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Mi unidad\2_Invitaciones a cotizar\2_MEDIANA CUANTIA\VA-036-2020 ObrascivilesLabLicafde&amp;Leches\4_Evaluacion\"/>
    </mc:Choice>
  </mc:AlternateContent>
  <bookViews>
    <workbookView xWindow="25080" yWindow="-120" windowWidth="20640" windowHeight="11310" tabRatio="944" activeTab="9"/>
  </bookViews>
  <sheets>
    <sheet name="1_ENTREGA" sheetId="2" r:id="rId1"/>
    <sheet name="2_APERTURA DE SOBRES" sheetId="35" r:id="rId2"/>
    <sheet name="5,1. REQUISITOS JURÍDICOS" sheetId="21" r:id="rId3"/>
    <sheet name="4.2. EXPERIENCIA GRAL" sheetId="36" r:id="rId4"/>
    <sheet name="5.3 CAP FINANCIERA" sheetId="37" r:id="rId5"/>
    <sheet name="PRESUPUESTO" sheetId="53" r:id="rId6"/>
    <sheet name="5.5 REQUISITOS COMERCIALES" sheetId="38" state="hidden" r:id="rId7"/>
    <sheet name="VALORES UNITARIOS" sheetId="55" state="hidden" r:id="rId8"/>
    <sheet name="RESUMEN" sheetId="44" r:id="rId9"/>
    <sheet name="Cálculo Pt2" sheetId="28" r:id="rId10"/>
    <sheet name="10. EVALUACIÓN" sheetId="56" r:id="rId11"/>
  </sheets>
  <externalReferences>
    <externalReference r:id="rId12"/>
  </externalReferences>
  <definedNames>
    <definedName name="_Dist_Bin" hidden="1">[1]MPC3I4!$A$2040:$DD$3161</definedName>
    <definedName name="_Dist_Values" hidden="1">[1]MPC3I4!$A$2552:$IV$3906</definedName>
    <definedName name="_Fill" localSheetId="10" hidden="1">#REF!</definedName>
    <definedName name="_Fill" localSheetId="7" hidden="1">#REF!</definedName>
    <definedName name="_Fill" hidden="1">#REF!</definedName>
    <definedName name="_xlnm._FilterDatabase" localSheetId="8" hidden="1">RESUMEN!$A$4:$I$34</definedName>
    <definedName name="_xlnm.Print_Area" localSheetId="0">'1_ENTREGA'!$A$1:$B$41</definedName>
    <definedName name="_xlnm.Print_Area" localSheetId="1">'2_APERTURA DE SOBRES'!$A$1:$I$39</definedName>
    <definedName name="AU">PRESUPUESTO!$F$463:$G$492</definedName>
    <definedName name="B" localSheetId="10" hidden="1">#REF!</definedName>
    <definedName name="B" localSheetId="7" hidden="1">#REF!</definedName>
    <definedName name="B" hidden="1">#REF!</definedName>
    <definedName name="BANDERA">'4.2. EXPERIENCIA GRAL'!$AD$12:$AE$41</definedName>
    <definedName name="C_FINANCIERA">'5.3 CAP FINANCIERA'!$M$6:$O$35</definedName>
    <definedName name="CD_1">PRESUPUESTO!$P$412</definedName>
    <definedName name="COSTO_D" localSheetId="7">'VALORES UNITARIOS'!$F$78:$G$107</definedName>
    <definedName name="COSTO_D">PRESUPUESTO!$F$425:$G$454</definedName>
    <definedName name="EST_EXP" localSheetId="7">'VALORES UNITARIOS'!$K$73:$JR$74</definedName>
    <definedName name="EST_EXP">PRESUPUESTO!$K$420:$SX$421</definedName>
    <definedName name="ESTATUS">RESUMEN!$A$5:$H$34</definedName>
    <definedName name="EXPERIENCIA">'4.2. EXPERIENCIA GRAL'!$W$12:$Z$41</definedName>
    <definedName name="ITEMS_REPRE">'Cálculo Pt2'!$B$14:$B$126</definedName>
    <definedName name="LISTA_OFERENTES">'1_ENTREGA'!$A$8:$B$37</definedName>
    <definedName name="OFERENTE_1">PRESUPUESTO!$K$12:$P$412</definedName>
    <definedName name="OFERENTE_10">PRESUPUESTO!$FH$12:$FM$412</definedName>
    <definedName name="OFERENTE_11">PRESUPUESTO!$FY$12:$GD$412</definedName>
    <definedName name="OFERENTE_12">PRESUPUESTO!$GP$12:$GU$412</definedName>
    <definedName name="OFERENTE_13">PRESUPUESTO!$HG$12:$HL$412</definedName>
    <definedName name="OFERENTE_14">PRESUPUESTO!$HX$12:$IC$412</definedName>
    <definedName name="OFERENTE_15">PRESUPUESTO!$IO$12:$IT$412</definedName>
    <definedName name="OFERENTE_16">PRESUPUESTO!$JF$12:$JK$412</definedName>
    <definedName name="OFERENTE_17">PRESUPUESTO!$JW$12:$KB$412</definedName>
    <definedName name="OFERENTE_18">PRESUPUESTO!$KN$12:$KS$412</definedName>
    <definedName name="OFERENTE_19">PRESUPUESTO!$LE$12:$LJ$412</definedName>
    <definedName name="OFERENTE_2">PRESUPUESTO!$AB$12:$AG$412</definedName>
    <definedName name="OFERENTE_20">PRESUPUESTO!$LV$12:$MA$412</definedName>
    <definedName name="OFERENTE_21">PRESUPUESTO!$MM$12:$MR$412</definedName>
    <definedName name="OFERENTE_22">PRESUPUESTO!$ND$12:$NI$412</definedName>
    <definedName name="OFERENTE_23">PRESUPUESTO!$NU$12:$NZ$412</definedName>
    <definedName name="OFERENTE_24">PRESUPUESTO!$OL$12:$OQ$412</definedName>
    <definedName name="OFERENTE_25">PRESUPUESTO!$PC$12:$PH$412</definedName>
    <definedName name="OFERENTE_26">PRESUPUESTO!$PT$12:$PY$412</definedName>
    <definedName name="OFERENTE_27">PRESUPUESTO!$QK$12:$QP$412</definedName>
    <definedName name="OFERENTE_28">PRESUPUESTO!$RB$12:$RG$412</definedName>
    <definedName name="OFERENTE_29">PRESUPUESTO!$RS$12:$RX$412</definedName>
    <definedName name="OFERENTE_3">PRESUPUESTO!$AS$12:$AX$412</definedName>
    <definedName name="OFERENTE_30">PRESUPUESTO!$SJ$12:$SO$412</definedName>
    <definedName name="OFERENTE_4">PRESUPUESTO!$BJ$12:$BO$412</definedName>
    <definedName name="OFERENTE_5">PRESUPUESTO!$CA$12:$CF$412</definedName>
    <definedName name="OFERENTE_6">PRESUPUESTO!$CR$12:$CW$412</definedName>
    <definedName name="OFERENTE_7">PRESUPUESTO!$DI$12:$DN$412</definedName>
    <definedName name="OFERENTE_8">PRESUPUESTO!$DZ$12:$EE$412</definedName>
    <definedName name="OFERENTE_9">PRESUPUESTO!$EQ$12:$EV$412</definedName>
    <definedName name="OFERTA_0">PRESUPUESTO!$B$12:$G$412</definedName>
    <definedName name="ORDEN" localSheetId="10">'10. EVALUACIÓN'!$T$14:$U$43</definedName>
    <definedName name="PRESUPUESTO">PRESUPUESTO!$B$425:$D$454</definedName>
    <definedName name="R_COMERCIALES">'5.5 REQUISITOS COMERCIALES'!$J$4:$L$33</definedName>
    <definedName name="UNITARIO_1">'VALORES UNITARIOS'!$K$11:$P$71</definedName>
    <definedName name="UNITARIO_10">'VALORES UNITARIOS'!$CN$11:$CS$71</definedName>
    <definedName name="UNITARIO_11">'VALORES UNITARIOS'!$CW$11:$DB$71</definedName>
    <definedName name="UNITARIO_12">'VALORES UNITARIOS'!$DF$11:$DK$71</definedName>
    <definedName name="UNITARIO_13">'VALORES UNITARIOS'!$DO$11:$DT$71</definedName>
    <definedName name="UNITARIO_14">'VALORES UNITARIOS'!$DX$11:$EC$71</definedName>
    <definedName name="UNITARIO_15">'VALORES UNITARIOS'!$EG$11:$EL$71</definedName>
    <definedName name="UNITARIO_16">'VALORES UNITARIOS'!$EP$11:$EU$71</definedName>
    <definedName name="UNITARIO_17">'VALORES UNITARIOS'!$EY$11:$FD$71</definedName>
    <definedName name="UNITARIO_18">'VALORES UNITARIOS'!$FH$11:$FM$71</definedName>
    <definedName name="UNITARIO_19">'VALORES UNITARIOS'!$FQ$11:$FV$71</definedName>
    <definedName name="UNITARIO_2">'VALORES UNITARIOS'!$T$11:$Y$71</definedName>
    <definedName name="UNITARIO_20">'VALORES UNITARIOS'!$FZ$11:$GE$71</definedName>
    <definedName name="UNITARIO_21">'VALORES UNITARIOS'!$GI$11:$GN$71</definedName>
    <definedName name="UNITARIO_22">'VALORES UNITARIOS'!$GR$11:$GW$71</definedName>
    <definedName name="UNITARIO_23">'VALORES UNITARIOS'!$HA$11:$HF$71</definedName>
    <definedName name="UNITARIO_24">'VALORES UNITARIOS'!$HJ$11:$HO$71</definedName>
    <definedName name="UNITARIO_25">'VALORES UNITARIOS'!$HS$11:$HX$71</definedName>
    <definedName name="UNITARIO_26">'VALORES UNITARIOS'!$IB$11:$IG$71</definedName>
    <definedName name="UNITARIO_27">'VALORES UNITARIOS'!$IK$11:$IP$71</definedName>
    <definedName name="UNITARIO_28">'VALORES UNITARIOS'!$IT$11:$IY$71</definedName>
    <definedName name="UNITARIO_29">'VALORES UNITARIOS'!$JC$11:$JH$71</definedName>
    <definedName name="UNITARIO_3">'VALORES UNITARIOS'!$AC$11:$AH$71</definedName>
    <definedName name="UNITARIO_30">'VALORES UNITARIOS'!$JL$11:$JQ$71</definedName>
    <definedName name="UNITARIO_4">'VALORES UNITARIOS'!$AL$11:$AQ$71</definedName>
    <definedName name="UNITARIO_5">'VALORES UNITARIOS'!$AU$11:$AZ$71</definedName>
    <definedName name="UNITARIO_6">'VALORES UNITARIOS'!$BD$11:$BI$71</definedName>
    <definedName name="UNITARIO_7">'VALORES UNITARIOS'!$BM$11:$BR$71</definedName>
    <definedName name="UNITARIO_8">'VALORES UNITARIOS'!$BV$11:$CA$71</definedName>
    <definedName name="UNITARIO_9">'VALORES UNITARIOS'!$CE$11:$CJ$71</definedName>
    <definedName name="wrn.GENERAL." localSheetId="10" hidden="1">{"TAB1",#N/A,TRUE,"GENERAL";"TAB2",#N/A,TRUE,"GENERAL";"TAB3",#N/A,TRUE,"GENERAL";"TAB4",#N/A,TRUE,"GENERAL";"TAB5",#N/A,TRUE,"GENERAL"}</definedName>
    <definedName name="wrn.GENERAL." hidden="1">{"TAB1",#N/A,TRUE,"GENERAL";"TAB2",#N/A,TRUE,"GENERAL";"TAB3",#N/A,TRUE,"GENERAL";"TAB4",#N/A,TRUE,"GENERAL";"TAB5",#N/A,TRUE,"GENERAL"}</definedName>
    <definedName name="wrn.items." localSheetId="10" hidden="1">{#N/A,#N/A,FALSE,"Items"}</definedName>
    <definedName name="wrn.items." localSheetId="2" hidden="1">{#N/A,#N/A,FALSE,"Items"}</definedName>
    <definedName name="wrn.items." hidden="1">{#N/A,#N/A,FALSE,"Items"}</definedName>
    <definedName name="wrn.via." localSheetId="10" hidden="1">{"via1",#N/A,TRUE,"general";"via2",#N/A,TRUE,"general";"via3",#N/A,TRUE,"general"}</definedName>
    <definedName name="wrn.via." hidden="1">{"via1",#N/A,TRUE,"general";"via2",#N/A,TRUE,"general";"via3",#N/A,TRUE,"general"}</definedName>
    <definedName name="wrn1.items" localSheetId="10" hidden="1">{#N/A,#N/A,FALSE,"Items"}</definedName>
    <definedName name="wrn1.items" localSheetId="2" hidden="1">{#N/A,#N/A,FALSE,"Items"}</definedName>
    <definedName name="wrn1.items" hidden="1">{#N/A,#N/A,FALSE,"Items"}</definedName>
    <definedName name="yuf" localSheetId="10" hidden="1">{"TAB1",#N/A,TRUE,"GENERAL";"TAB2",#N/A,TRUE,"GENERAL";"TAB3",#N/A,TRUE,"GENERAL";"TAB4",#N/A,TRUE,"GENERAL";"TAB5",#N/A,TRUE,"GENERAL"}</definedName>
    <definedName name="yuf" hidden="1">{"TAB1",#N/A,TRUE,"GENERAL";"TAB2",#N/A,TRUE,"GENERAL";"TAB3",#N/A,TRUE,"GENERAL";"TAB4",#N/A,TRUE,"GENERAL";"TAB5",#N/A,TRUE,"GENERAL"}</definedName>
    <definedName name="Z_0DF4D8E0_70F8_43CF_A6D4_A84D04F4D812_.wvu.Cols" localSheetId="0" hidden="1">'1_ENTREGA'!#REF!</definedName>
    <definedName name="Z_0DF4D8E0_70F8_43CF_A6D4_A84D04F4D812_.wvu.PrintArea" localSheetId="0" hidden="1">'1_ENTREGA'!$A$1:$B$9</definedName>
    <definedName name="Z_0DF4D8E0_70F8_43CF_A6D4_A84D04F4D812_.wvu.Rows" localSheetId="0" hidden="1">'1_ENTREGA'!#REF!</definedName>
  </definedNames>
  <calcPr calcId="162913"/>
</workbook>
</file>

<file path=xl/calcChain.xml><?xml version="1.0" encoding="utf-8"?>
<calcChain xmlns="http://schemas.openxmlformats.org/spreadsheetml/2006/main">
  <c r="B3" i="35" l="1"/>
  <c r="O25" i="56"/>
  <c r="O40" i="56" l="1"/>
  <c r="O39" i="56"/>
  <c r="O38" i="56"/>
  <c r="O37" i="56"/>
  <c r="O36" i="56"/>
  <c r="O35" i="56"/>
  <c r="O34" i="56"/>
  <c r="O33" i="56"/>
  <c r="O32" i="56"/>
  <c r="O31" i="56"/>
  <c r="O30" i="56"/>
  <c r="O29" i="56"/>
  <c r="O28" i="56"/>
  <c r="O27" i="56"/>
  <c r="O26" i="56"/>
  <c r="O24" i="56"/>
  <c r="O23" i="56"/>
  <c r="O22" i="56"/>
  <c r="O21" i="56"/>
  <c r="O20" i="56"/>
  <c r="O19" i="56"/>
  <c r="O18" i="56"/>
  <c r="O17" i="56"/>
  <c r="O16" i="56"/>
  <c r="O15" i="56"/>
  <c r="O14" i="56"/>
  <c r="K599" i="36" l="1"/>
  <c r="M598" i="36"/>
  <c r="K598" i="36"/>
  <c r="M597" i="36"/>
  <c r="K597" i="36"/>
  <c r="K596" i="36"/>
  <c r="M595" i="36"/>
  <c r="K595" i="36"/>
  <c r="M594" i="36"/>
  <c r="K594" i="36"/>
  <c r="K593" i="36"/>
  <c r="M592" i="36"/>
  <c r="K592" i="36"/>
  <c r="M591" i="36"/>
  <c r="K591" i="36"/>
  <c r="K590" i="36"/>
  <c r="M589" i="36"/>
  <c r="K589" i="36"/>
  <c r="M588" i="36"/>
  <c r="K588" i="36"/>
  <c r="M576" i="36"/>
  <c r="M575" i="36"/>
  <c r="M573" i="36"/>
  <c r="M572" i="36"/>
  <c r="M570" i="36"/>
  <c r="M569" i="36"/>
  <c r="M567" i="36"/>
  <c r="M566" i="36"/>
  <c r="K577" i="36"/>
  <c r="K576" i="36"/>
  <c r="K575" i="36"/>
  <c r="K574" i="36"/>
  <c r="K573" i="36"/>
  <c r="K572" i="36"/>
  <c r="K571" i="36"/>
  <c r="K570" i="36"/>
  <c r="K569" i="36"/>
  <c r="K568" i="36"/>
  <c r="K567" i="36"/>
  <c r="K566" i="36"/>
  <c r="M554" i="36"/>
  <c r="M553" i="36"/>
  <c r="M551" i="36"/>
  <c r="M550" i="36"/>
  <c r="M548" i="36"/>
  <c r="M547" i="36"/>
  <c r="M545" i="36"/>
  <c r="M544" i="36"/>
  <c r="K555" i="36"/>
  <c r="K554" i="36"/>
  <c r="K553" i="36"/>
  <c r="K552" i="36"/>
  <c r="K551" i="36"/>
  <c r="K550" i="36"/>
  <c r="K549" i="36"/>
  <c r="K548" i="36"/>
  <c r="K547" i="36"/>
  <c r="K546" i="36"/>
  <c r="K545" i="36"/>
  <c r="K544" i="36"/>
  <c r="C105" i="28" l="1"/>
  <c r="C106" i="28"/>
  <c r="C107" i="28"/>
  <c r="C108" i="28"/>
  <c r="C109" i="28"/>
  <c r="C110" i="28"/>
  <c r="C111" i="28"/>
  <c r="C112" i="28"/>
  <c r="C113" i="28"/>
  <c r="C114" i="28"/>
  <c r="C115" i="28"/>
  <c r="C116" i="28"/>
  <c r="C117" i="28"/>
  <c r="C118" i="28"/>
  <c r="C119" i="28"/>
  <c r="C120" i="28"/>
  <c r="C121" i="28"/>
  <c r="C122" i="28"/>
  <c r="C123" i="28"/>
  <c r="C124" i="28"/>
  <c r="C125" i="28"/>
  <c r="C126" i="28"/>
  <c r="X407" i="36" l="1"/>
  <c r="S299" i="36" l="1"/>
  <c r="K82" i="36" l="1"/>
  <c r="K83" i="36"/>
  <c r="K84" i="36"/>
  <c r="QP411" i="53" l="1"/>
  <c r="QP409" i="53"/>
  <c r="QP407" i="53"/>
  <c r="QP406" i="53"/>
  <c r="QP404" i="53"/>
  <c r="QP402" i="53"/>
  <c r="QP400" i="53"/>
  <c r="QP398" i="53"/>
  <c r="QP397" i="53"/>
  <c r="QP396" i="53"/>
  <c r="QP395" i="53"/>
  <c r="QP394" i="53"/>
  <c r="QP393" i="53"/>
  <c r="QP391" i="53"/>
  <c r="QP390" i="53"/>
  <c r="QP389" i="53"/>
  <c r="QP388" i="53"/>
  <c r="QP387" i="53"/>
  <c r="QP386" i="53"/>
  <c r="QP384" i="53"/>
  <c r="QP383" i="53"/>
  <c r="QP382" i="53"/>
  <c r="QP381" i="53"/>
  <c r="QP380" i="53"/>
  <c r="QP379" i="53"/>
  <c r="QP377" i="53"/>
  <c r="QP373" i="53"/>
  <c r="QP372" i="53"/>
  <c r="QP370" i="53"/>
  <c r="QP368" i="53"/>
  <c r="QP367" i="53"/>
  <c r="QP366" i="53"/>
  <c r="QP365" i="53"/>
  <c r="QP364" i="53"/>
  <c r="QP363" i="53"/>
  <c r="QP362" i="53"/>
  <c r="QP361" i="53"/>
  <c r="QP359" i="53"/>
  <c r="QP358" i="53"/>
  <c r="QP356" i="53"/>
  <c r="QP355" i="53"/>
  <c r="QP354" i="53"/>
  <c r="QP353" i="53"/>
  <c r="QP352" i="53"/>
  <c r="QP351" i="53"/>
  <c r="QP350" i="53"/>
  <c r="QP349" i="53"/>
  <c r="QP348" i="53"/>
  <c r="QP347" i="53"/>
  <c r="QP346" i="53"/>
  <c r="QP342" i="53"/>
  <c r="QP341" i="53"/>
  <c r="QP340" i="53"/>
  <c r="QP338" i="53"/>
  <c r="QP337" i="53"/>
  <c r="QP336" i="53"/>
  <c r="QP335" i="53"/>
  <c r="QP334" i="53"/>
  <c r="QP333" i="53"/>
  <c r="QP330" i="53"/>
  <c r="QP329" i="53"/>
  <c r="QP328" i="53"/>
  <c r="QP327" i="53"/>
  <c r="QP326" i="53"/>
  <c r="QP325" i="53"/>
  <c r="QP324" i="53"/>
  <c r="QP323" i="53"/>
  <c r="QP322" i="53"/>
  <c r="QP321" i="53"/>
  <c r="QP320" i="53"/>
  <c r="QP319" i="53"/>
  <c r="QP318" i="53"/>
  <c r="QP317" i="53"/>
  <c r="QP316" i="53"/>
  <c r="QP315" i="53"/>
  <c r="QP314" i="53"/>
  <c r="QP313" i="53"/>
  <c r="QP312" i="53"/>
  <c r="QP311" i="53"/>
  <c r="QP308" i="53"/>
  <c r="QP307" i="53"/>
  <c r="QP306" i="53"/>
  <c r="QP305" i="53"/>
  <c r="QP304" i="53"/>
  <c r="QP301" i="53"/>
  <c r="QP300" i="53"/>
  <c r="QP299" i="53"/>
  <c r="QP298" i="53"/>
  <c r="QP297" i="53"/>
  <c r="QP296" i="53"/>
  <c r="QP295" i="53"/>
  <c r="QP294" i="53"/>
  <c r="QP293" i="53"/>
  <c r="QP292" i="53"/>
  <c r="QP291" i="53"/>
  <c r="QP290" i="53"/>
  <c r="QP289" i="53"/>
  <c r="QP288" i="53"/>
  <c r="QP287" i="53"/>
  <c r="QP286" i="53"/>
  <c r="QP285" i="53"/>
  <c r="QP284" i="53"/>
  <c r="QP280" i="53"/>
  <c r="QP279" i="53"/>
  <c r="QP278" i="53"/>
  <c r="QP277" i="53"/>
  <c r="QP276" i="53"/>
  <c r="QP275" i="53"/>
  <c r="QP274" i="53"/>
  <c r="QP273" i="53"/>
  <c r="QP272" i="53"/>
  <c r="QP271" i="53"/>
  <c r="QP270" i="53"/>
  <c r="QP269" i="53"/>
  <c r="QP268" i="53"/>
  <c r="QP267" i="53"/>
  <c r="QP266" i="53"/>
  <c r="QP265" i="53"/>
  <c r="QP264" i="53"/>
  <c r="QP258" i="53"/>
  <c r="QP257" i="53"/>
  <c r="QP256" i="53"/>
  <c r="QP255" i="53"/>
  <c r="QP254" i="53"/>
  <c r="QP253" i="53"/>
  <c r="QP252" i="53"/>
  <c r="QP251" i="53"/>
  <c r="QP250" i="53"/>
  <c r="QP249" i="53"/>
  <c r="QP248" i="53"/>
  <c r="QP247" i="53"/>
  <c r="QP246" i="53"/>
  <c r="QP245" i="53"/>
  <c r="QP244" i="53"/>
  <c r="QP243" i="53"/>
  <c r="QP242" i="53"/>
  <c r="QP241" i="53"/>
  <c r="QP240" i="53"/>
  <c r="QP238" i="53"/>
  <c r="QP237" i="53"/>
  <c r="QP236" i="53"/>
  <c r="QP235" i="53"/>
  <c r="QP234" i="53"/>
  <c r="QP233" i="53"/>
  <c r="QP232" i="53"/>
  <c r="QP231" i="53"/>
  <c r="QP230" i="53"/>
  <c r="QP229" i="53"/>
  <c r="QP228" i="53"/>
  <c r="QP227" i="53"/>
  <c r="QP226" i="53"/>
  <c r="QP224" i="53"/>
  <c r="QP223" i="53"/>
  <c r="QP222" i="53"/>
  <c r="QP219" i="53"/>
  <c r="QP218" i="53"/>
  <c r="QP217" i="53"/>
  <c r="QP216" i="53"/>
  <c r="QP215" i="53"/>
  <c r="QP214" i="53"/>
  <c r="QP213" i="53"/>
  <c r="QP212" i="53"/>
  <c r="QP211" i="53"/>
  <c r="QP210" i="53"/>
  <c r="QP209" i="53"/>
  <c r="QP208" i="53"/>
  <c r="QP207" i="53"/>
  <c r="QP206" i="53"/>
  <c r="QP205" i="53"/>
  <c r="QP204" i="53"/>
  <c r="QP203" i="53"/>
  <c r="QP202" i="53"/>
  <c r="QP198" i="53"/>
  <c r="QP197" i="53"/>
  <c r="QP196" i="53"/>
  <c r="QP195" i="53"/>
  <c r="QP194" i="53"/>
  <c r="QP193" i="53"/>
  <c r="QP192" i="53"/>
  <c r="QP191" i="53"/>
  <c r="QP190" i="53"/>
  <c r="QP188" i="53"/>
  <c r="QP187" i="53"/>
  <c r="QP185" i="53"/>
  <c r="QP184" i="53"/>
  <c r="QP183" i="53"/>
  <c r="QP182" i="53"/>
  <c r="QP181" i="53"/>
  <c r="QN179" i="53"/>
  <c r="QP179" i="53" s="1"/>
  <c r="QP178" i="53"/>
  <c r="QN177" i="53"/>
  <c r="QP177" i="53" s="1"/>
  <c r="QP175" i="53"/>
  <c r="QP174" i="53"/>
  <c r="QP173" i="53"/>
  <c r="QP172" i="53"/>
  <c r="QP169" i="53"/>
  <c r="QP168" i="53"/>
  <c r="QP167" i="53"/>
  <c r="QP166" i="53"/>
  <c r="QP165" i="53"/>
  <c r="QP164" i="53"/>
  <c r="QP163" i="53"/>
  <c r="QP162" i="53"/>
  <c r="QP161" i="53"/>
  <c r="QP160" i="53"/>
  <c r="QP159" i="53"/>
  <c r="QP157" i="53"/>
  <c r="QP156" i="53"/>
  <c r="QP155" i="53"/>
  <c r="QP154" i="53"/>
  <c r="QP153" i="53"/>
  <c r="QP152" i="53"/>
  <c r="QP151" i="53"/>
  <c r="QP150" i="53"/>
  <c r="QP149" i="53"/>
  <c r="QP148" i="53"/>
  <c r="QP145" i="53"/>
  <c r="QP144" i="53"/>
  <c r="QP142" i="53"/>
  <c r="QP141" i="53"/>
  <c r="QP140" i="53"/>
  <c r="QP139" i="53"/>
  <c r="QP137" i="53"/>
  <c r="QP134" i="53"/>
  <c r="QP133" i="53"/>
  <c r="QP131" i="53"/>
  <c r="QN131" i="53"/>
  <c r="QP130" i="53"/>
  <c r="QN129" i="53"/>
  <c r="QP129" i="53" s="1"/>
  <c r="QN128" i="53"/>
  <c r="QP128" i="53" s="1"/>
  <c r="QP126" i="53"/>
  <c r="QP125" i="53"/>
  <c r="QP121" i="53"/>
  <c r="QP120" i="53"/>
  <c r="QN120" i="53"/>
  <c r="QN119" i="53"/>
  <c r="QP119" i="53" s="1"/>
  <c r="QP118" i="53"/>
  <c r="QN118" i="53"/>
  <c r="QP117" i="53"/>
  <c r="QN117" i="53"/>
  <c r="QP116" i="53"/>
  <c r="QP114" i="53"/>
  <c r="QP112" i="53"/>
  <c r="QN111" i="53"/>
  <c r="QP111" i="53" s="1"/>
  <c r="QN110" i="53"/>
  <c r="QP110" i="53" s="1"/>
  <c r="QN107" i="53"/>
  <c r="QP107" i="53" s="1"/>
  <c r="QP105" i="53"/>
  <c r="QP104" i="53"/>
  <c r="QP103" i="53"/>
  <c r="QP102" i="53"/>
  <c r="QP101" i="53"/>
  <c r="QN98" i="53"/>
  <c r="QP98" i="53" s="1"/>
  <c r="QN95" i="53"/>
  <c r="QP95" i="53" s="1"/>
  <c r="QP94" i="53"/>
  <c r="QN94" i="53"/>
  <c r="QP92" i="53"/>
  <c r="QP91" i="53"/>
  <c r="QP90" i="53"/>
  <c r="QP89" i="53"/>
  <c r="QP88" i="53"/>
  <c r="QP86" i="53"/>
  <c r="QP85" i="53"/>
  <c r="QP84" i="53"/>
  <c r="QN83" i="53"/>
  <c r="QP83" i="53" s="1"/>
  <c r="QP82" i="53"/>
  <c r="QP81" i="53"/>
  <c r="QP79" i="53"/>
  <c r="QN79" i="53"/>
  <c r="QP77" i="53"/>
  <c r="QN76" i="53"/>
  <c r="QP76" i="53" s="1"/>
  <c r="QP74" i="53"/>
  <c r="QP72" i="53"/>
  <c r="QP71" i="53"/>
  <c r="QP68" i="53"/>
  <c r="QP67" i="53"/>
  <c r="QP63" i="53"/>
  <c r="QN63" i="53"/>
  <c r="QP61" i="53"/>
  <c r="QP60" i="53"/>
  <c r="QP59" i="53"/>
  <c r="QN59" i="53"/>
  <c r="QN58" i="53"/>
  <c r="QP58" i="53" s="1"/>
  <c r="QP56" i="53"/>
  <c r="QN55" i="53"/>
  <c r="QP55" i="53" s="1"/>
  <c r="QP52" i="53"/>
  <c r="QP51" i="53"/>
  <c r="QP50" i="53"/>
  <c r="QP49" i="53"/>
  <c r="QP48" i="53"/>
  <c r="QP47" i="53"/>
  <c r="QP46" i="53"/>
  <c r="QP45" i="53"/>
  <c r="QN44" i="53"/>
  <c r="QP44" i="53" s="1"/>
  <c r="QP43" i="53"/>
  <c r="QP42" i="53"/>
  <c r="QN41" i="53"/>
  <c r="QP41" i="53" s="1"/>
  <c r="QN40" i="53"/>
  <c r="QP40" i="53" s="1"/>
  <c r="QN39" i="53"/>
  <c r="QP39" i="53" s="1"/>
  <c r="QN38" i="53"/>
  <c r="QP38" i="53" s="1"/>
  <c r="QP37" i="53"/>
  <c r="QP35" i="53"/>
  <c r="QP34" i="53"/>
  <c r="QP33" i="53"/>
  <c r="QN32" i="53"/>
  <c r="QP32" i="53" s="1"/>
  <c r="QP31" i="53"/>
  <c r="QP30" i="53"/>
  <c r="QP29" i="53"/>
  <c r="QP28" i="53"/>
  <c r="QP27" i="53"/>
  <c r="QP26" i="53"/>
  <c r="QP25" i="53"/>
  <c r="QP24" i="53"/>
  <c r="QP23" i="53"/>
  <c r="QP22" i="53"/>
  <c r="QP21" i="53"/>
  <c r="QN20" i="53"/>
  <c r="QP20" i="53" s="1"/>
  <c r="QP19" i="53"/>
  <c r="QN16" i="53"/>
  <c r="QP16" i="53" s="1"/>
  <c r="QP413" i="53" l="1"/>
  <c r="PY411" i="53"/>
  <c r="PY409" i="53"/>
  <c r="PY407" i="53"/>
  <c r="PY406" i="53"/>
  <c r="PY404" i="53"/>
  <c r="PY402" i="53"/>
  <c r="PY400" i="53"/>
  <c r="PY398" i="53"/>
  <c r="PY397" i="53"/>
  <c r="PY396" i="53"/>
  <c r="PY395" i="53"/>
  <c r="PY394" i="53"/>
  <c r="PY393" i="53"/>
  <c r="PY391" i="53"/>
  <c r="PY390" i="53"/>
  <c r="PY389" i="53"/>
  <c r="PY388" i="53"/>
  <c r="PY387" i="53"/>
  <c r="PY386" i="53"/>
  <c r="PY384" i="53"/>
  <c r="PY383" i="53"/>
  <c r="PY382" i="53"/>
  <c r="PY381" i="53"/>
  <c r="PY380" i="53"/>
  <c r="PY379" i="53"/>
  <c r="PY377" i="53"/>
  <c r="PY373" i="53"/>
  <c r="PY372" i="53"/>
  <c r="PY370" i="53"/>
  <c r="PY368" i="53"/>
  <c r="PY367" i="53"/>
  <c r="PY366" i="53"/>
  <c r="PY365" i="53"/>
  <c r="PY364" i="53"/>
  <c r="PY363" i="53"/>
  <c r="PY362" i="53"/>
  <c r="PY361" i="53"/>
  <c r="PY359" i="53"/>
  <c r="PY358" i="53"/>
  <c r="PY356" i="53"/>
  <c r="PY355" i="53"/>
  <c r="PY354" i="53"/>
  <c r="PY353" i="53"/>
  <c r="PY352" i="53"/>
  <c r="PY351" i="53"/>
  <c r="PY350" i="53"/>
  <c r="PY349" i="53"/>
  <c r="PY348" i="53"/>
  <c r="PY347" i="53"/>
  <c r="PY346" i="53"/>
  <c r="PY342" i="53"/>
  <c r="PY341" i="53"/>
  <c r="PY340" i="53"/>
  <c r="PY338" i="53"/>
  <c r="PY337" i="53"/>
  <c r="PY336" i="53"/>
  <c r="PY335" i="53"/>
  <c r="PY334" i="53"/>
  <c r="PY333" i="53"/>
  <c r="PY330" i="53"/>
  <c r="PY329" i="53"/>
  <c r="PY328" i="53"/>
  <c r="PY327" i="53"/>
  <c r="PY326" i="53"/>
  <c r="PY325" i="53"/>
  <c r="PY324" i="53"/>
  <c r="PY323" i="53"/>
  <c r="PY322" i="53"/>
  <c r="PY321" i="53"/>
  <c r="PY320" i="53"/>
  <c r="PY319" i="53"/>
  <c r="PY318" i="53"/>
  <c r="PY317" i="53"/>
  <c r="PY316" i="53"/>
  <c r="PY315" i="53"/>
  <c r="PY314" i="53"/>
  <c r="PY313" i="53"/>
  <c r="PY312" i="53"/>
  <c r="PY311" i="53"/>
  <c r="PY308" i="53"/>
  <c r="PY307" i="53"/>
  <c r="PY306" i="53"/>
  <c r="PY305" i="53"/>
  <c r="PY304" i="53"/>
  <c r="PY301" i="53"/>
  <c r="PY300" i="53"/>
  <c r="PY299" i="53"/>
  <c r="PY298" i="53"/>
  <c r="PY297" i="53"/>
  <c r="PY296" i="53"/>
  <c r="PY295" i="53"/>
  <c r="PY294" i="53"/>
  <c r="PY293" i="53"/>
  <c r="PY292" i="53"/>
  <c r="PY291" i="53"/>
  <c r="PY290" i="53"/>
  <c r="PY289" i="53"/>
  <c r="PY288" i="53"/>
  <c r="PY287" i="53"/>
  <c r="PY286" i="53"/>
  <c r="PY285" i="53"/>
  <c r="PY284" i="53"/>
  <c r="PY280" i="53"/>
  <c r="PY279" i="53"/>
  <c r="PY278" i="53"/>
  <c r="PY277" i="53"/>
  <c r="PY276" i="53"/>
  <c r="PY275" i="53"/>
  <c r="PY274" i="53"/>
  <c r="PY273" i="53"/>
  <c r="PY272" i="53"/>
  <c r="PY271" i="53"/>
  <c r="PY270" i="53"/>
  <c r="PY269" i="53"/>
  <c r="PY268" i="53"/>
  <c r="PY267" i="53"/>
  <c r="PY266" i="53"/>
  <c r="PY265" i="53"/>
  <c r="PY264" i="53"/>
  <c r="PY258" i="53"/>
  <c r="PY257" i="53"/>
  <c r="PY256" i="53"/>
  <c r="PY255" i="53"/>
  <c r="PY254" i="53"/>
  <c r="PY253" i="53"/>
  <c r="PY252" i="53"/>
  <c r="PY251" i="53"/>
  <c r="PY250" i="53"/>
  <c r="PY249" i="53"/>
  <c r="PY248" i="53"/>
  <c r="PY247" i="53"/>
  <c r="PY246" i="53"/>
  <c r="PY245" i="53"/>
  <c r="PY244" i="53"/>
  <c r="PY243" i="53"/>
  <c r="PY242" i="53"/>
  <c r="PY241" i="53"/>
  <c r="PY240" i="53"/>
  <c r="PY238" i="53"/>
  <c r="PY237" i="53"/>
  <c r="PY236" i="53"/>
  <c r="PY235" i="53"/>
  <c r="PY234" i="53"/>
  <c r="PY233" i="53"/>
  <c r="PY232" i="53"/>
  <c r="PY231" i="53"/>
  <c r="PY230" i="53"/>
  <c r="PY229" i="53"/>
  <c r="PY228" i="53"/>
  <c r="PY227" i="53"/>
  <c r="PY226" i="53"/>
  <c r="PY224" i="53"/>
  <c r="PY223" i="53"/>
  <c r="PY222" i="53"/>
  <c r="PY219" i="53"/>
  <c r="PY218" i="53"/>
  <c r="PY217" i="53"/>
  <c r="PY216" i="53"/>
  <c r="PY215" i="53"/>
  <c r="PY214" i="53"/>
  <c r="PY213" i="53"/>
  <c r="PY212" i="53"/>
  <c r="PY211" i="53"/>
  <c r="PY210" i="53"/>
  <c r="PY209" i="53"/>
  <c r="PY208" i="53"/>
  <c r="PY207" i="53"/>
  <c r="PY206" i="53"/>
  <c r="PY205" i="53"/>
  <c r="PY204" i="53"/>
  <c r="PY203" i="53"/>
  <c r="PY202" i="53"/>
  <c r="PY198" i="53"/>
  <c r="PY197" i="53"/>
  <c r="PY196" i="53"/>
  <c r="PY195" i="53"/>
  <c r="PY194" i="53"/>
  <c r="PY193" i="53"/>
  <c r="PY192" i="53"/>
  <c r="PY191" i="53"/>
  <c r="PY190" i="53"/>
  <c r="PY188" i="53"/>
  <c r="PY187" i="53"/>
  <c r="PY185" i="53"/>
  <c r="PY184" i="53"/>
  <c r="PY183" i="53"/>
  <c r="PY182" i="53"/>
  <c r="PY181" i="53"/>
  <c r="PW179" i="53"/>
  <c r="PY179" i="53" s="1"/>
  <c r="PY178" i="53"/>
  <c r="PW177" i="53"/>
  <c r="PY177" i="53" s="1"/>
  <c r="PY175" i="53"/>
  <c r="PY174" i="53"/>
  <c r="PY173" i="53"/>
  <c r="PY172" i="53"/>
  <c r="PY169" i="53"/>
  <c r="PY168" i="53"/>
  <c r="PY167" i="53"/>
  <c r="PY166" i="53"/>
  <c r="PY165" i="53"/>
  <c r="PY164" i="53"/>
  <c r="PY163" i="53"/>
  <c r="PY162" i="53"/>
  <c r="PY161" i="53"/>
  <c r="PY160" i="53"/>
  <c r="PY159" i="53"/>
  <c r="PY157" i="53"/>
  <c r="PY156" i="53"/>
  <c r="PY155" i="53"/>
  <c r="PY154" i="53"/>
  <c r="PY153" i="53"/>
  <c r="PY152" i="53"/>
  <c r="PY151" i="53"/>
  <c r="PY150" i="53"/>
  <c r="PY149" i="53"/>
  <c r="PY148" i="53"/>
  <c r="PY145" i="53"/>
  <c r="PY144" i="53"/>
  <c r="PY142" i="53"/>
  <c r="PY141" i="53"/>
  <c r="PY140" i="53"/>
  <c r="PY139" i="53"/>
  <c r="PY137" i="53"/>
  <c r="PY134" i="53"/>
  <c r="PY133" i="53"/>
  <c r="PY131" i="53"/>
  <c r="PW131" i="53"/>
  <c r="PY130" i="53"/>
  <c r="PW129" i="53"/>
  <c r="PY129" i="53" s="1"/>
  <c r="PY128" i="53"/>
  <c r="PW128" i="53"/>
  <c r="PY126" i="53"/>
  <c r="PY125" i="53"/>
  <c r="PY121" i="53"/>
  <c r="PW120" i="53"/>
  <c r="PY120" i="53" s="1"/>
  <c r="PW119" i="53"/>
  <c r="PY119" i="53" s="1"/>
  <c r="PW118" i="53"/>
  <c r="PY118" i="53" s="1"/>
  <c r="PY117" i="53"/>
  <c r="PW117" i="53"/>
  <c r="PY116" i="53"/>
  <c r="PY114" i="53"/>
  <c r="PY112" i="53"/>
  <c r="PW111" i="53"/>
  <c r="PY111" i="53" s="1"/>
  <c r="PW110" i="53"/>
  <c r="PY110" i="53" s="1"/>
  <c r="PY107" i="53"/>
  <c r="PW107" i="53"/>
  <c r="PY105" i="53"/>
  <c r="PY104" i="53"/>
  <c r="PY103" i="53"/>
  <c r="PY102" i="53"/>
  <c r="PY101" i="53"/>
  <c r="PW98" i="53"/>
  <c r="PY98" i="53" s="1"/>
  <c r="PW95" i="53"/>
  <c r="PY95" i="53" s="1"/>
  <c r="PW94" i="53"/>
  <c r="PY94" i="53" s="1"/>
  <c r="PY92" i="53"/>
  <c r="PY91" i="53"/>
  <c r="PY90" i="53"/>
  <c r="PY89" i="53"/>
  <c r="PY88" i="53"/>
  <c r="PY86" i="53"/>
  <c r="PY85" i="53"/>
  <c r="PY84" i="53"/>
  <c r="PW83" i="53"/>
  <c r="PY83" i="53" s="1"/>
  <c r="PY82" i="53"/>
  <c r="PY81" i="53"/>
  <c r="PY79" i="53"/>
  <c r="PW79" i="53"/>
  <c r="PY77" i="53"/>
  <c r="PW76" i="53"/>
  <c r="PY76" i="53" s="1"/>
  <c r="PY74" i="53"/>
  <c r="PY72" i="53"/>
  <c r="PY71" i="53"/>
  <c r="PY68" i="53"/>
  <c r="PY67" i="53"/>
  <c r="PW63" i="53"/>
  <c r="PY63" i="53" s="1"/>
  <c r="PY61" i="53"/>
  <c r="PY60" i="53"/>
  <c r="PW59" i="53"/>
  <c r="PY59" i="53" s="1"/>
  <c r="PY58" i="53"/>
  <c r="PW58" i="53"/>
  <c r="PY56" i="53"/>
  <c r="PW55" i="53"/>
  <c r="PY55" i="53" s="1"/>
  <c r="PY52" i="53"/>
  <c r="PY51" i="53"/>
  <c r="PY50" i="53"/>
  <c r="PY49" i="53"/>
  <c r="PY48" i="53"/>
  <c r="PY47" i="53"/>
  <c r="PY46" i="53"/>
  <c r="PY45" i="53"/>
  <c r="PW44" i="53"/>
  <c r="PY44" i="53" s="1"/>
  <c r="PY43" i="53"/>
  <c r="PY42" i="53"/>
  <c r="PW41" i="53"/>
  <c r="PY41" i="53" s="1"/>
  <c r="PW40" i="53"/>
  <c r="PY40" i="53" s="1"/>
  <c r="PW39" i="53"/>
  <c r="PY39" i="53" s="1"/>
  <c r="PW38" i="53"/>
  <c r="PY38" i="53" s="1"/>
  <c r="PY37" i="53"/>
  <c r="PY35" i="53"/>
  <c r="PY34" i="53"/>
  <c r="PY33" i="53"/>
  <c r="PW32" i="53"/>
  <c r="PY32" i="53" s="1"/>
  <c r="PY31" i="53"/>
  <c r="PY30" i="53"/>
  <c r="PY29" i="53"/>
  <c r="PY28" i="53"/>
  <c r="PY27" i="53"/>
  <c r="PY26" i="53"/>
  <c r="PY25" i="53"/>
  <c r="PY24" i="53"/>
  <c r="PY23" i="53"/>
  <c r="PY22" i="53"/>
  <c r="PY21" i="53"/>
  <c r="PW20" i="53"/>
  <c r="PY20" i="53" s="1"/>
  <c r="PY19" i="53"/>
  <c r="PW16" i="53"/>
  <c r="PY16" i="53" s="1"/>
  <c r="PY413" i="53" l="1"/>
  <c r="PH413" i="53"/>
  <c r="OQ411" i="53" l="1"/>
  <c r="OQ409" i="53"/>
  <c r="OQ407" i="53"/>
  <c r="OQ406" i="53"/>
  <c r="OQ404" i="53"/>
  <c r="OQ402" i="53"/>
  <c r="OQ400" i="53"/>
  <c r="OQ398" i="53"/>
  <c r="OQ397" i="53"/>
  <c r="OQ396" i="53"/>
  <c r="OQ395" i="53"/>
  <c r="OQ394" i="53"/>
  <c r="OQ393" i="53"/>
  <c r="OQ391" i="53"/>
  <c r="OQ390" i="53"/>
  <c r="OQ389" i="53"/>
  <c r="OQ388" i="53"/>
  <c r="OQ387" i="53"/>
  <c r="OQ386" i="53"/>
  <c r="OQ384" i="53"/>
  <c r="OQ383" i="53"/>
  <c r="OQ382" i="53"/>
  <c r="OQ381" i="53"/>
  <c r="OQ380" i="53"/>
  <c r="OQ379" i="53"/>
  <c r="OQ377" i="53"/>
  <c r="OQ373" i="53"/>
  <c r="OQ372" i="53"/>
  <c r="OQ370" i="53"/>
  <c r="OQ368" i="53"/>
  <c r="OQ367" i="53"/>
  <c r="OQ366" i="53"/>
  <c r="OQ365" i="53"/>
  <c r="OQ364" i="53"/>
  <c r="OQ363" i="53"/>
  <c r="OQ362" i="53"/>
  <c r="OQ361" i="53"/>
  <c r="OQ359" i="53"/>
  <c r="OQ358" i="53"/>
  <c r="OQ356" i="53"/>
  <c r="OQ355" i="53"/>
  <c r="OQ354" i="53"/>
  <c r="OQ353" i="53"/>
  <c r="OQ352" i="53"/>
  <c r="OQ351" i="53"/>
  <c r="OQ350" i="53"/>
  <c r="OQ349" i="53"/>
  <c r="OQ348" i="53"/>
  <c r="OQ347" i="53"/>
  <c r="OQ346" i="53"/>
  <c r="OQ342" i="53"/>
  <c r="OQ341" i="53"/>
  <c r="OQ340" i="53"/>
  <c r="OQ338" i="53"/>
  <c r="OQ337" i="53"/>
  <c r="OQ336" i="53"/>
  <c r="OQ335" i="53"/>
  <c r="OQ334" i="53"/>
  <c r="OQ333" i="53"/>
  <c r="OQ330" i="53"/>
  <c r="OQ329" i="53"/>
  <c r="OQ328" i="53"/>
  <c r="OQ327" i="53"/>
  <c r="OQ326" i="53"/>
  <c r="OQ325" i="53"/>
  <c r="OQ324" i="53"/>
  <c r="OQ323" i="53"/>
  <c r="OQ322" i="53"/>
  <c r="OQ321" i="53"/>
  <c r="OQ320" i="53"/>
  <c r="OQ319" i="53"/>
  <c r="OQ318" i="53"/>
  <c r="OQ317" i="53"/>
  <c r="OQ316" i="53"/>
  <c r="OQ315" i="53"/>
  <c r="OQ314" i="53"/>
  <c r="OQ313" i="53"/>
  <c r="OQ312" i="53"/>
  <c r="OQ311" i="53"/>
  <c r="OQ308" i="53"/>
  <c r="OQ307" i="53"/>
  <c r="OQ306" i="53"/>
  <c r="OQ305" i="53"/>
  <c r="OQ304" i="53"/>
  <c r="OQ301" i="53"/>
  <c r="OQ300" i="53"/>
  <c r="OQ299" i="53"/>
  <c r="OQ298" i="53"/>
  <c r="OQ297" i="53"/>
  <c r="OQ296" i="53"/>
  <c r="OQ295" i="53"/>
  <c r="OQ294" i="53"/>
  <c r="OQ293" i="53"/>
  <c r="OQ292" i="53"/>
  <c r="OQ291" i="53"/>
  <c r="OQ290" i="53"/>
  <c r="OQ289" i="53"/>
  <c r="OQ288" i="53"/>
  <c r="OQ287" i="53"/>
  <c r="OQ286" i="53"/>
  <c r="OQ285" i="53"/>
  <c r="OQ284" i="53"/>
  <c r="OQ280" i="53"/>
  <c r="OQ279" i="53"/>
  <c r="OQ278" i="53"/>
  <c r="OQ277" i="53"/>
  <c r="OQ276" i="53"/>
  <c r="OQ275" i="53"/>
  <c r="OQ274" i="53"/>
  <c r="OQ273" i="53"/>
  <c r="OQ272" i="53"/>
  <c r="OQ271" i="53"/>
  <c r="OQ270" i="53"/>
  <c r="OQ269" i="53"/>
  <c r="OQ268" i="53"/>
  <c r="OQ267" i="53"/>
  <c r="OQ266" i="53"/>
  <c r="OQ265" i="53"/>
  <c r="OQ264" i="53"/>
  <c r="OQ258" i="53"/>
  <c r="OQ257" i="53"/>
  <c r="OQ256" i="53"/>
  <c r="OQ255" i="53"/>
  <c r="OQ254" i="53"/>
  <c r="OQ253" i="53"/>
  <c r="OQ252" i="53"/>
  <c r="OQ251" i="53"/>
  <c r="OQ250" i="53"/>
  <c r="OQ249" i="53"/>
  <c r="OQ248" i="53"/>
  <c r="OQ247" i="53"/>
  <c r="OQ246" i="53"/>
  <c r="OQ245" i="53"/>
  <c r="OQ244" i="53"/>
  <c r="OQ243" i="53"/>
  <c r="OQ242" i="53"/>
  <c r="OQ241" i="53"/>
  <c r="OQ240" i="53"/>
  <c r="OQ238" i="53"/>
  <c r="OQ237" i="53"/>
  <c r="OQ236" i="53"/>
  <c r="OQ235" i="53"/>
  <c r="OQ234" i="53"/>
  <c r="OQ233" i="53"/>
  <c r="OQ232" i="53"/>
  <c r="OQ231" i="53"/>
  <c r="OQ230" i="53"/>
  <c r="OQ229" i="53"/>
  <c r="OQ228" i="53"/>
  <c r="OQ227" i="53"/>
  <c r="OQ226" i="53"/>
  <c r="OQ224" i="53"/>
  <c r="OQ223" i="53"/>
  <c r="OQ222" i="53"/>
  <c r="OQ219" i="53"/>
  <c r="OQ218" i="53"/>
  <c r="OQ217" i="53"/>
  <c r="OQ216" i="53"/>
  <c r="OQ215" i="53"/>
  <c r="OQ214" i="53"/>
  <c r="OQ213" i="53"/>
  <c r="OQ212" i="53"/>
  <c r="OQ211" i="53"/>
  <c r="OQ210" i="53"/>
  <c r="OQ209" i="53"/>
  <c r="OQ208" i="53"/>
  <c r="OQ207" i="53"/>
  <c r="OQ206" i="53"/>
  <c r="OQ205" i="53"/>
  <c r="OQ204" i="53"/>
  <c r="OQ203" i="53"/>
  <c r="OQ202" i="53"/>
  <c r="OQ198" i="53"/>
  <c r="OQ197" i="53"/>
  <c r="OQ196" i="53"/>
  <c r="OQ195" i="53"/>
  <c r="OQ194" i="53"/>
  <c r="OQ193" i="53"/>
  <c r="OQ192" i="53"/>
  <c r="OQ191" i="53"/>
  <c r="OQ190" i="53"/>
  <c r="OQ188" i="53"/>
  <c r="OQ187" i="53"/>
  <c r="OQ185" i="53"/>
  <c r="OQ184" i="53"/>
  <c r="OQ183" i="53"/>
  <c r="OQ182" i="53"/>
  <c r="OQ181" i="53"/>
  <c r="OO179" i="53"/>
  <c r="OQ179" i="53" s="1"/>
  <c r="OQ178" i="53"/>
  <c r="OQ177" i="53"/>
  <c r="OO177" i="53"/>
  <c r="OQ175" i="53"/>
  <c r="OQ174" i="53"/>
  <c r="OQ173" i="53"/>
  <c r="OQ172" i="53"/>
  <c r="OQ169" i="53"/>
  <c r="OQ168" i="53"/>
  <c r="OQ167" i="53"/>
  <c r="OQ166" i="53"/>
  <c r="OQ165" i="53"/>
  <c r="OQ164" i="53"/>
  <c r="OQ163" i="53"/>
  <c r="OQ162" i="53"/>
  <c r="OQ161" i="53"/>
  <c r="OQ160" i="53"/>
  <c r="OQ159" i="53"/>
  <c r="OQ157" i="53"/>
  <c r="OQ156" i="53"/>
  <c r="OQ155" i="53"/>
  <c r="OQ154" i="53"/>
  <c r="OQ153" i="53"/>
  <c r="OQ152" i="53"/>
  <c r="OQ151" i="53"/>
  <c r="OQ150" i="53"/>
  <c r="OQ149" i="53"/>
  <c r="OQ148" i="53"/>
  <c r="OQ145" i="53"/>
  <c r="OQ144" i="53"/>
  <c r="OQ142" i="53"/>
  <c r="OQ141" i="53"/>
  <c r="OQ140" i="53"/>
  <c r="OQ139" i="53"/>
  <c r="OQ137" i="53"/>
  <c r="OQ134" i="53"/>
  <c r="OQ133" i="53"/>
  <c r="OQ131" i="53"/>
  <c r="OO131" i="53"/>
  <c r="OQ130" i="53"/>
  <c r="OO129" i="53"/>
  <c r="OQ129" i="53" s="1"/>
  <c r="OO128" i="53"/>
  <c r="OQ128" i="53" s="1"/>
  <c r="OQ126" i="53"/>
  <c r="OQ125" i="53"/>
  <c r="OQ121" i="53"/>
  <c r="OQ120" i="53"/>
  <c r="OO120" i="53"/>
  <c r="OO119" i="53"/>
  <c r="OQ119" i="53" s="1"/>
  <c r="OQ118" i="53"/>
  <c r="OO118" i="53"/>
  <c r="OQ117" i="53"/>
  <c r="OO117" i="53"/>
  <c r="OQ116" i="53"/>
  <c r="OQ114" i="53"/>
  <c r="OQ112" i="53"/>
  <c r="OO111" i="53"/>
  <c r="OQ111" i="53" s="1"/>
  <c r="OO110" i="53"/>
  <c r="OQ110" i="53" s="1"/>
  <c r="OO107" i="53"/>
  <c r="OQ107" i="53" s="1"/>
  <c r="OQ105" i="53"/>
  <c r="OQ104" i="53"/>
  <c r="OQ103" i="53"/>
  <c r="OQ102" i="53"/>
  <c r="OQ101" i="53"/>
  <c r="OO98" i="53"/>
  <c r="OQ98" i="53" s="1"/>
  <c r="OQ95" i="53"/>
  <c r="OO95" i="53"/>
  <c r="OO94" i="53"/>
  <c r="OQ94" i="53" s="1"/>
  <c r="OQ92" i="53"/>
  <c r="OQ91" i="53"/>
  <c r="OQ90" i="53"/>
  <c r="OQ89" i="53"/>
  <c r="OQ88" i="53"/>
  <c r="OQ86" i="53"/>
  <c r="OQ85" i="53"/>
  <c r="OQ84" i="53"/>
  <c r="OO83" i="53"/>
  <c r="OQ83" i="53" s="1"/>
  <c r="OQ82" i="53"/>
  <c r="OQ81" i="53"/>
  <c r="OO79" i="53"/>
  <c r="OQ79" i="53" s="1"/>
  <c r="OQ77" i="53"/>
  <c r="OO76" i="53"/>
  <c r="OQ76" i="53" s="1"/>
  <c r="OQ74" i="53"/>
  <c r="OQ72" i="53"/>
  <c r="OQ71" i="53"/>
  <c r="OQ68" i="53"/>
  <c r="OQ67" i="53"/>
  <c r="OO63" i="53"/>
  <c r="OQ63" i="53" s="1"/>
  <c r="OQ61" i="53"/>
  <c r="OQ60" i="53"/>
  <c r="OQ59" i="53"/>
  <c r="OO59" i="53"/>
  <c r="OQ58" i="53"/>
  <c r="OO58" i="53"/>
  <c r="OQ56" i="53"/>
  <c r="OO55" i="53"/>
  <c r="OQ55" i="53" s="1"/>
  <c r="OQ52" i="53"/>
  <c r="OQ51" i="53"/>
  <c r="OQ50" i="53"/>
  <c r="OQ49" i="53"/>
  <c r="OQ48" i="53"/>
  <c r="OQ47" i="53"/>
  <c r="OQ46" i="53"/>
  <c r="OQ45" i="53"/>
  <c r="OO44" i="53"/>
  <c r="OQ44" i="53" s="1"/>
  <c r="OQ43" i="53"/>
  <c r="OQ42" i="53"/>
  <c r="OO41" i="53"/>
  <c r="OQ41" i="53" s="1"/>
  <c r="OO40" i="53"/>
  <c r="OQ40" i="53" s="1"/>
  <c r="OO39" i="53"/>
  <c r="OQ39" i="53" s="1"/>
  <c r="OO38" i="53"/>
  <c r="OQ38" i="53" s="1"/>
  <c r="OQ37" i="53"/>
  <c r="OQ35" i="53"/>
  <c r="OQ34" i="53"/>
  <c r="OQ33" i="53"/>
  <c r="OO32" i="53"/>
  <c r="OQ32" i="53" s="1"/>
  <c r="OQ31" i="53"/>
  <c r="OQ30" i="53"/>
  <c r="OQ29" i="53"/>
  <c r="OQ28" i="53"/>
  <c r="OQ27" i="53"/>
  <c r="OQ26" i="53"/>
  <c r="OQ25" i="53"/>
  <c r="OQ24" i="53"/>
  <c r="OQ23" i="53"/>
  <c r="OQ22" i="53"/>
  <c r="OQ21" i="53"/>
  <c r="OO20" i="53"/>
  <c r="OQ20" i="53" s="1"/>
  <c r="OQ19" i="53"/>
  <c r="OO16" i="53"/>
  <c r="OQ16" i="53" s="1"/>
  <c r="OQ413" i="53" l="1"/>
  <c r="NZ411" i="53"/>
  <c r="NZ409" i="53"/>
  <c r="NZ407" i="53"/>
  <c r="NZ406" i="53"/>
  <c r="NZ404" i="53"/>
  <c r="NZ402" i="53"/>
  <c r="NZ400" i="53"/>
  <c r="NZ398" i="53"/>
  <c r="NZ397" i="53"/>
  <c r="NZ396" i="53"/>
  <c r="NZ395" i="53"/>
  <c r="NZ394" i="53"/>
  <c r="NZ393" i="53"/>
  <c r="NZ391" i="53"/>
  <c r="NZ390" i="53"/>
  <c r="NZ389" i="53"/>
  <c r="NZ388" i="53"/>
  <c r="NZ387" i="53"/>
  <c r="NZ386" i="53"/>
  <c r="NZ384" i="53"/>
  <c r="NZ383" i="53"/>
  <c r="NZ382" i="53"/>
  <c r="NZ381" i="53"/>
  <c r="NZ380" i="53"/>
  <c r="NZ379" i="53"/>
  <c r="NZ377" i="53"/>
  <c r="NZ373" i="53"/>
  <c r="NZ372" i="53"/>
  <c r="NZ370" i="53"/>
  <c r="NZ368" i="53"/>
  <c r="NZ367" i="53"/>
  <c r="NZ366" i="53"/>
  <c r="NZ365" i="53"/>
  <c r="NZ364" i="53"/>
  <c r="NZ363" i="53"/>
  <c r="NZ362" i="53"/>
  <c r="NZ361" i="53"/>
  <c r="NZ359" i="53"/>
  <c r="NZ358" i="53"/>
  <c r="NZ356" i="53"/>
  <c r="NZ355" i="53"/>
  <c r="NZ354" i="53"/>
  <c r="NZ353" i="53"/>
  <c r="NZ352" i="53"/>
  <c r="NZ351" i="53"/>
  <c r="NZ350" i="53"/>
  <c r="NZ349" i="53"/>
  <c r="NZ348" i="53"/>
  <c r="NZ347" i="53"/>
  <c r="NZ346" i="53"/>
  <c r="NZ342" i="53"/>
  <c r="NZ341" i="53"/>
  <c r="NZ340" i="53"/>
  <c r="NZ338" i="53"/>
  <c r="NZ337" i="53"/>
  <c r="NZ336" i="53"/>
  <c r="NZ335" i="53"/>
  <c r="NZ334" i="53"/>
  <c r="NZ333" i="53"/>
  <c r="NZ330" i="53"/>
  <c r="NZ329" i="53"/>
  <c r="NZ328" i="53"/>
  <c r="NZ327" i="53"/>
  <c r="NZ326" i="53"/>
  <c r="NZ325" i="53"/>
  <c r="NZ324" i="53"/>
  <c r="NZ323" i="53"/>
  <c r="NZ322" i="53"/>
  <c r="NZ321" i="53"/>
  <c r="NZ320" i="53"/>
  <c r="NZ319" i="53"/>
  <c r="NZ318" i="53"/>
  <c r="NZ317" i="53"/>
  <c r="NZ316" i="53"/>
  <c r="NZ315" i="53"/>
  <c r="NZ314" i="53"/>
  <c r="NZ313" i="53"/>
  <c r="NZ312" i="53"/>
  <c r="NZ311" i="53"/>
  <c r="NZ308" i="53"/>
  <c r="NZ307" i="53"/>
  <c r="NZ306" i="53"/>
  <c r="NZ305" i="53"/>
  <c r="NZ304" i="53"/>
  <c r="NZ301" i="53"/>
  <c r="NZ300" i="53"/>
  <c r="NZ299" i="53"/>
  <c r="NZ298" i="53"/>
  <c r="NZ297" i="53"/>
  <c r="NZ296" i="53"/>
  <c r="NZ295" i="53"/>
  <c r="NZ294" i="53"/>
  <c r="NZ293" i="53"/>
  <c r="NZ292" i="53"/>
  <c r="NZ291" i="53"/>
  <c r="NZ290" i="53"/>
  <c r="NZ289" i="53"/>
  <c r="NZ288" i="53"/>
  <c r="NZ287" i="53"/>
  <c r="NZ286" i="53"/>
  <c r="NZ285" i="53"/>
  <c r="NZ284" i="53"/>
  <c r="NZ280" i="53"/>
  <c r="NZ279" i="53"/>
  <c r="NZ278" i="53"/>
  <c r="NZ277" i="53"/>
  <c r="NZ276" i="53"/>
  <c r="NZ275" i="53"/>
  <c r="NZ274" i="53"/>
  <c r="NZ273" i="53"/>
  <c r="NZ272" i="53"/>
  <c r="NZ271" i="53"/>
  <c r="NZ270" i="53"/>
  <c r="NZ269" i="53"/>
  <c r="NZ268" i="53"/>
  <c r="NZ267" i="53"/>
  <c r="NZ266" i="53"/>
  <c r="NZ265" i="53"/>
  <c r="NZ264" i="53"/>
  <c r="NZ258" i="53"/>
  <c r="NZ257" i="53"/>
  <c r="NZ256" i="53"/>
  <c r="NZ255" i="53"/>
  <c r="NZ254" i="53"/>
  <c r="NZ253" i="53"/>
  <c r="NZ252" i="53"/>
  <c r="NZ251" i="53"/>
  <c r="NZ250" i="53"/>
  <c r="NZ249" i="53"/>
  <c r="NZ248" i="53"/>
  <c r="NZ247" i="53"/>
  <c r="NZ246" i="53"/>
  <c r="NZ245" i="53"/>
  <c r="NZ244" i="53"/>
  <c r="NZ243" i="53"/>
  <c r="NZ242" i="53"/>
  <c r="NZ241" i="53"/>
  <c r="NZ240" i="53"/>
  <c r="NZ238" i="53"/>
  <c r="NZ237" i="53"/>
  <c r="NZ236" i="53"/>
  <c r="NZ235" i="53"/>
  <c r="NZ234" i="53"/>
  <c r="NZ233" i="53"/>
  <c r="NZ232" i="53"/>
  <c r="NZ231" i="53"/>
  <c r="NZ230" i="53"/>
  <c r="NZ229" i="53"/>
  <c r="NZ228" i="53"/>
  <c r="NZ227" i="53"/>
  <c r="NZ226" i="53"/>
  <c r="NZ224" i="53"/>
  <c r="NZ223" i="53"/>
  <c r="NZ222" i="53"/>
  <c r="NZ219" i="53"/>
  <c r="NZ218" i="53"/>
  <c r="NZ217" i="53"/>
  <c r="NZ216" i="53"/>
  <c r="NZ215" i="53"/>
  <c r="NZ214" i="53"/>
  <c r="NZ213" i="53"/>
  <c r="NZ212" i="53"/>
  <c r="NZ211" i="53"/>
  <c r="NZ210" i="53"/>
  <c r="NZ209" i="53"/>
  <c r="NZ208" i="53"/>
  <c r="NZ207" i="53"/>
  <c r="NZ206" i="53"/>
  <c r="NZ205" i="53"/>
  <c r="NZ204" i="53"/>
  <c r="NZ203" i="53"/>
  <c r="NZ202" i="53"/>
  <c r="NZ198" i="53"/>
  <c r="NZ197" i="53"/>
  <c r="NZ196" i="53"/>
  <c r="NZ195" i="53"/>
  <c r="NZ194" i="53"/>
  <c r="NZ193" i="53"/>
  <c r="NZ192" i="53"/>
  <c r="NZ191" i="53"/>
  <c r="NZ190" i="53"/>
  <c r="NZ188" i="53"/>
  <c r="NZ187" i="53"/>
  <c r="NZ185" i="53"/>
  <c r="NZ184" i="53"/>
  <c r="NZ183" i="53"/>
  <c r="NZ182" i="53"/>
  <c r="NZ181" i="53"/>
  <c r="NX179" i="53"/>
  <c r="NZ179" i="53" s="1"/>
  <c r="NZ178" i="53"/>
  <c r="NX177" i="53"/>
  <c r="NZ177" i="53" s="1"/>
  <c r="NZ175" i="53"/>
  <c r="NZ174" i="53"/>
  <c r="NZ173" i="53"/>
  <c r="NZ172" i="53"/>
  <c r="NZ169" i="53"/>
  <c r="NZ168" i="53"/>
  <c r="NZ167" i="53"/>
  <c r="NZ166" i="53"/>
  <c r="NZ165" i="53"/>
  <c r="NZ164" i="53"/>
  <c r="NZ163" i="53"/>
  <c r="NZ162" i="53"/>
  <c r="NZ161" i="53"/>
  <c r="NZ160" i="53"/>
  <c r="NZ159" i="53"/>
  <c r="NZ157" i="53"/>
  <c r="NZ156" i="53"/>
  <c r="NZ155" i="53"/>
  <c r="NZ154" i="53"/>
  <c r="NZ153" i="53"/>
  <c r="NZ152" i="53"/>
  <c r="NZ151" i="53"/>
  <c r="NZ150" i="53"/>
  <c r="NZ149" i="53"/>
  <c r="NZ148" i="53"/>
  <c r="NZ145" i="53"/>
  <c r="NZ144" i="53"/>
  <c r="NZ142" i="53"/>
  <c r="NZ141" i="53"/>
  <c r="NZ140" i="53"/>
  <c r="NZ139" i="53"/>
  <c r="NZ137" i="53"/>
  <c r="NZ134" i="53"/>
  <c r="NZ133" i="53"/>
  <c r="NX131" i="53"/>
  <c r="NZ131" i="53" s="1"/>
  <c r="NZ130" i="53"/>
  <c r="NX129" i="53"/>
  <c r="NZ129" i="53" s="1"/>
  <c r="NX128" i="53"/>
  <c r="NZ128" i="53" s="1"/>
  <c r="NZ126" i="53"/>
  <c r="NZ125" i="53"/>
  <c r="NZ121" i="53"/>
  <c r="NX120" i="53"/>
  <c r="NZ120" i="53" s="1"/>
  <c r="NX119" i="53"/>
  <c r="NZ119" i="53" s="1"/>
  <c r="NX118" i="53"/>
  <c r="NZ118" i="53" s="1"/>
  <c r="NZ117" i="53"/>
  <c r="NX117" i="53"/>
  <c r="NZ116" i="53"/>
  <c r="NZ114" i="53"/>
  <c r="NZ112" i="53"/>
  <c r="NX111" i="53"/>
  <c r="NZ111" i="53" s="1"/>
  <c r="NX110" i="53"/>
  <c r="NZ110" i="53" s="1"/>
  <c r="NX107" i="53"/>
  <c r="NZ107" i="53" s="1"/>
  <c r="NZ105" i="53"/>
  <c r="NZ104" i="53"/>
  <c r="NZ103" i="53"/>
  <c r="NZ102" i="53"/>
  <c r="NZ101" i="53"/>
  <c r="NZ98" i="53"/>
  <c r="NX98" i="53"/>
  <c r="NX95" i="53"/>
  <c r="NZ95" i="53" s="1"/>
  <c r="NX94" i="53"/>
  <c r="NZ94" i="53" s="1"/>
  <c r="NZ92" i="53"/>
  <c r="NZ91" i="53"/>
  <c r="NZ90" i="53"/>
  <c r="NZ89" i="53"/>
  <c r="NZ88" i="53"/>
  <c r="NZ86" i="53"/>
  <c r="NZ85" i="53"/>
  <c r="NZ84" i="53"/>
  <c r="NX83" i="53"/>
  <c r="NZ83" i="53" s="1"/>
  <c r="NZ82" i="53"/>
  <c r="NZ81" i="53"/>
  <c r="NX79" i="53"/>
  <c r="NZ79" i="53" s="1"/>
  <c r="NZ77" i="53"/>
  <c r="NX76" i="53"/>
  <c r="NZ76" i="53" s="1"/>
  <c r="NZ74" i="53"/>
  <c r="NZ72" i="53"/>
  <c r="NZ71" i="53"/>
  <c r="NZ68" i="53"/>
  <c r="NZ67" i="53"/>
  <c r="NX63" i="53"/>
  <c r="NZ63" i="53" s="1"/>
  <c r="NZ61" i="53"/>
  <c r="NZ60" i="53"/>
  <c r="NZ59" i="53"/>
  <c r="NX59" i="53"/>
  <c r="NX58" i="53"/>
  <c r="NZ58" i="53" s="1"/>
  <c r="NZ56" i="53"/>
  <c r="NX55" i="53"/>
  <c r="NZ55" i="53" s="1"/>
  <c r="NZ52" i="53"/>
  <c r="NZ51" i="53"/>
  <c r="NZ50" i="53"/>
  <c r="NZ49" i="53"/>
  <c r="NZ48" i="53"/>
  <c r="NZ47" i="53"/>
  <c r="NZ46" i="53"/>
  <c r="NZ45" i="53"/>
  <c r="NX44" i="53"/>
  <c r="NZ44" i="53" s="1"/>
  <c r="NZ43" i="53"/>
  <c r="NZ42" i="53"/>
  <c r="NX41" i="53"/>
  <c r="NZ41" i="53" s="1"/>
  <c r="NX40" i="53"/>
  <c r="NZ40" i="53" s="1"/>
  <c r="NX39" i="53"/>
  <c r="NZ39" i="53" s="1"/>
  <c r="NX38" i="53"/>
  <c r="NZ38" i="53" s="1"/>
  <c r="NZ37" i="53"/>
  <c r="NZ35" i="53"/>
  <c r="NZ34" i="53"/>
  <c r="NZ33" i="53"/>
  <c r="NX32" i="53"/>
  <c r="NZ32" i="53" s="1"/>
  <c r="NZ31" i="53"/>
  <c r="NZ30" i="53"/>
  <c r="NZ29" i="53"/>
  <c r="NZ28" i="53"/>
  <c r="NZ27" i="53"/>
  <c r="NZ26" i="53"/>
  <c r="NZ25" i="53"/>
  <c r="NZ24" i="53"/>
  <c r="NZ23" i="53"/>
  <c r="NZ22" i="53"/>
  <c r="NZ21" i="53"/>
  <c r="NX20" i="53"/>
  <c r="NZ20" i="53" s="1"/>
  <c r="NZ19" i="53"/>
  <c r="NX16" i="53"/>
  <c r="NZ16" i="53" s="1"/>
  <c r="NZ413" i="53" l="1"/>
  <c r="NI413" i="53"/>
  <c r="NG179" i="53"/>
  <c r="NG177" i="53"/>
  <c r="NG131" i="53"/>
  <c r="NG129" i="53"/>
  <c r="NG128" i="53"/>
  <c r="NG120" i="53"/>
  <c r="NG119" i="53"/>
  <c r="NG118" i="53"/>
  <c r="NG117" i="53"/>
  <c r="NG111" i="53"/>
  <c r="NG110" i="53"/>
  <c r="NG107" i="53"/>
  <c r="NG98" i="53"/>
  <c r="NG95" i="53"/>
  <c r="NG94" i="53"/>
  <c r="NG83" i="53"/>
  <c r="NG79" i="53"/>
  <c r="NG76" i="53"/>
  <c r="NG63" i="53"/>
  <c r="NG59" i="53"/>
  <c r="NG58" i="53"/>
  <c r="NG55" i="53"/>
  <c r="NG44" i="53"/>
  <c r="NG41" i="53"/>
  <c r="NG40" i="53"/>
  <c r="NG39" i="53"/>
  <c r="NG38" i="53"/>
  <c r="NG32" i="53"/>
  <c r="NG20" i="53"/>
  <c r="NG16" i="53"/>
  <c r="MR411" i="53" l="1"/>
  <c r="MR409" i="53"/>
  <c r="MR407" i="53"/>
  <c r="MR406" i="53"/>
  <c r="MR404" i="53"/>
  <c r="MR402" i="53"/>
  <c r="MR400" i="53"/>
  <c r="MR398" i="53"/>
  <c r="MR397" i="53"/>
  <c r="MR396" i="53"/>
  <c r="MR395" i="53"/>
  <c r="MR394" i="53"/>
  <c r="MR393" i="53"/>
  <c r="MR391" i="53"/>
  <c r="MR390" i="53"/>
  <c r="MR389" i="53"/>
  <c r="MR388" i="53"/>
  <c r="MR387" i="53"/>
  <c r="MR386" i="53"/>
  <c r="MR384" i="53"/>
  <c r="MR383" i="53"/>
  <c r="MR382" i="53"/>
  <c r="MR381" i="53"/>
  <c r="MR380" i="53"/>
  <c r="MR379" i="53"/>
  <c r="MR377" i="53"/>
  <c r="MR373" i="53"/>
  <c r="MR372" i="53"/>
  <c r="MR370" i="53"/>
  <c r="MR368" i="53"/>
  <c r="MR367" i="53"/>
  <c r="MR366" i="53"/>
  <c r="MR365" i="53"/>
  <c r="MR364" i="53"/>
  <c r="MR363" i="53"/>
  <c r="MR362" i="53"/>
  <c r="MR361" i="53"/>
  <c r="MR359" i="53"/>
  <c r="MR358" i="53"/>
  <c r="MR356" i="53"/>
  <c r="MR355" i="53"/>
  <c r="MR354" i="53"/>
  <c r="MR353" i="53"/>
  <c r="MR352" i="53"/>
  <c r="MR351" i="53"/>
  <c r="MR350" i="53"/>
  <c r="MR349" i="53"/>
  <c r="MR348" i="53"/>
  <c r="MR347" i="53"/>
  <c r="MR346" i="53"/>
  <c r="MR342" i="53"/>
  <c r="MR341" i="53"/>
  <c r="MR340" i="53"/>
  <c r="MR338" i="53"/>
  <c r="MR337" i="53"/>
  <c r="MR336" i="53"/>
  <c r="MR335" i="53"/>
  <c r="MR334" i="53"/>
  <c r="MR333" i="53"/>
  <c r="MR330" i="53"/>
  <c r="MR329" i="53"/>
  <c r="MR328" i="53"/>
  <c r="MR327" i="53"/>
  <c r="MR326" i="53"/>
  <c r="MR325" i="53"/>
  <c r="MR324" i="53"/>
  <c r="MR323" i="53"/>
  <c r="MR322" i="53"/>
  <c r="MR321" i="53"/>
  <c r="MR320" i="53"/>
  <c r="MR319" i="53"/>
  <c r="MR318" i="53"/>
  <c r="MR317" i="53"/>
  <c r="MR316" i="53"/>
  <c r="MR315" i="53"/>
  <c r="MR314" i="53"/>
  <c r="MR313" i="53"/>
  <c r="MR312" i="53"/>
  <c r="MR311" i="53"/>
  <c r="MR308" i="53"/>
  <c r="MR307" i="53"/>
  <c r="MR306" i="53"/>
  <c r="MR305" i="53"/>
  <c r="MR304" i="53"/>
  <c r="MR301" i="53"/>
  <c r="MR300" i="53"/>
  <c r="MR299" i="53"/>
  <c r="MR298" i="53"/>
  <c r="MR297" i="53"/>
  <c r="MR296" i="53"/>
  <c r="MR295" i="53"/>
  <c r="MR294" i="53"/>
  <c r="MR293" i="53"/>
  <c r="MR292" i="53"/>
  <c r="MR291" i="53"/>
  <c r="MR290" i="53"/>
  <c r="MR289" i="53"/>
  <c r="MR288" i="53"/>
  <c r="MR287" i="53"/>
  <c r="MR286" i="53"/>
  <c r="MR285" i="53"/>
  <c r="MR284" i="53"/>
  <c r="MR280" i="53"/>
  <c r="MR279" i="53"/>
  <c r="MR278" i="53"/>
  <c r="MR277" i="53"/>
  <c r="MR276" i="53"/>
  <c r="MR275" i="53"/>
  <c r="MR274" i="53"/>
  <c r="MR273" i="53"/>
  <c r="MR272" i="53"/>
  <c r="MR271" i="53"/>
  <c r="MR270" i="53"/>
  <c r="MR269" i="53"/>
  <c r="MR268" i="53"/>
  <c r="MR267" i="53"/>
  <c r="MR266" i="53"/>
  <c r="MR265" i="53"/>
  <c r="MR264" i="53"/>
  <c r="MR258" i="53"/>
  <c r="MR257" i="53"/>
  <c r="MR256" i="53"/>
  <c r="MR255" i="53"/>
  <c r="MR254" i="53"/>
  <c r="MR253" i="53"/>
  <c r="MR252" i="53"/>
  <c r="MR251" i="53"/>
  <c r="MR250" i="53"/>
  <c r="MR249" i="53"/>
  <c r="MR248" i="53"/>
  <c r="MR247" i="53"/>
  <c r="MR246" i="53"/>
  <c r="MR245" i="53"/>
  <c r="MR244" i="53"/>
  <c r="MR243" i="53"/>
  <c r="MR242" i="53"/>
  <c r="MR241" i="53"/>
  <c r="MR240" i="53"/>
  <c r="MR238" i="53"/>
  <c r="MR237" i="53"/>
  <c r="MR236" i="53"/>
  <c r="MR235" i="53"/>
  <c r="MR234" i="53"/>
  <c r="MR233" i="53"/>
  <c r="MR232" i="53"/>
  <c r="MR231" i="53"/>
  <c r="MR230" i="53"/>
  <c r="MR229" i="53"/>
  <c r="MR228" i="53"/>
  <c r="MR227" i="53"/>
  <c r="MR226" i="53"/>
  <c r="MR224" i="53"/>
  <c r="MR223" i="53"/>
  <c r="MR222" i="53"/>
  <c r="MR219" i="53"/>
  <c r="MR218" i="53"/>
  <c r="MR217" i="53"/>
  <c r="MR216" i="53"/>
  <c r="MR215" i="53"/>
  <c r="MR214" i="53"/>
  <c r="MR213" i="53"/>
  <c r="MR212" i="53"/>
  <c r="MR211" i="53"/>
  <c r="MR210" i="53"/>
  <c r="MR209" i="53"/>
  <c r="MR208" i="53"/>
  <c r="MR207" i="53"/>
  <c r="MR206" i="53"/>
  <c r="MR205" i="53"/>
  <c r="MR204" i="53"/>
  <c r="MR203" i="53"/>
  <c r="MR202" i="53"/>
  <c r="MR198" i="53"/>
  <c r="MR197" i="53"/>
  <c r="MR196" i="53"/>
  <c r="MR195" i="53"/>
  <c r="MR194" i="53"/>
  <c r="MR193" i="53"/>
  <c r="MR192" i="53"/>
  <c r="MR191" i="53"/>
  <c r="MR190" i="53"/>
  <c r="MR188" i="53"/>
  <c r="MR187" i="53"/>
  <c r="MR185" i="53"/>
  <c r="MR184" i="53"/>
  <c r="MR183" i="53"/>
  <c r="MR182" i="53"/>
  <c r="MR181" i="53"/>
  <c r="MP179" i="53"/>
  <c r="MR179" i="53" s="1"/>
  <c r="MR178" i="53"/>
  <c r="MP177" i="53"/>
  <c r="MR177" i="53" s="1"/>
  <c r="MR175" i="53"/>
  <c r="MR174" i="53"/>
  <c r="MR173" i="53"/>
  <c r="MR172" i="53"/>
  <c r="MR169" i="53"/>
  <c r="MR168" i="53"/>
  <c r="MR167" i="53"/>
  <c r="MR166" i="53"/>
  <c r="MR165" i="53"/>
  <c r="MR164" i="53"/>
  <c r="MR163" i="53"/>
  <c r="MR162" i="53"/>
  <c r="MR161" i="53"/>
  <c r="MR160" i="53"/>
  <c r="MR159" i="53"/>
  <c r="MR157" i="53"/>
  <c r="MR156" i="53"/>
  <c r="MR155" i="53"/>
  <c r="MR154" i="53"/>
  <c r="MR153" i="53"/>
  <c r="MR152" i="53"/>
  <c r="MR151" i="53"/>
  <c r="MR150" i="53"/>
  <c r="MR149" i="53"/>
  <c r="MR148" i="53"/>
  <c r="MR145" i="53"/>
  <c r="MR144" i="53"/>
  <c r="MR142" i="53"/>
  <c r="MR141" i="53"/>
  <c r="MR140" i="53"/>
  <c r="MR139" i="53"/>
  <c r="MR137" i="53"/>
  <c r="MR134" i="53"/>
  <c r="MR133" i="53"/>
  <c r="MP131" i="53"/>
  <c r="MR131" i="53" s="1"/>
  <c r="MR130" i="53"/>
  <c r="MP129" i="53"/>
  <c r="MR129" i="53" s="1"/>
  <c r="MP128" i="53"/>
  <c r="MR128" i="53" s="1"/>
  <c r="MR126" i="53"/>
  <c r="MR125" i="53"/>
  <c r="MR121" i="53"/>
  <c r="MP120" i="53"/>
  <c r="MR120" i="53" s="1"/>
  <c r="MP119" i="53"/>
  <c r="MR119" i="53" s="1"/>
  <c r="MP118" i="53"/>
  <c r="MR118" i="53" s="1"/>
  <c r="MR117" i="53"/>
  <c r="MP117" i="53"/>
  <c r="MR116" i="53"/>
  <c r="MR114" i="53"/>
  <c r="MR112" i="53"/>
  <c r="MP111" i="53"/>
  <c r="MR111" i="53" s="1"/>
  <c r="MP110" i="53"/>
  <c r="MR110" i="53" s="1"/>
  <c r="MP107" i="53"/>
  <c r="MR107" i="53" s="1"/>
  <c r="MR105" i="53"/>
  <c r="MR104" i="53"/>
  <c r="MR103" i="53"/>
  <c r="MR102" i="53"/>
  <c r="MR101" i="53"/>
  <c r="MR98" i="53"/>
  <c r="MP98" i="53"/>
  <c r="MR95" i="53"/>
  <c r="MP95" i="53"/>
  <c r="MR94" i="53"/>
  <c r="MP94" i="53"/>
  <c r="MR92" i="53"/>
  <c r="MR91" i="53"/>
  <c r="MR90" i="53"/>
  <c r="MR89" i="53"/>
  <c r="MR88" i="53"/>
  <c r="MR86" i="53"/>
  <c r="MR85" i="53"/>
  <c r="MR84" i="53"/>
  <c r="MR83" i="53"/>
  <c r="MP83" i="53"/>
  <c r="MR82" i="53"/>
  <c r="MR81" i="53"/>
  <c r="MR79" i="53"/>
  <c r="MP79" i="53"/>
  <c r="MR77" i="53"/>
  <c r="MP76" i="53"/>
  <c r="MR76" i="53" s="1"/>
  <c r="MR74" i="53"/>
  <c r="MR72" i="53"/>
  <c r="MR71" i="53"/>
  <c r="MR68" i="53"/>
  <c r="MR67" i="53"/>
  <c r="MP63" i="53"/>
  <c r="MR63" i="53" s="1"/>
  <c r="MR61" i="53"/>
  <c r="MR60" i="53"/>
  <c r="MP59" i="53"/>
  <c r="MR59" i="53" s="1"/>
  <c r="MP58" i="53"/>
  <c r="MR58" i="53" s="1"/>
  <c r="MR56" i="53"/>
  <c r="MP55" i="53"/>
  <c r="MR55" i="53" s="1"/>
  <c r="MR52" i="53"/>
  <c r="MR51" i="53"/>
  <c r="MR50" i="53"/>
  <c r="MR49" i="53"/>
  <c r="MR48" i="53"/>
  <c r="MR47" i="53"/>
  <c r="MR46" i="53"/>
  <c r="MR45" i="53"/>
  <c r="MP44" i="53"/>
  <c r="MR44" i="53" s="1"/>
  <c r="MR43" i="53"/>
  <c r="MR42" i="53"/>
  <c r="MP41" i="53"/>
  <c r="MR41" i="53" s="1"/>
  <c r="MP40" i="53"/>
  <c r="MR40" i="53" s="1"/>
  <c r="MP39" i="53"/>
  <c r="MR39" i="53" s="1"/>
  <c r="MP38" i="53"/>
  <c r="MR38" i="53" s="1"/>
  <c r="MR37" i="53"/>
  <c r="MR35" i="53"/>
  <c r="MR34" i="53"/>
  <c r="MR33" i="53"/>
  <c r="MP32" i="53"/>
  <c r="MR32" i="53" s="1"/>
  <c r="MR31" i="53"/>
  <c r="MR30" i="53"/>
  <c r="MR29" i="53"/>
  <c r="MR28" i="53"/>
  <c r="MR27" i="53"/>
  <c r="MR26" i="53"/>
  <c r="MR25" i="53"/>
  <c r="MR24" i="53"/>
  <c r="MR23" i="53"/>
  <c r="MR22" i="53"/>
  <c r="MR21" i="53"/>
  <c r="MP20" i="53"/>
  <c r="MR20" i="53" s="1"/>
  <c r="MR19" i="53"/>
  <c r="MP16" i="53"/>
  <c r="MR16" i="53" s="1"/>
  <c r="MR413" i="53" s="1"/>
  <c r="MA411" i="53" l="1"/>
  <c r="MA409" i="53"/>
  <c r="MA407" i="53"/>
  <c r="MA406" i="53"/>
  <c r="MA404" i="53"/>
  <c r="MA402" i="53"/>
  <c r="MA400" i="53"/>
  <c r="MA398" i="53"/>
  <c r="MA397" i="53"/>
  <c r="MA396" i="53"/>
  <c r="MA395" i="53"/>
  <c r="MA394" i="53"/>
  <c r="MA393" i="53"/>
  <c r="MA391" i="53"/>
  <c r="MA390" i="53"/>
  <c r="MA389" i="53"/>
  <c r="MA388" i="53"/>
  <c r="MA387" i="53"/>
  <c r="MA386" i="53"/>
  <c r="MA384" i="53"/>
  <c r="MA383" i="53"/>
  <c r="MA382" i="53"/>
  <c r="MA381" i="53"/>
  <c r="MA380" i="53"/>
  <c r="MA379" i="53"/>
  <c r="MA377" i="53"/>
  <c r="MA373" i="53"/>
  <c r="MA372" i="53"/>
  <c r="MA370" i="53"/>
  <c r="MA368" i="53"/>
  <c r="MA367" i="53"/>
  <c r="MA366" i="53"/>
  <c r="MA365" i="53"/>
  <c r="MA364" i="53"/>
  <c r="MA363" i="53"/>
  <c r="MA362" i="53"/>
  <c r="MA361" i="53"/>
  <c r="MA359" i="53"/>
  <c r="MA358" i="53"/>
  <c r="MA356" i="53"/>
  <c r="MA355" i="53"/>
  <c r="MA354" i="53"/>
  <c r="MA353" i="53"/>
  <c r="MA352" i="53"/>
  <c r="MA351" i="53"/>
  <c r="MA350" i="53"/>
  <c r="MA349" i="53"/>
  <c r="MA348" i="53"/>
  <c r="MA347" i="53"/>
  <c r="MA346" i="53"/>
  <c r="MA342" i="53"/>
  <c r="MA341" i="53"/>
  <c r="MA340" i="53"/>
  <c r="MA338" i="53"/>
  <c r="MA337" i="53"/>
  <c r="MA336" i="53"/>
  <c r="MA335" i="53"/>
  <c r="MA334" i="53"/>
  <c r="MA333" i="53"/>
  <c r="MA330" i="53"/>
  <c r="MA329" i="53"/>
  <c r="MA328" i="53"/>
  <c r="MA327" i="53"/>
  <c r="MA326" i="53"/>
  <c r="MA325" i="53"/>
  <c r="MA324" i="53"/>
  <c r="MA323" i="53"/>
  <c r="MA322" i="53"/>
  <c r="MA321" i="53"/>
  <c r="MA320" i="53"/>
  <c r="MA319" i="53"/>
  <c r="MA318" i="53"/>
  <c r="MA317" i="53"/>
  <c r="MA316" i="53"/>
  <c r="MA315" i="53"/>
  <c r="MA314" i="53"/>
  <c r="MA313" i="53"/>
  <c r="MA312" i="53"/>
  <c r="MA311" i="53"/>
  <c r="MA308" i="53"/>
  <c r="MA307" i="53"/>
  <c r="MA306" i="53"/>
  <c r="MA305" i="53"/>
  <c r="MA304" i="53"/>
  <c r="MA301" i="53"/>
  <c r="MA300" i="53"/>
  <c r="MA299" i="53"/>
  <c r="MA298" i="53"/>
  <c r="MA297" i="53"/>
  <c r="MA296" i="53"/>
  <c r="MA295" i="53"/>
  <c r="MA294" i="53"/>
  <c r="MA293" i="53"/>
  <c r="MA292" i="53"/>
  <c r="MA291" i="53"/>
  <c r="MA290" i="53"/>
  <c r="MA289" i="53"/>
  <c r="MA288" i="53"/>
  <c r="MA287" i="53"/>
  <c r="MA286" i="53"/>
  <c r="MA285" i="53"/>
  <c r="MA284" i="53"/>
  <c r="MA280" i="53"/>
  <c r="MA279" i="53"/>
  <c r="MA278" i="53"/>
  <c r="MA277" i="53"/>
  <c r="MA276" i="53"/>
  <c r="MA275" i="53"/>
  <c r="MA274" i="53"/>
  <c r="MA273" i="53"/>
  <c r="MA272" i="53"/>
  <c r="MA271" i="53"/>
  <c r="MA270" i="53"/>
  <c r="MA269" i="53"/>
  <c r="MA268" i="53"/>
  <c r="MA267" i="53"/>
  <c r="MA266" i="53"/>
  <c r="MA265" i="53"/>
  <c r="MA264" i="53"/>
  <c r="MA258" i="53"/>
  <c r="MA257" i="53"/>
  <c r="MA256" i="53"/>
  <c r="MA255" i="53"/>
  <c r="MA254" i="53"/>
  <c r="MA253" i="53"/>
  <c r="MA252" i="53"/>
  <c r="MA251" i="53"/>
  <c r="MA250" i="53"/>
  <c r="MA249" i="53"/>
  <c r="MA248" i="53"/>
  <c r="MA247" i="53"/>
  <c r="MA246" i="53"/>
  <c r="MA245" i="53"/>
  <c r="MA244" i="53"/>
  <c r="MA243" i="53"/>
  <c r="MA242" i="53"/>
  <c r="MA241" i="53"/>
  <c r="MA240" i="53"/>
  <c r="MA238" i="53"/>
  <c r="MA237" i="53"/>
  <c r="MA236" i="53"/>
  <c r="MA235" i="53"/>
  <c r="MA234" i="53"/>
  <c r="MA233" i="53"/>
  <c r="MA232" i="53"/>
  <c r="MA231" i="53"/>
  <c r="MA230" i="53"/>
  <c r="MA229" i="53"/>
  <c r="MA228" i="53"/>
  <c r="MA227" i="53"/>
  <c r="MA226" i="53"/>
  <c r="MA224" i="53"/>
  <c r="MA223" i="53"/>
  <c r="MA222" i="53"/>
  <c r="MA219" i="53"/>
  <c r="MA218" i="53"/>
  <c r="MA217" i="53"/>
  <c r="MA216" i="53"/>
  <c r="MA215" i="53"/>
  <c r="MA214" i="53"/>
  <c r="MA213" i="53"/>
  <c r="MA212" i="53"/>
  <c r="MA211" i="53"/>
  <c r="MA210" i="53"/>
  <c r="MA209" i="53"/>
  <c r="MA208" i="53"/>
  <c r="MA207" i="53"/>
  <c r="MA206" i="53"/>
  <c r="MA205" i="53"/>
  <c r="MA204" i="53"/>
  <c r="MA203" i="53"/>
  <c r="MA202" i="53"/>
  <c r="MA198" i="53"/>
  <c r="MA197" i="53"/>
  <c r="MA196" i="53"/>
  <c r="MA195" i="53"/>
  <c r="MA194" i="53"/>
  <c r="MA193" i="53"/>
  <c r="MA192" i="53"/>
  <c r="MA191" i="53"/>
  <c r="MA190" i="53"/>
  <c r="MA188" i="53"/>
  <c r="MA187" i="53"/>
  <c r="MA185" i="53"/>
  <c r="MA184" i="53"/>
  <c r="MA183" i="53"/>
  <c r="MA182" i="53"/>
  <c r="MA181" i="53"/>
  <c r="LY179" i="53"/>
  <c r="MA179" i="53" s="1"/>
  <c r="MA178" i="53"/>
  <c r="LY177" i="53"/>
  <c r="MA177" i="53" s="1"/>
  <c r="MA175" i="53"/>
  <c r="MA174" i="53"/>
  <c r="MA173" i="53"/>
  <c r="MA172" i="53"/>
  <c r="MA169" i="53"/>
  <c r="MA168" i="53"/>
  <c r="MA167" i="53"/>
  <c r="MA166" i="53"/>
  <c r="MA165" i="53"/>
  <c r="MA164" i="53"/>
  <c r="MA163" i="53"/>
  <c r="MA162" i="53"/>
  <c r="MA161" i="53"/>
  <c r="MA160" i="53"/>
  <c r="MA159" i="53"/>
  <c r="MA157" i="53"/>
  <c r="MA156" i="53"/>
  <c r="MA155" i="53"/>
  <c r="MA154" i="53"/>
  <c r="MA153" i="53"/>
  <c r="MA152" i="53"/>
  <c r="MA151" i="53"/>
  <c r="MA150" i="53"/>
  <c r="MA149" i="53"/>
  <c r="MA148" i="53"/>
  <c r="MA145" i="53"/>
  <c r="MA144" i="53"/>
  <c r="MA142" i="53"/>
  <c r="MA141" i="53"/>
  <c r="MA140" i="53"/>
  <c r="MA139" i="53"/>
  <c r="MA137" i="53"/>
  <c r="MA134" i="53"/>
  <c r="MA133" i="53"/>
  <c r="LY131" i="53"/>
  <c r="MA131" i="53" s="1"/>
  <c r="MA130" i="53"/>
  <c r="LY129" i="53"/>
  <c r="MA129" i="53" s="1"/>
  <c r="LY128" i="53"/>
  <c r="MA128" i="53" s="1"/>
  <c r="MA126" i="53"/>
  <c r="MA125" i="53"/>
  <c r="MA121" i="53"/>
  <c r="LY120" i="53"/>
  <c r="MA120" i="53" s="1"/>
  <c r="MA119" i="53"/>
  <c r="LY119" i="53"/>
  <c r="LY118" i="53"/>
  <c r="MA118" i="53" s="1"/>
  <c r="LY117" i="53"/>
  <c r="MA117" i="53" s="1"/>
  <c r="MA116" i="53"/>
  <c r="MA114" i="53"/>
  <c r="MA112" i="53"/>
  <c r="LY111" i="53"/>
  <c r="MA111" i="53" s="1"/>
  <c r="LY110" i="53"/>
  <c r="MA110" i="53" s="1"/>
  <c r="LY107" i="53"/>
  <c r="MA107" i="53" s="1"/>
  <c r="MA105" i="53"/>
  <c r="MA104" i="53"/>
  <c r="MA103" i="53"/>
  <c r="MA102" i="53"/>
  <c r="MA101" i="53"/>
  <c r="MA98" i="53"/>
  <c r="LY98" i="53"/>
  <c r="LY95" i="53"/>
  <c r="MA95" i="53" s="1"/>
  <c r="LY94" i="53"/>
  <c r="MA94" i="53" s="1"/>
  <c r="MA92" i="53"/>
  <c r="MA91" i="53"/>
  <c r="MA90" i="53"/>
  <c r="MA89" i="53"/>
  <c r="MA88" i="53"/>
  <c r="MA86" i="53"/>
  <c r="MA85" i="53"/>
  <c r="MA84" i="53"/>
  <c r="LY83" i="53"/>
  <c r="MA83" i="53" s="1"/>
  <c r="MA82" i="53"/>
  <c r="MA81" i="53"/>
  <c r="LY79" i="53"/>
  <c r="MA79" i="53" s="1"/>
  <c r="MA77" i="53"/>
  <c r="LY76" i="53"/>
  <c r="MA76" i="53" s="1"/>
  <c r="MA74" i="53"/>
  <c r="MA72" i="53"/>
  <c r="MA71" i="53"/>
  <c r="MA68" i="53"/>
  <c r="MA67" i="53"/>
  <c r="MA63" i="53"/>
  <c r="LY63" i="53"/>
  <c r="MA61" i="53"/>
  <c r="MA60" i="53"/>
  <c r="MA59" i="53"/>
  <c r="LY59" i="53"/>
  <c r="LY58" i="53"/>
  <c r="MA58" i="53" s="1"/>
  <c r="MA56" i="53"/>
  <c r="LY55" i="53"/>
  <c r="MA55" i="53" s="1"/>
  <c r="MA52" i="53"/>
  <c r="MA51" i="53"/>
  <c r="MA50" i="53"/>
  <c r="MA49" i="53"/>
  <c r="MA48" i="53"/>
  <c r="MA47" i="53"/>
  <c r="MA46" i="53"/>
  <c r="MA45" i="53"/>
  <c r="LY44" i="53"/>
  <c r="MA44" i="53" s="1"/>
  <c r="MA43" i="53"/>
  <c r="MA42" i="53"/>
  <c r="LY41" i="53"/>
  <c r="MA41" i="53" s="1"/>
  <c r="LY40" i="53"/>
  <c r="MA40" i="53" s="1"/>
  <c r="LY39" i="53"/>
  <c r="MA39" i="53" s="1"/>
  <c r="LY38" i="53"/>
  <c r="MA38" i="53" s="1"/>
  <c r="MA37" i="53"/>
  <c r="MA35" i="53"/>
  <c r="MA34" i="53"/>
  <c r="MA33" i="53"/>
  <c r="LY32" i="53"/>
  <c r="MA32" i="53" s="1"/>
  <c r="MA31" i="53"/>
  <c r="MA30" i="53"/>
  <c r="MA29" i="53"/>
  <c r="MA28" i="53"/>
  <c r="MA27" i="53"/>
  <c r="MA26" i="53"/>
  <c r="MA25" i="53"/>
  <c r="MA24" i="53"/>
  <c r="MA23" i="53"/>
  <c r="MA22" i="53"/>
  <c r="MA21" i="53"/>
  <c r="MA20" i="53"/>
  <c r="LY20" i="53"/>
  <c r="MA19" i="53"/>
  <c r="LY16" i="53"/>
  <c r="MA16" i="53" s="1"/>
  <c r="MA413" i="53" l="1"/>
  <c r="LJ411" i="53"/>
  <c r="LJ409" i="53"/>
  <c r="LJ407" i="53"/>
  <c r="LJ406" i="53"/>
  <c r="LJ404" i="53"/>
  <c r="LJ402" i="53"/>
  <c r="LJ400" i="53"/>
  <c r="LJ398" i="53"/>
  <c r="LJ397" i="53"/>
  <c r="LJ396" i="53"/>
  <c r="LJ395" i="53"/>
  <c r="LJ394" i="53"/>
  <c r="LJ393" i="53"/>
  <c r="LJ391" i="53"/>
  <c r="LJ390" i="53"/>
  <c r="LJ389" i="53"/>
  <c r="LJ388" i="53"/>
  <c r="LJ387" i="53"/>
  <c r="LJ386" i="53"/>
  <c r="LJ384" i="53"/>
  <c r="LJ383" i="53"/>
  <c r="LJ382" i="53"/>
  <c r="LJ381" i="53"/>
  <c r="LJ380" i="53"/>
  <c r="LJ379" i="53"/>
  <c r="LJ377" i="53"/>
  <c r="LJ373" i="53"/>
  <c r="LJ372" i="53"/>
  <c r="LJ370" i="53"/>
  <c r="LJ368" i="53"/>
  <c r="LJ367" i="53"/>
  <c r="LJ366" i="53"/>
  <c r="LJ365" i="53"/>
  <c r="LJ364" i="53"/>
  <c r="LJ363" i="53"/>
  <c r="LJ362" i="53"/>
  <c r="LJ361" i="53"/>
  <c r="LJ359" i="53"/>
  <c r="LJ358" i="53"/>
  <c r="LJ356" i="53"/>
  <c r="LJ355" i="53"/>
  <c r="LJ354" i="53"/>
  <c r="LJ353" i="53"/>
  <c r="LJ352" i="53"/>
  <c r="LJ351" i="53"/>
  <c r="LJ350" i="53"/>
  <c r="LJ349" i="53"/>
  <c r="LJ348" i="53"/>
  <c r="LJ347" i="53"/>
  <c r="LJ346" i="53"/>
  <c r="LJ342" i="53"/>
  <c r="LJ341" i="53"/>
  <c r="LJ340" i="53"/>
  <c r="LJ338" i="53"/>
  <c r="LJ337" i="53"/>
  <c r="LJ336" i="53"/>
  <c r="LJ335" i="53"/>
  <c r="LJ334" i="53"/>
  <c r="LJ333" i="53"/>
  <c r="LJ330" i="53"/>
  <c r="LJ329" i="53"/>
  <c r="LJ328" i="53"/>
  <c r="LJ327" i="53"/>
  <c r="LJ326" i="53"/>
  <c r="LJ325" i="53"/>
  <c r="LJ324" i="53"/>
  <c r="LJ323" i="53"/>
  <c r="LJ322" i="53"/>
  <c r="LJ321" i="53"/>
  <c r="LJ320" i="53"/>
  <c r="LJ319" i="53"/>
  <c r="LJ318" i="53"/>
  <c r="LJ317" i="53"/>
  <c r="LJ316" i="53"/>
  <c r="LJ315" i="53"/>
  <c r="LJ314" i="53"/>
  <c r="LJ313" i="53"/>
  <c r="LJ312" i="53"/>
  <c r="LJ311" i="53"/>
  <c r="LJ308" i="53"/>
  <c r="LJ307" i="53"/>
  <c r="LJ306" i="53"/>
  <c r="LJ305" i="53"/>
  <c r="LJ304" i="53"/>
  <c r="LJ301" i="53"/>
  <c r="LJ300" i="53"/>
  <c r="LJ299" i="53"/>
  <c r="LJ298" i="53"/>
  <c r="LJ297" i="53"/>
  <c r="LJ296" i="53"/>
  <c r="LJ295" i="53"/>
  <c r="LJ294" i="53"/>
  <c r="LJ293" i="53"/>
  <c r="LJ292" i="53"/>
  <c r="LJ291" i="53"/>
  <c r="LJ290" i="53"/>
  <c r="LJ289" i="53"/>
  <c r="LJ288" i="53"/>
  <c r="LJ287" i="53"/>
  <c r="LJ286" i="53"/>
  <c r="LJ285" i="53"/>
  <c r="LJ284" i="53"/>
  <c r="LJ280" i="53"/>
  <c r="LJ279" i="53"/>
  <c r="LJ278" i="53"/>
  <c r="LJ277" i="53"/>
  <c r="LJ276" i="53"/>
  <c r="LJ275" i="53"/>
  <c r="LJ274" i="53"/>
  <c r="LJ273" i="53"/>
  <c r="LJ272" i="53"/>
  <c r="LJ271" i="53"/>
  <c r="LJ270" i="53"/>
  <c r="LJ269" i="53"/>
  <c r="LJ268" i="53"/>
  <c r="LJ267" i="53"/>
  <c r="LJ266" i="53"/>
  <c r="LJ265" i="53"/>
  <c r="LJ264" i="53"/>
  <c r="LJ258" i="53"/>
  <c r="LJ257" i="53"/>
  <c r="LJ256" i="53"/>
  <c r="LJ255" i="53"/>
  <c r="LJ254" i="53"/>
  <c r="LJ253" i="53"/>
  <c r="LJ252" i="53"/>
  <c r="LJ251" i="53"/>
  <c r="LJ250" i="53"/>
  <c r="LJ249" i="53"/>
  <c r="LJ248" i="53"/>
  <c r="LJ247" i="53"/>
  <c r="LJ246" i="53"/>
  <c r="LJ245" i="53"/>
  <c r="LJ244" i="53"/>
  <c r="LJ243" i="53"/>
  <c r="LJ242" i="53"/>
  <c r="LJ241" i="53"/>
  <c r="LJ240" i="53"/>
  <c r="LJ238" i="53"/>
  <c r="LJ237" i="53"/>
  <c r="LJ236" i="53"/>
  <c r="LJ235" i="53"/>
  <c r="LJ234" i="53"/>
  <c r="LJ233" i="53"/>
  <c r="LJ232" i="53"/>
  <c r="LJ231" i="53"/>
  <c r="LJ230" i="53"/>
  <c r="LJ229" i="53"/>
  <c r="LJ228" i="53"/>
  <c r="LJ227" i="53"/>
  <c r="LJ226" i="53"/>
  <c r="LJ224" i="53"/>
  <c r="LJ223" i="53"/>
  <c r="LJ222" i="53"/>
  <c r="LJ219" i="53"/>
  <c r="LJ218" i="53"/>
  <c r="LJ217" i="53"/>
  <c r="LJ216" i="53"/>
  <c r="LJ215" i="53"/>
  <c r="LJ214" i="53"/>
  <c r="LJ213" i="53"/>
  <c r="LJ212" i="53"/>
  <c r="LJ211" i="53"/>
  <c r="LJ210" i="53"/>
  <c r="LJ209" i="53"/>
  <c r="LJ208" i="53"/>
  <c r="LJ207" i="53"/>
  <c r="LJ206" i="53"/>
  <c r="LJ205" i="53"/>
  <c r="LJ204" i="53"/>
  <c r="LJ203" i="53"/>
  <c r="LJ202" i="53"/>
  <c r="LJ198" i="53"/>
  <c r="LJ197" i="53"/>
  <c r="LJ196" i="53"/>
  <c r="LJ195" i="53"/>
  <c r="LJ194" i="53"/>
  <c r="LJ193" i="53"/>
  <c r="LJ192" i="53"/>
  <c r="LJ191" i="53"/>
  <c r="LJ190" i="53"/>
  <c r="LJ188" i="53"/>
  <c r="LJ187" i="53"/>
  <c r="LJ185" i="53"/>
  <c r="LJ184" i="53"/>
  <c r="LJ183" i="53"/>
  <c r="LJ182" i="53"/>
  <c r="LJ181" i="53"/>
  <c r="LH179" i="53"/>
  <c r="LJ179" i="53" s="1"/>
  <c r="LJ178" i="53"/>
  <c r="LJ177" i="53"/>
  <c r="LH177" i="53"/>
  <c r="LJ175" i="53"/>
  <c r="LJ174" i="53"/>
  <c r="LJ173" i="53"/>
  <c r="LJ172" i="53"/>
  <c r="LJ169" i="53"/>
  <c r="LJ168" i="53"/>
  <c r="LJ167" i="53"/>
  <c r="LJ166" i="53"/>
  <c r="LJ165" i="53"/>
  <c r="LJ164" i="53"/>
  <c r="LJ163" i="53"/>
  <c r="LJ162" i="53"/>
  <c r="LJ161" i="53"/>
  <c r="LJ160" i="53"/>
  <c r="LJ159" i="53"/>
  <c r="LJ157" i="53"/>
  <c r="LJ156" i="53"/>
  <c r="LJ155" i="53"/>
  <c r="LJ154" i="53"/>
  <c r="LJ153" i="53"/>
  <c r="LJ152" i="53"/>
  <c r="LJ151" i="53"/>
  <c r="LJ150" i="53"/>
  <c r="LJ149" i="53"/>
  <c r="LJ148" i="53"/>
  <c r="LJ145" i="53"/>
  <c r="LJ144" i="53"/>
  <c r="LJ142" i="53"/>
  <c r="LJ141" i="53"/>
  <c r="LJ140" i="53"/>
  <c r="LJ139" i="53"/>
  <c r="LJ137" i="53"/>
  <c r="LJ134" i="53"/>
  <c r="LJ133" i="53"/>
  <c r="LJ131" i="53"/>
  <c r="LH131" i="53"/>
  <c r="LJ130" i="53"/>
  <c r="LH129" i="53"/>
  <c r="LJ129" i="53" s="1"/>
  <c r="LH128" i="53"/>
  <c r="LJ128" i="53" s="1"/>
  <c r="LJ126" i="53"/>
  <c r="LJ125" i="53"/>
  <c r="LJ121" i="53"/>
  <c r="LH120" i="53"/>
  <c r="LJ120" i="53" s="1"/>
  <c r="LH119" i="53"/>
  <c r="LJ119" i="53" s="1"/>
  <c r="LH118" i="53"/>
  <c r="LJ118" i="53" s="1"/>
  <c r="LJ117" i="53"/>
  <c r="LH117" i="53"/>
  <c r="LJ116" i="53"/>
  <c r="LJ114" i="53"/>
  <c r="LJ112" i="53"/>
  <c r="LH111" i="53"/>
  <c r="LJ111" i="53" s="1"/>
  <c r="LH110" i="53"/>
  <c r="LJ110" i="53" s="1"/>
  <c r="LH107" i="53"/>
  <c r="LJ107" i="53" s="1"/>
  <c r="LJ105" i="53"/>
  <c r="LJ104" i="53"/>
  <c r="LJ103" i="53"/>
  <c r="LJ102" i="53"/>
  <c r="LJ101" i="53"/>
  <c r="LH98" i="53"/>
  <c r="LJ98" i="53" s="1"/>
  <c r="LH95" i="53"/>
  <c r="LJ95" i="53" s="1"/>
  <c r="LJ94" i="53"/>
  <c r="LH94" i="53"/>
  <c r="LJ92" i="53"/>
  <c r="LJ91" i="53"/>
  <c r="LJ90" i="53"/>
  <c r="LJ89" i="53"/>
  <c r="LJ88" i="53"/>
  <c r="LJ86" i="53"/>
  <c r="LJ85" i="53"/>
  <c r="LJ84" i="53"/>
  <c r="LH83" i="53"/>
  <c r="LJ83" i="53" s="1"/>
  <c r="LJ82" i="53"/>
  <c r="LJ81" i="53"/>
  <c r="LH79" i="53"/>
  <c r="LJ79" i="53" s="1"/>
  <c r="LJ77" i="53"/>
  <c r="LH76" i="53"/>
  <c r="LJ76" i="53" s="1"/>
  <c r="LJ74" i="53"/>
  <c r="LJ72" i="53"/>
  <c r="LJ71" i="53"/>
  <c r="LJ68" i="53"/>
  <c r="LJ67" i="53"/>
  <c r="LH63" i="53"/>
  <c r="LJ63" i="53" s="1"/>
  <c r="LJ61" i="53"/>
  <c r="LJ60" i="53"/>
  <c r="LH59" i="53"/>
  <c r="LJ59" i="53" s="1"/>
  <c r="LH58" i="53"/>
  <c r="LJ58" i="53" s="1"/>
  <c r="LJ56" i="53"/>
  <c r="LH55" i="53"/>
  <c r="LJ55" i="53" s="1"/>
  <c r="LJ52" i="53"/>
  <c r="LJ51" i="53"/>
  <c r="LJ50" i="53"/>
  <c r="LJ49" i="53"/>
  <c r="LJ48" i="53"/>
  <c r="LJ47" i="53"/>
  <c r="LJ46" i="53"/>
  <c r="LJ45" i="53"/>
  <c r="LH44" i="53"/>
  <c r="LJ44" i="53" s="1"/>
  <c r="LJ43" i="53"/>
  <c r="LJ42" i="53"/>
  <c r="LH41" i="53"/>
  <c r="LJ41" i="53" s="1"/>
  <c r="LH40" i="53"/>
  <c r="LJ40" i="53" s="1"/>
  <c r="LH39" i="53"/>
  <c r="LJ39" i="53" s="1"/>
  <c r="LH38" i="53"/>
  <c r="LJ38" i="53" s="1"/>
  <c r="LJ37" i="53"/>
  <c r="LJ35" i="53"/>
  <c r="LJ34" i="53"/>
  <c r="LJ33" i="53"/>
  <c r="LH32" i="53"/>
  <c r="LJ32" i="53" s="1"/>
  <c r="LJ31" i="53"/>
  <c r="LJ30" i="53"/>
  <c r="LJ29" i="53"/>
  <c r="LJ28" i="53"/>
  <c r="LJ27" i="53"/>
  <c r="LJ26" i="53"/>
  <c r="LJ25" i="53"/>
  <c r="LJ24" i="53"/>
  <c r="LJ23" i="53"/>
  <c r="LJ22" i="53"/>
  <c r="LJ21" i="53"/>
  <c r="LH20" i="53"/>
  <c r="LJ20" i="53" s="1"/>
  <c r="LJ19" i="53"/>
  <c r="LH16" i="53"/>
  <c r="LJ16" i="53" s="1"/>
  <c r="LJ413" i="53" l="1"/>
  <c r="KS411" i="53"/>
  <c r="KS409" i="53"/>
  <c r="KS407" i="53"/>
  <c r="KS406" i="53"/>
  <c r="KS404" i="53"/>
  <c r="KS402" i="53"/>
  <c r="KS400" i="53"/>
  <c r="KS398" i="53"/>
  <c r="KS397" i="53"/>
  <c r="KS396" i="53"/>
  <c r="KS395" i="53"/>
  <c r="KS394" i="53"/>
  <c r="KS393" i="53"/>
  <c r="KS391" i="53"/>
  <c r="KS390" i="53"/>
  <c r="KS389" i="53"/>
  <c r="KS388" i="53"/>
  <c r="KS387" i="53"/>
  <c r="KS386" i="53"/>
  <c r="KS384" i="53"/>
  <c r="KS383" i="53"/>
  <c r="KS382" i="53"/>
  <c r="KS381" i="53"/>
  <c r="KS380" i="53"/>
  <c r="KS379" i="53"/>
  <c r="KS377" i="53"/>
  <c r="KS373" i="53"/>
  <c r="KS372" i="53"/>
  <c r="KS370" i="53"/>
  <c r="KS368" i="53"/>
  <c r="KS367" i="53"/>
  <c r="KS366" i="53"/>
  <c r="KS365" i="53"/>
  <c r="KS364" i="53"/>
  <c r="KS363" i="53"/>
  <c r="KS362" i="53"/>
  <c r="KS361" i="53"/>
  <c r="KS359" i="53"/>
  <c r="KS358" i="53"/>
  <c r="KS356" i="53"/>
  <c r="KS355" i="53"/>
  <c r="KS354" i="53"/>
  <c r="KS353" i="53"/>
  <c r="KS352" i="53"/>
  <c r="KS351" i="53"/>
  <c r="KS350" i="53"/>
  <c r="KS349" i="53"/>
  <c r="KS348" i="53"/>
  <c r="KS347" i="53"/>
  <c r="KS346" i="53"/>
  <c r="KS342" i="53"/>
  <c r="KS341" i="53"/>
  <c r="KS340" i="53"/>
  <c r="KS338" i="53"/>
  <c r="KS337" i="53"/>
  <c r="KS336" i="53"/>
  <c r="KS335" i="53"/>
  <c r="KS334" i="53"/>
  <c r="KS333" i="53"/>
  <c r="KS330" i="53"/>
  <c r="KS329" i="53"/>
  <c r="KS328" i="53"/>
  <c r="KS327" i="53"/>
  <c r="KS326" i="53"/>
  <c r="KS325" i="53"/>
  <c r="KS324" i="53"/>
  <c r="KS323" i="53"/>
  <c r="KS322" i="53"/>
  <c r="KS321" i="53"/>
  <c r="KS320" i="53"/>
  <c r="KS319" i="53"/>
  <c r="KS318" i="53"/>
  <c r="KS317" i="53"/>
  <c r="KS316" i="53"/>
  <c r="KS315" i="53"/>
  <c r="KS314" i="53"/>
  <c r="KS313" i="53"/>
  <c r="KS312" i="53"/>
  <c r="KS311" i="53"/>
  <c r="KS308" i="53"/>
  <c r="KS307" i="53"/>
  <c r="KS306" i="53"/>
  <c r="KS305" i="53"/>
  <c r="KS304" i="53"/>
  <c r="KS301" i="53"/>
  <c r="KS300" i="53"/>
  <c r="KS299" i="53"/>
  <c r="KS298" i="53"/>
  <c r="KS297" i="53"/>
  <c r="KS296" i="53"/>
  <c r="KS295" i="53"/>
  <c r="KS294" i="53"/>
  <c r="KS293" i="53"/>
  <c r="KS292" i="53"/>
  <c r="KS291" i="53"/>
  <c r="KS290" i="53"/>
  <c r="KS289" i="53"/>
  <c r="KS288" i="53"/>
  <c r="KS287" i="53"/>
  <c r="KS286" i="53"/>
  <c r="KS285" i="53"/>
  <c r="KS284" i="53"/>
  <c r="KS280" i="53"/>
  <c r="KS279" i="53"/>
  <c r="KS278" i="53"/>
  <c r="KS277" i="53"/>
  <c r="KS276" i="53"/>
  <c r="KS275" i="53"/>
  <c r="KS274" i="53"/>
  <c r="KS273" i="53"/>
  <c r="KS272" i="53"/>
  <c r="KS271" i="53"/>
  <c r="KS270" i="53"/>
  <c r="KS269" i="53"/>
  <c r="KS268" i="53"/>
  <c r="KS267" i="53"/>
  <c r="KS266" i="53"/>
  <c r="KS265" i="53"/>
  <c r="KS264" i="53"/>
  <c r="KS258" i="53"/>
  <c r="KS257" i="53"/>
  <c r="KS256" i="53"/>
  <c r="KS255" i="53"/>
  <c r="KS254" i="53"/>
  <c r="KS253" i="53"/>
  <c r="KS252" i="53"/>
  <c r="KS251" i="53"/>
  <c r="KS250" i="53"/>
  <c r="KS249" i="53"/>
  <c r="KS248" i="53"/>
  <c r="KS247" i="53"/>
  <c r="KS246" i="53"/>
  <c r="KS245" i="53"/>
  <c r="KS244" i="53"/>
  <c r="KS243" i="53"/>
  <c r="KS242" i="53"/>
  <c r="KS241" i="53"/>
  <c r="KS240" i="53"/>
  <c r="KS238" i="53"/>
  <c r="KS237" i="53"/>
  <c r="KS236" i="53"/>
  <c r="KS235" i="53"/>
  <c r="KS234" i="53"/>
  <c r="KS233" i="53"/>
  <c r="KS232" i="53"/>
  <c r="KS231" i="53"/>
  <c r="KS230" i="53"/>
  <c r="KS229" i="53"/>
  <c r="KS228" i="53"/>
  <c r="KS227" i="53"/>
  <c r="KS226" i="53"/>
  <c r="KS224" i="53"/>
  <c r="KS223" i="53"/>
  <c r="KS222" i="53"/>
  <c r="KS219" i="53"/>
  <c r="KS218" i="53"/>
  <c r="KS217" i="53"/>
  <c r="KS216" i="53"/>
  <c r="KS215" i="53"/>
  <c r="KS214" i="53"/>
  <c r="KS213" i="53"/>
  <c r="KS212" i="53"/>
  <c r="KS211" i="53"/>
  <c r="KS210" i="53"/>
  <c r="KS209" i="53"/>
  <c r="KS208" i="53"/>
  <c r="KS207" i="53"/>
  <c r="KS206" i="53"/>
  <c r="KS205" i="53"/>
  <c r="KS204" i="53"/>
  <c r="KS203" i="53"/>
  <c r="KS202" i="53"/>
  <c r="KS198" i="53"/>
  <c r="KS197" i="53"/>
  <c r="KS196" i="53"/>
  <c r="KS195" i="53"/>
  <c r="KS194" i="53"/>
  <c r="KS193" i="53"/>
  <c r="KS192" i="53"/>
  <c r="KS191" i="53"/>
  <c r="KS190" i="53"/>
  <c r="KS188" i="53"/>
  <c r="KS187" i="53"/>
  <c r="KS185" i="53"/>
  <c r="KS184" i="53"/>
  <c r="KS183" i="53"/>
  <c r="KS182" i="53"/>
  <c r="KS181" i="53"/>
  <c r="KQ179" i="53"/>
  <c r="KS179" i="53" s="1"/>
  <c r="KS178" i="53"/>
  <c r="KQ177" i="53"/>
  <c r="KS177" i="53" s="1"/>
  <c r="KS175" i="53"/>
  <c r="KS174" i="53"/>
  <c r="KS173" i="53"/>
  <c r="KS172" i="53"/>
  <c r="KS169" i="53"/>
  <c r="KS168" i="53"/>
  <c r="KS167" i="53"/>
  <c r="KS166" i="53"/>
  <c r="KS165" i="53"/>
  <c r="KS164" i="53"/>
  <c r="KS163" i="53"/>
  <c r="KS162" i="53"/>
  <c r="KS161" i="53"/>
  <c r="KS160" i="53"/>
  <c r="KS159" i="53"/>
  <c r="KS157" i="53"/>
  <c r="KS156" i="53"/>
  <c r="KS155" i="53"/>
  <c r="KS154" i="53"/>
  <c r="KS153" i="53"/>
  <c r="KS152" i="53"/>
  <c r="KS151" i="53"/>
  <c r="KS150" i="53"/>
  <c r="KS149" i="53"/>
  <c r="KS148" i="53"/>
  <c r="KS145" i="53"/>
  <c r="KS144" i="53"/>
  <c r="KS142" i="53"/>
  <c r="KS141" i="53"/>
  <c r="KS140" i="53"/>
  <c r="KS139" i="53"/>
  <c r="KS137" i="53"/>
  <c r="KS134" i="53"/>
  <c r="KS133" i="53"/>
  <c r="KS131" i="53"/>
  <c r="KQ131" i="53"/>
  <c r="KS130" i="53"/>
  <c r="KQ129" i="53"/>
  <c r="KS129" i="53" s="1"/>
  <c r="KQ128" i="53"/>
  <c r="KS128" i="53" s="1"/>
  <c r="KS126" i="53"/>
  <c r="KS125" i="53"/>
  <c r="KS121" i="53"/>
  <c r="KQ120" i="53"/>
  <c r="KS120" i="53" s="1"/>
  <c r="KQ119" i="53"/>
  <c r="KS119" i="53" s="1"/>
  <c r="KQ118" i="53"/>
  <c r="KS118" i="53" s="1"/>
  <c r="KQ117" i="53"/>
  <c r="KS117" i="53" s="1"/>
  <c r="KS116" i="53"/>
  <c r="KS114" i="53"/>
  <c r="KS112" i="53"/>
  <c r="KQ111" i="53"/>
  <c r="KS111" i="53" s="1"/>
  <c r="KQ110" i="53"/>
  <c r="KS110" i="53" s="1"/>
  <c r="KQ107" i="53"/>
  <c r="KS107" i="53" s="1"/>
  <c r="KS105" i="53"/>
  <c r="KS104" i="53"/>
  <c r="KS103" i="53"/>
  <c r="KS102" i="53"/>
  <c r="KS101" i="53"/>
  <c r="KQ98" i="53"/>
  <c r="KS98" i="53" s="1"/>
  <c r="KQ95" i="53"/>
  <c r="KS95" i="53" s="1"/>
  <c r="KQ94" i="53"/>
  <c r="KS94" i="53" s="1"/>
  <c r="KS92" i="53"/>
  <c r="KS91" i="53"/>
  <c r="KS90" i="53"/>
  <c r="KS89" i="53"/>
  <c r="KS88" i="53"/>
  <c r="KS86" i="53"/>
  <c r="KS85" i="53"/>
  <c r="KS84" i="53"/>
  <c r="KQ83" i="53"/>
  <c r="KS83" i="53" s="1"/>
  <c r="KS82" i="53"/>
  <c r="KS81" i="53"/>
  <c r="KQ79" i="53"/>
  <c r="KS79" i="53" s="1"/>
  <c r="KS77" i="53"/>
  <c r="KQ76" i="53"/>
  <c r="KS76" i="53" s="1"/>
  <c r="KS74" i="53"/>
  <c r="KS72" i="53"/>
  <c r="KS71" i="53"/>
  <c r="KS68" i="53"/>
  <c r="KS67" i="53"/>
  <c r="KQ63" i="53"/>
  <c r="KS63" i="53" s="1"/>
  <c r="KS61" i="53"/>
  <c r="KS60" i="53"/>
  <c r="KQ59" i="53"/>
  <c r="KS59" i="53" s="1"/>
  <c r="KQ58" i="53"/>
  <c r="KS58" i="53" s="1"/>
  <c r="KS56" i="53"/>
  <c r="KQ55" i="53"/>
  <c r="KS55" i="53" s="1"/>
  <c r="KS52" i="53"/>
  <c r="KS51" i="53"/>
  <c r="KS50" i="53"/>
  <c r="KS49" i="53"/>
  <c r="KS48" i="53"/>
  <c r="KS47" i="53"/>
  <c r="KS46" i="53"/>
  <c r="KS45" i="53"/>
  <c r="KQ44" i="53"/>
  <c r="KS44" i="53" s="1"/>
  <c r="KS43" i="53"/>
  <c r="KS42" i="53"/>
  <c r="KQ41" i="53"/>
  <c r="KS41" i="53" s="1"/>
  <c r="KS40" i="53"/>
  <c r="KQ40" i="53"/>
  <c r="KQ39" i="53"/>
  <c r="KS39" i="53" s="1"/>
  <c r="KQ38" i="53"/>
  <c r="KS38" i="53" s="1"/>
  <c r="KS37" i="53"/>
  <c r="KS35" i="53"/>
  <c r="KS34" i="53"/>
  <c r="KS33" i="53"/>
  <c r="KQ32" i="53"/>
  <c r="KS32" i="53" s="1"/>
  <c r="KS31" i="53"/>
  <c r="KS30" i="53"/>
  <c r="KS29" i="53"/>
  <c r="KS28" i="53"/>
  <c r="KS27" i="53"/>
  <c r="KS26" i="53"/>
  <c r="KS25" i="53"/>
  <c r="KS24" i="53"/>
  <c r="KS23" i="53"/>
  <c r="KS22" i="53"/>
  <c r="KS21" i="53"/>
  <c r="KQ20" i="53"/>
  <c r="KS20" i="53" s="1"/>
  <c r="KS19" i="53"/>
  <c r="KQ16" i="53"/>
  <c r="KS16" i="53" s="1"/>
  <c r="KS413" i="53" l="1"/>
  <c r="KB411" i="53"/>
  <c r="KB409" i="53"/>
  <c r="KB407" i="53"/>
  <c r="KB406" i="53"/>
  <c r="KB404" i="53"/>
  <c r="KB402" i="53"/>
  <c r="KB400" i="53"/>
  <c r="KB398" i="53"/>
  <c r="KB397" i="53"/>
  <c r="KB396" i="53"/>
  <c r="KB395" i="53"/>
  <c r="KB394" i="53"/>
  <c r="KB393" i="53"/>
  <c r="KB391" i="53"/>
  <c r="KB390" i="53"/>
  <c r="KB389" i="53"/>
  <c r="KB388" i="53"/>
  <c r="KB387" i="53"/>
  <c r="KB386" i="53"/>
  <c r="KB384" i="53"/>
  <c r="KB383" i="53"/>
  <c r="KB382" i="53"/>
  <c r="KB381" i="53"/>
  <c r="KB380" i="53"/>
  <c r="KB379" i="53"/>
  <c r="KB377" i="53"/>
  <c r="KB373" i="53"/>
  <c r="KB372" i="53"/>
  <c r="KB370" i="53"/>
  <c r="KB368" i="53"/>
  <c r="KB367" i="53"/>
  <c r="KB366" i="53"/>
  <c r="KB365" i="53"/>
  <c r="KB364" i="53"/>
  <c r="KB363" i="53"/>
  <c r="KB362" i="53"/>
  <c r="KB361" i="53"/>
  <c r="KB359" i="53"/>
  <c r="KB358" i="53"/>
  <c r="KB356" i="53"/>
  <c r="KB355" i="53"/>
  <c r="KB354" i="53"/>
  <c r="KB353" i="53"/>
  <c r="KB352" i="53"/>
  <c r="KB351" i="53"/>
  <c r="KB350" i="53"/>
  <c r="KB349" i="53"/>
  <c r="KB348" i="53"/>
  <c r="KB347" i="53"/>
  <c r="KB346" i="53"/>
  <c r="KB342" i="53"/>
  <c r="KB341" i="53"/>
  <c r="KB340" i="53"/>
  <c r="KB338" i="53"/>
  <c r="KB337" i="53"/>
  <c r="KB336" i="53"/>
  <c r="KB335" i="53"/>
  <c r="KB334" i="53"/>
  <c r="KB333" i="53"/>
  <c r="KB330" i="53"/>
  <c r="KB329" i="53"/>
  <c r="KB328" i="53"/>
  <c r="KB327" i="53"/>
  <c r="KB326" i="53"/>
  <c r="KB325" i="53"/>
  <c r="KB324" i="53"/>
  <c r="KB323" i="53"/>
  <c r="KB322" i="53"/>
  <c r="KB321" i="53"/>
  <c r="KB320" i="53"/>
  <c r="KB319" i="53"/>
  <c r="KB318" i="53"/>
  <c r="KB317" i="53"/>
  <c r="KB316" i="53"/>
  <c r="KB315" i="53"/>
  <c r="KB314" i="53"/>
  <c r="KB313" i="53"/>
  <c r="KB312" i="53"/>
  <c r="KB311" i="53"/>
  <c r="KB308" i="53"/>
  <c r="KB307" i="53"/>
  <c r="KB306" i="53"/>
  <c r="KB305" i="53"/>
  <c r="KB304" i="53"/>
  <c r="KB301" i="53"/>
  <c r="KB300" i="53"/>
  <c r="KB299" i="53"/>
  <c r="KB298" i="53"/>
  <c r="KB297" i="53"/>
  <c r="KB296" i="53"/>
  <c r="KB295" i="53"/>
  <c r="KB294" i="53"/>
  <c r="KB293" i="53"/>
  <c r="KB292" i="53"/>
  <c r="KB291" i="53"/>
  <c r="KB290" i="53"/>
  <c r="KB289" i="53"/>
  <c r="KB288" i="53"/>
  <c r="KB287" i="53"/>
  <c r="KB286" i="53"/>
  <c r="KB285" i="53"/>
  <c r="KB284" i="53"/>
  <c r="KB280" i="53"/>
  <c r="KB279" i="53"/>
  <c r="KB278" i="53"/>
  <c r="KB277" i="53"/>
  <c r="KB276" i="53"/>
  <c r="KB275" i="53"/>
  <c r="KB274" i="53"/>
  <c r="KB273" i="53"/>
  <c r="KB272" i="53"/>
  <c r="KB271" i="53"/>
  <c r="KB270" i="53"/>
  <c r="KB269" i="53"/>
  <c r="KB268" i="53"/>
  <c r="KB267" i="53"/>
  <c r="KB266" i="53"/>
  <c r="KB265" i="53"/>
  <c r="KB264" i="53"/>
  <c r="KB258" i="53"/>
  <c r="KB257" i="53"/>
  <c r="KB256" i="53"/>
  <c r="KB255" i="53"/>
  <c r="KB254" i="53"/>
  <c r="KB253" i="53"/>
  <c r="KB252" i="53"/>
  <c r="KB251" i="53"/>
  <c r="KB250" i="53"/>
  <c r="KB249" i="53"/>
  <c r="KB248" i="53"/>
  <c r="KB247" i="53"/>
  <c r="KB246" i="53"/>
  <c r="KB245" i="53"/>
  <c r="KB244" i="53"/>
  <c r="KB243" i="53"/>
  <c r="KB242" i="53"/>
  <c r="KB241" i="53"/>
  <c r="KB240" i="53"/>
  <c r="KB238" i="53"/>
  <c r="KB237" i="53"/>
  <c r="KB236" i="53"/>
  <c r="KB235" i="53"/>
  <c r="KB234" i="53"/>
  <c r="KB233" i="53"/>
  <c r="KB232" i="53"/>
  <c r="KB231" i="53"/>
  <c r="KB230" i="53"/>
  <c r="KB229" i="53"/>
  <c r="KB228" i="53"/>
  <c r="KB227" i="53"/>
  <c r="KB226" i="53"/>
  <c r="KB224" i="53"/>
  <c r="KB223" i="53"/>
  <c r="KB222" i="53"/>
  <c r="KB219" i="53"/>
  <c r="KB218" i="53"/>
  <c r="KB217" i="53"/>
  <c r="KB216" i="53"/>
  <c r="KB215" i="53"/>
  <c r="KB214" i="53"/>
  <c r="KB213" i="53"/>
  <c r="KB212" i="53"/>
  <c r="KB211" i="53"/>
  <c r="KB210" i="53"/>
  <c r="KB209" i="53"/>
  <c r="KB208" i="53"/>
  <c r="KB207" i="53"/>
  <c r="KB206" i="53"/>
  <c r="KB205" i="53"/>
  <c r="KB204" i="53"/>
  <c r="KB203" i="53"/>
  <c r="KB202" i="53"/>
  <c r="KB198" i="53"/>
  <c r="KB197" i="53"/>
  <c r="KB196" i="53"/>
  <c r="KB195" i="53"/>
  <c r="KB194" i="53"/>
  <c r="KB193" i="53"/>
  <c r="KB192" i="53"/>
  <c r="KB191" i="53"/>
  <c r="KB190" i="53"/>
  <c r="KB188" i="53"/>
  <c r="KB187" i="53"/>
  <c r="KB185" i="53"/>
  <c r="KB184" i="53"/>
  <c r="KB183" i="53"/>
  <c r="KB182" i="53"/>
  <c r="KB181" i="53"/>
  <c r="JZ179" i="53"/>
  <c r="KB179" i="53" s="1"/>
  <c r="KB178" i="53"/>
  <c r="JZ177" i="53"/>
  <c r="KB177" i="53" s="1"/>
  <c r="KB175" i="53"/>
  <c r="KB174" i="53"/>
  <c r="KB173" i="53"/>
  <c r="KB172" i="53"/>
  <c r="KB169" i="53"/>
  <c r="KB168" i="53"/>
  <c r="KB167" i="53"/>
  <c r="KB166" i="53"/>
  <c r="KB165" i="53"/>
  <c r="KB164" i="53"/>
  <c r="KB163" i="53"/>
  <c r="KB162" i="53"/>
  <c r="KB161" i="53"/>
  <c r="KB160" i="53"/>
  <c r="KB159" i="53"/>
  <c r="KB157" i="53"/>
  <c r="KB156" i="53"/>
  <c r="KB155" i="53"/>
  <c r="KB154" i="53"/>
  <c r="KB153" i="53"/>
  <c r="KB152" i="53"/>
  <c r="KB151" i="53"/>
  <c r="KB150" i="53"/>
  <c r="KB149" i="53"/>
  <c r="KB148" i="53"/>
  <c r="KB145" i="53"/>
  <c r="KB144" i="53"/>
  <c r="KB142" i="53"/>
  <c r="KB141" i="53"/>
  <c r="KB140" i="53"/>
  <c r="KB139" i="53"/>
  <c r="KB137" i="53"/>
  <c r="KB134" i="53"/>
  <c r="KB133" i="53"/>
  <c r="JZ131" i="53"/>
  <c r="KB131" i="53" s="1"/>
  <c r="KB130" i="53"/>
  <c r="JZ129" i="53"/>
  <c r="KB129" i="53" s="1"/>
  <c r="JZ128" i="53"/>
  <c r="KB128" i="53" s="1"/>
  <c r="KB126" i="53"/>
  <c r="KB125" i="53"/>
  <c r="KB121" i="53"/>
  <c r="KB120" i="53"/>
  <c r="JZ120" i="53"/>
  <c r="JZ119" i="53"/>
  <c r="KB119" i="53" s="1"/>
  <c r="KB118" i="53"/>
  <c r="JZ118" i="53"/>
  <c r="JZ117" i="53"/>
  <c r="KB117" i="53" s="1"/>
  <c r="KB116" i="53"/>
  <c r="KB114" i="53"/>
  <c r="KB112" i="53"/>
  <c r="JZ111" i="53"/>
  <c r="KB111" i="53" s="1"/>
  <c r="JZ110" i="53"/>
  <c r="KB110" i="53" s="1"/>
  <c r="JZ107" i="53"/>
  <c r="KB107" i="53" s="1"/>
  <c r="KB105" i="53"/>
  <c r="KB104" i="53"/>
  <c r="KB103" i="53"/>
  <c r="KB102" i="53"/>
  <c r="KB101" i="53"/>
  <c r="KB98" i="53"/>
  <c r="JZ98" i="53"/>
  <c r="KB95" i="53"/>
  <c r="JZ95" i="53"/>
  <c r="KB94" i="53"/>
  <c r="JZ94" i="53"/>
  <c r="KB92" i="53"/>
  <c r="KB91" i="53"/>
  <c r="KB90" i="53"/>
  <c r="KB89" i="53"/>
  <c r="KB88" i="53"/>
  <c r="KB86" i="53"/>
  <c r="KB85" i="53"/>
  <c r="KB84" i="53"/>
  <c r="JZ83" i="53"/>
  <c r="KB83" i="53" s="1"/>
  <c r="KB82" i="53"/>
  <c r="KB81" i="53"/>
  <c r="KB79" i="53"/>
  <c r="JZ79" i="53"/>
  <c r="KB77" i="53"/>
  <c r="JZ76" i="53"/>
  <c r="KB76" i="53" s="1"/>
  <c r="KB74" i="53"/>
  <c r="KB72" i="53"/>
  <c r="KB71" i="53"/>
  <c r="KB68" i="53"/>
  <c r="KB67" i="53"/>
  <c r="JZ63" i="53"/>
  <c r="KB63" i="53" s="1"/>
  <c r="KB61" i="53"/>
  <c r="KB60" i="53"/>
  <c r="JZ59" i="53"/>
  <c r="KB59" i="53" s="1"/>
  <c r="KB58" i="53"/>
  <c r="JZ58" i="53"/>
  <c r="KB56" i="53"/>
  <c r="JZ55" i="53"/>
  <c r="KB55" i="53" s="1"/>
  <c r="KB52" i="53"/>
  <c r="KB51" i="53"/>
  <c r="KB50" i="53"/>
  <c r="KB49" i="53"/>
  <c r="KB48" i="53"/>
  <c r="KB47" i="53"/>
  <c r="KB46" i="53"/>
  <c r="KB45" i="53"/>
  <c r="JZ44" i="53"/>
  <c r="KB44" i="53" s="1"/>
  <c r="KB43" i="53"/>
  <c r="KB42" i="53"/>
  <c r="JZ41" i="53"/>
  <c r="KB41" i="53" s="1"/>
  <c r="JZ40" i="53"/>
  <c r="KB40" i="53" s="1"/>
  <c r="JZ39" i="53"/>
  <c r="KB39" i="53" s="1"/>
  <c r="JZ38" i="53"/>
  <c r="KB38" i="53" s="1"/>
  <c r="KB37" i="53"/>
  <c r="KB35" i="53"/>
  <c r="KB34" i="53"/>
  <c r="KB33" i="53"/>
  <c r="JZ32" i="53"/>
  <c r="KB32" i="53" s="1"/>
  <c r="KB31" i="53"/>
  <c r="KB30" i="53"/>
  <c r="KB29" i="53"/>
  <c r="KB28" i="53"/>
  <c r="KB27" i="53"/>
  <c r="KB26" i="53"/>
  <c r="KB25" i="53"/>
  <c r="KB24" i="53"/>
  <c r="KB23" i="53"/>
  <c r="KB22" i="53"/>
  <c r="KB21" i="53"/>
  <c r="KB20" i="53"/>
  <c r="JZ20" i="53"/>
  <c r="KB19" i="53"/>
  <c r="JZ16" i="53"/>
  <c r="KB16" i="53" s="1"/>
  <c r="KB413" i="53" l="1"/>
  <c r="JK411" i="53"/>
  <c r="JK409" i="53"/>
  <c r="JK407" i="53"/>
  <c r="JK406" i="53"/>
  <c r="JK404" i="53"/>
  <c r="JK402" i="53"/>
  <c r="JK400" i="53"/>
  <c r="JK398" i="53"/>
  <c r="JK397" i="53"/>
  <c r="JK396" i="53"/>
  <c r="JK395" i="53"/>
  <c r="JK394" i="53"/>
  <c r="JK393" i="53"/>
  <c r="JK391" i="53"/>
  <c r="JK390" i="53"/>
  <c r="JK389" i="53"/>
  <c r="JK388" i="53"/>
  <c r="JK387" i="53"/>
  <c r="JK386" i="53"/>
  <c r="JK384" i="53"/>
  <c r="JK383" i="53"/>
  <c r="JK382" i="53"/>
  <c r="JK381" i="53"/>
  <c r="JK380" i="53"/>
  <c r="JK379" i="53"/>
  <c r="JK377" i="53"/>
  <c r="JK373" i="53"/>
  <c r="JK372" i="53"/>
  <c r="JK370" i="53"/>
  <c r="JK368" i="53"/>
  <c r="JK367" i="53"/>
  <c r="JK366" i="53"/>
  <c r="JK365" i="53"/>
  <c r="JK364" i="53"/>
  <c r="JK363" i="53"/>
  <c r="JK362" i="53"/>
  <c r="JK361" i="53"/>
  <c r="JK359" i="53"/>
  <c r="JK358" i="53"/>
  <c r="JK356" i="53"/>
  <c r="JK355" i="53"/>
  <c r="JK354" i="53"/>
  <c r="JK353" i="53"/>
  <c r="JK352" i="53"/>
  <c r="JK351" i="53"/>
  <c r="JK350" i="53"/>
  <c r="JK349" i="53"/>
  <c r="JK348" i="53"/>
  <c r="JK347" i="53"/>
  <c r="JK346" i="53"/>
  <c r="JK342" i="53"/>
  <c r="JK341" i="53"/>
  <c r="JK340" i="53"/>
  <c r="JK338" i="53"/>
  <c r="JK337" i="53"/>
  <c r="JK336" i="53"/>
  <c r="JK335" i="53"/>
  <c r="JK334" i="53"/>
  <c r="JK333" i="53"/>
  <c r="JK330" i="53"/>
  <c r="JK329" i="53"/>
  <c r="JK328" i="53"/>
  <c r="JK327" i="53"/>
  <c r="JK326" i="53"/>
  <c r="JK325" i="53"/>
  <c r="JK324" i="53"/>
  <c r="JK323" i="53"/>
  <c r="JK322" i="53"/>
  <c r="JK321" i="53"/>
  <c r="JK320" i="53"/>
  <c r="JK319" i="53"/>
  <c r="JK318" i="53"/>
  <c r="JK317" i="53"/>
  <c r="JK316" i="53"/>
  <c r="JK315" i="53"/>
  <c r="JK314" i="53"/>
  <c r="JK313" i="53"/>
  <c r="JK312" i="53"/>
  <c r="JK311" i="53"/>
  <c r="JK308" i="53"/>
  <c r="JK307" i="53"/>
  <c r="JK306" i="53"/>
  <c r="JK305" i="53"/>
  <c r="JK304" i="53"/>
  <c r="JK301" i="53"/>
  <c r="JK300" i="53"/>
  <c r="JK299" i="53"/>
  <c r="JK298" i="53"/>
  <c r="JK297" i="53"/>
  <c r="JK296" i="53"/>
  <c r="JK295" i="53"/>
  <c r="JK294" i="53"/>
  <c r="JK293" i="53"/>
  <c r="JK292" i="53"/>
  <c r="JK291" i="53"/>
  <c r="JK290" i="53"/>
  <c r="JK289" i="53"/>
  <c r="JK288" i="53"/>
  <c r="JK287" i="53"/>
  <c r="JK286" i="53"/>
  <c r="JK285" i="53"/>
  <c r="JK284" i="53"/>
  <c r="JK280" i="53"/>
  <c r="JK279" i="53"/>
  <c r="JK278" i="53"/>
  <c r="JK277" i="53"/>
  <c r="JK276" i="53"/>
  <c r="JK275" i="53"/>
  <c r="JK274" i="53"/>
  <c r="JK273" i="53"/>
  <c r="JK272" i="53"/>
  <c r="JK271" i="53"/>
  <c r="JK270" i="53"/>
  <c r="JK269" i="53"/>
  <c r="JK268" i="53"/>
  <c r="JK267" i="53"/>
  <c r="JK266" i="53"/>
  <c r="JK265" i="53"/>
  <c r="JK264" i="53"/>
  <c r="JK258" i="53"/>
  <c r="JK257" i="53"/>
  <c r="JK256" i="53"/>
  <c r="JK255" i="53"/>
  <c r="JK254" i="53"/>
  <c r="JK253" i="53"/>
  <c r="JK252" i="53"/>
  <c r="JK251" i="53"/>
  <c r="JK250" i="53"/>
  <c r="JK249" i="53"/>
  <c r="JK248" i="53"/>
  <c r="JK247" i="53"/>
  <c r="JK246" i="53"/>
  <c r="JK245" i="53"/>
  <c r="JK244" i="53"/>
  <c r="JK243" i="53"/>
  <c r="JK242" i="53"/>
  <c r="JK241" i="53"/>
  <c r="JK240" i="53"/>
  <c r="JK238" i="53"/>
  <c r="JK237" i="53"/>
  <c r="JK236" i="53"/>
  <c r="JK235" i="53"/>
  <c r="JK234" i="53"/>
  <c r="JK233" i="53"/>
  <c r="JK232" i="53"/>
  <c r="JK231" i="53"/>
  <c r="JK230" i="53"/>
  <c r="JK229" i="53"/>
  <c r="JK228" i="53"/>
  <c r="JK227" i="53"/>
  <c r="JK226" i="53"/>
  <c r="JK224" i="53"/>
  <c r="JK223" i="53"/>
  <c r="JK222" i="53"/>
  <c r="JK219" i="53"/>
  <c r="JK218" i="53"/>
  <c r="JK217" i="53"/>
  <c r="JK216" i="53"/>
  <c r="JK215" i="53"/>
  <c r="JK214" i="53"/>
  <c r="JK213" i="53"/>
  <c r="JK212" i="53"/>
  <c r="JK211" i="53"/>
  <c r="JK210" i="53"/>
  <c r="JK209" i="53"/>
  <c r="JK208" i="53"/>
  <c r="JK207" i="53"/>
  <c r="JK206" i="53"/>
  <c r="JK205" i="53"/>
  <c r="JK204" i="53"/>
  <c r="JK203" i="53"/>
  <c r="JK202" i="53"/>
  <c r="JK198" i="53"/>
  <c r="JK197" i="53"/>
  <c r="JK196" i="53"/>
  <c r="JK195" i="53"/>
  <c r="JK194" i="53"/>
  <c r="JK193" i="53"/>
  <c r="JK192" i="53"/>
  <c r="JK191" i="53"/>
  <c r="JK190" i="53"/>
  <c r="JK188" i="53"/>
  <c r="JK187" i="53"/>
  <c r="JK185" i="53"/>
  <c r="JK184" i="53"/>
  <c r="JK183" i="53"/>
  <c r="JK182" i="53"/>
  <c r="JK181" i="53"/>
  <c r="JI179" i="53"/>
  <c r="JK179" i="53" s="1"/>
  <c r="JK178" i="53"/>
  <c r="JI177" i="53"/>
  <c r="JK177" i="53" s="1"/>
  <c r="JK175" i="53"/>
  <c r="JK174" i="53"/>
  <c r="JK173" i="53"/>
  <c r="JK172" i="53"/>
  <c r="JK169" i="53"/>
  <c r="JK168" i="53"/>
  <c r="JK167" i="53"/>
  <c r="JK166" i="53"/>
  <c r="JK165" i="53"/>
  <c r="JK164" i="53"/>
  <c r="JK163" i="53"/>
  <c r="JK162" i="53"/>
  <c r="JK161" i="53"/>
  <c r="JK160" i="53"/>
  <c r="JK159" i="53"/>
  <c r="JK157" i="53"/>
  <c r="JK156" i="53"/>
  <c r="JK155" i="53"/>
  <c r="JK154" i="53"/>
  <c r="JK153" i="53"/>
  <c r="JK152" i="53"/>
  <c r="JK151" i="53"/>
  <c r="JK150" i="53"/>
  <c r="JK149" i="53"/>
  <c r="JK148" i="53"/>
  <c r="JK145" i="53"/>
  <c r="JK144" i="53"/>
  <c r="JK142" i="53"/>
  <c r="JK141" i="53"/>
  <c r="JK140" i="53"/>
  <c r="JK139" i="53"/>
  <c r="JK137" i="53"/>
  <c r="JK134" i="53"/>
  <c r="JK133" i="53"/>
  <c r="JI131" i="53"/>
  <c r="JK131" i="53" s="1"/>
  <c r="JK130" i="53"/>
  <c r="JI129" i="53"/>
  <c r="JK129" i="53" s="1"/>
  <c r="JI128" i="53"/>
  <c r="JK128" i="53" s="1"/>
  <c r="JK126" i="53"/>
  <c r="JK125" i="53"/>
  <c r="JK121" i="53"/>
  <c r="JI120" i="53"/>
  <c r="JK120" i="53" s="1"/>
  <c r="JI119" i="53"/>
  <c r="JK119" i="53" s="1"/>
  <c r="JI118" i="53"/>
  <c r="JK118" i="53" s="1"/>
  <c r="JK117" i="53"/>
  <c r="JI117" i="53"/>
  <c r="JK116" i="53"/>
  <c r="JK114" i="53"/>
  <c r="JK112" i="53"/>
  <c r="JI111" i="53"/>
  <c r="JK111" i="53" s="1"/>
  <c r="JI110" i="53"/>
  <c r="JK110" i="53" s="1"/>
  <c r="JI107" i="53"/>
  <c r="JK107" i="53" s="1"/>
  <c r="JK105" i="53"/>
  <c r="JK104" i="53"/>
  <c r="JK103" i="53"/>
  <c r="JK102" i="53"/>
  <c r="JK101" i="53"/>
  <c r="JI98" i="53"/>
  <c r="JK98" i="53" s="1"/>
  <c r="JI95" i="53"/>
  <c r="JK95" i="53" s="1"/>
  <c r="JK94" i="53"/>
  <c r="JI94" i="53"/>
  <c r="JK92" i="53"/>
  <c r="JK91" i="53"/>
  <c r="JK90" i="53"/>
  <c r="JK89" i="53"/>
  <c r="JK88" i="53"/>
  <c r="JK86" i="53"/>
  <c r="JK85" i="53"/>
  <c r="JK84" i="53"/>
  <c r="JI83" i="53"/>
  <c r="JK83" i="53" s="1"/>
  <c r="JK82" i="53"/>
  <c r="JK81" i="53"/>
  <c r="JI79" i="53"/>
  <c r="JK79" i="53" s="1"/>
  <c r="JK77" i="53"/>
  <c r="JI76" i="53"/>
  <c r="JK76" i="53" s="1"/>
  <c r="JK74" i="53"/>
  <c r="JK72" i="53"/>
  <c r="JK71" i="53"/>
  <c r="JK68" i="53"/>
  <c r="JK67" i="53"/>
  <c r="JI63" i="53"/>
  <c r="JK63" i="53" s="1"/>
  <c r="JK61" i="53"/>
  <c r="JK60" i="53"/>
  <c r="JI59" i="53"/>
  <c r="JK59" i="53" s="1"/>
  <c r="JK58" i="53"/>
  <c r="JI58" i="53"/>
  <c r="JK56" i="53"/>
  <c r="JI55" i="53"/>
  <c r="JK55" i="53" s="1"/>
  <c r="JK52" i="53"/>
  <c r="JK51" i="53"/>
  <c r="JK50" i="53"/>
  <c r="JK49" i="53"/>
  <c r="JK48" i="53"/>
  <c r="JK47" i="53"/>
  <c r="JK46" i="53"/>
  <c r="JK45" i="53"/>
  <c r="JI44" i="53"/>
  <c r="JK44" i="53" s="1"/>
  <c r="JK43" i="53"/>
  <c r="JK42" i="53"/>
  <c r="JI41" i="53"/>
  <c r="JK41" i="53" s="1"/>
  <c r="JI40" i="53"/>
  <c r="JK40" i="53" s="1"/>
  <c r="JI39" i="53"/>
  <c r="JK39" i="53" s="1"/>
  <c r="JI38" i="53"/>
  <c r="JK38" i="53" s="1"/>
  <c r="JK37" i="53"/>
  <c r="JK35" i="53"/>
  <c r="JK34" i="53"/>
  <c r="JK33" i="53"/>
  <c r="JI32" i="53"/>
  <c r="JK32" i="53" s="1"/>
  <c r="JK31" i="53"/>
  <c r="JK30" i="53"/>
  <c r="JK29" i="53"/>
  <c r="JK28" i="53"/>
  <c r="JK27" i="53"/>
  <c r="JK26" i="53"/>
  <c r="JK25" i="53"/>
  <c r="JK24" i="53"/>
  <c r="JK23" i="53"/>
  <c r="JK22" i="53"/>
  <c r="JK21" i="53"/>
  <c r="JI20" i="53"/>
  <c r="JK20" i="53" s="1"/>
  <c r="JK19" i="53"/>
  <c r="JI16" i="53"/>
  <c r="JK16" i="53" s="1"/>
  <c r="JK413" i="53" s="1"/>
  <c r="IT411" i="53" l="1"/>
  <c r="IT409" i="53"/>
  <c r="IT407" i="53"/>
  <c r="IT406" i="53"/>
  <c r="IT404" i="53"/>
  <c r="IT402" i="53"/>
  <c r="IT400" i="53"/>
  <c r="IT398" i="53"/>
  <c r="IT397" i="53"/>
  <c r="IT396" i="53"/>
  <c r="IT395" i="53"/>
  <c r="IT394" i="53"/>
  <c r="IT393" i="53"/>
  <c r="IT391" i="53"/>
  <c r="IT390" i="53"/>
  <c r="IT389" i="53"/>
  <c r="IT388" i="53"/>
  <c r="IT387" i="53"/>
  <c r="IT386" i="53"/>
  <c r="IT384" i="53"/>
  <c r="IT383" i="53"/>
  <c r="IT382" i="53"/>
  <c r="IT381" i="53"/>
  <c r="IT380" i="53"/>
  <c r="IT379" i="53"/>
  <c r="IT377" i="53"/>
  <c r="IT373" i="53"/>
  <c r="IT372" i="53"/>
  <c r="IT370" i="53"/>
  <c r="IT368" i="53"/>
  <c r="IT367" i="53"/>
  <c r="IT366" i="53"/>
  <c r="IT365" i="53"/>
  <c r="IT364" i="53"/>
  <c r="IT363" i="53"/>
  <c r="IT362" i="53"/>
  <c r="IT361" i="53"/>
  <c r="IT359" i="53"/>
  <c r="IT358" i="53"/>
  <c r="IT356" i="53"/>
  <c r="IT355" i="53"/>
  <c r="IT354" i="53"/>
  <c r="IT353" i="53"/>
  <c r="IT352" i="53"/>
  <c r="IT351" i="53"/>
  <c r="IT350" i="53"/>
  <c r="IT349" i="53"/>
  <c r="IT348" i="53"/>
  <c r="IT347" i="53"/>
  <c r="IT346" i="53"/>
  <c r="IT342" i="53"/>
  <c r="IT341" i="53"/>
  <c r="IT340" i="53"/>
  <c r="IT338" i="53"/>
  <c r="IT337" i="53"/>
  <c r="IT336" i="53"/>
  <c r="IT335" i="53"/>
  <c r="IT334" i="53"/>
  <c r="IT333" i="53"/>
  <c r="IT330" i="53"/>
  <c r="IT329" i="53"/>
  <c r="IT328" i="53"/>
  <c r="IT327" i="53"/>
  <c r="IT326" i="53"/>
  <c r="IT325" i="53"/>
  <c r="IT324" i="53"/>
  <c r="IT323" i="53"/>
  <c r="IT322" i="53"/>
  <c r="IT321" i="53"/>
  <c r="IT320" i="53"/>
  <c r="IT319" i="53"/>
  <c r="IT318" i="53"/>
  <c r="IT317" i="53"/>
  <c r="IT316" i="53"/>
  <c r="IT315" i="53"/>
  <c r="IT314" i="53"/>
  <c r="IT313" i="53"/>
  <c r="IT312" i="53"/>
  <c r="IT311" i="53"/>
  <c r="IT308" i="53"/>
  <c r="IT307" i="53"/>
  <c r="IT306" i="53"/>
  <c r="IT305" i="53"/>
  <c r="IT304" i="53"/>
  <c r="IT301" i="53"/>
  <c r="IT300" i="53"/>
  <c r="IT299" i="53"/>
  <c r="IT298" i="53"/>
  <c r="IT297" i="53"/>
  <c r="IT296" i="53"/>
  <c r="IT295" i="53"/>
  <c r="IT294" i="53"/>
  <c r="IT293" i="53"/>
  <c r="IT292" i="53"/>
  <c r="IT291" i="53"/>
  <c r="IT290" i="53"/>
  <c r="IT289" i="53"/>
  <c r="IT288" i="53"/>
  <c r="IT287" i="53"/>
  <c r="IT286" i="53"/>
  <c r="IT285" i="53"/>
  <c r="IT284" i="53"/>
  <c r="IT280" i="53"/>
  <c r="IT279" i="53"/>
  <c r="IT278" i="53"/>
  <c r="IT277" i="53"/>
  <c r="IT276" i="53"/>
  <c r="IT275" i="53"/>
  <c r="IT274" i="53"/>
  <c r="IT273" i="53"/>
  <c r="IT272" i="53"/>
  <c r="IT271" i="53"/>
  <c r="IT270" i="53"/>
  <c r="IT269" i="53"/>
  <c r="IT268" i="53"/>
  <c r="IT267" i="53"/>
  <c r="IT266" i="53"/>
  <c r="IT265" i="53"/>
  <c r="IT264" i="53"/>
  <c r="IT258" i="53"/>
  <c r="IT257" i="53"/>
  <c r="IT256" i="53"/>
  <c r="IT255" i="53"/>
  <c r="IT254" i="53"/>
  <c r="IT253" i="53"/>
  <c r="IT252" i="53"/>
  <c r="IT251" i="53"/>
  <c r="IT250" i="53"/>
  <c r="IT249" i="53"/>
  <c r="IT248" i="53"/>
  <c r="IT247" i="53"/>
  <c r="IT246" i="53"/>
  <c r="IT245" i="53"/>
  <c r="IT244" i="53"/>
  <c r="IT243" i="53"/>
  <c r="IT242" i="53"/>
  <c r="IT241" i="53"/>
  <c r="IT240" i="53"/>
  <c r="IT238" i="53"/>
  <c r="IT237" i="53"/>
  <c r="IT236" i="53"/>
  <c r="IT235" i="53"/>
  <c r="IT234" i="53"/>
  <c r="IT233" i="53"/>
  <c r="IT232" i="53"/>
  <c r="IT231" i="53"/>
  <c r="IT230" i="53"/>
  <c r="IT229" i="53"/>
  <c r="IT228" i="53"/>
  <c r="IT227" i="53"/>
  <c r="IT226" i="53"/>
  <c r="IT224" i="53"/>
  <c r="IT223" i="53"/>
  <c r="IT222" i="53"/>
  <c r="IT219" i="53"/>
  <c r="IT218" i="53"/>
  <c r="IT217" i="53"/>
  <c r="IT216" i="53"/>
  <c r="IT215" i="53"/>
  <c r="IT214" i="53"/>
  <c r="IT213" i="53"/>
  <c r="IT212" i="53"/>
  <c r="IT211" i="53"/>
  <c r="IT210" i="53"/>
  <c r="IT209" i="53"/>
  <c r="IT208" i="53"/>
  <c r="IT207" i="53"/>
  <c r="IT206" i="53"/>
  <c r="IT205" i="53"/>
  <c r="IT204" i="53"/>
  <c r="IT203" i="53"/>
  <c r="IT202" i="53"/>
  <c r="IT198" i="53"/>
  <c r="IT197" i="53"/>
  <c r="IT196" i="53"/>
  <c r="IT195" i="53"/>
  <c r="IT194" i="53"/>
  <c r="IT193" i="53"/>
  <c r="IT192" i="53"/>
  <c r="IT191" i="53"/>
  <c r="IT190" i="53"/>
  <c r="IT188" i="53"/>
  <c r="IT187" i="53"/>
  <c r="IT185" i="53"/>
  <c r="IT184" i="53"/>
  <c r="IT183" i="53"/>
  <c r="IT182" i="53"/>
  <c r="IT181" i="53"/>
  <c r="IR179" i="53"/>
  <c r="IT179" i="53" s="1"/>
  <c r="IT178" i="53"/>
  <c r="IR177" i="53"/>
  <c r="IT177" i="53" s="1"/>
  <c r="IT175" i="53"/>
  <c r="IT174" i="53"/>
  <c r="IT173" i="53"/>
  <c r="IT172" i="53"/>
  <c r="IT169" i="53"/>
  <c r="IT168" i="53"/>
  <c r="IT167" i="53"/>
  <c r="IT166" i="53"/>
  <c r="IT165" i="53"/>
  <c r="IT164" i="53"/>
  <c r="IT163" i="53"/>
  <c r="IT162" i="53"/>
  <c r="IT161" i="53"/>
  <c r="IT160" i="53"/>
  <c r="IT159" i="53"/>
  <c r="IT157" i="53"/>
  <c r="IT156" i="53"/>
  <c r="IT155" i="53"/>
  <c r="IT154" i="53"/>
  <c r="IT153" i="53"/>
  <c r="IT152" i="53"/>
  <c r="IT151" i="53"/>
  <c r="IT150" i="53"/>
  <c r="IT149" i="53"/>
  <c r="IT148" i="53"/>
  <c r="IT145" i="53"/>
  <c r="IT144" i="53"/>
  <c r="IT142" i="53"/>
  <c r="IT141" i="53"/>
  <c r="IT140" i="53"/>
  <c r="IT139" i="53"/>
  <c r="IT137" i="53"/>
  <c r="IT134" i="53"/>
  <c r="IT133" i="53"/>
  <c r="IR131" i="53"/>
  <c r="IT131" i="53" s="1"/>
  <c r="IT130" i="53"/>
  <c r="IR129" i="53"/>
  <c r="IT129" i="53" s="1"/>
  <c r="IR128" i="53"/>
  <c r="IT128" i="53" s="1"/>
  <c r="IT126" i="53"/>
  <c r="IT125" i="53"/>
  <c r="IT121" i="53"/>
  <c r="IR120" i="53"/>
  <c r="IT120" i="53" s="1"/>
  <c r="IR119" i="53"/>
  <c r="IT119" i="53" s="1"/>
  <c r="IR118" i="53"/>
  <c r="IT118" i="53" s="1"/>
  <c r="IR117" i="53"/>
  <c r="IT117" i="53" s="1"/>
  <c r="IT116" i="53"/>
  <c r="IT114" i="53"/>
  <c r="IT112" i="53"/>
  <c r="IR111" i="53"/>
  <c r="IT111" i="53" s="1"/>
  <c r="IR110" i="53"/>
  <c r="IT110" i="53" s="1"/>
  <c r="IT107" i="53"/>
  <c r="IR107" i="53"/>
  <c r="IT105" i="53"/>
  <c r="IT104" i="53"/>
  <c r="IT103" i="53"/>
  <c r="IT102" i="53"/>
  <c r="IT101" i="53"/>
  <c r="IT98" i="53"/>
  <c r="IR98" i="53"/>
  <c r="IR95" i="53"/>
  <c r="IT95" i="53" s="1"/>
  <c r="IR94" i="53"/>
  <c r="IT94" i="53" s="1"/>
  <c r="IT92" i="53"/>
  <c r="IT91" i="53"/>
  <c r="IT90" i="53"/>
  <c r="IT89" i="53"/>
  <c r="IT88" i="53"/>
  <c r="IT86" i="53"/>
  <c r="IT85" i="53"/>
  <c r="IT84" i="53"/>
  <c r="IR83" i="53"/>
  <c r="IT83" i="53" s="1"/>
  <c r="IT82" i="53"/>
  <c r="IT81" i="53"/>
  <c r="IR79" i="53"/>
  <c r="IT79" i="53" s="1"/>
  <c r="IT77" i="53"/>
  <c r="IR76" i="53"/>
  <c r="IT76" i="53" s="1"/>
  <c r="IT74" i="53"/>
  <c r="IT72" i="53"/>
  <c r="IT71" i="53"/>
  <c r="IT68" i="53"/>
  <c r="IT67" i="53"/>
  <c r="IT63" i="53"/>
  <c r="IR63" i="53"/>
  <c r="IT61" i="53"/>
  <c r="IT60" i="53"/>
  <c r="IT59" i="53"/>
  <c r="IR59" i="53"/>
  <c r="IR58" i="53"/>
  <c r="IT58" i="53" s="1"/>
  <c r="IT56" i="53"/>
  <c r="IT55" i="53"/>
  <c r="IR55" i="53"/>
  <c r="IT52" i="53"/>
  <c r="IT51" i="53"/>
  <c r="IT50" i="53"/>
  <c r="IT49" i="53"/>
  <c r="IT48" i="53"/>
  <c r="IT47" i="53"/>
  <c r="IT46" i="53"/>
  <c r="IT45" i="53"/>
  <c r="IR44" i="53"/>
  <c r="IT44" i="53" s="1"/>
  <c r="IT43" i="53"/>
  <c r="IT42" i="53"/>
  <c r="IR41" i="53"/>
  <c r="IT41" i="53" s="1"/>
  <c r="IT40" i="53"/>
  <c r="IR40" i="53"/>
  <c r="IR39" i="53"/>
  <c r="IT39" i="53" s="1"/>
  <c r="IR38" i="53"/>
  <c r="IT38" i="53" s="1"/>
  <c r="IT37" i="53"/>
  <c r="IT35" i="53"/>
  <c r="IT34" i="53"/>
  <c r="IT33" i="53"/>
  <c r="IR32" i="53"/>
  <c r="IT32" i="53" s="1"/>
  <c r="IT31" i="53"/>
  <c r="IT30" i="53"/>
  <c r="IT29" i="53"/>
  <c r="IT28" i="53"/>
  <c r="IT27" i="53"/>
  <c r="IT26" i="53"/>
  <c r="IT25" i="53"/>
  <c r="IT24" i="53"/>
  <c r="IT23" i="53"/>
  <c r="IT22" i="53"/>
  <c r="IT21" i="53"/>
  <c r="IR20" i="53"/>
  <c r="IT20" i="53" s="1"/>
  <c r="IT19" i="53"/>
  <c r="IR16" i="53"/>
  <c r="IT16" i="53" s="1"/>
  <c r="IT413" i="53" s="1"/>
  <c r="IC411" i="53" l="1"/>
  <c r="IC409" i="53"/>
  <c r="IC407" i="53"/>
  <c r="IC406" i="53"/>
  <c r="IC404" i="53"/>
  <c r="IC402" i="53"/>
  <c r="IC400" i="53"/>
  <c r="IC398" i="53"/>
  <c r="IC397" i="53"/>
  <c r="IC396" i="53"/>
  <c r="IC395" i="53"/>
  <c r="IC394" i="53"/>
  <c r="IC393" i="53"/>
  <c r="IC391" i="53"/>
  <c r="IC390" i="53"/>
  <c r="IC389" i="53"/>
  <c r="IC388" i="53"/>
  <c r="IC387" i="53"/>
  <c r="IC386" i="53"/>
  <c r="IC384" i="53"/>
  <c r="IC383" i="53"/>
  <c r="IC382" i="53"/>
  <c r="IC381" i="53"/>
  <c r="IC380" i="53"/>
  <c r="IC379" i="53"/>
  <c r="IC377" i="53"/>
  <c r="IC373" i="53"/>
  <c r="IC372" i="53"/>
  <c r="IC370" i="53"/>
  <c r="IC368" i="53"/>
  <c r="IC367" i="53"/>
  <c r="IC366" i="53"/>
  <c r="IC365" i="53"/>
  <c r="IC364" i="53"/>
  <c r="IC363" i="53"/>
  <c r="IC362" i="53"/>
  <c r="IC361" i="53"/>
  <c r="IC359" i="53"/>
  <c r="IC358" i="53"/>
  <c r="IC356" i="53"/>
  <c r="IC355" i="53"/>
  <c r="IC354" i="53"/>
  <c r="IC353" i="53"/>
  <c r="IC352" i="53"/>
  <c r="IC351" i="53"/>
  <c r="IC350" i="53"/>
  <c r="IC349" i="53"/>
  <c r="IC348" i="53"/>
  <c r="IC347" i="53"/>
  <c r="IC346" i="53"/>
  <c r="IC342" i="53"/>
  <c r="IC341" i="53"/>
  <c r="IC340" i="53"/>
  <c r="IC338" i="53"/>
  <c r="IC337" i="53"/>
  <c r="IC336" i="53"/>
  <c r="IC335" i="53"/>
  <c r="IC334" i="53"/>
  <c r="IC333" i="53"/>
  <c r="IC330" i="53"/>
  <c r="IC329" i="53"/>
  <c r="IC328" i="53"/>
  <c r="IC327" i="53"/>
  <c r="IC326" i="53"/>
  <c r="IC325" i="53"/>
  <c r="IC324" i="53"/>
  <c r="IC323" i="53"/>
  <c r="IC322" i="53"/>
  <c r="IC321" i="53"/>
  <c r="IC320" i="53"/>
  <c r="IC319" i="53"/>
  <c r="IC318" i="53"/>
  <c r="IC317" i="53"/>
  <c r="IC316" i="53"/>
  <c r="IC315" i="53"/>
  <c r="IC314" i="53"/>
  <c r="IC313" i="53"/>
  <c r="IC312" i="53"/>
  <c r="IC311" i="53"/>
  <c r="IC308" i="53"/>
  <c r="IC307" i="53"/>
  <c r="IC306" i="53"/>
  <c r="IC305" i="53"/>
  <c r="IC304" i="53"/>
  <c r="IC301" i="53"/>
  <c r="IC300" i="53"/>
  <c r="IC299" i="53"/>
  <c r="IC298" i="53"/>
  <c r="IC297" i="53"/>
  <c r="IC296" i="53"/>
  <c r="IC295" i="53"/>
  <c r="IC294" i="53"/>
  <c r="IC293" i="53"/>
  <c r="IC292" i="53"/>
  <c r="IC291" i="53"/>
  <c r="IC290" i="53"/>
  <c r="IC289" i="53"/>
  <c r="IC288" i="53"/>
  <c r="IC287" i="53"/>
  <c r="IC286" i="53"/>
  <c r="IC285" i="53"/>
  <c r="IC284" i="53"/>
  <c r="IC280" i="53"/>
  <c r="IC279" i="53"/>
  <c r="IC278" i="53"/>
  <c r="IC277" i="53"/>
  <c r="IC276" i="53"/>
  <c r="IC275" i="53"/>
  <c r="IC274" i="53"/>
  <c r="IC273" i="53"/>
  <c r="IC272" i="53"/>
  <c r="IC271" i="53"/>
  <c r="IC270" i="53"/>
  <c r="IC269" i="53"/>
  <c r="IC268" i="53"/>
  <c r="IC267" i="53"/>
  <c r="IC266" i="53"/>
  <c r="IC265" i="53"/>
  <c r="IC264" i="53"/>
  <c r="IC258" i="53"/>
  <c r="IC257" i="53"/>
  <c r="IC256" i="53"/>
  <c r="IC255" i="53"/>
  <c r="IC254" i="53"/>
  <c r="IC253" i="53"/>
  <c r="IC252" i="53"/>
  <c r="IC251" i="53"/>
  <c r="IC250" i="53"/>
  <c r="IC249" i="53"/>
  <c r="IC248" i="53"/>
  <c r="IC247" i="53"/>
  <c r="IC246" i="53"/>
  <c r="IC245" i="53"/>
  <c r="IC244" i="53"/>
  <c r="IC243" i="53"/>
  <c r="IC242" i="53"/>
  <c r="IC241" i="53"/>
  <c r="IC240" i="53"/>
  <c r="IC238" i="53"/>
  <c r="IC237" i="53"/>
  <c r="IC236" i="53"/>
  <c r="IC235" i="53"/>
  <c r="IC234" i="53"/>
  <c r="IC233" i="53"/>
  <c r="IC232" i="53"/>
  <c r="IC231" i="53"/>
  <c r="IC230" i="53"/>
  <c r="IC229" i="53"/>
  <c r="IC228" i="53"/>
  <c r="IC227" i="53"/>
  <c r="IC226" i="53"/>
  <c r="IC224" i="53"/>
  <c r="IC223" i="53"/>
  <c r="IC222" i="53"/>
  <c r="IC219" i="53"/>
  <c r="IC218" i="53"/>
  <c r="IC217" i="53"/>
  <c r="IC216" i="53"/>
  <c r="IC215" i="53"/>
  <c r="IC214" i="53"/>
  <c r="IC213" i="53"/>
  <c r="IC212" i="53"/>
  <c r="IC211" i="53"/>
  <c r="IC210" i="53"/>
  <c r="IC209" i="53"/>
  <c r="IC208" i="53"/>
  <c r="IC207" i="53"/>
  <c r="IC206" i="53"/>
  <c r="IC205" i="53"/>
  <c r="IC204" i="53"/>
  <c r="IC203" i="53"/>
  <c r="IC202" i="53"/>
  <c r="IC198" i="53"/>
  <c r="IC197" i="53"/>
  <c r="IC196" i="53"/>
  <c r="IC195" i="53"/>
  <c r="IC194" i="53"/>
  <c r="IC193" i="53"/>
  <c r="IC192" i="53"/>
  <c r="IC191" i="53"/>
  <c r="IC190" i="53"/>
  <c r="IC188" i="53"/>
  <c r="IC187" i="53"/>
  <c r="IC185" i="53"/>
  <c r="IC184" i="53"/>
  <c r="IC183" i="53"/>
  <c r="IC182" i="53"/>
  <c r="IC181" i="53"/>
  <c r="IA179" i="53"/>
  <c r="IC179" i="53" s="1"/>
  <c r="IC178" i="53"/>
  <c r="IC177" i="53"/>
  <c r="IA177" i="53"/>
  <c r="IC175" i="53"/>
  <c r="IC174" i="53"/>
  <c r="IC173" i="53"/>
  <c r="IC172" i="53"/>
  <c r="IC169" i="53"/>
  <c r="IC168" i="53"/>
  <c r="IC167" i="53"/>
  <c r="IC166" i="53"/>
  <c r="IC165" i="53"/>
  <c r="IC164" i="53"/>
  <c r="IC163" i="53"/>
  <c r="IC162" i="53"/>
  <c r="IC161" i="53"/>
  <c r="IC160" i="53"/>
  <c r="IC159" i="53"/>
  <c r="IC157" i="53"/>
  <c r="IC156" i="53"/>
  <c r="IC155" i="53"/>
  <c r="IC154" i="53"/>
  <c r="IC153" i="53"/>
  <c r="IC152" i="53"/>
  <c r="IC151" i="53"/>
  <c r="IC150" i="53"/>
  <c r="IC149" i="53"/>
  <c r="IC148" i="53"/>
  <c r="IC145" i="53"/>
  <c r="IC144" i="53"/>
  <c r="IC142" i="53"/>
  <c r="IC141" i="53"/>
  <c r="IC140" i="53"/>
  <c r="IC139" i="53"/>
  <c r="IC137" i="53"/>
  <c r="IC134" i="53"/>
  <c r="IC133" i="53"/>
  <c r="IC131" i="53"/>
  <c r="IA131" i="53"/>
  <c r="IC130" i="53"/>
  <c r="IA129" i="53"/>
  <c r="IC129" i="53" s="1"/>
  <c r="IA128" i="53"/>
  <c r="IC128" i="53" s="1"/>
  <c r="IC126" i="53"/>
  <c r="IC125" i="53"/>
  <c r="IC121" i="53"/>
  <c r="IA120" i="53"/>
  <c r="IC120" i="53" s="1"/>
  <c r="IA119" i="53"/>
  <c r="IC119" i="53" s="1"/>
  <c r="IA118" i="53"/>
  <c r="IC118" i="53" s="1"/>
  <c r="IC117" i="53"/>
  <c r="IA117" i="53"/>
  <c r="IC116" i="53"/>
  <c r="IC114" i="53"/>
  <c r="IC112" i="53"/>
  <c r="IA111" i="53"/>
  <c r="IC111" i="53" s="1"/>
  <c r="IA110" i="53"/>
  <c r="IC110" i="53" s="1"/>
  <c r="IA107" i="53"/>
  <c r="IC107" i="53" s="1"/>
  <c r="IC105" i="53"/>
  <c r="IC104" i="53"/>
  <c r="IC103" i="53"/>
  <c r="IC102" i="53"/>
  <c r="IC101" i="53"/>
  <c r="IA98" i="53"/>
  <c r="IC98" i="53" s="1"/>
  <c r="IA95" i="53"/>
  <c r="IC95" i="53" s="1"/>
  <c r="IC94" i="53"/>
  <c r="IA94" i="53"/>
  <c r="IC92" i="53"/>
  <c r="IC91" i="53"/>
  <c r="IC90" i="53"/>
  <c r="IC89" i="53"/>
  <c r="IC88" i="53"/>
  <c r="IC86" i="53"/>
  <c r="IC85" i="53"/>
  <c r="IC84" i="53"/>
  <c r="IA83" i="53"/>
  <c r="IC83" i="53" s="1"/>
  <c r="IC82" i="53"/>
  <c r="IC81" i="53"/>
  <c r="IA79" i="53"/>
  <c r="IC79" i="53" s="1"/>
  <c r="IC77" i="53"/>
  <c r="IA76" i="53"/>
  <c r="IC76" i="53" s="1"/>
  <c r="IC74" i="53"/>
  <c r="IC72" i="53"/>
  <c r="IC71" i="53"/>
  <c r="IC68" i="53"/>
  <c r="IC67" i="53"/>
  <c r="IA63" i="53"/>
  <c r="IC63" i="53" s="1"/>
  <c r="IC61" i="53"/>
  <c r="IC60" i="53"/>
  <c r="IA59" i="53"/>
  <c r="IC59" i="53" s="1"/>
  <c r="IA58" i="53"/>
  <c r="IC58" i="53" s="1"/>
  <c r="IC56" i="53"/>
  <c r="IA55" i="53"/>
  <c r="IC55" i="53" s="1"/>
  <c r="IC52" i="53"/>
  <c r="IC51" i="53"/>
  <c r="IC50" i="53"/>
  <c r="IC49" i="53"/>
  <c r="IC48" i="53"/>
  <c r="IC47" i="53"/>
  <c r="IC46" i="53"/>
  <c r="IC45" i="53"/>
  <c r="IA44" i="53"/>
  <c r="IC44" i="53" s="1"/>
  <c r="IC43" i="53"/>
  <c r="IC42" i="53"/>
  <c r="IA41" i="53"/>
  <c r="IC41" i="53" s="1"/>
  <c r="IA40" i="53"/>
  <c r="IC40" i="53" s="1"/>
  <c r="IA39" i="53"/>
  <c r="IC39" i="53" s="1"/>
  <c r="IA38" i="53"/>
  <c r="IC38" i="53" s="1"/>
  <c r="IC37" i="53"/>
  <c r="IC35" i="53"/>
  <c r="IC34" i="53"/>
  <c r="IC33" i="53"/>
  <c r="IA32" i="53"/>
  <c r="IC32" i="53" s="1"/>
  <c r="IC31" i="53"/>
  <c r="IC30" i="53"/>
  <c r="IC29" i="53"/>
  <c r="IC28" i="53"/>
  <c r="IC27" i="53"/>
  <c r="IC26" i="53"/>
  <c r="IC25" i="53"/>
  <c r="IC24" i="53"/>
  <c r="IC23" i="53"/>
  <c r="IC22" i="53"/>
  <c r="IC21" i="53"/>
  <c r="IA20" i="53"/>
  <c r="IC20" i="53" s="1"/>
  <c r="IC19" i="53"/>
  <c r="IA16" i="53"/>
  <c r="IC16" i="53" s="1"/>
  <c r="IC413" i="53" l="1"/>
  <c r="HL411" i="53"/>
  <c r="HL409" i="53"/>
  <c r="HL407" i="53"/>
  <c r="HL406" i="53"/>
  <c r="HL404" i="53"/>
  <c r="HL402" i="53"/>
  <c r="HL400" i="53"/>
  <c r="HL398" i="53"/>
  <c r="HL397" i="53"/>
  <c r="HL396" i="53"/>
  <c r="HL395" i="53"/>
  <c r="HL394" i="53"/>
  <c r="HL393" i="53"/>
  <c r="HL391" i="53"/>
  <c r="HL390" i="53"/>
  <c r="HL389" i="53"/>
  <c r="HL388" i="53"/>
  <c r="HL387" i="53"/>
  <c r="HL386" i="53"/>
  <c r="HL384" i="53"/>
  <c r="HL383" i="53"/>
  <c r="HL382" i="53"/>
  <c r="HL381" i="53"/>
  <c r="HL380" i="53"/>
  <c r="HL379" i="53"/>
  <c r="HL377" i="53"/>
  <c r="HL373" i="53"/>
  <c r="HL372" i="53"/>
  <c r="HL370" i="53"/>
  <c r="HL368" i="53"/>
  <c r="HL367" i="53"/>
  <c r="HL366" i="53"/>
  <c r="HL365" i="53"/>
  <c r="HL364" i="53"/>
  <c r="HL363" i="53"/>
  <c r="HL362" i="53"/>
  <c r="HL361" i="53"/>
  <c r="HL359" i="53"/>
  <c r="HL358" i="53"/>
  <c r="HL356" i="53"/>
  <c r="HL355" i="53"/>
  <c r="HL354" i="53"/>
  <c r="HL353" i="53"/>
  <c r="HL352" i="53"/>
  <c r="HL351" i="53"/>
  <c r="HL350" i="53"/>
  <c r="HL349" i="53"/>
  <c r="HL348" i="53"/>
  <c r="HL347" i="53"/>
  <c r="HL346" i="53"/>
  <c r="HL342" i="53"/>
  <c r="HL341" i="53"/>
  <c r="HL340" i="53"/>
  <c r="HL338" i="53"/>
  <c r="HL337" i="53"/>
  <c r="HL336" i="53"/>
  <c r="HL335" i="53"/>
  <c r="HL334" i="53"/>
  <c r="HL333" i="53"/>
  <c r="HL330" i="53"/>
  <c r="HL329" i="53"/>
  <c r="HL328" i="53"/>
  <c r="HL327" i="53"/>
  <c r="HL326" i="53"/>
  <c r="HL325" i="53"/>
  <c r="HL324" i="53"/>
  <c r="HL323" i="53"/>
  <c r="HL322" i="53"/>
  <c r="HL321" i="53"/>
  <c r="HL320" i="53"/>
  <c r="HL319" i="53"/>
  <c r="HL318" i="53"/>
  <c r="HL317" i="53"/>
  <c r="HL316" i="53"/>
  <c r="HL315" i="53"/>
  <c r="HL314" i="53"/>
  <c r="HL313" i="53"/>
  <c r="HL312" i="53"/>
  <c r="HL311" i="53"/>
  <c r="HL308" i="53"/>
  <c r="HL307" i="53"/>
  <c r="HL306" i="53"/>
  <c r="HL305" i="53"/>
  <c r="HL304" i="53"/>
  <c r="HL301" i="53"/>
  <c r="HL300" i="53"/>
  <c r="HL299" i="53"/>
  <c r="HL298" i="53"/>
  <c r="HL297" i="53"/>
  <c r="HL296" i="53"/>
  <c r="HL295" i="53"/>
  <c r="HL294" i="53"/>
  <c r="HL293" i="53"/>
  <c r="HL292" i="53"/>
  <c r="HL291" i="53"/>
  <c r="HL290" i="53"/>
  <c r="HL289" i="53"/>
  <c r="HL288" i="53"/>
  <c r="HL287" i="53"/>
  <c r="HL286" i="53"/>
  <c r="HL285" i="53"/>
  <c r="HL284" i="53"/>
  <c r="HL280" i="53"/>
  <c r="HL279" i="53"/>
  <c r="HL278" i="53"/>
  <c r="HL277" i="53"/>
  <c r="HL276" i="53"/>
  <c r="HL275" i="53"/>
  <c r="HL274" i="53"/>
  <c r="HL273" i="53"/>
  <c r="HL272" i="53"/>
  <c r="HL271" i="53"/>
  <c r="HL270" i="53"/>
  <c r="HL269" i="53"/>
  <c r="HL268" i="53"/>
  <c r="HL267" i="53"/>
  <c r="HL266" i="53"/>
  <c r="HL265" i="53"/>
  <c r="HL264" i="53"/>
  <c r="HL258" i="53"/>
  <c r="HL257" i="53"/>
  <c r="HL256" i="53"/>
  <c r="HL255" i="53"/>
  <c r="HL254" i="53"/>
  <c r="HL253" i="53"/>
  <c r="HL252" i="53"/>
  <c r="HL251" i="53"/>
  <c r="HL250" i="53"/>
  <c r="HL249" i="53"/>
  <c r="HL248" i="53"/>
  <c r="HL247" i="53"/>
  <c r="HL246" i="53"/>
  <c r="HL245" i="53"/>
  <c r="HL244" i="53"/>
  <c r="HL243" i="53"/>
  <c r="HL242" i="53"/>
  <c r="HL241" i="53"/>
  <c r="HL240" i="53"/>
  <c r="HL238" i="53"/>
  <c r="HL237" i="53"/>
  <c r="HL236" i="53"/>
  <c r="HL235" i="53"/>
  <c r="HL234" i="53"/>
  <c r="HL233" i="53"/>
  <c r="HL232" i="53"/>
  <c r="HL231" i="53"/>
  <c r="HL230" i="53"/>
  <c r="HL229" i="53"/>
  <c r="HL228" i="53"/>
  <c r="HL227" i="53"/>
  <c r="HL226" i="53"/>
  <c r="HL224" i="53"/>
  <c r="HL223" i="53"/>
  <c r="HL222" i="53"/>
  <c r="HL219" i="53"/>
  <c r="HL218" i="53"/>
  <c r="HL217" i="53"/>
  <c r="HL216" i="53"/>
  <c r="HL215" i="53"/>
  <c r="HL214" i="53"/>
  <c r="HL213" i="53"/>
  <c r="HL212" i="53"/>
  <c r="HL211" i="53"/>
  <c r="HL210" i="53"/>
  <c r="HL209" i="53"/>
  <c r="HL208" i="53"/>
  <c r="HL207" i="53"/>
  <c r="HL206" i="53"/>
  <c r="HL205" i="53"/>
  <c r="HL204" i="53"/>
  <c r="HL203" i="53"/>
  <c r="HL202" i="53"/>
  <c r="HL198" i="53"/>
  <c r="HL197" i="53"/>
  <c r="HL196" i="53"/>
  <c r="HL195" i="53"/>
  <c r="HL194" i="53"/>
  <c r="HL193" i="53"/>
  <c r="HL192" i="53"/>
  <c r="HL191" i="53"/>
  <c r="HL190" i="53"/>
  <c r="HL188" i="53"/>
  <c r="HL187" i="53"/>
  <c r="HL185" i="53"/>
  <c r="HL184" i="53"/>
  <c r="HL183" i="53"/>
  <c r="HL182" i="53"/>
  <c r="HL181" i="53"/>
  <c r="HJ179" i="53"/>
  <c r="HL179" i="53" s="1"/>
  <c r="HL178" i="53"/>
  <c r="HJ177" i="53"/>
  <c r="HL177" i="53" s="1"/>
  <c r="HL175" i="53"/>
  <c r="HL174" i="53"/>
  <c r="HL173" i="53"/>
  <c r="HL172" i="53"/>
  <c r="HL169" i="53"/>
  <c r="HL168" i="53"/>
  <c r="HL167" i="53"/>
  <c r="HL166" i="53"/>
  <c r="HL165" i="53"/>
  <c r="HL164" i="53"/>
  <c r="HL163" i="53"/>
  <c r="HL162" i="53"/>
  <c r="HL161" i="53"/>
  <c r="HL160" i="53"/>
  <c r="HL159" i="53"/>
  <c r="HL157" i="53"/>
  <c r="HL156" i="53"/>
  <c r="HL155" i="53"/>
  <c r="HL154" i="53"/>
  <c r="HL153" i="53"/>
  <c r="HL152" i="53"/>
  <c r="HL151" i="53"/>
  <c r="HL150" i="53"/>
  <c r="HL149" i="53"/>
  <c r="HL148" i="53"/>
  <c r="HL145" i="53"/>
  <c r="HL144" i="53"/>
  <c r="HL142" i="53"/>
  <c r="HL141" i="53"/>
  <c r="HL140" i="53"/>
  <c r="HL139" i="53"/>
  <c r="HL137" i="53"/>
  <c r="HL134" i="53"/>
  <c r="HL133" i="53"/>
  <c r="HL131" i="53"/>
  <c r="HJ131" i="53"/>
  <c r="HL130" i="53"/>
  <c r="HJ129" i="53"/>
  <c r="HL129" i="53" s="1"/>
  <c r="HJ128" i="53"/>
  <c r="HL128" i="53" s="1"/>
  <c r="HL126" i="53"/>
  <c r="HL125" i="53"/>
  <c r="HL121" i="53"/>
  <c r="HJ120" i="53"/>
  <c r="HL120" i="53" s="1"/>
  <c r="HL119" i="53"/>
  <c r="HJ119" i="53"/>
  <c r="HJ118" i="53"/>
  <c r="HL118" i="53" s="1"/>
  <c r="HL117" i="53"/>
  <c r="HJ117" i="53"/>
  <c r="HL116" i="53"/>
  <c r="HL114" i="53"/>
  <c r="HL112" i="53"/>
  <c r="HJ111" i="53"/>
  <c r="HL111" i="53" s="1"/>
  <c r="HJ110" i="53"/>
  <c r="HL110" i="53" s="1"/>
  <c r="HJ107" i="53"/>
  <c r="HL107" i="53" s="1"/>
  <c r="HL105" i="53"/>
  <c r="HL104" i="53"/>
  <c r="HL103" i="53"/>
  <c r="HL102" i="53"/>
  <c r="HL101" i="53"/>
  <c r="HJ98" i="53"/>
  <c r="HL98" i="53" s="1"/>
  <c r="HJ95" i="53"/>
  <c r="HL95" i="53" s="1"/>
  <c r="HJ94" i="53"/>
  <c r="HL94" i="53" s="1"/>
  <c r="HL92" i="53"/>
  <c r="HL91" i="53"/>
  <c r="HL90" i="53"/>
  <c r="HL89" i="53"/>
  <c r="HL88" i="53"/>
  <c r="HL86" i="53"/>
  <c r="HL85" i="53"/>
  <c r="HL84" i="53"/>
  <c r="HJ83" i="53"/>
  <c r="HL83" i="53" s="1"/>
  <c r="HL82" i="53"/>
  <c r="HL81" i="53"/>
  <c r="HJ79" i="53"/>
  <c r="HL79" i="53" s="1"/>
  <c r="HL77" i="53"/>
  <c r="HJ76" i="53"/>
  <c r="HL76" i="53" s="1"/>
  <c r="HL74" i="53"/>
  <c r="HL72" i="53"/>
  <c r="HL71" i="53"/>
  <c r="HL68" i="53"/>
  <c r="HL67" i="53"/>
  <c r="HJ63" i="53"/>
  <c r="HL63" i="53" s="1"/>
  <c r="HL61" i="53"/>
  <c r="HL60" i="53"/>
  <c r="HL59" i="53"/>
  <c r="HJ59" i="53"/>
  <c r="HJ58" i="53"/>
  <c r="HL58" i="53" s="1"/>
  <c r="HL56" i="53"/>
  <c r="HJ55" i="53"/>
  <c r="HL55" i="53" s="1"/>
  <c r="HL52" i="53"/>
  <c r="HL51" i="53"/>
  <c r="HL50" i="53"/>
  <c r="HL49" i="53"/>
  <c r="HL48" i="53"/>
  <c r="HL47" i="53"/>
  <c r="HL46" i="53"/>
  <c r="HL45" i="53"/>
  <c r="HJ44" i="53"/>
  <c r="HL44" i="53" s="1"/>
  <c r="HL43" i="53"/>
  <c r="HL42" i="53"/>
  <c r="HJ41" i="53"/>
  <c r="HL41" i="53" s="1"/>
  <c r="HJ40" i="53"/>
  <c r="HL40" i="53" s="1"/>
  <c r="HJ39" i="53"/>
  <c r="HL39" i="53" s="1"/>
  <c r="HJ38" i="53"/>
  <c r="HL38" i="53" s="1"/>
  <c r="HL37" i="53"/>
  <c r="HL35" i="53"/>
  <c r="HL34" i="53"/>
  <c r="HL33" i="53"/>
  <c r="HJ32" i="53"/>
  <c r="HL32" i="53" s="1"/>
  <c r="HL31" i="53"/>
  <c r="HL30" i="53"/>
  <c r="HL29" i="53"/>
  <c r="HL28" i="53"/>
  <c r="HL27" i="53"/>
  <c r="HL26" i="53"/>
  <c r="HL25" i="53"/>
  <c r="HL24" i="53"/>
  <c r="HL23" i="53"/>
  <c r="HL22" i="53"/>
  <c r="HL21" i="53"/>
  <c r="HJ20" i="53"/>
  <c r="HL20" i="53" s="1"/>
  <c r="HL19" i="53"/>
  <c r="HJ16" i="53"/>
  <c r="HL16" i="53" s="1"/>
  <c r="HL413" i="53" l="1"/>
  <c r="GU411" i="53"/>
  <c r="GU409" i="53"/>
  <c r="GU407" i="53"/>
  <c r="GU406" i="53"/>
  <c r="GU404" i="53"/>
  <c r="GU402" i="53"/>
  <c r="GU400" i="53"/>
  <c r="GU398" i="53"/>
  <c r="GU397" i="53"/>
  <c r="GU396" i="53"/>
  <c r="GU395" i="53"/>
  <c r="GU394" i="53"/>
  <c r="GU393" i="53"/>
  <c r="GU391" i="53"/>
  <c r="GU390" i="53"/>
  <c r="GU389" i="53"/>
  <c r="GU388" i="53"/>
  <c r="GU387" i="53"/>
  <c r="GU386" i="53"/>
  <c r="GU384" i="53"/>
  <c r="GU383" i="53"/>
  <c r="GU382" i="53"/>
  <c r="GU381" i="53"/>
  <c r="GU380" i="53"/>
  <c r="GU379" i="53"/>
  <c r="GU377" i="53"/>
  <c r="GU373" i="53"/>
  <c r="GU372" i="53"/>
  <c r="GU370" i="53"/>
  <c r="GU368" i="53"/>
  <c r="GU367" i="53"/>
  <c r="GU366" i="53"/>
  <c r="GU365" i="53"/>
  <c r="GU364" i="53"/>
  <c r="GU363" i="53"/>
  <c r="GU362" i="53"/>
  <c r="GU361" i="53"/>
  <c r="GU359" i="53"/>
  <c r="GU358" i="53"/>
  <c r="GU356" i="53"/>
  <c r="GU355" i="53"/>
  <c r="GU354" i="53"/>
  <c r="GU353" i="53"/>
  <c r="GU352" i="53"/>
  <c r="GU351" i="53"/>
  <c r="GU350" i="53"/>
  <c r="GU349" i="53"/>
  <c r="GU348" i="53"/>
  <c r="GU347" i="53"/>
  <c r="GU346" i="53"/>
  <c r="GU342" i="53"/>
  <c r="GU341" i="53"/>
  <c r="GU340" i="53"/>
  <c r="GU338" i="53"/>
  <c r="GU337" i="53"/>
  <c r="GU336" i="53"/>
  <c r="GU335" i="53"/>
  <c r="GU334" i="53"/>
  <c r="GU333" i="53"/>
  <c r="GU330" i="53"/>
  <c r="GU329" i="53"/>
  <c r="GU328" i="53"/>
  <c r="GU327" i="53"/>
  <c r="GU326" i="53"/>
  <c r="GU325" i="53"/>
  <c r="GU324" i="53"/>
  <c r="GU323" i="53"/>
  <c r="GU322" i="53"/>
  <c r="GU321" i="53"/>
  <c r="GU320" i="53"/>
  <c r="GU319" i="53"/>
  <c r="GU318" i="53"/>
  <c r="GU317" i="53"/>
  <c r="GU316" i="53"/>
  <c r="GU315" i="53"/>
  <c r="GU314" i="53"/>
  <c r="GU313" i="53"/>
  <c r="GU312" i="53"/>
  <c r="GU311" i="53"/>
  <c r="GU308" i="53"/>
  <c r="GU307" i="53"/>
  <c r="GU306" i="53"/>
  <c r="GU305" i="53"/>
  <c r="GU304" i="53"/>
  <c r="GU301" i="53"/>
  <c r="GU300" i="53"/>
  <c r="GU299" i="53"/>
  <c r="GU298" i="53"/>
  <c r="GU297" i="53"/>
  <c r="GU296" i="53"/>
  <c r="GU295" i="53"/>
  <c r="GU294" i="53"/>
  <c r="GU293" i="53"/>
  <c r="GU292" i="53"/>
  <c r="GU291" i="53"/>
  <c r="GU290" i="53"/>
  <c r="GU289" i="53"/>
  <c r="GU288" i="53"/>
  <c r="GU287" i="53"/>
  <c r="GU286" i="53"/>
  <c r="GU285" i="53"/>
  <c r="GU284" i="53"/>
  <c r="GU280" i="53"/>
  <c r="GU279" i="53"/>
  <c r="GU278" i="53"/>
  <c r="GU277" i="53"/>
  <c r="GU276" i="53"/>
  <c r="GU275" i="53"/>
  <c r="GU274" i="53"/>
  <c r="GU273" i="53"/>
  <c r="GU272" i="53"/>
  <c r="GU271" i="53"/>
  <c r="GU270" i="53"/>
  <c r="GU269" i="53"/>
  <c r="GU268" i="53"/>
  <c r="GU267" i="53"/>
  <c r="GU266" i="53"/>
  <c r="GU265" i="53"/>
  <c r="GU264" i="53"/>
  <c r="GU258" i="53"/>
  <c r="GU257" i="53"/>
  <c r="GU256" i="53"/>
  <c r="GU255" i="53"/>
  <c r="GU254" i="53"/>
  <c r="GU253" i="53"/>
  <c r="GU252" i="53"/>
  <c r="GU251" i="53"/>
  <c r="GU250" i="53"/>
  <c r="GU249" i="53"/>
  <c r="GU248" i="53"/>
  <c r="GU247" i="53"/>
  <c r="GU246" i="53"/>
  <c r="GU245" i="53"/>
  <c r="GU244" i="53"/>
  <c r="GU243" i="53"/>
  <c r="GU242" i="53"/>
  <c r="GU241" i="53"/>
  <c r="GU240" i="53"/>
  <c r="GU238" i="53"/>
  <c r="GU237" i="53"/>
  <c r="GU236" i="53"/>
  <c r="GU235" i="53"/>
  <c r="GU234" i="53"/>
  <c r="GU233" i="53"/>
  <c r="GU232" i="53"/>
  <c r="GU231" i="53"/>
  <c r="GU230" i="53"/>
  <c r="GU229" i="53"/>
  <c r="GU228" i="53"/>
  <c r="GU227" i="53"/>
  <c r="GU226" i="53"/>
  <c r="GU224" i="53"/>
  <c r="GU223" i="53"/>
  <c r="GU222" i="53"/>
  <c r="GU219" i="53"/>
  <c r="GU218" i="53"/>
  <c r="GU217" i="53"/>
  <c r="GU216" i="53"/>
  <c r="GU215" i="53"/>
  <c r="GU214" i="53"/>
  <c r="GU213" i="53"/>
  <c r="GU212" i="53"/>
  <c r="GU211" i="53"/>
  <c r="GU210" i="53"/>
  <c r="GU209" i="53"/>
  <c r="GU208" i="53"/>
  <c r="GU207" i="53"/>
  <c r="GU206" i="53"/>
  <c r="GU205" i="53"/>
  <c r="GU204" i="53"/>
  <c r="GU203" i="53"/>
  <c r="GU202" i="53"/>
  <c r="GU198" i="53"/>
  <c r="GU197" i="53"/>
  <c r="GU196" i="53"/>
  <c r="GU195" i="53"/>
  <c r="GU194" i="53"/>
  <c r="GU193" i="53"/>
  <c r="GU192" i="53"/>
  <c r="GU191" i="53"/>
  <c r="GU190" i="53"/>
  <c r="GU188" i="53"/>
  <c r="GU187" i="53"/>
  <c r="GU185" i="53"/>
  <c r="GU184" i="53"/>
  <c r="GU183" i="53"/>
  <c r="GU182" i="53"/>
  <c r="GU181" i="53"/>
  <c r="GS179" i="53"/>
  <c r="GU179" i="53" s="1"/>
  <c r="GU178" i="53"/>
  <c r="GU177" i="53"/>
  <c r="GS177" i="53"/>
  <c r="GU175" i="53"/>
  <c r="GU174" i="53"/>
  <c r="GU173" i="53"/>
  <c r="GU172" i="53"/>
  <c r="GU169" i="53"/>
  <c r="GU168" i="53"/>
  <c r="GU167" i="53"/>
  <c r="GU166" i="53"/>
  <c r="GU165" i="53"/>
  <c r="GU164" i="53"/>
  <c r="GU163" i="53"/>
  <c r="GU162" i="53"/>
  <c r="GU161" i="53"/>
  <c r="GU160" i="53"/>
  <c r="GU159" i="53"/>
  <c r="GU157" i="53"/>
  <c r="GU156" i="53"/>
  <c r="GU155" i="53"/>
  <c r="GU154" i="53"/>
  <c r="GU153" i="53"/>
  <c r="GU152" i="53"/>
  <c r="GU151" i="53"/>
  <c r="GU150" i="53"/>
  <c r="GU149" i="53"/>
  <c r="GU148" i="53"/>
  <c r="GU145" i="53"/>
  <c r="GU144" i="53"/>
  <c r="GU142" i="53"/>
  <c r="GU141" i="53"/>
  <c r="GU140" i="53"/>
  <c r="GU139" i="53"/>
  <c r="GU137" i="53"/>
  <c r="GU134" i="53"/>
  <c r="GU133" i="53"/>
  <c r="GU131" i="53"/>
  <c r="GS131" i="53"/>
  <c r="GU130" i="53"/>
  <c r="GS129" i="53"/>
  <c r="GU129" i="53" s="1"/>
  <c r="GS128" i="53"/>
  <c r="GU128" i="53" s="1"/>
  <c r="GU126" i="53"/>
  <c r="GU125" i="53"/>
  <c r="GU121" i="53"/>
  <c r="GU120" i="53"/>
  <c r="GS120" i="53"/>
  <c r="GS119" i="53"/>
  <c r="GU119" i="53" s="1"/>
  <c r="GU118" i="53"/>
  <c r="GS118" i="53"/>
  <c r="GS117" i="53"/>
  <c r="GU117" i="53" s="1"/>
  <c r="GU116" i="53"/>
  <c r="GU114" i="53"/>
  <c r="GU112" i="53"/>
  <c r="GS111" i="53"/>
  <c r="GU111" i="53" s="1"/>
  <c r="GS110" i="53"/>
  <c r="GU110" i="53" s="1"/>
  <c r="GS107" i="53"/>
  <c r="GU107" i="53" s="1"/>
  <c r="GU105" i="53"/>
  <c r="GU104" i="53"/>
  <c r="GU103" i="53"/>
  <c r="GU102" i="53"/>
  <c r="GU101" i="53"/>
  <c r="GU98" i="53"/>
  <c r="GS98" i="53"/>
  <c r="GU95" i="53"/>
  <c r="GS95" i="53"/>
  <c r="GU94" i="53"/>
  <c r="GS94" i="53"/>
  <c r="GU92" i="53"/>
  <c r="GU91" i="53"/>
  <c r="GU90" i="53"/>
  <c r="GU89" i="53"/>
  <c r="GU88" i="53"/>
  <c r="GU86" i="53"/>
  <c r="GU85" i="53"/>
  <c r="GU84" i="53"/>
  <c r="GU83" i="53"/>
  <c r="GS83" i="53"/>
  <c r="GU82" i="53"/>
  <c r="GU81" i="53"/>
  <c r="GU79" i="53"/>
  <c r="GS79" i="53"/>
  <c r="GU77" i="53"/>
  <c r="GS76" i="53"/>
  <c r="GU76" i="53" s="1"/>
  <c r="GU74" i="53"/>
  <c r="GU72" i="53"/>
  <c r="GU71" i="53"/>
  <c r="GU68" i="53"/>
  <c r="GU67" i="53"/>
  <c r="GS63" i="53"/>
  <c r="GU63" i="53" s="1"/>
  <c r="GU61" i="53"/>
  <c r="GU60" i="53"/>
  <c r="GS59" i="53"/>
  <c r="GU59" i="53" s="1"/>
  <c r="GS58" i="53"/>
  <c r="GU58" i="53" s="1"/>
  <c r="GU56" i="53"/>
  <c r="GS55" i="53"/>
  <c r="GU55" i="53" s="1"/>
  <c r="GU52" i="53"/>
  <c r="GU51" i="53"/>
  <c r="GU50" i="53"/>
  <c r="GU49" i="53"/>
  <c r="GU48" i="53"/>
  <c r="GU47" i="53"/>
  <c r="GU46" i="53"/>
  <c r="GU45" i="53"/>
  <c r="GS44" i="53"/>
  <c r="GU44" i="53" s="1"/>
  <c r="GU43" i="53"/>
  <c r="GU42" i="53"/>
  <c r="GS41" i="53"/>
  <c r="GU41" i="53" s="1"/>
  <c r="GS40" i="53"/>
  <c r="GU40" i="53" s="1"/>
  <c r="GS39" i="53"/>
  <c r="GU39" i="53" s="1"/>
  <c r="GS38" i="53"/>
  <c r="GU38" i="53" s="1"/>
  <c r="GU37" i="53"/>
  <c r="GU35" i="53"/>
  <c r="GU34" i="53"/>
  <c r="GU33" i="53"/>
  <c r="GS32" i="53"/>
  <c r="GU32" i="53" s="1"/>
  <c r="GU31" i="53"/>
  <c r="GU30" i="53"/>
  <c r="GU29" i="53"/>
  <c r="GU28" i="53"/>
  <c r="GU27" i="53"/>
  <c r="GU26" i="53"/>
  <c r="GU25" i="53"/>
  <c r="GU24" i="53"/>
  <c r="GU23" i="53"/>
  <c r="GU22" i="53"/>
  <c r="GU21" i="53"/>
  <c r="GU20" i="53"/>
  <c r="GS20" i="53"/>
  <c r="GU19" i="53"/>
  <c r="GS16" i="53"/>
  <c r="GU16" i="53" s="1"/>
  <c r="GU413" i="53" l="1"/>
  <c r="GD411" i="53"/>
  <c r="GD409" i="53"/>
  <c r="GD407" i="53"/>
  <c r="GD406" i="53"/>
  <c r="GD404" i="53"/>
  <c r="GD402" i="53"/>
  <c r="GD400" i="53"/>
  <c r="GD398" i="53"/>
  <c r="GD397" i="53"/>
  <c r="GD396" i="53"/>
  <c r="GD395" i="53"/>
  <c r="GD394" i="53"/>
  <c r="GD393" i="53"/>
  <c r="GD391" i="53"/>
  <c r="GD390" i="53"/>
  <c r="GD389" i="53"/>
  <c r="GD388" i="53"/>
  <c r="GD387" i="53"/>
  <c r="GD386" i="53"/>
  <c r="GD384" i="53"/>
  <c r="GD383" i="53"/>
  <c r="GD382" i="53"/>
  <c r="GD381" i="53"/>
  <c r="GD380" i="53"/>
  <c r="GD379" i="53"/>
  <c r="GD377" i="53"/>
  <c r="GD412" i="53" s="1"/>
  <c r="GD373" i="53"/>
  <c r="GD372" i="53"/>
  <c r="GD370" i="53"/>
  <c r="GD368" i="53"/>
  <c r="GD367" i="53"/>
  <c r="GD366" i="53"/>
  <c r="GD365" i="53"/>
  <c r="GD364" i="53"/>
  <c r="GD363" i="53"/>
  <c r="GD362" i="53"/>
  <c r="GD361" i="53"/>
  <c r="GD359" i="53"/>
  <c r="GD358" i="53"/>
  <c r="GD356" i="53"/>
  <c r="GD355" i="53"/>
  <c r="GD354" i="53"/>
  <c r="GD353" i="53"/>
  <c r="GD352" i="53"/>
  <c r="GD351" i="53"/>
  <c r="GD350" i="53"/>
  <c r="GD349" i="53"/>
  <c r="GD348" i="53"/>
  <c r="GD347" i="53"/>
  <c r="GD346" i="53"/>
  <c r="GD374" i="53" s="1"/>
  <c r="GD342" i="53"/>
  <c r="GD341" i="53"/>
  <c r="GD340" i="53"/>
  <c r="GD338" i="53"/>
  <c r="GD337" i="53"/>
  <c r="GD336" i="53"/>
  <c r="GD335" i="53"/>
  <c r="GD334" i="53"/>
  <c r="GD333" i="53"/>
  <c r="GD330" i="53"/>
  <c r="GD329" i="53"/>
  <c r="GD328" i="53"/>
  <c r="GD327" i="53"/>
  <c r="GD326" i="53"/>
  <c r="GD325" i="53"/>
  <c r="GD324" i="53"/>
  <c r="GD323" i="53"/>
  <c r="GD322" i="53"/>
  <c r="GD321" i="53"/>
  <c r="GD320" i="53"/>
  <c r="GD319" i="53"/>
  <c r="GD318" i="53"/>
  <c r="GD317" i="53"/>
  <c r="GD316" i="53"/>
  <c r="GD315" i="53"/>
  <c r="GD314" i="53"/>
  <c r="GD313" i="53"/>
  <c r="GD312" i="53"/>
  <c r="GD311" i="53"/>
  <c r="GD308" i="53"/>
  <c r="GD307" i="53"/>
  <c r="GD306" i="53"/>
  <c r="GD305" i="53"/>
  <c r="GD304" i="53"/>
  <c r="GD301" i="53"/>
  <c r="GD300" i="53"/>
  <c r="GD299" i="53"/>
  <c r="GD298" i="53"/>
  <c r="GD297" i="53"/>
  <c r="GD296" i="53"/>
  <c r="GD295" i="53"/>
  <c r="GD294" i="53"/>
  <c r="GD293" i="53"/>
  <c r="GD292" i="53"/>
  <c r="GD291" i="53"/>
  <c r="GD290" i="53"/>
  <c r="GD289" i="53"/>
  <c r="GD288" i="53"/>
  <c r="GD287" i="53"/>
  <c r="GD286" i="53"/>
  <c r="GD285" i="53"/>
  <c r="GD284" i="53"/>
  <c r="GD280" i="53"/>
  <c r="GD279" i="53"/>
  <c r="GD278" i="53"/>
  <c r="GD277" i="53"/>
  <c r="GD276" i="53"/>
  <c r="GD275" i="53"/>
  <c r="GD274" i="53"/>
  <c r="GD273" i="53"/>
  <c r="GD272" i="53"/>
  <c r="GD271" i="53"/>
  <c r="GD270" i="53"/>
  <c r="GD269" i="53"/>
  <c r="GD268" i="53"/>
  <c r="GD267" i="53"/>
  <c r="GD266" i="53"/>
  <c r="GD265" i="53"/>
  <c r="GD264" i="53"/>
  <c r="GD258" i="53"/>
  <c r="GD257" i="53"/>
  <c r="GD256" i="53"/>
  <c r="GD255" i="53"/>
  <c r="GD254" i="53"/>
  <c r="GD253" i="53"/>
  <c r="GD252" i="53"/>
  <c r="GD251" i="53"/>
  <c r="GD250" i="53"/>
  <c r="GD249" i="53"/>
  <c r="GD248" i="53"/>
  <c r="GD247" i="53"/>
  <c r="GD246" i="53"/>
  <c r="GD245" i="53"/>
  <c r="GD244" i="53"/>
  <c r="GD243" i="53"/>
  <c r="GD242" i="53"/>
  <c r="GD241" i="53"/>
  <c r="GD240" i="53"/>
  <c r="GD238" i="53"/>
  <c r="GD237" i="53"/>
  <c r="GD236" i="53"/>
  <c r="GD235" i="53"/>
  <c r="GD234" i="53"/>
  <c r="GD233" i="53"/>
  <c r="GD232" i="53"/>
  <c r="GD231" i="53"/>
  <c r="GD230" i="53"/>
  <c r="GD229" i="53"/>
  <c r="GD228" i="53"/>
  <c r="GD227" i="53"/>
  <c r="GD226" i="53"/>
  <c r="GD224" i="53"/>
  <c r="GD223" i="53"/>
  <c r="GD222" i="53"/>
  <c r="GD219" i="53"/>
  <c r="GD218" i="53"/>
  <c r="GD217" i="53"/>
  <c r="GD216" i="53"/>
  <c r="GD215" i="53"/>
  <c r="GD214" i="53"/>
  <c r="GD213" i="53"/>
  <c r="GD212" i="53"/>
  <c r="GD211" i="53"/>
  <c r="GD210" i="53"/>
  <c r="GD209" i="53"/>
  <c r="GD208" i="53"/>
  <c r="GD207" i="53"/>
  <c r="GD206" i="53"/>
  <c r="GD205" i="53"/>
  <c r="GD204" i="53"/>
  <c r="GD203" i="53"/>
  <c r="GD202" i="53"/>
  <c r="GD198" i="53"/>
  <c r="GD197" i="53"/>
  <c r="GD196" i="53"/>
  <c r="GD195" i="53"/>
  <c r="GD194" i="53"/>
  <c r="GD193" i="53"/>
  <c r="GD192" i="53"/>
  <c r="GD191" i="53"/>
  <c r="GD190" i="53"/>
  <c r="GD188" i="53"/>
  <c r="GD187" i="53"/>
  <c r="GD185" i="53"/>
  <c r="GD184" i="53"/>
  <c r="GD183" i="53"/>
  <c r="GD182" i="53"/>
  <c r="GD181" i="53"/>
  <c r="GB179" i="53"/>
  <c r="GD179" i="53" s="1"/>
  <c r="GD178" i="53"/>
  <c r="GB177" i="53"/>
  <c r="GD177" i="53" s="1"/>
  <c r="GD175" i="53"/>
  <c r="GD174" i="53"/>
  <c r="GD173" i="53"/>
  <c r="GD172" i="53"/>
  <c r="GD169" i="53"/>
  <c r="GD168" i="53"/>
  <c r="GD167" i="53"/>
  <c r="GD166" i="53"/>
  <c r="GD165" i="53"/>
  <c r="GD164" i="53"/>
  <c r="GD163" i="53"/>
  <c r="GD162" i="53"/>
  <c r="GD161" i="53"/>
  <c r="GD160" i="53"/>
  <c r="GD159" i="53"/>
  <c r="GD157" i="53"/>
  <c r="GD156" i="53"/>
  <c r="GD155" i="53"/>
  <c r="GD154" i="53"/>
  <c r="GD153" i="53"/>
  <c r="GD152" i="53"/>
  <c r="GD151" i="53"/>
  <c r="GD150" i="53"/>
  <c r="GD149" i="53"/>
  <c r="GD148" i="53"/>
  <c r="GD145" i="53"/>
  <c r="GD144" i="53"/>
  <c r="GD142" i="53"/>
  <c r="GD141" i="53"/>
  <c r="GD140" i="53"/>
  <c r="GD139" i="53"/>
  <c r="GD137" i="53"/>
  <c r="GD134" i="53"/>
  <c r="GD133" i="53"/>
  <c r="GB131" i="53"/>
  <c r="GD131" i="53" s="1"/>
  <c r="GD130" i="53"/>
  <c r="GB129" i="53"/>
  <c r="GD129" i="53" s="1"/>
  <c r="GD128" i="53"/>
  <c r="GB128" i="53"/>
  <c r="GD126" i="53"/>
  <c r="GD125" i="53"/>
  <c r="GD121" i="53"/>
  <c r="GB120" i="53"/>
  <c r="GD120" i="53" s="1"/>
  <c r="GB119" i="53"/>
  <c r="GD119" i="53" s="1"/>
  <c r="GB118" i="53"/>
  <c r="GD118" i="53" s="1"/>
  <c r="GB117" i="53"/>
  <c r="GD117" i="53" s="1"/>
  <c r="GD116" i="53"/>
  <c r="GD114" i="53"/>
  <c r="GD112" i="53"/>
  <c r="GD111" i="53"/>
  <c r="GB111" i="53"/>
  <c r="GB110" i="53"/>
  <c r="GD110" i="53" s="1"/>
  <c r="GB107" i="53"/>
  <c r="GD107" i="53" s="1"/>
  <c r="GD105" i="53"/>
  <c r="GD104" i="53"/>
  <c r="GD103" i="53"/>
  <c r="GD102" i="53"/>
  <c r="GD101" i="53"/>
  <c r="GB98" i="53"/>
  <c r="GD98" i="53" s="1"/>
  <c r="GB95" i="53"/>
  <c r="GD95" i="53" s="1"/>
  <c r="GB94" i="53"/>
  <c r="GD94" i="53" s="1"/>
  <c r="GD92" i="53"/>
  <c r="GD91" i="53"/>
  <c r="GD90" i="53"/>
  <c r="GD89" i="53"/>
  <c r="GD88" i="53"/>
  <c r="GD86" i="53"/>
  <c r="GD85" i="53"/>
  <c r="GD84" i="53"/>
  <c r="GB83" i="53"/>
  <c r="GD83" i="53" s="1"/>
  <c r="GD82" i="53"/>
  <c r="GD81" i="53"/>
  <c r="GD79" i="53"/>
  <c r="GB79" i="53"/>
  <c r="GD77" i="53"/>
  <c r="GB76" i="53"/>
  <c r="GD76" i="53" s="1"/>
  <c r="GD74" i="53"/>
  <c r="GD72" i="53"/>
  <c r="GD71" i="53"/>
  <c r="GD68" i="53"/>
  <c r="GD67" i="53"/>
  <c r="GB63" i="53"/>
  <c r="GD63" i="53" s="1"/>
  <c r="GD61" i="53"/>
  <c r="GD60" i="53"/>
  <c r="GB59" i="53"/>
  <c r="GD59" i="53" s="1"/>
  <c r="GD58" i="53"/>
  <c r="GB58" i="53"/>
  <c r="GD56" i="53"/>
  <c r="GB55" i="53"/>
  <c r="GD55" i="53" s="1"/>
  <c r="GD52" i="53"/>
  <c r="GD51" i="53"/>
  <c r="GD50" i="53"/>
  <c r="GD49" i="53"/>
  <c r="GD48" i="53"/>
  <c r="GD47" i="53"/>
  <c r="GD46" i="53"/>
  <c r="GD45" i="53"/>
  <c r="GB44" i="53"/>
  <c r="GD44" i="53" s="1"/>
  <c r="GD43" i="53"/>
  <c r="GD42" i="53"/>
  <c r="GB41" i="53"/>
  <c r="GD41" i="53" s="1"/>
  <c r="GB40" i="53"/>
  <c r="GD40" i="53" s="1"/>
  <c r="GB39" i="53"/>
  <c r="GD39" i="53" s="1"/>
  <c r="GD38" i="53"/>
  <c r="GB38" i="53"/>
  <c r="GD37" i="53"/>
  <c r="GD35" i="53"/>
  <c r="GD34" i="53"/>
  <c r="GD33" i="53"/>
  <c r="GB32" i="53"/>
  <c r="GD32" i="53" s="1"/>
  <c r="GD31" i="53"/>
  <c r="GD30" i="53"/>
  <c r="GD29" i="53"/>
  <c r="GD28" i="53"/>
  <c r="GD27" i="53"/>
  <c r="GD26" i="53"/>
  <c r="GD25" i="53"/>
  <c r="GD24" i="53"/>
  <c r="GD23" i="53"/>
  <c r="GD22" i="53"/>
  <c r="GD21" i="53"/>
  <c r="GB20" i="53"/>
  <c r="GD20" i="53" s="1"/>
  <c r="GD19" i="53"/>
  <c r="GB16" i="53"/>
  <c r="GD16" i="53" s="1"/>
  <c r="GD199" i="53" l="1"/>
  <c r="GD259" i="53"/>
  <c r="GD413" i="53"/>
  <c r="GD343" i="53"/>
  <c r="FM411" i="53"/>
  <c r="FM409" i="53"/>
  <c r="FM407" i="53"/>
  <c r="FM406" i="53"/>
  <c r="FM404" i="53"/>
  <c r="FM402" i="53"/>
  <c r="FM400" i="53"/>
  <c r="FM398" i="53"/>
  <c r="FM397" i="53"/>
  <c r="FM396" i="53"/>
  <c r="FM395" i="53"/>
  <c r="FM394" i="53"/>
  <c r="FM393" i="53"/>
  <c r="FM391" i="53"/>
  <c r="FM390" i="53"/>
  <c r="FM389" i="53"/>
  <c r="FM388" i="53"/>
  <c r="FM387" i="53"/>
  <c r="FM386" i="53"/>
  <c r="FM384" i="53"/>
  <c r="FM383" i="53"/>
  <c r="FM382" i="53"/>
  <c r="FM381" i="53"/>
  <c r="FM380" i="53"/>
  <c r="FM379" i="53"/>
  <c r="FM377" i="53"/>
  <c r="FM373" i="53"/>
  <c r="FM372" i="53"/>
  <c r="FM370" i="53"/>
  <c r="FM368" i="53"/>
  <c r="FM367" i="53"/>
  <c r="FM366" i="53"/>
  <c r="FM365" i="53"/>
  <c r="FM364" i="53"/>
  <c r="FM363" i="53"/>
  <c r="FM362" i="53"/>
  <c r="FM361" i="53"/>
  <c r="FM359" i="53"/>
  <c r="FM358" i="53"/>
  <c r="FM356" i="53"/>
  <c r="FM355" i="53"/>
  <c r="FM354" i="53"/>
  <c r="FM353" i="53"/>
  <c r="FM352" i="53"/>
  <c r="FM351" i="53"/>
  <c r="FM350" i="53"/>
  <c r="FM349" i="53"/>
  <c r="FM348" i="53"/>
  <c r="FM347" i="53"/>
  <c r="FM346" i="53"/>
  <c r="FM342" i="53"/>
  <c r="FM341" i="53"/>
  <c r="FM340" i="53"/>
  <c r="FM338" i="53"/>
  <c r="FM337" i="53"/>
  <c r="FM336" i="53"/>
  <c r="FM335" i="53"/>
  <c r="FM334" i="53"/>
  <c r="FM333" i="53"/>
  <c r="FM330" i="53"/>
  <c r="FM329" i="53"/>
  <c r="FM328" i="53"/>
  <c r="FM327" i="53"/>
  <c r="FM326" i="53"/>
  <c r="FM325" i="53"/>
  <c r="FM324" i="53"/>
  <c r="FM323" i="53"/>
  <c r="FM322" i="53"/>
  <c r="FM321" i="53"/>
  <c r="FM320" i="53"/>
  <c r="FM319" i="53"/>
  <c r="FM318" i="53"/>
  <c r="FM317" i="53"/>
  <c r="FM316" i="53"/>
  <c r="FM315" i="53"/>
  <c r="FM314" i="53"/>
  <c r="FM313" i="53"/>
  <c r="FM312" i="53"/>
  <c r="FM311" i="53"/>
  <c r="FM308" i="53"/>
  <c r="FM307" i="53"/>
  <c r="FM306" i="53"/>
  <c r="FM305" i="53"/>
  <c r="FM304" i="53"/>
  <c r="FM301" i="53"/>
  <c r="FM300" i="53"/>
  <c r="FM299" i="53"/>
  <c r="FM298" i="53"/>
  <c r="FM297" i="53"/>
  <c r="FM296" i="53"/>
  <c r="FM295" i="53"/>
  <c r="FM294" i="53"/>
  <c r="FM293" i="53"/>
  <c r="FM292" i="53"/>
  <c r="FM291" i="53"/>
  <c r="FM290" i="53"/>
  <c r="FM289" i="53"/>
  <c r="FM288" i="53"/>
  <c r="FM287" i="53"/>
  <c r="FM286" i="53"/>
  <c r="FM285" i="53"/>
  <c r="FM284" i="53"/>
  <c r="FM280" i="53"/>
  <c r="FM279" i="53"/>
  <c r="FM278" i="53"/>
  <c r="FM277" i="53"/>
  <c r="FM276" i="53"/>
  <c r="FM275" i="53"/>
  <c r="FM274" i="53"/>
  <c r="FM273" i="53"/>
  <c r="FM272" i="53"/>
  <c r="FM271" i="53"/>
  <c r="FM270" i="53"/>
  <c r="FM269" i="53"/>
  <c r="FM268" i="53"/>
  <c r="FM267" i="53"/>
  <c r="FM266" i="53"/>
  <c r="FM265" i="53"/>
  <c r="FM264" i="53"/>
  <c r="FM258" i="53"/>
  <c r="FM257" i="53"/>
  <c r="FM256" i="53"/>
  <c r="FM255" i="53"/>
  <c r="FM254" i="53"/>
  <c r="FM253" i="53"/>
  <c r="FM252" i="53"/>
  <c r="FM251" i="53"/>
  <c r="FM250" i="53"/>
  <c r="FM249" i="53"/>
  <c r="FM248" i="53"/>
  <c r="FM247" i="53"/>
  <c r="FM246" i="53"/>
  <c r="FM245" i="53"/>
  <c r="FM244" i="53"/>
  <c r="FM243" i="53"/>
  <c r="FM242" i="53"/>
  <c r="FM241" i="53"/>
  <c r="FM240" i="53"/>
  <c r="FM238" i="53"/>
  <c r="FM237" i="53"/>
  <c r="FM236" i="53"/>
  <c r="FM235" i="53"/>
  <c r="FM234" i="53"/>
  <c r="FM233" i="53"/>
  <c r="FM232" i="53"/>
  <c r="FM231" i="53"/>
  <c r="FM230" i="53"/>
  <c r="FM229" i="53"/>
  <c r="FM228" i="53"/>
  <c r="FM227" i="53"/>
  <c r="FM226" i="53"/>
  <c r="FM224" i="53"/>
  <c r="FM223" i="53"/>
  <c r="FM222" i="53"/>
  <c r="FM219" i="53"/>
  <c r="FM218" i="53"/>
  <c r="FM217" i="53"/>
  <c r="FM216" i="53"/>
  <c r="FM215" i="53"/>
  <c r="FM214" i="53"/>
  <c r="FM213" i="53"/>
  <c r="FM212" i="53"/>
  <c r="FM211" i="53"/>
  <c r="FM210" i="53"/>
  <c r="FM209" i="53"/>
  <c r="FM208" i="53"/>
  <c r="FM207" i="53"/>
  <c r="FM206" i="53"/>
  <c r="FM205" i="53"/>
  <c r="FM204" i="53"/>
  <c r="FM203" i="53"/>
  <c r="FM202" i="53"/>
  <c r="FM198" i="53"/>
  <c r="FM197" i="53"/>
  <c r="FM196" i="53"/>
  <c r="FM195" i="53"/>
  <c r="FM194" i="53"/>
  <c r="FM193" i="53"/>
  <c r="FM192" i="53"/>
  <c r="FM191" i="53"/>
  <c r="FM190" i="53"/>
  <c r="FM188" i="53"/>
  <c r="FM187" i="53"/>
  <c r="FM185" i="53"/>
  <c r="FM184" i="53"/>
  <c r="FM183" i="53"/>
  <c r="FM182" i="53"/>
  <c r="FM181" i="53"/>
  <c r="FM179" i="53"/>
  <c r="FM178" i="53"/>
  <c r="FM177" i="53"/>
  <c r="FM175" i="53"/>
  <c r="FM174" i="53"/>
  <c r="FM173" i="53"/>
  <c r="FM172" i="53"/>
  <c r="FM169" i="53"/>
  <c r="FM168" i="53"/>
  <c r="FM167" i="53"/>
  <c r="FM166" i="53"/>
  <c r="FM165" i="53"/>
  <c r="FM164" i="53"/>
  <c r="FM163" i="53"/>
  <c r="FM162" i="53"/>
  <c r="FM161" i="53"/>
  <c r="FM160" i="53"/>
  <c r="FM159" i="53"/>
  <c r="FM157" i="53"/>
  <c r="FM156" i="53"/>
  <c r="FM155" i="53"/>
  <c r="FM154" i="53"/>
  <c r="FM153" i="53"/>
  <c r="FM152" i="53"/>
  <c r="FM151" i="53"/>
  <c r="FM150" i="53"/>
  <c r="FM149" i="53"/>
  <c r="FM148" i="53"/>
  <c r="FM145" i="53"/>
  <c r="FM144" i="53"/>
  <c r="FM142" i="53"/>
  <c r="FM141" i="53"/>
  <c r="FM140" i="53"/>
  <c r="FM139" i="53"/>
  <c r="FM137" i="53"/>
  <c r="FM134" i="53"/>
  <c r="FM133" i="53"/>
  <c r="FM131" i="53"/>
  <c r="FM130" i="53"/>
  <c r="FM129" i="53"/>
  <c r="FM128" i="53"/>
  <c r="FM126" i="53"/>
  <c r="FM125" i="53"/>
  <c r="FM121" i="53"/>
  <c r="FM120" i="53"/>
  <c r="FM119" i="53"/>
  <c r="FM118" i="53"/>
  <c r="FM117" i="53"/>
  <c r="FM116" i="53"/>
  <c r="FM114" i="53"/>
  <c r="FM112" i="53"/>
  <c r="FM111" i="53"/>
  <c r="FM110" i="53"/>
  <c r="FM107" i="53"/>
  <c r="FM105" i="53"/>
  <c r="FM104" i="53"/>
  <c r="FM103" i="53"/>
  <c r="FM102" i="53"/>
  <c r="FM101" i="53"/>
  <c r="FM98" i="53"/>
  <c r="FM95" i="53"/>
  <c r="FM94" i="53"/>
  <c r="FM92" i="53"/>
  <c r="FM91" i="53"/>
  <c r="FM90" i="53"/>
  <c r="FM89" i="53"/>
  <c r="FM88" i="53"/>
  <c r="FM86" i="53"/>
  <c r="FM85" i="53"/>
  <c r="FM84" i="53"/>
  <c r="FM83" i="53"/>
  <c r="FM82" i="53"/>
  <c r="FM81" i="53"/>
  <c r="FM79" i="53"/>
  <c r="FM77" i="53"/>
  <c r="FM76" i="53"/>
  <c r="FM74" i="53"/>
  <c r="FM72" i="53"/>
  <c r="FM71" i="53"/>
  <c r="FM68" i="53"/>
  <c r="FM67" i="53"/>
  <c r="FM63" i="53"/>
  <c r="FM61" i="53"/>
  <c r="FM60" i="53"/>
  <c r="FM59" i="53"/>
  <c r="FM58" i="53"/>
  <c r="FM56" i="53"/>
  <c r="FM55" i="53"/>
  <c r="FM52" i="53"/>
  <c r="FM51" i="53"/>
  <c r="FM50" i="53"/>
  <c r="FM49" i="53"/>
  <c r="FM48" i="53"/>
  <c r="FM47" i="53"/>
  <c r="FM46" i="53"/>
  <c r="FM45" i="53"/>
  <c r="FM44" i="53"/>
  <c r="FM43" i="53"/>
  <c r="FM42" i="53"/>
  <c r="FM41" i="53"/>
  <c r="FM40" i="53"/>
  <c r="FM39" i="53"/>
  <c r="FM38" i="53"/>
  <c r="FM37" i="53"/>
  <c r="FM35" i="53"/>
  <c r="FM34" i="53"/>
  <c r="FM33" i="53"/>
  <c r="FM32" i="53"/>
  <c r="FM31" i="53"/>
  <c r="FM30" i="53"/>
  <c r="FM29" i="53"/>
  <c r="FM28" i="53"/>
  <c r="FM27" i="53"/>
  <c r="FM26" i="53"/>
  <c r="FM25" i="53"/>
  <c r="FM24" i="53"/>
  <c r="FM23" i="53"/>
  <c r="FM22" i="53"/>
  <c r="FM21" i="53"/>
  <c r="FM20" i="53"/>
  <c r="FM19" i="53"/>
  <c r="FM16" i="53"/>
  <c r="FM413" i="53" l="1"/>
  <c r="EV411" i="53"/>
  <c r="EV409" i="53"/>
  <c r="EV407" i="53"/>
  <c r="EV406" i="53"/>
  <c r="EV404" i="53"/>
  <c r="EV402" i="53"/>
  <c r="EV400" i="53"/>
  <c r="EV398" i="53"/>
  <c r="EV397" i="53"/>
  <c r="EV396" i="53"/>
  <c r="EV395" i="53"/>
  <c r="EV394" i="53"/>
  <c r="EV393" i="53"/>
  <c r="EV391" i="53"/>
  <c r="EV390" i="53"/>
  <c r="EV389" i="53"/>
  <c r="EV388" i="53"/>
  <c r="EV387" i="53"/>
  <c r="EV386" i="53"/>
  <c r="EV384" i="53"/>
  <c r="EV383" i="53"/>
  <c r="EV382" i="53"/>
  <c r="EV381" i="53"/>
  <c r="EV380" i="53"/>
  <c r="EV379" i="53"/>
  <c r="EV377" i="53"/>
  <c r="EV373" i="53"/>
  <c r="EV372" i="53"/>
  <c r="EV370" i="53"/>
  <c r="EV368" i="53"/>
  <c r="EV367" i="53"/>
  <c r="EV366" i="53"/>
  <c r="EV365" i="53"/>
  <c r="EV364" i="53"/>
  <c r="EV363" i="53"/>
  <c r="EV362" i="53"/>
  <c r="EV361" i="53"/>
  <c r="EV359" i="53"/>
  <c r="EV358" i="53"/>
  <c r="EV356" i="53"/>
  <c r="EV355" i="53"/>
  <c r="EV354" i="53"/>
  <c r="EV353" i="53"/>
  <c r="EV352" i="53"/>
  <c r="EV351" i="53"/>
  <c r="EV350" i="53"/>
  <c r="EV349" i="53"/>
  <c r="EV348" i="53"/>
  <c r="EV347" i="53"/>
  <c r="EV346" i="53"/>
  <c r="EV342" i="53"/>
  <c r="EV341" i="53"/>
  <c r="EV340" i="53"/>
  <c r="EV338" i="53"/>
  <c r="EV337" i="53"/>
  <c r="EV336" i="53"/>
  <c r="EV335" i="53"/>
  <c r="EV334" i="53"/>
  <c r="EV333" i="53"/>
  <c r="EV330" i="53"/>
  <c r="EV329" i="53"/>
  <c r="EV328" i="53"/>
  <c r="EV327" i="53"/>
  <c r="EV326" i="53"/>
  <c r="EV325" i="53"/>
  <c r="EV324" i="53"/>
  <c r="EV323" i="53"/>
  <c r="EV322" i="53"/>
  <c r="EV321" i="53"/>
  <c r="EV320" i="53"/>
  <c r="EV319" i="53"/>
  <c r="EV318" i="53"/>
  <c r="EV317" i="53"/>
  <c r="EV316" i="53"/>
  <c r="EV315" i="53"/>
  <c r="EV314" i="53"/>
  <c r="EV313" i="53"/>
  <c r="EV312" i="53"/>
  <c r="EV311" i="53"/>
  <c r="EV308" i="53"/>
  <c r="EV307" i="53"/>
  <c r="EV306" i="53"/>
  <c r="EV305" i="53"/>
  <c r="EV304" i="53"/>
  <c r="EV301" i="53"/>
  <c r="EV300" i="53"/>
  <c r="EV299" i="53"/>
  <c r="EV298" i="53"/>
  <c r="EV297" i="53"/>
  <c r="EV296" i="53"/>
  <c r="EV295" i="53"/>
  <c r="EV294" i="53"/>
  <c r="EV293" i="53"/>
  <c r="EV292" i="53"/>
  <c r="EV291" i="53"/>
  <c r="EV290" i="53"/>
  <c r="EV289" i="53"/>
  <c r="EV288" i="53"/>
  <c r="EV287" i="53"/>
  <c r="EV286" i="53"/>
  <c r="EV285" i="53"/>
  <c r="EV284" i="53"/>
  <c r="EV280" i="53"/>
  <c r="EV279" i="53"/>
  <c r="EV278" i="53"/>
  <c r="EV277" i="53"/>
  <c r="EV276" i="53"/>
  <c r="EV275" i="53"/>
  <c r="EV274" i="53"/>
  <c r="EV273" i="53"/>
  <c r="EV272" i="53"/>
  <c r="EV271" i="53"/>
  <c r="EV270" i="53"/>
  <c r="EV269" i="53"/>
  <c r="EV268" i="53"/>
  <c r="EV267" i="53"/>
  <c r="EV266" i="53"/>
  <c r="EV265" i="53"/>
  <c r="EV264" i="53"/>
  <c r="EV258" i="53"/>
  <c r="EV257" i="53"/>
  <c r="EV256" i="53"/>
  <c r="EV255" i="53"/>
  <c r="EV254" i="53"/>
  <c r="EV253" i="53"/>
  <c r="EV252" i="53"/>
  <c r="EV251" i="53"/>
  <c r="EV250" i="53"/>
  <c r="EV249" i="53"/>
  <c r="EV248" i="53"/>
  <c r="EV247" i="53"/>
  <c r="EV246" i="53"/>
  <c r="EV245" i="53"/>
  <c r="EV244" i="53"/>
  <c r="EV243" i="53"/>
  <c r="EV242" i="53"/>
  <c r="EV241" i="53"/>
  <c r="EV240" i="53"/>
  <c r="EV238" i="53"/>
  <c r="EV237" i="53"/>
  <c r="EV236" i="53"/>
  <c r="EV235" i="53"/>
  <c r="EV234" i="53"/>
  <c r="EV233" i="53"/>
  <c r="EV232" i="53"/>
  <c r="EV231" i="53"/>
  <c r="EV230" i="53"/>
  <c r="EV229" i="53"/>
  <c r="EV228" i="53"/>
  <c r="EV227" i="53"/>
  <c r="EV226" i="53"/>
  <c r="EV224" i="53"/>
  <c r="EV223" i="53"/>
  <c r="EV222" i="53"/>
  <c r="EV219" i="53"/>
  <c r="EV218" i="53"/>
  <c r="EV217" i="53"/>
  <c r="EV216" i="53"/>
  <c r="EV215" i="53"/>
  <c r="EV214" i="53"/>
  <c r="EV213" i="53"/>
  <c r="EV212" i="53"/>
  <c r="EV211" i="53"/>
  <c r="EV210" i="53"/>
  <c r="EV209" i="53"/>
  <c r="EV208" i="53"/>
  <c r="EV207" i="53"/>
  <c r="EV206" i="53"/>
  <c r="EV205" i="53"/>
  <c r="EV204" i="53"/>
  <c r="EV203" i="53"/>
  <c r="EV202" i="53"/>
  <c r="EV198" i="53"/>
  <c r="EV197" i="53"/>
  <c r="EV196" i="53"/>
  <c r="EV195" i="53"/>
  <c r="EV194" i="53"/>
  <c r="EV193" i="53"/>
  <c r="EV192" i="53"/>
  <c r="EV191" i="53"/>
  <c r="EV190" i="53"/>
  <c r="EV188" i="53"/>
  <c r="EV187" i="53"/>
  <c r="EV185" i="53"/>
  <c r="EV184" i="53"/>
  <c r="EV183" i="53"/>
  <c r="EV182" i="53"/>
  <c r="EV181" i="53"/>
  <c r="ET179" i="53"/>
  <c r="EV179" i="53" s="1"/>
  <c r="EV178" i="53"/>
  <c r="ET177" i="53"/>
  <c r="EV177" i="53" s="1"/>
  <c r="EV175" i="53"/>
  <c r="EV174" i="53"/>
  <c r="EV173" i="53"/>
  <c r="EV172" i="53"/>
  <c r="EV169" i="53"/>
  <c r="EV168" i="53"/>
  <c r="EV167" i="53"/>
  <c r="EV166" i="53"/>
  <c r="EV165" i="53"/>
  <c r="EV164" i="53"/>
  <c r="EV163" i="53"/>
  <c r="EV162" i="53"/>
  <c r="EV161" i="53"/>
  <c r="EV160" i="53"/>
  <c r="EV159" i="53"/>
  <c r="EV157" i="53"/>
  <c r="EV156" i="53"/>
  <c r="EV155" i="53"/>
  <c r="EV154" i="53"/>
  <c r="EV153" i="53"/>
  <c r="EV152" i="53"/>
  <c r="EV151" i="53"/>
  <c r="EV150" i="53"/>
  <c r="EV149" i="53"/>
  <c r="EV148" i="53"/>
  <c r="EV145" i="53"/>
  <c r="EV144" i="53"/>
  <c r="EV142" i="53"/>
  <c r="EV141" i="53"/>
  <c r="EV140" i="53"/>
  <c r="EV139" i="53"/>
  <c r="EV137" i="53"/>
  <c r="EV134" i="53"/>
  <c r="EV133" i="53"/>
  <c r="ET131" i="53"/>
  <c r="EV131" i="53" s="1"/>
  <c r="EV130" i="53"/>
  <c r="ET129" i="53"/>
  <c r="EV129" i="53" s="1"/>
  <c r="ET128" i="53"/>
  <c r="EV128" i="53" s="1"/>
  <c r="EV126" i="53"/>
  <c r="EV125" i="53"/>
  <c r="EV121" i="53"/>
  <c r="ET120" i="53"/>
  <c r="EV120" i="53" s="1"/>
  <c r="EV119" i="53"/>
  <c r="ET119" i="53"/>
  <c r="ET118" i="53"/>
  <c r="EV118" i="53" s="1"/>
  <c r="ET117" i="53"/>
  <c r="EV117" i="53" s="1"/>
  <c r="EV116" i="53"/>
  <c r="EV114" i="53"/>
  <c r="EV112" i="53"/>
  <c r="ET111" i="53"/>
  <c r="EV111" i="53" s="1"/>
  <c r="ET110" i="53"/>
  <c r="EV110" i="53" s="1"/>
  <c r="EV107" i="53"/>
  <c r="ET107" i="53"/>
  <c r="EV105" i="53"/>
  <c r="EV104" i="53"/>
  <c r="EV103" i="53"/>
  <c r="EV102" i="53"/>
  <c r="EV101" i="53"/>
  <c r="ET98" i="53"/>
  <c r="EV98" i="53" s="1"/>
  <c r="ET95" i="53"/>
  <c r="EV95" i="53" s="1"/>
  <c r="ET94" i="53"/>
  <c r="EV94" i="53" s="1"/>
  <c r="EV92" i="53"/>
  <c r="EV91" i="53"/>
  <c r="EV90" i="53"/>
  <c r="EV89" i="53"/>
  <c r="EV88" i="53"/>
  <c r="EV86" i="53"/>
  <c r="EV85" i="53"/>
  <c r="EV84" i="53"/>
  <c r="ET83" i="53"/>
  <c r="EV83" i="53" s="1"/>
  <c r="EV82" i="53"/>
  <c r="EV81" i="53"/>
  <c r="ET79" i="53"/>
  <c r="EV79" i="53" s="1"/>
  <c r="EV77" i="53"/>
  <c r="ET76" i="53"/>
  <c r="EV76" i="53" s="1"/>
  <c r="EV74" i="53"/>
  <c r="EV72" i="53"/>
  <c r="EV71" i="53"/>
  <c r="EV68" i="53"/>
  <c r="EV67" i="53"/>
  <c r="EV63" i="53"/>
  <c r="ET63" i="53"/>
  <c r="EV61" i="53"/>
  <c r="EV60" i="53"/>
  <c r="EV59" i="53"/>
  <c r="ET59" i="53"/>
  <c r="EV58" i="53"/>
  <c r="ET58" i="53"/>
  <c r="EV56" i="53"/>
  <c r="ET55" i="53"/>
  <c r="EV55" i="53" s="1"/>
  <c r="EV52" i="53"/>
  <c r="EV51" i="53"/>
  <c r="EV50" i="53"/>
  <c r="EV49" i="53"/>
  <c r="EV48" i="53"/>
  <c r="EV47" i="53"/>
  <c r="EV46" i="53"/>
  <c r="EV45" i="53"/>
  <c r="ET44" i="53"/>
  <c r="EV44" i="53" s="1"/>
  <c r="EV43" i="53"/>
  <c r="EV42" i="53"/>
  <c r="ET41" i="53"/>
  <c r="EV41" i="53" s="1"/>
  <c r="ET40" i="53"/>
  <c r="EV40" i="53" s="1"/>
  <c r="ET39" i="53"/>
  <c r="EV39" i="53" s="1"/>
  <c r="ET38" i="53"/>
  <c r="EV38" i="53" s="1"/>
  <c r="EV37" i="53"/>
  <c r="EV35" i="53"/>
  <c r="EV34" i="53"/>
  <c r="EV33" i="53"/>
  <c r="ET32" i="53"/>
  <c r="EV32" i="53" s="1"/>
  <c r="EV31" i="53"/>
  <c r="EV30" i="53"/>
  <c r="EV29" i="53"/>
  <c r="EV28" i="53"/>
  <c r="EV27" i="53"/>
  <c r="EV26" i="53"/>
  <c r="EV25" i="53"/>
  <c r="EV24" i="53"/>
  <c r="EV23" i="53"/>
  <c r="EV22" i="53"/>
  <c r="EV21" i="53"/>
  <c r="ET20" i="53"/>
  <c r="EV20" i="53" s="1"/>
  <c r="EV19" i="53"/>
  <c r="ET16" i="53"/>
  <c r="EV16" i="53" s="1"/>
  <c r="EV413" i="53" s="1"/>
  <c r="EE411" i="53" l="1"/>
  <c r="EE409" i="53"/>
  <c r="EE407" i="53"/>
  <c r="EE406" i="53"/>
  <c r="EE404" i="53"/>
  <c r="EE402" i="53"/>
  <c r="EE400" i="53"/>
  <c r="EE398" i="53"/>
  <c r="EE397" i="53"/>
  <c r="EE396" i="53"/>
  <c r="EE395" i="53"/>
  <c r="EE394" i="53"/>
  <c r="EE393" i="53"/>
  <c r="EE391" i="53"/>
  <c r="EE390" i="53"/>
  <c r="EE389" i="53"/>
  <c r="EE388" i="53"/>
  <c r="EE387" i="53"/>
  <c r="EE386" i="53"/>
  <c r="EE384" i="53"/>
  <c r="EE383" i="53"/>
  <c r="EE382" i="53"/>
  <c r="EE381" i="53"/>
  <c r="EE380" i="53"/>
  <c r="EE379" i="53"/>
  <c r="EE377" i="53"/>
  <c r="EE373" i="53"/>
  <c r="EE372" i="53"/>
  <c r="EE370" i="53"/>
  <c r="EE368" i="53"/>
  <c r="EE367" i="53"/>
  <c r="EE366" i="53"/>
  <c r="EE365" i="53"/>
  <c r="EE364" i="53"/>
  <c r="EE363" i="53"/>
  <c r="EE362" i="53"/>
  <c r="EE361" i="53"/>
  <c r="EE359" i="53"/>
  <c r="EE358" i="53"/>
  <c r="EE356" i="53"/>
  <c r="EE355" i="53"/>
  <c r="EE354" i="53"/>
  <c r="EE353" i="53"/>
  <c r="EE352" i="53"/>
  <c r="EE351" i="53"/>
  <c r="EE350" i="53"/>
  <c r="EE349" i="53"/>
  <c r="EE348" i="53"/>
  <c r="EE347" i="53"/>
  <c r="EE346" i="53"/>
  <c r="EE342" i="53"/>
  <c r="EE341" i="53"/>
  <c r="EE340" i="53"/>
  <c r="EE338" i="53"/>
  <c r="EE337" i="53"/>
  <c r="EE336" i="53"/>
  <c r="EE335" i="53"/>
  <c r="EE334" i="53"/>
  <c r="EE333" i="53"/>
  <c r="EE330" i="53"/>
  <c r="EE329" i="53"/>
  <c r="EE328" i="53"/>
  <c r="EE327" i="53"/>
  <c r="EE326" i="53"/>
  <c r="EE325" i="53"/>
  <c r="EE324" i="53"/>
  <c r="EE323" i="53"/>
  <c r="EE322" i="53"/>
  <c r="EE321" i="53"/>
  <c r="EE320" i="53"/>
  <c r="EE319" i="53"/>
  <c r="EE318" i="53"/>
  <c r="EE317" i="53"/>
  <c r="EE316" i="53"/>
  <c r="EE315" i="53"/>
  <c r="EE314" i="53"/>
  <c r="EE313" i="53"/>
  <c r="EE312" i="53"/>
  <c r="EE311" i="53"/>
  <c r="EE308" i="53"/>
  <c r="EE307" i="53"/>
  <c r="EE306" i="53"/>
  <c r="EE305" i="53"/>
  <c r="EE304" i="53"/>
  <c r="EE301" i="53"/>
  <c r="EE300" i="53"/>
  <c r="EE299" i="53"/>
  <c r="EE298" i="53"/>
  <c r="EE297" i="53"/>
  <c r="EE296" i="53"/>
  <c r="EE295" i="53"/>
  <c r="EE294" i="53"/>
  <c r="EE293" i="53"/>
  <c r="EE292" i="53"/>
  <c r="EE291" i="53"/>
  <c r="EE290" i="53"/>
  <c r="EE289" i="53"/>
  <c r="EE288" i="53"/>
  <c r="EE287" i="53"/>
  <c r="EE286" i="53"/>
  <c r="EE285" i="53"/>
  <c r="EE284" i="53"/>
  <c r="EE280" i="53"/>
  <c r="EE279" i="53"/>
  <c r="EE278" i="53"/>
  <c r="EE277" i="53"/>
  <c r="EE276" i="53"/>
  <c r="EE275" i="53"/>
  <c r="EE274" i="53"/>
  <c r="EE273" i="53"/>
  <c r="EE272" i="53"/>
  <c r="EE271" i="53"/>
  <c r="EE270" i="53"/>
  <c r="EE269" i="53"/>
  <c r="EE268" i="53"/>
  <c r="EE267" i="53"/>
  <c r="EE266" i="53"/>
  <c r="EE265" i="53"/>
  <c r="EE264" i="53"/>
  <c r="EE258" i="53"/>
  <c r="EE257" i="53"/>
  <c r="EE256" i="53"/>
  <c r="EE255" i="53"/>
  <c r="EE254" i="53"/>
  <c r="EE253" i="53"/>
  <c r="EE252" i="53"/>
  <c r="EE251" i="53"/>
  <c r="EE250" i="53"/>
  <c r="EE249" i="53"/>
  <c r="EE248" i="53"/>
  <c r="EE247" i="53"/>
  <c r="EE246" i="53"/>
  <c r="EE245" i="53"/>
  <c r="EE244" i="53"/>
  <c r="EE243" i="53"/>
  <c r="EE242" i="53"/>
  <c r="EE241" i="53"/>
  <c r="EE240" i="53"/>
  <c r="EE238" i="53"/>
  <c r="EE237" i="53"/>
  <c r="EE236" i="53"/>
  <c r="EE235" i="53"/>
  <c r="EE234" i="53"/>
  <c r="EE233" i="53"/>
  <c r="EE232" i="53"/>
  <c r="EE231" i="53"/>
  <c r="EE230" i="53"/>
  <c r="EE229" i="53"/>
  <c r="EE228" i="53"/>
  <c r="EE227" i="53"/>
  <c r="EE226" i="53"/>
  <c r="EE224" i="53"/>
  <c r="EE223" i="53"/>
  <c r="EE222" i="53"/>
  <c r="EE219" i="53"/>
  <c r="EE218" i="53"/>
  <c r="EE217" i="53"/>
  <c r="EE216" i="53"/>
  <c r="EE215" i="53"/>
  <c r="EE214" i="53"/>
  <c r="EE213" i="53"/>
  <c r="EE212" i="53"/>
  <c r="EE211" i="53"/>
  <c r="EE210" i="53"/>
  <c r="EE209" i="53"/>
  <c r="EE208" i="53"/>
  <c r="EE207" i="53"/>
  <c r="EE206" i="53"/>
  <c r="EE205" i="53"/>
  <c r="EE204" i="53"/>
  <c r="EE203" i="53"/>
  <c r="EE202" i="53"/>
  <c r="EE198" i="53"/>
  <c r="EE197" i="53"/>
  <c r="EE196" i="53"/>
  <c r="EE195" i="53"/>
  <c r="EE194" i="53"/>
  <c r="EE193" i="53"/>
  <c r="EE192" i="53"/>
  <c r="EE191" i="53"/>
  <c r="EE190" i="53"/>
  <c r="EE188" i="53"/>
  <c r="EE187" i="53"/>
  <c r="EE185" i="53"/>
  <c r="EE184" i="53"/>
  <c r="EE183" i="53"/>
  <c r="EE182" i="53"/>
  <c r="EE181" i="53"/>
  <c r="EC179" i="53"/>
  <c r="EE179" i="53" s="1"/>
  <c r="EE178" i="53"/>
  <c r="EE177" i="53"/>
  <c r="EC177" i="53"/>
  <c r="EE175" i="53"/>
  <c r="ED174" i="53"/>
  <c r="EE174" i="53" s="1"/>
  <c r="EE173" i="53"/>
  <c r="EE172" i="53"/>
  <c r="EE169" i="53"/>
  <c r="EE168" i="53"/>
  <c r="EE167" i="53"/>
  <c r="EE166" i="53"/>
  <c r="EE165" i="53"/>
  <c r="EE164" i="53"/>
  <c r="EE163" i="53"/>
  <c r="EE162" i="53"/>
  <c r="EE161" i="53"/>
  <c r="EE160" i="53"/>
  <c r="EE159" i="53"/>
  <c r="EE157" i="53"/>
  <c r="EE156" i="53"/>
  <c r="EE155" i="53"/>
  <c r="EE154" i="53"/>
  <c r="EE153" i="53"/>
  <c r="EE152" i="53"/>
  <c r="EE151" i="53"/>
  <c r="EE150" i="53"/>
  <c r="EE149" i="53"/>
  <c r="EE148" i="53"/>
  <c r="ED145" i="53"/>
  <c r="EE145" i="53" s="1"/>
  <c r="EE144" i="53"/>
  <c r="EE142" i="53"/>
  <c r="EE141" i="53"/>
  <c r="EE140" i="53"/>
  <c r="EE139" i="53"/>
  <c r="EE137" i="53"/>
  <c r="EE134" i="53"/>
  <c r="EE133" i="53"/>
  <c r="EC131" i="53"/>
  <c r="EE131" i="53" s="1"/>
  <c r="EE130" i="53"/>
  <c r="EC129" i="53"/>
  <c r="EE129" i="53" s="1"/>
  <c r="EC128" i="53"/>
  <c r="EE128" i="53" s="1"/>
  <c r="EE126" i="53"/>
  <c r="EE125" i="53"/>
  <c r="EE121" i="53"/>
  <c r="EC120" i="53"/>
  <c r="EE120" i="53" s="1"/>
  <c r="EC119" i="53"/>
  <c r="EE119" i="53" s="1"/>
  <c r="EC118" i="53"/>
  <c r="EE118" i="53" s="1"/>
  <c r="EC117" i="53"/>
  <c r="EE117" i="53" s="1"/>
  <c r="EE116" i="53"/>
  <c r="EE114" i="53"/>
  <c r="EE112" i="53"/>
  <c r="EC111" i="53"/>
  <c r="EE111" i="53" s="1"/>
  <c r="EC110" i="53"/>
  <c r="EE110" i="53" s="1"/>
  <c r="EC107" i="53"/>
  <c r="EE107" i="53" s="1"/>
  <c r="EE105" i="53"/>
  <c r="EE104" i="53"/>
  <c r="EE103" i="53"/>
  <c r="EE102" i="53"/>
  <c r="EE101" i="53"/>
  <c r="EE98" i="53"/>
  <c r="EC98" i="53"/>
  <c r="EE95" i="53"/>
  <c r="EC95" i="53"/>
  <c r="EE94" i="53"/>
  <c r="EC94" i="53"/>
  <c r="EE92" i="53"/>
  <c r="EE91" i="53"/>
  <c r="EE90" i="53"/>
  <c r="EE89" i="53"/>
  <c r="EE88" i="53"/>
  <c r="EE86" i="53"/>
  <c r="EE85" i="53"/>
  <c r="EE84" i="53"/>
  <c r="EC83" i="53"/>
  <c r="EE83" i="53" s="1"/>
  <c r="EE82" i="53"/>
  <c r="EE81" i="53"/>
  <c r="EE79" i="53"/>
  <c r="EC79" i="53"/>
  <c r="EE77" i="53"/>
  <c r="EC76" i="53"/>
  <c r="EE76" i="53" s="1"/>
  <c r="EE74" i="53"/>
  <c r="EE72" i="53"/>
  <c r="EE71" i="53"/>
  <c r="EE68" i="53"/>
  <c r="EE67" i="53"/>
  <c r="EC63" i="53"/>
  <c r="EE63" i="53" s="1"/>
  <c r="EE61" i="53"/>
  <c r="EE60" i="53"/>
  <c r="EC59" i="53"/>
  <c r="EE59" i="53" s="1"/>
  <c r="EE58" i="53"/>
  <c r="EC58" i="53"/>
  <c r="EE56" i="53"/>
  <c r="EC55" i="53"/>
  <c r="EE55" i="53" s="1"/>
  <c r="EE52" i="53"/>
  <c r="EE51" i="53"/>
  <c r="EE50" i="53"/>
  <c r="EE49" i="53"/>
  <c r="EE48" i="53"/>
  <c r="EE47" i="53"/>
  <c r="EE46" i="53"/>
  <c r="EE45" i="53"/>
  <c r="EC44" i="53"/>
  <c r="EE44" i="53" s="1"/>
  <c r="EE43" i="53"/>
  <c r="EE42" i="53"/>
  <c r="EC41" i="53"/>
  <c r="EE41" i="53" s="1"/>
  <c r="EC40" i="53"/>
  <c r="EE40" i="53" s="1"/>
  <c r="EC39" i="53"/>
  <c r="EE39" i="53" s="1"/>
  <c r="EC38" i="53"/>
  <c r="EE38" i="53" s="1"/>
  <c r="EE37" i="53"/>
  <c r="EE35" i="53"/>
  <c r="EE34" i="53"/>
  <c r="EE33" i="53"/>
  <c r="EC32" i="53"/>
  <c r="EE32" i="53" s="1"/>
  <c r="EE31" i="53"/>
  <c r="EE30" i="53"/>
  <c r="EE29" i="53"/>
  <c r="EE28" i="53"/>
  <c r="EE27" i="53"/>
  <c r="EE26" i="53"/>
  <c r="EE25" i="53"/>
  <c r="EE24" i="53"/>
  <c r="EE23" i="53"/>
  <c r="EE22" i="53"/>
  <c r="EE21" i="53"/>
  <c r="EE20" i="53"/>
  <c r="EC20" i="53"/>
  <c r="EE19" i="53"/>
  <c r="EC16" i="53"/>
  <c r="EE16" i="53" s="1"/>
  <c r="EE413" i="53" l="1"/>
  <c r="CZ267" i="53"/>
  <c r="DB267" i="53"/>
  <c r="DN411" i="53"/>
  <c r="DN409" i="53"/>
  <c r="DN407" i="53"/>
  <c r="DN406" i="53"/>
  <c r="DN404" i="53"/>
  <c r="DN402" i="53"/>
  <c r="DN400" i="53"/>
  <c r="DN398" i="53"/>
  <c r="DN397" i="53"/>
  <c r="DN396" i="53"/>
  <c r="DN395" i="53"/>
  <c r="DN394" i="53"/>
  <c r="DN393" i="53"/>
  <c r="DN391" i="53"/>
  <c r="DN390" i="53"/>
  <c r="DN389" i="53"/>
  <c r="DN388" i="53"/>
  <c r="DN387" i="53"/>
  <c r="DN386" i="53"/>
  <c r="DN384" i="53"/>
  <c r="DN383" i="53"/>
  <c r="DN382" i="53"/>
  <c r="DN381" i="53"/>
  <c r="DN380" i="53"/>
  <c r="DN379" i="53"/>
  <c r="DN377" i="53"/>
  <c r="DN373" i="53"/>
  <c r="DN372" i="53"/>
  <c r="DN370" i="53"/>
  <c r="DN368" i="53"/>
  <c r="DN367" i="53"/>
  <c r="DN366" i="53"/>
  <c r="DN365" i="53"/>
  <c r="DN364" i="53"/>
  <c r="DN363" i="53"/>
  <c r="DN362" i="53"/>
  <c r="DN361" i="53"/>
  <c r="DN359" i="53"/>
  <c r="DN358" i="53"/>
  <c r="DN356" i="53"/>
  <c r="DN355" i="53"/>
  <c r="DN354" i="53"/>
  <c r="DN353" i="53"/>
  <c r="DN352" i="53"/>
  <c r="DN351" i="53"/>
  <c r="DN350" i="53"/>
  <c r="DN349" i="53"/>
  <c r="DN348" i="53"/>
  <c r="DN347" i="53"/>
  <c r="DN346" i="53"/>
  <c r="DN342" i="53"/>
  <c r="DN341" i="53"/>
  <c r="DN340" i="53"/>
  <c r="DN338" i="53"/>
  <c r="DN337" i="53"/>
  <c r="DN336" i="53"/>
  <c r="DN335" i="53"/>
  <c r="DN334" i="53"/>
  <c r="DN333" i="53"/>
  <c r="DN330" i="53"/>
  <c r="DN329" i="53"/>
  <c r="DN328" i="53"/>
  <c r="DN327" i="53"/>
  <c r="DN326" i="53"/>
  <c r="DN325" i="53"/>
  <c r="DN324" i="53"/>
  <c r="DN323" i="53"/>
  <c r="DN322" i="53"/>
  <c r="DN321" i="53"/>
  <c r="DN320" i="53"/>
  <c r="DN319" i="53"/>
  <c r="DN318" i="53"/>
  <c r="DN317" i="53"/>
  <c r="DN316" i="53"/>
  <c r="DN315" i="53"/>
  <c r="DN314" i="53"/>
  <c r="DN313" i="53"/>
  <c r="DN312" i="53"/>
  <c r="DN311" i="53"/>
  <c r="DN308" i="53"/>
  <c r="DN307" i="53"/>
  <c r="DN306" i="53"/>
  <c r="DN305" i="53"/>
  <c r="DN304" i="53"/>
  <c r="DN301" i="53"/>
  <c r="DN300" i="53"/>
  <c r="DN299" i="53"/>
  <c r="DN298" i="53"/>
  <c r="DN297" i="53"/>
  <c r="DN296" i="53"/>
  <c r="DN295" i="53"/>
  <c r="DN294" i="53"/>
  <c r="DN293" i="53"/>
  <c r="DN292" i="53"/>
  <c r="DN291" i="53"/>
  <c r="DN290" i="53"/>
  <c r="DN289" i="53"/>
  <c r="DN288" i="53"/>
  <c r="DN287" i="53"/>
  <c r="DN286" i="53"/>
  <c r="DN285" i="53"/>
  <c r="DN284" i="53"/>
  <c r="DN280" i="53"/>
  <c r="DN279" i="53"/>
  <c r="DN278" i="53"/>
  <c r="DN277" i="53"/>
  <c r="DN276" i="53"/>
  <c r="DN275" i="53"/>
  <c r="DN274" i="53"/>
  <c r="DN273" i="53"/>
  <c r="DN272" i="53"/>
  <c r="DN271" i="53"/>
  <c r="DN270" i="53"/>
  <c r="DN269" i="53"/>
  <c r="DN268" i="53"/>
  <c r="DN267" i="53"/>
  <c r="DN266" i="53"/>
  <c r="DN265" i="53"/>
  <c r="DN264" i="53"/>
  <c r="DN258" i="53"/>
  <c r="DN257" i="53"/>
  <c r="DN256" i="53"/>
  <c r="DN255" i="53"/>
  <c r="DN254" i="53"/>
  <c r="DN253" i="53"/>
  <c r="DN252" i="53"/>
  <c r="DN251" i="53"/>
  <c r="DN250" i="53"/>
  <c r="DN249" i="53"/>
  <c r="DN248" i="53"/>
  <c r="DN247" i="53"/>
  <c r="DN246" i="53"/>
  <c r="DN245" i="53"/>
  <c r="DN244" i="53"/>
  <c r="DN243" i="53"/>
  <c r="DN242" i="53"/>
  <c r="DN241" i="53"/>
  <c r="DN240" i="53"/>
  <c r="DN238" i="53"/>
  <c r="DN237" i="53"/>
  <c r="DN236" i="53"/>
  <c r="DN235" i="53"/>
  <c r="DN234" i="53"/>
  <c r="DN233" i="53"/>
  <c r="DN232" i="53"/>
  <c r="DN231" i="53"/>
  <c r="DN230" i="53"/>
  <c r="DN229" i="53"/>
  <c r="DN228" i="53"/>
  <c r="DN227" i="53"/>
  <c r="DN226" i="53"/>
  <c r="DN224" i="53"/>
  <c r="DN223" i="53"/>
  <c r="DN222" i="53"/>
  <c r="DN219" i="53"/>
  <c r="DN218" i="53"/>
  <c r="DN217" i="53"/>
  <c r="DN216" i="53"/>
  <c r="DN215" i="53"/>
  <c r="DN214" i="53"/>
  <c r="DN213" i="53"/>
  <c r="DN212" i="53"/>
  <c r="DN211" i="53"/>
  <c r="DN210" i="53"/>
  <c r="DN209" i="53"/>
  <c r="DN208" i="53"/>
  <c r="DN207" i="53"/>
  <c r="DN206" i="53"/>
  <c r="DN205" i="53"/>
  <c r="DN204" i="53"/>
  <c r="DN203" i="53"/>
  <c r="DN202" i="53"/>
  <c r="DN198" i="53"/>
  <c r="DN197" i="53"/>
  <c r="DN196" i="53"/>
  <c r="DN195" i="53"/>
  <c r="DN194" i="53"/>
  <c r="DN193" i="53"/>
  <c r="DN192" i="53"/>
  <c r="DN191" i="53"/>
  <c r="DN190" i="53"/>
  <c r="DN188" i="53"/>
  <c r="DN187" i="53"/>
  <c r="DN185" i="53"/>
  <c r="DN184" i="53"/>
  <c r="DN183" i="53"/>
  <c r="DN182" i="53"/>
  <c r="DN181" i="53"/>
  <c r="DL179" i="53"/>
  <c r="DN179" i="53" s="1"/>
  <c r="DN178" i="53"/>
  <c r="DL177" i="53"/>
  <c r="DN177" i="53" s="1"/>
  <c r="DN175" i="53"/>
  <c r="DN174" i="53"/>
  <c r="DN173" i="53"/>
  <c r="DN172" i="53"/>
  <c r="DN169" i="53"/>
  <c r="DN168" i="53"/>
  <c r="DN167" i="53"/>
  <c r="DN166" i="53"/>
  <c r="DN165" i="53"/>
  <c r="DN164" i="53"/>
  <c r="DN163" i="53"/>
  <c r="DN162" i="53"/>
  <c r="DN161" i="53"/>
  <c r="DN160" i="53"/>
  <c r="DN159" i="53"/>
  <c r="DN157" i="53"/>
  <c r="DN156" i="53"/>
  <c r="DN155" i="53"/>
  <c r="DN154" i="53"/>
  <c r="DN153" i="53"/>
  <c r="DN152" i="53"/>
  <c r="DN151" i="53"/>
  <c r="DN150" i="53"/>
  <c r="DN149" i="53"/>
  <c r="DN148" i="53"/>
  <c r="DN145" i="53"/>
  <c r="DN144" i="53"/>
  <c r="DN142" i="53"/>
  <c r="DN141" i="53"/>
  <c r="DN140" i="53"/>
  <c r="DN139" i="53"/>
  <c r="DN137" i="53"/>
  <c r="DN134" i="53"/>
  <c r="DN133" i="53"/>
  <c r="DL131" i="53"/>
  <c r="DN131" i="53" s="1"/>
  <c r="DN130" i="53"/>
  <c r="DL129" i="53"/>
  <c r="DN129" i="53" s="1"/>
  <c r="DL128" i="53"/>
  <c r="DN128" i="53" s="1"/>
  <c r="DN126" i="53"/>
  <c r="DN125" i="53"/>
  <c r="DN121" i="53"/>
  <c r="DN120" i="53"/>
  <c r="DL120" i="53"/>
  <c r="DL119" i="53"/>
  <c r="DN119" i="53" s="1"/>
  <c r="DL118" i="53"/>
  <c r="DN118" i="53" s="1"/>
  <c r="DL117" i="53"/>
  <c r="DN117" i="53" s="1"/>
  <c r="DN116" i="53"/>
  <c r="DN114" i="53"/>
  <c r="DN112" i="53"/>
  <c r="DL111" i="53"/>
  <c r="DN111" i="53" s="1"/>
  <c r="DL110" i="53"/>
  <c r="DN110" i="53" s="1"/>
  <c r="DN107" i="53"/>
  <c r="DL107" i="53"/>
  <c r="DN105" i="53"/>
  <c r="DN104" i="53"/>
  <c r="DN103" i="53"/>
  <c r="DN102" i="53"/>
  <c r="DN101" i="53"/>
  <c r="DL98" i="53"/>
  <c r="DN98" i="53" s="1"/>
  <c r="DN95" i="53"/>
  <c r="DL95" i="53"/>
  <c r="DL94" i="53"/>
  <c r="DN94" i="53" s="1"/>
  <c r="DN92" i="53"/>
  <c r="DN91" i="53"/>
  <c r="DN90" i="53"/>
  <c r="DN89" i="53"/>
  <c r="DN88" i="53"/>
  <c r="DN86" i="53"/>
  <c r="DN85" i="53"/>
  <c r="DN84" i="53"/>
  <c r="DL83" i="53"/>
  <c r="DN83" i="53" s="1"/>
  <c r="DN82" i="53"/>
  <c r="DN81" i="53"/>
  <c r="DL79" i="53"/>
  <c r="DN79" i="53" s="1"/>
  <c r="DN77" i="53"/>
  <c r="DL76" i="53"/>
  <c r="DN76" i="53" s="1"/>
  <c r="DN74" i="53"/>
  <c r="DN72" i="53"/>
  <c r="DN71" i="53"/>
  <c r="DN68" i="53"/>
  <c r="DN67" i="53"/>
  <c r="DL63" i="53"/>
  <c r="DN63" i="53" s="1"/>
  <c r="DN61" i="53"/>
  <c r="DN60" i="53"/>
  <c r="DL59" i="53"/>
  <c r="DN59" i="53" s="1"/>
  <c r="DL58" i="53"/>
  <c r="DN58" i="53" s="1"/>
  <c r="DN56" i="53"/>
  <c r="DN55" i="53"/>
  <c r="DL55" i="53"/>
  <c r="DN52" i="53"/>
  <c r="DN51" i="53"/>
  <c r="DN50" i="53"/>
  <c r="DN49" i="53"/>
  <c r="DN48" i="53"/>
  <c r="DN47" i="53"/>
  <c r="DN46" i="53"/>
  <c r="DN45" i="53"/>
  <c r="DL44" i="53"/>
  <c r="DN44" i="53" s="1"/>
  <c r="DN43" i="53"/>
  <c r="DN42" i="53"/>
  <c r="DL41" i="53"/>
  <c r="DN41" i="53" s="1"/>
  <c r="DL40" i="53"/>
  <c r="DN40" i="53" s="1"/>
  <c r="DL39" i="53"/>
  <c r="DN39" i="53" s="1"/>
  <c r="DL38" i="53"/>
  <c r="DN38" i="53" s="1"/>
  <c r="DN37" i="53"/>
  <c r="DN35" i="53"/>
  <c r="DN34" i="53"/>
  <c r="DN33" i="53"/>
  <c r="DL32" i="53"/>
  <c r="DN32" i="53" s="1"/>
  <c r="DN31" i="53"/>
  <c r="DN30" i="53"/>
  <c r="DN29" i="53"/>
  <c r="DN28" i="53"/>
  <c r="DN27" i="53"/>
  <c r="DN26" i="53"/>
  <c r="DN25" i="53"/>
  <c r="DN24" i="53"/>
  <c r="DN23" i="53"/>
  <c r="DN22" i="53"/>
  <c r="DN21" i="53"/>
  <c r="DL20" i="53"/>
  <c r="DN20" i="53" s="1"/>
  <c r="DN19" i="53"/>
  <c r="DL16" i="53"/>
  <c r="DN16" i="53" s="1"/>
  <c r="DN413" i="53" l="1"/>
  <c r="CW411" i="53"/>
  <c r="CW409" i="53"/>
  <c r="CW407" i="53"/>
  <c r="CW406" i="53"/>
  <c r="CW404" i="53"/>
  <c r="CW402" i="53"/>
  <c r="CW400" i="53"/>
  <c r="CW398" i="53"/>
  <c r="CW397" i="53"/>
  <c r="CW396" i="53"/>
  <c r="CW395" i="53"/>
  <c r="CW394" i="53"/>
  <c r="CW393" i="53"/>
  <c r="CW391" i="53"/>
  <c r="CW390" i="53"/>
  <c r="CW389" i="53"/>
  <c r="CW388" i="53"/>
  <c r="CW387" i="53"/>
  <c r="CW386" i="53"/>
  <c r="CW384" i="53"/>
  <c r="CW383" i="53"/>
  <c r="CW382" i="53"/>
  <c r="CW381" i="53"/>
  <c r="CW380" i="53"/>
  <c r="CW379" i="53"/>
  <c r="CW377" i="53"/>
  <c r="CW373" i="53"/>
  <c r="CW372" i="53"/>
  <c r="CW370" i="53"/>
  <c r="CW368" i="53"/>
  <c r="CW367" i="53"/>
  <c r="CW366" i="53"/>
  <c r="CW365" i="53"/>
  <c r="CW364" i="53"/>
  <c r="CW363" i="53"/>
  <c r="CW362" i="53"/>
  <c r="CW361" i="53"/>
  <c r="CW359" i="53"/>
  <c r="CW358" i="53"/>
  <c r="CW356" i="53"/>
  <c r="CW355" i="53"/>
  <c r="CW354" i="53"/>
  <c r="CW353" i="53"/>
  <c r="CW352" i="53"/>
  <c r="CW351" i="53"/>
  <c r="CW350" i="53"/>
  <c r="CW349" i="53"/>
  <c r="CW348" i="53"/>
  <c r="CW347" i="53"/>
  <c r="CW346" i="53"/>
  <c r="CW342" i="53"/>
  <c r="CW341" i="53"/>
  <c r="CW340" i="53"/>
  <c r="CW338" i="53"/>
  <c r="CW337" i="53"/>
  <c r="CW336" i="53"/>
  <c r="CW335" i="53"/>
  <c r="CW334" i="53"/>
  <c r="CW333" i="53"/>
  <c r="CW330" i="53"/>
  <c r="CW329" i="53"/>
  <c r="CW328" i="53"/>
  <c r="CW327" i="53"/>
  <c r="CW326" i="53"/>
  <c r="CW325" i="53"/>
  <c r="CW324" i="53"/>
  <c r="CW323" i="53"/>
  <c r="CW322" i="53"/>
  <c r="CW321" i="53"/>
  <c r="CW320" i="53"/>
  <c r="CW319" i="53"/>
  <c r="CW318" i="53"/>
  <c r="CW317" i="53"/>
  <c r="CW316" i="53"/>
  <c r="CW315" i="53"/>
  <c r="CW314" i="53"/>
  <c r="CW313" i="53"/>
  <c r="CW312" i="53"/>
  <c r="CW311" i="53"/>
  <c r="CW308" i="53"/>
  <c r="CW307" i="53"/>
  <c r="CW306" i="53"/>
  <c r="CW305" i="53"/>
  <c r="CW304" i="53"/>
  <c r="CW301" i="53"/>
  <c r="CW300" i="53"/>
  <c r="CW299" i="53"/>
  <c r="CW298" i="53"/>
  <c r="CW297" i="53"/>
  <c r="CW296" i="53"/>
  <c r="CW295" i="53"/>
  <c r="CW294" i="53"/>
  <c r="CW293" i="53"/>
  <c r="CW292" i="53"/>
  <c r="CW291" i="53"/>
  <c r="CW290" i="53"/>
  <c r="CW289" i="53"/>
  <c r="CW288" i="53"/>
  <c r="CW287" i="53"/>
  <c r="CW286" i="53"/>
  <c r="CW285" i="53"/>
  <c r="CW284" i="53"/>
  <c r="CW280" i="53"/>
  <c r="CW279" i="53"/>
  <c r="CW278" i="53"/>
  <c r="CW277" i="53"/>
  <c r="CW276" i="53"/>
  <c r="CW275" i="53"/>
  <c r="CW274" i="53"/>
  <c r="CW273" i="53"/>
  <c r="CW272" i="53"/>
  <c r="CW271" i="53"/>
  <c r="CW270" i="53"/>
  <c r="CW269" i="53"/>
  <c r="CW268" i="53"/>
  <c r="CW267" i="53"/>
  <c r="CW266" i="53"/>
  <c r="CW265" i="53"/>
  <c r="CW264" i="53"/>
  <c r="CW258" i="53"/>
  <c r="CW257" i="53"/>
  <c r="CW256" i="53"/>
  <c r="CW255" i="53"/>
  <c r="CW254" i="53"/>
  <c r="CW253" i="53"/>
  <c r="CW252" i="53"/>
  <c r="CW251" i="53"/>
  <c r="CW250" i="53"/>
  <c r="CW249" i="53"/>
  <c r="CW248" i="53"/>
  <c r="CW247" i="53"/>
  <c r="CW246" i="53"/>
  <c r="CW245" i="53"/>
  <c r="CW244" i="53"/>
  <c r="CW243" i="53"/>
  <c r="CW242" i="53"/>
  <c r="CW241" i="53"/>
  <c r="CW240" i="53"/>
  <c r="CW238" i="53"/>
  <c r="CW237" i="53"/>
  <c r="CW236" i="53"/>
  <c r="CW235" i="53"/>
  <c r="CW234" i="53"/>
  <c r="CW233" i="53"/>
  <c r="CW232" i="53"/>
  <c r="CW231" i="53"/>
  <c r="CW230" i="53"/>
  <c r="CW229" i="53"/>
  <c r="CW228" i="53"/>
  <c r="CW227" i="53"/>
  <c r="CW226" i="53"/>
  <c r="CW224" i="53"/>
  <c r="CW223" i="53"/>
  <c r="CW222" i="53"/>
  <c r="CW219" i="53"/>
  <c r="CW218" i="53"/>
  <c r="CW217" i="53"/>
  <c r="CW216" i="53"/>
  <c r="CW215" i="53"/>
  <c r="CW214" i="53"/>
  <c r="CW213" i="53"/>
  <c r="CW212" i="53"/>
  <c r="CW211" i="53"/>
  <c r="CW210" i="53"/>
  <c r="CW209" i="53"/>
  <c r="CW208" i="53"/>
  <c r="CW207" i="53"/>
  <c r="CW206" i="53"/>
  <c r="CW205" i="53"/>
  <c r="CW204" i="53"/>
  <c r="CW203" i="53"/>
  <c r="CW202" i="53"/>
  <c r="CW198" i="53"/>
  <c r="CW197" i="53"/>
  <c r="CW196" i="53"/>
  <c r="CW195" i="53"/>
  <c r="CW194" i="53"/>
  <c r="CW193" i="53"/>
  <c r="CW192" i="53"/>
  <c r="CW191" i="53"/>
  <c r="CW190" i="53"/>
  <c r="CW188" i="53"/>
  <c r="CW187" i="53"/>
  <c r="CW185" i="53"/>
  <c r="CW184" i="53"/>
  <c r="CW183" i="53"/>
  <c r="CW182" i="53"/>
  <c r="CW181" i="53"/>
  <c r="CW179" i="53"/>
  <c r="CU179" i="53"/>
  <c r="CW178" i="53"/>
  <c r="CU177" i="53"/>
  <c r="CW177" i="53" s="1"/>
  <c r="CW175" i="53"/>
  <c r="CW174" i="53"/>
  <c r="CW173" i="53"/>
  <c r="CW172" i="53"/>
  <c r="CW169" i="53"/>
  <c r="CW168" i="53"/>
  <c r="CW167" i="53"/>
  <c r="CW166" i="53"/>
  <c r="CW165" i="53"/>
  <c r="CW164" i="53"/>
  <c r="CW163" i="53"/>
  <c r="CW162" i="53"/>
  <c r="CW161" i="53"/>
  <c r="CW160" i="53"/>
  <c r="CW159" i="53"/>
  <c r="CW157" i="53"/>
  <c r="CW156" i="53"/>
  <c r="CW155" i="53"/>
  <c r="CW154" i="53"/>
  <c r="CW153" i="53"/>
  <c r="CW152" i="53"/>
  <c r="CW151" i="53"/>
  <c r="CW150" i="53"/>
  <c r="CW149" i="53"/>
  <c r="CW148" i="53"/>
  <c r="CW145" i="53"/>
  <c r="CW144" i="53"/>
  <c r="CW142" i="53"/>
  <c r="CW141" i="53"/>
  <c r="CW140" i="53"/>
  <c r="CW139" i="53"/>
  <c r="CW137" i="53"/>
  <c r="CW134" i="53"/>
  <c r="CW133" i="53"/>
  <c r="CU131" i="53"/>
  <c r="CW131" i="53" s="1"/>
  <c r="CW130" i="53"/>
  <c r="CU129" i="53"/>
  <c r="CW129" i="53" s="1"/>
  <c r="CU128" i="53"/>
  <c r="CW128" i="53" s="1"/>
  <c r="CW126" i="53"/>
  <c r="CW125" i="53"/>
  <c r="CW121" i="53"/>
  <c r="CU120" i="53"/>
  <c r="CW120" i="53" s="1"/>
  <c r="CU119" i="53"/>
  <c r="CW119" i="53" s="1"/>
  <c r="CU118" i="53"/>
  <c r="CW118" i="53" s="1"/>
  <c r="CW117" i="53"/>
  <c r="CU117" i="53"/>
  <c r="CW116" i="53"/>
  <c r="CW114" i="53"/>
  <c r="CW112" i="53"/>
  <c r="CU111" i="53"/>
  <c r="CW111" i="53" s="1"/>
  <c r="CU110" i="53"/>
  <c r="CW110" i="53" s="1"/>
  <c r="CW107" i="53"/>
  <c r="CU107" i="53"/>
  <c r="CW105" i="53"/>
  <c r="CW104" i="53"/>
  <c r="CW103" i="53"/>
  <c r="CW102" i="53"/>
  <c r="CW101" i="53"/>
  <c r="CU98" i="53"/>
  <c r="CW98" i="53" s="1"/>
  <c r="CU95" i="53"/>
  <c r="CW95" i="53" s="1"/>
  <c r="CU94" i="53"/>
  <c r="CW94" i="53" s="1"/>
  <c r="CW92" i="53"/>
  <c r="CW91" i="53"/>
  <c r="CW90" i="53"/>
  <c r="CW89" i="53"/>
  <c r="CW88" i="53"/>
  <c r="CW86" i="53"/>
  <c r="CW85" i="53"/>
  <c r="CW84" i="53"/>
  <c r="CU83" i="53"/>
  <c r="CW83" i="53" s="1"/>
  <c r="CW82" i="53"/>
  <c r="CW81" i="53"/>
  <c r="CU79" i="53"/>
  <c r="CW79" i="53" s="1"/>
  <c r="CW77" i="53"/>
  <c r="CW76" i="53"/>
  <c r="CU76" i="53"/>
  <c r="CW74" i="53"/>
  <c r="CW72" i="53"/>
  <c r="CW71" i="53"/>
  <c r="CW68" i="53"/>
  <c r="CW67" i="53"/>
  <c r="CU63" i="53"/>
  <c r="CW63" i="53" s="1"/>
  <c r="CW61" i="53"/>
  <c r="CW60" i="53"/>
  <c r="CW59" i="53"/>
  <c r="CU59" i="53"/>
  <c r="CU58" i="53"/>
  <c r="CW58" i="53" s="1"/>
  <c r="CW56" i="53"/>
  <c r="CW55" i="53"/>
  <c r="CU55" i="53"/>
  <c r="CW52" i="53"/>
  <c r="CW51" i="53"/>
  <c r="CW50" i="53"/>
  <c r="CW49" i="53"/>
  <c r="CW48" i="53"/>
  <c r="CW47" i="53"/>
  <c r="CW46" i="53"/>
  <c r="CW45" i="53"/>
  <c r="CU44" i="53"/>
  <c r="CW44" i="53" s="1"/>
  <c r="CW43" i="53"/>
  <c r="CW42" i="53"/>
  <c r="CU41" i="53"/>
  <c r="CW41" i="53" s="1"/>
  <c r="CU40" i="53"/>
  <c r="CW40" i="53" s="1"/>
  <c r="CU39" i="53"/>
  <c r="CW39" i="53" s="1"/>
  <c r="CU38" i="53"/>
  <c r="CW38" i="53" s="1"/>
  <c r="CW37" i="53"/>
  <c r="CW35" i="53"/>
  <c r="CW34" i="53"/>
  <c r="CW33" i="53"/>
  <c r="CU32" i="53"/>
  <c r="CW32" i="53" s="1"/>
  <c r="CW31" i="53"/>
  <c r="CW30" i="53"/>
  <c r="CW29" i="53"/>
  <c r="CW28" i="53"/>
  <c r="CW27" i="53"/>
  <c r="CW26" i="53"/>
  <c r="CW25" i="53"/>
  <c r="CW24" i="53"/>
  <c r="CW23" i="53"/>
  <c r="CW22" i="53"/>
  <c r="CW21" i="53"/>
  <c r="CW20" i="53"/>
  <c r="CU20" i="53"/>
  <c r="CW19" i="53"/>
  <c r="CU16" i="53"/>
  <c r="CW16" i="53" s="1"/>
  <c r="CW413" i="53" l="1"/>
  <c r="DE267" i="53"/>
  <c r="DF267" i="53"/>
  <c r="DC267" i="53"/>
  <c r="DD267" i="53" s="1"/>
  <c r="CF411" i="53"/>
  <c r="CF409" i="53"/>
  <c r="CF407" i="53"/>
  <c r="CF406" i="53"/>
  <c r="CF404" i="53"/>
  <c r="CF402" i="53"/>
  <c r="CF400" i="53"/>
  <c r="CF398" i="53"/>
  <c r="CF397" i="53"/>
  <c r="CF396" i="53"/>
  <c r="CF395" i="53"/>
  <c r="CF394" i="53"/>
  <c r="CF393" i="53"/>
  <c r="CF391" i="53"/>
  <c r="CF390" i="53"/>
  <c r="CF389" i="53"/>
  <c r="CF388" i="53"/>
  <c r="CF387" i="53"/>
  <c r="CF386" i="53"/>
  <c r="CF384" i="53"/>
  <c r="CF383" i="53"/>
  <c r="CF382" i="53"/>
  <c r="CF381" i="53"/>
  <c r="CF380" i="53"/>
  <c r="CF379" i="53"/>
  <c r="CF377" i="53"/>
  <c r="CF373" i="53"/>
  <c r="CF372" i="53"/>
  <c r="CF370" i="53"/>
  <c r="CF368" i="53"/>
  <c r="CF367" i="53"/>
  <c r="CF366" i="53"/>
  <c r="CF365" i="53"/>
  <c r="CF364" i="53"/>
  <c r="CF363" i="53"/>
  <c r="CF362" i="53"/>
  <c r="CF361" i="53"/>
  <c r="CF359" i="53"/>
  <c r="CF358" i="53"/>
  <c r="CF356" i="53"/>
  <c r="CF355" i="53"/>
  <c r="CF354" i="53"/>
  <c r="CF353" i="53"/>
  <c r="CF352" i="53"/>
  <c r="CF351" i="53"/>
  <c r="CF350" i="53"/>
  <c r="CF349" i="53"/>
  <c r="CF348" i="53"/>
  <c r="CF347" i="53"/>
  <c r="CF346" i="53"/>
  <c r="CF342" i="53"/>
  <c r="CF341" i="53"/>
  <c r="CF340" i="53"/>
  <c r="CF338" i="53"/>
  <c r="CF337" i="53"/>
  <c r="CF336" i="53"/>
  <c r="CF335" i="53"/>
  <c r="CF334" i="53"/>
  <c r="CF333" i="53"/>
  <c r="CF330" i="53"/>
  <c r="CF329" i="53"/>
  <c r="CF328" i="53"/>
  <c r="CF327" i="53"/>
  <c r="CF326" i="53"/>
  <c r="CF325" i="53"/>
  <c r="CF324" i="53"/>
  <c r="CF323" i="53"/>
  <c r="CF322" i="53"/>
  <c r="CF321" i="53"/>
  <c r="CF320" i="53"/>
  <c r="CF319" i="53"/>
  <c r="CF318" i="53"/>
  <c r="CF317" i="53"/>
  <c r="CF316" i="53"/>
  <c r="CF315" i="53"/>
  <c r="CF314" i="53"/>
  <c r="CF313" i="53"/>
  <c r="CF312" i="53"/>
  <c r="CF311" i="53"/>
  <c r="CF308" i="53"/>
  <c r="CF307" i="53"/>
  <c r="CF306" i="53"/>
  <c r="CF305" i="53"/>
  <c r="CF304" i="53"/>
  <c r="CF301" i="53"/>
  <c r="CF300" i="53"/>
  <c r="CF299" i="53"/>
  <c r="CF298" i="53"/>
  <c r="CF297" i="53"/>
  <c r="CF296" i="53"/>
  <c r="CF295" i="53"/>
  <c r="CF294" i="53"/>
  <c r="CF293" i="53"/>
  <c r="CF292" i="53"/>
  <c r="CF291" i="53"/>
  <c r="CF290" i="53"/>
  <c r="CF289" i="53"/>
  <c r="CF288" i="53"/>
  <c r="CF287" i="53"/>
  <c r="CF286" i="53"/>
  <c r="CF285" i="53"/>
  <c r="CF284" i="53"/>
  <c r="CF280" i="53"/>
  <c r="CF279" i="53"/>
  <c r="CF278" i="53"/>
  <c r="CF277" i="53"/>
  <c r="CF276" i="53"/>
  <c r="CF275" i="53"/>
  <c r="CF274" i="53"/>
  <c r="CF273" i="53"/>
  <c r="CF272" i="53"/>
  <c r="CF271" i="53"/>
  <c r="CF270" i="53"/>
  <c r="CF269" i="53"/>
  <c r="CF268" i="53"/>
  <c r="CF267" i="53"/>
  <c r="CF266" i="53"/>
  <c r="CF265" i="53"/>
  <c r="CF264" i="53"/>
  <c r="CF258" i="53"/>
  <c r="CF257" i="53"/>
  <c r="CF256" i="53"/>
  <c r="CF255" i="53"/>
  <c r="CF254" i="53"/>
  <c r="CF253" i="53"/>
  <c r="CF252" i="53"/>
  <c r="CF251" i="53"/>
  <c r="CF250" i="53"/>
  <c r="CF249" i="53"/>
  <c r="CF248" i="53"/>
  <c r="CF247" i="53"/>
  <c r="CF246" i="53"/>
  <c r="CF245" i="53"/>
  <c r="CF244" i="53"/>
  <c r="CF243" i="53"/>
  <c r="CF242" i="53"/>
  <c r="CF241" i="53"/>
  <c r="CF240" i="53"/>
  <c r="CF238" i="53"/>
  <c r="CF237" i="53"/>
  <c r="CF236" i="53"/>
  <c r="CF235" i="53"/>
  <c r="CF234" i="53"/>
  <c r="CF233" i="53"/>
  <c r="CF232" i="53"/>
  <c r="CF231" i="53"/>
  <c r="CF230" i="53"/>
  <c r="CF229" i="53"/>
  <c r="CF228" i="53"/>
  <c r="CF227" i="53"/>
  <c r="CF226" i="53"/>
  <c r="CF224" i="53"/>
  <c r="CF223" i="53"/>
  <c r="CF222" i="53"/>
  <c r="CF219" i="53"/>
  <c r="CF218" i="53"/>
  <c r="CF217" i="53"/>
  <c r="CF216" i="53"/>
  <c r="CF215" i="53"/>
  <c r="CF214" i="53"/>
  <c r="CF213" i="53"/>
  <c r="CF212" i="53"/>
  <c r="CF211" i="53"/>
  <c r="CF210" i="53"/>
  <c r="CF209" i="53"/>
  <c r="CF208" i="53"/>
  <c r="CF207" i="53"/>
  <c r="CF206" i="53"/>
  <c r="CF205" i="53"/>
  <c r="CF204" i="53"/>
  <c r="CF203" i="53"/>
  <c r="CF202" i="53"/>
  <c r="CF198" i="53"/>
  <c r="CF197" i="53"/>
  <c r="CF196" i="53"/>
  <c r="CF195" i="53"/>
  <c r="CF194" i="53"/>
  <c r="CF193" i="53"/>
  <c r="CF192" i="53"/>
  <c r="CF191" i="53"/>
  <c r="CF190" i="53"/>
  <c r="CF188" i="53"/>
  <c r="CF187" i="53"/>
  <c r="CF185" i="53"/>
  <c r="CF184" i="53"/>
  <c r="CF183" i="53"/>
  <c r="CF182" i="53"/>
  <c r="CF181" i="53"/>
  <c r="CD179" i="53"/>
  <c r="CF179" i="53" s="1"/>
  <c r="CF178" i="53"/>
  <c r="CF177" i="53"/>
  <c r="CD177" i="53"/>
  <c r="CF175" i="53"/>
  <c r="CF174" i="53"/>
  <c r="CF173" i="53"/>
  <c r="CF172" i="53"/>
  <c r="CF169" i="53"/>
  <c r="CF168" i="53"/>
  <c r="CF167" i="53"/>
  <c r="CF166" i="53"/>
  <c r="CF165" i="53"/>
  <c r="CF164" i="53"/>
  <c r="CF163" i="53"/>
  <c r="CF162" i="53"/>
  <c r="CF161" i="53"/>
  <c r="CF160" i="53"/>
  <c r="CF159" i="53"/>
  <c r="CF157" i="53"/>
  <c r="CF156" i="53"/>
  <c r="CF155" i="53"/>
  <c r="CF154" i="53"/>
  <c r="CF153" i="53"/>
  <c r="CF152" i="53"/>
  <c r="CF151" i="53"/>
  <c r="CF150" i="53"/>
  <c r="CF149" i="53"/>
  <c r="CF148" i="53"/>
  <c r="CF145" i="53"/>
  <c r="CF144" i="53"/>
  <c r="CF142" i="53"/>
  <c r="CF141" i="53"/>
  <c r="CF140" i="53"/>
  <c r="CF139" i="53"/>
  <c r="CF137" i="53"/>
  <c r="CF134" i="53"/>
  <c r="CF133" i="53"/>
  <c r="CF131" i="53"/>
  <c r="CD131" i="53"/>
  <c r="CF130" i="53"/>
  <c r="CD129" i="53"/>
  <c r="CF129" i="53" s="1"/>
  <c r="CD128" i="53"/>
  <c r="CF128" i="53" s="1"/>
  <c r="CF126" i="53"/>
  <c r="CF125" i="53"/>
  <c r="CF121" i="53"/>
  <c r="CF120" i="53"/>
  <c r="CD120" i="53"/>
  <c r="CD119" i="53"/>
  <c r="CF119" i="53" s="1"/>
  <c r="CF118" i="53"/>
  <c r="CD118" i="53"/>
  <c r="CF117" i="53"/>
  <c r="CD117" i="53"/>
  <c r="CF116" i="53"/>
  <c r="CF114" i="53"/>
  <c r="CF112" i="53"/>
  <c r="CD111" i="53"/>
  <c r="CF111" i="53" s="1"/>
  <c r="CD110" i="53"/>
  <c r="CF110" i="53" s="1"/>
  <c r="CD107" i="53"/>
  <c r="CF107" i="53" s="1"/>
  <c r="CF105" i="53"/>
  <c r="CF104" i="53"/>
  <c r="CF103" i="53"/>
  <c r="CF102" i="53"/>
  <c r="CF101" i="53"/>
  <c r="CD98" i="53"/>
  <c r="CF98" i="53" s="1"/>
  <c r="CF95" i="53"/>
  <c r="CD95" i="53"/>
  <c r="CD94" i="53"/>
  <c r="CF94" i="53" s="1"/>
  <c r="CF92" i="53"/>
  <c r="CF91" i="53"/>
  <c r="CF90" i="53"/>
  <c r="CF89" i="53"/>
  <c r="CF88" i="53"/>
  <c r="CF86" i="53"/>
  <c r="CF85" i="53"/>
  <c r="CF84" i="53"/>
  <c r="CD83" i="53"/>
  <c r="CF83" i="53" s="1"/>
  <c r="CF82" i="53"/>
  <c r="CF81" i="53"/>
  <c r="CF79" i="53"/>
  <c r="CD79" i="53"/>
  <c r="CF77" i="53"/>
  <c r="CD76" i="53"/>
  <c r="CF76" i="53" s="1"/>
  <c r="CF74" i="53"/>
  <c r="CF72" i="53"/>
  <c r="CF71" i="53"/>
  <c r="CF68" i="53"/>
  <c r="CF67" i="53"/>
  <c r="CD63" i="53"/>
  <c r="CF63" i="53" s="1"/>
  <c r="CF61" i="53"/>
  <c r="CF60" i="53"/>
  <c r="CF59" i="53"/>
  <c r="CD59" i="53"/>
  <c r="CF58" i="53"/>
  <c r="CD58" i="53"/>
  <c r="CF56" i="53"/>
  <c r="CD55" i="53"/>
  <c r="CF55" i="53" s="1"/>
  <c r="CF52" i="53"/>
  <c r="CF51" i="53"/>
  <c r="CF50" i="53"/>
  <c r="CF49" i="53"/>
  <c r="CF48" i="53"/>
  <c r="CF47" i="53"/>
  <c r="CF46" i="53"/>
  <c r="CF45" i="53"/>
  <c r="CD44" i="53"/>
  <c r="CF44" i="53" s="1"/>
  <c r="CF43" i="53"/>
  <c r="CF42" i="53"/>
  <c r="CD41" i="53"/>
  <c r="CF41" i="53" s="1"/>
  <c r="CD40" i="53"/>
  <c r="CF40" i="53" s="1"/>
  <c r="CD39" i="53"/>
  <c r="CF39" i="53" s="1"/>
  <c r="CD38" i="53"/>
  <c r="CF38" i="53" s="1"/>
  <c r="CF37" i="53"/>
  <c r="CF35" i="53"/>
  <c r="CF34" i="53"/>
  <c r="CF33" i="53"/>
  <c r="CD32" i="53"/>
  <c r="CF32" i="53" s="1"/>
  <c r="CF31" i="53"/>
  <c r="CF30" i="53"/>
  <c r="CF29" i="53"/>
  <c r="CF28" i="53"/>
  <c r="CF27" i="53"/>
  <c r="CF26" i="53"/>
  <c r="CF25" i="53"/>
  <c r="CF24" i="53"/>
  <c r="CF23" i="53"/>
  <c r="CF22" i="53"/>
  <c r="CF21" i="53"/>
  <c r="CD20" i="53"/>
  <c r="CF20" i="53" s="1"/>
  <c r="CF19" i="53"/>
  <c r="CD16" i="53"/>
  <c r="CF16" i="53" s="1"/>
  <c r="CF413" i="53" l="1"/>
  <c r="BO411" i="53"/>
  <c r="BO409" i="53"/>
  <c r="BO407" i="53"/>
  <c r="BO406" i="53"/>
  <c r="BO404" i="53"/>
  <c r="BO402" i="53"/>
  <c r="BO400" i="53"/>
  <c r="BO398" i="53"/>
  <c r="BO397" i="53"/>
  <c r="BO396" i="53"/>
  <c r="BO395" i="53"/>
  <c r="BO394" i="53"/>
  <c r="BO393" i="53"/>
  <c r="BO391" i="53"/>
  <c r="BO390" i="53"/>
  <c r="BO389" i="53"/>
  <c r="BO388" i="53"/>
  <c r="BO387" i="53"/>
  <c r="BO386" i="53"/>
  <c r="BO384" i="53"/>
  <c r="BO383" i="53"/>
  <c r="BO382" i="53"/>
  <c r="BO381" i="53"/>
  <c r="BO380" i="53"/>
  <c r="BO379" i="53"/>
  <c r="BO377" i="53"/>
  <c r="BO373" i="53"/>
  <c r="BO372" i="53"/>
  <c r="BO370" i="53"/>
  <c r="BO368" i="53"/>
  <c r="BO367" i="53"/>
  <c r="BO366" i="53"/>
  <c r="BO365" i="53"/>
  <c r="BO364" i="53"/>
  <c r="BO363" i="53"/>
  <c r="BO362" i="53"/>
  <c r="BO361" i="53"/>
  <c r="BO359" i="53"/>
  <c r="BO358" i="53"/>
  <c r="BO356" i="53"/>
  <c r="BO355" i="53"/>
  <c r="BO354" i="53"/>
  <c r="BO353" i="53"/>
  <c r="BO352" i="53"/>
  <c r="BO351" i="53"/>
  <c r="BO350" i="53"/>
  <c r="BO349" i="53"/>
  <c r="BO348" i="53"/>
  <c r="BO347" i="53"/>
  <c r="BO346" i="53"/>
  <c r="BO342" i="53"/>
  <c r="BO341" i="53"/>
  <c r="BO340" i="53"/>
  <c r="BO338" i="53"/>
  <c r="BO337" i="53"/>
  <c r="BO336" i="53"/>
  <c r="BO335" i="53"/>
  <c r="BO334" i="53"/>
  <c r="BO333" i="53"/>
  <c r="BO330" i="53"/>
  <c r="BO329" i="53"/>
  <c r="BO328" i="53"/>
  <c r="BO327" i="53"/>
  <c r="BO326" i="53"/>
  <c r="BO325" i="53"/>
  <c r="BO324" i="53"/>
  <c r="BO323" i="53"/>
  <c r="BO322" i="53"/>
  <c r="BO321" i="53"/>
  <c r="BO320" i="53"/>
  <c r="BO319" i="53"/>
  <c r="BO318" i="53"/>
  <c r="BO317" i="53"/>
  <c r="BO316" i="53"/>
  <c r="BO315" i="53"/>
  <c r="BO314" i="53"/>
  <c r="BO313" i="53"/>
  <c r="BO312" i="53"/>
  <c r="BO311" i="53"/>
  <c r="BO308" i="53"/>
  <c r="BO307" i="53"/>
  <c r="BO306" i="53"/>
  <c r="BO305" i="53"/>
  <c r="BO304" i="53"/>
  <c r="BO301" i="53"/>
  <c r="BO300" i="53"/>
  <c r="BO299" i="53"/>
  <c r="BO298" i="53"/>
  <c r="BO297" i="53"/>
  <c r="BO296" i="53"/>
  <c r="BO295" i="53"/>
  <c r="BO294" i="53"/>
  <c r="BO293" i="53"/>
  <c r="BO292" i="53"/>
  <c r="BO291" i="53"/>
  <c r="BO290" i="53"/>
  <c r="BO289" i="53"/>
  <c r="BO288" i="53"/>
  <c r="BO287" i="53"/>
  <c r="BO286" i="53"/>
  <c r="BO285" i="53"/>
  <c r="BO284" i="53"/>
  <c r="BO280" i="53"/>
  <c r="BO279" i="53"/>
  <c r="BO278" i="53"/>
  <c r="BO277" i="53"/>
  <c r="BO276" i="53"/>
  <c r="BO275" i="53"/>
  <c r="BO274" i="53"/>
  <c r="BO273" i="53"/>
  <c r="BO272" i="53"/>
  <c r="BO271" i="53"/>
  <c r="BO270" i="53"/>
  <c r="BO269" i="53"/>
  <c r="BO268" i="53"/>
  <c r="BO267" i="53"/>
  <c r="BO266" i="53"/>
  <c r="BO265" i="53"/>
  <c r="BO264" i="53"/>
  <c r="BO258" i="53"/>
  <c r="BO257" i="53"/>
  <c r="BO256" i="53"/>
  <c r="BO255" i="53"/>
  <c r="BO254" i="53"/>
  <c r="BO253" i="53"/>
  <c r="BO252" i="53"/>
  <c r="BO251" i="53"/>
  <c r="BO250" i="53"/>
  <c r="BO249" i="53"/>
  <c r="BO248" i="53"/>
  <c r="BO247" i="53"/>
  <c r="BO246" i="53"/>
  <c r="BO245" i="53"/>
  <c r="BO244" i="53"/>
  <c r="BO243" i="53"/>
  <c r="BO242" i="53"/>
  <c r="BO241" i="53"/>
  <c r="BO240" i="53"/>
  <c r="BO238" i="53"/>
  <c r="BO237" i="53"/>
  <c r="BO236" i="53"/>
  <c r="BO235" i="53"/>
  <c r="BO234" i="53"/>
  <c r="BO233" i="53"/>
  <c r="BO232" i="53"/>
  <c r="BO231" i="53"/>
  <c r="BO230" i="53"/>
  <c r="BO229" i="53"/>
  <c r="BO228" i="53"/>
  <c r="BO227" i="53"/>
  <c r="BO226" i="53"/>
  <c r="BO224" i="53"/>
  <c r="BO223" i="53"/>
  <c r="BO222" i="53"/>
  <c r="BO219" i="53"/>
  <c r="BO218" i="53"/>
  <c r="BO217" i="53"/>
  <c r="BO216" i="53"/>
  <c r="BO215" i="53"/>
  <c r="BO214" i="53"/>
  <c r="BO213" i="53"/>
  <c r="BO212" i="53"/>
  <c r="BO211" i="53"/>
  <c r="BO210" i="53"/>
  <c r="BO209" i="53"/>
  <c r="BO208" i="53"/>
  <c r="BO207" i="53"/>
  <c r="BO206" i="53"/>
  <c r="BO205" i="53"/>
  <c r="BO204" i="53"/>
  <c r="BO203" i="53"/>
  <c r="BO202" i="53"/>
  <c r="BO198" i="53"/>
  <c r="BO197" i="53"/>
  <c r="BO196" i="53"/>
  <c r="BO195" i="53"/>
  <c r="BO194" i="53"/>
  <c r="BO193" i="53"/>
  <c r="BO192" i="53"/>
  <c r="BO191" i="53"/>
  <c r="BO190" i="53"/>
  <c r="BO188" i="53"/>
  <c r="BO187" i="53"/>
  <c r="BO185" i="53"/>
  <c r="BO184" i="53"/>
  <c r="BO183" i="53"/>
  <c r="BO182" i="53"/>
  <c r="BO181" i="53"/>
  <c r="BM179" i="53"/>
  <c r="BO179" i="53" s="1"/>
  <c r="BO178" i="53"/>
  <c r="BM177" i="53"/>
  <c r="BO177" i="53" s="1"/>
  <c r="BO175" i="53"/>
  <c r="BO174" i="53"/>
  <c r="BO173" i="53"/>
  <c r="BO172" i="53"/>
  <c r="BO169" i="53"/>
  <c r="BO168" i="53"/>
  <c r="BO167" i="53"/>
  <c r="BO166" i="53"/>
  <c r="BO165" i="53"/>
  <c r="BO164" i="53"/>
  <c r="BO163" i="53"/>
  <c r="BO162" i="53"/>
  <c r="BO161" i="53"/>
  <c r="BO160" i="53"/>
  <c r="BO159" i="53"/>
  <c r="BO157" i="53"/>
  <c r="BO156" i="53"/>
  <c r="BO155" i="53"/>
  <c r="BO154" i="53"/>
  <c r="BO153" i="53"/>
  <c r="BO152" i="53"/>
  <c r="BO151" i="53"/>
  <c r="BO150" i="53"/>
  <c r="BO149" i="53"/>
  <c r="BO148" i="53"/>
  <c r="BO145" i="53"/>
  <c r="BO144" i="53"/>
  <c r="BO142" i="53"/>
  <c r="BO141" i="53"/>
  <c r="BO140" i="53"/>
  <c r="BO139" i="53"/>
  <c r="BO137" i="53"/>
  <c r="BO134" i="53"/>
  <c r="BO133" i="53"/>
  <c r="BM131" i="53"/>
  <c r="BO131" i="53" s="1"/>
  <c r="BO130" i="53"/>
  <c r="BM129" i="53"/>
  <c r="BO129" i="53" s="1"/>
  <c r="BM128" i="53"/>
  <c r="BO128" i="53" s="1"/>
  <c r="BO126" i="53"/>
  <c r="BO125" i="53"/>
  <c r="BO121" i="53"/>
  <c r="BO120" i="53"/>
  <c r="BM120" i="53"/>
  <c r="BM119" i="53"/>
  <c r="BO119" i="53" s="1"/>
  <c r="BO118" i="53"/>
  <c r="BM118" i="53"/>
  <c r="BM117" i="53"/>
  <c r="BO117" i="53" s="1"/>
  <c r="BO116" i="53"/>
  <c r="BO114" i="53"/>
  <c r="BO112" i="53"/>
  <c r="BM111" i="53"/>
  <c r="BO111" i="53" s="1"/>
  <c r="BM110" i="53"/>
  <c r="BO110" i="53" s="1"/>
  <c r="BM107" i="53"/>
  <c r="BO107" i="53" s="1"/>
  <c r="BO105" i="53"/>
  <c r="BO104" i="53"/>
  <c r="BO103" i="53"/>
  <c r="BO102" i="53"/>
  <c r="BO101" i="53"/>
  <c r="BO98" i="53"/>
  <c r="BM98" i="53"/>
  <c r="BO95" i="53"/>
  <c r="BM95" i="53"/>
  <c r="BO94" i="53"/>
  <c r="BM94" i="53"/>
  <c r="BO92" i="53"/>
  <c r="BO91" i="53"/>
  <c r="BO90" i="53"/>
  <c r="BO89" i="53"/>
  <c r="BO88" i="53"/>
  <c r="BO86" i="53"/>
  <c r="BO85" i="53"/>
  <c r="BO84" i="53"/>
  <c r="BO83" i="53"/>
  <c r="BM83" i="53"/>
  <c r="BO82" i="53"/>
  <c r="BO81" i="53"/>
  <c r="BO79" i="53"/>
  <c r="BM79" i="53"/>
  <c r="BO77" i="53"/>
  <c r="BM76" i="53"/>
  <c r="BO76" i="53" s="1"/>
  <c r="BO74" i="53"/>
  <c r="BO72" i="53"/>
  <c r="BO71" i="53"/>
  <c r="BO68" i="53"/>
  <c r="BO67" i="53"/>
  <c r="BM63" i="53"/>
  <c r="BO63" i="53" s="1"/>
  <c r="BO61" i="53"/>
  <c r="BO60" i="53"/>
  <c r="BM59" i="53"/>
  <c r="BO59" i="53" s="1"/>
  <c r="BM58" i="53"/>
  <c r="BO58" i="53" s="1"/>
  <c r="BO56" i="53"/>
  <c r="BM55" i="53"/>
  <c r="BO55" i="53" s="1"/>
  <c r="BO52" i="53"/>
  <c r="BO51" i="53"/>
  <c r="BO50" i="53"/>
  <c r="BO49" i="53"/>
  <c r="BO48" i="53"/>
  <c r="BO47" i="53"/>
  <c r="BO46" i="53"/>
  <c r="BO45" i="53"/>
  <c r="BM44" i="53"/>
  <c r="BO44" i="53" s="1"/>
  <c r="BO43" i="53"/>
  <c r="BO42" i="53"/>
  <c r="BM41" i="53"/>
  <c r="BO41" i="53" s="1"/>
  <c r="BM40" i="53"/>
  <c r="BO40" i="53" s="1"/>
  <c r="BM39" i="53"/>
  <c r="BO39" i="53" s="1"/>
  <c r="BM38" i="53"/>
  <c r="BO38" i="53" s="1"/>
  <c r="BO37" i="53"/>
  <c r="BO35" i="53"/>
  <c r="BO34" i="53"/>
  <c r="BO33" i="53"/>
  <c r="BM32" i="53"/>
  <c r="BO32" i="53" s="1"/>
  <c r="BO31" i="53"/>
  <c r="BO30" i="53"/>
  <c r="BO29" i="53"/>
  <c r="BO28" i="53"/>
  <c r="BO27" i="53"/>
  <c r="BO26" i="53"/>
  <c r="BO25" i="53"/>
  <c r="BO24" i="53"/>
  <c r="BO23" i="53"/>
  <c r="BO22" i="53"/>
  <c r="BO21" i="53"/>
  <c r="BO20" i="53"/>
  <c r="BM20" i="53"/>
  <c r="BO19" i="53"/>
  <c r="BM16" i="53"/>
  <c r="BO16" i="53" s="1"/>
  <c r="BO413" i="53" l="1"/>
  <c r="AX411" i="53"/>
  <c r="AX409" i="53"/>
  <c r="AX407" i="53"/>
  <c r="AX406" i="53"/>
  <c r="AX404" i="53"/>
  <c r="AX402" i="53"/>
  <c r="AX400" i="53"/>
  <c r="AX398" i="53"/>
  <c r="AX397" i="53"/>
  <c r="AX396" i="53"/>
  <c r="AX395" i="53"/>
  <c r="AX394" i="53"/>
  <c r="AX393" i="53"/>
  <c r="AX391" i="53"/>
  <c r="AX390" i="53"/>
  <c r="AX389" i="53"/>
  <c r="AX388" i="53"/>
  <c r="AX387" i="53"/>
  <c r="AX386" i="53"/>
  <c r="AX384" i="53"/>
  <c r="AX383" i="53"/>
  <c r="AX382" i="53"/>
  <c r="AX381" i="53"/>
  <c r="AX380" i="53"/>
  <c r="AX379" i="53"/>
  <c r="AX377" i="53"/>
  <c r="AX373" i="53"/>
  <c r="AX372" i="53"/>
  <c r="AX370" i="53"/>
  <c r="AX368" i="53"/>
  <c r="AX367" i="53"/>
  <c r="AX366" i="53"/>
  <c r="AX365" i="53"/>
  <c r="AX364" i="53"/>
  <c r="AX363" i="53"/>
  <c r="AX362" i="53"/>
  <c r="AX361" i="53"/>
  <c r="AX359" i="53"/>
  <c r="AX358" i="53"/>
  <c r="AX356" i="53"/>
  <c r="AX355" i="53"/>
  <c r="AX354" i="53"/>
  <c r="AX353" i="53"/>
  <c r="AX352" i="53"/>
  <c r="AX351" i="53"/>
  <c r="AX350" i="53"/>
  <c r="AX349" i="53"/>
  <c r="AX348" i="53"/>
  <c r="AX347" i="53"/>
  <c r="AX346" i="53"/>
  <c r="AX342" i="53"/>
  <c r="AX341" i="53"/>
  <c r="AX340" i="53"/>
  <c r="AX338" i="53"/>
  <c r="AX337" i="53"/>
  <c r="AX336" i="53"/>
  <c r="AX335" i="53"/>
  <c r="AX334" i="53"/>
  <c r="AX333" i="53"/>
  <c r="AX330" i="53"/>
  <c r="AX329" i="53"/>
  <c r="AX328" i="53"/>
  <c r="AX327" i="53"/>
  <c r="AX326" i="53"/>
  <c r="AX325" i="53"/>
  <c r="AX324" i="53"/>
  <c r="AX323" i="53"/>
  <c r="AX322" i="53"/>
  <c r="AX321" i="53"/>
  <c r="AX320" i="53"/>
  <c r="AX319" i="53"/>
  <c r="AX318" i="53"/>
  <c r="AX317" i="53"/>
  <c r="AX316" i="53"/>
  <c r="AX315" i="53"/>
  <c r="AX314" i="53"/>
  <c r="AX313" i="53"/>
  <c r="AX312" i="53"/>
  <c r="AX311" i="53"/>
  <c r="AX308" i="53"/>
  <c r="AX307" i="53"/>
  <c r="AX306" i="53"/>
  <c r="AX305" i="53"/>
  <c r="AX304" i="53"/>
  <c r="AX301" i="53"/>
  <c r="AX300" i="53"/>
  <c r="AX299" i="53"/>
  <c r="AX298" i="53"/>
  <c r="AX297" i="53"/>
  <c r="AX296" i="53"/>
  <c r="AX295" i="53"/>
  <c r="AX294" i="53"/>
  <c r="AX293" i="53"/>
  <c r="AX292" i="53"/>
  <c r="AX291" i="53"/>
  <c r="AX290" i="53"/>
  <c r="AX289" i="53"/>
  <c r="AX288" i="53"/>
  <c r="AX287" i="53"/>
  <c r="AX286" i="53"/>
  <c r="AX285" i="53"/>
  <c r="AX284" i="53"/>
  <c r="AX280" i="53"/>
  <c r="AX279" i="53"/>
  <c r="AX278" i="53"/>
  <c r="AX277" i="53"/>
  <c r="AX276" i="53"/>
  <c r="AX275" i="53"/>
  <c r="AX274" i="53"/>
  <c r="AX273" i="53"/>
  <c r="AX272" i="53"/>
  <c r="AX271" i="53"/>
  <c r="AX270" i="53"/>
  <c r="AX269" i="53"/>
  <c r="AX268" i="53"/>
  <c r="AX267" i="53"/>
  <c r="AX266" i="53"/>
  <c r="AX265" i="53"/>
  <c r="AX264" i="53"/>
  <c r="AX258" i="53"/>
  <c r="AX257" i="53"/>
  <c r="AX256" i="53"/>
  <c r="AX255" i="53"/>
  <c r="AX254" i="53"/>
  <c r="AX253" i="53"/>
  <c r="AX252" i="53"/>
  <c r="AX251" i="53"/>
  <c r="AX250" i="53"/>
  <c r="AX249" i="53"/>
  <c r="AX248" i="53"/>
  <c r="AX247" i="53"/>
  <c r="AX246" i="53"/>
  <c r="AX245" i="53"/>
  <c r="AX244" i="53"/>
  <c r="AX243" i="53"/>
  <c r="AX242" i="53"/>
  <c r="AX241" i="53"/>
  <c r="AX240" i="53"/>
  <c r="AX238" i="53"/>
  <c r="AX237" i="53"/>
  <c r="AX236" i="53"/>
  <c r="AX235" i="53"/>
  <c r="AX234" i="53"/>
  <c r="AX233" i="53"/>
  <c r="AX232" i="53"/>
  <c r="AX231" i="53"/>
  <c r="AX230" i="53"/>
  <c r="AX229" i="53"/>
  <c r="AX228" i="53"/>
  <c r="AX227" i="53"/>
  <c r="AX226" i="53"/>
  <c r="AX224" i="53"/>
  <c r="AX223" i="53"/>
  <c r="AX222" i="53"/>
  <c r="AX219" i="53"/>
  <c r="AX218" i="53"/>
  <c r="AX217" i="53"/>
  <c r="AX216" i="53"/>
  <c r="AX215" i="53"/>
  <c r="AX214" i="53"/>
  <c r="AX213" i="53"/>
  <c r="AX212" i="53"/>
  <c r="AX211" i="53"/>
  <c r="AX210" i="53"/>
  <c r="AX209" i="53"/>
  <c r="AX208" i="53"/>
  <c r="AX207" i="53"/>
  <c r="AX206" i="53"/>
  <c r="AX205" i="53"/>
  <c r="AX204" i="53"/>
  <c r="AX203" i="53"/>
  <c r="AX202" i="53"/>
  <c r="AX198" i="53"/>
  <c r="AX197" i="53"/>
  <c r="AX196" i="53"/>
  <c r="AX195" i="53"/>
  <c r="AX194" i="53"/>
  <c r="AX193" i="53"/>
  <c r="AX192" i="53"/>
  <c r="AX191" i="53"/>
  <c r="AX190" i="53"/>
  <c r="AX188" i="53"/>
  <c r="AX187" i="53"/>
  <c r="AX185" i="53"/>
  <c r="AX184" i="53"/>
  <c r="AX183" i="53"/>
  <c r="AX182" i="53"/>
  <c r="AX181" i="53"/>
  <c r="AV179" i="53"/>
  <c r="AX179" i="53" s="1"/>
  <c r="AX178" i="53"/>
  <c r="AV177" i="53"/>
  <c r="AX177" i="53" s="1"/>
  <c r="AX175" i="53"/>
  <c r="AX174" i="53"/>
  <c r="AX173" i="53"/>
  <c r="AX172" i="53"/>
  <c r="AX169" i="53"/>
  <c r="AX168" i="53"/>
  <c r="AX167" i="53"/>
  <c r="AX166" i="53"/>
  <c r="AX165" i="53"/>
  <c r="AX164" i="53"/>
  <c r="AX163" i="53"/>
  <c r="AX162" i="53"/>
  <c r="AX161" i="53"/>
  <c r="AX160" i="53"/>
  <c r="AX159" i="53"/>
  <c r="AX157" i="53"/>
  <c r="AX156" i="53"/>
  <c r="AX155" i="53"/>
  <c r="AX154" i="53"/>
  <c r="AX153" i="53"/>
  <c r="AX152" i="53"/>
  <c r="AX151" i="53"/>
  <c r="AX150" i="53"/>
  <c r="AX149" i="53"/>
  <c r="AX148" i="53"/>
  <c r="AX145" i="53"/>
  <c r="AX144" i="53"/>
  <c r="AX142" i="53"/>
  <c r="AX141" i="53"/>
  <c r="AX140" i="53"/>
  <c r="AX139" i="53"/>
  <c r="AX137" i="53"/>
  <c r="AX134" i="53"/>
  <c r="AX133" i="53"/>
  <c r="AV131" i="53"/>
  <c r="AX131" i="53" s="1"/>
  <c r="AX130" i="53"/>
  <c r="AV129" i="53"/>
  <c r="AX129" i="53" s="1"/>
  <c r="AV128" i="53"/>
  <c r="AX128" i="53" s="1"/>
  <c r="AX126" i="53"/>
  <c r="AX125" i="53"/>
  <c r="AX121" i="53"/>
  <c r="AV120" i="53"/>
  <c r="AX120" i="53" s="1"/>
  <c r="AV119" i="53"/>
  <c r="AX119" i="53" s="1"/>
  <c r="AV118" i="53"/>
  <c r="AX118" i="53" s="1"/>
  <c r="AX117" i="53"/>
  <c r="AV117" i="53"/>
  <c r="AX116" i="53"/>
  <c r="AX114" i="53"/>
  <c r="AX112" i="53"/>
  <c r="AV111" i="53"/>
  <c r="AX111" i="53" s="1"/>
  <c r="AV110" i="53"/>
  <c r="AX110" i="53" s="1"/>
  <c r="AV107" i="53"/>
  <c r="AX107" i="53" s="1"/>
  <c r="AX105" i="53"/>
  <c r="AX104" i="53"/>
  <c r="AX103" i="53"/>
  <c r="AX102" i="53"/>
  <c r="AX101" i="53"/>
  <c r="AX98" i="53"/>
  <c r="AV98" i="53"/>
  <c r="AV95" i="53"/>
  <c r="AX95" i="53" s="1"/>
  <c r="AX94" i="53"/>
  <c r="AV94" i="53"/>
  <c r="AX92" i="53"/>
  <c r="AX91" i="53"/>
  <c r="AX90" i="53"/>
  <c r="AX89" i="53"/>
  <c r="AX88" i="53"/>
  <c r="AX86" i="53"/>
  <c r="AX85" i="53"/>
  <c r="AX84" i="53"/>
  <c r="AV83" i="53"/>
  <c r="AX83" i="53" s="1"/>
  <c r="AX82" i="53"/>
  <c r="AX81" i="53"/>
  <c r="AV79" i="53"/>
  <c r="AX79" i="53" s="1"/>
  <c r="AX77" i="53"/>
  <c r="AV76" i="53"/>
  <c r="AX76" i="53" s="1"/>
  <c r="AX74" i="53"/>
  <c r="AX72" i="53"/>
  <c r="AX71" i="53"/>
  <c r="AX68" i="53"/>
  <c r="AX67" i="53"/>
  <c r="AV63" i="53"/>
  <c r="AX63" i="53" s="1"/>
  <c r="AX61" i="53"/>
  <c r="AX60" i="53"/>
  <c r="AV59" i="53"/>
  <c r="AX59" i="53" s="1"/>
  <c r="AV58" i="53"/>
  <c r="AX58" i="53" s="1"/>
  <c r="AX56" i="53"/>
  <c r="AV55" i="53"/>
  <c r="AX55" i="53" s="1"/>
  <c r="AX52" i="53"/>
  <c r="AX51" i="53"/>
  <c r="AX50" i="53"/>
  <c r="AX49" i="53"/>
  <c r="AX48" i="53"/>
  <c r="AX47" i="53"/>
  <c r="AX46" i="53"/>
  <c r="AX45" i="53"/>
  <c r="AV44" i="53"/>
  <c r="AX44" i="53" s="1"/>
  <c r="AX43" i="53"/>
  <c r="AX42" i="53"/>
  <c r="AV41" i="53"/>
  <c r="AX41" i="53" s="1"/>
  <c r="AX40" i="53"/>
  <c r="AV40" i="53"/>
  <c r="AV39" i="53"/>
  <c r="AX39" i="53" s="1"/>
  <c r="AV38" i="53"/>
  <c r="AX38" i="53" s="1"/>
  <c r="AX37" i="53"/>
  <c r="AX35" i="53"/>
  <c r="AX34" i="53"/>
  <c r="AX33" i="53"/>
  <c r="AV32" i="53"/>
  <c r="AX32" i="53" s="1"/>
  <c r="AX31" i="53"/>
  <c r="AX30" i="53"/>
  <c r="AX29" i="53"/>
  <c r="AX28" i="53"/>
  <c r="AX27" i="53"/>
  <c r="AX26" i="53"/>
  <c r="AX25" i="53"/>
  <c r="AX24" i="53"/>
  <c r="AX23" i="53"/>
  <c r="AX22" i="53"/>
  <c r="AX21" i="53"/>
  <c r="AX20" i="53"/>
  <c r="AV20" i="53"/>
  <c r="AX19" i="53"/>
  <c r="AV16" i="53"/>
  <c r="AX16" i="53" s="1"/>
  <c r="AX413" i="53" s="1"/>
  <c r="AG411" i="53" l="1"/>
  <c r="AG409" i="53"/>
  <c r="AG407" i="53"/>
  <c r="AG406" i="53"/>
  <c r="AG404" i="53"/>
  <c r="AG402" i="53"/>
  <c r="AG400" i="53"/>
  <c r="AG398" i="53"/>
  <c r="AG397" i="53"/>
  <c r="AG396" i="53"/>
  <c r="AG395" i="53"/>
  <c r="AG394" i="53"/>
  <c r="AG393" i="53"/>
  <c r="AG391" i="53"/>
  <c r="AG390" i="53"/>
  <c r="AG389" i="53"/>
  <c r="AG388" i="53"/>
  <c r="AG387" i="53"/>
  <c r="AG386" i="53"/>
  <c r="AG384" i="53"/>
  <c r="AG383" i="53"/>
  <c r="AG382" i="53"/>
  <c r="AG381" i="53"/>
  <c r="AG380" i="53"/>
  <c r="AG379" i="53"/>
  <c r="AG377" i="53"/>
  <c r="AG373" i="53"/>
  <c r="AG372" i="53"/>
  <c r="AG370" i="53"/>
  <c r="AG368" i="53"/>
  <c r="AG367" i="53"/>
  <c r="AG366" i="53"/>
  <c r="AG365" i="53"/>
  <c r="AG364" i="53"/>
  <c r="AG363" i="53"/>
  <c r="AG362" i="53"/>
  <c r="AG361" i="53"/>
  <c r="AG359" i="53"/>
  <c r="AG358" i="53"/>
  <c r="AG356" i="53"/>
  <c r="AG355" i="53"/>
  <c r="AG354" i="53"/>
  <c r="AG353" i="53"/>
  <c r="AG352" i="53"/>
  <c r="AG351" i="53"/>
  <c r="AG350" i="53"/>
  <c r="AG349" i="53"/>
  <c r="AG348" i="53"/>
  <c r="AG347" i="53"/>
  <c r="AG346" i="53"/>
  <c r="AG342" i="53"/>
  <c r="AG341" i="53"/>
  <c r="AG340" i="53"/>
  <c r="AG338" i="53"/>
  <c r="AG337" i="53"/>
  <c r="AG336" i="53"/>
  <c r="AG335" i="53"/>
  <c r="AG334" i="53"/>
  <c r="AG333" i="53"/>
  <c r="AG330" i="53"/>
  <c r="AG329" i="53"/>
  <c r="AG328" i="53"/>
  <c r="AG327" i="53"/>
  <c r="AG326" i="53"/>
  <c r="AG325" i="53"/>
  <c r="AG324" i="53"/>
  <c r="AG323" i="53"/>
  <c r="AG322" i="53"/>
  <c r="AG321" i="53"/>
  <c r="AG320" i="53"/>
  <c r="AG319" i="53"/>
  <c r="AG318" i="53"/>
  <c r="AG317" i="53"/>
  <c r="AG316" i="53"/>
  <c r="AG315" i="53"/>
  <c r="AG314" i="53"/>
  <c r="AG313" i="53"/>
  <c r="AG312" i="53"/>
  <c r="AG311" i="53"/>
  <c r="AG308" i="53"/>
  <c r="AG307" i="53"/>
  <c r="AG306" i="53"/>
  <c r="AG305" i="53"/>
  <c r="AG304" i="53"/>
  <c r="AG301" i="53"/>
  <c r="AG300" i="53"/>
  <c r="AG299" i="53"/>
  <c r="AG298" i="53"/>
  <c r="AG297" i="53"/>
  <c r="AG296" i="53"/>
  <c r="AG295" i="53"/>
  <c r="AG294" i="53"/>
  <c r="AG293" i="53"/>
  <c r="AG292" i="53"/>
  <c r="AG291" i="53"/>
  <c r="AG290" i="53"/>
  <c r="AG289" i="53"/>
  <c r="AG288" i="53"/>
  <c r="AG287" i="53"/>
  <c r="AG286" i="53"/>
  <c r="AG285" i="53"/>
  <c r="AG284" i="53"/>
  <c r="AG280" i="53"/>
  <c r="AG279" i="53"/>
  <c r="AG278" i="53"/>
  <c r="AG277" i="53"/>
  <c r="AG276" i="53"/>
  <c r="AG275" i="53"/>
  <c r="AG274" i="53"/>
  <c r="AG273" i="53"/>
  <c r="AG272" i="53"/>
  <c r="AG271" i="53"/>
  <c r="AG270" i="53"/>
  <c r="AG269" i="53"/>
  <c r="AG268" i="53"/>
  <c r="AG267" i="53"/>
  <c r="AG266" i="53"/>
  <c r="AG265" i="53"/>
  <c r="AG264" i="53"/>
  <c r="AG258" i="53"/>
  <c r="AG257" i="53"/>
  <c r="AG256" i="53"/>
  <c r="AG255" i="53"/>
  <c r="AG254" i="53"/>
  <c r="AG253" i="53"/>
  <c r="AG252" i="53"/>
  <c r="AG251" i="53"/>
  <c r="AG250" i="53"/>
  <c r="AG249" i="53"/>
  <c r="AG248" i="53"/>
  <c r="AG247" i="53"/>
  <c r="AG246" i="53"/>
  <c r="AG245" i="53"/>
  <c r="AG244" i="53"/>
  <c r="AG243" i="53"/>
  <c r="AG242" i="53"/>
  <c r="AG241" i="53"/>
  <c r="AG240" i="53"/>
  <c r="AG238" i="53"/>
  <c r="AG237" i="53"/>
  <c r="AG236" i="53"/>
  <c r="AG235" i="53"/>
  <c r="AG234" i="53"/>
  <c r="AG233" i="53"/>
  <c r="AG232" i="53"/>
  <c r="AG231" i="53"/>
  <c r="AG230" i="53"/>
  <c r="AG229" i="53"/>
  <c r="AG228" i="53"/>
  <c r="AG227" i="53"/>
  <c r="AG226" i="53"/>
  <c r="AG224" i="53"/>
  <c r="AG223" i="53"/>
  <c r="AG222" i="53"/>
  <c r="AG219" i="53"/>
  <c r="AG218" i="53"/>
  <c r="AG217" i="53"/>
  <c r="AG216" i="53"/>
  <c r="AG215" i="53"/>
  <c r="AG214" i="53"/>
  <c r="AG213" i="53"/>
  <c r="AG212" i="53"/>
  <c r="AG211" i="53"/>
  <c r="AG210" i="53"/>
  <c r="AG209" i="53"/>
  <c r="AG208" i="53"/>
  <c r="AG207" i="53"/>
  <c r="AG206" i="53"/>
  <c r="AG205" i="53"/>
  <c r="AG204" i="53"/>
  <c r="AG203" i="53"/>
  <c r="AG202" i="53"/>
  <c r="AG198" i="53"/>
  <c r="AG197" i="53"/>
  <c r="AG196" i="53"/>
  <c r="AG195" i="53"/>
  <c r="AG194" i="53"/>
  <c r="AG193" i="53"/>
  <c r="AG192" i="53"/>
  <c r="AG191" i="53"/>
  <c r="AG190" i="53"/>
  <c r="AG188" i="53"/>
  <c r="AG187" i="53"/>
  <c r="AG185" i="53"/>
  <c r="AG184" i="53"/>
  <c r="AG183" i="53"/>
  <c r="AG182" i="53"/>
  <c r="AG181" i="53"/>
  <c r="AE179" i="53"/>
  <c r="AG179" i="53" s="1"/>
  <c r="AG178" i="53"/>
  <c r="AE177" i="53"/>
  <c r="AG177" i="53" s="1"/>
  <c r="AG175" i="53"/>
  <c r="AG174" i="53"/>
  <c r="AG173" i="53"/>
  <c r="AG172" i="53"/>
  <c r="AG169" i="53"/>
  <c r="AG168" i="53"/>
  <c r="AG167" i="53"/>
  <c r="AG166" i="53"/>
  <c r="AG165" i="53"/>
  <c r="AG164" i="53"/>
  <c r="AG163" i="53"/>
  <c r="AG162" i="53"/>
  <c r="AG161" i="53"/>
  <c r="AG160" i="53"/>
  <c r="AG159" i="53"/>
  <c r="AG157" i="53"/>
  <c r="AG156" i="53"/>
  <c r="AG155" i="53"/>
  <c r="AG154" i="53"/>
  <c r="AG153" i="53"/>
  <c r="AG152" i="53"/>
  <c r="AG151" i="53"/>
  <c r="AG150" i="53"/>
  <c r="AG149" i="53"/>
  <c r="AG148" i="53"/>
  <c r="AG145" i="53"/>
  <c r="AG144" i="53"/>
  <c r="AG142" i="53"/>
  <c r="AG141" i="53"/>
  <c r="AG140" i="53"/>
  <c r="AG139" i="53"/>
  <c r="AG137" i="53"/>
  <c r="AG134" i="53"/>
  <c r="AG133" i="53"/>
  <c r="AE131" i="53"/>
  <c r="AG131" i="53" s="1"/>
  <c r="AG130" i="53"/>
  <c r="AE129" i="53"/>
  <c r="AG129" i="53" s="1"/>
  <c r="AE128" i="53"/>
  <c r="AG128" i="53" s="1"/>
  <c r="AG126" i="53"/>
  <c r="AG125" i="53"/>
  <c r="AG121" i="53"/>
  <c r="AE120" i="53"/>
  <c r="AG120" i="53" s="1"/>
  <c r="AE119" i="53"/>
  <c r="AG119" i="53" s="1"/>
  <c r="AE118" i="53"/>
  <c r="AG118" i="53" s="1"/>
  <c r="AE117" i="53"/>
  <c r="AG117" i="53" s="1"/>
  <c r="AG116" i="53"/>
  <c r="AG114" i="53"/>
  <c r="AG112" i="53"/>
  <c r="AG111" i="53"/>
  <c r="AE111" i="53"/>
  <c r="AE110" i="53"/>
  <c r="AG110" i="53" s="1"/>
  <c r="AE107" i="53"/>
  <c r="AG107" i="53" s="1"/>
  <c r="AG105" i="53"/>
  <c r="AG104" i="53"/>
  <c r="AG103" i="53"/>
  <c r="AG102" i="53"/>
  <c r="AG101" i="53"/>
  <c r="AE98" i="53"/>
  <c r="AG98" i="53" s="1"/>
  <c r="AE95" i="53"/>
  <c r="AG95" i="53" s="1"/>
  <c r="AE94" i="53"/>
  <c r="AG94" i="53" s="1"/>
  <c r="AG92" i="53"/>
  <c r="AG91" i="53"/>
  <c r="AG90" i="53"/>
  <c r="AG89" i="53"/>
  <c r="AG88" i="53"/>
  <c r="AG86" i="53"/>
  <c r="AG85" i="53"/>
  <c r="AG84" i="53"/>
  <c r="AE83" i="53"/>
  <c r="AG83" i="53" s="1"/>
  <c r="AG82" i="53"/>
  <c r="AG81" i="53"/>
  <c r="AE79" i="53"/>
  <c r="AG79" i="53" s="1"/>
  <c r="AG77" i="53"/>
  <c r="AE76" i="53"/>
  <c r="AG76" i="53" s="1"/>
  <c r="AG74" i="53"/>
  <c r="AG72" i="53"/>
  <c r="AG71" i="53"/>
  <c r="AG68" i="53"/>
  <c r="AG67" i="53"/>
  <c r="AE63" i="53"/>
  <c r="AG63" i="53" s="1"/>
  <c r="AG61" i="53"/>
  <c r="AG60" i="53"/>
  <c r="AE59" i="53"/>
  <c r="AG59" i="53" s="1"/>
  <c r="AE58" i="53"/>
  <c r="AG58" i="53" s="1"/>
  <c r="AG56" i="53"/>
  <c r="AE55" i="53"/>
  <c r="AG55" i="53" s="1"/>
  <c r="AG52" i="53"/>
  <c r="AG51" i="53"/>
  <c r="AG50" i="53"/>
  <c r="AG49" i="53"/>
  <c r="AG48" i="53"/>
  <c r="AG47" i="53"/>
  <c r="AG46" i="53"/>
  <c r="AG45" i="53"/>
  <c r="AE44" i="53"/>
  <c r="AG44" i="53" s="1"/>
  <c r="AG43" i="53"/>
  <c r="AG42" i="53"/>
  <c r="AE41" i="53"/>
  <c r="AG41" i="53" s="1"/>
  <c r="AG40" i="53"/>
  <c r="AE40" i="53"/>
  <c r="AE39" i="53"/>
  <c r="AG39" i="53" s="1"/>
  <c r="AE38" i="53"/>
  <c r="AG38" i="53" s="1"/>
  <c r="AG37" i="53"/>
  <c r="AG35" i="53"/>
  <c r="AG34" i="53"/>
  <c r="AG33" i="53"/>
  <c r="AE32" i="53"/>
  <c r="AG32" i="53" s="1"/>
  <c r="AG31" i="53"/>
  <c r="AG30" i="53"/>
  <c r="AG29" i="53"/>
  <c r="AG28" i="53"/>
  <c r="AG27" i="53"/>
  <c r="AG26" i="53"/>
  <c r="AG25" i="53"/>
  <c r="AG24" i="53"/>
  <c r="AG23" i="53"/>
  <c r="AG22" i="53"/>
  <c r="AG21" i="53"/>
  <c r="AE20" i="53"/>
  <c r="AG20" i="53" s="1"/>
  <c r="AG19" i="53"/>
  <c r="AE16" i="53"/>
  <c r="AG16" i="53" s="1"/>
  <c r="AG413" i="53" l="1"/>
  <c r="P411" i="53"/>
  <c r="P409" i="53"/>
  <c r="P407" i="53"/>
  <c r="P406" i="53"/>
  <c r="P404" i="53"/>
  <c r="P402" i="53"/>
  <c r="P400" i="53"/>
  <c r="P398" i="53"/>
  <c r="P397" i="53"/>
  <c r="P396" i="53"/>
  <c r="P395" i="53"/>
  <c r="P394" i="53"/>
  <c r="P393" i="53"/>
  <c r="P391" i="53"/>
  <c r="P390" i="53"/>
  <c r="P389" i="53"/>
  <c r="P388" i="53"/>
  <c r="P387" i="53"/>
  <c r="P386" i="53"/>
  <c r="P384" i="53"/>
  <c r="P383" i="53"/>
  <c r="P382" i="53"/>
  <c r="P381" i="53"/>
  <c r="P380" i="53"/>
  <c r="P412" i="53" s="1"/>
  <c r="P379" i="53"/>
  <c r="P377" i="53"/>
  <c r="P373" i="53"/>
  <c r="P372" i="53"/>
  <c r="P370" i="53"/>
  <c r="P368" i="53"/>
  <c r="P367" i="53"/>
  <c r="P366" i="53"/>
  <c r="P365" i="53"/>
  <c r="P364" i="53"/>
  <c r="P363" i="53"/>
  <c r="P362" i="53"/>
  <c r="P361" i="53"/>
  <c r="P359" i="53"/>
  <c r="P358" i="53"/>
  <c r="P356" i="53"/>
  <c r="P355" i="53"/>
  <c r="P354" i="53"/>
  <c r="P353" i="53"/>
  <c r="P352" i="53"/>
  <c r="P351" i="53"/>
  <c r="P350" i="53"/>
  <c r="P349" i="53"/>
  <c r="P348" i="53"/>
  <c r="P347" i="53"/>
  <c r="P346" i="53"/>
  <c r="P342" i="53"/>
  <c r="P341" i="53"/>
  <c r="P340" i="53"/>
  <c r="P338" i="53"/>
  <c r="P337" i="53"/>
  <c r="P336" i="53"/>
  <c r="P335" i="53"/>
  <c r="P334" i="53"/>
  <c r="P333" i="53"/>
  <c r="P330" i="53"/>
  <c r="P329" i="53"/>
  <c r="P328" i="53"/>
  <c r="P327" i="53"/>
  <c r="P326" i="53"/>
  <c r="P325" i="53"/>
  <c r="P324" i="53"/>
  <c r="P323" i="53"/>
  <c r="P322" i="53"/>
  <c r="P321" i="53"/>
  <c r="P320" i="53"/>
  <c r="P319" i="53"/>
  <c r="P318" i="53"/>
  <c r="P317" i="53"/>
  <c r="P316" i="53"/>
  <c r="P315" i="53"/>
  <c r="P314" i="53"/>
  <c r="P313" i="53"/>
  <c r="P312" i="53"/>
  <c r="P311" i="53"/>
  <c r="P308" i="53"/>
  <c r="P307" i="53"/>
  <c r="P306" i="53"/>
  <c r="P305" i="53"/>
  <c r="P304" i="53"/>
  <c r="P301" i="53"/>
  <c r="P300" i="53"/>
  <c r="P299" i="53"/>
  <c r="P298" i="53"/>
  <c r="P297" i="53"/>
  <c r="P296" i="53"/>
  <c r="P295" i="53"/>
  <c r="P294" i="53"/>
  <c r="P293" i="53"/>
  <c r="P292" i="53"/>
  <c r="P291" i="53"/>
  <c r="P290" i="53"/>
  <c r="P289" i="53"/>
  <c r="P288" i="53"/>
  <c r="P287" i="53"/>
  <c r="P286" i="53"/>
  <c r="P285" i="53"/>
  <c r="P284" i="53"/>
  <c r="P280" i="53"/>
  <c r="P279" i="53"/>
  <c r="P278" i="53"/>
  <c r="P277" i="53"/>
  <c r="P276" i="53"/>
  <c r="P275" i="53"/>
  <c r="P274" i="53"/>
  <c r="P273" i="53"/>
  <c r="P272" i="53"/>
  <c r="P271" i="53"/>
  <c r="P270" i="53"/>
  <c r="P269" i="53"/>
  <c r="P268" i="53"/>
  <c r="P267" i="53"/>
  <c r="P266" i="53"/>
  <c r="P265" i="53"/>
  <c r="P264" i="53"/>
  <c r="P258" i="53"/>
  <c r="P257" i="53"/>
  <c r="P256" i="53"/>
  <c r="P255" i="53"/>
  <c r="P254" i="53"/>
  <c r="P253" i="53"/>
  <c r="P252" i="53"/>
  <c r="P251" i="53"/>
  <c r="P250" i="53"/>
  <c r="P249" i="53"/>
  <c r="P248" i="53"/>
  <c r="P247" i="53"/>
  <c r="P246" i="53"/>
  <c r="P245" i="53"/>
  <c r="P244" i="53"/>
  <c r="P243" i="53"/>
  <c r="P242" i="53"/>
  <c r="P241" i="53"/>
  <c r="P240" i="53"/>
  <c r="P238" i="53"/>
  <c r="P237" i="53"/>
  <c r="P236" i="53"/>
  <c r="P235" i="53"/>
  <c r="P234" i="53"/>
  <c r="P233" i="53"/>
  <c r="P232" i="53"/>
  <c r="P231" i="53"/>
  <c r="P230" i="53"/>
  <c r="P229" i="53"/>
  <c r="P228" i="53"/>
  <c r="P227" i="53"/>
  <c r="P226" i="53"/>
  <c r="P224" i="53"/>
  <c r="P223" i="53"/>
  <c r="P222" i="53"/>
  <c r="P219" i="53"/>
  <c r="P218" i="53"/>
  <c r="P217" i="53"/>
  <c r="P216" i="53"/>
  <c r="P215" i="53"/>
  <c r="P214" i="53"/>
  <c r="P213" i="53"/>
  <c r="P212" i="53"/>
  <c r="P211" i="53"/>
  <c r="P210" i="53"/>
  <c r="P209" i="53"/>
  <c r="P208" i="53"/>
  <c r="P207" i="53"/>
  <c r="P206" i="53"/>
  <c r="P205" i="53"/>
  <c r="P204" i="53"/>
  <c r="P203" i="53"/>
  <c r="P202" i="53"/>
  <c r="P259" i="53" s="1"/>
  <c r="P198" i="53"/>
  <c r="P197" i="53"/>
  <c r="P196" i="53"/>
  <c r="P195" i="53"/>
  <c r="P194" i="53"/>
  <c r="P193" i="53"/>
  <c r="P192" i="53"/>
  <c r="P191" i="53"/>
  <c r="P190" i="53"/>
  <c r="P188" i="53"/>
  <c r="P187" i="53"/>
  <c r="P185" i="53"/>
  <c r="P184" i="53"/>
  <c r="P183" i="53"/>
  <c r="P182" i="53"/>
  <c r="P181" i="53"/>
  <c r="N179" i="53"/>
  <c r="P179" i="53" s="1"/>
  <c r="P178" i="53"/>
  <c r="N177" i="53"/>
  <c r="P177" i="53" s="1"/>
  <c r="P175" i="53"/>
  <c r="P174" i="53"/>
  <c r="P173" i="53"/>
  <c r="P172" i="53"/>
  <c r="P169" i="53"/>
  <c r="P168" i="53"/>
  <c r="P167" i="53"/>
  <c r="P166" i="53"/>
  <c r="P165" i="53"/>
  <c r="P164" i="53"/>
  <c r="P163" i="53"/>
  <c r="P162" i="53"/>
  <c r="P161" i="53"/>
  <c r="P160" i="53"/>
  <c r="P159" i="53"/>
  <c r="P157" i="53"/>
  <c r="P156" i="53"/>
  <c r="P155" i="53"/>
  <c r="P154" i="53"/>
  <c r="P153" i="53"/>
  <c r="P152" i="53"/>
  <c r="P151" i="53"/>
  <c r="P150" i="53"/>
  <c r="P149" i="53"/>
  <c r="P148" i="53"/>
  <c r="P145" i="53"/>
  <c r="P144" i="53"/>
  <c r="P142" i="53"/>
  <c r="P141" i="53"/>
  <c r="P140" i="53"/>
  <c r="P139" i="53"/>
  <c r="P137" i="53"/>
  <c r="P134" i="53"/>
  <c r="P133" i="53"/>
  <c r="N131" i="53"/>
  <c r="P131" i="53" s="1"/>
  <c r="P130" i="53"/>
  <c r="N129" i="53"/>
  <c r="P129" i="53" s="1"/>
  <c r="P128" i="53"/>
  <c r="N128" i="53"/>
  <c r="P126" i="53"/>
  <c r="P125" i="53"/>
  <c r="P121" i="53"/>
  <c r="N120" i="53"/>
  <c r="P120" i="53" s="1"/>
  <c r="N119" i="53"/>
  <c r="P119" i="53" s="1"/>
  <c r="N118" i="53"/>
  <c r="P118" i="53" s="1"/>
  <c r="N117" i="53"/>
  <c r="P117" i="53" s="1"/>
  <c r="P116" i="53"/>
  <c r="P114" i="53"/>
  <c r="P112" i="53"/>
  <c r="P111" i="53"/>
  <c r="N111" i="53"/>
  <c r="N110" i="53"/>
  <c r="P110" i="53" s="1"/>
  <c r="P107" i="53"/>
  <c r="N107" i="53"/>
  <c r="P105" i="53"/>
  <c r="P104" i="53"/>
  <c r="P103" i="53"/>
  <c r="P102" i="53"/>
  <c r="P101" i="53"/>
  <c r="N98" i="53"/>
  <c r="P98" i="53" s="1"/>
  <c r="N95" i="53"/>
  <c r="P95" i="53" s="1"/>
  <c r="N94" i="53"/>
  <c r="P94" i="53" s="1"/>
  <c r="P92" i="53"/>
  <c r="P91" i="53"/>
  <c r="P90" i="53"/>
  <c r="P89" i="53"/>
  <c r="P88" i="53"/>
  <c r="P86" i="53"/>
  <c r="P85" i="53"/>
  <c r="P84" i="53"/>
  <c r="N83" i="53"/>
  <c r="P83" i="53" s="1"/>
  <c r="P82" i="53"/>
  <c r="P81" i="53"/>
  <c r="N79" i="53"/>
  <c r="P79" i="53" s="1"/>
  <c r="P77" i="53"/>
  <c r="N76" i="53"/>
  <c r="P76" i="53" s="1"/>
  <c r="P74" i="53"/>
  <c r="P72" i="53"/>
  <c r="P71" i="53"/>
  <c r="P68" i="53"/>
  <c r="P67" i="53"/>
  <c r="N63" i="53"/>
  <c r="P63" i="53" s="1"/>
  <c r="P61" i="53"/>
  <c r="P60" i="53"/>
  <c r="N59" i="53"/>
  <c r="P59" i="53" s="1"/>
  <c r="N58" i="53"/>
  <c r="P58" i="53" s="1"/>
  <c r="P56" i="53"/>
  <c r="N55" i="53"/>
  <c r="P55" i="53" s="1"/>
  <c r="P52" i="53"/>
  <c r="P51" i="53"/>
  <c r="P50" i="53"/>
  <c r="P49" i="53"/>
  <c r="P48" i="53"/>
  <c r="P47" i="53"/>
  <c r="P46" i="53"/>
  <c r="P45" i="53"/>
  <c r="N44" i="53"/>
  <c r="P44" i="53" s="1"/>
  <c r="P43" i="53"/>
  <c r="P42" i="53"/>
  <c r="N41" i="53"/>
  <c r="P41" i="53" s="1"/>
  <c r="P40" i="53"/>
  <c r="N40" i="53"/>
  <c r="N39" i="53"/>
  <c r="P39" i="53" s="1"/>
  <c r="P38" i="53"/>
  <c r="N38" i="53"/>
  <c r="P37" i="53"/>
  <c r="P35" i="53"/>
  <c r="P34" i="53"/>
  <c r="P33" i="53"/>
  <c r="P32" i="53"/>
  <c r="N32" i="53"/>
  <c r="P31" i="53"/>
  <c r="P30" i="53"/>
  <c r="P29" i="53"/>
  <c r="P28" i="53"/>
  <c r="P27" i="53"/>
  <c r="P26" i="53"/>
  <c r="P25" i="53"/>
  <c r="P24" i="53"/>
  <c r="P23" i="53"/>
  <c r="P22" i="53"/>
  <c r="P21" i="53"/>
  <c r="N20" i="53"/>
  <c r="P20" i="53" s="1"/>
  <c r="P19" i="53"/>
  <c r="N16" i="53"/>
  <c r="P16" i="53" s="1"/>
  <c r="QO419" i="53"/>
  <c r="QS421" i="53" s="1"/>
  <c r="QP415" i="53"/>
  <c r="QP416" i="53" s="1"/>
  <c r="QX411" i="53"/>
  <c r="QY411" i="53" s="1"/>
  <c r="QV411" i="53"/>
  <c r="QU411" i="53"/>
  <c r="QT411" i="53"/>
  <c r="QS411" i="53"/>
  <c r="QR411" i="53"/>
  <c r="QX409" i="53"/>
  <c r="QY409" i="53" s="1"/>
  <c r="QV409" i="53"/>
  <c r="QU409" i="53"/>
  <c r="QT409" i="53"/>
  <c r="QS409" i="53"/>
  <c r="QR409" i="53"/>
  <c r="QX407" i="53"/>
  <c r="QY407" i="53" s="1"/>
  <c r="QV407" i="53"/>
  <c r="QU407" i="53"/>
  <c r="QT407" i="53"/>
  <c r="QS407" i="53"/>
  <c r="QR407" i="53"/>
  <c r="QX406" i="53"/>
  <c r="QY406" i="53" s="1"/>
  <c r="QV406" i="53"/>
  <c r="QU406" i="53"/>
  <c r="QT406" i="53"/>
  <c r="QS406" i="53"/>
  <c r="QR406" i="53"/>
  <c r="QW406" i="53" s="1"/>
  <c r="QX404" i="53"/>
  <c r="QY404" i="53" s="1"/>
  <c r="QV404" i="53"/>
  <c r="QU404" i="53"/>
  <c r="QT404" i="53"/>
  <c r="QS404" i="53"/>
  <c r="QR404" i="53"/>
  <c r="QX402" i="53"/>
  <c r="QY402" i="53" s="1"/>
  <c r="QV402" i="53"/>
  <c r="QU402" i="53"/>
  <c r="QT402" i="53"/>
  <c r="QS402" i="53"/>
  <c r="QR402" i="53"/>
  <c r="QX400" i="53"/>
  <c r="QY400" i="53" s="1"/>
  <c r="QV400" i="53"/>
  <c r="QU400" i="53"/>
  <c r="QT400" i="53"/>
  <c r="QS400" i="53"/>
  <c r="QR400" i="53"/>
  <c r="QX398" i="53"/>
  <c r="QY398" i="53" s="1"/>
  <c r="QV398" i="53"/>
  <c r="QU398" i="53"/>
  <c r="QT398" i="53"/>
  <c r="QS398" i="53"/>
  <c r="QR398" i="53"/>
  <c r="QX397" i="53"/>
  <c r="QY397" i="53" s="1"/>
  <c r="QV397" i="53"/>
  <c r="QU397" i="53"/>
  <c r="QT397" i="53"/>
  <c r="QS397" i="53"/>
  <c r="QR397" i="53"/>
  <c r="QX396" i="53"/>
  <c r="QY396" i="53" s="1"/>
  <c r="QV396" i="53"/>
  <c r="QU396" i="53"/>
  <c r="QT396" i="53"/>
  <c r="QS396" i="53"/>
  <c r="QR396" i="53"/>
  <c r="QX395" i="53"/>
  <c r="QY395" i="53" s="1"/>
  <c r="QV395" i="53"/>
  <c r="QU395" i="53"/>
  <c r="QT395" i="53"/>
  <c r="QS395" i="53"/>
  <c r="QR395" i="53"/>
  <c r="QW395" i="53" s="1"/>
  <c r="QX394" i="53"/>
  <c r="QY394" i="53" s="1"/>
  <c r="QV394" i="53"/>
  <c r="QU394" i="53"/>
  <c r="QT394" i="53"/>
  <c r="QS394" i="53"/>
  <c r="QR394" i="53"/>
  <c r="QX393" i="53"/>
  <c r="QY393" i="53" s="1"/>
  <c r="QV393" i="53"/>
  <c r="QU393" i="53"/>
  <c r="QT393" i="53"/>
  <c r="QS393" i="53"/>
  <c r="QR393" i="53"/>
  <c r="QX391" i="53"/>
  <c r="QY391" i="53" s="1"/>
  <c r="QV391" i="53"/>
  <c r="QU391" i="53"/>
  <c r="QT391" i="53"/>
  <c r="QS391" i="53"/>
  <c r="QR391" i="53"/>
  <c r="QX390" i="53"/>
  <c r="QY390" i="53" s="1"/>
  <c r="QV390" i="53"/>
  <c r="QU390" i="53"/>
  <c r="QT390" i="53"/>
  <c r="QS390" i="53"/>
  <c r="QR390" i="53"/>
  <c r="QX389" i="53"/>
  <c r="QY389" i="53" s="1"/>
  <c r="QV389" i="53"/>
  <c r="QU389" i="53"/>
  <c r="QT389" i="53"/>
  <c r="QS389" i="53"/>
  <c r="QR389" i="53"/>
  <c r="QY388" i="53"/>
  <c r="QX388" i="53"/>
  <c r="QV388" i="53"/>
  <c r="QU388" i="53"/>
  <c r="QT388" i="53"/>
  <c r="QS388" i="53"/>
  <c r="QR388" i="53"/>
  <c r="QX387" i="53"/>
  <c r="QY387" i="53" s="1"/>
  <c r="QV387" i="53"/>
  <c r="QU387" i="53"/>
  <c r="QT387" i="53"/>
  <c r="QS387" i="53"/>
  <c r="QR387" i="53"/>
  <c r="QX386" i="53"/>
  <c r="QY386" i="53" s="1"/>
  <c r="QV386" i="53"/>
  <c r="QU386" i="53"/>
  <c r="QT386" i="53"/>
  <c r="QS386" i="53"/>
  <c r="QR386" i="53"/>
  <c r="QX384" i="53"/>
  <c r="QY384" i="53" s="1"/>
  <c r="QV384" i="53"/>
  <c r="QU384" i="53"/>
  <c r="QT384" i="53"/>
  <c r="QS384" i="53"/>
  <c r="QR384" i="53"/>
  <c r="QX383" i="53"/>
  <c r="QY383" i="53" s="1"/>
  <c r="QV383" i="53"/>
  <c r="QU383" i="53"/>
  <c r="QT383" i="53"/>
  <c r="QS383" i="53"/>
  <c r="QR383" i="53"/>
  <c r="QX382" i="53"/>
  <c r="QY382" i="53" s="1"/>
  <c r="QV382" i="53"/>
  <c r="QU382" i="53"/>
  <c r="QT382" i="53"/>
  <c r="QS382" i="53"/>
  <c r="QR382" i="53"/>
  <c r="QX381" i="53"/>
  <c r="QY381" i="53" s="1"/>
  <c r="QV381" i="53"/>
  <c r="QU381" i="53"/>
  <c r="QT381" i="53"/>
  <c r="QS381" i="53"/>
  <c r="QR381" i="53"/>
  <c r="QX380" i="53"/>
  <c r="QY380" i="53" s="1"/>
  <c r="QV380" i="53"/>
  <c r="QU380" i="53"/>
  <c r="QT380" i="53"/>
  <c r="QS380" i="53"/>
  <c r="QR380" i="53"/>
  <c r="QX379" i="53"/>
  <c r="QY379" i="53" s="1"/>
  <c r="QV379" i="53"/>
  <c r="QU379" i="53"/>
  <c r="QT379" i="53"/>
  <c r="QS379" i="53"/>
  <c r="QR379" i="53"/>
  <c r="QX377" i="53"/>
  <c r="QY377" i="53" s="1"/>
  <c r="QV377" i="53"/>
  <c r="QU377" i="53"/>
  <c r="QT377" i="53"/>
  <c r="QS377" i="53"/>
  <c r="QR377" i="53"/>
  <c r="QX373" i="53"/>
  <c r="QY373" i="53" s="1"/>
  <c r="QV373" i="53"/>
  <c r="QU373" i="53"/>
  <c r="QT373" i="53"/>
  <c r="QS373" i="53"/>
  <c r="QR373" i="53"/>
  <c r="QX372" i="53"/>
  <c r="QY372" i="53" s="1"/>
  <c r="QV372" i="53"/>
  <c r="QU372" i="53"/>
  <c r="QT372" i="53"/>
  <c r="QS372" i="53"/>
  <c r="QR372" i="53"/>
  <c r="QX370" i="53"/>
  <c r="QY370" i="53" s="1"/>
  <c r="QV370" i="53"/>
  <c r="QU370" i="53"/>
  <c r="QT370" i="53"/>
  <c r="QS370" i="53"/>
  <c r="QR370" i="53"/>
  <c r="QX368" i="53"/>
  <c r="QY368" i="53" s="1"/>
  <c r="QV368" i="53"/>
  <c r="QU368" i="53"/>
  <c r="QT368" i="53"/>
  <c r="QS368" i="53"/>
  <c r="QR368" i="53"/>
  <c r="QX367" i="53"/>
  <c r="QY367" i="53" s="1"/>
  <c r="QV367" i="53"/>
  <c r="QU367" i="53"/>
  <c r="QT367" i="53"/>
  <c r="QS367" i="53"/>
  <c r="QR367" i="53"/>
  <c r="QX366" i="53"/>
  <c r="QY366" i="53" s="1"/>
  <c r="QV366" i="53"/>
  <c r="QU366" i="53"/>
  <c r="QT366" i="53"/>
  <c r="QS366" i="53"/>
  <c r="QR366" i="53"/>
  <c r="QW366" i="53" s="1"/>
  <c r="QX365" i="53"/>
  <c r="QY365" i="53" s="1"/>
  <c r="QV365" i="53"/>
  <c r="QU365" i="53"/>
  <c r="QT365" i="53"/>
  <c r="QS365" i="53"/>
  <c r="QR365" i="53"/>
  <c r="QX364" i="53"/>
  <c r="QY364" i="53" s="1"/>
  <c r="QV364" i="53"/>
  <c r="QU364" i="53"/>
  <c r="QT364" i="53"/>
  <c r="QS364" i="53"/>
  <c r="QR364" i="53"/>
  <c r="QX363" i="53"/>
  <c r="QY363" i="53" s="1"/>
  <c r="QV363" i="53"/>
  <c r="QU363" i="53"/>
  <c r="QT363" i="53"/>
  <c r="QS363" i="53"/>
  <c r="QR363" i="53"/>
  <c r="QX362" i="53"/>
  <c r="QY362" i="53" s="1"/>
  <c r="QV362" i="53"/>
  <c r="QU362" i="53"/>
  <c r="QT362" i="53"/>
  <c r="QS362" i="53"/>
  <c r="QR362" i="53"/>
  <c r="QX361" i="53"/>
  <c r="QY361" i="53" s="1"/>
  <c r="QV361" i="53"/>
  <c r="QU361" i="53"/>
  <c r="QT361" i="53"/>
  <c r="QS361" i="53"/>
  <c r="QR361" i="53"/>
  <c r="QX359" i="53"/>
  <c r="QY359" i="53" s="1"/>
  <c r="QV359" i="53"/>
  <c r="QU359" i="53"/>
  <c r="QT359" i="53"/>
  <c r="QS359" i="53"/>
  <c r="QR359" i="53"/>
  <c r="QX358" i="53"/>
  <c r="QY358" i="53" s="1"/>
  <c r="QV358" i="53"/>
  <c r="QU358" i="53"/>
  <c r="QT358" i="53"/>
  <c r="QS358" i="53"/>
  <c r="QR358" i="53"/>
  <c r="QX356" i="53"/>
  <c r="QY356" i="53" s="1"/>
  <c r="QV356" i="53"/>
  <c r="QU356" i="53"/>
  <c r="QT356" i="53"/>
  <c r="QS356" i="53"/>
  <c r="QR356" i="53"/>
  <c r="QX355" i="53"/>
  <c r="QY355" i="53" s="1"/>
  <c r="QV355" i="53"/>
  <c r="QU355" i="53"/>
  <c r="QT355" i="53"/>
  <c r="QS355" i="53"/>
  <c r="QR355" i="53"/>
  <c r="QX354" i="53"/>
  <c r="QY354" i="53" s="1"/>
  <c r="QV354" i="53"/>
  <c r="QU354" i="53"/>
  <c r="QT354" i="53"/>
  <c r="QS354" i="53"/>
  <c r="QR354" i="53"/>
  <c r="QX353" i="53"/>
  <c r="QY353" i="53" s="1"/>
  <c r="QV353" i="53"/>
  <c r="QU353" i="53"/>
  <c r="QT353" i="53"/>
  <c r="QS353" i="53"/>
  <c r="QR353" i="53"/>
  <c r="QY352" i="53"/>
  <c r="QX352" i="53"/>
  <c r="QV352" i="53"/>
  <c r="QU352" i="53"/>
  <c r="QT352" i="53"/>
  <c r="QS352" i="53"/>
  <c r="QR352" i="53"/>
  <c r="QX351" i="53"/>
  <c r="QY351" i="53" s="1"/>
  <c r="QV351" i="53"/>
  <c r="QU351" i="53"/>
  <c r="QT351" i="53"/>
  <c r="QS351" i="53"/>
  <c r="QR351" i="53"/>
  <c r="QX350" i="53"/>
  <c r="QY350" i="53" s="1"/>
  <c r="QV350" i="53"/>
  <c r="QU350" i="53"/>
  <c r="QT350" i="53"/>
  <c r="QS350" i="53"/>
  <c r="QR350" i="53"/>
  <c r="QX349" i="53"/>
  <c r="QY349" i="53" s="1"/>
  <c r="QV349" i="53"/>
  <c r="QU349" i="53"/>
  <c r="QT349" i="53"/>
  <c r="QS349" i="53"/>
  <c r="QR349" i="53"/>
  <c r="QX348" i="53"/>
  <c r="QY348" i="53" s="1"/>
  <c r="QV348" i="53"/>
  <c r="QU348" i="53"/>
  <c r="QT348" i="53"/>
  <c r="QS348" i="53"/>
  <c r="QR348" i="53"/>
  <c r="QX347" i="53"/>
  <c r="QY347" i="53" s="1"/>
  <c r="QV347" i="53"/>
  <c r="QU347" i="53"/>
  <c r="QT347" i="53"/>
  <c r="QS347" i="53"/>
  <c r="QR347" i="53"/>
  <c r="QX346" i="53"/>
  <c r="QY346" i="53" s="1"/>
  <c r="QV346" i="53"/>
  <c r="QU346" i="53"/>
  <c r="QT346" i="53"/>
  <c r="QS346" i="53"/>
  <c r="QR346" i="53"/>
  <c r="QX342" i="53"/>
  <c r="QY342" i="53" s="1"/>
  <c r="QV342" i="53"/>
  <c r="QU342" i="53"/>
  <c r="QT342" i="53"/>
  <c r="QS342" i="53"/>
  <c r="QR342" i="53"/>
  <c r="QY341" i="53"/>
  <c r="QX341" i="53"/>
  <c r="QV341" i="53"/>
  <c r="QU341" i="53"/>
  <c r="QT341" i="53"/>
  <c r="QS341" i="53"/>
  <c r="QR341" i="53"/>
  <c r="QX340" i="53"/>
  <c r="QY340" i="53" s="1"/>
  <c r="QV340" i="53"/>
  <c r="QU340" i="53"/>
  <c r="QT340" i="53"/>
  <c r="QS340" i="53"/>
  <c r="QR340" i="53"/>
  <c r="QX338" i="53"/>
  <c r="QY338" i="53" s="1"/>
  <c r="QV338" i="53"/>
  <c r="QU338" i="53"/>
  <c r="QT338" i="53"/>
  <c r="QS338" i="53"/>
  <c r="QR338" i="53"/>
  <c r="QX337" i="53"/>
  <c r="QY337" i="53" s="1"/>
  <c r="QV337" i="53"/>
  <c r="QU337" i="53"/>
  <c r="QT337" i="53"/>
  <c r="QS337" i="53"/>
  <c r="QR337" i="53"/>
  <c r="QX336" i="53"/>
  <c r="QY336" i="53" s="1"/>
  <c r="QV336" i="53"/>
  <c r="QU336" i="53"/>
  <c r="QT336" i="53"/>
  <c r="QS336" i="53"/>
  <c r="QR336" i="53"/>
  <c r="QY335" i="53"/>
  <c r="QX335" i="53"/>
  <c r="QV335" i="53"/>
  <c r="QU335" i="53"/>
  <c r="QT335" i="53"/>
  <c r="QS335" i="53"/>
  <c r="QR335" i="53"/>
  <c r="QX334" i="53"/>
  <c r="QY334" i="53" s="1"/>
  <c r="QV334" i="53"/>
  <c r="QU334" i="53"/>
  <c r="QT334" i="53"/>
  <c r="QS334" i="53"/>
  <c r="QR334" i="53"/>
  <c r="QX333" i="53"/>
  <c r="QY333" i="53" s="1"/>
  <c r="QV333" i="53"/>
  <c r="QU333" i="53"/>
  <c r="QT333" i="53"/>
  <c r="QS333" i="53"/>
  <c r="QR333" i="53"/>
  <c r="QY330" i="53"/>
  <c r="QX330" i="53"/>
  <c r="QV330" i="53"/>
  <c r="QU330" i="53"/>
  <c r="QT330" i="53"/>
  <c r="QS330" i="53"/>
  <c r="QR330" i="53"/>
  <c r="QX329" i="53"/>
  <c r="QY329" i="53" s="1"/>
  <c r="QV329" i="53"/>
  <c r="QU329" i="53"/>
  <c r="QT329" i="53"/>
  <c r="QS329" i="53"/>
  <c r="QR329" i="53"/>
  <c r="QX328" i="53"/>
  <c r="QY328" i="53" s="1"/>
  <c r="QV328" i="53"/>
  <c r="QU328" i="53"/>
  <c r="QT328" i="53"/>
  <c r="QS328" i="53"/>
  <c r="QR328" i="53"/>
  <c r="QX327" i="53"/>
  <c r="QY327" i="53" s="1"/>
  <c r="QV327" i="53"/>
  <c r="QU327" i="53"/>
  <c r="QT327" i="53"/>
  <c r="QS327" i="53"/>
  <c r="QR327" i="53"/>
  <c r="QX326" i="53"/>
  <c r="QY326" i="53" s="1"/>
  <c r="QV326" i="53"/>
  <c r="QU326" i="53"/>
  <c r="QT326" i="53"/>
  <c r="QS326" i="53"/>
  <c r="QR326" i="53"/>
  <c r="QY325" i="53"/>
  <c r="QX325" i="53"/>
  <c r="QV325" i="53"/>
  <c r="QU325" i="53"/>
  <c r="QT325" i="53"/>
  <c r="QS325" i="53"/>
  <c r="QR325" i="53"/>
  <c r="QX324" i="53"/>
  <c r="QY324" i="53" s="1"/>
  <c r="QV324" i="53"/>
  <c r="QU324" i="53"/>
  <c r="QT324" i="53"/>
  <c r="QS324" i="53"/>
  <c r="QR324" i="53"/>
  <c r="QX323" i="53"/>
  <c r="QY323" i="53" s="1"/>
  <c r="QV323" i="53"/>
  <c r="QU323" i="53"/>
  <c r="QT323" i="53"/>
  <c r="QS323" i="53"/>
  <c r="QR323" i="53"/>
  <c r="QY322" i="53"/>
  <c r="QX322" i="53"/>
  <c r="QV322" i="53"/>
  <c r="QU322" i="53"/>
  <c r="QT322" i="53"/>
  <c r="QS322" i="53"/>
  <c r="QR322" i="53"/>
  <c r="QX321" i="53"/>
  <c r="QY321" i="53" s="1"/>
  <c r="QV321" i="53"/>
  <c r="QU321" i="53"/>
  <c r="QT321" i="53"/>
  <c r="QS321" i="53"/>
  <c r="QR321" i="53"/>
  <c r="QX320" i="53"/>
  <c r="QY320" i="53" s="1"/>
  <c r="QV320" i="53"/>
  <c r="QU320" i="53"/>
  <c r="QT320" i="53"/>
  <c r="QS320" i="53"/>
  <c r="QR320" i="53"/>
  <c r="QX319" i="53"/>
  <c r="QY319" i="53" s="1"/>
  <c r="QV319" i="53"/>
  <c r="QU319" i="53"/>
  <c r="QT319" i="53"/>
  <c r="QS319" i="53"/>
  <c r="QR319" i="53"/>
  <c r="QX318" i="53"/>
  <c r="QY318" i="53" s="1"/>
  <c r="QV318" i="53"/>
  <c r="QU318" i="53"/>
  <c r="QT318" i="53"/>
  <c r="QS318" i="53"/>
  <c r="QR318" i="53"/>
  <c r="QY317" i="53"/>
  <c r="QX317" i="53"/>
  <c r="QV317" i="53"/>
  <c r="QU317" i="53"/>
  <c r="QT317" i="53"/>
  <c r="QS317" i="53"/>
  <c r="QR317" i="53"/>
  <c r="QX316" i="53"/>
  <c r="QY316" i="53" s="1"/>
  <c r="QV316" i="53"/>
  <c r="QU316" i="53"/>
  <c r="QT316" i="53"/>
  <c r="QS316" i="53"/>
  <c r="QR316" i="53"/>
  <c r="QX315" i="53"/>
  <c r="QY315" i="53" s="1"/>
  <c r="QV315" i="53"/>
  <c r="QU315" i="53"/>
  <c r="QT315" i="53"/>
  <c r="QS315" i="53"/>
  <c r="QR315" i="53"/>
  <c r="QY314" i="53"/>
  <c r="QX314" i="53"/>
  <c r="QV314" i="53"/>
  <c r="QU314" i="53"/>
  <c r="QT314" i="53"/>
  <c r="QS314" i="53"/>
  <c r="QR314" i="53"/>
  <c r="QX313" i="53"/>
  <c r="QY313" i="53" s="1"/>
  <c r="QV313" i="53"/>
  <c r="QU313" i="53"/>
  <c r="QT313" i="53"/>
  <c r="QS313" i="53"/>
  <c r="QR313" i="53"/>
  <c r="QX312" i="53"/>
  <c r="QY312" i="53" s="1"/>
  <c r="QV312" i="53"/>
  <c r="QU312" i="53"/>
  <c r="QT312" i="53"/>
  <c r="QS312" i="53"/>
  <c r="QR312" i="53"/>
  <c r="QX311" i="53"/>
  <c r="QY311" i="53" s="1"/>
  <c r="QV311" i="53"/>
  <c r="QU311" i="53"/>
  <c r="QT311" i="53"/>
  <c r="QS311" i="53"/>
  <c r="QR311" i="53"/>
  <c r="QX308" i="53"/>
  <c r="QY308" i="53" s="1"/>
  <c r="QV308" i="53"/>
  <c r="QU308" i="53"/>
  <c r="QT308" i="53"/>
  <c r="QS308" i="53"/>
  <c r="QR308" i="53"/>
  <c r="QY307" i="53"/>
  <c r="QX307" i="53"/>
  <c r="QV307" i="53"/>
  <c r="QU307" i="53"/>
  <c r="QT307" i="53"/>
  <c r="QS307" i="53"/>
  <c r="QR307" i="53"/>
  <c r="QX306" i="53"/>
  <c r="QY306" i="53" s="1"/>
  <c r="QV306" i="53"/>
  <c r="QU306" i="53"/>
  <c r="QT306" i="53"/>
  <c r="QS306" i="53"/>
  <c r="QR306" i="53"/>
  <c r="QX305" i="53"/>
  <c r="QY305" i="53" s="1"/>
  <c r="QV305" i="53"/>
  <c r="QU305" i="53"/>
  <c r="QT305" i="53"/>
  <c r="QS305" i="53"/>
  <c r="QR305" i="53"/>
  <c r="QY304" i="53"/>
  <c r="QX304" i="53"/>
  <c r="QV304" i="53"/>
  <c r="QU304" i="53"/>
  <c r="QT304" i="53"/>
  <c r="QS304" i="53"/>
  <c r="QR304" i="53"/>
  <c r="QX301" i="53"/>
  <c r="QY301" i="53" s="1"/>
  <c r="QV301" i="53"/>
  <c r="QU301" i="53"/>
  <c r="QT301" i="53"/>
  <c r="QS301" i="53"/>
  <c r="QR301" i="53"/>
  <c r="QX300" i="53"/>
  <c r="QY300" i="53" s="1"/>
  <c r="QV300" i="53"/>
  <c r="QU300" i="53"/>
  <c r="QT300" i="53"/>
  <c r="QS300" i="53"/>
  <c r="QR300" i="53"/>
  <c r="QX299" i="53"/>
  <c r="QY299" i="53" s="1"/>
  <c r="QV299" i="53"/>
  <c r="QU299" i="53"/>
  <c r="QT299" i="53"/>
  <c r="QS299" i="53"/>
  <c r="QR299" i="53"/>
  <c r="QX298" i="53"/>
  <c r="QY298" i="53" s="1"/>
  <c r="QV298" i="53"/>
  <c r="QU298" i="53"/>
  <c r="QT298" i="53"/>
  <c r="QS298" i="53"/>
  <c r="QR298" i="53"/>
  <c r="QY297" i="53"/>
  <c r="QX297" i="53"/>
  <c r="QV297" i="53"/>
  <c r="QU297" i="53"/>
  <c r="QT297" i="53"/>
  <c r="QS297" i="53"/>
  <c r="QR297" i="53"/>
  <c r="QX296" i="53"/>
  <c r="QY296" i="53" s="1"/>
  <c r="QV296" i="53"/>
  <c r="QU296" i="53"/>
  <c r="QT296" i="53"/>
  <c r="QS296" i="53"/>
  <c r="QR296" i="53"/>
  <c r="QX295" i="53"/>
  <c r="QY295" i="53" s="1"/>
  <c r="QV295" i="53"/>
  <c r="QU295" i="53"/>
  <c r="QT295" i="53"/>
  <c r="QS295" i="53"/>
  <c r="QR295" i="53"/>
  <c r="QX294" i="53"/>
  <c r="QY294" i="53" s="1"/>
  <c r="QV294" i="53"/>
  <c r="QU294" i="53"/>
  <c r="QT294" i="53"/>
  <c r="QS294" i="53"/>
  <c r="QR294" i="53"/>
  <c r="QX293" i="53"/>
  <c r="QY293" i="53" s="1"/>
  <c r="QV293" i="53"/>
  <c r="QU293" i="53"/>
  <c r="QT293" i="53"/>
  <c r="QS293" i="53"/>
  <c r="QR293" i="53"/>
  <c r="QX292" i="53"/>
  <c r="QY292" i="53" s="1"/>
  <c r="QV292" i="53"/>
  <c r="QU292" i="53"/>
  <c r="QT292" i="53"/>
  <c r="QS292" i="53"/>
  <c r="QR292" i="53"/>
  <c r="QX291" i="53"/>
  <c r="QY291" i="53" s="1"/>
  <c r="QV291" i="53"/>
  <c r="QU291" i="53"/>
  <c r="QT291" i="53"/>
  <c r="QS291" i="53"/>
  <c r="QR291" i="53"/>
  <c r="QX290" i="53"/>
  <c r="QY290" i="53" s="1"/>
  <c r="QV290" i="53"/>
  <c r="QU290" i="53"/>
  <c r="QT290" i="53"/>
  <c r="QS290" i="53"/>
  <c r="QR290" i="53"/>
  <c r="QX289" i="53"/>
  <c r="QY289" i="53" s="1"/>
  <c r="QV289" i="53"/>
  <c r="QU289" i="53"/>
  <c r="QT289" i="53"/>
  <c r="QS289" i="53"/>
  <c r="QR289" i="53"/>
  <c r="QX288" i="53"/>
  <c r="QY288" i="53" s="1"/>
  <c r="QV288" i="53"/>
  <c r="QU288" i="53"/>
  <c r="QT288" i="53"/>
  <c r="QS288" i="53"/>
  <c r="QR288" i="53"/>
  <c r="QX287" i="53"/>
  <c r="QY287" i="53" s="1"/>
  <c r="QV287" i="53"/>
  <c r="QU287" i="53"/>
  <c r="QT287" i="53"/>
  <c r="QS287" i="53"/>
  <c r="QR287" i="53"/>
  <c r="QX286" i="53"/>
  <c r="QY286" i="53" s="1"/>
  <c r="QV286" i="53"/>
  <c r="QU286" i="53"/>
  <c r="QT286" i="53"/>
  <c r="QS286" i="53"/>
  <c r="QR286" i="53"/>
  <c r="QX285" i="53"/>
  <c r="QY285" i="53" s="1"/>
  <c r="QV285" i="53"/>
  <c r="QU285" i="53"/>
  <c r="QT285" i="53"/>
  <c r="QS285" i="53"/>
  <c r="QR285" i="53"/>
  <c r="QX284" i="53"/>
  <c r="QY284" i="53" s="1"/>
  <c r="QV284" i="53"/>
  <c r="QU284" i="53"/>
  <c r="QT284" i="53"/>
  <c r="QS284" i="53"/>
  <c r="QR284" i="53"/>
  <c r="QX280" i="53"/>
  <c r="QY280" i="53" s="1"/>
  <c r="QV280" i="53"/>
  <c r="QU280" i="53"/>
  <c r="QT280" i="53"/>
  <c r="QS280" i="53"/>
  <c r="QR280" i="53"/>
  <c r="QX279" i="53"/>
  <c r="QY279" i="53" s="1"/>
  <c r="QV279" i="53"/>
  <c r="QU279" i="53"/>
  <c r="QT279" i="53"/>
  <c r="QS279" i="53"/>
  <c r="QR279" i="53"/>
  <c r="QX278" i="53"/>
  <c r="QY278" i="53" s="1"/>
  <c r="QV278" i="53"/>
  <c r="QU278" i="53"/>
  <c r="QT278" i="53"/>
  <c r="QS278" i="53"/>
  <c r="QR278" i="53"/>
  <c r="QX277" i="53"/>
  <c r="QY277" i="53" s="1"/>
  <c r="QV277" i="53"/>
  <c r="QU277" i="53"/>
  <c r="QT277" i="53"/>
  <c r="QS277" i="53"/>
  <c r="QR277" i="53"/>
  <c r="QX276" i="53"/>
  <c r="QY276" i="53" s="1"/>
  <c r="QV276" i="53"/>
  <c r="QU276" i="53"/>
  <c r="QT276" i="53"/>
  <c r="QS276" i="53"/>
  <c r="QR276" i="53"/>
  <c r="QX275" i="53"/>
  <c r="QY275" i="53" s="1"/>
  <c r="QV275" i="53"/>
  <c r="QU275" i="53"/>
  <c r="QT275" i="53"/>
  <c r="QS275" i="53"/>
  <c r="QR275" i="53"/>
  <c r="QX274" i="53"/>
  <c r="QY274" i="53" s="1"/>
  <c r="QV274" i="53"/>
  <c r="QU274" i="53"/>
  <c r="QT274" i="53"/>
  <c r="QS274" i="53"/>
  <c r="QR274" i="53"/>
  <c r="QX273" i="53"/>
  <c r="QY273" i="53" s="1"/>
  <c r="QV273" i="53"/>
  <c r="QU273" i="53"/>
  <c r="QT273" i="53"/>
  <c r="QS273" i="53"/>
  <c r="QR273" i="53"/>
  <c r="QX272" i="53"/>
  <c r="QY272" i="53" s="1"/>
  <c r="QV272" i="53"/>
  <c r="QU272" i="53"/>
  <c r="QT272" i="53"/>
  <c r="QS272" i="53"/>
  <c r="QR272" i="53"/>
  <c r="QX271" i="53"/>
  <c r="QY271" i="53" s="1"/>
  <c r="QV271" i="53"/>
  <c r="QU271" i="53"/>
  <c r="QT271" i="53"/>
  <c r="QS271" i="53"/>
  <c r="QR271" i="53"/>
  <c r="QX270" i="53"/>
  <c r="QY270" i="53" s="1"/>
  <c r="QV270" i="53"/>
  <c r="QU270" i="53"/>
  <c r="QT270" i="53"/>
  <c r="QS270" i="53"/>
  <c r="QR270" i="53"/>
  <c r="QX269" i="53"/>
  <c r="QY269" i="53" s="1"/>
  <c r="QV269" i="53"/>
  <c r="QU269" i="53"/>
  <c r="QT269" i="53"/>
  <c r="QS269" i="53"/>
  <c r="QR269" i="53"/>
  <c r="QX268" i="53"/>
  <c r="QY268" i="53" s="1"/>
  <c r="QV268" i="53"/>
  <c r="QU268" i="53"/>
  <c r="QT268" i="53"/>
  <c r="QS268" i="53"/>
  <c r="QR268" i="53"/>
  <c r="QX267" i="53"/>
  <c r="QY267" i="53" s="1"/>
  <c r="QV267" i="53"/>
  <c r="QU267" i="53"/>
  <c r="QS267" i="53"/>
  <c r="QX266" i="53"/>
  <c r="QY266" i="53" s="1"/>
  <c r="QV266" i="53"/>
  <c r="QU266" i="53"/>
  <c r="QT266" i="53"/>
  <c r="QS266" i="53"/>
  <c r="QR266" i="53"/>
  <c r="QX265" i="53"/>
  <c r="QY265" i="53" s="1"/>
  <c r="QV265" i="53"/>
  <c r="QU265" i="53"/>
  <c r="QT265" i="53"/>
  <c r="QS265" i="53"/>
  <c r="QR265" i="53"/>
  <c r="QX264" i="53"/>
  <c r="QY264" i="53" s="1"/>
  <c r="QV264" i="53"/>
  <c r="QU264" i="53"/>
  <c r="QT264" i="53"/>
  <c r="QS264" i="53"/>
  <c r="QR264" i="53"/>
  <c r="QX258" i="53"/>
  <c r="QY258" i="53" s="1"/>
  <c r="QV258" i="53"/>
  <c r="QU258" i="53"/>
  <c r="QT258" i="53"/>
  <c r="QS258" i="53"/>
  <c r="QR258" i="53"/>
  <c r="QX257" i="53"/>
  <c r="QY257" i="53" s="1"/>
  <c r="QV257" i="53"/>
  <c r="QU257" i="53"/>
  <c r="QT257" i="53"/>
  <c r="QS257" i="53"/>
  <c r="QR257" i="53"/>
  <c r="QX256" i="53"/>
  <c r="QY256" i="53" s="1"/>
  <c r="QV256" i="53"/>
  <c r="QU256" i="53"/>
  <c r="QT256" i="53"/>
  <c r="QS256" i="53"/>
  <c r="QR256" i="53"/>
  <c r="QX255" i="53"/>
  <c r="QY255" i="53" s="1"/>
  <c r="QV255" i="53"/>
  <c r="QU255" i="53"/>
  <c r="QT255" i="53"/>
  <c r="QS255" i="53"/>
  <c r="QR255" i="53"/>
  <c r="QX254" i="53"/>
  <c r="QY254" i="53" s="1"/>
  <c r="QV254" i="53"/>
  <c r="QU254" i="53"/>
  <c r="QT254" i="53"/>
  <c r="QS254" i="53"/>
  <c r="QR254" i="53"/>
  <c r="QX253" i="53"/>
  <c r="QY253" i="53" s="1"/>
  <c r="QV253" i="53"/>
  <c r="QU253" i="53"/>
  <c r="QT253" i="53"/>
  <c r="QS253" i="53"/>
  <c r="QR253" i="53"/>
  <c r="QX252" i="53"/>
  <c r="QY252" i="53" s="1"/>
  <c r="QV252" i="53"/>
  <c r="QU252" i="53"/>
  <c r="QT252" i="53"/>
  <c r="QS252" i="53"/>
  <c r="QR252" i="53"/>
  <c r="QX251" i="53"/>
  <c r="QY251" i="53" s="1"/>
  <c r="QV251" i="53"/>
  <c r="QU251" i="53"/>
  <c r="QT251" i="53"/>
  <c r="QS251" i="53"/>
  <c r="QR251" i="53"/>
  <c r="QX250" i="53"/>
  <c r="QY250" i="53" s="1"/>
  <c r="QV250" i="53"/>
  <c r="QU250" i="53"/>
  <c r="QT250" i="53"/>
  <c r="QS250" i="53"/>
  <c r="QR250" i="53"/>
  <c r="QX249" i="53"/>
  <c r="QY249" i="53" s="1"/>
  <c r="QV249" i="53"/>
  <c r="QU249" i="53"/>
  <c r="QT249" i="53"/>
  <c r="QS249" i="53"/>
  <c r="QR249" i="53"/>
  <c r="QX248" i="53"/>
  <c r="QY248" i="53" s="1"/>
  <c r="QV248" i="53"/>
  <c r="QU248" i="53"/>
  <c r="QT248" i="53"/>
  <c r="QS248" i="53"/>
  <c r="QR248" i="53"/>
  <c r="QX247" i="53"/>
  <c r="QY247" i="53" s="1"/>
  <c r="QV247" i="53"/>
  <c r="QU247" i="53"/>
  <c r="QT247" i="53"/>
  <c r="QS247" i="53"/>
  <c r="QR247" i="53"/>
  <c r="QX246" i="53"/>
  <c r="QY246" i="53" s="1"/>
  <c r="QV246" i="53"/>
  <c r="QU246" i="53"/>
  <c r="QT246" i="53"/>
  <c r="QS246" i="53"/>
  <c r="QR246" i="53"/>
  <c r="QX245" i="53"/>
  <c r="QY245" i="53" s="1"/>
  <c r="QV245" i="53"/>
  <c r="QU245" i="53"/>
  <c r="QT245" i="53"/>
  <c r="QS245" i="53"/>
  <c r="QR245" i="53"/>
  <c r="QX244" i="53"/>
  <c r="QY244" i="53" s="1"/>
  <c r="QV244" i="53"/>
  <c r="QU244" i="53"/>
  <c r="QT244" i="53"/>
  <c r="QS244" i="53"/>
  <c r="QR244" i="53"/>
  <c r="QX243" i="53"/>
  <c r="QY243" i="53" s="1"/>
  <c r="QV243" i="53"/>
  <c r="QU243" i="53"/>
  <c r="QT243" i="53"/>
  <c r="QS243" i="53"/>
  <c r="QR243" i="53"/>
  <c r="QX242" i="53"/>
  <c r="QY242" i="53" s="1"/>
  <c r="QV242" i="53"/>
  <c r="QU242" i="53"/>
  <c r="QT242" i="53"/>
  <c r="QS242" i="53"/>
  <c r="QR242" i="53"/>
  <c r="QX241" i="53"/>
  <c r="QY241" i="53" s="1"/>
  <c r="QV241" i="53"/>
  <c r="QU241" i="53"/>
  <c r="QT241" i="53"/>
  <c r="QS241" i="53"/>
  <c r="QR241" i="53"/>
  <c r="QX240" i="53"/>
  <c r="QY240" i="53" s="1"/>
  <c r="QV240" i="53"/>
  <c r="QU240" i="53"/>
  <c r="QT240" i="53"/>
  <c r="QS240" i="53"/>
  <c r="QR240" i="53"/>
  <c r="QX238" i="53"/>
  <c r="QY238" i="53" s="1"/>
  <c r="QV238" i="53"/>
  <c r="QU238" i="53"/>
  <c r="QT238" i="53"/>
  <c r="QS238" i="53"/>
  <c r="QR238" i="53"/>
  <c r="QX237" i="53"/>
  <c r="QY237" i="53" s="1"/>
  <c r="QV237" i="53"/>
  <c r="QU237" i="53"/>
  <c r="QT237" i="53"/>
  <c r="QS237" i="53"/>
  <c r="QR237" i="53"/>
  <c r="QX236" i="53"/>
  <c r="QY236" i="53" s="1"/>
  <c r="QV236" i="53"/>
  <c r="QU236" i="53"/>
  <c r="QT236" i="53"/>
  <c r="QS236" i="53"/>
  <c r="QR236" i="53"/>
  <c r="QX235" i="53"/>
  <c r="QY235" i="53" s="1"/>
  <c r="QV235" i="53"/>
  <c r="QU235" i="53"/>
  <c r="QT235" i="53"/>
  <c r="QS235" i="53"/>
  <c r="QR235" i="53"/>
  <c r="QX234" i="53"/>
  <c r="QY234" i="53" s="1"/>
  <c r="QV234" i="53"/>
  <c r="QU234" i="53"/>
  <c r="QT234" i="53"/>
  <c r="QS234" i="53"/>
  <c r="QR234" i="53"/>
  <c r="QX233" i="53"/>
  <c r="QY233" i="53" s="1"/>
  <c r="QV233" i="53"/>
  <c r="QU233" i="53"/>
  <c r="QT233" i="53"/>
  <c r="QS233" i="53"/>
  <c r="QR233" i="53"/>
  <c r="QX232" i="53"/>
  <c r="QY232" i="53" s="1"/>
  <c r="QV232" i="53"/>
  <c r="QU232" i="53"/>
  <c r="QT232" i="53"/>
  <c r="QS232" i="53"/>
  <c r="QR232" i="53"/>
  <c r="QX231" i="53"/>
  <c r="QY231" i="53" s="1"/>
  <c r="QV231" i="53"/>
  <c r="QU231" i="53"/>
  <c r="QT231" i="53"/>
  <c r="QS231" i="53"/>
  <c r="QR231" i="53"/>
  <c r="QX230" i="53"/>
  <c r="QY230" i="53" s="1"/>
  <c r="QV230" i="53"/>
  <c r="QU230" i="53"/>
  <c r="QT230" i="53"/>
  <c r="QS230" i="53"/>
  <c r="QR230" i="53"/>
  <c r="QX229" i="53"/>
  <c r="QY229" i="53" s="1"/>
  <c r="QV229" i="53"/>
  <c r="QU229" i="53"/>
  <c r="QT229" i="53"/>
  <c r="QS229" i="53"/>
  <c r="QR229" i="53"/>
  <c r="QX228" i="53"/>
  <c r="QY228" i="53" s="1"/>
  <c r="QV228" i="53"/>
  <c r="QU228" i="53"/>
  <c r="QT228" i="53"/>
  <c r="QS228" i="53"/>
  <c r="QR228" i="53"/>
  <c r="QX227" i="53"/>
  <c r="QY227" i="53" s="1"/>
  <c r="QV227" i="53"/>
  <c r="QU227" i="53"/>
  <c r="QT227" i="53"/>
  <c r="QS227" i="53"/>
  <c r="QR227" i="53"/>
  <c r="QX226" i="53"/>
  <c r="QY226" i="53" s="1"/>
  <c r="QV226" i="53"/>
  <c r="QU226" i="53"/>
  <c r="QT226" i="53"/>
  <c r="QS226" i="53"/>
  <c r="QR226" i="53"/>
  <c r="QX224" i="53"/>
  <c r="QY224" i="53" s="1"/>
  <c r="QV224" i="53"/>
  <c r="QU224" i="53"/>
  <c r="QT224" i="53"/>
  <c r="QS224" i="53"/>
  <c r="QR224" i="53"/>
  <c r="QX223" i="53"/>
  <c r="QY223" i="53" s="1"/>
  <c r="QV223" i="53"/>
  <c r="QU223" i="53"/>
  <c r="QT223" i="53"/>
  <c r="QS223" i="53"/>
  <c r="QR223" i="53"/>
  <c r="QX222" i="53"/>
  <c r="QY222" i="53" s="1"/>
  <c r="QV222" i="53"/>
  <c r="QU222" i="53"/>
  <c r="QT222" i="53"/>
  <c r="QS222" i="53"/>
  <c r="QR222" i="53"/>
  <c r="QX219" i="53"/>
  <c r="QY219" i="53" s="1"/>
  <c r="QV219" i="53"/>
  <c r="QU219" i="53"/>
  <c r="QT219" i="53"/>
  <c r="QS219" i="53"/>
  <c r="QR219" i="53"/>
  <c r="QX218" i="53"/>
  <c r="QY218" i="53" s="1"/>
  <c r="QV218" i="53"/>
  <c r="QU218" i="53"/>
  <c r="QT218" i="53"/>
  <c r="QS218" i="53"/>
  <c r="QR218" i="53"/>
  <c r="QX217" i="53"/>
  <c r="QY217" i="53" s="1"/>
  <c r="QV217" i="53"/>
  <c r="QU217" i="53"/>
  <c r="QT217" i="53"/>
  <c r="QS217" i="53"/>
  <c r="QR217" i="53"/>
  <c r="QX216" i="53"/>
  <c r="QY216" i="53" s="1"/>
  <c r="QV216" i="53"/>
  <c r="QU216" i="53"/>
  <c r="QT216" i="53"/>
  <c r="QS216" i="53"/>
  <c r="QR216" i="53"/>
  <c r="QX215" i="53"/>
  <c r="QY215" i="53" s="1"/>
  <c r="QV215" i="53"/>
  <c r="QU215" i="53"/>
  <c r="QT215" i="53"/>
  <c r="QS215" i="53"/>
  <c r="QR215" i="53"/>
  <c r="QX214" i="53"/>
  <c r="QY214" i="53" s="1"/>
  <c r="QV214" i="53"/>
  <c r="QU214" i="53"/>
  <c r="QT214" i="53"/>
  <c r="QS214" i="53"/>
  <c r="QR214" i="53"/>
  <c r="QX213" i="53"/>
  <c r="QY213" i="53" s="1"/>
  <c r="QV213" i="53"/>
  <c r="QU213" i="53"/>
  <c r="QT213" i="53"/>
  <c r="QS213" i="53"/>
  <c r="QR213" i="53"/>
  <c r="QX212" i="53"/>
  <c r="QY212" i="53" s="1"/>
  <c r="QV212" i="53"/>
  <c r="QU212" i="53"/>
  <c r="QT212" i="53"/>
  <c r="QS212" i="53"/>
  <c r="QR212" i="53"/>
  <c r="QX211" i="53"/>
  <c r="QY211" i="53" s="1"/>
  <c r="QV211" i="53"/>
  <c r="QU211" i="53"/>
  <c r="QT211" i="53"/>
  <c r="QS211" i="53"/>
  <c r="QR211" i="53"/>
  <c r="QX210" i="53"/>
  <c r="QY210" i="53" s="1"/>
  <c r="QV210" i="53"/>
  <c r="QU210" i="53"/>
  <c r="QT210" i="53"/>
  <c r="QS210" i="53"/>
  <c r="QR210" i="53"/>
  <c r="QX209" i="53"/>
  <c r="QY209" i="53" s="1"/>
  <c r="QV209" i="53"/>
  <c r="QU209" i="53"/>
  <c r="QT209" i="53"/>
  <c r="QS209" i="53"/>
  <c r="QR209" i="53"/>
  <c r="QX208" i="53"/>
  <c r="QY208" i="53" s="1"/>
  <c r="QV208" i="53"/>
  <c r="QU208" i="53"/>
  <c r="QT208" i="53"/>
  <c r="QS208" i="53"/>
  <c r="QR208" i="53"/>
  <c r="QX207" i="53"/>
  <c r="QY207" i="53" s="1"/>
  <c r="QV207" i="53"/>
  <c r="QU207" i="53"/>
  <c r="QT207" i="53"/>
  <c r="QS207" i="53"/>
  <c r="QR207" i="53"/>
  <c r="QX206" i="53"/>
  <c r="QY206" i="53" s="1"/>
  <c r="QV206" i="53"/>
  <c r="QU206" i="53"/>
  <c r="QT206" i="53"/>
  <c r="QS206" i="53"/>
  <c r="QR206" i="53"/>
  <c r="QX205" i="53"/>
  <c r="QY205" i="53" s="1"/>
  <c r="QV205" i="53"/>
  <c r="QU205" i="53"/>
  <c r="QT205" i="53"/>
  <c r="QS205" i="53"/>
  <c r="QR205" i="53"/>
  <c r="QX204" i="53"/>
  <c r="QY204" i="53" s="1"/>
  <c r="QV204" i="53"/>
  <c r="QU204" i="53"/>
  <c r="QT204" i="53"/>
  <c r="QS204" i="53"/>
  <c r="QR204" i="53"/>
  <c r="QX203" i="53"/>
  <c r="QY203" i="53" s="1"/>
  <c r="QV203" i="53"/>
  <c r="QU203" i="53"/>
  <c r="QT203" i="53"/>
  <c r="QS203" i="53"/>
  <c r="QR203" i="53"/>
  <c r="QX202" i="53"/>
  <c r="QY202" i="53" s="1"/>
  <c r="QV202" i="53"/>
  <c r="QU202" i="53"/>
  <c r="QT202" i="53"/>
  <c r="QS202" i="53"/>
  <c r="QR202" i="53"/>
  <c r="QX198" i="53"/>
  <c r="QY198" i="53" s="1"/>
  <c r="QV198" i="53"/>
  <c r="QU198" i="53"/>
  <c r="QT198" i="53"/>
  <c r="QS198" i="53"/>
  <c r="QR198" i="53"/>
  <c r="QX197" i="53"/>
  <c r="QY197" i="53" s="1"/>
  <c r="QV197" i="53"/>
  <c r="QU197" i="53"/>
  <c r="QT197" i="53"/>
  <c r="QS197" i="53"/>
  <c r="QR197" i="53"/>
  <c r="QX196" i="53"/>
  <c r="QY196" i="53" s="1"/>
  <c r="QV196" i="53"/>
  <c r="QU196" i="53"/>
  <c r="QT196" i="53"/>
  <c r="QS196" i="53"/>
  <c r="QR196" i="53"/>
  <c r="QX195" i="53"/>
  <c r="QY195" i="53" s="1"/>
  <c r="QV195" i="53"/>
  <c r="QU195" i="53"/>
  <c r="QT195" i="53"/>
  <c r="QS195" i="53"/>
  <c r="QR195" i="53"/>
  <c r="QX194" i="53"/>
  <c r="QY194" i="53" s="1"/>
  <c r="QV194" i="53"/>
  <c r="QU194" i="53"/>
  <c r="QT194" i="53"/>
  <c r="QS194" i="53"/>
  <c r="QR194" i="53"/>
  <c r="QX193" i="53"/>
  <c r="QY193" i="53" s="1"/>
  <c r="QV193" i="53"/>
  <c r="QU193" i="53"/>
  <c r="QT193" i="53"/>
  <c r="QS193" i="53"/>
  <c r="QR193" i="53"/>
  <c r="QX192" i="53"/>
  <c r="QY192" i="53" s="1"/>
  <c r="QV192" i="53"/>
  <c r="QU192" i="53"/>
  <c r="QT192" i="53"/>
  <c r="QS192" i="53"/>
  <c r="QR192" i="53"/>
  <c r="QX191" i="53"/>
  <c r="QY191" i="53" s="1"/>
  <c r="QV191" i="53"/>
  <c r="QU191" i="53"/>
  <c r="QT191" i="53"/>
  <c r="QS191" i="53"/>
  <c r="QR191" i="53"/>
  <c r="QX190" i="53"/>
  <c r="QY190" i="53" s="1"/>
  <c r="QV190" i="53"/>
  <c r="QU190" i="53"/>
  <c r="QT190" i="53"/>
  <c r="QS190" i="53"/>
  <c r="QR190" i="53"/>
  <c r="QX188" i="53"/>
  <c r="QY188" i="53" s="1"/>
  <c r="QV188" i="53"/>
  <c r="QU188" i="53"/>
  <c r="QT188" i="53"/>
  <c r="QS188" i="53"/>
  <c r="QR188" i="53"/>
  <c r="QX187" i="53"/>
  <c r="QY187" i="53" s="1"/>
  <c r="QV187" i="53"/>
  <c r="QU187" i="53"/>
  <c r="QT187" i="53"/>
  <c r="QS187" i="53"/>
  <c r="QR187" i="53"/>
  <c r="QX185" i="53"/>
  <c r="QY185" i="53" s="1"/>
  <c r="QV185" i="53"/>
  <c r="QU185" i="53"/>
  <c r="QT185" i="53"/>
  <c r="QS185" i="53"/>
  <c r="QR185" i="53"/>
  <c r="QX184" i="53"/>
  <c r="QY184" i="53" s="1"/>
  <c r="QV184" i="53"/>
  <c r="QU184" i="53"/>
  <c r="QT184" i="53"/>
  <c r="QS184" i="53"/>
  <c r="QR184" i="53"/>
  <c r="QX183" i="53"/>
  <c r="QY183" i="53" s="1"/>
  <c r="QV183" i="53"/>
  <c r="QU183" i="53"/>
  <c r="QT183" i="53"/>
  <c r="QS183" i="53"/>
  <c r="QR183" i="53"/>
  <c r="QX182" i="53"/>
  <c r="QY182" i="53" s="1"/>
  <c r="QV182" i="53"/>
  <c r="QU182" i="53"/>
  <c r="QT182" i="53"/>
  <c r="QS182" i="53"/>
  <c r="QR182" i="53"/>
  <c r="QX181" i="53"/>
  <c r="QY181" i="53" s="1"/>
  <c r="QV181" i="53"/>
  <c r="QU181" i="53"/>
  <c r="QT181" i="53"/>
  <c r="QS181" i="53"/>
  <c r="QR181" i="53"/>
  <c r="QX179" i="53"/>
  <c r="QY179" i="53" s="1"/>
  <c r="QV179" i="53"/>
  <c r="QU179" i="53"/>
  <c r="QS179" i="53"/>
  <c r="QR179" i="53"/>
  <c r="QX178" i="53"/>
  <c r="QY178" i="53" s="1"/>
  <c r="QV178" i="53"/>
  <c r="QU178" i="53"/>
  <c r="QT178" i="53"/>
  <c r="QS178" i="53"/>
  <c r="QR178" i="53"/>
  <c r="QX177" i="53"/>
  <c r="QY177" i="53" s="1"/>
  <c r="QV177" i="53"/>
  <c r="QU177" i="53"/>
  <c r="QS177" i="53"/>
  <c r="QR177" i="53"/>
  <c r="QX175" i="53"/>
  <c r="QY175" i="53" s="1"/>
  <c r="QV175" i="53"/>
  <c r="QU175" i="53"/>
  <c r="QT175" i="53"/>
  <c r="QS175" i="53"/>
  <c r="QR175" i="53"/>
  <c r="QX174" i="53"/>
  <c r="QY174" i="53" s="1"/>
  <c r="QV174" i="53"/>
  <c r="QU174" i="53"/>
  <c r="QT174" i="53"/>
  <c r="QS174" i="53"/>
  <c r="QR174" i="53"/>
  <c r="QX173" i="53"/>
  <c r="QY173" i="53" s="1"/>
  <c r="QV173" i="53"/>
  <c r="QU173" i="53"/>
  <c r="QT173" i="53"/>
  <c r="QS173" i="53"/>
  <c r="QR173" i="53"/>
  <c r="QX172" i="53"/>
  <c r="QY172" i="53" s="1"/>
  <c r="QV172" i="53"/>
  <c r="QU172" i="53"/>
  <c r="QT172" i="53"/>
  <c r="QS172" i="53"/>
  <c r="QR172" i="53"/>
  <c r="QX169" i="53"/>
  <c r="QY169" i="53" s="1"/>
  <c r="QV169" i="53"/>
  <c r="QU169" i="53"/>
  <c r="QT169" i="53"/>
  <c r="QS169" i="53"/>
  <c r="QR169" i="53"/>
  <c r="QX168" i="53"/>
  <c r="QY168" i="53" s="1"/>
  <c r="QV168" i="53"/>
  <c r="QU168" i="53"/>
  <c r="QT168" i="53"/>
  <c r="QS168" i="53"/>
  <c r="QR168" i="53"/>
  <c r="QX167" i="53"/>
  <c r="QY167" i="53" s="1"/>
  <c r="QV167" i="53"/>
  <c r="QU167" i="53"/>
  <c r="QT167" i="53"/>
  <c r="QS167" i="53"/>
  <c r="QR167" i="53"/>
  <c r="QX166" i="53"/>
  <c r="QY166" i="53" s="1"/>
  <c r="QV166" i="53"/>
  <c r="QU166" i="53"/>
  <c r="QT166" i="53"/>
  <c r="QS166" i="53"/>
  <c r="QR166" i="53"/>
  <c r="QX165" i="53"/>
  <c r="QY165" i="53" s="1"/>
  <c r="QV165" i="53"/>
  <c r="QU165" i="53"/>
  <c r="QT165" i="53"/>
  <c r="QS165" i="53"/>
  <c r="QR165" i="53"/>
  <c r="QX164" i="53"/>
  <c r="QY164" i="53" s="1"/>
  <c r="QV164" i="53"/>
  <c r="QU164" i="53"/>
  <c r="QT164" i="53"/>
  <c r="QS164" i="53"/>
  <c r="QR164" i="53"/>
  <c r="QX163" i="53"/>
  <c r="QY163" i="53" s="1"/>
  <c r="QV163" i="53"/>
  <c r="QU163" i="53"/>
  <c r="QT163" i="53"/>
  <c r="QS163" i="53"/>
  <c r="QR163" i="53"/>
  <c r="QX162" i="53"/>
  <c r="QY162" i="53" s="1"/>
  <c r="QV162" i="53"/>
  <c r="QU162" i="53"/>
  <c r="QT162" i="53"/>
  <c r="QS162" i="53"/>
  <c r="QR162" i="53"/>
  <c r="QX161" i="53"/>
  <c r="QY161" i="53" s="1"/>
  <c r="QV161" i="53"/>
  <c r="QU161" i="53"/>
  <c r="QT161" i="53"/>
  <c r="QS161" i="53"/>
  <c r="QR161" i="53"/>
  <c r="QX160" i="53"/>
  <c r="QY160" i="53" s="1"/>
  <c r="QV160" i="53"/>
  <c r="QU160" i="53"/>
  <c r="QT160" i="53"/>
  <c r="QS160" i="53"/>
  <c r="QR160" i="53"/>
  <c r="QX159" i="53"/>
  <c r="QY159" i="53" s="1"/>
  <c r="QV159" i="53"/>
  <c r="QU159" i="53"/>
  <c r="QT159" i="53"/>
  <c r="QS159" i="53"/>
  <c r="QR159" i="53"/>
  <c r="QX157" i="53"/>
  <c r="QY157" i="53" s="1"/>
  <c r="QV157" i="53"/>
  <c r="QU157" i="53"/>
  <c r="QT157" i="53"/>
  <c r="QS157" i="53"/>
  <c r="QR157" i="53"/>
  <c r="QX156" i="53"/>
  <c r="QY156" i="53" s="1"/>
  <c r="QV156" i="53"/>
  <c r="QU156" i="53"/>
  <c r="QT156" i="53"/>
  <c r="QS156" i="53"/>
  <c r="QR156" i="53"/>
  <c r="QX155" i="53"/>
  <c r="QY155" i="53" s="1"/>
  <c r="QV155" i="53"/>
  <c r="QU155" i="53"/>
  <c r="QT155" i="53"/>
  <c r="QS155" i="53"/>
  <c r="QR155" i="53"/>
  <c r="QX154" i="53"/>
  <c r="QY154" i="53" s="1"/>
  <c r="QV154" i="53"/>
  <c r="QU154" i="53"/>
  <c r="QT154" i="53"/>
  <c r="QS154" i="53"/>
  <c r="QR154" i="53"/>
  <c r="QX153" i="53"/>
  <c r="QY153" i="53" s="1"/>
  <c r="QV153" i="53"/>
  <c r="QU153" i="53"/>
  <c r="QT153" i="53"/>
  <c r="QS153" i="53"/>
  <c r="QR153" i="53"/>
  <c r="QX152" i="53"/>
  <c r="QY152" i="53" s="1"/>
  <c r="QV152" i="53"/>
  <c r="QU152" i="53"/>
  <c r="QT152" i="53"/>
  <c r="QS152" i="53"/>
  <c r="QR152" i="53"/>
  <c r="QX151" i="53"/>
  <c r="QY151" i="53" s="1"/>
  <c r="QV151" i="53"/>
  <c r="QU151" i="53"/>
  <c r="QT151" i="53"/>
  <c r="QS151" i="53"/>
  <c r="QR151" i="53"/>
  <c r="QX150" i="53"/>
  <c r="QY150" i="53" s="1"/>
  <c r="QV150" i="53"/>
  <c r="QU150" i="53"/>
  <c r="QT150" i="53"/>
  <c r="QS150" i="53"/>
  <c r="QR150" i="53"/>
  <c r="QX149" i="53"/>
  <c r="QY149" i="53" s="1"/>
  <c r="QV149" i="53"/>
  <c r="QU149" i="53"/>
  <c r="QT149" i="53"/>
  <c r="QS149" i="53"/>
  <c r="QR149" i="53"/>
  <c r="QX148" i="53"/>
  <c r="QY148" i="53" s="1"/>
  <c r="QV148" i="53"/>
  <c r="QU148" i="53"/>
  <c r="QT148" i="53"/>
  <c r="QS148" i="53"/>
  <c r="QR148" i="53"/>
  <c r="QX145" i="53"/>
  <c r="QY145" i="53" s="1"/>
  <c r="QV145" i="53"/>
  <c r="QU145" i="53"/>
  <c r="QT145" i="53"/>
  <c r="QS145" i="53"/>
  <c r="QR145" i="53"/>
  <c r="QX144" i="53"/>
  <c r="QY144" i="53" s="1"/>
  <c r="QV144" i="53"/>
  <c r="QU144" i="53"/>
  <c r="QT144" i="53"/>
  <c r="QS144" i="53"/>
  <c r="QR144" i="53"/>
  <c r="QX142" i="53"/>
  <c r="QY142" i="53" s="1"/>
  <c r="QV142" i="53"/>
  <c r="QU142" i="53"/>
  <c r="QT142" i="53"/>
  <c r="QS142" i="53"/>
  <c r="QR142" i="53"/>
  <c r="QX141" i="53"/>
  <c r="QY141" i="53" s="1"/>
  <c r="QV141" i="53"/>
  <c r="QU141" i="53"/>
  <c r="QT141" i="53"/>
  <c r="QS141" i="53"/>
  <c r="QR141" i="53"/>
  <c r="QX140" i="53"/>
  <c r="QY140" i="53" s="1"/>
  <c r="QV140" i="53"/>
  <c r="QU140" i="53"/>
  <c r="QT140" i="53"/>
  <c r="QS140" i="53"/>
  <c r="QR140" i="53"/>
  <c r="QX139" i="53"/>
  <c r="QY139" i="53" s="1"/>
  <c r="QV139" i="53"/>
  <c r="QU139" i="53"/>
  <c r="QT139" i="53"/>
  <c r="QS139" i="53"/>
  <c r="QR139" i="53"/>
  <c r="QX137" i="53"/>
  <c r="QY137" i="53" s="1"/>
  <c r="QV137" i="53"/>
  <c r="QU137" i="53"/>
  <c r="QT137" i="53"/>
  <c r="QS137" i="53"/>
  <c r="QR137" i="53"/>
  <c r="QX134" i="53"/>
  <c r="QY134" i="53" s="1"/>
  <c r="QV134" i="53"/>
  <c r="QU134" i="53"/>
  <c r="QT134" i="53"/>
  <c r="QS134" i="53"/>
  <c r="QR134" i="53"/>
  <c r="QX133" i="53"/>
  <c r="QY133" i="53" s="1"/>
  <c r="QV133" i="53"/>
  <c r="QU133" i="53"/>
  <c r="QT133" i="53"/>
  <c r="QS133" i="53"/>
  <c r="QR133" i="53"/>
  <c r="QX131" i="53"/>
  <c r="QY131" i="53" s="1"/>
  <c r="QV131" i="53"/>
  <c r="QU131" i="53"/>
  <c r="QS131" i="53"/>
  <c r="QR131" i="53"/>
  <c r="QX130" i="53"/>
  <c r="QY130" i="53" s="1"/>
  <c r="QV130" i="53"/>
  <c r="QU130" i="53"/>
  <c r="QT130" i="53"/>
  <c r="QS130" i="53"/>
  <c r="QR130" i="53"/>
  <c r="QX129" i="53"/>
  <c r="QY129" i="53" s="1"/>
  <c r="QV129" i="53"/>
  <c r="QU129" i="53"/>
  <c r="QS129" i="53"/>
  <c r="QR129" i="53"/>
  <c r="QX128" i="53"/>
  <c r="QY128" i="53" s="1"/>
  <c r="QV128" i="53"/>
  <c r="QU128" i="53"/>
  <c r="QS128" i="53"/>
  <c r="QR128" i="53"/>
  <c r="QX126" i="53"/>
  <c r="QY126" i="53" s="1"/>
  <c r="QV126" i="53"/>
  <c r="QU126" i="53"/>
  <c r="QT126" i="53"/>
  <c r="QS126" i="53"/>
  <c r="QR126" i="53"/>
  <c r="QX125" i="53"/>
  <c r="QY125" i="53" s="1"/>
  <c r="QV125" i="53"/>
  <c r="QU125" i="53"/>
  <c r="QT125" i="53"/>
  <c r="QS125" i="53"/>
  <c r="QR125" i="53"/>
  <c r="QX121" i="53"/>
  <c r="QY121" i="53" s="1"/>
  <c r="QV121" i="53"/>
  <c r="QU121" i="53"/>
  <c r="QT121" i="53"/>
  <c r="QS121" i="53"/>
  <c r="QR121" i="53"/>
  <c r="QX120" i="53"/>
  <c r="QY120" i="53" s="1"/>
  <c r="QV120" i="53"/>
  <c r="QU120" i="53"/>
  <c r="QS120" i="53"/>
  <c r="QR120" i="53"/>
  <c r="QX119" i="53"/>
  <c r="QY119" i="53" s="1"/>
  <c r="QV119" i="53"/>
  <c r="QU119" i="53"/>
  <c r="QS119" i="53"/>
  <c r="QR119" i="53"/>
  <c r="QX118" i="53"/>
  <c r="QY118" i="53" s="1"/>
  <c r="QV118" i="53"/>
  <c r="QU118" i="53"/>
  <c r="QS118" i="53"/>
  <c r="QR118" i="53"/>
  <c r="QX117" i="53"/>
  <c r="QY117" i="53" s="1"/>
  <c r="QV117" i="53"/>
  <c r="QU117" i="53"/>
  <c r="QS117" i="53"/>
  <c r="QR117" i="53"/>
  <c r="QX116" i="53"/>
  <c r="QY116" i="53" s="1"/>
  <c r="QV116" i="53"/>
  <c r="QU116" i="53"/>
  <c r="QT116" i="53"/>
  <c r="QS116" i="53"/>
  <c r="QR116" i="53"/>
  <c r="QX114" i="53"/>
  <c r="QY114" i="53" s="1"/>
  <c r="QV114" i="53"/>
  <c r="QU114" i="53"/>
  <c r="QT114" i="53"/>
  <c r="QS114" i="53"/>
  <c r="QR114" i="53"/>
  <c r="QX112" i="53"/>
  <c r="QY112" i="53" s="1"/>
  <c r="QV112" i="53"/>
  <c r="QU112" i="53"/>
  <c r="QT112" i="53"/>
  <c r="QS112" i="53"/>
  <c r="QR112" i="53"/>
  <c r="QX111" i="53"/>
  <c r="QY111" i="53" s="1"/>
  <c r="QV111" i="53"/>
  <c r="QU111" i="53"/>
  <c r="QS111" i="53"/>
  <c r="QR111" i="53"/>
  <c r="QX110" i="53"/>
  <c r="QY110" i="53" s="1"/>
  <c r="QV110" i="53"/>
  <c r="QU110" i="53"/>
  <c r="QS110" i="53"/>
  <c r="QR110" i="53"/>
  <c r="QX107" i="53"/>
  <c r="QY107" i="53" s="1"/>
  <c r="QV107" i="53"/>
  <c r="QU107" i="53"/>
  <c r="QS107" i="53"/>
  <c r="QR107" i="53"/>
  <c r="QX105" i="53"/>
  <c r="QY105" i="53" s="1"/>
  <c r="QV105" i="53"/>
  <c r="QU105" i="53"/>
  <c r="QT105" i="53"/>
  <c r="QS105" i="53"/>
  <c r="QR105" i="53"/>
  <c r="QX104" i="53"/>
  <c r="QY104" i="53" s="1"/>
  <c r="QV104" i="53"/>
  <c r="QU104" i="53"/>
  <c r="QT104" i="53"/>
  <c r="QS104" i="53"/>
  <c r="QR104" i="53"/>
  <c r="QX103" i="53"/>
  <c r="QY103" i="53" s="1"/>
  <c r="QV103" i="53"/>
  <c r="QU103" i="53"/>
  <c r="QT103" i="53"/>
  <c r="QS103" i="53"/>
  <c r="QR103" i="53"/>
  <c r="QX102" i="53"/>
  <c r="QY102" i="53" s="1"/>
  <c r="QV102" i="53"/>
  <c r="QU102" i="53"/>
  <c r="QT102" i="53"/>
  <c r="QS102" i="53"/>
  <c r="QR102" i="53"/>
  <c r="QX101" i="53"/>
  <c r="QY101" i="53" s="1"/>
  <c r="QV101" i="53"/>
  <c r="QU101" i="53"/>
  <c r="QT101" i="53"/>
  <c r="QS101" i="53"/>
  <c r="QR101" i="53"/>
  <c r="QX98" i="53"/>
  <c r="QY98" i="53" s="1"/>
  <c r="QV98" i="53"/>
  <c r="QU98" i="53"/>
  <c r="QS98" i="53"/>
  <c r="QR98" i="53"/>
  <c r="QX95" i="53"/>
  <c r="QY95" i="53" s="1"/>
  <c r="QV95" i="53"/>
  <c r="QU95" i="53"/>
  <c r="QS95" i="53"/>
  <c r="QR95" i="53"/>
  <c r="QX94" i="53"/>
  <c r="QY94" i="53" s="1"/>
  <c r="QV94" i="53"/>
  <c r="QU94" i="53"/>
  <c r="QS94" i="53"/>
  <c r="QR94" i="53"/>
  <c r="QX92" i="53"/>
  <c r="QY92" i="53" s="1"/>
  <c r="QV92" i="53"/>
  <c r="QU92" i="53"/>
  <c r="QT92" i="53"/>
  <c r="QS92" i="53"/>
  <c r="QR92" i="53"/>
  <c r="QX91" i="53"/>
  <c r="QY91" i="53" s="1"/>
  <c r="QV91" i="53"/>
  <c r="QU91" i="53"/>
  <c r="QT91" i="53"/>
  <c r="QS91" i="53"/>
  <c r="QR91" i="53"/>
  <c r="QX90" i="53"/>
  <c r="QY90" i="53" s="1"/>
  <c r="QV90" i="53"/>
  <c r="QU90" i="53"/>
  <c r="QT90" i="53"/>
  <c r="QS90" i="53"/>
  <c r="QR90" i="53"/>
  <c r="QX89" i="53"/>
  <c r="QY89" i="53" s="1"/>
  <c r="QV89" i="53"/>
  <c r="QU89" i="53"/>
  <c r="QT89" i="53"/>
  <c r="QS89" i="53"/>
  <c r="QR89" i="53"/>
  <c r="QX88" i="53"/>
  <c r="QY88" i="53" s="1"/>
  <c r="QV88" i="53"/>
  <c r="QU88" i="53"/>
  <c r="QT88" i="53"/>
  <c r="QS88" i="53"/>
  <c r="QR88" i="53"/>
  <c r="QX86" i="53"/>
  <c r="QY86" i="53" s="1"/>
  <c r="QV86" i="53"/>
  <c r="QU86" i="53"/>
  <c r="QT86" i="53"/>
  <c r="QS86" i="53"/>
  <c r="QR86" i="53"/>
  <c r="QX85" i="53"/>
  <c r="QY85" i="53" s="1"/>
  <c r="QV85" i="53"/>
  <c r="QU85" i="53"/>
  <c r="QT85" i="53"/>
  <c r="QS85" i="53"/>
  <c r="QR85" i="53"/>
  <c r="QX84" i="53"/>
  <c r="QY84" i="53" s="1"/>
  <c r="QV84" i="53"/>
  <c r="QU84" i="53"/>
  <c r="QT84" i="53"/>
  <c r="QS84" i="53"/>
  <c r="QR84" i="53"/>
  <c r="QX83" i="53"/>
  <c r="QY83" i="53" s="1"/>
  <c r="QV83" i="53"/>
  <c r="QU83" i="53"/>
  <c r="QS83" i="53"/>
  <c r="QR83" i="53"/>
  <c r="QX82" i="53"/>
  <c r="QY82" i="53" s="1"/>
  <c r="QV82" i="53"/>
  <c r="QU82" i="53"/>
  <c r="QT82" i="53"/>
  <c r="QS82" i="53"/>
  <c r="QR82" i="53"/>
  <c r="QX81" i="53"/>
  <c r="QY81" i="53" s="1"/>
  <c r="QV81" i="53"/>
  <c r="QU81" i="53"/>
  <c r="QT81" i="53"/>
  <c r="QS81" i="53"/>
  <c r="QR81" i="53"/>
  <c r="QX79" i="53"/>
  <c r="QY79" i="53" s="1"/>
  <c r="QV79" i="53"/>
  <c r="QU79" i="53"/>
  <c r="QS79" i="53"/>
  <c r="QR79" i="53"/>
  <c r="QX77" i="53"/>
  <c r="QY77" i="53" s="1"/>
  <c r="QV77" i="53"/>
  <c r="QU77" i="53"/>
  <c r="QT77" i="53"/>
  <c r="QS77" i="53"/>
  <c r="QR77" i="53"/>
  <c r="QX76" i="53"/>
  <c r="QY76" i="53" s="1"/>
  <c r="QV76" i="53"/>
  <c r="QU76" i="53"/>
  <c r="QS76" i="53"/>
  <c r="QR76" i="53"/>
  <c r="QX74" i="53"/>
  <c r="QY74" i="53" s="1"/>
  <c r="QV74" i="53"/>
  <c r="QU74" i="53"/>
  <c r="QT74" i="53"/>
  <c r="QS74" i="53"/>
  <c r="QR74" i="53"/>
  <c r="QX72" i="53"/>
  <c r="QY72" i="53" s="1"/>
  <c r="QV72" i="53"/>
  <c r="QU72" i="53"/>
  <c r="QT72" i="53"/>
  <c r="QS72" i="53"/>
  <c r="QR72" i="53"/>
  <c r="QX71" i="53"/>
  <c r="QY71" i="53" s="1"/>
  <c r="QV71" i="53"/>
  <c r="QU71" i="53"/>
  <c r="QT71" i="53"/>
  <c r="QS71" i="53"/>
  <c r="QR71" i="53"/>
  <c r="QX68" i="53"/>
  <c r="QY68" i="53" s="1"/>
  <c r="QV68" i="53"/>
  <c r="QU68" i="53"/>
  <c r="QT68" i="53"/>
  <c r="QS68" i="53"/>
  <c r="QR68" i="53"/>
  <c r="QX67" i="53"/>
  <c r="QY67" i="53" s="1"/>
  <c r="QV67" i="53"/>
  <c r="QU67" i="53"/>
  <c r="QT67" i="53"/>
  <c r="QS67" i="53"/>
  <c r="QR67" i="53"/>
  <c r="QX63" i="53"/>
  <c r="QY63" i="53" s="1"/>
  <c r="QV63" i="53"/>
  <c r="QU63" i="53"/>
  <c r="QS63" i="53"/>
  <c r="QR63" i="53"/>
  <c r="QX61" i="53"/>
  <c r="QY61" i="53" s="1"/>
  <c r="QV61" i="53"/>
  <c r="QU61" i="53"/>
  <c r="QT61" i="53"/>
  <c r="QS61" i="53"/>
  <c r="QR61" i="53"/>
  <c r="QX60" i="53"/>
  <c r="QY60" i="53" s="1"/>
  <c r="QV60" i="53"/>
  <c r="QU60" i="53"/>
  <c r="QT60" i="53"/>
  <c r="QS60" i="53"/>
  <c r="QR60" i="53"/>
  <c r="QX59" i="53"/>
  <c r="QY59" i="53" s="1"/>
  <c r="QV59" i="53"/>
  <c r="QU59" i="53"/>
  <c r="QS59" i="53"/>
  <c r="QR59" i="53"/>
  <c r="QX58" i="53"/>
  <c r="QY58" i="53" s="1"/>
  <c r="QV58" i="53"/>
  <c r="QU58" i="53"/>
  <c r="QS58" i="53"/>
  <c r="QR58" i="53"/>
  <c r="QX56" i="53"/>
  <c r="QY56" i="53" s="1"/>
  <c r="QV56" i="53"/>
  <c r="QU56" i="53"/>
  <c r="QT56" i="53"/>
  <c r="QS56" i="53"/>
  <c r="QR56" i="53"/>
  <c r="QX55" i="53"/>
  <c r="QY55" i="53" s="1"/>
  <c r="QV55" i="53"/>
  <c r="QU55" i="53"/>
  <c r="QS55" i="53"/>
  <c r="QR55" i="53"/>
  <c r="QX52" i="53"/>
  <c r="QY52" i="53" s="1"/>
  <c r="QV52" i="53"/>
  <c r="QU52" i="53"/>
  <c r="QT52" i="53"/>
  <c r="QS52" i="53"/>
  <c r="QR52" i="53"/>
  <c r="QX51" i="53"/>
  <c r="QY51" i="53" s="1"/>
  <c r="QV51" i="53"/>
  <c r="QU51" i="53"/>
  <c r="QT51" i="53"/>
  <c r="QS51" i="53"/>
  <c r="QR51" i="53"/>
  <c r="QX50" i="53"/>
  <c r="QY50" i="53" s="1"/>
  <c r="QV50" i="53"/>
  <c r="QU50" i="53"/>
  <c r="QT50" i="53"/>
  <c r="QS50" i="53"/>
  <c r="QR50" i="53"/>
  <c r="QX49" i="53"/>
  <c r="QY49" i="53" s="1"/>
  <c r="QV49" i="53"/>
  <c r="QU49" i="53"/>
  <c r="QT49" i="53"/>
  <c r="QS49" i="53"/>
  <c r="QR49" i="53"/>
  <c r="QX48" i="53"/>
  <c r="QY48" i="53" s="1"/>
  <c r="QV48" i="53"/>
  <c r="QU48" i="53"/>
  <c r="QT48" i="53"/>
  <c r="QS48" i="53"/>
  <c r="QR48" i="53"/>
  <c r="QX47" i="53"/>
  <c r="QY47" i="53" s="1"/>
  <c r="QV47" i="53"/>
  <c r="QU47" i="53"/>
  <c r="QT47" i="53"/>
  <c r="QS47" i="53"/>
  <c r="QR47" i="53"/>
  <c r="QX46" i="53"/>
  <c r="QY46" i="53" s="1"/>
  <c r="QV46" i="53"/>
  <c r="QU46" i="53"/>
  <c r="QT46" i="53"/>
  <c r="QS46" i="53"/>
  <c r="QR46" i="53"/>
  <c r="QX45" i="53"/>
  <c r="QY45" i="53" s="1"/>
  <c r="QV45" i="53"/>
  <c r="QU45" i="53"/>
  <c r="QT45" i="53"/>
  <c r="QS45" i="53"/>
  <c r="QR45" i="53"/>
  <c r="QX44" i="53"/>
  <c r="QY44" i="53" s="1"/>
  <c r="QV44" i="53"/>
  <c r="QU44" i="53"/>
  <c r="QS44" i="53"/>
  <c r="QR44" i="53"/>
  <c r="QX43" i="53"/>
  <c r="QY43" i="53" s="1"/>
  <c r="QV43" i="53"/>
  <c r="QU43" i="53"/>
  <c r="QX42" i="53"/>
  <c r="QY42" i="53" s="1"/>
  <c r="QV42" i="53"/>
  <c r="QU42" i="53"/>
  <c r="QT42" i="53"/>
  <c r="QS42" i="53"/>
  <c r="QR42" i="53"/>
  <c r="QX41" i="53"/>
  <c r="QY41" i="53" s="1"/>
  <c r="QV41" i="53"/>
  <c r="QU41" i="53"/>
  <c r="QS41" i="53"/>
  <c r="QR41" i="53"/>
  <c r="QX40" i="53"/>
  <c r="QY40" i="53" s="1"/>
  <c r="QV40" i="53"/>
  <c r="QU40" i="53"/>
  <c r="QS40" i="53"/>
  <c r="QR40" i="53"/>
  <c r="QX39" i="53"/>
  <c r="QY39" i="53" s="1"/>
  <c r="QV39" i="53"/>
  <c r="QU39" i="53"/>
  <c r="QS39" i="53"/>
  <c r="QR39" i="53"/>
  <c r="QX38" i="53"/>
  <c r="QY38" i="53" s="1"/>
  <c r="QV38" i="53"/>
  <c r="QU38" i="53"/>
  <c r="QS38" i="53"/>
  <c r="QR38" i="53"/>
  <c r="QX37" i="53"/>
  <c r="QY37" i="53" s="1"/>
  <c r="QV37" i="53"/>
  <c r="QU37" i="53"/>
  <c r="QT37" i="53"/>
  <c r="QS37" i="53"/>
  <c r="QR37" i="53"/>
  <c r="QX35" i="53"/>
  <c r="QY35" i="53" s="1"/>
  <c r="QV35" i="53"/>
  <c r="QU35" i="53"/>
  <c r="QT35" i="53"/>
  <c r="QS35" i="53"/>
  <c r="QW35" i="53" s="1"/>
  <c r="QR35" i="53"/>
  <c r="QX34" i="53"/>
  <c r="QY34" i="53" s="1"/>
  <c r="QV34" i="53"/>
  <c r="QU34" i="53"/>
  <c r="QT34" i="53"/>
  <c r="QS34" i="53"/>
  <c r="QR34" i="53"/>
  <c r="QX33" i="53"/>
  <c r="QY33" i="53" s="1"/>
  <c r="QV33" i="53"/>
  <c r="QU33" i="53"/>
  <c r="QT33" i="53"/>
  <c r="QS33" i="53"/>
  <c r="QR33" i="53"/>
  <c r="QX32" i="53"/>
  <c r="QY32" i="53" s="1"/>
  <c r="QV32" i="53"/>
  <c r="QU32" i="53"/>
  <c r="QS32" i="53"/>
  <c r="QR32" i="53"/>
  <c r="QX31" i="53"/>
  <c r="QY31" i="53" s="1"/>
  <c r="QV31" i="53"/>
  <c r="QU31" i="53"/>
  <c r="QT31" i="53"/>
  <c r="QS31" i="53"/>
  <c r="QW31" i="53" s="1"/>
  <c r="QR31" i="53"/>
  <c r="QX30" i="53"/>
  <c r="QY30" i="53" s="1"/>
  <c r="QV30" i="53"/>
  <c r="QU30" i="53"/>
  <c r="QT30" i="53"/>
  <c r="QS30" i="53"/>
  <c r="QR30" i="53"/>
  <c r="QX29" i="53"/>
  <c r="QY29" i="53" s="1"/>
  <c r="QV29" i="53"/>
  <c r="QU29" i="53"/>
  <c r="QT29" i="53"/>
  <c r="QS29" i="53"/>
  <c r="QR29" i="53"/>
  <c r="QX28" i="53"/>
  <c r="QY28" i="53" s="1"/>
  <c r="QV28" i="53"/>
  <c r="QU28" i="53"/>
  <c r="QT28" i="53"/>
  <c r="QS28" i="53"/>
  <c r="QR28" i="53"/>
  <c r="QX27" i="53"/>
  <c r="QY27" i="53" s="1"/>
  <c r="QV27" i="53"/>
  <c r="QU27" i="53"/>
  <c r="QT27" i="53"/>
  <c r="QS27" i="53"/>
  <c r="QW27" i="53" s="1"/>
  <c r="QR27" i="53"/>
  <c r="QX26" i="53"/>
  <c r="QY26" i="53" s="1"/>
  <c r="QV26" i="53"/>
  <c r="QU26" i="53"/>
  <c r="QT26" i="53"/>
  <c r="QS26" i="53"/>
  <c r="QR26" i="53"/>
  <c r="QX25" i="53"/>
  <c r="QY25" i="53" s="1"/>
  <c r="QV25" i="53"/>
  <c r="QU25" i="53"/>
  <c r="QT25" i="53"/>
  <c r="QS25" i="53"/>
  <c r="QR25" i="53"/>
  <c r="QX24" i="53"/>
  <c r="QY24" i="53" s="1"/>
  <c r="QV24" i="53"/>
  <c r="QU24" i="53"/>
  <c r="QT24" i="53"/>
  <c r="QS24" i="53"/>
  <c r="QR24" i="53"/>
  <c r="QX23" i="53"/>
  <c r="QY23" i="53" s="1"/>
  <c r="QV23" i="53"/>
  <c r="QU23" i="53"/>
  <c r="QT23" i="53"/>
  <c r="QS23" i="53"/>
  <c r="QW23" i="53" s="1"/>
  <c r="QR23" i="53"/>
  <c r="QX22" i="53"/>
  <c r="QY22" i="53" s="1"/>
  <c r="QV22" i="53"/>
  <c r="QU22" i="53"/>
  <c r="QT22" i="53"/>
  <c r="QS22" i="53"/>
  <c r="QR22" i="53"/>
  <c r="QX21" i="53"/>
  <c r="QY21" i="53" s="1"/>
  <c r="QV21" i="53"/>
  <c r="QU21" i="53"/>
  <c r="QT21" i="53"/>
  <c r="QS21" i="53"/>
  <c r="QR21" i="53"/>
  <c r="QX20" i="53"/>
  <c r="QY20" i="53" s="1"/>
  <c r="QV20" i="53"/>
  <c r="QU20" i="53"/>
  <c r="QS20" i="53"/>
  <c r="QR20" i="53"/>
  <c r="QX19" i="53"/>
  <c r="QY19" i="53" s="1"/>
  <c r="QV19" i="53"/>
  <c r="QU19" i="53"/>
  <c r="QT19" i="53"/>
  <c r="QS19" i="53"/>
  <c r="QW19" i="53" s="1"/>
  <c r="QR19" i="53"/>
  <c r="QX16" i="53"/>
  <c r="QY16" i="53" s="1"/>
  <c r="QV16" i="53"/>
  <c r="QU16" i="53"/>
  <c r="QS16" i="53"/>
  <c r="QR16" i="53"/>
  <c r="QN8" i="53"/>
  <c r="QM2" i="53"/>
  <c r="QK420" i="53" s="1"/>
  <c r="PX419" i="53"/>
  <c r="QB421" i="53" s="1"/>
  <c r="QD421" i="53"/>
  <c r="QG411" i="53"/>
  <c r="QH411" i="53" s="1"/>
  <c r="QE411" i="53"/>
  <c r="QD411" i="53"/>
  <c r="QC411" i="53"/>
  <c r="QB411" i="53"/>
  <c r="QA411" i="53"/>
  <c r="QG409" i="53"/>
  <c r="QH409" i="53" s="1"/>
  <c r="QE409" i="53"/>
  <c r="QD409" i="53"/>
  <c r="QC409" i="53"/>
  <c r="QB409" i="53"/>
  <c r="QA409" i="53"/>
  <c r="QG407" i="53"/>
  <c r="QH407" i="53" s="1"/>
  <c r="QE407" i="53"/>
  <c r="QD407" i="53"/>
  <c r="QC407" i="53"/>
  <c r="QB407" i="53"/>
  <c r="QA407" i="53"/>
  <c r="QG406" i="53"/>
  <c r="QH406" i="53" s="1"/>
  <c r="QE406" i="53"/>
  <c r="QD406" i="53"/>
  <c r="QC406" i="53"/>
  <c r="QB406" i="53"/>
  <c r="QA406" i="53"/>
  <c r="QH404" i="53"/>
  <c r="QG404" i="53"/>
  <c r="QE404" i="53"/>
  <c r="QD404" i="53"/>
  <c r="QC404" i="53"/>
  <c r="QB404" i="53"/>
  <c r="QA404" i="53"/>
  <c r="QG402" i="53"/>
  <c r="QH402" i="53" s="1"/>
  <c r="QE402" i="53"/>
  <c r="QD402" i="53"/>
  <c r="QC402" i="53"/>
  <c r="QB402" i="53"/>
  <c r="QA402" i="53"/>
  <c r="QG400" i="53"/>
  <c r="QH400" i="53" s="1"/>
  <c r="QE400" i="53"/>
  <c r="QD400" i="53"/>
  <c r="QC400" i="53"/>
  <c r="QB400" i="53"/>
  <c r="QA400" i="53"/>
  <c r="QG398" i="53"/>
  <c r="QH398" i="53" s="1"/>
  <c r="QE398" i="53"/>
  <c r="QD398" i="53"/>
  <c r="QC398" i="53"/>
  <c r="QB398" i="53"/>
  <c r="QA398" i="53"/>
  <c r="QG397" i="53"/>
  <c r="QH397" i="53" s="1"/>
  <c r="QE397" i="53"/>
  <c r="QD397" i="53"/>
  <c r="QC397" i="53"/>
  <c r="QB397" i="53"/>
  <c r="QA397" i="53"/>
  <c r="QG396" i="53"/>
  <c r="QH396" i="53" s="1"/>
  <c r="QE396" i="53"/>
  <c r="QD396" i="53"/>
  <c r="QC396" i="53"/>
  <c r="QB396" i="53"/>
  <c r="QA396" i="53"/>
  <c r="QH395" i="53"/>
  <c r="QG395" i="53"/>
  <c r="QE395" i="53"/>
  <c r="QD395" i="53"/>
  <c r="QC395" i="53"/>
  <c r="QB395" i="53"/>
  <c r="QA395" i="53"/>
  <c r="QG394" i="53"/>
  <c r="QH394" i="53" s="1"/>
  <c r="QE394" i="53"/>
  <c r="QD394" i="53"/>
  <c r="QC394" i="53"/>
  <c r="QB394" i="53"/>
  <c r="QA394" i="53"/>
  <c r="QG393" i="53"/>
  <c r="QH393" i="53" s="1"/>
  <c r="QE393" i="53"/>
  <c r="QD393" i="53"/>
  <c r="QC393" i="53"/>
  <c r="QB393" i="53"/>
  <c r="QA393" i="53"/>
  <c r="QG391" i="53"/>
  <c r="QH391" i="53" s="1"/>
  <c r="QE391" i="53"/>
  <c r="QD391" i="53"/>
  <c r="QC391" i="53"/>
  <c r="QB391" i="53"/>
  <c r="QA391" i="53"/>
  <c r="QH390" i="53"/>
  <c r="QG390" i="53"/>
  <c r="QE390" i="53"/>
  <c r="QD390" i="53"/>
  <c r="QC390" i="53"/>
  <c r="QB390" i="53"/>
  <c r="QA390" i="53"/>
  <c r="QG389" i="53"/>
  <c r="QH389" i="53" s="1"/>
  <c r="QE389" i="53"/>
  <c r="QD389" i="53"/>
  <c r="QC389" i="53"/>
  <c r="QB389" i="53"/>
  <c r="QA389" i="53"/>
  <c r="QG388" i="53"/>
  <c r="QH388" i="53" s="1"/>
  <c r="QE388" i="53"/>
  <c r="QD388" i="53"/>
  <c r="QC388" i="53"/>
  <c r="QB388" i="53"/>
  <c r="QA388" i="53"/>
  <c r="QG387" i="53"/>
  <c r="QH387" i="53" s="1"/>
  <c r="QE387" i="53"/>
  <c r="QD387" i="53"/>
  <c r="QC387" i="53"/>
  <c r="QB387" i="53"/>
  <c r="QA387" i="53"/>
  <c r="QH386" i="53"/>
  <c r="QG386" i="53"/>
  <c r="QE386" i="53"/>
  <c r="QD386" i="53"/>
  <c r="QC386" i="53"/>
  <c r="QB386" i="53"/>
  <c r="QA386" i="53"/>
  <c r="QG384" i="53"/>
  <c r="QH384" i="53" s="1"/>
  <c r="QE384" i="53"/>
  <c r="QD384" i="53"/>
  <c r="QC384" i="53"/>
  <c r="QB384" i="53"/>
  <c r="QA384" i="53"/>
  <c r="QG383" i="53"/>
  <c r="QH383" i="53" s="1"/>
  <c r="QE383" i="53"/>
  <c r="QD383" i="53"/>
  <c r="QC383" i="53"/>
  <c r="QB383" i="53"/>
  <c r="QA383" i="53"/>
  <c r="QG382" i="53"/>
  <c r="QH382" i="53" s="1"/>
  <c r="QE382" i="53"/>
  <c r="QD382" i="53"/>
  <c r="QC382" i="53"/>
  <c r="QB382" i="53"/>
  <c r="QA382" i="53"/>
  <c r="QH381" i="53"/>
  <c r="QG381" i="53"/>
  <c r="QE381" i="53"/>
  <c r="QD381" i="53"/>
  <c r="QC381" i="53"/>
  <c r="QB381" i="53"/>
  <c r="QA381" i="53"/>
  <c r="QG380" i="53"/>
  <c r="QH380" i="53" s="1"/>
  <c r="QE380" i="53"/>
  <c r="QD380" i="53"/>
  <c r="QC380" i="53"/>
  <c r="QB380" i="53"/>
  <c r="QA380" i="53"/>
  <c r="QG379" i="53"/>
  <c r="QH379" i="53" s="1"/>
  <c r="QE379" i="53"/>
  <c r="QD379" i="53"/>
  <c r="QC379" i="53"/>
  <c r="QB379" i="53"/>
  <c r="QA379" i="53"/>
  <c r="QG377" i="53"/>
  <c r="QH377" i="53" s="1"/>
  <c r="QE377" i="53"/>
  <c r="QD377" i="53"/>
  <c r="QC377" i="53"/>
  <c r="QB377" i="53"/>
  <c r="QA377" i="53"/>
  <c r="QH373" i="53"/>
  <c r="QG373" i="53"/>
  <c r="QE373" i="53"/>
  <c r="QD373" i="53"/>
  <c r="QC373" i="53"/>
  <c r="QB373" i="53"/>
  <c r="QA373" i="53"/>
  <c r="QG372" i="53"/>
  <c r="QH372" i="53" s="1"/>
  <c r="QE372" i="53"/>
  <c r="QD372" i="53"/>
  <c r="QC372" i="53"/>
  <c r="QB372" i="53"/>
  <c r="QA372" i="53"/>
  <c r="QG370" i="53"/>
  <c r="QH370" i="53" s="1"/>
  <c r="QE370" i="53"/>
  <c r="QD370" i="53"/>
  <c r="QC370" i="53"/>
  <c r="QB370" i="53"/>
  <c r="QA370" i="53"/>
  <c r="QG368" i="53"/>
  <c r="QH368" i="53" s="1"/>
  <c r="QE368" i="53"/>
  <c r="QD368" i="53"/>
  <c r="QC368" i="53"/>
  <c r="QB368" i="53"/>
  <c r="QA368" i="53"/>
  <c r="QH367" i="53"/>
  <c r="QG367" i="53"/>
  <c r="QE367" i="53"/>
  <c r="QD367" i="53"/>
  <c r="QC367" i="53"/>
  <c r="QB367" i="53"/>
  <c r="QA367" i="53"/>
  <c r="QG366" i="53"/>
  <c r="QH366" i="53" s="1"/>
  <c r="QE366" i="53"/>
  <c r="QD366" i="53"/>
  <c r="QC366" i="53"/>
  <c r="QB366" i="53"/>
  <c r="QA366" i="53"/>
  <c r="QG365" i="53"/>
  <c r="QH365" i="53" s="1"/>
  <c r="QE365" i="53"/>
  <c r="QD365" i="53"/>
  <c r="QC365" i="53"/>
  <c r="QB365" i="53"/>
  <c r="QA365" i="53"/>
  <c r="QG364" i="53"/>
  <c r="QH364" i="53" s="1"/>
  <c r="QE364" i="53"/>
  <c r="QD364" i="53"/>
  <c r="QC364" i="53"/>
  <c r="QB364" i="53"/>
  <c r="QA364" i="53"/>
  <c r="QH363" i="53"/>
  <c r="QG363" i="53"/>
  <c r="QE363" i="53"/>
  <c r="QD363" i="53"/>
  <c r="QC363" i="53"/>
  <c r="QB363" i="53"/>
  <c r="QA363" i="53"/>
  <c r="QG362" i="53"/>
  <c r="QH362" i="53" s="1"/>
  <c r="QE362" i="53"/>
  <c r="QD362" i="53"/>
  <c r="QC362" i="53"/>
  <c r="QB362" i="53"/>
  <c r="QA362" i="53"/>
  <c r="QG361" i="53"/>
  <c r="QH361" i="53" s="1"/>
  <c r="QE361" i="53"/>
  <c r="QD361" i="53"/>
  <c r="QC361" i="53"/>
  <c r="QB361" i="53"/>
  <c r="QA361" i="53"/>
  <c r="QG359" i="53"/>
  <c r="QH359" i="53" s="1"/>
  <c r="QE359" i="53"/>
  <c r="QD359" i="53"/>
  <c r="QC359" i="53"/>
  <c r="QB359" i="53"/>
  <c r="QA359" i="53"/>
  <c r="QH358" i="53"/>
  <c r="QG358" i="53"/>
  <c r="QE358" i="53"/>
  <c r="QD358" i="53"/>
  <c r="QC358" i="53"/>
  <c r="QB358" i="53"/>
  <c r="QA358" i="53"/>
  <c r="QG356" i="53"/>
  <c r="QH356" i="53" s="1"/>
  <c r="QE356" i="53"/>
  <c r="QD356" i="53"/>
  <c r="QC356" i="53"/>
  <c r="QB356" i="53"/>
  <c r="QA356" i="53"/>
  <c r="QG355" i="53"/>
  <c r="QH355" i="53" s="1"/>
  <c r="QE355" i="53"/>
  <c r="QD355" i="53"/>
  <c r="QC355" i="53"/>
  <c r="QB355" i="53"/>
  <c r="QA355" i="53"/>
  <c r="QG354" i="53"/>
  <c r="QH354" i="53" s="1"/>
  <c r="QE354" i="53"/>
  <c r="QD354" i="53"/>
  <c r="QC354" i="53"/>
  <c r="QB354" i="53"/>
  <c r="QA354" i="53"/>
  <c r="QH353" i="53"/>
  <c r="QG353" i="53"/>
  <c r="QE353" i="53"/>
  <c r="QD353" i="53"/>
  <c r="QC353" i="53"/>
  <c r="QB353" i="53"/>
  <c r="QA353" i="53"/>
  <c r="QG352" i="53"/>
  <c r="QH352" i="53" s="1"/>
  <c r="QE352" i="53"/>
  <c r="QD352" i="53"/>
  <c r="QC352" i="53"/>
  <c r="QB352" i="53"/>
  <c r="QA352" i="53"/>
  <c r="QG351" i="53"/>
  <c r="QH351" i="53" s="1"/>
  <c r="QE351" i="53"/>
  <c r="QD351" i="53"/>
  <c r="QC351" i="53"/>
  <c r="QB351" i="53"/>
  <c r="QA351" i="53"/>
  <c r="QG350" i="53"/>
  <c r="QH350" i="53" s="1"/>
  <c r="QE350" i="53"/>
  <c r="QD350" i="53"/>
  <c r="QC350" i="53"/>
  <c r="QB350" i="53"/>
  <c r="QA350" i="53"/>
  <c r="QG349" i="53"/>
  <c r="QH349" i="53" s="1"/>
  <c r="QE349" i="53"/>
  <c r="QD349" i="53"/>
  <c r="QC349" i="53"/>
  <c r="QB349" i="53"/>
  <c r="QA349" i="53"/>
  <c r="QH348" i="53"/>
  <c r="QG348" i="53"/>
  <c r="QE348" i="53"/>
  <c r="QD348" i="53"/>
  <c r="QC348" i="53"/>
  <c r="QB348" i="53"/>
  <c r="QA348" i="53"/>
  <c r="QG347" i="53"/>
  <c r="QH347" i="53" s="1"/>
  <c r="QE347" i="53"/>
  <c r="QD347" i="53"/>
  <c r="QC347" i="53"/>
  <c r="QB347" i="53"/>
  <c r="QA347" i="53"/>
  <c r="QG346" i="53"/>
  <c r="QH346" i="53" s="1"/>
  <c r="QE346" i="53"/>
  <c r="QD346" i="53"/>
  <c r="QC346" i="53"/>
  <c r="QB346" i="53"/>
  <c r="QA346" i="53"/>
  <c r="QG342" i="53"/>
  <c r="QH342" i="53" s="1"/>
  <c r="QE342" i="53"/>
  <c r="QD342" i="53"/>
  <c r="QC342" i="53"/>
  <c r="QB342" i="53"/>
  <c r="QA342" i="53"/>
  <c r="QG341" i="53"/>
  <c r="QH341" i="53" s="1"/>
  <c r="QE341" i="53"/>
  <c r="QD341" i="53"/>
  <c r="QC341" i="53"/>
  <c r="QB341" i="53"/>
  <c r="QA341" i="53"/>
  <c r="QG340" i="53"/>
  <c r="QH340" i="53" s="1"/>
  <c r="QE340" i="53"/>
  <c r="QD340" i="53"/>
  <c r="QC340" i="53"/>
  <c r="QB340" i="53"/>
  <c r="QA340" i="53"/>
  <c r="QG338" i="53"/>
  <c r="QH338" i="53" s="1"/>
  <c r="QE338" i="53"/>
  <c r="QD338" i="53"/>
  <c r="QC338" i="53"/>
  <c r="QB338" i="53"/>
  <c r="QA338" i="53"/>
  <c r="QG337" i="53"/>
  <c r="QH337" i="53" s="1"/>
  <c r="QE337" i="53"/>
  <c r="QD337" i="53"/>
  <c r="QC337" i="53"/>
  <c r="QB337" i="53"/>
  <c r="QA337" i="53"/>
  <c r="QH336" i="53"/>
  <c r="QG336" i="53"/>
  <c r="QE336" i="53"/>
  <c r="QD336" i="53"/>
  <c r="QC336" i="53"/>
  <c r="QB336" i="53"/>
  <c r="QA336" i="53"/>
  <c r="QG335" i="53"/>
  <c r="QH335" i="53" s="1"/>
  <c r="QE335" i="53"/>
  <c r="QD335" i="53"/>
  <c r="QC335" i="53"/>
  <c r="QB335" i="53"/>
  <c r="QA335" i="53"/>
  <c r="QG334" i="53"/>
  <c r="QH334" i="53" s="1"/>
  <c r="QE334" i="53"/>
  <c r="QD334" i="53"/>
  <c r="QC334" i="53"/>
  <c r="QB334" i="53"/>
  <c r="QA334" i="53"/>
  <c r="QG333" i="53"/>
  <c r="QH333" i="53" s="1"/>
  <c r="QE333" i="53"/>
  <c r="QD333" i="53"/>
  <c r="QC333" i="53"/>
  <c r="QB333" i="53"/>
  <c r="QA333" i="53"/>
  <c r="QG330" i="53"/>
  <c r="QH330" i="53" s="1"/>
  <c r="QE330" i="53"/>
  <c r="QD330" i="53"/>
  <c r="QC330" i="53"/>
  <c r="QB330" i="53"/>
  <c r="QA330" i="53"/>
  <c r="QH329" i="53"/>
  <c r="QG329" i="53"/>
  <c r="QE329" i="53"/>
  <c r="QD329" i="53"/>
  <c r="QC329" i="53"/>
  <c r="QB329" i="53"/>
  <c r="QA329" i="53"/>
  <c r="QG328" i="53"/>
  <c r="QH328" i="53" s="1"/>
  <c r="QE328" i="53"/>
  <c r="QD328" i="53"/>
  <c r="QC328" i="53"/>
  <c r="QB328" i="53"/>
  <c r="QA328" i="53"/>
  <c r="QG327" i="53"/>
  <c r="QH327" i="53" s="1"/>
  <c r="QE327" i="53"/>
  <c r="QD327" i="53"/>
  <c r="QC327" i="53"/>
  <c r="QB327" i="53"/>
  <c r="QA327" i="53"/>
  <c r="QG326" i="53"/>
  <c r="QH326" i="53" s="1"/>
  <c r="QE326" i="53"/>
  <c r="QD326" i="53"/>
  <c r="QC326" i="53"/>
  <c r="QB326" i="53"/>
  <c r="QA326" i="53"/>
  <c r="QG325" i="53"/>
  <c r="QH325" i="53" s="1"/>
  <c r="QE325" i="53"/>
  <c r="QD325" i="53"/>
  <c r="QC325" i="53"/>
  <c r="QB325" i="53"/>
  <c r="QA325" i="53"/>
  <c r="QG324" i="53"/>
  <c r="QH324" i="53" s="1"/>
  <c r="QE324" i="53"/>
  <c r="QD324" i="53"/>
  <c r="QC324" i="53"/>
  <c r="QB324" i="53"/>
  <c r="QA324" i="53"/>
  <c r="QG323" i="53"/>
  <c r="QH323" i="53" s="1"/>
  <c r="QE323" i="53"/>
  <c r="QD323" i="53"/>
  <c r="QC323" i="53"/>
  <c r="QB323" i="53"/>
  <c r="QA323" i="53"/>
  <c r="QG322" i="53"/>
  <c r="QH322" i="53" s="1"/>
  <c r="QE322" i="53"/>
  <c r="QD322" i="53"/>
  <c r="QC322" i="53"/>
  <c r="QB322" i="53"/>
  <c r="QA322" i="53"/>
  <c r="QG321" i="53"/>
  <c r="QH321" i="53" s="1"/>
  <c r="QE321" i="53"/>
  <c r="QD321" i="53"/>
  <c r="QC321" i="53"/>
  <c r="QB321" i="53"/>
  <c r="QA321" i="53"/>
  <c r="QG320" i="53"/>
  <c r="QH320" i="53" s="1"/>
  <c r="QE320" i="53"/>
  <c r="QD320" i="53"/>
  <c r="QC320" i="53"/>
  <c r="QB320" i="53"/>
  <c r="QA320" i="53"/>
  <c r="QG319" i="53"/>
  <c r="QH319" i="53" s="1"/>
  <c r="QE319" i="53"/>
  <c r="QD319" i="53"/>
  <c r="QC319" i="53"/>
  <c r="QB319" i="53"/>
  <c r="QA319" i="53"/>
  <c r="QG318" i="53"/>
  <c r="QH318" i="53" s="1"/>
  <c r="QE318" i="53"/>
  <c r="QD318" i="53"/>
  <c r="QC318" i="53"/>
  <c r="QB318" i="53"/>
  <c r="QA318" i="53"/>
  <c r="QG317" i="53"/>
  <c r="QH317" i="53" s="1"/>
  <c r="QE317" i="53"/>
  <c r="QD317" i="53"/>
  <c r="QC317" i="53"/>
  <c r="QB317" i="53"/>
  <c r="QA317" i="53"/>
  <c r="QG316" i="53"/>
  <c r="QH316" i="53" s="1"/>
  <c r="QE316" i="53"/>
  <c r="QD316" i="53"/>
  <c r="QC316" i="53"/>
  <c r="QB316" i="53"/>
  <c r="QA316" i="53"/>
  <c r="QH315" i="53"/>
  <c r="QG315" i="53"/>
  <c r="QE315" i="53"/>
  <c r="QD315" i="53"/>
  <c r="QC315" i="53"/>
  <c r="QB315" i="53"/>
  <c r="QA315" i="53"/>
  <c r="QG314" i="53"/>
  <c r="QH314" i="53" s="1"/>
  <c r="QE314" i="53"/>
  <c r="QD314" i="53"/>
  <c r="QC314" i="53"/>
  <c r="QB314" i="53"/>
  <c r="QA314" i="53"/>
  <c r="QG313" i="53"/>
  <c r="QH313" i="53" s="1"/>
  <c r="QE313" i="53"/>
  <c r="QD313" i="53"/>
  <c r="QC313" i="53"/>
  <c r="QB313" i="53"/>
  <c r="QA313" i="53"/>
  <c r="QG312" i="53"/>
  <c r="QH312" i="53" s="1"/>
  <c r="QE312" i="53"/>
  <c r="QD312" i="53"/>
  <c r="QC312" i="53"/>
  <c r="QB312" i="53"/>
  <c r="QA312" i="53"/>
  <c r="QG311" i="53"/>
  <c r="QH311" i="53" s="1"/>
  <c r="QE311" i="53"/>
  <c r="QD311" i="53"/>
  <c r="QC311" i="53"/>
  <c r="QB311" i="53"/>
  <c r="QA311" i="53"/>
  <c r="QH308" i="53"/>
  <c r="QG308" i="53"/>
  <c r="QE308" i="53"/>
  <c r="QD308" i="53"/>
  <c r="QC308" i="53"/>
  <c r="QB308" i="53"/>
  <c r="QA308" i="53"/>
  <c r="QG307" i="53"/>
  <c r="QH307" i="53" s="1"/>
  <c r="QE307" i="53"/>
  <c r="QD307" i="53"/>
  <c r="QC307" i="53"/>
  <c r="QB307" i="53"/>
  <c r="QA307" i="53"/>
  <c r="QG306" i="53"/>
  <c r="QH306" i="53" s="1"/>
  <c r="QE306" i="53"/>
  <c r="QD306" i="53"/>
  <c r="QC306" i="53"/>
  <c r="QB306" i="53"/>
  <c r="QA306" i="53"/>
  <c r="QG305" i="53"/>
  <c r="QH305" i="53" s="1"/>
  <c r="QE305" i="53"/>
  <c r="QD305" i="53"/>
  <c r="QC305" i="53"/>
  <c r="QB305" i="53"/>
  <c r="QF305" i="53" s="1"/>
  <c r="QA305" i="53"/>
  <c r="QG304" i="53"/>
  <c r="QH304" i="53" s="1"/>
  <c r="QE304" i="53"/>
  <c r="QD304" i="53"/>
  <c r="QC304" i="53"/>
  <c r="QB304" i="53"/>
  <c r="QA304" i="53"/>
  <c r="QG301" i="53"/>
  <c r="QH301" i="53" s="1"/>
  <c r="QE301" i="53"/>
  <c r="QD301" i="53"/>
  <c r="QC301" i="53"/>
  <c r="QB301" i="53"/>
  <c r="QA301" i="53"/>
  <c r="QG300" i="53"/>
  <c r="QH300" i="53" s="1"/>
  <c r="QE300" i="53"/>
  <c r="QD300" i="53"/>
  <c r="QC300" i="53"/>
  <c r="QB300" i="53"/>
  <c r="QA300" i="53"/>
  <c r="QG299" i="53"/>
  <c r="QH299" i="53" s="1"/>
  <c r="QE299" i="53"/>
  <c r="QD299" i="53"/>
  <c r="QC299" i="53"/>
  <c r="QB299" i="53"/>
  <c r="QA299" i="53"/>
  <c r="QG298" i="53"/>
  <c r="QH298" i="53" s="1"/>
  <c r="QE298" i="53"/>
  <c r="QD298" i="53"/>
  <c r="QC298" i="53"/>
  <c r="QB298" i="53"/>
  <c r="QA298" i="53"/>
  <c r="QG297" i="53"/>
  <c r="QH297" i="53" s="1"/>
  <c r="QE297" i="53"/>
  <c r="QD297" i="53"/>
  <c r="QC297" i="53"/>
  <c r="QB297" i="53"/>
  <c r="QA297" i="53"/>
  <c r="QG296" i="53"/>
  <c r="QH296" i="53" s="1"/>
  <c r="QE296" i="53"/>
  <c r="QD296" i="53"/>
  <c r="QC296" i="53"/>
  <c r="QB296" i="53"/>
  <c r="QA296" i="53"/>
  <c r="QG295" i="53"/>
  <c r="QH295" i="53" s="1"/>
  <c r="QE295" i="53"/>
  <c r="QD295" i="53"/>
  <c r="QC295" i="53"/>
  <c r="QB295" i="53"/>
  <c r="QA295" i="53"/>
  <c r="QG294" i="53"/>
  <c r="QH294" i="53" s="1"/>
  <c r="QE294" i="53"/>
  <c r="QD294" i="53"/>
  <c r="QC294" i="53"/>
  <c r="QB294" i="53"/>
  <c r="QA294" i="53"/>
  <c r="QG293" i="53"/>
  <c r="QH293" i="53" s="1"/>
  <c r="QE293" i="53"/>
  <c r="QD293" i="53"/>
  <c r="QC293" i="53"/>
  <c r="QB293" i="53"/>
  <c r="QA293" i="53"/>
  <c r="QG292" i="53"/>
  <c r="QH292" i="53" s="1"/>
  <c r="QE292" i="53"/>
  <c r="QD292" i="53"/>
  <c r="QC292" i="53"/>
  <c r="QB292" i="53"/>
  <c r="QA292" i="53"/>
  <c r="QG291" i="53"/>
  <c r="QH291" i="53" s="1"/>
  <c r="QE291" i="53"/>
  <c r="QD291" i="53"/>
  <c r="QC291" i="53"/>
  <c r="QB291" i="53"/>
  <c r="QA291" i="53"/>
  <c r="QG290" i="53"/>
  <c r="QH290" i="53" s="1"/>
  <c r="QE290" i="53"/>
  <c r="QD290" i="53"/>
  <c r="QC290" i="53"/>
  <c r="QB290" i="53"/>
  <c r="QA290" i="53"/>
  <c r="QG289" i="53"/>
  <c r="QH289" i="53" s="1"/>
  <c r="QE289" i="53"/>
  <c r="QD289" i="53"/>
  <c r="QC289" i="53"/>
  <c r="QB289" i="53"/>
  <c r="QA289" i="53"/>
  <c r="QG288" i="53"/>
  <c r="QH288" i="53" s="1"/>
  <c r="QE288" i="53"/>
  <c r="QD288" i="53"/>
  <c r="QC288" i="53"/>
  <c r="QB288" i="53"/>
  <c r="QA288" i="53"/>
  <c r="QG287" i="53"/>
  <c r="QH287" i="53" s="1"/>
  <c r="QE287" i="53"/>
  <c r="QD287" i="53"/>
  <c r="QC287" i="53"/>
  <c r="QB287" i="53"/>
  <c r="QA287" i="53"/>
  <c r="QG286" i="53"/>
  <c r="QH286" i="53" s="1"/>
  <c r="QE286" i="53"/>
  <c r="QD286" i="53"/>
  <c r="QC286" i="53"/>
  <c r="QB286" i="53"/>
  <c r="QA286" i="53"/>
  <c r="QG285" i="53"/>
  <c r="QH285" i="53" s="1"/>
  <c r="QE285" i="53"/>
  <c r="QD285" i="53"/>
  <c r="QC285" i="53"/>
  <c r="QB285" i="53"/>
  <c r="QA285" i="53"/>
  <c r="QG284" i="53"/>
  <c r="QH284" i="53" s="1"/>
  <c r="QE284" i="53"/>
  <c r="QD284" i="53"/>
  <c r="QC284" i="53"/>
  <c r="QB284" i="53"/>
  <c r="QA284" i="53"/>
  <c r="QG280" i="53"/>
  <c r="QH280" i="53" s="1"/>
  <c r="QE280" i="53"/>
  <c r="QD280" i="53"/>
  <c r="QC280" i="53"/>
  <c r="QB280" i="53"/>
  <c r="QF280" i="53" s="1"/>
  <c r="QA280" i="53"/>
  <c r="QG279" i="53"/>
  <c r="QH279" i="53" s="1"/>
  <c r="QE279" i="53"/>
  <c r="QD279" i="53"/>
  <c r="QC279" i="53"/>
  <c r="QB279" i="53"/>
  <c r="QA279" i="53"/>
  <c r="QG278" i="53"/>
  <c r="QH278" i="53" s="1"/>
  <c r="QE278" i="53"/>
  <c r="QD278" i="53"/>
  <c r="QC278" i="53"/>
  <c r="QB278" i="53"/>
  <c r="QA278" i="53"/>
  <c r="QG277" i="53"/>
  <c r="QH277" i="53" s="1"/>
  <c r="QE277" i="53"/>
  <c r="QD277" i="53"/>
  <c r="QC277" i="53"/>
  <c r="QB277" i="53"/>
  <c r="QA277" i="53"/>
  <c r="QG276" i="53"/>
  <c r="QH276" i="53" s="1"/>
  <c r="QE276" i="53"/>
  <c r="QD276" i="53"/>
  <c r="QC276" i="53"/>
  <c r="QB276" i="53"/>
  <c r="QA276" i="53"/>
  <c r="QG275" i="53"/>
  <c r="QH275" i="53" s="1"/>
  <c r="QE275" i="53"/>
  <c r="QD275" i="53"/>
  <c r="QC275" i="53"/>
  <c r="QB275" i="53"/>
  <c r="QA275" i="53"/>
  <c r="QG274" i="53"/>
  <c r="QH274" i="53" s="1"/>
  <c r="QE274" i="53"/>
  <c r="QD274" i="53"/>
  <c r="QC274" i="53"/>
  <c r="QB274" i="53"/>
  <c r="QA274" i="53"/>
  <c r="QG273" i="53"/>
  <c r="QH273" i="53" s="1"/>
  <c r="QE273" i="53"/>
  <c r="QD273" i="53"/>
  <c r="QC273" i="53"/>
  <c r="QB273" i="53"/>
  <c r="QA273" i="53"/>
  <c r="QG272" i="53"/>
  <c r="QH272" i="53" s="1"/>
  <c r="QE272" i="53"/>
  <c r="QD272" i="53"/>
  <c r="QC272" i="53"/>
  <c r="QB272" i="53"/>
  <c r="QF272" i="53" s="1"/>
  <c r="QA272" i="53"/>
  <c r="QG271" i="53"/>
  <c r="QH271" i="53" s="1"/>
  <c r="QE271" i="53"/>
  <c r="QD271" i="53"/>
  <c r="QC271" i="53"/>
  <c r="QB271" i="53"/>
  <c r="QA271" i="53"/>
  <c r="QG270" i="53"/>
  <c r="QH270" i="53" s="1"/>
  <c r="QE270" i="53"/>
  <c r="QD270" i="53"/>
  <c r="QC270" i="53"/>
  <c r="QB270" i="53"/>
  <c r="QA270" i="53"/>
  <c r="QG269" i="53"/>
  <c r="QH269" i="53" s="1"/>
  <c r="QE269" i="53"/>
  <c r="QD269" i="53"/>
  <c r="QC269" i="53"/>
  <c r="QB269" i="53"/>
  <c r="QA269" i="53"/>
  <c r="QG268" i="53"/>
  <c r="QH268" i="53" s="1"/>
  <c r="QE268" i="53"/>
  <c r="QD268" i="53"/>
  <c r="QC268" i="53"/>
  <c r="QB268" i="53"/>
  <c r="QA268" i="53"/>
  <c r="QG267" i="53"/>
  <c r="QH267" i="53" s="1"/>
  <c r="QE267" i="53"/>
  <c r="QD267" i="53"/>
  <c r="QB267" i="53"/>
  <c r="QG266" i="53"/>
  <c r="QH266" i="53" s="1"/>
  <c r="QE266" i="53"/>
  <c r="QD266" i="53"/>
  <c r="QC266" i="53"/>
  <c r="QB266" i="53"/>
  <c r="QA266" i="53"/>
  <c r="QG265" i="53"/>
  <c r="QH265" i="53" s="1"/>
  <c r="QE265" i="53"/>
  <c r="QD265" i="53"/>
  <c r="QC265" i="53"/>
  <c r="QB265" i="53"/>
  <c r="QA265" i="53"/>
  <c r="QG264" i="53"/>
  <c r="QH264" i="53" s="1"/>
  <c r="QE264" i="53"/>
  <c r="QD264" i="53"/>
  <c r="QC264" i="53"/>
  <c r="QB264" i="53"/>
  <c r="QA264" i="53"/>
  <c r="QG258" i="53"/>
  <c r="QH258" i="53" s="1"/>
  <c r="QE258" i="53"/>
  <c r="QD258" i="53"/>
  <c r="QC258" i="53"/>
  <c r="QB258" i="53"/>
  <c r="QA258" i="53"/>
  <c r="QG257" i="53"/>
  <c r="QH257" i="53" s="1"/>
  <c r="QE257" i="53"/>
  <c r="QD257" i="53"/>
  <c r="QC257" i="53"/>
  <c r="QB257" i="53"/>
  <c r="QA257" i="53"/>
  <c r="QG256" i="53"/>
  <c r="QH256" i="53" s="1"/>
  <c r="QE256" i="53"/>
  <c r="QD256" i="53"/>
  <c r="QC256" i="53"/>
  <c r="QB256" i="53"/>
  <c r="QA256" i="53"/>
  <c r="QG255" i="53"/>
  <c r="QH255" i="53" s="1"/>
  <c r="QE255" i="53"/>
  <c r="QD255" i="53"/>
  <c r="QC255" i="53"/>
  <c r="QB255" i="53"/>
  <c r="QA255" i="53"/>
  <c r="QG254" i="53"/>
  <c r="QH254" i="53" s="1"/>
  <c r="QE254" i="53"/>
  <c r="QD254" i="53"/>
  <c r="QC254" i="53"/>
  <c r="QB254" i="53"/>
  <c r="QA254" i="53"/>
  <c r="QG253" i="53"/>
  <c r="QH253" i="53" s="1"/>
  <c r="QE253" i="53"/>
  <c r="QD253" i="53"/>
  <c r="QC253" i="53"/>
  <c r="QB253" i="53"/>
  <c r="QA253" i="53"/>
  <c r="QG252" i="53"/>
  <c r="QH252" i="53" s="1"/>
  <c r="QE252" i="53"/>
  <c r="QD252" i="53"/>
  <c r="QC252" i="53"/>
  <c r="QB252" i="53"/>
  <c r="QA252" i="53"/>
  <c r="QG251" i="53"/>
  <c r="QH251" i="53" s="1"/>
  <c r="QE251" i="53"/>
  <c r="QD251" i="53"/>
  <c r="QC251" i="53"/>
  <c r="QB251" i="53"/>
  <c r="QA251" i="53"/>
  <c r="QG250" i="53"/>
  <c r="QH250" i="53" s="1"/>
  <c r="QE250" i="53"/>
  <c r="QD250" i="53"/>
  <c r="QC250" i="53"/>
  <c r="QB250" i="53"/>
  <c r="QA250" i="53"/>
  <c r="QG249" i="53"/>
  <c r="QH249" i="53" s="1"/>
  <c r="QE249" i="53"/>
  <c r="QD249" i="53"/>
  <c r="QC249" i="53"/>
  <c r="QB249" i="53"/>
  <c r="QA249" i="53"/>
  <c r="QG248" i="53"/>
  <c r="QH248" i="53" s="1"/>
  <c r="QE248" i="53"/>
  <c r="QD248" i="53"/>
  <c r="QC248" i="53"/>
  <c r="QB248" i="53"/>
  <c r="QA248" i="53"/>
  <c r="QG247" i="53"/>
  <c r="QH247" i="53" s="1"/>
  <c r="QE247" i="53"/>
  <c r="QD247" i="53"/>
  <c r="QC247" i="53"/>
  <c r="QB247" i="53"/>
  <c r="QA247" i="53"/>
  <c r="QG246" i="53"/>
  <c r="QH246" i="53" s="1"/>
  <c r="QE246" i="53"/>
  <c r="QD246" i="53"/>
  <c r="QC246" i="53"/>
  <c r="QB246" i="53"/>
  <c r="QA246" i="53"/>
  <c r="QG245" i="53"/>
  <c r="QH245" i="53" s="1"/>
  <c r="QE245" i="53"/>
  <c r="QD245" i="53"/>
  <c r="QC245" i="53"/>
  <c r="QB245" i="53"/>
  <c r="QA245" i="53"/>
  <c r="QG244" i="53"/>
  <c r="QH244" i="53" s="1"/>
  <c r="QE244" i="53"/>
  <c r="QD244" i="53"/>
  <c r="QC244" i="53"/>
  <c r="QB244" i="53"/>
  <c r="QA244" i="53"/>
  <c r="QG243" i="53"/>
  <c r="QH243" i="53" s="1"/>
  <c r="QE243" i="53"/>
  <c r="QD243" i="53"/>
  <c r="QC243" i="53"/>
  <c r="QB243" i="53"/>
  <c r="QA243" i="53"/>
  <c r="QG242" i="53"/>
  <c r="QH242" i="53" s="1"/>
  <c r="QE242" i="53"/>
  <c r="QD242" i="53"/>
  <c r="QC242" i="53"/>
  <c r="QB242" i="53"/>
  <c r="QA242" i="53"/>
  <c r="QG241" i="53"/>
  <c r="QH241" i="53" s="1"/>
  <c r="QE241" i="53"/>
  <c r="QD241" i="53"/>
  <c r="QC241" i="53"/>
  <c r="QB241" i="53"/>
  <c r="QA241" i="53"/>
  <c r="QG240" i="53"/>
  <c r="QH240" i="53" s="1"/>
  <c r="QE240" i="53"/>
  <c r="QD240" i="53"/>
  <c r="QC240" i="53"/>
  <c r="QB240" i="53"/>
  <c r="QA240" i="53"/>
  <c r="QG238" i="53"/>
  <c r="QH238" i="53" s="1"/>
  <c r="QE238" i="53"/>
  <c r="QD238" i="53"/>
  <c r="QC238" i="53"/>
  <c r="QB238" i="53"/>
  <c r="QA238" i="53"/>
  <c r="QG237" i="53"/>
  <c r="QH237" i="53" s="1"/>
  <c r="QE237" i="53"/>
  <c r="QD237" i="53"/>
  <c r="QC237" i="53"/>
  <c r="QB237" i="53"/>
  <c r="QA237" i="53"/>
  <c r="QG236" i="53"/>
  <c r="QH236" i="53" s="1"/>
  <c r="QE236" i="53"/>
  <c r="QD236" i="53"/>
  <c r="QC236" i="53"/>
  <c r="QB236" i="53"/>
  <c r="QA236" i="53"/>
  <c r="QG235" i="53"/>
  <c r="QH235" i="53" s="1"/>
  <c r="QE235" i="53"/>
  <c r="QD235" i="53"/>
  <c r="QC235" i="53"/>
  <c r="QB235" i="53"/>
  <c r="QA235" i="53"/>
  <c r="QG234" i="53"/>
  <c r="QH234" i="53" s="1"/>
  <c r="QE234" i="53"/>
  <c r="QD234" i="53"/>
  <c r="QC234" i="53"/>
  <c r="QB234" i="53"/>
  <c r="QA234" i="53"/>
  <c r="QG233" i="53"/>
  <c r="QH233" i="53" s="1"/>
  <c r="QE233" i="53"/>
  <c r="QD233" i="53"/>
  <c r="QC233" i="53"/>
  <c r="QB233" i="53"/>
  <c r="QA233" i="53"/>
  <c r="QG232" i="53"/>
  <c r="QH232" i="53" s="1"/>
  <c r="QE232" i="53"/>
  <c r="QD232" i="53"/>
  <c r="QC232" i="53"/>
  <c r="QB232" i="53"/>
  <c r="QA232" i="53"/>
  <c r="QG231" i="53"/>
  <c r="QH231" i="53" s="1"/>
  <c r="QE231" i="53"/>
  <c r="QD231" i="53"/>
  <c r="QC231" i="53"/>
  <c r="QB231" i="53"/>
  <c r="QA231" i="53"/>
  <c r="QG230" i="53"/>
  <c r="QH230" i="53" s="1"/>
  <c r="QE230" i="53"/>
  <c r="QD230" i="53"/>
  <c r="QC230" i="53"/>
  <c r="QB230" i="53"/>
  <c r="QA230" i="53"/>
  <c r="QG229" i="53"/>
  <c r="QH229" i="53" s="1"/>
  <c r="QE229" i="53"/>
  <c r="QD229" i="53"/>
  <c r="QC229" i="53"/>
  <c r="QB229" i="53"/>
  <c r="QA229" i="53"/>
  <c r="QG228" i="53"/>
  <c r="QH228" i="53" s="1"/>
  <c r="QE228" i="53"/>
  <c r="QD228" i="53"/>
  <c r="QC228" i="53"/>
  <c r="QB228" i="53"/>
  <c r="QA228" i="53"/>
  <c r="QG227" i="53"/>
  <c r="QH227" i="53" s="1"/>
  <c r="QE227" i="53"/>
  <c r="QD227" i="53"/>
  <c r="QC227" i="53"/>
  <c r="QB227" i="53"/>
  <c r="QA227" i="53"/>
  <c r="QG226" i="53"/>
  <c r="QH226" i="53" s="1"/>
  <c r="QE226" i="53"/>
  <c r="QD226" i="53"/>
  <c r="QC226" i="53"/>
  <c r="QB226" i="53"/>
  <c r="QA226" i="53"/>
  <c r="QG224" i="53"/>
  <c r="QH224" i="53" s="1"/>
  <c r="QE224" i="53"/>
  <c r="QD224" i="53"/>
  <c r="QC224" i="53"/>
  <c r="QB224" i="53"/>
  <c r="QA224" i="53"/>
  <c r="QG223" i="53"/>
  <c r="QH223" i="53" s="1"/>
  <c r="QE223" i="53"/>
  <c r="QD223" i="53"/>
  <c r="QC223" i="53"/>
  <c r="QB223" i="53"/>
  <c r="QA223" i="53"/>
  <c r="QG222" i="53"/>
  <c r="QH222" i="53" s="1"/>
  <c r="QE222" i="53"/>
  <c r="QD222" i="53"/>
  <c r="QC222" i="53"/>
  <c r="QB222" i="53"/>
  <c r="QA222" i="53"/>
  <c r="QG219" i="53"/>
  <c r="QH219" i="53" s="1"/>
  <c r="QE219" i="53"/>
  <c r="QD219" i="53"/>
  <c r="QC219" i="53"/>
  <c r="QB219" i="53"/>
  <c r="QA219" i="53"/>
  <c r="QG218" i="53"/>
  <c r="QH218" i="53" s="1"/>
  <c r="QE218" i="53"/>
  <c r="QD218" i="53"/>
  <c r="QC218" i="53"/>
  <c r="QB218" i="53"/>
  <c r="QA218" i="53"/>
  <c r="QG217" i="53"/>
  <c r="QH217" i="53" s="1"/>
  <c r="QE217" i="53"/>
  <c r="QD217" i="53"/>
  <c r="QC217" i="53"/>
  <c r="QB217" i="53"/>
  <c r="QA217" i="53"/>
  <c r="QG216" i="53"/>
  <c r="QH216" i="53" s="1"/>
  <c r="QE216" i="53"/>
  <c r="QD216" i="53"/>
  <c r="QC216" i="53"/>
  <c r="QB216" i="53"/>
  <c r="QA216" i="53"/>
  <c r="QG215" i="53"/>
  <c r="QH215" i="53" s="1"/>
  <c r="QE215" i="53"/>
  <c r="QD215" i="53"/>
  <c r="QC215" i="53"/>
  <c r="QB215" i="53"/>
  <c r="QA215" i="53"/>
  <c r="QG214" i="53"/>
  <c r="QH214" i="53" s="1"/>
  <c r="QE214" i="53"/>
  <c r="QD214" i="53"/>
  <c r="QC214" i="53"/>
  <c r="QB214" i="53"/>
  <c r="QA214" i="53"/>
  <c r="QG213" i="53"/>
  <c r="QH213" i="53" s="1"/>
  <c r="QE213" i="53"/>
  <c r="QD213" i="53"/>
  <c r="QC213" i="53"/>
  <c r="QB213" i="53"/>
  <c r="QA213" i="53"/>
  <c r="QG212" i="53"/>
  <c r="QH212" i="53" s="1"/>
  <c r="QE212" i="53"/>
  <c r="QD212" i="53"/>
  <c r="QC212" i="53"/>
  <c r="QB212" i="53"/>
  <c r="QA212" i="53"/>
  <c r="QG211" i="53"/>
  <c r="QH211" i="53" s="1"/>
  <c r="QE211" i="53"/>
  <c r="QD211" i="53"/>
  <c r="QC211" i="53"/>
  <c r="QB211" i="53"/>
  <c r="QA211" i="53"/>
  <c r="QG210" i="53"/>
  <c r="QH210" i="53" s="1"/>
  <c r="QE210" i="53"/>
  <c r="QD210" i="53"/>
  <c r="QC210" i="53"/>
  <c r="QB210" i="53"/>
  <c r="QA210" i="53"/>
  <c r="QG209" i="53"/>
  <c r="QH209" i="53" s="1"/>
  <c r="QE209" i="53"/>
  <c r="QD209" i="53"/>
  <c r="QC209" i="53"/>
  <c r="QB209" i="53"/>
  <c r="QA209" i="53"/>
  <c r="QG208" i="53"/>
  <c r="QH208" i="53" s="1"/>
  <c r="QE208" i="53"/>
  <c r="QD208" i="53"/>
  <c r="QC208" i="53"/>
  <c r="QB208" i="53"/>
  <c r="QA208" i="53"/>
  <c r="QG207" i="53"/>
  <c r="QH207" i="53" s="1"/>
  <c r="QE207" i="53"/>
  <c r="QD207" i="53"/>
  <c r="QC207" i="53"/>
  <c r="QB207" i="53"/>
  <c r="QA207" i="53"/>
  <c r="QG206" i="53"/>
  <c r="QH206" i="53" s="1"/>
  <c r="QE206" i="53"/>
  <c r="QD206" i="53"/>
  <c r="QC206" i="53"/>
  <c r="QB206" i="53"/>
  <c r="QA206" i="53"/>
  <c r="QG205" i="53"/>
  <c r="QH205" i="53" s="1"/>
  <c r="QE205" i="53"/>
  <c r="QD205" i="53"/>
  <c r="QC205" i="53"/>
  <c r="QB205" i="53"/>
  <c r="QA205" i="53"/>
  <c r="QG204" i="53"/>
  <c r="QH204" i="53" s="1"/>
  <c r="QE204" i="53"/>
  <c r="QD204" i="53"/>
  <c r="QC204" i="53"/>
  <c r="QB204" i="53"/>
  <c r="QA204" i="53"/>
  <c r="QG203" i="53"/>
  <c r="QH203" i="53" s="1"/>
  <c r="QE203" i="53"/>
  <c r="QD203" i="53"/>
  <c r="QC203" i="53"/>
  <c r="QB203" i="53"/>
  <c r="QA203" i="53"/>
  <c r="QG202" i="53"/>
  <c r="QH202" i="53" s="1"/>
  <c r="QE202" i="53"/>
  <c r="QD202" i="53"/>
  <c r="QC202" i="53"/>
  <c r="QB202" i="53"/>
  <c r="QA202" i="53"/>
  <c r="QG198" i="53"/>
  <c r="QH198" i="53" s="1"/>
  <c r="QE198" i="53"/>
  <c r="QD198" i="53"/>
  <c r="QC198" i="53"/>
  <c r="QB198" i="53"/>
  <c r="QA198" i="53"/>
  <c r="QG197" i="53"/>
  <c r="QH197" i="53" s="1"/>
  <c r="QE197" i="53"/>
  <c r="QD197" i="53"/>
  <c r="QC197" i="53"/>
  <c r="QB197" i="53"/>
  <c r="QA197" i="53"/>
  <c r="QG196" i="53"/>
  <c r="QH196" i="53" s="1"/>
  <c r="QE196" i="53"/>
  <c r="QD196" i="53"/>
  <c r="QC196" i="53"/>
  <c r="QB196" i="53"/>
  <c r="QA196" i="53"/>
  <c r="QG195" i="53"/>
  <c r="QH195" i="53" s="1"/>
  <c r="QE195" i="53"/>
  <c r="QD195" i="53"/>
  <c r="QC195" i="53"/>
  <c r="QB195" i="53"/>
  <c r="QA195" i="53"/>
  <c r="QG194" i="53"/>
  <c r="QH194" i="53" s="1"/>
  <c r="QE194" i="53"/>
  <c r="QD194" i="53"/>
  <c r="QC194" i="53"/>
  <c r="QB194" i="53"/>
  <c r="QA194" i="53"/>
  <c r="QG193" i="53"/>
  <c r="QH193" i="53" s="1"/>
  <c r="QE193" i="53"/>
  <c r="QD193" i="53"/>
  <c r="QC193" i="53"/>
  <c r="QB193" i="53"/>
  <c r="QA193" i="53"/>
  <c r="QG192" i="53"/>
  <c r="QH192" i="53" s="1"/>
  <c r="QE192" i="53"/>
  <c r="QD192" i="53"/>
  <c r="QC192" i="53"/>
  <c r="QB192" i="53"/>
  <c r="QA192" i="53"/>
  <c r="QG191" i="53"/>
  <c r="QH191" i="53" s="1"/>
  <c r="QE191" i="53"/>
  <c r="QD191" i="53"/>
  <c r="QC191" i="53"/>
  <c r="QB191" i="53"/>
  <c r="QA191" i="53"/>
  <c r="QG190" i="53"/>
  <c r="QH190" i="53" s="1"/>
  <c r="QE190" i="53"/>
  <c r="QD190" i="53"/>
  <c r="QC190" i="53"/>
  <c r="QB190" i="53"/>
  <c r="QA190" i="53"/>
  <c r="QG188" i="53"/>
  <c r="QH188" i="53" s="1"/>
  <c r="QE188" i="53"/>
  <c r="QD188" i="53"/>
  <c r="QC188" i="53"/>
  <c r="QB188" i="53"/>
  <c r="QA188" i="53"/>
  <c r="QG187" i="53"/>
  <c r="QH187" i="53" s="1"/>
  <c r="QE187" i="53"/>
  <c r="QD187" i="53"/>
  <c r="QC187" i="53"/>
  <c r="QB187" i="53"/>
  <c r="QA187" i="53"/>
  <c r="QG185" i="53"/>
  <c r="QH185" i="53" s="1"/>
  <c r="QE185" i="53"/>
  <c r="QD185" i="53"/>
  <c r="QC185" i="53"/>
  <c r="QB185" i="53"/>
  <c r="QA185" i="53"/>
  <c r="QG184" i="53"/>
  <c r="QH184" i="53" s="1"/>
  <c r="QE184" i="53"/>
  <c r="QD184" i="53"/>
  <c r="QC184" i="53"/>
  <c r="QB184" i="53"/>
  <c r="QA184" i="53"/>
  <c r="QG183" i="53"/>
  <c r="QH183" i="53" s="1"/>
  <c r="QE183" i="53"/>
  <c r="QD183" i="53"/>
  <c r="QC183" i="53"/>
  <c r="QB183" i="53"/>
  <c r="QA183" i="53"/>
  <c r="QG182" i="53"/>
  <c r="QH182" i="53" s="1"/>
  <c r="QE182" i="53"/>
  <c r="QD182" i="53"/>
  <c r="QC182" i="53"/>
  <c r="QB182" i="53"/>
  <c r="QA182" i="53"/>
  <c r="QG181" i="53"/>
  <c r="QH181" i="53" s="1"/>
  <c r="QE181" i="53"/>
  <c r="QD181" i="53"/>
  <c r="QC181" i="53"/>
  <c r="QB181" i="53"/>
  <c r="QA181" i="53"/>
  <c r="QG179" i="53"/>
  <c r="QH179" i="53" s="1"/>
  <c r="QE179" i="53"/>
  <c r="QD179" i="53"/>
  <c r="QB179" i="53"/>
  <c r="QA179" i="53"/>
  <c r="QG178" i="53"/>
  <c r="QH178" i="53" s="1"/>
  <c r="QE178" i="53"/>
  <c r="QD178" i="53"/>
  <c r="QC178" i="53"/>
  <c r="QB178" i="53"/>
  <c r="QA178" i="53"/>
  <c r="QG177" i="53"/>
  <c r="QH177" i="53" s="1"/>
  <c r="QE177" i="53"/>
  <c r="QD177" i="53"/>
  <c r="QB177" i="53"/>
  <c r="QA177" i="53"/>
  <c r="QG175" i="53"/>
  <c r="QH175" i="53" s="1"/>
  <c r="QE175" i="53"/>
  <c r="QD175" i="53"/>
  <c r="QC175" i="53"/>
  <c r="QB175" i="53"/>
  <c r="QA175" i="53"/>
  <c r="QG174" i="53"/>
  <c r="QH174" i="53" s="1"/>
  <c r="QE174" i="53"/>
  <c r="QD174" i="53"/>
  <c r="QC174" i="53"/>
  <c r="QB174" i="53"/>
  <c r="QA174" i="53"/>
  <c r="QG173" i="53"/>
  <c r="QH173" i="53" s="1"/>
  <c r="QE173" i="53"/>
  <c r="QD173" i="53"/>
  <c r="QC173" i="53"/>
  <c r="QB173" i="53"/>
  <c r="QA173" i="53"/>
  <c r="QG172" i="53"/>
  <c r="QH172" i="53" s="1"/>
  <c r="QE172" i="53"/>
  <c r="QD172" i="53"/>
  <c r="QC172" i="53"/>
  <c r="QB172" i="53"/>
  <c r="QA172" i="53"/>
  <c r="QG169" i="53"/>
  <c r="QH169" i="53" s="1"/>
  <c r="QE169" i="53"/>
  <c r="QD169" i="53"/>
  <c r="QC169" i="53"/>
  <c r="QB169" i="53"/>
  <c r="QA169" i="53"/>
  <c r="QG168" i="53"/>
  <c r="QH168" i="53" s="1"/>
  <c r="QE168" i="53"/>
  <c r="QD168" i="53"/>
  <c r="QC168" i="53"/>
  <c r="QB168" i="53"/>
  <c r="QA168" i="53"/>
  <c r="QG167" i="53"/>
  <c r="QH167" i="53" s="1"/>
  <c r="QE167" i="53"/>
  <c r="QD167" i="53"/>
  <c r="QC167" i="53"/>
  <c r="QB167" i="53"/>
  <c r="QA167" i="53"/>
  <c r="QG166" i="53"/>
  <c r="QH166" i="53" s="1"/>
  <c r="QE166" i="53"/>
  <c r="QD166" i="53"/>
  <c r="QC166" i="53"/>
  <c r="QB166" i="53"/>
  <c r="QA166" i="53"/>
  <c r="QG165" i="53"/>
  <c r="QH165" i="53" s="1"/>
  <c r="QE165" i="53"/>
  <c r="QD165" i="53"/>
  <c r="QC165" i="53"/>
  <c r="QB165" i="53"/>
  <c r="QA165" i="53"/>
  <c r="QG164" i="53"/>
  <c r="QH164" i="53" s="1"/>
  <c r="QE164" i="53"/>
  <c r="QD164" i="53"/>
  <c r="QC164" i="53"/>
  <c r="QB164" i="53"/>
  <c r="QA164" i="53"/>
  <c r="QG163" i="53"/>
  <c r="QH163" i="53" s="1"/>
  <c r="QE163" i="53"/>
  <c r="QD163" i="53"/>
  <c r="QC163" i="53"/>
  <c r="QB163" i="53"/>
  <c r="QA163" i="53"/>
  <c r="QG162" i="53"/>
  <c r="QH162" i="53" s="1"/>
  <c r="QE162" i="53"/>
  <c r="QD162" i="53"/>
  <c r="QC162" i="53"/>
  <c r="QB162" i="53"/>
  <c r="QA162" i="53"/>
  <c r="QG161" i="53"/>
  <c r="QH161" i="53" s="1"/>
  <c r="QE161" i="53"/>
  <c r="QD161" i="53"/>
  <c r="QC161" i="53"/>
  <c r="QB161" i="53"/>
  <c r="QA161" i="53"/>
  <c r="QG160" i="53"/>
  <c r="QH160" i="53" s="1"/>
  <c r="QE160" i="53"/>
  <c r="QD160" i="53"/>
  <c r="QC160" i="53"/>
  <c r="QB160" i="53"/>
  <c r="QA160" i="53"/>
  <c r="QG159" i="53"/>
  <c r="QH159" i="53" s="1"/>
  <c r="QE159" i="53"/>
  <c r="QD159" i="53"/>
  <c r="QC159" i="53"/>
  <c r="QB159" i="53"/>
  <c r="QA159" i="53"/>
  <c r="QG157" i="53"/>
  <c r="QH157" i="53" s="1"/>
  <c r="QE157" i="53"/>
  <c r="QD157" i="53"/>
  <c r="QC157" i="53"/>
  <c r="QB157" i="53"/>
  <c r="QA157" i="53"/>
  <c r="QG156" i="53"/>
  <c r="QH156" i="53" s="1"/>
  <c r="QE156" i="53"/>
  <c r="QD156" i="53"/>
  <c r="QC156" i="53"/>
  <c r="QB156" i="53"/>
  <c r="QA156" i="53"/>
  <c r="QG155" i="53"/>
  <c r="QH155" i="53" s="1"/>
  <c r="QE155" i="53"/>
  <c r="QD155" i="53"/>
  <c r="QC155" i="53"/>
  <c r="QB155" i="53"/>
  <c r="QA155" i="53"/>
  <c r="QG154" i="53"/>
  <c r="QH154" i="53" s="1"/>
  <c r="QE154" i="53"/>
  <c r="QD154" i="53"/>
  <c r="QC154" i="53"/>
  <c r="QB154" i="53"/>
  <c r="QA154" i="53"/>
  <c r="QG153" i="53"/>
  <c r="QH153" i="53" s="1"/>
  <c r="QE153" i="53"/>
  <c r="QD153" i="53"/>
  <c r="QC153" i="53"/>
  <c r="QB153" i="53"/>
  <c r="QA153" i="53"/>
  <c r="QG152" i="53"/>
  <c r="QH152" i="53" s="1"/>
  <c r="QE152" i="53"/>
  <c r="QD152" i="53"/>
  <c r="QC152" i="53"/>
  <c r="QB152" i="53"/>
  <c r="QA152" i="53"/>
  <c r="QG151" i="53"/>
  <c r="QH151" i="53" s="1"/>
  <c r="QE151" i="53"/>
  <c r="QD151" i="53"/>
  <c r="QC151" i="53"/>
  <c r="QB151" i="53"/>
  <c r="QA151" i="53"/>
  <c r="QG150" i="53"/>
  <c r="QH150" i="53" s="1"/>
  <c r="QE150" i="53"/>
  <c r="QD150" i="53"/>
  <c r="QC150" i="53"/>
  <c r="QB150" i="53"/>
  <c r="QA150" i="53"/>
  <c r="QG149" i="53"/>
  <c r="QH149" i="53" s="1"/>
  <c r="QE149" i="53"/>
  <c r="QD149" i="53"/>
  <c r="QC149" i="53"/>
  <c r="QB149" i="53"/>
  <c r="QA149" i="53"/>
  <c r="QG148" i="53"/>
  <c r="QH148" i="53" s="1"/>
  <c r="QE148" i="53"/>
  <c r="QD148" i="53"/>
  <c r="QC148" i="53"/>
  <c r="QB148" i="53"/>
  <c r="QA148" i="53"/>
  <c r="QG145" i="53"/>
  <c r="QH145" i="53" s="1"/>
  <c r="QE145" i="53"/>
  <c r="QD145" i="53"/>
  <c r="QC145" i="53"/>
  <c r="QB145" i="53"/>
  <c r="QA145" i="53"/>
  <c r="QG144" i="53"/>
  <c r="QH144" i="53" s="1"/>
  <c r="QE144" i="53"/>
  <c r="QD144" i="53"/>
  <c r="QC144" i="53"/>
  <c r="QB144" i="53"/>
  <c r="QA144" i="53"/>
  <c r="QG142" i="53"/>
  <c r="QH142" i="53" s="1"/>
  <c r="QE142" i="53"/>
  <c r="QD142" i="53"/>
  <c r="QC142" i="53"/>
  <c r="QB142" i="53"/>
  <c r="QA142" i="53"/>
  <c r="QG141" i="53"/>
  <c r="QH141" i="53" s="1"/>
  <c r="QE141" i="53"/>
  <c r="QD141" i="53"/>
  <c r="QC141" i="53"/>
  <c r="QB141" i="53"/>
  <c r="QA141" i="53"/>
  <c r="QG140" i="53"/>
  <c r="QH140" i="53" s="1"/>
  <c r="QE140" i="53"/>
  <c r="QD140" i="53"/>
  <c r="QC140" i="53"/>
  <c r="QB140" i="53"/>
  <c r="QA140" i="53"/>
  <c r="QG139" i="53"/>
  <c r="QH139" i="53" s="1"/>
  <c r="QE139" i="53"/>
  <c r="QD139" i="53"/>
  <c r="QC139" i="53"/>
  <c r="QB139" i="53"/>
  <c r="QA139" i="53"/>
  <c r="QG137" i="53"/>
  <c r="QH137" i="53" s="1"/>
  <c r="QE137" i="53"/>
  <c r="QD137" i="53"/>
  <c r="QC137" i="53"/>
  <c r="QB137" i="53"/>
  <c r="QA137" i="53"/>
  <c r="QG134" i="53"/>
  <c r="QH134" i="53" s="1"/>
  <c r="QE134" i="53"/>
  <c r="QD134" i="53"/>
  <c r="QC134" i="53"/>
  <c r="QB134" i="53"/>
  <c r="QA134" i="53"/>
  <c r="QG133" i="53"/>
  <c r="QH133" i="53" s="1"/>
  <c r="QE133" i="53"/>
  <c r="QD133" i="53"/>
  <c r="QC133" i="53"/>
  <c r="QB133" i="53"/>
  <c r="QA133" i="53"/>
  <c r="QG131" i="53"/>
  <c r="QH131" i="53" s="1"/>
  <c r="QE131" i="53"/>
  <c r="QD131" i="53"/>
  <c r="QB131" i="53"/>
  <c r="QA131" i="53"/>
  <c r="QG130" i="53"/>
  <c r="QH130" i="53" s="1"/>
  <c r="QE130" i="53"/>
  <c r="QD130" i="53"/>
  <c r="QC130" i="53"/>
  <c r="QB130" i="53"/>
  <c r="QA130" i="53"/>
  <c r="QG129" i="53"/>
  <c r="QH129" i="53" s="1"/>
  <c r="QE129" i="53"/>
  <c r="QD129" i="53"/>
  <c r="QB129" i="53"/>
  <c r="QA129" i="53"/>
  <c r="QG128" i="53"/>
  <c r="QH128" i="53" s="1"/>
  <c r="QE128" i="53"/>
  <c r="QD128" i="53"/>
  <c r="QB128" i="53"/>
  <c r="QA128" i="53"/>
  <c r="QG126" i="53"/>
  <c r="QH126" i="53" s="1"/>
  <c r="QE126" i="53"/>
  <c r="QD126" i="53"/>
  <c r="QC126" i="53"/>
  <c r="QB126" i="53"/>
  <c r="QA126" i="53"/>
  <c r="QG125" i="53"/>
  <c r="QH125" i="53" s="1"/>
  <c r="QE125" i="53"/>
  <c r="QD125" i="53"/>
  <c r="QC125" i="53"/>
  <c r="QB125" i="53"/>
  <c r="QA125" i="53"/>
  <c r="QG121" i="53"/>
  <c r="QH121" i="53" s="1"/>
  <c r="QE121" i="53"/>
  <c r="QD121" i="53"/>
  <c r="QC121" i="53"/>
  <c r="QB121" i="53"/>
  <c r="QA121" i="53"/>
  <c r="QG120" i="53"/>
  <c r="QH120" i="53" s="1"/>
  <c r="QE120" i="53"/>
  <c r="QD120" i="53"/>
  <c r="QB120" i="53"/>
  <c r="QA120" i="53"/>
  <c r="QG119" i="53"/>
  <c r="QH119" i="53" s="1"/>
  <c r="QE119" i="53"/>
  <c r="QD119" i="53"/>
  <c r="QB119" i="53"/>
  <c r="QA119" i="53"/>
  <c r="QG118" i="53"/>
  <c r="QH118" i="53" s="1"/>
  <c r="QE118" i="53"/>
  <c r="QD118" i="53"/>
  <c r="QB118" i="53"/>
  <c r="QA118" i="53"/>
  <c r="QG117" i="53"/>
  <c r="QH117" i="53" s="1"/>
  <c r="QE117" i="53"/>
  <c r="QD117" i="53"/>
  <c r="QB117" i="53"/>
  <c r="QA117" i="53"/>
  <c r="QG116" i="53"/>
  <c r="QH116" i="53" s="1"/>
  <c r="QE116" i="53"/>
  <c r="QD116" i="53"/>
  <c r="QC116" i="53"/>
  <c r="QB116" i="53"/>
  <c r="QA116" i="53"/>
  <c r="QG114" i="53"/>
  <c r="QH114" i="53" s="1"/>
  <c r="QE114" i="53"/>
  <c r="QD114" i="53"/>
  <c r="QC114" i="53"/>
  <c r="QB114" i="53"/>
  <c r="QA114" i="53"/>
  <c r="QG112" i="53"/>
  <c r="QH112" i="53" s="1"/>
  <c r="QE112" i="53"/>
  <c r="QD112" i="53"/>
  <c r="QC112" i="53"/>
  <c r="QB112" i="53"/>
  <c r="QA112" i="53"/>
  <c r="QG111" i="53"/>
  <c r="QH111" i="53" s="1"/>
  <c r="QE111" i="53"/>
  <c r="QD111" i="53"/>
  <c r="QB111" i="53"/>
  <c r="QA111" i="53"/>
  <c r="QG110" i="53"/>
  <c r="QH110" i="53" s="1"/>
  <c r="QE110" i="53"/>
  <c r="QD110" i="53"/>
  <c r="QB110" i="53"/>
  <c r="QA110" i="53"/>
  <c r="QG107" i="53"/>
  <c r="QH107" i="53" s="1"/>
  <c r="QE107" i="53"/>
  <c r="QD107" i="53"/>
  <c r="QB107" i="53"/>
  <c r="QA107" i="53"/>
  <c r="QG105" i="53"/>
  <c r="QH105" i="53" s="1"/>
  <c r="QE105" i="53"/>
  <c r="QD105" i="53"/>
  <c r="QC105" i="53"/>
  <c r="QB105" i="53"/>
  <c r="QA105" i="53"/>
  <c r="QG104" i="53"/>
  <c r="QH104" i="53" s="1"/>
  <c r="QE104" i="53"/>
  <c r="QD104" i="53"/>
  <c r="QC104" i="53"/>
  <c r="QB104" i="53"/>
  <c r="QA104" i="53"/>
  <c r="QG103" i="53"/>
  <c r="QH103" i="53" s="1"/>
  <c r="QE103" i="53"/>
  <c r="QD103" i="53"/>
  <c r="QC103" i="53"/>
  <c r="QB103" i="53"/>
  <c r="QA103" i="53"/>
  <c r="QG102" i="53"/>
  <c r="QH102" i="53" s="1"/>
  <c r="QE102" i="53"/>
  <c r="QD102" i="53"/>
  <c r="QC102" i="53"/>
  <c r="QB102" i="53"/>
  <c r="QA102" i="53"/>
  <c r="QG101" i="53"/>
  <c r="QH101" i="53" s="1"/>
  <c r="QE101" i="53"/>
  <c r="QD101" i="53"/>
  <c r="QC101" i="53"/>
  <c r="QB101" i="53"/>
  <c r="QA101" i="53"/>
  <c r="QG98" i="53"/>
  <c r="QH98" i="53" s="1"/>
  <c r="QE98" i="53"/>
  <c r="QD98" i="53"/>
  <c r="QB98" i="53"/>
  <c r="QA98" i="53"/>
  <c r="QG95" i="53"/>
  <c r="QH95" i="53" s="1"/>
  <c r="QE95" i="53"/>
  <c r="QD95" i="53"/>
  <c r="QB95" i="53"/>
  <c r="QA95" i="53"/>
  <c r="QG94" i="53"/>
  <c r="QH94" i="53" s="1"/>
  <c r="QE94" i="53"/>
  <c r="QD94" i="53"/>
  <c r="QB94" i="53"/>
  <c r="QA94" i="53"/>
  <c r="QG92" i="53"/>
  <c r="QH92" i="53" s="1"/>
  <c r="QE92" i="53"/>
  <c r="QD92" i="53"/>
  <c r="QC92" i="53"/>
  <c r="QB92" i="53"/>
  <c r="QA92" i="53"/>
  <c r="QG91" i="53"/>
  <c r="QH91" i="53" s="1"/>
  <c r="QE91" i="53"/>
  <c r="QD91" i="53"/>
  <c r="QC91" i="53"/>
  <c r="QB91" i="53"/>
  <c r="QA91" i="53"/>
  <c r="QG90" i="53"/>
  <c r="QH90" i="53" s="1"/>
  <c r="QE90" i="53"/>
  <c r="QD90" i="53"/>
  <c r="QC90" i="53"/>
  <c r="QB90" i="53"/>
  <c r="QA90" i="53"/>
  <c r="QG89" i="53"/>
  <c r="QH89" i="53" s="1"/>
  <c r="QE89" i="53"/>
  <c r="QD89" i="53"/>
  <c r="QC89" i="53"/>
  <c r="QB89" i="53"/>
  <c r="QA89" i="53"/>
  <c r="QG88" i="53"/>
  <c r="QH88" i="53" s="1"/>
  <c r="QE88" i="53"/>
  <c r="QD88" i="53"/>
  <c r="QC88" i="53"/>
  <c r="QB88" i="53"/>
  <c r="QA88" i="53"/>
  <c r="QG86" i="53"/>
  <c r="QH86" i="53" s="1"/>
  <c r="QE86" i="53"/>
  <c r="QD86" i="53"/>
  <c r="QC86" i="53"/>
  <c r="QB86" i="53"/>
  <c r="QA86" i="53"/>
  <c r="QG85" i="53"/>
  <c r="QH85" i="53" s="1"/>
  <c r="QE85" i="53"/>
  <c r="QD85" i="53"/>
  <c r="QC85" i="53"/>
  <c r="QB85" i="53"/>
  <c r="QA85" i="53"/>
  <c r="QG84" i="53"/>
  <c r="QH84" i="53" s="1"/>
  <c r="QE84" i="53"/>
  <c r="QD84" i="53"/>
  <c r="QC84" i="53"/>
  <c r="QB84" i="53"/>
  <c r="QA84" i="53"/>
  <c r="QH83" i="53"/>
  <c r="QG83" i="53"/>
  <c r="QE83" i="53"/>
  <c r="QD83" i="53"/>
  <c r="QB83" i="53"/>
  <c r="QA83" i="53"/>
  <c r="QG82" i="53"/>
  <c r="QH82" i="53" s="1"/>
  <c r="QE82" i="53"/>
  <c r="QD82" i="53"/>
  <c r="QC82" i="53"/>
  <c r="QB82" i="53"/>
  <c r="QA82" i="53"/>
  <c r="QH81" i="53"/>
  <c r="QG81" i="53"/>
  <c r="QE81" i="53"/>
  <c r="QD81" i="53"/>
  <c r="QC81" i="53"/>
  <c r="QB81" i="53"/>
  <c r="QA81" i="53"/>
  <c r="QG79" i="53"/>
  <c r="QH79" i="53" s="1"/>
  <c r="QE79" i="53"/>
  <c r="QD79" i="53"/>
  <c r="QB79" i="53"/>
  <c r="QA79" i="53"/>
  <c r="QG77" i="53"/>
  <c r="QH77" i="53" s="1"/>
  <c r="QE77" i="53"/>
  <c r="QD77" i="53"/>
  <c r="QC77" i="53"/>
  <c r="QB77" i="53"/>
  <c r="QA77" i="53"/>
  <c r="QG76" i="53"/>
  <c r="QH76" i="53" s="1"/>
  <c r="QE76" i="53"/>
  <c r="QD76" i="53"/>
  <c r="QB76" i="53"/>
  <c r="QA76" i="53"/>
  <c r="QG74" i="53"/>
  <c r="QH74" i="53" s="1"/>
  <c r="QE74" i="53"/>
  <c r="QD74" i="53"/>
  <c r="QC74" i="53"/>
  <c r="QB74" i="53"/>
  <c r="QA74" i="53"/>
  <c r="QG72" i="53"/>
  <c r="QH72" i="53" s="1"/>
  <c r="QE72" i="53"/>
  <c r="QD72" i="53"/>
  <c r="QC72" i="53"/>
  <c r="QB72" i="53"/>
  <c r="QA72" i="53"/>
  <c r="QG71" i="53"/>
  <c r="QH71" i="53" s="1"/>
  <c r="QE71" i="53"/>
  <c r="QD71" i="53"/>
  <c r="QC71" i="53"/>
  <c r="QB71" i="53"/>
  <c r="QA71" i="53"/>
  <c r="QG68" i="53"/>
  <c r="QH68" i="53" s="1"/>
  <c r="QE68" i="53"/>
  <c r="QD68" i="53"/>
  <c r="QC68" i="53"/>
  <c r="QB68" i="53"/>
  <c r="QA68" i="53"/>
  <c r="QG67" i="53"/>
  <c r="QH67" i="53" s="1"/>
  <c r="QE67" i="53"/>
  <c r="QD67" i="53"/>
  <c r="QC67" i="53"/>
  <c r="QB67" i="53"/>
  <c r="QA67" i="53"/>
  <c r="QG63" i="53"/>
  <c r="QH63" i="53" s="1"/>
  <c r="QE63" i="53"/>
  <c r="QD63" i="53"/>
  <c r="QB63" i="53"/>
  <c r="QA63" i="53"/>
  <c r="QG61" i="53"/>
  <c r="QH61" i="53" s="1"/>
  <c r="QE61" i="53"/>
  <c r="QD61" i="53"/>
  <c r="QC61" i="53"/>
  <c r="QB61" i="53"/>
  <c r="QA61" i="53"/>
  <c r="QG60" i="53"/>
  <c r="QH60" i="53" s="1"/>
  <c r="QE60" i="53"/>
  <c r="QD60" i="53"/>
  <c r="QC60" i="53"/>
  <c r="QB60" i="53"/>
  <c r="QA60" i="53"/>
  <c r="QG59" i="53"/>
  <c r="QH59" i="53" s="1"/>
  <c r="QE59" i="53"/>
  <c r="QD59" i="53"/>
  <c r="QB59" i="53"/>
  <c r="QA59" i="53"/>
  <c r="QG58" i="53"/>
  <c r="QH58" i="53" s="1"/>
  <c r="QE58" i="53"/>
  <c r="QD58" i="53"/>
  <c r="QB58" i="53"/>
  <c r="QA58" i="53"/>
  <c r="QG56" i="53"/>
  <c r="QH56" i="53" s="1"/>
  <c r="QE56" i="53"/>
  <c r="QD56" i="53"/>
  <c r="QC56" i="53"/>
  <c r="QB56" i="53"/>
  <c r="QA56" i="53"/>
  <c r="QG55" i="53"/>
  <c r="QH55" i="53" s="1"/>
  <c r="QE55" i="53"/>
  <c r="QD55" i="53"/>
  <c r="QB55" i="53"/>
  <c r="QA55" i="53"/>
  <c r="QG52" i="53"/>
  <c r="QH52" i="53" s="1"/>
  <c r="QE52" i="53"/>
  <c r="QD52" i="53"/>
  <c r="QC52" i="53"/>
  <c r="QB52" i="53"/>
  <c r="QA52" i="53"/>
  <c r="QG51" i="53"/>
  <c r="QH51" i="53" s="1"/>
  <c r="QE51" i="53"/>
  <c r="QD51" i="53"/>
  <c r="QC51" i="53"/>
  <c r="QB51" i="53"/>
  <c r="QA51" i="53"/>
  <c r="QG50" i="53"/>
  <c r="QH50" i="53" s="1"/>
  <c r="QE50" i="53"/>
  <c r="QD50" i="53"/>
  <c r="QC50" i="53"/>
  <c r="QB50" i="53"/>
  <c r="QA50" i="53"/>
  <c r="QG49" i="53"/>
  <c r="QH49" i="53" s="1"/>
  <c r="QE49" i="53"/>
  <c r="QD49" i="53"/>
  <c r="QC49" i="53"/>
  <c r="QB49" i="53"/>
  <c r="QA49" i="53"/>
  <c r="QG48" i="53"/>
  <c r="QH48" i="53" s="1"/>
  <c r="QE48" i="53"/>
  <c r="QD48" i="53"/>
  <c r="QC48" i="53"/>
  <c r="QB48" i="53"/>
  <c r="QA48" i="53"/>
  <c r="QG47" i="53"/>
  <c r="QH47" i="53" s="1"/>
  <c r="QE47" i="53"/>
  <c r="QD47" i="53"/>
  <c r="QC47" i="53"/>
  <c r="QB47" i="53"/>
  <c r="QA47" i="53"/>
  <c r="QG46" i="53"/>
  <c r="QH46" i="53" s="1"/>
  <c r="QE46" i="53"/>
  <c r="QD46" i="53"/>
  <c r="QC46" i="53"/>
  <c r="QB46" i="53"/>
  <c r="QA46" i="53"/>
  <c r="QG45" i="53"/>
  <c r="QH45" i="53" s="1"/>
  <c r="QE45" i="53"/>
  <c r="QD45" i="53"/>
  <c r="QC45" i="53"/>
  <c r="QB45" i="53"/>
  <c r="QA45" i="53"/>
  <c r="QG44" i="53"/>
  <c r="QH44" i="53" s="1"/>
  <c r="QE44" i="53"/>
  <c r="QD44" i="53"/>
  <c r="QB44" i="53"/>
  <c r="QA44" i="53"/>
  <c r="QG43" i="53"/>
  <c r="QH43" i="53" s="1"/>
  <c r="QE43" i="53"/>
  <c r="QF43" i="53" s="1"/>
  <c r="QD43" i="53"/>
  <c r="QG42" i="53"/>
  <c r="QH42" i="53" s="1"/>
  <c r="QE42" i="53"/>
  <c r="QD42" i="53"/>
  <c r="QC42" i="53"/>
  <c r="QB42" i="53"/>
  <c r="QA42" i="53"/>
  <c r="QG41" i="53"/>
  <c r="QH41" i="53" s="1"/>
  <c r="QE41" i="53"/>
  <c r="QD41" i="53"/>
  <c r="QB41" i="53"/>
  <c r="QA41" i="53"/>
  <c r="QG40" i="53"/>
  <c r="QH40" i="53" s="1"/>
  <c r="QE40" i="53"/>
  <c r="QD40" i="53"/>
  <c r="QB40" i="53"/>
  <c r="QA40" i="53"/>
  <c r="QG39" i="53"/>
  <c r="QH39" i="53" s="1"/>
  <c r="QE39" i="53"/>
  <c r="QD39" i="53"/>
  <c r="QB39" i="53"/>
  <c r="QA39" i="53"/>
  <c r="QG38" i="53"/>
  <c r="QH38" i="53" s="1"/>
  <c r="QE38" i="53"/>
  <c r="QD38" i="53"/>
  <c r="QB38" i="53"/>
  <c r="QA38" i="53"/>
  <c r="QG37" i="53"/>
  <c r="QH37" i="53" s="1"/>
  <c r="QE37" i="53"/>
  <c r="QD37" i="53"/>
  <c r="QC37" i="53"/>
  <c r="QB37" i="53"/>
  <c r="QA37" i="53"/>
  <c r="QG35" i="53"/>
  <c r="QH35" i="53" s="1"/>
  <c r="QE35" i="53"/>
  <c r="QD35" i="53"/>
  <c r="QC35" i="53"/>
  <c r="QB35" i="53"/>
  <c r="QA35" i="53"/>
  <c r="QG34" i="53"/>
  <c r="QH34" i="53" s="1"/>
  <c r="QE34" i="53"/>
  <c r="QD34" i="53"/>
  <c r="QC34" i="53"/>
  <c r="QB34" i="53"/>
  <c r="QA34" i="53"/>
  <c r="QG33" i="53"/>
  <c r="QH33" i="53" s="1"/>
  <c r="QE33" i="53"/>
  <c r="QD33" i="53"/>
  <c r="QC33" i="53"/>
  <c r="QB33" i="53"/>
  <c r="QA33" i="53"/>
  <c r="QG32" i="53"/>
  <c r="QH32" i="53" s="1"/>
  <c r="QE32" i="53"/>
  <c r="QD32" i="53"/>
  <c r="QB32" i="53"/>
  <c r="QA32" i="53"/>
  <c r="QG31" i="53"/>
  <c r="QH31" i="53" s="1"/>
  <c r="QE31" i="53"/>
  <c r="QD31" i="53"/>
  <c r="QC31" i="53"/>
  <c r="QB31" i="53"/>
  <c r="QA31" i="53"/>
  <c r="QG30" i="53"/>
  <c r="QH30" i="53" s="1"/>
  <c r="QE30" i="53"/>
  <c r="QD30" i="53"/>
  <c r="QC30" i="53"/>
  <c r="QB30" i="53"/>
  <c r="QA30" i="53"/>
  <c r="QG29" i="53"/>
  <c r="QH29" i="53" s="1"/>
  <c r="QE29" i="53"/>
  <c r="QD29" i="53"/>
  <c r="QC29" i="53"/>
  <c r="QB29" i="53"/>
  <c r="QA29" i="53"/>
  <c r="QG28" i="53"/>
  <c r="QH28" i="53" s="1"/>
  <c r="QE28" i="53"/>
  <c r="QD28" i="53"/>
  <c r="QC28" i="53"/>
  <c r="QB28" i="53"/>
  <c r="QA28" i="53"/>
  <c r="QG27" i="53"/>
  <c r="QH27" i="53" s="1"/>
  <c r="QE27" i="53"/>
  <c r="QD27" i="53"/>
  <c r="QC27" i="53"/>
  <c r="QB27" i="53"/>
  <c r="QA27" i="53"/>
  <c r="QG26" i="53"/>
  <c r="QH26" i="53" s="1"/>
  <c r="QE26" i="53"/>
  <c r="QD26" i="53"/>
  <c r="QC26" i="53"/>
  <c r="QB26" i="53"/>
  <c r="QA26" i="53"/>
  <c r="QG25" i="53"/>
  <c r="QH25" i="53" s="1"/>
  <c r="QE25" i="53"/>
  <c r="QD25" i="53"/>
  <c r="QC25" i="53"/>
  <c r="QB25" i="53"/>
  <c r="QA25" i="53"/>
  <c r="QG24" i="53"/>
  <c r="QH24" i="53" s="1"/>
  <c r="QE24" i="53"/>
  <c r="QD24" i="53"/>
  <c r="QC24" i="53"/>
  <c r="QB24" i="53"/>
  <c r="QA24" i="53"/>
  <c r="QG23" i="53"/>
  <c r="QH23" i="53" s="1"/>
  <c r="QE23" i="53"/>
  <c r="QD23" i="53"/>
  <c r="QC23" i="53"/>
  <c r="QB23" i="53"/>
  <c r="QA23" i="53"/>
  <c r="QG22" i="53"/>
  <c r="QH22" i="53" s="1"/>
  <c r="QE22" i="53"/>
  <c r="QD22" i="53"/>
  <c r="QC22" i="53"/>
  <c r="QB22" i="53"/>
  <c r="QA22" i="53"/>
  <c r="QG21" i="53"/>
  <c r="QH21" i="53" s="1"/>
  <c r="QE21" i="53"/>
  <c r="QD21" i="53"/>
  <c r="QC21" i="53"/>
  <c r="QB21" i="53"/>
  <c r="QA21" i="53"/>
  <c r="QG20" i="53"/>
  <c r="QH20" i="53" s="1"/>
  <c r="QE20" i="53"/>
  <c r="QD20" i="53"/>
  <c r="QB20" i="53"/>
  <c r="QA20" i="53"/>
  <c r="QG19" i="53"/>
  <c r="QH19" i="53" s="1"/>
  <c r="QE19" i="53"/>
  <c r="QD19" i="53"/>
  <c r="QC19" i="53"/>
  <c r="QB19" i="53"/>
  <c r="QA19" i="53"/>
  <c r="QG16" i="53"/>
  <c r="QH16" i="53" s="1"/>
  <c r="QE16" i="53"/>
  <c r="QD16" i="53"/>
  <c r="QB16" i="53"/>
  <c r="QA16" i="53"/>
  <c r="PW8" i="53"/>
  <c r="PV2" i="53"/>
  <c r="PT420" i="53" s="1"/>
  <c r="PG419" i="53"/>
  <c r="PK421" i="53" s="1"/>
  <c r="PM421" i="53"/>
  <c r="PP411" i="53"/>
  <c r="PQ411" i="53" s="1"/>
  <c r="PN411" i="53"/>
  <c r="PM411" i="53"/>
  <c r="PL411" i="53"/>
  <c r="PK411" i="53"/>
  <c r="PJ411" i="53"/>
  <c r="PP409" i="53"/>
  <c r="PQ409" i="53" s="1"/>
  <c r="PN409" i="53"/>
  <c r="PM409" i="53"/>
  <c r="PL409" i="53"/>
  <c r="PK409" i="53"/>
  <c r="PJ409" i="53"/>
  <c r="PP407" i="53"/>
  <c r="PQ407" i="53" s="1"/>
  <c r="PN407" i="53"/>
  <c r="PM407" i="53"/>
  <c r="PL407" i="53"/>
  <c r="PK407" i="53"/>
  <c r="PJ407" i="53"/>
  <c r="PP406" i="53"/>
  <c r="PQ406" i="53" s="1"/>
  <c r="PN406" i="53"/>
  <c r="PM406" i="53"/>
  <c r="PL406" i="53"/>
  <c r="PK406" i="53"/>
  <c r="PJ406" i="53"/>
  <c r="PP404" i="53"/>
  <c r="PQ404" i="53" s="1"/>
  <c r="PN404" i="53"/>
  <c r="PM404" i="53"/>
  <c r="PL404" i="53"/>
  <c r="PK404" i="53"/>
  <c r="PJ404" i="53"/>
  <c r="PP402" i="53"/>
  <c r="PQ402" i="53" s="1"/>
  <c r="PN402" i="53"/>
  <c r="PM402" i="53"/>
  <c r="PL402" i="53"/>
  <c r="PK402" i="53"/>
  <c r="PJ402" i="53"/>
  <c r="PP400" i="53"/>
  <c r="PQ400" i="53" s="1"/>
  <c r="PN400" i="53"/>
  <c r="PM400" i="53"/>
  <c r="PL400" i="53"/>
  <c r="PK400" i="53"/>
  <c r="PJ400" i="53"/>
  <c r="PP398" i="53"/>
  <c r="PQ398" i="53" s="1"/>
  <c r="PN398" i="53"/>
  <c r="PM398" i="53"/>
  <c r="PL398" i="53"/>
  <c r="PK398" i="53"/>
  <c r="PJ398" i="53"/>
  <c r="PP397" i="53"/>
  <c r="PQ397" i="53" s="1"/>
  <c r="PN397" i="53"/>
  <c r="PM397" i="53"/>
  <c r="PL397" i="53"/>
  <c r="PK397" i="53"/>
  <c r="PJ397" i="53"/>
  <c r="PP396" i="53"/>
  <c r="PQ396" i="53" s="1"/>
  <c r="PN396" i="53"/>
  <c r="PM396" i="53"/>
  <c r="PL396" i="53"/>
  <c r="PK396" i="53"/>
  <c r="PJ396" i="53"/>
  <c r="PP395" i="53"/>
  <c r="PQ395" i="53" s="1"/>
  <c r="PN395" i="53"/>
  <c r="PM395" i="53"/>
  <c r="PL395" i="53"/>
  <c r="PK395" i="53"/>
  <c r="PJ395" i="53"/>
  <c r="PP394" i="53"/>
  <c r="PQ394" i="53" s="1"/>
  <c r="PN394" i="53"/>
  <c r="PM394" i="53"/>
  <c r="PL394" i="53"/>
  <c r="PK394" i="53"/>
  <c r="PJ394" i="53"/>
  <c r="PP393" i="53"/>
  <c r="PQ393" i="53" s="1"/>
  <c r="PN393" i="53"/>
  <c r="PM393" i="53"/>
  <c r="PL393" i="53"/>
  <c r="PK393" i="53"/>
  <c r="PJ393" i="53"/>
  <c r="PP391" i="53"/>
  <c r="PQ391" i="53" s="1"/>
  <c r="PN391" i="53"/>
  <c r="PM391" i="53"/>
  <c r="PL391" i="53"/>
  <c r="PK391" i="53"/>
  <c r="PJ391" i="53"/>
  <c r="PP390" i="53"/>
  <c r="PQ390" i="53" s="1"/>
  <c r="PN390" i="53"/>
  <c r="PM390" i="53"/>
  <c r="PL390" i="53"/>
  <c r="PK390" i="53"/>
  <c r="PJ390" i="53"/>
  <c r="PP389" i="53"/>
  <c r="PQ389" i="53" s="1"/>
  <c r="PN389" i="53"/>
  <c r="PM389" i="53"/>
  <c r="PL389" i="53"/>
  <c r="PK389" i="53"/>
  <c r="PJ389" i="53"/>
  <c r="PP388" i="53"/>
  <c r="PQ388" i="53" s="1"/>
  <c r="PN388" i="53"/>
  <c r="PM388" i="53"/>
  <c r="PL388" i="53"/>
  <c r="PK388" i="53"/>
  <c r="PJ388" i="53"/>
  <c r="PP387" i="53"/>
  <c r="PQ387" i="53" s="1"/>
  <c r="PN387" i="53"/>
  <c r="PM387" i="53"/>
  <c r="PL387" i="53"/>
  <c r="PK387" i="53"/>
  <c r="PJ387" i="53"/>
  <c r="PP386" i="53"/>
  <c r="PQ386" i="53" s="1"/>
  <c r="PN386" i="53"/>
  <c r="PM386" i="53"/>
  <c r="PL386" i="53"/>
  <c r="PK386" i="53"/>
  <c r="PJ386" i="53"/>
  <c r="PP384" i="53"/>
  <c r="PQ384" i="53" s="1"/>
  <c r="PN384" i="53"/>
  <c r="PM384" i="53"/>
  <c r="PL384" i="53"/>
  <c r="PK384" i="53"/>
  <c r="PJ384" i="53"/>
  <c r="PP383" i="53"/>
  <c r="PQ383" i="53" s="1"/>
  <c r="PN383" i="53"/>
  <c r="PM383" i="53"/>
  <c r="PL383" i="53"/>
  <c r="PK383" i="53"/>
  <c r="PJ383" i="53"/>
  <c r="PP382" i="53"/>
  <c r="PQ382" i="53" s="1"/>
  <c r="PN382" i="53"/>
  <c r="PM382" i="53"/>
  <c r="PL382" i="53"/>
  <c r="PK382" i="53"/>
  <c r="PJ382" i="53"/>
  <c r="PQ381" i="53"/>
  <c r="PP381" i="53"/>
  <c r="PN381" i="53"/>
  <c r="PM381" i="53"/>
  <c r="PL381" i="53"/>
  <c r="PK381" i="53"/>
  <c r="PJ381" i="53"/>
  <c r="PP380" i="53"/>
  <c r="PQ380" i="53" s="1"/>
  <c r="PN380" i="53"/>
  <c r="PM380" i="53"/>
  <c r="PL380" i="53"/>
  <c r="PK380" i="53"/>
  <c r="PJ380" i="53"/>
  <c r="PP379" i="53"/>
  <c r="PQ379" i="53" s="1"/>
  <c r="PN379" i="53"/>
  <c r="PM379" i="53"/>
  <c r="PL379" i="53"/>
  <c r="PK379" i="53"/>
  <c r="PJ379" i="53"/>
  <c r="PP377" i="53"/>
  <c r="PQ377" i="53" s="1"/>
  <c r="PN377" i="53"/>
  <c r="PM377" i="53"/>
  <c r="PL377" i="53"/>
  <c r="PK377" i="53"/>
  <c r="PJ377" i="53"/>
  <c r="PP373" i="53"/>
  <c r="PQ373" i="53" s="1"/>
  <c r="PN373" i="53"/>
  <c r="PM373" i="53"/>
  <c r="PL373" i="53"/>
  <c r="PK373" i="53"/>
  <c r="PJ373" i="53"/>
  <c r="PP372" i="53"/>
  <c r="PQ372" i="53" s="1"/>
  <c r="PN372" i="53"/>
  <c r="PM372" i="53"/>
  <c r="PL372" i="53"/>
  <c r="PK372" i="53"/>
  <c r="PJ372" i="53"/>
  <c r="PP370" i="53"/>
  <c r="PQ370" i="53" s="1"/>
  <c r="PN370" i="53"/>
  <c r="PM370" i="53"/>
  <c r="PL370" i="53"/>
  <c r="PK370" i="53"/>
  <c r="PJ370" i="53"/>
  <c r="PP368" i="53"/>
  <c r="PQ368" i="53" s="1"/>
  <c r="PN368" i="53"/>
  <c r="PM368" i="53"/>
  <c r="PL368" i="53"/>
  <c r="PK368" i="53"/>
  <c r="PJ368" i="53"/>
  <c r="PP367" i="53"/>
  <c r="PQ367" i="53" s="1"/>
  <c r="PN367" i="53"/>
  <c r="PM367" i="53"/>
  <c r="PL367" i="53"/>
  <c r="PK367" i="53"/>
  <c r="PJ367" i="53"/>
  <c r="PP366" i="53"/>
  <c r="PQ366" i="53" s="1"/>
  <c r="PN366" i="53"/>
  <c r="PM366" i="53"/>
  <c r="PL366" i="53"/>
  <c r="PK366" i="53"/>
  <c r="PJ366" i="53"/>
  <c r="PP365" i="53"/>
  <c r="PQ365" i="53" s="1"/>
  <c r="PN365" i="53"/>
  <c r="PM365" i="53"/>
  <c r="PL365" i="53"/>
  <c r="PK365" i="53"/>
  <c r="PJ365" i="53"/>
  <c r="PP364" i="53"/>
  <c r="PQ364" i="53" s="1"/>
  <c r="PN364" i="53"/>
  <c r="PM364" i="53"/>
  <c r="PL364" i="53"/>
  <c r="PK364" i="53"/>
  <c r="PJ364" i="53"/>
  <c r="PP363" i="53"/>
  <c r="PQ363" i="53" s="1"/>
  <c r="PN363" i="53"/>
  <c r="PM363" i="53"/>
  <c r="PL363" i="53"/>
  <c r="PK363" i="53"/>
  <c r="PJ363" i="53"/>
  <c r="PP362" i="53"/>
  <c r="PQ362" i="53" s="1"/>
  <c r="PN362" i="53"/>
  <c r="PM362" i="53"/>
  <c r="PL362" i="53"/>
  <c r="PK362" i="53"/>
  <c r="PJ362" i="53"/>
  <c r="PP361" i="53"/>
  <c r="PQ361" i="53" s="1"/>
  <c r="PN361" i="53"/>
  <c r="PM361" i="53"/>
  <c r="PL361" i="53"/>
  <c r="PK361" i="53"/>
  <c r="PJ361" i="53"/>
  <c r="PP359" i="53"/>
  <c r="PQ359" i="53" s="1"/>
  <c r="PN359" i="53"/>
  <c r="PM359" i="53"/>
  <c r="PL359" i="53"/>
  <c r="PK359" i="53"/>
  <c r="PJ359" i="53"/>
  <c r="PP358" i="53"/>
  <c r="PQ358" i="53" s="1"/>
  <c r="PN358" i="53"/>
  <c r="PM358" i="53"/>
  <c r="PL358" i="53"/>
  <c r="PK358" i="53"/>
  <c r="PJ358" i="53"/>
  <c r="PP356" i="53"/>
  <c r="PQ356" i="53" s="1"/>
  <c r="PN356" i="53"/>
  <c r="PM356" i="53"/>
  <c r="PL356" i="53"/>
  <c r="PK356" i="53"/>
  <c r="PJ356" i="53"/>
  <c r="PP355" i="53"/>
  <c r="PQ355" i="53" s="1"/>
  <c r="PN355" i="53"/>
  <c r="PM355" i="53"/>
  <c r="PL355" i="53"/>
  <c r="PK355" i="53"/>
  <c r="PJ355" i="53"/>
  <c r="PP354" i="53"/>
  <c r="PQ354" i="53" s="1"/>
  <c r="PN354" i="53"/>
  <c r="PM354" i="53"/>
  <c r="PL354" i="53"/>
  <c r="PK354" i="53"/>
  <c r="PJ354" i="53"/>
  <c r="PQ353" i="53"/>
  <c r="PP353" i="53"/>
  <c r="PN353" i="53"/>
  <c r="PM353" i="53"/>
  <c r="PL353" i="53"/>
  <c r="PK353" i="53"/>
  <c r="PJ353" i="53"/>
  <c r="PP352" i="53"/>
  <c r="PQ352" i="53" s="1"/>
  <c r="PN352" i="53"/>
  <c r="PM352" i="53"/>
  <c r="PL352" i="53"/>
  <c r="PK352" i="53"/>
  <c r="PJ352" i="53"/>
  <c r="PP351" i="53"/>
  <c r="PQ351" i="53" s="1"/>
  <c r="PN351" i="53"/>
  <c r="PM351" i="53"/>
  <c r="PL351" i="53"/>
  <c r="PK351" i="53"/>
  <c r="PJ351" i="53"/>
  <c r="PP350" i="53"/>
  <c r="PQ350" i="53" s="1"/>
  <c r="PN350" i="53"/>
  <c r="PM350" i="53"/>
  <c r="PL350" i="53"/>
  <c r="PK350" i="53"/>
  <c r="PJ350" i="53"/>
  <c r="PP349" i="53"/>
  <c r="PQ349" i="53" s="1"/>
  <c r="PN349" i="53"/>
  <c r="PM349" i="53"/>
  <c r="PL349" i="53"/>
  <c r="PK349" i="53"/>
  <c r="PJ349" i="53"/>
  <c r="PP348" i="53"/>
  <c r="PQ348" i="53" s="1"/>
  <c r="PN348" i="53"/>
  <c r="PM348" i="53"/>
  <c r="PL348" i="53"/>
  <c r="PK348" i="53"/>
  <c r="PJ348" i="53"/>
  <c r="PP347" i="53"/>
  <c r="PQ347" i="53" s="1"/>
  <c r="PN347" i="53"/>
  <c r="PM347" i="53"/>
  <c r="PL347" i="53"/>
  <c r="PK347" i="53"/>
  <c r="PJ347" i="53"/>
  <c r="PP346" i="53"/>
  <c r="PQ346" i="53" s="1"/>
  <c r="PN346" i="53"/>
  <c r="PM346" i="53"/>
  <c r="PL346" i="53"/>
  <c r="PK346" i="53"/>
  <c r="PJ346" i="53"/>
  <c r="PP342" i="53"/>
  <c r="PQ342" i="53" s="1"/>
  <c r="PN342" i="53"/>
  <c r="PM342" i="53"/>
  <c r="PL342" i="53"/>
  <c r="PK342" i="53"/>
  <c r="PJ342" i="53"/>
  <c r="PP341" i="53"/>
  <c r="PQ341" i="53" s="1"/>
  <c r="PN341" i="53"/>
  <c r="PM341" i="53"/>
  <c r="PL341" i="53"/>
  <c r="PK341" i="53"/>
  <c r="PJ341" i="53"/>
  <c r="PP340" i="53"/>
  <c r="PQ340" i="53" s="1"/>
  <c r="PN340" i="53"/>
  <c r="PM340" i="53"/>
  <c r="PL340" i="53"/>
  <c r="PK340" i="53"/>
  <c r="PJ340" i="53"/>
  <c r="PP338" i="53"/>
  <c r="PQ338" i="53" s="1"/>
  <c r="PN338" i="53"/>
  <c r="PM338" i="53"/>
  <c r="PL338" i="53"/>
  <c r="PK338" i="53"/>
  <c r="PJ338" i="53"/>
  <c r="PP337" i="53"/>
  <c r="PQ337" i="53" s="1"/>
  <c r="PN337" i="53"/>
  <c r="PM337" i="53"/>
  <c r="PL337" i="53"/>
  <c r="PK337" i="53"/>
  <c r="PJ337" i="53"/>
  <c r="PP336" i="53"/>
  <c r="PQ336" i="53" s="1"/>
  <c r="PN336" i="53"/>
  <c r="PM336" i="53"/>
  <c r="PL336" i="53"/>
  <c r="PK336" i="53"/>
  <c r="PJ336" i="53"/>
  <c r="PP335" i="53"/>
  <c r="PQ335" i="53" s="1"/>
  <c r="PN335" i="53"/>
  <c r="PM335" i="53"/>
  <c r="PL335" i="53"/>
  <c r="PK335" i="53"/>
  <c r="PJ335" i="53"/>
  <c r="PP334" i="53"/>
  <c r="PQ334" i="53" s="1"/>
  <c r="PN334" i="53"/>
  <c r="PM334" i="53"/>
  <c r="PL334" i="53"/>
  <c r="PK334" i="53"/>
  <c r="PJ334" i="53"/>
  <c r="PP333" i="53"/>
  <c r="PQ333" i="53" s="1"/>
  <c r="PN333" i="53"/>
  <c r="PM333" i="53"/>
  <c r="PL333" i="53"/>
  <c r="PK333" i="53"/>
  <c r="PJ333" i="53"/>
  <c r="PP330" i="53"/>
  <c r="PQ330" i="53" s="1"/>
  <c r="PN330" i="53"/>
  <c r="PM330" i="53"/>
  <c r="PL330" i="53"/>
  <c r="PK330" i="53"/>
  <c r="PJ330" i="53"/>
  <c r="PP329" i="53"/>
  <c r="PQ329" i="53" s="1"/>
  <c r="PN329" i="53"/>
  <c r="PM329" i="53"/>
  <c r="PL329" i="53"/>
  <c r="PK329" i="53"/>
  <c r="PJ329" i="53"/>
  <c r="PP328" i="53"/>
  <c r="PQ328" i="53" s="1"/>
  <c r="PN328" i="53"/>
  <c r="PM328" i="53"/>
  <c r="PL328" i="53"/>
  <c r="PK328" i="53"/>
  <c r="PJ328" i="53"/>
  <c r="PP327" i="53"/>
  <c r="PQ327" i="53" s="1"/>
  <c r="PN327" i="53"/>
  <c r="PM327" i="53"/>
  <c r="PL327" i="53"/>
  <c r="PK327" i="53"/>
  <c r="PJ327" i="53"/>
  <c r="PP326" i="53"/>
  <c r="PQ326" i="53" s="1"/>
  <c r="PN326" i="53"/>
  <c r="PM326" i="53"/>
  <c r="PL326" i="53"/>
  <c r="PK326" i="53"/>
  <c r="PJ326" i="53"/>
  <c r="PP325" i="53"/>
  <c r="PQ325" i="53" s="1"/>
  <c r="PN325" i="53"/>
  <c r="PM325" i="53"/>
  <c r="PL325" i="53"/>
  <c r="PK325" i="53"/>
  <c r="PJ325" i="53"/>
  <c r="PP324" i="53"/>
  <c r="PQ324" i="53" s="1"/>
  <c r="PN324" i="53"/>
  <c r="PM324" i="53"/>
  <c r="PL324" i="53"/>
  <c r="PK324" i="53"/>
  <c r="PJ324" i="53"/>
  <c r="PP323" i="53"/>
  <c r="PQ323" i="53" s="1"/>
  <c r="PN323" i="53"/>
  <c r="PM323" i="53"/>
  <c r="PL323" i="53"/>
  <c r="PK323" i="53"/>
  <c r="PJ323" i="53"/>
  <c r="PP322" i="53"/>
  <c r="PQ322" i="53" s="1"/>
  <c r="PN322" i="53"/>
  <c r="PM322" i="53"/>
  <c r="PL322" i="53"/>
  <c r="PK322" i="53"/>
  <c r="PJ322" i="53"/>
  <c r="PP321" i="53"/>
  <c r="PQ321" i="53" s="1"/>
  <c r="PN321" i="53"/>
  <c r="PM321" i="53"/>
  <c r="PL321" i="53"/>
  <c r="PK321" i="53"/>
  <c r="PJ321" i="53"/>
  <c r="PP320" i="53"/>
  <c r="PQ320" i="53" s="1"/>
  <c r="PN320" i="53"/>
  <c r="PM320" i="53"/>
  <c r="PL320" i="53"/>
  <c r="PK320" i="53"/>
  <c r="PJ320" i="53"/>
  <c r="PP319" i="53"/>
  <c r="PQ319" i="53" s="1"/>
  <c r="PN319" i="53"/>
  <c r="PM319" i="53"/>
  <c r="PL319" i="53"/>
  <c r="PK319" i="53"/>
  <c r="PJ319" i="53"/>
  <c r="PP318" i="53"/>
  <c r="PQ318" i="53" s="1"/>
  <c r="PN318" i="53"/>
  <c r="PM318" i="53"/>
  <c r="PL318" i="53"/>
  <c r="PK318" i="53"/>
  <c r="PJ318" i="53"/>
  <c r="PQ317" i="53"/>
  <c r="PP317" i="53"/>
  <c r="PN317" i="53"/>
  <c r="PM317" i="53"/>
  <c r="PL317" i="53"/>
  <c r="PK317" i="53"/>
  <c r="PJ317" i="53"/>
  <c r="PP316" i="53"/>
  <c r="PQ316" i="53" s="1"/>
  <c r="PN316" i="53"/>
  <c r="PM316" i="53"/>
  <c r="PL316" i="53"/>
  <c r="PK316" i="53"/>
  <c r="PJ316" i="53"/>
  <c r="PP315" i="53"/>
  <c r="PQ315" i="53" s="1"/>
  <c r="PN315" i="53"/>
  <c r="PM315" i="53"/>
  <c r="PL315" i="53"/>
  <c r="PK315" i="53"/>
  <c r="PJ315" i="53"/>
  <c r="PP314" i="53"/>
  <c r="PQ314" i="53" s="1"/>
  <c r="PN314" i="53"/>
  <c r="PM314" i="53"/>
  <c r="PL314" i="53"/>
  <c r="PK314" i="53"/>
  <c r="PJ314" i="53"/>
  <c r="PP313" i="53"/>
  <c r="PQ313" i="53" s="1"/>
  <c r="PN313" i="53"/>
  <c r="PM313" i="53"/>
  <c r="PL313" i="53"/>
  <c r="PK313" i="53"/>
  <c r="PJ313" i="53"/>
  <c r="PP312" i="53"/>
  <c r="PQ312" i="53" s="1"/>
  <c r="PN312" i="53"/>
  <c r="PM312" i="53"/>
  <c r="PL312" i="53"/>
  <c r="PK312" i="53"/>
  <c r="PJ312" i="53"/>
  <c r="PP311" i="53"/>
  <c r="PQ311" i="53" s="1"/>
  <c r="PN311" i="53"/>
  <c r="PM311" i="53"/>
  <c r="PL311" i="53"/>
  <c r="PK311" i="53"/>
  <c r="PJ311" i="53"/>
  <c r="PP308" i="53"/>
  <c r="PQ308" i="53" s="1"/>
  <c r="PN308" i="53"/>
  <c r="PM308" i="53"/>
  <c r="PL308" i="53"/>
  <c r="PK308" i="53"/>
  <c r="PJ308" i="53"/>
  <c r="PQ307" i="53"/>
  <c r="PP307" i="53"/>
  <c r="PN307" i="53"/>
  <c r="PM307" i="53"/>
  <c r="PL307" i="53"/>
  <c r="PK307" i="53"/>
  <c r="PJ307" i="53"/>
  <c r="PP306" i="53"/>
  <c r="PQ306" i="53" s="1"/>
  <c r="PN306" i="53"/>
  <c r="PM306" i="53"/>
  <c r="PL306" i="53"/>
  <c r="PK306" i="53"/>
  <c r="PJ306" i="53"/>
  <c r="PP305" i="53"/>
  <c r="PQ305" i="53" s="1"/>
  <c r="PN305" i="53"/>
  <c r="PM305" i="53"/>
  <c r="PL305" i="53"/>
  <c r="PK305" i="53"/>
  <c r="PJ305" i="53"/>
  <c r="PP304" i="53"/>
  <c r="PQ304" i="53" s="1"/>
  <c r="PN304" i="53"/>
  <c r="PM304" i="53"/>
  <c r="PL304" i="53"/>
  <c r="PK304" i="53"/>
  <c r="PJ304" i="53"/>
  <c r="PP301" i="53"/>
  <c r="PQ301" i="53" s="1"/>
  <c r="PN301" i="53"/>
  <c r="PM301" i="53"/>
  <c r="PL301" i="53"/>
  <c r="PK301" i="53"/>
  <c r="PJ301" i="53"/>
  <c r="PP300" i="53"/>
  <c r="PQ300" i="53" s="1"/>
  <c r="PN300" i="53"/>
  <c r="PM300" i="53"/>
  <c r="PL300" i="53"/>
  <c r="PK300" i="53"/>
  <c r="PJ300" i="53"/>
  <c r="PP299" i="53"/>
  <c r="PQ299" i="53" s="1"/>
  <c r="PN299" i="53"/>
  <c r="PM299" i="53"/>
  <c r="PL299" i="53"/>
  <c r="PK299" i="53"/>
  <c r="PJ299" i="53"/>
  <c r="PP298" i="53"/>
  <c r="PQ298" i="53" s="1"/>
  <c r="PN298" i="53"/>
  <c r="PM298" i="53"/>
  <c r="PL298" i="53"/>
  <c r="PK298" i="53"/>
  <c r="PJ298" i="53"/>
  <c r="PP297" i="53"/>
  <c r="PQ297" i="53" s="1"/>
  <c r="PN297" i="53"/>
  <c r="PM297" i="53"/>
  <c r="PL297" i="53"/>
  <c r="PK297" i="53"/>
  <c r="PJ297" i="53"/>
  <c r="PP296" i="53"/>
  <c r="PQ296" i="53" s="1"/>
  <c r="PN296" i="53"/>
  <c r="PM296" i="53"/>
  <c r="PL296" i="53"/>
  <c r="PK296" i="53"/>
  <c r="PJ296" i="53"/>
  <c r="PP295" i="53"/>
  <c r="PQ295" i="53" s="1"/>
  <c r="PN295" i="53"/>
  <c r="PM295" i="53"/>
  <c r="PL295" i="53"/>
  <c r="PK295" i="53"/>
  <c r="PJ295" i="53"/>
  <c r="PP294" i="53"/>
  <c r="PQ294" i="53" s="1"/>
  <c r="PN294" i="53"/>
  <c r="PM294" i="53"/>
  <c r="PL294" i="53"/>
  <c r="PK294" i="53"/>
  <c r="PJ294" i="53"/>
  <c r="PP293" i="53"/>
  <c r="PQ293" i="53" s="1"/>
  <c r="PN293" i="53"/>
  <c r="PM293" i="53"/>
  <c r="PL293" i="53"/>
  <c r="PK293" i="53"/>
  <c r="PJ293" i="53"/>
  <c r="PP292" i="53"/>
  <c r="PQ292" i="53" s="1"/>
  <c r="PN292" i="53"/>
  <c r="PM292" i="53"/>
  <c r="PL292" i="53"/>
  <c r="PK292" i="53"/>
  <c r="PJ292" i="53"/>
  <c r="PP291" i="53"/>
  <c r="PQ291" i="53" s="1"/>
  <c r="PN291" i="53"/>
  <c r="PM291" i="53"/>
  <c r="PL291" i="53"/>
  <c r="PK291" i="53"/>
  <c r="PJ291" i="53"/>
  <c r="PP290" i="53"/>
  <c r="PQ290" i="53" s="1"/>
  <c r="PN290" i="53"/>
  <c r="PM290" i="53"/>
  <c r="PL290" i="53"/>
  <c r="PK290" i="53"/>
  <c r="PJ290" i="53"/>
  <c r="PP289" i="53"/>
  <c r="PQ289" i="53" s="1"/>
  <c r="PN289" i="53"/>
  <c r="PM289" i="53"/>
  <c r="PL289" i="53"/>
  <c r="PK289" i="53"/>
  <c r="PJ289" i="53"/>
  <c r="PP288" i="53"/>
  <c r="PQ288" i="53" s="1"/>
  <c r="PN288" i="53"/>
  <c r="PM288" i="53"/>
  <c r="PL288" i="53"/>
  <c r="PK288" i="53"/>
  <c r="PJ288" i="53"/>
  <c r="PP287" i="53"/>
  <c r="PQ287" i="53" s="1"/>
  <c r="PN287" i="53"/>
  <c r="PM287" i="53"/>
  <c r="PL287" i="53"/>
  <c r="PK287" i="53"/>
  <c r="PJ287" i="53"/>
  <c r="PP286" i="53"/>
  <c r="PQ286" i="53" s="1"/>
  <c r="PN286" i="53"/>
  <c r="PM286" i="53"/>
  <c r="PL286" i="53"/>
  <c r="PK286" i="53"/>
  <c r="PJ286" i="53"/>
  <c r="PP285" i="53"/>
  <c r="PQ285" i="53" s="1"/>
  <c r="PN285" i="53"/>
  <c r="PM285" i="53"/>
  <c r="PL285" i="53"/>
  <c r="PK285" i="53"/>
  <c r="PJ285" i="53"/>
  <c r="PP284" i="53"/>
  <c r="PQ284" i="53" s="1"/>
  <c r="PN284" i="53"/>
  <c r="PM284" i="53"/>
  <c r="PL284" i="53"/>
  <c r="PK284" i="53"/>
  <c r="PJ284" i="53"/>
  <c r="PP280" i="53"/>
  <c r="PQ280" i="53" s="1"/>
  <c r="PN280" i="53"/>
  <c r="PM280" i="53"/>
  <c r="PL280" i="53"/>
  <c r="PK280" i="53"/>
  <c r="PJ280" i="53"/>
  <c r="PP279" i="53"/>
  <c r="PQ279" i="53" s="1"/>
  <c r="PN279" i="53"/>
  <c r="PM279" i="53"/>
  <c r="PL279" i="53"/>
  <c r="PK279" i="53"/>
  <c r="PJ279" i="53"/>
  <c r="PP278" i="53"/>
  <c r="PQ278" i="53" s="1"/>
  <c r="PN278" i="53"/>
  <c r="PM278" i="53"/>
  <c r="PL278" i="53"/>
  <c r="PK278" i="53"/>
  <c r="PJ278" i="53"/>
  <c r="PP277" i="53"/>
  <c r="PQ277" i="53" s="1"/>
  <c r="PN277" i="53"/>
  <c r="PM277" i="53"/>
  <c r="PL277" i="53"/>
  <c r="PK277" i="53"/>
  <c r="PJ277" i="53"/>
  <c r="PP276" i="53"/>
  <c r="PQ276" i="53" s="1"/>
  <c r="PN276" i="53"/>
  <c r="PM276" i="53"/>
  <c r="PL276" i="53"/>
  <c r="PK276" i="53"/>
  <c r="PJ276" i="53"/>
  <c r="PP275" i="53"/>
  <c r="PQ275" i="53" s="1"/>
  <c r="PN275" i="53"/>
  <c r="PM275" i="53"/>
  <c r="PL275" i="53"/>
  <c r="PK275" i="53"/>
  <c r="PJ275" i="53"/>
  <c r="PP274" i="53"/>
  <c r="PQ274" i="53" s="1"/>
  <c r="PN274" i="53"/>
  <c r="PM274" i="53"/>
  <c r="PL274" i="53"/>
  <c r="PK274" i="53"/>
  <c r="PJ274" i="53"/>
  <c r="PP273" i="53"/>
  <c r="PQ273" i="53" s="1"/>
  <c r="PN273" i="53"/>
  <c r="PM273" i="53"/>
  <c r="PL273" i="53"/>
  <c r="PK273" i="53"/>
  <c r="PJ273" i="53"/>
  <c r="PP272" i="53"/>
  <c r="PQ272" i="53" s="1"/>
  <c r="PN272" i="53"/>
  <c r="PM272" i="53"/>
  <c r="PL272" i="53"/>
  <c r="PK272" i="53"/>
  <c r="PJ272" i="53"/>
  <c r="PP271" i="53"/>
  <c r="PQ271" i="53" s="1"/>
  <c r="PN271" i="53"/>
  <c r="PM271" i="53"/>
  <c r="PL271" i="53"/>
  <c r="PK271" i="53"/>
  <c r="PJ271" i="53"/>
  <c r="PP270" i="53"/>
  <c r="PQ270" i="53" s="1"/>
  <c r="PN270" i="53"/>
  <c r="PM270" i="53"/>
  <c r="PL270" i="53"/>
  <c r="PK270" i="53"/>
  <c r="PJ270" i="53"/>
  <c r="PP269" i="53"/>
  <c r="PQ269" i="53" s="1"/>
  <c r="PN269" i="53"/>
  <c r="PM269" i="53"/>
  <c r="PL269" i="53"/>
  <c r="PK269" i="53"/>
  <c r="PJ269" i="53"/>
  <c r="PP268" i="53"/>
  <c r="PQ268" i="53" s="1"/>
  <c r="PN268" i="53"/>
  <c r="PM268" i="53"/>
  <c r="PL268" i="53"/>
  <c r="PK268" i="53"/>
  <c r="PJ268" i="53"/>
  <c r="PP267" i="53"/>
  <c r="PQ267" i="53" s="1"/>
  <c r="PN267" i="53"/>
  <c r="PM267" i="53"/>
  <c r="PK267" i="53"/>
  <c r="PP266" i="53"/>
  <c r="PQ266" i="53" s="1"/>
  <c r="PN266" i="53"/>
  <c r="PM266" i="53"/>
  <c r="PL266" i="53"/>
  <c r="PK266" i="53"/>
  <c r="PJ266" i="53"/>
  <c r="PP265" i="53"/>
  <c r="PQ265" i="53" s="1"/>
  <c r="PN265" i="53"/>
  <c r="PM265" i="53"/>
  <c r="PL265" i="53"/>
  <c r="PK265" i="53"/>
  <c r="PJ265" i="53"/>
  <c r="PP264" i="53"/>
  <c r="PQ264" i="53" s="1"/>
  <c r="PN264" i="53"/>
  <c r="PM264" i="53"/>
  <c r="PL264" i="53"/>
  <c r="PK264" i="53"/>
  <c r="PJ264" i="53"/>
  <c r="PP258" i="53"/>
  <c r="PQ258" i="53" s="1"/>
  <c r="PN258" i="53"/>
  <c r="PM258" i="53"/>
  <c r="PL258" i="53"/>
  <c r="PK258" i="53"/>
  <c r="PJ258" i="53"/>
  <c r="PP257" i="53"/>
  <c r="PQ257" i="53" s="1"/>
  <c r="PN257" i="53"/>
  <c r="PM257" i="53"/>
  <c r="PL257" i="53"/>
  <c r="PK257" i="53"/>
  <c r="PJ257" i="53"/>
  <c r="PP256" i="53"/>
  <c r="PQ256" i="53" s="1"/>
  <c r="PN256" i="53"/>
  <c r="PM256" i="53"/>
  <c r="PL256" i="53"/>
  <c r="PK256" i="53"/>
  <c r="PJ256" i="53"/>
  <c r="PP255" i="53"/>
  <c r="PQ255" i="53" s="1"/>
  <c r="PN255" i="53"/>
  <c r="PM255" i="53"/>
  <c r="PL255" i="53"/>
  <c r="PK255" i="53"/>
  <c r="PJ255" i="53"/>
  <c r="PP254" i="53"/>
  <c r="PQ254" i="53" s="1"/>
  <c r="PN254" i="53"/>
  <c r="PM254" i="53"/>
  <c r="PL254" i="53"/>
  <c r="PK254" i="53"/>
  <c r="PJ254" i="53"/>
  <c r="PP253" i="53"/>
  <c r="PQ253" i="53" s="1"/>
  <c r="PN253" i="53"/>
  <c r="PM253" i="53"/>
  <c r="PL253" i="53"/>
  <c r="PK253" i="53"/>
  <c r="PJ253" i="53"/>
  <c r="PP252" i="53"/>
  <c r="PQ252" i="53" s="1"/>
  <c r="PN252" i="53"/>
  <c r="PM252" i="53"/>
  <c r="PL252" i="53"/>
  <c r="PK252" i="53"/>
  <c r="PJ252" i="53"/>
  <c r="PP251" i="53"/>
  <c r="PQ251" i="53" s="1"/>
  <c r="PN251" i="53"/>
  <c r="PM251" i="53"/>
  <c r="PL251" i="53"/>
  <c r="PK251" i="53"/>
  <c r="PJ251" i="53"/>
  <c r="PP250" i="53"/>
  <c r="PQ250" i="53" s="1"/>
  <c r="PN250" i="53"/>
  <c r="PM250" i="53"/>
  <c r="PL250" i="53"/>
  <c r="PK250" i="53"/>
  <c r="PJ250" i="53"/>
  <c r="PP249" i="53"/>
  <c r="PQ249" i="53" s="1"/>
  <c r="PN249" i="53"/>
  <c r="PM249" i="53"/>
  <c r="PL249" i="53"/>
  <c r="PK249" i="53"/>
  <c r="PJ249" i="53"/>
  <c r="PP248" i="53"/>
  <c r="PQ248" i="53" s="1"/>
  <c r="PN248" i="53"/>
  <c r="PM248" i="53"/>
  <c r="PL248" i="53"/>
  <c r="PK248" i="53"/>
  <c r="PJ248" i="53"/>
  <c r="PP247" i="53"/>
  <c r="PQ247" i="53" s="1"/>
  <c r="PN247" i="53"/>
  <c r="PM247" i="53"/>
  <c r="PL247" i="53"/>
  <c r="PK247" i="53"/>
  <c r="PJ247" i="53"/>
  <c r="PP246" i="53"/>
  <c r="PQ246" i="53" s="1"/>
  <c r="PN246" i="53"/>
  <c r="PM246" i="53"/>
  <c r="PL246" i="53"/>
  <c r="PK246" i="53"/>
  <c r="PJ246" i="53"/>
  <c r="PP245" i="53"/>
  <c r="PQ245" i="53" s="1"/>
  <c r="PN245" i="53"/>
  <c r="PM245" i="53"/>
  <c r="PL245" i="53"/>
  <c r="PK245" i="53"/>
  <c r="PJ245" i="53"/>
  <c r="PP244" i="53"/>
  <c r="PQ244" i="53" s="1"/>
  <c r="PN244" i="53"/>
  <c r="PM244" i="53"/>
  <c r="PL244" i="53"/>
  <c r="PK244" i="53"/>
  <c r="PJ244" i="53"/>
  <c r="PP243" i="53"/>
  <c r="PQ243" i="53" s="1"/>
  <c r="PN243" i="53"/>
  <c r="PM243" i="53"/>
  <c r="PL243" i="53"/>
  <c r="PK243" i="53"/>
  <c r="PJ243" i="53"/>
  <c r="PP242" i="53"/>
  <c r="PQ242" i="53" s="1"/>
  <c r="PN242" i="53"/>
  <c r="PM242" i="53"/>
  <c r="PL242" i="53"/>
  <c r="PK242" i="53"/>
  <c r="PJ242" i="53"/>
  <c r="PP241" i="53"/>
  <c r="PQ241" i="53" s="1"/>
  <c r="PN241" i="53"/>
  <c r="PM241" i="53"/>
  <c r="PL241" i="53"/>
  <c r="PK241" i="53"/>
  <c r="PJ241" i="53"/>
  <c r="PP240" i="53"/>
  <c r="PQ240" i="53" s="1"/>
  <c r="PN240" i="53"/>
  <c r="PM240" i="53"/>
  <c r="PL240" i="53"/>
  <c r="PK240" i="53"/>
  <c r="PJ240" i="53"/>
  <c r="PP238" i="53"/>
  <c r="PQ238" i="53" s="1"/>
  <c r="PN238" i="53"/>
  <c r="PM238" i="53"/>
  <c r="PL238" i="53"/>
  <c r="PK238" i="53"/>
  <c r="PJ238" i="53"/>
  <c r="PP237" i="53"/>
  <c r="PQ237" i="53" s="1"/>
  <c r="PN237" i="53"/>
  <c r="PM237" i="53"/>
  <c r="PL237" i="53"/>
  <c r="PK237" i="53"/>
  <c r="PJ237" i="53"/>
  <c r="PP236" i="53"/>
  <c r="PQ236" i="53" s="1"/>
  <c r="PN236" i="53"/>
  <c r="PM236" i="53"/>
  <c r="PL236" i="53"/>
  <c r="PK236" i="53"/>
  <c r="PJ236" i="53"/>
  <c r="PP235" i="53"/>
  <c r="PQ235" i="53" s="1"/>
  <c r="PN235" i="53"/>
  <c r="PM235" i="53"/>
  <c r="PL235" i="53"/>
  <c r="PK235" i="53"/>
  <c r="PJ235" i="53"/>
  <c r="PP234" i="53"/>
  <c r="PQ234" i="53" s="1"/>
  <c r="PN234" i="53"/>
  <c r="PM234" i="53"/>
  <c r="PL234" i="53"/>
  <c r="PK234" i="53"/>
  <c r="PJ234" i="53"/>
  <c r="PP233" i="53"/>
  <c r="PQ233" i="53" s="1"/>
  <c r="PN233" i="53"/>
  <c r="PM233" i="53"/>
  <c r="PL233" i="53"/>
  <c r="PK233" i="53"/>
  <c r="PJ233" i="53"/>
  <c r="PP232" i="53"/>
  <c r="PQ232" i="53" s="1"/>
  <c r="PN232" i="53"/>
  <c r="PM232" i="53"/>
  <c r="PL232" i="53"/>
  <c r="PK232" i="53"/>
  <c r="PJ232" i="53"/>
  <c r="PP231" i="53"/>
  <c r="PQ231" i="53" s="1"/>
  <c r="PN231" i="53"/>
  <c r="PM231" i="53"/>
  <c r="PL231" i="53"/>
  <c r="PK231" i="53"/>
  <c r="PJ231" i="53"/>
  <c r="PP230" i="53"/>
  <c r="PQ230" i="53" s="1"/>
  <c r="PN230" i="53"/>
  <c r="PM230" i="53"/>
  <c r="PL230" i="53"/>
  <c r="PK230" i="53"/>
  <c r="PJ230" i="53"/>
  <c r="PP229" i="53"/>
  <c r="PQ229" i="53" s="1"/>
  <c r="PN229" i="53"/>
  <c r="PM229" i="53"/>
  <c r="PL229" i="53"/>
  <c r="PK229" i="53"/>
  <c r="PJ229" i="53"/>
  <c r="PP228" i="53"/>
  <c r="PQ228" i="53" s="1"/>
  <c r="PN228" i="53"/>
  <c r="PM228" i="53"/>
  <c r="PL228" i="53"/>
  <c r="PK228" i="53"/>
  <c r="PJ228" i="53"/>
  <c r="PP227" i="53"/>
  <c r="PQ227" i="53" s="1"/>
  <c r="PN227" i="53"/>
  <c r="PM227" i="53"/>
  <c r="PL227" i="53"/>
  <c r="PK227" i="53"/>
  <c r="PJ227" i="53"/>
  <c r="PP226" i="53"/>
  <c r="PQ226" i="53" s="1"/>
  <c r="PN226" i="53"/>
  <c r="PM226" i="53"/>
  <c r="PL226" i="53"/>
  <c r="PK226" i="53"/>
  <c r="PJ226" i="53"/>
  <c r="PP224" i="53"/>
  <c r="PQ224" i="53" s="1"/>
  <c r="PN224" i="53"/>
  <c r="PM224" i="53"/>
  <c r="PL224" i="53"/>
  <c r="PK224" i="53"/>
  <c r="PJ224" i="53"/>
  <c r="PP223" i="53"/>
  <c r="PQ223" i="53" s="1"/>
  <c r="PN223" i="53"/>
  <c r="PM223" i="53"/>
  <c r="PL223" i="53"/>
  <c r="PK223" i="53"/>
  <c r="PJ223" i="53"/>
  <c r="PP222" i="53"/>
  <c r="PQ222" i="53" s="1"/>
  <c r="PN222" i="53"/>
  <c r="PM222" i="53"/>
  <c r="PL222" i="53"/>
  <c r="PK222" i="53"/>
  <c r="PJ222" i="53"/>
  <c r="PP219" i="53"/>
  <c r="PQ219" i="53" s="1"/>
  <c r="PN219" i="53"/>
  <c r="PM219" i="53"/>
  <c r="PL219" i="53"/>
  <c r="PK219" i="53"/>
  <c r="PJ219" i="53"/>
  <c r="PP218" i="53"/>
  <c r="PQ218" i="53" s="1"/>
  <c r="PN218" i="53"/>
  <c r="PM218" i="53"/>
  <c r="PL218" i="53"/>
  <c r="PK218" i="53"/>
  <c r="PJ218" i="53"/>
  <c r="PP217" i="53"/>
  <c r="PQ217" i="53" s="1"/>
  <c r="PN217" i="53"/>
  <c r="PM217" i="53"/>
  <c r="PL217" i="53"/>
  <c r="PK217" i="53"/>
  <c r="PJ217" i="53"/>
  <c r="PP216" i="53"/>
  <c r="PQ216" i="53" s="1"/>
  <c r="PN216" i="53"/>
  <c r="PM216" i="53"/>
  <c r="PL216" i="53"/>
  <c r="PK216" i="53"/>
  <c r="PJ216" i="53"/>
  <c r="PP215" i="53"/>
  <c r="PQ215" i="53" s="1"/>
  <c r="PN215" i="53"/>
  <c r="PM215" i="53"/>
  <c r="PL215" i="53"/>
  <c r="PK215" i="53"/>
  <c r="PJ215" i="53"/>
  <c r="PP214" i="53"/>
  <c r="PQ214" i="53" s="1"/>
  <c r="PN214" i="53"/>
  <c r="PM214" i="53"/>
  <c r="PL214" i="53"/>
  <c r="PK214" i="53"/>
  <c r="PJ214" i="53"/>
  <c r="PP213" i="53"/>
  <c r="PQ213" i="53" s="1"/>
  <c r="PN213" i="53"/>
  <c r="PM213" i="53"/>
  <c r="PL213" i="53"/>
  <c r="PK213" i="53"/>
  <c r="PJ213" i="53"/>
  <c r="PP212" i="53"/>
  <c r="PQ212" i="53" s="1"/>
  <c r="PN212" i="53"/>
  <c r="PM212" i="53"/>
  <c r="PL212" i="53"/>
  <c r="PK212" i="53"/>
  <c r="PJ212" i="53"/>
  <c r="PP211" i="53"/>
  <c r="PQ211" i="53" s="1"/>
  <c r="PN211" i="53"/>
  <c r="PM211" i="53"/>
  <c r="PL211" i="53"/>
  <c r="PK211" i="53"/>
  <c r="PJ211" i="53"/>
  <c r="PP210" i="53"/>
  <c r="PQ210" i="53" s="1"/>
  <c r="PN210" i="53"/>
  <c r="PM210" i="53"/>
  <c r="PL210" i="53"/>
  <c r="PK210" i="53"/>
  <c r="PJ210" i="53"/>
  <c r="PP209" i="53"/>
  <c r="PQ209" i="53" s="1"/>
  <c r="PN209" i="53"/>
  <c r="PM209" i="53"/>
  <c r="PL209" i="53"/>
  <c r="PK209" i="53"/>
  <c r="PJ209" i="53"/>
  <c r="PP208" i="53"/>
  <c r="PQ208" i="53" s="1"/>
  <c r="PN208" i="53"/>
  <c r="PM208" i="53"/>
  <c r="PL208" i="53"/>
  <c r="PK208" i="53"/>
  <c r="PJ208" i="53"/>
  <c r="PP207" i="53"/>
  <c r="PQ207" i="53" s="1"/>
  <c r="PN207" i="53"/>
  <c r="PM207" i="53"/>
  <c r="PL207" i="53"/>
  <c r="PK207" i="53"/>
  <c r="PJ207" i="53"/>
  <c r="PP206" i="53"/>
  <c r="PQ206" i="53" s="1"/>
  <c r="PN206" i="53"/>
  <c r="PM206" i="53"/>
  <c r="PL206" i="53"/>
  <c r="PK206" i="53"/>
  <c r="PJ206" i="53"/>
  <c r="PP205" i="53"/>
  <c r="PQ205" i="53" s="1"/>
  <c r="PN205" i="53"/>
  <c r="PM205" i="53"/>
  <c r="PL205" i="53"/>
  <c r="PK205" i="53"/>
  <c r="PJ205" i="53"/>
  <c r="PP204" i="53"/>
  <c r="PQ204" i="53" s="1"/>
  <c r="PN204" i="53"/>
  <c r="PM204" i="53"/>
  <c r="PL204" i="53"/>
  <c r="PK204" i="53"/>
  <c r="PJ204" i="53"/>
  <c r="PP203" i="53"/>
  <c r="PQ203" i="53" s="1"/>
  <c r="PN203" i="53"/>
  <c r="PM203" i="53"/>
  <c r="PL203" i="53"/>
  <c r="PK203" i="53"/>
  <c r="PJ203" i="53"/>
  <c r="PP202" i="53"/>
  <c r="PQ202" i="53" s="1"/>
  <c r="PN202" i="53"/>
  <c r="PM202" i="53"/>
  <c r="PL202" i="53"/>
  <c r="PK202" i="53"/>
  <c r="PJ202" i="53"/>
  <c r="PP198" i="53"/>
  <c r="PQ198" i="53" s="1"/>
  <c r="PN198" i="53"/>
  <c r="PM198" i="53"/>
  <c r="PL198" i="53"/>
  <c r="PK198" i="53"/>
  <c r="PJ198" i="53"/>
  <c r="PP197" i="53"/>
  <c r="PQ197" i="53" s="1"/>
  <c r="PN197" i="53"/>
  <c r="PM197" i="53"/>
  <c r="PL197" i="53"/>
  <c r="PK197" i="53"/>
  <c r="PJ197" i="53"/>
  <c r="PP196" i="53"/>
  <c r="PQ196" i="53" s="1"/>
  <c r="PN196" i="53"/>
  <c r="PM196" i="53"/>
  <c r="PL196" i="53"/>
  <c r="PK196" i="53"/>
  <c r="PJ196" i="53"/>
  <c r="PP195" i="53"/>
  <c r="PQ195" i="53" s="1"/>
  <c r="PN195" i="53"/>
  <c r="PM195" i="53"/>
  <c r="PL195" i="53"/>
  <c r="PK195" i="53"/>
  <c r="PJ195" i="53"/>
  <c r="PP194" i="53"/>
  <c r="PQ194" i="53" s="1"/>
  <c r="PN194" i="53"/>
  <c r="PM194" i="53"/>
  <c r="PL194" i="53"/>
  <c r="PK194" i="53"/>
  <c r="PJ194" i="53"/>
  <c r="PP193" i="53"/>
  <c r="PQ193" i="53" s="1"/>
  <c r="PN193" i="53"/>
  <c r="PM193" i="53"/>
  <c r="PL193" i="53"/>
  <c r="PK193" i="53"/>
  <c r="PJ193" i="53"/>
  <c r="PP192" i="53"/>
  <c r="PQ192" i="53" s="1"/>
  <c r="PN192" i="53"/>
  <c r="PM192" i="53"/>
  <c r="PL192" i="53"/>
  <c r="PK192" i="53"/>
  <c r="PJ192" i="53"/>
  <c r="PP191" i="53"/>
  <c r="PQ191" i="53" s="1"/>
  <c r="PN191" i="53"/>
  <c r="PM191" i="53"/>
  <c r="PL191" i="53"/>
  <c r="PK191" i="53"/>
  <c r="PJ191" i="53"/>
  <c r="PP190" i="53"/>
  <c r="PQ190" i="53" s="1"/>
  <c r="PN190" i="53"/>
  <c r="PM190" i="53"/>
  <c r="PL190" i="53"/>
  <c r="PK190" i="53"/>
  <c r="PJ190" i="53"/>
  <c r="PP188" i="53"/>
  <c r="PQ188" i="53" s="1"/>
  <c r="PN188" i="53"/>
  <c r="PM188" i="53"/>
  <c r="PL188" i="53"/>
  <c r="PK188" i="53"/>
  <c r="PJ188" i="53"/>
  <c r="PP187" i="53"/>
  <c r="PQ187" i="53" s="1"/>
  <c r="PN187" i="53"/>
  <c r="PM187" i="53"/>
  <c r="PL187" i="53"/>
  <c r="PK187" i="53"/>
  <c r="PJ187" i="53"/>
  <c r="PP185" i="53"/>
  <c r="PQ185" i="53" s="1"/>
  <c r="PN185" i="53"/>
  <c r="PM185" i="53"/>
  <c r="PL185" i="53"/>
  <c r="PK185" i="53"/>
  <c r="PJ185" i="53"/>
  <c r="PP184" i="53"/>
  <c r="PQ184" i="53" s="1"/>
  <c r="PN184" i="53"/>
  <c r="PM184" i="53"/>
  <c r="PL184" i="53"/>
  <c r="PK184" i="53"/>
  <c r="PJ184" i="53"/>
  <c r="PP183" i="53"/>
  <c r="PQ183" i="53" s="1"/>
  <c r="PN183" i="53"/>
  <c r="PM183" i="53"/>
  <c r="PL183" i="53"/>
  <c r="PK183" i="53"/>
  <c r="PJ183" i="53"/>
  <c r="PP182" i="53"/>
  <c r="PQ182" i="53" s="1"/>
  <c r="PN182" i="53"/>
  <c r="PM182" i="53"/>
  <c r="PL182" i="53"/>
  <c r="PK182" i="53"/>
  <c r="PJ182" i="53"/>
  <c r="PP181" i="53"/>
  <c r="PQ181" i="53" s="1"/>
  <c r="PN181" i="53"/>
  <c r="PM181" i="53"/>
  <c r="PL181" i="53"/>
  <c r="PK181" i="53"/>
  <c r="PJ181" i="53"/>
  <c r="PP179" i="53"/>
  <c r="PQ179" i="53" s="1"/>
  <c r="PN179" i="53"/>
  <c r="PM179" i="53"/>
  <c r="PK179" i="53"/>
  <c r="PJ179" i="53"/>
  <c r="PP178" i="53"/>
  <c r="PQ178" i="53" s="1"/>
  <c r="PN178" i="53"/>
  <c r="PM178" i="53"/>
  <c r="PL178" i="53"/>
  <c r="PK178" i="53"/>
  <c r="PJ178" i="53"/>
  <c r="PP177" i="53"/>
  <c r="PQ177" i="53" s="1"/>
  <c r="PN177" i="53"/>
  <c r="PM177" i="53"/>
  <c r="PK177" i="53"/>
  <c r="PJ177" i="53"/>
  <c r="PP175" i="53"/>
  <c r="PQ175" i="53" s="1"/>
  <c r="PN175" i="53"/>
  <c r="PM175" i="53"/>
  <c r="PL175" i="53"/>
  <c r="PK175" i="53"/>
  <c r="PJ175" i="53"/>
  <c r="PP174" i="53"/>
  <c r="PQ174" i="53" s="1"/>
  <c r="PN174" i="53"/>
  <c r="PM174" i="53"/>
  <c r="PL174" i="53"/>
  <c r="PK174" i="53"/>
  <c r="PJ174" i="53"/>
  <c r="PP173" i="53"/>
  <c r="PQ173" i="53" s="1"/>
  <c r="PN173" i="53"/>
  <c r="PM173" i="53"/>
  <c r="PL173" i="53"/>
  <c r="PK173" i="53"/>
  <c r="PJ173" i="53"/>
  <c r="PP172" i="53"/>
  <c r="PQ172" i="53" s="1"/>
  <c r="PN172" i="53"/>
  <c r="PM172" i="53"/>
  <c r="PL172" i="53"/>
  <c r="PK172" i="53"/>
  <c r="PJ172" i="53"/>
  <c r="PP169" i="53"/>
  <c r="PQ169" i="53" s="1"/>
  <c r="PN169" i="53"/>
  <c r="PM169" i="53"/>
  <c r="PL169" i="53"/>
  <c r="PK169" i="53"/>
  <c r="PJ169" i="53"/>
  <c r="PP168" i="53"/>
  <c r="PQ168" i="53" s="1"/>
  <c r="PN168" i="53"/>
  <c r="PM168" i="53"/>
  <c r="PL168" i="53"/>
  <c r="PK168" i="53"/>
  <c r="PJ168" i="53"/>
  <c r="PP167" i="53"/>
  <c r="PQ167" i="53" s="1"/>
  <c r="PN167" i="53"/>
  <c r="PM167" i="53"/>
  <c r="PL167" i="53"/>
  <c r="PK167" i="53"/>
  <c r="PJ167" i="53"/>
  <c r="PP166" i="53"/>
  <c r="PQ166" i="53" s="1"/>
  <c r="PN166" i="53"/>
  <c r="PM166" i="53"/>
  <c r="PL166" i="53"/>
  <c r="PK166" i="53"/>
  <c r="PJ166" i="53"/>
  <c r="PP165" i="53"/>
  <c r="PQ165" i="53" s="1"/>
  <c r="PN165" i="53"/>
  <c r="PM165" i="53"/>
  <c r="PL165" i="53"/>
  <c r="PK165" i="53"/>
  <c r="PJ165" i="53"/>
  <c r="PP164" i="53"/>
  <c r="PQ164" i="53" s="1"/>
  <c r="PN164" i="53"/>
  <c r="PM164" i="53"/>
  <c r="PL164" i="53"/>
  <c r="PK164" i="53"/>
  <c r="PJ164" i="53"/>
  <c r="PP163" i="53"/>
  <c r="PQ163" i="53" s="1"/>
  <c r="PN163" i="53"/>
  <c r="PM163" i="53"/>
  <c r="PL163" i="53"/>
  <c r="PK163" i="53"/>
  <c r="PJ163" i="53"/>
  <c r="PP162" i="53"/>
  <c r="PQ162" i="53" s="1"/>
  <c r="PN162" i="53"/>
  <c r="PM162" i="53"/>
  <c r="PL162" i="53"/>
  <c r="PK162" i="53"/>
  <c r="PJ162" i="53"/>
  <c r="PP161" i="53"/>
  <c r="PQ161" i="53" s="1"/>
  <c r="PN161" i="53"/>
  <c r="PM161" i="53"/>
  <c r="PL161" i="53"/>
  <c r="PK161" i="53"/>
  <c r="PJ161" i="53"/>
  <c r="PP160" i="53"/>
  <c r="PQ160" i="53" s="1"/>
  <c r="PN160" i="53"/>
  <c r="PM160" i="53"/>
  <c r="PL160" i="53"/>
  <c r="PK160" i="53"/>
  <c r="PJ160" i="53"/>
  <c r="PP159" i="53"/>
  <c r="PQ159" i="53" s="1"/>
  <c r="PN159" i="53"/>
  <c r="PM159" i="53"/>
  <c r="PL159" i="53"/>
  <c r="PK159" i="53"/>
  <c r="PJ159" i="53"/>
  <c r="PP157" i="53"/>
  <c r="PQ157" i="53" s="1"/>
  <c r="PN157" i="53"/>
  <c r="PM157" i="53"/>
  <c r="PL157" i="53"/>
  <c r="PK157" i="53"/>
  <c r="PJ157" i="53"/>
  <c r="PP156" i="53"/>
  <c r="PQ156" i="53" s="1"/>
  <c r="PN156" i="53"/>
  <c r="PM156" i="53"/>
  <c r="PL156" i="53"/>
  <c r="PK156" i="53"/>
  <c r="PJ156" i="53"/>
  <c r="PP155" i="53"/>
  <c r="PQ155" i="53" s="1"/>
  <c r="PN155" i="53"/>
  <c r="PM155" i="53"/>
  <c r="PL155" i="53"/>
  <c r="PK155" i="53"/>
  <c r="PJ155" i="53"/>
  <c r="PP154" i="53"/>
  <c r="PQ154" i="53" s="1"/>
  <c r="PN154" i="53"/>
  <c r="PM154" i="53"/>
  <c r="PL154" i="53"/>
  <c r="PK154" i="53"/>
  <c r="PJ154" i="53"/>
  <c r="PP153" i="53"/>
  <c r="PQ153" i="53" s="1"/>
  <c r="PN153" i="53"/>
  <c r="PM153" i="53"/>
  <c r="PL153" i="53"/>
  <c r="PK153" i="53"/>
  <c r="PJ153" i="53"/>
  <c r="PP152" i="53"/>
  <c r="PQ152" i="53" s="1"/>
  <c r="PN152" i="53"/>
  <c r="PM152" i="53"/>
  <c r="PL152" i="53"/>
  <c r="PK152" i="53"/>
  <c r="PJ152" i="53"/>
  <c r="PP151" i="53"/>
  <c r="PQ151" i="53" s="1"/>
  <c r="PN151" i="53"/>
  <c r="PM151" i="53"/>
  <c r="PL151" i="53"/>
  <c r="PK151" i="53"/>
  <c r="PJ151" i="53"/>
  <c r="PP150" i="53"/>
  <c r="PQ150" i="53" s="1"/>
  <c r="PN150" i="53"/>
  <c r="PM150" i="53"/>
  <c r="PL150" i="53"/>
  <c r="PK150" i="53"/>
  <c r="PJ150" i="53"/>
  <c r="PP149" i="53"/>
  <c r="PQ149" i="53" s="1"/>
  <c r="PN149" i="53"/>
  <c r="PM149" i="53"/>
  <c r="PL149" i="53"/>
  <c r="PK149" i="53"/>
  <c r="PJ149" i="53"/>
  <c r="PP148" i="53"/>
  <c r="PQ148" i="53" s="1"/>
  <c r="PN148" i="53"/>
  <c r="PM148" i="53"/>
  <c r="PL148" i="53"/>
  <c r="PK148" i="53"/>
  <c r="PJ148" i="53"/>
  <c r="PP145" i="53"/>
  <c r="PQ145" i="53" s="1"/>
  <c r="PN145" i="53"/>
  <c r="PM145" i="53"/>
  <c r="PL145" i="53"/>
  <c r="PK145" i="53"/>
  <c r="PJ145" i="53"/>
  <c r="PP144" i="53"/>
  <c r="PQ144" i="53" s="1"/>
  <c r="PN144" i="53"/>
  <c r="PM144" i="53"/>
  <c r="PL144" i="53"/>
  <c r="PK144" i="53"/>
  <c r="PJ144" i="53"/>
  <c r="PP142" i="53"/>
  <c r="PQ142" i="53" s="1"/>
  <c r="PN142" i="53"/>
  <c r="PM142" i="53"/>
  <c r="PL142" i="53"/>
  <c r="PK142" i="53"/>
  <c r="PJ142" i="53"/>
  <c r="PP141" i="53"/>
  <c r="PQ141" i="53" s="1"/>
  <c r="PN141" i="53"/>
  <c r="PM141" i="53"/>
  <c r="PL141" i="53"/>
  <c r="PK141" i="53"/>
  <c r="PJ141" i="53"/>
  <c r="PP140" i="53"/>
  <c r="PQ140" i="53" s="1"/>
  <c r="PN140" i="53"/>
  <c r="PM140" i="53"/>
  <c r="PL140" i="53"/>
  <c r="PK140" i="53"/>
  <c r="PJ140" i="53"/>
  <c r="PP139" i="53"/>
  <c r="PQ139" i="53" s="1"/>
  <c r="PN139" i="53"/>
  <c r="PM139" i="53"/>
  <c r="PL139" i="53"/>
  <c r="PK139" i="53"/>
  <c r="PJ139" i="53"/>
  <c r="PP137" i="53"/>
  <c r="PQ137" i="53" s="1"/>
  <c r="PN137" i="53"/>
  <c r="PM137" i="53"/>
  <c r="PL137" i="53"/>
  <c r="PK137" i="53"/>
  <c r="PJ137" i="53"/>
  <c r="PP134" i="53"/>
  <c r="PQ134" i="53" s="1"/>
  <c r="PN134" i="53"/>
  <c r="PM134" i="53"/>
  <c r="PL134" i="53"/>
  <c r="PK134" i="53"/>
  <c r="PJ134" i="53"/>
  <c r="PP133" i="53"/>
  <c r="PQ133" i="53" s="1"/>
  <c r="PN133" i="53"/>
  <c r="PM133" i="53"/>
  <c r="PL133" i="53"/>
  <c r="PK133" i="53"/>
  <c r="PJ133" i="53"/>
  <c r="PP131" i="53"/>
  <c r="PQ131" i="53" s="1"/>
  <c r="PN131" i="53"/>
  <c r="PM131" i="53"/>
  <c r="PK131" i="53"/>
  <c r="PJ131" i="53"/>
  <c r="PP130" i="53"/>
  <c r="PQ130" i="53" s="1"/>
  <c r="PN130" i="53"/>
  <c r="PM130" i="53"/>
  <c r="PL130" i="53"/>
  <c r="PK130" i="53"/>
  <c r="PJ130" i="53"/>
  <c r="PP129" i="53"/>
  <c r="PQ129" i="53" s="1"/>
  <c r="PN129" i="53"/>
  <c r="PM129" i="53"/>
  <c r="PK129" i="53"/>
  <c r="PJ129" i="53"/>
  <c r="PP128" i="53"/>
  <c r="PQ128" i="53" s="1"/>
  <c r="PN128" i="53"/>
  <c r="PM128" i="53"/>
  <c r="PK128" i="53"/>
  <c r="PJ128" i="53"/>
  <c r="PP126" i="53"/>
  <c r="PQ126" i="53" s="1"/>
  <c r="PN126" i="53"/>
  <c r="PM126" i="53"/>
  <c r="PL126" i="53"/>
  <c r="PK126" i="53"/>
  <c r="PJ126" i="53"/>
  <c r="PP125" i="53"/>
  <c r="PQ125" i="53" s="1"/>
  <c r="PN125" i="53"/>
  <c r="PM125" i="53"/>
  <c r="PL125" i="53"/>
  <c r="PK125" i="53"/>
  <c r="PJ125" i="53"/>
  <c r="PP121" i="53"/>
  <c r="PQ121" i="53" s="1"/>
  <c r="PN121" i="53"/>
  <c r="PM121" i="53"/>
  <c r="PL121" i="53"/>
  <c r="PK121" i="53"/>
  <c r="PJ121" i="53"/>
  <c r="PP120" i="53"/>
  <c r="PQ120" i="53" s="1"/>
  <c r="PN120" i="53"/>
  <c r="PM120" i="53"/>
  <c r="PK120" i="53"/>
  <c r="PJ120" i="53"/>
  <c r="PP119" i="53"/>
  <c r="PQ119" i="53" s="1"/>
  <c r="PN119" i="53"/>
  <c r="PM119" i="53"/>
  <c r="PK119" i="53"/>
  <c r="PJ119" i="53"/>
  <c r="PP118" i="53"/>
  <c r="PQ118" i="53" s="1"/>
  <c r="PN118" i="53"/>
  <c r="PM118" i="53"/>
  <c r="PK118" i="53"/>
  <c r="PJ118" i="53"/>
  <c r="PP117" i="53"/>
  <c r="PQ117" i="53" s="1"/>
  <c r="PN117" i="53"/>
  <c r="PM117" i="53"/>
  <c r="PK117" i="53"/>
  <c r="PJ117" i="53"/>
  <c r="PP116" i="53"/>
  <c r="PQ116" i="53" s="1"/>
  <c r="PN116" i="53"/>
  <c r="PM116" i="53"/>
  <c r="PL116" i="53"/>
  <c r="PK116" i="53"/>
  <c r="PJ116" i="53"/>
  <c r="PP114" i="53"/>
  <c r="PQ114" i="53" s="1"/>
  <c r="PN114" i="53"/>
  <c r="PM114" i="53"/>
  <c r="PL114" i="53"/>
  <c r="PK114" i="53"/>
  <c r="PJ114" i="53"/>
  <c r="PP112" i="53"/>
  <c r="PQ112" i="53" s="1"/>
  <c r="PN112" i="53"/>
  <c r="PM112" i="53"/>
  <c r="PL112" i="53"/>
  <c r="PK112" i="53"/>
  <c r="PJ112" i="53"/>
  <c r="PP111" i="53"/>
  <c r="PQ111" i="53" s="1"/>
  <c r="PN111" i="53"/>
  <c r="PM111" i="53"/>
  <c r="PK111" i="53"/>
  <c r="PJ111" i="53"/>
  <c r="PP110" i="53"/>
  <c r="PQ110" i="53" s="1"/>
  <c r="PN110" i="53"/>
  <c r="PM110" i="53"/>
  <c r="PK110" i="53"/>
  <c r="PJ110" i="53"/>
  <c r="PP107" i="53"/>
  <c r="PQ107" i="53" s="1"/>
  <c r="PN107" i="53"/>
  <c r="PM107" i="53"/>
  <c r="PK107" i="53"/>
  <c r="PJ107" i="53"/>
  <c r="PP105" i="53"/>
  <c r="PQ105" i="53" s="1"/>
  <c r="PN105" i="53"/>
  <c r="PM105" i="53"/>
  <c r="PL105" i="53"/>
  <c r="PK105" i="53"/>
  <c r="PJ105" i="53"/>
  <c r="PP104" i="53"/>
  <c r="PQ104" i="53" s="1"/>
  <c r="PN104" i="53"/>
  <c r="PM104" i="53"/>
  <c r="PL104" i="53"/>
  <c r="PK104" i="53"/>
  <c r="PJ104" i="53"/>
  <c r="PP103" i="53"/>
  <c r="PQ103" i="53" s="1"/>
  <c r="PN103" i="53"/>
  <c r="PM103" i="53"/>
  <c r="PL103" i="53"/>
  <c r="PK103" i="53"/>
  <c r="PJ103" i="53"/>
  <c r="PP102" i="53"/>
  <c r="PQ102" i="53" s="1"/>
  <c r="PN102" i="53"/>
  <c r="PM102" i="53"/>
  <c r="PL102" i="53"/>
  <c r="PK102" i="53"/>
  <c r="PJ102" i="53"/>
  <c r="PP101" i="53"/>
  <c r="PQ101" i="53" s="1"/>
  <c r="PN101" i="53"/>
  <c r="PM101" i="53"/>
  <c r="PL101" i="53"/>
  <c r="PK101" i="53"/>
  <c r="PJ101" i="53"/>
  <c r="PP98" i="53"/>
  <c r="PQ98" i="53" s="1"/>
  <c r="PN98" i="53"/>
  <c r="PM98" i="53"/>
  <c r="PK98" i="53"/>
  <c r="PJ98" i="53"/>
  <c r="PP95" i="53"/>
  <c r="PQ95" i="53" s="1"/>
  <c r="PN95" i="53"/>
  <c r="PM95" i="53"/>
  <c r="PK95" i="53"/>
  <c r="PJ95" i="53"/>
  <c r="PP94" i="53"/>
  <c r="PQ94" i="53" s="1"/>
  <c r="PN94" i="53"/>
  <c r="PM94" i="53"/>
  <c r="PK94" i="53"/>
  <c r="PJ94" i="53"/>
  <c r="PP92" i="53"/>
  <c r="PQ92" i="53" s="1"/>
  <c r="PN92" i="53"/>
  <c r="PM92" i="53"/>
  <c r="PL92" i="53"/>
  <c r="PK92" i="53"/>
  <c r="PJ92" i="53"/>
  <c r="PP91" i="53"/>
  <c r="PQ91" i="53" s="1"/>
  <c r="PN91" i="53"/>
  <c r="PM91" i="53"/>
  <c r="PL91" i="53"/>
  <c r="PK91" i="53"/>
  <c r="PJ91" i="53"/>
  <c r="PP90" i="53"/>
  <c r="PQ90" i="53" s="1"/>
  <c r="PN90" i="53"/>
  <c r="PM90" i="53"/>
  <c r="PL90" i="53"/>
  <c r="PK90" i="53"/>
  <c r="PJ90" i="53"/>
  <c r="PP89" i="53"/>
  <c r="PQ89" i="53" s="1"/>
  <c r="PN89" i="53"/>
  <c r="PM89" i="53"/>
  <c r="PL89" i="53"/>
  <c r="PK89" i="53"/>
  <c r="PJ89" i="53"/>
  <c r="PP88" i="53"/>
  <c r="PQ88" i="53" s="1"/>
  <c r="PN88" i="53"/>
  <c r="PM88" i="53"/>
  <c r="PL88" i="53"/>
  <c r="PK88" i="53"/>
  <c r="PJ88" i="53"/>
  <c r="PP86" i="53"/>
  <c r="PQ86" i="53" s="1"/>
  <c r="PN86" i="53"/>
  <c r="PM86" i="53"/>
  <c r="PL86" i="53"/>
  <c r="PK86" i="53"/>
  <c r="PJ86" i="53"/>
  <c r="PP85" i="53"/>
  <c r="PQ85" i="53" s="1"/>
  <c r="PN85" i="53"/>
  <c r="PM85" i="53"/>
  <c r="PL85" i="53"/>
  <c r="PK85" i="53"/>
  <c r="PJ85" i="53"/>
  <c r="PP84" i="53"/>
  <c r="PQ84" i="53" s="1"/>
  <c r="PN84" i="53"/>
  <c r="PM84" i="53"/>
  <c r="PL84" i="53"/>
  <c r="PK84" i="53"/>
  <c r="PJ84" i="53"/>
  <c r="PP83" i="53"/>
  <c r="PQ83" i="53" s="1"/>
  <c r="PN83" i="53"/>
  <c r="PM83" i="53"/>
  <c r="PK83" i="53"/>
  <c r="PJ83" i="53"/>
  <c r="PP82" i="53"/>
  <c r="PQ82" i="53" s="1"/>
  <c r="PN82" i="53"/>
  <c r="PM82" i="53"/>
  <c r="PL82" i="53"/>
  <c r="PK82" i="53"/>
  <c r="PJ82" i="53"/>
  <c r="PP81" i="53"/>
  <c r="PQ81" i="53" s="1"/>
  <c r="PN81" i="53"/>
  <c r="PM81" i="53"/>
  <c r="PL81" i="53"/>
  <c r="PK81" i="53"/>
  <c r="PJ81" i="53"/>
  <c r="PP79" i="53"/>
  <c r="PQ79" i="53" s="1"/>
  <c r="PN79" i="53"/>
  <c r="PM79" i="53"/>
  <c r="PK79" i="53"/>
  <c r="PJ79" i="53"/>
  <c r="PP77" i="53"/>
  <c r="PQ77" i="53" s="1"/>
  <c r="PN77" i="53"/>
  <c r="PM77" i="53"/>
  <c r="PL77" i="53"/>
  <c r="PK77" i="53"/>
  <c r="PJ77" i="53"/>
  <c r="PP76" i="53"/>
  <c r="PQ76" i="53" s="1"/>
  <c r="PN76" i="53"/>
  <c r="PM76" i="53"/>
  <c r="PK76" i="53"/>
  <c r="PJ76" i="53"/>
  <c r="PP74" i="53"/>
  <c r="PQ74" i="53" s="1"/>
  <c r="PN74" i="53"/>
  <c r="PM74" i="53"/>
  <c r="PL74" i="53"/>
  <c r="PK74" i="53"/>
  <c r="PJ74" i="53"/>
  <c r="PP72" i="53"/>
  <c r="PQ72" i="53" s="1"/>
  <c r="PN72" i="53"/>
  <c r="PM72" i="53"/>
  <c r="PL72" i="53"/>
  <c r="PK72" i="53"/>
  <c r="PJ72" i="53"/>
  <c r="PP71" i="53"/>
  <c r="PQ71" i="53" s="1"/>
  <c r="PN71" i="53"/>
  <c r="PM71" i="53"/>
  <c r="PL71" i="53"/>
  <c r="PK71" i="53"/>
  <c r="PJ71" i="53"/>
  <c r="PP68" i="53"/>
  <c r="PQ68" i="53" s="1"/>
  <c r="PN68" i="53"/>
  <c r="PM68" i="53"/>
  <c r="PL68" i="53"/>
  <c r="PK68" i="53"/>
  <c r="PJ68" i="53"/>
  <c r="PP67" i="53"/>
  <c r="PQ67" i="53" s="1"/>
  <c r="PN67" i="53"/>
  <c r="PM67" i="53"/>
  <c r="PL67" i="53"/>
  <c r="PK67" i="53"/>
  <c r="PJ67" i="53"/>
  <c r="PP63" i="53"/>
  <c r="PQ63" i="53" s="1"/>
  <c r="PN63" i="53"/>
  <c r="PM63" i="53"/>
  <c r="PK63" i="53"/>
  <c r="PJ63" i="53"/>
  <c r="PP61" i="53"/>
  <c r="PQ61" i="53" s="1"/>
  <c r="PN61" i="53"/>
  <c r="PM61" i="53"/>
  <c r="PL61" i="53"/>
  <c r="PK61" i="53"/>
  <c r="PJ61" i="53"/>
  <c r="PP60" i="53"/>
  <c r="PQ60" i="53" s="1"/>
  <c r="PN60" i="53"/>
  <c r="PM60" i="53"/>
  <c r="PL60" i="53"/>
  <c r="PK60" i="53"/>
  <c r="PJ60" i="53"/>
  <c r="PP59" i="53"/>
  <c r="PQ59" i="53" s="1"/>
  <c r="PN59" i="53"/>
  <c r="PM59" i="53"/>
  <c r="PK59" i="53"/>
  <c r="PJ59" i="53"/>
  <c r="PP58" i="53"/>
  <c r="PQ58" i="53" s="1"/>
  <c r="PN58" i="53"/>
  <c r="PM58" i="53"/>
  <c r="PK58" i="53"/>
  <c r="PJ58" i="53"/>
  <c r="PP56" i="53"/>
  <c r="PQ56" i="53" s="1"/>
  <c r="PN56" i="53"/>
  <c r="PM56" i="53"/>
  <c r="PL56" i="53"/>
  <c r="PK56" i="53"/>
  <c r="PJ56" i="53"/>
  <c r="PP55" i="53"/>
  <c r="PQ55" i="53" s="1"/>
  <c r="PN55" i="53"/>
  <c r="PM55" i="53"/>
  <c r="PK55" i="53"/>
  <c r="PJ55" i="53"/>
  <c r="PP52" i="53"/>
  <c r="PQ52" i="53" s="1"/>
  <c r="PN52" i="53"/>
  <c r="PM52" i="53"/>
  <c r="PL52" i="53"/>
  <c r="PK52" i="53"/>
  <c r="PJ52" i="53"/>
  <c r="PP51" i="53"/>
  <c r="PQ51" i="53" s="1"/>
  <c r="PN51" i="53"/>
  <c r="PM51" i="53"/>
  <c r="PL51" i="53"/>
  <c r="PK51" i="53"/>
  <c r="PJ51" i="53"/>
  <c r="PP50" i="53"/>
  <c r="PQ50" i="53" s="1"/>
  <c r="PN50" i="53"/>
  <c r="PM50" i="53"/>
  <c r="PL50" i="53"/>
  <c r="PK50" i="53"/>
  <c r="PJ50" i="53"/>
  <c r="PP49" i="53"/>
  <c r="PQ49" i="53" s="1"/>
  <c r="PN49" i="53"/>
  <c r="PM49" i="53"/>
  <c r="PL49" i="53"/>
  <c r="PK49" i="53"/>
  <c r="PJ49" i="53"/>
  <c r="PP48" i="53"/>
  <c r="PQ48" i="53" s="1"/>
  <c r="PN48" i="53"/>
  <c r="PM48" i="53"/>
  <c r="PL48" i="53"/>
  <c r="PK48" i="53"/>
  <c r="PJ48" i="53"/>
  <c r="PP47" i="53"/>
  <c r="PQ47" i="53" s="1"/>
  <c r="PN47" i="53"/>
  <c r="PM47" i="53"/>
  <c r="PL47" i="53"/>
  <c r="PK47" i="53"/>
  <c r="PJ47" i="53"/>
  <c r="PP46" i="53"/>
  <c r="PQ46" i="53" s="1"/>
  <c r="PN46" i="53"/>
  <c r="PM46" i="53"/>
  <c r="PL46" i="53"/>
  <c r="PK46" i="53"/>
  <c r="PJ46" i="53"/>
  <c r="PP45" i="53"/>
  <c r="PQ45" i="53" s="1"/>
  <c r="PN45" i="53"/>
  <c r="PM45" i="53"/>
  <c r="PL45" i="53"/>
  <c r="PK45" i="53"/>
  <c r="PJ45" i="53"/>
  <c r="PP44" i="53"/>
  <c r="PQ44" i="53" s="1"/>
  <c r="PN44" i="53"/>
  <c r="PM44" i="53"/>
  <c r="PK44" i="53"/>
  <c r="PJ44" i="53"/>
  <c r="PP43" i="53"/>
  <c r="PQ43" i="53" s="1"/>
  <c r="PN43" i="53"/>
  <c r="PO43" i="53" s="1"/>
  <c r="PM43" i="53"/>
  <c r="PQ42" i="53"/>
  <c r="PP42" i="53"/>
  <c r="PN42" i="53"/>
  <c r="PM42" i="53"/>
  <c r="PL42" i="53"/>
  <c r="PK42" i="53"/>
  <c r="PJ42" i="53"/>
  <c r="PP41" i="53"/>
  <c r="PQ41" i="53" s="1"/>
  <c r="PN41" i="53"/>
  <c r="PM41" i="53"/>
  <c r="PK41" i="53"/>
  <c r="PJ41" i="53"/>
  <c r="PP40" i="53"/>
  <c r="PQ40" i="53" s="1"/>
  <c r="PN40" i="53"/>
  <c r="PM40" i="53"/>
  <c r="PK40" i="53"/>
  <c r="PJ40" i="53"/>
  <c r="PP39" i="53"/>
  <c r="PQ39" i="53" s="1"/>
  <c r="PN39" i="53"/>
  <c r="PM39" i="53"/>
  <c r="PK39" i="53"/>
  <c r="PJ39" i="53"/>
  <c r="PP38" i="53"/>
  <c r="PQ38" i="53" s="1"/>
  <c r="PN38" i="53"/>
  <c r="PM38" i="53"/>
  <c r="PK38" i="53"/>
  <c r="PJ38" i="53"/>
  <c r="PP37" i="53"/>
  <c r="PQ37" i="53" s="1"/>
  <c r="PN37" i="53"/>
  <c r="PM37" i="53"/>
  <c r="PL37" i="53"/>
  <c r="PK37" i="53"/>
  <c r="PJ37" i="53"/>
  <c r="PP35" i="53"/>
  <c r="PQ35" i="53" s="1"/>
  <c r="PN35" i="53"/>
  <c r="PM35" i="53"/>
  <c r="PL35" i="53"/>
  <c r="PK35" i="53"/>
  <c r="PJ35" i="53"/>
  <c r="PP34" i="53"/>
  <c r="PQ34" i="53" s="1"/>
  <c r="PN34" i="53"/>
  <c r="PM34" i="53"/>
  <c r="PL34" i="53"/>
  <c r="PK34" i="53"/>
  <c r="PJ34" i="53"/>
  <c r="PQ33" i="53"/>
  <c r="PP33" i="53"/>
  <c r="PN33" i="53"/>
  <c r="PM33" i="53"/>
  <c r="PL33" i="53"/>
  <c r="PK33" i="53"/>
  <c r="PJ33" i="53"/>
  <c r="PP32" i="53"/>
  <c r="PQ32" i="53" s="1"/>
  <c r="PN32" i="53"/>
  <c r="PM32" i="53"/>
  <c r="PK32" i="53"/>
  <c r="PJ32" i="53"/>
  <c r="PP31" i="53"/>
  <c r="PQ31" i="53" s="1"/>
  <c r="PN31" i="53"/>
  <c r="PM31" i="53"/>
  <c r="PL31" i="53"/>
  <c r="PK31" i="53"/>
  <c r="PJ31" i="53"/>
  <c r="PP30" i="53"/>
  <c r="PQ30" i="53" s="1"/>
  <c r="PN30" i="53"/>
  <c r="PM30" i="53"/>
  <c r="PL30" i="53"/>
  <c r="PK30" i="53"/>
  <c r="PJ30" i="53"/>
  <c r="PQ29" i="53"/>
  <c r="PP29" i="53"/>
  <c r="PN29" i="53"/>
  <c r="PM29" i="53"/>
  <c r="PL29" i="53"/>
  <c r="PK29" i="53"/>
  <c r="PJ29" i="53"/>
  <c r="PP28" i="53"/>
  <c r="PQ28" i="53" s="1"/>
  <c r="PN28" i="53"/>
  <c r="PM28" i="53"/>
  <c r="PL28" i="53"/>
  <c r="PK28" i="53"/>
  <c r="PJ28" i="53"/>
  <c r="PP27" i="53"/>
  <c r="PQ27" i="53" s="1"/>
  <c r="PN27" i="53"/>
  <c r="PM27" i="53"/>
  <c r="PL27" i="53"/>
  <c r="PK27" i="53"/>
  <c r="PJ27" i="53"/>
  <c r="PP26" i="53"/>
  <c r="PQ26" i="53" s="1"/>
  <c r="PN26" i="53"/>
  <c r="PM26" i="53"/>
  <c r="PL26" i="53"/>
  <c r="PK26" i="53"/>
  <c r="PO26" i="53" s="1"/>
  <c r="PJ26" i="53"/>
  <c r="PQ25" i="53"/>
  <c r="PP25" i="53"/>
  <c r="PN25" i="53"/>
  <c r="PM25" i="53"/>
  <c r="PL25" i="53"/>
  <c r="PK25" i="53"/>
  <c r="PJ25" i="53"/>
  <c r="PP24" i="53"/>
  <c r="PQ24" i="53" s="1"/>
  <c r="PN24" i="53"/>
  <c r="PM24" i="53"/>
  <c r="PL24" i="53"/>
  <c r="PK24" i="53"/>
  <c r="PJ24" i="53"/>
  <c r="PP23" i="53"/>
  <c r="PQ23" i="53" s="1"/>
  <c r="PN23" i="53"/>
  <c r="PM23" i="53"/>
  <c r="PL23" i="53"/>
  <c r="PK23" i="53"/>
  <c r="PJ23" i="53"/>
  <c r="PP22" i="53"/>
  <c r="PQ22" i="53" s="1"/>
  <c r="PN22" i="53"/>
  <c r="PM22" i="53"/>
  <c r="PL22" i="53"/>
  <c r="PK22" i="53"/>
  <c r="PJ22" i="53"/>
  <c r="PP21" i="53"/>
  <c r="PQ21" i="53" s="1"/>
  <c r="PN21" i="53"/>
  <c r="PM21" i="53"/>
  <c r="PL21" i="53"/>
  <c r="PK21" i="53"/>
  <c r="PJ21" i="53"/>
  <c r="PP20" i="53"/>
  <c r="PQ20" i="53" s="1"/>
  <c r="PN20" i="53"/>
  <c r="PM20" i="53"/>
  <c r="PK20" i="53"/>
  <c r="PJ20" i="53"/>
  <c r="PP19" i="53"/>
  <c r="PQ19" i="53" s="1"/>
  <c r="PN19" i="53"/>
  <c r="PM19" i="53"/>
  <c r="PL19" i="53"/>
  <c r="PK19" i="53"/>
  <c r="PJ19" i="53"/>
  <c r="PP16" i="53"/>
  <c r="PQ16" i="53" s="1"/>
  <c r="PN16" i="53"/>
  <c r="PM16" i="53"/>
  <c r="PK16" i="53"/>
  <c r="PJ16" i="53"/>
  <c r="PF8" i="53"/>
  <c r="PE2" i="53"/>
  <c r="PC420" i="53" s="1"/>
  <c r="OP419" i="53"/>
  <c r="OT421" i="53" s="1"/>
  <c r="OQ415" i="53"/>
  <c r="OQ416" i="53" s="1"/>
  <c r="OY411" i="53"/>
  <c r="OZ411" i="53" s="1"/>
  <c r="OW411" i="53"/>
  <c r="OV411" i="53"/>
  <c r="OU411" i="53"/>
  <c r="OT411" i="53"/>
  <c r="OS411" i="53"/>
  <c r="OY409" i="53"/>
  <c r="OZ409" i="53" s="1"/>
  <c r="OW409" i="53"/>
  <c r="OV409" i="53"/>
  <c r="OU409" i="53"/>
  <c r="OT409" i="53"/>
  <c r="OS409" i="53"/>
  <c r="OY407" i="53"/>
  <c r="OZ407" i="53" s="1"/>
  <c r="OW407" i="53"/>
  <c r="OV407" i="53"/>
  <c r="OU407" i="53"/>
  <c r="OT407" i="53"/>
  <c r="OS407" i="53"/>
  <c r="OY406" i="53"/>
  <c r="OZ406" i="53" s="1"/>
  <c r="OW406" i="53"/>
  <c r="OV406" i="53"/>
  <c r="OU406" i="53"/>
  <c r="OT406" i="53"/>
  <c r="OS406" i="53"/>
  <c r="OY404" i="53"/>
  <c r="OZ404" i="53" s="1"/>
  <c r="OW404" i="53"/>
  <c r="OV404" i="53"/>
  <c r="OU404" i="53"/>
  <c r="OT404" i="53"/>
  <c r="OS404" i="53"/>
  <c r="OY402" i="53"/>
  <c r="OZ402" i="53" s="1"/>
  <c r="OW402" i="53"/>
  <c r="OV402" i="53"/>
  <c r="OU402" i="53"/>
  <c r="OT402" i="53"/>
  <c r="OS402" i="53"/>
  <c r="OY400" i="53"/>
  <c r="OZ400" i="53" s="1"/>
  <c r="OW400" i="53"/>
  <c r="OV400" i="53"/>
  <c r="OU400" i="53"/>
  <c r="OT400" i="53"/>
  <c r="OS400" i="53"/>
  <c r="OY398" i="53"/>
  <c r="OZ398" i="53" s="1"/>
  <c r="OW398" i="53"/>
  <c r="OV398" i="53"/>
  <c r="OU398" i="53"/>
  <c r="OT398" i="53"/>
  <c r="OS398" i="53"/>
  <c r="OZ397" i="53"/>
  <c r="OY397" i="53"/>
  <c r="OW397" i="53"/>
  <c r="OV397" i="53"/>
  <c r="OU397" i="53"/>
  <c r="OT397" i="53"/>
  <c r="OS397" i="53"/>
  <c r="OY396" i="53"/>
  <c r="OZ396" i="53" s="1"/>
  <c r="OW396" i="53"/>
  <c r="OV396" i="53"/>
  <c r="OU396" i="53"/>
  <c r="OT396" i="53"/>
  <c r="OS396" i="53"/>
  <c r="OY395" i="53"/>
  <c r="OZ395" i="53" s="1"/>
  <c r="OW395" i="53"/>
  <c r="OV395" i="53"/>
  <c r="OU395" i="53"/>
  <c r="OT395" i="53"/>
  <c r="OS395" i="53"/>
  <c r="OY394" i="53"/>
  <c r="OZ394" i="53" s="1"/>
  <c r="OW394" i="53"/>
  <c r="OV394" i="53"/>
  <c r="OU394" i="53"/>
  <c r="OT394" i="53"/>
  <c r="OS394" i="53"/>
  <c r="OZ393" i="53"/>
  <c r="OY393" i="53"/>
  <c r="OW393" i="53"/>
  <c r="OV393" i="53"/>
  <c r="OU393" i="53"/>
  <c r="OT393" i="53"/>
  <c r="OS393" i="53"/>
  <c r="OY391" i="53"/>
  <c r="OZ391" i="53" s="1"/>
  <c r="OW391" i="53"/>
  <c r="OV391" i="53"/>
  <c r="OU391" i="53"/>
  <c r="OT391" i="53"/>
  <c r="OS391" i="53"/>
  <c r="OY390" i="53"/>
  <c r="OZ390" i="53" s="1"/>
  <c r="OW390" i="53"/>
  <c r="OV390" i="53"/>
  <c r="OU390" i="53"/>
  <c r="OT390" i="53"/>
  <c r="OS390" i="53"/>
  <c r="OZ389" i="53"/>
  <c r="OY389" i="53"/>
  <c r="OW389" i="53"/>
  <c r="OV389" i="53"/>
  <c r="OU389" i="53"/>
  <c r="OT389" i="53"/>
  <c r="OS389" i="53"/>
  <c r="OZ388" i="53"/>
  <c r="OY388" i="53"/>
  <c r="OW388" i="53"/>
  <c r="OV388" i="53"/>
  <c r="OU388" i="53"/>
  <c r="OT388" i="53"/>
  <c r="OS388" i="53"/>
  <c r="OY387" i="53"/>
  <c r="OZ387" i="53" s="1"/>
  <c r="OW387" i="53"/>
  <c r="OV387" i="53"/>
  <c r="OU387" i="53"/>
  <c r="OT387" i="53"/>
  <c r="OS387" i="53"/>
  <c r="OY386" i="53"/>
  <c r="OZ386" i="53" s="1"/>
  <c r="OW386" i="53"/>
  <c r="OV386" i="53"/>
  <c r="OU386" i="53"/>
  <c r="OT386" i="53"/>
  <c r="OS386" i="53"/>
  <c r="OY384" i="53"/>
  <c r="OZ384" i="53" s="1"/>
  <c r="OW384" i="53"/>
  <c r="OV384" i="53"/>
  <c r="OU384" i="53"/>
  <c r="OT384" i="53"/>
  <c r="OS384" i="53"/>
  <c r="OZ383" i="53"/>
  <c r="OY383" i="53"/>
  <c r="OW383" i="53"/>
  <c r="OV383" i="53"/>
  <c r="OU383" i="53"/>
  <c r="OT383" i="53"/>
  <c r="OS383" i="53"/>
  <c r="OY382" i="53"/>
  <c r="OZ382" i="53" s="1"/>
  <c r="OW382" i="53"/>
  <c r="OV382" i="53"/>
  <c r="OU382" i="53"/>
  <c r="OT382" i="53"/>
  <c r="OS382" i="53"/>
  <c r="OY381" i="53"/>
  <c r="OZ381" i="53" s="1"/>
  <c r="OW381" i="53"/>
  <c r="OV381" i="53"/>
  <c r="OU381" i="53"/>
  <c r="OT381" i="53"/>
  <c r="OS381" i="53"/>
  <c r="OZ380" i="53"/>
  <c r="OY380" i="53"/>
  <c r="OW380" i="53"/>
  <c r="OV380" i="53"/>
  <c r="OU380" i="53"/>
  <c r="OT380" i="53"/>
  <c r="OS380" i="53"/>
  <c r="OZ379" i="53"/>
  <c r="OY379" i="53"/>
  <c r="OW379" i="53"/>
  <c r="OV379" i="53"/>
  <c r="OU379" i="53"/>
  <c r="OT379" i="53"/>
  <c r="OS379" i="53"/>
  <c r="OY377" i="53"/>
  <c r="OZ377" i="53" s="1"/>
  <c r="OW377" i="53"/>
  <c r="OV377" i="53"/>
  <c r="OU377" i="53"/>
  <c r="OT377" i="53"/>
  <c r="OS377" i="53"/>
  <c r="OY373" i="53"/>
  <c r="OZ373" i="53" s="1"/>
  <c r="OW373" i="53"/>
  <c r="OV373" i="53"/>
  <c r="OU373" i="53"/>
  <c r="OT373" i="53"/>
  <c r="OS373" i="53"/>
  <c r="OY372" i="53"/>
  <c r="OZ372" i="53" s="1"/>
  <c r="OW372" i="53"/>
  <c r="OV372" i="53"/>
  <c r="OU372" i="53"/>
  <c r="OT372" i="53"/>
  <c r="OS372" i="53"/>
  <c r="OZ370" i="53"/>
  <c r="OY370" i="53"/>
  <c r="OW370" i="53"/>
  <c r="OV370" i="53"/>
  <c r="OU370" i="53"/>
  <c r="OT370" i="53"/>
  <c r="OS370" i="53"/>
  <c r="OY368" i="53"/>
  <c r="OZ368" i="53" s="1"/>
  <c r="OW368" i="53"/>
  <c r="OV368" i="53"/>
  <c r="OU368" i="53"/>
  <c r="OT368" i="53"/>
  <c r="OS368" i="53"/>
  <c r="OY367" i="53"/>
  <c r="OZ367" i="53" s="1"/>
  <c r="OW367" i="53"/>
  <c r="OV367" i="53"/>
  <c r="OU367" i="53"/>
  <c r="OT367" i="53"/>
  <c r="OS367" i="53"/>
  <c r="OY366" i="53"/>
  <c r="OZ366" i="53" s="1"/>
  <c r="OW366" i="53"/>
  <c r="OV366" i="53"/>
  <c r="OU366" i="53"/>
  <c r="OT366" i="53"/>
  <c r="OS366" i="53"/>
  <c r="OZ365" i="53"/>
  <c r="OY365" i="53"/>
  <c r="OW365" i="53"/>
  <c r="OV365" i="53"/>
  <c r="OU365" i="53"/>
  <c r="OT365" i="53"/>
  <c r="OS365" i="53"/>
  <c r="OY364" i="53"/>
  <c r="OZ364" i="53" s="1"/>
  <c r="OW364" i="53"/>
  <c r="OV364" i="53"/>
  <c r="OU364" i="53"/>
  <c r="OT364" i="53"/>
  <c r="OS364" i="53"/>
  <c r="OY363" i="53"/>
  <c r="OZ363" i="53" s="1"/>
  <c r="OW363" i="53"/>
  <c r="OV363" i="53"/>
  <c r="OU363" i="53"/>
  <c r="OT363" i="53"/>
  <c r="OS363" i="53"/>
  <c r="OY362" i="53"/>
  <c r="OZ362" i="53" s="1"/>
  <c r="OW362" i="53"/>
  <c r="OV362" i="53"/>
  <c r="OU362" i="53"/>
  <c r="OT362" i="53"/>
  <c r="OS362" i="53"/>
  <c r="OY361" i="53"/>
  <c r="OZ361" i="53" s="1"/>
  <c r="OW361" i="53"/>
  <c r="OV361" i="53"/>
  <c r="OU361" i="53"/>
  <c r="OT361" i="53"/>
  <c r="OS361" i="53"/>
  <c r="OY359" i="53"/>
  <c r="OZ359" i="53" s="1"/>
  <c r="OW359" i="53"/>
  <c r="OV359" i="53"/>
  <c r="OU359" i="53"/>
  <c r="OT359" i="53"/>
  <c r="OS359" i="53"/>
  <c r="OY358" i="53"/>
  <c r="OZ358" i="53" s="1"/>
  <c r="OW358" i="53"/>
  <c r="OV358" i="53"/>
  <c r="OU358" i="53"/>
  <c r="OT358" i="53"/>
  <c r="OS358" i="53"/>
  <c r="OY356" i="53"/>
  <c r="OZ356" i="53" s="1"/>
  <c r="OW356" i="53"/>
  <c r="OV356" i="53"/>
  <c r="OU356" i="53"/>
  <c r="OT356" i="53"/>
  <c r="OS356" i="53"/>
  <c r="OY355" i="53"/>
  <c r="OZ355" i="53" s="1"/>
  <c r="OW355" i="53"/>
  <c r="OV355" i="53"/>
  <c r="OU355" i="53"/>
  <c r="OT355" i="53"/>
  <c r="OS355" i="53"/>
  <c r="OY354" i="53"/>
  <c r="OZ354" i="53" s="1"/>
  <c r="OW354" i="53"/>
  <c r="OV354" i="53"/>
  <c r="OU354" i="53"/>
  <c r="OT354" i="53"/>
  <c r="OS354" i="53"/>
  <c r="OY353" i="53"/>
  <c r="OZ353" i="53" s="1"/>
  <c r="OW353" i="53"/>
  <c r="OV353" i="53"/>
  <c r="OU353" i="53"/>
  <c r="OT353" i="53"/>
  <c r="OS353" i="53"/>
  <c r="OY352" i="53"/>
  <c r="OZ352" i="53" s="1"/>
  <c r="OW352" i="53"/>
  <c r="OV352" i="53"/>
  <c r="OU352" i="53"/>
  <c r="OT352" i="53"/>
  <c r="OS352" i="53"/>
  <c r="OZ351" i="53"/>
  <c r="OY351" i="53"/>
  <c r="OW351" i="53"/>
  <c r="OV351" i="53"/>
  <c r="OU351" i="53"/>
  <c r="OT351" i="53"/>
  <c r="OS351" i="53"/>
  <c r="OY350" i="53"/>
  <c r="OZ350" i="53" s="1"/>
  <c r="OW350" i="53"/>
  <c r="OV350" i="53"/>
  <c r="OU350" i="53"/>
  <c r="OT350" i="53"/>
  <c r="OS350" i="53"/>
  <c r="OY349" i="53"/>
  <c r="OZ349" i="53" s="1"/>
  <c r="OW349" i="53"/>
  <c r="OV349" i="53"/>
  <c r="OU349" i="53"/>
  <c r="OT349" i="53"/>
  <c r="OS349" i="53"/>
  <c r="OY348" i="53"/>
  <c r="OZ348" i="53" s="1"/>
  <c r="OW348" i="53"/>
  <c r="OV348" i="53"/>
  <c r="OU348" i="53"/>
  <c r="OT348" i="53"/>
  <c r="OS348" i="53"/>
  <c r="OZ347" i="53"/>
  <c r="OY347" i="53"/>
  <c r="OW347" i="53"/>
  <c r="OV347" i="53"/>
  <c r="OU347" i="53"/>
  <c r="OT347" i="53"/>
  <c r="OS347" i="53"/>
  <c r="OY346" i="53"/>
  <c r="OZ346" i="53" s="1"/>
  <c r="OW346" i="53"/>
  <c r="OV346" i="53"/>
  <c r="OU346" i="53"/>
  <c r="OT346" i="53"/>
  <c r="OS346" i="53"/>
  <c r="OY342" i="53"/>
  <c r="OZ342" i="53" s="1"/>
  <c r="OW342" i="53"/>
  <c r="OV342" i="53"/>
  <c r="OU342" i="53"/>
  <c r="OT342" i="53"/>
  <c r="OS342" i="53"/>
  <c r="OZ341" i="53"/>
  <c r="OY341" i="53"/>
  <c r="OW341" i="53"/>
  <c r="OV341" i="53"/>
  <c r="OU341" i="53"/>
  <c r="OT341" i="53"/>
  <c r="OS341" i="53"/>
  <c r="OY340" i="53"/>
  <c r="OZ340" i="53" s="1"/>
  <c r="OW340" i="53"/>
  <c r="OV340" i="53"/>
  <c r="OU340" i="53"/>
  <c r="OT340" i="53"/>
  <c r="OS340" i="53"/>
  <c r="OY338" i="53"/>
  <c r="OZ338" i="53" s="1"/>
  <c r="OW338" i="53"/>
  <c r="OV338" i="53"/>
  <c r="OU338" i="53"/>
  <c r="OT338" i="53"/>
  <c r="OS338" i="53"/>
  <c r="OY337" i="53"/>
  <c r="OZ337" i="53" s="1"/>
  <c r="OW337" i="53"/>
  <c r="OV337" i="53"/>
  <c r="OU337" i="53"/>
  <c r="OT337" i="53"/>
  <c r="OS337" i="53"/>
  <c r="OY336" i="53"/>
  <c r="OZ336" i="53" s="1"/>
  <c r="OW336" i="53"/>
  <c r="OV336" i="53"/>
  <c r="OU336" i="53"/>
  <c r="OT336" i="53"/>
  <c r="OS336" i="53"/>
  <c r="OZ335" i="53"/>
  <c r="OY335" i="53"/>
  <c r="OW335" i="53"/>
  <c r="OV335" i="53"/>
  <c r="OU335" i="53"/>
  <c r="OT335" i="53"/>
  <c r="OS335" i="53"/>
  <c r="OY334" i="53"/>
  <c r="OZ334" i="53" s="1"/>
  <c r="OW334" i="53"/>
  <c r="OV334" i="53"/>
  <c r="OU334" i="53"/>
  <c r="OT334" i="53"/>
  <c r="OS334" i="53"/>
  <c r="OY333" i="53"/>
  <c r="OZ333" i="53" s="1"/>
  <c r="OW333" i="53"/>
  <c r="OV333" i="53"/>
  <c r="OU333" i="53"/>
  <c r="OT333" i="53"/>
  <c r="OS333" i="53"/>
  <c r="OZ330" i="53"/>
  <c r="OY330" i="53"/>
  <c r="OW330" i="53"/>
  <c r="OV330" i="53"/>
  <c r="OU330" i="53"/>
  <c r="OT330" i="53"/>
  <c r="OS330" i="53"/>
  <c r="OY329" i="53"/>
  <c r="OZ329" i="53" s="1"/>
  <c r="OW329" i="53"/>
  <c r="OV329" i="53"/>
  <c r="OU329" i="53"/>
  <c r="OT329" i="53"/>
  <c r="OS329" i="53"/>
  <c r="OY328" i="53"/>
  <c r="OZ328" i="53" s="1"/>
  <c r="OW328" i="53"/>
  <c r="OV328" i="53"/>
  <c r="OU328" i="53"/>
  <c r="OT328" i="53"/>
  <c r="OS328" i="53"/>
  <c r="OY327" i="53"/>
  <c r="OZ327" i="53" s="1"/>
  <c r="OW327" i="53"/>
  <c r="OV327" i="53"/>
  <c r="OU327" i="53"/>
  <c r="OT327" i="53"/>
  <c r="OS327" i="53"/>
  <c r="OY326" i="53"/>
  <c r="OZ326" i="53" s="1"/>
  <c r="OW326" i="53"/>
  <c r="OV326" i="53"/>
  <c r="OU326" i="53"/>
  <c r="OT326" i="53"/>
  <c r="OS326" i="53"/>
  <c r="OZ325" i="53"/>
  <c r="OY325" i="53"/>
  <c r="OW325" i="53"/>
  <c r="OV325" i="53"/>
  <c r="OU325" i="53"/>
  <c r="OT325" i="53"/>
  <c r="OS325" i="53"/>
  <c r="OY324" i="53"/>
  <c r="OZ324" i="53" s="1"/>
  <c r="OW324" i="53"/>
  <c r="OV324" i="53"/>
  <c r="OU324" i="53"/>
  <c r="OT324" i="53"/>
  <c r="OS324" i="53"/>
  <c r="OY323" i="53"/>
  <c r="OZ323" i="53" s="1"/>
  <c r="OW323" i="53"/>
  <c r="OV323" i="53"/>
  <c r="OU323" i="53"/>
  <c r="OT323" i="53"/>
  <c r="OS323" i="53"/>
  <c r="OZ322" i="53"/>
  <c r="OY322" i="53"/>
  <c r="OW322" i="53"/>
  <c r="OV322" i="53"/>
  <c r="OU322" i="53"/>
  <c r="OT322" i="53"/>
  <c r="OS322" i="53"/>
  <c r="OY321" i="53"/>
  <c r="OZ321" i="53" s="1"/>
  <c r="OW321" i="53"/>
  <c r="OV321" i="53"/>
  <c r="OU321" i="53"/>
  <c r="OT321" i="53"/>
  <c r="OS321" i="53"/>
  <c r="OY320" i="53"/>
  <c r="OZ320" i="53" s="1"/>
  <c r="OW320" i="53"/>
  <c r="OV320" i="53"/>
  <c r="OU320" i="53"/>
  <c r="OT320" i="53"/>
  <c r="OS320" i="53"/>
  <c r="OY319" i="53"/>
  <c r="OZ319" i="53" s="1"/>
  <c r="OW319" i="53"/>
  <c r="OV319" i="53"/>
  <c r="OU319" i="53"/>
  <c r="OT319" i="53"/>
  <c r="OS319" i="53"/>
  <c r="OY318" i="53"/>
  <c r="OZ318" i="53" s="1"/>
  <c r="OW318" i="53"/>
  <c r="OV318" i="53"/>
  <c r="OU318" i="53"/>
  <c r="OT318" i="53"/>
  <c r="OS318" i="53"/>
  <c r="OZ317" i="53"/>
  <c r="OY317" i="53"/>
  <c r="OW317" i="53"/>
  <c r="OV317" i="53"/>
  <c r="OU317" i="53"/>
  <c r="OT317" i="53"/>
  <c r="OS317" i="53"/>
  <c r="OY316" i="53"/>
  <c r="OZ316" i="53" s="1"/>
  <c r="OW316" i="53"/>
  <c r="OV316" i="53"/>
  <c r="OU316" i="53"/>
  <c r="OT316" i="53"/>
  <c r="OS316" i="53"/>
  <c r="OY315" i="53"/>
  <c r="OZ315" i="53" s="1"/>
  <c r="OW315" i="53"/>
  <c r="OV315" i="53"/>
  <c r="OU315" i="53"/>
  <c r="OT315" i="53"/>
  <c r="OS315" i="53"/>
  <c r="OY314" i="53"/>
  <c r="OZ314" i="53" s="1"/>
  <c r="OW314" i="53"/>
  <c r="OV314" i="53"/>
  <c r="OU314" i="53"/>
  <c r="OT314" i="53"/>
  <c r="OS314" i="53"/>
  <c r="OZ313" i="53"/>
  <c r="OY313" i="53"/>
  <c r="OW313" i="53"/>
  <c r="OV313" i="53"/>
  <c r="OU313" i="53"/>
  <c r="OT313" i="53"/>
  <c r="OS313" i="53"/>
  <c r="OY312" i="53"/>
  <c r="OZ312" i="53" s="1"/>
  <c r="OW312" i="53"/>
  <c r="OV312" i="53"/>
  <c r="OU312" i="53"/>
  <c r="OT312" i="53"/>
  <c r="OS312" i="53"/>
  <c r="OY311" i="53"/>
  <c r="OZ311" i="53" s="1"/>
  <c r="OW311" i="53"/>
  <c r="OV311" i="53"/>
  <c r="OU311" i="53"/>
  <c r="OT311" i="53"/>
  <c r="OS311" i="53"/>
  <c r="OY308" i="53"/>
  <c r="OZ308" i="53" s="1"/>
  <c r="OW308" i="53"/>
  <c r="OV308" i="53"/>
  <c r="OU308" i="53"/>
  <c r="OT308" i="53"/>
  <c r="OS308" i="53"/>
  <c r="OY307" i="53"/>
  <c r="OZ307" i="53" s="1"/>
  <c r="OW307" i="53"/>
  <c r="OV307" i="53"/>
  <c r="OU307" i="53"/>
  <c r="OT307" i="53"/>
  <c r="OS307" i="53"/>
  <c r="OY306" i="53"/>
  <c r="OZ306" i="53" s="1"/>
  <c r="OW306" i="53"/>
  <c r="OV306" i="53"/>
  <c r="OU306" i="53"/>
  <c r="OT306" i="53"/>
  <c r="OS306" i="53"/>
  <c r="OY305" i="53"/>
  <c r="OZ305" i="53" s="1"/>
  <c r="OW305" i="53"/>
  <c r="OV305" i="53"/>
  <c r="OU305" i="53"/>
  <c r="OT305" i="53"/>
  <c r="OS305" i="53"/>
  <c r="OY304" i="53"/>
  <c r="OZ304" i="53" s="1"/>
  <c r="OW304" i="53"/>
  <c r="OV304" i="53"/>
  <c r="OU304" i="53"/>
  <c r="OT304" i="53"/>
  <c r="OS304" i="53"/>
  <c r="OY301" i="53"/>
  <c r="OZ301" i="53" s="1"/>
  <c r="OW301" i="53"/>
  <c r="OV301" i="53"/>
  <c r="OU301" i="53"/>
  <c r="OT301" i="53"/>
  <c r="OS301" i="53"/>
  <c r="OY300" i="53"/>
  <c r="OZ300" i="53" s="1"/>
  <c r="OW300" i="53"/>
  <c r="OV300" i="53"/>
  <c r="OU300" i="53"/>
  <c r="OT300" i="53"/>
  <c r="OS300" i="53"/>
  <c r="OY299" i="53"/>
  <c r="OZ299" i="53" s="1"/>
  <c r="OW299" i="53"/>
  <c r="OV299" i="53"/>
  <c r="OU299" i="53"/>
  <c r="OT299" i="53"/>
  <c r="OS299" i="53"/>
  <c r="OY298" i="53"/>
  <c r="OZ298" i="53" s="1"/>
  <c r="OW298" i="53"/>
  <c r="OV298" i="53"/>
  <c r="OU298" i="53"/>
  <c r="OT298" i="53"/>
  <c r="OS298" i="53"/>
  <c r="OY297" i="53"/>
  <c r="OZ297" i="53" s="1"/>
  <c r="OW297" i="53"/>
  <c r="OV297" i="53"/>
  <c r="OU297" i="53"/>
  <c r="OT297" i="53"/>
  <c r="OS297" i="53"/>
  <c r="OY296" i="53"/>
  <c r="OZ296" i="53" s="1"/>
  <c r="OW296" i="53"/>
  <c r="OV296" i="53"/>
  <c r="OU296" i="53"/>
  <c r="OT296" i="53"/>
  <c r="OS296" i="53"/>
  <c r="OY295" i="53"/>
  <c r="OZ295" i="53" s="1"/>
  <c r="OW295" i="53"/>
  <c r="OV295" i="53"/>
  <c r="OU295" i="53"/>
  <c r="OT295" i="53"/>
  <c r="OS295" i="53"/>
  <c r="OY294" i="53"/>
  <c r="OZ294" i="53" s="1"/>
  <c r="OW294" i="53"/>
  <c r="OV294" i="53"/>
  <c r="OU294" i="53"/>
  <c r="OT294" i="53"/>
  <c r="OS294" i="53"/>
  <c r="OY293" i="53"/>
  <c r="OZ293" i="53" s="1"/>
  <c r="OW293" i="53"/>
  <c r="OV293" i="53"/>
  <c r="OU293" i="53"/>
  <c r="OT293" i="53"/>
  <c r="OS293" i="53"/>
  <c r="OY292" i="53"/>
  <c r="OZ292" i="53" s="1"/>
  <c r="OW292" i="53"/>
  <c r="OV292" i="53"/>
  <c r="OU292" i="53"/>
  <c r="OT292" i="53"/>
  <c r="OS292" i="53"/>
  <c r="OY291" i="53"/>
  <c r="OZ291" i="53" s="1"/>
  <c r="OW291" i="53"/>
  <c r="OV291" i="53"/>
  <c r="OU291" i="53"/>
  <c r="OT291" i="53"/>
  <c r="OS291" i="53"/>
  <c r="OY290" i="53"/>
  <c r="OZ290" i="53" s="1"/>
  <c r="OW290" i="53"/>
  <c r="OV290" i="53"/>
  <c r="OU290" i="53"/>
  <c r="OT290" i="53"/>
  <c r="OS290" i="53"/>
  <c r="OY289" i="53"/>
  <c r="OZ289" i="53" s="1"/>
  <c r="OW289" i="53"/>
  <c r="OV289" i="53"/>
  <c r="OU289" i="53"/>
  <c r="OT289" i="53"/>
  <c r="OS289" i="53"/>
  <c r="OY288" i="53"/>
  <c r="OZ288" i="53" s="1"/>
  <c r="OW288" i="53"/>
  <c r="OV288" i="53"/>
  <c r="OU288" i="53"/>
  <c r="OT288" i="53"/>
  <c r="OS288" i="53"/>
  <c r="OY287" i="53"/>
  <c r="OZ287" i="53" s="1"/>
  <c r="OW287" i="53"/>
  <c r="OV287" i="53"/>
  <c r="OU287" i="53"/>
  <c r="OT287" i="53"/>
  <c r="OS287" i="53"/>
  <c r="OY286" i="53"/>
  <c r="OZ286" i="53" s="1"/>
  <c r="OW286" i="53"/>
  <c r="OV286" i="53"/>
  <c r="OU286" i="53"/>
  <c r="OT286" i="53"/>
  <c r="OS286" i="53"/>
  <c r="OY285" i="53"/>
  <c r="OZ285" i="53" s="1"/>
  <c r="OW285" i="53"/>
  <c r="OV285" i="53"/>
  <c r="OU285" i="53"/>
  <c r="OT285" i="53"/>
  <c r="OS285" i="53"/>
  <c r="OY284" i="53"/>
  <c r="OZ284" i="53" s="1"/>
  <c r="OW284" i="53"/>
  <c r="OV284" i="53"/>
  <c r="OU284" i="53"/>
  <c r="OT284" i="53"/>
  <c r="OS284" i="53"/>
  <c r="OY280" i="53"/>
  <c r="OZ280" i="53" s="1"/>
  <c r="OW280" i="53"/>
  <c r="OV280" i="53"/>
  <c r="OU280" i="53"/>
  <c r="OT280" i="53"/>
  <c r="OS280" i="53"/>
  <c r="OY279" i="53"/>
  <c r="OZ279" i="53" s="1"/>
  <c r="OW279" i="53"/>
  <c r="OV279" i="53"/>
  <c r="OU279" i="53"/>
  <c r="OT279" i="53"/>
  <c r="OS279" i="53"/>
  <c r="OY278" i="53"/>
  <c r="OZ278" i="53" s="1"/>
  <c r="OW278" i="53"/>
  <c r="OV278" i="53"/>
  <c r="OU278" i="53"/>
  <c r="OT278" i="53"/>
  <c r="OS278" i="53"/>
  <c r="OY277" i="53"/>
  <c r="OZ277" i="53" s="1"/>
  <c r="OW277" i="53"/>
  <c r="OV277" i="53"/>
  <c r="OU277" i="53"/>
  <c r="OT277" i="53"/>
  <c r="OS277" i="53"/>
  <c r="OY276" i="53"/>
  <c r="OZ276" i="53" s="1"/>
  <c r="OW276" i="53"/>
  <c r="OV276" i="53"/>
  <c r="OU276" i="53"/>
  <c r="OT276" i="53"/>
  <c r="OS276" i="53"/>
  <c r="OY275" i="53"/>
  <c r="OZ275" i="53" s="1"/>
  <c r="OW275" i="53"/>
  <c r="OV275" i="53"/>
  <c r="OU275" i="53"/>
  <c r="OT275" i="53"/>
  <c r="OS275" i="53"/>
  <c r="OY274" i="53"/>
  <c r="OZ274" i="53" s="1"/>
  <c r="OW274" i="53"/>
  <c r="OV274" i="53"/>
  <c r="OU274" i="53"/>
  <c r="OT274" i="53"/>
  <c r="OS274" i="53"/>
  <c r="OY273" i="53"/>
  <c r="OZ273" i="53" s="1"/>
  <c r="OW273" i="53"/>
  <c r="OV273" i="53"/>
  <c r="OU273" i="53"/>
  <c r="OT273" i="53"/>
  <c r="OS273" i="53"/>
  <c r="OY272" i="53"/>
  <c r="OZ272" i="53" s="1"/>
  <c r="OW272" i="53"/>
  <c r="OV272" i="53"/>
  <c r="OU272" i="53"/>
  <c r="OT272" i="53"/>
  <c r="OS272" i="53"/>
  <c r="OY271" i="53"/>
  <c r="OZ271" i="53" s="1"/>
  <c r="OW271" i="53"/>
  <c r="OV271" i="53"/>
  <c r="OU271" i="53"/>
  <c r="OT271" i="53"/>
  <c r="OS271" i="53"/>
  <c r="OY270" i="53"/>
  <c r="OZ270" i="53" s="1"/>
  <c r="OW270" i="53"/>
  <c r="OV270" i="53"/>
  <c r="OU270" i="53"/>
  <c r="OT270" i="53"/>
  <c r="OS270" i="53"/>
  <c r="OY269" i="53"/>
  <c r="OZ269" i="53" s="1"/>
  <c r="OW269" i="53"/>
  <c r="OV269" i="53"/>
  <c r="OU269" i="53"/>
  <c r="OT269" i="53"/>
  <c r="OS269" i="53"/>
  <c r="OY268" i="53"/>
  <c r="OZ268" i="53" s="1"/>
  <c r="OW268" i="53"/>
  <c r="OV268" i="53"/>
  <c r="OU268" i="53"/>
  <c r="OT268" i="53"/>
  <c r="OS268" i="53"/>
  <c r="OY267" i="53"/>
  <c r="OZ267" i="53" s="1"/>
  <c r="OW267" i="53"/>
  <c r="OV267" i="53"/>
  <c r="OT267" i="53"/>
  <c r="OY266" i="53"/>
  <c r="OZ266" i="53" s="1"/>
  <c r="OW266" i="53"/>
  <c r="OV266" i="53"/>
  <c r="OU266" i="53"/>
  <c r="OT266" i="53"/>
  <c r="OS266" i="53"/>
  <c r="OY265" i="53"/>
  <c r="OZ265" i="53" s="1"/>
  <c r="OW265" i="53"/>
  <c r="OV265" i="53"/>
  <c r="OU265" i="53"/>
  <c r="OT265" i="53"/>
  <c r="OS265" i="53"/>
  <c r="OY264" i="53"/>
  <c r="OZ264" i="53" s="1"/>
  <c r="OW264" i="53"/>
  <c r="OV264" i="53"/>
  <c r="OU264" i="53"/>
  <c r="OT264" i="53"/>
  <c r="OS264" i="53"/>
  <c r="OY258" i="53"/>
  <c r="OZ258" i="53" s="1"/>
  <c r="OW258" i="53"/>
  <c r="OV258" i="53"/>
  <c r="OU258" i="53"/>
  <c r="OT258" i="53"/>
  <c r="OS258" i="53"/>
  <c r="OY257" i="53"/>
  <c r="OZ257" i="53" s="1"/>
  <c r="OW257" i="53"/>
  <c r="OV257" i="53"/>
  <c r="OU257" i="53"/>
  <c r="OT257" i="53"/>
  <c r="OS257" i="53"/>
  <c r="OY256" i="53"/>
  <c r="OZ256" i="53" s="1"/>
  <c r="OW256" i="53"/>
  <c r="OV256" i="53"/>
  <c r="OU256" i="53"/>
  <c r="OT256" i="53"/>
  <c r="OS256" i="53"/>
  <c r="OY255" i="53"/>
  <c r="OZ255" i="53" s="1"/>
  <c r="OW255" i="53"/>
  <c r="OV255" i="53"/>
  <c r="OU255" i="53"/>
  <c r="OT255" i="53"/>
  <c r="OS255" i="53"/>
  <c r="OY254" i="53"/>
  <c r="OZ254" i="53" s="1"/>
  <c r="OW254" i="53"/>
  <c r="OV254" i="53"/>
  <c r="OU254" i="53"/>
  <c r="OT254" i="53"/>
  <c r="OS254" i="53"/>
  <c r="OY253" i="53"/>
  <c r="OZ253" i="53" s="1"/>
  <c r="OW253" i="53"/>
  <c r="OV253" i="53"/>
  <c r="OU253" i="53"/>
  <c r="OT253" i="53"/>
  <c r="OS253" i="53"/>
  <c r="OY252" i="53"/>
  <c r="OZ252" i="53" s="1"/>
  <c r="OW252" i="53"/>
  <c r="OV252" i="53"/>
  <c r="OU252" i="53"/>
  <c r="OT252" i="53"/>
  <c r="OS252" i="53"/>
  <c r="OY251" i="53"/>
  <c r="OZ251" i="53" s="1"/>
  <c r="OW251" i="53"/>
  <c r="OV251" i="53"/>
  <c r="OU251" i="53"/>
  <c r="OT251" i="53"/>
  <c r="OS251" i="53"/>
  <c r="OY250" i="53"/>
  <c r="OZ250" i="53" s="1"/>
  <c r="OW250" i="53"/>
  <c r="OV250" i="53"/>
  <c r="OU250" i="53"/>
  <c r="OT250" i="53"/>
  <c r="OS250" i="53"/>
  <c r="OY249" i="53"/>
  <c r="OZ249" i="53" s="1"/>
  <c r="OW249" i="53"/>
  <c r="OV249" i="53"/>
  <c r="OU249" i="53"/>
  <c r="OT249" i="53"/>
  <c r="OS249" i="53"/>
  <c r="OY248" i="53"/>
  <c r="OZ248" i="53" s="1"/>
  <c r="OW248" i="53"/>
  <c r="OV248" i="53"/>
  <c r="OU248" i="53"/>
  <c r="OT248" i="53"/>
  <c r="OS248" i="53"/>
  <c r="OY247" i="53"/>
  <c r="OZ247" i="53" s="1"/>
  <c r="OW247" i="53"/>
  <c r="OV247" i="53"/>
  <c r="OU247" i="53"/>
  <c r="OT247" i="53"/>
  <c r="OS247" i="53"/>
  <c r="OY246" i="53"/>
  <c r="OZ246" i="53" s="1"/>
  <c r="OW246" i="53"/>
  <c r="OV246" i="53"/>
  <c r="OU246" i="53"/>
  <c r="OT246" i="53"/>
  <c r="OS246" i="53"/>
  <c r="OY245" i="53"/>
  <c r="OZ245" i="53" s="1"/>
  <c r="OW245" i="53"/>
  <c r="OV245" i="53"/>
  <c r="OU245" i="53"/>
  <c r="OT245" i="53"/>
  <c r="OS245" i="53"/>
  <c r="OY244" i="53"/>
  <c r="OZ244" i="53" s="1"/>
  <c r="OW244" i="53"/>
  <c r="OV244" i="53"/>
  <c r="OU244" i="53"/>
  <c r="OT244" i="53"/>
  <c r="OS244" i="53"/>
  <c r="OY243" i="53"/>
  <c r="OZ243" i="53" s="1"/>
  <c r="OW243" i="53"/>
  <c r="OV243" i="53"/>
  <c r="OU243" i="53"/>
  <c r="OT243" i="53"/>
  <c r="OS243" i="53"/>
  <c r="OY242" i="53"/>
  <c r="OZ242" i="53" s="1"/>
  <c r="OW242" i="53"/>
  <c r="OV242" i="53"/>
  <c r="OU242" i="53"/>
  <c r="OT242" i="53"/>
  <c r="OS242" i="53"/>
  <c r="OY241" i="53"/>
  <c r="OZ241" i="53" s="1"/>
  <c r="OW241" i="53"/>
  <c r="OV241" i="53"/>
  <c r="OU241" i="53"/>
  <c r="OT241" i="53"/>
  <c r="OS241" i="53"/>
  <c r="OY240" i="53"/>
  <c r="OZ240" i="53" s="1"/>
  <c r="OW240" i="53"/>
  <c r="OV240" i="53"/>
  <c r="OU240" i="53"/>
  <c r="OT240" i="53"/>
  <c r="OS240" i="53"/>
  <c r="OY238" i="53"/>
  <c r="OZ238" i="53" s="1"/>
  <c r="OW238" i="53"/>
  <c r="OV238" i="53"/>
  <c r="OU238" i="53"/>
  <c r="OT238" i="53"/>
  <c r="OS238" i="53"/>
  <c r="OY237" i="53"/>
  <c r="OZ237" i="53" s="1"/>
  <c r="OW237" i="53"/>
  <c r="OV237" i="53"/>
  <c r="OU237" i="53"/>
  <c r="OT237" i="53"/>
  <c r="OS237" i="53"/>
  <c r="OY236" i="53"/>
  <c r="OZ236" i="53" s="1"/>
  <c r="OW236" i="53"/>
  <c r="OV236" i="53"/>
  <c r="OU236" i="53"/>
  <c r="OT236" i="53"/>
  <c r="OS236" i="53"/>
  <c r="OY235" i="53"/>
  <c r="OZ235" i="53" s="1"/>
  <c r="OW235" i="53"/>
  <c r="OV235" i="53"/>
  <c r="OU235" i="53"/>
  <c r="OT235" i="53"/>
  <c r="OS235" i="53"/>
  <c r="OY234" i="53"/>
  <c r="OZ234" i="53" s="1"/>
  <c r="OW234" i="53"/>
  <c r="OV234" i="53"/>
  <c r="OU234" i="53"/>
  <c r="OT234" i="53"/>
  <c r="OS234" i="53"/>
  <c r="OY233" i="53"/>
  <c r="OZ233" i="53" s="1"/>
  <c r="OW233" i="53"/>
  <c r="OV233" i="53"/>
  <c r="OU233" i="53"/>
  <c r="OT233" i="53"/>
  <c r="OS233" i="53"/>
  <c r="OY232" i="53"/>
  <c r="OZ232" i="53" s="1"/>
  <c r="OW232" i="53"/>
  <c r="OV232" i="53"/>
  <c r="OU232" i="53"/>
  <c r="OT232" i="53"/>
  <c r="OS232" i="53"/>
  <c r="OY231" i="53"/>
  <c r="OZ231" i="53" s="1"/>
  <c r="OW231" i="53"/>
  <c r="OV231" i="53"/>
  <c r="OU231" i="53"/>
  <c r="OT231" i="53"/>
  <c r="OS231" i="53"/>
  <c r="OY230" i="53"/>
  <c r="OZ230" i="53" s="1"/>
  <c r="OW230" i="53"/>
  <c r="OV230" i="53"/>
  <c r="OU230" i="53"/>
  <c r="OT230" i="53"/>
  <c r="OS230" i="53"/>
  <c r="OY229" i="53"/>
  <c r="OZ229" i="53" s="1"/>
  <c r="OW229" i="53"/>
  <c r="OV229" i="53"/>
  <c r="OU229" i="53"/>
  <c r="OT229" i="53"/>
  <c r="OS229" i="53"/>
  <c r="OY228" i="53"/>
  <c r="OZ228" i="53" s="1"/>
  <c r="OW228" i="53"/>
  <c r="OV228" i="53"/>
  <c r="OU228" i="53"/>
  <c r="OT228" i="53"/>
  <c r="OS228" i="53"/>
  <c r="OY227" i="53"/>
  <c r="OZ227" i="53" s="1"/>
  <c r="OW227" i="53"/>
  <c r="OV227" i="53"/>
  <c r="OU227" i="53"/>
  <c r="OT227" i="53"/>
  <c r="OS227" i="53"/>
  <c r="OY226" i="53"/>
  <c r="OZ226" i="53" s="1"/>
  <c r="OW226" i="53"/>
  <c r="OV226" i="53"/>
  <c r="OU226" i="53"/>
  <c r="OT226" i="53"/>
  <c r="OS226" i="53"/>
  <c r="OY224" i="53"/>
  <c r="OZ224" i="53" s="1"/>
  <c r="OW224" i="53"/>
  <c r="OV224" i="53"/>
  <c r="OU224" i="53"/>
  <c r="OT224" i="53"/>
  <c r="OS224" i="53"/>
  <c r="OY223" i="53"/>
  <c r="OZ223" i="53" s="1"/>
  <c r="OW223" i="53"/>
  <c r="OV223" i="53"/>
  <c r="OU223" i="53"/>
  <c r="OT223" i="53"/>
  <c r="OS223" i="53"/>
  <c r="OY222" i="53"/>
  <c r="OZ222" i="53" s="1"/>
  <c r="OW222" i="53"/>
  <c r="OV222" i="53"/>
  <c r="OU222" i="53"/>
  <c r="OT222" i="53"/>
  <c r="OS222" i="53"/>
  <c r="OY219" i="53"/>
  <c r="OZ219" i="53" s="1"/>
  <c r="OW219" i="53"/>
  <c r="OV219" i="53"/>
  <c r="OU219" i="53"/>
  <c r="OT219" i="53"/>
  <c r="OS219" i="53"/>
  <c r="OY218" i="53"/>
  <c r="OZ218" i="53" s="1"/>
  <c r="OW218" i="53"/>
  <c r="OV218" i="53"/>
  <c r="OU218" i="53"/>
  <c r="OT218" i="53"/>
  <c r="OS218" i="53"/>
  <c r="OY217" i="53"/>
  <c r="OZ217" i="53" s="1"/>
  <c r="OW217" i="53"/>
  <c r="OV217" i="53"/>
  <c r="OU217" i="53"/>
  <c r="OT217" i="53"/>
  <c r="OS217" i="53"/>
  <c r="OY216" i="53"/>
  <c r="OZ216" i="53" s="1"/>
  <c r="OW216" i="53"/>
  <c r="OV216" i="53"/>
  <c r="OU216" i="53"/>
  <c r="OT216" i="53"/>
  <c r="OS216" i="53"/>
  <c r="OY215" i="53"/>
  <c r="OZ215" i="53" s="1"/>
  <c r="OW215" i="53"/>
  <c r="OV215" i="53"/>
  <c r="OU215" i="53"/>
  <c r="OT215" i="53"/>
  <c r="OS215" i="53"/>
  <c r="OY214" i="53"/>
  <c r="OZ214" i="53" s="1"/>
  <c r="OW214" i="53"/>
  <c r="OV214" i="53"/>
  <c r="OU214" i="53"/>
  <c r="OT214" i="53"/>
  <c r="OS214" i="53"/>
  <c r="OY213" i="53"/>
  <c r="OZ213" i="53" s="1"/>
  <c r="OW213" i="53"/>
  <c r="OV213" i="53"/>
  <c r="OU213" i="53"/>
  <c r="OT213" i="53"/>
  <c r="OS213" i="53"/>
  <c r="OY212" i="53"/>
  <c r="OZ212" i="53" s="1"/>
  <c r="OW212" i="53"/>
  <c r="OV212" i="53"/>
  <c r="OU212" i="53"/>
  <c r="OT212" i="53"/>
  <c r="OS212" i="53"/>
  <c r="OY211" i="53"/>
  <c r="OZ211" i="53" s="1"/>
  <c r="OW211" i="53"/>
  <c r="OV211" i="53"/>
  <c r="OU211" i="53"/>
  <c r="OT211" i="53"/>
  <c r="OS211" i="53"/>
  <c r="OY210" i="53"/>
  <c r="OZ210" i="53" s="1"/>
  <c r="OW210" i="53"/>
  <c r="OV210" i="53"/>
  <c r="OU210" i="53"/>
  <c r="OT210" i="53"/>
  <c r="OS210" i="53"/>
  <c r="OY209" i="53"/>
  <c r="OZ209" i="53" s="1"/>
  <c r="OW209" i="53"/>
  <c r="OV209" i="53"/>
  <c r="OU209" i="53"/>
  <c r="OT209" i="53"/>
  <c r="OS209" i="53"/>
  <c r="OY208" i="53"/>
  <c r="OZ208" i="53" s="1"/>
  <c r="OW208" i="53"/>
  <c r="OV208" i="53"/>
  <c r="OU208" i="53"/>
  <c r="OT208" i="53"/>
  <c r="OS208" i="53"/>
  <c r="OY207" i="53"/>
  <c r="OZ207" i="53" s="1"/>
  <c r="OW207" i="53"/>
  <c r="OV207" i="53"/>
  <c r="OU207" i="53"/>
  <c r="OT207" i="53"/>
  <c r="OS207" i="53"/>
  <c r="OY206" i="53"/>
  <c r="OZ206" i="53" s="1"/>
  <c r="OW206" i="53"/>
  <c r="OV206" i="53"/>
  <c r="OU206" i="53"/>
  <c r="OT206" i="53"/>
  <c r="OS206" i="53"/>
  <c r="OY205" i="53"/>
  <c r="OZ205" i="53" s="1"/>
  <c r="OW205" i="53"/>
  <c r="OV205" i="53"/>
  <c r="OU205" i="53"/>
  <c r="OT205" i="53"/>
  <c r="OS205" i="53"/>
  <c r="OY204" i="53"/>
  <c r="OZ204" i="53" s="1"/>
  <c r="OW204" i="53"/>
  <c r="OV204" i="53"/>
  <c r="OU204" i="53"/>
  <c r="OT204" i="53"/>
  <c r="OS204" i="53"/>
  <c r="OY203" i="53"/>
  <c r="OZ203" i="53" s="1"/>
  <c r="OW203" i="53"/>
  <c r="OV203" i="53"/>
  <c r="OU203" i="53"/>
  <c r="OT203" i="53"/>
  <c r="OS203" i="53"/>
  <c r="OY202" i="53"/>
  <c r="OZ202" i="53" s="1"/>
  <c r="OW202" i="53"/>
  <c r="OV202" i="53"/>
  <c r="OU202" i="53"/>
  <c r="OT202" i="53"/>
  <c r="OS202" i="53"/>
  <c r="OY198" i="53"/>
  <c r="OZ198" i="53" s="1"/>
  <c r="OW198" i="53"/>
  <c r="OV198" i="53"/>
  <c r="OU198" i="53"/>
  <c r="OT198" i="53"/>
  <c r="OS198" i="53"/>
  <c r="OY197" i="53"/>
  <c r="OZ197" i="53" s="1"/>
  <c r="OW197" i="53"/>
  <c r="OV197" i="53"/>
  <c r="OU197" i="53"/>
  <c r="OT197" i="53"/>
  <c r="OS197" i="53"/>
  <c r="OY196" i="53"/>
  <c r="OZ196" i="53" s="1"/>
  <c r="OW196" i="53"/>
  <c r="OV196" i="53"/>
  <c r="OU196" i="53"/>
  <c r="OT196" i="53"/>
  <c r="OS196" i="53"/>
  <c r="OY195" i="53"/>
  <c r="OZ195" i="53" s="1"/>
  <c r="OW195" i="53"/>
  <c r="OV195" i="53"/>
  <c r="OU195" i="53"/>
  <c r="OT195" i="53"/>
  <c r="OS195" i="53"/>
  <c r="OY194" i="53"/>
  <c r="OZ194" i="53" s="1"/>
  <c r="OW194" i="53"/>
  <c r="OV194" i="53"/>
  <c r="OU194" i="53"/>
  <c r="OT194" i="53"/>
  <c r="OS194" i="53"/>
  <c r="OY193" i="53"/>
  <c r="OZ193" i="53" s="1"/>
  <c r="OW193" i="53"/>
  <c r="OV193" i="53"/>
  <c r="OU193" i="53"/>
  <c r="OT193" i="53"/>
  <c r="OS193" i="53"/>
  <c r="OY192" i="53"/>
  <c r="OZ192" i="53" s="1"/>
  <c r="OW192" i="53"/>
  <c r="OV192" i="53"/>
  <c r="OU192" i="53"/>
  <c r="OT192" i="53"/>
  <c r="OS192" i="53"/>
  <c r="OY191" i="53"/>
  <c r="OZ191" i="53" s="1"/>
  <c r="OW191" i="53"/>
  <c r="OV191" i="53"/>
  <c r="OU191" i="53"/>
  <c r="OT191" i="53"/>
  <c r="OS191" i="53"/>
  <c r="OY190" i="53"/>
  <c r="OZ190" i="53" s="1"/>
  <c r="OW190" i="53"/>
  <c r="OV190" i="53"/>
  <c r="OU190" i="53"/>
  <c r="OT190" i="53"/>
  <c r="OS190" i="53"/>
  <c r="OY188" i="53"/>
  <c r="OZ188" i="53" s="1"/>
  <c r="OW188" i="53"/>
  <c r="OV188" i="53"/>
  <c r="OU188" i="53"/>
  <c r="OT188" i="53"/>
  <c r="OS188" i="53"/>
  <c r="OY187" i="53"/>
  <c r="OZ187" i="53" s="1"/>
  <c r="OW187" i="53"/>
  <c r="OV187" i="53"/>
  <c r="OU187" i="53"/>
  <c r="OT187" i="53"/>
  <c r="OS187" i="53"/>
  <c r="OY185" i="53"/>
  <c r="OZ185" i="53" s="1"/>
  <c r="OW185" i="53"/>
  <c r="OV185" i="53"/>
  <c r="OU185" i="53"/>
  <c r="OT185" i="53"/>
  <c r="OS185" i="53"/>
  <c r="OY184" i="53"/>
  <c r="OZ184" i="53" s="1"/>
  <c r="OW184" i="53"/>
  <c r="OV184" i="53"/>
  <c r="OU184" i="53"/>
  <c r="OT184" i="53"/>
  <c r="OS184" i="53"/>
  <c r="OY183" i="53"/>
  <c r="OZ183" i="53" s="1"/>
  <c r="OW183" i="53"/>
  <c r="OV183" i="53"/>
  <c r="OU183" i="53"/>
  <c r="OT183" i="53"/>
  <c r="OS183" i="53"/>
  <c r="OY182" i="53"/>
  <c r="OZ182" i="53" s="1"/>
  <c r="OW182" i="53"/>
  <c r="OV182" i="53"/>
  <c r="OU182" i="53"/>
  <c r="OT182" i="53"/>
  <c r="OS182" i="53"/>
  <c r="OY181" i="53"/>
  <c r="OZ181" i="53" s="1"/>
  <c r="OW181" i="53"/>
  <c r="OV181" i="53"/>
  <c r="OU181" i="53"/>
  <c r="OT181" i="53"/>
  <c r="OS181" i="53"/>
  <c r="OY179" i="53"/>
  <c r="OZ179" i="53" s="1"/>
  <c r="OW179" i="53"/>
  <c r="OV179" i="53"/>
  <c r="OT179" i="53"/>
  <c r="OS179" i="53"/>
  <c r="OY178" i="53"/>
  <c r="OZ178" i="53" s="1"/>
  <c r="OW178" i="53"/>
  <c r="OV178" i="53"/>
  <c r="OU178" i="53"/>
  <c r="OT178" i="53"/>
  <c r="OS178" i="53"/>
  <c r="OY177" i="53"/>
  <c r="OZ177" i="53" s="1"/>
  <c r="OW177" i="53"/>
  <c r="OV177" i="53"/>
  <c r="OT177" i="53"/>
  <c r="OS177" i="53"/>
  <c r="OY175" i="53"/>
  <c r="OZ175" i="53" s="1"/>
  <c r="OW175" i="53"/>
  <c r="OV175" i="53"/>
  <c r="OU175" i="53"/>
  <c r="OT175" i="53"/>
  <c r="OS175" i="53"/>
  <c r="OY174" i="53"/>
  <c r="OZ174" i="53" s="1"/>
  <c r="OW174" i="53"/>
  <c r="OV174" i="53"/>
  <c r="OU174" i="53"/>
  <c r="OT174" i="53"/>
  <c r="OS174" i="53"/>
  <c r="OY173" i="53"/>
  <c r="OZ173" i="53" s="1"/>
  <c r="OW173" i="53"/>
  <c r="OV173" i="53"/>
  <c r="OU173" i="53"/>
  <c r="OT173" i="53"/>
  <c r="OS173" i="53"/>
  <c r="OY172" i="53"/>
  <c r="OZ172" i="53" s="1"/>
  <c r="OW172" i="53"/>
  <c r="OV172" i="53"/>
  <c r="OU172" i="53"/>
  <c r="OT172" i="53"/>
  <c r="OS172" i="53"/>
  <c r="OY169" i="53"/>
  <c r="OZ169" i="53" s="1"/>
  <c r="OW169" i="53"/>
  <c r="OV169" i="53"/>
  <c r="OU169" i="53"/>
  <c r="OT169" i="53"/>
  <c r="OS169" i="53"/>
  <c r="OY168" i="53"/>
  <c r="OZ168" i="53" s="1"/>
  <c r="OW168" i="53"/>
  <c r="OV168" i="53"/>
  <c r="OU168" i="53"/>
  <c r="OT168" i="53"/>
  <c r="OS168" i="53"/>
  <c r="OY167" i="53"/>
  <c r="OZ167" i="53" s="1"/>
  <c r="OW167" i="53"/>
  <c r="OV167" i="53"/>
  <c r="OU167" i="53"/>
  <c r="OT167" i="53"/>
  <c r="OS167" i="53"/>
  <c r="OY166" i="53"/>
  <c r="OZ166" i="53" s="1"/>
  <c r="OW166" i="53"/>
  <c r="OV166" i="53"/>
  <c r="OU166" i="53"/>
  <c r="OT166" i="53"/>
  <c r="OS166" i="53"/>
  <c r="OY165" i="53"/>
  <c r="OZ165" i="53" s="1"/>
  <c r="OW165" i="53"/>
  <c r="OV165" i="53"/>
  <c r="OU165" i="53"/>
  <c r="OT165" i="53"/>
  <c r="OS165" i="53"/>
  <c r="OY164" i="53"/>
  <c r="OZ164" i="53" s="1"/>
  <c r="OW164" i="53"/>
  <c r="OV164" i="53"/>
  <c r="OU164" i="53"/>
  <c r="OT164" i="53"/>
  <c r="OS164" i="53"/>
  <c r="OY163" i="53"/>
  <c r="OZ163" i="53" s="1"/>
  <c r="OW163" i="53"/>
  <c r="OV163" i="53"/>
  <c r="OU163" i="53"/>
  <c r="OT163" i="53"/>
  <c r="OS163" i="53"/>
  <c r="OY162" i="53"/>
  <c r="OZ162" i="53" s="1"/>
  <c r="OW162" i="53"/>
  <c r="OV162" i="53"/>
  <c r="OU162" i="53"/>
  <c r="OT162" i="53"/>
  <c r="OS162" i="53"/>
  <c r="OY161" i="53"/>
  <c r="OZ161" i="53" s="1"/>
  <c r="OW161" i="53"/>
  <c r="OV161" i="53"/>
  <c r="OU161" i="53"/>
  <c r="OT161" i="53"/>
  <c r="OS161" i="53"/>
  <c r="OY160" i="53"/>
  <c r="OZ160" i="53" s="1"/>
  <c r="OW160" i="53"/>
  <c r="OV160" i="53"/>
  <c r="OU160" i="53"/>
  <c r="OT160" i="53"/>
  <c r="OS160" i="53"/>
  <c r="OY159" i="53"/>
  <c r="OZ159" i="53" s="1"/>
  <c r="OW159" i="53"/>
  <c r="OV159" i="53"/>
  <c r="OU159" i="53"/>
  <c r="OT159" i="53"/>
  <c r="OS159" i="53"/>
  <c r="OY157" i="53"/>
  <c r="OZ157" i="53" s="1"/>
  <c r="OW157" i="53"/>
  <c r="OV157" i="53"/>
  <c r="OU157" i="53"/>
  <c r="OT157" i="53"/>
  <c r="OS157" i="53"/>
  <c r="OY156" i="53"/>
  <c r="OZ156" i="53" s="1"/>
  <c r="OW156" i="53"/>
  <c r="OV156" i="53"/>
  <c r="OU156" i="53"/>
  <c r="OT156" i="53"/>
  <c r="OS156" i="53"/>
  <c r="OY155" i="53"/>
  <c r="OZ155" i="53" s="1"/>
  <c r="OW155" i="53"/>
  <c r="OV155" i="53"/>
  <c r="OU155" i="53"/>
  <c r="OT155" i="53"/>
  <c r="OS155" i="53"/>
  <c r="OY154" i="53"/>
  <c r="OZ154" i="53" s="1"/>
  <c r="OW154" i="53"/>
  <c r="OV154" i="53"/>
  <c r="OU154" i="53"/>
  <c r="OT154" i="53"/>
  <c r="OS154" i="53"/>
  <c r="OY153" i="53"/>
  <c r="OZ153" i="53" s="1"/>
  <c r="OW153" i="53"/>
  <c r="OV153" i="53"/>
  <c r="OU153" i="53"/>
  <c r="OT153" i="53"/>
  <c r="OS153" i="53"/>
  <c r="OY152" i="53"/>
  <c r="OZ152" i="53" s="1"/>
  <c r="OW152" i="53"/>
  <c r="OV152" i="53"/>
  <c r="OU152" i="53"/>
  <c r="OT152" i="53"/>
  <c r="OS152" i="53"/>
  <c r="OY151" i="53"/>
  <c r="OZ151" i="53" s="1"/>
  <c r="OW151" i="53"/>
  <c r="OV151" i="53"/>
  <c r="OU151" i="53"/>
  <c r="OT151" i="53"/>
  <c r="OS151" i="53"/>
  <c r="OY150" i="53"/>
  <c r="OZ150" i="53" s="1"/>
  <c r="OW150" i="53"/>
  <c r="OV150" i="53"/>
  <c r="OU150" i="53"/>
  <c r="OT150" i="53"/>
  <c r="OS150" i="53"/>
  <c r="OY149" i="53"/>
  <c r="OZ149" i="53" s="1"/>
  <c r="OW149" i="53"/>
  <c r="OV149" i="53"/>
  <c r="OU149" i="53"/>
  <c r="OT149" i="53"/>
  <c r="OS149" i="53"/>
  <c r="OY148" i="53"/>
  <c r="OZ148" i="53" s="1"/>
  <c r="OW148" i="53"/>
  <c r="OV148" i="53"/>
  <c r="OU148" i="53"/>
  <c r="OT148" i="53"/>
  <c r="OS148" i="53"/>
  <c r="OY145" i="53"/>
  <c r="OZ145" i="53" s="1"/>
  <c r="OW145" i="53"/>
  <c r="OV145" i="53"/>
  <c r="OU145" i="53"/>
  <c r="OT145" i="53"/>
  <c r="OS145" i="53"/>
  <c r="OY144" i="53"/>
  <c r="OZ144" i="53" s="1"/>
  <c r="OW144" i="53"/>
  <c r="OV144" i="53"/>
  <c r="OU144" i="53"/>
  <c r="OT144" i="53"/>
  <c r="OS144" i="53"/>
  <c r="OY142" i="53"/>
  <c r="OZ142" i="53" s="1"/>
  <c r="OW142" i="53"/>
  <c r="OV142" i="53"/>
  <c r="OU142" i="53"/>
  <c r="OT142" i="53"/>
  <c r="OS142" i="53"/>
  <c r="OY141" i="53"/>
  <c r="OZ141" i="53" s="1"/>
  <c r="OW141" i="53"/>
  <c r="OV141" i="53"/>
  <c r="OU141" i="53"/>
  <c r="OT141" i="53"/>
  <c r="OS141" i="53"/>
  <c r="OY140" i="53"/>
  <c r="OZ140" i="53" s="1"/>
  <c r="OW140" i="53"/>
  <c r="OV140" i="53"/>
  <c r="OU140" i="53"/>
  <c r="OT140" i="53"/>
  <c r="OS140" i="53"/>
  <c r="OY139" i="53"/>
  <c r="OZ139" i="53" s="1"/>
  <c r="OW139" i="53"/>
  <c r="OV139" i="53"/>
  <c r="OU139" i="53"/>
  <c r="OT139" i="53"/>
  <c r="OS139" i="53"/>
  <c r="OY137" i="53"/>
  <c r="OZ137" i="53" s="1"/>
  <c r="OW137" i="53"/>
  <c r="OV137" i="53"/>
  <c r="OU137" i="53"/>
  <c r="OT137" i="53"/>
  <c r="OS137" i="53"/>
  <c r="OY134" i="53"/>
  <c r="OZ134" i="53" s="1"/>
  <c r="OW134" i="53"/>
  <c r="OV134" i="53"/>
  <c r="OU134" i="53"/>
  <c r="OT134" i="53"/>
  <c r="OS134" i="53"/>
  <c r="OY133" i="53"/>
  <c r="OZ133" i="53" s="1"/>
  <c r="OW133" i="53"/>
  <c r="OV133" i="53"/>
  <c r="OU133" i="53"/>
  <c r="OT133" i="53"/>
  <c r="OS133" i="53"/>
  <c r="OY131" i="53"/>
  <c r="OZ131" i="53" s="1"/>
  <c r="OW131" i="53"/>
  <c r="OV131" i="53"/>
  <c r="OT131" i="53"/>
  <c r="OS131" i="53"/>
  <c r="OY130" i="53"/>
  <c r="OZ130" i="53" s="1"/>
  <c r="OW130" i="53"/>
  <c r="OV130" i="53"/>
  <c r="OU130" i="53"/>
  <c r="OT130" i="53"/>
  <c r="OS130" i="53"/>
  <c r="OY129" i="53"/>
  <c r="OZ129" i="53" s="1"/>
  <c r="OW129" i="53"/>
  <c r="OV129" i="53"/>
  <c r="OT129" i="53"/>
  <c r="OS129" i="53"/>
  <c r="OY128" i="53"/>
  <c r="OZ128" i="53" s="1"/>
  <c r="OW128" i="53"/>
  <c r="OV128" i="53"/>
  <c r="OT128" i="53"/>
  <c r="OS128" i="53"/>
  <c r="OY126" i="53"/>
  <c r="OZ126" i="53" s="1"/>
  <c r="OW126" i="53"/>
  <c r="OV126" i="53"/>
  <c r="OU126" i="53"/>
  <c r="OT126" i="53"/>
  <c r="OS126" i="53"/>
  <c r="OY125" i="53"/>
  <c r="OZ125" i="53" s="1"/>
  <c r="OW125" i="53"/>
  <c r="OV125" i="53"/>
  <c r="OU125" i="53"/>
  <c r="OT125" i="53"/>
  <c r="OS125" i="53"/>
  <c r="OY121" i="53"/>
  <c r="OZ121" i="53" s="1"/>
  <c r="OW121" i="53"/>
  <c r="OV121" i="53"/>
  <c r="OU121" i="53"/>
  <c r="OT121" i="53"/>
  <c r="OS121" i="53"/>
  <c r="OY120" i="53"/>
  <c r="OZ120" i="53" s="1"/>
  <c r="OW120" i="53"/>
  <c r="OV120" i="53"/>
  <c r="OT120" i="53"/>
  <c r="OS120" i="53"/>
  <c r="OY119" i="53"/>
  <c r="OZ119" i="53" s="1"/>
  <c r="OW119" i="53"/>
  <c r="OV119" i="53"/>
  <c r="OT119" i="53"/>
  <c r="OS119" i="53"/>
  <c r="OY118" i="53"/>
  <c r="OZ118" i="53" s="1"/>
  <c r="OW118" i="53"/>
  <c r="OV118" i="53"/>
  <c r="OT118" i="53"/>
  <c r="OS118" i="53"/>
  <c r="OY117" i="53"/>
  <c r="OZ117" i="53" s="1"/>
  <c r="OW117" i="53"/>
  <c r="OV117" i="53"/>
  <c r="OT117" i="53"/>
  <c r="OS117" i="53"/>
  <c r="OY116" i="53"/>
  <c r="OZ116" i="53" s="1"/>
  <c r="OW116" i="53"/>
  <c r="OV116" i="53"/>
  <c r="OU116" i="53"/>
  <c r="OT116" i="53"/>
  <c r="OS116" i="53"/>
  <c r="OY114" i="53"/>
  <c r="OZ114" i="53" s="1"/>
  <c r="OW114" i="53"/>
  <c r="OV114" i="53"/>
  <c r="OU114" i="53"/>
  <c r="OT114" i="53"/>
  <c r="OS114" i="53"/>
  <c r="OY112" i="53"/>
  <c r="OZ112" i="53" s="1"/>
  <c r="OW112" i="53"/>
  <c r="OV112" i="53"/>
  <c r="OU112" i="53"/>
  <c r="OT112" i="53"/>
  <c r="OS112" i="53"/>
  <c r="OY111" i="53"/>
  <c r="OZ111" i="53" s="1"/>
  <c r="OW111" i="53"/>
  <c r="OV111" i="53"/>
  <c r="OT111" i="53"/>
  <c r="OS111" i="53"/>
  <c r="OY110" i="53"/>
  <c r="OZ110" i="53" s="1"/>
  <c r="OW110" i="53"/>
  <c r="OV110" i="53"/>
  <c r="OT110" i="53"/>
  <c r="OS110" i="53"/>
  <c r="OY107" i="53"/>
  <c r="OZ107" i="53" s="1"/>
  <c r="OW107" i="53"/>
  <c r="OV107" i="53"/>
  <c r="OT107" i="53"/>
  <c r="OS107" i="53"/>
  <c r="OY105" i="53"/>
  <c r="OZ105" i="53" s="1"/>
  <c r="OW105" i="53"/>
  <c r="OV105" i="53"/>
  <c r="OU105" i="53"/>
  <c r="OT105" i="53"/>
  <c r="OS105" i="53"/>
  <c r="OY104" i="53"/>
  <c r="OZ104" i="53" s="1"/>
  <c r="OW104" i="53"/>
  <c r="OV104" i="53"/>
  <c r="OU104" i="53"/>
  <c r="OT104" i="53"/>
  <c r="OS104" i="53"/>
  <c r="OY103" i="53"/>
  <c r="OZ103" i="53" s="1"/>
  <c r="OW103" i="53"/>
  <c r="OV103" i="53"/>
  <c r="OU103" i="53"/>
  <c r="OT103" i="53"/>
  <c r="OS103" i="53"/>
  <c r="OY102" i="53"/>
  <c r="OZ102" i="53" s="1"/>
  <c r="OW102" i="53"/>
  <c r="OV102" i="53"/>
  <c r="OU102" i="53"/>
  <c r="OT102" i="53"/>
  <c r="OS102" i="53"/>
  <c r="OY101" i="53"/>
  <c r="OZ101" i="53" s="1"/>
  <c r="OW101" i="53"/>
  <c r="OV101" i="53"/>
  <c r="OU101" i="53"/>
  <c r="OT101" i="53"/>
  <c r="OS101" i="53"/>
  <c r="OY98" i="53"/>
  <c r="OZ98" i="53" s="1"/>
  <c r="OW98" i="53"/>
  <c r="OV98" i="53"/>
  <c r="OT98" i="53"/>
  <c r="OS98" i="53"/>
  <c r="OY95" i="53"/>
  <c r="OZ95" i="53" s="1"/>
  <c r="OW95" i="53"/>
  <c r="OV95" i="53"/>
  <c r="OT95" i="53"/>
  <c r="OS95" i="53"/>
  <c r="OY94" i="53"/>
  <c r="OZ94" i="53" s="1"/>
  <c r="OW94" i="53"/>
  <c r="OV94" i="53"/>
  <c r="OT94" i="53"/>
  <c r="OS94" i="53"/>
  <c r="OY92" i="53"/>
  <c r="OZ92" i="53" s="1"/>
  <c r="OW92" i="53"/>
  <c r="OV92" i="53"/>
  <c r="OU92" i="53"/>
  <c r="OT92" i="53"/>
  <c r="OS92" i="53"/>
  <c r="OY91" i="53"/>
  <c r="OZ91" i="53" s="1"/>
  <c r="OW91" i="53"/>
  <c r="OV91" i="53"/>
  <c r="OU91" i="53"/>
  <c r="OT91" i="53"/>
  <c r="OS91" i="53"/>
  <c r="OY90" i="53"/>
  <c r="OZ90" i="53" s="1"/>
  <c r="OW90" i="53"/>
  <c r="OV90" i="53"/>
  <c r="OU90" i="53"/>
  <c r="OT90" i="53"/>
  <c r="OS90" i="53"/>
  <c r="OY89" i="53"/>
  <c r="OZ89" i="53" s="1"/>
  <c r="OW89" i="53"/>
  <c r="OV89" i="53"/>
  <c r="OU89" i="53"/>
  <c r="OT89" i="53"/>
  <c r="OS89" i="53"/>
  <c r="OY88" i="53"/>
  <c r="OZ88" i="53" s="1"/>
  <c r="OW88" i="53"/>
  <c r="OV88" i="53"/>
  <c r="OU88" i="53"/>
  <c r="OT88" i="53"/>
  <c r="OS88" i="53"/>
  <c r="OY86" i="53"/>
  <c r="OZ86" i="53" s="1"/>
  <c r="OW86" i="53"/>
  <c r="OV86" i="53"/>
  <c r="OU86" i="53"/>
  <c r="OT86" i="53"/>
  <c r="OS86" i="53"/>
  <c r="OY85" i="53"/>
  <c r="OZ85" i="53" s="1"/>
  <c r="OW85" i="53"/>
  <c r="OV85" i="53"/>
  <c r="OU85" i="53"/>
  <c r="OT85" i="53"/>
  <c r="OS85" i="53"/>
  <c r="OY84" i="53"/>
  <c r="OZ84" i="53" s="1"/>
  <c r="OW84" i="53"/>
  <c r="OV84" i="53"/>
  <c r="OU84" i="53"/>
  <c r="OT84" i="53"/>
  <c r="OS84" i="53"/>
  <c r="OY83" i="53"/>
  <c r="OZ83" i="53" s="1"/>
  <c r="OW83" i="53"/>
  <c r="OV83" i="53"/>
  <c r="OT83" i="53"/>
  <c r="OS83" i="53"/>
  <c r="OY82" i="53"/>
  <c r="OZ82" i="53" s="1"/>
  <c r="OW82" i="53"/>
  <c r="OV82" i="53"/>
  <c r="OU82" i="53"/>
  <c r="OT82" i="53"/>
  <c r="OS82" i="53"/>
  <c r="OY81" i="53"/>
  <c r="OZ81" i="53" s="1"/>
  <c r="OW81" i="53"/>
  <c r="OV81" i="53"/>
  <c r="OU81" i="53"/>
  <c r="OT81" i="53"/>
  <c r="OS81" i="53"/>
  <c r="OY79" i="53"/>
  <c r="OZ79" i="53" s="1"/>
  <c r="OW79" i="53"/>
  <c r="OV79" i="53"/>
  <c r="OT79" i="53"/>
  <c r="OS79" i="53"/>
  <c r="OY77" i="53"/>
  <c r="OZ77" i="53" s="1"/>
  <c r="OW77" i="53"/>
  <c r="OV77" i="53"/>
  <c r="OU77" i="53"/>
  <c r="OT77" i="53"/>
  <c r="OS77" i="53"/>
  <c r="OY76" i="53"/>
  <c r="OZ76" i="53" s="1"/>
  <c r="OW76" i="53"/>
  <c r="OV76" i="53"/>
  <c r="OT76" i="53"/>
  <c r="OS76" i="53"/>
  <c r="OY74" i="53"/>
  <c r="OZ74" i="53" s="1"/>
  <c r="OW74" i="53"/>
  <c r="OV74" i="53"/>
  <c r="OU74" i="53"/>
  <c r="OT74" i="53"/>
  <c r="OS74" i="53"/>
  <c r="OY72" i="53"/>
  <c r="OZ72" i="53" s="1"/>
  <c r="OW72" i="53"/>
  <c r="OV72" i="53"/>
  <c r="OU72" i="53"/>
  <c r="OT72" i="53"/>
  <c r="OS72" i="53"/>
  <c r="OY71" i="53"/>
  <c r="OZ71" i="53" s="1"/>
  <c r="OW71" i="53"/>
  <c r="OV71" i="53"/>
  <c r="OU71" i="53"/>
  <c r="OT71" i="53"/>
  <c r="OS71" i="53"/>
  <c r="OY68" i="53"/>
  <c r="OZ68" i="53" s="1"/>
  <c r="OW68" i="53"/>
  <c r="OV68" i="53"/>
  <c r="OU68" i="53"/>
  <c r="OT68" i="53"/>
  <c r="OS68" i="53"/>
  <c r="OY67" i="53"/>
  <c r="OZ67" i="53" s="1"/>
  <c r="OW67" i="53"/>
  <c r="OV67" i="53"/>
  <c r="OU67" i="53"/>
  <c r="OT67" i="53"/>
  <c r="OS67" i="53"/>
  <c r="OY63" i="53"/>
  <c r="OZ63" i="53" s="1"/>
  <c r="OW63" i="53"/>
  <c r="OV63" i="53"/>
  <c r="OT63" i="53"/>
  <c r="OS63" i="53"/>
  <c r="OY61" i="53"/>
  <c r="OZ61" i="53" s="1"/>
  <c r="OW61" i="53"/>
  <c r="OV61" i="53"/>
  <c r="OU61" i="53"/>
  <c r="OT61" i="53"/>
  <c r="OS61" i="53"/>
  <c r="OY60" i="53"/>
  <c r="OZ60" i="53" s="1"/>
  <c r="OW60" i="53"/>
  <c r="OV60" i="53"/>
  <c r="OU60" i="53"/>
  <c r="OT60" i="53"/>
  <c r="OS60" i="53"/>
  <c r="OY59" i="53"/>
  <c r="OZ59" i="53" s="1"/>
  <c r="OW59" i="53"/>
  <c r="OV59" i="53"/>
  <c r="OT59" i="53"/>
  <c r="OS59" i="53"/>
  <c r="OY58" i="53"/>
  <c r="OZ58" i="53" s="1"/>
  <c r="OW58" i="53"/>
  <c r="OV58" i="53"/>
  <c r="OT58" i="53"/>
  <c r="OS58" i="53"/>
  <c r="OY56" i="53"/>
  <c r="OZ56" i="53" s="1"/>
  <c r="OW56" i="53"/>
  <c r="OV56" i="53"/>
  <c r="OU56" i="53"/>
  <c r="OT56" i="53"/>
  <c r="OS56" i="53"/>
  <c r="OY55" i="53"/>
  <c r="OZ55" i="53" s="1"/>
  <c r="OW55" i="53"/>
  <c r="OV55" i="53"/>
  <c r="OT55" i="53"/>
  <c r="OS55" i="53"/>
  <c r="OY52" i="53"/>
  <c r="OZ52" i="53" s="1"/>
  <c r="OW52" i="53"/>
  <c r="OV52" i="53"/>
  <c r="OU52" i="53"/>
  <c r="OT52" i="53"/>
  <c r="OS52" i="53"/>
  <c r="OY51" i="53"/>
  <c r="OZ51" i="53" s="1"/>
  <c r="OW51" i="53"/>
  <c r="OV51" i="53"/>
  <c r="OU51" i="53"/>
  <c r="OT51" i="53"/>
  <c r="OS51" i="53"/>
  <c r="OY50" i="53"/>
  <c r="OZ50" i="53" s="1"/>
  <c r="OW50" i="53"/>
  <c r="OV50" i="53"/>
  <c r="OU50" i="53"/>
  <c r="OT50" i="53"/>
  <c r="OS50" i="53"/>
  <c r="OY49" i="53"/>
  <c r="OZ49" i="53" s="1"/>
  <c r="OW49" i="53"/>
  <c r="OV49" i="53"/>
  <c r="OU49" i="53"/>
  <c r="OT49" i="53"/>
  <c r="OS49" i="53"/>
  <c r="OY48" i="53"/>
  <c r="OZ48" i="53" s="1"/>
  <c r="OW48" i="53"/>
  <c r="OV48" i="53"/>
  <c r="OU48" i="53"/>
  <c r="OT48" i="53"/>
  <c r="OS48" i="53"/>
  <c r="OY47" i="53"/>
  <c r="OZ47" i="53" s="1"/>
  <c r="OW47" i="53"/>
  <c r="OV47" i="53"/>
  <c r="OU47" i="53"/>
  <c r="OT47" i="53"/>
  <c r="OS47" i="53"/>
  <c r="OY46" i="53"/>
  <c r="OZ46" i="53" s="1"/>
  <c r="OW46" i="53"/>
  <c r="OV46" i="53"/>
  <c r="OU46" i="53"/>
  <c r="OT46" i="53"/>
  <c r="OS46" i="53"/>
  <c r="OY45" i="53"/>
  <c r="OZ45" i="53" s="1"/>
  <c r="OW45" i="53"/>
  <c r="OV45" i="53"/>
  <c r="OU45" i="53"/>
  <c r="OT45" i="53"/>
  <c r="OS45" i="53"/>
  <c r="OY44" i="53"/>
  <c r="OZ44" i="53" s="1"/>
  <c r="OW44" i="53"/>
  <c r="OV44" i="53"/>
  <c r="OT44" i="53"/>
  <c r="OS44" i="53"/>
  <c r="OY43" i="53"/>
  <c r="OZ43" i="53" s="1"/>
  <c r="OW43" i="53"/>
  <c r="OV43" i="53"/>
  <c r="OY42" i="53"/>
  <c r="OZ42" i="53" s="1"/>
  <c r="OW42" i="53"/>
  <c r="OV42" i="53"/>
  <c r="OU42" i="53"/>
  <c r="OT42" i="53"/>
  <c r="OS42" i="53"/>
  <c r="OZ41" i="53"/>
  <c r="OY41" i="53"/>
  <c r="OW41" i="53"/>
  <c r="OV41" i="53"/>
  <c r="OT41" i="53"/>
  <c r="OS41" i="53"/>
  <c r="OZ40" i="53"/>
  <c r="OY40" i="53"/>
  <c r="OW40" i="53"/>
  <c r="OV40" i="53"/>
  <c r="OT40" i="53"/>
  <c r="OS40" i="53"/>
  <c r="OY39" i="53"/>
  <c r="OZ39" i="53" s="1"/>
  <c r="OW39" i="53"/>
  <c r="OV39" i="53"/>
  <c r="OT39" i="53"/>
  <c r="OS39" i="53"/>
  <c r="OY38" i="53"/>
  <c r="OZ38" i="53" s="1"/>
  <c r="OW38" i="53"/>
  <c r="OV38" i="53"/>
  <c r="OT38" i="53"/>
  <c r="OS38" i="53"/>
  <c r="OZ37" i="53"/>
  <c r="OY37" i="53"/>
  <c r="OW37" i="53"/>
  <c r="OV37" i="53"/>
  <c r="OU37" i="53"/>
  <c r="OT37" i="53"/>
  <c r="OS37" i="53"/>
  <c r="OZ35" i="53"/>
  <c r="OY35" i="53"/>
  <c r="OW35" i="53"/>
  <c r="OV35" i="53"/>
  <c r="OU35" i="53"/>
  <c r="OT35" i="53"/>
  <c r="OS35" i="53"/>
  <c r="OY34" i="53"/>
  <c r="OZ34" i="53" s="1"/>
  <c r="OW34" i="53"/>
  <c r="OV34" i="53"/>
  <c r="OU34" i="53"/>
  <c r="OT34" i="53"/>
  <c r="OS34" i="53"/>
  <c r="OY33" i="53"/>
  <c r="OZ33" i="53" s="1"/>
  <c r="OW33" i="53"/>
  <c r="OV33" i="53"/>
  <c r="OU33" i="53"/>
  <c r="OT33" i="53"/>
  <c r="OS33" i="53"/>
  <c r="OZ32" i="53"/>
  <c r="OY32" i="53"/>
  <c r="OW32" i="53"/>
  <c r="OV32" i="53"/>
  <c r="OT32" i="53"/>
  <c r="OS32" i="53"/>
  <c r="OZ31" i="53"/>
  <c r="OY31" i="53"/>
  <c r="OW31" i="53"/>
  <c r="OV31" i="53"/>
  <c r="OU31" i="53"/>
  <c r="OT31" i="53"/>
  <c r="OS31" i="53"/>
  <c r="OY30" i="53"/>
  <c r="OZ30" i="53" s="1"/>
  <c r="OW30" i="53"/>
  <c r="OV30" i="53"/>
  <c r="OU30" i="53"/>
  <c r="OT30" i="53"/>
  <c r="OS30" i="53"/>
  <c r="OY29" i="53"/>
  <c r="OZ29" i="53" s="1"/>
  <c r="OW29" i="53"/>
  <c r="OV29" i="53"/>
  <c r="OU29" i="53"/>
  <c r="OT29" i="53"/>
  <c r="OS29" i="53"/>
  <c r="OZ28" i="53"/>
  <c r="OY28" i="53"/>
  <c r="OW28" i="53"/>
  <c r="OV28" i="53"/>
  <c r="OU28" i="53"/>
  <c r="OT28" i="53"/>
  <c r="OS28" i="53"/>
  <c r="OZ27" i="53"/>
  <c r="OY27" i="53"/>
  <c r="OW27" i="53"/>
  <c r="OV27" i="53"/>
  <c r="OU27" i="53"/>
  <c r="OT27" i="53"/>
  <c r="OS27" i="53"/>
  <c r="OY26" i="53"/>
  <c r="OZ26" i="53" s="1"/>
  <c r="OW26" i="53"/>
  <c r="OV26" i="53"/>
  <c r="OU26" i="53"/>
  <c r="OT26" i="53"/>
  <c r="OS26" i="53"/>
  <c r="OY25" i="53"/>
  <c r="OZ25" i="53" s="1"/>
  <c r="OW25" i="53"/>
  <c r="OV25" i="53"/>
  <c r="OU25" i="53"/>
  <c r="OT25" i="53"/>
  <c r="OS25" i="53"/>
  <c r="OZ24" i="53"/>
  <c r="OY24" i="53"/>
  <c r="OW24" i="53"/>
  <c r="OV24" i="53"/>
  <c r="OU24" i="53"/>
  <c r="OT24" i="53"/>
  <c r="OS24" i="53"/>
  <c r="OZ23" i="53"/>
  <c r="OY23" i="53"/>
  <c r="OW23" i="53"/>
  <c r="OV23" i="53"/>
  <c r="OU23" i="53"/>
  <c r="OT23" i="53"/>
  <c r="OS23" i="53"/>
  <c r="OY22" i="53"/>
  <c r="OZ22" i="53" s="1"/>
  <c r="OW22" i="53"/>
  <c r="OV22" i="53"/>
  <c r="OU22" i="53"/>
  <c r="OT22" i="53"/>
  <c r="OS22" i="53"/>
  <c r="OY21" i="53"/>
  <c r="OZ21" i="53" s="1"/>
  <c r="OW21" i="53"/>
  <c r="OV21" i="53"/>
  <c r="OU21" i="53"/>
  <c r="OT21" i="53"/>
  <c r="OS21" i="53"/>
  <c r="OZ20" i="53"/>
  <c r="OY20" i="53"/>
  <c r="OW20" i="53"/>
  <c r="OV20" i="53"/>
  <c r="OT20" i="53"/>
  <c r="OS20" i="53"/>
  <c r="OZ19" i="53"/>
  <c r="OY19" i="53"/>
  <c r="OW19" i="53"/>
  <c r="OV19" i="53"/>
  <c r="OU19" i="53"/>
  <c r="OT19" i="53"/>
  <c r="OS19" i="53"/>
  <c r="OZ16" i="53"/>
  <c r="OY16" i="53"/>
  <c r="OW16" i="53"/>
  <c r="OV16" i="53"/>
  <c r="OT16" i="53"/>
  <c r="OS16" i="53"/>
  <c r="OO8" i="53"/>
  <c r="ON2" i="53"/>
  <c r="OL420" i="53" s="1"/>
  <c r="NY419" i="53"/>
  <c r="OC421" i="53" s="1"/>
  <c r="NZ415" i="53"/>
  <c r="NZ416" i="53" s="1"/>
  <c r="OH411" i="53"/>
  <c r="OI411" i="53" s="1"/>
  <c r="OF411" i="53"/>
  <c r="OE411" i="53"/>
  <c r="OD411" i="53"/>
  <c r="OC411" i="53"/>
  <c r="OB411" i="53"/>
  <c r="OH409" i="53"/>
  <c r="OI409" i="53" s="1"/>
  <c r="OF409" i="53"/>
  <c r="OE409" i="53"/>
  <c r="OD409" i="53"/>
  <c r="OC409" i="53"/>
  <c r="OB409" i="53"/>
  <c r="OH407" i="53"/>
  <c r="OI407" i="53" s="1"/>
  <c r="OF407" i="53"/>
  <c r="OE407" i="53"/>
  <c r="OD407" i="53"/>
  <c r="OC407" i="53"/>
  <c r="OB407" i="53"/>
  <c r="OH406" i="53"/>
  <c r="OI406" i="53" s="1"/>
  <c r="OF406" i="53"/>
  <c r="OE406" i="53"/>
  <c r="OD406" i="53"/>
  <c r="OC406" i="53"/>
  <c r="OB406" i="53"/>
  <c r="OH404" i="53"/>
  <c r="OI404" i="53" s="1"/>
  <c r="OF404" i="53"/>
  <c r="OE404" i="53"/>
  <c r="OD404" i="53"/>
  <c r="OC404" i="53"/>
  <c r="OB404" i="53"/>
  <c r="OH402" i="53"/>
  <c r="OI402" i="53" s="1"/>
  <c r="OF402" i="53"/>
  <c r="OE402" i="53"/>
  <c r="OD402" i="53"/>
  <c r="OC402" i="53"/>
  <c r="OB402" i="53"/>
  <c r="OI400" i="53"/>
  <c r="OH400" i="53"/>
  <c r="OF400" i="53"/>
  <c r="OE400" i="53"/>
  <c r="OD400" i="53"/>
  <c r="OC400" i="53"/>
  <c r="OB400" i="53"/>
  <c r="OH398" i="53"/>
  <c r="OI398" i="53" s="1"/>
  <c r="OF398" i="53"/>
  <c r="OE398" i="53"/>
  <c r="OD398" i="53"/>
  <c r="OC398" i="53"/>
  <c r="OB398" i="53"/>
  <c r="OI397" i="53"/>
  <c r="OH397" i="53"/>
  <c r="OF397" i="53"/>
  <c r="OE397" i="53"/>
  <c r="OD397" i="53"/>
  <c r="OC397" i="53"/>
  <c r="OB397" i="53"/>
  <c r="OH396" i="53"/>
  <c r="OI396" i="53" s="1"/>
  <c r="OF396" i="53"/>
  <c r="OE396" i="53"/>
  <c r="OD396" i="53"/>
  <c r="OC396" i="53"/>
  <c r="OB396" i="53"/>
  <c r="OH395" i="53"/>
  <c r="OI395" i="53" s="1"/>
  <c r="OF395" i="53"/>
  <c r="OE395" i="53"/>
  <c r="OD395" i="53"/>
  <c r="OC395" i="53"/>
  <c r="OB395" i="53"/>
  <c r="OH394" i="53"/>
  <c r="OI394" i="53" s="1"/>
  <c r="OF394" i="53"/>
  <c r="OE394" i="53"/>
  <c r="OD394" i="53"/>
  <c r="OC394" i="53"/>
  <c r="OB394" i="53"/>
  <c r="OI393" i="53"/>
  <c r="OH393" i="53"/>
  <c r="OF393" i="53"/>
  <c r="OE393" i="53"/>
  <c r="OD393" i="53"/>
  <c r="OC393" i="53"/>
  <c r="OB393" i="53"/>
  <c r="OH391" i="53"/>
  <c r="OI391" i="53" s="1"/>
  <c r="OF391" i="53"/>
  <c r="OE391" i="53"/>
  <c r="OD391" i="53"/>
  <c r="OC391" i="53"/>
  <c r="OB391" i="53"/>
  <c r="OH390" i="53"/>
  <c r="OI390" i="53" s="1"/>
  <c r="OF390" i="53"/>
  <c r="OE390" i="53"/>
  <c r="OD390" i="53"/>
  <c r="OC390" i="53"/>
  <c r="OB390" i="53"/>
  <c r="OH389" i="53"/>
  <c r="OI389" i="53" s="1"/>
  <c r="OF389" i="53"/>
  <c r="OE389" i="53"/>
  <c r="OD389" i="53"/>
  <c r="OC389" i="53"/>
  <c r="OB389" i="53"/>
  <c r="OI388" i="53"/>
  <c r="OH388" i="53"/>
  <c r="OF388" i="53"/>
  <c r="OE388" i="53"/>
  <c r="OD388" i="53"/>
  <c r="OC388" i="53"/>
  <c r="OB388" i="53"/>
  <c r="OH387" i="53"/>
  <c r="OI387" i="53" s="1"/>
  <c r="OF387" i="53"/>
  <c r="OE387" i="53"/>
  <c r="OD387" i="53"/>
  <c r="OC387" i="53"/>
  <c r="OB387" i="53"/>
  <c r="OH386" i="53"/>
  <c r="OI386" i="53" s="1"/>
  <c r="OF386" i="53"/>
  <c r="OE386" i="53"/>
  <c r="OD386" i="53"/>
  <c r="OC386" i="53"/>
  <c r="OB386" i="53"/>
  <c r="OH384" i="53"/>
  <c r="OI384" i="53" s="1"/>
  <c r="OF384" i="53"/>
  <c r="OE384" i="53"/>
  <c r="OD384" i="53"/>
  <c r="OC384" i="53"/>
  <c r="OB384" i="53"/>
  <c r="OH383" i="53"/>
  <c r="OI383" i="53" s="1"/>
  <c r="OF383" i="53"/>
  <c r="OE383" i="53"/>
  <c r="OD383" i="53"/>
  <c r="OC383" i="53"/>
  <c r="OB383" i="53"/>
  <c r="OH382" i="53"/>
  <c r="OI382" i="53" s="1"/>
  <c r="OF382" i="53"/>
  <c r="OE382" i="53"/>
  <c r="OD382" i="53"/>
  <c r="OC382" i="53"/>
  <c r="OB382" i="53"/>
  <c r="OI381" i="53"/>
  <c r="OH381" i="53"/>
  <c r="OF381" i="53"/>
  <c r="OE381" i="53"/>
  <c r="OD381" i="53"/>
  <c r="OC381" i="53"/>
  <c r="OB381" i="53"/>
  <c r="OH380" i="53"/>
  <c r="OI380" i="53" s="1"/>
  <c r="OF380" i="53"/>
  <c r="OE380" i="53"/>
  <c r="OD380" i="53"/>
  <c r="OC380" i="53"/>
  <c r="OB380" i="53"/>
  <c r="OI379" i="53"/>
  <c r="OH379" i="53"/>
  <c r="OF379" i="53"/>
  <c r="OE379" i="53"/>
  <c r="OD379" i="53"/>
  <c r="OC379" i="53"/>
  <c r="OB379" i="53"/>
  <c r="OH377" i="53"/>
  <c r="OI377" i="53" s="1"/>
  <c r="OF377" i="53"/>
  <c r="OE377" i="53"/>
  <c r="OD377" i="53"/>
  <c r="OC377" i="53"/>
  <c r="OB377" i="53"/>
  <c r="OH373" i="53"/>
  <c r="OI373" i="53" s="1"/>
  <c r="OF373" i="53"/>
  <c r="OE373" i="53"/>
  <c r="OD373" i="53"/>
  <c r="OC373" i="53"/>
  <c r="OB373" i="53"/>
  <c r="OH372" i="53"/>
  <c r="OI372" i="53" s="1"/>
  <c r="OF372" i="53"/>
  <c r="OE372" i="53"/>
  <c r="OD372" i="53"/>
  <c r="OC372" i="53"/>
  <c r="OB372" i="53"/>
  <c r="OI370" i="53"/>
  <c r="OH370" i="53"/>
  <c r="OF370" i="53"/>
  <c r="OE370" i="53"/>
  <c r="OD370" i="53"/>
  <c r="OC370" i="53"/>
  <c r="OB370" i="53"/>
  <c r="OH368" i="53"/>
  <c r="OI368" i="53" s="1"/>
  <c r="OF368" i="53"/>
  <c r="OE368" i="53"/>
  <c r="OD368" i="53"/>
  <c r="OC368" i="53"/>
  <c r="OB368" i="53"/>
  <c r="OH367" i="53"/>
  <c r="OI367" i="53" s="1"/>
  <c r="OF367" i="53"/>
  <c r="OE367" i="53"/>
  <c r="OD367" i="53"/>
  <c r="OC367" i="53"/>
  <c r="OB367" i="53"/>
  <c r="OH366" i="53"/>
  <c r="OI366" i="53" s="1"/>
  <c r="OF366" i="53"/>
  <c r="OE366" i="53"/>
  <c r="OD366" i="53"/>
  <c r="OC366" i="53"/>
  <c r="OB366" i="53"/>
  <c r="OI365" i="53"/>
  <c r="OH365" i="53"/>
  <c r="OF365" i="53"/>
  <c r="OE365" i="53"/>
  <c r="OD365" i="53"/>
  <c r="OC365" i="53"/>
  <c r="OB365" i="53"/>
  <c r="OH364" i="53"/>
  <c r="OI364" i="53" s="1"/>
  <c r="OF364" i="53"/>
  <c r="OE364" i="53"/>
  <c r="OD364" i="53"/>
  <c r="OC364" i="53"/>
  <c r="OB364" i="53"/>
  <c r="OH363" i="53"/>
  <c r="OI363" i="53" s="1"/>
  <c r="OF363" i="53"/>
  <c r="OE363" i="53"/>
  <c r="OD363" i="53"/>
  <c r="OC363" i="53"/>
  <c r="OB363" i="53"/>
  <c r="OH362" i="53"/>
  <c r="OI362" i="53" s="1"/>
  <c r="OF362" i="53"/>
  <c r="OE362" i="53"/>
  <c r="OD362" i="53"/>
  <c r="OC362" i="53"/>
  <c r="OB362" i="53"/>
  <c r="OH361" i="53"/>
  <c r="OI361" i="53" s="1"/>
  <c r="OF361" i="53"/>
  <c r="OE361" i="53"/>
  <c r="OD361" i="53"/>
  <c r="OC361" i="53"/>
  <c r="OB361" i="53"/>
  <c r="OH359" i="53"/>
  <c r="OI359" i="53" s="1"/>
  <c r="OF359" i="53"/>
  <c r="OE359" i="53"/>
  <c r="OD359" i="53"/>
  <c r="OC359" i="53"/>
  <c r="OB359" i="53"/>
  <c r="OI358" i="53"/>
  <c r="OH358" i="53"/>
  <c r="OF358" i="53"/>
  <c r="OE358" i="53"/>
  <c r="OD358" i="53"/>
  <c r="OC358" i="53"/>
  <c r="OB358" i="53"/>
  <c r="OH356" i="53"/>
  <c r="OI356" i="53" s="1"/>
  <c r="OF356" i="53"/>
  <c r="OE356" i="53"/>
  <c r="OD356" i="53"/>
  <c r="OC356" i="53"/>
  <c r="OB356" i="53"/>
  <c r="OI355" i="53"/>
  <c r="OH355" i="53"/>
  <c r="OF355" i="53"/>
  <c r="OE355" i="53"/>
  <c r="OD355" i="53"/>
  <c r="OC355" i="53"/>
  <c r="OB355" i="53"/>
  <c r="OH354" i="53"/>
  <c r="OI354" i="53" s="1"/>
  <c r="OF354" i="53"/>
  <c r="OE354" i="53"/>
  <c r="OD354" i="53"/>
  <c r="OC354" i="53"/>
  <c r="OB354" i="53"/>
  <c r="OI353" i="53"/>
  <c r="OH353" i="53"/>
  <c r="OF353" i="53"/>
  <c r="OE353" i="53"/>
  <c r="OD353" i="53"/>
  <c r="OC353" i="53"/>
  <c r="OB353" i="53"/>
  <c r="OH352" i="53"/>
  <c r="OI352" i="53" s="1"/>
  <c r="OF352" i="53"/>
  <c r="OE352" i="53"/>
  <c r="OD352" i="53"/>
  <c r="OC352" i="53"/>
  <c r="OB352" i="53"/>
  <c r="OH351" i="53"/>
  <c r="OI351" i="53" s="1"/>
  <c r="OF351" i="53"/>
  <c r="OE351" i="53"/>
  <c r="OD351" i="53"/>
  <c r="OC351" i="53"/>
  <c r="OB351" i="53"/>
  <c r="OH350" i="53"/>
  <c r="OI350" i="53" s="1"/>
  <c r="OF350" i="53"/>
  <c r="OE350" i="53"/>
  <c r="OD350" i="53"/>
  <c r="OC350" i="53"/>
  <c r="OB350" i="53"/>
  <c r="OI349" i="53"/>
  <c r="OH349" i="53"/>
  <c r="OF349" i="53"/>
  <c r="OE349" i="53"/>
  <c r="OD349" i="53"/>
  <c r="OC349" i="53"/>
  <c r="OB349" i="53"/>
  <c r="OH348" i="53"/>
  <c r="OI348" i="53" s="1"/>
  <c r="OF348" i="53"/>
  <c r="OE348" i="53"/>
  <c r="OD348" i="53"/>
  <c r="OC348" i="53"/>
  <c r="OB348" i="53"/>
  <c r="OH347" i="53"/>
  <c r="OI347" i="53" s="1"/>
  <c r="OF347" i="53"/>
  <c r="OE347" i="53"/>
  <c r="OD347" i="53"/>
  <c r="OC347" i="53"/>
  <c r="OB347" i="53"/>
  <c r="OH346" i="53"/>
  <c r="OI346" i="53" s="1"/>
  <c r="OF346" i="53"/>
  <c r="OE346" i="53"/>
  <c r="OD346" i="53"/>
  <c r="OC346" i="53"/>
  <c r="OB346" i="53"/>
  <c r="OI342" i="53"/>
  <c r="OH342" i="53"/>
  <c r="OF342" i="53"/>
  <c r="OE342" i="53"/>
  <c r="OD342" i="53"/>
  <c r="OC342" i="53"/>
  <c r="OB342" i="53"/>
  <c r="OH341" i="53"/>
  <c r="OI341" i="53" s="1"/>
  <c r="OF341" i="53"/>
  <c r="OE341" i="53"/>
  <c r="OD341" i="53"/>
  <c r="OC341" i="53"/>
  <c r="OB341" i="53"/>
  <c r="OH340" i="53"/>
  <c r="OI340" i="53" s="1"/>
  <c r="OF340" i="53"/>
  <c r="OE340" i="53"/>
  <c r="OD340" i="53"/>
  <c r="OC340" i="53"/>
  <c r="OB340" i="53"/>
  <c r="OH338" i="53"/>
  <c r="OI338" i="53" s="1"/>
  <c r="OF338" i="53"/>
  <c r="OE338" i="53"/>
  <c r="OD338" i="53"/>
  <c r="OC338" i="53"/>
  <c r="OB338" i="53"/>
  <c r="OI337" i="53"/>
  <c r="OH337" i="53"/>
  <c r="OF337" i="53"/>
  <c r="OE337" i="53"/>
  <c r="OD337" i="53"/>
  <c r="OC337" i="53"/>
  <c r="OB337" i="53"/>
  <c r="OH336" i="53"/>
  <c r="OI336" i="53" s="1"/>
  <c r="OF336" i="53"/>
  <c r="OE336" i="53"/>
  <c r="OD336" i="53"/>
  <c r="OC336" i="53"/>
  <c r="OB336" i="53"/>
  <c r="OH335" i="53"/>
  <c r="OI335" i="53" s="1"/>
  <c r="OF335" i="53"/>
  <c r="OE335" i="53"/>
  <c r="OD335" i="53"/>
  <c r="OC335" i="53"/>
  <c r="OB335" i="53"/>
  <c r="OH334" i="53"/>
  <c r="OI334" i="53" s="1"/>
  <c r="OF334" i="53"/>
  <c r="OE334" i="53"/>
  <c r="OD334" i="53"/>
  <c r="OC334" i="53"/>
  <c r="OB334" i="53"/>
  <c r="OI333" i="53"/>
  <c r="OH333" i="53"/>
  <c r="OF333" i="53"/>
  <c r="OE333" i="53"/>
  <c r="OD333" i="53"/>
  <c r="OC333" i="53"/>
  <c r="OB333" i="53"/>
  <c r="OH330" i="53"/>
  <c r="OI330" i="53" s="1"/>
  <c r="OF330" i="53"/>
  <c r="OE330" i="53"/>
  <c r="OD330" i="53"/>
  <c r="OC330" i="53"/>
  <c r="OB330" i="53"/>
  <c r="OH329" i="53"/>
  <c r="OI329" i="53" s="1"/>
  <c r="OF329" i="53"/>
  <c r="OE329" i="53"/>
  <c r="OD329" i="53"/>
  <c r="OC329" i="53"/>
  <c r="OB329" i="53"/>
  <c r="OH328" i="53"/>
  <c r="OI328" i="53" s="1"/>
  <c r="OF328" i="53"/>
  <c r="OE328" i="53"/>
  <c r="OD328" i="53"/>
  <c r="OC328" i="53"/>
  <c r="OB328" i="53"/>
  <c r="OI327" i="53"/>
  <c r="OH327" i="53"/>
  <c r="OF327" i="53"/>
  <c r="OE327" i="53"/>
  <c r="OD327" i="53"/>
  <c r="OC327" i="53"/>
  <c r="OB327" i="53"/>
  <c r="OH326" i="53"/>
  <c r="OI326" i="53" s="1"/>
  <c r="OF326" i="53"/>
  <c r="OE326" i="53"/>
  <c r="OD326" i="53"/>
  <c r="OC326" i="53"/>
  <c r="OB326" i="53"/>
  <c r="OH325" i="53"/>
  <c r="OI325" i="53" s="1"/>
  <c r="OF325" i="53"/>
  <c r="OE325" i="53"/>
  <c r="OD325" i="53"/>
  <c r="OC325" i="53"/>
  <c r="OB325" i="53"/>
  <c r="OH324" i="53"/>
  <c r="OI324" i="53" s="1"/>
  <c r="OF324" i="53"/>
  <c r="OE324" i="53"/>
  <c r="OD324" i="53"/>
  <c r="OC324" i="53"/>
  <c r="OB324" i="53"/>
  <c r="OI323" i="53"/>
  <c r="OH323" i="53"/>
  <c r="OF323" i="53"/>
  <c r="OE323" i="53"/>
  <c r="OD323" i="53"/>
  <c r="OC323" i="53"/>
  <c r="OB323" i="53"/>
  <c r="OH322" i="53"/>
  <c r="OI322" i="53" s="1"/>
  <c r="OF322" i="53"/>
  <c r="OE322" i="53"/>
  <c r="OD322" i="53"/>
  <c r="OC322" i="53"/>
  <c r="OB322" i="53"/>
  <c r="OH321" i="53"/>
  <c r="OI321" i="53" s="1"/>
  <c r="OF321" i="53"/>
  <c r="OE321" i="53"/>
  <c r="OD321" i="53"/>
  <c r="OC321" i="53"/>
  <c r="OB321" i="53"/>
  <c r="OH320" i="53"/>
  <c r="OI320" i="53" s="1"/>
  <c r="OF320" i="53"/>
  <c r="OE320" i="53"/>
  <c r="OD320" i="53"/>
  <c r="OC320" i="53"/>
  <c r="OB320" i="53"/>
  <c r="OI319" i="53"/>
  <c r="OH319" i="53"/>
  <c r="OF319" i="53"/>
  <c r="OE319" i="53"/>
  <c r="OD319" i="53"/>
  <c r="OC319" i="53"/>
  <c r="OB319" i="53"/>
  <c r="OH318" i="53"/>
  <c r="OI318" i="53" s="1"/>
  <c r="OF318" i="53"/>
  <c r="OE318" i="53"/>
  <c r="OD318" i="53"/>
  <c r="OC318" i="53"/>
  <c r="OB318" i="53"/>
  <c r="OH317" i="53"/>
  <c r="OI317" i="53" s="1"/>
  <c r="OF317" i="53"/>
  <c r="OE317" i="53"/>
  <c r="OD317" i="53"/>
  <c r="OC317" i="53"/>
  <c r="OB317" i="53"/>
  <c r="OH316" i="53"/>
  <c r="OI316" i="53" s="1"/>
  <c r="OF316" i="53"/>
  <c r="OE316" i="53"/>
  <c r="OD316" i="53"/>
  <c r="OC316" i="53"/>
  <c r="OB316" i="53"/>
  <c r="OI315" i="53"/>
  <c r="OH315" i="53"/>
  <c r="OF315" i="53"/>
  <c r="OE315" i="53"/>
  <c r="OD315" i="53"/>
  <c r="OC315" i="53"/>
  <c r="OB315" i="53"/>
  <c r="OH314" i="53"/>
  <c r="OI314" i="53" s="1"/>
  <c r="OF314" i="53"/>
  <c r="OE314" i="53"/>
  <c r="OD314" i="53"/>
  <c r="OC314" i="53"/>
  <c r="OB314" i="53"/>
  <c r="OH313" i="53"/>
  <c r="OI313" i="53" s="1"/>
  <c r="OF313" i="53"/>
  <c r="OE313" i="53"/>
  <c r="OD313" i="53"/>
  <c r="OC313" i="53"/>
  <c r="OB313" i="53"/>
  <c r="OH312" i="53"/>
  <c r="OI312" i="53" s="1"/>
  <c r="OF312" i="53"/>
  <c r="OE312" i="53"/>
  <c r="OD312" i="53"/>
  <c r="OC312" i="53"/>
  <c r="OB312" i="53"/>
  <c r="OI311" i="53"/>
  <c r="OH311" i="53"/>
  <c r="OF311" i="53"/>
  <c r="OE311" i="53"/>
  <c r="OD311" i="53"/>
  <c r="OC311" i="53"/>
  <c r="OB311" i="53"/>
  <c r="OH308" i="53"/>
  <c r="OI308" i="53" s="1"/>
  <c r="OF308" i="53"/>
  <c r="OE308" i="53"/>
  <c r="OD308" i="53"/>
  <c r="OC308" i="53"/>
  <c r="OB308" i="53"/>
  <c r="OH307" i="53"/>
  <c r="OI307" i="53" s="1"/>
  <c r="OF307" i="53"/>
  <c r="OE307" i="53"/>
  <c r="OD307" i="53"/>
  <c r="OC307" i="53"/>
  <c r="OB307" i="53"/>
  <c r="OH306" i="53"/>
  <c r="OI306" i="53" s="1"/>
  <c r="OF306" i="53"/>
  <c r="OE306" i="53"/>
  <c r="OD306" i="53"/>
  <c r="OC306" i="53"/>
  <c r="OB306" i="53"/>
  <c r="OH305" i="53"/>
  <c r="OI305" i="53" s="1"/>
  <c r="OF305" i="53"/>
  <c r="OE305" i="53"/>
  <c r="OD305" i="53"/>
  <c r="OC305" i="53"/>
  <c r="OB305" i="53"/>
  <c r="OH304" i="53"/>
  <c r="OI304" i="53" s="1"/>
  <c r="OF304" i="53"/>
  <c r="OE304" i="53"/>
  <c r="OD304" i="53"/>
  <c r="OC304" i="53"/>
  <c r="OB304" i="53"/>
  <c r="OH301" i="53"/>
  <c r="OI301" i="53" s="1"/>
  <c r="OF301" i="53"/>
  <c r="OE301" i="53"/>
  <c r="OD301" i="53"/>
  <c r="OC301" i="53"/>
  <c r="OB301" i="53"/>
  <c r="OH300" i="53"/>
  <c r="OI300" i="53" s="1"/>
  <c r="OF300" i="53"/>
  <c r="OE300" i="53"/>
  <c r="OD300" i="53"/>
  <c r="OC300" i="53"/>
  <c r="OB300" i="53"/>
  <c r="OH299" i="53"/>
  <c r="OI299" i="53" s="1"/>
  <c r="OF299" i="53"/>
  <c r="OE299" i="53"/>
  <c r="OD299" i="53"/>
  <c r="OC299" i="53"/>
  <c r="OB299" i="53"/>
  <c r="OH298" i="53"/>
  <c r="OI298" i="53" s="1"/>
  <c r="OF298" i="53"/>
  <c r="OE298" i="53"/>
  <c r="OD298" i="53"/>
  <c r="OC298" i="53"/>
  <c r="OB298" i="53"/>
  <c r="OH297" i="53"/>
  <c r="OI297" i="53" s="1"/>
  <c r="OF297" i="53"/>
  <c r="OE297" i="53"/>
  <c r="OD297" i="53"/>
  <c r="OC297" i="53"/>
  <c r="OB297" i="53"/>
  <c r="OH296" i="53"/>
  <c r="OI296" i="53" s="1"/>
  <c r="OF296" i="53"/>
  <c r="OE296" i="53"/>
  <c r="OD296" i="53"/>
  <c r="OC296" i="53"/>
  <c r="OB296" i="53"/>
  <c r="OH295" i="53"/>
  <c r="OI295" i="53" s="1"/>
  <c r="OF295" i="53"/>
  <c r="OE295" i="53"/>
  <c r="OD295" i="53"/>
  <c r="OC295" i="53"/>
  <c r="OB295" i="53"/>
  <c r="OH294" i="53"/>
  <c r="OI294" i="53" s="1"/>
  <c r="OF294" i="53"/>
  <c r="OE294" i="53"/>
  <c r="OD294" i="53"/>
  <c r="OC294" i="53"/>
  <c r="OB294" i="53"/>
  <c r="OH293" i="53"/>
  <c r="OI293" i="53" s="1"/>
  <c r="OF293" i="53"/>
  <c r="OE293" i="53"/>
  <c r="OD293" i="53"/>
  <c r="OC293" i="53"/>
  <c r="OB293" i="53"/>
  <c r="OH292" i="53"/>
  <c r="OI292" i="53" s="1"/>
  <c r="OF292" i="53"/>
  <c r="OE292" i="53"/>
  <c r="OD292" i="53"/>
  <c r="OC292" i="53"/>
  <c r="OB292" i="53"/>
  <c r="OH291" i="53"/>
  <c r="OI291" i="53" s="1"/>
  <c r="OF291" i="53"/>
  <c r="OE291" i="53"/>
  <c r="OD291" i="53"/>
  <c r="OC291" i="53"/>
  <c r="OB291" i="53"/>
  <c r="OH290" i="53"/>
  <c r="OI290" i="53" s="1"/>
  <c r="OF290" i="53"/>
  <c r="OE290" i="53"/>
  <c r="OD290" i="53"/>
  <c r="OC290" i="53"/>
  <c r="OB290" i="53"/>
  <c r="OH289" i="53"/>
  <c r="OI289" i="53" s="1"/>
  <c r="OF289" i="53"/>
  <c r="OE289" i="53"/>
  <c r="OD289" i="53"/>
  <c r="OC289" i="53"/>
  <c r="OB289" i="53"/>
  <c r="OH288" i="53"/>
  <c r="OI288" i="53" s="1"/>
  <c r="OF288" i="53"/>
  <c r="OE288" i="53"/>
  <c r="OD288" i="53"/>
  <c r="OC288" i="53"/>
  <c r="OB288" i="53"/>
  <c r="OH287" i="53"/>
  <c r="OI287" i="53" s="1"/>
  <c r="OF287" i="53"/>
  <c r="OE287" i="53"/>
  <c r="OD287" i="53"/>
  <c r="OC287" i="53"/>
  <c r="OB287" i="53"/>
  <c r="OH286" i="53"/>
  <c r="OI286" i="53" s="1"/>
  <c r="OF286" i="53"/>
  <c r="OE286" i="53"/>
  <c r="OD286" i="53"/>
  <c r="OC286" i="53"/>
  <c r="OB286" i="53"/>
  <c r="OH285" i="53"/>
  <c r="OI285" i="53" s="1"/>
  <c r="OF285" i="53"/>
  <c r="OE285" i="53"/>
  <c r="OD285" i="53"/>
  <c r="OC285" i="53"/>
  <c r="OB285" i="53"/>
  <c r="OH284" i="53"/>
  <c r="OI284" i="53" s="1"/>
  <c r="OF284" i="53"/>
  <c r="OE284" i="53"/>
  <c r="OD284" i="53"/>
  <c r="OC284" i="53"/>
  <c r="OB284" i="53"/>
  <c r="OH280" i="53"/>
  <c r="OI280" i="53" s="1"/>
  <c r="OF280" i="53"/>
  <c r="OE280" i="53"/>
  <c r="OD280" i="53"/>
  <c r="OC280" i="53"/>
  <c r="OB280" i="53"/>
  <c r="OH279" i="53"/>
  <c r="OI279" i="53" s="1"/>
  <c r="OF279" i="53"/>
  <c r="OE279" i="53"/>
  <c r="OD279" i="53"/>
  <c r="OC279" i="53"/>
  <c r="OB279" i="53"/>
  <c r="OH278" i="53"/>
  <c r="OI278" i="53" s="1"/>
  <c r="OF278" i="53"/>
  <c r="OE278" i="53"/>
  <c r="OD278" i="53"/>
  <c r="OC278" i="53"/>
  <c r="OB278" i="53"/>
  <c r="OH277" i="53"/>
  <c r="OI277" i="53" s="1"/>
  <c r="OF277" i="53"/>
  <c r="OE277" i="53"/>
  <c r="OD277" i="53"/>
  <c r="OC277" i="53"/>
  <c r="OB277" i="53"/>
  <c r="OH276" i="53"/>
  <c r="OI276" i="53" s="1"/>
  <c r="OF276" i="53"/>
  <c r="OE276" i="53"/>
  <c r="OD276" i="53"/>
  <c r="OC276" i="53"/>
  <c r="OB276" i="53"/>
  <c r="OH275" i="53"/>
  <c r="OI275" i="53" s="1"/>
  <c r="OF275" i="53"/>
  <c r="OE275" i="53"/>
  <c r="OD275" i="53"/>
  <c r="OC275" i="53"/>
  <c r="OB275" i="53"/>
  <c r="OH274" i="53"/>
  <c r="OI274" i="53" s="1"/>
  <c r="OF274" i="53"/>
  <c r="OE274" i="53"/>
  <c r="OD274" i="53"/>
  <c r="OC274" i="53"/>
  <c r="OB274" i="53"/>
  <c r="OH273" i="53"/>
  <c r="OI273" i="53" s="1"/>
  <c r="OF273" i="53"/>
  <c r="OE273" i="53"/>
  <c r="OD273" i="53"/>
  <c r="OC273" i="53"/>
  <c r="OB273" i="53"/>
  <c r="OH272" i="53"/>
  <c r="OI272" i="53" s="1"/>
  <c r="OF272" i="53"/>
  <c r="OE272" i="53"/>
  <c r="OD272" i="53"/>
  <c r="OC272" i="53"/>
  <c r="OB272" i="53"/>
  <c r="OH271" i="53"/>
  <c r="OI271" i="53" s="1"/>
  <c r="OF271" i="53"/>
  <c r="OE271" i="53"/>
  <c r="OD271" i="53"/>
  <c r="OC271" i="53"/>
  <c r="OB271" i="53"/>
  <c r="OH270" i="53"/>
  <c r="OI270" i="53" s="1"/>
  <c r="OF270" i="53"/>
  <c r="OE270" i="53"/>
  <c r="OD270" i="53"/>
  <c r="OC270" i="53"/>
  <c r="OB270" i="53"/>
  <c r="OH269" i="53"/>
  <c r="OI269" i="53" s="1"/>
  <c r="OF269" i="53"/>
  <c r="OE269" i="53"/>
  <c r="OD269" i="53"/>
  <c r="OC269" i="53"/>
  <c r="OB269" i="53"/>
  <c r="OH268" i="53"/>
  <c r="OI268" i="53" s="1"/>
  <c r="OF268" i="53"/>
  <c r="OE268" i="53"/>
  <c r="OD268" i="53"/>
  <c r="OC268" i="53"/>
  <c r="OB268" i="53"/>
  <c r="OH267" i="53"/>
  <c r="OI267" i="53" s="1"/>
  <c r="OF267" i="53"/>
  <c r="OE267" i="53"/>
  <c r="OC267" i="53"/>
  <c r="OH266" i="53"/>
  <c r="OI266" i="53" s="1"/>
  <c r="OF266" i="53"/>
  <c r="OE266" i="53"/>
  <c r="OD266" i="53"/>
  <c r="OC266" i="53"/>
  <c r="OB266" i="53"/>
  <c r="OH265" i="53"/>
  <c r="OI265" i="53" s="1"/>
  <c r="OF265" i="53"/>
  <c r="OE265" i="53"/>
  <c r="OD265" i="53"/>
  <c r="OC265" i="53"/>
  <c r="OB265" i="53"/>
  <c r="OH264" i="53"/>
  <c r="OI264" i="53" s="1"/>
  <c r="OF264" i="53"/>
  <c r="OE264" i="53"/>
  <c r="OD264" i="53"/>
  <c r="OC264" i="53"/>
  <c r="OB264" i="53"/>
  <c r="OH258" i="53"/>
  <c r="OI258" i="53" s="1"/>
  <c r="OF258" i="53"/>
  <c r="OE258" i="53"/>
  <c r="OD258" i="53"/>
  <c r="OC258" i="53"/>
  <c r="OB258" i="53"/>
  <c r="OH257" i="53"/>
  <c r="OI257" i="53" s="1"/>
  <c r="OF257" i="53"/>
  <c r="OE257" i="53"/>
  <c r="OD257" i="53"/>
  <c r="OC257" i="53"/>
  <c r="OB257" i="53"/>
  <c r="OH256" i="53"/>
  <c r="OI256" i="53" s="1"/>
  <c r="OF256" i="53"/>
  <c r="OE256" i="53"/>
  <c r="OD256" i="53"/>
  <c r="OC256" i="53"/>
  <c r="OB256" i="53"/>
  <c r="OH255" i="53"/>
  <c r="OI255" i="53" s="1"/>
  <c r="OF255" i="53"/>
  <c r="OE255" i="53"/>
  <c r="OD255" i="53"/>
  <c r="OC255" i="53"/>
  <c r="OB255" i="53"/>
  <c r="OH254" i="53"/>
  <c r="OI254" i="53" s="1"/>
  <c r="OF254" i="53"/>
  <c r="OE254" i="53"/>
  <c r="OD254" i="53"/>
  <c r="OC254" i="53"/>
  <c r="OB254" i="53"/>
  <c r="OH253" i="53"/>
  <c r="OI253" i="53" s="1"/>
  <c r="OF253" i="53"/>
  <c r="OE253" i="53"/>
  <c r="OD253" i="53"/>
  <c r="OC253" i="53"/>
  <c r="OB253" i="53"/>
  <c r="OH252" i="53"/>
  <c r="OI252" i="53" s="1"/>
  <c r="OF252" i="53"/>
  <c r="OE252" i="53"/>
  <c r="OD252" i="53"/>
  <c r="OC252" i="53"/>
  <c r="OB252" i="53"/>
  <c r="OH251" i="53"/>
  <c r="OI251" i="53" s="1"/>
  <c r="OF251" i="53"/>
  <c r="OE251" i="53"/>
  <c r="OD251" i="53"/>
  <c r="OC251" i="53"/>
  <c r="OB251" i="53"/>
  <c r="OH250" i="53"/>
  <c r="OI250" i="53" s="1"/>
  <c r="OF250" i="53"/>
  <c r="OE250" i="53"/>
  <c r="OD250" i="53"/>
  <c r="OC250" i="53"/>
  <c r="OB250" i="53"/>
  <c r="OH249" i="53"/>
  <c r="OI249" i="53" s="1"/>
  <c r="OF249" i="53"/>
  <c r="OE249" i="53"/>
  <c r="OD249" i="53"/>
  <c r="OC249" i="53"/>
  <c r="OB249" i="53"/>
  <c r="OH248" i="53"/>
  <c r="OI248" i="53" s="1"/>
  <c r="OF248" i="53"/>
  <c r="OE248" i="53"/>
  <c r="OD248" i="53"/>
  <c r="OC248" i="53"/>
  <c r="OB248" i="53"/>
  <c r="OH247" i="53"/>
  <c r="OI247" i="53" s="1"/>
  <c r="OF247" i="53"/>
  <c r="OE247" i="53"/>
  <c r="OD247" i="53"/>
  <c r="OC247" i="53"/>
  <c r="OB247" i="53"/>
  <c r="OH246" i="53"/>
  <c r="OI246" i="53" s="1"/>
  <c r="OF246" i="53"/>
  <c r="OE246" i="53"/>
  <c r="OD246" i="53"/>
  <c r="OC246" i="53"/>
  <c r="OB246" i="53"/>
  <c r="OH245" i="53"/>
  <c r="OI245" i="53" s="1"/>
  <c r="OF245" i="53"/>
  <c r="OE245" i="53"/>
  <c r="OD245" i="53"/>
  <c r="OC245" i="53"/>
  <c r="OB245" i="53"/>
  <c r="OH244" i="53"/>
  <c r="OI244" i="53" s="1"/>
  <c r="OF244" i="53"/>
  <c r="OE244" i="53"/>
  <c r="OD244" i="53"/>
  <c r="OC244" i="53"/>
  <c r="OB244" i="53"/>
  <c r="OH243" i="53"/>
  <c r="OI243" i="53" s="1"/>
  <c r="OF243" i="53"/>
  <c r="OE243" i="53"/>
  <c r="OD243" i="53"/>
  <c r="OC243" i="53"/>
  <c r="OB243" i="53"/>
  <c r="OH242" i="53"/>
  <c r="OI242" i="53" s="1"/>
  <c r="OF242" i="53"/>
  <c r="OE242" i="53"/>
  <c r="OD242" i="53"/>
  <c r="OC242" i="53"/>
  <c r="OB242" i="53"/>
  <c r="OH241" i="53"/>
  <c r="OI241" i="53" s="1"/>
  <c r="OF241" i="53"/>
  <c r="OE241" i="53"/>
  <c r="OD241" i="53"/>
  <c r="OC241" i="53"/>
  <c r="OB241" i="53"/>
  <c r="OH240" i="53"/>
  <c r="OI240" i="53" s="1"/>
  <c r="OF240" i="53"/>
  <c r="OE240" i="53"/>
  <c r="OD240" i="53"/>
  <c r="OC240" i="53"/>
  <c r="OB240" i="53"/>
  <c r="OH238" i="53"/>
  <c r="OI238" i="53" s="1"/>
  <c r="OF238" i="53"/>
  <c r="OE238" i="53"/>
  <c r="OD238" i="53"/>
  <c r="OC238" i="53"/>
  <c r="OB238" i="53"/>
  <c r="OH237" i="53"/>
  <c r="OI237" i="53" s="1"/>
  <c r="OF237" i="53"/>
  <c r="OE237" i="53"/>
  <c r="OD237" i="53"/>
  <c r="OC237" i="53"/>
  <c r="OB237" i="53"/>
  <c r="OH236" i="53"/>
  <c r="OI236" i="53" s="1"/>
  <c r="OF236" i="53"/>
  <c r="OE236" i="53"/>
  <c r="OD236" i="53"/>
  <c r="OC236" i="53"/>
  <c r="OB236" i="53"/>
  <c r="OH235" i="53"/>
  <c r="OI235" i="53" s="1"/>
  <c r="OF235" i="53"/>
  <c r="OE235" i="53"/>
  <c r="OD235" i="53"/>
  <c r="OC235" i="53"/>
  <c r="OB235" i="53"/>
  <c r="OH234" i="53"/>
  <c r="OI234" i="53" s="1"/>
  <c r="OF234" i="53"/>
  <c r="OE234" i="53"/>
  <c r="OD234" i="53"/>
  <c r="OC234" i="53"/>
  <c r="OB234" i="53"/>
  <c r="OH233" i="53"/>
  <c r="OI233" i="53" s="1"/>
  <c r="OF233" i="53"/>
  <c r="OE233" i="53"/>
  <c r="OD233" i="53"/>
  <c r="OC233" i="53"/>
  <c r="OB233" i="53"/>
  <c r="OH232" i="53"/>
  <c r="OI232" i="53" s="1"/>
  <c r="OF232" i="53"/>
  <c r="OE232" i="53"/>
  <c r="OD232" i="53"/>
  <c r="OC232" i="53"/>
  <c r="OB232" i="53"/>
  <c r="OH231" i="53"/>
  <c r="OI231" i="53" s="1"/>
  <c r="OF231" i="53"/>
  <c r="OE231" i="53"/>
  <c r="OD231" i="53"/>
  <c r="OC231" i="53"/>
  <c r="OB231" i="53"/>
  <c r="OH230" i="53"/>
  <c r="OI230" i="53" s="1"/>
  <c r="OF230" i="53"/>
  <c r="OE230" i="53"/>
  <c r="OD230" i="53"/>
  <c r="OB230" i="53"/>
  <c r="OH229" i="53"/>
  <c r="OI229" i="53" s="1"/>
  <c r="OF229" i="53"/>
  <c r="OE229" i="53"/>
  <c r="OD229" i="53"/>
  <c r="OC229" i="53"/>
  <c r="OB229" i="53"/>
  <c r="OH228" i="53"/>
  <c r="OI228" i="53" s="1"/>
  <c r="OF228" i="53"/>
  <c r="OE228" i="53"/>
  <c r="OD228" i="53"/>
  <c r="OC228" i="53"/>
  <c r="OB228" i="53"/>
  <c r="OH227" i="53"/>
  <c r="OI227" i="53" s="1"/>
  <c r="OF227" i="53"/>
  <c r="OE227" i="53"/>
  <c r="OD227" i="53"/>
  <c r="OC227" i="53"/>
  <c r="OB227" i="53"/>
  <c r="OH226" i="53"/>
  <c r="OI226" i="53" s="1"/>
  <c r="OF226" i="53"/>
  <c r="OE226" i="53"/>
  <c r="OD226" i="53"/>
  <c r="OC226" i="53"/>
  <c r="OB226" i="53"/>
  <c r="OH224" i="53"/>
  <c r="OI224" i="53" s="1"/>
  <c r="OF224" i="53"/>
  <c r="OE224" i="53"/>
  <c r="OD224" i="53"/>
  <c r="OC224" i="53"/>
  <c r="OB224" i="53"/>
  <c r="OH223" i="53"/>
  <c r="OI223" i="53" s="1"/>
  <c r="OF223" i="53"/>
  <c r="OE223" i="53"/>
  <c r="OD223" i="53"/>
  <c r="OC223" i="53"/>
  <c r="OB223" i="53"/>
  <c r="OH222" i="53"/>
  <c r="OI222" i="53" s="1"/>
  <c r="OF222" i="53"/>
  <c r="OE222" i="53"/>
  <c r="OD222" i="53"/>
  <c r="OC222" i="53"/>
  <c r="OB222" i="53"/>
  <c r="OH219" i="53"/>
  <c r="OI219" i="53" s="1"/>
  <c r="OF219" i="53"/>
  <c r="OE219" i="53"/>
  <c r="OD219" i="53"/>
  <c r="OC219" i="53"/>
  <c r="OB219" i="53"/>
  <c r="OH218" i="53"/>
  <c r="OI218" i="53" s="1"/>
  <c r="OF218" i="53"/>
  <c r="OE218" i="53"/>
  <c r="OD218" i="53"/>
  <c r="OC218" i="53"/>
  <c r="OB218" i="53"/>
  <c r="OH217" i="53"/>
  <c r="OI217" i="53" s="1"/>
  <c r="OF217" i="53"/>
  <c r="OE217" i="53"/>
  <c r="OD217" i="53"/>
  <c r="OC217" i="53"/>
  <c r="OB217" i="53"/>
  <c r="OH216" i="53"/>
  <c r="OI216" i="53" s="1"/>
  <c r="OF216" i="53"/>
  <c r="OE216" i="53"/>
  <c r="OD216" i="53"/>
  <c r="OC216" i="53"/>
  <c r="OB216" i="53"/>
  <c r="OH215" i="53"/>
  <c r="OI215" i="53" s="1"/>
  <c r="OF215" i="53"/>
  <c r="OE215" i="53"/>
  <c r="OD215" i="53"/>
  <c r="OC215" i="53"/>
  <c r="OB215" i="53"/>
  <c r="OH214" i="53"/>
  <c r="OI214" i="53" s="1"/>
  <c r="OF214" i="53"/>
  <c r="OE214" i="53"/>
  <c r="OD214" i="53"/>
  <c r="OC214" i="53"/>
  <c r="OB214" i="53"/>
  <c r="OH213" i="53"/>
  <c r="OI213" i="53" s="1"/>
  <c r="OF213" i="53"/>
  <c r="OE213" i="53"/>
  <c r="OD213" i="53"/>
  <c r="OC213" i="53"/>
  <c r="OB213" i="53"/>
  <c r="OH212" i="53"/>
  <c r="OI212" i="53" s="1"/>
  <c r="OF212" i="53"/>
  <c r="OE212" i="53"/>
  <c r="OD212" i="53"/>
  <c r="OC212" i="53"/>
  <c r="OB212" i="53"/>
  <c r="OH211" i="53"/>
  <c r="OI211" i="53" s="1"/>
  <c r="OF211" i="53"/>
  <c r="OE211" i="53"/>
  <c r="OD211" i="53"/>
  <c r="OC211" i="53"/>
  <c r="OB211" i="53"/>
  <c r="OH210" i="53"/>
  <c r="OI210" i="53" s="1"/>
  <c r="OF210" i="53"/>
  <c r="OE210" i="53"/>
  <c r="OD210" i="53"/>
  <c r="OC210" i="53"/>
  <c r="OB210" i="53"/>
  <c r="OH209" i="53"/>
  <c r="OI209" i="53" s="1"/>
  <c r="OF209" i="53"/>
  <c r="OE209" i="53"/>
  <c r="OD209" i="53"/>
  <c r="OC209" i="53"/>
  <c r="OB209" i="53"/>
  <c r="OH208" i="53"/>
  <c r="OI208" i="53" s="1"/>
  <c r="OF208" i="53"/>
  <c r="OE208" i="53"/>
  <c r="OD208" i="53"/>
  <c r="OC208" i="53"/>
  <c r="OB208" i="53"/>
  <c r="OI207" i="53"/>
  <c r="OH207" i="53"/>
  <c r="OF207" i="53"/>
  <c r="OE207" i="53"/>
  <c r="OD207" i="53"/>
  <c r="OC207" i="53"/>
  <c r="OB207" i="53"/>
  <c r="OH206" i="53"/>
  <c r="OI206" i="53" s="1"/>
  <c r="OF206" i="53"/>
  <c r="OE206" i="53"/>
  <c r="OD206" i="53"/>
  <c r="OC206" i="53"/>
  <c r="OB206" i="53"/>
  <c r="OH205" i="53"/>
  <c r="OI205" i="53" s="1"/>
  <c r="OF205" i="53"/>
  <c r="OE205" i="53"/>
  <c r="OD205" i="53"/>
  <c r="OC205" i="53"/>
  <c r="OB205" i="53"/>
  <c r="OH204" i="53"/>
  <c r="OI204" i="53" s="1"/>
  <c r="OF204" i="53"/>
  <c r="OE204" i="53"/>
  <c r="OD204" i="53"/>
  <c r="OC204" i="53"/>
  <c r="OB204" i="53"/>
  <c r="OH203" i="53"/>
  <c r="OI203" i="53" s="1"/>
  <c r="OF203" i="53"/>
  <c r="OE203" i="53"/>
  <c r="OD203" i="53"/>
  <c r="OC203" i="53"/>
  <c r="OB203" i="53"/>
  <c r="OH202" i="53"/>
  <c r="OI202" i="53" s="1"/>
  <c r="OF202" i="53"/>
  <c r="OE202" i="53"/>
  <c r="OD202" i="53"/>
  <c r="OC202" i="53"/>
  <c r="OB202" i="53"/>
  <c r="OH198" i="53"/>
  <c r="OI198" i="53" s="1"/>
  <c r="OF198" i="53"/>
  <c r="OE198" i="53"/>
  <c r="OD198" i="53"/>
  <c r="OC198" i="53"/>
  <c r="OB198" i="53"/>
  <c r="OH197" i="53"/>
  <c r="OI197" i="53" s="1"/>
  <c r="OF197" i="53"/>
  <c r="OE197" i="53"/>
  <c r="OD197" i="53"/>
  <c r="OC197" i="53"/>
  <c r="OB197" i="53"/>
  <c r="OH196" i="53"/>
  <c r="OI196" i="53" s="1"/>
  <c r="OF196" i="53"/>
  <c r="OE196" i="53"/>
  <c r="OD196" i="53"/>
  <c r="OC196" i="53"/>
  <c r="OB196" i="53"/>
  <c r="OH195" i="53"/>
  <c r="OI195" i="53" s="1"/>
  <c r="OF195" i="53"/>
  <c r="OE195" i="53"/>
  <c r="OD195" i="53"/>
  <c r="OC195" i="53"/>
  <c r="OB195" i="53"/>
  <c r="OH194" i="53"/>
  <c r="OI194" i="53" s="1"/>
  <c r="OF194" i="53"/>
  <c r="OE194" i="53"/>
  <c r="OD194" i="53"/>
  <c r="OC194" i="53"/>
  <c r="OB194" i="53"/>
  <c r="OH193" i="53"/>
  <c r="OI193" i="53" s="1"/>
  <c r="OF193" i="53"/>
  <c r="OE193" i="53"/>
  <c r="OD193" i="53"/>
  <c r="OC193" i="53"/>
  <c r="OB193" i="53"/>
  <c r="OH192" i="53"/>
  <c r="OI192" i="53" s="1"/>
  <c r="OF192" i="53"/>
  <c r="OE192" i="53"/>
  <c r="OD192" i="53"/>
  <c r="OC192" i="53"/>
  <c r="OB192" i="53"/>
  <c r="OH191" i="53"/>
  <c r="OI191" i="53" s="1"/>
  <c r="OF191" i="53"/>
  <c r="OE191" i="53"/>
  <c r="OD191" i="53"/>
  <c r="OC191" i="53"/>
  <c r="OB191" i="53"/>
  <c r="OH190" i="53"/>
  <c r="OI190" i="53" s="1"/>
  <c r="OF190" i="53"/>
  <c r="OE190" i="53"/>
  <c r="OD190" i="53"/>
  <c r="OC190" i="53"/>
  <c r="OB190" i="53"/>
  <c r="OH188" i="53"/>
  <c r="OI188" i="53" s="1"/>
  <c r="OF188" i="53"/>
  <c r="OE188" i="53"/>
  <c r="OD188" i="53"/>
  <c r="OC188" i="53"/>
  <c r="OB188" i="53"/>
  <c r="OH187" i="53"/>
  <c r="OI187" i="53" s="1"/>
  <c r="OF187" i="53"/>
  <c r="OE187" i="53"/>
  <c r="OD187" i="53"/>
  <c r="OC187" i="53"/>
  <c r="OB187" i="53"/>
  <c r="OH185" i="53"/>
  <c r="OI185" i="53" s="1"/>
  <c r="OF185" i="53"/>
  <c r="OE185" i="53"/>
  <c r="OD185" i="53"/>
  <c r="OC185" i="53"/>
  <c r="OB185" i="53"/>
  <c r="OH184" i="53"/>
  <c r="OI184" i="53" s="1"/>
  <c r="OF184" i="53"/>
  <c r="OE184" i="53"/>
  <c r="OD184" i="53"/>
  <c r="OC184" i="53"/>
  <c r="OB184" i="53"/>
  <c r="OH183" i="53"/>
  <c r="OI183" i="53" s="1"/>
  <c r="OF183" i="53"/>
  <c r="OE183" i="53"/>
  <c r="OD183" i="53"/>
  <c r="OC183" i="53"/>
  <c r="OB183" i="53"/>
  <c r="OH182" i="53"/>
  <c r="OI182" i="53" s="1"/>
  <c r="OF182" i="53"/>
  <c r="OE182" i="53"/>
  <c r="OD182" i="53"/>
  <c r="OC182" i="53"/>
  <c r="OB182" i="53"/>
  <c r="OH181" i="53"/>
  <c r="OI181" i="53" s="1"/>
  <c r="OF181" i="53"/>
  <c r="OE181" i="53"/>
  <c r="OD181" i="53"/>
  <c r="OC181" i="53"/>
  <c r="OB181" i="53"/>
  <c r="OH179" i="53"/>
  <c r="OI179" i="53" s="1"/>
  <c r="OF179" i="53"/>
  <c r="OE179" i="53"/>
  <c r="OC179" i="53"/>
  <c r="OB179" i="53"/>
  <c r="OH178" i="53"/>
  <c r="OI178" i="53" s="1"/>
  <c r="OF178" i="53"/>
  <c r="OE178" i="53"/>
  <c r="OD178" i="53"/>
  <c r="OC178" i="53"/>
  <c r="OB178" i="53"/>
  <c r="OH177" i="53"/>
  <c r="OI177" i="53" s="1"/>
  <c r="OF177" i="53"/>
  <c r="OE177" i="53"/>
  <c r="OC177" i="53"/>
  <c r="OB177" i="53"/>
  <c r="OH175" i="53"/>
  <c r="OI175" i="53" s="1"/>
  <c r="OF175" i="53"/>
  <c r="OE175" i="53"/>
  <c r="OD175" i="53"/>
  <c r="OC175" i="53"/>
  <c r="OB175" i="53"/>
  <c r="OH174" i="53"/>
  <c r="OI174" i="53" s="1"/>
  <c r="OF174" i="53"/>
  <c r="OE174" i="53"/>
  <c r="OD174" i="53"/>
  <c r="OC174" i="53"/>
  <c r="OB174" i="53"/>
  <c r="OH173" i="53"/>
  <c r="OI173" i="53" s="1"/>
  <c r="OF173" i="53"/>
  <c r="OE173" i="53"/>
  <c r="OD173" i="53"/>
  <c r="OC173" i="53"/>
  <c r="OB173" i="53"/>
  <c r="OH172" i="53"/>
  <c r="OI172" i="53" s="1"/>
  <c r="OF172" i="53"/>
  <c r="OE172" i="53"/>
  <c r="OD172" i="53"/>
  <c r="OC172" i="53"/>
  <c r="OB172" i="53"/>
  <c r="OH169" i="53"/>
  <c r="OI169" i="53" s="1"/>
  <c r="OF169" i="53"/>
  <c r="OE169" i="53"/>
  <c r="OD169" i="53"/>
  <c r="OC169" i="53"/>
  <c r="OB169" i="53"/>
  <c r="OH168" i="53"/>
  <c r="OI168" i="53" s="1"/>
  <c r="OF168" i="53"/>
  <c r="OE168" i="53"/>
  <c r="OD168" i="53"/>
  <c r="OC168" i="53"/>
  <c r="OB168" i="53"/>
  <c r="OH167" i="53"/>
  <c r="OI167" i="53" s="1"/>
  <c r="OF167" i="53"/>
  <c r="OE167" i="53"/>
  <c r="OD167" i="53"/>
  <c r="OC167" i="53"/>
  <c r="OB167" i="53"/>
  <c r="OH166" i="53"/>
  <c r="OI166" i="53" s="1"/>
  <c r="OF166" i="53"/>
  <c r="OE166" i="53"/>
  <c r="OD166" i="53"/>
  <c r="OC166" i="53"/>
  <c r="OB166" i="53"/>
  <c r="OH165" i="53"/>
  <c r="OI165" i="53" s="1"/>
  <c r="OF165" i="53"/>
  <c r="OE165" i="53"/>
  <c r="OD165" i="53"/>
  <c r="OC165" i="53"/>
  <c r="OB165" i="53"/>
  <c r="OH164" i="53"/>
  <c r="OI164" i="53" s="1"/>
  <c r="OF164" i="53"/>
  <c r="OE164" i="53"/>
  <c r="OD164" i="53"/>
  <c r="OC164" i="53"/>
  <c r="OB164" i="53"/>
  <c r="OH163" i="53"/>
  <c r="OI163" i="53" s="1"/>
  <c r="OF163" i="53"/>
  <c r="OE163" i="53"/>
  <c r="OD163" i="53"/>
  <c r="OC163" i="53"/>
  <c r="OB163" i="53"/>
  <c r="OH162" i="53"/>
  <c r="OI162" i="53" s="1"/>
  <c r="OF162" i="53"/>
  <c r="OE162" i="53"/>
  <c r="OD162" i="53"/>
  <c r="OC162" i="53"/>
  <c r="OB162" i="53"/>
  <c r="OH161" i="53"/>
  <c r="OI161" i="53" s="1"/>
  <c r="OF161" i="53"/>
  <c r="OE161" i="53"/>
  <c r="OD161" i="53"/>
  <c r="OC161" i="53"/>
  <c r="OB161" i="53"/>
  <c r="OH160" i="53"/>
  <c r="OI160" i="53" s="1"/>
  <c r="OF160" i="53"/>
  <c r="OE160" i="53"/>
  <c r="OD160" i="53"/>
  <c r="OC160" i="53"/>
  <c r="OB160" i="53"/>
  <c r="OH159" i="53"/>
  <c r="OI159" i="53" s="1"/>
  <c r="OF159" i="53"/>
  <c r="OE159" i="53"/>
  <c r="OD159" i="53"/>
  <c r="OC159" i="53"/>
  <c r="OB159" i="53"/>
  <c r="OH157" i="53"/>
  <c r="OI157" i="53" s="1"/>
  <c r="OF157" i="53"/>
  <c r="OE157" i="53"/>
  <c r="OD157" i="53"/>
  <c r="OC157" i="53"/>
  <c r="OB157" i="53"/>
  <c r="OH156" i="53"/>
  <c r="OI156" i="53" s="1"/>
  <c r="OF156" i="53"/>
  <c r="OE156" i="53"/>
  <c r="OD156" i="53"/>
  <c r="OC156" i="53"/>
  <c r="OB156" i="53"/>
  <c r="OH155" i="53"/>
  <c r="OI155" i="53" s="1"/>
  <c r="OF155" i="53"/>
  <c r="OE155" i="53"/>
  <c r="OD155" i="53"/>
  <c r="OC155" i="53"/>
  <c r="OB155" i="53"/>
  <c r="OH154" i="53"/>
  <c r="OI154" i="53" s="1"/>
  <c r="OF154" i="53"/>
  <c r="OE154" i="53"/>
  <c r="OD154" i="53"/>
  <c r="OC154" i="53"/>
  <c r="OB154" i="53"/>
  <c r="OH153" i="53"/>
  <c r="OI153" i="53" s="1"/>
  <c r="OF153" i="53"/>
  <c r="OE153" i="53"/>
  <c r="OD153" i="53"/>
  <c r="OC153" i="53"/>
  <c r="OB153" i="53"/>
  <c r="OH152" i="53"/>
  <c r="OI152" i="53" s="1"/>
  <c r="OF152" i="53"/>
  <c r="OE152" i="53"/>
  <c r="OD152" i="53"/>
  <c r="OC152" i="53"/>
  <c r="OB152" i="53"/>
  <c r="OH151" i="53"/>
  <c r="OI151" i="53" s="1"/>
  <c r="OF151" i="53"/>
  <c r="OE151" i="53"/>
  <c r="OD151" i="53"/>
  <c r="OC151" i="53"/>
  <c r="OB151" i="53"/>
  <c r="OH150" i="53"/>
  <c r="OI150" i="53" s="1"/>
  <c r="OF150" i="53"/>
  <c r="OE150" i="53"/>
  <c r="OD150" i="53"/>
  <c r="OC150" i="53"/>
  <c r="OB150" i="53"/>
  <c r="OH149" i="53"/>
  <c r="OI149" i="53" s="1"/>
  <c r="OF149" i="53"/>
  <c r="OE149" i="53"/>
  <c r="OD149" i="53"/>
  <c r="OC149" i="53"/>
  <c r="OB149" i="53"/>
  <c r="OH148" i="53"/>
  <c r="OI148" i="53" s="1"/>
  <c r="OF148" i="53"/>
  <c r="OE148" i="53"/>
  <c r="OD148" i="53"/>
  <c r="OC148" i="53"/>
  <c r="OB148" i="53"/>
  <c r="OH145" i="53"/>
  <c r="OI145" i="53" s="1"/>
  <c r="OF145" i="53"/>
  <c r="OE145" i="53"/>
  <c r="OD145" i="53"/>
  <c r="OC145" i="53"/>
  <c r="OB145" i="53"/>
  <c r="OH144" i="53"/>
  <c r="OI144" i="53" s="1"/>
  <c r="OF144" i="53"/>
  <c r="OE144" i="53"/>
  <c r="OD144" i="53"/>
  <c r="OC144" i="53"/>
  <c r="OB144" i="53"/>
  <c r="OH142" i="53"/>
  <c r="OI142" i="53" s="1"/>
  <c r="OF142" i="53"/>
  <c r="OE142" i="53"/>
  <c r="OD142" i="53"/>
  <c r="OC142" i="53"/>
  <c r="OB142" i="53"/>
  <c r="OH141" i="53"/>
  <c r="OI141" i="53" s="1"/>
  <c r="OF141" i="53"/>
  <c r="OE141" i="53"/>
  <c r="OD141" i="53"/>
  <c r="OC141" i="53"/>
  <c r="OB141" i="53"/>
  <c r="OH140" i="53"/>
  <c r="OI140" i="53" s="1"/>
  <c r="OF140" i="53"/>
  <c r="OE140" i="53"/>
  <c r="OD140" i="53"/>
  <c r="OC140" i="53"/>
  <c r="OB140" i="53"/>
  <c r="OH139" i="53"/>
  <c r="OI139" i="53" s="1"/>
  <c r="OF139" i="53"/>
  <c r="OE139" i="53"/>
  <c r="OD139" i="53"/>
  <c r="OC139" i="53"/>
  <c r="OB139" i="53"/>
  <c r="OH137" i="53"/>
  <c r="OI137" i="53" s="1"/>
  <c r="OF137" i="53"/>
  <c r="OE137" i="53"/>
  <c r="OD137" i="53"/>
  <c r="OC137" i="53"/>
  <c r="OB137" i="53"/>
  <c r="OH134" i="53"/>
  <c r="OI134" i="53" s="1"/>
  <c r="OF134" i="53"/>
  <c r="OE134" i="53"/>
  <c r="OD134" i="53"/>
  <c r="OC134" i="53"/>
  <c r="OB134" i="53"/>
  <c r="OH133" i="53"/>
  <c r="OI133" i="53" s="1"/>
  <c r="OF133" i="53"/>
  <c r="OE133" i="53"/>
  <c r="OD133" i="53"/>
  <c r="OC133" i="53"/>
  <c r="OB133" i="53"/>
  <c r="OH131" i="53"/>
  <c r="OI131" i="53" s="1"/>
  <c r="OF131" i="53"/>
  <c r="OE131" i="53"/>
  <c r="OC131" i="53"/>
  <c r="OB131" i="53"/>
  <c r="OH130" i="53"/>
  <c r="OI130" i="53" s="1"/>
  <c r="OF130" i="53"/>
  <c r="OE130" i="53"/>
  <c r="OD130" i="53"/>
  <c r="OC130" i="53"/>
  <c r="OB130" i="53"/>
  <c r="OH129" i="53"/>
  <c r="OI129" i="53" s="1"/>
  <c r="OF129" i="53"/>
  <c r="OE129" i="53"/>
  <c r="OC129" i="53"/>
  <c r="OB129" i="53"/>
  <c r="OH128" i="53"/>
  <c r="OI128" i="53" s="1"/>
  <c r="OF128" i="53"/>
  <c r="OE128" i="53"/>
  <c r="OC128" i="53"/>
  <c r="OB128" i="53"/>
  <c r="OH126" i="53"/>
  <c r="OI126" i="53" s="1"/>
  <c r="OF126" i="53"/>
  <c r="OE126" i="53"/>
  <c r="OD126" i="53"/>
  <c r="OC126" i="53"/>
  <c r="OB126" i="53"/>
  <c r="OH125" i="53"/>
  <c r="OI125" i="53" s="1"/>
  <c r="OF125" i="53"/>
  <c r="OE125" i="53"/>
  <c r="OD125" i="53"/>
  <c r="OC125" i="53"/>
  <c r="OB125" i="53"/>
  <c r="OH121" i="53"/>
  <c r="OI121" i="53" s="1"/>
  <c r="OF121" i="53"/>
  <c r="OE121" i="53"/>
  <c r="OD121" i="53"/>
  <c r="OC121" i="53"/>
  <c r="OB121" i="53"/>
  <c r="OH120" i="53"/>
  <c r="OI120" i="53" s="1"/>
  <c r="OF120" i="53"/>
  <c r="OE120" i="53"/>
  <c r="OC120" i="53"/>
  <c r="OB120" i="53"/>
  <c r="OH119" i="53"/>
  <c r="OI119" i="53" s="1"/>
  <c r="OF119" i="53"/>
  <c r="OE119" i="53"/>
  <c r="OC119" i="53"/>
  <c r="OB119" i="53"/>
  <c r="OH118" i="53"/>
  <c r="OI118" i="53" s="1"/>
  <c r="OF118" i="53"/>
  <c r="OE118" i="53"/>
  <c r="OC118" i="53"/>
  <c r="OB118" i="53"/>
  <c r="OH117" i="53"/>
  <c r="OI117" i="53" s="1"/>
  <c r="OF117" i="53"/>
  <c r="OE117" i="53"/>
  <c r="OC117" i="53"/>
  <c r="OB117" i="53"/>
  <c r="OH116" i="53"/>
  <c r="OI116" i="53" s="1"/>
  <c r="OF116" i="53"/>
  <c r="OE116" i="53"/>
  <c r="OD116" i="53"/>
  <c r="OC116" i="53"/>
  <c r="OB116" i="53"/>
  <c r="OH114" i="53"/>
  <c r="OI114" i="53" s="1"/>
  <c r="OF114" i="53"/>
  <c r="OE114" i="53"/>
  <c r="OD114" i="53"/>
  <c r="OC114" i="53"/>
  <c r="OB114" i="53"/>
  <c r="OH112" i="53"/>
  <c r="OI112" i="53" s="1"/>
  <c r="OF112" i="53"/>
  <c r="OE112" i="53"/>
  <c r="OD112" i="53"/>
  <c r="OC112" i="53"/>
  <c r="OB112" i="53"/>
  <c r="OH111" i="53"/>
  <c r="OI111" i="53" s="1"/>
  <c r="OF111" i="53"/>
  <c r="OE111" i="53"/>
  <c r="OC111" i="53"/>
  <c r="OB111" i="53"/>
  <c r="OH110" i="53"/>
  <c r="OI110" i="53" s="1"/>
  <c r="OF110" i="53"/>
  <c r="OE110" i="53"/>
  <c r="OC110" i="53"/>
  <c r="OB110" i="53"/>
  <c r="OH107" i="53"/>
  <c r="OI107" i="53" s="1"/>
  <c r="OF107" i="53"/>
  <c r="OE107" i="53"/>
  <c r="OC107" i="53"/>
  <c r="OB107" i="53"/>
  <c r="OH105" i="53"/>
  <c r="OI105" i="53" s="1"/>
  <c r="OF105" i="53"/>
  <c r="OE105" i="53"/>
  <c r="OD105" i="53"/>
  <c r="OC105" i="53"/>
  <c r="OB105" i="53"/>
  <c r="OH104" i="53"/>
  <c r="OI104" i="53" s="1"/>
  <c r="OF104" i="53"/>
  <c r="OE104" i="53"/>
  <c r="OD104" i="53"/>
  <c r="OC104" i="53"/>
  <c r="OB104" i="53"/>
  <c r="OH103" i="53"/>
  <c r="OI103" i="53" s="1"/>
  <c r="OF103" i="53"/>
  <c r="OE103" i="53"/>
  <c r="OD103" i="53"/>
  <c r="OC103" i="53"/>
  <c r="OB103" i="53"/>
  <c r="OH102" i="53"/>
  <c r="OI102" i="53" s="1"/>
  <c r="OF102" i="53"/>
  <c r="OE102" i="53"/>
  <c r="OD102" i="53"/>
  <c r="OC102" i="53"/>
  <c r="OB102" i="53"/>
  <c r="OH101" i="53"/>
  <c r="OI101" i="53" s="1"/>
  <c r="OF101" i="53"/>
  <c r="OE101" i="53"/>
  <c r="OD101" i="53"/>
  <c r="OC101" i="53"/>
  <c r="OB101" i="53"/>
  <c r="OH98" i="53"/>
  <c r="OI98" i="53" s="1"/>
  <c r="OF98" i="53"/>
  <c r="OE98" i="53"/>
  <c r="OC98" i="53"/>
  <c r="OB98" i="53"/>
  <c r="OH95" i="53"/>
  <c r="OI95" i="53" s="1"/>
  <c r="OF95" i="53"/>
  <c r="OE95" i="53"/>
  <c r="OC95" i="53"/>
  <c r="OB95" i="53"/>
  <c r="OH94" i="53"/>
  <c r="OI94" i="53" s="1"/>
  <c r="OF94" i="53"/>
  <c r="OE94" i="53"/>
  <c r="OC94" i="53"/>
  <c r="OB94" i="53"/>
  <c r="OH92" i="53"/>
  <c r="OI92" i="53" s="1"/>
  <c r="OF92" i="53"/>
  <c r="OE92" i="53"/>
  <c r="OD92" i="53"/>
  <c r="OC92" i="53"/>
  <c r="OB92" i="53"/>
  <c r="OH91" i="53"/>
  <c r="OI91" i="53" s="1"/>
  <c r="OF91" i="53"/>
  <c r="OE91" i="53"/>
  <c r="OD91" i="53"/>
  <c r="OC91" i="53"/>
  <c r="OB91" i="53"/>
  <c r="OH90" i="53"/>
  <c r="OI90" i="53" s="1"/>
  <c r="OF90" i="53"/>
  <c r="OE90" i="53"/>
  <c r="OD90" i="53"/>
  <c r="OC90" i="53"/>
  <c r="OB90" i="53"/>
  <c r="OH89" i="53"/>
  <c r="OI89" i="53" s="1"/>
  <c r="OF89" i="53"/>
  <c r="OE89" i="53"/>
  <c r="OD89" i="53"/>
  <c r="OC89" i="53"/>
  <c r="OB89" i="53"/>
  <c r="OH88" i="53"/>
  <c r="OI88" i="53" s="1"/>
  <c r="OF88" i="53"/>
  <c r="OE88" i="53"/>
  <c r="OD88" i="53"/>
  <c r="OC88" i="53"/>
  <c r="OB88" i="53"/>
  <c r="OH86" i="53"/>
  <c r="OI86" i="53" s="1"/>
  <c r="OF86" i="53"/>
  <c r="OE86" i="53"/>
  <c r="OD86" i="53"/>
  <c r="OC86" i="53"/>
  <c r="OB86" i="53"/>
  <c r="OH85" i="53"/>
  <c r="OI85" i="53" s="1"/>
  <c r="OF85" i="53"/>
  <c r="OE85" i="53"/>
  <c r="OD85" i="53"/>
  <c r="OC85" i="53"/>
  <c r="OB85" i="53"/>
  <c r="OH84" i="53"/>
  <c r="OI84" i="53" s="1"/>
  <c r="OF84" i="53"/>
  <c r="OE84" i="53"/>
  <c r="OD84" i="53"/>
  <c r="OC84" i="53"/>
  <c r="OB84" i="53"/>
  <c r="OH83" i="53"/>
  <c r="OI83" i="53" s="1"/>
  <c r="OF83" i="53"/>
  <c r="OE83" i="53"/>
  <c r="OC83" i="53"/>
  <c r="OB83" i="53"/>
  <c r="OH82" i="53"/>
  <c r="OI82" i="53" s="1"/>
  <c r="OF82" i="53"/>
  <c r="OE82" i="53"/>
  <c r="OD82" i="53"/>
  <c r="OC82" i="53"/>
  <c r="OB82" i="53"/>
  <c r="OH81" i="53"/>
  <c r="OI81" i="53" s="1"/>
  <c r="OF81" i="53"/>
  <c r="OE81" i="53"/>
  <c r="OD81" i="53"/>
  <c r="OC81" i="53"/>
  <c r="OB81" i="53"/>
  <c r="OH79" i="53"/>
  <c r="OI79" i="53" s="1"/>
  <c r="OF79" i="53"/>
  <c r="OE79" i="53"/>
  <c r="OC79" i="53"/>
  <c r="OB79" i="53"/>
  <c r="OH77" i="53"/>
  <c r="OI77" i="53" s="1"/>
  <c r="OF77" i="53"/>
  <c r="OE77" i="53"/>
  <c r="OD77" i="53"/>
  <c r="OC77" i="53"/>
  <c r="OB77" i="53"/>
  <c r="OH76" i="53"/>
  <c r="OI76" i="53" s="1"/>
  <c r="OF76" i="53"/>
  <c r="OE76" i="53"/>
  <c r="OC76" i="53"/>
  <c r="OB76" i="53"/>
  <c r="OH74" i="53"/>
  <c r="OI74" i="53" s="1"/>
  <c r="OF74" i="53"/>
  <c r="OE74" i="53"/>
  <c r="OD74" i="53"/>
  <c r="OC74" i="53"/>
  <c r="OB74" i="53"/>
  <c r="OH72" i="53"/>
  <c r="OI72" i="53" s="1"/>
  <c r="OF72" i="53"/>
  <c r="OE72" i="53"/>
  <c r="OD72" i="53"/>
  <c r="OC72" i="53"/>
  <c r="OB72" i="53"/>
  <c r="OH71" i="53"/>
  <c r="OI71" i="53" s="1"/>
  <c r="OF71" i="53"/>
  <c r="OE71" i="53"/>
  <c r="OD71" i="53"/>
  <c r="OC71" i="53"/>
  <c r="OB71" i="53"/>
  <c r="OH68" i="53"/>
  <c r="OI68" i="53" s="1"/>
  <c r="OF68" i="53"/>
  <c r="OE68" i="53"/>
  <c r="OD68" i="53"/>
  <c r="OC68" i="53"/>
  <c r="OB68" i="53"/>
  <c r="OH67" i="53"/>
  <c r="OI67" i="53" s="1"/>
  <c r="OF67" i="53"/>
  <c r="OE67" i="53"/>
  <c r="OD67" i="53"/>
  <c r="OC67" i="53"/>
  <c r="OB67" i="53"/>
  <c r="OH63" i="53"/>
  <c r="OI63" i="53" s="1"/>
  <c r="OF63" i="53"/>
  <c r="OE63" i="53"/>
  <c r="OC63" i="53"/>
  <c r="OB63" i="53"/>
  <c r="OH61" i="53"/>
  <c r="OI61" i="53" s="1"/>
  <c r="OF61" i="53"/>
  <c r="OE61" i="53"/>
  <c r="OD61" i="53"/>
  <c r="OC61" i="53"/>
  <c r="OB61" i="53"/>
  <c r="OH60" i="53"/>
  <c r="OI60" i="53" s="1"/>
  <c r="OF60" i="53"/>
  <c r="OE60" i="53"/>
  <c r="OD60" i="53"/>
  <c r="OC60" i="53"/>
  <c r="OB60" i="53"/>
  <c r="OH59" i="53"/>
  <c r="OI59" i="53" s="1"/>
  <c r="OF59" i="53"/>
  <c r="OE59" i="53"/>
  <c r="OC59" i="53"/>
  <c r="OB59" i="53"/>
  <c r="OH58" i="53"/>
  <c r="OI58" i="53" s="1"/>
  <c r="OF58" i="53"/>
  <c r="OE58" i="53"/>
  <c r="OC58" i="53"/>
  <c r="OB58" i="53"/>
  <c r="OH56" i="53"/>
  <c r="OI56" i="53" s="1"/>
  <c r="OF56" i="53"/>
  <c r="OE56" i="53"/>
  <c r="OD56" i="53"/>
  <c r="OC56" i="53"/>
  <c r="OB56" i="53"/>
  <c r="OH55" i="53"/>
  <c r="OI55" i="53" s="1"/>
  <c r="OF55" i="53"/>
  <c r="OE55" i="53"/>
  <c r="OC55" i="53"/>
  <c r="OB55" i="53"/>
  <c r="OH52" i="53"/>
  <c r="OI52" i="53" s="1"/>
  <c r="OF52" i="53"/>
  <c r="OE52" i="53"/>
  <c r="OD52" i="53"/>
  <c r="OC52" i="53"/>
  <c r="OB52" i="53"/>
  <c r="OH51" i="53"/>
  <c r="OI51" i="53" s="1"/>
  <c r="OF51" i="53"/>
  <c r="OE51" i="53"/>
  <c r="OD51" i="53"/>
  <c r="OC51" i="53"/>
  <c r="OB51" i="53"/>
  <c r="OH50" i="53"/>
  <c r="OI50" i="53" s="1"/>
  <c r="OF50" i="53"/>
  <c r="OE50" i="53"/>
  <c r="OD50" i="53"/>
  <c r="OC50" i="53"/>
  <c r="OB50" i="53"/>
  <c r="OH49" i="53"/>
  <c r="OI49" i="53" s="1"/>
  <c r="OF49" i="53"/>
  <c r="OE49" i="53"/>
  <c r="OD49" i="53"/>
  <c r="OC49" i="53"/>
  <c r="OB49" i="53"/>
  <c r="OH48" i="53"/>
  <c r="OI48" i="53" s="1"/>
  <c r="OF48" i="53"/>
  <c r="OE48" i="53"/>
  <c r="OD48" i="53"/>
  <c r="OC48" i="53"/>
  <c r="OB48" i="53"/>
  <c r="OH47" i="53"/>
  <c r="OI47" i="53" s="1"/>
  <c r="OF47" i="53"/>
  <c r="OE47" i="53"/>
  <c r="OD47" i="53"/>
  <c r="OC47" i="53"/>
  <c r="OB47" i="53"/>
  <c r="OH46" i="53"/>
  <c r="OI46" i="53" s="1"/>
  <c r="OF46" i="53"/>
  <c r="OE46" i="53"/>
  <c r="OD46" i="53"/>
  <c r="OC46" i="53"/>
  <c r="OB46" i="53"/>
  <c r="OH45" i="53"/>
  <c r="OI45" i="53" s="1"/>
  <c r="OF45" i="53"/>
  <c r="OE45" i="53"/>
  <c r="OD45" i="53"/>
  <c r="OC45" i="53"/>
  <c r="OB45" i="53"/>
  <c r="OH44" i="53"/>
  <c r="OI44" i="53" s="1"/>
  <c r="OF44" i="53"/>
  <c r="OE44" i="53"/>
  <c r="OC44" i="53"/>
  <c r="OB44" i="53"/>
  <c r="OH43" i="53"/>
  <c r="OI43" i="53" s="1"/>
  <c r="OF43" i="53"/>
  <c r="OG43" i="53" s="1"/>
  <c r="OE43" i="53"/>
  <c r="OI42" i="53"/>
  <c r="OH42" i="53"/>
  <c r="OF42" i="53"/>
  <c r="OE42" i="53"/>
  <c r="OD42" i="53"/>
  <c r="OC42" i="53"/>
  <c r="OB42" i="53"/>
  <c r="OH41" i="53"/>
  <c r="OI41" i="53" s="1"/>
  <c r="OF41" i="53"/>
  <c r="OE41" i="53"/>
  <c r="OC41" i="53"/>
  <c r="OB41" i="53"/>
  <c r="OI40" i="53"/>
  <c r="OH40" i="53"/>
  <c r="OF40" i="53"/>
  <c r="OE40" i="53"/>
  <c r="OC40" i="53"/>
  <c r="OB40" i="53"/>
  <c r="OH39" i="53"/>
  <c r="OI39" i="53" s="1"/>
  <c r="OF39" i="53"/>
  <c r="OE39" i="53"/>
  <c r="OC39" i="53"/>
  <c r="OB39" i="53"/>
  <c r="OI38" i="53"/>
  <c r="OH38" i="53"/>
  <c r="OF38" i="53"/>
  <c r="OE38" i="53"/>
  <c r="OC38" i="53"/>
  <c r="OB38" i="53"/>
  <c r="OH37" i="53"/>
  <c r="OI37" i="53" s="1"/>
  <c r="OF37" i="53"/>
  <c r="OE37" i="53"/>
  <c r="OD37" i="53"/>
  <c r="OC37" i="53"/>
  <c r="OB37" i="53"/>
  <c r="OI35" i="53"/>
  <c r="OH35" i="53"/>
  <c r="OF35" i="53"/>
  <c r="OE35" i="53"/>
  <c r="OD35" i="53"/>
  <c r="OC35" i="53"/>
  <c r="OB35" i="53"/>
  <c r="OH34" i="53"/>
  <c r="OI34" i="53" s="1"/>
  <c r="OF34" i="53"/>
  <c r="OE34" i="53"/>
  <c r="OD34" i="53"/>
  <c r="OC34" i="53"/>
  <c r="OB34" i="53"/>
  <c r="OI33" i="53"/>
  <c r="OH33" i="53"/>
  <c r="OF33" i="53"/>
  <c r="OE33" i="53"/>
  <c r="OD33" i="53"/>
  <c r="OC33" i="53"/>
  <c r="OB33" i="53"/>
  <c r="OH32" i="53"/>
  <c r="OI32" i="53" s="1"/>
  <c r="OF32" i="53"/>
  <c r="OE32" i="53"/>
  <c r="OC32" i="53"/>
  <c r="OB32" i="53"/>
  <c r="OI31" i="53"/>
  <c r="OH31" i="53"/>
  <c r="OF31" i="53"/>
  <c r="OE31" i="53"/>
  <c r="OD31" i="53"/>
  <c r="OC31" i="53"/>
  <c r="OB31" i="53"/>
  <c r="OH30" i="53"/>
  <c r="OI30" i="53" s="1"/>
  <c r="OF30" i="53"/>
  <c r="OE30" i="53"/>
  <c r="OD30" i="53"/>
  <c r="OC30" i="53"/>
  <c r="OB30" i="53"/>
  <c r="OI29" i="53"/>
  <c r="OH29" i="53"/>
  <c r="OF29" i="53"/>
  <c r="OE29" i="53"/>
  <c r="OD29" i="53"/>
  <c r="OC29" i="53"/>
  <c r="OB29" i="53"/>
  <c r="OH28" i="53"/>
  <c r="OI28" i="53" s="1"/>
  <c r="OF28" i="53"/>
  <c r="OE28" i="53"/>
  <c r="OD28" i="53"/>
  <c r="OC28" i="53"/>
  <c r="OB28" i="53"/>
  <c r="OI27" i="53"/>
  <c r="OH27" i="53"/>
  <c r="OF27" i="53"/>
  <c r="OE27" i="53"/>
  <c r="OD27" i="53"/>
  <c r="OC27" i="53"/>
  <c r="OB27" i="53"/>
  <c r="OH26" i="53"/>
  <c r="OI26" i="53" s="1"/>
  <c r="OF26" i="53"/>
  <c r="OE26" i="53"/>
  <c r="OD26" i="53"/>
  <c r="OC26" i="53"/>
  <c r="OB26" i="53"/>
  <c r="OI25" i="53"/>
  <c r="OH25" i="53"/>
  <c r="OF25" i="53"/>
  <c r="OE25" i="53"/>
  <c r="OD25" i="53"/>
  <c r="OC25" i="53"/>
  <c r="OB25" i="53"/>
  <c r="OH24" i="53"/>
  <c r="OI24" i="53" s="1"/>
  <c r="OF24" i="53"/>
  <c r="OE24" i="53"/>
  <c r="OD24" i="53"/>
  <c r="OC24" i="53"/>
  <c r="OB24" i="53"/>
  <c r="OI23" i="53"/>
  <c r="OH23" i="53"/>
  <c r="OF23" i="53"/>
  <c r="OE23" i="53"/>
  <c r="OD23" i="53"/>
  <c r="OC23" i="53"/>
  <c r="OB23" i="53"/>
  <c r="OH22" i="53"/>
  <c r="OI22" i="53" s="1"/>
  <c r="OF22" i="53"/>
  <c r="OE22" i="53"/>
  <c r="OD22" i="53"/>
  <c r="OC22" i="53"/>
  <c r="OB22" i="53"/>
  <c r="OI21" i="53"/>
  <c r="OH21" i="53"/>
  <c r="OF21" i="53"/>
  <c r="OE21" i="53"/>
  <c r="OD21" i="53"/>
  <c r="OC21" i="53"/>
  <c r="OB21" i="53"/>
  <c r="OH20" i="53"/>
  <c r="OI20" i="53" s="1"/>
  <c r="OF20" i="53"/>
  <c r="OE20" i="53"/>
  <c r="OC20" i="53"/>
  <c r="OB20" i="53"/>
  <c r="OI19" i="53"/>
  <c r="OH19" i="53"/>
  <c r="OF19" i="53"/>
  <c r="OE19" i="53"/>
  <c r="OD19" i="53"/>
  <c r="OC19" i="53"/>
  <c r="OB19" i="53"/>
  <c r="OH16" i="53"/>
  <c r="OI16" i="53" s="1"/>
  <c r="OF16" i="53"/>
  <c r="OE16" i="53"/>
  <c r="OC16" i="53"/>
  <c r="OB16" i="53"/>
  <c r="NX8" i="53"/>
  <c r="NW2" i="53"/>
  <c r="NU420" i="53" s="1"/>
  <c r="NH419" i="53"/>
  <c r="NL421" i="53" s="1"/>
  <c r="NM411" i="53"/>
  <c r="NL411" i="53"/>
  <c r="NK411" i="53"/>
  <c r="NM409" i="53"/>
  <c r="NL409" i="53"/>
  <c r="NK409" i="53"/>
  <c r="NM407" i="53"/>
  <c r="NL407" i="53"/>
  <c r="NK407" i="53"/>
  <c r="NM406" i="53"/>
  <c r="NL406" i="53"/>
  <c r="NK406" i="53"/>
  <c r="NM404" i="53"/>
  <c r="NL404" i="53"/>
  <c r="NK404" i="53"/>
  <c r="NM402" i="53"/>
  <c r="NL402" i="53"/>
  <c r="NK402" i="53"/>
  <c r="NM400" i="53"/>
  <c r="NL400" i="53"/>
  <c r="NK400" i="53"/>
  <c r="NM398" i="53"/>
  <c r="NL398" i="53"/>
  <c r="NK398" i="53"/>
  <c r="NM397" i="53"/>
  <c r="NL397" i="53"/>
  <c r="NK397" i="53"/>
  <c r="NM396" i="53"/>
  <c r="NL396" i="53"/>
  <c r="NK396" i="53"/>
  <c r="NM395" i="53"/>
  <c r="NL395" i="53"/>
  <c r="NK395" i="53"/>
  <c r="NM394" i="53"/>
  <c r="NL394" i="53"/>
  <c r="NK394" i="53"/>
  <c r="NM393" i="53"/>
  <c r="NL393" i="53"/>
  <c r="NK393" i="53"/>
  <c r="NM391" i="53"/>
  <c r="NL391" i="53"/>
  <c r="NK391" i="53"/>
  <c r="NM390" i="53"/>
  <c r="NL390" i="53"/>
  <c r="NK390" i="53"/>
  <c r="NM389" i="53"/>
  <c r="NL389" i="53"/>
  <c r="NK389" i="53"/>
  <c r="NM388" i="53"/>
  <c r="NL388" i="53"/>
  <c r="NK388" i="53"/>
  <c r="NM387" i="53"/>
  <c r="NL387" i="53"/>
  <c r="NK387" i="53"/>
  <c r="NM386" i="53"/>
  <c r="NL386" i="53"/>
  <c r="NK386" i="53"/>
  <c r="NM384" i="53"/>
  <c r="NL384" i="53"/>
  <c r="NK384" i="53"/>
  <c r="NM383" i="53"/>
  <c r="NL383" i="53"/>
  <c r="NK383" i="53"/>
  <c r="NM382" i="53"/>
  <c r="NL382" i="53"/>
  <c r="NK382" i="53"/>
  <c r="NM381" i="53"/>
  <c r="NL381" i="53"/>
  <c r="NK381" i="53"/>
  <c r="NM380" i="53"/>
  <c r="NL380" i="53"/>
  <c r="NK380" i="53"/>
  <c r="NM379" i="53"/>
  <c r="NL379" i="53"/>
  <c r="NK379" i="53"/>
  <c r="NM377" i="53"/>
  <c r="NL377" i="53"/>
  <c r="NK377" i="53"/>
  <c r="NM373" i="53"/>
  <c r="NL373" i="53"/>
  <c r="NK373" i="53"/>
  <c r="NM372" i="53"/>
  <c r="NL372" i="53"/>
  <c r="NK372" i="53"/>
  <c r="NM370" i="53"/>
  <c r="NL370" i="53"/>
  <c r="NK370" i="53"/>
  <c r="NM368" i="53"/>
  <c r="NL368" i="53"/>
  <c r="NK368" i="53"/>
  <c r="NM367" i="53"/>
  <c r="NL367" i="53"/>
  <c r="NK367" i="53"/>
  <c r="NM366" i="53"/>
  <c r="NL366" i="53"/>
  <c r="NK366" i="53"/>
  <c r="NM365" i="53"/>
  <c r="NL365" i="53"/>
  <c r="NK365" i="53"/>
  <c r="NM364" i="53"/>
  <c r="NL364" i="53"/>
  <c r="NK364" i="53"/>
  <c r="NM363" i="53"/>
  <c r="NL363" i="53"/>
  <c r="NK363" i="53"/>
  <c r="NM362" i="53"/>
  <c r="NL362" i="53"/>
  <c r="NK362" i="53"/>
  <c r="NM361" i="53"/>
  <c r="NL361" i="53"/>
  <c r="NK361" i="53"/>
  <c r="NM359" i="53"/>
  <c r="NL359" i="53"/>
  <c r="NK359" i="53"/>
  <c r="NM358" i="53"/>
  <c r="NL358" i="53"/>
  <c r="NK358" i="53"/>
  <c r="NM356" i="53"/>
  <c r="NL356" i="53"/>
  <c r="NK356" i="53"/>
  <c r="NM355" i="53"/>
  <c r="NL355" i="53"/>
  <c r="NK355" i="53"/>
  <c r="NM354" i="53"/>
  <c r="NL354" i="53"/>
  <c r="NK354" i="53"/>
  <c r="NM353" i="53"/>
  <c r="NL353" i="53"/>
  <c r="NK353" i="53"/>
  <c r="NM352" i="53"/>
  <c r="NL352" i="53"/>
  <c r="NK352" i="53"/>
  <c r="NM351" i="53"/>
  <c r="NL351" i="53"/>
  <c r="NK351" i="53"/>
  <c r="NM350" i="53"/>
  <c r="NL350" i="53"/>
  <c r="NK350" i="53"/>
  <c r="NM349" i="53"/>
  <c r="NL349" i="53"/>
  <c r="NK349" i="53"/>
  <c r="NM348" i="53"/>
  <c r="NL348" i="53"/>
  <c r="NK348" i="53"/>
  <c r="NM347" i="53"/>
  <c r="NL347" i="53"/>
  <c r="NK347" i="53"/>
  <c r="NM346" i="53"/>
  <c r="NL346" i="53"/>
  <c r="NK346" i="53"/>
  <c r="NM342" i="53"/>
  <c r="NL342" i="53"/>
  <c r="NK342" i="53"/>
  <c r="NM341" i="53"/>
  <c r="NL341" i="53"/>
  <c r="NK341" i="53"/>
  <c r="NM340" i="53"/>
  <c r="NL340" i="53"/>
  <c r="NK340" i="53"/>
  <c r="NM338" i="53"/>
  <c r="NL338" i="53"/>
  <c r="NK338" i="53"/>
  <c r="NM337" i="53"/>
  <c r="NL337" i="53"/>
  <c r="NK337" i="53"/>
  <c r="NM336" i="53"/>
  <c r="NL336" i="53"/>
  <c r="NK336" i="53"/>
  <c r="NM335" i="53"/>
  <c r="NL335" i="53"/>
  <c r="NK335" i="53"/>
  <c r="NM334" i="53"/>
  <c r="NL334" i="53"/>
  <c r="NK334" i="53"/>
  <c r="NM333" i="53"/>
  <c r="NL333" i="53"/>
  <c r="NK333" i="53"/>
  <c r="NM330" i="53"/>
  <c r="NL330" i="53"/>
  <c r="NK330" i="53"/>
  <c r="NM329" i="53"/>
  <c r="NL329" i="53"/>
  <c r="NK329" i="53"/>
  <c r="NM328" i="53"/>
  <c r="NL328" i="53"/>
  <c r="NK328" i="53"/>
  <c r="NM327" i="53"/>
  <c r="NL327" i="53"/>
  <c r="NK327" i="53"/>
  <c r="NM326" i="53"/>
  <c r="NL326" i="53"/>
  <c r="NK326" i="53"/>
  <c r="NM325" i="53"/>
  <c r="NL325" i="53"/>
  <c r="NK325" i="53"/>
  <c r="NM324" i="53"/>
  <c r="NL324" i="53"/>
  <c r="NK324" i="53"/>
  <c r="NM323" i="53"/>
  <c r="NL323" i="53"/>
  <c r="NK323" i="53"/>
  <c r="NM322" i="53"/>
  <c r="NL322" i="53"/>
  <c r="NK322" i="53"/>
  <c r="NM321" i="53"/>
  <c r="NL321" i="53"/>
  <c r="NK321" i="53"/>
  <c r="NM320" i="53"/>
  <c r="NL320" i="53"/>
  <c r="NK320" i="53"/>
  <c r="NM319" i="53"/>
  <c r="NL319" i="53"/>
  <c r="NK319" i="53"/>
  <c r="NM318" i="53"/>
  <c r="NL318" i="53"/>
  <c r="NK318" i="53"/>
  <c r="NM317" i="53"/>
  <c r="NL317" i="53"/>
  <c r="NK317" i="53"/>
  <c r="NM316" i="53"/>
  <c r="NL316" i="53"/>
  <c r="NK316" i="53"/>
  <c r="NM315" i="53"/>
  <c r="NL315" i="53"/>
  <c r="NK315" i="53"/>
  <c r="NM314" i="53"/>
  <c r="NL314" i="53"/>
  <c r="NK314" i="53"/>
  <c r="NM313" i="53"/>
  <c r="NL313" i="53"/>
  <c r="NK313" i="53"/>
  <c r="NM312" i="53"/>
  <c r="NL312" i="53"/>
  <c r="NK312" i="53"/>
  <c r="NM311" i="53"/>
  <c r="NL311" i="53"/>
  <c r="NK311" i="53"/>
  <c r="NM308" i="53"/>
  <c r="NL308" i="53"/>
  <c r="NK308" i="53"/>
  <c r="NM307" i="53"/>
  <c r="NL307" i="53"/>
  <c r="NK307" i="53"/>
  <c r="NM306" i="53"/>
  <c r="NL306" i="53"/>
  <c r="NK306" i="53"/>
  <c r="NM305" i="53"/>
  <c r="NL305" i="53"/>
  <c r="NK305" i="53"/>
  <c r="NM304" i="53"/>
  <c r="NL304" i="53"/>
  <c r="NK304" i="53"/>
  <c r="NM301" i="53"/>
  <c r="NL301" i="53"/>
  <c r="NK301" i="53"/>
  <c r="NM300" i="53"/>
  <c r="NL300" i="53"/>
  <c r="NK300" i="53"/>
  <c r="NM299" i="53"/>
  <c r="NL299" i="53"/>
  <c r="NK299" i="53"/>
  <c r="NM298" i="53"/>
  <c r="NL298" i="53"/>
  <c r="NK298" i="53"/>
  <c r="NM297" i="53"/>
  <c r="NL297" i="53"/>
  <c r="NK297" i="53"/>
  <c r="NM296" i="53"/>
  <c r="NL296" i="53"/>
  <c r="NK296" i="53"/>
  <c r="NM295" i="53"/>
  <c r="NL295" i="53"/>
  <c r="NK295" i="53"/>
  <c r="NM294" i="53"/>
  <c r="NL294" i="53"/>
  <c r="NK294" i="53"/>
  <c r="NM293" i="53"/>
  <c r="NL293" i="53"/>
  <c r="NK293" i="53"/>
  <c r="NM292" i="53"/>
  <c r="NL292" i="53"/>
  <c r="NK292" i="53"/>
  <c r="NM291" i="53"/>
  <c r="NL291" i="53"/>
  <c r="NK291" i="53"/>
  <c r="NM290" i="53"/>
  <c r="NL290" i="53"/>
  <c r="NK290" i="53"/>
  <c r="NM289" i="53"/>
  <c r="NL289" i="53"/>
  <c r="NK289" i="53"/>
  <c r="NM288" i="53"/>
  <c r="NL288" i="53"/>
  <c r="NK288" i="53"/>
  <c r="NM287" i="53"/>
  <c r="NL287" i="53"/>
  <c r="NK287" i="53"/>
  <c r="NM286" i="53"/>
  <c r="NL286" i="53"/>
  <c r="NK286" i="53"/>
  <c r="NM285" i="53"/>
  <c r="NL285" i="53"/>
  <c r="NK285" i="53"/>
  <c r="NM284" i="53"/>
  <c r="NL284" i="53"/>
  <c r="NK284" i="53"/>
  <c r="NM280" i="53"/>
  <c r="NL280" i="53"/>
  <c r="NK280" i="53"/>
  <c r="NM279" i="53"/>
  <c r="NL279" i="53"/>
  <c r="NK279" i="53"/>
  <c r="NM278" i="53"/>
  <c r="NL278" i="53"/>
  <c r="NK278" i="53"/>
  <c r="NM277" i="53"/>
  <c r="NL277" i="53"/>
  <c r="NK277" i="53"/>
  <c r="NM276" i="53"/>
  <c r="NL276" i="53"/>
  <c r="NK276" i="53"/>
  <c r="NM275" i="53"/>
  <c r="NL275" i="53"/>
  <c r="NK275" i="53"/>
  <c r="NM274" i="53"/>
  <c r="NL274" i="53"/>
  <c r="NK274" i="53"/>
  <c r="NM273" i="53"/>
  <c r="NL273" i="53"/>
  <c r="NK273" i="53"/>
  <c r="NM272" i="53"/>
  <c r="NL272" i="53"/>
  <c r="NK272" i="53"/>
  <c r="NM271" i="53"/>
  <c r="NL271" i="53"/>
  <c r="NK271" i="53"/>
  <c r="NM270" i="53"/>
  <c r="NL270" i="53"/>
  <c r="NK270" i="53"/>
  <c r="NM269" i="53"/>
  <c r="NL269" i="53"/>
  <c r="NK269" i="53"/>
  <c r="NM268" i="53"/>
  <c r="NL268" i="53"/>
  <c r="NK268" i="53"/>
  <c r="NL267" i="53"/>
  <c r="NM266" i="53"/>
  <c r="NL266" i="53"/>
  <c r="NK266" i="53"/>
  <c r="NM265" i="53"/>
  <c r="NL265" i="53"/>
  <c r="NK265" i="53"/>
  <c r="NM264" i="53"/>
  <c r="NL264" i="53"/>
  <c r="NK264" i="53"/>
  <c r="NM258" i="53"/>
  <c r="NL258" i="53"/>
  <c r="NK258" i="53"/>
  <c r="NM257" i="53"/>
  <c r="NL257" i="53"/>
  <c r="NK257" i="53"/>
  <c r="NM256" i="53"/>
  <c r="NL256" i="53"/>
  <c r="NK256" i="53"/>
  <c r="NM255" i="53"/>
  <c r="NL255" i="53"/>
  <c r="NK255" i="53"/>
  <c r="NM254" i="53"/>
  <c r="NL254" i="53"/>
  <c r="NK254" i="53"/>
  <c r="NM253" i="53"/>
  <c r="NL253" i="53"/>
  <c r="NK253" i="53"/>
  <c r="NM252" i="53"/>
  <c r="NL252" i="53"/>
  <c r="NK252" i="53"/>
  <c r="NM251" i="53"/>
  <c r="NL251" i="53"/>
  <c r="NK251" i="53"/>
  <c r="NM250" i="53"/>
  <c r="NL250" i="53"/>
  <c r="NK250" i="53"/>
  <c r="NM249" i="53"/>
  <c r="NL249" i="53"/>
  <c r="NK249" i="53"/>
  <c r="NM248" i="53"/>
  <c r="NL248" i="53"/>
  <c r="NK248" i="53"/>
  <c r="NM247" i="53"/>
  <c r="NL247" i="53"/>
  <c r="NK247" i="53"/>
  <c r="NM246" i="53"/>
  <c r="NL246" i="53"/>
  <c r="NK246" i="53"/>
  <c r="NM245" i="53"/>
  <c r="NL245" i="53"/>
  <c r="NK245" i="53"/>
  <c r="NM244" i="53"/>
  <c r="NL244" i="53"/>
  <c r="NK244" i="53"/>
  <c r="NM243" i="53"/>
  <c r="NL243" i="53"/>
  <c r="NK243" i="53"/>
  <c r="NM242" i="53"/>
  <c r="NL242" i="53"/>
  <c r="NK242" i="53"/>
  <c r="NM241" i="53"/>
  <c r="NL241" i="53"/>
  <c r="NK241" i="53"/>
  <c r="NM240" i="53"/>
  <c r="NL240" i="53"/>
  <c r="NK240" i="53"/>
  <c r="NM238" i="53"/>
  <c r="NL238" i="53"/>
  <c r="NK238" i="53"/>
  <c r="NM237" i="53"/>
  <c r="NL237" i="53"/>
  <c r="NK237" i="53"/>
  <c r="NM236" i="53"/>
  <c r="NL236" i="53"/>
  <c r="NK236" i="53"/>
  <c r="NM235" i="53"/>
  <c r="NL235" i="53"/>
  <c r="NK235" i="53"/>
  <c r="NM234" i="53"/>
  <c r="NL234" i="53"/>
  <c r="NK234" i="53"/>
  <c r="NM233" i="53"/>
  <c r="NL233" i="53"/>
  <c r="NK233" i="53"/>
  <c r="NM232" i="53"/>
  <c r="NL232" i="53"/>
  <c r="NK232" i="53"/>
  <c r="NM231" i="53"/>
  <c r="NL231" i="53"/>
  <c r="NK231" i="53"/>
  <c r="NM230" i="53"/>
  <c r="NK230" i="53"/>
  <c r="NM229" i="53"/>
  <c r="NL229" i="53"/>
  <c r="NK229" i="53"/>
  <c r="NM228" i="53"/>
  <c r="NL228" i="53"/>
  <c r="NK228" i="53"/>
  <c r="NM227" i="53"/>
  <c r="NL227" i="53"/>
  <c r="NK227" i="53"/>
  <c r="NM226" i="53"/>
  <c r="NL226" i="53"/>
  <c r="NK226" i="53"/>
  <c r="NM224" i="53"/>
  <c r="NL224" i="53"/>
  <c r="NK224" i="53"/>
  <c r="NM223" i="53"/>
  <c r="NL223" i="53"/>
  <c r="NK223" i="53"/>
  <c r="NM222" i="53"/>
  <c r="NL222" i="53"/>
  <c r="NK222" i="53"/>
  <c r="NM219" i="53"/>
  <c r="NL219" i="53"/>
  <c r="NK219" i="53"/>
  <c r="NM218" i="53"/>
  <c r="NL218" i="53"/>
  <c r="NK218" i="53"/>
  <c r="NM217" i="53"/>
  <c r="NL217" i="53"/>
  <c r="NK217" i="53"/>
  <c r="NM216" i="53"/>
  <c r="NL216" i="53"/>
  <c r="NK216" i="53"/>
  <c r="NM215" i="53"/>
  <c r="NL215" i="53"/>
  <c r="NK215" i="53"/>
  <c r="NM214" i="53"/>
  <c r="NL214" i="53"/>
  <c r="NK214" i="53"/>
  <c r="NM213" i="53"/>
  <c r="NL213" i="53"/>
  <c r="NK213" i="53"/>
  <c r="NM212" i="53"/>
  <c r="NL212" i="53"/>
  <c r="NK212" i="53"/>
  <c r="NM211" i="53"/>
  <c r="NL211" i="53"/>
  <c r="NK211" i="53"/>
  <c r="NM210" i="53"/>
  <c r="NL210" i="53"/>
  <c r="NK210" i="53"/>
  <c r="NM209" i="53"/>
  <c r="NL209" i="53"/>
  <c r="NK209" i="53"/>
  <c r="NM208" i="53"/>
  <c r="NL208" i="53"/>
  <c r="NK208" i="53"/>
  <c r="NM207" i="53"/>
  <c r="NL207" i="53"/>
  <c r="NK207" i="53"/>
  <c r="NM206" i="53"/>
  <c r="NL206" i="53"/>
  <c r="NK206" i="53"/>
  <c r="NM205" i="53"/>
  <c r="NL205" i="53"/>
  <c r="NK205" i="53"/>
  <c r="NM204" i="53"/>
  <c r="NL204" i="53"/>
  <c r="NK204" i="53"/>
  <c r="NM203" i="53"/>
  <c r="NL203" i="53"/>
  <c r="NK203" i="53"/>
  <c r="NM202" i="53"/>
  <c r="NL202" i="53"/>
  <c r="NK202" i="53"/>
  <c r="NM198" i="53"/>
  <c r="NL198" i="53"/>
  <c r="NK198" i="53"/>
  <c r="NM197" i="53"/>
  <c r="NL197" i="53"/>
  <c r="NK197" i="53"/>
  <c r="NM196" i="53"/>
  <c r="NL196" i="53"/>
  <c r="NK196" i="53"/>
  <c r="NM195" i="53"/>
  <c r="NL195" i="53"/>
  <c r="NK195" i="53"/>
  <c r="NM194" i="53"/>
  <c r="NL194" i="53"/>
  <c r="NK194" i="53"/>
  <c r="NM193" i="53"/>
  <c r="NL193" i="53"/>
  <c r="NK193" i="53"/>
  <c r="NM192" i="53"/>
  <c r="NL192" i="53"/>
  <c r="NK192" i="53"/>
  <c r="NM191" i="53"/>
  <c r="NL191" i="53"/>
  <c r="NK191" i="53"/>
  <c r="NM190" i="53"/>
  <c r="NL190" i="53"/>
  <c r="NK190" i="53"/>
  <c r="NM188" i="53"/>
  <c r="NL188" i="53"/>
  <c r="NK188" i="53"/>
  <c r="NM187" i="53"/>
  <c r="NL187" i="53"/>
  <c r="NK187" i="53"/>
  <c r="NM185" i="53"/>
  <c r="NL185" i="53"/>
  <c r="NK185" i="53"/>
  <c r="NM184" i="53"/>
  <c r="NL184" i="53"/>
  <c r="NK184" i="53"/>
  <c r="NM183" i="53"/>
  <c r="NL183" i="53"/>
  <c r="NK183" i="53"/>
  <c r="NM182" i="53"/>
  <c r="NL182" i="53"/>
  <c r="NK182" i="53"/>
  <c r="NM181" i="53"/>
  <c r="NL181" i="53"/>
  <c r="NK181" i="53"/>
  <c r="NL179" i="53"/>
  <c r="NK179" i="53"/>
  <c r="NM178" i="53"/>
  <c r="NL178" i="53"/>
  <c r="NK178" i="53"/>
  <c r="NL177" i="53"/>
  <c r="NK177" i="53"/>
  <c r="NM175" i="53"/>
  <c r="NL175" i="53"/>
  <c r="NK175" i="53"/>
  <c r="NM174" i="53"/>
  <c r="NL174" i="53"/>
  <c r="NK174" i="53"/>
  <c r="NM173" i="53"/>
  <c r="NL173" i="53"/>
  <c r="NK173" i="53"/>
  <c r="NM172" i="53"/>
  <c r="NL172" i="53"/>
  <c r="NK172" i="53"/>
  <c r="NM169" i="53"/>
  <c r="NL169" i="53"/>
  <c r="NK169" i="53"/>
  <c r="NM168" i="53"/>
  <c r="NL168" i="53"/>
  <c r="NK168" i="53"/>
  <c r="NM167" i="53"/>
  <c r="NL167" i="53"/>
  <c r="NK167" i="53"/>
  <c r="NM166" i="53"/>
  <c r="NL166" i="53"/>
  <c r="NK166" i="53"/>
  <c r="NM165" i="53"/>
  <c r="NL165" i="53"/>
  <c r="NK165" i="53"/>
  <c r="NM164" i="53"/>
  <c r="NL164" i="53"/>
  <c r="NK164" i="53"/>
  <c r="NM163" i="53"/>
  <c r="NL163" i="53"/>
  <c r="NK163" i="53"/>
  <c r="NM162" i="53"/>
  <c r="NL162" i="53"/>
  <c r="NK162" i="53"/>
  <c r="NM161" i="53"/>
  <c r="NL161" i="53"/>
  <c r="NK161" i="53"/>
  <c r="NM160" i="53"/>
  <c r="NL160" i="53"/>
  <c r="NK160" i="53"/>
  <c r="NM159" i="53"/>
  <c r="NL159" i="53"/>
  <c r="NK159" i="53"/>
  <c r="NM157" i="53"/>
  <c r="NL157" i="53"/>
  <c r="NK157" i="53"/>
  <c r="NM156" i="53"/>
  <c r="NL156" i="53"/>
  <c r="NK156" i="53"/>
  <c r="NM155" i="53"/>
  <c r="NL155" i="53"/>
  <c r="NK155" i="53"/>
  <c r="NM154" i="53"/>
  <c r="NL154" i="53"/>
  <c r="NK154" i="53"/>
  <c r="NM153" i="53"/>
  <c r="NL153" i="53"/>
  <c r="NK153" i="53"/>
  <c r="NM152" i="53"/>
  <c r="NL152" i="53"/>
  <c r="NK152" i="53"/>
  <c r="NM151" i="53"/>
  <c r="NL151" i="53"/>
  <c r="NK151" i="53"/>
  <c r="NM150" i="53"/>
  <c r="NL150" i="53"/>
  <c r="NK150" i="53"/>
  <c r="NM149" i="53"/>
  <c r="NL149" i="53"/>
  <c r="NK149" i="53"/>
  <c r="NM148" i="53"/>
  <c r="NL148" i="53"/>
  <c r="NK148" i="53"/>
  <c r="NM145" i="53"/>
  <c r="NL145" i="53"/>
  <c r="NK145" i="53"/>
  <c r="NM144" i="53"/>
  <c r="NL144" i="53"/>
  <c r="NK144" i="53"/>
  <c r="NM142" i="53"/>
  <c r="NL142" i="53"/>
  <c r="NK142" i="53"/>
  <c r="NM141" i="53"/>
  <c r="NL141" i="53"/>
  <c r="NK141" i="53"/>
  <c r="NM140" i="53"/>
  <c r="NL140" i="53"/>
  <c r="NK140" i="53"/>
  <c r="NM139" i="53"/>
  <c r="NL139" i="53"/>
  <c r="NK139" i="53"/>
  <c r="NM137" i="53"/>
  <c r="NL137" i="53"/>
  <c r="NK137" i="53"/>
  <c r="NM134" i="53"/>
  <c r="NL134" i="53"/>
  <c r="NK134" i="53"/>
  <c r="NM133" i="53"/>
  <c r="NL133" i="53"/>
  <c r="NK133" i="53"/>
  <c r="NL131" i="53"/>
  <c r="NK131" i="53"/>
  <c r="NM130" i="53"/>
  <c r="NL130" i="53"/>
  <c r="NK130" i="53"/>
  <c r="NL129" i="53"/>
  <c r="NK129" i="53"/>
  <c r="NL128" i="53"/>
  <c r="NK128" i="53"/>
  <c r="NM126" i="53"/>
  <c r="NL126" i="53"/>
  <c r="NK126" i="53"/>
  <c r="NM125" i="53"/>
  <c r="NL125" i="53"/>
  <c r="NK125" i="53"/>
  <c r="NM121" i="53"/>
  <c r="NL121" i="53"/>
  <c r="NK121" i="53"/>
  <c r="NL120" i="53"/>
  <c r="NK120" i="53"/>
  <c r="NL119" i="53"/>
  <c r="NK119" i="53"/>
  <c r="NL118" i="53"/>
  <c r="NK118" i="53"/>
  <c r="NL117" i="53"/>
  <c r="NK117" i="53"/>
  <c r="NM116" i="53"/>
  <c r="NL116" i="53"/>
  <c r="NK116" i="53"/>
  <c r="NM114" i="53"/>
  <c r="NL114" i="53"/>
  <c r="NK114" i="53"/>
  <c r="NM112" i="53"/>
  <c r="NL112" i="53"/>
  <c r="NK112" i="53"/>
  <c r="NL111" i="53"/>
  <c r="NK111" i="53"/>
  <c r="NL110" i="53"/>
  <c r="NK110" i="53"/>
  <c r="NL107" i="53"/>
  <c r="NK107" i="53"/>
  <c r="NM105" i="53"/>
  <c r="NL105" i="53"/>
  <c r="NK105" i="53"/>
  <c r="NM104" i="53"/>
  <c r="NL104" i="53"/>
  <c r="NK104" i="53"/>
  <c r="NM103" i="53"/>
  <c r="NL103" i="53"/>
  <c r="NK103" i="53"/>
  <c r="NM102" i="53"/>
  <c r="NL102" i="53"/>
  <c r="NK102" i="53"/>
  <c r="NM101" i="53"/>
  <c r="NL101" i="53"/>
  <c r="NK101" i="53"/>
  <c r="NL98" i="53"/>
  <c r="NK98" i="53"/>
  <c r="NL95" i="53"/>
  <c r="NK95" i="53"/>
  <c r="NL94" i="53"/>
  <c r="NK94" i="53"/>
  <c r="NM92" i="53"/>
  <c r="NL92" i="53"/>
  <c r="NK92" i="53"/>
  <c r="NM91" i="53"/>
  <c r="NL91" i="53"/>
  <c r="NK91" i="53"/>
  <c r="NM90" i="53"/>
  <c r="NL90" i="53"/>
  <c r="NK90" i="53"/>
  <c r="NM89" i="53"/>
  <c r="NL89" i="53"/>
  <c r="NK89" i="53"/>
  <c r="NM88" i="53"/>
  <c r="NL88" i="53"/>
  <c r="NK88" i="53"/>
  <c r="NM86" i="53"/>
  <c r="NL86" i="53"/>
  <c r="NK86" i="53"/>
  <c r="NM85" i="53"/>
  <c r="NL85" i="53"/>
  <c r="NK85" i="53"/>
  <c r="NM84" i="53"/>
  <c r="NL84" i="53"/>
  <c r="NK84" i="53"/>
  <c r="NL83" i="53"/>
  <c r="NK83" i="53"/>
  <c r="NM82" i="53"/>
  <c r="NL82" i="53"/>
  <c r="NK82" i="53"/>
  <c r="NM81" i="53"/>
  <c r="NL81" i="53"/>
  <c r="NK81" i="53"/>
  <c r="NL79" i="53"/>
  <c r="NK79" i="53"/>
  <c r="NM77" i="53"/>
  <c r="NL77" i="53"/>
  <c r="NK77" i="53"/>
  <c r="NL76" i="53"/>
  <c r="NK76" i="53"/>
  <c r="NM74" i="53"/>
  <c r="NL74" i="53"/>
  <c r="NK74" i="53"/>
  <c r="NM72" i="53"/>
  <c r="NL72" i="53"/>
  <c r="NK72" i="53"/>
  <c r="NM71" i="53"/>
  <c r="NL71" i="53"/>
  <c r="NK71" i="53"/>
  <c r="NM68" i="53"/>
  <c r="NL68" i="53"/>
  <c r="NK68" i="53"/>
  <c r="NM67" i="53"/>
  <c r="NL67" i="53"/>
  <c r="NK67" i="53"/>
  <c r="NL63" i="53"/>
  <c r="NK63" i="53"/>
  <c r="NM61" i="53"/>
  <c r="NL61" i="53"/>
  <c r="NK61" i="53"/>
  <c r="NM60" i="53"/>
  <c r="NL60" i="53"/>
  <c r="NK60" i="53"/>
  <c r="NL59" i="53"/>
  <c r="NK59" i="53"/>
  <c r="NL58" i="53"/>
  <c r="NK58" i="53"/>
  <c r="NM56" i="53"/>
  <c r="NL56" i="53"/>
  <c r="NK56" i="53"/>
  <c r="NL55" i="53"/>
  <c r="NK55" i="53"/>
  <c r="NM52" i="53"/>
  <c r="NL52" i="53"/>
  <c r="NK52" i="53"/>
  <c r="NM51" i="53"/>
  <c r="NL51" i="53"/>
  <c r="NK51" i="53"/>
  <c r="NM50" i="53"/>
  <c r="NL50" i="53"/>
  <c r="NK50" i="53"/>
  <c r="NM49" i="53"/>
  <c r="NL49" i="53"/>
  <c r="NK49" i="53"/>
  <c r="NM48" i="53"/>
  <c r="NL48" i="53"/>
  <c r="NK48" i="53"/>
  <c r="NM47" i="53"/>
  <c r="NL47" i="53"/>
  <c r="NK47" i="53"/>
  <c r="NM46" i="53"/>
  <c r="NL46" i="53"/>
  <c r="NK46" i="53"/>
  <c r="NM45" i="53"/>
  <c r="NL45" i="53"/>
  <c r="NK45" i="53"/>
  <c r="NL44" i="53"/>
  <c r="NK44" i="53"/>
  <c r="NM42" i="53"/>
  <c r="NL42" i="53"/>
  <c r="NK42" i="53"/>
  <c r="NL41" i="53"/>
  <c r="NK41" i="53"/>
  <c r="NL40" i="53"/>
  <c r="NK40" i="53"/>
  <c r="NL39" i="53"/>
  <c r="NK39" i="53"/>
  <c r="NL38" i="53"/>
  <c r="NK38" i="53"/>
  <c r="NM37" i="53"/>
  <c r="NL37" i="53"/>
  <c r="NK37" i="53"/>
  <c r="NM35" i="53"/>
  <c r="NL35" i="53"/>
  <c r="NK35" i="53"/>
  <c r="NM34" i="53"/>
  <c r="NL34" i="53"/>
  <c r="NK34" i="53"/>
  <c r="NM33" i="53"/>
  <c r="NL33" i="53"/>
  <c r="NK33" i="53"/>
  <c r="NL32" i="53"/>
  <c r="NK32" i="53"/>
  <c r="NM31" i="53"/>
  <c r="NL31" i="53"/>
  <c r="NK31" i="53"/>
  <c r="NM30" i="53"/>
  <c r="NL30" i="53"/>
  <c r="NK30" i="53"/>
  <c r="NM29" i="53"/>
  <c r="NL29" i="53"/>
  <c r="NK29" i="53"/>
  <c r="NM28" i="53"/>
  <c r="NL28" i="53"/>
  <c r="NK28" i="53"/>
  <c r="NM27" i="53"/>
  <c r="NL27" i="53"/>
  <c r="NK27" i="53"/>
  <c r="NM26" i="53"/>
  <c r="NL26" i="53"/>
  <c r="NK26" i="53"/>
  <c r="NM25" i="53"/>
  <c r="NL25" i="53"/>
  <c r="NK25" i="53"/>
  <c r="NM24" i="53"/>
  <c r="NL24" i="53"/>
  <c r="NK24" i="53"/>
  <c r="NM23" i="53"/>
  <c r="NL23" i="53"/>
  <c r="NK23" i="53"/>
  <c r="NM22" i="53"/>
  <c r="NL22" i="53"/>
  <c r="NK22" i="53"/>
  <c r="NM21" i="53"/>
  <c r="NL21" i="53"/>
  <c r="NK21" i="53"/>
  <c r="NL20" i="53"/>
  <c r="NK20" i="53"/>
  <c r="NM19" i="53"/>
  <c r="NL19" i="53"/>
  <c r="NK19" i="53"/>
  <c r="NL16" i="53"/>
  <c r="NK16" i="53"/>
  <c r="NG8" i="53"/>
  <c r="NF2" i="53"/>
  <c r="ND420" i="53" s="1"/>
  <c r="MQ419" i="53"/>
  <c r="MU421" i="53" s="1"/>
  <c r="MZ411" i="53"/>
  <c r="NA411" i="53" s="1"/>
  <c r="MX411" i="53"/>
  <c r="MW411" i="53"/>
  <c r="MV411" i="53"/>
  <c r="MU411" i="53"/>
  <c r="MT411" i="53"/>
  <c r="NA409" i="53"/>
  <c r="MZ409" i="53"/>
  <c r="MX409" i="53"/>
  <c r="MW409" i="53"/>
  <c r="MV409" i="53"/>
  <c r="MU409" i="53"/>
  <c r="MT409" i="53"/>
  <c r="MZ407" i="53"/>
  <c r="NA407" i="53" s="1"/>
  <c r="MX407" i="53"/>
  <c r="MW407" i="53"/>
  <c r="MV407" i="53"/>
  <c r="MU407" i="53"/>
  <c r="MT407" i="53"/>
  <c r="MZ406" i="53"/>
  <c r="NA406" i="53" s="1"/>
  <c r="MX406" i="53"/>
  <c r="MW406" i="53"/>
  <c r="MV406" i="53"/>
  <c r="MU406" i="53"/>
  <c r="MT406" i="53"/>
  <c r="MZ404" i="53"/>
  <c r="NA404" i="53" s="1"/>
  <c r="MX404" i="53"/>
  <c r="MW404" i="53"/>
  <c r="MV404" i="53"/>
  <c r="MU404" i="53"/>
  <c r="MT404" i="53"/>
  <c r="NA402" i="53"/>
  <c r="MZ402" i="53"/>
  <c r="MX402" i="53"/>
  <c r="MW402" i="53"/>
  <c r="MV402" i="53"/>
  <c r="MU402" i="53"/>
  <c r="MT402" i="53"/>
  <c r="MZ400" i="53"/>
  <c r="NA400" i="53" s="1"/>
  <c r="MX400" i="53"/>
  <c r="MW400" i="53"/>
  <c r="MV400" i="53"/>
  <c r="MU400" i="53"/>
  <c r="MT400" i="53"/>
  <c r="MZ398" i="53"/>
  <c r="NA398" i="53" s="1"/>
  <c r="MX398" i="53"/>
  <c r="MW398" i="53"/>
  <c r="MV398" i="53"/>
  <c r="MU398" i="53"/>
  <c r="MT398" i="53"/>
  <c r="MZ397" i="53"/>
  <c r="NA397" i="53" s="1"/>
  <c r="MX397" i="53"/>
  <c r="MW397" i="53"/>
  <c r="MV397" i="53"/>
  <c r="MU397" i="53"/>
  <c r="MT397" i="53"/>
  <c r="NA396" i="53"/>
  <c r="MZ396" i="53"/>
  <c r="MX396" i="53"/>
  <c r="MW396" i="53"/>
  <c r="MV396" i="53"/>
  <c r="MU396" i="53"/>
  <c r="MT396" i="53"/>
  <c r="MZ395" i="53"/>
  <c r="NA395" i="53" s="1"/>
  <c r="MX395" i="53"/>
  <c r="MW395" i="53"/>
  <c r="MV395" i="53"/>
  <c r="MU395" i="53"/>
  <c r="MT395" i="53"/>
  <c r="MZ394" i="53"/>
  <c r="NA394" i="53" s="1"/>
  <c r="MX394" i="53"/>
  <c r="MW394" i="53"/>
  <c r="MV394" i="53"/>
  <c r="MU394" i="53"/>
  <c r="MT394" i="53"/>
  <c r="MZ393" i="53"/>
  <c r="NA393" i="53" s="1"/>
  <c r="MX393" i="53"/>
  <c r="MW393" i="53"/>
  <c r="MV393" i="53"/>
  <c r="MU393" i="53"/>
  <c r="MT393" i="53"/>
  <c r="NA391" i="53"/>
  <c r="MZ391" i="53"/>
  <c r="MX391" i="53"/>
  <c r="MW391" i="53"/>
  <c r="MV391" i="53"/>
  <c r="MU391" i="53"/>
  <c r="MT391" i="53"/>
  <c r="MZ390" i="53"/>
  <c r="NA390" i="53" s="1"/>
  <c r="MX390" i="53"/>
  <c r="MW390" i="53"/>
  <c r="MV390" i="53"/>
  <c r="MU390" i="53"/>
  <c r="MT390" i="53"/>
  <c r="MZ389" i="53"/>
  <c r="NA389" i="53" s="1"/>
  <c r="MX389" i="53"/>
  <c r="MW389" i="53"/>
  <c r="MV389" i="53"/>
  <c r="MU389" i="53"/>
  <c r="MT389" i="53"/>
  <c r="MZ388" i="53"/>
  <c r="NA388" i="53" s="1"/>
  <c r="MX388" i="53"/>
  <c r="MW388" i="53"/>
  <c r="MV388" i="53"/>
  <c r="MU388" i="53"/>
  <c r="MT388" i="53"/>
  <c r="NA387" i="53"/>
  <c r="MZ387" i="53"/>
  <c r="MX387" i="53"/>
  <c r="MW387" i="53"/>
  <c r="MV387" i="53"/>
  <c r="MU387" i="53"/>
  <c r="MT387" i="53"/>
  <c r="MZ386" i="53"/>
  <c r="NA386" i="53" s="1"/>
  <c r="MX386" i="53"/>
  <c r="MW386" i="53"/>
  <c r="MV386" i="53"/>
  <c r="MU386" i="53"/>
  <c r="MT386" i="53"/>
  <c r="MZ384" i="53"/>
  <c r="NA384" i="53" s="1"/>
  <c r="MX384" i="53"/>
  <c r="MW384" i="53"/>
  <c r="MV384" i="53"/>
  <c r="MU384" i="53"/>
  <c r="MT384" i="53"/>
  <c r="MZ383" i="53"/>
  <c r="NA383" i="53" s="1"/>
  <c r="MX383" i="53"/>
  <c r="MW383" i="53"/>
  <c r="MV383" i="53"/>
  <c r="MU383" i="53"/>
  <c r="MT383" i="53"/>
  <c r="NA382" i="53"/>
  <c r="MZ382" i="53"/>
  <c r="MX382" i="53"/>
  <c r="MW382" i="53"/>
  <c r="MV382" i="53"/>
  <c r="MU382" i="53"/>
  <c r="MT382" i="53"/>
  <c r="MZ381" i="53"/>
  <c r="NA381" i="53" s="1"/>
  <c r="MX381" i="53"/>
  <c r="MW381" i="53"/>
  <c r="MV381" i="53"/>
  <c r="MU381" i="53"/>
  <c r="MT381" i="53"/>
  <c r="MZ380" i="53"/>
  <c r="NA380" i="53" s="1"/>
  <c r="MX380" i="53"/>
  <c r="MW380" i="53"/>
  <c r="MV380" i="53"/>
  <c r="MU380" i="53"/>
  <c r="MT380" i="53"/>
  <c r="MZ379" i="53"/>
  <c r="NA379" i="53" s="1"/>
  <c r="MX379" i="53"/>
  <c r="MW379" i="53"/>
  <c r="MV379" i="53"/>
  <c r="MU379" i="53"/>
  <c r="MT379" i="53"/>
  <c r="NA377" i="53"/>
  <c r="MZ377" i="53"/>
  <c r="MX377" i="53"/>
  <c r="MW377" i="53"/>
  <c r="MV377" i="53"/>
  <c r="MU377" i="53"/>
  <c r="MT377" i="53"/>
  <c r="MZ373" i="53"/>
  <c r="NA373" i="53" s="1"/>
  <c r="MX373" i="53"/>
  <c r="MW373" i="53"/>
  <c r="MV373" i="53"/>
  <c r="MU373" i="53"/>
  <c r="MT373" i="53"/>
  <c r="MZ372" i="53"/>
  <c r="NA372" i="53" s="1"/>
  <c r="MX372" i="53"/>
  <c r="MW372" i="53"/>
  <c r="MV372" i="53"/>
  <c r="MU372" i="53"/>
  <c r="MT372" i="53"/>
  <c r="MZ370" i="53"/>
  <c r="NA370" i="53" s="1"/>
  <c r="MX370" i="53"/>
  <c r="MW370" i="53"/>
  <c r="MV370" i="53"/>
  <c r="MU370" i="53"/>
  <c r="MT370" i="53"/>
  <c r="NA368" i="53"/>
  <c r="MZ368" i="53"/>
  <c r="MX368" i="53"/>
  <c r="MW368" i="53"/>
  <c r="MV368" i="53"/>
  <c r="MU368" i="53"/>
  <c r="MT368" i="53"/>
  <c r="MZ367" i="53"/>
  <c r="NA367" i="53" s="1"/>
  <c r="MX367" i="53"/>
  <c r="MW367" i="53"/>
  <c r="MV367" i="53"/>
  <c r="MU367" i="53"/>
  <c r="MT367" i="53"/>
  <c r="MZ366" i="53"/>
  <c r="NA366" i="53" s="1"/>
  <c r="MX366" i="53"/>
  <c r="MW366" i="53"/>
  <c r="MV366" i="53"/>
  <c r="MU366" i="53"/>
  <c r="MT366" i="53"/>
  <c r="MZ365" i="53"/>
  <c r="NA365" i="53" s="1"/>
  <c r="MX365" i="53"/>
  <c r="MW365" i="53"/>
  <c r="MV365" i="53"/>
  <c r="MU365" i="53"/>
  <c r="MT365" i="53"/>
  <c r="NA364" i="53"/>
  <c r="MZ364" i="53"/>
  <c r="MX364" i="53"/>
  <c r="MW364" i="53"/>
  <c r="MV364" i="53"/>
  <c r="MU364" i="53"/>
  <c r="MT364" i="53"/>
  <c r="MZ363" i="53"/>
  <c r="NA363" i="53" s="1"/>
  <c r="MX363" i="53"/>
  <c r="MW363" i="53"/>
  <c r="MV363" i="53"/>
  <c r="MU363" i="53"/>
  <c r="MT363" i="53"/>
  <c r="MZ362" i="53"/>
  <c r="NA362" i="53" s="1"/>
  <c r="MX362" i="53"/>
  <c r="MW362" i="53"/>
  <c r="MV362" i="53"/>
  <c r="MU362" i="53"/>
  <c r="MT362" i="53"/>
  <c r="MZ361" i="53"/>
  <c r="NA361" i="53" s="1"/>
  <c r="MX361" i="53"/>
  <c r="MW361" i="53"/>
  <c r="MV361" i="53"/>
  <c r="MU361" i="53"/>
  <c r="MT361" i="53"/>
  <c r="NA359" i="53"/>
  <c r="MZ359" i="53"/>
  <c r="MX359" i="53"/>
  <c r="MW359" i="53"/>
  <c r="MV359" i="53"/>
  <c r="MU359" i="53"/>
  <c r="MT359" i="53"/>
  <c r="MZ358" i="53"/>
  <c r="NA358" i="53" s="1"/>
  <c r="MX358" i="53"/>
  <c r="MW358" i="53"/>
  <c r="MV358" i="53"/>
  <c r="MU358" i="53"/>
  <c r="MT358" i="53"/>
  <c r="MZ356" i="53"/>
  <c r="NA356" i="53" s="1"/>
  <c r="MX356" i="53"/>
  <c r="MW356" i="53"/>
  <c r="MV356" i="53"/>
  <c r="MU356" i="53"/>
  <c r="MT356" i="53"/>
  <c r="MZ355" i="53"/>
  <c r="NA355" i="53" s="1"/>
  <c r="MX355" i="53"/>
  <c r="MW355" i="53"/>
  <c r="MV355" i="53"/>
  <c r="MU355" i="53"/>
  <c r="MT355" i="53"/>
  <c r="NA354" i="53"/>
  <c r="MZ354" i="53"/>
  <c r="MX354" i="53"/>
  <c r="MW354" i="53"/>
  <c r="MV354" i="53"/>
  <c r="MU354" i="53"/>
  <c r="MT354" i="53"/>
  <c r="MZ353" i="53"/>
  <c r="NA353" i="53" s="1"/>
  <c r="MX353" i="53"/>
  <c r="MW353" i="53"/>
  <c r="MV353" i="53"/>
  <c r="MU353" i="53"/>
  <c r="MT353" i="53"/>
  <c r="MZ352" i="53"/>
  <c r="NA352" i="53" s="1"/>
  <c r="MX352" i="53"/>
  <c r="MW352" i="53"/>
  <c r="MV352" i="53"/>
  <c r="MU352" i="53"/>
  <c r="MT352" i="53"/>
  <c r="MZ351" i="53"/>
  <c r="NA351" i="53" s="1"/>
  <c r="MX351" i="53"/>
  <c r="MW351" i="53"/>
  <c r="MV351" i="53"/>
  <c r="MU351" i="53"/>
  <c r="MT351" i="53"/>
  <c r="MZ350" i="53"/>
  <c r="NA350" i="53" s="1"/>
  <c r="MX350" i="53"/>
  <c r="MW350" i="53"/>
  <c r="MV350" i="53"/>
  <c r="MU350" i="53"/>
  <c r="MT350" i="53"/>
  <c r="MZ349" i="53"/>
  <c r="NA349" i="53" s="1"/>
  <c r="MX349" i="53"/>
  <c r="MW349" i="53"/>
  <c r="MV349" i="53"/>
  <c r="MU349" i="53"/>
  <c r="MT349" i="53"/>
  <c r="MZ348" i="53"/>
  <c r="NA348" i="53" s="1"/>
  <c r="MX348" i="53"/>
  <c r="MW348" i="53"/>
  <c r="MV348" i="53"/>
  <c r="MU348" i="53"/>
  <c r="MT348" i="53"/>
  <c r="MZ347" i="53"/>
  <c r="NA347" i="53" s="1"/>
  <c r="MX347" i="53"/>
  <c r="MW347" i="53"/>
  <c r="MV347" i="53"/>
  <c r="MU347" i="53"/>
  <c r="MT347" i="53"/>
  <c r="NA346" i="53"/>
  <c r="MZ346" i="53"/>
  <c r="MX346" i="53"/>
  <c r="MW346" i="53"/>
  <c r="MV346" i="53"/>
  <c r="MU346" i="53"/>
  <c r="MT346" i="53"/>
  <c r="MZ342" i="53"/>
  <c r="NA342" i="53" s="1"/>
  <c r="MX342" i="53"/>
  <c r="MW342" i="53"/>
  <c r="MV342" i="53"/>
  <c r="MU342" i="53"/>
  <c r="MT342" i="53"/>
  <c r="MZ341" i="53"/>
  <c r="NA341" i="53" s="1"/>
  <c r="MX341" i="53"/>
  <c r="MW341" i="53"/>
  <c r="MV341" i="53"/>
  <c r="MU341" i="53"/>
  <c r="MT341" i="53"/>
  <c r="MZ340" i="53"/>
  <c r="NA340" i="53" s="1"/>
  <c r="MX340" i="53"/>
  <c r="MW340" i="53"/>
  <c r="MV340" i="53"/>
  <c r="MU340" i="53"/>
  <c r="MT340" i="53"/>
  <c r="MZ338" i="53"/>
  <c r="NA338" i="53" s="1"/>
  <c r="MX338" i="53"/>
  <c r="MW338" i="53"/>
  <c r="MV338" i="53"/>
  <c r="MU338" i="53"/>
  <c r="MT338" i="53"/>
  <c r="MZ337" i="53"/>
  <c r="NA337" i="53" s="1"/>
  <c r="MX337" i="53"/>
  <c r="MW337" i="53"/>
  <c r="MV337" i="53"/>
  <c r="MU337" i="53"/>
  <c r="MT337" i="53"/>
  <c r="NA336" i="53"/>
  <c r="MZ336" i="53"/>
  <c r="MX336" i="53"/>
  <c r="MW336" i="53"/>
  <c r="MV336" i="53"/>
  <c r="MU336" i="53"/>
  <c r="MT336" i="53"/>
  <c r="MZ335" i="53"/>
  <c r="NA335" i="53" s="1"/>
  <c r="MX335" i="53"/>
  <c r="MW335" i="53"/>
  <c r="MV335" i="53"/>
  <c r="MU335" i="53"/>
  <c r="MT335" i="53"/>
  <c r="NA334" i="53"/>
  <c r="MZ334" i="53"/>
  <c r="MX334" i="53"/>
  <c r="MW334" i="53"/>
  <c r="MV334" i="53"/>
  <c r="MU334" i="53"/>
  <c r="MT334" i="53"/>
  <c r="MZ333" i="53"/>
  <c r="NA333" i="53" s="1"/>
  <c r="MX333" i="53"/>
  <c r="MW333" i="53"/>
  <c r="MV333" i="53"/>
  <c r="MU333" i="53"/>
  <c r="MT333" i="53"/>
  <c r="MZ330" i="53"/>
  <c r="NA330" i="53" s="1"/>
  <c r="MX330" i="53"/>
  <c r="MW330" i="53"/>
  <c r="MV330" i="53"/>
  <c r="MU330" i="53"/>
  <c r="MT330" i="53"/>
  <c r="MZ329" i="53"/>
  <c r="NA329" i="53" s="1"/>
  <c r="MX329" i="53"/>
  <c r="MW329" i="53"/>
  <c r="MV329" i="53"/>
  <c r="MU329" i="53"/>
  <c r="MT329" i="53"/>
  <c r="MZ328" i="53"/>
  <c r="NA328" i="53" s="1"/>
  <c r="MX328" i="53"/>
  <c r="MW328" i="53"/>
  <c r="MV328" i="53"/>
  <c r="MU328" i="53"/>
  <c r="MT328" i="53"/>
  <c r="MZ327" i="53"/>
  <c r="NA327" i="53" s="1"/>
  <c r="MX327" i="53"/>
  <c r="MW327" i="53"/>
  <c r="MV327" i="53"/>
  <c r="MU327" i="53"/>
  <c r="MT327" i="53"/>
  <c r="MZ326" i="53"/>
  <c r="NA326" i="53" s="1"/>
  <c r="MX326" i="53"/>
  <c r="MW326" i="53"/>
  <c r="MV326" i="53"/>
  <c r="MU326" i="53"/>
  <c r="MT326" i="53"/>
  <c r="MZ325" i="53"/>
  <c r="NA325" i="53" s="1"/>
  <c r="MX325" i="53"/>
  <c r="MW325" i="53"/>
  <c r="MV325" i="53"/>
  <c r="MU325" i="53"/>
  <c r="MT325" i="53"/>
  <c r="MZ324" i="53"/>
  <c r="NA324" i="53" s="1"/>
  <c r="MX324" i="53"/>
  <c r="MW324" i="53"/>
  <c r="MV324" i="53"/>
  <c r="MU324" i="53"/>
  <c r="MT324" i="53"/>
  <c r="MZ323" i="53"/>
  <c r="NA323" i="53" s="1"/>
  <c r="MX323" i="53"/>
  <c r="MW323" i="53"/>
  <c r="MV323" i="53"/>
  <c r="MU323" i="53"/>
  <c r="MT323" i="53"/>
  <c r="MZ322" i="53"/>
  <c r="NA322" i="53" s="1"/>
  <c r="MX322" i="53"/>
  <c r="MW322" i="53"/>
  <c r="MV322" i="53"/>
  <c r="MU322" i="53"/>
  <c r="MT322" i="53"/>
  <c r="MZ321" i="53"/>
  <c r="NA321" i="53" s="1"/>
  <c r="MX321" i="53"/>
  <c r="MW321" i="53"/>
  <c r="MV321" i="53"/>
  <c r="MU321" i="53"/>
  <c r="MT321" i="53"/>
  <c r="MZ320" i="53"/>
  <c r="NA320" i="53" s="1"/>
  <c r="MX320" i="53"/>
  <c r="MW320" i="53"/>
  <c r="MV320" i="53"/>
  <c r="MU320" i="53"/>
  <c r="MT320" i="53"/>
  <c r="MZ319" i="53"/>
  <c r="NA319" i="53" s="1"/>
  <c r="MX319" i="53"/>
  <c r="MW319" i="53"/>
  <c r="MV319" i="53"/>
  <c r="MU319" i="53"/>
  <c r="MT319" i="53"/>
  <c r="MZ318" i="53"/>
  <c r="NA318" i="53" s="1"/>
  <c r="MX318" i="53"/>
  <c r="MW318" i="53"/>
  <c r="MV318" i="53"/>
  <c r="MU318" i="53"/>
  <c r="MT318" i="53"/>
  <c r="MZ317" i="53"/>
  <c r="NA317" i="53" s="1"/>
  <c r="MX317" i="53"/>
  <c r="MW317" i="53"/>
  <c r="MV317" i="53"/>
  <c r="MU317" i="53"/>
  <c r="MT317" i="53"/>
  <c r="MZ316" i="53"/>
  <c r="NA316" i="53" s="1"/>
  <c r="MX316" i="53"/>
  <c r="MW316" i="53"/>
  <c r="MV316" i="53"/>
  <c r="MU316" i="53"/>
  <c r="MT316" i="53"/>
  <c r="MZ315" i="53"/>
  <c r="NA315" i="53" s="1"/>
  <c r="MX315" i="53"/>
  <c r="MW315" i="53"/>
  <c r="MV315" i="53"/>
  <c r="MU315" i="53"/>
  <c r="MT315" i="53"/>
  <c r="MZ314" i="53"/>
  <c r="NA314" i="53" s="1"/>
  <c r="MX314" i="53"/>
  <c r="MW314" i="53"/>
  <c r="MV314" i="53"/>
  <c r="MU314" i="53"/>
  <c r="MT314" i="53"/>
  <c r="MZ313" i="53"/>
  <c r="NA313" i="53" s="1"/>
  <c r="MX313" i="53"/>
  <c r="MW313" i="53"/>
  <c r="MV313" i="53"/>
  <c r="MU313" i="53"/>
  <c r="MT313" i="53"/>
  <c r="MZ312" i="53"/>
  <c r="NA312" i="53" s="1"/>
  <c r="MX312" i="53"/>
  <c r="MW312" i="53"/>
  <c r="MV312" i="53"/>
  <c r="MU312" i="53"/>
  <c r="MT312" i="53"/>
  <c r="MZ311" i="53"/>
  <c r="NA311" i="53" s="1"/>
  <c r="MX311" i="53"/>
  <c r="MW311" i="53"/>
  <c r="MV311" i="53"/>
  <c r="MU311" i="53"/>
  <c r="MT311" i="53"/>
  <c r="MZ308" i="53"/>
  <c r="NA308" i="53" s="1"/>
  <c r="MX308" i="53"/>
  <c r="MW308" i="53"/>
  <c r="MV308" i="53"/>
  <c r="MU308" i="53"/>
  <c r="MT308" i="53"/>
  <c r="MZ307" i="53"/>
  <c r="NA307" i="53" s="1"/>
  <c r="MX307" i="53"/>
  <c r="MW307" i="53"/>
  <c r="MV307" i="53"/>
  <c r="MU307" i="53"/>
  <c r="MT307" i="53"/>
  <c r="MZ306" i="53"/>
  <c r="NA306" i="53" s="1"/>
  <c r="MX306" i="53"/>
  <c r="MW306" i="53"/>
  <c r="MV306" i="53"/>
  <c r="MU306" i="53"/>
  <c r="MT306" i="53"/>
  <c r="MZ305" i="53"/>
  <c r="NA305" i="53" s="1"/>
  <c r="MX305" i="53"/>
  <c r="MW305" i="53"/>
  <c r="MV305" i="53"/>
  <c r="MU305" i="53"/>
  <c r="MT305" i="53"/>
  <c r="MZ304" i="53"/>
  <c r="NA304" i="53" s="1"/>
  <c r="MX304" i="53"/>
  <c r="MW304" i="53"/>
  <c r="MV304" i="53"/>
  <c r="MU304" i="53"/>
  <c r="MT304" i="53"/>
  <c r="MZ301" i="53"/>
  <c r="NA301" i="53" s="1"/>
  <c r="MX301" i="53"/>
  <c r="MW301" i="53"/>
  <c r="MV301" i="53"/>
  <c r="MU301" i="53"/>
  <c r="MT301" i="53"/>
  <c r="MZ300" i="53"/>
  <c r="NA300" i="53" s="1"/>
  <c r="MX300" i="53"/>
  <c r="MW300" i="53"/>
  <c r="MV300" i="53"/>
  <c r="MU300" i="53"/>
  <c r="MT300" i="53"/>
  <c r="MZ299" i="53"/>
  <c r="NA299" i="53" s="1"/>
  <c r="MX299" i="53"/>
  <c r="MW299" i="53"/>
  <c r="MV299" i="53"/>
  <c r="MU299" i="53"/>
  <c r="MT299" i="53"/>
  <c r="MZ298" i="53"/>
  <c r="NA298" i="53" s="1"/>
  <c r="MX298" i="53"/>
  <c r="MW298" i="53"/>
  <c r="MV298" i="53"/>
  <c r="MU298" i="53"/>
  <c r="MT298" i="53"/>
  <c r="MZ297" i="53"/>
  <c r="NA297" i="53" s="1"/>
  <c r="MX297" i="53"/>
  <c r="MW297" i="53"/>
  <c r="MV297" i="53"/>
  <c r="MU297" i="53"/>
  <c r="MT297" i="53"/>
  <c r="MZ296" i="53"/>
  <c r="NA296" i="53" s="1"/>
  <c r="MX296" i="53"/>
  <c r="MW296" i="53"/>
  <c r="MV296" i="53"/>
  <c r="MU296" i="53"/>
  <c r="MT296" i="53"/>
  <c r="MZ295" i="53"/>
  <c r="NA295" i="53" s="1"/>
  <c r="MX295" i="53"/>
  <c r="MW295" i="53"/>
  <c r="MV295" i="53"/>
  <c r="MU295" i="53"/>
  <c r="MT295" i="53"/>
  <c r="MZ294" i="53"/>
  <c r="NA294" i="53" s="1"/>
  <c r="MX294" i="53"/>
  <c r="MW294" i="53"/>
  <c r="MV294" i="53"/>
  <c r="MU294" i="53"/>
  <c r="MT294" i="53"/>
  <c r="MZ293" i="53"/>
  <c r="NA293" i="53" s="1"/>
  <c r="MX293" i="53"/>
  <c r="MW293" i="53"/>
  <c r="MV293" i="53"/>
  <c r="MU293" i="53"/>
  <c r="MT293" i="53"/>
  <c r="MZ292" i="53"/>
  <c r="NA292" i="53" s="1"/>
  <c r="MX292" i="53"/>
  <c r="MW292" i="53"/>
  <c r="MV292" i="53"/>
  <c r="MU292" i="53"/>
  <c r="MT292" i="53"/>
  <c r="MZ291" i="53"/>
  <c r="NA291" i="53" s="1"/>
  <c r="MX291" i="53"/>
  <c r="MW291" i="53"/>
  <c r="MV291" i="53"/>
  <c r="MU291" i="53"/>
  <c r="MT291" i="53"/>
  <c r="MZ290" i="53"/>
  <c r="NA290" i="53" s="1"/>
  <c r="MX290" i="53"/>
  <c r="MW290" i="53"/>
  <c r="MV290" i="53"/>
  <c r="MU290" i="53"/>
  <c r="MT290" i="53"/>
  <c r="MZ289" i="53"/>
  <c r="NA289" i="53" s="1"/>
  <c r="MX289" i="53"/>
  <c r="MW289" i="53"/>
  <c r="MV289" i="53"/>
  <c r="MU289" i="53"/>
  <c r="MT289" i="53"/>
  <c r="MZ288" i="53"/>
  <c r="NA288" i="53" s="1"/>
  <c r="MX288" i="53"/>
  <c r="MW288" i="53"/>
  <c r="MV288" i="53"/>
  <c r="MU288" i="53"/>
  <c r="MT288" i="53"/>
  <c r="MZ287" i="53"/>
  <c r="NA287" i="53" s="1"/>
  <c r="MX287" i="53"/>
  <c r="MW287" i="53"/>
  <c r="MV287" i="53"/>
  <c r="MU287" i="53"/>
  <c r="MT287" i="53"/>
  <c r="MZ286" i="53"/>
  <c r="NA286" i="53" s="1"/>
  <c r="MX286" i="53"/>
  <c r="MW286" i="53"/>
  <c r="MV286" i="53"/>
  <c r="MU286" i="53"/>
  <c r="MT286" i="53"/>
  <c r="MZ285" i="53"/>
  <c r="NA285" i="53" s="1"/>
  <c r="MX285" i="53"/>
  <c r="MW285" i="53"/>
  <c r="MV285" i="53"/>
  <c r="MU285" i="53"/>
  <c r="MT285" i="53"/>
  <c r="MZ284" i="53"/>
  <c r="NA284" i="53" s="1"/>
  <c r="MX284" i="53"/>
  <c r="MW284" i="53"/>
  <c r="MV284" i="53"/>
  <c r="MU284" i="53"/>
  <c r="MT284" i="53"/>
  <c r="MZ280" i="53"/>
  <c r="NA280" i="53" s="1"/>
  <c r="MX280" i="53"/>
  <c r="MW280" i="53"/>
  <c r="MV280" i="53"/>
  <c r="MU280" i="53"/>
  <c r="MT280" i="53"/>
  <c r="MZ279" i="53"/>
  <c r="NA279" i="53" s="1"/>
  <c r="MX279" i="53"/>
  <c r="MW279" i="53"/>
  <c r="MV279" i="53"/>
  <c r="MU279" i="53"/>
  <c r="MT279" i="53"/>
  <c r="MZ278" i="53"/>
  <c r="NA278" i="53" s="1"/>
  <c r="MX278" i="53"/>
  <c r="MW278" i="53"/>
  <c r="MV278" i="53"/>
  <c r="MU278" i="53"/>
  <c r="MT278" i="53"/>
  <c r="MZ277" i="53"/>
  <c r="NA277" i="53" s="1"/>
  <c r="MX277" i="53"/>
  <c r="MW277" i="53"/>
  <c r="MV277" i="53"/>
  <c r="MU277" i="53"/>
  <c r="MT277" i="53"/>
  <c r="MZ276" i="53"/>
  <c r="NA276" i="53" s="1"/>
  <c r="MX276" i="53"/>
  <c r="MW276" i="53"/>
  <c r="MV276" i="53"/>
  <c r="MU276" i="53"/>
  <c r="MT276" i="53"/>
  <c r="MZ275" i="53"/>
  <c r="NA275" i="53" s="1"/>
  <c r="MX275" i="53"/>
  <c r="MW275" i="53"/>
  <c r="MV275" i="53"/>
  <c r="MU275" i="53"/>
  <c r="MT275" i="53"/>
  <c r="MZ274" i="53"/>
  <c r="NA274" i="53" s="1"/>
  <c r="MX274" i="53"/>
  <c r="MW274" i="53"/>
  <c r="MV274" i="53"/>
  <c r="MU274" i="53"/>
  <c r="MT274" i="53"/>
  <c r="MZ273" i="53"/>
  <c r="NA273" i="53" s="1"/>
  <c r="MX273" i="53"/>
  <c r="MW273" i="53"/>
  <c r="MV273" i="53"/>
  <c r="MU273" i="53"/>
  <c r="MT273" i="53"/>
  <c r="MZ272" i="53"/>
  <c r="NA272" i="53" s="1"/>
  <c r="MX272" i="53"/>
  <c r="MW272" i="53"/>
  <c r="MV272" i="53"/>
  <c r="MU272" i="53"/>
  <c r="MT272" i="53"/>
  <c r="MZ271" i="53"/>
  <c r="NA271" i="53" s="1"/>
  <c r="MX271" i="53"/>
  <c r="MW271" i="53"/>
  <c r="MV271" i="53"/>
  <c r="MU271" i="53"/>
  <c r="MT271" i="53"/>
  <c r="MZ270" i="53"/>
  <c r="NA270" i="53" s="1"/>
  <c r="MX270" i="53"/>
  <c r="MW270" i="53"/>
  <c r="MV270" i="53"/>
  <c r="MU270" i="53"/>
  <c r="MT270" i="53"/>
  <c r="MZ269" i="53"/>
  <c r="NA269" i="53" s="1"/>
  <c r="MX269" i="53"/>
  <c r="MW269" i="53"/>
  <c r="MV269" i="53"/>
  <c r="MU269" i="53"/>
  <c r="MT269" i="53"/>
  <c r="MZ268" i="53"/>
  <c r="NA268" i="53" s="1"/>
  <c r="MX268" i="53"/>
  <c r="MW268" i="53"/>
  <c r="MV268" i="53"/>
  <c r="MU268" i="53"/>
  <c r="MT268" i="53"/>
  <c r="MZ267" i="53"/>
  <c r="NA267" i="53" s="1"/>
  <c r="MX267" i="53"/>
  <c r="MW267" i="53"/>
  <c r="MU267" i="53"/>
  <c r="NA266" i="53"/>
  <c r="MZ266" i="53"/>
  <c r="MX266" i="53"/>
  <c r="MW266" i="53"/>
  <c r="MV266" i="53"/>
  <c r="MU266" i="53"/>
  <c r="MT266" i="53"/>
  <c r="MZ265" i="53"/>
  <c r="NA265" i="53" s="1"/>
  <c r="MX265" i="53"/>
  <c r="MW265" i="53"/>
  <c r="MV265" i="53"/>
  <c r="MU265" i="53"/>
  <c r="MT265" i="53"/>
  <c r="MZ264" i="53"/>
  <c r="NA264" i="53" s="1"/>
  <c r="MX264" i="53"/>
  <c r="MW264" i="53"/>
  <c r="MV264" i="53"/>
  <c r="MU264" i="53"/>
  <c r="MT264" i="53"/>
  <c r="MZ258" i="53"/>
  <c r="NA258" i="53" s="1"/>
  <c r="MX258" i="53"/>
  <c r="MW258" i="53"/>
  <c r="MV258" i="53"/>
  <c r="MU258" i="53"/>
  <c r="MT258" i="53"/>
  <c r="NA257" i="53"/>
  <c r="MZ257" i="53"/>
  <c r="MX257" i="53"/>
  <c r="MW257" i="53"/>
  <c r="MV257" i="53"/>
  <c r="MU257" i="53"/>
  <c r="MT257" i="53"/>
  <c r="MZ256" i="53"/>
  <c r="NA256" i="53" s="1"/>
  <c r="MX256" i="53"/>
  <c r="MW256" i="53"/>
  <c r="MV256" i="53"/>
  <c r="MU256" i="53"/>
  <c r="MT256" i="53"/>
  <c r="MZ255" i="53"/>
  <c r="NA255" i="53" s="1"/>
  <c r="MX255" i="53"/>
  <c r="MW255" i="53"/>
  <c r="MV255" i="53"/>
  <c r="MU255" i="53"/>
  <c r="MT255" i="53"/>
  <c r="MZ254" i="53"/>
  <c r="NA254" i="53" s="1"/>
  <c r="MX254" i="53"/>
  <c r="MW254" i="53"/>
  <c r="MV254" i="53"/>
  <c r="MU254" i="53"/>
  <c r="MT254" i="53"/>
  <c r="MZ253" i="53"/>
  <c r="NA253" i="53" s="1"/>
  <c r="MX253" i="53"/>
  <c r="MW253" i="53"/>
  <c r="MV253" i="53"/>
  <c r="MU253" i="53"/>
  <c r="MT253" i="53"/>
  <c r="MZ252" i="53"/>
  <c r="NA252" i="53" s="1"/>
  <c r="MX252" i="53"/>
  <c r="MW252" i="53"/>
  <c r="MV252" i="53"/>
  <c r="MU252" i="53"/>
  <c r="MT252" i="53"/>
  <c r="MZ251" i="53"/>
  <c r="NA251" i="53" s="1"/>
  <c r="MX251" i="53"/>
  <c r="MW251" i="53"/>
  <c r="MV251" i="53"/>
  <c r="MU251" i="53"/>
  <c r="MT251" i="53"/>
  <c r="MZ250" i="53"/>
  <c r="NA250" i="53" s="1"/>
  <c r="MX250" i="53"/>
  <c r="MW250" i="53"/>
  <c r="MV250" i="53"/>
  <c r="MU250" i="53"/>
  <c r="MT250" i="53"/>
  <c r="MZ249" i="53"/>
  <c r="NA249" i="53" s="1"/>
  <c r="MX249" i="53"/>
  <c r="MW249" i="53"/>
  <c r="MV249" i="53"/>
  <c r="MU249" i="53"/>
  <c r="MT249" i="53"/>
  <c r="MZ248" i="53"/>
  <c r="NA248" i="53" s="1"/>
  <c r="MX248" i="53"/>
  <c r="MW248" i="53"/>
  <c r="MV248" i="53"/>
  <c r="MU248" i="53"/>
  <c r="MT248" i="53"/>
  <c r="MZ247" i="53"/>
  <c r="NA247" i="53" s="1"/>
  <c r="MX247" i="53"/>
  <c r="MW247" i="53"/>
  <c r="MV247" i="53"/>
  <c r="MU247" i="53"/>
  <c r="MT247" i="53"/>
  <c r="MZ246" i="53"/>
  <c r="NA246" i="53" s="1"/>
  <c r="MX246" i="53"/>
  <c r="MW246" i="53"/>
  <c r="MV246" i="53"/>
  <c r="MU246" i="53"/>
  <c r="MT246" i="53"/>
  <c r="MZ245" i="53"/>
  <c r="NA245" i="53" s="1"/>
  <c r="MX245" i="53"/>
  <c r="MW245" i="53"/>
  <c r="MV245" i="53"/>
  <c r="MU245" i="53"/>
  <c r="MT245" i="53"/>
  <c r="MZ244" i="53"/>
  <c r="NA244" i="53" s="1"/>
  <c r="MX244" i="53"/>
  <c r="MW244" i="53"/>
  <c r="MV244" i="53"/>
  <c r="MU244" i="53"/>
  <c r="MT244" i="53"/>
  <c r="MZ243" i="53"/>
  <c r="NA243" i="53" s="1"/>
  <c r="MX243" i="53"/>
  <c r="MW243" i="53"/>
  <c r="MV243" i="53"/>
  <c r="MU243" i="53"/>
  <c r="MT243" i="53"/>
  <c r="MZ242" i="53"/>
  <c r="NA242" i="53" s="1"/>
  <c r="MX242" i="53"/>
  <c r="MW242" i="53"/>
  <c r="MV242" i="53"/>
  <c r="MU242" i="53"/>
  <c r="MT242" i="53"/>
  <c r="MZ241" i="53"/>
  <c r="NA241" i="53" s="1"/>
  <c r="MX241" i="53"/>
  <c r="MW241" i="53"/>
  <c r="MV241" i="53"/>
  <c r="MU241" i="53"/>
  <c r="MT241" i="53"/>
  <c r="MZ240" i="53"/>
  <c r="NA240" i="53" s="1"/>
  <c r="MX240" i="53"/>
  <c r="MW240" i="53"/>
  <c r="MV240" i="53"/>
  <c r="MU240" i="53"/>
  <c r="MT240" i="53"/>
  <c r="MZ238" i="53"/>
  <c r="NA238" i="53" s="1"/>
  <c r="MX238" i="53"/>
  <c r="MW238" i="53"/>
  <c r="MV238" i="53"/>
  <c r="MU238" i="53"/>
  <c r="MT238" i="53"/>
  <c r="MZ237" i="53"/>
  <c r="NA237" i="53" s="1"/>
  <c r="MX237" i="53"/>
  <c r="MW237" i="53"/>
  <c r="MV237" i="53"/>
  <c r="MU237" i="53"/>
  <c r="MT237" i="53"/>
  <c r="MZ236" i="53"/>
  <c r="NA236" i="53" s="1"/>
  <c r="MX236" i="53"/>
  <c r="MW236" i="53"/>
  <c r="MV236" i="53"/>
  <c r="MU236" i="53"/>
  <c r="MT236" i="53"/>
  <c r="MZ235" i="53"/>
  <c r="NA235" i="53" s="1"/>
  <c r="MX235" i="53"/>
  <c r="MW235" i="53"/>
  <c r="MV235" i="53"/>
  <c r="MU235" i="53"/>
  <c r="MT235" i="53"/>
  <c r="MZ234" i="53"/>
  <c r="NA234" i="53" s="1"/>
  <c r="MX234" i="53"/>
  <c r="MW234" i="53"/>
  <c r="MV234" i="53"/>
  <c r="MU234" i="53"/>
  <c r="MT234" i="53"/>
  <c r="MZ233" i="53"/>
  <c r="NA233" i="53" s="1"/>
  <c r="MX233" i="53"/>
  <c r="MW233" i="53"/>
  <c r="MV233" i="53"/>
  <c r="MU233" i="53"/>
  <c r="MT233" i="53"/>
  <c r="MZ232" i="53"/>
  <c r="NA232" i="53" s="1"/>
  <c r="MX232" i="53"/>
  <c r="MW232" i="53"/>
  <c r="MV232" i="53"/>
  <c r="MU232" i="53"/>
  <c r="MT232" i="53"/>
  <c r="MZ231" i="53"/>
  <c r="NA231" i="53" s="1"/>
  <c r="MX231" i="53"/>
  <c r="MW231" i="53"/>
  <c r="MV231" i="53"/>
  <c r="MU231" i="53"/>
  <c r="MT231" i="53"/>
  <c r="MZ230" i="53"/>
  <c r="NA230" i="53" s="1"/>
  <c r="MX230" i="53"/>
  <c r="MW230" i="53"/>
  <c r="MV230" i="53"/>
  <c r="MU230" i="53"/>
  <c r="MT230" i="53"/>
  <c r="MZ229" i="53"/>
  <c r="NA229" i="53" s="1"/>
  <c r="MX229" i="53"/>
  <c r="MW229" i="53"/>
  <c r="MV229" i="53"/>
  <c r="MU229" i="53"/>
  <c r="MT229" i="53"/>
  <c r="MZ228" i="53"/>
  <c r="NA228" i="53" s="1"/>
  <c r="MX228" i="53"/>
  <c r="MW228" i="53"/>
  <c r="MV228" i="53"/>
  <c r="MU228" i="53"/>
  <c r="MT228" i="53"/>
  <c r="MZ227" i="53"/>
  <c r="NA227" i="53" s="1"/>
  <c r="MX227" i="53"/>
  <c r="MW227" i="53"/>
  <c r="MV227" i="53"/>
  <c r="MU227" i="53"/>
  <c r="MT227" i="53"/>
  <c r="MZ226" i="53"/>
  <c r="NA226" i="53" s="1"/>
  <c r="MX226" i="53"/>
  <c r="MW226" i="53"/>
  <c r="MV226" i="53"/>
  <c r="MU226" i="53"/>
  <c r="MT226" i="53"/>
  <c r="MZ224" i="53"/>
  <c r="NA224" i="53" s="1"/>
  <c r="MX224" i="53"/>
  <c r="MW224" i="53"/>
  <c r="MV224" i="53"/>
  <c r="MU224" i="53"/>
  <c r="MT224" i="53"/>
  <c r="MZ223" i="53"/>
  <c r="NA223" i="53" s="1"/>
  <c r="MX223" i="53"/>
  <c r="MW223" i="53"/>
  <c r="MV223" i="53"/>
  <c r="MU223" i="53"/>
  <c r="MT223" i="53"/>
  <c r="MZ222" i="53"/>
  <c r="NA222" i="53" s="1"/>
  <c r="MX222" i="53"/>
  <c r="MW222" i="53"/>
  <c r="MV222" i="53"/>
  <c r="MU222" i="53"/>
  <c r="MT222" i="53"/>
  <c r="MZ219" i="53"/>
  <c r="NA219" i="53" s="1"/>
  <c r="MX219" i="53"/>
  <c r="MW219" i="53"/>
  <c r="MV219" i="53"/>
  <c r="MU219" i="53"/>
  <c r="MT219" i="53"/>
  <c r="MZ218" i="53"/>
  <c r="NA218" i="53" s="1"/>
  <c r="MX218" i="53"/>
  <c r="MW218" i="53"/>
  <c r="MV218" i="53"/>
  <c r="MU218" i="53"/>
  <c r="MT218" i="53"/>
  <c r="MZ217" i="53"/>
  <c r="NA217" i="53" s="1"/>
  <c r="MX217" i="53"/>
  <c r="MW217" i="53"/>
  <c r="MV217" i="53"/>
  <c r="MU217" i="53"/>
  <c r="MT217" i="53"/>
  <c r="MZ216" i="53"/>
  <c r="NA216" i="53" s="1"/>
  <c r="MX216" i="53"/>
  <c r="MW216" i="53"/>
  <c r="MV216" i="53"/>
  <c r="MU216" i="53"/>
  <c r="MT216" i="53"/>
  <c r="MZ215" i="53"/>
  <c r="NA215" i="53" s="1"/>
  <c r="MX215" i="53"/>
  <c r="MW215" i="53"/>
  <c r="MV215" i="53"/>
  <c r="MU215" i="53"/>
  <c r="MT215" i="53"/>
  <c r="MZ214" i="53"/>
  <c r="NA214" i="53" s="1"/>
  <c r="MX214" i="53"/>
  <c r="MW214" i="53"/>
  <c r="MV214" i="53"/>
  <c r="MU214" i="53"/>
  <c r="MT214" i="53"/>
  <c r="MZ213" i="53"/>
  <c r="NA213" i="53" s="1"/>
  <c r="MX213" i="53"/>
  <c r="MW213" i="53"/>
  <c r="MV213" i="53"/>
  <c r="MU213" i="53"/>
  <c r="MT213" i="53"/>
  <c r="MZ212" i="53"/>
  <c r="NA212" i="53" s="1"/>
  <c r="MX212" i="53"/>
  <c r="MW212" i="53"/>
  <c r="MV212" i="53"/>
  <c r="MU212" i="53"/>
  <c r="MT212" i="53"/>
  <c r="MZ211" i="53"/>
  <c r="NA211" i="53" s="1"/>
  <c r="MX211" i="53"/>
  <c r="MW211" i="53"/>
  <c r="MV211" i="53"/>
  <c r="MU211" i="53"/>
  <c r="MT211" i="53"/>
  <c r="MZ210" i="53"/>
  <c r="NA210" i="53" s="1"/>
  <c r="MX210" i="53"/>
  <c r="MW210" i="53"/>
  <c r="MV210" i="53"/>
  <c r="MU210" i="53"/>
  <c r="MT210" i="53"/>
  <c r="MZ209" i="53"/>
  <c r="NA209" i="53" s="1"/>
  <c r="MX209" i="53"/>
  <c r="MW209" i="53"/>
  <c r="MV209" i="53"/>
  <c r="MU209" i="53"/>
  <c r="MT209" i="53"/>
  <c r="MZ208" i="53"/>
  <c r="NA208" i="53" s="1"/>
  <c r="MX208" i="53"/>
  <c r="MW208" i="53"/>
  <c r="MV208" i="53"/>
  <c r="MU208" i="53"/>
  <c r="MT208" i="53"/>
  <c r="MZ207" i="53"/>
  <c r="NA207" i="53" s="1"/>
  <c r="MX207" i="53"/>
  <c r="MW207" i="53"/>
  <c r="MV207" i="53"/>
  <c r="MU207" i="53"/>
  <c r="MT207" i="53"/>
  <c r="MZ206" i="53"/>
  <c r="NA206" i="53" s="1"/>
  <c r="MX206" i="53"/>
  <c r="MW206" i="53"/>
  <c r="MV206" i="53"/>
  <c r="MU206" i="53"/>
  <c r="MT206" i="53"/>
  <c r="MZ205" i="53"/>
  <c r="NA205" i="53" s="1"/>
  <c r="MX205" i="53"/>
  <c r="MW205" i="53"/>
  <c r="MV205" i="53"/>
  <c r="MU205" i="53"/>
  <c r="MT205" i="53"/>
  <c r="MZ204" i="53"/>
  <c r="NA204" i="53" s="1"/>
  <c r="MX204" i="53"/>
  <c r="MW204" i="53"/>
  <c r="MV204" i="53"/>
  <c r="MU204" i="53"/>
  <c r="MT204" i="53"/>
  <c r="MZ203" i="53"/>
  <c r="NA203" i="53" s="1"/>
  <c r="MX203" i="53"/>
  <c r="MW203" i="53"/>
  <c r="MV203" i="53"/>
  <c r="MU203" i="53"/>
  <c r="MT203" i="53"/>
  <c r="MZ202" i="53"/>
  <c r="NA202" i="53" s="1"/>
  <c r="MX202" i="53"/>
  <c r="MW202" i="53"/>
  <c r="MV202" i="53"/>
  <c r="MU202" i="53"/>
  <c r="MT202" i="53"/>
  <c r="MZ198" i="53"/>
  <c r="NA198" i="53" s="1"/>
  <c r="MX198" i="53"/>
  <c r="MW198" i="53"/>
  <c r="MV198" i="53"/>
  <c r="MU198" i="53"/>
  <c r="MT198" i="53"/>
  <c r="MZ197" i="53"/>
  <c r="NA197" i="53" s="1"/>
  <c r="MX197" i="53"/>
  <c r="MW197" i="53"/>
  <c r="MV197" i="53"/>
  <c r="MU197" i="53"/>
  <c r="MT197" i="53"/>
  <c r="MZ196" i="53"/>
  <c r="NA196" i="53" s="1"/>
  <c r="MX196" i="53"/>
  <c r="MW196" i="53"/>
  <c r="MV196" i="53"/>
  <c r="MU196" i="53"/>
  <c r="MT196" i="53"/>
  <c r="MZ195" i="53"/>
  <c r="NA195" i="53" s="1"/>
  <c r="MX195" i="53"/>
  <c r="MW195" i="53"/>
  <c r="MV195" i="53"/>
  <c r="MU195" i="53"/>
  <c r="MT195" i="53"/>
  <c r="MZ194" i="53"/>
  <c r="NA194" i="53" s="1"/>
  <c r="MX194" i="53"/>
  <c r="MW194" i="53"/>
  <c r="MV194" i="53"/>
  <c r="MU194" i="53"/>
  <c r="MT194" i="53"/>
  <c r="MZ193" i="53"/>
  <c r="NA193" i="53" s="1"/>
  <c r="MX193" i="53"/>
  <c r="MW193" i="53"/>
  <c r="MV193" i="53"/>
  <c r="MU193" i="53"/>
  <c r="MT193" i="53"/>
  <c r="MZ192" i="53"/>
  <c r="NA192" i="53" s="1"/>
  <c r="MX192" i="53"/>
  <c r="MW192" i="53"/>
  <c r="MV192" i="53"/>
  <c r="MU192" i="53"/>
  <c r="MT192" i="53"/>
  <c r="MZ191" i="53"/>
  <c r="NA191" i="53" s="1"/>
  <c r="MX191" i="53"/>
  <c r="MW191" i="53"/>
  <c r="MV191" i="53"/>
  <c r="MU191" i="53"/>
  <c r="MT191" i="53"/>
  <c r="MZ190" i="53"/>
  <c r="NA190" i="53" s="1"/>
  <c r="MX190" i="53"/>
  <c r="MW190" i="53"/>
  <c r="MV190" i="53"/>
  <c r="MU190" i="53"/>
  <c r="MT190" i="53"/>
  <c r="MZ188" i="53"/>
  <c r="NA188" i="53" s="1"/>
  <c r="MX188" i="53"/>
  <c r="MW188" i="53"/>
  <c r="MV188" i="53"/>
  <c r="MU188" i="53"/>
  <c r="MT188" i="53"/>
  <c r="MZ187" i="53"/>
  <c r="NA187" i="53" s="1"/>
  <c r="MX187" i="53"/>
  <c r="MW187" i="53"/>
  <c r="MV187" i="53"/>
  <c r="MU187" i="53"/>
  <c r="MT187" i="53"/>
  <c r="MZ185" i="53"/>
  <c r="NA185" i="53" s="1"/>
  <c r="MX185" i="53"/>
  <c r="MW185" i="53"/>
  <c r="MV185" i="53"/>
  <c r="MU185" i="53"/>
  <c r="MT185" i="53"/>
  <c r="MZ184" i="53"/>
  <c r="NA184" i="53" s="1"/>
  <c r="MX184" i="53"/>
  <c r="MW184" i="53"/>
  <c r="MV184" i="53"/>
  <c r="MU184" i="53"/>
  <c r="MT184" i="53"/>
  <c r="MZ183" i="53"/>
  <c r="NA183" i="53" s="1"/>
  <c r="MX183" i="53"/>
  <c r="MW183" i="53"/>
  <c r="MV183" i="53"/>
  <c r="MU183" i="53"/>
  <c r="MT183" i="53"/>
  <c r="MZ182" i="53"/>
  <c r="NA182" i="53" s="1"/>
  <c r="MX182" i="53"/>
  <c r="MW182" i="53"/>
  <c r="MV182" i="53"/>
  <c r="MU182" i="53"/>
  <c r="MT182" i="53"/>
  <c r="MZ181" i="53"/>
  <c r="NA181" i="53" s="1"/>
  <c r="MX181" i="53"/>
  <c r="MW181" i="53"/>
  <c r="MV181" i="53"/>
  <c r="MU181" i="53"/>
  <c r="MT181" i="53"/>
  <c r="MZ179" i="53"/>
  <c r="NA179" i="53" s="1"/>
  <c r="MX179" i="53"/>
  <c r="MW179" i="53"/>
  <c r="MU179" i="53"/>
  <c r="MT179" i="53"/>
  <c r="MZ178" i="53"/>
  <c r="NA178" i="53" s="1"/>
  <c r="MX178" i="53"/>
  <c r="MW178" i="53"/>
  <c r="MV178" i="53"/>
  <c r="MU178" i="53"/>
  <c r="MT178" i="53"/>
  <c r="MZ177" i="53"/>
  <c r="NA177" i="53" s="1"/>
  <c r="MX177" i="53"/>
  <c r="MW177" i="53"/>
  <c r="MU177" i="53"/>
  <c r="MT177" i="53"/>
  <c r="MZ175" i="53"/>
  <c r="NA175" i="53" s="1"/>
  <c r="MX175" i="53"/>
  <c r="MW175" i="53"/>
  <c r="MV175" i="53"/>
  <c r="MU175" i="53"/>
  <c r="MT175" i="53"/>
  <c r="MZ174" i="53"/>
  <c r="NA174" i="53" s="1"/>
  <c r="MX174" i="53"/>
  <c r="MW174" i="53"/>
  <c r="MV174" i="53"/>
  <c r="MU174" i="53"/>
  <c r="MT174" i="53"/>
  <c r="MZ173" i="53"/>
  <c r="NA173" i="53" s="1"/>
  <c r="MX173" i="53"/>
  <c r="MW173" i="53"/>
  <c r="MV173" i="53"/>
  <c r="MU173" i="53"/>
  <c r="MT173" i="53"/>
  <c r="NA172" i="53"/>
  <c r="MZ172" i="53"/>
  <c r="MX172" i="53"/>
  <c r="MW172" i="53"/>
  <c r="MV172" i="53"/>
  <c r="MU172" i="53"/>
  <c r="MT172" i="53"/>
  <c r="MZ169" i="53"/>
  <c r="NA169" i="53" s="1"/>
  <c r="MX169" i="53"/>
  <c r="MW169" i="53"/>
  <c r="MV169" i="53"/>
  <c r="MU169" i="53"/>
  <c r="MT169" i="53"/>
  <c r="NA168" i="53"/>
  <c r="MZ168" i="53"/>
  <c r="MX168" i="53"/>
  <c r="MW168" i="53"/>
  <c r="MV168" i="53"/>
  <c r="MU168" i="53"/>
  <c r="MT168" i="53"/>
  <c r="MZ167" i="53"/>
  <c r="NA167" i="53" s="1"/>
  <c r="MX167" i="53"/>
  <c r="MW167" i="53"/>
  <c r="MV167" i="53"/>
  <c r="MU167" i="53"/>
  <c r="MT167" i="53"/>
  <c r="NA166" i="53"/>
  <c r="MZ166" i="53"/>
  <c r="MX166" i="53"/>
  <c r="MW166" i="53"/>
  <c r="MV166" i="53"/>
  <c r="MU166" i="53"/>
  <c r="MT166" i="53"/>
  <c r="MZ165" i="53"/>
  <c r="NA165" i="53" s="1"/>
  <c r="MX165" i="53"/>
  <c r="MW165" i="53"/>
  <c r="MV165" i="53"/>
  <c r="MU165" i="53"/>
  <c r="MT165" i="53"/>
  <c r="MZ164" i="53"/>
  <c r="NA164" i="53" s="1"/>
  <c r="MX164" i="53"/>
  <c r="MW164" i="53"/>
  <c r="MV164" i="53"/>
  <c r="MU164" i="53"/>
  <c r="MT164" i="53"/>
  <c r="MZ163" i="53"/>
  <c r="NA163" i="53" s="1"/>
  <c r="MX163" i="53"/>
  <c r="MW163" i="53"/>
  <c r="MV163" i="53"/>
  <c r="MU163" i="53"/>
  <c r="MT163" i="53"/>
  <c r="MZ162" i="53"/>
  <c r="NA162" i="53" s="1"/>
  <c r="MX162" i="53"/>
  <c r="MW162" i="53"/>
  <c r="MV162" i="53"/>
  <c r="MU162" i="53"/>
  <c r="MT162" i="53"/>
  <c r="MZ161" i="53"/>
  <c r="NA161" i="53" s="1"/>
  <c r="MX161" i="53"/>
  <c r="MW161" i="53"/>
  <c r="MV161" i="53"/>
  <c r="MU161" i="53"/>
  <c r="MT161" i="53"/>
  <c r="MZ160" i="53"/>
  <c r="NA160" i="53" s="1"/>
  <c r="MX160" i="53"/>
  <c r="MW160" i="53"/>
  <c r="MV160" i="53"/>
  <c r="MU160" i="53"/>
  <c r="MT160" i="53"/>
  <c r="MZ159" i="53"/>
  <c r="NA159" i="53" s="1"/>
  <c r="MX159" i="53"/>
  <c r="MW159" i="53"/>
  <c r="MV159" i="53"/>
  <c r="MU159" i="53"/>
  <c r="MT159" i="53"/>
  <c r="MZ157" i="53"/>
  <c r="NA157" i="53" s="1"/>
  <c r="MX157" i="53"/>
  <c r="MW157" i="53"/>
  <c r="MV157" i="53"/>
  <c r="MU157" i="53"/>
  <c r="MT157" i="53"/>
  <c r="MZ156" i="53"/>
  <c r="NA156" i="53" s="1"/>
  <c r="MX156" i="53"/>
  <c r="MW156" i="53"/>
  <c r="MV156" i="53"/>
  <c r="MU156" i="53"/>
  <c r="MT156" i="53"/>
  <c r="MZ155" i="53"/>
  <c r="NA155" i="53" s="1"/>
  <c r="MX155" i="53"/>
  <c r="MW155" i="53"/>
  <c r="MV155" i="53"/>
  <c r="MU155" i="53"/>
  <c r="MT155" i="53"/>
  <c r="MZ154" i="53"/>
  <c r="NA154" i="53" s="1"/>
  <c r="MX154" i="53"/>
  <c r="MW154" i="53"/>
  <c r="MV154" i="53"/>
  <c r="MU154" i="53"/>
  <c r="MT154" i="53"/>
  <c r="MZ153" i="53"/>
  <c r="NA153" i="53" s="1"/>
  <c r="MX153" i="53"/>
  <c r="MW153" i="53"/>
  <c r="MV153" i="53"/>
  <c r="MU153" i="53"/>
  <c r="MT153" i="53"/>
  <c r="MZ152" i="53"/>
  <c r="NA152" i="53" s="1"/>
  <c r="MX152" i="53"/>
  <c r="MW152" i="53"/>
  <c r="MV152" i="53"/>
  <c r="MU152" i="53"/>
  <c r="MT152" i="53"/>
  <c r="MZ151" i="53"/>
  <c r="NA151" i="53" s="1"/>
  <c r="MX151" i="53"/>
  <c r="MW151" i="53"/>
  <c r="MV151" i="53"/>
  <c r="MU151" i="53"/>
  <c r="MT151" i="53"/>
  <c r="MZ150" i="53"/>
  <c r="NA150" i="53" s="1"/>
  <c r="MX150" i="53"/>
  <c r="MW150" i="53"/>
  <c r="MV150" i="53"/>
  <c r="MU150" i="53"/>
  <c r="MT150" i="53"/>
  <c r="MZ149" i="53"/>
  <c r="NA149" i="53" s="1"/>
  <c r="MX149" i="53"/>
  <c r="MW149" i="53"/>
  <c r="MV149" i="53"/>
  <c r="MU149" i="53"/>
  <c r="MT149" i="53"/>
  <c r="MZ148" i="53"/>
  <c r="NA148" i="53" s="1"/>
  <c r="MX148" i="53"/>
  <c r="MW148" i="53"/>
  <c r="MV148" i="53"/>
  <c r="MU148" i="53"/>
  <c r="MT148" i="53"/>
  <c r="MZ145" i="53"/>
  <c r="NA145" i="53" s="1"/>
  <c r="MX145" i="53"/>
  <c r="MW145" i="53"/>
  <c r="MV145" i="53"/>
  <c r="MU145" i="53"/>
  <c r="MT145" i="53"/>
  <c r="MZ144" i="53"/>
  <c r="NA144" i="53" s="1"/>
  <c r="MX144" i="53"/>
  <c r="MW144" i="53"/>
  <c r="MV144" i="53"/>
  <c r="MU144" i="53"/>
  <c r="MT144" i="53"/>
  <c r="MZ142" i="53"/>
  <c r="NA142" i="53" s="1"/>
  <c r="MX142" i="53"/>
  <c r="MW142" i="53"/>
  <c r="MV142" i="53"/>
  <c r="MU142" i="53"/>
  <c r="MT142" i="53"/>
  <c r="MZ141" i="53"/>
  <c r="NA141" i="53" s="1"/>
  <c r="MX141" i="53"/>
  <c r="MW141" i="53"/>
  <c r="MV141" i="53"/>
  <c r="MU141" i="53"/>
  <c r="MT141" i="53"/>
  <c r="MZ140" i="53"/>
  <c r="NA140" i="53" s="1"/>
  <c r="MX140" i="53"/>
  <c r="MW140" i="53"/>
  <c r="MV140" i="53"/>
  <c r="MU140" i="53"/>
  <c r="MT140" i="53"/>
  <c r="MZ139" i="53"/>
  <c r="NA139" i="53" s="1"/>
  <c r="MX139" i="53"/>
  <c r="MW139" i="53"/>
  <c r="MV139" i="53"/>
  <c r="MU139" i="53"/>
  <c r="MT139" i="53"/>
  <c r="MZ137" i="53"/>
  <c r="NA137" i="53" s="1"/>
  <c r="MX137" i="53"/>
  <c r="MW137" i="53"/>
  <c r="MV137" i="53"/>
  <c r="MU137" i="53"/>
  <c r="MT137" i="53"/>
  <c r="MZ134" i="53"/>
  <c r="NA134" i="53" s="1"/>
  <c r="MX134" i="53"/>
  <c r="MW134" i="53"/>
  <c r="MV134" i="53"/>
  <c r="MU134" i="53"/>
  <c r="MT134" i="53"/>
  <c r="MZ133" i="53"/>
  <c r="NA133" i="53" s="1"/>
  <c r="MX133" i="53"/>
  <c r="MW133" i="53"/>
  <c r="MV133" i="53"/>
  <c r="MU133" i="53"/>
  <c r="MT133" i="53"/>
  <c r="MZ131" i="53"/>
  <c r="NA131" i="53" s="1"/>
  <c r="MX131" i="53"/>
  <c r="MW131" i="53"/>
  <c r="MU131" i="53"/>
  <c r="MT131" i="53"/>
  <c r="MZ130" i="53"/>
  <c r="NA130" i="53" s="1"/>
  <c r="MX130" i="53"/>
  <c r="MW130" i="53"/>
  <c r="MV130" i="53"/>
  <c r="MU130" i="53"/>
  <c r="MT130" i="53"/>
  <c r="MZ129" i="53"/>
  <c r="NA129" i="53" s="1"/>
  <c r="MX129" i="53"/>
  <c r="MW129" i="53"/>
  <c r="MU129" i="53"/>
  <c r="MT129" i="53"/>
  <c r="MZ128" i="53"/>
  <c r="NA128" i="53" s="1"/>
  <c r="MX128" i="53"/>
  <c r="MW128" i="53"/>
  <c r="MU128" i="53"/>
  <c r="MT128" i="53"/>
  <c r="MZ126" i="53"/>
  <c r="NA126" i="53" s="1"/>
  <c r="MX126" i="53"/>
  <c r="MW126" i="53"/>
  <c r="MV126" i="53"/>
  <c r="MU126" i="53"/>
  <c r="MT126" i="53"/>
  <c r="MZ125" i="53"/>
  <c r="NA125" i="53" s="1"/>
  <c r="MX125" i="53"/>
  <c r="MW125" i="53"/>
  <c r="MV125" i="53"/>
  <c r="MU125" i="53"/>
  <c r="MT125" i="53"/>
  <c r="MZ121" i="53"/>
  <c r="NA121" i="53" s="1"/>
  <c r="MX121" i="53"/>
  <c r="MW121" i="53"/>
  <c r="MV121" i="53"/>
  <c r="MU121" i="53"/>
  <c r="MT121" i="53"/>
  <c r="MZ120" i="53"/>
  <c r="NA120" i="53" s="1"/>
  <c r="MX120" i="53"/>
  <c r="MW120" i="53"/>
  <c r="MU120" i="53"/>
  <c r="MT120" i="53"/>
  <c r="MZ119" i="53"/>
  <c r="NA119" i="53" s="1"/>
  <c r="MX119" i="53"/>
  <c r="MW119" i="53"/>
  <c r="MU119" i="53"/>
  <c r="MT119" i="53"/>
  <c r="MZ118" i="53"/>
  <c r="NA118" i="53" s="1"/>
  <c r="MX118" i="53"/>
  <c r="MW118" i="53"/>
  <c r="MU118" i="53"/>
  <c r="MT118" i="53"/>
  <c r="MZ117" i="53"/>
  <c r="NA117" i="53" s="1"/>
  <c r="MX117" i="53"/>
  <c r="MW117" i="53"/>
  <c r="MU117" i="53"/>
  <c r="MT117" i="53"/>
  <c r="MZ116" i="53"/>
  <c r="NA116" i="53" s="1"/>
  <c r="MX116" i="53"/>
  <c r="MW116" i="53"/>
  <c r="MV116" i="53"/>
  <c r="MU116" i="53"/>
  <c r="MT116" i="53"/>
  <c r="MZ114" i="53"/>
  <c r="NA114" i="53" s="1"/>
  <c r="MX114" i="53"/>
  <c r="MW114" i="53"/>
  <c r="MV114" i="53"/>
  <c r="MU114" i="53"/>
  <c r="MT114" i="53"/>
  <c r="MZ112" i="53"/>
  <c r="NA112" i="53" s="1"/>
  <c r="MX112" i="53"/>
  <c r="MW112" i="53"/>
  <c r="MV112" i="53"/>
  <c r="MU112" i="53"/>
  <c r="MT112" i="53"/>
  <c r="MZ111" i="53"/>
  <c r="NA111" i="53" s="1"/>
  <c r="MX111" i="53"/>
  <c r="MW111" i="53"/>
  <c r="MU111" i="53"/>
  <c r="MT111" i="53"/>
  <c r="MZ110" i="53"/>
  <c r="NA110" i="53" s="1"/>
  <c r="MX110" i="53"/>
  <c r="MW110" i="53"/>
  <c r="MU110" i="53"/>
  <c r="MT110" i="53"/>
  <c r="MZ107" i="53"/>
  <c r="NA107" i="53" s="1"/>
  <c r="MX107" i="53"/>
  <c r="MW107" i="53"/>
  <c r="MU107" i="53"/>
  <c r="MT107" i="53"/>
  <c r="MZ105" i="53"/>
  <c r="NA105" i="53" s="1"/>
  <c r="MX105" i="53"/>
  <c r="MW105" i="53"/>
  <c r="MV105" i="53"/>
  <c r="MU105" i="53"/>
  <c r="MT105" i="53"/>
  <c r="MZ104" i="53"/>
  <c r="NA104" i="53" s="1"/>
  <c r="MX104" i="53"/>
  <c r="MW104" i="53"/>
  <c r="MV104" i="53"/>
  <c r="MU104" i="53"/>
  <c r="MT104" i="53"/>
  <c r="MZ103" i="53"/>
  <c r="NA103" i="53" s="1"/>
  <c r="MX103" i="53"/>
  <c r="MW103" i="53"/>
  <c r="MV103" i="53"/>
  <c r="MU103" i="53"/>
  <c r="MT103" i="53"/>
  <c r="MZ102" i="53"/>
  <c r="NA102" i="53" s="1"/>
  <c r="MX102" i="53"/>
  <c r="MW102" i="53"/>
  <c r="MV102" i="53"/>
  <c r="MU102" i="53"/>
  <c r="MT102" i="53"/>
  <c r="MZ101" i="53"/>
  <c r="NA101" i="53" s="1"/>
  <c r="MX101" i="53"/>
  <c r="MW101" i="53"/>
  <c r="MV101" i="53"/>
  <c r="MU101" i="53"/>
  <c r="MT101" i="53"/>
  <c r="MZ98" i="53"/>
  <c r="NA98" i="53" s="1"/>
  <c r="MX98" i="53"/>
  <c r="MW98" i="53"/>
  <c r="MU98" i="53"/>
  <c r="MT98" i="53"/>
  <c r="MZ95" i="53"/>
  <c r="NA95" i="53" s="1"/>
  <c r="MX95" i="53"/>
  <c r="MW95" i="53"/>
  <c r="MU95" i="53"/>
  <c r="MT95" i="53"/>
  <c r="MZ94" i="53"/>
  <c r="NA94" i="53" s="1"/>
  <c r="MX94" i="53"/>
  <c r="MW94" i="53"/>
  <c r="MU94" i="53"/>
  <c r="MT94" i="53"/>
  <c r="MZ92" i="53"/>
  <c r="NA92" i="53" s="1"/>
  <c r="MX92" i="53"/>
  <c r="MW92" i="53"/>
  <c r="MV92" i="53"/>
  <c r="MU92" i="53"/>
  <c r="MT92" i="53"/>
  <c r="MZ91" i="53"/>
  <c r="NA91" i="53" s="1"/>
  <c r="MX91" i="53"/>
  <c r="MW91" i="53"/>
  <c r="MV91" i="53"/>
  <c r="MU91" i="53"/>
  <c r="MT91" i="53"/>
  <c r="MZ90" i="53"/>
  <c r="NA90" i="53" s="1"/>
  <c r="MX90" i="53"/>
  <c r="MW90" i="53"/>
  <c r="MV90" i="53"/>
  <c r="MU90" i="53"/>
  <c r="MT90" i="53"/>
  <c r="MZ89" i="53"/>
  <c r="NA89" i="53" s="1"/>
  <c r="MX89" i="53"/>
  <c r="MW89" i="53"/>
  <c r="MV89" i="53"/>
  <c r="MU89" i="53"/>
  <c r="MT89" i="53"/>
  <c r="MZ88" i="53"/>
  <c r="NA88" i="53" s="1"/>
  <c r="MX88" i="53"/>
  <c r="MW88" i="53"/>
  <c r="MV88" i="53"/>
  <c r="MU88" i="53"/>
  <c r="MT88" i="53"/>
  <c r="MZ86" i="53"/>
  <c r="NA86" i="53" s="1"/>
  <c r="MX86" i="53"/>
  <c r="MW86" i="53"/>
  <c r="MV86" i="53"/>
  <c r="MU86" i="53"/>
  <c r="MT86" i="53"/>
  <c r="MZ85" i="53"/>
  <c r="NA85" i="53" s="1"/>
  <c r="MX85" i="53"/>
  <c r="MW85" i="53"/>
  <c r="MV85" i="53"/>
  <c r="MU85" i="53"/>
  <c r="MT85" i="53"/>
  <c r="MZ84" i="53"/>
  <c r="NA84" i="53" s="1"/>
  <c r="MX84" i="53"/>
  <c r="MW84" i="53"/>
  <c r="MV84" i="53"/>
  <c r="MU84" i="53"/>
  <c r="MT84" i="53"/>
  <c r="MZ83" i="53"/>
  <c r="NA83" i="53" s="1"/>
  <c r="MX83" i="53"/>
  <c r="MW83" i="53"/>
  <c r="MU83" i="53"/>
  <c r="MT83" i="53"/>
  <c r="MZ82" i="53"/>
  <c r="NA82" i="53" s="1"/>
  <c r="MX82" i="53"/>
  <c r="MW82" i="53"/>
  <c r="MV82" i="53"/>
  <c r="MU82" i="53"/>
  <c r="MT82" i="53"/>
  <c r="MZ81" i="53"/>
  <c r="NA81" i="53" s="1"/>
  <c r="MX81" i="53"/>
  <c r="MW81" i="53"/>
  <c r="MV81" i="53"/>
  <c r="MU81" i="53"/>
  <c r="MT81" i="53"/>
  <c r="MZ79" i="53"/>
  <c r="NA79" i="53" s="1"/>
  <c r="MX79" i="53"/>
  <c r="MW79" i="53"/>
  <c r="MU79" i="53"/>
  <c r="MT79" i="53"/>
  <c r="MZ77" i="53"/>
  <c r="NA77" i="53" s="1"/>
  <c r="MX77" i="53"/>
  <c r="MW77" i="53"/>
  <c r="MV77" i="53"/>
  <c r="MU77" i="53"/>
  <c r="MT77" i="53"/>
  <c r="MZ76" i="53"/>
  <c r="NA76" i="53" s="1"/>
  <c r="MX76" i="53"/>
  <c r="MW76" i="53"/>
  <c r="MU76" i="53"/>
  <c r="MT76" i="53"/>
  <c r="MZ74" i="53"/>
  <c r="NA74" i="53" s="1"/>
  <c r="MX74" i="53"/>
  <c r="MW74" i="53"/>
  <c r="MV74" i="53"/>
  <c r="MU74" i="53"/>
  <c r="MT74" i="53"/>
  <c r="MZ72" i="53"/>
  <c r="NA72" i="53" s="1"/>
  <c r="MX72" i="53"/>
  <c r="MW72" i="53"/>
  <c r="MV72" i="53"/>
  <c r="MU72" i="53"/>
  <c r="MT72" i="53"/>
  <c r="MZ71" i="53"/>
  <c r="NA71" i="53" s="1"/>
  <c r="MX71" i="53"/>
  <c r="MW71" i="53"/>
  <c r="MV71" i="53"/>
  <c r="MU71" i="53"/>
  <c r="MT71" i="53"/>
  <c r="MZ68" i="53"/>
  <c r="NA68" i="53" s="1"/>
  <c r="MX68" i="53"/>
  <c r="MW68" i="53"/>
  <c r="MV68" i="53"/>
  <c r="MU68" i="53"/>
  <c r="MT68" i="53"/>
  <c r="MZ67" i="53"/>
  <c r="NA67" i="53" s="1"/>
  <c r="MX67" i="53"/>
  <c r="MW67" i="53"/>
  <c r="MV67" i="53"/>
  <c r="MU67" i="53"/>
  <c r="MT67" i="53"/>
  <c r="MZ63" i="53"/>
  <c r="NA63" i="53" s="1"/>
  <c r="MX63" i="53"/>
  <c r="MW63" i="53"/>
  <c r="MU63" i="53"/>
  <c r="MT63" i="53"/>
  <c r="MZ61" i="53"/>
  <c r="NA61" i="53" s="1"/>
  <c r="MX61" i="53"/>
  <c r="MW61" i="53"/>
  <c r="MV61" i="53"/>
  <c r="MU61" i="53"/>
  <c r="MT61" i="53"/>
  <c r="MZ60" i="53"/>
  <c r="NA60" i="53" s="1"/>
  <c r="MX60" i="53"/>
  <c r="MW60" i="53"/>
  <c r="MV60" i="53"/>
  <c r="MU60" i="53"/>
  <c r="MT60" i="53"/>
  <c r="MZ59" i="53"/>
  <c r="NA59" i="53" s="1"/>
  <c r="MX59" i="53"/>
  <c r="MW59" i="53"/>
  <c r="MU59" i="53"/>
  <c r="MT59" i="53"/>
  <c r="MZ58" i="53"/>
  <c r="NA58" i="53" s="1"/>
  <c r="MX58" i="53"/>
  <c r="MW58" i="53"/>
  <c r="MU58" i="53"/>
  <c r="MT58" i="53"/>
  <c r="MZ56" i="53"/>
  <c r="NA56" i="53" s="1"/>
  <c r="MX56" i="53"/>
  <c r="MW56" i="53"/>
  <c r="MV56" i="53"/>
  <c r="MU56" i="53"/>
  <c r="MT56" i="53"/>
  <c r="MZ55" i="53"/>
  <c r="NA55" i="53" s="1"/>
  <c r="MX55" i="53"/>
  <c r="MW55" i="53"/>
  <c r="MU55" i="53"/>
  <c r="MT55" i="53"/>
  <c r="MZ52" i="53"/>
  <c r="NA52" i="53" s="1"/>
  <c r="MX52" i="53"/>
  <c r="MW52" i="53"/>
  <c r="MV52" i="53"/>
  <c r="MU52" i="53"/>
  <c r="MT52" i="53"/>
  <c r="MZ51" i="53"/>
  <c r="NA51" i="53" s="1"/>
  <c r="MX51" i="53"/>
  <c r="MW51" i="53"/>
  <c r="MV51" i="53"/>
  <c r="MU51" i="53"/>
  <c r="MT51" i="53"/>
  <c r="MZ50" i="53"/>
  <c r="NA50" i="53" s="1"/>
  <c r="MX50" i="53"/>
  <c r="MW50" i="53"/>
  <c r="MV50" i="53"/>
  <c r="MU50" i="53"/>
  <c r="MT50" i="53"/>
  <c r="MZ49" i="53"/>
  <c r="NA49" i="53" s="1"/>
  <c r="MX49" i="53"/>
  <c r="MW49" i="53"/>
  <c r="MV49" i="53"/>
  <c r="MU49" i="53"/>
  <c r="MT49" i="53"/>
  <c r="MZ48" i="53"/>
  <c r="NA48" i="53" s="1"/>
  <c r="MX48" i="53"/>
  <c r="MW48" i="53"/>
  <c r="MV48" i="53"/>
  <c r="MU48" i="53"/>
  <c r="MT48" i="53"/>
  <c r="MZ47" i="53"/>
  <c r="NA47" i="53" s="1"/>
  <c r="MX47" i="53"/>
  <c r="MW47" i="53"/>
  <c r="MV47" i="53"/>
  <c r="MU47" i="53"/>
  <c r="MT47" i="53"/>
  <c r="MZ46" i="53"/>
  <c r="NA46" i="53" s="1"/>
  <c r="MX46" i="53"/>
  <c r="MW46" i="53"/>
  <c r="MV46" i="53"/>
  <c r="MU46" i="53"/>
  <c r="MT46" i="53"/>
  <c r="MZ45" i="53"/>
  <c r="NA45" i="53" s="1"/>
  <c r="MX45" i="53"/>
  <c r="MW45" i="53"/>
  <c r="MV45" i="53"/>
  <c r="MU45" i="53"/>
  <c r="MT45" i="53"/>
  <c r="MZ44" i="53"/>
  <c r="NA44" i="53" s="1"/>
  <c r="MX44" i="53"/>
  <c r="MW44" i="53"/>
  <c r="MU44" i="53"/>
  <c r="MT44" i="53"/>
  <c r="MZ43" i="53"/>
  <c r="NA43" i="53" s="1"/>
  <c r="MX43" i="53"/>
  <c r="MW43" i="53"/>
  <c r="MZ42" i="53"/>
  <c r="NA42" i="53" s="1"/>
  <c r="MX42" i="53"/>
  <c r="MW42" i="53"/>
  <c r="MV42" i="53"/>
  <c r="MU42" i="53"/>
  <c r="MT42" i="53"/>
  <c r="MZ41" i="53"/>
  <c r="NA41" i="53" s="1"/>
  <c r="MX41" i="53"/>
  <c r="MW41" i="53"/>
  <c r="MU41" i="53"/>
  <c r="MT41" i="53"/>
  <c r="MZ40" i="53"/>
  <c r="NA40" i="53" s="1"/>
  <c r="MX40" i="53"/>
  <c r="MW40" i="53"/>
  <c r="MU40" i="53"/>
  <c r="MT40" i="53"/>
  <c r="MZ39" i="53"/>
  <c r="NA39" i="53" s="1"/>
  <c r="MX39" i="53"/>
  <c r="MW39" i="53"/>
  <c r="MU39" i="53"/>
  <c r="MT39" i="53"/>
  <c r="MZ38" i="53"/>
  <c r="NA38" i="53" s="1"/>
  <c r="MX38" i="53"/>
  <c r="MW38" i="53"/>
  <c r="MU38" i="53"/>
  <c r="MT38" i="53"/>
  <c r="MZ37" i="53"/>
  <c r="NA37" i="53" s="1"/>
  <c r="MX37" i="53"/>
  <c r="MW37" i="53"/>
  <c r="MV37" i="53"/>
  <c r="MU37" i="53"/>
  <c r="MT37" i="53"/>
  <c r="MZ35" i="53"/>
  <c r="NA35" i="53" s="1"/>
  <c r="MX35" i="53"/>
  <c r="MW35" i="53"/>
  <c r="MV35" i="53"/>
  <c r="MU35" i="53"/>
  <c r="MT35" i="53"/>
  <c r="MZ34" i="53"/>
  <c r="NA34" i="53" s="1"/>
  <c r="MX34" i="53"/>
  <c r="MW34" i="53"/>
  <c r="MV34" i="53"/>
  <c r="MU34" i="53"/>
  <c r="MT34" i="53"/>
  <c r="MZ33" i="53"/>
  <c r="NA33" i="53" s="1"/>
  <c r="MX33" i="53"/>
  <c r="MW33" i="53"/>
  <c r="MV33" i="53"/>
  <c r="MU33" i="53"/>
  <c r="MT33" i="53"/>
  <c r="MZ32" i="53"/>
  <c r="NA32" i="53" s="1"/>
  <c r="MX32" i="53"/>
  <c r="MW32" i="53"/>
  <c r="MU32" i="53"/>
  <c r="MT32" i="53"/>
  <c r="MZ31" i="53"/>
  <c r="NA31" i="53" s="1"/>
  <c r="MX31" i="53"/>
  <c r="MW31" i="53"/>
  <c r="MV31" i="53"/>
  <c r="MU31" i="53"/>
  <c r="MT31" i="53"/>
  <c r="MZ30" i="53"/>
  <c r="NA30" i="53" s="1"/>
  <c r="MX30" i="53"/>
  <c r="MW30" i="53"/>
  <c r="MV30" i="53"/>
  <c r="MU30" i="53"/>
  <c r="MT30" i="53"/>
  <c r="MZ29" i="53"/>
  <c r="NA29" i="53" s="1"/>
  <c r="MX29" i="53"/>
  <c r="MW29" i="53"/>
  <c r="MV29" i="53"/>
  <c r="MU29" i="53"/>
  <c r="MT29" i="53"/>
  <c r="MZ28" i="53"/>
  <c r="NA28" i="53" s="1"/>
  <c r="MX28" i="53"/>
  <c r="MW28" i="53"/>
  <c r="MV28" i="53"/>
  <c r="MU28" i="53"/>
  <c r="MT28" i="53"/>
  <c r="MZ27" i="53"/>
  <c r="NA27" i="53" s="1"/>
  <c r="MX27" i="53"/>
  <c r="MW27" i="53"/>
  <c r="MV27" i="53"/>
  <c r="MU27" i="53"/>
  <c r="MT27" i="53"/>
  <c r="MZ26" i="53"/>
  <c r="NA26" i="53" s="1"/>
  <c r="MX26" i="53"/>
  <c r="MW26" i="53"/>
  <c r="MV26" i="53"/>
  <c r="MU26" i="53"/>
  <c r="MT26" i="53"/>
  <c r="MZ25" i="53"/>
  <c r="NA25" i="53" s="1"/>
  <c r="MX25" i="53"/>
  <c r="MW25" i="53"/>
  <c r="MV25" i="53"/>
  <c r="MU25" i="53"/>
  <c r="MT25" i="53"/>
  <c r="MZ24" i="53"/>
  <c r="NA24" i="53" s="1"/>
  <c r="MX24" i="53"/>
  <c r="MW24" i="53"/>
  <c r="MV24" i="53"/>
  <c r="MU24" i="53"/>
  <c r="MT24" i="53"/>
  <c r="MZ23" i="53"/>
  <c r="NA23" i="53" s="1"/>
  <c r="MX23" i="53"/>
  <c r="MW23" i="53"/>
  <c r="MV23" i="53"/>
  <c r="MU23" i="53"/>
  <c r="MT23" i="53"/>
  <c r="MZ22" i="53"/>
  <c r="NA22" i="53" s="1"/>
  <c r="MX22" i="53"/>
  <c r="MW22" i="53"/>
  <c r="MV22" i="53"/>
  <c r="MU22" i="53"/>
  <c r="MT22" i="53"/>
  <c r="MZ21" i="53"/>
  <c r="NA21" i="53" s="1"/>
  <c r="MX21" i="53"/>
  <c r="MW21" i="53"/>
  <c r="MV21" i="53"/>
  <c r="MU21" i="53"/>
  <c r="MT21" i="53"/>
  <c r="MZ20" i="53"/>
  <c r="NA20" i="53" s="1"/>
  <c r="MX20" i="53"/>
  <c r="MW20" i="53"/>
  <c r="MU20" i="53"/>
  <c r="MT20" i="53"/>
  <c r="MZ19" i="53"/>
  <c r="NA19" i="53" s="1"/>
  <c r="MX19" i="53"/>
  <c r="MW19" i="53"/>
  <c r="MV19" i="53"/>
  <c r="MU19" i="53"/>
  <c r="MT19" i="53"/>
  <c r="MZ16" i="53"/>
  <c r="NA16" i="53" s="1"/>
  <c r="MX16" i="53"/>
  <c r="MW16" i="53"/>
  <c r="MU16" i="53"/>
  <c r="MT16" i="53"/>
  <c r="MP8" i="53"/>
  <c r="MO2" i="53"/>
  <c r="MM420" i="53" s="1"/>
  <c r="LZ419" i="53"/>
  <c r="MD421" i="53" s="1"/>
  <c r="MA415" i="53"/>
  <c r="MA416" i="53" s="1"/>
  <c r="MI411" i="53"/>
  <c r="MJ411" i="53" s="1"/>
  <c r="MG411" i="53"/>
  <c r="MF411" i="53"/>
  <c r="ME411" i="53"/>
  <c r="MD411" i="53"/>
  <c r="MC411" i="53"/>
  <c r="MI409" i="53"/>
  <c r="MJ409" i="53" s="1"/>
  <c r="MG409" i="53"/>
  <c r="MF409" i="53"/>
  <c r="ME409" i="53"/>
  <c r="MD409" i="53"/>
  <c r="MC409" i="53"/>
  <c r="MI407" i="53"/>
  <c r="MJ407" i="53" s="1"/>
  <c r="MG407" i="53"/>
  <c r="MF407" i="53"/>
  <c r="ME407" i="53"/>
  <c r="MD407" i="53"/>
  <c r="MC407" i="53"/>
  <c r="MI406" i="53"/>
  <c r="MJ406" i="53" s="1"/>
  <c r="MG406" i="53"/>
  <c r="MF406" i="53"/>
  <c r="ME406" i="53"/>
  <c r="MD406" i="53"/>
  <c r="MC406" i="53"/>
  <c r="MI404" i="53"/>
  <c r="MJ404" i="53" s="1"/>
  <c r="MG404" i="53"/>
  <c r="MF404" i="53"/>
  <c r="ME404" i="53"/>
  <c r="MD404" i="53"/>
  <c r="MC404" i="53"/>
  <c r="MI402" i="53"/>
  <c r="MJ402" i="53" s="1"/>
  <c r="MG402" i="53"/>
  <c r="MF402" i="53"/>
  <c r="ME402" i="53"/>
  <c r="MD402" i="53"/>
  <c r="MC402" i="53"/>
  <c r="MI400" i="53"/>
  <c r="MJ400" i="53" s="1"/>
  <c r="MG400" i="53"/>
  <c r="MF400" i="53"/>
  <c r="ME400" i="53"/>
  <c r="MD400" i="53"/>
  <c r="MC400" i="53"/>
  <c r="MJ398" i="53"/>
  <c r="MI398" i="53"/>
  <c r="MG398" i="53"/>
  <c r="MF398" i="53"/>
  <c r="ME398" i="53"/>
  <c r="MD398" i="53"/>
  <c r="MC398" i="53"/>
  <c r="MI397" i="53"/>
  <c r="MJ397" i="53" s="1"/>
  <c r="MG397" i="53"/>
  <c r="MF397" i="53"/>
  <c r="ME397" i="53"/>
  <c r="MD397" i="53"/>
  <c r="MC397" i="53"/>
  <c r="MI396" i="53"/>
  <c r="MJ396" i="53" s="1"/>
  <c r="MG396" i="53"/>
  <c r="MF396" i="53"/>
  <c r="ME396" i="53"/>
  <c r="MD396" i="53"/>
  <c r="MC396" i="53"/>
  <c r="MI395" i="53"/>
  <c r="MJ395" i="53" s="1"/>
  <c r="MG395" i="53"/>
  <c r="MF395" i="53"/>
  <c r="ME395" i="53"/>
  <c r="MD395" i="53"/>
  <c r="MC395" i="53"/>
  <c r="MI394" i="53"/>
  <c r="MJ394" i="53" s="1"/>
  <c r="MG394" i="53"/>
  <c r="MF394" i="53"/>
  <c r="ME394" i="53"/>
  <c r="MD394" i="53"/>
  <c r="MC394" i="53"/>
  <c r="MI393" i="53"/>
  <c r="MJ393" i="53" s="1"/>
  <c r="MG393" i="53"/>
  <c r="MF393" i="53"/>
  <c r="ME393" i="53"/>
  <c r="MD393" i="53"/>
  <c r="MC393" i="53"/>
  <c r="MI391" i="53"/>
  <c r="MJ391" i="53" s="1"/>
  <c r="MG391" i="53"/>
  <c r="MF391" i="53"/>
  <c r="ME391" i="53"/>
  <c r="MD391" i="53"/>
  <c r="MC391" i="53"/>
  <c r="MI390" i="53"/>
  <c r="MJ390" i="53" s="1"/>
  <c r="MG390" i="53"/>
  <c r="MF390" i="53"/>
  <c r="ME390" i="53"/>
  <c r="MD390" i="53"/>
  <c r="MC390" i="53"/>
  <c r="MI389" i="53"/>
  <c r="MJ389" i="53" s="1"/>
  <c r="MG389" i="53"/>
  <c r="MF389" i="53"/>
  <c r="ME389" i="53"/>
  <c r="MD389" i="53"/>
  <c r="MC389" i="53"/>
  <c r="MI388" i="53"/>
  <c r="MJ388" i="53" s="1"/>
  <c r="MG388" i="53"/>
  <c r="MF388" i="53"/>
  <c r="ME388" i="53"/>
  <c r="MD388" i="53"/>
  <c r="MC388" i="53"/>
  <c r="MI387" i="53"/>
  <c r="MJ387" i="53" s="1"/>
  <c r="MG387" i="53"/>
  <c r="MF387" i="53"/>
  <c r="ME387" i="53"/>
  <c r="MD387" i="53"/>
  <c r="MC387" i="53"/>
  <c r="MI386" i="53"/>
  <c r="MJ386" i="53" s="1"/>
  <c r="MG386" i="53"/>
  <c r="MF386" i="53"/>
  <c r="ME386" i="53"/>
  <c r="MD386" i="53"/>
  <c r="MC386" i="53"/>
  <c r="MJ384" i="53"/>
  <c r="MI384" i="53"/>
  <c r="MG384" i="53"/>
  <c r="MF384" i="53"/>
  <c r="ME384" i="53"/>
  <c r="MD384" i="53"/>
  <c r="MC384" i="53"/>
  <c r="MI383" i="53"/>
  <c r="MJ383" i="53" s="1"/>
  <c r="MG383" i="53"/>
  <c r="MF383" i="53"/>
  <c r="ME383" i="53"/>
  <c r="MD383" i="53"/>
  <c r="MC383" i="53"/>
  <c r="MI382" i="53"/>
  <c r="MJ382" i="53" s="1"/>
  <c r="MG382" i="53"/>
  <c r="MF382" i="53"/>
  <c r="ME382" i="53"/>
  <c r="MD382" i="53"/>
  <c r="MC382" i="53"/>
  <c r="MI381" i="53"/>
  <c r="MJ381" i="53" s="1"/>
  <c r="MG381" i="53"/>
  <c r="MF381" i="53"/>
  <c r="ME381" i="53"/>
  <c r="MD381" i="53"/>
  <c r="MC381" i="53"/>
  <c r="MI380" i="53"/>
  <c r="MJ380" i="53" s="1"/>
  <c r="MG380" i="53"/>
  <c r="MF380" i="53"/>
  <c r="ME380" i="53"/>
  <c r="MD380" i="53"/>
  <c r="MC380" i="53"/>
  <c r="MI379" i="53"/>
  <c r="MJ379" i="53" s="1"/>
  <c r="MG379" i="53"/>
  <c r="MF379" i="53"/>
  <c r="ME379" i="53"/>
  <c r="MD379" i="53"/>
  <c r="MC379" i="53"/>
  <c r="MI377" i="53"/>
  <c r="MJ377" i="53" s="1"/>
  <c r="MG377" i="53"/>
  <c r="MF377" i="53"/>
  <c r="ME377" i="53"/>
  <c r="MD377" i="53"/>
  <c r="MC377" i="53"/>
  <c r="MI373" i="53"/>
  <c r="MJ373" i="53" s="1"/>
  <c r="MG373" i="53"/>
  <c r="MF373" i="53"/>
  <c r="ME373" i="53"/>
  <c r="MD373" i="53"/>
  <c r="MC373" i="53"/>
  <c r="MI372" i="53"/>
  <c r="MJ372" i="53" s="1"/>
  <c r="MG372" i="53"/>
  <c r="MF372" i="53"/>
  <c r="ME372" i="53"/>
  <c r="MD372" i="53"/>
  <c r="MC372" i="53"/>
  <c r="MI370" i="53"/>
  <c r="MJ370" i="53" s="1"/>
  <c r="MG370" i="53"/>
  <c r="MF370" i="53"/>
  <c r="ME370" i="53"/>
  <c r="MD370" i="53"/>
  <c r="MC370" i="53"/>
  <c r="MI368" i="53"/>
  <c r="MJ368" i="53" s="1"/>
  <c r="MG368" i="53"/>
  <c r="MF368" i="53"/>
  <c r="ME368" i="53"/>
  <c r="MD368" i="53"/>
  <c r="MC368" i="53"/>
  <c r="MI367" i="53"/>
  <c r="MJ367" i="53" s="1"/>
  <c r="MG367" i="53"/>
  <c r="MF367" i="53"/>
  <c r="ME367" i="53"/>
  <c r="MD367" i="53"/>
  <c r="MC367" i="53"/>
  <c r="MI366" i="53"/>
  <c r="MJ366" i="53" s="1"/>
  <c r="MG366" i="53"/>
  <c r="MF366" i="53"/>
  <c r="ME366" i="53"/>
  <c r="MD366" i="53"/>
  <c r="MC366" i="53"/>
  <c r="MI365" i="53"/>
  <c r="MJ365" i="53" s="1"/>
  <c r="MG365" i="53"/>
  <c r="MF365" i="53"/>
  <c r="ME365" i="53"/>
  <c r="MD365" i="53"/>
  <c r="MC365" i="53"/>
  <c r="MI364" i="53"/>
  <c r="MJ364" i="53" s="1"/>
  <c r="MG364" i="53"/>
  <c r="MF364" i="53"/>
  <c r="ME364" i="53"/>
  <c r="MD364" i="53"/>
  <c r="MC364" i="53"/>
  <c r="MI363" i="53"/>
  <c r="MJ363" i="53" s="1"/>
  <c r="MG363" i="53"/>
  <c r="MF363" i="53"/>
  <c r="ME363" i="53"/>
  <c r="MD363" i="53"/>
  <c r="MC363" i="53"/>
  <c r="MI362" i="53"/>
  <c r="MJ362" i="53" s="1"/>
  <c r="MG362" i="53"/>
  <c r="MF362" i="53"/>
  <c r="ME362" i="53"/>
  <c r="MD362" i="53"/>
  <c r="MC362" i="53"/>
  <c r="MI361" i="53"/>
  <c r="MJ361" i="53" s="1"/>
  <c r="MG361" i="53"/>
  <c r="MF361" i="53"/>
  <c r="ME361" i="53"/>
  <c r="MD361" i="53"/>
  <c r="MC361" i="53"/>
  <c r="MI359" i="53"/>
  <c r="MJ359" i="53" s="1"/>
  <c r="MG359" i="53"/>
  <c r="MF359" i="53"/>
  <c r="ME359" i="53"/>
  <c r="MD359" i="53"/>
  <c r="MC359" i="53"/>
  <c r="MI358" i="53"/>
  <c r="MJ358" i="53" s="1"/>
  <c r="MG358" i="53"/>
  <c r="MF358" i="53"/>
  <c r="ME358" i="53"/>
  <c r="MD358" i="53"/>
  <c r="MC358" i="53"/>
  <c r="MI356" i="53"/>
  <c r="MJ356" i="53" s="1"/>
  <c r="MG356" i="53"/>
  <c r="MF356" i="53"/>
  <c r="ME356" i="53"/>
  <c r="MD356" i="53"/>
  <c r="MC356" i="53"/>
  <c r="MI355" i="53"/>
  <c r="MJ355" i="53" s="1"/>
  <c r="MG355" i="53"/>
  <c r="MF355" i="53"/>
  <c r="ME355" i="53"/>
  <c r="MD355" i="53"/>
  <c r="MC355" i="53"/>
  <c r="MJ354" i="53"/>
  <c r="MI354" i="53"/>
  <c r="MG354" i="53"/>
  <c r="MF354" i="53"/>
  <c r="ME354" i="53"/>
  <c r="MD354" i="53"/>
  <c r="MC354" i="53"/>
  <c r="MI353" i="53"/>
  <c r="MJ353" i="53" s="1"/>
  <c r="MG353" i="53"/>
  <c r="MF353" i="53"/>
  <c r="ME353" i="53"/>
  <c r="MD353" i="53"/>
  <c r="MC353" i="53"/>
  <c r="MI352" i="53"/>
  <c r="MJ352" i="53" s="1"/>
  <c r="MG352" i="53"/>
  <c r="MF352" i="53"/>
  <c r="ME352" i="53"/>
  <c r="MD352" i="53"/>
  <c r="MC352" i="53"/>
  <c r="MI351" i="53"/>
  <c r="MJ351" i="53" s="1"/>
  <c r="MG351" i="53"/>
  <c r="MF351" i="53"/>
  <c r="ME351" i="53"/>
  <c r="MD351" i="53"/>
  <c r="MC351" i="53"/>
  <c r="MI350" i="53"/>
  <c r="MJ350" i="53" s="1"/>
  <c r="MG350" i="53"/>
  <c r="MF350" i="53"/>
  <c r="ME350" i="53"/>
  <c r="MD350" i="53"/>
  <c r="MC350" i="53"/>
  <c r="MI349" i="53"/>
  <c r="MJ349" i="53" s="1"/>
  <c r="MG349" i="53"/>
  <c r="MF349" i="53"/>
  <c r="ME349" i="53"/>
  <c r="MD349" i="53"/>
  <c r="MC349" i="53"/>
  <c r="MI348" i="53"/>
  <c r="MJ348" i="53" s="1"/>
  <c r="MG348" i="53"/>
  <c r="MF348" i="53"/>
  <c r="ME348" i="53"/>
  <c r="MD348" i="53"/>
  <c r="MC348" i="53"/>
  <c r="MI347" i="53"/>
  <c r="MJ347" i="53" s="1"/>
  <c r="MG347" i="53"/>
  <c r="MF347" i="53"/>
  <c r="ME347" i="53"/>
  <c r="MD347" i="53"/>
  <c r="MC347" i="53"/>
  <c r="MI346" i="53"/>
  <c r="MJ346" i="53" s="1"/>
  <c r="MG346" i="53"/>
  <c r="MF346" i="53"/>
  <c r="ME346" i="53"/>
  <c r="MD346" i="53"/>
  <c r="MC346" i="53"/>
  <c r="MI342" i="53"/>
  <c r="MJ342" i="53" s="1"/>
  <c r="MG342" i="53"/>
  <c r="MF342" i="53"/>
  <c r="ME342" i="53"/>
  <c r="MD342" i="53"/>
  <c r="MC342" i="53"/>
  <c r="MJ341" i="53"/>
  <c r="MI341" i="53"/>
  <c r="MG341" i="53"/>
  <c r="MF341" i="53"/>
  <c r="ME341" i="53"/>
  <c r="MD341" i="53"/>
  <c r="MC341" i="53"/>
  <c r="MI340" i="53"/>
  <c r="MJ340" i="53" s="1"/>
  <c r="MG340" i="53"/>
  <c r="MF340" i="53"/>
  <c r="ME340" i="53"/>
  <c r="MD340" i="53"/>
  <c r="MC340" i="53"/>
  <c r="MI338" i="53"/>
  <c r="MJ338" i="53" s="1"/>
  <c r="MG338" i="53"/>
  <c r="MF338" i="53"/>
  <c r="ME338" i="53"/>
  <c r="MD338" i="53"/>
  <c r="MC338" i="53"/>
  <c r="MI337" i="53"/>
  <c r="MJ337" i="53" s="1"/>
  <c r="MG337" i="53"/>
  <c r="MF337" i="53"/>
  <c r="ME337" i="53"/>
  <c r="MD337" i="53"/>
  <c r="MC337" i="53"/>
  <c r="MI336" i="53"/>
  <c r="MJ336" i="53" s="1"/>
  <c r="MG336" i="53"/>
  <c r="MF336" i="53"/>
  <c r="ME336" i="53"/>
  <c r="MD336" i="53"/>
  <c r="MC336" i="53"/>
  <c r="MI335" i="53"/>
  <c r="MJ335" i="53" s="1"/>
  <c r="MG335" i="53"/>
  <c r="MF335" i="53"/>
  <c r="ME335" i="53"/>
  <c r="MD335" i="53"/>
  <c r="MC335" i="53"/>
  <c r="MI334" i="53"/>
  <c r="MJ334" i="53" s="1"/>
  <c r="MG334" i="53"/>
  <c r="MF334" i="53"/>
  <c r="ME334" i="53"/>
  <c r="MD334" i="53"/>
  <c r="MC334" i="53"/>
  <c r="MI333" i="53"/>
  <c r="MJ333" i="53" s="1"/>
  <c r="MG333" i="53"/>
  <c r="MF333" i="53"/>
  <c r="ME333" i="53"/>
  <c r="MD333" i="53"/>
  <c r="MC333" i="53"/>
  <c r="MJ330" i="53"/>
  <c r="MI330" i="53"/>
  <c r="MG330" i="53"/>
  <c r="MF330" i="53"/>
  <c r="ME330" i="53"/>
  <c r="MD330" i="53"/>
  <c r="MC330" i="53"/>
  <c r="MI329" i="53"/>
  <c r="MJ329" i="53" s="1"/>
  <c r="MG329" i="53"/>
  <c r="MF329" i="53"/>
  <c r="ME329" i="53"/>
  <c r="MD329" i="53"/>
  <c r="MC329" i="53"/>
  <c r="MI328" i="53"/>
  <c r="MJ328" i="53" s="1"/>
  <c r="MG328" i="53"/>
  <c r="MF328" i="53"/>
  <c r="ME328" i="53"/>
  <c r="MD328" i="53"/>
  <c r="MC328" i="53"/>
  <c r="MI327" i="53"/>
  <c r="MJ327" i="53" s="1"/>
  <c r="MG327" i="53"/>
  <c r="MF327" i="53"/>
  <c r="ME327" i="53"/>
  <c r="MD327" i="53"/>
  <c r="MC327" i="53"/>
  <c r="MI326" i="53"/>
  <c r="MJ326" i="53" s="1"/>
  <c r="MG326" i="53"/>
  <c r="MF326" i="53"/>
  <c r="ME326" i="53"/>
  <c r="MD326" i="53"/>
  <c r="MC326" i="53"/>
  <c r="MI325" i="53"/>
  <c r="MJ325" i="53" s="1"/>
  <c r="MG325" i="53"/>
  <c r="MF325" i="53"/>
  <c r="ME325" i="53"/>
  <c r="MD325" i="53"/>
  <c r="MC325" i="53"/>
  <c r="MI324" i="53"/>
  <c r="MJ324" i="53" s="1"/>
  <c r="MG324" i="53"/>
  <c r="MF324" i="53"/>
  <c r="ME324" i="53"/>
  <c r="MD324" i="53"/>
  <c r="MC324" i="53"/>
  <c r="MI323" i="53"/>
  <c r="MJ323" i="53" s="1"/>
  <c r="MG323" i="53"/>
  <c r="MF323" i="53"/>
  <c r="ME323" i="53"/>
  <c r="MD323" i="53"/>
  <c r="MC323" i="53"/>
  <c r="MI322" i="53"/>
  <c r="MJ322" i="53" s="1"/>
  <c r="MG322" i="53"/>
  <c r="MF322" i="53"/>
  <c r="ME322" i="53"/>
  <c r="MD322" i="53"/>
  <c r="MC322" i="53"/>
  <c r="MI321" i="53"/>
  <c r="MJ321" i="53" s="1"/>
  <c r="MG321" i="53"/>
  <c r="MF321" i="53"/>
  <c r="ME321" i="53"/>
  <c r="MD321" i="53"/>
  <c r="MC321" i="53"/>
  <c r="MI320" i="53"/>
  <c r="MJ320" i="53" s="1"/>
  <c r="MG320" i="53"/>
  <c r="MF320" i="53"/>
  <c r="ME320" i="53"/>
  <c r="MD320" i="53"/>
  <c r="MC320" i="53"/>
  <c r="MI319" i="53"/>
  <c r="MJ319" i="53" s="1"/>
  <c r="MG319" i="53"/>
  <c r="MF319" i="53"/>
  <c r="ME319" i="53"/>
  <c r="MD319" i="53"/>
  <c r="MC319" i="53"/>
  <c r="MI318" i="53"/>
  <c r="MJ318" i="53" s="1"/>
  <c r="MG318" i="53"/>
  <c r="MF318" i="53"/>
  <c r="ME318" i="53"/>
  <c r="MD318" i="53"/>
  <c r="MC318" i="53"/>
  <c r="MI317" i="53"/>
  <c r="MJ317" i="53" s="1"/>
  <c r="MG317" i="53"/>
  <c r="MF317" i="53"/>
  <c r="ME317" i="53"/>
  <c r="MD317" i="53"/>
  <c r="MC317" i="53"/>
  <c r="MI316" i="53"/>
  <c r="MJ316" i="53" s="1"/>
  <c r="MG316" i="53"/>
  <c r="MF316" i="53"/>
  <c r="ME316" i="53"/>
  <c r="MD316" i="53"/>
  <c r="MC316" i="53"/>
  <c r="MI315" i="53"/>
  <c r="MJ315" i="53" s="1"/>
  <c r="MG315" i="53"/>
  <c r="MF315" i="53"/>
  <c r="ME315" i="53"/>
  <c r="MD315" i="53"/>
  <c r="MC315" i="53"/>
  <c r="MJ314" i="53"/>
  <c r="MI314" i="53"/>
  <c r="MG314" i="53"/>
  <c r="MF314" i="53"/>
  <c r="ME314" i="53"/>
  <c r="MD314" i="53"/>
  <c r="MC314" i="53"/>
  <c r="MI313" i="53"/>
  <c r="MJ313" i="53" s="1"/>
  <c r="MG313" i="53"/>
  <c r="MF313" i="53"/>
  <c r="ME313" i="53"/>
  <c r="MD313" i="53"/>
  <c r="MC313" i="53"/>
  <c r="MI312" i="53"/>
  <c r="MJ312" i="53" s="1"/>
  <c r="MG312" i="53"/>
  <c r="MF312" i="53"/>
  <c r="ME312" i="53"/>
  <c r="MD312" i="53"/>
  <c r="MC312" i="53"/>
  <c r="MI311" i="53"/>
  <c r="MJ311" i="53" s="1"/>
  <c r="MG311" i="53"/>
  <c r="MF311" i="53"/>
  <c r="ME311" i="53"/>
  <c r="MD311" i="53"/>
  <c r="MC311" i="53"/>
  <c r="MI308" i="53"/>
  <c r="MJ308" i="53" s="1"/>
  <c r="MG308" i="53"/>
  <c r="MF308" i="53"/>
  <c r="ME308" i="53"/>
  <c r="MD308" i="53"/>
  <c r="MC308" i="53"/>
  <c r="MI307" i="53"/>
  <c r="MJ307" i="53" s="1"/>
  <c r="MG307" i="53"/>
  <c r="MF307" i="53"/>
  <c r="ME307" i="53"/>
  <c r="MD307" i="53"/>
  <c r="MC307" i="53"/>
  <c r="MI306" i="53"/>
  <c r="MJ306" i="53" s="1"/>
  <c r="MG306" i="53"/>
  <c r="MF306" i="53"/>
  <c r="ME306" i="53"/>
  <c r="MD306" i="53"/>
  <c r="MC306" i="53"/>
  <c r="MI305" i="53"/>
  <c r="MJ305" i="53" s="1"/>
  <c r="MG305" i="53"/>
  <c r="MF305" i="53"/>
  <c r="ME305" i="53"/>
  <c r="MD305" i="53"/>
  <c r="MC305" i="53"/>
  <c r="MI304" i="53"/>
  <c r="MJ304" i="53" s="1"/>
  <c r="MG304" i="53"/>
  <c r="MF304" i="53"/>
  <c r="ME304" i="53"/>
  <c r="MD304" i="53"/>
  <c r="MC304" i="53"/>
  <c r="MI301" i="53"/>
  <c r="MJ301" i="53" s="1"/>
  <c r="MG301" i="53"/>
  <c r="MF301" i="53"/>
  <c r="ME301" i="53"/>
  <c r="MD301" i="53"/>
  <c r="MC301" i="53"/>
  <c r="MI300" i="53"/>
  <c r="MJ300" i="53" s="1"/>
  <c r="MG300" i="53"/>
  <c r="MF300" i="53"/>
  <c r="ME300" i="53"/>
  <c r="MD300" i="53"/>
  <c r="MC300" i="53"/>
  <c r="MI299" i="53"/>
  <c r="MJ299" i="53" s="1"/>
  <c r="MG299" i="53"/>
  <c r="MF299" i="53"/>
  <c r="ME299" i="53"/>
  <c r="MD299" i="53"/>
  <c r="MC299" i="53"/>
  <c r="MI298" i="53"/>
  <c r="MJ298" i="53" s="1"/>
  <c r="MG298" i="53"/>
  <c r="MF298" i="53"/>
  <c r="ME298" i="53"/>
  <c r="MD298" i="53"/>
  <c r="MC298" i="53"/>
  <c r="MI297" i="53"/>
  <c r="MJ297" i="53" s="1"/>
  <c r="MG297" i="53"/>
  <c r="MF297" i="53"/>
  <c r="ME297" i="53"/>
  <c r="MD297" i="53"/>
  <c r="MC297" i="53"/>
  <c r="MI296" i="53"/>
  <c r="MJ296" i="53" s="1"/>
  <c r="MG296" i="53"/>
  <c r="MF296" i="53"/>
  <c r="ME296" i="53"/>
  <c r="MD296" i="53"/>
  <c r="MC296" i="53"/>
  <c r="MI295" i="53"/>
  <c r="MJ295" i="53" s="1"/>
  <c r="MG295" i="53"/>
  <c r="MF295" i="53"/>
  <c r="ME295" i="53"/>
  <c r="MD295" i="53"/>
  <c r="MC295" i="53"/>
  <c r="MI294" i="53"/>
  <c r="MJ294" i="53" s="1"/>
  <c r="MG294" i="53"/>
  <c r="MF294" i="53"/>
  <c r="ME294" i="53"/>
  <c r="MD294" i="53"/>
  <c r="MC294" i="53"/>
  <c r="MI293" i="53"/>
  <c r="MJ293" i="53" s="1"/>
  <c r="MG293" i="53"/>
  <c r="MF293" i="53"/>
  <c r="ME293" i="53"/>
  <c r="MD293" i="53"/>
  <c r="MC293" i="53"/>
  <c r="MI292" i="53"/>
  <c r="MJ292" i="53" s="1"/>
  <c r="MG292" i="53"/>
  <c r="MF292" i="53"/>
  <c r="ME292" i="53"/>
  <c r="MD292" i="53"/>
  <c r="MC292" i="53"/>
  <c r="MI291" i="53"/>
  <c r="MJ291" i="53" s="1"/>
  <c r="MG291" i="53"/>
  <c r="MF291" i="53"/>
  <c r="ME291" i="53"/>
  <c r="MD291" i="53"/>
  <c r="MC291" i="53"/>
  <c r="MI290" i="53"/>
  <c r="MJ290" i="53" s="1"/>
  <c r="MG290" i="53"/>
  <c r="MF290" i="53"/>
  <c r="ME290" i="53"/>
  <c r="MD290" i="53"/>
  <c r="MC290" i="53"/>
  <c r="MI289" i="53"/>
  <c r="MJ289" i="53" s="1"/>
  <c r="MG289" i="53"/>
  <c r="MF289" i="53"/>
  <c r="ME289" i="53"/>
  <c r="MD289" i="53"/>
  <c r="MC289" i="53"/>
  <c r="MI288" i="53"/>
  <c r="MJ288" i="53" s="1"/>
  <c r="MG288" i="53"/>
  <c r="MF288" i="53"/>
  <c r="ME288" i="53"/>
  <c r="MD288" i="53"/>
  <c r="MC288" i="53"/>
  <c r="MI287" i="53"/>
  <c r="MJ287" i="53" s="1"/>
  <c r="MG287" i="53"/>
  <c r="MF287" i="53"/>
  <c r="ME287" i="53"/>
  <c r="MD287" i="53"/>
  <c r="MC287" i="53"/>
  <c r="MI286" i="53"/>
  <c r="MJ286" i="53" s="1"/>
  <c r="MG286" i="53"/>
  <c r="MF286" i="53"/>
  <c r="ME286" i="53"/>
  <c r="MD286" i="53"/>
  <c r="MC286" i="53"/>
  <c r="MI285" i="53"/>
  <c r="MJ285" i="53" s="1"/>
  <c r="MG285" i="53"/>
  <c r="MF285" i="53"/>
  <c r="ME285" i="53"/>
  <c r="MD285" i="53"/>
  <c r="MC285" i="53"/>
  <c r="MI284" i="53"/>
  <c r="MJ284" i="53" s="1"/>
  <c r="MG284" i="53"/>
  <c r="MF284" i="53"/>
  <c r="ME284" i="53"/>
  <c r="MD284" i="53"/>
  <c r="MC284" i="53"/>
  <c r="MI280" i="53"/>
  <c r="MJ280" i="53" s="1"/>
  <c r="MG280" i="53"/>
  <c r="MF280" i="53"/>
  <c r="ME280" i="53"/>
  <c r="MD280" i="53"/>
  <c r="MC280" i="53"/>
  <c r="MI279" i="53"/>
  <c r="MJ279" i="53" s="1"/>
  <c r="MG279" i="53"/>
  <c r="MF279" i="53"/>
  <c r="ME279" i="53"/>
  <c r="MD279" i="53"/>
  <c r="MC279" i="53"/>
  <c r="MI278" i="53"/>
  <c r="MJ278" i="53" s="1"/>
  <c r="MG278" i="53"/>
  <c r="MF278" i="53"/>
  <c r="ME278" i="53"/>
  <c r="MD278" i="53"/>
  <c r="MC278" i="53"/>
  <c r="MI277" i="53"/>
  <c r="MJ277" i="53" s="1"/>
  <c r="MG277" i="53"/>
  <c r="MF277" i="53"/>
  <c r="ME277" i="53"/>
  <c r="MD277" i="53"/>
  <c r="MC277" i="53"/>
  <c r="MI276" i="53"/>
  <c r="MJ276" i="53" s="1"/>
  <c r="MG276" i="53"/>
  <c r="MF276" i="53"/>
  <c r="ME276" i="53"/>
  <c r="MD276" i="53"/>
  <c r="MC276" i="53"/>
  <c r="MI275" i="53"/>
  <c r="MJ275" i="53" s="1"/>
  <c r="MG275" i="53"/>
  <c r="MF275" i="53"/>
  <c r="ME275" i="53"/>
  <c r="MD275" i="53"/>
  <c r="MC275" i="53"/>
  <c r="MI274" i="53"/>
  <c r="MJ274" i="53" s="1"/>
  <c r="MG274" i="53"/>
  <c r="MF274" i="53"/>
  <c r="ME274" i="53"/>
  <c r="MD274" i="53"/>
  <c r="MC274" i="53"/>
  <c r="MI273" i="53"/>
  <c r="MJ273" i="53" s="1"/>
  <c r="MG273" i="53"/>
  <c r="MF273" i="53"/>
  <c r="ME273" i="53"/>
  <c r="MD273" i="53"/>
  <c r="MC273" i="53"/>
  <c r="MI272" i="53"/>
  <c r="MJ272" i="53" s="1"/>
  <c r="MG272" i="53"/>
  <c r="MF272" i="53"/>
  <c r="ME272" i="53"/>
  <c r="MD272" i="53"/>
  <c r="MC272" i="53"/>
  <c r="MI271" i="53"/>
  <c r="MJ271" i="53" s="1"/>
  <c r="MG271" i="53"/>
  <c r="MF271" i="53"/>
  <c r="ME271" i="53"/>
  <c r="MD271" i="53"/>
  <c r="MC271" i="53"/>
  <c r="MI270" i="53"/>
  <c r="MJ270" i="53" s="1"/>
  <c r="MG270" i="53"/>
  <c r="MF270" i="53"/>
  <c r="ME270" i="53"/>
  <c r="MD270" i="53"/>
  <c r="MC270" i="53"/>
  <c r="MI269" i="53"/>
  <c r="MJ269" i="53" s="1"/>
  <c r="MG269" i="53"/>
  <c r="MF269" i="53"/>
  <c r="ME269" i="53"/>
  <c r="MD269" i="53"/>
  <c r="MC269" i="53"/>
  <c r="MI268" i="53"/>
  <c r="MJ268" i="53" s="1"/>
  <c r="MG268" i="53"/>
  <c r="MF268" i="53"/>
  <c r="ME268" i="53"/>
  <c r="MD268" i="53"/>
  <c r="MC268" i="53"/>
  <c r="MI267" i="53"/>
  <c r="MJ267" i="53" s="1"/>
  <c r="MG267" i="53"/>
  <c r="MF267" i="53"/>
  <c r="MD267" i="53"/>
  <c r="MI266" i="53"/>
  <c r="MJ266" i="53" s="1"/>
  <c r="MG266" i="53"/>
  <c r="MF266" i="53"/>
  <c r="ME266" i="53"/>
  <c r="MD266" i="53"/>
  <c r="MC266" i="53"/>
  <c r="MI265" i="53"/>
  <c r="MJ265" i="53" s="1"/>
  <c r="MG265" i="53"/>
  <c r="MF265" i="53"/>
  <c r="ME265" i="53"/>
  <c r="MD265" i="53"/>
  <c r="MC265" i="53"/>
  <c r="MI264" i="53"/>
  <c r="MJ264" i="53" s="1"/>
  <c r="MG264" i="53"/>
  <c r="MF264" i="53"/>
  <c r="ME264" i="53"/>
  <c r="MD264" i="53"/>
  <c r="MC264" i="53"/>
  <c r="MI258" i="53"/>
  <c r="MJ258" i="53" s="1"/>
  <c r="MG258" i="53"/>
  <c r="MF258" i="53"/>
  <c r="ME258" i="53"/>
  <c r="MD258" i="53"/>
  <c r="MC258" i="53"/>
  <c r="MI257" i="53"/>
  <c r="MJ257" i="53" s="1"/>
  <c r="MG257" i="53"/>
  <c r="MF257" i="53"/>
  <c r="ME257" i="53"/>
  <c r="MD257" i="53"/>
  <c r="MC257" i="53"/>
  <c r="MI256" i="53"/>
  <c r="MJ256" i="53" s="1"/>
  <c r="MG256" i="53"/>
  <c r="MF256" i="53"/>
  <c r="ME256" i="53"/>
  <c r="MD256" i="53"/>
  <c r="MC256" i="53"/>
  <c r="MI255" i="53"/>
  <c r="MJ255" i="53" s="1"/>
  <c r="MG255" i="53"/>
  <c r="MF255" i="53"/>
  <c r="ME255" i="53"/>
  <c r="MD255" i="53"/>
  <c r="MC255" i="53"/>
  <c r="MI254" i="53"/>
  <c r="MJ254" i="53" s="1"/>
  <c r="MG254" i="53"/>
  <c r="MF254" i="53"/>
  <c r="ME254" i="53"/>
  <c r="MD254" i="53"/>
  <c r="MC254" i="53"/>
  <c r="MI253" i="53"/>
  <c r="MJ253" i="53" s="1"/>
  <c r="MG253" i="53"/>
  <c r="MF253" i="53"/>
  <c r="ME253" i="53"/>
  <c r="MD253" i="53"/>
  <c r="MC253" i="53"/>
  <c r="MI252" i="53"/>
  <c r="MJ252" i="53" s="1"/>
  <c r="MG252" i="53"/>
  <c r="MF252" i="53"/>
  <c r="ME252" i="53"/>
  <c r="MD252" i="53"/>
  <c r="MC252" i="53"/>
  <c r="MI251" i="53"/>
  <c r="MJ251" i="53" s="1"/>
  <c r="MG251" i="53"/>
  <c r="MF251" i="53"/>
  <c r="ME251" i="53"/>
  <c r="MD251" i="53"/>
  <c r="MC251" i="53"/>
  <c r="MI250" i="53"/>
  <c r="MJ250" i="53" s="1"/>
  <c r="MG250" i="53"/>
  <c r="MF250" i="53"/>
  <c r="ME250" i="53"/>
  <c r="MD250" i="53"/>
  <c r="MC250" i="53"/>
  <c r="MI249" i="53"/>
  <c r="MJ249" i="53" s="1"/>
  <c r="MG249" i="53"/>
  <c r="MF249" i="53"/>
  <c r="ME249" i="53"/>
  <c r="MD249" i="53"/>
  <c r="MC249" i="53"/>
  <c r="MI248" i="53"/>
  <c r="MJ248" i="53" s="1"/>
  <c r="MG248" i="53"/>
  <c r="MF248" i="53"/>
  <c r="ME248" i="53"/>
  <c r="MD248" i="53"/>
  <c r="MC248" i="53"/>
  <c r="MI247" i="53"/>
  <c r="MJ247" i="53" s="1"/>
  <c r="MG247" i="53"/>
  <c r="MF247" i="53"/>
  <c r="ME247" i="53"/>
  <c r="MD247" i="53"/>
  <c r="MC247" i="53"/>
  <c r="MI246" i="53"/>
  <c r="MJ246" i="53" s="1"/>
  <c r="MG246" i="53"/>
  <c r="MF246" i="53"/>
  <c r="ME246" i="53"/>
  <c r="MD246" i="53"/>
  <c r="MC246" i="53"/>
  <c r="MI245" i="53"/>
  <c r="MJ245" i="53" s="1"/>
  <c r="MG245" i="53"/>
  <c r="MF245" i="53"/>
  <c r="ME245" i="53"/>
  <c r="MD245" i="53"/>
  <c r="MC245" i="53"/>
  <c r="MI244" i="53"/>
  <c r="MJ244" i="53" s="1"/>
  <c r="MG244" i="53"/>
  <c r="MF244" i="53"/>
  <c r="ME244" i="53"/>
  <c r="MD244" i="53"/>
  <c r="MC244" i="53"/>
  <c r="MI243" i="53"/>
  <c r="MJ243" i="53" s="1"/>
  <c r="MG243" i="53"/>
  <c r="MF243" i="53"/>
  <c r="ME243" i="53"/>
  <c r="MD243" i="53"/>
  <c r="MC243" i="53"/>
  <c r="MI242" i="53"/>
  <c r="MJ242" i="53" s="1"/>
  <c r="MG242" i="53"/>
  <c r="MF242" i="53"/>
  <c r="ME242" i="53"/>
  <c r="MD242" i="53"/>
  <c r="MC242" i="53"/>
  <c r="MI241" i="53"/>
  <c r="MJ241" i="53" s="1"/>
  <c r="MG241" i="53"/>
  <c r="MF241" i="53"/>
  <c r="ME241" i="53"/>
  <c r="MD241" i="53"/>
  <c r="MC241" i="53"/>
  <c r="MI240" i="53"/>
  <c r="MJ240" i="53" s="1"/>
  <c r="MG240" i="53"/>
  <c r="MF240" i="53"/>
  <c r="ME240" i="53"/>
  <c r="MD240" i="53"/>
  <c r="MC240" i="53"/>
  <c r="MI238" i="53"/>
  <c r="MJ238" i="53" s="1"/>
  <c r="MG238" i="53"/>
  <c r="MF238" i="53"/>
  <c r="ME238" i="53"/>
  <c r="MD238" i="53"/>
  <c r="MC238" i="53"/>
  <c r="MI237" i="53"/>
  <c r="MJ237" i="53" s="1"/>
  <c r="MG237" i="53"/>
  <c r="MF237" i="53"/>
  <c r="ME237" i="53"/>
  <c r="MD237" i="53"/>
  <c r="MC237" i="53"/>
  <c r="MI236" i="53"/>
  <c r="MJ236" i="53" s="1"/>
  <c r="MG236" i="53"/>
  <c r="MF236" i="53"/>
  <c r="ME236" i="53"/>
  <c r="MD236" i="53"/>
  <c r="MC236" i="53"/>
  <c r="MI235" i="53"/>
  <c r="MJ235" i="53" s="1"/>
  <c r="MG235" i="53"/>
  <c r="MF235" i="53"/>
  <c r="ME235" i="53"/>
  <c r="MD235" i="53"/>
  <c r="MC235" i="53"/>
  <c r="MI234" i="53"/>
  <c r="MJ234" i="53" s="1"/>
  <c r="MG234" i="53"/>
  <c r="MF234" i="53"/>
  <c r="ME234" i="53"/>
  <c r="MD234" i="53"/>
  <c r="MC234" i="53"/>
  <c r="MI233" i="53"/>
  <c r="MJ233" i="53" s="1"/>
  <c r="MG233" i="53"/>
  <c r="MF233" i="53"/>
  <c r="ME233" i="53"/>
  <c r="MD233" i="53"/>
  <c r="MC233" i="53"/>
  <c r="MI232" i="53"/>
  <c r="MJ232" i="53" s="1"/>
  <c r="MG232" i="53"/>
  <c r="MF232" i="53"/>
  <c r="ME232" i="53"/>
  <c r="MD232" i="53"/>
  <c r="MC232" i="53"/>
  <c r="MI231" i="53"/>
  <c r="MJ231" i="53" s="1"/>
  <c r="MG231" i="53"/>
  <c r="MF231" i="53"/>
  <c r="ME231" i="53"/>
  <c r="MD231" i="53"/>
  <c r="MC231" i="53"/>
  <c r="MI230" i="53"/>
  <c r="MJ230" i="53" s="1"/>
  <c r="MG230" i="53"/>
  <c r="MF230" i="53"/>
  <c r="ME230" i="53"/>
  <c r="MD230" i="53"/>
  <c r="MC230" i="53"/>
  <c r="MI229" i="53"/>
  <c r="MJ229" i="53" s="1"/>
  <c r="MG229" i="53"/>
  <c r="MF229" i="53"/>
  <c r="ME229" i="53"/>
  <c r="MD229" i="53"/>
  <c r="MC229" i="53"/>
  <c r="MI228" i="53"/>
  <c r="MJ228" i="53" s="1"/>
  <c r="MG228" i="53"/>
  <c r="MF228" i="53"/>
  <c r="ME228" i="53"/>
  <c r="MD228" i="53"/>
  <c r="MC228" i="53"/>
  <c r="MI227" i="53"/>
  <c r="MJ227" i="53" s="1"/>
  <c r="MG227" i="53"/>
  <c r="MF227" i="53"/>
  <c r="ME227" i="53"/>
  <c r="MD227" i="53"/>
  <c r="MC227" i="53"/>
  <c r="MI226" i="53"/>
  <c r="MJ226" i="53" s="1"/>
  <c r="MG226" i="53"/>
  <c r="MF226" i="53"/>
  <c r="ME226" i="53"/>
  <c r="MD226" i="53"/>
  <c r="MC226" i="53"/>
  <c r="MI224" i="53"/>
  <c r="MJ224" i="53" s="1"/>
  <c r="MG224" i="53"/>
  <c r="MF224" i="53"/>
  <c r="ME224" i="53"/>
  <c r="MD224" i="53"/>
  <c r="MC224" i="53"/>
  <c r="MI223" i="53"/>
  <c r="MJ223" i="53" s="1"/>
  <c r="MG223" i="53"/>
  <c r="MF223" i="53"/>
  <c r="ME223" i="53"/>
  <c r="MD223" i="53"/>
  <c r="MC223" i="53"/>
  <c r="MI222" i="53"/>
  <c r="MJ222" i="53" s="1"/>
  <c r="MG222" i="53"/>
  <c r="MF222" i="53"/>
  <c r="ME222" i="53"/>
  <c r="MD222" i="53"/>
  <c r="MC222" i="53"/>
  <c r="MI219" i="53"/>
  <c r="MJ219" i="53" s="1"/>
  <c r="MG219" i="53"/>
  <c r="MF219" i="53"/>
  <c r="ME219" i="53"/>
  <c r="MD219" i="53"/>
  <c r="MC219" i="53"/>
  <c r="MI218" i="53"/>
  <c r="MJ218" i="53" s="1"/>
  <c r="MG218" i="53"/>
  <c r="MF218" i="53"/>
  <c r="ME218" i="53"/>
  <c r="MD218" i="53"/>
  <c r="MC218" i="53"/>
  <c r="MI217" i="53"/>
  <c r="MJ217" i="53" s="1"/>
  <c r="MG217" i="53"/>
  <c r="MF217" i="53"/>
  <c r="ME217" i="53"/>
  <c r="MD217" i="53"/>
  <c r="MC217" i="53"/>
  <c r="MI216" i="53"/>
  <c r="MJ216" i="53" s="1"/>
  <c r="MG216" i="53"/>
  <c r="MF216" i="53"/>
  <c r="ME216" i="53"/>
  <c r="MD216" i="53"/>
  <c r="MC216" i="53"/>
  <c r="MI215" i="53"/>
  <c r="MJ215" i="53" s="1"/>
  <c r="MG215" i="53"/>
  <c r="MF215" i="53"/>
  <c r="ME215" i="53"/>
  <c r="MD215" i="53"/>
  <c r="MC215" i="53"/>
  <c r="MI214" i="53"/>
  <c r="MJ214" i="53" s="1"/>
  <c r="MG214" i="53"/>
  <c r="MF214" i="53"/>
  <c r="ME214" i="53"/>
  <c r="MD214" i="53"/>
  <c r="MC214" i="53"/>
  <c r="MI213" i="53"/>
  <c r="MJ213" i="53" s="1"/>
  <c r="MG213" i="53"/>
  <c r="MF213" i="53"/>
  <c r="ME213" i="53"/>
  <c r="MD213" i="53"/>
  <c r="MC213" i="53"/>
  <c r="MI212" i="53"/>
  <c r="MJ212" i="53" s="1"/>
  <c r="MG212" i="53"/>
  <c r="MF212" i="53"/>
  <c r="ME212" i="53"/>
  <c r="MD212" i="53"/>
  <c r="MC212" i="53"/>
  <c r="MI211" i="53"/>
  <c r="MJ211" i="53" s="1"/>
  <c r="MG211" i="53"/>
  <c r="MF211" i="53"/>
  <c r="ME211" i="53"/>
  <c r="MD211" i="53"/>
  <c r="MC211" i="53"/>
  <c r="MI210" i="53"/>
  <c r="MJ210" i="53" s="1"/>
  <c r="MG210" i="53"/>
  <c r="MF210" i="53"/>
  <c r="ME210" i="53"/>
  <c r="MD210" i="53"/>
  <c r="MC210" i="53"/>
  <c r="MI209" i="53"/>
  <c r="MJ209" i="53" s="1"/>
  <c r="MG209" i="53"/>
  <c r="MF209" i="53"/>
  <c r="ME209" i="53"/>
  <c r="MD209" i="53"/>
  <c r="MC209" i="53"/>
  <c r="MI208" i="53"/>
  <c r="MJ208" i="53" s="1"/>
  <c r="MG208" i="53"/>
  <c r="MF208" i="53"/>
  <c r="ME208" i="53"/>
  <c r="MD208" i="53"/>
  <c r="MC208" i="53"/>
  <c r="MI207" i="53"/>
  <c r="MJ207" i="53" s="1"/>
  <c r="MG207" i="53"/>
  <c r="MF207" i="53"/>
  <c r="ME207" i="53"/>
  <c r="MD207" i="53"/>
  <c r="MC207" i="53"/>
  <c r="MI206" i="53"/>
  <c r="MJ206" i="53" s="1"/>
  <c r="MG206" i="53"/>
  <c r="MF206" i="53"/>
  <c r="ME206" i="53"/>
  <c r="MD206" i="53"/>
  <c r="MC206" i="53"/>
  <c r="MI205" i="53"/>
  <c r="MJ205" i="53" s="1"/>
  <c r="MG205" i="53"/>
  <c r="MF205" i="53"/>
  <c r="ME205" i="53"/>
  <c r="MD205" i="53"/>
  <c r="MC205" i="53"/>
  <c r="MI204" i="53"/>
  <c r="MJ204" i="53" s="1"/>
  <c r="MG204" i="53"/>
  <c r="MF204" i="53"/>
  <c r="ME204" i="53"/>
  <c r="MD204" i="53"/>
  <c r="MC204" i="53"/>
  <c r="MI203" i="53"/>
  <c r="MJ203" i="53" s="1"/>
  <c r="MG203" i="53"/>
  <c r="MF203" i="53"/>
  <c r="ME203" i="53"/>
  <c r="MD203" i="53"/>
  <c r="MC203" i="53"/>
  <c r="MI202" i="53"/>
  <c r="MJ202" i="53" s="1"/>
  <c r="MG202" i="53"/>
  <c r="MF202" i="53"/>
  <c r="ME202" i="53"/>
  <c r="MD202" i="53"/>
  <c r="MC202" i="53"/>
  <c r="MI198" i="53"/>
  <c r="MJ198" i="53" s="1"/>
  <c r="MG198" i="53"/>
  <c r="MF198" i="53"/>
  <c r="ME198" i="53"/>
  <c r="MD198" i="53"/>
  <c r="MC198" i="53"/>
  <c r="MI197" i="53"/>
  <c r="MJ197" i="53" s="1"/>
  <c r="MG197" i="53"/>
  <c r="MF197" i="53"/>
  <c r="ME197" i="53"/>
  <c r="MD197" i="53"/>
  <c r="MC197" i="53"/>
  <c r="MI196" i="53"/>
  <c r="MJ196" i="53" s="1"/>
  <c r="MG196" i="53"/>
  <c r="MF196" i="53"/>
  <c r="ME196" i="53"/>
  <c r="MD196" i="53"/>
  <c r="MC196" i="53"/>
  <c r="MI195" i="53"/>
  <c r="MJ195" i="53" s="1"/>
  <c r="MG195" i="53"/>
  <c r="MF195" i="53"/>
  <c r="ME195" i="53"/>
  <c r="MD195" i="53"/>
  <c r="MC195" i="53"/>
  <c r="MI194" i="53"/>
  <c r="MJ194" i="53" s="1"/>
  <c r="MG194" i="53"/>
  <c r="MF194" i="53"/>
  <c r="ME194" i="53"/>
  <c r="MD194" i="53"/>
  <c r="MC194" i="53"/>
  <c r="MI193" i="53"/>
  <c r="MJ193" i="53" s="1"/>
  <c r="MG193" i="53"/>
  <c r="MF193" i="53"/>
  <c r="ME193" i="53"/>
  <c r="MD193" i="53"/>
  <c r="MC193" i="53"/>
  <c r="MI192" i="53"/>
  <c r="MJ192" i="53" s="1"/>
  <c r="MG192" i="53"/>
  <c r="MF192" i="53"/>
  <c r="ME192" i="53"/>
  <c r="MD192" i="53"/>
  <c r="MC192" i="53"/>
  <c r="MI191" i="53"/>
  <c r="MJ191" i="53" s="1"/>
  <c r="MG191" i="53"/>
  <c r="MF191" i="53"/>
  <c r="ME191" i="53"/>
  <c r="MD191" i="53"/>
  <c r="MC191" i="53"/>
  <c r="MI190" i="53"/>
  <c r="MJ190" i="53" s="1"/>
  <c r="MG190" i="53"/>
  <c r="MF190" i="53"/>
  <c r="ME190" i="53"/>
  <c r="MD190" i="53"/>
  <c r="MC190" i="53"/>
  <c r="MI188" i="53"/>
  <c r="MJ188" i="53" s="1"/>
  <c r="MG188" i="53"/>
  <c r="MF188" i="53"/>
  <c r="ME188" i="53"/>
  <c r="MD188" i="53"/>
  <c r="MC188" i="53"/>
  <c r="MI187" i="53"/>
  <c r="MJ187" i="53" s="1"/>
  <c r="MG187" i="53"/>
  <c r="MF187" i="53"/>
  <c r="ME187" i="53"/>
  <c r="MD187" i="53"/>
  <c r="MC187" i="53"/>
  <c r="MI185" i="53"/>
  <c r="MJ185" i="53" s="1"/>
  <c r="MG185" i="53"/>
  <c r="MF185" i="53"/>
  <c r="ME185" i="53"/>
  <c r="MD185" i="53"/>
  <c r="MC185" i="53"/>
  <c r="MI184" i="53"/>
  <c r="MJ184" i="53" s="1"/>
  <c r="MG184" i="53"/>
  <c r="MF184" i="53"/>
  <c r="ME184" i="53"/>
  <c r="MD184" i="53"/>
  <c r="MC184" i="53"/>
  <c r="MI183" i="53"/>
  <c r="MJ183" i="53" s="1"/>
  <c r="MG183" i="53"/>
  <c r="MF183" i="53"/>
  <c r="ME183" i="53"/>
  <c r="MD183" i="53"/>
  <c r="MC183" i="53"/>
  <c r="MI182" i="53"/>
  <c r="MJ182" i="53" s="1"/>
  <c r="MG182" i="53"/>
  <c r="MF182" i="53"/>
  <c r="ME182" i="53"/>
  <c r="MD182" i="53"/>
  <c r="MC182" i="53"/>
  <c r="MI181" i="53"/>
  <c r="MJ181" i="53" s="1"/>
  <c r="MG181" i="53"/>
  <c r="MF181" i="53"/>
  <c r="ME181" i="53"/>
  <c r="MD181" i="53"/>
  <c r="MC181" i="53"/>
  <c r="MI179" i="53"/>
  <c r="MJ179" i="53" s="1"/>
  <c r="MG179" i="53"/>
  <c r="MF179" i="53"/>
  <c r="MD179" i="53"/>
  <c r="MC179" i="53"/>
  <c r="MI178" i="53"/>
  <c r="MJ178" i="53" s="1"/>
  <c r="MG178" i="53"/>
  <c r="MF178" i="53"/>
  <c r="ME178" i="53"/>
  <c r="MD178" i="53"/>
  <c r="MC178" i="53"/>
  <c r="MI177" i="53"/>
  <c r="MJ177" i="53" s="1"/>
  <c r="MG177" i="53"/>
  <c r="MF177" i="53"/>
  <c r="MD177" i="53"/>
  <c r="MC177" i="53"/>
  <c r="MI175" i="53"/>
  <c r="MJ175" i="53" s="1"/>
  <c r="MG175" i="53"/>
  <c r="MF175" i="53"/>
  <c r="ME175" i="53"/>
  <c r="MD175" i="53"/>
  <c r="MC175" i="53"/>
  <c r="MI174" i="53"/>
  <c r="MJ174" i="53" s="1"/>
  <c r="MG174" i="53"/>
  <c r="MF174" i="53"/>
  <c r="ME174" i="53"/>
  <c r="MD174" i="53"/>
  <c r="MC174" i="53"/>
  <c r="MI173" i="53"/>
  <c r="MJ173" i="53" s="1"/>
  <c r="MG173" i="53"/>
  <c r="MF173" i="53"/>
  <c r="ME173" i="53"/>
  <c r="MD173" i="53"/>
  <c r="MC173" i="53"/>
  <c r="MI172" i="53"/>
  <c r="MJ172" i="53" s="1"/>
  <c r="MG172" i="53"/>
  <c r="MF172" i="53"/>
  <c r="ME172" i="53"/>
  <c r="MD172" i="53"/>
  <c r="MC172" i="53"/>
  <c r="MI169" i="53"/>
  <c r="MJ169" i="53" s="1"/>
  <c r="MG169" i="53"/>
  <c r="MF169" i="53"/>
  <c r="ME169" i="53"/>
  <c r="MD169" i="53"/>
  <c r="MC169" i="53"/>
  <c r="MI168" i="53"/>
  <c r="MJ168" i="53" s="1"/>
  <c r="MG168" i="53"/>
  <c r="MF168" i="53"/>
  <c r="ME168" i="53"/>
  <c r="MD168" i="53"/>
  <c r="MC168" i="53"/>
  <c r="MI167" i="53"/>
  <c r="MJ167" i="53" s="1"/>
  <c r="MG167" i="53"/>
  <c r="MF167" i="53"/>
  <c r="ME167" i="53"/>
  <c r="MD167" i="53"/>
  <c r="MC167" i="53"/>
  <c r="MI166" i="53"/>
  <c r="MJ166" i="53" s="1"/>
  <c r="MG166" i="53"/>
  <c r="MF166" i="53"/>
  <c r="ME166" i="53"/>
  <c r="MD166" i="53"/>
  <c r="MC166" i="53"/>
  <c r="MI165" i="53"/>
  <c r="MJ165" i="53" s="1"/>
  <c r="MG165" i="53"/>
  <c r="MF165" i="53"/>
  <c r="ME165" i="53"/>
  <c r="MD165" i="53"/>
  <c r="MC165" i="53"/>
  <c r="MI164" i="53"/>
  <c r="MJ164" i="53" s="1"/>
  <c r="MG164" i="53"/>
  <c r="MF164" i="53"/>
  <c r="ME164" i="53"/>
  <c r="MD164" i="53"/>
  <c r="MC164" i="53"/>
  <c r="MI163" i="53"/>
  <c r="MJ163" i="53" s="1"/>
  <c r="MG163" i="53"/>
  <c r="MF163" i="53"/>
  <c r="ME163" i="53"/>
  <c r="MD163" i="53"/>
  <c r="MC163" i="53"/>
  <c r="MI162" i="53"/>
  <c r="MJ162" i="53" s="1"/>
  <c r="MG162" i="53"/>
  <c r="MF162" i="53"/>
  <c r="ME162" i="53"/>
  <c r="MD162" i="53"/>
  <c r="MC162" i="53"/>
  <c r="MI161" i="53"/>
  <c r="MJ161" i="53" s="1"/>
  <c r="MG161" i="53"/>
  <c r="MF161" i="53"/>
  <c r="ME161" i="53"/>
  <c r="MD161" i="53"/>
  <c r="MC161" i="53"/>
  <c r="MI160" i="53"/>
  <c r="MJ160" i="53" s="1"/>
  <c r="MG160" i="53"/>
  <c r="MF160" i="53"/>
  <c r="ME160" i="53"/>
  <c r="MD160" i="53"/>
  <c r="MC160" i="53"/>
  <c r="MI159" i="53"/>
  <c r="MJ159" i="53" s="1"/>
  <c r="MG159" i="53"/>
  <c r="MF159" i="53"/>
  <c r="ME159" i="53"/>
  <c r="MD159" i="53"/>
  <c r="MC159" i="53"/>
  <c r="MI157" i="53"/>
  <c r="MJ157" i="53" s="1"/>
  <c r="MG157" i="53"/>
  <c r="MF157" i="53"/>
  <c r="ME157" i="53"/>
  <c r="MD157" i="53"/>
  <c r="MC157" i="53"/>
  <c r="MI156" i="53"/>
  <c r="MJ156" i="53" s="1"/>
  <c r="MG156" i="53"/>
  <c r="MF156" i="53"/>
  <c r="ME156" i="53"/>
  <c r="MD156" i="53"/>
  <c r="MC156" i="53"/>
  <c r="MI155" i="53"/>
  <c r="MJ155" i="53" s="1"/>
  <c r="MG155" i="53"/>
  <c r="MF155" i="53"/>
  <c r="ME155" i="53"/>
  <c r="MD155" i="53"/>
  <c r="MC155" i="53"/>
  <c r="MI154" i="53"/>
  <c r="MJ154" i="53" s="1"/>
  <c r="MG154" i="53"/>
  <c r="MF154" i="53"/>
  <c r="ME154" i="53"/>
  <c r="MD154" i="53"/>
  <c r="MC154" i="53"/>
  <c r="MI153" i="53"/>
  <c r="MJ153" i="53" s="1"/>
  <c r="MG153" i="53"/>
  <c r="MF153" i="53"/>
  <c r="ME153" i="53"/>
  <c r="MD153" i="53"/>
  <c r="MC153" i="53"/>
  <c r="MI152" i="53"/>
  <c r="MJ152" i="53" s="1"/>
  <c r="MG152" i="53"/>
  <c r="MF152" i="53"/>
  <c r="ME152" i="53"/>
  <c r="MD152" i="53"/>
  <c r="MC152" i="53"/>
  <c r="MI151" i="53"/>
  <c r="MJ151" i="53" s="1"/>
  <c r="MG151" i="53"/>
  <c r="MF151" i="53"/>
  <c r="ME151" i="53"/>
  <c r="MD151" i="53"/>
  <c r="MC151" i="53"/>
  <c r="MI150" i="53"/>
  <c r="MJ150" i="53" s="1"/>
  <c r="MG150" i="53"/>
  <c r="MF150" i="53"/>
  <c r="ME150" i="53"/>
  <c r="MD150" i="53"/>
  <c r="MC150" i="53"/>
  <c r="MI149" i="53"/>
  <c r="MJ149" i="53" s="1"/>
  <c r="MG149" i="53"/>
  <c r="MF149" i="53"/>
  <c r="ME149" i="53"/>
  <c r="MD149" i="53"/>
  <c r="MC149" i="53"/>
  <c r="MI148" i="53"/>
  <c r="MJ148" i="53" s="1"/>
  <c r="MG148" i="53"/>
  <c r="MF148" i="53"/>
  <c r="ME148" i="53"/>
  <c r="MD148" i="53"/>
  <c r="MC148" i="53"/>
  <c r="MI145" i="53"/>
  <c r="MJ145" i="53" s="1"/>
  <c r="MG145" i="53"/>
  <c r="MF145" i="53"/>
  <c r="ME145" i="53"/>
  <c r="MD145" i="53"/>
  <c r="MC145" i="53"/>
  <c r="MI144" i="53"/>
  <c r="MJ144" i="53" s="1"/>
  <c r="MG144" i="53"/>
  <c r="MF144" i="53"/>
  <c r="ME144" i="53"/>
  <c r="MD144" i="53"/>
  <c r="MC144" i="53"/>
  <c r="MI142" i="53"/>
  <c r="MJ142" i="53" s="1"/>
  <c r="MG142" i="53"/>
  <c r="MF142" i="53"/>
  <c r="ME142" i="53"/>
  <c r="MD142" i="53"/>
  <c r="MC142" i="53"/>
  <c r="MI141" i="53"/>
  <c r="MJ141" i="53" s="1"/>
  <c r="MG141" i="53"/>
  <c r="MF141" i="53"/>
  <c r="ME141" i="53"/>
  <c r="MD141" i="53"/>
  <c r="MC141" i="53"/>
  <c r="MI140" i="53"/>
  <c r="MJ140" i="53" s="1"/>
  <c r="MG140" i="53"/>
  <c r="MF140" i="53"/>
  <c r="ME140" i="53"/>
  <c r="MD140" i="53"/>
  <c r="MC140" i="53"/>
  <c r="MI139" i="53"/>
  <c r="MJ139" i="53" s="1"/>
  <c r="MG139" i="53"/>
  <c r="MF139" i="53"/>
  <c r="ME139" i="53"/>
  <c r="MD139" i="53"/>
  <c r="MC139" i="53"/>
  <c r="MI137" i="53"/>
  <c r="MJ137" i="53" s="1"/>
  <c r="MG137" i="53"/>
  <c r="MF137" i="53"/>
  <c r="ME137" i="53"/>
  <c r="MD137" i="53"/>
  <c r="MC137" i="53"/>
  <c r="MI134" i="53"/>
  <c r="MJ134" i="53" s="1"/>
  <c r="MG134" i="53"/>
  <c r="MF134" i="53"/>
  <c r="ME134" i="53"/>
  <c r="MD134" i="53"/>
  <c r="MC134" i="53"/>
  <c r="MI133" i="53"/>
  <c r="MJ133" i="53" s="1"/>
  <c r="MG133" i="53"/>
  <c r="MF133" i="53"/>
  <c r="ME133" i="53"/>
  <c r="MD133" i="53"/>
  <c r="MC133" i="53"/>
  <c r="MI131" i="53"/>
  <c r="MJ131" i="53" s="1"/>
  <c r="MG131" i="53"/>
  <c r="MF131" i="53"/>
  <c r="MD131" i="53"/>
  <c r="MC131" i="53"/>
  <c r="MI130" i="53"/>
  <c r="MJ130" i="53" s="1"/>
  <c r="MG130" i="53"/>
  <c r="MF130" i="53"/>
  <c r="ME130" i="53"/>
  <c r="MD130" i="53"/>
  <c r="MC130" i="53"/>
  <c r="MI129" i="53"/>
  <c r="MJ129" i="53" s="1"/>
  <c r="MG129" i="53"/>
  <c r="MF129" i="53"/>
  <c r="MD129" i="53"/>
  <c r="MC129" i="53"/>
  <c r="MI128" i="53"/>
  <c r="MJ128" i="53" s="1"/>
  <c r="MG128" i="53"/>
  <c r="MF128" i="53"/>
  <c r="MD128" i="53"/>
  <c r="MC128" i="53"/>
  <c r="MI126" i="53"/>
  <c r="MJ126" i="53" s="1"/>
  <c r="MG126" i="53"/>
  <c r="MF126" i="53"/>
  <c r="ME126" i="53"/>
  <c r="MD126" i="53"/>
  <c r="MC126" i="53"/>
  <c r="MI125" i="53"/>
  <c r="MJ125" i="53" s="1"/>
  <c r="MG125" i="53"/>
  <c r="MF125" i="53"/>
  <c r="ME125" i="53"/>
  <c r="MD125" i="53"/>
  <c r="MC125" i="53"/>
  <c r="MI121" i="53"/>
  <c r="MJ121" i="53" s="1"/>
  <c r="MG121" i="53"/>
  <c r="MF121" i="53"/>
  <c r="ME121" i="53"/>
  <c r="MD121" i="53"/>
  <c r="MC121" i="53"/>
  <c r="MI120" i="53"/>
  <c r="MJ120" i="53" s="1"/>
  <c r="MG120" i="53"/>
  <c r="MF120" i="53"/>
  <c r="MD120" i="53"/>
  <c r="MC120" i="53"/>
  <c r="MI119" i="53"/>
  <c r="MJ119" i="53" s="1"/>
  <c r="MG119" i="53"/>
  <c r="MF119" i="53"/>
  <c r="MD119" i="53"/>
  <c r="MC119" i="53"/>
  <c r="MI118" i="53"/>
  <c r="MJ118" i="53" s="1"/>
  <c r="MG118" i="53"/>
  <c r="MF118" i="53"/>
  <c r="MD118" i="53"/>
  <c r="MC118" i="53"/>
  <c r="MI117" i="53"/>
  <c r="MJ117" i="53" s="1"/>
  <c r="MG117" i="53"/>
  <c r="MF117" i="53"/>
  <c r="MD117" i="53"/>
  <c r="MC117" i="53"/>
  <c r="MI116" i="53"/>
  <c r="MJ116" i="53" s="1"/>
  <c r="MG116" i="53"/>
  <c r="MF116" i="53"/>
  <c r="ME116" i="53"/>
  <c r="MD116" i="53"/>
  <c r="MC116" i="53"/>
  <c r="MI114" i="53"/>
  <c r="MJ114" i="53" s="1"/>
  <c r="MG114" i="53"/>
  <c r="MF114" i="53"/>
  <c r="ME114" i="53"/>
  <c r="MD114" i="53"/>
  <c r="MC114" i="53"/>
  <c r="MI112" i="53"/>
  <c r="MJ112" i="53" s="1"/>
  <c r="MG112" i="53"/>
  <c r="MF112" i="53"/>
  <c r="ME112" i="53"/>
  <c r="MD112" i="53"/>
  <c r="MC112" i="53"/>
  <c r="MI111" i="53"/>
  <c r="MJ111" i="53" s="1"/>
  <c r="MG111" i="53"/>
  <c r="MF111" i="53"/>
  <c r="MD111" i="53"/>
  <c r="MC111" i="53"/>
  <c r="MI110" i="53"/>
  <c r="MJ110" i="53" s="1"/>
  <c r="MG110" i="53"/>
  <c r="MF110" i="53"/>
  <c r="MD110" i="53"/>
  <c r="MC110" i="53"/>
  <c r="MI107" i="53"/>
  <c r="MJ107" i="53" s="1"/>
  <c r="MG107" i="53"/>
  <c r="MF107" i="53"/>
  <c r="MD107" i="53"/>
  <c r="MC107" i="53"/>
  <c r="MI105" i="53"/>
  <c r="MJ105" i="53" s="1"/>
  <c r="MG105" i="53"/>
  <c r="MF105" i="53"/>
  <c r="ME105" i="53"/>
  <c r="MD105" i="53"/>
  <c r="MC105" i="53"/>
  <c r="MI104" i="53"/>
  <c r="MJ104" i="53" s="1"/>
  <c r="MG104" i="53"/>
  <c r="MF104" i="53"/>
  <c r="ME104" i="53"/>
  <c r="MD104" i="53"/>
  <c r="MC104" i="53"/>
  <c r="MI103" i="53"/>
  <c r="MJ103" i="53" s="1"/>
  <c r="MG103" i="53"/>
  <c r="MF103" i="53"/>
  <c r="ME103" i="53"/>
  <c r="MD103" i="53"/>
  <c r="MC103" i="53"/>
  <c r="MI102" i="53"/>
  <c r="MJ102" i="53" s="1"/>
  <c r="MG102" i="53"/>
  <c r="MF102" i="53"/>
  <c r="ME102" i="53"/>
  <c r="MD102" i="53"/>
  <c r="MC102" i="53"/>
  <c r="MI101" i="53"/>
  <c r="MJ101" i="53" s="1"/>
  <c r="MG101" i="53"/>
  <c r="MF101" i="53"/>
  <c r="ME101" i="53"/>
  <c r="MD101" i="53"/>
  <c r="MC101" i="53"/>
  <c r="MI98" i="53"/>
  <c r="MJ98" i="53" s="1"/>
  <c r="MG98" i="53"/>
  <c r="MF98" i="53"/>
  <c r="MD98" i="53"/>
  <c r="MC98" i="53"/>
  <c r="MI95" i="53"/>
  <c r="MJ95" i="53" s="1"/>
  <c r="MG95" i="53"/>
  <c r="MF95" i="53"/>
  <c r="MD95" i="53"/>
  <c r="MC95" i="53"/>
  <c r="MI94" i="53"/>
  <c r="MJ94" i="53" s="1"/>
  <c r="MG94" i="53"/>
  <c r="MF94" i="53"/>
  <c r="MD94" i="53"/>
  <c r="MC94" i="53"/>
  <c r="MI92" i="53"/>
  <c r="MJ92" i="53" s="1"/>
  <c r="MG92" i="53"/>
  <c r="MF92" i="53"/>
  <c r="ME92" i="53"/>
  <c r="MD92" i="53"/>
  <c r="MC92" i="53"/>
  <c r="MI91" i="53"/>
  <c r="MJ91" i="53" s="1"/>
  <c r="MG91" i="53"/>
  <c r="MF91" i="53"/>
  <c r="ME91" i="53"/>
  <c r="MD91" i="53"/>
  <c r="MC91" i="53"/>
  <c r="MI90" i="53"/>
  <c r="MJ90" i="53" s="1"/>
  <c r="MG90" i="53"/>
  <c r="MF90" i="53"/>
  <c r="ME90" i="53"/>
  <c r="MD90" i="53"/>
  <c r="MC90" i="53"/>
  <c r="MI89" i="53"/>
  <c r="MJ89" i="53" s="1"/>
  <c r="MG89" i="53"/>
  <c r="MF89" i="53"/>
  <c r="ME89" i="53"/>
  <c r="MD89" i="53"/>
  <c r="MC89" i="53"/>
  <c r="MI88" i="53"/>
  <c r="MJ88" i="53" s="1"/>
  <c r="MG88" i="53"/>
  <c r="MF88" i="53"/>
  <c r="ME88" i="53"/>
  <c r="MD88" i="53"/>
  <c r="MC88" i="53"/>
  <c r="MI86" i="53"/>
  <c r="MJ86" i="53" s="1"/>
  <c r="MG86" i="53"/>
  <c r="MF86" i="53"/>
  <c r="ME86" i="53"/>
  <c r="MD86" i="53"/>
  <c r="MC86" i="53"/>
  <c r="MI85" i="53"/>
  <c r="MJ85" i="53" s="1"/>
  <c r="MG85" i="53"/>
  <c r="MF85" i="53"/>
  <c r="ME85" i="53"/>
  <c r="MD85" i="53"/>
  <c r="MC85" i="53"/>
  <c r="MI84" i="53"/>
  <c r="MJ84" i="53" s="1"/>
  <c r="MG84" i="53"/>
  <c r="MF84" i="53"/>
  <c r="ME84" i="53"/>
  <c r="MD84" i="53"/>
  <c r="MC84" i="53"/>
  <c r="MI83" i="53"/>
  <c r="MJ83" i="53" s="1"/>
  <c r="MG83" i="53"/>
  <c r="MF83" i="53"/>
  <c r="MD83" i="53"/>
  <c r="MC83" i="53"/>
  <c r="MI82" i="53"/>
  <c r="MJ82" i="53" s="1"/>
  <c r="MG82" i="53"/>
  <c r="MF82" i="53"/>
  <c r="ME82" i="53"/>
  <c r="MD82" i="53"/>
  <c r="MC82" i="53"/>
  <c r="MI81" i="53"/>
  <c r="MJ81" i="53" s="1"/>
  <c r="MG81" i="53"/>
  <c r="MF81" i="53"/>
  <c r="ME81" i="53"/>
  <c r="MD81" i="53"/>
  <c r="MC81" i="53"/>
  <c r="MI79" i="53"/>
  <c r="MJ79" i="53" s="1"/>
  <c r="MG79" i="53"/>
  <c r="MF79" i="53"/>
  <c r="MD79" i="53"/>
  <c r="MC79" i="53"/>
  <c r="MI77" i="53"/>
  <c r="MJ77" i="53" s="1"/>
  <c r="MG77" i="53"/>
  <c r="MF77" i="53"/>
  <c r="ME77" i="53"/>
  <c r="MD77" i="53"/>
  <c r="MC77" i="53"/>
  <c r="MI76" i="53"/>
  <c r="MJ76" i="53" s="1"/>
  <c r="MG76" i="53"/>
  <c r="MF76" i="53"/>
  <c r="MD76" i="53"/>
  <c r="MC76" i="53"/>
  <c r="MI74" i="53"/>
  <c r="MJ74" i="53" s="1"/>
  <c r="MG74" i="53"/>
  <c r="MF74" i="53"/>
  <c r="ME74" i="53"/>
  <c r="MD74" i="53"/>
  <c r="MC74" i="53"/>
  <c r="MI72" i="53"/>
  <c r="MJ72" i="53" s="1"/>
  <c r="MG72" i="53"/>
  <c r="MF72" i="53"/>
  <c r="ME72" i="53"/>
  <c r="MD72" i="53"/>
  <c r="MC72" i="53"/>
  <c r="MI71" i="53"/>
  <c r="MJ71" i="53" s="1"/>
  <c r="MG71" i="53"/>
  <c r="MF71" i="53"/>
  <c r="ME71" i="53"/>
  <c r="MD71" i="53"/>
  <c r="MC71" i="53"/>
  <c r="MI68" i="53"/>
  <c r="MJ68" i="53" s="1"/>
  <c r="MG68" i="53"/>
  <c r="MF68" i="53"/>
  <c r="ME68" i="53"/>
  <c r="MD68" i="53"/>
  <c r="MC68" i="53"/>
  <c r="MI67" i="53"/>
  <c r="MJ67" i="53" s="1"/>
  <c r="MG67" i="53"/>
  <c r="MF67" i="53"/>
  <c r="ME67" i="53"/>
  <c r="MD67" i="53"/>
  <c r="MC67" i="53"/>
  <c r="MI63" i="53"/>
  <c r="MJ63" i="53" s="1"/>
  <c r="MG63" i="53"/>
  <c r="MF63" i="53"/>
  <c r="MD63" i="53"/>
  <c r="MC63" i="53"/>
  <c r="MI61" i="53"/>
  <c r="MJ61" i="53" s="1"/>
  <c r="MG61" i="53"/>
  <c r="MF61" i="53"/>
  <c r="ME61" i="53"/>
  <c r="MD61" i="53"/>
  <c r="MC61" i="53"/>
  <c r="MI60" i="53"/>
  <c r="MJ60" i="53" s="1"/>
  <c r="MG60" i="53"/>
  <c r="MF60" i="53"/>
  <c r="ME60" i="53"/>
  <c r="MD60" i="53"/>
  <c r="MC60" i="53"/>
  <c r="MI59" i="53"/>
  <c r="MJ59" i="53" s="1"/>
  <c r="MG59" i="53"/>
  <c r="MF59" i="53"/>
  <c r="MD59" i="53"/>
  <c r="MC59" i="53"/>
  <c r="MI58" i="53"/>
  <c r="MJ58" i="53" s="1"/>
  <c r="MG58" i="53"/>
  <c r="MF58" i="53"/>
  <c r="MD58" i="53"/>
  <c r="MC58" i="53"/>
  <c r="MI56" i="53"/>
  <c r="MJ56" i="53" s="1"/>
  <c r="MG56" i="53"/>
  <c r="MF56" i="53"/>
  <c r="ME56" i="53"/>
  <c r="MD56" i="53"/>
  <c r="MC56" i="53"/>
  <c r="MI55" i="53"/>
  <c r="MJ55" i="53" s="1"/>
  <c r="MG55" i="53"/>
  <c r="MF55" i="53"/>
  <c r="MD55" i="53"/>
  <c r="MC55" i="53"/>
  <c r="MI52" i="53"/>
  <c r="MJ52" i="53" s="1"/>
  <c r="MG52" i="53"/>
  <c r="MF52" i="53"/>
  <c r="ME52" i="53"/>
  <c r="MD52" i="53"/>
  <c r="MC52" i="53"/>
  <c r="MI51" i="53"/>
  <c r="MJ51" i="53" s="1"/>
  <c r="MG51" i="53"/>
  <c r="MF51" i="53"/>
  <c r="ME51" i="53"/>
  <c r="MD51" i="53"/>
  <c r="MC51" i="53"/>
  <c r="MI50" i="53"/>
  <c r="MJ50" i="53" s="1"/>
  <c r="MG50" i="53"/>
  <c r="MF50" i="53"/>
  <c r="ME50" i="53"/>
  <c r="MD50" i="53"/>
  <c r="MC50" i="53"/>
  <c r="MI49" i="53"/>
  <c r="MJ49" i="53" s="1"/>
  <c r="MG49" i="53"/>
  <c r="MF49" i="53"/>
  <c r="ME49" i="53"/>
  <c r="MD49" i="53"/>
  <c r="MC49" i="53"/>
  <c r="MI48" i="53"/>
  <c r="MJ48" i="53" s="1"/>
  <c r="MG48" i="53"/>
  <c r="MF48" i="53"/>
  <c r="ME48" i="53"/>
  <c r="MD48" i="53"/>
  <c r="MC48" i="53"/>
  <c r="MI47" i="53"/>
  <c r="MJ47" i="53" s="1"/>
  <c r="MG47" i="53"/>
  <c r="MF47" i="53"/>
  <c r="ME47" i="53"/>
  <c r="MD47" i="53"/>
  <c r="MC47" i="53"/>
  <c r="MI46" i="53"/>
  <c r="MJ46" i="53" s="1"/>
  <c r="MG46" i="53"/>
  <c r="MF46" i="53"/>
  <c r="ME46" i="53"/>
  <c r="MD46" i="53"/>
  <c r="MC46" i="53"/>
  <c r="MI45" i="53"/>
  <c r="MJ45" i="53" s="1"/>
  <c r="MG45" i="53"/>
  <c r="MF45" i="53"/>
  <c r="ME45" i="53"/>
  <c r="MD45" i="53"/>
  <c r="MC45" i="53"/>
  <c r="MI44" i="53"/>
  <c r="MJ44" i="53" s="1"/>
  <c r="MG44" i="53"/>
  <c r="MF44" i="53"/>
  <c r="MD44" i="53"/>
  <c r="MC44" i="53"/>
  <c r="MI43" i="53"/>
  <c r="MJ43" i="53" s="1"/>
  <c r="MH43" i="53"/>
  <c r="MG43" i="53"/>
  <c r="MF43" i="53"/>
  <c r="MI42" i="53"/>
  <c r="MJ42" i="53" s="1"/>
  <c r="MG42" i="53"/>
  <c r="MF42" i="53"/>
  <c r="ME42" i="53"/>
  <c r="MD42" i="53"/>
  <c r="MC42" i="53"/>
  <c r="MI41" i="53"/>
  <c r="MJ41" i="53" s="1"/>
  <c r="MG41" i="53"/>
  <c r="MF41" i="53"/>
  <c r="MD41" i="53"/>
  <c r="MC41" i="53"/>
  <c r="MI40" i="53"/>
  <c r="MJ40" i="53" s="1"/>
  <c r="MG40" i="53"/>
  <c r="MF40" i="53"/>
  <c r="MD40" i="53"/>
  <c r="MC40" i="53"/>
  <c r="MI39" i="53"/>
  <c r="MJ39" i="53" s="1"/>
  <c r="MG39" i="53"/>
  <c r="MF39" i="53"/>
  <c r="MD39" i="53"/>
  <c r="MC39" i="53"/>
  <c r="MI38" i="53"/>
  <c r="MJ38" i="53" s="1"/>
  <c r="MG38" i="53"/>
  <c r="MF38" i="53"/>
  <c r="MD38" i="53"/>
  <c r="MC38" i="53"/>
  <c r="MI37" i="53"/>
  <c r="MJ37" i="53" s="1"/>
  <c r="MG37" i="53"/>
  <c r="MF37" i="53"/>
  <c r="ME37" i="53"/>
  <c r="MD37" i="53"/>
  <c r="MC37" i="53"/>
  <c r="MI35" i="53"/>
  <c r="MJ35" i="53" s="1"/>
  <c r="MG35" i="53"/>
  <c r="MF35" i="53"/>
  <c r="ME35" i="53"/>
  <c r="MD35" i="53"/>
  <c r="MC35" i="53"/>
  <c r="MI34" i="53"/>
  <c r="MJ34" i="53" s="1"/>
  <c r="MG34" i="53"/>
  <c r="MF34" i="53"/>
  <c r="ME34" i="53"/>
  <c r="MD34" i="53"/>
  <c r="MC34" i="53"/>
  <c r="MI33" i="53"/>
  <c r="MJ33" i="53" s="1"/>
  <c r="MG33" i="53"/>
  <c r="MF33" i="53"/>
  <c r="ME33" i="53"/>
  <c r="MD33" i="53"/>
  <c r="MC33" i="53"/>
  <c r="MI32" i="53"/>
  <c r="MJ32" i="53" s="1"/>
  <c r="MG32" i="53"/>
  <c r="MF32" i="53"/>
  <c r="MD32" i="53"/>
  <c r="MC32" i="53"/>
  <c r="MI31" i="53"/>
  <c r="MJ31" i="53" s="1"/>
  <c r="MG31" i="53"/>
  <c r="MF31" i="53"/>
  <c r="ME31" i="53"/>
  <c r="MD31" i="53"/>
  <c r="MC31" i="53"/>
  <c r="MI30" i="53"/>
  <c r="MJ30" i="53" s="1"/>
  <c r="MG30" i="53"/>
  <c r="MF30" i="53"/>
  <c r="ME30" i="53"/>
  <c r="MD30" i="53"/>
  <c r="MC30" i="53"/>
  <c r="MI29" i="53"/>
  <c r="MJ29" i="53" s="1"/>
  <c r="MG29" i="53"/>
  <c r="MF29" i="53"/>
  <c r="ME29" i="53"/>
  <c r="MD29" i="53"/>
  <c r="MC29" i="53"/>
  <c r="MI28" i="53"/>
  <c r="MJ28" i="53" s="1"/>
  <c r="MG28" i="53"/>
  <c r="MF28" i="53"/>
  <c r="ME28" i="53"/>
  <c r="MD28" i="53"/>
  <c r="MC28" i="53"/>
  <c r="MI27" i="53"/>
  <c r="MJ27" i="53" s="1"/>
  <c r="MG27" i="53"/>
  <c r="MF27" i="53"/>
  <c r="ME27" i="53"/>
  <c r="MD27" i="53"/>
  <c r="MC27" i="53"/>
  <c r="MI26" i="53"/>
  <c r="MJ26" i="53" s="1"/>
  <c r="MG26" i="53"/>
  <c r="MF26" i="53"/>
  <c r="ME26" i="53"/>
  <c r="MD26" i="53"/>
  <c r="MC26" i="53"/>
  <c r="MI25" i="53"/>
  <c r="MJ25" i="53" s="1"/>
  <c r="MG25" i="53"/>
  <c r="MF25" i="53"/>
  <c r="ME25" i="53"/>
  <c r="MD25" i="53"/>
  <c r="MC25" i="53"/>
  <c r="MI24" i="53"/>
  <c r="MJ24" i="53" s="1"/>
  <c r="MG24" i="53"/>
  <c r="MF24" i="53"/>
  <c r="ME24" i="53"/>
  <c r="MD24" i="53"/>
  <c r="MC24" i="53"/>
  <c r="MI23" i="53"/>
  <c r="MJ23" i="53" s="1"/>
  <c r="MG23" i="53"/>
  <c r="MF23" i="53"/>
  <c r="ME23" i="53"/>
  <c r="MD23" i="53"/>
  <c r="MC23" i="53"/>
  <c r="MI22" i="53"/>
  <c r="MJ22" i="53" s="1"/>
  <c r="MG22" i="53"/>
  <c r="MF22" i="53"/>
  <c r="ME22" i="53"/>
  <c r="MD22" i="53"/>
  <c r="MC22" i="53"/>
  <c r="MI21" i="53"/>
  <c r="MJ21" i="53" s="1"/>
  <c r="MG21" i="53"/>
  <c r="MF21" i="53"/>
  <c r="ME21" i="53"/>
  <c r="MD21" i="53"/>
  <c r="MC21" i="53"/>
  <c r="MI20" i="53"/>
  <c r="MJ20" i="53" s="1"/>
  <c r="MG20" i="53"/>
  <c r="MF20" i="53"/>
  <c r="MD20" i="53"/>
  <c r="MC20" i="53"/>
  <c r="MI19" i="53"/>
  <c r="MJ19" i="53" s="1"/>
  <c r="MG19" i="53"/>
  <c r="MF19" i="53"/>
  <c r="ME19" i="53"/>
  <c r="MD19" i="53"/>
  <c r="MC19" i="53"/>
  <c r="MI16" i="53"/>
  <c r="MJ16" i="53" s="1"/>
  <c r="MG16" i="53"/>
  <c r="MF16" i="53"/>
  <c r="MD16" i="53"/>
  <c r="MC16" i="53"/>
  <c r="LY8" i="53"/>
  <c r="LX2" i="53"/>
  <c r="LV420" i="53" s="1"/>
  <c r="LI419" i="53"/>
  <c r="LM421" i="53" s="1"/>
  <c r="LJ415" i="53"/>
  <c r="LJ416" i="53" s="1"/>
  <c r="LO421" i="53"/>
  <c r="LS411" i="53"/>
  <c r="LR411" i="53"/>
  <c r="LP411" i="53"/>
  <c r="LO411" i="53"/>
  <c r="LN411" i="53"/>
  <c r="LM411" i="53"/>
  <c r="LL411" i="53"/>
  <c r="LR409" i="53"/>
  <c r="LS409" i="53" s="1"/>
  <c r="LP409" i="53"/>
  <c r="LO409" i="53"/>
  <c r="LN409" i="53"/>
  <c r="LM409" i="53"/>
  <c r="LL409" i="53"/>
  <c r="LR407" i="53"/>
  <c r="LS407" i="53" s="1"/>
  <c r="LP407" i="53"/>
  <c r="LO407" i="53"/>
  <c r="LN407" i="53"/>
  <c r="LM407" i="53"/>
  <c r="LL407" i="53"/>
  <c r="LR406" i="53"/>
  <c r="LS406" i="53" s="1"/>
  <c r="LP406" i="53"/>
  <c r="LO406" i="53"/>
  <c r="LN406" i="53"/>
  <c r="LM406" i="53"/>
  <c r="LL406" i="53"/>
  <c r="LR404" i="53"/>
  <c r="LS404" i="53" s="1"/>
  <c r="LP404" i="53"/>
  <c r="LO404" i="53"/>
  <c r="LN404" i="53"/>
  <c r="LM404" i="53"/>
  <c r="LL404" i="53"/>
  <c r="LR402" i="53"/>
  <c r="LS402" i="53" s="1"/>
  <c r="LP402" i="53"/>
  <c r="LO402" i="53"/>
  <c r="LN402" i="53"/>
  <c r="LM402" i="53"/>
  <c r="LL402" i="53"/>
  <c r="LR400" i="53"/>
  <c r="LS400" i="53" s="1"/>
  <c r="LP400" i="53"/>
  <c r="LO400" i="53"/>
  <c r="LN400" i="53"/>
  <c r="LM400" i="53"/>
  <c r="LL400" i="53"/>
  <c r="LR398" i="53"/>
  <c r="LS398" i="53" s="1"/>
  <c r="LP398" i="53"/>
  <c r="LO398" i="53"/>
  <c r="LN398" i="53"/>
  <c r="LM398" i="53"/>
  <c r="LL398" i="53"/>
  <c r="LS397" i="53"/>
  <c r="LR397" i="53"/>
  <c r="LP397" i="53"/>
  <c r="LO397" i="53"/>
  <c r="LN397" i="53"/>
  <c r="LM397" i="53"/>
  <c r="LL397" i="53"/>
  <c r="LR396" i="53"/>
  <c r="LS396" i="53" s="1"/>
  <c r="LP396" i="53"/>
  <c r="LO396" i="53"/>
  <c r="LN396" i="53"/>
  <c r="LM396" i="53"/>
  <c r="LL396" i="53"/>
  <c r="LR395" i="53"/>
  <c r="LS395" i="53" s="1"/>
  <c r="LP395" i="53"/>
  <c r="LO395" i="53"/>
  <c r="LN395" i="53"/>
  <c r="LM395" i="53"/>
  <c r="LL395" i="53"/>
  <c r="LR394" i="53"/>
  <c r="LS394" i="53" s="1"/>
  <c r="LP394" i="53"/>
  <c r="LO394" i="53"/>
  <c r="LN394" i="53"/>
  <c r="LM394" i="53"/>
  <c r="LL394" i="53"/>
  <c r="LR393" i="53"/>
  <c r="LS393" i="53" s="1"/>
  <c r="LP393" i="53"/>
  <c r="LO393" i="53"/>
  <c r="LN393" i="53"/>
  <c r="LM393" i="53"/>
  <c r="LL393" i="53"/>
  <c r="LR391" i="53"/>
  <c r="LS391" i="53" s="1"/>
  <c r="LP391" i="53"/>
  <c r="LO391" i="53"/>
  <c r="LN391" i="53"/>
  <c r="LM391" i="53"/>
  <c r="LL391" i="53"/>
  <c r="LR390" i="53"/>
  <c r="LS390" i="53" s="1"/>
  <c r="LP390" i="53"/>
  <c r="LO390" i="53"/>
  <c r="LN390" i="53"/>
  <c r="LM390" i="53"/>
  <c r="LL390" i="53"/>
  <c r="LR389" i="53"/>
  <c r="LS389" i="53" s="1"/>
  <c r="LP389" i="53"/>
  <c r="LO389" i="53"/>
  <c r="LN389" i="53"/>
  <c r="LM389" i="53"/>
  <c r="LL389" i="53"/>
  <c r="LS388" i="53"/>
  <c r="LR388" i="53"/>
  <c r="LP388" i="53"/>
  <c r="LO388" i="53"/>
  <c r="LN388" i="53"/>
  <c r="LM388" i="53"/>
  <c r="LL388" i="53"/>
  <c r="LR387" i="53"/>
  <c r="LS387" i="53" s="1"/>
  <c r="LP387" i="53"/>
  <c r="LO387" i="53"/>
  <c r="LN387" i="53"/>
  <c r="LM387" i="53"/>
  <c r="LL387" i="53"/>
  <c r="LR386" i="53"/>
  <c r="LS386" i="53" s="1"/>
  <c r="LP386" i="53"/>
  <c r="LO386" i="53"/>
  <c r="LN386" i="53"/>
  <c r="LM386" i="53"/>
  <c r="LL386" i="53"/>
  <c r="LR384" i="53"/>
  <c r="LS384" i="53" s="1"/>
  <c r="LP384" i="53"/>
  <c r="LO384" i="53"/>
  <c r="LN384" i="53"/>
  <c r="LM384" i="53"/>
  <c r="LL384" i="53"/>
  <c r="LS383" i="53"/>
  <c r="LR383" i="53"/>
  <c r="LP383" i="53"/>
  <c r="LO383" i="53"/>
  <c r="LN383" i="53"/>
  <c r="LM383" i="53"/>
  <c r="LL383" i="53"/>
  <c r="LR382" i="53"/>
  <c r="LS382" i="53" s="1"/>
  <c r="LP382" i="53"/>
  <c r="LO382" i="53"/>
  <c r="LN382" i="53"/>
  <c r="LM382" i="53"/>
  <c r="LL382" i="53"/>
  <c r="LR381" i="53"/>
  <c r="LS381" i="53" s="1"/>
  <c r="LP381" i="53"/>
  <c r="LO381" i="53"/>
  <c r="LN381" i="53"/>
  <c r="LM381" i="53"/>
  <c r="LL381" i="53"/>
  <c r="LR380" i="53"/>
  <c r="LS380" i="53" s="1"/>
  <c r="LP380" i="53"/>
  <c r="LO380" i="53"/>
  <c r="LN380" i="53"/>
  <c r="LM380" i="53"/>
  <c r="LL380" i="53"/>
  <c r="LS379" i="53"/>
  <c r="LR379" i="53"/>
  <c r="LP379" i="53"/>
  <c r="LO379" i="53"/>
  <c r="LN379" i="53"/>
  <c r="LM379" i="53"/>
  <c r="LL379" i="53"/>
  <c r="LR377" i="53"/>
  <c r="LS377" i="53" s="1"/>
  <c r="LP377" i="53"/>
  <c r="LO377" i="53"/>
  <c r="LN377" i="53"/>
  <c r="LM377" i="53"/>
  <c r="LL377" i="53"/>
  <c r="LR373" i="53"/>
  <c r="LS373" i="53" s="1"/>
  <c r="LP373" i="53"/>
  <c r="LO373" i="53"/>
  <c r="LN373" i="53"/>
  <c r="LM373" i="53"/>
  <c r="LL373" i="53"/>
  <c r="LR372" i="53"/>
  <c r="LS372" i="53" s="1"/>
  <c r="LP372" i="53"/>
  <c r="LO372" i="53"/>
  <c r="LN372" i="53"/>
  <c r="LM372" i="53"/>
  <c r="LL372" i="53"/>
  <c r="LS370" i="53"/>
  <c r="LR370" i="53"/>
  <c r="LP370" i="53"/>
  <c r="LO370" i="53"/>
  <c r="LN370" i="53"/>
  <c r="LM370" i="53"/>
  <c r="LL370" i="53"/>
  <c r="LR368" i="53"/>
  <c r="LS368" i="53" s="1"/>
  <c r="LP368" i="53"/>
  <c r="LO368" i="53"/>
  <c r="LN368" i="53"/>
  <c r="LM368" i="53"/>
  <c r="LL368" i="53"/>
  <c r="LR367" i="53"/>
  <c r="LS367" i="53" s="1"/>
  <c r="LP367" i="53"/>
  <c r="LO367" i="53"/>
  <c r="LN367" i="53"/>
  <c r="LM367" i="53"/>
  <c r="LL367" i="53"/>
  <c r="LR366" i="53"/>
  <c r="LS366" i="53" s="1"/>
  <c r="LP366" i="53"/>
  <c r="LO366" i="53"/>
  <c r="LN366" i="53"/>
  <c r="LM366" i="53"/>
  <c r="LL366" i="53"/>
  <c r="LS365" i="53"/>
  <c r="LR365" i="53"/>
  <c r="LP365" i="53"/>
  <c r="LO365" i="53"/>
  <c r="LN365" i="53"/>
  <c r="LM365" i="53"/>
  <c r="LL365" i="53"/>
  <c r="LR364" i="53"/>
  <c r="LS364" i="53" s="1"/>
  <c r="LP364" i="53"/>
  <c r="LO364" i="53"/>
  <c r="LN364" i="53"/>
  <c r="LM364" i="53"/>
  <c r="LL364" i="53"/>
  <c r="LR363" i="53"/>
  <c r="LS363" i="53" s="1"/>
  <c r="LP363" i="53"/>
  <c r="LO363" i="53"/>
  <c r="LN363" i="53"/>
  <c r="LM363" i="53"/>
  <c r="LL363" i="53"/>
  <c r="LR362" i="53"/>
  <c r="LS362" i="53" s="1"/>
  <c r="LP362" i="53"/>
  <c r="LO362" i="53"/>
  <c r="LN362" i="53"/>
  <c r="LM362" i="53"/>
  <c r="LL362" i="53"/>
  <c r="LS361" i="53"/>
  <c r="LR361" i="53"/>
  <c r="LP361" i="53"/>
  <c r="LO361" i="53"/>
  <c r="LN361" i="53"/>
  <c r="LM361" i="53"/>
  <c r="LL361" i="53"/>
  <c r="LR359" i="53"/>
  <c r="LS359" i="53" s="1"/>
  <c r="LP359" i="53"/>
  <c r="LO359" i="53"/>
  <c r="LN359" i="53"/>
  <c r="LM359" i="53"/>
  <c r="LL359" i="53"/>
  <c r="LR358" i="53"/>
  <c r="LS358" i="53" s="1"/>
  <c r="LP358" i="53"/>
  <c r="LO358" i="53"/>
  <c r="LN358" i="53"/>
  <c r="LM358" i="53"/>
  <c r="LL358" i="53"/>
  <c r="LR356" i="53"/>
  <c r="LS356" i="53" s="1"/>
  <c r="LP356" i="53"/>
  <c r="LO356" i="53"/>
  <c r="LN356" i="53"/>
  <c r="LM356" i="53"/>
  <c r="LL356" i="53"/>
  <c r="LS355" i="53"/>
  <c r="LR355" i="53"/>
  <c r="LP355" i="53"/>
  <c r="LO355" i="53"/>
  <c r="LN355" i="53"/>
  <c r="LM355" i="53"/>
  <c r="LL355" i="53"/>
  <c r="LR354" i="53"/>
  <c r="LS354" i="53" s="1"/>
  <c r="LP354" i="53"/>
  <c r="LO354" i="53"/>
  <c r="LN354" i="53"/>
  <c r="LM354" i="53"/>
  <c r="LL354" i="53"/>
  <c r="LR353" i="53"/>
  <c r="LS353" i="53" s="1"/>
  <c r="LP353" i="53"/>
  <c r="LO353" i="53"/>
  <c r="LN353" i="53"/>
  <c r="LM353" i="53"/>
  <c r="LL353" i="53"/>
  <c r="LR352" i="53"/>
  <c r="LS352" i="53" s="1"/>
  <c r="LP352" i="53"/>
  <c r="LO352" i="53"/>
  <c r="LN352" i="53"/>
  <c r="LM352" i="53"/>
  <c r="LL352" i="53"/>
  <c r="LS351" i="53"/>
  <c r="LR351" i="53"/>
  <c r="LP351" i="53"/>
  <c r="LO351" i="53"/>
  <c r="LN351" i="53"/>
  <c r="LM351" i="53"/>
  <c r="LL351" i="53"/>
  <c r="LR350" i="53"/>
  <c r="LS350" i="53" s="1"/>
  <c r="LP350" i="53"/>
  <c r="LO350" i="53"/>
  <c r="LN350" i="53"/>
  <c r="LM350" i="53"/>
  <c r="LL350" i="53"/>
  <c r="LR349" i="53"/>
  <c r="LS349" i="53" s="1"/>
  <c r="LP349" i="53"/>
  <c r="LO349" i="53"/>
  <c r="LN349" i="53"/>
  <c r="LM349" i="53"/>
  <c r="LL349" i="53"/>
  <c r="LR348" i="53"/>
  <c r="LS348" i="53" s="1"/>
  <c r="LP348" i="53"/>
  <c r="LO348" i="53"/>
  <c r="LN348" i="53"/>
  <c r="LM348" i="53"/>
  <c r="LL348" i="53"/>
  <c r="LS347" i="53"/>
  <c r="LR347" i="53"/>
  <c r="LP347" i="53"/>
  <c r="LO347" i="53"/>
  <c r="LN347" i="53"/>
  <c r="LM347" i="53"/>
  <c r="LL347" i="53"/>
  <c r="LR346" i="53"/>
  <c r="LS346" i="53" s="1"/>
  <c r="LP346" i="53"/>
  <c r="LO346" i="53"/>
  <c r="LN346" i="53"/>
  <c r="LM346" i="53"/>
  <c r="LL346" i="53"/>
  <c r="LR342" i="53"/>
  <c r="LS342" i="53" s="1"/>
  <c r="LP342" i="53"/>
  <c r="LO342" i="53"/>
  <c r="LN342" i="53"/>
  <c r="LM342" i="53"/>
  <c r="LL342" i="53"/>
  <c r="LR341" i="53"/>
  <c r="LS341" i="53" s="1"/>
  <c r="LP341" i="53"/>
  <c r="LO341" i="53"/>
  <c r="LN341" i="53"/>
  <c r="LM341" i="53"/>
  <c r="LL341" i="53"/>
  <c r="LS340" i="53"/>
  <c r="LR340" i="53"/>
  <c r="LP340" i="53"/>
  <c r="LO340" i="53"/>
  <c r="LN340" i="53"/>
  <c r="LM340" i="53"/>
  <c r="LL340" i="53"/>
  <c r="LR338" i="53"/>
  <c r="LS338" i="53" s="1"/>
  <c r="LP338" i="53"/>
  <c r="LO338" i="53"/>
  <c r="LN338" i="53"/>
  <c r="LM338" i="53"/>
  <c r="LL338" i="53"/>
  <c r="LR337" i="53"/>
  <c r="LS337" i="53" s="1"/>
  <c r="LP337" i="53"/>
  <c r="LO337" i="53"/>
  <c r="LN337" i="53"/>
  <c r="LM337" i="53"/>
  <c r="LL337" i="53"/>
  <c r="LR336" i="53"/>
  <c r="LS336" i="53" s="1"/>
  <c r="LP336" i="53"/>
  <c r="LO336" i="53"/>
  <c r="LN336" i="53"/>
  <c r="LM336" i="53"/>
  <c r="LL336" i="53"/>
  <c r="LS335" i="53"/>
  <c r="LR335" i="53"/>
  <c r="LP335" i="53"/>
  <c r="LO335" i="53"/>
  <c r="LN335" i="53"/>
  <c r="LM335" i="53"/>
  <c r="LL335" i="53"/>
  <c r="LR334" i="53"/>
  <c r="LS334" i="53" s="1"/>
  <c r="LP334" i="53"/>
  <c r="LO334" i="53"/>
  <c r="LN334" i="53"/>
  <c r="LM334" i="53"/>
  <c r="LL334" i="53"/>
  <c r="LR333" i="53"/>
  <c r="LS333" i="53" s="1"/>
  <c r="LP333" i="53"/>
  <c r="LO333" i="53"/>
  <c r="LN333" i="53"/>
  <c r="LM333" i="53"/>
  <c r="LL333" i="53"/>
  <c r="LR330" i="53"/>
  <c r="LS330" i="53" s="1"/>
  <c r="LP330" i="53"/>
  <c r="LO330" i="53"/>
  <c r="LN330" i="53"/>
  <c r="LM330" i="53"/>
  <c r="LL330" i="53"/>
  <c r="LS329" i="53"/>
  <c r="LR329" i="53"/>
  <c r="LP329" i="53"/>
  <c r="LO329" i="53"/>
  <c r="LN329" i="53"/>
  <c r="LM329" i="53"/>
  <c r="LL329" i="53"/>
  <c r="LR328" i="53"/>
  <c r="LS328" i="53" s="1"/>
  <c r="LP328" i="53"/>
  <c r="LO328" i="53"/>
  <c r="LN328" i="53"/>
  <c r="LM328" i="53"/>
  <c r="LL328" i="53"/>
  <c r="LR327" i="53"/>
  <c r="LS327" i="53" s="1"/>
  <c r="LP327" i="53"/>
  <c r="LO327" i="53"/>
  <c r="LN327" i="53"/>
  <c r="LM327" i="53"/>
  <c r="LL327" i="53"/>
  <c r="LR326" i="53"/>
  <c r="LS326" i="53" s="1"/>
  <c r="LP326" i="53"/>
  <c r="LO326" i="53"/>
  <c r="LN326" i="53"/>
  <c r="LM326" i="53"/>
  <c r="LL326" i="53"/>
  <c r="LS325" i="53"/>
  <c r="LR325" i="53"/>
  <c r="LP325" i="53"/>
  <c r="LO325" i="53"/>
  <c r="LN325" i="53"/>
  <c r="LM325" i="53"/>
  <c r="LL325" i="53"/>
  <c r="LR324" i="53"/>
  <c r="LS324" i="53" s="1"/>
  <c r="LP324" i="53"/>
  <c r="LO324" i="53"/>
  <c r="LN324" i="53"/>
  <c r="LM324" i="53"/>
  <c r="LL324" i="53"/>
  <c r="LR323" i="53"/>
  <c r="LS323" i="53" s="1"/>
  <c r="LP323" i="53"/>
  <c r="LO323" i="53"/>
  <c r="LN323" i="53"/>
  <c r="LM323" i="53"/>
  <c r="LL323" i="53"/>
  <c r="LR322" i="53"/>
  <c r="LS322" i="53" s="1"/>
  <c r="LP322" i="53"/>
  <c r="LO322" i="53"/>
  <c r="LN322" i="53"/>
  <c r="LM322" i="53"/>
  <c r="LL322" i="53"/>
  <c r="LS321" i="53"/>
  <c r="LR321" i="53"/>
  <c r="LP321" i="53"/>
  <c r="LO321" i="53"/>
  <c r="LN321" i="53"/>
  <c r="LM321" i="53"/>
  <c r="LL321" i="53"/>
  <c r="LR320" i="53"/>
  <c r="LS320" i="53" s="1"/>
  <c r="LP320" i="53"/>
  <c r="LO320" i="53"/>
  <c r="LN320" i="53"/>
  <c r="LM320" i="53"/>
  <c r="LL320" i="53"/>
  <c r="LR319" i="53"/>
  <c r="LS319" i="53" s="1"/>
  <c r="LP319" i="53"/>
  <c r="LO319" i="53"/>
  <c r="LN319" i="53"/>
  <c r="LM319" i="53"/>
  <c r="LL319" i="53"/>
  <c r="LR318" i="53"/>
  <c r="LS318" i="53" s="1"/>
  <c r="LP318" i="53"/>
  <c r="LO318" i="53"/>
  <c r="LN318" i="53"/>
  <c r="LM318" i="53"/>
  <c r="LL318" i="53"/>
  <c r="LS317" i="53"/>
  <c r="LR317" i="53"/>
  <c r="LP317" i="53"/>
  <c r="LO317" i="53"/>
  <c r="LN317" i="53"/>
  <c r="LM317" i="53"/>
  <c r="LL317" i="53"/>
  <c r="LR316" i="53"/>
  <c r="LS316" i="53" s="1"/>
  <c r="LP316" i="53"/>
  <c r="LO316" i="53"/>
  <c r="LN316" i="53"/>
  <c r="LM316" i="53"/>
  <c r="LL316" i="53"/>
  <c r="LR315" i="53"/>
  <c r="LS315" i="53" s="1"/>
  <c r="LP315" i="53"/>
  <c r="LO315" i="53"/>
  <c r="LN315" i="53"/>
  <c r="LM315" i="53"/>
  <c r="LL315" i="53"/>
  <c r="LR314" i="53"/>
  <c r="LS314" i="53" s="1"/>
  <c r="LP314" i="53"/>
  <c r="LO314" i="53"/>
  <c r="LN314" i="53"/>
  <c r="LM314" i="53"/>
  <c r="LL314" i="53"/>
  <c r="LR313" i="53"/>
  <c r="LS313" i="53" s="1"/>
  <c r="LP313" i="53"/>
  <c r="LO313" i="53"/>
  <c r="LN313" i="53"/>
  <c r="LM313" i="53"/>
  <c r="LL313" i="53"/>
  <c r="LR312" i="53"/>
  <c r="LS312" i="53" s="1"/>
  <c r="LP312" i="53"/>
  <c r="LO312" i="53"/>
  <c r="LN312" i="53"/>
  <c r="LM312" i="53"/>
  <c r="LL312" i="53"/>
  <c r="LR311" i="53"/>
  <c r="LS311" i="53" s="1"/>
  <c r="LP311" i="53"/>
  <c r="LO311" i="53"/>
  <c r="LN311" i="53"/>
  <c r="LM311" i="53"/>
  <c r="LL311" i="53"/>
  <c r="LR308" i="53"/>
  <c r="LS308" i="53" s="1"/>
  <c r="LP308" i="53"/>
  <c r="LO308" i="53"/>
  <c r="LN308" i="53"/>
  <c r="LM308" i="53"/>
  <c r="LL308" i="53"/>
  <c r="LS307" i="53"/>
  <c r="LR307" i="53"/>
  <c r="LP307" i="53"/>
  <c r="LO307" i="53"/>
  <c r="LN307" i="53"/>
  <c r="LM307" i="53"/>
  <c r="LL307" i="53"/>
  <c r="LR306" i="53"/>
  <c r="LS306" i="53" s="1"/>
  <c r="LP306" i="53"/>
  <c r="LO306" i="53"/>
  <c r="LN306" i="53"/>
  <c r="LM306" i="53"/>
  <c r="LL306" i="53"/>
  <c r="LR305" i="53"/>
  <c r="LS305" i="53" s="1"/>
  <c r="LP305" i="53"/>
  <c r="LO305" i="53"/>
  <c r="LN305" i="53"/>
  <c r="LM305" i="53"/>
  <c r="LL305" i="53"/>
  <c r="LR304" i="53"/>
  <c r="LS304" i="53" s="1"/>
  <c r="LP304" i="53"/>
  <c r="LO304" i="53"/>
  <c r="LN304" i="53"/>
  <c r="LM304" i="53"/>
  <c r="LL304" i="53"/>
  <c r="LR301" i="53"/>
  <c r="LS301" i="53" s="1"/>
  <c r="LP301" i="53"/>
  <c r="LO301" i="53"/>
  <c r="LN301" i="53"/>
  <c r="LM301" i="53"/>
  <c r="LL301" i="53"/>
  <c r="LR300" i="53"/>
  <c r="LS300" i="53" s="1"/>
  <c r="LP300" i="53"/>
  <c r="LO300" i="53"/>
  <c r="LN300" i="53"/>
  <c r="LM300" i="53"/>
  <c r="LL300" i="53"/>
  <c r="LR299" i="53"/>
  <c r="LS299" i="53" s="1"/>
  <c r="LP299" i="53"/>
  <c r="LO299" i="53"/>
  <c r="LN299" i="53"/>
  <c r="LM299" i="53"/>
  <c r="LL299" i="53"/>
  <c r="LR298" i="53"/>
  <c r="LS298" i="53" s="1"/>
  <c r="LP298" i="53"/>
  <c r="LO298" i="53"/>
  <c r="LN298" i="53"/>
  <c r="LM298" i="53"/>
  <c r="LL298" i="53"/>
  <c r="LR297" i="53"/>
  <c r="LS297" i="53" s="1"/>
  <c r="LP297" i="53"/>
  <c r="LO297" i="53"/>
  <c r="LN297" i="53"/>
  <c r="LM297" i="53"/>
  <c r="LL297" i="53"/>
  <c r="LR296" i="53"/>
  <c r="LS296" i="53" s="1"/>
  <c r="LP296" i="53"/>
  <c r="LO296" i="53"/>
  <c r="LN296" i="53"/>
  <c r="LM296" i="53"/>
  <c r="LL296" i="53"/>
  <c r="LR295" i="53"/>
  <c r="LS295" i="53" s="1"/>
  <c r="LP295" i="53"/>
  <c r="LO295" i="53"/>
  <c r="LN295" i="53"/>
  <c r="LM295" i="53"/>
  <c r="LL295" i="53"/>
  <c r="LR294" i="53"/>
  <c r="LS294" i="53" s="1"/>
  <c r="LP294" i="53"/>
  <c r="LO294" i="53"/>
  <c r="LN294" i="53"/>
  <c r="LM294" i="53"/>
  <c r="LL294" i="53"/>
  <c r="LR293" i="53"/>
  <c r="LS293" i="53" s="1"/>
  <c r="LP293" i="53"/>
  <c r="LO293" i="53"/>
  <c r="LN293" i="53"/>
  <c r="LM293" i="53"/>
  <c r="LL293" i="53"/>
  <c r="LR292" i="53"/>
  <c r="LS292" i="53" s="1"/>
  <c r="LP292" i="53"/>
  <c r="LO292" i="53"/>
  <c r="LN292" i="53"/>
  <c r="LM292" i="53"/>
  <c r="LL292" i="53"/>
  <c r="LR291" i="53"/>
  <c r="LS291" i="53" s="1"/>
  <c r="LP291" i="53"/>
  <c r="LO291" i="53"/>
  <c r="LN291" i="53"/>
  <c r="LM291" i="53"/>
  <c r="LL291" i="53"/>
  <c r="LR290" i="53"/>
  <c r="LS290" i="53" s="1"/>
  <c r="LP290" i="53"/>
  <c r="LO290" i="53"/>
  <c r="LN290" i="53"/>
  <c r="LM290" i="53"/>
  <c r="LL290" i="53"/>
  <c r="LR289" i="53"/>
  <c r="LS289" i="53" s="1"/>
  <c r="LP289" i="53"/>
  <c r="LO289" i="53"/>
  <c r="LN289" i="53"/>
  <c r="LM289" i="53"/>
  <c r="LL289" i="53"/>
  <c r="LR288" i="53"/>
  <c r="LS288" i="53" s="1"/>
  <c r="LP288" i="53"/>
  <c r="LO288" i="53"/>
  <c r="LN288" i="53"/>
  <c r="LM288" i="53"/>
  <c r="LL288" i="53"/>
  <c r="LR287" i="53"/>
  <c r="LS287" i="53" s="1"/>
  <c r="LP287" i="53"/>
  <c r="LO287" i="53"/>
  <c r="LN287" i="53"/>
  <c r="LM287" i="53"/>
  <c r="LL287" i="53"/>
  <c r="LR286" i="53"/>
  <c r="LS286" i="53" s="1"/>
  <c r="LP286" i="53"/>
  <c r="LO286" i="53"/>
  <c r="LN286" i="53"/>
  <c r="LM286" i="53"/>
  <c r="LL286" i="53"/>
  <c r="LR285" i="53"/>
  <c r="LS285" i="53" s="1"/>
  <c r="LP285" i="53"/>
  <c r="LO285" i="53"/>
  <c r="LN285" i="53"/>
  <c r="LM285" i="53"/>
  <c r="LL285" i="53"/>
  <c r="LR284" i="53"/>
  <c r="LS284" i="53" s="1"/>
  <c r="LP284" i="53"/>
  <c r="LO284" i="53"/>
  <c r="LN284" i="53"/>
  <c r="LM284" i="53"/>
  <c r="LL284" i="53"/>
  <c r="LR280" i="53"/>
  <c r="LS280" i="53" s="1"/>
  <c r="LP280" i="53"/>
  <c r="LO280" i="53"/>
  <c r="LN280" i="53"/>
  <c r="LM280" i="53"/>
  <c r="LL280" i="53"/>
  <c r="LR279" i="53"/>
  <c r="LS279" i="53" s="1"/>
  <c r="LP279" i="53"/>
  <c r="LO279" i="53"/>
  <c r="LN279" i="53"/>
  <c r="LM279" i="53"/>
  <c r="LL279" i="53"/>
  <c r="LR278" i="53"/>
  <c r="LS278" i="53" s="1"/>
  <c r="LP278" i="53"/>
  <c r="LO278" i="53"/>
  <c r="LN278" i="53"/>
  <c r="LM278" i="53"/>
  <c r="LL278" i="53"/>
  <c r="LR277" i="53"/>
  <c r="LS277" i="53" s="1"/>
  <c r="LP277" i="53"/>
  <c r="LO277" i="53"/>
  <c r="LN277" i="53"/>
  <c r="LM277" i="53"/>
  <c r="LL277" i="53"/>
  <c r="LR276" i="53"/>
  <c r="LS276" i="53" s="1"/>
  <c r="LP276" i="53"/>
  <c r="LO276" i="53"/>
  <c r="LN276" i="53"/>
  <c r="LM276" i="53"/>
  <c r="LL276" i="53"/>
  <c r="LR275" i="53"/>
  <c r="LS275" i="53" s="1"/>
  <c r="LP275" i="53"/>
  <c r="LO275" i="53"/>
  <c r="LN275" i="53"/>
  <c r="LM275" i="53"/>
  <c r="LL275" i="53"/>
  <c r="LR274" i="53"/>
  <c r="LS274" i="53" s="1"/>
  <c r="LP274" i="53"/>
  <c r="LO274" i="53"/>
  <c r="LN274" i="53"/>
  <c r="LM274" i="53"/>
  <c r="LL274" i="53"/>
  <c r="LR273" i="53"/>
  <c r="LS273" i="53" s="1"/>
  <c r="LP273" i="53"/>
  <c r="LO273" i="53"/>
  <c r="LN273" i="53"/>
  <c r="LM273" i="53"/>
  <c r="LL273" i="53"/>
  <c r="LR272" i="53"/>
  <c r="LS272" i="53" s="1"/>
  <c r="LP272" i="53"/>
  <c r="LO272" i="53"/>
  <c r="LN272" i="53"/>
  <c r="LM272" i="53"/>
  <c r="LL272" i="53"/>
  <c r="LR271" i="53"/>
  <c r="LS271" i="53" s="1"/>
  <c r="LP271" i="53"/>
  <c r="LO271" i="53"/>
  <c r="LN271" i="53"/>
  <c r="LM271" i="53"/>
  <c r="LL271" i="53"/>
  <c r="LR270" i="53"/>
  <c r="LS270" i="53" s="1"/>
  <c r="LP270" i="53"/>
  <c r="LO270" i="53"/>
  <c r="LN270" i="53"/>
  <c r="LM270" i="53"/>
  <c r="LL270" i="53"/>
  <c r="LR269" i="53"/>
  <c r="LS269" i="53" s="1"/>
  <c r="LP269" i="53"/>
  <c r="LO269" i="53"/>
  <c r="LN269" i="53"/>
  <c r="LM269" i="53"/>
  <c r="LL269" i="53"/>
  <c r="LR268" i="53"/>
  <c r="LS268" i="53" s="1"/>
  <c r="LP268" i="53"/>
  <c r="LO268" i="53"/>
  <c r="LN268" i="53"/>
  <c r="LM268" i="53"/>
  <c r="LL268" i="53"/>
  <c r="LR267" i="53"/>
  <c r="LS267" i="53" s="1"/>
  <c r="LP267" i="53"/>
  <c r="LO267" i="53"/>
  <c r="LM267" i="53"/>
  <c r="LR266" i="53"/>
  <c r="LS266" i="53" s="1"/>
  <c r="LP266" i="53"/>
  <c r="LO266" i="53"/>
  <c r="LN266" i="53"/>
  <c r="LM266" i="53"/>
  <c r="LL266" i="53"/>
  <c r="LR265" i="53"/>
  <c r="LS265" i="53" s="1"/>
  <c r="LP265" i="53"/>
  <c r="LO265" i="53"/>
  <c r="LN265" i="53"/>
  <c r="LM265" i="53"/>
  <c r="LL265" i="53"/>
  <c r="LR264" i="53"/>
  <c r="LS264" i="53" s="1"/>
  <c r="LP264" i="53"/>
  <c r="LO264" i="53"/>
  <c r="LN264" i="53"/>
  <c r="LM264" i="53"/>
  <c r="LL264" i="53"/>
  <c r="LR258" i="53"/>
  <c r="LS258" i="53" s="1"/>
  <c r="LP258" i="53"/>
  <c r="LO258" i="53"/>
  <c r="LN258" i="53"/>
  <c r="LM258" i="53"/>
  <c r="LL258" i="53"/>
  <c r="LR257" i="53"/>
  <c r="LS257" i="53" s="1"/>
  <c r="LP257" i="53"/>
  <c r="LO257" i="53"/>
  <c r="LN257" i="53"/>
  <c r="LM257" i="53"/>
  <c r="LL257" i="53"/>
  <c r="LR256" i="53"/>
  <c r="LS256" i="53" s="1"/>
  <c r="LP256" i="53"/>
  <c r="LO256" i="53"/>
  <c r="LN256" i="53"/>
  <c r="LM256" i="53"/>
  <c r="LL256" i="53"/>
  <c r="LR255" i="53"/>
  <c r="LS255" i="53" s="1"/>
  <c r="LP255" i="53"/>
  <c r="LO255" i="53"/>
  <c r="LN255" i="53"/>
  <c r="LM255" i="53"/>
  <c r="LL255" i="53"/>
  <c r="LR254" i="53"/>
  <c r="LS254" i="53" s="1"/>
  <c r="LP254" i="53"/>
  <c r="LO254" i="53"/>
  <c r="LN254" i="53"/>
  <c r="LM254" i="53"/>
  <c r="LL254" i="53"/>
  <c r="LR253" i="53"/>
  <c r="LS253" i="53" s="1"/>
  <c r="LP253" i="53"/>
  <c r="LO253" i="53"/>
  <c r="LN253" i="53"/>
  <c r="LM253" i="53"/>
  <c r="LL253" i="53"/>
  <c r="LR252" i="53"/>
  <c r="LS252" i="53" s="1"/>
  <c r="LP252" i="53"/>
  <c r="LO252" i="53"/>
  <c r="LN252" i="53"/>
  <c r="LM252" i="53"/>
  <c r="LL252" i="53"/>
  <c r="LR251" i="53"/>
  <c r="LS251" i="53" s="1"/>
  <c r="LP251" i="53"/>
  <c r="LO251" i="53"/>
  <c r="LN251" i="53"/>
  <c r="LM251" i="53"/>
  <c r="LL251" i="53"/>
  <c r="LR250" i="53"/>
  <c r="LS250" i="53" s="1"/>
  <c r="LP250" i="53"/>
  <c r="LO250" i="53"/>
  <c r="LN250" i="53"/>
  <c r="LM250" i="53"/>
  <c r="LL250" i="53"/>
  <c r="LR249" i="53"/>
  <c r="LS249" i="53" s="1"/>
  <c r="LP249" i="53"/>
  <c r="LO249" i="53"/>
  <c r="LN249" i="53"/>
  <c r="LM249" i="53"/>
  <c r="LL249" i="53"/>
  <c r="LR248" i="53"/>
  <c r="LS248" i="53" s="1"/>
  <c r="LP248" i="53"/>
  <c r="LO248" i="53"/>
  <c r="LN248" i="53"/>
  <c r="LM248" i="53"/>
  <c r="LL248" i="53"/>
  <c r="LR247" i="53"/>
  <c r="LS247" i="53" s="1"/>
  <c r="LP247" i="53"/>
  <c r="LO247" i="53"/>
  <c r="LN247" i="53"/>
  <c r="LM247" i="53"/>
  <c r="LL247" i="53"/>
  <c r="LR246" i="53"/>
  <c r="LS246" i="53" s="1"/>
  <c r="LP246" i="53"/>
  <c r="LO246" i="53"/>
  <c r="LN246" i="53"/>
  <c r="LM246" i="53"/>
  <c r="LL246" i="53"/>
  <c r="LR245" i="53"/>
  <c r="LS245" i="53" s="1"/>
  <c r="LP245" i="53"/>
  <c r="LO245" i="53"/>
  <c r="LN245" i="53"/>
  <c r="LM245" i="53"/>
  <c r="LL245" i="53"/>
  <c r="LR244" i="53"/>
  <c r="LS244" i="53" s="1"/>
  <c r="LP244" i="53"/>
  <c r="LO244" i="53"/>
  <c r="LN244" i="53"/>
  <c r="LM244" i="53"/>
  <c r="LL244" i="53"/>
  <c r="LR243" i="53"/>
  <c r="LS243" i="53" s="1"/>
  <c r="LP243" i="53"/>
  <c r="LO243" i="53"/>
  <c r="LN243" i="53"/>
  <c r="LM243" i="53"/>
  <c r="LL243" i="53"/>
  <c r="LR242" i="53"/>
  <c r="LS242" i="53" s="1"/>
  <c r="LP242" i="53"/>
  <c r="LO242" i="53"/>
  <c r="LN242" i="53"/>
  <c r="LM242" i="53"/>
  <c r="LL242" i="53"/>
  <c r="LR241" i="53"/>
  <c r="LS241" i="53" s="1"/>
  <c r="LP241" i="53"/>
  <c r="LO241" i="53"/>
  <c r="LN241" i="53"/>
  <c r="LM241" i="53"/>
  <c r="LL241" i="53"/>
  <c r="LR240" i="53"/>
  <c r="LS240" i="53" s="1"/>
  <c r="LP240" i="53"/>
  <c r="LO240" i="53"/>
  <c r="LN240" i="53"/>
  <c r="LM240" i="53"/>
  <c r="LL240" i="53"/>
  <c r="LR238" i="53"/>
  <c r="LS238" i="53" s="1"/>
  <c r="LP238" i="53"/>
  <c r="LO238" i="53"/>
  <c r="LN238" i="53"/>
  <c r="LM238" i="53"/>
  <c r="LL238" i="53"/>
  <c r="LR237" i="53"/>
  <c r="LS237" i="53" s="1"/>
  <c r="LP237" i="53"/>
  <c r="LO237" i="53"/>
  <c r="LN237" i="53"/>
  <c r="LM237" i="53"/>
  <c r="LL237" i="53"/>
  <c r="LR236" i="53"/>
  <c r="LS236" i="53" s="1"/>
  <c r="LP236" i="53"/>
  <c r="LO236" i="53"/>
  <c r="LN236" i="53"/>
  <c r="LM236" i="53"/>
  <c r="LL236" i="53"/>
  <c r="LR235" i="53"/>
  <c r="LS235" i="53" s="1"/>
  <c r="LP235" i="53"/>
  <c r="LO235" i="53"/>
  <c r="LN235" i="53"/>
  <c r="LM235" i="53"/>
  <c r="LL235" i="53"/>
  <c r="LR234" i="53"/>
  <c r="LS234" i="53" s="1"/>
  <c r="LP234" i="53"/>
  <c r="LO234" i="53"/>
  <c r="LN234" i="53"/>
  <c r="LM234" i="53"/>
  <c r="LL234" i="53"/>
  <c r="LR233" i="53"/>
  <c r="LS233" i="53" s="1"/>
  <c r="LP233" i="53"/>
  <c r="LO233" i="53"/>
  <c r="LN233" i="53"/>
  <c r="LM233" i="53"/>
  <c r="LL233" i="53"/>
  <c r="LR232" i="53"/>
  <c r="LS232" i="53" s="1"/>
  <c r="LP232" i="53"/>
  <c r="LO232" i="53"/>
  <c r="LN232" i="53"/>
  <c r="LM232" i="53"/>
  <c r="LL232" i="53"/>
  <c r="LR231" i="53"/>
  <c r="LS231" i="53" s="1"/>
  <c r="LP231" i="53"/>
  <c r="LO231" i="53"/>
  <c r="LN231" i="53"/>
  <c r="LM231" i="53"/>
  <c r="LL231" i="53"/>
  <c r="LR230" i="53"/>
  <c r="LS230" i="53" s="1"/>
  <c r="LP230" i="53"/>
  <c r="LO230" i="53"/>
  <c r="LN230" i="53"/>
  <c r="LM230" i="53"/>
  <c r="LL230" i="53"/>
  <c r="LR229" i="53"/>
  <c r="LS229" i="53" s="1"/>
  <c r="LP229" i="53"/>
  <c r="LO229" i="53"/>
  <c r="LN229" i="53"/>
  <c r="LM229" i="53"/>
  <c r="LL229" i="53"/>
  <c r="LR228" i="53"/>
  <c r="LS228" i="53" s="1"/>
  <c r="LP228" i="53"/>
  <c r="LO228" i="53"/>
  <c r="LN228" i="53"/>
  <c r="LM228" i="53"/>
  <c r="LL228" i="53"/>
  <c r="LR227" i="53"/>
  <c r="LS227" i="53" s="1"/>
  <c r="LP227" i="53"/>
  <c r="LO227" i="53"/>
  <c r="LN227" i="53"/>
  <c r="LM227" i="53"/>
  <c r="LL227" i="53"/>
  <c r="LR226" i="53"/>
  <c r="LS226" i="53" s="1"/>
  <c r="LP226" i="53"/>
  <c r="LO226" i="53"/>
  <c r="LN226" i="53"/>
  <c r="LM226" i="53"/>
  <c r="LL226" i="53"/>
  <c r="LR224" i="53"/>
  <c r="LS224" i="53" s="1"/>
  <c r="LP224" i="53"/>
  <c r="LO224" i="53"/>
  <c r="LN224" i="53"/>
  <c r="LM224" i="53"/>
  <c r="LL224" i="53"/>
  <c r="LR223" i="53"/>
  <c r="LS223" i="53" s="1"/>
  <c r="LP223" i="53"/>
  <c r="LO223" i="53"/>
  <c r="LN223" i="53"/>
  <c r="LM223" i="53"/>
  <c r="LL223" i="53"/>
  <c r="LR222" i="53"/>
  <c r="LS222" i="53" s="1"/>
  <c r="LP222" i="53"/>
  <c r="LO222" i="53"/>
  <c r="LN222" i="53"/>
  <c r="LM222" i="53"/>
  <c r="LL222" i="53"/>
  <c r="LR219" i="53"/>
  <c r="LS219" i="53" s="1"/>
  <c r="LP219" i="53"/>
  <c r="LO219" i="53"/>
  <c r="LN219" i="53"/>
  <c r="LM219" i="53"/>
  <c r="LL219" i="53"/>
  <c r="LR218" i="53"/>
  <c r="LS218" i="53" s="1"/>
  <c r="LP218" i="53"/>
  <c r="LO218" i="53"/>
  <c r="LN218" i="53"/>
  <c r="LM218" i="53"/>
  <c r="LL218" i="53"/>
  <c r="LR217" i="53"/>
  <c r="LS217" i="53" s="1"/>
  <c r="LP217" i="53"/>
  <c r="LO217" i="53"/>
  <c r="LN217" i="53"/>
  <c r="LM217" i="53"/>
  <c r="LL217" i="53"/>
  <c r="LR216" i="53"/>
  <c r="LS216" i="53" s="1"/>
  <c r="LP216" i="53"/>
  <c r="LO216" i="53"/>
  <c r="LN216" i="53"/>
  <c r="LM216" i="53"/>
  <c r="LL216" i="53"/>
  <c r="LR215" i="53"/>
  <c r="LS215" i="53" s="1"/>
  <c r="LP215" i="53"/>
  <c r="LO215" i="53"/>
  <c r="LN215" i="53"/>
  <c r="LM215" i="53"/>
  <c r="LL215" i="53"/>
  <c r="LR214" i="53"/>
  <c r="LS214" i="53" s="1"/>
  <c r="LP214" i="53"/>
  <c r="LO214" i="53"/>
  <c r="LN214" i="53"/>
  <c r="LM214" i="53"/>
  <c r="LL214" i="53"/>
  <c r="LR213" i="53"/>
  <c r="LS213" i="53" s="1"/>
  <c r="LP213" i="53"/>
  <c r="LO213" i="53"/>
  <c r="LN213" i="53"/>
  <c r="LM213" i="53"/>
  <c r="LL213" i="53"/>
  <c r="LR212" i="53"/>
  <c r="LS212" i="53" s="1"/>
  <c r="LP212" i="53"/>
  <c r="LO212" i="53"/>
  <c r="LN212" i="53"/>
  <c r="LM212" i="53"/>
  <c r="LL212" i="53"/>
  <c r="LR211" i="53"/>
  <c r="LS211" i="53" s="1"/>
  <c r="LP211" i="53"/>
  <c r="LO211" i="53"/>
  <c r="LN211" i="53"/>
  <c r="LM211" i="53"/>
  <c r="LL211" i="53"/>
  <c r="LR210" i="53"/>
  <c r="LS210" i="53" s="1"/>
  <c r="LP210" i="53"/>
  <c r="LO210" i="53"/>
  <c r="LN210" i="53"/>
  <c r="LM210" i="53"/>
  <c r="LL210" i="53"/>
  <c r="LR209" i="53"/>
  <c r="LS209" i="53" s="1"/>
  <c r="LP209" i="53"/>
  <c r="LO209" i="53"/>
  <c r="LN209" i="53"/>
  <c r="LM209" i="53"/>
  <c r="LL209" i="53"/>
  <c r="LR208" i="53"/>
  <c r="LS208" i="53" s="1"/>
  <c r="LP208" i="53"/>
  <c r="LO208" i="53"/>
  <c r="LN208" i="53"/>
  <c r="LM208" i="53"/>
  <c r="LL208" i="53"/>
  <c r="LR207" i="53"/>
  <c r="LS207" i="53" s="1"/>
  <c r="LP207" i="53"/>
  <c r="LO207" i="53"/>
  <c r="LN207" i="53"/>
  <c r="LM207" i="53"/>
  <c r="LL207" i="53"/>
  <c r="LR206" i="53"/>
  <c r="LS206" i="53" s="1"/>
  <c r="LP206" i="53"/>
  <c r="LO206" i="53"/>
  <c r="LN206" i="53"/>
  <c r="LM206" i="53"/>
  <c r="LL206" i="53"/>
  <c r="LR205" i="53"/>
  <c r="LS205" i="53" s="1"/>
  <c r="LP205" i="53"/>
  <c r="LO205" i="53"/>
  <c r="LN205" i="53"/>
  <c r="LM205" i="53"/>
  <c r="LL205" i="53"/>
  <c r="LR204" i="53"/>
  <c r="LS204" i="53" s="1"/>
  <c r="LP204" i="53"/>
  <c r="LO204" i="53"/>
  <c r="LN204" i="53"/>
  <c r="LM204" i="53"/>
  <c r="LL204" i="53"/>
  <c r="LR203" i="53"/>
  <c r="LS203" i="53" s="1"/>
  <c r="LP203" i="53"/>
  <c r="LO203" i="53"/>
  <c r="LN203" i="53"/>
  <c r="LM203" i="53"/>
  <c r="LL203" i="53"/>
  <c r="LR202" i="53"/>
  <c r="LS202" i="53" s="1"/>
  <c r="LP202" i="53"/>
  <c r="LO202" i="53"/>
  <c r="LN202" i="53"/>
  <c r="LM202" i="53"/>
  <c r="LL202" i="53"/>
  <c r="LR198" i="53"/>
  <c r="LS198" i="53" s="1"/>
  <c r="LP198" i="53"/>
  <c r="LO198" i="53"/>
  <c r="LN198" i="53"/>
  <c r="LM198" i="53"/>
  <c r="LL198" i="53"/>
  <c r="LR197" i="53"/>
  <c r="LS197" i="53" s="1"/>
  <c r="LP197" i="53"/>
  <c r="LO197" i="53"/>
  <c r="LN197" i="53"/>
  <c r="LM197" i="53"/>
  <c r="LL197" i="53"/>
  <c r="LR196" i="53"/>
  <c r="LS196" i="53" s="1"/>
  <c r="LP196" i="53"/>
  <c r="LO196" i="53"/>
  <c r="LN196" i="53"/>
  <c r="LM196" i="53"/>
  <c r="LL196" i="53"/>
  <c r="LR195" i="53"/>
  <c r="LS195" i="53" s="1"/>
  <c r="LP195" i="53"/>
  <c r="LO195" i="53"/>
  <c r="LN195" i="53"/>
  <c r="LM195" i="53"/>
  <c r="LL195" i="53"/>
  <c r="LR194" i="53"/>
  <c r="LS194" i="53" s="1"/>
  <c r="LP194" i="53"/>
  <c r="LO194" i="53"/>
  <c r="LN194" i="53"/>
  <c r="LM194" i="53"/>
  <c r="LL194" i="53"/>
  <c r="LR193" i="53"/>
  <c r="LS193" i="53" s="1"/>
  <c r="LP193" i="53"/>
  <c r="LO193" i="53"/>
  <c r="LN193" i="53"/>
  <c r="LM193" i="53"/>
  <c r="LL193" i="53"/>
  <c r="LR192" i="53"/>
  <c r="LS192" i="53" s="1"/>
  <c r="LP192" i="53"/>
  <c r="LO192" i="53"/>
  <c r="LN192" i="53"/>
  <c r="LM192" i="53"/>
  <c r="LL192" i="53"/>
  <c r="LR191" i="53"/>
  <c r="LS191" i="53" s="1"/>
  <c r="LP191" i="53"/>
  <c r="LO191" i="53"/>
  <c r="LN191" i="53"/>
  <c r="LM191" i="53"/>
  <c r="LL191" i="53"/>
  <c r="LR190" i="53"/>
  <c r="LS190" i="53" s="1"/>
  <c r="LP190" i="53"/>
  <c r="LO190" i="53"/>
  <c r="LN190" i="53"/>
  <c r="LM190" i="53"/>
  <c r="LL190" i="53"/>
  <c r="LR188" i="53"/>
  <c r="LS188" i="53" s="1"/>
  <c r="LP188" i="53"/>
  <c r="LO188" i="53"/>
  <c r="LN188" i="53"/>
  <c r="LM188" i="53"/>
  <c r="LL188" i="53"/>
  <c r="LR187" i="53"/>
  <c r="LS187" i="53" s="1"/>
  <c r="LP187" i="53"/>
  <c r="LO187" i="53"/>
  <c r="LN187" i="53"/>
  <c r="LM187" i="53"/>
  <c r="LL187" i="53"/>
  <c r="LR185" i="53"/>
  <c r="LS185" i="53" s="1"/>
  <c r="LP185" i="53"/>
  <c r="LO185" i="53"/>
  <c r="LN185" i="53"/>
  <c r="LM185" i="53"/>
  <c r="LL185" i="53"/>
  <c r="LR184" i="53"/>
  <c r="LS184" i="53" s="1"/>
  <c r="LP184" i="53"/>
  <c r="LO184" i="53"/>
  <c r="LN184" i="53"/>
  <c r="LM184" i="53"/>
  <c r="LL184" i="53"/>
  <c r="LR183" i="53"/>
  <c r="LS183" i="53" s="1"/>
  <c r="LP183" i="53"/>
  <c r="LO183" i="53"/>
  <c r="LN183" i="53"/>
  <c r="LM183" i="53"/>
  <c r="LL183" i="53"/>
  <c r="LR182" i="53"/>
  <c r="LS182" i="53" s="1"/>
  <c r="LP182" i="53"/>
  <c r="LO182" i="53"/>
  <c r="LN182" i="53"/>
  <c r="LM182" i="53"/>
  <c r="LL182" i="53"/>
  <c r="LR181" i="53"/>
  <c r="LS181" i="53" s="1"/>
  <c r="LP181" i="53"/>
  <c r="LO181" i="53"/>
  <c r="LN181" i="53"/>
  <c r="LM181" i="53"/>
  <c r="LL181" i="53"/>
  <c r="LR179" i="53"/>
  <c r="LS179" i="53" s="1"/>
  <c r="LP179" i="53"/>
  <c r="LO179" i="53"/>
  <c r="LM179" i="53"/>
  <c r="LL179" i="53"/>
  <c r="LR178" i="53"/>
  <c r="LS178" i="53" s="1"/>
  <c r="LP178" i="53"/>
  <c r="LO178" i="53"/>
  <c r="LN178" i="53"/>
  <c r="LM178" i="53"/>
  <c r="LL178" i="53"/>
  <c r="LR177" i="53"/>
  <c r="LS177" i="53" s="1"/>
  <c r="LP177" i="53"/>
  <c r="LO177" i="53"/>
  <c r="LM177" i="53"/>
  <c r="LL177" i="53"/>
  <c r="LR175" i="53"/>
  <c r="LS175" i="53" s="1"/>
  <c r="LP175" i="53"/>
  <c r="LO175" i="53"/>
  <c r="LN175" i="53"/>
  <c r="LM175" i="53"/>
  <c r="LL175" i="53"/>
  <c r="LR174" i="53"/>
  <c r="LS174" i="53" s="1"/>
  <c r="LP174" i="53"/>
  <c r="LO174" i="53"/>
  <c r="LN174" i="53"/>
  <c r="LM174" i="53"/>
  <c r="LL174" i="53"/>
  <c r="LR173" i="53"/>
  <c r="LS173" i="53" s="1"/>
  <c r="LP173" i="53"/>
  <c r="LO173" i="53"/>
  <c r="LN173" i="53"/>
  <c r="LM173" i="53"/>
  <c r="LL173" i="53"/>
  <c r="LR172" i="53"/>
  <c r="LS172" i="53" s="1"/>
  <c r="LP172" i="53"/>
  <c r="LO172" i="53"/>
  <c r="LN172" i="53"/>
  <c r="LM172" i="53"/>
  <c r="LL172" i="53"/>
  <c r="LR169" i="53"/>
  <c r="LS169" i="53" s="1"/>
  <c r="LP169" i="53"/>
  <c r="LO169" i="53"/>
  <c r="LN169" i="53"/>
  <c r="LM169" i="53"/>
  <c r="LL169" i="53"/>
  <c r="LR168" i="53"/>
  <c r="LS168" i="53" s="1"/>
  <c r="LP168" i="53"/>
  <c r="LO168" i="53"/>
  <c r="LN168" i="53"/>
  <c r="LM168" i="53"/>
  <c r="LL168" i="53"/>
  <c r="LR167" i="53"/>
  <c r="LS167" i="53" s="1"/>
  <c r="LP167" i="53"/>
  <c r="LO167" i="53"/>
  <c r="LN167" i="53"/>
  <c r="LM167" i="53"/>
  <c r="LL167" i="53"/>
  <c r="LR166" i="53"/>
  <c r="LS166" i="53" s="1"/>
  <c r="LP166" i="53"/>
  <c r="LO166" i="53"/>
  <c r="LN166" i="53"/>
  <c r="LM166" i="53"/>
  <c r="LL166" i="53"/>
  <c r="LR165" i="53"/>
  <c r="LS165" i="53" s="1"/>
  <c r="LP165" i="53"/>
  <c r="LO165" i="53"/>
  <c r="LN165" i="53"/>
  <c r="LM165" i="53"/>
  <c r="LL165" i="53"/>
  <c r="LR164" i="53"/>
  <c r="LS164" i="53" s="1"/>
  <c r="LP164" i="53"/>
  <c r="LO164" i="53"/>
  <c r="LN164" i="53"/>
  <c r="LM164" i="53"/>
  <c r="LL164" i="53"/>
  <c r="LR163" i="53"/>
  <c r="LS163" i="53" s="1"/>
  <c r="LP163" i="53"/>
  <c r="LO163" i="53"/>
  <c r="LN163" i="53"/>
  <c r="LM163" i="53"/>
  <c r="LL163" i="53"/>
  <c r="LR162" i="53"/>
  <c r="LS162" i="53" s="1"/>
  <c r="LP162" i="53"/>
  <c r="LO162" i="53"/>
  <c r="LN162" i="53"/>
  <c r="LM162" i="53"/>
  <c r="LL162" i="53"/>
  <c r="LR161" i="53"/>
  <c r="LS161" i="53" s="1"/>
  <c r="LP161" i="53"/>
  <c r="LO161" i="53"/>
  <c r="LN161" i="53"/>
  <c r="LM161" i="53"/>
  <c r="LL161" i="53"/>
  <c r="LR160" i="53"/>
  <c r="LS160" i="53" s="1"/>
  <c r="LP160" i="53"/>
  <c r="LO160" i="53"/>
  <c r="LN160" i="53"/>
  <c r="LM160" i="53"/>
  <c r="LL160" i="53"/>
  <c r="LR159" i="53"/>
  <c r="LS159" i="53" s="1"/>
  <c r="LP159" i="53"/>
  <c r="LO159" i="53"/>
  <c r="LN159" i="53"/>
  <c r="LM159" i="53"/>
  <c r="LL159" i="53"/>
  <c r="LR157" i="53"/>
  <c r="LS157" i="53" s="1"/>
  <c r="LP157" i="53"/>
  <c r="LO157" i="53"/>
  <c r="LN157" i="53"/>
  <c r="LM157" i="53"/>
  <c r="LL157" i="53"/>
  <c r="LR156" i="53"/>
  <c r="LS156" i="53" s="1"/>
  <c r="LP156" i="53"/>
  <c r="LO156" i="53"/>
  <c r="LN156" i="53"/>
  <c r="LM156" i="53"/>
  <c r="LL156" i="53"/>
  <c r="LR155" i="53"/>
  <c r="LS155" i="53" s="1"/>
  <c r="LP155" i="53"/>
  <c r="LO155" i="53"/>
  <c r="LN155" i="53"/>
  <c r="LM155" i="53"/>
  <c r="LL155" i="53"/>
  <c r="LR154" i="53"/>
  <c r="LS154" i="53" s="1"/>
  <c r="LP154" i="53"/>
  <c r="LO154" i="53"/>
  <c r="LN154" i="53"/>
  <c r="LM154" i="53"/>
  <c r="LL154" i="53"/>
  <c r="LR153" i="53"/>
  <c r="LS153" i="53" s="1"/>
  <c r="LP153" i="53"/>
  <c r="LO153" i="53"/>
  <c r="LN153" i="53"/>
  <c r="LM153" i="53"/>
  <c r="LL153" i="53"/>
  <c r="LR152" i="53"/>
  <c r="LS152" i="53" s="1"/>
  <c r="LP152" i="53"/>
  <c r="LO152" i="53"/>
  <c r="LN152" i="53"/>
  <c r="LM152" i="53"/>
  <c r="LL152" i="53"/>
  <c r="LR151" i="53"/>
  <c r="LS151" i="53" s="1"/>
  <c r="LP151" i="53"/>
  <c r="LO151" i="53"/>
  <c r="LN151" i="53"/>
  <c r="LM151" i="53"/>
  <c r="LL151" i="53"/>
  <c r="LR150" i="53"/>
  <c r="LS150" i="53" s="1"/>
  <c r="LP150" i="53"/>
  <c r="LO150" i="53"/>
  <c r="LN150" i="53"/>
  <c r="LM150" i="53"/>
  <c r="LL150" i="53"/>
  <c r="LR149" i="53"/>
  <c r="LS149" i="53" s="1"/>
  <c r="LP149" i="53"/>
  <c r="LO149" i="53"/>
  <c r="LN149" i="53"/>
  <c r="LM149" i="53"/>
  <c r="LL149" i="53"/>
  <c r="LR148" i="53"/>
  <c r="LS148" i="53" s="1"/>
  <c r="LP148" i="53"/>
  <c r="LO148" i="53"/>
  <c r="LN148" i="53"/>
  <c r="LM148" i="53"/>
  <c r="LL148" i="53"/>
  <c r="LR145" i="53"/>
  <c r="LS145" i="53" s="1"/>
  <c r="LP145" i="53"/>
  <c r="LO145" i="53"/>
  <c r="LN145" i="53"/>
  <c r="LM145" i="53"/>
  <c r="LL145" i="53"/>
  <c r="LR144" i="53"/>
  <c r="LS144" i="53" s="1"/>
  <c r="LP144" i="53"/>
  <c r="LO144" i="53"/>
  <c r="LN144" i="53"/>
  <c r="LM144" i="53"/>
  <c r="LL144" i="53"/>
  <c r="LR142" i="53"/>
  <c r="LS142" i="53" s="1"/>
  <c r="LP142" i="53"/>
  <c r="LO142" i="53"/>
  <c r="LN142" i="53"/>
  <c r="LM142" i="53"/>
  <c r="LL142" i="53"/>
  <c r="LR141" i="53"/>
  <c r="LS141" i="53" s="1"/>
  <c r="LP141" i="53"/>
  <c r="LO141" i="53"/>
  <c r="LN141" i="53"/>
  <c r="LM141" i="53"/>
  <c r="LL141" i="53"/>
  <c r="LR140" i="53"/>
  <c r="LS140" i="53" s="1"/>
  <c r="LP140" i="53"/>
  <c r="LO140" i="53"/>
  <c r="LN140" i="53"/>
  <c r="LM140" i="53"/>
  <c r="LL140" i="53"/>
  <c r="LR139" i="53"/>
  <c r="LS139" i="53" s="1"/>
  <c r="LP139" i="53"/>
  <c r="LO139" i="53"/>
  <c r="LN139" i="53"/>
  <c r="LM139" i="53"/>
  <c r="LL139" i="53"/>
  <c r="LR137" i="53"/>
  <c r="LS137" i="53" s="1"/>
  <c r="LP137" i="53"/>
  <c r="LO137" i="53"/>
  <c r="LN137" i="53"/>
  <c r="LM137" i="53"/>
  <c r="LL137" i="53"/>
  <c r="LR134" i="53"/>
  <c r="LS134" i="53" s="1"/>
  <c r="LP134" i="53"/>
  <c r="LO134" i="53"/>
  <c r="LN134" i="53"/>
  <c r="LM134" i="53"/>
  <c r="LL134" i="53"/>
  <c r="LR133" i="53"/>
  <c r="LS133" i="53" s="1"/>
  <c r="LP133" i="53"/>
  <c r="LO133" i="53"/>
  <c r="LN133" i="53"/>
  <c r="LM133" i="53"/>
  <c r="LL133" i="53"/>
  <c r="LR131" i="53"/>
  <c r="LS131" i="53" s="1"/>
  <c r="LP131" i="53"/>
  <c r="LO131" i="53"/>
  <c r="LM131" i="53"/>
  <c r="LL131" i="53"/>
  <c r="LR130" i="53"/>
  <c r="LS130" i="53" s="1"/>
  <c r="LP130" i="53"/>
  <c r="LO130" i="53"/>
  <c r="LN130" i="53"/>
  <c r="LM130" i="53"/>
  <c r="LL130" i="53"/>
  <c r="LR129" i="53"/>
  <c r="LS129" i="53" s="1"/>
  <c r="LP129" i="53"/>
  <c r="LO129" i="53"/>
  <c r="LM129" i="53"/>
  <c r="LL129" i="53"/>
  <c r="LR128" i="53"/>
  <c r="LS128" i="53" s="1"/>
  <c r="LP128" i="53"/>
  <c r="LO128" i="53"/>
  <c r="LM128" i="53"/>
  <c r="LL128" i="53"/>
  <c r="LR126" i="53"/>
  <c r="LS126" i="53" s="1"/>
  <c r="LP126" i="53"/>
  <c r="LO126" i="53"/>
  <c r="LN126" i="53"/>
  <c r="LM126" i="53"/>
  <c r="LL126" i="53"/>
  <c r="LR125" i="53"/>
  <c r="LS125" i="53" s="1"/>
  <c r="LP125" i="53"/>
  <c r="LO125" i="53"/>
  <c r="LN125" i="53"/>
  <c r="LM125" i="53"/>
  <c r="LL125" i="53"/>
  <c r="LR121" i="53"/>
  <c r="LS121" i="53" s="1"/>
  <c r="LP121" i="53"/>
  <c r="LO121" i="53"/>
  <c r="LN121" i="53"/>
  <c r="LM121" i="53"/>
  <c r="LL121" i="53"/>
  <c r="LR120" i="53"/>
  <c r="LS120" i="53" s="1"/>
  <c r="LP120" i="53"/>
  <c r="LO120" i="53"/>
  <c r="LM120" i="53"/>
  <c r="LL120" i="53"/>
  <c r="LR119" i="53"/>
  <c r="LS119" i="53" s="1"/>
  <c r="LP119" i="53"/>
  <c r="LO119" i="53"/>
  <c r="LM119" i="53"/>
  <c r="LL119" i="53"/>
  <c r="LR118" i="53"/>
  <c r="LS118" i="53" s="1"/>
  <c r="LP118" i="53"/>
  <c r="LO118" i="53"/>
  <c r="LM118" i="53"/>
  <c r="LL118" i="53"/>
  <c r="LR117" i="53"/>
  <c r="LS117" i="53" s="1"/>
  <c r="LP117" i="53"/>
  <c r="LO117" i="53"/>
  <c r="LM117" i="53"/>
  <c r="LL117" i="53"/>
  <c r="LR116" i="53"/>
  <c r="LS116" i="53" s="1"/>
  <c r="LP116" i="53"/>
  <c r="LO116" i="53"/>
  <c r="LN116" i="53"/>
  <c r="LM116" i="53"/>
  <c r="LL116" i="53"/>
  <c r="LR114" i="53"/>
  <c r="LS114" i="53" s="1"/>
  <c r="LP114" i="53"/>
  <c r="LO114" i="53"/>
  <c r="LN114" i="53"/>
  <c r="LM114" i="53"/>
  <c r="LL114" i="53"/>
  <c r="LR112" i="53"/>
  <c r="LS112" i="53" s="1"/>
  <c r="LP112" i="53"/>
  <c r="LO112" i="53"/>
  <c r="LN112" i="53"/>
  <c r="LM112" i="53"/>
  <c r="LL112" i="53"/>
  <c r="LR111" i="53"/>
  <c r="LS111" i="53" s="1"/>
  <c r="LP111" i="53"/>
  <c r="LO111" i="53"/>
  <c r="LM111" i="53"/>
  <c r="LL111" i="53"/>
  <c r="LR110" i="53"/>
  <c r="LS110" i="53" s="1"/>
  <c r="LP110" i="53"/>
  <c r="LO110" i="53"/>
  <c r="LM110" i="53"/>
  <c r="LL110" i="53"/>
  <c r="LR107" i="53"/>
  <c r="LS107" i="53" s="1"/>
  <c r="LP107" i="53"/>
  <c r="LO107" i="53"/>
  <c r="LM107" i="53"/>
  <c r="LL107" i="53"/>
  <c r="LR105" i="53"/>
  <c r="LS105" i="53" s="1"/>
  <c r="LP105" i="53"/>
  <c r="LO105" i="53"/>
  <c r="LN105" i="53"/>
  <c r="LM105" i="53"/>
  <c r="LL105" i="53"/>
  <c r="LR104" i="53"/>
  <c r="LS104" i="53" s="1"/>
  <c r="LP104" i="53"/>
  <c r="LO104" i="53"/>
  <c r="LN104" i="53"/>
  <c r="LM104" i="53"/>
  <c r="LL104" i="53"/>
  <c r="LR103" i="53"/>
  <c r="LS103" i="53" s="1"/>
  <c r="LP103" i="53"/>
  <c r="LO103" i="53"/>
  <c r="LN103" i="53"/>
  <c r="LM103" i="53"/>
  <c r="LL103" i="53"/>
  <c r="LR102" i="53"/>
  <c r="LS102" i="53" s="1"/>
  <c r="LP102" i="53"/>
  <c r="LO102" i="53"/>
  <c r="LN102" i="53"/>
  <c r="LM102" i="53"/>
  <c r="LL102" i="53"/>
  <c r="LR101" i="53"/>
  <c r="LS101" i="53" s="1"/>
  <c r="LP101" i="53"/>
  <c r="LO101" i="53"/>
  <c r="LN101" i="53"/>
  <c r="LM101" i="53"/>
  <c r="LL101" i="53"/>
  <c r="LR98" i="53"/>
  <c r="LS98" i="53" s="1"/>
  <c r="LP98" i="53"/>
  <c r="LO98" i="53"/>
  <c r="LM98" i="53"/>
  <c r="LL98" i="53"/>
  <c r="LR95" i="53"/>
  <c r="LS95" i="53" s="1"/>
  <c r="LP95" i="53"/>
  <c r="LO95" i="53"/>
  <c r="LM95" i="53"/>
  <c r="LL95" i="53"/>
  <c r="LR94" i="53"/>
  <c r="LS94" i="53" s="1"/>
  <c r="LP94" i="53"/>
  <c r="LO94" i="53"/>
  <c r="LM94" i="53"/>
  <c r="LL94" i="53"/>
  <c r="LR92" i="53"/>
  <c r="LS92" i="53" s="1"/>
  <c r="LP92" i="53"/>
  <c r="LO92" i="53"/>
  <c r="LN92" i="53"/>
  <c r="LM92" i="53"/>
  <c r="LL92" i="53"/>
  <c r="LR91" i="53"/>
  <c r="LS91" i="53" s="1"/>
  <c r="LP91" i="53"/>
  <c r="LO91" i="53"/>
  <c r="LN91" i="53"/>
  <c r="LM91" i="53"/>
  <c r="LL91" i="53"/>
  <c r="LR90" i="53"/>
  <c r="LS90" i="53" s="1"/>
  <c r="LP90" i="53"/>
  <c r="LO90" i="53"/>
  <c r="LN90" i="53"/>
  <c r="LM90" i="53"/>
  <c r="LL90" i="53"/>
  <c r="LR89" i="53"/>
  <c r="LS89" i="53" s="1"/>
  <c r="LP89" i="53"/>
  <c r="LO89" i="53"/>
  <c r="LN89" i="53"/>
  <c r="LM89" i="53"/>
  <c r="LL89" i="53"/>
  <c r="LR88" i="53"/>
  <c r="LS88" i="53" s="1"/>
  <c r="LP88" i="53"/>
  <c r="LO88" i="53"/>
  <c r="LN88" i="53"/>
  <c r="LM88" i="53"/>
  <c r="LL88" i="53"/>
  <c r="LR86" i="53"/>
  <c r="LS86" i="53" s="1"/>
  <c r="LP86" i="53"/>
  <c r="LO86" i="53"/>
  <c r="LN86" i="53"/>
  <c r="LM86" i="53"/>
  <c r="LL86" i="53"/>
  <c r="LR85" i="53"/>
  <c r="LS85" i="53" s="1"/>
  <c r="LP85" i="53"/>
  <c r="LO85" i="53"/>
  <c r="LN85" i="53"/>
  <c r="LM85" i="53"/>
  <c r="LL85" i="53"/>
  <c r="LR84" i="53"/>
  <c r="LS84" i="53" s="1"/>
  <c r="LP84" i="53"/>
  <c r="LO84" i="53"/>
  <c r="LN84" i="53"/>
  <c r="LM84" i="53"/>
  <c r="LL84" i="53"/>
  <c r="LR83" i="53"/>
  <c r="LS83" i="53" s="1"/>
  <c r="LP83" i="53"/>
  <c r="LO83" i="53"/>
  <c r="LM83" i="53"/>
  <c r="LL83" i="53"/>
  <c r="LR82" i="53"/>
  <c r="LS82" i="53" s="1"/>
  <c r="LP82" i="53"/>
  <c r="LO82" i="53"/>
  <c r="LN82" i="53"/>
  <c r="LM82" i="53"/>
  <c r="LL82" i="53"/>
  <c r="LR81" i="53"/>
  <c r="LS81" i="53" s="1"/>
  <c r="LP81" i="53"/>
  <c r="LO81" i="53"/>
  <c r="LN81" i="53"/>
  <c r="LM81" i="53"/>
  <c r="LL81" i="53"/>
  <c r="LR79" i="53"/>
  <c r="LS79" i="53" s="1"/>
  <c r="LP79" i="53"/>
  <c r="LO79" i="53"/>
  <c r="LM79" i="53"/>
  <c r="LL79" i="53"/>
  <c r="LR77" i="53"/>
  <c r="LS77" i="53" s="1"/>
  <c r="LP77" i="53"/>
  <c r="LO77" i="53"/>
  <c r="LN77" i="53"/>
  <c r="LM77" i="53"/>
  <c r="LL77" i="53"/>
  <c r="LR76" i="53"/>
  <c r="LS76" i="53" s="1"/>
  <c r="LP76" i="53"/>
  <c r="LO76" i="53"/>
  <c r="LM76" i="53"/>
  <c r="LL76" i="53"/>
  <c r="LR74" i="53"/>
  <c r="LS74" i="53" s="1"/>
  <c r="LP74" i="53"/>
  <c r="LO74" i="53"/>
  <c r="LN74" i="53"/>
  <c r="LM74" i="53"/>
  <c r="LL74" i="53"/>
  <c r="LR72" i="53"/>
  <c r="LS72" i="53" s="1"/>
  <c r="LP72" i="53"/>
  <c r="LO72" i="53"/>
  <c r="LN72" i="53"/>
  <c r="LM72" i="53"/>
  <c r="LL72" i="53"/>
  <c r="LR71" i="53"/>
  <c r="LS71" i="53" s="1"/>
  <c r="LP71" i="53"/>
  <c r="LO71" i="53"/>
  <c r="LN71" i="53"/>
  <c r="LM71" i="53"/>
  <c r="LL71" i="53"/>
  <c r="LR68" i="53"/>
  <c r="LS68" i="53" s="1"/>
  <c r="LP68" i="53"/>
  <c r="LO68" i="53"/>
  <c r="LN68" i="53"/>
  <c r="LM68" i="53"/>
  <c r="LL68" i="53"/>
  <c r="LR67" i="53"/>
  <c r="LS67" i="53" s="1"/>
  <c r="LP67" i="53"/>
  <c r="LO67" i="53"/>
  <c r="LN67" i="53"/>
  <c r="LM67" i="53"/>
  <c r="LL67" i="53"/>
  <c r="LR63" i="53"/>
  <c r="LS63" i="53" s="1"/>
  <c r="LP63" i="53"/>
  <c r="LO63" i="53"/>
  <c r="LM63" i="53"/>
  <c r="LL63" i="53"/>
  <c r="LR61" i="53"/>
  <c r="LS61" i="53" s="1"/>
  <c r="LP61" i="53"/>
  <c r="LO61" i="53"/>
  <c r="LN61" i="53"/>
  <c r="LM61" i="53"/>
  <c r="LL61" i="53"/>
  <c r="LR60" i="53"/>
  <c r="LS60" i="53" s="1"/>
  <c r="LP60" i="53"/>
  <c r="LO60" i="53"/>
  <c r="LN60" i="53"/>
  <c r="LM60" i="53"/>
  <c r="LL60" i="53"/>
  <c r="LR59" i="53"/>
  <c r="LS59" i="53" s="1"/>
  <c r="LP59" i="53"/>
  <c r="LO59" i="53"/>
  <c r="LM59" i="53"/>
  <c r="LL59" i="53"/>
  <c r="LR58" i="53"/>
  <c r="LS58" i="53" s="1"/>
  <c r="LP58" i="53"/>
  <c r="LO58" i="53"/>
  <c r="LM58" i="53"/>
  <c r="LL58" i="53"/>
  <c r="LR56" i="53"/>
  <c r="LS56" i="53" s="1"/>
  <c r="LP56" i="53"/>
  <c r="LO56" i="53"/>
  <c r="LN56" i="53"/>
  <c r="LM56" i="53"/>
  <c r="LL56" i="53"/>
  <c r="LR55" i="53"/>
  <c r="LS55" i="53" s="1"/>
  <c r="LP55" i="53"/>
  <c r="LO55" i="53"/>
  <c r="LM55" i="53"/>
  <c r="LL55" i="53"/>
  <c r="LR52" i="53"/>
  <c r="LS52" i="53" s="1"/>
  <c r="LP52" i="53"/>
  <c r="LO52" i="53"/>
  <c r="LN52" i="53"/>
  <c r="LM52" i="53"/>
  <c r="LL52" i="53"/>
  <c r="LR51" i="53"/>
  <c r="LS51" i="53" s="1"/>
  <c r="LP51" i="53"/>
  <c r="LO51" i="53"/>
  <c r="LN51" i="53"/>
  <c r="LM51" i="53"/>
  <c r="LL51" i="53"/>
  <c r="LR50" i="53"/>
  <c r="LS50" i="53" s="1"/>
  <c r="LP50" i="53"/>
  <c r="LO50" i="53"/>
  <c r="LN50" i="53"/>
  <c r="LM50" i="53"/>
  <c r="LL50" i="53"/>
  <c r="LR49" i="53"/>
  <c r="LS49" i="53" s="1"/>
  <c r="LP49" i="53"/>
  <c r="LO49" i="53"/>
  <c r="LN49" i="53"/>
  <c r="LM49" i="53"/>
  <c r="LL49" i="53"/>
  <c r="LR48" i="53"/>
  <c r="LS48" i="53" s="1"/>
  <c r="LP48" i="53"/>
  <c r="LO48" i="53"/>
  <c r="LN48" i="53"/>
  <c r="LM48" i="53"/>
  <c r="LL48" i="53"/>
  <c r="LR47" i="53"/>
  <c r="LS47" i="53" s="1"/>
  <c r="LP47" i="53"/>
  <c r="LO47" i="53"/>
  <c r="LN47" i="53"/>
  <c r="LM47" i="53"/>
  <c r="LL47" i="53"/>
  <c r="LR46" i="53"/>
  <c r="LS46" i="53" s="1"/>
  <c r="LP46" i="53"/>
  <c r="LO46" i="53"/>
  <c r="LN46" i="53"/>
  <c r="LM46" i="53"/>
  <c r="LL46" i="53"/>
  <c r="LR45" i="53"/>
  <c r="LS45" i="53" s="1"/>
  <c r="LP45" i="53"/>
  <c r="LO45" i="53"/>
  <c r="LN45" i="53"/>
  <c r="LM45" i="53"/>
  <c r="LL45" i="53"/>
  <c r="LR44" i="53"/>
  <c r="LS44" i="53" s="1"/>
  <c r="LP44" i="53"/>
  <c r="LO44" i="53"/>
  <c r="LM44" i="53"/>
  <c r="LL44" i="53"/>
  <c r="LR43" i="53"/>
  <c r="LS43" i="53" s="1"/>
  <c r="LP43" i="53"/>
  <c r="LQ43" i="53" s="1"/>
  <c r="LO43" i="53"/>
  <c r="LR42" i="53"/>
  <c r="LS42" i="53" s="1"/>
  <c r="LP42" i="53"/>
  <c r="LO42" i="53"/>
  <c r="LN42" i="53"/>
  <c r="LM42" i="53"/>
  <c r="LL42" i="53"/>
  <c r="LR41" i="53"/>
  <c r="LS41" i="53" s="1"/>
  <c r="LP41" i="53"/>
  <c r="LO41" i="53"/>
  <c r="LM41" i="53"/>
  <c r="LL41" i="53"/>
  <c r="LR40" i="53"/>
  <c r="LS40" i="53" s="1"/>
  <c r="LP40" i="53"/>
  <c r="LO40" i="53"/>
  <c r="LM40" i="53"/>
  <c r="LL40" i="53"/>
  <c r="LR39" i="53"/>
  <c r="LS39" i="53" s="1"/>
  <c r="LP39" i="53"/>
  <c r="LO39" i="53"/>
  <c r="LM39" i="53"/>
  <c r="LL39" i="53"/>
  <c r="LR38" i="53"/>
  <c r="LS38" i="53" s="1"/>
  <c r="LP38" i="53"/>
  <c r="LO38" i="53"/>
  <c r="LM38" i="53"/>
  <c r="LL38" i="53"/>
  <c r="LR37" i="53"/>
  <c r="LS37" i="53" s="1"/>
  <c r="LP37" i="53"/>
  <c r="LO37" i="53"/>
  <c r="LN37" i="53"/>
  <c r="LM37" i="53"/>
  <c r="LL37" i="53"/>
  <c r="LR35" i="53"/>
  <c r="LS35" i="53" s="1"/>
  <c r="LP35" i="53"/>
  <c r="LO35" i="53"/>
  <c r="LN35" i="53"/>
  <c r="LM35" i="53"/>
  <c r="LL35" i="53"/>
  <c r="LR34" i="53"/>
  <c r="LS34" i="53" s="1"/>
  <c r="LP34" i="53"/>
  <c r="LO34" i="53"/>
  <c r="LN34" i="53"/>
  <c r="LM34" i="53"/>
  <c r="LL34" i="53"/>
  <c r="LR33" i="53"/>
  <c r="LS33" i="53" s="1"/>
  <c r="LP33" i="53"/>
  <c r="LO33" i="53"/>
  <c r="LN33" i="53"/>
  <c r="LM33" i="53"/>
  <c r="LL33" i="53"/>
  <c r="LR32" i="53"/>
  <c r="LS32" i="53" s="1"/>
  <c r="LP32" i="53"/>
  <c r="LO32" i="53"/>
  <c r="LM32" i="53"/>
  <c r="LL32" i="53"/>
  <c r="LR31" i="53"/>
  <c r="LS31" i="53" s="1"/>
  <c r="LP31" i="53"/>
  <c r="LO31" i="53"/>
  <c r="LN31" i="53"/>
  <c r="LM31" i="53"/>
  <c r="LL31" i="53"/>
  <c r="LR30" i="53"/>
  <c r="LS30" i="53" s="1"/>
  <c r="LP30" i="53"/>
  <c r="LO30" i="53"/>
  <c r="LN30" i="53"/>
  <c r="LM30" i="53"/>
  <c r="LL30" i="53"/>
  <c r="LR29" i="53"/>
  <c r="LS29" i="53" s="1"/>
  <c r="LP29" i="53"/>
  <c r="LO29" i="53"/>
  <c r="LN29" i="53"/>
  <c r="LM29" i="53"/>
  <c r="LL29" i="53"/>
  <c r="LR28" i="53"/>
  <c r="LS28" i="53" s="1"/>
  <c r="LP28" i="53"/>
  <c r="LO28" i="53"/>
  <c r="LN28" i="53"/>
  <c r="LM28" i="53"/>
  <c r="LL28" i="53"/>
  <c r="LR27" i="53"/>
  <c r="LS27" i="53" s="1"/>
  <c r="LP27" i="53"/>
  <c r="LO27" i="53"/>
  <c r="LN27" i="53"/>
  <c r="LM27" i="53"/>
  <c r="LL27" i="53"/>
  <c r="LR26" i="53"/>
  <c r="LS26" i="53" s="1"/>
  <c r="LP26" i="53"/>
  <c r="LO26" i="53"/>
  <c r="LN26" i="53"/>
  <c r="LM26" i="53"/>
  <c r="LL26" i="53"/>
  <c r="LR25" i="53"/>
  <c r="LS25" i="53" s="1"/>
  <c r="LP25" i="53"/>
  <c r="LO25" i="53"/>
  <c r="LN25" i="53"/>
  <c r="LM25" i="53"/>
  <c r="LL25" i="53"/>
  <c r="LR24" i="53"/>
  <c r="LS24" i="53" s="1"/>
  <c r="LP24" i="53"/>
  <c r="LO24" i="53"/>
  <c r="LN24" i="53"/>
  <c r="LM24" i="53"/>
  <c r="LL24" i="53"/>
  <c r="LR23" i="53"/>
  <c r="LS23" i="53" s="1"/>
  <c r="LP23" i="53"/>
  <c r="LO23" i="53"/>
  <c r="LN23" i="53"/>
  <c r="LM23" i="53"/>
  <c r="LL23" i="53"/>
  <c r="LR22" i="53"/>
  <c r="LS22" i="53" s="1"/>
  <c r="LP22" i="53"/>
  <c r="LO22" i="53"/>
  <c r="LN22" i="53"/>
  <c r="LM22" i="53"/>
  <c r="LL22" i="53"/>
  <c r="LR21" i="53"/>
  <c r="LS21" i="53" s="1"/>
  <c r="LP21" i="53"/>
  <c r="LO21" i="53"/>
  <c r="LN21" i="53"/>
  <c r="LM21" i="53"/>
  <c r="LL21" i="53"/>
  <c r="LR20" i="53"/>
  <c r="LS20" i="53" s="1"/>
  <c r="LP20" i="53"/>
  <c r="LO20" i="53"/>
  <c r="LM20" i="53"/>
  <c r="LL20" i="53"/>
  <c r="LR19" i="53"/>
  <c r="LS19" i="53" s="1"/>
  <c r="LP19" i="53"/>
  <c r="LO19" i="53"/>
  <c r="LN19" i="53"/>
  <c r="LM19" i="53"/>
  <c r="LL19" i="53"/>
  <c r="LR16" i="53"/>
  <c r="LS16" i="53" s="1"/>
  <c r="LP16" i="53"/>
  <c r="LO16" i="53"/>
  <c r="LM16" i="53"/>
  <c r="LL16" i="53"/>
  <c r="LH8" i="53"/>
  <c r="LG2" i="53"/>
  <c r="LE420" i="53" s="1"/>
  <c r="KR419" i="53"/>
  <c r="KV421" i="53" s="1"/>
  <c r="KX421" i="53"/>
  <c r="LA411" i="53"/>
  <c r="LB411" i="53" s="1"/>
  <c r="KY411" i="53"/>
  <c r="KX411" i="53"/>
  <c r="KW411" i="53"/>
  <c r="KV411" i="53"/>
  <c r="KU411" i="53"/>
  <c r="LA409" i="53"/>
  <c r="LB409" i="53" s="1"/>
  <c r="KY409" i="53"/>
  <c r="KX409" i="53"/>
  <c r="KW409" i="53"/>
  <c r="KV409" i="53"/>
  <c r="KU409" i="53"/>
  <c r="LA407" i="53"/>
  <c r="LB407" i="53" s="1"/>
  <c r="KY407" i="53"/>
  <c r="KX407" i="53"/>
  <c r="KW407" i="53"/>
  <c r="KV407" i="53"/>
  <c r="KU407" i="53"/>
  <c r="LA406" i="53"/>
  <c r="LB406" i="53" s="1"/>
  <c r="KY406" i="53"/>
  <c r="KX406" i="53"/>
  <c r="KW406" i="53"/>
  <c r="KV406" i="53"/>
  <c r="KU406" i="53"/>
  <c r="LA404" i="53"/>
  <c r="LB404" i="53" s="1"/>
  <c r="KY404" i="53"/>
  <c r="KX404" i="53"/>
  <c r="KW404" i="53"/>
  <c r="KV404" i="53"/>
  <c r="KU404" i="53"/>
  <c r="LA402" i="53"/>
  <c r="LB402" i="53" s="1"/>
  <c r="KY402" i="53"/>
  <c r="KX402" i="53"/>
  <c r="KW402" i="53"/>
  <c r="KV402" i="53"/>
  <c r="KU402" i="53"/>
  <c r="LA400" i="53"/>
  <c r="LB400" i="53" s="1"/>
  <c r="KY400" i="53"/>
  <c r="KX400" i="53"/>
  <c r="KW400" i="53"/>
  <c r="KV400" i="53"/>
  <c r="KU400" i="53"/>
  <c r="LA398" i="53"/>
  <c r="LB398" i="53" s="1"/>
  <c r="KY398" i="53"/>
  <c r="KX398" i="53"/>
  <c r="KW398" i="53"/>
  <c r="KV398" i="53"/>
  <c r="KU398" i="53"/>
  <c r="LA397" i="53"/>
  <c r="LB397" i="53" s="1"/>
  <c r="KY397" i="53"/>
  <c r="KX397" i="53"/>
  <c r="KW397" i="53"/>
  <c r="KV397" i="53"/>
  <c r="KU397" i="53"/>
  <c r="LA396" i="53"/>
  <c r="LB396" i="53" s="1"/>
  <c r="KY396" i="53"/>
  <c r="KX396" i="53"/>
  <c r="KW396" i="53"/>
  <c r="KV396" i="53"/>
  <c r="KU396" i="53"/>
  <c r="LB395" i="53"/>
  <c r="LA395" i="53"/>
  <c r="KY395" i="53"/>
  <c r="KX395" i="53"/>
  <c r="KW395" i="53"/>
  <c r="KV395" i="53"/>
  <c r="KU395" i="53"/>
  <c r="LA394" i="53"/>
  <c r="LB394" i="53" s="1"/>
  <c r="KY394" i="53"/>
  <c r="KX394" i="53"/>
  <c r="KW394" i="53"/>
  <c r="KV394" i="53"/>
  <c r="KU394" i="53"/>
  <c r="LA393" i="53"/>
  <c r="LB393" i="53" s="1"/>
  <c r="KY393" i="53"/>
  <c r="KX393" i="53"/>
  <c r="KW393" i="53"/>
  <c r="KV393" i="53"/>
  <c r="KU393" i="53"/>
  <c r="LA391" i="53"/>
  <c r="LB391" i="53" s="1"/>
  <c r="KY391" i="53"/>
  <c r="KX391" i="53"/>
  <c r="KW391" i="53"/>
  <c r="KV391" i="53"/>
  <c r="KU391" i="53"/>
  <c r="LA390" i="53"/>
  <c r="LB390" i="53" s="1"/>
  <c r="KY390" i="53"/>
  <c r="KX390" i="53"/>
  <c r="KW390" i="53"/>
  <c r="KV390" i="53"/>
  <c r="KU390" i="53"/>
  <c r="LA389" i="53"/>
  <c r="LB389" i="53" s="1"/>
  <c r="KY389" i="53"/>
  <c r="KX389" i="53"/>
  <c r="KW389" i="53"/>
  <c r="KV389" i="53"/>
  <c r="KU389" i="53"/>
  <c r="LA388" i="53"/>
  <c r="LB388" i="53" s="1"/>
  <c r="KY388" i="53"/>
  <c r="KX388" i="53"/>
  <c r="KW388" i="53"/>
  <c r="KV388" i="53"/>
  <c r="KU388" i="53"/>
  <c r="LA387" i="53"/>
  <c r="LB387" i="53" s="1"/>
  <c r="KY387" i="53"/>
  <c r="KX387" i="53"/>
  <c r="KW387" i="53"/>
  <c r="KV387" i="53"/>
  <c r="KU387" i="53"/>
  <c r="LB386" i="53"/>
  <c r="LA386" i="53"/>
  <c r="KY386" i="53"/>
  <c r="KX386" i="53"/>
  <c r="KW386" i="53"/>
  <c r="KV386" i="53"/>
  <c r="KU386" i="53"/>
  <c r="LA384" i="53"/>
  <c r="LB384" i="53" s="1"/>
  <c r="KY384" i="53"/>
  <c r="KX384" i="53"/>
  <c r="KW384" i="53"/>
  <c r="KV384" i="53"/>
  <c r="KU384" i="53"/>
  <c r="LA383" i="53"/>
  <c r="LB383" i="53" s="1"/>
  <c r="KY383" i="53"/>
  <c r="KX383" i="53"/>
  <c r="KW383" i="53"/>
  <c r="KV383" i="53"/>
  <c r="KU383" i="53"/>
  <c r="LA382" i="53"/>
  <c r="LB382" i="53" s="1"/>
  <c r="KY382" i="53"/>
  <c r="KX382" i="53"/>
  <c r="KW382" i="53"/>
  <c r="KV382" i="53"/>
  <c r="KU382" i="53"/>
  <c r="LA381" i="53"/>
  <c r="LB381" i="53" s="1"/>
  <c r="KY381" i="53"/>
  <c r="KX381" i="53"/>
  <c r="KW381" i="53"/>
  <c r="KV381" i="53"/>
  <c r="KU381" i="53"/>
  <c r="LA380" i="53"/>
  <c r="LB380" i="53" s="1"/>
  <c r="KY380" i="53"/>
  <c r="KX380" i="53"/>
  <c r="KW380" i="53"/>
  <c r="KV380" i="53"/>
  <c r="KU380" i="53"/>
  <c r="LA379" i="53"/>
  <c r="LB379" i="53" s="1"/>
  <c r="KY379" i="53"/>
  <c r="KX379" i="53"/>
  <c r="KW379" i="53"/>
  <c r="KV379" i="53"/>
  <c r="KU379" i="53"/>
  <c r="LA377" i="53"/>
  <c r="LB377" i="53" s="1"/>
  <c r="KY377" i="53"/>
  <c r="KX377" i="53"/>
  <c r="KW377" i="53"/>
  <c r="KV377" i="53"/>
  <c r="KU377" i="53"/>
  <c r="LB373" i="53"/>
  <c r="LA373" i="53"/>
  <c r="KY373" i="53"/>
  <c r="KX373" i="53"/>
  <c r="KW373" i="53"/>
  <c r="KV373" i="53"/>
  <c r="KU373" i="53"/>
  <c r="LA372" i="53"/>
  <c r="LB372" i="53" s="1"/>
  <c r="KY372" i="53"/>
  <c r="KX372" i="53"/>
  <c r="KW372" i="53"/>
  <c r="KV372" i="53"/>
  <c r="KU372" i="53"/>
  <c r="LA370" i="53"/>
  <c r="LB370" i="53" s="1"/>
  <c r="KY370" i="53"/>
  <c r="KX370" i="53"/>
  <c r="KW370" i="53"/>
  <c r="KV370" i="53"/>
  <c r="KU370" i="53"/>
  <c r="LA368" i="53"/>
  <c r="LB368" i="53" s="1"/>
  <c r="KY368" i="53"/>
  <c r="KX368" i="53"/>
  <c r="KW368" i="53"/>
  <c r="KV368" i="53"/>
  <c r="KU368" i="53"/>
  <c r="LA367" i="53"/>
  <c r="LB367" i="53" s="1"/>
  <c r="KY367" i="53"/>
  <c r="KX367" i="53"/>
  <c r="KW367" i="53"/>
  <c r="KV367" i="53"/>
  <c r="KU367" i="53"/>
  <c r="LA366" i="53"/>
  <c r="LB366" i="53" s="1"/>
  <c r="KY366" i="53"/>
  <c r="KX366" i="53"/>
  <c r="KW366" i="53"/>
  <c r="KV366" i="53"/>
  <c r="KU366" i="53"/>
  <c r="LA365" i="53"/>
  <c r="LB365" i="53" s="1"/>
  <c r="KY365" i="53"/>
  <c r="KX365" i="53"/>
  <c r="KW365" i="53"/>
  <c r="KV365" i="53"/>
  <c r="KU365" i="53"/>
  <c r="LA364" i="53"/>
  <c r="LB364" i="53" s="1"/>
  <c r="KY364" i="53"/>
  <c r="KX364" i="53"/>
  <c r="KW364" i="53"/>
  <c r="KV364" i="53"/>
  <c r="KU364" i="53"/>
  <c r="LB363" i="53"/>
  <c r="LA363" i="53"/>
  <c r="KY363" i="53"/>
  <c r="KX363" i="53"/>
  <c r="KW363" i="53"/>
  <c r="KV363" i="53"/>
  <c r="KU363" i="53"/>
  <c r="LA362" i="53"/>
  <c r="LB362" i="53" s="1"/>
  <c r="KY362" i="53"/>
  <c r="KX362" i="53"/>
  <c r="KW362" i="53"/>
  <c r="KV362" i="53"/>
  <c r="KU362" i="53"/>
  <c r="LA361" i="53"/>
  <c r="LB361" i="53" s="1"/>
  <c r="KY361" i="53"/>
  <c r="KX361" i="53"/>
  <c r="KW361" i="53"/>
  <c r="KV361" i="53"/>
  <c r="KU361" i="53"/>
  <c r="LA359" i="53"/>
  <c r="LB359" i="53" s="1"/>
  <c r="KY359" i="53"/>
  <c r="KX359" i="53"/>
  <c r="KW359" i="53"/>
  <c r="KV359" i="53"/>
  <c r="KU359" i="53"/>
  <c r="LA358" i="53"/>
  <c r="LB358" i="53" s="1"/>
  <c r="KY358" i="53"/>
  <c r="KX358" i="53"/>
  <c r="KW358" i="53"/>
  <c r="KV358" i="53"/>
  <c r="KU358" i="53"/>
  <c r="LA356" i="53"/>
  <c r="LB356" i="53" s="1"/>
  <c r="KY356" i="53"/>
  <c r="KX356" i="53"/>
  <c r="KW356" i="53"/>
  <c r="KV356" i="53"/>
  <c r="KU356" i="53"/>
  <c r="LB355" i="53"/>
  <c r="LA355" i="53"/>
  <c r="KY355" i="53"/>
  <c r="KX355" i="53"/>
  <c r="KW355" i="53"/>
  <c r="KV355" i="53"/>
  <c r="KU355" i="53"/>
  <c r="LA354" i="53"/>
  <c r="LB354" i="53" s="1"/>
  <c r="KY354" i="53"/>
  <c r="KX354" i="53"/>
  <c r="KW354" i="53"/>
  <c r="KV354" i="53"/>
  <c r="KU354" i="53"/>
  <c r="LA353" i="53"/>
  <c r="LB353" i="53" s="1"/>
  <c r="KY353" i="53"/>
  <c r="KX353" i="53"/>
  <c r="KW353" i="53"/>
  <c r="KV353" i="53"/>
  <c r="KU353" i="53"/>
  <c r="LA352" i="53"/>
  <c r="LB352" i="53" s="1"/>
  <c r="KY352" i="53"/>
  <c r="KX352" i="53"/>
  <c r="KW352" i="53"/>
  <c r="KV352" i="53"/>
  <c r="KU352" i="53"/>
  <c r="LB351" i="53"/>
  <c r="LA351" i="53"/>
  <c r="KY351" i="53"/>
  <c r="KX351" i="53"/>
  <c r="KW351" i="53"/>
  <c r="KV351" i="53"/>
  <c r="KU351" i="53"/>
  <c r="LA350" i="53"/>
  <c r="LB350" i="53" s="1"/>
  <c r="KY350" i="53"/>
  <c r="KX350" i="53"/>
  <c r="KW350" i="53"/>
  <c r="KV350" i="53"/>
  <c r="KU350" i="53"/>
  <c r="LA349" i="53"/>
  <c r="LB349" i="53" s="1"/>
  <c r="KY349" i="53"/>
  <c r="KX349" i="53"/>
  <c r="KW349" i="53"/>
  <c r="KV349" i="53"/>
  <c r="KU349" i="53"/>
  <c r="LA348" i="53"/>
  <c r="LB348" i="53" s="1"/>
  <c r="KY348" i="53"/>
  <c r="KX348" i="53"/>
  <c r="KW348" i="53"/>
  <c r="KV348" i="53"/>
  <c r="KU348" i="53"/>
  <c r="LA347" i="53"/>
  <c r="LB347" i="53" s="1"/>
  <c r="KY347" i="53"/>
  <c r="KX347" i="53"/>
  <c r="KW347" i="53"/>
  <c r="KV347" i="53"/>
  <c r="KU347" i="53"/>
  <c r="LA346" i="53"/>
  <c r="LB346" i="53" s="1"/>
  <c r="KY346" i="53"/>
  <c r="KX346" i="53"/>
  <c r="KW346" i="53"/>
  <c r="KV346" i="53"/>
  <c r="KU346" i="53"/>
  <c r="LB342" i="53"/>
  <c r="LA342" i="53"/>
  <c r="KY342" i="53"/>
  <c r="KX342" i="53"/>
  <c r="KW342" i="53"/>
  <c r="KV342" i="53"/>
  <c r="KU342" i="53"/>
  <c r="LA341" i="53"/>
  <c r="LB341" i="53" s="1"/>
  <c r="KY341" i="53"/>
  <c r="KX341" i="53"/>
  <c r="KW341" i="53"/>
  <c r="KV341" i="53"/>
  <c r="KU341" i="53"/>
  <c r="LA340" i="53"/>
  <c r="LB340" i="53" s="1"/>
  <c r="KY340" i="53"/>
  <c r="KX340" i="53"/>
  <c r="KW340" i="53"/>
  <c r="KV340" i="53"/>
  <c r="KU340" i="53"/>
  <c r="LA338" i="53"/>
  <c r="LB338" i="53" s="1"/>
  <c r="KY338" i="53"/>
  <c r="KX338" i="53"/>
  <c r="KW338" i="53"/>
  <c r="KV338" i="53"/>
  <c r="KU338" i="53"/>
  <c r="LA337" i="53"/>
  <c r="LB337" i="53" s="1"/>
  <c r="KY337" i="53"/>
  <c r="KX337" i="53"/>
  <c r="KW337" i="53"/>
  <c r="KV337" i="53"/>
  <c r="KU337" i="53"/>
  <c r="LA336" i="53"/>
  <c r="LB336" i="53" s="1"/>
  <c r="KY336" i="53"/>
  <c r="KX336" i="53"/>
  <c r="KW336" i="53"/>
  <c r="KV336" i="53"/>
  <c r="KU336" i="53"/>
  <c r="LA335" i="53"/>
  <c r="LB335" i="53" s="1"/>
  <c r="KY335" i="53"/>
  <c r="KX335" i="53"/>
  <c r="KW335" i="53"/>
  <c r="KV335" i="53"/>
  <c r="KU335" i="53"/>
  <c r="LA334" i="53"/>
  <c r="LB334" i="53" s="1"/>
  <c r="KY334" i="53"/>
  <c r="KX334" i="53"/>
  <c r="KW334" i="53"/>
  <c r="KV334" i="53"/>
  <c r="KU334" i="53"/>
  <c r="LA333" i="53"/>
  <c r="LB333" i="53" s="1"/>
  <c r="KY333" i="53"/>
  <c r="KX333" i="53"/>
  <c r="KW333" i="53"/>
  <c r="KV333" i="53"/>
  <c r="KU333" i="53"/>
  <c r="LA330" i="53"/>
  <c r="LB330" i="53" s="1"/>
  <c r="KY330" i="53"/>
  <c r="KX330" i="53"/>
  <c r="KW330" i="53"/>
  <c r="KV330" i="53"/>
  <c r="KU330" i="53"/>
  <c r="LB329" i="53"/>
  <c r="LA329" i="53"/>
  <c r="KY329" i="53"/>
  <c r="KX329" i="53"/>
  <c r="KW329" i="53"/>
  <c r="KV329" i="53"/>
  <c r="KU329" i="53"/>
  <c r="LA328" i="53"/>
  <c r="LB328" i="53" s="1"/>
  <c r="KY328" i="53"/>
  <c r="KX328" i="53"/>
  <c r="KW328" i="53"/>
  <c r="KV328" i="53"/>
  <c r="KU328" i="53"/>
  <c r="LA327" i="53"/>
  <c r="LB327" i="53" s="1"/>
  <c r="KY327" i="53"/>
  <c r="KX327" i="53"/>
  <c r="KW327" i="53"/>
  <c r="KV327" i="53"/>
  <c r="KU327" i="53"/>
  <c r="LA326" i="53"/>
  <c r="LB326" i="53" s="1"/>
  <c r="KY326" i="53"/>
  <c r="KX326" i="53"/>
  <c r="KW326" i="53"/>
  <c r="KV326" i="53"/>
  <c r="KU326" i="53"/>
  <c r="LA325" i="53"/>
  <c r="LB325" i="53" s="1"/>
  <c r="KY325" i="53"/>
  <c r="KX325" i="53"/>
  <c r="KW325" i="53"/>
  <c r="KV325" i="53"/>
  <c r="KU325" i="53"/>
  <c r="LA324" i="53"/>
  <c r="LB324" i="53" s="1"/>
  <c r="KY324" i="53"/>
  <c r="KX324" i="53"/>
  <c r="KW324" i="53"/>
  <c r="KV324" i="53"/>
  <c r="KU324" i="53"/>
  <c r="LA323" i="53"/>
  <c r="LB323" i="53" s="1"/>
  <c r="KY323" i="53"/>
  <c r="KX323" i="53"/>
  <c r="KW323" i="53"/>
  <c r="KV323" i="53"/>
  <c r="KU323" i="53"/>
  <c r="LA322" i="53"/>
  <c r="LB322" i="53" s="1"/>
  <c r="KY322" i="53"/>
  <c r="KX322" i="53"/>
  <c r="KW322" i="53"/>
  <c r="KV322" i="53"/>
  <c r="KU322" i="53"/>
  <c r="LB321" i="53"/>
  <c r="LA321" i="53"/>
  <c r="KY321" i="53"/>
  <c r="KX321" i="53"/>
  <c r="KW321" i="53"/>
  <c r="KV321" i="53"/>
  <c r="KU321" i="53"/>
  <c r="LA320" i="53"/>
  <c r="LB320" i="53" s="1"/>
  <c r="KY320" i="53"/>
  <c r="KX320" i="53"/>
  <c r="KW320" i="53"/>
  <c r="KV320" i="53"/>
  <c r="KU320" i="53"/>
  <c r="LA319" i="53"/>
  <c r="LB319" i="53" s="1"/>
  <c r="KY319" i="53"/>
  <c r="KX319" i="53"/>
  <c r="KW319" i="53"/>
  <c r="KV319" i="53"/>
  <c r="KU319" i="53"/>
  <c r="LA318" i="53"/>
  <c r="LB318" i="53" s="1"/>
  <c r="KY318" i="53"/>
  <c r="KX318" i="53"/>
  <c r="KW318" i="53"/>
  <c r="KV318" i="53"/>
  <c r="KU318" i="53"/>
  <c r="LA317" i="53"/>
  <c r="LB317" i="53" s="1"/>
  <c r="KY317" i="53"/>
  <c r="KX317" i="53"/>
  <c r="KW317" i="53"/>
  <c r="KV317" i="53"/>
  <c r="KU317" i="53"/>
  <c r="LA316" i="53"/>
  <c r="LB316" i="53" s="1"/>
  <c r="KY316" i="53"/>
  <c r="KX316" i="53"/>
  <c r="KW316" i="53"/>
  <c r="KV316" i="53"/>
  <c r="KU316" i="53"/>
  <c r="LA315" i="53"/>
  <c r="LB315" i="53" s="1"/>
  <c r="KY315" i="53"/>
  <c r="KX315" i="53"/>
  <c r="KW315" i="53"/>
  <c r="KV315" i="53"/>
  <c r="KU315" i="53"/>
  <c r="LA314" i="53"/>
  <c r="LB314" i="53" s="1"/>
  <c r="KY314" i="53"/>
  <c r="KX314" i="53"/>
  <c r="KW314" i="53"/>
  <c r="KV314" i="53"/>
  <c r="KU314" i="53"/>
  <c r="LB313" i="53"/>
  <c r="LA313" i="53"/>
  <c r="KY313" i="53"/>
  <c r="KX313" i="53"/>
  <c r="KW313" i="53"/>
  <c r="KV313" i="53"/>
  <c r="KU313" i="53"/>
  <c r="LA312" i="53"/>
  <c r="LB312" i="53" s="1"/>
  <c r="KY312" i="53"/>
  <c r="KX312" i="53"/>
  <c r="KW312" i="53"/>
  <c r="KV312" i="53"/>
  <c r="KU312" i="53"/>
  <c r="LA311" i="53"/>
  <c r="LB311" i="53" s="1"/>
  <c r="KY311" i="53"/>
  <c r="KX311" i="53"/>
  <c r="KW311" i="53"/>
  <c r="KV311" i="53"/>
  <c r="KU311" i="53"/>
  <c r="LA308" i="53"/>
  <c r="LB308" i="53" s="1"/>
  <c r="KY308" i="53"/>
  <c r="KX308" i="53"/>
  <c r="KW308" i="53"/>
  <c r="KV308" i="53"/>
  <c r="KU308" i="53"/>
  <c r="LA307" i="53"/>
  <c r="LB307" i="53" s="1"/>
  <c r="KY307" i="53"/>
  <c r="KX307" i="53"/>
  <c r="KW307" i="53"/>
  <c r="KV307" i="53"/>
  <c r="KU307" i="53"/>
  <c r="LA306" i="53"/>
  <c r="LB306" i="53" s="1"/>
  <c r="KY306" i="53"/>
  <c r="KX306" i="53"/>
  <c r="KW306" i="53"/>
  <c r="KV306" i="53"/>
  <c r="KU306" i="53"/>
  <c r="LA305" i="53"/>
  <c r="LB305" i="53" s="1"/>
  <c r="KY305" i="53"/>
  <c r="KX305" i="53"/>
  <c r="KW305" i="53"/>
  <c r="KV305" i="53"/>
  <c r="KU305" i="53"/>
  <c r="LA304" i="53"/>
  <c r="LB304" i="53" s="1"/>
  <c r="KY304" i="53"/>
  <c r="KX304" i="53"/>
  <c r="KW304" i="53"/>
  <c r="KV304" i="53"/>
  <c r="KU304" i="53"/>
  <c r="LA301" i="53"/>
  <c r="LB301" i="53" s="1"/>
  <c r="KY301" i="53"/>
  <c r="KX301" i="53"/>
  <c r="KW301" i="53"/>
  <c r="KV301" i="53"/>
  <c r="KU301" i="53"/>
  <c r="LA300" i="53"/>
  <c r="LB300" i="53" s="1"/>
  <c r="KY300" i="53"/>
  <c r="KX300" i="53"/>
  <c r="KW300" i="53"/>
  <c r="KV300" i="53"/>
  <c r="KU300" i="53"/>
  <c r="LA299" i="53"/>
  <c r="LB299" i="53" s="1"/>
  <c r="KY299" i="53"/>
  <c r="KX299" i="53"/>
  <c r="KW299" i="53"/>
  <c r="KV299" i="53"/>
  <c r="KU299" i="53"/>
  <c r="LA298" i="53"/>
  <c r="LB298" i="53" s="1"/>
  <c r="KY298" i="53"/>
  <c r="KX298" i="53"/>
  <c r="KW298" i="53"/>
  <c r="KV298" i="53"/>
  <c r="KU298" i="53"/>
  <c r="LA297" i="53"/>
  <c r="LB297" i="53" s="1"/>
  <c r="KY297" i="53"/>
  <c r="KX297" i="53"/>
  <c r="KW297" i="53"/>
  <c r="KV297" i="53"/>
  <c r="KU297" i="53"/>
  <c r="LA296" i="53"/>
  <c r="LB296" i="53" s="1"/>
  <c r="KY296" i="53"/>
  <c r="KX296" i="53"/>
  <c r="KW296" i="53"/>
  <c r="KV296" i="53"/>
  <c r="KU296" i="53"/>
  <c r="LA295" i="53"/>
  <c r="LB295" i="53" s="1"/>
  <c r="KY295" i="53"/>
  <c r="KX295" i="53"/>
  <c r="KW295" i="53"/>
  <c r="KV295" i="53"/>
  <c r="KU295" i="53"/>
  <c r="LA294" i="53"/>
  <c r="LB294" i="53" s="1"/>
  <c r="KY294" i="53"/>
  <c r="KX294" i="53"/>
  <c r="KW294" i="53"/>
  <c r="KV294" i="53"/>
  <c r="KU294" i="53"/>
  <c r="LA293" i="53"/>
  <c r="LB293" i="53" s="1"/>
  <c r="KY293" i="53"/>
  <c r="KX293" i="53"/>
  <c r="KW293" i="53"/>
  <c r="KV293" i="53"/>
  <c r="KU293" i="53"/>
  <c r="LA292" i="53"/>
  <c r="LB292" i="53" s="1"/>
  <c r="KY292" i="53"/>
  <c r="KX292" i="53"/>
  <c r="KW292" i="53"/>
  <c r="KV292" i="53"/>
  <c r="KU292" i="53"/>
  <c r="LA291" i="53"/>
  <c r="LB291" i="53" s="1"/>
  <c r="KY291" i="53"/>
  <c r="KX291" i="53"/>
  <c r="KW291" i="53"/>
  <c r="KV291" i="53"/>
  <c r="KU291" i="53"/>
  <c r="LA290" i="53"/>
  <c r="LB290" i="53" s="1"/>
  <c r="KY290" i="53"/>
  <c r="KX290" i="53"/>
  <c r="KW290" i="53"/>
  <c r="KV290" i="53"/>
  <c r="KU290" i="53"/>
  <c r="LA289" i="53"/>
  <c r="LB289" i="53" s="1"/>
  <c r="KY289" i="53"/>
  <c r="KX289" i="53"/>
  <c r="KW289" i="53"/>
  <c r="KV289" i="53"/>
  <c r="KU289" i="53"/>
  <c r="LA288" i="53"/>
  <c r="LB288" i="53" s="1"/>
  <c r="KY288" i="53"/>
  <c r="KX288" i="53"/>
  <c r="KW288" i="53"/>
  <c r="KV288" i="53"/>
  <c r="KU288" i="53"/>
  <c r="LA287" i="53"/>
  <c r="LB287" i="53" s="1"/>
  <c r="KY287" i="53"/>
  <c r="KX287" i="53"/>
  <c r="KW287" i="53"/>
  <c r="KV287" i="53"/>
  <c r="KU287" i="53"/>
  <c r="LA286" i="53"/>
  <c r="LB286" i="53" s="1"/>
  <c r="KY286" i="53"/>
  <c r="KX286" i="53"/>
  <c r="KW286" i="53"/>
  <c r="KV286" i="53"/>
  <c r="KU286" i="53"/>
  <c r="LA285" i="53"/>
  <c r="LB285" i="53" s="1"/>
  <c r="KY285" i="53"/>
  <c r="KX285" i="53"/>
  <c r="KW285" i="53"/>
  <c r="KV285" i="53"/>
  <c r="KU285" i="53"/>
  <c r="LA284" i="53"/>
  <c r="LB284" i="53" s="1"/>
  <c r="KY284" i="53"/>
  <c r="KX284" i="53"/>
  <c r="KW284" i="53"/>
  <c r="KV284" i="53"/>
  <c r="KU284" i="53"/>
  <c r="LA280" i="53"/>
  <c r="LB280" i="53" s="1"/>
  <c r="KY280" i="53"/>
  <c r="KX280" i="53"/>
  <c r="KW280" i="53"/>
  <c r="KV280" i="53"/>
  <c r="KU280" i="53"/>
  <c r="LA279" i="53"/>
  <c r="LB279" i="53" s="1"/>
  <c r="KY279" i="53"/>
  <c r="KX279" i="53"/>
  <c r="KW279" i="53"/>
  <c r="KV279" i="53"/>
  <c r="KU279" i="53"/>
  <c r="LA278" i="53"/>
  <c r="LB278" i="53" s="1"/>
  <c r="KY278" i="53"/>
  <c r="KX278" i="53"/>
  <c r="KW278" i="53"/>
  <c r="KV278" i="53"/>
  <c r="KU278" i="53"/>
  <c r="LA277" i="53"/>
  <c r="LB277" i="53" s="1"/>
  <c r="KY277" i="53"/>
  <c r="KX277" i="53"/>
  <c r="KW277" i="53"/>
  <c r="KV277" i="53"/>
  <c r="KU277" i="53"/>
  <c r="LA276" i="53"/>
  <c r="LB276" i="53" s="1"/>
  <c r="KY276" i="53"/>
  <c r="KX276" i="53"/>
  <c r="KW276" i="53"/>
  <c r="KV276" i="53"/>
  <c r="KU276" i="53"/>
  <c r="LA275" i="53"/>
  <c r="LB275" i="53" s="1"/>
  <c r="KY275" i="53"/>
  <c r="KX275" i="53"/>
  <c r="KW275" i="53"/>
  <c r="KV275" i="53"/>
  <c r="KU275" i="53"/>
  <c r="LA274" i="53"/>
  <c r="LB274" i="53" s="1"/>
  <c r="KY274" i="53"/>
  <c r="KX274" i="53"/>
  <c r="KW274" i="53"/>
  <c r="KV274" i="53"/>
  <c r="KU274" i="53"/>
  <c r="LA273" i="53"/>
  <c r="LB273" i="53" s="1"/>
  <c r="KY273" i="53"/>
  <c r="KX273" i="53"/>
  <c r="KW273" i="53"/>
  <c r="KV273" i="53"/>
  <c r="KU273" i="53"/>
  <c r="LA272" i="53"/>
  <c r="LB272" i="53" s="1"/>
  <c r="KY272" i="53"/>
  <c r="KX272" i="53"/>
  <c r="KW272" i="53"/>
  <c r="KV272" i="53"/>
  <c r="KU272" i="53"/>
  <c r="LA271" i="53"/>
  <c r="LB271" i="53" s="1"/>
  <c r="KY271" i="53"/>
  <c r="KX271" i="53"/>
  <c r="KW271" i="53"/>
  <c r="KV271" i="53"/>
  <c r="KU271" i="53"/>
  <c r="LA270" i="53"/>
  <c r="LB270" i="53" s="1"/>
  <c r="KY270" i="53"/>
  <c r="KX270" i="53"/>
  <c r="KW270" i="53"/>
  <c r="KV270" i="53"/>
  <c r="KU270" i="53"/>
  <c r="LA269" i="53"/>
  <c r="LB269" i="53" s="1"/>
  <c r="KY269" i="53"/>
  <c r="KX269" i="53"/>
  <c r="KW269" i="53"/>
  <c r="KV269" i="53"/>
  <c r="KU269" i="53"/>
  <c r="LA268" i="53"/>
  <c r="LB268" i="53" s="1"/>
  <c r="KY268" i="53"/>
  <c r="KX268" i="53"/>
  <c r="KW268" i="53"/>
  <c r="KV268" i="53"/>
  <c r="KU268" i="53"/>
  <c r="LA267" i="53"/>
  <c r="LB267" i="53" s="1"/>
  <c r="KY267" i="53"/>
  <c r="KX267" i="53"/>
  <c r="KV267" i="53"/>
  <c r="LA266" i="53"/>
  <c r="LB266" i="53" s="1"/>
  <c r="KY266" i="53"/>
  <c r="KX266" i="53"/>
  <c r="KW266" i="53"/>
  <c r="KV266" i="53"/>
  <c r="KU266" i="53"/>
  <c r="LA265" i="53"/>
  <c r="LB265" i="53" s="1"/>
  <c r="KY265" i="53"/>
  <c r="KX265" i="53"/>
  <c r="KW265" i="53"/>
  <c r="KV265" i="53"/>
  <c r="KU265" i="53"/>
  <c r="LA264" i="53"/>
  <c r="LB264" i="53" s="1"/>
  <c r="KY264" i="53"/>
  <c r="KX264" i="53"/>
  <c r="KW264" i="53"/>
  <c r="KV264" i="53"/>
  <c r="KU264" i="53"/>
  <c r="LA258" i="53"/>
  <c r="LB258" i="53" s="1"/>
  <c r="KY258" i="53"/>
  <c r="KX258" i="53"/>
  <c r="KW258" i="53"/>
  <c r="KV258" i="53"/>
  <c r="KU258" i="53"/>
  <c r="LA257" i="53"/>
  <c r="LB257" i="53" s="1"/>
  <c r="KY257" i="53"/>
  <c r="KX257" i="53"/>
  <c r="KW257" i="53"/>
  <c r="KV257" i="53"/>
  <c r="KU257" i="53"/>
  <c r="LA256" i="53"/>
  <c r="LB256" i="53" s="1"/>
  <c r="KY256" i="53"/>
  <c r="KX256" i="53"/>
  <c r="KW256" i="53"/>
  <c r="KV256" i="53"/>
  <c r="KU256" i="53"/>
  <c r="LA255" i="53"/>
  <c r="LB255" i="53" s="1"/>
  <c r="KY255" i="53"/>
  <c r="KX255" i="53"/>
  <c r="KW255" i="53"/>
  <c r="KV255" i="53"/>
  <c r="KU255" i="53"/>
  <c r="LA254" i="53"/>
  <c r="LB254" i="53" s="1"/>
  <c r="KY254" i="53"/>
  <c r="KX254" i="53"/>
  <c r="KW254" i="53"/>
  <c r="KV254" i="53"/>
  <c r="KU254" i="53"/>
  <c r="LA253" i="53"/>
  <c r="LB253" i="53" s="1"/>
  <c r="KY253" i="53"/>
  <c r="KX253" i="53"/>
  <c r="KW253" i="53"/>
  <c r="KV253" i="53"/>
  <c r="KU253" i="53"/>
  <c r="LA252" i="53"/>
  <c r="LB252" i="53" s="1"/>
  <c r="KY252" i="53"/>
  <c r="KX252" i="53"/>
  <c r="KW252" i="53"/>
  <c r="KV252" i="53"/>
  <c r="KU252" i="53"/>
  <c r="LA251" i="53"/>
  <c r="LB251" i="53" s="1"/>
  <c r="KY251" i="53"/>
  <c r="KX251" i="53"/>
  <c r="KW251" i="53"/>
  <c r="KV251" i="53"/>
  <c r="KU251" i="53"/>
  <c r="LA250" i="53"/>
  <c r="LB250" i="53" s="1"/>
  <c r="KY250" i="53"/>
  <c r="KX250" i="53"/>
  <c r="KW250" i="53"/>
  <c r="KV250" i="53"/>
  <c r="KU250" i="53"/>
  <c r="LA249" i="53"/>
  <c r="LB249" i="53" s="1"/>
  <c r="KY249" i="53"/>
  <c r="KX249" i="53"/>
  <c r="KW249" i="53"/>
  <c r="KV249" i="53"/>
  <c r="KU249" i="53"/>
  <c r="LA248" i="53"/>
  <c r="LB248" i="53" s="1"/>
  <c r="KY248" i="53"/>
  <c r="KX248" i="53"/>
  <c r="KW248" i="53"/>
  <c r="KV248" i="53"/>
  <c r="KU248" i="53"/>
  <c r="LA247" i="53"/>
  <c r="LB247" i="53" s="1"/>
  <c r="KY247" i="53"/>
  <c r="KX247" i="53"/>
  <c r="KW247" i="53"/>
  <c r="KV247" i="53"/>
  <c r="KU247" i="53"/>
  <c r="LA246" i="53"/>
  <c r="LB246" i="53" s="1"/>
  <c r="KY246" i="53"/>
  <c r="KX246" i="53"/>
  <c r="KW246" i="53"/>
  <c r="KV246" i="53"/>
  <c r="KU246" i="53"/>
  <c r="LA245" i="53"/>
  <c r="LB245" i="53" s="1"/>
  <c r="KY245" i="53"/>
  <c r="KX245" i="53"/>
  <c r="KW245" i="53"/>
  <c r="KV245" i="53"/>
  <c r="KU245" i="53"/>
  <c r="LA244" i="53"/>
  <c r="LB244" i="53" s="1"/>
  <c r="KY244" i="53"/>
  <c r="KX244" i="53"/>
  <c r="KW244" i="53"/>
  <c r="KV244" i="53"/>
  <c r="KU244" i="53"/>
  <c r="LA243" i="53"/>
  <c r="LB243" i="53" s="1"/>
  <c r="KY243" i="53"/>
  <c r="KX243" i="53"/>
  <c r="KW243" i="53"/>
  <c r="KV243" i="53"/>
  <c r="KU243" i="53"/>
  <c r="LA242" i="53"/>
  <c r="LB242" i="53" s="1"/>
  <c r="KY242" i="53"/>
  <c r="KX242" i="53"/>
  <c r="KW242" i="53"/>
  <c r="KV242" i="53"/>
  <c r="KU242" i="53"/>
  <c r="LA241" i="53"/>
  <c r="LB241" i="53" s="1"/>
  <c r="KY241" i="53"/>
  <c r="KX241" i="53"/>
  <c r="KW241" i="53"/>
  <c r="KV241" i="53"/>
  <c r="KU241" i="53"/>
  <c r="LA240" i="53"/>
  <c r="LB240" i="53" s="1"/>
  <c r="KY240" i="53"/>
  <c r="KX240" i="53"/>
  <c r="KW240" i="53"/>
  <c r="KV240" i="53"/>
  <c r="KU240" i="53"/>
  <c r="LA238" i="53"/>
  <c r="LB238" i="53" s="1"/>
  <c r="KY238" i="53"/>
  <c r="KX238" i="53"/>
  <c r="KW238" i="53"/>
  <c r="KV238" i="53"/>
  <c r="KU238" i="53"/>
  <c r="LA237" i="53"/>
  <c r="LB237" i="53" s="1"/>
  <c r="KY237" i="53"/>
  <c r="KX237" i="53"/>
  <c r="KW237" i="53"/>
  <c r="KV237" i="53"/>
  <c r="KU237" i="53"/>
  <c r="LA236" i="53"/>
  <c r="LB236" i="53" s="1"/>
  <c r="KY236" i="53"/>
  <c r="KX236" i="53"/>
  <c r="KW236" i="53"/>
  <c r="KV236" i="53"/>
  <c r="KU236" i="53"/>
  <c r="LA235" i="53"/>
  <c r="LB235" i="53" s="1"/>
  <c r="KY235" i="53"/>
  <c r="KX235" i="53"/>
  <c r="KW235" i="53"/>
  <c r="KV235" i="53"/>
  <c r="KU235" i="53"/>
  <c r="LA234" i="53"/>
  <c r="LB234" i="53" s="1"/>
  <c r="KY234" i="53"/>
  <c r="KX234" i="53"/>
  <c r="KW234" i="53"/>
  <c r="KV234" i="53"/>
  <c r="KU234" i="53"/>
  <c r="LA233" i="53"/>
  <c r="LB233" i="53" s="1"/>
  <c r="KY233" i="53"/>
  <c r="KX233" i="53"/>
  <c r="KW233" i="53"/>
  <c r="KV233" i="53"/>
  <c r="KU233" i="53"/>
  <c r="LA232" i="53"/>
  <c r="LB232" i="53" s="1"/>
  <c r="KY232" i="53"/>
  <c r="KX232" i="53"/>
  <c r="KW232" i="53"/>
  <c r="KV232" i="53"/>
  <c r="KU232" i="53"/>
  <c r="LA231" i="53"/>
  <c r="LB231" i="53" s="1"/>
  <c r="KY231" i="53"/>
  <c r="KX231" i="53"/>
  <c r="KW231" i="53"/>
  <c r="KV231" i="53"/>
  <c r="KU231" i="53"/>
  <c r="LA230" i="53"/>
  <c r="LB230" i="53" s="1"/>
  <c r="KY230" i="53"/>
  <c r="KX230" i="53"/>
  <c r="KW230" i="53"/>
  <c r="KU230" i="53"/>
  <c r="LA229" i="53"/>
  <c r="LB229" i="53" s="1"/>
  <c r="KY229" i="53"/>
  <c r="KX229" i="53"/>
  <c r="KW229" i="53"/>
  <c r="KV229" i="53"/>
  <c r="KU229" i="53"/>
  <c r="LA228" i="53"/>
  <c r="LB228" i="53" s="1"/>
  <c r="KY228" i="53"/>
  <c r="KX228" i="53"/>
  <c r="KW228" i="53"/>
  <c r="KV228" i="53"/>
  <c r="KU228" i="53"/>
  <c r="LA227" i="53"/>
  <c r="LB227" i="53" s="1"/>
  <c r="KY227" i="53"/>
  <c r="KX227" i="53"/>
  <c r="KW227" i="53"/>
  <c r="KV227" i="53"/>
  <c r="KU227" i="53"/>
  <c r="LA226" i="53"/>
  <c r="LB226" i="53" s="1"/>
  <c r="KY226" i="53"/>
  <c r="KX226" i="53"/>
  <c r="KW226" i="53"/>
  <c r="KV226" i="53"/>
  <c r="KU226" i="53"/>
  <c r="LA224" i="53"/>
  <c r="LB224" i="53" s="1"/>
  <c r="KY224" i="53"/>
  <c r="KX224" i="53"/>
  <c r="KW224" i="53"/>
  <c r="KV224" i="53"/>
  <c r="KU224" i="53"/>
  <c r="LA223" i="53"/>
  <c r="LB223" i="53" s="1"/>
  <c r="KY223" i="53"/>
  <c r="KX223" i="53"/>
  <c r="KW223" i="53"/>
  <c r="KV223" i="53"/>
  <c r="KU223" i="53"/>
  <c r="LA222" i="53"/>
  <c r="LB222" i="53" s="1"/>
  <c r="KY222" i="53"/>
  <c r="KX222" i="53"/>
  <c r="KW222" i="53"/>
  <c r="KV222" i="53"/>
  <c r="KU222" i="53"/>
  <c r="LA219" i="53"/>
  <c r="LB219" i="53" s="1"/>
  <c r="KY219" i="53"/>
  <c r="KX219" i="53"/>
  <c r="KW219" i="53"/>
  <c r="KV219" i="53"/>
  <c r="KU219" i="53"/>
  <c r="LA218" i="53"/>
  <c r="LB218" i="53" s="1"/>
  <c r="KY218" i="53"/>
  <c r="KX218" i="53"/>
  <c r="KW218" i="53"/>
  <c r="KV218" i="53"/>
  <c r="KU218" i="53"/>
  <c r="LA217" i="53"/>
  <c r="LB217" i="53" s="1"/>
  <c r="KY217" i="53"/>
  <c r="KX217" i="53"/>
  <c r="KW217" i="53"/>
  <c r="KV217" i="53"/>
  <c r="KU217" i="53"/>
  <c r="LA216" i="53"/>
  <c r="LB216" i="53" s="1"/>
  <c r="KY216" i="53"/>
  <c r="KX216" i="53"/>
  <c r="KW216" i="53"/>
  <c r="KV216" i="53"/>
  <c r="KU216" i="53"/>
  <c r="LA215" i="53"/>
  <c r="LB215" i="53" s="1"/>
  <c r="KY215" i="53"/>
  <c r="KX215" i="53"/>
  <c r="KW215" i="53"/>
  <c r="KV215" i="53"/>
  <c r="KU215" i="53"/>
  <c r="LA214" i="53"/>
  <c r="LB214" i="53" s="1"/>
  <c r="KY214" i="53"/>
  <c r="KX214" i="53"/>
  <c r="KW214" i="53"/>
  <c r="KV214" i="53"/>
  <c r="KU214" i="53"/>
  <c r="LA213" i="53"/>
  <c r="LB213" i="53" s="1"/>
  <c r="KY213" i="53"/>
  <c r="KX213" i="53"/>
  <c r="KW213" i="53"/>
  <c r="KV213" i="53"/>
  <c r="KU213" i="53"/>
  <c r="LA212" i="53"/>
  <c r="LB212" i="53" s="1"/>
  <c r="KY212" i="53"/>
  <c r="KX212" i="53"/>
  <c r="KW212" i="53"/>
  <c r="KV212" i="53"/>
  <c r="KU212" i="53"/>
  <c r="LA211" i="53"/>
  <c r="LB211" i="53" s="1"/>
  <c r="KY211" i="53"/>
  <c r="KX211" i="53"/>
  <c r="KW211" i="53"/>
  <c r="KV211" i="53"/>
  <c r="KU211" i="53"/>
  <c r="LA210" i="53"/>
  <c r="LB210" i="53" s="1"/>
  <c r="KY210" i="53"/>
  <c r="KX210" i="53"/>
  <c r="KW210" i="53"/>
  <c r="KV210" i="53"/>
  <c r="KU210" i="53"/>
  <c r="LA209" i="53"/>
  <c r="LB209" i="53" s="1"/>
  <c r="KY209" i="53"/>
  <c r="KX209" i="53"/>
  <c r="KW209" i="53"/>
  <c r="KV209" i="53"/>
  <c r="KU209" i="53"/>
  <c r="LA208" i="53"/>
  <c r="LB208" i="53" s="1"/>
  <c r="KY208" i="53"/>
  <c r="KX208" i="53"/>
  <c r="KW208" i="53"/>
  <c r="KV208" i="53"/>
  <c r="KU208" i="53"/>
  <c r="LA207" i="53"/>
  <c r="LB207" i="53" s="1"/>
  <c r="KY207" i="53"/>
  <c r="KX207" i="53"/>
  <c r="KW207" i="53"/>
  <c r="KV207" i="53"/>
  <c r="KU207" i="53"/>
  <c r="LA206" i="53"/>
  <c r="LB206" i="53" s="1"/>
  <c r="KY206" i="53"/>
  <c r="KX206" i="53"/>
  <c r="KW206" i="53"/>
  <c r="KV206" i="53"/>
  <c r="KU206" i="53"/>
  <c r="LA205" i="53"/>
  <c r="LB205" i="53" s="1"/>
  <c r="KY205" i="53"/>
  <c r="KX205" i="53"/>
  <c r="KW205" i="53"/>
  <c r="KV205" i="53"/>
  <c r="KU205" i="53"/>
  <c r="LA204" i="53"/>
  <c r="LB204" i="53" s="1"/>
  <c r="KY204" i="53"/>
  <c r="KX204" i="53"/>
  <c r="KW204" i="53"/>
  <c r="KV204" i="53"/>
  <c r="KU204" i="53"/>
  <c r="LA203" i="53"/>
  <c r="LB203" i="53" s="1"/>
  <c r="KY203" i="53"/>
  <c r="KX203" i="53"/>
  <c r="KW203" i="53"/>
  <c r="KV203" i="53"/>
  <c r="KU203" i="53"/>
  <c r="LA202" i="53"/>
  <c r="LB202" i="53" s="1"/>
  <c r="KY202" i="53"/>
  <c r="KX202" i="53"/>
  <c r="KW202" i="53"/>
  <c r="KV202" i="53"/>
  <c r="KU202" i="53"/>
  <c r="LA198" i="53"/>
  <c r="LB198" i="53" s="1"/>
  <c r="KY198" i="53"/>
  <c r="KX198" i="53"/>
  <c r="KW198" i="53"/>
  <c r="KV198" i="53"/>
  <c r="KU198" i="53"/>
  <c r="LA197" i="53"/>
  <c r="LB197" i="53" s="1"/>
  <c r="KY197" i="53"/>
  <c r="KX197" i="53"/>
  <c r="KW197" i="53"/>
  <c r="KV197" i="53"/>
  <c r="KU197" i="53"/>
  <c r="LA196" i="53"/>
  <c r="LB196" i="53" s="1"/>
  <c r="KY196" i="53"/>
  <c r="KX196" i="53"/>
  <c r="KW196" i="53"/>
  <c r="KV196" i="53"/>
  <c r="KU196" i="53"/>
  <c r="LA195" i="53"/>
  <c r="LB195" i="53" s="1"/>
  <c r="KY195" i="53"/>
  <c r="KX195" i="53"/>
  <c r="KW195" i="53"/>
  <c r="KV195" i="53"/>
  <c r="KU195" i="53"/>
  <c r="LA194" i="53"/>
  <c r="LB194" i="53" s="1"/>
  <c r="KY194" i="53"/>
  <c r="KX194" i="53"/>
  <c r="KW194" i="53"/>
  <c r="KV194" i="53"/>
  <c r="KU194" i="53"/>
  <c r="LA193" i="53"/>
  <c r="LB193" i="53" s="1"/>
  <c r="KY193" i="53"/>
  <c r="KX193" i="53"/>
  <c r="KW193" i="53"/>
  <c r="KV193" i="53"/>
  <c r="KU193" i="53"/>
  <c r="LA192" i="53"/>
  <c r="LB192" i="53" s="1"/>
  <c r="KY192" i="53"/>
  <c r="KX192" i="53"/>
  <c r="KW192" i="53"/>
  <c r="KV192" i="53"/>
  <c r="KU192" i="53"/>
  <c r="LA191" i="53"/>
  <c r="LB191" i="53" s="1"/>
  <c r="KY191" i="53"/>
  <c r="KX191" i="53"/>
  <c r="KW191" i="53"/>
  <c r="KV191" i="53"/>
  <c r="KU191" i="53"/>
  <c r="LA190" i="53"/>
  <c r="LB190" i="53" s="1"/>
  <c r="KY190" i="53"/>
  <c r="KX190" i="53"/>
  <c r="KW190" i="53"/>
  <c r="KV190" i="53"/>
  <c r="KU190" i="53"/>
  <c r="LA188" i="53"/>
  <c r="LB188" i="53" s="1"/>
  <c r="KY188" i="53"/>
  <c r="KX188" i="53"/>
  <c r="KW188" i="53"/>
  <c r="KV188" i="53"/>
  <c r="KU188" i="53"/>
  <c r="LA187" i="53"/>
  <c r="LB187" i="53" s="1"/>
  <c r="KY187" i="53"/>
  <c r="KX187" i="53"/>
  <c r="KW187" i="53"/>
  <c r="KV187" i="53"/>
  <c r="KU187" i="53"/>
  <c r="LA185" i="53"/>
  <c r="LB185" i="53" s="1"/>
  <c r="KY185" i="53"/>
  <c r="KX185" i="53"/>
  <c r="KW185" i="53"/>
  <c r="KV185" i="53"/>
  <c r="KU185" i="53"/>
  <c r="LA184" i="53"/>
  <c r="LB184" i="53" s="1"/>
  <c r="KY184" i="53"/>
  <c r="KX184" i="53"/>
  <c r="KW184" i="53"/>
  <c r="KV184" i="53"/>
  <c r="KU184" i="53"/>
  <c r="LA183" i="53"/>
  <c r="LB183" i="53" s="1"/>
  <c r="KY183" i="53"/>
  <c r="KX183" i="53"/>
  <c r="KW183" i="53"/>
  <c r="KV183" i="53"/>
  <c r="KU183" i="53"/>
  <c r="LA182" i="53"/>
  <c r="LB182" i="53" s="1"/>
  <c r="KY182" i="53"/>
  <c r="KX182" i="53"/>
  <c r="KW182" i="53"/>
  <c r="KV182" i="53"/>
  <c r="KU182" i="53"/>
  <c r="LA181" i="53"/>
  <c r="LB181" i="53" s="1"/>
  <c r="KY181" i="53"/>
  <c r="KX181" i="53"/>
  <c r="KW181" i="53"/>
  <c r="KV181" i="53"/>
  <c r="KU181" i="53"/>
  <c r="LA179" i="53"/>
  <c r="LB179" i="53" s="1"/>
  <c r="KY179" i="53"/>
  <c r="KX179" i="53"/>
  <c r="KV179" i="53"/>
  <c r="KU179" i="53"/>
  <c r="LA178" i="53"/>
  <c r="LB178" i="53" s="1"/>
  <c r="KY178" i="53"/>
  <c r="KX178" i="53"/>
  <c r="KW178" i="53"/>
  <c r="KV178" i="53"/>
  <c r="KU178" i="53"/>
  <c r="LA177" i="53"/>
  <c r="LB177" i="53" s="1"/>
  <c r="KY177" i="53"/>
  <c r="KX177" i="53"/>
  <c r="KV177" i="53"/>
  <c r="KU177" i="53"/>
  <c r="LA175" i="53"/>
  <c r="LB175" i="53" s="1"/>
  <c r="KY175" i="53"/>
  <c r="KX175" i="53"/>
  <c r="KW175" i="53"/>
  <c r="KV175" i="53"/>
  <c r="KU175" i="53"/>
  <c r="LA174" i="53"/>
  <c r="LB174" i="53" s="1"/>
  <c r="KY174" i="53"/>
  <c r="KX174" i="53"/>
  <c r="KW174" i="53"/>
  <c r="KV174" i="53"/>
  <c r="KU174" i="53"/>
  <c r="LA173" i="53"/>
  <c r="LB173" i="53" s="1"/>
  <c r="KY173" i="53"/>
  <c r="KX173" i="53"/>
  <c r="KW173" i="53"/>
  <c r="KV173" i="53"/>
  <c r="KU173" i="53"/>
  <c r="LA172" i="53"/>
  <c r="LB172" i="53" s="1"/>
  <c r="KY172" i="53"/>
  <c r="KX172" i="53"/>
  <c r="KW172" i="53"/>
  <c r="KV172" i="53"/>
  <c r="KU172" i="53"/>
  <c r="LA169" i="53"/>
  <c r="LB169" i="53" s="1"/>
  <c r="KY169" i="53"/>
  <c r="KX169" i="53"/>
  <c r="KW169" i="53"/>
  <c r="KV169" i="53"/>
  <c r="KU169" i="53"/>
  <c r="LA168" i="53"/>
  <c r="LB168" i="53" s="1"/>
  <c r="KY168" i="53"/>
  <c r="KX168" i="53"/>
  <c r="KW168" i="53"/>
  <c r="KV168" i="53"/>
  <c r="KU168" i="53"/>
  <c r="LA167" i="53"/>
  <c r="LB167" i="53" s="1"/>
  <c r="KY167" i="53"/>
  <c r="KX167" i="53"/>
  <c r="KW167" i="53"/>
  <c r="KV167" i="53"/>
  <c r="KU167" i="53"/>
  <c r="LA166" i="53"/>
  <c r="LB166" i="53" s="1"/>
  <c r="KY166" i="53"/>
  <c r="KX166" i="53"/>
  <c r="KW166" i="53"/>
  <c r="KV166" i="53"/>
  <c r="KU166" i="53"/>
  <c r="LA165" i="53"/>
  <c r="LB165" i="53" s="1"/>
  <c r="KY165" i="53"/>
  <c r="KX165" i="53"/>
  <c r="KW165" i="53"/>
  <c r="KV165" i="53"/>
  <c r="KU165" i="53"/>
  <c r="LA164" i="53"/>
  <c r="LB164" i="53" s="1"/>
  <c r="KY164" i="53"/>
  <c r="KX164" i="53"/>
  <c r="KW164" i="53"/>
  <c r="KV164" i="53"/>
  <c r="KU164" i="53"/>
  <c r="LA163" i="53"/>
  <c r="LB163" i="53" s="1"/>
  <c r="KY163" i="53"/>
  <c r="KX163" i="53"/>
  <c r="KW163" i="53"/>
  <c r="KV163" i="53"/>
  <c r="KU163" i="53"/>
  <c r="LA162" i="53"/>
  <c r="LB162" i="53" s="1"/>
  <c r="KY162" i="53"/>
  <c r="KX162" i="53"/>
  <c r="KW162" i="53"/>
  <c r="KV162" i="53"/>
  <c r="KU162" i="53"/>
  <c r="LA161" i="53"/>
  <c r="LB161" i="53" s="1"/>
  <c r="KY161" i="53"/>
  <c r="KX161" i="53"/>
  <c r="KW161" i="53"/>
  <c r="KV161" i="53"/>
  <c r="KU161" i="53"/>
  <c r="LA160" i="53"/>
  <c r="LB160" i="53" s="1"/>
  <c r="KY160" i="53"/>
  <c r="KX160" i="53"/>
  <c r="KW160" i="53"/>
  <c r="KV160" i="53"/>
  <c r="KU160" i="53"/>
  <c r="LA159" i="53"/>
  <c r="LB159" i="53" s="1"/>
  <c r="KY159" i="53"/>
  <c r="KX159" i="53"/>
  <c r="KW159" i="53"/>
  <c r="KV159" i="53"/>
  <c r="KU159" i="53"/>
  <c r="LA157" i="53"/>
  <c r="LB157" i="53" s="1"/>
  <c r="KY157" i="53"/>
  <c r="KX157" i="53"/>
  <c r="KW157" i="53"/>
  <c r="KV157" i="53"/>
  <c r="KU157" i="53"/>
  <c r="LA156" i="53"/>
  <c r="LB156" i="53" s="1"/>
  <c r="KY156" i="53"/>
  <c r="KX156" i="53"/>
  <c r="KW156" i="53"/>
  <c r="KV156" i="53"/>
  <c r="KU156" i="53"/>
  <c r="LA155" i="53"/>
  <c r="LB155" i="53" s="1"/>
  <c r="KY155" i="53"/>
  <c r="KX155" i="53"/>
  <c r="KW155" i="53"/>
  <c r="KV155" i="53"/>
  <c r="KU155" i="53"/>
  <c r="LA154" i="53"/>
  <c r="LB154" i="53" s="1"/>
  <c r="KY154" i="53"/>
  <c r="KX154" i="53"/>
  <c r="KW154" i="53"/>
  <c r="KV154" i="53"/>
  <c r="KU154" i="53"/>
  <c r="LA153" i="53"/>
  <c r="LB153" i="53" s="1"/>
  <c r="KY153" i="53"/>
  <c r="KX153" i="53"/>
  <c r="KW153" i="53"/>
  <c r="KV153" i="53"/>
  <c r="KU153" i="53"/>
  <c r="LA152" i="53"/>
  <c r="LB152" i="53" s="1"/>
  <c r="KY152" i="53"/>
  <c r="KX152" i="53"/>
  <c r="KW152" i="53"/>
  <c r="KV152" i="53"/>
  <c r="KU152" i="53"/>
  <c r="LA151" i="53"/>
  <c r="LB151" i="53" s="1"/>
  <c r="KY151" i="53"/>
  <c r="KX151" i="53"/>
  <c r="KW151" i="53"/>
  <c r="KV151" i="53"/>
  <c r="KU151" i="53"/>
  <c r="LA150" i="53"/>
  <c r="LB150" i="53" s="1"/>
  <c r="KY150" i="53"/>
  <c r="KX150" i="53"/>
  <c r="KW150" i="53"/>
  <c r="KV150" i="53"/>
  <c r="KU150" i="53"/>
  <c r="LA149" i="53"/>
  <c r="LB149" i="53" s="1"/>
  <c r="KY149" i="53"/>
  <c r="KX149" i="53"/>
  <c r="KW149" i="53"/>
  <c r="KV149" i="53"/>
  <c r="KU149" i="53"/>
  <c r="LA148" i="53"/>
  <c r="LB148" i="53" s="1"/>
  <c r="KY148" i="53"/>
  <c r="KX148" i="53"/>
  <c r="KW148" i="53"/>
  <c r="KV148" i="53"/>
  <c r="KU148" i="53"/>
  <c r="LA145" i="53"/>
  <c r="LB145" i="53" s="1"/>
  <c r="KY145" i="53"/>
  <c r="KX145" i="53"/>
  <c r="KW145" i="53"/>
  <c r="KV145" i="53"/>
  <c r="KU145" i="53"/>
  <c r="LA144" i="53"/>
  <c r="LB144" i="53" s="1"/>
  <c r="KY144" i="53"/>
  <c r="KX144" i="53"/>
  <c r="KW144" i="53"/>
  <c r="KV144" i="53"/>
  <c r="KU144" i="53"/>
  <c r="LA142" i="53"/>
  <c r="LB142" i="53" s="1"/>
  <c r="KY142" i="53"/>
  <c r="KX142" i="53"/>
  <c r="KW142" i="53"/>
  <c r="KV142" i="53"/>
  <c r="KU142" i="53"/>
  <c r="LA141" i="53"/>
  <c r="LB141" i="53" s="1"/>
  <c r="KY141" i="53"/>
  <c r="KX141" i="53"/>
  <c r="KW141" i="53"/>
  <c r="KV141" i="53"/>
  <c r="KU141" i="53"/>
  <c r="LA140" i="53"/>
  <c r="LB140" i="53" s="1"/>
  <c r="KY140" i="53"/>
  <c r="KX140" i="53"/>
  <c r="KW140" i="53"/>
  <c r="KV140" i="53"/>
  <c r="KU140" i="53"/>
  <c r="LA139" i="53"/>
  <c r="LB139" i="53" s="1"/>
  <c r="KY139" i="53"/>
  <c r="KX139" i="53"/>
  <c r="KW139" i="53"/>
  <c r="KV139" i="53"/>
  <c r="KU139" i="53"/>
  <c r="LA137" i="53"/>
  <c r="LB137" i="53" s="1"/>
  <c r="KY137" i="53"/>
  <c r="KX137" i="53"/>
  <c r="KW137" i="53"/>
  <c r="KV137" i="53"/>
  <c r="KU137" i="53"/>
  <c r="LA134" i="53"/>
  <c r="LB134" i="53" s="1"/>
  <c r="KY134" i="53"/>
  <c r="KX134" i="53"/>
  <c r="KW134" i="53"/>
  <c r="KV134" i="53"/>
  <c r="KU134" i="53"/>
  <c r="LA133" i="53"/>
  <c r="LB133" i="53" s="1"/>
  <c r="KY133" i="53"/>
  <c r="KX133" i="53"/>
  <c r="KW133" i="53"/>
  <c r="KV133" i="53"/>
  <c r="KU133" i="53"/>
  <c r="LA131" i="53"/>
  <c r="LB131" i="53" s="1"/>
  <c r="KY131" i="53"/>
  <c r="KX131" i="53"/>
  <c r="KV131" i="53"/>
  <c r="KU131" i="53"/>
  <c r="LA130" i="53"/>
  <c r="LB130" i="53" s="1"/>
  <c r="KY130" i="53"/>
  <c r="KX130" i="53"/>
  <c r="KW130" i="53"/>
  <c r="KV130" i="53"/>
  <c r="KU130" i="53"/>
  <c r="LA129" i="53"/>
  <c r="LB129" i="53" s="1"/>
  <c r="KY129" i="53"/>
  <c r="KX129" i="53"/>
  <c r="KV129" i="53"/>
  <c r="KU129" i="53"/>
  <c r="LA128" i="53"/>
  <c r="LB128" i="53" s="1"/>
  <c r="KY128" i="53"/>
  <c r="KX128" i="53"/>
  <c r="KV128" i="53"/>
  <c r="KU128" i="53"/>
  <c r="LA126" i="53"/>
  <c r="LB126" i="53" s="1"/>
  <c r="KY126" i="53"/>
  <c r="KX126" i="53"/>
  <c r="KW126" i="53"/>
  <c r="KV126" i="53"/>
  <c r="KU126" i="53"/>
  <c r="LA125" i="53"/>
  <c r="LB125" i="53" s="1"/>
  <c r="KY125" i="53"/>
  <c r="KX125" i="53"/>
  <c r="KW125" i="53"/>
  <c r="KV125" i="53"/>
  <c r="KU125" i="53"/>
  <c r="LA121" i="53"/>
  <c r="LB121" i="53" s="1"/>
  <c r="KY121" i="53"/>
  <c r="KX121" i="53"/>
  <c r="KW121" i="53"/>
  <c r="KV121" i="53"/>
  <c r="KU121" i="53"/>
  <c r="LA120" i="53"/>
  <c r="LB120" i="53" s="1"/>
  <c r="KY120" i="53"/>
  <c r="KX120" i="53"/>
  <c r="KV120" i="53"/>
  <c r="KU120" i="53"/>
  <c r="LA119" i="53"/>
  <c r="LB119" i="53" s="1"/>
  <c r="KY119" i="53"/>
  <c r="KX119" i="53"/>
  <c r="KV119" i="53"/>
  <c r="KU119" i="53"/>
  <c r="LA118" i="53"/>
  <c r="LB118" i="53" s="1"/>
  <c r="KY118" i="53"/>
  <c r="KX118" i="53"/>
  <c r="KV118" i="53"/>
  <c r="KU118" i="53"/>
  <c r="LA117" i="53"/>
  <c r="LB117" i="53" s="1"/>
  <c r="KY117" i="53"/>
  <c r="KX117" i="53"/>
  <c r="KV117" i="53"/>
  <c r="KU117" i="53"/>
  <c r="LA116" i="53"/>
  <c r="LB116" i="53" s="1"/>
  <c r="KY116" i="53"/>
  <c r="KX116" i="53"/>
  <c r="KW116" i="53"/>
  <c r="KV116" i="53"/>
  <c r="KU116" i="53"/>
  <c r="LA114" i="53"/>
  <c r="LB114" i="53" s="1"/>
  <c r="KY114" i="53"/>
  <c r="KX114" i="53"/>
  <c r="KW114" i="53"/>
  <c r="KV114" i="53"/>
  <c r="KU114" i="53"/>
  <c r="LA112" i="53"/>
  <c r="LB112" i="53" s="1"/>
  <c r="KY112" i="53"/>
  <c r="KX112" i="53"/>
  <c r="KW112" i="53"/>
  <c r="KV112" i="53"/>
  <c r="KU112" i="53"/>
  <c r="LA111" i="53"/>
  <c r="LB111" i="53" s="1"/>
  <c r="KY111" i="53"/>
  <c r="KX111" i="53"/>
  <c r="KV111" i="53"/>
  <c r="KU111" i="53"/>
  <c r="LA110" i="53"/>
  <c r="LB110" i="53" s="1"/>
  <c r="KY110" i="53"/>
  <c r="KX110" i="53"/>
  <c r="KV110" i="53"/>
  <c r="KU110" i="53"/>
  <c r="LA107" i="53"/>
  <c r="LB107" i="53" s="1"/>
  <c r="KY107" i="53"/>
  <c r="KX107" i="53"/>
  <c r="KV107" i="53"/>
  <c r="KU107" i="53"/>
  <c r="LA105" i="53"/>
  <c r="LB105" i="53" s="1"/>
  <c r="KY105" i="53"/>
  <c r="KX105" i="53"/>
  <c r="KW105" i="53"/>
  <c r="KV105" i="53"/>
  <c r="KU105" i="53"/>
  <c r="LA104" i="53"/>
  <c r="LB104" i="53" s="1"/>
  <c r="KY104" i="53"/>
  <c r="KX104" i="53"/>
  <c r="KW104" i="53"/>
  <c r="KV104" i="53"/>
  <c r="KU104" i="53"/>
  <c r="LA103" i="53"/>
  <c r="LB103" i="53" s="1"/>
  <c r="KY103" i="53"/>
  <c r="KX103" i="53"/>
  <c r="KW103" i="53"/>
  <c r="KV103" i="53"/>
  <c r="KU103" i="53"/>
  <c r="LA102" i="53"/>
  <c r="LB102" i="53" s="1"/>
  <c r="KY102" i="53"/>
  <c r="KX102" i="53"/>
  <c r="KW102" i="53"/>
  <c r="KV102" i="53"/>
  <c r="KU102" i="53"/>
  <c r="LA101" i="53"/>
  <c r="LB101" i="53" s="1"/>
  <c r="KY101" i="53"/>
  <c r="KX101" i="53"/>
  <c r="KW101" i="53"/>
  <c r="KV101" i="53"/>
  <c r="KU101" i="53"/>
  <c r="LA98" i="53"/>
  <c r="LB98" i="53" s="1"/>
  <c r="KY98" i="53"/>
  <c r="KX98" i="53"/>
  <c r="KV98" i="53"/>
  <c r="KU98" i="53"/>
  <c r="LA95" i="53"/>
  <c r="LB95" i="53" s="1"/>
  <c r="KY95" i="53"/>
  <c r="KX95" i="53"/>
  <c r="KV95" i="53"/>
  <c r="KU95" i="53"/>
  <c r="LA94" i="53"/>
  <c r="LB94" i="53" s="1"/>
  <c r="KY94" i="53"/>
  <c r="KX94" i="53"/>
  <c r="KV94" i="53"/>
  <c r="KU94" i="53"/>
  <c r="LA92" i="53"/>
  <c r="LB92" i="53" s="1"/>
  <c r="KY92" i="53"/>
  <c r="KX92" i="53"/>
  <c r="KW92" i="53"/>
  <c r="KV92" i="53"/>
  <c r="KU92" i="53"/>
  <c r="LA91" i="53"/>
  <c r="LB91" i="53" s="1"/>
  <c r="KY91" i="53"/>
  <c r="KX91" i="53"/>
  <c r="KW91" i="53"/>
  <c r="KV91" i="53"/>
  <c r="KU91" i="53"/>
  <c r="LA90" i="53"/>
  <c r="LB90" i="53" s="1"/>
  <c r="KY90" i="53"/>
  <c r="KX90" i="53"/>
  <c r="KW90" i="53"/>
  <c r="KV90" i="53"/>
  <c r="KU90" i="53"/>
  <c r="LA89" i="53"/>
  <c r="LB89" i="53" s="1"/>
  <c r="KY89" i="53"/>
  <c r="KX89" i="53"/>
  <c r="KW89" i="53"/>
  <c r="KV89" i="53"/>
  <c r="KU89" i="53"/>
  <c r="LA88" i="53"/>
  <c r="LB88" i="53" s="1"/>
  <c r="KY88" i="53"/>
  <c r="KX88" i="53"/>
  <c r="KW88" i="53"/>
  <c r="KV88" i="53"/>
  <c r="KU88" i="53"/>
  <c r="LA86" i="53"/>
  <c r="LB86" i="53" s="1"/>
  <c r="KY86" i="53"/>
  <c r="KX86" i="53"/>
  <c r="KW86" i="53"/>
  <c r="KV86" i="53"/>
  <c r="KU86" i="53"/>
  <c r="LA85" i="53"/>
  <c r="LB85" i="53" s="1"/>
  <c r="KY85" i="53"/>
  <c r="KX85" i="53"/>
  <c r="KW85" i="53"/>
  <c r="KV85" i="53"/>
  <c r="KU85" i="53"/>
  <c r="LA84" i="53"/>
  <c r="LB84" i="53" s="1"/>
  <c r="KY84" i="53"/>
  <c r="KX84" i="53"/>
  <c r="KW84" i="53"/>
  <c r="KV84" i="53"/>
  <c r="KU84" i="53"/>
  <c r="LA83" i="53"/>
  <c r="LB83" i="53" s="1"/>
  <c r="KY83" i="53"/>
  <c r="KX83" i="53"/>
  <c r="KV83" i="53"/>
  <c r="KU83" i="53"/>
  <c r="LA82" i="53"/>
  <c r="LB82" i="53" s="1"/>
  <c r="KY82" i="53"/>
  <c r="KX82" i="53"/>
  <c r="KW82" i="53"/>
  <c r="KV82" i="53"/>
  <c r="KU82" i="53"/>
  <c r="LA81" i="53"/>
  <c r="LB81" i="53" s="1"/>
  <c r="KY81" i="53"/>
  <c r="KX81" i="53"/>
  <c r="KW81" i="53"/>
  <c r="KV81" i="53"/>
  <c r="KU81" i="53"/>
  <c r="LA79" i="53"/>
  <c r="LB79" i="53" s="1"/>
  <c r="KY79" i="53"/>
  <c r="KX79" i="53"/>
  <c r="KV79" i="53"/>
  <c r="KU79" i="53"/>
  <c r="LA77" i="53"/>
  <c r="LB77" i="53" s="1"/>
  <c r="KY77" i="53"/>
  <c r="KX77" i="53"/>
  <c r="KW77" i="53"/>
  <c r="KV77" i="53"/>
  <c r="KU77" i="53"/>
  <c r="LA76" i="53"/>
  <c r="LB76" i="53" s="1"/>
  <c r="KY76" i="53"/>
  <c r="KX76" i="53"/>
  <c r="KV76" i="53"/>
  <c r="KU76" i="53"/>
  <c r="LA74" i="53"/>
  <c r="LB74" i="53" s="1"/>
  <c r="KY74" i="53"/>
  <c r="KX74" i="53"/>
  <c r="KW74" i="53"/>
  <c r="KV74" i="53"/>
  <c r="KU74" i="53"/>
  <c r="LA72" i="53"/>
  <c r="LB72" i="53" s="1"/>
  <c r="KY72" i="53"/>
  <c r="KX72" i="53"/>
  <c r="KW72" i="53"/>
  <c r="KV72" i="53"/>
  <c r="KU72" i="53"/>
  <c r="LA71" i="53"/>
  <c r="LB71" i="53" s="1"/>
  <c r="KY71" i="53"/>
  <c r="KX71" i="53"/>
  <c r="KW71" i="53"/>
  <c r="KV71" i="53"/>
  <c r="KU71" i="53"/>
  <c r="LA68" i="53"/>
  <c r="LB68" i="53" s="1"/>
  <c r="KY68" i="53"/>
  <c r="KX68" i="53"/>
  <c r="KW68" i="53"/>
  <c r="KV68" i="53"/>
  <c r="KU68" i="53"/>
  <c r="LA67" i="53"/>
  <c r="LB67" i="53" s="1"/>
  <c r="KY67" i="53"/>
  <c r="KX67" i="53"/>
  <c r="KW67" i="53"/>
  <c r="KV67" i="53"/>
  <c r="KU67" i="53"/>
  <c r="LA63" i="53"/>
  <c r="LB63" i="53" s="1"/>
  <c r="KY63" i="53"/>
  <c r="KX63" i="53"/>
  <c r="KV63" i="53"/>
  <c r="KU63" i="53"/>
  <c r="LA61" i="53"/>
  <c r="LB61" i="53" s="1"/>
  <c r="KY61" i="53"/>
  <c r="KX61" i="53"/>
  <c r="KW61" i="53"/>
  <c r="KV61" i="53"/>
  <c r="KU61" i="53"/>
  <c r="LA60" i="53"/>
  <c r="LB60" i="53" s="1"/>
  <c r="KY60" i="53"/>
  <c r="KX60" i="53"/>
  <c r="KW60" i="53"/>
  <c r="KV60" i="53"/>
  <c r="KU60" i="53"/>
  <c r="LA59" i="53"/>
  <c r="LB59" i="53" s="1"/>
  <c r="KY59" i="53"/>
  <c r="KX59" i="53"/>
  <c r="KV59" i="53"/>
  <c r="KU59" i="53"/>
  <c r="LA58" i="53"/>
  <c r="LB58" i="53" s="1"/>
  <c r="KY58" i="53"/>
  <c r="KX58" i="53"/>
  <c r="KV58" i="53"/>
  <c r="KU58" i="53"/>
  <c r="LA56" i="53"/>
  <c r="LB56" i="53" s="1"/>
  <c r="KY56" i="53"/>
  <c r="KX56" i="53"/>
  <c r="KW56" i="53"/>
  <c r="KV56" i="53"/>
  <c r="KU56" i="53"/>
  <c r="LA55" i="53"/>
  <c r="LB55" i="53" s="1"/>
  <c r="KY55" i="53"/>
  <c r="KX55" i="53"/>
  <c r="KV55" i="53"/>
  <c r="KU55" i="53"/>
  <c r="LA52" i="53"/>
  <c r="LB52" i="53" s="1"/>
  <c r="KY52" i="53"/>
  <c r="KX52" i="53"/>
  <c r="KW52" i="53"/>
  <c r="KV52" i="53"/>
  <c r="KU52" i="53"/>
  <c r="LA51" i="53"/>
  <c r="LB51" i="53" s="1"/>
  <c r="KY51" i="53"/>
  <c r="KX51" i="53"/>
  <c r="KW51" i="53"/>
  <c r="KV51" i="53"/>
  <c r="KU51" i="53"/>
  <c r="LA50" i="53"/>
  <c r="LB50" i="53" s="1"/>
  <c r="KY50" i="53"/>
  <c r="KX50" i="53"/>
  <c r="KW50" i="53"/>
  <c r="KV50" i="53"/>
  <c r="KU50" i="53"/>
  <c r="LA49" i="53"/>
  <c r="LB49" i="53" s="1"/>
  <c r="KY49" i="53"/>
  <c r="KX49" i="53"/>
  <c r="KW49" i="53"/>
  <c r="KV49" i="53"/>
  <c r="KU49" i="53"/>
  <c r="LA48" i="53"/>
  <c r="LB48" i="53" s="1"/>
  <c r="KY48" i="53"/>
  <c r="KX48" i="53"/>
  <c r="KW48" i="53"/>
  <c r="KV48" i="53"/>
  <c r="KU48" i="53"/>
  <c r="LA47" i="53"/>
  <c r="LB47" i="53" s="1"/>
  <c r="KY47" i="53"/>
  <c r="KX47" i="53"/>
  <c r="KW47" i="53"/>
  <c r="KV47" i="53"/>
  <c r="KU47" i="53"/>
  <c r="LA46" i="53"/>
  <c r="LB46" i="53" s="1"/>
  <c r="KY46" i="53"/>
  <c r="KX46" i="53"/>
  <c r="KW46" i="53"/>
  <c r="KV46" i="53"/>
  <c r="KU46" i="53"/>
  <c r="LA45" i="53"/>
  <c r="LB45" i="53" s="1"/>
  <c r="KY45" i="53"/>
  <c r="KX45" i="53"/>
  <c r="KW45" i="53"/>
  <c r="KV45" i="53"/>
  <c r="KU45" i="53"/>
  <c r="LA44" i="53"/>
  <c r="LB44" i="53" s="1"/>
  <c r="KY44" i="53"/>
  <c r="KX44" i="53"/>
  <c r="KV44" i="53"/>
  <c r="KU44" i="53"/>
  <c r="LA43" i="53"/>
  <c r="LB43" i="53" s="1"/>
  <c r="KY43" i="53"/>
  <c r="KX43" i="53"/>
  <c r="LA42" i="53"/>
  <c r="LB42" i="53" s="1"/>
  <c r="KY42" i="53"/>
  <c r="KX42" i="53"/>
  <c r="KW42" i="53"/>
  <c r="KV42" i="53"/>
  <c r="KU42" i="53"/>
  <c r="LA41" i="53"/>
  <c r="LB41" i="53" s="1"/>
  <c r="KY41" i="53"/>
  <c r="KX41" i="53"/>
  <c r="KV41" i="53"/>
  <c r="KU41" i="53"/>
  <c r="LA40" i="53"/>
  <c r="LB40" i="53" s="1"/>
  <c r="KY40" i="53"/>
  <c r="KX40" i="53"/>
  <c r="KV40" i="53"/>
  <c r="KU40" i="53"/>
  <c r="LA39" i="53"/>
  <c r="LB39" i="53" s="1"/>
  <c r="KY39" i="53"/>
  <c r="KX39" i="53"/>
  <c r="KV39" i="53"/>
  <c r="KU39" i="53"/>
  <c r="LA38" i="53"/>
  <c r="LB38" i="53" s="1"/>
  <c r="KY38" i="53"/>
  <c r="KX38" i="53"/>
  <c r="KV38" i="53"/>
  <c r="KU38" i="53"/>
  <c r="LA37" i="53"/>
  <c r="LB37" i="53" s="1"/>
  <c r="KY37" i="53"/>
  <c r="KX37" i="53"/>
  <c r="KW37" i="53"/>
  <c r="KV37" i="53"/>
  <c r="KU37" i="53"/>
  <c r="LA35" i="53"/>
  <c r="LB35" i="53" s="1"/>
  <c r="KY35" i="53"/>
  <c r="KX35" i="53"/>
  <c r="KW35" i="53"/>
  <c r="KV35" i="53"/>
  <c r="KU35" i="53"/>
  <c r="LA34" i="53"/>
  <c r="LB34" i="53" s="1"/>
  <c r="KY34" i="53"/>
  <c r="KX34" i="53"/>
  <c r="KW34" i="53"/>
  <c r="KV34" i="53"/>
  <c r="KU34" i="53"/>
  <c r="LA33" i="53"/>
  <c r="LB33" i="53" s="1"/>
  <c r="KY33" i="53"/>
  <c r="KX33" i="53"/>
  <c r="KW33" i="53"/>
  <c r="KV33" i="53"/>
  <c r="KU33" i="53"/>
  <c r="LA32" i="53"/>
  <c r="LB32" i="53" s="1"/>
  <c r="KY32" i="53"/>
  <c r="KX32" i="53"/>
  <c r="KV32" i="53"/>
  <c r="KU32" i="53"/>
  <c r="LA31" i="53"/>
  <c r="LB31" i="53" s="1"/>
  <c r="KY31" i="53"/>
  <c r="KX31" i="53"/>
  <c r="KW31" i="53"/>
  <c r="KV31" i="53"/>
  <c r="KU31" i="53"/>
  <c r="LA30" i="53"/>
  <c r="LB30" i="53" s="1"/>
  <c r="KY30" i="53"/>
  <c r="KX30" i="53"/>
  <c r="KW30" i="53"/>
  <c r="KV30" i="53"/>
  <c r="KU30" i="53"/>
  <c r="LA29" i="53"/>
  <c r="LB29" i="53" s="1"/>
  <c r="KY29" i="53"/>
  <c r="KX29" i="53"/>
  <c r="KW29" i="53"/>
  <c r="KV29" i="53"/>
  <c r="KU29" i="53"/>
  <c r="LA28" i="53"/>
  <c r="LB28" i="53" s="1"/>
  <c r="KY28" i="53"/>
  <c r="KX28" i="53"/>
  <c r="KW28" i="53"/>
  <c r="KV28" i="53"/>
  <c r="KU28" i="53"/>
  <c r="LA27" i="53"/>
  <c r="LB27" i="53" s="1"/>
  <c r="KY27" i="53"/>
  <c r="KX27" i="53"/>
  <c r="KW27" i="53"/>
  <c r="KV27" i="53"/>
  <c r="KU27" i="53"/>
  <c r="LA26" i="53"/>
  <c r="LB26" i="53" s="1"/>
  <c r="KY26" i="53"/>
  <c r="KX26" i="53"/>
  <c r="KW26" i="53"/>
  <c r="KV26" i="53"/>
  <c r="KU26" i="53"/>
  <c r="LA25" i="53"/>
  <c r="LB25" i="53" s="1"/>
  <c r="KY25" i="53"/>
  <c r="KX25" i="53"/>
  <c r="KW25" i="53"/>
  <c r="KV25" i="53"/>
  <c r="KU25" i="53"/>
  <c r="LA24" i="53"/>
  <c r="LB24" i="53" s="1"/>
  <c r="KY24" i="53"/>
  <c r="KX24" i="53"/>
  <c r="KW24" i="53"/>
  <c r="KV24" i="53"/>
  <c r="KU24" i="53"/>
  <c r="LA23" i="53"/>
  <c r="LB23" i="53" s="1"/>
  <c r="KY23" i="53"/>
  <c r="KX23" i="53"/>
  <c r="KW23" i="53"/>
  <c r="KV23" i="53"/>
  <c r="KU23" i="53"/>
  <c r="LA22" i="53"/>
  <c r="LB22" i="53" s="1"/>
  <c r="KY22" i="53"/>
  <c r="KX22" i="53"/>
  <c r="KW22" i="53"/>
  <c r="KV22" i="53"/>
  <c r="KU22" i="53"/>
  <c r="LA21" i="53"/>
  <c r="LB21" i="53" s="1"/>
  <c r="KY21" i="53"/>
  <c r="KX21" i="53"/>
  <c r="KW21" i="53"/>
  <c r="KV21" i="53"/>
  <c r="KU21" i="53"/>
  <c r="LA20" i="53"/>
  <c r="LB20" i="53" s="1"/>
  <c r="KY20" i="53"/>
  <c r="KX20" i="53"/>
  <c r="KV20" i="53"/>
  <c r="KU20" i="53"/>
  <c r="LA19" i="53"/>
  <c r="LB19" i="53" s="1"/>
  <c r="KY19" i="53"/>
  <c r="KX19" i="53"/>
  <c r="KW19" i="53"/>
  <c r="KV19" i="53"/>
  <c r="KU19" i="53"/>
  <c r="LA16" i="53"/>
  <c r="LB16" i="53" s="1"/>
  <c r="KY16" i="53"/>
  <c r="KX16" i="53"/>
  <c r="KV16" i="53"/>
  <c r="KU16" i="53"/>
  <c r="KQ8" i="53"/>
  <c r="KP2" i="53"/>
  <c r="KN420" i="53" s="1"/>
  <c r="KA419" i="53"/>
  <c r="KE421" i="53" s="1"/>
  <c r="KB415" i="53"/>
  <c r="KB416" i="53" s="1"/>
  <c r="KJ411" i="53"/>
  <c r="KK411" i="53" s="1"/>
  <c r="KH411" i="53"/>
  <c r="KG411" i="53"/>
  <c r="KF411" i="53"/>
  <c r="KE411" i="53"/>
  <c r="KD411" i="53"/>
  <c r="KK409" i="53"/>
  <c r="KJ409" i="53"/>
  <c r="KH409" i="53"/>
  <c r="KG409" i="53"/>
  <c r="KF409" i="53"/>
  <c r="KE409" i="53"/>
  <c r="KD409" i="53"/>
  <c r="KJ407" i="53"/>
  <c r="KK407" i="53" s="1"/>
  <c r="KH407" i="53"/>
  <c r="KG407" i="53"/>
  <c r="KF407" i="53"/>
  <c r="KE407" i="53"/>
  <c r="KD407" i="53"/>
  <c r="KJ406" i="53"/>
  <c r="KK406" i="53" s="1"/>
  <c r="KH406" i="53"/>
  <c r="KG406" i="53"/>
  <c r="KF406" i="53"/>
  <c r="KE406" i="53"/>
  <c r="KD406" i="53"/>
  <c r="KJ404" i="53"/>
  <c r="KK404" i="53" s="1"/>
  <c r="KH404" i="53"/>
  <c r="KG404" i="53"/>
  <c r="KF404" i="53"/>
  <c r="KE404" i="53"/>
  <c r="KD404" i="53"/>
  <c r="KJ402" i="53"/>
  <c r="KK402" i="53" s="1"/>
  <c r="KH402" i="53"/>
  <c r="KG402" i="53"/>
  <c r="KF402" i="53"/>
  <c r="KE402" i="53"/>
  <c r="KD402" i="53"/>
  <c r="KJ400" i="53"/>
  <c r="KK400" i="53" s="1"/>
  <c r="KH400" i="53"/>
  <c r="KG400" i="53"/>
  <c r="KF400" i="53"/>
  <c r="KE400" i="53"/>
  <c r="KD400" i="53"/>
  <c r="KK398" i="53"/>
  <c r="KJ398" i="53"/>
  <c r="KH398" i="53"/>
  <c r="KG398" i="53"/>
  <c r="KF398" i="53"/>
  <c r="KE398" i="53"/>
  <c r="KD398" i="53"/>
  <c r="KJ397" i="53"/>
  <c r="KK397" i="53" s="1"/>
  <c r="KH397" i="53"/>
  <c r="KG397" i="53"/>
  <c r="KF397" i="53"/>
  <c r="KE397" i="53"/>
  <c r="KD397" i="53"/>
  <c r="KJ396" i="53"/>
  <c r="KK396" i="53" s="1"/>
  <c r="KH396" i="53"/>
  <c r="KG396" i="53"/>
  <c r="KF396" i="53"/>
  <c r="KE396" i="53"/>
  <c r="KD396" i="53"/>
  <c r="KJ395" i="53"/>
  <c r="KK395" i="53" s="1"/>
  <c r="KH395" i="53"/>
  <c r="KG395" i="53"/>
  <c r="KF395" i="53"/>
  <c r="KE395" i="53"/>
  <c r="KD395" i="53"/>
  <c r="KK394" i="53"/>
  <c r="KJ394" i="53"/>
  <c r="KH394" i="53"/>
  <c r="KG394" i="53"/>
  <c r="KF394" i="53"/>
  <c r="KE394" i="53"/>
  <c r="KD394" i="53"/>
  <c r="KJ393" i="53"/>
  <c r="KK393" i="53" s="1"/>
  <c r="KH393" i="53"/>
  <c r="KG393" i="53"/>
  <c r="KF393" i="53"/>
  <c r="KE393" i="53"/>
  <c r="KD393" i="53"/>
  <c r="KJ391" i="53"/>
  <c r="KK391" i="53" s="1"/>
  <c r="KH391" i="53"/>
  <c r="KG391" i="53"/>
  <c r="KF391" i="53"/>
  <c r="KE391" i="53"/>
  <c r="KD391" i="53"/>
  <c r="KJ390" i="53"/>
  <c r="KK390" i="53" s="1"/>
  <c r="KH390" i="53"/>
  <c r="KG390" i="53"/>
  <c r="KF390" i="53"/>
  <c r="KE390" i="53"/>
  <c r="KD390" i="53"/>
  <c r="KK389" i="53"/>
  <c r="KJ389" i="53"/>
  <c r="KH389" i="53"/>
  <c r="KG389" i="53"/>
  <c r="KF389" i="53"/>
  <c r="KE389" i="53"/>
  <c r="KD389" i="53"/>
  <c r="KJ388" i="53"/>
  <c r="KK388" i="53" s="1"/>
  <c r="KH388" i="53"/>
  <c r="KG388" i="53"/>
  <c r="KF388" i="53"/>
  <c r="KE388" i="53"/>
  <c r="KD388" i="53"/>
  <c r="KJ387" i="53"/>
  <c r="KK387" i="53" s="1"/>
  <c r="KH387" i="53"/>
  <c r="KG387" i="53"/>
  <c r="KF387" i="53"/>
  <c r="KE387" i="53"/>
  <c r="KD387" i="53"/>
  <c r="KJ386" i="53"/>
  <c r="KK386" i="53" s="1"/>
  <c r="KH386" i="53"/>
  <c r="KG386" i="53"/>
  <c r="KF386" i="53"/>
  <c r="KE386" i="53"/>
  <c r="KD386" i="53"/>
  <c r="KK384" i="53"/>
  <c r="KJ384" i="53"/>
  <c r="KH384" i="53"/>
  <c r="KG384" i="53"/>
  <c r="KF384" i="53"/>
  <c r="KE384" i="53"/>
  <c r="KD384" i="53"/>
  <c r="KJ383" i="53"/>
  <c r="KK383" i="53" s="1"/>
  <c r="KH383" i="53"/>
  <c r="KG383" i="53"/>
  <c r="KF383" i="53"/>
  <c r="KE383" i="53"/>
  <c r="KD383" i="53"/>
  <c r="KJ382" i="53"/>
  <c r="KK382" i="53" s="1"/>
  <c r="KH382" i="53"/>
  <c r="KG382" i="53"/>
  <c r="KF382" i="53"/>
  <c r="KE382" i="53"/>
  <c r="KD382" i="53"/>
  <c r="KJ381" i="53"/>
  <c r="KK381" i="53" s="1"/>
  <c r="KH381" i="53"/>
  <c r="KG381" i="53"/>
  <c r="KF381" i="53"/>
  <c r="KE381" i="53"/>
  <c r="KD381" i="53"/>
  <c r="KK380" i="53"/>
  <c r="KJ380" i="53"/>
  <c r="KH380" i="53"/>
  <c r="KG380" i="53"/>
  <c r="KF380" i="53"/>
  <c r="KE380" i="53"/>
  <c r="KD380" i="53"/>
  <c r="KJ379" i="53"/>
  <c r="KK379" i="53" s="1"/>
  <c r="KH379" i="53"/>
  <c r="KG379" i="53"/>
  <c r="KF379" i="53"/>
  <c r="KE379" i="53"/>
  <c r="KD379" i="53"/>
  <c r="KJ377" i="53"/>
  <c r="KK377" i="53" s="1"/>
  <c r="KH377" i="53"/>
  <c r="KG377" i="53"/>
  <c r="KF377" i="53"/>
  <c r="KE377" i="53"/>
  <c r="KD377" i="53"/>
  <c r="KJ373" i="53"/>
  <c r="KK373" i="53" s="1"/>
  <c r="KH373" i="53"/>
  <c r="KG373" i="53"/>
  <c r="KF373" i="53"/>
  <c r="KE373" i="53"/>
  <c r="KD373" i="53"/>
  <c r="KJ372" i="53"/>
  <c r="KK372" i="53" s="1"/>
  <c r="KH372" i="53"/>
  <c r="KG372" i="53"/>
  <c r="KF372" i="53"/>
  <c r="KE372" i="53"/>
  <c r="KD372" i="53"/>
  <c r="KJ370" i="53"/>
  <c r="KK370" i="53" s="1"/>
  <c r="KH370" i="53"/>
  <c r="KG370" i="53"/>
  <c r="KF370" i="53"/>
  <c r="KE370" i="53"/>
  <c r="KD370" i="53"/>
  <c r="KK368" i="53"/>
  <c r="KJ368" i="53"/>
  <c r="KH368" i="53"/>
  <c r="KG368" i="53"/>
  <c r="KF368" i="53"/>
  <c r="KE368" i="53"/>
  <c r="KD368" i="53"/>
  <c r="KJ367" i="53"/>
  <c r="KK367" i="53" s="1"/>
  <c r="KH367" i="53"/>
  <c r="KG367" i="53"/>
  <c r="KF367" i="53"/>
  <c r="KE367" i="53"/>
  <c r="KD367" i="53"/>
  <c r="KJ366" i="53"/>
  <c r="KK366" i="53" s="1"/>
  <c r="KH366" i="53"/>
  <c r="KG366" i="53"/>
  <c r="KF366" i="53"/>
  <c r="KE366" i="53"/>
  <c r="KD366" i="53"/>
  <c r="KJ365" i="53"/>
  <c r="KK365" i="53" s="1"/>
  <c r="KH365" i="53"/>
  <c r="KG365" i="53"/>
  <c r="KF365" i="53"/>
  <c r="KE365" i="53"/>
  <c r="KD365" i="53"/>
  <c r="KJ364" i="53"/>
  <c r="KK364" i="53" s="1"/>
  <c r="KH364" i="53"/>
  <c r="KG364" i="53"/>
  <c r="KF364" i="53"/>
  <c r="KE364" i="53"/>
  <c r="KD364" i="53"/>
  <c r="KJ363" i="53"/>
  <c r="KK363" i="53" s="1"/>
  <c r="KH363" i="53"/>
  <c r="KG363" i="53"/>
  <c r="KF363" i="53"/>
  <c r="KE363" i="53"/>
  <c r="KD363" i="53"/>
  <c r="KJ362" i="53"/>
  <c r="KK362" i="53" s="1"/>
  <c r="KH362" i="53"/>
  <c r="KG362" i="53"/>
  <c r="KF362" i="53"/>
  <c r="KE362" i="53"/>
  <c r="KD362" i="53"/>
  <c r="KJ361" i="53"/>
  <c r="KK361" i="53" s="1"/>
  <c r="KH361" i="53"/>
  <c r="KG361" i="53"/>
  <c r="KF361" i="53"/>
  <c r="KE361" i="53"/>
  <c r="KD361" i="53"/>
  <c r="KK359" i="53"/>
  <c r="KJ359" i="53"/>
  <c r="KH359" i="53"/>
  <c r="KG359" i="53"/>
  <c r="KF359" i="53"/>
  <c r="KE359" i="53"/>
  <c r="KD359" i="53"/>
  <c r="KJ358" i="53"/>
  <c r="KK358" i="53" s="1"/>
  <c r="KH358" i="53"/>
  <c r="KG358" i="53"/>
  <c r="KF358" i="53"/>
  <c r="KE358" i="53"/>
  <c r="KD358" i="53"/>
  <c r="KJ356" i="53"/>
  <c r="KK356" i="53" s="1"/>
  <c r="KH356" i="53"/>
  <c r="KG356" i="53"/>
  <c r="KF356" i="53"/>
  <c r="KE356" i="53"/>
  <c r="KD356" i="53"/>
  <c r="KJ355" i="53"/>
  <c r="KK355" i="53" s="1"/>
  <c r="KH355" i="53"/>
  <c r="KG355" i="53"/>
  <c r="KF355" i="53"/>
  <c r="KE355" i="53"/>
  <c r="KD355" i="53"/>
  <c r="KK354" i="53"/>
  <c r="KJ354" i="53"/>
  <c r="KH354" i="53"/>
  <c r="KG354" i="53"/>
  <c r="KF354" i="53"/>
  <c r="KE354" i="53"/>
  <c r="KD354" i="53"/>
  <c r="KJ353" i="53"/>
  <c r="KK353" i="53" s="1"/>
  <c r="KH353" i="53"/>
  <c r="KG353" i="53"/>
  <c r="KF353" i="53"/>
  <c r="KE353" i="53"/>
  <c r="KD353" i="53"/>
  <c r="KJ352" i="53"/>
  <c r="KK352" i="53" s="1"/>
  <c r="KH352" i="53"/>
  <c r="KG352" i="53"/>
  <c r="KF352" i="53"/>
  <c r="KE352" i="53"/>
  <c r="KD352" i="53"/>
  <c r="KJ351" i="53"/>
  <c r="KK351" i="53" s="1"/>
  <c r="KH351" i="53"/>
  <c r="KG351" i="53"/>
  <c r="KF351" i="53"/>
  <c r="KE351" i="53"/>
  <c r="KD351" i="53"/>
  <c r="KK350" i="53"/>
  <c r="KJ350" i="53"/>
  <c r="KH350" i="53"/>
  <c r="KG350" i="53"/>
  <c r="KF350" i="53"/>
  <c r="KE350" i="53"/>
  <c r="KD350" i="53"/>
  <c r="KJ349" i="53"/>
  <c r="KK349" i="53" s="1"/>
  <c r="KH349" i="53"/>
  <c r="KG349" i="53"/>
  <c r="KF349" i="53"/>
  <c r="KE349" i="53"/>
  <c r="KD349" i="53"/>
  <c r="KJ348" i="53"/>
  <c r="KK348" i="53" s="1"/>
  <c r="KH348" i="53"/>
  <c r="KG348" i="53"/>
  <c r="KF348" i="53"/>
  <c r="KE348" i="53"/>
  <c r="KD348" i="53"/>
  <c r="KJ347" i="53"/>
  <c r="KK347" i="53" s="1"/>
  <c r="KH347" i="53"/>
  <c r="KG347" i="53"/>
  <c r="KF347" i="53"/>
  <c r="KE347" i="53"/>
  <c r="KD347" i="53"/>
  <c r="KK346" i="53"/>
  <c r="KJ346" i="53"/>
  <c r="KH346" i="53"/>
  <c r="KG346" i="53"/>
  <c r="KF346" i="53"/>
  <c r="KE346" i="53"/>
  <c r="KD346" i="53"/>
  <c r="KJ342" i="53"/>
  <c r="KK342" i="53" s="1"/>
  <c r="KH342" i="53"/>
  <c r="KG342" i="53"/>
  <c r="KF342" i="53"/>
  <c r="KE342" i="53"/>
  <c r="KD342" i="53"/>
  <c r="KJ341" i="53"/>
  <c r="KK341" i="53" s="1"/>
  <c r="KH341" i="53"/>
  <c r="KG341" i="53"/>
  <c r="KF341" i="53"/>
  <c r="KE341" i="53"/>
  <c r="KD341" i="53"/>
  <c r="KJ340" i="53"/>
  <c r="KK340" i="53" s="1"/>
  <c r="KH340" i="53"/>
  <c r="KG340" i="53"/>
  <c r="KF340" i="53"/>
  <c r="KE340" i="53"/>
  <c r="KD340" i="53"/>
  <c r="KK338" i="53"/>
  <c r="KJ338" i="53"/>
  <c r="KH338" i="53"/>
  <c r="KG338" i="53"/>
  <c r="KF338" i="53"/>
  <c r="KE338" i="53"/>
  <c r="KD338" i="53"/>
  <c r="KJ337" i="53"/>
  <c r="KK337" i="53" s="1"/>
  <c r="KH337" i="53"/>
  <c r="KG337" i="53"/>
  <c r="KF337" i="53"/>
  <c r="KE337" i="53"/>
  <c r="KD337" i="53"/>
  <c r="KJ336" i="53"/>
  <c r="KK336" i="53" s="1"/>
  <c r="KH336" i="53"/>
  <c r="KG336" i="53"/>
  <c r="KF336" i="53"/>
  <c r="KE336" i="53"/>
  <c r="KD336" i="53"/>
  <c r="KJ335" i="53"/>
  <c r="KK335" i="53" s="1"/>
  <c r="KH335" i="53"/>
  <c r="KG335" i="53"/>
  <c r="KF335" i="53"/>
  <c r="KE335" i="53"/>
  <c r="KD335" i="53"/>
  <c r="KK334" i="53"/>
  <c r="KJ334" i="53"/>
  <c r="KH334" i="53"/>
  <c r="KG334" i="53"/>
  <c r="KF334" i="53"/>
  <c r="KE334" i="53"/>
  <c r="KD334" i="53"/>
  <c r="KJ333" i="53"/>
  <c r="KK333" i="53" s="1"/>
  <c r="KH333" i="53"/>
  <c r="KG333" i="53"/>
  <c r="KF333" i="53"/>
  <c r="KE333" i="53"/>
  <c r="KD333" i="53"/>
  <c r="KJ330" i="53"/>
  <c r="KK330" i="53" s="1"/>
  <c r="KH330" i="53"/>
  <c r="KG330" i="53"/>
  <c r="KF330" i="53"/>
  <c r="KE330" i="53"/>
  <c r="KD330" i="53"/>
  <c r="KJ329" i="53"/>
  <c r="KK329" i="53" s="1"/>
  <c r="KH329" i="53"/>
  <c r="KG329" i="53"/>
  <c r="KF329" i="53"/>
  <c r="KE329" i="53"/>
  <c r="KD329" i="53"/>
  <c r="KK328" i="53"/>
  <c r="KJ328" i="53"/>
  <c r="KH328" i="53"/>
  <c r="KG328" i="53"/>
  <c r="KF328" i="53"/>
  <c r="KE328" i="53"/>
  <c r="KD328" i="53"/>
  <c r="KJ327" i="53"/>
  <c r="KK327" i="53" s="1"/>
  <c r="KH327" i="53"/>
  <c r="KG327" i="53"/>
  <c r="KF327" i="53"/>
  <c r="KE327" i="53"/>
  <c r="KD327" i="53"/>
  <c r="KJ326" i="53"/>
  <c r="KK326" i="53" s="1"/>
  <c r="KH326" i="53"/>
  <c r="KG326" i="53"/>
  <c r="KF326" i="53"/>
  <c r="KE326" i="53"/>
  <c r="KD326" i="53"/>
  <c r="KJ325" i="53"/>
  <c r="KK325" i="53" s="1"/>
  <c r="KH325" i="53"/>
  <c r="KG325" i="53"/>
  <c r="KF325" i="53"/>
  <c r="KE325" i="53"/>
  <c r="KD325" i="53"/>
  <c r="KK324" i="53"/>
  <c r="KJ324" i="53"/>
  <c r="KH324" i="53"/>
  <c r="KG324" i="53"/>
  <c r="KF324" i="53"/>
  <c r="KE324" i="53"/>
  <c r="KD324" i="53"/>
  <c r="KJ323" i="53"/>
  <c r="KK323" i="53" s="1"/>
  <c r="KH323" i="53"/>
  <c r="KG323" i="53"/>
  <c r="KF323" i="53"/>
  <c r="KE323" i="53"/>
  <c r="KD323" i="53"/>
  <c r="KJ322" i="53"/>
  <c r="KK322" i="53" s="1"/>
  <c r="KH322" i="53"/>
  <c r="KG322" i="53"/>
  <c r="KF322" i="53"/>
  <c r="KE322" i="53"/>
  <c r="KD322" i="53"/>
  <c r="KJ321" i="53"/>
  <c r="KK321" i="53" s="1"/>
  <c r="KH321" i="53"/>
  <c r="KG321" i="53"/>
  <c r="KF321" i="53"/>
  <c r="KE321" i="53"/>
  <c r="KD321" i="53"/>
  <c r="KK320" i="53"/>
  <c r="KJ320" i="53"/>
  <c r="KH320" i="53"/>
  <c r="KG320" i="53"/>
  <c r="KF320" i="53"/>
  <c r="KE320" i="53"/>
  <c r="KD320" i="53"/>
  <c r="KJ319" i="53"/>
  <c r="KK319" i="53" s="1"/>
  <c r="KH319" i="53"/>
  <c r="KG319" i="53"/>
  <c r="KF319" i="53"/>
  <c r="KE319" i="53"/>
  <c r="KD319" i="53"/>
  <c r="KJ318" i="53"/>
  <c r="KK318" i="53" s="1"/>
  <c r="KH318" i="53"/>
  <c r="KG318" i="53"/>
  <c r="KF318" i="53"/>
  <c r="KE318" i="53"/>
  <c r="KD318" i="53"/>
  <c r="KJ317" i="53"/>
  <c r="KK317" i="53" s="1"/>
  <c r="KH317" i="53"/>
  <c r="KG317" i="53"/>
  <c r="KF317" i="53"/>
  <c r="KE317" i="53"/>
  <c r="KD317" i="53"/>
  <c r="KK316" i="53"/>
  <c r="KJ316" i="53"/>
  <c r="KH316" i="53"/>
  <c r="KG316" i="53"/>
  <c r="KF316" i="53"/>
  <c r="KE316" i="53"/>
  <c r="KD316" i="53"/>
  <c r="KJ315" i="53"/>
  <c r="KK315" i="53" s="1"/>
  <c r="KH315" i="53"/>
  <c r="KG315" i="53"/>
  <c r="KF315" i="53"/>
  <c r="KE315" i="53"/>
  <c r="KD315" i="53"/>
  <c r="KJ314" i="53"/>
  <c r="KK314" i="53" s="1"/>
  <c r="KH314" i="53"/>
  <c r="KG314" i="53"/>
  <c r="KF314" i="53"/>
  <c r="KE314" i="53"/>
  <c r="KD314" i="53"/>
  <c r="KJ313" i="53"/>
  <c r="KK313" i="53" s="1"/>
  <c r="KH313" i="53"/>
  <c r="KG313" i="53"/>
  <c r="KF313" i="53"/>
  <c r="KE313" i="53"/>
  <c r="KD313" i="53"/>
  <c r="KK312" i="53"/>
  <c r="KJ312" i="53"/>
  <c r="KH312" i="53"/>
  <c r="KG312" i="53"/>
  <c r="KF312" i="53"/>
  <c r="KE312" i="53"/>
  <c r="KD312" i="53"/>
  <c r="KJ311" i="53"/>
  <c r="KK311" i="53" s="1"/>
  <c r="KH311" i="53"/>
  <c r="KG311" i="53"/>
  <c r="KF311" i="53"/>
  <c r="KE311" i="53"/>
  <c r="KD311" i="53"/>
  <c r="KJ308" i="53"/>
  <c r="KK308" i="53" s="1"/>
  <c r="KH308" i="53"/>
  <c r="KG308" i="53"/>
  <c r="KF308" i="53"/>
  <c r="KE308" i="53"/>
  <c r="KD308" i="53"/>
  <c r="KJ307" i="53"/>
  <c r="KK307" i="53" s="1"/>
  <c r="KH307" i="53"/>
  <c r="KG307" i="53"/>
  <c r="KF307" i="53"/>
  <c r="KE307" i="53"/>
  <c r="KD307" i="53"/>
  <c r="KK306" i="53"/>
  <c r="KJ306" i="53"/>
  <c r="KH306" i="53"/>
  <c r="KG306" i="53"/>
  <c r="KF306" i="53"/>
  <c r="KE306" i="53"/>
  <c r="KD306" i="53"/>
  <c r="KJ305" i="53"/>
  <c r="KK305" i="53" s="1"/>
  <c r="KH305" i="53"/>
  <c r="KG305" i="53"/>
  <c r="KF305" i="53"/>
  <c r="KE305" i="53"/>
  <c r="KD305" i="53"/>
  <c r="KJ304" i="53"/>
  <c r="KK304" i="53" s="1"/>
  <c r="KH304" i="53"/>
  <c r="KG304" i="53"/>
  <c r="KF304" i="53"/>
  <c r="KE304" i="53"/>
  <c r="KD304" i="53"/>
  <c r="KJ301" i="53"/>
  <c r="KK301" i="53" s="1"/>
  <c r="KH301" i="53"/>
  <c r="KG301" i="53"/>
  <c r="KF301" i="53"/>
  <c r="KE301" i="53"/>
  <c r="KD301" i="53"/>
  <c r="KJ300" i="53"/>
  <c r="KK300" i="53" s="1"/>
  <c r="KH300" i="53"/>
  <c r="KG300" i="53"/>
  <c r="KF300" i="53"/>
  <c r="KE300" i="53"/>
  <c r="KD300" i="53"/>
  <c r="KJ299" i="53"/>
  <c r="KK299" i="53" s="1"/>
  <c r="KH299" i="53"/>
  <c r="KG299" i="53"/>
  <c r="KF299" i="53"/>
  <c r="KE299" i="53"/>
  <c r="KD299" i="53"/>
  <c r="KJ298" i="53"/>
  <c r="KK298" i="53" s="1"/>
  <c r="KH298" i="53"/>
  <c r="KG298" i="53"/>
  <c r="KF298" i="53"/>
  <c r="KE298" i="53"/>
  <c r="KD298" i="53"/>
  <c r="KJ297" i="53"/>
  <c r="KK297" i="53" s="1"/>
  <c r="KH297" i="53"/>
  <c r="KG297" i="53"/>
  <c r="KF297" i="53"/>
  <c r="KE297" i="53"/>
  <c r="KD297" i="53"/>
  <c r="KJ296" i="53"/>
  <c r="KK296" i="53" s="1"/>
  <c r="KH296" i="53"/>
  <c r="KG296" i="53"/>
  <c r="KF296" i="53"/>
  <c r="KE296" i="53"/>
  <c r="KD296" i="53"/>
  <c r="KJ295" i="53"/>
  <c r="KK295" i="53" s="1"/>
  <c r="KH295" i="53"/>
  <c r="KG295" i="53"/>
  <c r="KF295" i="53"/>
  <c r="KE295" i="53"/>
  <c r="KD295" i="53"/>
  <c r="KJ294" i="53"/>
  <c r="KK294" i="53" s="1"/>
  <c r="KH294" i="53"/>
  <c r="KG294" i="53"/>
  <c r="KF294" i="53"/>
  <c r="KE294" i="53"/>
  <c r="KD294" i="53"/>
  <c r="KJ293" i="53"/>
  <c r="KK293" i="53" s="1"/>
  <c r="KH293" i="53"/>
  <c r="KG293" i="53"/>
  <c r="KF293" i="53"/>
  <c r="KE293" i="53"/>
  <c r="KD293" i="53"/>
  <c r="KJ292" i="53"/>
  <c r="KK292" i="53" s="1"/>
  <c r="KH292" i="53"/>
  <c r="KG292" i="53"/>
  <c r="KF292" i="53"/>
  <c r="KE292" i="53"/>
  <c r="KD292" i="53"/>
  <c r="KJ291" i="53"/>
  <c r="KK291" i="53" s="1"/>
  <c r="KH291" i="53"/>
  <c r="KG291" i="53"/>
  <c r="KF291" i="53"/>
  <c r="KE291" i="53"/>
  <c r="KD291" i="53"/>
  <c r="KJ290" i="53"/>
  <c r="KK290" i="53" s="1"/>
  <c r="KH290" i="53"/>
  <c r="KG290" i="53"/>
  <c r="KF290" i="53"/>
  <c r="KE290" i="53"/>
  <c r="KD290" i="53"/>
  <c r="KJ289" i="53"/>
  <c r="KK289" i="53" s="1"/>
  <c r="KH289" i="53"/>
  <c r="KG289" i="53"/>
  <c r="KF289" i="53"/>
  <c r="KE289" i="53"/>
  <c r="KD289" i="53"/>
  <c r="KJ288" i="53"/>
  <c r="KK288" i="53" s="1"/>
  <c r="KH288" i="53"/>
  <c r="KG288" i="53"/>
  <c r="KF288" i="53"/>
  <c r="KE288" i="53"/>
  <c r="KD288" i="53"/>
  <c r="KJ287" i="53"/>
  <c r="KK287" i="53" s="1"/>
  <c r="KH287" i="53"/>
  <c r="KG287" i="53"/>
  <c r="KF287" i="53"/>
  <c r="KE287" i="53"/>
  <c r="KD287" i="53"/>
  <c r="KJ286" i="53"/>
  <c r="KK286" i="53" s="1"/>
  <c r="KH286" i="53"/>
  <c r="KG286" i="53"/>
  <c r="KF286" i="53"/>
  <c r="KE286" i="53"/>
  <c r="KD286" i="53"/>
  <c r="KJ285" i="53"/>
  <c r="KK285" i="53" s="1"/>
  <c r="KH285" i="53"/>
  <c r="KG285" i="53"/>
  <c r="KF285" i="53"/>
  <c r="KE285" i="53"/>
  <c r="KD285" i="53"/>
  <c r="KJ284" i="53"/>
  <c r="KK284" i="53" s="1"/>
  <c r="KH284" i="53"/>
  <c r="KG284" i="53"/>
  <c r="KF284" i="53"/>
  <c r="KE284" i="53"/>
  <c r="KD284" i="53"/>
  <c r="KJ280" i="53"/>
  <c r="KK280" i="53" s="1"/>
  <c r="KH280" i="53"/>
  <c r="KG280" i="53"/>
  <c r="KF280" i="53"/>
  <c r="KE280" i="53"/>
  <c r="KD280" i="53"/>
  <c r="KJ279" i="53"/>
  <c r="KK279" i="53" s="1"/>
  <c r="KH279" i="53"/>
  <c r="KG279" i="53"/>
  <c r="KF279" i="53"/>
  <c r="KE279" i="53"/>
  <c r="KD279" i="53"/>
  <c r="KJ278" i="53"/>
  <c r="KK278" i="53" s="1"/>
  <c r="KH278" i="53"/>
  <c r="KG278" i="53"/>
  <c r="KF278" i="53"/>
  <c r="KE278" i="53"/>
  <c r="KD278" i="53"/>
  <c r="KJ277" i="53"/>
  <c r="KK277" i="53" s="1"/>
  <c r="KH277" i="53"/>
  <c r="KG277" i="53"/>
  <c r="KF277" i="53"/>
  <c r="KE277" i="53"/>
  <c r="KD277" i="53"/>
  <c r="KJ276" i="53"/>
  <c r="KK276" i="53" s="1"/>
  <c r="KH276" i="53"/>
  <c r="KG276" i="53"/>
  <c r="KF276" i="53"/>
  <c r="KE276" i="53"/>
  <c r="KD276" i="53"/>
  <c r="KJ275" i="53"/>
  <c r="KK275" i="53" s="1"/>
  <c r="KH275" i="53"/>
  <c r="KG275" i="53"/>
  <c r="KF275" i="53"/>
  <c r="KE275" i="53"/>
  <c r="KD275" i="53"/>
  <c r="KJ274" i="53"/>
  <c r="KK274" i="53" s="1"/>
  <c r="KH274" i="53"/>
  <c r="KG274" i="53"/>
  <c r="KF274" i="53"/>
  <c r="KE274" i="53"/>
  <c r="KD274" i="53"/>
  <c r="KJ273" i="53"/>
  <c r="KK273" i="53" s="1"/>
  <c r="KH273" i="53"/>
  <c r="KG273" i="53"/>
  <c r="KF273" i="53"/>
  <c r="KE273" i="53"/>
  <c r="KD273" i="53"/>
  <c r="KJ272" i="53"/>
  <c r="KK272" i="53" s="1"/>
  <c r="KH272" i="53"/>
  <c r="KG272" i="53"/>
  <c r="KF272" i="53"/>
  <c r="KE272" i="53"/>
  <c r="KD272" i="53"/>
  <c r="KJ271" i="53"/>
  <c r="KK271" i="53" s="1"/>
  <c r="KH271" i="53"/>
  <c r="KG271" i="53"/>
  <c r="KF271" i="53"/>
  <c r="KE271" i="53"/>
  <c r="KD271" i="53"/>
  <c r="KJ270" i="53"/>
  <c r="KK270" i="53" s="1"/>
  <c r="KH270" i="53"/>
  <c r="KG270" i="53"/>
  <c r="KF270" i="53"/>
  <c r="KE270" i="53"/>
  <c r="KD270" i="53"/>
  <c r="KJ269" i="53"/>
  <c r="KK269" i="53" s="1"/>
  <c r="KH269" i="53"/>
  <c r="KG269" i="53"/>
  <c r="KF269" i="53"/>
  <c r="KE269" i="53"/>
  <c r="KD269" i="53"/>
  <c r="KJ268" i="53"/>
  <c r="KK268" i="53" s="1"/>
  <c r="KH268" i="53"/>
  <c r="KG268" i="53"/>
  <c r="KF268" i="53"/>
  <c r="KE268" i="53"/>
  <c r="KD268" i="53"/>
  <c r="KJ267" i="53"/>
  <c r="KK267" i="53" s="1"/>
  <c r="KH267" i="53"/>
  <c r="KG267" i="53"/>
  <c r="KE267" i="53"/>
  <c r="KJ266" i="53"/>
  <c r="KK266" i="53" s="1"/>
  <c r="KH266" i="53"/>
  <c r="KG266" i="53"/>
  <c r="KF266" i="53"/>
  <c r="KE266" i="53"/>
  <c r="KD266" i="53"/>
  <c r="KJ265" i="53"/>
  <c r="KK265" i="53" s="1"/>
  <c r="KH265" i="53"/>
  <c r="KG265" i="53"/>
  <c r="KF265" i="53"/>
  <c r="KE265" i="53"/>
  <c r="KD265" i="53"/>
  <c r="KJ264" i="53"/>
  <c r="KK264" i="53" s="1"/>
  <c r="KH264" i="53"/>
  <c r="KG264" i="53"/>
  <c r="KF264" i="53"/>
  <c r="KE264" i="53"/>
  <c r="KD264" i="53"/>
  <c r="KJ258" i="53"/>
  <c r="KK258" i="53" s="1"/>
  <c r="KH258" i="53"/>
  <c r="KG258" i="53"/>
  <c r="KF258" i="53"/>
  <c r="KE258" i="53"/>
  <c r="KD258" i="53"/>
  <c r="KJ257" i="53"/>
  <c r="KK257" i="53" s="1"/>
  <c r="KH257" i="53"/>
  <c r="KG257" i="53"/>
  <c r="KF257" i="53"/>
  <c r="KE257" i="53"/>
  <c r="KD257" i="53"/>
  <c r="KJ256" i="53"/>
  <c r="KK256" i="53" s="1"/>
  <c r="KH256" i="53"/>
  <c r="KG256" i="53"/>
  <c r="KF256" i="53"/>
  <c r="KE256" i="53"/>
  <c r="KD256" i="53"/>
  <c r="KJ255" i="53"/>
  <c r="KK255" i="53" s="1"/>
  <c r="KH255" i="53"/>
  <c r="KG255" i="53"/>
  <c r="KF255" i="53"/>
  <c r="KE255" i="53"/>
  <c r="KD255" i="53"/>
  <c r="KJ254" i="53"/>
  <c r="KK254" i="53" s="1"/>
  <c r="KH254" i="53"/>
  <c r="KG254" i="53"/>
  <c r="KF254" i="53"/>
  <c r="KE254" i="53"/>
  <c r="KD254" i="53"/>
  <c r="KJ253" i="53"/>
  <c r="KK253" i="53" s="1"/>
  <c r="KH253" i="53"/>
  <c r="KG253" i="53"/>
  <c r="KF253" i="53"/>
  <c r="KE253" i="53"/>
  <c r="KD253" i="53"/>
  <c r="KJ252" i="53"/>
  <c r="KK252" i="53" s="1"/>
  <c r="KH252" i="53"/>
  <c r="KG252" i="53"/>
  <c r="KF252" i="53"/>
  <c r="KE252" i="53"/>
  <c r="KD252" i="53"/>
  <c r="KJ251" i="53"/>
  <c r="KK251" i="53" s="1"/>
  <c r="KH251" i="53"/>
  <c r="KG251" i="53"/>
  <c r="KF251" i="53"/>
  <c r="KE251" i="53"/>
  <c r="KD251" i="53"/>
  <c r="KJ250" i="53"/>
  <c r="KK250" i="53" s="1"/>
  <c r="KH250" i="53"/>
  <c r="KG250" i="53"/>
  <c r="KF250" i="53"/>
  <c r="KE250" i="53"/>
  <c r="KD250" i="53"/>
  <c r="KJ249" i="53"/>
  <c r="KK249" i="53" s="1"/>
  <c r="KH249" i="53"/>
  <c r="KG249" i="53"/>
  <c r="KF249" i="53"/>
  <c r="KE249" i="53"/>
  <c r="KD249" i="53"/>
  <c r="KJ248" i="53"/>
  <c r="KK248" i="53" s="1"/>
  <c r="KH248" i="53"/>
  <c r="KG248" i="53"/>
  <c r="KF248" i="53"/>
  <c r="KE248" i="53"/>
  <c r="KD248" i="53"/>
  <c r="KJ247" i="53"/>
  <c r="KK247" i="53" s="1"/>
  <c r="KH247" i="53"/>
  <c r="KG247" i="53"/>
  <c r="KF247" i="53"/>
  <c r="KE247" i="53"/>
  <c r="KD247" i="53"/>
  <c r="KJ246" i="53"/>
  <c r="KK246" i="53" s="1"/>
  <c r="KH246" i="53"/>
  <c r="KG246" i="53"/>
  <c r="KF246" i="53"/>
  <c r="KE246" i="53"/>
  <c r="KD246" i="53"/>
  <c r="KJ245" i="53"/>
  <c r="KK245" i="53" s="1"/>
  <c r="KH245" i="53"/>
  <c r="KG245" i="53"/>
  <c r="KF245" i="53"/>
  <c r="KE245" i="53"/>
  <c r="KD245" i="53"/>
  <c r="KJ244" i="53"/>
  <c r="KK244" i="53" s="1"/>
  <c r="KH244" i="53"/>
  <c r="KG244" i="53"/>
  <c r="KF244" i="53"/>
  <c r="KE244" i="53"/>
  <c r="KD244" i="53"/>
  <c r="KJ243" i="53"/>
  <c r="KK243" i="53" s="1"/>
  <c r="KH243" i="53"/>
  <c r="KG243" i="53"/>
  <c r="KF243" i="53"/>
  <c r="KE243" i="53"/>
  <c r="KD243" i="53"/>
  <c r="KJ242" i="53"/>
  <c r="KK242" i="53" s="1"/>
  <c r="KH242" i="53"/>
  <c r="KG242" i="53"/>
  <c r="KF242" i="53"/>
  <c r="KE242" i="53"/>
  <c r="KD242" i="53"/>
  <c r="KJ241" i="53"/>
  <c r="KK241" i="53" s="1"/>
  <c r="KH241" i="53"/>
  <c r="KG241" i="53"/>
  <c r="KF241" i="53"/>
  <c r="KE241" i="53"/>
  <c r="KD241" i="53"/>
  <c r="KJ240" i="53"/>
  <c r="KK240" i="53" s="1"/>
  <c r="KH240" i="53"/>
  <c r="KG240" i="53"/>
  <c r="KF240" i="53"/>
  <c r="KE240" i="53"/>
  <c r="KD240" i="53"/>
  <c r="KJ238" i="53"/>
  <c r="KK238" i="53" s="1"/>
  <c r="KH238" i="53"/>
  <c r="KG238" i="53"/>
  <c r="KF238" i="53"/>
  <c r="KE238" i="53"/>
  <c r="KD238" i="53"/>
  <c r="KJ237" i="53"/>
  <c r="KK237" i="53" s="1"/>
  <c r="KH237" i="53"/>
  <c r="KG237" i="53"/>
  <c r="KF237" i="53"/>
  <c r="KE237" i="53"/>
  <c r="KD237" i="53"/>
  <c r="KJ236" i="53"/>
  <c r="KK236" i="53" s="1"/>
  <c r="KH236" i="53"/>
  <c r="KG236" i="53"/>
  <c r="KF236" i="53"/>
  <c r="KE236" i="53"/>
  <c r="KD236" i="53"/>
  <c r="KJ235" i="53"/>
  <c r="KK235" i="53" s="1"/>
  <c r="KH235" i="53"/>
  <c r="KG235" i="53"/>
  <c r="KF235" i="53"/>
  <c r="KE235" i="53"/>
  <c r="KD235" i="53"/>
  <c r="KJ234" i="53"/>
  <c r="KK234" i="53" s="1"/>
  <c r="KH234" i="53"/>
  <c r="KG234" i="53"/>
  <c r="KF234" i="53"/>
  <c r="KE234" i="53"/>
  <c r="KD234" i="53"/>
  <c r="KJ233" i="53"/>
  <c r="KK233" i="53" s="1"/>
  <c r="KH233" i="53"/>
  <c r="KG233" i="53"/>
  <c r="KF233" i="53"/>
  <c r="KE233" i="53"/>
  <c r="KD233" i="53"/>
  <c r="KJ232" i="53"/>
  <c r="KK232" i="53" s="1"/>
  <c r="KH232" i="53"/>
  <c r="KG232" i="53"/>
  <c r="KF232" i="53"/>
  <c r="KE232" i="53"/>
  <c r="KD232" i="53"/>
  <c r="KJ231" i="53"/>
  <c r="KK231" i="53" s="1"/>
  <c r="KH231" i="53"/>
  <c r="KG231" i="53"/>
  <c r="KF231" i="53"/>
  <c r="KE231" i="53"/>
  <c r="KD231" i="53"/>
  <c r="KJ230" i="53"/>
  <c r="KK230" i="53" s="1"/>
  <c r="KH230" i="53"/>
  <c r="KG230" i="53"/>
  <c r="KF230" i="53"/>
  <c r="KE230" i="53"/>
  <c r="KD230" i="53"/>
  <c r="KJ229" i="53"/>
  <c r="KK229" i="53" s="1"/>
  <c r="KH229" i="53"/>
  <c r="KG229" i="53"/>
  <c r="KF229" i="53"/>
  <c r="KE229" i="53"/>
  <c r="KD229" i="53"/>
  <c r="KJ228" i="53"/>
  <c r="KK228" i="53" s="1"/>
  <c r="KH228" i="53"/>
  <c r="KG228" i="53"/>
  <c r="KF228" i="53"/>
  <c r="KE228" i="53"/>
  <c r="KD228" i="53"/>
  <c r="KJ227" i="53"/>
  <c r="KK227" i="53" s="1"/>
  <c r="KH227" i="53"/>
  <c r="KG227" i="53"/>
  <c r="KF227" i="53"/>
  <c r="KE227" i="53"/>
  <c r="KD227" i="53"/>
  <c r="KJ226" i="53"/>
  <c r="KK226" i="53" s="1"/>
  <c r="KH226" i="53"/>
  <c r="KG226" i="53"/>
  <c r="KF226" i="53"/>
  <c r="KE226" i="53"/>
  <c r="KD226" i="53"/>
  <c r="KJ224" i="53"/>
  <c r="KK224" i="53" s="1"/>
  <c r="KH224" i="53"/>
  <c r="KG224" i="53"/>
  <c r="KF224" i="53"/>
  <c r="KE224" i="53"/>
  <c r="KD224" i="53"/>
  <c r="KJ223" i="53"/>
  <c r="KK223" i="53" s="1"/>
  <c r="KH223" i="53"/>
  <c r="KG223" i="53"/>
  <c r="KF223" i="53"/>
  <c r="KE223" i="53"/>
  <c r="KD223" i="53"/>
  <c r="KJ222" i="53"/>
  <c r="KK222" i="53" s="1"/>
  <c r="KH222" i="53"/>
  <c r="KG222" i="53"/>
  <c r="KF222" i="53"/>
  <c r="KE222" i="53"/>
  <c r="KD222" i="53"/>
  <c r="KJ219" i="53"/>
  <c r="KK219" i="53" s="1"/>
  <c r="KH219" i="53"/>
  <c r="KG219" i="53"/>
  <c r="KF219" i="53"/>
  <c r="KE219" i="53"/>
  <c r="KD219" i="53"/>
  <c r="KJ218" i="53"/>
  <c r="KK218" i="53" s="1"/>
  <c r="KH218" i="53"/>
  <c r="KG218" i="53"/>
  <c r="KF218" i="53"/>
  <c r="KE218" i="53"/>
  <c r="KD218" i="53"/>
  <c r="KJ217" i="53"/>
  <c r="KK217" i="53" s="1"/>
  <c r="KH217" i="53"/>
  <c r="KG217" i="53"/>
  <c r="KF217" i="53"/>
  <c r="KE217" i="53"/>
  <c r="KD217" i="53"/>
  <c r="KJ216" i="53"/>
  <c r="KK216" i="53" s="1"/>
  <c r="KH216" i="53"/>
  <c r="KG216" i="53"/>
  <c r="KF216" i="53"/>
  <c r="KE216" i="53"/>
  <c r="KD216" i="53"/>
  <c r="KJ215" i="53"/>
  <c r="KK215" i="53" s="1"/>
  <c r="KH215" i="53"/>
  <c r="KG215" i="53"/>
  <c r="KF215" i="53"/>
  <c r="KE215" i="53"/>
  <c r="KD215" i="53"/>
  <c r="KJ214" i="53"/>
  <c r="KK214" i="53" s="1"/>
  <c r="KH214" i="53"/>
  <c r="KG214" i="53"/>
  <c r="KF214" i="53"/>
  <c r="KE214" i="53"/>
  <c r="KD214" i="53"/>
  <c r="KJ213" i="53"/>
  <c r="KK213" i="53" s="1"/>
  <c r="KH213" i="53"/>
  <c r="KG213" i="53"/>
  <c r="KF213" i="53"/>
  <c r="KE213" i="53"/>
  <c r="KD213" i="53"/>
  <c r="KJ212" i="53"/>
  <c r="KK212" i="53" s="1"/>
  <c r="KH212" i="53"/>
  <c r="KG212" i="53"/>
  <c r="KF212" i="53"/>
  <c r="KE212" i="53"/>
  <c r="KD212" i="53"/>
  <c r="KJ211" i="53"/>
  <c r="KK211" i="53" s="1"/>
  <c r="KH211" i="53"/>
  <c r="KG211" i="53"/>
  <c r="KF211" i="53"/>
  <c r="KE211" i="53"/>
  <c r="KD211" i="53"/>
  <c r="KJ210" i="53"/>
  <c r="KK210" i="53" s="1"/>
  <c r="KH210" i="53"/>
  <c r="KG210" i="53"/>
  <c r="KF210" i="53"/>
  <c r="KE210" i="53"/>
  <c r="KD210" i="53"/>
  <c r="KJ209" i="53"/>
  <c r="KK209" i="53" s="1"/>
  <c r="KH209" i="53"/>
  <c r="KG209" i="53"/>
  <c r="KF209" i="53"/>
  <c r="KE209" i="53"/>
  <c r="KD209" i="53"/>
  <c r="KJ208" i="53"/>
  <c r="KK208" i="53" s="1"/>
  <c r="KH208" i="53"/>
  <c r="KG208" i="53"/>
  <c r="KF208" i="53"/>
  <c r="KE208" i="53"/>
  <c r="KD208" i="53"/>
  <c r="KJ207" i="53"/>
  <c r="KK207" i="53" s="1"/>
  <c r="KH207" i="53"/>
  <c r="KG207" i="53"/>
  <c r="KF207" i="53"/>
  <c r="KE207" i="53"/>
  <c r="KD207" i="53"/>
  <c r="KJ206" i="53"/>
  <c r="KK206" i="53" s="1"/>
  <c r="KH206" i="53"/>
  <c r="KG206" i="53"/>
  <c r="KF206" i="53"/>
  <c r="KE206" i="53"/>
  <c r="KD206" i="53"/>
  <c r="KJ205" i="53"/>
  <c r="KK205" i="53" s="1"/>
  <c r="KH205" i="53"/>
  <c r="KG205" i="53"/>
  <c r="KF205" i="53"/>
  <c r="KE205" i="53"/>
  <c r="KD205" i="53"/>
  <c r="KK204" i="53"/>
  <c r="KJ204" i="53"/>
  <c r="KH204" i="53"/>
  <c r="KG204" i="53"/>
  <c r="KF204" i="53"/>
  <c r="KE204" i="53"/>
  <c r="KD204" i="53"/>
  <c r="KJ203" i="53"/>
  <c r="KK203" i="53" s="1"/>
  <c r="KH203" i="53"/>
  <c r="KG203" i="53"/>
  <c r="KF203" i="53"/>
  <c r="KE203" i="53"/>
  <c r="KD203" i="53"/>
  <c r="KJ202" i="53"/>
  <c r="KK202" i="53" s="1"/>
  <c r="KH202" i="53"/>
  <c r="KG202" i="53"/>
  <c r="KF202" i="53"/>
  <c r="KE202" i="53"/>
  <c r="KD202" i="53"/>
  <c r="KJ198" i="53"/>
  <c r="KK198" i="53" s="1"/>
  <c r="KH198" i="53"/>
  <c r="KG198" i="53"/>
  <c r="KF198" i="53"/>
  <c r="KE198" i="53"/>
  <c r="KD198" i="53"/>
  <c r="KK197" i="53"/>
  <c r="KJ197" i="53"/>
  <c r="KH197" i="53"/>
  <c r="KG197" i="53"/>
  <c r="KF197" i="53"/>
  <c r="KE197" i="53"/>
  <c r="KD197" i="53"/>
  <c r="KJ196" i="53"/>
  <c r="KK196" i="53" s="1"/>
  <c r="KH196" i="53"/>
  <c r="KG196" i="53"/>
  <c r="KF196" i="53"/>
  <c r="KE196" i="53"/>
  <c r="KD196" i="53"/>
  <c r="KJ195" i="53"/>
  <c r="KK195" i="53" s="1"/>
  <c r="KH195" i="53"/>
  <c r="KG195" i="53"/>
  <c r="KF195" i="53"/>
  <c r="KE195" i="53"/>
  <c r="KD195" i="53"/>
  <c r="KJ194" i="53"/>
  <c r="KK194" i="53" s="1"/>
  <c r="KH194" i="53"/>
  <c r="KG194" i="53"/>
  <c r="KF194" i="53"/>
  <c r="KE194" i="53"/>
  <c r="KD194" i="53"/>
  <c r="KJ193" i="53"/>
  <c r="KK193" i="53" s="1"/>
  <c r="KH193" i="53"/>
  <c r="KG193" i="53"/>
  <c r="KF193" i="53"/>
  <c r="KE193" i="53"/>
  <c r="KD193" i="53"/>
  <c r="KJ192" i="53"/>
  <c r="KK192" i="53" s="1"/>
  <c r="KH192" i="53"/>
  <c r="KG192" i="53"/>
  <c r="KF192" i="53"/>
  <c r="KE192" i="53"/>
  <c r="KD192" i="53"/>
  <c r="KJ191" i="53"/>
  <c r="KK191" i="53" s="1"/>
  <c r="KH191" i="53"/>
  <c r="KG191" i="53"/>
  <c r="KF191" i="53"/>
  <c r="KE191" i="53"/>
  <c r="KD191" i="53"/>
  <c r="KJ190" i="53"/>
  <c r="KK190" i="53" s="1"/>
  <c r="KH190" i="53"/>
  <c r="KG190" i="53"/>
  <c r="KF190" i="53"/>
  <c r="KE190" i="53"/>
  <c r="KD190" i="53"/>
  <c r="KJ188" i="53"/>
  <c r="KK188" i="53" s="1"/>
  <c r="KH188" i="53"/>
  <c r="KG188" i="53"/>
  <c r="KF188" i="53"/>
  <c r="KE188" i="53"/>
  <c r="KD188" i="53"/>
  <c r="KJ187" i="53"/>
  <c r="KK187" i="53" s="1"/>
  <c r="KH187" i="53"/>
  <c r="KG187" i="53"/>
  <c r="KF187" i="53"/>
  <c r="KE187" i="53"/>
  <c r="KD187" i="53"/>
  <c r="KJ185" i="53"/>
  <c r="KK185" i="53" s="1"/>
  <c r="KH185" i="53"/>
  <c r="KG185" i="53"/>
  <c r="KF185" i="53"/>
  <c r="KE185" i="53"/>
  <c r="KD185" i="53"/>
  <c r="KJ184" i="53"/>
  <c r="KK184" i="53" s="1"/>
  <c r="KH184" i="53"/>
  <c r="KG184" i="53"/>
  <c r="KF184" i="53"/>
  <c r="KE184" i="53"/>
  <c r="KD184" i="53"/>
  <c r="KJ183" i="53"/>
  <c r="KK183" i="53" s="1"/>
  <c r="KH183" i="53"/>
  <c r="KG183" i="53"/>
  <c r="KF183" i="53"/>
  <c r="KE183" i="53"/>
  <c r="KD183" i="53"/>
  <c r="KJ182" i="53"/>
  <c r="KK182" i="53" s="1"/>
  <c r="KH182" i="53"/>
  <c r="KG182" i="53"/>
  <c r="KF182" i="53"/>
  <c r="KE182" i="53"/>
  <c r="KD182" i="53"/>
  <c r="KJ181" i="53"/>
  <c r="KK181" i="53" s="1"/>
  <c r="KH181" i="53"/>
  <c r="KG181" i="53"/>
  <c r="KF181" i="53"/>
  <c r="KE181" i="53"/>
  <c r="KD181" i="53"/>
  <c r="KJ179" i="53"/>
  <c r="KK179" i="53" s="1"/>
  <c r="KH179" i="53"/>
  <c r="KG179" i="53"/>
  <c r="KE179" i="53"/>
  <c r="KD179" i="53"/>
  <c r="KJ178" i="53"/>
  <c r="KK178" i="53" s="1"/>
  <c r="KH178" i="53"/>
  <c r="KG178" i="53"/>
  <c r="KF178" i="53"/>
  <c r="KE178" i="53"/>
  <c r="KD178" i="53"/>
  <c r="KJ177" i="53"/>
  <c r="KK177" i="53" s="1"/>
  <c r="KH177" i="53"/>
  <c r="KG177" i="53"/>
  <c r="KE177" i="53"/>
  <c r="KD177" i="53"/>
  <c r="KJ175" i="53"/>
  <c r="KK175" i="53" s="1"/>
  <c r="KH175" i="53"/>
  <c r="KG175" i="53"/>
  <c r="KF175" i="53"/>
  <c r="KE175" i="53"/>
  <c r="KD175" i="53"/>
  <c r="KJ174" i="53"/>
  <c r="KK174" i="53" s="1"/>
  <c r="KH174" i="53"/>
  <c r="KG174" i="53"/>
  <c r="KF174" i="53"/>
  <c r="KE174" i="53"/>
  <c r="KD174" i="53"/>
  <c r="KJ173" i="53"/>
  <c r="KK173" i="53" s="1"/>
  <c r="KH173" i="53"/>
  <c r="KG173" i="53"/>
  <c r="KF173" i="53"/>
  <c r="KE173" i="53"/>
  <c r="KD173" i="53"/>
  <c r="KJ172" i="53"/>
  <c r="KK172" i="53" s="1"/>
  <c r="KH172" i="53"/>
  <c r="KG172" i="53"/>
  <c r="KF172" i="53"/>
  <c r="KE172" i="53"/>
  <c r="KD172" i="53"/>
  <c r="KJ169" i="53"/>
  <c r="KK169" i="53" s="1"/>
  <c r="KH169" i="53"/>
  <c r="KG169" i="53"/>
  <c r="KF169" i="53"/>
  <c r="KE169" i="53"/>
  <c r="KD169" i="53"/>
  <c r="KJ168" i="53"/>
  <c r="KK168" i="53" s="1"/>
  <c r="KH168" i="53"/>
  <c r="KG168" i="53"/>
  <c r="KF168" i="53"/>
  <c r="KE168" i="53"/>
  <c r="KD168" i="53"/>
  <c r="KJ167" i="53"/>
  <c r="KK167" i="53" s="1"/>
  <c r="KH167" i="53"/>
  <c r="KG167" i="53"/>
  <c r="KF167" i="53"/>
  <c r="KE167" i="53"/>
  <c r="KD167" i="53"/>
  <c r="KJ166" i="53"/>
  <c r="KK166" i="53" s="1"/>
  <c r="KH166" i="53"/>
  <c r="KG166" i="53"/>
  <c r="KF166" i="53"/>
  <c r="KE166" i="53"/>
  <c r="KD166" i="53"/>
  <c r="KJ165" i="53"/>
  <c r="KK165" i="53" s="1"/>
  <c r="KH165" i="53"/>
  <c r="KG165" i="53"/>
  <c r="KF165" i="53"/>
  <c r="KE165" i="53"/>
  <c r="KD165" i="53"/>
  <c r="KJ164" i="53"/>
  <c r="KK164" i="53" s="1"/>
  <c r="KH164" i="53"/>
  <c r="KG164" i="53"/>
  <c r="KF164" i="53"/>
  <c r="KE164" i="53"/>
  <c r="KD164" i="53"/>
  <c r="KJ163" i="53"/>
  <c r="KK163" i="53" s="1"/>
  <c r="KH163" i="53"/>
  <c r="KG163" i="53"/>
  <c r="KF163" i="53"/>
  <c r="KE163" i="53"/>
  <c r="KD163" i="53"/>
  <c r="KJ162" i="53"/>
  <c r="KK162" i="53" s="1"/>
  <c r="KH162" i="53"/>
  <c r="KG162" i="53"/>
  <c r="KF162" i="53"/>
  <c r="KE162" i="53"/>
  <c r="KD162" i="53"/>
  <c r="KJ161" i="53"/>
  <c r="KK161" i="53" s="1"/>
  <c r="KH161" i="53"/>
  <c r="KG161" i="53"/>
  <c r="KF161" i="53"/>
  <c r="KE161" i="53"/>
  <c r="KD161" i="53"/>
  <c r="KJ160" i="53"/>
  <c r="KK160" i="53" s="1"/>
  <c r="KH160" i="53"/>
  <c r="KG160" i="53"/>
  <c r="KF160" i="53"/>
  <c r="KE160" i="53"/>
  <c r="KD160" i="53"/>
  <c r="KJ159" i="53"/>
  <c r="KK159" i="53" s="1"/>
  <c r="KH159" i="53"/>
  <c r="KG159" i="53"/>
  <c r="KF159" i="53"/>
  <c r="KE159" i="53"/>
  <c r="KD159" i="53"/>
  <c r="KJ157" i="53"/>
  <c r="KK157" i="53" s="1"/>
  <c r="KH157" i="53"/>
  <c r="KG157" i="53"/>
  <c r="KF157" i="53"/>
  <c r="KE157" i="53"/>
  <c r="KD157" i="53"/>
  <c r="KJ156" i="53"/>
  <c r="KK156" i="53" s="1"/>
  <c r="KH156" i="53"/>
  <c r="KG156" i="53"/>
  <c r="KF156" i="53"/>
  <c r="KE156" i="53"/>
  <c r="KD156" i="53"/>
  <c r="KJ155" i="53"/>
  <c r="KK155" i="53" s="1"/>
  <c r="KH155" i="53"/>
  <c r="KG155" i="53"/>
  <c r="KF155" i="53"/>
  <c r="KE155" i="53"/>
  <c r="KD155" i="53"/>
  <c r="KJ154" i="53"/>
  <c r="KK154" i="53" s="1"/>
  <c r="KH154" i="53"/>
  <c r="KG154" i="53"/>
  <c r="KF154" i="53"/>
  <c r="KE154" i="53"/>
  <c r="KD154" i="53"/>
  <c r="KJ153" i="53"/>
  <c r="KK153" i="53" s="1"/>
  <c r="KH153" i="53"/>
  <c r="KG153" i="53"/>
  <c r="KF153" i="53"/>
  <c r="KE153" i="53"/>
  <c r="KD153" i="53"/>
  <c r="KJ152" i="53"/>
  <c r="KK152" i="53" s="1"/>
  <c r="KH152" i="53"/>
  <c r="KG152" i="53"/>
  <c r="KF152" i="53"/>
  <c r="KE152" i="53"/>
  <c r="KD152" i="53"/>
  <c r="KJ151" i="53"/>
  <c r="KK151" i="53" s="1"/>
  <c r="KH151" i="53"/>
  <c r="KG151" i="53"/>
  <c r="KF151" i="53"/>
  <c r="KE151" i="53"/>
  <c r="KD151" i="53"/>
  <c r="KJ150" i="53"/>
  <c r="KK150" i="53" s="1"/>
  <c r="KH150" i="53"/>
  <c r="KG150" i="53"/>
  <c r="KF150" i="53"/>
  <c r="KE150" i="53"/>
  <c r="KD150" i="53"/>
  <c r="KJ149" i="53"/>
  <c r="KK149" i="53" s="1"/>
  <c r="KH149" i="53"/>
  <c r="KG149" i="53"/>
  <c r="KF149" i="53"/>
  <c r="KE149" i="53"/>
  <c r="KD149" i="53"/>
  <c r="KJ148" i="53"/>
  <c r="KK148" i="53" s="1"/>
  <c r="KH148" i="53"/>
  <c r="KG148" i="53"/>
  <c r="KF148" i="53"/>
  <c r="KE148" i="53"/>
  <c r="KD148" i="53"/>
  <c r="KJ145" i="53"/>
  <c r="KK145" i="53" s="1"/>
  <c r="KH145" i="53"/>
  <c r="KG145" i="53"/>
  <c r="KF145" i="53"/>
  <c r="KE145" i="53"/>
  <c r="KD145" i="53"/>
  <c r="KJ144" i="53"/>
  <c r="KK144" i="53" s="1"/>
  <c r="KH144" i="53"/>
  <c r="KG144" i="53"/>
  <c r="KF144" i="53"/>
  <c r="KE144" i="53"/>
  <c r="KD144" i="53"/>
  <c r="KJ142" i="53"/>
  <c r="KK142" i="53" s="1"/>
  <c r="KH142" i="53"/>
  <c r="KG142" i="53"/>
  <c r="KF142" i="53"/>
  <c r="KE142" i="53"/>
  <c r="KD142" i="53"/>
  <c r="KJ141" i="53"/>
  <c r="KK141" i="53" s="1"/>
  <c r="KH141" i="53"/>
  <c r="KG141" i="53"/>
  <c r="KF141" i="53"/>
  <c r="KE141" i="53"/>
  <c r="KD141" i="53"/>
  <c r="KJ140" i="53"/>
  <c r="KK140" i="53" s="1"/>
  <c r="KH140" i="53"/>
  <c r="KG140" i="53"/>
  <c r="KF140" i="53"/>
  <c r="KE140" i="53"/>
  <c r="KD140" i="53"/>
  <c r="KJ139" i="53"/>
  <c r="KK139" i="53" s="1"/>
  <c r="KH139" i="53"/>
  <c r="KG139" i="53"/>
  <c r="KF139" i="53"/>
  <c r="KE139" i="53"/>
  <c r="KD139" i="53"/>
  <c r="KJ137" i="53"/>
  <c r="KK137" i="53" s="1"/>
  <c r="KH137" i="53"/>
  <c r="KG137" i="53"/>
  <c r="KF137" i="53"/>
  <c r="KE137" i="53"/>
  <c r="KD137" i="53"/>
  <c r="KJ134" i="53"/>
  <c r="KK134" i="53" s="1"/>
  <c r="KH134" i="53"/>
  <c r="KG134" i="53"/>
  <c r="KF134" i="53"/>
  <c r="KE134" i="53"/>
  <c r="KD134" i="53"/>
  <c r="KJ133" i="53"/>
  <c r="KK133" i="53" s="1"/>
  <c r="KH133" i="53"/>
  <c r="KG133" i="53"/>
  <c r="KF133" i="53"/>
  <c r="KE133" i="53"/>
  <c r="KD133" i="53"/>
  <c r="KJ131" i="53"/>
  <c r="KK131" i="53" s="1"/>
  <c r="KH131" i="53"/>
  <c r="KG131" i="53"/>
  <c r="KE131" i="53"/>
  <c r="KD131" i="53"/>
  <c r="KJ130" i="53"/>
  <c r="KK130" i="53" s="1"/>
  <c r="KH130" i="53"/>
  <c r="KG130" i="53"/>
  <c r="KF130" i="53"/>
  <c r="KE130" i="53"/>
  <c r="KD130" i="53"/>
  <c r="KJ129" i="53"/>
  <c r="KK129" i="53" s="1"/>
  <c r="KH129" i="53"/>
  <c r="KG129" i="53"/>
  <c r="KE129" i="53"/>
  <c r="KD129" i="53"/>
  <c r="KJ128" i="53"/>
  <c r="KK128" i="53" s="1"/>
  <c r="KH128" i="53"/>
  <c r="KG128" i="53"/>
  <c r="KE128" i="53"/>
  <c r="KD128" i="53"/>
  <c r="KJ126" i="53"/>
  <c r="KK126" i="53" s="1"/>
  <c r="KH126" i="53"/>
  <c r="KG126" i="53"/>
  <c r="KF126" i="53"/>
  <c r="KE126" i="53"/>
  <c r="KD126" i="53"/>
  <c r="KJ125" i="53"/>
  <c r="KK125" i="53" s="1"/>
  <c r="KH125" i="53"/>
  <c r="KG125" i="53"/>
  <c r="KF125" i="53"/>
  <c r="KE125" i="53"/>
  <c r="KD125" i="53"/>
  <c r="KJ121" i="53"/>
  <c r="KK121" i="53" s="1"/>
  <c r="KH121" i="53"/>
  <c r="KG121" i="53"/>
  <c r="KF121" i="53"/>
  <c r="KE121" i="53"/>
  <c r="KD121" i="53"/>
  <c r="KJ120" i="53"/>
  <c r="KK120" i="53" s="1"/>
  <c r="KH120" i="53"/>
  <c r="KG120" i="53"/>
  <c r="KE120" i="53"/>
  <c r="KD120" i="53"/>
  <c r="KJ119" i="53"/>
  <c r="KK119" i="53" s="1"/>
  <c r="KH119" i="53"/>
  <c r="KG119" i="53"/>
  <c r="KE119" i="53"/>
  <c r="KD119" i="53"/>
  <c r="KJ118" i="53"/>
  <c r="KK118" i="53" s="1"/>
  <c r="KH118" i="53"/>
  <c r="KG118" i="53"/>
  <c r="KE118" i="53"/>
  <c r="KD118" i="53"/>
  <c r="KJ117" i="53"/>
  <c r="KK117" i="53" s="1"/>
  <c r="KH117" i="53"/>
  <c r="KG117" i="53"/>
  <c r="KE117" i="53"/>
  <c r="KD117" i="53"/>
  <c r="KJ116" i="53"/>
  <c r="KK116" i="53" s="1"/>
  <c r="KH116" i="53"/>
  <c r="KG116" i="53"/>
  <c r="KF116" i="53"/>
  <c r="KE116" i="53"/>
  <c r="KD116" i="53"/>
  <c r="KJ114" i="53"/>
  <c r="KK114" i="53" s="1"/>
  <c r="KH114" i="53"/>
  <c r="KG114" i="53"/>
  <c r="KF114" i="53"/>
  <c r="KE114" i="53"/>
  <c r="KD114" i="53"/>
  <c r="KJ112" i="53"/>
  <c r="KK112" i="53" s="1"/>
  <c r="KH112" i="53"/>
  <c r="KG112" i="53"/>
  <c r="KF112" i="53"/>
  <c r="KE112" i="53"/>
  <c r="KD112" i="53"/>
  <c r="KJ111" i="53"/>
  <c r="KK111" i="53" s="1"/>
  <c r="KH111" i="53"/>
  <c r="KG111" i="53"/>
  <c r="KE111" i="53"/>
  <c r="KD111" i="53"/>
  <c r="KJ110" i="53"/>
  <c r="KK110" i="53" s="1"/>
  <c r="KH110" i="53"/>
  <c r="KG110" i="53"/>
  <c r="KE110" i="53"/>
  <c r="KD110" i="53"/>
  <c r="KJ107" i="53"/>
  <c r="KK107" i="53" s="1"/>
  <c r="KH107" i="53"/>
  <c r="KG107" i="53"/>
  <c r="KE107" i="53"/>
  <c r="KD107" i="53"/>
  <c r="KJ105" i="53"/>
  <c r="KK105" i="53" s="1"/>
  <c r="KH105" i="53"/>
  <c r="KG105" i="53"/>
  <c r="KF105" i="53"/>
  <c r="KE105" i="53"/>
  <c r="KD105" i="53"/>
  <c r="KJ104" i="53"/>
  <c r="KK104" i="53" s="1"/>
  <c r="KH104" i="53"/>
  <c r="KG104" i="53"/>
  <c r="KF104" i="53"/>
  <c r="KE104" i="53"/>
  <c r="KD104" i="53"/>
  <c r="KJ103" i="53"/>
  <c r="KK103" i="53" s="1"/>
  <c r="KH103" i="53"/>
  <c r="KG103" i="53"/>
  <c r="KF103" i="53"/>
  <c r="KE103" i="53"/>
  <c r="KD103" i="53"/>
  <c r="KJ102" i="53"/>
  <c r="KK102" i="53" s="1"/>
  <c r="KH102" i="53"/>
  <c r="KG102" i="53"/>
  <c r="KF102" i="53"/>
  <c r="KE102" i="53"/>
  <c r="KD102" i="53"/>
  <c r="KJ101" i="53"/>
  <c r="KK101" i="53" s="1"/>
  <c r="KH101" i="53"/>
  <c r="KG101" i="53"/>
  <c r="KF101" i="53"/>
  <c r="KE101" i="53"/>
  <c r="KD101" i="53"/>
  <c r="KJ98" i="53"/>
  <c r="KK98" i="53" s="1"/>
  <c r="KH98" i="53"/>
  <c r="KG98" i="53"/>
  <c r="KE98" i="53"/>
  <c r="KD98" i="53"/>
  <c r="KJ95" i="53"/>
  <c r="KK95" i="53" s="1"/>
  <c r="KH95" i="53"/>
  <c r="KG95" i="53"/>
  <c r="KE95" i="53"/>
  <c r="KD95" i="53"/>
  <c r="KJ94" i="53"/>
  <c r="KK94" i="53" s="1"/>
  <c r="KH94" i="53"/>
  <c r="KG94" i="53"/>
  <c r="KE94" i="53"/>
  <c r="KD94" i="53"/>
  <c r="KJ92" i="53"/>
  <c r="KK92" i="53" s="1"/>
  <c r="KH92" i="53"/>
  <c r="KG92" i="53"/>
  <c r="KF92" i="53"/>
  <c r="KE92" i="53"/>
  <c r="KD92" i="53"/>
  <c r="KJ91" i="53"/>
  <c r="KK91" i="53" s="1"/>
  <c r="KH91" i="53"/>
  <c r="KG91" i="53"/>
  <c r="KF91" i="53"/>
  <c r="KE91" i="53"/>
  <c r="KD91" i="53"/>
  <c r="KJ90" i="53"/>
  <c r="KK90" i="53" s="1"/>
  <c r="KH90" i="53"/>
  <c r="KG90" i="53"/>
  <c r="KF90" i="53"/>
  <c r="KE90" i="53"/>
  <c r="KD90" i="53"/>
  <c r="KJ89" i="53"/>
  <c r="KK89" i="53" s="1"/>
  <c r="KH89" i="53"/>
  <c r="KG89" i="53"/>
  <c r="KF89" i="53"/>
  <c r="KE89" i="53"/>
  <c r="KD89" i="53"/>
  <c r="KJ88" i="53"/>
  <c r="KK88" i="53" s="1"/>
  <c r="KH88" i="53"/>
  <c r="KG88" i="53"/>
  <c r="KF88" i="53"/>
  <c r="KE88" i="53"/>
  <c r="KD88" i="53"/>
  <c r="KJ86" i="53"/>
  <c r="KK86" i="53" s="1"/>
  <c r="KH86" i="53"/>
  <c r="KG86" i="53"/>
  <c r="KF86" i="53"/>
  <c r="KE86" i="53"/>
  <c r="KD86" i="53"/>
  <c r="KJ85" i="53"/>
  <c r="KK85" i="53" s="1"/>
  <c r="KH85" i="53"/>
  <c r="KG85" i="53"/>
  <c r="KF85" i="53"/>
  <c r="KE85" i="53"/>
  <c r="KD85" i="53"/>
  <c r="KJ84" i="53"/>
  <c r="KK84" i="53" s="1"/>
  <c r="KH84" i="53"/>
  <c r="KG84" i="53"/>
  <c r="KF84" i="53"/>
  <c r="KE84" i="53"/>
  <c r="KD84" i="53"/>
  <c r="KJ83" i="53"/>
  <c r="KK83" i="53" s="1"/>
  <c r="KH83" i="53"/>
  <c r="KG83" i="53"/>
  <c r="KE83" i="53"/>
  <c r="KD83" i="53"/>
  <c r="KJ82" i="53"/>
  <c r="KK82" i="53" s="1"/>
  <c r="KH82" i="53"/>
  <c r="KG82" i="53"/>
  <c r="KF82" i="53"/>
  <c r="KE82" i="53"/>
  <c r="KD82" i="53"/>
  <c r="KJ81" i="53"/>
  <c r="KK81" i="53" s="1"/>
  <c r="KH81" i="53"/>
  <c r="KG81" i="53"/>
  <c r="KF81" i="53"/>
  <c r="KE81" i="53"/>
  <c r="KD81" i="53"/>
  <c r="KJ79" i="53"/>
  <c r="KK79" i="53" s="1"/>
  <c r="KH79" i="53"/>
  <c r="KG79" i="53"/>
  <c r="KE79" i="53"/>
  <c r="KD79" i="53"/>
  <c r="KJ77" i="53"/>
  <c r="KK77" i="53" s="1"/>
  <c r="KH77" i="53"/>
  <c r="KG77" i="53"/>
  <c r="KF77" i="53"/>
  <c r="KE77" i="53"/>
  <c r="KD77" i="53"/>
  <c r="KJ76" i="53"/>
  <c r="KK76" i="53" s="1"/>
  <c r="KH76" i="53"/>
  <c r="KG76" i="53"/>
  <c r="KE76" i="53"/>
  <c r="KD76" i="53"/>
  <c r="KJ74" i="53"/>
  <c r="KK74" i="53" s="1"/>
  <c r="KH74" i="53"/>
  <c r="KG74" i="53"/>
  <c r="KF74" i="53"/>
  <c r="KE74" i="53"/>
  <c r="KD74" i="53"/>
  <c r="KJ72" i="53"/>
  <c r="KK72" i="53" s="1"/>
  <c r="KH72" i="53"/>
  <c r="KG72" i="53"/>
  <c r="KF72" i="53"/>
  <c r="KE72" i="53"/>
  <c r="KD72" i="53"/>
  <c r="KJ71" i="53"/>
  <c r="KK71" i="53" s="1"/>
  <c r="KH71" i="53"/>
  <c r="KG71" i="53"/>
  <c r="KF71" i="53"/>
  <c r="KE71" i="53"/>
  <c r="KD71" i="53"/>
  <c r="KJ68" i="53"/>
  <c r="KK68" i="53" s="1"/>
  <c r="KH68" i="53"/>
  <c r="KG68" i="53"/>
  <c r="KF68" i="53"/>
  <c r="KE68" i="53"/>
  <c r="KD68" i="53"/>
  <c r="KJ67" i="53"/>
  <c r="KK67" i="53" s="1"/>
  <c r="KH67" i="53"/>
  <c r="KG67" i="53"/>
  <c r="KF67" i="53"/>
  <c r="KE67" i="53"/>
  <c r="KD67" i="53"/>
  <c r="KJ63" i="53"/>
  <c r="KK63" i="53" s="1"/>
  <c r="KH63" i="53"/>
  <c r="KG63" i="53"/>
  <c r="KE63" i="53"/>
  <c r="KD63" i="53"/>
  <c r="KJ61" i="53"/>
  <c r="KK61" i="53" s="1"/>
  <c r="KH61" i="53"/>
  <c r="KG61" i="53"/>
  <c r="KF61" i="53"/>
  <c r="KE61" i="53"/>
  <c r="KD61" i="53"/>
  <c r="KJ60" i="53"/>
  <c r="KK60" i="53" s="1"/>
  <c r="KH60" i="53"/>
  <c r="KG60" i="53"/>
  <c r="KF60" i="53"/>
  <c r="KE60" i="53"/>
  <c r="KD60" i="53"/>
  <c r="KJ59" i="53"/>
  <c r="KK59" i="53" s="1"/>
  <c r="KH59" i="53"/>
  <c r="KG59" i="53"/>
  <c r="KE59" i="53"/>
  <c r="KD59" i="53"/>
  <c r="KJ58" i="53"/>
  <c r="KK58" i="53" s="1"/>
  <c r="KH58" i="53"/>
  <c r="KG58" i="53"/>
  <c r="KE58" i="53"/>
  <c r="KD58" i="53"/>
  <c r="KJ56" i="53"/>
  <c r="KK56" i="53" s="1"/>
  <c r="KH56" i="53"/>
  <c r="KG56" i="53"/>
  <c r="KF56" i="53"/>
  <c r="KE56" i="53"/>
  <c r="KD56" i="53"/>
  <c r="KJ55" i="53"/>
  <c r="KK55" i="53" s="1"/>
  <c r="KH55" i="53"/>
  <c r="KG55" i="53"/>
  <c r="KE55" i="53"/>
  <c r="KD55" i="53"/>
  <c r="KJ52" i="53"/>
  <c r="KK52" i="53" s="1"/>
  <c r="KH52" i="53"/>
  <c r="KG52" i="53"/>
  <c r="KF52" i="53"/>
  <c r="KE52" i="53"/>
  <c r="KD52" i="53"/>
  <c r="KJ51" i="53"/>
  <c r="KK51" i="53" s="1"/>
  <c r="KH51" i="53"/>
  <c r="KG51" i="53"/>
  <c r="KF51" i="53"/>
  <c r="KE51" i="53"/>
  <c r="KD51" i="53"/>
  <c r="KJ50" i="53"/>
  <c r="KK50" i="53" s="1"/>
  <c r="KH50" i="53"/>
  <c r="KG50" i="53"/>
  <c r="KF50" i="53"/>
  <c r="KE50" i="53"/>
  <c r="KD50" i="53"/>
  <c r="KJ49" i="53"/>
  <c r="KK49" i="53" s="1"/>
  <c r="KH49" i="53"/>
  <c r="KG49" i="53"/>
  <c r="KF49" i="53"/>
  <c r="KE49" i="53"/>
  <c r="KD49" i="53"/>
  <c r="KJ48" i="53"/>
  <c r="KK48" i="53" s="1"/>
  <c r="KH48" i="53"/>
  <c r="KG48" i="53"/>
  <c r="KF48" i="53"/>
  <c r="KE48" i="53"/>
  <c r="KD48" i="53"/>
  <c r="KJ47" i="53"/>
  <c r="KK47" i="53" s="1"/>
  <c r="KH47" i="53"/>
  <c r="KG47" i="53"/>
  <c r="KF47" i="53"/>
  <c r="KE47" i="53"/>
  <c r="KD47" i="53"/>
  <c r="KJ46" i="53"/>
  <c r="KK46" i="53" s="1"/>
  <c r="KH46" i="53"/>
  <c r="KG46" i="53"/>
  <c r="KF46" i="53"/>
  <c r="KE46" i="53"/>
  <c r="KD46" i="53"/>
  <c r="KJ45" i="53"/>
  <c r="KK45" i="53" s="1"/>
  <c r="KH45" i="53"/>
  <c r="KG45" i="53"/>
  <c r="KF45" i="53"/>
  <c r="KE45" i="53"/>
  <c r="KD45" i="53"/>
  <c r="KJ44" i="53"/>
  <c r="KK44" i="53" s="1"/>
  <c r="KH44" i="53"/>
  <c r="KG44" i="53"/>
  <c r="KE44" i="53"/>
  <c r="KD44" i="53"/>
  <c r="KJ43" i="53"/>
  <c r="KK43" i="53" s="1"/>
  <c r="KH43" i="53"/>
  <c r="KG43" i="53"/>
  <c r="KJ42" i="53"/>
  <c r="KK42" i="53" s="1"/>
  <c r="KH42" i="53"/>
  <c r="KG42" i="53"/>
  <c r="KF42" i="53"/>
  <c r="KE42" i="53"/>
  <c r="KD42" i="53"/>
  <c r="KJ41" i="53"/>
  <c r="KK41" i="53" s="1"/>
  <c r="KH41" i="53"/>
  <c r="KG41" i="53"/>
  <c r="KE41" i="53"/>
  <c r="KD41" i="53"/>
  <c r="KJ40" i="53"/>
  <c r="KK40" i="53" s="1"/>
  <c r="KH40" i="53"/>
  <c r="KG40" i="53"/>
  <c r="KE40" i="53"/>
  <c r="KD40" i="53"/>
  <c r="KJ39" i="53"/>
  <c r="KK39" i="53" s="1"/>
  <c r="KH39" i="53"/>
  <c r="KG39" i="53"/>
  <c r="KE39" i="53"/>
  <c r="KD39" i="53"/>
  <c r="KJ38" i="53"/>
  <c r="KK38" i="53" s="1"/>
  <c r="KH38" i="53"/>
  <c r="KG38" i="53"/>
  <c r="KE38" i="53"/>
  <c r="KD38" i="53"/>
  <c r="KJ37" i="53"/>
  <c r="KK37" i="53" s="1"/>
  <c r="KH37" i="53"/>
  <c r="KG37" i="53"/>
  <c r="KF37" i="53"/>
  <c r="KE37" i="53"/>
  <c r="KD37" i="53"/>
  <c r="KJ35" i="53"/>
  <c r="KK35" i="53" s="1"/>
  <c r="KH35" i="53"/>
  <c r="KG35" i="53"/>
  <c r="KF35" i="53"/>
  <c r="KE35" i="53"/>
  <c r="KD35" i="53"/>
  <c r="KJ34" i="53"/>
  <c r="KK34" i="53" s="1"/>
  <c r="KH34" i="53"/>
  <c r="KG34" i="53"/>
  <c r="KF34" i="53"/>
  <c r="KE34" i="53"/>
  <c r="KD34" i="53"/>
  <c r="KJ33" i="53"/>
  <c r="KK33" i="53" s="1"/>
  <c r="KH33" i="53"/>
  <c r="KG33" i="53"/>
  <c r="KF33" i="53"/>
  <c r="KE33" i="53"/>
  <c r="KD33" i="53"/>
  <c r="KJ32" i="53"/>
  <c r="KK32" i="53" s="1"/>
  <c r="KH32" i="53"/>
  <c r="KG32" i="53"/>
  <c r="KE32" i="53"/>
  <c r="KD32" i="53"/>
  <c r="KJ31" i="53"/>
  <c r="KK31" i="53" s="1"/>
  <c r="KH31" i="53"/>
  <c r="KG31" i="53"/>
  <c r="KF31" i="53"/>
  <c r="KE31" i="53"/>
  <c r="KD31" i="53"/>
  <c r="KJ30" i="53"/>
  <c r="KK30" i="53" s="1"/>
  <c r="KH30" i="53"/>
  <c r="KG30" i="53"/>
  <c r="KF30" i="53"/>
  <c r="KE30" i="53"/>
  <c r="KD30" i="53"/>
  <c r="KJ29" i="53"/>
  <c r="KK29" i="53" s="1"/>
  <c r="KH29" i="53"/>
  <c r="KG29" i="53"/>
  <c r="KF29" i="53"/>
  <c r="KE29" i="53"/>
  <c r="KD29" i="53"/>
  <c r="KJ28" i="53"/>
  <c r="KK28" i="53" s="1"/>
  <c r="KH28" i="53"/>
  <c r="KG28" i="53"/>
  <c r="KF28" i="53"/>
  <c r="KE28" i="53"/>
  <c r="KD28" i="53"/>
  <c r="KJ27" i="53"/>
  <c r="KK27" i="53" s="1"/>
  <c r="KH27" i="53"/>
  <c r="KG27" i="53"/>
  <c r="KF27" i="53"/>
  <c r="KE27" i="53"/>
  <c r="KD27" i="53"/>
  <c r="KJ26" i="53"/>
  <c r="KK26" i="53" s="1"/>
  <c r="KH26" i="53"/>
  <c r="KG26" i="53"/>
  <c r="KF26" i="53"/>
  <c r="KE26" i="53"/>
  <c r="KD26" i="53"/>
  <c r="KJ25" i="53"/>
  <c r="KK25" i="53" s="1"/>
  <c r="KH25" i="53"/>
  <c r="KG25" i="53"/>
  <c r="KF25" i="53"/>
  <c r="KE25" i="53"/>
  <c r="KD25" i="53"/>
  <c r="KJ24" i="53"/>
  <c r="KK24" i="53" s="1"/>
  <c r="KH24" i="53"/>
  <c r="KG24" i="53"/>
  <c r="KF24" i="53"/>
  <c r="KE24" i="53"/>
  <c r="KD24" i="53"/>
  <c r="KJ23" i="53"/>
  <c r="KK23" i="53" s="1"/>
  <c r="KH23" i="53"/>
  <c r="KG23" i="53"/>
  <c r="KF23" i="53"/>
  <c r="KE23" i="53"/>
  <c r="KD23" i="53"/>
  <c r="KJ22" i="53"/>
  <c r="KK22" i="53" s="1"/>
  <c r="KH22" i="53"/>
  <c r="KG22" i="53"/>
  <c r="KF22" i="53"/>
  <c r="KE22" i="53"/>
  <c r="KD22" i="53"/>
  <c r="KJ21" i="53"/>
  <c r="KK21" i="53" s="1"/>
  <c r="KH21" i="53"/>
  <c r="KG21" i="53"/>
  <c r="KF21" i="53"/>
  <c r="KE21" i="53"/>
  <c r="KD21" i="53"/>
  <c r="KJ20" i="53"/>
  <c r="KK20" i="53" s="1"/>
  <c r="KH20" i="53"/>
  <c r="KG20" i="53"/>
  <c r="KE20" i="53"/>
  <c r="KD20" i="53"/>
  <c r="KJ19" i="53"/>
  <c r="KK19" i="53" s="1"/>
  <c r="KH19" i="53"/>
  <c r="KG19" i="53"/>
  <c r="KF19" i="53"/>
  <c r="KE19" i="53"/>
  <c r="KD19" i="53"/>
  <c r="KJ16" i="53"/>
  <c r="KK16" i="53" s="1"/>
  <c r="KH16" i="53"/>
  <c r="KG16" i="53"/>
  <c r="KE16" i="53"/>
  <c r="KD16" i="53"/>
  <c r="JZ8" i="53"/>
  <c r="JY2" i="53"/>
  <c r="JW420" i="53" s="1"/>
  <c r="JJ419" i="53"/>
  <c r="JN421" i="53" s="1"/>
  <c r="JK414" i="53"/>
  <c r="JP421" i="53"/>
  <c r="JS411" i="53"/>
  <c r="JT411" i="53" s="1"/>
  <c r="JQ411" i="53"/>
  <c r="JP411" i="53"/>
  <c r="JO411" i="53"/>
  <c r="JN411" i="53"/>
  <c r="JM411" i="53"/>
  <c r="JS409" i="53"/>
  <c r="JT409" i="53" s="1"/>
  <c r="JQ409" i="53"/>
  <c r="JP409" i="53"/>
  <c r="JO409" i="53"/>
  <c r="JN409" i="53"/>
  <c r="JM409" i="53"/>
  <c r="JS407" i="53"/>
  <c r="JT407" i="53" s="1"/>
  <c r="JQ407" i="53"/>
  <c r="JP407" i="53"/>
  <c r="JO407" i="53"/>
  <c r="JN407" i="53"/>
  <c r="JM407" i="53"/>
  <c r="JS406" i="53"/>
  <c r="JT406" i="53" s="1"/>
  <c r="JQ406" i="53"/>
  <c r="JP406" i="53"/>
  <c r="JO406" i="53"/>
  <c r="JN406" i="53"/>
  <c r="JM406" i="53"/>
  <c r="JS404" i="53"/>
  <c r="JT404" i="53" s="1"/>
  <c r="JQ404" i="53"/>
  <c r="JP404" i="53"/>
  <c r="JO404" i="53"/>
  <c r="JN404" i="53"/>
  <c r="JM404" i="53"/>
  <c r="JS402" i="53"/>
  <c r="JT402" i="53" s="1"/>
  <c r="JQ402" i="53"/>
  <c r="JP402" i="53"/>
  <c r="JO402" i="53"/>
  <c r="JN402" i="53"/>
  <c r="JM402" i="53"/>
  <c r="JS400" i="53"/>
  <c r="JT400" i="53" s="1"/>
  <c r="JQ400" i="53"/>
  <c r="JP400" i="53"/>
  <c r="JO400" i="53"/>
  <c r="JN400" i="53"/>
  <c r="JM400" i="53"/>
  <c r="JS398" i="53"/>
  <c r="JT398" i="53" s="1"/>
  <c r="JQ398" i="53"/>
  <c r="JP398" i="53"/>
  <c r="JO398" i="53"/>
  <c r="JN398" i="53"/>
  <c r="JM398" i="53"/>
  <c r="JS397" i="53"/>
  <c r="JT397" i="53" s="1"/>
  <c r="JQ397" i="53"/>
  <c r="JP397" i="53"/>
  <c r="JO397" i="53"/>
  <c r="JN397" i="53"/>
  <c r="JM397" i="53"/>
  <c r="JS396" i="53"/>
  <c r="JT396" i="53" s="1"/>
  <c r="JQ396" i="53"/>
  <c r="JP396" i="53"/>
  <c r="JO396" i="53"/>
  <c r="JN396" i="53"/>
  <c r="JM396" i="53"/>
  <c r="JS395" i="53"/>
  <c r="JT395" i="53" s="1"/>
  <c r="JQ395" i="53"/>
  <c r="JP395" i="53"/>
  <c r="JO395" i="53"/>
  <c r="JN395" i="53"/>
  <c r="JM395" i="53"/>
  <c r="JS394" i="53"/>
  <c r="JT394" i="53" s="1"/>
  <c r="JQ394" i="53"/>
  <c r="JP394" i="53"/>
  <c r="JO394" i="53"/>
  <c r="JN394" i="53"/>
  <c r="JM394" i="53"/>
  <c r="JS393" i="53"/>
  <c r="JT393" i="53" s="1"/>
  <c r="JQ393" i="53"/>
  <c r="JP393" i="53"/>
  <c r="JO393" i="53"/>
  <c r="JN393" i="53"/>
  <c r="JM393" i="53"/>
  <c r="JS391" i="53"/>
  <c r="JT391" i="53" s="1"/>
  <c r="JQ391" i="53"/>
  <c r="JP391" i="53"/>
  <c r="JO391" i="53"/>
  <c r="JN391" i="53"/>
  <c r="JM391" i="53"/>
  <c r="JS390" i="53"/>
  <c r="JT390" i="53" s="1"/>
  <c r="JQ390" i="53"/>
  <c r="JP390" i="53"/>
  <c r="JO390" i="53"/>
  <c r="JN390" i="53"/>
  <c r="JM390" i="53"/>
  <c r="JS389" i="53"/>
  <c r="JT389" i="53" s="1"/>
  <c r="JQ389" i="53"/>
  <c r="JP389" i="53"/>
  <c r="JO389" i="53"/>
  <c r="JN389" i="53"/>
  <c r="JM389" i="53"/>
  <c r="JS388" i="53"/>
  <c r="JT388" i="53" s="1"/>
  <c r="JQ388" i="53"/>
  <c r="JP388" i="53"/>
  <c r="JO388" i="53"/>
  <c r="JN388" i="53"/>
  <c r="JM388" i="53"/>
  <c r="JS387" i="53"/>
  <c r="JT387" i="53" s="1"/>
  <c r="JQ387" i="53"/>
  <c r="JP387" i="53"/>
  <c r="JO387" i="53"/>
  <c r="JN387" i="53"/>
  <c r="JM387" i="53"/>
  <c r="JS386" i="53"/>
  <c r="JT386" i="53" s="1"/>
  <c r="JQ386" i="53"/>
  <c r="JP386" i="53"/>
  <c r="JO386" i="53"/>
  <c r="JN386" i="53"/>
  <c r="JM386" i="53"/>
  <c r="JS384" i="53"/>
  <c r="JT384" i="53" s="1"/>
  <c r="JQ384" i="53"/>
  <c r="JP384" i="53"/>
  <c r="JO384" i="53"/>
  <c r="JN384" i="53"/>
  <c r="JM384" i="53"/>
  <c r="JS383" i="53"/>
  <c r="JT383" i="53" s="1"/>
  <c r="JQ383" i="53"/>
  <c r="JP383" i="53"/>
  <c r="JO383" i="53"/>
  <c r="JN383" i="53"/>
  <c r="JM383" i="53"/>
  <c r="JS382" i="53"/>
  <c r="JT382" i="53" s="1"/>
  <c r="JQ382" i="53"/>
  <c r="JP382" i="53"/>
  <c r="JO382" i="53"/>
  <c r="JN382" i="53"/>
  <c r="JM382" i="53"/>
  <c r="JS381" i="53"/>
  <c r="JT381" i="53" s="1"/>
  <c r="JQ381" i="53"/>
  <c r="JP381" i="53"/>
  <c r="JO381" i="53"/>
  <c r="JN381" i="53"/>
  <c r="JM381" i="53"/>
  <c r="JS380" i="53"/>
  <c r="JT380" i="53" s="1"/>
  <c r="JQ380" i="53"/>
  <c r="JP380" i="53"/>
  <c r="JO380" i="53"/>
  <c r="JN380" i="53"/>
  <c r="JM380" i="53"/>
  <c r="JS379" i="53"/>
  <c r="JT379" i="53" s="1"/>
  <c r="JQ379" i="53"/>
  <c r="JP379" i="53"/>
  <c r="JO379" i="53"/>
  <c r="JN379" i="53"/>
  <c r="JM379" i="53"/>
  <c r="JS377" i="53"/>
  <c r="JT377" i="53" s="1"/>
  <c r="JQ377" i="53"/>
  <c r="JP377" i="53"/>
  <c r="JO377" i="53"/>
  <c r="JN377" i="53"/>
  <c r="JM377" i="53"/>
  <c r="JS373" i="53"/>
  <c r="JT373" i="53" s="1"/>
  <c r="JQ373" i="53"/>
  <c r="JP373" i="53"/>
  <c r="JO373" i="53"/>
  <c r="JN373" i="53"/>
  <c r="JM373" i="53"/>
  <c r="JS372" i="53"/>
  <c r="JT372" i="53" s="1"/>
  <c r="JQ372" i="53"/>
  <c r="JP372" i="53"/>
  <c r="JO372" i="53"/>
  <c r="JN372" i="53"/>
  <c r="JM372" i="53"/>
  <c r="JS370" i="53"/>
  <c r="JT370" i="53" s="1"/>
  <c r="JQ370" i="53"/>
  <c r="JP370" i="53"/>
  <c r="JO370" i="53"/>
  <c r="JN370" i="53"/>
  <c r="JM370" i="53"/>
  <c r="JS368" i="53"/>
  <c r="JT368" i="53" s="1"/>
  <c r="JQ368" i="53"/>
  <c r="JP368" i="53"/>
  <c r="JO368" i="53"/>
  <c r="JN368" i="53"/>
  <c r="JM368" i="53"/>
  <c r="JS367" i="53"/>
  <c r="JT367" i="53" s="1"/>
  <c r="JQ367" i="53"/>
  <c r="JP367" i="53"/>
  <c r="JO367" i="53"/>
  <c r="JN367" i="53"/>
  <c r="JM367" i="53"/>
  <c r="JS366" i="53"/>
  <c r="JT366" i="53" s="1"/>
  <c r="JQ366" i="53"/>
  <c r="JP366" i="53"/>
  <c r="JO366" i="53"/>
  <c r="JN366" i="53"/>
  <c r="JM366" i="53"/>
  <c r="JS365" i="53"/>
  <c r="JT365" i="53" s="1"/>
  <c r="JQ365" i="53"/>
  <c r="JP365" i="53"/>
  <c r="JO365" i="53"/>
  <c r="JN365" i="53"/>
  <c r="JM365" i="53"/>
  <c r="JS364" i="53"/>
  <c r="JT364" i="53" s="1"/>
  <c r="JQ364" i="53"/>
  <c r="JP364" i="53"/>
  <c r="JO364" i="53"/>
  <c r="JN364" i="53"/>
  <c r="JM364" i="53"/>
  <c r="JS363" i="53"/>
  <c r="JT363" i="53" s="1"/>
  <c r="JQ363" i="53"/>
  <c r="JP363" i="53"/>
  <c r="JO363" i="53"/>
  <c r="JN363" i="53"/>
  <c r="JM363" i="53"/>
  <c r="JS362" i="53"/>
  <c r="JT362" i="53" s="1"/>
  <c r="JQ362" i="53"/>
  <c r="JP362" i="53"/>
  <c r="JO362" i="53"/>
  <c r="JN362" i="53"/>
  <c r="JM362" i="53"/>
  <c r="JS361" i="53"/>
  <c r="JT361" i="53" s="1"/>
  <c r="JQ361" i="53"/>
  <c r="JP361" i="53"/>
  <c r="JO361" i="53"/>
  <c r="JN361" i="53"/>
  <c r="JM361" i="53"/>
  <c r="JS359" i="53"/>
  <c r="JT359" i="53" s="1"/>
  <c r="JQ359" i="53"/>
  <c r="JP359" i="53"/>
  <c r="JO359" i="53"/>
  <c r="JN359" i="53"/>
  <c r="JM359" i="53"/>
  <c r="JS358" i="53"/>
  <c r="JT358" i="53" s="1"/>
  <c r="JQ358" i="53"/>
  <c r="JP358" i="53"/>
  <c r="JO358" i="53"/>
  <c r="JN358" i="53"/>
  <c r="JM358" i="53"/>
  <c r="JS356" i="53"/>
  <c r="JT356" i="53" s="1"/>
  <c r="JQ356" i="53"/>
  <c r="JP356" i="53"/>
  <c r="JO356" i="53"/>
  <c r="JN356" i="53"/>
  <c r="JM356" i="53"/>
  <c r="JS355" i="53"/>
  <c r="JT355" i="53" s="1"/>
  <c r="JQ355" i="53"/>
  <c r="JP355" i="53"/>
  <c r="JO355" i="53"/>
  <c r="JN355" i="53"/>
  <c r="JM355" i="53"/>
  <c r="JS354" i="53"/>
  <c r="JT354" i="53" s="1"/>
  <c r="JQ354" i="53"/>
  <c r="JP354" i="53"/>
  <c r="JO354" i="53"/>
  <c r="JN354" i="53"/>
  <c r="JM354" i="53"/>
  <c r="JS353" i="53"/>
  <c r="JT353" i="53" s="1"/>
  <c r="JQ353" i="53"/>
  <c r="JP353" i="53"/>
  <c r="JO353" i="53"/>
  <c r="JN353" i="53"/>
  <c r="JM353" i="53"/>
  <c r="JS352" i="53"/>
  <c r="JT352" i="53" s="1"/>
  <c r="JQ352" i="53"/>
  <c r="JP352" i="53"/>
  <c r="JO352" i="53"/>
  <c r="JN352" i="53"/>
  <c r="JM352" i="53"/>
  <c r="JS351" i="53"/>
  <c r="JT351" i="53" s="1"/>
  <c r="JQ351" i="53"/>
  <c r="JP351" i="53"/>
  <c r="JO351" i="53"/>
  <c r="JN351" i="53"/>
  <c r="JM351" i="53"/>
  <c r="JS350" i="53"/>
  <c r="JT350" i="53" s="1"/>
  <c r="JQ350" i="53"/>
  <c r="JP350" i="53"/>
  <c r="JO350" i="53"/>
  <c r="JN350" i="53"/>
  <c r="JM350" i="53"/>
  <c r="JS349" i="53"/>
  <c r="JT349" i="53" s="1"/>
  <c r="JQ349" i="53"/>
  <c r="JP349" i="53"/>
  <c r="JO349" i="53"/>
  <c r="JN349" i="53"/>
  <c r="JM349" i="53"/>
  <c r="JS348" i="53"/>
  <c r="JT348" i="53" s="1"/>
  <c r="JQ348" i="53"/>
  <c r="JP348" i="53"/>
  <c r="JO348" i="53"/>
  <c r="JN348" i="53"/>
  <c r="JM348" i="53"/>
  <c r="JS347" i="53"/>
  <c r="JT347" i="53" s="1"/>
  <c r="JQ347" i="53"/>
  <c r="JP347" i="53"/>
  <c r="JO347" i="53"/>
  <c r="JN347" i="53"/>
  <c r="JM347" i="53"/>
  <c r="JS346" i="53"/>
  <c r="JT346" i="53" s="1"/>
  <c r="JQ346" i="53"/>
  <c r="JP346" i="53"/>
  <c r="JO346" i="53"/>
  <c r="JN346" i="53"/>
  <c r="JM346" i="53"/>
  <c r="JS342" i="53"/>
  <c r="JT342" i="53" s="1"/>
  <c r="JQ342" i="53"/>
  <c r="JP342" i="53"/>
  <c r="JO342" i="53"/>
  <c r="JN342" i="53"/>
  <c r="JM342" i="53"/>
  <c r="JS341" i="53"/>
  <c r="JT341" i="53" s="1"/>
  <c r="JQ341" i="53"/>
  <c r="JP341" i="53"/>
  <c r="JO341" i="53"/>
  <c r="JN341" i="53"/>
  <c r="JM341" i="53"/>
  <c r="JS340" i="53"/>
  <c r="JT340" i="53" s="1"/>
  <c r="JQ340" i="53"/>
  <c r="JP340" i="53"/>
  <c r="JO340" i="53"/>
  <c r="JN340" i="53"/>
  <c r="JM340" i="53"/>
  <c r="JS338" i="53"/>
  <c r="JT338" i="53" s="1"/>
  <c r="JQ338" i="53"/>
  <c r="JP338" i="53"/>
  <c r="JO338" i="53"/>
  <c r="JN338" i="53"/>
  <c r="JM338" i="53"/>
  <c r="JS337" i="53"/>
  <c r="JT337" i="53" s="1"/>
  <c r="JQ337" i="53"/>
  <c r="JP337" i="53"/>
  <c r="JO337" i="53"/>
  <c r="JN337" i="53"/>
  <c r="JM337" i="53"/>
  <c r="JS336" i="53"/>
  <c r="JT336" i="53" s="1"/>
  <c r="JQ336" i="53"/>
  <c r="JP336" i="53"/>
  <c r="JO336" i="53"/>
  <c r="JN336" i="53"/>
  <c r="JM336" i="53"/>
  <c r="JS335" i="53"/>
  <c r="JT335" i="53" s="1"/>
  <c r="JQ335" i="53"/>
  <c r="JP335" i="53"/>
  <c r="JO335" i="53"/>
  <c r="JN335" i="53"/>
  <c r="JM335" i="53"/>
  <c r="JS334" i="53"/>
  <c r="JT334" i="53" s="1"/>
  <c r="JQ334" i="53"/>
  <c r="JP334" i="53"/>
  <c r="JO334" i="53"/>
  <c r="JN334" i="53"/>
  <c r="JM334" i="53"/>
  <c r="JS333" i="53"/>
  <c r="JT333" i="53" s="1"/>
  <c r="JQ333" i="53"/>
  <c r="JP333" i="53"/>
  <c r="JO333" i="53"/>
  <c r="JN333" i="53"/>
  <c r="JM333" i="53"/>
  <c r="JS330" i="53"/>
  <c r="JT330" i="53" s="1"/>
  <c r="JQ330" i="53"/>
  <c r="JP330" i="53"/>
  <c r="JO330" i="53"/>
  <c r="JN330" i="53"/>
  <c r="JM330" i="53"/>
  <c r="JS329" i="53"/>
  <c r="JT329" i="53" s="1"/>
  <c r="JQ329" i="53"/>
  <c r="JP329" i="53"/>
  <c r="JO329" i="53"/>
  <c r="JN329" i="53"/>
  <c r="JM329" i="53"/>
  <c r="JS328" i="53"/>
  <c r="JT328" i="53" s="1"/>
  <c r="JQ328" i="53"/>
  <c r="JP328" i="53"/>
  <c r="JO328" i="53"/>
  <c r="JN328" i="53"/>
  <c r="JM328" i="53"/>
  <c r="JS327" i="53"/>
  <c r="JT327" i="53" s="1"/>
  <c r="JQ327" i="53"/>
  <c r="JP327" i="53"/>
  <c r="JO327" i="53"/>
  <c r="JN327" i="53"/>
  <c r="JM327" i="53"/>
  <c r="JS326" i="53"/>
  <c r="JT326" i="53" s="1"/>
  <c r="JQ326" i="53"/>
  <c r="JP326" i="53"/>
  <c r="JO326" i="53"/>
  <c r="JN326" i="53"/>
  <c r="JM326" i="53"/>
  <c r="JS325" i="53"/>
  <c r="JT325" i="53" s="1"/>
  <c r="JQ325" i="53"/>
  <c r="JP325" i="53"/>
  <c r="JO325" i="53"/>
  <c r="JN325" i="53"/>
  <c r="JM325" i="53"/>
  <c r="JS324" i="53"/>
  <c r="JT324" i="53" s="1"/>
  <c r="JQ324" i="53"/>
  <c r="JP324" i="53"/>
  <c r="JO324" i="53"/>
  <c r="JN324" i="53"/>
  <c r="JM324" i="53"/>
  <c r="JS323" i="53"/>
  <c r="JT323" i="53" s="1"/>
  <c r="JQ323" i="53"/>
  <c r="JP323" i="53"/>
  <c r="JO323" i="53"/>
  <c r="JN323" i="53"/>
  <c r="JM323" i="53"/>
  <c r="JS322" i="53"/>
  <c r="JT322" i="53" s="1"/>
  <c r="JQ322" i="53"/>
  <c r="JP322" i="53"/>
  <c r="JO322" i="53"/>
  <c r="JN322" i="53"/>
  <c r="JM322" i="53"/>
  <c r="JS321" i="53"/>
  <c r="JT321" i="53" s="1"/>
  <c r="JQ321" i="53"/>
  <c r="JP321" i="53"/>
  <c r="JO321" i="53"/>
  <c r="JN321" i="53"/>
  <c r="JM321" i="53"/>
  <c r="JS320" i="53"/>
  <c r="JT320" i="53" s="1"/>
  <c r="JQ320" i="53"/>
  <c r="JP320" i="53"/>
  <c r="JO320" i="53"/>
  <c r="JN320" i="53"/>
  <c r="JM320" i="53"/>
  <c r="JS319" i="53"/>
  <c r="JT319" i="53" s="1"/>
  <c r="JQ319" i="53"/>
  <c r="JP319" i="53"/>
  <c r="JO319" i="53"/>
  <c r="JN319" i="53"/>
  <c r="JM319" i="53"/>
  <c r="JS318" i="53"/>
  <c r="JT318" i="53" s="1"/>
  <c r="JQ318" i="53"/>
  <c r="JP318" i="53"/>
  <c r="JO318" i="53"/>
  <c r="JN318" i="53"/>
  <c r="JM318" i="53"/>
  <c r="JS317" i="53"/>
  <c r="JT317" i="53" s="1"/>
  <c r="JQ317" i="53"/>
  <c r="JP317" i="53"/>
  <c r="JO317" i="53"/>
  <c r="JN317" i="53"/>
  <c r="JM317" i="53"/>
  <c r="JS316" i="53"/>
  <c r="JT316" i="53" s="1"/>
  <c r="JQ316" i="53"/>
  <c r="JP316" i="53"/>
  <c r="JO316" i="53"/>
  <c r="JN316" i="53"/>
  <c r="JM316" i="53"/>
  <c r="JS315" i="53"/>
  <c r="JT315" i="53" s="1"/>
  <c r="JQ315" i="53"/>
  <c r="JP315" i="53"/>
  <c r="JO315" i="53"/>
  <c r="JN315" i="53"/>
  <c r="JM315" i="53"/>
  <c r="JS314" i="53"/>
  <c r="JT314" i="53" s="1"/>
  <c r="JQ314" i="53"/>
  <c r="JP314" i="53"/>
  <c r="JO314" i="53"/>
  <c r="JN314" i="53"/>
  <c r="JM314" i="53"/>
  <c r="JS313" i="53"/>
  <c r="JT313" i="53" s="1"/>
  <c r="JQ313" i="53"/>
  <c r="JP313" i="53"/>
  <c r="JO313" i="53"/>
  <c r="JN313" i="53"/>
  <c r="JM313" i="53"/>
  <c r="JS312" i="53"/>
  <c r="JT312" i="53" s="1"/>
  <c r="JQ312" i="53"/>
  <c r="JP312" i="53"/>
  <c r="JO312" i="53"/>
  <c r="JN312" i="53"/>
  <c r="JM312" i="53"/>
  <c r="JS311" i="53"/>
  <c r="JT311" i="53" s="1"/>
  <c r="JQ311" i="53"/>
  <c r="JP311" i="53"/>
  <c r="JO311" i="53"/>
  <c r="JN311" i="53"/>
  <c r="JM311" i="53"/>
  <c r="JS308" i="53"/>
  <c r="JT308" i="53" s="1"/>
  <c r="JQ308" i="53"/>
  <c r="JP308" i="53"/>
  <c r="JO308" i="53"/>
  <c r="JN308" i="53"/>
  <c r="JM308" i="53"/>
  <c r="JS307" i="53"/>
  <c r="JT307" i="53" s="1"/>
  <c r="JQ307" i="53"/>
  <c r="JP307" i="53"/>
  <c r="JO307" i="53"/>
  <c r="JN307" i="53"/>
  <c r="JM307" i="53"/>
  <c r="JS306" i="53"/>
  <c r="JT306" i="53" s="1"/>
  <c r="JQ306" i="53"/>
  <c r="JP306" i="53"/>
  <c r="JO306" i="53"/>
  <c r="JN306" i="53"/>
  <c r="JM306" i="53"/>
  <c r="JS305" i="53"/>
  <c r="JT305" i="53" s="1"/>
  <c r="JQ305" i="53"/>
  <c r="JP305" i="53"/>
  <c r="JO305" i="53"/>
  <c r="JN305" i="53"/>
  <c r="JM305" i="53"/>
  <c r="JS304" i="53"/>
  <c r="JT304" i="53" s="1"/>
  <c r="JQ304" i="53"/>
  <c r="JP304" i="53"/>
  <c r="JO304" i="53"/>
  <c r="JN304" i="53"/>
  <c r="JM304" i="53"/>
  <c r="JS301" i="53"/>
  <c r="JT301" i="53" s="1"/>
  <c r="JQ301" i="53"/>
  <c r="JP301" i="53"/>
  <c r="JO301" i="53"/>
  <c r="JN301" i="53"/>
  <c r="JM301" i="53"/>
  <c r="JS300" i="53"/>
  <c r="JT300" i="53" s="1"/>
  <c r="JQ300" i="53"/>
  <c r="JP300" i="53"/>
  <c r="JO300" i="53"/>
  <c r="JN300" i="53"/>
  <c r="JM300" i="53"/>
  <c r="JS299" i="53"/>
  <c r="JT299" i="53" s="1"/>
  <c r="JQ299" i="53"/>
  <c r="JP299" i="53"/>
  <c r="JO299" i="53"/>
  <c r="JN299" i="53"/>
  <c r="JM299" i="53"/>
  <c r="JS298" i="53"/>
  <c r="JT298" i="53" s="1"/>
  <c r="JQ298" i="53"/>
  <c r="JP298" i="53"/>
  <c r="JO298" i="53"/>
  <c r="JN298" i="53"/>
  <c r="JM298" i="53"/>
  <c r="JS297" i="53"/>
  <c r="JT297" i="53" s="1"/>
  <c r="JQ297" i="53"/>
  <c r="JP297" i="53"/>
  <c r="JO297" i="53"/>
  <c r="JN297" i="53"/>
  <c r="JM297" i="53"/>
  <c r="JS296" i="53"/>
  <c r="JT296" i="53" s="1"/>
  <c r="JQ296" i="53"/>
  <c r="JP296" i="53"/>
  <c r="JO296" i="53"/>
  <c r="JN296" i="53"/>
  <c r="JM296" i="53"/>
  <c r="JS295" i="53"/>
  <c r="JT295" i="53" s="1"/>
  <c r="JQ295" i="53"/>
  <c r="JP295" i="53"/>
  <c r="JO295" i="53"/>
  <c r="JN295" i="53"/>
  <c r="JM295" i="53"/>
  <c r="JS294" i="53"/>
  <c r="JT294" i="53" s="1"/>
  <c r="JQ294" i="53"/>
  <c r="JP294" i="53"/>
  <c r="JO294" i="53"/>
  <c r="JN294" i="53"/>
  <c r="JM294" i="53"/>
  <c r="JS293" i="53"/>
  <c r="JT293" i="53" s="1"/>
  <c r="JQ293" i="53"/>
  <c r="JP293" i="53"/>
  <c r="JO293" i="53"/>
  <c r="JN293" i="53"/>
  <c r="JM293" i="53"/>
  <c r="JS292" i="53"/>
  <c r="JT292" i="53" s="1"/>
  <c r="JQ292" i="53"/>
  <c r="JP292" i="53"/>
  <c r="JO292" i="53"/>
  <c r="JN292" i="53"/>
  <c r="JM292" i="53"/>
  <c r="JS291" i="53"/>
  <c r="JT291" i="53" s="1"/>
  <c r="JQ291" i="53"/>
  <c r="JP291" i="53"/>
  <c r="JO291" i="53"/>
  <c r="JN291" i="53"/>
  <c r="JM291" i="53"/>
  <c r="JS290" i="53"/>
  <c r="JT290" i="53" s="1"/>
  <c r="JQ290" i="53"/>
  <c r="JP290" i="53"/>
  <c r="JO290" i="53"/>
  <c r="JN290" i="53"/>
  <c r="JM290" i="53"/>
  <c r="JS289" i="53"/>
  <c r="JT289" i="53" s="1"/>
  <c r="JQ289" i="53"/>
  <c r="JP289" i="53"/>
  <c r="JO289" i="53"/>
  <c r="JN289" i="53"/>
  <c r="JM289" i="53"/>
  <c r="JS288" i="53"/>
  <c r="JT288" i="53" s="1"/>
  <c r="JQ288" i="53"/>
  <c r="JP288" i="53"/>
  <c r="JO288" i="53"/>
  <c r="JN288" i="53"/>
  <c r="JM288" i="53"/>
  <c r="JS287" i="53"/>
  <c r="JT287" i="53" s="1"/>
  <c r="JQ287" i="53"/>
  <c r="JP287" i="53"/>
  <c r="JO287" i="53"/>
  <c r="JN287" i="53"/>
  <c r="JM287" i="53"/>
  <c r="JS286" i="53"/>
  <c r="JT286" i="53" s="1"/>
  <c r="JQ286" i="53"/>
  <c r="JP286" i="53"/>
  <c r="JO286" i="53"/>
  <c r="JN286" i="53"/>
  <c r="JM286" i="53"/>
  <c r="JS285" i="53"/>
  <c r="JT285" i="53" s="1"/>
  <c r="JQ285" i="53"/>
  <c r="JP285" i="53"/>
  <c r="JO285" i="53"/>
  <c r="JN285" i="53"/>
  <c r="JM285" i="53"/>
  <c r="JS284" i="53"/>
  <c r="JT284" i="53" s="1"/>
  <c r="JQ284" i="53"/>
  <c r="JP284" i="53"/>
  <c r="JO284" i="53"/>
  <c r="JN284" i="53"/>
  <c r="JM284" i="53"/>
  <c r="JS280" i="53"/>
  <c r="JT280" i="53" s="1"/>
  <c r="JQ280" i="53"/>
  <c r="JP280" i="53"/>
  <c r="JO280" i="53"/>
  <c r="JN280" i="53"/>
  <c r="JM280" i="53"/>
  <c r="JS279" i="53"/>
  <c r="JT279" i="53" s="1"/>
  <c r="JQ279" i="53"/>
  <c r="JP279" i="53"/>
  <c r="JO279" i="53"/>
  <c r="JN279" i="53"/>
  <c r="JM279" i="53"/>
  <c r="JS278" i="53"/>
  <c r="JT278" i="53" s="1"/>
  <c r="JQ278" i="53"/>
  <c r="JP278" i="53"/>
  <c r="JO278" i="53"/>
  <c r="JN278" i="53"/>
  <c r="JM278" i="53"/>
  <c r="JS277" i="53"/>
  <c r="JT277" i="53" s="1"/>
  <c r="JQ277" i="53"/>
  <c r="JP277" i="53"/>
  <c r="JO277" i="53"/>
  <c r="JN277" i="53"/>
  <c r="JM277" i="53"/>
  <c r="JS276" i="53"/>
  <c r="JT276" i="53" s="1"/>
  <c r="JQ276" i="53"/>
  <c r="JP276" i="53"/>
  <c r="JO276" i="53"/>
  <c r="JN276" i="53"/>
  <c r="JM276" i="53"/>
  <c r="JS275" i="53"/>
  <c r="JT275" i="53" s="1"/>
  <c r="JQ275" i="53"/>
  <c r="JP275" i="53"/>
  <c r="JO275" i="53"/>
  <c r="JN275" i="53"/>
  <c r="JM275" i="53"/>
  <c r="JS274" i="53"/>
  <c r="JT274" i="53" s="1"/>
  <c r="JQ274" i="53"/>
  <c r="JP274" i="53"/>
  <c r="JO274" i="53"/>
  <c r="JN274" i="53"/>
  <c r="JM274" i="53"/>
  <c r="JS273" i="53"/>
  <c r="JT273" i="53" s="1"/>
  <c r="JQ273" i="53"/>
  <c r="JP273" i="53"/>
  <c r="JO273" i="53"/>
  <c r="JN273" i="53"/>
  <c r="JM273" i="53"/>
  <c r="JS272" i="53"/>
  <c r="JT272" i="53" s="1"/>
  <c r="JQ272" i="53"/>
  <c r="JP272" i="53"/>
  <c r="JO272" i="53"/>
  <c r="JN272" i="53"/>
  <c r="JM272" i="53"/>
  <c r="JS271" i="53"/>
  <c r="JT271" i="53" s="1"/>
  <c r="JQ271" i="53"/>
  <c r="JP271" i="53"/>
  <c r="JO271" i="53"/>
  <c r="JN271" i="53"/>
  <c r="JM271" i="53"/>
  <c r="JS270" i="53"/>
  <c r="JT270" i="53" s="1"/>
  <c r="JQ270" i="53"/>
  <c r="JP270" i="53"/>
  <c r="JO270" i="53"/>
  <c r="JN270" i="53"/>
  <c r="JM270" i="53"/>
  <c r="JS269" i="53"/>
  <c r="JT269" i="53" s="1"/>
  <c r="JQ269" i="53"/>
  <c r="JP269" i="53"/>
  <c r="JO269" i="53"/>
  <c r="JN269" i="53"/>
  <c r="JM269" i="53"/>
  <c r="JS268" i="53"/>
  <c r="JT268" i="53" s="1"/>
  <c r="JQ268" i="53"/>
  <c r="JP268" i="53"/>
  <c r="JO268" i="53"/>
  <c r="JN268" i="53"/>
  <c r="JM268" i="53"/>
  <c r="JS267" i="53"/>
  <c r="JT267" i="53" s="1"/>
  <c r="JQ267" i="53"/>
  <c r="JP267" i="53"/>
  <c r="JN267" i="53"/>
  <c r="JS266" i="53"/>
  <c r="JT266" i="53" s="1"/>
  <c r="JQ266" i="53"/>
  <c r="JP266" i="53"/>
  <c r="JO266" i="53"/>
  <c r="JN266" i="53"/>
  <c r="JM266" i="53"/>
  <c r="JS265" i="53"/>
  <c r="JT265" i="53" s="1"/>
  <c r="JQ265" i="53"/>
  <c r="JP265" i="53"/>
  <c r="JO265" i="53"/>
  <c r="JN265" i="53"/>
  <c r="JM265" i="53"/>
  <c r="JS264" i="53"/>
  <c r="JT264" i="53" s="1"/>
  <c r="JQ264" i="53"/>
  <c r="JP264" i="53"/>
  <c r="JO264" i="53"/>
  <c r="JN264" i="53"/>
  <c r="JM264" i="53"/>
  <c r="JS258" i="53"/>
  <c r="JT258" i="53" s="1"/>
  <c r="JQ258" i="53"/>
  <c r="JP258" i="53"/>
  <c r="JO258" i="53"/>
  <c r="JN258" i="53"/>
  <c r="JM258" i="53"/>
  <c r="JS257" i="53"/>
  <c r="JT257" i="53" s="1"/>
  <c r="JQ257" i="53"/>
  <c r="JP257" i="53"/>
  <c r="JO257" i="53"/>
  <c r="JN257" i="53"/>
  <c r="JM257" i="53"/>
  <c r="JS256" i="53"/>
  <c r="JT256" i="53" s="1"/>
  <c r="JQ256" i="53"/>
  <c r="JP256" i="53"/>
  <c r="JO256" i="53"/>
  <c r="JN256" i="53"/>
  <c r="JM256" i="53"/>
  <c r="JS255" i="53"/>
  <c r="JT255" i="53" s="1"/>
  <c r="JQ255" i="53"/>
  <c r="JP255" i="53"/>
  <c r="JO255" i="53"/>
  <c r="JN255" i="53"/>
  <c r="JM255" i="53"/>
  <c r="JS254" i="53"/>
  <c r="JT254" i="53" s="1"/>
  <c r="JQ254" i="53"/>
  <c r="JP254" i="53"/>
  <c r="JO254" i="53"/>
  <c r="JN254" i="53"/>
  <c r="JM254" i="53"/>
  <c r="JS253" i="53"/>
  <c r="JT253" i="53" s="1"/>
  <c r="JQ253" i="53"/>
  <c r="JP253" i="53"/>
  <c r="JO253" i="53"/>
  <c r="JN253" i="53"/>
  <c r="JM253" i="53"/>
  <c r="JS252" i="53"/>
  <c r="JT252" i="53" s="1"/>
  <c r="JQ252" i="53"/>
  <c r="JP252" i="53"/>
  <c r="JO252" i="53"/>
  <c r="JN252" i="53"/>
  <c r="JM252" i="53"/>
  <c r="JS251" i="53"/>
  <c r="JT251" i="53" s="1"/>
  <c r="JQ251" i="53"/>
  <c r="JP251" i="53"/>
  <c r="JO251" i="53"/>
  <c r="JN251" i="53"/>
  <c r="JM251" i="53"/>
  <c r="JS250" i="53"/>
  <c r="JT250" i="53" s="1"/>
  <c r="JQ250" i="53"/>
  <c r="JP250" i="53"/>
  <c r="JO250" i="53"/>
  <c r="JN250" i="53"/>
  <c r="JM250" i="53"/>
  <c r="JS249" i="53"/>
  <c r="JT249" i="53" s="1"/>
  <c r="JQ249" i="53"/>
  <c r="JP249" i="53"/>
  <c r="JO249" i="53"/>
  <c r="JN249" i="53"/>
  <c r="JM249" i="53"/>
  <c r="JS248" i="53"/>
  <c r="JT248" i="53" s="1"/>
  <c r="JQ248" i="53"/>
  <c r="JP248" i="53"/>
  <c r="JO248" i="53"/>
  <c r="JN248" i="53"/>
  <c r="JM248" i="53"/>
  <c r="JS247" i="53"/>
  <c r="JT247" i="53" s="1"/>
  <c r="JQ247" i="53"/>
  <c r="JP247" i="53"/>
  <c r="JO247" i="53"/>
  <c r="JN247" i="53"/>
  <c r="JM247" i="53"/>
  <c r="JS246" i="53"/>
  <c r="JT246" i="53" s="1"/>
  <c r="JQ246" i="53"/>
  <c r="JP246" i="53"/>
  <c r="JO246" i="53"/>
  <c r="JN246" i="53"/>
  <c r="JM246" i="53"/>
  <c r="JS245" i="53"/>
  <c r="JT245" i="53" s="1"/>
  <c r="JQ245" i="53"/>
  <c r="JP245" i="53"/>
  <c r="JO245" i="53"/>
  <c r="JN245" i="53"/>
  <c r="JM245" i="53"/>
  <c r="JS244" i="53"/>
  <c r="JT244" i="53" s="1"/>
  <c r="JQ244" i="53"/>
  <c r="JP244" i="53"/>
  <c r="JO244" i="53"/>
  <c r="JN244" i="53"/>
  <c r="JM244" i="53"/>
  <c r="JS243" i="53"/>
  <c r="JT243" i="53" s="1"/>
  <c r="JQ243" i="53"/>
  <c r="JP243" i="53"/>
  <c r="JO243" i="53"/>
  <c r="JN243" i="53"/>
  <c r="JM243" i="53"/>
  <c r="JS242" i="53"/>
  <c r="JT242" i="53" s="1"/>
  <c r="JQ242" i="53"/>
  <c r="JP242" i="53"/>
  <c r="JO242" i="53"/>
  <c r="JN242" i="53"/>
  <c r="JM242" i="53"/>
  <c r="JS241" i="53"/>
  <c r="JT241" i="53" s="1"/>
  <c r="JQ241" i="53"/>
  <c r="JP241" i="53"/>
  <c r="JO241" i="53"/>
  <c r="JN241" i="53"/>
  <c r="JM241" i="53"/>
  <c r="JS240" i="53"/>
  <c r="JT240" i="53" s="1"/>
  <c r="JQ240" i="53"/>
  <c r="JP240" i="53"/>
  <c r="JO240" i="53"/>
  <c r="JN240" i="53"/>
  <c r="JM240" i="53"/>
  <c r="JS238" i="53"/>
  <c r="JT238" i="53" s="1"/>
  <c r="JQ238" i="53"/>
  <c r="JP238" i="53"/>
  <c r="JO238" i="53"/>
  <c r="JN238" i="53"/>
  <c r="JM238" i="53"/>
  <c r="JS237" i="53"/>
  <c r="JT237" i="53" s="1"/>
  <c r="JQ237" i="53"/>
  <c r="JP237" i="53"/>
  <c r="JO237" i="53"/>
  <c r="JN237" i="53"/>
  <c r="JM237" i="53"/>
  <c r="JS236" i="53"/>
  <c r="JT236" i="53" s="1"/>
  <c r="JQ236" i="53"/>
  <c r="JP236" i="53"/>
  <c r="JO236" i="53"/>
  <c r="JN236" i="53"/>
  <c r="JM236" i="53"/>
  <c r="JS235" i="53"/>
  <c r="JT235" i="53" s="1"/>
  <c r="JQ235" i="53"/>
  <c r="JP235" i="53"/>
  <c r="JO235" i="53"/>
  <c r="JN235" i="53"/>
  <c r="JM235" i="53"/>
  <c r="JS234" i="53"/>
  <c r="JT234" i="53" s="1"/>
  <c r="JQ234" i="53"/>
  <c r="JP234" i="53"/>
  <c r="JO234" i="53"/>
  <c r="JN234" i="53"/>
  <c r="JM234" i="53"/>
  <c r="JS233" i="53"/>
  <c r="JT233" i="53" s="1"/>
  <c r="JQ233" i="53"/>
  <c r="JP233" i="53"/>
  <c r="JO233" i="53"/>
  <c r="JN233" i="53"/>
  <c r="JM233" i="53"/>
  <c r="JS232" i="53"/>
  <c r="JT232" i="53" s="1"/>
  <c r="JQ232" i="53"/>
  <c r="JP232" i="53"/>
  <c r="JO232" i="53"/>
  <c r="JN232" i="53"/>
  <c r="JM232" i="53"/>
  <c r="JS231" i="53"/>
  <c r="JT231" i="53" s="1"/>
  <c r="JQ231" i="53"/>
  <c r="JP231" i="53"/>
  <c r="JO231" i="53"/>
  <c r="JN231" i="53"/>
  <c r="JM231" i="53"/>
  <c r="JS230" i="53"/>
  <c r="JT230" i="53" s="1"/>
  <c r="JQ230" i="53"/>
  <c r="JP230" i="53"/>
  <c r="JO230" i="53"/>
  <c r="JN230" i="53"/>
  <c r="JM230" i="53"/>
  <c r="JS229" i="53"/>
  <c r="JT229" i="53" s="1"/>
  <c r="JQ229" i="53"/>
  <c r="JP229" i="53"/>
  <c r="JO229" i="53"/>
  <c r="JN229" i="53"/>
  <c r="JM229" i="53"/>
  <c r="JS228" i="53"/>
  <c r="JT228" i="53" s="1"/>
  <c r="JQ228" i="53"/>
  <c r="JP228" i="53"/>
  <c r="JO228" i="53"/>
  <c r="JN228" i="53"/>
  <c r="JM228" i="53"/>
  <c r="JS227" i="53"/>
  <c r="JT227" i="53" s="1"/>
  <c r="JQ227" i="53"/>
  <c r="JP227" i="53"/>
  <c r="JO227" i="53"/>
  <c r="JN227" i="53"/>
  <c r="JM227" i="53"/>
  <c r="JT226" i="53"/>
  <c r="JS226" i="53"/>
  <c r="JQ226" i="53"/>
  <c r="JP226" i="53"/>
  <c r="JO226" i="53"/>
  <c r="JN226" i="53"/>
  <c r="JM226" i="53"/>
  <c r="JS224" i="53"/>
  <c r="JT224" i="53" s="1"/>
  <c r="JQ224" i="53"/>
  <c r="JP224" i="53"/>
  <c r="JO224" i="53"/>
  <c r="JN224" i="53"/>
  <c r="JM224" i="53"/>
  <c r="JS223" i="53"/>
  <c r="JT223" i="53" s="1"/>
  <c r="JQ223" i="53"/>
  <c r="JP223" i="53"/>
  <c r="JO223" i="53"/>
  <c r="JN223" i="53"/>
  <c r="JM223" i="53"/>
  <c r="JS222" i="53"/>
  <c r="JT222" i="53" s="1"/>
  <c r="JQ222" i="53"/>
  <c r="JP222" i="53"/>
  <c r="JO222" i="53"/>
  <c r="JN222" i="53"/>
  <c r="JM222" i="53"/>
  <c r="JT219" i="53"/>
  <c r="JS219" i="53"/>
  <c r="JQ219" i="53"/>
  <c r="JP219" i="53"/>
  <c r="JO219" i="53"/>
  <c r="JN219" i="53"/>
  <c r="JM219" i="53"/>
  <c r="JS218" i="53"/>
  <c r="JT218" i="53" s="1"/>
  <c r="JQ218" i="53"/>
  <c r="JP218" i="53"/>
  <c r="JO218" i="53"/>
  <c r="JN218" i="53"/>
  <c r="JM218" i="53"/>
  <c r="JS217" i="53"/>
  <c r="JT217" i="53" s="1"/>
  <c r="JQ217" i="53"/>
  <c r="JP217" i="53"/>
  <c r="JO217" i="53"/>
  <c r="JN217" i="53"/>
  <c r="JM217" i="53"/>
  <c r="JT216" i="53"/>
  <c r="JS216" i="53"/>
  <c r="JQ216" i="53"/>
  <c r="JP216" i="53"/>
  <c r="JO216" i="53"/>
  <c r="JN216" i="53"/>
  <c r="JM216" i="53"/>
  <c r="JS215" i="53"/>
  <c r="JT215" i="53" s="1"/>
  <c r="JQ215" i="53"/>
  <c r="JP215" i="53"/>
  <c r="JO215" i="53"/>
  <c r="JN215" i="53"/>
  <c r="JM215" i="53"/>
  <c r="JS214" i="53"/>
  <c r="JT214" i="53" s="1"/>
  <c r="JQ214" i="53"/>
  <c r="JP214" i="53"/>
  <c r="JO214" i="53"/>
  <c r="JN214" i="53"/>
  <c r="JM214" i="53"/>
  <c r="JS213" i="53"/>
  <c r="JT213" i="53" s="1"/>
  <c r="JQ213" i="53"/>
  <c r="JP213" i="53"/>
  <c r="JO213" i="53"/>
  <c r="JN213" i="53"/>
  <c r="JM213" i="53"/>
  <c r="JS212" i="53"/>
  <c r="JT212" i="53" s="1"/>
  <c r="JQ212" i="53"/>
  <c r="JP212" i="53"/>
  <c r="JO212" i="53"/>
  <c r="JN212" i="53"/>
  <c r="JM212" i="53"/>
  <c r="JT211" i="53"/>
  <c r="JS211" i="53"/>
  <c r="JQ211" i="53"/>
  <c r="JP211" i="53"/>
  <c r="JO211" i="53"/>
  <c r="JN211" i="53"/>
  <c r="JM211" i="53"/>
  <c r="JS210" i="53"/>
  <c r="JT210" i="53" s="1"/>
  <c r="JQ210" i="53"/>
  <c r="JP210" i="53"/>
  <c r="JO210" i="53"/>
  <c r="JN210" i="53"/>
  <c r="JM210" i="53"/>
  <c r="JS209" i="53"/>
  <c r="JT209" i="53" s="1"/>
  <c r="JQ209" i="53"/>
  <c r="JP209" i="53"/>
  <c r="JO209" i="53"/>
  <c r="JN209" i="53"/>
  <c r="JM209" i="53"/>
  <c r="JS208" i="53"/>
  <c r="JT208" i="53" s="1"/>
  <c r="JQ208" i="53"/>
  <c r="JP208" i="53"/>
  <c r="JO208" i="53"/>
  <c r="JN208" i="53"/>
  <c r="JM208" i="53"/>
  <c r="JT207" i="53"/>
  <c r="JS207" i="53"/>
  <c r="JQ207" i="53"/>
  <c r="JP207" i="53"/>
  <c r="JO207" i="53"/>
  <c r="JN207" i="53"/>
  <c r="JM207" i="53"/>
  <c r="JS206" i="53"/>
  <c r="JT206" i="53" s="1"/>
  <c r="JQ206" i="53"/>
  <c r="JP206" i="53"/>
  <c r="JO206" i="53"/>
  <c r="JN206" i="53"/>
  <c r="JM206" i="53"/>
  <c r="JS205" i="53"/>
  <c r="JT205" i="53" s="1"/>
  <c r="JQ205" i="53"/>
  <c r="JP205" i="53"/>
  <c r="JO205" i="53"/>
  <c r="JN205" i="53"/>
  <c r="JM205" i="53"/>
  <c r="JS204" i="53"/>
  <c r="JT204" i="53" s="1"/>
  <c r="JQ204" i="53"/>
  <c r="JP204" i="53"/>
  <c r="JO204" i="53"/>
  <c r="JN204" i="53"/>
  <c r="JM204" i="53"/>
  <c r="JT203" i="53"/>
  <c r="JS203" i="53"/>
  <c r="JQ203" i="53"/>
  <c r="JP203" i="53"/>
  <c r="JO203" i="53"/>
  <c r="JN203" i="53"/>
  <c r="JM203" i="53"/>
  <c r="JS202" i="53"/>
  <c r="JT202" i="53" s="1"/>
  <c r="JQ202" i="53"/>
  <c r="JP202" i="53"/>
  <c r="JO202" i="53"/>
  <c r="JN202" i="53"/>
  <c r="JM202" i="53"/>
  <c r="JS198" i="53"/>
  <c r="JT198" i="53" s="1"/>
  <c r="JQ198" i="53"/>
  <c r="JP198" i="53"/>
  <c r="JO198" i="53"/>
  <c r="JN198" i="53"/>
  <c r="JM198" i="53"/>
  <c r="JT197" i="53"/>
  <c r="JS197" i="53"/>
  <c r="JQ197" i="53"/>
  <c r="JP197" i="53"/>
  <c r="JO197" i="53"/>
  <c r="JN197" i="53"/>
  <c r="JM197" i="53"/>
  <c r="JS196" i="53"/>
  <c r="JT196" i="53" s="1"/>
  <c r="JQ196" i="53"/>
  <c r="JP196" i="53"/>
  <c r="JO196" i="53"/>
  <c r="JN196" i="53"/>
  <c r="JM196" i="53"/>
  <c r="JS195" i="53"/>
  <c r="JT195" i="53" s="1"/>
  <c r="JQ195" i="53"/>
  <c r="JP195" i="53"/>
  <c r="JO195" i="53"/>
  <c r="JN195" i="53"/>
  <c r="JM195" i="53"/>
  <c r="JS194" i="53"/>
  <c r="JT194" i="53" s="1"/>
  <c r="JQ194" i="53"/>
  <c r="JP194" i="53"/>
  <c r="JO194" i="53"/>
  <c r="JN194" i="53"/>
  <c r="JM194" i="53"/>
  <c r="JS193" i="53"/>
  <c r="JT193" i="53" s="1"/>
  <c r="JQ193" i="53"/>
  <c r="JP193" i="53"/>
  <c r="JO193" i="53"/>
  <c r="JN193" i="53"/>
  <c r="JM193" i="53"/>
  <c r="JT192" i="53"/>
  <c r="JS192" i="53"/>
  <c r="JQ192" i="53"/>
  <c r="JP192" i="53"/>
  <c r="JO192" i="53"/>
  <c r="JN192" i="53"/>
  <c r="JM192" i="53"/>
  <c r="JS191" i="53"/>
  <c r="JT191" i="53" s="1"/>
  <c r="JQ191" i="53"/>
  <c r="JP191" i="53"/>
  <c r="JO191" i="53"/>
  <c r="JN191" i="53"/>
  <c r="JM191" i="53"/>
  <c r="JS190" i="53"/>
  <c r="JT190" i="53" s="1"/>
  <c r="JQ190" i="53"/>
  <c r="JP190" i="53"/>
  <c r="JO190" i="53"/>
  <c r="JN190" i="53"/>
  <c r="JM190" i="53"/>
  <c r="JS188" i="53"/>
  <c r="JT188" i="53" s="1"/>
  <c r="JQ188" i="53"/>
  <c r="JP188" i="53"/>
  <c r="JO188" i="53"/>
  <c r="JN188" i="53"/>
  <c r="JM188" i="53"/>
  <c r="JT187" i="53"/>
  <c r="JS187" i="53"/>
  <c r="JQ187" i="53"/>
  <c r="JP187" i="53"/>
  <c r="JO187" i="53"/>
  <c r="JN187" i="53"/>
  <c r="JM187" i="53"/>
  <c r="JS185" i="53"/>
  <c r="JT185" i="53" s="1"/>
  <c r="JQ185" i="53"/>
  <c r="JP185" i="53"/>
  <c r="JO185" i="53"/>
  <c r="JN185" i="53"/>
  <c r="JM185" i="53"/>
  <c r="JS184" i="53"/>
  <c r="JT184" i="53" s="1"/>
  <c r="JQ184" i="53"/>
  <c r="JP184" i="53"/>
  <c r="JO184" i="53"/>
  <c r="JN184" i="53"/>
  <c r="JM184" i="53"/>
  <c r="JS183" i="53"/>
  <c r="JT183" i="53" s="1"/>
  <c r="JQ183" i="53"/>
  <c r="JP183" i="53"/>
  <c r="JO183" i="53"/>
  <c r="JN183" i="53"/>
  <c r="JM183" i="53"/>
  <c r="JT182" i="53"/>
  <c r="JS182" i="53"/>
  <c r="JQ182" i="53"/>
  <c r="JP182" i="53"/>
  <c r="JO182" i="53"/>
  <c r="JN182" i="53"/>
  <c r="JM182" i="53"/>
  <c r="JS181" i="53"/>
  <c r="JT181" i="53" s="1"/>
  <c r="JQ181" i="53"/>
  <c r="JP181" i="53"/>
  <c r="JO181" i="53"/>
  <c r="JN181" i="53"/>
  <c r="JM181" i="53"/>
  <c r="JS179" i="53"/>
  <c r="JT179" i="53" s="1"/>
  <c r="JQ179" i="53"/>
  <c r="JP179" i="53"/>
  <c r="JN179" i="53"/>
  <c r="JM179" i="53"/>
  <c r="JT178" i="53"/>
  <c r="JS178" i="53"/>
  <c r="JQ178" i="53"/>
  <c r="JP178" i="53"/>
  <c r="JO178" i="53"/>
  <c r="JN178" i="53"/>
  <c r="JM178" i="53"/>
  <c r="JS177" i="53"/>
  <c r="JT177" i="53" s="1"/>
  <c r="JQ177" i="53"/>
  <c r="JP177" i="53"/>
  <c r="JN177" i="53"/>
  <c r="JM177" i="53"/>
  <c r="JS175" i="53"/>
  <c r="JT175" i="53" s="1"/>
  <c r="JQ175" i="53"/>
  <c r="JP175" i="53"/>
  <c r="JO175" i="53"/>
  <c r="JN175" i="53"/>
  <c r="JM175" i="53"/>
  <c r="JS174" i="53"/>
  <c r="JT174" i="53" s="1"/>
  <c r="JQ174" i="53"/>
  <c r="JP174" i="53"/>
  <c r="JO174" i="53"/>
  <c r="JN174" i="53"/>
  <c r="JM174" i="53"/>
  <c r="JS173" i="53"/>
  <c r="JT173" i="53" s="1"/>
  <c r="JQ173" i="53"/>
  <c r="JP173" i="53"/>
  <c r="JO173" i="53"/>
  <c r="JN173" i="53"/>
  <c r="JM173" i="53"/>
  <c r="JT172" i="53"/>
  <c r="JS172" i="53"/>
  <c r="JQ172" i="53"/>
  <c r="JP172" i="53"/>
  <c r="JO172" i="53"/>
  <c r="JN172" i="53"/>
  <c r="JM172" i="53"/>
  <c r="JS169" i="53"/>
  <c r="JT169" i="53" s="1"/>
  <c r="JQ169" i="53"/>
  <c r="JP169" i="53"/>
  <c r="JO169" i="53"/>
  <c r="JN169" i="53"/>
  <c r="JM169" i="53"/>
  <c r="JS168" i="53"/>
  <c r="JT168" i="53" s="1"/>
  <c r="JQ168" i="53"/>
  <c r="JP168" i="53"/>
  <c r="JO168" i="53"/>
  <c r="JN168" i="53"/>
  <c r="JM168" i="53"/>
  <c r="JS167" i="53"/>
  <c r="JT167" i="53" s="1"/>
  <c r="JQ167" i="53"/>
  <c r="JP167" i="53"/>
  <c r="JO167" i="53"/>
  <c r="JN167" i="53"/>
  <c r="JM167" i="53"/>
  <c r="JS166" i="53"/>
  <c r="JT166" i="53" s="1"/>
  <c r="JQ166" i="53"/>
  <c r="JP166" i="53"/>
  <c r="JO166" i="53"/>
  <c r="JN166" i="53"/>
  <c r="JM166" i="53"/>
  <c r="JS165" i="53"/>
  <c r="JT165" i="53" s="1"/>
  <c r="JQ165" i="53"/>
  <c r="JP165" i="53"/>
  <c r="JO165" i="53"/>
  <c r="JN165" i="53"/>
  <c r="JM165" i="53"/>
  <c r="JS164" i="53"/>
  <c r="JT164" i="53" s="1"/>
  <c r="JQ164" i="53"/>
  <c r="JP164" i="53"/>
  <c r="JO164" i="53"/>
  <c r="JN164" i="53"/>
  <c r="JM164" i="53"/>
  <c r="JS163" i="53"/>
  <c r="JT163" i="53" s="1"/>
  <c r="JQ163" i="53"/>
  <c r="JP163" i="53"/>
  <c r="JO163" i="53"/>
  <c r="JN163" i="53"/>
  <c r="JM163" i="53"/>
  <c r="JS162" i="53"/>
  <c r="JT162" i="53" s="1"/>
  <c r="JQ162" i="53"/>
  <c r="JP162" i="53"/>
  <c r="JO162" i="53"/>
  <c r="JN162" i="53"/>
  <c r="JM162" i="53"/>
  <c r="JS161" i="53"/>
  <c r="JT161" i="53" s="1"/>
  <c r="JQ161" i="53"/>
  <c r="JP161" i="53"/>
  <c r="JO161" i="53"/>
  <c r="JN161" i="53"/>
  <c r="JM161" i="53"/>
  <c r="JS160" i="53"/>
  <c r="JT160" i="53" s="1"/>
  <c r="JQ160" i="53"/>
  <c r="JP160" i="53"/>
  <c r="JO160" i="53"/>
  <c r="JN160" i="53"/>
  <c r="JM160" i="53"/>
  <c r="JS159" i="53"/>
  <c r="JT159" i="53" s="1"/>
  <c r="JQ159" i="53"/>
  <c r="JP159" i="53"/>
  <c r="JO159" i="53"/>
  <c r="JN159" i="53"/>
  <c r="JM159" i="53"/>
  <c r="JS157" i="53"/>
  <c r="JT157" i="53" s="1"/>
  <c r="JQ157" i="53"/>
  <c r="JP157" i="53"/>
  <c r="JO157" i="53"/>
  <c r="JN157" i="53"/>
  <c r="JM157" i="53"/>
  <c r="JS156" i="53"/>
  <c r="JT156" i="53" s="1"/>
  <c r="JQ156" i="53"/>
  <c r="JP156" i="53"/>
  <c r="JO156" i="53"/>
  <c r="JN156" i="53"/>
  <c r="JM156" i="53"/>
  <c r="JS155" i="53"/>
  <c r="JT155" i="53" s="1"/>
  <c r="JQ155" i="53"/>
  <c r="JP155" i="53"/>
  <c r="JO155" i="53"/>
  <c r="JN155" i="53"/>
  <c r="JM155" i="53"/>
  <c r="JS154" i="53"/>
  <c r="JT154" i="53" s="1"/>
  <c r="JQ154" i="53"/>
  <c r="JP154" i="53"/>
  <c r="JO154" i="53"/>
  <c r="JN154" i="53"/>
  <c r="JM154" i="53"/>
  <c r="JS153" i="53"/>
  <c r="JT153" i="53" s="1"/>
  <c r="JQ153" i="53"/>
  <c r="JP153" i="53"/>
  <c r="JO153" i="53"/>
  <c r="JN153" i="53"/>
  <c r="JM153" i="53"/>
  <c r="JS152" i="53"/>
  <c r="JT152" i="53" s="1"/>
  <c r="JQ152" i="53"/>
  <c r="JP152" i="53"/>
  <c r="JO152" i="53"/>
  <c r="JN152" i="53"/>
  <c r="JM152" i="53"/>
  <c r="JS151" i="53"/>
  <c r="JT151" i="53" s="1"/>
  <c r="JQ151" i="53"/>
  <c r="JP151" i="53"/>
  <c r="JO151" i="53"/>
  <c r="JN151" i="53"/>
  <c r="JM151" i="53"/>
  <c r="JS150" i="53"/>
  <c r="JT150" i="53" s="1"/>
  <c r="JQ150" i="53"/>
  <c r="JP150" i="53"/>
  <c r="JO150" i="53"/>
  <c r="JN150" i="53"/>
  <c r="JM150" i="53"/>
  <c r="JS149" i="53"/>
  <c r="JT149" i="53" s="1"/>
  <c r="JQ149" i="53"/>
  <c r="JP149" i="53"/>
  <c r="JO149" i="53"/>
  <c r="JN149" i="53"/>
  <c r="JM149" i="53"/>
  <c r="JS148" i="53"/>
  <c r="JT148" i="53" s="1"/>
  <c r="JQ148" i="53"/>
  <c r="JP148" i="53"/>
  <c r="JO148" i="53"/>
  <c r="JN148" i="53"/>
  <c r="JM148" i="53"/>
  <c r="JS145" i="53"/>
  <c r="JT145" i="53" s="1"/>
  <c r="JQ145" i="53"/>
  <c r="JP145" i="53"/>
  <c r="JO145" i="53"/>
  <c r="JN145" i="53"/>
  <c r="JM145" i="53"/>
  <c r="JS144" i="53"/>
  <c r="JT144" i="53" s="1"/>
  <c r="JQ144" i="53"/>
  <c r="JP144" i="53"/>
  <c r="JO144" i="53"/>
  <c r="JN144" i="53"/>
  <c r="JM144" i="53"/>
  <c r="JS142" i="53"/>
  <c r="JT142" i="53" s="1"/>
  <c r="JQ142" i="53"/>
  <c r="JP142" i="53"/>
  <c r="JO142" i="53"/>
  <c r="JN142" i="53"/>
  <c r="JM142" i="53"/>
  <c r="JS141" i="53"/>
  <c r="JT141" i="53" s="1"/>
  <c r="JQ141" i="53"/>
  <c r="JP141" i="53"/>
  <c r="JO141" i="53"/>
  <c r="JN141" i="53"/>
  <c r="JM141" i="53"/>
  <c r="JS140" i="53"/>
  <c r="JT140" i="53" s="1"/>
  <c r="JQ140" i="53"/>
  <c r="JP140" i="53"/>
  <c r="JO140" i="53"/>
  <c r="JN140" i="53"/>
  <c r="JM140" i="53"/>
  <c r="JS139" i="53"/>
  <c r="JT139" i="53" s="1"/>
  <c r="JQ139" i="53"/>
  <c r="JP139" i="53"/>
  <c r="JO139" i="53"/>
  <c r="JN139" i="53"/>
  <c r="JM139" i="53"/>
  <c r="JS137" i="53"/>
  <c r="JT137" i="53" s="1"/>
  <c r="JQ137" i="53"/>
  <c r="JP137" i="53"/>
  <c r="JO137" i="53"/>
  <c r="JN137" i="53"/>
  <c r="JM137" i="53"/>
  <c r="JS134" i="53"/>
  <c r="JT134" i="53" s="1"/>
  <c r="JQ134" i="53"/>
  <c r="JP134" i="53"/>
  <c r="JO134" i="53"/>
  <c r="JN134" i="53"/>
  <c r="JM134" i="53"/>
  <c r="JS133" i="53"/>
  <c r="JT133" i="53" s="1"/>
  <c r="JQ133" i="53"/>
  <c r="JP133" i="53"/>
  <c r="JO133" i="53"/>
  <c r="JN133" i="53"/>
  <c r="JM133" i="53"/>
  <c r="JS131" i="53"/>
  <c r="JT131" i="53" s="1"/>
  <c r="JQ131" i="53"/>
  <c r="JP131" i="53"/>
  <c r="JN131" i="53"/>
  <c r="JM131" i="53"/>
  <c r="JS130" i="53"/>
  <c r="JT130" i="53" s="1"/>
  <c r="JQ130" i="53"/>
  <c r="JP130" i="53"/>
  <c r="JO130" i="53"/>
  <c r="JN130" i="53"/>
  <c r="JM130" i="53"/>
  <c r="JS129" i="53"/>
  <c r="JT129" i="53" s="1"/>
  <c r="JQ129" i="53"/>
  <c r="JP129" i="53"/>
  <c r="JN129" i="53"/>
  <c r="JM129" i="53"/>
  <c r="JS128" i="53"/>
  <c r="JT128" i="53" s="1"/>
  <c r="JQ128" i="53"/>
  <c r="JP128" i="53"/>
  <c r="JN128" i="53"/>
  <c r="JM128" i="53"/>
  <c r="JS126" i="53"/>
  <c r="JT126" i="53" s="1"/>
  <c r="JQ126" i="53"/>
  <c r="JP126" i="53"/>
  <c r="JO126" i="53"/>
  <c r="JN126" i="53"/>
  <c r="JM126" i="53"/>
  <c r="JS125" i="53"/>
  <c r="JT125" i="53" s="1"/>
  <c r="JQ125" i="53"/>
  <c r="JP125" i="53"/>
  <c r="JO125" i="53"/>
  <c r="JN125" i="53"/>
  <c r="JM125" i="53"/>
  <c r="JS121" i="53"/>
  <c r="JT121" i="53" s="1"/>
  <c r="JQ121" i="53"/>
  <c r="JP121" i="53"/>
  <c r="JO121" i="53"/>
  <c r="JN121" i="53"/>
  <c r="JM121" i="53"/>
  <c r="JS120" i="53"/>
  <c r="JT120" i="53" s="1"/>
  <c r="JQ120" i="53"/>
  <c r="JP120" i="53"/>
  <c r="JN120" i="53"/>
  <c r="JM120" i="53"/>
  <c r="JS119" i="53"/>
  <c r="JT119" i="53" s="1"/>
  <c r="JQ119" i="53"/>
  <c r="JP119" i="53"/>
  <c r="JN119" i="53"/>
  <c r="JM119" i="53"/>
  <c r="JS118" i="53"/>
  <c r="JT118" i="53" s="1"/>
  <c r="JQ118" i="53"/>
  <c r="JP118" i="53"/>
  <c r="JN118" i="53"/>
  <c r="JM118" i="53"/>
  <c r="JS117" i="53"/>
  <c r="JT117" i="53" s="1"/>
  <c r="JQ117" i="53"/>
  <c r="JP117" i="53"/>
  <c r="JN117" i="53"/>
  <c r="JM117" i="53"/>
  <c r="JS116" i="53"/>
  <c r="JT116" i="53" s="1"/>
  <c r="JQ116" i="53"/>
  <c r="JP116" i="53"/>
  <c r="JO116" i="53"/>
  <c r="JN116" i="53"/>
  <c r="JM116" i="53"/>
  <c r="JS114" i="53"/>
  <c r="JT114" i="53" s="1"/>
  <c r="JQ114" i="53"/>
  <c r="JP114" i="53"/>
  <c r="JO114" i="53"/>
  <c r="JN114" i="53"/>
  <c r="JM114" i="53"/>
  <c r="JS112" i="53"/>
  <c r="JT112" i="53" s="1"/>
  <c r="JQ112" i="53"/>
  <c r="JP112" i="53"/>
  <c r="JO112" i="53"/>
  <c r="JN112" i="53"/>
  <c r="JM112" i="53"/>
  <c r="JS111" i="53"/>
  <c r="JT111" i="53" s="1"/>
  <c r="JQ111" i="53"/>
  <c r="JP111" i="53"/>
  <c r="JN111" i="53"/>
  <c r="JM111" i="53"/>
  <c r="JS110" i="53"/>
  <c r="JT110" i="53" s="1"/>
  <c r="JQ110" i="53"/>
  <c r="JP110" i="53"/>
  <c r="JN110" i="53"/>
  <c r="JM110" i="53"/>
  <c r="JS107" i="53"/>
  <c r="JT107" i="53" s="1"/>
  <c r="JQ107" i="53"/>
  <c r="JP107" i="53"/>
  <c r="JN107" i="53"/>
  <c r="JM107" i="53"/>
  <c r="JS105" i="53"/>
  <c r="JT105" i="53" s="1"/>
  <c r="JQ105" i="53"/>
  <c r="JP105" i="53"/>
  <c r="JO105" i="53"/>
  <c r="JN105" i="53"/>
  <c r="JM105" i="53"/>
  <c r="JS104" i="53"/>
  <c r="JT104" i="53" s="1"/>
  <c r="JQ104" i="53"/>
  <c r="JP104" i="53"/>
  <c r="JO104" i="53"/>
  <c r="JN104" i="53"/>
  <c r="JM104" i="53"/>
  <c r="JS103" i="53"/>
  <c r="JT103" i="53" s="1"/>
  <c r="JQ103" i="53"/>
  <c r="JP103" i="53"/>
  <c r="JO103" i="53"/>
  <c r="JN103" i="53"/>
  <c r="JM103" i="53"/>
  <c r="JS102" i="53"/>
  <c r="JT102" i="53" s="1"/>
  <c r="JQ102" i="53"/>
  <c r="JP102" i="53"/>
  <c r="JO102" i="53"/>
  <c r="JN102" i="53"/>
  <c r="JM102" i="53"/>
  <c r="JS101" i="53"/>
  <c r="JT101" i="53" s="1"/>
  <c r="JQ101" i="53"/>
  <c r="JP101" i="53"/>
  <c r="JO101" i="53"/>
  <c r="JN101" i="53"/>
  <c r="JM101" i="53"/>
  <c r="JS98" i="53"/>
  <c r="JT98" i="53" s="1"/>
  <c r="JQ98" i="53"/>
  <c r="JP98" i="53"/>
  <c r="JN98" i="53"/>
  <c r="JM98" i="53"/>
  <c r="JS95" i="53"/>
  <c r="JT95" i="53" s="1"/>
  <c r="JQ95" i="53"/>
  <c r="JP95" i="53"/>
  <c r="JN95" i="53"/>
  <c r="JM95" i="53"/>
  <c r="JS94" i="53"/>
  <c r="JT94" i="53" s="1"/>
  <c r="JQ94" i="53"/>
  <c r="JP94" i="53"/>
  <c r="JN94" i="53"/>
  <c r="JM94" i="53"/>
  <c r="JS92" i="53"/>
  <c r="JT92" i="53" s="1"/>
  <c r="JQ92" i="53"/>
  <c r="JP92" i="53"/>
  <c r="JO92" i="53"/>
  <c r="JN92" i="53"/>
  <c r="JM92" i="53"/>
  <c r="JS91" i="53"/>
  <c r="JT91" i="53" s="1"/>
  <c r="JQ91" i="53"/>
  <c r="JP91" i="53"/>
  <c r="JO91" i="53"/>
  <c r="JN91" i="53"/>
  <c r="JM91" i="53"/>
  <c r="JS90" i="53"/>
  <c r="JT90" i="53" s="1"/>
  <c r="JQ90" i="53"/>
  <c r="JP90" i="53"/>
  <c r="JO90" i="53"/>
  <c r="JN90" i="53"/>
  <c r="JM90" i="53"/>
  <c r="JS89" i="53"/>
  <c r="JT89" i="53" s="1"/>
  <c r="JQ89" i="53"/>
  <c r="JP89" i="53"/>
  <c r="JO89" i="53"/>
  <c r="JN89" i="53"/>
  <c r="JM89" i="53"/>
  <c r="JS88" i="53"/>
  <c r="JT88" i="53" s="1"/>
  <c r="JQ88" i="53"/>
  <c r="JP88" i="53"/>
  <c r="JO88" i="53"/>
  <c r="JN88" i="53"/>
  <c r="JM88" i="53"/>
  <c r="JS86" i="53"/>
  <c r="JT86" i="53" s="1"/>
  <c r="JQ86" i="53"/>
  <c r="JP86" i="53"/>
  <c r="JO86" i="53"/>
  <c r="JN86" i="53"/>
  <c r="JM86" i="53"/>
  <c r="JS85" i="53"/>
  <c r="JT85" i="53" s="1"/>
  <c r="JQ85" i="53"/>
  <c r="JP85" i="53"/>
  <c r="JO85" i="53"/>
  <c r="JN85" i="53"/>
  <c r="JM85" i="53"/>
  <c r="JS84" i="53"/>
  <c r="JT84" i="53" s="1"/>
  <c r="JQ84" i="53"/>
  <c r="JP84" i="53"/>
  <c r="JO84" i="53"/>
  <c r="JN84" i="53"/>
  <c r="JM84" i="53"/>
  <c r="JS83" i="53"/>
  <c r="JT83" i="53" s="1"/>
  <c r="JQ83" i="53"/>
  <c r="JP83" i="53"/>
  <c r="JN83" i="53"/>
  <c r="JM83" i="53"/>
  <c r="JS82" i="53"/>
  <c r="JT82" i="53" s="1"/>
  <c r="JQ82" i="53"/>
  <c r="JP82" i="53"/>
  <c r="JO82" i="53"/>
  <c r="JN82" i="53"/>
  <c r="JM82" i="53"/>
  <c r="JS81" i="53"/>
  <c r="JT81" i="53" s="1"/>
  <c r="JQ81" i="53"/>
  <c r="JP81" i="53"/>
  <c r="JO81" i="53"/>
  <c r="JN81" i="53"/>
  <c r="JM81" i="53"/>
  <c r="JS79" i="53"/>
  <c r="JT79" i="53" s="1"/>
  <c r="JQ79" i="53"/>
  <c r="JP79" i="53"/>
  <c r="JN79" i="53"/>
  <c r="JM79" i="53"/>
  <c r="JS77" i="53"/>
  <c r="JT77" i="53" s="1"/>
  <c r="JQ77" i="53"/>
  <c r="JP77" i="53"/>
  <c r="JO77" i="53"/>
  <c r="JN77" i="53"/>
  <c r="JM77" i="53"/>
  <c r="JS76" i="53"/>
  <c r="JT76" i="53" s="1"/>
  <c r="JQ76" i="53"/>
  <c r="JP76" i="53"/>
  <c r="JN76" i="53"/>
  <c r="JM76" i="53"/>
  <c r="JS74" i="53"/>
  <c r="JT74" i="53" s="1"/>
  <c r="JQ74" i="53"/>
  <c r="JP74" i="53"/>
  <c r="JO74" i="53"/>
  <c r="JN74" i="53"/>
  <c r="JM74" i="53"/>
  <c r="JS72" i="53"/>
  <c r="JT72" i="53" s="1"/>
  <c r="JQ72" i="53"/>
  <c r="JP72" i="53"/>
  <c r="JO72" i="53"/>
  <c r="JN72" i="53"/>
  <c r="JM72" i="53"/>
  <c r="JS71" i="53"/>
  <c r="JT71" i="53" s="1"/>
  <c r="JQ71" i="53"/>
  <c r="JP71" i="53"/>
  <c r="JO71" i="53"/>
  <c r="JN71" i="53"/>
  <c r="JM71" i="53"/>
  <c r="JS68" i="53"/>
  <c r="JT68" i="53" s="1"/>
  <c r="JQ68" i="53"/>
  <c r="JP68" i="53"/>
  <c r="JO68" i="53"/>
  <c r="JN68" i="53"/>
  <c r="JM68" i="53"/>
  <c r="JS67" i="53"/>
  <c r="JT67" i="53" s="1"/>
  <c r="JQ67" i="53"/>
  <c r="JP67" i="53"/>
  <c r="JO67" i="53"/>
  <c r="JN67" i="53"/>
  <c r="JM67" i="53"/>
  <c r="JS63" i="53"/>
  <c r="JT63" i="53" s="1"/>
  <c r="JQ63" i="53"/>
  <c r="JP63" i="53"/>
  <c r="JN63" i="53"/>
  <c r="JM63" i="53"/>
  <c r="JS61" i="53"/>
  <c r="JT61" i="53" s="1"/>
  <c r="JQ61" i="53"/>
  <c r="JP61" i="53"/>
  <c r="JO61" i="53"/>
  <c r="JN61" i="53"/>
  <c r="JM61" i="53"/>
  <c r="JS60" i="53"/>
  <c r="JT60" i="53" s="1"/>
  <c r="JQ60" i="53"/>
  <c r="JP60" i="53"/>
  <c r="JO60" i="53"/>
  <c r="JN60" i="53"/>
  <c r="JM60" i="53"/>
  <c r="JS59" i="53"/>
  <c r="JT59" i="53" s="1"/>
  <c r="JQ59" i="53"/>
  <c r="JP59" i="53"/>
  <c r="JN59" i="53"/>
  <c r="JM59" i="53"/>
  <c r="JS58" i="53"/>
  <c r="JT58" i="53" s="1"/>
  <c r="JQ58" i="53"/>
  <c r="JP58" i="53"/>
  <c r="JN58" i="53"/>
  <c r="JM58" i="53"/>
  <c r="JS56" i="53"/>
  <c r="JT56" i="53" s="1"/>
  <c r="JQ56" i="53"/>
  <c r="JP56" i="53"/>
  <c r="JO56" i="53"/>
  <c r="JN56" i="53"/>
  <c r="JM56" i="53"/>
  <c r="JS55" i="53"/>
  <c r="JT55" i="53" s="1"/>
  <c r="JQ55" i="53"/>
  <c r="JP55" i="53"/>
  <c r="JN55" i="53"/>
  <c r="JM55" i="53"/>
  <c r="JS52" i="53"/>
  <c r="JT52" i="53" s="1"/>
  <c r="JQ52" i="53"/>
  <c r="JP52" i="53"/>
  <c r="JO52" i="53"/>
  <c r="JN52" i="53"/>
  <c r="JM52" i="53"/>
  <c r="JS51" i="53"/>
  <c r="JT51" i="53" s="1"/>
  <c r="JQ51" i="53"/>
  <c r="JP51" i="53"/>
  <c r="JO51" i="53"/>
  <c r="JN51" i="53"/>
  <c r="JM51" i="53"/>
  <c r="JS50" i="53"/>
  <c r="JT50" i="53" s="1"/>
  <c r="JQ50" i="53"/>
  <c r="JP50" i="53"/>
  <c r="JO50" i="53"/>
  <c r="JN50" i="53"/>
  <c r="JM50" i="53"/>
  <c r="JS49" i="53"/>
  <c r="JT49" i="53" s="1"/>
  <c r="JQ49" i="53"/>
  <c r="JP49" i="53"/>
  <c r="JO49" i="53"/>
  <c r="JN49" i="53"/>
  <c r="JM49" i="53"/>
  <c r="JS48" i="53"/>
  <c r="JT48" i="53" s="1"/>
  <c r="JQ48" i="53"/>
  <c r="JP48" i="53"/>
  <c r="JO48" i="53"/>
  <c r="JN48" i="53"/>
  <c r="JM48" i="53"/>
  <c r="JS47" i="53"/>
  <c r="JT47" i="53" s="1"/>
  <c r="JQ47" i="53"/>
  <c r="JP47" i="53"/>
  <c r="JO47" i="53"/>
  <c r="JN47" i="53"/>
  <c r="JM47" i="53"/>
  <c r="JS46" i="53"/>
  <c r="JT46" i="53" s="1"/>
  <c r="JQ46" i="53"/>
  <c r="JP46" i="53"/>
  <c r="JO46" i="53"/>
  <c r="JN46" i="53"/>
  <c r="JM46" i="53"/>
  <c r="JS45" i="53"/>
  <c r="JT45" i="53" s="1"/>
  <c r="JQ45" i="53"/>
  <c r="JP45" i="53"/>
  <c r="JO45" i="53"/>
  <c r="JN45" i="53"/>
  <c r="JM45" i="53"/>
  <c r="JS44" i="53"/>
  <c r="JT44" i="53" s="1"/>
  <c r="JQ44" i="53"/>
  <c r="JP44" i="53"/>
  <c r="JN44" i="53"/>
  <c r="JM44" i="53"/>
  <c r="JS43" i="53"/>
  <c r="JT43" i="53" s="1"/>
  <c r="JQ43" i="53"/>
  <c r="JP43" i="53"/>
  <c r="JS42" i="53"/>
  <c r="JT42" i="53" s="1"/>
  <c r="JQ42" i="53"/>
  <c r="JP42" i="53"/>
  <c r="JO42" i="53"/>
  <c r="JN42" i="53"/>
  <c r="JM42" i="53"/>
  <c r="JS41" i="53"/>
  <c r="JT41" i="53" s="1"/>
  <c r="JQ41" i="53"/>
  <c r="JP41" i="53"/>
  <c r="JN41" i="53"/>
  <c r="JM41" i="53"/>
  <c r="JS40" i="53"/>
  <c r="JT40" i="53" s="1"/>
  <c r="JQ40" i="53"/>
  <c r="JP40" i="53"/>
  <c r="JN40" i="53"/>
  <c r="JM40" i="53"/>
  <c r="JS39" i="53"/>
  <c r="JT39" i="53" s="1"/>
  <c r="JQ39" i="53"/>
  <c r="JP39" i="53"/>
  <c r="JN39" i="53"/>
  <c r="JM39" i="53"/>
  <c r="JS38" i="53"/>
  <c r="JT38" i="53" s="1"/>
  <c r="JQ38" i="53"/>
  <c r="JP38" i="53"/>
  <c r="JN38" i="53"/>
  <c r="JM38" i="53"/>
  <c r="JS37" i="53"/>
  <c r="JT37" i="53" s="1"/>
  <c r="JQ37" i="53"/>
  <c r="JP37" i="53"/>
  <c r="JO37" i="53"/>
  <c r="JN37" i="53"/>
  <c r="JM37" i="53"/>
  <c r="JS35" i="53"/>
  <c r="JT35" i="53" s="1"/>
  <c r="JQ35" i="53"/>
  <c r="JP35" i="53"/>
  <c r="JO35" i="53"/>
  <c r="JN35" i="53"/>
  <c r="JM35" i="53"/>
  <c r="JS34" i="53"/>
  <c r="JT34" i="53" s="1"/>
  <c r="JQ34" i="53"/>
  <c r="JP34" i="53"/>
  <c r="JO34" i="53"/>
  <c r="JN34" i="53"/>
  <c r="JM34" i="53"/>
  <c r="JS33" i="53"/>
  <c r="JT33" i="53" s="1"/>
  <c r="JQ33" i="53"/>
  <c r="JP33" i="53"/>
  <c r="JO33" i="53"/>
  <c r="JN33" i="53"/>
  <c r="JM33" i="53"/>
  <c r="JS32" i="53"/>
  <c r="JT32" i="53" s="1"/>
  <c r="JQ32" i="53"/>
  <c r="JP32" i="53"/>
  <c r="JN32" i="53"/>
  <c r="JM32" i="53"/>
  <c r="JS31" i="53"/>
  <c r="JT31" i="53" s="1"/>
  <c r="JQ31" i="53"/>
  <c r="JP31" i="53"/>
  <c r="JO31" i="53"/>
  <c r="JN31" i="53"/>
  <c r="JM31" i="53"/>
  <c r="JS30" i="53"/>
  <c r="JT30" i="53" s="1"/>
  <c r="JQ30" i="53"/>
  <c r="JP30" i="53"/>
  <c r="JO30" i="53"/>
  <c r="JN30" i="53"/>
  <c r="JM30" i="53"/>
  <c r="JS29" i="53"/>
  <c r="JT29" i="53" s="1"/>
  <c r="JQ29" i="53"/>
  <c r="JP29" i="53"/>
  <c r="JO29" i="53"/>
  <c r="JN29" i="53"/>
  <c r="JM29" i="53"/>
  <c r="JS28" i="53"/>
  <c r="JT28" i="53" s="1"/>
  <c r="JQ28" i="53"/>
  <c r="JP28" i="53"/>
  <c r="JO28" i="53"/>
  <c r="JN28" i="53"/>
  <c r="JM28" i="53"/>
  <c r="JS27" i="53"/>
  <c r="JT27" i="53" s="1"/>
  <c r="JQ27" i="53"/>
  <c r="JP27" i="53"/>
  <c r="JO27" i="53"/>
  <c r="JN27" i="53"/>
  <c r="JM27" i="53"/>
  <c r="JS26" i="53"/>
  <c r="JT26" i="53" s="1"/>
  <c r="JQ26" i="53"/>
  <c r="JP26" i="53"/>
  <c r="JO26" i="53"/>
  <c r="JN26" i="53"/>
  <c r="JM26" i="53"/>
  <c r="JS25" i="53"/>
  <c r="JT25" i="53" s="1"/>
  <c r="JQ25" i="53"/>
  <c r="JP25" i="53"/>
  <c r="JO25" i="53"/>
  <c r="JN25" i="53"/>
  <c r="JM25" i="53"/>
  <c r="JS24" i="53"/>
  <c r="JT24" i="53" s="1"/>
  <c r="JQ24" i="53"/>
  <c r="JP24" i="53"/>
  <c r="JO24" i="53"/>
  <c r="JN24" i="53"/>
  <c r="JM24" i="53"/>
  <c r="JS23" i="53"/>
  <c r="JT23" i="53" s="1"/>
  <c r="JQ23" i="53"/>
  <c r="JP23" i="53"/>
  <c r="JO23" i="53"/>
  <c r="JN23" i="53"/>
  <c r="JM23" i="53"/>
  <c r="JS22" i="53"/>
  <c r="JT22" i="53" s="1"/>
  <c r="JQ22" i="53"/>
  <c r="JP22" i="53"/>
  <c r="JO22" i="53"/>
  <c r="JN22" i="53"/>
  <c r="JM22" i="53"/>
  <c r="JS21" i="53"/>
  <c r="JT21" i="53" s="1"/>
  <c r="JQ21" i="53"/>
  <c r="JP21" i="53"/>
  <c r="JO21" i="53"/>
  <c r="JN21" i="53"/>
  <c r="JM21" i="53"/>
  <c r="JS20" i="53"/>
  <c r="JT20" i="53" s="1"/>
  <c r="JQ20" i="53"/>
  <c r="JP20" i="53"/>
  <c r="JN20" i="53"/>
  <c r="JM20" i="53"/>
  <c r="JS19" i="53"/>
  <c r="JT19" i="53" s="1"/>
  <c r="JQ19" i="53"/>
  <c r="JP19" i="53"/>
  <c r="JO19" i="53"/>
  <c r="JN19" i="53"/>
  <c r="JM19" i="53"/>
  <c r="JS16" i="53"/>
  <c r="JT16" i="53" s="1"/>
  <c r="JQ16" i="53"/>
  <c r="JP16" i="53"/>
  <c r="JN16" i="53"/>
  <c r="JM16" i="53"/>
  <c r="JI8" i="53"/>
  <c r="JH2" i="53"/>
  <c r="JF420" i="53" s="1"/>
  <c r="IS419" i="53"/>
  <c r="IW421" i="53" s="1"/>
  <c r="IT414" i="53"/>
  <c r="IY421" i="53"/>
  <c r="JB411" i="53"/>
  <c r="JC411" i="53" s="1"/>
  <c r="IZ411" i="53"/>
  <c r="IY411" i="53"/>
  <c r="IX411" i="53"/>
  <c r="IW411" i="53"/>
  <c r="IV411" i="53"/>
  <c r="JB409" i="53"/>
  <c r="JC409" i="53" s="1"/>
  <c r="IZ409" i="53"/>
  <c r="IY409" i="53"/>
  <c r="IX409" i="53"/>
  <c r="IW409" i="53"/>
  <c r="IV409" i="53"/>
  <c r="JB407" i="53"/>
  <c r="JC407" i="53" s="1"/>
  <c r="IZ407" i="53"/>
  <c r="IY407" i="53"/>
  <c r="IX407" i="53"/>
  <c r="IW407" i="53"/>
  <c r="IV407" i="53"/>
  <c r="JB406" i="53"/>
  <c r="JC406" i="53" s="1"/>
  <c r="IZ406" i="53"/>
  <c r="IY406" i="53"/>
  <c r="IX406" i="53"/>
  <c r="IW406" i="53"/>
  <c r="IV406" i="53"/>
  <c r="JB404" i="53"/>
  <c r="JC404" i="53" s="1"/>
  <c r="IZ404" i="53"/>
  <c r="IY404" i="53"/>
  <c r="IX404" i="53"/>
  <c r="IW404" i="53"/>
  <c r="IV404" i="53"/>
  <c r="JB402" i="53"/>
  <c r="JC402" i="53" s="1"/>
  <c r="IZ402" i="53"/>
  <c r="IY402" i="53"/>
  <c r="IX402" i="53"/>
  <c r="IW402" i="53"/>
  <c r="IV402" i="53"/>
  <c r="JB400" i="53"/>
  <c r="JC400" i="53" s="1"/>
  <c r="IZ400" i="53"/>
  <c r="IY400" i="53"/>
  <c r="IX400" i="53"/>
  <c r="IW400" i="53"/>
  <c r="IV400" i="53"/>
  <c r="JB398" i="53"/>
  <c r="JC398" i="53" s="1"/>
  <c r="IZ398" i="53"/>
  <c r="IY398" i="53"/>
  <c r="IX398" i="53"/>
  <c r="IW398" i="53"/>
  <c r="IV398" i="53"/>
  <c r="JB397" i="53"/>
  <c r="JC397" i="53" s="1"/>
  <c r="IZ397" i="53"/>
  <c r="IY397" i="53"/>
  <c r="IX397" i="53"/>
  <c r="IW397" i="53"/>
  <c r="IV397" i="53"/>
  <c r="JB396" i="53"/>
  <c r="JC396" i="53" s="1"/>
  <c r="IZ396" i="53"/>
  <c r="IY396" i="53"/>
  <c r="IX396" i="53"/>
  <c r="IW396" i="53"/>
  <c r="IV396" i="53"/>
  <c r="JB395" i="53"/>
  <c r="JC395" i="53" s="1"/>
  <c r="IZ395" i="53"/>
  <c r="IY395" i="53"/>
  <c r="IX395" i="53"/>
  <c r="IW395" i="53"/>
  <c r="IV395" i="53"/>
  <c r="JC394" i="53"/>
  <c r="JB394" i="53"/>
  <c r="IZ394" i="53"/>
  <c r="IY394" i="53"/>
  <c r="IX394" i="53"/>
  <c r="IW394" i="53"/>
  <c r="IV394" i="53"/>
  <c r="JB393" i="53"/>
  <c r="JC393" i="53" s="1"/>
  <c r="IZ393" i="53"/>
  <c r="IY393" i="53"/>
  <c r="IX393" i="53"/>
  <c r="IW393" i="53"/>
  <c r="IV393" i="53"/>
  <c r="JB391" i="53"/>
  <c r="JC391" i="53" s="1"/>
  <c r="IZ391" i="53"/>
  <c r="IY391" i="53"/>
  <c r="IX391" i="53"/>
  <c r="IW391" i="53"/>
  <c r="IV391" i="53"/>
  <c r="JB390" i="53"/>
  <c r="JC390" i="53" s="1"/>
  <c r="IZ390" i="53"/>
  <c r="IY390" i="53"/>
  <c r="IX390" i="53"/>
  <c r="IW390" i="53"/>
  <c r="IV390" i="53"/>
  <c r="JB389" i="53"/>
  <c r="JC389" i="53" s="1"/>
  <c r="IZ389" i="53"/>
  <c r="IY389" i="53"/>
  <c r="IX389" i="53"/>
  <c r="IW389" i="53"/>
  <c r="IV389" i="53"/>
  <c r="JB388" i="53"/>
  <c r="JC388" i="53" s="1"/>
  <c r="IZ388" i="53"/>
  <c r="IY388" i="53"/>
  <c r="IX388" i="53"/>
  <c r="IW388" i="53"/>
  <c r="IV388" i="53"/>
  <c r="JB387" i="53"/>
  <c r="JC387" i="53" s="1"/>
  <c r="IZ387" i="53"/>
  <c r="IY387" i="53"/>
  <c r="IX387" i="53"/>
  <c r="IW387" i="53"/>
  <c r="IV387" i="53"/>
  <c r="JB386" i="53"/>
  <c r="JC386" i="53" s="1"/>
  <c r="IZ386" i="53"/>
  <c r="IY386" i="53"/>
  <c r="IX386" i="53"/>
  <c r="IW386" i="53"/>
  <c r="IV386" i="53"/>
  <c r="JC384" i="53"/>
  <c r="JB384" i="53"/>
  <c r="IZ384" i="53"/>
  <c r="IY384" i="53"/>
  <c r="IX384" i="53"/>
  <c r="IW384" i="53"/>
  <c r="IV384" i="53"/>
  <c r="JB383" i="53"/>
  <c r="JC383" i="53" s="1"/>
  <c r="IZ383" i="53"/>
  <c r="IY383" i="53"/>
  <c r="IX383" i="53"/>
  <c r="IW383" i="53"/>
  <c r="IV383" i="53"/>
  <c r="JB382" i="53"/>
  <c r="JC382" i="53" s="1"/>
  <c r="IZ382" i="53"/>
  <c r="IY382" i="53"/>
  <c r="IX382" i="53"/>
  <c r="IW382" i="53"/>
  <c r="IV382" i="53"/>
  <c r="JB381" i="53"/>
  <c r="JC381" i="53" s="1"/>
  <c r="IZ381" i="53"/>
  <c r="IY381" i="53"/>
  <c r="IX381" i="53"/>
  <c r="IW381" i="53"/>
  <c r="IV381" i="53"/>
  <c r="JB380" i="53"/>
  <c r="JC380" i="53" s="1"/>
  <c r="IZ380" i="53"/>
  <c r="IY380" i="53"/>
  <c r="IX380" i="53"/>
  <c r="IW380" i="53"/>
  <c r="IV380" i="53"/>
  <c r="JB379" i="53"/>
  <c r="JC379" i="53" s="1"/>
  <c r="IZ379" i="53"/>
  <c r="IY379" i="53"/>
  <c r="IX379" i="53"/>
  <c r="IW379" i="53"/>
  <c r="IV379" i="53"/>
  <c r="JB377" i="53"/>
  <c r="JC377" i="53" s="1"/>
  <c r="IZ377" i="53"/>
  <c r="IY377" i="53"/>
  <c r="IX377" i="53"/>
  <c r="IW377" i="53"/>
  <c r="IV377" i="53"/>
  <c r="JB373" i="53"/>
  <c r="JC373" i="53" s="1"/>
  <c r="IZ373" i="53"/>
  <c r="IY373" i="53"/>
  <c r="IX373" i="53"/>
  <c r="IW373" i="53"/>
  <c r="IV373" i="53"/>
  <c r="JC372" i="53"/>
  <c r="JB372" i="53"/>
  <c r="IZ372" i="53"/>
  <c r="IY372" i="53"/>
  <c r="IX372" i="53"/>
  <c r="IW372" i="53"/>
  <c r="IV372" i="53"/>
  <c r="JB370" i="53"/>
  <c r="JC370" i="53" s="1"/>
  <c r="IZ370" i="53"/>
  <c r="IY370" i="53"/>
  <c r="IX370" i="53"/>
  <c r="IW370" i="53"/>
  <c r="IV370" i="53"/>
  <c r="JB368" i="53"/>
  <c r="JC368" i="53" s="1"/>
  <c r="IZ368" i="53"/>
  <c r="IY368" i="53"/>
  <c r="IX368" i="53"/>
  <c r="IW368" i="53"/>
  <c r="IV368" i="53"/>
  <c r="JB367" i="53"/>
  <c r="JC367" i="53" s="1"/>
  <c r="IZ367" i="53"/>
  <c r="IY367" i="53"/>
  <c r="IX367" i="53"/>
  <c r="IW367" i="53"/>
  <c r="IV367" i="53"/>
  <c r="JB366" i="53"/>
  <c r="JC366" i="53" s="1"/>
  <c r="IZ366" i="53"/>
  <c r="IY366" i="53"/>
  <c r="IX366" i="53"/>
  <c r="IW366" i="53"/>
  <c r="IV366" i="53"/>
  <c r="JB365" i="53"/>
  <c r="JC365" i="53" s="1"/>
  <c r="IZ365" i="53"/>
  <c r="IY365" i="53"/>
  <c r="IX365" i="53"/>
  <c r="IW365" i="53"/>
  <c r="IV365" i="53"/>
  <c r="JB364" i="53"/>
  <c r="JC364" i="53" s="1"/>
  <c r="IZ364" i="53"/>
  <c r="IY364" i="53"/>
  <c r="IX364" i="53"/>
  <c r="IW364" i="53"/>
  <c r="IV364" i="53"/>
  <c r="JB363" i="53"/>
  <c r="JC363" i="53" s="1"/>
  <c r="IZ363" i="53"/>
  <c r="IY363" i="53"/>
  <c r="IX363" i="53"/>
  <c r="IW363" i="53"/>
  <c r="IV363" i="53"/>
  <c r="JC362" i="53"/>
  <c r="JB362" i="53"/>
  <c r="IZ362" i="53"/>
  <c r="IY362" i="53"/>
  <c r="IX362" i="53"/>
  <c r="IW362" i="53"/>
  <c r="IV362" i="53"/>
  <c r="JB361" i="53"/>
  <c r="JC361" i="53" s="1"/>
  <c r="IZ361" i="53"/>
  <c r="IY361" i="53"/>
  <c r="IX361" i="53"/>
  <c r="IW361" i="53"/>
  <c r="IV361" i="53"/>
  <c r="JB359" i="53"/>
  <c r="JC359" i="53" s="1"/>
  <c r="IZ359" i="53"/>
  <c r="IY359" i="53"/>
  <c r="IX359" i="53"/>
  <c r="IW359" i="53"/>
  <c r="IV359" i="53"/>
  <c r="JB358" i="53"/>
  <c r="JC358" i="53" s="1"/>
  <c r="IZ358" i="53"/>
  <c r="IY358" i="53"/>
  <c r="IX358" i="53"/>
  <c r="IW358" i="53"/>
  <c r="IV358" i="53"/>
  <c r="JB356" i="53"/>
  <c r="JC356" i="53" s="1"/>
  <c r="IZ356" i="53"/>
  <c r="IY356" i="53"/>
  <c r="IX356" i="53"/>
  <c r="IW356" i="53"/>
  <c r="IV356" i="53"/>
  <c r="JB355" i="53"/>
  <c r="JC355" i="53" s="1"/>
  <c r="IZ355" i="53"/>
  <c r="IY355" i="53"/>
  <c r="IX355" i="53"/>
  <c r="IW355" i="53"/>
  <c r="IV355" i="53"/>
  <c r="JB354" i="53"/>
  <c r="JC354" i="53" s="1"/>
  <c r="IZ354" i="53"/>
  <c r="IY354" i="53"/>
  <c r="IX354" i="53"/>
  <c r="IW354" i="53"/>
  <c r="IV354" i="53"/>
  <c r="JB353" i="53"/>
  <c r="JC353" i="53" s="1"/>
  <c r="IZ353" i="53"/>
  <c r="IY353" i="53"/>
  <c r="IX353" i="53"/>
  <c r="IW353" i="53"/>
  <c r="IV353" i="53"/>
  <c r="JC352" i="53"/>
  <c r="JB352" i="53"/>
  <c r="IZ352" i="53"/>
  <c r="IY352" i="53"/>
  <c r="IX352" i="53"/>
  <c r="IW352" i="53"/>
  <c r="IV352" i="53"/>
  <c r="JB351" i="53"/>
  <c r="JC351" i="53" s="1"/>
  <c r="IZ351" i="53"/>
  <c r="IY351" i="53"/>
  <c r="IX351" i="53"/>
  <c r="IW351" i="53"/>
  <c r="IV351" i="53"/>
  <c r="JB350" i="53"/>
  <c r="JC350" i="53" s="1"/>
  <c r="IZ350" i="53"/>
  <c r="IY350" i="53"/>
  <c r="IX350" i="53"/>
  <c r="IW350" i="53"/>
  <c r="IV350" i="53"/>
  <c r="JB349" i="53"/>
  <c r="JC349" i="53" s="1"/>
  <c r="IZ349" i="53"/>
  <c r="IY349" i="53"/>
  <c r="IX349" i="53"/>
  <c r="IW349" i="53"/>
  <c r="IV349" i="53"/>
  <c r="JB348" i="53"/>
  <c r="JC348" i="53" s="1"/>
  <c r="IZ348" i="53"/>
  <c r="IY348" i="53"/>
  <c r="IX348" i="53"/>
  <c r="IW348" i="53"/>
  <c r="IV348" i="53"/>
  <c r="JB347" i="53"/>
  <c r="JC347" i="53" s="1"/>
  <c r="IZ347" i="53"/>
  <c r="IY347" i="53"/>
  <c r="IX347" i="53"/>
  <c r="IW347" i="53"/>
  <c r="IV347" i="53"/>
  <c r="JB346" i="53"/>
  <c r="JC346" i="53" s="1"/>
  <c r="IZ346" i="53"/>
  <c r="IY346" i="53"/>
  <c r="IX346" i="53"/>
  <c r="IW346" i="53"/>
  <c r="IV346" i="53"/>
  <c r="JB342" i="53"/>
  <c r="JC342" i="53" s="1"/>
  <c r="IZ342" i="53"/>
  <c r="IY342" i="53"/>
  <c r="IX342" i="53"/>
  <c r="IW342" i="53"/>
  <c r="IV342" i="53"/>
  <c r="JC341" i="53"/>
  <c r="JB341" i="53"/>
  <c r="IZ341" i="53"/>
  <c r="IY341" i="53"/>
  <c r="IX341" i="53"/>
  <c r="IW341" i="53"/>
  <c r="IV341" i="53"/>
  <c r="JB340" i="53"/>
  <c r="JC340" i="53" s="1"/>
  <c r="IZ340" i="53"/>
  <c r="IY340" i="53"/>
  <c r="IX340" i="53"/>
  <c r="IW340" i="53"/>
  <c r="IV340" i="53"/>
  <c r="JB338" i="53"/>
  <c r="JC338" i="53" s="1"/>
  <c r="IZ338" i="53"/>
  <c r="IY338" i="53"/>
  <c r="IX338" i="53"/>
  <c r="IW338" i="53"/>
  <c r="IV338" i="53"/>
  <c r="JB337" i="53"/>
  <c r="JC337" i="53" s="1"/>
  <c r="IZ337" i="53"/>
  <c r="IY337" i="53"/>
  <c r="IX337" i="53"/>
  <c r="IW337" i="53"/>
  <c r="IV337" i="53"/>
  <c r="JB336" i="53"/>
  <c r="JC336" i="53" s="1"/>
  <c r="IZ336" i="53"/>
  <c r="IY336" i="53"/>
  <c r="IX336" i="53"/>
  <c r="IW336" i="53"/>
  <c r="IV336" i="53"/>
  <c r="JB335" i="53"/>
  <c r="JC335" i="53" s="1"/>
  <c r="IZ335" i="53"/>
  <c r="IY335" i="53"/>
  <c r="IX335" i="53"/>
  <c r="IW335" i="53"/>
  <c r="IV335" i="53"/>
  <c r="JB334" i="53"/>
  <c r="JC334" i="53" s="1"/>
  <c r="IZ334" i="53"/>
  <c r="IY334" i="53"/>
  <c r="IX334" i="53"/>
  <c r="IW334" i="53"/>
  <c r="IV334" i="53"/>
  <c r="JB333" i="53"/>
  <c r="JC333" i="53" s="1"/>
  <c r="IZ333" i="53"/>
  <c r="IY333" i="53"/>
  <c r="IX333" i="53"/>
  <c r="IW333" i="53"/>
  <c r="IV333" i="53"/>
  <c r="JC330" i="53"/>
  <c r="JB330" i="53"/>
  <c r="IZ330" i="53"/>
  <c r="IY330" i="53"/>
  <c r="IX330" i="53"/>
  <c r="IW330" i="53"/>
  <c r="IV330" i="53"/>
  <c r="JB329" i="53"/>
  <c r="JC329" i="53" s="1"/>
  <c r="IZ329" i="53"/>
  <c r="IY329" i="53"/>
  <c r="IX329" i="53"/>
  <c r="IW329" i="53"/>
  <c r="IV329" i="53"/>
  <c r="JB328" i="53"/>
  <c r="JC328" i="53" s="1"/>
  <c r="IZ328" i="53"/>
  <c r="IY328" i="53"/>
  <c r="IX328" i="53"/>
  <c r="IW328" i="53"/>
  <c r="IV328" i="53"/>
  <c r="JB327" i="53"/>
  <c r="JC327" i="53" s="1"/>
  <c r="IZ327" i="53"/>
  <c r="IY327" i="53"/>
  <c r="IX327" i="53"/>
  <c r="IW327" i="53"/>
  <c r="IV327" i="53"/>
  <c r="JB326" i="53"/>
  <c r="JC326" i="53" s="1"/>
  <c r="IZ326" i="53"/>
  <c r="IY326" i="53"/>
  <c r="IX326" i="53"/>
  <c r="IW326" i="53"/>
  <c r="IV326" i="53"/>
  <c r="JB325" i="53"/>
  <c r="JC325" i="53" s="1"/>
  <c r="IZ325" i="53"/>
  <c r="IY325" i="53"/>
  <c r="IX325" i="53"/>
  <c r="IW325" i="53"/>
  <c r="IV325" i="53"/>
  <c r="JB324" i="53"/>
  <c r="JC324" i="53" s="1"/>
  <c r="IZ324" i="53"/>
  <c r="IY324" i="53"/>
  <c r="IX324" i="53"/>
  <c r="IW324" i="53"/>
  <c r="IV324" i="53"/>
  <c r="JB323" i="53"/>
  <c r="JC323" i="53" s="1"/>
  <c r="IZ323" i="53"/>
  <c r="IY323" i="53"/>
  <c r="IX323" i="53"/>
  <c r="IW323" i="53"/>
  <c r="IV323" i="53"/>
  <c r="JC322" i="53"/>
  <c r="JB322" i="53"/>
  <c r="IZ322" i="53"/>
  <c r="IY322" i="53"/>
  <c r="IX322" i="53"/>
  <c r="IW322" i="53"/>
  <c r="IV322" i="53"/>
  <c r="JB321" i="53"/>
  <c r="JC321" i="53" s="1"/>
  <c r="IZ321" i="53"/>
  <c r="IY321" i="53"/>
  <c r="IX321" i="53"/>
  <c r="IW321" i="53"/>
  <c r="IV321" i="53"/>
  <c r="JB320" i="53"/>
  <c r="JC320" i="53" s="1"/>
  <c r="IZ320" i="53"/>
  <c r="IY320" i="53"/>
  <c r="IX320" i="53"/>
  <c r="IW320" i="53"/>
  <c r="IV320" i="53"/>
  <c r="JB319" i="53"/>
  <c r="JC319" i="53" s="1"/>
  <c r="IZ319" i="53"/>
  <c r="IY319" i="53"/>
  <c r="IX319" i="53"/>
  <c r="IW319" i="53"/>
  <c r="IV319" i="53"/>
  <c r="JB318" i="53"/>
  <c r="JC318" i="53" s="1"/>
  <c r="IZ318" i="53"/>
  <c r="IY318" i="53"/>
  <c r="IX318" i="53"/>
  <c r="IW318" i="53"/>
  <c r="IV318" i="53"/>
  <c r="JB317" i="53"/>
  <c r="JC317" i="53" s="1"/>
  <c r="IZ317" i="53"/>
  <c r="IY317" i="53"/>
  <c r="IX317" i="53"/>
  <c r="IW317" i="53"/>
  <c r="IV317" i="53"/>
  <c r="JB316" i="53"/>
  <c r="JC316" i="53" s="1"/>
  <c r="IZ316" i="53"/>
  <c r="IY316" i="53"/>
  <c r="IX316" i="53"/>
  <c r="IW316" i="53"/>
  <c r="IV316" i="53"/>
  <c r="JB315" i="53"/>
  <c r="JC315" i="53" s="1"/>
  <c r="IZ315" i="53"/>
  <c r="IY315" i="53"/>
  <c r="IX315" i="53"/>
  <c r="IW315" i="53"/>
  <c r="IV315" i="53"/>
  <c r="JC314" i="53"/>
  <c r="JB314" i="53"/>
  <c r="IZ314" i="53"/>
  <c r="IY314" i="53"/>
  <c r="IX314" i="53"/>
  <c r="IW314" i="53"/>
  <c r="IV314" i="53"/>
  <c r="JB313" i="53"/>
  <c r="JC313" i="53" s="1"/>
  <c r="IZ313" i="53"/>
  <c r="IY313" i="53"/>
  <c r="IX313" i="53"/>
  <c r="IW313" i="53"/>
  <c r="IV313" i="53"/>
  <c r="JB312" i="53"/>
  <c r="JC312" i="53" s="1"/>
  <c r="IZ312" i="53"/>
  <c r="IY312" i="53"/>
  <c r="IX312" i="53"/>
  <c r="IW312" i="53"/>
  <c r="IV312" i="53"/>
  <c r="JB311" i="53"/>
  <c r="JC311" i="53" s="1"/>
  <c r="IZ311" i="53"/>
  <c r="IY311" i="53"/>
  <c r="IX311" i="53"/>
  <c r="IW311" i="53"/>
  <c r="IV311" i="53"/>
  <c r="JB308" i="53"/>
  <c r="JC308" i="53" s="1"/>
  <c r="IZ308" i="53"/>
  <c r="IY308" i="53"/>
  <c r="IX308" i="53"/>
  <c r="IW308" i="53"/>
  <c r="IV308" i="53"/>
  <c r="JB307" i="53"/>
  <c r="JC307" i="53" s="1"/>
  <c r="IZ307" i="53"/>
  <c r="IY307" i="53"/>
  <c r="IX307" i="53"/>
  <c r="IW307" i="53"/>
  <c r="IV307" i="53"/>
  <c r="JB306" i="53"/>
  <c r="JC306" i="53" s="1"/>
  <c r="IZ306" i="53"/>
  <c r="IY306" i="53"/>
  <c r="IX306" i="53"/>
  <c r="IW306" i="53"/>
  <c r="IV306" i="53"/>
  <c r="JB305" i="53"/>
  <c r="JC305" i="53" s="1"/>
  <c r="IZ305" i="53"/>
  <c r="IY305" i="53"/>
  <c r="IX305" i="53"/>
  <c r="IW305" i="53"/>
  <c r="IV305" i="53"/>
  <c r="JC304" i="53"/>
  <c r="JB304" i="53"/>
  <c r="IZ304" i="53"/>
  <c r="IY304" i="53"/>
  <c r="IX304" i="53"/>
  <c r="IW304" i="53"/>
  <c r="IV304" i="53"/>
  <c r="JB301" i="53"/>
  <c r="JC301" i="53" s="1"/>
  <c r="IZ301" i="53"/>
  <c r="IY301" i="53"/>
  <c r="IX301" i="53"/>
  <c r="IW301" i="53"/>
  <c r="IV301" i="53"/>
  <c r="JB300" i="53"/>
  <c r="JC300" i="53" s="1"/>
  <c r="IZ300" i="53"/>
  <c r="IY300" i="53"/>
  <c r="IX300" i="53"/>
  <c r="IW300" i="53"/>
  <c r="IV300" i="53"/>
  <c r="JB299" i="53"/>
  <c r="JC299" i="53" s="1"/>
  <c r="IZ299" i="53"/>
  <c r="IY299" i="53"/>
  <c r="IX299" i="53"/>
  <c r="IW299" i="53"/>
  <c r="IV299" i="53"/>
  <c r="JB298" i="53"/>
  <c r="JC298" i="53" s="1"/>
  <c r="IZ298" i="53"/>
  <c r="IY298" i="53"/>
  <c r="IX298" i="53"/>
  <c r="IW298" i="53"/>
  <c r="IV298" i="53"/>
  <c r="JB297" i="53"/>
  <c r="JC297" i="53" s="1"/>
  <c r="IZ297" i="53"/>
  <c r="IY297" i="53"/>
  <c r="IX297" i="53"/>
  <c r="IW297" i="53"/>
  <c r="IV297" i="53"/>
  <c r="JB296" i="53"/>
  <c r="JC296" i="53" s="1"/>
  <c r="IZ296" i="53"/>
  <c r="IY296" i="53"/>
  <c r="IX296" i="53"/>
  <c r="IW296" i="53"/>
  <c r="IV296" i="53"/>
  <c r="JB295" i="53"/>
  <c r="JC295" i="53" s="1"/>
  <c r="IZ295" i="53"/>
  <c r="IY295" i="53"/>
  <c r="IX295" i="53"/>
  <c r="IW295" i="53"/>
  <c r="IV295" i="53"/>
  <c r="JC294" i="53"/>
  <c r="JB294" i="53"/>
  <c r="IZ294" i="53"/>
  <c r="IY294" i="53"/>
  <c r="IX294" i="53"/>
  <c r="IW294" i="53"/>
  <c r="IV294" i="53"/>
  <c r="JB293" i="53"/>
  <c r="JC293" i="53" s="1"/>
  <c r="IZ293" i="53"/>
  <c r="IY293" i="53"/>
  <c r="IX293" i="53"/>
  <c r="IW293" i="53"/>
  <c r="IV293" i="53"/>
  <c r="JB292" i="53"/>
  <c r="JC292" i="53" s="1"/>
  <c r="IZ292" i="53"/>
  <c r="IY292" i="53"/>
  <c r="IX292" i="53"/>
  <c r="IW292" i="53"/>
  <c r="IV292" i="53"/>
  <c r="JB291" i="53"/>
  <c r="JC291" i="53" s="1"/>
  <c r="IZ291" i="53"/>
  <c r="IY291" i="53"/>
  <c r="IX291" i="53"/>
  <c r="IW291" i="53"/>
  <c r="IV291" i="53"/>
  <c r="JB290" i="53"/>
  <c r="JC290" i="53" s="1"/>
  <c r="IZ290" i="53"/>
  <c r="IY290" i="53"/>
  <c r="IX290" i="53"/>
  <c r="IW290" i="53"/>
  <c r="IV290" i="53"/>
  <c r="JB289" i="53"/>
  <c r="JC289" i="53" s="1"/>
  <c r="IZ289" i="53"/>
  <c r="IY289" i="53"/>
  <c r="IX289" i="53"/>
  <c r="IW289" i="53"/>
  <c r="IV289" i="53"/>
  <c r="JB288" i="53"/>
  <c r="JC288" i="53" s="1"/>
  <c r="IZ288" i="53"/>
  <c r="IY288" i="53"/>
  <c r="IX288" i="53"/>
  <c r="IW288" i="53"/>
  <c r="IV288" i="53"/>
  <c r="JB287" i="53"/>
  <c r="JC287" i="53" s="1"/>
  <c r="IZ287" i="53"/>
  <c r="IY287" i="53"/>
  <c r="IX287" i="53"/>
  <c r="IW287" i="53"/>
  <c r="IV287" i="53"/>
  <c r="JC286" i="53"/>
  <c r="JB286" i="53"/>
  <c r="IZ286" i="53"/>
  <c r="IY286" i="53"/>
  <c r="IX286" i="53"/>
  <c r="IW286" i="53"/>
  <c r="IV286" i="53"/>
  <c r="JB285" i="53"/>
  <c r="JC285" i="53" s="1"/>
  <c r="IZ285" i="53"/>
  <c r="IY285" i="53"/>
  <c r="IX285" i="53"/>
  <c r="IW285" i="53"/>
  <c r="IV285" i="53"/>
  <c r="JB284" i="53"/>
  <c r="JC284" i="53" s="1"/>
  <c r="IZ284" i="53"/>
  <c r="IY284" i="53"/>
  <c r="IX284" i="53"/>
  <c r="IW284" i="53"/>
  <c r="IV284" i="53"/>
  <c r="JB280" i="53"/>
  <c r="JC280" i="53" s="1"/>
  <c r="IZ280" i="53"/>
  <c r="IY280" i="53"/>
  <c r="IX280" i="53"/>
  <c r="IW280" i="53"/>
  <c r="IV280" i="53"/>
  <c r="JB279" i="53"/>
  <c r="JC279" i="53" s="1"/>
  <c r="IZ279" i="53"/>
  <c r="IY279" i="53"/>
  <c r="IX279" i="53"/>
  <c r="IW279" i="53"/>
  <c r="IV279" i="53"/>
  <c r="JB278" i="53"/>
  <c r="JC278" i="53" s="1"/>
  <c r="IZ278" i="53"/>
  <c r="IY278" i="53"/>
  <c r="IX278" i="53"/>
  <c r="IW278" i="53"/>
  <c r="IV278" i="53"/>
  <c r="JB277" i="53"/>
  <c r="JC277" i="53" s="1"/>
  <c r="IZ277" i="53"/>
  <c r="IY277" i="53"/>
  <c r="IX277" i="53"/>
  <c r="IW277" i="53"/>
  <c r="IV277" i="53"/>
  <c r="JB276" i="53"/>
  <c r="JC276" i="53" s="1"/>
  <c r="IZ276" i="53"/>
  <c r="IY276" i="53"/>
  <c r="IX276" i="53"/>
  <c r="IW276" i="53"/>
  <c r="IV276" i="53"/>
  <c r="JC275" i="53"/>
  <c r="JB275" i="53"/>
  <c r="IZ275" i="53"/>
  <c r="IY275" i="53"/>
  <c r="IX275" i="53"/>
  <c r="IW275" i="53"/>
  <c r="IV275" i="53"/>
  <c r="JB274" i="53"/>
  <c r="JC274" i="53" s="1"/>
  <c r="IZ274" i="53"/>
  <c r="IY274" i="53"/>
  <c r="IX274" i="53"/>
  <c r="IW274" i="53"/>
  <c r="IV274" i="53"/>
  <c r="JB273" i="53"/>
  <c r="JC273" i="53" s="1"/>
  <c r="IZ273" i="53"/>
  <c r="IY273" i="53"/>
  <c r="IX273" i="53"/>
  <c r="IW273" i="53"/>
  <c r="IV273" i="53"/>
  <c r="JB272" i="53"/>
  <c r="JC272" i="53" s="1"/>
  <c r="IZ272" i="53"/>
  <c r="IY272" i="53"/>
  <c r="IX272" i="53"/>
  <c r="IW272" i="53"/>
  <c r="IV272" i="53"/>
  <c r="JB271" i="53"/>
  <c r="JC271" i="53" s="1"/>
  <c r="IZ271" i="53"/>
  <c r="IY271" i="53"/>
  <c r="IX271" i="53"/>
  <c r="IW271" i="53"/>
  <c r="IV271" i="53"/>
  <c r="JB270" i="53"/>
  <c r="JC270" i="53" s="1"/>
  <c r="IZ270" i="53"/>
  <c r="IY270" i="53"/>
  <c r="IX270" i="53"/>
  <c r="IW270" i="53"/>
  <c r="IV270" i="53"/>
  <c r="JB269" i="53"/>
  <c r="JC269" i="53" s="1"/>
  <c r="IZ269" i="53"/>
  <c r="IY269" i="53"/>
  <c r="IX269" i="53"/>
  <c r="IW269" i="53"/>
  <c r="IV269" i="53"/>
  <c r="JB268" i="53"/>
  <c r="JC268" i="53" s="1"/>
  <c r="IZ268" i="53"/>
  <c r="IY268" i="53"/>
  <c r="IX268" i="53"/>
  <c r="IW268" i="53"/>
  <c r="IV268" i="53"/>
  <c r="JC267" i="53"/>
  <c r="JB267" i="53"/>
  <c r="IZ267" i="53"/>
  <c r="IY267" i="53"/>
  <c r="IW267" i="53"/>
  <c r="JB266" i="53"/>
  <c r="JC266" i="53" s="1"/>
  <c r="IZ266" i="53"/>
  <c r="IY266" i="53"/>
  <c r="IX266" i="53"/>
  <c r="IW266" i="53"/>
  <c r="IV266" i="53"/>
  <c r="JB265" i="53"/>
  <c r="JC265" i="53" s="1"/>
  <c r="IZ265" i="53"/>
  <c r="IY265" i="53"/>
  <c r="IX265" i="53"/>
  <c r="IW265" i="53"/>
  <c r="IV265" i="53"/>
  <c r="JB264" i="53"/>
  <c r="JC264" i="53" s="1"/>
  <c r="IZ264" i="53"/>
  <c r="IY264" i="53"/>
  <c r="IX264" i="53"/>
  <c r="IW264" i="53"/>
  <c r="IV264" i="53"/>
  <c r="JB258" i="53"/>
  <c r="JC258" i="53" s="1"/>
  <c r="IZ258" i="53"/>
  <c r="IY258" i="53"/>
  <c r="IX258" i="53"/>
  <c r="IW258" i="53"/>
  <c r="IV258" i="53"/>
  <c r="JB257" i="53"/>
  <c r="JC257" i="53" s="1"/>
  <c r="IZ257" i="53"/>
  <c r="IY257" i="53"/>
  <c r="IX257" i="53"/>
  <c r="IW257" i="53"/>
  <c r="IV257" i="53"/>
  <c r="JB256" i="53"/>
  <c r="JC256" i="53" s="1"/>
  <c r="IZ256" i="53"/>
  <c r="IY256" i="53"/>
  <c r="IX256" i="53"/>
  <c r="IW256" i="53"/>
  <c r="IV256" i="53"/>
  <c r="JB255" i="53"/>
  <c r="JC255" i="53" s="1"/>
  <c r="IZ255" i="53"/>
  <c r="IY255" i="53"/>
  <c r="IX255" i="53"/>
  <c r="IW255" i="53"/>
  <c r="IV255" i="53"/>
  <c r="JC254" i="53"/>
  <c r="JB254" i="53"/>
  <c r="IZ254" i="53"/>
  <c r="IY254" i="53"/>
  <c r="IX254" i="53"/>
  <c r="IW254" i="53"/>
  <c r="IV254" i="53"/>
  <c r="JB253" i="53"/>
  <c r="JC253" i="53" s="1"/>
  <c r="IZ253" i="53"/>
  <c r="IY253" i="53"/>
  <c r="IX253" i="53"/>
  <c r="IW253" i="53"/>
  <c r="IV253" i="53"/>
  <c r="JB252" i="53"/>
  <c r="JC252" i="53" s="1"/>
  <c r="IZ252" i="53"/>
  <c r="IY252" i="53"/>
  <c r="IX252" i="53"/>
  <c r="IW252" i="53"/>
  <c r="IV252" i="53"/>
  <c r="JB251" i="53"/>
  <c r="JC251" i="53" s="1"/>
  <c r="IZ251" i="53"/>
  <c r="IY251" i="53"/>
  <c r="IX251" i="53"/>
  <c r="IW251" i="53"/>
  <c r="IV251" i="53"/>
  <c r="JB250" i="53"/>
  <c r="JC250" i="53" s="1"/>
  <c r="IZ250" i="53"/>
  <c r="IY250" i="53"/>
  <c r="IX250" i="53"/>
  <c r="IW250" i="53"/>
  <c r="IV250" i="53"/>
  <c r="JB249" i="53"/>
  <c r="JC249" i="53" s="1"/>
  <c r="IZ249" i="53"/>
  <c r="IY249" i="53"/>
  <c r="IX249" i="53"/>
  <c r="IW249" i="53"/>
  <c r="IV249" i="53"/>
  <c r="JB248" i="53"/>
  <c r="JC248" i="53" s="1"/>
  <c r="IZ248" i="53"/>
  <c r="IY248" i="53"/>
  <c r="IX248" i="53"/>
  <c r="IW248" i="53"/>
  <c r="IV248" i="53"/>
  <c r="JB247" i="53"/>
  <c r="JC247" i="53" s="1"/>
  <c r="IZ247" i="53"/>
  <c r="IY247" i="53"/>
  <c r="IX247" i="53"/>
  <c r="IW247" i="53"/>
  <c r="IV247" i="53"/>
  <c r="JC246" i="53"/>
  <c r="JB246" i="53"/>
  <c r="IZ246" i="53"/>
  <c r="IY246" i="53"/>
  <c r="IX246" i="53"/>
  <c r="IW246" i="53"/>
  <c r="IV246" i="53"/>
  <c r="JB245" i="53"/>
  <c r="JC245" i="53" s="1"/>
  <c r="IZ245" i="53"/>
  <c r="IY245" i="53"/>
  <c r="IX245" i="53"/>
  <c r="IW245" i="53"/>
  <c r="IV245" i="53"/>
  <c r="JB244" i="53"/>
  <c r="JC244" i="53" s="1"/>
  <c r="IZ244" i="53"/>
  <c r="IY244" i="53"/>
  <c r="IX244" i="53"/>
  <c r="IW244" i="53"/>
  <c r="IV244" i="53"/>
  <c r="JB243" i="53"/>
  <c r="JC243" i="53" s="1"/>
  <c r="IZ243" i="53"/>
  <c r="IY243" i="53"/>
  <c r="IX243" i="53"/>
  <c r="IW243" i="53"/>
  <c r="IV243" i="53"/>
  <c r="JB242" i="53"/>
  <c r="JC242" i="53" s="1"/>
  <c r="IZ242" i="53"/>
  <c r="IY242" i="53"/>
  <c r="IX242" i="53"/>
  <c r="IW242" i="53"/>
  <c r="IV242" i="53"/>
  <c r="JB241" i="53"/>
  <c r="JC241" i="53" s="1"/>
  <c r="IZ241" i="53"/>
  <c r="IY241" i="53"/>
  <c r="IX241" i="53"/>
  <c r="IW241" i="53"/>
  <c r="IV241" i="53"/>
  <c r="JB240" i="53"/>
  <c r="JC240" i="53" s="1"/>
  <c r="IZ240" i="53"/>
  <c r="IY240" i="53"/>
  <c r="IX240" i="53"/>
  <c r="IW240" i="53"/>
  <c r="IV240" i="53"/>
  <c r="JB238" i="53"/>
  <c r="JC238" i="53" s="1"/>
  <c r="IZ238" i="53"/>
  <c r="IY238" i="53"/>
  <c r="IX238" i="53"/>
  <c r="IW238" i="53"/>
  <c r="IV238" i="53"/>
  <c r="JC237" i="53"/>
  <c r="JB237" i="53"/>
  <c r="IZ237" i="53"/>
  <c r="IY237" i="53"/>
  <c r="IX237" i="53"/>
  <c r="IW237" i="53"/>
  <c r="IV237" i="53"/>
  <c r="JB236" i="53"/>
  <c r="JC236" i="53" s="1"/>
  <c r="IZ236" i="53"/>
  <c r="IY236" i="53"/>
  <c r="IX236" i="53"/>
  <c r="IW236" i="53"/>
  <c r="IV236" i="53"/>
  <c r="JB235" i="53"/>
  <c r="JC235" i="53" s="1"/>
  <c r="IZ235" i="53"/>
  <c r="IY235" i="53"/>
  <c r="IX235" i="53"/>
  <c r="IW235" i="53"/>
  <c r="IV235" i="53"/>
  <c r="JB234" i="53"/>
  <c r="JC234" i="53" s="1"/>
  <c r="IZ234" i="53"/>
  <c r="IY234" i="53"/>
  <c r="IX234" i="53"/>
  <c r="IW234" i="53"/>
  <c r="IV234" i="53"/>
  <c r="JB233" i="53"/>
  <c r="JC233" i="53" s="1"/>
  <c r="IZ233" i="53"/>
  <c r="IY233" i="53"/>
  <c r="IX233" i="53"/>
  <c r="IW233" i="53"/>
  <c r="IV233" i="53"/>
  <c r="JB232" i="53"/>
  <c r="JC232" i="53" s="1"/>
  <c r="IZ232" i="53"/>
  <c r="IY232" i="53"/>
  <c r="IX232" i="53"/>
  <c r="IW232" i="53"/>
  <c r="IV232" i="53"/>
  <c r="JC231" i="53"/>
  <c r="JB231" i="53"/>
  <c r="IZ231" i="53"/>
  <c r="IY231" i="53"/>
  <c r="IX231" i="53"/>
  <c r="IW231" i="53"/>
  <c r="IV231" i="53"/>
  <c r="JB230" i="53"/>
  <c r="JC230" i="53" s="1"/>
  <c r="IZ230" i="53"/>
  <c r="IY230" i="53"/>
  <c r="IX230" i="53"/>
  <c r="IW230" i="53"/>
  <c r="IV230" i="53"/>
  <c r="JB229" i="53"/>
  <c r="JC229" i="53" s="1"/>
  <c r="IZ229" i="53"/>
  <c r="IY229" i="53"/>
  <c r="IX229" i="53"/>
  <c r="IW229" i="53"/>
  <c r="IV229" i="53"/>
  <c r="JB228" i="53"/>
  <c r="JC228" i="53" s="1"/>
  <c r="IZ228" i="53"/>
  <c r="IY228" i="53"/>
  <c r="IX228" i="53"/>
  <c r="IW228" i="53"/>
  <c r="IV228" i="53"/>
  <c r="JC227" i="53"/>
  <c r="JB227" i="53"/>
  <c r="IZ227" i="53"/>
  <c r="IY227" i="53"/>
  <c r="IX227" i="53"/>
  <c r="IW227" i="53"/>
  <c r="IV227" i="53"/>
  <c r="JB226" i="53"/>
  <c r="JC226" i="53" s="1"/>
  <c r="IZ226" i="53"/>
  <c r="IY226" i="53"/>
  <c r="IX226" i="53"/>
  <c r="IW226" i="53"/>
  <c r="IV226" i="53"/>
  <c r="JB224" i="53"/>
  <c r="JC224" i="53" s="1"/>
  <c r="IZ224" i="53"/>
  <c r="IY224" i="53"/>
  <c r="IX224" i="53"/>
  <c r="IW224" i="53"/>
  <c r="IV224" i="53"/>
  <c r="JB223" i="53"/>
  <c r="JC223" i="53" s="1"/>
  <c r="IZ223" i="53"/>
  <c r="IY223" i="53"/>
  <c r="IX223" i="53"/>
  <c r="IW223" i="53"/>
  <c r="IV223" i="53"/>
  <c r="JC222" i="53"/>
  <c r="JB222" i="53"/>
  <c r="IZ222" i="53"/>
  <c r="IY222" i="53"/>
  <c r="IX222" i="53"/>
  <c r="IW222" i="53"/>
  <c r="IV222" i="53"/>
  <c r="JB219" i="53"/>
  <c r="JC219" i="53" s="1"/>
  <c r="IZ219" i="53"/>
  <c r="IY219" i="53"/>
  <c r="IX219" i="53"/>
  <c r="IW219" i="53"/>
  <c r="IV219" i="53"/>
  <c r="JB218" i="53"/>
  <c r="JC218" i="53" s="1"/>
  <c r="IZ218" i="53"/>
  <c r="IY218" i="53"/>
  <c r="IX218" i="53"/>
  <c r="IW218" i="53"/>
  <c r="IV218" i="53"/>
  <c r="JB217" i="53"/>
  <c r="JC217" i="53" s="1"/>
  <c r="IZ217" i="53"/>
  <c r="IY217" i="53"/>
  <c r="IX217" i="53"/>
  <c r="IW217" i="53"/>
  <c r="IV217" i="53"/>
  <c r="JC216" i="53"/>
  <c r="JB216" i="53"/>
  <c r="IZ216" i="53"/>
  <c r="IY216" i="53"/>
  <c r="IX216" i="53"/>
  <c r="IW216" i="53"/>
  <c r="IV216" i="53"/>
  <c r="JB215" i="53"/>
  <c r="JC215" i="53" s="1"/>
  <c r="IZ215" i="53"/>
  <c r="IY215" i="53"/>
  <c r="IX215" i="53"/>
  <c r="IW215" i="53"/>
  <c r="IV215" i="53"/>
  <c r="JB214" i="53"/>
  <c r="JC214" i="53" s="1"/>
  <c r="IZ214" i="53"/>
  <c r="IY214" i="53"/>
  <c r="IX214" i="53"/>
  <c r="IW214" i="53"/>
  <c r="IV214" i="53"/>
  <c r="JB213" i="53"/>
  <c r="JC213" i="53" s="1"/>
  <c r="IZ213" i="53"/>
  <c r="IY213" i="53"/>
  <c r="IX213" i="53"/>
  <c r="IW213" i="53"/>
  <c r="IV213" i="53"/>
  <c r="JC212" i="53"/>
  <c r="JB212" i="53"/>
  <c r="IZ212" i="53"/>
  <c r="IY212" i="53"/>
  <c r="IX212" i="53"/>
  <c r="IW212" i="53"/>
  <c r="IV212" i="53"/>
  <c r="JB211" i="53"/>
  <c r="JC211" i="53" s="1"/>
  <c r="IZ211" i="53"/>
  <c r="IY211" i="53"/>
  <c r="IX211" i="53"/>
  <c r="IW211" i="53"/>
  <c r="IV211" i="53"/>
  <c r="JB210" i="53"/>
  <c r="JC210" i="53" s="1"/>
  <c r="IZ210" i="53"/>
  <c r="IY210" i="53"/>
  <c r="IX210" i="53"/>
  <c r="IW210" i="53"/>
  <c r="IV210" i="53"/>
  <c r="JB209" i="53"/>
  <c r="JC209" i="53" s="1"/>
  <c r="IZ209" i="53"/>
  <c r="IY209" i="53"/>
  <c r="IX209" i="53"/>
  <c r="IW209" i="53"/>
  <c r="IV209" i="53"/>
  <c r="JC208" i="53"/>
  <c r="JB208" i="53"/>
  <c r="IZ208" i="53"/>
  <c r="IY208" i="53"/>
  <c r="IX208" i="53"/>
  <c r="IW208" i="53"/>
  <c r="IV208" i="53"/>
  <c r="JB207" i="53"/>
  <c r="JC207" i="53" s="1"/>
  <c r="IZ207" i="53"/>
  <c r="IY207" i="53"/>
  <c r="IX207" i="53"/>
  <c r="IW207" i="53"/>
  <c r="IV207" i="53"/>
  <c r="JB206" i="53"/>
  <c r="JC206" i="53" s="1"/>
  <c r="IZ206" i="53"/>
  <c r="IY206" i="53"/>
  <c r="IX206" i="53"/>
  <c r="IW206" i="53"/>
  <c r="IV206" i="53"/>
  <c r="JC205" i="53"/>
  <c r="JB205" i="53"/>
  <c r="IZ205" i="53"/>
  <c r="IY205" i="53"/>
  <c r="IX205" i="53"/>
  <c r="IW205" i="53"/>
  <c r="IV205" i="53"/>
  <c r="JB204" i="53"/>
  <c r="JC204" i="53" s="1"/>
  <c r="IZ204" i="53"/>
  <c r="IY204" i="53"/>
  <c r="IX204" i="53"/>
  <c r="IW204" i="53"/>
  <c r="IV204" i="53"/>
  <c r="JB203" i="53"/>
  <c r="JC203" i="53" s="1"/>
  <c r="IZ203" i="53"/>
  <c r="IY203" i="53"/>
  <c r="IX203" i="53"/>
  <c r="IW203" i="53"/>
  <c r="IV203" i="53"/>
  <c r="JB202" i="53"/>
  <c r="JC202" i="53" s="1"/>
  <c r="IZ202" i="53"/>
  <c r="IY202" i="53"/>
  <c r="IX202" i="53"/>
  <c r="IW202" i="53"/>
  <c r="IV202" i="53"/>
  <c r="JC198" i="53"/>
  <c r="JB198" i="53"/>
  <c r="IZ198" i="53"/>
  <c r="IY198" i="53"/>
  <c r="IX198" i="53"/>
  <c r="IW198" i="53"/>
  <c r="IV198" i="53"/>
  <c r="JB197" i="53"/>
  <c r="JC197" i="53" s="1"/>
  <c r="IZ197" i="53"/>
  <c r="IY197" i="53"/>
  <c r="IX197" i="53"/>
  <c r="IW197" i="53"/>
  <c r="IV197" i="53"/>
  <c r="JB196" i="53"/>
  <c r="JC196" i="53" s="1"/>
  <c r="IZ196" i="53"/>
  <c r="IY196" i="53"/>
  <c r="IX196" i="53"/>
  <c r="IW196" i="53"/>
  <c r="IV196" i="53"/>
  <c r="JB195" i="53"/>
  <c r="JC195" i="53" s="1"/>
  <c r="IZ195" i="53"/>
  <c r="IY195" i="53"/>
  <c r="IX195" i="53"/>
  <c r="IW195" i="53"/>
  <c r="IV195" i="53"/>
  <c r="JC194" i="53"/>
  <c r="JB194" i="53"/>
  <c r="IZ194" i="53"/>
  <c r="IY194" i="53"/>
  <c r="IX194" i="53"/>
  <c r="IW194" i="53"/>
  <c r="IV194" i="53"/>
  <c r="JB193" i="53"/>
  <c r="JC193" i="53" s="1"/>
  <c r="IZ193" i="53"/>
  <c r="IY193" i="53"/>
  <c r="IX193" i="53"/>
  <c r="IW193" i="53"/>
  <c r="IV193" i="53"/>
  <c r="JB192" i="53"/>
  <c r="JC192" i="53" s="1"/>
  <c r="IZ192" i="53"/>
  <c r="IY192" i="53"/>
  <c r="IX192" i="53"/>
  <c r="IW192" i="53"/>
  <c r="IV192" i="53"/>
  <c r="JB191" i="53"/>
  <c r="JC191" i="53" s="1"/>
  <c r="IZ191" i="53"/>
  <c r="IY191" i="53"/>
  <c r="IX191" i="53"/>
  <c r="IW191" i="53"/>
  <c r="IV191" i="53"/>
  <c r="JC190" i="53"/>
  <c r="JB190" i="53"/>
  <c r="IZ190" i="53"/>
  <c r="IY190" i="53"/>
  <c r="IX190" i="53"/>
  <c r="IW190" i="53"/>
  <c r="IV190" i="53"/>
  <c r="JB188" i="53"/>
  <c r="JC188" i="53" s="1"/>
  <c r="IZ188" i="53"/>
  <c r="IY188" i="53"/>
  <c r="IX188" i="53"/>
  <c r="IW188" i="53"/>
  <c r="IV188" i="53"/>
  <c r="JB187" i="53"/>
  <c r="JC187" i="53" s="1"/>
  <c r="IZ187" i="53"/>
  <c r="IY187" i="53"/>
  <c r="IX187" i="53"/>
  <c r="IW187" i="53"/>
  <c r="IV187" i="53"/>
  <c r="JB185" i="53"/>
  <c r="JC185" i="53" s="1"/>
  <c r="IZ185" i="53"/>
  <c r="IY185" i="53"/>
  <c r="IX185" i="53"/>
  <c r="IW185" i="53"/>
  <c r="IV185" i="53"/>
  <c r="JC184" i="53"/>
  <c r="JB184" i="53"/>
  <c r="IZ184" i="53"/>
  <c r="IY184" i="53"/>
  <c r="IX184" i="53"/>
  <c r="IW184" i="53"/>
  <c r="IV184" i="53"/>
  <c r="JB183" i="53"/>
  <c r="JC183" i="53" s="1"/>
  <c r="IZ183" i="53"/>
  <c r="IY183" i="53"/>
  <c r="IX183" i="53"/>
  <c r="IW183" i="53"/>
  <c r="IV183" i="53"/>
  <c r="JB182" i="53"/>
  <c r="JC182" i="53" s="1"/>
  <c r="IZ182" i="53"/>
  <c r="IY182" i="53"/>
  <c r="IX182" i="53"/>
  <c r="IW182" i="53"/>
  <c r="IV182" i="53"/>
  <c r="JB181" i="53"/>
  <c r="JC181" i="53" s="1"/>
  <c r="IZ181" i="53"/>
  <c r="IY181" i="53"/>
  <c r="IX181" i="53"/>
  <c r="IW181" i="53"/>
  <c r="IV181" i="53"/>
  <c r="JC179" i="53"/>
  <c r="JB179" i="53"/>
  <c r="IZ179" i="53"/>
  <c r="IY179" i="53"/>
  <c r="IW179" i="53"/>
  <c r="IV179" i="53"/>
  <c r="JB178" i="53"/>
  <c r="JC178" i="53" s="1"/>
  <c r="IZ178" i="53"/>
  <c r="IY178" i="53"/>
  <c r="IX178" i="53"/>
  <c r="IW178" i="53"/>
  <c r="IV178" i="53"/>
  <c r="JC177" i="53"/>
  <c r="JB177" i="53"/>
  <c r="IZ177" i="53"/>
  <c r="IY177" i="53"/>
  <c r="IW177" i="53"/>
  <c r="IV177" i="53"/>
  <c r="JB175" i="53"/>
  <c r="JC175" i="53" s="1"/>
  <c r="IZ175" i="53"/>
  <c r="IY175" i="53"/>
  <c r="IX175" i="53"/>
  <c r="IW175" i="53"/>
  <c r="IV175" i="53"/>
  <c r="JB174" i="53"/>
  <c r="JC174" i="53" s="1"/>
  <c r="IZ174" i="53"/>
  <c r="IY174" i="53"/>
  <c r="IX174" i="53"/>
  <c r="IW174" i="53"/>
  <c r="IV174" i="53"/>
  <c r="JC173" i="53"/>
  <c r="JB173" i="53"/>
  <c r="IZ173" i="53"/>
  <c r="IY173" i="53"/>
  <c r="IX173" i="53"/>
  <c r="IW173" i="53"/>
  <c r="IV173" i="53"/>
  <c r="JB172" i="53"/>
  <c r="JC172" i="53" s="1"/>
  <c r="IZ172" i="53"/>
  <c r="IY172" i="53"/>
  <c r="IX172" i="53"/>
  <c r="IW172" i="53"/>
  <c r="IV172" i="53"/>
  <c r="JB169" i="53"/>
  <c r="JC169" i="53" s="1"/>
  <c r="IZ169" i="53"/>
  <c r="IY169" i="53"/>
  <c r="IX169" i="53"/>
  <c r="IW169" i="53"/>
  <c r="IV169" i="53"/>
  <c r="JC168" i="53"/>
  <c r="JB168" i="53"/>
  <c r="IZ168" i="53"/>
  <c r="IY168" i="53"/>
  <c r="IX168" i="53"/>
  <c r="IW168" i="53"/>
  <c r="IV168" i="53"/>
  <c r="JB167" i="53"/>
  <c r="JC167" i="53" s="1"/>
  <c r="IZ167" i="53"/>
  <c r="IY167" i="53"/>
  <c r="IX167" i="53"/>
  <c r="IW167" i="53"/>
  <c r="IV167" i="53"/>
  <c r="JC166" i="53"/>
  <c r="JB166" i="53"/>
  <c r="IZ166" i="53"/>
  <c r="IY166" i="53"/>
  <c r="IX166" i="53"/>
  <c r="IW166" i="53"/>
  <c r="IV166" i="53"/>
  <c r="JB165" i="53"/>
  <c r="JC165" i="53" s="1"/>
  <c r="IZ165" i="53"/>
  <c r="IY165" i="53"/>
  <c r="IX165" i="53"/>
  <c r="IW165" i="53"/>
  <c r="IV165" i="53"/>
  <c r="JB164" i="53"/>
  <c r="JC164" i="53" s="1"/>
  <c r="IZ164" i="53"/>
  <c r="IY164" i="53"/>
  <c r="IX164" i="53"/>
  <c r="IW164" i="53"/>
  <c r="IV164" i="53"/>
  <c r="JC163" i="53"/>
  <c r="JB163" i="53"/>
  <c r="IZ163" i="53"/>
  <c r="IY163" i="53"/>
  <c r="IX163" i="53"/>
  <c r="IW163" i="53"/>
  <c r="IV163" i="53"/>
  <c r="JB162" i="53"/>
  <c r="JC162" i="53" s="1"/>
  <c r="IZ162" i="53"/>
  <c r="IY162" i="53"/>
  <c r="IX162" i="53"/>
  <c r="IW162" i="53"/>
  <c r="IV162" i="53"/>
  <c r="JB161" i="53"/>
  <c r="JC161" i="53" s="1"/>
  <c r="IZ161" i="53"/>
  <c r="IY161" i="53"/>
  <c r="IX161" i="53"/>
  <c r="IW161" i="53"/>
  <c r="IV161" i="53"/>
  <c r="JC160" i="53"/>
  <c r="JB160" i="53"/>
  <c r="IZ160" i="53"/>
  <c r="IY160" i="53"/>
  <c r="IX160" i="53"/>
  <c r="IW160" i="53"/>
  <c r="IV160" i="53"/>
  <c r="JB159" i="53"/>
  <c r="JC159" i="53" s="1"/>
  <c r="IZ159" i="53"/>
  <c r="IY159" i="53"/>
  <c r="IX159" i="53"/>
  <c r="IW159" i="53"/>
  <c r="IV159" i="53"/>
  <c r="JC157" i="53"/>
  <c r="JB157" i="53"/>
  <c r="IZ157" i="53"/>
  <c r="IY157" i="53"/>
  <c r="IX157" i="53"/>
  <c r="IW157" i="53"/>
  <c r="IV157" i="53"/>
  <c r="JB156" i="53"/>
  <c r="JC156" i="53" s="1"/>
  <c r="IZ156" i="53"/>
  <c r="IY156" i="53"/>
  <c r="IX156" i="53"/>
  <c r="IW156" i="53"/>
  <c r="IV156" i="53"/>
  <c r="JB155" i="53"/>
  <c r="JC155" i="53" s="1"/>
  <c r="IZ155" i="53"/>
  <c r="IY155" i="53"/>
  <c r="IX155" i="53"/>
  <c r="IW155" i="53"/>
  <c r="IV155" i="53"/>
  <c r="JC154" i="53"/>
  <c r="JB154" i="53"/>
  <c r="IZ154" i="53"/>
  <c r="IY154" i="53"/>
  <c r="IX154" i="53"/>
  <c r="IW154" i="53"/>
  <c r="IV154" i="53"/>
  <c r="JB153" i="53"/>
  <c r="JC153" i="53" s="1"/>
  <c r="IZ153" i="53"/>
  <c r="IY153" i="53"/>
  <c r="IX153" i="53"/>
  <c r="IW153" i="53"/>
  <c r="IV153" i="53"/>
  <c r="JB152" i="53"/>
  <c r="JC152" i="53" s="1"/>
  <c r="IZ152" i="53"/>
  <c r="IY152" i="53"/>
  <c r="IX152" i="53"/>
  <c r="IW152" i="53"/>
  <c r="IV152" i="53"/>
  <c r="JC151" i="53"/>
  <c r="JB151" i="53"/>
  <c r="IZ151" i="53"/>
  <c r="IY151" i="53"/>
  <c r="IX151" i="53"/>
  <c r="IW151" i="53"/>
  <c r="IV151" i="53"/>
  <c r="JB150" i="53"/>
  <c r="JC150" i="53" s="1"/>
  <c r="IZ150" i="53"/>
  <c r="IY150" i="53"/>
  <c r="IX150" i="53"/>
  <c r="IW150" i="53"/>
  <c r="IV150" i="53"/>
  <c r="JC149" i="53"/>
  <c r="JB149" i="53"/>
  <c r="IZ149" i="53"/>
  <c r="IY149" i="53"/>
  <c r="IX149" i="53"/>
  <c r="IW149" i="53"/>
  <c r="IV149" i="53"/>
  <c r="JB148" i="53"/>
  <c r="JC148" i="53" s="1"/>
  <c r="IZ148" i="53"/>
  <c r="IY148" i="53"/>
  <c r="IX148" i="53"/>
  <c r="IW148" i="53"/>
  <c r="IV148" i="53"/>
  <c r="JB145" i="53"/>
  <c r="JC145" i="53" s="1"/>
  <c r="IZ145" i="53"/>
  <c r="IY145" i="53"/>
  <c r="IX145" i="53"/>
  <c r="IW145" i="53"/>
  <c r="IV145" i="53"/>
  <c r="JB144" i="53"/>
  <c r="JC144" i="53" s="1"/>
  <c r="IZ144" i="53"/>
  <c r="IY144" i="53"/>
  <c r="IX144" i="53"/>
  <c r="IW144" i="53"/>
  <c r="IV144" i="53"/>
  <c r="JB142" i="53"/>
  <c r="JC142" i="53" s="1"/>
  <c r="IZ142" i="53"/>
  <c r="IY142" i="53"/>
  <c r="IX142" i="53"/>
  <c r="IW142" i="53"/>
  <c r="IV142" i="53"/>
  <c r="JB141" i="53"/>
  <c r="JC141" i="53" s="1"/>
  <c r="IZ141" i="53"/>
  <c r="IY141" i="53"/>
  <c r="IX141" i="53"/>
  <c r="IW141" i="53"/>
  <c r="IV141" i="53"/>
  <c r="JB140" i="53"/>
  <c r="JC140" i="53" s="1"/>
  <c r="IZ140" i="53"/>
  <c r="IY140" i="53"/>
  <c r="IX140" i="53"/>
  <c r="IW140" i="53"/>
  <c r="IV140" i="53"/>
  <c r="JB139" i="53"/>
  <c r="JC139" i="53" s="1"/>
  <c r="IZ139" i="53"/>
  <c r="IY139" i="53"/>
  <c r="IX139" i="53"/>
  <c r="IW139" i="53"/>
  <c r="IV139" i="53"/>
  <c r="JB137" i="53"/>
  <c r="JC137" i="53" s="1"/>
  <c r="IZ137" i="53"/>
  <c r="IY137" i="53"/>
  <c r="IX137" i="53"/>
  <c r="IW137" i="53"/>
  <c r="IV137" i="53"/>
  <c r="JB134" i="53"/>
  <c r="JC134" i="53" s="1"/>
  <c r="IZ134" i="53"/>
  <c r="IY134" i="53"/>
  <c r="IX134" i="53"/>
  <c r="IW134" i="53"/>
  <c r="IV134" i="53"/>
  <c r="JB133" i="53"/>
  <c r="JC133" i="53" s="1"/>
  <c r="IZ133" i="53"/>
  <c r="IY133" i="53"/>
  <c r="IX133" i="53"/>
  <c r="IW133" i="53"/>
  <c r="IV133" i="53"/>
  <c r="JB131" i="53"/>
  <c r="JC131" i="53" s="1"/>
  <c r="IZ131" i="53"/>
  <c r="IY131" i="53"/>
  <c r="IW131" i="53"/>
  <c r="IV131" i="53"/>
  <c r="JB130" i="53"/>
  <c r="JC130" i="53" s="1"/>
  <c r="IZ130" i="53"/>
  <c r="IY130" i="53"/>
  <c r="IX130" i="53"/>
  <c r="IW130" i="53"/>
  <c r="IV130" i="53"/>
  <c r="JB129" i="53"/>
  <c r="JC129" i="53" s="1"/>
  <c r="IZ129" i="53"/>
  <c r="IY129" i="53"/>
  <c r="IW129" i="53"/>
  <c r="IV129" i="53"/>
  <c r="JB128" i="53"/>
  <c r="JC128" i="53" s="1"/>
  <c r="IZ128" i="53"/>
  <c r="IY128" i="53"/>
  <c r="IW128" i="53"/>
  <c r="IV128" i="53"/>
  <c r="JB126" i="53"/>
  <c r="JC126" i="53" s="1"/>
  <c r="IZ126" i="53"/>
  <c r="IY126" i="53"/>
  <c r="IX126" i="53"/>
  <c r="IW126" i="53"/>
  <c r="IV126" i="53"/>
  <c r="JB125" i="53"/>
  <c r="JC125" i="53" s="1"/>
  <c r="IZ125" i="53"/>
  <c r="IY125" i="53"/>
  <c r="IX125" i="53"/>
  <c r="IW125" i="53"/>
  <c r="IV125" i="53"/>
  <c r="JB121" i="53"/>
  <c r="JC121" i="53" s="1"/>
  <c r="IZ121" i="53"/>
  <c r="IY121" i="53"/>
  <c r="IX121" i="53"/>
  <c r="IW121" i="53"/>
  <c r="IV121" i="53"/>
  <c r="JB120" i="53"/>
  <c r="JC120" i="53" s="1"/>
  <c r="IZ120" i="53"/>
  <c r="IY120" i="53"/>
  <c r="IW120" i="53"/>
  <c r="IV120" i="53"/>
  <c r="JB119" i="53"/>
  <c r="JC119" i="53" s="1"/>
  <c r="IZ119" i="53"/>
  <c r="IY119" i="53"/>
  <c r="IW119" i="53"/>
  <c r="IV119" i="53"/>
  <c r="JB118" i="53"/>
  <c r="JC118" i="53" s="1"/>
  <c r="IZ118" i="53"/>
  <c r="IY118" i="53"/>
  <c r="IW118" i="53"/>
  <c r="IV118" i="53"/>
  <c r="JB117" i="53"/>
  <c r="JC117" i="53" s="1"/>
  <c r="IZ117" i="53"/>
  <c r="IY117" i="53"/>
  <c r="IW117" i="53"/>
  <c r="IV117" i="53"/>
  <c r="JB116" i="53"/>
  <c r="JC116" i="53" s="1"/>
  <c r="IZ116" i="53"/>
  <c r="IY116" i="53"/>
  <c r="IX116" i="53"/>
  <c r="IW116" i="53"/>
  <c r="IV116" i="53"/>
  <c r="JB114" i="53"/>
  <c r="JC114" i="53" s="1"/>
  <c r="IZ114" i="53"/>
  <c r="IY114" i="53"/>
  <c r="IX114" i="53"/>
  <c r="IW114" i="53"/>
  <c r="IV114" i="53"/>
  <c r="JB112" i="53"/>
  <c r="JC112" i="53" s="1"/>
  <c r="IZ112" i="53"/>
  <c r="IY112" i="53"/>
  <c r="IX112" i="53"/>
  <c r="IW112" i="53"/>
  <c r="IV112" i="53"/>
  <c r="JB111" i="53"/>
  <c r="JC111" i="53" s="1"/>
  <c r="IZ111" i="53"/>
  <c r="IY111" i="53"/>
  <c r="IW111" i="53"/>
  <c r="IV111" i="53"/>
  <c r="JB110" i="53"/>
  <c r="JC110" i="53" s="1"/>
  <c r="IZ110" i="53"/>
  <c r="IY110" i="53"/>
  <c r="IW110" i="53"/>
  <c r="IV110" i="53"/>
  <c r="JB107" i="53"/>
  <c r="JC107" i="53" s="1"/>
  <c r="IZ107" i="53"/>
  <c r="IY107" i="53"/>
  <c r="IW107" i="53"/>
  <c r="IV107" i="53"/>
  <c r="JB105" i="53"/>
  <c r="JC105" i="53" s="1"/>
  <c r="IZ105" i="53"/>
  <c r="IY105" i="53"/>
  <c r="IX105" i="53"/>
  <c r="IW105" i="53"/>
  <c r="IV105" i="53"/>
  <c r="JB104" i="53"/>
  <c r="JC104" i="53" s="1"/>
  <c r="IZ104" i="53"/>
  <c r="IY104" i="53"/>
  <c r="IX104" i="53"/>
  <c r="IW104" i="53"/>
  <c r="IV104" i="53"/>
  <c r="JB103" i="53"/>
  <c r="JC103" i="53" s="1"/>
  <c r="IZ103" i="53"/>
  <c r="IY103" i="53"/>
  <c r="IX103" i="53"/>
  <c r="IW103" i="53"/>
  <c r="IV103" i="53"/>
  <c r="JB102" i="53"/>
  <c r="JC102" i="53" s="1"/>
  <c r="IZ102" i="53"/>
  <c r="IY102" i="53"/>
  <c r="IX102" i="53"/>
  <c r="IW102" i="53"/>
  <c r="IV102" i="53"/>
  <c r="JB101" i="53"/>
  <c r="JC101" i="53" s="1"/>
  <c r="IZ101" i="53"/>
  <c r="IY101" i="53"/>
  <c r="IX101" i="53"/>
  <c r="IW101" i="53"/>
  <c r="IV101" i="53"/>
  <c r="JB98" i="53"/>
  <c r="JC98" i="53" s="1"/>
  <c r="IZ98" i="53"/>
  <c r="IY98" i="53"/>
  <c r="IW98" i="53"/>
  <c r="IV98" i="53"/>
  <c r="JB95" i="53"/>
  <c r="JC95" i="53" s="1"/>
  <c r="IZ95" i="53"/>
  <c r="IY95" i="53"/>
  <c r="IW95" i="53"/>
  <c r="IV95" i="53"/>
  <c r="JB94" i="53"/>
  <c r="JC94" i="53" s="1"/>
  <c r="IZ94" i="53"/>
  <c r="IY94" i="53"/>
  <c r="IW94" i="53"/>
  <c r="IV94" i="53"/>
  <c r="JB92" i="53"/>
  <c r="JC92" i="53" s="1"/>
  <c r="IZ92" i="53"/>
  <c r="IY92" i="53"/>
  <c r="IX92" i="53"/>
  <c r="IW92" i="53"/>
  <c r="IV92" i="53"/>
  <c r="JB91" i="53"/>
  <c r="JC91" i="53" s="1"/>
  <c r="IZ91" i="53"/>
  <c r="IY91" i="53"/>
  <c r="IX91" i="53"/>
  <c r="IW91" i="53"/>
  <c r="IV91" i="53"/>
  <c r="JB90" i="53"/>
  <c r="JC90" i="53" s="1"/>
  <c r="IZ90" i="53"/>
  <c r="IY90" i="53"/>
  <c r="IX90" i="53"/>
  <c r="IW90" i="53"/>
  <c r="IV90" i="53"/>
  <c r="JB89" i="53"/>
  <c r="JC89" i="53" s="1"/>
  <c r="IZ89" i="53"/>
  <c r="IY89" i="53"/>
  <c r="IX89" i="53"/>
  <c r="IW89" i="53"/>
  <c r="IV89" i="53"/>
  <c r="JB88" i="53"/>
  <c r="JC88" i="53" s="1"/>
  <c r="IZ88" i="53"/>
  <c r="IY88" i="53"/>
  <c r="IX88" i="53"/>
  <c r="IW88" i="53"/>
  <c r="IV88" i="53"/>
  <c r="JB86" i="53"/>
  <c r="JC86" i="53" s="1"/>
  <c r="IZ86" i="53"/>
  <c r="IY86" i="53"/>
  <c r="IX86" i="53"/>
  <c r="IW86" i="53"/>
  <c r="IV86" i="53"/>
  <c r="JB85" i="53"/>
  <c r="JC85" i="53" s="1"/>
  <c r="IZ85" i="53"/>
  <c r="IY85" i="53"/>
  <c r="IX85" i="53"/>
  <c r="IW85" i="53"/>
  <c r="IV85" i="53"/>
  <c r="JB84" i="53"/>
  <c r="JC84" i="53" s="1"/>
  <c r="IZ84" i="53"/>
  <c r="IY84" i="53"/>
  <c r="IX84" i="53"/>
  <c r="IW84" i="53"/>
  <c r="IV84" i="53"/>
  <c r="JB83" i="53"/>
  <c r="JC83" i="53" s="1"/>
  <c r="IZ83" i="53"/>
  <c r="IY83" i="53"/>
  <c r="IW83" i="53"/>
  <c r="IV83" i="53"/>
  <c r="JB82" i="53"/>
  <c r="JC82" i="53" s="1"/>
  <c r="IZ82" i="53"/>
  <c r="IY82" i="53"/>
  <c r="IX82" i="53"/>
  <c r="IW82" i="53"/>
  <c r="IV82" i="53"/>
  <c r="JB81" i="53"/>
  <c r="JC81" i="53" s="1"/>
  <c r="IZ81" i="53"/>
  <c r="IY81" i="53"/>
  <c r="IX81" i="53"/>
  <c r="IW81" i="53"/>
  <c r="IV81" i="53"/>
  <c r="JB79" i="53"/>
  <c r="JC79" i="53" s="1"/>
  <c r="IZ79" i="53"/>
  <c r="IY79" i="53"/>
  <c r="IW79" i="53"/>
  <c r="IV79" i="53"/>
  <c r="JB77" i="53"/>
  <c r="JC77" i="53" s="1"/>
  <c r="IZ77" i="53"/>
  <c r="IY77" i="53"/>
  <c r="IX77" i="53"/>
  <c r="IW77" i="53"/>
  <c r="IV77" i="53"/>
  <c r="JB76" i="53"/>
  <c r="JC76" i="53" s="1"/>
  <c r="IZ76" i="53"/>
  <c r="IY76" i="53"/>
  <c r="IW76" i="53"/>
  <c r="IV76" i="53"/>
  <c r="JB74" i="53"/>
  <c r="JC74" i="53" s="1"/>
  <c r="IZ74" i="53"/>
  <c r="IY74" i="53"/>
  <c r="IX74" i="53"/>
  <c r="IW74" i="53"/>
  <c r="IV74" i="53"/>
  <c r="JB72" i="53"/>
  <c r="JC72" i="53" s="1"/>
  <c r="IZ72" i="53"/>
  <c r="IY72" i="53"/>
  <c r="IX72" i="53"/>
  <c r="IW72" i="53"/>
  <c r="IV72" i="53"/>
  <c r="JB71" i="53"/>
  <c r="JC71" i="53" s="1"/>
  <c r="IZ71" i="53"/>
  <c r="IY71" i="53"/>
  <c r="IX71" i="53"/>
  <c r="IW71" i="53"/>
  <c r="IV71" i="53"/>
  <c r="JB68" i="53"/>
  <c r="JC68" i="53" s="1"/>
  <c r="IZ68" i="53"/>
  <c r="IY68" i="53"/>
  <c r="IX68" i="53"/>
  <c r="IW68" i="53"/>
  <c r="IV68" i="53"/>
  <c r="JB67" i="53"/>
  <c r="JC67" i="53" s="1"/>
  <c r="IZ67" i="53"/>
  <c r="IY67" i="53"/>
  <c r="IX67" i="53"/>
  <c r="IW67" i="53"/>
  <c r="IV67" i="53"/>
  <c r="JB63" i="53"/>
  <c r="JC63" i="53" s="1"/>
  <c r="IZ63" i="53"/>
  <c r="IY63" i="53"/>
  <c r="IW63" i="53"/>
  <c r="IV63" i="53"/>
  <c r="JB61" i="53"/>
  <c r="JC61" i="53" s="1"/>
  <c r="IZ61" i="53"/>
  <c r="IY61" i="53"/>
  <c r="IX61" i="53"/>
  <c r="IW61" i="53"/>
  <c r="IV61" i="53"/>
  <c r="JB60" i="53"/>
  <c r="JC60" i="53" s="1"/>
  <c r="IZ60" i="53"/>
  <c r="IY60" i="53"/>
  <c r="IX60" i="53"/>
  <c r="IW60" i="53"/>
  <c r="IV60" i="53"/>
  <c r="JB59" i="53"/>
  <c r="JC59" i="53" s="1"/>
  <c r="IZ59" i="53"/>
  <c r="IY59" i="53"/>
  <c r="IW59" i="53"/>
  <c r="IV59" i="53"/>
  <c r="JB58" i="53"/>
  <c r="JC58" i="53" s="1"/>
  <c r="IZ58" i="53"/>
  <c r="IY58" i="53"/>
  <c r="IW58" i="53"/>
  <c r="IV58" i="53"/>
  <c r="JB56" i="53"/>
  <c r="JC56" i="53" s="1"/>
  <c r="IZ56" i="53"/>
  <c r="IY56" i="53"/>
  <c r="IX56" i="53"/>
  <c r="IW56" i="53"/>
  <c r="IV56" i="53"/>
  <c r="JB55" i="53"/>
  <c r="JC55" i="53" s="1"/>
  <c r="IZ55" i="53"/>
  <c r="IY55" i="53"/>
  <c r="IW55" i="53"/>
  <c r="IV55" i="53"/>
  <c r="JB52" i="53"/>
  <c r="JC52" i="53" s="1"/>
  <c r="IZ52" i="53"/>
  <c r="IY52" i="53"/>
  <c r="IX52" i="53"/>
  <c r="IW52" i="53"/>
  <c r="IV52" i="53"/>
  <c r="JB51" i="53"/>
  <c r="JC51" i="53" s="1"/>
  <c r="IZ51" i="53"/>
  <c r="IY51" i="53"/>
  <c r="IX51" i="53"/>
  <c r="IW51" i="53"/>
  <c r="IV51" i="53"/>
  <c r="JB50" i="53"/>
  <c r="JC50" i="53" s="1"/>
  <c r="IZ50" i="53"/>
  <c r="IY50" i="53"/>
  <c r="IX50" i="53"/>
  <c r="IW50" i="53"/>
  <c r="IV50" i="53"/>
  <c r="JB49" i="53"/>
  <c r="JC49" i="53" s="1"/>
  <c r="IZ49" i="53"/>
  <c r="IY49" i="53"/>
  <c r="IX49" i="53"/>
  <c r="IW49" i="53"/>
  <c r="IV49" i="53"/>
  <c r="JB48" i="53"/>
  <c r="JC48" i="53" s="1"/>
  <c r="IZ48" i="53"/>
  <c r="IY48" i="53"/>
  <c r="IX48" i="53"/>
  <c r="IW48" i="53"/>
  <c r="IV48" i="53"/>
  <c r="JB47" i="53"/>
  <c r="JC47" i="53" s="1"/>
  <c r="IZ47" i="53"/>
  <c r="IY47" i="53"/>
  <c r="IX47" i="53"/>
  <c r="IW47" i="53"/>
  <c r="IV47" i="53"/>
  <c r="JB46" i="53"/>
  <c r="JC46" i="53" s="1"/>
  <c r="IZ46" i="53"/>
  <c r="IY46" i="53"/>
  <c r="IX46" i="53"/>
  <c r="IW46" i="53"/>
  <c r="IV46" i="53"/>
  <c r="JB45" i="53"/>
  <c r="JC45" i="53" s="1"/>
  <c r="IZ45" i="53"/>
  <c r="IY45" i="53"/>
  <c r="IX45" i="53"/>
  <c r="IW45" i="53"/>
  <c r="IV45" i="53"/>
  <c r="JB44" i="53"/>
  <c r="JC44" i="53" s="1"/>
  <c r="IZ44" i="53"/>
  <c r="IY44" i="53"/>
  <c r="IW44" i="53"/>
  <c r="IV44" i="53"/>
  <c r="JB43" i="53"/>
  <c r="JC43" i="53" s="1"/>
  <c r="IZ43" i="53"/>
  <c r="IY43" i="53"/>
  <c r="JA43" i="53" s="1"/>
  <c r="JB42" i="53"/>
  <c r="JC42" i="53" s="1"/>
  <c r="IZ42" i="53"/>
  <c r="IY42" i="53"/>
  <c r="IX42" i="53"/>
  <c r="IW42" i="53"/>
  <c r="IV42" i="53"/>
  <c r="JB41" i="53"/>
  <c r="JC41" i="53" s="1"/>
  <c r="IZ41" i="53"/>
  <c r="IY41" i="53"/>
  <c r="IW41" i="53"/>
  <c r="IV41" i="53"/>
  <c r="JB40" i="53"/>
  <c r="JC40" i="53" s="1"/>
  <c r="IZ40" i="53"/>
  <c r="IY40" i="53"/>
  <c r="IW40" i="53"/>
  <c r="IV40" i="53"/>
  <c r="JB39" i="53"/>
  <c r="JC39" i="53" s="1"/>
  <c r="IZ39" i="53"/>
  <c r="IY39" i="53"/>
  <c r="IW39" i="53"/>
  <c r="IV39" i="53"/>
  <c r="JB38" i="53"/>
  <c r="JC38" i="53" s="1"/>
  <c r="IZ38" i="53"/>
  <c r="IY38" i="53"/>
  <c r="IW38" i="53"/>
  <c r="IV38" i="53"/>
  <c r="JB37" i="53"/>
  <c r="JC37" i="53" s="1"/>
  <c r="IZ37" i="53"/>
  <c r="IY37" i="53"/>
  <c r="IX37" i="53"/>
  <c r="IW37" i="53"/>
  <c r="IV37" i="53"/>
  <c r="JB35" i="53"/>
  <c r="JC35" i="53" s="1"/>
  <c r="IZ35" i="53"/>
  <c r="IY35" i="53"/>
  <c r="IX35" i="53"/>
  <c r="IW35" i="53"/>
  <c r="IV35" i="53"/>
  <c r="JB34" i="53"/>
  <c r="JC34" i="53" s="1"/>
  <c r="IZ34" i="53"/>
  <c r="IY34" i="53"/>
  <c r="IX34" i="53"/>
  <c r="IW34" i="53"/>
  <c r="IV34" i="53"/>
  <c r="JB33" i="53"/>
  <c r="JC33" i="53" s="1"/>
  <c r="IZ33" i="53"/>
  <c r="IY33" i="53"/>
  <c r="IX33" i="53"/>
  <c r="IW33" i="53"/>
  <c r="IV33" i="53"/>
  <c r="JB32" i="53"/>
  <c r="JC32" i="53" s="1"/>
  <c r="IZ32" i="53"/>
  <c r="IY32" i="53"/>
  <c r="IW32" i="53"/>
  <c r="IV32" i="53"/>
  <c r="JB31" i="53"/>
  <c r="JC31" i="53" s="1"/>
  <c r="IZ31" i="53"/>
  <c r="IY31" i="53"/>
  <c r="IX31" i="53"/>
  <c r="IW31" i="53"/>
  <c r="IV31" i="53"/>
  <c r="JB30" i="53"/>
  <c r="JC30" i="53" s="1"/>
  <c r="IZ30" i="53"/>
  <c r="IY30" i="53"/>
  <c r="IX30" i="53"/>
  <c r="IW30" i="53"/>
  <c r="IV30" i="53"/>
  <c r="JB29" i="53"/>
  <c r="JC29" i="53" s="1"/>
  <c r="IZ29" i="53"/>
  <c r="IY29" i="53"/>
  <c r="IX29" i="53"/>
  <c r="IW29" i="53"/>
  <c r="IV29" i="53"/>
  <c r="JB28" i="53"/>
  <c r="JC28" i="53" s="1"/>
  <c r="IZ28" i="53"/>
  <c r="IY28" i="53"/>
  <c r="IX28" i="53"/>
  <c r="IW28" i="53"/>
  <c r="IV28" i="53"/>
  <c r="JB27" i="53"/>
  <c r="JC27" i="53" s="1"/>
  <c r="IZ27" i="53"/>
  <c r="IY27" i="53"/>
  <c r="IX27" i="53"/>
  <c r="IW27" i="53"/>
  <c r="IV27" i="53"/>
  <c r="JB26" i="53"/>
  <c r="JC26" i="53" s="1"/>
  <c r="IZ26" i="53"/>
  <c r="IY26" i="53"/>
  <c r="IX26" i="53"/>
  <c r="IW26" i="53"/>
  <c r="IV26" i="53"/>
  <c r="JB25" i="53"/>
  <c r="JC25" i="53" s="1"/>
  <c r="IZ25" i="53"/>
  <c r="IY25" i="53"/>
  <c r="IX25" i="53"/>
  <c r="IW25" i="53"/>
  <c r="IV25" i="53"/>
  <c r="JB24" i="53"/>
  <c r="JC24" i="53" s="1"/>
  <c r="IZ24" i="53"/>
  <c r="IY24" i="53"/>
  <c r="IX24" i="53"/>
  <c r="IW24" i="53"/>
  <c r="IV24" i="53"/>
  <c r="JB23" i="53"/>
  <c r="JC23" i="53" s="1"/>
  <c r="IZ23" i="53"/>
  <c r="IY23" i="53"/>
  <c r="IX23" i="53"/>
  <c r="IW23" i="53"/>
  <c r="IV23" i="53"/>
  <c r="JB22" i="53"/>
  <c r="JC22" i="53" s="1"/>
  <c r="IZ22" i="53"/>
  <c r="IY22" i="53"/>
  <c r="IX22" i="53"/>
  <c r="IW22" i="53"/>
  <c r="IV22" i="53"/>
  <c r="JB21" i="53"/>
  <c r="JC21" i="53" s="1"/>
  <c r="IZ21" i="53"/>
  <c r="IY21" i="53"/>
  <c r="IX21" i="53"/>
  <c r="IW21" i="53"/>
  <c r="IV21" i="53"/>
  <c r="JB20" i="53"/>
  <c r="JC20" i="53" s="1"/>
  <c r="IZ20" i="53"/>
  <c r="IY20" i="53"/>
  <c r="IW20" i="53"/>
  <c r="IV20" i="53"/>
  <c r="JB19" i="53"/>
  <c r="JC19" i="53" s="1"/>
  <c r="IZ19" i="53"/>
  <c r="IY19" i="53"/>
  <c r="IX19" i="53"/>
  <c r="IW19" i="53"/>
  <c r="IV19" i="53"/>
  <c r="JB16" i="53"/>
  <c r="JC16" i="53" s="1"/>
  <c r="IZ16" i="53"/>
  <c r="IY16" i="53"/>
  <c r="IW16" i="53"/>
  <c r="IV16" i="53"/>
  <c r="IR8" i="53"/>
  <c r="IQ2" i="53"/>
  <c r="IO420" i="53" s="1"/>
  <c r="IB419" i="53"/>
  <c r="IF421" i="53" s="1"/>
  <c r="IC415" i="53"/>
  <c r="IC416" i="53" s="1"/>
  <c r="IK411" i="53"/>
  <c r="IL411" i="53" s="1"/>
  <c r="II411" i="53"/>
  <c r="IH411" i="53"/>
  <c r="IG411" i="53"/>
  <c r="IF411" i="53"/>
  <c r="IE411" i="53"/>
  <c r="IK409" i="53"/>
  <c r="IL409" i="53" s="1"/>
  <c r="II409" i="53"/>
  <c r="IH409" i="53"/>
  <c r="IG409" i="53"/>
  <c r="IF409" i="53"/>
  <c r="IE409" i="53"/>
  <c r="IK407" i="53"/>
  <c r="IL407" i="53" s="1"/>
  <c r="II407" i="53"/>
  <c r="IH407" i="53"/>
  <c r="IG407" i="53"/>
  <c r="IF407" i="53"/>
  <c r="IE407" i="53"/>
  <c r="IK406" i="53"/>
  <c r="IL406" i="53" s="1"/>
  <c r="II406" i="53"/>
  <c r="IH406" i="53"/>
  <c r="IG406" i="53"/>
  <c r="IF406" i="53"/>
  <c r="IE406" i="53"/>
  <c r="IK404" i="53"/>
  <c r="IL404" i="53" s="1"/>
  <c r="II404" i="53"/>
  <c r="IH404" i="53"/>
  <c r="IG404" i="53"/>
  <c r="IF404" i="53"/>
  <c r="IE404" i="53"/>
  <c r="IL402" i="53"/>
  <c r="IK402" i="53"/>
  <c r="II402" i="53"/>
  <c r="IH402" i="53"/>
  <c r="IG402" i="53"/>
  <c r="IF402" i="53"/>
  <c r="IE402" i="53"/>
  <c r="IK400" i="53"/>
  <c r="IL400" i="53" s="1"/>
  <c r="II400" i="53"/>
  <c r="IH400" i="53"/>
  <c r="IG400" i="53"/>
  <c r="IF400" i="53"/>
  <c r="IE400" i="53"/>
  <c r="IK398" i="53"/>
  <c r="IL398" i="53" s="1"/>
  <c r="II398" i="53"/>
  <c r="IH398" i="53"/>
  <c r="IG398" i="53"/>
  <c r="IF398" i="53"/>
  <c r="IE398" i="53"/>
  <c r="IK397" i="53"/>
  <c r="IL397" i="53" s="1"/>
  <c r="II397" i="53"/>
  <c r="IH397" i="53"/>
  <c r="IG397" i="53"/>
  <c r="IF397" i="53"/>
  <c r="IE397" i="53"/>
  <c r="IL396" i="53"/>
  <c r="IK396" i="53"/>
  <c r="II396" i="53"/>
  <c r="IH396" i="53"/>
  <c r="IG396" i="53"/>
  <c r="IF396" i="53"/>
  <c r="IE396" i="53"/>
  <c r="IK395" i="53"/>
  <c r="IL395" i="53" s="1"/>
  <c r="II395" i="53"/>
  <c r="IH395" i="53"/>
  <c r="IG395" i="53"/>
  <c r="IF395" i="53"/>
  <c r="IE395" i="53"/>
  <c r="IK394" i="53"/>
  <c r="IL394" i="53" s="1"/>
  <c r="II394" i="53"/>
  <c r="IH394" i="53"/>
  <c r="IG394" i="53"/>
  <c r="IF394" i="53"/>
  <c r="IE394" i="53"/>
  <c r="IK393" i="53"/>
  <c r="IL393" i="53" s="1"/>
  <c r="II393" i="53"/>
  <c r="IH393" i="53"/>
  <c r="IG393" i="53"/>
  <c r="IF393" i="53"/>
  <c r="IE393" i="53"/>
  <c r="IL391" i="53"/>
  <c r="IK391" i="53"/>
  <c r="II391" i="53"/>
  <c r="IH391" i="53"/>
  <c r="IG391" i="53"/>
  <c r="IF391" i="53"/>
  <c r="IE391" i="53"/>
  <c r="IK390" i="53"/>
  <c r="IL390" i="53" s="1"/>
  <c r="II390" i="53"/>
  <c r="IH390" i="53"/>
  <c r="IG390" i="53"/>
  <c r="IF390" i="53"/>
  <c r="IE390" i="53"/>
  <c r="IK389" i="53"/>
  <c r="IL389" i="53" s="1"/>
  <c r="II389" i="53"/>
  <c r="IH389" i="53"/>
  <c r="IG389" i="53"/>
  <c r="IF389" i="53"/>
  <c r="IE389" i="53"/>
  <c r="IK388" i="53"/>
  <c r="IL388" i="53" s="1"/>
  <c r="II388" i="53"/>
  <c r="IH388" i="53"/>
  <c r="IG388" i="53"/>
  <c r="IF388" i="53"/>
  <c r="IE388" i="53"/>
  <c r="IL387" i="53"/>
  <c r="IK387" i="53"/>
  <c r="II387" i="53"/>
  <c r="IH387" i="53"/>
  <c r="IG387" i="53"/>
  <c r="IF387" i="53"/>
  <c r="IE387" i="53"/>
  <c r="IK386" i="53"/>
  <c r="IL386" i="53" s="1"/>
  <c r="II386" i="53"/>
  <c r="IH386" i="53"/>
  <c r="IG386" i="53"/>
  <c r="IF386" i="53"/>
  <c r="IE386" i="53"/>
  <c r="IK384" i="53"/>
  <c r="IL384" i="53" s="1"/>
  <c r="II384" i="53"/>
  <c r="IH384" i="53"/>
  <c r="IG384" i="53"/>
  <c r="IF384" i="53"/>
  <c r="IE384" i="53"/>
  <c r="IK383" i="53"/>
  <c r="IL383" i="53" s="1"/>
  <c r="II383" i="53"/>
  <c r="IH383" i="53"/>
  <c r="IG383" i="53"/>
  <c r="IF383" i="53"/>
  <c r="IE383" i="53"/>
  <c r="IL382" i="53"/>
  <c r="IK382" i="53"/>
  <c r="II382" i="53"/>
  <c r="IH382" i="53"/>
  <c r="IG382" i="53"/>
  <c r="IF382" i="53"/>
  <c r="IE382" i="53"/>
  <c r="IK381" i="53"/>
  <c r="IL381" i="53" s="1"/>
  <c r="II381" i="53"/>
  <c r="IH381" i="53"/>
  <c r="IG381" i="53"/>
  <c r="IF381" i="53"/>
  <c r="IE381" i="53"/>
  <c r="IK380" i="53"/>
  <c r="IL380" i="53" s="1"/>
  <c r="II380" i="53"/>
  <c r="IH380" i="53"/>
  <c r="IG380" i="53"/>
  <c r="IF380" i="53"/>
  <c r="IE380" i="53"/>
  <c r="IK379" i="53"/>
  <c r="IL379" i="53" s="1"/>
  <c r="II379" i="53"/>
  <c r="IH379" i="53"/>
  <c r="IG379" i="53"/>
  <c r="IF379" i="53"/>
  <c r="IE379" i="53"/>
  <c r="IL377" i="53"/>
  <c r="IK377" i="53"/>
  <c r="II377" i="53"/>
  <c r="IH377" i="53"/>
  <c r="IG377" i="53"/>
  <c r="IF377" i="53"/>
  <c r="IE377" i="53"/>
  <c r="IK373" i="53"/>
  <c r="IL373" i="53" s="1"/>
  <c r="II373" i="53"/>
  <c r="IH373" i="53"/>
  <c r="IG373" i="53"/>
  <c r="IF373" i="53"/>
  <c r="IE373" i="53"/>
  <c r="IK372" i="53"/>
  <c r="IL372" i="53" s="1"/>
  <c r="II372" i="53"/>
  <c r="IH372" i="53"/>
  <c r="IG372" i="53"/>
  <c r="IF372" i="53"/>
  <c r="IE372" i="53"/>
  <c r="IK370" i="53"/>
  <c r="IL370" i="53" s="1"/>
  <c r="II370" i="53"/>
  <c r="IH370" i="53"/>
  <c r="IG370" i="53"/>
  <c r="IF370" i="53"/>
  <c r="IE370" i="53"/>
  <c r="IK368" i="53"/>
  <c r="IL368" i="53" s="1"/>
  <c r="II368" i="53"/>
  <c r="IH368" i="53"/>
  <c r="IG368" i="53"/>
  <c r="IF368" i="53"/>
  <c r="IE368" i="53"/>
  <c r="IK367" i="53"/>
  <c r="IL367" i="53" s="1"/>
  <c r="II367" i="53"/>
  <c r="IH367" i="53"/>
  <c r="IG367" i="53"/>
  <c r="IF367" i="53"/>
  <c r="IE367" i="53"/>
  <c r="IK366" i="53"/>
  <c r="IL366" i="53" s="1"/>
  <c r="II366" i="53"/>
  <c r="IH366" i="53"/>
  <c r="IG366" i="53"/>
  <c r="IF366" i="53"/>
  <c r="IE366" i="53"/>
  <c r="IK365" i="53"/>
  <c r="IL365" i="53" s="1"/>
  <c r="II365" i="53"/>
  <c r="IH365" i="53"/>
  <c r="IG365" i="53"/>
  <c r="IF365" i="53"/>
  <c r="IE365" i="53"/>
  <c r="IL364" i="53"/>
  <c r="IK364" i="53"/>
  <c r="II364" i="53"/>
  <c r="IH364" i="53"/>
  <c r="IG364" i="53"/>
  <c r="IF364" i="53"/>
  <c r="IE364" i="53"/>
  <c r="IK363" i="53"/>
  <c r="IL363" i="53" s="1"/>
  <c r="II363" i="53"/>
  <c r="IH363" i="53"/>
  <c r="IG363" i="53"/>
  <c r="IF363" i="53"/>
  <c r="IE363" i="53"/>
  <c r="IK362" i="53"/>
  <c r="IL362" i="53" s="1"/>
  <c r="II362" i="53"/>
  <c r="IH362" i="53"/>
  <c r="IG362" i="53"/>
  <c r="IF362" i="53"/>
  <c r="IE362" i="53"/>
  <c r="IK361" i="53"/>
  <c r="IL361" i="53" s="1"/>
  <c r="II361" i="53"/>
  <c r="IH361" i="53"/>
  <c r="IG361" i="53"/>
  <c r="IF361" i="53"/>
  <c r="IE361" i="53"/>
  <c r="IK359" i="53"/>
  <c r="IL359" i="53" s="1"/>
  <c r="II359" i="53"/>
  <c r="IH359" i="53"/>
  <c r="IG359" i="53"/>
  <c r="IF359" i="53"/>
  <c r="IE359" i="53"/>
  <c r="IK358" i="53"/>
  <c r="IL358" i="53" s="1"/>
  <c r="II358" i="53"/>
  <c r="IH358" i="53"/>
  <c r="IG358" i="53"/>
  <c r="IF358" i="53"/>
  <c r="IE358" i="53"/>
  <c r="IL356" i="53"/>
  <c r="IK356" i="53"/>
  <c r="II356" i="53"/>
  <c r="IH356" i="53"/>
  <c r="IG356" i="53"/>
  <c r="IF356" i="53"/>
  <c r="IE356" i="53"/>
  <c r="IK355" i="53"/>
  <c r="IL355" i="53" s="1"/>
  <c r="II355" i="53"/>
  <c r="IH355" i="53"/>
  <c r="IG355" i="53"/>
  <c r="IF355" i="53"/>
  <c r="IE355" i="53"/>
  <c r="IL354" i="53"/>
  <c r="IK354" i="53"/>
  <c r="II354" i="53"/>
  <c r="IH354" i="53"/>
  <c r="IG354" i="53"/>
  <c r="IF354" i="53"/>
  <c r="IE354" i="53"/>
  <c r="IK353" i="53"/>
  <c r="IL353" i="53" s="1"/>
  <c r="II353" i="53"/>
  <c r="IH353" i="53"/>
  <c r="IG353" i="53"/>
  <c r="IF353" i="53"/>
  <c r="IE353" i="53"/>
  <c r="IL352" i="53"/>
  <c r="IK352" i="53"/>
  <c r="II352" i="53"/>
  <c r="IH352" i="53"/>
  <c r="IG352" i="53"/>
  <c r="IF352" i="53"/>
  <c r="IE352" i="53"/>
  <c r="IK351" i="53"/>
  <c r="IL351" i="53" s="1"/>
  <c r="II351" i="53"/>
  <c r="IH351" i="53"/>
  <c r="IG351" i="53"/>
  <c r="IF351" i="53"/>
  <c r="IE351" i="53"/>
  <c r="IK350" i="53"/>
  <c r="IL350" i="53" s="1"/>
  <c r="II350" i="53"/>
  <c r="IH350" i="53"/>
  <c r="IG350" i="53"/>
  <c r="IF350" i="53"/>
  <c r="IE350" i="53"/>
  <c r="IK349" i="53"/>
  <c r="IL349" i="53" s="1"/>
  <c r="II349" i="53"/>
  <c r="IH349" i="53"/>
  <c r="IG349" i="53"/>
  <c r="IF349" i="53"/>
  <c r="IE349" i="53"/>
  <c r="IL348" i="53"/>
  <c r="IK348" i="53"/>
  <c r="II348" i="53"/>
  <c r="IH348" i="53"/>
  <c r="IG348" i="53"/>
  <c r="IF348" i="53"/>
  <c r="IE348" i="53"/>
  <c r="IK347" i="53"/>
  <c r="IL347" i="53" s="1"/>
  <c r="II347" i="53"/>
  <c r="IH347" i="53"/>
  <c r="IG347" i="53"/>
  <c r="IF347" i="53"/>
  <c r="IE347" i="53"/>
  <c r="IL346" i="53"/>
  <c r="IK346" i="53"/>
  <c r="II346" i="53"/>
  <c r="IH346" i="53"/>
  <c r="IG346" i="53"/>
  <c r="IF346" i="53"/>
  <c r="IE346" i="53"/>
  <c r="IK342" i="53"/>
  <c r="IL342" i="53" s="1"/>
  <c r="II342" i="53"/>
  <c r="IH342" i="53"/>
  <c r="IG342" i="53"/>
  <c r="IF342" i="53"/>
  <c r="IE342" i="53"/>
  <c r="IL341" i="53"/>
  <c r="IK341" i="53"/>
  <c r="II341" i="53"/>
  <c r="IH341" i="53"/>
  <c r="IG341" i="53"/>
  <c r="IF341" i="53"/>
  <c r="IE341" i="53"/>
  <c r="IK340" i="53"/>
  <c r="IL340" i="53" s="1"/>
  <c r="II340" i="53"/>
  <c r="IH340" i="53"/>
  <c r="IG340" i="53"/>
  <c r="IF340" i="53"/>
  <c r="IE340" i="53"/>
  <c r="IK338" i="53"/>
  <c r="IL338" i="53" s="1"/>
  <c r="II338" i="53"/>
  <c r="IH338" i="53"/>
  <c r="IG338" i="53"/>
  <c r="IF338" i="53"/>
  <c r="IE338" i="53"/>
  <c r="IK337" i="53"/>
  <c r="IL337" i="53" s="1"/>
  <c r="II337" i="53"/>
  <c r="IH337" i="53"/>
  <c r="IG337" i="53"/>
  <c r="IF337" i="53"/>
  <c r="IE337" i="53"/>
  <c r="IL336" i="53"/>
  <c r="IK336" i="53"/>
  <c r="II336" i="53"/>
  <c r="IH336" i="53"/>
  <c r="IG336" i="53"/>
  <c r="IF336" i="53"/>
  <c r="IE336" i="53"/>
  <c r="IK335" i="53"/>
  <c r="IL335" i="53" s="1"/>
  <c r="II335" i="53"/>
  <c r="IH335" i="53"/>
  <c r="IG335" i="53"/>
  <c r="IF335" i="53"/>
  <c r="IE335" i="53"/>
  <c r="IL334" i="53"/>
  <c r="IK334" i="53"/>
  <c r="II334" i="53"/>
  <c r="IH334" i="53"/>
  <c r="IG334" i="53"/>
  <c r="IF334" i="53"/>
  <c r="IE334" i="53"/>
  <c r="IK333" i="53"/>
  <c r="IL333" i="53" s="1"/>
  <c r="II333" i="53"/>
  <c r="IH333" i="53"/>
  <c r="IG333" i="53"/>
  <c r="IF333" i="53"/>
  <c r="IE333" i="53"/>
  <c r="IL330" i="53"/>
  <c r="IK330" i="53"/>
  <c r="II330" i="53"/>
  <c r="IH330" i="53"/>
  <c r="IG330" i="53"/>
  <c r="IF330" i="53"/>
  <c r="IE330" i="53"/>
  <c r="IK329" i="53"/>
  <c r="IL329" i="53" s="1"/>
  <c r="II329" i="53"/>
  <c r="IH329" i="53"/>
  <c r="IG329" i="53"/>
  <c r="IF329" i="53"/>
  <c r="IE329" i="53"/>
  <c r="IK328" i="53"/>
  <c r="IL328" i="53" s="1"/>
  <c r="II328" i="53"/>
  <c r="IH328" i="53"/>
  <c r="IG328" i="53"/>
  <c r="IF328" i="53"/>
  <c r="IE328" i="53"/>
  <c r="IK327" i="53"/>
  <c r="IL327" i="53" s="1"/>
  <c r="II327" i="53"/>
  <c r="IH327" i="53"/>
  <c r="IG327" i="53"/>
  <c r="IF327" i="53"/>
  <c r="IE327" i="53"/>
  <c r="IL326" i="53"/>
  <c r="IK326" i="53"/>
  <c r="II326" i="53"/>
  <c r="IH326" i="53"/>
  <c r="IG326" i="53"/>
  <c r="IF326" i="53"/>
  <c r="IE326" i="53"/>
  <c r="IK325" i="53"/>
  <c r="IL325" i="53" s="1"/>
  <c r="II325" i="53"/>
  <c r="IH325" i="53"/>
  <c r="IG325" i="53"/>
  <c r="IF325" i="53"/>
  <c r="IE325" i="53"/>
  <c r="IL324" i="53"/>
  <c r="IK324" i="53"/>
  <c r="II324" i="53"/>
  <c r="IH324" i="53"/>
  <c r="IG324" i="53"/>
  <c r="IF324" i="53"/>
  <c r="IE324" i="53"/>
  <c r="IK323" i="53"/>
  <c r="IL323" i="53" s="1"/>
  <c r="II323" i="53"/>
  <c r="IH323" i="53"/>
  <c r="IG323" i="53"/>
  <c r="IF323" i="53"/>
  <c r="IE323" i="53"/>
  <c r="IL322" i="53"/>
  <c r="IK322" i="53"/>
  <c r="II322" i="53"/>
  <c r="IH322" i="53"/>
  <c r="IG322" i="53"/>
  <c r="IF322" i="53"/>
  <c r="IE322" i="53"/>
  <c r="IK321" i="53"/>
  <c r="IL321" i="53" s="1"/>
  <c r="II321" i="53"/>
  <c r="IH321" i="53"/>
  <c r="IG321" i="53"/>
  <c r="IF321" i="53"/>
  <c r="IE321" i="53"/>
  <c r="IK320" i="53"/>
  <c r="IL320" i="53" s="1"/>
  <c r="II320" i="53"/>
  <c r="IH320" i="53"/>
  <c r="IG320" i="53"/>
  <c r="IF320" i="53"/>
  <c r="IE320" i="53"/>
  <c r="IK319" i="53"/>
  <c r="IL319" i="53" s="1"/>
  <c r="II319" i="53"/>
  <c r="IH319" i="53"/>
  <c r="IG319" i="53"/>
  <c r="IF319" i="53"/>
  <c r="IE319" i="53"/>
  <c r="IL318" i="53"/>
  <c r="IK318" i="53"/>
  <c r="II318" i="53"/>
  <c r="IH318" i="53"/>
  <c r="IG318" i="53"/>
  <c r="IF318" i="53"/>
  <c r="IE318" i="53"/>
  <c r="IK317" i="53"/>
  <c r="IL317" i="53" s="1"/>
  <c r="II317" i="53"/>
  <c r="IH317" i="53"/>
  <c r="IG317" i="53"/>
  <c r="IF317" i="53"/>
  <c r="IE317" i="53"/>
  <c r="IL316" i="53"/>
  <c r="IK316" i="53"/>
  <c r="II316" i="53"/>
  <c r="IH316" i="53"/>
  <c r="IG316" i="53"/>
  <c r="IF316" i="53"/>
  <c r="IE316" i="53"/>
  <c r="IK315" i="53"/>
  <c r="IL315" i="53" s="1"/>
  <c r="II315" i="53"/>
  <c r="IH315" i="53"/>
  <c r="IG315" i="53"/>
  <c r="IF315" i="53"/>
  <c r="IE315" i="53"/>
  <c r="IL314" i="53"/>
  <c r="IK314" i="53"/>
  <c r="II314" i="53"/>
  <c r="IH314" i="53"/>
  <c r="IG314" i="53"/>
  <c r="IF314" i="53"/>
  <c r="IE314" i="53"/>
  <c r="IK313" i="53"/>
  <c r="IL313" i="53" s="1"/>
  <c r="II313" i="53"/>
  <c r="IH313" i="53"/>
  <c r="IG313" i="53"/>
  <c r="IF313" i="53"/>
  <c r="IE313" i="53"/>
  <c r="IK312" i="53"/>
  <c r="IL312" i="53" s="1"/>
  <c r="II312" i="53"/>
  <c r="IH312" i="53"/>
  <c r="IG312" i="53"/>
  <c r="IF312" i="53"/>
  <c r="IE312" i="53"/>
  <c r="IK311" i="53"/>
  <c r="IL311" i="53" s="1"/>
  <c r="II311" i="53"/>
  <c r="IH311" i="53"/>
  <c r="IG311" i="53"/>
  <c r="IF311" i="53"/>
  <c r="IE311" i="53"/>
  <c r="IL308" i="53"/>
  <c r="IK308" i="53"/>
  <c r="II308" i="53"/>
  <c r="IH308" i="53"/>
  <c r="IG308" i="53"/>
  <c r="IF308" i="53"/>
  <c r="IE308" i="53"/>
  <c r="IK307" i="53"/>
  <c r="IL307" i="53" s="1"/>
  <c r="II307" i="53"/>
  <c r="IH307" i="53"/>
  <c r="IG307" i="53"/>
  <c r="IF307" i="53"/>
  <c r="IE307" i="53"/>
  <c r="IL306" i="53"/>
  <c r="IK306" i="53"/>
  <c r="II306" i="53"/>
  <c r="IH306" i="53"/>
  <c r="IG306" i="53"/>
  <c r="IF306" i="53"/>
  <c r="IE306" i="53"/>
  <c r="IK305" i="53"/>
  <c r="IL305" i="53" s="1"/>
  <c r="II305" i="53"/>
  <c r="IH305" i="53"/>
  <c r="IG305" i="53"/>
  <c r="IF305" i="53"/>
  <c r="IE305" i="53"/>
  <c r="IL304" i="53"/>
  <c r="IK304" i="53"/>
  <c r="II304" i="53"/>
  <c r="IH304" i="53"/>
  <c r="IG304" i="53"/>
  <c r="IF304" i="53"/>
  <c r="IE304" i="53"/>
  <c r="IK301" i="53"/>
  <c r="IL301" i="53" s="1"/>
  <c r="II301" i="53"/>
  <c r="IH301" i="53"/>
  <c r="IG301" i="53"/>
  <c r="IF301" i="53"/>
  <c r="IE301" i="53"/>
  <c r="IK300" i="53"/>
  <c r="IL300" i="53" s="1"/>
  <c r="II300" i="53"/>
  <c r="IH300" i="53"/>
  <c r="IG300" i="53"/>
  <c r="IF300" i="53"/>
  <c r="IE300" i="53"/>
  <c r="IK299" i="53"/>
  <c r="IL299" i="53" s="1"/>
  <c r="II299" i="53"/>
  <c r="IH299" i="53"/>
  <c r="IG299" i="53"/>
  <c r="IF299" i="53"/>
  <c r="IE299" i="53"/>
  <c r="IK298" i="53"/>
  <c r="IL298" i="53" s="1"/>
  <c r="II298" i="53"/>
  <c r="IH298" i="53"/>
  <c r="IG298" i="53"/>
  <c r="IF298" i="53"/>
  <c r="IE298" i="53"/>
  <c r="IK297" i="53"/>
  <c r="IL297" i="53" s="1"/>
  <c r="II297" i="53"/>
  <c r="IH297" i="53"/>
  <c r="IG297" i="53"/>
  <c r="IF297" i="53"/>
  <c r="IE297" i="53"/>
  <c r="IK296" i="53"/>
  <c r="IL296" i="53" s="1"/>
  <c r="II296" i="53"/>
  <c r="IH296" i="53"/>
  <c r="IG296" i="53"/>
  <c r="IF296" i="53"/>
  <c r="IE296" i="53"/>
  <c r="IK295" i="53"/>
  <c r="IL295" i="53" s="1"/>
  <c r="II295" i="53"/>
  <c r="IH295" i="53"/>
  <c r="IG295" i="53"/>
  <c r="IF295" i="53"/>
  <c r="IE295" i="53"/>
  <c r="IK294" i="53"/>
  <c r="IL294" i="53" s="1"/>
  <c r="II294" i="53"/>
  <c r="IH294" i="53"/>
  <c r="IG294" i="53"/>
  <c r="IF294" i="53"/>
  <c r="IE294" i="53"/>
  <c r="IK293" i="53"/>
  <c r="IL293" i="53" s="1"/>
  <c r="II293" i="53"/>
  <c r="IH293" i="53"/>
  <c r="IG293" i="53"/>
  <c r="IF293" i="53"/>
  <c r="IE293" i="53"/>
  <c r="IK292" i="53"/>
  <c r="IL292" i="53" s="1"/>
  <c r="II292" i="53"/>
  <c r="IH292" i="53"/>
  <c r="IG292" i="53"/>
  <c r="IF292" i="53"/>
  <c r="IE292" i="53"/>
  <c r="IK291" i="53"/>
  <c r="IL291" i="53" s="1"/>
  <c r="II291" i="53"/>
  <c r="IH291" i="53"/>
  <c r="IG291" i="53"/>
  <c r="IF291" i="53"/>
  <c r="IE291" i="53"/>
  <c r="IK290" i="53"/>
  <c r="IL290" i="53" s="1"/>
  <c r="II290" i="53"/>
  <c r="IH290" i="53"/>
  <c r="IG290" i="53"/>
  <c r="IF290" i="53"/>
  <c r="IE290" i="53"/>
  <c r="IK289" i="53"/>
  <c r="IL289" i="53" s="1"/>
  <c r="II289" i="53"/>
  <c r="IH289" i="53"/>
  <c r="IG289" i="53"/>
  <c r="IF289" i="53"/>
  <c r="IE289" i="53"/>
  <c r="IK288" i="53"/>
  <c r="IL288" i="53" s="1"/>
  <c r="II288" i="53"/>
  <c r="IH288" i="53"/>
  <c r="IG288" i="53"/>
  <c r="IF288" i="53"/>
  <c r="IE288" i="53"/>
  <c r="IK287" i="53"/>
  <c r="IL287" i="53" s="1"/>
  <c r="II287" i="53"/>
  <c r="IH287" i="53"/>
  <c r="IG287" i="53"/>
  <c r="IF287" i="53"/>
  <c r="IE287" i="53"/>
  <c r="IK286" i="53"/>
  <c r="IL286" i="53" s="1"/>
  <c r="II286" i="53"/>
  <c r="IH286" i="53"/>
  <c r="IG286" i="53"/>
  <c r="IF286" i="53"/>
  <c r="IE286" i="53"/>
  <c r="IK285" i="53"/>
  <c r="IL285" i="53" s="1"/>
  <c r="II285" i="53"/>
  <c r="IH285" i="53"/>
  <c r="IG285" i="53"/>
  <c r="IF285" i="53"/>
  <c r="IE285" i="53"/>
  <c r="IK284" i="53"/>
  <c r="IL284" i="53" s="1"/>
  <c r="II284" i="53"/>
  <c r="IH284" i="53"/>
  <c r="IG284" i="53"/>
  <c r="IF284" i="53"/>
  <c r="IE284" i="53"/>
  <c r="IK280" i="53"/>
  <c r="IL280" i="53" s="1"/>
  <c r="II280" i="53"/>
  <c r="IH280" i="53"/>
  <c r="IG280" i="53"/>
  <c r="IF280" i="53"/>
  <c r="IE280" i="53"/>
  <c r="IK279" i="53"/>
  <c r="IL279" i="53" s="1"/>
  <c r="II279" i="53"/>
  <c r="IH279" i="53"/>
  <c r="IG279" i="53"/>
  <c r="IF279" i="53"/>
  <c r="IE279" i="53"/>
  <c r="IK278" i="53"/>
  <c r="IL278" i="53" s="1"/>
  <c r="II278" i="53"/>
  <c r="IH278" i="53"/>
  <c r="IG278" i="53"/>
  <c r="IF278" i="53"/>
  <c r="IE278" i="53"/>
  <c r="IK277" i="53"/>
  <c r="IL277" i="53" s="1"/>
  <c r="II277" i="53"/>
  <c r="IH277" i="53"/>
  <c r="IG277" i="53"/>
  <c r="IF277" i="53"/>
  <c r="IE277" i="53"/>
  <c r="IK276" i="53"/>
  <c r="IL276" i="53" s="1"/>
  <c r="II276" i="53"/>
  <c r="IH276" i="53"/>
  <c r="IG276" i="53"/>
  <c r="IF276" i="53"/>
  <c r="IE276" i="53"/>
  <c r="IK275" i="53"/>
  <c r="IL275" i="53" s="1"/>
  <c r="II275" i="53"/>
  <c r="IH275" i="53"/>
  <c r="IG275" i="53"/>
  <c r="IF275" i="53"/>
  <c r="IE275" i="53"/>
  <c r="IK274" i="53"/>
  <c r="IL274" i="53" s="1"/>
  <c r="II274" i="53"/>
  <c r="IH274" i="53"/>
  <c r="IG274" i="53"/>
  <c r="IF274" i="53"/>
  <c r="IE274" i="53"/>
  <c r="IK273" i="53"/>
  <c r="IL273" i="53" s="1"/>
  <c r="II273" i="53"/>
  <c r="IH273" i="53"/>
  <c r="IG273" i="53"/>
  <c r="IF273" i="53"/>
  <c r="IE273" i="53"/>
  <c r="IK272" i="53"/>
  <c r="IL272" i="53" s="1"/>
  <c r="II272" i="53"/>
  <c r="IH272" i="53"/>
  <c r="IG272" i="53"/>
  <c r="IF272" i="53"/>
  <c r="IE272" i="53"/>
  <c r="IK271" i="53"/>
  <c r="IL271" i="53" s="1"/>
  <c r="II271" i="53"/>
  <c r="IH271" i="53"/>
  <c r="IG271" i="53"/>
  <c r="IF271" i="53"/>
  <c r="IE271" i="53"/>
  <c r="IK270" i="53"/>
  <c r="IL270" i="53" s="1"/>
  <c r="II270" i="53"/>
  <c r="IH270" i="53"/>
  <c r="IG270" i="53"/>
  <c r="IF270" i="53"/>
  <c r="IE270" i="53"/>
  <c r="IK269" i="53"/>
  <c r="IL269" i="53" s="1"/>
  <c r="II269" i="53"/>
  <c r="IH269" i="53"/>
  <c r="IG269" i="53"/>
  <c r="IF269" i="53"/>
  <c r="IE269" i="53"/>
  <c r="IK268" i="53"/>
  <c r="IL268" i="53" s="1"/>
  <c r="II268" i="53"/>
  <c r="IH268" i="53"/>
  <c r="IG268" i="53"/>
  <c r="IF268" i="53"/>
  <c r="IE268" i="53"/>
  <c r="IK267" i="53"/>
  <c r="IL267" i="53" s="1"/>
  <c r="II267" i="53"/>
  <c r="IH267" i="53"/>
  <c r="IF267" i="53"/>
  <c r="IK266" i="53"/>
  <c r="IL266" i="53" s="1"/>
  <c r="II266" i="53"/>
  <c r="IH266" i="53"/>
  <c r="IG266" i="53"/>
  <c r="IF266" i="53"/>
  <c r="IE266" i="53"/>
  <c r="IK265" i="53"/>
  <c r="IL265" i="53" s="1"/>
  <c r="II265" i="53"/>
  <c r="IH265" i="53"/>
  <c r="IG265" i="53"/>
  <c r="IF265" i="53"/>
  <c r="IE265" i="53"/>
  <c r="IK264" i="53"/>
  <c r="IL264" i="53" s="1"/>
  <c r="II264" i="53"/>
  <c r="IH264" i="53"/>
  <c r="IG264" i="53"/>
  <c r="IF264" i="53"/>
  <c r="IE264" i="53"/>
  <c r="IK258" i="53"/>
  <c r="IL258" i="53" s="1"/>
  <c r="II258" i="53"/>
  <c r="IH258" i="53"/>
  <c r="IG258" i="53"/>
  <c r="IF258" i="53"/>
  <c r="IE258" i="53"/>
  <c r="IK257" i="53"/>
  <c r="IL257" i="53" s="1"/>
  <c r="II257" i="53"/>
  <c r="IH257" i="53"/>
  <c r="IG257" i="53"/>
  <c r="IF257" i="53"/>
  <c r="IE257" i="53"/>
  <c r="IK256" i="53"/>
  <c r="IL256" i="53" s="1"/>
  <c r="II256" i="53"/>
  <c r="IH256" i="53"/>
  <c r="IG256" i="53"/>
  <c r="IF256" i="53"/>
  <c r="IE256" i="53"/>
  <c r="IK255" i="53"/>
  <c r="IL255" i="53" s="1"/>
  <c r="II255" i="53"/>
  <c r="IH255" i="53"/>
  <c r="IG255" i="53"/>
  <c r="IF255" i="53"/>
  <c r="IE255" i="53"/>
  <c r="IK254" i="53"/>
  <c r="IL254" i="53" s="1"/>
  <c r="II254" i="53"/>
  <c r="IH254" i="53"/>
  <c r="IG254" i="53"/>
  <c r="IF254" i="53"/>
  <c r="IE254" i="53"/>
  <c r="IK253" i="53"/>
  <c r="IL253" i="53" s="1"/>
  <c r="II253" i="53"/>
  <c r="IH253" i="53"/>
  <c r="IG253" i="53"/>
  <c r="IF253" i="53"/>
  <c r="IE253" i="53"/>
  <c r="IK252" i="53"/>
  <c r="IL252" i="53" s="1"/>
  <c r="II252" i="53"/>
  <c r="IH252" i="53"/>
  <c r="IG252" i="53"/>
  <c r="IF252" i="53"/>
  <c r="IE252" i="53"/>
  <c r="IK251" i="53"/>
  <c r="IL251" i="53" s="1"/>
  <c r="II251" i="53"/>
  <c r="IH251" i="53"/>
  <c r="IG251" i="53"/>
  <c r="IF251" i="53"/>
  <c r="IE251" i="53"/>
  <c r="IK250" i="53"/>
  <c r="IL250" i="53" s="1"/>
  <c r="II250" i="53"/>
  <c r="IH250" i="53"/>
  <c r="IG250" i="53"/>
  <c r="IF250" i="53"/>
  <c r="IE250" i="53"/>
  <c r="IK249" i="53"/>
  <c r="IL249" i="53" s="1"/>
  <c r="II249" i="53"/>
  <c r="IH249" i="53"/>
  <c r="IG249" i="53"/>
  <c r="IF249" i="53"/>
  <c r="IE249" i="53"/>
  <c r="IK248" i="53"/>
  <c r="IL248" i="53" s="1"/>
  <c r="II248" i="53"/>
  <c r="IH248" i="53"/>
  <c r="IG248" i="53"/>
  <c r="IF248" i="53"/>
  <c r="IE248" i="53"/>
  <c r="IK247" i="53"/>
  <c r="IL247" i="53" s="1"/>
  <c r="II247" i="53"/>
  <c r="IH247" i="53"/>
  <c r="IG247" i="53"/>
  <c r="IF247" i="53"/>
  <c r="IE247" i="53"/>
  <c r="IK246" i="53"/>
  <c r="IL246" i="53" s="1"/>
  <c r="II246" i="53"/>
  <c r="IH246" i="53"/>
  <c r="IG246" i="53"/>
  <c r="IF246" i="53"/>
  <c r="IE246" i="53"/>
  <c r="IK245" i="53"/>
  <c r="IL245" i="53" s="1"/>
  <c r="II245" i="53"/>
  <c r="IH245" i="53"/>
  <c r="IG245" i="53"/>
  <c r="IF245" i="53"/>
  <c r="IE245" i="53"/>
  <c r="IK244" i="53"/>
  <c r="IL244" i="53" s="1"/>
  <c r="II244" i="53"/>
  <c r="IH244" i="53"/>
  <c r="IG244" i="53"/>
  <c r="IF244" i="53"/>
  <c r="IE244" i="53"/>
  <c r="IK243" i="53"/>
  <c r="IL243" i="53" s="1"/>
  <c r="II243" i="53"/>
  <c r="IH243" i="53"/>
  <c r="IG243" i="53"/>
  <c r="IF243" i="53"/>
  <c r="IE243" i="53"/>
  <c r="IK242" i="53"/>
  <c r="IL242" i="53" s="1"/>
  <c r="II242" i="53"/>
  <c r="IH242" i="53"/>
  <c r="IG242" i="53"/>
  <c r="IF242" i="53"/>
  <c r="IE242" i="53"/>
  <c r="IK241" i="53"/>
  <c r="IL241" i="53" s="1"/>
  <c r="II241" i="53"/>
  <c r="IH241" i="53"/>
  <c r="IG241" i="53"/>
  <c r="IF241" i="53"/>
  <c r="IE241" i="53"/>
  <c r="IK240" i="53"/>
  <c r="IL240" i="53" s="1"/>
  <c r="II240" i="53"/>
  <c r="IH240" i="53"/>
  <c r="IG240" i="53"/>
  <c r="IF240" i="53"/>
  <c r="IE240" i="53"/>
  <c r="IK238" i="53"/>
  <c r="IL238" i="53" s="1"/>
  <c r="II238" i="53"/>
  <c r="IH238" i="53"/>
  <c r="IG238" i="53"/>
  <c r="IF238" i="53"/>
  <c r="IE238" i="53"/>
  <c r="IK237" i="53"/>
  <c r="IL237" i="53" s="1"/>
  <c r="II237" i="53"/>
  <c r="IH237" i="53"/>
  <c r="IG237" i="53"/>
  <c r="IF237" i="53"/>
  <c r="IE237" i="53"/>
  <c r="IK236" i="53"/>
  <c r="IL236" i="53" s="1"/>
  <c r="II236" i="53"/>
  <c r="IH236" i="53"/>
  <c r="IG236" i="53"/>
  <c r="IF236" i="53"/>
  <c r="IE236" i="53"/>
  <c r="IK235" i="53"/>
  <c r="IL235" i="53" s="1"/>
  <c r="II235" i="53"/>
  <c r="IH235" i="53"/>
  <c r="IG235" i="53"/>
  <c r="IF235" i="53"/>
  <c r="IE235" i="53"/>
  <c r="IK234" i="53"/>
  <c r="IL234" i="53" s="1"/>
  <c r="II234" i="53"/>
  <c r="IH234" i="53"/>
  <c r="IG234" i="53"/>
  <c r="IF234" i="53"/>
  <c r="IE234" i="53"/>
  <c r="IK233" i="53"/>
  <c r="IL233" i="53" s="1"/>
  <c r="II233" i="53"/>
  <c r="IH233" i="53"/>
  <c r="IG233" i="53"/>
  <c r="IF233" i="53"/>
  <c r="IE233" i="53"/>
  <c r="IK232" i="53"/>
  <c r="IL232" i="53" s="1"/>
  <c r="II232" i="53"/>
  <c r="IH232" i="53"/>
  <c r="IG232" i="53"/>
  <c r="IF232" i="53"/>
  <c r="IE232" i="53"/>
  <c r="IK231" i="53"/>
  <c r="IL231" i="53" s="1"/>
  <c r="II231" i="53"/>
  <c r="IH231" i="53"/>
  <c r="IG231" i="53"/>
  <c r="IF231" i="53"/>
  <c r="IE231" i="53"/>
  <c r="IK230" i="53"/>
  <c r="IL230" i="53" s="1"/>
  <c r="II230" i="53"/>
  <c r="IH230" i="53"/>
  <c r="IG230" i="53"/>
  <c r="IF230" i="53"/>
  <c r="IE230" i="53"/>
  <c r="IK229" i="53"/>
  <c r="IL229" i="53" s="1"/>
  <c r="II229" i="53"/>
  <c r="IH229" i="53"/>
  <c r="IG229" i="53"/>
  <c r="IF229" i="53"/>
  <c r="IE229" i="53"/>
  <c r="IK228" i="53"/>
  <c r="IL228" i="53" s="1"/>
  <c r="II228" i="53"/>
  <c r="IH228" i="53"/>
  <c r="IG228" i="53"/>
  <c r="IF228" i="53"/>
  <c r="IE228" i="53"/>
  <c r="IK227" i="53"/>
  <c r="IL227" i="53" s="1"/>
  <c r="II227" i="53"/>
  <c r="IH227" i="53"/>
  <c r="IG227" i="53"/>
  <c r="IF227" i="53"/>
  <c r="IE227" i="53"/>
  <c r="IK226" i="53"/>
  <c r="IL226" i="53" s="1"/>
  <c r="II226" i="53"/>
  <c r="IH226" i="53"/>
  <c r="IG226" i="53"/>
  <c r="IF226" i="53"/>
  <c r="IE226" i="53"/>
  <c r="IK224" i="53"/>
  <c r="IL224" i="53" s="1"/>
  <c r="II224" i="53"/>
  <c r="IH224" i="53"/>
  <c r="IG224" i="53"/>
  <c r="IF224" i="53"/>
  <c r="IE224" i="53"/>
  <c r="IK223" i="53"/>
  <c r="IL223" i="53" s="1"/>
  <c r="II223" i="53"/>
  <c r="IH223" i="53"/>
  <c r="IG223" i="53"/>
  <c r="IF223" i="53"/>
  <c r="IE223" i="53"/>
  <c r="IK222" i="53"/>
  <c r="IL222" i="53" s="1"/>
  <c r="II222" i="53"/>
  <c r="IH222" i="53"/>
  <c r="IG222" i="53"/>
  <c r="IF222" i="53"/>
  <c r="IE222" i="53"/>
  <c r="IK219" i="53"/>
  <c r="IL219" i="53" s="1"/>
  <c r="II219" i="53"/>
  <c r="IH219" i="53"/>
  <c r="IG219" i="53"/>
  <c r="IF219" i="53"/>
  <c r="IE219" i="53"/>
  <c r="IK218" i="53"/>
  <c r="IL218" i="53" s="1"/>
  <c r="II218" i="53"/>
  <c r="IH218" i="53"/>
  <c r="IG218" i="53"/>
  <c r="IF218" i="53"/>
  <c r="IE218" i="53"/>
  <c r="IK217" i="53"/>
  <c r="IL217" i="53" s="1"/>
  <c r="II217" i="53"/>
  <c r="IH217" i="53"/>
  <c r="IG217" i="53"/>
  <c r="IF217" i="53"/>
  <c r="IE217" i="53"/>
  <c r="IK216" i="53"/>
  <c r="IL216" i="53" s="1"/>
  <c r="II216" i="53"/>
  <c r="IH216" i="53"/>
  <c r="IG216" i="53"/>
  <c r="IF216" i="53"/>
  <c r="IE216" i="53"/>
  <c r="IK215" i="53"/>
  <c r="IL215" i="53" s="1"/>
  <c r="II215" i="53"/>
  <c r="IH215" i="53"/>
  <c r="IG215" i="53"/>
  <c r="IF215" i="53"/>
  <c r="IE215" i="53"/>
  <c r="IK214" i="53"/>
  <c r="IL214" i="53" s="1"/>
  <c r="II214" i="53"/>
  <c r="IH214" i="53"/>
  <c r="IG214" i="53"/>
  <c r="IF214" i="53"/>
  <c r="IE214" i="53"/>
  <c r="IK213" i="53"/>
  <c r="IL213" i="53" s="1"/>
  <c r="II213" i="53"/>
  <c r="IH213" i="53"/>
  <c r="IG213" i="53"/>
  <c r="IF213" i="53"/>
  <c r="IE213" i="53"/>
  <c r="IK212" i="53"/>
  <c r="IL212" i="53" s="1"/>
  <c r="II212" i="53"/>
  <c r="IH212" i="53"/>
  <c r="IG212" i="53"/>
  <c r="IF212" i="53"/>
  <c r="IE212" i="53"/>
  <c r="IK211" i="53"/>
  <c r="IL211" i="53" s="1"/>
  <c r="II211" i="53"/>
  <c r="IH211" i="53"/>
  <c r="IG211" i="53"/>
  <c r="IF211" i="53"/>
  <c r="IE211" i="53"/>
  <c r="IK210" i="53"/>
  <c r="IL210" i="53" s="1"/>
  <c r="II210" i="53"/>
  <c r="IH210" i="53"/>
  <c r="IG210" i="53"/>
  <c r="IF210" i="53"/>
  <c r="IE210" i="53"/>
  <c r="IK209" i="53"/>
  <c r="IL209" i="53" s="1"/>
  <c r="II209" i="53"/>
  <c r="IH209" i="53"/>
  <c r="IG209" i="53"/>
  <c r="IF209" i="53"/>
  <c r="IE209" i="53"/>
  <c r="IK208" i="53"/>
  <c r="IL208" i="53" s="1"/>
  <c r="II208" i="53"/>
  <c r="IH208" i="53"/>
  <c r="IG208" i="53"/>
  <c r="IF208" i="53"/>
  <c r="IE208" i="53"/>
  <c r="IK207" i="53"/>
  <c r="IL207" i="53" s="1"/>
  <c r="II207" i="53"/>
  <c r="IH207" i="53"/>
  <c r="IG207" i="53"/>
  <c r="IF207" i="53"/>
  <c r="IE207" i="53"/>
  <c r="IK206" i="53"/>
  <c r="IL206" i="53" s="1"/>
  <c r="II206" i="53"/>
  <c r="IH206" i="53"/>
  <c r="IG206" i="53"/>
  <c r="IF206" i="53"/>
  <c r="IE206" i="53"/>
  <c r="IK205" i="53"/>
  <c r="IL205" i="53" s="1"/>
  <c r="II205" i="53"/>
  <c r="IH205" i="53"/>
  <c r="IG205" i="53"/>
  <c r="IF205" i="53"/>
  <c r="IE205" i="53"/>
  <c r="IK204" i="53"/>
  <c r="IL204" i="53" s="1"/>
  <c r="II204" i="53"/>
  <c r="IH204" i="53"/>
  <c r="IG204" i="53"/>
  <c r="IF204" i="53"/>
  <c r="IE204" i="53"/>
  <c r="IK203" i="53"/>
  <c r="IL203" i="53" s="1"/>
  <c r="II203" i="53"/>
  <c r="IH203" i="53"/>
  <c r="IG203" i="53"/>
  <c r="IF203" i="53"/>
  <c r="IE203" i="53"/>
  <c r="IK202" i="53"/>
  <c r="IL202" i="53" s="1"/>
  <c r="II202" i="53"/>
  <c r="IH202" i="53"/>
  <c r="IG202" i="53"/>
  <c r="IF202" i="53"/>
  <c r="IE202" i="53"/>
  <c r="IK198" i="53"/>
  <c r="IL198" i="53" s="1"/>
  <c r="II198" i="53"/>
  <c r="IH198" i="53"/>
  <c r="IG198" i="53"/>
  <c r="IF198" i="53"/>
  <c r="IE198" i="53"/>
  <c r="IK197" i="53"/>
  <c r="IL197" i="53" s="1"/>
  <c r="II197" i="53"/>
  <c r="IH197" i="53"/>
  <c r="IG197" i="53"/>
  <c r="IF197" i="53"/>
  <c r="IE197" i="53"/>
  <c r="IK196" i="53"/>
  <c r="IL196" i="53" s="1"/>
  <c r="II196" i="53"/>
  <c r="IH196" i="53"/>
  <c r="IG196" i="53"/>
  <c r="IF196" i="53"/>
  <c r="IE196" i="53"/>
  <c r="IK195" i="53"/>
  <c r="IL195" i="53" s="1"/>
  <c r="II195" i="53"/>
  <c r="IH195" i="53"/>
  <c r="IG195" i="53"/>
  <c r="IF195" i="53"/>
  <c r="IE195" i="53"/>
  <c r="IK194" i="53"/>
  <c r="IL194" i="53" s="1"/>
  <c r="II194" i="53"/>
  <c r="IH194" i="53"/>
  <c r="IG194" i="53"/>
  <c r="IF194" i="53"/>
  <c r="IE194" i="53"/>
  <c r="IK193" i="53"/>
  <c r="IL193" i="53" s="1"/>
  <c r="II193" i="53"/>
  <c r="IH193" i="53"/>
  <c r="IG193" i="53"/>
  <c r="IF193" i="53"/>
  <c r="IE193" i="53"/>
  <c r="IK192" i="53"/>
  <c r="IL192" i="53" s="1"/>
  <c r="II192" i="53"/>
  <c r="IH192" i="53"/>
  <c r="IG192" i="53"/>
  <c r="IF192" i="53"/>
  <c r="IE192" i="53"/>
  <c r="IK191" i="53"/>
  <c r="IL191" i="53" s="1"/>
  <c r="II191" i="53"/>
  <c r="IH191" i="53"/>
  <c r="IG191" i="53"/>
  <c r="IF191" i="53"/>
  <c r="IE191" i="53"/>
  <c r="IK190" i="53"/>
  <c r="IL190" i="53" s="1"/>
  <c r="II190" i="53"/>
  <c r="IH190" i="53"/>
  <c r="IG190" i="53"/>
  <c r="IF190" i="53"/>
  <c r="IE190" i="53"/>
  <c r="IK188" i="53"/>
  <c r="IL188" i="53" s="1"/>
  <c r="II188" i="53"/>
  <c r="IH188" i="53"/>
  <c r="IG188" i="53"/>
  <c r="IF188" i="53"/>
  <c r="IE188" i="53"/>
  <c r="IK187" i="53"/>
  <c r="IL187" i="53" s="1"/>
  <c r="II187" i="53"/>
  <c r="IH187" i="53"/>
  <c r="IG187" i="53"/>
  <c r="IF187" i="53"/>
  <c r="IE187" i="53"/>
  <c r="IK185" i="53"/>
  <c r="IL185" i="53" s="1"/>
  <c r="II185" i="53"/>
  <c r="IH185" i="53"/>
  <c r="IG185" i="53"/>
  <c r="IF185" i="53"/>
  <c r="IE185" i="53"/>
  <c r="IK184" i="53"/>
  <c r="IL184" i="53" s="1"/>
  <c r="II184" i="53"/>
  <c r="IH184" i="53"/>
  <c r="IG184" i="53"/>
  <c r="IF184" i="53"/>
  <c r="IE184" i="53"/>
  <c r="IK183" i="53"/>
  <c r="IL183" i="53" s="1"/>
  <c r="II183" i="53"/>
  <c r="IH183" i="53"/>
  <c r="IG183" i="53"/>
  <c r="IF183" i="53"/>
  <c r="IE183" i="53"/>
  <c r="IK182" i="53"/>
  <c r="IL182" i="53" s="1"/>
  <c r="II182" i="53"/>
  <c r="IH182" i="53"/>
  <c r="IG182" i="53"/>
  <c r="IF182" i="53"/>
  <c r="IE182" i="53"/>
  <c r="IK181" i="53"/>
  <c r="IL181" i="53" s="1"/>
  <c r="II181" i="53"/>
  <c r="IH181" i="53"/>
  <c r="IG181" i="53"/>
  <c r="IF181" i="53"/>
  <c r="IE181" i="53"/>
  <c r="IK179" i="53"/>
  <c r="IL179" i="53" s="1"/>
  <c r="II179" i="53"/>
  <c r="IH179" i="53"/>
  <c r="IF179" i="53"/>
  <c r="IE179" i="53"/>
  <c r="IK178" i="53"/>
  <c r="IL178" i="53" s="1"/>
  <c r="II178" i="53"/>
  <c r="IH178" i="53"/>
  <c r="IG178" i="53"/>
  <c r="IF178" i="53"/>
  <c r="IE178" i="53"/>
  <c r="IK177" i="53"/>
  <c r="IL177" i="53" s="1"/>
  <c r="II177" i="53"/>
  <c r="IH177" i="53"/>
  <c r="IF177" i="53"/>
  <c r="IE177" i="53"/>
  <c r="IK175" i="53"/>
  <c r="IL175" i="53" s="1"/>
  <c r="II175" i="53"/>
  <c r="IH175" i="53"/>
  <c r="IG175" i="53"/>
  <c r="IF175" i="53"/>
  <c r="IE175" i="53"/>
  <c r="IK174" i="53"/>
  <c r="IL174" i="53" s="1"/>
  <c r="II174" i="53"/>
  <c r="IH174" i="53"/>
  <c r="IG174" i="53"/>
  <c r="IF174" i="53"/>
  <c r="IE174" i="53"/>
  <c r="IK173" i="53"/>
  <c r="IL173" i="53" s="1"/>
  <c r="II173" i="53"/>
  <c r="IH173" i="53"/>
  <c r="IG173" i="53"/>
  <c r="IF173" i="53"/>
  <c r="IE173" i="53"/>
  <c r="IK172" i="53"/>
  <c r="IL172" i="53" s="1"/>
  <c r="II172" i="53"/>
  <c r="IH172" i="53"/>
  <c r="IG172" i="53"/>
  <c r="IF172" i="53"/>
  <c r="IE172" i="53"/>
  <c r="IK169" i="53"/>
  <c r="IL169" i="53" s="1"/>
  <c r="II169" i="53"/>
  <c r="IH169" i="53"/>
  <c r="IG169" i="53"/>
  <c r="IF169" i="53"/>
  <c r="IE169" i="53"/>
  <c r="IK168" i="53"/>
  <c r="IL168" i="53" s="1"/>
  <c r="II168" i="53"/>
  <c r="IH168" i="53"/>
  <c r="IG168" i="53"/>
  <c r="IF168" i="53"/>
  <c r="IE168" i="53"/>
  <c r="IK167" i="53"/>
  <c r="IL167" i="53" s="1"/>
  <c r="II167" i="53"/>
  <c r="IH167" i="53"/>
  <c r="IG167" i="53"/>
  <c r="IF167" i="53"/>
  <c r="IE167" i="53"/>
  <c r="IK166" i="53"/>
  <c r="IL166" i="53" s="1"/>
  <c r="II166" i="53"/>
  <c r="IH166" i="53"/>
  <c r="IG166" i="53"/>
  <c r="IF166" i="53"/>
  <c r="IE166" i="53"/>
  <c r="IK165" i="53"/>
  <c r="IL165" i="53" s="1"/>
  <c r="II165" i="53"/>
  <c r="IH165" i="53"/>
  <c r="IG165" i="53"/>
  <c r="IF165" i="53"/>
  <c r="IE165" i="53"/>
  <c r="IK164" i="53"/>
  <c r="IL164" i="53" s="1"/>
  <c r="II164" i="53"/>
  <c r="IH164" i="53"/>
  <c r="IG164" i="53"/>
  <c r="IF164" i="53"/>
  <c r="IE164" i="53"/>
  <c r="IK163" i="53"/>
  <c r="IL163" i="53" s="1"/>
  <c r="II163" i="53"/>
  <c r="IH163" i="53"/>
  <c r="IG163" i="53"/>
  <c r="IF163" i="53"/>
  <c r="IE163" i="53"/>
  <c r="IK162" i="53"/>
  <c r="IL162" i="53" s="1"/>
  <c r="II162" i="53"/>
  <c r="IH162" i="53"/>
  <c r="IG162" i="53"/>
  <c r="IF162" i="53"/>
  <c r="IE162" i="53"/>
  <c r="IK161" i="53"/>
  <c r="IL161" i="53" s="1"/>
  <c r="II161" i="53"/>
  <c r="IH161" i="53"/>
  <c r="IG161" i="53"/>
  <c r="IF161" i="53"/>
  <c r="IE161" i="53"/>
  <c r="IK160" i="53"/>
  <c r="IL160" i="53" s="1"/>
  <c r="II160" i="53"/>
  <c r="IH160" i="53"/>
  <c r="IG160" i="53"/>
  <c r="IF160" i="53"/>
  <c r="IE160" i="53"/>
  <c r="IK159" i="53"/>
  <c r="IL159" i="53" s="1"/>
  <c r="II159" i="53"/>
  <c r="IH159" i="53"/>
  <c r="IG159" i="53"/>
  <c r="IF159" i="53"/>
  <c r="IE159" i="53"/>
  <c r="IK157" i="53"/>
  <c r="IL157" i="53" s="1"/>
  <c r="II157" i="53"/>
  <c r="IH157" i="53"/>
  <c r="IG157" i="53"/>
  <c r="IF157" i="53"/>
  <c r="IE157" i="53"/>
  <c r="IK156" i="53"/>
  <c r="IL156" i="53" s="1"/>
  <c r="II156" i="53"/>
  <c r="IH156" i="53"/>
  <c r="IG156" i="53"/>
  <c r="IF156" i="53"/>
  <c r="IE156" i="53"/>
  <c r="IK155" i="53"/>
  <c r="IL155" i="53" s="1"/>
  <c r="II155" i="53"/>
  <c r="IH155" i="53"/>
  <c r="IG155" i="53"/>
  <c r="IF155" i="53"/>
  <c r="IE155" i="53"/>
  <c r="IK154" i="53"/>
  <c r="IL154" i="53" s="1"/>
  <c r="II154" i="53"/>
  <c r="IH154" i="53"/>
  <c r="IG154" i="53"/>
  <c r="IF154" i="53"/>
  <c r="IE154" i="53"/>
  <c r="IK153" i="53"/>
  <c r="IL153" i="53" s="1"/>
  <c r="II153" i="53"/>
  <c r="IH153" i="53"/>
  <c r="IG153" i="53"/>
  <c r="IF153" i="53"/>
  <c r="IE153" i="53"/>
  <c r="IK152" i="53"/>
  <c r="IL152" i="53" s="1"/>
  <c r="II152" i="53"/>
  <c r="IH152" i="53"/>
  <c r="IG152" i="53"/>
  <c r="IF152" i="53"/>
  <c r="IE152" i="53"/>
  <c r="IK151" i="53"/>
  <c r="IL151" i="53" s="1"/>
  <c r="II151" i="53"/>
  <c r="IH151" i="53"/>
  <c r="IG151" i="53"/>
  <c r="IF151" i="53"/>
  <c r="IE151" i="53"/>
  <c r="IK150" i="53"/>
  <c r="IL150" i="53" s="1"/>
  <c r="II150" i="53"/>
  <c r="IH150" i="53"/>
  <c r="IG150" i="53"/>
  <c r="IF150" i="53"/>
  <c r="IE150" i="53"/>
  <c r="IK149" i="53"/>
  <c r="IL149" i="53" s="1"/>
  <c r="II149" i="53"/>
  <c r="IH149" i="53"/>
  <c r="IG149" i="53"/>
  <c r="IF149" i="53"/>
  <c r="IE149" i="53"/>
  <c r="IK148" i="53"/>
  <c r="IL148" i="53" s="1"/>
  <c r="II148" i="53"/>
  <c r="IH148" i="53"/>
  <c r="IG148" i="53"/>
  <c r="IF148" i="53"/>
  <c r="IE148" i="53"/>
  <c r="IK145" i="53"/>
  <c r="IL145" i="53" s="1"/>
  <c r="II145" i="53"/>
  <c r="IH145" i="53"/>
  <c r="IG145" i="53"/>
  <c r="IF145" i="53"/>
  <c r="IE145" i="53"/>
  <c r="IK144" i="53"/>
  <c r="IL144" i="53" s="1"/>
  <c r="II144" i="53"/>
  <c r="IH144" i="53"/>
  <c r="IG144" i="53"/>
  <c r="IF144" i="53"/>
  <c r="IE144" i="53"/>
  <c r="IK142" i="53"/>
  <c r="IL142" i="53" s="1"/>
  <c r="II142" i="53"/>
  <c r="IH142" i="53"/>
  <c r="IG142" i="53"/>
  <c r="IF142" i="53"/>
  <c r="IE142" i="53"/>
  <c r="IK141" i="53"/>
  <c r="IL141" i="53" s="1"/>
  <c r="II141" i="53"/>
  <c r="IH141" i="53"/>
  <c r="IG141" i="53"/>
  <c r="IF141" i="53"/>
  <c r="IE141" i="53"/>
  <c r="IK140" i="53"/>
  <c r="IL140" i="53" s="1"/>
  <c r="II140" i="53"/>
  <c r="IH140" i="53"/>
  <c r="IG140" i="53"/>
  <c r="IF140" i="53"/>
  <c r="IE140" i="53"/>
  <c r="IK139" i="53"/>
  <c r="IL139" i="53" s="1"/>
  <c r="II139" i="53"/>
  <c r="IH139" i="53"/>
  <c r="IG139" i="53"/>
  <c r="IF139" i="53"/>
  <c r="IE139" i="53"/>
  <c r="IK137" i="53"/>
  <c r="IL137" i="53" s="1"/>
  <c r="II137" i="53"/>
  <c r="IH137" i="53"/>
  <c r="IG137" i="53"/>
  <c r="IF137" i="53"/>
  <c r="IE137" i="53"/>
  <c r="IK134" i="53"/>
  <c r="IL134" i="53" s="1"/>
  <c r="II134" i="53"/>
  <c r="IH134" i="53"/>
  <c r="IG134" i="53"/>
  <c r="IF134" i="53"/>
  <c r="IE134" i="53"/>
  <c r="IK133" i="53"/>
  <c r="IL133" i="53" s="1"/>
  <c r="II133" i="53"/>
  <c r="IH133" i="53"/>
  <c r="IG133" i="53"/>
  <c r="IF133" i="53"/>
  <c r="IE133" i="53"/>
  <c r="IK131" i="53"/>
  <c r="IL131" i="53" s="1"/>
  <c r="II131" i="53"/>
  <c r="IH131" i="53"/>
  <c r="IF131" i="53"/>
  <c r="IE131" i="53"/>
  <c r="IK130" i="53"/>
  <c r="IL130" i="53" s="1"/>
  <c r="II130" i="53"/>
  <c r="IH130" i="53"/>
  <c r="IG130" i="53"/>
  <c r="IF130" i="53"/>
  <c r="IE130" i="53"/>
  <c r="IK129" i="53"/>
  <c r="IL129" i="53" s="1"/>
  <c r="II129" i="53"/>
  <c r="IH129" i="53"/>
  <c r="IF129" i="53"/>
  <c r="IE129" i="53"/>
  <c r="IK128" i="53"/>
  <c r="IL128" i="53" s="1"/>
  <c r="II128" i="53"/>
  <c r="IH128" i="53"/>
  <c r="IF128" i="53"/>
  <c r="IE128" i="53"/>
  <c r="IK126" i="53"/>
  <c r="IL126" i="53" s="1"/>
  <c r="II126" i="53"/>
  <c r="IH126" i="53"/>
  <c r="IG126" i="53"/>
  <c r="IF126" i="53"/>
  <c r="IE126" i="53"/>
  <c r="IK125" i="53"/>
  <c r="IL125" i="53" s="1"/>
  <c r="II125" i="53"/>
  <c r="IH125" i="53"/>
  <c r="IG125" i="53"/>
  <c r="IF125" i="53"/>
  <c r="IE125" i="53"/>
  <c r="IK121" i="53"/>
  <c r="IL121" i="53" s="1"/>
  <c r="II121" i="53"/>
  <c r="IH121" i="53"/>
  <c r="IG121" i="53"/>
  <c r="IF121" i="53"/>
  <c r="IE121" i="53"/>
  <c r="IK120" i="53"/>
  <c r="IL120" i="53" s="1"/>
  <c r="II120" i="53"/>
  <c r="IH120" i="53"/>
  <c r="IF120" i="53"/>
  <c r="IE120" i="53"/>
  <c r="IK119" i="53"/>
  <c r="IL119" i="53" s="1"/>
  <c r="II119" i="53"/>
  <c r="IH119" i="53"/>
  <c r="IF119" i="53"/>
  <c r="IE119" i="53"/>
  <c r="IK118" i="53"/>
  <c r="IL118" i="53" s="1"/>
  <c r="II118" i="53"/>
  <c r="IH118" i="53"/>
  <c r="IF118" i="53"/>
  <c r="IE118" i="53"/>
  <c r="IK117" i="53"/>
  <c r="IL117" i="53" s="1"/>
  <c r="II117" i="53"/>
  <c r="IH117" i="53"/>
  <c r="IF117" i="53"/>
  <c r="IE117" i="53"/>
  <c r="IK116" i="53"/>
  <c r="IL116" i="53" s="1"/>
  <c r="II116" i="53"/>
  <c r="IH116" i="53"/>
  <c r="IG116" i="53"/>
  <c r="IF116" i="53"/>
  <c r="IE116" i="53"/>
  <c r="IK114" i="53"/>
  <c r="IL114" i="53" s="1"/>
  <c r="II114" i="53"/>
  <c r="IH114" i="53"/>
  <c r="IG114" i="53"/>
  <c r="IF114" i="53"/>
  <c r="IE114" i="53"/>
  <c r="IK112" i="53"/>
  <c r="IL112" i="53" s="1"/>
  <c r="II112" i="53"/>
  <c r="IH112" i="53"/>
  <c r="IG112" i="53"/>
  <c r="IF112" i="53"/>
  <c r="IE112" i="53"/>
  <c r="IK111" i="53"/>
  <c r="IL111" i="53" s="1"/>
  <c r="II111" i="53"/>
  <c r="IH111" i="53"/>
  <c r="IF111" i="53"/>
  <c r="IE111" i="53"/>
  <c r="IK110" i="53"/>
  <c r="IL110" i="53" s="1"/>
  <c r="II110" i="53"/>
  <c r="IH110" i="53"/>
  <c r="IF110" i="53"/>
  <c r="IE110" i="53"/>
  <c r="IK107" i="53"/>
  <c r="IL107" i="53" s="1"/>
  <c r="II107" i="53"/>
  <c r="IH107" i="53"/>
  <c r="IF107" i="53"/>
  <c r="IE107" i="53"/>
  <c r="IK105" i="53"/>
  <c r="IL105" i="53" s="1"/>
  <c r="II105" i="53"/>
  <c r="IH105" i="53"/>
  <c r="IG105" i="53"/>
  <c r="IF105" i="53"/>
  <c r="IE105" i="53"/>
  <c r="IK104" i="53"/>
  <c r="IL104" i="53" s="1"/>
  <c r="II104" i="53"/>
  <c r="IH104" i="53"/>
  <c r="IG104" i="53"/>
  <c r="IF104" i="53"/>
  <c r="IE104" i="53"/>
  <c r="IK103" i="53"/>
  <c r="IL103" i="53" s="1"/>
  <c r="II103" i="53"/>
  <c r="IH103" i="53"/>
  <c r="IG103" i="53"/>
  <c r="IF103" i="53"/>
  <c r="IE103" i="53"/>
  <c r="IK102" i="53"/>
  <c r="IL102" i="53" s="1"/>
  <c r="II102" i="53"/>
  <c r="IH102" i="53"/>
  <c r="IG102" i="53"/>
  <c r="IF102" i="53"/>
  <c r="IE102" i="53"/>
  <c r="IK101" i="53"/>
  <c r="IL101" i="53" s="1"/>
  <c r="II101" i="53"/>
  <c r="IH101" i="53"/>
  <c r="IG101" i="53"/>
  <c r="IF101" i="53"/>
  <c r="IE101" i="53"/>
  <c r="IK98" i="53"/>
  <c r="IL98" i="53" s="1"/>
  <c r="II98" i="53"/>
  <c r="IH98" i="53"/>
  <c r="IF98" i="53"/>
  <c r="IE98" i="53"/>
  <c r="IK95" i="53"/>
  <c r="IL95" i="53" s="1"/>
  <c r="II95" i="53"/>
  <c r="IH95" i="53"/>
  <c r="IF95" i="53"/>
  <c r="IE95" i="53"/>
  <c r="IK94" i="53"/>
  <c r="IL94" i="53" s="1"/>
  <c r="II94" i="53"/>
  <c r="IH94" i="53"/>
  <c r="IF94" i="53"/>
  <c r="IE94" i="53"/>
  <c r="IK92" i="53"/>
  <c r="IL92" i="53" s="1"/>
  <c r="II92" i="53"/>
  <c r="IH92" i="53"/>
  <c r="IG92" i="53"/>
  <c r="IF92" i="53"/>
  <c r="IE92" i="53"/>
  <c r="IK91" i="53"/>
  <c r="IL91" i="53" s="1"/>
  <c r="II91" i="53"/>
  <c r="IH91" i="53"/>
  <c r="IG91" i="53"/>
  <c r="IF91" i="53"/>
  <c r="IE91" i="53"/>
  <c r="IK90" i="53"/>
  <c r="IL90" i="53" s="1"/>
  <c r="II90" i="53"/>
  <c r="IH90" i="53"/>
  <c r="IG90" i="53"/>
  <c r="IF90" i="53"/>
  <c r="IE90" i="53"/>
  <c r="IK89" i="53"/>
  <c r="IL89" i="53" s="1"/>
  <c r="II89" i="53"/>
  <c r="IH89" i="53"/>
  <c r="IG89" i="53"/>
  <c r="IF89" i="53"/>
  <c r="IE89" i="53"/>
  <c r="IK88" i="53"/>
  <c r="IL88" i="53" s="1"/>
  <c r="II88" i="53"/>
  <c r="IH88" i="53"/>
  <c r="IG88" i="53"/>
  <c r="IF88" i="53"/>
  <c r="IE88" i="53"/>
  <c r="IK86" i="53"/>
  <c r="IL86" i="53" s="1"/>
  <c r="II86" i="53"/>
  <c r="IH86" i="53"/>
  <c r="IG86" i="53"/>
  <c r="IF86" i="53"/>
  <c r="IE86" i="53"/>
  <c r="IK85" i="53"/>
  <c r="IL85" i="53" s="1"/>
  <c r="II85" i="53"/>
  <c r="IH85" i="53"/>
  <c r="IG85" i="53"/>
  <c r="IF85" i="53"/>
  <c r="IE85" i="53"/>
  <c r="IK84" i="53"/>
  <c r="IL84" i="53" s="1"/>
  <c r="II84" i="53"/>
  <c r="IH84" i="53"/>
  <c r="IG84" i="53"/>
  <c r="IF84" i="53"/>
  <c r="IE84" i="53"/>
  <c r="IK83" i="53"/>
  <c r="IL83" i="53" s="1"/>
  <c r="II83" i="53"/>
  <c r="IH83" i="53"/>
  <c r="IF83" i="53"/>
  <c r="IE83" i="53"/>
  <c r="IK82" i="53"/>
  <c r="IL82" i="53" s="1"/>
  <c r="II82" i="53"/>
  <c r="IH82" i="53"/>
  <c r="IG82" i="53"/>
  <c r="IF82" i="53"/>
  <c r="IE82" i="53"/>
  <c r="IK81" i="53"/>
  <c r="IL81" i="53" s="1"/>
  <c r="II81" i="53"/>
  <c r="IH81" i="53"/>
  <c r="IG81" i="53"/>
  <c r="IF81" i="53"/>
  <c r="IE81" i="53"/>
  <c r="IK79" i="53"/>
  <c r="IL79" i="53" s="1"/>
  <c r="II79" i="53"/>
  <c r="IH79" i="53"/>
  <c r="IF79" i="53"/>
  <c r="IE79" i="53"/>
  <c r="IK77" i="53"/>
  <c r="IL77" i="53" s="1"/>
  <c r="II77" i="53"/>
  <c r="IH77" i="53"/>
  <c r="IG77" i="53"/>
  <c r="IF77" i="53"/>
  <c r="IE77" i="53"/>
  <c r="IK76" i="53"/>
  <c r="IL76" i="53" s="1"/>
  <c r="II76" i="53"/>
  <c r="IH76" i="53"/>
  <c r="IF76" i="53"/>
  <c r="IE76" i="53"/>
  <c r="IK74" i="53"/>
  <c r="IL74" i="53" s="1"/>
  <c r="II74" i="53"/>
  <c r="IH74" i="53"/>
  <c r="IG74" i="53"/>
  <c r="IF74" i="53"/>
  <c r="IE74" i="53"/>
  <c r="IK72" i="53"/>
  <c r="IL72" i="53" s="1"/>
  <c r="II72" i="53"/>
  <c r="IH72" i="53"/>
  <c r="IG72" i="53"/>
  <c r="IF72" i="53"/>
  <c r="IE72" i="53"/>
  <c r="IK71" i="53"/>
  <c r="IL71" i="53" s="1"/>
  <c r="II71" i="53"/>
  <c r="IH71" i="53"/>
  <c r="IG71" i="53"/>
  <c r="IF71" i="53"/>
  <c r="IE71" i="53"/>
  <c r="IK68" i="53"/>
  <c r="IL68" i="53" s="1"/>
  <c r="II68" i="53"/>
  <c r="IH68" i="53"/>
  <c r="IG68" i="53"/>
  <c r="IF68" i="53"/>
  <c r="IE68" i="53"/>
  <c r="IK67" i="53"/>
  <c r="IL67" i="53" s="1"/>
  <c r="II67" i="53"/>
  <c r="IH67" i="53"/>
  <c r="IG67" i="53"/>
  <c r="IF67" i="53"/>
  <c r="IE67" i="53"/>
  <c r="IK63" i="53"/>
  <c r="IL63" i="53" s="1"/>
  <c r="II63" i="53"/>
  <c r="IH63" i="53"/>
  <c r="IF63" i="53"/>
  <c r="IE63" i="53"/>
  <c r="IK61" i="53"/>
  <c r="IL61" i="53" s="1"/>
  <c r="II61" i="53"/>
  <c r="IH61" i="53"/>
  <c r="IG61" i="53"/>
  <c r="IF61" i="53"/>
  <c r="IE61" i="53"/>
  <c r="IK60" i="53"/>
  <c r="IL60" i="53" s="1"/>
  <c r="II60" i="53"/>
  <c r="IH60" i="53"/>
  <c r="IG60" i="53"/>
  <c r="IF60" i="53"/>
  <c r="IE60" i="53"/>
  <c r="IK59" i="53"/>
  <c r="IL59" i="53" s="1"/>
  <c r="II59" i="53"/>
  <c r="IH59" i="53"/>
  <c r="IF59" i="53"/>
  <c r="IE59" i="53"/>
  <c r="IK58" i="53"/>
  <c r="IL58" i="53" s="1"/>
  <c r="II58" i="53"/>
  <c r="IH58" i="53"/>
  <c r="IF58" i="53"/>
  <c r="IE58" i="53"/>
  <c r="IK56" i="53"/>
  <c r="IL56" i="53" s="1"/>
  <c r="II56" i="53"/>
  <c r="IH56" i="53"/>
  <c r="IG56" i="53"/>
  <c r="IF56" i="53"/>
  <c r="IE56" i="53"/>
  <c r="IK55" i="53"/>
  <c r="IL55" i="53" s="1"/>
  <c r="II55" i="53"/>
  <c r="IH55" i="53"/>
  <c r="IF55" i="53"/>
  <c r="IE55" i="53"/>
  <c r="IK52" i="53"/>
  <c r="IL52" i="53" s="1"/>
  <c r="II52" i="53"/>
  <c r="IH52" i="53"/>
  <c r="IG52" i="53"/>
  <c r="IF52" i="53"/>
  <c r="IE52" i="53"/>
  <c r="IK51" i="53"/>
  <c r="IL51" i="53" s="1"/>
  <c r="II51" i="53"/>
  <c r="IH51" i="53"/>
  <c r="IG51" i="53"/>
  <c r="IF51" i="53"/>
  <c r="IE51" i="53"/>
  <c r="IK50" i="53"/>
  <c r="IL50" i="53" s="1"/>
  <c r="II50" i="53"/>
  <c r="IH50" i="53"/>
  <c r="IG50" i="53"/>
  <c r="IF50" i="53"/>
  <c r="IE50" i="53"/>
  <c r="IK49" i="53"/>
  <c r="IL49" i="53" s="1"/>
  <c r="II49" i="53"/>
  <c r="IH49" i="53"/>
  <c r="IG49" i="53"/>
  <c r="IF49" i="53"/>
  <c r="IE49" i="53"/>
  <c r="IK48" i="53"/>
  <c r="IL48" i="53" s="1"/>
  <c r="II48" i="53"/>
  <c r="IH48" i="53"/>
  <c r="IG48" i="53"/>
  <c r="IF48" i="53"/>
  <c r="IE48" i="53"/>
  <c r="IK47" i="53"/>
  <c r="IL47" i="53" s="1"/>
  <c r="II47" i="53"/>
  <c r="IH47" i="53"/>
  <c r="IG47" i="53"/>
  <c r="IF47" i="53"/>
  <c r="IE47" i="53"/>
  <c r="IK46" i="53"/>
  <c r="IL46" i="53" s="1"/>
  <c r="II46" i="53"/>
  <c r="IH46" i="53"/>
  <c r="IG46" i="53"/>
  <c r="IF46" i="53"/>
  <c r="IE46" i="53"/>
  <c r="IK45" i="53"/>
  <c r="IL45" i="53" s="1"/>
  <c r="II45" i="53"/>
  <c r="IH45" i="53"/>
  <c r="IG45" i="53"/>
  <c r="IF45" i="53"/>
  <c r="IE45" i="53"/>
  <c r="IK44" i="53"/>
  <c r="IL44" i="53" s="1"/>
  <c r="II44" i="53"/>
  <c r="IH44" i="53"/>
  <c r="IF44" i="53"/>
  <c r="IE44" i="53"/>
  <c r="IK43" i="53"/>
  <c r="IL43" i="53" s="1"/>
  <c r="II43" i="53"/>
  <c r="IH43" i="53"/>
  <c r="IK42" i="53"/>
  <c r="IL42" i="53" s="1"/>
  <c r="II42" i="53"/>
  <c r="IH42" i="53"/>
  <c r="IG42" i="53"/>
  <c r="IF42" i="53"/>
  <c r="IE42" i="53"/>
  <c r="IK41" i="53"/>
  <c r="IL41" i="53" s="1"/>
  <c r="II41" i="53"/>
  <c r="IH41" i="53"/>
  <c r="IF41" i="53"/>
  <c r="IE41" i="53"/>
  <c r="IK40" i="53"/>
  <c r="IL40" i="53" s="1"/>
  <c r="II40" i="53"/>
  <c r="IH40" i="53"/>
  <c r="IF40" i="53"/>
  <c r="IE40" i="53"/>
  <c r="IL39" i="53"/>
  <c r="IK39" i="53"/>
  <c r="II39" i="53"/>
  <c r="IH39" i="53"/>
  <c r="IF39" i="53"/>
  <c r="IE39" i="53"/>
  <c r="IL38" i="53"/>
  <c r="IK38" i="53"/>
  <c r="II38" i="53"/>
  <c r="IH38" i="53"/>
  <c r="IF38" i="53"/>
  <c r="IE38" i="53"/>
  <c r="IK37" i="53"/>
  <c r="IL37" i="53" s="1"/>
  <c r="II37" i="53"/>
  <c r="IH37" i="53"/>
  <c r="IG37" i="53"/>
  <c r="IF37" i="53"/>
  <c r="IE37" i="53"/>
  <c r="IK35" i="53"/>
  <c r="IL35" i="53" s="1"/>
  <c r="II35" i="53"/>
  <c r="IH35" i="53"/>
  <c r="IG35" i="53"/>
  <c r="IF35" i="53"/>
  <c r="IE35" i="53"/>
  <c r="IL34" i="53"/>
  <c r="IK34" i="53"/>
  <c r="II34" i="53"/>
  <c r="IH34" i="53"/>
  <c r="IG34" i="53"/>
  <c r="IF34" i="53"/>
  <c r="IE34" i="53"/>
  <c r="IK33" i="53"/>
  <c r="IL33" i="53" s="1"/>
  <c r="II33" i="53"/>
  <c r="IH33" i="53"/>
  <c r="IG33" i="53"/>
  <c r="IF33" i="53"/>
  <c r="IE33" i="53"/>
  <c r="IK32" i="53"/>
  <c r="IL32" i="53" s="1"/>
  <c r="II32" i="53"/>
  <c r="IH32" i="53"/>
  <c r="IF32" i="53"/>
  <c r="IE32" i="53"/>
  <c r="IK31" i="53"/>
  <c r="IL31" i="53" s="1"/>
  <c r="II31" i="53"/>
  <c r="IH31" i="53"/>
  <c r="IG31" i="53"/>
  <c r="IF31" i="53"/>
  <c r="IE31" i="53"/>
  <c r="IL30" i="53"/>
  <c r="IK30" i="53"/>
  <c r="II30" i="53"/>
  <c r="IH30" i="53"/>
  <c r="IG30" i="53"/>
  <c r="IF30" i="53"/>
  <c r="IE30" i="53"/>
  <c r="IK29" i="53"/>
  <c r="IL29" i="53" s="1"/>
  <c r="II29" i="53"/>
  <c r="IH29" i="53"/>
  <c r="IG29" i="53"/>
  <c r="IF29" i="53"/>
  <c r="IE29" i="53"/>
  <c r="IK28" i="53"/>
  <c r="IL28" i="53" s="1"/>
  <c r="II28" i="53"/>
  <c r="IH28" i="53"/>
  <c r="IG28" i="53"/>
  <c r="IF28" i="53"/>
  <c r="IE28" i="53"/>
  <c r="IK27" i="53"/>
  <c r="IL27" i="53" s="1"/>
  <c r="II27" i="53"/>
  <c r="IH27" i="53"/>
  <c r="IG27" i="53"/>
  <c r="IF27" i="53"/>
  <c r="IE27" i="53"/>
  <c r="IK26" i="53"/>
  <c r="IL26" i="53" s="1"/>
  <c r="II26" i="53"/>
  <c r="IH26" i="53"/>
  <c r="IG26" i="53"/>
  <c r="IF26" i="53"/>
  <c r="IE26" i="53"/>
  <c r="IK25" i="53"/>
  <c r="IL25" i="53" s="1"/>
  <c r="II25" i="53"/>
  <c r="IH25" i="53"/>
  <c r="IG25" i="53"/>
  <c r="IF25" i="53"/>
  <c r="IE25" i="53"/>
  <c r="IK24" i="53"/>
  <c r="IL24" i="53" s="1"/>
  <c r="II24" i="53"/>
  <c r="IH24" i="53"/>
  <c r="IG24" i="53"/>
  <c r="IF24" i="53"/>
  <c r="IE24" i="53"/>
  <c r="IK23" i="53"/>
  <c r="IL23" i="53" s="1"/>
  <c r="II23" i="53"/>
  <c r="IH23" i="53"/>
  <c r="IG23" i="53"/>
  <c r="IF23" i="53"/>
  <c r="IE23" i="53"/>
  <c r="IK22" i="53"/>
  <c r="IL22" i="53" s="1"/>
  <c r="II22" i="53"/>
  <c r="IH22" i="53"/>
  <c r="IG22" i="53"/>
  <c r="IF22" i="53"/>
  <c r="IE22" i="53"/>
  <c r="IK21" i="53"/>
  <c r="IL21" i="53" s="1"/>
  <c r="II21" i="53"/>
  <c r="IH21" i="53"/>
  <c r="IG21" i="53"/>
  <c r="IF21" i="53"/>
  <c r="IE21" i="53"/>
  <c r="IK20" i="53"/>
  <c r="IL20" i="53" s="1"/>
  <c r="II20" i="53"/>
  <c r="IH20" i="53"/>
  <c r="IF20" i="53"/>
  <c r="IE20" i="53"/>
  <c r="IK19" i="53"/>
  <c r="IL19" i="53" s="1"/>
  <c r="II19" i="53"/>
  <c r="IH19" i="53"/>
  <c r="IG19" i="53"/>
  <c r="IF19" i="53"/>
  <c r="IE19" i="53"/>
  <c r="IK16" i="53"/>
  <c r="IL16" i="53" s="1"/>
  <c r="II16" i="53"/>
  <c r="IH16" i="53"/>
  <c r="IF16" i="53"/>
  <c r="IE16" i="53"/>
  <c r="IA8" i="53"/>
  <c r="HZ2" i="53"/>
  <c r="HX420" i="53" s="1"/>
  <c r="HK419" i="53"/>
  <c r="HO421" i="53" s="1"/>
  <c r="HL415" i="53"/>
  <c r="HL416" i="53" s="1"/>
  <c r="HT411" i="53"/>
  <c r="HU411" i="53" s="1"/>
  <c r="HR411" i="53"/>
  <c r="HQ411" i="53"/>
  <c r="HP411" i="53"/>
  <c r="HO411" i="53"/>
  <c r="HN411" i="53"/>
  <c r="HT409" i="53"/>
  <c r="HU409" i="53" s="1"/>
  <c r="HR409" i="53"/>
  <c r="HQ409" i="53"/>
  <c r="HP409" i="53"/>
  <c r="HO409" i="53"/>
  <c r="HN409" i="53"/>
  <c r="HU407" i="53"/>
  <c r="HT407" i="53"/>
  <c r="HR407" i="53"/>
  <c r="HQ407" i="53"/>
  <c r="HP407" i="53"/>
  <c r="HO407" i="53"/>
  <c r="HN407" i="53"/>
  <c r="HT406" i="53"/>
  <c r="HU406" i="53" s="1"/>
  <c r="HR406" i="53"/>
  <c r="HQ406" i="53"/>
  <c r="HP406" i="53"/>
  <c r="HO406" i="53"/>
  <c r="HN406" i="53"/>
  <c r="HT404" i="53"/>
  <c r="HU404" i="53" s="1"/>
  <c r="HR404" i="53"/>
  <c r="HQ404" i="53"/>
  <c r="HP404" i="53"/>
  <c r="HO404" i="53"/>
  <c r="HN404" i="53"/>
  <c r="HT402" i="53"/>
  <c r="HU402" i="53" s="1"/>
  <c r="HR402" i="53"/>
  <c r="HQ402" i="53"/>
  <c r="HP402" i="53"/>
  <c r="HO402" i="53"/>
  <c r="HN402" i="53"/>
  <c r="HU400" i="53"/>
  <c r="HT400" i="53"/>
  <c r="HR400" i="53"/>
  <c r="HQ400" i="53"/>
  <c r="HP400" i="53"/>
  <c r="HO400" i="53"/>
  <c r="HN400" i="53"/>
  <c r="HT398" i="53"/>
  <c r="HU398" i="53" s="1"/>
  <c r="HR398" i="53"/>
  <c r="HQ398" i="53"/>
  <c r="HP398" i="53"/>
  <c r="HO398" i="53"/>
  <c r="HN398" i="53"/>
  <c r="HT397" i="53"/>
  <c r="HU397" i="53" s="1"/>
  <c r="HR397" i="53"/>
  <c r="HQ397" i="53"/>
  <c r="HP397" i="53"/>
  <c r="HO397" i="53"/>
  <c r="HN397" i="53"/>
  <c r="HT396" i="53"/>
  <c r="HU396" i="53" s="1"/>
  <c r="HR396" i="53"/>
  <c r="HQ396" i="53"/>
  <c r="HP396" i="53"/>
  <c r="HO396" i="53"/>
  <c r="HN396" i="53"/>
  <c r="HT395" i="53"/>
  <c r="HU395" i="53" s="1"/>
  <c r="HR395" i="53"/>
  <c r="HQ395" i="53"/>
  <c r="HP395" i="53"/>
  <c r="HO395" i="53"/>
  <c r="HN395" i="53"/>
  <c r="HT394" i="53"/>
  <c r="HU394" i="53" s="1"/>
  <c r="HR394" i="53"/>
  <c r="HQ394" i="53"/>
  <c r="HP394" i="53"/>
  <c r="HO394" i="53"/>
  <c r="HN394" i="53"/>
  <c r="HU393" i="53"/>
  <c r="HT393" i="53"/>
  <c r="HR393" i="53"/>
  <c r="HQ393" i="53"/>
  <c r="HP393" i="53"/>
  <c r="HO393" i="53"/>
  <c r="HN393" i="53"/>
  <c r="HT391" i="53"/>
  <c r="HU391" i="53" s="1"/>
  <c r="HR391" i="53"/>
  <c r="HQ391" i="53"/>
  <c r="HP391" i="53"/>
  <c r="HO391" i="53"/>
  <c r="HN391" i="53"/>
  <c r="HU390" i="53"/>
  <c r="HT390" i="53"/>
  <c r="HR390" i="53"/>
  <c r="HQ390" i="53"/>
  <c r="HP390" i="53"/>
  <c r="HO390" i="53"/>
  <c r="HN390" i="53"/>
  <c r="HT389" i="53"/>
  <c r="HU389" i="53" s="1"/>
  <c r="HR389" i="53"/>
  <c r="HQ389" i="53"/>
  <c r="HP389" i="53"/>
  <c r="HO389" i="53"/>
  <c r="HN389" i="53"/>
  <c r="HT388" i="53"/>
  <c r="HU388" i="53" s="1"/>
  <c r="HR388" i="53"/>
  <c r="HQ388" i="53"/>
  <c r="HP388" i="53"/>
  <c r="HO388" i="53"/>
  <c r="HN388" i="53"/>
  <c r="HT387" i="53"/>
  <c r="HU387" i="53" s="1"/>
  <c r="HR387" i="53"/>
  <c r="HQ387" i="53"/>
  <c r="HP387" i="53"/>
  <c r="HO387" i="53"/>
  <c r="HN387" i="53"/>
  <c r="HT386" i="53"/>
  <c r="HU386" i="53" s="1"/>
  <c r="HR386" i="53"/>
  <c r="HQ386" i="53"/>
  <c r="HP386" i="53"/>
  <c r="HO386" i="53"/>
  <c r="HN386" i="53"/>
  <c r="HT384" i="53"/>
  <c r="HU384" i="53" s="1"/>
  <c r="HR384" i="53"/>
  <c r="HQ384" i="53"/>
  <c r="HP384" i="53"/>
  <c r="HO384" i="53"/>
  <c r="HN384" i="53"/>
  <c r="HT383" i="53"/>
  <c r="HU383" i="53" s="1"/>
  <c r="HR383" i="53"/>
  <c r="HQ383" i="53"/>
  <c r="HP383" i="53"/>
  <c r="HO383" i="53"/>
  <c r="HN383" i="53"/>
  <c r="HT382" i="53"/>
  <c r="HU382" i="53" s="1"/>
  <c r="HR382" i="53"/>
  <c r="HQ382" i="53"/>
  <c r="HP382" i="53"/>
  <c r="HO382" i="53"/>
  <c r="HN382" i="53"/>
  <c r="HU381" i="53"/>
  <c r="HT381" i="53"/>
  <c r="HR381" i="53"/>
  <c r="HQ381" i="53"/>
  <c r="HP381" i="53"/>
  <c r="HO381" i="53"/>
  <c r="HN381" i="53"/>
  <c r="HT380" i="53"/>
  <c r="HU380" i="53" s="1"/>
  <c r="HR380" i="53"/>
  <c r="HQ380" i="53"/>
  <c r="HP380" i="53"/>
  <c r="HO380" i="53"/>
  <c r="HN380" i="53"/>
  <c r="HT379" i="53"/>
  <c r="HU379" i="53" s="1"/>
  <c r="HR379" i="53"/>
  <c r="HQ379" i="53"/>
  <c r="HP379" i="53"/>
  <c r="HO379" i="53"/>
  <c r="HN379" i="53"/>
  <c r="HT377" i="53"/>
  <c r="HU377" i="53" s="1"/>
  <c r="HR377" i="53"/>
  <c r="HQ377" i="53"/>
  <c r="HP377" i="53"/>
  <c r="HO377" i="53"/>
  <c r="HN377" i="53"/>
  <c r="HT373" i="53"/>
  <c r="HU373" i="53" s="1"/>
  <c r="HR373" i="53"/>
  <c r="HQ373" i="53"/>
  <c r="HP373" i="53"/>
  <c r="HO373" i="53"/>
  <c r="HN373" i="53"/>
  <c r="HT372" i="53"/>
  <c r="HU372" i="53" s="1"/>
  <c r="HR372" i="53"/>
  <c r="HQ372" i="53"/>
  <c r="HP372" i="53"/>
  <c r="HO372" i="53"/>
  <c r="HN372" i="53"/>
  <c r="HT370" i="53"/>
  <c r="HU370" i="53" s="1"/>
  <c r="HR370" i="53"/>
  <c r="HQ370" i="53"/>
  <c r="HP370" i="53"/>
  <c r="HO370" i="53"/>
  <c r="HN370" i="53"/>
  <c r="HT368" i="53"/>
  <c r="HU368" i="53" s="1"/>
  <c r="HR368" i="53"/>
  <c r="HQ368" i="53"/>
  <c r="HP368" i="53"/>
  <c r="HO368" i="53"/>
  <c r="HN368" i="53"/>
  <c r="HU367" i="53"/>
  <c r="HT367" i="53"/>
  <c r="HR367" i="53"/>
  <c r="HQ367" i="53"/>
  <c r="HP367" i="53"/>
  <c r="HO367" i="53"/>
  <c r="HN367" i="53"/>
  <c r="HT366" i="53"/>
  <c r="HU366" i="53" s="1"/>
  <c r="HR366" i="53"/>
  <c r="HQ366" i="53"/>
  <c r="HP366" i="53"/>
  <c r="HO366" i="53"/>
  <c r="HN366" i="53"/>
  <c r="HT365" i="53"/>
  <c r="HU365" i="53" s="1"/>
  <c r="HR365" i="53"/>
  <c r="HQ365" i="53"/>
  <c r="HP365" i="53"/>
  <c r="HO365" i="53"/>
  <c r="HN365" i="53"/>
  <c r="HT364" i="53"/>
  <c r="HU364" i="53" s="1"/>
  <c r="HR364" i="53"/>
  <c r="HQ364" i="53"/>
  <c r="HP364" i="53"/>
  <c r="HO364" i="53"/>
  <c r="HN364" i="53"/>
  <c r="HU363" i="53"/>
  <c r="HT363" i="53"/>
  <c r="HR363" i="53"/>
  <c r="HQ363" i="53"/>
  <c r="HP363" i="53"/>
  <c r="HO363" i="53"/>
  <c r="HN363" i="53"/>
  <c r="HT362" i="53"/>
  <c r="HU362" i="53" s="1"/>
  <c r="HR362" i="53"/>
  <c r="HQ362" i="53"/>
  <c r="HP362" i="53"/>
  <c r="HO362" i="53"/>
  <c r="HN362" i="53"/>
  <c r="HT361" i="53"/>
  <c r="HU361" i="53" s="1"/>
  <c r="HR361" i="53"/>
  <c r="HQ361" i="53"/>
  <c r="HP361" i="53"/>
  <c r="HO361" i="53"/>
  <c r="HN361" i="53"/>
  <c r="HT359" i="53"/>
  <c r="HU359" i="53" s="1"/>
  <c r="HR359" i="53"/>
  <c r="HQ359" i="53"/>
  <c r="HP359" i="53"/>
  <c r="HO359" i="53"/>
  <c r="HN359" i="53"/>
  <c r="HU358" i="53"/>
  <c r="HT358" i="53"/>
  <c r="HR358" i="53"/>
  <c r="HQ358" i="53"/>
  <c r="HP358" i="53"/>
  <c r="HO358" i="53"/>
  <c r="HN358" i="53"/>
  <c r="HT356" i="53"/>
  <c r="HU356" i="53" s="1"/>
  <c r="HR356" i="53"/>
  <c r="HQ356" i="53"/>
  <c r="HP356" i="53"/>
  <c r="HO356" i="53"/>
  <c r="HN356" i="53"/>
  <c r="HT355" i="53"/>
  <c r="HU355" i="53" s="1"/>
  <c r="HR355" i="53"/>
  <c r="HQ355" i="53"/>
  <c r="HP355" i="53"/>
  <c r="HO355" i="53"/>
  <c r="HN355" i="53"/>
  <c r="HT354" i="53"/>
  <c r="HU354" i="53" s="1"/>
  <c r="HR354" i="53"/>
  <c r="HQ354" i="53"/>
  <c r="HP354" i="53"/>
  <c r="HO354" i="53"/>
  <c r="HN354" i="53"/>
  <c r="HT353" i="53"/>
  <c r="HU353" i="53" s="1"/>
  <c r="HR353" i="53"/>
  <c r="HQ353" i="53"/>
  <c r="HP353" i="53"/>
  <c r="HO353" i="53"/>
  <c r="HN353" i="53"/>
  <c r="HT352" i="53"/>
  <c r="HU352" i="53" s="1"/>
  <c r="HR352" i="53"/>
  <c r="HQ352" i="53"/>
  <c r="HP352" i="53"/>
  <c r="HO352" i="53"/>
  <c r="HN352" i="53"/>
  <c r="HU351" i="53"/>
  <c r="HT351" i="53"/>
  <c r="HR351" i="53"/>
  <c r="HQ351" i="53"/>
  <c r="HP351" i="53"/>
  <c r="HO351" i="53"/>
  <c r="HN351" i="53"/>
  <c r="HT350" i="53"/>
  <c r="HU350" i="53" s="1"/>
  <c r="HR350" i="53"/>
  <c r="HQ350" i="53"/>
  <c r="HP350" i="53"/>
  <c r="HO350" i="53"/>
  <c r="HN350" i="53"/>
  <c r="HU349" i="53"/>
  <c r="HT349" i="53"/>
  <c r="HR349" i="53"/>
  <c r="HQ349" i="53"/>
  <c r="HP349" i="53"/>
  <c r="HO349" i="53"/>
  <c r="HN349" i="53"/>
  <c r="HT348" i="53"/>
  <c r="HU348" i="53" s="1"/>
  <c r="HR348" i="53"/>
  <c r="HQ348" i="53"/>
  <c r="HP348" i="53"/>
  <c r="HO348" i="53"/>
  <c r="HN348" i="53"/>
  <c r="HT347" i="53"/>
  <c r="HU347" i="53" s="1"/>
  <c r="HR347" i="53"/>
  <c r="HQ347" i="53"/>
  <c r="HP347" i="53"/>
  <c r="HO347" i="53"/>
  <c r="HN347" i="53"/>
  <c r="HT346" i="53"/>
  <c r="HU346" i="53" s="1"/>
  <c r="HR346" i="53"/>
  <c r="HQ346" i="53"/>
  <c r="HP346" i="53"/>
  <c r="HO346" i="53"/>
  <c r="HN346" i="53"/>
  <c r="HT342" i="53"/>
  <c r="HU342" i="53" s="1"/>
  <c r="HR342" i="53"/>
  <c r="HQ342" i="53"/>
  <c r="HP342" i="53"/>
  <c r="HO342" i="53"/>
  <c r="HN342" i="53"/>
  <c r="HT341" i="53"/>
  <c r="HU341" i="53" s="1"/>
  <c r="HR341" i="53"/>
  <c r="HQ341" i="53"/>
  <c r="HP341" i="53"/>
  <c r="HO341" i="53"/>
  <c r="HN341" i="53"/>
  <c r="HT340" i="53"/>
  <c r="HU340" i="53" s="1"/>
  <c r="HR340" i="53"/>
  <c r="HQ340" i="53"/>
  <c r="HP340" i="53"/>
  <c r="HO340" i="53"/>
  <c r="HN340" i="53"/>
  <c r="HT338" i="53"/>
  <c r="HU338" i="53" s="1"/>
  <c r="HR338" i="53"/>
  <c r="HQ338" i="53"/>
  <c r="HP338" i="53"/>
  <c r="HO338" i="53"/>
  <c r="HN338" i="53"/>
  <c r="HU337" i="53"/>
  <c r="HT337" i="53"/>
  <c r="HR337" i="53"/>
  <c r="HQ337" i="53"/>
  <c r="HP337" i="53"/>
  <c r="HO337" i="53"/>
  <c r="HN337" i="53"/>
  <c r="HT336" i="53"/>
  <c r="HU336" i="53" s="1"/>
  <c r="HR336" i="53"/>
  <c r="HQ336" i="53"/>
  <c r="HP336" i="53"/>
  <c r="HO336" i="53"/>
  <c r="HN336" i="53"/>
  <c r="HT335" i="53"/>
  <c r="HU335" i="53" s="1"/>
  <c r="HR335" i="53"/>
  <c r="HQ335" i="53"/>
  <c r="HP335" i="53"/>
  <c r="HO335" i="53"/>
  <c r="HN335" i="53"/>
  <c r="HT334" i="53"/>
  <c r="HU334" i="53" s="1"/>
  <c r="HR334" i="53"/>
  <c r="HQ334" i="53"/>
  <c r="HP334" i="53"/>
  <c r="HO334" i="53"/>
  <c r="HN334" i="53"/>
  <c r="HT333" i="53"/>
  <c r="HU333" i="53" s="1"/>
  <c r="HR333" i="53"/>
  <c r="HQ333" i="53"/>
  <c r="HP333" i="53"/>
  <c r="HO333" i="53"/>
  <c r="HN333" i="53"/>
  <c r="HT330" i="53"/>
  <c r="HU330" i="53" s="1"/>
  <c r="HR330" i="53"/>
  <c r="HQ330" i="53"/>
  <c r="HP330" i="53"/>
  <c r="HO330" i="53"/>
  <c r="HN330" i="53"/>
  <c r="HT329" i="53"/>
  <c r="HU329" i="53" s="1"/>
  <c r="HR329" i="53"/>
  <c r="HQ329" i="53"/>
  <c r="HP329" i="53"/>
  <c r="HO329" i="53"/>
  <c r="HN329" i="53"/>
  <c r="HT328" i="53"/>
  <c r="HU328" i="53" s="1"/>
  <c r="HR328" i="53"/>
  <c r="HQ328" i="53"/>
  <c r="HP328" i="53"/>
  <c r="HO328" i="53"/>
  <c r="HN328" i="53"/>
  <c r="HU327" i="53"/>
  <c r="HT327" i="53"/>
  <c r="HR327" i="53"/>
  <c r="HQ327" i="53"/>
  <c r="HP327" i="53"/>
  <c r="HO327" i="53"/>
  <c r="HN327" i="53"/>
  <c r="HT326" i="53"/>
  <c r="HU326" i="53" s="1"/>
  <c r="HR326" i="53"/>
  <c r="HQ326" i="53"/>
  <c r="HP326" i="53"/>
  <c r="HO326" i="53"/>
  <c r="HN326" i="53"/>
  <c r="HT325" i="53"/>
  <c r="HU325" i="53" s="1"/>
  <c r="HR325" i="53"/>
  <c r="HQ325" i="53"/>
  <c r="HP325" i="53"/>
  <c r="HO325" i="53"/>
  <c r="HN325" i="53"/>
  <c r="HT324" i="53"/>
  <c r="HU324" i="53" s="1"/>
  <c r="HR324" i="53"/>
  <c r="HQ324" i="53"/>
  <c r="HP324" i="53"/>
  <c r="HO324" i="53"/>
  <c r="HN324" i="53"/>
  <c r="HU323" i="53"/>
  <c r="HT323" i="53"/>
  <c r="HR323" i="53"/>
  <c r="HQ323" i="53"/>
  <c r="HP323" i="53"/>
  <c r="HO323" i="53"/>
  <c r="HN323" i="53"/>
  <c r="HT322" i="53"/>
  <c r="HU322" i="53" s="1"/>
  <c r="HR322" i="53"/>
  <c r="HQ322" i="53"/>
  <c r="HP322" i="53"/>
  <c r="HO322" i="53"/>
  <c r="HN322" i="53"/>
  <c r="HT321" i="53"/>
  <c r="HU321" i="53" s="1"/>
  <c r="HR321" i="53"/>
  <c r="HQ321" i="53"/>
  <c r="HP321" i="53"/>
  <c r="HO321" i="53"/>
  <c r="HN321" i="53"/>
  <c r="HT320" i="53"/>
  <c r="HU320" i="53" s="1"/>
  <c r="HR320" i="53"/>
  <c r="HQ320" i="53"/>
  <c r="HP320" i="53"/>
  <c r="HO320" i="53"/>
  <c r="HN320" i="53"/>
  <c r="HU319" i="53"/>
  <c r="HT319" i="53"/>
  <c r="HR319" i="53"/>
  <c r="HQ319" i="53"/>
  <c r="HP319" i="53"/>
  <c r="HO319" i="53"/>
  <c r="HN319" i="53"/>
  <c r="HT318" i="53"/>
  <c r="HU318" i="53" s="1"/>
  <c r="HR318" i="53"/>
  <c r="HQ318" i="53"/>
  <c r="HP318" i="53"/>
  <c r="HO318" i="53"/>
  <c r="HN318" i="53"/>
  <c r="HT317" i="53"/>
  <c r="HU317" i="53" s="1"/>
  <c r="HR317" i="53"/>
  <c r="HQ317" i="53"/>
  <c r="HP317" i="53"/>
  <c r="HO317" i="53"/>
  <c r="HN317" i="53"/>
  <c r="HT316" i="53"/>
  <c r="HU316" i="53" s="1"/>
  <c r="HR316" i="53"/>
  <c r="HQ316" i="53"/>
  <c r="HP316" i="53"/>
  <c r="HO316" i="53"/>
  <c r="HN316" i="53"/>
  <c r="HT315" i="53"/>
  <c r="HU315" i="53" s="1"/>
  <c r="HR315" i="53"/>
  <c r="HQ315" i="53"/>
  <c r="HP315" i="53"/>
  <c r="HO315" i="53"/>
  <c r="HN315" i="53"/>
  <c r="HT314" i="53"/>
  <c r="HU314" i="53" s="1"/>
  <c r="HR314" i="53"/>
  <c r="HQ314" i="53"/>
  <c r="HP314" i="53"/>
  <c r="HO314" i="53"/>
  <c r="HN314" i="53"/>
  <c r="HU313" i="53"/>
  <c r="HT313" i="53"/>
  <c r="HR313" i="53"/>
  <c r="HQ313" i="53"/>
  <c r="HP313" i="53"/>
  <c r="HO313" i="53"/>
  <c r="HN313" i="53"/>
  <c r="HT312" i="53"/>
  <c r="HU312" i="53" s="1"/>
  <c r="HR312" i="53"/>
  <c r="HQ312" i="53"/>
  <c r="HP312" i="53"/>
  <c r="HO312" i="53"/>
  <c r="HN312" i="53"/>
  <c r="HT311" i="53"/>
  <c r="HU311" i="53" s="1"/>
  <c r="HR311" i="53"/>
  <c r="HQ311" i="53"/>
  <c r="HP311" i="53"/>
  <c r="HO311" i="53"/>
  <c r="HN311" i="53"/>
  <c r="HT308" i="53"/>
  <c r="HU308" i="53" s="1"/>
  <c r="HR308" i="53"/>
  <c r="HQ308" i="53"/>
  <c r="HP308" i="53"/>
  <c r="HO308" i="53"/>
  <c r="HN308" i="53"/>
  <c r="HT307" i="53"/>
  <c r="HU307" i="53" s="1"/>
  <c r="HR307" i="53"/>
  <c r="HQ307" i="53"/>
  <c r="HP307" i="53"/>
  <c r="HO307" i="53"/>
  <c r="HN307" i="53"/>
  <c r="HT306" i="53"/>
  <c r="HU306" i="53" s="1"/>
  <c r="HR306" i="53"/>
  <c r="HQ306" i="53"/>
  <c r="HP306" i="53"/>
  <c r="HO306" i="53"/>
  <c r="HN306" i="53"/>
  <c r="HT305" i="53"/>
  <c r="HU305" i="53" s="1"/>
  <c r="HR305" i="53"/>
  <c r="HQ305" i="53"/>
  <c r="HP305" i="53"/>
  <c r="HO305" i="53"/>
  <c r="HN305" i="53"/>
  <c r="HT304" i="53"/>
  <c r="HU304" i="53" s="1"/>
  <c r="HR304" i="53"/>
  <c r="HQ304" i="53"/>
  <c r="HP304" i="53"/>
  <c r="HO304" i="53"/>
  <c r="HN304" i="53"/>
  <c r="HU301" i="53"/>
  <c r="HT301" i="53"/>
  <c r="HR301" i="53"/>
  <c r="HQ301" i="53"/>
  <c r="HP301" i="53"/>
  <c r="HO301" i="53"/>
  <c r="HN301" i="53"/>
  <c r="HT300" i="53"/>
  <c r="HU300" i="53" s="1"/>
  <c r="HR300" i="53"/>
  <c r="HQ300" i="53"/>
  <c r="HP300" i="53"/>
  <c r="HO300" i="53"/>
  <c r="HN300" i="53"/>
  <c r="HT299" i="53"/>
  <c r="HU299" i="53" s="1"/>
  <c r="HR299" i="53"/>
  <c r="HQ299" i="53"/>
  <c r="HP299" i="53"/>
  <c r="HO299" i="53"/>
  <c r="HN299" i="53"/>
  <c r="HT298" i="53"/>
  <c r="HU298" i="53" s="1"/>
  <c r="HR298" i="53"/>
  <c r="HQ298" i="53"/>
  <c r="HP298" i="53"/>
  <c r="HO298" i="53"/>
  <c r="HN298" i="53"/>
  <c r="HT297" i="53"/>
  <c r="HU297" i="53" s="1"/>
  <c r="HR297" i="53"/>
  <c r="HQ297" i="53"/>
  <c r="HP297" i="53"/>
  <c r="HO297" i="53"/>
  <c r="HN297" i="53"/>
  <c r="HT296" i="53"/>
  <c r="HU296" i="53" s="1"/>
  <c r="HR296" i="53"/>
  <c r="HQ296" i="53"/>
  <c r="HP296" i="53"/>
  <c r="HO296" i="53"/>
  <c r="HN296" i="53"/>
  <c r="HT295" i="53"/>
  <c r="HU295" i="53" s="1"/>
  <c r="HR295" i="53"/>
  <c r="HQ295" i="53"/>
  <c r="HP295" i="53"/>
  <c r="HO295" i="53"/>
  <c r="HN295" i="53"/>
  <c r="HT294" i="53"/>
  <c r="HU294" i="53" s="1"/>
  <c r="HR294" i="53"/>
  <c r="HQ294" i="53"/>
  <c r="HP294" i="53"/>
  <c r="HO294" i="53"/>
  <c r="HN294" i="53"/>
  <c r="HT293" i="53"/>
  <c r="HU293" i="53" s="1"/>
  <c r="HR293" i="53"/>
  <c r="HQ293" i="53"/>
  <c r="HP293" i="53"/>
  <c r="HO293" i="53"/>
  <c r="HN293" i="53"/>
  <c r="HT292" i="53"/>
  <c r="HU292" i="53" s="1"/>
  <c r="HR292" i="53"/>
  <c r="HQ292" i="53"/>
  <c r="HP292" i="53"/>
  <c r="HO292" i="53"/>
  <c r="HN292" i="53"/>
  <c r="HT291" i="53"/>
  <c r="HU291" i="53" s="1"/>
  <c r="HR291" i="53"/>
  <c r="HQ291" i="53"/>
  <c r="HP291" i="53"/>
  <c r="HO291" i="53"/>
  <c r="HN291" i="53"/>
  <c r="HT290" i="53"/>
  <c r="HU290" i="53" s="1"/>
  <c r="HR290" i="53"/>
  <c r="HQ290" i="53"/>
  <c r="HP290" i="53"/>
  <c r="HO290" i="53"/>
  <c r="HN290" i="53"/>
  <c r="HT289" i="53"/>
  <c r="HU289" i="53" s="1"/>
  <c r="HR289" i="53"/>
  <c r="HQ289" i="53"/>
  <c r="HP289" i="53"/>
  <c r="HO289" i="53"/>
  <c r="HN289" i="53"/>
  <c r="HT288" i="53"/>
  <c r="HU288" i="53" s="1"/>
  <c r="HR288" i="53"/>
  <c r="HQ288" i="53"/>
  <c r="HP288" i="53"/>
  <c r="HO288" i="53"/>
  <c r="HN288" i="53"/>
  <c r="HT287" i="53"/>
  <c r="HU287" i="53" s="1"/>
  <c r="HR287" i="53"/>
  <c r="HQ287" i="53"/>
  <c r="HP287" i="53"/>
  <c r="HO287" i="53"/>
  <c r="HN287" i="53"/>
  <c r="HT286" i="53"/>
  <c r="HU286" i="53" s="1"/>
  <c r="HR286" i="53"/>
  <c r="HQ286" i="53"/>
  <c r="HP286" i="53"/>
  <c r="HO286" i="53"/>
  <c r="HN286" i="53"/>
  <c r="HT285" i="53"/>
  <c r="HU285" i="53" s="1"/>
  <c r="HR285" i="53"/>
  <c r="HQ285" i="53"/>
  <c r="HP285" i="53"/>
  <c r="HO285" i="53"/>
  <c r="HN285" i="53"/>
  <c r="HT284" i="53"/>
  <c r="HU284" i="53" s="1"/>
  <c r="HR284" i="53"/>
  <c r="HQ284" i="53"/>
  <c r="HP284" i="53"/>
  <c r="HO284" i="53"/>
  <c r="HN284" i="53"/>
  <c r="HT280" i="53"/>
  <c r="HU280" i="53" s="1"/>
  <c r="HR280" i="53"/>
  <c r="HQ280" i="53"/>
  <c r="HP280" i="53"/>
  <c r="HO280" i="53"/>
  <c r="HN280" i="53"/>
  <c r="HT279" i="53"/>
  <c r="HU279" i="53" s="1"/>
  <c r="HR279" i="53"/>
  <c r="HQ279" i="53"/>
  <c r="HP279" i="53"/>
  <c r="HO279" i="53"/>
  <c r="HN279" i="53"/>
  <c r="HT278" i="53"/>
  <c r="HU278" i="53" s="1"/>
  <c r="HR278" i="53"/>
  <c r="HQ278" i="53"/>
  <c r="HP278" i="53"/>
  <c r="HO278" i="53"/>
  <c r="HN278" i="53"/>
  <c r="HT277" i="53"/>
  <c r="HU277" i="53" s="1"/>
  <c r="HR277" i="53"/>
  <c r="HQ277" i="53"/>
  <c r="HP277" i="53"/>
  <c r="HO277" i="53"/>
  <c r="HN277" i="53"/>
  <c r="HT276" i="53"/>
  <c r="HU276" i="53" s="1"/>
  <c r="HR276" i="53"/>
  <c r="HQ276" i="53"/>
  <c r="HP276" i="53"/>
  <c r="HO276" i="53"/>
  <c r="HN276" i="53"/>
  <c r="HT275" i="53"/>
  <c r="HU275" i="53" s="1"/>
  <c r="HR275" i="53"/>
  <c r="HQ275" i="53"/>
  <c r="HP275" i="53"/>
  <c r="HO275" i="53"/>
  <c r="HN275" i="53"/>
  <c r="HT274" i="53"/>
  <c r="HU274" i="53" s="1"/>
  <c r="HR274" i="53"/>
  <c r="HQ274" i="53"/>
  <c r="HP274" i="53"/>
  <c r="HO274" i="53"/>
  <c r="HN274" i="53"/>
  <c r="HT273" i="53"/>
  <c r="HU273" i="53" s="1"/>
  <c r="HR273" i="53"/>
  <c r="HQ273" i="53"/>
  <c r="HP273" i="53"/>
  <c r="HO273" i="53"/>
  <c r="HN273" i="53"/>
  <c r="HT272" i="53"/>
  <c r="HU272" i="53" s="1"/>
  <c r="HR272" i="53"/>
  <c r="HQ272" i="53"/>
  <c r="HP272" i="53"/>
  <c r="HO272" i="53"/>
  <c r="HN272" i="53"/>
  <c r="HT271" i="53"/>
  <c r="HU271" i="53" s="1"/>
  <c r="HR271" i="53"/>
  <c r="HQ271" i="53"/>
  <c r="HP271" i="53"/>
  <c r="HO271" i="53"/>
  <c r="HN271" i="53"/>
  <c r="HT270" i="53"/>
  <c r="HU270" i="53" s="1"/>
  <c r="HR270" i="53"/>
  <c r="HQ270" i="53"/>
  <c r="HP270" i="53"/>
  <c r="HO270" i="53"/>
  <c r="HN270" i="53"/>
  <c r="HT269" i="53"/>
  <c r="HU269" i="53" s="1"/>
  <c r="HR269" i="53"/>
  <c r="HQ269" i="53"/>
  <c r="HP269" i="53"/>
  <c r="HO269" i="53"/>
  <c r="HN269" i="53"/>
  <c r="HT268" i="53"/>
  <c r="HU268" i="53" s="1"/>
  <c r="HR268" i="53"/>
  <c r="HQ268" i="53"/>
  <c r="HP268" i="53"/>
  <c r="HO268" i="53"/>
  <c r="HN268" i="53"/>
  <c r="HT267" i="53"/>
  <c r="HU267" i="53" s="1"/>
  <c r="HR267" i="53"/>
  <c r="HQ267" i="53"/>
  <c r="HO267" i="53"/>
  <c r="HS267" i="53" s="1"/>
  <c r="HT266" i="53"/>
  <c r="HU266" i="53" s="1"/>
  <c r="HR266" i="53"/>
  <c r="HQ266" i="53"/>
  <c r="HP266" i="53"/>
  <c r="HO266" i="53"/>
  <c r="HN266" i="53"/>
  <c r="HT265" i="53"/>
  <c r="HU265" i="53" s="1"/>
  <c r="HR265" i="53"/>
  <c r="HQ265" i="53"/>
  <c r="HP265" i="53"/>
  <c r="HO265" i="53"/>
  <c r="HN265" i="53"/>
  <c r="HT264" i="53"/>
  <c r="HU264" i="53" s="1"/>
  <c r="HR264" i="53"/>
  <c r="HQ264" i="53"/>
  <c r="HP264" i="53"/>
  <c r="HO264" i="53"/>
  <c r="HN264" i="53"/>
  <c r="HT258" i="53"/>
  <c r="HU258" i="53" s="1"/>
  <c r="HR258" i="53"/>
  <c r="HQ258" i="53"/>
  <c r="HP258" i="53"/>
  <c r="HO258" i="53"/>
  <c r="HN258" i="53"/>
  <c r="HT257" i="53"/>
  <c r="HU257" i="53" s="1"/>
  <c r="HR257" i="53"/>
  <c r="HQ257" i="53"/>
  <c r="HP257" i="53"/>
  <c r="HO257" i="53"/>
  <c r="HN257" i="53"/>
  <c r="HT256" i="53"/>
  <c r="HU256" i="53" s="1"/>
  <c r="HR256" i="53"/>
  <c r="HQ256" i="53"/>
  <c r="HP256" i="53"/>
  <c r="HO256" i="53"/>
  <c r="HN256" i="53"/>
  <c r="HT255" i="53"/>
  <c r="HU255" i="53" s="1"/>
  <c r="HR255" i="53"/>
  <c r="HQ255" i="53"/>
  <c r="HP255" i="53"/>
  <c r="HO255" i="53"/>
  <c r="HN255" i="53"/>
  <c r="HT254" i="53"/>
  <c r="HU254" i="53" s="1"/>
  <c r="HR254" i="53"/>
  <c r="HQ254" i="53"/>
  <c r="HP254" i="53"/>
  <c r="HO254" i="53"/>
  <c r="HN254" i="53"/>
  <c r="HT253" i="53"/>
  <c r="HU253" i="53" s="1"/>
  <c r="HR253" i="53"/>
  <c r="HQ253" i="53"/>
  <c r="HP253" i="53"/>
  <c r="HO253" i="53"/>
  <c r="HN253" i="53"/>
  <c r="HT252" i="53"/>
  <c r="HU252" i="53" s="1"/>
  <c r="HR252" i="53"/>
  <c r="HQ252" i="53"/>
  <c r="HP252" i="53"/>
  <c r="HO252" i="53"/>
  <c r="HN252" i="53"/>
  <c r="HT251" i="53"/>
  <c r="HU251" i="53" s="1"/>
  <c r="HR251" i="53"/>
  <c r="HQ251" i="53"/>
  <c r="HP251" i="53"/>
  <c r="HO251" i="53"/>
  <c r="HN251" i="53"/>
  <c r="HT250" i="53"/>
  <c r="HU250" i="53" s="1"/>
  <c r="HR250" i="53"/>
  <c r="HQ250" i="53"/>
  <c r="HP250" i="53"/>
  <c r="HO250" i="53"/>
  <c r="HN250" i="53"/>
  <c r="HT249" i="53"/>
  <c r="HU249" i="53" s="1"/>
  <c r="HR249" i="53"/>
  <c r="HQ249" i="53"/>
  <c r="HP249" i="53"/>
  <c r="HO249" i="53"/>
  <c r="HN249" i="53"/>
  <c r="HT248" i="53"/>
  <c r="HU248" i="53" s="1"/>
  <c r="HR248" i="53"/>
  <c r="HQ248" i="53"/>
  <c r="HP248" i="53"/>
  <c r="HO248" i="53"/>
  <c r="HN248" i="53"/>
  <c r="HT247" i="53"/>
  <c r="HU247" i="53" s="1"/>
  <c r="HR247" i="53"/>
  <c r="HQ247" i="53"/>
  <c r="HP247" i="53"/>
  <c r="HO247" i="53"/>
  <c r="HN247" i="53"/>
  <c r="HT246" i="53"/>
  <c r="HU246" i="53" s="1"/>
  <c r="HR246" i="53"/>
  <c r="HQ246" i="53"/>
  <c r="HP246" i="53"/>
  <c r="HO246" i="53"/>
  <c r="HN246" i="53"/>
  <c r="HT245" i="53"/>
  <c r="HU245" i="53" s="1"/>
  <c r="HR245" i="53"/>
  <c r="HQ245" i="53"/>
  <c r="HP245" i="53"/>
  <c r="HO245" i="53"/>
  <c r="HN245" i="53"/>
  <c r="HT244" i="53"/>
  <c r="HU244" i="53" s="1"/>
  <c r="HR244" i="53"/>
  <c r="HQ244" i="53"/>
  <c r="HP244" i="53"/>
  <c r="HO244" i="53"/>
  <c r="HN244" i="53"/>
  <c r="HT243" i="53"/>
  <c r="HU243" i="53" s="1"/>
  <c r="HR243" i="53"/>
  <c r="HQ243" i="53"/>
  <c r="HP243" i="53"/>
  <c r="HO243" i="53"/>
  <c r="HN243" i="53"/>
  <c r="HT242" i="53"/>
  <c r="HU242" i="53" s="1"/>
  <c r="HR242" i="53"/>
  <c r="HQ242" i="53"/>
  <c r="HP242" i="53"/>
  <c r="HO242" i="53"/>
  <c r="HN242" i="53"/>
  <c r="HT241" i="53"/>
  <c r="HU241" i="53" s="1"/>
  <c r="HR241" i="53"/>
  <c r="HQ241" i="53"/>
  <c r="HP241" i="53"/>
  <c r="HO241" i="53"/>
  <c r="HN241" i="53"/>
  <c r="HT240" i="53"/>
  <c r="HU240" i="53" s="1"/>
  <c r="HR240" i="53"/>
  <c r="HQ240" i="53"/>
  <c r="HP240" i="53"/>
  <c r="HO240" i="53"/>
  <c r="HN240" i="53"/>
  <c r="HT238" i="53"/>
  <c r="HU238" i="53" s="1"/>
  <c r="HR238" i="53"/>
  <c r="HQ238" i="53"/>
  <c r="HP238" i="53"/>
  <c r="HO238" i="53"/>
  <c r="HN238" i="53"/>
  <c r="HT237" i="53"/>
  <c r="HU237" i="53" s="1"/>
  <c r="HR237" i="53"/>
  <c r="HQ237" i="53"/>
  <c r="HP237" i="53"/>
  <c r="HO237" i="53"/>
  <c r="HN237" i="53"/>
  <c r="HT236" i="53"/>
  <c r="HU236" i="53" s="1"/>
  <c r="HR236" i="53"/>
  <c r="HQ236" i="53"/>
  <c r="HP236" i="53"/>
  <c r="HO236" i="53"/>
  <c r="HN236" i="53"/>
  <c r="HT235" i="53"/>
  <c r="HU235" i="53" s="1"/>
  <c r="HR235" i="53"/>
  <c r="HQ235" i="53"/>
  <c r="HP235" i="53"/>
  <c r="HO235" i="53"/>
  <c r="HN235" i="53"/>
  <c r="HT234" i="53"/>
  <c r="HU234" i="53" s="1"/>
  <c r="HR234" i="53"/>
  <c r="HQ234" i="53"/>
  <c r="HP234" i="53"/>
  <c r="HO234" i="53"/>
  <c r="HN234" i="53"/>
  <c r="HT233" i="53"/>
  <c r="HU233" i="53" s="1"/>
  <c r="HR233" i="53"/>
  <c r="HQ233" i="53"/>
  <c r="HP233" i="53"/>
  <c r="HO233" i="53"/>
  <c r="HN233" i="53"/>
  <c r="HT232" i="53"/>
  <c r="HU232" i="53" s="1"/>
  <c r="HR232" i="53"/>
  <c r="HQ232" i="53"/>
  <c r="HP232" i="53"/>
  <c r="HO232" i="53"/>
  <c r="HN232" i="53"/>
  <c r="HT231" i="53"/>
  <c r="HU231" i="53" s="1"/>
  <c r="HR231" i="53"/>
  <c r="HQ231" i="53"/>
  <c r="HP231" i="53"/>
  <c r="HO231" i="53"/>
  <c r="HN231" i="53"/>
  <c r="HT230" i="53"/>
  <c r="HU230" i="53" s="1"/>
  <c r="HR230" i="53"/>
  <c r="HQ230" i="53"/>
  <c r="HP230" i="53"/>
  <c r="HO230" i="53"/>
  <c r="HN230" i="53"/>
  <c r="HT229" i="53"/>
  <c r="HU229" i="53" s="1"/>
  <c r="HR229" i="53"/>
  <c r="HQ229" i="53"/>
  <c r="HP229" i="53"/>
  <c r="HO229" i="53"/>
  <c r="HN229" i="53"/>
  <c r="HT228" i="53"/>
  <c r="HU228" i="53" s="1"/>
  <c r="HR228" i="53"/>
  <c r="HQ228" i="53"/>
  <c r="HP228" i="53"/>
  <c r="HO228" i="53"/>
  <c r="HN228" i="53"/>
  <c r="HT227" i="53"/>
  <c r="HU227" i="53" s="1"/>
  <c r="HR227" i="53"/>
  <c r="HQ227" i="53"/>
  <c r="HP227" i="53"/>
  <c r="HO227" i="53"/>
  <c r="HN227" i="53"/>
  <c r="HT226" i="53"/>
  <c r="HU226" i="53" s="1"/>
  <c r="HR226" i="53"/>
  <c r="HQ226" i="53"/>
  <c r="HP226" i="53"/>
  <c r="HO226" i="53"/>
  <c r="HN226" i="53"/>
  <c r="HT224" i="53"/>
  <c r="HU224" i="53" s="1"/>
  <c r="HR224" i="53"/>
  <c r="HQ224" i="53"/>
  <c r="HP224" i="53"/>
  <c r="HO224" i="53"/>
  <c r="HN224" i="53"/>
  <c r="HT223" i="53"/>
  <c r="HU223" i="53" s="1"/>
  <c r="HR223" i="53"/>
  <c r="HQ223" i="53"/>
  <c r="HP223" i="53"/>
  <c r="HO223" i="53"/>
  <c r="HN223" i="53"/>
  <c r="HT222" i="53"/>
  <c r="HU222" i="53" s="1"/>
  <c r="HR222" i="53"/>
  <c r="HQ222" i="53"/>
  <c r="HP222" i="53"/>
  <c r="HO222" i="53"/>
  <c r="HN222" i="53"/>
  <c r="HT219" i="53"/>
  <c r="HU219" i="53" s="1"/>
  <c r="HR219" i="53"/>
  <c r="HQ219" i="53"/>
  <c r="HP219" i="53"/>
  <c r="HO219" i="53"/>
  <c r="HN219" i="53"/>
  <c r="HT218" i="53"/>
  <c r="HU218" i="53" s="1"/>
  <c r="HR218" i="53"/>
  <c r="HQ218" i="53"/>
  <c r="HP218" i="53"/>
  <c r="HO218" i="53"/>
  <c r="HN218" i="53"/>
  <c r="HT217" i="53"/>
  <c r="HU217" i="53" s="1"/>
  <c r="HR217" i="53"/>
  <c r="HQ217" i="53"/>
  <c r="HP217" i="53"/>
  <c r="HO217" i="53"/>
  <c r="HN217" i="53"/>
  <c r="HT216" i="53"/>
  <c r="HU216" i="53" s="1"/>
  <c r="HR216" i="53"/>
  <c r="HQ216" i="53"/>
  <c r="HP216" i="53"/>
  <c r="HO216" i="53"/>
  <c r="HN216" i="53"/>
  <c r="HT215" i="53"/>
  <c r="HU215" i="53" s="1"/>
  <c r="HR215" i="53"/>
  <c r="HQ215" i="53"/>
  <c r="HP215" i="53"/>
  <c r="HO215" i="53"/>
  <c r="HN215" i="53"/>
  <c r="HT214" i="53"/>
  <c r="HU214" i="53" s="1"/>
  <c r="HR214" i="53"/>
  <c r="HQ214" i="53"/>
  <c r="HP214" i="53"/>
  <c r="HO214" i="53"/>
  <c r="HN214" i="53"/>
  <c r="HT213" i="53"/>
  <c r="HU213" i="53" s="1"/>
  <c r="HR213" i="53"/>
  <c r="HQ213" i="53"/>
  <c r="HP213" i="53"/>
  <c r="HO213" i="53"/>
  <c r="HN213" i="53"/>
  <c r="HT212" i="53"/>
  <c r="HU212" i="53" s="1"/>
  <c r="HR212" i="53"/>
  <c r="HQ212" i="53"/>
  <c r="HP212" i="53"/>
  <c r="HO212" i="53"/>
  <c r="HN212" i="53"/>
  <c r="HT211" i="53"/>
  <c r="HU211" i="53" s="1"/>
  <c r="HR211" i="53"/>
  <c r="HQ211" i="53"/>
  <c r="HP211" i="53"/>
  <c r="HO211" i="53"/>
  <c r="HN211" i="53"/>
  <c r="HT210" i="53"/>
  <c r="HU210" i="53" s="1"/>
  <c r="HR210" i="53"/>
  <c r="HQ210" i="53"/>
  <c r="HP210" i="53"/>
  <c r="HO210" i="53"/>
  <c r="HN210" i="53"/>
  <c r="HT209" i="53"/>
  <c r="HU209" i="53" s="1"/>
  <c r="HR209" i="53"/>
  <c r="HQ209" i="53"/>
  <c r="HP209" i="53"/>
  <c r="HO209" i="53"/>
  <c r="HN209" i="53"/>
  <c r="HT208" i="53"/>
  <c r="HU208" i="53" s="1"/>
  <c r="HR208" i="53"/>
  <c r="HQ208" i="53"/>
  <c r="HP208" i="53"/>
  <c r="HO208" i="53"/>
  <c r="HN208" i="53"/>
  <c r="HT207" i="53"/>
  <c r="HU207" i="53" s="1"/>
  <c r="HR207" i="53"/>
  <c r="HQ207" i="53"/>
  <c r="HP207" i="53"/>
  <c r="HO207" i="53"/>
  <c r="HN207" i="53"/>
  <c r="HT206" i="53"/>
  <c r="HU206" i="53" s="1"/>
  <c r="HR206" i="53"/>
  <c r="HQ206" i="53"/>
  <c r="HP206" i="53"/>
  <c r="HO206" i="53"/>
  <c r="HN206" i="53"/>
  <c r="HT205" i="53"/>
  <c r="HU205" i="53" s="1"/>
  <c r="HR205" i="53"/>
  <c r="HQ205" i="53"/>
  <c r="HP205" i="53"/>
  <c r="HO205" i="53"/>
  <c r="HN205" i="53"/>
  <c r="HT204" i="53"/>
  <c r="HU204" i="53" s="1"/>
  <c r="HR204" i="53"/>
  <c r="HQ204" i="53"/>
  <c r="HP204" i="53"/>
  <c r="HO204" i="53"/>
  <c r="HN204" i="53"/>
  <c r="HT203" i="53"/>
  <c r="HU203" i="53" s="1"/>
  <c r="HR203" i="53"/>
  <c r="HQ203" i="53"/>
  <c r="HP203" i="53"/>
  <c r="HO203" i="53"/>
  <c r="HN203" i="53"/>
  <c r="HT202" i="53"/>
  <c r="HU202" i="53" s="1"/>
  <c r="HR202" i="53"/>
  <c r="HQ202" i="53"/>
  <c r="HP202" i="53"/>
  <c r="HO202" i="53"/>
  <c r="HN202" i="53"/>
  <c r="HT198" i="53"/>
  <c r="HU198" i="53" s="1"/>
  <c r="HR198" i="53"/>
  <c r="HQ198" i="53"/>
  <c r="HP198" i="53"/>
  <c r="HO198" i="53"/>
  <c r="HN198" i="53"/>
  <c r="HT197" i="53"/>
  <c r="HU197" i="53" s="1"/>
  <c r="HR197" i="53"/>
  <c r="HQ197" i="53"/>
  <c r="HP197" i="53"/>
  <c r="HO197" i="53"/>
  <c r="HN197" i="53"/>
  <c r="HT196" i="53"/>
  <c r="HU196" i="53" s="1"/>
  <c r="HR196" i="53"/>
  <c r="HQ196" i="53"/>
  <c r="HP196" i="53"/>
  <c r="HO196" i="53"/>
  <c r="HN196" i="53"/>
  <c r="HT195" i="53"/>
  <c r="HU195" i="53" s="1"/>
  <c r="HR195" i="53"/>
  <c r="HQ195" i="53"/>
  <c r="HP195" i="53"/>
  <c r="HO195" i="53"/>
  <c r="HN195" i="53"/>
  <c r="HT194" i="53"/>
  <c r="HU194" i="53" s="1"/>
  <c r="HR194" i="53"/>
  <c r="HQ194" i="53"/>
  <c r="HP194" i="53"/>
  <c r="HO194" i="53"/>
  <c r="HN194" i="53"/>
  <c r="HT193" i="53"/>
  <c r="HU193" i="53" s="1"/>
  <c r="HR193" i="53"/>
  <c r="HQ193" i="53"/>
  <c r="HP193" i="53"/>
  <c r="HO193" i="53"/>
  <c r="HN193" i="53"/>
  <c r="HT192" i="53"/>
  <c r="HU192" i="53" s="1"/>
  <c r="HR192" i="53"/>
  <c r="HQ192" i="53"/>
  <c r="HP192" i="53"/>
  <c r="HO192" i="53"/>
  <c r="HN192" i="53"/>
  <c r="HT191" i="53"/>
  <c r="HU191" i="53" s="1"/>
  <c r="HR191" i="53"/>
  <c r="HQ191" i="53"/>
  <c r="HP191" i="53"/>
  <c r="HO191" i="53"/>
  <c r="HN191" i="53"/>
  <c r="HT190" i="53"/>
  <c r="HU190" i="53" s="1"/>
  <c r="HR190" i="53"/>
  <c r="HQ190" i="53"/>
  <c r="HP190" i="53"/>
  <c r="HO190" i="53"/>
  <c r="HN190" i="53"/>
  <c r="HT188" i="53"/>
  <c r="HU188" i="53" s="1"/>
  <c r="HR188" i="53"/>
  <c r="HQ188" i="53"/>
  <c r="HP188" i="53"/>
  <c r="HO188" i="53"/>
  <c r="HN188" i="53"/>
  <c r="HT187" i="53"/>
  <c r="HU187" i="53" s="1"/>
  <c r="HR187" i="53"/>
  <c r="HQ187" i="53"/>
  <c r="HP187" i="53"/>
  <c r="HO187" i="53"/>
  <c r="HN187" i="53"/>
  <c r="HU185" i="53"/>
  <c r="HT185" i="53"/>
  <c r="HR185" i="53"/>
  <c r="HQ185" i="53"/>
  <c r="HP185" i="53"/>
  <c r="HO185" i="53"/>
  <c r="HN185" i="53"/>
  <c r="HT184" i="53"/>
  <c r="HU184" i="53" s="1"/>
  <c r="HR184" i="53"/>
  <c r="HQ184" i="53"/>
  <c r="HP184" i="53"/>
  <c r="HO184" i="53"/>
  <c r="HN184" i="53"/>
  <c r="HT183" i="53"/>
  <c r="HU183" i="53" s="1"/>
  <c r="HR183" i="53"/>
  <c r="HQ183" i="53"/>
  <c r="HP183" i="53"/>
  <c r="HO183" i="53"/>
  <c r="HN183" i="53"/>
  <c r="HT182" i="53"/>
  <c r="HU182" i="53" s="1"/>
  <c r="HR182" i="53"/>
  <c r="HQ182" i="53"/>
  <c r="HP182" i="53"/>
  <c r="HO182" i="53"/>
  <c r="HN182" i="53"/>
  <c r="HT181" i="53"/>
  <c r="HU181" i="53" s="1"/>
  <c r="HR181" i="53"/>
  <c r="HQ181" i="53"/>
  <c r="HP181" i="53"/>
  <c r="HO181" i="53"/>
  <c r="HN181" i="53"/>
  <c r="HT179" i="53"/>
  <c r="HU179" i="53" s="1"/>
  <c r="HR179" i="53"/>
  <c r="HQ179" i="53"/>
  <c r="HO179" i="53"/>
  <c r="HN179" i="53"/>
  <c r="HT178" i="53"/>
  <c r="HU178" i="53" s="1"/>
  <c r="HR178" i="53"/>
  <c r="HQ178" i="53"/>
  <c r="HP178" i="53"/>
  <c r="HO178" i="53"/>
  <c r="HN178" i="53"/>
  <c r="HT177" i="53"/>
  <c r="HU177" i="53" s="1"/>
  <c r="HR177" i="53"/>
  <c r="HQ177" i="53"/>
  <c r="HO177" i="53"/>
  <c r="HN177" i="53"/>
  <c r="HU175" i="53"/>
  <c r="HT175" i="53"/>
  <c r="HR175" i="53"/>
  <c r="HQ175" i="53"/>
  <c r="HP175" i="53"/>
  <c r="HO175" i="53"/>
  <c r="HN175" i="53"/>
  <c r="HT174" i="53"/>
  <c r="HU174" i="53" s="1"/>
  <c r="HR174" i="53"/>
  <c r="HQ174" i="53"/>
  <c r="HP174" i="53"/>
  <c r="HO174" i="53"/>
  <c r="HN174" i="53"/>
  <c r="HT173" i="53"/>
  <c r="HU173" i="53" s="1"/>
  <c r="HR173" i="53"/>
  <c r="HQ173" i="53"/>
  <c r="HP173" i="53"/>
  <c r="HO173" i="53"/>
  <c r="HN173" i="53"/>
  <c r="HT172" i="53"/>
  <c r="HU172" i="53" s="1"/>
  <c r="HR172" i="53"/>
  <c r="HQ172" i="53"/>
  <c r="HP172" i="53"/>
  <c r="HO172" i="53"/>
  <c r="HN172" i="53"/>
  <c r="HT169" i="53"/>
  <c r="HU169" i="53" s="1"/>
  <c r="HR169" i="53"/>
  <c r="HQ169" i="53"/>
  <c r="HP169" i="53"/>
  <c r="HO169" i="53"/>
  <c r="HN169" i="53"/>
  <c r="HT168" i="53"/>
  <c r="HU168" i="53" s="1"/>
  <c r="HR168" i="53"/>
  <c r="HQ168" i="53"/>
  <c r="HP168" i="53"/>
  <c r="HO168" i="53"/>
  <c r="HN168" i="53"/>
  <c r="HT167" i="53"/>
  <c r="HU167" i="53" s="1"/>
  <c r="HR167" i="53"/>
  <c r="HQ167" i="53"/>
  <c r="HP167" i="53"/>
  <c r="HO167" i="53"/>
  <c r="HN167" i="53"/>
  <c r="HT166" i="53"/>
  <c r="HU166" i="53" s="1"/>
  <c r="HR166" i="53"/>
  <c r="HQ166" i="53"/>
  <c r="HP166" i="53"/>
  <c r="HO166" i="53"/>
  <c r="HN166" i="53"/>
  <c r="HU165" i="53"/>
  <c r="HT165" i="53"/>
  <c r="HR165" i="53"/>
  <c r="HQ165" i="53"/>
  <c r="HP165" i="53"/>
  <c r="HO165" i="53"/>
  <c r="HN165" i="53"/>
  <c r="HT164" i="53"/>
  <c r="HU164" i="53" s="1"/>
  <c r="HR164" i="53"/>
  <c r="HQ164" i="53"/>
  <c r="HP164" i="53"/>
  <c r="HO164" i="53"/>
  <c r="HN164" i="53"/>
  <c r="HT163" i="53"/>
  <c r="HU163" i="53" s="1"/>
  <c r="HR163" i="53"/>
  <c r="HQ163" i="53"/>
  <c r="HP163" i="53"/>
  <c r="HO163" i="53"/>
  <c r="HN163" i="53"/>
  <c r="HT162" i="53"/>
  <c r="HU162" i="53" s="1"/>
  <c r="HR162" i="53"/>
  <c r="HQ162" i="53"/>
  <c r="HP162" i="53"/>
  <c r="HO162" i="53"/>
  <c r="HN162" i="53"/>
  <c r="HT161" i="53"/>
  <c r="HU161" i="53" s="1"/>
  <c r="HR161" i="53"/>
  <c r="HQ161" i="53"/>
  <c r="HP161" i="53"/>
  <c r="HO161" i="53"/>
  <c r="HN161" i="53"/>
  <c r="HT160" i="53"/>
  <c r="HU160" i="53" s="1"/>
  <c r="HR160" i="53"/>
  <c r="HQ160" i="53"/>
  <c r="HP160" i="53"/>
  <c r="HO160" i="53"/>
  <c r="HN160" i="53"/>
  <c r="HT159" i="53"/>
  <c r="HU159" i="53" s="1"/>
  <c r="HR159" i="53"/>
  <c r="HQ159" i="53"/>
  <c r="HP159" i="53"/>
  <c r="HO159" i="53"/>
  <c r="HN159" i="53"/>
  <c r="HT157" i="53"/>
  <c r="HU157" i="53" s="1"/>
  <c r="HR157" i="53"/>
  <c r="HQ157" i="53"/>
  <c r="HP157" i="53"/>
  <c r="HO157" i="53"/>
  <c r="HN157" i="53"/>
  <c r="HT156" i="53"/>
  <c r="HU156" i="53" s="1"/>
  <c r="HR156" i="53"/>
  <c r="HQ156" i="53"/>
  <c r="HP156" i="53"/>
  <c r="HO156" i="53"/>
  <c r="HN156" i="53"/>
  <c r="HT155" i="53"/>
  <c r="HU155" i="53" s="1"/>
  <c r="HR155" i="53"/>
  <c r="HQ155" i="53"/>
  <c r="HP155" i="53"/>
  <c r="HO155" i="53"/>
  <c r="HN155" i="53"/>
  <c r="HT154" i="53"/>
  <c r="HU154" i="53" s="1"/>
  <c r="HR154" i="53"/>
  <c r="HQ154" i="53"/>
  <c r="HP154" i="53"/>
  <c r="HO154" i="53"/>
  <c r="HN154" i="53"/>
  <c r="HT153" i="53"/>
  <c r="HU153" i="53" s="1"/>
  <c r="HR153" i="53"/>
  <c r="HQ153" i="53"/>
  <c r="HP153" i="53"/>
  <c r="HO153" i="53"/>
  <c r="HN153" i="53"/>
  <c r="HU152" i="53"/>
  <c r="HT152" i="53"/>
  <c r="HR152" i="53"/>
  <c r="HQ152" i="53"/>
  <c r="HP152" i="53"/>
  <c r="HO152" i="53"/>
  <c r="HN152" i="53"/>
  <c r="HT151" i="53"/>
  <c r="HU151" i="53" s="1"/>
  <c r="HR151" i="53"/>
  <c r="HQ151" i="53"/>
  <c r="HP151" i="53"/>
  <c r="HO151" i="53"/>
  <c r="HN151" i="53"/>
  <c r="HT150" i="53"/>
  <c r="HU150" i="53" s="1"/>
  <c r="HR150" i="53"/>
  <c r="HQ150" i="53"/>
  <c r="HP150" i="53"/>
  <c r="HO150" i="53"/>
  <c r="HN150" i="53"/>
  <c r="HT149" i="53"/>
  <c r="HU149" i="53" s="1"/>
  <c r="HR149" i="53"/>
  <c r="HQ149" i="53"/>
  <c r="HP149" i="53"/>
  <c r="HO149" i="53"/>
  <c r="HN149" i="53"/>
  <c r="HT148" i="53"/>
  <c r="HU148" i="53" s="1"/>
  <c r="HR148" i="53"/>
  <c r="HQ148" i="53"/>
  <c r="HP148" i="53"/>
  <c r="HO148" i="53"/>
  <c r="HN148" i="53"/>
  <c r="HT145" i="53"/>
  <c r="HU145" i="53" s="1"/>
  <c r="HR145" i="53"/>
  <c r="HQ145" i="53"/>
  <c r="HP145" i="53"/>
  <c r="HO145" i="53"/>
  <c r="HN145" i="53"/>
  <c r="HU144" i="53"/>
  <c r="HT144" i="53"/>
  <c r="HR144" i="53"/>
  <c r="HQ144" i="53"/>
  <c r="HP144" i="53"/>
  <c r="HO144" i="53"/>
  <c r="HN144" i="53"/>
  <c r="HT142" i="53"/>
  <c r="HU142" i="53" s="1"/>
  <c r="HR142" i="53"/>
  <c r="HQ142" i="53"/>
  <c r="HP142" i="53"/>
  <c r="HO142" i="53"/>
  <c r="HN142" i="53"/>
  <c r="HT141" i="53"/>
  <c r="HU141" i="53" s="1"/>
  <c r="HR141" i="53"/>
  <c r="HQ141" i="53"/>
  <c r="HP141" i="53"/>
  <c r="HO141" i="53"/>
  <c r="HN141" i="53"/>
  <c r="HU140" i="53"/>
  <c r="HT140" i="53"/>
  <c r="HR140" i="53"/>
  <c r="HQ140" i="53"/>
  <c r="HP140" i="53"/>
  <c r="HO140" i="53"/>
  <c r="HN140" i="53"/>
  <c r="HT139" i="53"/>
  <c r="HU139" i="53" s="1"/>
  <c r="HR139" i="53"/>
  <c r="HQ139" i="53"/>
  <c r="HP139" i="53"/>
  <c r="HO139" i="53"/>
  <c r="HN139" i="53"/>
  <c r="HT137" i="53"/>
  <c r="HU137" i="53" s="1"/>
  <c r="HR137" i="53"/>
  <c r="HQ137" i="53"/>
  <c r="HP137" i="53"/>
  <c r="HO137" i="53"/>
  <c r="HN137" i="53"/>
  <c r="HT134" i="53"/>
  <c r="HU134" i="53" s="1"/>
  <c r="HR134" i="53"/>
  <c r="HQ134" i="53"/>
  <c r="HP134" i="53"/>
  <c r="HO134" i="53"/>
  <c r="HN134" i="53"/>
  <c r="HT133" i="53"/>
  <c r="HU133" i="53" s="1"/>
  <c r="HR133" i="53"/>
  <c r="HQ133" i="53"/>
  <c r="HP133" i="53"/>
  <c r="HO133" i="53"/>
  <c r="HN133" i="53"/>
  <c r="HT131" i="53"/>
  <c r="HU131" i="53" s="1"/>
  <c r="HR131" i="53"/>
  <c r="HQ131" i="53"/>
  <c r="HO131" i="53"/>
  <c r="HN131" i="53"/>
  <c r="HT130" i="53"/>
  <c r="HU130" i="53" s="1"/>
  <c r="HR130" i="53"/>
  <c r="HQ130" i="53"/>
  <c r="HP130" i="53"/>
  <c r="HO130" i="53"/>
  <c r="HN130" i="53"/>
  <c r="HU129" i="53"/>
  <c r="HT129" i="53"/>
  <c r="HR129" i="53"/>
  <c r="HQ129" i="53"/>
  <c r="HO129" i="53"/>
  <c r="HN129" i="53"/>
  <c r="HT128" i="53"/>
  <c r="HU128" i="53" s="1"/>
  <c r="HR128" i="53"/>
  <c r="HQ128" i="53"/>
  <c r="HO128" i="53"/>
  <c r="HN128" i="53"/>
  <c r="HT126" i="53"/>
  <c r="HU126" i="53" s="1"/>
  <c r="HR126" i="53"/>
  <c r="HQ126" i="53"/>
  <c r="HP126" i="53"/>
  <c r="HO126" i="53"/>
  <c r="HN126" i="53"/>
  <c r="HU125" i="53"/>
  <c r="HT125" i="53"/>
  <c r="HR125" i="53"/>
  <c r="HQ125" i="53"/>
  <c r="HP125" i="53"/>
  <c r="HO125" i="53"/>
  <c r="HN125" i="53"/>
  <c r="HT121" i="53"/>
  <c r="HU121" i="53" s="1"/>
  <c r="HR121" i="53"/>
  <c r="HQ121" i="53"/>
  <c r="HP121" i="53"/>
  <c r="HO121" i="53"/>
  <c r="HN121" i="53"/>
  <c r="HT120" i="53"/>
  <c r="HU120" i="53" s="1"/>
  <c r="HR120" i="53"/>
  <c r="HQ120" i="53"/>
  <c r="HO120" i="53"/>
  <c r="HN120" i="53"/>
  <c r="HU119" i="53"/>
  <c r="HT119" i="53"/>
  <c r="HR119" i="53"/>
  <c r="HQ119" i="53"/>
  <c r="HO119" i="53"/>
  <c r="HN119" i="53"/>
  <c r="HT118" i="53"/>
  <c r="HU118" i="53" s="1"/>
  <c r="HR118" i="53"/>
  <c r="HQ118" i="53"/>
  <c r="HO118" i="53"/>
  <c r="HN118" i="53"/>
  <c r="HT117" i="53"/>
  <c r="HU117" i="53" s="1"/>
  <c r="HR117" i="53"/>
  <c r="HQ117" i="53"/>
  <c r="HO117" i="53"/>
  <c r="HN117" i="53"/>
  <c r="HT116" i="53"/>
  <c r="HU116" i="53" s="1"/>
  <c r="HR116" i="53"/>
  <c r="HQ116" i="53"/>
  <c r="HP116" i="53"/>
  <c r="HO116" i="53"/>
  <c r="HN116" i="53"/>
  <c r="HT114" i="53"/>
  <c r="HU114" i="53" s="1"/>
  <c r="HR114" i="53"/>
  <c r="HQ114" i="53"/>
  <c r="HP114" i="53"/>
  <c r="HO114" i="53"/>
  <c r="HN114" i="53"/>
  <c r="HT112" i="53"/>
  <c r="HU112" i="53" s="1"/>
  <c r="HR112" i="53"/>
  <c r="HQ112" i="53"/>
  <c r="HP112" i="53"/>
  <c r="HO112" i="53"/>
  <c r="HN112" i="53"/>
  <c r="HT111" i="53"/>
  <c r="HU111" i="53" s="1"/>
  <c r="HR111" i="53"/>
  <c r="HQ111" i="53"/>
  <c r="HO111" i="53"/>
  <c r="HN111" i="53"/>
  <c r="HT110" i="53"/>
  <c r="HU110" i="53" s="1"/>
  <c r="HR110" i="53"/>
  <c r="HQ110" i="53"/>
  <c r="HO110" i="53"/>
  <c r="HN110" i="53"/>
  <c r="HT107" i="53"/>
  <c r="HU107" i="53" s="1"/>
  <c r="HR107" i="53"/>
  <c r="HQ107" i="53"/>
  <c r="HO107" i="53"/>
  <c r="HN107" i="53"/>
  <c r="HT105" i="53"/>
  <c r="HU105" i="53" s="1"/>
  <c r="HR105" i="53"/>
  <c r="HQ105" i="53"/>
  <c r="HP105" i="53"/>
  <c r="HO105" i="53"/>
  <c r="HN105" i="53"/>
  <c r="HU104" i="53"/>
  <c r="HT104" i="53"/>
  <c r="HR104" i="53"/>
  <c r="HQ104" i="53"/>
  <c r="HP104" i="53"/>
  <c r="HO104" i="53"/>
  <c r="HN104" i="53"/>
  <c r="HT103" i="53"/>
  <c r="HU103" i="53" s="1"/>
  <c r="HR103" i="53"/>
  <c r="HQ103" i="53"/>
  <c r="HP103" i="53"/>
  <c r="HO103" i="53"/>
  <c r="HN103" i="53"/>
  <c r="HT102" i="53"/>
  <c r="HU102" i="53" s="1"/>
  <c r="HR102" i="53"/>
  <c r="HQ102" i="53"/>
  <c r="HP102" i="53"/>
  <c r="HO102" i="53"/>
  <c r="HN102" i="53"/>
  <c r="HU101" i="53"/>
  <c r="HT101" i="53"/>
  <c r="HR101" i="53"/>
  <c r="HQ101" i="53"/>
  <c r="HP101" i="53"/>
  <c r="HO101" i="53"/>
  <c r="HN101" i="53"/>
  <c r="HT98" i="53"/>
  <c r="HU98" i="53" s="1"/>
  <c r="HR98" i="53"/>
  <c r="HQ98" i="53"/>
  <c r="HO98" i="53"/>
  <c r="HN98" i="53"/>
  <c r="HT95" i="53"/>
  <c r="HU95" i="53" s="1"/>
  <c r="HR95" i="53"/>
  <c r="HQ95" i="53"/>
  <c r="HO95" i="53"/>
  <c r="HN95" i="53"/>
  <c r="HU94" i="53"/>
  <c r="HT94" i="53"/>
  <c r="HR94" i="53"/>
  <c r="HQ94" i="53"/>
  <c r="HO94" i="53"/>
  <c r="HN94" i="53"/>
  <c r="HT92" i="53"/>
  <c r="HU92" i="53" s="1"/>
  <c r="HR92" i="53"/>
  <c r="HQ92" i="53"/>
  <c r="HP92" i="53"/>
  <c r="HO92" i="53"/>
  <c r="HN92" i="53"/>
  <c r="HT91" i="53"/>
  <c r="HU91" i="53" s="1"/>
  <c r="HR91" i="53"/>
  <c r="HQ91" i="53"/>
  <c r="HP91" i="53"/>
  <c r="HO91" i="53"/>
  <c r="HN91" i="53"/>
  <c r="HT90" i="53"/>
  <c r="HU90" i="53" s="1"/>
  <c r="HR90" i="53"/>
  <c r="HQ90" i="53"/>
  <c r="HP90" i="53"/>
  <c r="HO90" i="53"/>
  <c r="HN90" i="53"/>
  <c r="HT89" i="53"/>
  <c r="HU89" i="53" s="1"/>
  <c r="HR89" i="53"/>
  <c r="HQ89" i="53"/>
  <c r="HP89" i="53"/>
  <c r="HO89" i="53"/>
  <c r="HN89" i="53"/>
  <c r="HT88" i="53"/>
  <c r="HU88" i="53" s="1"/>
  <c r="HR88" i="53"/>
  <c r="HQ88" i="53"/>
  <c r="HP88" i="53"/>
  <c r="HO88" i="53"/>
  <c r="HN88" i="53"/>
  <c r="HT86" i="53"/>
  <c r="HU86" i="53" s="1"/>
  <c r="HR86" i="53"/>
  <c r="HQ86" i="53"/>
  <c r="HP86" i="53"/>
  <c r="HO86" i="53"/>
  <c r="HN86" i="53"/>
  <c r="HT85" i="53"/>
  <c r="HU85" i="53" s="1"/>
  <c r="HR85" i="53"/>
  <c r="HQ85" i="53"/>
  <c r="HP85" i="53"/>
  <c r="HO85" i="53"/>
  <c r="HN85" i="53"/>
  <c r="HT84" i="53"/>
  <c r="HU84" i="53" s="1"/>
  <c r="HR84" i="53"/>
  <c r="HQ84" i="53"/>
  <c r="HP84" i="53"/>
  <c r="HO84" i="53"/>
  <c r="HN84" i="53"/>
  <c r="HT83" i="53"/>
  <c r="HU83" i="53" s="1"/>
  <c r="HR83" i="53"/>
  <c r="HQ83" i="53"/>
  <c r="HO83" i="53"/>
  <c r="HN83" i="53"/>
  <c r="HT82" i="53"/>
  <c r="HU82" i="53" s="1"/>
  <c r="HR82" i="53"/>
  <c r="HQ82" i="53"/>
  <c r="HP82" i="53"/>
  <c r="HO82" i="53"/>
  <c r="HN82" i="53"/>
  <c r="HT81" i="53"/>
  <c r="HU81" i="53" s="1"/>
  <c r="HR81" i="53"/>
  <c r="HQ81" i="53"/>
  <c r="HP81" i="53"/>
  <c r="HO81" i="53"/>
  <c r="HN81" i="53"/>
  <c r="HT79" i="53"/>
  <c r="HU79" i="53" s="1"/>
  <c r="HR79" i="53"/>
  <c r="HQ79" i="53"/>
  <c r="HO79" i="53"/>
  <c r="HN79" i="53"/>
  <c r="HT77" i="53"/>
  <c r="HU77" i="53" s="1"/>
  <c r="HR77" i="53"/>
  <c r="HQ77" i="53"/>
  <c r="HP77" i="53"/>
  <c r="HO77" i="53"/>
  <c r="HN77" i="53"/>
  <c r="HT76" i="53"/>
  <c r="HU76" i="53" s="1"/>
  <c r="HR76" i="53"/>
  <c r="HQ76" i="53"/>
  <c r="HO76" i="53"/>
  <c r="HN76" i="53"/>
  <c r="HT74" i="53"/>
  <c r="HU74" i="53" s="1"/>
  <c r="HR74" i="53"/>
  <c r="HQ74" i="53"/>
  <c r="HP74" i="53"/>
  <c r="HO74" i="53"/>
  <c r="HN74" i="53"/>
  <c r="HT72" i="53"/>
  <c r="HU72" i="53" s="1"/>
  <c r="HR72" i="53"/>
  <c r="HQ72" i="53"/>
  <c r="HP72" i="53"/>
  <c r="HO72" i="53"/>
  <c r="HN72" i="53"/>
  <c r="HT71" i="53"/>
  <c r="HU71" i="53" s="1"/>
  <c r="HR71" i="53"/>
  <c r="HQ71" i="53"/>
  <c r="HP71" i="53"/>
  <c r="HO71" i="53"/>
  <c r="HN71" i="53"/>
  <c r="HT68" i="53"/>
  <c r="HU68" i="53" s="1"/>
  <c r="HR68" i="53"/>
  <c r="HQ68" i="53"/>
  <c r="HP68" i="53"/>
  <c r="HO68" i="53"/>
  <c r="HN68" i="53"/>
  <c r="HT67" i="53"/>
  <c r="HU67" i="53" s="1"/>
  <c r="HR67" i="53"/>
  <c r="HQ67" i="53"/>
  <c r="HP67" i="53"/>
  <c r="HO67" i="53"/>
  <c r="HN67" i="53"/>
  <c r="HT63" i="53"/>
  <c r="HU63" i="53" s="1"/>
  <c r="HR63" i="53"/>
  <c r="HQ63" i="53"/>
  <c r="HO63" i="53"/>
  <c r="HN63" i="53"/>
  <c r="HT61" i="53"/>
  <c r="HU61" i="53" s="1"/>
  <c r="HR61" i="53"/>
  <c r="HQ61" i="53"/>
  <c r="HP61" i="53"/>
  <c r="HO61" i="53"/>
  <c r="HN61" i="53"/>
  <c r="HT60" i="53"/>
  <c r="HU60" i="53" s="1"/>
  <c r="HR60" i="53"/>
  <c r="HQ60" i="53"/>
  <c r="HP60" i="53"/>
  <c r="HO60" i="53"/>
  <c r="HN60" i="53"/>
  <c r="HT59" i="53"/>
  <c r="HU59" i="53" s="1"/>
  <c r="HR59" i="53"/>
  <c r="HQ59" i="53"/>
  <c r="HO59" i="53"/>
  <c r="HN59" i="53"/>
  <c r="HT58" i="53"/>
  <c r="HU58" i="53" s="1"/>
  <c r="HR58" i="53"/>
  <c r="HQ58" i="53"/>
  <c r="HO58" i="53"/>
  <c r="HN58" i="53"/>
  <c r="HT56" i="53"/>
  <c r="HU56" i="53" s="1"/>
  <c r="HR56" i="53"/>
  <c r="HQ56" i="53"/>
  <c r="HP56" i="53"/>
  <c r="HO56" i="53"/>
  <c r="HN56" i="53"/>
  <c r="HT55" i="53"/>
  <c r="HU55" i="53" s="1"/>
  <c r="HR55" i="53"/>
  <c r="HQ55" i="53"/>
  <c r="HO55" i="53"/>
  <c r="HN55" i="53"/>
  <c r="HT52" i="53"/>
  <c r="HU52" i="53" s="1"/>
  <c r="HR52" i="53"/>
  <c r="HQ52" i="53"/>
  <c r="HP52" i="53"/>
  <c r="HO52" i="53"/>
  <c r="HN52" i="53"/>
  <c r="HT51" i="53"/>
  <c r="HU51" i="53" s="1"/>
  <c r="HR51" i="53"/>
  <c r="HQ51" i="53"/>
  <c r="HP51" i="53"/>
  <c r="HO51" i="53"/>
  <c r="HN51" i="53"/>
  <c r="HT50" i="53"/>
  <c r="HU50" i="53" s="1"/>
  <c r="HR50" i="53"/>
  <c r="HQ50" i="53"/>
  <c r="HP50" i="53"/>
  <c r="HO50" i="53"/>
  <c r="HN50" i="53"/>
  <c r="HT49" i="53"/>
  <c r="HU49" i="53" s="1"/>
  <c r="HR49" i="53"/>
  <c r="HQ49" i="53"/>
  <c r="HP49" i="53"/>
  <c r="HO49" i="53"/>
  <c r="HN49" i="53"/>
  <c r="HT48" i="53"/>
  <c r="HU48" i="53" s="1"/>
  <c r="HR48" i="53"/>
  <c r="HQ48" i="53"/>
  <c r="HP48" i="53"/>
  <c r="HO48" i="53"/>
  <c r="HN48" i="53"/>
  <c r="HT47" i="53"/>
  <c r="HU47" i="53" s="1"/>
  <c r="HR47" i="53"/>
  <c r="HQ47" i="53"/>
  <c r="HP47" i="53"/>
  <c r="HO47" i="53"/>
  <c r="HN47" i="53"/>
  <c r="HT46" i="53"/>
  <c r="HU46" i="53" s="1"/>
  <c r="HR46" i="53"/>
  <c r="HQ46" i="53"/>
  <c r="HP46" i="53"/>
  <c r="HO46" i="53"/>
  <c r="HN46" i="53"/>
  <c r="HT45" i="53"/>
  <c r="HU45" i="53" s="1"/>
  <c r="HR45" i="53"/>
  <c r="HQ45" i="53"/>
  <c r="HP45" i="53"/>
  <c r="HO45" i="53"/>
  <c r="HN45" i="53"/>
  <c r="HT44" i="53"/>
  <c r="HU44" i="53" s="1"/>
  <c r="HR44" i="53"/>
  <c r="HQ44" i="53"/>
  <c r="HO44" i="53"/>
  <c r="HN44" i="53"/>
  <c r="HT43" i="53"/>
  <c r="HU43" i="53" s="1"/>
  <c r="HR43" i="53"/>
  <c r="HQ43" i="53"/>
  <c r="HT42" i="53"/>
  <c r="HU42" i="53" s="1"/>
  <c r="HR42" i="53"/>
  <c r="HQ42" i="53"/>
  <c r="HP42" i="53"/>
  <c r="HO42" i="53"/>
  <c r="HN42" i="53"/>
  <c r="HT41" i="53"/>
  <c r="HU41" i="53" s="1"/>
  <c r="HR41" i="53"/>
  <c r="HQ41" i="53"/>
  <c r="HO41" i="53"/>
  <c r="HN41" i="53"/>
  <c r="HT40" i="53"/>
  <c r="HU40" i="53" s="1"/>
  <c r="HR40" i="53"/>
  <c r="HQ40" i="53"/>
  <c r="HO40" i="53"/>
  <c r="HN40" i="53"/>
  <c r="HT39" i="53"/>
  <c r="HU39" i="53" s="1"/>
  <c r="HR39" i="53"/>
  <c r="HQ39" i="53"/>
  <c r="HO39" i="53"/>
  <c r="HN39" i="53"/>
  <c r="HT38" i="53"/>
  <c r="HU38" i="53" s="1"/>
  <c r="HR38" i="53"/>
  <c r="HQ38" i="53"/>
  <c r="HO38" i="53"/>
  <c r="HN38" i="53"/>
  <c r="HT37" i="53"/>
  <c r="HU37" i="53" s="1"/>
  <c r="HR37" i="53"/>
  <c r="HQ37" i="53"/>
  <c r="HP37" i="53"/>
  <c r="HO37" i="53"/>
  <c r="HN37" i="53"/>
  <c r="HT35" i="53"/>
  <c r="HU35" i="53" s="1"/>
  <c r="HR35" i="53"/>
  <c r="HQ35" i="53"/>
  <c r="HP35" i="53"/>
  <c r="HO35" i="53"/>
  <c r="HN35" i="53"/>
  <c r="HT34" i="53"/>
  <c r="HU34" i="53" s="1"/>
  <c r="HR34" i="53"/>
  <c r="HQ34" i="53"/>
  <c r="HP34" i="53"/>
  <c r="HO34" i="53"/>
  <c r="HN34" i="53"/>
  <c r="HT33" i="53"/>
  <c r="HU33" i="53" s="1"/>
  <c r="HR33" i="53"/>
  <c r="HQ33" i="53"/>
  <c r="HP33" i="53"/>
  <c r="HO33" i="53"/>
  <c r="HN33" i="53"/>
  <c r="HT32" i="53"/>
  <c r="HU32" i="53" s="1"/>
  <c r="HR32" i="53"/>
  <c r="HQ32" i="53"/>
  <c r="HO32" i="53"/>
  <c r="HN32" i="53"/>
  <c r="HT31" i="53"/>
  <c r="HU31" i="53" s="1"/>
  <c r="HR31" i="53"/>
  <c r="HQ31" i="53"/>
  <c r="HP31" i="53"/>
  <c r="HO31" i="53"/>
  <c r="HN31" i="53"/>
  <c r="HT30" i="53"/>
  <c r="HU30" i="53" s="1"/>
  <c r="HR30" i="53"/>
  <c r="HQ30" i="53"/>
  <c r="HP30" i="53"/>
  <c r="HO30" i="53"/>
  <c r="HN30" i="53"/>
  <c r="HT29" i="53"/>
  <c r="HU29" i="53" s="1"/>
  <c r="HR29" i="53"/>
  <c r="HQ29" i="53"/>
  <c r="HP29" i="53"/>
  <c r="HO29" i="53"/>
  <c r="HN29" i="53"/>
  <c r="HT28" i="53"/>
  <c r="HU28" i="53" s="1"/>
  <c r="HR28" i="53"/>
  <c r="HQ28" i="53"/>
  <c r="HP28" i="53"/>
  <c r="HO28" i="53"/>
  <c r="HN28" i="53"/>
  <c r="HT27" i="53"/>
  <c r="HU27" i="53" s="1"/>
  <c r="HR27" i="53"/>
  <c r="HQ27" i="53"/>
  <c r="HP27" i="53"/>
  <c r="HO27" i="53"/>
  <c r="HN27" i="53"/>
  <c r="HT26" i="53"/>
  <c r="HU26" i="53" s="1"/>
  <c r="HR26" i="53"/>
  <c r="HQ26" i="53"/>
  <c r="HP26" i="53"/>
  <c r="HO26" i="53"/>
  <c r="HN26" i="53"/>
  <c r="HT25" i="53"/>
  <c r="HU25" i="53" s="1"/>
  <c r="HR25" i="53"/>
  <c r="HQ25" i="53"/>
  <c r="HP25" i="53"/>
  <c r="HO25" i="53"/>
  <c r="HN25" i="53"/>
  <c r="HT24" i="53"/>
  <c r="HU24" i="53" s="1"/>
  <c r="HR24" i="53"/>
  <c r="HQ24" i="53"/>
  <c r="HP24" i="53"/>
  <c r="HO24" i="53"/>
  <c r="HN24" i="53"/>
  <c r="HT23" i="53"/>
  <c r="HU23" i="53" s="1"/>
  <c r="HR23" i="53"/>
  <c r="HQ23" i="53"/>
  <c r="HP23" i="53"/>
  <c r="HO23" i="53"/>
  <c r="HN23" i="53"/>
  <c r="HT22" i="53"/>
  <c r="HU22" i="53" s="1"/>
  <c r="HR22" i="53"/>
  <c r="HQ22" i="53"/>
  <c r="HP22" i="53"/>
  <c r="HO22" i="53"/>
  <c r="HN22" i="53"/>
  <c r="HT21" i="53"/>
  <c r="HU21" i="53" s="1"/>
  <c r="HR21" i="53"/>
  <c r="HQ21" i="53"/>
  <c r="HP21" i="53"/>
  <c r="HO21" i="53"/>
  <c r="HN21" i="53"/>
  <c r="HT20" i="53"/>
  <c r="HU20" i="53" s="1"/>
  <c r="HR20" i="53"/>
  <c r="HQ20" i="53"/>
  <c r="HO20" i="53"/>
  <c r="HN20" i="53"/>
  <c r="HT19" i="53"/>
  <c r="HU19" i="53" s="1"/>
  <c r="HR19" i="53"/>
  <c r="HQ19" i="53"/>
  <c r="HP19" i="53"/>
  <c r="HO19" i="53"/>
  <c r="HN19" i="53"/>
  <c r="HT16" i="53"/>
  <c r="HU16" i="53" s="1"/>
  <c r="HR16" i="53"/>
  <c r="HQ16" i="53"/>
  <c r="HO16" i="53"/>
  <c r="HN16" i="53"/>
  <c r="HJ8" i="53"/>
  <c r="HI2" i="53"/>
  <c r="HG420" i="53" s="1"/>
  <c r="GT419" i="53"/>
  <c r="GX421" i="53" s="1"/>
  <c r="GU414" i="53"/>
  <c r="HC411" i="53"/>
  <c r="HD411" i="53" s="1"/>
  <c r="HA411" i="53"/>
  <c r="GZ411" i="53"/>
  <c r="GY411" i="53"/>
  <c r="GX411" i="53"/>
  <c r="GW411" i="53"/>
  <c r="HC409" i="53"/>
  <c r="HD409" i="53" s="1"/>
  <c r="HA409" i="53"/>
  <c r="GZ409" i="53"/>
  <c r="GY409" i="53"/>
  <c r="GX409" i="53"/>
  <c r="GW409" i="53"/>
  <c r="HC407" i="53"/>
  <c r="HD407" i="53" s="1"/>
  <c r="HA407" i="53"/>
  <c r="GZ407" i="53"/>
  <c r="GY407" i="53"/>
  <c r="GX407" i="53"/>
  <c r="GW407" i="53"/>
  <c r="HC406" i="53"/>
  <c r="HD406" i="53" s="1"/>
  <c r="HA406" i="53"/>
  <c r="GZ406" i="53"/>
  <c r="GY406" i="53"/>
  <c r="GX406" i="53"/>
  <c r="GW406" i="53"/>
  <c r="HC404" i="53"/>
  <c r="HD404" i="53" s="1"/>
  <c r="HA404" i="53"/>
  <c r="GZ404" i="53"/>
  <c r="GY404" i="53"/>
  <c r="GX404" i="53"/>
  <c r="GW404" i="53"/>
  <c r="HC402" i="53"/>
  <c r="HD402" i="53" s="1"/>
  <c r="HA402" i="53"/>
  <c r="GZ402" i="53"/>
  <c r="GY402" i="53"/>
  <c r="GX402" i="53"/>
  <c r="GW402" i="53"/>
  <c r="HC400" i="53"/>
  <c r="HD400" i="53" s="1"/>
  <c r="HA400" i="53"/>
  <c r="GZ400" i="53"/>
  <c r="GY400" i="53"/>
  <c r="GX400" i="53"/>
  <c r="GW400" i="53"/>
  <c r="HC398" i="53"/>
  <c r="HD398" i="53" s="1"/>
  <c r="HA398" i="53"/>
  <c r="GZ398" i="53"/>
  <c r="GY398" i="53"/>
  <c r="GX398" i="53"/>
  <c r="GW398" i="53"/>
  <c r="HC397" i="53"/>
  <c r="HD397" i="53" s="1"/>
  <c r="HA397" i="53"/>
  <c r="GZ397" i="53"/>
  <c r="GY397" i="53"/>
  <c r="GX397" i="53"/>
  <c r="GW397" i="53"/>
  <c r="HC396" i="53"/>
  <c r="HD396" i="53" s="1"/>
  <c r="HA396" i="53"/>
  <c r="GZ396" i="53"/>
  <c r="GY396" i="53"/>
  <c r="GX396" i="53"/>
  <c r="GW396" i="53"/>
  <c r="HC395" i="53"/>
  <c r="HD395" i="53" s="1"/>
  <c r="HA395" i="53"/>
  <c r="GZ395" i="53"/>
  <c r="GY395" i="53"/>
  <c r="GX395" i="53"/>
  <c r="GW395" i="53"/>
  <c r="HD394" i="53"/>
  <c r="HC394" i="53"/>
  <c r="HA394" i="53"/>
  <c r="GZ394" i="53"/>
  <c r="GY394" i="53"/>
  <c r="GX394" i="53"/>
  <c r="GW394" i="53"/>
  <c r="HC393" i="53"/>
  <c r="HD393" i="53" s="1"/>
  <c r="HA393" i="53"/>
  <c r="GZ393" i="53"/>
  <c r="GY393" i="53"/>
  <c r="GX393" i="53"/>
  <c r="GW393" i="53"/>
  <c r="HC391" i="53"/>
  <c r="HD391" i="53" s="1"/>
  <c r="HA391" i="53"/>
  <c r="GZ391" i="53"/>
  <c r="GY391" i="53"/>
  <c r="GX391" i="53"/>
  <c r="GW391" i="53"/>
  <c r="HC390" i="53"/>
  <c r="HD390" i="53" s="1"/>
  <c r="HA390" i="53"/>
  <c r="GZ390" i="53"/>
  <c r="GY390" i="53"/>
  <c r="GX390" i="53"/>
  <c r="GW390" i="53"/>
  <c r="HC389" i="53"/>
  <c r="HD389" i="53" s="1"/>
  <c r="HA389" i="53"/>
  <c r="GZ389" i="53"/>
  <c r="GY389" i="53"/>
  <c r="GX389" i="53"/>
  <c r="GW389" i="53"/>
  <c r="HC388" i="53"/>
  <c r="HD388" i="53" s="1"/>
  <c r="HA388" i="53"/>
  <c r="GZ388" i="53"/>
  <c r="GY388" i="53"/>
  <c r="GX388" i="53"/>
  <c r="GW388" i="53"/>
  <c r="HC387" i="53"/>
  <c r="HD387" i="53" s="1"/>
  <c r="HA387" i="53"/>
  <c r="GZ387" i="53"/>
  <c r="GY387" i="53"/>
  <c r="GX387" i="53"/>
  <c r="GW387" i="53"/>
  <c r="HC386" i="53"/>
  <c r="HD386" i="53" s="1"/>
  <c r="HA386" i="53"/>
  <c r="GZ386" i="53"/>
  <c r="GY386" i="53"/>
  <c r="GX386" i="53"/>
  <c r="GW386" i="53"/>
  <c r="HD384" i="53"/>
  <c r="HC384" i="53"/>
  <c r="HA384" i="53"/>
  <c r="GZ384" i="53"/>
  <c r="GY384" i="53"/>
  <c r="GX384" i="53"/>
  <c r="GW384" i="53"/>
  <c r="HC383" i="53"/>
  <c r="HD383" i="53" s="1"/>
  <c r="HA383" i="53"/>
  <c r="GZ383" i="53"/>
  <c r="GY383" i="53"/>
  <c r="GX383" i="53"/>
  <c r="GW383" i="53"/>
  <c r="HC382" i="53"/>
  <c r="HD382" i="53" s="1"/>
  <c r="HA382" i="53"/>
  <c r="GZ382" i="53"/>
  <c r="GY382" i="53"/>
  <c r="GX382" i="53"/>
  <c r="GW382" i="53"/>
  <c r="HC381" i="53"/>
  <c r="HD381" i="53" s="1"/>
  <c r="HA381" i="53"/>
  <c r="GZ381" i="53"/>
  <c r="GY381" i="53"/>
  <c r="GX381" i="53"/>
  <c r="GW381" i="53"/>
  <c r="HC380" i="53"/>
  <c r="HD380" i="53" s="1"/>
  <c r="HA380" i="53"/>
  <c r="GZ380" i="53"/>
  <c r="GY380" i="53"/>
  <c r="GX380" i="53"/>
  <c r="GW380" i="53"/>
  <c r="HC379" i="53"/>
  <c r="HD379" i="53" s="1"/>
  <c r="HA379" i="53"/>
  <c r="GZ379" i="53"/>
  <c r="GY379" i="53"/>
  <c r="GX379" i="53"/>
  <c r="GW379" i="53"/>
  <c r="HC377" i="53"/>
  <c r="HD377" i="53" s="1"/>
  <c r="HA377" i="53"/>
  <c r="GZ377" i="53"/>
  <c r="GY377" i="53"/>
  <c r="GX377" i="53"/>
  <c r="GW377" i="53"/>
  <c r="HC373" i="53"/>
  <c r="HD373" i="53" s="1"/>
  <c r="HA373" i="53"/>
  <c r="GZ373" i="53"/>
  <c r="GY373" i="53"/>
  <c r="GX373" i="53"/>
  <c r="GW373" i="53"/>
  <c r="HC372" i="53"/>
  <c r="HD372" i="53" s="1"/>
  <c r="HA372" i="53"/>
  <c r="GZ372" i="53"/>
  <c r="GY372" i="53"/>
  <c r="GX372" i="53"/>
  <c r="GW372" i="53"/>
  <c r="HC370" i="53"/>
  <c r="HD370" i="53" s="1"/>
  <c r="HA370" i="53"/>
  <c r="GZ370" i="53"/>
  <c r="GY370" i="53"/>
  <c r="GX370" i="53"/>
  <c r="GW370" i="53"/>
  <c r="HC368" i="53"/>
  <c r="HD368" i="53" s="1"/>
  <c r="HA368" i="53"/>
  <c r="GZ368" i="53"/>
  <c r="GY368" i="53"/>
  <c r="GX368" i="53"/>
  <c r="GW368" i="53"/>
  <c r="HC367" i="53"/>
  <c r="HD367" i="53" s="1"/>
  <c r="HA367" i="53"/>
  <c r="GZ367" i="53"/>
  <c r="GY367" i="53"/>
  <c r="GX367" i="53"/>
  <c r="GW367" i="53"/>
  <c r="HC366" i="53"/>
  <c r="HD366" i="53" s="1"/>
  <c r="HA366" i="53"/>
  <c r="GZ366" i="53"/>
  <c r="GY366" i="53"/>
  <c r="GX366" i="53"/>
  <c r="GW366" i="53"/>
  <c r="HC365" i="53"/>
  <c r="HD365" i="53" s="1"/>
  <c r="HA365" i="53"/>
  <c r="GZ365" i="53"/>
  <c r="GY365" i="53"/>
  <c r="GX365" i="53"/>
  <c r="GW365" i="53"/>
  <c r="HC364" i="53"/>
  <c r="HD364" i="53" s="1"/>
  <c r="HA364" i="53"/>
  <c r="GZ364" i="53"/>
  <c r="GY364" i="53"/>
  <c r="GX364" i="53"/>
  <c r="GW364" i="53"/>
  <c r="HC363" i="53"/>
  <c r="HD363" i="53" s="1"/>
  <c r="HA363" i="53"/>
  <c r="GZ363" i="53"/>
  <c r="GY363" i="53"/>
  <c r="GX363" i="53"/>
  <c r="GW363" i="53"/>
  <c r="HC362" i="53"/>
  <c r="HD362" i="53" s="1"/>
  <c r="HA362" i="53"/>
  <c r="GZ362" i="53"/>
  <c r="GY362" i="53"/>
  <c r="GX362" i="53"/>
  <c r="GW362" i="53"/>
  <c r="HC361" i="53"/>
  <c r="HD361" i="53" s="1"/>
  <c r="HA361" i="53"/>
  <c r="GZ361" i="53"/>
  <c r="GY361" i="53"/>
  <c r="GX361" i="53"/>
  <c r="GW361" i="53"/>
  <c r="HC359" i="53"/>
  <c r="HD359" i="53" s="1"/>
  <c r="HA359" i="53"/>
  <c r="GZ359" i="53"/>
  <c r="GY359" i="53"/>
  <c r="GX359" i="53"/>
  <c r="GW359" i="53"/>
  <c r="HC358" i="53"/>
  <c r="HD358" i="53" s="1"/>
  <c r="HA358" i="53"/>
  <c r="GZ358" i="53"/>
  <c r="GY358" i="53"/>
  <c r="GX358" i="53"/>
  <c r="GW358" i="53"/>
  <c r="HC356" i="53"/>
  <c r="HD356" i="53" s="1"/>
  <c r="HA356" i="53"/>
  <c r="GZ356" i="53"/>
  <c r="GY356" i="53"/>
  <c r="GX356" i="53"/>
  <c r="GW356" i="53"/>
  <c r="HC355" i="53"/>
  <c r="HD355" i="53" s="1"/>
  <c r="HA355" i="53"/>
  <c r="GZ355" i="53"/>
  <c r="GY355" i="53"/>
  <c r="GX355" i="53"/>
  <c r="GW355" i="53"/>
  <c r="HC354" i="53"/>
  <c r="HD354" i="53" s="1"/>
  <c r="HA354" i="53"/>
  <c r="GZ354" i="53"/>
  <c r="GY354" i="53"/>
  <c r="GX354" i="53"/>
  <c r="GW354" i="53"/>
  <c r="HC353" i="53"/>
  <c r="HD353" i="53" s="1"/>
  <c r="HA353" i="53"/>
  <c r="GZ353" i="53"/>
  <c r="GY353" i="53"/>
  <c r="GX353" i="53"/>
  <c r="GW353" i="53"/>
  <c r="HC352" i="53"/>
  <c r="HD352" i="53" s="1"/>
  <c r="HA352" i="53"/>
  <c r="GZ352" i="53"/>
  <c r="GY352" i="53"/>
  <c r="GX352" i="53"/>
  <c r="GW352" i="53"/>
  <c r="HD351" i="53"/>
  <c r="HC351" i="53"/>
  <c r="HA351" i="53"/>
  <c r="GZ351" i="53"/>
  <c r="GY351" i="53"/>
  <c r="GX351" i="53"/>
  <c r="GW351" i="53"/>
  <c r="HC350" i="53"/>
  <c r="HD350" i="53" s="1"/>
  <c r="HA350" i="53"/>
  <c r="GZ350" i="53"/>
  <c r="GY350" i="53"/>
  <c r="GX350" i="53"/>
  <c r="GW350" i="53"/>
  <c r="HC349" i="53"/>
  <c r="HD349" i="53" s="1"/>
  <c r="HA349" i="53"/>
  <c r="GZ349" i="53"/>
  <c r="GY349" i="53"/>
  <c r="GX349" i="53"/>
  <c r="GW349" i="53"/>
  <c r="HC348" i="53"/>
  <c r="HD348" i="53" s="1"/>
  <c r="HA348" i="53"/>
  <c r="GZ348" i="53"/>
  <c r="GY348" i="53"/>
  <c r="GX348" i="53"/>
  <c r="GW348" i="53"/>
  <c r="HC347" i="53"/>
  <c r="HD347" i="53" s="1"/>
  <c r="HA347" i="53"/>
  <c r="GZ347" i="53"/>
  <c r="GY347" i="53"/>
  <c r="GX347" i="53"/>
  <c r="GW347" i="53"/>
  <c r="HC346" i="53"/>
  <c r="HD346" i="53" s="1"/>
  <c r="HA346" i="53"/>
  <c r="GZ346" i="53"/>
  <c r="GY346" i="53"/>
  <c r="GX346" i="53"/>
  <c r="GW346" i="53"/>
  <c r="HC342" i="53"/>
  <c r="HD342" i="53" s="1"/>
  <c r="HA342" i="53"/>
  <c r="GZ342" i="53"/>
  <c r="GY342" i="53"/>
  <c r="GX342" i="53"/>
  <c r="GW342" i="53"/>
  <c r="HC341" i="53"/>
  <c r="HD341" i="53" s="1"/>
  <c r="HA341" i="53"/>
  <c r="GZ341" i="53"/>
  <c r="GY341" i="53"/>
  <c r="GX341" i="53"/>
  <c r="GW341" i="53"/>
  <c r="HC340" i="53"/>
  <c r="HD340" i="53" s="1"/>
  <c r="HA340" i="53"/>
  <c r="GZ340" i="53"/>
  <c r="GY340" i="53"/>
  <c r="GX340" i="53"/>
  <c r="GW340" i="53"/>
  <c r="HC338" i="53"/>
  <c r="HD338" i="53" s="1"/>
  <c r="HA338" i="53"/>
  <c r="GZ338" i="53"/>
  <c r="GY338" i="53"/>
  <c r="GX338" i="53"/>
  <c r="GW338" i="53"/>
  <c r="HC337" i="53"/>
  <c r="HD337" i="53" s="1"/>
  <c r="HA337" i="53"/>
  <c r="GZ337" i="53"/>
  <c r="GY337" i="53"/>
  <c r="GX337" i="53"/>
  <c r="GW337" i="53"/>
  <c r="HC336" i="53"/>
  <c r="HD336" i="53" s="1"/>
  <c r="HA336" i="53"/>
  <c r="GZ336" i="53"/>
  <c r="GY336" i="53"/>
  <c r="GX336" i="53"/>
  <c r="GW336" i="53"/>
  <c r="HC335" i="53"/>
  <c r="HD335" i="53" s="1"/>
  <c r="HA335" i="53"/>
  <c r="GZ335" i="53"/>
  <c r="GY335" i="53"/>
  <c r="GX335" i="53"/>
  <c r="GW335" i="53"/>
  <c r="HC334" i="53"/>
  <c r="HD334" i="53" s="1"/>
  <c r="HA334" i="53"/>
  <c r="GZ334" i="53"/>
  <c r="GY334" i="53"/>
  <c r="GX334" i="53"/>
  <c r="GW334" i="53"/>
  <c r="HC333" i="53"/>
  <c r="HD333" i="53" s="1"/>
  <c r="HA333" i="53"/>
  <c r="GZ333" i="53"/>
  <c r="GY333" i="53"/>
  <c r="GX333" i="53"/>
  <c r="GW333" i="53"/>
  <c r="HC330" i="53"/>
  <c r="HD330" i="53" s="1"/>
  <c r="HA330" i="53"/>
  <c r="GZ330" i="53"/>
  <c r="GY330" i="53"/>
  <c r="GX330" i="53"/>
  <c r="GW330" i="53"/>
  <c r="HD329" i="53"/>
  <c r="HC329" i="53"/>
  <c r="HA329" i="53"/>
  <c r="GZ329" i="53"/>
  <c r="GY329" i="53"/>
  <c r="GX329" i="53"/>
  <c r="GW329" i="53"/>
  <c r="HC328" i="53"/>
  <c r="HD328" i="53" s="1"/>
  <c r="HA328" i="53"/>
  <c r="GZ328" i="53"/>
  <c r="GY328" i="53"/>
  <c r="GX328" i="53"/>
  <c r="GW328" i="53"/>
  <c r="HC327" i="53"/>
  <c r="HD327" i="53" s="1"/>
  <c r="HA327" i="53"/>
  <c r="GZ327" i="53"/>
  <c r="GY327" i="53"/>
  <c r="GX327" i="53"/>
  <c r="GW327" i="53"/>
  <c r="HC326" i="53"/>
  <c r="HD326" i="53" s="1"/>
  <c r="HA326" i="53"/>
  <c r="GZ326" i="53"/>
  <c r="GY326" i="53"/>
  <c r="GX326" i="53"/>
  <c r="GW326" i="53"/>
  <c r="HC325" i="53"/>
  <c r="HD325" i="53" s="1"/>
  <c r="HA325" i="53"/>
  <c r="GZ325" i="53"/>
  <c r="GY325" i="53"/>
  <c r="GX325" i="53"/>
  <c r="GW325" i="53"/>
  <c r="HC324" i="53"/>
  <c r="HD324" i="53" s="1"/>
  <c r="HA324" i="53"/>
  <c r="GZ324" i="53"/>
  <c r="GY324" i="53"/>
  <c r="GX324" i="53"/>
  <c r="GW324" i="53"/>
  <c r="HC323" i="53"/>
  <c r="HD323" i="53" s="1"/>
  <c r="HA323" i="53"/>
  <c r="GZ323" i="53"/>
  <c r="GY323" i="53"/>
  <c r="GX323" i="53"/>
  <c r="GW323" i="53"/>
  <c r="HC322" i="53"/>
  <c r="HD322" i="53" s="1"/>
  <c r="HA322" i="53"/>
  <c r="GZ322" i="53"/>
  <c r="GY322" i="53"/>
  <c r="GX322" i="53"/>
  <c r="GW322" i="53"/>
  <c r="HC321" i="53"/>
  <c r="HD321" i="53" s="1"/>
  <c r="HA321" i="53"/>
  <c r="GZ321" i="53"/>
  <c r="GY321" i="53"/>
  <c r="GX321" i="53"/>
  <c r="GW321" i="53"/>
  <c r="HC320" i="53"/>
  <c r="HD320" i="53" s="1"/>
  <c r="HA320" i="53"/>
  <c r="GZ320" i="53"/>
  <c r="GY320" i="53"/>
  <c r="GX320" i="53"/>
  <c r="GW320" i="53"/>
  <c r="HC319" i="53"/>
  <c r="HD319" i="53" s="1"/>
  <c r="HA319" i="53"/>
  <c r="GZ319" i="53"/>
  <c r="GY319" i="53"/>
  <c r="GX319" i="53"/>
  <c r="GW319" i="53"/>
  <c r="HC318" i="53"/>
  <c r="HD318" i="53" s="1"/>
  <c r="HA318" i="53"/>
  <c r="GZ318" i="53"/>
  <c r="GY318" i="53"/>
  <c r="GX318" i="53"/>
  <c r="GW318" i="53"/>
  <c r="HC317" i="53"/>
  <c r="HD317" i="53" s="1"/>
  <c r="HA317" i="53"/>
  <c r="GZ317" i="53"/>
  <c r="GY317" i="53"/>
  <c r="GX317" i="53"/>
  <c r="GW317" i="53"/>
  <c r="HC316" i="53"/>
  <c r="HD316" i="53" s="1"/>
  <c r="HA316" i="53"/>
  <c r="GZ316" i="53"/>
  <c r="GY316" i="53"/>
  <c r="GX316" i="53"/>
  <c r="GW316" i="53"/>
  <c r="HC315" i="53"/>
  <c r="HD315" i="53" s="1"/>
  <c r="HA315" i="53"/>
  <c r="GZ315" i="53"/>
  <c r="GY315" i="53"/>
  <c r="GX315" i="53"/>
  <c r="GW315" i="53"/>
  <c r="HC314" i="53"/>
  <c r="HD314" i="53" s="1"/>
  <c r="HA314" i="53"/>
  <c r="GZ314" i="53"/>
  <c r="GY314" i="53"/>
  <c r="GX314" i="53"/>
  <c r="GW314" i="53"/>
  <c r="HD313" i="53"/>
  <c r="HC313" i="53"/>
  <c r="HA313" i="53"/>
  <c r="GZ313" i="53"/>
  <c r="GY313" i="53"/>
  <c r="GX313" i="53"/>
  <c r="GW313" i="53"/>
  <c r="HC312" i="53"/>
  <c r="HD312" i="53" s="1"/>
  <c r="HA312" i="53"/>
  <c r="GZ312" i="53"/>
  <c r="GY312" i="53"/>
  <c r="GX312" i="53"/>
  <c r="GW312" i="53"/>
  <c r="HC311" i="53"/>
  <c r="HD311" i="53" s="1"/>
  <c r="HA311" i="53"/>
  <c r="GZ311" i="53"/>
  <c r="GY311" i="53"/>
  <c r="GX311" i="53"/>
  <c r="GW311" i="53"/>
  <c r="HC308" i="53"/>
  <c r="HD308" i="53" s="1"/>
  <c r="HA308" i="53"/>
  <c r="GZ308" i="53"/>
  <c r="GY308" i="53"/>
  <c r="GX308" i="53"/>
  <c r="GW308" i="53"/>
  <c r="HC307" i="53"/>
  <c r="HD307" i="53" s="1"/>
  <c r="HA307" i="53"/>
  <c r="GZ307" i="53"/>
  <c r="GY307" i="53"/>
  <c r="GX307" i="53"/>
  <c r="GW307" i="53"/>
  <c r="HC306" i="53"/>
  <c r="HD306" i="53" s="1"/>
  <c r="HA306" i="53"/>
  <c r="GZ306" i="53"/>
  <c r="GY306" i="53"/>
  <c r="GX306" i="53"/>
  <c r="GW306" i="53"/>
  <c r="HC305" i="53"/>
  <c r="HD305" i="53" s="1"/>
  <c r="HA305" i="53"/>
  <c r="GZ305" i="53"/>
  <c r="GY305" i="53"/>
  <c r="GX305" i="53"/>
  <c r="GW305" i="53"/>
  <c r="HC304" i="53"/>
  <c r="HD304" i="53" s="1"/>
  <c r="HA304" i="53"/>
  <c r="GZ304" i="53"/>
  <c r="GY304" i="53"/>
  <c r="GX304" i="53"/>
  <c r="GW304" i="53"/>
  <c r="HC301" i="53"/>
  <c r="HD301" i="53" s="1"/>
  <c r="HA301" i="53"/>
  <c r="GZ301" i="53"/>
  <c r="GY301" i="53"/>
  <c r="GX301" i="53"/>
  <c r="GW301" i="53"/>
  <c r="HC300" i="53"/>
  <c r="HD300" i="53" s="1"/>
  <c r="HA300" i="53"/>
  <c r="GZ300" i="53"/>
  <c r="GY300" i="53"/>
  <c r="GX300" i="53"/>
  <c r="GW300" i="53"/>
  <c r="HC299" i="53"/>
  <c r="HD299" i="53" s="1"/>
  <c r="HA299" i="53"/>
  <c r="GZ299" i="53"/>
  <c r="GY299" i="53"/>
  <c r="GX299" i="53"/>
  <c r="GW299" i="53"/>
  <c r="HC298" i="53"/>
  <c r="HD298" i="53" s="1"/>
  <c r="HA298" i="53"/>
  <c r="GZ298" i="53"/>
  <c r="GY298" i="53"/>
  <c r="GX298" i="53"/>
  <c r="GW298" i="53"/>
  <c r="HC297" i="53"/>
  <c r="HD297" i="53" s="1"/>
  <c r="HA297" i="53"/>
  <c r="GZ297" i="53"/>
  <c r="GY297" i="53"/>
  <c r="GX297" i="53"/>
  <c r="GW297" i="53"/>
  <c r="HC296" i="53"/>
  <c r="HD296" i="53" s="1"/>
  <c r="HA296" i="53"/>
  <c r="GZ296" i="53"/>
  <c r="GY296" i="53"/>
  <c r="GX296" i="53"/>
  <c r="GW296" i="53"/>
  <c r="HC295" i="53"/>
  <c r="HD295" i="53" s="1"/>
  <c r="HA295" i="53"/>
  <c r="GZ295" i="53"/>
  <c r="GY295" i="53"/>
  <c r="GX295" i="53"/>
  <c r="GW295" i="53"/>
  <c r="HC294" i="53"/>
  <c r="HD294" i="53" s="1"/>
  <c r="HA294" i="53"/>
  <c r="GZ294" i="53"/>
  <c r="GY294" i="53"/>
  <c r="GX294" i="53"/>
  <c r="GW294" i="53"/>
  <c r="HC293" i="53"/>
  <c r="HD293" i="53" s="1"/>
  <c r="HA293" i="53"/>
  <c r="GZ293" i="53"/>
  <c r="GY293" i="53"/>
  <c r="GX293" i="53"/>
  <c r="GW293" i="53"/>
  <c r="HC292" i="53"/>
  <c r="HD292" i="53" s="1"/>
  <c r="HA292" i="53"/>
  <c r="GZ292" i="53"/>
  <c r="GY292" i="53"/>
  <c r="GX292" i="53"/>
  <c r="GW292" i="53"/>
  <c r="HC291" i="53"/>
  <c r="HD291" i="53" s="1"/>
  <c r="HA291" i="53"/>
  <c r="GZ291" i="53"/>
  <c r="GY291" i="53"/>
  <c r="GX291" i="53"/>
  <c r="GW291" i="53"/>
  <c r="HC290" i="53"/>
  <c r="HD290" i="53" s="1"/>
  <c r="HA290" i="53"/>
  <c r="GZ290" i="53"/>
  <c r="GY290" i="53"/>
  <c r="GX290" i="53"/>
  <c r="GW290" i="53"/>
  <c r="HC289" i="53"/>
  <c r="HD289" i="53" s="1"/>
  <c r="HA289" i="53"/>
  <c r="GZ289" i="53"/>
  <c r="GY289" i="53"/>
  <c r="GX289" i="53"/>
  <c r="GW289" i="53"/>
  <c r="HC288" i="53"/>
  <c r="HD288" i="53" s="1"/>
  <c r="HA288" i="53"/>
  <c r="GZ288" i="53"/>
  <c r="GY288" i="53"/>
  <c r="GX288" i="53"/>
  <c r="GW288" i="53"/>
  <c r="HC287" i="53"/>
  <c r="HD287" i="53" s="1"/>
  <c r="HA287" i="53"/>
  <c r="GZ287" i="53"/>
  <c r="GY287" i="53"/>
  <c r="GX287" i="53"/>
  <c r="GW287" i="53"/>
  <c r="HC286" i="53"/>
  <c r="HD286" i="53" s="1"/>
  <c r="HA286" i="53"/>
  <c r="GZ286" i="53"/>
  <c r="GY286" i="53"/>
  <c r="GX286" i="53"/>
  <c r="GW286" i="53"/>
  <c r="HC285" i="53"/>
  <c r="HD285" i="53" s="1"/>
  <c r="HA285" i="53"/>
  <c r="GZ285" i="53"/>
  <c r="GY285" i="53"/>
  <c r="GX285" i="53"/>
  <c r="GW285" i="53"/>
  <c r="HC284" i="53"/>
  <c r="HD284" i="53" s="1"/>
  <c r="HA284" i="53"/>
  <c r="GZ284" i="53"/>
  <c r="GY284" i="53"/>
  <c r="GX284" i="53"/>
  <c r="GW284" i="53"/>
  <c r="HC280" i="53"/>
  <c r="HD280" i="53" s="1"/>
  <c r="HA280" i="53"/>
  <c r="GZ280" i="53"/>
  <c r="GY280" i="53"/>
  <c r="GX280" i="53"/>
  <c r="GW280" i="53"/>
  <c r="HC279" i="53"/>
  <c r="HD279" i="53" s="1"/>
  <c r="HA279" i="53"/>
  <c r="GZ279" i="53"/>
  <c r="GY279" i="53"/>
  <c r="GX279" i="53"/>
  <c r="GW279" i="53"/>
  <c r="HC278" i="53"/>
  <c r="HD278" i="53" s="1"/>
  <c r="HA278" i="53"/>
  <c r="GZ278" i="53"/>
  <c r="GY278" i="53"/>
  <c r="GX278" i="53"/>
  <c r="GW278" i="53"/>
  <c r="HC277" i="53"/>
  <c r="HD277" i="53" s="1"/>
  <c r="HA277" i="53"/>
  <c r="GZ277" i="53"/>
  <c r="GY277" i="53"/>
  <c r="GX277" i="53"/>
  <c r="GW277" i="53"/>
  <c r="HC276" i="53"/>
  <c r="HD276" i="53" s="1"/>
  <c r="HA276" i="53"/>
  <c r="GZ276" i="53"/>
  <c r="GY276" i="53"/>
  <c r="GX276" i="53"/>
  <c r="GW276" i="53"/>
  <c r="HC275" i="53"/>
  <c r="HD275" i="53" s="1"/>
  <c r="HA275" i="53"/>
  <c r="GZ275" i="53"/>
  <c r="GY275" i="53"/>
  <c r="GX275" i="53"/>
  <c r="GW275" i="53"/>
  <c r="HC274" i="53"/>
  <c r="HD274" i="53" s="1"/>
  <c r="HA274" i="53"/>
  <c r="GZ274" i="53"/>
  <c r="GY274" i="53"/>
  <c r="GX274" i="53"/>
  <c r="GW274" i="53"/>
  <c r="HC273" i="53"/>
  <c r="HD273" i="53" s="1"/>
  <c r="HA273" i="53"/>
  <c r="GZ273" i="53"/>
  <c r="GY273" i="53"/>
  <c r="GX273" i="53"/>
  <c r="GW273" i="53"/>
  <c r="HC272" i="53"/>
  <c r="HD272" i="53" s="1"/>
  <c r="HA272" i="53"/>
  <c r="GZ272" i="53"/>
  <c r="GY272" i="53"/>
  <c r="GX272" i="53"/>
  <c r="GW272" i="53"/>
  <c r="HC271" i="53"/>
  <c r="HD271" i="53" s="1"/>
  <c r="HA271" i="53"/>
  <c r="GZ271" i="53"/>
  <c r="GY271" i="53"/>
  <c r="GX271" i="53"/>
  <c r="GW271" i="53"/>
  <c r="HC270" i="53"/>
  <c r="HD270" i="53" s="1"/>
  <c r="HA270" i="53"/>
  <c r="GZ270" i="53"/>
  <c r="GY270" i="53"/>
  <c r="GX270" i="53"/>
  <c r="GW270" i="53"/>
  <c r="HC269" i="53"/>
  <c r="HD269" i="53" s="1"/>
  <c r="HA269" i="53"/>
  <c r="GZ269" i="53"/>
  <c r="GY269" i="53"/>
  <c r="GX269" i="53"/>
  <c r="GW269" i="53"/>
  <c r="HC268" i="53"/>
  <c r="HD268" i="53" s="1"/>
  <c r="HA268" i="53"/>
  <c r="GZ268" i="53"/>
  <c r="GY268" i="53"/>
  <c r="GX268" i="53"/>
  <c r="GW268" i="53"/>
  <c r="HC267" i="53"/>
  <c r="HD267" i="53" s="1"/>
  <c r="HA267" i="53"/>
  <c r="GZ267" i="53"/>
  <c r="GY267" i="53"/>
  <c r="GX267" i="53"/>
  <c r="GW267" i="53"/>
  <c r="HC266" i="53"/>
  <c r="HD266" i="53" s="1"/>
  <c r="HA266" i="53"/>
  <c r="GZ266" i="53"/>
  <c r="GY266" i="53"/>
  <c r="GX266" i="53"/>
  <c r="GW266" i="53"/>
  <c r="HC265" i="53"/>
  <c r="HD265" i="53" s="1"/>
  <c r="HA265" i="53"/>
  <c r="GZ265" i="53"/>
  <c r="GY265" i="53"/>
  <c r="GX265" i="53"/>
  <c r="GW265" i="53"/>
  <c r="HC264" i="53"/>
  <c r="HD264" i="53" s="1"/>
  <c r="HA264" i="53"/>
  <c r="GZ264" i="53"/>
  <c r="GY264" i="53"/>
  <c r="GX264" i="53"/>
  <c r="GW264" i="53"/>
  <c r="HC258" i="53"/>
  <c r="HD258" i="53" s="1"/>
  <c r="HA258" i="53"/>
  <c r="GZ258" i="53"/>
  <c r="GY258" i="53"/>
  <c r="GX258" i="53"/>
  <c r="GW258" i="53"/>
  <c r="HC257" i="53"/>
  <c r="HD257" i="53" s="1"/>
  <c r="HA257" i="53"/>
  <c r="GZ257" i="53"/>
  <c r="GY257" i="53"/>
  <c r="GX257" i="53"/>
  <c r="HC256" i="53"/>
  <c r="HD256" i="53" s="1"/>
  <c r="HA256" i="53"/>
  <c r="GZ256" i="53"/>
  <c r="GY256" i="53"/>
  <c r="GX256" i="53"/>
  <c r="HC255" i="53"/>
  <c r="HD255" i="53" s="1"/>
  <c r="HA255" i="53"/>
  <c r="GZ255" i="53"/>
  <c r="GY255" i="53"/>
  <c r="GX255" i="53"/>
  <c r="GW255" i="53"/>
  <c r="HC254" i="53"/>
  <c r="HD254" i="53" s="1"/>
  <c r="HA254" i="53"/>
  <c r="GZ254" i="53"/>
  <c r="GY254" i="53"/>
  <c r="GX254" i="53"/>
  <c r="GW254" i="53"/>
  <c r="HC253" i="53"/>
  <c r="HD253" i="53" s="1"/>
  <c r="HA253" i="53"/>
  <c r="GZ253" i="53"/>
  <c r="GY253" i="53"/>
  <c r="GX253" i="53"/>
  <c r="GW253" i="53"/>
  <c r="HC252" i="53"/>
  <c r="HD252" i="53" s="1"/>
  <c r="HA252" i="53"/>
  <c r="GZ252" i="53"/>
  <c r="GY252" i="53"/>
  <c r="GX252" i="53"/>
  <c r="GW252" i="53"/>
  <c r="HC251" i="53"/>
  <c r="HD251" i="53" s="1"/>
  <c r="HA251" i="53"/>
  <c r="GZ251" i="53"/>
  <c r="GY251" i="53"/>
  <c r="GX251" i="53"/>
  <c r="GW251" i="53"/>
  <c r="HC250" i="53"/>
  <c r="HD250" i="53" s="1"/>
  <c r="HA250" i="53"/>
  <c r="GZ250" i="53"/>
  <c r="GY250" i="53"/>
  <c r="GX250" i="53"/>
  <c r="GW250" i="53"/>
  <c r="HC249" i="53"/>
  <c r="HD249" i="53" s="1"/>
  <c r="HA249" i="53"/>
  <c r="GZ249" i="53"/>
  <c r="GY249" i="53"/>
  <c r="GX249" i="53"/>
  <c r="GW249" i="53"/>
  <c r="HC248" i="53"/>
  <c r="HD248" i="53" s="1"/>
  <c r="HA248" i="53"/>
  <c r="GZ248" i="53"/>
  <c r="GY248" i="53"/>
  <c r="GX248" i="53"/>
  <c r="GW248" i="53"/>
  <c r="HC247" i="53"/>
  <c r="HD247" i="53" s="1"/>
  <c r="HA247" i="53"/>
  <c r="GZ247" i="53"/>
  <c r="GY247" i="53"/>
  <c r="GX247" i="53"/>
  <c r="GW247" i="53"/>
  <c r="HC246" i="53"/>
  <c r="HD246" i="53" s="1"/>
  <c r="HA246" i="53"/>
  <c r="GZ246" i="53"/>
  <c r="GY246" i="53"/>
  <c r="GX246" i="53"/>
  <c r="HC245" i="53"/>
  <c r="HD245" i="53" s="1"/>
  <c r="HA245" i="53"/>
  <c r="GZ245" i="53"/>
  <c r="GY245" i="53"/>
  <c r="GX245" i="53"/>
  <c r="HC244" i="53"/>
  <c r="HD244" i="53" s="1"/>
  <c r="HA244" i="53"/>
  <c r="GZ244" i="53"/>
  <c r="GY244" i="53"/>
  <c r="GX244" i="53"/>
  <c r="GW244" i="53"/>
  <c r="HC243" i="53"/>
  <c r="HD243" i="53" s="1"/>
  <c r="HA243" i="53"/>
  <c r="GZ243" i="53"/>
  <c r="GY243" i="53"/>
  <c r="GX243" i="53"/>
  <c r="GW243" i="53"/>
  <c r="HC242" i="53"/>
  <c r="HD242" i="53" s="1"/>
  <c r="HA242" i="53"/>
  <c r="GZ242" i="53"/>
  <c r="GY242" i="53"/>
  <c r="GX242" i="53"/>
  <c r="GW242" i="53"/>
  <c r="HC241" i="53"/>
  <c r="HD241" i="53" s="1"/>
  <c r="HA241" i="53"/>
  <c r="GZ241" i="53"/>
  <c r="GY241" i="53"/>
  <c r="GX241" i="53"/>
  <c r="GW241" i="53"/>
  <c r="HC240" i="53"/>
  <c r="HD240" i="53" s="1"/>
  <c r="HA240" i="53"/>
  <c r="GZ240" i="53"/>
  <c r="GY240" i="53"/>
  <c r="GX240" i="53"/>
  <c r="GW240" i="53"/>
  <c r="HC238" i="53"/>
  <c r="HD238" i="53" s="1"/>
  <c r="HA238" i="53"/>
  <c r="GZ238" i="53"/>
  <c r="GY238" i="53"/>
  <c r="GX238" i="53"/>
  <c r="GW238" i="53"/>
  <c r="HC237" i="53"/>
  <c r="HD237" i="53" s="1"/>
  <c r="HA237" i="53"/>
  <c r="GZ237" i="53"/>
  <c r="GY237" i="53"/>
  <c r="GX237" i="53"/>
  <c r="GW237" i="53"/>
  <c r="HC236" i="53"/>
  <c r="HD236" i="53" s="1"/>
  <c r="HA236" i="53"/>
  <c r="GZ236" i="53"/>
  <c r="GY236" i="53"/>
  <c r="GX236" i="53"/>
  <c r="GW236" i="53"/>
  <c r="HC235" i="53"/>
  <c r="HD235" i="53" s="1"/>
  <c r="HA235" i="53"/>
  <c r="GZ235" i="53"/>
  <c r="GY235" i="53"/>
  <c r="GX235" i="53"/>
  <c r="GW235" i="53"/>
  <c r="HC234" i="53"/>
  <c r="HD234" i="53" s="1"/>
  <c r="HA234" i="53"/>
  <c r="GZ234" i="53"/>
  <c r="GY234" i="53"/>
  <c r="GX234" i="53"/>
  <c r="GW234" i="53"/>
  <c r="HC233" i="53"/>
  <c r="HD233" i="53" s="1"/>
  <c r="HA233" i="53"/>
  <c r="GZ233" i="53"/>
  <c r="GY233" i="53"/>
  <c r="GX233" i="53"/>
  <c r="GW233" i="53"/>
  <c r="HC232" i="53"/>
  <c r="HD232" i="53" s="1"/>
  <c r="HA232" i="53"/>
  <c r="GZ232" i="53"/>
  <c r="GY232" i="53"/>
  <c r="GX232" i="53"/>
  <c r="GW232" i="53"/>
  <c r="HC231" i="53"/>
  <c r="HD231" i="53" s="1"/>
  <c r="HA231" i="53"/>
  <c r="GZ231" i="53"/>
  <c r="GY231" i="53"/>
  <c r="GX231" i="53"/>
  <c r="GW231" i="53"/>
  <c r="HC230" i="53"/>
  <c r="HD230" i="53" s="1"/>
  <c r="HA230" i="53"/>
  <c r="GZ230" i="53"/>
  <c r="GY230" i="53"/>
  <c r="GX230" i="53"/>
  <c r="GW230" i="53"/>
  <c r="HC229" i="53"/>
  <c r="HD229" i="53" s="1"/>
  <c r="HA229" i="53"/>
  <c r="GZ229" i="53"/>
  <c r="GY229" i="53"/>
  <c r="GX229" i="53"/>
  <c r="GW229" i="53"/>
  <c r="HC228" i="53"/>
  <c r="HD228" i="53" s="1"/>
  <c r="HA228" i="53"/>
  <c r="GZ228" i="53"/>
  <c r="GY228" i="53"/>
  <c r="GX228" i="53"/>
  <c r="GW228" i="53"/>
  <c r="HC227" i="53"/>
  <c r="HD227" i="53" s="1"/>
  <c r="HA227" i="53"/>
  <c r="GZ227" i="53"/>
  <c r="GY227" i="53"/>
  <c r="GX227" i="53"/>
  <c r="GW227" i="53"/>
  <c r="HC226" i="53"/>
  <c r="HD226" i="53" s="1"/>
  <c r="HA226" i="53"/>
  <c r="GZ226" i="53"/>
  <c r="GY226" i="53"/>
  <c r="GX226" i="53"/>
  <c r="GW226" i="53"/>
  <c r="HC224" i="53"/>
  <c r="HD224" i="53" s="1"/>
  <c r="HA224" i="53"/>
  <c r="GZ224" i="53"/>
  <c r="GY224" i="53"/>
  <c r="GX224" i="53"/>
  <c r="GW224" i="53"/>
  <c r="HC223" i="53"/>
  <c r="HD223" i="53" s="1"/>
  <c r="HA223" i="53"/>
  <c r="GZ223" i="53"/>
  <c r="GY223" i="53"/>
  <c r="GX223" i="53"/>
  <c r="GW223" i="53"/>
  <c r="HC222" i="53"/>
  <c r="HD222" i="53" s="1"/>
  <c r="HA222" i="53"/>
  <c r="GZ222" i="53"/>
  <c r="GY222" i="53"/>
  <c r="GX222" i="53"/>
  <c r="GW222" i="53"/>
  <c r="HC219" i="53"/>
  <c r="HD219" i="53" s="1"/>
  <c r="HA219" i="53"/>
  <c r="GZ219" i="53"/>
  <c r="GY219" i="53"/>
  <c r="GX219" i="53"/>
  <c r="GW219" i="53"/>
  <c r="HC218" i="53"/>
  <c r="HD218" i="53" s="1"/>
  <c r="HA218" i="53"/>
  <c r="GZ218" i="53"/>
  <c r="GY218" i="53"/>
  <c r="GX218" i="53"/>
  <c r="HC217" i="53"/>
  <c r="HD217" i="53" s="1"/>
  <c r="HA217" i="53"/>
  <c r="GZ217" i="53"/>
  <c r="GY217" i="53"/>
  <c r="GX217" i="53"/>
  <c r="GW217" i="53"/>
  <c r="HC216" i="53"/>
  <c r="HD216" i="53" s="1"/>
  <c r="HA216" i="53"/>
  <c r="GZ216" i="53"/>
  <c r="GY216" i="53"/>
  <c r="GX216" i="53"/>
  <c r="GW216" i="53"/>
  <c r="HC215" i="53"/>
  <c r="HD215" i="53" s="1"/>
  <c r="HA215" i="53"/>
  <c r="GZ215" i="53"/>
  <c r="GY215" i="53"/>
  <c r="GX215" i="53"/>
  <c r="GW215" i="53"/>
  <c r="HC214" i="53"/>
  <c r="HD214" i="53" s="1"/>
  <c r="HA214" i="53"/>
  <c r="GZ214" i="53"/>
  <c r="GY214" i="53"/>
  <c r="GX214" i="53"/>
  <c r="GW214" i="53"/>
  <c r="HC213" i="53"/>
  <c r="HD213" i="53" s="1"/>
  <c r="HA213" i="53"/>
  <c r="GZ213" i="53"/>
  <c r="GY213" i="53"/>
  <c r="GX213" i="53"/>
  <c r="GW213" i="53"/>
  <c r="HC212" i="53"/>
  <c r="HD212" i="53" s="1"/>
  <c r="HA212" i="53"/>
  <c r="GZ212" i="53"/>
  <c r="GY212" i="53"/>
  <c r="GX212" i="53"/>
  <c r="GW212" i="53"/>
  <c r="HC211" i="53"/>
  <c r="HD211" i="53" s="1"/>
  <c r="HA211" i="53"/>
  <c r="GZ211" i="53"/>
  <c r="GY211" i="53"/>
  <c r="GX211" i="53"/>
  <c r="GW211" i="53"/>
  <c r="HC210" i="53"/>
  <c r="HD210" i="53" s="1"/>
  <c r="HA210" i="53"/>
  <c r="GZ210" i="53"/>
  <c r="GY210" i="53"/>
  <c r="GX210" i="53"/>
  <c r="GW210" i="53"/>
  <c r="HC209" i="53"/>
  <c r="HD209" i="53" s="1"/>
  <c r="HA209" i="53"/>
  <c r="GZ209" i="53"/>
  <c r="GY209" i="53"/>
  <c r="GX209" i="53"/>
  <c r="GW209" i="53"/>
  <c r="HC208" i="53"/>
  <c r="HD208" i="53" s="1"/>
  <c r="HA208" i="53"/>
  <c r="GZ208" i="53"/>
  <c r="GY208" i="53"/>
  <c r="GX208" i="53"/>
  <c r="GW208" i="53"/>
  <c r="HC207" i="53"/>
  <c r="HD207" i="53" s="1"/>
  <c r="HA207" i="53"/>
  <c r="GZ207" i="53"/>
  <c r="GY207" i="53"/>
  <c r="GX207" i="53"/>
  <c r="GW207" i="53"/>
  <c r="HC206" i="53"/>
  <c r="HD206" i="53" s="1"/>
  <c r="HA206" i="53"/>
  <c r="GZ206" i="53"/>
  <c r="GY206" i="53"/>
  <c r="GX206" i="53"/>
  <c r="GW206" i="53"/>
  <c r="HC205" i="53"/>
  <c r="HD205" i="53" s="1"/>
  <c r="HA205" i="53"/>
  <c r="GZ205" i="53"/>
  <c r="GY205" i="53"/>
  <c r="GX205" i="53"/>
  <c r="GW205" i="53"/>
  <c r="HC204" i="53"/>
  <c r="HD204" i="53" s="1"/>
  <c r="HA204" i="53"/>
  <c r="GZ204" i="53"/>
  <c r="GY204" i="53"/>
  <c r="GX204" i="53"/>
  <c r="GW204" i="53"/>
  <c r="HC203" i="53"/>
  <c r="HD203" i="53" s="1"/>
  <c r="HA203" i="53"/>
  <c r="GZ203" i="53"/>
  <c r="GY203" i="53"/>
  <c r="GX203" i="53"/>
  <c r="GW203" i="53"/>
  <c r="HC202" i="53"/>
  <c r="HD202" i="53" s="1"/>
  <c r="HA202" i="53"/>
  <c r="GZ202" i="53"/>
  <c r="GY202" i="53"/>
  <c r="GX202" i="53"/>
  <c r="GW202" i="53"/>
  <c r="HC198" i="53"/>
  <c r="HD198" i="53" s="1"/>
  <c r="HA198" i="53"/>
  <c r="GZ198" i="53"/>
  <c r="GY198" i="53"/>
  <c r="GX198" i="53"/>
  <c r="GW198" i="53"/>
  <c r="HC197" i="53"/>
  <c r="HD197" i="53" s="1"/>
  <c r="HA197" i="53"/>
  <c r="GZ197" i="53"/>
  <c r="GY197" i="53"/>
  <c r="GX197" i="53"/>
  <c r="GW197" i="53"/>
  <c r="HD196" i="53"/>
  <c r="HC196" i="53"/>
  <c r="HA196" i="53"/>
  <c r="GZ196" i="53"/>
  <c r="GY196" i="53"/>
  <c r="GX196" i="53"/>
  <c r="GW196" i="53"/>
  <c r="HC195" i="53"/>
  <c r="HD195" i="53" s="1"/>
  <c r="HA195" i="53"/>
  <c r="GZ195" i="53"/>
  <c r="GY195" i="53"/>
  <c r="GX195" i="53"/>
  <c r="GW195" i="53"/>
  <c r="HC194" i="53"/>
  <c r="HD194" i="53" s="1"/>
  <c r="HA194" i="53"/>
  <c r="GZ194" i="53"/>
  <c r="GY194" i="53"/>
  <c r="GX194" i="53"/>
  <c r="GW194" i="53"/>
  <c r="HC193" i="53"/>
  <c r="HD193" i="53" s="1"/>
  <c r="HA193" i="53"/>
  <c r="GZ193" i="53"/>
  <c r="GY193" i="53"/>
  <c r="GX193" i="53"/>
  <c r="GW193" i="53"/>
  <c r="HC192" i="53"/>
  <c r="HD192" i="53" s="1"/>
  <c r="HA192" i="53"/>
  <c r="GZ192" i="53"/>
  <c r="GY192" i="53"/>
  <c r="GX192" i="53"/>
  <c r="GW192" i="53"/>
  <c r="HC191" i="53"/>
  <c r="HD191" i="53" s="1"/>
  <c r="HA191" i="53"/>
  <c r="GZ191" i="53"/>
  <c r="GY191" i="53"/>
  <c r="GX191" i="53"/>
  <c r="GW191" i="53"/>
  <c r="HC190" i="53"/>
  <c r="HD190" i="53" s="1"/>
  <c r="HA190" i="53"/>
  <c r="GZ190" i="53"/>
  <c r="GY190" i="53"/>
  <c r="GX190" i="53"/>
  <c r="GW190" i="53"/>
  <c r="HC188" i="53"/>
  <c r="HD188" i="53" s="1"/>
  <c r="HA188" i="53"/>
  <c r="GZ188" i="53"/>
  <c r="GY188" i="53"/>
  <c r="GX188" i="53"/>
  <c r="GW188" i="53"/>
  <c r="HD187" i="53"/>
  <c r="HC187" i="53"/>
  <c r="HA187" i="53"/>
  <c r="GZ187" i="53"/>
  <c r="GY187" i="53"/>
  <c r="GX187" i="53"/>
  <c r="GW187" i="53"/>
  <c r="HC185" i="53"/>
  <c r="HD185" i="53" s="1"/>
  <c r="HA185" i="53"/>
  <c r="GZ185" i="53"/>
  <c r="GY185" i="53"/>
  <c r="GX185" i="53"/>
  <c r="GW185" i="53"/>
  <c r="HC184" i="53"/>
  <c r="HD184" i="53" s="1"/>
  <c r="HA184" i="53"/>
  <c r="GZ184" i="53"/>
  <c r="GY184" i="53"/>
  <c r="GX184" i="53"/>
  <c r="GW184" i="53"/>
  <c r="HC183" i="53"/>
  <c r="HD183" i="53" s="1"/>
  <c r="HA183" i="53"/>
  <c r="GZ183" i="53"/>
  <c r="GY183" i="53"/>
  <c r="GX183" i="53"/>
  <c r="GW183" i="53"/>
  <c r="HC182" i="53"/>
  <c r="HD182" i="53" s="1"/>
  <c r="HA182" i="53"/>
  <c r="GZ182" i="53"/>
  <c r="GY182" i="53"/>
  <c r="GX182" i="53"/>
  <c r="GW182" i="53"/>
  <c r="HC181" i="53"/>
  <c r="HD181" i="53" s="1"/>
  <c r="HA181" i="53"/>
  <c r="GZ181" i="53"/>
  <c r="GY181" i="53"/>
  <c r="GX181" i="53"/>
  <c r="GW181" i="53"/>
  <c r="HC179" i="53"/>
  <c r="HD179" i="53" s="1"/>
  <c r="HA179" i="53"/>
  <c r="GZ179" i="53"/>
  <c r="GX179" i="53"/>
  <c r="GW179" i="53"/>
  <c r="HC178" i="53"/>
  <c r="HD178" i="53" s="1"/>
  <c r="HA178" i="53"/>
  <c r="GZ178" i="53"/>
  <c r="GY178" i="53"/>
  <c r="GX178" i="53"/>
  <c r="GW178" i="53"/>
  <c r="HD177" i="53"/>
  <c r="HC177" i="53"/>
  <c r="HA177" i="53"/>
  <c r="GZ177" i="53"/>
  <c r="GX177" i="53"/>
  <c r="GW177" i="53"/>
  <c r="HC175" i="53"/>
  <c r="HD175" i="53" s="1"/>
  <c r="HA175" i="53"/>
  <c r="GZ175" i="53"/>
  <c r="GY175" i="53"/>
  <c r="GX175" i="53"/>
  <c r="GW175" i="53"/>
  <c r="HC174" i="53"/>
  <c r="HD174" i="53" s="1"/>
  <c r="HA174" i="53"/>
  <c r="GZ174" i="53"/>
  <c r="GY174" i="53"/>
  <c r="GX174" i="53"/>
  <c r="GW174" i="53"/>
  <c r="HC173" i="53"/>
  <c r="HD173" i="53" s="1"/>
  <c r="HA173" i="53"/>
  <c r="GZ173" i="53"/>
  <c r="GY173" i="53"/>
  <c r="GX173" i="53"/>
  <c r="GW173" i="53"/>
  <c r="HC172" i="53"/>
  <c r="HD172" i="53" s="1"/>
  <c r="HA172" i="53"/>
  <c r="GZ172" i="53"/>
  <c r="GY172" i="53"/>
  <c r="GX172" i="53"/>
  <c r="GW172" i="53"/>
  <c r="HC169" i="53"/>
  <c r="HD169" i="53" s="1"/>
  <c r="HA169" i="53"/>
  <c r="GZ169" i="53"/>
  <c r="GY169" i="53"/>
  <c r="GX169" i="53"/>
  <c r="GW169" i="53"/>
  <c r="HC168" i="53"/>
  <c r="HD168" i="53" s="1"/>
  <c r="HA168" i="53"/>
  <c r="GZ168" i="53"/>
  <c r="GY168" i="53"/>
  <c r="GX168" i="53"/>
  <c r="GW168" i="53"/>
  <c r="HC167" i="53"/>
  <c r="HD167" i="53" s="1"/>
  <c r="HA167" i="53"/>
  <c r="GZ167" i="53"/>
  <c r="GY167" i="53"/>
  <c r="GX167" i="53"/>
  <c r="GW167" i="53"/>
  <c r="HD166" i="53"/>
  <c r="HC166" i="53"/>
  <c r="HA166" i="53"/>
  <c r="GZ166" i="53"/>
  <c r="GY166" i="53"/>
  <c r="GX166" i="53"/>
  <c r="GW166" i="53"/>
  <c r="HC165" i="53"/>
  <c r="HD165" i="53" s="1"/>
  <c r="HA165" i="53"/>
  <c r="GZ165" i="53"/>
  <c r="GY165" i="53"/>
  <c r="GX165" i="53"/>
  <c r="GW165" i="53"/>
  <c r="HC164" i="53"/>
  <c r="HD164" i="53" s="1"/>
  <c r="HA164" i="53"/>
  <c r="GZ164" i="53"/>
  <c r="GY164" i="53"/>
  <c r="GX164" i="53"/>
  <c r="GW164" i="53"/>
  <c r="HC163" i="53"/>
  <c r="HD163" i="53" s="1"/>
  <c r="HA163" i="53"/>
  <c r="GZ163" i="53"/>
  <c r="GY163" i="53"/>
  <c r="GX163" i="53"/>
  <c r="GW163" i="53"/>
  <c r="HC162" i="53"/>
  <c r="HD162" i="53" s="1"/>
  <c r="HA162" i="53"/>
  <c r="GZ162" i="53"/>
  <c r="GY162" i="53"/>
  <c r="GX162" i="53"/>
  <c r="GW162" i="53"/>
  <c r="HC161" i="53"/>
  <c r="HD161" i="53" s="1"/>
  <c r="HA161" i="53"/>
  <c r="GZ161" i="53"/>
  <c r="GY161" i="53"/>
  <c r="GX161" i="53"/>
  <c r="GW161" i="53"/>
  <c r="HC160" i="53"/>
  <c r="HD160" i="53" s="1"/>
  <c r="HA160" i="53"/>
  <c r="GZ160" i="53"/>
  <c r="GY160" i="53"/>
  <c r="GX160" i="53"/>
  <c r="GW160" i="53"/>
  <c r="HC159" i="53"/>
  <c r="HD159" i="53" s="1"/>
  <c r="HA159" i="53"/>
  <c r="GZ159" i="53"/>
  <c r="GY159" i="53"/>
  <c r="GX159" i="53"/>
  <c r="GW159" i="53"/>
  <c r="HD157" i="53"/>
  <c r="HC157" i="53"/>
  <c r="HA157" i="53"/>
  <c r="GZ157" i="53"/>
  <c r="GY157" i="53"/>
  <c r="GX157" i="53"/>
  <c r="GW157" i="53"/>
  <c r="HC156" i="53"/>
  <c r="HD156" i="53" s="1"/>
  <c r="HA156" i="53"/>
  <c r="GZ156" i="53"/>
  <c r="GY156" i="53"/>
  <c r="GX156" i="53"/>
  <c r="GW156" i="53"/>
  <c r="HC155" i="53"/>
  <c r="HD155" i="53" s="1"/>
  <c r="HA155" i="53"/>
  <c r="GZ155" i="53"/>
  <c r="GY155" i="53"/>
  <c r="GX155" i="53"/>
  <c r="GW155" i="53"/>
  <c r="HC154" i="53"/>
  <c r="HD154" i="53" s="1"/>
  <c r="HA154" i="53"/>
  <c r="GZ154" i="53"/>
  <c r="GY154" i="53"/>
  <c r="GX154" i="53"/>
  <c r="GW154" i="53"/>
  <c r="HC153" i="53"/>
  <c r="HD153" i="53" s="1"/>
  <c r="HA153" i="53"/>
  <c r="GZ153" i="53"/>
  <c r="GY153" i="53"/>
  <c r="GX153" i="53"/>
  <c r="GW153" i="53"/>
  <c r="HC152" i="53"/>
  <c r="HD152" i="53" s="1"/>
  <c r="HA152" i="53"/>
  <c r="GZ152" i="53"/>
  <c r="GY152" i="53"/>
  <c r="GX152" i="53"/>
  <c r="GW152" i="53"/>
  <c r="HC151" i="53"/>
  <c r="HD151" i="53" s="1"/>
  <c r="HA151" i="53"/>
  <c r="GZ151" i="53"/>
  <c r="GY151" i="53"/>
  <c r="GX151" i="53"/>
  <c r="GW151" i="53"/>
  <c r="HC150" i="53"/>
  <c r="HD150" i="53" s="1"/>
  <c r="HA150" i="53"/>
  <c r="GZ150" i="53"/>
  <c r="GY150" i="53"/>
  <c r="GX150" i="53"/>
  <c r="GW150" i="53"/>
  <c r="HD149" i="53"/>
  <c r="HC149" i="53"/>
  <c r="HA149" i="53"/>
  <c r="GZ149" i="53"/>
  <c r="GY149" i="53"/>
  <c r="GX149" i="53"/>
  <c r="GW149" i="53"/>
  <c r="HC148" i="53"/>
  <c r="HD148" i="53" s="1"/>
  <c r="HA148" i="53"/>
  <c r="GZ148" i="53"/>
  <c r="GY148" i="53"/>
  <c r="GX148" i="53"/>
  <c r="GW148" i="53"/>
  <c r="HC145" i="53"/>
  <c r="HD145" i="53" s="1"/>
  <c r="HA145" i="53"/>
  <c r="GZ145" i="53"/>
  <c r="GY145" i="53"/>
  <c r="GX145" i="53"/>
  <c r="GW145" i="53"/>
  <c r="HC144" i="53"/>
  <c r="HD144" i="53" s="1"/>
  <c r="HA144" i="53"/>
  <c r="GZ144" i="53"/>
  <c r="GY144" i="53"/>
  <c r="GX144" i="53"/>
  <c r="GW144" i="53"/>
  <c r="HC142" i="53"/>
  <c r="HD142" i="53" s="1"/>
  <c r="HA142" i="53"/>
  <c r="GZ142" i="53"/>
  <c r="GY142" i="53"/>
  <c r="GX142" i="53"/>
  <c r="GW142" i="53"/>
  <c r="HC141" i="53"/>
  <c r="HD141" i="53" s="1"/>
  <c r="HA141" i="53"/>
  <c r="GZ141" i="53"/>
  <c r="GY141" i="53"/>
  <c r="GX141" i="53"/>
  <c r="GW141" i="53"/>
  <c r="HC140" i="53"/>
  <c r="HD140" i="53" s="1"/>
  <c r="HA140" i="53"/>
  <c r="GZ140" i="53"/>
  <c r="GY140" i="53"/>
  <c r="GX140" i="53"/>
  <c r="GW140" i="53"/>
  <c r="HC139" i="53"/>
  <c r="HD139" i="53" s="1"/>
  <c r="HA139" i="53"/>
  <c r="GZ139" i="53"/>
  <c r="GY139" i="53"/>
  <c r="GX139" i="53"/>
  <c r="GW139" i="53"/>
  <c r="HC137" i="53"/>
  <c r="HD137" i="53" s="1"/>
  <c r="HA137" i="53"/>
  <c r="GZ137" i="53"/>
  <c r="GY137" i="53"/>
  <c r="GX137" i="53"/>
  <c r="GW137" i="53"/>
  <c r="HC134" i="53"/>
  <c r="HD134" i="53" s="1"/>
  <c r="HA134" i="53"/>
  <c r="GZ134" i="53"/>
  <c r="GY134" i="53"/>
  <c r="GX134" i="53"/>
  <c r="GW134" i="53"/>
  <c r="HC133" i="53"/>
  <c r="HD133" i="53" s="1"/>
  <c r="HA133" i="53"/>
  <c r="GZ133" i="53"/>
  <c r="GY133" i="53"/>
  <c r="GX133" i="53"/>
  <c r="GW133" i="53"/>
  <c r="HC131" i="53"/>
  <c r="HD131" i="53" s="1"/>
  <c r="HA131" i="53"/>
  <c r="GZ131" i="53"/>
  <c r="GX131" i="53"/>
  <c r="GW131" i="53"/>
  <c r="HC130" i="53"/>
  <c r="HD130" i="53" s="1"/>
  <c r="HA130" i="53"/>
  <c r="GZ130" i="53"/>
  <c r="GY130" i="53"/>
  <c r="GX130" i="53"/>
  <c r="GW130" i="53"/>
  <c r="HC129" i="53"/>
  <c r="HD129" i="53" s="1"/>
  <c r="HA129" i="53"/>
  <c r="GZ129" i="53"/>
  <c r="GX129" i="53"/>
  <c r="GW129" i="53"/>
  <c r="HC128" i="53"/>
  <c r="HD128" i="53" s="1"/>
  <c r="HA128" i="53"/>
  <c r="GZ128" i="53"/>
  <c r="GX128" i="53"/>
  <c r="GW128" i="53"/>
  <c r="HC126" i="53"/>
  <c r="HD126" i="53" s="1"/>
  <c r="HA126" i="53"/>
  <c r="GZ126" i="53"/>
  <c r="GY126" i="53"/>
  <c r="GX126" i="53"/>
  <c r="GW126" i="53"/>
  <c r="HC125" i="53"/>
  <c r="HD125" i="53" s="1"/>
  <c r="HA125" i="53"/>
  <c r="GZ125" i="53"/>
  <c r="GY125" i="53"/>
  <c r="GX125" i="53"/>
  <c r="GW125" i="53"/>
  <c r="HC121" i="53"/>
  <c r="HD121" i="53" s="1"/>
  <c r="HA121" i="53"/>
  <c r="GZ121" i="53"/>
  <c r="GY121" i="53"/>
  <c r="GX121" i="53"/>
  <c r="GW121" i="53"/>
  <c r="HC120" i="53"/>
  <c r="HD120" i="53" s="1"/>
  <c r="HA120" i="53"/>
  <c r="GZ120" i="53"/>
  <c r="GX120" i="53"/>
  <c r="GW120" i="53"/>
  <c r="HC119" i="53"/>
  <c r="HD119" i="53" s="1"/>
  <c r="HA119" i="53"/>
  <c r="GZ119" i="53"/>
  <c r="GX119" i="53"/>
  <c r="GW119" i="53"/>
  <c r="HC118" i="53"/>
  <c r="HD118" i="53" s="1"/>
  <c r="HA118" i="53"/>
  <c r="GZ118" i="53"/>
  <c r="GX118" i="53"/>
  <c r="GW118" i="53"/>
  <c r="HC117" i="53"/>
  <c r="HD117" i="53" s="1"/>
  <c r="HA117" i="53"/>
  <c r="GZ117" i="53"/>
  <c r="GX117" i="53"/>
  <c r="GW117" i="53"/>
  <c r="HC116" i="53"/>
  <c r="HD116" i="53" s="1"/>
  <c r="HA116" i="53"/>
  <c r="GZ116" i="53"/>
  <c r="GY116" i="53"/>
  <c r="GX116" i="53"/>
  <c r="GW116" i="53"/>
  <c r="HC114" i="53"/>
  <c r="HD114" i="53" s="1"/>
  <c r="HA114" i="53"/>
  <c r="GZ114" i="53"/>
  <c r="GY114" i="53"/>
  <c r="GX114" i="53"/>
  <c r="GW114" i="53"/>
  <c r="HC112" i="53"/>
  <c r="HD112" i="53" s="1"/>
  <c r="HA112" i="53"/>
  <c r="GZ112" i="53"/>
  <c r="GY112" i="53"/>
  <c r="GX112" i="53"/>
  <c r="GW112" i="53"/>
  <c r="HC111" i="53"/>
  <c r="HD111" i="53" s="1"/>
  <c r="HA111" i="53"/>
  <c r="GZ111" i="53"/>
  <c r="GX111" i="53"/>
  <c r="GW111" i="53"/>
  <c r="HC110" i="53"/>
  <c r="HD110" i="53" s="1"/>
  <c r="HA110" i="53"/>
  <c r="GZ110" i="53"/>
  <c r="GX110" i="53"/>
  <c r="GW110" i="53"/>
  <c r="HC107" i="53"/>
  <c r="HD107" i="53" s="1"/>
  <c r="HA107" i="53"/>
  <c r="GZ107" i="53"/>
  <c r="GX107" i="53"/>
  <c r="GW107" i="53"/>
  <c r="HC105" i="53"/>
  <c r="HD105" i="53" s="1"/>
  <c r="HA105" i="53"/>
  <c r="GZ105" i="53"/>
  <c r="GY105" i="53"/>
  <c r="GX105" i="53"/>
  <c r="GW105" i="53"/>
  <c r="HC104" i="53"/>
  <c r="HD104" i="53" s="1"/>
  <c r="HA104" i="53"/>
  <c r="GZ104" i="53"/>
  <c r="GY104" i="53"/>
  <c r="GX104" i="53"/>
  <c r="GW104" i="53"/>
  <c r="HC103" i="53"/>
  <c r="HD103" i="53" s="1"/>
  <c r="HA103" i="53"/>
  <c r="GZ103" i="53"/>
  <c r="GY103" i="53"/>
  <c r="GX103" i="53"/>
  <c r="GW103" i="53"/>
  <c r="HC102" i="53"/>
  <c r="HD102" i="53" s="1"/>
  <c r="HA102" i="53"/>
  <c r="GZ102" i="53"/>
  <c r="GY102" i="53"/>
  <c r="GX102" i="53"/>
  <c r="GW102" i="53"/>
  <c r="HC101" i="53"/>
  <c r="HD101" i="53" s="1"/>
  <c r="HA101" i="53"/>
  <c r="GZ101" i="53"/>
  <c r="GY101" i="53"/>
  <c r="GX101" i="53"/>
  <c r="GW101" i="53"/>
  <c r="HC98" i="53"/>
  <c r="HD98" i="53" s="1"/>
  <c r="HA98" i="53"/>
  <c r="GZ98" i="53"/>
  <c r="GX98" i="53"/>
  <c r="GW98" i="53"/>
  <c r="HC95" i="53"/>
  <c r="HD95" i="53" s="1"/>
  <c r="HA95" i="53"/>
  <c r="GZ95" i="53"/>
  <c r="GX95" i="53"/>
  <c r="GW95" i="53"/>
  <c r="HC94" i="53"/>
  <c r="HD94" i="53" s="1"/>
  <c r="HA94" i="53"/>
  <c r="GZ94" i="53"/>
  <c r="GX94" i="53"/>
  <c r="GW94" i="53"/>
  <c r="HC92" i="53"/>
  <c r="HD92" i="53" s="1"/>
  <c r="HA92" i="53"/>
  <c r="GZ92" i="53"/>
  <c r="GY92" i="53"/>
  <c r="GX92" i="53"/>
  <c r="GW92" i="53"/>
  <c r="HC91" i="53"/>
  <c r="HD91" i="53" s="1"/>
  <c r="HA91" i="53"/>
  <c r="GZ91" i="53"/>
  <c r="GY91" i="53"/>
  <c r="GX91" i="53"/>
  <c r="HC90" i="53"/>
  <c r="HD90" i="53" s="1"/>
  <c r="HA90" i="53"/>
  <c r="GZ90" i="53"/>
  <c r="GY90" i="53"/>
  <c r="GX90" i="53"/>
  <c r="GW90" i="53"/>
  <c r="HC89" i="53"/>
  <c r="HD89" i="53" s="1"/>
  <c r="HA89" i="53"/>
  <c r="GZ89" i="53"/>
  <c r="GY89" i="53"/>
  <c r="GX89" i="53"/>
  <c r="GW89" i="53"/>
  <c r="HC88" i="53"/>
  <c r="HD88" i="53" s="1"/>
  <c r="HA88" i="53"/>
  <c r="GZ88" i="53"/>
  <c r="GY88" i="53"/>
  <c r="GX88" i="53"/>
  <c r="GW88" i="53"/>
  <c r="HC86" i="53"/>
  <c r="HD86" i="53" s="1"/>
  <c r="HA86" i="53"/>
  <c r="GZ86" i="53"/>
  <c r="GY86" i="53"/>
  <c r="GX86" i="53"/>
  <c r="GW86" i="53"/>
  <c r="HC85" i="53"/>
  <c r="HD85" i="53" s="1"/>
  <c r="HA85" i="53"/>
  <c r="GZ85" i="53"/>
  <c r="GY85" i="53"/>
  <c r="GX85" i="53"/>
  <c r="GW85" i="53"/>
  <c r="HC84" i="53"/>
  <c r="HD84" i="53" s="1"/>
  <c r="HA84" i="53"/>
  <c r="GZ84" i="53"/>
  <c r="GY84" i="53"/>
  <c r="GX84" i="53"/>
  <c r="GW84" i="53"/>
  <c r="HC83" i="53"/>
  <c r="HD83" i="53" s="1"/>
  <c r="HA83" i="53"/>
  <c r="GZ83" i="53"/>
  <c r="GX83" i="53"/>
  <c r="GW83" i="53"/>
  <c r="HC82" i="53"/>
  <c r="HD82" i="53" s="1"/>
  <c r="HA82" i="53"/>
  <c r="GZ82" i="53"/>
  <c r="GY82" i="53"/>
  <c r="GX82" i="53"/>
  <c r="GW82" i="53"/>
  <c r="HC81" i="53"/>
  <c r="HD81" i="53" s="1"/>
  <c r="HA81" i="53"/>
  <c r="GZ81" i="53"/>
  <c r="GY81" i="53"/>
  <c r="GX81" i="53"/>
  <c r="GW81" i="53"/>
  <c r="HC79" i="53"/>
  <c r="HD79" i="53" s="1"/>
  <c r="HA79" i="53"/>
  <c r="GZ79" i="53"/>
  <c r="GX79" i="53"/>
  <c r="GW79" i="53"/>
  <c r="HC77" i="53"/>
  <c r="HD77" i="53" s="1"/>
  <c r="HA77" i="53"/>
  <c r="GZ77" i="53"/>
  <c r="GY77" i="53"/>
  <c r="GX77" i="53"/>
  <c r="GW77" i="53"/>
  <c r="HC76" i="53"/>
  <c r="HD76" i="53" s="1"/>
  <c r="HA76" i="53"/>
  <c r="GZ76" i="53"/>
  <c r="GX76" i="53"/>
  <c r="GW76" i="53"/>
  <c r="HC74" i="53"/>
  <c r="HD74" i="53" s="1"/>
  <c r="HA74" i="53"/>
  <c r="GZ74" i="53"/>
  <c r="GY74" i="53"/>
  <c r="GX74" i="53"/>
  <c r="GW74" i="53"/>
  <c r="HC72" i="53"/>
  <c r="HD72" i="53" s="1"/>
  <c r="HA72" i="53"/>
  <c r="GZ72" i="53"/>
  <c r="GY72" i="53"/>
  <c r="GX72" i="53"/>
  <c r="GW72" i="53"/>
  <c r="HC71" i="53"/>
  <c r="HD71" i="53" s="1"/>
  <c r="HA71" i="53"/>
  <c r="GZ71" i="53"/>
  <c r="GY71" i="53"/>
  <c r="GX71" i="53"/>
  <c r="GW71" i="53"/>
  <c r="HC68" i="53"/>
  <c r="HD68" i="53" s="1"/>
  <c r="HA68" i="53"/>
  <c r="GZ68" i="53"/>
  <c r="GY68" i="53"/>
  <c r="GX68" i="53"/>
  <c r="GW68" i="53"/>
  <c r="HC67" i="53"/>
  <c r="HD67" i="53" s="1"/>
  <c r="HA67" i="53"/>
  <c r="GZ67" i="53"/>
  <c r="GY67" i="53"/>
  <c r="GX67" i="53"/>
  <c r="GW67" i="53"/>
  <c r="HC63" i="53"/>
  <c r="HD63" i="53" s="1"/>
  <c r="HA63" i="53"/>
  <c r="GZ63" i="53"/>
  <c r="GX63" i="53"/>
  <c r="GW63" i="53"/>
  <c r="HC61" i="53"/>
  <c r="HD61" i="53" s="1"/>
  <c r="HA61" i="53"/>
  <c r="GZ61" i="53"/>
  <c r="GY61" i="53"/>
  <c r="GX61" i="53"/>
  <c r="GW61" i="53"/>
  <c r="HC60" i="53"/>
  <c r="HD60" i="53" s="1"/>
  <c r="HA60" i="53"/>
  <c r="GZ60" i="53"/>
  <c r="GY60" i="53"/>
  <c r="GX60" i="53"/>
  <c r="GW60" i="53"/>
  <c r="HC59" i="53"/>
  <c r="HD59" i="53" s="1"/>
  <c r="HA59" i="53"/>
  <c r="GZ59" i="53"/>
  <c r="GX59" i="53"/>
  <c r="GW59" i="53"/>
  <c r="HC58" i="53"/>
  <c r="HD58" i="53" s="1"/>
  <c r="HA58" i="53"/>
  <c r="GZ58" i="53"/>
  <c r="GX58" i="53"/>
  <c r="GW58" i="53"/>
  <c r="HC56" i="53"/>
  <c r="HD56" i="53" s="1"/>
  <c r="HA56" i="53"/>
  <c r="GZ56" i="53"/>
  <c r="GY56" i="53"/>
  <c r="GX56" i="53"/>
  <c r="GW56" i="53"/>
  <c r="HC55" i="53"/>
  <c r="HD55" i="53" s="1"/>
  <c r="HA55" i="53"/>
  <c r="GZ55" i="53"/>
  <c r="GX55" i="53"/>
  <c r="GW55" i="53"/>
  <c r="HC52" i="53"/>
  <c r="HD52" i="53" s="1"/>
  <c r="HA52" i="53"/>
  <c r="GZ52" i="53"/>
  <c r="GY52" i="53"/>
  <c r="GX52" i="53"/>
  <c r="GW52" i="53"/>
  <c r="HC51" i="53"/>
  <c r="HD51" i="53" s="1"/>
  <c r="HA51" i="53"/>
  <c r="GZ51" i="53"/>
  <c r="GY51" i="53"/>
  <c r="GX51" i="53"/>
  <c r="GW51" i="53"/>
  <c r="HC50" i="53"/>
  <c r="HD50" i="53" s="1"/>
  <c r="HA50" i="53"/>
  <c r="GZ50" i="53"/>
  <c r="GY50" i="53"/>
  <c r="GX50" i="53"/>
  <c r="GW50" i="53"/>
  <c r="HC49" i="53"/>
  <c r="HD49" i="53" s="1"/>
  <c r="HA49" i="53"/>
  <c r="GZ49" i="53"/>
  <c r="GY49" i="53"/>
  <c r="GX49" i="53"/>
  <c r="GW49" i="53"/>
  <c r="HC48" i="53"/>
  <c r="HD48" i="53" s="1"/>
  <c r="HA48" i="53"/>
  <c r="GZ48" i="53"/>
  <c r="GY48" i="53"/>
  <c r="GX48" i="53"/>
  <c r="GW48" i="53"/>
  <c r="HC47" i="53"/>
  <c r="HD47" i="53" s="1"/>
  <c r="HA47" i="53"/>
  <c r="GZ47" i="53"/>
  <c r="GY47" i="53"/>
  <c r="GX47" i="53"/>
  <c r="GW47" i="53"/>
  <c r="HC46" i="53"/>
  <c r="HD46" i="53" s="1"/>
  <c r="HA46" i="53"/>
  <c r="GZ46" i="53"/>
  <c r="GY46" i="53"/>
  <c r="GX46" i="53"/>
  <c r="GW46" i="53"/>
  <c r="HC45" i="53"/>
  <c r="HD45" i="53" s="1"/>
  <c r="HA45" i="53"/>
  <c r="GZ45" i="53"/>
  <c r="GY45" i="53"/>
  <c r="GX45" i="53"/>
  <c r="GW45" i="53"/>
  <c r="HC44" i="53"/>
  <c r="HD44" i="53" s="1"/>
  <c r="HA44" i="53"/>
  <c r="GZ44" i="53"/>
  <c r="GX44" i="53"/>
  <c r="GW44" i="53"/>
  <c r="HC43" i="53"/>
  <c r="HD43" i="53" s="1"/>
  <c r="HA43" i="53"/>
  <c r="GZ43" i="53"/>
  <c r="HD42" i="53"/>
  <c r="HC42" i="53"/>
  <c r="HA42" i="53"/>
  <c r="GZ42" i="53"/>
  <c r="GY42" i="53"/>
  <c r="GX42" i="53"/>
  <c r="GW42" i="53"/>
  <c r="HC41" i="53"/>
  <c r="HD41" i="53" s="1"/>
  <c r="HA41" i="53"/>
  <c r="GZ41" i="53"/>
  <c r="GX41" i="53"/>
  <c r="GW41" i="53"/>
  <c r="HC40" i="53"/>
  <c r="HD40" i="53" s="1"/>
  <c r="HA40" i="53"/>
  <c r="GZ40" i="53"/>
  <c r="GX40" i="53"/>
  <c r="GW40" i="53"/>
  <c r="HC39" i="53"/>
  <c r="HD39" i="53" s="1"/>
  <c r="HA39" i="53"/>
  <c r="GZ39" i="53"/>
  <c r="GX39" i="53"/>
  <c r="GW39" i="53"/>
  <c r="HD38" i="53"/>
  <c r="HC38" i="53"/>
  <c r="HA38" i="53"/>
  <c r="GZ38" i="53"/>
  <c r="GX38" i="53"/>
  <c r="GW38" i="53"/>
  <c r="HC37" i="53"/>
  <c r="HD37" i="53" s="1"/>
  <c r="HA37" i="53"/>
  <c r="GZ37" i="53"/>
  <c r="GY37" i="53"/>
  <c r="GX37" i="53"/>
  <c r="GW37" i="53"/>
  <c r="HC35" i="53"/>
  <c r="HD35" i="53" s="1"/>
  <c r="HA35" i="53"/>
  <c r="GZ35" i="53"/>
  <c r="GY35" i="53"/>
  <c r="GX35" i="53"/>
  <c r="GW35" i="53"/>
  <c r="HC34" i="53"/>
  <c r="HD34" i="53" s="1"/>
  <c r="HA34" i="53"/>
  <c r="GZ34" i="53"/>
  <c r="GY34" i="53"/>
  <c r="GX34" i="53"/>
  <c r="GW34" i="53"/>
  <c r="HD33" i="53"/>
  <c r="HC33" i="53"/>
  <c r="HA33" i="53"/>
  <c r="GZ33" i="53"/>
  <c r="GY33" i="53"/>
  <c r="GX33" i="53"/>
  <c r="GW33" i="53"/>
  <c r="HC32" i="53"/>
  <c r="HD32" i="53" s="1"/>
  <c r="HA32" i="53"/>
  <c r="GZ32" i="53"/>
  <c r="GX32" i="53"/>
  <c r="GW32" i="53"/>
  <c r="HC31" i="53"/>
  <c r="HD31" i="53" s="1"/>
  <c r="HA31" i="53"/>
  <c r="GZ31" i="53"/>
  <c r="GY31" i="53"/>
  <c r="GX31" i="53"/>
  <c r="GW31" i="53"/>
  <c r="HC30" i="53"/>
  <c r="HD30" i="53" s="1"/>
  <c r="HA30" i="53"/>
  <c r="GZ30" i="53"/>
  <c r="GY30" i="53"/>
  <c r="GX30" i="53"/>
  <c r="GW30" i="53"/>
  <c r="HD29" i="53"/>
  <c r="HC29" i="53"/>
  <c r="HA29" i="53"/>
  <c r="GZ29" i="53"/>
  <c r="GY29" i="53"/>
  <c r="GX29" i="53"/>
  <c r="GW29" i="53"/>
  <c r="HC28" i="53"/>
  <c r="HD28" i="53" s="1"/>
  <c r="HA28" i="53"/>
  <c r="GZ28" i="53"/>
  <c r="GY28" i="53"/>
  <c r="GX28" i="53"/>
  <c r="GW28" i="53"/>
  <c r="HC27" i="53"/>
  <c r="HD27" i="53" s="1"/>
  <c r="HA27" i="53"/>
  <c r="GZ27" i="53"/>
  <c r="GY27" i="53"/>
  <c r="GX27" i="53"/>
  <c r="GW27" i="53"/>
  <c r="HC26" i="53"/>
  <c r="HD26" i="53" s="1"/>
  <c r="HA26" i="53"/>
  <c r="GZ26" i="53"/>
  <c r="GY26" i="53"/>
  <c r="GX26" i="53"/>
  <c r="GW26" i="53"/>
  <c r="HD25" i="53"/>
  <c r="HC25" i="53"/>
  <c r="HA25" i="53"/>
  <c r="GZ25" i="53"/>
  <c r="GY25" i="53"/>
  <c r="GX25" i="53"/>
  <c r="GW25" i="53"/>
  <c r="HC24" i="53"/>
  <c r="HD24" i="53" s="1"/>
  <c r="HA24" i="53"/>
  <c r="GZ24" i="53"/>
  <c r="GY24" i="53"/>
  <c r="GX24" i="53"/>
  <c r="GW24" i="53"/>
  <c r="HC23" i="53"/>
  <c r="HD23" i="53" s="1"/>
  <c r="HA23" i="53"/>
  <c r="GZ23" i="53"/>
  <c r="GY23" i="53"/>
  <c r="GX23" i="53"/>
  <c r="GW23" i="53"/>
  <c r="HC22" i="53"/>
  <c r="HD22" i="53" s="1"/>
  <c r="HA22" i="53"/>
  <c r="GZ22" i="53"/>
  <c r="GY22" i="53"/>
  <c r="GX22" i="53"/>
  <c r="GW22" i="53"/>
  <c r="HC21" i="53"/>
  <c r="HD21" i="53" s="1"/>
  <c r="HA21" i="53"/>
  <c r="GZ21" i="53"/>
  <c r="GY21" i="53"/>
  <c r="GX21" i="53"/>
  <c r="GW21" i="53"/>
  <c r="HC20" i="53"/>
  <c r="HD20" i="53" s="1"/>
  <c r="HA20" i="53"/>
  <c r="GZ20" i="53"/>
  <c r="GX20" i="53"/>
  <c r="GW20" i="53"/>
  <c r="HC19" i="53"/>
  <c r="HD19" i="53" s="1"/>
  <c r="HA19" i="53"/>
  <c r="GZ19" i="53"/>
  <c r="GY19" i="53"/>
  <c r="GX19" i="53"/>
  <c r="GW19" i="53"/>
  <c r="HC16" i="53"/>
  <c r="HD16" i="53" s="1"/>
  <c r="HA16" i="53"/>
  <c r="GZ16" i="53"/>
  <c r="GX16" i="53"/>
  <c r="GW16" i="53"/>
  <c r="GS8" i="53"/>
  <c r="GR2" i="53"/>
  <c r="GP420" i="53" s="1"/>
  <c r="GC419" i="53"/>
  <c r="GG421" i="53" s="1"/>
  <c r="GD415" i="53"/>
  <c r="GD416" i="53" s="1"/>
  <c r="GD414" i="53"/>
  <c r="GL411" i="53"/>
  <c r="GM411" i="53" s="1"/>
  <c r="GJ411" i="53"/>
  <c r="GI411" i="53"/>
  <c r="GH411" i="53"/>
  <c r="GG411" i="53"/>
  <c r="GF411" i="53"/>
  <c r="GL409" i="53"/>
  <c r="GM409" i="53" s="1"/>
  <c r="GJ409" i="53"/>
  <c r="GI409" i="53"/>
  <c r="GH409" i="53"/>
  <c r="GG409" i="53"/>
  <c r="GF409" i="53"/>
  <c r="GL407" i="53"/>
  <c r="GM407" i="53" s="1"/>
  <c r="GJ407" i="53"/>
  <c r="GI407" i="53"/>
  <c r="GH407" i="53"/>
  <c r="GG407" i="53"/>
  <c r="GF407" i="53"/>
  <c r="GL406" i="53"/>
  <c r="GM406" i="53" s="1"/>
  <c r="GJ406" i="53"/>
  <c r="GI406" i="53"/>
  <c r="GH406" i="53"/>
  <c r="GG406" i="53"/>
  <c r="GF406" i="53"/>
  <c r="GL404" i="53"/>
  <c r="GM404" i="53" s="1"/>
  <c r="GJ404" i="53"/>
  <c r="GI404" i="53"/>
  <c r="GH404" i="53"/>
  <c r="GG404" i="53"/>
  <c r="GF404" i="53"/>
  <c r="GL402" i="53"/>
  <c r="GM402" i="53" s="1"/>
  <c r="GJ402" i="53"/>
  <c r="GI402" i="53"/>
  <c r="GH402" i="53"/>
  <c r="GG402" i="53"/>
  <c r="GF402" i="53"/>
  <c r="GL400" i="53"/>
  <c r="GM400" i="53" s="1"/>
  <c r="GJ400" i="53"/>
  <c r="GI400" i="53"/>
  <c r="GH400" i="53"/>
  <c r="GG400" i="53"/>
  <c r="GF400" i="53"/>
  <c r="GL398" i="53"/>
  <c r="GM398" i="53" s="1"/>
  <c r="GJ398" i="53"/>
  <c r="GI398" i="53"/>
  <c r="GH398" i="53"/>
  <c r="GG398" i="53"/>
  <c r="GF398" i="53"/>
  <c r="GL397" i="53"/>
  <c r="GM397" i="53" s="1"/>
  <c r="GJ397" i="53"/>
  <c r="GI397" i="53"/>
  <c r="GH397" i="53"/>
  <c r="GG397" i="53"/>
  <c r="GF397" i="53"/>
  <c r="GM396" i="53"/>
  <c r="GL396" i="53"/>
  <c r="GJ396" i="53"/>
  <c r="GI396" i="53"/>
  <c r="GH396" i="53"/>
  <c r="GG396" i="53"/>
  <c r="GF396" i="53"/>
  <c r="GL395" i="53"/>
  <c r="GM395" i="53" s="1"/>
  <c r="GJ395" i="53"/>
  <c r="GI395" i="53"/>
  <c r="GH395" i="53"/>
  <c r="GG395" i="53"/>
  <c r="GF395" i="53"/>
  <c r="GL394" i="53"/>
  <c r="GM394" i="53" s="1"/>
  <c r="GJ394" i="53"/>
  <c r="GI394" i="53"/>
  <c r="GH394" i="53"/>
  <c r="GG394" i="53"/>
  <c r="GF394" i="53"/>
  <c r="GL393" i="53"/>
  <c r="GM393" i="53" s="1"/>
  <c r="GJ393" i="53"/>
  <c r="GI393" i="53"/>
  <c r="GH393" i="53"/>
  <c r="GG393" i="53"/>
  <c r="GF393" i="53"/>
  <c r="GL391" i="53"/>
  <c r="GM391" i="53" s="1"/>
  <c r="GJ391" i="53"/>
  <c r="GI391" i="53"/>
  <c r="GH391" i="53"/>
  <c r="GG391" i="53"/>
  <c r="GF391" i="53"/>
  <c r="GL390" i="53"/>
  <c r="GM390" i="53" s="1"/>
  <c r="GJ390" i="53"/>
  <c r="GI390" i="53"/>
  <c r="GH390" i="53"/>
  <c r="GG390" i="53"/>
  <c r="GF390" i="53"/>
  <c r="GL389" i="53"/>
  <c r="GM389" i="53" s="1"/>
  <c r="GJ389" i="53"/>
  <c r="GI389" i="53"/>
  <c r="GH389" i="53"/>
  <c r="GG389" i="53"/>
  <c r="GF389" i="53"/>
  <c r="GL388" i="53"/>
  <c r="GM388" i="53" s="1"/>
  <c r="GJ388" i="53"/>
  <c r="GI388" i="53"/>
  <c r="GH388" i="53"/>
  <c r="GG388" i="53"/>
  <c r="GF388" i="53"/>
  <c r="GL387" i="53"/>
  <c r="GM387" i="53" s="1"/>
  <c r="GJ387" i="53"/>
  <c r="GI387" i="53"/>
  <c r="GH387" i="53"/>
  <c r="GG387" i="53"/>
  <c r="GF387" i="53"/>
  <c r="GL386" i="53"/>
  <c r="GM386" i="53" s="1"/>
  <c r="GJ386" i="53"/>
  <c r="GI386" i="53"/>
  <c r="GH386" i="53"/>
  <c r="GG386" i="53"/>
  <c r="GF386" i="53"/>
  <c r="GM384" i="53"/>
  <c r="GL384" i="53"/>
  <c r="GJ384" i="53"/>
  <c r="GI384" i="53"/>
  <c r="GH384" i="53"/>
  <c r="GG384" i="53"/>
  <c r="GF384" i="53"/>
  <c r="GL383" i="53"/>
  <c r="GM383" i="53" s="1"/>
  <c r="GJ383" i="53"/>
  <c r="GI383" i="53"/>
  <c r="GH383" i="53"/>
  <c r="GG383" i="53"/>
  <c r="GF383" i="53"/>
  <c r="GL382" i="53"/>
  <c r="GM382" i="53" s="1"/>
  <c r="GJ382" i="53"/>
  <c r="GI382" i="53"/>
  <c r="GH382" i="53"/>
  <c r="GG382" i="53"/>
  <c r="GF382" i="53"/>
  <c r="GM381" i="53"/>
  <c r="GL381" i="53"/>
  <c r="GJ381" i="53"/>
  <c r="GI381" i="53"/>
  <c r="GH381" i="53"/>
  <c r="GG381" i="53"/>
  <c r="GF381" i="53"/>
  <c r="GL380" i="53"/>
  <c r="GM380" i="53" s="1"/>
  <c r="GJ380" i="53"/>
  <c r="GI380" i="53"/>
  <c r="GH380" i="53"/>
  <c r="GG380" i="53"/>
  <c r="GF380" i="53"/>
  <c r="GL379" i="53"/>
  <c r="GM379" i="53" s="1"/>
  <c r="GJ379" i="53"/>
  <c r="GI379" i="53"/>
  <c r="GH379" i="53"/>
  <c r="GG379" i="53"/>
  <c r="GF379" i="53"/>
  <c r="GM377" i="53"/>
  <c r="GL377" i="53"/>
  <c r="GJ377" i="53"/>
  <c r="GI377" i="53"/>
  <c r="GH377" i="53"/>
  <c r="GG377" i="53"/>
  <c r="GF377" i="53"/>
  <c r="GL373" i="53"/>
  <c r="GM373" i="53" s="1"/>
  <c r="GJ373" i="53"/>
  <c r="GI373" i="53"/>
  <c r="GH373" i="53"/>
  <c r="GG373" i="53"/>
  <c r="GF373" i="53"/>
  <c r="GL372" i="53"/>
  <c r="GM372" i="53" s="1"/>
  <c r="GJ372" i="53"/>
  <c r="GI372" i="53"/>
  <c r="GH372" i="53"/>
  <c r="GG372" i="53"/>
  <c r="GF372" i="53"/>
  <c r="GL370" i="53"/>
  <c r="GM370" i="53" s="1"/>
  <c r="GJ370" i="53"/>
  <c r="GI370" i="53"/>
  <c r="GH370" i="53"/>
  <c r="GG370" i="53"/>
  <c r="GF370" i="53"/>
  <c r="GL368" i="53"/>
  <c r="GM368" i="53" s="1"/>
  <c r="GJ368" i="53"/>
  <c r="GI368" i="53"/>
  <c r="GH368" i="53"/>
  <c r="GG368" i="53"/>
  <c r="GF368" i="53"/>
  <c r="GL367" i="53"/>
  <c r="GM367" i="53" s="1"/>
  <c r="GJ367" i="53"/>
  <c r="GI367" i="53"/>
  <c r="GH367" i="53"/>
  <c r="GG367" i="53"/>
  <c r="GF367" i="53"/>
  <c r="GL366" i="53"/>
  <c r="GM366" i="53" s="1"/>
  <c r="GJ366" i="53"/>
  <c r="GI366" i="53"/>
  <c r="GH366" i="53"/>
  <c r="GG366" i="53"/>
  <c r="GF366" i="53"/>
  <c r="GL365" i="53"/>
  <c r="GM365" i="53" s="1"/>
  <c r="GJ365" i="53"/>
  <c r="GI365" i="53"/>
  <c r="GH365" i="53"/>
  <c r="GG365" i="53"/>
  <c r="GF365" i="53"/>
  <c r="GL364" i="53"/>
  <c r="GM364" i="53" s="1"/>
  <c r="GJ364" i="53"/>
  <c r="GI364" i="53"/>
  <c r="GH364" i="53"/>
  <c r="GG364" i="53"/>
  <c r="GF364" i="53"/>
  <c r="GL363" i="53"/>
  <c r="GM363" i="53" s="1"/>
  <c r="GJ363" i="53"/>
  <c r="GI363" i="53"/>
  <c r="GH363" i="53"/>
  <c r="GG363" i="53"/>
  <c r="GF363" i="53"/>
  <c r="GM362" i="53"/>
  <c r="GL362" i="53"/>
  <c r="GJ362" i="53"/>
  <c r="GI362" i="53"/>
  <c r="GH362" i="53"/>
  <c r="GG362" i="53"/>
  <c r="GF362" i="53"/>
  <c r="GL361" i="53"/>
  <c r="GM361" i="53" s="1"/>
  <c r="GJ361" i="53"/>
  <c r="GI361" i="53"/>
  <c r="GH361" i="53"/>
  <c r="GG361" i="53"/>
  <c r="GF361" i="53"/>
  <c r="GL359" i="53"/>
  <c r="GM359" i="53" s="1"/>
  <c r="GJ359" i="53"/>
  <c r="GI359" i="53"/>
  <c r="GH359" i="53"/>
  <c r="GG359" i="53"/>
  <c r="GF359" i="53"/>
  <c r="GM358" i="53"/>
  <c r="GL358" i="53"/>
  <c r="GJ358" i="53"/>
  <c r="GI358" i="53"/>
  <c r="GH358" i="53"/>
  <c r="GG358" i="53"/>
  <c r="GF358" i="53"/>
  <c r="GL356" i="53"/>
  <c r="GM356" i="53" s="1"/>
  <c r="GJ356" i="53"/>
  <c r="GI356" i="53"/>
  <c r="GH356" i="53"/>
  <c r="GG356" i="53"/>
  <c r="GF356" i="53"/>
  <c r="GL355" i="53"/>
  <c r="GM355" i="53" s="1"/>
  <c r="GJ355" i="53"/>
  <c r="GI355" i="53"/>
  <c r="GH355" i="53"/>
  <c r="GG355" i="53"/>
  <c r="GF355" i="53"/>
  <c r="GM354" i="53"/>
  <c r="GL354" i="53"/>
  <c r="GJ354" i="53"/>
  <c r="GI354" i="53"/>
  <c r="GH354" i="53"/>
  <c r="GG354" i="53"/>
  <c r="GF354" i="53"/>
  <c r="GL353" i="53"/>
  <c r="GM353" i="53" s="1"/>
  <c r="GJ353" i="53"/>
  <c r="GI353" i="53"/>
  <c r="GH353" i="53"/>
  <c r="GG353" i="53"/>
  <c r="GF353" i="53"/>
  <c r="GL352" i="53"/>
  <c r="GM352" i="53" s="1"/>
  <c r="GJ352" i="53"/>
  <c r="GI352" i="53"/>
  <c r="GH352" i="53"/>
  <c r="GG352" i="53"/>
  <c r="GF352" i="53"/>
  <c r="GL351" i="53"/>
  <c r="GM351" i="53" s="1"/>
  <c r="GJ351" i="53"/>
  <c r="GI351" i="53"/>
  <c r="GH351" i="53"/>
  <c r="GG351" i="53"/>
  <c r="GF351" i="53"/>
  <c r="GL350" i="53"/>
  <c r="GM350" i="53" s="1"/>
  <c r="GJ350" i="53"/>
  <c r="GI350" i="53"/>
  <c r="GH350" i="53"/>
  <c r="GG350" i="53"/>
  <c r="GF350" i="53"/>
  <c r="GL349" i="53"/>
  <c r="GM349" i="53" s="1"/>
  <c r="GJ349" i="53"/>
  <c r="GI349" i="53"/>
  <c r="GH349" i="53"/>
  <c r="GG349" i="53"/>
  <c r="GF349" i="53"/>
  <c r="GL348" i="53"/>
  <c r="GM348" i="53" s="1"/>
  <c r="GJ348" i="53"/>
  <c r="GI348" i="53"/>
  <c r="GH348" i="53"/>
  <c r="GG348" i="53"/>
  <c r="GF348" i="53"/>
  <c r="GL347" i="53"/>
  <c r="GM347" i="53" s="1"/>
  <c r="GJ347" i="53"/>
  <c r="GI347" i="53"/>
  <c r="GH347" i="53"/>
  <c r="GG347" i="53"/>
  <c r="GF347" i="53"/>
  <c r="GL346" i="53"/>
  <c r="GM346" i="53" s="1"/>
  <c r="GJ346" i="53"/>
  <c r="GI346" i="53"/>
  <c r="GH346" i="53"/>
  <c r="GG346" i="53"/>
  <c r="GF346" i="53"/>
  <c r="GL342" i="53"/>
  <c r="GM342" i="53" s="1"/>
  <c r="GJ342" i="53"/>
  <c r="GI342" i="53"/>
  <c r="GH342" i="53"/>
  <c r="GG342" i="53"/>
  <c r="GF342" i="53"/>
  <c r="GM341" i="53"/>
  <c r="GL341" i="53"/>
  <c r="GJ341" i="53"/>
  <c r="GI341" i="53"/>
  <c r="GH341" i="53"/>
  <c r="GG341" i="53"/>
  <c r="GF341" i="53"/>
  <c r="GL340" i="53"/>
  <c r="GM340" i="53" s="1"/>
  <c r="GJ340" i="53"/>
  <c r="GI340" i="53"/>
  <c r="GH340" i="53"/>
  <c r="GG340" i="53"/>
  <c r="GF340" i="53"/>
  <c r="GL338" i="53"/>
  <c r="GM338" i="53" s="1"/>
  <c r="GJ338" i="53"/>
  <c r="GI338" i="53"/>
  <c r="GH338" i="53"/>
  <c r="GG338" i="53"/>
  <c r="GF338" i="53"/>
  <c r="GM337" i="53"/>
  <c r="GL337" i="53"/>
  <c r="GJ337" i="53"/>
  <c r="GI337" i="53"/>
  <c r="GH337" i="53"/>
  <c r="GG337" i="53"/>
  <c r="GF337" i="53"/>
  <c r="GL336" i="53"/>
  <c r="GM336" i="53" s="1"/>
  <c r="GJ336" i="53"/>
  <c r="GI336" i="53"/>
  <c r="GH336" i="53"/>
  <c r="GG336" i="53"/>
  <c r="GF336" i="53"/>
  <c r="GL335" i="53"/>
  <c r="GM335" i="53" s="1"/>
  <c r="GJ335" i="53"/>
  <c r="GI335" i="53"/>
  <c r="GH335" i="53"/>
  <c r="GG335" i="53"/>
  <c r="GF335" i="53"/>
  <c r="GM334" i="53"/>
  <c r="GL334" i="53"/>
  <c r="GJ334" i="53"/>
  <c r="GI334" i="53"/>
  <c r="GH334" i="53"/>
  <c r="GG334" i="53"/>
  <c r="GF334" i="53"/>
  <c r="GL333" i="53"/>
  <c r="GM333" i="53" s="1"/>
  <c r="GJ333" i="53"/>
  <c r="GI333" i="53"/>
  <c r="GH333" i="53"/>
  <c r="GG333" i="53"/>
  <c r="GF333" i="53"/>
  <c r="GL330" i="53"/>
  <c r="GM330" i="53" s="1"/>
  <c r="GJ330" i="53"/>
  <c r="GI330" i="53"/>
  <c r="GH330" i="53"/>
  <c r="GG330" i="53"/>
  <c r="GF330" i="53"/>
  <c r="GL329" i="53"/>
  <c r="GM329" i="53" s="1"/>
  <c r="GJ329" i="53"/>
  <c r="GI329" i="53"/>
  <c r="GH329" i="53"/>
  <c r="GG329" i="53"/>
  <c r="GF329" i="53"/>
  <c r="GL328" i="53"/>
  <c r="GM328" i="53" s="1"/>
  <c r="GJ328" i="53"/>
  <c r="GI328" i="53"/>
  <c r="GH328" i="53"/>
  <c r="GG328" i="53"/>
  <c r="GF328" i="53"/>
  <c r="GL327" i="53"/>
  <c r="GM327" i="53" s="1"/>
  <c r="GJ327" i="53"/>
  <c r="GI327" i="53"/>
  <c r="GH327" i="53"/>
  <c r="GG327" i="53"/>
  <c r="GF327" i="53"/>
  <c r="GL326" i="53"/>
  <c r="GM326" i="53" s="1"/>
  <c r="GJ326" i="53"/>
  <c r="GI326" i="53"/>
  <c r="GH326" i="53"/>
  <c r="GG326" i="53"/>
  <c r="GF326" i="53"/>
  <c r="GL325" i="53"/>
  <c r="GM325" i="53" s="1"/>
  <c r="GJ325" i="53"/>
  <c r="GI325" i="53"/>
  <c r="GH325" i="53"/>
  <c r="GG325" i="53"/>
  <c r="GF325" i="53"/>
  <c r="GL324" i="53"/>
  <c r="GM324" i="53" s="1"/>
  <c r="GJ324" i="53"/>
  <c r="GI324" i="53"/>
  <c r="GH324" i="53"/>
  <c r="GG324" i="53"/>
  <c r="GF324" i="53"/>
  <c r="GL323" i="53"/>
  <c r="GM323" i="53" s="1"/>
  <c r="GJ323" i="53"/>
  <c r="GI323" i="53"/>
  <c r="GH323" i="53"/>
  <c r="GG323" i="53"/>
  <c r="GF323" i="53"/>
  <c r="GM322" i="53"/>
  <c r="GL322" i="53"/>
  <c r="GJ322" i="53"/>
  <c r="GI322" i="53"/>
  <c r="GH322" i="53"/>
  <c r="GG322" i="53"/>
  <c r="GF322" i="53"/>
  <c r="GL321" i="53"/>
  <c r="GM321" i="53" s="1"/>
  <c r="GJ321" i="53"/>
  <c r="GI321" i="53"/>
  <c r="GH321" i="53"/>
  <c r="GG321" i="53"/>
  <c r="GF321" i="53"/>
  <c r="GL320" i="53"/>
  <c r="GM320" i="53" s="1"/>
  <c r="GJ320" i="53"/>
  <c r="GI320" i="53"/>
  <c r="GH320" i="53"/>
  <c r="GG320" i="53"/>
  <c r="GF320" i="53"/>
  <c r="GM319" i="53"/>
  <c r="GL319" i="53"/>
  <c r="GJ319" i="53"/>
  <c r="GI319" i="53"/>
  <c r="GH319" i="53"/>
  <c r="GG319" i="53"/>
  <c r="GF319" i="53"/>
  <c r="GL318" i="53"/>
  <c r="GM318" i="53" s="1"/>
  <c r="GJ318" i="53"/>
  <c r="GI318" i="53"/>
  <c r="GH318" i="53"/>
  <c r="GG318" i="53"/>
  <c r="GF318" i="53"/>
  <c r="GL317" i="53"/>
  <c r="GM317" i="53" s="1"/>
  <c r="GJ317" i="53"/>
  <c r="GI317" i="53"/>
  <c r="GH317" i="53"/>
  <c r="GG317" i="53"/>
  <c r="GF317" i="53"/>
  <c r="GL316" i="53"/>
  <c r="GM316" i="53" s="1"/>
  <c r="GJ316" i="53"/>
  <c r="GI316" i="53"/>
  <c r="GH316" i="53"/>
  <c r="GG316" i="53"/>
  <c r="GF316" i="53"/>
  <c r="GL315" i="53"/>
  <c r="GM315" i="53" s="1"/>
  <c r="GJ315" i="53"/>
  <c r="GI315" i="53"/>
  <c r="GH315" i="53"/>
  <c r="GG315" i="53"/>
  <c r="GF315" i="53"/>
  <c r="GM314" i="53"/>
  <c r="GL314" i="53"/>
  <c r="GJ314" i="53"/>
  <c r="GI314" i="53"/>
  <c r="GH314" i="53"/>
  <c r="GG314" i="53"/>
  <c r="GF314" i="53"/>
  <c r="GL313" i="53"/>
  <c r="GM313" i="53" s="1"/>
  <c r="GJ313" i="53"/>
  <c r="GI313" i="53"/>
  <c r="GH313" i="53"/>
  <c r="GG313" i="53"/>
  <c r="GF313" i="53"/>
  <c r="GL312" i="53"/>
  <c r="GM312" i="53" s="1"/>
  <c r="GJ312" i="53"/>
  <c r="GI312" i="53"/>
  <c r="GH312" i="53"/>
  <c r="GG312" i="53"/>
  <c r="GF312" i="53"/>
  <c r="GL311" i="53"/>
  <c r="GM311" i="53" s="1"/>
  <c r="GJ311" i="53"/>
  <c r="GI311" i="53"/>
  <c r="GH311" i="53"/>
  <c r="GG311" i="53"/>
  <c r="GF311" i="53"/>
  <c r="GL308" i="53"/>
  <c r="GM308" i="53" s="1"/>
  <c r="GJ308" i="53"/>
  <c r="GI308" i="53"/>
  <c r="GH308" i="53"/>
  <c r="GG308" i="53"/>
  <c r="GF308" i="53"/>
  <c r="GL307" i="53"/>
  <c r="GM307" i="53" s="1"/>
  <c r="GJ307" i="53"/>
  <c r="GI307" i="53"/>
  <c r="GH307" i="53"/>
  <c r="GG307" i="53"/>
  <c r="GF307" i="53"/>
  <c r="GL306" i="53"/>
  <c r="GM306" i="53" s="1"/>
  <c r="GJ306" i="53"/>
  <c r="GI306" i="53"/>
  <c r="GH306" i="53"/>
  <c r="GG306" i="53"/>
  <c r="GF306" i="53"/>
  <c r="GL305" i="53"/>
  <c r="GM305" i="53" s="1"/>
  <c r="GJ305" i="53"/>
  <c r="GI305" i="53"/>
  <c r="GH305" i="53"/>
  <c r="GG305" i="53"/>
  <c r="GF305" i="53"/>
  <c r="GL304" i="53"/>
  <c r="GM304" i="53" s="1"/>
  <c r="GJ304" i="53"/>
  <c r="GI304" i="53"/>
  <c r="GH304" i="53"/>
  <c r="GG304" i="53"/>
  <c r="GF304" i="53"/>
  <c r="GL301" i="53"/>
  <c r="GM301" i="53" s="1"/>
  <c r="GJ301" i="53"/>
  <c r="GI301" i="53"/>
  <c r="GH301" i="53"/>
  <c r="GG301" i="53"/>
  <c r="GF301" i="53"/>
  <c r="GL300" i="53"/>
  <c r="GM300" i="53" s="1"/>
  <c r="GJ300" i="53"/>
  <c r="GI300" i="53"/>
  <c r="GH300" i="53"/>
  <c r="GG300" i="53"/>
  <c r="GF300" i="53"/>
  <c r="GL299" i="53"/>
  <c r="GM299" i="53" s="1"/>
  <c r="GJ299" i="53"/>
  <c r="GI299" i="53"/>
  <c r="GH299" i="53"/>
  <c r="GG299" i="53"/>
  <c r="GF299" i="53"/>
  <c r="GL298" i="53"/>
  <c r="GM298" i="53" s="1"/>
  <c r="GJ298" i="53"/>
  <c r="GI298" i="53"/>
  <c r="GH298" i="53"/>
  <c r="GG298" i="53"/>
  <c r="GF298" i="53"/>
  <c r="GL297" i="53"/>
  <c r="GM297" i="53" s="1"/>
  <c r="GJ297" i="53"/>
  <c r="GI297" i="53"/>
  <c r="GH297" i="53"/>
  <c r="GG297" i="53"/>
  <c r="GF297" i="53"/>
  <c r="GL296" i="53"/>
  <c r="GM296" i="53" s="1"/>
  <c r="GJ296" i="53"/>
  <c r="GI296" i="53"/>
  <c r="GH296" i="53"/>
  <c r="GG296" i="53"/>
  <c r="GF296" i="53"/>
  <c r="GL295" i="53"/>
  <c r="GM295" i="53" s="1"/>
  <c r="GJ295" i="53"/>
  <c r="GI295" i="53"/>
  <c r="GH295" i="53"/>
  <c r="GG295" i="53"/>
  <c r="GF295" i="53"/>
  <c r="GL294" i="53"/>
  <c r="GM294" i="53" s="1"/>
  <c r="GJ294" i="53"/>
  <c r="GI294" i="53"/>
  <c r="GH294" i="53"/>
  <c r="GG294" i="53"/>
  <c r="GF294" i="53"/>
  <c r="GL293" i="53"/>
  <c r="GM293" i="53" s="1"/>
  <c r="GJ293" i="53"/>
  <c r="GI293" i="53"/>
  <c r="GH293" i="53"/>
  <c r="GG293" i="53"/>
  <c r="GF293" i="53"/>
  <c r="GL292" i="53"/>
  <c r="GM292" i="53" s="1"/>
  <c r="GJ292" i="53"/>
  <c r="GI292" i="53"/>
  <c r="GH292" i="53"/>
  <c r="GG292" i="53"/>
  <c r="GF292" i="53"/>
  <c r="GL291" i="53"/>
  <c r="GM291" i="53" s="1"/>
  <c r="GJ291" i="53"/>
  <c r="GI291" i="53"/>
  <c r="GH291" i="53"/>
  <c r="GG291" i="53"/>
  <c r="GF291" i="53"/>
  <c r="GL290" i="53"/>
  <c r="GM290" i="53" s="1"/>
  <c r="GJ290" i="53"/>
  <c r="GI290" i="53"/>
  <c r="GH290" i="53"/>
  <c r="GG290" i="53"/>
  <c r="GF290" i="53"/>
  <c r="GL289" i="53"/>
  <c r="GM289" i="53" s="1"/>
  <c r="GJ289" i="53"/>
  <c r="GI289" i="53"/>
  <c r="GH289" i="53"/>
  <c r="GG289" i="53"/>
  <c r="GF289" i="53"/>
  <c r="GL288" i="53"/>
  <c r="GM288" i="53" s="1"/>
  <c r="GJ288" i="53"/>
  <c r="GI288" i="53"/>
  <c r="GH288" i="53"/>
  <c r="GG288" i="53"/>
  <c r="GF288" i="53"/>
  <c r="GL287" i="53"/>
  <c r="GM287" i="53" s="1"/>
  <c r="GJ287" i="53"/>
  <c r="GI287" i="53"/>
  <c r="GH287" i="53"/>
  <c r="GG287" i="53"/>
  <c r="GF287" i="53"/>
  <c r="GL286" i="53"/>
  <c r="GM286" i="53" s="1"/>
  <c r="GJ286" i="53"/>
  <c r="GI286" i="53"/>
  <c r="GH286" i="53"/>
  <c r="GG286" i="53"/>
  <c r="GF286" i="53"/>
  <c r="GL285" i="53"/>
  <c r="GM285" i="53" s="1"/>
  <c r="GJ285" i="53"/>
  <c r="GI285" i="53"/>
  <c r="GH285" i="53"/>
  <c r="GG285" i="53"/>
  <c r="GF285" i="53"/>
  <c r="GL284" i="53"/>
  <c r="GM284" i="53" s="1"/>
  <c r="GJ284" i="53"/>
  <c r="GI284" i="53"/>
  <c r="GH284" i="53"/>
  <c r="GG284" i="53"/>
  <c r="GF284" i="53"/>
  <c r="GL280" i="53"/>
  <c r="GM280" i="53" s="1"/>
  <c r="GJ280" i="53"/>
  <c r="GI280" i="53"/>
  <c r="GH280" i="53"/>
  <c r="GG280" i="53"/>
  <c r="GF280" i="53"/>
  <c r="GL279" i="53"/>
  <c r="GM279" i="53" s="1"/>
  <c r="GJ279" i="53"/>
  <c r="GI279" i="53"/>
  <c r="GH279" i="53"/>
  <c r="GG279" i="53"/>
  <c r="GF279" i="53"/>
  <c r="GL278" i="53"/>
  <c r="GM278" i="53" s="1"/>
  <c r="GJ278" i="53"/>
  <c r="GI278" i="53"/>
  <c r="GH278" i="53"/>
  <c r="GG278" i="53"/>
  <c r="GF278" i="53"/>
  <c r="GL277" i="53"/>
  <c r="GM277" i="53" s="1"/>
  <c r="GJ277" i="53"/>
  <c r="GI277" i="53"/>
  <c r="GH277" i="53"/>
  <c r="GG277" i="53"/>
  <c r="GF277" i="53"/>
  <c r="GL276" i="53"/>
  <c r="GM276" i="53" s="1"/>
  <c r="GJ276" i="53"/>
  <c r="GI276" i="53"/>
  <c r="GH276" i="53"/>
  <c r="GG276" i="53"/>
  <c r="GF276" i="53"/>
  <c r="GL275" i="53"/>
  <c r="GM275" i="53" s="1"/>
  <c r="GJ275" i="53"/>
  <c r="GI275" i="53"/>
  <c r="GH275" i="53"/>
  <c r="GG275" i="53"/>
  <c r="GF275" i="53"/>
  <c r="GL274" i="53"/>
  <c r="GM274" i="53" s="1"/>
  <c r="GJ274" i="53"/>
  <c r="GI274" i="53"/>
  <c r="GH274" i="53"/>
  <c r="GG274" i="53"/>
  <c r="GF274" i="53"/>
  <c r="GL273" i="53"/>
  <c r="GM273" i="53" s="1"/>
  <c r="GJ273" i="53"/>
  <c r="GI273" i="53"/>
  <c r="GH273" i="53"/>
  <c r="GG273" i="53"/>
  <c r="GF273" i="53"/>
  <c r="GL272" i="53"/>
  <c r="GM272" i="53" s="1"/>
  <c r="GJ272" i="53"/>
  <c r="GI272" i="53"/>
  <c r="GH272" i="53"/>
  <c r="GG272" i="53"/>
  <c r="GF272" i="53"/>
  <c r="GL271" i="53"/>
  <c r="GM271" i="53" s="1"/>
  <c r="GJ271" i="53"/>
  <c r="GI271" i="53"/>
  <c r="GH271" i="53"/>
  <c r="GG271" i="53"/>
  <c r="GF271" i="53"/>
  <c r="GL270" i="53"/>
  <c r="GM270" i="53" s="1"/>
  <c r="GJ270" i="53"/>
  <c r="GI270" i="53"/>
  <c r="GH270" i="53"/>
  <c r="GG270" i="53"/>
  <c r="GF270" i="53"/>
  <c r="GL269" i="53"/>
  <c r="GM269" i="53" s="1"/>
  <c r="GJ269" i="53"/>
  <c r="GI269" i="53"/>
  <c r="GH269" i="53"/>
  <c r="GG269" i="53"/>
  <c r="GF269" i="53"/>
  <c r="GL268" i="53"/>
  <c r="GM268" i="53" s="1"/>
  <c r="GJ268" i="53"/>
  <c r="GI268" i="53"/>
  <c r="GH268" i="53"/>
  <c r="GG268" i="53"/>
  <c r="GF268" i="53"/>
  <c r="GL267" i="53"/>
  <c r="GM267" i="53" s="1"/>
  <c r="GJ267" i="53"/>
  <c r="GI267" i="53"/>
  <c r="GG267" i="53"/>
  <c r="GL266" i="53"/>
  <c r="GM266" i="53" s="1"/>
  <c r="GJ266" i="53"/>
  <c r="GI266" i="53"/>
  <c r="GH266" i="53"/>
  <c r="GG266" i="53"/>
  <c r="GF266" i="53"/>
  <c r="GL265" i="53"/>
  <c r="GM265" i="53" s="1"/>
  <c r="GJ265" i="53"/>
  <c r="GI265" i="53"/>
  <c r="GH265" i="53"/>
  <c r="GG265" i="53"/>
  <c r="GF265" i="53"/>
  <c r="GL264" i="53"/>
  <c r="GM264" i="53" s="1"/>
  <c r="GJ264" i="53"/>
  <c r="GI264" i="53"/>
  <c r="GH264" i="53"/>
  <c r="GG264" i="53"/>
  <c r="GF264" i="53"/>
  <c r="GL258" i="53"/>
  <c r="GM258" i="53" s="1"/>
  <c r="GJ258" i="53"/>
  <c r="GI258" i="53"/>
  <c r="GH258" i="53"/>
  <c r="GG258" i="53"/>
  <c r="GF258" i="53"/>
  <c r="GL257" i="53"/>
  <c r="GM257" i="53" s="1"/>
  <c r="GJ257" i="53"/>
  <c r="GI257" i="53"/>
  <c r="GH257" i="53"/>
  <c r="GG257" i="53"/>
  <c r="GF257" i="53"/>
  <c r="GL256" i="53"/>
  <c r="GM256" i="53" s="1"/>
  <c r="GJ256" i="53"/>
  <c r="GI256" i="53"/>
  <c r="GH256" i="53"/>
  <c r="GG256" i="53"/>
  <c r="GF256" i="53"/>
  <c r="GL255" i="53"/>
  <c r="GM255" i="53" s="1"/>
  <c r="GJ255" i="53"/>
  <c r="GI255" i="53"/>
  <c r="GH255" i="53"/>
  <c r="GG255" i="53"/>
  <c r="GF255" i="53"/>
  <c r="GL254" i="53"/>
  <c r="GM254" i="53" s="1"/>
  <c r="GJ254" i="53"/>
  <c r="GI254" i="53"/>
  <c r="GH254" i="53"/>
  <c r="GG254" i="53"/>
  <c r="GF254" i="53"/>
  <c r="GL253" i="53"/>
  <c r="GM253" i="53" s="1"/>
  <c r="GJ253" i="53"/>
  <c r="GI253" i="53"/>
  <c r="GH253" i="53"/>
  <c r="GG253" i="53"/>
  <c r="GF253" i="53"/>
  <c r="GL252" i="53"/>
  <c r="GM252" i="53" s="1"/>
  <c r="GJ252" i="53"/>
  <c r="GI252" i="53"/>
  <c r="GH252" i="53"/>
  <c r="GG252" i="53"/>
  <c r="GF252" i="53"/>
  <c r="GL251" i="53"/>
  <c r="GM251" i="53" s="1"/>
  <c r="GJ251" i="53"/>
  <c r="GI251" i="53"/>
  <c r="GH251" i="53"/>
  <c r="GG251" i="53"/>
  <c r="GF251" i="53"/>
  <c r="GL250" i="53"/>
  <c r="GM250" i="53" s="1"/>
  <c r="GJ250" i="53"/>
  <c r="GI250" i="53"/>
  <c r="GH250" i="53"/>
  <c r="GG250" i="53"/>
  <c r="GF250" i="53"/>
  <c r="GL249" i="53"/>
  <c r="GM249" i="53" s="1"/>
  <c r="GJ249" i="53"/>
  <c r="GI249" i="53"/>
  <c r="GH249" i="53"/>
  <c r="GG249" i="53"/>
  <c r="GF249" i="53"/>
  <c r="GL248" i="53"/>
  <c r="GM248" i="53" s="1"/>
  <c r="GJ248" i="53"/>
  <c r="GI248" i="53"/>
  <c r="GH248" i="53"/>
  <c r="GG248" i="53"/>
  <c r="GF248" i="53"/>
  <c r="GL247" i="53"/>
  <c r="GM247" i="53" s="1"/>
  <c r="GJ247" i="53"/>
  <c r="GI247" i="53"/>
  <c r="GH247" i="53"/>
  <c r="GG247" i="53"/>
  <c r="GF247" i="53"/>
  <c r="GL246" i="53"/>
  <c r="GM246" i="53" s="1"/>
  <c r="GJ246" i="53"/>
  <c r="GI246" i="53"/>
  <c r="GH246" i="53"/>
  <c r="GG246" i="53"/>
  <c r="GF246" i="53"/>
  <c r="GL245" i="53"/>
  <c r="GM245" i="53" s="1"/>
  <c r="GJ245" i="53"/>
  <c r="GI245" i="53"/>
  <c r="GH245" i="53"/>
  <c r="GG245" i="53"/>
  <c r="GF245" i="53"/>
  <c r="GL244" i="53"/>
  <c r="GM244" i="53" s="1"/>
  <c r="GJ244" i="53"/>
  <c r="GI244" i="53"/>
  <c r="GH244" i="53"/>
  <c r="GG244" i="53"/>
  <c r="GF244" i="53"/>
  <c r="GL243" i="53"/>
  <c r="GM243" i="53" s="1"/>
  <c r="GJ243" i="53"/>
  <c r="GI243" i="53"/>
  <c r="GH243" i="53"/>
  <c r="GG243" i="53"/>
  <c r="GF243" i="53"/>
  <c r="GL242" i="53"/>
  <c r="GM242" i="53" s="1"/>
  <c r="GJ242" i="53"/>
  <c r="GI242" i="53"/>
  <c r="GH242" i="53"/>
  <c r="GG242" i="53"/>
  <c r="GF242" i="53"/>
  <c r="GL241" i="53"/>
  <c r="GM241" i="53" s="1"/>
  <c r="GJ241" i="53"/>
  <c r="GI241" i="53"/>
  <c r="GH241" i="53"/>
  <c r="GG241" i="53"/>
  <c r="GF241" i="53"/>
  <c r="GL240" i="53"/>
  <c r="GM240" i="53" s="1"/>
  <c r="GJ240" i="53"/>
  <c r="GI240" i="53"/>
  <c r="GH240" i="53"/>
  <c r="GG240" i="53"/>
  <c r="GF240" i="53"/>
  <c r="GL238" i="53"/>
  <c r="GM238" i="53" s="1"/>
  <c r="GJ238" i="53"/>
  <c r="GI238" i="53"/>
  <c r="GH238" i="53"/>
  <c r="GG238" i="53"/>
  <c r="GF238" i="53"/>
  <c r="GL237" i="53"/>
  <c r="GM237" i="53" s="1"/>
  <c r="GJ237" i="53"/>
  <c r="GI237" i="53"/>
  <c r="GH237" i="53"/>
  <c r="GG237" i="53"/>
  <c r="GF237" i="53"/>
  <c r="GL236" i="53"/>
  <c r="GM236" i="53" s="1"/>
  <c r="GJ236" i="53"/>
  <c r="GI236" i="53"/>
  <c r="GH236" i="53"/>
  <c r="GG236" i="53"/>
  <c r="GF236" i="53"/>
  <c r="GL235" i="53"/>
  <c r="GM235" i="53" s="1"/>
  <c r="GJ235" i="53"/>
  <c r="GI235" i="53"/>
  <c r="GH235" i="53"/>
  <c r="GG235" i="53"/>
  <c r="GF235" i="53"/>
  <c r="GL234" i="53"/>
  <c r="GM234" i="53" s="1"/>
  <c r="GJ234" i="53"/>
  <c r="GI234" i="53"/>
  <c r="GH234" i="53"/>
  <c r="GG234" i="53"/>
  <c r="GF234" i="53"/>
  <c r="GL233" i="53"/>
  <c r="GM233" i="53" s="1"/>
  <c r="GJ233" i="53"/>
  <c r="GI233" i="53"/>
  <c r="GH233" i="53"/>
  <c r="GG233" i="53"/>
  <c r="GF233" i="53"/>
  <c r="GL232" i="53"/>
  <c r="GM232" i="53" s="1"/>
  <c r="GJ232" i="53"/>
  <c r="GI232" i="53"/>
  <c r="GH232" i="53"/>
  <c r="GG232" i="53"/>
  <c r="GF232" i="53"/>
  <c r="GL231" i="53"/>
  <c r="GM231" i="53" s="1"/>
  <c r="GJ231" i="53"/>
  <c r="GI231" i="53"/>
  <c r="GH231" i="53"/>
  <c r="GG231" i="53"/>
  <c r="GF231" i="53"/>
  <c r="GL230" i="53"/>
  <c r="GM230" i="53" s="1"/>
  <c r="GJ230" i="53"/>
  <c r="GI230" i="53"/>
  <c r="GH230" i="53"/>
  <c r="GG230" i="53"/>
  <c r="GF230" i="53"/>
  <c r="GL229" i="53"/>
  <c r="GM229" i="53" s="1"/>
  <c r="GJ229" i="53"/>
  <c r="GI229" i="53"/>
  <c r="GH229" i="53"/>
  <c r="GG229" i="53"/>
  <c r="GF229" i="53"/>
  <c r="GL228" i="53"/>
  <c r="GM228" i="53" s="1"/>
  <c r="GJ228" i="53"/>
  <c r="GI228" i="53"/>
  <c r="GH228" i="53"/>
  <c r="GG228" i="53"/>
  <c r="GF228" i="53"/>
  <c r="GL227" i="53"/>
  <c r="GM227" i="53" s="1"/>
  <c r="GJ227" i="53"/>
  <c r="GI227" i="53"/>
  <c r="GH227" i="53"/>
  <c r="GG227" i="53"/>
  <c r="GF227" i="53"/>
  <c r="GL226" i="53"/>
  <c r="GM226" i="53" s="1"/>
  <c r="GJ226" i="53"/>
  <c r="GI226" i="53"/>
  <c r="GH226" i="53"/>
  <c r="GG226" i="53"/>
  <c r="GF226" i="53"/>
  <c r="GL224" i="53"/>
  <c r="GM224" i="53" s="1"/>
  <c r="GJ224" i="53"/>
  <c r="GI224" i="53"/>
  <c r="GH224" i="53"/>
  <c r="GG224" i="53"/>
  <c r="GF224" i="53"/>
  <c r="GL223" i="53"/>
  <c r="GM223" i="53" s="1"/>
  <c r="GJ223" i="53"/>
  <c r="GI223" i="53"/>
  <c r="GH223" i="53"/>
  <c r="GG223" i="53"/>
  <c r="GF223" i="53"/>
  <c r="GL222" i="53"/>
  <c r="GM222" i="53" s="1"/>
  <c r="GJ222" i="53"/>
  <c r="GI222" i="53"/>
  <c r="GH222" i="53"/>
  <c r="GG222" i="53"/>
  <c r="GF222" i="53"/>
  <c r="GL219" i="53"/>
  <c r="GM219" i="53" s="1"/>
  <c r="GJ219" i="53"/>
  <c r="GI219" i="53"/>
  <c r="GH219" i="53"/>
  <c r="GG219" i="53"/>
  <c r="GF219" i="53"/>
  <c r="GL218" i="53"/>
  <c r="GM218" i="53" s="1"/>
  <c r="GJ218" i="53"/>
  <c r="GI218" i="53"/>
  <c r="GH218" i="53"/>
  <c r="GG218" i="53"/>
  <c r="GF218" i="53"/>
  <c r="GL217" i="53"/>
  <c r="GM217" i="53" s="1"/>
  <c r="GJ217" i="53"/>
  <c r="GI217" i="53"/>
  <c r="GH217" i="53"/>
  <c r="GG217" i="53"/>
  <c r="GF217" i="53"/>
  <c r="GL216" i="53"/>
  <c r="GM216" i="53" s="1"/>
  <c r="GJ216" i="53"/>
  <c r="GI216" i="53"/>
  <c r="GH216" i="53"/>
  <c r="GG216" i="53"/>
  <c r="GF216" i="53"/>
  <c r="GL215" i="53"/>
  <c r="GM215" i="53" s="1"/>
  <c r="GJ215" i="53"/>
  <c r="GI215" i="53"/>
  <c r="GH215" i="53"/>
  <c r="GG215" i="53"/>
  <c r="GF215" i="53"/>
  <c r="GL214" i="53"/>
  <c r="GM214" i="53" s="1"/>
  <c r="GJ214" i="53"/>
  <c r="GI214" i="53"/>
  <c r="GH214" i="53"/>
  <c r="GG214" i="53"/>
  <c r="GF214" i="53"/>
  <c r="GL213" i="53"/>
  <c r="GM213" i="53" s="1"/>
  <c r="GJ213" i="53"/>
  <c r="GI213" i="53"/>
  <c r="GH213" i="53"/>
  <c r="GG213" i="53"/>
  <c r="GF213" i="53"/>
  <c r="GL212" i="53"/>
  <c r="GM212" i="53" s="1"/>
  <c r="GJ212" i="53"/>
  <c r="GI212" i="53"/>
  <c r="GH212" i="53"/>
  <c r="GG212" i="53"/>
  <c r="GF212" i="53"/>
  <c r="GL211" i="53"/>
  <c r="GM211" i="53" s="1"/>
  <c r="GJ211" i="53"/>
  <c r="GI211" i="53"/>
  <c r="GH211" i="53"/>
  <c r="GG211" i="53"/>
  <c r="GF211" i="53"/>
  <c r="GL210" i="53"/>
  <c r="GM210" i="53" s="1"/>
  <c r="GJ210" i="53"/>
  <c r="GI210" i="53"/>
  <c r="GH210" i="53"/>
  <c r="GG210" i="53"/>
  <c r="GF210" i="53"/>
  <c r="GL209" i="53"/>
  <c r="GM209" i="53" s="1"/>
  <c r="GJ209" i="53"/>
  <c r="GI209" i="53"/>
  <c r="GH209" i="53"/>
  <c r="GG209" i="53"/>
  <c r="GF209" i="53"/>
  <c r="GL208" i="53"/>
  <c r="GM208" i="53" s="1"/>
  <c r="GJ208" i="53"/>
  <c r="GI208" i="53"/>
  <c r="GH208" i="53"/>
  <c r="GG208" i="53"/>
  <c r="GF208" i="53"/>
  <c r="GL207" i="53"/>
  <c r="GM207" i="53" s="1"/>
  <c r="GJ207" i="53"/>
  <c r="GI207" i="53"/>
  <c r="GH207" i="53"/>
  <c r="GG207" i="53"/>
  <c r="GF207" i="53"/>
  <c r="GL206" i="53"/>
  <c r="GM206" i="53" s="1"/>
  <c r="GJ206" i="53"/>
  <c r="GI206" i="53"/>
  <c r="GH206" i="53"/>
  <c r="GG206" i="53"/>
  <c r="GF206" i="53"/>
  <c r="GL205" i="53"/>
  <c r="GM205" i="53" s="1"/>
  <c r="GJ205" i="53"/>
  <c r="GI205" i="53"/>
  <c r="GH205" i="53"/>
  <c r="GG205" i="53"/>
  <c r="GF205" i="53"/>
  <c r="GL204" i="53"/>
  <c r="GM204" i="53" s="1"/>
  <c r="GJ204" i="53"/>
  <c r="GI204" i="53"/>
  <c r="GH204" i="53"/>
  <c r="GG204" i="53"/>
  <c r="GF204" i="53"/>
  <c r="GL203" i="53"/>
  <c r="GM203" i="53" s="1"/>
  <c r="GJ203" i="53"/>
  <c r="GI203" i="53"/>
  <c r="GH203" i="53"/>
  <c r="GG203" i="53"/>
  <c r="GF203" i="53"/>
  <c r="GL202" i="53"/>
  <c r="GM202" i="53" s="1"/>
  <c r="GJ202" i="53"/>
  <c r="GI202" i="53"/>
  <c r="GH202" i="53"/>
  <c r="GG202" i="53"/>
  <c r="GF202" i="53"/>
  <c r="GL198" i="53"/>
  <c r="GM198" i="53" s="1"/>
  <c r="GJ198" i="53"/>
  <c r="GI198" i="53"/>
  <c r="GH198" i="53"/>
  <c r="GG198" i="53"/>
  <c r="GF198" i="53"/>
  <c r="GL197" i="53"/>
  <c r="GM197" i="53" s="1"/>
  <c r="GJ197" i="53"/>
  <c r="GI197" i="53"/>
  <c r="GH197" i="53"/>
  <c r="GG197" i="53"/>
  <c r="GF197" i="53"/>
  <c r="GL196" i="53"/>
  <c r="GM196" i="53" s="1"/>
  <c r="GJ196" i="53"/>
  <c r="GI196" i="53"/>
  <c r="GH196" i="53"/>
  <c r="GG196" i="53"/>
  <c r="GF196" i="53"/>
  <c r="GL195" i="53"/>
  <c r="GM195" i="53" s="1"/>
  <c r="GJ195" i="53"/>
  <c r="GI195" i="53"/>
  <c r="GH195" i="53"/>
  <c r="GG195" i="53"/>
  <c r="GF195" i="53"/>
  <c r="GL194" i="53"/>
  <c r="GM194" i="53" s="1"/>
  <c r="GJ194" i="53"/>
  <c r="GI194" i="53"/>
  <c r="GH194" i="53"/>
  <c r="GG194" i="53"/>
  <c r="GF194" i="53"/>
  <c r="GL193" i="53"/>
  <c r="GM193" i="53" s="1"/>
  <c r="GJ193" i="53"/>
  <c r="GI193" i="53"/>
  <c r="GH193" i="53"/>
  <c r="GG193" i="53"/>
  <c r="GF193" i="53"/>
  <c r="GL192" i="53"/>
  <c r="GM192" i="53" s="1"/>
  <c r="GJ192" i="53"/>
  <c r="GI192" i="53"/>
  <c r="GH192" i="53"/>
  <c r="GG192" i="53"/>
  <c r="GF192" i="53"/>
  <c r="GL191" i="53"/>
  <c r="GM191" i="53" s="1"/>
  <c r="GJ191" i="53"/>
  <c r="GI191" i="53"/>
  <c r="GH191" i="53"/>
  <c r="GG191" i="53"/>
  <c r="GF191" i="53"/>
  <c r="GL190" i="53"/>
  <c r="GM190" i="53" s="1"/>
  <c r="GJ190" i="53"/>
  <c r="GI190" i="53"/>
  <c r="GH190" i="53"/>
  <c r="GG190" i="53"/>
  <c r="GF190" i="53"/>
  <c r="GL188" i="53"/>
  <c r="GM188" i="53" s="1"/>
  <c r="GJ188" i="53"/>
  <c r="GI188" i="53"/>
  <c r="GH188" i="53"/>
  <c r="GG188" i="53"/>
  <c r="GF188" i="53"/>
  <c r="GL187" i="53"/>
  <c r="GM187" i="53" s="1"/>
  <c r="GJ187" i="53"/>
  <c r="GI187" i="53"/>
  <c r="GH187" i="53"/>
  <c r="GG187" i="53"/>
  <c r="GF187" i="53"/>
  <c r="GL185" i="53"/>
  <c r="GM185" i="53" s="1"/>
  <c r="GJ185" i="53"/>
  <c r="GI185" i="53"/>
  <c r="GH185" i="53"/>
  <c r="GG185" i="53"/>
  <c r="GF185" i="53"/>
  <c r="GL184" i="53"/>
  <c r="GM184" i="53" s="1"/>
  <c r="GJ184" i="53"/>
  <c r="GI184" i="53"/>
  <c r="GH184" i="53"/>
  <c r="GG184" i="53"/>
  <c r="GF184" i="53"/>
  <c r="GL183" i="53"/>
  <c r="GM183" i="53" s="1"/>
  <c r="GJ183" i="53"/>
  <c r="GI183" i="53"/>
  <c r="GH183" i="53"/>
  <c r="GG183" i="53"/>
  <c r="GF183" i="53"/>
  <c r="GL182" i="53"/>
  <c r="GM182" i="53" s="1"/>
  <c r="GJ182" i="53"/>
  <c r="GI182" i="53"/>
  <c r="GH182" i="53"/>
  <c r="GG182" i="53"/>
  <c r="GF182" i="53"/>
  <c r="GL181" i="53"/>
  <c r="GM181" i="53" s="1"/>
  <c r="GJ181" i="53"/>
  <c r="GI181" i="53"/>
  <c r="GH181" i="53"/>
  <c r="GG181" i="53"/>
  <c r="GF181" i="53"/>
  <c r="GL179" i="53"/>
  <c r="GM179" i="53" s="1"/>
  <c r="GJ179" i="53"/>
  <c r="GI179" i="53"/>
  <c r="GG179" i="53"/>
  <c r="GF179" i="53"/>
  <c r="GL178" i="53"/>
  <c r="GM178" i="53" s="1"/>
  <c r="GJ178" i="53"/>
  <c r="GI178" i="53"/>
  <c r="GH178" i="53"/>
  <c r="GG178" i="53"/>
  <c r="GF178" i="53"/>
  <c r="GL177" i="53"/>
  <c r="GM177" i="53" s="1"/>
  <c r="GJ177" i="53"/>
  <c r="GI177" i="53"/>
  <c r="GG177" i="53"/>
  <c r="GF177" i="53"/>
  <c r="GL175" i="53"/>
  <c r="GM175" i="53" s="1"/>
  <c r="GJ175" i="53"/>
  <c r="GI175" i="53"/>
  <c r="GH175" i="53"/>
  <c r="GG175" i="53"/>
  <c r="GF175" i="53"/>
  <c r="GL174" i="53"/>
  <c r="GM174" i="53" s="1"/>
  <c r="GJ174" i="53"/>
  <c r="GI174" i="53"/>
  <c r="GH174" i="53"/>
  <c r="GG174" i="53"/>
  <c r="GF174" i="53"/>
  <c r="GL173" i="53"/>
  <c r="GM173" i="53" s="1"/>
  <c r="GJ173" i="53"/>
  <c r="GI173" i="53"/>
  <c r="GH173" i="53"/>
  <c r="GG173" i="53"/>
  <c r="GF173" i="53"/>
  <c r="GL172" i="53"/>
  <c r="GM172" i="53" s="1"/>
  <c r="GJ172" i="53"/>
  <c r="GI172" i="53"/>
  <c r="GH172" i="53"/>
  <c r="GG172" i="53"/>
  <c r="GF172" i="53"/>
  <c r="GL169" i="53"/>
  <c r="GM169" i="53" s="1"/>
  <c r="GJ169" i="53"/>
  <c r="GI169" i="53"/>
  <c r="GH169" i="53"/>
  <c r="GG169" i="53"/>
  <c r="GF169" i="53"/>
  <c r="GL168" i="53"/>
  <c r="GM168" i="53" s="1"/>
  <c r="GJ168" i="53"/>
  <c r="GI168" i="53"/>
  <c r="GH168" i="53"/>
  <c r="GG168" i="53"/>
  <c r="GF168" i="53"/>
  <c r="GL167" i="53"/>
  <c r="GM167" i="53" s="1"/>
  <c r="GJ167" i="53"/>
  <c r="GI167" i="53"/>
  <c r="GH167" i="53"/>
  <c r="GG167" i="53"/>
  <c r="GF167" i="53"/>
  <c r="GL166" i="53"/>
  <c r="GM166" i="53" s="1"/>
  <c r="GJ166" i="53"/>
  <c r="GI166" i="53"/>
  <c r="GH166" i="53"/>
  <c r="GG166" i="53"/>
  <c r="GF166" i="53"/>
  <c r="GL165" i="53"/>
  <c r="GM165" i="53" s="1"/>
  <c r="GJ165" i="53"/>
  <c r="GI165" i="53"/>
  <c r="GH165" i="53"/>
  <c r="GG165" i="53"/>
  <c r="GF165" i="53"/>
  <c r="GL164" i="53"/>
  <c r="GM164" i="53" s="1"/>
  <c r="GJ164" i="53"/>
  <c r="GI164" i="53"/>
  <c r="GH164" i="53"/>
  <c r="GG164" i="53"/>
  <c r="GF164" i="53"/>
  <c r="GL163" i="53"/>
  <c r="GM163" i="53" s="1"/>
  <c r="GJ163" i="53"/>
  <c r="GI163" i="53"/>
  <c r="GH163" i="53"/>
  <c r="GG163" i="53"/>
  <c r="GF163" i="53"/>
  <c r="GL162" i="53"/>
  <c r="GM162" i="53" s="1"/>
  <c r="GJ162" i="53"/>
  <c r="GI162" i="53"/>
  <c r="GH162" i="53"/>
  <c r="GG162" i="53"/>
  <c r="GF162" i="53"/>
  <c r="GL161" i="53"/>
  <c r="GM161" i="53" s="1"/>
  <c r="GJ161" i="53"/>
  <c r="GI161" i="53"/>
  <c r="GH161" i="53"/>
  <c r="GG161" i="53"/>
  <c r="GF161" i="53"/>
  <c r="GL160" i="53"/>
  <c r="GM160" i="53" s="1"/>
  <c r="GJ160" i="53"/>
  <c r="GI160" i="53"/>
  <c r="GH160" i="53"/>
  <c r="GG160" i="53"/>
  <c r="GF160" i="53"/>
  <c r="GL159" i="53"/>
  <c r="GM159" i="53" s="1"/>
  <c r="GJ159" i="53"/>
  <c r="GI159" i="53"/>
  <c r="GH159" i="53"/>
  <c r="GG159" i="53"/>
  <c r="GF159" i="53"/>
  <c r="GL157" i="53"/>
  <c r="GM157" i="53" s="1"/>
  <c r="GJ157" i="53"/>
  <c r="GI157" i="53"/>
  <c r="GH157" i="53"/>
  <c r="GG157" i="53"/>
  <c r="GF157" i="53"/>
  <c r="GL156" i="53"/>
  <c r="GM156" i="53" s="1"/>
  <c r="GJ156" i="53"/>
  <c r="GI156" i="53"/>
  <c r="GH156" i="53"/>
  <c r="GG156" i="53"/>
  <c r="GF156" i="53"/>
  <c r="GL155" i="53"/>
  <c r="GM155" i="53" s="1"/>
  <c r="GJ155" i="53"/>
  <c r="GI155" i="53"/>
  <c r="GH155" i="53"/>
  <c r="GG155" i="53"/>
  <c r="GF155" i="53"/>
  <c r="GL154" i="53"/>
  <c r="GM154" i="53" s="1"/>
  <c r="GJ154" i="53"/>
  <c r="GI154" i="53"/>
  <c r="GH154" i="53"/>
  <c r="GG154" i="53"/>
  <c r="GF154" i="53"/>
  <c r="GL153" i="53"/>
  <c r="GM153" i="53" s="1"/>
  <c r="GJ153" i="53"/>
  <c r="GI153" i="53"/>
  <c r="GH153" i="53"/>
  <c r="GG153" i="53"/>
  <c r="GF153" i="53"/>
  <c r="GL152" i="53"/>
  <c r="GM152" i="53" s="1"/>
  <c r="GJ152" i="53"/>
  <c r="GI152" i="53"/>
  <c r="GH152" i="53"/>
  <c r="GG152" i="53"/>
  <c r="GF152" i="53"/>
  <c r="GL151" i="53"/>
  <c r="GM151" i="53" s="1"/>
  <c r="GJ151" i="53"/>
  <c r="GI151" i="53"/>
  <c r="GH151" i="53"/>
  <c r="GG151" i="53"/>
  <c r="GF151" i="53"/>
  <c r="GL150" i="53"/>
  <c r="GM150" i="53" s="1"/>
  <c r="GJ150" i="53"/>
  <c r="GI150" i="53"/>
  <c r="GH150" i="53"/>
  <c r="GG150" i="53"/>
  <c r="GF150" i="53"/>
  <c r="GL149" i="53"/>
  <c r="GM149" i="53" s="1"/>
  <c r="GJ149" i="53"/>
  <c r="GI149" i="53"/>
  <c r="GH149" i="53"/>
  <c r="GG149" i="53"/>
  <c r="GF149" i="53"/>
  <c r="GL148" i="53"/>
  <c r="GM148" i="53" s="1"/>
  <c r="GJ148" i="53"/>
  <c r="GI148" i="53"/>
  <c r="GH148" i="53"/>
  <c r="GG148" i="53"/>
  <c r="GF148" i="53"/>
  <c r="GL145" i="53"/>
  <c r="GM145" i="53" s="1"/>
  <c r="GJ145" i="53"/>
  <c r="GI145" i="53"/>
  <c r="GH145" i="53"/>
  <c r="GG145" i="53"/>
  <c r="GF145" i="53"/>
  <c r="GL144" i="53"/>
  <c r="GM144" i="53" s="1"/>
  <c r="GJ144" i="53"/>
  <c r="GI144" i="53"/>
  <c r="GH144" i="53"/>
  <c r="GG144" i="53"/>
  <c r="GF144" i="53"/>
  <c r="GL142" i="53"/>
  <c r="GM142" i="53" s="1"/>
  <c r="GJ142" i="53"/>
  <c r="GI142" i="53"/>
  <c r="GH142" i="53"/>
  <c r="GG142" i="53"/>
  <c r="GF142" i="53"/>
  <c r="GL141" i="53"/>
  <c r="GM141" i="53" s="1"/>
  <c r="GJ141" i="53"/>
  <c r="GI141" i="53"/>
  <c r="GH141" i="53"/>
  <c r="GG141" i="53"/>
  <c r="GF141" i="53"/>
  <c r="GL140" i="53"/>
  <c r="GM140" i="53" s="1"/>
  <c r="GJ140" i="53"/>
  <c r="GI140" i="53"/>
  <c r="GH140" i="53"/>
  <c r="GG140" i="53"/>
  <c r="GF140" i="53"/>
  <c r="GL139" i="53"/>
  <c r="GM139" i="53" s="1"/>
  <c r="GJ139" i="53"/>
  <c r="GI139" i="53"/>
  <c r="GH139" i="53"/>
  <c r="GG139" i="53"/>
  <c r="GF139" i="53"/>
  <c r="GL137" i="53"/>
  <c r="GM137" i="53" s="1"/>
  <c r="GJ137" i="53"/>
  <c r="GI137" i="53"/>
  <c r="GH137" i="53"/>
  <c r="GG137" i="53"/>
  <c r="GF137" i="53"/>
  <c r="GL134" i="53"/>
  <c r="GM134" i="53" s="1"/>
  <c r="GJ134" i="53"/>
  <c r="GI134" i="53"/>
  <c r="GH134" i="53"/>
  <c r="GG134" i="53"/>
  <c r="GF134" i="53"/>
  <c r="GL133" i="53"/>
  <c r="GM133" i="53" s="1"/>
  <c r="GJ133" i="53"/>
  <c r="GI133" i="53"/>
  <c r="GH133" i="53"/>
  <c r="GG133" i="53"/>
  <c r="GF133" i="53"/>
  <c r="GL131" i="53"/>
  <c r="GM131" i="53" s="1"/>
  <c r="GJ131" i="53"/>
  <c r="GI131" i="53"/>
  <c r="GG131" i="53"/>
  <c r="GF131" i="53"/>
  <c r="GL130" i="53"/>
  <c r="GM130" i="53" s="1"/>
  <c r="GJ130" i="53"/>
  <c r="GI130" i="53"/>
  <c r="GH130" i="53"/>
  <c r="GG130" i="53"/>
  <c r="GF130" i="53"/>
  <c r="GL129" i="53"/>
  <c r="GM129" i="53" s="1"/>
  <c r="GJ129" i="53"/>
  <c r="GI129" i="53"/>
  <c r="GG129" i="53"/>
  <c r="GF129" i="53"/>
  <c r="GL128" i="53"/>
  <c r="GM128" i="53" s="1"/>
  <c r="GJ128" i="53"/>
  <c r="GI128" i="53"/>
  <c r="GG128" i="53"/>
  <c r="GF128" i="53"/>
  <c r="GL126" i="53"/>
  <c r="GM126" i="53" s="1"/>
  <c r="GJ126" i="53"/>
  <c r="GI126" i="53"/>
  <c r="GH126" i="53"/>
  <c r="GG126" i="53"/>
  <c r="GF126" i="53"/>
  <c r="GL125" i="53"/>
  <c r="GM125" i="53" s="1"/>
  <c r="GJ125" i="53"/>
  <c r="GI125" i="53"/>
  <c r="GH125" i="53"/>
  <c r="GG125" i="53"/>
  <c r="GF125" i="53"/>
  <c r="GL121" i="53"/>
  <c r="GM121" i="53" s="1"/>
  <c r="GJ121" i="53"/>
  <c r="GI121" i="53"/>
  <c r="GH121" i="53"/>
  <c r="GG121" i="53"/>
  <c r="GF121" i="53"/>
  <c r="GL120" i="53"/>
  <c r="GM120" i="53" s="1"/>
  <c r="GJ120" i="53"/>
  <c r="GI120" i="53"/>
  <c r="GG120" i="53"/>
  <c r="GF120" i="53"/>
  <c r="GL119" i="53"/>
  <c r="GM119" i="53" s="1"/>
  <c r="GJ119" i="53"/>
  <c r="GI119" i="53"/>
  <c r="GG119" i="53"/>
  <c r="GF119" i="53"/>
  <c r="GL118" i="53"/>
  <c r="GM118" i="53" s="1"/>
  <c r="GJ118" i="53"/>
  <c r="GI118" i="53"/>
  <c r="GG118" i="53"/>
  <c r="GF118" i="53"/>
  <c r="GL117" i="53"/>
  <c r="GM117" i="53" s="1"/>
  <c r="GJ117" i="53"/>
  <c r="GI117" i="53"/>
  <c r="GG117" i="53"/>
  <c r="GF117" i="53"/>
  <c r="GL116" i="53"/>
  <c r="GM116" i="53" s="1"/>
  <c r="GJ116" i="53"/>
  <c r="GI116" i="53"/>
  <c r="GH116" i="53"/>
  <c r="GG116" i="53"/>
  <c r="GF116" i="53"/>
  <c r="GL114" i="53"/>
  <c r="GM114" i="53" s="1"/>
  <c r="GJ114" i="53"/>
  <c r="GI114" i="53"/>
  <c r="GH114" i="53"/>
  <c r="GG114" i="53"/>
  <c r="GF114" i="53"/>
  <c r="GL112" i="53"/>
  <c r="GM112" i="53" s="1"/>
  <c r="GJ112" i="53"/>
  <c r="GI112" i="53"/>
  <c r="GH112" i="53"/>
  <c r="GG112" i="53"/>
  <c r="GF112" i="53"/>
  <c r="GL111" i="53"/>
  <c r="GM111" i="53" s="1"/>
  <c r="GJ111" i="53"/>
  <c r="GI111" i="53"/>
  <c r="GG111" i="53"/>
  <c r="GF111" i="53"/>
  <c r="GL110" i="53"/>
  <c r="GM110" i="53" s="1"/>
  <c r="GJ110" i="53"/>
  <c r="GI110" i="53"/>
  <c r="GG110" i="53"/>
  <c r="GF110" i="53"/>
  <c r="GL107" i="53"/>
  <c r="GM107" i="53" s="1"/>
  <c r="GJ107" i="53"/>
  <c r="GI107" i="53"/>
  <c r="GG107" i="53"/>
  <c r="GF107" i="53"/>
  <c r="GL105" i="53"/>
  <c r="GM105" i="53" s="1"/>
  <c r="GJ105" i="53"/>
  <c r="GI105" i="53"/>
  <c r="GH105" i="53"/>
  <c r="GG105" i="53"/>
  <c r="GF105" i="53"/>
  <c r="GL104" i="53"/>
  <c r="GM104" i="53" s="1"/>
  <c r="GJ104" i="53"/>
  <c r="GI104" i="53"/>
  <c r="GH104" i="53"/>
  <c r="GG104" i="53"/>
  <c r="GF104" i="53"/>
  <c r="GL103" i="53"/>
  <c r="GM103" i="53" s="1"/>
  <c r="GJ103" i="53"/>
  <c r="GI103" i="53"/>
  <c r="GH103" i="53"/>
  <c r="GG103" i="53"/>
  <c r="GF103" i="53"/>
  <c r="GL102" i="53"/>
  <c r="GM102" i="53" s="1"/>
  <c r="GJ102" i="53"/>
  <c r="GI102" i="53"/>
  <c r="GH102" i="53"/>
  <c r="GG102" i="53"/>
  <c r="GF102" i="53"/>
  <c r="GL101" i="53"/>
  <c r="GM101" i="53" s="1"/>
  <c r="GJ101" i="53"/>
  <c r="GI101" i="53"/>
  <c r="GH101" i="53"/>
  <c r="GG101" i="53"/>
  <c r="GF101" i="53"/>
  <c r="GL98" i="53"/>
  <c r="GM98" i="53" s="1"/>
  <c r="GJ98" i="53"/>
  <c r="GI98" i="53"/>
  <c r="GG98" i="53"/>
  <c r="GF98" i="53"/>
  <c r="GL95" i="53"/>
  <c r="GM95" i="53" s="1"/>
  <c r="GJ95" i="53"/>
  <c r="GI95" i="53"/>
  <c r="GG95" i="53"/>
  <c r="GF95" i="53"/>
  <c r="GL94" i="53"/>
  <c r="GM94" i="53" s="1"/>
  <c r="GJ94" i="53"/>
  <c r="GI94" i="53"/>
  <c r="GG94" i="53"/>
  <c r="GF94" i="53"/>
  <c r="GL92" i="53"/>
  <c r="GM92" i="53" s="1"/>
  <c r="GJ92" i="53"/>
  <c r="GI92" i="53"/>
  <c r="GH92" i="53"/>
  <c r="GG92" i="53"/>
  <c r="GF92" i="53"/>
  <c r="GL91" i="53"/>
  <c r="GM91" i="53" s="1"/>
  <c r="GJ91" i="53"/>
  <c r="GI91" i="53"/>
  <c r="GH91" i="53"/>
  <c r="GG91" i="53"/>
  <c r="GF91" i="53"/>
  <c r="GL90" i="53"/>
  <c r="GM90" i="53" s="1"/>
  <c r="GJ90" i="53"/>
  <c r="GI90" i="53"/>
  <c r="GH90" i="53"/>
  <c r="GG90" i="53"/>
  <c r="GF90" i="53"/>
  <c r="GL89" i="53"/>
  <c r="GM89" i="53" s="1"/>
  <c r="GJ89" i="53"/>
  <c r="GI89" i="53"/>
  <c r="GH89" i="53"/>
  <c r="GG89" i="53"/>
  <c r="GF89" i="53"/>
  <c r="GL88" i="53"/>
  <c r="GM88" i="53" s="1"/>
  <c r="GJ88" i="53"/>
  <c r="GI88" i="53"/>
  <c r="GH88" i="53"/>
  <c r="GG88" i="53"/>
  <c r="GF88" i="53"/>
  <c r="GL86" i="53"/>
  <c r="GM86" i="53" s="1"/>
  <c r="GJ86" i="53"/>
  <c r="GI86" i="53"/>
  <c r="GH86" i="53"/>
  <c r="GG86" i="53"/>
  <c r="GF86" i="53"/>
  <c r="GL85" i="53"/>
  <c r="GM85" i="53" s="1"/>
  <c r="GJ85" i="53"/>
  <c r="GI85" i="53"/>
  <c r="GH85" i="53"/>
  <c r="GG85" i="53"/>
  <c r="GF85" i="53"/>
  <c r="GL84" i="53"/>
  <c r="GM84" i="53" s="1"/>
  <c r="GJ84" i="53"/>
  <c r="GI84" i="53"/>
  <c r="GH84" i="53"/>
  <c r="GG84" i="53"/>
  <c r="GF84" i="53"/>
  <c r="GL83" i="53"/>
  <c r="GM83" i="53" s="1"/>
  <c r="GJ83" i="53"/>
  <c r="GI83" i="53"/>
  <c r="GG83" i="53"/>
  <c r="GF83" i="53"/>
  <c r="GL82" i="53"/>
  <c r="GM82" i="53" s="1"/>
  <c r="GJ82" i="53"/>
  <c r="GI82" i="53"/>
  <c r="GH82" i="53"/>
  <c r="GG82" i="53"/>
  <c r="GF82" i="53"/>
  <c r="GL81" i="53"/>
  <c r="GM81" i="53" s="1"/>
  <c r="GJ81" i="53"/>
  <c r="GI81" i="53"/>
  <c r="GH81" i="53"/>
  <c r="GG81" i="53"/>
  <c r="GF81" i="53"/>
  <c r="GL79" i="53"/>
  <c r="GM79" i="53" s="1"/>
  <c r="GJ79" i="53"/>
  <c r="GI79" i="53"/>
  <c r="GG79" i="53"/>
  <c r="GF79" i="53"/>
  <c r="GL77" i="53"/>
  <c r="GM77" i="53" s="1"/>
  <c r="GJ77" i="53"/>
  <c r="GI77" i="53"/>
  <c r="GH77" i="53"/>
  <c r="GG77" i="53"/>
  <c r="GF77" i="53"/>
  <c r="GL76" i="53"/>
  <c r="GM76" i="53" s="1"/>
  <c r="GJ76" i="53"/>
  <c r="GI76" i="53"/>
  <c r="GG76" i="53"/>
  <c r="GF76" i="53"/>
  <c r="GL74" i="53"/>
  <c r="GM74" i="53" s="1"/>
  <c r="GJ74" i="53"/>
  <c r="GI74" i="53"/>
  <c r="GH74" i="53"/>
  <c r="GG74" i="53"/>
  <c r="GF74" i="53"/>
  <c r="GL72" i="53"/>
  <c r="GM72" i="53" s="1"/>
  <c r="GJ72" i="53"/>
  <c r="GI72" i="53"/>
  <c r="GH72" i="53"/>
  <c r="GG72" i="53"/>
  <c r="GF72" i="53"/>
  <c r="GL71" i="53"/>
  <c r="GM71" i="53" s="1"/>
  <c r="GJ71" i="53"/>
  <c r="GI71" i="53"/>
  <c r="GH71" i="53"/>
  <c r="GG71" i="53"/>
  <c r="GF71" i="53"/>
  <c r="GL68" i="53"/>
  <c r="GM68" i="53" s="1"/>
  <c r="GJ68" i="53"/>
  <c r="GI68" i="53"/>
  <c r="GH68" i="53"/>
  <c r="GG68" i="53"/>
  <c r="GF68" i="53"/>
  <c r="GL67" i="53"/>
  <c r="GM67" i="53" s="1"/>
  <c r="GJ67" i="53"/>
  <c r="GI67" i="53"/>
  <c r="GH67" i="53"/>
  <c r="GG67" i="53"/>
  <c r="GF67" i="53"/>
  <c r="GL63" i="53"/>
  <c r="GM63" i="53" s="1"/>
  <c r="GJ63" i="53"/>
  <c r="GI63" i="53"/>
  <c r="GG63" i="53"/>
  <c r="GF63" i="53"/>
  <c r="GL61" i="53"/>
  <c r="GM61" i="53" s="1"/>
  <c r="GJ61" i="53"/>
  <c r="GI61" i="53"/>
  <c r="GH61" i="53"/>
  <c r="GG61" i="53"/>
  <c r="GF61" i="53"/>
  <c r="GL60" i="53"/>
  <c r="GM60" i="53" s="1"/>
  <c r="GJ60" i="53"/>
  <c r="GI60" i="53"/>
  <c r="GH60" i="53"/>
  <c r="GG60" i="53"/>
  <c r="GF60" i="53"/>
  <c r="GL59" i="53"/>
  <c r="GM59" i="53" s="1"/>
  <c r="GJ59" i="53"/>
  <c r="GI59" i="53"/>
  <c r="GG59" i="53"/>
  <c r="GF59" i="53"/>
  <c r="GL58" i="53"/>
  <c r="GM58" i="53" s="1"/>
  <c r="GJ58" i="53"/>
  <c r="GI58" i="53"/>
  <c r="GG58" i="53"/>
  <c r="GF58" i="53"/>
  <c r="GL56" i="53"/>
  <c r="GM56" i="53" s="1"/>
  <c r="GJ56" i="53"/>
  <c r="GI56" i="53"/>
  <c r="GH56" i="53"/>
  <c r="GG56" i="53"/>
  <c r="GF56" i="53"/>
  <c r="GL55" i="53"/>
  <c r="GM55" i="53" s="1"/>
  <c r="GJ55" i="53"/>
  <c r="GI55" i="53"/>
  <c r="GG55" i="53"/>
  <c r="GF55" i="53"/>
  <c r="GL52" i="53"/>
  <c r="GM52" i="53" s="1"/>
  <c r="GJ52" i="53"/>
  <c r="GI52" i="53"/>
  <c r="GH52" i="53"/>
  <c r="GG52" i="53"/>
  <c r="GF52" i="53"/>
  <c r="GL51" i="53"/>
  <c r="GM51" i="53" s="1"/>
  <c r="GJ51" i="53"/>
  <c r="GI51" i="53"/>
  <c r="GH51" i="53"/>
  <c r="GG51" i="53"/>
  <c r="GF51" i="53"/>
  <c r="GL50" i="53"/>
  <c r="GM50" i="53" s="1"/>
  <c r="GJ50" i="53"/>
  <c r="GI50" i="53"/>
  <c r="GH50" i="53"/>
  <c r="GG50" i="53"/>
  <c r="GF50" i="53"/>
  <c r="GL49" i="53"/>
  <c r="GM49" i="53" s="1"/>
  <c r="GJ49" i="53"/>
  <c r="GI49" i="53"/>
  <c r="GH49" i="53"/>
  <c r="GG49" i="53"/>
  <c r="GF49" i="53"/>
  <c r="GL48" i="53"/>
  <c r="GM48" i="53" s="1"/>
  <c r="GJ48" i="53"/>
  <c r="GI48" i="53"/>
  <c r="GH48" i="53"/>
  <c r="GG48" i="53"/>
  <c r="GF48" i="53"/>
  <c r="GL47" i="53"/>
  <c r="GM47" i="53" s="1"/>
  <c r="GJ47" i="53"/>
  <c r="GI47" i="53"/>
  <c r="GH47" i="53"/>
  <c r="GG47" i="53"/>
  <c r="GF47" i="53"/>
  <c r="GL46" i="53"/>
  <c r="GM46" i="53" s="1"/>
  <c r="GJ46" i="53"/>
  <c r="GI46" i="53"/>
  <c r="GH46" i="53"/>
  <c r="GG46" i="53"/>
  <c r="GF46" i="53"/>
  <c r="GL45" i="53"/>
  <c r="GM45" i="53" s="1"/>
  <c r="GJ45" i="53"/>
  <c r="GI45" i="53"/>
  <c r="GH45" i="53"/>
  <c r="GG45" i="53"/>
  <c r="GF45" i="53"/>
  <c r="GL44" i="53"/>
  <c r="GM44" i="53" s="1"/>
  <c r="GJ44" i="53"/>
  <c r="GI44" i="53"/>
  <c r="GG44" i="53"/>
  <c r="GF44" i="53"/>
  <c r="GL43" i="53"/>
  <c r="GM43" i="53" s="1"/>
  <c r="GJ43" i="53"/>
  <c r="GI43" i="53"/>
  <c r="GL42" i="53"/>
  <c r="GM42" i="53" s="1"/>
  <c r="GJ42" i="53"/>
  <c r="GI42" i="53"/>
  <c r="GH42" i="53"/>
  <c r="GG42" i="53"/>
  <c r="GF42" i="53"/>
  <c r="GL41" i="53"/>
  <c r="GM41" i="53" s="1"/>
  <c r="GJ41" i="53"/>
  <c r="GI41" i="53"/>
  <c r="GG41" i="53"/>
  <c r="GF41" i="53"/>
  <c r="GL40" i="53"/>
  <c r="GM40" i="53" s="1"/>
  <c r="GJ40" i="53"/>
  <c r="GI40" i="53"/>
  <c r="GG40" i="53"/>
  <c r="GF40" i="53"/>
  <c r="GL39" i="53"/>
  <c r="GM39" i="53" s="1"/>
  <c r="GJ39" i="53"/>
  <c r="GI39" i="53"/>
  <c r="GG39" i="53"/>
  <c r="GF39" i="53"/>
  <c r="GL38" i="53"/>
  <c r="GM38" i="53" s="1"/>
  <c r="GJ38" i="53"/>
  <c r="GI38" i="53"/>
  <c r="GG38" i="53"/>
  <c r="GF38" i="53"/>
  <c r="GL37" i="53"/>
  <c r="GM37" i="53" s="1"/>
  <c r="GJ37" i="53"/>
  <c r="GI37" i="53"/>
  <c r="GH37" i="53"/>
  <c r="GG37" i="53"/>
  <c r="GF37" i="53"/>
  <c r="GL35" i="53"/>
  <c r="GM35" i="53" s="1"/>
  <c r="GJ35" i="53"/>
  <c r="GI35" i="53"/>
  <c r="GH35" i="53"/>
  <c r="GG35" i="53"/>
  <c r="GF35" i="53"/>
  <c r="GL34" i="53"/>
  <c r="GM34" i="53" s="1"/>
  <c r="GJ34" i="53"/>
  <c r="GI34" i="53"/>
  <c r="GH34" i="53"/>
  <c r="GG34" i="53"/>
  <c r="GF34" i="53"/>
  <c r="GL33" i="53"/>
  <c r="GM33" i="53" s="1"/>
  <c r="GJ33" i="53"/>
  <c r="GI33" i="53"/>
  <c r="GH33" i="53"/>
  <c r="GG33" i="53"/>
  <c r="GF33" i="53"/>
  <c r="GL32" i="53"/>
  <c r="GM32" i="53" s="1"/>
  <c r="GJ32" i="53"/>
  <c r="GI32" i="53"/>
  <c r="GG32" i="53"/>
  <c r="GF32" i="53"/>
  <c r="GL31" i="53"/>
  <c r="GM31" i="53" s="1"/>
  <c r="GJ31" i="53"/>
  <c r="GI31" i="53"/>
  <c r="GH31" i="53"/>
  <c r="GG31" i="53"/>
  <c r="GF31" i="53"/>
  <c r="GL30" i="53"/>
  <c r="GM30" i="53" s="1"/>
  <c r="GJ30" i="53"/>
  <c r="GI30" i="53"/>
  <c r="GH30" i="53"/>
  <c r="GG30" i="53"/>
  <c r="GF30" i="53"/>
  <c r="GL29" i="53"/>
  <c r="GM29" i="53" s="1"/>
  <c r="GJ29" i="53"/>
  <c r="GI29" i="53"/>
  <c r="GH29" i="53"/>
  <c r="GG29" i="53"/>
  <c r="GF29" i="53"/>
  <c r="GL28" i="53"/>
  <c r="GM28" i="53" s="1"/>
  <c r="GJ28" i="53"/>
  <c r="GI28" i="53"/>
  <c r="GH28" i="53"/>
  <c r="GG28" i="53"/>
  <c r="GF28" i="53"/>
  <c r="GL27" i="53"/>
  <c r="GM27" i="53" s="1"/>
  <c r="GJ27" i="53"/>
  <c r="GI27" i="53"/>
  <c r="GH27" i="53"/>
  <c r="GG27" i="53"/>
  <c r="GF27" i="53"/>
  <c r="GL26" i="53"/>
  <c r="GM26" i="53" s="1"/>
  <c r="GJ26" i="53"/>
  <c r="GI26" i="53"/>
  <c r="GH26" i="53"/>
  <c r="GG26" i="53"/>
  <c r="GF26" i="53"/>
  <c r="GL25" i="53"/>
  <c r="GM25" i="53" s="1"/>
  <c r="GJ25" i="53"/>
  <c r="GI25" i="53"/>
  <c r="GH25" i="53"/>
  <c r="GG25" i="53"/>
  <c r="GF25" i="53"/>
  <c r="GL24" i="53"/>
  <c r="GM24" i="53" s="1"/>
  <c r="GJ24" i="53"/>
  <c r="GI24" i="53"/>
  <c r="GH24" i="53"/>
  <c r="GG24" i="53"/>
  <c r="GF24" i="53"/>
  <c r="GL23" i="53"/>
  <c r="GM23" i="53" s="1"/>
  <c r="GJ23" i="53"/>
  <c r="GI23" i="53"/>
  <c r="GH23" i="53"/>
  <c r="GG23" i="53"/>
  <c r="GF23" i="53"/>
  <c r="GL22" i="53"/>
  <c r="GM22" i="53" s="1"/>
  <c r="GJ22" i="53"/>
  <c r="GI22" i="53"/>
  <c r="GH22" i="53"/>
  <c r="GG22" i="53"/>
  <c r="GF22" i="53"/>
  <c r="GL21" i="53"/>
  <c r="GM21" i="53" s="1"/>
  <c r="GJ21" i="53"/>
  <c r="GI21" i="53"/>
  <c r="GH21" i="53"/>
  <c r="GG21" i="53"/>
  <c r="GF21" i="53"/>
  <c r="GL20" i="53"/>
  <c r="GM20" i="53" s="1"/>
  <c r="GJ20" i="53"/>
  <c r="GI20" i="53"/>
  <c r="GG20" i="53"/>
  <c r="GF20" i="53"/>
  <c r="GL19" i="53"/>
  <c r="GM19" i="53" s="1"/>
  <c r="GJ19" i="53"/>
  <c r="GI19" i="53"/>
  <c r="GH19" i="53"/>
  <c r="GG19" i="53"/>
  <c r="GF19" i="53"/>
  <c r="GL16" i="53"/>
  <c r="GM16" i="53" s="1"/>
  <c r="GJ16" i="53"/>
  <c r="GI16" i="53"/>
  <c r="GG16" i="53"/>
  <c r="GF16" i="53"/>
  <c r="GB8" i="53"/>
  <c r="GA2" i="53"/>
  <c r="FY420" i="53" s="1"/>
  <c r="FL419" i="53"/>
  <c r="FP421" i="53" s="1"/>
  <c r="FM415" i="53"/>
  <c r="FM416" i="53" s="1"/>
  <c r="FU411" i="53"/>
  <c r="FV411" i="53" s="1"/>
  <c r="FS411" i="53"/>
  <c r="FR411" i="53"/>
  <c r="FQ411" i="53"/>
  <c r="FP411" i="53"/>
  <c r="FO411" i="53"/>
  <c r="FU409" i="53"/>
  <c r="FV409" i="53" s="1"/>
  <c r="FS409" i="53"/>
  <c r="FR409" i="53"/>
  <c r="FQ409" i="53"/>
  <c r="FP409" i="53"/>
  <c r="FO409" i="53"/>
  <c r="FU407" i="53"/>
  <c r="FV407" i="53" s="1"/>
  <c r="FS407" i="53"/>
  <c r="FR407" i="53"/>
  <c r="FQ407" i="53"/>
  <c r="FP407" i="53"/>
  <c r="FO407" i="53"/>
  <c r="FU406" i="53"/>
  <c r="FV406" i="53" s="1"/>
  <c r="FS406" i="53"/>
  <c r="FR406" i="53"/>
  <c r="FQ406" i="53"/>
  <c r="FP406" i="53"/>
  <c r="FO406" i="53"/>
  <c r="FU404" i="53"/>
  <c r="FV404" i="53" s="1"/>
  <c r="FS404" i="53"/>
  <c r="FR404" i="53"/>
  <c r="FQ404" i="53"/>
  <c r="FP404" i="53"/>
  <c r="FO404" i="53"/>
  <c r="FU402" i="53"/>
  <c r="FV402" i="53" s="1"/>
  <c r="FS402" i="53"/>
  <c r="FR402" i="53"/>
  <c r="FQ402" i="53"/>
  <c r="FP402" i="53"/>
  <c r="FO402" i="53"/>
  <c r="FU400" i="53"/>
  <c r="FV400" i="53" s="1"/>
  <c r="FS400" i="53"/>
  <c r="FR400" i="53"/>
  <c r="FQ400" i="53"/>
  <c r="FP400" i="53"/>
  <c r="FO400" i="53"/>
  <c r="FU398" i="53"/>
  <c r="FV398" i="53" s="1"/>
  <c r="FS398" i="53"/>
  <c r="FR398" i="53"/>
  <c r="FQ398" i="53"/>
  <c r="FP398" i="53"/>
  <c r="FO398" i="53"/>
  <c r="FV397" i="53"/>
  <c r="FU397" i="53"/>
  <c r="FS397" i="53"/>
  <c r="FR397" i="53"/>
  <c r="FQ397" i="53"/>
  <c r="FP397" i="53"/>
  <c r="FO397" i="53"/>
  <c r="FU396" i="53"/>
  <c r="FV396" i="53" s="1"/>
  <c r="FS396" i="53"/>
  <c r="FR396" i="53"/>
  <c r="FQ396" i="53"/>
  <c r="FP396" i="53"/>
  <c r="FO396" i="53"/>
  <c r="FU395" i="53"/>
  <c r="FV395" i="53" s="1"/>
  <c r="FS395" i="53"/>
  <c r="FR395" i="53"/>
  <c r="FQ395" i="53"/>
  <c r="FP395" i="53"/>
  <c r="FO395" i="53"/>
  <c r="FU394" i="53"/>
  <c r="FV394" i="53" s="1"/>
  <c r="FS394" i="53"/>
  <c r="FR394" i="53"/>
  <c r="FQ394" i="53"/>
  <c r="FP394" i="53"/>
  <c r="FO394" i="53"/>
  <c r="FU393" i="53"/>
  <c r="FV393" i="53" s="1"/>
  <c r="FS393" i="53"/>
  <c r="FR393" i="53"/>
  <c r="FQ393" i="53"/>
  <c r="FP393" i="53"/>
  <c r="FO393" i="53"/>
  <c r="FU391" i="53"/>
  <c r="FV391" i="53" s="1"/>
  <c r="FS391" i="53"/>
  <c r="FR391" i="53"/>
  <c r="FQ391" i="53"/>
  <c r="FP391" i="53"/>
  <c r="FO391" i="53"/>
  <c r="FU390" i="53"/>
  <c r="FV390" i="53" s="1"/>
  <c r="FS390" i="53"/>
  <c r="FR390" i="53"/>
  <c r="FQ390" i="53"/>
  <c r="FP390" i="53"/>
  <c r="FO390" i="53"/>
  <c r="FU389" i="53"/>
  <c r="FV389" i="53" s="1"/>
  <c r="FS389" i="53"/>
  <c r="FR389" i="53"/>
  <c r="FQ389" i="53"/>
  <c r="FP389" i="53"/>
  <c r="FO389" i="53"/>
  <c r="FU388" i="53"/>
  <c r="FV388" i="53" s="1"/>
  <c r="FS388" i="53"/>
  <c r="FR388" i="53"/>
  <c r="FQ388" i="53"/>
  <c r="FP388" i="53"/>
  <c r="FO388" i="53"/>
  <c r="FU387" i="53"/>
  <c r="FV387" i="53" s="1"/>
  <c r="FS387" i="53"/>
  <c r="FR387" i="53"/>
  <c r="FQ387" i="53"/>
  <c r="FP387" i="53"/>
  <c r="FO387" i="53"/>
  <c r="FU386" i="53"/>
  <c r="FV386" i="53" s="1"/>
  <c r="FS386" i="53"/>
  <c r="FR386" i="53"/>
  <c r="FQ386" i="53"/>
  <c r="FP386" i="53"/>
  <c r="FO386" i="53"/>
  <c r="FU384" i="53"/>
  <c r="FV384" i="53" s="1"/>
  <c r="FS384" i="53"/>
  <c r="FR384" i="53"/>
  <c r="FQ384" i="53"/>
  <c r="FP384" i="53"/>
  <c r="FO384" i="53"/>
  <c r="FU383" i="53"/>
  <c r="FV383" i="53" s="1"/>
  <c r="FS383" i="53"/>
  <c r="FR383" i="53"/>
  <c r="FQ383" i="53"/>
  <c r="FP383" i="53"/>
  <c r="FO383" i="53"/>
  <c r="FU382" i="53"/>
  <c r="FV382" i="53" s="1"/>
  <c r="FS382" i="53"/>
  <c r="FR382" i="53"/>
  <c r="FQ382" i="53"/>
  <c r="FP382" i="53"/>
  <c r="FO382" i="53"/>
  <c r="FU381" i="53"/>
  <c r="FV381" i="53" s="1"/>
  <c r="FS381" i="53"/>
  <c r="FR381" i="53"/>
  <c r="FQ381" i="53"/>
  <c r="FP381" i="53"/>
  <c r="FO381" i="53"/>
  <c r="FU380" i="53"/>
  <c r="FV380" i="53" s="1"/>
  <c r="FS380" i="53"/>
  <c r="FR380" i="53"/>
  <c r="FQ380" i="53"/>
  <c r="FP380" i="53"/>
  <c r="FO380" i="53"/>
  <c r="FU379" i="53"/>
  <c r="FV379" i="53" s="1"/>
  <c r="FS379" i="53"/>
  <c r="FR379" i="53"/>
  <c r="FQ379" i="53"/>
  <c r="FP379" i="53"/>
  <c r="FO379" i="53"/>
  <c r="FU377" i="53"/>
  <c r="FV377" i="53" s="1"/>
  <c r="FS377" i="53"/>
  <c r="FR377" i="53"/>
  <c r="FQ377" i="53"/>
  <c r="FP377" i="53"/>
  <c r="FO377" i="53"/>
  <c r="FU373" i="53"/>
  <c r="FV373" i="53" s="1"/>
  <c r="FS373" i="53"/>
  <c r="FR373" i="53"/>
  <c r="FQ373" i="53"/>
  <c r="FP373" i="53"/>
  <c r="FO373" i="53"/>
  <c r="FU372" i="53"/>
  <c r="FV372" i="53" s="1"/>
  <c r="FS372" i="53"/>
  <c r="FR372" i="53"/>
  <c r="FQ372" i="53"/>
  <c r="FP372" i="53"/>
  <c r="FO372" i="53"/>
  <c r="FU370" i="53"/>
  <c r="FV370" i="53" s="1"/>
  <c r="FS370" i="53"/>
  <c r="FR370" i="53"/>
  <c r="FQ370" i="53"/>
  <c r="FP370" i="53"/>
  <c r="FO370" i="53"/>
  <c r="FU368" i="53"/>
  <c r="FV368" i="53" s="1"/>
  <c r="FS368" i="53"/>
  <c r="FR368" i="53"/>
  <c r="FQ368" i="53"/>
  <c r="FP368" i="53"/>
  <c r="FO368" i="53"/>
  <c r="FU367" i="53"/>
  <c r="FV367" i="53" s="1"/>
  <c r="FS367" i="53"/>
  <c r="FR367" i="53"/>
  <c r="FQ367" i="53"/>
  <c r="FP367" i="53"/>
  <c r="FO367" i="53"/>
  <c r="FU366" i="53"/>
  <c r="FV366" i="53" s="1"/>
  <c r="FS366" i="53"/>
  <c r="FR366" i="53"/>
  <c r="FQ366" i="53"/>
  <c r="FP366" i="53"/>
  <c r="FO366" i="53"/>
  <c r="FU365" i="53"/>
  <c r="FV365" i="53" s="1"/>
  <c r="FS365" i="53"/>
  <c r="FR365" i="53"/>
  <c r="FQ365" i="53"/>
  <c r="FP365" i="53"/>
  <c r="FO365" i="53"/>
  <c r="FU364" i="53"/>
  <c r="FV364" i="53" s="1"/>
  <c r="FS364" i="53"/>
  <c r="FR364" i="53"/>
  <c r="FQ364" i="53"/>
  <c r="FP364" i="53"/>
  <c r="FO364" i="53"/>
  <c r="FU363" i="53"/>
  <c r="FV363" i="53" s="1"/>
  <c r="FS363" i="53"/>
  <c r="FR363" i="53"/>
  <c r="FQ363" i="53"/>
  <c r="FP363" i="53"/>
  <c r="FO363" i="53"/>
  <c r="FU362" i="53"/>
  <c r="FV362" i="53" s="1"/>
  <c r="FS362" i="53"/>
  <c r="FR362" i="53"/>
  <c r="FQ362" i="53"/>
  <c r="FP362" i="53"/>
  <c r="FO362" i="53"/>
  <c r="FU361" i="53"/>
  <c r="FV361" i="53" s="1"/>
  <c r="FS361" i="53"/>
  <c r="FR361" i="53"/>
  <c r="FQ361" i="53"/>
  <c r="FP361" i="53"/>
  <c r="FO361" i="53"/>
  <c r="FU359" i="53"/>
  <c r="FV359" i="53" s="1"/>
  <c r="FS359" i="53"/>
  <c r="FR359" i="53"/>
  <c r="FQ359" i="53"/>
  <c r="FP359" i="53"/>
  <c r="FO359" i="53"/>
  <c r="FU358" i="53"/>
  <c r="FV358" i="53" s="1"/>
  <c r="FS358" i="53"/>
  <c r="FR358" i="53"/>
  <c r="FQ358" i="53"/>
  <c r="FP358" i="53"/>
  <c r="FO358" i="53"/>
  <c r="FU356" i="53"/>
  <c r="FV356" i="53" s="1"/>
  <c r="FS356" i="53"/>
  <c r="FR356" i="53"/>
  <c r="FQ356" i="53"/>
  <c r="FP356" i="53"/>
  <c r="FO356" i="53"/>
  <c r="FU355" i="53"/>
  <c r="FV355" i="53" s="1"/>
  <c r="FS355" i="53"/>
  <c r="FR355" i="53"/>
  <c r="FQ355" i="53"/>
  <c r="FP355" i="53"/>
  <c r="FO355" i="53"/>
  <c r="FU354" i="53"/>
  <c r="FV354" i="53" s="1"/>
  <c r="FS354" i="53"/>
  <c r="FR354" i="53"/>
  <c r="FQ354" i="53"/>
  <c r="FP354" i="53"/>
  <c r="FO354" i="53"/>
  <c r="FU353" i="53"/>
  <c r="FV353" i="53" s="1"/>
  <c r="FS353" i="53"/>
  <c r="FR353" i="53"/>
  <c r="FQ353" i="53"/>
  <c r="FP353" i="53"/>
  <c r="FO353" i="53"/>
  <c r="FU352" i="53"/>
  <c r="FV352" i="53" s="1"/>
  <c r="FS352" i="53"/>
  <c r="FR352" i="53"/>
  <c r="FQ352" i="53"/>
  <c r="FP352" i="53"/>
  <c r="FO352" i="53"/>
  <c r="FU351" i="53"/>
  <c r="FV351" i="53" s="1"/>
  <c r="FS351" i="53"/>
  <c r="FR351" i="53"/>
  <c r="FQ351" i="53"/>
  <c r="FP351" i="53"/>
  <c r="FO351" i="53"/>
  <c r="FV350" i="53"/>
  <c r="FU350" i="53"/>
  <c r="FS350" i="53"/>
  <c r="FR350" i="53"/>
  <c r="FQ350" i="53"/>
  <c r="FP350" i="53"/>
  <c r="FO350" i="53"/>
  <c r="FU349" i="53"/>
  <c r="FV349" i="53" s="1"/>
  <c r="FS349" i="53"/>
  <c r="FR349" i="53"/>
  <c r="FQ349" i="53"/>
  <c r="FP349" i="53"/>
  <c r="FO349" i="53"/>
  <c r="FU348" i="53"/>
  <c r="FV348" i="53" s="1"/>
  <c r="FS348" i="53"/>
  <c r="FR348" i="53"/>
  <c r="FQ348" i="53"/>
  <c r="FP348" i="53"/>
  <c r="FO348" i="53"/>
  <c r="FU347" i="53"/>
  <c r="FV347" i="53" s="1"/>
  <c r="FS347" i="53"/>
  <c r="FR347" i="53"/>
  <c r="FQ347" i="53"/>
  <c r="FP347" i="53"/>
  <c r="FO347" i="53"/>
  <c r="FU346" i="53"/>
  <c r="FV346" i="53" s="1"/>
  <c r="FS346" i="53"/>
  <c r="FR346" i="53"/>
  <c r="FQ346" i="53"/>
  <c r="FP346" i="53"/>
  <c r="FO346" i="53"/>
  <c r="FU342" i="53"/>
  <c r="FV342" i="53" s="1"/>
  <c r="FS342" i="53"/>
  <c r="FR342" i="53"/>
  <c r="FQ342" i="53"/>
  <c r="FP342" i="53"/>
  <c r="FO342" i="53"/>
  <c r="FU341" i="53"/>
  <c r="FV341" i="53" s="1"/>
  <c r="FS341" i="53"/>
  <c r="FR341" i="53"/>
  <c r="FQ341" i="53"/>
  <c r="FP341" i="53"/>
  <c r="FO341" i="53"/>
  <c r="FU340" i="53"/>
  <c r="FV340" i="53" s="1"/>
  <c r="FS340" i="53"/>
  <c r="FR340" i="53"/>
  <c r="FQ340" i="53"/>
  <c r="FP340" i="53"/>
  <c r="FO340" i="53"/>
  <c r="FU338" i="53"/>
  <c r="FV338" i="53" s="1"/>
  <c r="FS338" i="53"/>
  <c r="FR338" i="53"/>
  <c r="FQ338" i="53"/>
  <c r="FP338" i="53"/>
  <c r="FO338" i="53"/>
  <c r="FU337" i="53"/>
  <c r="FV337" i="53" s="1"/>
  <c r="FS337" i="53"/>
  <c r="FR337" i="53"/>
  <c r="FQ337" i="53"/>
  <c r="FP337" i="53"/>
  <c r="FO337" i="53"/>
  <c r="FU336" i="53"/>
  <c r="FV336" i="53" s="1"/>
  <c r="FS336" i="53"/>
  <c r="FR336" i="53"/>
  <c r="FQ336" i="53"/>
  <c r="FP336" i="53"/>
  <c r="FO336" i="53"/>
  <c r="FU335" i="53"/>
  <c r="FV335" i="53" s="1"/>
  <c r="FS335" i="53"/>
  <c r="FR335" i="53"/>
  <c r="FQ335" i="53"/>
  <c r="FP335" i="53"/>
  <c r="FO335" i="53"/>
  <c r="FU334" i="53"/>
  <c r="FV334" i="53" s="1"/>
  <c r="FS334" i="53"/>
  <c r="FR334" i="53"/>
  <c r="FQ334" i="53"/>
  <c r="FP334" i="53"/>
  <c r="FO334" i="53"/>
  <c r="FU333" i="53"/>
  <c r="FV333" i="53" s="1"/>
  <c r="FS333" i="53"/>
  <c r="FR333" i="53"/>
  <c r="FQ333" i="53"/>
  <c r="FP333" i="53"/>
  <c r="FO333" i="53"/>
  <c r="FU330" i="53"/>
  <c r="FV330" i="53" s="1"/>
  <c r="FS330" i="53"/>
  <c r="FR330" i="53"/>
  <c r="FQ330" i="53"/>
  <c r="FP330" i="53"/>
  <c r="FO330" i="53"/>
  <c r="FU329" i="53"/>
  <c r="FV329" i="53" s="1"/>
  <c r="FS329" i="53"/>
  <c r="FR329" i="53"/>
  <c r="FQ329" i="53"/>
  <c r="FP329" i="53"/>
  <c r="FO329" i="53"/>
  <c r="FU328" i="53"/>
  <c r="FV328" i="53" s="1"/>
  <c r="FS328" i="53"/>
  <c r="FR328" i="53"/>
  <c r="FQ328" i="53"/>
  <c r="FP328" i="53"/>
  <c r="FO328" i="53"/>
  <c r="FV327" i="53"/>
  <c r="FU327" i="53"/>
  <c r="FS327" i="53"/>
  <c r="FR327" i="53"/>
  <c r="FQ327" i="53"/>
  <c r="FP327" i="53"/>
  <c r="FO327" i="53"/>
  <c r="FU326" i="53"/>
  <c r="FV326" i="53" s="1"/>
  <c r="FS326" i="53"/>
  <c r="FR326" i="53"/>
  <c r="FQ326" i="53"/>
  <c r="FP326" i="53"/>
  <c r="FO326" i="53"/>
  <c r="FU325" i="53"/>
  <c r="FV325" i="53" s="1"/>
  <c r="FS325" i="53"/>
  <c r="FR325" i="53"/>
  <c r="FQ325" i="53"/>
  <c r="FP325" i="53"/>
  <c r="FO325" i="53"/>
  <c r="FU324" i="53"/>
  <c r="FV324" i="53" s="1"/>
  <c r="FS324" i="53"/>
  <c r="FR324" i="53"/>
  <c r="FQ324" i="53"/>
  <c r="FP324" i="53"/>
  <c r="FO324" i="53"/>
  <c r="FU323" i="53"/>
  <c r="FV323" i="53" s="1"/>
  <c r="FS323" i="53"/>
  <c r="FR323" i="53"/>
  <c r="FQ323" i="53"/>
  <c r="FP323" i="53"/>
  <c r="FO323" i="53"/>
  <c r="FU322" i="53"/>
  <c r="FV322" i="53" s="1"/>
  <c r="FS322" i="53"/>
  <c r="FR322" i="53"/>
  <c r="FQ322" i="53"/>
  <c r="FP322" i="53"/>
  <c r="FO322" i="53"/>
  <c r="FU321" i="53"/>
  <c r="FV321" i="53" s="1"/>
  <c r="FS321" i="53"/>
  <c r="FR321" i="53"/>
  <c r="FQ321" i="53"/>
  <c r="FP321" i="53"/>
  <c r="FO321" i="53"/>
  <c r="FU320" i="53"/>
  <c r="FV320" i="53" s="1"/>
  <c r="FS320" i="53"/>
  <c r="FR320" i="53"/>
  <c r="FQ320" i="53"/>
  <c r="FP320" i="53"/>
  <c r="FO320" i="53"/>
  <c r="FU319" i="53"/>
  <c r="FV319" i="53" s="1"/>
  <c r="FS319" i="53"/>
  <c r="FR319" i="53"/>
  <c r="FQ319" i="53"/>
  <c r="FP319" i="53"/>
  <c r="FO319" i="53"/>
  <c r="FU318" i="53"/>
  <c r="FV318" i="53" s="1"/>
  <c r="FS318" i="53"/>
  <c r="FR318" i="53"/>
  <c r="FQ318" i="53"/>
  <c r="FP318" i="53"/>
  <c r="FO318" i="53"/>
  <c r="FU317" i="53"/>
  <c r="FV317" i="53" s="1"/>
  <c r="FS317" i="53"/>
  <c r="FR317" i="53"/>
  <c r="FQ317" i="53"/>
  <c r="FP317" i="53"/>
  <c r="FO317" i="53"/>
  <c r="FU316" i="53"/>
  <c r="FV316" i="53" s="1"/>
  <c r="FS316" i="53"/>
  <c r="FR316" i="53"/>
  <c r="FQ316" i="53"/>
  <c r="FP316" i="53"/>
  <c r="FO316" i="53"/>
  <c r="FU315" i="53"/>
  <c r="FV315" i="53" s="1"/>
  <c r="FS315" i="53"/>
  <c r="FR315" i="53"/>
  <c r="FQ315" i="53"/>
  <c r="FP315" i="53"/>
  <c r="FO315" i="53"/>
  <c r="FU314" i="53"/>
  <c r="FV314" i="53" s="1"/>
  <c r="FS314" i="53"/>
  <c r="FR314" i="53"/>
  <c r="FQ314" i="53"/>
  <c r="FP314" i="53"/>
  <c r="FO314" i="53"/>
  <c r="FU313" i="53"/>
  <c r="FV313" i="53" s="1"/>
  <c r="FS313" i="53"/>
  <c r="FR313" i="53"/>
  <c r="FQ313" i="53"/>
  <c r="FP313" i="53"/>
  <c r="FO313" i="53"/>
  <c r="FU312" i="53"/>
  <c r="FV312" i="53" s="1"/>
  <c r="FS312" i="53"/>
  <c r="FR312" i="53"/>
  <c r="FQ312" i="53"/>
  <c r="FP312" i="53"/>
  <c r="FO312" i="53"/>
  <c r="FV311" i="53"/>
  <c r="FU311" i="53"/>
  <c r="FS311" i="53"/>
  <c r="FR311" i="53"/>
  <c r="FQ311" i="53"/>
  <c r="FP311" i="53"/>
  <c r="FO311" i="53"/>
  <c r="FU308" i="53"/>
  <c r="FV308" i="53" s="1"/>
  <c r="FS308" i="53"/>
  <c r="FR308" i="53"/>
  <c r="FQ308" i="53"/>
  <c r="FP308" i="53"/>
  <c r="FO308" i="53"/>
  <c r="FU307" i="53"/>
  <c r="FV307" i="53" s="1"/>
  <c r="FS307" i="53"/>
  <c r="FR307" i="53"/>
  <c r="FQ307" i="53"/>
  <c r="FP307" i="53"/>
  <c r="FO307" i="53"/>
  <c r="FU306" i="53"/>
  <c r="FV306" i="53" s="1"/>
  <c r="FS306" i="53"/>
  <c r="FR306" i="53"/>
  <c r="FQ306" i="53"/>
  <c r="FP306" i="53"/>
  <c r="FO306" i="53"/>
  <c r="FU305" i="53"/>
  <c r="FV305" i="53" s="1"/>
  <c r="FS305" i="53"/>
  <c r="FR305" i="53"/>
  <c r="FQ305" i="53"/>
  <c r="FP305" i="53"/>
  <c r="FO305" i="53"/>
  <c r="FU304" i="53"/>
  <c r="FV304" i="53" s="1"/>
  <c r="FS304" i="53"/>
  <c r="FR304" i="53"/>
  <c r="FQ304" i="53"/>
  <c r="FP304" i="53"/>
  <c r="FO304" i="53"/>
  <c r="FU301" i="53"/>
  <c r="FV301" i="53" s="1"/>
  <c r="FS301" i="53"/>
  <c r="FR301" i="53"/>
  <c r="FQ301" i="53"/>
  <c r="FP301" i="53"/>
  <c r="FO301" i="53"/>
  <c r="FU300" i="53"/>
  <c r="FV300" i="53" s="1"/>
  <c r="FS300" i="53"/>
  <c r="FR300" i="53"/>
  <c r="FQ300" i="53"/>
  <c r="FP300" i="53"/>
  <c r="FO300" i="53"/>
  <c r="FU299" i="53"/>
  <c r="FV299" i="53" s="1"/>
  <c r="FS299" i="53"/>
  <c r="FR299" i="53"/>
  <c r="FQ299" i="53"/>
  <c r="FP299" i="53"/>
  <c r="FO299" i="53"/>
  <c r="FU298" i="53"/>
  <c r="FV298" i="53" s="1"/>
  <c r="FS298" i="53"/>
  <c r="FR298" i="53"/>
  <c r="FQ298" i="53"/>
  <c r="FP298" i="53"/>
  <c r="FO298" i="53"/>
  <c r="FU297" i="53"/>
  <c r="FV297" i="53" s="1"/>
  <c r="FS297" i="53"/>
  <c r="FR297" i="53"/>
  <c r="FQ297" i="53"/>
  <c r="FP297" i="53"/>
  <c r="FO297" i="53"/>
  <c r="FU296" i="53"/>
  <c r="FV296" i="53" s="1"/>
  <c r="FS296" i="53"/>
  <c r="FR296" i="53"/>
  <c r="FQ296" i="53"/>
  <c r="FP296" i="53"/>
  <c r="FO296" i="53"/>
  <c r="FU295" i="53"/>
  <c r="FV295" i="53" s="1"/>
  <c r="FS295" i="53"/>
  <c r="FR295" i="53"/>
  <c r="FQ295" i="53"/>
  <c r="FP295" i="53"/>
  <c r="FO295" i="53"/>
  <c r="FU294" i="53"/>
  <c r="FV294" i="53" s="1"/>
  <c r="FS294" i="53"/>
  <c r="FR294" i="53"/>
  <c r="FQ294" i="53"/>
  <c r="FP294" i="53"/>
  <c r="FO294" i="53"/>
  <c r="FU293" i="53"/>
  <c r="FV293" i="53" s="1"/>
  <c r="FS293" i="53"/>
  <c r="FR293" i="53"/>
  <c r="FQ293" i="53"/>
  <c r="FP293" i="53"/>
  <c r="FO293" i="53"/>
  <c r="FU292" i="53"/>
  <c r="FV292" i="53" s="1"/>
  <c r="FS292" i="53"/>
  <c r="FR292" i="53"/>
  <c r="FQ292" i="53"/>
  <c r="FP292" i="53"/>
  <c r="FO292" i="53"/>
  <c r="FU291" i="53"/>
  <c r="FV291" i="53" s="1"/>
  <c r="FS291" i="53"/>
  <c r="FR291" i="53"/>
  <c r="FQ291" i="53"/>
  <c r="FP291" i="53"/>
  <c r="FO291" i="53"/>
  <c r="FU290" i="53"/>
  <c r="FV290" i="53" s="1"/>
  <c r="FS290" i="53"/>
  <c r="FR290" i="53"/>
  <c r="FQ290" i="53"/>
  <c r="FP290" i="53"/>
  <c r="FO290" i="53"/>
  <c r="FU289" i="53"/>
  <c r="FV289" i="53" s="1"/>
  <c r="FS289" i="53"/>
  <c r="FR289" i="53"/>
  <c r="FQ289" i="53"/>
  <c r="FP289" i="53"/>
  <c r="FO289" i="53"/>
  <c r="FU288" i="53"/>
  <c r="FV288" i="53" s="1"/>
  <c r="FS288" i="53"/>
  <c r="FR288" i="53"/>
  <c r="FQ288" i="53"/>
  <c r="FP288" i="53"/>
  <c r="FO288" i="53"/>
  <c r="FU287" i="53"/>
  <c r="FV287" i="53" s="1"/>
  <c r="FS287" i="53"/>
  <c r="FR287" i="53"/>
  <c r="FQ287" i="53"/>
  <c r="FP287" i="53"/>
  <c r="FO287" i="53"/>
  <c r="FU286" i="53"/>
  <c r="FV286" i="53" s="1"/>
  <c r="FS286" i="53"/>
  <c r="FR286" i="53"/>
  <c r="FQ286" i="53"/>
  <c r="FP286" i="53"/>
  <c r="FO286" i="53"/>
  <c r="FU285" i="53"/>
  <c r="FV285" i="53" s="1"/>
  <c r="FS285" i="53"/>
  <c r="FR285" i="53"/>
  <c r="FQ285" i="53"/>
  <c r="FP285" i="53"/>
  <c r="FO285" i="53"/>
  <c r="FU284" i="53"/>
  <c r="FV284" i="53" s="1"/>
  <c r="FS284" i="53"/>
  <c r="FR284" i="53"/>
  <c r="FQ284" i="53"/>
  <c r="FP284" i="53"/>
  <c r="FO284" i="53"/>
  <c r="FU280" i="53"/>
  <c r="FV280" i="53" s="1"/>
  <c r="FS280" i="53"/>
  <c r="FR280" i="53"/>
  <c r="FQ280" i="53"/>
  <c r="FP280" i="53"/>
  <c r="FO280" i="53"/>
  <c r="FU279" i="53"/>
  <c r="FV279" i="53" s="1"/>
  <c r="FS279" i="53"/>
  <c r="FR279" i="53"/>
  <c r="FQ279" i="53"/>
  <c r="FP279" i="53"/>
  <c r="FO279" i="53"/>
  <c r="FU278" i="53"/>
  <c r="FV278" i="53" s="1"/>
  <c r="FS278" i="53"/>
  <c r="FR278" i="53"/>
  <c r="FQ278" i="53"/>
  <c r="FP278" i="53"/>
  <c r="FO278" i="53"/>
  <c r="FU277" i="53"/>
  <c r="FV277" i="53" s="1"/>
  <c r="FS277" i="53"/>
  <c r="FR277" i="53"/>
  <c r="FQ277" i="53"/>
  <c r="FP277" i="53"/>
  <c r="FO277" i="53"/>
  <c r="FU276" i="53"/>
  <c r="FV276" i="53" s="1"/>
  <c r="FS276" i="53"/>
  <c r="FR276" i="53"/>
  <c r="FQ276" i="53"/>
  <c r="FP276" i="53"/>
  <c r="FO276" i="53"/>
  <c r="FU275" i="53"/>
  <c r="FV275" i="53" s="1"/>
  <c r="FS275" i="53"/>
  <c r="FR275" i="53"/>
  <c r="FQ275" i="53"/>
  <c r="FP275" i="53"/>
  <c r="FO275" i="53"/>
  <c r="FU274" i="53"/>
  <c r="FV274" i="53" s="1"/>
  <c r="FS274" i="53"/>
  <c r="FR274" i="53"/>
  <c r="FQ274" i="53"/>
  <c r="FP274" i="53"/>
  <c r="FO274" i="53"/>
  <c r="FU273" i="53"/>
  <c r="FV273" i="53" s="1"/>
  <c r="FS273" i="53"/>
  <c r="FR273" i="53"/>
  <c r="FQ273" i="53"/>
  <c r="FP273" i="53"/>
  <c r="FO273" i="53"/>
  <c r="FU272" i="53"/>
  <c r="FV272" i="53" s="1"/>
  <c r="FS272" i="53"/>
  <c r="FR272" i="53"/>
  <c r="FQ272" i="53"/>
  <c r="FP272" i="53"/>
  <c r="FO272" i="53"/>
  <c r="FU271" i="53"/>
  <c r="FV271" i="53" s="1"/>
  <c r="FS271" i="53"/>
  <c r="FR271" i="53"/>
  <c r="FQ271" i="53"/>
  <c r="FP271" i="53"/>
  <c r="FO271" i="53"/>
  <c r="FU270" i="53"/>
  <c r="FV270" i="53" s="1"/>
  <c r="FS270" i="53"/>
  <c r="FR270" i="53"/>
  <c r="FQ270" i="53"/>
  <c r="FP270" i="53"/>
  <c r="FO270" i="53"/>
  <c r="FU269" i="53"/>
  <c r="FV269" i="53" s="1"/>
  <c r="FS269" i="53"/>
  <c r="FR269" i="53"/>
  <c r="FQ269" i="53"/>
  <c r="FP269" i="53"/>
  <c r="FO269" i="53"/>
  <c r="FU268" i="53"/>
  <c r="FV268" i="53" s="1"/>
  <c r="FS268" i="53"/>
  <c r="FR268" i="53"/>
  <c r="FQ268" i="53"/>
  <c r="FP268" i="53"/>
  <c r="FO268" i="53"/>
  <c r="FU267" i="53"/>
  <c r="FV267" i="53" s="1"/>
  <c r="FS267" i="53"/>
  <c r="FR267" i="53"/>
  <c r="FP267" i="53"/>
  <c r="FT267" i="53" s="1"/>
  <c r="FU266" i="53"/>
  <c r="FV266" i="53" s="1"/>
  <c r="FS266" i="53"/>
  <c r="FR266" i="53"/>
  <c r="FQ266" i="53"/>
  <c r="FP266" i="53"/>
  <c r="FO266" i="53"/>
  <c r="FU265" i="53"/>
  <c r="FV265" i="53" s="1"/>
  <c r="FS265" i="53"/>
  <c r="FR265" i="53"/>
  <c r="FQ265" i="53"/>
  <c r="FP265" i="53"/>
  <c r="FO265" i="53"/>
  <c r="FU264" i="53"/>
  <c r="FV264" i="53" s="1"/>
  <c r="FS264" i="53"/>
  <c r="FR264" i="53"/>
  <c r="FQ264" i="53"/>
  <c r="FP264" i="53"/>
  <c r="FO264" i="53"/>
  <c r="FU258" i="53"/>
  <c r="FV258" i="53" s="1"/>
  <c r="FS258" i="53"/>
  <c r="FR258" i="53"/>
  <c r="FQ258" i="53"/>
  <c r="FP258" i="53"/>
  <c r="FO258" i="53"/>
  <c r="FU257" i="53"/>
  <c r="FV257" i="53" s="1"/>
  <c r="FS257" i="53"/>
  <c r="FR257" i="53"/>
  <c r="FQ257" i="53"/>
  <c r="FP257" i="53"/>
  <c r="FO257" i="53"/>
  <c r="FU256" i="53"/>
  <c r="FV256" i="53" s="1"/>
  <c r="FS256" i="53"/>
  <c r="FR256" i="53"/>
  <c r="FQ256" i="53"/>
  <c r="FP256" i="53"/>
  <c r="FO256" i="53"/>
  <c r="FU255" i="53"/>
  <c r="FV255" i="53" s="1"/>
  <c r="FS255" i="53"/>
  <c r="FR255" i="53"/>
  <c r="FQ255" i="53"/>
  <c r="FP255" i="53"/>
  <c r="FO255" i="53"/>
  <c r="FU254" i="53"/>
  <c r="FV254" i="53" s="1"/>
  <c r="FS254" i="53"/>
  <c r="FR254" i="53"/>
  <c r="FQ254" i="53"/>
  <c r="FP254" i="53"/>
  <c r="FO254" i="53"/>
  <c r="FU253" i="53"/>
  <c r="FV253" i="53" s="1"/>
  <c r="FS253" i="53"/>
  <c r="FR253" i="53"/>
  <c r="FQ253" i="53"/>
  <c r="FP253" i="53"/>
  <c r="FO253" i="53"/>
  <c r="FU252" i="53"/>
  <c r="FV252" i="53" s="1"/>
  <c r="FS252" i="53"/>
  <c r="FR252" i="53"/>
  <c r="FQ252" i="53"/>
  <c r="FP252" i="53"/>
  <c r="FO252" i="53"/>
  <c r="FU251" i="53"/>
  <c r="FV251" i="53" s="1"/>
  <c r="FS251" i="53"/>
  <c r="FR251" i="53"/>
  <c r="FQ251" i="53"/>
  <c r="FP251" i="53"/>
  <c r="FO251" i="53"/>
  <c r="FU250" i="53"/>
  <c r="FV250" i="53" s="1"/>
  <c r="FS250" i="53"/>
  <c r="FR250" i="53"/>
  <c r="FQ250" i="53"/>
  <c r="FP250" i="53"/>
  <c r="FO250" i="53"/>
  <c r="FU249" i="53"/>
  <c r="FV249" i="53" s="1"/>
  <c r="FS249" i="53"/>
  <c r="FR249" i="53"/>
  <c r="FQ249" i="53"/>
  <c r="FP249" i="53"/>
  <c r="FO249" i="53"/>
  <c r="FU248" i="53"/>
  <c r="FV248" i="53" s="1"/>
  <c r="FS248" i="53"/>
  <c r="FR248" i="53"/>
  <c r="FQ248" i="53"/>
  <c r="FP248" i="53"/>
  <c r="FO248" i="53"/>
  <c r="FU247" i="53"/>
  <c r="FV247" i="53" s="1"/>
  <c r="FS247" i="53"/>
  <c r="FR247" i="53"/>
  <c r="FQ247" i="53"/>
  <c r="FP247" i="53"/>
  <c r="FO247" i="53"/>
  <c r="FU246" i="53"/>
  <c r="FV246" i="53" s="1"/>
  <c r="FS246" i="53"/>
  <c r="FR246" i="53"/>
  <c r="FQ246" i="53"/>
  <c r="FP246" i="53"/>
  <c r="FO246" i="53"/>
  <c r="FU245" i="53"/>
  <c r="FV245" i="53" s="1"/>
  <c r="FS245" i="53"/>
  <c r="FR245" i="53"/>
  <c r="FQ245" i="53"/>
  <c r="FP245" i="53"/>
  <c r="FO245" i="53"/>
  <c r="FU244" i="53"/>
  <c r="FV244" i="53" s="1"/>
  <c r="FS244" i="53"/>
  <c r="FR244" i="53"/>
  <c r="FQ244" i="53"/>
  <c r="FP244" i="53"/>
  <c r="FO244" i="53"/>
  <c r="FU243" i="53"/>
  <c r="FV243" i="53" s="1"/>
  <c r="FS243" i="53"/>
  <c r="FR243" i="53"/>
  <c r="FQ243" i="53"/>
  <c r="FP243" i="53"/>
  <c r="FO243" i="53"/>
  <c r="FU242" i="53"/>
  <c r="FV242" i="53" s="1"/>
  <c r="FS242" i="53"/>
  <c r="FR242" i="53"/>
  <c r="FQ242" i="53"/>
  <c r="FP242" i="53"/>
  <c r="FO242" i="53"/>
  <c r="FU241" i="53"/>
  <c r="FV241" i="53" s="1"/>
  <c r="FS241" i="53"/>
  <c r="FR241" i="53"/>
  <c r="FQ241" i="53"/>
  <c r="FP241" i="53"/>
  <c r="FO241" i="53"/>
  <c r="FU240" i="53"/>
  <c r="FV240" i="53" s="1"/>
  <c r="FS240" i="53"/>
  <c r="FR240" i="53"/>
  <c r="FQ240" i="53"/>
  <c r="FP240" i="53"/>
  <c r="FO240" i="53"/>
  <c r="FU238" i="53"/>
  <c r="FV238" i="53" s="1"/>
  <c r="FS238" i="53"/>
  <c r="FR238" i="53"/>
  <c r="FQ238" i="53"/>
  <c r="FP238" i="53"/>
  <c r="FO238" i="53"/>
  <c r="FU237" i="53"/>
  <c r="FV237" i="53" s="1"/>
  <c r="FS237" i="53"/>
  <c r="FR237" i="53"/>
  <c r="FQ237" i="53"/>
  <c r="FP237" i="53"/>
  <c r="FO237" i="53"/>
  <c r="FU236" i="53"/>
  <c r="FV236" i="53" s="1"/>
  <c r="FS236" i="53"/>
  <c r="FR236" i="53"/>
  <c r="FQ236" i="53"/>
  <c r="FP236" i="53"/>
  <c r="FO236" i="53"/>
  <c r="FU235" i="53"/>
  <c r="FV235" i="53" s="1"/>
  <c r="FS235" i="53"/>
  <c r="FR235" i="53"/>
  <c r="FQ235" i="53"/>
  <c r="FP235" i="53"/>
  <c r="FO235" i="53"/>
  <c r="FU234" i="53"/>
  <c r="FV234" i="53" s="1"/>
  <c r="FS234" i="53"/>
  <c r="FR234" i="53"/>
  <c r="FQ234" i="53"/>
  <c r="FP234" i="53"/>
  <c r="FO234" i="53"/>
  <c r="FU233" i="53"/>
  <c r="FV233" i="53" s="1"/>
  <c r="FS233" i="53"/>
  <c r="FR233" i="53"/>
  <c r="FQ233" i="53"/>
  <c r="FP233" i="53"/>
  <c r="FO233" i="53"/>
  <c r="FU232" i="53"/>
  <c r="FV232" i="53" s="1"/>
  <c r="FS232" i="53"/>
  <c r="FR232" i="53"/>
  <c r="FQ232" i="53"/>
  <c r="FP232" i="53"/>
  <c r="FO232" i="53"/>
  <c r="FU231" i="53"/>
  <c r="FV231" i="53" s="1"/>
  <c r="FS231" i="53"/>
  <c r="FR231" i="53"/>
  <c r="FQ231" i="53"/>
  <c r="FP231" i="53"/>
  <c r="FO231" i="53"/>
  <c r="FU230" i="53"/>
  <c r="FV230" i="53" s="1"/>
  <c r="FS230" i="53"/>
  <c r="FR230" i="53"/>
  <c r="FQ230" i="53"/>
  <c r="FP230" i="53"/>
  <c r="FO230" i="53"/>
  <c r="FU229" i="53"/>
  <c r="FV229" i="53" s="1"/>
  <c r="FS229" i="53"/>
  <c r="FR229" i="53"/>
  <c r="FQ229" i="53"/>
  <c r="FP229" i="53"/>
  <c r="FO229" i="53"/>
  <c r="FU228" i="53"/>
  <c r="FV228" i="53" s="1"/>
  <c r="FS228" i="53"/>
  <c r="FR228" i="53"/>
  <c r="FQ228" i="53"/>
  <c r="FP228" i="53"/>
  <c r="FO228" i="53"/>
  <c r="FU227" i="53"/>
  <c r="FV227" i="53" s="1"/>
  <c r="FS227" i="53"/>
  <c r="FR227" i="53"/>
  <c r="FQ227" i="53"/>
  <c r="FP227" i="53"/>
  <c r="FO227" i="53"/>
  <c r="FU226" i="53"/>
  <c r="FV226" i="53" s="1"/>
  <c r="FS226" i="53"/>
  <c r="FR226" i="53"/>
  <c r="FQ226" i="53"/>
  <c r="FP226" i="53"/>
  <c r="FO226" i="53"/>
  <c r="FU224" i="53"/>
  <c r="FV224" i="53" s="1"/>
  <c r="FS224" i="53"/>
  <c r="FR224" i="53"/>
  <c r="FQ224" i="53"/>
  <c r="FP224" i="53"/>
  <c r="FO224" i="53"/>
  <c r="FU223" i="53"/>
  <c r="FV223" i="53" s="1"/>
  <c r="FS223" i="53"/>
  <c r="FR223" i="53"/>
  <c r="FQ223" i="53"/>
  <c r="FP223" i="53"/>
  <c r="FO223" i="53"/>
  <c r="FU222" i="53"/>
  <c r="FV222" i="53" s="1"/>
  <c r="FS222" i="53"/>
  <c r="FR222" i="53"/>
  <c r="FQ222" i="53"/>
  <c r="FP222" i="53"/>
  <c r="FO222" i="53"/>
  <c r="FU219" i="53"/>
  <c r="FV219" i="53" s="1"/>
  <c r="FS219" i="53"/>
  <c r="FR219" i="53"/>
  <c r="FQ219" i="53"/>
  <c r="FP219" i="53"/>
  <c r="FO219" i="53"/>
  <c r="FU218" i="53"/>
  <c r="FV218" i="53" s="1"/>
  <c r="FS218" i="53"/>
  <c r="FR218" i="53"/>
  <c r="FQ218" i="53"/>
  <c r="FP218" i="53"/>
  <c r="FO218" i="53"/>
  <c r="FU217" i="53"/>
  <c r="FV217" i="53" s="1"/>
  <c r="FS217" i="53"/>
  <c r="FR217" i="53"/>
  <c r="FQ217" i="53"/>
  <c r="FP217" i="53"/>
  <c r="FO217" i="53"/>
  <c r="FU216" i="53"/>
  <c r="FV216" i="53" s="1"/>
  <c r="FS216" i="53"/>
  <c r="FR216" i="53"/>
  <c r="FQ216" i="53"/>
  <c r="FP216" i="53"/>
  <c r="FO216" i="53"/>
  <c r="FU215" i="53"/>
  <c r="FV215" i="53" s="1"/>
  <c r="FS215" i="53"/>
  <c r="FR215" i="53"/>
  <c r="FQ215" i="53"/>
  <c r="FP215" i="53"/>
  <c r="FO215" i="53"/>
  <c r="FU214" i="53"/>
  <c r="FV214" i="53" s="1"/>
  <c r="FS214" i="53"/>
  <c r="FR214" i="53"/>
  <c r="FQ214" i="53"/>
  <c r="FP214" i="53"/>
  <c r="FO214" i="53"/>
  <c r="FU213" i="53"/>
  <c r="FV213" i="53" s="1"/>
  <c r="FS213" i="53"/>
  <c r="FR213" i="53"/>
  <c r="FQ213" i="53"/>
  <c r="FP213" i="53"/>
  <c r="FO213" i="53"/>
  <c r="FU212" i="53"/>
  <c r="FV212" i="53" s="1"/>
  <c r="FS212" i="53"/>
  <c r="FR212" i="53"/>
  <c r="FQ212" i="53"/>
  <c r="FP212" i="53"/>
  <c r="FO212" i="53"/>
  <c r="FU211" i="53"/>
  <c r="FV211" i="53" s="1"/>
  <c r="FS211" i="53"/>
  <c r="FR211" i="53"/>
  <c r="FQ211" i="53"/>
  <c r="FP211" i="53"/>
  <c r="FO211" i="53"/>
  <c r="FU210" i="53"/>
  <c r="FV210" i="53" s="1"/>
  <c r="FS210" i="53"/>
  <c r="FR210" i="53"/>
  <c r="FQ210" i="53"/>
  <c r="FP210" i="53"/>
  <c r="FO210" i="53"/>
  <c r="FU209" i="53"/>
  <c r="FV209" i="53" s="1"/>
  <c r="FS209" i="53"/>
  <c r="FR209" i="53"/>
  <c r="FQ209" i="53"/>
  <c r="FP209" i="53"/>
  <c r="FO209" i="53"/>
  <c r="FU208" i="53"/>
  <c r="FV208" i="53" s="1"/>
  <c r="FS208" i="53"/>
  <c r="FR208" i="53"/>
  <c r="FQ208" i="53"/>
  <c r="FP208" i="53"/>
  <c r="FO208" i="53"/>
  <c r="FU207" i="53"/>
  <c r="FV207" i="53" s="1"/>
  <c r="FS207" i="53"/>
  <c r="FR207" i="53"/>
  <c r="FQ207" i="53"/>
  <c r="FP207" i="53"/>
  <c r="FO207" i="53"/>
  <c r="FU206" i="53"/>
  <c r="FV206" i="53" s="1"/>
  <c r="FS206" i="53"/>
  <c r="FR206" i="53"/>
  <c r="FQ206" i="53"/>
  <c r="FP206" i="53"/>
  <c r="FO206" i="53"/>
  <c r="FU205" i="53"/>
  <c r="FV205" i="53" s="1"/>
  <c r="FS205" i="53"/>
  <c r="FR205" i="53"/>
  <c r="FQ205" i="53"/>
  <c r="FP205" i="53"/>
  <c r="FO205" i="53"/>
  <c r="FU204" i="53"/>
  <c r="FV204" i="53" s="1"/>
  <c r="FS204" i="53"/>
  <c r="FR204" i="53"/>
  <c r="FQ204" i="53"/>
  <c r="FP204" i="53"/>
  <c r="FO204" i="53"/>
  <c r="FU203" i="53"/>
  <c r="FV203" i="53" s="1"/>
  <c r="FS203" i="53"/>
  <c r="FR203" i="53"/>
  <c r="FQ203" i="53"/>
  <c r="FP203" i="53"/>
  <c r="FO203" i="53"/>
  <c r="FU202" i="53"/>
  <c r="FV202" i="53" s="1"/>
  <c r="FS202" i="53"/>
  <c r="FR202" i="53"/>
  <c r="FQ202" i="53"/>
  <c r="FP202" i="53"/>
  <c r="FO202" i="53"/>
  <c r="FU198" i="53"/>
  <c r="FV198" i="53" s="1"/>
  <c r="FS198" i="53"/>
  <c r="FR198" i="53"/>
  <c r="FQ198" i="53"/>
  <c r="FP198" i="53"/>
  <c r="FO198" i="53"/>
  <c r="FU197" i="53"/>
  <c r="FV197" i="53" s="1"/>
  <c r="FS197" i="53"/>
  <c r="FR197" i="53"/>
  <c r="FQ197" i="53"/>
  <c r="FP197" i="53"/>
  <c r="FO197" i="53"/>
  <c r="FU196" i="53"/>
  <c r="FV196" i="53" s="1"/>
  <c r="FS196" i="53"/>
  <c r="FR196" i="53"/>
  <c r="FQ196" i="53"/>
  <c r="FP196" i="53"/>
  <c r="FO196" i="53"/>
  <c r="FU195" i="53"/>
  <c r="FV195" i="53" s="1"/>
  <c r="FS195" i="53"/>
  <c r="FR195" i="53"/>
  <c r="FQ195" i="53"/>
  <c r="FP195" i="53"/>
  <c r="FO195" i="53"/>
  <c r="FU194" i="53"/>
  <c r="FV194" i="53" s="1"/>
  <c r="FS194" i="53"/>
  <c r="FR194" i="53"/>
  <c r="FQ194" i="53"/>
  <c r="FP194" i="53"/>
  <c r="FO194" i="53"/>
  <c r="FU193" i="53"/>
  <c r="FV193" i="53" s="1"/>
  <c r="FS193" i="53"/>
  <c r="FR193" i="53"/>
  <c r="FQ193" i="53"/>
  <c r="FP193" i="53"/>
  <c r="FO193" i="53"/>
  <c r="FU192" i="53"/>
  <c r="FV192" i="53" s="1"/>
  <c r="FS192" i="53"/>
  <c r="FR192" i="53"/>
  <c r="FQ192" i="53"/>
  <c r="FP192" i="53"/>
  <c r="FO192" i="53"/>
  <c r="FU191" i="53"/>
  <c r="FV191" i="53" s="1"/>
  <c r="FS191" i="53"/>
  <c r="FR191" i="53"/>
  <c r="FQ191" i="53"/>
  <c r="FP191" i="53"/>
  <c r="FO191" i="53"/>
  <c r="FU190" i="53"/>
  <c r="FV190" i="53" s="1"/>
  <c r="FS190" i="53"/>
  <c r="FR190" i="53"/>
  <c r="FQ190" i="53"/>
  <c r="FP190" i="53"/>
  <c r="FO190" i="53"/>
  <c r="FU188" i="53"/>
  <c r="FV188" i="53" s="1"/>
  <c r="FS188" i="53"/>
  <c r="FR188" i="53"/>
  <c r="FQ188" i="53"/>
  <c r="FP188" i="53"/>
  <c r="FO188" i="53"/>
  <c r="FU187" i="53"/>
  <c r="FV187" i="53" s="1"/>
  <c r="FS187" i="53"/>
  <c r="FR187" i="53"/>
  <c r="FQ187" i="53"/>
  <c r="FP187" i="53"/>
  <c r="FO187" i="53"/>
  <c r="FU185" i="53"/>
  <c r="FV185" i="53" s="1"/>
  <c r="FS185" i="53"/>
  <c r="FR185" i="53"/>
  <c r="FQ185" i="53"/>
  <c r="FP185" i="53"/>
  <c r="FO185" i="53"/>
  <c r="FU184" i="53"/>
  <c r="FV184" i="53" s="1"/>
  <c r="FS184" i="53"/>
  <c r="FR184" i="53"/>
  <c r="FQ184" i="53"/>
  <c r="FP184" i="53"/>
  <c r="FO184" i="53"/>
  <c r="FU183" i="53"/>
  <c r="FV183" i="53" s="1"/>
  <c r="FS183" i="53"/>
  <c r="FR183" i="53"/>
  <c r="FQ183" i="53"/>
  <c r="FP183" i="53"/>
  <c r="FO183" i="53"/>
  <c r="FU182" i="53"/>
  <c r="FV182" i="53" s="1"/>
  <c r="FS182" i="53"/>
  <c r="FR182" i="53"/>
  <c r="FQ182" i="53"/>
  <c r="FP182" i="53"/>
  <c r="FO182" i="53"/>
  <c r="FU181" i="53"/>
  <c r="FV181" i="53" s="1"/>
  <c r="FS181" i="53"/>
  <c r="FR181" i="53"/>
  <c r="FQ181" i="53"/>
  <c r="FP181" i="53"/>
  <c r="FO181" i="53"/>
  <c r="FU179" i="53"/>
  <c r="FV179" i="53" s="1"/>
  <c r="FS179" i="53"/>
  <c r="FR179" i="53"/>
  <c r="FQ179" i="53"/>
  <c r="FP179" i="53"/>
  <c r="FO179" i="53"/>
  <c r="FU178" i="53"/>
  <c r="FV178" i="53" s="1"/>
  <c r="FS178" i="53"/>
  <c r="FR178" i="53"/>
  <c r="FQ178" i="53"/>
  <c r="FP178" i="53"/>
  <c r="FO178" i="53"/>
  <c r="FU177" i="53"/>
  <c r="FV177" i="53" s="1"/>
  <c r="FS177" i="53"/>
  <c r="FR177" i="53"/>
  <c r="FQ177" i="53"/>
  <c r="FP177" i="53"/>
  <c r="FO177" i="53"/>
  <c r="FU175" i="53"/>
  <c r="FV175" i="53" s="1"/>
  <c r="FS175" i="53"/>
  <c r="FR175" i="53"/>
  <c r="FQ175" i="53"/>
  <c r="FP175" i="53"/>
  <c r="FO175" i="53"/>
  <c r="FU174" i="53"/>
  <c r="FV174" i="53" s="1"/>
  <c r="FS174" i="53"/>
  <c r="FR174" i="53"/>
  <c r="FQ174" i="53"/>
  <c r="FP174" i="53"/>
  <c r="FO174" i="53"/>
  <c r="FU173" i="53"/>
  <c r="FV173" i="53" s="1"/>
  <c r="FS173" i="53"/>
  <c r="FR173" i="53"/>
  <c r="FQ173" i="53"/>
  <c r="FP173" i="53"/>
  <c r="FO173" i="53"/>
  <c r="FU172" i="53"/>
  <c r="FV172" i="53" s="1"/>
  <c r="FS172" i="53"/>
  <c r="FR172" i="53"/>
  <c r="FQ172" i="53"/>
  <c r="FP172" i="53"/>
  <c r="FO172" i="53"/>
  <c r="FU169" i="53"/>
  <c r="FV169" i="53" s="1"/>
  <c r="FS169" i="53"/>
  <c r="FR169" i="53"/>
  <c r="FQ169" i="53"/>
  <c r="FP169" i="53"/>
  <c r="FO169" i="53"/>
  <c r="FU168" i="53"/>
  <c r="FV168" i="53" s="1"/>
  <c r="FS168" i="53"/>
  <c r="FR168" i="53"/>
  <c r="FQ168" i="53"/>
  <c r="FP168" i="53"/>
  <c r="FO168" i="53"/>
  <c r="FU167" i="53"/>
  <c r="FV167" i="53" s="1"/>
  <c r="FS167" i="53"/>
  <c r="FR167" i="53"/>
  <c r="FQ167" i="53"/>
  <c r="FP167" i="53"/>
  <c r="FO167" i="53"/>
  <c r="FU166" i="53"/>
  <c r="FV166" i="53" s="1"/>
  <c r="FS166" i="53"/>
  <c r="FR166" i="53"/>
  <c r="FQ166" i="53"/>
  <c r="FP166" i="53"/>
  <c r="FO166" i="53"/>
  <c r="FU165" i="53"/>
  <c r="FV165" i="53" s="1"/>
  <c r="FS165" i="53"/>
  <c r="FR165" i="53"/>
  <c r="FQ165" i="53"/>
  <c r="FP165" i="53"/>
  <c r="FO165" i="53"/>
  <c r="FU164" i="53"/>
  <c r="FV164" i="53" s="1"/>
  <c r="FS164" i="53"/>
  <c r="FR164" i="53"/>
  <c r="FQ164" i="53"/>
  <c r="FP164" i="53"/>
  <c r="FO164" i="53"/>
  <c r="FU163" i="53"/>
  <c r="FV163" i="53" s="1"/>
  <c r="FS163" i="53"/>
  <c r="FR163" i="53"/>
  <c r="FQ163" i="53"/>
  <c r="FP163" i="53"/>
  <c r="FO163" i="53"/>
  <c r="FU162" i="53"/>
  <c r="FV162" i="53" s="1"/>
  <c r="FS162" i="53"/>
  <c r="FR162" i="53"/>
  <c r="FQ162" i="53"/>
  <c r="FP162" i="53"/>
  <c r="FO162" i="53"/>
  <c r="FU161" i="53"/>
  <c r="FV161" i="53" s="1"/>
  <c r="FS161" i="53"/>
  <c r="FR161" i="53"/>
  <c r="FQ161" i="53"/>
  <c r="FP161" i="53"/>
  <c r="FO161" i="53"/>
  <c r="FU160" i="53"/>
  <c r="FV160" i="53" s="1"/>
  <c r="FS160" i="53"/>
  <c r="FR160" i="53"/>
  <c r="FQ160" i="53"/>
  <c r="FP160" i="53"/>
  <c r="FO160" i="53"/>
  <c r="FU159" i="53"/>
  <c r="FV159" i="53" s="1"/>
  <c r="FS159" i="53"/>
  <c r="FR159" i="53"/>
  <c r="FQ159" i="53"/>
  <c r="FP159" i="53"/>
  <c r="FO159" i="53"/>
  <c r="FU157" i="53"/>
  <c r="FV157" i="53" s="1"/>
  <c r="FS157" i="53"/>
  <c r="FR157" i="53"/>
  <c r="FQ157" i="53"/>
  <c r="FP157" i="53"/>
  <c r="FO157" i="53"/>
  <c r="FU156" i="53"/>
  <c r="FV156" i="53" s="1"/>
  <c r="FS156" i="53"/>
  <c r="FR156" i="53"/>
  <c r="FQ156" i="53"/>
  <c r="FP156" i="53"/>
  <c r="FO156" i="53"/>
  <c r="FU155" i="53"/>
  <c r="FV155" i="53" s="1"/>
  <c r="FS155" i="53"/>
  <c r="FR155" i="53"/>
  <c r="FQ155" i="53"/>
  <c r="FP155" i="53"/>
  <c r="FO155" i="53"/>
  <c r="FU154" i="53"/>
  <c r="FV154" i="53" s="1"/>
  <c r="FS154" i="53"/>
  <c r="FR154" i="53"/>
  <c r="FQ154" i="53"/>
  <c r="FP154" i="53"/>
  <c r="FO154" i="53"/>
  <c r="FU153" i="53"/>
  <c r="FV153" i="53" s="1"/>
  <c r="FS153" i="53"/>
  <c r="FR153" i="53"/>
  <c r="FQ153" i="53"/>
  <c r="FP153" i="53"/>
  <c r="FO153" i="53"/>
  <c r="FU152" i="53"/>
  <c r="FV152" i="53" s="1"/>
  <c r="FS152" i="53"/>
  <c r="FR152" i="53"/>
  <c r="FQ152" i="53"/>
  <c r="FP152" i="53"/>
  <c r="FO152" i="53"/>
  <c r="FU151" i="53"/>
  <c r="FV151" i="53" s="1"/>
  <c r="FS151" i="53"/>
  <c r="FR151" i="53"/>
  <c r="FQ151" i="53"/>
  <c r="FP151" i="53"/>
  <c r="FO151" i="53"/>
  <c r="FU150" i="53"/>
  <c r="FV150" i="53" s="1"/>
  <c r="FS150" i="53"/>
  <c r="FR150" i="53"/>
  <c r="FQ150" i="53"/>
  <c r="FP150" i="53"/>
  <c r="FO150" i="53"/>
  <c r="FU149" i="53"/>
  <c r="FV149" i="53" s="1"/>
  <c r="FS149" i="53"/>
  <c r="FR149" i="53"/>
  <c r="FQ149" i="53"/>
  <c r="FP149" i="53"/>
  <c r="FO149" i="53"/>
  <c r="FU148" i="53"/>
  <c r="FV148" i="53" s="1"/>
  <c r="FS148" i="53"/>
  <c r="FR148" i="53"/>
  <c r="FQ148" i="53"/>
  <c r="FP148" i="53"/>
  <c r="FO148" i="53"/>
  <c r="FU145" i="53"/>
  <c r="FV145" i="53" s="1"/>
  <c r="FS145" i="53"/>
  <c r="FR145" i="53"/>
  <c r="FQ145" i="53"/>
  <c r="FP145" i="53"/>
  <c r="FO145" i="53"/>
  <c r="FU144" i="53"/>
  <c r="FV144" i="53" s="1"/>
  <c r="FS144" i="53"/>
  <c r="FR144" i="53"/>
  <c r="FQ144" i="53"/>
  <c r="FP144" i="53"/>
  <c r="FO144" i="53"/>
  <c r="FU142" i="53"/>
  <c r="FV142" i="53" s="1"/>
  <c r="FS142" i="53"/>
  <c r="FR142" i="53"/>
  <c r="FQ142" i="53"/>
  <c r="FP142" i="53"/>
  <c r="FO142" i="53"/>
  <c r="FU141" i="53"/>
  <c r="FV141" i="53" s="1"/>
  <c r="FS141" i="53"/>
  <c r="FR141" i="53"/>
  <c r="FQ141" i="53"/>
  <c r="FP141" i="53"/>
  <c r="FO141" i="53"/>
  <c r="FU140" i="53"/>
  <c r="FV140" i="53" s="1"/>
  <c r="FS140" i="53"/>
  <c r="FR140" i="53"/>
  <c r="FQ140" i="53"/>
  <c r="FP140" i="53"/>
  <c r="FO140" i="53"/>
  <c r="FU139" i="53"/>
  <c r="FV139" i="53" s="1"/>
  <c r="FS139" i="53"/>
  <c r="FR139" i="53"/>
  <c r="FQ139" i="53"/>
  <c r="FP139" i="53"/>
  <c r="FO139" i="53"/>
  <c r="FU137" i="53"/>
  <c r="FV137" i="53" s="1"/>
  <c r="FS137" i="53"/>
  <c r="FR137" i="53"/>
  <c r="FQ137" i="53"/>
  <c r="FP137" i="53"/>
  <c r="FO137" i="53"/>
  <c r="FU134" i="53"/>
  <c r="FV134" i="53" s="1"/>
  <c r="FS134" i="53"/>
  <c r="FR134" i="53"/>
  <c r="FQ134" i="53"/>
  <c r="FP134" i="53"/>
  <c r="FO134" i="53"/>
  <c r="FU133" i="53"/>
  <c r="FV133" i="53" s="1"/>
  <c r="FS133" i="53"/>
  <c r="FR133" i="53"/>
  <c r="FQ133" i="53"/>
  <c r="FP133" i="53"/>
  <c r="FO133" i="53"/>
  <c r="FU131" i="53"/>
  <c r="FV131" i="53" s="1"/>
  <c r="FS131" i="53"/>
  <c r="FR131" i="53"/>
  <c r="FQ131" i="53"/>
  <c r="FP131" i="53"/>
  <c r="FO131" i="53"/>
  <c r="FU130" i="53"/>
  <c r="FV130" i="53" s="1"/>
  <c r="FS130" i="53"/>
  <c r="FR130" i="53"/>
  <c r="FQ130" i="53"/>
  <c r="FP130" i="53"/>
  <c r="FO130" i="53"/>
  <c r="FU129" i="53"/>
  <c r="FV129" i="53" s="1"/>
  <c r="FS129" i="53"/>
  <c r="FR129" i="53"/>
  <c r="FQ129" i="53"/>
  <c r="FP129" i="53"/>
  <c r="FO129" i="53"/>
  <c r="FU128" i="53"/>
  <c r="FV128" i="53" s="1"/>
  <c r="FS128" i="53"/>
  <c r="FR128" i="53"/>
  <c r="FQ128" i="53"/>
  <c r="FP128" i="53"/>
  <c r="FO128" i="53"/>
  <c r="FU126" i="53"/>
  <c r="FV126" i="53" s="1"/>
  <c r="FS126" i="53"/>
  <c r="FR126" i="53"/>
  <c r="FQ126" i="53"/>
  <c r="FP126" i="53"/>
  <c r="FO126" i="53"/>
  <c r="FU125" i="53"/>
  <c r="FV125" i="53" s="1"/>
  <c r="FS125" i="53"/>
  <c r="FR125" i="53"/>
  <c r="FQ125" i="53"/>
  <c r="FP125" i="53"/>
  <c r="FO125" i="53"/>
  <c r="FU121" i="53"/>
  <c r="FV121" i="53" s="1"/>
  <c r="FS121" i="53"/>
  <c r="FR121" i="53"/>
  <c r="FQ121" i="53"/>
  <c r="FP121" i="53"/>
  <c r="FO121" i="53"/>
  <c r="FU120" i="53"/>
  <c r="FV120" i="53" s="1"/>
  <c r="FS120" i="53"/>
  <c r="FR120" i="53"/>
  <c r="FQ120" i="53"/>
  <c r="FP120" i="53"/>
  <c r="FO120" i="53"/>
  <c r="FU119" i="53"/>
  <c r="FV119" i="53" s="1"/>
  <c r="FS119" i="53"/>
  <c r="FR119" i="53"/>
  <c r="FQ119" i="53"/>
  <c r="FP119" i="53"/>
  <c r="FO119" i="53"/>
  <c r="FU118" i="53"/>
  <c r="FV118" i="53" s="1"/>
  <c r="FS118" i="53"/>
  <c r="FR118" i="53"/>
  <c r="FQ118" i="53"/>
  <c r="FP118" i="53"/>
  <c r="FO118" i="53"/>
  <c r="FU117" i="53"/>
  <c r="FV117" i="53" s="1"/>
  <c r="FS117" i="53"/>
  <c r="FR117" i="53"/>
  <c r="FQ117" i="53"/>
  <c r="FP117" i="53"/>
  <c r="FO117" i="53"/>
  <c r="FU116" i="53"/>
  <c r="FV116" i="53" s="1"/>
  <c r="FS116" i="53"/>
  <c r="FR116" i="53"/>
  <c r="FQ116" i="53"/>
  <c r="FP116" i="53"/>
  <c r="FO116" i="53"/>
  <c r="FU114" i="53"/>
  <c r="FV114" i="53" s="1"/>
  <c r="FS114" i="53"/>
  <c r="FR114" i="53"/>
  <c r="FQ114" i="53"/>
  <c r="FP114" i="53"/>
  <c r="FO114" i="53"/>
  <c r="FU112" i="53"/>
  <c r="FV112" i="53" s="1"/>
  <c r="FS112" i="53"/>
  <c r="FR112" i="53"/>
  <c r="FQ112" i="53"/>
  <c r="FP112" i="53"/>
  <c r="FO112" i="53"/>
  <c r="FU111" i="53"/>
  <c r="FV111" i="53" s="1"/>
  <c r="FS111" i="53"/>
  <c r="FR111" i="53"/>
  <c r="FQ111" i="53"/>
  <c r="FP111" i="53"/>
  <c r="FO111" i="53"/>
  <c r="FU110" i="53"/>
  <c r="FV110" i="53" s="1"/>
  <c r="FS110" i="53"/>
  <c r="FR110" i="53"/>
  <c r="FQ110" i="53"/>
  <c r="FP110" i="53"/>
  <c r="FO110" i="53"/>
  <c r="FU107" i="53"/>
  <c r="FV107" i="53" s="1"/>
  <c r="FS107" i="53"/>
  <c r="FR107" i="53"/>
  <c r="FQ107" i="53"/>
  <c r="FP107" i="53"/>
  <c r="FO107" i="53"/>
  <c r="FU105" i="53"/>
  <c r="FV105" i="53" s="1"/>
  <c r="FS105" i="53"/>
  <c r="FR105" i="53"/>
  <c r="FQ105" i="53"/>
  <c r="FP105" i="53"/>
  <c r="FO105" i="53"/>
  <c r="FU104" i="53"/>
  <c r="FV104" i="53" s="1"/>
  <c r="FS104" i="53"/>
  <c r="FR104" i="53"/>
  <c r="FQ104" i="53"/>
  <c r="FP104" i="53"/>
  <c r="FO104" i="53"/>
  <c r="FU103" i="53"/>
  <c r="FV103" i="53" s="1"/>
  <c r="FS103" i="53"/>
  <c r="FR103" i="53"/>
  <c r="FQ103" i="53"/>
  <c r="FP103" i="53"/>
  <c r="FO103" i="53"/>
  <c r="FU102" i="53"/>
  <c r="FV102" i="53" s="1"/>
  <c r="FS102" i="53"/>
  <c r="FR102" i="53"/>
  <c r="FQ102" i="53"/>
  <c r="FP102" i="53"/>
  <c r="FO102" i="53"/>
  <c r="FU101" i="53"/>
  <c r="FV101" i="53" s="1"/>
  <c r="FS101" i="53"/>
  <c r="FR101" i="53"/>
  <c r="FQ101" i="53"/>
  <c r="FP101" i="53"/>
  <c r="FO101" i="53"/>
  <c r="FU98" i="53"/>
  <c r="FV98" i="53" s="1"/>
  <c r="FS98" i="53"/>
  <c r="FR98" i="53"/>
  <c r="FQ98" i="53"/>
  <c r="FP98" i="53"/>
  <c r="FO98" i="53"/>
  <c r="FU95" i="53"/>
  <c r="FV95" i="53" s="1"/>
  <c r="FS95" i="53"/>
  <c r="FR95" i="53"/>
  <c r="FQ95" i="53"/>
  <c r="FP95" i="53"/>
  <c r="FO95" i="53"/>
  <c r="FU94" i="53"/>
  <c r="FV94" i="53" s="1"/>
  <c r="FS94" i="53"/>
  <c r="FR94" i="53"/>
  <c r="FQ94" i="53"/>
  <c r="FP94" i="53"/>
  <c r="FO94" i="53"/>
  <c r="FU92" i="53"/>
  <c r="FV92" i="53" s="1"/>
  <c r="FS92" i="53"/>
  <c r="FR92" i="53"/>
  <c r="FQ92" i="53"/>
  <c r="FP92" i="53"/>
  <c r="FO92" i="53"/>
  <c r="FU91" i="53"/>
  <c r="FV91" i="53" s="1"/>
  <c r="FS91" i="53"/>
  <c r="FR91" i="53"/>
  <c r="FQ91" i="53"/>
  <c r="FP91" i="53"/>
  <c r="FO91" i="53"/>
  <c r="FU90" i="53"/>
  <c r="FV90" i="53" s="1"/>
  <c r="FS90" i="53"/>
  <c r="FR90" i="53"/>
  <c r="FQ90" i="53"/>
  <c r="FP90" i="53"/>
  <c r="FO90" i="53"/>
  <c r="FU89" i="53"/>
  <c r="FV89" i="53" s="1"/>
  <c r="FS89" i="53"/>
  <c r="FR89" i="53"/>
  <c r="FQ89" i="53"/>
  <c r="FP89" i="53"/>
  <c r="FO89" i="53"/>
  <c r="FU88" i="53"/>
  <c r="FV88" i="53" s="1"/>
  <c r="FS88" i="53"/>
  <c r="FR88" i="53"/>
  <c r="FQ88" i="53"/>
  <c r="FP88" i="53"/>
  <c r="FO88" i="53"/>
  <c r="FU86" i="53"/>
  <c r="FV86" i="53" s="1"/>
  <c r="FS86" i="53"/>
  <c r="FR86" i="53"/>
  <c r="FQ86" i="53"/>
  <c r="FP86" i="53"/>
  <c r="FO86" i="53"/>
  <c r="FU85" i="53"/>
  <c r="FV85" i="53" s="1"/>
  <c r="FS85" i="53"/>
  <c r="FR85" i="53"/>
  <c r="FQ85" i="53"/>
  <c r="FP85" i="53"/>
  <c r="FO85" i="53"/>
  <c r="FU84" i="53"/>
  <c r="FV84" i="53" s="1"/>
  <c r="FS84" i="53"/>
  <c r="FR84" i="53"/>
  <c r="FQ84" i="53"/>
  <c r="FP84" i="53"/>
  <c r="FO84" i="53"/>
  <c r="FU83" i="53"/>
  <c r="FV83" i="53" s="1"/>
  <c r="FS83" i="53"/>
  <c r="FR83" i="53"/>
  <c r="FQ83" i="53"/>
  <c r="FP83" i="53"/>
  <c r="FO83" i="53"/>
  <c r="FU82" i="53"/>
  <c r="FV82" i="53" s="1"/>
  <c r="FS82" i="53"/>
  <c r="FR82" i="53"/>
  <c r="FQ82" i="53"/>
  <c r="FP82" i="53"/>
  <c r="FO82" i="53"/>
  <c r="FU81" i="53"/>
  <c r="FV81" i="53" s="1"/>
  <c r="FS81" i="53"/>
  <c r="FR81" i="53"/>
  <c r="FQ81" i="53"/>
  <c r="FP81" i="53"/>
  <c r="FO81" i="53"/>
  <c r="FU79" i="53"/>
  <c r="FV79" i="53" s="1"/>
  <c r="FS79" i="53"/>
  <c r="FR79" i="53"/>
  <c r="FQ79" i="53"/>
  <c r="FP79" i="53"/>
  <c r="FO79" i="53"/>
  <c r="FU77" i="53"/>
  <c r="FV77" i="53" s="1"/>
  <c r="FS77" i="53"/>
  <c r="FR77" i="53"/>
  <c r="FQ77" i="53"/>
  <c r="FP77" i="53"/>
  <c r="FO77" i="53"/>
  <c r="FU76" i="53"/>
  <c r="FV76" i="53" s="1"/>
  <c r="FS76" i="53"/>
  <c r="FR76" i="53"/>
  <c r="FQ76" i="53"/>
  <c r="FP76" i="53"/>
  <c r="FO76" i="53"/>
  <c r="FU74" i="53"/>
  <c r="FV74" i="53" s="1"/>
  <c r="FS74" i="53"/>
  <c r="FR74" i="53"/>
  <c r="FQ74" i="53"/>
  <c r="FP74" i="53"/>
  <c r="FO74" i="53"/>
  <c r="FU72" i="53"/>
  <c r="FV72" i="53" s="1"/>
  <c r="FS72" i="53"/>
  <c r="FR72" i="53"/>
  <c r="FQ72" i="53"/>
  <c r="FP72" i="53"/>
  <c r="FO72" i="53"/>
  <c r="FU71" i="53"/>
  <c r="FV71" i="53" s="1"/>
  <c r="FS71" i="53"/>
  <c r="FR71" i="53"/>
  <c r="FQ71" i="53"/>
  <c r="FP71" i="53"/>
  <c r="FO71" i="53"/>
  <c r="FU68" i="53"/>
  <c r="FV68" i="53" s="1"/>
  <c r="FS68" i="53"/>
  <c r="FR68" i="53"/>
  <c r="FQ68" i="53"/>
  <c r="FP68" i="53"/>
  <c r="FO68" i="53"/>
  <c r="FU67" i="53"/>
  <c r="FV67" i="53" s="1"/>
  <c r="FS67" i="53"/>
  <c r="FR67" i="53"/>
  <c r="FQ67" i="53"/>
  <c r="FP67" i="53"/>
  <c r="FO67" i="53"/>
  <c r="FU63" i="53"/>
  <c r="FV63" i="53" s="1"/>
  <c r="FS63" i="53"/>
  <c r="FR63" i="53"/>
  <c r="FQ63" i="53"/>
  <c r="FP63" i="53"/>
  <c r="FO63" i="53"/>
  <c r="FU61" i="53"/>
  <c r="FV61" i="53" s="1"/>
  <c r="FS61" i="53"/>
  <c r="FR61" i="53"/>
  <c r="FQ61" i="53"/>
  <c r="FP61" i="53"/>
  <c r="FO61" i="53"/>
  <c r="FU60" i="53"/>
  <c r="FV60" i="53" s="1"/>
  <c r="FS60" i="53"/>
  <c r="FR60" i="53"/>
  <c r="FQ60" i="53"/>
  <c r="FP60" i="53"/>
  <c r="FO60" i="53"/>
  <c r="FU59" i="53"/>
  <c r="FV59" i="53" s="1"/>
  <c r="FS59" i="53"/>
  <c r="FR59" i="53"/>
  <c r="FQ59" i="53"/>
  <c r="FP59" i="53"/>
  <c r="FO59" i="53"/>
  <c r="FU58" i="53"/>
  <c r="FV58" i="53" s="1"/>
  <c r="FS58" i="53"/>
  <c r="FR58" i="53"/>
  <c r="FQ58" i="53"/>
  <c r="FP58" i="53"/>
  <c r="FO58" i="53"/>
  <c r="FU56" i="53"/>
  <c r="FV56" i="53" s="1"/>
  <c r="FS56" i="53"/>
  <c r="FR56" i="53"/>
  <c r="FQ56" i="53"/>
  <c r="FP56" i="53"/>
  <c r="FO56" i="53"/>
  <c r="FU55" i="53"/>
  <c r="FV55" i="53" s="1"/>
  <c r="FS55" i="53"/>
  <c r="FR55" i="53"/>
  <c r="FQ55" i="53"/>
  <c r="FP55" i="53"/>
  <c r="FO55" i="53"/>
  <c r="FU52" i="53"/>
  <c r="FV52" i="53" s="1"/>
  <c r="FS52" i="53"/>
  <c r="FR52" i="53"/>
  <c r="FQ52" i="53"/>
  <c r="FP52" i="53"/>
  <c r="FO52" i="53"/>
  <c r="FU51" i="53"/>
  <c r="FV51" i="53" s="1"/>
  <c r="FS51" i="53"/>
  <c r="FR51" i="53"/>
  <c r="FQ51" i="53"/>
  <c r="FP51" i="53"/>
  <c r="FO51" i="53"/>
  <c r="FU50" i="53"/>
  <c r="FV50" i="53" s="1"/>
  <c r="FS50" i="53"/>
  <c r="FR50" i="53"/>
  <c r="FQ50" i="53"/>
  <c r="FP50" i="53"/>
  <c r="FO50" i="53"/>
  <c r="FU49" i="53"/>
  <c r="FV49" i="53" s="1"/>
  <c r="FS49" i="53"/>
  <c r="FR49" i="53"/>
  <c r="FQ49" i="53"/>
  <c r="FP49" i="53"/>
  <c r="FO49" i="53"/>
  <c r="FU48" i="53"/>
  <c r="FV48" i="53" s="1"/>
  <c r="FS48" i="53"/>
  <c r="FR48" i="53"/>
  <c r="FQ48" i="53"/>
  <c r="FP48" i="53"/>
  <c r="FO48" i="53"/>
  <c r="FU47" i="53"/>
  <c r="FV47" i="53" s="1"/>
  <c r="FS47" i="53"/>
  <c r="FR47" i="53"/>
  <c r="FQ47" i="53"/>
  <c r="FP47" i="53"/>
  <c r="FO47" i="53"/>
  <c r="FU46" i="53"/>
  <c r="FV46" i="53" s="1"/>
  <c r="FS46" i="53"/>
  <c r="FR46" i="53"/>
  <c r="FQ46" i="53"/>
  <c r="FP46" i="53"/>
  <c r="FO46" i="53"/>
  <c r="FU45" i="53"/>
  <c r="FV45" i="53" s="1"/>
  <c r="FS45" i="53"/>
  <c r="FR45" i="53"/>
  <c r="FQ45" i="53"/>
  <c r="FP45" i="53"/>
  <c r="FO45" i="53"/>
  <c r="FU44" i="53"/>
  <c r="FV44" i="53" s="1"/>
  <c r="FS44" i="53"/>
  <c r="FR44" i="53"/>
  <c r="FQ44" i="53"/>
  <c r="FP44" i="53"/>
  <c r="FO44" i="53"/>
  <c r="FU43" i="53"/>
  <c r="FV43" i="53" s="1"/>
  <c r="FT43" i="53"/>
  <c r="FS43" i="53"/>
  <c r="FR43" i="53"/>
  <c r="FU42" i="53"/>
  <c r="FV42" i="53" s="1"/>
  <c r="FS42" i="53"/>
  <c r="FR42" i="53"/>
  <c r="FQ42" i="53"/>
  <c r="FP42" i="53"/>
  <c r="FO42" i="53"/>
  <c r="FU41" i="53"/>
  <c r="FV41" i="53" s="1"/>
  <c r="FS41" i="53"/>
  <c r="FR41" i="53"/>
  <c r="FQ41" i="53"/>
  <c r="FP41" i="53"/>
  <c r="FO41" i="53"/>
  <c r="FU40" i="53"/>
  <c r="FV40" i="53" s="1"/>
  <c r="FS40" i="53"/>
  <c r="FR40" i="53"/>
  <c r="FQ40" i="53"/>
  <c r="FP40" i="53"/>
  <c r="FO40" i="53"/>
  <c r="FU39" i="53"/>
  <c r="FV39" i="53" s="1"/>
  <c r="FS39" i="53"/>
  <c r="FR39" i="53"/>
  <c r="FQ39" i="53"/>
  <c r="FP39" i="53"/>
  <c r="FO39" i="53"/>
  <c r="FU38" i="53"/>
  <c r="FV38" i="53" s="1"/>
  <c r="FS38" i="53"/>
  <c r="FR38" i="53"/>
  <c r="FQ38" i="53"/>
  <c r="FP38" i="53"/>
  <c r="FO38" i="53"/>
  <c r="FU37" i="53"/>
  <c r="FV37" i="53" s="1"/>
  <c r="FS37" i="53"/>
  <c r="FR37" i="53"/>
  <c r="FQ37" i="53"/>
  <c r="FP37" i="53"/>
  <c r="FO37" i="53"/>
  <c r="FU35" i="53"/>
  <c r="FV35" i="53" s="1"/>
  <c r="FS35" i="53"/>
  <c r="FR35" i="53"/>
  <c r="FQ35" i="53"/>
  <c r="FP35" i="53"/>
  <c r="FO35" i="53"/>
  <c r="FU34" i="53"/>
  <c r="FV34" i="53" s="1"/>
  <c r="FS34" i="53"/>
  <c r="FR34" i="53"/>
  <c r="FQ34" i="53"/>
  <c r="FP34" i="53"/>
  <c r="FO34" i="53"/>
  <c r="FU33" i="53"/>
  <c r="FV33" i="53" s="1"/>
  <c r="FS33" i="53"/>
  <c r="FR33" i="53"/>
  <c r="FQ33" i="53"/>
  <c r="FP33" i="53"/>
  <c r="FO33" i="53"/>
  <c r="FU32" i="53"/>
  <c r="FV32" i="53" s="1"/>
  <c r="FS32" i="53"/>
  <c r="FR32" i="53"/>
  <c r="FQ32" i="53"/>
  <c r="FP32" i="53"/>
  <c r="FO32" i="53"/>
  <c r="FU31" i="53"/>
  <c r="FV31" i="53" s="1"/>
  <c r="FS31" i="53"/>
  <c r="FR31" i="53"/>
  <c r="FQ31" i="53"/>
  <c r="FP31" i="53"/>
  <c r="FO31" i="53"/>
  <c r="FU30" i="53"/>
  <c r="FV30" i="53" s="1"/>
  <c r="FS30" i="53"/>
  <c r="FR30" i="53"/>
  <c r="FQ30" i="53"/>
  <c r="FP30" i="53"/>
  <c r="FO30" i="53"/>
  <c r="FU29" i="53"/>
  <c r="FV29" i="53" s="1"/>
  <c r="FS29" i="53"/>
  <c r="FR29" i="53"/>
  <c r="FQ29" i="53"/>
  <c r="FP29" i="53"/>
  <c r="FO29" i="53"/>
  <c r="FU28" i="53"/>
  <c r="FV28" i="53" s="1"/>
  <c r="FS28" i="53"/>
  <c r="FR28" i="53"/>
  <c r="FQ28" i="53"/>
  <c r="FP28" i="53"/>
  <c r="FO28" i="53"/>
  <c r="FU27" i="53"/>
  <c r="FV27" i="53" s="1"/>
  <c r="FS27" i="53"/>
  <c r="FR27" i="53"/>
  <c r="FQ27" i="53"/>
  <c r="FP27" i="53"/>
  <c r="FO27" i="53"/>
  <c r="FU26" i="53"/>
  <c r="FV26" i="53" s="1"/>
  <c r="FS26" i="53"/>
  <c r="FR26" i="53"/>
  <c r="FQ26" i="53"/>
  <c r="FP26" i="53"/>
  <c r="FO26" i="53"/>
  <c r="FU25" i="53"/>
  <c r="FV25" i="53" s="1"/>
  <c r="FS25" i="53"/>
  <c r="FR25" i="53"/>
  <c r="FQ25" i="53"/>
  <c r="FP25" i="53"/>
  <c r="FO25" i="53"/>
  <c r="FU24" i="53"/>
  <c r="FV24" i="53" s="1"/>
  <c r="FS24" i="53"/>
  <c r="FR24" i="53"/>
  <c r="FQ24" i="53"/>
  <c r="FP24" i="53"/>
  <c r="FO24" i="53"/>
  <c r="FU23" i="53"/>
  <c r="FV23" i="53" s="1"/>
  <c r="FS23" i="53"/>
  <c r="FR23" i="53"/>
  <c r="FQ23" i="53"/>
  <c r="FP23" i="53"/>
  <c r="FO23" i="53"/>
  <c r="FU22" i="53"/>
  <c r="FV22" i="53" s="1"/>
  <c r="FS22" i="53"/>
  <c r="FR22" i="53"/>
  <c r="FQ22" i="53"/>
  <c r="FP22" i="53"/>
  <c r="FO22" i="53"/>
  <c r="FU21" i="53"/>
  <c r="FV21" i="53" s="1"/>
  <c r="FS21" i="53"/>
  <c r="FR21" i="53"/>
  <c r="FQ21" i="53"/>
  <c r="FP21" i="53"/>
  <c r="FO21" i="53"/>
  <c r="FU20" i="53"/>
  <c r="FV20" i="53" s="1"/>
  <c r="FS20" i="53"/>
  <c r="FR20" i="53"/>
  <c r="FQ20" i="53"/>
  <c r="FP20" i="53"/>
  <c r="FO20" i="53"/>
  <c r="FU19" i="53"/>
  <c r="FV19" i="53" s="1"/>
  <c r="FS19" i="53"/>
  <c r="FR19" i="53"/>
  <c r="FQ19" i="53"/>
  <c r="FP19" i="53"/>
  <c r="FO19" i="53"/>
  <c r="FU16" i="53"/>
  <c r="FV16" i="53" s="1"/>
  <c r="FS16" i="53"/>
  <c r="FR16" i="53"/>
  <c r="FQ16" i="53"/>
  <c r="FP16" i="53"/>
  <c r="FO16" i="53"/>
  <c r="FK8" i="53"/>
  <c r="FJ2" i="53"/>
  <c r="FH420" i="53" s="1"/>
  <c r="EU419" i="53"/>
  <c r="EY421" i="53" s="1"/>
  <c r="FD411" i="53"/>
  <c r="FE411" i="53" s="1"/>
  <c r="FB411" i="53"/>
  <c r="FA411" i="53"/>
  <c r="EZ411" i="53"/>
  <c r="EY411" i="53"/>
  <c r="EX411" i="53"/>
  <c r="FD409" i="53"/>
  <c r="FE409" i="53" s="1"/>
  <c r="FB409" i="53"/>
  <c r="FA409" i="53"/>
  <c r="EZ409" i="53"/>
  <c r="EY409" i="53"/>
  <c r="EX409" i="53"/>
  <c r="FD407" i="53"/>
  <c r="FE407" i="53" s="1"/>
  <c r="FB407" i="53"/>
  <c r="FA407" i="53"/>
  <c r="EZ407" i="53"/>
  <c r="EY407" i="53"/>
  <c r="EX407" i="53"/>
  <c r="FD406" i="53"/>
  <c r="FE406" i="53" s="1"/>
  <c r="FB406" i="53"/>
  <c r="FA406" i="53"/>
  <c r="EZ406" i="53"/>
  <c r="EY406" i="53"/>
  <c r="EX406" i="53"/>
  <c r="FD404" i="53"/>
  <c r="FE404" i="53" s="1"/>
  <c r="FB404" i="53"/>
  <c r="FA404" i="53"/>
  <c r="EZ404" i="53"/>
  <c r="EY404" i="53"/>
  <c r="EX404" i="53"/>
  <c r="FD402" i="53"/>
  <c r="FE402" i="53" s="1"/>
  <c r="FB402" i="53"/>
  <c r="FA402" i="53"/>
  <c r="EZ402" i="53"/>
  <c r="EY402" i="53"/>
  <c r="EX402" i="53"/>
  <c r="FD400" i="53"/>
  <c r="FE400" i="53" s="1"/>
  <c r="FB400" i="53"/>
  <c r="FA400" i="53"/>
  <c r="EZ400" i="53"/>
  <c r="EY400" i="53"/>
  <c r="EX400" i="53"/>
  <c r="FD398" i="53"/>
  <c r="FE398" i="53" s="1"/>
  <c r="FB398" i="53"/>
  <c r="FA398" i="53"/>
  <c r="EZ398" i="53"/>
  <c r="EY398" i="53"/>
  <c r="EX398" i="53"/>
  <c r="FD397" i="53"/>
  <c r="FE397" i="53" s="1"/>
  <c r="FB397" i="53"/>
  <c r="FA397" i="53"/>
  <c r="EZ397" i="53"/>
  <c r="EY397" i="53"/>
  <c r="EX397" i="53"/>
  <c r="FD396" i="53"/>
  <c r="FE396" i="53" s="1"/>
  <c r="FB396" i="53"/>
  <c r="FA396" i="53"/>
  <c r="EZ396" i="53"/>
  <c r="EY396" i="53"/>
  <c r="EX396" i="53"/>
  <c r="FD395" i="53"/>
  <c r="FE395" i="53" s="1"/>
  <c r="FB395" i="53"/>
  <c r="FA395" i="53"/>
  <c r="EZ395" i="53"/>
  <c r="EY395" i="53"/>
  <c r="EX395" i="53"/>
  <c r="FD394" i="53"/>
  <c r="FE394" i="53" s="1"/>
  <c r="FB394" i="53"/>
  <c r="FA394" i="53"/>
  <c r="EZ394" i="53"/>
  <c r="EY394" i="53"/>
  <c r="EX394" i="53"/>
  <c r="FD393" i="53"/>
  <c r="FE393" i="53" s="1"/>
  <c r="FB393" i="53"/>
  <c r="FA393" i="53"/>
  <c r="EZ393" i="53"/>
  <c r="EY393" i="53"/>
  <c r="EX393" i="53"/>
  <c r="FD391" i="53"/>
  <c r="FE391" i="53" s="1"/>
  <c r="FB391" i="53"/>
  <c r="FA391" i="53"/>
  <c r="EZ391" i="53"/>
  <c r="EY391" i="53"/>
  <c r="EX391" i="53"/>
  <c r="FD390" i="53"/>
  <c r="FE390" i="53" s="1"/>
  <c r="FB390" i="53"/>
  <c r="FA390" i="53"/>
  <c r="EZ390" i="53"/>
  <c r="EY390" i="53"/>
  <c r="EX390" i="53"/>
  <c r="FD389" i="53"/>
  <c r="FE389" i="53" s="1"/>
  <c r="FB389" i="53"/>
  <c r="FA389" i="53"/>
  <c r="EZ389" i="53"/>
  <c r="EY389" i="53"/>
  <c r="EX389" i="53"/>
  <c r="FD388" i="53"/>
  <c r="FE388" i="53" s="1"/>
  <c r="FB388" i="53"/>
  <c r="FA388" i="53"/>
  <c r="EZ388" i="53"/>
  <c r="EY388" i="53"/>
  <c r="EX388" i="53"/>
  <c r="FD387" i="53"/>
  <c r="FE387" i="53" s="1"/>
  <c r="FB387" i="53"/>
  <c r="FA387" i="53"/>
  <c r="EZ387" i="53"/>
  <c r="EY387" i="53"/>
  <c r="EX387" i="53"/>
  <c r="FD386" i="53"/>
  <c r="FE386" i="53" s="1"/>
  <c r="FB386" i="53"/>
  <c r="FA386" i="53"/>
  <c r="EZ386" i="53"/>
  <c r="EY386" i="53"/>
  <c r="EX386" i="53"/>
  <c r="FD384" i="53"/>
  <c r="FE384" i="53" s="1"/>
  <c r="FB384" i="53"/>
  <c r="FA384" i="53"/>
  <c r="EZ384" i="53"/>
  <c r="EY384" i="53"/>
  <c r="EX384" i="53"/>
  <c r="FD383" i="53"/>
  <c r="FE383" i="53" s="1"/>
  <c r="FB383" i="53"/>
  <c r="FA383" i="53"/>
  <c r="EZ383" i="53"/>
  <c r="EY383" i="53"/>
  <c r="EX383" i="53"/>
  <c r="FD382" i="53"/>
  <c r="FE382" i="53" s="1"/>
  <c r="FB382" i="53"/>
  <c r="FA382" i="53"/>
  <c r="EZ382" i="53"/>
  <c r="EY382" i="53"/>
  <c r="EX382" i="53"/>
  <c r="FD381" i="53"/>
  <c r="FE381" i="53" s="1"/>
  <c r="FB381" i="53"/>
  <c r="FA381" i="53"/>
  <c r="EZ381" i="53"/>
  <c r="EY381" i="53"/>
  <c r="EX381" i="53"/>
  <c r="FD380" i="53"/>
  <c r="FE380" i="53" s="1"/>
  <c r="FB380" i="53"/>
  <c r="FA380" i="53"/>
  <c r="EZ380" i="53"/>
  <c r="EY380" i="53"/>
  <c r="EX380" i="53"/>
  <c r="FD379" i="53"/>
  <c r="FE379" i="53" s="1"/>
  <c r="FB379" i="53"/>
  <c r="FA379" i="53"/>
  <c r="EZ379" i="53"/>
  <c r="EY379" i="53"/>
  <c r="EX379" i="53"/>
  <c r="FD377" i="53"/>
  <c r="FE377" i="53" s="1"/>
  <c r="FB377" i="53"/>
  <c r="FA377" i="53"/>
  <c r="EZ377" i="53"/>
  <c r="EY377" i="53"/>
  <c r="EX377" i="53"/>
  <c r="FD373" i="53"/>
  <c r="FE373" i="53" s="1"/>
  <c r="FB373" i="53"/>
  <c r="FA373" i="53"/>
  <c r="EZ373" i="53"/>
  <c r="EY373" i="53"/>
  <c r="EX373" i="53"/>
  <c r="FD372" i="53"/>
  <c r="FE372" i="53" s="1"/>
  <c r="FB372" i="53"/>
  <c r="FA372" i="53"/>
  <c r="EZ372" i="53"/>
  <c r="EY372" i="53"/>
  <c r="EX372" i="53"/>
  <c r="FD370" i="53"/>
  <c r="FE370" i="53" s="1"/>
  <c r="FB370" i="53"/>
  <c r="FA370" i="53"/>
  <c r="EZ370" i="53"/>
  <c r="EY370" i="53"/>
  <c r="EX370" i="53"/>
  <c r="FD368" i="53"/>
  <c r="FE368" i="53" s="1"/>
  <c r="FB368" i="53"/>
  <c r="FA368" i="53"/>
  <c r="EZ368" i="53"/>
  <c r="EY368" i="53"/>
  <c r="EX368" i="53"/>
  <c r="FD367" i="53"/>
  <c r="FE367" i="53" s="1"/>
  <c r="FB367" i="53"/>
  <c r="FA367" i="53"/>
  <c r="EZ367" i="53"/>
  <c r="EY367" i="53"/>
  <c r="EX367" i="53"/>
  <c r="FD366" i="53"/>
  <c r="FE366" i="53" s="1"/>
  <c r="FB366" i="53"/>
  <c r="FA366" i="53"/>
  <c r="EZ366" i="53"/>
  <c r="EY366" i="53"/>
  <c r="EX366" i="53"/>
  <c r="FD365" i="53"/>
  <c r="FE365" i="53" s="1"/>
  <c r="FB365" i="53"/>
  <c r="FA365" i="53"/>
  <c r="EZ365" i="53"/>
  <c r="EY365" i="53"/>
  <c r="EX365" i="53"/>
  <c r="FD364" i="53"/>
  <c r="FE364" i="53" s="1"/>
  <c r="FB364" i="53"/>
  <c r="FA364" i="53"/>
  <c r="EZ364" i="53"/>
  <c r="EY364" i="53"/>
  <c r="EX364" i="53"/>
  <c r="FD363" i="53"/>
  <c r="FE363" i="53" s="1"/>
  <c r="FB363" i="53"/>
  <c r="FA363" i="53"/>
  <c r="EZ363" i="53"/>
  <c r="EY363" i="53"/>
  <c r="EX363" i="53"/>
  <c r="FD362" i="53"/>
  <c r="FE362" i="53" s="1"/>
  <c r="FB362" i="53"/>
  <c r="FA362" i="53"/>
  <c r="EZ362" i="53"/>
  <c r="EY362" i="53"/>
  <c r="EX362" i="53"/>
  <c r="FD361" i="53"/>
  <c r="FE361" i="53" s="1"/>
  <c r="FB361" i="53"/>
  <c r="FA361" i="53"/>
  <c r="EZ361" i="53"/>
  <c r="EY361" i="53"/>
  <c r="EX361" i="53"/>
  <c r="FD359" i="53"/>
  <c r="FE359" i="53" s="1"/>
  <c r="FB359" i="53"/>
  <c r="FA359" i="53"/>
  <c r="EZ359" i="53"/>
  <c r="EY359" i="53"/>
  <c r="EX359" i="53"/>
  <c r="FD358" i="53"/>
  <c r="FE358" i="53" s="1"/>
  <c r="FB358" i="53"/>
  <c r="FA358" i="53"/>
  <c r="EZ358" i="53"/>
  <c r="EY358" i="53"/>
  <c r="EX358" i="53"/>
  <c r="FD356" i="53"/>
  <c r="FE356" i="53" s="1"/>
  <c r="FB356" i="53"/>
  <c r="FA356" i="53"/>
  <c r="EZ356" i="53"/>
  <c r="EY356" i="53"/>
  <c r="EX356" i="53"/>
  <c r="FD355" i="53"/>
  <c r="FE355" i="53" s="1"/>
  <c r="FB355" i="53"/>
  <c r="FA355" i="53"/>
  <c r="EZ355" i="53"/>
  <c r="EY355" i="53"/>
  <c r="EX355" i="53"/>
  <c r="FD354" i="53"/>
  <c r="FE354" i="53" s="1"/>
  <c r="FB354" i="53"/>
  <c r="FA354" i="53"/>
  <c r="EZ354" i="53"/>
  <c r="EY354" i="53"/>
  <c r="EX354" i="53"/>
  <c r="FD353" i="53"/>
  <c r="FE353" i="53" s="1"/>
  <c r="FB353" i="53"/>
  <c r="FA353" i="53"/>
  <c r="EZ353" i="53"/>
  <c r="EY353" i="53"/>
  <c r="EX353" i="53"/>
  <c r="FD352" i="53"/>
  <c r="FE352" i="53" s="1"/>
  <c r="FB352" i="53"/>
  <c r="FA352" i="53"/>
  <c r="EZ352" i="53"/>
  <c r="EY352" i="53"/>
  <c r="EX352" i="53"/>
  <c r="FD351" i="53"/>
  <c r="FE351" i="53" s="1"/>
  <c r="FB351" i="53"/>
  <c r="FA351" i="53"/>
  <c r="EZ351" i="53"/>
  <c r="EY351" i="53"/>
  <c r="EX351" i="53"/>
  <c r="FD350" i="53"/>
  <c r="FE350" i="53" s="1"/>
  <c r="FB350" i="53"/>
  <c r="FA350" i="53"/>
  <c r="EZ350" i="53"/>
  <c r="EY350" i="53"/>
  <c r="EX350" i="53"/>
  <c r="FD349" i="53"/>
  <c r="FE349" i="53" s="1"/>
  <c r="FB349" i="53"/>
  <c r="FA349" i="53"/>
  <c r="EZ349" i="53"/>
  <c r="EY349" i="53"/>
  <c r="EX349" i="53"/>
  <c r="FD348" i="53"/>
  <c r="FE348" i="53" s="1"/>
  <c r="FB348" i="53"/>
  <c r="FA348" i="53"/>
  <c r="EZ348" i="53"/>
  <c r="EY348" i="53"/>
  <c r="EX348" i="53"/>
  <c r="FD347" i="53"/>
  <c r="FE347" i="53" s="1"/>
  <c r="FB347" i="53"/>
  <c r="FA347" i="53"/>
  <c r="EZ347" i="53"/>
  <c r="EY347" i="53"/>
  <c r="EX347" i="53"/>
  <c r="FD346" i="53"/>
  <c r="FE346" i="53" s="1"/>
  <c r="FB346" i="53"/>
  <c r="FA346" i="53"/>
  <c r="EZ346" i="53"/>
  <c r="EY346" i="53"/>
  <c r="EX346" i="53"/>
  <c r="FD342" i="53"/>
  <c r="FE342" i="53" s="1"/>
  <c r="FB342" i="53"/>
  <c r="FA342" i="53"/>
  <c r="EZ342" i="53"/>
  <c r="EY342" i="53"/>
  <c r="EX342" i="53"/>
  <c r="FD341" i="53"/>
  <c r="FE341" i="53" s="1"/>
  <c r="FB341" i="53"/>
  <c r="FA341" i="53"/>
  <c r="EZ341" i="53"/>
  <c r="EY341" i="53"/>
  <c r="EX341" i="53"/>
  <c r="FD340" i="53"/>
  <c r="FE340" i="53" s="1"/>
  <c r="FB340" i="53"/>
  <c r="FA340" i="53"/>
  <c r="EZ340" i="53"/>
  <c r="EY340" i="53"/>
  <c r="EX340" i="53"/>
  <c r="FD338" i="53"/>
  <c r="FE338" i="53" s="1"/>
  <c r="FB338" i="53"/>
  <c r="FA338" i="53"/>
  <c r="EZ338" i="53"/>
  <c r="EY338" i="53"/>
  <c r="EX338" i="53"/>
  <c r="FD337" i="53"/>
  <c r="FE337" i="53" s="1"/>
  <c r="FB337" i="53"/>
  <c r="FA337" i="53"/>
  <c r="EZ337" i="53"/>
  <c r="EY337" i="53"/>
  <c r="EX337" i="53"/>
  <c r="FD336" i="53"/>
  <c r="FE336" i="53" s="1"/>
  <c r="FB336" i="53"/>
  <c r="FA336" i="53"/>
  <c r="EZ336" i="53"/>
  <c r="EY336" i="53"/>
  <c r="EX336" i="53"/>
  <c r="FD335" i="53"/>
  <c r="FE335" i="53" s="1"/>
  <c r="FB335" i="53"/>
  <c r="FA335" i="53"/>
  <c r="EZ335" i="53"/>
  <c r="EY335" i="53"/>
  <c r="EX335" i="53"/>
  <c r="FD334" i="53"/>
  <c r="FE334" i="53" s="1"/>
  <c r="FB334" i="53"/>
  <c r="FA334" i="53"/>
  <c r="EZ334" i="53"/>
  <c r="EY334" i="53"/>
  <c r="EX334" i="53"/>
  <c r="FD333" i="53"/>
  <c r="FE333" i="53" s="1"/>
  <c r="FB333" i="53"/>
  <c r="FA333" i="53"/>
  <c r="EZ333" i="53"/>
  <c r="EY333" i="53"/>
  <c r="EX333" i="53"/>
  <c r="FD330" i="53"/>
  <c r="FE330" i="53" s="1"/>
  <c r="FB330" i="53"/>
  <c r="FA330" i="53"/>
  <c r="EZ330" i="53"/>
  <c r="EY330" i="53"/>
  <c r="EX330" i="53"/>
  <c r="FD329" i="53"/>
  <c r="FE329" i="53" s="1"/>
  <c r="FB329" i="53"/>
  <c r="FA329" i="53"/>
  <c r="EZ329" i="53"/>
  <c r="EY329" i="53"/>
  <c r="EX329" i="53"/>
  <c r="FD328" i="53"/>
  <c r="FE328" i="53" s="1"/>
  <c r="FB328" i="53"/>
  <c r="FA328" i="53"/>
  <c r="EZ328" i="53"/>
  <c r="EY328" i="53"/>
  <c r="EX328" i="53"/>
  <c r="FD327" i="53"/>
  <c r="FE327" i="53" s="1"/>
  <c r="FB327" i="53"/>
  <c r="FA327" i="53"/>
  <c r="EZ327" i="53"/>
  <c r="EY327" i="53"/>
  <c r="EX327" i="53"/>
  <c r="FD326" i="53"/>
  <c r="FE326" i="53" s="1"/>
  <c r="FB326" i="53"/>
  <c r="FA326" i="53"/>
  <c r="EZ326" i="53"/>
  <c r="EY326" i="53"/>
  <c r="EX326" i="53"/>
  <c r="FD325" i="53"/>
  <c r="FE325" i="53" s="1"/>
  <c r="FB325" i="53"/>
  <c r="FA325" i="53"/>
  <c r="EZ325" i="53"/>
  <c r="EY325" i="53"/>
  <c r="EX325" i="53"/>
  <c r="FD324" i="53"/>
  <c r="FE324" i="53" s="1"/>
  <c r="FB324" i="53"/>
  <c r="FA324" i="53"/>
  <c r="EZ324" i="53"/>
  <c r="EY324" i="53"/>
  <c r="EX324" i="53"/>
  <c r="FD323" i="53"/>
  <c r="FE323" i="53" s="1"/>
  <c r="FB323" i="53"/>
  <c r="FA323" i="53"/>
  <c r="EZ323" i="53"/>
  <c r="EY323" i="53"/>
  <c r="EX323" i="53"/>
  <c r="FD322" i="53"/>
  <c r="FE322" i="53" s="1"/>
  <c r="FB322" i="53"/>
  <c r="FA322" i="53"/>
  <c r="EZ322" i="53"/>
  <c r="EY322" i="53"/>
  <c r="EX322" i="53"/>
  <c r="FD321" i="53"/>
  <c r="FE321" i="53" s="1"/>
  <c r="FB321" i="53"/>
  <c r="FA321" i="53"/>
  <c r="EZ321" i="53"/>
  <c r="EY321" i="53"/>
  <c r="EX321" i="53"/>
  <c r="FD320" i="53"/>
  <c r="FE320" i="53" s="1"/>
  <c r="FB320" i="53"/>
  <c r="FA320" i="53"/>
  <c r="EZ320" i="53"/>
  <c r="EY320" i="53"/>
  <c r="EX320" i="53"/>
  <c r="FD319" i="53"/>
  <c r="FE319" i="53" s="1"/>
  <c r="FB319" i="53"/>
  <c r="FA319" i="53"/>
  <c r="EZ319" i="53"/>
  <c r="EY319" i="53"/>
  <c r="EX319" i="53"/>
  <c r="FD318" i="53"/>
  <c r="FE318" i="53" s="1"/>
  <c r="FB318" i="53"/>
  <c r="FA318" i="53"/>
  <c r="EZ318" i="53"/>
  <c r="EY318" i="53"/>
  <c r="EX318" i="53"/>
  <c r="FD317" i="53"/>
  <c r="FE317" i="53" s="1"/>
  <c r="FB317" i="53"/>
  <c r="FA317" i="53"/>
  <c r="EZ317" i="53"/>
  <c r="EY317" i="53"/>
  <c r="EX317" i="53"/>
  <c r="FD316" i="53"/>
  <c r="FE316" i="53" s="1"/>
  <c r="FB316" i="53"/>
  <c r="FA316" i="53"/>
  <c r="EZ316" i="53"/>
  <c r="EY316" i="53"/>
  <c r="EX316" i="53"/>
  <c r="FD315" i="53"/>
  <c r="FE315" i="53" s="1"/>
  <c r="FB315" i="53"/>
  <c r="FA315" i="53"/>
  <c r="EZ315" i="53"/>
  <c r="EY315" i="53"/>
  <c r="EX315" i="53"/>
  <c r="FD314" i="53"/>
  <c r="FE314" i="53" s="1"/>
  <c r="FB314" i="53"/>
  <c r="FA314" i="53"/>
  <c r="EZ314" i="53"/>
  <c r="EY314" i="53"/>
  <c r="EX314" i="53"/>
  <c r="FD313" i="53"/>
  <c r="FE313" i="53" s="1"/>
  <c r="FB313" i="53"/>
  <c r="FA313" i="53"/>
  <c r="EZ313" i="53"/>
  <c r="EY313" i="53"/>
  <c r="EX313" i="53"/>
  <c r="FD312" i="53"/>
  <c r="FE312" i="53" s="1"/>
  <c r="FB312" i="53"/>
  <c r="FA312" i="53"/>
  <c r="EZ312" i="53"/>
  <c r="EY312" i="53"/>
  <c r="EX312" i="53"/>
  <c r="FD311" i="53"/>
  <c r="FE311" i="53" s="1"/>
  <c r="FB311" i="53"/>
  <c r="FA311" i="53"/>
  <c r="EZ311" i="53"/>
  <c r="EY311" i="53"/>
  <c r="EX311" i="53"/>
  <c r="FD308" i="53"/>
  <c r="FE308" i="53" s="1"/>
  <c r="FB308" i="53"/>
  <c r="FA308" i="53"/>
  <c r="EZ308" i="53"/>
  <c r="EY308" i="53"/>
  <c r="EX308" i="53"/>
  <c r="FD307" i="53"/>
  <c r="FE307" i="53" s="1"/>
  <c r="FB307" i="53"/>
  <c r="FA307" i="53"/>
  <c r="EZ307" i="53"/>
  <c r="EY307" i="53"/>
  <c r="EX307" i="53"/>
  <c r="FD306" i="53"/>
  <c r="FE306" i="53" s="1"/>
  <c r="FB306" i="53"/>
  <c r="FA306" i="53"/>
  <c r="EZ306" i="53"/>
  <c r="EY306" i="53"/>
  <c r="EX306" i="53"/>
  <c r="FD305" i="53"/>
  <c r="FE305" i="53" s="1"/>
  <c r="FB305" i="53"/>
  <c r="FA305" i="53"/>
  <c r="EZ305" i="53"/>
  <c r="EY305" i="53"/>
  <c r="EX305" i="53"/>
  <c r="FD304" i="53"/>
  <c r="FE304" i="53" s="1"/>
  <c r="FB304" i="53"/>
  <c r="FA304" i="53"/>
  <c r="EZ304" i="53"/>
  <c r="EY304" i="53"/>
  <c r="EX304" i="53"/>
  <c r="FD301" i="53"/>
  <c r="FE301" i="53" s="1"/>
  <c r="FB301" i="53"/>
  <c r="FA301" i="53"/>
  <c r="EZ301" i="53"/>
  <c r="EY301" i="53"/>
  <c r="EX301" i="53"/>
  <c r="FD300" i="53"/>
  <c r="FE300" i="53" s="1"/>
  <c r="FB300" i="53"/>
  <c r="FA300" i="53"/>
  <c r="EZ300" i="53"/>
  <c r="EY300" i="53"/>
  <c r="EX300" i="53"/>
  <c r="FE299" i="53"/>
  <c r="FD299" i="53"/>
  <c r="FB299" i="53"/>
  <c r="FA299" i="53"/>
  <c r="EZ299" i="53"/>
  <c r="EY299" i="53"/>
  <c r="EX299" i="53"/>
  <c r="FD298" i="53"/>
  <c r="FE298" i="53" s="1"/>
  <c r="FB298" i="53"/>
  <c r="FA298" i="53"/>
  <c r="EZ298" i="53"/>
  <c r="EY298" i="53"/>
  <c r="EX298" i="53"/>
  <c r="FE297" i="53"/>
  <c r="FD297" i="53"/>
  <c r="FB297" i="53"/>
  <c r="FA297" i="53"/>
  <c r="EZ297" i="53"/>
  <c r="EY297" i="53"/>
  <c r="EX297" i="53"/>
  <c r="FD296" i="53"/>
  <c r="FE296" i="53" s="1"/>
  <c r="FB296" i="53"/>
  <c r="FA296" i="53"/>
  <c r="EZ296" i="53"/>
  <c r="EY296" i="53"/>
  <c r="EX296" i="53"/>
  <c r="FE295" i="53"/>
  <c r="FD295" i="53"/>
  <c r="FB295" i="53"/>
  <c r="FA295" i="53"/>
  <c r="EZ295" i="53"/>
  <c r="EY295" i="53"/>
  <c r="EX295" i="53"/>
  <c r="FD294" i="53"/>
  <c r="FE294" i="53" s="1"/>
  <c r="FB294" i="53"/>
  <c r="FA294" i="53"/>
  <c r="EZ294" i="53"/>
  <c r="EY294" i="53"/>
  <c r="EX294" i="53"/>
  <c r="FD293" i="53"/>
  <c r="FE293" i="53" s="1"/>
  <c r="FB293" i="53"/>
  <c r="FA293" i="53"/>
  <c r="EZ293" i="53"/>
  <c r="EY293" i="53"/>
  <c r="EX293" i="53"/>
  <c r="FD292" i="53"/>
  <c r="FE292" i="53" s="1"/>
  <c r="FB292" i="53"/>
  <c r="FA292" i="53"/>
  <c r="EZ292" i="53"/>
  <c r="EY292" i="53"/>
  <c r="EX292" i="53"/>
  <c r="FD291" i="53"/>
  <c r="FE291" i="53" s="1"/>
  <c r="FB291" i="53"/>
  <c r="FA291" i="53"/>
  <c r="EZ291" i="53"/>
  <c r="EY291" i="53"/>
  <c r="EX291" i="53"/>
  <c r="FD290" i="53"/>
  <c r="FE290" i="53" s="1"/>
  <c r="FB290" i="53"/>
  <c r="FA290" i="53"/>
  <c r="EZ290" i="53"/>
  <c r="EY290" i="53"/>
  <c r="EX290" i="53"/>
  <c r="FD289" i="53"/>
  <c r="FE289" i="53" s="1"/>
  <c r="FB289" i="53"/>
  <c r="FA289" i="53"/>
  <c r="EZ289" i="53"/>
  <c r="EY289" i="53"/>
  <c r="EX289" i="53"/>
  <c r="FD288" i="53"/>
  <c r="FE288" i="53" s="1"/>
  <c r="FB288" i="53"/>
  <c r="FA288" i="53"/>
  <c r="EZ288" i="53"/>
  <c r="EY288" i="53"/>
  <c r="EX288" i="53"/>
  <c r="FD287" i="53"/>
  <c r="FE287" i="53" s="1"/>
  <c r="FB287" i="53"/>
  <c r="FA287" i="53"/>
  <c r="EZ287" i="53"/>
  <c r="EY287" i="53"/>
  <c r="EX287" i="53"/>
  <c r="FD286" i="53"/>
  <c r="FE286" i="53" s="1"/>
  <c r="FB286" i="53"/>
  <c r="FA286" i="53"/>
  <c r="EZ286" i="53"/>
  <c r="EY286" i="53"/>
  <c r="EX286" i="53"/>
  <c r="FD285" i="53"/>
  <c r="FE285" i="53" s="1"/>
  <c r="FB285" i="53"/>
  <c r="FA285" i="53"/>
  <c r="EZ285" i="53"/>
  <c r="EY285" i="53"/>
  <c r="EX285" i="53"/>
  <c r="FD284" i="53"/>
  <c r="FE284" i="53" s="1"/>
  <c r="FB284" i="53"/>
  <c r="FA284" i="53"/>
  <c r="EZ284" i="53"/>
  <c r="EY284" i="53"/>
  <c r="EX284" i="53"/>
  <c r="FD280" i="53"/>
  <c r="FE280" i="53" s="1"/>
  <c r="FB280" i="53"/>
  <c r="FA280" i="53"/>
  <c r="EZ280" i="53"/>
  <c r="EY280" i="53"/>
  <c r="EX280" i="53"/>
  <c r="FD279" i="53"/>
  <c r="FE279" i="53" s="1"/>
  <c r="FB279" i="53"/>
  <c r="FA279" i="53"/>
  <c r="EZ279" i="53"/>
  <c r="EY279" i="53"/>
  <c r="EX279" i="53"/>
  <c r="FD278" i="53"/>
  <c r="FE278" i="53" s="1"/>
  <c r="FB278" i="53"/>
  <c r="FA278" i="53"/>
  <c r="EZ278" i="53"/>
  <c r="EY278" i="53"/>
  <c r="EX278" i="53"/>
  <c r="FD277" i="53"/>
  <c r="FE277" i="53" s="1"/>
  <c r="FB277" i="53"/>
  <c r="FA277" i="53"/>
  <c r="EZ277" i="53"/>
  <c r="EY277" i="53"/>
  <c r="EX277" i="53"/>
  <c r="FD276" i="53"/>
  <c r="FE276" i="53" s="1"/>
  <c r="FB276" i="53"/>
  <c r="FA276" i="53"/>
  <c r="EZ276" i="53"/>
  <c r="EY276" i="53"/>
  <c r="EX276" i="53"/>
  <c r="FD275" i="53"/>
  <c r="FE275" i="53" s="1"/>
  <c r="FB275" i="53"/>
  <c r="FA275" i="53"/>
  <c r="EZ275" i="53"/>
  <c r="EY275" i="53"/>
  <c r="EX275" i="53"/>
  <c r="FD274" i="53"/>
  <c r="FE274" i="53" s="1"/>
  <c r="FB274" i="53"/>
  <c r="FA274" i="53"/>
  <c r="EZ274" i="53"/>
  <c r="EY274" i="53"/>
  <c r="EX274" i="53"/>
  <c r="FD273" i="53"/>
  <c r="FE273" i="53" s="1"/>
  <c r="FB273" i="53"/>
  <c r="FA273" i="53"/>
  <c r="EZ273" i="53"/>
  <c r="EY273" i="53"/>
  <c r="EX273" i="53"/>
  <c r="FD272" i="53"/>
  <c r="FE272" i="53" s="1"/>
  <c r="FB272" i="53"/>
  <c r="FA272" i="53"/>
  <c r="EZ272" i="53"/>
  <c r="EY272" i="53"/>
  <c r="EX272" i="53"/>
  <c r="FD271" i="53"/>
  <c r="FE271" i="53" s="1"/>
  <c r="FB271" i="53"/>
  <c r="FA271" i="53"/>
  <c r="EZ271" i="53"/>
  <c r="EY271" i="53"/>
  <c r="EX271" i="53"/>
  <c r="FD270" i="53"/>
  <c r="FE270" i="53" s="1"/>
  <c r="FB270" i="53"/>
  <c r="FA270" i="53"/>
  <c r="EZ270" i="53"/>
  <c r="EY270" i="53"/>
  <c r="EX270" i="53"/>
  <c r="FD269" i="53"/>
  <c r="FE269" i="53" s="1"/>
  <c r="FB269" i="53"/>
  <c r="FA269" i="53"/>
  <c r="EZ269" i="53"/>
  <c r="EY269" i="53"/>
  <c r="EX269" i="53"/>
  <c r="FD268" i="53"/>
  <c r="FE268" i="53" s="1"/>
  <c r="FB268" i="53"/>
  <c r="FA268" i="53"/>
  <c r="EZ268" i="53"/>
  <c r="EY268" i="53"/>
  <c r="EX268" i="53"/>
  <c r="FD267" i="53"/>
  <c r="FE267" i="53" s="1"/>
  <c r="FB267" i="53"/>
  <c r="FA267" i="53"/>
  <c r="EZ267" i="53"/>
  <c r="EY267" i="53"/>
  <c r="EX267" i="53"/>
  <c r="FD266" i="53"/>
  <c r="FE266" i="53" s="1"/>
  <c r="FB266" i="53"/>
  <c r="FA266" i="53"/>
  <c r="EZ266" i="53"/>
  <c r="EY266" i="53"/>
  <c r="EX266" i="53"/>
  <c r="FD265" i="53"/>
  <c r="FE265" i="53" s="1"/>
  <c r="FB265" i="53"/>
  <c r="FA265" i="53"/>
  <c r="EZ265" i="53"/>
  <c r="EY265" i="53"/>
  <c r="EX265" i="53"/>
  <c r="FD264" i="53"/>
  <c r="FE264" i="53" s="1"/>
  <c r="FB264" i="53"/>
  <c r="FA264" i="53"/>
  <c r="EZ264" i="53"/>
  <c r="EY264" i="53"/>
  <c r="EX264" i="53"/>
  <c r="FD258" i="53"/>
  <c r="FE258" i="53" s="1"/>
  <c r="FB258" i="53"/>
  <c r="FA258" i="53"/>
  <c r="EZ258" i="53"/>
  <c r="EY258" i="53"/>
  <c r="EX258" i="53"/>
  <c r="FD257" i="53"/>
  <c r="FE257" i="53" s="1"/>
  <c r="FB257" i="53"/>
  <c r="FA257" i="53"/>
  <c r="EZ257" i="53"/>
  <c r="EY257" i="53"/>
  <c r="FD256" i="53"/>
  <c r="FE256" i="53" s="1"/>
  <c r="FB256" i="53"/>
  <c r="FA256" i="53"/>
  <c r="EZ256" i="53"/>
  <c r="EY256" i="53"/>
  <c r="FD255" i="53"/>
  <c r="FE255" i="53" s="1"/>
  <c r="FB255" i="53"/>
  <c r="FA255" i="53"/>
  <c r="EZ255" i="53"/>
  <c r="EY255" i="53"/>
  <c r="FC255" i="53" s="1"/>
  <c r="FD254" i="53"/>
  <c r="FE254" i="53" s="1"/>
  <c r="FB254" i="53"/>
  <c r="FA254" i="53"/>
  <c r="EZ254" i="53"/>
  <c r="EY254" i="53"/>
  <c r="FD253" i="53"/>
  <c r="FE253" i="53" s="1"/>
  <c r="FB253" i="53"/>
  <c r="FA253" i="53"/>
  <c r="EZ253" i="53"/>
  <c r="EY253" i="53"/>
  <c r="EX253" i="53"/>
  <c r="FD252" i="53"/>
  <c r="FE252" i="53" s="1"/>
  <c r="FB252" i="53"/>
  <c r="FA252" i="53"/>
  <c r="EZ252" i="53"/>
  <c r="EY252" i="53"/>
  <c r="EX252" i="53"/>
  <c r="FD251" i="53"/>
  <c r="FE251" i="53" s="1"/>
  <c r="FB251" i="53"/>
  <c r="FA251" i="53"/>
  <c r="EZ251" i="53"/>
  <c r="EY251" i="53"/>
  <c r="FD250" i="53"/>
  <c r="FE250" i="53" s="1"/>
  <c r="FB250" i="53"/>
  <c r="FA250" i="53"/>
  <c r="EZ250" i="53"/>
  <c r="EY250" i="53"/>
  <c r="FD249" i="53"/>
  <c r="FE249" i="53" s="1"/>
  <c r="FB249" i="53"/>
  <c r="FA249" i="53"/>
  <c r="EZ249" i="53"/>
  <c r="EY249" i="53"/>
  <c r="EX249" i="53"/>
  <c r="FD248" i="53"/>
  <c r="FE248" i="53" s="1"/>
  <c r="FB248" i="53"/>
  <c r="FA248" i="53"/>
  <c r="EZ248" i="53"/>
  <c r="EY248" i="53"/>
  <c r="EX248" i="53"/>
  <c r="FD247" i="53"/>
  <c r="FE247" i="53" s="1"/>
  <c r="FB247" i="53"/>
  <c r="FA247" i="53"/>
  <c r="EZ247" i="53"/>
  <c r="EY247" i="53"/>
  <c r="FC247" i="53" s="1"/>
  <c r="FD246" i="53"/>
  <c r="FE246" i="53" s="1"/>
  <c r="FB246" i="53"/>
  <c r="FA246" i="53"/>
  <c r="EZ246" i="53"/>
  <c r="EY246" i="53"/>
  <c r="FD245" i="53"/>
  <c r="FE245" i="53" s="1"/>
  <c r="FB245" i="53"/>
  <c r="FA245" i="53"/>
  <c r="EZ245" i="53"/>
  <c r="EY245" i="53"/>
  <c r="FD244" i="53"/>
  <c r="FE244" i="53" s="1"/>
  <c r="FB244" i="53"/>
  <c r="FA244" i="53"/>
  <c r="EZ244" i="53"/>
  <c r="EY244" i="53"/>
  <c r="EX244" i="53"/>
  <c r="FD243" i="53"/>
  <c r="FE243" i="53" s="1"/>
  <c r="FB243" i="53"/>
  <c r="FA243" i="53"/>
  <c r="EZ243" i="53"/>
  <c r="EY243" i="53"/>
  <c r="EX243" i="53"/>
  <c r="FD242" i="53"/>
  <c r="FE242" i="53" s="1"/>
  <c r="FB242" i="53"/>
  <c r="FA242" i="53"/>
  <c r="EZ242" i="53"/>
  <c r="EY242" i="53"/>
  <c r="EX242" i="53"/>
  <c r="FD241" i="53"/>
  <c r="FE241" i="53" s="1"/>
  <c r="FB241" i="53"/>
  <c r="FA241" i="53"/>
  <c r="EZ241" i="53"/>
  <c r="EY241" i="53"/>
  <c r="EX241" i="53"/>
  <c r="FD240" i="53"/>
  <c r="FE240" i="53" s="1"/>
  <c r="FB240" i="53"/>
  <c r="FA240" i="53"/>
  <c r="EZ240" i="53"/>
  <c r="EY240" i="53"/>
  <c r="EX240" i="53"/>
  <c r="FD238" i="53"/>
  <c r="FE238" i="53" s="1"/>
  <c r="FB238" i="53"/>
  <c r="FA238" i="53"/>
  <c r="EZ238" i="53"/>
  <c r="EY238" i="53"/>
  <c r="EX238" i="53"/>
  <c r="FD237" i="53"/>
  <c r="FE237" i="53" s="1"/>
  <c r="FB237" i="53"/>
  <c r="FA237" i="53"/>
  <c r="EZ237" i="53"/>
  <c r="EY237" i="53"/>
  <c r="EX237" i="53"/>
  <c r="FD236" i="53"/>
  <c r="FE236" i="53" s="1"/>
  <c r="FB236" i="53"/>
  <c r="FA236" i="53"/>
  <c r="EZ236" i="53"/>
  <c r="EY236" i="53"/>
  <c r="EX236" i="53"/>
  <c r="FD235" i="53"/>
  <c r="FE235" i="53" s="1"/>
  <c r="FB235" i="53"/>
  <c r="FA235" i="53"/>
  <c r="EZ235" i="53"/>
  <c r="EY235" i="53"/>
  <c r="EX235" i="53"/>
  <c r="FD234" i="53"/>
  <c r="FE234" i="53" s="1"/>
  <c r="FB234" i="53"/>
  <c r="FA234" i="53"/>
  <c r="EZ234" i="53"/>
  <c r="EY234" i="53"/>
  <c r="EX234" i="53"/>
  <c r="FD233" i="53"/>
  <c r="FE233" i="53" s="1"/>
  <c r="FB233" i="53"/>
  <c r="FA233" i="53"/>
  <c r="EZ233" i="53"/>
  <c r="EY233" i="53"/>
  <c r="EX233" i="53"/>
  <c r="FD232" i="53"/>
  <c r="FE232" i="53" s="1"/>
  <c r="FB232" i="53"/>
  <c r="FA232" i="53"/>
  <c r="EZ232" i="53"/>
  <c r="EY232" i="53"/>
  <c r="EX232" i="53"/>
  <c r="FD231" i="53"/>
  <c r="FE231" i="53" s="1"/>
  <c r="FB231" i="53"/>
  <c r="FA231" i="53"/>
  <c r="EZ231" i="53"/>
  <c r="EY231" i="53"/>
  <c r="EX231" i="53"/>
  <c r="FD230" i="53"/>
  <c r="FE230" i="53" s="1"/>
  <c r="FB230" i="53"/>
  <c r="FA230" i="53"/>
  <c r="EZ230" i="53"/>
  <c r="EY230" i="53"/>
  <c r="EX230" i="53"/>
  <c r="FD229" i="53"/>
  <c r="FE229" i="53" s="1"/>
  <c r="FB229" i="53"/>
  <c r="FA229" i="53"/>
  <c r="EZ229" i="53"/>
  <c r="EY229" i="53"/>
  <c r="EX229" i="53"/>
  <c r="FD228" i="53"/>
  <c r="FE228" i="53" s="1"/>
  <c r="FB228" i="53"/>
  <c r="FA228" i="53"/>
  <c r="EZ228" i="53"/>
  <c r="EY228" i="53"/>
  <c r="EX228" i="53"/>
  <c r="FD227" i="53"/>
  <c r="FE227" i="53" s="1"/>
  <c r="FB227" i="53"/>
  <c r="FA227" i="53"/>
  <c r="EZ227" i="53"/>
  <c r="EY227" i="53"/>
  <c r="EX227" i="53"/>
  <c r="FD226" i="53"/>
  <c r="FE226" i="53" s="1"/>
  <c r="FB226" i="53"/>
  <c r="FA226" i="53"/>
  <c r="EZ226" i="53"/>
  <c r="EY226" i="53"/>
  <c r="EX226" i="53"/>
  <c r="FD224" i="53"/>
  <c r="FE224" i="53" s="1"/>
  <c r="FB224" i="53"/>
  <c r="FA224" i="53"/>
  <c r="EZ224" i="53"/>
  <c r="EY224" i="53"/>
  <c r="EX224" i="53"/>
  <c r="FD223" i="53"/>
  <c r="FE223" i="53" s="1"/>
  <c r="FB223" i="53"/>
  <c r="FA223" i="53"/>
  <c r="EZ223" i="53"/>
  <c r="EY223" i="53"/>
  <c r="EX223" i="53"/>
  <c r="FD222" i="53"/>
  <c r="FE222" i="53" s="1"/>
  <c r="FB222" i="53"/>
  <c r="FA222" i="53"/>
  <c r="EZ222" i="53"/>
  <c r="EY222" i="53"/>
  <c r="EX222" i="53"/>
  <c r="FD219" i="53"/>
  <c r="FE219" i="53" s="1"/>
  <c r="FB219" i="53"/>
  <c r="FA219" i="53"/>
  <c r="EZ219" i="53"/>
  <c r="EY219" i="53"/>
  <c r="EX219" i="53"/>
  <c r="FD218" i="53"/>
  <c r="FE218" i="53" s="1"/>
  <c r="FB218" i="53"/>
  <c r="FA218" i="53"/>
  <c r="EZ218" i="53"/>
  <c r="EY218" i="53"/>
  <c r="FD217" i="53"/>
  <c r="FE217" i="53" s="1"/>
  <c r="FB217" i="53"/>
  <c r="FA217" i="53"/>
  <c r="EZ217" i="53"/>
  <c r="EY217" i="53"/>
  <c r="EX217" i="53"/>
  <c r="FD216" i="53"/>
  <c r="FE216" i="53" s="1"/>
  <c r="FB216" i="53"/>
  <c r="FA216" i="53"/>
  <c r="EZ216" i="53"/>
  <c r="EY216" i="53"/>
  <c r="EX216" i="53"/>
  <c r="FD215" i="53"/>
  <c r="FE215" i="53" s="1"/>
  <c r="FB215" i="53"/>
  <c r="FA215" i="53"/>
  <c r="EZ215" i="53"/>
  <c r="EY215" i="53"/>
  <c r="EX215" i="53"/>
  <c r="FD214" i="53"/>
  <c r="FE214" i="53" s="1"/>
  <c r="FB214" i="53"/>
  <c r="FA214" i="53"/>
  <c r="EZ214" i="53"/>
  <c r="EY214" i="53"/>
  <c r="EX214" i="53"/>
  <c r="FD213" i="53"/>
  <c r="FE213" i="53" s="1"/>
  <c r="FB213" i="53"/>
  <c r="FA213" i="53"/>
  <c r="EZ213" i="53"/>
  <c r="EY213" i="53"/>
  <c r="EX213" i="53"/>
  <c r="FD212" i="53"/>
  <c r="FE212" i="53" s="1"/>
  <c r="FB212" i="53"/>
  <c r="FA212" i="53"/>
  <c r="EZ212" i="53"/>
  <c r="EY212" i="53"/>
  <c r="EX212" i="53"/>
  <c r="FD211" i="53"/>
  <c r="FE211" i="53" s="1"/>
  <c r="FB211" i="53"/>
  <c r="FA211" i="53"/>
  <c r="EZ211" i="53"/>
  <c r="EY211" i="53"/>
  <c r="EX211" i="53"/>
  <c r="FD210" i="53"/>
  <c r="FE210" i="53" s="1"/>
  <c r="FB210" i="53"/>
  <c r="FA210" i="53"/>
  <c r="EZ210" i="53"/>
  <c r="EY210" i="53"/>
  <c r="EX210" i="53"/>
  <c r="FD209" i="53"/>
  <c r="FE209" i="53" s="1"/>
  <c r="FB209" i="53"/>
  <c r="FA209" i="53"/>
  <c r="EZ209" i="53"/>
  <c r="EY209" i="53"/>
  <c r="EX209" i="53"/>
  <c r="FD208" i="53"/>
  <c r="FE208" i="53" s="1"/>
  <c r="FB208" i="53"/>
  <c r="FA208" i="53"/>
  <c r="EZ208" i="53"/>
  <c r="EY208" i="53"/>
  <c r="EX208" i="53"/>
  <c r="FD207" i="53"/>
  <c r="FE207" i="53" s="1"/>
  <c r="FB207" i="53"/>
  <c r="FA207" i="53"/>
  <c r="EZ207" i="53"/>
  <c r="EY207" i="53"/>
  <c r="EX207" i="53"/>
  <c r="FD206" i="53"/>
  <c r="FE206" i="53" s="1"/>
  <c r="FB206" i="53"/>
  <c r="FA206" i="53"/>
  <c r="EZ206" i="53"/>
  <c r="EY206" i="53"/>
  <c r="EX206" i="53"/>
  <c r="FD205" i="53"/>
  <c r="FE205" i="53" s="1"/>
  <c r="FB205" i="53"/>
  <c r="FA205" i="53"/>
  <c r="EZ205" i="53"/>
  <c r="EY205" i="53"/>
  <c r="EX205" i="53"/>
  <c r="FD204" i="53"/>
  <c r="FE204" i="53" s="1"/>
  <c r="FB204" i="53"/>
  <c r="FA204" i="53"/>
  <c r="EZ204" i="53"/>
  <c r="EY204" i="53"/>
  <c r="EX204" i="53"/>
  <c r="FD203" i="53"/>
  <c r="FE203" i="53" s="1"/>
  <c r="FB203" i="53"/>
  <c r="FA203" i="53"/>
  <c r="EZ203" i="53"/>
  <c r="EY203" i="53"/>
  <c r="EX203" i="53"/>
  <c r="FD202" i="53"/>
  <c r="FE202" i="53" s="1"/>
  <c r="FB202" i="53"/>
  <c r="FA202" i="53"/>
  <c r="EZ202" i="53"/>
  <c r="EY202" i="53"/>
  <c r="EX202" i="53"/>
  <c r="FD198" i="53"/>
  <c r="FE198" i="53" s="1"/>
  <c r="FB198" i="53"/>
  <c r="FA198" i="53"/>
  <c r="EZ198" i="53"/>
  <c r="EY198" i="53"/>
  <c r="EX198" i="53"/>
  <c r="FD197" i="53"/>
  <c r="FE197" i="53" s="1"/>
  <c r="FB197" i="53"/>
  <c r="FA197" i="53"/>
  <c r="EZ197" i="53"/>
  <c r="EY197" i="53"/>
  <c r="EX197" i="53"/>
  <c r="FD196" i="53"/>
  <c r="FE196" i="53" s="1"/>
  <c r="FB196" i="53"/>
  <c r="FA196" i="53"/>
  <c r="EZ196" i="53"/>
  <c r="EY196" i="53"/>
  <c r="EX196" i="53"/>
  <c r="FD195" i="53"/>
  <c r="FE195" i="53" s="1"/>
  <c r="FB195" i="53"/>
  <c r="FA195" i="53"/>
  <c r="EZ195" i="53"/>
  <c r="EY195" i="53"/>
  <c r="EX195" i="53"/>
  <c r="FD194" i="53"/>
  <c r="FE194" i="53" s="1"/>
  <c r="FB194" i="53"/>
  <c r="FA194" i="53"/>
  <c r="EZ194" i="53"/>
  <c r="EY194" i="53"/>
  <c r="EX194" i="53"/>
  <c r="FD193" i="53"/>
  <c r="FE193" i="53" s="1"/>
  <c r="FB193" i="53"/>
  <c r="FA193" i="53"/>
  <c r="EZ193" i="53"/>
  <c r="EY193" i="53"/>
  <c r="EX193" i="53"/>
  <c r="FD192" i="53"/>
  <c r="FE192" i="53" s="1"/>
  <c r="FB192" i="53"/>
  <c r="FA192" i="53"/>
  <c r="EZ192" i="53"/>
  <c r="EY192" i="53"/>
  <c r="EX192" i="53"/>
  <c r="FD191" i="53"/>
  <c r="FE191" i="53" s="1"/>
  <c r="FB191" i="53"/>
  <c r="FA191" i="53"/>
  <c r="EZ191" i="53"/>
  <c r="EY191" i="53"/>
  <c r="EX191" i="53"/>
  <c r="FD190" i="53"/>
  <c r="FE190" i="53" s="1"/>
  <c r="FB190" i="53"/>
  <c r="FA190" i="53"/>
  <c r="EZ190" i="53"/>
  <c r="EY190" i="53"/>
  <c r="EX190" i="53"/>
  <c r="FD188" i="53"/>
  <c r="FE188" i="53" s="1"/>
  <c r="FB188" i="53"/>
  <c r="FA188" i="53"/>
  <c r="EZ188" i="53"/>
  <c r="EY188" i="53"/>
  <c r="EX188" i="53"/>
  <c r="FD187" i="53"/>
  <c r="FE187" i="53" s="1"/>
  <c r="FB187" i="53"/>
  <c r="FA187" i="53"/>
  <c r="EZ187" i="53"/>
  <c r="EY187" i="53"/>
  <c r="EX187" i="53"/>
  <c r="FD185" i="53"/>
  <c r="FE185" i="53" s="1"/>
  <c r="FB185" i="53"/>
  <c r="FA185" i="53"/>
  <c r="EZ185" i="53"/>
  <c r="EY185" i="53"/>
  <c r="EX185" i="53"/>
  <c r="FD184" i="53"/>
  <c r="FE184" i="53" s="1"/>
  <c r="FB184" i="53"/>
  <c r="FA184" i="53"/>
  <c r="EZ184" i="53"/>
  <c r="EY184" i="53"/>
  <c r="FD183" i="53"/>
  <c r="FE183" i="53" s="1"/>
  <c r="FB183" i="53"/>
  <c r="FA183" i="53"/>
  <c r="EZ183" i="53"/>
  <c r="EY183" i="53"/>
  <c r="EX183" i="53"/>
  <c r="FD182" i="53"/>
  <c r="FE182" i="53" s="1"/>
  <c r="FB182" i="53"/>
  <c r="FA182" i="53"/>
  <c r="EZ182" i="53"/>
  <c r="EY182" i="53"/>
  <c r="EX182" i="53"/>
  <c r="FD181" i="53"/>
  <c r="FE181" i="53" s="1"/>
  <c r="FB181" i="53"/>
  <c r="FA181" i="53"/>
  <c r="EZ181" i="53"/>
  <c r="EY181" i="53"/>
  <c r="EX181" i="53"/>
  <c r="FD179" i="53"/>
  <c r="FE179" i="53" s="1"/>
  <c r="FB179" i="53"/>
  <c r="FA179" i="53"/>
  <c r="EY179" i="53"/>
  <c r="EX179" i="53"/>
  <c r="FD178" i="53"/>
  <c r="FE178" i="53" s="1"/>
  <c r="FB178" i="53"/>
  <c r="FA178" i="53"/>
  <c r="EZ178" i="53"/>
  <c r="EY178" i="53"/>
  <c r="EX178" i="53"/>
  <c r="FD177" i="53"/>
  <c r="FE177" i="53" s="1"/>
  <c r="FB177" i="53"/>
  <c r="FA177" i="53"/>
  <c r="EY177" i="53"/>
  <c r="EX177" i="53"/>
  <c r="FD175" i="53"/>
  <c r="FE175" i="53" s="1"/>
  <c r="FB175" i="53"/>
  <c r="FA175" i="53"/>
  <c r="EZ175" i="53"/>
  <c r="EY175" i="53"/>
  <c r="EX175" i="53"/>
  <c r="FD174" i="53"/>
  <c r="FE174" i="53" s="1"/>
  <c r="FB174" i="53"/>
  <c r="FA174" i="53"/>
  <c r="EZ174" i="53"/>
  <c r="EY174" i="53"/>
  <c r="EX174" i="53"/>
  <c r="FD173" i="53"/>
  <c r="FE173" i="53" s="1"/>
  <c r="FB173" i="53"/>
  <c r="FA173" i="53"/>
  <c r="EZ173" i="53"/>
  <c r="EY173" i="53"/>
  <c r="EX173" i="53"/>
  <c r="FD172" i="53"/>
  <c r="FE172" i="53" s="1"/>
  <c r="FB172" i="53"/>
  <c r="FA172" i="53"/>
  <c r="EZ172" i="53"/>
  <c r="EY172" i="53"/>
  <c r="EX172" i="53"/>
  <c r="FD169" i="53"/>
  <c r="FE169" i="53" s="1"/>
  <c r="FB169" i="53"/>
  <c r="FA169" i="53"/>
  <c r="EZ169" i="53"/>
  <c r="EY169" i="53"/>
  <c r="EX169" i="53"/>
  <c r="FD168" i="53"/>
  <c r="FE168" i="53" s="1"/>
  <c r="FB168" i="53"/>
  <c r="FA168" i="53"/>
  <c r="EZ168" i="53"/>
  <c r="EY168" i="53"/>
  <c r="EX168" i="53"/>
  <c r="FD167" i="53"/>
  <c r="FE167" i="53" s="1"/>
  <c r="FB167" i="53"/>
  <c r="FA167" i="53"/>
  <c r="EZ167" i="53"/>
  <c r="EY167" i="53"/>
  <c r="EX167" i="53"/>
  <c r="FD166" i="53"/>
  <c r="FE166" i="53" s="1"/>
  <c r="FB166" i="53"/>
  <c r="FA166" i="53"/>
  <c r="EZ166" i="53"/>
  <c r="EY166" i="53"/>
  <c r="EX166" i="53"/>
  <c r="FD165" i="53"/>
  <c r="FE165" i="53" s="1"/>
  <c r="FB165" i="53"/>
  <c r="FA165" i="53"/>
  <c r="EZ165" i="53"/>
  <c r="EY165" i="53"/>
  <c r="EX165" i="53"/>
  <c r="FD164" i="53"/>
  <c r="FE164" i="53" s="1"/>
  <c r="FB164" i="53"/>
  <c r="FA164" i="53"/>
  <c r="EZ164" i="53"/>
  <c r="EY164" i="53"/>
  <c r="EX164" i="53"/>
  <c r="FD163" i="53"/>
  <c r="FE163" i="53" s="1"/>
  <c r="FB163" i="53"/>
  <c r="FA163" i="53"/>
  <c r="EZ163" i="53"/>
  <c r="EY163" i="53"/>
  <c r="EX163" i="53"/>
  <c r="FD162" i="53"/>
  <c r="FE162" i="53" s="1"/>
  <c r="FB162" i="53"/>
  <c r="FA162" i="53"/>
  <c r="EZ162" i="53"/>
  <c r="EY162" i="53"/>
  <c r="EX162" i="53"/>
  <c r="FD161" i="53"/>
  <c r="FE161" i="53" s="1"/>
  <c r="FB161" i="53"/>
  <c r="FA161" i="53"/>
  <c r="EZ161" i="53"/>
  <c r="EY161" i="53"/>
  <c r="EX161" i="53"/>
  <c r="FD160" i="53"/>
  <c r="FE160" i="53" s="1"/>
  <c r="FB160" i="53"/>
  <c r="FA160" i="53"/>
  <c r="EZ160" i="53"/>
  <c r="EY160" i="53"/>
  <c r="EX160" i="53"/>
  <c r="FD159" i="53"/>
  <c r="FE159" i="53" s="1"/>
  <c r="FB159" i="53"/>
  <c r="FA159" i="53"/>
  <c r="EZ159" i="53"/>
  <c r="EY159" i="53"/>
  <c r="EX159" i="53"/>
  <c r="FD157" i="53"/>
  <c r="FE157" i="53" s="1"/>
  <c r="FB157" i="53"/>
  <c r="FA157" i="53"/>
  <c r="EZ157" i="53"/>
  <c r="EY157" i="53"/>
  <c r="EX157" i="53"/>
  <c r="FD156" i="53"/>
  <c r="FE156" i="53" s="1"/>
  <c r="FB156" i="53"/>
  <c r="FA156" i="53"/>
  <c r="EZ156" i="53"/>
  <c r="EY156" i="53"/>
  <c r="EX156" i="53"/>
  <c r="FD155" i="53"/>
  <c r="FE155" i="53" s="1"/>
  <c r="FB155" i="53"/>
  <c r="FA155" i="53"/>
  <c r="EZ155" i="53"/>
  <c r="EY155" i="53"/>
  <c r="EX155" i="53"/>
  <c r="FD154" i="53"/>
  <c r="FE154" i="53" s="1"/>
  <c r="FB154" i="53"/>
  <c r="FA154" i="53"/>
  <c r="EZ154" i="53"/>
  <c r="EY154" i="53"/>
  <c r="EX154" i="53"/>
  <c r="FD153" i="53"/>
  <c r="FE153" i="53" s="1"/>
  <c r="FB153" i="53"/>
  <c r="FA153" i="53"/>
  <c r="EZ153" i="53"/>
  <c r="EY153" i="53"/>
  <c r="EX153" i="53"/>
  <c r="FD152" i="53"/>
  <c r="FE152" i="53" s="1"/>
  <c r="FB152" i="53"/>
  <c r="FA152" i="53"/>
  <c r="EZ152" i="53"/>
  <c r="EY152" i="53"/>
  <c r="EX152" i="53"/>
  <c r="FD151" i="53"/>
  <c r="FE151" i="53" s="1"/>
  <c r="FB151" i="53"/>
  <c r="FA151" i="53"/>
  <c r="EZ151" i="53"/>
  <c r="EY151" i="53"/>
  <c r="EX151" i="53"/>
  <c r="FD150" i="53"/>
  <c r="FE150" i="53" s="1"/>
  <c r="FB150" i="53"/>
  <c r="FA150" i="53"/>
  <c r="EZ150" i="53"/>
  <c r="EY150" i="53"/>
  <c r="EX150" i="53"/>
  <c r="FD149" i="53"/>
  <c r="FE149" i="53" s="1"/>
  <c r="FB149" i="53"/>
  <c r="FA149" i="53"/>
  <c r="EZ149" i="53"/>
  <c r="EY149" i="53"/>
  <c r="EX149" i="53"/>
  <c r="FD148" i="53"/>
  <c r="FE148" i="53" s="1"/>
  <c r="FB148" i="53"/>
  <c r="FA148" i="53"/>
  <c r="EZ148" i="53"/>
  <c r="EY148" i="53"/>
  <c r="EX148" i="53"/>
  <c r="FD145" i="53"/>
  <c r="FE145" i="53" s="1"/>
  <c r="FB145" i="53"/>
  <c r="FA145" i="53"/>
  <c r="EZ145" i="53"/>
  <c r="EY145" i="53"/>
  <c r="EX145" i="53"/>
  <c r="FD144" i="53"/>
  <c r="FE144" i="53" s="1"/>
  <c r="FB144" i="53"/>
  <c r="FA144" i="53"/>
  <c r="EZ144" i="53"/>
  <c r="EY144" i="53"/>
  <c r="EX144" i="53"/>
  <c r="FD142" i="53"/>
  <c r="FE142" i="53" s="1"/>
  <c r="FB142" i="53"/>
  <c r="FA142" i="53"/>
  <c r="EZ142" i="53"/>
  <c r="EY142" i="53"/>
  <c r="EX142" i="53"/>
  <c r="FD141" i="53"/>
  <c r="FE141" i="53" s="1"/>
  <c r="FB141" i="53"/>
  <c r="FA141" i="53"/>
  <c r="EZ141" i="53"/>
  <c r="EY141" i="53"/>
  <c r="EX141" i="53"/>
  <c r="FD140" i="53"/>
  <c r="FE140" i="53" s="1"/>
  <c r="FB140" i="53"/>
  <c r="FA140" i="53"/>
  <c r="EZ140" i="53"/>
  <c r="EY140" i="53"/>
  <c r="EX140" i="53"/>
  <c r="FD139" i="53"/>
  <c r="FE139" i="53" s="1"/>
  <c r="FB139" i="53"/>
  <c r="FA139" i="53"/>
  <c r="EZ139" i="53"/>
  <c r="EY139" i="53"/>
  <c r="EX139" i="53"/>
  <c r="FD137" i="53"/>
  <c r="FE137" i="53" s="1"/>
  <c r="FB137" i="53"/>
  <c r="FA137" i="53"/>
  <c r="EZ137" i="53"/>
  <c r="EY137" i="53"/>
  <c r="EX137" i="53"/>
  <c r="FD134" i="53"/>
  <c r="FE134" i="53" s="1"/>
  <c r="FB134" i="53"/>
  <c r="FA134" i="53"/>
  <c r="EZ134" i="53"/>
  <c r="EY134" i="53"/>
  <c r="EX134" i="53"/>
  <c r="FD133" i="53"/>
  <c r="FE133" i="53" s="1"/>
  <c r="FB133" i="53"/>
  <c r="FA133" i="53"/>
  <c r="EZ133" i="53"/>
  <c r="EY133" i="53"/>
  <c r="EX133" i="53"/>
  <c r="FD131" i="53"/>
  <c r="FE131" i="53" s="1"/>
  <c r="FB131" i="53"/>
  <c r="FA131" i="53"/>
  <c r="EY131" i="53"/>
  <c r="EX131" i="53"/>
  <c r="FD130" i="53"/>
  <c r="FE130" i="53" s="1"/>
  <c r="FB130" i="53"/>
  <c r="FA130" i="53"/>
  <c r="EZ130" i="53"/>
  <c r="EY130" i="53"/>
  <c r="EX130" i="53"/>
  <c r="FD129" i="53"/>
  <c r="FE129" i="53" s="1"/>
  <c r="FB129" i="53"/>
  <c r="FA129" i="53"/>
  <c r="EY129" i="53"/>
  <c r="EX129" i="53"/>
  <c r="FD128" i="53"/>
  <c r="FE128" i="53" s="1"/>
  <c r="FB128" i="53"/>
  <c r="FA128" i="53"/>
  <c r="EY128" i="53"/>
  <c r="EX128" i="53"/>
  <c r="FD126" i="53"/>
  <c r="FE126" i="53" s="1"/>
  <c r="FB126" i="53"/>
  <c r="FA126" i="53"/>
  <c r="EZ126" i="53"/>
  <c r="EY126" i="53"/>
  <c r="EX126" i="53"/>
  <c r="FD125" i="53"/>
  <c r="FE125" i="53" s="1"/>
  <c r="FB125" i="53"/>
  <c r="FA125" i="53"/>
  <c r="EZ125" i="53"/>
  <c r="EY125" i="53"/>
  <c r="EX125" i="53"/>
  <c r="FD121" i="53"/>
  <c r="FE121" i="53" s="1"/>
  <c r="FB121" i="53"/>
  <c r="FA121" i="53"/>
  <c r="EZ121" i="53"/>
  <c r="EY121" i="53"/>
  <c r="EX121" i="53"/>
  <c r="FD120" i="53"/>
  <c r="FE120" i="53" s="1"/>
  <c r="FB120" i="53"/>
  <c r="FA120" i="53"/>
  <c r="EY120" i="53"/>
  <c r="EX120" i="53"/>
  <c r="FD119" i="53"/>
  <c r="FE119" i="53" s="1"/>
  <c r="FB119" i="53"/>
  <c r="FA119" i="53"/>
  <c r="EY119" i="53"/>
  <c r="EX119" i="53"/>
  <c r="FD118" i="53"/>
  <c r="FE118" i="53" s="1"/>
  <c r="FB118" i="53"/>
  <c r="FA118" i="53"/>
  <c r="EY118" i="53"/>
  <c r="EX118" i="53"/>
  <c r="FD117" i="53"/>
  <c r="FE117" i="53" s="1"/>
  <c r="FB117" i="53"/>
  <c r="FA117" i="53"/>
  <c r="EY117" i="53"/>
  <c r="EX117" i="53"/>
  <c r="FD116" i="53"/>
  <c r="FE116" i="53" s="1"/>
  <c r="FB116" i="53"/>
  <c r="FA116" i="53"/>
  <c r="EZ116" i="53"/>
  <c r="EY116" i="53"/>
  <c r="EX116" i="53"/>
  <c r="FD114" i="53"/>
  <c r="FE114" i="53" s="1"/>
  <c r="FB114" i="53"/>
  <c r="FA114" i="53"/>
  <c r="EZ114" i="53"/>
  <c r="EY114" i="53"/>
  <c r="EX114" i="53"/>
  <c r="FD112" i="53"/>
  <c r="FE112" i="53" s="1"/>
  <c r="FB112" i="53"/>
  <c r="FA112" i="53"/>
  <c r="EZ112" i="53"/>
  <c r="EY112" i="53"/>
  <c r="EX112" i="53"/>
  <c r="FD111" i="53"/>
  <c r="FE111" i="53" s="1"/>
  <c r="FB111" i="53"/>
  <c r="FA111" i="53"/>
  <c r="EY111" i="53"/>
  <c r="EX111" i="53"/>
  <c r="FD110" i="53"/>
  <c r="FE110" i="53" s="1"/>
  <c r="FB110" i="53"/>
  <c r="FA110" i="53"/>
  <c r="EY110" i="53"/>
  <c r="EX110" i="53"/>
  <c r="FD107" i="53"/>
  <c r="FE107" i="53" s="1"/>
  <c r="FB107" i="53"/>
  <c r="FA107" i="53"/>
  <c r="EY107" i="53"/>
  <c r="EX107" i="53"/>
  <c r="FE105" i="53"/>
  <c r="FD105" i="53"/>
  <c r="FB105" i="53"/>
  <c r="FA105" i="53"/>
  <c r="EZ105" i="53"/>
  <c r="EY105" i="53"/>
  <c r="EX105" i="53"/>
  <c r="FD104" i="53"/>
  <c r="FE104" i="53" s="1"/>
  <c r="FB104" i="53"/>
  <c r="FA104" i="53"/>
  <c r="EZ104" i="53"/>
  <c r="EY104" i="53"/>
  <c r="EX104" i="53"/>
  <c r="FE103" i="53"/>
  <c r="FD103" i="53"/>
  <c r="FB103" i="53"/>
  <c r="FA103" i="53"/>
  <c r="EZ103" i="53"/>
  <c r="EY103" i="53"/>
  <c r="EX103" i="53"/>
  <c r="FD102" i="53"/>
  <c r="FE102" i="53" s="1"/>
  <c r="FB102" i="53"/>
  <c r="FA102" i="53"/>
  <c r="EZ102" i="53"/>
  <c r="EY102" i="53"/>
  <c r="EX102" i="53"/>
  <c r="FD101" i="53"/>
  <c r="FE101" i="53" s="1"/>
  <c r="FB101" i="53"/>
  <c r="FA101" i="53"/>
  <c r="EZ101" i="53"/>
  <c r="EY101" i="53"/>
  <c r="EX101" i="53"/>
  <c r="FD98" i="53"/>
  <c r="FE98" i="53" s="1"/>
  <c r="FB98" i="53"/>
  <c r="FA98" i="53"/>
  <c r="EY98" i="53"/>
  <c r="EX98" i="53"/>
  <c r="FD95" i="53"/>
  <c r="FE95" i="53" s="1"/>
  <c r="FB95" i="53"/>
  <c r="FA95" i="53"/>
  <c r="EY95" i="53"/>
  <c r="EX95" i="53"/>
  <c r="FD94" i="53"/>
  <c r="FE94" i="53" s="1"/>
  <c r="FB94" i="53"/>
  <c r="FA94" i="53"/>
  <c r="EY94" i="53"/>
  <c r="EX94" i="53"/>
  <c r="FD92" i="53"/>
  <c r="FE92" i="53" s="1"/>
  <c r="FB92" i="53"/>
  <c r="FA92" i="53"/>
  <c r="EZ92" i="53"/>
  <c r="EY92" i="53"/>
  <c r="EX92" i="53"/>
  <c r="FD91" i="53"/>
  <c r="FE91" i="53" s="1"/>
  <c r="FB91" i="53"/>
  <c r="FA91" i="53"/>
  <c r="EZ91" i="53"/>
  <c r="EY91" i="53"/>
  <c r="EX91" i="53"/>
  <c r="FD90" i="53"/>
  <c r="FE90" i="53" s="1"/>
  <c r="FB90" i="53"/>
  <c r="FA90" i="53"/>
  <c r="EZ90" i="53"/>
  <c r="EY90" i="53"/>
  <c r="EX90" i="53"/>
  <c r="FD89" i="53"/>
  <c r="FE89" i="53" s="1"/>
  <c r="FB89" i="53"/>
  <c r="FA89" i="53"/>
  <c r="EZ89" i="53"/>
  <c r="EY89" i="53"/>
  <c r="EX89" i="53"/>
  <c r="FD88" i="53"/>
  <c r="FE88" i="53" s="1"/>
  <c r="FB88" i="53"/>
  <c r="FA88" i="53"/>
  <c r="EZ88" i="53"/>
  <c r="EY88" i="53"/>
  <c r="EX88" i="53"/>
  <c r="FD86" i="53"/>
  <c r="FE86" i="53" s="1"/>
  <c r="FB86" i="53"/>
  <c r="FA86" i="53"/>
  <c r="EZ86" i="53"/>
  <c r="EY86" i="53"/>
  <c r="EX86" i="53"/>
  <c r="FD85" i="53"/>
  <c r="FE85" i="53" s="1"/>
  <c r="FB85" i="53"/>
  <c r="FA85" i="53"/>
  <c r="EZ85" i="53"/>
  <c r="EY85" i="53"/>
  <c r="EX85" i="53"/>
  <c r="FD84" i="53"/>
  <c r="FE84" i="53" s="1"/>
  <c r="FB84" i="53"/>
  <c r="FA84" i="53"/>
  <c r="EZ84" i="53"/>
  <c r="EY84" i="53"/>
  <c r="EX84" i="53"/>
  <c r="FD83" i="53"/>
  <c r="FE83" i="53" s="1"/>
  <c r="FB83" i="53"/>
  <c r="FA83" i="53"/>
  <c r="EY83" i="53"/>
  <c r="EX83" i="53"/>
  <c r="FD82" i="53"/>
  <c r="FE82" i="53" s="1"/>
  <c r="FB82" i="53"/>
  <c r="FA82" i="53"/>
  <c r="EZ82" i="53"/>
  <c r="EY82" i="53"/>
  <c r="EX82" i="53"/>
  <c r="FD81" i="53"/>
  <c r="FE81" i="53" s="1"/>
  <c r="FB81" i="53"/>
  <c r="FA81" i="53"/>
  <c r="EZ81" i="53"/>
  <c r="EY81" i="53"/>
  <c r="EX81" i="53"/>
  <c r="FD79" i="53"/>
  <c r="FE79" i="53" s="1"/>
  <c r="FB79" i="53"/>
  <c r="FA79" i="53"/>
  <c r="EY79" i="53"/>
  <c r="EX79" i="53"/>
  <c r="FD77" i="53"/>
  <c r="FE77" i="53" s="1"/>
  <c r="FB77" i="53"/>
  <c r="FA77" i="53"/>
  <c r="EZ77" i="53"/>
  <c r="EY77" i="53"/>
  <c r="EX77" i="53"/>
  <c r="FD76" i="53"/>
  <c r="FE76" i="53" s="1"/>
  <c r="FB76" i="53"/>
  <c r="FA76" i="53"/>
  <c r="EY76" i="53"/>
  <c r="EX76" i="53"/>
  <c r="FD74" i="53"/>
  <c r="FE74" i="53" s="1"/>
  <c r="FB74" i="53"/>
  <c r="FA74" i="53"/>
  <c r="EZ74" i="53"/>
  <c r="EY74" i="53"/>
  <c r="EX74" i="53"/>
  <c r="FD72" i="53"/>
  <c r="FE72" i="53" s="1"/>
  <c r="FB72" i="53"/>
  <c r="FA72" i="53"/>
  <c r="EZ72" i="53"/>
  <c r="EY72" i="53"/>
  <c r="EX72" i="53"/>
  <c r="FD71" i="53"/>
  <c r="FE71" i="53" s="1"/>
  <c r="FB71" i="53"/>
  <c r="FA71" i="53"/>
  <c r="EZ71" i="53"/>
  <c r="EY71" i="53"/>
  <c r="EX71" i="53"/>
  <c r="FD68" i="53"/>
  <c r="FE68" i="53" s="1"/>
  <c r="FB68" i="53"/>
  <c r="FA68" i="53"/>
  <c r="EZ68" i="53"/>
  <c r="EY68" i="53"/>
  <c r="EX68" i="53"/>
  <c r="FD67" i="53"/>
  <c r="FE67" i="53" s="1"/>
  <c r="FB67" i="53"/>
  <c r="FA67" i="53"/>
  <c r="EZ67" i="53"/>
  <c r="EY67" i="53"/>
  <c r="EX67" i="53"/>
  <c r="FD63" i="53"/>
  <c r="FE63" i="53" s="1"/>
  <c r="FB63" i="53"/>
  <c r="FA63" i="53"/>
  <c r="EY63" i="53"/>
  <c r="EX63" i="53"/>
  <c r="FD61" i="53"/>
  <c r="FE61" i="53" s="1"/>
  <c r="FB61" i="53"/>
  <c r="FA61" i="53"/>
  <c r="EZ61" i="53"/>
  <c r="EY61" i="53"/>
  <c r="EX61" i="53"/>
  <c r="FD60" i="53"/>
  <c r="FE60" i="53" s="1"/>
  <c r="FB60" i="53"/>
  <c r="FA60" i="53"/>
  <c r="EZ60" i="53"/>
  <c r="EY60" i="53"/>
  <c r="EX60" i="53"/>
  <c r="FD59" i="53"/>
  <c r="FE59" i="53" s="1"/>
  <c r="FB59" i="53"/>
  <c r="FA59" i="53"/>
  <c r="EY59" i="53"/>
  <c r="EX59" i="53"/>
  <c r="FD58" i="53"/>
  <c r="FE58" i="53" s="1"/>
  <c r="FB58" i="53"/>
  <c r="FA58" i="53"/>
  <c r="EY58" i="53"/>
  <c r="EX58" i="53"/>
  <c r="FD56" i="53"/>
  <c r="FE56" i="53" s="1"/>
  <c r="FB56" i="53"/>
  <c r="FA56" i="53"/>
  <c r="EZ56" i="53"/>
  <c r="EY56" i="53"/>
  <c r="EX56" i="53"/>
  <c r="FD55" i="53"/>
  <c r="FE55" i="53" s="1"/>
  <c r="FB55" i="53"/>
  <c r="FA55" i="53"/>
  <c r="EY55" i="53"/>
  <c r="EX55" i="53"/>
  <c r="FD52" i="53"/>
  <c r="FE52" i="53" s="1"/>
  <c r="FB52" i="53"/>
  <c r="FA52" i="53"/>
  <c r="EZ52" i="53"/>
  <c r="EY52" i="53"/>
  <c r="EX52" i="53"/>
  <c r="FD51" i="53"/>
  <c r="FE51" i="53" s="1"/>
  <c r="FB51" i="53"/>
  <c r="FA51" i="53"/>
  <c r="EZ51" i="53"/>
  <c r="EY51" i="53"/>
  <c r="EX51" i="53"/>
  <c r="FD50" i="53"/>
  <c r="FE50" i="53" s="1"/>
  <c r="FB50" i="53"/>
  <c r="FA50" i="53"/>
  <c r="EZ50" i="53"/>
  <c r="EY50" i="53"/>
  <c r="EX50" i="53"/>
  <c r="FD49" i="53"/>
  <c r="FE49" i="53" s="1"/>
  <c r="FB49" i="53"/>
  <c r="FA49" i="53"/>
  <c r="EZ49" i="53"/>
  <c r="EY49" i="53"/>
  <c r="EX49" i="53"/>
  <c r="FD48" i="53"/>
  <c r="FE48" i="53" s="1"/>
  <c r="FB48" i="53"/>
  <c r="FA48" i="53"/>
  <c r="EZ48" i="53"/>
  <c r="EY48" i="53"/>
  <c r="EX48" i="53"/>
  <c r="FD47" i="53"/>
  <c r="FE47" i="53" s="1"/>
  <c r="FB47" i="53"/>
  <c r="FA47" i="53"/>
  <c r="EZ47" i="53"/>
  <c r="EY47" i="53"/>
  <c r="EX47" i="53"/>
  <c r="FD46" i="53"/>
  <c r="FE46" i="53" s="1"/>
  <c r="FB46" i="53"/>
  <c r="FA46" i="53"/>
  <c r="EZ46" i="53"/>
  <c r="EY46" i="53"/>
  <c r="EX46" i="53"/>
  <c r="FD45" i="53"/>
  <c r="FE45" i="53" s="1"/>
  <c r="FB45" i="53"/>
  <c r="FA45" i="53"/>
  <c r="EZ45" i="53"/>
  <c r="EY45" i="53"/>
  <c r="EX45" i="53"/>
  <c r="FD44" i="53"/>
  <c r="FE44" i="53" s="1"/>
  <c r="FB44" i="53"/>
  <c r="FA44" i="53"/>
  <c r="EY44" i="53"/>
  <c r="EX44" i="53"/>
  <c r="FD43" i="53"/>
  <c r="FE43" i="53" s="1"/>
  <c r="FB43" i="53"/>
  <c r="FA43" i="53"/>
  <c r="FD42" i="53"/>
  <c r="FE42" i="53" s="1"/>
  <c r="FB42" i="53"/>
  <c r="FA42" i="53"/>
  <c r="EZ42" i="53"/>
  <c r="EY42" i="53"/>
  <c r="FC42" i="53" s="1"/>
  <c r="EX42" i="53"/>
  <c r="FD41" i="53"/>
  <c r="FE41" i="53" s="1"/>
  <c r="FB41" i="53"/>
  <c r="FA41" i="53"/>
  <c r="EY41" i="53"/>
  <c r="EX41" i="53"/>
  <c r="FD40" i="53"/>
  <c r="FE40" i="53" s="1"/>
  <c r="FB40" i="53"/>
  <c r="FA40" i="53"/>
  <c r="EY40" i="53"/>
  <c r="EX40" i="53"/>
  <c r="FD39" i="53"/>
  <c r="FE39" i="53" s="1"/>
  <c r="FB39" i="53"/>
  <c r="FA39" i="53"/>
  <c r="EY39" i="53"/>
  <c r="EX39" i="53"/>
  <c r="FD38" i="53"/>
  <c r="FE38" i="53" s="1"/>
  <c r="FB38" i="53"/>
  <c r="FA38" i="53"/>
  <c r="EY38" i="53"/>
  <c r="EX38" i="53"/>
  <c r="FD37" i="53"/>
  <c r="FE37" i="53" s="1"/>
  <c r="FB37" i="53"/>
  <c r="FA37" i="53"/>
  <c r="EZ37" i="53"/>
  <c r="EY37" i="53"/>
  <c r="EX37" i="53"/>
  <c r="FD35" i="53"/>
  <c r="FE35" i="53" s="1"/>
  <c r="FB35" i="53"/>
  <c r="FA35" i="53"/>
  <c r="EZ35" i="53"/>
  <c r="EY35" i="53"/>
  <c r="EX35" i="53"/>
  <c r="FD34" i="53"/>
  <c r="FE34" i="53" s="1"/>
  <c r="FB34" i="53"/>
  <c r="FA34" i="53"/>
  <c r="EZ34" i="53"/>
  <c r="EY34" i="53"/>
  <c r="EX34" i="53"/>
  <c r="FD33" i="53"/>
  <c r="FE33" i="53" s="1"/>
  <c r="FB33" i="53"/>
  <c r="FA33" i="53"/>
  <c r="EZ33" i="53"/>
  <c r="EY33" i="53"/>
  <c r="FC33" i="53" s="1"/>
  <c r="EX33" i="53"/>
  <c r="FD32" i="53"/>
  <c r="FE32" i="53" s="1"/>
  <c r="FB32" i="53"/>
  <c r="FA32" i="53"/>
  <c r="EY32" i="53"/>
  <c r="EX32" i="53"/>
  <c r="FD31" i="53"/>
  <c r="FE31" i="53" s="1"/>
  <c r="FB31" i="53"/>
  <c r="FA31" i="53"/>
  <c r="EZ31" i="53"/>
  <c r="EY31" i="53"/>
  <c r="EX31" i="53"/>
  <c r="FD30" i="53"/>
  <c r="FE30" i="53" s="1"/>
  <c r="FB30" i="53"/>
  <c r="FA30" i="53"/>
  <c r="EZ30" i="53"/>
  <c r="EY30" i="53"/>
  <c r="EX30" i="53"/>
  <c r="FD29" i="53"/>
  <c r="FE29" i="53" s="1"/>
  <c r="FB29" i="53"/>
  <c r="FA29" i="53"/>
  <c r="EZ29" i="53"/>
  <c r="EY29" i="53"/>
  <c r="FC29" i="53" s="1"/>
  <c r="EX29" i="53"/>
  <c r="FD28" i="53"/>
  <c r="FE28" i="53" s="1"/>
  <c r="FB28" i="53"/>
  <c r="FA28" i="53"/>
  <c r="EZ28" i="53"/>
  <c r="EY28" i="53"/>
  <c r="EX28" i="53"/>
  <c r="FD27" i="53"/>
  <c r="FE27" i="53" s="1"/>
  <c r="FB27" i="53"/>
  <c r="FA27" i="53"/>
  <c r="EZ27" i="53"/>
  <c r="EY27" i="53"/>
  <c r="EX27" i="53"/>
  <c r="FD26" i="53"/>
  <c r="FE26" i="53" s="1"/>
  <c r="FB26" i="53"/>
  <c r="FA26" i="53"/>
  <c r="EZ26" i="53"/>
  <c r="EY26" i="53"/>
  <c r="EX26" i="53"/>
  <c r="FD25" i="53"/>
  <c r="FE25" i="53" s="1"/>
  <c r="FB25" i="53"/>
  <c r="FA25" i="53"/>
  <c r="EZ25" i="53"/>
  <c r="EY25" i="53"/>
  <c r="FC25" i="53" s="1"/>
  <c r="EX25" i="53"/>
  <c r="FD24" i="53"/>
  <c r="FE24" i="53" s="1"/>
  <c r="FB24" i="53"/>
  <c r="FA24" i="53"/>
  <c r="EZ24" i="53"/>
  <c r="EY24" i="53"/>
  <c r="EX24" i="53"/>
  <c r="FD23" i="53"/>
  <c r="FE23" i="53" s="1"/>
  <c r="FB23" i="53"/>
  <c r="FA23" i="53"/>
  <c r="EZ23" i="53"/>
  <c r="EY23" i="53"/>
  <c r="EX23" i="53"/>
  <c r="FD22" i="53"/>
  <c r="FE22" i="53" s="1"/>
  <c r="FB22" i="53"/>
  <c r="FA22" i="53"/>
  <c r="EZ22" i="53"/>
  <c r="EY22" i="53"/>
  <c r="EX22" i="53"/>
  <c r="FD21" i="53"/>
  <c r="FE21" i="53" s="1"/>
  <c r="FB21" i="53"/>
  <c r="FA21" i="53"/>
  <c r="EZ21" i="53"/>
  <c r="EY21" i="53"/>
  <c r="FC21" i="53" s="1"/>
  <c r="EX21" i="53"/>
  <c r="FD20" i="53"/>
  <c r="FE20" i="53" s="1"/>
  <c r="FB20" i="53"/>
  <c r="FA20" i="53"/>
  <c r="EY20" i="53"/>
  <c r="EX20" i="53"/>
  <c r="FD19" i="53"/>
  <c r="FE19" i="53" s="1"/>
  <c r="FB19" i="53"/>
  <c r="FA19" i="53"/>
  <c r="EZ19" i="53"/>
  <c r="EY19" i="53"/>
  <c r="EX19" i="53"/>
  <c r="FD16" i="53"/>
  <c r="FE16" i="53" s="1"/>
  <c r="FB16" i="53"/>
  <c r="FA16" i="53"/>
  <c r="EY16" i="53"/>
  <c r="EX16" i="53"/>
  <c r="ET8" i="53"/>
  <c r="ES2" i="53"/>
  <c r="EQ420" i="53" s="1"/>
  <c r="ED419" i="53"/>
  <c r="EH421" i="53" s="1"/>
  <c r="EE414" i="53"/>
  <c r="EM411" i="53"/>
  <c r="EN411" i="53" s="1"/>
  <c r="EK411" i="53"/>
  <c r="EJ411" i="53"/>
  <c r="EI411" i="53"/>
  <c r="EH411" i="53"/>
  <c r="EG411" i="53"/>
  <c r="EM409" i="53"/>
  <c r="EN409" i="53" s="1"/>
  <c r="EK409" i="53"/>
  <c r="EJ409" i="53"/>
  <c r="EI409" i="53"/>
  <c r="EH409" i="53"/>
  <c r="EG409" i="53"/>
  <c r="EM407" i="53"/>
  <c r="EN407" i="53" s="1"/>
  <c r="EK407" i="53"/>
  <c r="EJ407" i="53"/>
  <c r="EI407" i="53"/>
  <c r="EH407" i="53"/>
  <c r="EG407" i="53"/>
  <c r="EM406" i="53"/>
  <c r="EN406" i="53" s="1"/>
  <c r="EK406" i="53"/>
  <c r="EJ406" i="53"/>
  <c r="EI406" i="53"/>
  <c r="EH406" i="53"/>
  <c r="EG406" i="53"/>
  <c r="EM404" i="53"/>
  <c r="EN404" i="53" s="1"/>
  <c r="EK404" i="53"/>
  <c r="EJ404" i="53"/>
  <c r="EI404" i="53"/>
  <c r="EH404" i="53"/>
  <c r="EG404" i="53"/>
  <c r="EM402" i="53"/>
  <c r="EN402" i="53" s="1"/>
  <c r="EK402" i="53"/>
  <c r="EJ402" i="53"/>
  <c r="EI402" i="53"/>
  <c r="EH402" i="53"/>
  <c r="EG402" i="53"/>
  <c r="EM400" i="53"/>
  <c r="EN400" i="53" s="1"/>
  <c r="EK400" i="53"/>
  <c r="EJ400" i="53"/>
  <c r="EI400" i="53"/>
  <c r="EH400" i="53"/>
  <c r="EG400" i="53"/>
  <c r="EN398" i="53"/>
  <c r="EM398" i="53"/>
  <c r="EK398" i="53"/>
  <c r="EJ398" i="53"/>
  <c r="EI398" i="53"/>
  <c r="EH398" i="53"/>
  <c r="EG398" i="53"/>
  <c r="EM397" i="53"/>
  <c r="EN397" i="53" s="1"/>
  <c r="EK397" i="53"/>
  <c r="EJ397" i="53"/>
  <c r="EI397" i="53"/>
  <c r="EH397" i="53"/>
  <c r="EG397" i="53"/>
  <c r="EM396" i="53"/>
  <c r="EN396" i="53" s="1"/>
  <c r="EK396" i="53"/>
  <c r="EJ396" i="53"/>
  <c r="EI396" i="53"/>
  <c r="EH396" i="53"/>
  <c r="EG396" i="53"/>
  <c r="EM395" i="53"/>
  <c r="EN395" i="53" s="1"/>
  <c r="EK395" i="53"/>
  <c r="EJ395" i="53"/>
  <c r="EI395" i="53"/>
  <c r="EH395" i="53"/>
  <c r="EG395" i="53"/>
  <c r="EN394" i="53"/>
  <c r="EM394" i="53"/>
  <c r="EK394" i="53"/>
  <c r="EJ394" i="53"/>
  <c r="EI394" i="53"/>
  <c r="EH394" i="53"/>
  <c r="EG394" i="53"/>
  <c r="EM393" i="53"/>
  <c r="EN393" i="53" s="1"/>
  <c r="EK393" i="53"/>
  <c r="EJ393" i="53"/>
  <c r="EI393" i="53"/>
  <c r="EH393" i="53"/>
  <c r="EG393" i="53"/>
  <c r="EM391" i="53"/>
  <c r="EN391" i="53" s="1"/>
  <c r="EK391" i="53"/>
  <c r="EJ391" i="53"/>
  <c r="EI391" i="53"/>
  <c r="EH391" i="53"/>
  <c r="EG391" i="53"/>
  <c r="EM390" i="53"/>
  <c r="EN390" i="53" s="1"/>
  <c r="EK390" i="53"/>
  <c r="EJ390" i="53"/>
  <c r="EI390" i="53"/>
  <c r="EH390" i="53"/>
  <c r="EG390" i="53"/>
  <c r="EM389" i="53"/>
  <c r="EN389" i="53" s="1"/>
  <c r="EK389" i="53"/>
  <c r="EJ389" i="53"/>
  <c r="EI389" i="53"/>
  <c r="EH389" i="53"/>
  <c r="EG389" i="53"/>
  <c r="EM388" i="53"/>
  <c r="EN388" i="53" s="1"/>
  <c r="EK388" i="53"/>
  <c r="EJ388" i="53"/>
  <c r="EI388" i="53"/>
  <c r="EH388" i="53"/>
  <c r="EG388" i="53"/>
  <c r="EM387" i="53"/>
  <c r="EN387" i="53" s="1"/>
  <c r="EK387" i="53"/>
  <c r="EJ387" i="53"/>
  <c r="EI387" i="53"/>
  <c r="EH387" i="53"/>
  <c r="EG387" i="53"/>
  <c r="EM386" i="53"/>
  <c r="EN386" i="53" s="1"/>
  <c r="EK386" i="53"/>
  <c r="EJ386" i="53"/>
  <c r="EI386" i="53"/>
  <c r="EH386" i="53"/>
  <c r="EG386" i="53"/>
  <c r="EM384" i="53"/>
  <c r="EN384" i="53" s="1"/>
  <c r="EK384" i="53"/>
  <c r="EJ384" i="53"/>
  <c r="EI384" i="53"/>
  <c r="EH384" i="53"/>
  <c r="EG384" i="53"/>
  <c r="EM383" i="53"/>
  <c r="EN383" i="53" s="1"/>
  <c r="EK383" i="53"/>
  <c r="EJ383" i="53"/>
  <c r="EI383" i="53"/>
  <c r="EH383" i="53"/>
  <c r="EG383" i="53"/>
  <c r="EM382" i="53"/>
  <c r="EN382" i="53" s="1"/>
  <c r="EK382" i="53"/>
  <c r="EJ382" i="53"/>
  <c r="EI382" i="53"/>
  <c r="EH382" i="53"/>
  <c r="EG382" i="53"/>
  <c r="EN381" i="53"/>
  <c r="EM381" i="53"/>
  <c r="EK381" i="53"/>
  <c r="EJ381" i="53"/>
  <c r="EI381" i="53"/>
  <c r="EH381" i="53"/>
  <c r="EG381" i="53"/>
  <c r="EM380" i="53"/>
  <c r="EN380" i="53" s="1"/>
  <c r="EK380" i="53"/>
  <c r="EJ380" i="53"/>
  <c r="EI380" i="53"/>
  <c r="EH380" i="53"/>
  <c r="EG380" i="53"/>
  <c r="EM379" i="53"/>
  <c r="EN379" i="53" s="1"/>
  <c r="EK379" i="53"/>
  <c r="EJ379" i="53"/>
  <c r="EI379" i="53"/>
  <c r="EH379" i="53"/>
  <c r="EG379" i="53"/>
  <c r="EM377" i="53"/>
  <c r="EN377" i="53" s="1"/>
  <c r="EK377" i="53"/>
  <c r="EJ377" i="53"/>
  <c r="EI377" i="53"/>
  <c r="EH377" i="53"/>
  <c r="EG377" i="53"/>
  <c r="EM373" i="53"/>
  <c r="EN373" i="53" s="1"/>
  <c r="EK373" i="53"/>
  <c r="EJ373" i="53"/>
  <c r="EI373" i="53"/>
  <c r="EH373" i="53"/>
  <c r="EG373" i="53"/>
  <c r="EM372" i="53"/>
  <c r="EN372" i="53" s="1"/>
  <c r="EK372" i="53"/>
  <c r="EJ372" i="53"/>
  <c r="EI372" i="53"/>
  <c r="EH372" i="53"/>
  <c r="EG372" i="53"/>
  <c r="EM370" i="53"/>
  <c r="EN370" i="53" s="1"/>
  <c r="EK370" i="53"/>
  <c r="EJ370" i="53"/>
  <c r="EI370" i="53"/>
  <c r="EH370" i="53"/>
  <c r="EG370" i="53"/>
  <c r="EM368" i="53"/>
  <c r="EN368" i="53" s="1"/>
  <c r="EK368" i="53"/>
  <c r="EJ368" i="53"/>
  <c r="EI368" i="53"/>
  <c r="EH368" i="53"/>
  <c r="EG368" i="53"/>
  <c r="EN367" i="53"/>
  <c r="EM367" i="53"/>
  <c r="EK367" i="53"/>
  <c r="EJ367" i="53"/>
  <c r="EI367" i="53"/>
  <c r="EH367" i="53"/>
  <c r="EG367" i="53"/>
  <c r="EM366" i="53"/>
  <c r="EN366" i="53" s="1"/>
  <c r="EK366" i="53"/>
  <c r="EJ366" i="53"/>
  <c r="EI366" i="53"/>
  <c r="EH366" i="53"/>
  <c r="EG366" i="53"/>
  <c r="EM365" i="53"/>
  <c r="EN365" i="53" s="1"/>
  <c r="EK365" i="53"/>
  <c r="EJ365" i="53"/>
  <c r="EI365" i="53"/>
  <c r="EH365" i="53"/>
  <c r="EG365" i="53"/>
  <c r="EM364" i="53"/>
  <c r="EN364" i="53" s="1"/>
  <c r="EK364" i="53"/>
  <c r="EJ364" i="53"/>
  <c r="EI364" i="53"/>
  <c r="EH364" i="53"/>
  <c r="EG364" i="53"/>
  <c r="EM363" i="53"/>
  <c r="EN363" i="53" s="1"/>
  <c r="EK363" i="53"/>
  <c r="EJ363" i="53"/>
  <c r="EI363" i="53"/>
  <c r="EH363" i="53"/>
  <c r="EG363" i="53"/>
  <c r="EM362" i="53"/>
  <c r="EN362" i="53" s="1"/>
  <c r="EK362" i="53"/>
  <c r="EJ362" i="53"/>
  <c r="EI362" i="53"/>
  <c r="EH362" i="53"/>
  <c r="EG362" i="53"/>
  <c r="EM361" i="53"/>
  <c r="EN361" i="53" s="1"/>
  <c r="EK361" i="53"/>
  <c r="EJ361" i="53"/>
  <c r="EI361" i="53"/>
  <c r="EH361" i="53"/>
  <c r="EG361" i="53"/>
  <c r="EM359" i="53"/>
  <c r="EN359" i="53" s="1"/>
  <c r="EK359" i="53"/>
  <c r="EJ359" i="53"/>
  <c r="EI359" i="53"/>
  <c r="EH359" i="53"/>
  <c r="EG359" i="53"/>
  <c r="EN358" i="53"/>
  <c r="EM358" i="53"/>
  <c r="EK358" i="53"/>
  <c r="EJ358" i="53"/>
  <c r="EI358" i="53"/>
  <c r="EH358" i="53"/>
  <c r="EG358" i="53"/>
  <c r="EM356" i="53"/>
  <c r="EN356" i="53" s="1"/>
  <c r="EK356" i="53"/>
  <c r="EJ356" i="53"/>
  <c r="EI356" i="53"/>
  <c r="EH356" i="53"/>
  <c r="EG356" i="53"/>
  <c r="EM355" i="53"/>
  <c r="EN355" i="53" s="1"/>
  <c r="EK355" i="53"/>
  <c r="EJ355" i="53"/>
  <c r="EI355" i="53"/>
  <c r="EH355" i="53"/>
  <c r="EG355" i="53"/>
  <c r="EM354" i="53"/>
  <c r="EN354" i="53" s="1"/>
  <c r="EK354" i="53"/>
  <c r="EJ354" i="53"/>
  <c r="EI354" i="53"/>
  <c r="EH354" i="53"/>
  <c r="EG354" i="53"/>
  <c r="EM353" i="53"/>
  <c r="EN353" i="53" s="1"/>
  <c r="EK353" i="53"/>
  <c r="EJ353" i="53"/>
  <c r="EI353" i="53"/>
  <c r="EH353" i="53"/>
  <c r="EG353" i="53"/>
  <c r="EM352" i="53"/>
  <c r="EN352" i="53" s="1"/>
  <c r="EK352" i="53"/>
  <c r="EJ352" i="53"/>
  <c r="EI352" i="53"/>
  <c r="EH352" i="53"/>
  <c r="EG352" i="53"/>
  <c r="EM351" i="53"/>
  <c r="EN351" i="53" s="1"/>
  <c r="EK351" i="53"/>
  <c r="EJ351" i="53"/>
  <c r="EI351" i="53"/>
  <c r="EH351" i="53"/>
  <c r="EG351" i="53"/>
  <c r="EM350" i="53"/>
  <c r="EN350" i="53" s="1"/>
  <c r="EK350" i="53"/>
  <c r="EJ350" i="53"/>
  <c r="EI350" i="53"/>
  <c r="EH350" i="53"/>
  <c r="EG350" i="53"/>
  <c r="EN349" i="53"/>
  <c r="EM349" i="53"/>
  <c r="EK349" i="53"/>
  <c r="EJ349" i="53"/>
  <c r="EI349" i="53"/>
  <c r="EH349" i="53"/>
  <c r="EG349" i="53"/>
  <c r="EM348" i="53"/>
  <c r="EN348" i="53" s="1"/>
  <c r="EK348" i="53"/>
  <c r="EJ348" i="53"/>
  <c r="EI348" i="53"/>
  <c r="EH348" i="53"/>
  <c r="EM347" i="53"/>
  <c r="EN347" i="53" s="1"/>
  <c r="EK347" i="53"/>
  <c r="EJ347" i="53"/>
  <c r="EI347" i="53"/>
  <c r="EH347" i="53"/>
  <c r="EG347" i="53"/>
  <c r="EM346" i="53"/>
  <c r="EN346" i="53" s="1"/>
  <c r="EK346" i="53"/>
  <c r="EJ346" i="53"/>
  <c r="EI346" i="53"/>
  <c r="EH346" i="53"/>
  <c r="EG346" i="53"/>
  <c r="EN342" i="53"/>
  <c r="EM342" i="53"/>
  <c r="EK342" i="53"/>
  <c r="EJ342" i="53"/>
  <c r="EI342" i="53"/>
  <c r="EH342" i="53"/>
  <c r="EG342" i="53"/>
  <c r="EM341" i="53"/>
  <c r="EN341" i="53" s="1"/>
  <c r="EK341" i="53"/>
  <c r="EJ341" i="53"/>
  <c r="EI341" i="53"/>
  <c r="EH341" i="53"/>
  <c r="EG341" i="53"/>
  <c r="EM340" i="53"/>
  <c r="EN340" i="53" s="1"/>
  <c r="EK340" i="53"/>
  <c r="EJ340" i="53"/>
  <c r="EI340" i="53"/>
  <c r="EH340" i="53"/>
  <c r="EG340" i="53"/>
  <c r="EM338" i="53"/>
  <c r="EN338" i="53" s="1"/>
  <c r="EK338" i="53"/>
  <c r="EJ338" i="53"/>
  <c r="EI338" i="53"/>
  <c r="EH338" i="53"/>
  <c r="EG338" i="53"/>
  <c r="EM337" i="53"/>
  <c r="EN337" i="53" s="1"/>
  <c r="EK337" i="53"/>
  <c r="EJ337" i="53"/>
  <c r="EI337" i="53"/>
  <c r="EH337" i="53"/>
  <c r="EG337" i="53"/>
  <c r="EM336" i="53"/>
  <c r="EN336" i="53" s="1"/>
  <c r="EK336" i="53"/>
  <c r="EJ336" i="53"/>
  <c r="EI336" i="53"/>
  <c r="EH336" i="53"/>
  <c r="EG336" i="53"/>
  <c r="EM335" i="53"/>
  <c r="EN335" i="53" s="1"/>
  <c r="EK335" i="53"/>
  <c r="EJ335" i="53"/>
  <c r="EI335" i="53"/>
  <c r="EH335" i="53"/>
  <c r="EG335" i="53"/>
  <c r="EM334" i="53"/>
  <c r="EN334" i="53" s="1"/>
  <c r="EK334" i="53"/>
  <c r="EJ334" i="53"/>
  <c r="EI334" i="53"/>
  <c r="EH334" i="53"/>
  <c r="EG334" i="53"/>
  <c r="EN333" i="53"/>
  <c r="EM333" i="53"/>
  <c r="EK333" i="53"/>
  <c r="EJ333" i="53"/>
  <c r="EI333" i="53"/>
  <c r="EH333" i="53"/>
  <c r="EG333" i="53"/>
  <c r="EM330" i="53"/>
  <c r="EN330" i="53" s="1"/>
  <c r="EK330" i="53"/>
  <c r="EJ330" i="53"/>
  <c r="EI330" i="53"/>
  <c r="EH330" i="53"/>
  <c r="EG330" i="53"/>
  <c r="EM329" i="53"/>
  <c r="EN329" i="53" s="1"/>
  <c r="EK329" i="53"/>
  <c r="EJ329" i="53"/>
  <c r="EI329" i="53"/>
  <c r="EH329" i="53"/>
  <c r="EG329" i="53"/>
  <c r="EM328" i="53"/>
  <c r="EN328" i="53" s="1"/>
  <c r="EK328" i="53"/>
  <c r="EJ328" i="53"/>
  <c r="EI328" i="53"/>
  <c r="EH328" i="53"/>
  <c r="EG328" i="53"/>
  <c r="EM327" i="53"/>
  <c r="EN327" i="53" s="1"/>
  <c r="EK327" i="53"/>
  <c r="EJ327" i="53"/>
  <c r="EI327" i="53"/>
  <c r="EH327" i="53"/>
  <c r="EG327" i="53"/>
  <c r="EN326" i="53"/>
  <c r="EM326" i="53"/>
  <c r="EK326" i="53"/>
  <c r="EJ326" i="53"/>
  <c r="EI326" i="53"/>
  <c r="EH326" i="53"/>
  <c r="EG326" i="53"/>
  <c r="EM325" i="53"/>
  <c r="EN325" i="53" s="1"/>
  <c r="EK325" i="53"/>
  <c r="EJ325" i="53"/>
  <c r="EI325" i="53"/>
  <c r="EH325" i="53"/>
  <c r="EG325" i="53"/>
  <c r="EM324" i="53"/>
  <c r="EN324" i="53" s="1"/>
  <c r="EK324" i="53"/>
  <c r="EJ324" i="53"/>
  <c r="EI324" i="53"/>
  <c r="EH324" i="53"/>
  <c r="EG324" i="53"/>
  <c r="EM323" i="53"/>
  <c r="EN323" i="53" s="1"/>
  <c r="EK323" i="53"/>
  <c r="EJ323" i="53"/>
  <c r="EI323" i="53"/>
  <c r="EH323" i="53"/>
  <c r="EG323" i="53"/>
  <c r="EN322" i="53"/>
  <c r="EM322" i="53"/>
  <c r="EK322" i="53"/>
  <c r="EJ322" i="53"/>
  <c r="EI322" i="53"/>
  <c r="EH322" i="53"/>
  <c r="EG322" i="53"/>
  <c r="EM321" i="53"/>
  <c r="EN321" i="53" s="1"/>
  <c r="EK321" i="53"/>
  <c r="EJ321" i="53"/>
  <c r="EI321" i="53"/>
  <c r="EH321" i="53"/>
  <c r="EG321" i="53"/>
  <c r="EM320" i="53"/>
  <c r="EN320" i="53" s="1"/>
  <c r="EK320" i="53"/>
  <c r="EJ320" i="53"/>
  <c r="EI320" i="53"/>
  <c r="EH320" i="53"/>
  <c r="EG320" i="53"/>
  <c r="EM319" i="53"/>
  <c r="EN319" i="53" s="1"/>
  <c r="EK319" i="53"/>
  <c r="EJ319" i="53"/>
  <c r="EI319" i="53"/>
  <c r="EH319" i="53"/>
  <c r="EG319" i="53"/>
  <c r="EN318" i="53"/>
  <c r="EM318" i="53"/>
  <c r="EK318" i="53"/>
  <c r="EJ318" i="53"/>
  <c r="EI318" i="53"/>
  <c r="EH318" i="53"/>
  <c r="EG318" i="53"/>
  <c r="EM317" i="53"/>
  <c r="EN317" i="53" s="1"/>
  <c r="EK317" i="53"/>
  <c r="EJ317" i="53"/>
  <c r="EI317" i="53"/>
  <c r="EH317" i="53"/>
  <c r="EG317" i="53"/>
  <c r="EM316" i="53"/>
  <c r="EN316" i="53" s="1"/>
  <c r="EK316" i="53"/>
  <c r="EJ316" i="53"/>
  <c r="EI316" i="53"/>
  <c r="EH316" i="53"/>
  <c r="EG316" i="53"/>
  <c r="EM315" i="53"/>
  <c r="EN315" i="53" s="1"/>
  <c r="EK315" i="53"/>
  <c r="EJ315" i="53"/>
  <c r="EI315" i="53"/>
  <c r="EH315" i="53"/>
  <c r="EG315" i="53"/>
  <c r="EN314" i="53"/>
  <c r="EM314" i="53"/>
  <c r="EK314" i="53"/>
  <c r="EJ314" i="53"/>
  <c r="EI314" i="53"/>
  <c r="EH314" i="53"/>
  <c r="EG314" i="53"/>
  <c r="EM313" i="53"/>
  <c r="EN313" i="53" s="1"/>
  <c r="EK313" i="53"/>
  <c r="EJ313" i="53"/>
  <c r="EI313" i="53"/>
  <c r="EH313" i="53"/>
  <c r="EG313" i="53"/>
  <c r="EM312" i="53"/>
  <c r="EN312" i="53" s="1"/>
  <c r="EK312" i="53"/>
  <c r="EJ312" i="53"/>
  <c r="EI312" i="53"/>
  <c r="EH312" i="53"/>
  <c r="EG312" i="53"/>
  <c r="EN311" i="53"/>
  <c r="EM311" i="53"/>
  <c r="EK311" i="53"/>
  <c r="EJ311" i="53"/>
  <c r="EI311" i="53"/>
  <c r="EH311" i="53"/>
  <c r="EG311" i="53"/>
  <c r="EM308" i="53"/>
  <c r="EN308" i="53" s="1"/>
  <c r="EK308" i="53"/>
  <c r="EJ308" i="53"/>
  <c r="EI308" i="53"/>
  <c r="EH308" i="53"/>
  <c r="EG308" i="53"/>
  <c r="EM307" i="53"/>
  <c r="EN307" i="53" s="1"/>
  <c r="EK307" i="53"/>
  <c r="EJ307" i="53"/>
  <c r="EI307" i="53"/>
  <c r="EH307" i="53"/>
  <c r="EG307" i="53"/>
  <c r="EM306" i="53"/>
  <c r="EN306" i="53" s="1"/>
  <c r="EK306" i="53"/>
  <c r="EJ306" i="53"/>
  <c r="EI306" i="53"/>
  <c r="EH306" i="53"/>
  <c r="EG306" i="53"/>
  <c r="EM305" i="53"/>
  <c r="EN305" i="53" s="1"/>
  <c r="EK305" i="53"/>
  <c r="EJ305" i="53"/>
  <c r="EI305" i="53"/>
  <c r="EH305" i="53"/>
  <c r="EG305" i="53"/>
  <c r="EM304" i="53"/>
  <c r="EN304" i="53" s="1"/>
  <c r="EK304" i="53"/>
  <c r="EJ304" i="53"/>
  <c r="EI304" i="53"/>
  <c r="EH304" i="53"/>
  <c r="EG304" i="53"/>
  <c r="EM301" i="53"/>
  <c r="EN301" i="53" s="1"/>
  <c r="EK301" i="53"/>
  <c r="EJ301" i="53"/>
  <c r="EI301" i="53"/>
  <c r="EH301" i="53"/>
  <c r="EG301" i="53"/>
  <c r="EM300" i="53"/>
  <c r="EN300" i="53" s="1"/>
  <c r="EK300" i="53"/>
  <c r="EJ300" i="53"/>
  <c r="EI300" i="53"/>
  <c r="EH300" i="53"/>
  <c r="EG300" i="53"/>
  <c r="EM299" i="53"/>
  <c r="EN299" i="53" s="1"/>
  <c r="EK299" i="53"/>
  <c r="EJ299" i="53"/>
  <c r="EI299" i="53"/>
  <c r="EH299" i="53"/>
  <c r="EG299" i="53"/>
  <c r="EM298" i="53"/>
  <c r="EN298" i="53" s="1"/>
  <c r="EK298" i="53"/>
  <c r="EJ298" i="53"/>
  <c r="EI298" i="53"/>
  <c r="EH298" i="53"/>
  <c r="EG298" i="53"/>
  <c r="EM297" i="53"/>
  <c r="EN297" i="53" s="1"/>
  <c r="EK297" i="53"/>
  <c r="EJ297" i="53"/>
  <c r="EI297" i="53"/>
  <c r="EH297" i="53"/>
  <c r="EG297" i="53"/>
  <c r="EM296" i="53"/>
  <c r="EN296" i="53" s="1"/>
  <c r="EK296" i="53"/>
  <c r="EJ296" i="53"/>
  <c r="EI296" i="53"/>
  <c r="EH296" i="53"/>
  <c r="EG296" i="53"/>
  <c r="EM295" i="53"/>
  <c r="EN295" i="53" s="1"/>
  <c r="EK295" i="53"/>
  <c r="EJ295" i="53"/>
  <c r="EI295" i="53"/>
  <c r="EH295" i="53"/>
  <c r="EG295" i="53"/>
  <c r="EM294" i="53"/>
  <c r="EN294" i="53" s="1"/>
  <c r="EK294" i="53"/>
  <c r="EJ294" i="53"/>
  <c r="EI294" i="53"/>
  <c r="EH294" i="53"/>
  <c r="EG294" i="53"/>
  <c r="EM293" i="53"/>
  <c r="EN293" i="53" s="1"/>
  <c r="EK293" i="53"/>
  <c r="EJ293" i="53"/>
  <c r="EI293" i="53"/>
  <c r="EH293" i="53"/>
  <c r="EG293" i="53"/>
  <c r="EM292" i="53"/>
  <c r="EN292" i="53" s="1"/>
  <c r="EK292" i="53"/>
  <c r="EJ292" i="53"/>
  <c r="EI292" i="53"/>
  <c r="EH292" i="53"/>
  <c r="EG292" i="53"/>
  <c r="EM291" i="53"/>
  <c r="EN291" i="53" s="1"/>
  <c r="EK291" i="53"/>
  <c r="EJ291" i="53"/>
  <c r="EI291" i="53"/>
  <c r="EH291" i="53"/>
  <c r="EG291" i="53"/>
  <c r="EM290" i="53"/>
  <c r="EN290" i="53" s="1"/>
  <c r="EK290" i="53"/>
  <c r="EJ290" i="53"/>
  <c r="EI290" i="53"/>
  <c r="EH290" i="53"/>
  <c r="EG290" i="53"/>
  <c r="EM289" i="53"/>
  <c r="EN289" i="53" s="1"/>
  <c r="EK289" i="53"/>
  <c r="EJ289" i="53"/>
  <c r="EI289" i="53"/>
  <c r="EH289" i="53"/>
  <c r="EG289" i="53"/>
  <c r="EM288" i="53"/>
  <c r="EN288" i="53" s="1"/>
  <c r="EK288" i="53"/>
  <c r="EJ288" i="53"/>
  <c r="EI288" i="53"/>
  <c r="EH288" i="53"/>
  <c r="EG288" i="53"/>
  <c r="EM287" i="53"/>
  <c r="EN287" i="53" s="1"/>
  <c r="EK287" i="53"/>
  <c r="EJ287" i="53"/>
  <c r="EI287" i="53"/>
  <c r="EH287" i="53"/>
  <c r="EG287" i="53"/>
  <c r="EM286" i="53"/>
  <c r="EN286" i="53" s="1"/>
  <c r="EK286" i="53"/>
  <c r="EJ286" i="53"/>
  <c r="EI286" i="53"/>
  <c r="EH286" i="53"/>
  <c r="EG286" i="53"/>
  <c r="EM285" i="53"/>
  <c r="EN285" i="53" s="1"/>
  <c r="EK285" i="53"/>
  <c r="EJ285" i="53"/>
  <c r="EI285" i="53"/>
  <c r="EH285" i="53"/>
  <c r="EG285" i="53"/>
  <c r="EM284" i="53"/>
  <c r="EN284" i="53" s="1"/>
  <c r="EK284" i="53"/>
  <c r="EJ284" i="53"/>
  <c r="EI284" i="53"/>
  <c r="EH284" i="53"/>
  <c r="EG284" i="53"/>
  <c r="EM280" i="53"/>
  <c r="EN280" i="53" s="1"/>
  <c r="EK280" i="53"/>
  <c r="EJ280" i="53"/>
  <c r="EI280" i="53"/>
  <c r="EH280" i="53"/>
  <c r="EG280" i="53"/>
  <c r="EM279" i="53"/>
  <c r="EN279" i="53" s="1"/>
  <c r="EK279" i="53"/>
  <c r="EJ279" i="53"/>
  <c r="EI279" i="53"/>
  <c r="EH279" i="53"/>
  <c r="EG279" i="53"/>
  <c r="EM278" i="53"/>
  <c r="EN278" i="53" s="1"/>
  <c r="EK278" i="53"/>
  <c r="EJ278" i="53"/>
  <c r="EI278" i="53"/>
  <c r="EH278" i="53"/>
  <c r="EG278" i="53"/>
  <c r="EM277" i="53"/>
  <c r="EN277" i="53" s="1"/>
  <c r="EK277" i="53"/>
  <c r="EJ277" i="53"/>
  <c r="EI277" i="53"/>
  <c r="EH277" i="53"/>
  <c r="EG277" i="53"/>
  <c r="EM276" i="53"/>
  <c r="EN276" i="53" s="1"/>
  <c r="EK276" i="53"/>
  <c r="EJ276" i="53"/>
  <c r="EI276" i="53"/>
  <c r="EH276" i="53"/>
  <c r="EG276" i="53"/>
  <c r="EM275" i="53"/>
  <c r="EN275" i="53" s="1"/>
  <c r="EK275" i="53"/>
  <c r="EJ275" i="53"/>
  <c r="EI275" i="53"/>
  <c r="EH275" i="53"/>
  <c r="EG275" i="53"/>
  <c r="EM274" i="53"/>
  <c r="EN274" i="53" s="1"/>
  <c r="EK274" i="53"/>
  <c r="EJ274" i="53"/>
  <c r="EI274" i="53"/>
  <c r="EH274" i="53"/>
  <c r="EG274" i="53"/>
  <c r="EM273" i="53"/>
  <c r="EN273" i="53" s="1"/>
  <c r="EK273" i="53"/>
  <c r="EJ273" i="53"/>
  <c r="EI273" i="53"/>
  <c r="EH273" i="53"/>
  <c r="EG273" i="53"/>
  <c r="EM272" i="53"/>
  <c r="EN272" i="53" s="1"/>
  <c r="EK272" i="53"/>
  <c r="EJ272" i="53"/>
  <c r="EI272" i="53"/>
  <c r="EH272" i="53"/>
  <c r="EG272" i="53"/>
  <c r="EM271" i="53"/>
  <c r="EN271" i="53" s="1"/>
  <c r="EK271" i="53"/>
  <c r="EJ271" i="53"/>
  <c r="EI271" i="53"/>
  <c r="EH271" i="53"/>
  <c r="EG271" i="53"/>
  <c r="EM270" i="53"/>
  <c r="EN270" i="53" s="1"/>
  <c r="EK270" i="53"/>
  <c r="EJ270" i="53"/>
  <c r="EI270" i="53"/>
  <c r="EH270" i="53"/>
  <c r="EG270" i="53"/>
  <c r="EM269" i="53"/>
  <c r="EN269" i="53" s="1"/>
  <c r="EK269" i="53"/>
  <c r="EJ269" i="53"/>
  <c r="EI269" i="53"/>
  <c r="EH269" i="53"/>
  <c r="EG269" i="53"/>
  <c r="EM268" i="53"/>
  <c r="EN268" i="53" s="1"/>
  <c r="EK268" i="53"/>
  <c r="EJ268" i="53"/>
  <c r="EI268" i="53"/>
  <c r="EH268" i="53"/>
  <c r="EG268" i="53"/>
  <c r="EM267" i="53"/>
  <c r="EN267" i="53" s="1"/>
  <c r="EK267" i="53"/>
  <c r="EJ267" i="53"/>
  <c r="EH267" i="53"/>
  <c r="EM266" i="53"/>
  <c r="EN266" i="53" s="1"/>
  <c r="EK266" i="53"/>
  <c r="EJ266" i="53"/>
  <c r="EI266" i="53"/>
  <c r="EH266" i="53"/>
  <c r="EG266" i="53"/>
  <c r="EM265" i="53"/>
  <c r="EN265" i="53" s="1"/>
  <c r="EK265" i="53"/>
  <c r="EJ265" i="53"/>
  <c r="EI265" i="53"/>
  <c r="EH265" i="53"/>
  <c r="EG265" i="53"/>
  <c r="EM264" i="53"/>
  <c r="EN264" i="53" s="1"/>
  <c r="EK264" i="53"/>
  <c r="EJ264" i="53"/>
  <c r="EI264" i="53"/>
  <c r="EH264" i="53"/>
  <c r="EG264" i="53"/>
  <c r="EM258" i="53"/>
  <c r="EN258" i="53" s="1"/>
  <c r="EK258" i="53"/>
  <c r="EJ258" i="53"/>
  <c r="EI258" i="53"/>
  <c r="EH258" i="53"/>
  <c r="EG258" i="53"/>
  <c r="EM257" i="53"/>
  <c r="EN257" i="53" s="1"/>
  <c r="EK257" i="53"/>
  <c r="EJ257" i="53"/>
  <c r="EI257" i="53"/>
  <c r="EH257" i="53"/>
  <c r="EG257" i="53"/>
  <c r="EM256" i="53"/>
  <c r="EN256" i="53" s="1"/>
  <c r="EK256" i="53"/>
  <c r="EJ256" i="53"/>
  <c r="EI256" i="53"/>
  <c r="EH256" i="53"/>
  <c r="EG256" i="53"/>
  <c r="EM255" i="53"/>
  <c r="EN255" i="53" s="1"/>
  <c r="EK255" i="53"/>
  <c r="EJ255" i="53"/>
  <c r="EI255" i="53"/>
  <c r="EH255" i="53"/>
  <c r="EG255" i="53"/>
  <c r="EM254" i="53"/>
  <c r="EN254" i="53" s="1"/>
  <c r="EK254" i="53"/>
  <c r="EJ254" i="53"/>
  <c r="EI254" i="53"/>
  <c r="EH254" i="53"/>
  <c r="EG254" i="53"/>
  <c r="EM253" i="53"/>
  <c r="EN253" i="53" s="1"/>
  <c r="EK253" i="53"/>
  <c r="EJ253" i="53"/>
  <c r="EI253" i="53"/>
  <c r="EH253" i="53"/>
  <c r="EG253" i="53"/>
  <c r="EM252" i="53"/>
  <c r="EN252" i="53" s="1"/>
  <c r="EK252" i="53"/>
  <c r="EJ252" i="53"/>
  <c r="EI252" i="53"/>
  <c r="EH252" i="53"/>
  <c r="EG252" i="53"/>
  <c r="EM251" i="53"/>
  <c r="EN251" i="53" s="1"/>
  <c r="EK251" i="53"/>
  <c r="EJ251" i="53"/>
  <c r="EI251" i="53"/>
  <c r="EH251" i="53"/>
  <c r="EG251" i="53"/>
  <c r="EM250" i="53"/>
  <c r="EN250" i="53" s="1"/>
  <c r="EK250" i="53"/>
  <c r="EJ250" i="53"/>
  <c r="EI250" i="53"/>
  <c r="EH250" i="53"/>
  <c r="EG250" i="53"/>
  <c r="EM249" i="53"/>
  <c r="EN249" i="53" s="1"/>
  <c r="EK249" i="53"/>
  <c r="EJ249" i="53"/>
  <c r="EI249" i="53"/>
  <c r="EH249" i="53"/>
  <c r="EG249" i="53"/>
  <c r="EM248" i="53"/>
  <c r="EN248" i="53" s="1"/>
  <c r="EK248" i="53"/>
  <c r="EJ248" i="53"/>
  <c r="EI248" i="53"/>
  <c r="EH248" i="53"/>
  <c r="EG248" i="53"/>
  <c r="EM247" i="53"/>
  <c r="EN247" i="53" s="1"/>
  <c r="EK247" i="53"/>
  <c r="EJ247" i="53"/>
  <c r="EI247" i="53"/>
  <c r="EH247" i="53"/>
  <c r="EG247" i="53"/>
  <c r="EM246" i="53"/>
  <c r="EN246" i="53" s="1"/>
  <c r="EK246" i="53"/>
  <c r="EJ246" i="53"/>
  <c r="EI246" i="53"/>
  <c r="EH246" i="53"/>
  <c r="EG246" i="53"/>
  <c r="EM245" i="53"/>
  <c r="EN245" i="53" s="1"/>
  <c r="EK245" i="53"/>
  <c r="EJ245" i="53"/>
  <c r="EI245" i="53"/>
  <c r="EH245" i="53"/>
  <c r="EG245" i="53"/>
  <c r="EM244" i="53"/>
  <c r="EN244" i="53" s="1"/>
  <c r="EK244" i="53"/>
  <c r="EJ244" i="53"/>
  <c r="EI244" i="53"/>
  <c r="EH244" i="53"/>
  <c r="EG244" i="53"/>
  <c r="EM243" i="53"/>
  <c r="EN243" i="53" s="1"/>
  <c r="EK243" i="53"/>
  <c r="EJ243" i="53"/>
  <c r="EI243" i="53"/>
  <c r="EH243" i="53"/>
  <c r="EG243" i="53"/>
  <c r="EM242" i="53"/>
  <c r="EN242" i="53" s="1"/>
  <c r="EK242" i="53"/>
  <c r="EJ242" i="53"/>
  <c r="EI242" i="53"/>
  <c r="EH242" i="53"/>
  <c r="EG242" i="53"/>
  <c r="EM241" i="53"/>
  <c r="EN241" i="53" s="1"/>
  <c r="EK241" i="53"/>
  <c r="EJ241" i="53"/>
  <c r="EI241" i="53"/>
  <c r="EH241" i="53"/>
  <c r="EG241" i="53"/>
  <c r="EM240" i="53"/>
  <c r="EN240" i="53" s="1"/>
  <c r="EK240" i="53"/>
  <c r="EJ240" i="53"/>
  <c r="EI240" i="53"/>
  <c r="EH240" i="53"/>
  <c r="EG240" i="53"/>
  <c r="EM238" i="53"/>
  <c r="EN238" i="53" s="1"/>
  <c r="EK238" i="53"/>
  <c r="EJ238" i="53"/>
  <c r="EI238" i="53"/>
  <c r="EH238" i="53"/>
  <c r="EG238" i="53"/>
  <c r="EM237" i="53"/>
  <c r="EN237" i="53" s="1"/>
  <c r="EK237" i="53"/>
  <c r="EJ237" i="53"/>
  <c r="EI237" i="53"/>
  <c r="EH237" i="53"/>
  <c r="EG237" i="53"/>
  <c r="EM236" i="53"/>
  <c r="EN236" i="53" s="1"/>
  <c r="EK236" i="53"/>
  <c r="EJ236" i="53"/>
  <c r="EI236" i="53"/>
  <c r="EH236" i="53"/>
  <c r="EG236" i="53"/>
  <c r="EM235" i="53"/>
  <c r="EN235" i="53" s="1"/>
  <c r="EK235" i="53"/>
  <c r="EJ235" i="53"/>
  <c r="EI235" i="53"/>
  <c r="EH235" i="53"/>
  <c r="EG235" i="53"/>
  <c r="EM234" i="53"/>
  <c r="EN234" i="53" s="1"/>
  <c r="EK234" i="53"/>
  <c r="EJ234" i="53"/>
  <c r="EI234" i="53"/>
  <c r="EH234" i="53"/>
  <c r="EG234" i="53"/>
  <c r="EM233" i="53"/>
  <c r="EN233" i="53" s="1"/>
  <c r="EK233" i="53"/>
  <c r="EJ233" i="53"/>
  <c r="EI233" i="53"/>
  <c r="EH233" i="53"/>
  <c r="EG233" i="53"/>
  <c r="EM232" i="53"/>
  <c r="EN232" i="53" s="1"/>
  <c r="EK232" i="53"/>
  <c r="EJ232" i="53"/>
  <c r="EI232" i="53"/>
  <c r="EH232" i="53"/>
  <c r="EG232" i="53"/>
  <c r="EM231" i="53"/>
  <c r="EN231" i="53" s="1"/>
  <c r="EK231" i="53"/>
  <c r="EJ231" i="53"/>
  <c r="EI231" i="53"/>
  <c r="EH231" i="53"/>
  <c r="EG231" i="53"/>
  <c r="EM230" i="53"/>
  <c r="EN230" i="53" s="1"/>
  <c r="EK230" i="53"/>
  <c r="EJ230" i="53"/>
  <c r="EI230" i="53"/>
  <c r="EG230" i="53"/>
  <c r="EM229" i="53"/>
  <c r="EN229" i="53" s="1"/>
  <c r="EK229" i="53"/>
  <c r="EJ229" i="53"/>
  <c r="EI229" i="53"/>
  <c r="EH229" i="53"/>
  <c r="EG229" i="53"/>
  <c r="EM228" i="53"/>
  <c r="EN228" i="53" s="1"/>
  <c r="EK228" i="53"/>
  <c r="EJ228" i="53"/>
  <c r="EI228" i="53"/>
  <c r="EH228" i="53"/>
  <c r="EG228" i="53"/>
  <c r="EM227" i="53"/>
  <c r="EN227" i="53" s="1"/>
  <c r="EK227" i="53"/>
  <c r="EJ227" i="53"/>
  <c r="EI227" i="53"/>
  <c r="EH227" i="53"/>
  <c r="EG227" i="53"/>
  <c r="EM226" i="53"/>
  <c r="EN226" i="53" s="1"/>
  <c r="EK226" i="53"/>
  <c r="EJ226" i="53"/>
  <c r="EI226" i="53"/>
  <c r="EH226" i="53"/>
  <c r="EG226" i="53"/>
  <c r="EM224" i="53"/>
  <c r="EN224" i="53" s="1"/>
  <c r="EK224" i="53"/>
  <c r="EJ224" i="53"/>
  <c r="EI224" i="53"/>
  <c r="EH224" i="53"/>
  <c r="EG224" i="53"/>
  <c r="EM223" i="53"/>
  <c r="EN223" i="53" s="1"/>
  <c r="EK223" i="53"/>
  <c r="EJ223" i="53"/>
  <c r="EI223" i="53"/>
  <c r="EH223" i="53"/>
  <c r="EG223" i="53"/>
  <c r="EM222" i="53"/>
  <c r="EN222" i="53" s="1"/>
  <c r="EK222" i="53"/>
  <c r="EJ222" i="53"/>
  <c r="EI222" i="53"/>
  <c r="EH222" i="53"/>
  <c r="EG222" i="53"/>
  <c r="EM219" i="53"/>
  <c r="EN219" i="53" s="1"/>
  <c r="EK219" i="53"/>
  <c r="EJ219" i="53"/>
  <c r="EI219" i="53"/>
  <c r="EH219" i="53"/>
  <c r="EG219" i="53"/>
  <c r="EM218" i="53"/>
  <c r="EN218" i="53" s="1"/>
  <c r="EK218" i="53"/>
  <c r="EJ218" i="53"/>
  <c r="EI218" i="53"/>
  <c r="EH218" i="53"/>
  <c r="EG218" i="53"/>
  <c r="EM217" i="53"/>
  <c r="EN217" i="53" s="1"/>
  <c r="EK217" i="53"/>
  <c r="EJ217" i="53"/>
  <c r="EI217" i="53"/>
  <c r="EH217" i="53"/>
  <c r="EG217" i="53"/>
  <c r="EM216" i="53"/>
  <c r="EN216" i="53" s="1"/>
  <c r="EK216" i="53"/>
  <c r="EJ216" i="53"/>
  <c r="EI216" i="53"/>
  <c r="EH216" i="53"/>
  <c r="EG216" i="53"/>
  <c r="EM215" i="53"/>
  <c r="EN215" i="53" s="1"/>
  <c r="EK215" i="53"/>
  <c r="EJ215" i="53"/>
  <c r="EI215" i="53"/>
  <c r="EH215" i="53"/>
  <c r="EG215" i="53"/>
  <c r="EM214" i="53"/>
  <c r="EN214" i="53" s="1"/>
  <c r="EK214" i="53"/>
  <c r="EJ214" i="53"/>
  <c r="EI214" i="53"/>
  <c r="EH214" i="53"/>
  <c r="EG214" i="53"/>
  <c r="EM213" i="53"/>
  <c r="EN213" i="53" s="1"/>
  <c r="EK213" i="53"/>
  <c r="EJ213" i="53"/>
  <c r="EI213" i="53"/>
  <c r="EH213" i="53"/>
  <c r="EG213" i="53"/>
  <c r="EM212" i="53"/>
  <c r="EN212" i="53" s="1"/>
  <c r="EK212" i="53"/>
  <c r="EJ212" i="53"/>
  <c r="EI212" i="53"/>
  <c r="EH212" i="53"/>
  <c r="EG212" i="53"/>
  <c r="EM211" i="53"/>
  <c r="EN211" i="53" s="1"/>
  <c r="EK211" i="53"/>
  <c r="EJ211" i="53"/>
  <c r="EI211" i="53"/>
  <c r="EH211" i="53"/>
  <c r="EG211" i="53"/>
  <c r="EM210" i="53"/>
  <c r="EN210" i="53" s="1"/>
  <c r="EK210" i="53"/>
  <c r="EJ210" i="53"/>
  <c r="EI210" i="53"/>
  <c r="EH210" i="53"/>
  <c r="EG210" i="53"/>
  <c r="EM209" i="53"/>
  <c r="EN209" i="53" s="1"/>
  <c r="EK209" i="53"/>
  <c r="EJ209" i="53"/>
  <c r="EI209" i="53"/>
  <c r="EH209" i="53"/>
  <c r="EG209" i="53"/>
  <c r="EM208" i="53"/>
  <c r="EN208" i="53" s="1"/>
  <c r="EK208" i="53"/>
  <c r="EJ208" i="53"/>
  <c r="EI208" i="53"/>
  <c r="EH208" i="53"/>
  <c r="EG208" i="53"/>
  <c r="EM207" i="53"/>
  <c r="EN207" i="53" s="1"/>
  <c r="EK207" i="53"/>
  <c r="EJ207" i="53"/>
  <c r="EI207" i="53"/>
  <c r="EH207" i="53"/>
  <c r="EG207" i="53"/>
  <c r="EM206" i="53"/>
  <c r="EN206" i="53" s="1"/>
  <c r="EK206" i="53"/>
  <c r="EJ206" i="53"/>
  <c r="EI206" i="53"/>
  <c r="EH206" i="53"/>
  <c r="EG206" i="53"/>
  <c r="EM205" i="53"/>
  <c r="EN205" i="53" s="1"/>
  <c r="EK205" i="53"/>
  <c r="EJ205" i="53"/>
  <c r="EI205" i="53"/>
  <c r="EH205" i="53"/>
  <c r="EG205" i="53"/>
  <c r="EM204" i="53"/>
  <c r="EN204" i="53" s="1"/>
  <c r="EK204" i="53"/>
  <c r="EJ204" i="53"/>
  <c r="EI204" i="53"/>
  <c r="EH204" i="53"/>
  <c r="EG204" i="53"/>
  <c r="EM203" i="53"/>
  <c r="EN203" i="53" s="1"/>
  <c r="EK203" i="53"/>
  <c r="EJ203" i="53"/>
  <c r="EI203" i="53"/>
  <c r="EH203" i="53"/>
  <c r="EG203" i="53"/>
  <c r="EM202" i="53"/>
  <c r="EN202" i="53" s="1"/>
  <c r="EK202" i="53"/>
  <c r="EJ202" i="53"/>
  <c r="EI202" i="53"/>
  <c r="EH202" i="53"/>
  <c r="EG202" i="53"/>
  <c r="EM198" i="53"/>
  <c r="EN198" i="53" s="1"/>
  <c r="EK198" i="53"/>
  <c r="EJ198" i="53"/>
  <c r="EI198" i="53"/>
  <c r="EH198" i="53"/>
  <c r="EG198" i="53"/>
  <c r="EM197" i="53"/>
  <c r="EN197" i="53" s="1"/>
  <c r="EK197" i="53"/>
  <c r="EJ197" i="53"/>
  <c r="EI197" i="53"/>
  <c r="EH197" i="53"/>
  <c r="EG197" i="53"/>
  <c r="EM196" i="53"/>
  <c r="EN196" i="53" s="1"/>
  <c r="EK196" i="53"/>
  <c r="EJ196" i="53"/>
  <c r="EI196" i="53"/>
  <c r="EH196" i="53"/>
  <c r="EG196" i="53"/>
  <c r="EM195" i="53"/>
  <c r="EN195" i="53" s="1"/>
  <c r="EK195" i="53"/>
  <c r="EJ195" i="53"/>
  <c r="EI195" i="53"/>
  <c r="EH195" i="53"/>
  <c r="EG195" i="53"/>
  <c r="EM194" i="53"/>
  <c r="EN194" i="53" s="1"/>
  <c r="EK194" i="53"/>
  <c r="EJ194" i="53"/>
  <c r="EI194" i="53"/>
  <c r="EH194" i="53"/>
  <c r="EG194" i="53"/>
  <c r="EM193" i="53"/>
  <c r="EN193" i="53" s="1"/>
  <c r="EK193" i="53"/>
  <c r="EJ193" i="53"/>
  <c r="EI193" i="53"/>
  <c r="EH193" i="53"/>
  <c r="EG193" i="53"/>
  <c r="EM192" i="53"/>
  <c r="EN192" i="53" s="1"/>
  <c r="EK192" i="53"/>
  <c r="EJ192" i="53"/>
  <c r="EI192" i="53"/>
  <c r="EH192" i="53"/>
  <c r="EG192" i="53"/>
  <c r="EM191" i="53"/>
  <c r="EN191" i="53" s="1"/>
  <c r="EK191" i="53"/>
  <c r="EJ191" i="53"/>
  <c r="EI191" i="53"/>
  <c r="EH191" i="53"/>
  <c r="EG191" i="53"/>
  <c r="EM190" i="53"/>
  <c r="EN190" i="53" s="1"/>
  <c r="EK190" i="53"/>
  <c r="EJ190" i="53"/>
  <c r="EI190" i="53"/>
  <c r="EH190" i="53"/>
  <c r="EG190" i="53"/>
  <c r="EM188" i="53"/>
  <c r="EN188" i="53" s="1"/>
  <c r="EK188" i="53"/>
  <c r="EJ188" i="53"/>
  <c r="EI188" i="53"/>
  <c r="EH188" i="53"/>
  <c r="EG188" i="53"/>
  <c r="EM187" i="53"/>
  <c r="EN187" i="53" s="1"/>
  <c r="EK187" i="53"/>
  <c r="EJ187" i="53"/>
  <c r="EI187" i="53"/>
  <c r="EH187" i="53"/>
  <c r="EG187" i="53"/>
  <c r="EM185" i="53"/>
  <c r="EN185" i="53" s="1"/>
  <c r="EK185" i="53"/>
  <c r="EJ185" i="53"/>
  <c r="EI185" i="53"/>
  <c r="EH185" i="53"/>
  <c r="EG185" i="53"/>
  <c r="EM184" i="53"/>
  <c r="EN184" i="53" s="1"/>
  <c r="EK184" i="53"/>
  <c r="EJ184" i="53"/>
  <c r="EI184" i="53"/>
  <c r="EH184" i="53"/>
  <c r="EG184" i="53"/>
  <c r="EM183" i="53"/>
  <c r="EN183" i="53" s="1"/>
  <c r="EK183" i="53"/>
  <c r="EJ183" i="53"/>
  <c r="EI183" i="53"/>
  <c r="EH183" i="53"/>
  <c r="EG183" i="53"/>
  <c r="EM182" i="53"/>
  <c r="EN182" i="53" s="1"/>
  <c r="EK182" i="53"/>
  <c r="EJ182" i="53"/>
  <c r="EI182" i="53"/>
  <c r="EH182" i="53"/>
  <c r="EG182" i="53"/>
  <c r="EM181" i="53"/>
  <c r="EN181" i="53" s="1"/>
  <c r="EK181" i="53"/>
  <c r="EJ181" i="53"/>
  <c r="EI181" i="53"/>
  <c r="EH181" i="53"/>
  <c r="EG181" i="53"/>
  <c r="EM179" i="53"/>
  <c r="EN179" i="53" s="1"/>
  <c r="EK179" i="53"/>
  <c r="EJ179" i="53"/>
  <c r="EH179" i="53"/>
  <c r="EG179" i="53"/>
  <c r="EM178" i="53"/>
  <c r="EN178" i="53" s="1"/>
  <c r="EK178" i="53"/>
  <c r="EJ178" i="53"/>
  <c r="EI178" i="53"/>
  <c r="EH178" i="53"/>
  <c r="EG178" i="53"/>
  <c r="EM177" i="53"/>
  <c r="EN177" i="53" s="1"/>
  <c r="EK177" i="53"/>
  <c r="EJ177" i="53"/>
  <c r="EH177" i="53"/>
  <c r="EG177" i="53"/>
  <c r="EM175" i="53"/>
  <c r="EN175" i="53" s="1"/>
  <c r="EK175" i="53"/>
  <c r="EJ175" i="53"/>
  <c r="EI175" i="53"/>
  <c r="EH175" i="53"/>
  <c r="EG175" i="53"/>
  <c r="EM174" i="53"/>
  <c r="EN174" i="53" s="1"/>
  <c r="EK174" i="53"/>
  <c r="EJ174" i="53"/>
  <c r="EI174" i="53"/>
  <c r="EH174" i="53"/>
  <c r="EG174" i="53"/>
  <c r="EM173" i="53"/>
  <c r="EN173" i="53" s="1"/>
  <c r="EK173" i="53"/>
  <c r="EJ173" i="53"/>
  <c r="EI173" i="53"/>
  <c r="EH173" i="53"/>
  <c r="EG173" i="53"/>
  <c r="EM172" i="53"/>
  <c r="EN172" i="53" s="1"/>
  <c r="EK172" i="53"/>
  <c r="EJ172" i="53"/>
  <c r="EI172" i="53"/>
  <c r="EH172" i="53"/>
  <c r="EG172" i="53"/>
  <c r="EM169" i="53"/>
  <c r="EN169" i="53" s="1"/>
  <c r="EK169" i="53"/>
  <c r="EJ169" i="53"/>
  <c r="EI169" i="53"/>
  <c r="EH169" i="53"/>
  <c r="EG169" i="53"/>
  <c r="EM168" i="53"/>
  <c r="EN168" i="53" s="1"/>
  <c r="EK168" i="53"/>
  <c r="EJ168" i="53"/>
  <c r="EI168" i="53"/>
  <c r="EH168" i="53"/>
  <c r="EG168" i="53"/>
  <c r="EM167" i="53"/>
  <c r="EN167" i="53" s="1"/>
  <c r="EK167" i="53"/>
  <c r="EJ167" i="53"/>
  <c r="EI167" i="53"/>
  <c r="EH167" i="53"/>
  <c r="EG167" i="53"/>
  <c r="EM166" i="53"/>
  <c r="EN166" i="53" s="1"/>
  <c r="EK166" i="53"/>
  <c r="EJ166" i="53"/>
  <c r="EI166" i="53"/>
  <c r="EH166" i="53"/>
  <c r="EG166" i="53"/>
  <c r="EM165" i="53"/>
  <c r="EN165" i="53" s="1"/>
  <c r="EK165" i="53"/>
  <c r="EJ165" i="53"/>
  <c r="EI165" i="53"/>
  <c r="EH165" i="53"/>
  <c r="EG165" i="53"/>
  <c r="EM164" i="53"/>
  <c r="EN164" i="53" s="1"/>
  <c r="EK164" i="53"/>
  <c r="EJ164" i="53"/>
  <c r="EI164" i="53"/>
  <c r="EH164" i="53"/>
  <c r="EG164" i="53"/>
  <c r="EM163" i="53"/>
  <c r="EN163" i="53" s="1"/>
  <c r="EK163" i="53"/>
  <c r="EJ163" i="53"/>
  <c r="EI163" i="53"/>
  <c r="EH163" i="53"/>
  <c r="EG163" i="53"/>
  <c r="EM162" i="53"/>
  <c r="EN162" i="53" s="1"/>
  <c r="EK162" i="53"/>
  <c r="EJ162" i="53"/>
  <c r="EI162" i="53"/>
  <c r="EH162" i="53"/>
  <c r="EG162" i="53"/>
  <c r="EM161" i="53"/>
  <c r="EN161" i="53" s="1"/>
  <c r="EK161" i="53"/>
  <c r="EJ161" i="53"/>
  <c r="EI161" i="53"/>
  <c r="EH161" i="53"/>
  <c r="EG161" i="53"/>
  <c r="EM160" i="53"/>
  <c r="EN160" i="53" s="1"/>
  <c r="EK160" i="53"/>
  <c r="EJ160" i="53"/>
  <c r="EI160" i="53"/>
  <c r="EH160" i="53"/>
  <c r="EG160" i="53"/>
  <c r="EM159" i="53"/>
  <c r="EN159" i="53" s="1"/>
  <c r="EK159" i="53"/>
  <c r="EJ159" i="53"/>
  <c r="EI159" i="53"/>
  <c r="EH159" i="53"/>
  <c r="EG159" i="53"/>
  <c r="EM157" i="53"/>
  <c r="EN157" i="53" s="1"/>
  <c r="EK157" i="53"/>
  <c r="EJ157" i="53"/>
  <c r="EI157" i="53"/>
  <c r="EH157" i="53"/>
  <c r="EG157" i="53"/>
  <c r="EM156" i="53"/>
  <c r="EN156" i="53" s="1"/>
  <c r="EK156" i="53"/>
  <c r="EJ156" i="53"/>
  <c r="EI156" i="53"/>
  <c r="EH156" i="53"/>
  <c r="EG156" i="53"/>
  <c r="EM155" i="53"/>
  <c r="EN155" i="53" s="1"/>
  <c r="EK155" i="53"/>
  <c r="EJ155" i="53"/>
  <c r="EI155" i="53"/>
  <c r="EH155" i="53"/>
  <c r="EG155" i="53"/>
  <c r="EM154" i="53"/>
  <c r="EN154" i="53" s="1"/>
  <c r="EK154" i="53"/>
  <c r="EJ154" i="53"/>
  <c r="EI154" i="53"/>
  <c r="EH154" i="53"/>
  <c r="EG154" i="53"/>
  <c r="EM153" i="53"/>
  <c r="EN153" i="53" s="1"/>
  <c r="EK153" i="53"/>
  <c r="EJ153" i="53"/>
  <c r="EI153" i="53"/>
  <c r="EH153" i="53"/>
  <c r="EG153" i="53"/>
  <c r="EM152" i="53"/>
  <c r="EN152" i="53" s="1"/>
  <c r="EK152" i="53"/>
  <c r="EJ152" i="53"/>
  <c r="EI152" i="53"/>
  <c r="EH152" i="53"/>
  <c r="EG152" i="53"/>
  <c r="EM151" i="53"/>
  <c r="EN151" i="53" s="1"/>
  <c r="EK151" i="53"/>
  <c r="EJ151" i="53"/>
  <c r="EI151" i="53"/>
  <c r="EH151" i="53"/>
  <c r="EG151" i="53"/>
  <c r="EM150" i="53"/>
  <c r="EN150" i="53" s="1"/>
  <c r="EK150" i="53"/>
  <c r="EJ150" i="53"/>
  <c r="EI150" i="53"/>
  <c r="EH150" i="53"/>
  <c r="EG150" i="53"/>
  <c r="EM149" i="53"/>
  <c r="EN149" i="53" s="1"/>
  <c r="EK149" i="53"/>
  <c r="EJ149" i="53"/>
  <c r="EI149" i="53"/>
  <c r="EH149" i="53"/>
  <c r="EG149" i="53"/>
  <c r="EM148" i="53"/>
  <c r="EN148" i="53" s="1"/>
  <c r="EK148" i="53"/>
  <c r="EJ148" i="53"/>
  <c r="EI148" i="53"/>
  <c r="EH148" i="53"/>
  <c r="EG148" i="53"/>
  <c r="EM145" i="53"/>
  <c r="EN145" i="53" s="1"/>
  <c r="EK145" i="53"/>
  <c r="EJ145" i="53"/>
  <c r="EI145" i="53"/>
  <c r="EH145" i="53"/>
  <c r="EG145" i="53"/>
  <c r="EM144" i="53"/>
  <c r="EN144" i="53" s="1"/>
  <c r="EK144" i="53"/>
  <c r="EJ144" i="53"/>
  <c r="EI144" i="53"/>
  <c r="EH144" i="53"/>
  <c r="EG144" i="53"/>
  <c r="EM142" i="53"/>
  <c r="EN142" i="53" s="1"/>
  <c r="EK142" i="53"/>
  <c r="EJ142" i="53"/>
  <c r="EI142" i="53"/>
  <c r="EH142" i="53"/>
  <c r="EG142" i="53"/>
  <c r="EM141" i="53"/>
  <c r="EN141" i="53" s="1"/>
  <c r="EK141" i="53"/>
  <c r="EJ141" i="53"/>
  <c r="EI141" i="53"/>
  <c r="EH141" i="53"/>
  <c r="EG141" i="53"/>
  <c r="EM140" i="53"/>
  <c r="EN140" i="53" s="1"/>
  <c r="EK140" i="53"/>
  <c r="EJ140" i="53"/>
  <c r="EI140" i="53"/>
  <c r="EH140" i="53"/>
  <c r="EG140" i="53"/>
  <c r="EM139" i="53"/>
  <c r="EN139" i="53" s="1"/>
  <c r="EK139" i="53"/>
  <c r="EJ139" i="53"/>
  <c r="EI139" i="53"/>
  <c r="EH139" i="53"/>
  <c r="EG139" i="53"/>
  <c r="EM137" i="53"/>
  <c r="EN137" i="53" s="1"/>
  <c r="EK137" i="53"/>
  <c r="EJ137" i="53"/>
  <c r="EI137" i="53"/>
  <c r="EH137" i="53"/>
  <c r="EG137" i="53"/>
  <c r="EM134" i="53"/>
  <c r="EN134" i="53" s="1"/>
  <c r="EK134" i="53"/>
  <c r="EJ134" i="53"/>
  <c r="EI134" i="53"/>
  <c r="EH134" i="53"/>
  <c r="EG134" i="53"/>
  <c r="EM133" i="53"/>
  <c r="EN133" i="53" s="1"/>
  <c r="EK133" i="53"/>
  <c r="EJ133" i="53"/>
  <c r="EI133" i="53"/>
  <c r="EH133" i="53"/>
  <c r="EG133" i="53"/>
  <c r="EM131" i="53"/>
  <c r="EN131" i="53" s="1"/>
  <c r="EK131" i="53"/>
  <c r="EJ131" i="53"/>
  <c r="EH131" i="53"/>
  <c r="EG131" i="53"/>
  <c r="EM130" i="53"/>
  <c r="EN130" i="53" s="1"/>
  <c r="EK130" i="53"/>
  <c r="EJ130" i="53"/>
  <c r="EI130" i="53"/>
  <c r="EH130" i="53"/>
  <c r="EG130" i="53"/>
  <c r="EM129" i="53"/>
  <c r="EN129" i="53" s="1"/>
  <c r="EK129" i="53"/>
  <c r="EJ129" i="53"/>
  <c r="EH129" i="53"/>
  <c r="EG129" i="53"/>
  <c r="EM128" i="53"/>
  <c r="EN128" i="53" s="1"/>
  <c r="EK128" i="53"/>
  <c r="EJ128" i="53"/>
  <c r="EH128" i="53"/>
  <c r="EG128" i="53"/>
  <c r="EM126" i="53"/>
  <c r="EN126" i="53" s="1"/>
  <c r="EK126" i="53"/>
  <c r="EJ126" i="53"/>
  <c r="EI126" i="53"/>
  <c r="EH126" i="53"/>
  <c r="EG126" i="53"/>
  <c r="EM125" i="53"/>
  <c r="EN125" i="53" s="1"/>
  <c r="EK125" i="53"/>
  <c r="EJ125" i="53"/>
  <c r="EI125" i="53"/>
  <c r="EH125" i="53"/>
  <c r="EG125" i="53"/>
  <c r="EM121" i="53"/>
  <c r="EN121" i="53" s="1"/>
  <c r="EK121" i="53"/>
  <c r="EJ121" i="53"/>
  <c r="EI121" i="53"/>
  <c r="EH121" i="53"/>
  <c r="EG121" i="53"/>
  <c r="EM120" i="53"/>
  <c r="EN120" i="53" s="1"/>
  <c r="EK120" i="53"/>
  <c r="EJ120" i="53"/>
  <c r="EH120" i="53"/>
  <c r="EG120" i="53"/>
  <c r="EM119" i="53"/>
  <c r="EN119" i="53" s="1"/>
  <c r="EK119" i="53"/>
  <c r="EJ119" i="53"/>
  <c r="EH119" i="53"/>
  <c r="EG119" i="53"/>
  <c r="EM118" i="53"/>
  <c r="EN118" i="53" s="1"/>
  <c r="EK118" i="53"/>
  <c r="EJ118" i="53"/>
  <c r="EH118" i="53"/>
  <c r="EG118" i="53"/>
  <c r="EM117" i="53"/>
  <c r="EN117" i="53" s="1"/>
  <c r="EK117" i="53"/>
  <c r="EJ117" i="53"/>
  <c r="EH117" i="53"/>
  <c r="EG117" i="53"/>
  <c r="EM116" i="53"/>
  <c r="EN116" i="53" s="1"/>
  <c r="EK116" i="53"/>
  <c r="EJ116" i="53"/>
  <c r="EI116" i="53"/>
  <c r="EH116" i="53"/>
  <c r="EG116" i="53"/>
  <c r="EM114" i="53"/>
  <c r="EN114" i="53" s="1"/>
  <c r="EK114" i="53"/>
  <c r="EJ114" i="53"/>
  <c r="EI114" i="53"/>
  <c r="EH114" i="53"/>
  <c r="EG114" i="53"/>
  <c r="EM112" i="53"/>
  <c r="EN112" i="53" s="1"/>
  <c r="EK112" i="53"/>
  <c r="EJ112" i="53"/>
  <c r="EI112" i="53"/>
  <c r="EH112" i="53"/>
  <c r="EG112" i="53"/>
  <c r="EM111" i="53"/>
  <c r="EN111" i="53" s="1"/>
  <c r="EK111" i="53"/>
  <c r="EJ111" i="53"/>
  <c r="EH111" i="53"/>
  <c r="EG111" i="53"/>
  <c r="EM110" i="53"/>
  <c r="EN110" i="53" s="1"/>
  <c r="EK110" i="53"/>
  <c r="EJ110" i="53"/>
  <c r="EH110" i="53"/>
  <c r="EG110" i="53"/>
  <c r="EM107" i="53"/>
  <c r="EN107" i="53" s="1"/>
  <c r="EK107" i="53"/>
  <c r="EJ107" i="53"/>
  <c r="EH107" i="53"/>
  <c r="EG107" i="53"/>
  <c r="EM105" i="53"/>
  <c r="EN105" i="53" s="1"/>
  <c r="EK105" i="53"/>
  <c r="EJ105" i="53"/>
  <c r="EI105" i="53"/>
  <c r="EH105" i="53"/>
  <c r="EG105" i="53"/>
  <c r="EM104" i="53"/>
  <c r="EN104" i="53" s="1"/>
  <c r="EK104" i="53"/>
  <c r="EJ104" i="53"/>
  <c r="EI104" i="53"/>
  <c r="EH104" i="53"/>
  <c r="EG104" i="53"/>
  <c r="EM103" i="53"/>
  <c r="EN103" i="53" s="1"/>
  <c r="EK103" i="53"/>
  <c r="EJ103" i="53"/>
  <c r="EI103" i="53"/>
  <c r="EH103" i="53"/>
  <c r="EG103" i="53"/>
  <c r="EM102" i="53"/>
  <c r="EN102" i="53" s="1"/>
  <c r="EK102" i="53"/>
  <c r="EJ102" i="53"/>
  <c r="EI102" i="53"/>
  <c r="EH102" i="53"/>
  <c r="EG102" i="53"/>
  <c r="EM101" i="53"/>
  <c r="EN101" i="53" s="1"/>
  <c r="EK101" i="53"/>
  <c r="EJ101" i="53"/>
  <c r="EI101" i="53"/>
  <c r="EH101" i="53"/>
  <c r="EG101" i="53"/>
  <c r="EM98" i="53"/>
  <c r="EN98" i="53" s="1"/>
  <c r="EK98" i="53"/>
  <c r="EJ98" i="53"/>
  <c r="EH98" i="53"/>
  <c r="EG98" i="53"/>
  <c r="EM95" i="53"/>
  <c r="EN95" i="53" s="1"/>
  <c r="EK95" i="53"/>
  <c r="EJ95" i="53"/>
  <c r="EH95" i="53"/>
  <c r="EG95" i="53"/>
  <c r="EM94" i="53"/>
  <c r="EN94" i="53" s="1"/>
  <c r="EK94" i="53"/>
  <c r="EJ94" i="53"/>
  <c r="EH94" i="53"/>
  <c r="EG94" i="53"/>
  <c r="EM92" i="53"/>
  <c r="EN92" i="53" s="1"/>
  <c r="EK92" i="53"/>
  <c r="EJ92" i="53"/>
  <c r="EI92" i="53"/>
  <c r="EH92" i="53"/>
  <c r="EG92" i="53"/>
  <c r="EM91" i="53"/>
  <c r="EN91" i="53" s="1"/>
  <c r="EK91" i="53"/>
  <c r="EJ91" i="53"/>
  <c r="EI91" i="53"/>
  <c r="EH91" i="53"/>
  <c r="EG91" i="53"/>
  <c r="EM90" i="53"/>
  <c r="EN90" i="53" s="1"/>
  <c r="EK90" i="53"/>
  <c r="EJ90" i="53"/>
  <c r="EI90" i="53"/>
  <c r="EH90" i="53"/>
  <c r="EG90" i="53"/>
  <c r="EM89" i="53"/>
  <c r="EN89" i="53" s="1"/>
  <c r="EK89" i="53"/>
  <c r="EJ89" i="53"/>
  <c r="EI89" i="53"/>
  <c r="EH89" i="53"/>
  <c r="EG89" i="53"/>
  <c r="EM88" i="53"/>
  <c r="EN88" i="53" s="1"/>
  <c r="EK88" i="53"/>
  <c r="EJ88" i="53"/>
  <c r="EI88" i="53"/>
  <c r="EH88" i="53"/>
  <c r="EG88" i="53"/>
  <c r="EM86" i="53"/>
  <c r="EN86" i="53" s="1"/>
  <c r="EK86" i="53"/>
  <c r="EJ86" i="53"/>
  <c r="EI86" i="53"/>
  <c r="EH86" i="53"/>
  <c r="EG86" i="53"/>
  <c r="EM85" i="53"/>
  <c r="EN85" i="53" s="1"/>
  <c r="EK85" i="53"/>
  <c r="EJ85" i="53"/>
  <c r="EI85" i="53"/>
  <c r="EH85" i="53"/>
  <c r="EG85" i="53"/>
  <c r="EM84" i="53"/>
  <c r="EN84" i="53" s="1"/>
  <c r="EK84" i="53"/>
  <c r="EJ84" i="53"/>
  <c r="EI84" i="53"/>
  <c r="EH84" i="53"/>
  <c r="EG84" i="53"/>
  <c r="EM83" i="53"/>
  <c r="EN83" i="53" s="1"/>
  <c r="EK83" i="53"/>
  <c r="EJ83" i="53"/>
  <c r="EH83" i="53"/>
  <c r="EG83" i="53"/>
  <c r="EM82" i="53"/>
  <c r="EN82" i="53" s="1"/>
  <c r="EK82" i="53"/>
  <c r="EJ82" i="53"/>
  <c r="EI82" i="53"/>
  <c r="EH82" i="53"/>
  <c r="EG82" i="53"/>
  <c r="EM81" i="53"/>
  <c r="EN81" i="53" s="1"/>
  <c r="EK81" i="53"/>
  <c r="EJ81" i="53"/>
  <c r="EI81" i="53"/>
  <c r="EH81" i="53"/>
  <c r="EG81" i="53"/>
  <c r="EM79" i="53"/>
  <c r="EN79" i="53" s="1"/>
  <c r="EK79" i="53"/>
  <c r="EJ79" i="53"/>
  <c r="EH79" i="53"/>
  <c r="EG79" i="53"/>
  <c r="EM77" i="53"/>
  <c r="EN77" i="53" s="1"/>
  <c r="EK77" i="53"/>
  <c r="EJ77" i="53"/>
  <c r="EI77" i="53"/>
  <c r="EH77" i="53"/>
  <c r="EG77" i="53"/>
  <c r="EM76" i="53"/>
  <c r="EN76" i="53" s="1"/>
  <c r="EK76" i="53"/>
  <c r="EJ76" i="53"/>
  <c r="EH76" i="53"/>
  <c r="EG76" i="53"/>
  <c r="EM74" i="53"/>
  <c r="EN74" i="53" s="1"/>
  <c r="EK74" i="53"/>
  <c r="EJ74" i="53"/>
  <c r="EI74" i="53"/>
  <c r="EH74" i="53"/>
  <c r="EG74" i="53"/>
  <c r="EM72" i="53"/>
  <c r="EN72" i="53" s="1"/>
  <c r="EK72" i="53"/>
  <c r="EJ72" i="53"/>
  <c r="EI72" i="53"/>
  <c r="EH72" i="53"/>
  <c r="EG72" i="53"/>
  <c r="EM71" i="53"/>
  <c r="EN71" i="53" s="1"/>
  <c r="EK71" i="53"/>
  <c r="EJ71" i="53"/>
  <c r="EI71" i="53"/>
  <c r="EH71" i="53"/>
  <c r="EG71" i="53"/>
  <c r="EM68" i="53"/>
  <c r="EN68" i="53" s="1"/>
  <c r="EK68" i="53"/>
  <c r="EJ68" i="53"/>
  <c r="EI68" i="53"/>
  <c r="EH68" i="53"/>
  <c r="EG68" i="53"/>
  <c r="EM67" i="53"/>
  <c r="EN67" i="53" s="1"/>
  <c r="EK67" i="53"/>
  <c r="EJ67" i="53"/>
  <c r="EI67" i="53"/>
  <c r="EH67" i="53"/>
  <c r="EG67" i="53"/>
  <c r="EM63" i="53"/>
  <c r="EN63" i="53" s="1"/>
  <c r="EK63" i="53"/>
  <c r="EJ63" i="53"/>
  <c r="EH63" i="53"/>
  <c r="EG63" i="53"/>
  <c r="EM61" i="53"/>
  <c r="EN61" i="53" s="1"/>
  <c r="EK61" i="53"/>
  <c r="EJ61" i="53"/>
  <c r="EI61" i="53"/>
  <c r="EH61" i="53"/>
  <c r="EG61" i="53"/>
  <c r="EM60" i="53"/>
  <c r="EN60" i="53" s="1"/>
  <c r="EK60" i="53"/>
  <c r="EJ60" i="53"/>
  <c r="EI60" i="53"/>
  <c r="EH60" i="53"/>
  <c r="EG60" i="53"/>
  <c r="EM59" i="53"/>
  <c r="EN59" i="53" s="1"/>
  <c r="EK59" i="53"/>
  <c r="EJ59" i="53"/>
  <c r="EH59" i="53"/>
  <c r="EG59" i="53"/>
  <c r="EM58" i="53"/>
  <c r="EN58" i="53" s="1"/>
  <c r="EK58" i="53"/>
  <c r="EJ58" i="53"/>
  <c r="EH58" i="53"/>
  <c r="EG58" i="53"/>
  <c r="EM56" i="53"/>
  <c r="EN56" i="53" s="1"/>
  <c r="EK56" i="53"/>
  <c r="EJ56" i="53"/>
  <c r="EI56" i="53"/>
  <c r="EH56" i="53"/>
  <c r="EG56" i="53"/>
  <c r="EM55" i="53"/>
  <c r="EN55" i="53" s="1"/>
  <c r="EK55" i="53"/>
  <c r="EJ55" i="53"/>
  <c r="EH55" i="53"/>
  <c r="EG55" i="53"/>
  <c r="EM52" i="53"/>
  <c r="EN52" i="53" s="1"/>
  <c r="EK52" i="53"/>
  <c r="EJ52" i="53"/>
  <c r="EI52" i="53"/>
  <c r="EH52" i="53"/>
  <c r="EG52" i="53"/>
  <c r="EM51" i="53"/>
  <c r="EN51" i="53" s="1"/>
  <c r="EK51" i="53"/>
  <c r="EJ51" i="53"/>
  <c r="EI51" i="53"/>
  <c r="EH51" i="53"/>
  <c r="EG51" i="53"/>
  <c r="EM50" i="53"/>
  <c r="EN50" i="53" s="1"/>
  <c r="EK50" i="53"/>
  <c r="EJ50" i="53"/>
  <c r="EI50" i="53"/>
  <c r="EH50" i="53"/>
  <c r="EG50" i="53"/>
  <c r="EM49" i="53"/>
  <c r="EN49" i="53" s="1"/>
  <c r="EK49" i="53"/>
  <c r="EJ49" i="53"/>
  <c r="EI49" i="53"/>
  <c r="EH49" i="53"/>
  <c r="EG49" i="53"/>
  <c r="EM48" i="53"/>
  <c r="EN48" i="53" s="1"/>
  <c r="EK48" i="53"/>
  <c r="EJ48" i="53"/>
  <c r="EI48" i="53"/>
  <c r="EH48" i="53"/>
  <c r="EG48" i="53"/>
  <c r="EM47" i="53"/>
  <c r="EN47" i="53" s="1"/>
  <c r="EK47" i="53"/>
  <c r="EJ47" i="53"/>
  <c r="EI47" i="53"/>
  <c r="EH47" i="53"/>
  <c r="EG47" i="53"/>
  <c r="EM46" i="53"/>
  <c r="EN46" i="53" s="1"/>
  <c r="EK46" i="53"/>
  <c r="EJ46" i="53"/>
  <c r="EI46" i="53"/>
  <c r="EH46" i="53"/>
  <c r="EG46" i="53"/>
  <c r="EM45" i="53"/>
  <c r="EN45" i="53" s="1"/>
  <c r="EK45" i="53"/>
  <c r="EJ45" i="53"/>
  <c r="EI45" i="53"/>
  <c r="EH45" i="53"/>
  <c r="EG45" i="53"/>
  <c r="EM44" i="53"/>
  <c r="EN44" i="53" s="1"/>
  <c r="EK44" i="53"/>
  <c r="EJ44" i="53"/>
  <c r="EH44" i="53"/>
  <c r="EG44" i="53"/>
  <c r="EM43" i="53"/>
  <c r="EN43" i="53" s="1"/>
  <c r="EL43" i="53"/>
  <c r="EK43" i="53"/>
  <c r="EJ43" i="53"/>
  <c r="EM42" i="53"/>
  <c r="EN42" i="53" s="1"/>
  <c r="EK42" i="53"/>
  <c r="EJ42" i="53"/>
  <c r="EI42" i="53"/>
  <c r="EH42" i="53"/>
  <c r="EG42" i="53"/>
  <c r="EM41" i="53"/>
  <c r="EN41" i="53" s="1"/>
  <c r="EK41" i="53"/>
  <c r="EJ41" i="53"/>
  <c r="EH41" i="53"/>
  <c r="EG41" i="53"/>
  <c r="EM40" i="53"/>
  <c r="EN40" i="53" s="1"/>
  <c r="EK40" i="53"/>
  <c r="EJ40" i="53"/>
  <c r="EH40" i="53"/>
  <c r="EG40" i="53"/>
  <c r="EM39" i="53"/>
  <c r="EN39" i="53" s="1"/>
  <c r="EK39" i="53"/>
  <c r="EJ39" i="53"/>
  <c r="EH39" i="53"/>
  <c r="EG39" i="53"/>
  <c r="EM38" i="53"/>
  <c r="EN38" i="53" s="1"/>
  <c r="EK38" i="53"/>
  <c r="EJ38" i="53"/>
  <c r="EH38" i="53"/>
  <c r="EG38" i="53"/>
  <c r="EM37" i="53"/>
  <c r="EN37" i="53" s="1"/>
  <c r="EK37" i="53"/>
  <c r="EJ37" i="53"/>
  <c r="EI37" i="53"/>
  <c r="EH37" i="53"/>
  <c r="EG37" i="53"/>
  <c r="EM35" i="53"/>
  <c r="EN35" i="53" s="1"/>
  <c r="EK35" i="53"/>
  <c r="EJ35" i="53"/>
  <c r="EI35" i="53"/>
  <c r="EH35" i="53"/>
  <c r="EG35" i="53"/>
  <c r="EM34" i="53"/>
  <c r="EN34" i="53" s="1"/>
  <c r="EK34" i="53"/>
  <c r="EJ34" i="53"/>
  <c r="EI34" i="53"/>
  <c r="EH34" i="53"/>
  <c r="EG34" i="53"/>
  <c r="EM33" i="53"/>
  <c r="EN33" i="53" s="1"/>
  <c r="EK33" i="53"/>
  <c r="EJ33" i="53"/>
  <c r="EI33" i="53"/>
  <c r="EH33" i="53"/>
  <c r="EG33" i="53"/>
  <c r="EM32" i="53"/>
  <c r="EN32" i="53" s="1"/>
  <c r="EK32" i="53"/>
  <c r="EJ32" i="53"/>
  <c r="EH32" i="53"/>
  <c r="EG32" i="53"/>
  <c r="EM31" i="53"/>
  <c r="EN31" i="53" s="1"/>
  <c r="EK31" i="53"/>
  <c r="EJ31" i="53"/>
  <c r="EI31" i="53"/>
  <c r="EH31" i="53"/>
  <c r="EG31" i="53"/>
  <c r="EM30" i="53"/>
  <c r="EN30" i="53" s="1"/>
  <c r="EK30" i="53"/>
  <c r="EJ30" i="53"/>
  <c r="EI30" i="53"/>
  <c r="EH30" i="53"/>
  <c r="EG30" i="53"/>
  <c r="EM29" i="53"/>
  <c r="EN29" i="53" s="1"/>
  <c r="EK29" i="53"/>
  <c r="EJ29" i="53"/>
  <c r="EI29" i="53"/>
  <c r="EH29" i="53"/>
  <c r="EG29" i="53"/>
  <c r="EM28" i="53"/>
  <c r="EN28" i="53" s="1"/>
  <c r="EK28" i="53"/>
  <c r="EJ28" i="53"/>
  <c r="EI28" i="53"/>
  <c r="EH28" i="53"/>
  <c r="EG28" i="53"/>
  <c r="EM27" i="53"/>
  <c r="EN27" i="53" s="1"/>
  <c r="EK27" i="53"/>
  <c r="EJ27" i="53"/>
  <c r="EI27" i="53"/>
  <c r="EH27" i="53"/>
  <c r="EG27" i="53"/>
  <c r="EM26" i="53"/>
  <c r="EN26" i="53" s="1"/>
  <c r="EK26" i="53"/>
  <c r="EJ26" i="53"/>
  <c r="EI26" i="53"/>
  <c r="EH26" i="53"/>
  <c r="EG26" i="53"/>
  <c r="EM25" i="53"/>
  <c r="EN25" i="53" s="1"/>
  <c r="EK25" i="53"/>
  <c r="EJ25" i="53"/>
  <c r="EI25" i="53"/>
  <c r="EH25" i="53"/>
  <c r="EG25" i="53"/>
  <c r="EM24" i="53"/>
  <c r="EN24" i="53" s="1"/>
  <c r="EK24" i="53"/>
  <c r="EJ24" i="53"/>
  <c r="EI24" i="53"/>
  <c r="EH24" i="53"/>
  <c r="EG24" i="53"/>
  <c r="EM23" i="53"/>
  <c r="EN23" i="53" s="1"/>
  <c r="EK23" i="53"/>
  <c r="EJ23" i="53"/>
  <c r="EI23" i="53"/>
  <c r="EH23" i="53"/>
  <c r="EG23" i="53"/>
  <c r="EM22" i="53"/>
  <c r="EN22" i="53" s="1"/>
  <c r="EK22" i="53"/>
  <c r="EJ22" i="53"/>
  <c r="EI22" i="53"/>
  <c r="EH22" i="53"/>
  <c r="EG22" i="53"/>
  <c r="EM21" i="53"/>
  <c r="EN21" i="53" s="1"/>
  <c r="EK21" i="53"/>
  <c r="EJ21" i="53"/>
  <c r="EI21" i="53"/>
  <c r="EH21" i="53"/>
  <c r="EG21" i="53"/>
  <c r="EM20" i="53"/>
  <c r="EN20" i="53" s="1"/>
  <c r="EK20" i="53"/>
  <c r="EJ20" i="53"/>
  <c r="EH20" i="53"/>
  <c r="EG20" i="53"/>
  <c r="EM19" i="53"/>
  <c r="EN19" i="53" s="1"/>
  <c r="EK19" i="53"/>
  <c r="EJ19" i="53"/>
  <c r="EI19" i="53"/>
  <c r="EH19" i="53"/>
  <c r="EG19" i="53"/>
  <c r="EM16" i="53"/>
  <c r="EN16" i="53" s="1"/>
  <c r="EK16" i="53"/>
  <c r="EJ16" i="53"/>
  <c r="EH16" i="53"/>
  <c r="EG16" i="53"/>
  <c r="EC8" i="53"/>
  <c r="EB2" i="53"/>
  <c r="DZ420" i="53" s="1"/>
  <c r="DM419" i="53"/>
  <c r="DQ421" i="53" s="1"/>
  <c r="DS421" i="53"/>
  <c r="DV411" i="53"/>
  <c r="DW411" i="53" s="1"/>
  <c r="DT411" i="53"/>
  <c r="DS411" i="53"/>
  <c r="DR411" i="53"/>
  <c r="DQ411" i="53"/>
  <c r="DP411" i="53"/>
  <c r="DV409" i="53"/>
  <c r="DW409" i="53" s="1"/>
  <c r="DT409" i="53"/>
  <c r="DS409" i="53"/>
  <c r="DR409" i="53"/>
  <c r="DQ409" i="53"/>
  <c r="DP409" i="53"/>
  <c r="DV407" i="53"/>
  <c r="DW407" i="53" s="1"/>
  <c r="DT407" i="53"/>
  <c r="DS407" i="53"/>
  <c r="DR407" i="53"/>
  <c r="DQ407" i="53"/>
  <c r="DP407" i="53"/>
  <c r="DW406" i="53"/>
  <c r="DV406" i="53"/>
  <c r="DT406" i="53"/>
  <c r="DS406" i="53"/>
  <c r="DR406" i="53"/>
  <c r="DQ406" i="53"/>
  <c r="DP406" i="53"/>
  <c r="DV404" i="53"/>
  <c r="DW404" i="53" s="1"/>
  <c r="DT404" i="53"/>
  <c r="DS404" i="53"/>
  <c r="DR404" i="53"/>
  <c r="DQ404" i="53"/>
  <c r="DP404" i="53"/>
  <c r="DV402" i="53"/>
  <c r="DW402" i="53" s="1"/>
  <c r="DT402" i="53"/>
  <c r="DS402" i="53"/>
  <c r="DR402" i="53"/>
  <c r="DQ402" i="53"/>
  <c r="DP402" i="53"/>
  <c r="DV400" i="53"/>
  <c r="DW400" i="53" s="1"/>
  <c r="DT400" i="53"/>
  <c r="DS400" i="53"/>
  <c r="DR400" i="53"/>
  <c r="DQ400" i="53"/>
  <c r="DP400" i="53"/>
  <c r="DW398" i="53"/>
  <c r="DV398" i="53"/>
  <c r="DT398" i="53"/>
  <c r="DS398" i="53"/>
  <c r="DR398" i="53"/>
  <c r="DQ398" i="53"/>
  <c r="DP398" i="53"/>
  <c r="DV397" i="53"/>
  <c r="DW397" i="53" s="1"/>
  <c r="DT397" i="53"/>
  <c r="DS397" i="53"/>
  <c r="DR397" i="53"/>
  <c r="DQ397" i="53"/>
  <c r="DP397" i="53"/>
  <c r="DV396" i="53"/>
  <c r="DW396" i="53" s="1"/>
  <c r="DT396" i="53"/>
  <c r="DS396" i="53"/>
  <c r="DR396" i="53"/>
  <c r="DQ396" i="53"/>
  <c r="DP396" i="53"/>
  <c r="DV395" i="53"/>
  <c r="DW395" i="53" s="1"/>
  <c r="DT395" i="53"/>
  <c r="DS395" i="53"/>
  <c r="DR395" i="53"/>
  <c r="DQ395" i="53"/>
  <c r="DP395" i="53"/>
  <c r="DV394" i="53"/>
  <c r="DW394" i="53" s="1"/>
  <c r="DT394" i="53"/>
  <c r="DS394" i="53"/>
  <c r="DR394" i="53"/>
  <c r="DQ394" i="53"/>
  <c r="DP394" i="53"/>
  <c r="DV393" i="53"/>
  <c r="DW393" i="53" s="1"/>
  <c r="DT393" i="53"/>
  <c r="DS393" i="53"/>
  <c r="DR393" i="53"/>
  <c r="DQ393" i="53"/>
  <c r="DP393" i="53"/>
  <c r="DV391" i="53"/>
  <c r="DW391" i="53" s="1"/>
  <c r="DT391" i="53"/>
  <c r="DS391" i="53"/>
  <c r="DR391" i="53"/>
  <c r="DQ391" i="53"/>
  <c r="DP391" i="53"/>
  <c r="DV390" i="53"/>
  <c r="DW390" i="53" s="1"/>
  <c r="DT390" i="53"/>
  <c r="DS390" i="53"/>
  <c r="DR390" i="53"/>
  <c r="DQ390" i="53"/>
  <c r="DP390" i="53"/>
  <c r="DW389" i="53"/>
  <c r="DV389" i="53"/>
  <c r="DT389" i="53"/>
  <c r="DS389" i="53"/>
  <c r="DR389" i="53"/>
  <c r="DQ389" i="53"/>
  <c r="DP389" i="53"/>
  <c r="DV388" i="53"/>
  <c r="DW388" i="53" s="1"/>
  <c r="DT388" i="53"/>
  <c r="DS388" i="53"/>
  <c r="DR388" i="53"/>
  <c r="DQ388" i="53"/>
  <c r="DP388" i="53"/>
  <c r="DV387" i="53"/>
  <c r="DW387" i="53" s="1"/>
  <c r="DT387" i="53"/>
  <c r="DS387" i="53"/>
  <c r="DR387" i="53"/>
  <c r="DQ387" i="53"/>
  <c r="DP387" i="53"/>
  <c r="DV386" i="53"/>
  <c r="DW386" i="53" s="1"/>
  <c r="DT386" i="53"/>
  <c r="DS386" i="53"/>
  <c r="DR386" i="53"/>
  <c r="DQ386" i="53"/>
  <c r="DP386" i="53"/>
  <c r="DW384" i="53"/>
  <c r="DV384" i="53"/>
  <c r="DT384" i="53"/>
  <c r="DS384" i="53"/>
  <c r="DR384" i="53"/>
  <c r="DQ384" i="53"/>
  <c r="DP384" i="53"/>
  <c r="DV383" i="53"/>
  <c r="DW383" i="53" s="1"/>
  <c r="DT383" i="53"/>
  <c r="DS383" i="53"/>
  <c r="DR383" i="53"/>
  <c r="DQ383" i="53"/>
  <c r="DP383" i="53"/>
  <c r="DV382" i="53"/>
  <c r="DW382" i="53" s="1"/>
  <c r="DT382" i="53"/>
  <c r="DS382" i="53"/>
  <c r="DR382" i="53"/>
  <c r="DQ382" i="53"/>
  <c r="DP382" i="53"/>
  <c r="DV381" i="53"/>
  <c r="DW381" i="53" s="1"/>
  <c r="DT381" i="53"/>
  <c r="DS381" i="53"/>
  <c r="DR381" i="53"/>
  <c r="DQ381" i="53"/>
  <c r="DP381" i="53"/>
  <c r="DW380" i="53"/>
  <c r="DV380" i="53"/>
  <c r="DT380" i="53"/>
  <c r="DS380" i="53"/>
  <c r="DR380" i="53"/>
  <c r="DQ380" i="53"/>
  <c r="DP380" i="53"/>
  <c r="DV379" i="53"/>
  <c r="DW379" i="53" s="1"/>
  <c r="DT379" i="53"/>
  <c r="DS379" i="53"/>
  <c r="DR379" i="53"/>
  <c r="DQ379" i="53"/>
  <c r="DP379" i="53"/>
  <c r="DV377" i="53"/>
  <c r="DW377" i="53" s="1"/>
  <c r="DT377" i="53"/>
  <c r="DS377" i="53"/>
  <c r="DR377" i="53"/>
  <c r="DQ377" i="53"/>
  <c r="DP377" i="53"/>
  <c r="DV373" i="53"/>
  <c r="DW373" i="53" s="1"/>
  <c r="DT373" i="53"/>
  <c r="DS373" i="53"/>
  <c r="DR373" i="53"/>
  <c r="DQ373" i="53"/>
  <c r="DP373" i="53"/>
  <c r="DW372" i="53"/>
  <c r="DV372" i="53"/>
  <c r="DT372" i="53"/>
  <c r="DS372" i="53"/>
  <c r="DR372" i="53"/>
  <c r="DQ372" i="53"/>
  <c r="DP372" i="53"/>
  <c r="DV370" i="53"/>
  <c r="DW370" i="53" s="1"/>
  <c r="DT370" i="53"/>
  <c r="DS370" i="53"/>
  <c r="DR370" i="53"/>
  <c r="DQ370" i="53"/>
  <c r="DP370" i="53"/>
  <c r="DV368" i="53"/>
  <c r="DW368" i="53" s="1"/>
  <c r="DT368" i="53"/>
  <c r="DS368" i="53"/>
  <c r="DR368" i="53"/>
  <c r="DQ368" i="53"/>
  <c r="DP368" i="53"/>
  <c r="DV367" i="53"/>
  <c r="DW367" i="53" s="1"/>
  <c r="DT367" i="53"/>
  <c r="DS367" i="53"/>
  <c r="DR367" i="53"/>
  <c r="DQ367" i="53"/>
  <c r="DP367" i="53"/>
  <c r="DW366" i="53"/>
  <c r="DV366" i="53"/>
  <c r="DT366" i="53"/>
  <c r="DS366" i="53"/>
  <c r="DR366" i="53"/>
  <c r="DQ366" i="53"/>
  <c r="DP366" i="53"/>
  <c r="DV365" i="53"/>
  <c r="DW365" i="53" s="1"/>
  <c r="DT365" i="53"/>
  <c r="DS365" i="53"/>
  <c r="DR365" i="53"/>
  <c r="DQ365" i="53"/>
  <c r="DP365" i="53"/>
  <c r="DV364" i="53"/>
  <c r="DW364" i="53" s="1"/>
  <c r="DT364" i="53"/>
  <c r="DS364" i="53"/>
  <c r="DR364" i="53"/>
  <c r="DQ364" i="53"/>
  <c r="DP364" i="53"/>
  <c r="DV363" i="53"/>
  <c r="DW363" i="53" s="1"/>
  <c r="DT363" i="53"/>
  <c r="DS363" i="53"/>
  <c r="DR363" i="53"/>
  <c r="DQ363" i="53"/>
  <c r="DP363" i="53"/>
  <c r="DW362" i="53"/>
  <c r="DV362" i="53"/>
  <c r="DT362" i="53"/>
  <c r="DS362" i="53"/>
  <c r="DR362" i="53"/>
  <c r="DQ362" i="53"/>
  <c r="DP362" i="53"/>
  <c r="DV361" i="53"/>
  <c r="DW361" i="53" s="1"/>
  <c r="DT361" i="53"/>
  <c r="DS361" i="53"/>
  <c r="DR361" i="53"/>
  <c r="DQ361" i="53"/>
  <c r="DP361" i="53"/>
  <c r="DV359" i="53"/>
  <c r="DW359" i="53" s="1"/>
  <c r="DT359" i="53"/>
  <c r="DS359" i="53"/>
  <c r="DR359" i="53"/>
  <c r="DQ359" i="53"/>
  <c r="DP359" i="53"/>
  <c r="DV358" i="53"/>
  <c r="DW358" i="53" s="1"/>
  <c r="DT358" i="53"/>
  <c r="DS358" i="53"/>
  <c r="DR358" i="53"/>
  <c r="DQ358" i="53"/>
  <c r="DP358" i="53"/>
  <c r="DW356" i="53"/>
  <c r="DV356" i="53"/>
  <c r="DT356" i="53"/>
  <c r="DS356" i="53"/>
  <c r="DR356" i="53"/>
  <c r="DQ356" i="53"/>
  <c r="DP356" i="53"/>
  <c r="DV355" i="53"/>
  <c r="DW355" i="53" s="1"/>
  <c r="DT355" i="53"/>
  <c r="DS355" i="53"/>
  <c r="DR355" i="53"/>
  <c r="DQ355" i="53"/>
  <c r="DP355" i="53"/>
  <c r="DV354" i="53"/>
  <c r="DW354" i="53" s="1"/>
  <c r="DT354" i="53"/>
  <c r="DS354" i="53"/>
  <c r="DR354" i="53"/>
  <c r="DQ354" i="53"/>
  <c r="DP354" i="53"/>
  <c r="DV353" i="53"/>
  <c r="DW353" i="53" s="1"/>
  <c r="DT353" i="53"/>
  <c r="DS353" i="53"/>
  <c r="DR353" i="53"/>
  <c r="DQ353" i="53"/>
  <c r="DP353" i="53"/>
  <c r="DW352" i="53"/>
  <c r="DV352" i="53"/>
  <c r="DT352" i="53"/>
  <c r="DS352" i="53"/>
  <c r="DR352" i="53"/>
  <c r="DQ352" i="53"/>
  <c r="DP352" i="53"/>
  <c r="DV351" i="53"/>
  <c r="DW351" i="53" s="1"/>
  <c r="DT351" i="53"/>
  <c r="DS351" i="53"/>
  <c r="DR351" i="53"/>
  <c r="DQ351" i="53"/>
  <c r="DP351" i="53"/>
  <c r="DV350" i="53"/>
  <c r="DW350" i="53" s="1"/>
  <c r="DT350" i="53"/>
  <c r="DS350" i="53"/>
  <c r="DR350" i="53"/>
  <c r="DQ350" i="53"/>
  <c r="DP350" i="53"/>
  <c r="DV349" i="53"/>
  <c r="DW349" i="53" s="1"/>
  <c r="DT349" i="53"/>
  <c r="DS349" i="53"/>
  <c r="DR349" i="53"/>
  <c r="DQ349" i="53"/>
  <c r="DP349" i="53"/>
  <c r="DW348" i="53"/>
  <c r="DV348" i="53"/>
  <c r="DT348" i="53"/>
  <c r="DS348" i="53"/>
  <c r="DR348" i="53"/>
  <c r="DQ348" i="53"/>
  <c r="DP348" i="53"/>
  <c r="DV347" i="53"/>
  <c r="DW347" i="53" s="1"/>
  <c r="DT347" i="53"/>
  <c r="DS347" i="53"/>
  <c r="DR347" i="53"/>
  <c r="DQ347" i="53"/>
  <c r="DP347" i="53"/>
  <c r="DV346" i="53"/>
  <c r="DW346" i="53" s="1"/>
  <c r="DT346" i="53"/>
  <c r="DS346" i="53"/>
  <c r="DR346" i="53"/>
  <c r="DQ346" i="53"/>
  <c r="DP346" i="53"/>
  <c r="DV342" i="53"/>
  <c r="DW342" i="53" s="1"/>
  <c r="DT342" i="53"/>
  <c r="DS342" i="53"/>
  <c r="DR342" i="53"/>
  <c r="DQ342" i="53"/>
  <c r="DP342" i="53"/>
  <c r="DW341" i="53"/>
  <c r="DV341" i="53"/>
  <c r="DT341" i="53"/>
  <c r="DS341" i="53"/>
  <c r="DR341" i="53"/>
  <c r="DQ341" i="53"/>
  <c r="DP341" i="53"/>
  <c r="DV340" i="53"/>
  <c r="DW340" i="53" s="1"/>
  <c r="DT340" i="53"/>
  <c r="DS340" i="53"/>
  <c r="DR340" i="53"/>
  <c r="DQ340" i="53"/>
  <c r="DP340" i="53"/>
  <c r="DV338" i="53"/>
  <c r="DW338" i="53" s="1"/>
  <c r="DT338" i="53"/>
  <c r="DS338" i="53"/>
  <c r="DR338" i="53"/>
  <c r="DQ338" i="53"/>
  <c r="DP338" i="53"/>
  <c r="DV337" i="53"/>
  <c r="DW337" i="53" s="1"/>
  <c r="DT337" i="53"/>
  <c r="DS337" i="53"/>
  <c r="DR337" i="53"/>
  <c r="DQ337" i="53"/>
  <c r="DP337" i="53"/>
  <c r="DW336" i="53"/>
  <c r="DV336" i="53"/>
  <c r="DT336" i="53"/>
  <c r="DS336" i="53"/>
  <c r="DR336" i="53"/>
  <c r="DQ336" i="53"/>
  <c r="DP336" i="53"/>
  <c r="DV335" i="53"/>
  <c r="DW335" i="53" s="1"/>
  <c r="DT335" i="53"/>
  <c r="DS335" i="53"/>
  <c r="DR335" i="53"/>
  <c r="DQ335" i="53"/>
  <c r="DP335" i="53"/>
  <c r="DV334" i="53"/>
  <c r="DW334" i="53" s="1"/>
  <c r="DT334" i="53"/>
  <c r="DS334" i="53"/>
  <c r="DR334" i="53"/>
  <c r="DQ334" i="53"/>
  <c r="DP334" i="53"/>
  <c r="DV333" i="53"/>
  <c r="DW333" i="53" s="1"/>
  <c r="DT333" i="53"/>
  <c r="DS333" i="53"/>
  <c r="DR333" i="53"/>
  <c r="DQ333" i="53"/>
  <c r="DP333" i="53"/>
  <c r="DW330" i="53"/>
  <c r="DV330" i="53"/>
  <c r="DT330" i="53"/>
  <c r="DS330" i="53"/>
  <c r="DR330" i="53"/>
  <c r="DQ330" i="53"/>
  <c r="DP330" i="53"/>
  <c r="DV329" i="53"/>
  <c r="DW329" i="53" s="1"/>
  <c r="DT329" i="53"/>
  <c r="DS329" i="53"/>
  <c r="DR329" i="53"/>
  <c r="DQ329" i="53"/>
  <c r="DP329" i="53"/>
  <c r="DV328" i="53"/>
  <c r="DW328" i="53" s="1"/>
  <c r="DT328" i="53"/>
  <c r="DS328" i="53"/>
  <c r="DR328" i="53"/>
  <c r="DQ328" i="53"/>
  <c r="DP328" i="53"/>
  <c r="DV327" i="53"/>
  <c r="DW327" i="53" s="1"/>
  <c r="DT327" i="53"/>
  <c r="DS327" i="53"/>
  <c r="DR327" i="53"/>
  <c r="DQ327" i="53"/>
  <c r="DP327" i="53"/>
  <c r="DW326" i="53"/>
  <c r="DV326" i="53"/>
  <c r="DT326" i="53"/>
  <c r="DS326" i="53"/>
  <c r="DR326" i="53"/>
  <c r="DQ326" i="53"/>
  <c r="DP326" i="53"/>
  <c r="DV325" i="53"/>
  <c r="DW325" i="53" s="1"/>
  <c r="DT325" i="53"/>
  <c r="DS325" i="53"/>
  <c r="DR325" i="53"/>
  <c r="DQ325" i="53"/>
  <c r="DP325" i="53"/>
  <c r="DV324" i="53"/>
  <c r="DW324" i="53" s="1"/>
  <c r="DT324" i="53"/>
  <c r="DS324" i="53"/>
  <c r="DR324" i="53"/>
  <c r="DQ324" i="53"/>
  <c r="DP324" i="53"/>
  <c r="DV323" i="53"/>
  <c r="DW323" i="53" s="1"/>
  <c r="DT323" i="53"/>
  <c r="DS323" i="53"/>
  <c r="DR323" i="53"/>
  <c r="DQ323" i="53"/>
  <c r="DP323" i="53"/>
  <c r="DW322" i="53"/>
  <c r="DV322" i="53"/>
  <c r="DT322" i="53"/>
  <c r="DS322" i="53"/>
  <c r="DR322" i="53"/>
  <c r="DQ322" i="53"/>
  <c r="DP322" i="53"/>
  <c r="DV321" i="53"/>
  <c r="DW321" i="53" s="1"/>
  <c r="DT321" i="53"/>
  <c r="DS321" i="53"/>
  <c r="DR321" i="53"/>
  <c r="DQ321" i="53"/>
  <c r="DP321" i="53"/>
  <c r="DV320" i="53"/>
  <c r="DW320" i="53" s="1"/>
  <c r="DT320" i="53"/>
  <c r="DS320" i="53"/>
  <c r="DR320" i="53"/>
  <c r="DQ320" i="53"/>
  <c r="DP320" i="53"/>
  <c r="DV319" i="53"/>
  <c r="DW319" i="53" s="1"/>
  <c r="DT319" i="53"/>
  <c r="DS319" i="53"/>
  <c r="DR319" i="53"/>
  <c r="DQ319" i="53"/>
  <c r="DP319" i="53"/>
  <c r="DW318" i="53"/>
  <c r="DV318" i="53"/>
  <c r="DT318" i="53"/>
  <c r="DS318" i="53"/>
  <c r="DR318" i="53"/>
  <c r="DQ318" i="53"/>
  <c r="DP318" i="53"/>
  <c r="DV317" i="53"/>
  <c r="DW317" i="53" s="1"/>
  <c r="DT317" i="53"/>
  <c r="DS317" i="53"/>
  <c r="DR317" i="53"/>
  <c r="DQ317" i="53"/>
  <c r="DP317" i="53"/>
  <c r="DV316" i="53"/>
  <c r="DW316" i="53" s="1"/>
  <c r="DT316" i="53"/>
  <c r="DS316" i="53"/>
  <c r="DR316" i="53"/>
  <c r="DQ316" i="53"/>
  <c r="DP316" i="53"/>
  <c r="DV315" i="53"/>
  <c r="DW315" i="53" s="1"/>
  <c r="DT315" i="53"/>
  <c r="DS315" i="53"/>
  <c r="DR315" i="53"/>
  <c r="DQ315" i="53"/>
  <c r="DP315" i="53"/>
  <c r="DW314" i="53"/>
  <c r="DV314" i="53"/>
  <c r="DT314" i="53"/>
  <c r="DS314" i="53"/>
  <c r="DR314" i="53"/>
  <c r="DQ314" i="53"/>
  <c r="DP314" i="53"/>
  <c r="DV313" i="53"/>
  <c r="DW313" i="53" s="1"/>
  <c r="DT313" i="53"/>
  <c r="DS313" i="53"/>
  <c r="DR313" i="53"/>
  <c r="DQ313" i="53"/>
  <c r="DP313" i="53"/>
  <c r="DV312" i="53"/>
  <c r="DW312" i="53" s="1"/>
  <c r="DT312" i="53"/>
  <c r="DS312" i="53"/>
  <c r="DR312" i="53"/>
  <c r="DQ312" i="53"/>
  <c r="DP312" i="53"/>
  <c r="DV311" i="53"/>
  <c r="DW311" i="53" s="1"/>
  <c r="DT311" i="53"/>
  <c r="DS311" i="53"/>
  <c r="DR311" i="53"/>
  <c r="DQ311" i="53"/>
  <c r="DP311" i="53"/>
  <c r="DV308" i="53"/>
  <c r="DW308" i="53" s="1"/>
  <c r="DT308" i="53"/>
  <c r="DS308" i="53"/>
  <c r="DR308" i="53"/>
  <c r="DQ308" i="53"/>
  <c r="DP308" i="53"/>
  <c r="DV307" i="53"/>
  <c r="DW307" i="53" s="1"/>
  <c r="DT307" i="53"/>
  <c r="DS307" i="53"/>
  <c r="DR307" i="53"/>
  <c r="DQ307" i="53"/>
  <c r="DP307" i="53"/>
  <c r="DV306" i="53"/>
  <c r="DW306" i="53" s="1"/>
  <c r="DT306" i="53"/>
  <c r="DS306" i="53"/>
  <c r="DR306" i="53"/>
  <c r="DQ306" i="53"/>
  <c r="DP306" i="53"/>
  <c r="DV305" i="53"/>
  <c r="DW305" i="53" s="1"/>
  <c r="DT305" i="53"/>
  <c r="DS305" i="53"/>
  <c r="DR305" i="53"/>
  <c r="DQ305" i="53"/>
  <c r="DP305" i="53"/>
  <c r="DV304" i="53"/>
  <c r="DW304" i="53" s="1"/>
  <c r="DT304" i="53"/>
  <c r="DS304" i="53"/>
  <c r="DR304" i="53"/>
  <c r="DQ304" i="53"/>
  <c r="DP304" i="53"/>
  <c r="DV301" i="53"/>
  <c r="DW301" i="53" s="1"/>
  <c r="DT301" i="53"/>
  <c r="DS301" i="53"/>
  <c r="DR301" i="53"/>
  <c r="DQ301" i="53"/>
  <c r="DP301" i="53"/>
  <c r="DV300" i="53"/>
  <c r="DW300" i="53" s="1"/>
  <c r="DT300" i="53"/>
  <c r="DS300" i="53"/>
  <c r="DR300" i="53"/>
  <c r="DQ300" i="53"/>
  <c r="DP300" i="53"/>
  <c r="DV299" i="53"/>
  <c r="DW299" i="53" s="1"/>
  <c r="DT299" i="53"/>
  <c r="DS299" i="53"/>
  <c r="DR299" i="53"/>
  <c r="DQ299" i="53"/>
  <c r="DP299" i="53"/>
  <c r="DV298" i="53"/>
  <c r="DW298" i="53" s="1"/>
  <c r="DT298" i="53"/>
  <c r="DS298" i="53"/>
  <c r="DR298" i="53"/>
  <c r="DQ298" i="53"/>
  <c r="DP298" i="53"/>
  <c r="DV297" i="53"/>
  <c r="DW297" i="53" s="1"/>
  <c r="DT297" i="53"/>
  <c r="DS297" i="53"/>
  <c r="DR297" i="53"/>
  <c r="DQ297" i="53"/>
  <c r="DP297" i="53"/>
  <c r="DV296" i="53"/>
  <c r="DW296" i="53" s="1"/>
  <c r="DT296" i="53"/>
  <c r="DS296" i="53"/>
  <c r="DR296" i="53"/>
  <c r="DQ296" i="53"/>
  <c r="DP296" i="53"/>
  <c r="DV295" i="53"/>
  <c r="DW295" i="53" s="1"/>
  <c r="DT295" i="53"/>
  <c r="DS295" i="53"/>
  <c r="DR295" i="53"/>
  <c r="DQ295" i="53"/>
  <c r="DP295" i="53"/>
  <c r="DV294" i="53"/>
  <c r="DW294" i="53" s="1"/>
  <c r="DT294" i="53"/>
  <c r="DS294" i="53"/>
  <c r="DR294" i="53"/>
  <c r="DQ294" i="53"/>
  <c r="DP294" i="53"/>
  <c r="DV293" i="53"/>
  <c r="DW293" i="53" s="1"/>
  <c r="DT293" i="53"/>
  <c r="DS293" i="53"/>
  <c r="DR293" i="53"/>
  <c r="DQ293" i="53"/>
  <c r="DP293" i="53"/>
  <c r="DV292" i="53"/>
  <c r="DW292" i="53" s="1"/>
  <c r="DT292" i="53"/>
  <c r="DS292" i="53"/>
  <c r="DR292" i="53"/>
  <c r="DQ292" i="53"/>
  <c r="DP292" i="53"/>
  <c r="DV291" i="53"/>
  <c r="DW291" i="53" s="1"/>
  <c r="DT291" i="53"/>
  <c r="DS291" i="53"/>
  <c r="DR291" i="53"/>
  <c r="DQ291" i="53"/>
  <c r="DP291" i="53"/>
  <c r="DV290" i="53"/>
  <c r="DW290" i="53" s="1"/>
  <c r="DT290" i="53"/>
  <c r="DS290" i="53"/>
  <c r="DR290" i="53"/>
  <c r="DQ290" i="53"/>
  <c r="DP290" i="53"/>
  <c r="DV289" i="53"/>
  <c r="DW289" i="53" s="1"/>
  <c r="DT289" i="53"/>
  <c r="DS289" i="53"/>
  <c r="DR289" i="53"/>
  <c r="DQ289" i="53"/>
  <c r="DP289" i="53"/>
  <c r="DV288" i="53"/>
  <c r="DW288" i="53" s="1"/>
  <c r="DT288" i="53"/>
  <c r="DS288" i="53"/>
  <c r="DR288" i="53"/>
  <c r="DQ288" i="53"/>
  <c r="DP288" i="53"/>
  <c r="DV287" i="53"/>
  <c r="DW287" i="53" s="1"/>
  <c r="DT287" i="53"/>
  <c r="DS287" i="53"/>
  <c r="DR287" i="53"/>
  <c r="DQ287" i="53"/>
  <c r="DP287" i="53"/>
  <c r="DV286" i="53"/>
  <c r="DW286" i="53" s="1"/>
  <c r="DT286" i="53"/>
  <c r="DS286" i="53"/>
  <c r="DR286" i="53"/>
  <c r="DQ286" i="53"/>
  <c r="DP286" i="53"/>
  <c r="DV285" i="53"/>
  <c r="DW285" i="53" s="1"/>
  <c r="DT285" i="53"/>
  <c r="DS285" i="53"/>
  <c r="DR285" i="53"/>
  <c r="DQ285" i="53"/>
  <c r="DP285" i="53"/>
  <c r="DV284" i="53"/>
  <c r="DW284" i="53" s="1"/>
  <c r="DT284" i="53"/>
  <c r="DS284" i="53"/>
  <c r="DR284" i="53"/>
  <c r="DQ284" i="53"/>
  <c r="DP284" i="53"/>
  <c r="DV280" i="53"/>
  <c r="DW280" i="53" s="1"/>
  <c r="DT280" i="53"/>
  <c r="DS280" i="53"/>
  <c r="DR280" i="53"/>
  <c r="DQ280" i="53"/>
  <c r="DP280" i="53"/>
  <c r="DV279" i="53"/>
  <c r="DW279" i="53" s="1"/>
  <c r="DT279" i="53"/>
  <c r="DS279" i="53"/>
  <c r="DR279" i="53"/>
  <c r="DQ279" i="53"/>
  <c r="DP279" i="53"/>
  <c r="DV278" i="53"/>
  <c r="DW278" i="53" s="1"/>
  <c r="DT278" i="53"/>
  <c r="DS278" i="53"/>
  <c r="DR278" i="53"/>
  <c r="DQ278" i="53"/>
  <c r="DP278" i="53"/>
  <c r="DV277" i="53"/>
  <c r="DW277" i="53" s="1"/>
  <c r="DT277" i="53"/>
  <c r="DS277" i="53"/>
  <c r="DR277" i="53"/>
  <c r="DQ277" i="53"/>
  <c r="DP277" i="53"/>
  <c r="DV276" i="53"/>
  <c r="DW276" i="53" s="1"/>
  <c r="DT276" i="53"/>
  <c r="DS276" i="53"/>
  <c r="DR276" i="53"/>
  <c r="DQ276" i="53"/>
  <c r="DP276" i="53"/>
  <c r="DV275" i="53"/>
  <c r="DW275" i="53" s="1"/>
  <c r="DT275" i="53"/>
  <c r="DS275" i="53"/>
  <c r="DR275" i="53"/>
  <c r="DQ275" i="53"/>
  <c r="DP275" i="53"/>
  <c r="DV274" i="53"/>
  <c r="DW274" i="53" s="1"/>
  <c r="DT274" i="53"/>
  <c r="DS274" i="53"/>
  <c r="DR274" i="53"/>
  <c r="DQ274" i="53"/>
  <c r="DP274" i="53"/>
  <c r="DV273" i="53"/>
  <c r="DW273" i="53" s="1"/>
  <c r="DT273" i="53"/>
  <c r="DS273" i="53"/>
  <c r="DR273" i="53"/>
  <c r="DQ273" i="53"/>
  <c r="DP273" i="53"/>
  <c r="DV272" i="53"/>
  <c r="DW272" i="53" s="1"/>
  <c r="DT272" i="53"/>
  <c r="DS272" i="53"/>
  <c r="DR272" i="53"/>
  <c r="DQ272" i="53"/>
  <c r="DP272" i="53"/>
  <c r="DV271" i="53"/>
  <c r="DW271" i="53" s="1"/>
  <c r="DT271" i="53"/>
  <c r="DS271" i="53"/>
  <c r="DR271" i="53"/>
  <c r="DQ271" i="53"/>
  <c r="DP271" i="53"/>
  <c r="DV270" i="53"/>
  <c r="DW270" i="53" s="1"/>
  <c r="DT270" i="53"/>
  <c r="DS270" i="53"/>
  <c r="DR270" i="53"/>
  <c r="DQ270" i="53"/>
  <c r="DP270" i="53"/>
  <c r="DV269" i="53"/>
  <c r="DW269" i="53" s="1"/>
  <c r="DT269" i="53"/>
  <c r="DS269" i="53"/>
  <c r="DR269" i="53"/>
  <c r="DQ269" i="53"/>
  <c r="DP269" i="53"/>
  <c r="DV268" i="53"/>
  <c r="DW268" i="53" s="1"/>
  <c r="DT268" i="53"/>
  <c r="DS268" i="53"/>
  <c r="DR268" i="53"/>
  <c r="DQ268" i="53"/>
  <c r="DP268" i="53"/>
  <c r="DV267" i="53"/>
  <c r="DW267" i="53" s="1"/>
  <c r="DT267" i="53"/>
  <c r="DS267" i="53"/>
  <c r="DQ267" i="53"/>
  <c r="DV266" i="53"/>
  <c r="DW266" i="53" s="1"/>
  <c r="DT266" i="53"/>
  <c r="DS266" i="53"/>
  <c r="DR266" i="53"/>
  <c r="DQ266" i="53"/>
  <c r="DP266" i="53"/>
  <c r="DV265" i="53"/>
  <c r="DW265" i="53" s="1"/>
  <c r="DT265" i="53"/>
  <c r="DS265" i="53"/>
  <c r="DR265" i="53"/>
  <c r="DQ265" i="53"/>
  <c r="DP265" i="53"/>
  <c r="DV264" i="53"/>
  <c r="DW264" i="53" s="1"/>
  <c r="DT264" i="53"/>
  <c r="DS264" i="53"/>
  <c r="DR264" i="53"/>
  <c r="DQ264" i="53"/>
  <c r="DP264" i="53"/>
  <c r="DV258" i="53"/>
  <c r="DW258" i="53" s="1"/>
  <c r="DT258" i="53"/>
  <c r="DS258" i="53"/>
  <c r="DR258" i="53"/>
  <c r="DQ258" i="53"/>
  <c r="DP258" i="53"/>
  <c r="DV257" i="53"/>
  <c r="DW257" i="53" s="1"/>
  <c r="DT257" i="53"/>
  <c r="DS257" i="53"/>
  <c r="DR257" i="53"/>
  <c r="DQ257" i="53"/>
  <c r="DP257" i="53"/>
  <c r="DV256" i="53"/>
  <c r="DW256" i="53" s="1"/>
  <c r="DT256" i="53"/>
  <c r="DS256" i="53"/>
  <c r="DR256" i="53"/>
  <c r="DQ256" i="53"/>
  <c r="DP256" i="53"/>
  <c r="DV255" i="53"/>
  <c r="DW255" i="53" s="1"/>
  <c r="DT255" i="53"/>
  <c r="DS255" i="53"/>
  <c r="DR255" i="53"/>
  <c r="DQ255" i="53"/>
  <c r="DP255" i="53"/>
  <c r="DV254" i="53"/>
  <c r="DW254" i="53" s="1"/>
  <c r="DT254" i="53"/>
  <c r="DS254" i="53"/>
  <c r="DR254" i="53"/>
  <c r="DQ254" i="53"/>
  <c r="DP254" i="53"/>
  <c r="DV253" i="53"/>
  <c r="DW253" i="53" s="1"/>
  <c r="DT253" i="53"/>
  <c r="DS253" i="53"/>
  <c r="DR253" i="53"/>
  <c r="DQ253" i="53"/>
  <c r="DP253" i="53"/>
  <c r="DV252" i="53"/>
  <c r="DW252" i="53" s="1"/>
  <c r="DT252" i="53"/>
  <c r="DS252" i="53"/>
  <c r="DR252" i="53"/>
  <c r="DQ252" i="53"/>
  <c r="DP252" i="53"/>
  <c r="DV251" i="53"/>
  <c r="DW251" i="53" s="1"/>
  <c r="DT251" i="53"/>
  <c r="DS251" i="53"/>
  <c r="DR251" i="53"/>
  <c r="DQ251" i="53"/>
  <c r="DP251" i="53"/>
  <c r="DV250" i="53"/>
  <c r="DW250" i="53" s="1"/>
  <c r="DT250" i="53"/>
  <c r="DS250" i="53"/>
  <c r="DR250" i="53"/>
  <c r="DQ250" i="53"/>
  <c r="DP250" i="53"/>
  <c r="DV249" i="53"/>
  <c r="DW249" i="53" s="1"/>
  <c r="DT249" i="53"/>
  <c r="DS249" i="53"/>
  <c r="DR249" i="53"/>
  <c r="DQ249" i="53"/>
  <c r="DP249" i="53"/>
  <c r="DV248" i="53"/>
  <c r="DW248" i="53" s="1"/>
  <c r="DT248" i="53"/>
  <c r="DS248" i="53"/>
  <c r="DR248" i="53"/>
  <c r="DQ248" i="53"/>
  <c r="DP248" i="53"/>
  <c r="DV247" i="53"/>
  <c r="DW247" i="53" s="1"/>
  <c r="DT247" i="53"/>
  <c r="DS247" i="53"/>
  <c r="DR247" i="53"/>
  <c r="DQ247" i="53"/>
  <c r="DP247" i="53"/>
  <c r="DV246" i="53"/>
  <c r="DW246" i="53" s="1"/>
  <c r="DT246" i="53"/>
  <c r="DS246" i="53"/>
  <c r="DR246" i="53"/>
  <c r="DQ246" i="53"/>
  <c r="DP246" i="53"/>
  <c r="DV245" i="53"/>
  <c r="DW245" i="53" s="1"/>
  <c r="DT245" i="53"/>
  <c r="DS245" i="53"/>
  <c r="DR245" i="53"/>
  <c r="DQ245" i="53"/>
  <c r="DP245" i="53"/>
  <c r="DV244" i="53"/>
  <c r="DW244" i="53" s="1"/>
  <c r="DT244" i="53"/>
  <c r="DS244" i="53"/>
  <c r="DR244" i="53"/>
  <c r="DQ244" i="53"/>
  <c r="DP244" i="53"/>
  <c r="DV243" i="53"/>
  <c r="DW243" i="53" s="1"/>
  <c r="DT243" i="53"/>
  <c r="DS243" i="53"/>
  <c r="DR243" i="53"/>
  <c r="DQ243" i="53"/>
  <c r="DP243" i="53"/>
  <c r="DV242" i="53"/>
  <c r="DW242" i="53" s="1"/>
  <c r="DT242" i="53"/>
  <c r="DS242" i="53"/>
  <c r="DR242" i="53"/>
  <c r="DQ242" i="53"/>
  <c r="DP242" i="53"/>
  <c r="DV241" i="53"/>
  <c r="DW241" i="53" s="1"/>
  <c r="DT241" i="53"/>
  <c r="DS241" i="53"/>
  <c r="DR241" i="53"/>
  <c r="DQ241" i="53"/>
  <c r="DP241" i="53"/>
  <c r="DV240" i="53"/>
  <c r="DW240" i="53" s="1"/>
  <c r="DT240" i="53"/>
  <c r="DS240" i="53"/>
  <c r="DR240" i="53"/>
  <c r="DQ240" i="53"/>
  <c r="DP240" i="53"/>
  <c r="DV238" i="53"/>
  <c r="DW238" i="53" s="1"/>
  <c r="DT238" i="53"/>
  <c r="DS238" i="53"/>
  <c r="DR238" i="53"/>
  <c r="DQ238" i="53"/>
  <c r="DP238" i="53"/>
  <c r="DV237" i="53"/>
  <c r="DW237" i="53" s="1"/>
  <c r="DT237" i="53"/>
  <c r="DS237" i="53"/>
  <c r="DR237" i="53"/>
  <c r="DQ237" i="53"/>
  <c r="DP237" i="53"/>
  <c r="DV236" i="53"/>
  <c r="DW236" i="53" s="1"/>
  <c r="DT236" i="53"/>
  <c r="DS236" i="53"/>
  <c r="DR236" i="53"/>
  <c r="DQ236" i="53"/>
  <c r="DP236" i="53"/>
  <c r="DV235" i="53"/>
  <c r="DW235" i="53" s="1"/>
  <c r="DT235" i="53"/>
  <c r="DS235" i="53"/>
  <c r="DR235" i="53"/>
  <c r="DQ235" i="53"/>
  <c r="DP235" i="53"/>
  <c r="DV234" i="53"/>
  <c r="DW234" i="53" s="1"/>
  <c r="DT234" i="53"/>
  <c r="DS234" i="53"/>
  <c r="DR234" i="53"/>
  <c r="DQ234" i="53"/>
  <c r="DP234" i="53"/>
  <c r="DV233" i="53"/>
  <c r="DW233" i="53" s="1"/>
  <c r="DT233" i="53"/>
  <c r="DS233" i="53"/>
  <c r="DR233" i="53"/>
  <c r="DQ233" i="53"/>
  <c r="DP233" i="53"/>
  <c r="DV232" i="53"/>
  <c r="DW232" i="53" s="1"/>
  <c r="DT232" i="53"/>
  <c r="DS232" i="53"/>
  <c r="DR232" i="53"/>
  <c r="DQ232" i="53"/>
  <c r="DP232" i="53"/>
  <c r="DV231" i="53"/>
  <c r="DW231" i="53" s="1"/>
  <c r="DT231" i="53"/>
  <c r="DS231" i="53"/>
  <c r="DR231" i="53"/>
  <c r="DQ231" i="53"/>
  <c r="DP231" i="53"/>
  <c r="DV230" i="53"/>
  <c r="DW230" i="53" s="1"/>
  <c r="DT230" i="53"/>
  <c r="DS230" i="53"/>
  <c r="DR230" i="53"/>
  <c r="DQ230" i="53"/>
  <c r="DP230" i="53"/>
  <c r="DV229" i="53"/>
  <c r="DW229" i="53" s="1"/>
  <c r="DT229" i="53"/>
  <c r="DS229" i="53"/>
  <c r="DR229" i="53"/>
  <c r="DQ229" i="53"/>
  <c r="DP229" i="53"/>
  <c r="DV228" i="53"/>
  <c r="DW228" i="53" s="1"/>
  <c r="DT228" i="53"/>
  <c r="DS228" i="53"/>
  <c r="DR228" i="53"/>
  <c r="DQ228" i="53"/>
  <c r="DP228" i="53"/>
  <c r="DV227" i="53"/>
  <c r="DW227" i="53" s="1"/>
  <c r="DT227" i="53"/>
  <c r="DS227" i="53"/>
  <c r="DR227" i="53"/>
  <c r="DQ227" i="53"/>
  <c r="DP227" i="53"/>
  <c r="DV226" i="53"/>
  <c r="DW226" i="53" s="1"/>
  <c r="DT226" i="53"/>
  <c r="DS226" i="53"/>
  <c r="DR226" i="53"/>
  <c r="DQ226" i="53"/>
  <c r="DP226" i="53"/>
  <c r="DV224" i="53"/>
  <c r="DW224" i="53" s="1"/>
  <c r="DT224" i="53"/>
  <c r="DS224" i="53"/>
  <c r="DR224" i="53"/>
  <c r="DQ224" i="53"/>
  <c r="DP224" i="53"/>
  <c r="DV223" i="53"/>
  <c r="DW223" i="53" s="1"/>
  <c r="DT223" i="53"/>
  <c r="DS223" i="53"/>
  <c r="DR223" i="53"/>
  <c r="DQ223" i="53"/>
  <c r="DP223" i="53"/>
  <c r="DV222" i="53"/>
  <c r="DW222" i="53" s="1"/>
  <c r="DT222" i="53"/>
  <c r="DS222" i="53"/>
  <c r="DR222" i="53"/>
  <c r="DQ222" i="53"/>
  <c r="DP222" i="53"/>
  <c r="DV219" i="53"/>
  <c r="DW219" i="53" s="1"/>
  <c r="DT219" i="53"/>
  <c r="DS219" i="53"/>
  <c r="DR219" i="53"/>
  <c r="DQ219" i="53"/>
  <c r="DP219" i="53"/>
  <c r="DV218" i="53"/>
  <c r="DW218" i="53" s="1"/>
  <c r="DT218" i="53"/>
  <c r="DS218" i="53"/>
  <c r="DR218" i="53"/>
  <c r="DQ218" i="53"/>
  <c r="DP218" i="53"/>
  <c r="DV217" i="53"/>
  <c r="DW217" i="53" s="1"/>
  <c r="DT217" i="53"/>
  <c r="DS217" i="53"/>
  <c r="DR217" i="53"/>
  <c r="DQ217" i="53"/>
  <c r="DP217" i="53"/>
  <c r="DV216" i="53"/>
  <c r="DW216" i="53" s="1"/>
  <c r="DT216" i="53"/>
  <c r="DS216" i="53"/>
  <c r="DR216" i="53"/>
  <c r="DQ216" i="53"/>
  <c r="DP216" i="53"/>
  <c r="DV215" i="53"/>
  <c r="DW215" i="53" s="1"/>
  <c r="DT215" i="53"/>
  <c r="DS215" i="53"/>
  <c r="DR215" i="53"/>
  <c r="DQ215" i="53"/>
  <c r="DP215" i="53"/>
  <c r="DV214" i="53"/>
  <c r="DW214" i="53" s="1"/>
  <c r="DT214" i="53"/>
  <c r="DS214" i="53"/>
  <c r="DR214" i="53"/>
  <c r="DQ214" i="53"/>
  <c r="DP214" i="53"/>
  <c r="DV213" i="53"/>
  <c r="DW213" i="53" s="1"/>
  <c r="DT213" i="53"/>
  <c r="DS213" i="53"/>
  <c r="DR213" i="53"/>
  <c r="DQ213" i="53"/>
  <c r="DP213" i="53"/>
  <c r="DV212" i="53"/>
  <c r="DW212" i="53" s="1"/>
  <c r="DT212" i="53"/>
  <c r="DS212" i="53"/>
  <c r="DR212" i="53"/>
  <c r="DQ212" i="53"/>
  <c r="DP212" i="53"/>
  <c r="DV211" i="53"/>
  <c r="DW211" i="53" s="1"/>
  <c r="DT211" i="53"/>
  <c r="DS211" i="53"/>
  <c r="DR211" i="53"/>
  <c r="DQ211" i="53"/>
  <c r="DP211" i="53"/>
  <c r="DV210" i="53"/>
  <c r="DW210" i="53" s="1"/>
  <c r="DT210" i="53"/>
  <c r="DS210" i="53"/>
  <c r="DR210" i="53"/>
  <c r="DQ210" i="53"/>
  <c r="DP210" i="53"/>
  <c r="DV209" i="53"/>
  <c r="DW209" i="53" s="1"/>
  <c r="DT209" i="53"/>
  <c r="DS209" i="53"/>
  <c r="DR209" i="53"/>
  <c r="DQ209" i="53"/>
  <c r="DP209" i="53"/>
  <c r="DV208" i="53"/>
  <c r="DW208" i="53" s="1"/>
  <c r="DT208" i="53"/>
  <c r="DS208" i="53"/>
  <c r="DR208" i="53"/>
  <c r="DQ208" i="53"/>
  <c r="DP208" i="53"/>
  <c r="DV207" i="53"/>
  <c r="DW207" i="53" s="1"/>
  <c r="DT207" i="53"/>
  <c r="DS207" i="53"/>
  <c r="DR207" i="53"/>
  <c r="DQ207" i="53"/>
  <c r="DP207" i="53"/>
  <c r="DV206" i="53"/>
  <c r="DW206" i="53" s="1"/>
  <c r="DT206" i="53"/>
  <c r="DS206" i="53"/>
  <c r="DR206" i="53"/>
  <c r="DQ206" i="53"/>
  <c r="DP206" i="53"/>
  <c r="DV205" i="53"/>
  <c r="DW205" i="53" s="1"/>
  <c r="DT205" i="53"/>
  <c r="DS205" i="53"/>
  <c r="DR205" i="53"/>
  <c r="DQ205" i="53"/>
  <c r="DP205" i="53"/>
  <c r="DV204" i="53"/>
  <c r="DW204" i="53" s="1"/>
  <c r="DT204" i="53"/>
  <c r="DS204" i="53"/>
  <c r="DR204" i="53"/>
  <c r="DQ204" i="53"/>
  <c r="DP204" i="53"/>
  <c r="DV203" i="53"/>
  <c r="DW203" i="53" s="1"/>
  <c r="DT203" i="53"/>
  <c r="DS203" i="53"/>
  <c r="DR203" i="53"/>
  <c r="DQ203" i="53"/>
  <c r="DP203" i="53"/>
  <c r="DV202" i="53"/>
  <c r="DW202" i="53" s="1"/>
  <c r="DT202" i="53"/>
  <c r="DS202" i="53"/>
  <c r="DR202" i="53"/>
  <c r="DQ202" i="53"/>
  <c r="DP202" i="53"/>
  <c r="DV198" i="53"/>
  <c r="DW198" i="53" s="1"/>
  <c r="DT198" i="53"/>
  <c r="DS198" i="53"/>
  <c r="DR198" i="53"/>
  <c r="DQ198" i="53"/>
  <c r="DP198" i="53"/>
  <c r="DV197" i="53"/>
  <c r="DW197" i="53" s="1"/>
  <c r="DT197" i="53"/>
  <c r="DS197" i="53"/>
  <c r="DR197" i="53"/>
  <c r="DQ197" i="53"/>
  <c r="DP197" i="53"/>
  <c r="DV196" i="53"/>
  <c r="DW196" i="53" s="1"/>
  <c r="DT196" i="53"/>
  <c r="DS196" i="53"/>
  <c r="DR196" i="53"/>
  <c r="DQ196" i="53"/>
  <c r="DP196" i="53"/>
  <c r="DV195" i="53"/>
  <c r="DW195" i="53" s="1"/>
  <c r="DT195" i="53"/>
  <c r="DS195" i="53"/>
  <c r="DR195" i="53"/>
  <c r="DQ195" i="53"/>
  <c r="DP195" i="53"/>
  <c r="DV194" i="53"/>
  <c r="DW194" i="53" s="1"/>
  <c r="DT194" i="53"/>
  <c r="DS194" i="53"/>
  <c r="DR194" i="53"/>
  <c r="DQ194" i="53"/>
  <c r="DP194" i="53"/>
  <c r="DV193" i="53"/>
  <c r="DW193" i="53" s="1"/>
  <c r="DT193" i="53"/>
  <c r="DS193" i="53"/>
  <c r="DR193" i="53"/>
  <c r="DQ193" i="53"/>
  <c r="DP193" i="53"/>
  <c r="DV192" i="53"/>
  <c r="DW192" i="53" s="1"/>
  <c r="DT192" i="53"/>
  <c r="DS192" i="53"/>
  <c r="DR192" i="53"/>
  <c r="DQ192" i="53"/>
  <c r="DP192" i="53"/>
  <c r="DV191" i="53"/>
  <c r="DW191" i="53" s="1"/>
  <c r="DT191" i="53"/>
  <c r="DS191" i="53"/>
  <c r="DR191" i="53"/>
  <c r="DQ191" i="53"/>
  <c r="DP191" i="53"/>
  <c r="DV190" i="53"/>
  <c r="DW190" i="53" s="1"/>
  <c r="DT190" i="53"/>
  <c r="DS190" i="53"/>
  <c r="DR190" i="53"/>
  <c r="DQ190" i="53"/>
  <c r="DP190" i="53"/>
  <c r="DV188" i="53"/>
  <c r="DW188" i="53" s="1"/>
  <c r="DT188" i="53"/>
  <c r="DS188" i="53"/>
  <c r="DR188" i="53"/>
  <c r="DQ188" i="53"/>
  <c r="DP188" i="53"/>
  <c r="DV187" i="53"/>
  <c r="DW187" i="53" s="1"/>
  <c r="DT187" i="53"/>
  <c r="DS187" i="53"/>
  <c r="DR187" i="53"/>
  <c r="DQ187" i="53"/>
  <c r="DP187" i="53"/>
  <c r="DV185" i="53"/>
  <c r="DW185" i="53" s="1"/>
  <c r="DT185" i="53"/>
  <c r="DS185" i="53"/>
  <c r="DR185" i="53"/>
  <c r="DQ185" i="53"/>
  <c r="DP185" i="53"/>
  <c r="DV184" i="53"/>
  <c r="DW184" i="53" s="1"/>
  <c r="DT184" i="53"/>
  <c r="DS184" i="53"/>
  <c r="DR184" i="53"/>
  <c r="DQ184" i="53"/>
  <c r="DP184" i="53"/>
  <c r="DV183" i="53"/>
  <c r="DW183" i="53" s="1"/>
  <c r="DT183" i="53"/>
  <c r="DS183" i="53"/>
  <c r="DR183" i="53"/>
  <c r="DQ183" i="53"/>
  <c r="DP183" i="53"/>
  <c r="DV182" i="53"/>
  <c r="DW182" i="53" s="1"/>
  <c r="DT182" i="53"/>
  <c r="DS182" i="53"/>
  <c r="DR182" i="53"/>
  <c r="DQ182" i="53"/>
  <c r="DP182" i="53"/>
  <c r="DV181" i="53"/>
  <c r="DW181" i="53" s="1"/>
  <c r="DT181" i="53"/>
  <c r="DS181" i="53"/>
  <c r="DR181" i="53"/>
  <c r="DQ181" i="53"/>
  <c r="DP181" i="53"/>
  <c r="DV179" i="53"/>
  <c r="DW179" i="53" s="1"/>
  <c r="DT179" i="53"/>
  <c r="DS179" i="53"/>
  <c r="DQ179" i="53"/>
  <c r="DP179" i="53"/>
  <c r="DV178" i="53"/>
  <c r="DW178" i="53" s="1"/>
  <c r="DT178" i="53"/>
  <c r="DS178" i="53"/>
  <c r="DR178" i="53"/>
  <c r="DQ178" i="53"/>
  <c r="DP178" i="53"/>
  <c r="DV177" i="53"/>
  <c r="DW177" i="53" s="1"/>
  <c r="DT177" i="53"/>
  <c r="DS177" i="53"/>
  <c r="DQ177" i="53"/>
  <c r="DP177" i="53"/>
  <c r="DV175" i="53"/>
  <c r="DW175" i="53" s="1"/>
  <c r="DT175" i="53"/>
  <c r="DS175" i="53"/>
  <c r="DR175" i="53"/>
  <c r="DQ175" i="53"/>
  <c r="DP175" i="53"/>
  <c r="DV174" i="53"/>
  <c r="DW174" i="53" s="1"/>
  <c r="DT174" i="53"/>
  <c r="DS174" i="53"/>
  <c r="DR174" i="53"/>
  <c r="DQ174" i="53"/>
  <c r="DP174" i="53"/>
  <c r="DV173" i="53"/>
  <c r="DW173" i="53" s="1"/>
  <c r="DT173" i="53"/>
  <c r="DS173" i="53"/>
  <c r="DR173" i="53"/>
  <c r="DQ173" i="53"/>
  <c r="DP173" i="53"/>
  <c r="DV172" i="53"/>
  <c r="DW172" i="53" s="1"/>
  <c r="DT172" i="53"/>
  <c r="DS172" i="53"/>
  <c r="DR172" i="53"/>
  <c r="DQ172" i="53"/>
  <c r="DP172" i="53"/>
  <c r="DV169" i="53"/>
  <c r="DW169" i="53" s="1"/>
  <c r="DT169" i="53"/>
  <c r="DS169" i="53"/>
  <c r="DR169" i="53"/>
  <c r="DQ169" i="53"/>
  <c r="DP169" i="53"/>
  <c r="DV168" i="53"/>
  <c r="DW168" i="53" s="1"/>
  <c r="DT168" i="53"/>
  <c r="DS168" i="53"/>
  <c r="DR168" i="53"/>
  <c r="DQ168" i="53"/>
  <c r="DP168" i="53"/>
  <c r="DV167" i="53"/>
  <c r="DW167" i="53" s="1"/>
  <c r="DT167" i="53"/>
  <c r="DS167" i="53"/>
  <c r="DR167" i="53"/>
  <c r="DQ167" i="53"/>
  <c r="DP167" i="53"/>
  <c r="DV166" i="53"/>
  <c r="DW166" i="53" s="1"/>
  <c r="DT166" i="53"/>
  <c r="DS166" i="53"/>
  <c r="DR166" i="53"/>
  <c r="DQ166" i="53"/>
  <c r="DP166" i="53"/>
  <c r="DV165" i="53"/>
  <c r="DW165" i="53" s="1"/>
  <c r="DT165" i="53"/>
  <c r="DS165" i="53"/>
  <c r="DR165" i="53"/>
  <c r="DQ165" i="53"/>
  <c r="DP165" i="53"/>
  <c r="DV164" i="53"/>
  <c r="DW164" i="53" s="1"/>
  <c r="DT164" i="53"/>
  <c r="DS164" i="53"/>
  <c r="DR164" i="53"/>
  <c r="DQ164" i="53"/>
  <c r="DP164" i="53"/>
  <c r="DV163" i="53"/>
  <c r="DW163" i="53" s="1"/>
  <c r="DT163" i="53"/>
  <c r="DS163" i="53"/>
  <c r="DR163" i="53"/>
  <c r="DQ163" i="53"/>
  <c r="DP163" i="53"/>
  <c r="DV162" i="53"/>
  <c r="DW162" i="53" s="1"/>
  <c r="DT162" i="53"/>
  <c r="DS162" i="53"/>
  <c r="DR162" i="53"/>
  <c r="DQ162" i="53"/>
  <c r="DP162" i="53"/>
  <c r="DV161" i="53"/>
  <c r="DW161" i="53" s="1"/>
  <c r="DT161" i="53"/>
  <c r="DS161" i="53"/>
  <c r="DR161" i="53"/>
  <c r="DQ161" i="53"/>
  <c r="DP161" i="53"/>
  <c r="DV160" i="53"/>
  <c r="DW160" i="53" s="1"/>
  <c r="DT160" i="53"/>
  <c r="DS160" i="53"/>
  <c r="DR160" i="53"/>
  <c r="DQ160" i="53"/>
  <c r="DP160" i="53"/>
  <c r="DV159" i="53"/>
  <c r="DW159" i="53" s="1"/>
  <c r="DT159" i="53"/>
  <c r="DS159" i="53"/>
  <c r="DR159" i="53"/>
  <c r="DQ159" i="53"/>
  <c r="DP159" i="53"/>
  <c r="DV157" i="53"/>
  <c r="DW157" i="53" s="1"/>
  <c r="DT157" i="53"/>
  <c r="DS157" i="53"/>
  <c r="DR157" i="53"/>
  <c r="DQ157" i="53"/>
  <c r="DP157" i="53"/>
  <c r="DV156" i="53"/>
  <c r="DW156" i="53" s="1"/>
  <c r="DT156" i="53"/>
  <c r="DS156" i="53"/>
  <c r="DR156" i="53"/>
  <c r="DQ156" i="53"/>
  <c r="DP156" i="53"/>
  <c r="DV155" i="53"/>
  <c r="DW155" i="53" s="1"/>
  <c r="DT155" i="53"/>
  <c r="DS155" i="53"/>
  <c r="DR155" i="53"/>
  <c r="DQ155" i="53"/>
  <c r="DP155" i="53"/>
  <c r="DV154" i="53"/>
  <c r="DW154" i="53" s="1"/>
  <c r="DT154" i="53"/>
  <c r="DS154" i="53"/>
  <c r="DR154" i="53"/>
  <c r="DQ154" i="53"/>
  <c r="DP154" i="53"/>
  <c r="DV153" i="53"/>
  <c r="DW153" i="53" s="1"/>
  <c r="DT153" i="53"/>
  <c r="DS153" i="53"/>
  <c r="DR153" i="53"/>
  <c r="DQ153" i="53"/>
  <c r="DP153" i="53"/>
  <c r="DV152" i="53"/>
  <c r="DW152" i="53" s="1"/>
  <c r="DT152" i="53"/>
  <c r="DS152" i="53"/>
  <c r="DR152" i="53"/>
  <c r="DQ152" i="53"/>
  <c r="DP152" i="53"/>
  <c r="DV151" i="53"/>
  <c r="DW151" i="53" s="1"/>
  <c r="DT151" i="53"/>
  <c r="DS151" i="53"/>
  <c r="DR151" i="53"/>
  <c r="DQ151" i="53"/>
  <c r="DP151" i="53"/>
  <c r="DV150" i="53"/>
  <c r="DW150" i="53" s="1"/>
  <c r="DT150" i="53"/>
  <c r="DS150" i="53"/>
  <c r="DR150" i="53"/>
  <c r="DQ150" i="53"/>
  <c r="DP150" i="53"/>
  <c r="DV149" i="53"/>
  <c r="DW149" i="53" s="1"/>
  <c r="DT149" i="53"/>
  <c r="DS149" i="53"/>
  <c r="DR149" i="53"/>
  <c r="DQ149" i="53"/>
  <c r="DP149" i="53"/>
  <c r="DV148" i="53"/>
  <c r="DW148" i="53" s="1"/>
  <c r="DT148" i="53"/>
  <c r="DS148" i="53"/>
  <c r="DR148" i="53"/>
  <c r="DQ148" i="53"/>
  <c r="DP148" i="53"/>
  <c r="DV145" i="53"/>
  <c r="DW145" i="53" s="1"/>
  <c r="DT145" i="53"/>
  <c r="DS145" i="53"/>
  <c r="DR145" i="53"/>
  <c r="DQ145" i="53"/>
  <c r="DP145" i="53"/>
  <c r="DV144" i="53"/>
  <c r="DW144" i="53" s="1"/>
  <c r="DT144" i="53"/>
  <c r="DS144" i="53"/>
  <c r="DR144" i="53"/>
  <c r="DQ144" i="53"/>
  <c r="DP144" i="53"/>
  <c r="DV142" i="53"/>
  <c r="DW142" i="53" s="1"/>
  <c r="DT142" i="53"/>
  <c r="DS142" i="53"/>
  <c r="DR142" i="53"/>
  <c r="DQ142" i="53"/>
  <c r="DP142" i="53"/>
  <c r="DV141" i="53"/>
  <c r="DW141" i="53" s="1"/>
  <c r="DT141" i="53"/>
  <c r="DS141" i="53"/>
  <c r="DR141" i="53"/>
  <c r="DQ141" i="53"/>
  <c r="DP141" i="53"/>
  <c r="DV140" i="53"/>
  <c r="DW140" i="53" s="1"/>
  <c r="DT140" i="53"/>
  <c r="DS140" i="53"/>
  <c r="DR140" i="53"/>
  <c r="DQ140" i="53"/>
  <c r="DP140" i="53"/>
  <c r="DV139" i="53"/>
  <c r="DW139" i="53" s="1"/>
  <c r="DT139" i="53"/>
  <c r="DS139" i="53"/>
  <c r="DR139" i="53"/>
  <c r="DQ139" i="53"/>
  <c r="DP139" i="53"/>
  <c r="DV137" i="53"/>
  <c r="DW137" i="53" s="1"/>
  <c r="DT137" i="53"/>
  <c r="DS137" i="53"/>
  <c r="DR137" i="53"/>
  <c r="DQ137" i="53"/>
  <c r="DP137" i="53"/>
  <c r="DV134" i="53"/>
  <c r="DW134" i="53" s="1"/>
  <c r="DT134" i="53"/>
  <c r="DS134" i="53"/>
  <c r="DR134" i="53"/>
  <c r="DQ134" i="53"/>
  <c r="DP134" i="53"/>
  <c r="DV133" i="53"/>
  <c r="DW133" i="53" s="1"/>
  <c r="DT133" i="53"/>
  <c r="DS133" i="53"/>
  <c r="DR133" i="53"/>
  <c r="DQ133" i="53"/>
  <c r="DP133" i="53"/>
  <c r="DV131" i="53"/>
  <c r="DW131" i="53" s="1"/>
  <c r="DT131" i="53"/>
  <c r="DS131" i="53"/>
  <c r="DQ131" i="53"/>
  <c r="DP131" i="53"/>
  <c r="DV130" i="53"/>
  <c r="DW130" i="53" s="1"/>
  <c r="DT130" i="53"/>
  <c r="DS130" i="53"/>
  <c r="DR130" i="53"/>
  <c r="DQ130" i="53"/>
  <c r="DP130" i="53"/>
  <c r="DV129" i="53"/>
  <c r="DW129" i="53" s="1"/>
  <c r="DT129" i="53"/>
  <c r="DS129" i="53"/>
  <c r="DQ129" i="53"/>
  <c r="DP129" i="53"/>
  <c r="DV128" i="53"/>
  <c r="DW128" i="53" s="1"/>
  <c r="DT128" i="53"/>
  <c r="DS128" i="53"/>
  <c r="DQ128" i="53"/>
  <c r="DP128" i="53"/>
  <c r="DV126" i="53"/>
  <c r="DW126" i="53" s="1"/>
  <c r="DT126" i="53"/>
  <c r="DS126" i="53"/>
  <c r="DR126" i="53"/>
  <c r="DQ126" i="53"/>
  <c r="DP126" i="53"/>
  <c r="DV125" i="53"/>
  <c r="DW125" i="53" s="1"/>
  <c r="DT125" i="53"/>
  <c r="DS125" i="53"/>
  <c r="DR125" i="53"/>
  <c r="DQ125" i="53"/>
  <c r="DP125" i="53"/>
  <c r="DV121" i="53"/>
  <c r="DW121" i="53" s="1"/>
  <c r="DT121" i="53"/>
  <c r="DS121" i="53"/>
  <c r="DR121" i="53"/>
  <c r="DQ121" i="53"/>
  <c r="DP121" i="53"/>
  <c r="DV120" i="53"/>
  <c r="DW120" i="53" s="1"/>
  <c r="DT120" i="53"/>
  <c r="DS120" i="53"/>
  <c r="DQ120" i="53"/>
  <c r="DP120" i="53"/>
  <c r="DV119" i="53"/>
  <c r="DW119" i="53" s="1"/>
  <c r="DT119" i="53"/>
  <c r="DS119" i="53"/>
  <c r="DQ119" i="53"/>
  <c r="DP119" i="53"/>
  <c r="DV118" i="53"/>
  <c r="DW118" i="53" s="1"/>
  <c r="DT118" i="53"/>
  <c r="DS118" i="53"/>
  <c r="DQ118" i="53"/>
  <c r="DP118" i="53"/>
  <c r="DV117" i="53"/>
  <c r="DW117" i="53" s="1"/>
  <c r="DT117" i="53"/>
  <c r="DS117" i="53"/>
  <c r="DQ117" i="53"/>
  <c r="DP117" i="53"/>
  <c r="DV116" i="53"/>
  <c r="DW116" i="53" s="1"/>
  <c r="DT116" i="53"/>
  <c r="DS116" i="53"/>
  <c r="DR116" i="53"/>
  <c r="DQ116" i="53"/>
  <c r="DP116" i="53"/>
  <c r="DV114" i="53"/>
  <c r="DW114" i="53" s="1"/>
  <c r="DT114" i="53"/>
  <c r="DS114" i="53"/>
  <c r="DR114" i="53"/>
  <c r="DQ114" i="53"/>
  <c r="DP114" i="53"/>
  <c r="DV112" i="53"/>
  <c r="DW112" i="53" s="1"/>
  <c r="DT112" i="53"/>
  <c r="DS112" i="53"/>
  <c r="DR112" i="53"/>
  <c r="DQ112" i="53"/>
  <c r="DP112" i="53"/>
  <c r="DV111" i="53"/>
  <c r="DW111" i="53" s="1"/>
  <c r="DT111" i="53"/>
  <c r="DS111" i="53"/>
  <c r="DQ111" i="53"/>
  <c r="DP111" i="53"/>
  <c r="DV110" i="53"/>
  <c r="DW110" i="53" s="1"/>
  <c r="DT110" i="53"/>
  <c r="DS110" i="53"/>
  <c r="DQ110" i="53"/>
  <c r="DP110" i="53"/>
  <c r="DV107" i="53"/>
  <c r="DW107" i="53" s="1"/>
  <c r="DT107" i="53"/>
  <c r="DS107" i="53"/>
  <c r="DQ107" i="53"/>
  <c r="DP107" i="53"/>
  <c r="DV105" i="53"/>
  <c r="DW105" i="53" s="1"/>
  <c r="DT105" i="53"/>
  <c r="DS105" i="53"/>
  <c r="DR105" i="53"/>
  <c r="DQ105" i="53"/>
  <c r="DP105" i="53"/>
  <c r="DV104" i="53"/>
  <c r="DW104" i="53" s="1"/>
  <c r="DT104" i="53"/>
  <c r="DS104" i="53"/>
  <c r="DR104" i="53"/>
  <c r="DQ104" i="53"/>
  <c r="DP104" i="53"/>
  <c r="DV103" i="53"/>
  <c r="DW103" i="53" s="1"/>
  <c r="DT103" i="53"/>
  <c r="DS103" i="53"/>
  <c r="DR103" i="53"/>
  <c r="DQ103" i="53"/>
  <c r="DP103" i="53"/>
  <c r="DV102" i="53"/>
  <c r="DW102" i="53" s="1"/>
  <c r="DT102" i="53"/>
  <c r="DS102" i="53"/>
  <c r="DR102" i="53"/>
  <c r="DQ102" i="53"/>
  <c r="DP102" i="53"/>
  <c r="DV101" i="53"/>
  <c r="DW101" i="53" s="1"/>
  <c r="DT101" i="53"/>
  <c r="DS101" i="53"/>
  <c r="DR101" i="53"/>
  <c r="DQ101" i="53"/>
  <c r="DP101" i="53"/>
  <c r="DV98" i="53"/>
  <c r="DW98" i="53" s="1"/>
  <c r="DT98" i="53"/>
  <c r="DS98" i="53"/>
  <c r="DQ98" i="53"/>
  <c r="DP98" i="53"/>
  <c r="DV95" i="53"/>
  <c r="DW95" i="53" s="1"/>
  <c r="DT95" i="53"/>
  <c r="DS95" i="53"/>
  <c r="DQ95" i="53"/>
  <c r="DP95" i="53"/>
  <c r="DV94" i="53"/>
  <c r="DW94" i="53" s="1"/>
  <c r="DT94" i="53"/>
  <c r="DS94" i="53"/>
  <c r="DQ94" i="53"/>
  <c r="DP94" i="53"/>
  <c r="DV92" i="53"/>
  <c r="DW92" i="53" s="1"/>
  <c r="DT92" i="53"/>
  <c r="DS92" i="53"/>
  <c r="DR92" i="53"/>
  <c r="DQ92" i="53"/>
  <c r="DP92" i="53"/>
  <c r="DV91" i="53"/>
  <c r="DW91" i="53" s="1"/>
  <c r="DT91" i="53"/>
  <c r="DS91" i="53"/>
  <c r="DR91" i="53"/>
  <c r="DQ91" i="53"/>
  <c r="DP91" i="53"/>
  <c r="DV90" i="53"/>
  <c r="DW90" i="53" s="1"/>
  <c r="DT90" i="53"/>
  <c r="DS90" i="53"/>
  <c r="DR90" i="53"/>
  <c r="DQ90" i="53"/>
  <c r="DP90" i="53"/>
  <c r="DV89" i="53"/>
  <c r="DW89" i="53" s="1"/>
  <c r="DT89" i="53"/>
  <c r="DS89" i="53"/>
  <c r="DR89" i="53"/>
  <c r="DQ89" i="53"/>
  <c r="DP89" i="53"/>
  <c r="DV88" i="53"/>
  <c r="DW88" i="53" s="1"/>
  <c r="DT88" i="53"/>
  <c r="DS88" i="53"/>
  <c r="DR88" i="53"/>
  <c r="DQ88" i="53"/>
  <c r="DP88" i="53"/>
  <c r="DV86" i="53"/>
  <c r="DW86" i="53" s="1"/>
  <c r="DT86" i="53"/>
  <c r="DS86" i="53"/>
  <c r="DR86" i="53"/>
  <c r="DQ86" i="53"/>
  <c r="DP86" i="53"/>
  <c r="DV85" i="53"/>
  <c r="DW85" i="53" s="1"/>
  <c r="DT85" i="53"/>
  <c r="DS85" i="53"/>
  <c r="DR85" i="53"/>
  <c r="DQ85" i="53"/>
  <c r="DP85" i="53"/>
  <c r="DV84" i="53"/>
  <c r="DW84" i="53" s="1"/>
  <c r="DT84" i="53"/>
  <c r="DS84" i="53"/>
  <c r="DR84" i="53"/>
  <c r="DQ84" i="53"/>
  <c r="DP84" i="53"/>
  <c r="DV83" i="53"/>
  <c r="DW83" i="53" s="1"/>
  <c r="DT83" i="53"/>
  <c r="DS83" i="53"/>
  <c r="DQ83" i="53"/>
  <c r="DP83" i="53"/>
  <c r="DV82" i="53"/>
  <c r="DW82" i="53" s="1"/>
  <c r="DT82" i="53"/>
  <c r="DS82" i="53"/>
  <c r="DR82" i="53"/>
  <c r="DQ82" i="53"/>
  <c r="DP82" i="53"/>
  <c r="DV81" i="53"/>
  <c r="DW81" i="53" s="1"/>
  <c r="DT81" i="53"/>
  <c r="DS81" i="53"/>
  <c r="DR81" i="53"/>
  <c r="DQ81" i="53"/>
  <c r="DP81" i="53"/>
  <c r="DV79" i="53"/>
  <c r="DW79" i="53" s="1"/>
  <c r="DT79" i="53"/>
  <c r="DS79" i="53"/>
  <c r="DQ79" i="53"/>
  <c r="DP79" i="53"/>
  <c r="DV77" i="53"/>
  <c r="DW77" i="53" s="1"/>
  <c r="DT77" i="53"/>
  <c r="DS77" i="53"/>
  <c r="DR77" i="53"/>
  <c r="DQ77" i="53"/>
  <c r="DP77" i="53"/>
  <c r="DV76" i="53"/>
  <c r="DW76" i="53" s="1"/>
  <c r="DT76" i="53"/>
  <c r="DS76" i="53"/>
  <c r="DQ76" i="53"/>
  <c r="DP76" i="53"/>
  <c r="DV74" i="53"/>
  <c r="DW74" i="53" s="1"/>
  <c r="DT74" i="53"/>
  <c r="DS74" i="53"/>
  <c r="DR74" i="53"/>
  <c r="DQ74" i="53"/>
  <c r="DP74" i="53"/>
  <c r="DV72" i="53"/>
  <c r="DW72" i="53" s="1"/>
  <c r="DT72" i="53"/>
  <c r="DS72" i="53"/>
  <c r="DR72" i="53"/>
  <c r="DQ72" i="53"/>
  <c r="DP72" i="53"/>
  <c r="DV71" i="53"/>
  <c r="DW71" i="53" s="1"/>
  <c r="DT71" i="53"/>
  <c r="DS71" i="53"/>
  <c r="DR71" i="53"/>
  <c r="DQ71" i="53"/>
  <c r="DP71" i="53"/>
  <c r="DV68" i="53"/>
  <c r="DW68" i="53" s="1"/>
  <c r="DT68" i="53"/>
  <c r="DS68" i="53"/>
  <c r="DR68" i="53"/>
  <c r="DQ68" i="53"/>
  <c r="DP68" i="53"/>
  <c r="DV67" i="53"/>
  <c r="DW67" i="53" s="1"/>
  <c r="DT67" i="53"/>
  <c r="DS67" i="53"/>
  <c r="DR67" i="53"/>
  <c r="DQ67" i="53"/>
  <c r="DP67" i="53"/>
  <c r="DV63" i="53"/>
  <c r="DW63" i="53" s="1"/>
  <c r="DT63" i="53"/>
  <c r="DS63" i="53"/>
  <c r="DQ63" i="53"/>
  <c r="DP63" i="53"/>
  <c r="DV61" i="53"/>
  <c r="DW61" i="53" s="1"/>
  <c r="DT61" i="53"/>
  <c r="DS61" i="53"/>
  <c r="DR61" i="53"/>
  <c r="DQ61" i="53"/>
  <c r="DP61" i="53"/>
  <c r="DV60" i="53"/>
  <c r="DW60" i="53" s="1"/>
  <c r="DT60" i="53"/>
  <c r="DS60" i="53"/>
  <c r="DR60" i="53"/>
  <c r="DQ60" i="53"/>
  <c r="DP60" i="53"/>
  <c r="DV59" i="53"/>
  <c r="DW59" i="53" s="1"/>
  <c r="DT59" i="53"/>
  <c r="DS59" i="53"/>
  <c r="DQ59" i="53"/>
  <c r="DP59" i="53"/>
  <c r="DV58" i="53"/>
  <c r="DW58" i="53" s="1"/>
  <c r="DT58" i="53"/>
  <c r="DS58" i="53"/>
  <c r="DQ58" i="53"/>
  <c r="DP58" i="53"/>
  <c r="DV56" i="53"/>
  <c r="DW56" i="53" s="1"/>
  <c r="DT56" i="53"/>
  <c r="DS56" i="53"/>
  <c r="DR56" i="53"/>
  <c r="DQ56" i="53"/>
  <c r="DP56" i="53"/>
  <c r="DV55" i="53"/>
  <c r="DW55" i="53" s="1"/>
  <c r="DT55" i="53"/>
  <c r="DS55" i="53"/>
  <c r="DQ55" i="53"/>
  <c r="DP55" i="53"/>
  <c r="DV52" i="53"/>
  <c r="DW52" i="53" s="1"/>
  <c r="DT52" i="53"/>
  <c r="DS52" i="53"/>
  <c r="DR52" i="53"/>
  <c r="DQ52" i="53"/>
  <c r="DP52" i="53"/>
  <c r="DV51" i="53"/>
  <c r="DW51" i="53" s="1"/>
  <c r="DT51" i="53"/>
  <c r="DS51" i="53"/>
  <c r="DR51" i="53"/>
  <c r="DQ51" i="53"/>
  <c r="DP51" i="53"/>
  <c r="DV50" i="53"/>
  <c r="DW50" i="53" s="1"/>
  <c r="DT50" i="53"/>
  <c r="DS50" i="53"/>
  <c r="DR50" i="53"/>
  <c r="DQ50" i="53"/>
  <c r="DP50" i="53"/>
  <c r="DV49" i="53"/>
  <c r="DW49" i="53" s="1"/>
  <c r="DT49" i="53"/>
  <c r="DS49" i="53"/>
  <c r="DR49" i="53"/>
  <c r="DQ49" i="53"/>
  <c r="DP49" i="53"/>
  <c r="DV48" i="53"/>
  <c r="DW48" i="53" s="1"/>
  <c r="DT48" i="53"/>
  <c r="DS48" i="53"/>
  <c r="DR48" i="53"/>
  <c r="DQ48" i="53"/>
  <c r="DP48" i="53"/>
  <c r="DV47" i="53"/>
  <c r="DW47" i="53" s="1"/>
  <c r="DT47" i="53"/>
  <c r="DS47" i="53"/>
  <c r="DR47" i="53"/>
  <c r="DQ47" i="53"/>
  <c r="DP47" i="53"/>
  <c r="DV46" i="53"/>
  <c r="DW46" i="53" s="1"/>
  <c r="DT46" i="53"/>
  <c r="DS46" i="53"/>
  <c r="DR46" i="53"/>
  <c r="DQ46" i="53"/>
  <c r="DP46" i="53"/>
  <c r="DV45" i="53"/>
  <c r="DW45" i="53" s="1"/>
  <c r="DT45" i="53"/>
  <c r="DS45" i="53"/>
  <c r="DR45" i="53"/>
  <c r="DQ45" i="53"/>
  <c r="DP45" i="53"/>
  <c r="DV44" i="53"/>
  <c r="DW44" i="53" s="1"/>
  <c r="DT44" i="53"/>
  <c r="DS44" i="53"/>
  <c r="DQ44" i="53"/>
  <c r="DP44" i="53"/>
  <c r="DV43" i="53"/>
  <c r="DW43" i="53" s="1"/>
  <c r="DT43" i="53"/>
  <c r="DU43" i="53" s="1"/>
  <c r="DS43" i="53"/>
  <c r="DV42" i="53"/>
  <c r="DW42" i="53" s="1"/>
  <c r="DT42" i="53"/>
  <c r="DS42" i="53"/>
  <c r="DR42" i="53"/>
  <c r="DQ42" i="53"/>
  <c r="DP42" i="53"/>
  <c r="DV41" i="53"/>
  <c r="DW41" i="53" s="1"/>
  <c r="DT41" i="53"/>
  <c r="DS41" i="53"/>
  <c r="DQ41" i="53"/>
  <c r="DP41" i="53"/>
  <c r="DV40" i="53"/>
  <c r="DW40" i="53" s="1"/>
  <c r="DT40" i="53"/>
  <c r="DS40" i="53"/>
  <c r="DQ40" i="53"/>
  <c r="DP40" i="53"/>
  <c r="DV39" i="53"/>
  <c r="DW39" i="53" s="1"/>
  <c r="DT39" i="53"/>
  <c r="DS39" i="53"/>
  <c r="DQ39" i="53"/>
  <c r="DP39" i="53"/>
  <c r="DV38" i="53"/>
  <c r="DW38" i="53" s="1"/>
  <c r="DT38" i="53"/>
  <c r="DS38" i="53"/>
  <c r="DQ38" i="53"/>
  <c r="DP38" i="53"/>
  <c r="DV37" i="53"/>
  <c r="DW37" i="53" s="1"/>
  <c r="DT37" i="53"/>
  <c r="DS37" i="53"/>
  <c r="DR37" i="53"/>
  <c r="DQ37" i="53"/>
  <c r="DP37" i="53"/>
  <c r="DV35" i="53"/>
  <c r="DW35" i="53" s="1"/>
  <c r="DT35" i="53"/>
  <c r="DS35" i="53"/>
  <c r="DR35" i="53"/>
  <c r="DQ35" i="53"/>
  <c r="DP35" i="53"/>
  <c r="DV34" i="53"/>
  <c r="DW34" i="53" s="1"/>
  <c r="DT34" i="53"/>
  <c r="DS34" i="53"/>
  <c r="DR34" i="53"/>
  <c r="DQ34" i="53"/>
  <c r="DP34" i="53"/>
  <c r="DV33" i="53"/>
  <c r="DW33" i="53" s="1"/>
  <c r="DT33" i="53"/>
  <c r="DS33" i="53"/>
  <c r="DR33" i="53"/>
  <c r="DQ33" i="53"/>
  <c r="DP33" i="53"/>
  <c r="DV32" i="53"/>
  <c r="DW32" i="53" s="1"/>
  <c r="DT32" i="53"/>
  <c r="DS32" i="53"/>
  <c r="DQ32" i="53"/>
  <c r="DP32" i="53"/>
  <c r="DV31" i="53"/>
  <c r="DW31" i="53" s="1"/>
  <c r="DT31" i="53"/>
  <c r="DS31" i="53"/>
  <c r="DR31" i="53"/>
  <c r="DQ31" i="53"/>
  <c r="DP31" i="53"/>
  <c r="DV30" i="53"/>
  <c r="DW30" i="53" s="1"/>
  <c r="DT30" i="53"/>
  <c r="DS30" i="53"/>
  <c r="DR30" i="53"/>
  <c r="DQ30" i="53"/>
  <c r="DP30" i="53"/>
  <c r="DV29" i="53"/>
  <c r="DW29" i="53" s="1"/>
  <c r="DT29" i="53"/>
  <c r="DS29" i="53"/>
  <c r="DR29" i="53"/>
  <c r="DQ29" i="53"/>
  <c r="DP29" i="53"/>
  <c r="DV28" i="53"/>
  <c r="DW28" i="53" s="1"/>
  <c r="DT28" i="53"/>
  <c r="DS28" i="53"/>
  <c r="DR28" i="53"/>
  <c r="DQ28" i="53"/>
  <c r="DP28" i="53"/>
  <c r="DV27" i="53"/>
  <c r="DW27" i="53" s="1"/>
  <c r="DT27" i="53"/>
  <c r="DS27" i="53"/>
  <c r="DR27" i="53"/>
  <c r="DQ27" i="53"/>
  <c r="DP27" i="53"/>
  <c r="DV26" i="53"/>
  <c r="DW26" i="53" s="1"/>
  <c r="DT26" i="53"/>
  <c r="DS26" i="53"/>
  <c r="DR26" i="53"/>
  <c r="DQ26" i="53"/>
  <c r="DP26" i="53"/>
  <c r="DV25" i="53"/>
  <c r="DW25" i="53" s="1"/>
  <c r="DT25" i="53"/>
  <c r="DS25" i="53"/>
  <c r="DR25" i="53"/>
  <c r="DQ25" i="53"/>
  <c r="DP25" i="53"/>
  <c r="DV24" i="53"/>
  <c r="DW24" i="53" s="1"/>
  <c r="DT24" i="53"/>
  <c r="DS24" i="53"/>
  <c r="DR24" i="53"/>
  <c r="DQ24" i="53"/>
  <c r="DP24" i="53"/>
  <c r="DV23" i="53"/>
  <c r="DW23" i="53" s="1"/>
  <c r="DT23" i="53"/>
  <c r="DS23" i="53"/>
  <c r="DR23" i="53"/>
  <c r="DQ23" i="53"/>
  <c r="DP23" i="53"/>
  <c r="DV22" i="53"/>
  <c r="DW22" i="53" s="1"/>
  <c r="DT22" i="53"/>
  <c r="DS22" i="53"/>
  <c r="DR22" i="53"/>
  <c r="DQ22" i="53"/>
  <c r="DP22" i="53"/>
  <c r="DV21" i="53"/>
  <c r="DW21" i="53" s="1"/>
  <c r="DT21" i="53"/>
  <c r="DS21" i="53"/>
  <c r="DR21" i="53"/>
  <c r="DQ21" i="53"/>
  <c r="DP21" i="53"/>
  <c r="DV20" i="53"/>
  <c r="DW20" i="53" s="1"/>
  <c r="DT20" i="53"/>
  <c r="DS20" i="53"/>
  <c r="DQ20" i="53"/>
  <c r="DP20" i="53"/>
  <c r="DV19" i="53"/>
  <c r="DW19" i="53" s="1"/>
  <c r="DT19" i="53"/>
  <c r="DS19" i="53"/>
  <c r="DR19" i="53"/>
  <c r="DQ19" i="53"/>
  <c r="DP19" i="53"/>
  <c r="DV16" i="53"/>
  <c r="DW16" i="53" s="1"/>
  <c r="DT16" i="53"/>
  <c r="DS16" i="53"/>
  <c r="DQ16" i="53"/>
  <c r="DP16" i="53"/>
  <c r="DL8" i="53"/>
  <c r="DK2" i="53"/>
  <c r="DI420" i="53" s="1"/>
  <c r="CV419" i="53"/>
  <c r="CZ421" i="53" s="1"/>
  <c r="CW415" i="53"/>
  <c r="CW416" i="53" s="1"/>
  <c r="DE411" i="53"/>
  <c r="DF411" i="53" s="1"/>
  <c r="DC411" i="53"/>
  <c r="DB411" i="53"/>
  <c r="DA411" i="53"/>
  <c r="CZ411" i="53"/>
  <c r="CY411" i="53"/>
  <c r="DE409" i="53"/>
  <c r="DF409" i="53" s="1"/>
  <c r="DC409" i="53"/>
  <c r="DB409" i="53"/>
  <c r="DA409" i="53"/>
  <c r="CZ409" i="53"/>
  <c r="CY409" i="53"/>
  <c r="DF407" i="53"/>
  <c r="DE407" i="53"/>
  <c r="DC407" i="53"/>
  <c r="DB407" i="53"/>
  <c r="DA407" i="53"/>
  <c r="CZ407" i="53"/>
  <c r="CY407" i="53"/>
  <c r="DE406" i="53"/>
  <c r="DF406" i="53" s="1"/>
  <c r="DC406" i="53"/>
  <c r="DB406" i="53"/>
  <c r="DA406" i="53"/>
  <c r="CZ406" i="53"/>
  <c r="CY406" i="53"/>
  <c r="DE404" i="53"/>
  <c r="DF404" i="53" s="1"/>
  <c r="DC404" i="53"/>
  <c r="DB404" i="53"/>
  <c r="DA404" i="53"/>
  <c r="CZ404" i="53"/>
  <c r="CY404" i="53"/>
  <c r="DE402" i="53"/>
  <c r="DF402" i="53" s="1"/>
  <c r="DC402" i="53"/>
  <c r="DB402" i="53"/>
  <c r="DA402" i="53"/>
  <c r="CZ402" i="53"/>
  <c r="CY402" i="53"/>
  <c r="DF400" i="53"/>
  <c r="DE400" i="53"/>
  <c r="DC400" i="53"/>
  <c r="DB400" i="53"/>
  <c r="DA400" i="53"/>
  <c r="CZ400" i="53"/>
  <c r="CY400" i="53"/>
  <c r="DE398" i="53"/>
  <c r="DF398" i="53" s="1"/>
  <c r="DC398" i="53"/>
  <c r="DB398" i="53"/>
  <c r="DA398" i="53"/>
  <c r="CZ398" i="53"/>
  <c r="CY398" i="53"/>
  <c r="DE397" i="53"/>
  <c r="DF397" i="53" s="1"/>
  <c r="DC397" i="53"/>
  <c r="DB397" i="53"/>
  <c r="DA397" i="53"/>
  <c r="CZ397" i="53"/>
  <c r="CY397" i="53"/>
  <c r="DE396" i="53"/>
  <c r="DF396" i="53" s="1"/>
  <c r="DC396" i="53"/>
  <c r="DB396" i="53"/>
  <c r="DA396" i="53"/>
  <c r="CZ396" i="53"/>
  <c r="CY396" i="53"/>
  <c r="DF395" i="53"/>
  <c r="DE395" i="53"/>
  <c r="DC395" i="53"/>
  <c r="DB395" i="53"/>
  <c r="DA395" i="53"/>
  <c r="CZ395" i="53"/>
  <c r="CY395" i="53"/>
  <c r="DE394" i="53"/>
  <c r="DF394" i="53" s="1"/>
  <c r="DC394" i="53"/>
  <c r="DB394" i="53"/>
  <c r="DA394" i="53"/>
  <c r="CZ394" i="53"/>
  <c r="CY394" i="53"/>
  <c r="DE393" i="53"/>
  <c r="DF393" i="53" s="1"/>
  <c r="DC393" i="53"/>
  <c r="DB393" i="53"/>
  <c r="DA393" i="53"/>
  <c r="CZ393" i="53"/>
  <c r="CY393" i="53"/>
  <c r="DE391" i="53"/>
  <c r="DF391" i="53" s="1"/>
  <c r="DC391" i="53"/>
  <c r="DB391" i="53"/>
  <c r="DA391" i="53"/>
  <c r="CZ391" i="53"/>
  <c r="CY391" i="53"/>
  <c r="DF390" i="53"/>
  <c r="DE390" i="53"/>
  <c r="DC390" i="53"/>
  <c r="DB390" i="53"/>
  <c r="DA390" i="53"/>
  <c r="CZ390" i="53"/>
  <c r="CY390" i="53"/>
  <c r="DE389" i="53"/>
  <c r="DF389" i="53" s="1"/>
  <c r="DC389" i="53"/>
  <c r="DB389" i="53"/>
  <c r="DA389" i="53"/>
  <c r="CZ389" i="53"/>
  <c r="CY389" i="53"/>
  <c r="DE388" i="53"/>
  <c r="DF388" i="53" s="1"/>
  <c r="DC388" i="53"/>
  <c r="DB388" i="53"/>
  <c r="DA388" i="53"/>
  <c r="CZ388" i="53"/>
  <c r="CY388" i="53"/>
  <c r="DE387" i="53"/>
  <c r="DF387" i="53" s="1"/>
  <c r="DC387" i="53"/>
  <c r="DB387" i="53"/>
  <c r="DA387" i="53"/>
  <c r="CZ387" i="53"/>
  <c r="CY387" i="53"/>
  <c r="DF386" i="53"/>
  <c r="DE386" i="53"/>
  <c r="DC386" i="53"/>
  <c r="DB386" i="53"/>
  <c r="DA386" i="53"/>
  <c r="CZ386" i="53"/>
  <c r="CY386" i="53"/>
  <c r="DE384" i="53"/>
  <c r="DF384" i="53" s="1"/>
  <c r="DC384" i="53"/>
  <c r="DB384" i="53"/>
  <c r="DA384" i="53"/>
  <c r="CZ384" i="53"/>
  <c r="CY384" i="53"/>
  <c r="DE383" i="53"/>
  <c r="DF383" i="53" s="1"/>
  <c r="DC383" i="53"/>
  <c r="DB383" i="53"/>
  <c r="DA383" i="53"/>
  <c r="CZ383" i="53"/>
  <c r="CY383" i="53"/>
  <c r="DE382" i="53"/>
  <c r="DF382" i="53" s="1"/>
  <c r="DC382" i="53"/>
  <c r="DB382" i="53"/>
  <c r="DA382" i="53"/>
  <c r="CZ382" i="53"/>
  <c r="CY382" i="53"/>
  <c r="DF381" i="53"/>
  <c r="DE381" i="53"/>
  <c r="DC381" i="53"/>
  <c r="DB381" i="53"/>
  <c r="DA381" i="53"/>
  <c r="CZ381" i="53"/>
  <c r="CY381" i="53"/>
  <c r="DE380" i="53"/>
  <c r="DF380" i="53" s="1"/>
  <c r="DC380" i="53"/>
  <c r="DB380" i="53"/>
  <c r="DA380" i="53"/>
  <c r="CZ380" i="53"/>
  <c r="CY380" i="53"/>
  <c r="DE379" i="53"/>
  <c r="DF379" i="53" s="1"/>
  <c r="DC379" i="53"/>
  <c r="DB379" i="53"/>
  <c r="DA379" i="53"/>
  <c r="CZ379" i="53"/>
  <c r="CY379" i="53"/>
  <c r="DE377" i="53"/>
  <c r="DF377" i="53" s="1"/>
  <c r="DC377" i="53"/>
  <c r="DB377" i="53"/>
  <c r="DA377" i="53"/>
  <c r="CZ377" i="53"/>
  <c r="CY377" i="53"/>
  <c r="DF373" i="53"/>
  <c r="DE373" i="53"/>
  <c r="DC373" i="53"/>
  <c r="DB373" i="53"/>
  <c r="DA373" i="53"/>
  <c r="CZ373" i="53"/>
  <c r="CY373" i="53"/>
  <c r="DE372" i="53"/>
  <c r="DF372" i="53" s="1"/>
  <c r="DC372" i="53"/>
  <c r="DB372" i="53"/>
  <c r="DA372" i="53"/>
  <c r="CZ372" i="53"/>
  <c r="CY372" i="53"/>
  <c r="DE370" i="53"/>
  <c r="DF370" i="53" s="1"/>
  <c r="DC370" i="53"/>
  <c r="DB370" i="53"/>
  <c r="DA370" i="53"/>
  <c r="CZ370" i="53"/>
  <c r="CY370" i="53"/>
  <c r="DE368" i="53"/>
  <c r="DF368" i="53" s="1"/>
  <c r="DC368" i="53"/>
  <c r="DB368" i="53"/>
  <c r="DA368" i="53"/>
  <c r="CZ368" i="53"/>
  <c r="CY368" i="53"/>
  <c r="DF367" i="53"/>
  <c r="DE367" i="53"/>
  <c r="DC367" i="53"/>
  <c r="DB367" i="53"/>
  <c r="DA367" i="53"/>
  <c r="CZ367" i="53"/>
  <c r="CY367" i="53"/>
  <c r="DE366" i="53"/>
  <c r="DF366" i="53" s="1"/>
  <c r="DC366" i="53"/>
  <c r="DB366" i="53"/>
  <c r="DA366" i="53"/>
  <c r="CZ366" i="53"/>
  <c r="CY366" i="53"/>
  <c r="DE365" i="53"/>
  <c r="DF365" i="53" s="1"/>
  <c r="DC365" i="53"/>
  <c r="DB365" i="53"/>
  <c r="DA365" i="53"/>
  <c r="CZ365" i="53"/>
  <c r="CY365" i="53"/>
  <c r="DE364" i="53"/>
  <c r="DF364" i="53" s="1"/>
  <c r="DC364" i="53"/>
  <c r="DB364" i="53"/>
  <c r="DA364" i="53"/>
  <c r="CZ364" i="53"/>
  <c r="CY364" i="53"/>
  <c r="DF363" i="53"/>
  <c r="DE363" i="53"/>
  <c r="DC363" i="53"/>
  <c r="DB363" i="53"/>
  <c r="DA363" i="53"/>
  <c r="CZ363" i="53"/>
  <c r="CY363" i="53"/>
  <c r="DE362" i="53"/>
  <c r="DF362" i="53" s="1"/>
  <c r="DC362" i="53"/>
  <c r="DB362" i="53"/>
  <c r="DA362" i="53"/>
  <c r="CZ362" i="53"/>
  <c r="CY362" i="53"/>
  <c r="DE361" i="53"/>
  <c r="DF361" i="53" s="1"/>
  <c r="DC361" i="53"/>
  <c r="DB361" i="53"/>
  <c r="DA361" i="53"/>
  <c r="CZ361" i="53"/>
  <c r="CY361" i="53"/>
  <c r="DE359" i="53"/>
  <c r="DF359" i="53" s="1"/>
  <c r="DC359" i="53"/>
  <c r="DB359" i="53"/>
  <c r="DA359" i="53"/>
  <c r="CZ359" i="53"/>
  <c r="CY359" i="53"/>
  <c r="DF358" i="53"/>
  <c r="DE358" i="53"/>
  <c r="DC358" i="53"/>
  <c r="DB358" i="53"/>
  <c r="DA358" i="53"/>
  <c r="CZ358" i="53"/>
  <c r="CY358" i="53"/>
  <c r="DE356" i="53"/>
  <c r="DF356" i="53" s="1"/>
  <c r="DC356" i="53"/>
  <c r="DB356" i="53"/>
  <c r="DA356" i="53"/>
  <c r="CZ356" i="53"/>
  <c r="CY356" i="53"/>
  <c r="DE355" i="53"/>
  <c r="DF355" i="53" s="1"/>
  <c r="DC355" i="53"/>
  <c r="DB355" i="53"/>
  <c r="DA355" i="53"/>
  <c r="CZ355" i="53"/>
  <c r="CY355" i="53"/>
  <c r="DE354" i="53"/>
  <c r="DF354" i="53" s="1"/>
  <c r="DC354" i="53"/>
  <c r="DB354" i="53"/>
  <c r="DA354" i="53"/>
  <c r="CZ354" i="53"/>
  <c r="CY354" i="53"/>
  <c r="DF353" i="53"/>
  <c r="DE353" i="53"/>
  <c r="DC353" i="53"/>
  <c r="DB353" i="53"/>
  <c r="DA353" i="53"/>
  <c r="CZ353" i="53"/>
  <c r="CY353" i="53"/>
  <c r="DE352" i="53"/>
  <c r="DF352" i="53" s="1"/>
  <c r="DC352" i="53"/>
  <c r="DB352" i="53"/>
  <c r="DA352" i="53"/>
  <c r="CZ352" i="53"/>
  <c r="CY352" i="53"/>
  <c r="DE351" i="53"/>
  <c r="DF351" i="53" s="1"/>
  <c r="DC351" i="53"/>
  <c r="DB351" i="53"/>
  <c r="DA351" i="53"/>
  <c r="CZ351" i="53"/>
  <c r="CY351" i="53"/>
  <c r="DE350" i="53"/>
  <c r="DF350" i="53" s="1"/>
  <c r="DC350" i="53"/>
  <c r="DB350" i="53"/>
  <c r="DA350" i="53"/>
  <c r="CZ350" i="53"/>
  <c r="CY350" i="53"/>
  <c r="DF349" i="53"/>
  <c r="DE349" i="53"/>
  <c r="DC349" i="53"/>
  <c r="DB349" i="53"/>
  <c r="DA349" i="53"/>
  <c r="CZ349" i="53"/>
  <c r="CY349" i="53"/>
  <c r="DE348" i="53"/>
  <c r="DF348" i="53" s="1"/>
  <c r="DC348" i="53"/>
  <c r="DB348" i="53"/>
  <c r="DA348" i="53"/>
  <c r="CZ348" i="53"/>
  <c r="CY348" i="53"/>
  <c r="DE347" i="53"/>
  <c r="DF347" i="53" s="1"/>
  <c r="DC347" i="53"/>
  <c r="DB347" i="53"/>
  <c r="DA347" i="53"/>
  <c r="CZ347" i="53"/>
  <c r="CY347" i="53"/>
  <c r="DE346" i="53"/>
  <c r="DF346" i="53" s="1"/>
  <c r="DC346" i="53"/>
  <c r="DB346" i="53"/>
  <c r="DA346" i="53"/>
  <c r="CZ346" i="53"/>
  <c r="CY346" i="53"/>
  <c r="DF342" i="53"/>
  <c r="DE342" i="53"/>
  <c r="DC342" i="53"/>
  <c r="DB342" i="53"/>
  <c r="DA342" i="53"/>
  <c r="CZ342" i="53"/>
  <c r="CY342" i="53"/>
  <c r="DE341" i="53"/>
  <c r="DF341" i="53" s="1"/>
  <c r="DC341" i="53"/>
  <c r="DB341" i="53"/>
  <c r="DA341" i="53"/>
  <c r="CZ341" i="53"/>
  <c r="CY341" i="53"/>
  <c r="DE340" i="53"/>
  <c r="DF340" i="53" s="1"/>
  <c r="DC340" i="53"/>
  <c r="DB340" i="53"/>
  <c r="DA340" i="53"/>
  <c r="CZ340" i="53"/>
  <c r="CY340" i="53"/>
  <c r="DE338" i="53"/>
  <c r="DF338" i="53" s="1"/>
  <c r="DC338" i="53"/>
  <c r="DB338" i="53"/>
  <c r="DA338" i="53"/>
  <c r="CZ338" i="53"/>
  <c r="CY338" i="53"/>
  <c r="DF337" i="53"/>
  <c r="DE337" i="53"/>
  <c r="DC337" i="53"/>
  <c r="DB337" i="53"/>
  <c r="DA337" i="53"/>
  <c r="CZ337" i="53"/>
  <c r="CY337" i="53"/>
  <c r="DE336" i="53"/>
  <c r="DF336" i="53" s="1"/>
  <c r="DC336" i="53"/>
  <c r="DB336" i="53"/>
  <c r="DA336" i="53"/>
  <c r="CZ336" i="53"/>
  <c r="CY336" i="53"/>
  <c r="DE335" i="53"/>
  <c r="DF335" i="53" s="1"/>
  <c r="DC335" i="53"/>
  <c r="DB335" i="53"/>
  <c r="DA335" i="53"/>
  <c r="CZ335" i="53"/>
  <c r="CY335" i="53"/>
  <c r="DE334" i="53"/>
  <c r="DF334" i="53" s="1"/>
  <c r="DC334" i="53"/>
  <c r="DB334" i="53"/>
  <c r="DA334" i="53"/>
  <c r="CZ334" i="53"/>
  <c r="CY334" i="53"/>
  <c r="DF333" i="53"/>
  <c r="DE333" i="53"/>
  <c r="DC333" i="53"/>
  <c r="DB333" i="53"/>
  <c r="DA333" i="53"/>
  <c r="CZ333" i="53"/>
  <c r="CY333" i="53"/>
  <c r="DE330" i="53"/>
  <c r="DF330" i="53" s="1"/>
  <c r="DC330" i="53"/>
  <c r="DB330" i="53"/>
  <c r="DA330" i="53"/>
  <c r="CZ330" i="53"/>
  <c r="CY330" i="53"/>
  <c r="DE329" i="53"/>
  <c r="DF329" i="53" s="1"/>
  <c r="DC329" i="53"/>
  <c r="DB329" i="53"/>
  <c r="DA329" i="53"/>
  <c r="CZ329" i="53"/>
  <c r="CY329" i="53"/>
  <c r="DE328" i="53"/>
  <c r="DF328" i="53" s="1"/>
  <c r="DC328" i="53"/>
  <c r="DB328" i="53"/>
  <c r="DA328" i="53"/>
  <c r="CZ328" i="53"/>
  <c r="CY328" i="53"/>
  <c r="DF327" i="53"/>
  <c r="DE327" i="53"/>
  <c r="DC327" i="53"/>
  <c r="DB327" i="53"/>
  <c r="DA327" i="53"/>
  <c r="CZ327" i="53"/>
  <c r="CY327" i="53"/>
  <c r="DE326" i="53"/>
  <c r="DF326" i="53" s="1"/>
  <c r="DC326" i="53"/>
  <c r="DB326" i="53"/>
  <c r="DA326" i="53"/>
  <c r="CZ326" i="53"/>
  <c r="CY326" i="53"/>
  <c r="DE325" i="53"/>
  <c r="DF325" i="53" s="1"/>
  <c r="DC325" i="53"/>
  <c r="DB325" i="53"/>
  <c r="DA325" i="53"/>
  <c r="CZ325" i="53"/>
  <c r="CY325" i="53"/>
  <c r="DE324" i="53"/>
  <c r="DF324" i="53" s="1"/>
  <c r="DC324" i="53"/>
  <c r="DB324" i="53"/>
  <c r="DA324" i="53"/>
  <c r="CZ324" i="53"/>
  <c r="CY324" i="53"/>
  <c r="DF323" i="53"/>
  <c r="DE323" i="53"/>
  <c r="DC323" i="53"/>
  <c r="DB323" i="53"/>
  <c r="DA323" i="53"/>
  <c r="CZ323" i="53"/>
  <c r="CY323" i="53"/>
  <c r="DE322" i="53"/>
  <c r="DF322" i="53" s="1"/>
  <c r="DC322" i="53"/>
  <c r="DB322" i="53"/>
  <c r="DA322" i="53"/>
  <c r="CZ322" i="53"/>
  <c r="CY322" i="53"/>
  <c r="DE321" i="53"/>
  <c r="DF321" i="53" s="1"/>
  <c r="DC321" i="53"/>
  <c r="DB321" i="53"/>
  <c r="DA321" i="53"/>
  <c r="CZ321" i="53"/>
  <c r="CY321" i="53"/>
  <c r="DE320" i="53"/>
  <c r="DF320" i="53" s="1"/>
  <c r="DC320" i="53"/>
  <c r="DB320" i="53"/>
  <c r="DA320" i="53"/>
  <c r="CZ320" i="53"/>
  <c r="CY320" i="53"/>
  <c r="DF319" i="53"/>
  <c r="DE319" i="53"/>
  <c r="DC319" i="53"/>
  <c r="DB319" i="53"/>
  <c r="DA319" i="53"/>
  <c r="CZ319" i="53"/>
  <c r="CY319" i="53"/>
  <c r="DE318" i="53"/>
  <c r="DF318" i="53" s="1"/>
  <c r="DC318" i="53"/>
  <c r="DB318" i="53"/>
  <c r="DA318" i="53"/>
  <c r="CZ318" i="53"/>
  <c r="CY318" i="53"/>
  <c r="DE317" i="53"/>
  <c r="DF317" i="53" s="1"/>
  <c r="DC317" i="53"/>
  <c r="DB317" i="53"/>
  <c r="DA317" i="53"/>
  <c r="CZ317" i="53"/>
  <c r="CY317" i="53"/>
  <c r="DE316" i="53"/>
  <c r="DF316" i="53" s="1"/>
  <c r="DC316" i="53"/>
  <c r="DB316" i="53"/>
  <c r="DA316" i="53"/>
  <c r="CZ316" i="53"/>
  <c r="CY316" i="53"/>
  <c r="DF315" i="53"/>
  <c r="DE315" i="53"/>
  <c r="DC315" i="53"/>
  <c r="DB315" i="53"/>
  <c r="DA315" i="53"/>
  <c r="CZ315" i="53"/>
  <c r="CY315" i="53"/>
  <c r="DE314" i="53"/>
  <c r="DF314" i="53" s="1"/>
  <c r="DC314" i="53"/>
  <c r="DB314" i="53"/>
  <c r="DA314" i="53"/>
  <c r="CZ314" i="53"/>
  <c r="CY314" i="53"/>
  <c r="DE313" i="53"/>
  <c r="DF313" i="53" s="1"/>
  <c r="DC313" i="53"/>
  <c r="DB313" i="53"/>
  <c r="DA313" i="53"/>
  <c r="CZ313" i="53"/>
  <c r="CY313" i="53"/>
  <c r="DE312" i="53"/>
  <c r="DF312" i="53" s="1"/>
  <c r="DC312" i="53"/>
  <c r="DB312" i="53"/>
  <c r="DA312" i="53"/>
  <c r="CZ312" i="53"/>
  <c r="CY312" i="53"/>
  <c r="DF311" i="53"/>
  <c r="DE311" i="53"/>
  <c r="DC311" i="53"/>
  <c r="DB311" i="53"/>
  <c r="DA311" i="53"/>
  <c r="CZ311" i="53"/>
  <c r="CY311" i="53"/>
  <c r="DE308" i="53"/>
  <c r="DF308" i="53" s="1"/>
  <c r="DC308" i="53"/>
  <c r="DB308" i="53"/>
  <c r="DA308" i="53"/>
  <c r="CZ308" i="53"/>
  <c r="CY308" i="53"/>
  <c r="DE307" i="53"/>
  <c r="DF307" i="53" s="1"/>
  <c r="DC307" i="53"/>
  <c r="DB307" i="53"/>
  <c r="DA307" i="53"/>
  <c r="CZ307" i="53"/>
  <c r="CY307" i="53"/>
  <c r="DE306" i="53"/>
  <c r="DF306" i="53" s="1"/>
  <c r="DC306" i="53"/>
  <c r="DB306" i="53"/>
  <c r="DA306" i="53"/>
  <c r="CZ306" i="53"/>
  <c r="CY306" i="53"/>
  <c r="DF305" i="53"/>
  <c r="DE305" i="53"/>
  <c r="DC305" i="53"/>
  <c r="DB305" i="53"/>
  <c r="DA305" i="53"/>
  <c r="CZ305" i="53"/>
  <c r="CY305" i="53"/>
  <c r="DE304" i="53"/>
  <c r="DF304" i="53" s="1"/>
  <c r="DC304" i="53"/>
  <c r="DB304" i="53"/>
  <c r="DA304" i="53"/>
  <c r="CZ304" i="53"/>
  <c r="CY304" i="53"/>
  <c r="DE301" i="53"/>
  <c r="DF301" i="53" s="1"/>
  <c r="DC301" i="53"/>
  <c r="DB301" i="53"/>
  <c r="DA301" i="53"/>
  <c r="CZ301" i="53"/>
  <c r="CY301" i="53"/>
  <c r="DE300" i="53"/>
  <c r="DF300" i="53" s="1"/>
  <c r="DC300" i="53"/>
  <c r="DB300" i="53"/>
  <c r="DA300" i="53"/>
  <c r="CZ300" i="53"/>
  <c r="CY300" i="53"/>
  <c r="DE299" i="53"/>
  <c r="DF299" i="53" s="1"/>
  <c r="DC299" i="53"/>
  <c r="DB299" i="53"/>
  <c r="DA299" i="53"/>
  <c r="CZ299" i="53"/>
  <c r="CY299" i="53"/>
  <c r="DE298" i="53"/>
  <c r="DF298" i="53" s="1"/>
  <c r="DC298" i="53"/>
  <c r="DB298" i="53"/>
  <c r="DA298" i="53"/>
  <c r="CZ298" i="53"/>
  <c r="CY298" i="53"/>
  <c r="DE297" i="53"/>
  <c r="DF297" i="53" s="1"/>
  <c r="DC297" i="53"/>
  <c r="DB297" i="53"/>
  <c r="DA297" i="53"/>
  <c r="CZ297" i="53"/>
  <c r="CY297" i="53"/>
  <c r="DE296" i="53"/>
  <c r="DF296" i="53" s="1"/>
  <c r="DC296" i="53"/>
  <c r="DB296" i="53"/>
  <c r="DA296" i="53"/>
  <c r="CZ296" i="53"/>
  <c r="CY296" i="53"/>
  <c r="DE295" i="53"/>
  <c r="DF295" i="53" s="1"/>
  <c r="DC295" i="53"/>
  <c r="DB295" i="53"/>
  <c r="DA295" i="53"/>
  <c r="CZ295" i="53"/>
  <c r="CY295" i="53"/>
  <c r="DE294" i="53"/>
  <c r="DF294" i="53" s="1"/>
  <c r="DC294" i="53"/>
  <c r="DB294" i="53"/>
  <c r="DA294" i="53"/>
  <c r="CZ294" i="53"/>
  <c r="CY294" i="53"/>
  <c r="DE293" i="53"/>
  <c r="DF293" i="53" s="1"/>
  <c r="DC293" i="53"/>
  <c r="DB293" i="53"/>
  <c r="DA293" i="53"/>
  <c r="CZ293" i="53"/>
  <c r="CY293" i="53"/>
  <c r="DE292" i="53"/>
  <c r="DF292" i="53" s="1"/>
  <c r="DC292" i="53"/>
  <c r="DB292" i="53"/>
  <c r="DA292" i="53"/>
  <c r="CZ292" i="53"/>
  <c r="CY292" i="53"/>
  <c r="DE291" i="53"/>
  <c r="DF291" i="53" s="1"/>
  <c r="DC291" i="53"/>
  <c r="DB291" i="53"/>
  <c r="DA291" i="53"/>
  <c r="CZ291" i="53"/>
  <c r="CY291" i="53"/>
  <c r="DE290" i="53"/>
  <c r="DF290" i="53" s="1"/>
  <c r="DC290" i="53"/>
  <c r="DB290" i="53"/>
  <c r="DA290" i="53"/>
  <c r="CZ290" i="53"/>
  <c r="CY290" i="53"/>
  <c r="DE289" i="53"/>
  <c r="DF289" i="53" s="1"/>
  <c r="DC289" i="53"/>
  <c r="DB289" i="53"/>
  <c r="DA289" i="53"/>
  <c r="CZ289" i="53"/>
  <c r="CY289" i="53"/>
  <c r="DE288" i="53"/>
  <c r="DF288" i="53" s="1"/>
  <c r="DC288" i="53"/>
  <c r="DB288" i="53"/>
  <c r="DA288" i="53"/>
  <c r="CZ288" i="53"/>
  <c r="CY288" i="53"/>
  <c r="DE287" i="53"/>
  <c r="DF287" i="53" s="1"/>
  <c r="DC287" i="53"/>
  <c r="DB287" i="53"/>
  <c r="DA287" i="53"/>
  <c r="CZ287" i="53"/>
  <c r="CY287" i="53"/>
  <c r="DE286" i="53"/>
  <c r="DF286" i="53" s="1"/>
  <c r="DC286" i="53"/>
  <c r="DB286" i="53"/>
  <c r="DA286" i="53"/>
  <c r="CZ286" i="53"/>
  <c r="CY286" i="53"/>
  <c r="DE285" i="53"/>
  <c r="DF285" i="53" s="1"/>
  <c r="DC285" i="53"/>
  <c r="DB285" i="53"/>
  <c r="DA285" i="53"/>
  <c r="CZ285" i="53"/>
  <c r="CY285" i="53"/>
  <c r="DE284" i="53"/>
  <c r="DF284" i="53" s="1"/>
  <c r="DC284" i="53"/>
  <c r="DB284" i="53"/>
  <c r="DA284" i="53"/>
  <c r="CZ284" i="53"/>
  <c r="CY284" i="53"/>
  <c r="DE280" i="53"/>
  <c r="DF280" i="53" s="1"/>
  <c r="DC280" i="53"/>
  <c r="DB280" i="53"/>
  <c r="DA280" i="53"/>
  <c r="CZ280" i="53"/>
  <c r="CY280" i="53"/>
  <c r="DE279" i="53"/>
  <c r="DF279" i="53" s="1"/>
  <c r="DC279" i="53"/>
  <c r="DB279" i="53"/>
  <c r="DA279" i="53"/>
  <c r="CZ279" i="53"/>
  <c r="CY279" i="53"/>
  <c r="DE278" i="53"/>
  <c r="DF278" i="53" s="1"/>
  <c r="DC278" i="53"/>
  <c r="DB278" i="53"/>
  <c r="DA278" i="53"/>
  <c r="CZ278" i="53"/>
  <c r="CY278" i="53"/>
  <c r="DE277" i="53"/>
  <c r="DF277" i="53" s="1"/>
  <c r="DC277" i="53"/>
  <c r="DB277" i="53"/>
  <c r="DA277" i="53"/>
  <c r="CZ277" i="53"/>
  <c r="CY277" i="53"/>
  <c r="DE276" i="53"/>
  <c r="DF276" i="53" s="1"/>
  <c r="DC276" i="53"/>
  <c r="DB276" i="53"/>
  <c r="DA276" i="53"/>
  <c r="CZ276" i="53"/>
  <c r="CY276" i="53"/>
  <c r="DE275" i="53"/>
  <c r="DF275" i="53" s="1"/>
  <c r="DC275" i="53"/>
  <c r="DB275" i="53"/>
  <c r="DA275" i="53"/>
  <c r="CZ275" i="53"/>
  <c r="CY275" i="53"/>
  <c r="DE274" i="53"/>
  <c r="DF274" i="53" s="1"/>
  <c r="DC274" i="53"/>
  <c r="DB274" i="53"/>
  <c r="DA274" i="53"/>
  <c r="CZ274" i="53"/>
  <c r="CY274" i="53"/>
  <c r="DE273" i="53"/>
  <c r="DF273" i="53" s="1"/>
  <c r="DC273" i="53"/>
  <c r="DB273" i="53"/>
  <c r="DA273" i="53"/>
  <c r="CZ273" i="53"/>
  <c r="CY273" i="53"/>
  <c r="DE272" i="53"/>
  <c r="DF272" i="53" s="1"/>
  <c r="DC272" i="53"/>
  <c r="DB272" i="53"/>
  <c r="DA272" i="53"/>
  <c r="CZ272" i="53"/>
  <c r="CY272" i="53"/>
  <c r="DE271" i="53"/>
  <c r="DF271" i="53" s="1"/>
  <c r="DC271" i="53"/>
  <c r="DB271" i="53"/>
  <c r="DA271" i="53"/>
  <c r="CZ271" i="53"/>
  <c r="CY271" i="53"/>
  <c r="DE270" i="53"/>
  <c r="DF270" i="53" s="1"/>
  <c r="DC270" i="53"/>
  <c r="DB270" i="53"/>
  <c r="DA270" i="53"/>
  <c r="CZ270" i="53"/>
  <c r="CY270" i="53"/>
  <c r="DE269" i="53"/>
  <c r="DF269" i="53" s="1"/>
  <c r="DC269" i="53"/>
  <c r="DB269" i="53"/>
  <c r="DA269" i="53"/>
  <c r="CZ269" i="53"/>
  <c r="CY269" i="53"/>
  <c r="DE268" i="53"/>
  <c r="DF268" i="53" s="1"/>
  <c r="DC268" i="53"/>
  <c r="DB268" i="53"/>
  <c r="DA268" i="53"/>
  <c r="CZ268" i="53"/>
  <c r="CY268" i="53"/>
  <c r="DE266" i="53"/>
  <c r="DF266" i="53" s="1"/>
  <c r="DC266" i="53"/>
  <c r="DB266" i="53"/>
  <c r="DA266" i="53"/>
  <c r="CZ266" i="53"/>
  <c r="CY266" i="53"/>
  <c r="DE265" i="53"/>
  <c r="DF265" i="53" s="1"/>
  <c r="DC265" i="53"/>
  <c r="DB265" i="53"/>
  <c r="DA265" i="53"/>
  <c r="CZ265" i="53"/>
  <c r="CY265" i="53"/>
  <c r="DE264" i="53"/>
  <c r="DF264" i="53" s="1"/>
  <c r="DC264" i="53"/>
  <c r="DB264" i="53"/>
  <c r="DA264" i="53"/>
  <c r="CZ264" i="53"/>
  <c r="CY264" i="53"/>
  <c r="DE258" i="53"/>
  <c r="DF258" i="53" s="1"/>
  <c r="DC258" i="53"/>
  <c r="DB258" i="53"/>
  <c r="DA258" i="53"/>
  <c r="CZ258" i="53"/>
  <c r="CY258" i="53"/>
  <c r="DE257" i="53"/>
  <c r="DF257" i="53" s="1"/>
  <c r="DC257" i="53"/>
  <c r="DB257" i="53"/>
  <c r="DA257" i="53"/>
  <c r="CZ257" i="53"/>
  <c r="CY257" i="53"/>
  <c r="DE256" i="53"/>
  <c r="DF256" i="53" s="1"/>
  <c r="DC256" i="53"/>
  <c r="DB256" i="53"/>
  <c r="DA256" i="53"/>
  <c r="CZ256" i="53"/>
  <c r="CY256" i="53"/>
  <c r="DE255" i="53"/>
  <c r="DF255" i="53" s="1"/>
  <c r="DC255" i="53"/>
  <c r="DB255" i="53"/>
  <c r="DA255" i="53"/>
  <c r="CZ255" i="53"/>
  <c r="CY255" i="53"/>
  <c r="DE254" i="53"/>
  <c r="DF254" i="53" s="1"/>
  <c r="DC254" i="53"/>
  <c r="DB254" i="53"/>
  <c r="DA254" i="53"/>
  <c r="CZ254" i="53"/>
  <c r="CY254" i="53"/>
  <c r="DE253" i="53"/>
  <c r="DF253" i="53" s="1"/>
  <c r="DC253" i="53"/>
  <c r="DB253" i="53"/>
  <c r="DA253" i="53"/>
  <c r="CZ253" i="53"/>
  <c r="CY253" i="53"/>
  <c r="DE252" i="53"/>
  <c r="DF252" i="53" s="1"/>
  <c r="DC252" i="53"/>
  <c r="DB252" i="53"/>
  <c r="DA252" i="53"/>
  <c r="CZ252" i="53"/>
  <c r="CY252" i="53"/>
  <c r="DE251" i="53"/>
  <c r="DF251" i="53" s="1"/>
  <c r="DC251" i="53"/>
  <c r="DB251" i="53"/>
  <c r="DA251" i="53"/>
  <c r="CZ251" i="53"/>
  <c r="CY251" i="53"/>
  <c r="DE250" i="53"/>
  <c r="DF250" i="53" s="1"/>
  <c r="DC250" i="53"/>
  <c r="DB250" i="53"/>
  <c r="DA250" i="53"/>
  <c r="CZ250" i="53"/>
  <c r="CY250" i="53"/>
  <c r="DE249" i="53"/>
  <c r="DF249" i="53" s="1"/>
  <c r="DC249" i="53"/>
  <c r="DB249" i="53"/>
  <c r="DA249" i="53"/>
  <c r="CZ249" i="53"/>
  <c r="CY249" i="53"/>
  <c r="DE248" i="53"/>
  <c r="DF248" i="53" s="1"/>
  <c r="DC248" i="53"/>
  <c r="DB248" i="53"/>
  <c r="DA248" i="53"/>
  <c r="CZ248" i="53"/>
  <c r="CY248" i="53"/>
  <c r="DE247" i="53"/>
  <c r="DF247" i="53" s="1"/>
  <c r="DC247" i="53"/>
  <c r="DB247" i="53"/>
  <c r="DA247" i="53"/>
  <c r="CZ247" i="53"/>
  <c r="CY247" i="53"/>
  <c r="DE246" i="53"/>
  <c r="DF246" i="53" s="1"/>
  <c r="DC246" i="53"/>
  <c r="DB246" i="53"/>
  <c r="DA246" i="53"/>
  <c r="CZ246" i="53"/>
  <c r="CY246" i="53"/>
  <c r="DE245" i="53"/>
  <c r="DF245" i="53" s="1"/>
  <c r="DC245" i="53"/>
  <c r="DB245" i="53"/>
  <c r="DA245" i="53"/>
  <c r="CZ245" i="53"/>
  <c r="CY245" i="53"/>
  <c r="DE244" i="53"/>
  <c r="DF244" i="53" s="1"/>
  <c r="DC244" i="53"/>
  <c r="DB244" i="53"/>
  <c r="DA244" i="53"/>
  <c r="CZ244" i="53"/>
  <c r="CY244" i="53"/>
  <c r="DE243" i="53"/>
  <c r="DF243" i="53" s="1"/>
  <c r="DC243" i="53"/>
  <c r="DB243" i="53"/>
  <c r="DA243" i="53"/>
  <c r="CZ243" i="53"/>
  <c r="CY243" i="53"/>
  <c r="DE242" i="53"/>
  <c r="DF242" i="53" s="1"/>
  <c r="DC242" i="53"/>
  <c r="DB242" i="53"/>
  <c r="DA242" i="53"/>
  <c r="CZ242" i="53"/>
  <c r="CY242" i="53"/>
  <c r="DE241" i="53"/>
  <c r="DF241" i="53" s="1"/>
  <c r="DC241" i="53"/>
  <c r="DB241" i="53"/>
  <c r="DA241" i="53"/>
  <c r="CZ241" i="53"/>
  <c r="CY241" i="53"/>
  <c r="DE240" i="53"/>
  <c r="DF240" i="53" s="1"/>
  <c r="DC240" i="53"/>
  <c r="DB240" i="53"/>
  <c r="DA240" i="53"/>
  <c r="CZ240" i="53"/>
  <c r="CY240" i="53"/>
  <c r="DE238" i="53"/>
  <c r="DF238" i="53" s="1"/>
  <c r="DC238" i="53"/>
  <c r="DB238" i="53"/>
  <c r="DA238" i="53"/>
  <c r="CZ238" i="53"/>
  <c r="CY238" i="53"/>
  <c r="DE237" i="53"/>
  <c r="DF237" i="53" s="1"/>
  <c r="DC237" i="53"/>
  <c r="DB237" i="53"/>
  <c r="DA237" i="53"/>
  <c r="CZ237" i="53"/>
  <c r="CY237" i="53"/>
  <c r="DE236" i="53"/>
  <c r="DF236" i="53" s="1"/>
  <c r="DC236" i="53"/>
  <c r="DB236" i="53"/>
  <c r="DA236" i="53"/>
  <c r="CZ236" i="53"/>
  <c r="CY236" i="53"/>
  <c r="DE235" i="53"/>
  <c r="DF235" i="53" s="1"/>
  <c r="DC235" i="53"/>
  <c r="DB235" i="53"/>
  <c r="DA235" i="53"/>
  <c r="CZ235" i="53"/>
  <c r="CY235" i="53"/>
  <c r="DE234" i="53"/>
  <c r="DF234" i="53" s="1"/>
  <c r="DC234" i="53"/>
  <c r="DB234" i="53"/>
  <c r="DA234" i="53"/>
  <c r="CZ234" i="53"/>
  <c r="CY234" i="53"/>
  <c r="DE233" i="53"/>
  <c r="DF233" i="53" s="1"/>
  <c r="DC233" i="53"/>
  <c r="DB233" i="53"/>
  <c r="DA233" i="53"/>
  <c r="CZ233" i="53"/>
  <c r="CY233" i="53"/>
  <c r="DE232" i="53"/>
  <c r="DF232" i="53" s="1"/>
  <c r="DC232" i="53"/>
  <c r="DB232" i="53"/>
  <c r="DA232" i="53"/>
  <c r="CZ232" i="53"/>
  <c r="CY232" i="53"/>
  <c r="DE231" i="53"/>
  <c r="DF231" i="53" s="1"/>
  <c r="DC231" i="53"/>
  <c r="DB231" i="53"/>
  <c r="DA231" i="53"/>
  <c r="CZ231" i="53"/>
  <c r="CY231" i="53"/>
  <c r="DE230" i="53"/>
  <c r="DF230" i="53" s="1"/>
  <c r="DC230" i="53"/>
  <c r="DB230" i="53"/>
  <c r="DA230" i="53"/>
  <c r="CZ230" i="53"/>
  <c r="CY230" i="53"/>
  <c r="DE229" i="53"/>
  <c r="DF229" i="53" s="1"/>
  <c r="DC229" i="53"/>
  <c r="DB229" i="53"/>
  <c r="DA229" i="53"/>
  <c r="CZ229" i="53"/>
  <c r="CY229" i="53"/>
  <c r="DE228" i="53"/>
  <c r="DF228" i="53" s="1"/>
  <c r="DC228" i="53"/>
  <c r="DB228" i="53"/>
  <c r="DA228" i="53"/>
  <c r="CZ228" i="53"/>
  <c r="CY228" i="53"/>
  <c r="DE227" i="53"/>
  <c r="DF227" i="53" s="1"/>
  <c r="DC227" i="53"/>
  <c r="DB227" i="53"/>
  <c r="DA227" i="53"/>
  <c r="CZ227" i="53"/>
  <c r="CY227" i="53"/>
  <c r="DE226" i="53"/>
  <c r="DF226" i="53" s="1"/>
  <c r="DC226" i="53"/>
  <c r="DB226" i="53"/>
  <c r="DA226" i="53"/>
  <c r="CZ226" i="53"/>
  <c r="CY226" i="53"/>
  <c r="DE224" i="53"/>
  <c r="DF224" i="53" s="1"/>
  <c r="DC224" i="53"/>
  <c r="DB224" i="53"/>
  <c r="DA224" i="53"/>
  <c r="CZ224" i="53"/>
  <c r="CY224" i="53"/>
  <c r="DE223" i="53"/>
  <c r="DF223" i="53" s="1"/>
  <c r="DC223" i="53"/>
  <c r="DB223" i="53"/>
  <c r="DA223" i="53"/>
  <c r="CZ223" i="53"/>
  <c r="CY223" i="53"/>
  <c r="DE222" i="53"/>
  <c r="DF222" i="53" s="1"/>
  <c r="DC222" i="53"/>
  <c r="DB222" i="53"/>
  <c r="DA222" i="53"/>
  <c r="CZ222" i="53"/>
  <c r="CY222" i="53"/>
  <c r="DE219" i="53"/>
  <c r="DF219" i="53" s="1"/>
  <c r="DC219" i="53"/>
  <c r="DB219" i="53"/>
  <c r="DA219" i="53"/>
  <c r="CZ219" i="53"/>
  <c r="CY219" i="53"/>
  <c r="DE218" i="53"/>
  <c r="DF218" i="53" s="1"/>
  <c r="DC218" i="53"/>
  <c r="DB218" i="53"/>
  <c r="DA218" i="53"/>
  <c r="CZ218" i="53"/>
  <c r="CY218" i="53"/>
  <c r="DE217" i="53"/>
  <c r="DF217" i="53" s="1"/>
  <c r="DC217" i="53"/>
  <c r="DB217" i="53"/>
  <c r="DA217" i="53"/>
  <c r="CZ217" i="53"/>
  <c r="CY217" i="53"/>
  <c r="DE216" i="53"/>
  <c r="DF216" i="53" s="1"/>
  <c r="DC216" i="53"/>
  <c r="DB216" i="53"/>
  <c r="DA216" i="53"/>
  <c r="CZ216" i="53"/>
  <c r="CY216" i="53"/>
  <c r="DE215" i="53"/>
  <c r="DF215" i="53" s="1"/>
  <c r="DC215" i="53"/>
  <c r="DB215" i="53"/>
  <c r="DA215" i="53"/>
  <c r="CZ215" i="53"/>
  <c r="CY215" i="53"/>
  <c r="DE214" i="53"/>
  <c r="DF214" i="53" s="1"/>
  <c r="DC214" i="53"/>
  <c r="DB214" i="53"/>
  <c r="DA214" i="53"/>
  <c r="CZ214" i="53"/>
  <c r="CY214" i="53"/>
  <c r="DE213" i="53"/>
  <c r="DF213" i="53" s="1"/>
  <c r="DC213" i="53"/>
  <c r="DB213" i="53"/>
  <c r="DA213" i="53"/>
  <c r="CZ213" i="53"/>
  <c r="CY213" i="53"/>
  <c r="DE212" i="53"/>
  <c r="DF212" i="53" s="1"/>
  <c r="DC212" i="53"/>
  <c r="DB212" i="53"/>
  <c r="DA212" i="53"/>
  <c r="CZ212" i="53"/>
  <c r="CY212" i="53"/>
  <c r="DE211" i="53"/>
  <c r="DF211" i="53" s="1"/>
  <c r="DC211" i="53"/>
  <c r="DB211" i="53"/>
  <c r="DA211" i="53"/>
  <c r="CZ211" i="53"/>
  <c r="CY211" i="53"/>
  <c r="DE210" i="53"/>
  <c r="DF210" i="53" s="1"/>
  <c r="DC210" i="53"/>
  <c r="DB210" i="53"/>
  <c r="DA210" i="53"/>
  <c r="CZ210" i="53"/>
  <c r="CY210" i="53"/>
  <c r="DE209" i="53"/>
  <c r="DF209" i="53" s="1"/>
  <c r="DC209" i="53"/>
  <c r="DB209" i="53"/>
  <c r="DA209" i="53"/>
  <c r="CZ209" i="53"/>
  <c r="CY209" i="53"/>
  <c r="DE208" i="53"/>
  <c r="DF208" i="53" s="1"/>
  <c r="DC208" i="53"/>
  <c r="DB208" i="53"/>
  <c r="DA208" i="53"/>
  <c r="CZ208" i="53"/>
  <c r="CY208" i="53"/>
  <c r="DE207" i="53"/>
  <c r="DF207" i="53" s="1"/>
  <c r="DC207" i="53"/>
  <c r="DB207" i="53"/>
  <c r="DA207" i="53"/>
  <c r="CZ207" i="53"/>
  <c r="CY207" i="53"/>
  <c r="DE206" i="53"/>
  <c r="DF206" i="53" s="1"/>
  <c r="DC206" i="53"/>
  <c r="DB206" i="53"/>
  <c r="DA206" i="53"/>
  <c r="CZ206" i="53"/>
  <c r="CY206" i="53"/>
  <c r="DE205" i="53"/>
  <c r="DF205" i="53" s="1"/>
  <c r="DC205" i="53"/>
  <c r="DB205" i="53"/>
  <c r="DA205" i="53"/>
  <c r="CZ205" i="53"/>
  <c r="CY205" i="53"/>
  <c r="DE204" i="53"/>
  <c r="DF204" i="53" s="1"/>
  <c r="DC204" i="53"/>
  <c r="DB204" i="53"/>
  <c r="DA204" i="53"/>
  <c r="CZ204" i="53"/>
  <c r="CY204" i="53"/>
  <c r="DE203" i="53"/>
  <c r="DF203" i="53" s="1"/>
  <c r="DC203" i="53"/>
  <c r="DB203" i="53"/>
  <c r="DA203" i="53"/>
  <c r="CZ203" i="53"/>
  <c r="CY203" i="53"/>
  <c r="DE202" i="53"/>
  <c r="DF202" i="53" s="1"/>
  <c r="DC202" i="53"/>
  <c r="DB202" i="53"/>
  <c r="DA202" i="53"/>
  <c r="CZ202" i="53"/>
  <c r="CY202" i="53"/>
  <c r="DE198" i="53"/>
  <c r="DF198" i="53" s="1"/>
  <c r="DC198" i="53"/>
  <c r="DB198" i="53"/>
  <c r="DA198" i="53"/>
  <c r="CZ198" i="53"/>
  <c r="CY198" i="53"/>
  <c r="DE197" i="53"/>
  <c r="DF197" i="53" s="1"/>
  <c r="DC197" i="53"/>
  <c r="DB197" i="53"/>
  <c r="DA197" i="53"/>
  <c r="CZ197" i="53"/>
  <c r="CY197" i="53"/>
  <c r="DE196" i="53"/>
  <c r="DF196" i="53" s="1"/>
  <c r="DC196" i="53"/>
  <c r="DB196" i="53"/>
  <c r="DA196" i="53"/>
  <c r="CZ196" i="53"/>
  <c r="CY196" i="53"/>
  <c r="DE195" i="53"/>
  <c r="DF195" i="53" s="1"/>
  <c r="DC195" i="53"/>
  <c r="DB195" i="53"/>
  <c r="DA195" i="53"/>
  <c r="CZ195" i="53"/>
  <c r="CY195" i="53"/>
  <c r="DE194" i="53"/>
  <c r="DF194" i="53" s="1"/>
  <c r="DC194" i="53"/>
  <c r="DB194" i="53"/>
  <c r="DA194" i="53"/>
  <c r="CZ194" i="53"/>
  <c r="CY194" i="53"/>
  <c r="DE193" i="53"/>
  <c r="DF193" i="53" s="1"/>
  <c r="DC193" i="53"/>
  <c r="DB193" i="53"/>
  <c r="DA193" i="53"/>
  <c r="CZ193" i="53"/>
  <c r="CY193" i="53"/>
  <c r="DE192" i="53"/>
  <c r="DF192" i="53" s="1"/>
  <c r="DC192" i="53"/>
  <c r="DB192" i="53"/>
  <c r="DA192" i="53"/>
  <c r="CZ192" i="53"/>
  <c r="CY192" i="53"/>
  <c r="DE191" i="53"/>
  <c r="DF191" i="53" s="1"/>
  <c r="DC191" i="53"/>
  <c r="DB191" i="53"/>
  <c r="DA191" i="53"/>
  <c r="CZ191" i="53"/>
  <c r="CY191" i="53"/>
  <c r="DE190" i="53"/>
  <c r="DF190" i="53" s="1"/>
  <c r="DC190" i="53"/>
  <c r="DB190" i="53"/>
  <c r="DA190" i="53"/>
  <c r="CZ190" i="53"/>
  <c r="CY190" i="53"/>
  <c r="DE188" i="53"/>
  <c r="DF188" i="53" s="1"/>
  <c r="DC188" i="53"/>
  <c r="DB188" i="53"/>
  <c r="DA188" i="53"/>
  <c r="CZ188" i="53"/>
  <c r="CY188" i="53"/>
  <c r="DE187" i="53"/>
  <c r="DF187" i="53" s="1"/>
  <c r="DC187" i="53"/>
  <c r="DB187" i="53"/>
  <c r="DA187" i="53"/>
  <c r="CZ187" i="53"/>
  <c r="CY187" i="53"/>
  <c r="DE185" i="53"/>
  <c r="DF185" i="53" s="1"/>
  <c r="DC185" i="53"/>
  <c r="DB185" i="53"/>
  <c r="DA185" i="53"/>
  <c r="CZ185" i="53"/>
  <c r="CY185" i="53"/>
  <c r="DE184" i="53"/>
  <c r="DF184" i="53" s="1"/>
  <c r="DC184" i="53"/>
  <c r="DB184" i="53"/>
  <c r="DA184" i="53"/>
  <c r="CZ184" i="53"/>
  <c r="CY184" i="53"/>
  <c r="DE183" i="53"/>
  <c r="DF183" i="53" s="1"/>
  <c r="DC183" i="53"/>
  <c r="DB183" i="53"/>
  <c r="DA183" i="53"/>
  <c r="CZ183" i="53"/>
  <c r="CY183" i="53"/>
  <c r="DE182" i="53"/>
  <c r="DF182" i="53" s="1"/>
  <c r="DC182" i="53"/>
  <c r="DB182" i="53"/>
  <c r="DA182" i="53"/>
  <c r="CZ182" i="53"/>
  <c r="CY182" i="53"/>
  <c r="DE181" i="53"/>
  <c r="DF181" i="53" s="1"/>
  <c r="DC181" i="53"/>
  <c r="DB181" i="53"/>
  <c r="DA181" i="53"/>
  <c r="CZ181" i="53"/>
  <c r="CY181" i="53"/>
  <c r="DE179" i="53"/>
  <c r="DF179" i="53" s="1"/>
  <c r="DC179" i="53"/>
  <c r="DB179" i="53"/>
  <c r="CZ179" i="53"/>
  <c r="CY179" i="53"/>
  <c r="DE178" i="53"/>
  <c r="DF178" i="53" s="1"/>
  <c r="DC178" i="53"/>
  <c r="DB178" i="53"/>
  <c r="DA178" i="53"/>
  <c r="CZ178" i="53"/>
  <c r="CY178" i="53"/>
  <c r="DE177" i="53"/>
  <c r="DF177" i="53" s="1"/>
  <c r="DC177" i="53"/>
  <c r="DB177" i="53"/>
  <c r="CZ177" i="53"/>
  <c r="CY177" i="53"/>
  <c r="DE175" i="53"/>
  <c r="DF175" i="53" s="1"/>
  <c r="DC175" i="53"/>
  <c r="DB175" i="53"/>
  <c r="DA175" i="53"/>
  <c r="CZ175" i="53"/>
  <c r="CY175" i="53"/>
  <c r="DE174" i="53"/>
  <c r="DF174" i="53" s="1"/>
  <c r="DC174" i="53"/>
  <c r="DB174" i="53"/>
  <c r="DA174" i="53"/>
  <c r="CZ174" i="53"/>
  <c r="CY174" i="53"/>
  <c r="DE173" i="53"/>
  <c r="DF173" i="53" s="1"/>
  <c r="DC173" i="53"/>
  <c r="DB173" i="53"/>
  <c r="DA173" i="53"/>
  <c r="CZ173" i="53"/>
  <c r="CY173" i="53"/>
  <c r="DE172" i="53"/>
  <c r="DF172" i="53" s="1"/>
  <c r="DC172" i="53"/>
  <c r="DB172" i="53"/>
  <c r="DA172" i="53"/>
  <c r="CZ172" i="53"/>
  <c r="CY172" i="53"/>
  <c r="DE169" i="53"/>
  <c r="DF169" i="53" s="1"/>
  <c r="DC169" i="53"/>
  <c r="DB169" i="53"/>
  <c r="DA169" i="53"/>
  <c r="CZ169" i="53"/>
  <c r="CY169" i="53"/>
  <c r="DE168" i="53"/>
  <c r="DF168" i="53" s="1"/>
  <c r="DC168" i="53"/>
  <c r="DB168" i="53"/>
  <c r="DA168" i="53"/>
  <c r="CZ168" i="53"/>
  <c r="CY168" i="53"/>
  <c r="DE167" i="53"/>
  <c r="DF167" i="53" s="1"/>
  <c r="DC167" i="53"/>
  <c r="DB167" i="53"/>
  <c r="DA167" i="53"/>
  <c r="CZ167" i="53"/>
  <c r="CY167" i="53"/>
  <c r="DE166" i="53"/>
  <c r="DF166" i="53" s="1"/>
  <c r="DC166" i="53"/>
  <c r="DB166" i="53"/>
  <c r="DA166" i="53"/>
  <c r="CZ166" i="53"/>
  <c r="CY166" i="53"/>
  <c r="DE165" i="53"/>
  <c r="DF165" i="53" s="1"/>
  <c r="DC165" i="53"/>
  <c r="DB165" i="53"/>
  <c r="DA165" i="53"/>
  <c r="CZ165" i="53"/>
  <c r="CY165" i="53"/>
  <c r="DE164" i="53"/>
  <c r="DF164" i="53" s="1"/>
  <c r="DC164" i="53"/>
  <c r="DB164" i="53"/>
  <c r="DA164" i="53"/>
  <c r="CZ164" i="53"/>
  <c r="CY164" i="53"/>
  <c r="DE163" i="53"/>
  <c r="DF163" i="53" s="1"/>
  <c r="DC163" i="53"/>
  <c r="DB163" i="53"/>
  <c r="DA163" i="53"/>
  <c r="CZ163" i="53"/>
  <c r="CY163" i="53"/>
  <c r="DE162" i="53"/>
  <c r="DF162" i="53" s="1"/>
  <c r="DC162" i="53"/>
  <c r="DB162" i="53"/>
  <c r="DA162" i="53"/>
  <c r="CZ162" i="53"/>
  <c r="CY162" i="53"/>
  <c r="DE161" i="53"/>
  <c r="DF161" i="53" s="1"/>
  <c r="DC161" i="53"/>
  <c r="DB161" i="53"/>
  <c r="DA161" i="53"/>
  <c r="CZ161" i="53"/>
  <c r="CY161" i="53"/>
  <c r="DE160" i="53"/>
  <c r="DF160" i="53" s="1"/>
  <c r="DC160" i="53"/>
  <c r="DB160" i="53"/>
  <c r="DA160" i="53"/>
  <c r="CZ160" i="53"/>
  <c r="CY160" i="53"/>
  <c r="DE159" i="53"/>
  <c r="DF159" i="53" s="1"/>
  <c r="DC159" i="53"/>
  <c r="DB159" i="53"/>
  <c r="DA159" i="53"/>
  <c r="CZ159" i="53"/>
  <c r="CY159" i="53"/>
  <c r="DE157" i="53"/>
  <c r="DF157" i="53" s="1"/>
  <c r="DC157" i="53"/>
  <c r="DB157" i="53"/>
  <c r="DA157" i="53"/>
  <c r="CZ157" i="53"/>
  <c r="CY157" i="53"/>
  <c r="DE156" i="53"/>
  <c r="DF156" i="53" s="1"/>
  <c r="DC156" i="53"/>
  <c r="DB156" i="53"/>
  <c r="DA156" i="53"/>
  <c r="CZ156" i="53"/>
  <c r="CY156" i="53"/>
  <c r="DE155" i="53"/>
  <c r="DF155" i="53" s="1"/>
  <c r="DC155" i="53"/>
  <c r="DB155" i="53"/>
  <c r="DA155" i="53"/>
  <c r="CZ155" i="53"/>
  <c r="CY155" i="53"/>
  <c r="DE154" i="53"/>
  <c r="DF154" i="53" s="1"/>
  <c r="DC154" i="53"/>
  <c r="DB154" i="53"/>
  <c r="DA154" i="53"/>
  <c r="CZ154" i="53"/>
  <c r="CY154" i="53"/>
  <c r="DE153" i="53"/>
  <c r="DF153" i="53" s="1"/>
  <c r="DC153" i="53"/>
  <c r="DB153" i="53"/>
  <c r="DA153" i="53"/>
  <c r="CZ153" i="53"/>
  <c r="CY153" i="53"/>
  <c r="DE152" i="53"/>
  <c r="DF152" i="53" s="1"/>
  <c r="DC152" i="53"/>
  <c r="DB152" i="53"/>
  <c r="DA152" i="53"/>
  <c r="CZ152" i="53"/>
  <c r="CY152" i="53"/>
  <c r="DE151" i="53"/>
  <c r="DF151" i="53" s="1"/>
  <c r="DC151" i="53"/>
  <c r="DB151" i="53"/>
  <c r="DA151" i="53"/>
  <c r="CZ151" i="53"/>
  <c r="CY151" i="53"/>
  <c r="DE150" i="53"/>
  <c r="DF150" i="53" s="1"/>
  <c r="DC150" i="53"/>
  <c r="DB150" i="53"/>
  <c r="DA150" i="53"/>
  <c r="CZ150" i="53"/>
  <c r="CY150" i="53"/>
  <c r="DE149" i="53"/>
  <c r="DF149" i="53" s="1"/>
  <c r="DC149" i="53"/>
  <c r="DB149" i="53"/>
  <c r="DA149" i="53"/>
  <c r="CZ149" i="53"/>
  <c r="CY149" i="53"/>
  <c r="DE148" i="53"/>
  <c r="DF148" i="53" s="1"/>
  <c r="DC148" i="53"/>
  <c r="DB148" i="53"/>
  <c r="DA148" i="53"/>
  <c r="CZ148" i="53"/>
  <c r="CY148" i="53"/>
  <c r="DE145" i="53"/>
  <c r="DF145" i="53" s="1"/>
  <c r="DC145" i="53"/>
  <c r="DB145" i="53"/>
  <c r="DA145" i="53"/>
  <c r="CZ145" i="53"/>
  <c r="CY145" i="53"/>
  <c r="DE144" i="53"/>
  <c r="DF144" i="53" s="1"/>
  <c r="DC144" i="53"/>
  <c r="DB144" i="53"/>
  <c r="DA144" i="53"/>
  <c r="CZ144" i="53"/>
  <c r="CY144" i="53"/>
  <c r="DE142" i="53"/>
  <c r="DF142" i="53" s="1"/>
  <c r="DC142" i="53"/>
  <c r="DB142" i="53"/>
  <c r="DA142" i="53"/>
  <c r="CZ142" i="53"/>
  <c r="CY142" i="53"/>
  <c r="DE141" i="53"/>
  <c r="DF141" i="53" s="1"/>
  <c r="DC141" i="53"/>
  <c r="DB141" i="53"/>
  <c r="DA141" i="53"/>
  <c r="CZ141" i="53"/>
  <c r="CY141" i="53"/>
  <c r="DE140" i="53"/>
  <c r="DF140" i="53" s="1"/>
  <c r="DC140" i="53"/>
  <c r="DB140" i="53"/>
  <c r="DA140" i="53"/>
  <c r="CZ140" i="53"/>
  <c r="CY140" i="53"/>
  <c r="DE139" i="53"/>
  <c r="DF139" i="53" s="1"/>
  <c r="DC139" i="53"/>
  <c r="DB139" i="53"/>
  <c r="DA139" i="53"/>
  <c r="CZ139" i="53"/>
  <c r="CY139" i="53"/>
  <c r="DE137" i="53"/>
  <c r="DF137" i="53" s="1"/>
  <c r="DC137" i="53"/>
  <c r="DB137" i="53"/>
  <c r="DA137" i="53"/>
  <c r="CZ137" i="53"/>
  <c r="CY137" i="53"/>
  <c r="DE134" i="53"/>
  <c r="DF134" i="53" s="1"/>
  <c r="DC134" i="53"/>
  <c r="DB134" i="53"/>
  <c r="DA134" i="53"/>
  <c r="CZ134" i="53"/>
  <c r="CY134" i="53"/>
  <c r="DE133" i="53"/>
  <c r="DF133" i="53" s="1"/>
  <c r="DC133" i="53"/>
  <c r="DB133" i="53"/>
  <c r="DA133" i="53"/>
  <c r="CZ133" i="53"/>
  <c r="CY133" i="53"/>
  <c r="DE131" i="53"/>
  <c r="DF131" i="53" s="1"/>
  <c r="DC131" i="53"/>
  <c r="DB131" i="53"/>
  <c r="CZ131" i="53"/>
  <c r="CY131" i="53"/>
  <c r="DE130" i="53"/>
  <c r="DF130" i="53" s="1"/>
  <c r="DC130" i="53"/>
  <c r="DB130" i="53"/>
  <c r="DA130" i="53"/>
  <c r="CZ130" i="53"/>
  <c r="CY130" i="53"/>
  <c r="DE129" i="53"/>
  <c r="DF129" i="53" s="1"/>
  <c r="DC129" i="53"/>
  <c r="DB129" i="53"/>
  <c r="CZ129" i="53"/>
  <c r="CY129" i="53"/>
  <c r="DE128" i="53"/>
  <c r="DF128" i="53" s="1"/>
  <c r="DC128" i="53"/>
  <c r="DB128" i="53"/>
  <c r="CZ128" i="53"/>
  <c r="CY128" i="53"/>
  <c r="DE126" i="53"/>
  <c r="DF126" i="53" s="1"/>
  <c r="DC126" i="53"/>
  <c r="DB126" i="53"/>
  <c r="DA126" i="53"/>
  <c r="CZ126" i="53"/>
  <c r="CY126" i="53"/>
  <c r="DE125" i="53"/>
  <c r="DF125" i="53" s="1"/>
  <c r="DC125" i="53"/>
  <c r="DB125" i="53"/>
  <c r="DA125" i="53"/>
  <c r="CZ125" i="53"/>
  <c r="CY125" i="53"/>
  <c r="DE121" i="53"/>
  <c r="DF121" i="53" s="1"/>
  <c r="DC121" i="53"/>
  <c r="DB121" i="53"/>
  <c r="DA121" i="53"/>
  <c r="CZ121" i="53"/>
  <c r="CY121" i="53"/>
  <c r="DE120" i="53"/>
  <c r="DF120" i="53" s="1"/>
  <c r="DC120" i="53"/>
  <c r="DB120" i="53"/>
  <c r="CZ120" i="53"/>
  <c r="CY120" i="53"/>
  <c r="DE119" i="53"/>
  <c r="DF119" i="53" s="1"/>
  <c r="DC119" i="53"/>
  <c r="DB119" i="53"/>
  <c r="CZ119" i="53"/>
  <c r="CY119" i="53"/>
  <c r="DE118" i="53"/>
  <c r="DF118" i="53" s="1"/>
  <c r="DC118" i="53"/>
  <c r="DB118" i="53"/>
  <c r="CZ118" i="53"/>
  <c r="CY118" i="53"/>
  <c r="DE117" i="53"/>
  <c r="DF117" i="53" s="1"/>
  <c r="DC117" i="53"/>
  <c r="DB117" i="53"/>
  <c r="CZ117" i="53"/>
  <c r="CY117" i="53"/>
  <c r="DE116" i="53"/>
  <c r="DF116" i="53" s="1"/>
  <c r="DC116" i="53"/>
  <c r="DB116" i="53"/>
  <c r="DA116" i="53"/>
  <c r="CZ116" i="53"/>
  <c r="CY116" i="53"/>
  <c r="DE114" i="53"/>
  <c r="DF114" i="53" s="1"/>
  <c r="DC114" i="53"/>
  <c r="DB114" i="53"/>
  <c r="DA114" i="53"/>
  <c r="CZ114" i="53"/>
  <c r="CY114" i="53"/>
  <c r="DE112" i="53"/>
  <c r="DF112" i="53" s="1"/>
  <c r="DC112" i="53"/>
  <c r="DB112" i="53"/>
  <c r="DA112" i="53"/>
  <c r="CZ112" i="53"/>
  <c r="CY112" i="53"/>
  <c r="DE111" i="53"/>
  <c r="DF111" i="53" s="1"/>
  <c r="DC111" i="53"/>
  <c r="DB111" i="53"/>
  <c r="CZ111" i="53"/>
  <c r="CY111" i="53"/>
  <c r="DE110" i="53"/>
  <c r="DF110" i="53" s="1"/>
  <c r="DC110" i="53"/>
  <c r="DB110" i="53"/>
  <c r="CZ110" i="53"/>
  <c r="CY110" i="53"/>
  <c r="DE107" i="53"/>
  <c r="DF107" i="53" s="1"/>
  <c r="DC107" i="53"/>
  <c r="DB107" i="53"/>
  <c r="CZ107" i="53"/>
  <c r="CY107" i="53"/>
  <c r="DE105" i="53"/>
  <c r="DF105" i="53" s="1"/>
  <c r="DC105" i="53"/>
  <c r="DB105" i="53"/>
  <c r="DA105" i="53"/>
  <c r="CZ105" i="53"/>
  <c r="CY105" i="53"/>
  <c r="DE104" i="53"/>
  <c r="DF104" i="53" s="1"/>
  <c r="DC104" i="53"/>
  <c r="DB104" i="53"/>
  <c r="DA104" i="53"/>
  <c r="CZ104" i="53"/>
  <c r="CY104" i="53"/>
  <c r="DE103" i="53"/>
  <c r="DF103" i="53" s="1"/>
  <c r="DC103" i="53"/>
  <c r="DB103" i="53"/>
  <c r="DA103" i="53"/>
  <c r="CZ103" i="53"/>
  <c r="CY103" i="53"/>
  <c r="DE102" i="53"/>
  <c r="DF102" i="53" s="1"/>
  <c r="DC102" i="53"/>
  <c r="DB102" i="53"/>
  <c r="DA102" i="53"/>
  <c r="CZ102" i="53"/>
  <c r="CY102" i="53"/>
  <c r="DE101" i="53"/>
  <c r="DF101" i="53" s="1"/>
  <c r="DC101" i="53"/>
  <c r="DB101" i="53"/>
  <c r="DA101" i="53"/>
  <c r="CZ101" i="53"/>
  <c r="CY101" i="53"/>
  <c r="DE98" i="53"/>
  <c r="DF98" i="53" s="1"/>
  <c r="DC98" i="53"/>
  <c r="DB98" i="53"/>
  <c r="CZ98" i="53"/>
  <c r="CY98" i="53"/>
  <c r="DE95" i="53"/>
  <c r="DF95" i="53" s="1"/>
  <c r="DC95" i="53"/>
  <c r="DB95" i="53"/>
  <c r="CZ95" i="53"/>
  <c r="CY95" i="53"/>
  <c r="DE94" i="53"/>
  <c r="DF94" i="53" s="1"/>
  <c r="DC94" i="53"/>
  <c r="DB94" i="53"/>
  <c r="CZ94" i="53"/>
  <c r="CY94" i="53"/>
  <c r="DE92" i="53"/>
  <c r="DF92" i="53" s="1"/>
  <c r="DC92" i="53"/>
  <c r="DB92" i="53"/>
  <c r="DA92" i="53"/>
  <c r="CZ92" i="53"/>
  <c r="CY92" i="53"/>
  <c r="DE91" i="53"/>
  <c r="DF91" i="53" s="1"/>
  <c r="DC91" i="53"/>
  <c r="DB91" i="53"/>
  <c r="DA91" i="53"/>
  <c r="CZ91" i="53"/>
  <c r="CY91" i="53"/>
  <c r="DE90" i="53"/>
  <c r="DF90" i="53" s="1"/>
  <c r="DC90" i="53"/>
  <c r="DB90" i="53"/>
  <c r="DA90" i="53"/>
  <c r="CZ90" i="53"/>
  <c r="CY90" i="53"/>
  <c r="DE89" i="53"/>
  <c r="DF89" i="53" s="1"/>
  <c r="DC89" i="53"/>
  <c r="DB89" i="53"/>
  <c r="DA89" i="53"/>
  <c r="CZ89" i="53"/>
  <c r="CY89" i="53"/>
  <c r="DE88" i="53"/>
  <c r="DF88" i="53" s="1"/>
  <c r="DC88" i="53"/>
  <c r="DB88" i="53"/>
  <c r="DA88" i="53"/>
  <c r="CZ88" i="53"/>
  <c r="CY88" i="53"/>
  <c r="DE86" i="53"/>
  <c r="DF86" i="53" s="1"/>
  <c r="DC86" i="53"/>
  <c r="DB86" i="53"/>
  <c r="DA86" i="53"/>
  <c r="CZ86" i="53"/>
  <c r="CY86" i="53"/>
  <c r="DE85" i="53"/>
  <c r="DF85" i="53" s="1"/>
  <c r="DC85" i="53"/>
  <c r="DB85" i="53"/>
  <c r="DA85" i="53"/>
  <c r="CZ85" i="53"/>
  <c r="CY85" i="53"/>
  <c r="DE84" i="53"/>
  <c r="DF84" i="53" s="1"/>
  <c r="DC84" i="53"/>
  <c r="DB84" i="53"/>
  <c r="DA84" i="53"/>
  <c r="CZ84" i="53"/>
  <c r="CY84" i="53"/>
  <c r="DE83" i="53"/>
  <c r="DF83" i="53" s="1"/>
  <c r="DC83" i="53"/>
  <c r="DB83" i="53"/>
  <c r="CZ83" i="53"/>
  <c r="CY83" i="53"/>
  <c r="DE82" i="53"/>
  <c r="DF82" i="53" s="1"/>
  <c r="DC82" i="53"/>
  <c r="DB82" i="53"/>
  <c r="DA82" i="53"/>
  <c r="CZ82" i="53"/>
  <c r="CY82" i="53"/>
  <c r="DE81" i="53"/>
  <c r="DF81" i="53" s="1"/>
  <c r="DC81" i="53"/>
  <c r="DB81" i="53"/>
  <c r="DA81" i="53"/>
  <c r="CZ81" i="53"/>
  <c r="CY81" i="53"/>
  <c r="DE79" i="53"/>
  <c r="DF79" i="53" s="1"/>
  <c r="DC79" i="53"/>
  <c r="DB79" i="53"/>
  <c r="CZ79" i="53"/>
  <c r="CY79" i="53"/>
  <c r="DE77" i="53"/>
  <c r="DF77" i="53" s="1"/>
  <c r="DC77" i="53"/>
  <c r="DB77" i="53"/>
  <c r="DA77" i="53"/>
  <c r="CZ77" i="53"/>
  <c r="CY77" i="53"/>
  <c r="DE76" i="53"/>
  <c r="DF76" i="53" s="1"/>
  <c r="DC76" i="53"/>
  <c r="DB76" i="53"/>
  <c r="CZ76" i="53"/>
  <c r="CY76" i="53"/>
  <c r="DE74" i="53"/>
  <c r="DF74" i="53" s="1"/>
  <c r="DC74" i="53"/>
  <c r="DB74" i="53"/>
  <c r="DA74" i="53"/>
  <c r="CZ74" i="53"/>
  <c r="CY74" i="53"/>
  <c r="DE72" i="53"/>
  <c r="DF72" i="53" s="1"/>
  <c r="DC72" i="53"/>
  <c r="DB72" i="53"/>
  <c r="DA72" i="53"/>
  <c r="CZ72" i="53"/>
  <c r="CY72" i="53"/>
  <c r="DE71" i="53"/>
  <c r="DF71" i="53" s="1"/>
  <c r="DC71" i="53"/>
  <c r="DB71" i="53"/>
  <c r="DA71" i="53"/>
  <c r="CZ71" i="53"/>
  <c r="CY71" i="53"/>
  <c r="DE68" i="53"/>
  <c r="DF68" i="53" s="1"/>
  <c r="DC68" i="53"/>
  <c r="DB68" i="53"/>
  <c r="DA68" i="53"/>
  <c r="CZ68" i="53"/>
  <c r="CY68" i="53"/>
  <c r="DE67" i="53"/>
  <c r="DF67" i="53" s="1"/>
  <c r="DC67" i="53"/>
  <c r="DB67" i="53"/>
  <c r="DA67" i="53"/>
  <c r="CZ67" i="53"/>
  <c r="CY67" i="53"/>
  <c r="DE63" i="53"/>
  <c r="DF63" i="53" s="1"/>
  <c r="DC63" i="53"/>
  <c r="DB63" i="53"/>
  <c r="CZ63" i="53"/>
  <c r="CY63" i="53"/>
  <c r="DE61" i="53"/>
  <c r="DF61" i="53" s="1"/>
  <c r="DC61" i="53"/>
  <c r="DB61" i="53"/>
  <c r="DA61" i="53"/>
  <c r="CZ61" i="53"/>
  <c r="CY61" i="53"/>
  <c r="DE60" i="53"/>
  <c r="DF60" i="53" s="1"/>
  <c r="DC60" i="53"/>
  <c r="DB60" i="53"/>
  <c r="DA60" i="53"/>
  <c r="CZ60" i="53"/>
  <c r="CY60" i="53"/>
  <c r="DE59" i="53"/>
  <c r="DF59" i="53" s="1"/>
  <c r="DC59" i="53"/>
  <c r="DB59" i="53"/>
  <c r="CZ59" i="53"/>
  <c r="CY59" i="53"/>
  <c r="DE58" i="53"/>
  <c r="DF58" i="53" s="1"/>
  <c r="DC58" i="53"/>
  <c r="DB58" i="53"/>
  <c r="CZ58" i="53"/>
  <c r="CY58" i="53"/>
  <c r="DE56" i="53"/>
  <c r="DF56" i="53" s="1"/>
  <c r="DC56" i="53"/>
  <c r="DB56" i="53"/>
  <c r="DA56" i="53"/>
  <c r="CZ56" i="53"/>
  <c r="CY56" i="53"/>
  <c r="DE55" i="53"/>
  <c r="DF55" i="53" s="1"/>
  <c r="DC55" i="53"/>
  <c r="DB55" i="53"/>
  <c r="CZ55" i="53"/>
  <c r="CY55" i="53"/>
  <c r="DE52" i="53"/>
  <c r="DF52" i="53" s="1"/>
  <c r="DC52" i="53"/>
  <c r="DB52" i="53"/>
  <c r="DA52" i="53"/>
  <c r="CZ52" i="53"/>
  <c r="CY52" i="53"/>
  <c r="DE51" i="53"/>
  <c r="DF51" i="53" s="1"/>
  <c r="DC51" i="53"/>
  <c r="DB51" i="53"/>
  <c r="DA51" i="53"/>
  <c r="CZ51" i="53"/>
  <c r="CY51" i="53"/>
  <c r="DE50" i="53"/>
  <c r="DF50" i="53" s="1"/>
  <c r="DC50" i="53"/>
  <c r="DB50" i="53"/>
  <c r="DA50" i="53"/>
  <c r="CZ50" i="53"/>
  <c r="CY50" i="53"/>
  <c r="DE49" i="53"/>
  <c r="DF49" i="53" s="1"/>
  <c r="DC49" i="53"/>
  <c r="DB49" i="53"/>
  <c r="DA49" i="53"/>
  <c r="CZ49" i="53"/>
  <c r="CY49" i="53"/>
  <c r="DE48" i="53"/>
  <c r="DF48" i="53" s="1"/>
  <c r="DC48" i="53"/>
  <c r="DB48" i="53"/>
  <c r="DA48" i="53"/>
  <c r="CZ48" i="53"/>
  <c r="CY48" i="53"/>
  <c r="DE47" i="53"/>
  <c r="DF47" i="53" s="1"/>
  <c r="DC47" i="53"/>
  <c r="DB47" i="53"/>
  <c r="DA47" i="53"/>
  <c r="CZ47" i="53"/>
  <c r="CY47" i="53"/>
  <c r="DE46" i="53"/>
  <c r="DF46" i="53" s="1"/>
  <c r="DC46" i="53"/>
  <c r="DB46" i="53"/>
  <c r="DA46" i="53"/>
  <c r="CZ46" i="53"/>
  <c r="CY46" i="53"/>
  <c r="DE45" i="53"/>
  <c r="DF45" i="53" s="1"/>
  <c r="DC45" i="53"/>
  <c r="DB45" i="53"/>
  <c r="DA45" i="53"/>
  <c r="CZ45" i="53"/>
  <c r="CY45" i="53"/>
  <c r="DE44" i="53"/>
  <c r="DF44" i="53" s="1"/>
  <c r="DC44" i="53"/>
  <c r="DB44" i="53"/>
  <c r="CZ44" i="53"/>
  <c r="CY44" i="53"/>
  <c r="DE43" i="53"/>
  <c r="DF43" i="53" s="1"/>
  <c r="DC43" i="53"/>
  <c r="DB43" i="53"/>
  <c r="DE42" i="53"/>
  <c r="DF42" i="53" s="1"/>
  <c r="DC42" i="53"/>
  <c r="DB42" i="53"/>
  <c r="DA42" i="53"/>
  <c r="CZ42" i="53"/>
  <c r="CY42" i="53"/>
  <c r="DE41" i="53"/>
  <c r="DF41" i="53" s="1"/>
  <c r="DC41" i="53"/>
  <c r="DB41" i="53"/>
  <c r="CZ41" i="53"/>
  <c r="CY41" i="53"/>
  <c r="DE40" i="53"/>
  <c r="DF40" i="53" s="1"/>
  <c r="DC40" i="53"/>
  <c r="DB40" i="53"/>
  <c r="CZ40" i="53"/>
  <c r="CY40" i="53"/>
  <c r="DE39" i="53"/>
  <c r="DF39" i="53" s="1"/>
  <c r="DC39" i="53"/>
  <c r="DB39" i="53"/>
  <c r="CZ39" i="53"/>
  <c r="CY39" i="53"/>
  <c r="DE38" i="53"/>
  <c r="DF38" i="53" s="1"/>
  <c r="DC38" i="53"/>
  <c r="DB38" i="53"/>
  <c r="CZ38" i="53"/>
  <c r="CY38" i="53"/>
  <c r="DE37" i="53"/>
  <c r="DF37" i="53" s="1"/>
  <c r="DC37" i="53"/>
  <c r="DB37" i="53"/>
  <c r="DA37" i="53"/>
  <c r="CZ37" i="53"/>
  <c r="CY37" i="53"/>
  <c r="DE35" i="53"/>
  <c r="DF35" i="53" s="1"/>
  <c r="DC35" i="53"/>
  <c r="DB35" i="53"/>
  <c r="DA35" i="53"/>
  <c r="CZ35" i="53"/>
  <c r="CY35" i="53"/>
  <c r="DE34" i="53"/>
  <c r="DF34" i="53" s="1"/>
  <c r="DC34" i="53"/>
  <c r="DB34" i="53"/>
  <c r="DA34" i="53"/>
  <c r="CZ34" i="53"/>
  <c r="CY34" i="53"/>
  <c r="DE33" i="53"/>
  <c r="DF33" i="53" s="1"/>
  <c r="DC33" i="53"/>
  <c r="DB33" i="53"/>
  <c r="DA33" i="53"/>
  <c r="CZ33" i="53"/>
  <c r="CY33" i="53"/>
  <c r="DE32" i="53"/>
  <c r="DF32" i="53" s="1"/>
  <c r="DC32" i="53"/>
  <c r="DB32" i="53"/>
  <c r="CZ32" i="53"/>
  <c r="CY32" i="53"/>
  <c r="DE31" i="53"/>
  <c r="DF31" i="53" s="1"/>
  <c r="DC31" i="53"/>
  <c r="DB31" i="53"/>
  <c r="DA31" i="53"/>
  <c r="CZ31" i="53"/>
  <c r="CY31" i="53"/>
  <c r="DE30" i="53"/>
  <c r="DF30" i="53" s="1"/>
  <c r="DC30" i="53"/>
  <c r="DB30" i="53"/>
  <c r="DA30" i="53"/>
  <c r="CZ30" i="53"/>
  <c r="CY30" i="53"/>
  <c r="DE29" i="53"/>
  <c r="DF29" i="53" s="1"/>
  <c r="DC29" i="53"/>
  <c r="DB29" i="53"/>
  <c r="DA29" i="53"/>
  <c r="CZ29" i="53"/>
  <c r="CY29" i="53"/>
  <c r="DE28" i="53"/>
  <c r="DF28" i="53" s="1"/>
  <c r="DC28" i="53"/>
  <c r="DB28" i="53"/>
  <c r="DA28" i="53"/>
  <c r="CZ28" i="53"/>
  <c r="CY28" i="53"/>
  <c r="DE27" i="53"/>
  <c r="DF27" i="53" s="1"/>
  <c r="DC27" i="53"/>
  <c r="DB27" i="53"/>
  <c r="DA27" i="53"/>
  <c r="CZ27" i="53"/>
  <c r="CY27" i="53"/>
  <c r="DE26" i="53"/>
  <c r="DF26" i="53" s="1"/>
  <c r="DC26" i="53"/>
  <c r="DB26" i="53"/>
  <c r="DA26" i="53"/>
  <c r="CZ26" i="53"/>
  <c r="CY26" i="53"/>
  <c r="DE25" i="53"/>
  <c r="DF25" i="53" s="1"/>
  <c r="DC25" i="53"/>
  <c r="DB25" i="53"/>
  <c r="DA25" i="53"/>
  <c r="CZ25" i="53"/>
  <c r="CY25" i="53"/>
  <c r="DE24" i="53"/>
  <c r="DF24" i="53" s="1"/>
  <c r="DC24" i="53"/>
  <c r="DB24" i="53"/>
  <c r="DA24" i="53"/>
  <c r="CZ24" i="53"/>
  <c r="CY24" i="53"/>
  <c r="DE23" i="53"/>
  <c r="DF23" i="53" s="1"/>
  <c r="DC23" i="53"/>
  <c r="DB23" i="53"/>
  <c r="DA23" i="53"/>
  <c r="CZ23" i="53"/>
  <c r="CY23" i="53"/>
  <c r="DE22" i="53"/>
  <c r="DF22" i="53" s="1"/>
  <c r="DC22" i="53"/>
  <c r="DB22" i="53"/>
  <c r="DA22" i="53"/>
  <c r="CZ22" i="53"/>
  <c r="CY22" i="53"/>
  <c r="DE21" i="53"/>
  <c r="DF21" i="53" s="1"/>
  <c r="DC21" i="53"/>
  <c r="DB21" i="53"/>
  <c r="DA21" i="53"/>
  <c r="CZ21" i="53"/>
  <c r="CY21" i="53"/>
  <c r="DE20" i="53"/>
  <c r="DF20" i="53" s="1"/>
  <c r="DC20" i="53"/>
  <c r="DB20" i="53"/>
  <c r="CZ20" i="53"/>
  <c r="CY20" i="53"/>
  <c r="DE19" i="53"/>
  <c r="DF19" i="53" s="1"/>
  <c r="DC19" i="53"/>
  <c r="DB19" i="53"/>
  <c r="DA19" i="53"/>
  <c r="CZ19" i="53"/>
  <c r="CY19" i="53"/>
  <c r="DE16" i="53"/>
  <c r="DF16" i="53" s="1"/>
  <c r="DC16" i="53"/>
  <c r="DB16" i="53"/>
  <c r="CZ16" i="53"/>
  <c r="CY16" i="53"/>
  <c r="CU8" i="53"/>
  <c r="CT2" i="53"/>
  <c r="CR420" i="53" s="1"/>
  <c r="CE419" i="53"/>
  <c r="CI421" i="53" s="1"/>
  <c r="CF415" i="53"/>
  <c r="CF416" i="53" s="1"/>
  <c r="CN411" i="53"/>
  <c r="CO411" i="53" s="1"/>
  <c r="CL411" i="53"/>
  <c r="CK411" i="53"/>
  <c r="CJ411" i="53"/>
  <c r="CI411" i="53"/>
  <c r="CH411" i="53"/>
  <c r="CN409" i="53"/>
  <c r="CO409" i="53" s="1"/>
  <c r="CL409" i="53"/>
  <c r="CK409" i="53"/>
  <c r="CJ409" i="53"/>
  <c r="CI409" i="53"/>
  <c r="CH409" i="53"/>
  <c r="CO407" i="53"/>
  <c r="CN407" i="53"/>
  <c r="CL407" i="53"/>
  <c r="CK407" i="53"/>
  <c r="CJ407" i="53"/>
  <c r="CI407" i="53"/>
  <c r="CH407" i="53"/>
  <c r="CN406" i="53"/>
  <c r="CO406" i="53" s="1"/>
  <c r="CL406" i="53"/>
  <c r="CK406" i="53"/>
  <c r="CJ406" i="53"/>
  <c r="CI406" i="53"/>
  <c r="CH406" i="53"/>
  <c r="CN404" i="53"/>
  <c r="CO404" i="53" s="1"/>
  <c r="CL404" i="53"/>
  <c r="CK404" i="53"/>
  <c r="CJ404" i="53"/>
  <c r="CI404" i="53"/>
  <c r="CH404" i="53"/>
  <c r="CN402" i="53"/>
  <c r="CO402" i="53" s="1"/>
  <c r="CL402" i="53"/>
  <c r="CK402" i="53"/>
  <c r="CJ402" i="53"/>
  <c r="CI402" i="53"/>
  <c r="CH402" i="53"/>
  <c r="CN400" i="53"/>
  <c r="CO400" i="53" s="1"/>
  <c r="CL400" i="53"/>
  <c r="CK400" i="53"/>
  <c r="CJ400" i="53"/>
  <c r="CI400" i="53"/>
  <c r="CH400" i="53"/>
  <c r="CN398" i="53"/>
  <c r="CO398" i="53" s="1"/>
  <c r="CL398" i="53"/>
  <c r="CK398" i="53"/>
  <c r="CJ398" i="53"/>
  <c r="CI398" i="53"/>
  <c r="CH398" i="53"/>
  <c r="CO397" i="53"/>
  <c r="CN397" i="53"/>
  <c r="CL397" i="53"/>
  <c r="CK397" i="53"/>
  <c r="CJ397" i="53"/>
  <c r="CI397" i="53"/>
  <c r="CH397" i="53"/>
  <c r="CN396" i="53"/>
  <c r="CO396" i="53" s="1"/>
  <c r="CL396" i="53"/>
  <c r="CK396" i="53"/>
  <c r="CJ396" i="53"/>
  <c r="CI396" i="53"/>
  <c r="CH396" i="53"/>
  <c r="CN395" i="53"/>
  <c r="CO395" i="53" s="1"/>
  <c r="CL395" i="53"/>
  <c r="CK395" i="53"/>
  <c r="CJ395" i="53"/>
  <c r="CI395" i="53"/>
  <c r="CH395" i="53"/>
  <c r="CN394" i="53"/>
  <c r="CO394" i="53" s="1"/>
  <c r="CL394" i="53"/>
  <c r="CK394" i="53"/>
  <c r="CJ394" i="53"/>
  <c r="CI394" i="53"/>
  <c r="CH394" i="53"/>
  <c r="CN393" i="53"/>
  <c r="CO393" i="53" s="1"/>
  <c r="CL393" i="53"/>
  <c r="CK393" i="53"/>
  <c r="CJ393" i="53"/>
  <c r="CI393" i="53"/>
  <c r="CH393" i="53"/>
  <c r="CN391" i="53"/>
  <c r="CO391" i="53" s="1"/>
  <c r="CL391" i="53"/>
  <c r="CK391" i="53"/>
  <c r="CJ391" i="53"/>
  <c r="CI391" i="53"/>
  <c r="CH391" i="53"/>
  <c r="CO390" i="53"/>
  <c r="CN390" i="53"/>
  <c r="CL390" i="53"/>
  <c r="CK390" i="53"/>
  <c r="CJ390" i="53"/>
  <c r="CI390" i="53"/>
  <c r="CH390" i="53"/>
  <c r="CN389" i="53"/>
  <c r="CO389" i="53" s="1"/>
  <c r="CL389" i="53"/>
  <c r="CK389" i="53"/>
  <c r="CJ389" i="53"/>
  <c r="CI389" i="53"/>
  <c r="CH389" i="53"/>
  <c r="CN388" i="53"/>
  <c r="CO388" i="53" s="1"/>
  <c r="CL388" i="53"/>
  <c r="CK388" i="53"/>
  <c r="CJ388" i="53"/>
  <c r="CI388" i="53"/>
  <c r="CH388" i="53"/>
  <c r="CN387" i="53"/>
  <c r="CO387" i="53" s="1"/>
  <c r="CL387" i="53"/>
  <c r="CK387" i="53"/>
  <c r="CJ387" i="53"/>
  <c r="CI387" i="53"/>
  <c r="CH387" i="53"/>
  <c r="CN386" i="53"/>
  <c r="CO386" i="53" s="1"/>
  <c r="CL386" i="53"/>
  <c r="CK386" i="53"/>
  <c r="CJ386" i="53"/>
  <c r="CI386" i="53"/>
  <c r="CH386" i="53"/>
  <c r="CN384" i="53"/>
  <c r="CO384" i="53" s="1"/>
  <c r="CL384" i="53"/>
  <c r="CK384" i="53"/>
  <c r="CJ384" i="53"/>
  <c r="CI384" i="53"/>
  <c r="CH384" i="53"/>
  <c r="CN383" i="53"/>
  <c r="CO383" i="53" s="1"/>
  <c r="CL383" i="53"/>
  <c r="CK383" i="53"/>
  <c r="CJ383" i="53"/>
  <c r="CI383" i="53"/>
  <c r="CH383" i="53"/>
  <c r="CN382" i="53"/>
  <c r="CO382" i="53" s="1"/>
  <c r="CL382" i="53"/>
  <c r="CK382" i="53"/>
  <c r="CJ382" i="53"/>
  <c r="CI382" i="53"/>
  <c r="CH382" i="53"/>
  <c r="CO381" i="53"/>
  <c r="CN381" i="53"/>
  <c r="CL381" i="53"/>
  <c r="CK381" i="53"/>
  <c r="CJ381" i="53"/>
  <c r="CI381" i="53"/>
  <c r="CH381" i="53"/>
  <c r="CN380" i="53"/>
  <c r="CO380" i="53" s="1"/>
  <c r="CL380" i="53"/>
  <c r="CK380" i="53"/>
  <c r="CJ380" i="53"/>
  <c r="CI380" i="53"/>
  <c r="CH380" i="53"/>
  <c r="CN379" i="53"/>
  <c r="CO379" i="53" s="1"/>
  <c r="CL379" i="53"/>
  <c r="CK379" i="53"/>
  <c r="CJ379" i="53"/>
  <c r="CI379" i="53"/>
  <c r="CH379" i="53"/>
  <c r="CN377" i="53"/>
  <c r="CO377" i="53" s="1"/>
  <c r="CL377" i="53"/>
  <c r="CK377" i="53"/>
  <c r="CJ377" i="53"/>
  <c r="CI377" i="53"/>
  <c r="CH377" i="53"/>
  <c r="CN373" i="53"/>
  <c r="CO373" i="53" s="1"/>
  <c r="CL373" i="53"/>
  <c r="CK373" i="53"/>
  <c r="CJ373" i="53"/>
  <c r="CI373" i="53"/>
  <c r="CH373" i="53"/>
  <c r="CN372" i="53"/>
  <c r="CO372" i="53" s="1"/>
  <c r="CL372" i="53"/>
  <c r="CK372" i="53"/>
  <c r="CJ372" i="53"/>
  <c r="CI372" i="53"/>
  <c r="CH372" i="53"/>
  <c r="CN370" i="53"/>
  <c r="CO370" i="53" s="1"/>
  <c r="CL370" i="53"/>
  <c r="CK370" i="53"/>
  <c r="CJ370" i="53"/>
  <c r="CI370" i="53"/>
  <c r="CH370" i="53"/>
  <c r="CN368" i="53"/>
  <c r="CO368" i="53" s="1"/>
  <c r="CL368" i="53"/>
  <c r="CK368" i="53"/>
  <c r="CJ368" i="53"/>
  <c r="CI368" i="53"/>
  <c r="CH368" i="53"/>
  <c r="CO367" i="53"/>
  <c r="CN367" i="53"/>
  <c r="CL367" i="53"/>
  <c r="CK367" i="53"/>
  <c r="CJ367" i="53"/>
  <c r="CI367" i="53"/>
  <c r="CH367" i="53"/>
  <c r="CN366" i="53"/>
  <c r="CO366" i="53" s="1"/>
  <c r="CL366" i="53"/>
  <c r="CK366" i="53"/>
  <c r="CJ366" i="53"/>
  <c r="CI366" i="53"/>
  <c r="CH366" i="53"/>
  <c r="CN365" i="53"/>
  <c r="CO365" i="53" s="1"/>
  <c r="CL365" i="53"/>
  <c r="CK365" i="53"/>
  <c r="CJ365" i="53"/>
  <c r="CI365" i="53"/>
  <c r="CH365" i="53"/>
  <c r="CN364" i="53"/>
  <c r="CO364" i="53" s="1"/>
  <c r="CL364" i="53"/>
  <c r="CK364" i="53"/>
  <c r="CJ364" i="53"/>
  <c r="CI364" i="53"/>
  <c r="CH364" i="53"/>
  <c r="CN363" i="53"/>
  <c r="CO363" i="53" s="1"/>
  <c r="CL363" i="53"/>
  <c r="CK363" i="53"/>
  <c r="CJ363" i="53"/>
  <c r="CI363" i="53"/>
  <c r="CH363" i="53"/>
  <c r="CN362" i="53"/>
  <c r="CO362" i="53" s="1"/>
  <c r="CL362" i="53"/>
  <c r="CK362" i="53"/>
  <c r="CJ362" i="53"/>
  <c r="CI362" i="53"/>
  <c r="CH362" i="53"/>
  <c r="CN361" i="53"/>
  <c r="CO361" i="53" s="1"/>
  <c r="CL361" i="53"/>
  <c r="CK361" i="53"/>
  <c r="CJ361" i="53"/>
  <c r="CI361" i="53"/>
  <c r="CH361" i="53"/>
  <c r="CN359" i="53"/>
  <c r="CO359" i="53" s="1"/>
  <c r="CL359" i="53"/>
  <c r="CK359" i="53"/>
  <c r="CJ359" i="53"/>
  <c r="CI359" i="53"/>
  <c r="CH359" i="53"/>
  <c r="CO358" i="53"/>
  <c r="CN358" i="53"/>
  <c r="CL358" i="53"/>
  <c r="CK358" i="53"/>
  <c r="CJ358" i="53"/>
  <c r="CI358" i="53"/>
  <c r="CH358" i="53"/>
  <c r="CN356" i="53"/>
  <c r="CO356" i="53" s="1"/>
  <c r="CL356" i="53"/>
  <c r="CK356" i="53"/>
  <c r="CJ356" i="53"/>
  <c r="CI356" i="53"/>
  <c r="CH356" i="53"/>
  <c r="CN355" i="53"/>
  <c r="CO355" i="53" s="1"/>
  <c r="CL355" i="53"/>
  <c r="CK355" i="53"/>
  <c r="CJ355" i="53"/>
  <c r="CI355" i="53"/>
  <c r="CH355" i="53"/>
  <c r="CN354" i="53"/>
  <c r="CO354" i="53" s="1"/>
  <c r="CL354" i="53"/>
  <c r="CK354" i="53"/>
  <c r="CJ354" i="53"/>
  <c r="CI354" i="53"/>
  <c r="CH354" i="53"/>
  <c r="CN353" i="53"/>
  <c r="CO353" i="53" s="1"/>
  <c r="CL353" i="53"/>
  <c r="CK353" i="53"/>
  <c r="CJ353" i="53"/>
  <c r="CI353" i="53"/>
  <c r="CH353" i="53"/>
  <c r="CN352" i="53"/>
  <c r="CO352" i="53" s="1"/>
  <c r="CL352" i="53"/>
  <c r="CK352" i="53"/>
  <c r="CJ352" i="53"/>
  <c r="CI352" i="53"/>
  <c r="CH352" i="53"/>
  <c r="CN351" i="53"/>
  <c r="CO351" i="53" s="1"/>
  <c r="CL351" i="53"/>
  <c r="CK351" i="53"/>
  <c r="CJ351" i="53"/>
  <c r="CI351" i="53"/>
  <c r="CH351" i="53"/>
  <c r="CN350" i="53"/>
  <c r="CO350" i="53" s="1"/>
  <c r="CL350" i="53"/>
  <c r="CK350" i="53"/>
  <c r="CJ350" i="53"/>
  <c r="CI350" i="53"/>
  <c r="CH350" i="53"/>
  <c r="CO349" i="53"/>
  <c r="CN349" i="53"/>
  <c r="CL349" i="53"/>
  <c r="CK349" i="53"/>
  <c r="CJ349" i="53"/>
  <c r="CI349" i="53"/>
  <c r="CH349" i="53"/>
  <c r="CN348" i="53"/>
  <c r="CO348" i="53" s="1"/>
  <c r="CL348" i="53"/>
  <c r="CK348" i="53"/>
  <c r="CJ348" i="53"/>
  <c r="CI348" i="53"/>
  <c r="CH348" i="53"/>
  <c r="CN347" i="53"/>
  <c r="CO347" i="53" s="1"/>
  <c r="CL347" i="53"/>
  <c r="CK347" i="53"/>
  <c r="CJ347" i="53"/>
  <c r="CI347" i="53"/>
  <c r="CH347" i="53"/>
  <c r="CN346" i="53"/>
  <c r="CO346" i="53" s="1"/>
  <c r="CL346" i="53"/>
  <c r="CK346" i="53"/>
  <c r="CJ346" i="53"/>
  <c r="CI346" i="53"/>
  <c r="CH346" i="53"/>
  <c r="CN342" i="53"/>
  <c r="CO342" i="53" s="1"/>
  <c r="CL342" i="53"/>
  <c r="CK342" i="53"/>
  <c r="CJ342" i="53"/>
  <c r="CI342" i="53"/>
  <c r="CH342" i="53"/>
  <c r="CN341" i="53"/>
  <c r="CO341" i="53" s="1"/>
  <c r="CL341" i="53"/>
  <c r="CK341" i="53"/>
  <c r="CJ341" i="53"/>
  <c r="CI341" i="53"/>
  <c r="CH341" i="53"/>
  <c r="CN340" i="53"/>
  <c r="CO340" i="53" s="1"/>
  <c r="CL340" i="53"/>
  <c r="CK340" i="53"/>
  <c r="CJ340" i="53"/>
  <c r="CI340" i="53"/>
  <c r="CH340" i="53"/>
  <c r="CN338" i="53"/>
  <c r="CO338" i="53" s="1"/>
  <c r="CL338" i="53"/>
  <c r="CK338" i="53"/>
  <c r="CJ338" i="53"/>
  <c r="CI338" i="53"/>
  <c r="CH338" i="53"/>
  <c r="CO337" i="53"/>
  <c r="CN337" i="53"/>
  <c r="CL337" i="53"/>
  <c r="CK337" i="53"/>
  <c r="CJ337" i="53"/>
  <c r="CI337" i="53"/>
  <c r="CH337" i="53"/>
  <c r="CN336" i="53"/>
  <c r="CO336" i="53" s="1"/>
  <c r="CL336" i="53"/>
  <c r="CK336" i="53"/>
  <c r="CJ336" i="53"/>
  <c r="CI336" i="53"/>
  <c r="CH336" i="53"/>
  <c r="CN335" i="53"/>
  <c r="CO335" i="53" s="1"/>
  <c r="CL335" i="53"/>
  <c r="CK335" i="53"/>
  <c r="CJ335" i="53"/>
  <c r="CI335" i="53"/>
  <c r="CH335" i="53"/>
  <c r="CN334" i="53"/>
  <c r="CO334" i="53" s="1"/>
  <c r="CL334" i="53"/>
  <c r="CK334" i="53"/>
  <c r="CJ334" i="53"/>
  <c r="CI334" i="53"/>
  <c r="CH334" i="53"/>
  <c r="CN333" i="53"/>
  <c r="CO333" i="53" s="1"/>
  <c r="CL333" i="53"/>
  <c r="CK333" i="53"/>
  <c r="CJ333" i="53"/>
  <c r="CI333" i="53"/>
  <c r="CH333" i="53"/>
  <c r="CN330" i="53"/>
  <c r="CO330" i="53" s="1"/>
  <c r="CL330" i="53"/>
  <c r="CK330" i="53"/>
  <c r="CJ330" i="53"/>
  <c r="CI330" i="53"/>
  <c r="CH330" i="53"/>
  <c r="CN329" i="53"/>
  <c r="CO329" i="53" s="1"/>
  <c r="CL329" i="53"/>
  <c r="CK329" i="53"/>
  <c r="CJ329" i="53"/>
  <c r="CI329" i="53"/>
  <c r="CH329" i="53"/>
  <c r="CN328" i="53"/>
  <c r="CO328" i="53" s="1"/>
  <c r="CL328" i="53"/>
  <c r="CK328" i="53"/>
  <c r="CJ328" i="53"/>
  <c r="CI328" i="53"/>
  <c r="CH328" i="53"/>
  <c r="CO327" i="53"/>
  <c r="CN327" i="53"/>
  <c r="CL327" i="53"/>
  <c r="CK327" i="53"/>
  <c r="CJ327" i="53"/>
  <c r="CI327" i="53"/>
  <c r="CH327" i="53"/>
  <c r="CN326" i="53"/>
  <c r="CO326" i="53" s="1"/>
  <c r="CL326" i="53"/>
  <c r="CK326" i="53"/>
  <c r="CJ326" i="53"/>
  <c r="CI326" i="53"/>
  <c r="CH326" i="53"/>
  <c r="CN325" i="53"/>
  <c r="CO325" i="53" s="1"/>
  <c r="CL325" i="53"/>
  <c r="CK325" i="53"/>
  <c r="CJ325" i="53"/>
  <c r="CI325" i="53"/>
  <c r="CH325" i="53"/>
  <c r="CN324" i="53"/>
  <c r="CO324" i="53" s="1"/>
  <c r="CL324" i="53"/>
  <c r="CK324" i="53"/>
  <c r="CJ324" i="53"/>
  <c r="CI324" i="53"/>
  <c r="CH324" i="53"/>
  <c r="CN323" i="53"/>
  <c r="CO323" i="53" s="1"/>
  <c r="CL323" i="53"/>
  <c r="CK323" i="53"/>
  <c r="CJ323" i="53"/>
  <c r="CI323" i="53"/>
  <c r="CH323" i="53"/>
  <c r="CN322" i="53"/>
  <c r="CO322" i="53" s="1"/>
  <c r="CL322" i="53"/>
  <c r="CK322" i="53"/>
  <c r="CJ322" i="53"/>
  <c r="CI322" i="53"/>
  <c r="CH322" i="53"/>
  <c r="CN321" i="53"/>
  <c r="CO321" i="53" s="1"/>
  <c r="CL321" i="53"/>
  <c r="CK321" i="53"/>
  <c r="CJ321" i="53"/>
  <c r="CI321" i="53"/>
  <c r="CH321" i="53"/>
  <c r="CN320" i="53"/>
  <c r="CO320" i="53" s="1"/>
  <c r="CL320" i="53"/>
  <c r="CK320" i="53"/>
  <c r="CJ320" i="53"/>
  <c r="CI320" i="53"/>
  <c r="CH320" i="53"/>
  <c r="CO319" i="53"/>
  <c r="CN319" i="53"/>
  <c r="CL319" i="53"/>
  <c r="CK319" i="53"/>
  <c r="CJ319" i="53"/>
  <c r="CI319" i="53"/>
  <c r="CH319" i="53"/>
  <c r="CN318" i="53"/>
  <c r="CO318" i="53" s="1"/>
  <c r="CL318" i="53"/>
  <c r="CK318" i="53"/>
  <c r="CJ318" i="53"/>
  <c r="CI318" i="53"/>
  <c r="CH318" i="53"/>
  <c r="CN317" i="53"/>
  <c r="CO317" i="53" s="1"/>
  <c r="CL317" i="53"/>
  <c r="CK317" i="53"/>
  <c r="CJ317" i="53"/>
  <c r="CI317" i="53"/>
  <c r="CH317" i="53"/>
  <c r="CN316" i="53"/>
  <c r="CO316" i="53" s="1"/>
  <c r="CL316" i="53"/>
  <c r="CK316" i="53"/>
  <c r="CJ316" i="53"/>
  <c r="CI316" i="53"/>
  <c r="CH316" i="53"/>
  <c r="CN315" i="53"/>
  <c r="CO315" i="53" s="1"/>
  <c r="CL315" i="53"/>
  <c r="CK315" i="53"/>
  <c r="CJ315" i="53"/>
  <c r="CI315" i="53"/>
  <c r="CH315" i="53"/>
  <c r="CN314" i="53"/>
  <c r="CO314" i="53" s="1"/>
  <c r="CL314" i="53"/>
  <c r="CK314" i="53"/>
  <c r="CJ314" i="53"/>
  <c r="CI314" i="53"/>
  <c r="CH314" i="53"/>
  <c r="CN313" i="53"/>
  <c r="CO313" i="53" s="1"/>
  <c r="CL313" i="53"/>
  <c r="CK313" i="53"/>
  <c r="CJ313" i="53"/>
  <c r="CI313" i="53"/>
  <c r="CH313" i="53"/>
  <c r="CN312" i="53"/>
  <c r="CO312" i="53" s="1"/>
  <c r="CL312" i="53"/>
  <c r="CK312" i="53"/>
  <c r="CJ312" i="53"/>
  <c r="CI312" i="53"/>
  <c r="CH312" i="53"/>
  <c r="CO311" i="53"/>
  <c r="CN311" i="53"/>
  <c r="CL311" i="53"/>
  <c r="CK311" i="53"/>
  <c r="CJ311" i="53"/>
  <c r="CI311" i="53"/>
  <c r="CH311" i="53"/>
  <c r="CN308" i="53"/>
  <c r="CO308" i="53" s="1"/>
  <c r="CL308" i="53"/>
  <c r="CK308" i="53"/>
  <c r="CJ308" i="53"/>
  <c r="CI308" i="53"/>
  <c r="CH308" i="53"/>
  <c r="CN307" i="53"/>
  <c r="CO307" i="53" s="1"/>
  <c r="CL307" i="53"/>
  <c r="CK307" i="53"/>
  <c r="CJ307" i="53"/>
  <c r="CI307" i="53"/>
  <c r="CH307" i="53"/>
  <c r="CN306" i="53"/>
  <c r="CO306" i="53" s="1"/>
  <c r="CL306" i="53"/>
  <c r="CK306" i="53"/>
  <c r="CJ306" i="53"/>
  <c r="CI306" i="53"/>
  <c r="CH306" i="53"/>
  <c r="CN305" i="53"/>
  <c r="CO305" i="53" s="1"/>
  <c r="CL305" i="53"/>
  <c r="CK305" i="53"/>
  <c r="CJ305" i="53"/>
  <c r="CI305" i="53"/>
  <c r="CH305" i="53"/>
  <c r="CN304" i="53"/>
  <c r="CO304" i="53" s="1"/>
  <c r="CL304" i="53"/>
  <c r="CK304" i="53"/>
  <c r="CJ304" i="53"/>
  <c r="CI304" i="53"/>
  <c r="CH304" i="53"/>
  <c r="CN301" i="53"/>
  <c r="CO301" i="53" s="1"/>
  <c r="CL301" i="53"/>
  <c r="CK301" i="53"/>
  <c r="CJ301" i="53"/>
  <c r="CI301" i="53"/>
  <c r="CH301" i="53"/>
  <c r="CN300" i="53"/>
  <c r="CO300" i="53" s="1"/>
  <c r="CL300" i="53"/>
  <c r="CK300" i="53"/>
  <c r="CJ300" i="53"/>
  <c r="CI300" i="53"/>
  <c r="CH300" i="53"/>
  <c r="CN299" i="53"/>
  <c r="CO299" i="53" s="1"/>
  <c r="CL299" i="53"/>
  <c r="CK299" i="53"/>
  <c r="CJ299" i="53"/>
  <c r="CI299" i="53"/>
  <c r="CH299" i="53"/>
  <c r="CN298" i="53"/>
  <c r="CO298" i="53" s="1"/>
  <c r="CL298" i="53"/>
  <c r="CK298" i="53"/>
  <c r="CJ298" i="53"/>
  <c r="CI298" i="53"/>
  <c r="CH298" i="53"/>
  <c r="CN297" i="53"/>
  <c r="CO297" i="53" s="1"/>
  <c r="CL297" i="53"/>
  <c r="CK297" i="53"/>
  <c r="CJ297" i="53"/>
  <c r="CI297" i="53"/>
  <c r="CH297" i="53"/>
  <c r="CN296" i="53"/>
  <c r="CO296" i="53" s="1"/>
  <c r="CL296" i="53"/>
  <c r="CK296" i="53"/>
  <c r="CJ296" i="53"/>
  <c r="CI296" i="53"/>
  <c r="CH296" i="53"/>
  <c r="CN295" i="53"/>
  <c r="CO295" i="53" s="1"/>
  <c r="CL295" i="53"/>
  <c r="CK295" i="53"/>
  <c r="CJ295" i="53"/>
  <c r="CI295" i="53"/>
  <c r="CH295" i="53"/>
  <c r="CN294" i="53"/>
  <c r="CO294" i="53" s="1"/>
  <c r="CL294" i="53"/>
  <c r="CK294" i="53"/>
  <c r="CJ294" i="53"/>
  <c r="CI294" i="53"/>
  <c r="CH294" i="53"/>
  <c r="CN293" i="53"/>
  <c r="CO293" i="53" s="1"/>
  <c r="CL293" i="53"/>
  <c r="CK293" i="53"/>
  <c r="CJ293" i="53"/>
  <c r="CI293" i="53"/>
  <c r="CH293" i="53"/>
  <c r="CN292" i="53"/>
  <c r="CO292" i="53" s="1"/>
  <c r="CL292" i="53"/>
  <c r="CK292" i="53"/>
  <c r="CJ292" i="53"/>
  <c r="CI292" i="53"/>
  <c r="CH292" i="53"/>
  <c r="CN291" i="53"/>
  <c r="CO291" i="53" s="1"/>
  <c r="CL291" i="53"/>
  <c r="CK291" i="53"/>
  <c r="CJ291" i="53"/>
  <c r="CI291" i="53"/>
  <c r="CH291" i="53"/>
  <c r="CN290" i="53"/>
  <c r="CO290" i="53" s="1"/>
  <c r="CL290" i="53"/>
  <c r="CK290" i="53"/>
  <c r="CJ290" i="53"/>
  <c r="CI290" i="53"/>
  <c r="CH290" i="53"/>
  <c r="CN289" i="53"/>
  <c r="CO289" i="53" s="1"/>
  <c r="CL289" i="53"/>
  <c r="CK289" i="53"/>
  <c r="CJ289" i="53"/>
  <c r="CI289" i="53"/>
  <c r="CH289" i="53"/>
  <c r="CN288" i="53"/>
  <c r="CO288" i="53" s="1"/>
  <c r="CL288" i="53"/>
  <c r="CK288" i="53"/>
  <c r="CJ288" i="53"/>
  <c r="CI288" i="53"/>
  <c r="CH288" i="53"/>
  <c r="CN287" i="53"/>
  <c r="CO287" i="53" s="1"/>
  <c r="CL287" i="53"/>
  <c r="CK287" i="53"/>
  <c r="CJ287" i="53"/>
  <c r="CI287" i="53"/>
  <c r="CH287" i="53"/>
  <c r="CN286" i="53"/>
  <c r="CO286" i="53" s="1"/>
  <c r="CL286" i="53"/>
  <c r="CK286" i="53"/>
  <c r="CJ286" i="53"/>
  <c r="CI286" i="53"/>
  <c r="CH286" i="53"/>
  <c r="CN285" i="53"/>
  <c r="CO285" i="53" s="1"/>
  <c r="CL285" i="53"/>
  <c r="CK285" i="53"/>
  <c r="CJ285" i="53"/>
  <c r="CI285" i="53"/>
  <c r="CH285" i="53"/>
  <c r="CN284" i="53"/>
  <c r="CO284" i="53" s="1"/>
  <c r="CL284" i="53"/>
  <c r="CK284" i="53"/>
  <c r="CJ284" i="53"/>
  <c r="CI284" i="53"/>
  <c r="CH284" i="53"/>
  <c r="CN280" i="53"/>
  <c r="CO280" i="53" s="1"/>
  <c r="CL280" i="53"/>
  <c r="CK280" i="53"/>
  <c r="CJ280" i="53"/>
  <c r="CI280" i="53"/>
  <c r="CH280" i="53"/>
  <c r="CN279" i="53"/>
  <c r="CO279" i="53" s="1"/>
  <c r="CL279" i="53"/>
  <c r="CK279" i="53"/>
  <c r="CJ279" i="53"/>
  <c r="CI279" i="53"/>
  <c r="CH279" i="53"/>
  <c r="CN278" i="53"/>
  <c r="CO278" i="53" s="1"/>
  <c r="CL278" i="53"/>
  <c r="CK278" i="53"/>
  <c r="CJ278" i="53"/>
  <c r="CI278" i="53"/>
  <c r="CH278" i="53"/>
  <c r="CN277" i="53"/>
  <c r="CO277" i="53" s="1"/>
  <c r="CL277" i="53"/>
  <c r="CK277" i="53"/>
  <c r="CJ277" i="53"/>
  <c r="CI277" i="53"/>
  <c r="CH277" i="53"/>
  <c r="CN276" i="53"/>
  <c r="CO276" i="53" s="1"/>
  <c r="CL276" i="53"/>
  <c r="CK276" i="53"/>
  <c r="CJ276" i="53"/>
  <c r="CI276" i="53"/>
  <c r="CH276" i="53"/>
  <c r="CN275" i="53"/>
  <c r="CO275" i="53" s="1"/>
  <c r="CL275" i="53"/>
  <c r="CK275" i="53"/>
  <c r="CJ275" i="53"/>
  <c r="CI275" i="53"/>
  <c r="CH275" i="53"/>
  <c r="CN274" i="53"/>
  <c r="CO274" i="53" s="1"/>
  <c r="CL274" i="53"/>
  <c r="CK274" i="53"/>
  <c r="CJ274" i="53"/>
  <c r="CI274" i="53"/>
  <c r="CH274" i="53"/>
  <c r="CN273" i="53"/>
  <c r="CO273" i="53" s="1"/>
  <c r="CL273" i="53"/>
  <c r="CK273" i="53"/>
  <c r="CJ273" i="53"/>
  <c r="CI273" i="53"/>
  <c r="CH273" i="53"/>
  <c r="CN272" i="53"/>
  <c r="CO272" i="53" s="1"/>
  <c r="CL272" i="53"/>
  <c r="CK272" i="53"/>
  <c r="CJ272" i="53"/>
  <c r="CI272" i="53"/>
  <c r="CH272" i="53"/>
  <c r="CN271" i="53"/>
  <c r="CO271" i="53" s="1"/>
  <c r="CL271" i="53"/>
  <c r="CK271" i="53"/>
  <c r="CJ271" i="53"/>
  <c r="CI271" i="53"/>
  <c r="CH271" i="53"/>
  <c r="CN270" i="53"/>
  <c r="CO270" i="53" s="1"/>
  <c r="CL270" i="53"/>
  <c r="CK270" i="53"/>
  <c r="CJ270" i="53"/>
  <c r="CI270" i="53"/>
  <c r="CH270" i="53"/>
  <c r="CN269" i="53"/>
  <c r="CO269" i="53" s="1"/>
  <c r="CL269" i="53"/>
  <c r="CK269" i="53"/>
  <c r="CJ269" i="53"/>
  <c r="CI269" i="53"/>
  <c r="CH269" i="53"/>
  <c r="CN268" i="53"/>
  <c r="CO268" i="53" s="1"/>
  <c r="CL268" i="53"/>
  <c r="CK268" i="53"/>
  <c r="CJ268" i="53"/>
  <c r="CI268" i="53"/>
  <c r="CH268" i="53"/>
  <c r="CN267" i="53"/>
  <c r="CO267" i="53" s="1"/>
  <c r="CL267" i="53"/>
  <c r="CK267" i="53"/>
  <c r="CI267" i="53"/>
  <c r="CN266" i="53"/>
  <c r="CO266" i="53" s="1"/>
  <c r="CL266" i="53"/>
  <c r="CK266" i="53"/>
  <c r="CJ266" i="53"/>
  <c r="CI266" i="53"/>
  <c r="CH266" i="53"/>
  <c r="CN265" i="53"/>
  <c r="CO265" i="53" s="1"/>
  <c r="CL265" i="53"/>
  <c r="CK265" i="53"/>
  <c r="CJ265" i="53"/>
  <c r="CI265" i="53"/>
  <c r="CH265" i="53"/>
  <c r="CN264" i="53"/>
  <c r="CO264" i="53" s="1"/>
  <c r="CL264" i="53"/>
  <c r="CK264" i="53"/>
  <c r="CJ264" i="53"/>
  <c r="CI264" i="53"/>
  <c r="CH264" i="53"/>
  <c r="CN258" i="53"/>
  <c r="CO258" i="53" s="1"/>
  <c r="CL258" i="53"/>
  <c r="CK258" i="53"/>
  <c r="CJ258" i="53"/>
  <c r="CI258" i="53"/>
  <c r="CH258" i="53"/>
  <c r="CN257" i="53"/>
  <c r="CO257" i="53" s="1"/>
  <c r="CL257" i="53"/>
  <c r="CK257" i="53"/>
  <c r="CJ257" i="53"/>
  <c r="CI257" i="53"/>
  <c r="CH257" i="53"/>
  <c r="CN256" i="53"/>
  <c r="CO256" i="53" s="1"/>
  <c r="CL256" i="53"/>
  <c r="CK256" i="53"/>
  <c r="CJ256" i="53"/>
  <c r="CI256" i="53"/>
  <c r="CH256" i="53"/>
  <c r="CN255" i="53"/>
  <c r="CO255" i="53" s="1"/>
  <c r="CL255" i="53"/>
  <c r="CK255" i="53"/>
  <c r="CJ255" i="53"/>
  <c r="CI255" i="53"/>
  <c r="CH255" i="53"/>
  <c r="CN254" i="53"/>
  <c r="CO254" i="53" s="1"/>
  <c r="CL254" i="53"/>
  <c r="CK254" i="53"/>
  <c r="CJ254" i="53"/>
  <c r="CI254" i="53"/>
  <c r="CH254" i="53"/>
  <c r="CN253" i="53"/>
  <c r="CO253" i="53" s="1"/>
  <c r="CL253" i="53"/>
  <c r="CK253" i="53"/>
  <c r="CJ253" i="53"/>
  <c r="CI253" i="53"/>
  <c r="CH253" i="53"/>
  <c r="CN252" i="53"/>
  <c r="CO252" i="53" s="1"/>
  <c r="CL252" i="53"/>
  <c r="CK252" i="53"/>
  <c r="CJ252" i="53"/>
  <c r="CI252" i="53"/>
  <c r="CH252" i="53"/>
  <c r="CN251" i="53"/>
  <c r="CO251" i="53" s="1"/>
  <c r="CL251" i="53"/>
  <c r="CK251" i="53"/>
  <c r="CJ251" i="53"/>
  <c r="CI251" i="53"/>
  <c r="CH251" i="53"/>
  <c r="CN250" i="53"/>
  <c r="CO250" i="53" s="1"/>
  <c r="CL250" i="53"/>
  <c r="CK250" i="53"/>
  <c r="CJ250" i="53"/>
  <c r="CI250" i="53"/>
  <c r="CH250" i="53"/>
  <c r="CN249" i="53"/>
  <c r="CO249" i="53" s="1"/>
  <c r="CL249" i="53"/>
  <c r="CK249" i="53"/>
  <c r="CJ249" i="53"/>
  <c r="CI249" i="53"/>
  <c r="CH249" i="53"/>
  <c r="CN248" i="53"/>
  <c r="CO248" i="53" s="1"/>
  <c r="CL248" i="53"/>
  <c r="CK248" i="53"/>
  <c r="CJ248" i="53"/>
  <c r="CI248" i="53"/>
  <c r="CH248" i="53"/>
  <c r="CN247" i="53"/>
  <c r="CO247" i="53" s="1"/>
  <c r="CL247" i="53"/>
  <c r="CK247" i="53"/>
  <c r="CJ247" i="53"/>
  <c r="CI247" i="53"/>
  <c r="CH247" i="53"/>
  <c r="CN246" i="53"/>
  <c r="CO246" i="53" s="1"/>
  <c r="CL246" i="53"/>
  <c r="CK246" i="53"/>
  <c r="CJ246" i="53"/>
  <c r="CI246" i="53"/>
  <c r="CH246" i="53"/>
  <c r="CN245" i="53"/>
  <c r="CO245" i="53" s="1"/>
  <c r="CL245" i="53"/>
  <c r="CK245" i="53"/>
  <c r="CJ245" i="53"/>
  <c r="CI245" i="53"/>
  <c r="CH245" i="53"/>
  <c r="CN244" i="53"/>
  <c r="CO244" i="53" s="1"/>
  <c r="CL244" i="53"/>
  <c r="CK244" i="53"/>
  <c r="CJ244" i="53"/>
  <c r="CI244" i="53"/>
  <c r="CH244" i="53"/>
  <c r="CN243" i="53"/>
  <c r="CO243" i="53" s="1"/>
  <c r="CL243" i="53"/>
  <c r="CK243" i="53"/>
  <c r="CJ243" i="53"/>
  <c r="CI243" i="53"/>
  <c r="CH243" i="53"/>
  <c r="CN242" i="53"/>
  <c r="CO242" i="53" s="1"/>
  <c r="CL242" i="53"/>
  <c r="CK242" i="53"/>
  <c r="CJ242" i="53"/>
  <c r="CI242" i="53"/>
  <c r="CH242" i="53"/>
  <c r="CN241" i="53"/>
  <c r="CO241" i="53" s="1"/>
  <c r="CL241" i="53"/>
  <c r="CK241" i="53"/>
  <c r="CJ241" i="53"/>
  <c r="CI241" i="53"/>
  <c r="CH241" i="53"/>
  <c r="CN240" i="53"/>
  <c r="CO240" i="53" s="1"/>
  <c r="CL240" i="53"/>
  <c r="CK240" i="53"/>
  <c r="CJ240" i="53"/>
  <c r="CI240" i="53"/>
  <c r="CH240" i="53"/>
  <c r="CN238" i="53"/>
  <c r="CO238" i="53" s="1"/>
  <c r="CL238" i="53"/>
  <c r="CK238" i="53"/>
  <c r="CJ238" i="53"/>
  <c r="CI238" i="53"/>
  <c r="CH238" i="53"/>
  <c r="CN237" i="53"/>
  <c r="CO237" i="53" s="1"/>
  <c r="CL237" i="53"/>
  <c r="CK237" i="53"/>
  <c r="CJ237" i="53"/>
  <c r="CI237" i="53"/>
  <c r="CH237" i="53"/>
  <c r="CN236" i="53"/>
  <c r="CO236" i="53" s="1"/>
  <c r="CL236" i="53"/>
  <c r="CK236" i="53"/>
  <c r="CJ236" i="53"/>
  <c r="CI236" i="53"/>
  <c r="CH236" i="53"/>
  <c r="CN235" i="53"/>
  <c r="CO235" i="53" s="1"/>
  <c r="CL235" i="53"/>
  <c r="CK235" i="53"/>
  <c r="CJ235" i="53"/>
  <c r="CI235" i="53"/>
  <c r="CH235" i="53"/>
  <c r="CN234" i="53"/>
  <c r="CO234" i="53" s="1"/>
  <c r="CL234" i="53"/>
  <c r="CK234" i="53"/>
  <c r="CJ234" i="53"/>
  <c r="CI234" i="53"/>
  <c r="CH234" i="53"/>
  <c r="CN233" i="53"/>
  <c r="CO233" i="53" s="1"/>
  <c r="CL233" i="53"/>
  <c r="CK233" i="53"/>
  <c r="CJ233" i="53"/>
  <c r="CI233" i="53"/>
  <c r="CH233" i="53"/>
  <c r="CN232" i="53"/>
  <c r="CO232" i="53" s="1"/>
  <c r="CL232" i="53"/>
  <c r="CK232" i="53"/>
  <c r="CJ232" i="53"/>
  <c r="CI232" i="53"/>
  <c r="CH232" i="53"/>
  <c r="CN231" i="53"/>
  <c r="CO231" i="53" s="1"/>
  <c r="CL231" i="53"/>
  <c r="CK231" i="53"/>
  <c r="CJ231" i="53"/>
  <c r="CI231" i="53"/>
  <c r="CH231" i="53"/>
  <c r="CN230" i="53"/>
  <c r="CO230" i="53" s="1"/>
  <c r="CL230" i="53"/>
  <c r="CK230" i="53"/>
  <c r="CJ230" i="53"/>
  <c r="CI230" i="53"/>
  <c r="CH230" i="53"/>
  <c r="CN229" i="53"/>
  <c r="CO229" i="53" s="1"/>
  <c r="CL229" i="53"/>
  <c r="CK229" i="53"/>
  <c r="CJ229" i="53"/>
  <c r="CI229" i="53"/>
  <c r="CH229" i="53"/>
  <c r="CN228" i="53"/>
  <c r="CO228" i="53" s="1"/>
  <c r="CL228" i="53"/>
  <c r="CK228" i="53"/>
  <c r="CJ228" i="53"/>
  <c r="CI228" i="53"/>
  <c r="CH228" i="53"/>
  <c r="CN227" i="53"/>
  <c r="CO227" i="53" s="1"/>
  <c r="CL227" i="53"/>
  <c r="CK227" i="53"/>
  <c r="CJ227" i="53"/>
  <c r="CI227" i="53"/>
  <c r="CH227" i="53"/>
  <c r="CN226" i="53"/>
  <c r="CO226" i="53" s="1"/>
  <c r="CL226" i="53"/>
  <c r="CK226" i="53"/>
  <c r="CJ226" i="53"/>
  <c r="CI226" i="53"/>
  <c r="CH226" i="53"/>
  <c r="CN224" i="53"/>
  <c r="CO224" i="53" s="1"/>
  <c r="CL224" i="53"/>
  <c r="CK224" i="53"/>
  <c r="CJ224" i="53"/>
  <c r="CI224" i="53"/>
  <c r="CH224" i="53"/>
  <c r="CN223" i="53"/>
  <c r="CO223" i="53" s="1"/>
  <c r="CL223" i="53"/>
  <c r="CK223" i="53"/>
  <c r="CJ223" i="53"/>
  <c r="CI223" i="53"/>
  <c r="CH223" i="53"/>
  <c r="CN222" i="53"/>
  <c r="CO222" i="53" s="1"/>
  <c r="CL222" i="53"/>
  <c r="CK222" i="53"/>
  <c r="CJ222" i="53"/>
  <c r="CI222" i="53"/>
  <c r="CH222" i="53"/>
  <c r="CN219" i="53"/>
  <c r="CO219" i="53" s="1"/>
  <c r="CL219" i="53"/>
  <c r="CK219" i="53"/>
  <c r="CJ219" i="53"/>
  <c r="CI219" i="53"/>
  <c r="CH219" i="53"/>
  <c r="CN218" i="53"/>
  <c r="CO218" i="53" s="1"/>
  <c r="CL218" i="53"/>
  <c r="CK218" i="53"/>
  <c r="CJ218" i="53"/>
  <c r="CI218" i="53"/>
  <c r="CH218" i="53"/>
  <c r="CN217" i="53"/>
  <c r="CO217" i="53" s="1"/>
  <c r="CL217" i="53"/>
  <c r="CK217" i="53"/>
  <c r="CJ217" i="53"/>
  <c r="CI217" i="53"/>
  <c r="CH217" i="53"/>
  <c r="CN216" i="53"/>
  <c r="CO216" i="53" s="1"/>
  <c r="CL216" i="53"/>
  <c r="CK216" i="53"/>
  <c r="CJ216" i="53"/>
  <c r="CI216" i="53"/>
  <c r="CH216" i="53"/>
  <c r="CN215" i="53"/>
  <c r="CO215" i="53" s="1"/>
  <c r="CL215" i="53"/>
  <c r="CK215" i="53"/>
  <c r="CJ215" i="53"/>
  <c r="CI215" i="53"/>
  <c r="CH215" i="53"/>
  <c r="CN214" i="53"/>
  <c r="CO214" i="53" s="1"/>
  <c r="CL214" i="53"/>
  <c r="CK214" i="53"/>
  <c r="CJ214" i="53"/>
  <c r="CI214" i="53"/>
  <c r="CH214" i="53"/>
  <c r="CN213" i="53"/>
  <c r="CO213" i="53" s="1"/>
  <c r="CL213" i="53"/>
  <c r="CK213" i="53"/>
  <c r="CJ213" i="53"/>
  <c r="CI213" i="53"/>
  <c r="CH213" i="53"/>
  <c r="CN212" i="53"/>
  <c r="CO212" i="53" s="1"/>
  <c r="CL212" i="53"/>
  <c r="CK212" i="53"/>
  <c r="CJ212" i="53"/>
  <c r="CI212" i="53"/>
  <c r="CH212" i="53"/>
  <c r="CN211" i="53"/>
  <c r="CO211" i="53" s="1"/>
  <c r="CL211" i="53"/>
  <c r="CK211" i="53"/>
  <c r="CJ211" i="53"/>
  <c r="CI211" i="53"/>
  <c r="CH211" i="53"/>
  <c r="CN210" i="53"/>
  <c r="CO210" i="53" s="1"/>
  <c r="CL210" i="53"/>
  <c r="CK210" i="53"/>
  <c r="CJ210" i="53"/>
  <c r="CI210" i="53"/>
  <c r="CH210" i="53"/>
  <c r="CN209" i="53"/>
  <c r="CO209" i="53" s="1"/>
  <c r="CL209" i="53"/>
  <c r="CK209" i="53"/>
  <c r="CJ209" i="53"/>
  <c r="CI209" i="53"/>
  <c r="CH209" i="53"/>
  <c r="CN208" i="53"/>
  <c r="CO208" i="53" s="1"/>
  <c r="CL208" i="53"/>
  <c r="CK208" i="53"/>
  <c r="CJ208" i="53"/>
  <c r="CI208" i="53"/>
  <c r="CH208" i="53"/>
  <c r="CN207" i="53"/>
  <c r="CO207" i="53" s="1"/>
  <c r="CL207" i="53"/>
  <c r="CK207" i="53"/>
  <c r="CJ207" i="53"/>
  <c r="CI207" i="53"/>
  <c r="CH207" i="53"/>
  <c r="CN206" i="53"/>
  <c r="CO206" i="53" s="1"/>
  <c r="CL206" i="53"/>
  <c r="CK206" i="53"/>
  <c r="CJ206" i="53"/>
  <c r="CI206" i="53"/>
  <c r="CH206" i="53"/>
  <c r="CN205" i="53"/>
  <c r="CO205" i="53" s="1"/>
  <c r="CL205" i="53"/>
  <c r="CK205" i="53"/>
  <c r="CJ205" i="53"/>
  <c r="CI205" i="53"/>
  <c r="CH205" i="53"/>
  <c r="CN204" i="53"/>
  <c r="CO204" i="53" s="1"/>
  <c r="CL204" i="53"/>
  <c r="CK204" i="53"/>
  <c r="CJ204" i="53"/>
  <c r="CI204" i="53"/>
  <c r="CH204" i="53"/>
  <c r="CN203" i="53"/>
  <c r="CO203" i="53" s="1"/>
  <c r="CL203" i="53"/>
  <c r="CK203" i="53"/>
  <c r="CJ203" i="53"/>
  <c r="CI203" i="53"/>
  <c r="CH203" i="53"/>
  <c r="CN202" i="53"/>
  <c r="CO202" i="53" s="1"/>
  <c r="CL202" i="53"/>
  <c r="CK202" i="53"/>
  <c r="CJ202" i="53"/>
  <c r="CI202" i="53"/>
  <c r="CH202" i="53"/>
  <c r="CN198" i="53"/>
  <c r="CO198" i="53" s="1"/>
  <c r="CL198" i="53"/>
  <c r="CK198" i="53"/>
  <c r="CJ198" i="53"/>
  <c r="CI198" i="53"/>
  <c r="CH198" i="53"/>
  <c r="CN197" i="53"/>
  <c r="CO197" i="53" s="1"/>
  <c r="CL197" i="53"/>
  <c r="CK197" i="53"/>
  <c r="CJ197" i="53"/>
  <c r="CI197" i="53"/>
  <c r="CH197" i="53"/>
  <c r="CN196" i="53"/>
  <c r="CO196" i="53" s="1"/>
  <c r="CL196" i="53"/>
  <c r="CK196" i="53"/>
  <c r="CJ196" i="53"/>
  <c r="CI196" i="53"/>
  <c r="CH196" i="53"/>
  <c r="CN195" i="53"/>
  <c r="CO195" i="53" s="1"/>
  <c r="CL195" i="53"/>
  <c r="CK195" i="53"/>
  <c r="CJ195" i="53"/>
  <c r="CI195" i="53"/>
  <c r="CH195" i="53"/>
  <c r="CN194" i="53"/>
  <c r="CO194" i="53" s="1"/>
  <c r="CL194" i="53"/>
  <c r="CK194" i="53"/>
  <c r="CJ194" i="53"/>
  <c r="CI194" i="53"/>
  <c r="CH194" i="53"/>
  <c r="CN193" i="53"/>
  <c r="CO193" i="53" s="1"/>
  <c r="CL193" i="53"/>
  <c r="CK193" i="53"/>
  <c r="CJ193" i="53"/>
  <c r="CI193" i="53"/>
  <c r="CH193" i="53"/>
  <c r="CN192" i="53"/>
  <c r="CO192" i="53" s="1"/>
  <c r="CL192" i="53"/>
  <c r="CK192" i="53"/>
  <c r="CJ192" i="53"/>
  <c r="CI192" i="53"/>
  <c r="CH192" i="53"/>
  <c r="CN191" i="53"/>
  <c r="CO191" i="53" s="1"/>
  <c r="CL191" i="53"/>
  <c r="CK191" i="53"/>
  <c r="CJ191" i="53"/>
  <c r="CI191" i="53"/>
  <c r="CH191" i="53"/>
  <c r="CN190" i="53"/>
  <c r="CO190" i="53" s="1"/>
  <c r="CL190" i="53"/>
  <c r="CK190" i="53"/>
  <c r="CJ190" i="53"/>
  <c r="CI190" i="53"/>
  <c r="CH190" i="53"/>
  <c r="CN188" i="53"/>
  <c r="CO188" i="53" s="1"/>
  <c r="CL188" i="53"/>
  <c r="CK188" i="53"/>
  <c r="CJ188" i="53"/>
  <c r="CI188" i="53"/>
  <c r="CH188" i="53"/>
  <c r="CN187" i="53"/>
  <c r="CO187" i="53" s="1"/>
  <c r="CL187" i="53"/>
  <c r="CK187" i="53"/>
  <c r="CJ187" i="53"/>
  <c r="CI187" i="53"/>
  <c r="CH187" i="53"/>
  <c r="CN185" i="53"/>
  <c r="CO185" i="53" s="1"/>
  <c r="CL185" i="53"/>
  <c r="CK185" i="53"/>
  <c r="CJ185" i="53"/>
  <c r="CI185" i="53"/>
  <c r="CH185" i="53"/>
  <c r="CN184" i="53"/>
  <c r="CO184" i="53" s="1"/>
  <c r="CL184" i="53"/>
  <c r="CK184" i="53"/>
  <c r="CJ184" i="53"/>
  <c r="CI184" i="53"/>
  <c r="CH184" i="53"/>
  <c r="CN183" i="53"/>
  <c r="CO183" i="53" s="1"/>
  <c r="CL183" i="53"/>
  <c r="CK183" i="53"/>
  <c r="CJ183" i="53"/>
  <c r="CI183" i="53"/>
  <c r="CH183" i="53"/>
  <c r="CN182" i="53"/>
  <c r="CO182" i="53" s="1"/>
  <c r="CL182" i="53"/>
  <c r="CK182" i="53"/>
  <c r="CJ182" i="53"/>
  <c r="CI182" i="53"/>
  <c r="CH182" i="53"/>
  <c r="CN181" i="53"/>
  <c r="CO181" i="53" s="1"/>
  <c r="CL181" i="53"/>
  <c r="CK181" i="53"/>
  <c r="CJ181" i="53"/>
  <c r="CI181" i="53"/>
  <c r="CH181" i="53"/>
  <c r="CN179" i="53"/>
  <c r="CO179" i="53" s="1"/>
  <c r="CL179" i="53"/>
  <c r="CK179" i="53"/>
  <c r="CI179" i="53"/>
  <c r="CH179" i="53"/>
  <c r="CN178" i="53"/>
  <c r="CO178" i="53" s="1"/>
  <c r="CL178" i="53"/>
  <c r="CK178" i="53"/>
  <c r="CJ178" i="53"/>
  <c r="CI178" i="53"/>
  <c r="CH178" i="53"/>
  <c r="CN177" i="53"/>
  <c r="CO177" i="53" s="1"/>
  <c r="CL177" i="53"/>
  <c r="CK177" i="53"/>
  <c r="CI177" i="53"/>
  <c r="CH177" i="53"/>
  <c r="CN175" i="53"/>
  <c r="CO175" i="53" s="1"/>
  <c r="CL175" i="53"/>
  <c r="CK175" i="53"/>
  <c r="CJ175" i="53"/>
  <c r="CI175" i="53"/>
  <c r="CH175" i="53"/>
  <c r="CN174" i="53"/>
  <c r="CO174" i="53" s="1"/>
  <c r="CL174" i="53"/>
  <c r="CK174" i="53"/>
  <c r="CJ174" i="53"/>
  <c r="CI174" i="53"/>
  <c r="CH174" i="53"/>
  <c r="CN173" i="53"/>
  <c r="CO173" i="53" s="1"/>
  <c r="CL173" i="53"/>
  <c r="CK173" i="53"/>
  <c r="CJ173" i="53"/>
  <c r="CI173" i="53"/>
  <c r="CH173" i="53"/>
  <c r="CN172" i="53"/>
  <c r="CO172" i="53" s="1"/>
  <c r="CL172" i="53"/>
  <c r="CK172" i="53"/>
  <c r="CJ172" i="53"/>
  <c r="CI172" i="53"/>
  <c r="CH172" i="53"/>
  <c r="CN169" i="53"/>
  <c r="CO169" i="53" s="1"/>
  <c r="CL169" i="53"/>
  <c r="CK169" i="53"/>
  <c r="CJ169" i="53"/>
  <c r="CI169" i="53"/>
  <c r="CH169" i="53"/>
  <c r="CN168" i="53"/>
  <c r="CO168" i="53" s="1"/>
  <c r="CL168" i="53"/>
  <c r="CK168" i="53"/>
  <c r="CJ168" i="53"/>
  <c r="CI168" i="53"/>
  <c r="CH168" i="53"/>
  <c r="CN167" i="53"/>
  <c r="CO167" i="53" s="1"/>
  <c r="CL167" i="53"/>
  <c r="CK167" i="53"/>
  <c r="CJ167" i="53"/>
  <c r="CI167" i="53"/>
  <c r="CH167" i="53"/>
  <c r="CN166" i="53"/>
  <c r="CO166" i="53" s="1"/>
  <c r="CL166" i="53"/>
  <c r="CK166" i="53"/>
  <c r="CJ166" i="53"/>
  <c r="CI166" i="53"/>
  <c r="CH166" i="53"/>
  <c r="CN165" i="53"/>
  <c r="CO165" i="53" s="1"/>
  <c r="CL165" i="53"/>
  <c r="CK165" i="53"/>
  <c r="CJ165" i="53"/>
  <c r="CI165" i="53"/>
  <c r="CH165" i="53"/>
  <c r="CN164" i="53"/>
  <c r="CO164" i="53" s="1"/>
  <c r="CL164" i="53"/>
  <c r="CK164" i="53"/>
  <c r="CJ164" i="53"/>
  <c r="CI164" i="53"/>
  <c r="CH164" i="53"/>
  <c r="CN163" i="53"/>
  <c r="CO163" i="53" s="1"/>
  <c r="CL163" i="53"/>
  <c r="CK163" i="53"/>
  <c r="CJ163" i="53"/>
  <c r="CI163" i="53"/>
  <c r="CH163" i="53"/>
  <c r="CN162" i="53"/>
  <c r="CO162" i="53" s="1"/>
  <c r="CL162" i="53"/>
  <c r="CK162" i="53"/>
  <c r="CJ162" i="53"/>
  <c r="CI162" i="53"/>
  <c r="CH162" i="53"/>
  <c r="CN161" i="53"/>
  <c r="CO161" i="53" s="1"/>
  <c r="CL161" i="53"/>
  <c r="CK161" i="53"/>
  <c r="CJ161" i="53"/>
  <c r="CI161" i="53"/>
  <c r="CH161" i="53"/>
  <c r="CN160" i="53"/>
  <c r="CO160" i="53" s="1"/>
  <c r="CL160" i="53"/>
  <c r="CK160" i="53"/>
  <c r="CJ160" i="53"/>
  <c r="CI160" i="53"/>
  <c r="CH160" i="53"/>
  <c r="CN159" i="53"/>
  <c r="CO159" i="53" s="1"/>
  <c r="CL159" i="53"/>
  <c r="CK159" i="53"/>
  <c r="CJ159" i="53"/>
  <c r="CI159" i="53"/>
  <c r="CH159" i="53"/>
  <c r="CN157" i="53"/>
  <c r="CO157" i="53" s="1"/>
  <c r="CL157" i="53"/>
  <c r="CK157" i="53"/>
  <c r="CJ157" i="53"/>
  <c r="CI157" i="53"/>
  <c r="CH157" i="53"/>
  <c r="CN156" i="53"/>
  <c r="CO156" i="53" s="1"/>
  <c r="CL156" i="53"/>
  <c r="CK156" i="53"/>
  <c r="CJ156" i="53"/>
  <c r="CI156" i="53"/>
  <c r="CH156" i="53"/>
  <c r="CN155" i="53"/>
  <c r="CO155" i="53" s="1"/>
  <c r="CL155" i="53"/>
  <c r="CK155" i="53"/>
  <c r="CJ155" i="53"/>
  <c r="CI155" i="53"/>
  <c r="CH155" i="53"/>
  <c r="CN154" i="53"/>
  <c r="CO154" i="53" s="1"/>
  <c r="CL154" i="53"/>
  <c r="CK154" i="53"/>
  <c r="CJ154" i="53"/>
  <c r="CI154" i="53"/>
  <c r="CH154" i="53"/>
  <c r="CN153" i="53"/>
  <c r="CO153" i="53" s="1"/>
  <c r="CL153" i="53"/>
  <c r="CK153" i="53"/>
  <c r="CJ153" i="53"/>
  <c r="CI153" i="53"/>
  <c r="CH153" i="53"/>
  <c r="CN152" i="53"/>
  <c r="CO152" i="53" s="1"/>
  <c r="CL152" i="53"/>
  <c r="CK152" i="53"/>
  <c r="CJ152" i="53"/>
  <c r="CI152" i="53"/>
  <c r="CH152" i="53"/>
  <c r="CN151" i="53"/>
  <c r="CO151" i="53" s="1"/>
  <c r="CL151" i="53"/>
  <c r="CK151" i="53"/>
  <c r="CJ151" i="53"/>
  <c r="CI151" i="53"/>
  <c r="CH151" i="53"/>
  <c r="CN150" i="53"/>
  <c r="CO150" i="53" s="1"/>
  <c r="CL150" i="53"/>
  <c r="CK150" i="53"/>
  <c r="CJ150" i="53"/>
  <c r="CI150" i="53"/>
  <c r="CH150" i="53"/>
  <c r="CN149" i="53"/>
  <c r="CO149" i="53" s="1"/>
  <c r="CL149" i="53"/>
  <c r="CK149" i="53"/>
  <c r="CJ149" i="53"/>
  <c r="CI149" i="53"/>
  <c r="CH149" i="53"/>
  <c r="CN148" i="53"/>
  <c r="CO148" i="53" s="1"/>
  <c r="CL148" i="53"/>
  <c r="CK148" i="53"/>
  <c r="CJ148" i="53"/>
  <c r="CI148" i="53"/>
  <c r="CH148" i="53"/>
  <c r="CN145" i="53"/>
  <c r="CO145" i="53" s="1"/>
  <c r="CL145" i="53"/>
  <c r="CK145" i="53"/>
  <c r="CJ145" i="53"/>
  <c r="CI145" i="53"/>
  <c r="CH145" i="53"/>
  <c r="CN144" i="53"/>
  <c r="CO144" i="53" s="1"/>
  <c r="CL144" i="53"/>
  <c r="CK144" i="53"/>
  <c r="CJ144" i="53"/>
  <c r="CI144" i="53"/>
  <c r="CH144" i="53"/>
  <c r="CN142" i="53"/>
  <c r="CO142" i="53" s="1"/>
  <c r="CL142" i="53"/>
  <c r="CK142" i="53"/>
  <c r="CJ142" i="53"/>
  <c r="CI142" i="53"/>
  <c r="CH142" i="53"/>
  <c r="CN141" i="53"/>
  <c r="CO141" i="53" s="1"/>
  <c r="CL141" i="53"/>
  <c r="CK141" i="53"/>
  <c r="CJ141" i="53"/>
  <c r="CI141" i="53"/>
  <c r="CH141" i="53"/>
  <c r="CN140" i="53"/>
  <c r="CO140" i="53" s="1"/>
  <c r="CL140" i="53"/>
  <c r="CK140" i="53"/>
  <c r="CJ140" i="53"/>
  <c r="CI140" i="53"/>
  <c r="CH140" i="53"/>
  <c r="CN139" i="53"/>
  <c r="CO139" i="53" s="1"/>
  <c r="CL139" i="53"/>
  <c r="CK139" i="53"/>
  <c r="CJ139" i="53"/>
  <c r="CI139" i="53"/>
  <c r="CH139" i="53"/>
  <c r="CN137" i="53"/>
  <c r="CO137" i="53" s="1"/>
  <c r="CL137" i="53"/>
  <c r="CK137" i="53"/>
  <c r="CJ137" i="53"/>
  <c r="CI137" i="53"/>
  <c r="CH137" i="53"/>
  <c r="CN134" i="53"/>
  <c r="CO134" i="53" s="1"/>
  <c r="CL134" i="53"/>
  <c r="CK134" i="53"/>
  <c r="CJ134" i="53"/>
  <c r="CI134" i="53"/>
  <c r="CH134" i="53"/>
  <c r="CN133" i="53"/>
  <c r="CO133" i="53" s="1"/>
  <c r="CL133" i="53"/>
  <c r="CK133" i="53"/>
  <c r="CJ133" i="53"/>
  <c r="CI133" i="53"/>
  <c r="CH133" i="53"/>
  <c r="CN131" i="53"/>
  <c r="CO131" i="53" s="1"/>
  <c r="CL131" i="53"/>
  <c r="CK131" i="53"/>
  <c r="CI131" i="53"/>
  <c r="CH131" i="53"/>
  <c r="CN130" i="53"/>
  <c r="CO130" i="53" s="1"/>
  <c r="CL130" i="53"/>
  <c r="CK130" i="53"/>
  <c r="CJ130" i="53"/>
  <c r="CI130" i="53"/>
  <c r="CH130" i="53"/>
  <c r="CN129" i="53"/>
  <c r="CO129" i="53" s="1"/>
  <c r="CL129" i="53"/>
  <c r="CK129" i="53"/>
  <c r="CI129" i="53"/>
  <c r="CH129" i="53"/>
  <c r="CN128" i="53"/>
  <c r="CO128" i="53" s="1"/>
  <c r="CL128" i="53"/>
  <c r="CK128" i="53"/>
  <c r="CI128" i="53"/>
  <c r="CH128" i="53"/>
  <c r="CN126" i="53"/>
  <c r="CO126" i="53" s="1"/>
  <c r="CL126" i="53"/>
  <c r="CK126" i="53"/>
  <c r="CJ126" i="53"/>
  <c r="CI126" i="53"/>
  <c r="CH126" i="53"/>
  <c r="CN125" i="53"/>
  <c r="CO125" i="53" s="1"/>
  <c r="CL125" i="53"/>
  <c r="CK125" i="53"/>
  <c r="CJ125" i="53"/>
  <c r="CI125" i="53"/>
  <c r="CH125" i="53"/>
  <c r="CN121" i="53"/>
  <c r="CO121" i="53" s="1"/>
  <c r="CL121" i="53"/>
  <c r="CK121" i="53"/>
  <c r="CJ121" i="53"/>
  <c r="CI121" i="53"/>
  <c r="CH121" i="53"/>
  <c r="CN120" i="53"/>
  <c r="CO120" i="53" s="1"/>
  <c r="CL120" i="53"/>
  <c r="CK120" i="53"/>
  <c r="CI120" i="53"/>
  <c r="CH120" i="53"/>
  <c r="CN119" i="53"/>
  <c r="CO119" i="53" s="1"/>
  <c r="CL119" i="53"/>
  <c r="CK119" i="53"/>
  <c r="CI119" i="53"/>
  <c r="CH119" i="53"/>
  <c r="CN118" i="53"/>
  <c r="CO118" i="53" s="1"/>
  <c r="CL118" i="53"/>
  <c r="CK118" i="53"/>
  <c r="CI118" i="53"/>
  <c r="CH118" i="53"/>
  <c r="CN117" i="53"/>
  <c r="CO117" i="53" s="1"/>
  <c r="CL117" i="53"/>
  <c r="CK117" i="53"/>
  <c r="CI117" i="53"/>
  <c r="CH117" i="53"/>
  <c r="CN116" i="53"/>
  <c r="CO116" i="53" s="1"/>
  <c r="CL116" i="53"/>
  <c r="CK116" i="53"/>
  <c r="CJ116" i="53"/>
  <c r="CI116" i="53"/>
  <c r="CH116" i="53"/>
  <c r="CN114" i="53"/>
  <c r="CO114" i="53" s="1"/>
  <c r="CL114" i="53"/>
  <c r="CK114" i="53"/>
  <c r="CJ114" i="53"/>
  <c r="CI114" i="53"/>
  <c r="CH114" i="53"/>
  <c r="CN112" i="53"/>
  <c r="CO112" i="53" s="1"/>
  <c r="CL112" i="53"/>
  <c r="CK112" i="53"/>
  <c r="CJ112" i="53"/>
  <c r="CI112" i="53"/>
  <c r="CH112" i="53"/>
  <c r="CN111" i="53"/>
  <c r="CO111" i="53" s="1"/>
  <c r="CL111" i="53"/>
  <c r="CK111" i="53"/>
  <c r="CI111" i="53"/>
  <c r="CH111" i="53"/>
  <c r="CN110" i="53"/>
  <c r="CO110" i="53" s="1"/>
  <c r="CL110" i="53"/>
  <c r="CK110" i="53"/>
  <c r="CI110" i="53"/>
  <c r="CH110" i="53"/>
  <c r="CN107" i="53"/>
  <c r="CO107" i="53" s="1"/>
  <c r="CL107" i="53"/>
  <c r="CK107" i="53"/>
  <c r="CI107" i="53"/>
  <c r="CH107" i="53"/>
  <c r="CN105" i="53"/>
  <c r="CO105" i="53" s="1"/>
  <c r="CL105" i="53"/>
  <c r="CK105" i="53"/>
  <c r="CJ105" i="53"/>
  <c r="CI105" i="53"/>
  <c r="CH105" i="53"/>
  <c r="CN104" i="53"/>
  <c r="CO104" i="53" s="1"/>
  <c r="CL104" i="53"/>
  <c r="CK104" i="53"/>
  <c r="CJ104" i="53"/>
  <c r="CI104" i="53"/>
  <c r="CH104" i="53"/>
  <c r="CN103" i="53"/>
  <c r="CO103" i="53" s="1"/>
  <c r="CL103" i="53"/>
  <c r="CK103" i="53"/>
  <c r="CJ103" i="53"/>
  <c r="CI103" i="53"/>
  <c r="CH103" i="53"/>
  <c r="CN102" i="53"/>
  <c r="CO102" i="53" s="1"/>
  <c r="CL102" i="53"/>
  <c r="CK102" i="53"/>
  <c r="CJ102" i="53"/>
  <c r="CI102" i="53"/>
  <c r="CH102" i="53"/>
  <c r="CN101" i="53"/>
  <c r="CO101" i="53" s="1"/>
  <c r="CL101" i="53"/>
  <c r="CK101" i="53"/>
  <c r="CJ101" i="53"/>
  <c r="CI101" i="53"/>
  <c r="CH101" i="53"/>
  <c r="CN98" i="53"/>
  <c r="CO98" i="53" s="1"/>
  <c r="CL98" i="53"/>
  <c r="CK98" i="53"/>
  <c r="CI98" i="53"/>
  <c r="CH98" i="53"/>
  <c r="CN95" i="53"/>
  <c r="CO95" i="53" s="1"/>
  <c r="CL95" i="53"/>
  <c r="CK95" i="53"/>
  <c r="CI95" i="53"/>
  <c r="CH95" i="53"/>
  <c r="CN94" i="53"/>
  <c r="CO94" i="53" s="1"/>
  <c r="CL94" i="53"/>
  <c r="CK94" i="53"/>
  <c r="CI94" i="53"/>
  <c r="CH94" i="53"/>
  <c r="CN92" i="53"/>
  <c r="CO92" i="53" s="1"/>
  <c r="CL92" i="53"/>
  <c r="CK92" i="53"/>
  <c r="CJ92" i="53"/>
  <c r="CI92" i="53"/>
  <c r="CH92" i="53"/>
  <c r="CN91" i="53"/>
  <c r="CO91" i="53" s="1"/>
  <c r="CL91" i="53"/>
  <c r="CK91" i="53"/>
  <c r="CJ91" i="53"/>
  <c r="CI91" i="53"/>
  <c r="CH91" i="53"/>
  <c r="CN90" i="53"/>
  <c r="CO90" i="53" s="1"/>
  <c r="CL90" i="53"/>
  <c r="CK90" i="53"/>
  <c r="CJ90" i="53"/>
  <c r="CI90" i="53"/>
  <c r="CH90" i="53"/>
  <c r="CN89" i="53"/>
  <c r="CO89" i="53" s="1"/>
  <c r="CL89" i="53"/>
  <c r="CK89" i="53"/>
  <c r="CJ89" i="53"/>
  <c r="CI89" i="53"/>
  <c r="CH89" i="53"/>
  <c r="CN88" i="53"/>
  <c r="CO88" i="53" s="1"/>
  <c r="CL88" i="53"/>
  <c r="CK88" i="53"/>
  <c r="CJ88" i="53"/>
  <c r="CI88" i="53"/>
  <c r="CH88" i="53"/>
  <c r="CN86" i="53"/>
  <c r="CO86" i="53" s="1"/>
  <c r="CL86" i="53"/>
  <c r="CK86" i="53"/>
  <c r="CJ86" i="53"/>
  <c r="CI86" i="53"/>
  <c r="CH86" i="53"/>
  <c r="CN85" i="53"/>
  <c r="CO85" i="53" s="1"/>
  <c r="CL85" i="53"/>
  <c r="CK85" i="53"/>
  <c r="CJ85" i="53"/>
  <c r="CI85" i="53"/>
  <c r="CH85" i="53"/>
  <c r="CN84" i="53"/>
  <c r="CO84" i="53" s="1"/>
  <c r="CL84" i="53"/>
  <c r="CK84" i="53"/>
  <c r="CJ84" i="53"/>
  <c r="CI84" i="53"/>
  <c r="CH84" i="53"/>
  <c r="CN83" i="53"/>
  <c r="CO83" i="53" s="1"/>
  <c r="CL83" i="53"/>
  <c r="CK83" i="53"/>
  <c r="CI83" i="53"/>
  <c r="CH83" i="53"/>
  <c r="CN82" i="53"/>
  <c r="CO82" i="53" s="1"/>
  <c r="CL82" i="53"/>
  <c r="CK82" i="53"/>
  <c r="CJ82" i="53"/>
  <c r="CI82" i="53"/>
  <c r="CH82" i="53"/>
  <c r="CN81" i="53"/>
  <c r="CO81" i="53" s="1"/>
  <c r="CL81" i="53"/>
  <c r="CK81" i="53"/>
  <c r="CJ81" i="53"/>
  <c r="CI81" i="53"/>
  <c r="CH81" i="53"/>
  <c r="CN79" i="53"/>
  <c r="CO79" i="53" s="1"/>
  <c r="CL79" i="53"/>
  <c r="CK79" i="53"/>
  <c r="CI79" i="53"/>
  <c r="CH79" i="53"/>
  <c r="CN77" i="53"/>
  <c r="CO77" i="53" s="1"/>
  <c r="CL77" i="53"/>
  <c r="CK77" i="53"/>
  <c r="CJ77" i="53"/>
  <c r="CI77" i="53"/>
  <c r="CH77" i="53"/>
  <c r="CN76" i="53"/>
  <c r="CO76" i="53" s="1"/>
  <c r="CL76" i="53"/>
  <c r="CK76" i="53"/>
  <c r="CI76" i="53"/>
  <c r="CH76" i="53"/>
  <c r="CN74" i="53"/>
  <c r="CO74" i="53" s="1"/>
  <c r="CL74" i="53"/>
  <c r="CK74" i="53"/>
  <c r="CJ74" i="53"/>
  <c r="CI74" i="53"/>
  <c r="CH74" i="53"/>
  <c r="CN72" i="53"/>
  <c r="CO72" i="53" s="1"/>
  <c r="CL72" i="53"/>
  <c r="CK72" i="53"/>
  <c r="CJ72" i="53"/>
  <c r="CI72" i="53"/>
  <c r="CH72" i="53"/>
  <c r="CN71" i="53"/>
  <c r="CO71" i="53" s="1"/>
  <c r="CL71" i="53"/>
  <c r="CK71" i="53"/>
  <c r="CJ71" i="53"/>
  <c r="CI71" i="53"/>
  <c r="CH71" i="53"/>
  <c r="CN68" i="53"/>
  <c r="CO68" i="53" s="1"/>
  <c r="CL68" i="53"/>
  <c r="CK68" i="53"/>
  <c r="CJ68" i="53"/>
  <c r="CI68" i="53"/>
  <c r="CH68" i="53"/>
  <c r="CN67" i="53"/>
  <c r="CO67" i="53" s="1"/>
  <c r="CL67" i="53"/>
  <c r="CK67" i="53"/>
  <c r="CJ67" i="53"/>
  <c r="CI67" i="53"/>
  <c r="CH67" i="53"/>
  <c r="CN63" i="53"/>
  <c r="CO63" i="53" s="1"/>
  <c r="CL63" i="53"/>
  <c r="CK63" i="53"/>
  <c r="CI63" i="53"/>
  <c r="CH63" i="53"/>
  <c r="CN61" i="53"/>
  <c r="CO61" i="53" s="1"/>
  <c r="CL61" i="53"/>
  <c r="CK61" i="53"/>
  <c r="CJ61" i="53"/>
  <c r="CI61" i="53"/>
  <c r="CH61" i="53"/>
  <c r="CN60" i="53"/>
  <c r="CO60" i="53" s="1"/>
  <c r="CL60" i="53"/>
  <c r="CK60" i="53"/>
  <c r="CJ60" i="53"/>
  <c r="CI60" i="53"/>
  <c r="CH60" i="53"/>
  <c r="CN59" i="53"/>
  <c r="CO59" i="53" s="1"/>
  <c r="CL59" i="53"/>
  <c r="CK59" i="53"/>
  <c r="CI59" i="53"/>
  <c r="CH59" i="53"/>
  <c r="CN58" i="53"/>
  <c r="CO58" i="53" s="1"/>
  <c r="CL58" i="53"/>
  <c r="CK58" i="53"/>
  <c r="CI58" i="53"/>
  <c r="CH58" i="53"/>
  <c r="CN56" i="53"/>
  <c r="CO56" i="53" s="1"/>
  <c r="CL56" i="53"/>
  <c r="CK56" i="53"/>
  <c r="CJ56" i="53"/>
  <c r="CI56" i="53"/>
  <c r="CH56" i="53"/>
  <c r="CN55" i="53"/>
  <c r="CO55" i="53" s="1"/>
  <c r="CL55" i="53"/>
  <c r="CK55" i="53"/>
  <c r="CI55" i="53"/>
  <c r="CH55" i="53"/>
  <c r="CN52" i="53"/>
  <c r="CO52" i="53" s="1"/>
  <c r="CL52" i="53"/>
  <c r="CK52" i="53"/>
  <c r="CJ52" i="53"/>
  <c r="CI52" i="53"/>
  <c r="CH52" i="53"/>
  <c r="CN51" i="53"/>
  <c r="CO51" i="53" s="1"/>
  <c r="CL51" i="53"/>
  <c r="CK51" i="53"/>
  <c r="CJ51" i="53"/>
  <c r="CI51" i="53"/>
  <c r="CH51" i="53"/>
  <c r="CN50" i="53"/>
  <c r="CO50" i="53" s="1"/>
  <c r="CL50" i="53"/>
  <c r="CK50" i="53"/>
  <c r="CJ50" i="53"/>
  <c r="CI50" i="53"/>
  <c r="CH50" i="53"/>
  <c r="CN49" i="53"/>
  <c r="CO49" i="53" s="1"/>
  <c r="CL49" i="53"/>
  <c r="CK49" i="53"/>
  <c r="CJ49" i="53"/>
  <c r="CI49" i="53"/>
  <c r="CH49" i="53"/>
  <c r="CN48" i="53"/>
  <c r="CO48" i="53" s="1"/>
  <c r="CL48" i="53"/>
  <c r="CK48" i="53"/>
  <c r="CJ48" i="53"/>
  <c r="CI48" i="53"/>
  <c r="CH48" i="53"/>
  <c r="CN47" i="53"/>
  <c r="CO47" i="53" s="1"/>
  <c r="CL47" i="53"/>
  <c r="CK47" i="53"/>
  <c r="CJ47" i="53"/>
  <c r="CI47" i="53"/>
  <c r="CH47" i="53"/>
  <c r="CN46" i="53"/>
  <c r="CO46" i="53" s="1"/>
  <c r="CL46" i="53"/>
  <c r="CK46" i="53"/>
  <c r="CJ46" i="53"/>
  <c r="CI46" i="53"/>
  <c r="CH46" i="53"/>
  <c r="CN45" i="53"/>
  <c r="CO45" i="53" s="1"/>
  <c r="CL45" i="53"/>
  <c r="CK45" i="53"/>
  <c r="CJ45" i="53"/>
  <c r="CI45" i="53"/>
  <c r="CH45" i="53"/>
  <c r="CN44" i="53"/>
  <c r="CO44" i="53" s="1"/>
  <c r="CL44" i="53"/>
  <c r="CK44" i="53"/>
  <c r="CI44" i="53"/>
  <c r="CH44" i="53"/>
  <c r="CN43" i="53"/>
  <c r="CO43" i="53" s="1"/>
  <c r="CL43" i="53"/>
  <c r="CK43" i="53"/>
  <c r="CN42" i="53"/>
  <c r="CO42" i="53" s="1"/>
  <c r="CL42" i="53"/>
  <c r="CK42" i="53"/>
  <c r="CJ42" i="53"/>
  <c r="CI42" i="53"/>
  <c r="CH42" i="53"/>
  <c r="CN41" i="53"/>
  <c r="CO41" i="53" s="1"/>
  <c r="CL41" i="53"/>
  <c r="CK41" i="53"/>
  <c r="CI41" i="53"/>
  <c r="CH41" i="53"/>
  <c r="CN40" i="53"/>
  <c r="CO40" i="53" s="1"/>
  <c r="CL40" i="53"/>
  <c r="CK40" i="53"/>
  <c r="CI40" i="53"/>
  <c r="CH40" i="53"/>
  <c r="CN39" i="53"/>
  <c r="CO39" i="53" s="1"/>
  <c r="CL39" i="53"/>
  <c r="CK39" i="53"/>
  <c r="CI39" i="53"/>
  <c r="CH39" i="53"/>
  <c r="CN38" i="53"/>
  <c r="CO38" i="53" s="1"/>
  <c r="CL38" i="53"/>
  <c r="CK38" i="53"/>
  <c r="CI38" i="53"/>
  <c r="CH38" i="53"/>
  <c r="CN37" i="53"/>
  <c r="CO37" i="53" s="1"/>
  <c r="CL37" i="53"/>
  <c r="CK37" i="53"/>
  <c r="CJ37" i="53"/>
  <c r="CI37" i="53"/>
  <c r="CH37" i="53"/>
  <c r="CN35" i="53"/>
  <c r="CO35" i="53" s="1"/>
  <c r="CL35" i="53"/>
  <c r="CK35" i="53"/>
  <c r="CJ35" i="53"/>
  <c r="CI35" i="53"/>
  <c r="CH35" i="53"/>
  <c r="CN34" i="53"/>
  <c r="CO34" i="53" s="1"/>
  <c r="CL34" i="53"/>
  <c r="CK34" i="53"/>
  <c r="CJ34" i="53"/>
  <c r="CI34" i="53"/>
  <c r="CH34" i="53"/>
  <c r="CN33" i="53"/>
  <c r="CO33" i="53" s="1"/>
  <c r="CL33" i="53"/>
  <c r="CK33" i="53"/>
  <c r="CJ33" i="53"/>
  <c r="CI33" i="53"/>
  <c r="CH33" i="53"/>
  <c r="CN32" i="53"/>
  <c r="CO32" i="53" s="1"/>
  <c r="CL32" i="53"/>
  <c r="CK32" i="53"/>
  <c r="CI32" i="53"/>
  <c r="CH32" i="53"/>
  <c r="CN31" i="53"/>
  <c r="CO31" i="53" s="1"/>
  <c r="CL31" i="53"/>
  <c r="CK31" i="53"/>
  <c r="CJ31" i="53"/>
  <c r="CI31" i="53"/>
  <c r="CH31" i="53"/>
  <c r="CN30" i="53"/>
  <c r="CO30" i="53" s="1"/>
  <c r="CL30" i="53"/>
  <c r="CK30" i="53"/>
  <c r="CJ30" i="53"/>
  <c r="CI30" i="53"/>
  <c r="CH30" i="53"/>
  <c r="CN29" i="53"/>
  <c r="CO29" i="53" s="1"/>
  <c r="CL29" i="53"/>
  <c r="CK29" i="53"/>
  <c r="CJ29" i="53"/>
  <c r="CI29" i="53"/>
  <c r="CH29" i="53"/>
  <c r="CN28" i="53"/>
  <c r="CO28" i="53" s="1"/>
  <c r="CL28" i="53"/>
  <c r="CK28" i="53"/>
  <c r="CJ28" i="53"/>
  <c r="CI28" i="53"/>
  <c r="CH28" i="53"/>
  <c r="CN27" i="53"/>
  <c r="CO27" i="53" s="1"/>
  <c r="CL27" i="53"/>
  <c r="CK27" i="53"/>
  <c r="CJ27" i="53"/>
  <c r="CI27" i="53"/>
  <c r="CH27" i="53"/>
  <c r="CN26" i="53"/>
  <c r="CO26" i="53" s="1"/>
  <c r="CL26" i="53"/>
  <c r="CK26" i="53"/>
  <c r="CJ26" i="53"/>
  <c r="CI26" i="53"/>
  <c r="CH26" i="53"/>
  <c r="CN25" i="53"/>
  <c r="CO25" i="53" s="1"/>
  <c r="CL25" i="53"/>
  <c r="CK25" i="53"/>
  <c r="CJ25" i="53"/>
  <c r="CI25" i="53"/>
  <c r="CH25" i="53"/>
  <c r="CN24" i="53"/>
  <c r="CO24" i="53" s="1"/>
  <c r="CL24" i="53"/>
  <c r="CK24" i="53"/>
  <c r="CJ24" i="53"/>
  <c r="CI24" i="53"/>
  <c r="CH24" i="53"/>
  <c r="CN23" i="53"/>
  <c r="CO23" i="53" s="1"/>
  <c r="CL23" i="53"/>
  <c r="CK23" i="53"/>
  <c r="CJ23" i="53"/>
  <c r="CI23" i="53"/>
  <c r="CH23" i="53"/>
  <c r="CN22" i="53"/>
  <c r="CO22" i="53" s="1"/>
  <c r="CL22" i="53"/>
  <c r="CK22" i="53"/>
  <c r="CJ22" i="53"/>
  <c r="CI22" i="53"/>
  <c r="CH22" i="53"/>
  <c r="CN21" i="53"/>
  <c r="CO21" i="53" s="1"/>
  <c r="CL21" i="53"/>
  <c r="CK21" i="53"/>
  <c r="CJ21" i="53"/>
  <c r="CI21" i="53"/>
  <c r="CH21" i="53"/>
  <c r="CN20" i="53"/>
  <c r="CO20" i="53" s="1"/>
  <c r="CL20" i="53"/>
  <c r="CK20" i="53"/>
  <c r="CI20" i="53"/>
  <c r="CH20" i="53"/>
  <c r="CN19" i="53"/>
  <c r="CO19" i="53" s="1"/>
  <c r="CL19" i="53"/>
  <c r="CK19" i="53"/>
  <c r="CJ19" i="53"/>
  <c r="CI19" i="53"/>
  <c r="CH19" i="53"/>
  <c r="CN16" i="53"/>
  <c r="CO16" i="53" s="1"/>
  <c r="CL16" i="53"/>
  <c r="CK16" i="53"/>
  <c r="CI16" i="53"/>
  <c r="CH16" i="53"/>
  <c r="CD8" i="53"/>
  <c r="CC2" i="53"/>
  <c r="CA420" i="53" s="1"/>
  <c r="BN419" i="53"/>
  <c r="BR421" i="53" s="1"/>
  <c r="BO414" i="53"/>
  <c r="BW411" i="53"/>
  <c r="BX411" i="53" s="1"/>
  <c r="BU411" i="53"/>
  <c r="BT411" i="53"/>
  <c r="BS411" i="53"/>
  <c r="BR411" i="53"/>
  <c r="BQ411" i="53"/>
  <c r="BX409" i="53"/>
  <c r="BW409" i="53"/>
  <c r="BU409" i="53"/>
  <c r="BT409" i="53"/>
  <c r="BS409" i="53"/>
  <c r="BR409" i="53"/>
  <c r="BQ409" i="53"/>
  <c r="BW407" i="53"/>
  <c r="BX407" i="53" s="1"/>
  <c r="BU407" i="53"/>
  <c r="BT407" i="53"/>
  <c r="BS407" i="53"/>
  <c r="BR407" i="53"/>
  <c r="BQ407" i="53"/>
  <c r="BW406" i="53"/>
  <c r="BX406" i="53" s="1"/>
  <c r="BU406" i="53"/>
  <c r="BT406" i="53"/>
  <c r="BS406" i="53"/>
  <c r="BR406" i="53"/>
  <c r="BQ406" i="53"/>
  <c r="BW404" i="53"/>
  <c r="BX404" i="53" s="1"/>
  <c r="BU404" i="53"/>
  <c r="BT404" i="53"/>
  <c r="BS404" i="53"/>
  <c r="BR404" i="53"/>
  <c r="BQ404" i="53"/>
  <c r="BX402" i="53"/>
  <c r="BW402" i="53"/>
  <c r="BU402" i="53"/>
  <c r="BT402" i="53"/>
  <c r="BS402" i="53"/>
  <c r="BR402" i="53"/>
  <c r="BQ402" i="53"/>
  <c r="BW400" i="53"/>
  <c r="BX400" i="53" s="1"/>
  <c r="BU400" i="53"/>
  <c r="BT400" i="53"/>
  <c r="BS400" i="53"/>
  <c r="BR400" i="53"/>
  <c r="BQ400" i="53"/>
  <c r="BW398" i="53"/>
  <c r="BX398" i="53" s="1"/>
  <c r="BU398" i="53"/>
  <c r="BT398" i="53"/>
  <c r="BS398" i="53"/>
  <c r="BR398" i="53"/>
  <c r="BQ398" i="53"/>
  <c r="BW397" i="53"/>
  <c r="BX397" i="53" s="1"/>
  <c r="BU397" i="53"/>
  <c r="BT397" i="53"/>
  <c r="BS397" i="53"/>
  <c r="BR397" i="53"/>
  <c r="BQ397" i="53"/>
  <c r="BX396" i="53"/>
  <c r="BW396" i="53"/>
  <c r="BU396" i="53"/>
  <c r="BT396" i="53"/>
  <c r="BS396" i="53"/>
  <c r="BR396" i="53"/>
  <c r="BQ396" i="53"/>
  <c r="BW395" i="53"/>
  <c r="BX395" i="53" s="1"/>
  <c r="BU395" i="53"/>
  <c r="BT395" i="53"/>
  <c r="BS395" i="53"/>
  <c r="BR395" i="53"/>
  <c r="BQ395" i="53"/>
  <c r="BW394" i="53"/>
  <c r="BX394" i="53" s="1"/>
  <c r="BU394" i="53"/>
  <c r="BT394" i="53"/>
  <c r="BS394" i="53"/>
  <c r="BR394" i="53"/>
  <c r="BQ394" i="53"/>
  <c r="BW393" i="53"/>
  <c r="BX393" i="53" s="1"/>
  <c r="BU393" i="53"/>
  <c r="BT393" i="53"/>
  <c r="BS393" i="53"/>
  <c r="BR393" i="53"/>
  <c r="BQ393" i="53"/>
  <c r="BX391" i="53"/>
  <c r="BW391" i="53"/>
  <c r="BU391" i="53"/>
  <c r="BT391" i="53"/>
  <c r="BS391" i="53"/>
  <c r="BR391" i="53"/>
  <c r="BQ391" i="53"/>
  <c r="BW390" i="53"/>
  <c r="BX390" i="53" s="1"/>
  <c r="BU390" i="53"/>
  <c r="BT390" i="53"/>
  <c r="BS390" i="53"/>
  <c r="BR390" i="53"/>
  <c r="BQ390" i="53"/>
  <c r="BW389" i="53"/>
  <c r="BX389" i="53" s="1"/>
  <c r="BU389" i="53"/>
  <c r="BT389" i="53"/>
  <c r="BS389" i="53"/>
  <c r="BR389" i="53"/>
  <c r="BQ389" i="53"/>
  <c r="BW388" i="53"/>
  <c r="BX388" i="53" s="1"/>
  <c r="BU388" i="53"/>
  <c r="BT388" i="53"/>
  <c r="BS388" i="53"/>
  <c r="BR388" i="53"/>
  <c r="BQ388" i="53"/>
  <c r="BX387" i="53"/>
  <c r="BW387" i="53"/>
  <c r="BU387" i="53"/>
  <c r="BT387" i="53"/>
  <c r="BS387" i="53"/>
  <c r="BR387" i="53"/>
  <c r="BQ387" i="53"/>
  <c r="BW386" i="53"/>
  <c r="BX386" i="53" s="1"/>
  <c r="BU386" i="53"/>
  <c r="BT386" i="53"/>
  <c r="BS386" i="53"/>
  <c r="BR386" i="53"/>
  <c r="BQ386" i="53"/>
  <c r="BW384" i="53"/>
  <c r="BX384" i="53" s="1"/>
  <c r="BU384" i="53"/>
  <c r="BT384" i="53"/>
  <c r="BS384" i="53"/>
  <c r="BR384" i="53"/>
  <c r="BQ384" i="53"/>
  <c r="BW383" i="53"/>
  <c r="BX383" i="53" s="1"/>
  <c r="BU383" i="53"/>
  <c r="BT383" i="53"/>
  <c r="BS383" i="53"/>
  <c r="BR383" i="53"/>
  <c r="BQ383" i="53"/>
  <c r="BX382" i="53"/>
  <c r="BW382" i="53"/>
  <c r="BU382" i="53"/>
  <c r="BT382" i="53"/>
  <c r="BS382" i="53"/>
  <c r="BR382" i="53"/>
  <c r="BQ382" i="53"/>
  <c r="BW381" i="53"/>
  <c r="BX381" i="53" s="1"/>
  <c r="BU381" i="53"/>
  <c r="BT381" i="53"/>
  <c r="BS381" i="53"/>
  <c r="BR381" i="53"/>
  <c r="BQ381" i="53"/>
  <c r="BW380" i="53"/>
  <c r="BX380" i="53" s="1"/>
  <c r="BU380" i="53"/>
  <c r="BT380" i="53"/>
  <c r="BS380" i="53"/>
  <c r="BR380" i="53"/>
  <c r="BQ380" i="53"/>
  <c r="BW379" i="53"/>
  <c r="BX379" i="53" s="1"/>
  <c r="BU379" i="53"/>
  <c r="BT379" i="53"/>
  <c r="BS379" i="53"/>
  <c r="BR379" i="53"/>
  <c r="BQ379" i="53"/>
  <c r="BX377" i="53"/>
  <c r="BW377" i="53"/>
  <c r="BU377" i="53"/>
  <c r="BT377" i="53"/>
  <c r="BS377" i="53"/>
  <c r="BR377" i="53"/>
  <c r="BQ377" i="53"/>
  <c r="BW373" i="53"/>
  <c r="BX373" i="53" s="1"/>
  <c r="BU373" i="53"/>
  <c r="BT373" i="53"/>
  <c r="BS373" i="53"/>
  <c r="BR373" i="53"/>
  <c r="BQ373" i="53"/>
  <c r="BW372" i="53"/>
  <c r="BX372" i="53" s="1"/>
  <c r="BU372" i="53"/>
  <c r="BT372" i="53"/>
  <c r="BS372" i="53"/>
  <c r="BR372" i="53"/>
  <c r="BQ372" i="53"/>
  <c r="BW370" i="53"/>
  <c r="BX370" i="53" s="1"/>
  <c r="BU370" i="53"/>
  <c r="BT370" i="53"/>
  <c r="BS370" i="53"/>
  <c r="BR370" i="53"/>
  <c r="BQ370" i="53"/>
  <c r="BW368" i="53"/>
  <c r="BX368" i="53" s="1"/>
  <c r="BU368" i="53"/>
  <c r="BT368" i="53"/>
  <c r="BS368" i="53"/>
  <c r="BR368" i="53"/>
  <c r="BQ368" i="53"/>
  <c r="BW367" i="53"/>
  <c r="BX367" i="53" s="1"/>
  <c r="BU367" i="53"/>
  <c r="BT367" i="53"/>
  <c r="BS367" i="53"/>
  <c r="BR367" i="53"/>
  <c r="BQ367" i="53"/>
  <c r="BW366" i="53"/>
  <c r="BX366" i="53" s="1"/>
  <c r="BU366" i="53"/>
  <c r="BT366" i="53"/>
  <c r="BS366" i="53"/>
  <c r="BR366" i="53"/>
  <c r="BQ366" i="53"/>
  <c r="BW365" i="53"/>
  <c r="BX365" i="53" s="1"/>
  <c r="BU365" i="53"/>
  <c r="BT365" i="53"/>
  <c r="BS365" i="53"/>
  <c r="BR365" i="53"/>
  <c r="BQ365" i="53"/>
  <c r="BX364" i="53"/>
  <c r="BW364" i="53"/>
  <c r="BU364" i="53"/>
  <c r="BT364" i="53"/>
  <c r="BS364" i="53"/>
  <c r="BR364" i="53"/>
  <c r="BQ364" i="53"/>
  <c r="BW363" i="53"/>
  <c r="BX363" i="53" s="1"/>
  <c r="BU363" i="53"/>
  <c r="BT363" i="53"/>
  <c r="BS363" i="53"/>
  <c r="BR363" i="53"/>
  <c r="BQ363" i="53"/>
  <c r="BW362" i="53"/>
  <c r="BX362" i="53" s="1"/>
  <c r="BU362" i="53"/>
  <c r="BT362" i="53"/>
  <c r="BS362" i="53"/>
  <c r="BR362" i="53"/>
  <c r="BQ362" i="53"/>
  <c r="BW361" i="53"/>
  <c r="BX361" i="53" s="1"/>
  <c r="BU361" i="53"/>
  <c r="BT361" i="53"/>
  <c r="BS361" i="53"/>
  <c r="BR361" i="53"/>
  <c r="BQ361" i="53"/>
  <c r="BX359" i="53"/>
  <c r="BW359" i="53"/>
  <c r="BU359" i="53"/>
  <c r="BT359" i="53"/>
  <c r="BS359" i="53"/>
  <c r="BR359" i="53"/>
  <c r="BQ359" i="53"/>
  <c r="BW358" i="53"/>
  <c r="BX358" i="53" s="1"/>
  <c r="BU358" i="53"/>
  <c r="BT358" i="53"/>
  <c r="BS358" i="53"/>
  <c r="BR358" i="53"/>
  <c r="BQ358" i="53"/>
  <c r="BW356" i="53"/>
  <c r="BX356" i="53" s="1"/>
  <c r="BU356" i="53"/>
  <c r="BT356" i="53"/>
  <c r="BS356" i="53"/>
  <c r="BR356" i="53"/>
  <c r="BQ356" i="53"/>
  <c r="BW355" i="53"/>
  <c r="BX355" i="53" s="1"/>
  <c r="BU355" i="53"/>
  <c r="BT355" i="53"/>
  <c r="BS355" i="53"/>
  <c r="BR355" i="53"/>
  <c r="BQ355" i="53"/>
  <c r="BW354" i="53"/>
  <c r="BX354" i="53" s="1"/>
  <c r="BU354" i="53"/>
  <c r="BT354" i="53"/>
  <c r="BS354" i="53"/>
  <c r="BR354" i="53"/>
  <c r="BQ354" i="53"/>
  <c r="BW353" i="53"/>
  <c r="BX353" i="53" s="1"/>
  <c r="BU353" i="53"/>
  <c r="BT353" i="53"/>
  <c r="BS353" i="53"/>
  <c r="BR353" i="53"/>
  <c r="BQ353" i="53"/>
  <c r="BW352" i="53"/>
  <c r="BX352" i="53" s="1"/>
  <c r="BU352" i="53"/>
  <c r="BT352" i="53"/>
  <c r="BS352" i="53"/>
  <c r="BR352" i="53"/>
  <c r="BQ352" i="53"/>
  <c r="BW351" i="53"/>
  <c r="BX351" i="53" s="1"/>
  <c r="BU351" i="53"/>
  <c r="BT351" i="53"/>
  <c r="BS351" i="53"/>
  <c r="BR351" i="53"/>
  <c r="BQ351" i="53"/>
  <c r="BX350" i="53"/>
  <c r="BW350" i="53"/>
  <c r="BU350" i="53"/>
  <c r="BT350" i="53"/>
  <c r="BS350" i="53"/>
  <c r="BR350" i="53"/>
  <c r="BQ350" i="53"/>
  <c r="BW349" i="53"/>
  <c r="BX349" i="53" s="1"/>
  <c r="BU349" i="53"/>
  <c r="BT349" i="53"/>
  <c r="BS349" i="53"/>
  <c r="BR349" i="53"/>
  <c r="BQ349" i="53"/>
  <c r="BW348" i="53"/>
  <c r="BX348" i="53" s="1"/>
  <c r="BU348" i="53"/>
  <c r="BT348" i="53"/>
  <c r="BS348" i="53"/>
  <c r="BR348" i="53"/>
  <c r="BQ348" i="53"/>
  <c r="BW347" i="53"/>
  <c r="BX347" i="53" s="1"/>
  <c r="BU347" i="53"/>
  <c r="BT347" i="53"/>
  <c r="BS347" i="53"/>
  <c r="BR347" i="53"/>
  <c r="BQ347" i="53"/>
  <c r="BW346" i="53"/>
  <c r="BX346" i="53" s="1"/>
  <c r="BU346" i="53"/>
  <c r="BT346" i="53"/>
  <c r="BS346" i="53"/>
  <c r="BR346" i="53"/>
  <c r="BQ346" i="53"/>
  <c r="BW342" i="53"/>
  <c r="BX342" i="53" s="1"/>
  <c r="BU342" i="53"/>
  <c r="BT342" i="53"/>
  <c r="BS342" i="53"/>
  <c r="BR342" i="53"/>
  <c r="BQ342" i="53"/>
  <c r="BW341" i="53"/>
  <c r="BX341" i="53" s="1"/>
  <c r="BU341" i="53"/>
  <c r="BT341" i="53"/>
  <c r="BS341" i="53"/>
  <c r="BR341" i="53"/>
  <c r="BQ341" i="53"/>
  <c r="BW340" i="53"/>
  <c r="BX340" i="53" s="1"/>
  <c r="BU340" i="53"/>
  <c r="BT340" i="53"/>
  <c r="BS340" i="53"/>
  <c r="BR340" i="53"/>
  <c r="BQ340" i="53"/>
  <c r="BW338" i="53"/>
  <c r="BX338" i="53" s="1"/>
  <c r="BU338" i="53"/>
  <c r="BT338" i="53"/>
  <c r="BS338" i="53"/>
  <c r="BR338" i="53"/>
  <c r="BQ338" i="53"/>
  <c r="BW337" i="53"/>
  <c r="BX337" i="53" s="1"/>
  <c r="BU337" i="53"/>
  <c r="BT337" i="53"/>
  <c r="BS337" i="53"/>
  <c r="BR337" i="53"/>
  <c r="BQ337" i="53"/>
  <c r="BW336" i="53"/>
  <c r="BX336" i="53" s="1"/>
  <c r="BU336" i="53"/>
  <c r="BT336" i="53"/>
  <c r="BS336" i="53"/>
  <c r="BR336" i="53"/>
  <c r="BQ336" i="53"/>
  <c r="BW335" i="53"/>
  <c r="BX335" i="53" s="1"/>
  <c r="BU335" i="53"/>
  <c r="BT335" i="53"/>
  <c r="BS335" i="53"/>
  <c r="BR335" i="53"/>
  <c r="BQ335" i="53"/>
  <c r="BW334" i="53"/>
  <c r="BX334" i="53" s="1"/>
  <c r="BU334" i="53"/>
  <c r="BT334" i="53"/>
  <c r="BS334" i="53"/>
  <c r="BR334" i="53"/>
  <c r="BQ334" i="53"/>
  <c r="BW333" i="53"/>
  <c r="BX333" i="53" s="1"/>
  <c r="BU333" i="53"/>
  <c r="BT333" i="53"/>
  <c r="BS333" i="53"/>
  <c r="BR333" i="53"/>
  <c r="BQ333" i="53"/>
  <c r="BW330" i="53"/>
  <c r="BX330" i="53" s="1"/>
  <c r="BU330" i="53"/>
  <c r="BT330" i="53"/>
  <c r="BS330" i="53"/>
  <c r="BR330" i="53"/>
  <c r="BQ330" i="53"/>
  <c r="BW329" i="53"/>
  <c r="BX329" i="53" s="1"/>
  <c r="BU329" i="53"/>
  <c r="BT329" i="53"/>
  <c r="BS329" i="53"/>
  <c r="BR329" i="53"/>
  <c r="BQ329" i="53"/>
  <c r="BW328" i="53"/>
  <c r="BX328" i="53" s="1"/>
  <c r="BU328" i="53"/>
  <c r="BT328" i="53"/>
  <c r="BS328" i="53"/>
  <c r="BR328" i="53"/>
  <c r="BQ328" i="53"/>
  <c r="BW327" i="53"/>
  <c r="BX327" i="53" s="1"/>
  <c r="BU327" i="53"/>
  <c r="BT327" i="53"/>
  <c r="BS327" i="53"/>
  <c r="BR327" i="53"/>
  <c r="BQ327" i="53"/>
  <c r="BW326" i="53"/>
  <c r="BX326" i="53" s="1"/>
  <c r="BU326" i="53"/>
  <c r="BT326" i="53"/>
  <c r="BS326" i="53"/>
  <c r="BR326" i="53"/>
  <c r="BQ326" i="53"/>
  <c r="BX325" i="53"/>
  <c r="BW325" i="53"/>
  <c r="BU325" i="53"/>
  <c r="BT325" i="53"/>
  <c r="BS325" i="53"/>
  <c r="BR325" i="53"/>
  <c r="BQ325" i="53"/>
  <c r="BW324" i="53"/>
  <c r="BX324" i="53" s="1"/>
  <c r="BU324" i="53"/>
  <c r="BT324" i="53"/>
  <c r="BS324" i="53"/>
  <c r="BR324" i="53"/>
  <c r="BQ324" i="53"/>
  <c r="BW323" i="53"/>
  <c r="BX323" i="53" s="1"/>
  <c r="BU323" i="53"/>
  <c r="BT323" i="53"/>
  <c r="BS323" i="53"/>
  <c r="BR323" i="53"/>
  <c r="BQ323" i="53"/>
  <c r="BW322" i="53"/>
  <c r="BX322" i="53" s="1"/>
  <c r="BU322" i="53"/>
  <c r="BT322" i="53"/>
  <c r="BS322" i="53"/>
  <c r="BR322" i="53"/>
  <c r="BQ322" i="53"/>
  <c r="BW321" i="53"/>
  <c r="BX321" i="53" s="1"/>
  <c r="BU321" i="53"/>
  <c r="BT321" i="53"/>
  <c r="BS321" i="53"/>
  <c r="BR321" i="53"/>
  <c r="BQ321" i="53"/>
  <c r="BW320" i="53"/>
  <c r="BX320" i="53" s="1"/>
  <c r="BU320" i="53"/>
  <c r="BT320" i="53"/>
  <c r="BS320" i="53"/>
  <c r="BR320" i="53"/>
  <c r="BQ320" i="53"/>
  <c r="BW319" i="53"/>
  <c r="BX319" i="53" s="1"/>
  <c r="BU319" i="53"/>
  <c r="BT319" i="53"/>
  <c r="BS319" i="53"/>
  <c r="BR319" i="53"/>
  <c r="BQ319" i="53"/>
  <c r="BW318" i="53"/>
  <c r="BX318" i="53" s="1"/>
  <c r="BU318" i="53"/>
  <c r="BT318" i="53"/>
  <c r="BS318" i="53"/>
  <c r="BR318" i="53"/>
  <c r="BQ318" i="53"/>
  <c r="BW317" i="53"/>
  <c r="BX317" i="53" s="1"/>
  <c r="BU317" i="53"/>
  <c r="BT317" i="53"/>
  <c r="BS317" i="53"/>
  <c r="BR317" i="53"/>
  <c r="BQ317" i="53"/>
  <c r="BW316" i="53"/>
  <c r="BX316" i="53" s="1"/>
  <c r="BU316" i="53"/>
  <c r="BT316" i="53"/>
  <c r="BS316" i="53"/>
  <c r="BR316" i="53"/>
  <c r="BQ316" i="53"/>
  <c r="BW315" i="53"/>
  <c r="BX315" i="53" s="1"/>
  <c r="BU315" i="53"/>
  <c r="BT315" i="53"/>
  <c r="BS315" i="53"/>
  <c r="BR315" i="53"/>
  <c r="BQ315" i="53"/>
  <c r="BW314" i="53"/>
  <c r="BX314" i="53" s="1"/>
  <c r="BU314" i="53"/>
  <c r="BT314" i="53"/>
  <c r="BS314" i="53"/>
  <c r="BR314" i="53"/>
  <c r="BQ314" i="53"/>
  <c r="BW313" i="53"/>
  <c r="BX313" i="53" s="1"/>
  <c r="BU313" i="53"/>
  <c r="BT313" i="53"/>
  <c r="BS313" i="53"/>
  <c r="BR313" i="53"/>
  <c r="BQ313" i="53"/>
  <c r="BW312" i="53"/>
  <c r="BX312" i="53" s="1"/>
  <c r="BU312" i="53"/>
  <c r="BT312" i="53"/>
  <c r="BS312" i="53"/>
  <c r="BR312" i="53"/>
  <c r="BQ312" i="53"/>
  <c r="BW311" i="53"/>
  <c r="BX311" i="53" s="1"/>
  <c r="BU311" i="53"/>
  <c r="BT311" i="53"/>
  <c r="BS311" i="53"/>
  <c r="BR311" i="53"/>
  <c r="BQ311" i="53"/>
  <c r="BW308" i="53"/>
  <c r="BX308" i="53" s="1"/>
  <c r="BU308" i="53"/>
  <c r="BT308" i="53"/>
  <c r="BS308" i="53"/>
  <c r="BR308" i="53"/>
  <c r="BQ308" i="53"/>
  <c r="BW307" i="53"/>
  <c r="BX307" i="53" s="1"/>
  <c r="BU307" i="53"/>
  <c r="BT307" i="53"/>
  <c r="BS307" i="53"/>
  <c r="BR307" i="53"/>
  <c r="BQ307" i="53"/>
  <c r="BW306" i="53"/>
  <c r="BX306" i="53" s="1"/>
  <c r="BU306" i="53"/>
  <c r="BT306" i="53"/>
  <c r="BS306" i="53"/>
  <c r="BR306" i="53"/>
  <c r="BQ306" i="53"/>
  <c r="BW305" i="53"/>
  <c r="BX305" i="53" s="1"/>
  <c r="BU305" i="53"/>
  <c r="BT305" i="53"/>
  <c r="BS305" i="53"/>
  <c r="BR305" i="53"/>
  <c r="BQ305" i="53"/>
  <c r="BW304" i="53"/>
  <c r="BX304" i="53" s="1"/>
  <c r="BU304" i="53"/>
  <c r="BT304" i="53"/>
  <c r="BS304" i="53"/>
  <c r="BR304" i="53"/>
  <c r="BQ304" i="53"/>
  <c r="BW301" i="53"/>
  <c r="BX301" i="53" s="1"/>
  <c r="BU301" i="53"/>
  <c r="BT301" i="53"/>
  <c r="BS301" i="53"/>
  <c r="BR301" i="53"/>
  <c r="BQ301" i="53"/>
  <c r="BW300" i="53"/>
  <c r="BX300" i="53" s="1"/>
  <c r="BU300" i="53"/>
  <c r="BT300" i="53"/>
  <c r="BS300" i="53"/>
  <c r="BR300" i="53"/>
  <c r="BQ300" i="53"/>
  <c r="BW299" i="53"/>
  <c r="BX299" i="53" s="1"/>
  <c r="BU299" i="53"/>
  <c r="BT299" i="53"/>
  <c r="BS299" i="53"/>
  <c r="BR299" i="53"/>
  <c r="BQ299" i="53"/>
  <c r="BW298" i="53"/>
  <c r="BX298" i="53" s="1"/>
  <c r="BU298" i="53"/>
  <c r="BT298" i="53"/>
  <c r="BS298" i="53"/>
  <c r="BR298" i="53"/>
  <c r="BQ298" i="53"/>
  <c r="BW297" i="53"/>
  <c r="BX297" i="53" s="1"/>
  <c r="BU297" i="53"/>
  <c r="BT297" i="53"/>
  <c r="BS297" i="53"/>
  <c r="BR297" i="53"/>
  <c r="BQ297" i="53"/>
  <c r="BW296" i="53"/>
  <c r="BX296" i="53" s="1"/>
  <c r="BU296" i="53"/>
  <c r="BT296" i="53"/>
  <c r="BS296" i="53"/>
  <c r="BR296" i="53"/>
  <c r="BQ296" i="53"/>
  <c r="BW295" i="53"/>
  <c r="BX295" i="53" s="1"/>
  <c r="BU295" i="53"/>
  <c r="BT295" i="53"/>
  <c r="BS295" i="53"/>
  <c r="BR295" i="53"/>
  <c r="BQ295" i="53"/>
  <c r="BW294" i="53"/>
  <c r="BX294" i="53" s="1"/>
  <c r="BU294" i="53"/>
  <c r="BT294" i="53"/>
  <c r="BS294" i="53"/>
  <c r="BR294" i="53"/>
  <c r="BQ294" i="53"/>
  <c r="BW293" i="53"/>
  <c r="BX293" i="53" s="1"/>
  <c r="BU293" i="53"/>
  <c r="BT293" i="53"/>
  <c r="BS293" i="53"/>
  <c r="BR293" i="53"/>
  <c r="BQ293" i="53"/>
  <c r="BW292" i="53"/>
  <c r="BX292" i="53" s="1"/>
  <c r="BU292" i="53"/>
  <c r="BT292" i="53"/>
  <c r="BS292" i="53"/>
  <c r="BR292" i="53"/>
  <c r="BQ292" i="53"/>
  <c r="BW291" i="53"/>
  <c r="BX291" i="53" s="1"/>
  <c r="BU291" i="53"/>
  <c r="BT291" i="53"/>
  <c r="BS291" i="53"/>
  <c r="BR291" i="53"/>
  <c r="BQ291" i="53"/>
  <c r="BW290" i="53"/>
  <c r="BX290" i="53" s="1"/>
  <c r="BU290" i="53"/>
  <c r="BT290" i="53"/>
  <c r="BS290" i="53"/>
  <c r="BR290" i="53"/>
  <c r="BQ290" i="53"/>
  <c r="BW289" i="53"/>
  <c r="BX289" i="53" s="1"/>
  <c r="BU289" i="53"/>
  <c r="BT289" i="53"/>
  <c r="BS289" i="53"/>
  <c r="BR289" i="53"/>
  <c r="BQ289" i="53"/>
  <c r="BW288" i="53"/>
  <c r="BX288" i="53" s="1"/>
  <c r="BU288" i="53"/>
  <c r="BT288" i="53"/>
  <c r="BS288" i="53"/>
  <c r="BR288" i="53"/>
  <c r="BQ288" i="53"/>
  <c r="BW287" i="53"/>
  <c r="BX287" i="53" s="1"/>
  <c r="BU287" i="53"/>
  <c r="BT287" i="53"/>
  <c r="BS287" i="53"/>
  <c r="BR287" i="53"/>
  <c r="BQ287" i="53"/>
  <c r="BW286" i="53"/>
  <c r="BX286" i="53" s="1"/>
  <c r="BU286" i="53"/>
  <c r="BT286" i="53"/>
  <c r="BS286" i="53"/>
  <c r="BR286" i="53"/>
  <c r="BQ286" i="53"/>
  <c r="BW285" i="53"/>
  <c r="BX285" i="53" s="1"/>
  <c r="BU285" i="53"/>
  <c r="BT285" i="53"/>
  <c r="BS285" i="53"/>
  <c r="BR285" i="53"/>
  <c r="BQ285" i="53"/>
  <c r="BW284" i="53"/>
  <c r="BX284" i="53" s="1"/>
  <c r="BU284" i="53"/>
  <c r="BT284" i="53"/>
  <c r="BS284" i="53"/>
  <c r="BR284" i="53"/>
  <c r="BQ284" i="53"/>
  <c r="BW280" i="53"/>
  <c r="BX280" i="53" s="1"/>
  <c r="BU280" i="53"/>
  <c r="BT280" i="53"/>
  <c r="BS280" i="53"/>
  <c r="BR280" i="53"/>
  <c r="BQ280" i="53"/>
  <c r="BW279" i="53"/>
  <c r="BX279" i="53" s="1"/>
  <c r="BU279" i="53"/>
  <c r="BT279" i="53"/>
  <c r="BS279" i="53"/>
  <c r="BR279" i="53"/>
  <c r="BQ279" i="53"/>
  <c r="BW278" i="53"/>
  <c r="BX278" i="53" s="1"/>
  <c r="BU278" i="53"/>
  <c r="BT278" i="53"/>
  <c r="BS278" i="53"/>
  <c r="BR278" i="53"/>
  <c r="BQ278" i="53"/>
  <c r="BW277" i="53"/>
  <c r="BX277" i="53" s="1"/>
  <c r="BU277" i="53"/>
  <c r="BT277" i="53"/>
  <c r="BS277" i="53"/>
  <c r="BR277" i="53"/>
  <c r="BQ277" i="53"/>
  <c r="BW276" i="53"/>
  <c r="BX276" i="53" s="1"/>
  <c r="BU276" i="53"/>
  <c r="BT276" i="53"/>
  <c r="BS276" i="53"/>
  <c r="BR276" i="53"/>
  <c r="BQ276" i="53"/>
  <c r="BW275" i="53"/>
  <c r="BX275" i="53" s="1"/>
  <c r="BU275" i="53"/>
  <c r="BT275" i="53"/>
  <c r="BS275" i="53"/>
  <c r="BR275" i="53"/>
  <c r="BQ275" i="53"/>
  <c r="BW274" i="53"/>
  <c r="BX274" i="53" s="1"/>
  <c r="BU274" i="53"/>
  <c r="BT274" i="53"/>
  <c r="BS274" i="53"/>
  <c r="BR274" i="53"/>
  <c r="BQ274" i="53"/>
  <c r="BW273" i="53"/>
  <c r="BX273" i="53" s="1"/>
  <c r="BU273" i="53"/>
  <c r="BT273" i="53"/>
  <c r="BS273" i="53"/>
  <c r="BR273" i="53"/>
  <c r="BQ273" i="53"/>
  <c r="BW272" i="53"/>
  <c r="BX272" i="53" s="1"/>
  <c r="BU272" i="53"/>
  <c r="BT272" i="53"/>
  <c r="BS272" i="53"/>
  <c r="BR272" i="53"/>
  <c r="BQ272" i="53"/>
  <c r="BW271" i="53"/>
  <c r="BX271" i="53" s="1"/>
  <c r="BU271" i="53"/>
  <c r="BT271" i="53"/>
  <c r="BS271" i="53"/>
  <c r="BR271" i="53"/>
  <c r="BQ271" i="53"/>
  <c r="BW270" i="53"/>
  <c r="BX270" i="53" s="1"/>
  <c r="BU270" i="53"/>
  <c r="BT270" i="53"/>
  <c r="BS270" i="53"/>
  <c r="BR270" i="53"/>
  <c r="BQ270" i="53"/>
  <c r="BW269" i="53"/>
  <c r="BX269" i="53" s="1"/>
  <c r="BU269" i="53"/>
  <c r="BT269" i="53"/>
  <c r="BS269" i="53"/>
  <c r="BR269" i="53"/>
  <c r="BQ269" i="53"/>
  <c r="BW268" i="53"/>
  <c r="BX268" i="53" s="1"/>
  <c r="BU268" i="53"/>
  <c r="BT268" i="53"/>
  <c r="BS268" i="53"/>
  <c r="BR268" i="53"/>
  <c r="BQ268" i="53"/>
  <c r="BW267" i="53"/>
  <c r="BX267" i="53" s="1"/>
  <c r="BU267" i="53"/>
  <c r="BT267" i="53"/>
  <c r="BR267" i="53"/>
  <c r="BW266" i="53"/>
  <c r="BX266" i="53" s="1"/>
  <c r="BU266" i="53"/>
  <c r="BT266" i="53"/>
  <c r="BS266" i="53"/>
  <c r="BR266" i="53"/>
  <c r="BQ266" i="53"/>
  <c r="BW265" i="53"/>
  <c r="BX265" i="53" s="1"/>
  <c r="BU265" i="53"/>
  <c r="BT265" i="53"/>
  <c r="BS265" i="53"/>
  <c r="BR265" i="53"/>
  <c r="BQ265" i="53"/>
  <c r="BW264" i="53"/>
  <c r="BX264" i="53" s="1"/>
  <c r="BU264" i="53"/>
  <c r="BT264" i="53"/>
  <c r="BS264" i="53"/>
  <c r="BR264" i="53"/>
  <c r="BQ264" i="53"/>
  <c r="BW258" i="53"/>
  <c r="BX258" i="53" s="1"/>
  <c r="BU258" i="53"/>
  <c r="BT258" i="53"/>
  <c r="BS258" i="53"/>
  <c r="BR258" i="53"/>
  <c r="BQ258" i="53"/>
  <c r="BW257" i="53"/>
  <c r="BX257" i="53" s="1"/>
  <c r="BU257" i="53"/>
  <c r="BT257" i="53"/>
  <c r="BS257" i="53"/>
  <c r="BR257" i="53"/>
  <c r="BQ257" i="53"/>
  <c r="BW256" i="53"/>
  <c r="BX256" i="53" s="1"/>
  <c r="BU256" i="53"/>
  <c r="BT256" i="53"/>
  <c r="BS256" i="53"/>
  <c r="BR256" i="53"/>
  <c r="BQ256" i="53"/>
  <c r="BW255" i="53"/>
  <c r="BX255" i="53" s="1"/>
  <c r="BU255" i="53"/>
  <c r="BT255" i="53"/>
  <c r="BS255" i="53"/>
  <c r="BR255" i="53"/>
  <c r="BQ255" i="53"/>
  <c r="BW254" i="53"/>
  <c r="BX254" i="53" s="1"/>
  <c r="BU254" i="53"/>
  <c r="BT254" i="53"/>
  <c r="BS254" i="53"/>
  <c r="BR254" i="53"/>
  <c r="BQ254" i="53"/>
  <c r="BW253" i="53"/>
  <c r="BX253" i="53" s="1"/>
  <c r="BU253" i="53"/>
  <c r="BT253" i="53"/>
  <c r="BS253" i="53"/>
  <c r="BR253" i="53"/>
  <c r="BQ253" i="53"/>
  <c r="BW252" i="53"/>
  <c r="BX252" i="53" s="1"/>
  <c r="BU252" i="53"/>
  <c r="BT252" i="53"/>
  <c r="BS252" i="53"/>
  <c r="BR252" i="53"/>
  <c r="BQ252" i="53"/>
  <c r="BW251" i="53"/>
  <c r="BX251" i="53" s="1"/>
  <c r="BU251" i="53"/>
  <c r="BT251" i="53"/>
  <c r="BS251" i="53"/>
  <c r="BR251" i="53"/>
  <c r="BQ251" i="53"/>
  <c r="BW250" i="53"/>
  <c r="BX250" i="53" s="1"/>
  <c r="BU250" i="53"/>
  <c r="BT250" i="53"/>
  <c r="BS250" i="53"/>
  <c r="BR250" i="53"/>
  <c r="BQ250" i="53"/>
  <c r="BW249" i="53"/>
  <c r="BX249" i="53" s="1"/>
  <c r="BU249" i="53"/>
  <c r="BT249" i="53"/>
  <c r="BS249" i="53"/>
  <c r="BR249" i="53"/>
  <c r="BQ249" i="53"/>
  <c r="BW248" i="53"/>
  <c r="BX248" i="53" s="1"/>
  <c r="BU248" i="53"/>
  <c r="BT248" i="53"/>
  <c r="BS248" i="53"/>
  <c r="BR248" i="53"/>
  <c r="BQ248" i="53"/>
  <c r="BW247" i="53"/>
  <c r="BX247" i="53" s="1"/>
  <c r="BU247" i="53"/>
  <c r="BT247" i="53"/>
  <c r="BS247" i="53"/>
  <c r="BR247" i="53"/>
  <c r="BQ247" i="53"/>
  <c r="BW246" i="53"/>
  <c r="BX246" i="53" s="1"/>
  <c r="BU246" i="53"/>
  <c r="BT246" i="53"/>
  <c r="BS246" i="53"/>
  <c r="BR246" i="53"/>
  <c r="BQ246" i="53"/>
  <c r="BW245" i="53"/>
  <c r="BX245" i="53" s="1"/>
  <c r="BU245" i="53"/>
  <c r="BT245" i="53"/>
  <c r="BS245" i="53"/>
  <c r="BR245" i="53"/>
  <c r="BQ245" i="53"/>
  <c r="BW244" i="53"/>
  <c r="BX244" i="53" s="1"/>
  <c r="BU244" i="53"/>
  <c r="BT244" i="53"/>
  <c r="BS244" i="53"/>
  <c r="BR244" i="53"/>
  <c r="BQ244" i="53"/>
  <c r="BW243" i="53"/>
  <c r="BX243" i="53" s="1"/>
  <c r="BU243" i="53"/>
  <c r="BT243" i="53"/>
  <c r="BS243" i="53"/>
  <c r="BR243" i="53"/>
  <c r="BQ243" i="53"/>
  <c r="BW242" i="53"/>
  <c r="BX242" i="53" s="1"/>
  <c r="BU242" i="53"/>
  <c r="BT242" i="53"/>
  <c r="BS242" i="53"/>
  <c r="BR242" i="53"/>
  <c r="BQ242" i="53"/>
  <c r="BW241" i="53"/>
  <c r="BX241" i="53" s="1"/>
  <c r="BU241" i="53"/>
  <c r="BT241" i="53"/>
  <c r="BS241" i="53"/>
  <c r="BR241" i="53"/>
  <c r="BQ241" i="53"/>
  <c r="BW240" i="53"/>
  <c r="BX240" i="53" s="1"/>
  <c r="BU240" i="53"/>
  <c r="BT240" i="53"/>
  <c r="BS240" i="53"/>
  <c r="BR240" i="53"/>
  <c r="BQ240" i="53"/>
  <c r="BW238" i="53"/>
  <c r="BX238" i="53" s="1"/>
  <c r="BU238" i="53"/>
  <c r="BT238" i="53"/>
  <c r="BS238" i="53"/>
  <c r="BR238" i="53"/>
  <c r="BQ238" i="53"/>
  <c r="BW237" i="53"/>
  <c r="BX237" i="53" s="1"/>
  <c r="BU237" i="53"/>
  <c r="BT237" i="53"/>
  <c r="BS237" i="53"/>
  <c r="BR237" i="53"/>
  <c r="BQ237" i="53"/>
  <c r="BW236" i="53"/>
  <c r="BX236" i="53" s="1"/>
  <c r="BU236" i="53"/>
  <c r="BT236" i="53"/>
  <c r="BS236" i="53"/>
  <c r="BR236" i="53"/>
  <c r="BQ236" i="53"/>
  <c r="BW235" i="53"/>
  <c r="BX235" i="53" s="1"/>
  <c r="BU235" i="53"/>
  <c r="BT235" i="53"/>
  <c r="BS235" i="53"/>
  <c r="BR235" i="53"/>
  <c r="BQ235" i="53"/>
  <c r="BW234" i="53"/>
  <c r="BX234" i="53" s="1"/>
  <c r="BU234" i="53"/>
  <c r="BT234" i="53"/>
  <c r="BS234" i="53"/>
  <c r="BR234" i="53"/>
  <c r="BQ234" i="53"/>
  <c r="BW233" i="53"/>
  <c r="BX233" i="53" s="1"/>
  <c r="BU233" i="53"/>
  <c r="BT233" i="53"/>
  <c r="BS233" i="53"/>
  <c r="BR233" i="53"/>
  <c r="BQ233" i="53"/>
  <c r="BW232" i="53"/>
  <c r="BX232" i="53" s="1"/>
  <c r="BU232" i="53"/>
  <c r="BT232" i="53"/>
  <c r="BS232" i="53"/>
  <c r="BR232" i="53"/>
  <c r="BQ232" i="53"/>
  <c r="BW231" i="53"/>
  <c r="BX231" i="53" s="1"/>
  <c r="BU231" i="53"/>
  <c r="BT231" i="53"/>
  <c r="BS231" i="53"/>
  <c r="BR231" i="53"/>
  <c r="BQ231" i="53"/>
  <c r="BW230" i="53"/>
  <c r="BX230" i="53" s="1"/>
  <c r="BU230" i="53"/>
  <c r="BT230" i="53"/>
  <c r="BS230" i="53"/>
  <c r="BR230" i="53"/>
  <c r="BQ230" i="53"/>
  <c r="BW229" i="53"/>
  <c r="BX229" i="53" s="1"/>
  <c r="BU229" i="53"/>
  <c r="BT229" i="53"/>
  <c r="BS229" i="53"/>
  <c r="BR229" i="53"/>
  <c r="BQ229" i="53"/>
  <c r="BW228" i="53"/>
  <c r="BX228" i="53" s="1"/>
  <c r="BU228" i="53"/>
  <c r="BT228" i="53"/>
  <c r="BS228" i="53"/>
  <c r="BR228" i="53"/>
  <c r="BQ228" i="53"/>
  <c r="BW227" i="53"/>
  <c r="BX227" i="53" s="1"/>
  <c r="BU227" i="53"/>
  <c r="BT227" i="53"/>
  <c r="BS227" i="53"/>
  <c r="BR227" i="53"/>
  <c r="BQ227" i="53"/>
  <c r="BW226" i="53"/>
  <c r="BX226" i="53" s="1"/>
  <c r="BU226" i="53"/>
  <c r="BT226" i="53"/>
  <c r="BS226" i="53"/>
  <c r="BR226" i="53"/>
  <c r="BQ226" i="53"/>
  <c r="BW224" i="53"/>
  <c r="BX224" i="53" s="1"/>
  <c r="BU224" i="53"/>
  <c r="BT224" i="53"/>
  <c r="BS224" i="53"/>
  <c r="BR224" i="53"/>
  <c r="BQ224" i="53"/>
  <c r="BW223" i="53"/>
  <c r="BX223" i="53" s="1"/>
  <c r="BU223" i="53"/>
  <c r="BT223" i="53"/>
  <c r="BS223" i="53"/>
  <c r="BR223" i="53"/>
  <c r="BQ223" i="53"/>
  <c r="BW222" i="53"/>
  <c r="BX222" i="53" s="1"/>
  <c r="BU222" i="53"/>
  <c r="BT222" i="53"/>
  <c r="BS222" i="53"/>
  <c r="BR222" i="53"/>
  <c r="BQ222" i="53"/>
  <c r="BW219" i="53"/>
  <c r="BX219" i="53" s="1"/>
  <c r="BU219" i="53"/>
  <c r="BT219" i="53"/>
  <c r="BS219" i="53"/>
  <c r="BR219" i="53"/>
  <c r="BQ219" i="53"/>
  <c r="BW218" i="53"/>
  <c r="BX218" i="53" s="1"/>
  <c r="BU218" i="53"/>
  <c r="BT218" i="53"/>
  <c r="BS218" i="53"/>
  <c r="BR218" i="53"/>
  <c r="BQ218" i="53"/>
  <c r="BW217" i="53"/>
  <c r="BX217" i="53" s="1"/>
  <c r="BU217" i="53"/>
  <c r="BT217" i="53"/>
  <c r="BS217" i="53"/>
  <c r="BR217" i="53"/>
  <c r="BQ217" i="53"/>
  <c r="BW216" i="53"/>
  <c r="BX216" i="53" s="1"/>
  <c r="BU216" i="53"/>
  <c r="BT216" i="53"/>
  <c r="BS216" i="53"/>
  <c r="BR216" i="53"/>
  <c r="BQ216" i="53"/>
  <c r="BW215" i="53"/>
  <c r="BX215" i="53" s="1"/>
  <c r="BU215" i="53"/>
  <c r="BT215" i="53"/>
  <c r="BS215" i="53"/>
  <c r="BR215" i="53"/>
  <c r="BQ215" i="53"/>
  <c r="BW214" i="53"/>
  <c r="BX214" i="53" s="1"/>
  <c r="BU214" i="53"/>
  <c r="BT214" i="53"/>
  <c r="BS214" i="53"/>
  <c r="BR214" i="53"/>
  <c r="BQ214" i="53"/>
  <c r="BW213" i="53"/>
  <c r="BX213" i="53" s="1"/>
  <c r="BU213" i="53"/>
  <c r="BT213" i="53"/>
  <c r="BS213" i="53"/>
  <c r="BR213" i="53"/>
  <c r="BQ213" i="53"/>
  <c r="BW212" i="53"/>
  <c r="BX212" i="53" s="1"/>
  <c r="BU212" i="53"/>
  <c r="BT212" i="53"/>
  <c r="BS212" i="53"/>
  <c r="BR212" i="53"/>
  <c r="BQ212" i="53"/>
  <c r="BW211" i="53"/>
  <c r="BX211" i="53" s="1"/>
  <c r="BU211" i="53"/>
  <c r="BT211" i="53"/>
  <c r="BS211" i="53"/>
  <c r="BR211" i="53"/>
  <c r="BQ211" i="53"/>
  <c r="BW210" i="53"/>
  <c r="BX210" i="53" s="1"/>
  <c r="BU210" i="53"/>
  <c r="BT210" i="53"/>
  <c r="BS210" i="53"/>
  <c r="BR210" i="53"/>
  <c r="BQ210" i="53"/>
  <c r="BW209" i="53"/>
  <c r="BX209" i="53" s="1"/>
  <c r="BU209" i="53"/>
  <c r="BT209" i="53"/>
  <c r="BS209" i="53"/>
  <c r="BR209" i="53"/>
  <c r="BQ209" i="53"/>
  <c r="BW208" i="53"/>
  <c r="BX208" i="53" s="1"/>
  <c r="BU208" i="53"/>
  <c r="BT208" i="53"/>
  <c r="BS208" i="53"/>
  <c r="BR208" i="53"/>
  <c r="BQ208" i="53"/>
  <c r="BW207" i="53"/>
  <c r="BX207" i="53" s="1"/>
  <c r="BU207" i="53"/>
  <c r="BT207" i="53"/>
  <c r="BS207" i="53"/>
  <c r="BR207" i="53"/>
  <c r="BQ207" i="53"/>
  <c r="BW206" i="53"/>
  <c r="BX206" i="53" s="1"/>
  <c r="BU206" i="53"/>
  <c r="BT206" i="53"/>
  <c r="BS206" i="53"/>
  <c r="BR206" i="53"/>
  <c r="BQ206" i="53"/>
  <c r="BW205" i="53"/>
  <c r="BX205" i="53" s="1"/>
  <c r="BU205" i="53"/>
  <c r="BT205" i="53"/>
  <c r="BS205" i="53"/>
  <c r="BR205" i="53"/>
  <c r="BQ205" i="53"/>
  <c r="BW204" i="53"/>
  <c r="BX204" i="53" s="1"/>
  <c r="BU204" i="53"/>
  <c r="BT204" i="53"/>
  <c r="BS204" i="53"/>
  <c r="BR204" i="53"/>
  <c r="BQ204" i="53"/>
  <c r="BW203" i="53"/>
  <c r="BX203" i="53" s="1"/>
  <c r="BU203" i="53"/>
  <c r="BT203" i="53"/>
  <c r="BS203" i="53"/>
  <c r="BR203" i="53"/>
  <c r="BQ203" i="53"/>
  <c r="BW202" i="53"/>
  <c r="BX202" i="53" s="1"/>
  <c r="BU202" i="53"/>
  <c r="BT202" i="53"/>
  <c r="BS202" i="53"/>
  <c r="BR202" i="53"/>
  <c r="BQ202" i="53"/>
  <c r="BW198" i="53"/>
  <c r="BX198" i="53" s="1"/>
  <c r="BU198" i="53"/>
  <c r="BT198" i="53"/>
  <c r="BS198" i="53"/>
  <c r="BR198" i="53"/>
  <c r="BQ198" i="53"/>
  <c r="BW197" i="53"/>
  <c r="BX197" i="53" s="1"/>
  <c r="BU197" i="53"/>
  <c r="BT197" i="53"/>
  <c r="BS197" i="53"/>
  <c r="BR197" i="53"/>
  <c r="BQ197" i="53"/>
  <c r="BW196" i="53"/>
  <c r="BX196" i="53" s="1"/>
  <c r="BU196" i="53"/>
  <c r="BT196" i="53"/>
  <c r="BS196" i="53"/>
  <c r="BR196" i="53"/>
  <c r="BQ196" i="53"/>
  <c r="BW195" i="53"/>
  <c r="BX195" i="53" s="1"/>
  <c r="BU195" i="53"/>
  <c r="BT195" i="53"/>
  <c r="BS195" i="53"/>
  <c r="BR195" i="53"/>
  <c r="BQ195" i="53"/>
  <c r="BW194" i="53"/>
  <c r="BX194" i="53" s="1"/>
  <c r="BU194" i="53"/>
  <c r="BT194" i="53"/>
  <c r="BS194" i="53"/>
  <c r="BR194" i="53"/>
  <c r="BQ194" i="53"/>
  <c r="BW193" i="53"/>
  <c r="BX193" i="53" s="1"/>
  <c r="BU193" i="53"/>
  <c r="BT193" i="53"/>
  <c r="BS193" i="53"/>
  <c r="BR193" i="53"/>
  <c r="BQ193" i="53"/>
  <c r="BW192" i="53"/>
  <c r="BX192" i="53" s="1"/>
  <c r="BU192" i="53"/>
  <c r="BT192" i="53"/>
  <c r="BS192" i="53"/>
  <c r="BR192" i="53"/>
  <c r="BQ192" i="53"/>
  <c r="BW191" i="53"/>
  <c r="BX191" i="53" s="1"/>
  <c r="BU191" i="53"/>
  <c r="BT191" i="53"/>
  <c r="BS191" i="53"/>
  <c r="BR191" i="53"/>
  <c r="BQ191" i="53"/>
  <c r="BW190" i="53"/>
  <c r="BX190" i="53" s="1"/>
  <c r="BU190" i="53"/>
  <c r="BT190" i="53"/>
  <c r="BS190" i="53"/>
  <c r="BR190" i="53"/>
  <c r="BQ190" i="53"/>
  <c r="BW188" i="53"/>
  <c r="BX188" i="53" s="1"/>
  <c r="BU188" i="53"/>
  <c r="BT188" i="53"/>
  <c r="BS188" i="53"/>
  <c r="BR188" i="53"/>
  <c r="BQ188" i="53"/>
  <c r="BW187" i="53"/>
  <c r="BX187" i="53" s="1"/>
  <c r="BU187" i="53"/>
  <c r="BT187" i="53"/>
  <c r="BS187" i="53"/>
  <c r="BR187" i="53"/>
  <c r="BQ187" i="53"/>
  <c r="BW185" i="53"/>
  <c r="BX185" i="53" s="1"/>
  <c r="BU185" i="53"/>
  <c r="BT185" i="53"/>
  <c r="BS185" i="53"/>
  <c r="BR185" i="53"/>
  <c r="BQ185" i="53"/>
  <c r="BW184" i="53"/>
  <c r="BX184" i="53" s="1"/>
  <c r="BU184" i="53"/>
  <c r="BT184" i="53"/>
  <c r="BS184" i="53"/>
  <c r="BR184" i="53"/>
  <c r="BQ184" i="53"/>
  <c r="BW183" i="53"/>
  <c r="BX183" i="53" s="1"/>
  <c r="BU183" i="53"/>
  <c r="BT183" i="53"/>
  <c r="BS183" i="53"/>
  <c r="BR183" i="53"/>
  <c r="BQ183" i="53"/>
  <c r="BW182" i="53"/>
  <c r="BX182" i="53" s="1"/>
  <c r="BU182" i="53"/>
  <c r="BT182" i="53"/>
  <c r="BS182" i="53"/>
  <c r="BR182" i="53"/>
  <c r="BQ182" i="53"/>
  <c r="BW181" i="53"/>
  <c r="BX181" i="53" s="1"/>
  <c r="BU181" i="53"/>
  <c r="BT181" i="53"/>
  <c r="BS181" i="53"/>
  <c r="BR181" i="53"/>
  <c r="BQ181" i="53"/>
  <c r="BW179" i="53"/>
  <c r="BX179" i="53" s="1"/>
  <c r="BU179" i="53"/>
  <c r="BT179" i="53"/>
  <c r="BR179" i="53"/>
  <c r="BQ179" i="53"/>
  <c r="BW178" i="53"/>
  <c r="BX178" i="53" s="1"/>
  <c r="BU178" i="53"/>
  <c r="BT178" i="53"/>
  <c r="BS178" i="53"/>
  <c r="BR178" i="53"/>
  <c r="BQ178" i="53"/>
  <c r="BW177" i="53"/>
  <c r="BX177" i="53" s="1"/>
  <c r="BU177" i="53"/>
  <c r="BT177" i="53"/>
  <c r="BR177" i="53"/>
  <c r="BQ177" i="53"/>
  <c r="BW175" i="53"/>
  <c r="BX175" i="53" s="1"/>
  <c r="BU175" i="53"/>
  <c r="BT175" i="53"/>
  <c r="BS175" i="53"/>
  <c r="BR175" i="53"/>
  <c r="BQ175" i="53"/>
  <c r="BW174" i="53"/>
  <c r="BX174" i="53" s="1"/>
  <c r="BU174" i="53"/>
  <c r="BT174" i="53"/>
  <c r="BS174" i="53"/>
  <c r="BR174" i="53"/>
  <c r="BQ174" i="53"/>
  <c r="BW173" i="53"/>
  <c r="BX173" i="53" s="1"/>
  <c r="BU173" i="53"/>
  <c r="BT173" i="53"/>
  <c r="BS173" i="53"/>
  <c r="BR173" i="53"/>
  <c r="BQ173" i="53"/>
  <c r="BW172" i="53"/>
  <c r="BX172" i="53" s="1"/>
  <c r="BU172" i="53"/>
  <c r="BT172" i="53"/>
  <c r="BS172" i="53"/>
  <c r="BR172" i="53"/>
  <c r="BQ172" i="53"/>
  <c r="BW169" i="53"/>
  <c r="BX169" i="53" s="1"/>
  <c r="BU169" i="53"/>
  <c r="BT169" i="53"/>
  <c r="BS169" i="53"/>
  <c r="BR169" i="53"/>
  <c r="BQ169" i="53"/>
  <c r="BW168" i="53"/>
  <c r="BX168" i="53" s="1"/>
  <c r="BU168" i="53"/>
  <c r="BT168" i="53"/>
  <c r="BS168" i="53"/>
  <c r="BR168" i="53"/>
  <c r="BQ168" i="53"/>
  <c r="BW167" i="53"/>
  <c r="BX167" i="53" s="1"/>
  <c r="BU167" i="53"/>
  <c r="BT167" i="53"/>
  <c r="BS167" i="53"/>
  <c r="BR167" i="53"/>
  <c r="BQ167" i="53"/>
  <c r="BW166" i="53"/>
  <c r="BX166" i="53" s="1"/>
  <c r="BU166" i="53"/>
  <c r="BT166" i="53"/>
  <c r="BS166" i="53"/>
  <c r="BR166" i="53"/>
  <c r="BQ166" i="53"/>
  <c r="BW165" i="53"/>
  <c r="BX165" i="53" s="1"/>
  <c r="BU165" i="53"/>
  <c r="BT165" i="53"/>
  <c r="BS165" i="53"/>
  <c r="BR165" i="53"/>
  <c r="BQ165" i="53"/>
  <c r="BW164" i="53"/>
  <c r="BX164" i="53" s="1"/>
  <c r="BU164" i="53"/>
  <c r="BT164" i="53"/>
  <c r="BS164" i="53"/>
  <c r="BR164" i="53"/>
  <c r="BQ164" i="53"/>
  <c r="BW163" i="53"/>
  <c r="BX163" i="53" s="1"/>
  <c r="BU163" i="53"/>
  <c r="BT163" i="53"/>
  <c r="BS163" i="53"/>
  <c r="BR163" i="53"/>
  <c r="BQ163" i="53"/>
  <c r="BW162" i="53"/>
  <c r="BX162" i="53" s="1"/>
  <c r="BU162" i="53"/>
  <c r="BT162" i="53"/>
  <c r="BS162" i="53"/>
  <c r="BR162" i="53"/>
  <c r="BQ162" i="53"/>
  <c r="BW161" i="53"/>
  <c r="BX161" i="53" s="1"/>
  <c r="BU161" i="53"/>
  <c r="BT161" i="53"/>
  <c r="BS161" i="53"/>
  <c r="BR161" i="53"/>
  <c r="BQ161" i="53"/>
  <c r="BW160" i="53"/>
  <c r="BX160" i="53" s="1"/>
  <c r="BU160" i="53"/>
  <c r="BT160" i="53"/>
  <c r="BS160" i="53"/>
  <c r="BR160" i="53"/>
  <c r="BQ160" i="53"/>
  <c r="BW159" i="53"/>
  <c r="BX159" i="53" s="1"/>
  <c r="BU159" i="53"/>
  <c r="BT159" i="53"/>
  <c r="BS159" i="53"/>
  <c r="BR159" i="53"/>
  <c r="BQ159" i="53"/>
  <c r="BW157" i="53"/>
  <c r="BX157" i="53" s="1"/>
  <c r="BU157" i="53"/>
  <c r="BT157" i="53"/>
  <c r="BS157" i="53"/>
  <c r="BR157" i="53"/>
  <c r="BQ157" i="53"/>
  <c r="BW156" i="53"/>
  <c r="BX156" i="53" s="1"/>
  <c r="BU156" i="53"/>
  <c r="BT156" i="53"/>
  <c r="BS156" i="53"/>
  <c r="BR156" i="53"/>
  <c r="BQ156" i="53"/>
  <c r="BW155" i="53"/>
  <c r="BX155" i="53" s="1"/>
  <c r="BU155" i="53"/>
  <c r="BT155" i="53"/>
  <c r="BS155" i="53"/>
  <c r="BR155" i="53"/>
  <c r="BQ155" i="53"/>
  <c r="BW154" i="53"/>
  <c r="BX154" i="53" s="1"/>
  <c r="BU154" i="53"/>
  <c r="BT154" i="53"/>
  <c r="BS154" i="53"/>
  <c r="BR154" i="53"/>
  <c r="BQ154" i="53"/>
  <c r="BW153" i="53"/>
  <c r="BX153" i="53" s="1"/>
  <c r="BU153" i="53"/>
  <c r="BT153" i="53"/>
  <c r="BS153" i="53"/>
  <c r="BR153" i="53"/>
  <c r="BQ153" i="53"/>
  <c r="BW152" i="53"/>
  <c r="BX152" i="53" s="1"/>
  <c r="BU152" i="53"/>
  <c r="BT152" i="53"/>
  <c r="BS152" i="53"/>
  <c r="BR152" i="53"/>
  <c r="BQ152" i="53"/>
  <c r="BW151" i="53"/>
  <c r="BX151" i="53" s="1"/>
  <c r="BU151" i="53"/>
  <c r="BT151" i="53"/>
  <c r="BS151" i="53"/>
  <c r="BR151" i="53"/>
  <c r="BQ151" i="53"/>
  <c r="BW150" i="53"/>
  <c r="BX150" i="53" s="1"/>
  <c r="BU150" i="53"/>
  <c r="BT150" i="53"/>
  <c r="BS150" i="53"/>
  <c r="BR150" i="53"/>
  <c r="BQ150" i="53"/>
  <c r="BW149" i="53"/>
  <c r="BX149" i="53" s="1"/>
  <c r="BU149" i="53"/>
  <c r="BT149" i="53"/>
  <c r="BS149" i="53"/>
  <c r="BR149" i="53"/>
  <c r="BQ149" i="53"/>
  <c r="BW148" i="53"/>
  <c r="BX148" i="53" s="1"/>
  <c r="BU148" i="53"/>
  <c r="BT148" i="53"/>
  <c r="BS148" i="53"/>
  <c r="BR148" i="53"/>
  <c r="BQ148" i="53"/>
  <c r="BW145" i="53"/>
  <c r="BX145" i="53" s="1"/>
  <c r="BU145" i="53"/>
  <c r="BT145" i="53"/>
  <c r="BS145" i="53"/>
  <c r="BR145" i="53"/>
  <c r="BQ145" i="53"/>
  <c r="BW144" i="53"/>
  <c r="BX144" i="53" s="1"/>
  <c r="BU144" i="53"/>
  <c r="BT144" i="53"/>
  <c r="BS144" i="53"/>
  <c r="BR144" i="53"/>
  <c r="BQ144" i="53"/>
  <c r="BW142" i="53"/>
  <c r="BX142" i="53" s="1"/>
  <c r="BU142" i="53"/>
  <c r="BT142" i="53"/>
  <c r="BS142" i="53"/>
  <c r="BR142" i="53"/>
  <c r="BQ142" i="53"/>
  <c r="BW141" i="53"/>
  <c r="BX141" i="53" s="1"/>
  <c r="BU141" i="53"/>
  <c r="BT141" i="53"/>
  <c r="BS141" i="53"/>
  <c r="BR141" i="53"/>
  <c r="BQ141" i="53"/>
  <c r="BW140" i="53"/>
  <c r="BX140" i="53" s="1"/>
  <c r="BU140" i="53"/>
  <c r="BT140" i="53"/>
  <c r="BS140" i="53"/>
  <c r="BR140" i="53"/>
  <c r="BQ140" i="53"/>
  <c r="BW139" i="53"/>
  <c r="BX139" i="53" s="1"/>
  <c r="BU139" i="53"/>
  <c r="BT139" i="53"/>
  <c r="BS139" i="53"/>
  <c r="BR139" i="53"/>
  <c r="BQ139" i="53"/>
  <c r="BW137" i="53"/>
  <c r="BX137" i="53" s="1"/>
  <c r="BU137" i="53"/>
  <c r="BT137" i="53"/>
  <c r="BS137" i="53"/>
  <c r="BR137" i="53"/>
  <c r="BQ137" i="53"/>
  <c r="BW134" i="53"/>
  <c r="BX134" i="53" s="1"/>
  <c r="BU134" i="53"/>
  <c r="BT134" i="53"/>
  <c r="BS134" i="53"/>
  <c r="BR134" i="53"/>
  <c r="BQ134" i="53"/>
  <c r="BW133" i="53"/>
  <c r="BX133" i="53" s="1"/>
  <c r="BU133" i="53"/>
  <c r="BT133" i="53"/>
  <c r="BS133" i="53"/>
  <c r="BR133" i="53"/>
  <c r="BQ133" i="53"/>
  <c r="BW131" i="53"/>
  <c r="BX131" i="53" s="1"/>
  <c r="BU131" i="53"/>
  <c r="BT131" i="53"/>
  <c r="BR131" i="53"/>
  <c r="BQ131" i="53"/>
  <c r="BW130" i="53"/>
  <c r="BX130" i="53" s="1"/>
  <c r="BU130" i="53"/>
  <c r="BT130" i="53"/>
  <c r="BS130" i="53"/>
  <c r="BR130" i="53"/>
  <c r="BQ130" i="53"/>
  <c r="BW129" i="53"/>
  <c r="BX129" i="53" s="1"/>
  <c r="BU129" i="53"/>
  <c r="BT129" i="53"/>
  <c r="BR129" i="53"/>
  <c r="BQ129" i="53"/>
  <c r="BW128" i="53"/>
  <c r="BX128" i="53" s="1"/>
  <c r="BU128" i="53"/>
  <c r="BT128" i="53"/>
  <c r="BR128" i="53"/>
  <c r="BQ128" i="53"/>
  <c r="BW126" i="53"/>
  <c r="BX126" i="53" s="1"/>
  <c r="BU126" i="53"/>
  <c r="BT126" i="53"/>
  <c r="BS126" i="53"/>
  <c r="BR126" i="53"/>
  <c r="BQ126" i="53"/>
  <c r="BW125" i="53"/>
  <c r="BX125" i="53" s="1"/>
  <c r="BU125" i="53"/>
  <c r="BT125" i="53"/>
  <c r="BS125" i="53"/>
  <c r="BR125" i="53"/>
  <c r="BQ125" i="53"/>
  <c r="BW121" i="53"/>
  <c r="BX121" i="53" s="1"/>
  <c r="BU121" i="53"/>
  <c r="BT121" i="53"/>
  <c r="BS121" i="53"/>
  <c r="BR121" i="53"/>
  <c r="BQ121" i="53"/>
  <c r="BW120" i="53"/>
  <c r="BX120" i="53" s="1"/>
  <c r="BU120" i="53"/>
  <c r="BT120" i="53"/>
  <c r="BR120" i="53"/>
  <c r="BQ120" i="53"/>
  <c r="BW119" i="53"/>
  <c r="BX119" i="53" s="1"/>
  <c r="BU119" i="53"/>
  <c r="BT119" i="53"/>
  <c r="BR119" i="53"/>
  <c r="BQ119" i="53"/>
  <c r="BW118" i="53"/>
  <c r="BX118" i="53" s="1"/>
  <c r="BU118" i="53"/>
  <c r="BT118" i="53"/>
  <c r="BR118" i="53"/>
  <c r="BQ118" i="53"/>
  <c r="BW117" i="53"/>
  <c r="BX117" i="53" s="1"/>
  <c r="BU117" i="53"/>
  <c r="BT117" i="53"/>
  <c r="BR117" i="53"/>
  <c r="BQ117" i="53"/>
  <c r="BW116" i="53"/>
  <c r="BX116" i="53" s="1"/>
  <c r="BU116" i="53"/>
  <c r="BT116" i="53"/>
  <c r="BS116" i="53"/>
  <c r="BR116" i="53"/>
  <c r="BQ116" i="53"/>
  <c r="BW114" i="53"/>
  <c r="BX114" i="53" s="1"/>
  <c r="BU114" i="53"/>
  <c r="BT114" i="53"/>
  <c r="BS114" i="53"/>
  <c r="BR114" i="53"/>
  <c r="BQ114" i="53"/>
  <c r="BW112" i="53"/>
  <c r="BX112" i="53" s="1"/>
  <c r="BU112" i="53"/>
  <c r="BT112" i="53"/>
  <c r="BS112" i="53"/>
  <c r="BR112" i="53"/>
  <c r="BQ112" i="53"/>
  <c r="BW111" i="53"/>
  <c r="BX111" i="53" s="1"/>
  <c r="BU111" i="53"/>
  <c r="BT111" i="53"/>
  <c r="BR111" i="53"/>
  <c r="BQ111" i="53"/>
  <c r="BW110" i="53"/>
  <c r="BX110" i="53" s="1"/>
  <c r="BU110" i="53"/>
  <c r="BT110" i="53"/>
  <c r="BR110" i="53"/>
  <c r="BQ110" i="53"/>
  <c r="BW107" i="53"/>
  <c r="BX107" i="53" s="1"/>
  <c r="BU107" i="53"/>
  <c r="BT107" i="53"/>
  <c r="BR107" i="53"/>
  <c r="BQ107" i="53"/>
  <c r="BW105" i="53"/>
  <c r="BX105" i="53" s="1"/>
  <c r="BU105" i="53"/>
  <c r="BT105" i="53"/>
  <c r="BS105" i="53"/>
  <c r="BR105" i="53"/>
  <c r="BQ105" i="53"/>
  <c r="BW104" i="53"/>
  <c r="BX104" i="53" s="1"/>
  <c r="BU104" i="53"/>
  <c r="BT104" i="53"/>
  <c r="BS104" i="53"/>
  <c r="BR104" i="53"/>
  <c r="BQ104" i="53"/>
  <c r="BW103" i="53"/>
  <c r="BX103" i="53" s="1"/>
  <c r="BU103" i="53"/>
  <c r="BT103" i="53"/>
  <c r="BS103" i="53"/>
  <c r="BR103" i="53"/>
  <c r="BQ103" i="53"/>
  <c r="BW102" i="53"/>
  <c r="BX102" i="53" s="1"/>
  <c r="BU102" i="53"/>
  <c r="BT102" i="53"/>
  <c r="BS102" i="53"/>
  <c r="BR102" i="53"/>
  <c r="BQ102" i="53"/>
  <c r="BW101" i="53"/>
  <c r="BX101" i="53" s="1"/>
  <c r="BU101" i="53"/>
  <c r="BT101" i="53"/>
  <c r="BS101" i="53"/>
  <c r="BR101" i="53"/>
  <c r="BQ101" i="53"/>
  <c r="BW98" i="53"/>
  <c r="BX98" i="53" s="1"/>
  <c r="BU98" i="53"/>
  <c r="BT98" i="53"/>
  <c r="BR98" i="53"/>
  <c r="BQ98" i="53"/>
  <c r="BW95" i="53"/>
  <c r="BX95" i="53" s="1"/>
  <c r="BU95" i="53"/>
  <c r="BT95" i="53"/>
  <c r="BR95" i="53"/>
  <c r="BQ95" i="53"/>
  <c r="BW94" i="53"/>
  <c r="BX94" i="53" s="1"/>
  <c r="BU94" i="53"/>
  <c r="BT94" i="53"/>
  <c r="BR94" i="53"/>
  <c r="BQ94" i="53"/>
  <c r="BW92" i="53"/>
  <c r="BX92" i="53" s="1"/>
  <c r="BU92" i="53"/>
  <c r="BT92" i="53"/>
  <c r="BS92" i="53"/>
  <c r="BR92" i="53"/>
  <c r="BQ92" i="53"/>
  <c r="BW91" i="53"/>
  <c r="BX91" i="53" s="1"/>
  <c r="BU91" i="53"/>
  <c r="BT91" i="53"/>
  <c r="BS91" i="53"/>
  <c r="BR91" i="53"/>
  <c r="BQ91" i="53"/>
  <c r="BW90" i="53"/>
  <c r="BX90" i="53" s="1"/>
  <c r="BU90" i="53"/>
  <c r="BT90" i="53"/>
  <c r="BS90" i="53"/>
  <c r="BR90" i="53"/>
  <c r="BQ90" i="53"/>
  <c r="BW89" i="53"/>
  <c r="BX89" i="53" s="1"/>
  <c r="BU89" i="53"/>
  <c r="BT89" i="53"/>
  <c r="BS89" i="53"/>
  <c r="BR89" i="53"/>
  <c r="BQ89" i="53"/>
  <c r="BW88" i="53"/>
  <c r="BX88" i="53" s="1"/>
  <c r="BU88" i="53"/>
  <c r="BT88" i="53"/>
  <c r="BS88" i="53"/>
  <c r="BR88" i="53"/>
  <c r="BQ88" i="53"/>
  <c r="BW86" i="53"/>
  <c r="BX86" i="53" s="1"/>
  <c r="BU86" i="53"/>
  <c r="BT86" i="53"/>
  <c r="BS86" i="53"/>
  <c r="BR86" i="53"/>
  <c r="BQ86" i="53"/>
  <c r="BW85" i="53"/>
  <c r="BX85" i="53" s="1"/>
  <c r="BU85" i="53"/>
  <c r="BT85" i="53"/>
  <c r="BS85" i="53"/>
  <c r="BR85" i="53"/>
  <c r="BQ85" i="53"/>
  <c r="BW84" i="53"/>
  <c r="BX84" i="53" s="1"/>
  <c r="BU84" i="53"/>
  <c r="BT84" i="53"/>
  <c r="BS84" i="53"/>
  <c r="BR84" i="53"/>
  <c r="BQ84" i="53"/>
  <c r="BW83" i="53"/>
  <c r="BX83" i="53" s="1"/>
  <c r="BU83" i="53"/>
  <c r="BT83" i="53"/>
  <c r="BR83" i="53"/>
  <c r="BQ83" i="53"/>
  <c r="BW82" i="53"/>
  <c r="BX82" i="53" s="1"/>
  <c r="BU82" i="53"/>
  <c r="BT82" i="53"/>
  <c r="BS82" i="53"/>
  <c r="BR82" i="53"/>
  <c r="BQ82" i="53"/>
  <c r="BW81" i="53"/>
  <c r="BX81" i="53" s="1"/>
  <c r="BU81" i="53"/>
  <c r="BT81" i="53"/>
  <c r="BS81" i="53"/>
  <c r="BR81" i="53"/>
  <c r="BQ81" i="53"/>
  <c r="BW79" i="53"/>
  <c r="BX79" i="53" s="1"/>
  <c r="BU79" i="53"/>
  <c r="BT79" i="53"/>
  <c r="BR79" i="53"/>
  <c r="BQ79" i="53"/>
  <c r="BW77" i="53"/>
  <c r="BX77" i="53" s="1"/>
  <c r="BU77" i="53"/>
  <c r="BT77" i="53"/>
  <c r="BS77" i="53"/>
  <c r="BR77" i="53"/>
  <c r="BQ77" i="53"/>
  <c r="BW76" i="53"/>
  <c r="BX76" i="53" s="1"/>
  <c r="BU76" i="53"/>
  <c r="BT76" i="53"/>
  <c r="BR76" i="53"/>
  <c r="BQ76" i="53"/>
  <c r="BW74" i="53"/>
  <c r="BX74" i="53" s="1"/>
  <c r="BU74" i="53"/>
  <c r="BT74" i="53"/>
  <c r="BS74" i="53"/>
  <c r="BR74" i="53"/>
  <c r="BQ74" i="53"/>
  <c r="BW72" i="53"/>
  <c r="BX72" i="53" s="1"/>
  <c r="BU72" i="53"/>
  <c r="BT72" i="53"/>
  <c r="BS72" i="53"/>
  <c r="BR72" i="53"/>
  <c r="BQ72" i="53"/>
  <c r="BW71" i="53"/>
  <c r="BX71" i="53" s="1"/>
  <c r="BU71" i="53"/>
  <c r="BT71" i="53"/>
  <c r="BS71" i="53"/>
  <c r="BR71" i="53"/>
  <c r="BQ71" i="53"/>
  <c r="BW68" i="53"/>
  <c r="BX68" i="53" s="1"/>
  <c r="BU68" i="53"/>
  <c r="BT68" i="53"/>
  <c r="BS68" i="53"/>
  <c r="BR68" i="53"/>
  <c r="BQ68" i="53"/>
  <c r="BW67" i="53"/>
  <c r="BX67" i="53" s="1"/>
  <c r="BU67" i="53"/>
  <c r="BT67" i="53"/>
  <c r="BS67" i="53"/>
  <c r="BR67" i="53"/>
  <c r="BQ67" i="53"/>
  <c r="BW63" i="53"/>
  <c r="BX63" i="53" s="1"/>
  <c r="BU63" i="53"/>
  <c r="BT63" i="53"/>
  <c r="BR63" i="53"/>
  <c r="BQ63" i="53"/>
  <c r="BW61" i="53"/>
  <c r="BX61" i="53" s="1"/>
  <c r="BU61" i="53"/>
  <c r="BT61" i="53"/>
  <c r="BS61" i="53"/>
  <c r="BR61" i="53"/>
  <c r="BQ61" i="53"/>
  <c r="BW60" i="53"/>
  <c r="BX60" i="53" s="1"/>
  <c r="BU60" i="53"/>
  <c r="BT60" i="53"/>
  <c r="BS60" i="53"/>
  <c r="BR60" i="53"/>
  <c r="BQ60" i="53"/>
  <c r="BW59" i="53"/>
  <c r="BX59" i="53" s="1"/>
  <c r="BU59" i="53"/>
  <c r="BT59" i="53"/>
  <c r="BR59" i="53"/>
  <c r="BQ59" i="53"/>
  <c r="BW58" i="53"/>
  <c r="BX58" i="53" s="1"/>
  <c r="BU58" i="53"/>
  <c r="BT58" i="53"/>
  <c r="BR58" i="53"/>
  <c r="BQ58" i="53"/>
  <c r="BW56" i="53"/>
  <c r="BX56" i="53" s="1"/>
  <c r="BU56" i="53"/>
  <c r="BT56" i="53"/>
  <c r="BS56" i="53"/>
  <c r="BR56" i="53"/>
  <c r="BQ56" i="53"/>
  <c r="BW55" i="53"/>
  <c r="BX55" i="53" s="1"/>
  <c r="BU55" i="53"/>
  <c r="BT55" i="53"/>
  <c r="BR55" i="53"/>
  <c r="BQ55" i="53"/>
  <c r="BW52" i="53"/>
  <c r="BX52" i="53" s="1"/>
  <c r="BU52" i="53"/>
  <c r="BT52" i="53"/>
  <c r="BS52" i="53"/>
  <c r="BR52" i="53"/>
  <c r="BQ52" i="53"/>
  <c r="BW51" i="53"/>
  <c r="BX51" i="53" s="1"/>
  <c r="BU51" i="53"/>
  <c r="BT51" i="53"/>
  <c r="BS51" i="53"/>
  <c r="BR51" i="53"/>
  <c r="BQ51" i="53"/>
  <c r="BW50" i="53"/>
  <c r="BX50" i="53" s="1"/>
  <c r="BU50" i="53"/>
  <c r="BT50" i="53"/>
  <c r="BS50" i="53"/>
  <c r="BR50" i="53"/>
  <c r="BQ50" i="53"/>
  <c r="BW49" i="53"/>
  <c r="BX49" i="53" s="1"/>
  <c r="BU49" i="53"/>
  <c r="BT49" i="53"/>
  <c r="BS49" i="53"/>
  <c r="BR49" i="53"/>
  <c r="BQ49" i="53"/>
  <c r="BW48" i="53"/>
  <c r="BX48" i="53" s="1"/>
  <c r="BU48" i="53"/>
  <c r="BT48" i="53"/>
  <c r="BS48" i="53"/>
  <c r="BR48" i="53"/>
  <c r="BQ48" i="53"/>
  <c r="BW47" i="53"/>
  <c r="BX47" i="53" s="1"/>
  <c r="BU47" i="53"/>
  <c r="BT47" i="53"/>
  <c r="BS47" i="53"/>
  <c r="BR47" i="53"/>
  <c r="BQ47" i="53"/>
  <c r="BW46" i="53"/>
  <c r="BX46" i="53" s="1"/>
  <c r="BU46" i="53"/>
  <c r="BT46" i="53"/>
  <c r="BS46" i="53"/>
  <c r="BR46" i="53"/>
  <c r="BQ46" i="53"/>
  <c r="BW45" i="53"/>
  <c r="BX45" i="53" s="1"/>
  <c r="BU45" i="53"/>
  <c r="BT45" i="53"/>
  <c r="BS45" i="53"/>
  <c r="BR45" i="53"/>
  <c r="BQ45" i="53"/>
  <c r="BW44" i="53"/>
  <c r="BX44" i="53" s="1"/>
  <c r="BU44" i="53"/>
  <c r="BT44" i="53"/>
  <c r="BR44" i="53"/>
  <c r="BQ44" i="53"/>
  <c r="BW43" i="53"/>
  <c r="BX43" i="53" s="1"/>
  <c r="BU43" i="53"/>
  <c r="BT43" i="53"/>
  <c r="BV43" i="53" s="1"/>
  <c r="BW42" i="53"/>
  <c r="BX42" i="53" s="1"/>
  <c r="BU42" i="53"/>
  <c r="BT42" i="53"/>
  <c r="BS42" i="53"/>
  <c r="BR42" i="53"/>
  <c r="BQ42" i="53"/>
  <c r="BW41" i="53"/>
  <c r="BX41" i="53" s="1"/>
  <c r="BU41" i="53"/>
  <c r="BT41" i="53"/>
  <c r="BR41" i="53"/>
  <c r="BQ41" i="53"/>
  <c r="BW40" i="53"/>
  <c r="BX40" i="53" s="1"/>
  <c r="BU40" i="53"/>
  <c r="BT40" i="53"/>
  <c r="BR40" i="53"/>
  <c r="BQ40" i="53"/>
  <c r="BW39" i="53"/>
  <c r="BX39" i="53" s="1"/>
  <c r="BU39" i="53"/>
  <c r="BT39" i="53"/>
  <c r="BR39" i="53"/>
  <c r="BQ39" i="53"/>
  <c r="BW38" i="53"/>
  <c r="BX38" i="53" s="1"/>
  <c r="BU38" i="53"/>
  <c r="BT38" i="53"/>
  <c r="BR38" i="53"/>
  <c r="BQ38" i="53"/>
  <c r="BW37" i="53"/>
  <c r="BX37" i="53" s="1"/>
  <c r="BU37" i="53"/>
  <c r="BT37" i="53"/>
  <c r="BS37" i="53"/>
  <c r="BR37" i="53"/>
  <c r="BQ37" i="53"/>
  <c r="BW35" i="53"/>
  <c r="BX35" i="53" s="1"/>
  <c r="BU35" i="53"/>
  <c r="BT35" i="53"/>
  <c r="BS35" i="53"/>
  <c r="BR35" i="53"/>
  <c r="BQ35" i="53"/>
  <c r="BW34" i="53"/>
  <c r="BX34" i="53" s="1"/>
  <c r="BU34" i="53"/>
  <c r="BT34" i="53"/>
  <c r="BS34" i="53"/>
  <c r="BR34" i="53"/>
  <c r="BQ34" i="53"/>
  <c r="BW33" i="53"/>
  <c r="BX33" i="53" s="1"/>
  <c r="BU33" i="53"/>
  <c r="BT33" i="53"/>
  <c r="BS33" i="53"/>
  <c r="BR33" i="53"/>
  <c r="BQ33" i="53"/>
  <c r="BW32" i="53"/>
  <c r="BX32" i="53" s="1"/>
  <c r="BU32" i="53"/>
  <c r="BT32" i="53"/>
  <c r="BR32" i="53"/>
  <c r="BQ32" i="53"/>
  <c r="BW31" i="53"/>
  <c r="BX31" i="53" s="1"/>
  <c r="BU31" i="53"/>
  <c r="BT31" i="53"/>
  <c r="BS31" i="53"/>
  <c r="BR31" i="53"/>
  <c r="BQ31" i="53"/>
  <c r="BW30" i="53"/>
  <c r="BX30" i="53" s="1"/>
  <c r="BU30" i="53"/>
  <c r="BT30" i="53"/>
  <c r="BS30" i="53"/>
  <c r="BR30" i="53"/>
  <c r="BQ30" i="53"/>
  <c r="BW29" i="53"/>
  <c r="BX29" i="53" s="1"/>
  <c r="BU29" i="53"/>
  <c r="BT29" i="53"/>
  <c r="BS29" i="53"/>
  <c r="BR29" i="53"/>
  <c r="BQ29" i="53"/>
  <c r="BW28" i="53"/>
  <c r="BX28" i="53" s="1"/>
  <c r="BU28" i="53"/>
  <c r="BT28" i="53"/>
  <c r="BS28" i="53"/>
  <c r="BR28" i="53"/>
  <c r="BQ28" i="53"/>
  <c r="BW27" i="53"/>
  <c r="BX27" i="53" s="1"/>
  <c r="BU27" i="53"/>
  <c r="BT27" i="53"/>
  <c r="BS27" i="53"/>
  <c r="BR27" i="53"/>
  <c r="BQ27" i="53"/>
  <c r="BW26" i="53"/>
  <c r="BX26" i="53" s="1"/>
  <c r="BU26" i="53"/>
  <c r="BT26" i="53"/>
  <c r="BS26" i="53"/>
  <c r="BR26" i="53"/>
  <c r="BQ26" i="53"/>
  <c r="BW25" i="53"/>
  <c r="BX25" i="53" s="1"/>
  <c r="BU25" i="53"/>
  <c r="BT25" i="53"/>
  <c r="BS25" i="53"/>
  <c r="BR25" i="53"/>
  <c r="BQ25" i="53"/>
  <c r="BW24" i="53"/>
  <c r="BX24" i="53" s="1"/>
  <c r="BU24" i="53"/>
  <c r="BT24" i="53"/>
  <c r="BS24" i="53"/>
  <c r="BR24" i="53"/>
  <c r="BQ24" i="53"/>
  <c r="BW23" i="53"/>
  <c r="BX23" i="53" s="1"/>
  <c r="BU23" i="53"/>
  <c r="BT23" i="53"/>
  <c r="BS23" i="53"/>
  <c r="BR23" i="53"/>
  <c r="BQ23" i="53"/>
  <c r="BW22" i="53"/>
  <c r="BX22" i="53" s="1"/>
  <c r="BU22" i="53"/>
  <c r="BT22" i="53"/>
  <c r="BS22" i="53"/>
  <c r="BR22" i="53"/>
  <c r="BQ22" i="53"/>
  <c r="BW21" i="53"/>
  <c r="BX21" i="53" s="1"/>
  <c r="BU21" i="53"/>
  <c r="BT21" i="53"/>
  <c r="BS21" i="53"/>
  <c r="BR21" i="53"/>
  <c r="BQ21" i="53"/>
  <c r="BW20" i="53"/>
  <c r="BX20" i="53" s="1"/>
  <c r="BU20" i="53"/>
  <c r="BT20" i="53"/>
  <c r="BR20" i="53"/>
  <c r="BQ20" i="53"/>
  <c r="BW19" i="53"/>
  <c r="BX19" i="53" s="1"/>
  <c r="BU19" i="53"/>
  <c r="BT19" i="53"/>
  <c r="BS19" i="53"/>
  <c r="BR19" i="53"/>
  <c r="BQ19" i="53"/>
  <c r="BW16" i="53"/>
  <c r="BX16" i="53" s="1"/>
  <c r="BU16" i="53"/>
  <c r="BT16" i="53"/>
  <c r="BR16" i="53"/>
  <c r="BQ16" i="53"/>
  <c r="BM8" i="53"/>
  <c r="BL2" i="53"/>
  <c r="BJ420" i="53" s="1"/>
  <c r="AW419" i="53"/>
  <c r="BA421" i="53" s="1"/>
  <c r="AX415" i="53"/>
  <c r="AX416" i="53" s="1"/>
  <c r="BF411" i="53"/>
  <c r="BG411" i="53" s="1"/>
  <c r="BD411" i="53"/>
  <c r="BC411" i="53"/>
  <c r="BB411" i="53"/>
  <c r="BA411" i="53"/>
  <c r="AZ411" i="53"/>
  <c r="BF409" i="53"/>
  <c r="BG409" i="53" s="1"/>
  <c r="BD409" i="53"/>
  <c r="BC409" i="53"/>
  <c r="BB409" i="53"/>
  <c r="BA409" i="53"/>
  <c r="AZ409" i="53"/>
  <c r="BF407" i="53"/>
  <c r="BG407" i="53" s="1"/>
  <c r="BD407" i="53"/>
  <c r="BC407" i="53"/>
  <c r="BB407" i="53"/>
  <c r="BA407" i="53"/>
  <c r="AZ407" i="53"/>
  <c r="BF406" i="53"/>
  <c r="BG406" i="53" s="1"/>
  <c r="BD406" i="53"/>
  <c r="BC406" i="53"/>
  <c r="BB406" i="53"/>
  <c r="BA406" i="53"/>
  <c r="AZ406" i="53"/>
  <c r="BF404" i="53"/>
  <c r="BG404" i="53" s="1"/>
  <c r="BD404" i="53"/>
  <c r="BC404" i="53"/>
  <c r="BB404" i="53"/>
  <c r="BA404" i="53"/>
  <c r="AZ404" i="53"/>
  <c r="BF402" i="53"/>
  <c r="BG402" i="53" s="1"/>
  <c r="BD402" i="53"/>
  <c r="BC402" i="53"/>
  <c r="BB402" i="53"/>
  <c r="BA402" i="53"/>
  <c r="AZ402" i="53"/>
  <c r="BF400" i="53"/>
  <c r="BG400" i="53" s="1"/>
  <c r="BD400" i="53"/>
  <c r="BC400" i="53"/>
  <c r="BB400" i="53"/>
  <c r="BA400" i="53"/>
  <c r="AZ400" i="53"/>
  <c r="BG398" i="53"/>
  <c r="BF398" i="53"/>
  <c r="BD398" i="53"/>
  <c r="BC398" i="53"/>
  <c r="BB398" i="53"/>
  <c r="BA398" i="53"/>
  <c r="AZ398" i="53"/>
  <c r="BF397" i="53"/>
  <c r="BG397" i="53" s="1"/>
  <c r="BD397" i="53"/>
  <c r="BC397" i="53"/>
  <c r="BB397" i="53"/>
  <c r="BA397" i="53"/>
  <c r="AZ397" i="53"/>
  <c r="BF396" i="53"/>
  <c r="BG396" i="53" s="1"/>
  <c r="BD396" i="53"/>
  <c r="BC396" i="53"/>
  <c r="BB396" i="53"/>
  <c r="BA396" i="53"/>
  <c r="AZ396" i="53"/>
  <c r="BF395" i="53"/>
  <c r="BG395" i="53" s="1"/>
  <c r="BD395" i="53"/>
  <c r="BC395" i="53"/>
  <c r="BB395" i="53"/>
  <c r="BA395" i="53"/>
  <c r="AZ395" i="53"/>
  <c r="BF394" i="53"/>
  <c r="BG394" i="53" s="1"/>
  <c r="BD394" i="53"/>
  <c r="BC394" i="53"/>
  <c r="BB394" i="53"/>
  <c r="BA394" i="53"/>
  <c r="AZ394" i="53"/>
  <c r="BF393" i="53"/>
  <c r="BG393" i="53" s="1"/>
  <c r="BD393" i="53"/>
  <c r="BC393" i="53"/>
  <c r="BB393" i="53"/>
  <c r="BA393" i="53"/>
  <c r="AZ393" i="53"/>
  <c r="BF391" i="53"/>
  <c r="BG391" i="53" s="1"/>
  <c r="BD391" i="53"/>
  <c r="BC391" i="53"/>
  <c r="BB391" i="53"/>
  <c r="BA391" i="53"/>
  <c r="AZ391" i="53"/>
  <c r="BF390" i="53"/>
  <c r="BG390" i="53" s="1"/>
  <c r="BD390" i="53"/>
  <c r="BC390" i="53"/>
  <c r="BB390" i="53"/>
  <c r="BA390" i="53"/>
  <c r="AZ390" i="53"/>
  <c r="BG389" i="53"/>
  <c r="BF389" i="53"/>
  <c r="BD389" i="53"/>
  <c r="BC389" i="53"/>
  <c r="BB389" i="53"/>
  <c r="BA389" i="53"/>
  <c r="AZ389" i="53"/>
  <c r="BF388" i="53"/>
  <c r="BG388" i="53" s="1"/>
  <c r="BD388" i="53"/>
  <c r="BC388" i="53"/>
  <c r="BB388" i="53"/>
  <c r="BA388" i="53"/>
  <c r="AZ388" i="53"/>
  <c r="BF387" i="53"/>
  <c r="BG387" i="53" s="1"/>
  <c r="BD387" i="53"/>
  <c r="BC387" i="53"/>
  <c r="BB387" i="53"/>
  <c r="BA387" i="53"/>
  <c r="AZ387" i="53"/>
  <c r="BF386" i="53"/>
  <c r="BG386" i="53" s="1"/>
  <c r="BD386" i="53"/>
  <c r="BC386" i="53"/>
  <c r="BB386" i="53"/>
  <c r="BA386" i="53"/>
  <c r="AZ386" i="53"/>
  <c r="BF384" i="53"/>
  <c r="BG384" i="53" s="1"/>
  <c r="BD384" i="53"/>
  <c r="BC384" i="53"/>
  <c r="BB384" i="53"/>
  <c r="BA384" i="53"/>
  <c r="AZ384" i="53"/>
  <c r="BF383" i="53"/>
  <c r="BG383" i="53" s="1"/>
  <c r="BD383" i="53"/>
  <c r="BC383" i="53"/>
  <c r="BB383" i="53"/>
  <c r="BA383" i="53"/>
  <c r="AZ383" i="53"/>
  <c r="BF382" i="53"/>
  <c r="BG382" i="53" s="1"/>
  <c r="BD382" i="53"/>
  <c r="BC382" i="53"/>
  <c r="BB382" i="53"/>
  <c r="BA382" i="53"/>
  <c r="AZ382" i="53"/>
  <c r="BF381" i="53"/>
  <c r="BG381" i="53" s="1"/>
  <c r="BD381" i="53"/>
  <c r="BC381" i="53"/>
  <c r="BB381" i="53"/>
  <c r="BA381" i="53"/>
  <c r="AZ381" i="53"/>
  <c r="BG380" i="53"/>
  <c r="BF380" i="53"/>
  <c r="BD380" i="53"/>
  <c r="BC380" i="53"/>
  <c r="BB380" i="53"/>
  <c r="BA380" i="53"/>
  <c r="AZ380" i="53"/>
  <c r="BF379" i="53"/>
  <c r="BG379" i="53" s="1"/>
  <c r="BD379" i="53"/>
  <c r="BC379" i="53"/>
  <c r="BB379" i="53"/>
  <c r="BA379" i="53"/>
  <c r="AZ379" i="53"/>
  <c r="BF377" i="53"/>
  <c r="BG377" i="53" s="1"/>
  <c r="BD377" i="53"/>
  <c r="BC377" i="53"/>
  <c r="BB377" i="53"/>
  <c r="BA377" i="53"/>
  <c r="AZ377" i="53"/>
  <c r="BF373" i="53"/>
  <c r="BG373" i="53" s="1"/>
  <c r="BD373" i="53"/>
  <c r="BC373" i="53"/>
  <c r="BB373" i="53"/>
  <c r="BA373" i="53"/>
  <c r="AZ373" i="53"/>
  <c r="BF372" i="53"/>
  <c r="BG372" i="53" s="1"/>
  <c r="BD372" i="53"/>
  <c r="BC372" i="53"/>
  <c r="BB372" i="53"/>
  <c r="BA372" i="53"/>
  <c r="AZ372" i="53"/>
  <c r="BF370" i="53"/>
  <c r="BG370" i="53" s="1"/>
  <c r="BD370" i="53"/>
  <c r="BC370" i="53"/>
  <c r="BB370" i="53"/>
  <c r="BA370" i="53"/>
  <c r="AZ370" i="53"/>
  <c r="BF368" i="53"/>
  <c r="BG368" i="53" s="1"/>
  <c r="BD368" i="53"/>
  <c r="BC368" i="53"/>
  <c r="BB368" i="53"/>
  <c r="BA368" i="53"/>
  <c r="AZ368" i="53"/>
  <c r="BF367" i="53"/>
  <c r="BG367" i="53" s="1"/>
  <c r="BD367" i="53"/>
  <c r="BC367" i="53"/>
  <c r="BB367" i="53"/>
  <c r="BA367" i="53"/>
  <c r="AZ367" i="53"/>
  <c r="BG366" i="53"/>
  <c r="BF366" i="53"/>
  <c r="BD366" i="53"/>
  <c r="BC366" i="53"/>
  <c r="BB366" i="53"/>
  <c r="BA366" i="53"/>
  <c r="AZ366" i="53"/>
  <c r="BF365" i="53"/>
  <c r="BG365" i="53" s="1"/>
  <c r="BD365" i="53"/>
  <c r="BC365" i="53"/>
  <c r="BB365" i="53"/>
  <c r="BA365" i="53"/>
  <c r="AZ365" i="53"/>
  <c r="BF364" i="53"/>
  <c r="BG364" i="53" s="1"/>
  <c r="BD364" i="53"/>
  <c r="BC364" i="53"/>
  <c r="BB364" i="53"/>
  <c r="BA364" i="53"/>
  <c r="AZ364" i="53"/>
  <c r="BF363" i="53"/>
  <c r="BG363" i="53" s="1"/>
  <c r="BD363" i="53"/>
  <c r="BC363" i="53"/>
  <c r="BB363" i="53"/>
  <c r="BA363" i="53"/>
  <c r="AZ363" i="53"/>
  <c r="BF362" i="53"/>
  <c r="BG362" i="53" s="1"/>
  <c r="BD362" i="53"/>
  <c r="BC362" i="53"/>
  <c r="BB362" i="53"/>
  <c r="BA362" i="53"/>
  <c r="AZ362" i="53"/>
  <c r="BF361" i="53"/>
  <c r="BG361" i="53" s="1"/>
  <c r="BD361" i="53"/>
  <c r="BC361" i="53"/>
  <c r="BB361" i="53"/>
  <c r="BA361" i="53"/>
  <c r="AZ361" i="53"/>
  <c r="BF359" i="53"/>
  <c r="BG359" i="53" s="1"/>
  <c r="BD359" i="53"/>
  <c r="BC359" i="53"/>
  <c r="BB359" i="53"/>
  <c r="BA359" i="53"/>
  <c r="AZ359" i="53"/>
  <c r="BF358" i="53"/>
  <c r="BG358" i="53" s="1"/>
  <c r="BD358" i="53"/>
  <c r="BC358" i="53"/>
  <c r="BB358" i="53"/>
  <c r="BA358" i="53"/>
  <c r="AZ358" i="53"/>
  <c r="BG356" i="53"/>
  <c r="BF356" i="53"/>
  <c r="BD356" i="53"/>
  <c r="BC356" i="53"/>
  <c r="BB356" i="53"/>
  <c r="BA356" i="53"/>
  <c r="AZ356" i="53"/>
  <c r="BF355" i="53"/>
  <c r="BG355" i="53" s="1"/>
  <c r="BD355" i="53"/>
  <c r="BC355" i="53"/>
  <c r="BB355" i="53"/>
  <c r="BA355" i="53"/>
  <c r="AZ355" i="53"/>
  <c r="BF354" i="53"/>
  <c r="BG354" i="53" s="1"/>
  <c r="BD354" i="53"/>
  <c r="BC354" i="53"/>
  <c r="BB354" i="53"/>
  <c r="BA354" i="53"/>
  <c r="AZ354" i="53"/>
  <c r="BF353" i="53"/>
  <c r="BG353" i="53" s="1"/>
  <c r="BD353" i="53"/>
  <c r="BC353" i="53"/>
  <c r="BB353" i="53"/>
  <c r="BA353" i="53"/>
  <c r="AZ353" i="53"/>
  <c r="BF352" i="53"/>
  <c r="BG352" i="53" s="1"/>
  <c r="BD352" i="53"/>
  <c r="BC352" i="53"/>
  <c r="BB352" i="53"/>
  <c r="BA352" i="53"/>
  <c r="AZ352" i="53"/>
  <c r="BF351" i="53"/>
  <c r="BG351" i="53" s="1"/>
  <c r="BD351" i="53"/>
  <c r="BC351" i="53"/>
  <c r="BB351" i="53"/>
  <c r="BA351" i="53"/>
  <c r="AZ351" i="53"/>
  <c r="BF350" i="53"/>
  <c r="BG350" i="53" s="1"/>
  <c r="BD350" i="53"/>
  <c r="BC350" i="53"/>
  <c r="BB350" i="53"/>
  <c r="BA350" i="53"/>
  <c r="AZ350" i="53"/>
  <c r="BF349" i="53"/>
  <c r="BG349" i="53" s="1"/>
  <c r="BD349" i="53"/>
  <c r="BC349" i="53"/>
  <c r="BB349" i="53"/>
  <c r="BA349" i="53"/>
  <c r="AZ349" i="53"/>
  <c r="BG348" i="53"/>
  <c r="BF348" i="53"/>
  <c r="BD348" i="53"/>
  <c r="BC348" i="53"/>
  <c r="BB348" i="53"/>
  <c r="BA348" i="53"/>
  <c r="AZ348" i="53"/>
  <c r="BF347" i="53"/>
  <c r="BG347" i="53" s="1"/>
  <c r="BD347" i="53"/>
  <c r="BC347" i="53"/>
  <c r="BB347" i="53"/>
  <c r="BA347" i="53"/>
  <c r="AZ347" i="53"/>
  <c r="BF346" i="53"/>
  <c r="BG346" i="53" s="1"/>
  <c r="BD346" i="53"/>
  <c r="BC346" i="53"/>
  <c r="BB346" i="53"/>
  <c r="BA346" i="53"/>
  <c r="AZ346" i="53"/>
  <c r="BF342" i="53"/>
  <c r="BG342" i="53" s="1"/>
  <c r="BD342" i="53"/>
  <c r="BC342" i="53"/>
  <c r="BB342" i="53"/>
  <c r="BA342" i="53"/>
  <c r="AZ342" i="53"/>
  <c r="BF341" i="53"/>
  <c r="BG341" i="53" s="1"/>
  <c r="BD341" i="53"/>
  <c r="BC341" i="53"/>
  <c r="BB341" i="53"/>
  <c r="BA341" i="53"/>
  <c r="AZ341" i="53"/>
  <c r="BF340" i="53"/>
  <c r="BG340" i="53" s="1"/>
  <c r="BD340" i="53"/>
  <c r="BC340" i="53"/>
  <c r="BB340" i="53"/>
  <c r="BA340" i="53"/>
  <c r="AZ340" i="53"/>
  <c r="BF338" i="53"/>
  <c r="BG338" i="53" s="1"/>
  <c r="BD338" i="53"/>
  <c r="BC338" i="53"/>
  <c r="BB338" i="53"/>
  <c r="BA338" i="53"/>
  <c r="AZ338" i="53"/>
  <c r="BF337" i="53"/>
  <c r="BG337" i="53" s="1"/>
  <c r="BD337" i="53"/>
  <c r="BC337" i="53"/>
  <c r="BB337" i="53"/>
  <c r="BA337" i="53"/>
  <c r="AZ337" i="53"/>
  <c r="BG336" i="53"/>
  <c r="BF336" i="53"/>
  <c r="BD336" i="53"/>
  <c r="BC336" i="53"/>
  <c r="BB336" i="53"/>
  <c r="BA336" i="53"/>
  <c r="AZ336" i="53"/>
  <c r="BF335" i="53"/>
  <c r="BG335" i="53" s="1"/>
  <c r="BD335" i="53"/>
  <c r="BC335" i="53"/>
  <c r="BB335" i="53"/>
  <c r="BA335" i="53"/>
  <c r="AZ335" i="53"/>
  <c r="BF334" i="53"/>
  <c r="BG334" i="53" s="1"/>
  <c r="BD334" i="53"/>
  <c r="BC334" i="53"/>
  <c r="BB334" i="53"/>
  <c r="BA334" i="53"/>
  <c r="AZ334" i="53"/>
  <c r="BF333" i="53"/>
  <c r="BG333" i="53" s="1"/>
  <c r="BD333" i="53"/>
  <c r="BC333" i="53"/>
  <c r="BB333" i="53"/>
  <c r="BA333" i="53"/>
  <c r="AZ333" i="53"/>
  <c r="BG330" i="53"/>
  <c r="BF330" i="53"/>
  <c r="BD330" i="53"/>
  <c r="BC330" i="53"/>
  <c r="BB330" i="53"/>
  <c r="BA330" i="53"/>
  <c r="AZ330" i="53"/>
  <c r="BF329" i="53"/>
  <c r="BG329" i="53" s="1"/>
  <c r="BD329" i="53"/>
  <c r="BC329" i="53"/>
  <c r="BB329" i="53"/>
  <c r="BA329" i="53"/>
  <c r="AZ329" i="53"/>
  <c r="BF328" i="53"/>
  <c r="BG328" i="53" s="1"/>
  <c r="BD328" i="53"/>
  <c r="BC328" i="53"/>
  <c r="BB328" i="53"/>
  <c r="BA328" i="53"/>
  <c r="AZ328" i="53"/>
  <c r="BF327" i="53"/>
  <c r="BG327" i="53" s="1"/>
  <c r="BD327" i="53"/>
  <c r="BC327" i="53"/>
  <c r="BB327" i="53"/>
  <c r="BA327" i="53"/>
  <c r="AZ327" i="53"/>
  <c r="BG326" i="53"/>
  <c r="BF326" i="53"/>
  <c r="BD326" i="53"/>
  <c r="BC326" i="53"/>
  <c r="BB326" i="53"/>
  <c r="BA326" i="53"/>
  <c r="AZ326" i="53"/>
  <c r="BF325" i="53"/>
  <c r="BG325" i="53" s="1"/>
  <c r="BD325" i="53"/>
  <c r="BC325" i="53"/>
  <c r="BB325" i="53"/>
  <c r="BA325" i="53"/>
  <c r="AZ325" i="53"/>
  <c r="BF324" i="53"/>
  <c r="BG324" i="53" s="1"/>
  <c r="BD324" i="53"/>
  <c r="BC324" i="53"/>
  <c r="BB324" i="53"/>
  <c r="BA324" i="53"/>
  <c r="AZ324" i="53"/>
  <c r="BF323" i="53"/>
  <c r="BG323" i="53" s="1"/>
  <c r="BD323" i="53"/>
  <c r="BC323" i="53"/>
  <c r="BB323" i="53"/>
  <c r="BA323" i="53"/>
  <c r="AZ323" i="53"/>
  <c r="BF322" i="53"/>
  <c r="BG322" i="53" s="1"/>
  <c r="BD322" i="53"/>
  <c r="BC322" i="53"/>
  <c r="BB322" i="53"/>
  <c r="BA322" i="53"/>
  <c r="AZ322" i="53"/>
  <c r="BF321" i="53"/>
  <c r="BG321" i="53" s="1"/>
  <c r="BD321" i="53"/>
  <c r="BC321" i="53"/>
  <c r="BB321" i="53"/>
  <c r="BA321" i="53"/>
  <c r="AZ321" i="53"/>
  <c r="BF320" i="53"/>
  <c r="BG320" i="53" s="1"/>
  <c r="BD320" i="53"/>
  <c r="BC320" i="53"/>
  <c r="BB320" i="53"/>
  <c r="BA320" i="53"/>
  <c r="AZ320" i="53"/>
  <c r="BF319" i="53"/>
  <c r="BG319" i="53" s="1"/>
  <c r="BD319" i="53"/>
  <c r="BC319" i="53"/>
  <c r="BB319" i="53"/>
  <c r="BA319" i="53"/>
  <c r="AZ319" i="53"/>
  <c r="BG318" i="53"/>
  <c r="BF318" i="53"/>
  <c r="BD318" i="53"/>
  <c r="BC318" i="53"/>
  <c r="BB318" i="53"/>
  <c r="BA318" i="53"/>
  <c r="AZ318" i="53"/>
  <c r="BF317" i="53"/>
  <c r="BG317" i="53" s="1"/>
  <c r="BD317" i="53"/>
  <c r="BC317" i="53"/>
  <c r="BB317" i="53"/>
  <c r="BA317" i="53"/>
  <c r="AZ317" i="53"/>
  <c r="BF316" i="53"/>
  <c r="BG316" i="53" s="1"/>
  <c r="BD316" i="53"/>
  <c r="BC316" i="53"/>
  <c r="BB316" i="53"/>
  <c r="BA316" i="53"/>
  <c r="AZ316" i="53"/>
  <c r="BF315" i="53"/>
  <c r="BG315" i="53" s="1"/>
  <c r="BD315" i="53"/>
  <c r="BC315" i="53"/>
  <c r="BB315" i="53"/>
  <c r="BA315" i="53"/>
  <c r="AZ315" i="53"/>
  <c r="BF314" i="53"/>
  <c r="BG314" i="53" s="1"/>
  <c r="BD314" i="53"/>
  <c r="BC314" i="53"/>
  <c r="BB314" i="53"/>
  <c r="BA314" i="53"/>
  <c r="AZ314" i="53"/>
  <c r="BF313" i="53"/>
  <c r="BG313" i="53" s="1"/>
  <c r="BD313" i="53"/>
  <c r="BC313" i="53"/>
  <c r="BB313" i="53"/>
  <c r="BA313" i="53"/>
  <c r="AZ313" i="53"/>
  <c r="BF312" i="53"/>
  <c r="BG312" i="53" s="1"/>
  <c r="BD312" i="53"/>
  <c r="BC312" i="53"/>
  <c r="BB312" i="53"/>
  <c r="BA312" i="53"/>
  <c r="AZ312" i="53"/>
  <c r="BF311" i="53"/>
  <c r="BG311" i="53" s="1"/>
  <c r="BD311" i="53"/>
  <c r="BC311" i="53"/>
  <c r="BB311" i="53"/>
  <c r="BA311" i="53"/>
  <c r="AZ311" i="53"/>
  <c r="BG308" i="53"/>
  <c r="BF308" i="53"/>
  <c r="BD308" i="53"/>
  <c r="BC308" i="53"/>
  <c r="BB308" i="53"/>
  <c r="BA308" i="53"/>
  <c r="AZ308" i="53"/>
  <c r="BF307" i="53"/>
  <c r="BG307" i="53" s="1"/>
  <c r="BD307" i="53"/>
  <c r="BC307" i="53"/>
  <c r="BB307" i="53"/>
  <c r="BA307" i="53"/>
  <c r="AZ307" i="53"/>
  <c r="BF306" i="53"/>
  <c r="BG306" i="53" s="1"/>
  <c r="BD306" i="53"/>
  <c r="BC306" i="53"/>
  <c r="BB306" i="53"/>
  <c r="BA306" i="53"/>
  <c r="AZ306" i="53"/>
  <c r="BF305" i="53"/>
  <c r="BG305" i="53" s="1"/>
  <c r="BD305" i="53"/>
  <c r="BC305" i="53"/>
  <c r="BB305" i="53"/>
  <c r="BA305" i="53"/>
  <c r="AZ305" i="53"/>
  <c r="BF304" i="53"/>
  <c r="BG304" i="53" s="1"/>
  <c r="BD304" i="53"/>
  <c r="BC304" i="53"/>
  <c r="BB304" i="53"/>
  <c r="BA304" i="53"/>
  <c r="AZ304" i="53"/>
  <c r="BF301" i="53"/>
  <c r="BG301" i="53" s="1"/>
  <c r="BD301" i="53"/>
  <c r="BC301" i="53"/>
  <c r="BB301" i="53"/>
  <c r="BA301" i="53"/>
  <c r="AZ301" i="53"/>
  <c r="BF300" i="53"/>
  <c r="BG300" i="53" s="1"/>
  <c r="BD300" i="53"/>
  <c r="BC300" i="53"/>
  <c r="BB300" i="53"/>
  <c r="BA300" i="53"/>
  <c r="AZ300" i="53"/>
  <c r="BF299" i="53"/>
  <c r="BG299" i="53" s="1"/>
  <c r="BD299" i="53"/>
  <c r="BC299" i="53"/>
  <c r="BB299" i="53"/>
  <c r="BA299" i="53"/>
  <c r="AZ299" i="53"/>
  <c r="BF298" i="53"/>
  <c r="BG298" i="53" s="1"/>
  <c r="BD298" i="53"/>
  <c r="BC298" i="53"/>
  <c r="BB298" i="53"/>
  <c r="BA298" i="53"/>
  <c r="AZ298" i="53"/>
  <c r="BF297" i="53"/>
  <c r="BG297" i="53" s="1"/>
  <c r="BD297" i="53"/>
  <c r="BC297" i="53"/>
  <c r="BB297" i="53"/>
  <c r="BA297" i="53"/>
  <c r="AZ297" i="53"/>
  <c r="BF296" i="53"/>
  <c r="BG296" i="53" s="1"/>
  <c r="BD296" i="53"/>
  <c r="BC296" i="53"/>
  <c r="BB296" i="53"/>
  <c r="BA296" i="53"/>
  <c r="AZ296" i="53"/>
  <c r="BF295" i="53"/>
  <c r="BG295" i="53" s="1"/>
  <c r="BD295" i="53"/>
  <c r="BC295" i="53"/>
  <c r="BB295" i="53"/>
  <c r="BA295" i="53"/>
  <c r="AZ295" i="53"/>
  <c r="BF294" i="53"/>
  <c r="BG294" i="53" s="1"/>
  <c r="BD294" i="53"/>
  <c r="BC294" i="53"/>
  <c r="BB294" i="53"/>
  <c r="BA294" i="53"/>
  <c r="AZ294" i="53"/>
  <c r="BF293" i="53"/>
  <c r="BG293" i="53" s="1"/>
  <c r="BD293" i="53"/>
  <c r="BC293" i="53"/>
  <c r="BB293" i="53"/>
  <c r="BA293" i="53"/>
  <c r="AZ293" i="53"/>
  <c r="BF292" i="53"/>
  <c r="BG292" i="53" s="1"/>
  <c r="BD292" i="53"/>
  <c r="BC292" i="53"/>
  <c r="BB292" i="53"/>
  <c r="BA292" i="53"/>
  <c r="AZ292" i="53"/>
  <c r="BF291" i="53"/>
  <c r="BG291" i="53" s="1"/>
  <c r="BD291" i="53"/>
  <c r="BC291" i="53"/>
  <c r="BB291" i="53"/>
  <c r="BA291" i="53"/>
  <c r="AZ291" i="53"/>
  <c r="BF290" i="53"/>
  <c r="BG290" i="53" s="1"/>
  <c r="BD290" i="53"/>
  <c r="BC290" i="53"/>
  <c r="BB290" i="53"/>
  <c r="BA290" i="53"/>
  <c r="AZ290" i="53"/>
  <c r="BF289" i="53"/>
  <c r="BG289" i="53" s="1"/>
  <c r="BD289" i="53"/>
  <c r="BC289" i="53"/>
  <c r="BB289" i="53"/>
  <c r="BA289" i="53"/>
  <c r="AZ289" i="53"/>
  <c r="BF288" i="53"/>
  <c r="BG288" i="53" s="1"/>
  <c r="BD288" i="53"/>
  <c r="BC288" i="53"/>
  <c r="BB288" i="53"/>
  <c r="BA288" i="53"/>
  <c r="AZ288" i="53"/>
  <c r="BF287" i="53"/>
  <c r="BG287" i="53" s="1"/>
  <c r="BD287" i="53"/>
  <c r="BC287" i="53"/>
  <c r="BB287" i="53"/>
  <c r="BA287" i="53"/>
  <c r="AZ287" i="53"/>
  <c r="BF286" i="53"/>
  <c r="BG286" i="53" s="1"/>
  <c r="BD286" i="53"/>
  <c r="BC286" i="53"/>
  <c r="BB286" i="53"/>
  <c r="BA286" i="53"/>
  <c r="AZ286" i="53"/>
  <c r="BF285" i="53"/>
  <c r="BG285" i="53" s="1"/>
  <c r="BD285" i="53"/>
  <c r="BC285" i="53"/>
  <c r="BB285" i="53"/>
  <c r="BA285" i="53"/>
  <c r="AZ285" i="53"/>
  <c r="BF284" i="53"/>
  <c r="BG284" i="53" s="1"/>
  <c r="BD284" i="53"/>
  <c r="BC284" i="53"/>
  <c r="BB284" i="53"/>
  <c r="BA284" i="53"/>
  <c r="AZ284" i="53"/>
  <c r="BF280" i="53"/>
  <c r="BG280" i="53" s="1"/>
  <c r="BD280" i="53"/>
  <c r="BC280" i="53"/>
  <c r="BB280" i="53"/>
  <c r="BA280" i="53"/>
  <c r="AZ280" i="53"/>
  <c r="BF279" i="53"/>
  <c r="BG279" i="53" s="1"/>
  <c r="BD279" i="53"/>
  <c r="BC279" i="53"/>
  <c r="BB279" i="53"/>
  <c r="BA279" i="53"/>
  <c r="AZ279" i="53"/>
  <c r="BF278" i="53"/>
  <c r="BG278" i="53" s="1"/>
  <c r="BD278" i="53"/>
  <c r="BC278" i="53"/>
  <c r="BB278" i="53"/>
  <c r="BA278" i="53"/>
  <c r="AZ278" i="53"/>
  <c r="BF277" i="53"/>
  <c r="BG277" i="53" s="1"/>
  <c r="BD277" i="53"/>
  <c r="BC277" i="53"/>
  <c r="BB277" i="53"/>
  <c r="BA277" i="53"/>
  <c r="AZ277" i="53"/>
  <c r="BF276" i="53"/>
  <c r="BG276" i="53" s="1"/>
  <c r="BD276" i="53"/>
  <c r="BC276" i="53"/>
  <c r="BB276" i="53"/>
  <c r="BA276" i="53"/>
  <c r="AZ276" i="53"/>
  <c r="BF275" i="53"/>
  <c r="BG275" i="53" s="1"/>
  <c r="BD275" i="53"/>
  <c r="BC275" i="53"/>
  <c r="BB275" i="53"/>
  <c r="BA275" i="53"/>
  <c r="AZ275" i="53"/>
  <c r="BF274" i="53"/>
  <c r="BG274" i="53" s="1"/>
  <c r="BD274" i="53"/>
  <c r="BC274" i="53"/>
  <c r="BB274" i="53"/>
  <c r="BA274" i="53"/>
  <c r="AZ274" i="53"/>
  <c r="BF273" i="53"/>
  <c r="BG273" i="53" s="1"/>
  <c r="BD273" i="53"/>
  <c r="BC273" i="53"/>
  <c r="BB273" i="53"/>
  <c r="BA273" i="53"/>
  <c r="AZ273" i="53"/>
  <c r="BF272" i="53"/>
  <c r="BG272" i="53" s="1"/>
  <c r="BD272" i="53"/>
  <c r="BC272" i="53"/>
  <c r="BB272" i="53"/>
  <c r="BA272" i="53"/>
  <c r="AZ272" i="53"/>
  <c r="BF271" i="53"/>
  <c r="BG271" i="53" s="1"/>
  <c r="BD271" i="53"/>
  <c r="BC271" i="53"/>
  <c r="BB271" i="53"/>
  <c r="BA271" i="53"/>
  <c r="AZ271" i="53"/>
  <c r="BF270" i="53"/>
  <c r="BG270" i="53" s="1"/>
  <c r="BD270" i="53"/>
  <c r="BC270" i="53"/>
  <c r="BB270" i="53"/>
  <c r="BA270" i="53"/>
  <c r="AZ270" i="53"/>
  <c r="BF269" i="53"/>
  <c r="BG269" i="53" s="1"/>
  <c r="BD269" i="53"/>
  <c r="BC269" i="53"/>
  <c r="BB269" i="53"/>
  <c r="BA269" i="53"/>
  <c r="AZ269" i="53"/>
  <c r="BF268" i="53"/>
  <c r="BG268" i="53" s="1"/>
  <c r="BD268" i="53"/>
  <c r="BC268" i="53"/>
  <c r="BB268" i="53"/>
  <c r="BA268" i="53"/>
  <c r="AZ268" i="53"/>
  <c r="BF267" i="53"/>
  <c r="BG267" i="53" s="1"/>
  <c r="BD267" i="53"/>
  <c r="BC267" i="53"/>
  <c r="BA267" i="53"/>
  <c r="BF266" i="53"/>
  <c r="BG266" i="53" s="1"/>
  <c r="BD266" i="53"/>
  <c r="BC266" i="53"/>
  <c r="BB266" i="53"/>
  <c r="BA266" i="53"/>
  <c r="AZ266" i="53"/>
  <c r="BF265" i="53"/>
  <c r="BG265" i="53" s="1"/>
  <c r="BD265" i="53"/>
  <c r="BC265" i="53"/>
  <c r="BB265" i="53"/>
  <c r="BA265" i="53"/>
  <c r="AZ265" i="53"/>
  <c r="BF264" i="53"/>
  <c r="BG264" i="53" s="1"/>
  <c r="BD264" i="53"/>
  <c r="BC264" i="53"/>
  <c r="BB264" i="53"/>
  <c r="BA264" i="53"/>
  <c r="AZ264" i="53"/>
  <c r="BF258" i="53"/>
  <c r="BG258" i="53" s="1"/>
  <c r="BD258" i="53"/>
  <c r="BC258" i="53"/>
  <c r="BB258" i="53"/>
  <c r="BA258" i="53"/>
  <c r="AZ258" i="53"/>
  <c r="BF257" i="53"/>
  <c r="BG257" i="53" s="1"/>
  <c r="BD257" i="53"/>
  <c r="BC257" i="53"/>
  <c r="BB257" i="53"/>
  <c r="BA257" i="53"/>
  <c r="AZ257" i="53"/>
  <c r="BF256" i="53"/>
  <c r="BG256" i="53" s="1"/>
  <c r="BD256" i="53"/>
  <c r="BC256" i="53"/>
  <c r="BB256" i="53"/>
  <c r="BA256" i="53"/>
  <c r="AZ256" i="53"/>
  <c r="BF255" i="53"/>
  <c r="BG255" i="53" s="1"/>
  <c r="BD255" i="53"/>
  <c r="BC255" i="53"/>
  <c r="BB255" i="53"/>
  <c r="BA255" i="53"/>
  <c r="AZ255" i="53"/>
  <c r="BF254" i="53"/>
  <c r="BG254" i="53" s="1"/>
  <c r="BD254" i="53"/>
  <c r="BC254" i="53"/>
  <c r="BB254" i="53"/>
  <c r="BA254" i="53"/>
  <c r="AZ254" i="53"/>
  <c r="BF253" i="53"/>
  <c r="BG253" i="53" s="1"/>
  <c r="BD253" i="53"/>
  <c r="BC253" i="53"/>
  <c r="BB253" i="53"/>
  <c r="BA253" i="53"/>
  <c r="AZ253" i="53"/>
  <c r="BF252" i="53"/>
  <c r="BG252" i="53" s="1"/>
  <c r="BD252" i="53"/>
  <c r="BC252" i="53"/>
  <c r="BB252" i="53"/>
  <c r="BA252" i="53"/>
  <c r="AZ252" i="53"/>
  <c r="BF251" i="53"/>
  <c r="BG251" i="53" s="1"/>
  <c r="BD251" i="53"/>
  <c r="BC251" i="53"/>
  <c r="BB251" i="53"/>
  <c r="BA251" i="53"/>
  <c r="AZ251" i="53"/>
  <c r="BF250" i="53"/>
  <c r="BG250" i="53" s="1"/>
  <c r="BD250" i="53"/>
  <c r="BC250" i="53"/>
  <c r="BB250" i="53"/>
  <c r="BA250" i="53"/>
  <c r="AZ250" i="53"/>
  <c r="BF249" i="53"/>
  <c r="BG249" i="53" s="1"/>
  <c r="BD249" i="53"/>
  <c r="BC249" i="53"/>
  <c r="BB249" i="53"/>
  <c r="BA249" i="53"/>
  <c r="AZ249" i="53"/>
  <c r="BF248" i="53"/>
  <c r="BG248" i="53" s="1"/>
  <c r="BD248" i="53"/>
  <c r="BC248" i="53"/>
  <c r="BB248" i="53"/>
  <c r="BA248" i="53"/>
  <c r="AZ248" i="53"/>
  <c r="BF247" i="53"/>
  <c r="BG247" i="53" s="1"/>
  <c r="BD247" i="53"/>
  <c r="BC247" i="53"/>
  <c r="BB247" i="53"/>
  <c r="BA247" i="53"/>
  <c r="AZ247" i="53"/>
  <c r="BF246" i="53"/>
  <c r="BG246" i="53" s="1"/>
  <c r="BD246" i="53"/>
  <c r="BC246" i="53"/>
  <c r="BB246" i="53"/>
  <c r="BA246" i="53"/>
  <c r="AZ246" i="53"/>
  <c r="BF245" i="53"/>
  <c r="BG245" i="53" s="1"/>
  <c r="BD245" i="53"/>
  <c r="BC245" i="53"/>
  <c r="BB245" i="53"/>
  <c r="BA245" i="53"/>
  <c r="AZ245" i="53"/>
  <c r="BF244" i="53"/>
  <c r="BG244" i="53" s="1"/>
  <c r="BD244" i="53"/>
  <c r="BC244" i="53"/>
  <c r="BB244" i="53"/>
  <c r="BA244" i="53"/>
  <c r="AZ244" i="53"/>
  <c r="BF243" i="53"/>
  <c r="BG243" i="53" s="1"/>
  <c r="BD243" i="53"/>
  <c r="BC243" i="53"/>
  <c r="BB243" i="53"/>
  <c r="BA243" i="53"/>
  <c r="AZ243" i="53"/>
  <c r="BF242" i="53"/>
  <c r="BG242" i="53" s="1"/>
  <c r="BD242" i="53"/>
  <c r="BC242" i="53"/>
  <c r="BB242" i="53"/>
  <c r="BA242" i="53"/>
  <c r="AZ242" i="53"/>
  <c r="BF241" i="53"/>
  <c r="BG241" i="53" s="1"/>
  <c r="BD241" i="53"/>
  <c r="BC241" i="53"/>
  <c r="BB241" i="53"/>
  <c r="BA241" i="53"/>
  <c r="AZ241" i="53"/>
  <c r="BF240" i="53"/>
  <c r="BG240" i="53" s="1"/>
  <c r="BD240" i="53"/>
  <c r="BC240" i="53"/>
  <c r="BB240" i="53"/>
  <c r="BA240" i="53"/>
  <c r="AZ240" i="53"/>
  <c r="BF238" i="53"/>
  <c r="BG238" i="53" s="1"/>
  <c r="BD238" i="53"/>
  <c r="BC238" i="53"/>
  <c r="BB238" i="53"/>
  <c r="BA238" i="53"/>
  <c r="AZ238" i="53"/>
  <c r="BF237" i="53"/>
  <c r="BG237" i="53" s="1"/>
  <c r="BD237" i="53"/>
  <c r="BC237" i="53"/>
  <c r="BB237" i="53"/>
  <c r="BA237" i="53"/>
  <c r="AZ237" i="53"/>
  <c r="BF236" i="53"/>
  <c r="BG236" i="53" s="1"/>
  <c r="BD236" i="53"/>
  <c r="BC236" i="53"/>
  <c r="BB236" i="53"/>
  <c r="BA236" i="53"/>
  <c r="AZ236" i="53"/>
  <c r="BF235" i="53"/>
  <c r="BG235" i="53" s="1"/>
  <c r="BD235" i="53"/>
  <c r="BC235" i="53"/>
  <c r="BB235" i="53"/>
  <c r="BA235" i="53"/>
  <c r="AZ235" i="53"/>
  <c r="BF234" i="53"/>
  <c r="BG234" i="53" s="1"/>
  <c r="BD234" i="53"/>
  <c r="BC234" i="53"/>
  <c r="BB234" i="53"/>
  <c r="BA234" i="53"/>
  <c r="AZ234" i="53"/>
  <c r="BF233" i="53"/>
  <c r="BG233" i="53" s="1"/>
  <c r="BD233" i="53"/>
  <c r="BC233" i="53"/>
  <c r="BB233" i="53"/>
  <c r="BA233" i="53"/>
  <c r="AZ233" i="53"/>
  <c r="BF232" i="53"/>
  <c r="BG232" i="53" s="1"/>
  <c r="BD232" i="53"/>
  <c r="BC232" i="53"/>
  <c r="BB232" i="53"/>
  <c r="BA232" i="53"/>
  <c r="AZ232" i="53"/>
  <c r="BF231" i="53"/>
  <c r="BG231" i="53" s="1"/>
  <c r="BD231" i="53"/>
  <c r="BC231" i="53"/>
  <c r="BB231" i="53"/>
  <c r="BA231" i="53"/>
  <c r="AZ231" i="53"/>
  <c r="BF230" i="53"/>
  <c r="BG230" i="53" s="1"/>
  <c r="BD230" i="53"/>
  <c r="BC230" i="53"/>
  <c r="BB230" i="53"/>
  <c r="BA230" i="53"/>
  <c r="AZ230" i="53"/>
  <c r="BF229" i="53"/>
  <c r="BG229" i="53" s="1"/>
  <c r="BD229" i="53"/>
  <c r="BC229" i="53"/>
  <c r="BB229" i="53"/>
  <c r="BA229" i="53"/>
  <c r="AZ229" i="53"/>
  <c r="BF228" i="53"/>
  <c r="BG228" i="53" s="1"/>
  <c r="BD228" i="53"/>
  <c r="BC228" i="53"/>
  <c r="BB228" i="53"/>
  <c r="BA228" i="53"/>
  <c r="AZ228" i="53"/>
  <c r="BF227" i="53"/>
  <c r="BG227" i="53" s="1"/>
  <c r="BD227" i="53"/>
  <c r="BC227" i="53"/>
  <c r="BB227" i="53"/>
  <c r="BA227" i="53"/>
  <c r="AZ227" i="53"/>
  <c r="BF226" i="53"/>
  <c r="BG226" i="53" s="1"/>
  <c r="BD226" i="53"/>
  <c r="BC226" i="53"/>
  <c r="BB226" i="53"/>
  <c r="BA226" i="53"/>
  <c r="AZ226" i="53"/>
  <c r="BF224" i="53"/>
  <c r="BG224" i="53" s="1"/>
  <c r="BD224" i="53"/>
  <c r="BC224" i="53"/>
  <c r="BB224" i="53"/>
  <c r="BA224" i="53"/>
  <c r="AZ224" i="53"/>
  <c r="BF223" i="53"/>
  <c r="BG223" i="53" s="1"/>
  <c r="BD223" i="53"/>
  <c r="BC223" i="53"/>
  <c r="BB223" i="53"/>
  <c r="BA223" i="53"/>
  <c r="AZ223" i="53"/>
  <c r="BF222" i="53"/>
  <c r="BG222" i="53" s="1"/>
  <c r="BD222" i="53"/>
  <c r="BC222" i="53"/>
  <c r="BB222" i="53"/>
  <c r="BA222" i="53"/>
  <c r="AZ222" i="53"/>
  <c r="BF219" i="53"/>
  <c r="BG219" i="53" s="1"/>
  <c r="BD219" i="53"/>
  <c r="BC219" i="53"/>
  <c r="BB219" i="53"/>
  <c r="BA219" i="53"/>
  <c r="AZ219" i="53"/>
  <c r="BF218" i="53"/>
  <c r="BG218" i="53" s="1"/>
  <c r="BD218" i="53"/>
  <c r="BC218" i="53"/>
  <c r="BB218" i="53"/>
  <c r="BA218" i="53"/>
  <c r="AZ218" i="53"/>
  <c r="BF217" i="53"/>
  <c r="BG217" i="53" s="1"/>
  <c r="BD217" i="53"/>
  <c r="BC217" i="53"/>
  <c r="BB217" i="53"/>
  <c r="BA217" i="53"/>
  <c r="AZ217" i="53"/>
  <c r="BF216" i="53"/>
  <c r="BG216" i="53" s="1"/>
  <c r="BD216" i="53"/>
  <c r="BC216" i="53"/>
  <c r="BB216" i="53"/>
  <c r="BA216" i="53"/>
  <c r="AZ216" i="53"/>
  <c r="BF215" i="53"/>
  <c r="BG215" i="53" s="1"/>
  <c r="BD215" i="53"/>
  <c r="BC215" i="53"/>
  <c r="BB215" i="53"/>
  <c r="BA215" i="53"/>
  <c r="AZ215" i="53"/>
  <c r="BF214" i="53"/>
  <c r="BG214" i="53" s="1"/>
  <c r="BD214" i="53"/>
  <c r="BC214" i="53"/>
  <c r="BB214" i="53"/>
  <c r="BA214" i="53"/>
  <c r="AZ214" i="53"/>
  <c r="BF213" i="53"/>
  <c r="BG213" i="53" s="1"/>
  <c r="BD213" i="53"/>
  <c r="BC213" i="53"/>
  <c r="BB213" i="53"/>
  <c r="BA213" i="53"/>
  <c r="AZ213" i="53"/>
  <c r="BF212" i="53"/>
  <c r="BG212" i="53" s="1"/>
  <c r="BD212" i="53"/>
  <c r="BC212" i="53"/>
  <c r="BB212" i="53"/>
  <c r="BA212" i="53"/>
  <c r="AZ212" i="53"/>
  <c r="BF211" i="53"/>
  <c r="BG211" i="53" s="1"/>
  <c r="BD211" i="53"/>
  <c r="BC211" i="53"/>
  <c r="BB211" i="53"/>
  <c r="BA211" i="53"/>
  <c r="AZ211" i="53"/>
  <c r="BF210" i="53"/>
  <c r="BG210" i="53" s="1"/>
  <c r="BD210" i="53"/>
  <c r="BC210" i="53"/>
  <c r="BB210" i="53"/>
  <c r="BA210" i="53"/>
  <c r="AZ210" i="53"/>
  <c r="BF209" i="53"/>
  <c r="BG209" i="53" s="1"/>
  <c r="BD209" i="53"/>
  <c r="BC209" i="53"/>
  <c r="BB209" i="53"/>
  <c r="BA209" i="53"/>
  <c r="AZ209" i="53"/>
  <c r="BF208" i="53"/>
  <c r="BG208" i="53" s="1"/>
  <c r="BD208" i="53"/>
  <c r="BC208" i="53"/>
  <c r="BB208" i="53"/>
  <c r="BA208" i="53"/>
  <c r="AZ208" i="53"/>
  <c r="BF207" i="53"/>
  <c r="BG207" i="53" s="1"/>
  <c r="BD207" i="53"/>
  <c r="BC207" i="53"/>
  <c r="BB207" i="53"/>
  <c r="BA207" i="53"/>
  <c r="AZ207" i="53"/>
  <c r="BF206" i="53"/>
  <c r="BG206" i="53" s="1"/>
  <c r="BD206" i="53"/>
  <c r="BC206" i="53"/>
  <c r="BB206" i="53"/>
  <c r="BA206" i="53"/>
  <c r="AZ206" i="53"/>
  <c r="BF205" i="53"/>
  <c r="BG205" i="53" s="1"/>
  <c r="BD205" i="53"/>
  <c r="BC205" i="53"/>
  <c r="BB205" i="53"/>
  <c r="BA205" i="53"/>
  <c r="AZ205" i="53"/>
  <c r="BF204" i="53"/>
  <c r="BG204" i="53" s="1"/>
  <c r="BD204" i="53"/>
  <c r="BC204" i="53"/>
  <c r="BB204" i="53"/>
  <c r="BA204" i="53"/>
  <c r="AZ204" i="53"/>
  <c r="BF203" i="53"/>
  <c r="BG203" i="53" s="1"/>
  <c r="BD203" i="53"/>
  <c r="BC203" i="53"/>
  <c r="BB203" i="53"/>
  <c r="BA203" i="53"/>
  <c r="AZ203" i="53"/>
  <c r="BF202" i="53"/>
  <c r="BG202" i="53" s="1"/>
  <c r="BD202" i="53"/>
  <c r="BC202" i="53"/>
  <c r="BB202" i="53"/>
  <c r="BA202" i="53"/>
  <c r="AZ202" i="53"/>
  <c r="BG198" i="53"/>
  <c r="BF198" i="53"/>
  <c r="BD198" i="53"/>
  <c r="BC198" i="53"/>
  <c r="BB198" i="53"/>
  <c r="BA198" i="53"/>
  <c r="AZ198" i="53"/>
  <c r="BF197" i="53"/>
  <c r="BG197" i="53" s="1"/>
  <c r="BD197" i="53"/>
  <c r="BC197" i="53"/>
  <c r="BB197" i="53"/>
  <c r="BA197" i="53"/>
  <c r="AZ197" i="53"/>
  <c r="BF196" i="53"/>
  <c r="BG196" i="53" s="1"/>
  <c r="BD196" i="53"/>
  <c r="BC196" i="53"/>
  <c r="BB196" i="53"/>
  <c r="BA196" i="53"/>
  <c r="AZ196" i="53"/>
  <c r="BF195" i="53"/>
  <c r="BG195" i="53" s="1"/>
  <c r="BD195" i="53"/>
  <c r="BC195" i="53"/>
  <c r="BB195" i="53"/>
  <c r="BA195" i="53"/>
  <c r="AZ195" i="53"/>
  <c r="BF194" i="53"/>
  <c r="BG194" i="53" s="1"/>
  <c r="BD194" i="53"/>
  <c r="BC194" i="53"/>
  <c r="BB194" i="53"/>
  <c r="BA194" i="53"/>
  <c r="AZ194" i="53"/>
  <c r="BF193" i="53"/>
  <c r="BG193" i="53" s="1"/>
  <c r="BD193" i="53"/>
  <c r="BC193" i="53"/>
  <c r="BB193" i="53"/>
  <c r="BA193" i="53"/>
  <c r="AZ193" i="53"/>
  <c r="BF192" i="53"/>
  <c r="BG192" i="53" s="1"/>
  <c r="BD192" i="53"/>
  <c r="BC192" i="53"/>
  <c r="BB192" i="53"/>
  <c r="BA192" i="53"/>
  <c r="AZ192" i="53"/>
  <c r="BF191" i="53"/>
  <c r="BG191" i="53" s="1"/>
  <c r="BD191" i="53"/>
  <c r="BC191" i="53"/>
  <c r="BB191" i="53"/>
  <c r="BA191" i="53"/>
  <c r="AZ191" i="53"/>
  <c r="BG190" i="53"/>
  <c r="BF190" i="53"/>
  <c r="BD190" i="53"/>
  <c r="BC190" i="53"/>
  <c r="BB190" i="53"/>
  <c r="BA190" i="53"/>
  <c r="AZ190" i="53"/>
  <c r="BF188" i="53"/>
  <c r="BG188" i="53" s="1"/>
  <c r="BD188" i="53"/>
  <c r="BC188" i="53"/>
  <c r="BB188" i="53"/>
  <c r="BA188" i="53"/>
  <c r="AZ188" i="53"/>
  <c r="BF187" i="53"/>
  <c r="BG187" i="53" s="1"/>
  <c r="BD187" i="53"/>
  <c r="BC187" i="53"/>
  <c r="BB187" i="53"/>
  <c r="BA187" i="53"/>
  <c r="AZ187" i="53"/>
  <c r="BF185" i="53"/>
  <c r="BG185" i="53" s="1"/>
  <c r="BD185" i="53"/>
  <c r="BC185" i="53"/>
  <c r="BB185" i="53"/>
  <c r="BA185" i="53"/>
  <c r="AZ185" i="53"/>
  <c r="BF184" i="53"/>
  <c r="BG184" i="53" s="1"/>
  <c r="BD184" i="53"/>
  <c r="BC184" i="53"/>
  <c r="BB184" i="53"/>
  <c r="BA184" i="53"/>
  <c r="AZ184" i="53"/>
  <c r="BF183" i="53"/>
  <c r="BG183" i="53" s="1"/>
  <c r="BD183" i="53"/>
  <c r="BC183" i="53"/>
  <c r="BB183" i="53"/>
  <c r="BA183" i="53"/>
  <c r="AZ183" i="53"/>
  <c r="BF182" i="53"/>
  <c r="BG182" i="53" s="1"/>
  <c r="BD182" i="53"/>
  <c r="BC182" i="53"/>
  <c r="BB182" i="53"/>
  <c r="BA182" i="53"/>
  <c r="AZ182" i="53"/>
  <c r="BF181" i="53"/>
  <c r="BG181" i="53" s="1"/>
  <c r="BD181" i="53"/>
  <c r="BC181" i="53"/>
  <c r="BB181" i="53"/>
  <c r="BA181" i="53"/>
  <c r="AZ181" i="53"/>
  <c r="BG179" i="53"/>
  <c r="BF179" i="53"/>
  <c r="BD179" i="53"/>
  <c r="BC179" i="53"/>
  <c r="BA179" i="53"/>
  <c r="AZ179" i="53"/>
  <c r="BF178" i="53"/>
  <c r="BG178" i="53" s="1"/>
  <c r="BD178" i="53"/>
  <c r="BC178" i="53"/>
  <c r="BB178" i="53"/>
  <c r="BA178" i="53"/>
  <c r="AZ178" i="53"/>
  <c r="BF177" i="53"/>
  <c r="BG177" i="53" s="1"/>
  <c r="BD177" i="53"/>
  <c r="BC177" i="53"/>
  <c r="BA177" i="53"/>
  <c r="AZ177" i="53"/>
  <c r="BF175" i="53"/>
  <c r="BG175" i="53" s="1"/>
  <c r="BD175" i="53"/>
  <c r="BC175" i="53"/>
  <c r="BB175" i="53"/>
  <c r="BA175" i="53"/>
  <c r="AZ175" i="53"/>
  <c r="BF174" i="53"/>
  <c r="BG174" i="53" s="1"/>
  <c r="BD174" i="53"/>
  <c r="BC174" i="53"/>
  <c r="BB174" i="53"/>
  <c r="BA174" i="53"/>
  <c r="AZ174" i="53"/>
  <c r="BG173" i="53"/>
  <c r="BF173" i="53"/>
  <c r="BD173" i="53"/>
  <c r="BC173" i="53"/>
  <c r="BB173" i="53"/>
  <c r="BA173" i="53"/>
  <c r="AZ173" i="53"/>
  <c r="BF172" i="53"/>
  <c r="BG172" i="53" s="1"/>
  <c r="BD172" i="53"/>
  <c r="BC172" i="53"/>
  <c r="BB172" i="53"/>
  <c r="BA172" i="53"/>
  <c r="AZ172" i="53"/>
  <c r="BF169" i="53"/>
  <c r="BG169" i="53" s="1"/>
  <c r="BD169" i="53"/>
  <c r="BC169" i="53"/>
  <c r="BB169" i="53"/>
  <c r="BA169" i="53"/>
  <c r="AZ169" i="53"/>
  <c r="BF168" i="53"/>
  <c r="BG168" i="53" s="1"/>
  <c r="BD168" i="53"/>
  <c r="BC168" i="53"/>
  <c r="BB168" i="53"/>
  <c r="BA168" i="53"/>
  <c r="AZ168" i="53"/>
  <c r="BF167" i="53"/>
  <c r="BG167" i="53" s="1"/>
  <c r="BD167" i="53"/>
  <c r="BC167" i="53"/>
  <c r="BB167" i="53"/>
  <c r="BA167" i="53"/>
  <c r="AZ167" i="53"/>
  <c r="BF166" i="53"/>
  <c r="BG166" i="53" s="1"/>
  <c r="BD166" i="53"/>
  <c r="BC166" i="53"/>
  <c r="BB166" i="53"/>
  <c r="BA166" i="53"/>
  <c r="AZ166" i="53"/>
  <c r="BF165" i="53"/>
  <c r="BG165" i="53" s="1"/>
  <c r="BD165" i="53"/>
  <c r="BC165" i="53"/>
  <c r="BB165" i="53"/>
  <c r="BA165" i="53"/>
  <c r="AZ165" i="53"/>
  <c r="BG164" i="53"/>
  <c r="BF164" i="53"/>
  <c r="BD164" i="53"/>
  <c r="BC164" i="53"/>
  <c r="BB164" i="53"/>
  <c r="BA164" i="53"/>
  <c r="AZ164" i="53"/>
  <c r="BF163" i="53"/>
  <c r="BG163" i="53" s="1"/>
  <c r="BD163" i="53"/>
  <c r="BC163" i="53"/>
  <c r="BB163" i="53"/>
  <c r="BA163" i="53"/>
  <c r="AZ163" i="53"/>
  <c r="BF162" i="53"/>
  <c r="BG162" i="53" s="1"/>
  <c r="BD162" i="53"/>
  <c r="BC162" i="53"/>
  <c r="BB162" i="53"/>
  <c r="BA162" i="53"/>
  <c r="AZ162" i="53"/>
  <c r="BF161" i="53"/>
  <c r="BG161" i="53" s="1"/>
  <c r="BD161" i="53"/>
  <c r="BC161" i="53"/>
  <c r="BB161" i="53"/>
  <c r="BA161" i="53"/>
  <c r="AZ161" i="53"/>
  <c r="BG160" i="53"/>
  <c r="BF160" i="53"/>
  <c r="BD160" i="53"/>
  <c r="BC160" i="53"/>
  <c r="BB160" i="53"/>
  <c r="BA160" i="53"/>
  <c r="AZ160" i="53"/>
  <c r="BF159" i="53"/>
  <c r="BG159" i="53" s="1"/>
  <c r="BD159" i="53"/>
  <c r="BC159" i="53"/>
  <c r="BB159" i="53"/>
  <c r="BA159" i="53"/>
  <c r="AZ159" i="53"/>
  <c r="BF157" i="53"/>
  <c r="BG157" i="53" s="1"/>
  <c r="BD157" i="53"/>
  <c r="BC157" i="53"/>
  <c r="BB157" i="53"/>
  <c r="BA157" i="53"/>
  <c r="AZ157" i="53"/>
  <c r="BF156" i="53"/>
  <c r="BG156" i="53" s="1"/>
  <c r="BD156" i="53"/>
  <c r="BC156" i="53"/>
  <c r="BB156" i="53"/>
  <c r="BA156" i="53"/>
  <c r="AZ156" i="53"/>
  <c r="BF155" i="53"/>
  <c r="BG155" i="53" s="1"/>
  <c r="BD155" i="53"/>
  <c r="BC155" i="53"/>
  <c r="BB155" i="53"/>
  <c r="BA155" i="53"/>
  <c r="AZ155" i="53"/>
  <c r="BF154" i="53"/>
  <c r="BG154" i="53" s="1"/>
  <c r="BD154" i="53"/>
  <c r="BC154" i="53"/>
  <c r="BB154" i="53"/>
  <c r="BA154" i="53"/>
  <c r="AZ154" i="53"/>
  <c r="BG153" i="53"/>
  <c r="BF153" i="53"/>
  <c r="BD153" i="53"/>
  <c r="BC153" i="53"/>
  <c r="BB153" i="53"/>
  <c r="BA153" i="53"/>
  <c r="AZ153" i="53"/>
  <c r="BF152" i="53"/>
  <c r="BG152" i="53" s="1"/>
  <c r="BD152" i="53"/>
  <c r="BC152" i="53"/>
  <c r="BB152" i="53"/>
  <c r="BA152" i="53"/>
  <c r="AZ152" i="53"/>
  <c r="BF151" i="53"/>
  <c r="BG151" i="53" s="1"/>
  <c r="BD151" i="53"/>
  <c r="BC151" i="53"/>
  <c r="BB151" i="53"/>
  <c r="BA151" i="53"/>
  <c r="AZ151" i="53"/>
  <c r="BF150" i="53"/>
  <c r="BG150" i="53" s="1"/>
  <c r="BD150" i="53"/>
  <c r="BC150" i="53"/>
  <c r="BB150" i="53"/>
  <c r="BA150" i="53"/>
  <c r="AZ150" i="53"/>
  <c r="BG149" i="53"/>
  <c r="BF149" i="53"/>
  <c r="BD149" i="53"/>
  <c r="BC149" i="53"/>
  <c r="BB149" i="53"/>
  <c r="BA149" i="53"/>
  <c r="AZ149" i="53"/>
  <c r="BF148" i="53"/>
  <c r="BG148" i="53" s="1"/>
  <c r="BD148" i="53"/>
  <c r="BC148" i="53"/>
  <c r="BB148" i="53"/>
  <c r="BA148" i="53"/>
  <c r="AZ148" i="53"/>
  <c r="BF145" i="53"/>
  <c r="BG145" i="53" s="1"/>
  <c r="BD145" i="53"/>
  <c r="BC145" i="53"/>
  <c r="BB145" i="53"/>
  <c r="BA145" i="53"/>
  <c r="AZ145" i="53"/>
  <c r="BF144" i="53"/>
  <c r="BG144" i="53" s="1"/>
  <c r="BD144" i="53"/>
  <c r="BC144" i="53"/>
  <c r="BB144" i="53"/>
  <c r="BA144" i="53"/>
  <c r="AZ144" i="53"/>
  <c r="BG142" i="53"/>
  <c r="BF142" i="53"/>
  <c r="BD142" i="53"/>
  <c r="BC142" i="53"/>
  <c r="BB142" i="53"/>
  <c r="BA142" i="53"/>
  <c r="AZ142" i="53"/>
  <c r="BF141" i="53"/>
  <c r="BG141" i="53" s="1"/>
  <c r="BD141" i="53"/>
  <c r="BC141" i="53"/>
  <c r="BB141" i="53"/>
  <c r="BA141" i="53"/>
  <c r="AZ141" i="53"/>
  <c r="BF140" i="53"/>
  <c r="BG140" i="53" s="1"/>
  <c r="BD140" i="53"/>
  <c r="BC140" i="53"/>
  <c r="BB140" i="53"/>
  <c r="BA140" i="53"/>
  <c r="AZ140" i="53"/>
  <c r="BF139" i="53"/>
  <c r="BG139" i="53" s="1"/>
  <c r="BD139" i="53"/>
  <c r="BC139" i="53"/>
  <c r="BB139" i="53"/>
  <c r="BA139" i="53"/>
  <c r="AZ139" i="53"/>
  <c r="BG137" i="53"/>
  <c r="BF137" i="53"/>
  <c r="BD137" i="53"/>
  <c r="BC137" i="53"/>
  <c r="BB137" i="53"/>
  <c r="BA137" i="53"/>
  <c r="AZ137" i="53"/>
  <c r="BF134" i="53"/>
  <c r="BG134" i="53" s="1"/>
  <c r="BD134" i="53"/>
  <c r="BC134" i="53"/>
  <c r="BB134" i="53"/>
  <c r="BA134" i="53"/>
  <c r="AZ134" i="53"/>
  <c r="BF133" i="53"/>
  <c r="BG133" i="53" s="1"/>
  <c r="BD133" i="53"/>
  <c r="BC133" i="53"/>
  <c r="BB133" i="53"/>
  <c r="BA133" i="53"/>
  <c r="AZ133" i="53"/>
  <c r="BF131" i="53"/>
  <c r="BG131" i="53" s="1"/>
  <c r="BD131" i="53"/>
  <c r="BC131" i="53"/>
  <c r="BA131" i="53"/>
  <c r="AZ131" i="53"/>
  <c r="BG130" i="53"/>
  <c r="BF130" i="53"/>
  <c r="BD130" i="53"/>
  <c r="BC130" i="53"/>
  <c r="BB130" i="53"/>
  <c r="BA130" i="53"/>
  <c r="AZ130" i="53"/>
  <c r="BF129" i="53"/>
  <c r="BG129" i="53" s="1"/>
  <c r="BD129" i="53"/>
  <c r="BC129" i="53"/>
  <c r="BA129" i="53"/>
  <c r="AZ129" i="53"/>
  <c r="BF128" i="53"/>
  <c r="BG128" i="53" s="1"/>
  <c r="BD128" i="53"/>
  <c r="BC128" i="53"/>
  <c r="BA128" i="53"/>
  <c r="AZ128" i="53"/>
  <c r="BF126" i="53"/>
  <c r="BG126" i="53" s="1"/>
  <c r="BD126" i="53"/>
  <c r="BC126" i="53"/>
  <c r="BB126" i="53"/>
  <c r="BA126" i="53"/>
  <c r="AZ126" i="53"/>
  <c r="BG125" i="53"/>
  <c r="BF125" i="53"/>
  <c r="BD125" i="53"/>
  <c r="BC125" i="53"/>
  <c r="BB125" i="53"/>
  <c r="BA125" i="53"/>
  <c r="AZ125" i="53"/>
  <c r="BF121" i="53"/>
  <c r="BG121" i="53" s="1"/>
  <c r="BD121" i="53"/>
  <c r="BC121" i="53"/>
  <c r="BB121" i="53"/>
  <c r="BA121" i="53"/>
  <c r="AZ121" i="53"/>
  <c r="BF120" i="53"/>
  <c r="BG120" i="53" s="1"/>
  <c r="BD120" i="53"/>
  <c r="BC120" i="53"/>
  <c r="BA120" i="53"/>
  <c r="AZ120" i="53"/>
  <c r="BF119" i="53"/>
  <c r="BG119" i="53" s="1"/>
  <c r="BD119" i="53"/>
  <c r="BC119" i="53"/>
  <c r="BA119" i="53"/>
  <c r="AZ119" i="53"/>
  <c r="BG118" i="53"/>
  <c r="BF118" i="53"/>
  <c r="BD118" i="53"/>
  <c r="BC118" i="53"/>
  <c r="BA118" i="53"/>
  <c r="AZ118" i="53"/>
  <c r="BF117" i="53"/>
  <c r="BG117" i="53" s="1"/>
  <c r="BD117" i="53"/>
  <c r="BC117" i="53"/>
  <c r="BA117" i="53"/>
  <c r="AZ117" i="53"/>
  <c r="BF116" i="53"/>
  <c r="BG116" i="53" s="1"/>
  <c r="BD116" i="53"/>
  <c r="BC116" i="53"/>
  <c r="BB116" i="53"/>
  <c r="BA116" i="53"/>
  <c r="AZ116" i="53"/>
  <c r="BF114" i="53"/>
  <c r="BG114" i="53" s="1"/>
  <c r="BD114" i="53"/>
  <c r="BC114" i="53"/>
  <c r="BB114" i="53"/>
  <c r="BA114" i="53"/>
  <c r="AZ114" i="53"/>
  <c r="BG112" i="53"/>
  <c r="BF112" i="53"/>
  <c r="BD112" i="53"/>
  <c r="BC112" i="53"/>
  <c r="BB112" i="53"/>
  <c r="BA112" i="53"/>
  <c r="AZ112" i="53"/>
  <c r="BF111" i="53"/>
  <c r="BG111" i="53" s="1"/>
  <c r="BD111" i="53"/>
  <c r="BC111" i="53"/>
  <c r="BA111" i="53"/>
  <c r="AZ111" i="53"/>
  <c r="BF110" i="53"/>
  <c r="BG110" i="53" s="1"/>
  <c r="BD110" i="53"/>
  <c r="BC110" i="53"/>
  <c r="BA110" i="53"/>
  <c r="AZ110" i="53"/>
  <c r="BF107" i="53"/>
  <c r="BG107" i="53" s="1"/>
  <c r="BD107" i="53"/>
  <c r="BC107" i="53"/>
  <c r="BA107" i="53"/>
  <c r="AZ107" i="53"/>
  <c r="BG105" i="53"/>
  <c r="BF105" i="53"/>
  <c r="BD105" i="53"/>
  <c r="BC105" i="53"/>
  <c r="BB105" i="53"/>
  <c r="BA105" i="53"/>
  <c r="AZ105" i="53"/>
  <c r="BF104" i="53"/>
  <c r="BG104" i="53" s="1"/>
  <c r="BD104" i="53"/>
  <c r="BC104" i="53"/>
  <c r="BB104" i="53"/>
  <c r="BA104" i="53"/>
  <c r="AZ104" i="53"/>
  <c r="BF103" i="53"/>
  <c r="BG103" i="53" s="1"/>
  <c r="BD103" i="53"/>
  <c r="BC103" i="53"/>
  <c r="BB103" i="53"/>
  <c r="BA103" i="53"/>
  <c r="AZ103" i="53"/>
  <c r="BF102" i="53"/>
  <c r="BG102" i="53" s="1"/>
  <c r="BD102" i="53"/>
  <c r="BC102" i="53"/>
  <c r="BB102" i="53"/>
  <c r="BA102" i="53"/>
  <c r="AZ102" i="53"/>
  <c r="BG101" i="53"/>
  <c r="BF101" i="53"/>
  <c r="BD101" i="53"/>
  <c r="BC101" i="53"/>
  <c r="BB101" i="53"/>
  <c r="BA101" i="53"/>
  <c r="AZ101" i="53"/>
  <c r="BF98" i="53"/>
  <c r="BG98" i="53" s="1"/>
  <c r="BD98" i="53"/>
  <c r="BC98" i="53"/>
  <c r="BA98" i="53"/>
  <c r="AZ98" i="53"/>
  <c r="BF95" i="53"/>
  <c r="BG95" i="53" s="1"/>
  <c r="BD95" i="53"/>
  <c r="BC95" i="53"/>
  <c r="BA95" i="53"/>
  <c r="AZ95" i="53"/>
  <c r="BF94" i="53"/>
  <c r="BG94" i="53" s="1"/>
  <c r="BD94" i="53"/>
  <c r="BC94" i="53"/>
  <c r="BA94" i="53"/>
  <c r="AZ94" i="53"/>
  <c r="BG92" i="53"/>
  <c r="BF92" i="53"/>
  <c r="BD92" i="53"/>
  <c r="BC92" i="53"/>
  <c r="BB92" i="53"/>
  <c r="BA92" i="53"/>
  <c r="AZ92" i="53"/>
  <c r="BF91" i="53"/>
  <c r="BG91" i="53" s="1"/>
  <c r="BD91" i="53"/>
  <c r="BC91" i="53"/>
  <c r="BB91" i="53"/>
  <c r="BA91" i="53"/>
  <c r="AZ91" i="53"/>
  <c r="BF90" i="53"/>
  <c r="BG90" i="53" s="1"/>
  <c r="BD90" i="53"/>
  <c r="BC90" i="53"/>
  <c r="BB90" i="53"/>
  <c r="BA90" i="53"/>
  <c r="AZ90" i="53"/>
  <c r="BF89" i="53"/>
  <c r="BG89" i="53" s="1"/>
  <c r="BD89" i="53"/>
  <c r="BC89" i="53"/>
  <c r="BB89" i="53"/>
  <c r="BA89" i="53"/>
  <c r="AZ89" i="53"/>
  <c r="BG88" i="53"/>
  <c r="BF88" i="53"/>
  <c r="BD88" i="53"/>
  <c r="BC88" i="53"/>
  <c r="BB88" i="53"/>
  <c r="BA88" i="53"/>
  <c r="AZ88" i="53"/>
  <c r="BF86" i="53"/>
  <c r="BG86" i="53" s="1"/>
  <c r="BD86" i="53"/>
  <c r="BC86" i="53"/>
  <c r="BB86" i="53"/>
  <c r="BA86" i="53"/>
  <c r="AZ86" i="53"/>
  <c r="BF85" i="53"/>
  <c r="BG85" i="53" s="1"/>
  <c r="BD85" i="53"/>
  <c r="BC85" i="53"/>
  <c r="BB85" i="53"/>
  <c r="BA85" i="53"/>
  <c r="AZ85" i="53"/>
  <c r="BF84" i="53"/>
  <c r="BG84" i="53" s="1"/>
  <c r="BD84" i="53"/>
  <c r="BC84" i="53"/>
  <c r="BB84" i="53"/>
  <c r="BA84" i="53"/>
  <c r="AZ84" i="53"/>
  <c r="BG83" i="53"/>
  <c r="BF83" i="53"/>
  <c r="BD83" i="53"/>
  <c r="BC83" i="53"/>
  <c r="BA83" i="53"/>
  <c r="AZ83" i="53"/>
  <c r="BF82" i="53"/>
  <c r="BG82" i="53" s="1"/>
  <c r="BD82" i="53"/>
  <c r="BC82" i="53"/>
  <c r="BB82" i="53"/>
  <c r="BA82" i="53"/>
  <c r="AZ82" i="53"/>
  <c r="BF81" i="53"/>
  <c r="BG81" i="53" s="1"/>
  <c r="BD81" i="53"/>
  <c r="BC81" i="53"/>
  <c r="BB81" i="53"/>
  <c r="BA81" i="53"/>
  <c r="AZ81" i="53"/>
  <c r="BF79" i="53"/>
  <c r="BG79" i="53" s="1"/>
  <c r="BD79" i="53"/>
  <c r="BC79" i="53"/>
  <c r="BA79" i="53"/>
  <c r="AZ79" i="53"/>
  <c r="BG77" i="53"/>
  <c r="BF77" i="53"/>
  <c r="BD77" i="53"/>
  <c r="BC77" i="53"/>
  <c r="BB77" i="53"/>
  <c r="BA77" i="53"/>
  <c r="AZ77" i="53"/>
  <c r="BF76" i="53"/>
  <c r="BG76" i="53" s="1"/>
  <c r="BD76" i="53"/>
  <c r="BC76" i="53"/>
  <c r="BA76" i="53"/>
  <c r="AZ76" i="53"/>
  <c r="BF74" i="53"/>
  <c r="BG74" i="53" s="1"/>
  <c r="BD74" i="53"/>
  <c r="BC74" i="53"/>
  <c r="BB74" i="53"/>
  <c r="BA74" i="53"/>
  <c r="AZ74" i="53"/>
  <c r="BF72" i="53"/>
  <c r="BG72" i="53" s="1"/>
  <c r="BD72" i="53"/>
  <c r="BC72" i="53"/>
  <c r="BB72" i="53"/>
  <c r="BA72" i="53"/>
  <c r="AZ72" i="53"/>
  <c r="BG71" i="53"/>
  <c r="BF71" i="53"/>
  <c r="BD71" i="53"/>
  <c r="BC71" i="53"/>
  <c r="BB71" i="53"/>
  <c r="BA71" i="53"/>
  <c r="AZ71" i="53"/>
  <c r="BF68" i="53"/>
  <c r="BG68" i="53" s="1"/>
  <c r="BD68" i="53"/>
  <c r="BC68" i="53"/>
  <c r="BB68" i="53"/>
  <c r="BA68" i="53"/>
  <c r="AZ68" i="53"/>
  <c r="BF67" i="53"/>
  <c r="BG67" i="53" s="1"/>
  <c r="BD67" i="53"/>
  <c r="BC67" i="53"/>
  <c r="BB67" i="53"/>
  <c r="BA67" i="53"/>
  <c r="AZ67" i="53"/>
  <c r="BF63" i="53"/>
  <c r="BG63" i="53" s="1"/>
  <c r="BD63" i="53"/>
  <c r="BC63" i="53"/>
  <c r="BA63" i="53"/>
  <c r="AZ63" i="53"/>
  <c r="BG61" i="53"/>
  <c r="BF61" i="53"/>
  <c r="BD61" i="53"/>
  <c r="BC61" i="53"/>
  <c r="BB61" i="53"/>
  <c r="BA61" i="53"/>
  <c r="AZ61" i="53"/>
  <c r="BF60" i="53"/>
  <c r="BG60" i="53" s="1"/>
  <c r="BD60" i="53"/>
  <c r="BC60" i="53"/>
  <c r="BB60" i="53"/>
  <c r="BA60" i="53"/>
  <c r="AZ60" i="53"/>
  <c r="BF59" i="53"/>
  <c r="BG59" i="53" s="1"/>
  <c r="BD59" i="53"/>
  <c r="BC59" i="53"/>
  <c r="BA59" i="53"/>
  <c r="AZ59" i="53"/>
  <c r="BF58" i="53"/>
  <c r="BG58" i="53" s="1"/>
  <c r="BD58" i="53"/>
  <c r="BC58" i="53"/>
  <c r="BA58" i="53"/>
  <c r="AZ58" i="53"/>
  <c r="BG56" i="53"/>
  <c r="BF56" i="53"/>
  <c r="BD56" i="53"/>
  <c r="BC56" i="53"/>
  <c r="BB56" i="53"/>
  <c r="BA56" i="53"/>
  <c r="AZ56" i="53"/>
  <c r="BF55" i="53"/>
  <c r="BG55" i="53" s="1"/>
  <c r="BD55" i="53"/>
  <c r="BC55" i="53"/>
  <c r="BA55" i="53"/>
  <c r="AZ55" i="53"/>
  <c r="BF52" i="53"/>
  <c r="BG52" i="53" s="1"/>
  <c r="BD52" i="53"/>
  <c r="BC52" i="53"/>
  <c r="BB52" i="53"/>
  <c r="BA52" i="53"/>
  <c r="AZ52" i="53"/>
  <c r="BF51" i="53"/>
  <c r="BG51" i="53" s="1"/>
  <c r="BD51" i="53"/>
  <c r="BC51" i="53"/>
  <c r="BB51" i="53"/>
  <c r="BA51" i="53"/>
  <c r="AZ51" i="53"/>
  <c r="BG50" i="53"/>
  <c r="BF50" i="53"/>
  <c r="BD50" i="53"/>
  <c r="BC50" i="53"/>
  <c r="BB50" i="53"/>
  <c r="BA50" i="53"/>
  <c r="AZ50" i="53"/>
  <c r="BF49" i="53"/>
  <c r="BG49" i="53" s="1"/>
  <c r="BD49" i="53"/>
  <c r="BC49" i="53"/>
  <c r="BB49" i="53"/>
  <c r="BA49" i="53"/>
  <c r="AZ49" i="53"/>
  <c r="BF48" i="53"/>
  <c r="BG48" i="53" s="1"/>
  <c r="BD48" i="53"/>
  <c r="BC48" i="53"/>
  <c r="BB48" i="53"/>
  <c r="BA48" i="53"/>
  <c r="AZ48" i="53"/>
  <c r="BF47" i="53"/>
  <c r="BG47" i="53" s="1"/>
  <c r="BD47" i="53"/>
  <c r="BC47" i="53"/>
  <c r="BB47" i="53"/>
  <c r="BA47" i="53"/>
  <c r="AZ47" i="53"/>
  <c r="BG46" i="53"/>
  <c r="BF46" i="53"/>
  <c r="BD46" i="53"/>
  <c r="BC46" i="53"/>
  <c r="BB46" i="53"/>
  <c r="BA46" i="53"/>
  <c r="AZ46" i="53"/>
  <c r="BF45" i="53"/>
  <c r="BG45" i="53" s="1"/>
  <c r="BD45" i="53"/>
  <c r="BC45" i="53"/>
  <c r="BB45" i="53"/>
  <c r="BA45" i="53"/>
  <c r="AZ45" i="53"/>
  <c r="BF44" i="53"/>
  <c r="BG44" i="53" s="1"/>
  <c r="BD44" i="53"/>
  <c r="BC44" i="53"/>
  <c r="BA44" i="53"/>
  <c r="AZ44" i="53"/>
  <c r="BF43" i="53"/>
  <c r="BG43" i="53" s="1"/>
  <c r="BD43" i="53"/>
  <c r="BC43" i="53"/>
  <c r="BE43" i="53" s="1"/>
  <c r="BF42" i="53"/>
  <c r="BG42" i="53" s="1"/>
  <c r="BD42" i="53"/>
  <c r="BC42" i="53"/>
  <c r="BB42" i="53"/>
  <c r="BA42" i="53"/>
  <c r="AZ42" i="53"/>
  <c r="BF41" i="53"/>
  <c r="BG41" i="53" s="1"/>
  <c r="BD41" i="53"/>
  <c r="BC41" i="53"/>
  <c r="BA41" i="53"/>
  <c r="AZ41" i="53"/>
  <c r="BF40" i="53"/>
  <c r="BG40" i="53" s="1"/>
  <c r="BD40" i="53"/>
  <c r="BC40" i="53"/>
  <c r="BA40" i="53"/>
  <c r="AZ40" i="53"/>
  <c r="BF39" i="53"/>
  <c r="BG39" i="53" s="1"/>
  <c r="BD39" i="53"/>
  <c r="BC39" i="53"/>
  <c r="BA39" i="53"/>
  <c r="AZ39" i="53"/>
  <c r="BF38" i="53"/>
  <c r="BG38" i="53" s="1"/>
  <c r="BD38" i="53"/>
  <c r="BC38" i="53"/>
  <c r="BA38" i="53"/>
  <c r="AZ38" i="53"/>
  <c r="BF37" i="53"/>
  <c r="BG37" i="53" s="1"/>
  <c r="BD37" i="53"/>
  <c r="BC37" i="53"/>
  <c r="BB37" i="53"/>
  <c r="BA37" i="53"/>
  <c r="AZ37" i="53"/>
  <c r="BF35" i="53"/>
  <c r="BG35" i="53" s="1"/>
  <c r="BD35" i="53"/>
  <c r="BC35" i="53"/>
  <c r="BB35" i="53"/>
  <c r="BA35" i="53"/>
  <c r="AZ35" i="53"/>
  <c r="BF34" i="53"/>
  <c r="BG34" i="53" s="1"/>
  <c r="BD34" i="53"/>
  <c r="BC34" i="53"/>
  <c r="BB34" i="53"/>
  <c r="BA34" i="53"/>
  <c r="AZ34" i="53"/>
  <c r="BF33" i="53"/>
  <c r="BG33" i="53" s="1"/>
  <c r="BD33" i="53"/>
  <c r="BC33" i="53"/>
  <c r="BB33" i="53"/>
  <c r="BA33" i="53"/>
  <c r="AZ33" i="53"/>
  <c r="BF32" i="53"/>
  <c r="BG32" i="53" s="1"/>
  <c r="BD32" i="53"/>
  <c r="BC32" i="53"/>
  <c r="BA32" i="53"/>
  <c r="AZ32" i="53"/>
  <c r="BF31" i="53"/>
  <c r="BG31" i="53" s="1"/>
  <c r="BD31" i="53"/>
  <c r="BC31" i="53"/>
  <c r="BB31" i="53"/>
  <c r="BA31" i="53"/>
  <c r="AZ31" i="53"/>
  <c r="BF30" i="53"/>
  <c r="BG30" i="53" s="1"/>
  <c r="BD30" i="53"/>
  <c r="BC30" i="53"/>
  <c r="BB30" i="53"/>
  <c r="BA30" i="53"/>
  <c r="AZ30" i="53"/>
  <c r="BF29" i="53"/>
  <c r="BG29" i="53" s="1"/>
  <c r="BD29" i="53"/>
  <c r="BC29" i="53"/>
  <c r="BB29" i="53"/>
  <c r="BA29" i="53"/>
  <c r="AZ29" i="53"/>
  <c r="BF28" i="53"/>
  <c r="BG28" i="53" s="1"/>
  <c r="BD28" i="53"/>
  <c r="BC28" i="53"/>
  <c r="BB28" i="53"/>
  <c r="BA28" i="53"/>
  <c r="AZ28" i="53"/>
  <c r="BF27" i="53"/>
  <c r="BG27" i="53" s="1"/>
  <c r="BD27" i="53"/>
  <c r="BC27" i="53"/>
  <c r="BB27" i="53"/>
  <c r="BA27" i="53"/>
  <c r="AZ27" i="53"/>
  <c r="BF26" i="53"/>
  <c r="BG26" i="53" s="1"/>
  <c r="BD26" i="53"/>
  <c r="BC26" i="53"/>
  <c r="BB26" i="53"/>
  <c r="BA26" i="53"/>
  <c r="AZ26" i="53"/>
  <c r="BF25" i="53"/>
  <c r="BG25" i="53" s="1"/>
  <c r="BD25" i="53"/>
  <c r="BC25" i="53"/>
  <c r="BB25" i="53"/>
  <c r="BA25" i="53"/>
  <c r="AZ25" i="53"/>
  <c r="BF24" i="53"/>
  <c r="BG24" i="53" s="1"/>
  <c r="BD24" i="53"/>
  <c r="BC24" i="53"/>
  <c r="BB24" i="53"/>
  <c r="BA24" i="53"/>
  <c r="AZ24" i="53"/>
  <c r="BF23" i="53"/>
  <c r="BG23" i="53" s="1"/>
  <c r="BD23" i="53"/>
  <c r="BC23" i="53"/>
  <c r="BB23" i="53"/>
  <c r="BA23" i="53"/>
  <c r="AZ23" i="53"/>
  <c r="BF22" i="53"/>
  <c r="BG22" i="53" s="1"/>
  <c r="BD22" i="53"/>
  <c r="BC22" i="53"/>
  <c r="BB22" i="53"/>
  <c r="BA22" i="53"/>
  <c r="AZ22" i="53"/>
  <c r="BF21" i="53"/>
  <c r="BG21" i="53" s="1"/>
  <c r="BD21" i="53"/>
  <c r="BC21" i="53"/>
  <c r="BB21" i="53"/>
  <c r="BA21" i="53"/>
  <c r="AZ21" i="53"/>
  <c r="BF20" i="53"/>
  <c r="BG20" i="53" s="1"/>
  <c r="BD20" i="53"/>
  <c r="BC20" i="53"/>
  <c r="BA20" i="53"/>
  <c r="AZ20" i="53"/>
  <c r="BF19" i="53"/>
  <c r="BG19" i="53" s="1"/>
  <c r="BD19" i="53"/>
  <c r="BC19" i="53"/>
  <c r="BB19" i="53"/>
  <c r="BA19" i="53"/>
  <c r="AZ19" i="53"/>
  <c r="BF16" i="53"/>
  <c r="BG16" i="53" s="1"/>
  <c r="BD16" i="53"/>
  <c r="BC16" i="53"/>
  <c r="BA16" i="53"/>
  <c r="AZ16" i="53"/>
  <c r="AV8" i="53"/>
  <c r="AU2" i="53"/>
  <c r="AS420" i="53" s="1"/>
  <c r="AF419" i="53"/>
  <c r="AJ421" i="53" s="1"/>
  <c r="AG415" i="53"/>
  <c r="AG416" i="53" s="1"/>
  <c r="AO411" i="53"/>
  <c r="AP411" i="53" s="1"/>
  <c r="AM411" i="53"/>
  <c r="AL411" i="53"/>
  <c r="AK411" i="53"/>
  <c r="AJ411" i="53"/>
  <c r="AI411" i="53"/>
  <c r="AO409" i="53"/>
  <c r="AP409" i="53" s="1"/>
  <c r="AM409" i="53"/>
  <c r="AL409" i="53"/>
  <c r="AK409" i="53"/>
  <c r="AJ409" i="53"/>
  <c r="AI409" i="53"/>
  <c r="AP407" i="53"/>
  <c r="AO407" i="53"/>
  <c r="AM407" i="53"/>
  <c r="AL407" i="53"/>
  <c r="AK407" i="53"/>
  <c r="AJ407" i="53"/>
  <c r="AI407" i="53"/>
  <c r="AO406" i="53"/>
  <c r="AP406" i="53" s="1"/>
  <c r="AM406" i="53"/>
  <c r="AL406" i="53"/>
  <c r="AK406" i="53"/>
  <c r="AJ406" i="53"/>
  <c r="AI406" i="53"/>
  <c r="AO404" i="53"/>
  <c r="AP404" i="53" s="1"/>
  <c r="AM404" i="53"/>
  <c r="AL404" i="53"/>
  <c r="AK404" i="53"/>
  <c r="AJ404" i="53"/>
  <c r="AI404" i="53"/>
  <c r="AP402" i="53"/>
  <c r="AO402" i="53"/>
  <c r="AM402" i="53"/>
  <c r="AL402" i="53"/>
  <c r="AK402" i="53"/>
  <c r="AJ402" i="53"/>
  <c r="AI402" i="53"/>
  <c r="AO400" i="53"/>
  <c r="AP400" i="53" s="1"/>
  <c r="AM400" i="53"/>
  <c r="AL400" i="53"/>
  <c r="AK400" i="53"/>
  <c r="AJ400" i="53"/>
  <c r="AI400" i="53"/>
  <c r="AO398" i="53"/>
  <c r="AP398" i="53" s="1"/>
  <c r="AM398" i="53"/>
  <c r="AL398" i="53"/>
  <c r="AK398" i="53"/>
  <c r="AJ398" i="53"/>
  <c r="AI398" i="53"/>
  <c r="AP397" i="53"/>
  <c r="AO397" i="53"/>
  <c r="AM397" i="53"/>
  <c r="AL397" i="53"/>
  <c r="AK397" i="53"/>
  <c r="AJ397" i="53"/>
  <c r="AI397" i="53"/>
  <c r="AO396" i="53"/>
  <c r="AP396" i="53" s="1"/>
  <c r="AM396" i="53"/>
  <c r="AL396" i="53"/>
  <c r="AK396" i="53"/>
  <c r="AJ396" i="53"/>
  <c r="AI396" i="53"/>
  <c r="AP395" i="53"/>
  <c r="AO395" i="53"/>
  <c r="AM395" i="53"/>
  <c r="AL395" i="53"/>
  <c r="AK395" i="53"/>
  <c r="AJ395" i="53"/>
  <c r="AI395" i="53"/>
  <c r="AO394" i="53"/>
  <c r="AP394" i="53" s="1"/>
  <c r="AM394" i="53"/>
  <c r="AL394" i="53"/>
  <c r="AK394" i="53"/>
  <c r="AJ394" i="53"/>
  <c r="AI394" i="53"/>
  <c r="AO393" i="53"/>
  <c r="AP393" i="53" s="1"/>
  <c r="AM393" i="53"/>
  <c r="AL393" i="53"/>
  <c r="AK393" i="53"/>
  <c r="AJ393" i="53"/>
  <c r="AI393" i="53"/>
  <c r="AO391" i="53"/>
  <c r="AP391" i="53" s="1"/>
  <c r="AM391" i="53"/>
  <c r="AL391" i="53"/>
  <c r="AK391" i="53"/>
  <c r="AJ391" i="53"/>
  <c r="AI391" i="53"/>
  <c r="AP390" i="53"/>
  <c r="AO390" i="53"/>
  <c r="AM390" i="53"/>
  <c r="AL390" i="53"/>
  <c r="AK390" i="53"/>
  <c r="AJ390" i="53"/>
  <c r="AI390" i="53"/>
  <c r="AO389" i="53"/>
  <c r="AP389" i="53" s="1"/>
  <c r="AM389" i="53"/>
  <c r="AL389" i="53"/>
  <c r="AK389" i="53"/>
  <c r="AJ389" i="53"/>
  <c r="AI389" i="53"/>
  <c r="AO388" i="53"/>
  <c r="AP388" i="53" s="1"/>
  <c r="AM388" i="53"/>
  <c r="AL388" i="53"/>
  <c r="AK388" i="53"/>
  <c r="AJ388" i="53"/>
  <c r="AI388" i="53"/>
  <c r="AO387" i="53"/>
  <c r="AP387" i="53" s="1"/>
  <c r="AM387" i="53"/>
  <c r="AL387" i="53"/>
  <c r="AK387" i="53"/>
  <c r="AJ387" i="53"/>
  <c r="AI387" i="53"/>
  <c r="AP386" i="53"/>
  <c r="AO386" i="53"/>
  <c r="AM386" i="53"/>
  <c r="AL386" i="53"/>
  <c r="AK386" i="53"/>
  <c r="AJ386" i="53"/>
  <c r="AI386" i="53"/>
  <c r="AO384" i="53"/>
  <c r="AP384" i="53" s="1"/>
  <c r="AM384" i="53"/>
  <c r="AL384" i="53"/>
  <c r="AK384" i="53"/>
  <c r="AJ384" i="53"/>
  <c r="AI384" i="53"/>
  <c r="AO383" i="53"/>
  <c r="AP383" i="53" s="1"/>
  <c r="AM383" i="53"/>
  <c r="AL383" i="53"/>
  <c r="AK383" i="53"/>
  <c r="AJ383" i="53"/>
  <c r="AI383" i="53"/>
  <c r="AO382" i="53"/>
  <c r="AP382" i="53" s="1"/>
  <c r="AM382" i="53"/>
  <c r="AL382" i="53"/>
  <c r="AK382" i="53"/>
  <c r="AJ382" i="53"/>
  <c r="AI382" i="53"/>
  <c r="AP381" i="53"/>
  <c r="AO381" i="53"/>
  <c r="AM381" i="53"/>
  <c r="AL381" i="53"/>
  <c r="AK381" i="53"/>
  <c r="AJ381" i="53"/>
  <c r="AI381" i="53"/>
  <c r="AO380" i="53"/>
  <c r="AP380" i="53" s="1"/>
  <c r="AM380" i="53"/>
  <c r="AL380" i="53"/>
  <c r="AK380" i="53"/>
  <c r="AJ380" i="53"/>
  <c r="AI380" i="53"/>
  <c r="AO379" i="53"/>
  <c r="AP379" i="53" s="1"/>
  <c r="AM379" i="53"/>
  <c r="AL379" i="53"/>
  <c r="AK379" i="53"/>
  <c r="AJ379" i="53"/>
  <c r="AI379" i="53"/>
  <c r="AO377" i="53"/>
  <c r="AP377" i="53" s="1"/>
  <c r="AM377" i="53"/>
  <c r="AL377" i="53"/>
  <c r="AK377" i="53"/>
  <c r="AJ377" i="53"/>
  <c r="AI377" i="53"/>
  <c r="AP373" i="53"/>
  <c r="AO373" i="53"/>
  <c r="AM373" i="53"/>
  <c r="AL373" i="53"/>
  <c r="AK373" i="53"/>
  <c r="AJ373" i="53"/>
  <c r="AI373" i="53"/>
  <c r="AO372" i="53"/>
  <c r="AP372" i="53" s="1"/>
  <c r="AM372" i="53"/>
  <c r="AL372" i="53"/>
  <c r="AK372" i="53"/>
  <c r="AJ372" i="53"/>
  <c r="AI372" i="53"/>
  <c r="AO370" i="53"/>
  <c r="AP370" i="53" s="1"/>
  <c r="AM370" i="53"/>
  <c r="AL370" i="53"/>
  <c r="AK370" i="53"/>
  <c r="AJ370" i="53"/>
  <c r="AI370" i="53"/>
  <c r="AO368" i="53"/>
  <c r="AP368" i="53" s="1"/>
  <c r="AM368" i="53"/>
  <c r="AL368" i="53"/>
  <c r="AK368" i="53"/>
  <c r="AJ368" i="53"/>
  <c r="AI368" i="53"/>
  <c r="AP367" i="53"/>
  <c r="AO367" i="53"/>
  <c r="AM367" i="53"/>
  <c r="AL367" i="53"/>
  <c r="AK367" i="53"/>
  <c r="AJ367" i="53"/>
  <c r="AI367" i="53"/>
  <c r="AO366" i="53"/>
  <c r="AP366" i="53" s="1"/>
  <c r="AM366" i="53"/>
  <c r="AL366" i="53"/>
  <c r="AK366" i="53"/>
  <c r="AJ366" i="53"/>
  <c r="AI366" i="53"/>
  <c r="AO365" i="53"/>
  <c r="AP365" i="53" s="1"/>
  <c r="AM365" i="53"/>
  <c r="AL365" i="53"/>
  <c r="AK365" i="53"/>
  <c r="AJ365" i="53"/>
  <c r="AI365" i="53"/>
  <c r="AO364" i="53"/>
  <c r="AP364" i="53" s="1"/>
  <c r="AM364" i="53"/>
  <c r="AL364" i="53"/>
  <c r="AK364" i="53"/>
  <c r="AJ364" i="53"/>
  <c r="AI364" i="53"/>
  <c r="AP363" i="53"/>
  <c r="AO363" i="53"/>
  <c r="AM363" i="53"/>
  <c r="AL363" i="53"/>
  <c r="AK363" i="53"/>
  <c r="AJ363" i="53"/>
  <c r="AI363" i="53"/>
  <c r="AO362" i="53"/>
  <c r="AP362" i="53" s="1"/>
  <c r="AM362" i="53"/>
  <c r="AL362" i="53"/>
  <c r="AK362" i="53"/>
  <c r="AJ362" i="53"/>
  <c r="AI362" i="53"/>
  <c r="AO361" i="53"/>
  <c r="AP361" i="53" s="1"/>
  <c r="AM361" i="53"/>
  <c r="AL361" i="53"/>
  <c r="AK361" i="53"/>
  <c r="AJ361" i="53"/>
  <c r="AI361" i="53"/>
  <c r="AO359" i="53"/>
  <c r="AP359" i="53" s="1"/>
  <c r="AM359" i="53"/>
  <c r="AL359" i="53"/>
  <c r="AK359" i="53"/>
  <c r="AJ359" i="53"/>
  <c r="AI359" i="53"/>
  <c r="AP358" i="53"/>
  <c r="AO358" i="53"/>
  <c r="AM358" i="53"/>
  <c r="AL358" i="53"/>
  <c r="AK358" i="53"/>
  <c r="AJ358" i="53"/>
  <c r="AI358" i="53"/>
  <c r="AO356" i="53"/>
  <c r="AP356" i="53" s="1"/>
  <c r="AM356" i="53"/>
  <c r="AL356" i="53"/>
  <c r="AK356" i="53"/>
  <c r="AJ356" i="53"/>
  <c r="AI356" i="53"/>
  <c r="AO355" i="53"/>
  <c r="AP355" i="53" s="1"/>
  <c r="AM355" i="53"/>
  <c r="AL355" i="53"/>
  <c r="AK355" i="53"/>
  <c r="AJ355" i="53"/>
  <c r="AI355" i="53"/>
  <c r="AO354" i="53"/>
  <c r="AP354" i="53" s="1"/>
  <c r="AM354" i="53"/>
  <c r="AL354" i="53"/>
  <c r="AK354" i="53"/>
  <c r="AJ354" i="53"/>
  <c r="AI354" i="53"/>
  <c r="AP353" i="53"/>
  <c r="AO353" i="53"/>
  <c r="AM353" i="53"/>
  <c r="AL353" i="53"/>
  <c r="AK353" i="53"/>
  <c r="AJ353" i="53"/>
  <c r="AI353" i="53"/>
  <c r="AO352" i="53"/>
  <c r="AP352" i="53" s="1"/>
  <c r="AM352" i="53"/>
  <c r="AL352" i="53"/>
  <c r="AK352" i="53"/>
  <c r="AJ352" i="53"/>
  <c r="AI352" i="53"/>
  <c r="AO351" i="53"/>
  <c r="AP351" i="53" s="1"/>
  <c r="AM351" i="53"/>
  <c r="AL351" i="53"/>
  <c r="AK351" i="53"/>
  <c r="AJ351" i="53"/>
  <c r="AI351" i="53"/>
  <c r="AO350" i="53"/>
  <c r="AP350" i="53" s="1"/>
  <c r="AM350" i="53"/>
  <c r="AL350" i="53"/>
  <c r="AK350" i="53"/>
  <c r="AJ350" i="53"/>
  <c r="AI350" i="53"/>
  <c r="AP349" i="53"/>
  <c r="AO349" i="53"/>
  <c r="AM349" i="53"/>
  <c r="AL349" i="53"/>
  <c r="AK349" i="53"/>
  <c r="AJ349" i="53"/>
  <c r="AI349" i="53"/>
  <c r="AO348" i="53"/>
  <c r="AP348" i="53" s="1"/>
  <c r="AM348" i="53"/>
  <c r="AL348" i="53"/>
  <c r="AK348" i="53"/>
  <c r="AJ348" i="53"/>
  <c r="AI348" i="53"/>
  <c r="AO347" i="53"/>
  <c r="AP347" i="53" s="1"/>
  <c r="AM347" i="53"/>
  <c r="AL347" i="53"/>
  <c r="AK347" i="53"/>
  <c r="AJ347" i="53"/>
  <c r="AI347" i="53"/>
  <c r="AO346" i="53"/>
  <c r="AP346" i="53" s="1"/>
  <c r="AM346" i="53"/>
  <c r="AL346" i="53"/>
  <c r="AK346" i="53"/>
  <c r="AJ346" i="53"/>
  <c r="AI346" i="53"/>
  <c r="AP342" i="53"/>
  <c r="AO342" i="53"/>
  <c r="AM342" i="53"/>
  <c r="AL342" i="53"/>
  <c r="AK342" i="53"/>
  <c r="AJ342" i="53"/>
  <c r="AI342" i="53"/>
  <c r="AO341" i="53"/>
  <c r="AP341" i="53" s="1"/>
  <c r="AM341" i="53"/>
  <c r="AL341" i="53"/>
  <c r="AK341" i="53"/>
  <c r="AJ341" i="53"/>
  <c r="AI341" i="53"/>
  <c r="AO340" i="53"/>
  <c r="AP340" i="53" s="1"/>
  <c r="AM340" i="53"/>
  <c r="AL340" i="53"/>
  <c r="AK340" i="53"/>
  <c r="AJ340" i="53"/>
  <c r="AI340" i="53"/>
  <c r="AO338" i="53"/>
  <c r="AP338" i="53" s="1"/>
  <c r="AM338" i="53"/>
  <c r="AL338" i="53"/>
  <c r="AK338" i="53"/>
  <c r="AJ338" i="53"/>
  <c r="AI338" i="53"/>
  <c r="AP337" i="53"/>
  <c r="AO337" i="53"/>
  <c r="AM337" i="53"/>
  <c r="AL337" i="53"/>
  <c r="AK337" i="53"/>
  <c r="AJ337" i="53"/>
  <c r="AI337" i="53"/>
  <c r="AO336" i="53"/>
  <c r="AP336" i="53" s="1"/>
  <c r="AM336" i="53"/>
  <c r="AL336" i="53"/>
  <c r="AK336" i="53"/>
  <c r="AJ336" i="53"/>
  <c r="AI336" i="53"/>
  <c r="AO335" i="53"/>
  <c r="AP335" i="53" s="1"/>
  <c r="AM335" i="53"/>
  <c r="AL335" i="53"/>
  <c r="AK335" i="53"/>
  <c r="AJ335" i="53"/>
  <c r="AI335" i="53"/>
  <c r="AO334" i="53"/>
  <c r="AP334" i="53" s="1"/>
  <c r="AM334" i="53"/>
  <c r="AL334" i="53"/>
  <c r="AK334" i="53"/>
  <c r="AJ334" i="53"/>
  <c r="AI334" i="53"/>
  <c r="AP333" i="53"/>
  <c r="AO333" i="53"/>
  <c r="AM333" i="53"/>
  <c r="AL333" i="53"/>
  <c r="AK333" i="53"/>
  <c r="AJ333" i="53"/>
  <c r="AI333" i="53"/>
  <c r="AO330" i="53"/>
  <c r="AP330" i="53" s="1"/>
  <c r="AM330" i="53"/>
  <c r="AL330" i="53"/>
  <c r="AK330" i="53"/>
  <c r="AJ330" i="53"/>
  <c r="AI330" i="53"/>
  <c r="AO329" i="53"/>
  <c r="AP329" i="53" s="1"/>
  <c r="AM329" i="53"/>
  <c r="AL329" i="53"/>
  <c r="AK329" i="53"/>
  <c r="AJ329" i="53"/>
  <c r="AI329" i="53"/>
  <c r="AO328" i="53"/>
  <c r="AP328" i="53" s="1"/>
  <c r="AM328" i="53"/>
  <c r="AL328" i="53"/>
  <c r="AK328" i="53"/>
  <c r="AJ328" i="53"/>
  <c r="AI328" i="53"/>
  <c r="AP327" i="53"/>
  <c r="AO327" i="53"/>
  <c r="AM327" i="53"/>
  <c r="AL327" i="53"/>
  <c r="AK327" i="53"/>
  <c r="AJ327" i="53"/>
  <c r="AI327" i="53"/>
  <c r="AO326" i="53"/>
  <c r="AP326" i="53" s="1"/>
  <c r="AM326" i="53"/>
  <c r="AL326" i="53"/>
  <c r="AK326" i="53"/>
  <c r="AJ326" i="53"/>
  <c r="AI326" i="53"/>
  <c r="AO325" i="53"/>
  <c r="AP325" i="53" s="1"/>
  <c r="AM325" i="53"/>
  <c r="AL325" i="53"/>
  <c r="AK325" i="53"/>
  <c r="AJ325" i="53"/>
  <c r="AI325" i="53"/>
  <c r="AO324" i="53"/>
  <c r="AP324" i="53" s="1"/>
  <c r="AM324" i="53"/>
  <c r="AL324" i="53"/>
  <c r="AK324" i="53"/>
  <c r="AJ324" i="53"/>
  <c r="AI324" i="53"/>
  <c r="AP323" i="53"/>
  <c r="AO323" i="53"/>
  <c r="AM323" i="53"/>
  <c r="AL323" i="53"/>
  <c r="AK323" i="53"/>
  <c r="AJ323" i="53"/>
  <c r="AI323" i="53"/>
  <c r="AO322" i="53"/>
  <c r="AP322" i="53" s="1"/>
  <c r="AM322" i="53"/>
  <c r="AL322" i="53"/>
  <c r="AK322" i="53"/>
  <c r="AJ322" i="53"/>
  <c r="AI322" i="53"/>
  <c r="AO321" i="53"/>
  <c r="AP321" i="53" s="1"/>
  <c r="AM321" i="53"/>
  <c r="AL321" i="53"/>
  <c r="AK321" i="53"/>
  <c r="AJ321" i="53"/>
  <c r="AI321" i="53"/>
  <c r="AO320" i="53"/>
  <c r="AP320" i="53" s="1"/>
  <c r="AM320" i="53"/>
  <c r="AL320" i="53"/>
  <c r="AK320" i="53"/>
  <c r="AJ320" i="53"/>
  <c r="AI320" i="53"/>
  <c r="AP319" i="53"/>
  <c r="AO319" i="53"/>
  <c r="AM319" i="53"/>
  <c r="AL319" i="53"/>
  <c r="AK319" i="53"/>
  <c r="AJ319" i="53"/>
  <c r="AI319" i="53"/>
  <c r="AO318" i="53"/>
  <c r="AP318" i="53" s="1"/>
  <c r="AM318" i="53"/>
  <c r="AL318" i="53"/>
  <c r="AK318" i="53"/>
  <c r="AJ318" i="53"/>
  <c r="AI318" i="53"/>
  <c r="AO317" i="53"/>
  <c r="AP317" i="53" s="1"/>
  <c r="AM317" i="53"/>
  <c r="AL317" i="53"/>
  <c r="AK317" i="53"/>
  <c r="AJ317" i="53"/>
  <c r="AI317" i="53"/>
  <c r="AO316" i="53"/>
  <c r="AP316" i="53" s="1"/>
  <c r="AM316" i="53"/>
  <c r="AL316" i="53"/>
  <c r="AK316" i="53"/>
  <c r="AJ316" i="53"/>
  <c r="AI316" i="53"/>
  <c r="AP315" i="53"/>
  <c r="AO315" i="53"/>
  <c r="AM315" i="53"/>
  <c r="AL315" i="53"/>
  <c r="AK315" i="53"/>
  <c r="AJ315" i="53"/>
  <c r="AI315" i="53"/>
  <c r="AO314" i="53"/>
  <c r="AP314" i="53" s="1"/>
  <c r="AM314" i="53"/>
  <c r="AL314" i="53"/>
  <c r="AK314" i="53"/>
  <c r="AJ314" i="53"/>
  <c r="AI314" i="53"/>
  <c r="AO313" i="53"/>
  <c r="AP313" i="53" s="1"/>
  <c r="AM313" i="53"/>
  <c r="AL313" i="53"/>
  <c r="AK313" i="53"/>
  <c r="AJ313" i="53"/>
  <c r="AI313" i="53"/>
  <c r="AO312" i="53"/>
  <c r="AP312" i="53" s="1"/>
  <c r="AM312" i="53"/>
  <c r="AL312" i="53"/>
  <c r="AK312" i="53"/>
  <c r="AJ312" i="53"/>
  <c r="AI312" i="53"/>
  <c r="AP311" i="53"/>
  <c r="AO311" i="53"/>
  <c r="AM311" i="53"/>
  <c r="AL311" i="53"/>
  <c r="AK311" i="53"/>
  <c r="AJ311" i="53"/>
  <c r="AI311" i="53"/>
  <c r="AO308" i="53"/>
  <c r="AP308" i="53" s="1"/>
  <c r="AM308" i="53"/>
  <c r="AL308" i="53"/>
  <c r="AK308" i="53"/>
  <c r="AJ308" i="53"/>
  <c r="AI308" i="53"/>
  <c r="AO307" i="53"/>
  <c r="AP307" i="53" s="1"/>
  <c r="AM307" i="53"/>
  <c r="AL307" i="53"/>
  <c r="AK307" i="53"/>
  <c r="AJ307" i="53"/>
  <c r="AI307" i="53"/>
  <c r="AO306" i="53"/>
  <c r="AP306" i="53" s="1"/>
  <c r="AM306" i="53"/>
  <c r="AL306" i="53"/>
  <c r="AK306" i="53"/>
  <c r="AJ306" i="53"/>
  <c r="AI306" i="53"/>
  <c r="AO305" i="53"/>
  <c r="AP305" i="53" s="1"/>
  <c r="AM305" i="53"/>
  <c r="AL305" i="53"/>
  <c r="AK305" i="53"/>
  <c r="AJ305" i="53"/>
  <c r="AI305" i="53"/>
  <c r="AO304" i="53"/>
  <c r="AP304" i="53" s="1"/>
  <c r="AM304" i="53"/>
  <c r="AL304" i="53"/>
  <c r="AK304" i="53"/>
  <c r="AJ304" i="53"/>
  <c r="AI304" i="53"/>
  <c r="AO301" i="53"/>
  <c r="AP301" i="53" s="1"/>
  <c r="AM301" i="53"/>
  <c r="AL301" i="53"/>
  <c r="AK301" i="53"/>
  <c r="AJ301" i="53"/>
  <c r="AI301" i="53"/>
  <c r="AO300" i="53"/>
  <c r="AP300" i="53" s="1"/>
  <c r="AM300" i="53"/>
  <c r="AL300" i="53"/>
  <c r="AK300" i="53"/>
  <c r="AJ300" i="53"/>
  <c r="AI300" i="53"/>
  <c r="AO299" i="53"/>
  <c r="AP299" i="53" s="1"/>
  <c r="AM299" i="53"/>
  <c r="AL299" i="53"/>
  <c r="AK299" i="53"/>
  <c r="AJ299" i="53"/>
  <c r="AI299" i="53"/>
  <c r="AO298" i="53"/>
  <c r="AP298" i="53" s="1"/>
  <c r="AM298" i="53"/>
  <c r="AL298" i="53"/>
  <c r="AK298" i="53"/>
  <c r="AJ298" i="53"/>
  <c r="AI298" i="53"/>
  <c r="AO297" i="53"/>
  <c r="AP297" i="53" s="1"/>
  <c r="AM297" i="53"/>
  <c r="AL297" i="53"/>
  <c r="AK297" i="53"/>
  <c r="AJ297" i="53"/>
  <c r="AI297" i="53"/>
  <c r="AO296" i="53"/>
  <c r="AP296" i="53" s="1"/>
  <c r="AM296" i="53"/>
  <c r="AL296" i="53"/>
  <c r="AK296" i="53"/>
  <c r="AJ296" i="53"/>
  <c r="AI296" i="53"/>
  <c r="AO295" i="53"/>
  <c r="AP295" i="53" s="1"/>
  <c r="AM295" i="53"/>
  <c r="AL295" i="53"/>
  <c r="AK295" i="53"/>
  <c r="AJ295" i="53"/>
  <c r="AI295" i="53"/>
  <c r="AO294" i="53"/>
  <c r="AP294" i="53" s="1"/>
  <c r="AM294" i="53"/>
  <c r="AL294" i="53"/>
  <c r="AK294" i="53"/>
  <c r="AJ294" i="53"/>
  <c r="AI294" i="53"/>
  <c r="AO293" i="53"/>
  <c r="AP293" i="53" s="1"/>
  <c r="AM293" i="53"/>
  <c r="AL293" i="53"/>
  <c r="AK293" i="53"/>
  <c r="AJ293" i="53"/>
  <c r="AI293" i="53"/>
  <c r="AO292" i="53"/>
  <c r="AP292" i="53" s="1"/>
  <c r="AM292" i="53"/>
  <c r="AL292" i="53"/>
  <c r="AK292" i="53"/>
  <c r="AJ292" i="53"/>
  <c r="AI292" i="53"/>
  <c r="AO291" i="53"/>
  <c r="AP291" i="53" s="1"/>
  <c r="AM291" i="53"/>
  <c r="AL291" i="53"/>
  <c r="AK291" i="53"/>
  <c r="AJ291" i="53"/>
  <c r="AI291" i="53"/>
  <c r="AO290" i="53"/>
  <c r="AP290" i="53" s="1"/>
  <c r="AM290" i="53"/>
  <c r="AL290" i="53"/>
  <c r="AK290" i="53"/>
  <c r="AJ290" i="53"/>
  <c r="AI290" i="53"/>
  <c r="AO289" i="53"/>
  <c r="AP289" i="53" s="1"/>
  <c r="AM289" i="53"/>
  <c r="AL289" i="53"/>
  <c r="AK289" i="53"/>
  <c r="AJ289" i="53"/>
  <c r="AI289" i="53"/>
  <c r="AO288" i="53"/>
  <c r="AP288" i="53" s="1"/>
  <c r="AM288" i="53"/>
  <c r="AL288" i="53"/>
  <c r="AK288" i="53"/>
  <c r="AJ288" i="53"/>
  <c r="AI288" i="53"/>
  <c r="AO287" i="53"/>
  <c r="AP287" i="53" s="1"/>
  <c r="AM287" i="53"/>
  <c r="AL287" i="53"/>
  <c r="AK287" i="53"/>
  <c r="AJ287" i="53"/>
  <c r="AI287" i="53"/>
  <c r="AO286" i="53"/>
  <c r="AP286" i="53" s="1"/>
  <c r="AM286" i="53"/>
  <c r="AL286" i="53"/>
  <c r="AK286" i="53"/>
  <c r="AJ286" i="53"/>
  <c r="AI286" i="53"/>
  <c r="AO285" i="53"/>
  <c r="AP285" i="53" s="1"/>
  <c r="AM285" i="53"/>
  <c r="AL285" i="53"/>
  <c r="AK285" i="53"/>
  <c r="AJ285" i="53"/>
  <c r="AI285" i="53"/>
  <c r="AO284" i="53"/>
  <c r="AP284" i="53" s="1"/>
  <c r="AM284" i="53"/>
  <c r="AL284" i="53"/>
  <c r="AK284" i="53"/>
  <c r="AJ284" i="53"/>
  <c r="AI284" i="53"/>
  <c r="AO280" i="53"/>
  <c r="AP280" i="53" s="1"/>
  <c r="AM280" i="53"/>
  <c r="AL280" i="53"/>
  <c r="AK280" i="53"/>
  <c r="AJ280" i="53"/>
  <c r="AI280" i="53"/>
  <c r="AO279" i="53"/>
  <c r="AP279" i="53" s="1"/>
  <c r="AM279" i="53"/>
  <c r="AL279" i="53"/>
  <c r="AK279" i="53"/>
  <c r="AJ279" i="53"/>
  <c r="AI279" i="53"/>
  <c r="AO278" i="53"/>
  <c r="AP278" i="53" s="1"/>
  <c r="AM278" i="53"/>
  <c r="AL278" i="53"/>
  <c r="AK278" i="53"/>
  <c r="AJ278" i="53"/>
  <c r="AI278" i="53"/>
  <c r="AO277" i="53"/>
  <c r="AP277" i="53" s="1"/>
  <c r="AM277" i="53"/>
  <c r="AL277" i="53"/>
  <c r="AK277" i="53"/>
  <c r="AJ277" i="53"/>
  <c r="AI277" i="53"/>
  <c r="AO276" i="53"/>
  <c r="AP276" i="53" s="1"/>
  <c r="AM276" i="53"/>
  <c r="AL276" i="53"/>
  <c r="AK276" i="53"/>
  <c r="AJ276" i="53"/>
  <c r="AI276" i="53"/>
  <c r="AO275" i="53"/>
  <c r="AP275" i="53" s="1"/>
  <c r="AM275" i="53"/>
  <c r="AL275" i="53"/>
  <c r="AK275" i="53"/>
  <c r="AJ275" i="53"/>
  <c r="AI275" i="53"/>
  <c r="AO274" i="53"/>
  <c r="AP274" i="53" s="1"/>
  <c r="AM274" i="53"/>
  <c r="AL274" i="53"/>
  <c r="AK274" i="53"/>
  <c r="AJ274" i="53"/>
  <c r="AI274" i="53"/>
  <c r="AO273" i="53"/>
  <c r="AP273" i="53" s="1"/>
  <c r="AM273" i="53"/>
  <c r="AL273" i="53"/>
  <c r="AK273" i="53"/>
  <c r="AJ273" i="53"/>
  <c r="AI273" i="53"/>
  <c r="AO272" i="53"/>
  <c r="AP272" i="53" s="1"/>
  <c r="AM272" i="53"/>
  <c r="AL272" i="53"/>
  <c r="AK272" i="53"/>
  <c r="AJ272" i="53"/>
  <c r="AI272" i="53"/>
  <c r="AO271" i="53"/>
  <c r="AP271" i="53" s="1"/>
  <c r="AM271" i="53"/>
  <c r="AL271" i="53"/>
  <c r="AK271" i="53"/>
  <c r="AJ271" i="53"/>
  <c r="AI271" i="53"/>
  <c r="AO270" i="53"/>
  <c r="AP270" i="53" s="1"/>
  <c r="AM270" i="53"/>
  <c r="AL270" i="53"/>
  <c r="AK270" i="53"/>
  <c r="AJ270" i="53"/>
  <c r="AI270" i="53"/>
  <c r="AO269" i="53"/>
  <c r="AP269" i="53" s="1"/>
  <c r="AM269" i="53"/>
  <c r="AL269" i="53"/>
  <c r="AK269" i="53"/>
  <c r="AJ269" i="53"/>
  <c r="AI269" i="53"/>
  <c r="AO268" i="53"/>
  <c r="AP268" i="53" s="1"/>
  <c r="AM268" i="53"/>
  <c r="AL268" i="53"/>
  <c r="AK268" i="53"/>
  <c r="AJ268" i="53"/>
  <c r="AI268" i="53"/>
  <c r="AO267" i="53"/>
  <c r="AP267" i="53" s="1"/>
  <c r="AM267" i="53"/>
  <c r="AL267" i="53"/>
  <c r="AJ267" i="53"/>
  <c r="AO266" i="53"/>
  <c r="AP266" i="53" s="1"/>
  <c r="AM266" i="53"/>
  <c r="AL266" i="53"/>
  <c r="AK266" i="53"/>
  <c r="AJ266" i="53"/>
  <c r="AI266" i="53"/>
  <c r="AO265" i="53"/>
  <c r="AP265" i="53" s="1"/>
  <c r="AM265" i="53"/>
  <c r="AL265" i="53"/>
  <c r="AK265" i="53"/>
  <c r="AJ265" i="53"/>
  <c r="AI265" i="53"/>
  <c r="AO264" i="53"/>
  <c r="AP264" i="53" s="1"/>
  <c r="AM264" i="53"/>
  <c r="AL264" i="53"/>
  <c r="AK264" i="53"/>
  <c r="AJ264" i="53"/>
  <c r="AI264" i="53"/>
  <c r="AO258" i="53"/>
  <c r="AP258" i="53" s="1"/>
  <c r="AM258" i="53"/>
  <c r="AL258" i="53"/>
  <c r="AK258" i="53"/>
  <c r="AJ258" i="53"/>
  <c r="AI258" i="53"/>
  <c r="AO257" i="53"/>
  <c r="AP257" i="53" s="1"/>
  <c r="AM257" i="53"/>
  <c r="AL257" i="53"/>
  <c r="AK257" i="53"/>
  <c r="AJ257" i="53"/>
  <c r="AI257" i="53"/>
  <c r="AO256" i="53"/>
  <c r="AP256" i="53" s="1"/>
  <c r="AM256" i="53"/>
  <c r="AL256" i="53"/>
  <c r="AK256" i="53"/>
  <c r="AJ256" i="53"/>
  <c r="AI256" i="53"/>
  <c r="AO255" i="53"/>
  <c r="AP255" i="53" s="1"/>
  <c r="AM255" i="53"/>
  <c r="AL255" i="53"/>
  <c r="AK255" i="53"/>
  <c r="AJ255" i="53"/>
  <c r="AI255" i="53"/>
  <c r="AO254" i="53"/>
  <c r="AP254" i="53" s="1"/>
  <c r="AM254" i="53"/>
  <c r="AL254" i="53"/>
  <c r="AK254" i="53"/>
  <c r="AJ254" i="53"/>
  <c r="AI254" i="53"/>
  <c r="AO253" i="53"/>
  <c r="AP253" i="53" s="1"/>
  <c r="AM253" i="53"/>
  <c r="AL253" i="53"/>
  <c r="AK253" i="53"/>
  <c r="AJ253" i="53"/>
  <c r="AI253" i="53"/>
  <c r="AO252" i="53"/>
  <c r="AP252" i="53" s="1"/>
  <c r="AM252" i="53"/>
  <c r="AL252" i="53"/>
  <c r="AK252" i="53"/>
  <c r="AJ252" i="53"/>
  <c r="AI252" i="53"/>
  <c r="AO251" i="53"/>
  <c r="AP251" i="53" s="1"/>
  <c r="AM251" i="53"/>
  <c r="AL251" i="53"/>
  <c r="AK251" i="53"/>
  <c r="AJ251" i="53"/>
  <c r="AI251" i="53"/>
  <c r="AO250" i="53"/>
  <c r="AP250" i="53" s="1"/>
  <c r="AM250" i="53"/>
  <c r="AL250" i="53"/>
  <c r="AK250" i="53"/>
  <c r="AJ250" i="53"/>
  <c r="AI250" i="53"/>
  <c r="AO249" i="53"/>
  <c r="AP249" i="53" s="1"/>
  <c r="AM249" i="53"/>
  <c r="AL249" i="53"/>
  <c r="AK249" i="53"/>
  <c r="AJ249" i="53"/>
  <c r="AI249" i="53"/>
  <c r="AO248" i="53"/>
  <c r="AP248" i="53" s="1"/>
  <c r="AM248" i="53"/>
  <c r="AL248" i="53"/>
  <c r="AK248" i="53"/>
  <c r="AJ248" i="53"/>
  <c r="AI248" i="53"/>
  <c r="AO247" i="53"/>
  <c r="AP247" i="53" s="1"/>
  <c r="AM247" i="53"/>
  <c r="AL247" i="53"/>
  <c r="AK247" i="53"/>
  <c r="AJ247" i="53"/>
  <c r="AI247" i="53"/>
  <c r="AO246" i="53"/>
  <c r="AP246" i="53" s="1"/>
  <c r="AM246" i="53"/>
  <c r="AL246" i="53"/>
  <c r="AK246" i="53"/>
  <c r="AJ246" i="53"/>
  <c r="AI246" i="53"/>
  <c r="AO245" i="53"/>
  <c r="AP245" i="53" s="1"/>
  <c r="AM245" i="53"/>
  <c r="AL245" i="53"/>
  <c r="AK245" i="53"/>
  <c r="AJ245" i="53"/>
  <c r="AI245" i="53"/>
  <c r="AO244" i="53"/>
  <c r="AP244" i="53" s="1"/>
  <c r="AM244" i="53"/>
  <c r="AL244" i="53"/>
  <c r="AK244" i="53"/>
  <c r="AJ244" i="53"/>
  <c r="AI244" i="53"/>
  <c r="AO243" i="53"/>
  <c r="AP243" i="53" s="1"/>
  <c r="AM243" i="53"/>
  <c r="AL243" i="53"/>
  <c r="AK243" i="53"/>
  <c r="AJ243" i="53"/>
  <c r="AI243" i="53"/>
  <c r="AO242" i="53"/>
  <c r="AP242" i="53" s="1"/>
  <c r="AM242" i="53"/>
  <c r="AL242" i="53"/>
  <c r="AK242" i="53"/>
  <c r="AJ242" i="53"/>
  <c r="AI242" i="53"/>
  <c r="AO241" i="53"/>
  <c r="AP241" i="53" s="1"/>
  <c r="AM241" i="53"/>
  <c r="AL241" i="53"/>
  <c r="AK241" i="53"/>
  <c r="AJ241" i="53"/>
  <c r="AI241" i="53"/>
  <c r="AO240" i="53"/>
  <c r="AP240" i="53" s="1"/>
  <c r="AM240" i="53"/>
  <c r="AL240" i="53"/>
  <c r="AK240" i="53"/>
  <c r="AJ240" i="53"/>
  <c r="AI240" i="53"/>
  <c r="AO238" i="53"/>
  <c r="AP238" i="53" s="1"/>
  <c r="AM238" i="53"/>
  <c r="AL238" i="53"/>
  <c r="AK238" i="53"/>
  <c r="AJ238" i="53"/>
  <c r="AI238" i="53"/>
  <c r="AO237" i="53"/>
  <c r="AP237" i="53" s="1"/>
  <c r="AM237" i="53"/>
  <c r="AL237" i="53"/>
  <c r="AK237" i="53"/>
  <c r="AJ237" i="53"/>
  <c r="AI237" i="53"/>
  <c r="AO236" i="53"/>
  <c r="AP236" i="53" s="1"/>
  <c r="AM236" i="53"/>
  <c r="AL236" i="53"/>
  <c r="AK236" i="53"/>
  <c r="AJ236" i="53"/>
  <c r="AI236" i="53"/>
  <c r="AO235" i="53"/>
  <c r="AP235" i="53" s="1"/>
  <c r="AM235" i="53"/>
  <c r="AL235" i="53"/>
  <c r="AK235" i="53"/>
  <c r="AJ235" i="53"/>
  <c r="AI235" i="53"/>
  <c r="AO234" i="53"/>
  <c r="AP234" i="53" s="1"/>
  <c r="AM234" i="53"/>
  <c r="AL234" i="53"/>
  <c r="AK234" i="53"/>
  <c r="AJ234" i="53"/>
  <c r="AI234" i="53"/>
  <c r="AO233" i="53"/>
  <c r="AP233" i="53" s="1"/>
  <c r="AM233" i="53"/>
  <c r="AL233" i="53"/>
  <c r="AK233" i="53"/>
  <c r="AJ233" i="53"/>
  <c r="AI233" i="53"/>
  <c r="AO232" i="53"/>
  <c r="AP232" i="53" s="1"/>
  <c r="AM232" i="53"/>
  <c r="AL232" i="53"/>
  <c r="AK232" i="53"/>
  <c r="AJ232" i="53"/>
  <c r="AI232" i="53"/>
  <c r="AO231" i="53"/>
  <c r="AP231" i="53" s="1"/>
  <c r="AM231" i="53"/>
  <c r="AL231" i="53"/>
  <c r="AK231" i="53"/>
  <c r="AJ231" i="53"/>
  <c r="AI231" i="53"/>
  <c r="AO230" i="53"/>
  <c r="AP230" i="53" s="1"/>
  <c r="AM230" i="53"/>
  <c r="AL230" i="53"/>
  <c r="AK230" i="53"/>
  <c r="AJ230" i="53"/>
  <c r="AI230" i="53"/>
  <c r="AO229" i="53"/>
  <c r="AP229" i="53" s="1"/>
  <c r="AM229" i="53"/>
  <c r="AL229" i="53"/>
  <c r="AK229" i="53"/>
  <c r="AJ229" i="53"/>
  <c r="AI229" i="53"/>
  <c r="AO228" i="53"/>
  <c r="AP228" i="53" s="1"/>
  <c r="AM228" i="53"/>
  <c r="AL228" i="53"/>
  <c r="AK228" i="53"/>
  <c r="AJ228" i="53"/>
  <c r="AI228" i="53"/>
  <c r="AO227" i="53"/>
  <c r="AP227" i="53" s="1"/>
  <c r="AM227" i="53"/>
  <c r="AL227" i="53"/>
  <c r="AK227" i="53"/>
  <c r="AJ227" i="53"/>
  <c r="AI227" i="53"/>
  <c r="AO226" i="53"/>
  <c r="AP226" i="53" s="1"/>
  <c r="AM226" i="53"/>
  <c r="AL226" i="53"/>
  <c r="AK226" i="53"/>
  <c r="AJ226" i="53"/>
  <c r="AI226" i="53"/>
  <c r="AO224" i="53"/>
  <c r="AP224" i="53" s="1"/>
  <c r="AM224" i="53"/>
  <c r="AL224" i="53"/>
  <c r="AK224" i="53"/>
  <c r="AJ224" i="53"/>
  <c r="AI224" i="53"/>
  <c r="AO223" i="53"/>
  <c r="AP223" i="53" s="1"/>
  <c r="AM223" i="53"/>
  <c r="AL223" i="53"/>
  <c r="AK223" i="53"/>
  <c r="AJ223" i="53"/>
  <c r="AI223" i="53"/>
  <c r="AO222" i="53"/>
  <c r="AP222" i="53" s="1"/>
  <c r="AM222" i="53"/>
  <c r="AL222" i="53"/>
  <c r="AK222" i="53"/>
  <c r="AJ222" i="53"/>
  <c r="AI222" i="53"/>
  <c r="AO219" i="53"/>
  <c r="AP219" i="53" s="1"/>
  <c r="AM219" i="53"/>
  <c r="AL219" i="53"/>
  <c r="AK219" i="53"/>
  <c r="AJ219" i="53"/>
  <c r="AI219" i="53"/>
  <c r="AO218" i="53"/>
  <c r="AP218" i="53" s="1"/>
  <c r="AM218" i="53"/>
  <c r="AL218" i="53"/>
  <c r="AK218" i="53"/>
  <c r="AJ218" i="53"/>
  <c r="AI218" i="53"/>
  <c r="AO217" i="53"/>
  <c r="AP217" i="53" s="1"/>
  <c r="AM217" i="53"/>
  <c r="AL217" i="53"/>
  <c r="AK217" i="53"/>
  <c r="AJ217" i="53"/>
  <c r="AI217" i="53"/>
  <c r="AO216" i="53"/>
  <c r="AP216" i="53" s="1"/>
  <c r="AM216" i="53"/>
  <c r="AL216" i="53"/>
  <c r="AK216" i="53"/>
  <c r="AJ216" i="53"/>
  <c r="AI216" i="53"/>
  <c r="AO215" i="53"/>
  <c r="AP215" i="53" s="1"/>
  <c r="AM215" i="53"/>
  <c r="AL215" i="53"/>
  <c r="AK215" i="53"/>
  <c r="AJ215" i="53"/>
  <c r="AI215" i="53"/>
  <c r="AO214" i="53"/>
  <c r="AP214" i="53" s="1"/>
  <c r="AM214" i="53"/>
  <c r="AL214" i="53"/>
  <c r="AK214" i="53"/>
  <c r="AJ214" i="53"/>
  <c r="AI214" i="53"/>
  <c r="AO213" i="53"/>
  <c r="AP213" i="53" s="1"/>
  <c r="AM213" i="53"/>
  <c r="AL213" i="53"/>
  <c r="AK213" i="53"/>
  <c r="AJ213" i="53"/>
  <c r="AI213" i="53"/>
  <c r="AO212" i="53"/>
  <c r="AP212" i="53" s="1"/>
  <c r="AM212" i="53"/>
  <c r="AL212" i="53"/>
  <c r="AK212" i="53"/>
  <c r="AJ212" i="53"/>
  <c r="AI212" i="53"/>
  <c r="AO211" i="53"/>
  <c r="AP211" i="53" s="1"/>
  <c r="AM211" i="53"/>
  <c r="AL211" i="53"/>
  <c r="AK211" i="53"/>
  <c r="AJ211" i="53"/>
  <c r="AI211" i="53"/>
  <c r="AO210" i="53"/>
  <c r="AP210" i="53" s="1"/>
  <c r="AM210" i="53"/>
  <c r="AL210" i="53"/>
  <c r="AK210" i="53"/>
  <c r="AJ210" i="53"/>
  <c r="AI210" i="53"/>
  <c r="AO209" i="53"/>
  <c r="AP209" i="53" s="1"/>
  <c r="AM209" i="53"/>
  <c r="AL209" i="53"/>
  <c r="AK209" i="53"/>
  <c r="AJ209" i="53"/>
  <c r="AI209" i="53"/>
  <c r="AO208" i="53"/>
  <c r="AP208" i="53" s="1"/>
  <c r="AM208" i="53"/>
  <c r="AL208" i="53"/>
  <c r="AK208" i="53"/>
  <c r="AJ208" i="53"/>
  <c r="AI208" i="53"/>
  <c r="AO207" i="53"/>
  <c r="AP207" i="53" s="1"/>
  <c r="AM207" i="53"/>
  <c r="AL207" i="53"/>
  <c r="AK207" i="53"/>
  <c r="AJ207" i="53"/>
  <c r="AI207" i="53"/>
  <c r="AO206" i="53"/>
  <c r="AP206" i="53" s="1"/>
  <c r="AM206" i="53"/>
  <c r="AL206" i="53"/>
  <c r="AK206" i="53"/>
  <c r="AJ206" i="53"/>
  <c r="AI206" i="53"/>
  <c r="AO205" i="53"/>
  <c r="AP205" i="53" s="1"/>
  <c r="AM205" i="53"/>
  <c r="AL205" i="53"/>
  <c r="AK205" i="53"/>
  <c r="AJ205" i="53"/>
  <c r="AI205" i="53"/>
  <c r="AO204" i="53"/>
  <c r="AP204" i="53" s="1"/>
  <c r="AM204" i="53"/>
  <c r="AL204" i="53"/>
  <c r="AK204" i="53"/>
  <c r="AJ204" i="53"/>
  <c r="AI204" i="53"/>
  <c r="AO203" i="53"/>
  <c r="AP203" i="53" s="1"/>
  <c r="AM203" i="53"/>
  <c r="AL203" i="53"/>
  <c r="AK203" i="53"/>
  <c r="AJ203" i="53"/>
  <c r="AI203" i="53"/>
  <c r="AO202" i="53"/>
  <c r="AP202" i="53" s="1"/>
  <c r="AM202" i="53"/>
  <c r="AL202" i="53"/>
  <c r="AK202" i="53"/>
  <c r="AJ202" i="53"/>
  <c r="AI202" i="53"/>
  <c r="AO198" i="53"/>
  <c r="AP198" i="53" s="1"/>
  <c r="AM198" i="53"/>
  <c r="AL198" i="53"/>
  <c r="AK198" i="53"/>
  <c r="AJ198" i="53"/>
  <c r="AI198" i="53"/>
  <c r="AO197" i="53"/>
  <c r="AP197" i="53" s="1"/>
  <c r="AM197" i="53"/>
  <c r="AL197" i="53"/>
  <c r="AK197" i="53"/>
  <c r="AJ197" i="53"/>
  <c r="AI197" i="53"/>
  <c r="AO196" i="53"/>
  <c r="AP196" i="53" s="1"/>
  <c r="AM196" i="53"/>
  <c r="AL196" i="53"/>
  <c r="AK196" i="53"/>
  <c r="AJ196" i="53"/>
  <c r="AI196" i="53"/>
  <c r="AO195" i="53"/>
  <c r="AP195" i="53" s="1"/>
  <c r="AM195" i="53"/>
  <c r="AL195" i="53"/>
  <c r="AK195" i="53"/>
  <c r="AJ195" i="53"/>
  <c r="AI195" i="53"/>
  <c r="AO194" i="53"/>
  <c r="AP194" i="53" s="1"/>
  <c r="AM194" i="53"/>
  <c r="AL194" i="53"/>
  <c r="AK194" i="53"/>
  <c r="AJ194" i="53"/>
  <c r="AI194" i="53"/>
  <c r="AO193" i="53"/>
  <c r="AP193" i="53" s="1"/>
  <c r="AM193" i="53"/>
  <c r="AL193" i="53"/>
  <c r="AK193" i="53"/>
  <c r="AJ193" i="53"/>
  <c r="AI193" i="53"/>
  <c r="AO192" i="53"/>
  <c r="AP192" i="53" s="1"/>
  <c r="AM192" i="53"/>
  <c r="AL192" i="53"/>
  <c r="AK192" i="53"/>
  <c r="AJ192" i="53"/>
  <c r="AI192" i="53"/>
  <c r="AO191" i="53"/>
  <c r="AP191" i="53" s="1"/>
  <c r="AM191" i="53"/>
  <c r="AL191" i="53"/>
  <c r="AK191" i="53"/>
  <c r="AJ191" i="53"/>
  <c r="AI191" i="53"/>
  <c r="AO190" i="53"/>
  <c r="AP190" i="53" s="1"/>
  <c r="AM190" i="53"/>
  <c r="AL190" i="53"/>
  <c r="AK190" i="53"/>
  <c r="AJ190" i="53"/>
  <c r="AI190" i="53"/>
  <c r="AO188" i="53"/>
  <c r="AP188" i="53" s="1"/>
  <c r="AM188" i="53"/>
  <c r="AL188" i="53"/>
  <c r="AK188" i="53"/>
  <c r="AJ188" i="53"/>
  <c r="AI188" i="53"/>
  <c r="AO187" i="53"/>
  <c r="AP187" i="53" s="1"/>
  <c r="AM187" i="53"/>
  <c r="AL187" i="53"/>
  <c r="AK187" i="53"/>
  <c r="AJ187" i="53"/>
  <c r="AI187" i="53"/>
  <c r="AO185" i="53"/>
  <c r="AP185" i="53" s="1"/>
  <c r="AM185" i="53"/>
  <c r="AL185" i="53"/>
  <c r="AK185" i="53"/>
  <c r="AJ185" i="53"/>
  <c r="AI185" i="53"/>
  <c r="AO184" i="53"/>
  <c r="AP184" i="53" s="1"/>
  <c r="AM184" i="53"/>
  <c r="AL184" i="53"/>
  <c r="AK184" i="53"/>
  <c r="AJ184" i="53"/>
  <c r="AI184" i="53"/>
  <c r="AO183" i="53"/>
  <c r="AP183" i="53" s="1"/>
  <c r="AM183" i="53"/>
  <c r="AL183" i="53"/>
  <c r="AK183" i="53"/>
  <c r="AJ183" i="53"/>
  <c r="AI183" i="53"/>
  <c r="AO182" i="53"/>
  <c r="AP182" i="53" s="1"/>
  <c r="AM182" i="53"/>
  <c r="AL182" i="53"/>
  <c r="AK182" i="53"/>
  <c r="AJ182" i="53"/>
  <c r="AI182" i="53"/>
  <c r="AO181" i="53"/>
  <c r="AP181" i="53" s="1"/>
  <c r="AM181" i="53"/>
  <c r="AL181" i="53"/>
  <c r="AK181" i="53"/>
  <c r="AJ181" i="53"/>
  <c r="AI181" i="53"/>
  <c r="AO179" i="53"/>
  <c r="AP179" i="53" s="1"/>
  <c r="AM179" i="53"/>
  <c r="AL179" i="53"/>
  <c r="AJ179" i="53"/>
  <c r="AI179" i="53"/>
  <c r="AO178" i="53"/>
  <c r="AP178" i="53" s="1"/>
  <c r="AM178" i="53"/>
  <c r="AL178" i="53"/>
  <c r="AK178" i="53"/>
  <c r="AJ178" i="53"/>
  <c r="AI178" i="53"/>
  <c r="AO177" i="53"/>
  <c r="AP177" i="53" s="1"/>
  <c r="AM177" i="53"/>
  <c r="AL177" i="53"/>
  <c r="AJ177" i="53"/>
  <c r="AI177" i="53"/>
  <c r="AO175" i="53"/>
  <c r="AP175" i="53" s="1"/>
  <c r="AM175" i="53"/>
  <c r="AL175" i="53"/>
  <c r="AK175" i="53"/>
  <c r="AJ175" i="53"/>
  <c r="AI175" i="53"/>
  <c r="AO174" i="53"/>
  <c r="AP174" i="53" s="1"/>
  <c r="AM174" i="53"/>
  <c r="AL174" i="53"/>
  <c r="AK174" i="53"/>
  <c r="AJ174" i="53"/>
  <c r="AI174" i="53"/>
  <c r="AO173" i="53"/>
  <c r="AP173" i="53" s="1"/>
  <c r="AM173" i="53"/>
  <c r="AL173" i="53"/>
  <c r="AK173" i="53"/>
  <c r="AJ173" i="53"/>
  <c r="AI173" i="53"/>
  <c r="AO172" i="53"/>
  <c r="AP172" i="53" s="1"/>
  <c r="AM172" i="53"/>
  <c r="AL172" i="53"/>
  <c r="AK172" i="53"/>
  <c r="AJ172" i="53"/>
  <c r="AI172" i="53"/>
  <c r="AO169" i="53"/>
  <c r="AP169" i="53" s="1"/>
  <c r="AM169" i="53"/>
  <c r="AL169" i="53"/>
  <c r="AK169" i="53"/>
  <c r="AJ169" i="53"/>
  <c r="AI169" i="53"/>
  <c r="AO168" i="53"/>
  <c r="AP168" i="53" s="1"/>
  <c r="AM168" i="53"/>
  <c r="AL168" i="53"/>
  <c r="AK168" i="53"/>
  <c r="AJ168" i="53"/>
  <c r="AI168" i="53"/>
  <c r="AO167" i="53"/>
  <c r="AP167" i="53" s="1"/>
  <c r="AM167" i="53"/>
  <c r="AL167" i="53"/>
  <c r="AK167" i="53"/>
  <c r="AJ167" i="53"/>
  <c r="AI167" i="53"/>
  <c r="AO166" i="53"/>
  <c r="AP166" i="53" s="1"/>
  <c r="AM166" i="53"/>
  <c r="AL166" i="53"/>
  <c r="AK166" i="53"/>
  <c r="AJ166" i="53"/>
  <c r="AI166" i="53"/>
  <c r="AO165" i="53"/>
  <c r="AP165" i="53" s="1"/>
  <c r="AM165" i="53"/>
  <c r="AL165" i="53"/>
  <c r="AK165" i="53"/>
  <c r="AJ165" i="53"/>
  <c r="AI165" i="53"/>
  <c r="AO164" i="53"/>
  <c r="AP164" i="53" s="1"/>
  <c r="AM164" i="53"/>
  <c r="AL164" i="53"/>
  <c r="AK164" i="53"/>
  <c r="AJ164" i="53"/>
  <c r="AI164" i="53"/>
  <c r="AO163" i="53"/>
  <c r="AP163" i="53" s="1"/>
  <c r="AM163" i="53"/>
  <c r="AL163" i="53"/>
  <c r="AK163" i="53"/>
  <c r="AJ163" i="53"/>
  <c r="AI163" i="53"/>
  <c r="AO162" i="53"/>
  <c r="AP162" i="53" s="1"/>
  <c r="AM162" i="53"/>
  <c r="AL162" i="53"/>
  <c r="AK162" i="53"/>
  <c r="AJ162" i="53"/>
  <c r="AI162" i="53"/>
  <c r="AO161" i="53"/>
  <c r="AP161" i="53" s="1"/>
  <c r="AM161" i="53"/>
  <c r="AL161" i="53"/>
  <c r="AK161" i="53"/>
  <c r="AJ161" i="53"/>
  <c r="AI161" i="53"/>
  <c r="AO160" i="53"/>
  <c r="AP160" i="53" s="1"/>
  <c r="AM160" i="53"/>
  <c r="AL160" i="53"/>
  <c r="AK160" i="53"/>
  <c r="AJ160" i="53"/>
  <c r="AI160" i="53"/>
  <c r="AO159" i="53"/>
  <c r="AP159" i="53" s="1"/>
  <c r="AM159" i="53"/>
  <c r="AL159" i="53"/>
  <c r="AK159" i="53"/>
  <c r="AJ159" i="53"/>
  <c r="AI159" i="53"/>
  <c r="AO157" i="53"/>
  <c r="AP157" i="53" s="1"/>
  <c r="AM157" i="53"/>
  <c r="AL157" i="53"/>
  <c r="AK157" i="53"/>
  <c r="AJ157" i="53"/>
  <c r="AI157" i="53"/>
  <c r="AO156" i="53"/>
  <c r="AP156" i="53" s="1"/>
  <c r="AM156" i="53"/>
  <c r="AL156" i="53"/>
  <c r="AK156" i="53"/>
  <c r="AJ156" i="53"/>
  <c r="AI156" i="53"/>
  <c r="AO155" i="53"/>
  <c r="AP155" i="53" s="1"/>
  <c r="AM155" i="53"/>
  <c r="AL155" i="53"/>
  <c r="AK155" i="53"/>
  <c r="AJ155" i="53"/>
  <c r="AI155" i="53"/>
  <c r="AO154" i="53"/>
  <c r="AP154" i="53" s="1"/>
  <c r="AM154" i="53"/>
  <c r="AL154" i="53"/>
  <c r="AK154" i="53"/>
  <c r="AJ154" i="53"/>
  <c r="AI154" i="53"/>
  <c r="AO153" i="53"/>
  <c r="AP153" i="53" s="1"/>
  <c r="AM153" i="53"/>
  <c r="AL153" i="53"/>
  <c r="AK153" i="53"/>
  <c r="AJ153" i="53"/>
  <c r="AI153" i="53"/>
  <c r="AO152" i="53"/>
  <c r="AP152" i="53" s="1"/>
  <c r="AM152" i="53"/>
  <c r="AL152" i="53"/>
  <c r="AK152" i="53"/>
  <c r="AJ152" i="53"/>
  <c r="AI152" i="53"/>
  <c r="AO151" i="53"/>
  <c r="AP151" i="53" s="1"/>
  <c r="AM151" i="53"/>
  <c r="AL151" i="53"/>
  <c r="AK151" i="53"/>
  <c r="AJ151" i="53"/>
  <c r="AI151" i="53"/>
  <c r="AO150" i="53"/>
  <c r="AP150" i="53" s="1"/>
  <c r="AM150" i="53"/>
  <c r="AL150" i="53"/>
  <c r="AK150" i="53"/>
  <c r="AJ150" i="53"/>
  <c r="AI150" i="53"/>
  <c r="AO149" i="53"/>
  <c r="AP149" i="53" s="1"/>
  <c r="AM149" i="53"/>
  <c r="AL149" i="53"/>
  <c r="AK149" i="53"/>
  <c r="AJ149" i="53"/>
  <c r="AI149" i="53"/>
  <c r="AO148" i="53"/>
  <c r="AP148" i="53" s="1"/>
  <c r="AM148" i="53"/>
  <c r="AL148" i="53"/>
  <c r="AK148" i="53"/>
  <c r="AJ148" i="53"/>
  <c r="AI148" i="53"/>
  <c r="AO145" i="53"/>
  <c r="AP145" i="53" s="1"/>
  <c r="AM145" i="53"/>
  <c r="AL145" i="53"/>
  <c r="AK145" i="53"/>
  <c r="AJ145" i="53"/>
  <c r="AI145" i="53"/>
  <c r="AO144" i="53"/>
  <c r="AP144" i="53" s="1"/>
  <c r="AM144" i="53"/>
  <c r="AL144" i="53"/>
  <c r="AK144" i="53"/>
  <c r="AJ144" i="53"/>
  <c r="AI144" i="53"/>
  <c r="AO142" i="53"/>
  <c r="AP142" i="53" s="1"/>
  <c r="AM142" i="53"/>
  <c r="AL142" i="53"/>
  <c r="AK142" i="53"/>
  <c r="AJ142" i="53"/>
  <c r="AI142" i="53"/>
  <c r="AO141" i="53"/>
  <c r="AP141" i="53" s="1"/>
  <c r="AM141" i="53"/>
  <c r="AL141" i="53"/>
  <c r="AK141" i="53"/>
  <c r="AJ141" i="53"/>
  <c r="AI141" i="53"/>
  <c r="AO140" i="53"/>
  <c r="AP140" i="53" s="1"/>
  <c r="AM140" i="53"/>
  <c r="AL140" i="53"/>
  <c r="AK140" i="53"/>
  <c r="AJ140" i="53"/>
  <c r="AI140" i="53"/>
  <c r="AO139" i="53"/>
  <c r="AP139" i="53" s="1"/>
  <c r="AM139" i="53"/>
  <c r="AL139" i="53"/>
  <c r="AK139" i="53"/>
  <c r="AJ139" i="53"/>
  <c r="AI139" i="53"/>
  <c r="AO137" i="53"/>
  <c r="AP137" i="53" s="1"/>
  <c r="AM137" i="53"/>
  <c r="AL137" i="53"/>
  <c r="AK137" i="53"/>
  <c r="AJ137" i="53"/>
  <c r="AI137" i="53"/>
  <c r="AO134" i="53"/>
  <c r="AP134" i="53" s="1"/>
  <c r="AM134" i="53"/>
  <c r="AL134" i="53"/>
  <c r="AK134" i="53"/>
  <c r="AJ134" i="53"/>
  <c r="AI134" i="53"/>
  <c r="AO133" i="53"/>
  <c r="AP133" i="53" s="1"/>
  <c r="AM133" i="53"/>
  <c r="AL133" i="53"/>
  <c r="AK133" i="53"/>
  <c r="AJ133" i="53"/>
  <c r="AI133" i="53"/>
  <c r="AO131" i="53"/>
  <c r="AP131" i="53" s="1"/>
  <c r="AM131" i="53"/>
  <c r="AL131" i="53"/>
  <c r="AJ131" i="53"/>
  <c r="AI131" i="53"/>
  <c r="AO130" i="53"/>
  <c r="AP130" i="53" s="1"/>
  <c r="AM130" i="53"/>
  <c r="AL130" i="53"/>
  <c r="AK130" i="53"/>
  <c r="AJ130" i="53"/>
  <c r="AI130" i="53"/>
  <c r="AO129" i="53"/>
  <c r="AP129" i="53" s="1"/>
  <c r="AM129" i="53"/>
  <c r="AL129" i="53"/>
  <c r="AJ129" i="53"/>
  <c r="AI129" i="53"/>
  <c r="AO128" i="53"/>
  <c r="AP128" i="53" s="1"/>
  <c r="AM128" i="53"/>
  <c r="AL128" i="53"/>
  <c r="AJ128" i="53"/>
  <c r="AI128" i="53"/>
  <c r="AO126" i="53"/>
  <c r="AP126" i="53" s="1"/>
  <c r="AM126" i="53"/>
  <c r="AL126" i="53"/>
  <c r="AK126" i="53"/>
  <c r="AJ126" i="53"/>
  <c r="AI126" i="53"/>
  <c r="AO125" i="53"/>
  <c r="AP125" i="53" s="1"/>
  <c r="AM125" i="53"/>
  <c r="AL125" i="53"/>
  <c r="AK125" i="53"/>
  <c r="AJ125" i="53"/>
  <c r="AI125" i="53"/>
  <c r="AO121" i="53"/>
  <c r="AP121" i="53" s="1"/>
  <c r="AM121" i="53"/>
  <c r="AL121" i="53"/>
  <c r="AK121" i="53"/>
  <c r="AJ121" i="53"/>
  <c r="AI121" i="53"/>
  <c r="AO120" i="53"/>
  <c r="AP120" i="53" s="1"/>
  <c r="AM120" i="53"/>
  <c r="AL120" i="53"/>
  <c r="AJ120" i="53"/>
  <c r="AI120" i="53"/>
  <c r="AO119" i="53"/>
  <c r="AP119" i="53" s="1"/>
  <c r="AM119" i="53"/>
  <c r="AL119" i="53"/>
  <c r="AJ119" i="53"/>
  <c r="AI119" i="53"/>
  <c r="AO118" i="53"/>
  <c r="AP118" i="53" s="1"/>
  <c r="AM118" i="53"/>
  <c r="AL118" i="53"/>
  <c r="AJ118" i="53"/>
  <c r="AI118" i="53"/>
  <c r="AO117" i="53"/>
  <c r="AP117" i="53" s="1"/>
  <c r="AM117" i="53"/>
  <c r="AL117" i="53"/>
  <c r="AJ117" i="53"/>
  <c r="AI117" i="53"/>
  <c r="AO116" i="53"/>
  <c r="AP116" i="53" s="1"/>
  <c r="AM116" i="53"/>
  <c r="AL116" i="53"/>
  <c r="AK116" i="53"/>
  <c r="AJ116" i="53"/>
  <c r="AI116" i="53"/>
  <c r="AO114" i="53"/>
  <c r="AP114" i="53" s="1"/>
  <c r="AM114" i="53"/>
  <c r="AL114" i="53"/>
  <c r="AK114" i="53"/>
  <c r="AJ114" i="53"/>
  <c r="AI114" i="53"/>
  <c r="AO112" i="53"/>
  <c r="AP112" i="53" s="1"/>
  <c r="AM112" i="53"/>
  <c r="AL112" i="53"/>
  <c r="AK112" i="53"/>
  <c r="AJ112" i="53"/>
  <c r="AI112" i="53"/>
  <c r="AO111" i="53"/>
  <c r="AP111" i="53" s="1"/>
  <c r="AM111" i="53"/>
  <c r="AL111" i="53"/>
  <c r="AJ111" i="53"/>
  <c r="AI111" i="53"/>
  <c r="AO110" i="53"/>
  <c r="AP110" i="53" s="1"/>
  <c r="AM110" i="53"/>
  <c r="AL110" i="53"/>
  <c r="AJ110" i="53"/>
  <c r="AI110" i="53"/>
  <c r="AO107" i="53"/>
  <c r="AP107" i="53" s="1"/>
  <c r="AM107" i="53"/>
  <c r="AL107" i="53"/>
  <c r="AJ107" i="53"/>
  <c r="AI107" i="53"/>
  <c r="AO105" i="53"/>
  <c r="AP105" i="53" s="1"/>
  <c r="AM105" i="53"/>
  <c r="AL105" i="53"/>
  <c r="AK105" i="53"/>
  <c r="AJ105" i="53"/>
  <c r="AI105" i="53"/>
  <c r="AO104" i="53"/>
  <c r="AP104" i="53" s="1"/>
  <c r="AM104" i="53"/>
  <c r="AL104" i="53"/>
  <c r="AK104" i="53"/>
  <c r="AJ104" i="53"/>
  <c r="AI104" i="53"/>
  <c r="AO103" i="53"/>
  <c r="AP103" i="53" s="1"/>
  <c r="AM103" i="53"/>
  <c r="AL103" i="53"/>
  <c r="AK103" i="53"/>
  <c r="AJ103" i="53"/>
  <c r="AI103" i="53"/>
  <c r="AO102" i="53"/>
  <c r="AP102" i="53" s="1"/>
  <c r="AM102" i="53"/>
  <c r="AL102" i="53"/>
  <c r="AK102" i="53"/>
  <c r="AJ102" i="53"/>
  <c r="AI102" i="53"/>
  <c r="AO101" i="53"/>
  <c r="AP101" i="53" s="1"/>
  <c r="AM101" i="53"/>
  <c r="AL101" i="53"/>
  <c r="AK101" i="53"/>
  <c r="AJ101" i="53"/>
  <c r="AI101" i="53"/>
  <c r="AO98" i="53"/>
  <c r="AP98" i="53" s="1"/>
  <c r="AM98" i="53"/>
  <c r="AL98" i="53"/>
  <c r="AJ98" i="53"/>
  <c r="AI98" i="53"/>
  <c r="AO95" i="53"/>
  <c r="AP95" i="53" s="1"/>
  <c r="AM95" i="53"/>
  <c r="AL95" i="53"/>
  <c r="AJ95" i="53"/>
  <c r="AI95" i="53"/>
  <c r="AO94" i="53"/>
  <c r="AP94" i="53" s="1"/>
  <c r="AM94" i="53"/>
  <c r="AL94" i="53"/>
  <c r="AJ94" i="53"/>
  <c r="AI94" i="53"/>
  <c r="AO92" i="53"/>
  <c r="AP92" i="53" s="1"/>
  <c r="AM92" i="53"/>
  <c r="AL92" i="53"/>
  <c r="AK92" i="53"/>
  <c r="AJ92" i="53"/>
  <c r="AI92" i="53"/>
  <c r="AO91" i="53"/>
  <c r="AP91" i="53" s="1"/>
  <c r="AM91" i="53"/>
  <c r="AL91" i="53"/>
  <c r="AK91" i="53"/>
  <c r="AJ91" i="53"/>
  <c r="AI91" i="53"/>
  <c r="AO90" i="53"/>
  <c r="AP90" i="53" s="1"/>
  <c r="AM90" i="53"/>
  <c r="AL90" i="53"/>
  <c r="AK90" i="53"/>
  <c r="AJ90" i="53"/>
  <c r="AI90" i="53"/>
  <c r="AO89" i="53"/>
  <c r="AP89" i="53" s="1"/>
  <c r="AM89" i="53"/>
  <c r="AL89" i="53"/>
  <c r="AK89" i="53"/>
  <c r="AJ89" i="53"/>
  <c r="AI89" i="53"/>
  <c r="AO88" i="53"/>
  <c r="AP88" i="53" s="1"/>
  <c r="AM88" i="53"/>
  <c r="AL88" i="53"/>
  <c r="AK88" i="53"/>
  <c r="AJ88" i="53"/>
  <c r="AI88" i="53"/>
  <c r="AO86" i="53"/>
  <c r="AP86" i="53" s="1"/>
  <c r="AM86" i="53"/>
  <c r="AL86" i="53"/>
  <c r="AK86" i="53"/>
  <c r="AJ86" i="53"/>
  <c r="AI86" i="53"/>
  <c r="AO85" i="53"/>
  <c r="AP85" i="53" s="1"/>
  <c r="AM85" i="53"/>
  <c r="AL85" i="53"/>
  <c r="AK85" i="53"/>
  <c r="AJ85" i="53"/>
  <c r="AI85" i="53"/>
  <c r="AO84" i="53"/>
  <c r="AP84" i="53" s="1"/>
  <c r="AM84" i="53"/>
  <c r="AL84" i="53"/>
  <c r="AK84" i="53"/>
  <c r="AJ84" i="53"/>
  <c r="AI84" i="53"/>
  <c r="AO83" i="53"/>
  <c r="AP83" i="53" s="1"/>
  <c r="AM83" i="53"/>
  <c r="AL83" i="53"/>
  <c r="AJ83" i="53"/>
  <c r="AI83" i="53"/>
  <c r="AO82" i="53"/>
  <c r="AP82" i="53" s="1"/>
  <c r="AM82" i="53"/>
  <c r="AL82" i="53"/>
  <c r="AK82" i="53"/>
  <c r="AJ82" i="53"/>
  <c r="AI82" i="53"/>
  <c r="AO81" i="53"/>
  <c r="AP81" i="53" s="1"/>
  <c r="AM81" i="53"/>
  <c r="AL81" i="53"/>
  <c r="AK81" i="53"/>
  <c r="AJ81" i="53"/>
  <c r="AI81" i="53"/>
  <c r="AO79" i="53"/>
  <c r="AP79" i="53" s="1"/>
  <c r="AM79" i="53"/>
  <c r="AL79" i="53"/>
  <c r="AJ79" i="53"/>
  <c r="AI79" i="53"/>
  <c r="AO77" i="53"/>
  <c r="AP77" i="53" s="1"/>
  <c r="AM77" i="53"/>
  <c r="AL77" i="53"/>
  <c r="AK77" i="53"/>
  <c r="AJ77" i="53"/>
  <c r="AI77" i="53"/>
  <c r="AO76" i="53"/>
  <c r="AP76" i="53" s="1"/>
  <c r="AM76" i="53"/>
  <c r="AL76" i="53"/>
  <c r="AJ76" i="53"/>
  <c r="AI76" i="53"/>
  <c r="AO74" i="53"/>
  <c r="AP74" i="53" s="1"/>
  <c r="AM74" i="53"/>
  <c r="AL74" i="53"/>
  <c r="AK74" i="53"/>
  <c r="AJ74" i="53"/>
  <c r="AI74" i="53"/>
  <c r="AO72" i="53"/>
  <c r="AP72" i="53" s="1"/>
  <c r="AM72" i="53"/>
  <c r="AL72" i="53"/>
  <c r="AK72" i="53"/>
  <c r="AJ72" i="53"/>
  <c r="AI72" i="53"/>
  <c r="AO71" i="53"/>
  <c r="AP71" i="53" s="1"/>
  <c r="AM71" i="53"/>
  <c r="AL71" i="53"/>
  <c r="AK71" i="53"/>
  <c r="AJ71" i="53"/>
  <c r="AI71" i="53"/>
  <c r="AO68" i="53"/>
  <c r="AP68" i="53" s="1"/>
  <c r="AM68" i="53"/>
  <c r="AL68" i="53"/>
  <c r="AK68" i="53"/>
  <c r="AJ68" i="53"/>
  <c r="AI68" i="53"/>
  <c r="AO67" i="53"/>
  <c r="AP67" i="53" s="1"/>
  <c r="AM67" i="53"/>
  <c r="AL67" i="53"/>
  <c r="AK67" i="53"/>
  <c r="AJ67" i="53"/>
  <c r="AI67" i="53"/>
  <c r="AO63" i="53"/>
  <c r="AP63" i="53" s="1"/>
  <c r="AM63" i="53"/>
  <c r="AL63" i="53"/>
  <c r="AJ63" i="53"/>
  <c r="AI63" i="53"/>
  <c r="AO61" i="53"/>
  <c r="AP61" i="53" s="1"/>
  <c r="AM61" i="53"/>
  <c r="AL61" i="53"/>
  <c r="AK61" i="53"/>
  <c r="AJ61" i="53"/>
  <c r="AI61" i="53"/>
  <c r="AO60" i="53"/>
  <c r="AP60" i="53" s="1"/>
  <c r="AM60" i="53"/>
  <c r="AL60" i="53"/>
  <c r="AK60" i="53"/>
  <c r="AJ60" i="53"/>
  <c r="AI60" i="53"/>
  <c r="AO59" i="53"/>
  <c r="AP59" i="53" s="1"/>
  <c r="AM59" i="53"/>
  <c r="AL59" i="53"/>
  <c r="AJ59" i="53"/>
  <c r="AI59" i="53"/>
  <c r="AO58" i="53"/>
  <c r="AP58" i="53" s="1"/>
  <c r="AM58" i="53"/>
  <c r="AL58" i="53"/>
  <c r="AJ58" i="53"/>
  <c r="AI58" i="53"/>
  <c r="AO56" i="53"/>
  <c r="AP56" i="53" s="1"/>
  <c r="AM56" i="53"/>
  <c r="AL56" i="53"/>
  <c r="AK56" i="53"/>
  <c r="AJ56" i="53"/>
  <c r="AI56" i="53"/>
  <c r="AO55" i="53"/>
  <c r="AP55" i="53" s="1"/>
  <c r="AM55" i="53"/>
  <c r="AL55" i="53"/>
  <c r="AJ55" i="53"/>
  <c r="AI55" i="53"/>
  <c r="AO52" i="53"/>
  <c r="AP52" i="53" s="1"/>
  <c r="AM52" i="53"/>
  <c r="AL52" i="53"/>
  <c r="AK52" i="53"/>
  <c r="AJ52" i="53"/>
  <c r="AI52" i="53"/>
  <c r="AO51" i="53"/>
  <c r="AP51" i="53" s="1"/>
  <c r="AM51" i="53"/>
  <c r="AL51" i="53"/>
  <c r="AK51" i="53"/>
  <c r="AJ51" i="53"/>
  <c r="AI51" i="53"/>
  <c r="AO50" i="53"/>
  <c r="AP50" i="53" s="1"/>
  <c r="AM50" i="53"/>
  <c r="AL50" i="53"/>
  <c r="AK50" i="53"/>
  <c r="AJ50" i="53"/>
  <c r="AI50" i="53"/>
  <c r="AO49" i="53"/>
  <c r="AP49" i="53" s="1"/>
  <c r="AM49" i="53"/>
  <c r="AL49" i="53"/>
  <c r="AK49" i="53"/>
  <c r="AJ49" i="53"/>
  <c r="AI49" i="53"/>
  <c r="AO48" i="53"/>
  <c r="AP48" i="53" s="1"/>
  <c r="AM48" i="53"/>
  <c r="AL48" i="53"/>
  <c r="AK48" i="53"/>
  <c r="AJ48" i="53"/>
  <c r="AI48" i="53"/>
  <c r="AO47" i="53"/>
  <c r="AP47" i="53" s="1"/>
  <c r="AM47" i="53"/>
  <c r="AL47" i="53"/>
  <c r="AK47" i="53"/>
  <c r="AJ47" i="53"/>
  <c r="AI47" i="53"/>
  <c r="AO46" i="53"/>
  <c r="AP46" i="53" s="1"/>
  <c r="AM46" i="53"/>
  <c r="AL46" i="53"/>
  <c r="AK46" i="53"/>
  <c r="AJ46" i="53"/>
  <c r="AI46" i="53"/>
  <c r="AO45" i="53"/>
  <c r="AP45" i="53" s="1"/>
  <c r="AM45" i="53"/>
  <c r="AL45" i="53"/>
  <c r="AK45" i="53"/>
  <c r="AJ45" i="53"/>
  <c r="AI45" i="53"/>
  <c r="AO44" i="53"/>
  <c r="AP44" i="53" s="1"/>
  <c r="AM44" i="53"/>
  <c r="AL44" i="53"/>
  <c r="AJ44" i="53"/>
  <c r="AI44" i="53"/>
  <c r="AO43" i="53"/>
  <c r="AP43" i="53" s="1"/>
  <c r="AM43" i="53"/>
  <c r="AL43" i="53"/>
  <c r="AO42" i="53"/>
  <c r="AP42" i="53" s="1"/>
  <c r="AM42" i="53"/>
  <c r="AL42" i="53"/>
  <c r="AK42" i="53"/>
  <c r="AJ42" i="53"/>
  <c r="AI42" i="53"/>
  <c r="AO41" i="53"/>
  <c r="AP41" i="53" s="1"/>
  <c r="AM41" i="53"/>
  <c r="AL41" i="53"/>
  <c r="AJ41" i="53"/>
  <c r="AI41" i="53"/>
  <c r="AO40" i="53"/>
  <c r="AP40" i="53" s="1"/>
  <c r="AM40" i="53"/>
  <c r="AL40" i="53"/>
  <c r="AJ40" i="53"/>
  <c r="AI40" i="53"/>
  <c r="AO39" i="53"/>
  <c r="AP39" i="53" s="1"/>
  <c r="AM39" i="53"/>
  <c r="AL39" i="53"/>
  <c r="AJ39" i="53"/>
  <c r="AI39" i="53"/>
  <c r="AO38" i="53"/>
  <c r="AP38" i="53" s="1"/>
  <c r="AM38" i="53"/>
  <c r="AL38" i="53"/>
  <c r="AJ38" i="53"/>
  <c r="AI38" i="53"/>
  <c r="AO37" i="53"/>
  <c r="AP37" i="53" s="1"/>
  <c r="AM37" i="53"/>
  <c r="AL37" i="53"/>
  <c r="AK37" i="53"/>
  <c r="AJ37" i="53"/>
  <c r="AI37" i="53"/>
  <c r="AO35" i="53"/>
  <c r="AP35" i="53" s="1"/>
  <c r="AM35" i="53"/>
  <c r="AL35" i="53"/>
  <c r="AK35" i="53"/>
  <c r="AJ35" i="53"/>
  <c r="AI35" i="53"/>
  <c r="AO34" i="53"/>
  <c r="AP34" i="53" s="1"/>
  <c r="AM34" i="53"/>
  <c r="AL34" i="53"/>
  <c r="AK34" i="53"/>
  <c r="AJ34" i="53"/>
  <c r="AI34" i="53"/>
  <c r="AO33" i="53"/>
  <c r="AP33" i="53" s="1"/>
  <c r="AM33" i="53"/>
  <c r="AL33" i="53"/>
  <c r="AK33" i="53"/>
  <c r="AJ33" i="53"/>
  <c r="AI33" i="53"/>
  <c r="AO32" i="53"/>
  <c r="AP32" i="53" s="1"/>
  <c r="AM32" i="53"/>
  <c r="AL32" i="53"/>
  <c r="AJ32" i="53"/>
  <c r="AI32" i="53"/>
  <c r="AO31" i="53"/>
  <c r="AP31" i="53" s="1"/>
  <c r="AM31" i="53"/>
  <c r="AL31" i="53"/>
  <c r="AK31" i="53"/>
  <c r="AJ31" i="53"/>
  <c r="AI31" i="53"/>
  <c r="AO30" i="53"/>
  <c r="AP30" i="53" s="1"/>
  <c r="AM30" i="53"/>
  <c r="AL30" i="53"/>
  <c r="AK30" i="53"/>
  <c r="AJ30" i="53"/>
  <c r="AI30" i="53"/>
  <c r="AO29" i="53"/>
  <c r="AP29" i="53" s="1"/>
  <c r="AM29" i="53"/>
  <c r="AL29" i="53"/>
  <c r="AK29" i="53"/>
  <c r="AJ29" i="53"/>
  <c r="AI29" i="53"/>
  <c r="AO28" i="53"/>
  <c r="AP28" i="53" s="1"/>
  <c r="AM28" i="53"/>
  <c r="AL28" i="53"/>
  <c r="AK28" i="53"/>
  <c r="AJ28" i="53"/>
  <c r="AI28" i="53"/>
  <c r="AO27" i="53"/>
  <c r="AP27" i="53" s="1"/>
  <c r="AM27" i="53"/>
  <c r="AL27" i="53"/>
  <c r="AK27" i="53"/>
  <c r="AJ27" i="53"/>
  <c r="AI27" i="53"/>
  <c r="AO26" i="53"/>
  <c r="AP26" i="53" s="1"/>
  <c r="AM26" i="53"/>
  <c r="AL26" i="53"/>
  <c r="AK26" i="53"/>
  <c r="AJ26" i="53"/>
  <c r="AI26" i="53"/>
  <c r="AO25" i="53"/>
  <c r="AP25" i="53" s="1"/>
  <c r="AM25" i="53"/>
  <c r="AL25" i="53"/>
  <c r="AK25" i="53"/>
  <c r="AJ25" i="53"/>
  <c r="AI25" i="53"/>
  <c r="AO24" i="53"/>
  <c r="AP24" i="53" s="1"/>
  <c r="AM24" i="53"/>
  <c r="AL24" i="53"/>
  <c r="AK24" i="53"/>
  <c r="AJ24" i="53"/>
  <c r="AI24" i="53"/>
  <c r="AO23" i="53"/>
  <c r="AP23" i="53" s="1"/>
  <c r="AM23" i="53"/>
  <c r="AL23" i="53"/>
  <c r="AK23" i="53"/>
  <c r="AJ23" i="53"/>
  <c r="AI23" i="53"/>
  <c r="AO22" i="53"/>
  <c r="AP22" i="53" s="1"/>
  <c r="AM22" i="53"/>
  <c r="AL22" i="53"/>
  <c r="AK22" i="53"/>
  <c r="AJ22" i="53"/>
  <c r="AI22" i="53"/>
  <c r="AO21" i="53"/>
  <c r="AP21" i="53" s="1"/>
  <c r="AM21" i="53"/>
  <c r="AL21" i="53"/>
  <c r="AK21" i="53"/>
  <c r="AJ21" i="53"/>
  <c r="AI21" i="53"/>
  <c r="AO20" i="53"/>
  <c r="AP20" i="53" s="1"/>
  <c r="AM20" i="53"/>
  <c r="AL20" i="53"/>
  <c r="AJ20" i="53"/>
  <c r="AI20" i="53"/>
  <c r="AO19" i="53"/>
  <c r="AP19" i="53" s="1"/>
  <c r="AM19" i="53"/>
  <c r="AL19" i="53"/>
  <c r="AK19" i="53"/>
  <c r="AJ19" i="53"/>
  <c r="AI19" i="53"/>
  <c r="AO16" i="53"/>
  <c r="AP16" i="53" s="1"/>
  <c r="AM16" i="53"/>
  <c r="AL16" i="53"/>
  <c r="AJ16" i="53"/>
  <c r="AI16" i="53"/>
  <c r="AE8" i="53"/>
  <c r="AD2" i="53"/>
  <c r="AB420" i="53" s="1"/>
  <c r="AN43" i="53" l="1"/>
  <c r="FC43" i="53"/>
  <c r="FC184" i="53"/>
  <c r="AN307" i="53"/>
  <c r="FC251" i="53"/>
  <c r="DD43" i="53"/>
  <c r="EL267" i="53"/>
  <c r="FC245" i="53"/>
  <c r="GK43" i="53"/>
  <c r="HB43" i="53"/>
  <c r="HB246" i="53"/>
  <c r="HB270" i="53"/>
  <c r="HS284" i="53"/>
  <c r="HS288" i="53"/>
  <c r="IL415" i="53"/>
  <c r="IL416" i="53" s="1"/>
  <c r="IL421" i="53" s="1"/>
  <c r="IJ267" i="53"/>
  <c r="HS43" i="53"/>
  <c r="JA24" i="53"/>
  <c r="JR43" i="53"/>
  <c r="KZ43" i="53"/>
  <c r="LB415" i="53"/>
  <c r="LB416" i="53" s="1"/>
  <c r="LB421" i="53" s="1"/>
  <c r="LQ23" i="53"/>
  <c r="LQ31" i="53"/>
  <c r="LQ243" i="53"/>
  <c r="MY43" i="53"/>
  <c r="P199" i="53"/>
  <c r="OX268" i="53"/>
  <c r="OX276" i="53"/>
  <c r="OX295" i="53"/>
  <c r="QF46" i="53"/>
  <c r="QF48" i="53"/>
  <c r="QF50" i="53"/>
  <c r="QF52" i="53"/>
  <c r="QF56" i="53"/>
  <c r="QF61" i="53"/>
  <c r="QF67" i="53"/>
  <c r="QF71" i="53"/>
  <c r="QF74" i="53"/>
  <c r="QF77" i="53"/>
  <c r="QF81" i="53"/>
  <c r="QF90" i="53"/>
  <c r="QF92" i="53"/>
  <c r="QF130" i="53"/>
  <c r="QF140" i="53"/>
  <c r="QF142" i="53"/>
  <c r="QF145" i="53"/>
  <c r="QW43" i="53"/>
  <c r="QW269" i="53"/>
  <c r="QW288" i="53"/>
  <c r="QW305" i="53"/>
  <c r="QW315" i="53"/>
  <c r="QW323" i="53"/>
  <c r="QW333" i="53"/>
  <c r="QF207" i="53"/>
  <c r="QF215" i="53"/>
  <c r="QF226" i="53"/>
  <c r="QF234" i="53"/>
  <c r="QF243" i="53"/>
  <c r="QF251" i="53"/>
  <c r="QF264" i="53"/>
  <c r="QF296" i="53"/>
  <c r="P374" i="53"/>
  <c r="OX255" i="53"/>
  <c r="OX319" i="53"/>
  <c r="OX327" i="53"/>
  <c r="OX337" i="53"/>
  <c r="OX353" i="53"/>
  <c r="OX362" i="53"/>
  <c r="OX373" i="53"/>
  <c r="OX386" i="53"/>
  <c r="OX395" i="53"/>
  <c r="PO34" i="53"/>
  <c r="FC46" i="53"/>
  <c r="FC48" i="53"/>
  <c r="FC50" i="53"/>
  <c r="FC52" i="53"/>
  <c r="FC56" i="53"/>
  <c r="FC61" i="53"/>
  <c r="FC67" i="53"/>
  <c r="FC71" i="53"/>
  <c r="FC74" i="53"/>
  <c r="FC77" i="53"/>
  <c r="FC81" i="53"/>
  <c r="FC85" i="53"/>
  <c r="FC88" i="53"/>
  <c r="FC90" i="53"/>
  <c r="FC92" i="53"/>
  <c r="FC101" i="53"/>
  <c r="FC103" i="53"/>
  <c r="FC116" i="53"/>
  <c r="FC133" i="53"/>
  <c r="FC140" i="53"/>
  <c r="FC145" i="53"/>
  <c r="FC151" i="53"/>
  <c r="FC155" i="53"/>
  <c r="FC160" i="53"/>
  <c r="FC164" i="53"/>
  <c r="FC168" i="53"/>
  <c r="FC174" i="53"/>
  <c r="FC190" i="53"/>
  <c r="FC194" i="53"/>
  <c r="FC198" i="53"/>
  <c r="FC205" i="53"/>
  <c r="FC209" i="53"/>
  <c r="HB311" i="53"/>
  <c r="HB318" i="53"/>
  <c r="HB327" i="53"/>
  <c r="HB336" i="53"/>
  <c r="HB349" i="53"/>
  <c r="HB351" i="53"/>
  <c r="HB356" i="53"/>
  <c r="HB359" i="53"/>
  <c r="HB384" i="53"/>
  <c r="HB394" i="53"/>
  <c r="HB406" i="53"/>
  <c r="HS28" i="53"/>
  <c r="HS37" i="53"/>
  <c r="HS137" i="53"/>
  <c r="HS165" i="53"/>
  <c r="HS229" i="53"/>
  <c r="HS231" i="53"/>
  <c r="HS244" i="53"/>
  <c r="HS301" i="53"/>
  <c r="HS313" i="53"/>
  <c r="HS321" i="53"/>
  <c r="HS329" i="53"/>
  <c r="HS340" i="53"/>
  <c r="HS351" i="53"/>
  <c r="HS361" i="53"/>
  <c r="HS370" i="53"/>
  <c r="HS383" i="53"/>
  <c r="HS393" i="53"/>
  <c r="HS404" i="53"/>
  <c r="IJ22" i="53"/>
  <c r="IJ24" i="53"/>
  <c r="IJ26" i="53"/>
  <c r="IJ29" i="53"/>
  <c r="IJ33" i="53"/>
  <c r="IJ42" i="53"/>
  <c r="IJ47" i="53"/>
  <c r="IJ49" i="53"/>
  <c r="IJ51" i="53"/>
  <c r="IJ72" i="53"/>
  <c r="IJ104" i="53"/>
  <c r="IJ134" i="53"/>
  <c r="IJ139" i="53"/>
  <c r="IJ141" i="53"/>
  <c r="IJ144" i="53"/>
  <c r="IJ206" i="53"/>
  <c r="IJ212" i="53"/>
  <c r="IJ214" i="53"/>
  <c r="IJ216" i="53"/>
  <c r="IJ218" i="53"/>
  <c r="IJ224" i="53"/>
  <c r="IJ240" i="53"/>
  <c r="IJ242" i="53"/>
  <c r="IJ246" i="53"/>
  <c r="IJ265" i="53"/>
  <c r="JA269" i="53"/>
  <c r="JA288" i="53"/>
  <c r="JA306" i="53"/>
  <c r="FC249" i="53"/>
  <c r="FC257" i="53"/>
  <c r="HB229" i="53"/>
  <c r="HB233" i="53"/>
  <c r="HB242" i="53"/>
  <c r="HB244" i="53"/>
  <c r="FC315" i="53"/>
  <c r="FC319" i="53"/>
  <c r="FC321" i="53"/>
  <c r="FC323" i="53"/>
  <c r="FC325" i="53"/>
  <c r="FC327" i="53"/>
  <c r="FC329" i="53"/>
  <c r="FC333" i="53"/>
  <c r="FC337" i="53"/>
  <c r="FC342" i="53"/>
  <c r="FC349" i="53"/>
  <c r="FC353" i="53"/>
  <c r="FC358" i="53"/>
  <c r="FC363" i="53"/>
  <c r="FC367" i="53"/>
  <c r="FC373" i="53"/>
  <c r="FC381" i="53"/>
  <c r="FC386" i="53"/>
  <c r="FC390" i="53"/>
  <c r="FC395" i="53"/>
  <c r="FC400" i="53"/>
  <c r="FC407" i="53"/>
  <c r="FT21" i="53"/>
  <c r="FT25" i="53"/>
  <c r="FT29" i="53"/>
  <c r="FT33" i="53"/>
  <c r="FT38" i="53"/>
  <c r="FT42" i="53"/>
  <c r="FT51" i="53"/>
  <c r="FT63" i="53"/>
  <c r="FT79" i="53"/>
  <c r="FT89" i="53"/>
  <c r="FT114" i="53"/>
  <c r="GK21" i="53"/>
  <c r="GK29" i="53"/>
  <c r="JA324" i="53"/>
  <c r="JA346" i="53"/>
  <c r="JA364" i="53"/>
  <c r="JA387" i="53"/>
  <c r="JA409" i="53"/>
  <c r="JR46" i="53"/>
  <c r="JR48" i="53"/>
  <c r="JR56" i="53"/>
  <c r="JR157" i="53"/>
  <c r="JR160" i="53"/>
  <c r="JR162" i="53"/>
  <c r="JR164" i="53"/>
  <c r="JR166" i="53"/>
  <c r="JR168" i="53"/>
  <c r="JR190" i="53"/>
  <c r="JR198" i="53"/>
  <c r="JR209" i="53"/>
  <c r="JR217" i="53"/>
  <c r="JR228" i="53"/>
  <c r="JR243" i="53"/>
  <c r="JR245" i="53"/>
  <c r="JR247" i="53"/>
  <c r="JR249" i="53"/>
  <c r="JR257" i="53"/>
  <c r="KZ320" i="53"/>
  <c r="KZ338" i="53"/>
  <c r="KZ351" i="53"/>
  <c r="KZ361" i="53"/>
  <c r="KZ363" i="53"/>
  <c r="KZ368" i="53"/>
  <c r="KZ383" i="53"/>
  <c r="KZ386" i="53"/>
  <c r="KZ391" i="53"/>
  <c r="LQ46" i="53"/>
  <c r="LQ56" i="53"/>
  <c r="LQ71" i="53"/>
  <c r="LQ92" i="53"/>
  <c r="LQ116" i="53"/>
  <c r="LQ125" i="53"/>
  <c r="LQ160" i="53"/>
  <c r="LQ162" i="53"/>
  <c r="LQ164" i="53"/>
  <c r="LQ166" i="53"/>
  <c r="LQ198" i="53"/>
  <c r="LQ203" i="53"/>
  <c r="LQ205" i="53"/>
  <c r="LQ207" i="53"/>
  <c r="LQ215" i="53"/>
  <c r="LQ236" i="53"/>
  <c r="LQ238" i="53"/>
  <c r="LQ241" i="53"/>
  <c r="MY269" i="53"/>
  <c r="MY271" i="53"/>
  <c r="MY273" i="53"/>
  <c r="MY275" i="53"/>
  <c r="MY277" i="53"/>
  <c r="MY279" i="53"/>
  <c r="MY284" i="53"/>
  <c r="MY286" i="53"/>
  <c r="MY288" i="53"/>
  <c r="MY290" i="53"/>
  <c r="MY292" i="53"/>
  <c r="MY294" i="53"/>
  <c r="MY296" i="53"/>
  <c r="MY298" i="53"/>
  <c r="MY300" i="53"/>
  <c r="MY304" i="53"/>
  <c r="OX21" i="53"/>
  <c r="OX25" i="53"/>
  <c r="OX29" i="53"/>
  <c r="OX33" i="53"/>
  <c r="OX42" i="53"/>
  <c r="OX51" i="53"/>
  <c r="OX82" i="53"/>
  <c r="OX102" i="53"/>
  <c r="OX104" i="53"/>
  <c r="QW249" i="53"/>
  <c r="QW251" i="53"/>
  <c r="QW253" i="53"/>
  <c r="QW255" i="53"/>
  <c r="QW257" i="53"/>
  <c r="QW407" i="53"/>
  <c r="FC219" i="53"/>
  <c r="FC223" i="53"/>
  <c r="FC228" i="53"/>
  <c r="FC232" i="53"/>
  <c r="FC236" i="53"/>
  <c r="FC241" i="53"/>
  <c r="FC243" i="53"/>
  <c r="DU21" i="53"/>
  <c r="FC22" i="53"/>
  <c r="FC24" i="53"/>
  <c r="FC28" i="53"/>
  <c r="FC30" i="53"/>
  <c r="FC37" i="53"/>
  <c r="FC253" i="53"/>
  <c r="FC264" i="53"/>
  <c r="FC266" i="53"/>
  <c r="FC268" i="53"/>
  <c r="FC270" i="53"/>
  <c r="FC272" i="53"/>
  <c r="FC274" i="53"/>
  <c r="FC276" i="53"/>
  <c r="FT205" i="53"/>
  <c r="FT207" i="53"/>
  <c r="FT211" i="53"/>
  <c r="FT226" i="53"/>
  <c r="FT230" i="53"/>
  <c r="FT238" i="53"/>
  <c r="FT241" i="53"/>
  <c r="FT243" i="53"/>
  <c r="FT247" i="53"/>
  <c r="FT264" i="53"/>
  <c r="FT271" i="53"/>
  <c r="FT290" i="53"/>
  <c r="FT307" i="53"/>
  <c r="FT311" i="53"/>
  <c r="FT325" i="53"/>
  <c r="FT327" i="53"/>
  <c r="FT334" i="53"/>
  <c r="FT354" i="53"/>
  <c r="FT365" i="53"/>
  <c r="FT388" i="53"/>
  <c r="GK46" i="53"/>
  <c r="GK52" i="53"/>
  <c r="GK56" i="53"/>
  <c r="GK67" i="53"/>
  <c r="GK71" i="53"/>
  <c r="GK92" i="53"/>
  <c r="GK101" i="53"/>
  <c r="GK268" i="53"/>
  <c r="GK276" i="53"/>
  <c r="GK280" i="53"/>
  <c r="GK291" i="53"/>
  <c r="GK324" i="53"/>
  <c r="GK346" i="53"/>
  <c r="GK364" i="53"/>
  <c r="GK387" i="53"/>
  <c r="GK402" i="53"/>
  <c r="HB24" i="53"/>
  <c r="HB28" i="53"/>
  <c r="HB37" i="53"/>
  <c r="HB46" i="53"/>
  <c r="HB48" i="53"/>
  <c r="HB74" i="53"/>
  <c r="HB85" i="53"/>
  <c r="HB88" i="53"/>
  <c r="HB90" i="53"/>
  <c r="HB92" i="53"/>
  <c r="HB105" i="53"/>
  <c r="HB208" i="53"/>
  <c r="HB214" i="53"/>
  <c r="HB267" i="53"/>
  <c r="HB271" i="53"/>
  <c r="HB279" i="53"/>
  <c r="HB286" i="53"/>
  <c r="HB288" i="53"/>
  <c r="HB290" i="53"/>
  <c r="HB315" i="53"/>
  <c r="HB322" i="53"/>
  <c r="HB333" i="53"/>
  <c r="HB341" i="53"/>
  <c r="HB353" i="53"/>
  <c r="HB355" i="53"/>
  <c r="HB362" i="53"/>
  <c r="HB366" i="53"/>
  <c r="HB368" i="53"/>
  <c r="HB372" i="53"/>
  <c r="HB381" i="53"/>
  <c r="HB390" i="53"/>
  <c r="HB400" i="53"/>
  <c r="HS45" i="53"/>
  <c r="HS47" i="53"/>
  <c r="HS49" i="53"/>
  <c r="HS51" i="53"/>
  <c r="HS89" i="53"/>
  <c r="HS114" i="53"/>
  <c r="HS157" i="53"/>
  <c r="HS161" i="53"/>
  <c r="HS167" i="53"/>
  <c r="HS182" i="53"/>
  <c r="GK103" i="53"/>
  <c r="GK105" i="53"/>
  <c r="GK116" i="53"/>
  <c r="GK133" i="53"/>
  <c r="GK157" i="53"/>
  <c r="GK160" i="53"/>
  <c r="GK162" i="53"/>
  <c r="GK166" i="53"/>
  <c r="GK172" i="53"/>
  <c r="GK174" i="53"/>
  <c r="GK192" i="53"/>
  <c r="GK198" i="53"/>
  <c r="GK209" i="53"/>
  <c r="GK211" i="53"/>
  <c r="GK223" i="53"/>
  <c r="GK234" i="53"/>
  <c r="FC213" i="53"/>
  <c r="FC215" i="53"/>
  <c r="FC217" i="53"/>
  <c r="FC291" i="53"/>
  <c r="FC293" i="53"/>
  <c r="FC296" i="53"/>
  <c r="FC300" i="53"/>
  <c r="FC304" i="53"/>
  <c r="FC306" i="53"/>
  <c r="FC308" i="53"/>
  <c r="FC312" i="53"/>
  <c r="FC314" i="53"/>
  <c r="FC316" i="53"/>
  <c r="FC318" i="53"/>
  <c r="FC320" i="53"/>
  <c r="FC322" i="53"/>
  <c r="FC324" i="53"/>
  <c r="FC326" i="53"/>
  <c r="FC328" i="53"/>
  <c r="FC330" i="53"/>
  <c r="FC334" i="53"/>
  <c r="FC336" i="53"/>
  <c r="FC338" i="53"/>
  <c r="FC341" i="53"/>
  <c r="FC346" i="53"/>
  <c r="FC348" i="53"/>
  <c r="FC350" i="53"/>
  <c r="FC352" i="53"/>
  <c r="FC354" i="53"/>
  <c r="FC356" i="53"/>
  <c r="FC359" i="53"/>
  <c r="FC362" i="53"/>
  <c r="FC364" i="53"/>
  <c r="FC366" i="53"/>
  <c r="FC368" i="53"/>
  <c r="FC372" i="53"/>
  <c r="FC377" i="53"/>
  <c r="FC380" i="53"/>
  <c r="FC382" i="53"/>
  <c r="FC384" i="53"/>
  <c r="FC387" i="53"/>
  <c r="FC389" i="53"/>
  <c r="FC391" i="53"/>
  <c r="FC394" i="53"/>
  <c r="FC396" i="53"/>
  <c r="FC398" i="53"/>
  <c r="FC402" i="53"/>
  <c r="FC406" i="53"/>
  <c r="FC409" i="53"/>
  <c r="FT16" i="53"/>
  <c r="FT30" i="53"/>
  <c r="FT34" i="53"/>
  <c r="FT52" i="53"/>
  <c r="FT56" i="53"/>
  <c r="FT59" i="53"/>
  <c r="FT67" i="53"/>
  <c r="FT71" i="53"/>
  <c r="FT74" i="53"/>
  <c r="FT81" i="53"/>
  <c r="FT83" i="53"/>
  <c r="FT85" i="53"/>
  <c r="FT103" i="53"/>
  <c r="FT105" i="53"/>
  <c r="FT110" i="53"/>
  <c r="FT202" i="53"/>
  <c r="FT313" i="53"/>
  <c r="FT315" i="53"/>
  <c r="FT329" i="53"/>
  <c r="FT333" i="53"/>
  <c r="FT370" i="53"/>
  <c r="FT393" i="53"/>
  <c r="FT404" i="53"/>
  <c r="GK26" i="53"/>
  <c r="GK28" i="53"/>
  <c r="GK34" i="53"/>
  <c r="GK37" i="53"/>
  <c r="GK243" i="53"/>
  <c r="GK251" i="53"/>
  <c r="GK255" i="53"/>
  <c r="GK264" i="53"/>
  <c r="HB250" i="53"/>
  <c r="HS192" i="53"/>
  <c r="JA273" i="53"/>
  <c r="JA292" i="53"/>
  <c r="JA312" i="53"/>
  <c r="JA328" i="53"/>
  <c r="JA350" i="53"/>
  <c r="JA368" i="53"/>
  <c r="JA391" i="53"/>
  <c r="JR22" i="53"/>
  <c r="JR24" i="53"/>
  <c r="JR26" i="53"/>
  <c r="JR28" i="53"/>
  <c r="JR30" i="53"/>
  <c r="JR34" i="53"/>
  <c r="JR37" i="53"/>
  <c r="KI270" i="53"/>
  <c r="KI276" i="53"/>
  <c r="KI280" i="53"/>
  <c r="KI285" i="53"/>
  <c r="KI287" i="53"/>
  <c r="KI308" i="53"/>
  <c r="KI318" i="53"/>
  <c r="KI326" i="53"/>
  <c r="KI336" i="53"/>
  <c r="KI348" i="53"/>
  <c r="KI356" i="53"/>
  <c r="KI372" i="53"/>
  <c r="KZ30" i="53"/>
  <c r="KZ46" i="53"/>
  <c r="KZ56" i="53"/>
  <c r="KZ71" i="53"/>
  <c r="KZ88" i="53"/>
  <c r="KZ133" i="53"/>
  <c r="KZ164" i="53"/>
  <c r="KZ174" i="53"/>
  <c r="KZ213" i="53"/>
  <c r="MY22" i="53"/>
  <c r="MY30" i="53"/>
  <c r="MY52" i="53"/>
  <c r="MY81" i="53"/>
  <c r="MY85" i="53"/>
  <c r="MY88" i="53"/>
  <c r="MY90" i="53"/>
  <c r="MY92" i="53"/>
  <c r="MY101" i="53"/>
  <c r="MY103" i="53"/>
  <c r="MY105" i="53"/>
  <c r="MY112" i="53"/>
  <c r="MY116" i="53"/>
  <c r="MY125" i="53"/>
  <c r="MY130" i="53"/>
  <c r="MY133" i="53"/>
  <c r="MY137" i="53"/>
  <c r="MY140" i="53"/>
  <c r="MY142" i="53"/>
  <c r="MY145" i="53"/>
  <c r="MY149" i="53"/>
  <c r="MY151" i="53"/>
  <c r="MY153" i="53"/>
  <c r="MY155" i="53"/>
  <c r="MY157" i="53"/>
  <c r="MY160" i="53"/>
  <c r="MY169" i="53"/>
  <c r="MY175" i="53"/>
  <c r="MY181" i="53"/>
  <c r="MY185" i="53"/>
  <c r="MY191" i="53"/>
  <c r="MY195" i="53"/>
  <c r="MY202" i="53"/>
  <c r="IJ380" i="53"/>
  <c r="IJ389" i="53"/>
  <c r="IJ398" i="53"/>
  <c r="JA49" i="53"/>
  <c r="JA51" i="53"/>
  <c r="JA60" i="53"/>
  <c r="JA82" i="53"/>
  <c r="JA84" i="53"/>
  <c r="JA86" i="53"/>
  <c r="JA89" i="53"/>
  <c r="JA91" i="53"/>
  <c r="JA102" i="53"/>
  <c r="JA104" i="53"/>
  <c r="JA114" i="53"/>
  <c r="JA121" i="53"/>
  <c r="JA126" i="53"/>
  <c r="JA134" i="53"/>
  <c r="JA139" i="53"/>
  <c r="JA141" i="53"/>
  <c r="JA144" i="53"/>
  <c r="JA155" i="53"/>
  <c r="JA174" i="53"/>
  <c r="JA206" i="53"/>
  <c r="JA248" i="53"/>
  <c r="JR285" i="53"/>
  <c r="LQ274" i="53"/>
  <c r="LQ276" i="53"/>
  <c r="LQ278" i="53"/>
  <c r="LQ280" i="53"/>
  <c r="LQ293" i="53"/>
  <c r="LQ301" i="53"/>
  <c r="LQ305" i="53"/>
  <c r="LQ395" i="53"/>
  <c r="MY47" i="53"/>
  <c r="MY49" i="53"/>
  <c r="MY82" i="53"/>
  <c r="MY84" i="53"/>
  <c r="MY86" i="53"/>
  <c r="MY89" i="53"/>
  <c r="MY91" i="53"/>
  <c r="MY102" i="53"/>
  <c r="MY104" i="53"/>
  <c r="MY114" i="53"/>
  <c r="MY121" i="53"/>
  <c r="MY126" i="53"/>
  <c r="MY134" i="53"/>
  <c r="MY139" i="53"/>
  <c r="MY141" i="53"/>
  <c r="MY144" i="53"/>
  <c r="MY148" i="53"/>
  <c r="MY150" i="53"/>
  <c r="MY152" i="53"/>
  <c r="MY154" i="53"/>
  <c r="MY156" i="53"/>
  <c r="MY159" i="53"/>
  <c r="MY161" i="53"/>
  <c r="MY163" i="53"/>
  <c r="MY165" i="53"/>
  <c r="MY168" i="53"/>
  <c r="MY174" i="53"/>
  <c r="MY184" i="53"/>
  <c r="MY190" i="53"/>
  <c r="MY194" i="53"/>
  <c r="MY198" i="53"/>
  <c r="MY203" i="53"/>
  <c r="HS269" i="53"/>
  <c r="IJ275" i="53"/>
  <c r="IJ290" i="53"/>
  <c r="IJ304" i="53"/>
  <c r="IJ314" i="53"/>
  <c r="IJ322" i="53"/>
  <c r="IJ330" i="53"/>
  <c r="IJ341" i="53"/>
  <c r="IJ352" i="53"/>
  <c r="IJ362" i="53"/>
  <c r="JA23" i="53"/>
  <c r="JA25" i="53"/>
  <c r="JA31" i="53"/>
  <c r="JA33" i="53"/>
  <c r="JA42" i="53"/>
  <c r="JA151" i="53"/>
  <c r="JA168" i="53"/>
  <c r="JA184" i="53"/>
  <c r="JA194" i="53"/>
  <c r="JA205" i="53"/>
  <c r="JA208" i="53"/>
  <c r="JA216" i="53"/>
  <c r="JA227" i="53"/>
  <c r="JA235" i="53"/>
  <c r="JA252" i="53"/>
  <c r="KI23" i="53"/>
  <c r="KI27" i="53"/>
  <c r="KI45" i="53"/>
  <c r="KI205" i="53"/>
  <c r="KI207" i="53"/>
  <c r="KI209" i="53"/>
  <c r="KI219" i="53"/>
  <c r="KI232" i="53"/>
  <c r="KI243" i="53"/>
  <c r="KI245" i="53"/>
  <c r="KI247" i="53"/>
  <c r="KI255" i="53"/>
  <c r="MY206" i="53"/>
  <c r="MY210" i="53"/>
  <c r="MY214" i="53"/>
  <c r="MY218" i="53"/>
  <c r="MY224" i="53"/>
  <c r="MY229" i="53"/>
  <c r="MY233" i="53"/>
  <c r="MY237" i="53"/>
  <c r="MY242" i="53"/>
  <c r="MY246" i="53"/>
  <c r="MY250" i="53"/>
  <c r="MY256" i="53"/>
  <c r="MY264" i="53"/>
  <c r="OG22" i="53"/>
  <c r="OG26" i="53"/>
  <c r="OG30" i="53"/>
  <c r="OG34" i="53"/>
  <c r="PO151" i="53"/>
  <c r="PO168" i="53"/>
  <c r="PO172" i="53"/>
  <c r="PO174" i="53"/>
  <c r="PO184" i="53"/>
  <c r="PO203" i="53"/>
  <c r="PO219" i="53"/>
  <c r="PO223" i="53"/>
  <c r="PO238" i="53"/>
  <c r="PO241" i="53"/>
  <c r="PO255" i="53"/>
  <c r="PO257" i="53"/>
  <c r="PO276" i="53"/>
  <c r="PO278" i="53"/>
  <c r="PO289" i="53"/>
  <c r="PO291" i="53"/>
  <c r="PO295" i="53"/>
  <c r="PO299" i="53"/>
  <c r="PO305" i="53"/>
  <c r="PO307" i="53"/>
  <c r="PO351" i="53"/>
  <c r="PO353" i="53"/>
  <c r="QF31" i="53"/>
  <c r="QF35" i="53"/>
  <c r="QF168" i="53"/>
  <c r="QF172" i="53"/>
  <c r="QF174" i="53"/>
  <c r="QF190" i="53"/>
  <c r="QF192" i="53"/>
  <c r="QF194" i="53"/>
  <c r="MY205" i="53"/>
  <c r="MY207" i="53"/>
  <c r="MY209" i="53"/>
  <c r="MY211" i="53"/>
  <c r="MY213" i="53"/>
  <c r="MY215" i="53"/>
  <c r="MY217" i="53"/>
  <c r="MY219" i="53"/>
  <c r="MY223" i="53"/>
  <c r="MY228" i="53"/>
  <c r="MY232" i="53"/>
  <c r="MY236" i="53"/>
  <c r="MY241" i="53"/>
  <c r="MY243" i="53"/>
  <c r="MY245" i="53"/>
  <c r="MY247" i="53"/>
  <c r="MY249" i="53"/>
  <c r="MY251" i="53"/>
  <c r="MY253" i="53"/>
  <c r="QF348" i="53"/>
  <c r="QF353" i="53"/>
  <c r="QF363" i="53"/>
  <c r="QF373" i="53"/>
  <c r="QF386" i="53"/>
  <c r="QF395" i="53"/>
  <c r="QF402" i="53"/>
  <c r="QW46" i="53"/>
  <c r="QW48" i="53"/>
  <c r="QW52" i="53"/>
  <c r="QW56" i="53"/>
  <c r="QW61" i="53"/>
  <c r="QW67" i="53"/>
  <c r="QW71" i="53"/>
  <c r="QW74" i="53"/>
  <c r="QW77" i="53"/>
  <c r="QW81" i="53"/>
  <c r="QW85" i="53"/>
  <c r="QW88" i="53"/>
  <c r="QW90" i="53"/>
  <c r="QW92" i="53"/>
  <c r="QW101" i="53"/>
  <c r="QW103" i="53"/>
  <c r="QW105" i="53"/>
  <c r="QW112" i="53"/>
  <c r="QW116" i="53"/>
  <c r="QW125" i="53"/>
  <c r="QW130" i="53"/>
  <c r="QW133" i="53"/>
  <c r="QW137" i="53"/>
  <c r="QW140" i="53"/>
  <c r="QW142" i="53"/>
  <c r="QW145" i="53"/>
  <c r="QW151" i="53"/>
  <c r="QW153" i="53"/>
  <c r="QW155" i="53"/>
  <c r="QW157" i="53"/>
  <c r="QW160" i="53"/>
  <c r="QW162" i="53"/>
  <c r="QW164" i="53"/>
  <c r="QW166" i="53"/>
  <c r="QW168" i="53"/>
  <c r="QW172" i="53"/>
  <c r="QW174" i="53"/>
  <c r="QW182" i="53"/>
  <c r="QW184" i="53"/>
  <c r="QW190" i="53"/>
  <c r="QW192" i="53"/>
  <c r="QW194" i="53"/>
  <c r="QW196" i="53"/>
  <c r="QW198" i="53"/>
  <c r="QW203" i="53"/>
  <c r="QW205" i="53"/>
  <c r="QW207" i="53"/>
  <c r="QW223" i="53"/>
  <c r="QW226" i="53"/>
  <c r="QW264" i="53"/>
  <c r="MY268" i="53"/>
  <c r="MY270" i="53"/>
  <c r="MY272" i="53"/>
  <c r="MY274" i="53"/>
  <c r="MY276" i="53"/>
  <c r="MY278" i="53"/>
  <c r="MY280" i="53"/>
  <c r="MY285" i="53"/>
  <c r="MY287" i="53"/>
  <c r="MY289" i="53"/>
  <c r="MY291" i="53"/>
  <c r="MY293" i="53"/>
  <c r="MY295" i="53"/>
  <c r="MY297" i="53"/>
  <c r="MY299" i="53"/>
  <c r="MY301" i="53"/>
  <c r="MY307" i="53"/>
  <c r="MY313" i="53"/>
  <c r="MY317" i="53"/>
  <c r="MY321" i="53"/>
  <c r="MY323" i="53"/>
  <c r="MY325" i="53"/>
  <c r="MY327" i="53"/>
  <c r="MY336" i="53"/>
  <c r="MY348" i="53"/>
  <c r="MY356" i="53"/>
  <c r="MY366" i="53"/>
  <c r="MY380" i="53"/>
  <c r="MY389" i="53"/>
  <c r="MY398" i="53"/>
  <c r="OG24" i="53"/>
  <c r="OG28" i="53"/>
  <c r="OG37" i="53"/>
  <c r="OG48" i="53"/>
  <c r="OG50" i="53"/>
  <c r="OG56" i="53"/>
  <c r="OG67" i="53"/>
  <c r="OG77" i="53"/>
  <c r="OG90" i="53"/>
  <c r="OG101" i="53"/>
  <c r="OG105" i="53"/>
  <c r="OG116" i="53"/>
  <c r="OG125" i="53"/>
  <c r="OG130" i="53"/>
  <c r="OG133" i="53"/>
  <c r="OG137" i="53"/>
  <c r="OG140" i="53"/>
  <c r="OG142" i="53"/>
  <c r="OG145" i="53"/>
  <c r="OG149" i="53"/>
  <c r="OG151" i="53"/>
  <c r="OG153" i="53"/>
  <c r="OG205" i="53"/>
  <c r="OG210" i="53"/>
  <c r="OG214" i="53"/>
  <c r="OG216" i="53"/>
  <c r="OG229" i="53"/>
  <c r="OG242" i="53"/>
  <c r="OG244" i="53"/>
  <c r="OX219" i="53"/>
  <c r="OX230" i="53"/>
  <c r="OX238" i="53"/>
  <c r="OX247" i="53"/>
  <c r="QF24" i="53"/>
  <c r="QF28" i="53"/>
  <c r="QW327" i="53"/>
  <c r="QW337" i="53"/>
  <c r="QW350" i="53"/>
  <c r="QW352" i="53"/>
  <c r="QW358" i="53"/>
  <c r="QW363" i="53"/>
  <c r="QW372" i="53"/>
  <c r="QW411" i="53"/>
  <c r="MH237" i="53"/>
  <c r="MH240" i="53"/>
  <c r="MH242" i="53"/>
  <c r="MH244" i="53"/>
  <c r="MH246" i="53"/>
  <c r="MH248" i="53"/>
  <c r="MH275" i="53"/>
  <c r="MH277" i="53"/>
  <c r="MH279" i="53"/>
  <c r="MH284" i="53"/>
  <c r="MH286" i="53"/>
  <c r="MH288" i="53"/>
  <c r="MH356" i="53"/>
  <c r="MH380" i="53"/>
  <c r="MH389" i="53"/>
  <c r="MH398" i="53"/>
  <c r="MH274" i="53"/>
  <c r="MH293" i="53"/>
  <c r="MH314" i="53"/>
  <c r="MH322" i="53"/>
  <c r="MH330" i="53"/>
  <c r="MH341" i="53"/>
  <c r="MH352" i="53"/>
  <c r="MH372" i="53"/>
  <c r="FC112" i="53"/>
  <c r="FC125" i="53"/>
  <c r="FC130" i="53"/>
  <c r="FC137" i="53"/>
  <c r="FC142" i="53"/>
  <c r="FC149" i="53"/>
  <c r="FC153" i="53"/>
  <c r="FC157" i="53"/>
  <c r="FC162" i="53"/>
  <c r="FC166" i="53"/>
  <c r="FC172" i="53"/>
  <c r="FC182" i="53"/>
  <c r="FC187" i="53"/>
  <c r="FC192" i="53"/>
  <c r="FC196" i="53"/>
  <c r="FC203" i="53"/>
  <c r="FC207" i="53"/>
  <c r="FC211" i="53"/>
  <c r="FC226" i="53"/>
  <c r="FC230" i="53"/>
  <c r="FC234" i="53"/>
  <c r="FC238" i="53"/>
  <c r="AN50" i="53"/>
  <c r="AN61" i="53"/>
  <c r="AN77" i="53"/>
  <c r="AN88" i="53"/>
  <c r="AN101" i="53"/>
  <c r="AN112" i="53"/>
  <c r="AN125" i="53"/>
  <c r="AN215" i="53"/>
  <c r="AN217" i="53"/>
  <c r="AN234" i="53"/>
  <c r="AN236" i="53"/>
  <c r="AN251" i="53"/>
  <c r="AN253" i="53"/>
  <c r="AN257" i="53"/>
  <c r="AN272" i="53"/>
  <c r="AN274" i="53"/>
  <c r="AN278" i="53"/>
  <c r="AN291" i="53"/>
  <c r="AN293" i="53"/>
  <c r="AN297" i="53"/>
  <c r="BE223" i="53"/>
  <c r="BE241" i="53"/>
  <c r="BE257" i="53"/>
  <c r="BE278" i="53"/>
  <c r="BE297" i="53"/>
  <c r="BV26" i="53"/>
  <c r="BV30" i="53"/>
  <c r="BV34" i="53"/>
  <c r="DD46" i="53"/>
  <c r="DD48" i="53"/>
  <c r="DD50" i="53"/>
  <c r="DD52" i="53"/>
  <c r="DD56" i="53"/>
  <c r="DD61" i="53"/>
  <c r="DD67" i="53"/>
  <c r="DD71" i="53"/>
  <c r="DD74" i="53"/>
  <c r="DD77" i="53"/>
  <c r="DD81" i="53"/>
  <c r="EL355" i="53"/>
  <c r="EL379" i="53"/>
  <c r="EL391" i="53"/>
  <c r="FC49" i="53"/>
  <c r="FC72" i="53"/>
  <c r="FC82" i="53"/>
  <c r="FC84" i="53"/>
  <c r="FC86" i="53"/>
  <c r="FC89" i="53"/>
  <c r="DD84" i="53"/>
  <c r="DD86" i="53"/>
  <c r="DD89" i="53"/>
  <c r="DD91" i="53"/>
  <c r="DD102" i="53"/>
  <c r="DD104" i="53"/>
  <c r="DD114" i="53"/>
  <c r="DD141" i="53"/>
  <c r="DD144" i="53"/>
  <c r="DD148" i="53"/>
  <c r="DD150" i="53"/>
  <c r="DD161" i="53"/>
  <c r="DD163" i="53"/>
  <c r="DD167" i="53"/>
  <c r="DD169" i="53"/>
  <c r="DD173" i="53"/>
  <c r="DD178" i="53"/>
  <c r="DD181" i="53"/>
  <c r="DD183" i="53"/>
  <c r="DD188" i="53"/>
  <c r="DD191" i="53"/>
  <c r="DD193" i="53"/>
  <c r="DD195" i="53"/>
  <c r="DD197" i="53"/>
  <c r="DD202" i="53"/>
  <c r="DD204" i="53"/>
  <c r="DD206" i="53"/>
  <c r="DD212" i="53"/>
  <c r="DD222" i="53"/>
  <c r="DD231" i="53"/>
  <c r="DD240" i="53"/>
  <c r="DD242" i="53"/>
  <c r="DD248" i="53"/>
  <c r="DD250" i="53"/>
  <c r="DD258" i="53"/>
  <c r="DD270" i="53"/>
  <c r="DU22" i="53"/>
  <c r="DU24" i="53"/>
  <c r="DU26" i="53"/>
  <c r="DU30" i="53"/>
  <c r="DU34" i="53"/>
  <c r="DU45" i="53"/>
  <c r="DU47" i="53"/>
  <c r="DU49" i="53"/>
  <c r="DU51" i="53"/>
  <c r="DU60" i="53"/>
  <c r="DU68" i="53"/>
  <c r="DU72" i="53"/>
  <c r="DU82" i="53"/>
  <c r="DU84" i="53"/>
  <c r="DU86" i="53"/>
  <c r="DU89" i="53"/>
  <c r="DU91" i="53"/>
  <c r="DU126" i="53"/>
  <c r="DU141" i="53"/>
  <c r="DU144" i="53"/>
  <c r="DU150" i="53"/>
  <c r="DU161" i="53"/>
  <c r="DU163" i="53"/>
  <c r="DU167" i="53"/>
  <c r="DU181" i="53"/>
  <c r="DU183" i="53"/>
  <c r="DU188" i="53"/>
  <c r="DU202" i="53"/>
  <c r="DU204" i="53"/>
  <c r="DU208" i="53"/>
  <c r="DU218" i="53"/>
  <c r="DU222" i="53"/>
  <c r="DU227" i="53"/>
  <c r="DU237" i="53"/>
  <c r="DU240" i="53"/>
  <c r="DU244" i="53"/>
  <c r="DU248" i="53"/>
  <c r="DU254" i="53"/>
  <c r="DU256" i="53"/>
  <c r="DU268" i="53"/>
  <c r="DU285" i="53"/>
  <c r="DU287" i="53"/>
  <c r="DU289" i="53"/>
  <c r="DU291" i="53"/>
  <c r="DU293" i="53"/>
  <c r="DU295" i="53"/>
  <c r="DU297" i="53"/>
  <c r="DU299" i="53"/>
  <c r="DU301" i="53"/>
  <c r="DU305" i="53"/>
  <c r="DU316" i="53"/>
  <c r="DU324" i="53"/>
  <c r="DU334" i="53"/>
  <c r="DU346" i="53"/>
  <c r="DU354" i="53"/>
  <c r="DU364" i="53"/>
  <c r="DU377" i="53"/>
  <c r="DU387" i="53"/>
  <c r="DU402" i="53"/>
  <c r="EL27" i="53"/>
  <c r="EL31" i="53"/>
  <c r="EL49" i="53"/>
  <c r="EL60" i="53"/>
  <c r="EL68" i="53"/>
  <c r="EL82" i="53"/>
  <c r="EL86" i="53"/>
  <c r="EL91" i="53"/>
  <c r="EL104" i="53"/>
  <c r="EL121" i="53"/>
  <c r="EL134" i="53"/>
  <c r="EL141" i="53"/>
  <c r="EL148" i="53"/>
  <c r="EL152" i="53"/>
  <c r="EL156" i="53"/>
  <c r="EL161" i="53"/>
  <c r="EL165" i="53"/>
  <c r="EL167" i="53"/>
  <c r="EL169" i="53"/>
  <c r="EL173" i="53"/>
  <c r="EL175" i="53"/>
  <c r="EL178" i="53"/>
  <c r="EL181" i="53"/>
  <c r="EL183" i="53"/>
  <c r="EL185" i="53"/>
  <c r="EL188" i="53"/>
  <c r="EL191" i="53"/>
  <c r="EL193" i="53"/>
  <c r="EL195" i="53"/>
  <c r="EL197" i="53"/>
  <c r="EL202" i="53"/>
  <c r="EL204" i="53"/>
  <c r="EL206" i="53"/>
  <c r="EL208" i="53"/>
  <c r="EL210" i="53"/>
  <c r="EL212" i="53"/>
  <c r="EL214" i="53"/>
  <c r="EL216" i="53"/>
  <c r="EL218" i="53"/>
  <c r="EL222" i="53"/>
  <c r="EL224" i="53"/>
  <c r="EL227" i="53"/>
  <c r="EL229" i="53"/>
  <c r="EL231" i="53"/>
  <c r="EL233" i="53"/>
  <c r="EL235" i="53"/>
  <c r="EL237" i="53"/>
  <c r="EL240" i="53"/>
  <c r="EL242" i="53"/>
  <c r="EL244" i="53"/>
  <c r="EL246" i="53"/>
  <c r="EL248" i="53"/>
  <c r="EL252" i="53"/>
  <c r="EL256" i="53"/>
  <c r="EL265" i="53"/>
  <c r="EL268" i="53"/>
  <c r="EL270" i="53"/>
  <c r="EL274" i="53"/>
  <c r="EL276" i="53"/>
  <c r="EL278" i="53"/>
  <c r="EL280" i="53"/>
  <c r="EL285" i="53"/>
  <c r="EL287" i="53"/>
  <c r="EL289" i="53"/>
  <c r="EL293" i="53"/>
  <c r="EL297" i="53"/>
  <c r="EL299" i="53"/>
  <c r="EL301" i="53"/>
  <c r="EL305" i="53"/>
  <c r="EL335" i="53"/>
  <c r="AN411" i="53"/>
  <c r="BE155" i="53"/>
  <c r="BE166" i="53"/>
  <c r="BE182" i="53"/>
  <c r="BE203" i="53"/>
  <c r="BE312" i="53"/>
  <c r="BE338" i="53"/>
  <c r="BE359" i="53"/>
  <c r="BE382" i="53"/>
  <c r="BE402" i="53"/>
  <c r="BV19" i="53"/>
  <c r="BV23" i="53"/>
  <c r="BV27" i="53"/>
  <c r="BV31" i="53"/>
  <c r="BV35" i="53"/>
  <c r="BV50" i="53"/>
  <c r="BV52" i="53"/>
  <c r="BV56" i="53"/>
  <c r="BV77" i="53"/>
  <c r="BV81" i="53"/>
  <c r="BV85" i="53"/>
  <c r="BV101" i="53"/>
  <c r="BV103" i="53"/>
  <c r="BV105" i="53"/>
  <c r="BV125" i="53"/>
  <c r="BV137" i="53"/>
  <c r="BV140" i="53"/>
  <c r="BV149" i="53"/>
  <c r="BV151" i="53"/>
  <c r="BV157" i="53"/>
  <c r="BV160" i="53"/>
  <c r="BV166" i="53"/>
  <c r="BV168" i="53"/>
  <c r="BV174" i="53"/>
  <c r="BV182" i="53"/>
  <c r="BV184" i="53"/>
  <c r="BV187" i="53"/>
  <c r="BV190" i="53"/>
  <c r="BV194" i="53"/>
  <c r="BV198" i="53"/>
  <c r="BV203" i="53"/>
  <c r="BV205" i="53"/>
  <c r="BV207" i="53"/>
  <c r="BV209" i="53"/>
  <c r="BV213" i="53"/>
  <c r="BV217" i="53"/>
  <c r="BV219" i="53"/>
  <c r="BV226" i="53"/>
  <c r="BV228" i="53"/>
  <c r="BV230" i="53"/>
  <c r="BV234" i="53"/>
  <c r="BV238" i="53"/>
  <c r="BV243" i="53"/>
  <c r="BV245" i="53"/>
  <c r="BV247" i="53"/>
  <c r="BV341" i="53"/>
  <c r="BV346" i="53"/>
  <c r="BV362" i="53"/>
  <c r="CM22" i="53"/>
  <c r="CM26" i="53"/>
  <c r="CM28" i="53"/>
  <c r="CM52" i="53"/>
  <c r="CM67" i="53"/>
  <c r="CM81" i="53"/>
  <c r="CM85" i="53"/>
  <c r="CM90" i="53"/>
  <c r="CM103" i="53"/>
  <c r="CM116" i="53"/>
  <c r="CM213" i="53"/>
  <c r="CM228" i="53"/>
  <c r="CM232" i="53"/>
  <c r="CM245" i="53"/>
  <c r="CM249" i="53"/>
  <c r="CM266" i="53"/>
  <c r="CM270" i="53"/>
  <c r="CM278" i="53"/>
  <c r="CM285" i="53"/>
  <c r="CM289" i="53"/>
  <c r="CM301" i="53"/>
  <c r="CM313" i="53"/>
  <c r="CM329" i="53"/>
  <c r="CM351" i="53"/>
  <c r="CM370" i="53"/>
  <c r="CM393" i="53"/>
  <c r="CM411" i="53"/>
  <c r="DD19" i="53"/>
  <c r="DD21" i="53"/>
  <c r="DD23" i="53"/>
  <c r="DD25" i="53"/>
  <c r="DD27" i="53"/>
  <c r="DD29" i="53"/>
  <c r="DD31" i="53"/>
  <c r="DD33" i="53"/>
  <c r="DD35" i="53"/>
  <c r="DD42" i="53"/>
  <c r="FC278" i="53"/>
  <c r="FC280" i="53"/>
  <c r="FC285" i="53"/>
  <c r="FC287" i="53"/>
  <c r="FC289" i="53"/>
  <c r="FC297" i="53"/>
  <c r="FC301" i="53"/>
  <c r="FC305" i="53"/>
  <c r="FC311" i="53"/>
  <c r="FT213" i="53"/>
  <c r="FT217" i="53"/>
  <c r="FT232" i="53"/>
  <c r="FT236" i="53"/>
  <c r="FT249" i="53"/>
  <c r="FT253" i="53"/>
  <c r="FT286" i="53"/>
  <c r="GK50" i="53"/>
  <c r="GK155" i="53"/>
  <c r="GK164" i="53"/>
  <c r="GK168" i="53"/>
  <c r="GK190" i="53"/>
  <c r="GK194" i="53"/>
  <c r="GK196" i="53"/>
  <c r="GK203" i="53"/>
  <c r="GK207" i="53"/>
  <c r="GK215" i="53"/>
  <c r="GK219" i="53"/>
  <c r="GK226" i="53"/>
  <c r="GK238" i="53"/>
  <c r="HS24" i="53"/>
  <c r="HS212" i="53"/>
  <c r="HS227" i="53"/>
  <c r="HS248" i="53"/>
  <c r="HS265" i="53"/>
  <c r="FC91" i="53"/>
  <c r="FC102" i="53"/>
  <c r="FC105" i="53"/>
  <c r="FC121" i="53"/>
  <c r="FC134" i="53"/>
  <c r="FC141" i="53"/>
  <c r="FC148" i="53"/>
  <c r="FC152" i="53"/>
  <c r="FC156" i="53"/>
  <c r="FC161" i="53"/>
  <c r="FC165" i="53"/>
  <c r="FC169" i="53"/>
  <c r="FC175" i="53"/>
  <c r="FC181" i="53"/>
  <c r="FC185" i="53"/>
  <c r="FC191" i="53"/>
  <c r="FC195" i="53"/>
  <c r="FC197" i="53"/>
  <c r="FC202" i="53"/>
  <c r="FC204" i="53"/>
  <c r="FC206" i="53"/>
  <c r="FC208" i="53"/>
  <c r="FC210" i="53"/>
  <c r="FC212" i="53"/>
  <c r="FC214" i="53"/>
  <c r="FC216" i="53"/>
  <c r="FC218" i="53"/>
  <c r="FC222" i="53"/>
  <c r="FC224" i="53"/>
  <c r="FC227" i="53"/>
  <c r="FC229" i="53"/>
  <c r="FC231" i="53"/>
  <c r="FC233" i="53"/>
  <c r="FC235" i="53"/>
  <c r="FC237" i="53"/>
  <c r="FC240" i="53"/>
  <c r="FC242" i="53"/>
  <c r="FC244" i="53"/>
  <c r="FC246" i="53"/>
  <c r="FC248" i="53"/>
  <c r="FC250" i="53"/>
  <c r="FC252" i="53"/>
  <c r="FC254" i="53"/>
  <c r="FC256" i="53"/>
  <c r="FC258" i="53"/>
  <c r="FC267" i="53"/>
  <c r="FC269" i="53"/>
  <c r="FC271" i="53"/>
  <c r="FC273" i="53"/>
  <c r="FC275" i="53"/>
  <c r="FC277" i="53"/>
  <c r="FC279" i="53"/>
  <c r="FC284" i="53"/>
  <c r="FC286" i="53"/>
  <c r="FC288" i="53"/>
  <c r="FC295" i="53"/>
  <c r="FC299" i="53"/>
  <c r="FT102" i="53"/>
  <c r="FT214" i="53"/>
  <c r="FT218" i="53"/>
  <c r="FT222" i="53"/>
  <c r="FT224" i="53"/>
  <c r="FT233" i="53"/>
  <c r="FT250" i="53"/>
  <c r="FT254" i="53"/>
  <c r="FT256" i="53"/>
  <c r="FT258" i="53"/>
  <c r="FT268" i="53"/>
  <c r="FT276" i="53"/>
  <c r="FT278" i="53"/>
  <c r="FT280" i="53"/>
  <c r="FT287" i="53"/>
  <c r="FT301" i="53"/>
  <c r="FT317" i="53"/>
  <c r="FT319" i="53"/>
  <c r="FT335" i="53"/>
  <c r="FT346" i="53"/>
  <c r="FT379" i="53"/>
  <c r="GK24" i="53"/>
  <c r="GK49" i="53"/>
  <c r="GK51" i="53"/>
  <c r="GK60" i="53"/>
  <c r="GK91" i="53"/>
  <c r="GK102" i="53"/>
  <c r="GK114" i="53"/>
  <c r="GK134" i="53"/>
  <c r="GK139" i="53"/>
  <c r="GK141" i="53"/>
  <c r="GK144" i="53"/>
  <c r="GK175" i="53"/>
  <c r="GK178" i="53"/>
  <c r="GK181" i="53"/>
  <c r="GK183" i="53"/>
  <c r="GK195" i="53"/>
  <c r="GK204" i="53"/>
  <c r="GK206" i="53"/>
  <c r="GK227" i="53"/>
  <c r="GK229" i="53"/>
  <c r="GK240" i="53"/>
  <c r="GK242" i="53"/>
  <c r="GK265" i="53"/>
  <c r="GK267" i="53"/>
  <c r="GK277" i="53"/>
  <c r="GK279" i="53"/>
  <c r="GK317" i="53"/>
  <c r="GK320" i="53"/>
  <c r="GK338" i="53"/>
  <c r="GK359" i="53"/>
  <c r="GK382" i="53"/>
  <c r="HB19" i="53"/>
  <c r="HB21" i="53"/>
  <c r="HB23" i="53"/>
  <c r="HB27" i="53"/>
  <c r="HB31" i="53"/>
  <c r="HB35" i="53"/>
  <c r="HB52" i="53"/>
  <c r="HB81" i="53"/>
  <c r="HB102" i="53"/>
  <c r="HB145" i="53"/>
  <c r="HB155" i="53"/>
  <c r="HB164" i="53"/>
  <c r="HB174" i="53"/>
  <c r="HB184" i="53"/>
  <c r="HB194" i="53"/>
  <c r="HB205" i="53"/>
  <c r="HB216" i="53"/>
  <c r="HB222" i="53"/>
  <c r="HB235" i="53"/>
  <c r="HB240" i="53"/>
  <c r="HB252" i="53"/>
  <c r="HB256" i="53"/>
  <c r="HB273" i="53"/>
  <c r="HB284" i="53"/>
  <c r="HB292" i="53"/>
  <c r="HB308" i="53"/>
  <c r="HB319" i="53"/>
  <c r="HB326" i="53"/>
  <c r="HB337" i="53"/>
  <c r="HB348" i="53"/>
  <c r="HB358" i="53"/>
  <c r="HB361" i="53"/>
  <c r="HB380" i="53"/>
  <c r="HB389" i="53"/>
  <c r="HB398" i="53"/>
  <c r="HB407" i="53"/>
  <c r="HB411" i="53"/>
  <c r="HS19" i="53"/>
  <c r="HS27" i="53"/>
  <c r="HS35" i="53"/>
  <c r="HS84" i="53"/>
  <c r="HS142" i="53"/>
  <c r="HS148" i="53"/>
  <c r="FC19" i="53"/>
  <c r="FC27" i="53"/>
  <c r="FC35" i="53"/>
  <c r="FC47" i="53"/>
  <c r="FC51" i="53"/>
  <c r="FC104" i="53"/>
  <c r="FC114" i="53"/>
  <c r="FC126" i="53"/>
  <c r="FC139" i="53"/>
  <c r="FC144" i="53"/>
  <c r="FC150" i="53"/>
  <c r="FC154" i="53"/>
  <c r="FC159" i="53"/>
  <c r="FC163" i="53"/>
  <c r="FC167" i="53"/>
  <c r="FC173" i="53"/>
  <c r="FC178" i="53"/>
  <c r="FC183" i="53"/>
  <c r="FC188" i="53"/>
  <c r="FC193" i="53"/>
  <c r="FC290" i="53"/>
  <c r="FC292" i="53"/>
  <c r="FC294" i="53"/>
  <c r="FC298" i="53"/>
  <c r="FC307" i="53"/>
  <c r="FC313" i="53"/>
  <c r="FC317" i="53"/>
  <c r="FC335" i="53"/>
  <c r="FC340" i="53"/>
  <c r="FC347" i="53"/>
  <c r="FC351" i="53"/>
  <c r="FC355" i="53"/>
  <c r="FC361" i="53"/>
  <c r="FC365" i="53"/>
  <c r="FC370" i="53"/>
  <c r="FC379" i="53"/>
  <c r="FC383" i="53"/>
  <c r="FC388" i="53"/>
  <c r="FC393" i="53"/>
  <c r="FC397" i="53"/>
  <c r="FC404" i="53"/>
  <c r="FC411" i="53"/>
  <c r="FT45" i="53"/>
  <c r="FT47" i="53"/>
  <c r="FT49" i="53"/>
  <c r="FT86" i="53"/>
  <c r="FT91" i="53"/>
  <c r="FT94" i="53"/>
  <c r="FT98" i="53"/>
  <c r="FT111" i="53"/>
  <c r="FT119" i="53"/>
  <c r="FT121" i="53"/>
  <c r="FT126" i="53"/>
  <c r="FT129" i="53"/>
  <c r="FT131" i="53"/>
  <c r="FT134" i="53"/>
  <c r="FT139" i="53"/>
  <c r="FT141" i="53"/>
  <c r="FT144" i="53"/>
  <c r="FT148" i="53"/>
  <c r="FT150" i="53"/>
  <c r="FT152" i="53"/>
  <c r="FT154" i="53"/>
  <c r="FT156" i="53"/>
  <c r="FT159" i="53"/>
  <c r="FT161" i="53"/>
  <c r="FT163" i="53"/>
  <c r="FT165" i="53"/>
  <c r="FT167" i="53"/>
  <c r="FT169" i="53"/>
  <c r="FT173" i="53"/>
  <c r="FT175" i="53"/>
  <c r="FT178" i="53"/>
  <c r="FT181" i="53"/>
  <c r="FT183" i="53"/>
  <c r="FT185" i="53"/>
  <c r="FT188" i="53"/>
  <c r="FT191" i="53"/>
  <c r="FT193" i="53"/>
  <c r="FT195" i="53"/>
  <c r="FT210" i="53"/>
  <c r="FT229" i="53"/>
  <c r="FT246" i="53"/>
  <c r="FT270" i="53"/>
  <c r="FT274" i="53"/>
  <c r="FT289" i="53"/>
  <c r="FT305" i="53"/>
  <c r="FT321" i="53"/>
  <c r="FT323" i="53"/>
  <c r="FT383" i="53"/>
  <c r="FT397" i="53"/>
  <c r="FT411" i="53"/>
  <c r="GK23" i="53"/>
  <c r="GK25" i="53"/>
  <c r="GK31" i="53"/>
  <c r="GK33" i="53"/>
  <c r="GK42" i="53"/>
  <c r="GK47" i="53"/>
  <c r="GK72" i="53"/>
  <c r="GK84" i="53"/>
  <c r="GK89" i="53"/>
  <c r="GK214" i="53"/>
  <c r="GK233" i="53"/>
  <c r="GK250" i="53"/>
  <c r="GK258" i="53"/>
  <c r="GK271" i="53"/>
  <c r="GK290" i="53"/>
  <c r="GK307" i="53"/>
  <c r="GK312" i="53"/>
  <c r="GK314" i="53"/>
  <c r="GK334" i="53"/>
  <c r="GK354" i="53"/>
  <c r="GK377" i="53"/>
  <c r="GK396" i="53"/>
  <c r="GK409" i="53"/>
  <c r="HB26" i="53"/>
  <c r="HB30" i="53"/>
  <c r="HB34" i="53"/>
  <c r="HB60" i="53"/>
  <c r="HB68" i="53"/>
  <c r="HB72" i="53"/>
  <c r="HB217" i="53"/>
  <c r="HB223" i="53"/>
  <c r="HB226" i="53"/>
  <c r="HB228" i="53"/>
  <c r="HB236" i="53"/>
  <c r="HB253" i="53"/>
  <c r="HB257" i="53"/>
  <c r="HB264" i="53"/>
  <c r="HB266" i="53"/>
  <c r="HB274" i="53"/>
  <c r="HB276" i="53"/>
  <c r="HB278" i="53"/>
  <c r="HB293" i="53"/>
  <c r="HB295" i="53"/>
  <c r="HB297" i="53"/>
  <c r="HB299" i="53"/>
  <c r="HB301" i="53"/>
  <c r="HB305" i="53"/>
  <c r="HB314" i="53"/>
  <c r="HB323" i="53"/>
  <c r="HB330" i="53"/>
  <c r="HB342" i="53"/>
  <c r="HB347" i="53"/>
  <c r="HB352" i="53"/>
  <c r="HB363" i="53"/>
  <c r="HB365" i="53"/>
  <c r="HB367" i="53"/>
  <c r="HB370" i="53"/>
  <c r="HB373" i="53"/>
  <c r="HB386" i="53"/>
  <c r="HB395" i="53"/>
  <c r="HS23" i="53"/>
  <c r="HS31" i="53"/>
  <c r="HS102" i="53"/>
  <c r="HS126" i="53"/>
  <c r="HS141" i="53"/>
  <c r="HS150" i="53"/>
  <c r="HS187" i="53"/>
  <c r="HS297" i="53"/>
  <c r="GK245" i="53"/>
  <c r="GK247" i="53"/>
  <c r="GK257" i="53"/>
  <c r="GK272" i="53"/>
  <c r="GK285" i="53"/>
  <c r="GK287" i="53"/>
  <c r="GK304" i="53"/>
  <c r="GK328" i="53"/>
  <c r="GK350" i="53"/>
  <c r="GK368" i="53"/>
  <c r="GK391" i="53"/>
  <c r="HB25" i="53"/>
  <c r="HB29" i="53"/>
  <c r="HB33" i="53"/>
  <c r="HB42" i="53"/>
  <c r="HB103" i="53"/>
  <c r="HB112" i="53"/>
  <c r="HB116" i="53"/>
  <c r="HB140" i="53"/>
  <c r="HB151" i="53"/>
  <c r="HB160" i="53"/>
  <c r="HB168" i="53"/>
  <c r="HB190" i="53"/>
  <c r="HB198" i="53"/>
  <c r="HB213" i="53"/>
  <c r="HB232" i="53"/>
  <c r="HB249" i="53"/>
  <c r="IJ30" i="53"/>
  <c r="IJ34" i="53"/>
  <c r="IJ52" i="53"/>
  <c r="IJ56" i="53"/>
  <c r="IJ81" i="53"/>
  <c r="IJ103" i="53"/>
  <c r="IJ116" i="53"/>
  <c r="JA45" i="53"/>
  <c r="JA47" i="53"/>
  <c r="JA72" i="53"/>
  <c r="JR52" i="53"/>
  <c r="JR232" i="53"/>
  <c r="JR241" i="53"/>
  <c r="JR272" i="53"/>
  <c r="JR280" i="53"/>
  <c r="HS209" i="53"/>
  <c r="HS211" i="53"/>
  <c r="HS245" i="53"/>
  <c r="HS247" i="53"/>
  <c r="HS285" i="53"/>
  <c r="HS287" i="53"/>
  <c r="IJ28" i="53"/>
  <c r="IJ37" i="53"/>
  <c r="IJ210" i="53"/>
  <c r="IJ229" i="53"/>
  <c r="IJ237" i="53"/>
  <c r="IJ254" i="53"/>
  <c r="IJ258" i="53"/>
  <c r="IJ279" i="53"/>
  <c r="IJ286" i="53"/>
  <c r="IJ294" i="53"/>
  <c r="IJ366" i="53"/>
  <c r="IJ384" i="53"/>
  <c r="IJ394" i="53"/>
  <c r="IJ406" i="53"/>
  <c r="JA19" i="53"/>
  <c r="JA21" i="53"/>
  <c r="JA27" i="53"/>
  <c r="JA29" i="53"/>
  <c r="JA35" i="53"/>
  <c r="JA46" i="53"/>
  <c r="JA48" i="53"/>
  <c r="JA56" i="53"/>
  <c r="JA67" i="53"/>
  <c r="JA71" i="53"/>
  <c r="JA77" i="53"/>
  <c r="JA81" i="53"/>
  <c r="JA85" i="53"/>
  <c r="JA88" i="53"/>
  <c r="JA90" i="53"/>
  <c r="JA92" i="53"/>
  <c r="JA101" i="53"/>
  <c r="JA103" i="53"/>
  <c r="JA105" i="53"/>
  <c r="JA112" i="53"/>
  <c r="JA116" i="53"/>
  <c r="JA125" i="53"/>
  <c r="JA130" i="53"/>
  <c r="JA133" i="53"/>
  <c r="JA137" i="53"/>
  <c r="JA140" i="53"/>
  <c r="JA142" i="53"/>
  <c r="JA145" i="53"/>
  <c r="JA164" i="53"/>
  <c r="JA240" i="53"/>
  <c r="JA256" i="53"/>
  <c r="JA277" i="53"/>
  <c r="JA296" i="53"/>
  <c r="JA316" i="53"/>
  <c r="JA334" i="53"/>
  <c r="JA354" i="53"/>
  <c r="JA377" i="53"/>
  <c r="JA396" i="53"/>
  <c r="JR89" i="53"/>
  <c r="JR91" i="53"/>
  <c r="JR102" i="53"/>
  <c r="JR104" i="53"/>
  <c r="JR174" i="53"/>
  <c r="JR184" i="53"/>
  <c r="JR194" i="53"/>
  <c r="JR205" i="53"/>
  <c r="JR213" i="53"/>
  <c r="JR223" i="53"/>
  <c r="JR231" i="53"/>
  <c r="JR258" i="53"/>
  <c r="JR265" i="53"/>
  <c r="JR267" i="53"/>
  <c r="JR269" i="53"/>
  <c r="JR271" i="53"/>
  <c r="JR318" i="53"/>
  <c r="JR320" i="53"/>
  <c r="JR322" i="53"/>
  <c r="JR324" i="53"/>
  <c r="JR326" i="53"/>
  <c r="JR328" i="53"/>
  <c r="JR330" i="53"/>
  <c r="JR334" i="53"/>
  <c r="JR354" i="53"/>
  <c r="JR398" i="53"/>
  <c r="JR402" i="53"/>
  <c r="JR406" i="53"/>
  <c r="KI19" i="53"/>
  <c r="KI31" i="53"/>
  <c r="KI35" i="53"/>
  <c r="KI52" i="53"/>
  <c r="KI56" i="53"/>
  <c r="KI61" i="53"/>
  <c r="KI67" i="53"/>
  <c r="KI71" i="53"/>
  <c r="KI74" i="53"/>
  <c r="KI105" i="53"/>
  <c r="KI230" i="53"/>
  <c r="KI238" i="53"/>
  <c r="KI268" i="53"/>
  <c r="KI380" i="53"/>
  <c r="KI389" i="53"/>
  <c r="KI398" i="53"/>
  <c r="KZ24" i="53"/>
  <c r="KZ28" i="53"/>
  <c r="KZ37" i="53"/>
  <c r="KZ47" i="53"/>
  <c r="KZ51" i="53"/>
  <c r="KZ72" i="53"/>
  <c r="KZ86" i="53"/>
  <c r="KZ102" i="53"/>
  <c r="KZ139" i="53"/>
  <c r="KZ148" i="53"/>
  <c r="KZ150" i="53"/>
  <c r="KZ154" i="53"/>
  <c r="KZ161" i="53"/>
  <c r="KZ163" i="53"/>
  <c r="KZ178" i="53"/>
  <c r="KZ185" i="53"/>
  <c r="KZ188" i="53"/>
  <c r="KZ193" i="53"/>
  <c r="KZ202" i="53"/>
  <c r="KZ204" i="53"/>
  <c r="KZ212" i="53"/>
  <c r="KZ214" i="53"/>
  <c r="KZ216" i="53"/>
  <c r="KZ231" i="53"/>
  <c r="KZ237" i="53"/>
  <c r="KZ240" i="53"/>
  <c r="KZ248" i="53"/>
  <c r="KZ254" i="53"/>
  <c r="KZ256" i="53"/>
  <c r="KZ269" i="53"/>
  <c r="HS307" i="53"/>
  <c r="HS317" i="53"/>
  <c r="HS325" i="53"/>
  <c r="HS335" i="53"/>
  <c r="HS347" i="53"/>
  <c r="HS355" i="53"/>
  <c r="HS365" i="53"/>
  <c r="HS379" i="53"/>
  <c r="HS388" i="53"/>
  <c r="HS397" i="53"/>
  <c r="HS411" i="53"/>
  <c r="IJ19" i="53"/>
  <c r="IJ21" i="53"/>
  <c r="IJ23" i="53"/>
  <c r="IJ25" i="53"/>
  <c r="IJ27" i="53"/>
  <c r="IJ31" i="53"/>
  <c r="IJ35" i="53"/>
  <c r="IJ46" i="53"/>
  <c r="IJ61" i="53"/>
  <c r="IJ67" i="53"/>
  <c r="IJ71" i="53"/>
  <c r="IJ85" i="53"/>
  <c r="IJ88" i="53"/>
  <c r="IJ90" i="53"/>
  <c r="IJ92" i="53"/>
  <c r="IJ105" i="53"/>
  <c r="IJ205" i="53"/>
  <c r="IJ226" i="53"/>
  <c r="IJ228" i="53"/>
  <c r="IJ247" i="53"/>
  <c r="IJ249" i="53"/>
  <c r="IJ251" i="53"/>
  <c r="IJ253" i="53"/>
  <c r="IJ276" i="53"/>
  <c r="IJ278" i="53"/>
  <c r="IJ287" i="53"/>
  <c r="IJ291" i="53"/>
  <c r="IJ293" i="53"/>
  <c r="IJ308" i="53"/>
  <c r="IJ318" i="53"/>
  <c r="IJ326" i="53"/>
  <c r="IJ336" i="53"/>
  <c r="IJ348" i="53"/>
  <c r="IJ356" i="53"/>
  <c r="IJ372" i="53"/>
  <c r="JA28" i="53"/>
  <c r="JA30" i="53"/>
  <c r="JA37" i="53"/>
  <c r="JA50" i="53"/>
  <c r="JA160" i="53"/>
  <c r="JA190" i="53"/>
  <c r="JA198" i="53"/>
  <c r="JA212" i="53"/>
  <c r="JA222" i="53"/>
  <c r="JA231" i="53"/>
  <c r="JA244" i="53"/>
  <c r="JA265" i="53"/>
  <c r="JA284" i="53"/>
  <c r="JA300" i="53"/>
  <c r="JA320" i="53"/>
  <c r="JA338" i="53"/>
  <c r="JA359" i="53"/>
  <c r="JA382" i="53"/>
  <c r="JA402" i="53"/>
  <c r="JR86" i="53"/>
  <c r="JR316" i="53"/>
  <c r="JR377" i="53"/>
  <c r="JR396" i="53"/>
  <c r="KI28" i="53"/>
  <c r="KI30" i="53"/>
  <c r="KI103" i="53"/>
  <c r="KI198" i="53"/>
  <c r="KI212" i="53"/>
  <c r="KI214" i="53"/>
  <c r="KI218" i="53"/>
  <c r="KI227" i="53"/>
  <c r="KI229" i="53"/>
  <c r="KI242" i="53"/>
  <c r="KI246" i="53"/>
  <c r="KI248" i="53"/>
  <c r="KI250" i="53"/>
  <c r="KI254" i="53"/>
  <c r="KI265" i="53"/>
  <c r="KI267" i="53"/>
  <c r="KI271" i="53"/>
  <c r="KI279" i="53"/>
  <c r="KI286" i="53"/>
  <c r="KI288" i="53"/>
  <c r="KI290" i="53"/>
  <c r="KI304" i="53"/>
  <c r="KI314" i="53"/>
  <c r="KI322" i="53"/>
  <c r="KI330" i="53"/>
  <c r="KI341" i="53"/>
  <c r="KI352" i="53"/>
  <c r="KI362" i="53"/>
  <c r="KZ23" i="53"/>
  <c r="KZ35" i="53"/>
  <c r="KZ45" i="53"/>
  <c r="KZ49" i="53"/>
  <c r="KZ60" i="53"/>
  <c r="KZ68" i="53"/>
  <c r="KZ84" i="53"/>
  <c r="KZ89" i="53"/>
  <c r="KZ91" i="53"/>
  <c r="KZ114" i="53"/>
  <c r="KZ126" i="53"/>
  <c r="KZ144" i="53"/>
  <c r="KZ159" i="53"/>
  <c r="KZ167" i="53"/>
  <c r="KZ173" i="53"/>
  <c r="KZ183" i="53"/>
  <c r="KZ197" i="53"/>
  <c r="KZ208" i="53"/>
  <c r="KZ222" i="53"/>
  <c r="KZ227" i="53"/>
  <c r="KZ235" i="53"/>
  <c r="KZ244" i="53"/>
  <c r="KZ252" i="53"/>
  <c r="KZ265" i="53"/>
  <c r="KZ273" i="53"/>
  <c r="KZ284" i="53"/>
  <c r="KZ290" i="53"/>
  <c r="KZ294" i="53"/>
  <c r="KZ298" i="53"/>
  <c r="KZ304" i="53"/>
  <c r="KZ312" i="53"/>
  <c r="KZ328" i="53"/>
  <c r="KZ340" i="53"/>
  <c r="KZ342" i="53"/>
  <c r="KZ355" i="53"/>
  <c r="KZ359" i="53"/>
  <c r="KZ370" i="53"/>
  <c r="KZ373" i="53"/>
  <c r="KZ382" i="53"/>
  <c r="KZ393" i="53"/>
  <c r="KZ395" i="53"/>
  <c r="LQ45" i="53"/>
  <c r="LQ47" i="53"/>
  <c r="LQ51" i="53"/>
  <c r="LQ68" i="53"/>
  <c r="LQ72" i="53"/>
  <c r="LQ82" i="53"/>
  <c r="LQ84" i="53"/>
  <c r="LQ89" i="53"/>
  <c r="LQ139" i="53"/>
  <c r="LQ141" i="53"/>
  <c r="LQ144" i="53"/>
  <c r="LQ148" i="53"/>
  <c r="LQ178" i="53"/>
  <c r="LQ181" i="53"/>
  <c r="LQ183" i="53"/>
  <c r="JR287" i="53"/>
  <c r="JR289" i="53"/>
  <c r="JR291" i="53"/>
  <c r="JR355" i="53"/>
  <c r="JR358" i="53"/>
  <c r="JR361" i="53"/>
  <c r="JR363" i="53"/>
  <c r="JR365" i="53"/>
  <c r="JR367" i="53"/>
  <c r="JR370" i="53"/>
  <c r="JR373" i="53"/>
  <c r="JR411" i="53"/>
  <c r="KI47" i="53"/>
  <c r="KI51" i="53"/>
  <c r="KI82" i="53"/>
  <c r="KI84" i="53"/>
  <c r="KI86" i="53"/>
  <c r="KI89" i="53"/>
  <c r="KI91" i="53"/>
  <c r="KI114" i="53"/>
  <c r="KI210" i="53"/>
  <c r="KI224" i="53"/>
  <c r="KI233" i="53"/>
  <c r="KI237" i="53"/>
  <c r="KI258" i="53"/>
  <c r="KI275" i="53"/>
  <c r="KI366" i="53"/>
  <c r="KI384" i="53"/>
  <c r="KI394" i="53"/>
  <c r="KI406" i="53"/>
  <c r="KZ19" i="53"/>
  <c r="KZ21" i="53"/>
  <c r="KZ25" i="53"/>
  <c r="KZ27" i="53"/>
  <c r="KZ29" i="53"/>
  <c r="KZ31" i="53"/>
  <c r="KZ33" i="53"/>
  <c r="KZ42" i="53"/>
  <c r="KZ61" i="53"/>
  <c r="KZ67" i="53"/>
  <c r="KZ81" i="53"/>
  <c r="KZ101" i="53"/>
  <c r="KZ125" i="53"/>
  <c r="KZ140" i="53"/>
  <c r="KZ142" i="53"/>
  <c r="KZ145" i="53"/>
  <c r="KZ155" i="53"/>
  <c r="KZ166" i="53"/>
  <c r="KZ182" i="53"/>
  <c r="KZ184" i="53"/>
  <c r="KZ194" i="53"/>
  <c r="KZ205" i="53"/>
  <c r="KZ209" i="53"/>
  <c r="KZ211" i="53"/>
  <c r="KZ217" i="53"/>
  <c r="KZ223" i="53"/>
  <c r="KZ228" i="53"/>
  <c r="KZ230" i="53"/>
  <c r="KZ245" i="53"/>
  <c r="KZ247" i="53"/>
  <c r="KZ266" i="53"/>
  <c r="KZ268" i="53"/>
  <c r="KZ285" i="53"/>
  <c r="KZ287" i="53"/>
  <c r="KZ295" i="53"/>
  <c r="KZ305" i="53"/>
  <c r="KZ307" i="53"/>
  <c r="KZ323" i="53"/>
  <c r="KZ325" i="53"/>
  <c r="KZ347" i="53"/>
  <c r="KZ349" i="53"/>
  <c r="KZ358" i="53"/>
  <c r="KZ364" i="53"/>
  <c r="KZ379" i="53"/>
  <c r="KZ381" i="53"/>
  <c r="KZ387" i="53"/>
  <c r="KZ397" i="53"/>
  <c r="KZ400" i="53"/>
  <c r="KZ404" i="53"/>
  <c r="KZ407" i="53"/>
  <c r="KZ411" i="53"/>
  <c r="LQ19" i="53"/>
  <c r="LQ21" i="53"/>
  <c r="LQ25" i="53"/>
  <c r="LQ27" i="53"/>
  <c r="LQ29" i="53"/>
  <c r="LQ33" i="53"/>
  <c r="LQ35" i="53"/>
  <c r="LQ42" i="53"/>
  <c r="LQ49" i="53"/>
  <c r="LQ60" i="53"/>
  <c r="LQ86" i="53"/>
  <c r="LQ91" i="53"/>
  <c r="MY24" i="53"/>
  <c r="MY28" i="53"/>
  <c r="MY37" i="53"/>
  <c r="MY258" i="53"/>
  <c r="MY267" i="53"/>
  <c r="KZ275" i="53"/>
  <c r="KZ277" i="53"/>
  <c r="KZ288" i="53"/>
  <c r="KZ292" i="53"/>
  <c r="KZ296" i="53"/>
  <c r="KZ300" i="53"/>
  <c r="KZ315" i="53"/>
  <c r="KZ317" i="53"/>
  <c r="KZ333" i="53"/>
  <c r="KZ335" i="53"/>
  <c r="KZ337" i="53"/>
  <c r="KZ346" i="53"/>
  <c r="KZ353" i="53"/>
  <c r="KZ365" i="53"/>
  <c r="KZ367" i="53"/>
  <c r="KZ377" i="53"/>
  <c r="KZ388" i="53"/>
  <c r="KZ390" i="53"/>
  <c r="KZ398" i="53"/>
  <c r="KZ402" i="53"/>
  <c r="KZ406" i="53"/>
  <c r="LQ28" i="53"/>
  <c r="LQ37" i="53"/>
  <c r="LQ101" i="53"/>
  <c r="LQ112" i="53"/>
  <c r="LQ137" i="53"/>
  <c r="LQ149" i="53"/>
  <c r="LQ157" i="53"/>
  <c r="LQ187" i="53"/>
  <c r="LQ196" i="53"/>
  <c r="LQ226" i="53"/>
  <c r="LQ234" i="53"/>
  <c r="LQ251" i="53"/>
  <c r="LQ264" i="53"/>
  <c r="LQ272" i="53"/>
  <c r="LQ315" i="53"/>
  <c r="LQ323" i="53"/>
  <c r="LQ333" i="53"/>
  <c r="LQ342" i="53"/>
  <c r="LQ353" i="53"/>
  <c r="LQ363" i="53"/>
  <c r="LQ373" i="53"/>
  <c r="LQ386" i="53"/>
  <c r="LQ400" i="53"/>
  <c r="MH19" i="53"/>
  <c r="MH27" i="53"/>
  <c r="MH35" i="53"/>
  <c r="MH47" i="53"/>
  <c r="MH72" i="53"/>
  <c r="MH308" i="53"/>
  <c r="MH318" i="53"/>
  <c r="MH326" i="53"/>
  <c r="MH336" i="53"/>
  <c r="MH348" i="53"/>
  <c r="MH362" i="53"/>
  <c r="MY19" i="53"/>
  <c r="MY23" i="53"/>
  <c r="MY25" i="53"/>
  <c r="MY27" i="53"/>
  <c r="MY31" i="53"/>
  <c r="MY33" i="53"/>
  <c r="MY35" i="53"/>
  <c r="MY45" i="53"/>
  <c r="MY60" i="53"/>
  <c r="MY68" i="53"/>
  <c r="MY167" i="53"/>
  <c r="MY173" i="53"/>
  <c r="MY182" i="53"/>
  <c r="MY187" i="53"/>
  <c r="MY192" i="53"/>
  <c r="MY196" i="53"/>
  <c r="MY226" i="53"/>
  <c r="MY230" i="53"/>
  <c r="MY234" i="53"/>
  <c r="MY238" i="53"/>
  <c r="MY255" i="53"/>
  <c r="MY257" i="53"/>
  <c r="MY266" i="53"/>
  <c r="MY341" i="53"/>
  <c r="LQ185" i="53"/>
  <c r="LQ216" i="53"/>
  <c r="LQ218" i="53"/>
  <c r="LQ222" i="53"/>
  <c r="LQ224" i="53"/>
  <c r="LQ252" i="53"/>
  <c r="LQ254" i="53"/>
  <c r="LQ256" i="53"/>
  <c r="LQ258" i="53"/>
  <c r="LQ290" i="53"/>
  <c r="LQ292" i="53"/>
  <c r="LQ298" i="53"/>
  <c r="LQ407" i="53"/>
  <c r="MH24" i="53"/>
  <c r="MH56" i="53"/>
  <c r="MH85" i="53"/>
  <c r="MH215" i="53"/>
  <c r="MH217" i="53"/>
  <c r="MH219" i="53"/>
  <c r="MH223" i="53"/>
  <c r="MH226" i="53"/>
  <c r="MH228" i="53"/>
  <c r="MH230" i="53"/>
  <c r="MH232" i="53"/>
  <c r="MH249" i="53"/>
  <c r="MH255" i="53"/>
  <c r="MH257" i="53"/>
  <c r="MH264" i="53"/>
  <c r="MH266" i="53"/>
  <c r="MH268" i="53"/>
  <c r="MH270" i="53"/>
  <c r="MH289" i="53"/>
  <c r="MH295" i="53"/>
  <c r="MH297" i="53"/>
  <c r="MH299" i="53"/>
  <c r="MH301" i="53"/>
  <c r="MH305" i="53"/>
  <c r="MH366" i="53"/>
  <c r="MH384" i="53"/>
  <c r="MH394" i="53"/>
  <c r="MH406" i="53"/>
  <c r="MY42" i="53"/>
  <c r="MY67" i="53"/>
  <c r="MY71" i="53"/>
  <c r="MY74" i="53"/>
  <c r="MY162" i="53"/>
  <c r="MY164" i="53"/>
  <c r="MY166" i="53"/>
  <c r="MY172" i="53"/>
  <c r="MY178" i="53"/>
  <c r="MY183" i="53"/>
  <c r="MY188" i="53"/>
  <c r="MY193" i="53"/>
  <c r="MY197" i="53"/>
  <c r="MY204" i="53"/>
  <c r="MY208" i="53"/>
  <c r="MY212" i="53"/>
  <c r="MY216" i="53"/>
  <c r="MY222" i="53"/>
  <c r="MY227" i="53"/>
  <c r="LQ288" i="53"/>
  <c r="LQ294" i="53"/>
  <c r="LQ296" i="53"/>
  <c r="LQ300" i="53"/>
  <c r="LQ319" i="53"/>
  <c r="LQ327" i="53"/>
  <c r="LQ337" i="53"/>
  <c r="LQ349" i="53"/>
  <c r="LQ358" i="53"/>
  <c r="LQ367" i="53"/>
  <c r="LQ381" i="53"/>
  <c r="LQ390" i="53"/>
  <c r="MH22" i="53"/>
  <c r="MH28" i="53"/>
  <c r="MH30" i="53"/>
  <c r="MH37" i="53"/>
  <c r="MH48" i="53"/>
  <c r="MH52" i="53"/>
  <c r="MH74" i="53"/>
  <c r="MH81" i="53"/>
  <c r="MH213" i="53"/>
  <c r="MH236" i="53"/>
  <c r="MH253" i="53"/>
  <c r="MY306" i="53"/>
  <c r="MY308" i="53"/>
  <c r="MY312" i="53"/>
  <c r="MY314" i="53"/>
  <c r="MY316" i="53"/>
  <c r="MY318" i="53"/>
  <c r="MY320" i="53"/>
  <c r="MY322" i="53"/>
  <c r="MY324" i="53"/>
  <c r="MY326" i="53"/>
  <c r="MY328" i="53"/>
  <c r="OG19" i="53"/>
  <c r="OG23" i="53"/>
  <c r="OG27" i="53"/>
  <c r="OG31" i="53"/>
  <c r="OG35" i="53"/>
  <c r="OG46" i="53"/>
  <c r="OG52" i="53"/>
  <c r="OG61" i="53"/>
  <c r="OG71" i="53"/>
  <c r="OG81" i="53"/>
  <c r="OG88" i="53"/>
  <c r="OG92" i="53"/>
  <c r="OG103" i="53"/>
  <c r="OG112" i="53"/>
  <c r="OG218" i="53"/>
  <c r="OX212" i="53"/>
  <c r="OX214" i="53"/>
  <c r="OX222" i="53"/>
  <c r="OX224" i="53"/>
  <c r="OX227" i="53"/>
  <c r="OX229" i="53"/>
  <c r="OX248" i="53"/>
  <c r="OX250" i="53"/>
  <c r="OX252" i="53"/>
  <c r="OX256" i="53"/>
  <c r="OX258" i="53"/>
  <c r="OX288" i="53"/>
  <c r="OX290" i="53"/>
  <c r="OX292" i="53"/>
  <c r="OX296" i="53"/>
  <c r="OX298" i="53"/>
  <c r="OX315" i="53"/>
  <c r="OX349" i="53"/>
  <c r="OX356" i="53"/>
  <c r="OX367" i="53"/>
  <c r="MY352" i="53"/>
  <c r="MY362" i="53"/>
  <c r="MY372" i="53"/>
  <c r="MY384" i="53"/>
  <c r="MY394" i="53"/>
  <c r="MY406" i="53"/>
  <c r="OG72" i="53"/>
  <c r="OG89" i="53"/>
  <c r="OG104" i="53"/>
  <c r="OG121" i="53"/>
  <c r="OG156" i="53"/>
  <c r="OG159" i="53"/>
  <c r="OG161" i="53"/>
  <c r="OG163" i="53"/>
  <c r="OG165" i="53"/>
  <c r="OG167" i="53"/>
  <c r="OG169" i="53"/>
  <c r="OG173" i="53"/>
  <c r="OG175" i="53"/>
  <c r="OG178" i="53"/>
  <c r="OG181" i="53"/>
  <c r="OG183" i="53"/>
  <c r="OG185" i="53"/>
  <c r="OG188" i="53"/>
  <c r="OG191" i="53"/>
  <c r="OG217" i="53"/>
  <c r="OG219" i="53"/>
  <c r="OG223" i="53"/>
  <c r="OG234" i="53"/>
  <c r="OG236" i="53"/>
  <c r="OG249" i="53"/>
  <c r="OG255" i="53"/>
  <c r="OG257" i="53"/>
  <c r="OG274" i="53"/>
  <c r="OG280" i="53"/>
  <c r="OG285" i="53"/>
  <c r="OG287" i="53"/>
  <c r="OG289" i="53"/>
  <c r="OG293" i="53"/>
  <c r="OG297" i="53"/>
  <c r="OG307" i="53"/>
  <c r="OG317" i="53"/>
  <c r="OG325" i="53"/>
  <c r="OG335" i="53"/>
  <c r="OG347" i="53"/>
  <c r="OG355" i="53"/>
  <c r="OG365" i="53"/>
  <c r="OG379" i="53"/>
  <c r="OG388" i="53"/>
  <c r="OG397" i="53"/>
  <c r="OG411" i="53"/>
  <c r="OX24" i="53"/>
  <c r="OX28" i="53"/>
  <c r="OX37" i="53"/>
  <c r="MY231" i="53"/>
  <c r="MY235" i="53"/>
  <c r="MY240" i="53"/>
  <c r="MY244" i="53"/>
  <c r="MY248" i="53"/>
  <c r="MY252" i="53"/>
  <c r="MY254" i="53"/>
  <c r="MY265" i="53"/>
  <c r="MY305" i="53"/>
  <c r="MY311" i="53"/>
  <c r="MY315" i="53"/>
  <c r="MY319" i="53"/>
  <c r="OG21" i="53"/>
  <c r="OG25" i="53"/>
  <c r="OG29" i="53"/>
  <c r="OG33" i="53"/>
  <c r="OG42" i="53"/>
  <c r="OG209" i="53"/>
  <c r="OG213" i="53"/>
  <c r="OG228" i="53"/>
  <c r="OG232" i="53"/>
  <c r="OG241" i="53"/>
  <c r="OG253" i="53"/>
  <c r="OG270" i="53"/>
  <c r="OG278" i="53"/>
  <c r="OX19" i="53"/>
  <c r="OX23" i="53"/>
  <c r="OX27" i="53"/>
  <c r="OX31" i="53"/>
  <c r="OX35" i="53"/>
  <c r="OX46" i="53"/>
  <c r="OX50" i="53"/>
  <c r="OX71" i="53"/>
  <c r="OX77" i="53"/>
  <c r="OX90" i="53"/>
  <c r="OX92" i="53"/>
  <c r="OX101" i="53"/>
  <c r="OX116" i="53"/>
  <c r="OX130" i="53"/>
  <c r="OX133" i="53"/>
  <c r="OX137" i="53"/>
  <c r="OX140" i="53"/>
  <c r="OX142" i="53"/>
  <c r="OX145" i="53"/>
  <c r="OX149" i="53"/>
  <c r="OX151" i="53"/>
  <c r="OX153" i="53"/>
  <c r="OX155" i="53"/>
  <c r="OX157" i="53"/>
  <c r="OX160" i="53"/>
  <c r="OX162" i="53"/>
  <c r="OX164" i="53"/>
  <c r="OX166" i="53"/>
  <c r="OX168" i="53"/>
  <c r="OX172" i="53"/>
  <c r="OX174" i="53"/>
  <c r="OX182" i="53"/>
  <c r="OX184" i="53"/>
  <c r="OX187" i="53"/>
  <c r="OX190" i="53"/>
  <c r="OX192" i="53"/>
  <c r="OX194" i="53"/>
  <c r="OX196" i="53"/>
  <c r="OX198" i="53"/>
  <c r="OX203" i="53"/>
  <c r="OX207" i="53"/>
  <c r="OX209" i="53"/>
  <c r="OX211" i="53"/>
  <c r="OX241" i="53"/>
  <c r="OX243" i="53"/>
  <c r="OX270" i="53"/>
  <c r="OX272" i="53"/>
  <c r="OX278" i="53"/>
  <c r="OX280" i="53"/>
  <c r="OX287" i="53"/>
  <c r="OX305" i="53"/>
  <c r="OX358" i="53"/>
  <c r="OX366" i="53"/>
  <c r="OG246" i="53"/>
  <c r="OG248" i="53"/>
  <c r="OG271" i="53"/>
  <c r="OG273" i="53"/>
  <c r="OG294" i="53"/>
  <c r="OG296" i="53"/>
  <c r="OG313" i="53"/>
  <c r="OG321" i="53"/>
  <c r="OG329" i="53"/>
  <c r="OG340" i="53"/>
  <c r="OG351" i="53"/>
  <c r="OG361" i="53"/>
  <c r="OG370" i="53"/>
  <c r="OG383" i="53"/>
  <c r="OG393" i="53"/>
  <c r="OG404" i="53"/>
  <c r="OX22" i="53"/>
  <c r="OX26" i="53"/>
  <c r="OX30" i="53"/>
  <c r="OX34" i="53"/>
  <c r="OX56" i="53"/>
  <c r="OX61" i="53"/>
  <c r="OX88" i="53"/>
  <c r="OX105" i="53"/>
  <c r="OX112" i="53"/>
  <c r="OX125" i="53"/>
  <c r="OX311" i="53"/>
  <c r="OX323" i="53"/>
  <c r="OX333" i="53"/>
  <c r="OX342" i="53"/>
  <c r="OX352" i="53"/>
  <c r="OX363" i="53"/>
  <c r="OX365" i="53"/>
  <c r="OX372" i="53"/>
  <c r="OX381" i="53"/>
  <c r="OX390" i="53"/>
  <c r="PO45" i="53"/>
  <c r="PO47" i="53"/>
  <c r="PO49" i="53"/>
  <c r="PO51" i="53"/>
  <c r="PO60" i="53"/>
  <c r="PO68" i="53"/>
  <c r="PO72" i="53"/>
  <c r="PO82" i="53"/>
  <c r="PO84" i="53"/>
  <c r="PO86" i="53"/>
  <c r="PO89" i="53"/>
  <c r="PO91" i="53"/>
  <c r="PO141" i="53"/>
  <c r="PO144" i="53"/>
  <c r="PO154" i="53"/>
  <c r="PO161" i="53"/>
  <c r="PO175" i="53"/>
  <c r="OX370" i="53"/>
  <c r="OX398" i="53"/>
  <c r="OX406" i="53"/>
  <c r="OX409" i="53"/>
  <c r="PO359" i="53"/>
  <c r="PO397" i="53"/>
  <c r="PO400" i="53"/>
  <c r="PO404" i="53"/>
  <c r="PO407" i="53"/>
  <c r="QF19" i="53"/>
  <c r="QF25" i="53"/>
  <c r="QF27" i="53"/>
  <c r="QF29" i="53"/>
  <c r="QF88" i="53"/>
  <c r="QF308" i="53"/>
  <c r="QF320" i="53"/>
  <c r="QF329" i="53"/>
  <c r="QF342" i="53"/>
  <c r="QF358" i="53"/>
  <c r="QF367" i="53"/>
  <c r="QF381" i="53"/>
  <c r="QF390" i="53"/>
  <c r="QF400" i="53"/>
  <c r="QF404" i="53"/>
  <c r="QW51" i="53"/>
  <c r="QW150" i="53"/>
  <c r="QW178" i="53"/>
  <c r="QW188" i="53"/>
  <c r="QW208" i="53"/>
  <c r="QW214" i="53"/>
  <c r="QW216" i="53"/>
  <c r="QW218" i="53"/>
  <c r="QW222" i="53"/>
  <c r="QW227" i="53"/>
  <c r="QW233" i="53"/>
  <c r="QW235" i="53"/>
  <c r="QW237" i="53"/>
  <c r="QW240" i="53"/>
  <c r="QW242" i="53"/>
  <c r="QW244" i="53"/>
  <c r="QW265" i="53"/>
  <c r="QW271" i="53"/>
  <c r="QW273" i="53"/>
  <c r="QW275" i="53"/>
  <c r="QW277" i="53"/>
  <c r="QW279" i="53"/>
  <c r="QW284" i="53"/>
  <c r="QW308" i="53"/>
  <c r="QW318" i="53"/>
  <c r="QW336" i="53"/>
  <c r="QW342" i="53"/>
  <c r="QW354" i="53"/>
  <c r="QW356" i="53"/>
  <c r="QW367" i="53"/>
  <c r="QW370" i="53"/>
  <c r="QW390" i="53"/>
  <c r="QW398" i="53"/>
  <c r="QF209" i="53"/>
  <c r="QF211" i="53"/>
  <c r="QF213" i="53"/>
  <c r="QF228" i="53"/>
  <c r="QF230" i="53"/>
  <c r="QF232" i="53"/>
  <c r="QF266" i="53"/>
  <c r="QF268" i="53"/>
  <c r="QF270" i="53"/>
  <c r="QF285" i="53"/>
  <c r="QF287" i="53"/>
  <c r="QF289" i="53"/>
  <c r="QF291" i="53"/>
  <c r="QF293" i="53"/>
  <c r="QF295" i="53"/>
  <c r="QF297" i="53"/>
  <c r="QF299" i="53"/>
  <c r="QF326" i="53"/>
  <c r="QF338" i="53"/>
  <c r="QF351" i="53"/>
  <c r="QF361" i="53"/>
  <c r="QF370" i="53"/>
  <c r="QF383" i="53"/>
  <c r="QF393" i="53"/>
  <c r="QF407" i="53"/>
  <c r="QF411" i="53"/>
  <c r="QW21" i="53"/>
  <c r="QW45" i="53"/>
  <c r="QW49" i="53"/>
  <c r="QW60" i="53"/>
  <c r="QW68" i="53"/>
  <c r="QW82" i="53"/>
  <c r="QW86" i="53"/>
  <c r="QW91" i="53"/>
  <c r="QW104" i="53"/>
  <c r="QW121" i="53"/>
  <c r="QW134" i="53"/>
  <c r="QW141" i="53"/>
  <c r="QW148" i="53"/>
  <c r="QW152" i="53"/>
  <c r="QW156" i="53"/>
  <c r="QW161" i="53"/>
  <c r="QW165" i="53"/>
  <c r="QW169" i="53"/>
  <c r="QW175" i="53"/>
  <c r="QW181" i="53"/>
  <c r="QW185" i="53"/>
  <c r="QW191" i="53"/>
  <c r="QW195" i="53"/>
  <c r="QW212" i="53"/>
  <c r="QW231" i="53"/>
  <c r="QW248" i="53"/>
  <c r="QW338" i="53"/>
  <c r="QW341" i="53"/>
  <c r="QW349" i="53"/>
  <c r="QW359" i="53"/>
  <c r="QW362" i="53"/>
  <c r="QW373" i="53"/>
  <c r="QW409" i="53"/>
  <c r="OX400" i="53"/>
  <c r="OX407" i="53"/>
  <c r="OX411" i="53"/>
  <c r="PO334" i="53"/>
  <c r="PO338" i="53"/>
  <c r="PO367" i="53"/>
  <c r="PO379" i="53"/>
  <c r="PO381" i="53"/>
  <c r="QF22" i="53"/>
  <c r="QF37" i="53"/>
  <c r="QF101" i="53"/>
  <c r="QF112" i="53"/>
  <c r="QF125" i="53"/>
  <c r="QF137" i="53"/>
  <c r="QF149" i="53"/>
  <c r="QF157" i="53"/>
  <c r="QF166" i="53"/>
  <c r="QF187" i="53"/>
  <c r="QF196" i="53"/>
  <c r="QW289" i="53"/>
  <c r="QW291" i="53"/>
  <c r="QW293" i="53"/>
  <c r="QW314" i="53"/>
  <c r="QW346" i="53"/>
  <c r="QW348" i="53"/>
  <c r="QW353" i="53"/>
  <c r="QW381" i="53"/>
  <c r="QW400" i="53"/>
  <c r="PO185" i="53"/>
  <c r="PO191" i="53"/>
  <c r="PO193" i="53"/>
  <c r="PO195" i="53"/>
  <c r="PO206" i="53"/>
  <c r="PO210" i="53"/>
  <c r="PO323" i="53"/>
  <c r="PO325" i="53"/>
  <c r="QF102" i="53"/>
  <c r="QF104" i="53"/>
  <c r="QF114" i="53"/>
  <c r="QF121" i="53"/>
  <c r="QF134" i="53"/>
  <c r="QF150" i="53"/>
  <c r="QF152" i="53"/>
  <c r="QF154" i="53"/>
  <c r="QF156" i="53"/>
  <c r="QF159" i="53"/>
  <c r="QF161" i="53"/>
  <c r="QF163" i="53"/>
  <c r="QF165" i="53"/>
  <c r="QF175" i="53"/>
  <c r="QF178" i="53"/>
  <c r="QF181" i="53"/>
  <c r="QF183" i="53"/>
  <c r="QF185" i="53"/>
  <c r="QF195" i="53"/>
  <c r="QF197" i="53"/>
  <c r="QF202" i="53"/>
  <c r="QF204" i="53"/>
  <c r="QF206" i="53"/>
  <c r="QF214" i="53"/>
  <c r="QF216" i="53"/>
  <c r="QF218" i="53"/>
  <c r="QF222" i="53"/>
  <c r="QF224" i="53"/>
  <c r="QF233" i="53"/>
  <c r="QF235" i="53"/>
  <c r="QF237" i="53"/>
  <c r="QF240" i="53"/>
  <c r="QF242" i="53"/>
  <c r="QF244" i="53"/>
  <c r="QF246" i="53"/>
  <c r="QF248" i="53"/>
  <c r="QF250" i="53"/>
  <c r="QF252" i="53"/>
  <c r="QF254" i="53"/>
  <c r="QF256" i="53"/>
  <c r="QF258" i="53"/>
  <c r="QF271" i="53"/>
  <c r="QF273" i="53"/>
  <c r="QF275" i="53"/>
  <c r="QF277" i="53"/>
  <c r="QF279" i="53"/>
  <c r="QF292" i="53"/>
  <c r="QF300" i="53"/>
  <c r="QF313" i="53"/>
  <c r="QF323" i="53"/>
  <c r="QF355" i="53"/>
  <c r="QF365" i="53"/>
  <c r="QF379" i="53"/>
  <c r="QF388" i="53"/>
  <c r="QF397" i="53"/>
  <c r="QF406" i="53"/>
  <c r="QW24" i="53"/>
  <c r="QW26" i="53"/>
  <c r="QW28" i="53"/>
  <c r="QW30" i="53"/>
  <c r="QW34" i="53"/>
  <c r="QW37" i="53"/>
  <c r="QW299" i="53"/>
  <c r="QW311" i="53"/>
  <c r="QW319" i="53"/>
  <c r="QW365" i="53"/>
  <c r="QW386" i="53"/>
  <c r="QW394" i="53"/>
  <c r="QW33" i="53"/>
  <c r="QW25" i="53"/>
  <c r="QW22" i="53"/>
  <c r="QW29" i="53"/>
  <c r="QW210" i="53"/>
  <c r="QW228" i="53"/>
  <c r="QW230" i="53"/>
  <c r="QW246" i="53"/>
  <c r="QW266" i="53"/>
  <c r="QW268" i="53"/>
  <c r="QW286" i="53"/>
  <c r="QW297" i="53"/>
  <c r="QW301" i="53"/>
  <c r="QW307" i="53"/>
  <c r="QW313" i="53"/>
  <c r="QW317" i="53"/>
  <c r="QW321" i="53"/>
  <c r="QW325" i="53"/>
  <c r="QW329" i="53"/>
  <c r="QW335" i="53"/>
  <c r="QW340" i="53"/>
  <c r="QW347" i="53"/>
  <c r="QW351" i="53"/>
  <c r="QW355" i="53"/>
  <c r="QW361" i="53"/>
  <c r="QW379" i="53"/>
  <c r="QW383" i="53"/>
  <c r="QW388" i="53"/>
  <c r="QW393" i="53"/>
  <c r="QW397" i="53"/>
  <c r="QW404" i="53"/>
  <c r="QW47" i="53"/>
  <c r="QW50" i="53"/>
  <c r="QW72" i="53"/>
  <c r="QW84" i="53"/>
  <c r="QW144" i="53"/>
  <c r="QW149" i="53"/>
  <c r="QW154" i="53"/>
  <c r="QW163" i="53"/>
  <c r="QW173" i="53"/>
  <c r="QW183" i="53"/>
  <c r="QW187" i="53"/>
  <c r="QW193" i="53"/>
  <c r="QW224" i="53"/>
  <c r="QW232" i="53"/>
  <c r="QW234" i="53"/>
  <c r="QW236" i="53"/>
  <c r="QW238" i="53"/>
  <c r="QW241" i="53"/>
  <c r="QW243" i="53"/>
  <c r="QW250" i="53"/>
  <c r="QW252" i="53"/>
  <c r="QW254" i="53"/>
  <c r="QW256" i="53"/>
  <c r="QW258" i="53"/>
  <c r="QW270" i="53"/>
  <c r="QW272" i="53"/>
  <c r="QW274" i="53"/>
  <c r="QW276" i="53"/>
  <c r="QW278" i="53"/>
  <c r="QW280" i="53"/>
  <c r="QW290" i="53"/>
  <c r="QW292" i="53"/>
  <c r="QW294" i="53"/>
  <c r="QW296" i="53"/>
  <c r="QW300" i="53"/>
  <c r="QW306" i="53"/>
  <c r="QW312" i="53"/>
  <c r="QW316" i="53"/>
  <c r="QW320" i="53"/>
  <c r="QW324" i="53"/>
  <c r="QW328" i="53"/>
  <c r="QW334" i="53"/>
  <c r="QW364" i="53"/>
  <c r="QW368" i="53"/>
  <c r="QW377" i="53"/>
  <c r="QW382" i="53"/>
  <c r="QW387" i="53"/>
  <c r="QW391" i="53"/>
  <c r="QW396" i="53"/>
  <c r="QW402" i="53"/>
  <c r="QW209" i="53"/>
  <c r="QW211" i="53"/>
  <c r="QW229" i="53"/>
  <c r="QW245" i="53"/>
  <c r="QW247" i="53"/>
  <c r="QW267" i="53"/>
  <c r="QW285" i="53"/>
  <c r="QW287" i="53"/>
  <c r="QW42" i="53"/>
  <c r="QW89" i="53"/>
  <c r="QW102" i="53"/>
  <c r="QW114" i="53"/>
  <c r="QW126" i="53"/>
  <c r="QW139" i="53"/>
  <c r="QW159" i="53"/>
  <c r="QW167" i="53"/>
  <c r="QW197" i="53"/>
  <c r="QW202" i="53"/>
  <c r="QW204" i="53"/>
  <c r="QW206" i="53"/>
  <c r="QW213" i="53"/>
  <c r="QW215" i="53"/>
  <c r="QW217" i="53"/>
  <c r="QW219" i="53"/>
  <c r="QW295" i="53"/>
  <c r="QW298" i="53"/>
  <c r="QW304" i="53"/>
  <c r="QW322" i="53"/>
  <c r="QW326" i="53"/>
  <c r="QW330" i="53"/>
  <c r="QW380" i="53"/>
  <c r="QW384" i="53"/>
  <c r="QW389" i="53"/>
  <c r="QF26" i="53"/>
  <c r="QF103" i="53"/>
  <c r="QF105" i="53"/>
  <c r="QF126" i="53"/>
  <c r="QF151" i="53"/>
  <c r="QF153" i="53"/>
  <c r="QF155" i="53"/>
  <c r="QF21" i="53"/>
  <c r="QF23" i="53"/>
  <c r="QF30" i="53"/>
  <c r="QF45" i="53"/>
  <c r="QF47" i="53"/>
  <c r="QF49" i="53"/>
  <c r="QF51" i="53"/>
  <c r="QF60" i="53"/>
  <c r="QF68" i="53"/>
  <c r="QF72" i="53"/>
  <c r="QF85" i="53"/>
  <c r="QF91" i="53"/>
  <c r="QF116" i="53"/>
  <c r="QF139" i="53"/>
  <c r="QF141" i="53"/>
  <c r="QF144" i="53"/>
  <c r="QF148" i="53"/>
  <c r="QF160" i="53"/>
  <c r="QF133" i="53"/>
  <c r="QF33" i="53"/>
  <c r="QF42" i="53"/>
  <c r="QF82" i="53"/>
  <c r="QF86" i="53"/>
  <c r="QF312" i="53"/>
  <c r="QF315" i="53"/>
  <c r="QF318" i="53"/>
  <c r="QF321" i="53"/>
  <c r="QF328" i="53"/>
  <c r="QF333" i="53"/>
  <c r="QF336" i="53"/>
  <c r="QF340" i="53"/>
  <c r="QF350" i="53"/>
  <c r="PY415" i="53"/>
  <c r="QF162" i="53"/>
  <c r="QF164" i="53"/>
  <c r="QF167" i="53"/>
  <c r="QF169" i="53"/>
  <c r="QF173" i="53"/>
  <c r="QF182" i="53"/>
  <c r="QF184" i="53"/>
  <c r="QF188" i="53"/>
  <c r="QF191" i="53"/>
  <c r="QF193" i="53"/>
  <c r="QF198" i="53"/>
  <c r="QF203" i="53"/>
  <c r="QF205" i="53"/>
  <c r="QF208" i="53"/>
  <c r="QF210" i="53"/>
  <c r="QF212" i="53"/>
  <c r="QF217" i="53"/>
  <c r="QF219" i="53"/>
  <c r="QF223" i="53"/>
  <c r="QF227" i="53"/>
  <c r="QF229" i="53"/>
  <c r="QF231" i="53"/>
  <c r="QF236" i="53"/>
  <c r="QF238" i="53"/>
  <c r="QF241" i="53"/>
  <c r="QF253" i="53"/>
  <c r="QF255" i="53"/>
  <c r="QF257" i="53"/>
  <c r="QF265" i="53"/>
  <c r="QF267" i="53"/>
  <c r="QF269" i="53"/>
  <c r="QF274" i="53"/>
  <c r="QF276" i="53"/>
  <c r="QF278" i="53"/>
  <c r="QF284" i="53"/>
  <c r="QF286" i="53"/>
  <c r="QF288" i="53"/>
  <c r="QF290" i="53"/>
  <c r="QF298" i="53"/>
  <c r="QF301" i="53"/>
  <c r="QF306" i="53"/>
  <c r="QF311" i="53"/>
  <c r="QF314" i="53"/>
  <c r="QF317" i="53"/>
  <c r="QF324" i="53"/>
  <c r="QF327" i="53"/>
  <c r="QF330" i="53"/>
  <c r="QF335" i="53"/>
  <c r="QF346" i="53"/>
  <c r="QF349" i="53"/>
  <c r="QF352" i="53"/>
  <c r="QF356" i="53"/>
  <c r="QF362" i="53"/>
  <c r="QF366" i="53"/>
  <c r="QF372" i="53"/>
  <c r="QF380" i="53"/>
  <c r="QF384" i="53"/>
  <c r="QF389" i="53"/>
  <c r="QF394" i="53"/>
  <c r="QF398" i="53"/>
  <c r="QF34" i="53"/>
  <c r="QF84" i="53"/>
  <c r="QF89" i="53"/>
  <c r="QF245" i="53"/>
  <c r="QF247" i="53"/>
  <c r="QF249" i="53"/>
  <c r="QF294" i="53"/>
  <c r="QF304" i="53"/>
  <c r="QF307" i="53"/>
  <c r="QF316" i="53"/>
  <c r="QF319" i="53"/>
  <c r="QF322" i="53"/>
  <c r="QF325" i="53"/>
  <c r="QF334" i="53"/>
  <c r="QF337" i="53"/>
  <c r="QF341" i="53"/>
  <c r="QF347" i="53"/>
  <c r="QF354" i="53"/>
  <c r="QF359" i="53"/>
  <c r="QF364" i="53"/>
  <c r="QF368" i="53"/>
  <c r="QF377" i="53"/>
  <c r="QF382" i="53"/>
  <c r="QF387" i="53"/>
  <c r="QF391" i="53"/>
  <c r="QF396" i="53"/>
  <c r="QF409" i="53"/>
  <c r="PO28" i="53"/>
  <c r="PO37" i="53"/>
  <c r="PO319" i="53"/>
  <c r="PO321" i="53"/>
  <c r="PO347" i="53"/>
  <c r="PO349" i="53"/>
  <c r="PO370" i="53"/>
  <c r="PO373" i="53"/>
  <c r="PO393" i="53"/>
  <c r="PO395" i="53"/>
  <c r="PO22" i="53"/>
  <c r="PO30" i="53"/>
  <c r="PO103" i="53"/>
  <c r="PO105" i="53"/>
  <c r="PO130" i="53"/>
  <c r="PO153" i="53"/>
  <c r="PO182" i="53"/>
  <c r="PO205" i="53"/>
  <c r="PO364" i="53"/>
  <c r="PO411" i="53"/>
  <c r="PO24" i="53"/>
  <c r="PO311" i="53"/>
  <c r="PO313" i="53"/>
  <c r="PO327" i="53"/>
  <c r="PO329" i="53"/>
  <c r="PO355" i="53"/>
  <c r="PO358" i="53"/>
  <c r="PO368" i="53"/>
  <c r="PO383" i="53"/>
  <c r="PO386" i="53"/>
  <c r="PO163" i="53"/>
  <c r="PO212" i="53"/>
  <c r="PO214" i="53"/>
  <c r="PO224" i="53"/>
  <c r="PO229" i="53"/>
  <c r="PO231" i="53"/>
  <c r="PO233" i="53"/>
  <c r="PO242" i="53"/>
  <c r="PO246" i="53"/>
  <c r="PO248" i="53"/>
  <c r="PO250" i="53"/>
  <c r="PO258" i="53"/>
  <c r="PO267" i="53"/>
  <c r="PO269" i="53"/>
  <c r="PO271" i="53"/>
  <c r="PO279" i="53"/>
  <c r="PO286" i="53"/>
  <c r="PO288" i="53"/>
  <c r="PO290" i="53"/>
  <c r="PO298" i="53"/>
  <c r="PO300" i="53"/>
  <c r="PO304" i="53"/>
  <c r="PO315" i="53"/>
  <c r="PO317" i="53"/>
  <c r="PO333" i="53"/>
  <c r="PO335" i="53"/>
  <c r="PO337" i="53"/>
  <c r="PO340" i="53"/>
  <c r="PO342" i="53"/>
  <c r="PO361" i="53"/>
  <c r="PO363" i="53"/>
  <c r="PO365" i="53"/>
  <c r="PO388" i="53"/>
  <c r="PO390" i="53"/>
  <c r="PO402" i="53"/>
  <c r="PO406" i="53"/>
  <c r="PO409" i="53"/>
  <c r="PO21" i="53"/>
  <c r="PO25" i="53"/>
  <c r="PO29" i="53"/>
  <c r="PO33" i="53"/>
  <c r="PO42" i="53"/>
  <c r="PO102" i="53"/>
  <c r="PO114" i="53"/>
  <c r="PO126" i="53"/>
  <c r="PO139" i="53"/>
  <c r="PO150" i="53"/>
  <c r="PO159" i="53"/>
  <c r="PO167" i="53"/>
  <c r="PO181" i="53"/>
  <c r="PO188" i="53"/>
  <c r="PO202" i="53"/>
  <c r="PO208" i="53"/>
  <c r="PO218" i="53"/>
  <c r="PO227" i="53"/>
  <c r="PO237" i="53"/>
  <c r="PO244" i="53"/>
  <c r="PO254" i="53"/>
  <c r="PO265" i="53"/>
  <c r="PO275" i="53"/>
  <c r="PO284" i="53"/>
  <c r="PO294" i="53"/>
  <c r="PO19" i="53"/>
  <c r="PO23" i="53"/>
  <c r="PO27" i="53"/>
  <c r="PO31" i="53"/>
  <c r="PO35" i="53"/>
  <c r="PO297" i="53"/>
  <c r="PO46" i="53"/>
  <c r="PO48" i="53"/>
  <c r="PO50" i="53"/>
  <c r="PO52" i="53"/>
  <c r="PO56" i="53"/>
  <c r="PO61" i="53"/>
  <c r="PO67" i="53"/>
  <c r="PO71" i="53"/>
  <c r="PO74" i="53"/>
  <c r="PO77" i="53"/>
  <c r="PO81" i="53"/>
  <c r="PO85" i="53"/>
  <c r="PO88" i="53"/>
  <c r="PO90" i="53"/>
  <c r="PO92" i="53"/>
  <c r="PO104" i="53"/>
  <c r="PO116" i="53"/>
  <c r="PO140" i="53"/>
  <c r="PO142" i="53"/>
  <c r="PO152" i="53"/>
  <c r="PO160" i="53"/>
  <c r="PO162" i="53"/>
  <c r="PO169" i="53"/>
  <c r="PO173" i="53"/>
  <c r="PH415" i="53"/>
  <c r="PO101" i="53"/>
  <c r="PO125" i="53"/>
  <c r="PO134" i="53"/>
  <c r="PO145" i="53"/>
  <c r="PO149" i="53"/>
  <c r="PO156" i="53"/>
  <c r="PO164" i="53"/>
  <c r="PO166" i="53"/>
  <c r="PO178" i="53"/>
  <c r="PO187" i="53"/>
  <c r="PO197" i="53"/>
  <c r="PO207" i="53"/>
  <c r="PO216" i="53"/>
  <c r="PO226" i="53"/>
  <c r="PO235" i="53"/>
  <c r="PO243" i="53"/>
  <c r="PO252" i="53"/>
  <c r="PO264" i="53"/>
  <c r="PO273" i="53"/>
  <c r="PO280" i="53"/>
  <c r="PO293" i="53"/>
  <c r="PO296" i="53"/>
  <c r="PO308" i="53"/>
  <c r="PO314" i="53"/>
  <c r="PO318" i="53"/>
  <c r="PO322" i="53"/>
  <c r="PO326" i="53"/>
  <c r="PO330" i="53"/>
  <c r="PO336" i="53"/>
  <c r="PO341" i="53"/>
  <c r="PO348" i="53"/>
  <c r="PO352" i="53"/>
  <c r="PO356" i="53"/>
  <c r="PO362" i="53"/>
  <c r="PO366" i="53"/>
  <c r="PO372" i="53"/>
  <c r="PO380" i="53"/>
  <c r="PO384" i="53"/>
  <c r="PO389" i="53"/>
  <c r="PO394" i="53"/>
  <c r="PO398" i="53"/>
  <c r="PO183" i="53"/>
  <c r="PO190" i="53"/>
  <c r="PO192" i="53"/>
  <c r="PO194" i="53"/>
  <c r="PO204" i="53"/>
  <c r="PO209" i="53"/>
  <c r="PO211" i="53"/>
  <c r="PO213" i="53"/>
  <c r="PO222" i="53"/>
  <c r="PO228" i="53"/>
  <c r="PO230" i="53"/>
  <c r="PO232" i="53"/>
  <c r="PO240" i="53"/>
  <c r="PO245" i="53"/>
  <c r="PO247" i="53"/>
  <c r="PO249" i="53"/>
  <c r="PO256" i="53"/>
  <c r="PO266" i="53"/>
  <c r="PO268" i="53"/>
  <c r="PO270" i="53"/>
  <c r="PO277" i="53"/>
  <c r="PO285" i="53"/>
  <c r="PO287" i="53"/>
  <c r="PO301" i="53"/>
  <c r="PO112" i="53"/>
  <c r="PO121" i="53"/>
  <c r="PO133" i="53"/>
  <c r="PO137" i="53"/>
  <c r="PO148" i="53"/>
  <c r="PO155" i="53"/>
  <c r="PO157" i="53"/>
  <c r="PO165" i="53"/>
  <c r="PO196" i="53"/>
  <c r="PO198" i="53"/>
  <c r="PO215" i="53"/>
  <c r="PO217" i="53"/>
  <c r="PO234" i="53"/>
  <c r="PO236" i="53"/>
  <c r="PO251" i="53"/>
  <c r="PO253" i="53"/>
  <c r="PO272" i="53"/>
  <c r="PO274" i="53"/>
  <c r="PO292" i="53"/>
  <c r="PO306" i="53"/>
  <c r="PO312" i="53"/>
  <c r="PO316" i="53"/>
  <c r="PO320" i="53"/>
  <c r="PO324" i="53"/>
  <c r="PO328" i="53"/>
  <c r="PO346" i="53"/>
  <c r="PO350" i="53"/>
  <c r="PO354" i="53"/>
  <c r="PO377" i="53"/>
  <c r="PO382" i="53"/>
  <c r="PO387" i="53"/>
  <c r="PO391" i="53"/>
  <c r="PO396" i="53"/>
  <c r="PH414" i="53"/>
  <c r="OX47" i="53"/>
  <c r="OX49" i="53"/>
  <c r="OX72" i="53"/>
  <c r="OX85" i="53"/>
  <c r="OX126" i="53"/>
  <c r="OX134" i="53"/>
  <c r="OX139" i="53"/>
  <c r="OX141" i="53"/>
  <c r="OX144" i="53"/>
  <c r="OX67" i="53"/>
  <c r="OX48" i="53"/>
  <c r="OX60" i="53"/>
  <c r="OX74" i="53"/>
  <c r="OX84" i="53"/>
  <c r="OX86" i="53"/>
  <c r="OX43" i="53"/>
  <c r="OX45" i="53"/>
  <c r="OX52" i="53"/>
  <c r="OX68" i="53"/>
  <c r="OX81" i="53"/>
  <c r="OX89" i="53"/>
  <c r="OX91" i="53"/>
  <c r="OX103" i="53"/>
  <c r="OX114" i="53"/>
  <c r="OX148" i="53"/>
  <c r="OX150" i="53"/>
  <c r="OX152" i="53"/>
  <c r="OX154" i="53"/>
  <c r="OX156" i="53"/>
  <c r="OX159" i="53"/>
  <c r="OX161" i="53"/>
  <c r="OX163" i="53"/>
  <c r="OX165" i="53"/>
  <c r="OX167" i="53"/>
  <c r="OX169" i="53"/>
  <c r="OX173" i="53"/>
  <c r="OX175" i="53"/>
  <c r="OX178" i="53"/>
  <c r="OX181" i="53"/>
  <c r="OX183" i="53"/>
  <c r="OX185" i="53"/>
  <c r="OX188" i="53"/>
  <c r="OX191" i="53"/>
  <c r="OX193" i="53"/>
  <c r="OX195" i="53"/>
  <c r="OX197" i="53"/>
  <c r="OX202" i="53"/>
  <c r="OX204" i="53"/>
  <c r="OX213" i="53"/>
  <c r="OX215" i="53"/>
  <c r="OX217" i="53"/>
  <c r="OX231" i="53"/>
  <c r="OX233" i="53"/>
  <c r="OX235" i="53"/>
  <c r="OX237" i="53"/>
  <c r="OX249" i="53"/>
  <c r="OX251" i="53"/>
  <c r="OX253" i="53"/>
  <c r="OX269" i="53"/>
  <c r="OX271" i="53"/>
  <c r="OX273" i="53"/>
  <c r="OX275" i="53"/>
  <c r="OX289" i="53"/>
  <c r="OX291" i="53"/>
  <c r="OX293" i="53"/>
  <c r="OX307" i="53"/>
  <c r="OX313" i="53"/>
  <c r="OX317" i="53"/>
  <c r="OX321" i="53"/>
  <c r="OX325" i="53"/>
  <c r="OX329" i="53"/>
  <c r="OX335" i="53"/>
  <c r="OX340" i="53"/>
  <c r="OX347" i="53"/>
  <c r="OX351" i="53"/>
  <c r="OX355" i="53"/>
  <c r="OX361" i="53"/>
  <c r="OX379" i="53"/>
  <c r="OX383" i="53"/>
  <c r="OX388" i="53"/>
  <c r="OX393" i="53"/>
  <c r="OX397" i="53"/>
  <c r="OX404" i="53"/>
  <c r="OX206" i="53"/>
  <c r="OX208" i="53"/>
  <c r="OX210" i="53"/>
  <c r="OX223" i="53"/>
  <c r="OX226" i="53"/>
  <c r="OX228" i="53"/>
  <c r="OX240" i="53"/>
  <c r="OX242" i="53"/>
  <c r="OX244" i="53"/>
  <c r="OX246" i="53"/>
  <c r="OX257" i="53"/>
  <c r="OX264" i="53"/>
  <c r="OX266" i="53"/>
  <c r="OX277" i="53"/>
  <c r="OX279" i="53"/>
  <c r="OX284" i="53"/>
  <c r="OX286" i="53"/>
  <c r="OX297" i="53"/>
  <c r="OX299" i="53"/>
  <c r="OX301" i="53"/>
  <c r="OX306" i="53"/>
  <c r="OX312" i="53"/>
  <c r="OX316" i="53"/>
  <c r="OX320" i="53"/>
  <c r="OX324" i="53"/>
  <c r="OX328" i="53"/>
  <c r="OX334" i="53"/>
  <c r="OX338" i="53"/>
  <c r="OX346" i="53"/>
  <c r="OX350" i="53"/>
  <c r="OX354" i="53"/>
  <c r="OX359" i="53"/>
  <c r="OX364" i="53"/>
  <c r="OX368" i="53"/>
  <c r="OX377" i="53"/>
  <c r="OX382" i="53"/>
  <c r="OX387" i="53"/>
  <c r="OX391" i="53"/>
  <c r="OX396" i="53"/>
  <c r="OX402" i="53"/>
  <c r="OX205" i="53"/>
  <c r="OX216" i="53"/>
  <c r="OX218" i="53"/>
  <c r="OX232" i="53"/>
  <c r="OX234" i="53"/>
  <c r="OX236" i="53"/>
  <c r="OX254" i="53"/>
  <c r="OX274" i="53"/>
  <c r="OX294" i="53"/>
  <c r="OX121" i="53"/>
  <c r="OX245" i="53"/>
  <c r="OX265" i="53"/>
  <c r="OX267" i="53"/>
  <c r="OX285" i="53"/>
  <c r="OX300" i="53"/>
  <c r="OX304" i="53"/>
  <c r="OX308" i="53"/>
  <c r="OX314" i="53"/>
  <c r="OX318" i="53"/>
  <c r="OX322" i="53"/>
  <c r="OX326" i="53"/>
  <c r="OX330" i="53"/>
  <c r="OX336" i="53"/>
  <c r="OX341" i="53"/>
  <c r="OX348" i="53"/>
  <c r="OX380" i="53"/>
  <c r="OX384" i="53"/>
  <c r="OX389" i="53"/>
  <c r="OX394" i="53"/>
  <c r="OG45" i="53"/>
  <c r="OG60" i="53"/>
  <c r="OG85" i="53"/>
  <c r="OG91" i="53"/>
  <c r="OG126" i="53"/>
  <c r="OI415" i="53"/>
  <c r="OI416" i="53" s="1"/>
  <c r="OI421" i="53" s="1"/>
  <c r="OG47" i="53"/>
  <c r="OG49" i="53"/>
  <c r="OG74" i="53"/>
  <c r="OG82" i="53"/>
  <c r="OG114" i="53"/>
  <c r="OG134" i="53"/>
  <c r="OG139" i="53"/>
  <c r="OG141" i="53"/>
  <c r="OG144" i="53"/>
  <c r="OG148" i="53"/>
  <c r="OG150" i="53"/>
  <c r="OG152" i="53"/>
  <c r="OG154" i="53"/>
  <c r="OG51" i="53"/>
  <c r="OG68" i="53"/>
  <c r="OG84" i="53"/>
  <c r="OG86" i="53"/>
  <c r="OG102" i="53"/>
  <c r="OG193" i="53"/>
  <c r="OG195" i="53"/>
  <c r="OG197" i="53"/>
  <c r="OG202" i="53"/>
  <c r="OG204" i="53"/>
  <c r="OG208" i="53"/>
  <c r="OG211" i="53"/>
  <c r="OG226" i="53"/>
  <c r="OG231" i="53"/>
  <c r="OG238" i="53"/>
  <c r="OG250" i="53"/>
  <c r="OG252" i="53"/>
  <c r="OG264" i="53"/>
  <c r="OG266" i="53"/>
  <c r="OG268" i="53"/>
  <c r="OG275" i="53"/>
  <c r="OG277" i="53"/>
  <c r="OG291" i="53"/>
  <c r="OG298" i="53"/>
  <c r="OG300" i="53"/>
  <c r="OG304" i="53"/>
  <c r="OG306" i="53"/>
  <c r="OG312" i="53"/>
  <c r="OG316" i="53"/>
  <c r="OG320" i="53"/>
  <c r="OG324" i="53"/>
  <c r="OG328" i="53"/>
  <c r="OG334" i="53"/>
  <c r="OG338" i="53"/>
  <c r="OG346" i="53"/>
  <c r="OG350" i="53"/>
  <c r="OG354" i="53"/>
  <c r="OG359" i="53"/>
  <c r="OG364" i="53"/>
  <c r="OG368" i="53"/>
  <c r="OG377" i="53"/>
  <c r="OG382" i="53"/>
  <c r="OG387" i="53"/>
  <c r="OG391" i="53"/>
  <c r="OG396" i="53"/>
  <c r="OG402" i="53"/>
  <c r="OG409" i="53"/>
  <c r="OG207" i="53"/>
  <c r="OG215" i="53"/>
  <c r="OG222" i="53"/>
  <c r="OG233" i="53"/>
  <c r="OG235" i="53"/>
  <c r="OG243" i="53"/>
  <c r="OG245" i="53"/>
  <c r="OG247" i="53"/>
  <c r="OG254" i="53"/>
  <c r="OG256" i="53"/>
  <c r="OG272" i="53"/>
  <c r="OG279" i="53"/>
  <c r="OG284" i="53"/>
  <c r="OG286" i="53"/>
  <c r="OG288" i="53"/>
  <c r="OG295" i="53"/>
  <c r="OG311" i="53"/>
  <c r="OG315" i="53"/>
  <c r="OG319" i="53"/>
  <c r="OG323" i="53"/>
  <c r="OG327" i="53"/>
  <c r="OG333" i="53"/>
  <c r="OG337" i="53"/>
  <c r="OG342" i="53"/>
  <c r="OG349" i="53"/>
  <c r="OG353" i="53"/>
  <c r="OG358" i="53"/>
  <c r="OG363" i="53"/>
  <c r="OG367" i="53"/>
  <c r="OG373" i="53"/>
  <c r="OG381" i="53"/>
  <c r="OG386" i="53"/>
  <c r="OG390" i="53"/>
  <c r="OG395" i="53"/>
  <c r="OG400" i="53"/>
  <c r="OG407" i="53"/>
  <c r="OG155" i="53"/>
  <c r="OG157" i="53"/>
  <c r="OG160" i="53"/>
  <c r="OG162" i="53"/>
  <c r="OG164" i="53"/>
  <c r="OG166" i="53"/>
  <c r="OG168" i="53"/>
  <c r="OG172" i="53"/>
  <c r="OG174" i="53"/>
  <c r="OG182" i="53"/>
  <c r="OG184" i="53"/>
  <c r="OG187" i="53"/>
  <c r="OG190" i="53"/>
  <c r="OG192" i="53"/>
  <c r="OG194" i="53"/>
  <c r="OG196" i="53"/>
  <c r="OG198" i="53"/>
  <c r="OG203" i="53"/>
  <c r="OG206" i="53"/>
  <c r="OG212" i="53"/>
  <c r="OG224" i="53"/>
  <c r="OG227" i="53"/>
  <c r="OG230" i="53"/>
  <c r="OG237" i="53"/>
  <c r="OG240" i="53"/>
  <c r="OG251" i="53"/>
  <c r="OG258" i="53"/>
  <c r="OG265" i="53"/>
  <c r="OG267" i="53"/>
  <c r="OG269" i="53"/>
  <c r="OG276" i="53"/>
  <c r="OG290" i="53"/>
  <c r="OG292" i="53"/>
  <c r="OG299" i="53"/>
  <c r="OG301" i="53"/>
  <c r="OG305" i="53"/>
  <c r="OG308" i="53"/>
  <c r="OG314" i="53"/>
  <c r="OG318" i="53"/>
  <c r="OG322" i="53"/>
  <c r="OG326" i="53"/>
  <c r="OG330" i="53"/>
  <c r="OG336" i="53"/>
  <c r="OG341" i="53"/>
  <c r="OG348" i="53"/>
  <c r="OG352" i="53"/>
  <c r="OG356" i="53"/>
  <c r="OG362" i="53"/>
  <c r="OG366" i="53"/>
  <c r="OG372" i="53"/>
  <c r="OG380" i="53"/>
  <c r="OG384" i="53"/>
  <c r="OG389" i="53"/>
  <c r="OG394" i="53"/>
  <c r="OG398" i="53"/>
  <c r="OG406" i="53"/>
  <c r="MY51" i="53"/>
  <c r="MY56" i="53"/>
  <c r="MY77" i="53"/>
  <c r="MY21" i="53"/>
  <c r="MY26" i="53"/>
  <c r="MY29" i="53"/>
  <c r="MY34" i="53"/>
  <c r="MY46" i="53"/>
  <c r="MY48" i="53"/>
  <c r="MY61" i="53"/>
  <c r="MY72" i="53"/>
  <c r="MY50" i="53"/>
  <c r="MY333" i="53"/>
  <c r="MY330" i="53"/>
  <c r="MY334" i="53"/>
  <c r="MW421" i="53"/>
  <c r="MR415" i="53"/>
  <c r="MR416" i="53" s="1"/>
  <c r="MR414" i="53"/>
  <c r="MY329" i="53"/>
  <c r="MY335" i="53"/>
  <c r="MY340" i="53"/>
  <c r="MY347" i="53"/>
  <c r="MY351" i="53"/>
  <c r="MY355" i="53"/>
  <c r="MY361" i="53"/>
  <c r="MY365" i="53"/>
  <c r="MY370" i="53"/>
  <c r="MY379" i="53"/>
  <c r="MY383" i="53"/>
  <c r="MY388" i="53"/>
  <c r="MY393" i="53"/>
  <c r="MY397" i="53"/>
  <c r="MY404" i="53"/>
  <c r="MY411" i="53"/>
  <c r="MY338" i="53"/>
  <c r="MY346" i="53"/>
  <c r="MY350" i="53"/>
  <c r="MY354" i="53"/>
  <c r="MY359" i="53"/>
  <c r="MY364" i="53"/>
  <c r="MY368" i="53"/>
  <c r="MY377" i="53"/>
  <c r="MY382" i="53"/>
  <c r="MY387" i="53"/>
  <c r="MY391" i="53"/>
  <c r="MY396" i="53"/>
  <c r="MY402" i="53"/>
  <c r="MY409" i="53"/>
  <c r="MY337" i="53"/>
  <c r="MY342" i="53"/>
  <c r="MY349" i="53"/>
  <c r="MY353" i="53"/>
  <c r="MY358" i="53"/>
  <c r="MY363" i="53"/>
  <c r="MY367" i="53"/>
  <c r="MY373" i="53"/>
  <c r="MY381" i="53"/>
  <c r="MY386" i="53"/>
  <c r="MY390" i="53"/>
  <c r="MY395" i="53"/>
  <c r="MY400" i="53"/>
  <c r="MY407" i="53"/>
  <c r="MH25" i="53"/>
  <c r="MH33" i="53"/>
  <c r="MH42" i="53"/>
  <c r="MH45" i="53"/>
  <c r="MH50" i="53"/>
  <c r="MH60" i="53"/>
  <c r="MH68" i="53"/>
  <c r="MH77" i="53"/>
  <c r="MH86" i="53"/>
  <c r="MH89" i="53"/>
  <c r="MH91" i="53"/>
  <c r="MH101" i="53"/>
  <c r="MH103" i="53"/>
  <c r="MH105" i="53"/>
  <c r="MH114" i="53"/>
  <c r="MH125" i="53"/>
  <c r="MH21" i="53"/>
  <c r="MH26" i="53"/>
  <c r="MH29" i="53"/>
  <c r="MH34" i="53"/>
  <c r="MH46" i="53"/>
  <c r="MH49" i="53"/>
  <c r="MH51" i="53"/>
  <c r="MH61" i="53"/>
  <c r="MH67" i="53"/>
  <c r="MH71" i="53"/>
  <c r="MH88" i="53"/>
  <c r="MH90" i="53"/>
  <c r="MH92" i="53"/>
  <c r="MH102" i="53"/>
  <c r="MH104" i="53"/>
  <c r="MH112" i="53"/>
  <c r="MH116" i="53"/>
  <c r="MH121" i="53"/>
  <c r="MJ415" i="53"/>
  <c r="MJ416" i="53" s="1"/>
  <c r="MJ421" i="53" s="1"/>
  <c r="MH23" i="53"/>
  <c r="MH31" i="53"/>
  <c r="MH82" i="53"/>
  <c r="MH84" i="53"/>
  <c r="MH126" i="53"/>
  <c r="MH134" i="53"/>
  <c r="MH139" i="53"/>
  <c r="MH141" i="53"/>
  <c r="MH144" i="53"/>
  <c r="MH148" i="53"/>
  <c r="MH150" i="53"/>
  <c r="MH152" i="53"/>
  <c r="MH154" i="53"/>
  <c r="MH156" i="53"/>
  <c r="MH159" i="53"/>
  <c r="MH161" i="53"/>
  <c r="MH163" i="53"/>
  <c r="MH165" i="53"/>
  <c r="MH167" i="53"/>
  <c r="MH169" i="53"/>
  <c r="MH173" i="53"/>
  <c r="MH175" i="53"/>
  <c r="MH178" i="53"/>
  <c r="MH181" i="53"/>
  <c r="MH183" i="53"/>
  <c r="MH185" i="53"/>
  <c r="MH188" i="53"/>
  <c r="MH191" i="53"/>
  <c r="MH193" i="53"/>
  <c r="MH195" i="53"/>
  <c r="MH197" i="53"/>
  <c r="MH202" i="53"/>
  <c r="MH204" i="53"/>
  <c r="MH206" i="53"/>
  <c r="MH208" i="53"/>
  <c r="MH210" i="53"/>
  <c r="MH212" i="53"/>
  <c r="MH234" i="53"/>
  <c r="MH250" i="53"/>
  <c r="MH252" i="53"/>
  <c r="MH272" i="53"/>
  <c r="MH290" i="53"/>
  <c r="MH292" i="53"/>
  <c r="MH307" i="53"/>
  <c r="MH313" i="53"/>
  <c r="MH317" i="53"/>
  <c r="MH321" i="53"/>
  <c r="MH325" i="53"/>
  <c r="MH329" i="53"/>
  <c r="MH335" i="53"/>
  <c r="MH340" i="53"/>
  <c r="MH347" i="53"/>
  <c r="MH351" i="53"/>
  <c r="MH355" i="53"/>
  <c r="MH361" i="53"/>
  <c r="MH365" i="53"/>
  <c r="MH370" i="53"/>
  <c r="MH379" i="53"/>
  <c r="MH383" i="53"/>
  <c r="MH388" i="53"/>
  <c r="MH393" i="53"/>
  <c r="MH397" i="53"/>
  <c r="MH404" i="53"/>
  <c r="MH411" i="53"/>
  <c r="MH214" i="53"/>
  <c r="MH216" i="53"/>
  <c r="MH218" i="53"/>
  <c r="MH222" i="53"/>
  <c r="MH224" i="53"/>
  <c r="MH227" i="53"/>
  <c r="MH229" i="53"/>
  <c r="MH231" i="53"/>
  <c r="MH238" i="53"/>
  <c r="MH241" i="53"/>
  <c r="MH243" i="53"/>
  <c r="MH245" i="53"/>
  <c r="MH247" i="53"/>
  <c r="MH254" i="53"/>
  <c r="MH256" i="53"/>
  <c r="MH258" i="53"/>
  <c r="MH265" i="53"/>
  <c r="MH267" i="53"/>
  <c r="MH269" i="53"/>
  <c r="MH276" i="53"/>
  <c r="MH278" i="53"/>
  <c r="MH280" i="53"/>
  <c r="MH285" i="53"/>
  <c r="MH287" i="53"/>
  <c r="MH294" i="53"/>
  <c r="MH296" i="53"/>
  <c r="MH298" i="53"/>
  <c r="MH300" i="53"/>
  <c r="MH304" i="53"/>
  <c r="MH306" i="53"/>
  <c r="MH312" i="53"/>
  <c r="MH316" i="53"/>
  <c r="MH320" i="53"/>
  <c r="MH324" i="53"/>
  <c r="MH328" i="53"/>
  <c r="MH334" i="53"/>
  <c r="MH338" i="53"/>
  <c r="MH346" i="53"/>
  <c r="MH350" i="53"/>
  <c r="MH354" i="53"/>
  <c r="MH359" i="53"/>
  <c r="MH364" i="53"/>
  <c r="MH368" i="53"/>
  <c r="MH377" i="53"/>
  <c r="MH382" i="53"/>
  <c r="MH387" i="53"/>
  <c r="MH391" i="53"/>
  <c r="MH396" i="53"/>
  <c r="MH402" i="53"/>
  <c r="MH409" i="53"/>
  <c r="MH130" i="53"/>
  <c r="MH133" i="53"/>
  <c r="MH137" i="53"/>
  <c r="MH140" i="53"/>
  <c r="MH142" i="53"/>
  <c r="MH145" i="53"/>
  <c r="MH149" i="53"/>
  <c r="MH151" i="53"/>
  <c r="MH153" i="53"/>
  <c r="MH155" i="53"/>
  <c r="MH157" i="53"/>
  <c r="MH160" i="53"/>
  <c r="MH162" i="53"/>
  <c r="MH164" i="53"/>
  <c r="MH166" i="53"/>
  <c r="MH168" i="53"/>
  <c r="MH172" i="53"/>
  <c r="MH174" i="53"/>
  <c r="MH182" i="53"/>
  <c r="MH184" i="53"/>
  <c r="MH187" i="53"/>
  <c r="MH190" i="53"/>
  <c r="MH192" i="53"/>
  <c r="MH194" i="53"/>
  <c r="MH196" i="53"/>
  <c r="MH198" i="53"/>
  <c r="MH203" i="53"/>
  <c r="MH205" i="53"/>
  <c r="MH207" i="53"/>
  <c r="MH209" i="53"/>
  <c r="MH211" i="53"/>
  <c r="MH233" i="53"/>
  <c r="MH235" i="53"/>
  <c r="MH251" i="53"/>
  <c r="MH271" i="53"/>
  <c r="MH273" i="53"/>
  <c r="MH291" i="53"/>
  <c r="MH311" i="53"/>
  <c r="MH315" i="53"/>
  <c r="MH319" i="53"/>
  <c r="MH323" i="53"/>
  <c r="MH327" i="53"/>
  <c r="MH333" i="53"/>
  <c r="MH337" i="53"/>
  <c r="MH342" i="53"/>
  <c r="MH349" i="53"/>
  <c r="MH353" i="53"/>
  <c r="MH358" i="53"/>
  <c r="MH363" i="53"/>
  <c r="MH367" i="53"/>
  <c r="MH373" i="53"/>
  <c r="MH381" i="53"/>
  <c r="MH386" i="53"/>
  <c r="MH390" i="53"/>
  <c r="MH395" i="53"/>
  <c r="MH400" i="53"/>
  <c r="MH407" i="53"/>
  <c r="LQ22" i="53"/>
  <c r="LQ30" i="53"/>
  <c r="LQ48" i="53"/>
  <c r="LQ74" i="53"/>
  <c r="LQ85" i="53"/>
  <c r="LQ24" i="53"/>
  <c r="LQ50" i="53"/>
  <c r="LQ61" i="53"/>
  <c r="LQ77" i="53"/>
  <c r="LQ88" i="53"/>
  <c r="LQ26" i="53"/>
  <c r="LQ34" i="53"/>
  <c r="LQ52" i="53"/>
  <c r="LQ67" i="53"/>
  <c r="LQ81" i="53"/>
  <c r="LQ90" i="53"/>
  <c r="LQ102" i="53"/>
  <c r="LQ104" i="53"/>
  <c r="LQ130" i="53"/>
  <c r="LQ133" i="53"/>
  <c r="LQ150" i="53"/>
  <c r="LQ152" i="53"/>
  <c r="LQ154" i="53"/>
  <c r="LQ156" i="53"/>
  <c r="LQ168" i="53"/>
  <c r="LQ172" i="53"/>
  <c r="LQ174" i="53"/>
  <c r="LQ188" i="53"/>
  <c r="LQ191" i="53"/>
  <c r="LQ193" i="53"/>
  <c r="LQ195" i="53"/>
  <c r="LQ209" i="53"/>
  <c r="LQ211" i="53"/>
  <c r="LQ213" i="53"/>
  <c r="LQ227" i="53"/>
  <c r="LQ229" i="53"/>
  <c r="LQ231" i="53"/>
  <c r="LQ233" i="53"/>
  <c r="LQ245" i="53"/>
  <c r="LQ247" i="53"/>
  <c r="LQ249" i="53"/>
  <c r="LQ265" i="53"/>
  <c r="LQ267" i="53"/>
  <c r="LQ269" i="53"/>
  <c r="LQ271" i="53"/>
  <c r="LQ285" i="53"/>
  <c r="LQ287" i="53"/>
  <c r="LQ295" i="53"/>
  <c r="LQ308" i="53"/>
  <c r="LQ312" i="53"/>
  <c r="LQ318" i="53"/>
  <c r="LQ322" i="53"/>
  <c r="LQ326" i="53"/>
  <c r="LQ330" i="53"/>
  <c r="LQ336" i="53"/>
  <c r="LQ341" i="53"/>
  <c r="LQ348" i="53"/>
  <c r="LQ352" i="53"/>
  <c r="LQ356" i="53"/>
  <c r="LQ362" i="53"/>
  <c r="LQ366" i="53"/>
  <c r="LQ372" i="53"/>
  <c r="LQ380" i="53"/>
  <c r="LQ384" i="53"/>
  <c r="LQ389" i="53"/>
  <c r="LQ394" i="53"/>
  <c r="LQ398" i="53"/>
  <c r="LQ406" i="53"/>
  <c r="LQ114" i="53"/>
  <c r="LQ121" i="53"/>
  <c r="LQ140" i="53"/>
  <c r="LQ142" i="53"/>
  <c r="LQ145" i="53"/>
  <c r="LQ159" i="53"/>
  <c r="LQ161" i="53"/>
  <c r="LQ163" i="53"/>
  <c r="LQ165" i="53"/>
  <c r="LQ182" i="53"/>
  <c r="LQ184" i="53"/>
  <c r="LQ197" i="53"/>
  <c r="LQ202" i="53"/>
  <c r="LQ204" i="53"/>
  <c r="LQ206" i="53"/>
  <c r="LQ217" i="53"/>
  <c r="LQ219" i="53"/>
  <c r="LQ223" i="53"/>
  <c r="LQ235" i="53"/>
  <c r="LQ237" i="53"/>
  <c r="LQ240" i="53"/>
  <c r="LQ242" i="53"/>
  <c r="LQ253" i="53"/>
  <c r="LQ255" i="53"/>
  <c r="LQ257" i="53"/>
  <c r="LQ273" i="53"/>
  <c r="LQ275" i="53"/>
  <c r="LQ277" i="53"/>
  <c r="LQ279" i="53"/>
  <c r="LQ289" i="53"/>
  <c r="LQ297" i="53"/>
  <c r="LQ304" i="53"/>
  <c r="LQ307" i="53"/>
  <c r="LQ314" i="53"/>
  <c r="LQ317" i="53"/>
  <c r="LQ321" i="53"/>
  <c r="LQ325" i="53"/>
  <c r="LQ329" i="53"/>
  <c r="LQ335" i="53"/>
  <c r="LQ340" i="53"/>
  <c r="LQ347" i="53"/>
  <c r="LQ351" i="53"/>
  <c r="LQ355" i="53"/>
  <c r="LQ361" i="53"/>
  <c r="LQ365" i="53"/>
  <c r="LQ370" i="53"/>
  <c r="LQ379" i="53"/>
  <c r="LQ383" i="53"/>
  <c r="LQ388" i="53"/>
  <c r="LQ393" i="53"/>
  <c r="LQ397" i="53"/>
  <c r="LQ404" i="53"/>
  <c r="LQ411" i="53"/>
  <c r="LQ103" i="53"/>
  <c r="LQ105" i="53"/>
  <c r="LQ126" i="53"/>
  <c r="LQ134" i="53"/>
  <c r="LQ151" i="53"/>
  <c r="LQ153" i="53"/>
  <c r="LQ155" i="53"/>
  <c r="LQ167" i="53"/>
  <c r="LQ169" i="53"/>
  <c r="LQ173" i="53"/>
  <c r="LQ175" i="53"/>
  <c r="LQ190" i="53"/>
  <c r="LQ192" i="53"/>
  <c r="LQ194" i="53"/>
  <c r="LQ208" i="53"/>
  <c r="LQ210" i="53"/>
  <c r="LQ212" i="53"/>
  <c r="LQ214" i="53"/>
  <c r="LQ228" i="53"/>
  <c r="LQ230" i="53"/>
  <c r="LQ232" i="53"/>
  <c r="LQ244" i="53"/>
  <c r="LQ246" i="53"/>
  <c r="LQ248" i="53"/>
  <c r="LQ250" i="53"/>
  <c r="LQ266" i="53"/>
  <c r="LQ268" i="53"/>
  <c r="LQ270" i="53"/>
  <c r="LQ284" i="53"/>
  <c r="LQ286" i="53"/>
  <c r="LQ291" i="53"/>
  <c r="LQ299" i="53"/>
  <c r="LQ306" i="53"/>
  <c r="LQ311" i="53"/>
  <c r="LQ313" i="53"/>
  <c r="LQ316" i="53"/>
  <c r="LQ320" i="53"/>
  <c r="LQ324" i="53"/>
  <c r="LQ328" i="53"/>
  <c r="LQ334" i="53"/>
  <c r="LQ338" i="53"/>
  <c r="LQ346" i="53"/>
  <c r="LQ350" i="53"/>
  <c r="LQ354" i="53"/>
  <c r="LQ359" i="53"/>
  <c r="LQ364" i="53"/>
  <c r="LQ368" i="53"/>
  <c r="LQ377" i="53"/>
  <c r="LQ382" i="53"/>
  <c r="LQ387" i="53"/>
  <c r="LQ391" i="53"/>
  <c r="LQ396" i="53"/>
  <c r="LQ402" i="53"/>
  <c r="LQ409" i="53"/>
  <c r="LJ414" i="53"/>
  <c r="LJ417" i="53" s="1"/>
  <c r="KZ26" i="53"/>
  <c r="KZ48" i="53"/>
  <c r="KZ22" i="53"/>
  <c r="KZ34" i="53"/>
  <c r="KZ50" i="53"/>
  <c r="KZ74" i="53"/>
  <c r="KZ82" i="53"/>
  <c r="KZ92" i="53"/>
  <c r="KZ52" i="53"/>
  <c r="KZ77" i="53"/>
  <c r="KZ90" i="53"/>
  <c r="KZ104" i="53"/>
  <c r="KZ112" i="53"/>
  <c r="KZ130" i="53"/>
  <c r="KZ134" i="53"/>
  <c r="KZ152" i="53"/>
  <c r="KZ157" i="53"/>
  <c r="KZ168" i="53"/>
  <c r="KZ172" i="53"/>
  <c r="KZ175" i="53"/>
  <c r="KZ191" i="53"/>
  <c r="KZ196" i="53"/>
  <c r="KZ229" i="53"/>
  <c r="KZ236" i="53"/>
  <c r="KZ238" i="53"/>
  <c r="KZ246" i="53"/>
  <c r="KZ253" i="53"/>
  <c r="KZ255" i="53"/>
  <c r="KZ267" i="53"/>
  <c r="KZ274" i="53"/>
  <c r="KZ276" i="53"/>
  <c r="KZ286" i="53"/>
  <c r="KZ291" i="53"/>
  <c r="KZ299" i="53"/>
  <c r="KZ306" i="53"/>
  <c r="KZ311" i="53"/>
  <c r="KZ313" i="53"/>
  <c r="KZ316" i="53"/>
  <c r="KZ319" i="53"/>
  <c r="KZ321" i="53"/>
  <c r="KZ324" i="53"/>
  <c r="KZ327" i="53"/>
  <c r="KZ329" i="53"/>
  <c r="KZ334" i="53"/>
  <c r="KS415" i="53"/>
  <c r="KS416" i="53" s="1"/>
  <c r="KZ85" i="53"/>
  <c r="KZ116" i="53"/>
  <c r="KZ121" i="53"/>
  <c r="KZ141" i="53"/>
  <c r="KZ149" i="53"/>
  <c r="KZ160" i="53"/>
  <c r="KZ162" i="53"/>
  <c r="KZ165" i="53"/>
  <c r="KZ181" i="53"/>
  <c r="KZ187" i="53"/>
  <c r="KZ198" i="53"/>
  <c r="KZ203" i="53"/>
  <c r="KZ206" i="53"/>
  <c r="KZ218" i="53"/>
  <c r="KZ226" i="53"/>
  <c r="KZ233" i="53"/>
  <c r="KZ241" i="53"/>
  <c r="KZ243" i="53"/>
  <c r="KZ250" i="53"/>
  <c r="KZ257" i="53"/>
  <c r="KZ264" i="53"/>
  <c r="KZ271" i="53"/>
  <c r="KZ278" i="53"/>
  <c r="KZ280" i="53"/>
  <c r="KZ293" i="53"/>
  <c r="KZ301" i="53"/>
  <c r="KZ308" i="53"/>
  <c r="KZ318" i="53"/>
  <c r="KZ326" i="53"/>
  <c r="KZ336" i="53"/>
  <c r="KZ341" i="53"/>
  <c r="KZ348" i="53"/>
  <c r="KZ352" i="53"/>
  <c r="KZ356" i="53"/>
  <c r="KZ362" i="53"/>
  <c r="KZ366" i="53"/>
  <c r="KZ372" i="53"/>
  <c r="KZ380" i="53"/>
  <c r="KZ384" i="53"/>
  <c r="KZ389" i="53"/>
  <c r="KZ394" i="53"/>
  <c r="KZ103" i="53"/>
  <c r="KZ105" i="53"/>
  <c r="KZ137" i="53"/>
  <c r="KZ151" i="53"/>
  <c r="KZ153" i="53"/>
  <c r="KZ156" i="53"/>
  <c r="KZ169" i="53"/>
  <c r="KZ190" i="53"/>
  <c r="KZ192" i="53"/>
  <c r="KZ195" i="53"/>
  <c r="KZ210" i="53"/>
  <c r="KZ215" i="53"/>
  <c r="KZ207" i="53"/>
  <c r="KZ219" i="53"/>
  <c r="KZ224" i="53"/>
  <c r="KZ232" i="53"/>
  <c r="KZ234" i="53"/>
  <c r="KZ242" i="53"/>
  <c r="KZ249" i="53"/>
  <c r="KZ251" i="53"/>
  <c r="KZ258" i="53"/>
  <c r="KZ270" i="53"/>
  <c r="KZ272" i="53"/>
  <c r="KZ279" i="53"/>
  <c r="KZ289" i="53"/>
  <c r="KZ297" i="53"/>
  <c r="KZ314" i="53"/>
  <c r="KZ322" i="53"/>
  <c r="KZ330" i="53"/>
  <c r="KZ350" i="53"/>
  <c r="KZ354" i="53"/>
  <c r="KZ396" i="53"/>
  <c r="KZ409" i="53"/>
  <c r="KS414" i="53"/>
  <c r="KI24" i="53"/>
  <c r="KI26" i="53"/>
  <c r="KI33" i="53"/>
  <c r="KI43" i="53"/>
  <c r="KI46" i="53"/>
  <c r="KI48" i="53"/>
  <c r="KI101" i="53"/>
  <c r="KI125" i="53"/>
  <c r="KI130" i="53"/>
  <c r="KI133" i="53"/>
  <c r="KI137" i="53"/>
  <c r="KI140" i="53"/>
  <c r="KI142" i="53"/>
  <c r="KI145" i="53"/>
  <c r="KI149" i="53"/>
  <c r="KI151" i="53"/>
  <c r="KI153" i="53"/>
  <c r="KI155" i="53"/>
  <c r="KI21" i="53"/>
  <c r="KI25" i="53"/>
  <c r="KI34" i="53"/>
  <c r="KI42" i="53"/>
  <c r="KI49" i="53"/>
  <c r="KI77" i="53"/>
  <c r="KI102" i="53"/>
  <c r="KI121" i="53"/>
  <c r="KI126" i="53"/>
  <c r="KI134" i="53"/>
  <c r="KI139" i="53"/>
  <c r="KI141" i="53"/>
  <c r="KI144" i="53"/>
  <c r="KI148" i="53"/>
  <c r="KI150" i="53"/>
  <c r="KI152" i="53"/>
  <c r="KI154" i="53"/>
  <c r="KI156" i="53"/>
  <c r="KI159" i="53"/>
  <c r="KI22" i="53"/>
  <c r="KI29" i="53"/>
  <c r="KI37" i="53"/>
  <c r="KI60" i="53"/>
  <c r="KI68" i="53"/>
  <c r="KI211" i="53"/>
  <c r="KI161" i="53"/>
  <c r="KI163" i="53"/>
  <c r="KI165" i="53"/>
  <c r="KI167" i="53"/>
  <c r="KI169" i="53"/>
  <c r="KI173" i="53"/>
  <c r="KI175" i="53"/>
  <c r="KI178" i="53"/>
  <c r="KI181" i="53"/>
  <c r="KI183" i="53"/>
  <c r="KI185" i="53"/>
  <c r="KI188" i="53"/>
  <c r="KI191" i="53"/>
  <c r="KI193" i="53"/>
  <c r="KI195" i="53"/>
  <c r="KI197" i="53"/>
  <c r="KI204" i="53"/>
  <c r="KI216" i="53"/>
  <c r="KI223" i="53"/>
  <c r="KI234" i="53"/>
  <c r="KI236" i="53"/>
  <c r="KI240" i="53"/>
  <c r="KI252" i="53"/>
  <c r="KI257" i="53"/>
  <c r="KI272" i="53"/>
  <c r="KI274" i="53"/>
  <c r="KI277" i="53"/>
  <c r="KI50" i="53"/>
  <c r="KI72" i="53"/>
  <c r="KI81" i="53"/>
  <c r="KI85" i="53"/>
  <c r="KI88" i="53"/>
  <c r="KI90" i="53"/>
  <c r="KI92" i="53"/>
  <c r="KI104" i="53"/>
  <c r="KI112" i="53"/>
  <c r="KI116" i="53"/>
  <c r="KI203" i="53"/>
  <c r="KI206" i="53"/>
  <c r="KI208" i="53"/>
  <c r="KI213" i="53"/>
  <c r="KI226" i="53"/>
  <c r="KI228" i="53"/>
  <c r="KI231" i="53"/>
  <c r="KI244" i="53"/>
  <c r="KI249" i="53"/>
  <c r="KI264" i="53"/>
  <c r="KI266" i="53"/>
  <c r="KI269" i="53"/>
  <c r="KI284" i="53"/>
  <c r="KI289" i="53"/>
  <c r="KI291" i="53"/>
  <c r="KI293" i="53"/>
  <c r="KI295" i="53"/>
  <c r="KI297" i="53"/>
  <c r="KI299" i="53"/>
  <c r="KI301" i="53"/>
  <c r="KI307" i="53"/>
  <c r="KI313" i="53"/>
  <c r="KI317" i="53"/>
  <c r="KI321" i="53"/>
  <c r="KI325" i="53"/>
  <c r="KI329" i="53"/>
  <c r="KI335" i="53"/>
  <c r="KI340" i="53"/>
  <c r="KI347" i="53"/>
  <c r="KI351" i="53"/>
  <c r="KI355" i="53"/>
  <c r="KI361" i="53"/>
  <c r="KI365" i="53"/>
  <c r="KI370" i="53"/>
  <c r="KI379" i="53"/>
  <c r="KI383" i="53"/>
  <c r="KI388" i="53"/>
  <c r="KI393" i="53"/>
  <c r="KI397" i="53"/>
  <c r="KI404" i="53"/>
  <c r="KI411" i="53"/>
  <c r="KI157" i="53"/>
  <c r="KI160" i="53"/>
  <c r="KI162" i="53"/>
  <c r="KI164" i="53"/>
  <c r="KI166" i="53"/>
  <c r="KI168" i="53"/>
  <c r="KI172" i="53"/>
  <c r="KI174" i="53"/>
  <c r="KI182" i="53"/>
  <c r="KI184" i="53"/>
  <c r="KI187" i="53"/>
  <c r="KI190" i="53"/>
  <c r="KI192" i="53"/>
  <c r="KI194" i="53"/>
  <c r="KI196" i="53"/>
  <c r="KI202" i="53"/>
  <c r="KI215" i="53"/>
  <c r="KI217" i="53"/>
  <c r="KI222" i="53"/>
  <c r="KI235" i="53"/>
  <c r="KI241" i="53"/>
  <c r="KI251" i="53"/>
  <c r="KI253" i="53"/>
  <c r="KI256" i="53"/>
  <c r="KI273" i="53"/>
  <c r="KI278" i="53"/>
  <c r="KI306" i="53"/>
  <c r="KI312" i="53"/>
  <c r="KI316" i="53"/>
  <c r="KI320" i="53"/>
  <c r="KI324" i="53"/>
  <c r="KI328" i="53"/>
  <c r="KI334" i="53"/>
  <c r="KI338" i="53"/>
  <c r="KI346" i="53"/>
  <c r="KI350" i="53"/>
  <c r="KI354" i="53"/>
  <c r="KI359" i="53"/>
  <c r="KI364" i="53"/>
  <c r="KI368" i="53"/>
  <c r="KI377" i="53"/>
  <c r="KI382" i="53"/>
  <c r="KI387" i="53"/>
  <c r="KI391" i="53"/>
  <c r="KI396" i="53"/>
  <c r="KI402" i="53"/>
  <c r="KI409" i="53"/>
  <c r="KI292" i="53"/>
  <c r="KI294" i="53"/>
  <c r="KI296" i="53"/>
  <c r="KI298" i="53"/>
  <c r="KI300" i="53"/>
  <c r="KI305" i="53"/>
  <c r="KI311" i="53"/>
  <c r="KI315" i="53"/>
  <c r="KI319" i="53"/>
  <c r="KI323" i="53"/>
  <c r="KI327" i="53"/>
  <c r="KI333" i="53"/>
  <c r="KI337" i="53"/>
  <c r="KI342" i="53"/>
  <c r="KI349" i="53"/>
  <c r="KI353" i="53"/>
  <c r="KI358" i="53"/>
  <c r="KI363" i="53"/>
  <c r="KI367" i="53"/>
  <c r="KI373" i="53"/>
  <c r="KI381" i="53"/>
  <c r="KI386" i="53"/>
  <c r="KI390" i="53"/>
  <c r="KI395" i="53"/>
  <c r="KI400" i="53"/>
  <c r="KI407" i="53"/>
  <c r="JR61" i="53"/>
  <c r="JR67" i="53"/>
  <c r="JR71" i="53"/>
  <c r="JR74" i="53"/>
  <c r="JR77" i="53"/>
  <c r="JR81" i="53"/>
  <c r="JR85" i="53"/>
  <c r="JR114" i="53"/>
  <c r="JR121" i="53"/>
  <c r="JR126" i="53"/>
  <c r="JR134" i="53"/>
  <c r="JR156" i="53"/>
  <c r="JR19" i="53"/>
  <c r="JR21" i="53"/>
  <c r="JR23" i="53"/>
  <c r="JR25" i="53"/>
  <c r="JR27" i="53"/>
  <c r="JR29" i="53"/>
  <c r="JR31" i="53"/>
  <c r="JR33" i="53"/>
  <c r="JR35" i="53"/>
  <c r="JR45" i="53"/>
  <c r="JR47" i="53"/>
  <c r="JR49" i="53"/>
  <c r="JR51" i="53"/>
  <c r="JR88" i="53"/>
  <c r="JR90" i="53"/>
  <c r="JR92" i="53"/>
  <c r="JR101" i="53"/>
  <c r="JR103" i="53"/>
  <c r="JR105" i="53"/>
  <c r="JR60" i="53"/>
  <c r="JR137" i="53"/>
  <c r="JR42" i="53"/>
  <c r="JR50" i="53"/>
  <c r="JR68" i="53"/>
  <c r="JR72" i="53"/>
  <c r="JR82" i="53"/>
  <c r="JR84" i="53"/>
  <c r="JR112" i="53"/>
  <c r="JR116" i="53"/>
  <c r="JR125" i="53"/>
  <c r="JR130" i="53"/>
  <c r="JR133" i="53"/>
  <c r="JR159" i="53"/>
  <c r="JR161" i="53"/>
  <c r="JR163" i="53"/>
  <c r="JR165" i="53"/>
  <c r="JR167" i="53"/>
  <c r="JR172" i="53"/>
  <c r="JR182" i="53"/>
  <c r="JR187" i="53"/>
  <c r="JR192" i="53"/>
  <c r="JR196" i="53"/>
  <c r="JR203" i="53"/>
  <c r="JR207" i="53"/>
  <c r="JR211" i="53"/>
  <c r="JR215" i="53"/>
  <c r="JR219" i="53"/>
  <c r="JR226" i="53"/>
  <c r="JR230" i="53"/>
  <c r="JR242" i="53"/>
  <c r="JR244" i="53"/>
  <c r="JR246" i="53"/>
  <c r="JR248" i="53"/>
  <c r="JR264" i="53"/>
  <c r="JR266" i="53"/>
  <c r="JR268" i="53"/>
  <c r="JR270" i="53"/>
  <c r="JR284" i="53"/>
  <c r="JR286" i="53"/>
  <c r="JR288" i="53"/>
  <c r="JR290" i="53"/>
  <c r="JR317" i="53"/>
  <c r="JR319" i="53"/>
  <c r="JR321" i="53"/>
  <c r="JR323" i="53"/>
  <c r="JR325" i="53"/>
  <c r="JR327" i="53"/>
  <c r="JR329" i="53"/>
  <c r="JR333" i="53"/>
  <c r="JR356" i="53"/>
  <c r="JR359" i="53"/>
  <c r="JR362" i="53"/>
  <c r="JR364" i="53"/>
  <c r="JR366" i="53"/>
  <c r="JR368" i="53"/>
  <c r="JR372" i="53"/>
  <c r="JR397" i="53"/>
  <c r="JR400" i="53"/>
  <c r="JR404" i="53"/>
  <c r="JR407" i="53"/>
  <c r="JR140" i="53"/>
  <c r="JR142" i="53"/>
  <c r="JR145" i="53"/>
  <c r="JR149" i="53"/>
  <c r="JR151" i="53"/>
  <c r="JR153" i="53"/>
  <c r="JR155" i="53"/>
  <c r="JR169" i="53"/>
  <c r="JR175" i="53"/>
  <c r="JR181" i="53"/>
  <c r="JR185" i="53"/>
  <c r="JR191" i="53"/>
  <c r="JR195" i="53"/>
  <c r="JR202" i="53"/>
  <c r="JR206" i="53"/>
  <c r="JR210" i="53"/>
  <c r="JR214" i="53"/>
  <c r="JR218" i="53"/>
  <c r="JR224" i="53"/>
  <c r="JR229" i="53"/>
  <c r="JR234" i="53"/>
  <c r="JR236" i="53"/>
  <c r="JR238" i="53"/>
  <c r="JR250" i="53"/>
  <c r="JR252" i="53"/>
  <c r="JR254" i="53"/>
  <c r="JR256" i="53"/>
  <c r="JR274" i="53"/>
  <c r="JR276" i="53"/>
  <c r="JR278" i="53"/>
  <c r="JR292" i="53"/>
  <c r="JR294" i="53"/>
  <c r="JR296" i="53"/>
  <c r="JR298" i="53"/>
  <c r="JR300" i="53"/>
  <c r="JR304" i="53"/>
  <c r="JR306" i="53"/>
  <c r="JR308" i="53"/>
  <c r="JR312" i="53"/>
  <c r="JR314" i="53"/>
  <c r="JR335" i="53"/>
  <c r="JR337" i="53"/>
  <c r="JR340" i="53"/>
  <c r="JR342" i="53"/>
  <c r="JR347" i="53"/>
  <c r="JR349" i="53"/>
  <c r="JR351" i="53"/>
  <c r="JR353" i="53"/>
  <c r="JR380" i="53"/>
  <c r="JR382" i="53"/>
  <c r="JR384" i="53"/>
  <c r="JR387" i="53"/>
  <c r="JR389" i="53"/>
  <c r="JR391" i="53"/>
  <c r="JR394" i="53"/>
  <c r="JR409" i="53"/>
  <c r="JR139" i="53"/>
  <c r="JR141" i="53"/>
  <c r="JR144" i="53"/>
  <c r="JR148" i="53"/>
  <c r="JR150" i="53"/>
  <c r="JR152" i="53"/>
  <c r="JR154" i="53"/>
  <c r="JR173" i="53"/>
  <c r="JR178" i="53"/>
  <c r="JR183" i="53"/>
  <c r="JR188" i="53"/>
  <c r="JR193" i="53"/>
  <c r="JR197" i="53"/>
  <c r="JR204" i="53"/>
  <c r="JR208" i="53"/>
  <c r="JR212" i="53"/>
  <c r="JR216" i="53"/>
  <c r="JR222" i="53"/>
  <c r="JR227" i="53"/>
  <c r="JR233" i="53"/>
  <c r="JR235" i="53"/>
  <c r="JR237" i="53"/>
  <c r="JR240" i="53"/>
  <c r="JR251" i="53"/>
  <c r="JR253" i="53"/>
  <c r="JR255" i="53"/>
  <c r="JR273" i="53"/>
  <c r="JR275" i="53"/>
  <c r="JR277" i="53"/>
  <c r="JR279" i="53"/>
  <c r="JR293" i="53"/>
  <c r="JR295" i="53"/>
  <c r="JR297" i="53"/>
  <c r="JR299" i="53"/>
  <c r="JR301" i="53"/>
  <c r="JR305" i="53"/>
  <c r="JR307" i="53"/>
  <c r="JR311" i="53"/>
  <c r="JR313" i="53"/>
  <c r="JR315" i="53"/>
  <c r="JR336" i="53"/>
  <c r="JR338" i="53"/>
  <c r="JR341" i="53"/>
  <c r="JR346" i="53"/>
  <c r="JR348" i="53"/>
  <c r="JR350" i="53"/>
  <c r="JR352" i="53"/>
  <c r="JR379" i="53"/>
  <c r="JR381" i="53"/>
  <c r="JR383" i="53"/>
  <c r="JR386" i="53"/>
  <c r="JR388" i="53"/>
  <c r="JR390" i="53"/>
  <c r="JR393" i="53"/>
  <c r="JR395" i="53"/>
  <c r="JA26" i="53"/>
  <c r="JA150" i="53"/>
  <c r="JA154" i="53"/>
  <c r="JA159" i="53"/>
  <c r="JA163" i="53"/>
  <c r="JA167" i="53"/>
  <c r="JA173" i="53"/>
  <c r="JA178" i="53"/>
  <c r="JA183" i="53"/>
  <c r="JA188" i="53"/>
  <c r="JA193" i="53"/>
  <c r="JA197" i="53"/>
  <c r="JA204" i="53"/>
  <c r="JA22" i="53"/>
  <c r="JA68" i="53"/>
  <c r="JA74" i="53"/>
  <c r="JA149" i="53"/>
  <c r="JA153" i="53"/>
  <c r="JA157" i="53"/>
  <c r="JA162" i="53"/>
  <c r="JA166" i="53"/>
  <c r="JA172" i="53"/>
  <c r="JA182" i="53"/>
  <c r="JA187" i="53"/>
  <c r="JA192" i="53"/>
  <c r="JA196" i="53"/>
  <c r="JA203" i="53"/>
  <c r="JA34" i="53"/>
  <c r="JA52" i="53"/>
  <c r="JA61" i="53"/>
  <c r="JA148" i="53"/>
  <c r="JA152" i="53"/>
  <c r="JA156" i="53"/>
  <c r="JA161" i="53"/>
  <c r="JA165" i="53"/>
  <c r="JA169" i="53"/>
  <c r="JA175" i="53"/>
  <c r="JA181" i="53"/>
  <c r="JA185" i="53"/>
  <c r="JA191" i="53"/>
  <c r="JA195" i="53"/>
  <c r="JA202" i="53"/>
  <c r="JA207" i="53"/>
  <c r="JA211" i="53"/>
  <c r="JA215" i="53"/>
  <c r="JA219" i="53"/>
  <c r="JA226" i="53"/>
  <c r="JA230" i="53"/>
  <c r="JA234" i="53"/>
  <c r="JA238" i="53"/>
  <c r="JA243" i="53"/>
  <c r="JA247" i="53"/>
  <c r="JA251" i="53"/>
  <c r="JA255" i="53"/>
  <c r="JA264" i="53"/>
  <c r="JA268" i="53"/>
  <c r="JA272" i="53"/>
  <c r="JA276" i="53"/>
  <c r="JA280" i="53"/>
  <c r="JA287" i="53"/>
  <c r="JA291" i="53"/>
  <c r="JA295" i="53"/>
  <c r="JA299" i="53"/>
  <c r="JA305" i="53"/>
  <c r="JA311" i="53"/>
  <c r="JA315" i="53"/>
  <c r="JA319" i="53"/>
  <c r="JA323" i="53"/>
  <c r="JA327" i="53"/>
  <c r="JA333" i="53"/>
  <c r="JA337" i="53"/>
  <c r="JA342" i="53"/>
  <c r="JA349" i="53"/>
  <c r="JA353" i="53"/>
  <c r="JA358" i="53"/>
  <c r="JA363" i="53"/>
  <c r="JA367" i="53"/>
  <c r="JA373" i="53"/>
  <c r="JA381" i="53"/>
  <c r="JA386" i="53"/>
  <c r="JA390" i="53"/>
  <c r="JA395" i="53"/>
  <c r="JA400" i="53"/>
  <c r="JA407" i="53"/>
  <c r="IT415" i="53"/>
  <c r="IT416" i="53" s="1"/>
  <c r="JA210" i="53"/>
  <c r="JA214" i="53"/>
  <c r="JA218" i="53"/>
  <c r="JA224" i="53"/>
  <c r="JA229" i="53"/>
  <c r="JA233" i="53"/>
  <c r="JA237" i="53"/>
  <c r="JA242" i="53"/>
  <c r="JA246" i="53"/>
  <c r="JA250" i="53"/>
  <c r="JA254" i="53"/>
  <c r="JA258" i="53"/>
  <c r="JA267" i="53"/>
  <c r="JA271" i="53"/>
  <c r="JA275" i="53"/>
  <c r="JA279" i="53"/>
  <c r="JA286" i="53"/>
  <c r="JA290" i="53"/>
  <c r="JA294" i="53"/>
  <c r="JA298" i="53"/>
  <c r="JA304" i="53"/>
  <c r="JA308" i="53"/>
  <c r="JA314" i="53"/>
  <c r="JA318" i="53"/>
  <c r="JA322" i="53"/>
  <c r="JA326" i="53"/>
  <c r="JA330" i="53"/>
  <c r="JA336" i="53"/>
  <c r="JA341" i="53"/>
  <c r="JA348" i="53"/>
  <c r="JA352" i="53"/>
  <c r="JA356" i="53"/>
  <c r="JA362" i="53"/>
  <c r="JA366" i="53"/>
  <c r="JA372" i="53"/>
  <c r="JA380" i="53"/>
  <c r="JA384" i="53"/>
  <c r="JA389" i="53"/>
  <c r="JA394" i="53"/>
  <c r="JA398" i="53"/>
  <c r="JA406" i="53"/>
  <c r="JA209" i="53"/>
  <c r="JA213" i="53"/>
  <c r="JA217" i="53"/>
  <c r="JA223" i="53"/>
  <c r="JA228" i="53"/>
  <c r="JA232" i="53"/>
  <c r="JA236" i="53"/>
  <c r="JA241" i="53"/>
  <c r="JA245" i="53"/>
  <c r="JA249" i="53"/>
  <c r="JA253" i="53"/>
  <c r="JA257" i="53"/>
  <c r="JA266" i="53"/>
  <c r="JA270" i="53"/>
  <c r="JA274" i="53"/>
  <c r="JA278" i="53"/>
  <c r="JA285" i="53"/>
  <c r="JA289" i="53"/>
  <c r="JA293" i="53"/>
  <c r="JA297" i="53"/>
  <c r="JA301" i="53"/>
  <c r="JA307" i="53"/>
  <c r="JA313" i="53"/>
  <c r="JA317" i="53"/>
  <c r="JA321" i="53"/>
  <c r="JA325" i="53"/>
  <c r="JA329" i="53"/>
  <c r="JA335" i="53"/>
  <c r="JA340" i="53"/>
  <c r="JA347" i="53"/>
  <c r="JA351" i="53"/>
  <c r="JA355" i="53"/>
  <c r="JA361" i="53"/>
  <c r="JA365" i="53"/>
  <c r="JA370" i="53"/>
  <c r="JA379" i="53"/>
  <c r="JA383" i="53"/>
  <c r="JA388" i="53"/>
  <c r="JA393" i="53"/>
  <c r="JA397" i="53"/>
  <c r="JA404" i="53"/>
  <c r="JA411" i="53"/>
  <c r="IJ43" i="53"/>
  <c r="IJ48" i="53"/>
  <c r="IJ50" i="53"/>
  <c r="IJ60" i="53"/>
  <c r="IJ74" i="53"/>
  <c r="IJ77" i="53"/>
  <c r="IJ84" i="53"/>
  <c r="IJ86" i="53"/>
  <c r="IJ89" i="53"/>
  <c r="IJ101" i="53"/>
  <c r="IJ114" i="53"/>
  <c r="IJ125" i="53"/>
  <c r="IJ45" i="53"/>
  <c r="IJ68" i="53"/>
  <c r="IJ91" i="53"/>
  <c r="IJ130" i="53"/>
  <c r="IJ133" i="53"/>
  <c r="IJ137" i="53"/>
  <c r="IJ140" i="53"/>
  <c r="IJ142" i="53"/>
  <c r="IJ145" i="53"/>
  <c r="IJ149" i="53"/>
  <c r="IJ151" i="53"/>
  <c r="IJ153" i="53"/>
  <c r="IJ155" i="53"/>
  <c r="IJ157" i="53"/>
  <c r="IJ160" i="53"/>
  <c r="IJ102" i="53"/>
  <c r="IJ112" i="53"/>
  <c r="IJ121" i="53"/>
  <c r="IJ126" i="53"/>
  <c r="IJ82" i="53"/>
  <c r="IJ148" i="53"/>
  <c r="IJ150" i="53"/>
  <c r="IJ152" i="53"/>
  <c r="IJ154" i="53"/>
  <c r="IJ156" i="53"/>
  <c r="IJ159" i="53"/>
  <c r="IJ161" i="53"/>
  <c r="IJ163" i="53"/>
  <c r="IJ165" i="53"/>
  <c r="IJ167" i="53"/>
  <c r="IJ169" i="53"/>
  <c r="IJ173" i="53"/>
  <c r="IJ175" i="53"/>
  <c r="IJ178" i="53"/>
  <c r="IJ181" i="53"/>
  <c r="IJ183" i="53"/>
  <c r="IJ185" i="53"/>
  <c r="IJ188" i="53"/>
  <c r="IJ191" i="53"/>
  <c r="IJ193" i="53"/>
  <c r="IJ195" i="53"/>
  <c r="IJ197" i="53"/>
  <c r="IJ202" i="53"/>
  <c r="IJ204" i="53"/>
  <c r="IJ207" i="53"/>
  <c r="IJ209" i="53"/>
  <c r="IJ222" i="53"/>
  <c r="IJ230" i="53"/>
  <c r="IJ232" i="53"/>
  <c r="IJ234" i="53"/>
  <c r="IJ236" i="53"/>
  <c r="IJ244" i="53"/>
  <c r="IJ255" i="53"/>
  <c r="IJ257" i="53"/>
  <c r="IJ269" i="53"/>
  <c r="IJ271" i="53"/>
  <c r="IJ273" i="53"/>
  <c r="IJ280" i="53"/>
  <c r="IJ285" i="53"/>
  <c r="IJ288" i="53"/>
  <c r="IJ295" i="53"/>
  <c r="IJ297" i="53"/>
  <c r="IJ299" i="53"/>
  <c r="IJ301" i="53"/>
  <c r="IJ307" i="53"/>
  <c r="IJ313" i="53"/>
  <c r="IJ317" i="53"/>
  <c r="IJ321" i="53"/>
  <c r="IJ325" i="53"/>
  <c r="IJ329" i="53"/>
  <c r="IJ335" i="53"/>
  <c r="IJ340" i="53"/>
  <c r="IJ347" i="53"/>
  <c r="IJ351" i="53"/>
  <c r="IJ355" i="53"/>
  <c r="IJ361" i="53"/>
  <c r="IJ365" i="53"/>
  <c r="IJ370" i="53"/>
  <c r="IJ379" i="53"/>
  <c r="IJ383" i="53"/>
  <c r="IJ388" i="53"/>
  <c r="IJ393" i="53"/>
  <c r="IJ397" i="53"/>
  <c r="IJ404" i="53"/>
  <c r="IJ411" i="53"/>
  <c r="IJ211" i="53"/>
  <c r="IJ213" i="53"/>
  <c r="IJ215" i="53"/>
  <c r="IJ217" i="53"/>
  <c r="IJ227" i="53"/>
  <c r="IJ238" i="53"/>
  <c r="IJ241" i="53"/>
  <c r="IJ248" i="53"/>
  <c r="IJ250" i="53"/>
  <c r="IJ252" i="53"/>
  <c r="IJ264" i="53"/>
  <c r="IJ266" i="53"/>
  <c r="IJ277" i="53"/>
  <c r="IJ292" i="53"/>
  <c r="IJ306" i="53"/>
  <c r="IJ312" i="53"/>
  <c r="IJ316" i="53"/>
  <c r="IJ320" i="53"/>
  <c r="IJ324" i="53"/>
  <c r="IJ328" i="53"/>
  <c r="IJ334" i="53"/>
  <c r="IJ338" i="53"/>
  <c r="IJ346" i="53"/>
  <c r="IJ350" i="53"/>
  <c r="IJ354" i="53"/>
  <c r="IJ359" i="53"/>
  <c r="IJ364" i="53"/>
  <c r="IJ368" i="53"/>
  <c r="IJ377" i="53"/>
  <c r="IJ382" i="53"/>
  <c r="IJ387" i="53"/>
  <c r="IJ391" i="53"/>
  <c r="IJ396" i="53"/>
  <c r="IJ402" i="53"/>
  <c r="IJ409" i="53"/>
  <c r="IJ162" i="53"/>
  <c r="IJ164" i="53"/>
  <c r="IJ166" i="53"/>
  <c r="IJ168" i="53"/>
  <c r="IJ172" i="53"/>
  <c r="IJ174" i="53"/>
  <c r="IJ182" i="53"/>
  <c r="IJ184" i="53"/>
  <c r="IJ187" i="53"/>
  <c r="IJ190" i="53"/>
  <c r="IJ192" i="53"/>
  <c r="IJ194" i="53"/>
  <c r="IJ196" i="53"/>
  <c r="IJ198" i="53"/>
  <c r="IJ203" i="53"/>
  <c r="IJ208" i="53"/>
  <c r="IJ219" i="53"/>
  <c r="IJ223" i="53"/>
  <c r="IJ231" i="53"/>
  <c r="IJ233" i="53"/>
  <c r="IJ235" i="53"/>
  <c r="IJ243" i="53"/>
  <c r="IJ245" i="53"/>
  <c r="IJ256" i="53"/>
  <c r="IJ268" i="53"/>
  <c r="IJ270" i="53"/>
  <c r="IJ272" i="53"/>
  <c r="IJ274" i="53"/>
  <c r="IJ284" i="53"/>
  <c r="IJ289" i="53"/>
  <c r="IJ296" i="53"/>
  <c r="IJ298" i="53"/>
  <c r="IJ300" i="53"/>
  <c r="IJ305" i="53"/>
  <c r="IJ311" i="53"/>
  <c r="IJ315" i="53"/>
  <c r="IJ319" i="53"/>
  <c r="IJ323" i="53"/>
  <c r="IJ327" i="53"/>
  <c r="IJ333" i="53"/>
  <c r="IJ337" i="53"/>
  <c r="IJ342" i="53"/>
  <c r="IJ349" i="53"/>
  <c r="IJ353" i="53"/>
  <c r="IJ358" i="53"/>
  <c r="IJ363" i="53"/>
  <c r="IJ367" i="53"/>
  <c r="IJ373" i="53"/>
  <c r="IJ381" i="53"/>
  <c r="IJ386" i="53"/>
  <c r="IJ390" i="53"/>
  <c r="IJ395" i="53"/>
  <c r="IJ400" i="53"/>
  <c r="IJ407" i="53"/>
  <c r="HS60" i="53"/>
  <c r="HS68" i="53"/>
  <c r="HS72" i="53"/>
  <c r="HS82" i="53"/>
  <c r="HS85" i="53"/>
  <c r="HS90" i="53"/>
  <c r="HS103" i="53"/>
  <c r="HS116" i="53"/>
  <c r="HS154" i="53"/>
  <c r="HS162" i="53"/>
  <c r="HS173" i="53"/>
  <c r="HS22" i="53"/>
  <c r="HS25" i="53"/>
  <c r="HS30" i="53"/>
  <c r="HS33" i="53"/>
  <c r="HS42" i="53"/>
  <c r="HS46" i="53"/>
  <c r="HS48" i="53"/>
  <c r="HS50" i="53"/>
  <c r="HS52" i="53"/>
  <c r="HS56" i="53"/>
  <c r="HS61" i="53"/>
  <c r="HS67" i="53"/>
  <c r="HS71" i="53"/>
  <c r="HS74" i="53"/>
  <c r="HS77" i="53"/>
  <c r="HS81" i="53"/>
  <c r="HS88" i="53"/>
  <c r="HS92" i="53"/>
  <c r="HS101" i="53"/>
  <c r="HS105" i="53"/>
  <c r="HS112" i="53"/>
  <c r="HS125" i="53"/>
  <c r="HS130" i="53"/>
  <c r="HS134" i="53"/>
  <c r="HS144" i="53"/>
  <c r="HS153" i="53"/>
  <c r="HS156" i="53"/>
  <c r="HS163" i="53"/>
  <c r="HS172" i="53"/>
  <c r="HS175" i="53"/>
  <c r="HS208" i="53"/>
  <c r="HS21" i="53"/>
  <c r="HS26" i="53"/>
  <c r="HS29" i="53"/>
  <c r="HS34" i="53"/>
  <c r="HS86" i="53"/>
  <c r="HS91" i="53"/>
  <c r="HS104" i="53"/>
  <c r="HS121" i="53"/>
  <c r="HS139" i="53"/>
  <c r="HS149" i="53"/>
  <c r="HS152" i="53"/>
  <c r="HS159" i="53"/>
  <c r="HS166" i="53"/>
  <c r="HS169" i="53"/>
  <c r="HS178" i="53"/>
  <c r="HS181" i="53"/>
  <c r="HS185" i="53"/>
  <c r="HS191" i="53"/>
  <c r="HS195" i="53"/>
  <c r="HS197" i="53"/>
  <c r="HS202" i="53"/>
  <c r="HS204" i="53"/>
  <c r="HS206" i="53"/>
  <c r="HS213" i="53"/>
  <c r="HS215" i="53"/>
  <c r="HS217" i="53"/>
  <c r="HS219" i="53"/>
  <c r="HS223" i="53"/>
  <c r="HS226" i="53"/>
  <c r="HS233" i="53"/>
  <c r="HS235" i="53"/>
  <c r="HS237" i="53"/>
  <c r="HS240" i="53"/>
  <c r="HS242" i="53"/>
  <c r="HS249" i="53"/>
  <c r="HS251" i="53"/>
  <c r="HS253" i="53"/>
  <c r="HS255" i="53"/>
  <c r="HS257" i="53"/>
  <c r="HS264" i="53"/>
  <c r="HS271" i="53"/>
  <c r="HS273" i="53"/>
  <c r="HS275" i="53"/>
  <c r="HS277" i="53"/>
  <c r="HS279" i="53"/>
  <c r="HS289" i="53"/>
  <c r="HS291" i="53"/>
  <c r="HS293" i="53"/>
  <c r="HS296" i="53"/>
  <c r="HS300" i="53"/>
  <c r="HS306" i="53"/>
  <c r="HS312" i="53"/>
  <c r="HS316" i="53"/>
  <c r="HS320" i="53"/>
  <c r="HS324" i="53"/>
  <c r="HS328" i="53"/>
  <c r="HS334" i="53"/>
  <c r="HS338" i="53"/>
  <c r="HS346" i="53"/>
  <c r="HS350" i="53"/>
  <c r="HS354" i="53"/>
  <c r="HS359" i="53"/>
  <c r="HS364" i="53"/>
  <c r="HS368" i="53"/>
  <c r="HS377" i="53"/>
  <c r="HS382" i="53"/>
  <c r="HS387" i="53"/>
  <c r="HS391" i="53"/>
  <c r="HS396" i="53"/>
  <c r="HS402" i="53"/>
  <c r="HS409" i="53"/>
  <c r="HS133" i="53"/>
  <c r="HS140" i="53"/>
  <c r="HS145" i="53"/>
  <c r="HS151" i="53"/>
  <c r="HS155" i="53"/>
  <c r="HS160" i="53"/>
  <c r="HS164" i="53"/>
  <c r="HS168" i="53"/>
  <c r="HS174" i="53"/>
  <c r="HS184" i="53"/>
  <c r="HS190" i="53"/>
  <c r="HS194" i="53"/>
  <c r="HS210" i="53"/>
  <c r="HS228" i="53"/>
  <c r="HS230" i="53"/>
  <c r="HS246" i="53"/>
  <c r="HS266" i="53"/>
  <c r="HS268" i="53"/>
  <c r="HS286" i="53"/>
  <c r="HS295" i="53"/>
  <c r="HS299" i="53"/>
  <c r="HS305" i="53"/>
  <c r="HS311" i="53"/>
  <c r="HS315" i="53"/>
  <c r="HS319" i="53"/>
  <c r="HS323" i="53"/>
  <c r="HS327" i="53"/>
  <c r="HS333" i="53"/>
  <c r="HS337" i="53"/>
  <c r="HS342" i="53"/>
  <c r="HS349" i="53"/>
  <c r="HS353" i="53"/>
  <c r="HS358" i="53"/>
  <c r="HS363" i="53"/>
  <c r="HS367" i="53"/>
  <c r="HS373" i="53"/>
  <c r="HS381" i="53"/>
  <c r="HS386" i="53"/>
  <c r="HS390" i="53"/>
  <c r="HS395" i="53"/>
  <c r="HS400" i="53"/>
  <c r="HS407" i="53"/>
  <c r="HS183" i="53"/>
  <c r="HS188" i="53"/>
  <c r="HS193" i="53"/>
  <c r="HS196" i="53"/>
  <c r="HS198" i="53"/>
  <c r="HS203" i="53"/>
  <c r="HS205" i="53"/>
  <c r="HS207" i="53"/>
  <c r="HS214" i="53"/>
  <c r="HS216" i="53"/>
  <c r="HS218" i="53"/>
  <c r="HS222" i="53"/>
  <c r="HS224" i="53"/>
  <c r="HS232" i="53"/>
  <c r="HS234" i="53"/>
  <c r="HS236" i="53"/>
  <c r="HS238" i="53"/>
  <c r="HS241" i="53"/>
  <c r="HS243" i="53"/>
  <c r="HS250" i="53"/>
  <c r="HS252" i="53"/>
  <c r="HS254" i="53"/>
  <c r="HS256" i="53"/>
  <c r="HS258" i="53"/>
  <c r="HS270" i="53"/>
  <c r="HS272" i="53"/>
  <c r="HS274" i="53"/>
  <c r="HS276" i="53"/>
  <c r="HS278" i="53"/>
  <c r="HS280" i="53"/>
  <c r="HS290" i="53"/>
  <c r="HS292" i="53"/>
  <c r="HS294" i="53"/>
  <c r="HS298" i="53"/>
  <c r="HS304" i="53"/>
  <c r="HS308" i="53"/>
  <c r="HS314" i="53"/>
  <c r="HS318" i="53"/>
  <c r="HS322" i="53"/>
  <c r="HS326" i="53"/>
  <c r="HS330" i="53"/>
  <c r="HS336" i="53"/>
  <c r="HS341" i="53"/>
  <c r="HS348" i="53"/>
  <c r="HS352" i="53"/>
  <c r="HS356" i="53"/>
  <c r="HS362" i="53"/>
  <c r="HS366" i="53"/>
  <c r="HS372" i="53"/>
  <c r="HS380" i="53"/>
  <c r="HS384" i="53"/>
  <c r="HS389" i="53"/>
  <c r="HS394" i="53"/>
  <c r="HS398" i="53"/>
  <c r="HS406" i="53"/>
  <c r="HB49" i="53"/>
  <c r="HB51" i="53"/>
  <c r="HB77" i="53"/>
  <c r="HB91" i="53"/>
  <c r="HB22" i="53"/>
  <c r="HB121" i="53"/>
  <c r="HB126" i="53"/>
  <c r="HB50" i="53"/>
  <c r="HB104" i="53"/>
  <c r="HB45" i="53"/>
  <c r="HB47" i="53"/>
  <c r="HB56" i="53"/>
  <c r="HB61" i="53"/>
  <c r="HB67" i="53"/>
  <c r="HB71" i="53"/>
  <c r="HB82" i="53"/>
  <c r="HB84" i="53"/>
  <c r="HB86" i="53"/>
  <c r="HB89" i="53"/>
  <c r="HB101" i="53"/>
  <c r="HB114" i="53"/>
  <c r="HB125" i="53"/>
  <c r="HB130" i="53"/>
  <c r="HB133" i="53"/>
  <c r="HB137" i="53"/>
  <c r="HB141" i="53"/>
  <c r="HB148" i="53"/>
  <c r="HB152" i="53"/>
  <c r="HB156" i="53"/>
  <c r="HB161" i="53"/>
  <c r="HB165" i="53"/>
  <c r="HB169" i="53"/>
  <c r="HB175" i="53"/>
  <c r="HB181" i="53"/>
  <c r="HB185" i="53"/>
  <c r="HB191" i="53"/>
  <c r="HB195" i="53"/>
  <c r="HB202" i="53"/>
  <c r="HB206" i="53"/>
  <c r="HB209" i="53"/>
  <c r="HB211" i="53"/>
  <c r="HB219" i="53"/>
  <c r="HB231" i="53"/>
  <c r="HB234" i="53"/>
  <c r="HB237" i="53"/>
  <c r="HB247" i="53"/>
  <c r="HB255" i="53"/>
  <c r="HB269" i="53"/>
  <c r="HB272" i="53"/>
  <c r="HB291" i="53"/>
  <c r="HB306" i="53"/>
  <c r="HB312" i="53"/>
  <c r="HB316" i="53"/>
  <c r="HB320" i="53"/>
  <c r="HB324" i="53"/>
  <c r="HB328" i="53"/>
  <c r="HB334" i="53"/>
  <c r="HB338" i="53"/>
  <c r="HB346" i="53"/>
  <c r="HB350" i="53"/>
  <c r="HB354" i="53"/>
  <c r="HB364" i="53"/>
  <c r="HB377" i="53"/>
  <c r="HB382" i="53"/>
  <c r="HB387" i="53"/>
  <c r="HB391" i="53"/>
  <c r="HB396" i="53"/>
  <c r="HB402" i="53"/>
  <c r="HB409" i="53"/>
  <c r="GU415" i="53"/>
  <c r="GU416" i="53" s="1"/>
  <c r="HB134" i="53"/>
  <c r="HB139" i="53"/>
  <c r="HB144" i="53"/>
  <c r="HB150" i="53"/>
  <c r="HB154" i="53"/>
  <c r="HB159" i="53"/>
  <c r="HB163" i="53"/>
  <c r="HB167" i="53"/>
  <c r="HB173" i="53"/>
  <c r="HB178" i="53"/>
  <c r="HB183" i="53"/>
  <c r="HB188" i="53"/>
  <c r="HB193" i="53"/>
  <c r="HB197" i="53"/>
  <c r="HB204" i="53"/>
  <c r="HB210" i="53"/>
  <c r="HB212" i="53"/>
  <c r="HB215" i="53"/>
  <c r="HB218" i="53"/>
  <c r="HB230" i="53"/>
  <c r="HB238" i="53"/>
  <c r="HB248" i="53"/>
  <c r="HB251" i="53"/>
  <c r="HB254" i="53"/>
  <c r="HB268" i="53"/>
  <c r="HB280" i="53"/>
  <c r="HB142" i="53"/>
  <c r="HB149" i="53"/>
  <c r="HB153" i="53"/>
  <c r="HB157" i="53"/>
  <c r="HB162" i="53"/>
  <c r="HB166" i="53"/>
  <c r="HB172" i="53"/>
  <c r="HB182" i="53"/>
  <c r="HB187" i="53"/>
  <c r="HB192" i="53"/>
  <c r="HB196" i="53"/>
  <c r="HB203" i="53"/>
  <c r="HB207" i="53"/>
  <c r="HB224" i="53"/>
  <c r="HB227" i="53"/>
  <c r="HB241" i="53"/>
  <c r="HB243" i="53"/>
  <c r="HB245" i="53"/>
  <c r="HB258" i="53"/>
  <c r="HB265" i="53"/>
  <c r="HB275" i="53"/>
  <c r="HB277" i="53"/>
  <c r="HB285" i="53"/>
  <c r="HB287" i="53"/>
  <c r="HB289" i="53"/>
  <c r="HB294" i="53"/>
  <c r="HB296" i="53"/>
  <c r="HB298" i="53"/>
  <c r="HB300" i="53"/>
  <c r="HB304" i="53"/>
  <c r="HB307" i="53"/>
  <c r="HB313" i="53"/>
  <c r="HB317" i="53"/>
  <c r="HB321" i="53"/>
  <c r="HB325" i="53"/>
  <c r="HB329" i="53"/>
  <c r="HB335" i="53"/>
  <c r="HB340" i="53"/>
  <c r="HB379" i="53"/>
  <c r="HB383" i="53"/>
  <c r="HB388" i="53"/>
  <c r="HB393" i="53"/>
  <c r="HB397" i="53"/>
  <c r="HB404" i="53"/>
  <c r="GU417" i="53"/>
  <c r="GK19" i="53"/>
  <c r="GK22" i="53"/>
  <c r="GK27" i="53"/>
  <c r="GK30" i="53"/>
  <c r="GK35" i="53"/>
  <c r="GK45" i="53"/>
  <c r="GK48" i="53"/>
  <c r="GK61" i="53"/>
  <c r="GK81" i="53"/>
  <c r="GK86" i="53"/>
  <c r="GK104" i="53"/>
  <c r="GK112" i="53"/>
  <c r="GK148" i="53"/>
  <c r="GK150" i="53"/>
  <c r="GK152" i="53"/>
  <c r="GK154" i="53"/>
  <c r="GK224" i="53"/>
  <c r="GK82" i="53"/>
  <c r="GK85" i="53"/>
  <c r="GK88" i="53"/>
  <c r="GK125" i="53"/>
  <c r="GK130" i="53"/>
  <c r="GK156" i="53"/>
  <c r="GK159" i="53"/>
  <c r="GK161" i="53"/>
  <c r="GK163" i="53"/>
  <c r="GK197" i="53"/>
  <c r="GK68" i="53"/>
  <c r="GK74" i="53"/>
  <c r="GK77" i="53"/>
  <c r="GK90" i="53"/>
  <c r="GK137" i="53"/>
  <c r="GK140" i="53"/>
  <c r="GK142" i="53"/>
  <c r="GK145" i="53"/>
  <c r="GK184" i="53"/>
  <c r="GK230" i="53"/>
  <c r="GK121" i="53"/>
  <c r="GK126" i="53"/>
  <c r="GK149" i="53"/>
  <c r="GK151" i="53"/>
  <c r="GK153" i="53"/>
  <c r="GK165" i="53"/>
  <c r="GK167" i="53"/>
  <c r="GK185" i="53"/>
  <c r="GK188" i="53"/>
  <c r="GK213" i="53"/>
  <c r="GK216" i="53"/>
  <c r="GK218" i="53"/>
  <c r="GK231" i="53"/>
  <c r="GK236" i="53"/>
  <c r="GK249" i="53"/>
  <c r="GK252" i="53"/>
  <c r="GK254" i="53"/>
  <c r="GK269" i="53"/>
  <c r="GK274" i="53"/>
  <c r="GK289" i="53"/>
  <c r="GK292" i="53"/>
  <c r="GK294" i="53"/>
  <c r="GK296" i="53"/>
  <c r="GK298" i="53"/>
  <c r="GK301" i="53"/>
  <c r="GK311" i="53"/>
  <c r="GK319" i="53"/>
  <c r="GK323" i="53"/>
  <c r="GK327" i="53"/>
  <c r="GK333" i="53"/>
  <c r="GK337" i="53"/>
  <c r="GK342" i="53"/>
  <c r="GK349" i="53"/>
  <c r="GK353" i="53"/>
  <c r="GK358" i="53"/>
  <c r="GK363" i="53"/>
  <c r="GK367" i="53"/>
  <c r="GK373" i="53"/>
  <c r="GK381" i="53"/>
  <c r="GK386" i="53"/>
  <c r="GK390" i="53"/>
  <c r="GK395" i="53"/>
  <c r="GK400" i="53"/>
  <c r="GK407" i="53"/>
  <c r="GK169" i="53"/>
  <c r="GK173" i="53"/>
  <c r="GK182" i="53"/>
  <c r="GK191" i="53"/>
  <c r="GK205" i="53"/>
  <c r="GK208" i="53"/>
  <c r="GK210" i="53"/>
  <c r="GK222" i="53"/>
  <c r="GK228" i="53"/>
  <c r="GK241" i="53"/>
  <c r="GK244" i="53"/>
  <c r="GK246" i="53"/>
  <c r="GK256" i="53"/>
  <c r="GK266" i="53"/>
  <c r="GK278" i="53"/>
  <c r="GK284" i="53"/>
  <c r="GK286" i="53"/>
  <c r="GK300" i="53"/>
  <c r="GK306" i="53"/>
  <c r="GK308" i="53"/>
  <c r="GK313" i="53"/>
  <c r="GK316" i="53"/>
  <c r="GK318" i="53"/>
  <c r="GK322" i="53"/>
  <c r="GK326" i="53"/>
  <c r="GK330" i="53"/>
  <c r="GK336" i="53"/>
  <c r="GK341" i="53"/>
  <c r="GK348" i="53"/>
  <c r="GK352" i="53"/>
  <c r="GK356" i="53"/>
  <c r="GK362" i="53"/>
  <c r="GK366" i="53"/>
  <c r="GK372" i="53"/>
  <c r="GK380" i="53"/>
  <c r="GK384" i="53"/>
  <c r="GK389" i="53"/>
  <c r="GK394" i="53"/>
  <c r="GK398" i="53"/>
  <c r="GK406" i="53"/>
  <c r="GK187" i="53"/>
  <c r="GK193" i="53"/>
  <c r="GK202" i="53"/>
  <c r="GK212" i="53"/>
  <c r="GK217" i="53"/>
  <c r="GK232" i="53"/>
  <c r="GK235" i="53"/>
  <c r="GK237" i="53"/>
  <c r="GK248" i="53"/>
  <c r="GK253" i="53"/>
  <c r="GK270" i="53"/>
  <c r="GK273" i="53"/>
  <c r="GK275" i="53"/>
  <c r="GK288" i="53"/>
  <c r="GK293" i="53"/>
  <c r="GK295" i="53"/>
  <c r="GK297" i="53"/>
  <c r="GK299" i="53"/>
  <c r="GK305" i="53"/>
  <c r="GK315" i="53"/>
  <c r="GK321" i="53"/>
  <c r="GK325" i="53"/>
  <c r="GK329" i="53"/>
  <c r="GK335" i="53"/>
  <c r="GK340" i="53"/>
  <c r="GK347" i="53"/>
  <c r="GK351" i="53"/>
  <c r="GK355" i="53"/>
  <c r="GK361" i="53"/>
  <c r="GK365" i="53"/>
  <c r="GK370" i="53"/>
  <c r="GK379" i="53"/>
  <c r="GK383" i="53"/>
  <c r="GK388" i="53"/>
  <c r="GK393" i="53"/>
  <c r="GK397" i="53"/>
  <c r="GK404" i="53"/>
  <c r="GK411" i="53"/>
  <c r="GD417" i="53"/>
  <c r="FT22" i="53"/>
  <c r="FT39" i="53"/>
  <c r="FT55" i="53"/>
  <c r="FT58" i="53"/>
  <c r="FT60" i="53"/>
  <c r="FT26" i="53"/>
  <c r="FT44" i="53"/>
  <c r="FT46" i="53"/>
  <c r="FT48" i="53"/>
  <c r="FT68" i="53"/>
  <c r="FT72" i="53"/>
  <c r="FT76" i="53"/>
  <c r="FT82" i="53"/>
  <c r="FT20" i="53"/>
  <c r="FT23" i="53"/>
  <c r="FT28" i="53"/>
  <c r="FT31" i="53"/>
  <c r="FT37" i="53"/>
  <c r="FT40" i="53"/>
  <c r="FT50" i="53"/>
  <c r="FT77" i="53"/>
  <c r="FT101" i="53"/>
  <c r="FT196" i="53"/>
  <c r="FT203" i="53"/>
  <c r="FT208" i="53"/>
  <c r="FT216" i="53"/>
  <c r="FT228" i="53"/>
  <c r="FT231" i="53"/>
  <c r="FT234" i="53"/>
  <c r="FT244" i="53"/>
  <c r="FT252" i="53"/>
  <c r="FT266" i="53"/>
  <c r="FT269" i="53"/>
  <c r="FT272" i="53"/>
  <c r="FT284" i="53"/>
  <c r="FT292" i="53"/>
  <c r="FT294" i="53"/>
  <c r="FT296" i="53"/>
  <c r="FT298" i="53"/>
  <c r="FT300" i="53"/>
  <c r="FT306" i="53"/>
  <c r="FT316" i="53"/>
  <c r="FT324" i="53"/>
  <c r="FT117" i="53"/>
  <c r="FT308" i="53"/>
  <c r="FT318" i="53"/>
  <c r="FT326" i="53"/>
  <c r="FT336" i="53"/>
  <c r="FT340" i="53"/>
  <c r="FT342" i="53"/>
  <c r="FT348" i="53"/>
  <c r="FT351" i="53"/>
  <c r="FT353" i="53"/>
  <c r="FT356" i="53"/>
  <c r="FT361" i="53"/>
  <c r="FT364" i="53"/>
  <c r="FT368" i="53"/>
  <c r="FT377" i="53"/>
  <c r="FT382" i="53"/>
  <c r="FT387" i="53"/>
  <c r="FT391" i="53"/>
  <c r="FT396" i="53"/>
  <c r="FT402" i="53"/>
  <c r="FT409" i="53"/>
  <c r="FT19" i="53"/>
  <c r="FT24" i="53"/>
  <c r="FT27" i="53"/>
  <c r="FT32" i="53"/>
  <c r="FT35" i="53"/>
  <c r="FT41" i="53"/>
  <c r="FT61" i="53"/>
  <c r="FT88" i="53"/>
  <c r="FT112" i="53"/>
  <c r="FT198" i="53"/>
  <c r="FT209" i="53"/>
  <c r="FT212" i="53"/>
  <c r="FT215" i="53"/>
  <c r="FT227" i="53"/>
  <c r="FT235" i="53"/>
  <c r="FT245" i="53"/>
  <c r="FT248" i="53"/>
  <c r="FT251" i="53"/>
  <c r="FT265" i="53"/>
  <c r="FT273" i="53"/>
  <c r="FT285" i="53"/>
  <c r="FT288" i="53"/>
  <c r="FT291" i="53"/>
  <c r="FT293" i="53"/>
  <c r="FT295" i="53"/>
  <c r="FT297" i="53"/>
  <c r="FT299" i="53"/>
  <c r="FT304" i="53"/>
  <c r="FT312" i="53"/>
  <c r="FT320" i="53"/>
  <c r="FT328" i="53"/>
  <c r="FT338" i="53"/>
  <c r="FT350" i="53"/>
  <c r="FT359" i="53"/>
  <c r="FT363" i="53"/>
  <c r="FT367" i="53"/>
  <c r="FT373" i="53"/>
  <c r="FT381" i="53"/>
  <c r="FT386" i="53"/>
  <c r="FT390" i="53"/>
  <c r="FT395" i="53"/>
  <c r="FT400" i="53"/>
  <c r="FT407" i="53"/>
  <c r="FT84" i="53"/>
  <c r="FT90" i="53"/>
  <c r="FT92" i="53"/>
  <c r="FT95" i="53"/>
  <c r="FT104" i="53"/>
  <c r="FT107" i="53"/>
  <c r="FT116" i="53"/>
  <c r="FT118" i="53"/>
  <c r="FT120" i="53"/>
  <c r="FT125" i="53"/>
  <c r="FT128" i="53"/>
  <c r="FT130" i="53"/>
  <c r="FT133" i="53"/>
  <c r="FT137" i="53"/>
  <c r="FT140" i="53"/>
  <c r="FT142" i="53"/>
  <c r="FT145" i="53"/>
  <c r="FT149" i="53"/>
  <c r="FT151" i="53"/>
  <c r="FT153" i="53"/>
  <c r="FT155" i="53"/>
  <c r="FT157" i="53"/>
  <c r="FT160" i="53"/>
  <c r="FT162" i="53"/>
  <c r="FT164" i="53"/>
  <c r="FT166" i="53"/>
  <c r="FT168" i="53"/>
  <c r="FT172" i="53"/>
  <c r="FT174" i="53"/>
  <c r="FT177" i="53"/>
  <c r="FT179" i="53"/>
  <c r="FT182" i="53"/>
  <c r="FT184" i="53"/>
  <c r="FT187" i="53"/>
  <c r="FT190" i="53"/>
  <c r="FT192" i="53"/>
  <c r="FT194" i="53"/>
  <c r="FT197" i="53"/>
  <c r="FT204" i="53"/>
  <c r="FT206" i="53"/>
  <c r="FT219" i="53"/>
  <c r="FT223" i="53"/>
  <c r="FT237" i="53"/>
  <c r="FT240" i="53"/>
  <c r="FT242" i="53"/>
  <c r="FT255" i="53"/>
  <c r="FT257" i="53"/>
  <c r="FT275" i="53"/>
  <c r="FT277" i="53"/>
  <c r="FT279" i="53"/>
  <c r="FT314" i="53"/>
  <c r="FT322" i="53"/>
  <c r="FT330" i="53"/>
  <c r="FT337" i="53"/>
  <c r="FT341" i="53"/>
  <c r="FT347" i="53"/>
  <c r="FT349" i="53"/>
  <c r="FT352" i="53"/>
  <c r="FT355" i="53"/>
  <c r="FT358" i="53"/>
  <c r="FT362" i="53"/>
  <c r="FT366" i="53"/>
  <c r="FT372" i="53"/>
  <c r="FT380" i="53"/>
  <c r="FT384" i="53"/>
  <c r="FT389" i="53"/>
  <c r="FT394" i="53"/>
  <c r="FT398" i="53"/>
  <c r="FT406" i="53"/>
  <c r="FC265" i="53"/>
  <c r="FC45" i="53"/>
  <c r="FC68" i="53"/>
  <c r="FC23" i="53"/>
  <c r="FC26" i="53"/>
  <c r="FC31" i="53"/>
  <c r="FC34" i="53"/>
  <c r="FC60" i="53"/>
  <c r="EV414" i="53"/>
  <c r="EV415" i="53"/>
  <c r="EV416" i="53" s="1"/>
  <c r="AN52" i="53"/>
  <c r="AN90" i="53"/>
  <c r="AN22" i="53"/>
  <c r="AN24" i="53"/>
  <c r="AN30" i="53"/>
  <c r="AN34" i="53"/>
  <c r="AN72" i="53"/>
  <c r="AN82" i="53"/>
  <c r="AN84" i="53"/>
  <c r="AN89" i="53"/>
  <c r="AN91" i="53"/>
  <c r="AN102" i="53"/>
  <c r="AN104" i="53"/>
  <c r="AN126" i="53"/>
  <c r="AN134" i="53"/>
  <c r="AN139" i="53"/>
  <c r="AN141" i="53"/>
  <c r="AN144" i="53"/>
  <c r="AN148" i="53"/>
  <c r="AN150" i="53"/>
  <c r="AN152" i="53"/>
  <c r="AN154" i="53"/>
  <c r="AN156" i="53"/>
  <c r="AN161" i="53"/>
  <c r="AN163" i="53"/>
  <c r="AN165" i="53"/>
  <c r="AN167" i="53"/>
  <c r="AN169" i="53"/>
  <c r="AN173" i="53"/>
  <c r="AN175" i="53"/>
  <c r="AN181" i="53"/>
  <c r="AN202" i="53"/>
  <c r="AN224" i="53"/>
  <c r="AN227" i="53"/>
  <c r="AN279" i="53"/>
  <c r="AN81" i="53"/>
  <c r="AN26" i="53"/>
  <c r="AN28" i="53"/>
  <c r="AN37" i="53"/>
  <c r="AN45" i="53"/>
  <c r="AN47" i="53"/>
  <c r="AN51" i="53"/>
  <c r="AN68" i="53"/>
  <c r="AN159" i="53"/>
  <c r="AN178" i="53"/>
  <c r="AN183" i="53"/>
  <c r="AN185" i="53"/>
  <c r="AN188" i="53"/>
  <c r="AN191" i="53"/>
  <c r="AN193" i="53"/>
  <c r="AN195" i="53"/>
  <c r="AN197" i="53"/>
  <c r="AN204" i="53"/>
  <c r="AN206" i="53"/>
  <c r="AN208" i="53"/>
  <c r="AN242" i="53"/>
  <c r="AN244" i="53"/>
  <c r="AN258" i="53"/>
  <c r="AN265" i="53"/>
  <c r="AN284" i="53"/>
  <c r="AN298" i="53"/>
  <c r="AN300" i="53"/>
  <c r="AN19" i="53"/>
  <c r="AN21" i="53"/>
  <c r="AN23" i="53"/>
  <c r="AN25" i="53"/>
  <c r="AN27" i="53"/>
  <c r="AN29" i="53"/>
  <c r="AN31" i="53"/>
  <c r="AN33" i="53"/>
  <c r="AN35" i="53"/>
  <c r="AN42" i="53"/>
  <c r="AN114" i="53"/>
  <c r="AN313" i="53"/>
  <c r="AN321" i="53"/>
  <c r="AN329" i="53"/>
  <c r="AN340" i="53"/>
  <c r="AN351" i="53"/>
  <c r="AN361" i="53"/>
  <c r="AN370" i="53"/>
  <c r="AN383" i="53"/>
  <c r="AN393" i="53"/>
  <c r="BE48" i="53"/>
  <c r="BE74" i="53"/>
  <c r="BE85" i="53"/>
  <c r="BE133" i="53"/>
  <c r="BE145" i="53"/>
  <c r="BE157" i="53"/>
  <c r="BE175" i="53"/>
  <c r="BE187" i="53"/>
  <c r="BE207" i="53"/>
  <c r="BE209" i="53"/>
  <c r="BE213" i="53"/>
  <c r="BE217" i="53"/>
  <c r="BE226" i="53"/>
  <c r="BE228" i="53"/>
  <c r="BE232" i="53"/>
  <c r="BE236" i="53"/>
  <c r="BE243" i="53"/>
  <c r="BE245" i="53"/>
  <c r="BE249" i="53"/>
  <c r="BE253" i="53"/>
  <c r="BE264" i="53"/>
  <c r="BE266" i="53"/>
  <c r="BE270" i="53"/>
  <c r="BE274" i="53"/>
  <c r="BE280" i="53"/>
  <c r="BE285" i="53"/>
  <c r="BE289" i="53"/>
  <c r="BE293" i="53"/>
  <c r="BE299" i="53"/>
  <c r="BE301" i="53"/>
  <c r="BE316" i="53"/>
  <c r="BE328" i="53"/>
  <c r="BE346" i="53"/>
  <c r="BE364" i="53"/>
  <c r="BE387" i="53"/>
  <c r="BE409" i="53"/>
  <c r="BV22" i="53"/>
  <c r="BV28" i="53"/>
  <c r="BV37" i="53"/>
  <c r="BV48" i="53"/>
  <c r="BV67" i="53"/>
  <c r="BV74" i="53"/>
  <c r="BV90" i="53"/>
  <c r="BV116" i="53"/>
  <c r="BV315" i="53"/>
  <c r="BV317" i="53"/>
  <c r="BV380" i="53"/>
  <c r="BV389" i="53"/>
  <c r="BV398" i="53"/>
  <c r="CM24" i="53"/>
  <c r="CM37" i="53"/>
  <c r="CM68" i="53"/>
  <c r="AN404" i="53"/>
  <c r="BE165" i="53"/>
  <c r="BE192" i="53"/>
  <c r="BE320" i="53"/>
  <c r="BE350" i="53"/>
  <c r="BE368" i="53"/>
  <c r="BE391" i="53"/>
  <c r="BV84" i="53"/>
  <c r="BV89" i="53"/>
  <c r="BV114" i="53"/>
  <c r="BV224" i="53"/>
  <c r="BV233" i="53"/>
  <c r="BV242" i="53"/>
  <c r="BV250" i="53"/>
  <c r="BV252" i="53"/>
  <c r="BV254" i="53"/>
  <c r="BV256" i="53"/>
  <c r="BV258" i="53"/>
  <c r="BV265" i="53"/>
  <c r="BV267" i="53"/>
  <c r="BV269" i="53"/>
  <c r="BV271" i="53"/>
  <c r="BV273" i="53"/>
  <c r="BV275" i="53"/>
  <c r="BV277" i="53"/>
  <c r="BV279" i="53"/>
  <c r="BV284" i="53"/>
  <c r="BV286" i="53"/>
  <c r="BV288" i="53"/>
  <c r="BV290" i="53"/>
  <c r="BV292" i="53"/>
  <c r="BV294" i="53"/>
  <c r="BV296" i="53"/>
  <c r="BV298" i="53"/>
  <c r="BV300" i="53"/>
  <c r="BV304" i="53"/>
  <c r="BV306" i="53"/>
  <c r="BV333" i="53"/>
  <c r="BV335" i="53"/>
  <c r="BV352" i="53"/>
  <c r="BV366" i="53"/>
  <c r="CM31" i="53"/>
  <c r="CM321" i="53"/>
  <c r="CM340" i="53"/>
  <c r="CM361" i="53"/>
  <c r="AN48" i="53"/>
  <c r="AN67" i="53"/>
  <c r="AN74" i="53"/>
  <c r="AN85" i="53"/>
  <c r="AN103" i="53"/>
  <c r="AN116" i="53"/>
  <c r="AN209" i="53"/>
  <c r="AN213" i="53"/>
  <c r="AN232" i="53"/>
  <c r="AN245" i="53"/>
  <c r="AN249" i="53"/>
  <c r="AN266" i="53"/>
  <c r="AN270" i="53"/>
  <c r="AN285" i="53"/>
  <c r="AN289" i="53"/>
  <c r="AN301" i="53"/>
  <c r="AN317" i="53"/>
  <c r="AN325" i="53"/>
  <c r="AN335" i="53"/>
  <c r="AN347" i="53"/>
  <c r="AN355" i="53"/>
  <c r="AN365" i="53"/>
  <c r="AN379" i="53"/>
  <c r="AN388" i="53"/>
  <c r="AN397" i="53"/>
  <c r="BE22" i="53"/>
  <c r="BE24" i="53"/>
  <c r="BE26" i="53"/>
  <c r="BE28" i="53"/>
  <c r="BE30" i="53"/>
  <c r="BE34" i="53"/>
  <c r="BE37" i="53"/>
  <c r="BE52" i="53"/>
  <c r="BE67" i="53"/>
  <c r="BE81" i="53"/>
  <c r="BE90" i="53"/>
  <c r="BE103" i="53"/>
  <c r="BE116" i="53"/>
  <c r="BE140" i="53"/>
  <c r="BE151" i="53"/>
  <c r="BE196" i="53"/>
  <c r="BE214" i="53"/>
  <c r="BE216" i="53"/>
  <c r="BE233" i="53"/>
  <c r="BE235" i="53"/>
  <c r="BE250" i="53"/>
  <c r="BE252" i="53"/>
  <c r="BE271" i="53"/>
  <c r="BE273" i="53"/>
  <c r="BE290" i="53"/>
  <c r="BE292" i="53"/>
  <c r="BE306" i="53"/>
  <c r="BE324" i="53"/>
  <c r="BE334" i="53"/>
  <c r="BE354" i="53"/>
  <c r="BE377" i="53"/>
  <c r="BE396" i="53"/>
  <c r="BV21" i="53"/>
  <c r="BV25" i="53"/>
  <c r="BV29" i="53"/>
  <c r="BV33" i="53"/>
  <c r="BV42" i="53"/>
  <c r="BV45" i="53"/>
  <c r="BV47" i="53"/>
  <c r="BV49" i="53"/>
  <c r="BV51" i="53"/>
  <c r="BV60" i="53"/>
  <c r="BV68" i="53"/>
  <c r="BV72" i="53"/>
  <c r="BV82" i="53"/>
  <c r="BV86" i="53"/>
  <c r="BV91" i="53"/>
  <c r="BV102" i="53"/>
  <c r="BV104" i="53"/>
  <c r="BV121" i="53"/>
  <c r="BV126" i="53"/>
  <c r="BV134" i="53"/>
  <c r="BV139" i="53"/>
  <c r="BV141" i="53"/>
  <c r="BV144" i="53"/>
  <c r="BV148" i="53"/>
  <c r="BV150" i="53"/>
  <c r="BV152" i="53"/>
  <c r="BV154" i="53"/>
  <c r="BV156" i="53"/>
  <c r="BV159" i="53"/>
  <c r="BV161" i="53"/>
  <c r="BV163" i="53"/>
  <c r="BV165" i="53"/>
  <c r="BV167" i="53"/>
  <c r="BV169" i="53"/>
  <c r="BV173" i="53"/>
  <c r="BV175" i="53"/>
  <c r="BV181" i="53"/>
  <c r="BV185" i="53"/>
  <c r="BV188" i="53"/>
  <c r="BV191" i="53"/>
  <c r="BV193" i="53"/>
  <c r="BV195" i="53"/>
  <c r="BV202" i="53"/>
  <c r="BV206" i="53"/>
  <c r="BV208" i="53"/>
  <c r="BV210" i="53"/>
  <c r="BV212" i="53"/>
  <c r="BV214" i="53"/>
  <c r="BV222" i="53"/>
  <c r="BV231" i="53"/>
  <c r="BV235" i="53"/>
  <c r="BV240" i="53"/>
  <c r="BV244" i="53"/>
  <c r="BV248" i="53"/>
  <c r="BV322" i="53"/>
  <c r="BV324" i="53"/>
  <c r="BV356" i="53"/>
  <c r="CM72" i="53"/>
  <c r="CM91" i="53"/>
  <c r="CM104" i="53"/>
  <c r="CM188" i="53"/>
  <c r="CM191" i="53"/>
  <c r="CM193" i="53"/>
  <c r="CM195" i="53"/>
  <c r="CM197" i="53"/>
  <c r="CM202" i="53"/>
  <c r="CM204" i="53"/>
  <c r="CM206" i="53"/>
  <c r="CM208" i="53"/>
  <c r="CM224" i="53"/>
  <c r="CM227" i="53"/>
  <c r="CM242" i="53"/>
  <c r="CM244" i="53"/>
  <c r="CM258" i="53"/>
  <c r="CM265" i="53"/>
  <c r="CM279" i="53"/>
  <c r="CM284" i="53"/>
  <c r="CM298" i="53"/>
  <c r="CM300" i="53"/>
  <c r="CM317" i="53"/>
  <c r="CM335" i="53"/>
  <c r="CM355" i="53"/>
  <c r="CM379" i="53"/>
  <c r="CM397" i="53"/>
  <c r="DD210" i="53"/>
  <c r="DD214" i="53"/>
  <c r="DD218" i="53"/>
  <c r="DD224" i="53"/>
  <c r="DD229" i="53"/>
  <c r="DD233" i="53"/>
  <c r="DD237" i="53"/>
  <c r="DD246" i="53"/>
  <c r="DD254" i="53"/>
  <c r="DD274" i="53"/>
  <c r="DD278" i="53"/>
  <c r="DD285" i="53"/>
  <c r="DD289" i="53"/>
  <c r="DD293" i="53"/>
  <c r="DD307" i="53"/>
  <c r="DD317" i="53"/>
  <c r="DD325" i="53"/>
  <c r="DD335" i="53"/>
  <c r="DD347" i="53"/>
  <c r="DD355" i="53"/>
  <c r="DD365" i="53"/>
  <c r="DD379" i="53"/>
  <c r="DD388" i="53"/>
  <c r="DD397" i="53"/>
  <c r="DD411" i="53"/>
  <c r="DU25" i="53"/>
  <c r="DU27" i="53"/>
  <c r="DU29" i="53"/>
  <c r="DU33" i="53"/>
  <c r="DU42" i="53"/>
  <c r="DU114" i="53"/>
  <c r="DU139" i="53"/>
  <c r="DU154" i="53"/>
  <c r="DU159" i="53"/>
  <c r="DU173" i="53"/>
  <c r="DU178" i="53"/>
  <c r="DU193" i="53"/>
  <c r="DU197" i="53"/>
  <c r="DU212" i="53"/>
  <c r="DU216" i="53"/>
  <c r="DU231" i="53"/>
  <c r="DU235" i="53"/>
  <c r="DU252" i="53"/>
  <c r="DU265" i="53"/>
  <c r="DU315" i="53"/>
  <c r="DU353" i="53"/>
  <c r="DU391" i="53"/>
  <c r="EL19" i="53"/>
  <c r="EL21" i="53"/>
  <c r="EL23" i="53"/>
  <c r="CM383" i="53"/>
  <c r="DD137" i="53"/>
  <c r="DD153" i="53"/>
  <c r="DD157" i="53"/>
  <c r="DD166" i="53"/>
  <c r="DD187" i="53"/>
  <c r="DD213" i="53"/>
  <c r="DD215" i="53"/>
  <c r="DD217" i="53"/>
  <c r="DD223" i="53"/>
  <c r="DD226" i="53"/>
  <c r="DD228" i="53"/>
  <c r="DD232" i="53"/>
  <c r="DD234" i="53"/>
  <c r="DD236" i="53"/>
  <c r="DD241" i="53"/>
  <c r="DD243" i="53"/>
  <c r="DD245" i="53"/>
  <c r="DD249" i="53"/>
  <c r="DD251" i="53"/>
  <c r="DD253" i="53"/>
  <c r="DD257" i="53"/>
  <c r="DD271" i="53"/>
  <c r="DD279" i="53"/>
  <c r="DD286" i="53"/>
  <c r="DD290" i="53"/>
  <c r="DD294" i="53"/>
  <c r="DU103" i="53"/>
  <c r="DU105" i="53"/>
  <c r="DU130" i="53"/>
  <c r="DU151" i="53"/>
  <c r="DU153" i="53"/>
  <c r="DU168" i="53"/>
  <c r="DU172" i="53"/>
  <c r="DU190" i="53"/>
  <c r="DU192" i="53"/>
  <c r="DU209" i="53"/>
  <c r="DU211" i="53"/>
  <c r="DU228" i="53"/>
  <c r="DU230" i="53"/>
  <c r="DU245" i="53"/>
  <c r="DU247" i="53"/>
  <c r="DU249" i="53"/>
  <c r="DU266" i="53"/>
  <c r="DU269" i="53"/>
  <c r="DU275" i="53"/>
  <c r="DU277" i="53"/>
  <c r="DU288" i="53"/>
  <c r="DU292" i="53"/>
  <c r="DU308" i="53"/>
  <c r="DU312" i="53"/>
  <c r="DU320" i="53"/>
  <c r="DU328" i="53"/>
  <c r="DU338" i="53"/>
  <c r="DU350" i="53"/>
  <c r="DU359" i="53"/>
  <c r="DU368" i="53"/>
  <c r="DU382" i="53"/>
  <c r="DU396" i="53"/>
  <c r="DU409" i="53"/>
  <c r="EL22" i="53"/>
  <c r="EL24" i="53"/>
  <c r="EL26" i="53"/>
  <c r="EL28" i="53"/>
  <c r="EL34" i="53"/>
  <c r="EL37" i="53"/>
  <c r="EL46" i="53"/>
  <c r="EL52" i="53"/>
  <c r="EL56" i="53"/>
  <c r="EL61" i="53"/>
  <c r="EL71" i="53"/>
  <c r="EL77" i="53"/>
  <c r="BV372" i="53"/>
  <c r="BV384" i="53"/>
  <c r="BV394" i="53"/>
  <c r="BV406" i="53"/>
  <c r="CM19" i="53"/>
  <c r="CM21" i="53"/>
  <c r="CM23" i="53"/>
  <c r="CM25" i="53"/>
  <c r="CM27" i="53"/>
  <c r="CM29" i="53"/>
  <c r="CM33" i="53"/>
  <c r="CM35" i="53"/>
  <c r="CM42" i="53"/>
  <c r="CM46" i="53"/>
  <c r="CM48" i="53"/>
  <c r="CM56" i="53"/>
  <c r="CM88" i="53"/>
  <c r="CM130" i="53"/>
  <c r="CM133" i="53"/>
  <c r="CM137" i="53"/>
  <c r="CM140" i="53"/>
  <c r="CM142" i="53"/>
  <c r="CM145" i="53"/>
  <c r="CM149" i="53"/>
  <c r="CM151" i="53"/>
  <c r="CM153" i="53"/>
  <c r="CM155" i="53"/>
  <c r="CM157" i="53"/>
  <c r="CM160" i="53"/>
  <c r="CM164" i="53"/>
  <c r="CM166" i="53"/>
  <c r="CM168" i="53"/>
  <c r="CM172" i="53"/>
  <c r="CM174" i="53"/>
  <c r="CM182" i="53"/>
  <c r="CM184" i="53"/>
  <c r="CM209" i="53"/>
  <c r="CM215" i="53"/>
  <c r="CM217" i="53"/>
  <c r="CM223" i="53"/>
  <c r="CM234" i="53"/>
  <c r="CM236" i="53"/>
  <c r="CM241" i="53"/>
  <c r="CM251" i="53"/>
  <c r="CM253" i="53"/>
  <c r="CM257" i="53"/>
  <c r="CM272" i="53"/>
  <c r="CM274" i="53"/>
  <c r="CM291" i="53"/>
  <c r="CM293" i="53"/>
  <c r="CM297" i="53"/>
  <c r="CM307" i="53"/>
  <c r="CM325" i="53"/>
  <c r="CM347" i="53"/>
  <c r="CM365" i="53"/>
  <c r="CM388" i="53"/>
  <c r="CM404" i="53"/>
  <c r="DD22" i="53"/>
  <c r="DD24" i="53"/>
  <c r="DD26" i="53"/>
  <c r="DD28" i="53"/>
  <c r="DD30" i="53"/>
  <c r="DD34" i="53"/>
  <c r="DD37" i="53"/>
  <c r="DD45" i="53"/>
  <c r="DD47" i="53"/>
  <c r="DD49" i="53"/>
  <c r="DD51" i="53"/>
  <c r="DD60" i="53"/>
  <c r="DD68" i="53"/>
  <c r="DD72" i="53"/>
  <c r="DD82" i="53"/>
  <c r="DD85" i="53"/>
  <c r="DD88" i="53"/>
  <c r="DD90" i="53"/>
  <c r="DD92" i="53"/>
  <c r="DD101" i="53"/>
  <c r="DD103" i="53"/>
  <c r="DD105" i="53"/>
  <c r="DD112" i="53"/>
  <c r="DD116" i="53"/>
  <c r="DD133" i="53"/>
  <c r="DD140" i="53"/>
  <c r="DD145" i="53"/>
  <c r="DD151" i="53"/>
  <c r="DD155" i="53"/>
  <c r="DD160" i="53"/>
  <c r="DD164" i="53"/>
  <c r="DD168" i="53"/>
  <c r="DD174" i="53"/>
  <c r="DD184" i="53"/>
  <c r="DD190" i="53"/>
  <c r="DD194" i="53"/>
  <c r="DD196" i="53"/>
  <c r="DD198" i="53"/>
  <c r="DD203" i="53"/>
  <c r="DD205" i="53"/>
  <c r="DD266" i="53"/>
  <c r="DD275" i="53"/>
  <c r="DD313" i="53"/>
  <c r="DD321" i="53"/>
  <c r="DD329" i="53"/>
  <c r="DD340" i="53"/>
  <c r="DD351" i="53"/>
  <c r="DD361" i="53"/>
  <c r="DD370" i="53"/>
  <c r="DD383" i="53"/>
  <c r="DD393" i="53"/>
  <c r="DD404" i="53"/>
  <c r="DU28" i="53"/>
  <c r="DU37" i="53"/>
  <c r="DU273" i="53"/>
  <c r="DU284" i="53"/>
  <c r="DU290" i="53"/>
  <c r="DU294" i="53"/>
  <c r="DU296" i="53"/>
  <c r="DU298" i="53"/>
  <c r="DU300" i="53"/>
  <c r="DU304" i="53"/>
  <c r="DU319" i="53"/>
  <c r="DU349" i="53"/>
  <c r="EL50" i="53"/>
  <c r="EL25" i="53"/>
  <c r="EL29" i="53"/>
  <c r="EL33" i="53"/>
  <c r="EL42" i="53"/>
  <c r="EL47" i="53"/>
  <c r="EL51" i="53"/>
  <c r="EL72" i="53"/>
  <c r="EL84" i="53"/>
  <c r="EL89" i="53"/>
  <c r="EL102" i="53"/>
  <c r="EL114" i="53"/>
  <c r="EL126" i="53"/>
  <c r="EL139" i="53"/>
  <c r="EL144" i="53"/>
  <c r="EL150" i="53"/>
  <c r="EL154" i="53"/>
  <c r="EL159" i="53"/>
  <c r="EL163" i="53"/>
  <c r="EL250" i="53"/>
  <c r="EL254" i="53"/>
  <c r="EL258" i="53"/>
  <c r="EL307" i="53"/>
  <c r="EL317" i="53"/>
  <c r="EL320" i="53"/>
  <c r="EL325" i="53"/>
  <c r="EL328" i="53"/>
  <c r="EL340" i="53"/>
  <c r="EL361" i="53"/>
  <c r="EL383" i="53"/>
  <c r="EL400" i="53"/>
  <c r="EL407" i="53"/>
  <c r="EL411" i="53"/>
  <c r="EL88" i="53"/>
  <c r="EL92" i="53"/>
  <c r="EL101" i="53"/>
  <c r="EL105" i="53"/>
  <c r="EL112" i="53"/>
  <c r="EL125" i="53"/>
  <c r="EL130" i="53"/>
  <c r="EL137" i="53"/>
  <c r="EL142" i="53"/>
  <c r="EL149" i="53"/>
  <c r="EL153" i="53"/>
  <c r="EL157" i="53"/>
  <c r="EL162" i="53"/>
  <c r="EL166" i="53"/>
  <c r="EL168" i="53"/>
  <c r="EL172" i="53"/>
  <c r="EL174" i="53"/>
  <c r="EL182" i="53"/>
  <c r="EL184" i="53"/>
  <c r="EL187" i="53"/>
  <c r="EL190" i="53"/>
  <c r="EL192" i="53"/>
  <c r="EL194" i="53"/>
  <c r="EL196" i="53"/>
  <c r="EL198" i="53"/>
  <c r="EL203" i="53"/>
  <c r="EL205" i="53"/>
  <c r="EL207" i="53"/>
  <c r="EL209" i="53"/>
  <c r="EL211" i="53"/>
  <c r="EL213" i="53"/>
  <c r="EL215" i="53"/>
  <c r="EL217" i="53"/>
  <c r="EL219" i="53"/>
  <c r="EL223" i="53"/>
  <c r="EL226" i="53"/>
  <c r="EL228" i="53"/>
  <c r="EL230" i="53"/>
  <c r="EL232" i="53"/>
  <c r="EL234" i="53"/>
  <c r="EL236" i="53"/>
  <c r="EL238" i="53"/>
  <c r="EL241" i="53"/>
  <c r="EL243" i="53"/>
  <c r="EL245" i="53"/>
  <c r="EL247" i="53"/>
  <c r="EL249" i="53"/>
  <c r="EL253" i="53"/>
  <c r="EL255" i="53"/>
  <c r="EL257" i="53"/>
  <c r="EL264" i="53"/>
  <c r="EL266" i="53"/>
  <c r="EL269" i="53"/>
  <c r="EL273" i="53"/>
  <c r="EL277" i="53"/>
  <c r="EL284" i="53"/>
  <c r="EL288" i="53"/>
  <c r="EL292" i="53"/>
  <c r="EL296" i="53"/>
  <c r="EL300" i="53"/>
  <c r="EL306" i="53"/>
  <c r="EL347" i="53"/>
  <c r="EL365" i="53"/>
  <c r="EL388" i="53"/>
  <c r="EL67" i="53"/>
  <c r="EL74" i="53"/>
  <c r="EL81" i="53"/>
  <c r="EL85" i="53"/>
  <c r="EL90" i="53"/>
  <c r="EL103" i="53"/>
  <c r="EL116" i="53"/>
  <c r="EL133" i="53"/>
  <c r="EL140" i="53"/>
  <c r="EL145" i="53"/>
  <c r="EL151" i="53"/>
  <c r="EL155" i="53"/>
  <c r="EL160" i="53"/>
  <c r="EL164" i="53"/>
  <c r="EL271" i="53"/>
  <c r="EL275" i="53"/>
  <c r="EL279" i="53"/>
  <c r="EL286" i="53"/>
  <c r="EL290" i="53"/>
  <c r="EL294" i="53"/>
  <c r="EL298" i="53"/>
  <c r="EL304" i="53"/>
  <c r="EL313" i="53"/>
  <c r="EL316" i="53"/>
  <c r="EL321" i="53"/>
  <c r="EL324" i="53"/>
  <c r="EL329" i="53"/>
  <c r="EL351" i="53"/>
  <c r="EL370" i="53"/>
  <c r="EL395" i="53"/>
  <c r="EL402" i="53"/>
  <c r="EL406" i="53"/>
  <c r="EL30" i="53"/>
  <c r="EL35" i="53"/>
  <c r="EL45" i="53"/>
  <c r="EL48" i="53"/>
  <c r="EL251" i="53"/>
  <c r="EL272" i="53"/>
  <c r="EL291" i="53"/>
  <c r="EL295" i="53"/>
  <c r="EL312" i="53"/>
  <c r="EL393" i="53"/>
  <c r="EL397" i="53"/>
  <c r="EL404" i="53"/>
  <c r="EL334" i="53"/>
  <c r="EL338" i="53"/>
  <c r="EL346" i="53"/>
  <c r="EL350" i="53"/>
  <c r="EL354" i="53"/>
  <c r="EL359" i="53"/>
  <c r="EL364" i="53"/>
  <c r="EL368" i="53"/>
  <c r="EL377" i="53"/>
  <c r="EL382" i="53"/>
  <c r="EL387" i="53"/>
  <c r="EL396" i="53"/>
  <c r="EL409" i="53"/>
  <c r="EE415" i="53"/>
  <c r="EE416" i="53" s="1"/>
  <c r="EL311" i="53"/>
  <c r="EL315" i="53"/>
  <c r="EL319" i="53"/>
  <c r="EL323" i="53"/>
  <c r="EL327" i="53"/>
  <c r="EL333" i="53"/>
  <c r="EL337" i="53"/>
  <c r="EL342" i="53"/>
  <c r="EL349" i="53"/>
  <c r="EL353" i="53"/>
  <c r="EL358" i="53"/>
  <c r="EL363" i="53"/>
  <c r="EL367" i="53"/>
  <c r="EL373" i="53"/>
  <c r="EL381" i="53"/>
  <c r="EL386" i="53"/>
  <c r="EL390" i="53"/>
  <c r="EL308" i="53"/>
  <c r="EL314" i="53"/>
  <c r="EL318" i="53"/>
  <c r="EL322" i="53"/>
  <c r="EL326" i="53"/>
  <c r="EL330" i="53"/>
  <c r="EL336" i="53"/>
  <c r="EL341" i="53"/>
  <c r="EL348" i="53"/>
  <c r="EL352" i="53"/>
  <c r="EL356" i="53"/>
  <c r="EL362" i="53"/>
  <c r="EL366" i="53"/>
  <c r="EL372" i="53"/>
  <c r="EL380" i="53"/>
  <c r="EL384" i="53"/>
  <c r="EL389" i="53"/>
  <c r="EL394" i="53"/>
  <c r="EL398" i="53"/>
  <c r="DN414" i="53"/>
  <c r="DU19" i="53"/>
  <c r="DU35" i="53"/>
  <c r="DU31" i="53"/>
  <c r="DU102" i="53"/>
  <c r="DU23" i="53"/>
  <c r="DU101" i="53"/>
  <c r="DU125" i="53"/>
  <c r="DU134" i="53"/>
  <c r="DU145" i="53"/>
  <c r="DU149" i="53"/>
  <c r="DU156" i="53"/>
  <c r="DU164" i="53"/>
  <c r="DU166" i="53"/>
  <c r="DU175" i="53"/>
  <c r="DU184" i="53"/>
  <c r="DU187" i="53"/>
  <c r="DU195" i="53"/>
  <c r="DU205" i="53"/>
  <c r="DU207" i="53"/>
  <c r="DU214" i="53"/>
  <c r="DU223" i="53"/>
  <c r="DU226" i="53"/>
  <c r="DU233" i="53"/>
  <c r="DU241" i="53"/>
  <c r="DU243" i="53"/>
  <c r="DU250" i="53"/>
  <c r="DU257" i="53"/>
  <c r="DU264" i="53"/>
  <c r="DU271" i="53"/>
  <c r="DU278" i="53"/>
  <c r="DU280" i="53"/>
  <c r="DU306" i="53"/>
  <c r="DU323" i="53"/>
  <c r="DU327" i="53"/>
  <c r="DU333" i="53"/>
  <c r="DU337" i="53"/>
  <c r="DU342" i="53"/>
  <c r="DU358" i="53"/>
  <c r="DU363" i="53"/>
  <c r="DU367" i="53"/>
  <c r="DU373" i="53"/>
  <c r="DU381" i="53"/>
  <c r="DU386" i="53"/>
  <c r="DU390" i="53"/>
  <c r="DU395" i="53"/>
  <c r="DU400" i="53"/>
  <c r="DU407" i="53"/>
  <c r="DN415" i="53"/>
  <c r="DU112" i="53"/>
  <c r="DU121" i="53"/>
  <c r="DU133" i="53"/>
  <c r="DU137" i="53"/>
  <c r="DU148" i="53"/>
  <c r="DU155" i="53"/>
  <c r="DU157" i="53"/>
  <c r="DU165" i="53"/>
  <c r="DU174" i="53"/>
  <c r="DU185" i="53"/>
  <c r="DU194" i="53"/>
  <c r="DU196" i="53"/>
  <c r="DU206" i="53"/>
  <c r="DU213" i="53"/>
  <c r="DU215" i="53"/>
  <c r="DU224" i="53"/>
  <c r="DU232" i="53"/>
  <c r="DU234" i="53"/>
  <c r="DU242" i="53"/>
  <c r="DU251" i="53"/>
  <c r="DU258" i="53"/>
  <c r="DU270" i="53"/>
  <c r="DU272" i="53"/>
  <c r="DU279" i="53"/>
  <c r="DU307" i="53"/>
  <c r="DU314" i="53"/>
  <c r="DU318" i="53"/>
  <c r="DU322" i="53"/>
  <c r="DU326" i="53"/>
  <c r="DU330" i="53"/>
  <c r="DU336" i="53"/>
  <c r="DU341" i="53"/>
  <c r="DU348" i="53"/>
  <c r="DU352" i="53"/>
  <c r="DU356" i="53"/>
  <c r="DU362" i="53"/>
  <c r="DU366" i="53"/>
  <c r="DU372" i="53"/>
  <c r="DU380" i="53"/>
  <c r="DU384" i="53"/>
  <c r="DU389" i="53"/>
  <c r="DU394" i="53"/>
  <c r="DU398" i="53"/>
  <c r="DU406" i="53"/>
  <c r="DU46" i="53"/>
  <c r="DU48" i="53"/>
  <c r="DU50" i="53"/>
  <c r="DU52" i="53"/>
  <c r="DU56" i="53"/>
  <c r="DU61" i="53"/>
  <c r="DU67" i="53"/>
  <c r="DU71" i="53"/>
  <c r="DU74" i="53"/>
  <c r="DU77" i="53"/>
  <c r="DU81" i="53"/>
  <c r="DU85" i="53"/>
  <c r="DU88" i="53"/>
  <c r="DU90" i="53"/>
  <c r="DU92" i="53"/>
  <c r="DU104" i="53"/>
  <c r="DU116" i="53"/>
  <c r="DU140" i="53"/>
  <c r="DU142" i="53"/>
  <c r="DU152" i="53"/>
  <c r="DU160" i="53"/>
  <c r="DU162" i="53"/>
  <c r="DU169" i="53"/>
  <c r="DU182" i="53"/>
  <c r="DU191" i="53"/>
  <c r="DU198" i="53"/>
  <c r="DU203" i="53"/>
  <c r="DU210" i="53"/>
  <c r="DU217" i="53"/>
  <c r="DU219" i="53"/>
  <c r="DU229" i="53"/>
  <c r="DU236" i="53"/>
  <c r="DU238" i="53"/>
  <c r="DU246" i="53"/>
  <c r="DU253" i="53"/>
  <c r="DU255" i="53"/>
  <c r="DU267" i="53"/>
  <c r="DU274" i="53"/>
  <c r="DU276" i="53"/>
  <c r="DU286" i="53"/>
  <c r="DU311" i="53"/>
  <c r="DU313" i="53"/>
  <c r="DU317" i="53"/>
  <c r="DU321" i="53"/>
  <c r="DU325" i="53"/>
  <c r="DU329" i="53"/>
  <c r="DU335" i="53"/>
  <c r="DU340" i="53"/>
  <c r="DU347" i="53"/>
  <c r="DU351" i="53"/>
  <c r="DU355" i="53"/>
  <c r="DU361" i="53"/>
  <c r="DU365" i="53"/>
  <c r="DU370" i="53"/>
  <c r="DU379" i="53"/>
  <c r="DU383" i="53"/>
  <c r="DU388" i="53"/>
  <c r="DU393" i="53"/>
  <c r="DU397" i="53"/>
  <c r="DU404" i="53"/>
  <c r="DU411" i="53"/>
  <c r="DD130" i="53"/>
  <c r="DD134" i="53"/>
  <c r="DD139" i="53"/>
  <c r="DD149" i="53"/>
  <c r="DD156" i="53"/>
  <c r="DD159" i="53"/>
  <c r="DD121" i="53"/>
  <c r="DD126" i="53"/>
  <c r="DD125" i="53"/>
  <c r="DD142" i="53"/>
  <c r="DD152" i="53"/>
  <c r="DD154" i="53"/>
  <c r="DD162" i="53"/>
  <c r="DD165" i="53"/>
  <c r="DD172" i="53"/>
  <c r="DD175" i="53"/>
  <c r="DD182" i="53"/>
  <c r="DD185" i="53"/>
  <c r="DD192" i="53"/>
  <c r="DD211" i="53"/>
  <c r="DD216" i="53"/>
  <c r="DD219" i="53"/>
  <c r="DD227" i="53"/>
  <c r="DD230" i="53"/>
  <c r="DD235" i="53"/>
  <c r="DD238" i="53"/>
  <c r="DD244" i="53"/>
  <c r="DD247" i="53"/>
  <c r="DD252" i="53"/>
  <c r="DD255" i="53"/>
  <c r="DD265" i="53"/>
  <c r="DD268" i="53"/>
  <c r="DD273" i="53"/>
  <c r="DD276" i="53"/>
  <c r="DD284" i="53"/>
  <c r="DD287" i="53"/>
  <c r="DD292" i="53"/>
  <c r="DD295" i="53"/>
  <c r="DD297" i="53"/>
  <c r="DD299" i="53"/>
  <c r="DD301" i="53"/>
  <c r="DD306" i="53"/>
  <c r="DD312" i="53"/>
  <c r="DD316" i="53"/>
  <c r="DD320" i="53"/>
  <c r="DD324" i="53"/>
  <c r="DD328" i="53"/>
  <c r="DD334" i="53"/>
  <c r="DD338" i="53"/>
  <c r="DD346" i="53"/>
  <c r="DD350" i="53"/>
  <c r="DD354" i="53"/>
  <c r="DD359" i="53"/>
  <c r="DD364" i="53"/>
  <c r="DD368" i="53"/>
  <c r="DD377" i="53"/>
  <c r="DD382" i="53"/>
  <c r="DD387" i="53"/>
  <c r="DD391" i="53"/>
  <c r="DD396" i="53"/>
  <c r="DD402" i="53"/>
  <c r="DD409" i="53"/>
  <c r="DD208" i="53"/>
  <c r="DD305" i="53"/>
  <c r="DD311" i="53"/>
  <c r="DD315" i="53"/>
  <c r="DD319" i="53"/>
  <c r="DD323" i="53"/>
  <c r="DD327" i="53"/>
  <c r="DD333" i="53"/>
  <c r="DD337" i="53"/>
  <c r="DD342" i="53"/>
  <c r="DD349" i="53"/>
  <c r="DD353" i="53"/>
  <c r="DD358" i="53"/>
  <c r="DD363" i="53"/>
  <c r="DD367" i="53"/>
  <c r="DD373" i="53"/>
  <c r="DD381" i="53"/>
  <c r="DD386" i="53"/>
  <c r="DD390" i="53"/>
  <c r="DD395" i="53"/>
  <c r="DD400" i="53"/>
  <c r="DD407" i="53"/>
  <c r="DD256" i="53"/>
  <c r="DD264" i="53"/>
  <c r="DD269" i="53"/>
  <c r="DD272" i="53"/>
  <c r="DD277" i="53"/>
  <c r="DD280" i="53"/>
  <c r="DD288" i="53"/>
  <c r="DD291" i="53"/>
  <c r="DD296" i="53"/>
  <c r="DD298" i="53"/>
  <c r="DD300" i="53"/>
  <c r="DD304" i="53"/>
  <c r="DD308" i="53"/>
  <c r="DD314" i="53"/>
  <c r="DD318" i="53"/>
  <c r="DD322" i="53"/>
  <c r="DD326" i="53"/>
  <c r="DD330" i="53"/>
  <c r="DD336" i="53"/>
  <c r="DD341" i="53"/>
  <c r="DD348" i="53"/>
  <c r="DD352" i="53"/>
  <c r="DD356" i="53"/>
  <c r="DD362" i="53"/>
  <c r="DD366" i="53"/>
  <c r="DD372" i="53"/>
  <c r="DD380" i="53"/>
  <c r="DD384" i="53"/>
  <c r="DD389" i="53"/>
  <c r="DD394" i="53"/>
  <c r="DD398" i="53"/>
  <c r="DD406" i="53"/>
  <c r="DD207" i="53"/>
  <c r="DD209" i="53"/>
  <c r="CM162" i="53"/>
  <c r="CM34" i="53"/>
  <c r="CM45" i="53"/>
  <c r="CM47" i="53"/>
  <c r="CM49" i="53"/>
  <c r="CM51" i="53"/>
  <c r="CM61" i="53"/>
  <c r="CM82" i="53"/>
  <c r="CM84" i="53"/>
  <c r="CM92" i="53"/>
  <c r="CM30" i="53"/>
  <c r="CM71" i="53"/>
  <c r="CM74" i="53"/>
  <c r="CM105" i="53"/>
  <c r="CM134" i="53"/>
  <c r="CM139" i="53"/>
  <c r="CM141" i="53"/>
  <c r="CM144" i="53"/>
  <c r="CM148" i="53"/>
  <c r="CM150" i="53"/>
  <c r="CM152" i="53"/>
  <c r="CM154" i="53"/>
  <c r="CM156" i="53"/>
  <c r="CM159" i="53"/>
  <c r="CM161" i="53"/>
  <c r="CM163" i="53"/>
  <c r="CM165" i="53"/>
  <c r="CM167" i="53"/>
  <c r="CM169" i="53"/>
  <c r="CM173" i="53"/>
  <c r="CM181" i="53"/>
  <c r="CM183" i="53"/>
  <c r="CM185" i="53"/>
  <c r="CM175" i="53"/>
  <c r="CM178" i="53"/>
  <c r="CM43" i="53"/>
  <c r="CM50" i="53"/>
  <c r="CM60" i="53"/>
  <c r="CM77" i="53"/>
  <c r="CM86" i="53"/>
  <c r="CM89" i="53"/>
  <c r="CM101" i="53"/>
  <c r="CM114" i="53"/>
  <c r="CM125" i="53"/>
  <c r="CM210" i="53"/>
  <c r="CM212" i="53"/>
  <c r="CM219" i="53"/>
  <c r="CM229" i="53"/>
  <c r="CM231" i="53"/>
  <c r="CM238" i="53"/>
  <c r="CM246" i="53"/>
  <c r="CM248" i="53"/>
  <c r="CM255" i="53"/>
  <c r="CM267" i="53"/>
  <c r="CM269" i="53"/>
  <c r="CM276" i="53"/>
  <c r="CM286" i="53"/>
  <c r="CM288" i="53"/>
  <c r="CM295" i="53"/>
  <c r="CM304" i="53"/>
  <c r="CM306" i="53"/>
  <c r="CM312" i="53"/>
  <c r="CM316" i="53"/>
  <c r="CM320" i="53"/>
  <c r="CM324" i="53"/>
  <c r="CM328" i="53"/>
  <c r="CM334" i="53"/>
  <c r="CM338" i="53"/>
  <c r="CM346" i="53"/>
  <c r="CM350" i="53"/>
  <c r="CM354" i="53"/>
  <c r="CM359" i="53"/>
  <c r="CM364" i="53"/>
  <c r="CM368" i="53"/>
  <c r="CM377" i="53"/>
  <c r="CM382" i="53"/>
  <c r="CM387" i="53"/>
  <c r="CM391" i="53"/>
  <c r="CM396" i="53"/>
  <c r="CM402" i="53"/>
  <c r="CM409" i="53"/>
  <c r="CM187" i="53"/>
  <c r="CM190" i="53"/>
  <c r="CM192" i="53"/>
  <c r="CM194" i="53"/>
  <c r="CM196" i="53"/>
  <c r="CM198" i="53"/>
  <c r="CM203" i="53"/>
  <c r="CM205" i="53"/>
  <c r="CM207" i="53"/>
  <c r="CM214" i="53"/>
  <c r="CM216" i="53"/>
  <c r="CM226" i="53"/>
  <c r="CM233" i="53"/>
  <c r="CM235" i="53"/>
  <c r="CM243" i="53"/>
  <c r="CM250" i="53"/>
  <c r="CM252" i="53"/>
  <c r="CM264" i="53"/>
  <c r="CM271" i="53"/>
  <c r="CM273" i="53"/>
  <c r="CM280" i="53"/>
  <c r="CM290" i="53"/>
  <c r="CM292" i="53"/>
  <c r="CM299" i="53"/>
  <c r="CM311" i="53"/>
  <c r="CM315" i="53"/>
  <c r="CM319" i="53"/>
  <c r="CM323" i="53"/>
  <c r="CM327" i="53"/>
  <c r="CM333" i="53"/>
  <c r="CM337" i="53"/>
  <c r="CM342" i="53"/>
  <c r="CM349" i="53"/>
  <c r="CM353" i="53"/>
  <c r="CM358" i="53"/>
  <c r="CM363" i="53"/>
  <c r="CM367" i="53"/>
  <c r="CM373" i="53"/>
  <c r="CM381" i="53"/>
  <c r="CM386" i="53"/>
  <c r="CM390" i="53"/>
  <c r="CM395" i="53"/>
  <c r="CM400" i="53"/>
  <c r="CM407" i="53"/>
  <c r="CM102" i="53"/>
  <c r="CM112" i="53"/>
  <c r="CM121" i="53"/>
  <c r="CM126" i="53"/>
  <c r="CM211" i="53"/>
  <c r="CM218" i="53"/>
  <c r="CM222" i="53"/>
  <c r="CM230" i="53"/>
  <c r="CM237" i="53"/>
  <c r="CM240" i="53"/>
  <c r="CM247" i="53"/>
  <c r="CM254" i="53"/>
  <c r="CM256" i="53"/>
  <c r="CM268" i="53"/>
  <c r="CM275" i="53"/>
  <c r="CM277" i="53"/>
  <c r="CM287" i="53"/>
  <c r="CM294" i="53"/>
  <c r="CM296" i="53"/>
  <c r="CM305" i="53"/>
  <c r="CM308" i="53"/>
  <c r="CM314" i="53"/>
  <c r="CM318" i="53"/>
  <c r="CM322" i="53"/>
  <c r="CM326" i="53"/>
  <c r="CM330" i="53"/>
  <c r="CM336" i="53"/>
  <c r="CM341" i="53"/>
  <c r="CM348" i="53"/>
  <c r="CM352" i="53"/>
  <c r="CM356" i="53"/>
  <c r="CM362" i="53"/>
  <c r="CM366" i="53"/>
  <c r="CM372" i="53"/>
  <c r="CM380" i="53"/>
  <c r="CM384" i="53"/>
  <c r="CM389" i="53"/>
  <c r="CM394" i="53"/>
  <c r="CM398" i="53"/>
  <c r="CM406" i="53"/>
  <c r="BV24" i="53"/>
  <c r="BV61" i="53"/>
  <c r="BV88" i="53"/>
  <c r="BV112" i="53"/>
  <c r="BV133" i="53"/>
  <c r="BV145" i="53"/>
  <c r="BV155" i="53"/>
  <c r="BV164" i="53"/>
  <c r="BV183" i="53"/>
  <c r="BV196" i="53"/>
  <c r="BV204" i="53"/>
  <c r="BV215" i="53"/>
  <c r="BV227" i="53"/>
  <c r="BV236" i="53"/>
  <c r="BV46" i="53"/>
  <c r="BV71" i="53"/>
  <c r="BV92" i="53"/>
  <c r="BV130" i="53"/>
  <c r="BV142" i="53"/>
  <c r="BV153" i="53"/>
  <c r="BV162" i="53"/>
  <c r="BV172" i="53"/>
  <c r="BV178" i="53"/>
  <c r="BV192" i="53"/>
  <c r="BV197" i="53"/>
  <c r="BV211" i="53"/>
  <c r="BV216" i="53"/>
  <c r="BV308" i="53"/>
  <c r="BV312" i="53"/>
  <c r="BV319" i="53"/>
  <c r="BV321" i="53"/>
  <c r="BV326" i="53"/>
  <c r="BV328" i="53"/>
  <c r="BV337" i="53"/>
  <c r="BV340" i="53"/>
  <c r="BV348" i="53"/>
  <c r="BV351" i="53"/>
  <c r="BV355" i="53"/>
  <c r="BV361" i="53"/>
  <c r="BV365" i="53"/>
  <c r="BV370" i="53"/>
  <c r="BV379" i="53"/>
  <c r="BV383" i="53"/>
  <c r="BV388" i="53"/>
  <c r="BV393" i="53"/>
  <c r="BV397" i="53"/>
  <c r="BV404" i="53"/>
  <c r="BV411" i="53"/>
  <c r="BV218" i="53"/>
  <c r="BV223" i="53"/>
  <c r="BV229" i="53"/>
  <c r="BV232" i="53"/>
  <c r="BV237" i="53"/>
  <c r="BV241" i="53"/>
  <c r="BV246" i="53"/>
  <c r="BV249" i="53"/>
  <c r="BV251" i="53"/>
  <c r="BV253" i="53"/>
  <c r="BV255" i="53"/>
  <c r="BV257" i="53"/>
  <c r="BV264" i="53"/>
  <c r="BV266" i="53"/>
  <c r="BV268" i="53"/>
  <c r="BV270" i="53"/>
  <c r="BV272" i="53"/>
  <c r="BV274" i="53"/>
  <c r="BV276" i="53"/>
  <c r="BV278" i="53"/>
  <c r="BV280" i="53"/>
  <c r="BV285" i="53"/>
  <c r="BV287" i="53"/>
  <c r="BV289" i="53"/>
  <c r="BV291" i="53"/>
  <c r="BV293" i="53"/>
  <c r="BV295" i="53"/>
  <c r="BV297" i="53"/>
  <c r="BV299" i="53"/>
  <c r="BV301" i="53"/>
  <c r="BV305" i="53"/>
  <c r="BV307" i="53"/>
  <c r="BV314" i="53"/>
  <c r="BV316" i="53"/>
  <c r="BV323" i="53"/>
  <c r="BV325" i="53"/>
  <c r="BV330" i="53"/>
  <c r="BV334" i="53"/>
  <c r="BV342" i="53"/>
  <c r="BV347" i="53"/>
  <c r="BV350" i="53"/>
  <c r="BV354" i="53"/>
  <c r="BV359" i="53"/>
  <c r="BV364" i="53"/>
  <c r="BV368" i="53"/>
  <c r="BV377" i="53"/>
  <c r="BV382" i="53"/>
  <c r="BV387" i="53"/>
  <c r="BV391" i="53"/>
  <c r="BV396" i="53"/>
  <c r="BV402" i="53"/>
  <c r="BV409" i="53"/>
  <c r="BV311" i="53"/>
  <c r="BV313" i="53"/>
  <c r="BV318" i="53"/>
  <c r="BV320" i="53"/>
  <c r="BV327" i="53"/>
  <c r="BV329" i="53"/>
  <c r="BV336" i="53"/>
  <c r="BV338" i="53"/>
  <c r="BV349" i="53"/>
  <c r="BV353" i="53"/>
  <c r="BV358" i="53"/>
  <c r="BV363" i="53"/>
  <c r="BV367" i="53"/>
  <c r="BV373" i="53"/>
  <c r="BV381" i="53"/>
  <c r="BV386" i="53"/>
  <c r="BV390" i="53"/>
  <c r="BV395" i="53"/>
  <c r="BV400" i="53"/>
  <c r="BV407" i="53"/>
  <c r="BG415" i="53"/>
  <c r="BG416" i="53" s="1"/>
  <c r="BG421" i="53" s="1"/>
  <c r="BE47" i="53"/>
  <c r="BE51" i="53"/>
  <c r="BE72" i="53"/>
  <c r="BE84" i="53"/>
  <c r="BE89" i="53"/>
  <c r="BE102" i="53"/>
  <c r="BE114" i="53"/>
  <c r="BE126" i="53"/>
  <c r="BE139" i="53"/>
  <c r="BE144" i="53"/>
  <c r="BE150" i="53"/>
  <c r="BE153" i="53"/>
  <c r="BE161" i="53"/>
  <c r="BE169" i="53"/>
  <c r="BE19" i="53"/>
  <c r="BE21" i="53"/>
  <c r="BE23" i="53"/>
  <c r="BE25" i="53"/>
  <c r="BE27" i="53"/>
  <c r="BE29" i="53"/>
  <c r="BE31" i="53"/>
  <c r="BE33" i="53"/>
  <c r="BE35" i="53"/>
  <c r="BE42" i="53"/>
  <c r="BE46" i="53"/>
  <c r="BE50" i="53"/>
  <c r="BE56" i="53"/>
  <c r="BE61" i="53"/>
  <c r="BE71" i="53"/>
  <c r="BE77" i="53"/>
  <c r="BE88" i="53"/>
  <c r="BE92" i="53"/>
  <c r="BE101" i="53"/>
  <c r="BE105" i="53"/>
  <c r="BE112" i="53"/>
  <c r="BE125" i="53"/>
  <c r="BE130" i="53"/>
  <c r="BE137" i="53"/>
  <c r="BE142" i="53"/>
  <c r="BE149" i="53"/>
  <c r="BE156" i="53"/>
  <c r="BE160" i="53"/>
  <c r="BE45" i="53"/>
  <c r="BE49" i="53"/>
  <c r="BE60" i="53"/>
  <c r="BE68" i="53"/>
  <c r="BE82" i="53"/>
  <c r="BE86" i="53"/>
  <c r="BE91" i="53"/>
  <c r="BE104" i="53"/>
  <c r="BE121" i="53"/>
  <c r="BE134" i="53"/>
  <c r="BE141" i="53"/>
  <c r="BE148" i="53"/>
  <c r="BE152" i="53"/>
  <c r="BE162" i="53"/>
  <c r="BE172" i="53"/>
  <c r="BE181" i="53"/>
  <c r="BE185" i="53"/>
  <c r="BE191" i="53"/>
  <c r="BE195" i="53"/>
  <c r="BE202" i="53"/>
  <c r="BE206" i="53"/>
  <c r="BE211" i="53"/>
  <c r="BE218" i="53"/>
  <c r="BE222" i="53"/>
  <c r="BE230" i="53"/>
  <c r="BE237" i="53"/>
  <c r="BE240" i="53"/>
  <c r="BE247" i="53"/>
  <c r="BE254" i="53"/>
  <c r="BE256" i="53"/>
  <c r="BE268" i="53"/>
  <c r="BE275" i="53"/>
  <c r="BE277" i="53"/>
  <c r="BE287" i="53"/>
  <c r="BE294" i="53"/>
  <c r="BE296" i="53"/>
  <c r="BE305" i="53"/>
  <c r="BE311" i="53"/>
  <c r="BE315" i="53"/>
  <c r="BE319" i="53"/>
  <c r="BE323" i="53"/>
  <c r="BE327" i="53"/>
  <c r="BE333" i="53"/>
  <c r="BE337" i="53"/>
  <c r="BE342" i="53"/>
  <c r="BE349" i="53"/>
  <c r="BE353" i="53"/>
  <c r="BE358" i="53"/>
  <c r="BE363" i="53"/>
  <c r="BE367" i="53"/>
  <c r="BE373" i="53"/>
  <c r="BE381" i="53"/>
  <c r="BE386" i="53"/>
  <c r="BE390" i="53"/>
  <c r="BE395" i="53"/>
  <c r="BE400" i="53"/>
  <c r="BE407" i="53"/>
  <c r="BE164" i="53"/>
  <c r="BE168" i="53"/>
  <c r="BE174" i="53"/>
  <c r="BE184" i="53"/>
  <c r="BE190" i="53"/>
  <c r="BE194" i="53"/>
  <c r="BE198" i="53"/>
  <c r="BE205" i="53"/>
  <c r="BE208" i="53"/>
  <c r="BE215" i="53"/>
  <c r="BE224" i="53"/>
  <c r="BE227" i="53"/>
  <c r="BE234" i="53"/>
  <c r="BE242" i="53"/>
  <c r="BE244" i="53"/>
  <c r="BE251" i="53"/>
  <c r="BE258" i="53"/>
  <c r="BE265" i="53"/>
  <c r="BE272" i="53"/>
  <c r="BE279" i="53"/>
  <c r="BE284" i="53"/>
  <c r="BE291" i="53"/>
  <c r="BE298" i="53"/>
  <c r="BE300" i="53"/>
  <c r="BE308" i="53"/>
  <c r="BE314" i="53"/>
  <c r="BE318" i="53"/>
  <c r="BE322" i="53"/>
  <c r="BE326" i="53"/>
  <c r="BE330" i="53"/>
  <c r="BE336" i="53"/>
  <c r="BE341" i="53"/>
  <c r="BE348" i="53"/>
  <c r="BE352" i="53"/>
  <c r="BE356" i="53"/>
  <c r="BE362" i="53"/>
  <c r="BE366" i="53"/>
  <c r="BE372" i="53"/>
  <c r="BE380" i="53"/>
  <c r="BE384" i="53"/>
  <c r="BE389" i="53"/>
  <c r="BE394" i="53"/>
  <c r="BE398" i="53"/>
  <c r="BE406" i="53"/>
  <c r="BE154" i="53"/>
  <c r="BE159" i="53"/>
  <c r="BE163" i="53"/>
  <c r="BE167" i="53"/>
  <c r="BE173" i="53"/>
  <c r="BE178" i="53"/>
  <c r="BE183" i="53"/>
  <c r="BE188" i="53"/>
  <c r="BE193" i="53"/>
  <c r="BE197" i="53"/>
  <c r="BE204" i="53"/>
  <c r="BE210" i="53"/>
  <c r="BE212" i="53"/>
  <c r="BE219" i="53"/>
  <c r="BE229" i="53"/>
  <c r="BE231" i="53"/>
  <c r="BE238" i="53"/>
  <c r="BE246" i="53"/>
  <c r="BE248" i="53"/>
  <c r="BE255" i="53"/>
  <c r="BE267" i="53"/>
  <c r="BE269" i="53"/>
  <c r="BE276" i="53"/>
  <c r="BE286" i="53"/>
  <c r="BE288" i="53"/>
  <c r="BE295" i="53"/>
  <c r="BE304" i="53"/>
  <c r="BE307" i="53"/>
  <c r="BE313" i="53"/>
  <c r="BE317" i="53"/>
  <c r="BE321" i="53"/>
  <c r="BE325" i="53"/>
  <c r="BE329" i="53"/>
  <c r="BE335" i="53"/>
  <c r="BE340" i="53"/>
  <c r="BE347" i="53"/>
  <c r="BE351" i="53"/>
  <c r="BE355" i="53"/>
  <c r="BE361" i="53"/>
  <c r="BE365" i="53"/>
  <c r="BE370" i="53"/>
  <c r="BE379" i="53"/>
  <c r="BE383" i="53"/>
  <c r="BE388" i="53"/>
  <c r="BE393" i="53"/>
  <c r="BE397" i="53"/>
  <c r="BE404" i="53"/>
  <c r="BE411" i="53"/>
  <c r="AP415" i="53"/>
  <c r="AP416" i="53" s="1"/>
  <c r="AP421" i="53" s="1"/>
  <c r="AN223" i="53"/>
  <c r="AN228" i="53"/>
  <c r="AN241" i="53"/>
  <c r="AN46" i="53"/>
  <c r="AN49" i="53"/>
  <c r="AN56" i="53"/>
  <c r="AN60" i="53"/>
  <c r="AN71" i="53"/>
  <c r="AN86" i="53"/>
  <c r="AN92" i="53"/>
  <c r="AN105" i="53"/>
  <c r="AN121" i="53"/>
  <c r="AN130" i="53"/>
  <c r="AN133" i="53"/>
  <c r="AN137" i="53"/>
  <c r="AN140" i="53"/>
  <c r="AN210" i="53"/>
  <c r="AN212" i="53"/>
  <c r="AN219" i="53"/>
  <c r="AN229" i="53"/>
  <c r="AN231" i="53"/>
  <c r="AN238" i="53"/>
  <c r="AN246" i="53"/>
  <c r="AN248" i="53"/>
  <c r="AN255" i="53"/>
  <c r="AN267" i="53"/>
  <c r="AN269" i="53"/>
  <c r="AN276" i="53"/>
  <c r="AN286" i="53"/>
  <c r="AN288" i="53"/>
  <c r="AN295" i="53"/>
  <c r="AN304" i="53"/>
  <c r="AN306" i="53"/>
  <c r="AN312" i="53"/>
  <c r="AN316" i="53"/>
  <c r="AN320" i="53"/>
  <c r="AN324" i="53"/>
  <c r="AN328" i="53"/>
  <c r="AN334" i="53"/>
  <c r="AN338" i="53"/>
  <c r="AN346" i="53"/>
  <c r="AN350" i="53"/>
  <c r="AN354" i="53"/>
  <c r="AN359" i="53"/>
  <c r="AN364" i="53"/>
  <c r="AN368" i="53"/>
  <c r="AN377" i="53"/>
  <c r="AN382" i="53"/>
  <c r="AN387" i="53"/>
  <c r="AN391" i="53"/>
  <c r="AN396" i="53"/>
  <c r="AN402" i="53"/>
  <c r="AN409" i="53"/>
  <c r="AN142" i="53"/>
  <c r="AN145" i="53"/>
  <c r="AN149" i="53"/>
  <c r="AN151" i="53"/>
  <c r="AN153" i="53"/>
  <c r="AN155" i="53"/>
  <c r="AN157" i="53"/>
  <c r="AN160" i="53"/>
  <c r="AN162" i="53"/>
  <c r="AN164" i="53"/>
  <c r="AN166" i="53"/>
  <c r="AN168" i="53"/>
  <c r="AN172" i="53"/>
  <c r="AN174" i="53"/>
  <c r="AN182" i="53"/>
  <c r="AN184" i="53"/>
  <c r="AN187" i="53"/>
  <c r="AN190" i="53"/>
  <c r="AN192" i="53"/>
  <c r="AN194" i="53"/>
  <c r="AN196" i="53"/>
  <c r="AN198" i="53"/>
  <c r="AN203" i="53"/>
  <c r="AN205" i="53"/>
  <c r="AN207" i="53"/>
  <c r="AN214" i="53"/>
  <c r="AN216" i="53"/>
  <c r="AN226" i="53"/>
  <c r="AN233" i="53"/>
  <c r="AN235" i="53"/>
  <c r="AN243" i="53"/>
  <c r="AN250" i="53"/>
  <c r="AN252" i="53"/>
  <c r="AN264" i="53"/>
  <c r="AN271" i="53"/>
  <c r="AN273" i="53"/>
  <c r="AN280" i="53"/>
  <c r="AN290" i="53"/>
  <c r="AN292" i="53"/>
  <c r="AN299" i="53"/>
  <c r="AN311" i="53"/>
  <c r="AN315" i="53"/>
  <c r="AN319" i="53"/>
  <c r="AN323" i="53"/>
  <c r="AN327" i="53"/>
  <c r="AN333" i="53"/>
  <c r="AN337" i="53"/>
  <c r="AN342" i="53"/>
  <c r="AN349" i="53"/>
  <c r="AN353" i="53"/>
  <c r="AN358" i="53"/>
  <c r="AN363" i="53"/>
  <c r="AN367" i="53"/>
  <c r="AN373" i="53"/>
  <c r="AN381" i="53"/>
  <c r="AN386" i="53"/>
  <c r="AN390" i="53"/>
  <c r="AN395" i="53"/>
  <c r="AN400" i="53"/>
  <c r="AN407" i="53"/>
  <c r="AN211" i="53"/>
  <c r="AN218" i="53"/>
  <c r="AN222" i="53"/>
  <c r="AN230" i="53"/>
  <c r="AN237" i="53"/>
  <c r="AN240" i="53"/>
  <c r="AN247" i="53"/>
  <c r="AN254" i="53"/>
  <c r="AN256" i="53"/>
  <c r="AN268" i="53"/>
  <c r="AN275" i="53"/>
  <c r="AN277" i="53"/>
  <c r="AN287" i="53"/>
  <c r="AN294" i="53"/>
  <c r="AN296" i="53"/>
  <c r="AN305" i="53"/>
  <c r="AN308" i="53"/>
  <c r="AN314" i="53"/>
  <c r="AN318" i="53"/>
  <c r="AN322" i="53"/>
  <c r="AN326" i="53"/>
  <c r="AN330" i="53"/>
  <c r="AN336" i="53"/>
  <c r="AN341" i="53"/>
  <c r="AN348" i="53"/>
  <c r="AN352" i="53"/>
  <c r="AN356" i="53"/>
  <c r="AN362" i="53"/>
  <c r="AN366" i="53"/>
  <c r="AN372" i="53"/>
  <c r="AN380" i="53"/>
  <c r="AN384" i="53"/>
  <c r="AN389" i="53"/>
  <c r="AN394" i="53"/>
  <c r="AN398" i="53"/>
  <c r="AN406" i="53"/>
  <c r="P343" i="53"/>
  <c r="P413" i="53"/>
  <c r="QY415" i="53"/>
  <c r="QY416" i="53" s="1"/>
  <c r="QY421" i="53" s="1"/>
  <c r="QP414" i="53"/>
  <c r="QP417" i="53" s="1"/>
  <c r="QU421" i="53"/>
  <c r="QH415" i="53"/>
  <c r="QH416" i="53" s="1"/>
  <c r="QH421" i="53" s="1"/>
  <c r="PY416" i="53"/>
  <c r="PY417" i="53" s="1"/>
  <c r="PQ415" i="53"/>
  <c r="PQ416" i="53" s="1"/>
  <c r="PQ421" i="53" s="1"/>
  <c r="PH416" i="53"/>
  <c r="PH417" i="53" s="1"/>
  <c r="OZ415" i="53"/>
  <c r="OZ416" i="53" s="1"/>
  <c r="OZ421" i="53" s="1"/>
  <c r="OQ414" i="53"/>
  <c r="OQ417" i="53" s="1"/>
  <c r="OV421" i="53"/>
  <c r="NZ414" i="53"/>
  <c r="NZ417" i="53" s="1"/>
  <c r="OE421" i="53"/>
  <c r="NA415" i="53"/>
  <c r="NA416" i="53" s="1"/>
  <c r="NA421" i="53" s="1"/>
  <c r="MR417" i="53"/>
  <c r="MA414" i="53"/>
  <c r="MA417" i="53" s="1"/>
  <c r="MF421" i="53"/>
  <c r="LS415" i="53"/>
  <c r="LS416" i="53" s="1"/>
  <c r="LS421" i="53" s="1"/>
  <c r="KS417" i="53"/>
  <c r="KK415" i="53"/>
  <c r="KK416" i="53" s="1"/>
  <c r="KK421" i="53" s="1"/>
  <c r="KB414" i="53"/>
  <c r="KB417" i="53" s="1"/>
  <c r="KG421" i="53"/>
  <c r="JT415" i="53"/>
  <c r="JT416" i="53" s="1"/>
  <c r="JT421" i="53" s="1"/>
  <c r="JK415" i="53"/>
  <c r="JK416" i="53" s="1"/>
  <c r="JC415" i="53"/>
  <c r="JC416" i="53" s="1"/>
  <c r="JC421" i="53" s="1"/>
  <c r="IT417" i="53"/>
  <c r="IC414" i="53"/>
  <c r="IC417" i="53" s="1"/>
  <c r="IH421" i="53"/>
  <c r="HU415" i="53"/>
  <c r="HU416" i="53" s="1"/>
  <c r="HU421" i="53" s="1"/>
  <c r="HL414" i="53"/>
  <c r="HL417" i="53" s="1"/>
  <c r="HQ421" i="53"/>
  <c r="HD415" i="53"/>
  <c r="HD416" i="53" s="1"/>
  <c r="HD421" i="53" s="1"/>
  <c r="GZ421" i="53"/>
  <c r="GM415" i="53"/>
  <c r="GM416" i="53" s="1"/>
  <c r="GM421" i="53" s="1"/>
  <c r="GI421" i="53"/>
  <c r="FV415" i="53"/>
  <c r="FV416" i="53" s="1"/>
  <c r="FV421" i="53" s="1"/>
  <c r="FM414" i="53"/>
  <c r="FM417" i="53" s="1"/>
  <c r="FR421" i="53"/>
  <c r="FE415" i="53"/>
  <c r="FE416" i="53" s="1"/>
  <c r="FE421" i="53" s="1"/>
  <c r="FA421" i="53"/>
  <c r="EN415" i="53"/>
  <c r="EN416" i="53" s="1"/>
  <c r="EN421" i="53" s="1"/>
  <c r="EJ421" i="53"/>
  <c r="DW415" i="53"/>
  <c r="DW416" i="53" s="1"/>
  <c r="DW421" i="53" s="1"/>
  <c r="DN416" i="53"/>
  <c r="DN417" i="53" s="1"/>
  <c r="DF415" i="53"/>
  <c r="DF416" i="53" s="1"/>
  <c r="DF421" i="53" s="1"/>
  <c r="CW414" i="53"/>
  <c r="CW417" i="53" s="1"/>
  <c r="DB421" i="53"/>
  <c r="CO415" i="53"/>
  <c r="CO416" i="53" s="1"/>
  <c r="CO421" i="53" s="1"/>
  <c r="CF414" i="53"/>
  <c r="CF417" i="53" s="1"/>
  <c r="CK421" i="53"/>
  <c r="BX415" i="53"/>
  <c r="BX416" i="53" s="1"/>
  <c r="BX421" i="53" s="1"/>
  <c r="BO415" i="53"/>
  <c r="BT421" i="53"/>
  <c r="AX414" i="53"/>
  <c r="AX417" i="53" s="1"/>
  <c r="BC421" i="53"/>
  <c r="AG414" i="53"/>
  <c r="AG417" i="53" s="1"/>
  <c r="AL421" i="53"/>
  <c r="FT421" i="53" l="1"/>
  <c r="FH421" i="53" s="1"/>
  <c r="JK417" i="53"/>
  <c r="EV417" i="53"/>
  <c r="EE417" i="53"/>
  <c r="BO416" i="53"/>
  <c r="BO417" i="53"/>
  <c r="E31" i="37"/>
  <c r="I31" i="37"/>
  <c r="U421" i="53" l="1"/>
  <c r="A331" i="28" l="1"/>
  <c r="A332" i="28" s="1"/>
  <c r="A333" i="28" s="1"/>
  <c r="A334" i="28" s="1"/>
  <c r="A335" i="28" s="1"/>
  <c r="A336" i="28" s="1"/>
  <c r="A337" i="28" s="1"/>
  <c r="A338" i="28" s="1"/>
  <c r="A339" i="28" s="1"/>
  <c r="A340" i="28" s="1"/>
  <c r="A341" i="28" s="1"/>
  <c r="A342" i="28" s="1"/>
  <c r="A343" i="28" s="1"/>
  <c r="A344" i="28" s="1"/>
  <c r="A345" i="28" s="1"/>
  <c r="A23" i="28"/>
  <c r="A24" i="28" s="1"/>
  <c r="A25" i="28" s="1"/>
  <c r="A26" i="28" s="1"/>
  <c r="A27" i="28" s="1"/>
  <c r="A28" i="28" s="1"/>
  <c r="A29" i="28" s="1"/>
  <c r="A30" i="28" s="1"/>
  <c r="A31" i="28" s="1"/>
  <c r="A32" i="28" s="1"/>
  <c r="A33" i="28" s="1"/>
  <c r="A34" i="28" s="1"/>
  <c r="A35" i="28" s="1"/>
  <c r="A36" i="28" s="1"/>
  <c r="A37" i="28" s="1"/>
  <c r="A38" i="28" s="1"/>
  <c r="A39" i="28" s="1"/>
  <c r="A40" i="28" s="1"/>
  <c r="A41" i="28" s="1"/>
  <c r="A42" i="28" s="1"/>
  <c r="A43" i="28" s="1"/>
  <c r="A44" i="28" s="1"/>
  <c r="A45" i="28" s="1"/>
  <c r="A46" i="28" s="1"/>
  <c r="A47" i="28" s="1"/>
  <c r="A48" i="28" s="1"/>
  <c r="A49" i="28" s="1"/>
  <c r="A50" i="28" s="1"/>
  <c r="A51" i="28" s="1"/>
  <c r="A52" i="28" s="1"/>
  <c r="A53" i="28" s="1"/>
  <c r="A54" i="28" s="1"/>
  <c r="A55" i="28" s="1"/>
  <c r="A56" i="28" s="1"/>
  <c r="A57" i="28" s="1"/>
  <c r="A58" i="28" s="1"/>
  <c r="A59" i="28" s="1"/>
  <c r="A60" i="28" s="1"/>
  <c r="A61" i="28" s="1"/>
  <c r="A62" i="28" s="1"/>
  <c r="A63" i="28" s="1"/>
  <c r="A64" i="28" s="1"/>
  <c r="A65" i="28" s="1"/>
  <c r="A66" i="28" s="1"/>
  <c r="A67" i="28" s="1"/>
  <c r="A68" i="28" s="1"/>
  <c r="A69" i="28" s="1"/>
  <c r="A70" i="28" s="1"/>
  <c r="A71" i="28" s="1"/>
  <c r="A72" i="28" s="1"/>
  <c r="A73" i="28" s="1"/>
  <c r="A74" i="28" s="1"/>
  <c r="A75" i="28" s="1"/>
  <c r="A76" i="28" s="1"/>
  <c r="A77" i="28" s="1"/>
  <c r="A78" i="28" s="1"/>
  <c r="A79" i="28" s="1"/>
  <c r="A80" i="28" s="1"/>
  <c r="A81" i="28" s="1"/>
  <c r="A82" i="28" s="1"/>
  <c r="A83" i="28" s="1"/>
  <c r="A84" i="28" s="1"/>
  <c r="A85" i="28" s="1"/>
  <c r="A86" i="28" s="1"/>
  <c r="A87" i="28" s="1"/>
  <c r="A88" i="28" s="1"/>
  <c r="A89" i="28" s="1"/>
  <c r="A90" i="28" s="1"/>
  <c r="A91" i="28" s="1"/>
  <c r="A92" i="28" s="1"/>
  <c r="A93" i="28" s="1"/>
  <c r="A94" i="28" s="1"/>
  <c r="A95" i="28" s="1"/>
  <c r="A96" i="28" s="1"/>
  <c r="A97" i="28" s="1"/>
  <c r="A98" i="28" s="1"/>
  <c r="A99" i="28" s="1"/>
  <c r="A100" i="28" s="1"/>
  <c r="A101" i="28" s="1"/>
  <c r="A102" i="28" s="1"/>
  <c r="A103" i="28" s="1"/>
  <c r="A104" i="28" s="1"/>
  <c r="A105" i="28" s="1"/>
  <c r="A106" i="28" s="1"/>
  <c r="A107" i="28" s="1"/>
  <c r="A108" i="28" s="1"/>
  <c r="A109" i="28" s="1"/>
  <c r="A110" i="28" s="1"/>
  <c r="A111" i="28" s="1"/>
  <c r="A112" i="28" s="1"/>
  <c r="A113" i="28" s="1"/>
  <c r="A114" i="28" s="1"/>
  <c r="A115" i="28" s="1"/>
  <c r="A116" i="28" s="1"/>
  <c r="A117" i="28" s="1"/>
  <c r="A118" i="28" s="1"/>
  <c r="A119" i="28" s="1"/>
  <c r="A120" i="28" s="1"/>
  <c r="A121" i="28" s="1"/>
  <c r="A122" i="28" s="1"/>
  <c r="A123" i="28" s="1"/>
  <c r="A124" i="28" s="1"/>
  <c r="A125" i="28" s="1"/>
  <c r="A126" i="28" s="1"/>
  <c r="U411" i="53" l="1"/>
  <c r="T411" i="53"/>
  <c r="S411" i="53"/>
  <c r="R411" i="53"/>
  <c r="U409" i="53"/>
  <c r="T409" i="53"/>
  <c r="S409" i="53"/>
  <c r="R409" i="53"/>
  <c r="U391" i="53"/>
  <c r="T391" i="53"/>
  <c r="S391" i="53"/>
  <c r="R391" i="53"/>
  <c r="U390" i="53"/>
  <c r="T390" i="53"/>
  <c r="S390" i="53"/>
  <c r="R390" i="53"/>
  <c r="U389" i="53"/>
  <c r="T389" i="53"/>
  <c r="S389" i="53"/>
  <c r="R389" i="53"/>
  <c r="U388" i="53"/>
  <c r="T388" i="53"/>
  <c r="S388" i="53"/>
  <c r="R388" i="53"/>
  <c r="U387" i="53"/>
  <c r="T387" i="53"/>
  <c r="S387" i="53"/>
  <c r="R387" i="53"/>
  <c r="U386" i="53"/>
  <c r="T386" i="53"/>
  <c r="S386" i="53"/>
  <c r="R386" i="53"/>
  <c r="U384" i="53"/>
  <c r="T384" i="53"/>
  <c r="S384" i="53"/>
  <c r="R384" i="53"/>
  <c r="U383" i="53"/>
  <c r="T383" i="53"/>
  <c r="S383" i="53"/>
  <c r="R383" i="53"/>
  <c r="U382" i="53"/>
  <c r="T382" i="53"/>
  <c r="S382" i="53"/>
  <c r="R382" i="53"/>
  <c r="U379" i="53"/>
  <c r="T379" i="53"/>
  <c r="S379" i="53"/>
  <c r="R379" i="53"/>
  <c r="U377" i="53"/>
  <c r="T377" i="53"/>
  <c r="S377" i="53"/>
  <c r="R377" i="53"/>
  <c r="U368" i="53"/>
  <c r="T368" i="53"/>
  <c r="S368" i="53"/>
  <c r="R368" i="53"/>
  <c r="U363" i="53"/>
  <c r="T363" i="53"/>
  <c r="S363" i="53"/>
  <c r="R363" i="53"/>
  <c r="U362" i="53"/>
  <c r="T362" i="53"/>
  <c r="S362" i="53"/>
  <c r="R362" i="53"/>
  <c r="U355" i="53"/>
  <c r="T355" i="53"/>
  <c r="S355" i="53"/>
  <c r="R355" i="53"/>
  <c r="U351" i="53"/>
  <c r="T351" i="53"/>
  <c r="S351" i="53"/>
  <c r="R351" i="53"/>
  <c r="U347" i="53"/>
  <c r="T347" i="53"/>
  <c r="S347" i="53"/>
  <c r="R347" i="53"/>
  <c r="U346" i="53"/>
  <c r="T346" i="53"/>
  <c r="S346" i="53"/>
  <c r="R346" i="53"/>
  <c r="U341" i="53"/>
  <c r="T341" i="53"/>
  <c r="S341" i="53"/>
  <c r="R341" i="53"/>
  <c r="U340" i="53"/>
  <c r="T340" i="53"/>
  <c r="S340" i="53"/>
  <c r="R340" i="53"/>
  <c r="U338" i="53"/>
  <c r="T338" i="53"/>
  <c r="S338" i="53"/>
  <c r="R338" i="53"/>
  <c r="U337" i="53"/>
  <c r="T337" i="53"/>
  <c r="S337" i="53"/>
  <c r="R337" i="53"/>
  <c r="U319" i="53"/>
  <c r="T319" i="53"/>
  <c r="S319" i="53"/>
  <c r="R319" i="53"/>
  <c r="U318" i="53"/>
  <c r="T318" i="53"/>
  <c r="S318" i="53"/>
  <c r="R318" i="53"/>
  <c r="U271" i="53"/>
  <c r="T271" i="53"/>
  <c r="S271" i="53"/>
  <c r="R271" i="53"/>
  <c r="U270" i="53"/>
  <c r="T270" i="53"/>
  <c r="S270" i="53"/>
  <c r="R270" i="53"/>
  <c r="U269" i="53"/>
  <c r="T269" i="53"/>
  <c r="S269" i="53"/>
  <c r="R269" i="53"/>
  <c r="U268" i="53"/>
  <c r="T268" i="53"/>
  <c r="S268" i="53"/>
  <c r="R268" i="53"/>
  <c r="U267" i="53"/>
  <c r="S267" i="53"/>
  <c r="U266" i="53"/>
  <c r="T266" i="53"/>
  <c r="S266" i="53"/>
  <c r="R266" i="53"/>
  <c r="U265" i="53"/>
  <c r="T265" i="53"/>
  <c r="S265" i="53"/>
  <c r="R265" i="53"/>
  <c r="U264" i="53"/>
  <c r="T264" i="53"/>
  <c r="S264" i="53"/>
  <c r="R264" i="53"/>
  <c r="U254" i="53"/>
  <c r="T254" i="53"/>
  <c r="S254" i="53"/>
  <c r="R254" i="53"/>
  <c r="U253" i="53"/>
  <c r="T253" i="53"/>
  <c r="S253" i="53"/>
  <c r="R253" i="53"/>
  <c r="U237" i="53"/>
  <c r="T237" i="53"/>
  <c r="S237" i="53"/>
  <c r="R237" i="53"/>
  <c r="U215" i="53"/>
  <c r="T215" i="53"/>
  <c r="S215" i="53"/>
  <c r="R215" i="53"/>
  <c r="U214" i="53"/>
  <c r="T214" i="53"/>
  <c r="S214" i="53"/>
  <c r="R214" i="53"/>
  <c r="U213" i="53"/>
  <c r="T213" i="53"/>
  <c r="S213" i="53"/>
  <c r="R213" i="53"/>
  <c r="U206" i="53"/>
  <c r="T206" i="53"/>
  <c r="S206" i="53"/>
  <c r="R206" i="53"/>
  <c r="U198" i="53"/>
  <c r="T198" i="53"/>
  <c r="S198" i="53"/>
  <c r="R198" i="53"/>
  <c r="U196" i="53"/>
  <c r="T196" i="53"/>
  <c r="S196" i="53"/>
  <c r="R196" i="53"/>
  <c r="U194" i="53"/>
  <c r="T194" i="53"/>
  <c r="S194" i="53"/>
  <c r="R194" i="53"/>
  <c r="U179" i="53"/>
  <c r="S179" i="53"/>
  <c r="R179" i="53"/>
  <c r="U172" i="53"/>
  <c r="T172" i="53"/>
  <c r="S172" i="53"/>
  <c r="R172" i="53"/>
  <c r="U162" i="53"/>
  <c r="T162" i="53"/>
  <c r="S162" i="53"/>
  <c r="R162" i="53"/>
  <c r="U152" i="53"/>
  <c r="T152" i="53"/>
  <c r="S152" i="53"/>
  <c r="R152" i="53"/>
  <c r="U151" i="53"/>
  <c r="T151" i="53"/>
  <c r="S151" i="53"/>
  <c r="R151" i="53"/>
  <c r="U150" i="53"/>
  <c r="T150" i="53"/>
  <c r="S150" i="53"/>
  <c r="R150" i="53"/>
  <c r="U149" i="53"/>
  <c r="T149" i="53"/>
  <c r="S149" i="53"/>
  <c r="R149" i="53"/>
  <c r="U148" i="53"/>
  <c r="T148" i="53"/>
  <c r="S148" i="53"/>
  <c r="R148" i="53"/>
  <c r="U145" i="53"/>
  <c r="T145" i="53"/>
  <c r="S145" i="53"/>
  <c r="R145" i="53"/>
  <c r="U144" i="53"/>
  <c r="T144" i="53"/>
  <c r="S144" i="53"/>
  <c r="R144" i="53"/>
  <c r="U142" i="53"/>
  <c r="T142" i="53"/>
  <c r="S142" i="53"/>
  <c r="R142" i="53"/>
  <c r="U141" i="53"/>
  <c r="T141" i="53"/>
  <c r="S141" i="53"/>
  <c r="R141" i="53"/>
  <c r="U140" i="53"/>
  <c r="T140" i="53"/>
  <c r="S140" i="53"/>
  <c r="R140" i="53"/>
  <c r="U139" i="53"/>
  <c r="T139" i="53"/>
  <c r="S139" i="53"/>
  <c r="R139" i="53"/>
  <c r="U137" i="53"/>
  <c r="T137" i="53"/>
  <c r="S137" i="53"/>
  <c r="R137" i="53"/>
  <c r="U134" i="53"/>
  <c r="T134" i="53"/>
  <c r="S134" i="53"/>
  <c r="R134" i="53"/>
  <c r="U133" i="53"/>
  <c r="T133" i="53"/>
  <c r="S133" i="53"/>
  <c r="R133" i="53"/>
  <c r="U131" i="53"/>
  <c r="S131" i="53"/>
  <c r="R131" i="53"/>
  <c r="U130" i="53"/>
  <c r="T130" i="53"/>
  <c r="S130" i="53"/>
  <c r="R130" i="53"/>
  <c r="U129" i="53"/>
  <c r="S129" i="53"/>
  <c r="R129" i="53"/>
  <c r="U128" i="53"/>
  <c r="S128" i="53"/>
  <c r="R128" i="53"/>
  <c r="U126" i="53"/>
  <c r="T126" i="53"/>
  <c r="S126" i="53"/>
  <c r="R126" i="53"/>
  <c r="U125" i="53"/>
  <c r="T125" i="53"/>
  <c r="S125" i="53"/>
  <c r="R125" i="53"/>
  <c r="U121" i="53"/>
  <c r="T121" i="53"/>
  <c r="S121" i="53"/>
  <c r="R121" i="53"/>
  <c r="U120" i="53"/>
  <c r="S120" i="53"/>
  <c r="R120" i="53"/>
  <c r="U119" i="53"/>
  <c r="S119" i="53"/>
  <c r="R119" i="53"/>
  <c r="U118" i="53"/>
  <c r="S118" i="53"/>
  <c r="R118" i="53"/>
  <c r="U117" i="53"/>
  <c r="S117" i="53"/>
  <c r="R117" i="53"/>
  <c r="U116" i="53"/>
  <c r="T116" i="53"/>
  <c r="S116" i="53"/>
  <c r="R116" i="53"/>
  <c r="U114" i="53"/>
  <c r="T114" i="53"/>
  <c r="S114" i="53"/>
  <c r="R114" i="53"/>
  <c r="U112" i="53"/>
  <c r="T112" i="53"/>
  <c r="S112" i="53"/>
  <c r="R112" i="53"/>
  <c r="U111" i="53"/>
  <c r="S111" i="53"/>
  <c r="R111" i="53"/>
  <c r="U110" i="53"/>
  <c r="S110" i="53"/>
  <c r="R110" i="53"/>
  <c r="U107" i="53"/>
  <c r="S107" i="53"/>
  <c r="R107" i="53"/>
  <c r="U105" i="53"/>
  <c r="T105" i="53"/>
  <c r="S105" i="53"/>
  <c r="R105" i="53"/>
  <c r="U104" i="53"/>
  <c r="T104" i="53"/>
  <c r="S104" i="53"/>
  <c r="R104" i="53"/>
  <c r="U103" i="53"/>
  <c r="T103" i="53"/>
  <c r="S103" i="53"/>
  <c r="R103" i="53"/>
  <c r="U102" i="53"/>
  <c r="T102" i="53"/>
  <c r="S102" i="53"/>
  <c r="R102" i="53"/>
  <c r="U101" i="53"/>
  <c r="T101" i="53"/>
  <c r="S101" i="53"/>
  <c r="R101" i="53"/>
  <c r="U98" i="53"/>
  <c r="S98" i="53"/>
  <c r="R98" i="53"/>
  <c r="U95" i="53"/>
  <c r="S95" i="53"/>
  <c r="R95" i="53"/>
  <c r="U94" i="53"/>
  <c r="S94" i="53"/>
  <c r="R94" i="53"/>
  <c r="U92" i="53"/>
  <c r="T92" i="53"/>
  <c r="S92" i="53"/>
  <c r="R92" i="53"/>
  <c r="U91" i="53"/>
  <c r="T91" i="53"/>
  <c r="S91" i="53"/>
  <c r="R91" i="53"/>
  <c r="U90" i="53"/>
  <c r="T90" i="53"/>
  <c r="S90" i="53"/>
  <c r="R90" i="53"/>
  <c r="U89" i="53"/>
  <c r="T89" i="53"/>
  <c r="S89" i="53"/>
  <c r="R89" i="53"/>
  <c r="U88" i="53"/>
  <c r="T88" i="53"/>
  <c r="S88" i="53"/>
  <c r="R88" i="53"/>
  <c r="U86" i="53"/>
  <c r="T86" i="53"/>
  <c r="S86" i="53"/>
  <c r="R86" i="53"/>
  <c r="U85" i="53"/>
  <c r="T85" i="53"/>
  <c r="S85" i="53"/>
  <c r="R85" i="53"/>
  <c r="U84" i="53"/>
  <c r="T84" i="53"/>
  <c r="S84" i="53"/>
  <c r="R84" i="53"/>
  <c r="U83" i="53"/>
  <c r="S83" i="53"/>
  <c r="R83" i="53"/>
  <c r="U82" i="53"/>
  <c r="T82" i="53"/>
  <c r="S82" i="53"/>
  <c r="R82" i="53"/>
  <c r="U81" i="53"/>
  <c r="T81" i="53"/>
  <c r="S81" i="53"/>
  <c r="R81" i="53"/>
  <c r="U79" i="53"/>
  <c r="S79" i="53"/>
  <c r="R79" i="53"/>
  <c r="U77" i="53"/>
  <c r="T77" i="53"/>
  <c r="S77" i="53"/>
  <c r="R77" i="53"/>
  <c r="U76" i="53"/>
  <c r="S76" i="53"/>
  <c r="R76" i="53"/>
  <c r="U74" i="53"/>
  <c r="T74" i="53"/>
  <c r="S74" i="53"/>
  <c r="R74" i="53"/>
  <c r="U72" i="53"/>
  <c r="T72" i="53"/>
  <c r="S72" i="53"/>
  <c r="R72" i="53"/>
  <c r="U71" i="53"/>
  <c r="T71" i="53"/>
  <c r="S71" i="53"/>
  <c r="R71" i="53"/>
  <c r="U68" i="53"/>
  <c r="T68" i="53"/>
  <c r="S68" i="53"/>
  <c r="R68" i="53"/>
  <c r="U67" i="53"/>
  <c r="T67" i="53"/>
  <c r="S67" i="53"/>
  <c r="R67" i="53"/>
  <c r="U63" i="53"/>
  <c r="S63" i="53"/>
  <c r="R63" i="53"/>
  <c r="U61" i="53"/>
  <c r="T61" i="53"/>
  <c r="S61" i="53"/>
  <c r="R61" i="53"/>
  <c r="U60" i="53"/>
  <c r="T60" i="53"/>
  <c r="S60" i="53"/>
  <c r="R60" i="53"/>
  <c r="U43" i="53"/>
  <c r="U42" i="53"/>
  <c r="T42" i="53"/>
  <c r="S42" i="53"/>
  <c r="R42" i="53"/>
  <c r="U41" i="53"/>
  <c r="S41" i="53"/>
  <c r="R41" i="53"/>
  <c r="U32" i="53"/>
  <c r="S32" i="53"/>
  <c r="R32" i="53"/>
  <c r="X215" i="53"/>
  <c r="Y215" i="53" s="1"/>
  <c r="X213" i="53"/>
  <c r="Y213" i="53" s="1"/>
  <c r="X198" i="53"/>
  <c r="Y198" i="53" s="1"/>
  <c r="X194" i="53"/>
  <c r="Y194" i="53" s="1"/>
  <c r="V172" i="53"/>
  <c r="X151" i="53"/>
  <c r="Y151" i="53" s="1"/>
  <c r="X149" i="53"/>
  <c r="Y149" i="53" s="1"/>
  <c r="X145" i="53"/>
  <c r="Y145" i="53" s="1"/>
  <c r="X142" i="53"/>
  <c r="Y142" i="53" s="1"/>
  <c r="V140" i="53"/>
  <c r="X137" i="53"/>
  <c r="Y137" i="53" s="1"/>
  <c r="X133" i="53"/>
  <c r="Y133" i="53" s="1"/>
  <c r="X130" i="53"/>
  <c r="Y130" i="53" s="1"/>
  <c r="X128" i="53"/>
  <c r="Y128" i="53" s="1"/>
  <c r="X121" i="53"/>
  <c r="V119" i="53"/>
  <c r="X118" i="53"/>
  <c r="Y118" i="53" s="1"/>
  <c r="V117" i="53"/>
  <c r="X116" i="53"/>
  <c r="Y116" i="53" s="1"/>
  <c r="V114" i="53"/>
  <c r="X112" i="53"/>
  <c r="Y112" i="53" s="1"/>
  <c r="X111" i="53"/>
  <c r="Y111" i="53" s="1"/>
  <c r="X110" i="53"/>
  <c r="Y110" i="53" s="1"/>
  <c r="V104" i="53"/>
  <c r="X103" i="53"/>
  <c r="Y103" i="53" s="1"/>
  <c r="V102" i="53"/>
  <c r="X101" i="53"/>
  <c r="Y101" i="53" s="1"/>
  <c r="X95" i="53"/>
  <c r="X94" i="53"/>
  <c r="Y94" i="53" s="1"/>
  <c r="V92" i="53"/>
  <c r="X91" i="53"/>
  <c r="Y91" i="53" s="1"/>
  <c r="X90" i="53"/>
  <c r="Y90" i="53" s="1"/>
  <c r="X89" i="53"/>
  <c r="Y89" i="53" s="1"/>
  <c r="X88" i="53"/>
  <c r="Y88" i="53" s="1"/>
  <c r="X86" i="53"/>
  <c r="X85" i="53"/>
  <c r="V84" i="53"/>
  <c r="X82" i="53"/>
  <c r="Y82" i="53" s="1"/>
  <c r="X81" i="53"/>
  <c r="Y81" i="53" s="1"/>
  <c r="V77" i="53"/>
  <c r="V76" i="53"/>
  <c r="X74" i="53"/>
  <c r="Y74" i="53" s="1"/>
  <c r="V72" i="53"/>
  <c r="X71" i="53"/>
  <c r="Y71" i="53" s="1"/>
  <c r="V68" i="53"/>
  <c r="V63" i="53"/>
  <c r="V61" i="53"/>
  <c r="V60" i="53"/>
  <c r="X42" i="53"/>
  <c r="Y42" i="53" s="1"/>
  <c r="X41" i="53"/>
  <c r="Y41" i="53" s="1"/>
  <c r="X32" i="53"/>
  <c r="Y32" i="53" s="1"/>
  <c r="G411" i="53"/>
  <c r="H410" i="53" s="1"/>
  <c r="G409" i="53"/>
  <c r="H408" i="53" s="1"/>
  <c r="G407" i="53"/>
  <c r="G406" i="53"/>
  <c r="G404" i="53"/>
  <c r="H403" i="53" s="1"/>
  <c r="G402" i="53"/>
  <c r="H401" i="53" s="1"/>
  <c r="G400" i="53"/>
  <c r="H399" i="53" s="1"/>
  <c r="G398" i="53"/>
  <c r="G397" i="53"/>
  <c r="G396" i="53"/>
  <c r="G395" i="53"/>
  <c r="G394" i="53"/>
  <c r="G393" i="53"/>
  <c r="G391" i="53"/>
  <c r="G390" i="53"/>
  <c r="G389" i="53"/>
  <c r="G388" i="53"/>
  <c r="G387" i="53"/>
  <c r="G386" i="53"/>
  <c r="G384" i="53"/>
  <c r="G383" i="53"/>
  <c r="G382" i="53"/>
  <c r="G381" i="53"/>
  <c r="G380" i="53"/>
  <c r="G379" i="53"/>
  <c r="G377" i="53"/>
  <c r="G373" i="53"/>
  <c r="G372" i="53"/>
  <c r="H371" i="53" s="1"/>
  <c r="G370" i="53"/>
  <c r="H369" i="53"/>
  <c r="G368" i="53"/>
  <c r="G367" i="53"/>
  <c r="G366" i="53"/>
  <c r="G365" i="53"/>
  <c r="G364" i="53"/>
  <c r="G363" i="53"/>
  <c r="G362" i="53"/>
  <c r="G361" i="53"/>
  <c r="G359" i="53"/>
  <c r="G358" i="53"/>
  <c r="H357" i="53" s="1"/>
  <c r="G356" i="53"/>
  <c r="G355" i="53"/>
  <c r="G354" i="53"/>
  <c r="G353" i="53"/>
  <c r="G352" i="53"/>
  <c r="G351" i="53"/>
  <c r="G350" i="53"/>
  <c r="G349" i="53"/>
  <c r="G348" i="53"/>
  <c r="G347" i="53"/>
  <c r="G346" i="53"/>
  <c r="G342" i="53"/>
  <c r="G341" i="53"/>
  <c r="G340" i="53"/>
  <c r="G338" i="53"/>
  <c r="G337" i="53"/>
  <c r="G336" i="53"/>
  <c r="G335" i="53"/>
  <c r="G334" i="53"/>
  <c r="G333" i="53"/>
  <c r="G330" i="53"/>
  <c r="G329" i="53"/>
  <c r="G328" i="53"/>
  <c r="G327" i="53"/>
  <c r="G326" i="53"/>
  <c r="G325" i="53"/>
  <c r="G324" i="53"/>
  <c r="G323" i="53"/>
  <c r="G322" i="53"/>
  <c r="G321" i="53"/>
  <c r="G320" i="53"/>
  <c r="G319" i="53"/>
  <c r="G318" i="53"/>
  <c r="G317" i="53"/>
  <c r="G316" i="53"/>
  <c r="G315" i="53"/>
  <c r="G314" i="53"/>
  <c r="G313" i="53"/>
  <c r="G312" i="53"/>
  <c r="G311" i="53"/>
  <c r="G308" i="53"/>
  <c r="G307" i="53"/>
  <c r="G306" i="53"/>
  <c r="G305" i="53"/>
  <c r="G304" i="53"/>
  <c r="G301" i="53"/>
  <c r="G300" i="53"/>
  <c r="G299" i="53"/>
  <c r="G298" i="53"/>
  <c r="G297" i="53"/>
  <c r="G296" i="53"/>
  <c r="G295" i="53"/>
  <c r="G294" i="53"/>
  <c r="G293" i="53"/>
  <c r="G292" i="53"/>
  <c r="G291" i="53"/>
  <c r="G290" i="53"/>
  <c r="G289" i="53"/>
  <c r="G288" i="53"/>
  <c r="G287" i="53"/>
  <c r="G286" i="53"/>
  <c r="G285" i="53"/>
  <c r="G284" i="53"/>
  <c r="G280" i="53"/>
  <c r="G279" i="53"/>
  <c r="G278" i="53"/>
  <c r="G277" i="53"/>
  <c r="G276" i="53"/>
  <c r="G275" i="53"/>
  <c r="G274" i="53"/>
  <c r="G273" i="53"/>
  <c r="G272" i="53"/>
  <c r="G271" i="53"/>
  <c r="G270" i="53"/>
  <c r="G269" i="53"/>
  <c r="G268" i="53"/>
  <c r="G267" i="53"/>
  <c r="G266" i="53"/>
  <c r="G265" i="53"/>
  <c r="G264" i="53"/>
  <c r="G258" i="53"/>
  <c r="G257" i="53"/>
  <c r="G256" i="53"/>
  <c r="G255" i="53"/>
  <c r="G254" i="53"/>
  <c r="G253" i="53"/>
  <c r="G252" i="53"/>
  <c r="G251" i="53"/>
  <c r="G250" i="53"/>
  <c r="G249" i="53"/>
  <c r="G248" i="53"/>
  <c r="G247" i="53"/>
  <c r="G246" i="53"/>
  <c r="G245" i="53"/>
  <c r="G244" i="53"/>
  <c r="G243" i="53"/>
  <c r="G242" i="53"/>
  <c r="G241" i="53"/>
  <c r="G240" i="53"/>
  <c r="G238" i="53"/>
  <c r="G237" i="53"/>
  <c r="G236" i="53"/>
  <c r="G235" i="53"/>
  <c r="G234" i="53"/>
  <c r="G233" i="53"/>
  <c r="G232" i="53"/>
  <c r="G231" i="53"/>
  <c r="G230" i="53"/>
  <c r="G229" i="53"/>
  <c r="G228" i="53"/>
  <c r="G227" i="53"/>
  <c r="G226" i="53"/>
  <c r="G224" i="53"/>
  <c r="G223" i="53"/>
  <c r="G222" i="53"/>
  <c r="G219" i="53"/>
  <c r="G218" i="53"/>
  <c r="G217" i="53"/>
  <c r="G216" i="53"/>
  <c r="G215" i="53"/>
  <c r="G214" i="53"/>
  <c r="G213" i="53"/>
  <c r="G212" i="53"/>
  <c r="G211" i="53"/>
  <c r="G210" i="53"/>
  <c r="G209" i="53"/>
  <c r="G208" i="53"/>
  <c r="G207" i="53"/>
  <c r="G206" i="53"/>
  <c r="G205" i="53"/>
  <c r="G204" i="53"/>
  <c r="G203" i="53"/>
  <c r="G202" i="53"/>
  <c r="G198" i="53"/>
  <c r="G197" i="53"/>
  <c r="G196" i="53"/>
  <c r="G195" i="53"/>
  <c r="G194" i="53"/>
  <c r="G193" i="53"/>
  <c r="G192" i="53"/>
  <c r="G191" i="53"/>
  <c r="G190" i="53"/>
  <c r="G188" i="53"/>
  <c r="G187" i="53"/>
  <c r="G185" i="53"/>
  <c r="G184" i="53"/>
  <c r="G183" i="53"/>
  <c r="G182" i="53"/>
  <c r="G181" i="53"/>
  <c r="E179" i="53"/>
  <c r="G178" i="53"/>
  <c r="E177" i="53"/>
  <c r="G175" i="53"/>
  <c r="G174" i="53"/>
  <c r="G173" i="53"/>
  <c r="G172" i="53"/>
  <c r="G169" i="53"/>
  <c r="G168" i="53"/>
  <c r="G167" i="53"/>
  <c r="G166" i="53"/>
  <c r="G165" i="53"/>
  <c r="G164" i="53"/>
  <c r="G163" i="53"/>
  <c r="G162" i="53"/>
  <c r="G161" i="53"/>
  <c r="G160" i="53"/>
  <c r="G159" i="53"/>
  <c r="G157" i="53"/>
  <c r="G156" i="53"/>
  <c r="G155" i="53"/>
  <c r="G154" i="53"/>
  <c r="G153" i="53"/>
  <c r="G152" i="53"/>
  <c r="G151" i="53"/>
  <c r="G150" i="53"/>
  <c r="G149" i="53"/>
  <c r="G148" i="53"/>
  <c r="G145" i="53"/>
  <c r="G144" i="53"/>
  <c r="G142" i="53"/>
  <c r="G141" i="53"/>
  <c r="G140" i="53"/>
  <c r="G139" i="53"/>
  <c r="G137" i="53"/>
  <c r="G134" i="53"/>
  <c r="G133" i="53"/>
  <c r="E131" i="53"/>
  <c r="G130" i="53"/>
  <c r="E129" i="53"/>
  <c r="E128" i="53"/>
  <c r="G126" i="53"/>
  <c r="G125" i="53"/>
  <c r="G121" i="53"/>
  <c r="E120" i="53"/>
  <c r="E119" i="53"/>
  <c r="E118" i="53"/>
  <c r="E117" i="53"/>
  <c r="G116" i="53"/>
  <c r="G114" i="53"/>
  <c r="G112" i="53"/>
  <c r="E111" i="53"/>
  <c r="E110" i="53"/>
  <c r="E107" i="53"/>
  <c r="G105" i="53"/>
  <c r="G104" i="53"/>
  <c r="G103" i="53"/>
  <c r="G102" i="53"/>
  <c r="G101" i="53"/>
  <c r="E98" i="53"/>
  <c r="E95" i="53"/>
  <c r="E94" i="53"/>
  <c r="G92" i="53"/>
  <c r="G91" i="53"/>
  <c r="G90" i="53"/>
  <c r="G89" i="53"/>
  <c r="G88" i="53"/>
  <c r="G86" i="53"/>
  <c r="G85" i="53"/>
  <c r="G84" i="53"/>
  <c r="E83" i="53"/>
  <c r="G82" i="53"/>
  <c r="G81" i="53"/>
  <c r="E79" i="53"/>
  <c r="G77" i="53"/>
  <c r="E76" i="53"/>
  <c r="G74" i="53"/>
  <c r="G72" i="53"/>
  <c r="G71" i="53"/>
  <c r="G68" i="53"/>
  <c r="G67" i="53"/>
  <c r="E63" i="53"/>
  <c r="G61" i="53"/>
  <c r="G60" i="53"/>
  <c r="E59" i="53"/>
  <c r="E58" i="53"/>
  <c r="G56" i="53"/>
  <c r="E55" i="53"/>
  <c r="G52" i="53"/>
  <c r="G51" i="53"/>
  <c r="G50" i="53"/>
  <c r="G49" i="53"/>
  <c r="G48" i="53"/>
  <c r="G47" i="53"/>
  <c r="G46" i="53"/>
  <c r="G45" i="53"/>
  <c r="E44" i="53"/>
  <c r="G43" i="53"/>
  <c r="G42" i="53"/>
  <c r="E41" i="53"/>
  <c r="E40" i="53"/>
  <c r="E39" i="53"/>
  <c r="E38" i="53"/>
  <c r="G37" i="53"/>
  <c r="G35" i="53"/>
  <c r="G34" i="53"/>
  <c r="G33" i="53"/>
  <c r="E32" i="53"/>
  <c r="G31" i="53"/>
  <c r="G30" i="53"/>
  <c r="G29" i="53"/>
  <c r="G28" i="53"/>
  <c r="G27" i="53"/>
  <c r="G26" i="53"/>
  <c r="G25" i="53"/>
  <c r="G24" i="53"/>
  <c r="G23" i="53"/>
  <c r="G22" i="53"/>
  <c r="G21" i="53"/>
  <c r="E20" i="53"/>
  <c r="G19" i="53"/>
  <c r="E16" i="53"/>
  <c r="T41" i="53" l="1"/>
  <c r="QC41" i="53"/>
  <c r="QF41" i="53" s="1"/>
  <c r="QT41" i="53"/>
  <c r="QW41" i="53" s="1"/>
  <c r="OU41" i="53"/>
  <c r="OX41" i="53" s="1"/>
  <c r="PL41" i="53"/>
  <c r="PO41" i="53" s="1"/>
  <c r="NM41" i="53"/>
  <c r="ME41" i="53"/>
  <c r="MH41" i="53" s="1"/>
  <c r="OD41" i="53"/>
  <c r="OG41" i="53" s="1"/>
  <c r="KW41" i="53"/>
  <c r="KZ41" i="53" s="1"/>
  <c r="KF41" i="53"/>
  <c r="KI41" i="53" s="1"/>
  <c r="MV41" i="53"/>
  <c r="MY41" i="53" s="1"/>
  <c r="LN41" i="53"/>
  <c r="LQ41" i="53" s="1"/>
  <c r="JO41" i="53"/>
  <c r="JR41" i="53" s="1"/>
  <c r="IX41" i="53"/>
  <c r="JA41" i="53" s="1"/>
  <c r="IG41" i="53"/>
  <c r="IJ41" i="53" s="1"/>
  <c r="GY41" i="53"/>
  <c r="HB41" i="53" s="1"/>
  <c r="HP41" i="53"/>
  <c r="HS41" i="53" s="1"/>
  <c r="GH41" i="53"/>
  <c r="GK41" i="53" s="1"/>
  <c r="EI41" i="53"/>
  <c r="EL41" i="53" s="1"/>
  <c r="BS41" i="53"/>
  <c r="BV41" i="53" s="1"/>
  <c r="EZ41" i="53"/>
  <c r="FC41" i="53" s="1"/>
  <c r="AK41" i="53"/>
  <c r="AN41" i="53" s="1"/>
  <c r="DR41" i="53"/>
  <c r="DU41" i="53" s="1"/>
  <c r="DA41" i="53"/>
  <c r="DD41" i="53" s="1"/>
  <c r="CJ41" i="53"/>
  <c r="CM41" i="53" s="1"/>
  <c r="BB41" i="53"/>
  <c r="BE41" i="53" s="1"/>
  <c r="G76" i="53"/>
  <c r="QT76" i="53"/>
  <c r="QW76" i="53" s="1"/>
  <c r="PL76" i="53"/>
  <c r="PO76" i="53" s="1"/>
  <c r="OU76" i="53"/>
  <c r="OX76" i="53" s="1"/>
  <c r="QC76" i="53"/>
  <c r="QF76" i="53" s="1"/>
  <c r="KW76" i="53"/>
  <c r="KZ76" i="53" s="1"/>
  <c r="OD76" i="53"/>
  <c r="OG76" i="53" s="1"/>
  <c r="MV76" i="53"/>
  <c r="MY76" i="53" s="1"/>
  <c r="ME76" i="53"/>
  <c r="MH76" i="53" s="1"/>
  <c r="LN76" i="53"/>
  <c r="LQ76" i="53" s="1"/>
  <c r="NM76" i="53"/>
  <c r="JO76" i="53"/>
  <c r="JR76" i="53" s="1"/>
  <c r="KF76" i="53"/>
  <c r="KI76" i="53" s="1"/>
  <c r="IX76" i="53"/>
  <c r="JA76" i="53" s="1"/>
  <c r="HP76" i="53"/>
  <c r="HS76" i="53" s="1"/>
  <c r="IG76" i="53"/>
  <c r="IJ76" i="53" s="1"/>
  <c r="GY76" i="53"/>
  <c r="HB76" i="53" s="1"/>
  <c r="GH76" i="53"/>
  <c r="GK76" i="53" s="1"/>
  <c r="EZ76" i="53"/>
  <c r="FC76" i="53" s="1"/>
  <c r="AK76" i="53"/>
  <c r="AN76" i="53" s="1"/>
  <c r="EI76" i="53"/>
  <c r="EL76" i="53" s="1"/>
  <c r="DR76" i="53"/>
  <c r="DU76" i="53" s="1"/>
  <c r="DA76" i="53"/>
  <c r="DD76" i="53" s="1"/>
  <c r="CJ76" i="53"/>
  <c r="CM76" i="53" s="1"/>
  <c r="BS76" i="53"/>
  <c r="BV76" i="53" s="1"/>
  <c r="BB76" i="53"/>
  <c r="BE76" i="53" s="1"/>
  <c r="G98" i="53"/>
  <c r="H96" i="53" s="1"/>
  <c r="QT98" i="53"/>
  <c r="QW98" i="53" s="1"/>
  <c r="PL98" i="53"/>
  <c r="PO98" i="53" s="1"/>
  <c r="OU98" i="53"/>
  <c r="OX98" i="53" s="1"/>
  <c r="QC98" i="53"/>
  <c r="QF98" i="53" s="1"/>
  <c r="KW98" i="53"/>
  <c r="KZ98" i="53" s="1"/>
  <c r="OD98" i="53"/>
  <c r="OG98" i="53" s="1"/>
  <c r="MV98" i="53"/>
  <c r="MY98" i="53" s="1"/>
  <c r="ME98" i="53"/>
  <c r="MH98" i="53" s="1"/>
  <c r="LN98" i="53"/>
  <c r="LQ98" i="53" s="1"/>
  <c r="NM98" i="53"/>
  <c r="JO98" i="53"/>
  <c r="JR98" i="53" s="1"/>
  <c r="KF98" i="53"/>
  <c r="KI98" i="53" s="1"/>
  <c r="IX98" i="53"/>
  <c r="JA98" i="53" s="1"/>
  <c r="GY98" i="53"/>
  <c r="HB98" i="53" s="1"/>
  <c r="IG98" i="53"/>
  <c r="IJ98" i="53" s="1"/>
  <c r="HP98" i="53"/>
  <c r="HS98" i="53" s="1"/>
  <c r="EZ98" i="53"/>
  <c r="FC98" i="53" s="1"/>
  <c r="AK98" i="53"/>
  <c r="AN98" i="53" s="1"/>
  <c r="GH98" i="53"/>
  <c r="GK98" i="53" s="1"/>
  <c r="EI98" i="53"/>
  <c r="EL98" i="53" s="1"/>
  <c r="DR98" i="53"/>
  <c r="DU98" i="53" s="1"/>
  <c r="DA98" i="53"/>
  <c r="DD98" i="53" s="1"/>
  <c r="CJ98" i="53"/>
  <c r="CM98" i="53" s="1"/>
  <c r="BS98" i="53"/>
  <c r="BV98" i="53" s="1"/>
  <c r="BB98" i="53"/>
  <c r="BE98" i="53" s="1"/>
  <c r="T117" i="53"/>
  <c r="QT117" i="53"/>
  <c r="QW117" i="53" s="1"/>
  <c r="PL117" i="53"/>
  <c r="PO117" i="53" s="1"/>
  <c r="OU117" i="53"/>
  <c r="OX117" i="53" s="1"/>
  <c r="QC117" i="53"/>
  <c r="QF117" i="53" s="1"/>
  <c r="KW117" i="53"/>
  <c r="KZ117" i="53" s="1"/>
  <c r="OD117" i="53"/>
  <c r="OG117" i="53" s="1"/>
  <c r="MV117" i="53"/>
  <c r="MY117" i="53" s="1"/>
  <c r="ME117" i="53"/>
  <c r="MH117" i="53" s="1"/>
  <c r="LN117" i="53"/>
  <c r="LQ117" i="53" s="1"/>
  <c r="NM117" i="53"/>
  <c r="JO117" i="53"/>
  <c r="JR117" i="53" s="1"/>
  <c r="KF117" i="53"/>
  <c r="KI117" i="53" s="1"/>
  <c r="IX117" i="53"/>
  <c r="JA117" i="53" s="1"/>
  <c r="GY117" i="53"/>
  <c r="HB117" i="53" s="1"/>
  <c r="HP117" i="53"/>
  <c r="HS117" i="53" s="1"/>
  <c r="IG117" i="53"/>
  <c r="IJ117" i="53" s="1"/>
  <c r="EZ117" i="53"/>
  <c r="FC117" i="53" s="1"/>
  <c r="AK117" i="53"/>
  <c r="AN117" i="53" s="1"/>
  <c r="EI117" i="53"/>
  <c r="EL117" i="53" s="1"/>
  <c r="DR117" i="53"/>
  <c r="DU117" i="53" s="1"/>
  <c r="DA117" i="53"/>
  <c r="DD117" i="53" s="1"/>
  <c r="CJ117" i="53"/>
  <c r="CM117" i="53" s="1"/>
  <c r="BB117" i="53"/>
  <c r="BE117" i="53" s="1"/>
  <c r="GH117" i="53"/>
  <c r="GK117" i="53" s="1"/>
  <c r="BS117" i="53"/>
  <c r="BV117" i="53" s="1"/>
  <c r="G129" i="53"/>
  <c r="QT129" i="53"/>
  <c r="QW129" i="53" s="1"/>
  <c r="PL129" i="53"/>
  <c r="PO129" i="53" s="1"/>
  <c r="OU129" i="53"/>
  <c r="OX129" i="53" s="1"/>
  <c r="QC129" i="53"/>
  <c r="QF129" i="53" s="1"/>
  <c r="KW129" i="53"/>
  <c r="KZ129" i="53" s="1"/>
  <c r="OD129" i="53"/>
  <c r="OG129" i="53" s="1"/>
  <c r="MV129" i="53"/>
  <c r="MY129" i="53" s="1"/>
  <c r="ME129" i="53"/>
  <c r="MH129" i="53" s="1"/>
  <c r="LN129" i="53"/>
  <c r="LQ129" i="53" s="1"/>
  <c r="NM129" i="53"/>
  <c r="JO129" i="53"/>
  <c r="JR129" i="53" s="1"/>
  <c r="KF129" i="53"/>
  <c r="KI129" i="53" s="1"/>
  <c r="IX129" i="53"/>
  <c r="JA129" i="53" s="1"/>
  <c r="GY129" i="53"/>
  <c r="HB129" i="53" s="1"/>
  <c r="IG129" i="53"/>
  <c r="IJ129" i="53" s="1"/>
  <c r="HP129" i="53"/>
  <c r="HS129" i="53" s="1"/>
  <c r="EZ129" i="53"/>
  <c r="FC129" i="53" s="1"/>
  <c r="AK129" i="53"/>
  <c r="AN129" i="53" s="1"/>
  <c r="GH129" i="53"/>
  <c r="GK129" i="53" s="1"/>
  <c r="EI129" i="53"/>
  <c r="EL129" i="53" s="1"/>
  <c r="DR129" i="53"/>
  <c r="DU129" i="53" s="1"/>
  <c r="DA129" i="53"/>
  <c r="DD129" i="53" s="1"/>
  <c r="CJ129" i="53"/>
  <c r="CM129" i="53" s="1"/>
  <c r="BB129" i="53"/>
  <c r="BE129" i="53" s="1"/>
  <c r="BS129" i="53"/>
  <c r="BV129" i="53" s="1"/>
  <c r="T32" i="53"/>
  <c r="QC32" i="53"/>
  <c r="QF32" i="53" s="1"/>
  <c r="QT32" i="53"/>
  <c r="QW32" i="53" s="1"/>
  <c r="PL32" i="53"/>
  <c r="PO32" i="53" s="1"/>
  <c r="OU32" i="53"/>
  <c r="OX32" i="53" s="1"/>
  <c r="NM32" i="53"/>
  <c r="ME32" i="53"/>
  <c r="MH32" i="53" s="1"/>
  <c r="OD32" i="53"/>
  <c r="OG32" i="53" s="1"/>
  <c r="KW32" i="53"/>
  <c r="KZ32" i="53" s="1"/>
  <c r="KF32" i="53"/>
  <c r="KI32" i="53" s="1"/>
  <c r="MV32" i="53"/>
  <c r="MY32" i="53" s="1"/>
  <c r="LN32" i="53"/>
  <c r="LQ32" i="53" s="1"/>
  <c r="IX32" i="53"/>
  <c r="JA32" i="53" s="1"/>
  <c r="JO32" i="53"/>
  <c r="JR32" i="53" s="1"/>
  <c r="IG32" i="53"/>
  <c r="IJ32" i="53" s="1"/>
  <c r="GY32" i="53"/>
  <c r="HB32" i="53" s="1"/>
  <c r="HP32" i="53"/>
  <c r="HS32" i="53" s="1"/>
  <c r="EI32" i="53"/>
  <c r="EL32" i="53" s="1"/>
  <c r="BS32" i="53"/>
  <c r="BV32" i="53" s="1"/>
  <c r="EZ32" i="53"/>
  <c r="FC32" i="53" s="1"/>
  <c r="GH32" i="53"/>
  <c r="GK32" i="53" s="1"/>
  <c r="AK32" i="53"/>
  <c r="AN32" i="53" s="1"/>
  <c r="DR32" i="53"/>
  <c r="DU32" i="53" s="1"/>
  <c r="DA32" i="53"/>
  <c r="DD32" i="53" s="1"/>
  <c r="CJ32" i="53"/>
  <c r="CM32" i="53" s="1"/>
  <c r="BB32" i="53"/>
  <c r="BE32" i="53" s="1"/>
  <c r="QC44" i="53"/>
  <c r="QF44" i="53" s="1"/>
  <c r="QT44" i="53"/>
  <c r="QW44" i="53" s="1"/>
  <c r="PL44" i="53"/>
  <c r="PO44" i="53" s="1"/>
  <c r="OD44" i="53"/>
  <c r="OG44" i="53" s="1"/>
  <c r="MV44" i="53"/>
  <c r="MY44" i="53" s="1"/>
  <c r="ME44" i="53"/>
  <c r="MH44" i="53" s="1"/>
  <c r="LN44" i="53"/>
  <c r="LQ44" i="53" s="1"/>
  <c r="OU44" i="53"/>
  <c r="OX44" i="53" s="1"/>
  <c r="NM44" i="53"/>
  <c r="KW44" i="53"/>
  <c r="KZ44" i="53" s="1"/>
  <c r="IG44" i="53"/>
  <c r="IJ44" i="53" s="1"/>
  <c r="JO44" i="53"/>
  <c r="JR44" i="53" s="1"/>
  <c r="KF44" i="53"/>
  <c r="KI44" i="53" s="1"/>
  <c r="IX44" i="53"/>
  <c r="JA44" i="53" s="1"/>
  <c r="HP44" i="53"/>
  <c r="HS44" i="53" s="1"/>
  <c r="GY44" i="53"/>
  <c r="HB44" i="53" s="1"/>
  <c r="EI44" i="53"/>
  <c r="EL44" i="53" s="1"/>
  <c r="DR44" i="53"/>
  <c r="DU44" i="53" s="1"/>
  <c r="DA44" i="53"/>
  <c r="DD44" i="53" s="1"/>
  <c r="CJ44" i="53"/>
  <c r="CM44" i="53" s="1"/>
  <c r="GH44" i="53"/>
  <c r="GK44" i="53" s="1"/>
  <c r="BS44" i="53"/>
  <c r="BV44" i="53" s="1"/>
  <c r="EZ44" i="53"/>
  <c r="FC44" i="53" s="1"/>
  <c r="AK44" i="53"/>
  <c r="AN44" i="53" s="1"/>
  <c r="BB44" i="53"/>
  <c r="BE44" i="53" s="1"/>
  <c r="T94" i="53"/>
  <c r="QT94" i="53"/>
  <c r="QW94" i="53" s="1"/>
  <c r="PL94" i="53"/>
  <c r="PO94" i="53" s="1"/>
  <c r="OU94" i="53"/>
  <c r="OX94" i="53" s="1"/>
  <c r="QC94" i="53"/>
  <c r="QF94" i="53" s="1"/>
  <c r="KW94" i="53"/>
  <c r="KZ94" i="53" s="1"/>
  <c r="NM94" i="53"/>
  <c r="OD94" i="53"/>
  <c r="OG94" i="53" s="1"/>
  <c r="MV94" i="53"/>
  <c r="MY94" i="53" s="1"/>
  <c r="ME94" i="53"/>
  <c r="MH94" i="53" s="1"/>
  <c r="LN94" i="53"/>
  <c r="LQ94" i="53" s="1"/>
  <c r="JO94" i="53"/>
  <c r="JR94" i="53" s="1"/>
  <c r="KF94" i="53"/>
  <c r="KI94" i="53" s="1"/>
  <c r="IX94" i="53"/>
  <c r="JA94" i="53" s="1"/>
  <c r="IG94" i="53"/>
  <c r="IJ94" i="53" s="1"/>
  <c r="GY94" i="53"/>
  <c r="HB94" i="53" s="1"/>
  <c r="HP94" i="53"/>
  <c r="HS94" i="53" s="1"/>
  <c r="EZ94" i="53"/>
  <c r="FC94" i="53" s="1"/>
  <c r="GH94" i="53"/>
  <c r="GK94" i="53" s="1"/>
  <c r="BB94" i="53"/>
  <c r="BE94" i="53" s="1"/>
  <c r="AK94" i="53"/>
  <c r="AN94" i="53" s="1"/>
  <c r="EI94" i="53"/>
  <c r="EL94" i="53" s="1"/>
  <c r="DR94" i="53"/>
  <c r="DU94" i="53" s="1"/>
  <c r="DA94" i="53"/>
  <c r="DD94" i="53" s="1"/>
  <c r="CJ94" i="53"/>
  <c r="CM94" i="53" s="1"/>
  <c r="BS94" i="53"/>
  <c r="BV94" i="53" s="1"/>
  <c r="T111" i="53"/>
  <c r="QT111" i="53"/>
  <c r="QW111" i="53" s="1"/>
  <c r="PL111" i="53"/>
  <c r="PO111" i="53" s="1"/>
  <c r="OU111" i="53"/>
  <c r="OX111" i="53" s="1"/>
  <c r="QC111" i="53"/>
  <c r="QF111" i="53" s="1"/>
  <c r="KW111" i="53"/>
  <c r="KZ111" i="53" s="1"/>
  <c r="OD111" i="53"/>
  <c r="OG111" i="53" s="1"/>
  <c r="MV111" i="53"/>
  <c r="MY111" i="53" s="1"/>
  <c r="ME111" i="53"/>
  <c r="MH111" i="53" s="1"/>
  <c r="LN111" i="53"/>
  <c r="LQ111" i="53" s="1"/>
  <c r="NM111" i="53"/>
  <c r="JO111" i="53"/>
  <c r="JR111" i="53" s="1"/>
  <c r="KF111" i="53"/>
  <c r="KI111" i="53" s="1"/>
  <c r="IX111" i="53"/>
  <c r="JA111" i="53" s="1"/>
  <c r="HP111" i="53"/>
  <c r="HS111" i="53" s="1"/>
  <c r="GY111" i="53"/>
  <c r="HB111" i="53" s="1"/>
  <c r="IG111" i="53"/>
  <c r="IJ111" i="53" s="1"/>
  <c r="EZ111" i="53"/>
  <c r="FC111" i="53" s="1"/>
  <c r="BB111" i="53"/>
  <c r="BE111" i="53" s="1"/>
  <c r="AK111" i="53"/>
  <c r="AN111" i="53" s="1"/>
  <c r="EI111" i="53"/>
  <c r="EL111" i="53" s="1"/>
  <c r="DR111" i="53"/>
  <c r="DU111" i="53" s="1"/>
  <c r="DA111" i="53"/>
  <c r="DD111" i="53" s="1"/>
  <c r="CJ111" i="53"/>
  <c r="CM111" i="53" s="1"/>
  <c r="GH111" i="53"/>
  <c r="GK111" i="53" s="1"/>
  <c r="BS111" i="53"/>
  <c r="BV111" i="53" s="1"/>
  <c r="QC128" i="53"/>
  <c r="QF128" i="53" s="1"/>
  <c r="QT128" i="53"/>
  <c r="QW128" i="53" s="1"/>
  <c r="PL128" i="53"/>
  <c r="PO128" i="53" s="1"/>
  <c r="OU128" i="53"/>
  <c r="OX128" i="53" s="1"/>
  <c r="OD128" i="53"/>
  <c r="OG128" i="53" s="1"/>
  <c r="MV128" i="53"/>
  <c r="MY128" i="53" s="1"/>
  <c r="ME128" i="53"/>
  <c r="MH128" i="53" s="1"/>
  <c r="LN128" i="53"/>
  <c r="LQ128" i="53" s="1"/>
  <c r="NM128" i="53"/>
  <c r="KW128" i="53"/>
  <c r="KZ128" i="53" s="1"/>
  <c r="IG128" i="53"/>
  <c r="IJ128" i="53" s="1"/>
  <c r="JO128" i="53"/>
  <c r="JR128" i="53" s="1"/>
  <c r="KF128" i="53"/>
  <c r="KI128" i="53" s="1"/>
  <c r="IX128" i="53"/>
  <c r="JA128" i="53" s="1"/>
  <c r="GH128" i="53"/>
  <c r="GK128" i="53" s="1"/>
  <c r="HP128" i="53"/>
  <c r="HS128" i="53" s="1"/>
  <c r="GY128" i="53"/>
  <c r="HB128" i="53" s="1"/>
  <c r="EI128" i="53"/>
  <c r="EL128" i="53" s="1"/>
  <c r="DR128" i="53"/>
  <c r="DU128" i="53" s="1"/>
  <c r="DA128" i="53"/>
  <c r="DD128" i="53" s="1"/>
  <c r="CJ128" i="53"/>
  <c r="CM128" i="53" s="1"/>
  <c r="BS128" i="53"/>
  <c r="BV128" i="53" s="1"/>
  <c r="EZ128" i="53"/>
  <c r="FC128" i="53" s="1"/>
  <c r="AK128" i="53"/>
  <c r="AN128" i="53" s="1"/>
  <c r="BB128" i="53"/>
  <c r="BE128" i="53" s="1"/>
  <c r="QC179" i="53"/>
  <c r="QF179" i="53" s="1"/>
  <c r="QT179" i="53"/>
  <c r="QW179" i="53" s="1"/>
  <c r="PL179" i="53"/>
  <c r="PO179" i="53" s="1"/>
  <c r="OD179" i="53"/>
  <c r="OG179" i="53" s="1"/>
  <c r="ME179" i="53"/>
  <c r="MH179" i="53" s="1"/>
  <c r="LN179" i="53"/>
  <c r="LQ179" i="53" s="1"/>
  <c r="OU179" i="53"/>
  <c r="OX179" i="53" s="1"/>
  <c r="NM179" i="53"/>
  <c r="MV179" i="53"/>
  <c r="MY179" i="53" s="1"/>
  <c r="KW179" i="53"/>
  <c r="KZ179" i="53" s="1"/>
  <c r="KF179" i="53"/>
  <c r="KI179" i="53" s="1"/>
  <c r="IG179" i="53"/>
  <c r="IJ179" i="53" s="1"/>
  <c r="IX179" i="53"/>
  <c r="JA179" i="53" s="1"/>
  <c r="JO179" i="53"/>
  <c r="JR179" i="53" s="1"/>
  <c r="HP179" i="53"/>
  <c r="HS179" i="53" s="1"/>
  <c r="GH179" i="53"/>
  <c r="GK179" i="53" s="1"/>
  <c r="GY179" i="53"/>
  <c r="HB179" i="53" s="1"/>
  <c r="EI179" i="53"/>
  <c r="EL179" i="53" s="1"/>
  <c r="DR179" i="53"/>
  <c r="DU179" i="53" s="1"/>
  <c r="DA179" i="53"/>
  <c r="DD179" i="53" s="1"/>
  <c r="CJ179" i="53"/>
  <c r="CM179" i="53" s="1"/>
  <c r="BB179" i="53"/>
  <c r="BE179" i="53" s="1"/>
  <c r="BS179" i="53"/>
  <c r="BV179" i="53" s="1"/>
  <c r="EZ179" i="53"/>
  <c r="FC179" i="53" s="1"/>
  <c r="AK179" i="53"/>
  <c r="AN179" i="53" s="1"/>
  <c r="G41" i="53"/>
  <c r="G94" i="53"/>
  <c r="QT55" i="53"/>
  <c r="QW55" i="53" s="1"/>
  <c r="PL55" i="53"/>
  <c r="PO55" i="53" s="1"/>
  <c r="OU55" i="53"/>
  <c r="OX55" i="53" s="1"/>
  <c r="QC55" i="53"/>
  <c r="QF55" i="53" s="1"/>
  <c r="KW55" i="53"/>
  <c r="KZ55" i="53" s="1"/>
  <c r="OD55" i="53"/>
  <c r="OG55" i="53" s="1"/>
  <c r="MV55" i="53"/>
  <c r="MY55" i="53" s="1"/>
  <c r="ME55" i="53"/>
  <c r="MH55" i="53" s="1"/>
  <c r="LN55" i="53"/>
  <c r="LQ55" i="53" s="1"/>
  <c r="NM55" i="53"/>
  <c r="JO55" i="53"/>
  <c r="JR55" i="53" s="1"/>
  <c r="KF55" i="53"/>
  <c r="KI55" i="53" s="1"/>
  <c r="IX55" i="53"/>
  <c r="JA55" i="53" s="1"/>
  <c r="IG55" i="53"/>
  <c r="IJ55" i="53" s="1"/>
  <c r="HP55" i="53"/>
  <c r="HS55" i="53" s="1"/>
  <c r="GY55" i="53"/>
  <c r="HB55" i="53" s="1"/>
  <c r="EZ55" i="53"/>
  <c r="FC55" i="53" s="1"/>
  <c r="AK55" i="53"/>
  <c r="AN55" i="53" s="1"/>
  <c r="EI55" i="53"/>
  <c r="EL55" i="53" s="1"/>
  <c r="DR55" i="53"/>
  <c r="DU55" i="53" s="1"/>
  <c r="DA55" i="53"/>
  <c r="DD55" i="53" s="1"/>
  <c r="CJ55" i="53"/>
  <c r="CM55" i="53" s="1"/>
  <c r="BB55" i="53"/>
  <c r="BE55" i="53" s="1"/>
  <c r="GH55" i="53"/>
  <c r="GK55" i="53" s="1"/>
  <c r="BS55" i="53"/>
  <c r="BV55" i="53" s="1"/>
  <c r="G63" i="53"/>
  <c r="QT63" i="53"/>
  <c r="QW63" i="53" s="1"/>
  <c r="PL63" i="53"/>
  <c r="PO63" i="53" s="1"/>
  <c r="OU63" i="53"/>
  <c r="OX63" i="53" s="1"/>
  <c r="QC63" i="53"/>
  <c r="QF63" i="53" s="1"/>
  <c r="KW63" i="53"/>
  <c r="KZ63" i="53" s="1"/>
  <c r="NM63" i="53"/>
  <c r="OD63" i="53"/>
  <c r="OG63" i="53" s="1"/>
  <c r="MV63" i="53"/>
  <c r="MY63" i="53" s="1"/>
  <c r="ME63" i="53"/>
  <c r="MH63" i="53" s="1"/>
  <c r="LN63" i="53"/>
  <c r="LQ63" i="53" s="1"/>
  <c r="JO63" i="53"/>
  <c r="JR63" i="53" s="1"/>
  <c r="KF63" i="53"/>
  <c r="KI63" i="53" s="1"/>
  <c r="IX63" i="53"/>
  <c r="JA63" i="53" s="1"/>
  <c r="HP63" i="53"/>
  <c r="HS63" i="53" s="1"/>
  <c r="IG63" i="53"/>
  <c r="IJ63" i="53" s="1"/>
  <c r="GY63" i="53"/>
  <c r="HB63" i="53" s="1"/>
  <c r="GH63" i="53"/>
  <c r="GK63" i="53" s="1"/>
  <c r="EZ63" i="53"/>
  <c r="FC63" i="53" s="1"/>
  <c r="AK63" i="53"/>
  <c r="AN63" i="53" s="1"/>
  <c r="EI63" i="53"/>
  <c r="EL63" i="53" s="1"/>
  <c r="DR63" i="53"/>
  <c r="DU63" i="53" s="1"/>
  <c r="DA63" i="53"/>
  <c r="DD63" i="53" s="1"/>
  <c r="CJ63" i="53"/>
  <c r="CM63" i="53" s="1"/>
  <c r="BS63" i="53"/>
  <c r="BV63" i="53" s="1"/>
  <c r="BB63" i="53"/>
  <c r="BE63" i="53" s="1"/>
  <c r="T79" i="53"/>
  <c r="W79" i="53" s="1"/>
  <c r="QT79" i="53"/>
  <c r="QW79" i="53" s="1"/>
  <c r="PL79" i="53"/>
  <c r="PO79" i="53" s="1"/>
  <c r="OU79" i="53"/>
  <c r="OX79" i="53" s="1"/>
  <c r="QC79" i="53"/>
  <c r="QF79" i="53" s="1"/>
  <c r="KW79" i="53"/>
  <c r="KZ79" i="53" s="1"/>
  <c r="NM79" i="53"/>
  <c r="OD79" i="53"/>
  <c r="OG79" i="53" s="1"/>
  <c r="MV79" i="53"/>
  <c r="MY79" i="53" s="1"/>
  <c r="ME79" i="53"/>
  <c r="MH79" i="53" s="1"/>
  <c r="LN79" i="53"/>
  <c r="LQ79" i="53" s="1"/>
  <c r="JO79" i="53"/>
  <c r="JR79" i="53" s="1"/>
  <c r="KF79" i="53"/>
  <c r="KI79" i="53" s="1"/>
  <c r="IX79" i="53"/>
  <c r="JA79" i="53" s="1"/>
  <c r="HP79" i="53"/>
  <c r="HS79" i="53" s="1"/>
  <c r="IG79" i="53"/>
  <c r="IJ79" i="53" s="1"/>
  <c r="GY79" i="53"/>
  <c r="HB79" i="53" s="1"/>
  <c r="GH79" i="53"/>
  <c r="GK79" i="53" s="1"/>
  <c r="EZ79" i="53"/>
  <c r="FC79" i="53" s="1"/>
  <c r="AK79" i="53"/>
  <c r="AN79" i="53" s="1"/>
  <c r="EI79" i="53"/>
  <c r="EL79" i="53" s="1"/>
  <c r="DR79" i="53"/>
  <c r="DU79" i="53" s="1"/>
  <c r="DA79" i="53"/>
  <c r="DD79" i="53" s="1"/>
  <c r="CJ79" i="53"/>
  <c r="CM79" i="53" s="1"/>
  <c r="BS79" i="53"/>
  <c r="BV79" i="53" s="1"/>
  <c r="BB79" i="53"/>
  <c r="BE79" i="53" s="1"/>
  <c r="T95" i="53"/>
  <c r="QC95" i="53"/>
  <c r="QF95" i="53" s="1"/>
  <c r="QT95" i="53"/>
  <c r="QW95" i="53" s="1"/>
  <c r="PL95" i="53"/>
  <c r="PO95" i="53" s="1"/>
  <c r="OD95" i="53"/>
  <c r="OG95" i="53" s="1"/>
  <c r="MV95" i="53"/>
  <c r="MY95" i="53" s="1"/>
  <c r="ME95" i="53"/>
  <c r="MH95" i="53" s="1"/>
  <c r="LN95" i="53"/>
  <c r="LQ95" i="53" s="1"/>
  <c r="NM95" i="53"/>
  <c r="KW95" i="53"/>
  <c r="KZ95" i="53" s="1"/>
  <c r="OU95" i="53"/>
  <c r="OX95" i="53" s="1"/>
  <c r="IG95" i="53"/>
  <c r="IJ95" i="53" s="1"/>
  <c r="JO95" i="53"/>
  <c r="JR95" i="53" s="1"/>
  <c r="KF95" i="53"/>
  <c r="KI95" i="53" s="1"/>
  <c r="IX95" i="53"/>
  <c r="JA95" i="53" s="1"/>
  <c r="HP95" i="53"/>
  <c r="HS95" i="53" s="1"/>
  <c r="GH95" i="53"/>
  <c r="GK95" i="53" s="1"/>
  <c r="GY95" i="53"/>
  <c r="HB95" i="53" s="1"/>
  <c r="EI95" i="53"/>
  <c r="EL95" i="53" s="1"/>
  <c r="DR95" i="53"/>
  <c r="DU95" i="53" s="1"/>
  <c r="DA95" i="53"/>
  <c r="DD95" i="53" s="1"/>
  <c r="CJ95" i="53"/>
  <c r="CM95" i="53" s="1"/>
  <c r="BS95" i="53"/>
  <c r="BV95" i="53" s="1"/>
  <c r="BB95" i="53"/>
  <c r="BE95" i="53" s="1"/>
  <c r="EZ95" i="53"/>
  <c r="FC95" i="53" s="1"/>
  <c r="AK95" i="53"/>
  <c r="AN95" i="53" s="1"/>
  <c r="G107" i="53"/>
  <c r="H99" i="53" s="1"/>
  <c r="QT107" i="53"/>
  <c r="QW107" i="53" s="1"/>
  <c r="PL107" i="53"/>
  <c r="PO107" i="53" s="1"/>
  <c r="OU107" i="53"/>
  <c r="OX107" i="53" s="1"/>
  <c r="QC107" i="53"/>
  <c r="QF107" i="53" s="1"/>
  <c r="KW107" i="53"/>
  <c r="KZ107" i="53" s="1"/>
  <c r="NM107" i="53"/>
  <c r="OD107" i="53"/>
  <c r="OG107" i="53" s="1"/>
  <c r="MV107" i="53"/>
  <c r="MY107" i="53" s="1"/>
  <c r="ME107" i="53"/>
  <c r="MH107" i="53" s="1"/>
  <c r="LN107" i="53"/>
  <c r="LQ107" i="53" s="1"/>
  <c r="JO107" i="53"/>
  <c r="JR107" i="53" s="1"/>
  <c r="KF107" i="53"/>
  <c r="KI107" i="53" s="1"/>
  <c r="IX107" i="53"/>
  <c r="JA107" i="53" s="1"/>
  <c r="GY107" i="53"/>
  <c r="HB107" i="53" s="1"/>
  <c r="IG107" i="53"/>
  <c r="IJ107" i="53" s="1"/>
  <c r="HP107" i="53"/>
  <c r="HS107" i="53" s="1"/>
  <c r="EZ107" i="53"/>
  <c r="FC107" i="53" s="1"/>
  <c r="BB107" i="53"/>
  <c r="BE107" i="53" s="1"/>
  <c r="AK107" i="53"/>
  <c r="AN107" i="53" s="1"/>
  <c r="GH107" i="53"/>
  <c r="GK107" i="53" s="1"/>
  <c r="EI107" i="53"/>
  <c r="EL107" i="53" s="1"/>
  <c r="DR107" i="53"/>
  <c r="DU107" i="53" s="1"/>
  <c r="DA107" i="53"/>
  <c r="DD107" i="53" s="1"/>
  <c r="CJ107" i="53"/>
  <c r="CM107" i="53" s="1"/>
  <c r="BS107" i="53"/>
  <c r="BV107" i="53" s="1"/>
  <c r="QC118" i="53"/>
  <c r="QF118" i="53" s="1"/>
  <c r="QT118" i="53"/>
  <c r="QW118" i="53" s="1"/>
  <c r="PL118" i="53"/>
  <c r="PO118" i="53" s="1"/>
  <c r="OD118" i="53"/>
  <c r="OG118" i="53" s="1"/>
  <c r="NM118" i="53"/>
  <c r="MV118" i="53"/>
  <c r="MY118" i="53" s="1"/>
  <c r="ME118" i="53"/>
  <c r="MH118" i="53" s="1"/>
  <c r="LN118" i="53"/>
  <c r="LQ118" i="53" s="1"/>
  <c r="KW118" i="53"/>
  <c r="KZ118" i="53" s="1"/>
  <c r="OU118" i="53"/>
  <c r="OX118" i="53" s="1"/>
  <c r="IG118" i="53"/>
  <c r="IJ118" i="53" s="1"/>
  <c r="JO118" i="53"/>
  <c r="JR118" i="53" s="1"/>
  <c r="KF118" i="53"/>
  <c r="KI118" i="53" s="1"/>
  <c r="IX118" i="53"/>
  <c r="JA118" i="53" s="1"/>
  <c r="GH118" i="53"/>
  <c r="GK118" i="53" s="1"/>
  <c r="HP118" i="53"/>
  <c r="HS118" i="53" s="1"/>
  <c r="GY118" i="53"/>
  <c r="HB118" i="53" s="1"/>
  <c r="EI118" i="53"/>
  <c r="EL118" i="53" s="1"/>
  <c r="DR118" i="53"/>
  <c r="DU118" i="53" s="1"/>
  <c r="DA118" i="53"/>
  <c r="DD118" i="53" s="1"/>
  <c r="CJ118" i="53"/>
  <c r="CM118" i="53" s="1"/>
  <c r="BS118" i="53"/>
  <c r="BV118" i="53" s="1"/>
  <c r="EZ118" i="53"/>
  <c r="FC118" i="53" s="1"/>
  <c r="AK118" i="53"/>
  <c r="AN118" i="53" s="1"/>
  <c r="BB118" i="53"/>
  <c r="BE118" i="53" s="1"/>
  <c r="G20" i="53"/>
  <c r="QC20" i="53"/>
  <c r="QF20" i="53" s="1"/>
  <c r="PL20" i="53"/>
  <c r="PO20" i="53" s="1"/>
  <c r="QT20" i="53"/>
  <c r="QW20" i="53" s="1"/>
  <c r="OU20" i="53"/>
  <c r="OX20" i="53" s="1"/>
  <c r="NM20" i="53"/>
  <c r="ME20" i="53"/>
  <c r="MH20" i="53" s="1"/>
  <c r="OD20" i="53"/>
  <c r="OG20" i="53" s="1"/>
  <c r="KW20" i="53"/>
  <c r="KZ20" i="53" s="1"/>
  <c r="KF20" i="53"/>
  <c r="KI20" i="53" s="1"/>
  <c r="MV20" i="53"/>
  <c r="MY20" i="53" s="1"/>
  <c r="LN20" i="53"/>
  <c r="LQ20" i="53" s="1"/>
  <c r="IX20" i="53"/>
  <c r="JA20" i="53" s="1"/>
  <c r="JO20" i="53"/>
  <c r="JR20" i="53" s="1"/>
  <c r="IG20" i="53"/>
  <c r="IJ20" i="53" s="1"/>
  <c r="GY20" i="53"/>
  <c r="HB20" i="53" s="1"/>
  <c r="HP20" i="53"/>
  <c r="HS20" i="53" s="1"/>
  <c r="EI20" i="53"/>
  <c r="EL20" i="53" s="1"/>
  <c r="BS20" i="53"/>
  <c r="BV20" i="53" s="1"/>
  <c r="BB20" i="53"/>
  <c r="BE20" i="53" s="1"/>
  <c r="EZ20" i="53"/>
  <c r="FC20" i="53" s="1"/>
  <c r="AK20" i="53"/>
  <c r="AN20" i="53" s="1"/>
  <c r="GH20" i="53"/>
  <c r="GK20" i="53" s="1"/>
  <c r="DR20" i="53"/>
  <c r="DU20" i="53" s="1"/>
  <c r="DA20" i="53"/>
  <c r="DD20" i="53" s="1"/>
  <c r="CJ20" i="53"/>
  <c r="CM20" i="53" s="1"/>
  <c r="QC120" i="53"/>
  <c r="QF120" i="53" s="1"/>
  <c r="QT120" i="53"/>
  <c r="QW120" i="53" s="1"/>
  <c r="PL120" i="53"/>
  <c r="PO120" i="53" s="1"/>
  <c r="OU120" i="53"/>
  <c r="OX120" i="53" s="1"/>
  <c r="OD120" i="53"/>
  <c r="OG120" i="53" s="1"/>
  <c r="MV120" i="53"/>
  <c r="MY120" i="53" s="1"/>
  <c r="ME120" i="53"/>
  <c r="MH120" i="53" s="1"/>
  <c r="LN120" i="53"/>
  <c r="LQ120" i="53" s="1"/>
  <c r="NM120" i="53"/>
  <c r="KW120" i="53"/>
  <c r="KZ120" i="53" s="1"/>
  <c r="IG120" i="53"/>
  <c r="IJ120" i="53" s="1"/>
  <c r="JO120" i="53"/>
  <c r="JR120" i="53" s="1"/>
  <c r="KF120" i="53"/>
  <c r="KI120" i="53" s="1"/>
  <c r="IX120" i="53"/>
  <c r="JA120" i="53" s="1"/>
  <c r="HP120" i="53"/>
  <c r="HS120" i="53" s="1"/>
  <c r="GH120" i="53"/>
  <c r="GK120" i="53" s="1"/>
  <c r="GY120" i="53"/>
  <c r="HB120" i="53" s="1"/>
  <c r="EI120" i="53"/>
  <c r="EL120" i="53" s="1"/>
  <c r="DR120" i="53"/>
  <c r="DU120" i="53" s="1"/>
  <c r="DA120" i="53"/>
  <c r="DD120" i="53" s="1"/>
  <c r="CJ120" i="53"/>
  <c r="CM120" i="53" s="1"/>
  <c r="BS120" i="53"/>
  <c r="BV120" i="53" s="1"/>
  <c r="EZ120" i="53"/>
  <c r="FC120" i="53" s="1"/>
  <c r="BB120" i="53"/>
  <c r="BE120" i="53" s="1"/>
  <c r="AK120" i="53"/>
  <c r="AN120" i="53" s="1"/>
  <c r="G38" i="53"/>
  <c r="QC38" i="53"/>
  <c r="QF38" i="53" s="1"/>
  <c r="PL38" i="53"/>
  <c r="PO38" i="53" s="1"/>
  <c r="OU38" i="53"/>
  <c r="OX38" i="53" s="1"/>
  <c r="QT38" i="53"/>
  <c r="QW38" i="53" s="1"/>
  <c r="NM38" i="53"/>
  <c r="MV38" i="53"/>
  <c r="MY38" i="53" s="1"/>
  <c r="LN38" i="53"/>
  <c r="LQ38" i="53" s="1"/>
  <c r="OD38" i="53"/>
  <c r="OG38" i="53" s="1"/>
  <c r="ME38" i="53"/>
  <c r="MH38" i="53" s="1"/>
  <c r="KW38" i="53"/>
  <c r="KZ38" i="53" s="1"/>
  <c r="KF38" i="53"/>
  <c r="KI38" i="53" s="1"/>
  <c r="JO38" i="53"/>
  <c r="JR38" i="53" s="1"/>
  <c r="IX38" i="53"/>
  <c r="JA38" i="53" s="1"/>
  <c r="HP38" i="53"/>
  <c r="HS38" i="53" s="1"/>
  <c r="GH38" i="53"/>
  <c r="GK38" i="53" s="1"/>
  <c r="IG38" i="53"/>
  <c r="IJ38" i="53" s="1"/>
  <c r="GY38" i="53"/>
  <c r="HB38" i="53" s="1"/>
  <c r="DR38" i="53"/>
  <c r="DU38" i="53" s="1"/>
  <c r="DA38" i="53"/>
  <c r="DD38" i="53" s="1"/>
  <c r="CJ38" i="53"/>
  <c r="CM38" i="53" s="1"/>
  <c r="BB38" i="53"/>
  <c r="BE38" i="53" s="1"/>
  <c r="AK38" i="53"/>
  <c r="AN38" i="53" s="1"/>
  <c r="EI38" i="53"/>
  <c r="EL38" i="53" s="1"/>
  <c r="BS38" i="53"/>
  <c r="BV38" i="53" s="1"/>
  <c r="EZ38" i="53"/>
  <c r="FC38" i="53" s="1"/>
  <c r="G44" i="53"/>
  <c r="H17" i="53" s="1"/>
  <c r="G58" i="53"/>
  <c r="QT58" i="53"/>
  <c r="QW58" i="53" s="1"/>
  <c r="PL58" i="53"/>
  <c r="PO58" i="53" s="1"/>
  <c r="OU58" i="53"/>
  <c r="OX58" i="53" s="1"/>
  <c r="QC58" i="53"/>
  <c r="QF58" i="53" s="1"/>
  <c r="KW58" i="53"/>
  <c r="KZ58" i="53" s="1"/>
  <c r="NM58" i="53"/>
  <c r="OD58" i="53"/>
  <c r="OG58" i="53" s="1"/>
  <c r="MV58" i="53"/>
  <c r="MY58" i="53" s="1"/>
  <c r="ME58" i="53"/>
  <c r="MH58" i="53" s="1"/>
  <c r="LN58" i="53"/>
  <c r="LQ58" i="53" s="1"/>
  <c r="JO58" i="53"/>
  <c r="JR58" i="53" s="1"/>
  <c r="KF58" i="53"/>
  <c r="KI58" i="53" s="1"/>
  <c r="IX58" i="53"/>
  <c r="JA58" i="53" s="1"/>
  <c r="IG58" i="53"/>
  <c r="IJ58" i="53" s="1"/>
  <c r="HP58" i="53"/>
  <c r="HS58" i="53" s="1"/>
  <c r="GY58" i="53"/>
  <c r="HB58" i="53" s="1"/>
  <c r="EZ58" i="53"/>
  <c r="FC58" i="53" s="1"/>
  <c r="BB58" i="53"/>
  <c r="BE58" i="53" s="1"/>
  <c r="AK58" i="53"/>
  <c r="AN58" i="53" s="1"/>
  <c r="EI58" i="53"/>
  <c r="EL58" i="53" s="1"/>
  <c r="DR58" i="53"/>
  <c r="DU58" i="53" s="1"/>
  <c r="DA58" i="53"/>
  <c r="DD58" i="53" s="1"/>
  <c r="CJ58" i="53"/>
  <c r="CM58" i="53" s="1"/>
  <c r="GH58" i="53"/>
  <c r="GK58" i="53" s="1"/>
  <c r="BS58" i="53"/>
  <c r="BV58" i="53" s="1"/>
  <c r="G117" i="53"/>
  <c r="G16" i="53"/>
  <c r="H199" i="53" s="1"/>
  <c r="G413" i="53" s="1"/>
  <c r="QC16" i="53"/>
  <c r="QF16" i="53" s="1"/>
  <c r="PL16" i="53"/>
  <c r="PO16" i="53" s="1"/>
  <c r="QT16" i="53"/>
  <c r="QW16" i="53" s="1"/>
  <c r="OU16" i="53"/>
  <c r="OX16" i="53" s="1"/>
  <c r="ME16" i="53"/>
  <c r="MH16" i="53" s="1"/>
  <c r="KW16" i="53"/>
  <c r="KZ16" i="53" s="1"/>
  <c r="KF16" i="53"/>
  <c r="KI16" i="53" s="1"/>
  <c r="NM16" i="53"/>
  <c r="OD16" i="53"/>
  <c r="OG16" i="53" s="1"/>
  <c r="MV16" i="53"/>
  <c r="MY16" i="53" s="1"/>
  <c r="LN16" i="53"/>
  <c r="LQ16" i="53" s="1"/>
  <c r="IX16" i="53"/>
  <c r="JA16" i="53" s="1"/>
  <c r="JA421" i="53" s="1"/>
  <c r="IO421" i="53" s="1"/>
  <c r="JO16" i="53"/>
  <c r="JR16" i="53" s="1"/>
  <c r="IG16" i="53"/>
  <c r="IJ16" i="53" s="1"/>
  <c r="GY16" i="53"/>
  <c r="HB16" i="53" s="1"/>
  <c r="HP16" i="53"/>
  <c r="HS16" i="53" s="1"/>
  <c r="EI16" i="53"/>
  <c r="EL16" i="53" s="1"/>
  <c r="BS16" i="53"/>
  <c r="BV16" i="53" s="1"/>
  <c r="BB16" i="53"/>
  <c r="BE16" i="53" s="1"/>
  <c r="EZ16" i="53"/>
  <c r="FC16" i="53" s="1"/>
  <c r="GH16" i="53"/>
  <c r="GK16" i="53" s="1"/>
  <c r="AK16" i="53"/>
  <c r="AN16" i="53" s="1"/>
  <c r="DR16" i="53"/>
  <c r="DU16" i="53" s="1"/>
  <c r="DA16" i="53"/>
  <c r="DD16" i="53" s="1"/>
  <c r="CJ16" i="53"/>
  <c r="CM16" i="53" s="1"/>
  <c r="G39" i="53"/>
  <c r="QC39" i="53"/>
  <c r="QF39" i="53" s="1"/>
  <c r="QT39" i="53"/>
  <c r="QW39" i="53" s="1"/>
  <c r="PL39" i="53"/>
  <c r="PO39" i="53" s="1"/>
  <c r="OU39" i="53"/>
  <c r="OX39" i="53" s="1"/>
  <c r="ME39" i="53"/>
  <c r="MH39" i="53" s="1"/>
  <c r="KW39" i="53"/>
  <c r="KZ39" i="53" s="1"/>
  <c r="KF39" i="53"/>
  <c r="KI39" i="53" s="1"/>
  <c r="NM39" i="53"/>
  <c r="OD39" i="53"/>
  <c r="OG39" i="53" s="1"/>
  <c r="MV39" i="53"/>
  <c r="MY39" i="53" s="1"/>
  <c r="LN39" i="53"/>
  <c r="LQ39" i="53" s="1"/>
  <c r="JO39" i="53"/>
  <c r="JR39" i="53" s="1"/>
  <c r="IX39" i="53"/>
  <c r="JA39" i="53" s="1"/>
  <c r="IG39" i="53"/>
  <c r="IJ39" i="53" s="1"/>
  <c r="GY39" i="53"/>
  <c r="HB39" i="53" s="1"/>
  <c r="HP39" i="53"/>
  <c r="HS39" i="53" s="1"/>
  <c r="EI39" i="53"/>
  <c r="EL39" i="53" s="1"/>
  <c r="BS39" i="53"/>
  <c r="BV39" i="53" s="1"/>
  <c r="EZ39" i="53"/>
  <c r="FC39" i="53" s="1"/>
  <c r="AK39" i="53"/>
  <c r="AN39" i="53" s="1"/>
  <c r="GH39" i="53"/>
  <c r="GK39" i="53" s="1"/>
  <c r="DR39" i="53"/>
  <c r="DU39" i="53" s="1"/>
  <c r="DA39" i="53"/>
  <c r="DD39" i="53" s="1"/>
  <c r="CJ39" i="53"/>
  <c r="CM39" i="53" s="1"/>
  <c r="BB39" i="53"/>
  <c r="BE39" i="53" s="1"/>
  <c r="QC59" i="53"/>
  <c r="QF59" i="53" s="1"/>
  <c r="QT59" i="53"/>
  <c r="QW59" i="53" s="1"/>
  <c r="PL59" i="53"/>
  <c r="PO59" i="53" s="1"/>
  <c r="OD59" i="53"/>
  <c r="OG59" i="53" s="1"/>
  <c r="MV59" i="53"/>
  <c r="MY59" i="53" s="1"/>
  <c r="ME59" i="53"/>
  <c r="MH59" i="53" s="1"/>
  <c r="LN59" i="53"/>
  <c r="LQ59" i="53" s="1"/>
  <c r="NM59" i="53"/>
  <c r="KW59" i="53"/>
  <c r="KZ59" i="53" s="1"/>
  <c r="OU59" i="53"/>
  <c r="OX59" i="53" s="1"/>
  <c r="IG59" i="53"/>
  <c r="IJ59" i="53" s="1"/>
  <c r="JO59" i="53"/>
  <c r="JR59" i="53" s="1"/>
  <c r="KF59" i="53"/>
  <c r="KI59" i="53" s="1"/>
  <c r="IX59" i="53"/>
  <c r="JA59" i="53" s="1"/>
  <c r="HP59" i="53"/>
  <c r="HS59" i="53" s="1"/>
  <c r="GH59" i="53"/>
  <c r="GK59" i="53" s="1"/>
  <c r="GY59" i="53"/>
  <c r="HB59" i="53" s="1"/>
  <c r="EI59" i="53"/>
  <c r="EL59" i="53" s="1"/>
  <c r="DR59" i="53"/>
  <c r="DU59" i="53" s="1"/>
  <c r="DA59" i="53"/>
  <c r="DD59" i="53" s="1"/>
  <c r="CJ59" i="53"/>
  <c r="CM59" i="53" s="1"/>
  <c r="BS59" i="53"/>
  <c r="BV59" i="53" s="1"/>
  <c r="BB59" i="53"/>
  <c r="BE59" i="53" s="1"/>
  <c r="EZ59" i="53"/>
  <c r="FC59" i="53" s="1"/>
  <c r="AK59" i="53"/>
  <c r="AN59" i="53" s="1"/>
  <c r="T83" i="53"/>
  <c r="QC83" i="53"/>
  <c r="QF83" i="53" s="1"/>
  <c r="QT83" i="53"/>
  <c r="QW83" i="53" s="1"/>
  <c r="PL83" i="53"/>
  <c r="PO83" i="53" s="1"/>
  <c r="OD83" i="53"/>
  <c r="OG83" i="53" s="1"/>
  <c r="NM83" i="53"/>
  <c r="MV83" i="53"/>
  <c r="MY83" i="53" s="1"/>
  <c r="ME83" i="53"/>
  <c r="MH83" i="53" s="1"/>
  <c r="LN83" i="53"/>
  <c r="LQ83" i="53" s="1"/>
  <c r="OU83" i="53"/>
  <c r="OX83" i="53" s="1"/>
  <c r="KW83" i="53"/>
  <c r="KZ83" i="53" s="1"/>
  <c r="IG83" i="53"/>
  <c r="IJ83" i="53" s="1"/>
  <c r="JO83" i="53"/>
  <c r="JR83" i="53" s="1"/>
  <c r="KF83" i="53"/>
  <c r="KI83" i="53" s="1"/>
  <c r="IX83" i="53"/>
  <c r="JA83" i="53" s="1"/>
  <c r="HP83" i="53"/>
  <c r="HS83" i="53" s="1"/>
  <c r="GH83" i="53"/>
  <c r="GK83" i="53" s="1"/>
  <c r="GY83" i="53"/>
  <c r="HB83" i="53" s="1"/>
  <c r="EI83" i="53"/>
  <c r="EL83" i="53" s="1"/>
  <c r="DR83" i="53"/>
  <c r="DU83" i="53" s="1"/>
  <c r="DA83" i="53"/>
  <c r="DD83" i="53" s="1"/>
  <c r="CJ83" i="53"/>
  <c r="CM83" i="53" s="1"/>
  <c r="BB83" i="53"/>
  <c r="BE83" i="53" s="1"/>
  <c r="BS83" i="53"/>
  <c r="BV83" i="53" s="1"/>
  <c r="EZ83" i="53"/>
  <c r="FC83" i="53" s="1"/>
  <c r="AK83" i="53"/>
  <c r="AN83" i="53" s="1"/>
  <c r="G177" i="53"/>
  <c r="QC177" i="53"/>
  <c r="QF177" i="53" s="1"/>
  <c r="QT177" i="53"/>
  <c r="QW177" i="53" s="1"/>
  <c r="PL177" i="53"/>
  <c r="PO177" i="53" s="1"/>
  <c r="OD177" i="53"/>
  <c r="OG177" i="53" s="1"/>
  <c r="NM177" i="53"/>
  <c r="ME177" i="53"/>
  <c r="MH177" i="53" s="1"/>
  <c r="LN177" i="53"/>
  <c r="LQ177" i="53" s="1"/>
  <c r="OU177" i="53"/>
  <c r="OX177" i="53" s="1"/>
  <c r="MV177" i="53"/>
  <c r="MY177" i="53" s="1"/>
  <c r="KW177" i="53"/>
  <c r="KZ177" i="53" s="1"/>
  <c r="IX177" i="53"/>
  <c r="JA177" i="53" s="1"/>
  <c r="JO177" i="53"/>
  <c r="JR177" i="53" s="1"/>
  <c r="IG177" i="53"/>
  <c r="IJ177" i="53" s="1"/>
  <c r="KF177" i="53"/>
  <c r="KI177" i="53" s="1"/>
  <c r="HP177" i="53"/>
  <c r="HS177" i="53" s="1"/>
  <c r="GH177" i="53"/>
  <c r="GK177" i="53" s="1"/>
  <c r="GY177" i="53"/>
  <c r="HB177" i="53" s="1"/>
  <c r="EI177" i="53"/>
  <c r="EL177" i="53" s="1"/>
  <c r="DR177" i="53"/>
  <c r="DU177" i="53" s="1"/>
  <c r="DA177" i="53"/>
  <c r="DD177" i="53" s="1"/>
  <c r="CJ177" i="53"/>
  <c r="CM177" i="53" s="1"/>
  <c r="BS177" i="53"/>
  <c r="BV177" i="53" s="1"/>
  <c r="EZ177" i="53"/>
  <c r="FC177" i="53" s="1"/>
  <c r="AK177" i="53"/>
  <c r="AN177" i="53" s="1"/>
  <c r="BB177" i="53"/>
  <c r="BE177" i="53" s="1"/>
  <c r="G40" i="53"/>
  <c r="PL40" i="53"/>
  <c r="PO40" i="53" s="1"/>
  <c r="QC40" i="53"/>
  <c r="QF40" i="53" s="1"/>
  <c r="QT40" i="53"/>
  <c r="QW40" i="53" s="1"/>
  <c r="OD40" i="53"/>
  <c r="OG40" i="53" s="1"/>
  <c r="MV40" i="53"/>
  <c r="MY40" i="53" s="1"/>
  <c r="LN40" i="53"/>
  <c r="LQ40" i="53" s="1"/>
  <c r="ME40" i="53"/>
  <c r="MH40" i="53" s="1"/>
  <c r="OU40" i="53"/>
  <c r="OX40" i="53" s="1"/>
  <c r="NM40" i="53"/>
  <c r="KW40" i="53"/>
  <c r="KZ40" i="53" s="1"/>
  <c r="KF40" i="53"/>
  <c r="KI40" i="53" s="1"/>
  <c r="JO40" i="53"/>
  <c r="JR40" i="53" s="1"/>
  <c r="IX40" i="53"/>
  <c r="JA40" i="53" s="1"/>
  <c r="IG40" i="53"/>
  <c r="IJ40" i="53" s="1"/>
  <c r="HP40" i="53"/>
  <c r="HS40" i="53" s="1"/>
  <c r="GY40" i="53"/>
  <c r="HB40" i="53" s="1"/>
  <c r="GH40" i="53"/>
  <c r="GK40" i="53" s="1"/>
  <c r="AK40" i="53"/>
  <c r="AN40" i="53" s="1"/>
  <c r="DR40" i="53"/>
  <c r="DU40" i="53" s="1"/>
  <c r="DA40" i="53"/>
  <c r="DD40" i="53" s="1"/>
  <c r="CJ40" i="53"/>
  <c r="CM40" i="53" s="1"/>
  <c r="BB40" i="53"/>
  <c r="BE40" i="53" s="1"/>
  <c r="EI40" i="53"/>
  <c r="EL40" i="53" s="1"/>
  <c r="BS40" i="53"/>
  <c r="BV40" i="53" s="1"/>
  <c r="EZ40" i="53"/>
  <c r="FC40" i="53" s="1"/>
  <c r="G55" i="53"/>
  <c r="G59" i="53"/>
  <c r="G79" i="53"/>
  <c r="G83" i="53"/>
  <c r="G95" i="53"/>
  <c r="T110" i="53"/>
  <c r="QC110" i="53"/>
  <c r="QF110" i="53" s="1"/>
  <c r="QT110" i="53"/>
  <c r="QW110" i="53" s="1"/>
  <c r="PL110" i="53"/>
  <c r="PO110" i="53" s="1"/>
  <c r="OD110" i="53"/>
  <c r="OG110" i="53" s="1"/>
  <c r="MV110" i="53"/>
  <c r="MY110" i="53" s="1"/>
  <c r="ME110" i="53"/>
  <c r="MH110" i="53" s="1"/>
  <c r="LN110" i="53"/>
  <c r="LQ110" i="53" s="1"/>
  <c r="OU110" i="53"/>
  <c r="OX110" i="53" s="1"/>
  <c r="NM110" i="53"/>
  <c r="KW110" i="53"/>
  <c r="KZ110" i="53" s="1"/>
  <c r="IG110" i="53"/>
  <c r="IJ110" i="53" s="1"/>
  <c r="JO110" i="53"/>
  <c r="JR110" i="53" s="1"/>
  <c r="KF110" i="53"/>
  <c r="KI110" i="53" s="1"/>
  <c r="IX110" i="53"/>
  <c r="JA110" i="53" s="1"/>
  <c r="GH110" i="53"/>
  <c r="GK110" i="53" s="1"/>
  <c r="HP110" i="53"/>
  <c r="HS110" i="53" s="1"/>
  <c r="GY110" i="53"/>
  <c r="HB110" i="53" s="1"/>
  <c r="EI110" i="53"/>
  <c r="EL110" i="53" s="1"/>
  <c r="DR110" i="53"/>
  <c r="DU110" i="53" s="1"/>
  <c r="DA110" i="53"/>
  <c r="DD110" i="53" s="1"/>
  <c r="CJ110" i="53"/>
  <c r="CM110" i="53" s="1"/>
  <c r="BS110" i="53"/>
  <c r="BV110" i="53" s="1"/>
  <c r="EZ110" i="53"/>
  <c r="FC110" i="53" s="1"/>
  <c r="BB110" i="53"/>
  <c r="BE110" i="53" s="1"/>
  <c r="AK110" i="53"/>
  <c r="AN110" i="53" s="1"/>
  <c r="G119" i="53"/>
  <c r="QT119" i="53"/>
  <c r="QW119" i="53" s="1"/>
  <c r="PL119" i="53"/>
  <c r="PO119" i="53" s="1"/>
  <c r="OU119" i="53"/>
  <c r="OX119" i="53" s="1"/>
  <c r="QC119" i="53"/>
  <c r="QF119" i="53" s="1"/>
  <c r="KW119" i="53"/>
  <c r="KZ119" i="53" s="1"/>
  <c r="NM119" i="53"/>
  <c r="OD119" i="53"/>
  <c r="OG119" i="53" s="1"/>
  <c r="MV119" i="53"/>
  <c r="MY119" i="53" s="1"/>
  <c r="ME119" i="53"/>
  <c r="MH119" i="53" s="1"/>
  <c r="LN119" i="53"/>
  <c r="LQ119" i="53" s="1"/>
  <c r="JO119" i="53"/>
  <c r="JR119" i="53" s="1"/>
  <c r="KF119" i="53"/>
  <c r="KI119" i="53" s="1"/>
  <c r="IX119" i="53"/>
  <c r="JA119" i="53" s="1"/>
  <c r="GY119" i="53"/>
  <c r="HB119" i="53" s="1"/>
  <c r="IG119" i="53"/>
  <c r="IJ119" i="53" s="1"/>
  <c r="HP119" i="53"/>
  <c r="HS119" i="53" s="1"/>
  <c r="GH119" i="53"/>
  <c r="GK119" i="53" s="1"/>
  <c r="EZ119" i="53"/>
  <c r="FC119" i="53" s="1"/>
  <c r="BB119" i="53"/>
  <c r="BE119" i="53" s="1"/>
  <c r="AK119" i="53"/>
  <c r="AN119" i="53" s="1"/>
  <c r="EI119" i="53"/>
  <c r="EL119" i="53" s="1"/>
  <c r="DR119" i="53"/>
  <c r="DU119" i="53" s="1"/>
  <c r="DA119" i="53"/>
  <c r="DD119" i="53" s="1"/>
  <c r="CJ119" i="53"/>
  <c r="CM119" i="53" s="1"/>
  <c r="BS119" i="53"/>
  <c r="BV119" i="53" s="1"/>
  <c r="T131" i="53"/>
  <c r="QT131" i="53"/>
  <c r="QW131" i="53" s="1"/>
  <c r="PL131" i="53"/>
  <c r="PO131" i="53" s="1"/>
  <c r="OU131" i="53"/>
  <c r="OX131" i="53" s="1"/>
  <c r="QC131" i="53"/>
  <c r="QF131" i="53" s="1"/>
  <c r="KW131" i="53"/>
  <c r="KZ131" i="53" s="1"/>
  <c r="NM131" i="53"/>
  <c r="OD131" i="53"/>
  <c r="OG131" i="53" s="1"/>
  <c r="MV131" i="53"/>
  <c r="MY131" i="53" s="1"/>
  <c r="ME131" i="53"/>
  <c r="MH131" i="53" s="1"/>
  <c r="LN131" i="53"/>
  <c r="LQ131" i="53" s="1"/>
  <c r="JO131" i="53"/>
  <c r="JR131" i="53" s="1"/>
  <c r="KF131" i="53"/>
  <c r="KI131" i="53" s="1"/>
  <c r="IX131" i="53"/>
  <c r="JA131" i="53" s="1"/>
  <c r="GY131" i="53"/>
  <c r="HB131" i="53" s="1"/>
  <c r="IG131" i="53"/>
  <c r="IJ131" i="53" s="1"/>
  <c r="HP131" i="53"/>
  <c r="HS131" i="53" s="1"/>
  <c r="EZ131" i="53"/>
  <c r="FC131" i="53" s="1"/>
  <c r="BB131" i="53"/>
  <c r="BE131" i="53" s="1"/>
  <c r="AK131" i="53"/>
  <c r="AN131" i="53" s="1"/>
  <c r="GH131" i="53"/>
  <c r="GK131" i="53" s="1"/>
  <c r="EI131" i="53"/>
  <c r="EL131" i="53" s="1"/>
  <c r="DR131" i="53"/>
  <c r="DU131" i="53" s="1"/>
  <c r="DA131" i="53"/>
  <c r="DD131" i="53" s="1"/>
  <c r="CJ131" i="53"/>
  <c r="CM131" i="53" s="1"/>
  <c r="BS131" i="53"/>
  <c r="BV131" i="53" s="1"/>
  <c r="G32" i="53"/>
  <c r="G131" i="53"/>
  <c r="H122" i="53" s="1"/>
  <c r="H374" i="53"/>
  <c r="H405" i="53"/>
  <c r="H259" i="53"/>
  <c r="X107" i="53"/>
  <c r="Y107" i="53" s="1"/>
  <c r="V107" i="53"/>
  <c r="X83" i="53"/>
  <c r="Y83" i="53" s="1"/>
  <c r="V83" i="53"/>
  <c r="V98" i="53"/>
  <c r="X98" i="53"/>
  <c r="Y98" i="53" s="1"/>
  <c r="V79" i="53"/>
  <c r="X79" i="53"/>
  <c r="Y79" i="53" s="1"/>
  <c r="X120" i="53"/>
  <c r="Y120" i="53" s="1"/>
  <c r="V120" i="53"/>
  <c r="G120" i="53"/>
  <c r="T120" i="53"/>
  <c r="H220" i="53"/>
  <c r="H343" i="53"/>
  <c r="H64" i="53"/>
  <c r="G110" i="53"/>
  <c r="G118" i="53"/>
  <c r="T118" i="53"/>
  <c r="G179" i="53"/>
  <c r="T179" i="53"/>
  <c r="H281" i="53"/>
  <c r="H345" i="53"/>
  <c r="H392" i="53"/>
  <c r="X125" i="53"/>
  <c r="Y125" i="53" s="1"/>
  <c r="V125" i="53"/>
  <c r="W125" i="53" s="1"/>
  <c r="X162" i="53"/>
  <c r="Y162" i="53" s="1"/>
  <c r="V162" i="53"/>
  <c r="W162" i="53" s="1"/>
  <c r="X206" i="53"/>
  <c r="Y206" i="53" s="1"/>
  <c r="V206" i="53"/>
  <c r="X214" i="53"/>
  <c r="Y214" i="53" s="1"/>
  <c r="V214" i="53"/>
  <c r="W214" i="53" s="1"/>
  <c r="X253" i="53"/>
  <c r="Y253" i="53" s="1"/>
  <c r="V253" i="53"/>
  <c r="X266" i="53"/>
  <c r="Y266" i="53" s="1"/>
  <c r="V266" i="53"/>
  <c r="W266" i="53" s="1"/>
  <c r="X270" i="53"/>
  <c r="Y270" i="53" s="1"/>
  <c r="V270" i="53"/>
  <c r="V338" i="53"/>
  <c r="W338" i="53" s="1"/>
  <c r="X338" i="53"/>
  <c r="Y338" i="53" s="1"/>
  <c r="X346" i="53"/>
  <c r="Y346" i="53" s="1"/>
  <c r="V346" i="53"/>
  <c r="X368" i="53"/>
  <c r="Y368" i="53" s="1"/>
  <c r="V368" i="53"/>
  <c r="W368" i="53" s="1"/>
  <c r="X384" i="53"/>
  <c r="Y384" i="53" s="1"/>
  <c r="V384" i="53"/>
  <c r="X389" i="53"/>
  <c r="Y389" i="53" s="1"/>
  <c r="V389" i="53"/>
  <c r="W389" i="53" s="1"/>
  <c r="V32" i="53"/>
  <c r="W32" i="53" s="1"/>
  <c r="V42" i="53"/>
  <c r="W42" i="53" s="1"/>
  <c r="X61" i="53"/>
  <c r="Y61" i="53" s="1"/>
  <c r="X68" i="53"/>
  <c r="Y68" i="53" s="1"/>
  <c r="V74" i="53"/>
  <c r="W74" i="53" s="1"/>
  <c r="T76" i="53"/>
  <c r="W76" i="53" s="1"/>
  <c r="X77" i="53"/>
  <c r="Y77" i="53" s="1"/>
  <c r="V82" i="53"/>
  <c r="W82" i="53" s="1"/>
  <c r="X84" i="53"/>
  <c r="Y84" i="53" s="1"/>
  <c r="V90" i="53"/>
  <c r="W90" i="53" s="1"/>
  <c r="X92" i="53"/>
  <c r="Y92" i="53" s="1"/>
  <c r="Y95" i="53"/>
  <c r="X102" i="53"/>
  <c r="Y102" i="53" s="1"/>
  <c r="V105" i="53"/>
  <c r="W105" i="53" s="1"/>
  <c r="T107" i="53"/>
  <c r="V110" i="53"/>
  <c r="X114" i="53"/>
  <c r="Y114" i="53" s="1"/>
  <c r="T129" i="53"/>
  <c r="V137" i="53"/>
  <c r="W137" i="53" s="1"/>
  <c r="V149" i="53"/>
  <c r="W149" i="53" s="1"/>
  <c r="V198" i="53"/>
  <c r="W198" i="53" s="1"/>
  <c r="X126" i="53"/>
  <c r="Y126" i="53" s="1"/>
  <c r="V126" i="53"/>
  <c r="W126" i="53" s="1"/>
  <c r="X131" i="53"/>
  <c r="Y131" i="53" s="1"/>
  <c r="V131" i="53"/>
  <c r="X139" i="53"/>
  <c r="Y139" i="53" s="1"/>
  <c r="V139" i="53"/>
  <c r="W139" i="53" s="1"/>
  <c r="X144" i="53"/>
  <c r="Y144" i="53" s="1"/>
  <c r="V144" i="53"/>
  <c r="W144" i="53" s="1"/>
  <c r="X150" i="53"/>
  <c r="Y150" i="53" s="1"/>
  <c r="V150" i="53"/>
  <c r="W150" i="53" s="1"/>
  <c r="X196" i="53"/>
  <c r="Y196" i="53" s="1"/>
  <c r="V196" i="53"/>
  <c r="X237" i="53"/>
  <c r="Y237" i="53" s="1"/>
  <c r="V237" i="53"/>
  <c r="W237" i="53" s="1"/>
  <c r="V254" i="53"/>
  <c r="W254" i="53" s="1"/>
  <c r="X254" i="53"/>
  <c r="Y254" i="53" s="1"/>
  <c r="V267" i="53"/>
  <c r="W267" i="53" s="1"/>
  <c r="X267" i="53"/>
  <c r="Y267" i="53" s="1"/>
  <c r="V271" i="53"/>
  <c r="W271" i="53" s="1"/>
  <c r="X271" i="53"/>
  <c r="Y271" i="53" s="1"/>
  <c r="X340" i="53"/>
  <c r="Y340" i="53" s="1"/>
  <c r="V340" i="53"/>
  <c r="V347" i="53"/>
  <c r="W347" i="53" s="1"/>
  <c r="X347" i="53"/>
  <c r="Y347" i="53" s="1"/>
  <c r="X351" i="53"/>
  <c r="Y351" i="53" s="1"/>
  <c r="V351" i="53"/>
  <c r="W351" i="53" s="1"/>
  <c r="V355" i="53"/>
  <c r="W355" i="53" s="1"/>
  <c r="X355" i="53"/>
  <c r="Y355" i="53" s="1"/>
  <c r="V386" i="53"/>
  <c r="X386" i="53"/>
  <c r="Y386" i="53" s="1"/>
  <c r="V390" i="53"/>
  <c r="W390" i="53" s="1"/>
  <c r="X390" i="53"/>
  <c r="Y390" i="53" s="1"/>
  <c r="X63" i="53"/>
  <c r="Y63" i="53" s="1"/>
  <c r="V71" i="53"/>
  <c r="W71" i="53" s="1"/>
  <c r="W85" i="53"/>
  <c r="V85" i="53"/>
  <c r="V88" i="53"/>
  <c r="W88" i="53" s="1"/>
  <c r="V94" i="53"/>
  <c r="W94" i="53" s="1"/>
  <c r="V103" i="53"/>
  <c r="W103" i="53" s="1"/>
  <c r="X105" i="53"/>
  <c r="Y105" i="53" s="1"/>
  <c r="V111" i="53"/>
  <c r="W111" i="53" s="1"/>
  <c r="V116" i="53"/>
  <c r="W116" i="53" s="1"/>
  <c r="T119" i="53"/>
  <c r="W119" i="53" s="1"/>
  <c r="V128" i="53"/>
  <c r="W140" i="53"/>
  <c r="V151" i="53"/>
  <c r="W151" i="53" s="1"/>
  <c r="V213" i="53"/>
  <c r="W213" i="53" s="1"/>
  <c r="G111" i="53"/>
  <c r="H135" i="53"/>
  <c r="H261" i="53"/>
  <c r="H385" i="53"/>
  <c r="X140" i="53"/>
  <c r="Y140" i="53" s="1"/>
  <c r="X264" i="53"/>
  <c r="Y264" i="53" s="1"/>
  <c r="V264" i="53"/>
  <c r="W264" i="53" s="1"/>
  <c r="X268" i="53"/>
  <c r="Y268" i="53" s="1"/>
  <c r="V268" i="53"/>
  <c r="W268" i="53" s="1"/>
  <c r="X318" i="53"/>
  <c r="Y318" i="53" s="1"/>
  <c r="V318" i="53"/>
  <c r="W318" i="53" s="1"/>
  <c r="V341" i="53"/>
  <c r="W341" i="53" s="1"/>
  <c r="X341" i="53"/>
  <c r="Y341" i="53" s="1"/>
  <c r="X362" i="53"/>
  <c r="Y362" i="53" s="1"/>
  <c r="V362" i="53"/>
  <c r="W362" i="53" s="1"/>
  <c r="X377" i="53"/>
  <c r="Y377" i="53" s="1"/>
  <c r="V377" i="53"/>
  <c r="W377" i="53" s="1"/>
  <c r="X382" i="53"/>
  <c r="Y382" i="53" s="1"/>
  <c r="V382" i="53"/>
  <c r="W382" i="53" s="1"/>
  <c r="X387" i="53"/>
  <c r="Y387" i="53" s="1"/>
  <c r="V387" i="53"/>
  <c r="W387" i="53" s="1"/>
  <c r="X391" i="53"/>
  <c r="Y391" i="53" s="1"/>
  <c r="V391" i="53"/>
  <c r="W391" i="53" s="1"/>
  <c r="V409" i="53"/>
  <c r="W409" i="53" s="1"/>
  <c r="X409" i="53"/>
  <c r="Y409" i="53" s="1"/>
  <c r="V41" i="53"/>
  <c r="W41" i="53" s="1"/>
  <c r="X60" i="53"/>
  <c r="Y60" i="53" s="1"/>
  <c r="V67" i="53"/>
  <c r="W67" i="53" s="1"/>
  <c r="X76" i="53"/>
  <c r="Y76" i="53" s="1"/>
  <c r="W83" i="53"/>
  <c r="Y85" i="53"/>
  <c r="V91" i="53"/>
  <c r="W91" i="53" s="1"/>
  <c r="V95" i="53"/>
  <c r="W95" i="53" s="1"/>
  <c r="V101" i="53"/>
  <c r="W101" i="53" s="1"/>
  <c r="X117" i="53"/>
  <c r="Y117" i="53" s="1"/>
  <c r="V118" i="53"/>
  <c r="V130" i="53"/>
  <c r="W130" i="53" s="1"/>
  <c r="V142" i="53"/>
  <c r="W142" i="53" s="1"/>
  <c r="V215" i="53"/>
  <c r="W215" i="53" s="1"/>
  <c r="G128" i="53"/>
  <c r="T128" i="53"/>
  <c r="W128" i="53" s="1"/>
  <c r="H239" i="53"/>
  <c r="H360" i="53"/>
  <c r="G412" i="53"/>
  <c r="H412" i="53" s="1"/>
  <c r="H413" i="53" s="1"/>
  <c r="H378" i="53"/>
  <c r="Y86" i="53"/>
  <c r="V121" i="53"/>
  <c r="W121" i="53" s="1"/>
  <c r="Y121" i="53"/>
  <c r="X129" i="53"/>
  <c r="Y129" i="53" s="1"/>
  <c r="V129" i="53"/>
  <c r="X134" i="53"/>
  <c r="Y134" i="53" s="1"/>
  <c r="V134" i="53"/>
  <c r="W134" i="53" s="1"/>
  <c r="X141" i="53"/>
  <c r="Y141" i="53" s="1"/>
  <c r="V141" i="53"/>
  <c r="W141" i="53" s="1"/>
  <c r="X148" i="53"/>
  <c r="Y148" i="53" s="1"/>
  <c r="V148" i="53"/>
  <c r="W148" i="53" s="1"/>
  <c r="X152" i="53"/>
  <c r="Y152" i="53" s="1"/>
  <c r="V152" i="53"/>
  <c r="W152" i="53" s="1"/>
  <c r="X179" i="53"/>
  <c r="Y179" i="53" s="1"/>
  <c r="V179" i="53"/>
  <c r="V265" i="53"/>
  <c r="W265" i="53" s="1"/>
  <c r="X265" i="53"/>
  <c r="Y265" i="53" s="1"/>
  <c r="V269" i="53"/>
  <c r="W269" i="53" s="1"/>
  <c r="X269" i="53"/>
  <c r="Y269" i="53" s="1"/>
  <c r="V319" i="53"/>
  <c r="W319" i="53" s="1"/>
  <c r="X319" i="53"/>
  <c r="Y319" i="53" s="1"/>
  <c r="X337" i="53"/>
  <c r="Y337" i="53" s="1"/>
  <c r="V337" i="53"/>
  <c r="W337" i="53" s="1"/>
  <c r="V363" i="53"/>
  <c r="W363" i="53" s="1"/>
  <c r="X363" i="53"/>
  <c r="Y363" i="53" s="1"/>
  <c r="X379" i="53"/>
  <c r="Y379" i="53" s="1"/>
  <c r="V379" i="53"/>
  <c r="W379" i="53" s="1"/>
  <c r="X383" i="53"/>
  <c r="Y383" i="53" s="1"/>
  <c r="V383" i="53"/>
  <c r="W383" i="53" s="1"/>
  <c r="V388" i="53"/>
  <c r="W388" i="53" s="1"/>
  <c r="X388" i="53"/>
  <c r="Y388" i="53" s="1"/>
  <c r="X411" i="53"/>
  <c r="Y411" i="53" s="1"/>
  <c r="V411" i="53"/>
  <c r="W411" i="53" s="1"/>
  <c r="W61" i="53"/>
  <c r="T63" i="53"/>
  <c r="W63" i="53" s="1"/>
  <c r="X67" i="53"/>
  <c r="Y67" i="53" s="1"/>
  <c r="X72" i="53"/>
  <c r="Y72" i="53" s="1"/>
  <c r="W77" i="53"/>
  <c r="V81" i="53"/>
  <c r="W81" i="53" s="1"/>
  <c r="W84" i="53"/>
  <c r="V86" i="53"/>
  <c r="W86" i="53" s="1"/>
  <c r="V89" i="53"/>
  <c r="W89" i="53" s="1"/>
  <c r="W92" i="53"/>
  <c r="T98" i="53"/>
  <c r="W98" i="53" s="1"/>
  <c r="X104" i="53"/>
  <c r="Y104" i="53" s="1"/>
  <c r="V112" i="53"/>
  <c r="W112" i="53" s="1"/>
  <c r="X119" i="53"/>
  <c r="Y119" i="53" s="1"/>
  <c r="V133" i="53"/>
  <c r="W133" i="53" s="1"/>
  <c r="V145" i="53"/>
  <c r="W145" i="53" s="1"/>
  <c r="X172" i="53"/>
  <c r="Y172" i="53" s="1"/>
  <c r="V194" i="53"/>
  <c r="W194" i="53" s="1"/>
  <c r="W384" i="53"/>
  <c r="W253" i="53"/>
  <c r="W270" i="53"/>
  <c r="W340" i="53"/>
  <c r="W346" i="53"/>
  <c r="W60" i="53"/>
  <c r="W68" i="53"/>
  <c r="W72" i="53"/>
  <c r="W102" i="53"/>
  <c r="W104" i="53"/>
  <c r="W196" i="53"/>
  <c r="W206" i="53"/>
  <c r="W114" i="53"/>
  <c r="W117" i="53"/>
  <c r="W172" i="53"/>
  <c r="W386" i="53"/>
  <c r="V43" i="53"/>
  <c r="W43" i="53" s="1"/>
  <c r="X43" i="53"/>
  <c r="Y43" i="53" s="1"/>
  <c r="H53" i="53"/>
  <c r="H146" i="53"/>
  <c r="H14" i="53"/>
  <c r="H376" i="53"/>
  <c r="H201" i="53"/>
  <c r="FC421" i="53" l="1"/>
  <c r="EQ421" i="53" s="1"/>
  <c r="HS421" i="53"/>
  <c r="HG421" i="53" s="1"/>
  <c r="DU421" i="53"/>
  <c r="DI421" i="53" s="1"/>
  <c r="BE421" i="53"/>
  <c r="AS421" i="53" s="1"/>
  <c r="HB421" i="53"/>
  <c r="GP421" i="53" s="1"/>
  <c r="LQ421" i="53"/>
  <c r="LE421" i="53" s="1"/>
  <c r="KI421" i="53"/>
  <c r="JW421" i="53" s="1"/>
  <c r="QW421" i="53"/>
  <c r="QK421" i="53" s="1"/>
  <c r="DD421" i="53"/>
  <c r="CR421" i="53" s="1"/>
  <c r="OX421" i="53"/>
  <c r="OL421" i="53" s="1"/>
  <c r="W131" i="53"/>
  <c r="AN421" i="53"/>
  <c r="AB421" i="53" s="1"/>
  <c r="BV421" i="53"/>
  <c r="BJ421" i="53" s="1"/>
  <c r="IJ421" i="53"/>
  <c r="HX421" i="53" s="1"/>
  <c r="MY421" i="53"/>
  <c r="MM421" i="53" s="1"/>
  <c r="KZ421" i="53"/>
  <c r="KN421" i="53" s="1"/>
  <c r="PO421" i="53"/>
  <c r="PC421" i="53" s="1"/>
  <c r="W110" i="53"/>
  <c r="CM421" i="53"/>
  <c r="CA421" i="53" s="1"/>
  <c r="GK421" i="53"/>
  <c r="FY421" i="53" s="1"/>
  <c r="EL421" i="53"/>
  <c r="DZ421" i="53" s="1"/>
  <c r="JR421" i="53"/>
  <c r="JF421" i="53" s="1"/>
  <c r="OG421" i="53"/>
  <c r="NU421" i="53" s="1"/>
  <c r="MH421" i="53"/>
  <c r="LV421" i="53" s="1"/>
  <c r="QF421" i="53"/>
  <c r="PT421" i="53" s="1"/>
  <c r="W118" i="53"/>
  <c r="W120" i="53"/>
  <c r="W179" i="53"/>
  <c r="W107" i="53"/>
  <c r="W129" i="53"/>
  <c r="H108" i="53"/>
  <c r="G415" i="53"/>
  <c r="G414" i="53"/>
  <c r="P414" i="53" l="1"/>
  <c r="P415" i="53"/>
  <c r="P416" i="53" s="1"/>
  <c r="P417" i="53" l="1"/>
  <c r="E6" i="37"/>
  <c r="E7" i="37"/>
  <c r="E8" i="37"/>
  <c r="E9" i="37"/>
  <c r="K533" i="36"/>
  <c r="M532" i="36"/>
  <c r="K532" i="36"/>
  <c r="M531" i="36"/>
  <c r="K531" i="36"/>
  <c r="K530" i="36"/>
  <c r="M529" i="36"/>
  <c r="K529" i="36"/>
  <c r="M528" i="36"/>
  <c r="K528" i="36"/>
  <c r="K527" i="36"/>
  <c r="M526" i="36"/>
  <c r="K526" i="36"/>
  <c r="M525" i="36"/>
  <c r="K525" i="36"/>
  <c r="K524" i="36"/>
  <c r="M523" i="36"/>
  <c r="K523" i="36"/>
  <c r="M522" i="36"/>
  <c r="K522" i="36"/>
  <c r="K511" i="36"/>
  <c r="M510" i="36"/>
  <c r="K510" i="36"/>
  <c r="M509" i="36"/>
  <c r="K509" i="36"/>
  <c r="K508" i="36"/>
  <c r="M507" i="36"/>
  <c r="K507" i="36"/>
  <c r="M506" i="36"/>
  <c r="K506" i="36"/>
  <c r="K505" i="36"/>
  <c r="M504" i="36"/>
  <c r="K504" i="36"/>
  <c r="M503" i="36"/>
  <c r="K503" i="36"/>
  <c r="K502" i="36"/>
  <c r="M501" i="36"/>
  <c r="K501" i="36"/>
  <c r="M500" i="36"/>
  <c r="K500" i="36"/>
  <c r="K489" i="36"/>
  <c r="M488" i="36"/>
  <c r="K488" i="36"/>
  <c r="M487" i="36"/>
  <c r="K487" i="36"/>
  <c r="K486" i="36"/>
  <c r="M485" i="36"/>
  <c r="K485" i="36"/>
  <c r="M484" i="36"/>
  <c r="K484" i="36"/>
  <c r="K483" i="36"/>
  <c r="M482" i="36"/>
  <c r="K482" i="36"/>
  <c r="M481" i="36"/>
  <c r="K481" i="36"/>
  <c r="K480" i="36"/>
  <c r="M479" i="36"/>
  <c r="K479" i="36"/>
  <c r="M478" i="36"/>
  <c r="K478" i="36"/>
  <c r="K467" i="36"/>
  <c r="M466" i="36"/>
  <c r="K466" i="36"/>
  <c r="M465" i="36"/>
  <c r="K465" i="36"/>
  <c r="K464" i="36"/>
  <c r="M463" i="36"/>
  <c r="K463" i="36"/>
  <c r="M462" i="36"/>
  <c r="K462" i="36"/>
  <c r="K461" i="36"/>
  <c r="M460" i="36"/>
  <c r="K460" i="36"/>
  <c r="M459" i="36"/>
  <c r="K459" i="36"/>
  <c r="K458" i="36"/>
  <c r="M457" i="36"/>
  <c r="K457" i="36"/>
  <c r="M456" i="36"/>
  <c r="K456" i="36"/>
  <c r="K445" i="36"/>
  <c r="M444" i="36"/>
  <c r="K444" i="36"/>
  <c r="M443" i="36"/>
  <c r="K443" i="36"/>
  <c r="K442" i="36"/>
  <c r="M441" i="36"/>
  <c r="K441" i="36"/>
  <c r="M440" i="36"/>
  <c r="K440" i="36"/>
  <c r="K439" i="36"/>
  <c r="M438" i="36"/>
  <c r="K438" i="36"/>
  <c r="M437" i="36"/>
  <c r="K437" i="36"/>
  <c r="K436" i="36"/>
  <c r="M435" i="36"/>
  <c r="K435" i="36"/>
  <c r="M434" i="36"/>
  <c r="K434" i="36"/>
  <c r="K423" i="36"/>
  <c r="M422" i="36"/>
  <c r="K422" i="36"/>
  <c r="M421" i="36"/>
  <c r="K421" i="36"/>
  <c r="K420" i="36"/>
  <c r="M419" i="36"/>
  <c r="K419" i="36"/>
  <c r="M418" i="36"/>
  <c r="K418" i="36"/>
  <c r="K417" i="36"/>
  <c r="M416" i="36"/>
  <c r="K416" i="36"/>
  <c r="M415" i="36"/>
  <c r="K415" i="36"/>
  <c r="K414" i="36"/>
  <c r="M413" i="36"/>
  <c r="K413" i="36"/>
  <c r="M412" i="36"/>
  <c r="K412" i="36"/>
  <c r="K401" i="36"/>
  <c r="M400" i="36"/>
  <c r="K400" i="36"/>
  <c r="M399" i="36"/>
  <c r="K399" i="36"/>
  <c r="K398" i="36"/>
  <c r="M397" i="36"/>
  <c r="K397" i="36"/>
  <c r="M396" i="36"/>
  <c r="K396" i="36"/>
  <c r="K395" i="36"/>
  <c r="M394" i="36"/>
  <c r="K394" i="36"/>
  <c r="M393" i="36"/>
  <c r="K393" i="36"/>
  <c r="K392" i="36"/>
  <c r="M391" i="36"/>
  <c r="K391" i="36"/>
  <c r="M390" i="36"/>
  <c r="K390" i="36"/>
  <c r="K379" i="36"/>
  <c r="M378" i="36"/>
  <c r="K378" i="36"/>
  <c r="M377" i="36"/>
  <c r="K377" i="36"/>
  <c r="K376" i="36"/>
  <c r="M375" i="36"/>
  <c r="K375" i="36"/>
  <c r="M374" i="36"/>
  <c r="K374" i="36"/>
  <c r="K373" i="36"/>
  <c r="M372" i="36"/>
  <c r="K372" i="36"/>
  <c r="M371" i="36"/>
  <c r="K371" i="36"/>
  <c r="K370" i="36"/>
  <c r="M369" i="36"/>
  <c r="K369" i="36"/>
  <c r="M368" i="36"/>
  <c r="K368" i="36"/>
  <c r="K357" i="36"/>
  <c r="M356" i="36"/>
  <c r="K356" i="36"/>
  <c r="M355" i="36"/>
  <c r="K355" i="36"/>
  <c r="K354" i="36"/>
  <c r="M353" i="36"/>
  <c r="K353" i="36"/>
  <c r="M352" i="36"/>
  <c r="K352" i="36"/>
  <c r="K351" i="36"/>
  <c r="M350" i="36"/>
  <c r="K350" i="36"/>
  <c r="M349" i="36"/>
  <c r="K349" i="36"/>
  <c r="K348" i="36"/>
  <c r="M347" i="36"/>
  <c r="K347" i="36"/>
  <c r="M346" i="36"/>
  <c r="K346" i="36"/>
  <c r="K335" i="36"/>
  <c r="M334" i="36"/>
  <c r="K334" i="36"/>
  <c r="M333" i="36"/>
  <c r="K333" i="36"/>
  <c r="K332" i="36"/>
  <c r="M331" i="36"/>
  <c r="K331" i="36"/>
  <c r="M330" i="36"/>
  <c r="K330" i="36"/>
  <c r="K329" i="36"/>
  <c r="M328" i="36"/>
  <c r="K328" i="36"/>
  <c r="M327" i="36"/>
  <c r="K327" i="36"/>
  <c r="K326" i="36"/>
  <c r="M325" i="36"/>
  <c r="K325" i="36"/>
  <c r="M324" i="36"/>
  <c r="K324" i="36"/>
  <c r="K313" i="36"/>
  <c r="M312" i="36"/>
  <c r="K312" i="36"/>
  <c r="M311" i="36"/>
  <c r="K311" i="36"/>
  <c r="K310" i="36"/>
  <c r="M309" i="36"/>
  <c r="K309" i="36"/>
  <c r="M308" i="36"/>
  <c r="K308" i="36"/>
  <c r="K307" i="36"/>
  <c r="M306" i="36"/>
  <c r="K306" i="36"/>
  <c r="M305" i="36"/>
  <c r="K305" i="36"/>
  <c r="K304" i="36"/>
  <c r="M303" i="36"/>
  <c r="K303" i="36"/>
  <c r="M302" i="36"/>
  <c r="K302" i="36"/>
  <c r="S302" i="36" s="1"/>
  <c r="K291" i="36"/>
  <c r="M290" i="36"/>
  <c r="K290" i="36"/>
  <c r="M289" i="36"/>
  <c r="K289" i="36"/>
  <c r="K288" i="36"/>
  <c r="M287" i="36"/>
  <c r="K287" i="36"/>
  <c r="M286" i="36"/>
  <c r="K286" i="36"/>
  <c r="K285" i="36"/>
  <c r="M284" i="36"/>
  <c r="K284" i="36"/>
  <c r="M283" i="36"/>
  <c r="K283" i="36"/>
  <c r="K282" i="36"/>
  <c r="M281" i="36"/>
  <c r="K281" i="36"/>
  <c r="M280" i="36"/>
  <c r="K280" i="36"/>
  <c r="K269" i="36"/>
  <c r="M268" i="36"/>
  <c r="K268" i="36"/>
  <c r="M267" i="36"/>
  <c r="K267" i="36"/>
  <c r="K266" i="36"/>
  <c r="M265" i="36"/>
  <c r="K265" i="36"/>
  <c r="M264" i="36"/>
  <c r="K264" i="36"/>
  <c r="K263" i="36"/>
  <c r="M262" i="36"/>
  <c r="K262" i="36"/>
  <c r="M261" i="36"/>
  <c r="K261" i="36"/>
  <c r="K260" i="36"/>
  <c r="M259" i="36"/>
  <c r="K259" i="36"/>
  <c r="M258" i="36"/>
  <c r="K258" i="36"/>
  <c r="K247" i="36"/>
  <c r="M246" i="36"/>
  <c r="K246" i="36"/>
  <c r="M245" i="36"/>
  <c r="K245" i="36"/>
  <c r="K244" i="36"/>
  <c r="M243" i="36"/>
  <c r="K243" i="36"/>
  <c r="M242" i="36"/>
  <c r="K242" i="36"/>
  <c r="K241" i="36"/>
  <c r="M240" i="36"/>
  <c r="K240" i="36"/>
  <c r="M239" i="36"/>
  <c r="K239" i="36"/>
  <c r="K238" i="36"/>
  <c r="M237" i="36"/>
  <c r="K237" i="36"/>
  <c r="M236" i="36"/>
  <c r="K236" i="36"/>
  <c r="K225" i="36"/>
  <c r="M224" i="36"/>
  <c r="K224" i="36"/>
  <c r="M223" i="36"/>
  <c r="K223" i="36"/>
  <c r="K222" i="36"/>
  <c r="M221" i="36"/>
  <c r="K221" i="36"/>
  <c r="M220" i="36"/>
  <c r="K220" i="36"/>
  <c r="K219" i="36"/>
  <c r="M218" i="36"/>
  <c r="K218" i="36"/>
  <c r="M217" i="36"/>
  <c r="K217" i="36"/>
  <c r="K216" i="36"/>
  <c r="M215" i="36"/>
  <c r="K215" i="36"/>
  <c r="M214" i="36"/>
  <c r="K214" i="36"/>
  <c r="K203" i="36"/>
  <c r="M202" i="36"/>
  <c r="K202" i="36"/>
  <c r="M201" i="36"/>
  <c r="K201" i="36"/>
  <c r="K200" i="36"/>
  <c r="M199" i="36"/>
  <c r="K199" i="36"/>
  <c r="M198" i="36"/>
  <c r="K198" i="36"/>
  <c r="K197" i="36"/>
  <c r="M196" i="36"/>
  <c r="K196" i="36"/>
  <c r="M195" i="36"/>
  <c r="K195" i="36"/>
  <c r="K194" i="36"/>
  <c r="M193" i="36"/>
  <c r="K193" i="36"/>
  <c r="M192" i="36"/>
  <c r="K192" i="36"/>
  <c r="K181" i="36"/>
  <c r="M180" i="36"/>
  <c r="K180" i="36"/>
  <c r="M179" i="36"/>
  <c r="K179" i="36"/>
  <c r="K178" i="36"/>
  <c r="M177" i="36"/>
  <c r="K177" i="36"/>
  <c r="M176" i="36"/>
  <c r="K176" i="36"/>
  <c r="K175" i="36"/>
  <c r="M174" i="36"/>
  <c r="K174" i="36"/>
  <c r="M173" i="36"/>
  <c r="K173" i="36"/>
  <c r="K172" i="36"/>
  <c r="M171" i="36"/>
  <c r="K171" i="36"/>
  <c r="M170" i="36"/>
  <c r="K170" i="36"/>
  <c r="K159" i="36"/>
  <c r="M158" i="36"/>
  <c r="K158" i="36"/>
  <c r="M157" i="36"/>
  <c r="K157" i="36"/>
  <c r="K156" i="36"/>
  <c r="M155" i="36"/>
  <c r="K155" i="36"/>
  <c r="M154" i="36"/>
  <c r="K154" i="36"/>
  <c r="K153" i="36"/>
  <c r="M152" i="36"/>
  <c r="K152" i="36"/>
  <c r="M151" i="36"/>
  <c r="K151" i="36"/>
  <c r="K150" i="36"/>
  <c r="M149" i="36"/>
  <c r="K149" i="36"/>
  <c r="M148" i="36"/>
  <c r="K148" i="36"/>
  <c r="K137" i="36"/>
  <c r="M136" i="36"/>
  <c r="K136" i="36"/>
  <c r="M135" i="36"/>
  <c r="K135" i="36"/>
  <c r="K134" i="36"/>
  <c r="M133" i="36"/>
  <c r="K133" i="36"/>
  <c r="M132" i="36"/>
  <c r="K132" i="36"/>
  <c r="K131" i="36"/>
  <c r="M130" i="36"/>
  <c r="K130" i="36"/>
  <c r="M129" i="36"/>
  <c r="K129" i="36"/>
  <c r="K128" i="36"/>
  <c r="M127" i="36"/>
  <c r="K127" i="36"/>
  <c r="M126" i="36"/>
  <c r="K126" i="36"/>
  <c r="K115" i="36"/>
  <c r="M114" i="36"/>
  <c r="K114" i="36"/>
  <c r="M113" i="36"/>
  <c r="K113" i="36"/>
  <c r="K112" i="36"/>
  <c r="M111" i="36"/>
  <c r="K111" i="36"/>
  <c r="M110" i="36"/>
  <c r="K110" i="36"/>
  <c r="K109" i="36"/>
  <c r="M108" i="36"/>
  <c r="K108" i="36"/>
  <c r="M107" i="36"/>
  <c r="K107" i="36"/>
  <c r="K106" i="36"/>
  <c r="M105" i="36"/>
  <c r="K105" i="36"/>
  <c r="M104" i="36"/>
  <c r="K104" i="36"/>
  <c r="K93" i="36"/>
  <c r="M92" i="36"/>
  <c r="K92" i="36"/>
  <c r="M91" i="36"/>
  <c r="K91" i="36"/>
  <c r="K90" i="36"/>
  <c r="M89" i="36"/>
  <c r="K89" i="36"/>
  <c r="M88" i="36"/>
  <c r="K88" i="36"/>
  <c r="K87" i="36"/>
  <c r="M86" i="36"/>
  <c r="K86" i="36"/>
  <c r="M85" i="36"/>
  <c r="K85" i="36"/>
  <c r="M83" i="36"/>
  <c r="M82" i="36"/>
  <c r="S57" i="36"/>
  <c r="K71" i="36"/>
  <c r="M70" i="36"/>
  <c r="K70" i="36"/>
  <c r="M69" i="36"/>
  <c r="K69" i="36"/>
  <c r="K68" i="36"/>
  <c r="M67" i="36"/>
  <c r="K67" i="36"/>
  <c r="M66" i="36"/>
  <c r="S66" i="36" s="1"/>
  <c r="K66" i="36"/>
  <c r="K65" i="36"/>
  <c r="M64" i="36"/>
  <c r="K64" i="36"/>
  <c r="M63" i="36"/>
  <c r="K63" i="36"/>
  <c r="K62" i="36"/>
  <c r="M61" i="36"/>
  <c r="K61" i="36"/>
  <c r="M60" i="36"/>
  <c r="K60" i="36"/>
  <c r="K49" i="36"/>
  <c r="M48" i="36"/>
  <c r="K48" i="36"/>
  <c r="M47" i="36"/>
  <c r="K47" i="36"/>
  <c r="K46" i="36"/>
  <c r="M45" i="36"/>
  <c r="K45" i="36"/>
  <c r="M44" i="36"/>
  <c r="K44" i="36"/>
  <c r="K43" i="36"/>
  <c r="M42" i="36"/>
  <c r="K42" i="36"/>
  <c r="M41" i="36"/>
  <c r="K41" i="36"/>
  <c r="K40" i="36"/>
  <c r="M39" i="36"/>
  <c r="K39" i="36"/>
  <c r="M38" i="36"/>
  <c r="K38" i="36"/>
  <c r="K27" i="36"/>
  <c r="M26" i="36"/>
  <c r="K26" i="36"/>
  <c r="M25" i="36"/>
  <c r="K25" i="36"/>
  <c r="K24" i="36"/>
  <c r="M23" i="36"/>
  <c r="K23" i="36"/>
  <c r="M22" i="36"/>
  <c r="K22" i="36"/>
  <c r="K21" i="36"/>
  <c r="M20" i="36"/>
  <c r="K20" i="36"/>
  <c r="M19" i="36"/>
  <c r="K19" i="36"/>
  <c r="M17" i="36"/>
  <c r="M16" i="36"/>
  <c r="K18" i="36"/>
  <c r="K17" i="36"/>
  <c r="K16" i="36"/>
  <c r="S60" i="36" l="1"/>
  <c r="S63" i="36"/>
  <c r="B2" i="35"/>
  <c r="F406" i="36" l="1"/>
  <c r="O419" i="53" l="1"/>
  <c r="S421" i="53" s="1"/>
  <c r="X365" i="53" l="1"/>
  <c r="Y365" i="53" s="1"/>
  <c r="V365" i="53"/>
  <c r="U365" i="53"/>
  <c r="T365" i="53"/>
  <c r="S365" i="53"/>
  <c r="R365" i="53"/>
  <c r="X364" i="53"/>
  <c r="Y364" i="53" s="1"/>
  <c r="V364" i="53"/>
  <c r="U364" i="53"/>
  <c r="T364" i="53"/>
  <c r="S364" i="53"/>
  <c r="R364" i="53"/>
  <c r="X359" i="53"/>
  <c r="Y359" i="53" s="1"/>
  <c r="V359" i="53"/>
  <c r="U359" i="53"/>
  <c r="T359" i="53"/>
  <c r="S359" i="53"/>
  <c r="R359" i="53"/>
  <c r="X354" i="53"/>
  <c r="Y354" i="53" s="1"/>
  <c r="V354" i="53"/>
  <c r="U354" i="53"/>
  <c r="T354" i="53"/>
  <c r="S354" i="53"/>
  <c r="R354" i="53"/>
  <c r="X342" i="53"/>
  <c r="Y342" i="53" s="1"/>
  <c r="V342" i="53"/>
  <c r="U342" i="53"/>
  <c r="T342" i="53"/>
  <c r="S342" i="53"/>
  <c r="R342" i="53"/>
  <c r="X336" i="53"/>
  <c r="Y336" i="53" s="1"/>
  <c r="V336" i="53"/>
  <c r="U336" i="53"/>
  <c r="T336" i="53"/>
  <c r="S336" i="53"/>
  <c r="R336" i="53"/>
  <c r="X335" i="53"/>
  <c r="Y335" i="53" s="1"/>
  <c r="V335" i="53"/>
  <c r="U335" i="53"/>
  <c r="T335" i="53"/>
  <c r="S335" i="53"/>
  <c r="R335" i="53"/>
  <c r="X334" i="53"/>
  <c r="Y334" i="53" s="1"/>
  <c r="V334" i="53"/>
  <c r="U334" i="53"/>
  <c r="T334" i="53"/>
  <c r="S334" i="53"/>
  <c r="R334" i="53"/>
  <c r="X333" i="53"/>
  <c r="Y333" i="53" s="1"/>
  <c r="V333" i="53"/>
  <c r="U333" i="53"/>
  <c r="T333" i="53"/>
  <c r="S333" i="53"/>
  <c r="R333" i="53"/>
  <c r="X330" i="53"/>
  <c r="Y330" i="53" s="1"/>
  <c r="V330" i="53"/>
  <c r="U330" i="53"/>
  <c r="T330" i="53"/>
  <c r="S330" i="53"/>
  <c r="R330" i="53"/>
  <c r="X329" i="53"/>
  <c r="Y329" i="53" s="1"/>
  <c r="V329" i="53"/>
  <c r="U329" i="53"/>
  <c r="T329" i="53"/>
  <c r="S329" i="53"/>
  <c r="R329" i="53"/>
  <c r="X328" i="53"/>
  <c r="Y328" i="53" s="1"/>
  <c r="V328" i="53"/>
  <c r="U328" i="53"/>
  <c r="T328" i="53"/>
  <c r="S328" i="53"/>
  <c r="R328" i="53"/>
  <c r="X327" i="53"/>
  <c r="Y327" i="53" s="1"/>
  <c r="V327" i="53"/>
  <c r="U327" i="53"/>
  <c r="T327" i="53"/>
  <c r="S327" i="53"/>
  <c r="R327" i="53"/>
  <c r="X326" i="53"/>
  <c r="Y326" i="53" s="1"/>
  <c r="V326" i="53"/>
  <c r="U326" i="53"/>
  <c r="T326" i="53"/>
  <c r="S326" i="53"/>
  <c r="R326" i="53"/>
  <c r="X325" i="53"/>
  <c r="Y325" i="53" s="1"/>
  <c r="V325" i="53"/>
  <c r="U325" i="53"/>
  <c r="T325" i="53"/>
  <c r="S325" i="53"/>
  <c r="R325" i="53"/>
  <c r="X324" i="53"/>
  <c r="Y324" i="53" s="1"/>
  <c r="V324" i="53"/>
  <c r="U324" i="53"/>
  <c r="T324" i="53"/>
  <c r="S324" i="53"/>
  <c r="R324" i="53"/>
  <c r="X323" i="53"/>
  <c r="Y323" i="53" s="1"/>
  <c r="V323" i="53"/>
  <c r="U323" i="53"/>
  <c r="T323" i="53"/>
  <c r="S323" i="53"/>
  <c r="R323" i="53"/>
  <c r="X322" i="53"/>
  <c r="Y322" i="53" s="1"/>
  <c r="V322" i="53"/>
  <c r="U322" i="53"/>
  <c r="T322" i="53"/>
  <c r="S322" i="53"/>
  <c r="R322" i="53"/>
  <c r="X321" i="53"/>
  <c r="Y321" i="53" s="1"/>
  <c r="V321" i="53"/>
  <c r="U321" i="53"/>
  <c r="T321" i="53"/>
  <c r="S321" i="53"/>
  <c r="R321" i="53"/>
  <c r="X320" i="53"/>
  <c r="Y320" i="53" s="1"/>
  <c r="V320" i="53"/>
  <c r="U320" i="53"/>
  <c r="T320" i="53"/>
  <c r="S320" i="53"/>
  <c r="R320" i="53"/>
  <c r="X317" i="53"/>
  <c r="Y317" i="53" s="1"/>
  <c r="V317" i="53"/>
  <c r="U317" i="53"/>
  <c r="T317" i="53"/>
  <c r="S317" i="53"/>
  <c r="R317" i="53"/>
  <c r="X316" i="53"/>
  <c r="Y316" i="53" s="1"/>
  <c r="V316" i="53"/>
  <c r="U316" i="53"/>
  <c r="T316" i="53"/>
  <c r="S316" i="53"/>
  <c r="R316" i="53"/>
  <c r="X315" i="53"/>
  <c r="Y315" i="53" s="1"/>
  <c r="V315" i="53"/>
  <c r="U315" i="53"/>
  <c r="T315" i="53"/>
  <c r="S315" i="53"/>
  <c r="R315" i="53"/>
  <c r="X314" i="53"/>
  <c r="Y314" i="53" s="1"/>
  <c r="V314" i="53"/>
  <c r="U314" i="53"/>
  <c r="T314" i="53"/>
  <c r="S314" i="53"/>
  <c r="R314" i="53"/>
  <c r="X313" i="53"/>
  <c r="Y313" i="53" s="1"/>
  <c r="V313" i="53"/>
  <c r="U313" i="53"/>
  <c r="T313" i="53"/>
  <c r="S313" i="53"/>
  <c r="R313" i="53"/>
  <c r="X312" i="53"/>
  <c r="Y312" i="53" s="1"/>
  <c r="V312" i="53"/>
  <c r="U312" i="53"/>
  <c r="T312" i="53"/>
  <c r="S312" i="53"/>
  <c r="R312" i="53"/>
  <c r="X311" i="53"/>
  <c r="Y311" i="53" s="1"/>
  <c r="V311" i="53"/>
  <c r="U311" i="53"/>
  <c r="T311" i="53"/>
  <c r="S311" i="53"/>
  <c r="R311" i="53"/>
  <c r="X308" i="53"/>
  <c r="Y308" i="53" s="1"/>
  <c r="V308" i="53"/>
  <c r="U308" i="53"/>
  <c r="T308" i="53"/>
  <c r="S308" i="53"/>
  <c r="R308" i="53"/>
  <c r="X307" i="53"/>
  <c r="Y307" i="53" s="1"/>
  <c r="V307" i="53"/>
  <c r="U307" i="53"/>
  <c r="T307" i="53"/>
  <c r="S307" i="53"/>
  <c r="R307" i="53"/>
  <c r="X306" i="53"/>
  <c r="Y306" i="53" s="1"/>
  <c r="V306" i="53"/>
  <c r="U306" i="53"/>
  <c r="T306" i="53"/>
  <c r="S306" i="53"/>
  <c r="R306" i="53"/>
  <c r="X305" i="53"/>
  <c r="Y305" i="53" s="1"/>
  <c r="V305" i="53"/>
  <c r="U305" i="53"/>
  <c r="T305" i="53"/>
  <c r="S305" i="53"/>
  <c r="R305" i="53"/>
  <c r="X304" i="53"/>
  <c r="Y304" i="53" s="1"/>
  <c r="V304" i="53"/>
  <c r="U304" i="53"/>
  <c r="T304" i="53"/>
  <c r="S304" i="53"/>
  <c r="R304" i="53"/>
  <c r="X301" i="53"/>
  <c r="Y301" i="53" s="1"/>
  <c r="V301" i="53"/>
  <c r="U301" i="53"/>
  <c r="T301" i="53"/>
  <c r="S301" i="53"/>
  <c r="R301" i="53"/>
  <c r="X300" i="53"/>
  <c r="Y300" i="53" s="1"/>
  <c r="V300" i="53"/>
  <c r="U300" i="53"/>
  <c r="T300" i="53"/>
  <c r="S300" i="53"/>
  <c r="R300" i="53"/>
  <c r="X299" i="53"/>
  <c r="Y299" i="53" s="1"/>
  <c r="V299" i="53"/>
  <c r="U299" i="53"/>
  <c r="T299" i="53"/>
  <c r="S299" i="53"/>
  <c r="R299" i="53"/>
  <c r="X298" i="53"/>
  <c r="Y298" i="53" s="1"/>
  <c r="V298" i="53"/>
  <c r="U298" i="53"/>
  <c r="T298" i="53"/>
  <c r="S298" i="53"/>
  <c r="R298" i="53"/>
  <c r="X297" i="53"/>
  <c r="Y297" i="53" s="1"/>
  <c r="V297" i="53"/>
  <c r="U297" i="53"/>
  <c r="T297" i="53"/>
  <c r="S297" i="53"/>
  <c r="R297" i="53"/>
  <c r="X296" i="53"/>
  <c r="Y296" i="53" s="1"/>
  <c r="V296" i="53"/>
  <c r="U296" i="53"/>
  <c r="T296" i="53"/>
  <c r="S296" i="53"/>
  <c r="R296" i="53"/>
  <c r="X295" i="53"/>
  <c r="Y295" i="53" s="1"/>
  <c r="V295" i="53"/>
  <c r="U295" i="53"/>
  <c r="T295" i="53"/>
  <c r="S295" i="53"/>
  <c r="R295" i="53"/>
  <c r="X294" i="53"/>
  <c r="Y294" i="53" s="1"/>
  <c r="V294" i="53"/>
  <c r="U294" i="53"/>
  <c r="T294" i="53"/>
  <c r="S294" i="53"/>
  <c r="R294" i="53"/>
  <c r="X293" i="53"/>
  <c r="Y293" i="53" s="1"/>
  <c r="V293" i="53"/>
  <c r="U293" i="53"/>
  <c r="T293" i="53"/>
  <c r="S293" i="53"/>
  <c r="R293" i="53"/>
  <c r="X292" i="53"/>
  <c r="Y292" i="53" s="1"/>
  <c r="V292" i="53"/>
  <c r="U292" i="53"/>
  <c r="T292" i="53"/>
  <c r="S292" i="53"/>
  <c r="R292" i="53"/>
  <c r="X291" i="53"/>
  <c r="Y291" i="53" s="1"/>
  <c r="V291" i="53"/>
  <c r="U291" i="53"/>
  <c r="T291" i="53"/>
  <c r="S291" i="53"/>
  <c r="R291" i="53"/>
  <c r="X290" i="53"/>
  <c r="Y290" i="53" s="1"/>
  <c r="V290" i="53"/>
  <c r="U290" i="53"/>
  <c r="T290" i="53"/>
  <c r="S290" i="53"/>
  <c r="R290" i="53"/>
  <c r="X289" i="53"/>
  <c r="Y289" i="53" s="1"/>
  <c r="V289" i="53"/>
  <c r="U289" i="53"/>
  <c r="T289" i="53"/>
  <c r="S289" i="53"/>
  <c r="R289" i="53"/>
  <c r="X288" i="53"/>
  <c r="Y288" i="53" s="1"/>
  <c r="V288" i="53"/>
  <c r="U288" i="53"/>
  <c r="T288" i="53"/>
  <c r="S288" i="53"/>
  <c r="R288" i="53"/>
  <c r="X287" i="53"/>
  <c r="Y287" i="53" s="1"/>
  <c r="V287" i="53"/>
  <c r="U287" i="53"/>
  <c r="T287" i="53"/>
  <c r="S287" i="53"/>
  <c r="R287" i="53"/>
  <c r="X286" i="53"/>
  <c r="Y286" i="53" s="1"/>
  <c r="V286" i="53"/>
  <c r="U286" i="53"/>
  <c r="T286" i="53"/>
  <c r="S286" i="53"/>
  <c r="R286" i="53"/>
  <c r="X285" i="53"/>
  <c r="Y285" i="53" s="1"/>
  <c r="V285" i="53"/>
  <c r="U285" i="53"/>
  <c r="T285" i="53"/>
  <c r="S285" i="53"/>
  <c r="R285" i="53"/>
  <c r="X284" i="53"/>
  <c r="Y284" i="53" s="1"/>
  <c r="V284" i="53"/>
  <c r="U284" i="53"/>
  <c r="T284" i="53"/>
  <c r="S284" i="53"/>
  <c r="R284" i="53"/>
  <c r="X280" i="53"/>
  <c r="Y280" i="53" s="1"/>
  <c r="V280" i="53"/>
  <c r="U280" i="53"/>
  <c r="T280" i="53"/>
  <c r="S280" i="53"/>
  <c r="R280" i="53"/>
  <c r="X279" i="53"/>
  <c r="Y279" i="53" s="1"/>
  <c r="V279" i="53"/>
  <c r="U279" i="53"/>
  <c r="T279" i="53"/>
  <c r="S279" i="53"/>
  <c r="R279" i="53"/>
  <c r="X278" i="53"/>
  <c r="Y278" i="53" s="1"/>
  <c r="V278" i="53"/>
  <c r="U278" i="53"/>
  <c r="T278" i="53"/>
  <c r="S278" i="53"/>
  <c r="R278" i="53"/>
  <c r="X277" i="53"/>
  <c r="Y277" i="53" s="1"/>
  <c r="V277" i="53"/>
  <c r="U277" i="53"/>
  <c r="T277" i="53"/>
  <c r="S277" i="53"/>
  <c r="R277" i="53"/>
  <c r="X276" i="53"/>
  <c r="Y276" i="53" s="1"/>
  <c r="V276" i="53"/>
  <c r="U276" i="53"/>
  <c r="T276" i="53"/>
  <c r="S276" i="53"/>
  <c r="R276" i="53"/>
  <c r="X275" i="53"/>
  <c r="Y275" i="53" s="1"/>
  <c r="V275" i="53"/>
  <c r="U275" i="53"/>
  <c r="T275" i="53"/>
  <c r="S275" i="53"/>
  <c r="R275" i="53"/>
  <c r="X274" i="53"/>
  <c r="Y274" i="53" s="1"/>
  <c r="V274" i="53"/>
  <c r="U274" i="53"/>
  <c r="T274" i="53"/>
  <c r="S274" i="53"/>
  <c r="R274" i="53"/>
  <c r="X273" i="53"/>
  <c r="Y273" i="53" s="1"/>
  <c r="V273" i="53"/>
  <c r="U273" i="53"/>
  <c r="T273" i="53"/>
  <c r="S273" i="53"/>
  <c r="R273" i="53"/>
  <c r="X272" i="53"/>
  <c r="Y272" i="53" s="1"/>
  <c r="V272" i="53"/>
  <c r="U272" i="53"/>
  <c r="T272" i="53"/>
  <c r="S272" i="53"/>
  <c r="R272" i="53"/>
  <c r="X258" i="53"/>
  <c r="Y258" i="53" s="1"/>
  <c r="V258" i="53"/>
  <c r="U258" i="53"/>
  <c r="T258" i="53"/>
  <c r="S258" i="53"/>
  <c r="R258" i="53"/>
  <c r="X257" i="53"/>
  <c r="Y257" i="53" s="1"/>
  <c r="V257" i="53"/>
  <c r="U257" i="53"/>
  <c r="T257" i="53"/>
  <c r="S257" i="53"/>
  <c r="R257" i="53"/>
  <c r="X256" i="53"/>
  <c r="Y256" i="53" s="1"/>
  <c r="V256" i="53"/>
  <c r="U256" i="53"/>
  <c r="T256" i="53"/>
  <c r="S256" i="53"/>
  <c r="R256" i="53"/>
  <c r="X255" i="53"/>
  <c r="Y255" i="53" s="1"/>
  <c r="V255" i="53"/>
  <c r="U255" i="53"/>
  <c r="T255" i="53"/>
  <c r="S255" i="53"/>
  <c r="R255" i="53"/>
  <c r="X252" i="53"/>
  <c r="Y252" i="53" s="1"/>
  <c r="V252" i="53"/>
  <c r="U252" i="53"/>
  <c r="T252" i="53"/>
  <c r="S252" i="53"/>
  <c r="R252" i="53"/>
  <c r="X251" i="53"/>
  <c r="Y251" i="53" s="1"/>
  <c r="V251" i="53"/>
  <c r="U251" i="53"/>
  <c r="T251" i="53"/>
  <c r="S251" i="53"/>
  <c r="R251" i="53"/>
  <c r="X250" i="53"/>
  <c r="Y250" i="53" s="1"/>
  <c r="V250" i="53"/>
  <c r="U250" i="53"/>
  <c r="T250" i="53"/>
  <c r="S250" i="53"/>
  <c r="R250" i="53"/>
  <c r="X249" i="53"/>
  <c r="Y249" i="53" s="1"/>
  <c r="V249" i="53"/>
  <c r="U249" i="53"/>
  <c r="T249" i="53"/>
  <c r="S249" i="53"/>
  <c r="R249" i="53"/>
  <c r="X248" i="53"/>
  <c r="Y248" i="53" s="1"/>
  <c r="V248" i="53"/>
  <c r="U248" i="53"/>
  <c r="T248" i="53"/>
  <c r="S248" i="53"/>
  <c r="R248" i="53"/>
  <c r="X247" i="53"/>
  <c r="Y247" i="53" s="1"/>
  <c r="V247" i="53"/>
  <c r="U247" i="53"/>
  <c r="T247" i="53"/>
  <c r="S247" i="53"/>
  <c r="R247" i="53"/>
  <c r="X246" i="53"/>
  <c r="Y246" i="53" s="1"/>
  <c r="V246" i="53"/>
  <c r="U246" i="53"/>
  <c r="T246" i="53"/>
  <c r="S246" i="53"/>
  <c r="R246" i="53"/>
  <c r="X245" i="53"/>
  <c r="Y245" i="53" s="1"/>
  <c r="V245" i="53"/>
  <c r="U245" i="53"/>
  <c r="T245" i="53"/>
  <c r="S245" i="53"/>
  <c r="R245" i="53"/>
  <c r="X244" i="53"/>
  <c r="Y244" i="53" s="1"/>
  <c r="V244" i="53"/>
  <c r="U244" i="53"/>
  <c r="T244" i="53"/>
  <c r="S244" i="53"/>
  <c r="R244" i="53"/>
  <c r="X243" i="53"/>
  <c r="Y243" i="53" s="1"/>
  <c r="V243" i="53"/>
  <c r="U243" i="53"/>
  <c r="T243" i="53"/>
  <c r="S243" i="53"/>
  <c r="R243" i="53"/>
  <c r="X242" i="53"/>
  <c r="Y242" i="53" s="1"/>
  <c r="V242" i="53"/>
  <c r="U242" i="53"/>
  <c r="T242" i="53"/>
  <c r="S242" i="53"/>
  <c r="R242" i="53"/>
  <c r="X241" i="53"/>
  <c r="Y241" i="53" s="1"/>
  <c r="V241" i="53"/>
  <c r="U241" i="53"/>
  <c r="T241" i="53"/>
  <c r="S241" i="53"/>
  <c r="R241" i="53"/>
  <c r="X240" i="53"/>
  <c r="Y240" i="53" s="1"/>
  <c r="V240" i="53"/>
  <c r="U240" i="53"/>
  <c r="T240" i="53"/>
  <c r="S240" i="53"/>
  <c r="R240" i="53"/>
  <c r="X238" i="53"/>
  <c r="Y238" i="53" s="1"/>
  <c r="V238" i="53"/>
  <c r="U238" i="53"/>
  <c r="T238" i="53"/>
  <c r="S238" i="53"/>
  <c r="R238" i="53"/>
  <c r="X236" i="53"/>
  <c r="Y236" i="53" s="1"/>
  <c r="V236" i="53"/>
  <c r="U236" i="53"/>
  <c r="T236" i="53"/>
  <c r="S236" i="53"/>
  <c r="R236" i="53"/>
  <c r="X235" i="53"/>
  <c r="Y235" i="53" s="1"/>
  <c r="V235" i="53"/>
  <c r="U235" i="53"/>
  <c r="T235" i="53"/>
  <c r="S235" i="53"/>
  <c r="R235" i="53"/>
  <c r="X234" i="53"/>
  <c r="Y234" i="53" s="1"/>
  <c r="V234" i="53"/>
  <c r="U234" i="53"/>
  <c r="T234" i="53"/>
  <c r="S234" i="53"/>
  <c r="R234" i="53"/>
  <c r="X233" i="53"/>
  <c r="Y233" i="53" s="1"/>
  <c r="V233" i="53"/>
  <c r="U233" i="53"/>
  <c r="T233" i="53"/>
  <c r="S233" i="53"/>
  <c r="R233" i="53"/>
  <c r="X232" i="53"/>
  <c r="Y232" i="53" s="1"/>
  <c r="V232" i="53"/>
  <c r="U232" i="53"/>
  <c r="T232" i="53"/>
  <c r="S232" i="53"/>
  <c r="R232" i="53"/>
  <c r="X231" i="53"/>
  <c r="Y231" i="53" s="1"/>
  <c r="V231" i="53"/>
  <c r="U231" i="53"/>
  <c r="T231" i="53"/>
  <c r="S231" i="53"/>
  <c r="R231" i="53"/>
  <c r="X230" i="53"/>
  <c r="Y230" i="53" s="1"/>
  <c r="V230" i="53"/>
  <c r="U230" i="53"/>
  <c r="T230" i="53"/>
  <c r="S230" i="53"/>
  <c r="R230" i="53"/>
  <c r="X229" i="53"/>
  <c r="Y229" i="53" s="1"/>
  <c r="V229" i="53"/>
  <c r="U229" i="53"/>
  <c r="T229" i="53"/>
  <c r="S229" i="53"/>
  <c r="R229" i="53"/>
  <c r="X228" i="53"/>
  <c r="Y228" i="53" s="1"/>
  <c r="V228" i="53"/>
  <c r="U228" i="53"/>
  <c r="T228" i="53"/>
  <c r="S228" i="53"/>
  <c r="R228" i="53"/>
  <c r="X227" i="53"/>
  <c r="Y227" i="53" s="1"/>
  <c r="V227" i="53"/>
  <c r="U227" i="53"/>
  <c r="T227" i="53"/>
  <c r="S227" i="53"/>
  <c r="R227" i="53"/>
  <c r="X226" i="53"/>
  <c r="Y226" i="53" s="1"/>
  <c r="V226" i="53"/>
  <c r="U226" i="53"/>
  <c r="T226" i="53"/>
  <c r="S226" i="53"/>
  <c r="R226" i="53"/>
  <c r="X224" i="53"/>
  <c r="Y224" i="53" s="1"/>
  <c r="V224" i="53"/>
  <c r="U224" i="53"/>
  <c r="T224" i="53"/>
  <c r="S224" i="53"/>
  <c r="R224" i="53"/>
  <c r="X223" i="53"/>
  <c r="Y223" i="53" s="1"/>
  <c r="V223" i="53"/>
  <c r="U223" i="53"/>
  <c r="T223" i="53"/>
  <c r="S223" i="53"/>
  <c r="R223" i="53"/>
  <c r="X222" i="53"/>
  <c r="Y222" i="53" s="1"/>
  <c r="V222" i="53"/>
  <c r="U222" i="53"/>
  <c r="T222" i="53"/>
  <c r="S222" i="53"/>
  <c r="R222" i="53"/>
  <c r="X219" i="53"/>
  <c r="Y219" i="53" s="1"/>
  <c r="V219" i="53"/>
  <c r="U219" i="53"/>
  <c r="T219" i="53"/>
  <c r="S219" i="53"/>
  <c r="R219" i="53"/>
  <c r="X218" i="53"/>
  <c r="Y218" i="53" s="1"/>
  <c r="V218" i="53"/>
  <c r="U218" i="53"/>
  <c r="T218" i="53"/>
  <c r="S218" i="53"/>
  <c r="R218" i="53"/>
  <c r="X217" i="53"/>
  <c r="Y217" i="53" s="1"/>
  <c r="V217" i="53"/>
  <c r="U217" i="53"/>
  <c r="T217" i="53"/>
  <c r="S217" i="53"/>
  <c r="R217" i="53"/>
  <c r="X216" i="53"/>
  <c r="Y216" i="53" s="1"/>
  <c r="V216" i="53"/>
  <c r="U216" i="53"/>
  <c r="T216" i="53"/>
  <c r="S216" i="53"/>
  <c r="R216" i="53"/>
  <c r="X212" i="53"/>
  <c r="Y212" i="53" s="1"/>
  <c r="V212" i="53"/>
  <c r="U212" i="53"/>
  <c r="T212" i="53"/>
  <c r="S212" i="53"/>
  <c r="R212" i="53"/>
  <c r="X211" i="53"/>
  <c r="Y211" i="53" s="1"/>
  <c r="V211" i="53"/>
  <c r="U211" i="53"/>
  <c r="T211" i="53"/>
  <c r="S211" i="53"/>
  <c r="R211" i="53"/>
  <c r="X210" i="53"/>
  <c r="Y210" i="53" s="1"/>
  <c r="V210" i="53"/>
  <c r="U210" i="53"/>
  <c r="T210" i="53"/>
  <c r="S210" i="53"/>
  <c r="R210" i="53"/>
  <c r="X209" i="53"/>
  <c r="Y209" i="53" s="1"/>
  <c r="V209" i="53"/>
  <c r="U209" i="53"/>
  <c r="T209" i="53"/>
  <c r="S209" i="53"/>
  <c r="R209" i="53"/>
  <c r="X208" i="53"/>
  <c r="Y208" i="53" s="1"/>
  <c r="V208" i="53"/>
  <c r="U208" i="53"/>
  <c r="T208" i="53"/>
  <c r="S208" i="53"/>
  <c r="R208" i="53"/>
  <c r="X207" i="53"/>
  <c r="Y207" i="53" s="1"/>
  <c r="V207" i="53"/>
  <c r="U207" i="53"/>
  <c r="T207" i="53"/>
  <c r="S207" i="53"/>
  <c r="R207" i="53"/>
  <c r="X205" i="53"/>
  <c r="Y205" i="53" s="1"/>
  <c r="V205" i="53"/>
  <c r="U205" i="53"/>
  <c r="T205" i="53"/>
  <c r="S205" i="53"/>
  <c r="R205" i="53"/>
  <c r="X204" i="53"/>
  <c r="Y204" i="53" s="1"/>
  <c r="V204" i="53"/>
  <c r="U204" i="53"/>
  <c r="T204" i="53"/>
  <c r="S204" i="53"/>
  <c r="R204" i="53"/>
  <c r="X203" i="53"/>
  <c r="Y203" i="53" s="1"/>
  <c r="V203" i="53"/>
  <c r="U203" i="53"/>
  <c r="T203" i="53"/>
  <c r="S203" i="53"/>
  <c r="R203" i="53"/>
  <c r="X202" i="53"/>
  <c r="Y202" i="53" s="1"/>
  <c r="V202" i="53"/>
  <c r="U202" i="53"/>
  <c r="T202" i="53"/>
  <c r="S202" i="53"/>
  <c r="R202" i="53"/>
  <c r="X197" i="53"/>
  <c r="Y197" i="53" s="1"/>
  <c r="V197" i="53"/>
  <c r="U197" i="53"/>
  <c r="T197" i="53"/>
  <c r="S197" i="53"/>
  <c r="R197" i="53"/>
  <c r="X195" i="53"/>
  <c r="Y195" i="53" s="1"/>
  <c r="V195" i="53"/>
  <c r="U195" i="53"/>
  <c r="T195" i="53"/>
  <c r="S195" i="53"/>
  <c r="R195" i="53"/>
  <c r="X193" i="53"/>
  <c r="Y193" i="53" s="1"/>
  <c r="V193" i="53"/>
  <c r="U193" i="53"/>
  <c r="T193" i="53"/>
  <c r="S193" i="53"/>
  <c r="R193" i="53"/>
  <c r="X192" i="53"/>
  <c r="Y192" i="53" s="1"/>
  <c r="V192" i="53"/>
  <c r="U192" i="53"/>
  <c r="T192" i="53"/>
  <c r="S192" i="53"/>
  <c r="R192" i="53"/>
  <c r="X191" i="53"/>
  <c r="Y191" i="53" s="1"/>
  <c r="V191" i="53"/>
  <c r="U191" i="53"/>
  <c r="T191" i="53"/>
  <c r="S191" i="53"/>
  <c r="R191" i="53"/>
  <c r="X190" i="53"/>
  <c r="Y190" i="53" s="1"/>
  <c r="V190" i="53"/>
  <c r="U190" i="53"/>
  <c r="T190" i="53"/>
  <c r="S190" i="53"/>
  <c r="R190" i="53"/>
  <c r="X188" i="53"/>
  <c r="Y188" i="53" s="1"/>
  <c r="V188" i="53"/>
  <c r="U188" i="53"/>
  <c r="T188" i="53"/>
  <c r="S188" i="53"/>
  <c r="R188" i="53"/>
  <c r="X187" i="53"/>
  <c r="Y187" i="53" s="1"/>
  <c r="V187" i="53"/>
  <c r="U187" i="53"/>
  <c r="T187" i="53"/>
  <c r="S187" i="53"/>
  <c r="R187" i="53"/>
  <c r="X185" i="53"/>
  <c r="Y185" i="53" s="1"/>
  <c r="V185" i="53"/>
  <c r="U185" i="53"/>
  <c r="T185" i="53"/>
  <c r="S185" i="53"/>
  <c r="R185" i="53"/>
  <c r="X184" i="53"/>
  <c r="Y184" i="53" s="1"/>
  <c r="V184" i="53"/>
  <c r="U184" i="53"/>
  <c r="T184" i="53"/>
  <c r="S184" i="53"/>
  <c r="R184" i="53"/>
  <c r="X183" i="53"/>
  <c r="Y183" i="53" s="1"/>
  <c r="V183" i="53"/>
  <c r="U183" i="53"/>
  <c r="T183" i="53"/>
  <c r="S183" i="53"/>
  <c r="R183" i="53"/>
  <c r="X182" i="53"/>
  <c r="Y182" i="53" s="1"/>
  <c r="V182" i="53"/>
  <c r="U182" i="53"/>
  <c r="T182" i="53"/>
  <c r="S182" i="53"/>
  <c r="R182" i="53"/>
  <c r="X181" i="53"/>
  <c r="Y181" i="53" s="1"/>
  <c r="V181" i="53"/>
  <c r="U181" i="53"/>
  <c r="T181" i="53"/>
  <c r="S181" i="53"/>
  <c r="R181" i="53"/>
  <c r="X178" i="53"/>
  <c r="Y178" i="53" s="1"/>
  <c r="V178" i="53"/>
  <c r="U178" i="53"/>
  <c r="T178" i="53"/>
  <c r="S178" i="53"/>
  <c r="R178" i="53"/>
  <c r="X177" i="53"/>
  <c r="Y177" i="53" s="1"/>
  <c r="V177" i="53"/>
  <c r="U177" i="53"/>
  <c r="T177" i="53"/>
  <c r="S177" i="53"/>
  <c r="R177" i="53"/>
  <c r="X175" i="53"/>
  <c r="Y175" i="53" s="1"/>
  <c r="V175" i="53"/>
  <c r="U175" i="53"/>
  <c r="T175" i="53"/>
  <c r="S175" i="53"/>
  <c r="R175" i="53"/>
  <c r="X174" i="53"/>
  <c r="Y174" i="53" s="1"/>
  <c r="V174" i="53"/>
  <c r="U174" i="53"/>
  <c r="T174" i="53"/>
  <c r="S174" i="53"/>
  <c r="R174" i="53"/>
  <c r="X173" i="53"/>
  <c r="Y173" i="53" s="1"/>
  <c r="V173" i="53"/>
  <c r="U173" i="53"/>
  <c r="T173" i="53"/>
  <c r="S173" i="53"/>
  <c r="R173" i="53"/>
  <c r="X169" i="53"/>
  <c r="Y169" i="53" s="1"/>
  <c r="V169" i="53"/>
  <c r="U169" i="53"/>
  <c r="T169" i="53"/>
  <c r="S169" i="53"/>
  <c r="R169" i="53"/>
  <c r="X168" i="53"/>
  <c r="Y168" i="53" s="1"/>
  <c r="V168" i="53"/>
  <c r="U168" i="53"/>
  <c r="T168" i="53"/>
  <c r="S168" i="53"/>
  <c r="R168" i="53"/>
  <c r="X167" i="53"/>
  <c r="Y167" i="53" s="1"/>
  <c r="V167" i="53"/>
  <c r="U167" i="53"/>
  <c r="T167" i="53"/>
  <c r="S167" i="53"/>
  <c r="R167" i="53"/>
  <c r="X166" i="53"/>
  <c r="Y166" i="53" s="1"/>
  <c r="V166" i="53"/>
  <c r="U166" i="53"/>
  <c r="T166" i="53"/>
  <c r="S166" i="53"/>
  <c r="R166" i="53"/>
  <c r="X165" i="53"/>
  <c r="Y165" i="53" s="1"/>
  <c r="V165" i="53"/>
  <c r="U165" i="53"/>
  <c r="T165" i="53"/>
  <c r="S165" i="53"/>
  <c r="R165" i="53"/>
  <c r="X164" i="53"/>
  <c r="Y164" i="53" s="1"/>
  <c r="V164" i="53"/>
  <c r="U164" i="53"/>
  <c r="T164" i="53"/>
  <c r="S164" i="53"/>
  <c r="R164" i="53"/>
  <c r="X163" i="53"/>
  <c r="Y163" i="53" s="1"/>
  <c r="V163" i="53"/>
  <c r="U163" i="53"/>
  <c r="T163" i="53"/>
  <c r="S163" i="53"/>
  <c r="R163" i="53"/>
  <c r="X161" i="53"/>
  <c r="Y161" i="53" s="1"/>
  <c r="V161" i="53"/>
  <c r="U161" i="53"/>
  <c r="T161" i="53"/>
  <c r="S161" i="53"/>
  <c r="R161" i="53"/>
  <c r="X160" i="53"/>
  <c r="Y160" i="53" s="1"/>
  <c r="V160" i="53"/>
  <c r="U160" i="53"/>
  <c r="T160" i="53"/>
  <c r="S160" i="53"/>
  <c r="R160" i="53"/>
  <c r="X159" i="53"/>
  <c r="Y159" i="53" s="1"/>
  <c r="V159" i="53"/>
  <c r="U159" i="53"/>
  <c r="T159" i="53"/>
  <c r="S159" i="53"/>
  <c r="R159" i="53"/>
  <c r="X157" i="53"/>
  <c r="Y157" i="53" s="1"/>
  <c r="V157" i="53"/>
  <c r="U157" i="53"/>
  <c r="T157" i="53"/>
  <c r="S157" i="53"/>
  <c r="R157" i="53"/>
  <c r="X156" i="53"/>
  <c r="Y156" i="53" s="1"/>
  <c r="V156" i="53"/>
  <c r="U156" i="53"/>
  <c r="T156" i="53"/>
  <c r="S156" i="53"/>
  <c r="R156" i="53"/>
  <c r="X155" i="53"/>
  <c r="Y155" i="53" s="1"/>
  <c r="V155" i="53"/>
  <c r="U155" i="53"/>
  <c r="T155" i="53"/>
  <c r="S155" i="53"/>
  <c r="R155" i="53"/>
  <c r="X154" i="53"/>
  <c r="Y154" i="53" s="1"/>
  <c r="V154" i="53"/>
  <c r="U154" i="53"/>
  <c r="T154" i="53"/>
  <c r="S154" i="53"/>
  <c r="R154" i="53"/>
  <c r="X153" i="53"/>
  <c r="Y153" i="53" s="1"/>
  <c r="V153" i="53"/>
  <c r="U153" i="53"/>
  <c r="T153" i="53"/>
  <c r="S153" i="53"/>
  <c r="R153" i="53"/>
  <c r="X59" i="53"/>
  <c r="Y59" i="53" s="1"/>
  <c r="V59" i="53"/>
  <c r="U59" i="53"/>
  <c r="T59" i="53"/>
  <c r="S59" i="53"/>
  <c r="R59" i="53"/>
  <c r="X58" i="53"/>
  <c r="Y58" i="53" s="1"/>
  <c r="V58" i="53"/>
  <c r="U58" i="53"/>
  <c r="T58" i="53"/>
  <c r="S58" i="53"/>
  <c r="R58" i="53"/>
  <c r="X56" i="53"/>
  <c r="Y56" i="53" s="1"/>
  <c r="V56" i="53"/>
  <c r="U56" i="53"/>
  <c r="T56" i="53"/>
  <c r="S56" i="53"/>
  <c r="R56" i="53"/>
  <c r="X55" i="53"/>
  <c r="Y55" i="53" s="1"/>
  <c r="V55" i="53"/>
  <c r="U55" i="53"/>
  <c r="T55" i="53"/>
  <c r="S55" i="53"/>
  <c r="R55" i="53"/>
  <c r="X52" i="53"/>
  <c r="Y52" i="53" s="1"/>
  <c r="V52" i="53"/>
  <c r="U52" i="53"/>
  <c r="T52" i="53"/>
  <c r="S52" i="53"/>
  <c r="R52" i="53"/>
  <c r="X51" i="53"/>
  <c r="Y51" i="53" s="1"/>
  <c r="V51" i="53"/>
  <c r="U51" i="53"/>
  <c r="T51" i="53"/>
  <c r="S51" i="53"/>
  <c r="R51" i="53"/>
  <c r="X50" i="53"/>
  <c r="Y50" i="53" s="1"/>
  <c r="V50" i="53"/>
  <c r="U50" i="53"/>
  <c r="T50" i="53"/>
  <c r="S50" i="53"/>
  <c r="R50" i="53"/>
  <c r="X49" i="53"/>
  <c r="Y49" i="53" s="1"/>
  <c r="V49" i="53"/>
  <c r="U49" i="53"/>
  <c r="T49" i="53"/>
  <c r="S49" i="53"/>
  <c r="R49" i="53"/>
  <c r="X48" i="53"/>
  <c r="Y48" i="53" s="1"/>
  <c r="V48" i="53"/>
  <c r="U48" i="53"/>
  <c r="T48" i="53"/>
  <c r="S48" i="53"/>
  <c r="R48" i="53"/>
  <c r="X47" i="53"/>
  <c r="Y47" i="53" s="1"/>
  <c r="V47" i="53"/>
  <c r="U47" i="53"/>
  <c r="T47" i="53"/>
  <c r="S47" i="53"/>
  <c r="R47" i="53"/>
  <c r="X46" i="53"/>
  <c r="Y46" i="53" s="1"/>
  <c r="V46" i="53"/>
  <c r="U46" i="53"/>
  <c r="T46" i="53"/>
  <c r="S46" i="53"/>
  <c r="R46" i="53"/>
  <c r="X45" i="53"/>
  <c r="Y45" i="53" s="1"/>
  <c r="V45" i="53"/>
  <c r="U45" i="53"/>
  <c r="T45" i="53"/>
  <c r="S45" i="53"/>
  <c r="R45" i="53"/>
  <c r="X44" i="53"/>
  <c r="Y44" i="53" s="1"/>
  <c r="V44" i="53"/>
  <c r="U44" i="53"/>
  <c r="T44" i="53"/>
  <c r="S44" i="53"/>
  <c r="R44" i="53"/>
  <c r="X40" i="53"/>
  <c r="Y40" i="53" s="1"/>
  <c r="V40" i="53"/>
  <c r="U40" i="53"/>
  <c r="T40" i="53"/>
  <c r="S40" i="53"/>
  <c r="R40" i="53"/>
  <c r="X39" i="53"/>
  <c r="Y39" i="53" s="1"/>
  <c r="V39" i="53"/>
  <c r="U39" i="53"/>
  <c r="T39" i="53"/>
  <c r="S39" i="53"/>
  <c r="R39" i="53"/>
  <c r="X38" i="53"/>
  <c r="Y38" i="53" s="1"/>
  <c r="V38" i="53"/>
  <c r="U38" i="53"/>
  <c r="T38" i="53"/>
  <c r="S38" i="53"/>
  <c r="R38" i="53"/>
  <c r="X37" i="53"/>
  <c r="Y37" i="53" s="1"/>
  <c r="V37" i="53"/>
  <c r="U37" i="53"/>
  <c r="T37" i="53"/>
  <c r="S37" i="53"/>
  <c r="R37" i="53"/>
  <c r="X35" i="53"/>
  <c r="Y35" i="53" s="1"/>
  <c r="V35" i="53"/>
  <c r="U35" i="53"/>
  <c r="T35" i="53"/>
  <c r="S35" i="53"/>
  <c r="R35" i="53"/>
  <c r="X34" i="53"/>
  <c r="Y34" i="53" s="1"/>
  <c r="V34" i="53"/>
  <c r="U34" i="53"/>
  <c r="T34" i="53"/>
  <c r="S34" i="53"/>
  <c r="R34" i="53"/>
  <c r="X33" i="53"/>
  <c r="Y33" i="53" s="1"/>
  <c r="V33" i="53"/>
  <c r="U33" i="53"/>
  <c r="T33" i="53"/>
  <c r="S33" i="53"/>
  <c r="R33" i="53"/>
  <c r="X31" i="53"/>
  <c r="Y31" i="53" s="1"/>
  <c r="V31" i="53"/>
  <c r="U31" i="53"/>
  <c r="T31" i="53"/>
  <c r="S31" i="53"/>
  <c r="R31" i="53"/>
  <c r="X30" i="53"/>
  <c r="Y30" i="53" s="1"/>
  <c r="V30" i="53"/>
  <c r="U30" i="53"/>
  <c r="T30" i="53"/>
  <c r="S30" i="53"/>
  <c r="R30" i="53"/>
  <c r="X29" i="53"/>
  <c r="Y29" i="53" s="1"/>
  <c r="V29" i="53"/>
  <c r="U29" i="53"/>
  <c r="T29" i="53"/>
  <c r="S29" i="53"/>
  <c r="R29" i="53"/>
  <c r="X28" i="53"/>
  <c r="Y28" i="53" s="1"/>
  <c r="V28" i="53"/>
  <c r="U28" i="53"/>
  <c r="T28" i="53"/>
  <c r="S28" i="53"/>
  <c r="R28" i="53"/>
  <c r="X27" i="53"/>
  <c r="Y27" i="53" s="1"/>
  <c r="V27" i="53"/>
  <c r="U27" i="53"/>
  <c r="T27" i="53"/>
  <c r="S27" i="53"/>
  <c r="R27" i="53"/>
  <c r="X26" i="53"/>
  <c r="Y26" i="53" s="1"/>
  <c r="V26" i="53"/>
  <c r="U26" i="53"/>
  <c r="T26" i="53"/>
  <c r="S26" i="53"/>
  <c r="R26" i="53"/>
  <c r="X25" i="53"/>
  <c r="Y25" i="53" s="1"/>
  <c r="V25" i="53"/>
  <c r="U25" i="53"/>
  <c r="T25" i="53"/>
  <c r="S25" i="53"/>
  <c r="R25" i="53"/>
  <c r="X24" i="53"/>
  <c r="Y24" i="53" s="1"/>
  <c r="V24" i="53"/>
  <c r="U24" i="53"/>
  <c r="T24" i="53"/>
  <c r="S24" i="53"/>
  <c r="R24" i="53"/>
  <c r="X23" i="53"/>
  <c r="Y23" i="53" s="1"/>
  <c r="V23" i="53"/>
  <c r="U23" i="53"/>
  <c r="T23" i="53"/>
  <c r="S23" i="53"/>
  <c r="R23" i="53"/>
  <c r="X22" i="53"/>
  <c r="Y22" i="53" s="1"/>
  <c r="V22" i="53"/>
  <c r="U22" i="53"/>
  <c r="T22" i="53"/>
  <c r="S22" i="53"/>
  <c r="R22" i="53"/>
  <c r="X21" i="53"/>
  <c r="Y21" i="53" s="1"/>
  <c r="V21" i="53"/>
  <c r="U21" i="53"/>
  <c r="T21" i="53"/>
  <c r="S21" i="53"/>
  <c r="R21" i="53"/>
  <c r="X20" i="53"/>
  <c r="Y20" i="53" s="1"/>
  <c r="V20" i="53"/>
  <c r="U20" i="53"/>
  <c r="T20" i="53"/>
  <c r="S20" i="53"/>
  <c r="R20" i="53"/>
  <c r="X19" i="53"/>
  <c r="Y19" i="53" s="1"/>
  <c r="V19" i="53"/>
  <c r="U19" i="53"/>
  <c r="T19" i="53"/>
  <c r="S19" i="53"/>
  <c r="R19" i="53"/>
  <c r="X16" i="53"/>
  <c r="Y16" i="53" s="1"/>
  <c r="V16" i="53"/>
  <c r="U16" i="53"/>
  <c r="T16" i="53"/>
  <c r="S16" i="53"/>
  <c r="R16" i="53"/>
  <c r="W240" i="53" l="1"/>
  <c r="W244" i="53"/>
  <c r="W246" i="53"/>
  <c r="W248" i="53"/>
  <c r="W20" i="53"/>
  <c r="W22" i="53"/>
  <c r="W24" i="53"/>
  <c r="W26" i="53"/>
  <c r="W28" i="53"/>
  <c r="W30" i="53"/>
  <c r="W33" i="53"/>
  <c r="W55" i="53"/>
  <c r="W58" i="53"/>
  <c r="W153" i="53"/>
  <c r="W155" i="53"/>
  <c r="W157" i="53"/>
  <c r="W181" i="53"/>
  <c r="W197" i="53"/>
  <c r="W203" i="53"/>
  <c r="W205" i="53"/>
  <c r="W208" i="53"/>
  <c r="W210" i="53"/>
  <c r="W212" i="53"/>
  <c r="W217" i="53"/>
  <c r="W219" i="53"/>
  <c r="W223" i="53"/>
  <c r="W242" i="53"/>
  <c r="W250" i="53"/>
  <c r="W258" i="53"/>
  <c r="W284" i="53"/>
  <c r="W286" i="53"/>
  <c r="W288" i="53"/>
  <c r="W290" i="53"/>
  <c r="W292" i="53"/>
  <c r="W294" i="53"/>
  <c r="W296" i="53"/>
  <c r="W298" i="53"/>
  <c r="W300" i="53"/>
  <c r="W304" i="53"/>
  <c r="W306" i="53"/>
  <c r="W308" i="53"/>
  <c r="W35" i="53"/>
  <c r="W177" i="53"/>
  <c r="W183" i="53"/>
  <c r="W185" i="53"/>
  <c r="W188" i="53"/>
  <c r="W191" i="53"/>
  <c r="W193" i="53"/>
  <c r="W312" i="53"/>
  <c r="W314" i="53"/>
  <c r="W316" i="53"/>
  <c r="W320" i="53"/>
  <c r="W322" i="53"/>
  <c r="W324" i="53"/>
  <c r="W326" i="53"/>
  <c r="W328" i="53"/>
  <c r="W330" i="53"/>
  <c r="W334" i="53"/>
  <c r="W336" i="53"/>
  <c r="W354" i="53"/>
  <c r="W364" i="53"/>
  <c r="W37" i="53"/>
  <c r="W44" i="53"/>
  <c r="W50" i="53"/>
  <c r="W175" i="53"/>
  <c r="W255" i="53"/>
  <c r="W272" i="53"/>
  <c r="W274" i="53"/>
  <c r="W276" i="53"/>
  <c r="W278" i="53"/>
  <c r="W280" i="53"/>
  <c r="W342" i="53"/>
  <c r="W39" i="53"/>
  <c r="W46" i="53"/>
  <c r="W48" i="53"/>
  <c r="W52" i="53"/>
  <c r="W159" i="53"/>
  <c r="W161" i="53"/>
  <c r="W164" i="53"/>
  <c r="W166" i="53"/>
  <c r="W168" i="53"/>
  <c r="W173" i="53"/>
  <c r="W227" i="53"/>
  <c r="W229" i="53"/>
  <c r="W231" i="53"/>
  <c r="W233" i="53"/>
  <c r="W235" i="53"/>
  <c r="W238" i="53"/>
  <c r="W252" i="53"/>
  <c r="W256" i="53"/>
  <c r="W21" i="53"/>
  <c r="W27" i="53"/>
  <c r="W34" i="53"/>
  <c r="W56" i="53"/>
  <c r="W59" i="53"/>
  <c r="W154" i="53"/>
  <c r="W156" i="53"/>
  <c r="W165" i="53"/>
  <c r="W182" i="53"/>
  <c r="W184" i="53"/>
  <c r="W187" i="53"/>
  <c r="W190" i="53"/>
  <c r="W192" i="53"/>
  <c r="W195" i="53"/>
  <c r="W222" i="53"/>
  <c r="W224" i="53"/>
  <c r="W257" i="53"/>
  <c r="W273" i="53"/>
  <c r="W275" i="53"/>
  <c r="W277" i="53"/>
  <c r="W279" i="53"/>
  <c r="W285" i="53"/>
  <c r="W287" i="53"/>
  <c r="W289" i="53"/>
  <c r="W291" i="53"/>
  <c r="W293" i="53"/>
  <c r="W295" i="53"/>
  <c r="W297" i="53"/>
  <c r="W299" i="53"/>
  <c r="W301" i="53"/>
  <c r="W305" i="53"/>
  <c r="W307" i="53"/>
  <c r="W311" i="53"/>
  <c r="W313" i="53"/>
  <c r="W315" i="53"/>
  <c r="W317" i="53"/>
  <c r="W321" i="53"/>
  <c r="W323" i="53"/>
  <c r="W325" i="53"/>
  <c r="W327" i="53"/>
  <c r="W329" i="53"/>
  <c r="W333" i="53"/>
  <c r="W335" i="53"/>
  <c r="W359" i="53"/>
  <c r="W365" i="53"/>
  <c r="W16" i="53"/>
  <c r="W19" i="53"/>
  <c r="W23" i="53"/>
  <c r="W25" i="53"/>
  <c r="W29" i="53"/>
  <c r="W31" i="53"/>
  <c r="W38" i="53"/>
  <c r="W40" i="53"/>
  <c r="W45" i="53"/>
  <c r="W47" i="53"/>
  <c r="W49" i="53"/>
  <c r="W51" i="53"/>
  <c r="W160" i="53"/>
  <c r="W163" i="53"/>
  <c r="W167" i="53"/>
  <c r="W169" i="53"/>
  <c r="W174" i="53"/>
  <c r="W178" i="53"/>
  <c r="W202" i="53"/>
  <c r="W204" i="53"/>
  <c r="W207" i="53"/>
  <c r="W209" i="53"/>
  <c r="W211" i="53"/>
  <c r="W216" i="53"/>
  <c r="W218" i="53"/>
  <c r="W226" i="53"/>
  <c r="W228" i="53"/>
  <c r="W230" i="53"/>
  <c r="W232" i="53"/>
  <c r="W234" i="53"/>
  <c r="W236" i="53"/>
  <c r="W241" i="53"/>
  <c r="W243" i="53"/>
  <c r="W245" i="53"/>
  <c r="W247" i="53"/>
  <c r="W249" i="53"/>
  <c r="W251" i="53"/>
  <c r="G416" i="53" l="1"/>
  <c r="G417" i="53" s="1"/>
  <c r="J4" i="37" l="1"/>
  <c r="P7" i="56" s="1"/>
  <c r="E105" i="28" l="1"/>
  <c r="E106" i="28"/>
  <c r="E107" i="28"/>
  <c r="E108" i="28"/>
  <c r="E109" i="28"/>
  <c r="E110" i="28"/>
  <c r="E111" i="28"/>
  <c r="E112" i="28"/>
  <c r="E113" i="28"/>
  <c r="E114" i="28"/>
  <c r="E115" i="28"/>
  <c r="E116" i="28"/>
  <c r="E117" i="28"/>
  <c r="E118" i="28"/>
  <c r="E119" i="28"/>
  <c r="E120" i="28"/>
  <c r="E121" i="28"/>
  <c r="E122" i="28"/>
  <c r="E123" i="28"/>
  <c r="E124" i="28"/>
  <c r="E125" i="28"/>
  <c r="E126" i="28"/>
  <c r="G105" i="28"/>
  <c r="G106" i="28"/>
  <c r="G107" i="28"/>
  <c r="G108" i="28"/>
  <c r="G109" i="28"/>
  <c r="G110" i="28"/>
  <c r="G111" i="28"/>
  <c r="G112" i="28"/>
  <c r="G113" i="28"/>
  <c r="G114" i="28"/>
  <c r="G115" i="28"/>
  <c r="G116" i="28"/>
  <c r="G117" i="28"/>
  <c r="G118" i="28"/>
  <c r="G119" i="28"/>
  <c r="G120" i="28"/>
  <c r="G121" i="28"/>
  <c r="G122" i="28"/>
  <c r="G123" i="28"/>
  <c r="G124" i="28"/>
  <c r="G125" i="28"/>
  <c r="G126" i="28"/>
  <c r="I105" i="28"/>
  <c r="I106" i="28"/>
  <c r="I107" i="28"/>
  <c r="I108" i="28"/>
  <c r="I109" i="28"/>
  <c r="I110" i="28"/>
  <c r="I111" i="28"/>
  <c r="I112" i="28"/>
  <c r="I113" i="28"/>
  <c r="I114" i="28"/>
  <c r="I115" i="28"/>
  <c r="I116" i="28"/>
  <c r="I117" i="28"/>
  <c r="I118" i="28"/>
  <c r="I119" i="28"/>
  <c r="I120" i="28"/>
  <c r="I121" i="28"/>
  <c r="I122" i="28"/>
  <c r="I123" i="28"/>
  <c r="I124" i="28"/>
  <c r="I125" i="28"/>
  <c r="I126" i="28"/>
  <c r="K105" i="28"/>
  <c r="K106" i="28"/>
  <c r="K107" i="28"/>
  <c r="K108" i="28"/>
  <c r="K109" i="28"/>
  <c r="K110" i="28"/>
  <c r="K111" i="28"/>
  <c r="K112" i="28"/>
  <c r="K113" i="28"/>
  <c r="K114" i="28"/>
  <c r="K115" i="28"/>
  <c r="K116" i="28"/>
  <c r="K117" i="28"/>
  <c r="K118" i="28"/>
  <c r="K119" i="28"/>
  <c r="K120" i="28"/>
  <c r="K121" i="28"/>
  <c r="K122" i="28"/>
  <c r="K123" i="28"/>
  <c r="K124" i="28"/>
  <c r="K125" i="28"/>
  <c r="K126" i="28"/>
  <c r="M105" i="28"/>
  <c r="M106" i="28"/>
  <c r="M107" i="28"/>
  <c r="M108" i="28"/>
  <c r="M109" i="28"/>
  <c r="M110" i="28"/>
  <c r="M111" i="28"/>
  <c r="M112" i="28"/>
  <c r="M113" i="28"/>
  <c r="M114" i="28"/>
  <c r="M115" i="28"/>
  <c r="M116" i="28"/>
  <c r="M117" i="28"/>
  <c r="M118" i="28"/>
  <c r="M119" i="28"/>
  <c r="M120" i="28"/>
  <c r="M121" i="28"/>
  <c r="M122" i="28"/>
  <c r="M123" i="28"/>
  <c r="M124" i="28"/>
  <c r="M125" i="28"/>
  <c r="M126" i="28"/>
  <c r="O105" i="28"/>
  <c r="O106" i="28"/>
  <c r="O107" i="28"/>
  <c r="O108" i="28"/>
  <c r="O109" i="28"/>
  <c r="O110" i="28"/>
  <c r="O111" i="28"/>
  <c r="O112" i="28"/>
  <c r="O113" i="28"/>
  <c r="O114" i="28"/>
  <c r="O115" i="28"/>
  <c r="O116" i="28"/>
  <c r="O117" i="28"/>
  <c r="O118" i="28"/>
  <c r="O119" i="28"/>
  <c r="O120" i="28"/>
  <c r="O121" i="28"/>
  <c r="O122" i="28"/>
  <c r="O123" i="28"/>
  <c r="O124" i="28"/>
  <c r="O125" i="28"/>
  <c r="O126" i="28"/>
  <c r="Q105" i="28"/>
  <c r="Q106" i="28"/>
  <c r="Q107" i="28"/>
  <c r="Q108" i="28"/>
  <c r="Q109" i="28"/>
  <c r="Q110" i="28"/>
  <c r="Q111" i="28"/>
  <c r="Q112" i="28"/>
  <c r="Q113" i="28"/>
  <c r="Q114" i="28"/>
  <c r="Q115" i="28"/>
  <c r="Q116" i="28"/>
  <c r="Q117" i="28"/>
  <c r="Q118" i="28"/>
  <c r="Q119" i="28"/>
  <c r="Q120" i="28"/>
  <c r="Q121" i="28"/>
  <c r="Q122" i="28"/>
  <c r="Q123" i="28"/>
  <c r="Q124" i="28"/>
  <c r="Q125" i="28"/>
  <c r="Q126" i="28"/>
  <c r="S105" i="28"/>
  <c r="S106" i="28"/>
  <c r="S107" i="28"/>
  <c r="S108" i="28"/>
  <c r="S109" i="28"/>
  <c r="S110" i="28"/>
  <c r="S111" i="28"/>
  <c r="S112" i="28"/>
  <c r="S113" i="28"/>
  <c r="S114" i="28"/>
  <c r="S115" i="28"/>
  <c r="S116" i="28"/>
  <c r="S117" i="28"/>
  <c r="S118" i="28"/>
  <c r="S119" i="28"/>
  <c r="S120" i="28"/>
  <c r="S121" i="28"/>
  <c r="S122" i="28"/>
  <c r="S123" i="28"/>
  <c r="S124" i="28"/>
  <c r="S125" i="28"/>
  <c r="S126" i="28"/>
  <c r="U105" i="28"/>
  <c r="U106" i="28"/>
  <c r="U107" i="28"/>
  <c r="U108" i="28"/>
  <c r="U109" i="28"/>
  <c r="U110" i="28"/>
  <c r="U111" i="28"/>
  <c r="U112" i="28"/>
  <c r="U113" i="28"/>
  <c r="U114" i="28"/>
  <c r="U115" i="28"/>
  <c r="U116" i="28"/>
  <c r="U117" i="28"/>
  <c r="U118" i="28"/>
  <c r="U119" i="28"/>
  <c r="U120" i="28"/>
  <c r="U121" i="28"/>
  <c r="U122" i="28"/>
  <c r="U123" i="28"/>
  <c r="U124" i="28"/>
  <c r="U125" i="28"/>
  <c r="U126" i="28"/>
  <c r="W105" i="28"/>
  <c r="W106" i="28"/>
  <c r="W107" i="28"/>
  <c r="W108" i="28"/>
  <c r="W109" i="28"/>
  <c r="W110" i="28"/>
  <c r="W111" i="28"/>
  <c r="W112" i="28"/>
  <c r="W113" i="28"/>
  <c r="W114" i="28"/>
  <c r="W115" i="28"/>
  <c r="W116" i="28"/>
  <c r="W117" i="28"/>
  <c r="W118" i="28"/>
  <c r="W119" i="28"/>
  <c r="W120" i="28"/>
  <c r="W121" i="28"/>
  <c r="W122" i="28"/>
  <c r="W123" i="28"/>
  <c r="W124" i="28"/>
  <c r="W125" i="28"/>
  <c r="W126" i="28"/>
  <c r="Y105" i="28"/>
  <c r="Y106" i="28"/>
  <c r="Y107" i="28"/>
  <c r="Y108" i="28"/>
  <c r="Y109" i="28"/>
  <c r="Y110" i="28"/>
  <c r="Y111" i="28"/>
  <c r="Y112" i="28"/>
  <c r="Y113" i="28"/>
  <c r="Y114" i="28"/>
  <c r="Y115" i="28"/>
  <c r="Y116" i="28"/>
  <c r="Y117" i="28"/>
  <c r="Y118" i="28"/>
  <c r="Y119" i="28"/>
  <c r="Y120" i="28"/>
  <c r="Y121" i="28"/>
  <c r="Y122" i="28"/>
  <c r="Y123" i="28"/>
  <c r="Y124" i="28"/>
  <c r="Y125" i="28"/>
  <c r="Y126" i="28"/>
  <c r="AA105" i="28"/>
  <c r="AA106" i="28"/>
  <c r="AA107" i="28"/>
  <c r="AA108" i="28"/>
  <c r="AA109" i="28"/>
  <c r="AA110" i="28"/>
  <c r="AA111" i="28"/>
  <c r="AA112" i="28"/>
  <c r="AA113" i="28"/>
  <c r="AA114" i="28"/>
  <c r="AA115" i="28"/>
  <c r="AA116" i="28"/>
  <c r="AA117" i="28"/>
  <c r="AA118" i="28"/>
  <c r="AA119" i="28"/>
  <c r="AA120" i="28"/>
  <c r="AA121" i="28"/>
  <c r="AA122" i="28"/>
  <c r="AA123" i="28"/>
  <c r="AA124" i="28"/>
  <c r="AA125" i="28"/>
  <c r="AA126" i="28"/>
  <c r="AC105" i="28"/>
  <c r="AC106" i="28"/>
  <c r="AC107" i="28"/>
  <c r="AC108" i="28"/>
  <c r="AC109" i="28"/>
  <c r="AC110" i="28"/>
  <c r="AC111" i="28"/>
  <c r="AC112" i="28"/>
  <c r="AC113" i="28"/>
  <c r="AC114" i="28"/>
  <c r="AC115" i="28"/>
  <c r="AC116" i="28"/>
  <c r="AC117" i="28"/>
  <c r="AC118" i="28"/>
  <c r="AC119" i="28"/>
  <c r="AC120" i="28"/>
  <c r="AC121" i="28"/>
  <c r="AC122" i="28"/>
  <c r="AC123" i="28"/>
  <c r="AC124" i="28"/>
  <c r="AC125" i="28"/>
  <c r="AC126" i="28"/>
  <c r="AE105" i="28"/>
  <c r="AE106" i="28"/>
  <c r="AE107" i="28"/>
  <c r="AE108" i="28"/>
  <c r="AE109" i="28"/>
  <c r="AE110" i="28"/>
  <c r="AE111" i="28"/>
  <c r="AE112" i="28"/>
  <c r="AE113" i="28"/>
  <c r="AE114" i="28"/>
  <c r="AE115" i="28"/>
  <c r="AE116" i="28"/>
  <c r="AE117" i="28"/>
  <c r="AE118" i="28"/>
  <c r="AE119" i="28"/>
  <c r="AE120" i="28"/>
  <c r="AE121" i="28"/>
  <c r="AE122" i="28"/>
  <c r="AE123" i="28"/>
  <c r="AE124" i="28"/>
  <c r="AE125" i="28"/>
  <c r="AE126" i="28"/>
  <c r="AG105" i="28"/>
  <c r="AG106" i="28"/>
  <c r="AG107" i="28"/>
  <c r="AG108" i="28"/>
  <c r="AG109" i="28"/>
  <c r="AG110" i="28"/>
  <c r="AG111" i="28"/>
  <c r="AG112" i="28"/>
  <c r="AG113" i="28"/>
  <c r="AG114" i="28"/>
  <c r="AG115" i="28"/>
  <c r="AG116" i="28"/>
  <c r="AG117" i="28"/>
  <c r="AG118" i="28"/>
  <c r="AG119" i="28"/>
  <c r="AG120" i="28"/>
  <c r="AG121" i="28"/>
  <c r="AG122" i="28"/>
  <c r="AG123" i="28"/>
  <c r="AG124" i="28"/>
  <c r="AG125" i="28"/>
  <c r="AG126" i="28"/>
  <c r="AI105" i="28"/>
  <c r="AI106" i="28"/>
  <c r="AI107" i="28"/>
  <c r="AI108" i="28"/>
  <c r="AI109" i="28"/>
  <c r="AI110" i="28"/>
  <c r="AI111" i="28"/>
  <c r="AI112" i="28"/>
  <c r="AI113" i="28"/>
  <c r="AI114" i="28"/>
  <c r="AI115" i="28"/>
  <c r="AI116" i="28"/>
  <c r="AI117" i="28"/>
  <c r="AI118" i="28"/>
  <c r="AI119" i="28"/>
  <c r="AI120" i="28"/>
  <c r="AI121" i="28"/>
  <c r="AI122" i="28"/>
  <c r="AI123" i="28"/>
  <c r="AI124" i="28"/>
  <c r="AI125" i="28"/>
  <c r="AI126" i="28"/>
  <c r="AK105" i="28"/>
  <c r="AK106" i="28"/>
  <c r="AK107" i="28"/>
  <c r="AK108" i="28"/>
  <c r="AK109" i="28"/>
  <c r="AK110" i="28"/>
  <c r="AK111" i="28"/>
  <c r="AK112" i="28"/>
  <c r="AK113" i="28"/>
  <c r="AK114" i="28"/>
  <c r="AK115" i="28"/>
  <c r="AK116" i="28"/>
  <c r="AK117" i="28"/>
  <c r="AK118" i="28"/>
  <c r="AK119" i="28"/>
  <c r="AK120" i="28"/>
  <c r="AK121" i="28"/>
  <c r="AK122" i="28"/>
  <c r="AK123" i="28"/>
  <c r="AK124" i="28"/>
  <c r="AK125" i="28"/>
  <c r="AK126" i="28"/>
  <c r="AM105" i="28"/>
  <c r="AM106" i="28"/>
  <c r="AM107" i="28"/>
  <c r="AM108" i="28"/>
  <c r="AM109" i="28"/>
  <c r="AM110" i="28"/>
  <c r="AM111" i="28"/>
  <c r="AM112" i="28"/>
  <c r="AM113" i="28"/>
  <c r="AM114" i="28"/>
  <c r="AM115" i="28"/>
  <c r="AM116" i="28"/>
  <c r="AM117" i="28"/>
  <c r="AM118" i="28"/>
  <c r="AM119" i="28"/>
  <c r="AM120" i="28"/>
  <c r="AM121" i="28"/>
  <c r="AM122" i="28"/>
  <c r="AM123" i="28"/>
  <c r="AM124" i="28"/>
  <c r="AM125" i="28"/>
  <c r="AM126" i="28"/>
  <c r="AO105" i="28"/>
  <c r="AO106" i="28"/>
  <c r="AO107" i="28"/>
  <c r="AO108" i="28"/>
  <c r="AO109" i="28"/>
  <c r="AO110" i="28"/>
  <c r="AO111" i="28"/>
  <c r="AO112" i="28"/>
  <c r="AO113" i="28"/>
  <c r="AO114" i="28"/>
  <c r="AO115" i="28"/>
  <c r="AO116" i="28"/>
  <c r="AO117" i="28"/>
  <c r="AO118" i="28"/>
  <c r="AO119" i="28"/>
  <c r="AO120" i="28"/>
  <c r="AO121" i="28"/>
  <c r="AO122" i="28"/>
  <c r="AO123" i="28"/>
  <c r="AO124" i="28"/>
  <c r="AO125" i="28"/>
  <c r="AO126" i="28"/>
  <c r="AQ105" i="28"/>
  <c r="AQ106" i="28"/>
  <c r="AQ107" i="28"/>
  <c r="AQ108" i="28"/>
  <c r="AQ109" i="28"/>
  <c r="AQ110" i="28"/>
  <c r="AQ111" i="28"/>
  <c r="AQ112" i="28"/>
  <c r="AQ113" i="28"/>
  <c r="AQ114" i="28"/>
  <c r="AQ115" i="28"/>
  <c r="AQ116" i="28"/>
  <c r="AQ117" i="28"/>
  <c r="AQ118" i="28"/>
  <c r="AQ119" i="28"/>
  <c r="AQ120" i="28"/>
  <c r="AQ121" i="28"/>
  <c r="AQ122" i="28"/>
  <c r="AQ123" i="28"/>
  <c r="AQ124" i="28"/>
  <c r="AQ125" i="28"/>
  <c r="AQ126" i="28"/>
  <c r="AS105" i="28"/>
  <c r="AS106" i="28"/>
  <c r="AS107" i="28"/>
  <c r="AS108" i="28"/>
  <c r="AS109" i="28"/>
  <c r="AS110" i="28"/>
  <c r="AS111" i="28"/>
  <c r="AS112" i="28"/>
  <c r="AS113" i="28"/>
  <c r="AS114" i="28"/>
  <c r="AS115" i="28"/>
  <c r="AS116" i="28"/>
  <c r="AS117" i="28"/>
  <c r="AS118" i="28"/>
  <c r="AS119" i="28"/>
  <c r="AS120" i="28"/>
  <c r="AS121" i="28"/>
  <c r="AS122" i="28"/>
  <c r="AS123" i="28"/>
  <c r="AS124" i="28"/>
  <c r="AS125" i="28"/>
  <c r="AS126" i="28"/>
  <c r="AU105" i="28"/>
  <c r="AU106" i="28"/>
  <c r="AU107" i="28"/>
  <c r="AU108" i="28"/>
  <c r="AU109" i="28"/>
  <c r="AU110" i="28"/>
  <c r="AU111" i="28"/>
  <c r="AU112" i="28"/>
  <c r="AU113" i="28"/>
  <c r="AU114" i="28"/>
  <c r="AU115" i="28"/>
  <c r="AU116" i="28"/>
  <c r="AU117" i="28"/>
  <c r="AU118" i="28"/>
  <c r="AU119" i="28"/>
  <c r="AU120" i="28"/>
  <c r="AU121" i="28"/>
  <c r="AU122" i="28"/>
  <c r="AU123" i="28"/>
  <c r="AU124" i="28"/>
  <c r="AU125" i="28"/>
  <c r="AU126" i="28"/>
  <c r="AW105" i="28"/>
  <c r="AW106" i="28"/>
  <c r="AW107" i="28"/>
  <c r="AW108" i="28"/>
  <c r="AW109" i="28"/>
  <c r="AW110" i="28"/>
  <c r="AW111" i="28"/>
  <c r="AW112" i="28"/>
  <c r="AW113" i="28"/>
  <c r="AW114" i="28"/>
  <c r="AW115" i="28"/>
  <c r="AW116" i="28"/>
  <c r="AW117" i="28"/>
  <c r="AW118" i="28"/>
  <c r="AW119" i="28"/>
  <c r="AW120" i="28"/>
  <c r="AW121" i="28"/>
  <c r="AW122" i="28"/>
  <c r="AW123" i="28"/>
  <c r="AW124" i="28"/>
  <c r="AW125" i="28"/>
  <c r="AW126" i="28"/>
  <c r="AY105" i="28"/>
  <c r="AY106" i="28"/>
  <c r="AY107" i="28"/>
  <c r="AY108" i="28"/>
  <c r="AY109" i="28"/>
  <c r="AY110" i="28"/>
  <c r="AY111" i="28"/>
  <c r="AY112" i="28"/>
  <c r="AY113" i="28"/>
  <c r="AY114" i="28"/>
  <c r="AY115" i="28"/>
  <c r="AY116" i="28"/>
  <c r="AY117" i="28"/>
  <c r="AY118" i="28"/>
  <c r="AY119" i="28"/>
  <c r="AY120" i="28"/>
  <c r="AY121" i="28"/>
  <c r="AY122" i="28"/>
  <c r="AY123" i="28"/>
  <c r="AY124" i="28"/>
  <c r="AY125" i="28"/>
  <c r="AY126" i="28"/>
  <c r="BA105" i="28"/>
  <c r="BA106" i="28"/>
  <c r="BA107" i="28"/>
  <c r="BA108" i="28"/>
  <c r="BA109" i="28"/>
  <c r="BA110" i="28"/>
  <c r="BA111" i="28"/>
  <c r="BA112" i="28"/>
  <c r="BA113" i="28"/>
  <c r="BA114" i="28"/>
  <c r="BA115" i="28"/>
  <c r="BA116" i="28"/>
  <c r="BA117" i="28"/>
  <c r="BA118" i="28"/>
  <c r="BA119" i="28"/>
  <c r="BA120" i="28"/>
  <c r="BA121" i="28"/>
  <c r="BA122" i="28"/>
  <c r="BA123" i="28"/>
  <c r="BA124" i="28"/>
  <c r="BA125" i="28"/>
  <c r="BA126" i="28"/>
  <c r="BC105" i="28"/>
  <c r="BC106" i="28"/>
  <c r="BC107" i="28"/>
  <c r="BC108" i="28"/>
  <c r="BC109" i="28"/>
  <c r="BC110" i="28"/>
  <c r="BC111" i="28"/>
  <c r="BC112" i="28"/>
  <c r="BC113" i="28"/>
  <c r="BC114" i="28"/>
  <c r="BC115" i="28"/>
  <c r="BC116" i="28"/>
  <c r="BC117" i="28"/>
  <c r="BC118" i="28"/>
  <c r="BC119" i="28"/>
  <c r="BC120" i="28"/>
  <c r="BC121" i="28"/>
  <c r="BC122" i="28"/>
  <c r="BC123" i="28"/>
  <c r="BC124" i="28"/>
  <c r="BC125" i="28"/>
  <c r="BC126" i="28"/>
  <c r="BE105" i="28"/>
  <c r="BE106" i="28"/>
  <c r="BE107" i="28"/>
  <c r="BE108" i="28"/>
  <c r="BE109" i="28"/>
  <c r="BE110" i="28"/>
  <c r="BE111" i="28"/>
  <c r="BE112" i="28"/>
  <c r="BE113" i="28"/>
  <c r="BE114" i="28"/>
  <c r="BE115" i="28"/>
  <c r="BE116" i="28"/>
  <c r="BE117" i="28"/>
  <c r="BE118" i="28"/>
  <c r="BE119" i="28"/>
  <c r="BE120" i="28"/>
  <c r="BE121" i="28"/>
  <c r="BE122" i="28"/>
  <c r="BE123" i="28"/>
  <c r="BE124" i="28"/>
  <c r="BE125" i="28"/>
  <c r="BE126" i="28"/>
  <c r="BG105" i="28"/>
  <c r="BG106" i="28"/>
  <c r="BG107" i="28"/>
  <c r="BG108" i="28"/>
  <c r="BG109" i="28"/>
  <c r="BG110" i="28"/>
  <c r="BG111" i="28"/>
  <c r="BG112" i="28"/>
  <c r="BG113" i="28"/>
  <c r="BG114" i="28"/>
  <c r="BG115" i="28"/>
  <c r="BG116" i="28"/>
  <c r="BG117" i="28"/>
  <c r="BG118" i="28"/>
  <c r="BG119" i="28"/>
  <c r="BG120" i="28"/>
  <c r="BG121" i="28"/>
  <c r="BG122" i="28"/>
  <c r="BG123" i="28"/>
  <c r="BG124" i="28"/>
  <c r="BG125" i="28"/>
  <c r="BG126" i="28"/>
  <c r="BI105" i="28"/>
  <c r="BI106" i="28"/>
  <c r="BI107" i="28"/>
  <c r="BI108" i="28"/>
  <c r="BI109" i="28"/>
  <c r="BI110" i="28"/>
  <c r="BI111" i="28"/>
  <c r="BI112" i="28"/>
  <c r="BI113" i="28"/>
  <c r="BI114" i="28"/>
  <c r="BI115" i="28"/>
  <c r="BI116" i="28"/>
  <c r="BI117" i="28"/>
  <c r="BI118" i="28"/>
  <c r="BI119" i="28"/>
  <c r="BI120" i="28"/>
  <c r="BI121" i="28"/>
  <c r="BI122" i="28"/>
  <c r="BI123" i="28"/>
  <c r="BI124" i="28"/>
  <c r="BI125" i="28"/>
  <c r="BI126" i="28"/>
  <c r="BK105" i="28"/>
  <c r="BK106" i="28"/>
  <c r="BK107" i="28"/>
  <c r="BK108" i="28"/>
  <c r="BK109" i="28"/>
  <c r="BK110" i="28"/>
  <c r="BK111" i="28"/>
  <c r="BK112" i="28"/>
  <c r="BK113" i="28"/>
  <c r="BK114" i="28"/>
  <c r="BK115" i="28"/>
  <c r="BK116" i="28"/>
  <c r="BK117" i="28"/>
  <c r="BK118" i="28"/>
  <c r="BK119" i="28"/>
  <c r="BK120" i="28"/>
  <c r="BK121" i="28"/>
  <c r="BK122" i="28"/>
  <c r="BK123" i="28"/>
  <c r="BK124" i="28"/>
  <c r="BK125" i="28"/>
  <c r="BK126" i="28"/>
  <c r="L5" i="38"/>
  <c r="L6" i="38"/>
  <c r="L7" i="38"/>
  <c r="L8" i="38"/>
  <c r="L9" i="38"/>
  <c r="L10" i="38"/>
  <c r="L11" i="38"/>
  <c r="L12" i="38"/>
  <c r="L13" i="38"/>
  <c r="L14" i="38"/>
  <c r="L15" i="38"/>
  <c r="L16" i="38"/>
  <c r="L17" i="38"/>
  <c r="L18" i="38"/>
  <c r="L19" i="38"/>
  <c r="L20" i="38"/>
  <c r="L21" i="38"/>
  <c r="L22" i="38"/>
  <c r="L23" i="38"/>
  <c r="L24" i="38"/>
  <c r="L25" i="38"/>
  <c r="L26" i="38"/>
  <c r="L27" i="38"/>
  <c r="L28" i="38"/>
  <c r="L29" i="38"/>
  <c r="L30" i="38"/>
  <c r="L31" i="38"/>
  <c r="L32" i="38"/>
  <c r="L33" i="38"/>
  <c r="K20" i="38"/>
  <c r="K21" i="38"/>
  <c r="K22" i="38"/>
  <c r="K23" i="38"/>
  <c r="K24" i="38"/>
  <c r="K25" i="38"/>
  <c r="K26" i="38"/>
  <c r="K27" i="38"/>
  <c r="K28" i="38"/>
  <c r="K29" i="38"/>
  <c r="K30" i="38"/>
  <c r="K31" i="38"/>
  <c r="K32" i="38"/>
  <c r="K33" i="38"/>
  <c r="A20" i="38"/>
  <c r="B20" i="38" s="1"/>
  <c r="A21" i="38"/>
  <c r="B21" i="38" s="1"/>
  <c r="A22" i="38"/>
  <c r="B22" i="38" s="1"/>
  <c r="A23" i="38"/>
  <c r="B23" i="38" s="1"/>
  <c r="A24" i="38"/>
  <c r="B24" i="38" s="1"/>
  <c r="A25" i="38"/>
  <c r="B25" i="38" s="1"/>
  <c r="A26" i="38"/>
  <c r="B26" i="38" s="1"/>
  <c r="A27" i="38"/>
  <c r="B27" i="38" s="1"/>
  <c r="A28" i="38"/>
  <c r="B28" i="38" s="1"/>
  <c r="A29" i="38"/>
  <c r="B29" i="38" s="1"/>
  <c r="A30" i="38"/>
  <c r="B30" i="38" s="1"/>
  <c r="A31" i="38"/>
  <c r="B31" i="38" s="1"/>
  <c r="A32" i="38"/>
  <c r="B32" i="38" s="1"/>
  <c r="A33" i="38"/>
  <c r="B33" i="38" s="1"/>
  <c r="X28" i="36"/>
  <c r="AD28" i="36" s="1"/>
  <c r="X29" i="36"/>
  <c r="AD29" i="36" s="1"/>
  <c r="X30" i="36"/>
  <c r="AD30" i="36" s="1"/>
  <c r="X31" i="36"/>
  <c r="AD31" i="36" s="1"/>
  <c r="X32" i="36"/>
  <c r="AD32" i="36" s="1"/>
  <c r="X33" i="36"/>
  <c r="AD33" i="36" s="1"/>
  <c r="X34" i="36"/>
  <c r="AD34" i="36" s="1"/>
  <c r="X35" i="36"/>
  <c r="AD35" i="36" s="1"/>
  <c r="X36" i="36"/>
  <c r="AD36" i="36" s="1"/>
  <c r="X37" i="36"/>
  <c r="AD37" i="36" s="1"/>
  <c r="X38" i="36"/>
  <c r="AD38" i="36" s="1"/>
  <c r="X39" i="36"/>
  <c r="AD39" i="36" s="1"/>
  <c r="X40" i="36"/>
  <c r="AD40" i="36" s="1"/>
  <c r="X41" i="36"/>
  <c r="AD41" i="36" s="1"/>
  <c r="B30" i="56"/>
  <c r="C30" i="56" s="1"/>
  <c r="B31" i="56"/>
  <c r="C31" i="56" s="1"/>
  <c r="B32" i="56"/>
  <c r="C32" i="56" s="1"/>
  <c r="B33" i="56"/>
  <c r="C33" i="56" s="1"/>
  <c r="B34" i="56"/>
  <c r="C34" i="56" s="1"/>
  <c r="B35" i="56"/>
  <c r="C35" i="56" s="1"/>
  <c r="B36" i="56"/>
  <c r="C36" i="56" s="1"/>
  <c r="B37" i="56"/>
  <c r="C37" i="56" s="1"/>
  <c r="B38" i="56"/>
  <c r="C38" i="56" s="1"/>
  <c r="B39" i="56"/>
  <c r="C39" i="56" s="1"/>
  <c r="B40" i="56"/>
  <c r="C40" i="56" s="1"/>
  <c r="B41" i="56"/>
  <c r="C41" i="56" s="1"/>
  <c r="B42" i="56"/>
  <c r="C42" i="56" s="1"/>
  <c r="B43" i="56"/>
  <c r="C43" i="56" s="1"/>
  <c r="B21" i="44"/>
  <c r="B22" i="44"/>
  <c r="B23" i="44"/>
  <c r="B24" i="44"/>
  <c r="B25" i="44"/>
  <c r="B26" i="44"/>
  <c r="B27" i="44"/>
  <c r="B28" i="44"/>
  <c r="B29" i="44"/>
  <c r="B30" i="44"/>
  <c r="B31" i="44"/>
  <c r="B32" i="44"/>
  <c r="B33" i="44"/>
  <c r="B34" i="44"/>
  <c r="JO8" i="55"/>
  <c r="JN2" i="55"/>
  <c r="JL73" i="55" s="1"/>
  <c r="JF8" i="55"/>
  <c r="IW8" i="55"/>
  <c r="IN8" i="55"/>
  <c r="IE8" i="55"/>
  <c r="JE2" i="55"/>
  <c r="JC73" i="55" s="1"/>
  <c r="IV2" i="55"/>
  <c r="IT73" i="55" s="1"/>
  <c r="IM2" i="55"/>
  <c r="IK73" i="55" s="1"/>
  <c r="ID2" i="55"/>
  <c r="IB73" i="55" s="1"/>
  <c r="HV8" i="55"/>
  <c r="HM8" i="55"/>
  <c r="HD8" i="55"/>
  <c r="GU8" i="55"/>
  <c r="HU2" i="55"/>
  <c r="HS73" i="55" s="1"/>
  <c r="HL2" i="55"/>
  <c r="HJ73" i="55" s="1"/>
  <c r="HC2" i="55"/>
  <c r="HA73" i="55" s="1"/>
  <c r="GT2" i="55"/>
  <c r="GR73" i="55" s="1"/>
  <c r="GL8" i="55"/>
  <c r="GC8" i="55"/>
  <c r="FT8" i="55"/>
  <c r="FK8" i="55"/>
  <c r="GK2" i="55"/>
  <c r="GI73" i="55" s="1"/>
  <c r="GB2" i="55"/>
  <c r="FZ73" i="55" s="1"/>
  <c r="FS2" i="55"/>
  <c r="FQ73" i="55" s="1"/>
  <c r="FJ2" i="55"/>
  <c r="FH73" i="55" s="1"/>
  <c r="G69" i="55"/>
  <c r="G68" i="55"/>
  <c r="G70" i="55" s="1"/>
  <c r="G64" i="55"/>
  <c r="G63" i="55"/>
  <c r="G62" i="55"/>
  <c r="G60" i="55"/>
  <c r="G57" i="55"/>
  <c r="G56" i="55"/>
  <c r="G53" i="55"/>
  <c r="G52" i="55"/>
  <c r="G51" i="55"/>
  <c r="G50" i="55"/>
  <c r="G49" i="55"/>
  <c r="G48" i="55"/>
  <c r="G47" i="55"/>
  <c r="G44" i="55"/>
  <c r="G43" i="55"/>
  <c r="G42" i="55"/>
  <c r="G41" i="55"/>
  <c r="G40" i="55"/>
  <c r="G39" i="55"/>
  <c r="G36" i="55"/>
  <c r="G30" i="55"/>
  <c r="G28" i="55"/>
  <c r="G27" i="55"/>
  <c r="G25" i="55"/>
  <c r="G24" i="55"/>
  <c r="G23" i="55"/>
  <c r="G22" i="55"/>
  <c r="G20" i="55"/>
  <c r="G19" i="55"/>
  <c r="G17" i="55"/>
  <c r="G16" i="55"/>
  <c r="G15" i="55"/>
  <c r="G14" i="55"/>
  <c r="G13" i="55"/>
  <c r="ST421" i="53"/>
  <c r="SN419" i="53"/>
  <c r="SR421" i="53" s="1"/>
  <c r="SW410" i="53"/>
  <c r="SX410" i="53" s="1"/>
  <c r="SU410" i="53"/>
  <c r="ST410" i="53"/>
  <c r="SS410" i="53"/>
  <c r="SR410" i="53"/>
  <c r="SQ410" i="53"/>
  <c r="SV410" i="53" s="1"/>
  <c r="SW409" i="53"/>
  <c r="SX409" i="53" s="1"/>
  <c r="SU409" i="53"/>
  <c r="ST409" i="53"/>
  <c r="SS409" i="53"/>
  <c r="SR409" i="53"/>
  <c r="SQ409" i="53"/>
  <c r="SV409" i="53" s="1"/>
  <c r="SW408" i="53"/>
  <c r="SX408" i="53" s="1"/>
  <c r="SU408" i="53"/>
  <c r="ST408" i="53"/>
  <c r="SS408" i="53"/>
  <c r="SR408" i="53"/>
  <c r="SQ408" i="53"/>
  <c r="SV408" i="53" s="1"/>
  <c r="SW407" i="53"/>
  <c r="SX407" i="53" s="1"/>
  <c r="SU407" i="53"/>
  <c r="ST407" i="53"/>
  <c r="SS407" i="53"/>
  <c r="SR407" i="53"/>
  <c r="SQ407" i="53"/>
  <c r="SV407" i="53" s="1"/>
  <c r="SW406" i="53"/>
  <c r="SX406" i="53" s="1"/>
  <c r="SU406" i="53"/>
  <c r="ST406" i="53"/>
  <c r="SS406" i="53"/>
  <c r="SR406" i="53"/>
  <c r="SQ406" i="53"/>
  <c r="SV406" i="53" s="1"/>
  <c r="SW404" i="53"/>
  <c r="SX404" i="53" s="1"/>
  <c r="SU404" i="53"/>
  <c r="ST404" i="53"/>
  <c r="SS404" i="53"/>
  <c r="SR404" i="53"/>
  <c r="SQ404" i="53"/>
  <c r="SV404" i="53" s="1"/>
  <c r="SW403" i="53"/>
  <c r="SX403" i="53" s="1"/>
  <c r="SU403" i="53"/>
  <c r="ST403" i="53"/>
  <c r="SS403" i="53"/>
  <c r="SR403" i="53"/>
  <c r="SQ403" i="53"/>
  <c r="SV403" i="53" s="1"/>
  <c r="SW402" i="53"/>
  <c r="SX402" i="53" s="1"/>
  <c r="SU402" i="53"/>
  <c r="ST402" i="53"/>
  <c r="SS402" i="53"/>
  <c r="SR402" i="53"/>
  <c r="SQ402" i="53"/>
  <c r="SV402" i="53" s="1"/>
  <c r="SW401" i="53"/>
  <c r="SX401" i="53" s="1"/>
  <c r="SU401" i="53"/>
  <c r="ST401" i="53"/>
  <c r="SS401" i="53"/>
  <c r="SR401" i="53"/>
  <c r="SQ401" i="53"/>
  <c r="SV401" i="53" s="1"/>
  <c r="SW400" i="53"/>
  <c r="SX400" i="53" s="1"/>
  <c r="SU400" i="53"/>
  <c r="ST400" i="53"/>
  <c r="SS400" i="53"/>
  <c r="SR400" i="53"/>
  <c r="SQ400" i="53"/>
  <c r="SV400" i="53" s="1"/>
  <c r="SW399" i="53"/>
  <c r="SX399" i="53" s="1"/>
  <c r="SU399" i="53"/>
  <c r="ST399" i="53"/>
  <c r="SS399" i="53"/>
  <c r="SR399" i="53"/>
  <c r="SQ399" i="53"/>
  <c r="SV399" i="53" s="1"/>
  <c r="SW398" i="53"/>
  <c r="SX398" i="53" s="1"/>
  <c r="SU398" i="53"/>
  <c r="ST398" i="53"/>
  <c r="SS398" i="53"/>
  <c r="SR398" i="53"/>
  <c r="SQ398" i="53"/>
  <c r="SV398" i="53" s="1"/>
  <c r="SW397" i="53"/>
  <c r="SX397" i="53" s="1"/>
  <c r="SU397" i="53"/>
  <c r="ST397" i="53"/>
  <c r="SS397" i="53"/>
  <c r="SR397" i="53"/>
  <c r="SQ397" i="53"/>
  <c r="SV397" i="53" s="1"/>
  <c r="SW396" i="53"/>
  <c r="SX396" i="53" s="1"/>
  <c r="SU396" i="53"/>
  <c r="ST396" i="53"/>
  <c r="SS396" i="53"/>
  <c r="SR396" i="53"/>
  <c r="SQ396" i="53"/>
  <c r="SV396" i="53" s="1"/>
  <c r="SW395" i="53"/>
  <c r="SX395" i="53" s="1"/>
  <c r="SU395" i="53"/>
  <c r="ST395" i="53"/>
  <c r="SS395" i="53"/>
  <c r="SR395" i="53"/>
  <c r="SQ395" i="53"/>
  <c r="SV395" i="53" s="1"/>
  <c r="SW394" i="53"/>
  <c r="SX394" i="53" s="1"/>
  <c r="SU394" i="53"/>
  <c r="ST394" i="53"/>
  <c r="SS394" i="53"/>
  <c r="SR394" i="53"/>
  <c r="SQ394" i="53"/>
  <c r="SV394" i="53" s="1"/>
  <c r="SW393" i="53"/>
  <c r="SX393" i="53" s="1"/>
  <c r="SU393" i="53"/>
  <c r="ST393" i="53"/>
  <c r="SS393" i="53"/>
  <c r="SR393" i="53"/>
  <c r="SQ393" i="53"/>
  <c r="SV393" i="53" s="1"/>
  <c r="SW381" i="53"/>
  <c r="SX381" i="53" s="1"/>
  <c r="SU381" i="53"/>
  <c r="ST381" i="53"/>
  <c r="SS381" i="53"/>
  <c r="SR381" i="53"/>
  <c r="SQ381" i="53"/>
  <c r="SV381" i="53" s="1"/>
  <c r="SW380" i="53"/>
  <c r="SX380" i="53" s="1"/>
  <c r="SU380" i="53"/>
  <c r="ST380" i="53"/>
  <c r="SS380" i="53"/>
  <c r="SR380" i="53"/>
  <c r="SQ380" i="53"/>
  <c r="SV380" i="53" s="1"/>
  <c r="SW379" i="53"/>
  <c r="SX379" i="53" s="1"/>
  <c r="SU379" i="53"/>
  <c r="ST379" i="53"/>
  <c r="SS379" i="53"/>
  <c r="SR379" i="53"/>
  <c r="SQ379" i="53"/>
  <c r="SV379" i="53" s="1"/>
  <c r="SW378" i="53"/>
  <c r="SX378" i="53" s="1"/>
  <c r="SU378" i="53"/>
  <c r="ST378" i="53"/>
  <c r="SS378" i="53"/>
  <c r="SR378" i="53"/>
  <c r="SQ378" i="53"/>
  <c r="SV378" i="53" s="1"/>
  <c r="SW377" i="53"/>
  <c r="SX377" i="53" s="1"/>
  <c r="SU377" i="53"/>
  <c r="ST377" i="53"/>
  <c r="SS377" i="53"/>
  <c r="SR377" i="53"/>
  <c r="SQ377" i="53"/>
  <c r="SV377" i="53" s="1"/>
  <c r="SW376" i="53"/>
  <c r="SX376" i="53" s="1"/>
  <c r="SU376" i="53"/>
  <c r="ST376" i="53"/>
  <c r="SS376" i="53"/>
  <c r="SR376" i="53"/>
  <c r="SQ376" i="53"/>
  <c r="SV376" i="53" s="1"/>
  <c r="SW375" i="53"/>
  <c r="SX375" i="53" s="1"/>
  <c r="SU375" i="53"/>
  <c r="ST375" i="53"/>
  <c r="SS375" i="53"/>
  <c r="SR375" i="53"/>
  <c r="SQ375" i="53"/>
  <c r="SV375" i="53" s="1"/>
  <c r="SW374" i="53"/>
  <c r="SX374" i="53" s="1"/>
  <c r="SU374" i="53"/>
  <c r="ST374" i="53"/>
  <c r="SS374" i="53"/>
  <c r="SR374" i="53"/>
  <c r="SQ374" i="53"/>
  <c r="SV374" i="53" s="1"/>
  <c r="SW373" i="53"/>
  <c r="SX373" i="53" s="1"/>
  <c r="SU373" i="53"/>
  <c r="ST373" i="53"/>
  <c r="SS373" i="53"/>
  <c r="SR373" i="53"/>
  <c r="SQ373" i="53"/>
  <c r="SV373" i="53" s="1"/>
  <c r="SW372" i="53"/>
  <c r="SX372" i="53" s="1"/>
  <c r="SU372" i="53"/>
  <c r="ST372" i="53"/>
  <c r="SS372" i="53"/>
  <c r="SR372" i="53"/>
  <c r="SQ372" i="53"/>
  <c r="SV372" i="53" s="1"/>
  <c r="SW371" i="53"/>
  <c r="SX371" i="53" s="1"/>
  <c r="SU371" i="53"/>
  <c r="ST371" i="53"/>
  <c r="SS371" i="53"/>
  <c r="SR371" i="53"/>
  <c r="SQ371" i="53"/>
  <c r="SV371" i="53" s="1"/>
  <c r="SW370" i="53"/>
  <c r="SX370" i="53" s="1"/>
  <c r="SU370" i="53"/>
  <c r="ST370" i="53"/>
  <c r="SS370" i="53"/>
  <c r="SR370" i="53"/>
  <c r="SQ370" i="53"/>
  <c r="SV370" i="53" s="1"/>
  <c r="SW369" i="53"/>
  <c r="SX369" i="53" s="1"/>
  <c r="SU369" i="53"/>
  <c r="ST369" i="53"/>
  <c r="SS369" i="53"/>
  <c r="SR369" i="53"/>
  <c r="SQ369" i="53"/>
  <c r="SV369" i="53" s="1"/>
  <c r="SW368" i="53"/>
  <c r="SX368" i="53" s="1"/>
  <c r="SU368" i="53"/>
  <c r="ST368" i="53"/>
  <c r="SS368" i="53"/>
  <c r="SR368" i="53"/>
  <c r="SQ368" i="53"/>
  <c r="SV368" i="53" s="1"/>
  <c r="SW367" i="53"/>
  <c r="SX367" i="53" s="1"/>
  <c r="SU367" i="53"/>
  <c r="ST367" i="53"/>
  <c r="SS367" i="53"/>
  <c r="SR367" i="53"/>
  <c r="SQ367" i="53"/>
  <c r="SV367" i="53" s="1"/>
  <c r="SW366" i="53"/>
  <c r="SX366" i="53" s="1"/>
  <c r="SU366" i="53"/>
  <c r="ST366" i="53"/>
  <c r="SS366" i="53"/>
  <c r="SR366" i="53"/>
  <c r="SQ366" i="53"/>
  <c r="SV366" i="53" s="1"/>
  <c r="SW363" i="53"/>
  <c r="SX363" i="53" s="1"/>
  <c r="SU363" i="53"/>
  <c r="ST363" i="53"/>
  <c r="SS363" i="53"/>
  <c r="SR363" i="53"/>
  <c r="SQ363" i="53"/>
  <c r="SV363" i="53" s="1"/>
  <c r="SW361" i="53"/>
  <c r="SX361" i="53" s="1"/>
  <c r="SU361" i="53"/>
  <c r="ST361" i="53"/>
  <c r="SS361" i="53"/>
  <c r="SR361" i="53"/>
  <c r="SQ361" i="53"/>
  <c r="SV361" i="53" s="1"/>
  <c r="SW360" i="53"/>
  <c r="SX360" i="53" s="1"/>
  <c r="SU360" i="53"/>
  <c r="ST360" i="53"/>
  <c r="SS360" i="53"/>
  <c r="SR360" i="53"/>
  <c r="SQ360" i="53"/>
  <c r="SV360" i="53" s="1"/>
  <c r="SW358" i="53"/>
  <c r="SX358" i="53" s="1"/>
  <c r="SU358" i="53"/>
  <c r="ST358" i="53"/>
  <c r="SS358" i="53"/>
  <c r="SR358" i="53"/>
  <c r="SQ358" i="53"/>
  <c r="SV358" i="53" s="1"/>
  <c r="SW357" i="53"/>
  <c r="SX357" i="53" s="1"/>
  <c r="SU357" i="53"/>
  <c r="ST357" i="53"/>
  <c r="SS357" i="53"/>
  <c r="SR357" i="53"/>
  <c r="SQ357" i="53"/>
  <c r="SV357" i="53" s="1"/>
  <c r="SW356" i="53"/>
  <c r="SX356" i="53" s="1"/>
  <c r="SU356" i="53"/>
  <c r="ST356" i="53"/>
  <c r="SS356" i="53"/>
  <c r="SR356" i="53"/>
  <c r="SQ356" i="53"/>
  <c r="SV356" i="53" s="1"/>
  <c r="SW355" i="53"/>
  <c r="SX355" i="53" s="1"/>
  <c r="SU355" i="53"/>
  <c r="ST355" i="53"/>
  <c r="SS355" i="53"/>
  <c r="SR355" i="53"/>
  <c r="SQ355" i="53"/>
  <c r="SV355" i="53" s="1"/>
  <c r="SW353" i="53"/>
  <c r="SX353" i="53" s="1"/>
  <c r="SU353" i="53"/>
  <c r="ST353" i="53"/>
  <c r="SS353" i="53"/>
  <c r="SR353" i="53"/>
  <c r="SQ353" i="53"/>
  <c r="SV353" i="53" s="1"/>
  <c r="SW352" i="53"/>
  <c r="SX352" i="53" s="1"/>
  <c r="SU352" i="53"/>
  <c r="ST352" i="53"/>
  <c r="SS352" i="53"/>
  <c r="SR352" i="53"/>
  <c r="SQ352" i="53"/>
  <c r="SV352" i="53" s="1"/>
  <c r="SW350" i="53"/>
  <c r="SX350" i="53" s="1"/>
  <c r="SU350" i="53"/>
  <c r="ST350" i="53"/>
  <c r="SS350" i="53"/>
  <c r="SR350" i="53"/>
  <c r="SQ350" i="53"/>
  <c r="SV350" i="53" s="1"/>
  <c r="SW349" i="53"/>
  <c r="SX349" i="53" s="1"/>
  <c r="SU349" i="53"/>
  <c r="ST349" i="53"/>
  <c r="SS349" i="53"/>
  <c r="SR349" i="53"/>
  <c r="SQ349" i="53"/>
  <c r="SV349" i="53" s="1"/>
  <c r="SW348" i="53"/>
  <c r="SX348" i="53" s="1"/>
  <c r="SU348" i="53"/>
  <c r="ST348" i="53"/>
  <c r="SS348" i="53"/>
  <c r="SR348" i="53"/>
  <c r="SQ348" i="53"/>
  <c r="SV348" i="53" s="1"/>
  <c r="SV421" i="53" s="1"/>
  <c r="SW347" i="53"/>
  <c r="SX347" i="53" s="1"/>
  <c r="SU347" i="53"/>
  <c r="ST347" i="53"/>
  <c r="SS347" i="53"/>
  <c r="SR347" i="53"/>
  <c r="SQ347" i="53"/>
  <c r="SV347" i="53" s="1"/>
  <c r="SW346" i="53"/>
  <c r="SX346" i="53" s="1"/>
  <c r="SU346" i="53"/>
  <c r="ST346" i="53"/>
  <c r="SS346" i="53"/>
  <c r="SR346" i="53"/>
  <c r="SQ346" i="53"/>
  <c r="SV346" i="53" s="1"/>
  <c r="SM8" i="53"/>
  <c r="SL2" i="53"/>
  <c r="SJ420" i="53" s="1"/>
  <c r="SC421" i="53"/>
  <c r="RL421" i="53"/>
  <c r="RW419" i="53"/>
  <c r="SA421" i="53" s="1"/>
  <c r="RF419" i="53"/>
  <c r="RJ421" i="53" s="1"/>
  <c r="SF410" i="53"/>
  <c r="SG410" i="53" s="1"/>
  <c r="SD410" i="53"/>
  <c r="SC410" i="53"/>
  <c r="SB410" i="53"/>
  <c r="SA410" i="53"/>
  <c r="RZ410" i="53"/>
  <c r="SE410" i="53" s="1"/>
  <c r="RO410" i="53"/>
  <c r="RP410" i="53" s="1"/>
  <c r="RM410" i="53"/>
  <c r="RL410" i="53"/>
  <c r="RK410" i="53"/>
  <c r="RJ410" i="53"/>
  <c r="RI410" i="53"/>
  <c r="RN410" i="53" s="1"/>
  <c r="SF409" i="53"/>
  <c r="SG409" i="53" s="1"/>
  <c r="SD409" i="53"/>
  <c r="SC409" i="53"/>
  <c r="SB409" i="53"/>
  <c r="SA409" i="53"/>
  <c r="RZ409" i="53"/>
  <c r="SE409" i="53" s="1"/>
  <c r="RO409" i="53"/>
  <c r="RP409" i="53" s="1"/>
  <c r="RM409" i="53"/>
  <c r="RL409" i="53"/>
  <c r="RK409" i="53"/>
  <c r="RJ409" i="53"/>
  <c r="RI409" i="53"/>
  <c r="RN409" i="53" s="1"/>
  <c r="SF408" i="53"/>
  <c r="SG408" i="53" s="1"/>
  <c r="SD408" i="53"/>
  <c r="SC408" i="53"/>
  <c r="SB408" i="53"/>
  <c r="SA408" i="53"/>
  <c r="RZ408" i="53"/>
  <c r="SE408" i="53" s="1"/>
  <c r="RO408" i="53"/>
  <c r="RP408" i="53" s="1"/>
  <c r="RM408" i="53"/>
  <c r="RL408" i="53"/>
  <c r="RK408" i="53"/>
  <c r="RJ408" i="53"/>
  <c r="RI408" i="53"/>
  <c r="RN408" i="53" s="1"/>
  <c r="SF407" i="53"/>
  <c r="SG407" i="53" s="1"/>
  <c r="SD407" i="53"/>
  <c r="SC407" i="53"/>
  <c r="SB407" i="53"/>
  <c r="SA407" i="53"/>
  <c r="RZ407" i="53"/>
  <c r="SE407" i="53" s="1"/>
  <c r="RO407" i="53"/>
  <c r="RP407" i="53" s="1"/>
  <c r="RM407" i="53"/>
  <c r="RL407" i="53"/>
  <c r="RK407" i="53"/>
  <c r="RJ407" i="53"/>
  <c r="RI407" i="53"/>
  <c r="RN407" i="53" s="1"/>
  <c r="SF406" i="53"/>
  <c r="SG406" i="53" s="1"/>
  <c r="SD406" i="53"/>
  <c r="SC406" i="53"/>
  <c r="SB406" i="53"/>
  <c r="SA406" i="53"/>
  <c r="RZ406" i="53"/>
  <c r="SE406" i="53" s="1"/>
  <c r="RO406" i="53"/>
  <c r="RP406" i="53" s="1"/>
  <c r="RM406" i="53"/>
  <c r="RL406" i="53"/>
  <c r="RK406" i="53"/>
  <c r="RJ406" i="53"/>
  <c r="RI406" i="53"/>
  <c r="RN406" i="53" s="1"/>
  <c r="SF404" i="53"/>
  <c r="SG404" i="53" s="1"/>
  <c r="SD404" i="53"/>
  <c r="SC404" i="53"/>
  <c r="SB404" i="53"/>
  <c r="SA404" i="53"/>
  <c r="RZ404" i="53"/>
  <c r="SE404" i="53" s="1"/>
  <c r="RO404" i="53"/>
  <c r="RP404" i="53" s="1"/>
  <c r="RM404" i="53"/>
  <c r="RL404" i="53"/>
  <c r="RK404" i="53"/>
  <c r="RJ404" i="53"/>
  <c r="RI404" i="53"/>
  <c r="RN404" i="53" s="1"/>
  <c r="SF403" i="53"/>
  <c r="SG403" i="53" s="1"/>
  <c r="SD403" i="53"/>
  <c r="SC403" i="53"/>
  <c r="SB403" i="53"/>
  <c r="SA403" i="53"/>
  <c r="RZ403" i="53"/>
  <c r="SE403" i="53" s="1"/>
  <c r="RO403" i="53"/>
  <c r="RP403" i="53" s="1"/>
  <c r="RM403" i="53"/>
  <c r="RL403" i="53"/>
  <c r="RK403" i="53"/>
  <c r="RJ403" i="53"/>
  <c r="RI403" i="53"/>
  <c r="RN403" i="53" s="1"/>
  <c r="SF402" i="53"/>
  <c r="SG402" i="53" s="1"/>
  <c r="SD402" i="53"/>
  <c r="SC402" i="53"/>
  <c r="SB402" i="53"/>
  <c r="SA402" i="53"/>
  <c r="RZ402" i="53"/>
  <c r="SE402" i="53" s="1"/>
  <c r="RO402" i="53"/>
  <c r="RP402" i="53" s="1"/>
  <c r="RM402" i="53"/>
  <c r="RL402" i="53"/>
  <c r="RK402" i="53"/>
  <c r="RJ402" i="53"/>
  <c r="RI402" i="53"/>
  <c r="RN402" i="53" s="1"/>
  <c r="SF401" i="53"/>
  <c r="SG401" i="53" s="1"/>
  <c r="SD401" i="53"/>
  <c r="SC401" i="53"/>
  <c r="SB401" i="53"/>
  <c r="SA401" i="53"/>
  <c r="RZ401" i="53"/>
  <c r="SE401" i="53" s="1"/>
  <c r="RO401" i="53"/>
  <c r="RP401" i="53" s="1"/>
  <c r="RM401" i="53"/>
  <c r="RL401" i="53"/>
  <c r="RK401" i="53"/>
  <c r="RJ401" i="53"/>
  <c r="RI401" i="53"/>
  <c r="RN401" i="53" s="1"/>
  <c r="SF400" i="53"/>
  <c r="SG400" i="53" s="1"/>
  <c r="SD400" i="53"/>
  <c r="SC400" i="53"/>
  <c r="SB400" i="53"/>
  <c r="SA400" i="53"/>
  <c r="RZ400" i="53"/>
  <c r="SE400" i="53" s="1"/>
  <c r="RO400" i="53"/>
  <c r="RP400" i="53" s="1"/>
  <c r="RM400" i="53"/>
  <c r="RL400" i="53"/>
  <c r="RK400" i="53"/>
  <c r="RJ400" i="53"/>
  <c r="RI400" i="53"/>
  <c r="RN400" i="53" s="1"/>
  <c r="SF399" i="53"/>
  <c r="SG399" i="53" s="1"/>
  <c r="SD399" i="53"/>
  <c r="SC399" i="53"/>
  <c r="SB399" i="53"/>
  <c r="SA399" i="53"/>
  <c r="RZ399" i="53"/>
  <c r="SE399" i="53" s="1"/>
  <c r="RO399" i="53"/>
  <c r="RP399" i="53" s="1"/>
  <c r="RM399" i="53"/>
  <c r="RL399" i="53"/>
  <c r="RK399" i="53"/>
  <c r="RJ399" i="53"/>
  <c r="RI399" i="53"/>
  <c r="RN399" i="53" s="1"/>
  <c r="SF398" i="53"/>
  <c r="SG398" i="53" s="1"/>
  <c r="SD398" i="53"/>
  <c r="SC398" i="53"/>
  <c r="SB398" i="53"/>
  <c r="SA398" i="53"/>
  <c r="RZ398" i="53"/>
  <c r="SE398" i="53" s="1"/>
  <c r="RO398" i="53"/>
  <c r="RP398" i="53" s="1"/>
  <c r="RM398" i="53"/>
  <c r="RL398" i="53"/>
  <c r="RK398" i="53"/>
  <c r="RJ398" i="53"/>
  <c r="RI398" i="53"/>
  <c r="RN398" i="53" s="1"/>
  <c r="SF397" i="53"/>
  <c r="SG397" i="53" s="1"/>
  <c r="SD397" i="53"/>
  <c r="SC397" i="53"/>
  <c r="SB397" i="53"/>
  <c r="SA397" i="53"/>
  <c r="RZ397" i="53"/>
  <c r="SE397" i="53" s="1"/>
  <c r="RO397" i="53"/>
  <c r="RP397" i="53" s="1"/>
  <c r="RM397" i="53"/>
  <c r="RL397" i="53"/>
  <c r="RK397" i="53"/>
  <c r="RJ397" i="53"/>
  <c r="RI397" i="53"/>
  <c r="RN397" i="53" s="1"/>
  <c r="SF396" i="53"/>
  <c r="SG396" i="53" s="1"/>
  <c r="SD396" i="53"/>
  <c r="SC396" i="53"/>
  <c r="SB396" i="53"/>
  <c r="SA396" i="53"/>
  <c r="RZ396" i="53"/>
  <c r="SE396" i="53" s="1"/>
  <c r="RO396" i="53"/>
  <c r="RP396" i="53" s="1"/>
  <c r="RM396" i="53"/>
  <c r="RL396" i="53"/>
  <c r="RK396" i="53"/>
  <c r="RJ396" i="53"/>
  <c r="RI396" i="53"/>
  <c r="RN396" i="53" s="1"/>
  <c r="SF395" i="53"/>
  <c r="SG395" i="53" s="1"/>
  <c r="SD395" i="53"/>
  <c r="SC395" i="53"/>
  <c r="SB395" i="53"/>
  <c r="SA395" i="53"/>
  <c r="RZ395" i="53"/>
  <c r="SE395" i="53" s="1"/>
  <c r="RO395" i="53"/>
  <c r="RP395" i="53" s="1"/>
  <c r="RM395" i="53"/>
  <c r="RL395" i="53"/>
  <c r="RK395" i="53"/>
  <c r="RJ395" i="53"/>
  <c r="RI395" i="53"/>
  <c r="RN395" i="53" s="1"/>
  <c r="SF394" i="53"/>
  <c r="SG394" i="53" s="1"/>
  <c r="SD394" i="53"/>
  <c r="SC394" i="53"/>
  <c r="SB394" i="53"/>
  <c r="SA394" i="53"/>
  <c r="RZ394" i="53"/>
  <c r="SE394" i="53" s="1"/>
  <c r="RO394" i="53"/>
  <c r="RP394" i="53" s="1"/>
  <c r="RM394" i="53"/>
  <c r="RL394" i="53"/>
  <c r="RK394" i="53"/>
  <c r="RJ394" i="53"/>
  <c r="RI394" i="53"/>
  <c r="RN394" i="53" s="1"/>
  <c r="SF393" i="53"/>
  <c r="SG393" i="53" s="1"/>
  <c r="SD393" i="53"/>
  <c r="SC393" i="53"/>
  <c r="SB393" i="53"/>
  <c r="SA393" i="53"/>
  <c r="RZ393" i="53"/>
  <c r="SE393" i="53" s="1"/>
  <c r="RO393" i="53"/>
  <c r="RP393" i="53" s="1"/>
  <c r="RM393" i="53"/>
  <c r="RL393" i="53"/>
  <c r="RK393" i="53"/>
  <c r="RJ393" i="53"/>
  <c r="RI393" i="53"/>
  <c r="RN393" i="53" s="1"/>
  <c r="SF381" i="53"/>
  <c r="SG381" i="53" s="1"/>
  <c r="SD381" i="53"/>
  <c r="SC381" i="53"/>
  <c r="SB381" i="53"/>
  <c r="SA381" i="53"/>
  <c r="RZ381" i="53"/>
  <c r="SE381" i="53" s="1"/>
  <c r="RO381" i="53"/>
  <c r="RP381" i="53" s="1"/>
  <c r="RM381" i="53"/>
  <c r="RL381" i="53"/>
  <c r="RK381" i="53"/>
  <c r="RJ381" i="53"/>
  <c r="RI381" i="53"/>
  <c r="RN381" i="53" s="1"/>
  <c r="SF380" i="53"/>
  <c r="SG380" i="53" s="1"/>
  <c r="SD380" i="53"/>
  <c r="SC380" i="53"/>
  <c r="SB380" i="53"/>
  <c r="SA380" i="53"/>
  <c r="RZ380" i="53"/>
  <c r="SE380" i="53" s="1"/>
  <c r="RO380" i="53"/>
  <c r="RP380" i="53" s="1"/>
  <c r="RM380" i="53"/>
  <c r="RL380" i="53"/>
  <c r="RK380" i="53"/>
  <c r="RJ380" i="53"/>
  <c r="RI380" i="53"/>
  <c r="RN380" i="53" s="1"/>
  <c r="SF379" i="53"/>
  <c r="SG379" i="53" s="1"/>
  <c r="SD379" i="53"/>
  <c r="SC379" i="53"/>
  <c r="SB379" i="53"/>
  <c r="SA379" i="53"/>
  <c r="RZ379" i="53"/>
  <c r="SE379" i="53" s="1"/>
  <c r="RO379" i="53"/>
  <c r="RP379" i="53" s="1"/>
  <c r="RM379" i="53"/>
  <c r="RL379" i="53"/>
  <c r="RK379" i="53"/>
  <c r="RJ379" i="53"/>
  <c r="RI379" i="53"/>
  <c r="RN379" i="53" s="1"/>
  <c r="SF378" i="53"/>
  <c r="SG378" i="53" s="1"/>
  <c r="SD378" i="53"/>
  <c r="SC378" i="53"/>
  <c r="SB378" i="53"/>
  <c r="SA378" i="53"/>
  <c r="RZ378" i="53"/>
  <c r="SE378" i="53" s="1"/>
  <c r="RO378" i="53"/>
  <c r="RP378" i="53" s="1"/>
  <c r="RM378" i="53"/>
  <c r="RL378" i="53"/>
  <c r="RK378" i="53"/>
  <c r="RJ378" i="53"/>
  <c r="RI378" i="53"/>
  <c r="RN378" i="53" s="1"/>
  <c r="SF377" i="53"/>
  <c r="SG377" i="53" s="1"/>
  <c r="SD377" i="53"/>
  <c r="SC377" i="53"/>
  <c r="SB377" i="53"/>
  <c r="SA377" i="53"/>
  <c r="RZ377" i="53"/>
  <c r="SE377" i="53" s="1"/>
  <c r="RO377" i="53"/>
  <c r="RP377" i="53" s="1"/>
  <c r="RM377" i="53"/>
  <c r="RL377" i="53"/>
  <c r="RK377" i="53"/>
  <c r="RJ377" i="53"/>
  <c r="RI377" i="53"/>
  <c r="RN377" i="53" s="1"/>
  <c r="SF376" i="53"/>
  <c r="SG376" i="53" s="1"/>
  <c r="SD376" i="53"/>
  <c r="SC376" i="53"/>
  <c r="SB376" i="53"/>
  <c r="SA376" i="53"/>
  <c r="RZ376" i="53"/>
  <c r="SE376" i="53" s="1"/>
  <c r="RO376" i="53"/>
  <c r="RP376" i="53" s="1"/>
  <c r="RM376" i="53"/>
  <c r="RL376" i="53"/>
  <c r="RK376" i="53"/>
  <c r="RJ376" i="53"/>
  <c r="RI376" i="53"/>
  <c r="RN376" i="53" s="1"/>
  <c r="SF375" i="53"/>
  <c r="SG375" i="53" s="1"/>
  <c r="SD375" i="53"/>
  <c r="SC375" i="53"/>
  <c r="SB375" i="53"/>
  <c r="SA375" i="53"/>
  <c r="RZ375" i="53"/>
  <c r="SE375" i="53" s="1"/>
  <c r="RO375" i="53"/>
  <c r="RP375" i="53" s="1"/>
  <c r="RM375" i="53"/>
  <c r="RL375" i="53"/>
  <c r="RK375" i="53"/>
  <c r="RJ375" i="53"/>
  <c r="RI375" i="53"/>
  <c r="RN375" i="53" s="1"/>
  <c r="SF374" i="53"/>
  <c r="SG374" i="53" s="1"/>
  <c r="SD374" i="53"/>
  <c r="SC374" i="53"/>
  <c r="SB374" i="53"/>
  <c r="SA374" i="53"/>
  <c r="RZ374" i="53"/>
  <c r="SE374" i="53" s="1"/>
  <c r="RO374" i="53"/>
  <c r="RP374" i="53" s="1"/>
  <c r="RM374" i="53"/>
  <c r="RL374" i="53"/>
  <c r="RK374" i="53"/>
  <c r="RJ374" i="53"/>
  <c r="RI374" i="53"/>
  <c r="RN374" i="53" s="1"/>
  <c r="SF373" i="53"/>
  <c r="SG373" i="53" s="1"/>
  <c r="SD373" i="53"/>
  <c r="SC373" i="53"/>
  <c r="SB373" i="53"/>
  <c r="SA373" i="53"/>
  <c r="RZ373" i="53"/>
  <c r="SE373" i="53" s="1"/>
  <c r="RO373" i="53"/>
  <c r="RP373" i="53" s="1"/>
  <c r="RM373" i="53"/>
  <c r="RL373" i="53"/>
  <c r="RK373" i="53"/>
  <c r="RJ373" i="53"/>
  <c r="RI373" i="53"/>
  <c r="RN373" i="53" s="1"/>
  <c r="SF372" i="53"/>
  <c r="SG372" i="53" s="1"/>
  <c r="SD372" i="53"/>
  <c r="SC372" i="53"/>
  <c r="SB372" i="53"/>
  <c r="SA372" i="53"/>
  <c r="RZ372" i="53"/>
  <c r="SE372" i="53" s="1"/>
  <c r="RO372" i="53"/>
  <c r="RP372" i="53" s="1"/>
  <c r="RM372" i="53"/>
  <c r="RL372" i="53"/>
  <c r="RK372" i="53"/>
  <c r="RJ372" i="53"/>
  <c r="RI372" i="53"/>
  <c r="RN372" i="53" s="1"/>
  <c r="SF371" i="53"/>
  <c r="SG371" i="53" s="1"/>
  <c r="SD371" i="53"/>
  <c r="SC371" i="53"/>
  <c r="SB371" i="53"/>
  <c r="SA371" i="53"/>
  <c r="RZ371" i="53"/>
  <c r="SE371" i="53" s="1"/>
  <c r="RO371" i="53"/>
  <c r="RP371" i="53" s="1"/>
  <c r="RM371" i="53"/>
  <c r="RL371" i="53"/>
  <c r="RK371" i="53"/>
  <c r="RJ371" i="53"/>
  <c r="RI371" i="53"/>
  <c r="RN371" i="53" s="1"/>
  <c r="SF370" i="53"/>
  <c r="SG370" i="53" s="1"/>
  <c r="SD370" i="53"/>
  <c r="SC370" i="53"/>
  <c r="SB370" i="53"/>
  <c r="SA370" i="53"/>
  <c r="RZ370" i="53"/>
  <c r="SE370" i="53" s="1"/>
  <c r="RO370" i="53"/>
  <c r="RP370" i="53" s="1"/>
  <c r="RM370" i="53"/>
  <c r="RL370" i="53"/>
  <c r="RK370" i="53"/>
  <c r="RJ370" i="53"/>
  <c r="RI370" i="53"/>
  <c r="RN370" i="53" s="1"/>
  <c r="SF369" i="53"/>
  <c r="SG369" i="53" s="1"/>
  <c r="SD369" i="53"/>
  <c r="SC369" i="53"/>
  <c r="SB369" i="53"/>
  <c r="SA369" i="53"/>
  <c r="RZ369" i="53"/>
  <c r="SE369" i="53" s="1"/>
  <c r="RO369" i="53"/>
  <c r="RP369" i="53" s="1"/>
  <c r="RM369" i="53"/>
  <c r="RL369" i="53"/>
  <c r="RK369" i="53"/>
  <c r="RJ369" i="53"/>
  <c r="RI369" i="53"/>
  <c r="RN369" i="53" s="1"/>
  <c r="SF368" i="53"/>
  <c r="SG368" i="53" s="1"/>
  <c r="SD368" i="53"/>
  <c r="SC368" i="53"/>
  <c r="SB368" i="53"/>
  <c r="SA368" i="53"/>
  <c r="RZ368" i="53"/>
  <c r="SE368" i="53" s="1"/>
  <c r="RO368" i="53"/>
  <c r="RP368" i="53" s="1"/>
  <c r="RM368" i="53"/>
  <c r="RL368" i="53"/>
  <c r="RK368" i="53"/>
  <c r="RJ368" i="53"/>
  <c r="RI368" i="53"/>
  <c r="RN368" i="53" s="1"/>
  <c r="SF367" i="53"/>
  <c r="SG367" i="53" s="1"/>
  <c r="SD367" i="53"/>
  <c r="SC367" i="53"/>
  <c r="SB367" i="53"/>
  <c r="SA367" i="53"/>
  <c r="RZ367" i="53"/>
  <c r="SE367" i="53" s="1"/>
  <c r="RO367" i="53"/>
  <c r="RP367" i="53" s="1"/>
  <c r="RM367" i="53"/>
  <c r="RL367" i="53"/>
  <c r="RK367" i="53"/>
  <c r="RJ367" i="53"/>
  <c r="RI367" i="53"/>
  <c r="RN367" i="53" s="1"/>
  <c r="SF366" i="53"/>
  <c r="SG366" i="53" s="1"/>
  <c r="SD366" i="53"/>
  <c r="SC366" i="53"/>
  <c r="SB366" i="53"/>
  <c r="SA366" i="53"/>
  <c r="RZ366" i="53"/>
  <c r="SE366" i="53" s="1"/>
  <c r="RO366" i="53"/>
  <c r="RP366" i="53" s="1"/>
  <c r="RM366" i="53"/>
  <c r="RL366" i="53"/>
  <c r="RK366" i="53"/>
  <c r="RJ366" i="53"/>
  <c r="RI366" i="53"/>
  <c r="RN366" i="53" s="1"/>
  <c r="SF363" i="53"/>
  <c r="SG363" i="53" s="1"/>
  <c r="SD363" i="53"/>
  <c r="SC363" i="53"/>
  <c r="SB363" i="53"/>
  <c r="SA363" i="53"/>
  <c r="RZ363" i="53"/>
  <c r="SE363" i="53" s="1"/>
  <c r="RO363" i="53"/>
  <c r="RP363" i="53" s="1"/>
  <c r="RM363" i="53"/>
  <c r="RL363" i="53"/>
  <c r="RK363" i="53"/>
  <c r="RJ363" i="53"/>
  <c r="RI363" i="53"/>
  <c r="RN363" i="53" s="1"/>
  <c r="SF361" i="53"/>
  <c r="SG361" i="53" s="1"/>
  <c r="SD361" i="53"/>
  <c r="SC361" i="53"/>
  <c r="SB361" i="53"/>
  <c r="SA361" i="53"/>
  <c r="RZ361" i="53"/>
  <c r="SE361" i="53" s="1"/>
  <c r="RO361" i="53"/>
  <c r="RP361" i="53" s="1"/>
  <c r="RM361" i="53"/>
  <c r="RL361" i="53"/>
  <c r="RK361" i="53"/>
  <c r="RJ361" i="53"/>
  <c r="RI361" i="53"/>
  <c r="RN361" i="53" s="1"/>
  <c r="SF360" i="53"/>
  <c r="SG360" i="53" s="1"/>
  <c r="SD360" i="53"/>
  <c r="SC360" i="53"/>
  <c r="SB360" i="53"/>
  <c r="SA360" i="53"/>
  <c r="RZ360" i="53"/>
  <c r="SE360" i="53" s="1"/>
  <c r="RO360" i="53"/>
  <c r="RP360" i="53" s="1"/>
  <c r="RM360" i="53"/>
  <c r="RL360" i="53"/>
  <c r="RK360" i="53"/>
  <c r="RJ360" i="53"/>
  <c r="RI360" i="53"/>
  <c r="RN360" i="53" s="1"/>
  <c r="SF358" i="53"/>
  <c r="SG358" i="53" s="1"/>
  <c r="SD358" i="53"/>
  <c r="SC358" i="53"/>
  <c r="SB358" i="53"/>
  <c r="SA358" i="53"/>
  <c r="RZ358" i="53"/>
  <c r="SE358" i="53" s="1"/>
  <c r="RO358" i="53"/>
  <c r="RP358" i="53" s="1"/>
  <c r="RM358" i="53"/>
  <c r="RL358" i="53"/>
  <c r="RK358" i="53"/>
  <c r="RJ358" i="53"/>
  <c r="RI358" i="53"/>
  <c r="RN358" i="53" s="1"/>
  <c r="SF357" i="53"/>
  <c r="SG357" i="53" s="1"/>
  <c r="SD357" i="53"/>
  <c r="SC357" i="53"/>
  <c r="SB357" i="53"/>
  <c r="SA357" i="53"/>
  <c r="RZ357" i="53"/>
  <c r="SE357" i="53" s="1"/>
  <c r="RO357" i="53"/>
  <c r="RP357" i="53" s="1"/>
  <c r="RM357" i="53"/>
  <c r="RL357" i="53"/>
  <c r="RK357" i="53"/>
  <c r="RJ357" i="53"/>
  <c r="RI357" i="53"/>
  <c r="RN357" i="53" s="1"/>
  <c r="SF356" i="53"/>
  <c r="SG356" i="53" s="1"/>
  <c r="SD356" i="53"/>
  <c r="SC356" i="53"/>
  <c r="SB356" i="53"/>
  <c r="SA356" i="53"/>
  <c r="RZ356" i="53"/>
  <c r="SE356" i="53" s="1"/>
  <c r="RO356" i="53"/>
  <c r="RP356" i="53" s="1"/>
  <c r="RM356" i="53"/>
  <c r="RL356" i="53"/>
  <c r="RK356" i="53"/>
  <c r="RJ356" i="53"/>
  <c r="RI356" i="53"/>
  <c r="RN356" i="53" s="1"/>
  <c r="SF355" i="53"/>
  <c r="SG355" i="53" s="1"/>
  <c r="SD355" i="53"/>
  <c r="SC355" i="53"/>
  <c r="SB355" i="53"/>
  <c r="SA355" i="53"/>
  <c r="RZ355" i="53"/>
  <c r="SE355" i="53" s="1"/>
  <c r="RO355" i="53"/>
  <c r="RP355" i="53" s="1"/>
  <c r="RM355" i="53"/>
  <c r="RL355" i="53"/>
  <c r="RK355" i="53"/>
  <c r="RJ355" i="53"/>
  <c r="RI355" i="53"/>
  <c r="RN355" i="53" s="1"/>
  <c r="SF353" i="53"/>
  <c r="SG353" i="53" s="1"/>
  <c r="SD353" i="53"/>
  <c r="SC353" i="53"/>
  <c r="SB353" i="53"/>
  <c r="SA353" i="53"/>
  <c r="RZ353" i="53"/>
  <c r="SE353" i="53" s="1"/>
  <c r="RO353" i="53"/>
  <c r="RP353" i="53" s="1"/>
  <c r="RM353" i="53"/>
  <c r="RL353" i="53"/>
  <c r="RK353" i="53"/>
  <c r="RJ353" i="53"/>
  <c r="RI353" i="53"/>
  <c r="RN353" i="53" s="1"/>
  <c r="SF352" i="53"/>
  <c r="SG352" i="53" s="1"/>
  <c r="SD352" i="53"/>
  <c r="SC352" i="53"/>
  <c r="SB352" i="53"/>
  <c r="SA352" i="53"/>
  <c r="RZ352" i="53"/>
  <c r="SE352" i="53" s="1"/>
  <c r="RO352" i="53"/>
  <c r="RP352" i="53" s="1"/>
  <c r="RM352" i="53"/>
  <c r="RL352" i="53"/>
  <c r="RK352" i="53"/>
  <c r="RJ352" i="53"/>
  <c r="RI352" i="53"/>
  <c r="RN352" i="53" s="1"/>
  <c r="SF350" i="53"/>
  <c r="SG350" i="53" s="1"/>
  <c r="SD350" i="53"/>
  <c r="SC350" i="53"/>
  <c r="SB350" i="53"/>
  <c r="SA350" i="53"/>
  <c r="RZ350" i="53"/>
  <c r="SE350" i="53" s="1"/>
  <c r="RO350" i="53"/>
  <c r="RP350" i="53" s="1"/>
  <c r="RM350" i="53"/>
  <c r="RL350" i="53"/>
  <c r="RK350" i="53"/>
  <c r="RJ350" i="53"/>
  <c r="RI350" i="53"/>
  <c r="RN350" i="53" s="1"/>
  <c r="SF349" i="53"/>
  <c r="SG349" i="53" s="1"/>
  <c r="SD349" i="53"/>
  <c r="SC349" i="53"/>
  <c r="SB349" i="53"/>
  <c r="SA349" i="53"/>
  <c r="RZ349" i="53"/>
  <c r="SE349" i="53" s="1"/>
  <c r="RO349" i="53"/>
  <c r="RP349" i="53" s="1"/>
  <c r="RM349" i="53"/>
  <c r="RL349" i="53"/>
  <c r="RK349" i="53"/>
  <c r="RJ349" i="53"/>
  <c r="RI349" i="53"/>
  <c r="RN349" i="53" s="1"/>
  <c r="SF348" i="53"/>
  <c r="SG348" i="53" s="1"/>
  <c r="SD348" i="53"/>
  <c r="SC348" i="53"/>
  <c r="SB348" i="53"/>
  <c r="SA348" i="53"/>
  <c r="RZ348" i="53"/>
  <c r="SE348" i="53" s="1"/>
  <c r="SE421" i="53" s="1"/>
  <c r="RO348" i="53"/>
  <c r="RP348" i="53" s="1"/>
  <c r="RM348" i="53"/>
  <c r="RL348" i="53"/>
  <c r="RK348" i="53"/>
  <c r="RJ348" i="53"/>
  <c r="RI348" i="53"/>
  <c r="RN348" i="53" s="1"/>
  <c r="RN421" i="53" s="1"/>
  <c r="SF347" i="53"/>
  <c r="SG347" i="53" s="1"/>
  <c r="SD347" i="53"/>
  <c r="SC347" i="53"/>
  <c r="SB347" i="53"/>
  <c r="SA347" i="53"/>
  <c r="RZ347" i="53"/>
  <c r="SE347" i="53" s="1"/>
  <c r="RO347" i="53"/>
  <c r="RP347" i="53" s="1"/>
  <c r="RM347" i="53"/>
  <c r="RL347" i="53"/>
  <c r="RK347" i="53"/>
  <c r="RJ347" i="53"/>
  <c r="RI347" i="53"/>
  <c r="RN347" i="53" s="1"/>
  <c r="SF346" i="53"/>
  <c r="SG346" i="53" s="1"/>
  <c r="SD346" i="53"/>
  <c r="SC346" i="53"/>
  <c r="SB346" i="53"/>
  <c r="SA346" i="53"/>
  <c r="RZ346" i="53"/>
  <c r="SE346" i="53" s="1"/>
  <c r="RO346" i="53"/>
  <c r="RP346" i="53" s="1"/>
  <c r="RM346" i="53"/>
  <c r="RL346" i="53"/>
  <c r="RK346" i="53"/>
  <c r="RJ346" i="53"/>
  <c r="RI346" i="53"/>
  <c r="RN346" i="53" s="1"/>
  <c r="RV8" i="53"/>
  <c r="RE8" i="53"/>
  <c r="RU2" i="53"/>
  <c r="RS420" i="53" s="1"/>
  <c r="RD2" i="53"/>
  <c r="RB420" i="53" s="1"/>
  <c r="R349" i="53"/>
  <c r="S349" i="53"/>
  <c r="T349" i="53"/>
  <c r="U349" i="53"/>
  <c r="V349" i="53"/>
  <c r="X349" i="53"/>
  <c r="Y349" i="53" s="1"/>
  <c r="R350" i="53"/>
  <c r="S350" i="53"/>
  <c r="T350" i="53"/>
  <c r="U350" i="53"/>
  <c r="V350" i="53"/>
  <c r="X350" i="53"/>
  <c r="Y350" i="53" s="1"/>
  <c r="R352" i="53"/>
  <c r="S352" i="53"/>
  <c r="T352" i="53"/>
  <c r="U352" i="53"/>
  <c r="V352" i="53"/>
  <c r="X352" i="53"/>
  <c r="Y352" i="53" s="1"/>
  <c r="R353" i="53"/>
  <c r="S353" i="53"/>
  <c r="T353" i="53"/>
  <c r="U353" i="53"/>
  <c r="V353" i="53"/>
  <c r="X353" i="53"/>
  <c r="Y353" i="53" s="1"/>
  <c r="R356" i="53"/>
  <c r="S356" i="53"/>
  <c r="T356" i="53"/>
  <c r="U356" i="53"/>
  <c r="V356" i="53"/>
  <c r="X356" i="53"/>
  <c r="Y356" i="53" s="1"/>
  <c r="R358" i="53"/>
  <c r="S358" i="53"/>
  <c r="T358" i="53"/>
  <c r="U358" i="53"/>
  <c r="V358" i="53"/>
  <c r="X358" i="53"/>
  <c r="Y358" i="53" s="1"/>
  <c r="R361" i="53"/>
  <c r="S361" i="53"/>
  <c r="T361" i="53"/>
  <c r="U361" i="53"/>
  <c r="V361" i="53"/>
  <c r="X361" i="53"/>
  <c r="Y361" i="53" s="1"/>
  <c r="R366" i="53"/>
  <c r="S366" i="53"/>
  <c r="T366" i="53"/>
  <c r="U366" i="53"/>
  <c r="V366" i="53"/>
  <c r="X366" i="53"/>
  <c r="Y366" i="53" s="1"/>
  <c r="R367" i="53"/>
  <c r="S367" i="53"/>
  <c r="T367" i="53"/>
  <c r="U367" i="53"/>
  <c r="V367" i="53"/>
  <c r="X367" i="53"/>
  <c r="Y367" i="53" s="1"/>
  <c r="R370" i="53"/>
  <c r="S370" i="53"/>
  <c r="T370" i="53"/>
  <c r="U370" i="53"/>
  <c r="V370" i="53"/>
  <c r="X370" i="53"/>
  <c r="Y370" i="53" s="1"/>
  <c r="R372" i="53"/>
  <c r="S372" i="53"/>
  <c r="T372" i="53"/>
  <c r="U372" i="53"/>
  <c r="V372" i="53"/>
  <c r="X372" i="53"/>
  <c r="Y372" i="53" s="1"/>
  <c r="R373" i="53"/>
  <c r="S373" i="53"/>
  <c r="T373" i="53"/>
  <c r="U373" i="53"/>
  <c r="V373" i="53"/>
  <c r="X373" i="53"/>
  <c r="Y373" i="53" s="1"/>
  <c r="R380" i="53"/>
  <c r="S380" i="53"/>
  <c r="T380" i="53"/>
  <c r="U380" i="53"/>
  <c r="V380" i="53"/>
  <c r="X380" i="53"/>
  <c r="Y380" i="53" s="1"/>
  <c r="R381" i="53"/>
  <c r="S381" i="53"/>
  <c r="T381" i="53"/>
  <c r="U381" i="53"/>
  <c r="V381" i="53"/>
  <c r="X381" i="53"/>
  <c r="Y381" i="53" s="1"/>
  <c r="R393" i="53"/>
  <c r="S393" i="53"/>
  <c r="T393" i="53"/>
  <c r="U393" i="53"/>
  <c r="V393" i="53"/>
  <c r="X393" i="53"/>
  <c r="Y393" i="53" s="1"/>
  <c r="R394" i="53"/>
  <c r="S394" i="53"/>
  <c r="T394" i="53"/>
  <c r="U394" i="53"/>
  <c r="V394" i="53"/>
  <c r="X394" i="53"/>
  <c r="Y394" i="53" s="1"/>
  <c r="R395" i="53"/>
  <c r="S395" i="53"/>
  <c r="T395" i="53"/>
  <c r="U395" i="53"/>
  <c r="V395" i="53"/>
  <c r="X395" i="53"/>
  <c r="Y395" i="53" s="1"/>
  <c r="R396" i="53"/>
  <c r="S396" i="53"/>
  <c r="T396" i="53"/>
  <c r="U396" i="53"/>
  <c r="V396" i="53"/>
  <c r="X396" i="53"/>
  <c r="Y396" i="53"/>
  <c r="R397" i="53"/>
  <c r="S397" i="53"/>
  <c r="T397" i="53"/>
  <c r="U397" i="53"/>
  <c r="V397" i="53"/>
  <c r="X397" i="53"/>
  <c r="Y397" i="53" s="1"/>
  <c r="R398" i="53"/>
  <c r="S398" i="53"/>
  <c r="T398" i="53"/>
  <c r="U398" i="53"/>
  <c r="V398" i="53"/>
  <c r="X398" i="53"/>
  <c r="Y398" i="53" s="1"/>
  <c r="R400" i="53"/>
  <c r="S400" i="53"/>
  <c r="T400" i="53"/>
  <c r="U400" i="53"/>
  <c r="V400" i="53"/>
  <c r="X400" i="53"/>
  <c r="Y400" i="53" s="1"/>
  <c r="R402" i="53"/>
  <c r="S402" i="53"/>
  <c r="T402" i="53"/>
  <c r="U402" i="53"/>
  <c r="V402" i="53"/>
  <c r="X402" i="53"/>
  <c r="Y402" i="53" s="1"/>
  <c r="R404" i="53"/>
  <c r="S404" i="53"/>
  <c r="T404" i="53"/>
  <c r="U404" i="53"/>
  <c r="V404" i="53"/>
  <c r="X404" i="53"/>
  <c r="Y404" i="53" s="1"/>
  <c r="R406" i="53"/>
  <c r="S406" i="53"/>
  <c r="T406" i="53"/>
  <c r="U406" i="53"/>
  <c r="V406" i="53"/>
  <c r="X406" i="53"/>
  <c r="Y406" i="53" s="1"/>
  <c r="R407" i="53"/>
  <c r="S407" i="53"/>
  <c r="T407" i="53"/>
  <c r="U407" i="53"/>
  <c r="V407" i="53"/>
  <c r="X407" i="53"/>
  <c r="Y407" i="53" s="1"/>
  <c r="C441" i="53"/>
  <c r="C442" i="53"/>
  <c r="C443" i="53"/>
  <c r="C444" i="53"/>
  <c r="C445" i="53"/>
  <c r="C446" i="53"/>
  <c r="C447" i="53"/>
  <c r="C448" i="53"/>
  <c r="C449" i="53"/>
  <c r="C450" i="53"/>
  <c r="C451" i="53"/>
  <c r="C452" i="53"/>
  <c r="C453" i="53"/>
  <c r="C454" i="53"/>
  <c r="N22" i="37"/>
  <c r="N23" i="37"/>
  <c r="N24" i="37"/>
  <c r="N25" i="37"/>
  <c r="N26" i="37"/>
  <c r="N27" i="37"/>
  <c r="N28" i="37"/>
  <c r="N29" i="37"/>
  <c r="N30" i="37"/>
  <c r="N31" i="37"/>
  <c r="N32" i="37"/>
  <c r="N33" i="37"/>
  <c r="N34" i="37"/>
  <c r="N35" i="37"/>
  <c r="I7" i="37"/>
  <c r="I8" i="37"/>
  <c r="I9" i="37"/>
  <c r="I10" i="37"/>
  <c r="I11" i="37"/>
  <c r="I12" i="37"/>
  <c r="I13" i="37"/>
  <c r="I14" i="37"/>
  <c r="I15" i="37"/>
  <c r="I16" i="37"/>
  <c r="I17" i="37"/>
  <c r="I18" i="37"/>
  <c r="I19" i="37"/>
  <c r="I20" i="37"/>
  <c r="I21" i="37"/>
  <c r="I22" i="37"/>
  <c r="I23" i="37"/>
  <c r="I24" i="37"/>
  <c r="I25" i="37"/>
  <c r="I26" i="37"/>
  <c r="I27" i="37"/>
  <c r="I28" i="37"/>
  <c r="I29" i="37"/>
  <c r="I30" i="37"/>
  <c r="I32" i="37"/>
  <c r="I33" i="37"/>
  <c r="I34" i="37"/>
  <c r="I35" i="37"/>
  <c r="E22" i="37"/>
  <c r="E23" i="37"/>
  <c r="E24" i="37"/>
  <c r="E25" i="37"/>
  <c r="E26" i="37"/>
  <c r="E27" i="37"/>
  <c r="E28" i="37"/>
  <c r="E29" i="37"/>
  <c r="E30" i="37"/>
  <c r="E32" i="37"/>
  <c r="E33" i="37"/>
  <c r="E34" i="37"/>
  <c r="E35" i="37"/>
  <c r="E10" i="37"/>
  <c r="E11" i="37"/>
  <c r="E12" i="37"/>
  <c r="E13" i="37"/>
  <c r="E14" i="37"/>
  <c r="E16" i="37"/>
  <c r="E17" i="37"/>
  <c r="E18" i="37"/>
  <c r="E19" i="37"/>
  <c r="E20" i="37"/>
  <c r="E21" i="37"/>
  <c r="A22" i="37"/>
  <c r="B22" i="37" s="1"/>
  <c r="F22" i="37" s="1"/>
  <c r="A23" i="37"/>
  <c r="B23" i="37" s="1"/>
  <c r="A24" i="37"/>
  <c r="B24" i="37" s="1"/>
  <c r="J24" i="37" s="1"/>
  <c r="A25" i="37"/>
  <c r="B25" i="37" s="1"/>
  <c r="A26" i="37"/>
  <c r="B26" i="37" s="1"/>
  <c r="F26" i="37" s="1"/>
  <c r="A27" i="37"/>
  <c r="B27" i="37" s="1"/>
  <c r="A28" i="37"/>
  <c r="B28" i="37" s="1"/>
  <c r="J28" i="37" s="1"/>
  <c r="A29" i="37"/>
  <c r="B29" i="37" s="1"/>
  <c r="A30" i="37"/>
  <c r="B30" i="37" s="1"/>
  <c r="A31" i="37"/>
  <c r="B31" i="37" s="1"/>
  <c r="A32" i="37"/>
  <c r="B32" i="37" s="1"/>
  <c r="A33" i="37"/>
  <c r="B33" i="37" s="1"/>
  <c r="A34" i="37"/>
  <c r="B34" i="37" s="1"/>
  <c r="A35" i="37"/>
  <c r="B35" i="37" s="1"/>
  <c r="K665" i="36"/>
  <c r="M664" i="36"/>
  <c r="K664" i="36"/>
  <c r="M663" i="36"/>
  <c r="K663" i="36"/>
  <c r="K662" i="36"/>
  <c r="M661" i="36"/>
  <c r="K661" i="36"/>
  <c r="M660" i="36"/>
  <c r="K660" i="36"/>
  <c r="K659" i="36"/>
  <c r="M658" i="36"/>
  <c r="K658" i="36"/>
  <c r="M657" i="36"/>
  <c r="K657" i="36"/>
  <c r="K656" i="36"/>
  <c r="M655" i="36"/>
  <c r="K655" i="36"/>
  <c r="M654" i="36"/>
  <c r="K654" i="36"/>
  <c r="K643" i="36"/>
  <c r="M642" i="36"/>
  <c r="K642" i="36"/>
  <c r="M641" i="36"/>
  <c r="K641" i="36"/>
  <c r="K640" i="36"/>
  <c r="M639" i="36"/>
  <c r="K639" i="36"/>
  <c r="M638" i="36"/>
  <c r="K638" i="36"/>
  <c r="K637" i="36"/>
  <c r="M636" i="36"/>
  <c r="K636" i="36"/>
  <c r="M635" i="36"/>
  <c r="K635" i="36"/>
  <c r="K634" i="36"/>
  <c r="M633" i="36"/>
  <c r="K633" i="36"/>
  <c r="M632" i="36"/>
  <c r="K632" i="36"/>
  <c r="K621" i="36"/>
  <c r="M620" i="36"/>
  <c r="K620" i="36"/>
  <c r="M619" i="36"/>
  <c r="K619" i="36"/>
  <c r="K618" i="36"/>
  <c r="M617" i="36"/>
  <c r="K617" i="36"/>
  <c r="M616" i="36"/>
  <c r="K616" i="36"/>
  <c r="K615" i="36"/>
  <c r="M614" i="36"/>
  <c r="K614" i="36"/>
  <c r="M613" i="36"/>
  <c r="K613" i="36"/>
  <c r="K612" i="36"/>
  <c r="M611" i="36"/>
  <c r="K611" i="36"/>
  <c r="M610" i="36"/>
  <c r="K610" i="36"/>
  <c r="F30" i="37" l="1"/>
  <c r="W407" i="53"/>
  <c r="W402" i="53"/>
  <c r="SG415" i="53"/>
  <c r="SG416" i="53" s="1"/>
  <c r="SG421" i="53" s="1"/>
  <c r="RS421" i="53" s="1"/>
  <c r="W398" i="53"/>
  <c r="W394" i="53"/>
  <c r="W367" i="53"/>
  <c r="W349" i="53"/>
  <c r="W395" i="53"/>
  <c r="W380" i="53"/>
  <c r="W372" i="53"/>
  <c r="W361" i="53"/>
  <c r="W356" i="53"/>
  <c r="W350" i="53"/>
  <c r="W404" i="53"/>
  <c r="W400" i="53"/>
  <c r="W396" i="53"/>
  <c r="W381" i="53"/>
  <c r="W373" i="53"/>
  <c r="W352" i="53"/>
  <c r="W406" i="53"/>
  <c r="W397" i="53"/>
  <c r="W393" i="53"/>
  <c r="W370" i="53"/>
  <c r="W366" i="53"/>
  <c r="W358" i="53"/>
  <c r="W353" i="53"/>
  <c r="J29" i="37"/>
  <c r="F27" i="37"/>
  <c r="J25" i="37"/>
  <c r="F23" i="37"/>
  <c r="F34" i="37"/>
  <c r="J27" i="37"/>
  <c r="F29" i="37"/>
  <c r="J23" i="37"/>
  <c r="F25" i="37"/>
  <c r="J32" i="37"/>
  <c r="F32" i="37"/>
  <c r="F35" i="37"/>
  <c r="J35" i="37"/>
  <c r="F31" i="37"/>
  <c r="J31" i="37"/>
  <c r="J33" i="37"/>
  <c r="F33" i="37"/>
  <c r="F28" i="37"/>
  <c r="O28" i="37" s="1"/>
  <c r="D27" i="44" s="1"/>
  <c r="F24" i="37"/>
  <c r="O24" i="37" s="1"/>
  <c r="D23" i="44" s="1"/>
  <c r="J34" i="37"/>
  <c r="J30" i="37"/>
  <c r="J26" i="37"/>
  <c r="O26" i="37" s="1"/>
  <c r="D25" i="44" s="1"/>
  <c r="J22" i="37"/>
  <c r="O22" i="37" s="1"/>
  <c r="D21" i="44" s="1"/>
  <c r="G31" i="55"/>
  <c r="G65" i="55"/>
  <c r="SX415" i="53"/>
  <c r="SX416" i="53" s="1"/>
  <c r="SX421" i="53" s="1"/>
  <c r="SJ421" i="53" s="1"/>
  <c r="RP415" i="53"/>
  <c r="RP416" i="53" s="1"/>
  <c r="RP421" i="53" s="1"/>
  <c r="RB421" i="53" s="1"/>
  <c r="S666" i="36"/>
  <c r="S654" i="36"/>
  <c r="S651" i="36"/>
  <c r="S648" i="36"/>
  <c r="F648" i="36"/>
  <c r="S644" i="36"/>
  <c r="S632" i="36"/>
  <c r="S629" i="36"/>
  <c r="S626" i="36"/>
  <c r="F626" i="36"/>
  <c r="S622" i="36"/>
  <c r="S610" i="36"/>
  <c r="S607" i="36"/>
  <c r="S604" i="36"/>
  <c r="F604" i="36"/>
  <c r="S588" i="36"/>
  <c r="S585" i="36"/>
  <c r="S582" i="36"/>
  <c r="F582" i="36"/>
  <c r="S566" i="36"/>
  <c r="S563" i="36"/>
  <c r="S560" i="36"/>
  <c r="F560" i="36"/>
  <c r="S541" i="36"/>
  <c r="S538" i="36"/>
  <c r="F538" i="36"/>
  <c r="S522" i="36"/>
  <c r="S519" i="36"/>
  <c r="S516" i="36"/>
  <c r="F516" i="36"/>
  <c r="S500" i="36"/>
  <c r="S497" i="36"/>
  <c r="S494" i="36"/>
  <c r="F494" i="36"/>
  <c r="S478" i="36"/>
  <c r="S475" i="36"/>
  <c r="S472" i="36"/>
  <c r="F472" i="36"/>
  <c r="S456" i="36"/>
  <c r="S453" i="36"/>
  <c r="S450" i="36"/>
  <c r="F450" i="36"/>
  <c r="S434" i="36"/>
  <c r="S431" i="36"/>
  <c r="S428" i="36"/>
  <c r="F428" i="36"/>
  <c r="S412" i="36"/>
  <c r="S409" i="36"/>
  <c r="S406" i="36"/>
  <c r="S390" i="36"/>
  <c r="S387" i="36"/>
  <c r="S384" i="36"/>
  <c r="F384" i="36"/>
  <c r="S4" i="21"/>
  <c r="T4" i="21"/>
  <c r="U4" i="21"/>
  <c r="V4" i="21"/>
  <c r="W4" i="21"/>
  <c r="X4" i="21"/>
  <c r="Y4" i="21"/>
  <c r="Z4" i="21"/>
  <c r="AA4" i="21"/>
  <c r="AB4" i="21"/>
  <c r="AC4" i="21"/>
  <c r="AD4" i="21"/>
  <c r="AE4" i="21"/>
  <c r="AF4" i="21"/>
  <c r="D33" i="35"/>
  <c r="A34" i="35"/>
  <c r="D34" i="35" s="1"/>
  <c r="A35" i="35"/>
  <c r="D35" i="35" s="1"/>
  <c r="A36" i="35"/>
  <c r="D36" i="35" s="1"/>
  <c r="A23" i="35"/>
  <c r="D23" i="35" s="1"/>
  <c r="A24" i="35"/>
  <c r="D24" i="35" s="1"/>
  <c r="A25" i="35"/>
  <c r="D25" i="35" s="1"/>
  <c r="A26" i="35"/>
  <c r="D26" i="35" s="1"/>
  <c r="A27" i="35"/>
  <c r="D27" i="35" s="1"/>
  <c r="A28" i="35"/>
  <c r="D28" i="35" s="1"/>
  <c r="A29" i="35"/>
  <c r="D29" i="35" s="1"/>
  <c r="A30" i="35"/>
  <c r="D30" i="35" s="1"/>
  <c r="A31" i="35"/>
  <c r="A32" i="35"/>
  <c r="A33" i="35"/>
  <c r="O30" i="37" l="1"/>
  <c r="D29" i="44" s="1"/>
  <c r="O27" i="37"/>
  <c r="D26" i="44" s="1"/>
  <c r="O23" i="37"/>
  <c r="D22" i="44" s="1"/>
  <c r="O34" i="37"/>
  <c r="O31" i="37"/>
  <c r="D30" i="44" s="1"/>
  <c r="O29" i="37"/>
  <c r="D28" i="44" s="1"/>
  <c r="O25" i="37"/>
  <c r="D24" i="44" s="1"/>
  <c r="O35" i="37"/>
  <c r="D32" i="35"/>
  <c r="D31" i="35"/>
  <c r="O32" i="37"/>
  <c r="D31" i="44" s="1"/>
  <c r="O33" i="37"/>
  <c r="G71" i="55"/>
  <c r="S547" i="36"/>
  <c r="S544" i="36"/>
  <c r="S503" i="36"/>
  <c r="S657" i="36" l="1"/>
  <c r="S635" i="36"/>
  <c r="S613" i="36"/>
  <c r="S591" i="36"/>
  <c r="S569" i="36"/>
  <c r="S553" i="36"/>
  <c r="S550" i="36"/>
  <c r="S556" i="36" s="1"/>
  <c r="S525" i="36"/>
  <c r="S509" i="36"/>
  <c r="S506" i="36"/>
  <c r="S481" i="36"/>
  <c r="S459" i="36"/>
  <c r="S437" i="36"/>
  <c r="S415" i="36"/>
  <c r="S393" i="36"/>
  <c r="S512" i="36" l="1"/>
  <c r="S663" i="36"/>
  <c r="S660" i="36"/>
  <c r="S641" i="36"/>
  <c r="S638" i="36"/>
  <c r="S619" i="36"/>
  <c r="S616" i="36"/>
  <c r="S597" i="36"/>
  <c r="S594" i="36"/>
  <c r="S600" i="36" s="1"/>
  <c r="S575" i="36"/>
  <c r="S572" i="36"/>
  <c r="S531" i="36"/>
  <c r="S528" i="36"/>
  <c r="S534" i="36" s="1"/>
  <c r="S487" i="36"/>
  <c r="S484" i="36"/>
  <c r="S465" i="36"/>
  <c r="S462" i="36"/>
  <c r="S468" i="36" s="1"/>
  <c r="S443" i="36"/>
  <c r="S440" i="36"/>
  <c r="S421" i="36"/>
  <c r="S418" i="36"/>
  <c r="S399" i="36"/>
  <c r="S396" i="36"/>
  <c r="S578" i="36" l="1"/>
  <c r="S490" i="36"/>
  <c r="S446" i="36"/>
  <c r="S424" i="36"/>
  <c r="S402" i="36"/>
  <c r="B15" i="56"/>
  <c r="C15" i="56" s="1"/>
  <c r="B16" i="56"/>
  <c r="C16" i="56" s="1"/>
  <c r="B17" i="56"/>
  <c r="C17" i="56" s="1"/>
  <c r="B18" i="56"/>
  <c r="C18" i="56" s="1"/>
  <c r="B19" i="56"/>
  <c r="C19" i="56" s="1"/>
  <c r="B20" i="56"/>
  <c r="C20" i="56" s="1"/>
  <c r="B21" i="56"/>
  <c r="C21" i="56" s="1"/>
  <c r="B22" i="56"/>
  <c r="C22" i="56" s="1"/>
  <c r="B23" i="56"/>
  <c r="C23" i="56" s="1"/>
  <c r="B24" i="56"/>
  <c r="C24" i="56" s="1"/>
  <c r="B25" i="56"/>
  <c r="C25" i="56" s="1"/>
  <c r="B26" i="56"/>
  <c r="C26" i="56" s="1"/>
  <c r="B27" i="56"/>
  <c r="C27" i="56" s="1"/>
  <c r="B28" i="56"/>
  <c r="C28" i="56" s="1"/>
  <c r="B29" i="56"/>
  <c r="C29" i="56" s="1"/>
  <c r="B14" i="56"/>
  <c r="B4" i="56"/>
  <c r="B3" i="56"/>
  <c r="B2" i="56"/>
  <c r="K12" i="56"/>
  <c r="M12" i="56" s="1"/>
  <c r="H8" i="56"/>
  <c r="I8" i="56" s="1"/>
  <c r="L4" i="28" s="1"/>
  <c r="X26" i="36"/>
  <c r="AD26" i="36" s="1"/>
  <c r="X27" i="36"/>
  <c r="AD27" i="36" s="1"/>
  <c r="B19" i="44"/>
  <c r="B20" i="44"/>
  <c r="A18" i="38"/>
  <c r="B18" i="38" s="1"/>
  <c r="K18" i="38"/>
  <c r="A19" i="38"/>
  <c r="B19" i="38" s="1"/>
  <c r="K19" i="38"/>
  <c r="FB8" i="55"/>
  <c r="FA2" i="55"/>
  <c r="EY73" i="55" s="1"/>
  <c r="ES8" i="55"/>
  <c r="ER2" i="55"/>
  <c r="EP73" i="55" s="1"/>
  <c r="X348" i="53"/>
  <c r="Y348" i="53" s="1"/>
  <c r="Y415" i="53" s="1"/>
  <c r="Y416" i="53" s="1"/>
  <c r="V348" i="53"/>
  <c r="U348" i="53"/>
  <c r="T348" i="53"/>
  <c r="S348" i="53"/>
  <c r="R348" i="53"/>
  <c r="W348" i="53" l="1"/>
  <c r="W421" i="53" s="1"/>
  <c r="C14" i="56"/>
  <c r="C439" i="53" l="1"/>
  <c r="C440" i="53"/>
  <c r="A20" i="37"/>
  <c r="B20" i="37" s="1"/>
  <c r="A21" i="37"/>
  <c r="B21" i="37" s="1"/>
  <c r="N20" i="37"/>
  <c r="N21" i="37"/>
  <c r="S377" i="36"/>
  <c r="S374" i="36"/>
  <c r="S371" i="36"/>
  <c r="S368" i="36"/>
  <c r="S365" i="36"/>
  <c r="S362" i="36"/>
  <c r="F362" i="36"/>
  <c r="S355" i="36"/>
  <c r="S352" i="36"/>
  <c r="S349" i="36"/>
  <c r="S346" i="36"/>
  <c r="S343" i="36"/>
  <c r="S340" i="36"/>
  <c r="F340" i="36"/>
  <c r="Q4" i="21"/>
  <c r="R4" i="21"/>
  <c r="A21" i="35"/>
  <c r="D21" i="35" s="1"/>
  <c r="A22" i="35"/>
  <c r="D22" i="35" s="1"/>
  <c r="S380" i="36" l="1"/>
  <c r="S358" i="36"/>
  <c r="J21" i="37"/>
  <c r="F21" i="37"/>
  <c r="J20" i="37"/>
  <c r="F20" i="37"/>
  <c r="I6" i="37"/>
  <c r="O21" i="37" l="1"/>
  <c r="D20" i="44" s="1"/>
  <c r="O20" i="37"/>
  <c r="D19" i="44" s="1"/>
  <c r="T33" i="36" l="1"/>
  <c r="T341" i="36" s="1"/>
  <c r="T649" i="36" s="1"/>
  <c r="L4" i="38" l="1"/>
  <c r="T319" i="36" l="1"/>
  <c r="T627" i="36" s="1"/>
  <c r="T297" i="36"/>
  <c r="T605" i="36" s="1"/>
  <c r="T275" i="36"/>
  <c r="T583" i="36" s="1"/>
  <c r="T253" i="36"/>
  <c r="T561" i="36" s="1"/>
  <c r="T231" i="36"/>
  <c r="T539" i="36" s="1"/>
  <c r="T209" i="36"/>
  <c r="T517" i="36" s="1"/>
  <c r="T187" i="36"/>
  <c r="T495" i="36" s="1"/>
  <c r="T165" i="36"/>
  <c r="T473" i="36" s="1"/>
  <c r="T143" i="36"/>
  <c r="T451" i="36" s="1"/>
  <c r="T121" i="36"/>
  <c r="T429" i="36" s="1"/>
  <c r="T99" i="36"/>
  <c r="T407" i="36" s="1"/>
  <c r="T77" i="36"/>
  <c r="T385" i="36" s="1"/>
  <c r="T55" i="36"/>
  <c r="T363" i="36" s="1"/>
  <c r="V5" i="55" l="1"/>
  <c r="AE5" i="55" s="1"/>
  <c r="AN5" i="55" s="1"/>
  <c r="AW5" i="55" s="1"/>
  <c r="BF5" i="55" s="1"/>
  <c r="BO5" i="55" s="1"/>
  <c r="BX5" i="55" s="1"/>
  <c r="CG5" i="55" s="1"/>
  <c r="CP5" i="55" s="1"/>
  <c r="CY5" i="55" s="1"/>
  <c r="DH5" i="55" s="1"/>
  <c r="DQ5" i="55" s="1"/>
  <c r="DZ5" i="55" s="1"/>
  <c r="EI5" i="55" s="1"/>
  <c r="ER5" i="55" s="1"/>
  <c r="FA5" i="55" s="1"/>
  <c r="FJ5" i="55" s="1"/>
  <c r="FS5" i="55" s="1"/>
  <c r="GB5" i="55" s="1"/>
  <c r="GK5" i="55" s="1"/>
  <c r="GT5" i="55" s="1"/>
  <c r="HC5" i="55" s="1"/>
  <c r="HL5" i="55" s="1"/>
  <c r="HU5" i="55" s="1"/>
  <c r="ID5" i="55" s="1"/>
  <c r="IM5" i="55" s="1"/>
  <c r="IV5" i="55" s="1"/>
  <c r="JE5" i="55" s="1"/>
  <c r="JN5" i="55" s="1"/>
  <c r="EJ8" i="55" l="1"/>
  <c r="EA8" i="55"/>
  <c r="DR8" i="55"/>
  <c r="DI8" i="55"/>
  <c r="CZ8" i="55"/>
  <c r="CQ8" i="55"/>
  <c r="CH8" i="55"/>
  <c r="BY8" i="55"/>
  <c r="BP8" i="55"/>
  <c r="BG8" i="55"/>
  <c r="AX8" i="55"/>
  <c r="AO8" i="55"/>
  <c r="AF8" i="55"/>
  <c r="W8" i="55"/>
  <c r="N8" i="55"/>
  <c r="E8" i="55"/>
  <c r="N8" i="53"/>
  <c r="E8" i="53"/>
  <c r="X18" i="36" l="1"/>
  <c r="AD18" i="36" s="1"/>
  <c r="X19" i="36"/>
  <c r="AD19" i="36" s="1"/>
  <c r="X20" i="36"/>
  <c r="AD20" i="36" s="1"/>
  <c r="X21" i="36"/>
  <c r="AD21" i="36" s="1"/>
  <c r="X22" i="36"/>
  <c r="AD22" i="36" s="1"/>
  <c r="X23" i="36"/>
  <c r="AD23" i="36" s="1"/>
  <c r="X24" i="36"/>
  <c r="AD24" i="36" s="1"/>
  <c r="X25" i="36"/>
  <c r="AD25" i="36" s="1"/>
  <c r="BR79" i="55" l="1"/>
  <c r="I78" i="55"/>
  <c r="H78" i="55" s="1"/>
  <c r="EI2" i="55"/>
  <c r="EG73" i="55" s="1"/>
  <c r="DZ2" i="55"/>
  <c r="DX73" i="55" s="1"/>
  <c r="DQ2" i="55"/>
  <c r="DO73" i="55" s="1"/>
  <c r="DH2" i="55"/>
  <c r="DF73" i="55" s="1"/>
  <c r="CY2" i="55"/>
  <c r="CW73" i="55" s="1"/>
  <c r="CP2" i="55"/>
  <c r="CN73" i="55" s="1"/>
  <c r="CG2" i="55"/>
  <c r="CE73" i="55" s="1"/>
  <c r="BX2" i="55"/>
  <c r="BV73" i="55" s="1"/>
  <c r="BO2" i="55"/>
  <c r="BM73" i="55" s="1"/>
  <c r="BF2" i="55"/>
  <c r="BD73" i="55" s="1"/>
  <c r="AW2" i="55"/>
  <c r="AU73" i="55" s="1"/>
  <c r="AN2" i="55"/>
  <c r="AL73" i="55" s="1"/>
  <c r="AE2" i="55"/>
  <c r="AC73" i="55" s="1"/>
  <c r="V2" i="55"/>
  <c r="T73" i="55" s="1"/>
  <c r="M2" i="55"/>
  <c r="K73" i="55" s="1"/>
  <c r="G78" i="55"/>
  <c r="I79" i="55" l="1"/>
  <c r="H79" i="55" s="1"/>
  <c r="I463" i="53"/>
  <c r="H463" i="53" s="1"/>
  <c r="I425" i="53"/>
  <c r="H425" i="53" s="1"/>
  <c r="C438" i="53"/>
  <c r="C437" i="53"/>
  <c r="C436" i="53"/>
  <c r="C435" i="53"/>
  <c r="C434" i="53"/>
  <c r="C433" i="53"/>
  <c r="C432" i="53"/>
  <c r="C431" i="53"/>
  <c r="C430" i="53"/>
  <c r="C429" i="53"/>
  <c r="C428" i="53"/>
  <c r="C427" i="53"/>
  <c r="C426" i="53"/>
  <c r="C425" i="53"/>
  <c r="I80" i="55" l="1"/>
  <c r="H80" i="55" s="1"/>
  <c r="I464" i="53"/>
  <c r="H464" i="53" s="1"/>
  <c r="I426" i="53"/>
  <c r="H426" i="53" s="1"/>
  <c r="G80" i="55"/>
  <c r="G464" i="53"/>
  <c r="I81" i="55" l="1"/>
  <c r="H81" i="55" s="1"/>
  <c r="I465" i="53"/>
  <c r="H465" i="53" s="1"/>
  <c r="I427" i="53"/>
  <c r="H427" i="53" s="1"/>
  <c r="M2" i="53"/>
  <c r="K420" i="53" s="1"/>
  <c r="G465" i="53"/>
  <c r="D450" i="53" l="1"/>
  <c r="F30" i="44" s="1"/>
  <c r="D454" i="53"/>
  <c r="F34" i="44" s="1"/>
  <c r="D449" i="53"/>
  <c r="F29" i="44" s="1"/>
  <c r="D453" i="53"/>
  <c r="F33" i="44" s="1"/>
  <c r="D452" i="53"/>
  <c r="F32" i="44" s="1"/>
  <c r="D451" i="53"/>
  <c r="F31" i="44" s="1"/>
  <c r="I428" i="53"/>
  <c r="H428" i="53" s="1"/>
  <c r="I82" i="55"/>
  <c r="H82" i="55" s="1"/>
  <c r="I466" i="53"/>
  <c r="H466" i="53" s="1"/>
  <c r="G81" i="55"/>
  <c r="G466" i="53"/>
  <c r="I429" i="53" l="1"/>
  <c r="H429" i="53" s="1"/>
  <c r="I83" i="55"/>
  <c r="H83" i="55" s="1"/>
  <c r="I467" i="53"/>
  <c r="H467" i="53" s="1"/>
  <c r="G82" i="55"/>
  <c r="G467" i="53"/>
  <c r="I430" i="53" l="1"/>
  <c r="H430" i="53" s="1"/>
  <c r="I84" i="55"/>
  <c r="H84" i="55" s="1"/>
  <c r="I468" i="53"/>
  <c r="H468" i="53" s="1"/>
  <c r="G468" i="53"/>
  <c r="G425" i="53"/>
  <c r="G463" i="53"/>
  <c r="G428" i="53"/>
  <c r="G83" i="55"/>
  <c r="Y421" i="53" l="1"/>
  <c r="I431" i="53"/>
  <c r="H431" i="53" s="1"/>
  <c r="I85" i="55"/>
  <c r="H85" i="55" s="1"/>
  <c r="I469" i="53"/>
  <c r="H469" i="53" s="1"/>
  <c r="G426" i="53"/>
  <c r="G84" i="55"/>
  <c r="G469" i="53"/>
  <c r="G427" i="53"/>
  <c r="I432" i="53" l="1"/>
  <c r="H432" i="53" s="1"/>
  <c r="I86" i="55"/>
  <c r="H86" i="55" s="1"/>
  <c r="I470" i="53"/>
  <c r="H470" i="53" s="1"/>
  <c r="K421" i="53"/>
  <c r="D425" i="53" s="1"/>
  <c r="AH13" i="36"/>
  <c r="X12" i="36"/>
  <c r="AD12" i="36" s="1"/>
  <c r="S333" i="36"/>
  <c r="S330" i="36"/>
  <c r="S327" i="36"/>
  <c r="S324" i="36"/>
  <c r="S321" i="36"/>
  <c r="S318" i="36"/>
  <c r="F318" i="36"/>
  <c r="S311" i="36"/>
  <c r="S308" i="36"/>
  <c r="S305" i="36"/>
  <c r="S296" i="36"/>
  <c r="F296" i="36"/>
  <c r="S289" i="36"/>
  <c r="S286" i="36"/>
  <c r="S283" i="36"/>
  <c r="S280" i="36"/>
  <c r="S277" i="36"/>
  <c r="S274" i="36"/>
  <c r="F274" i="36"/>
  <c r="S267" i="36"/>
  <c r="S264" i="36"/>
  <c r="S261" i="36"/>
  <c r="S258" i="36"/>
  <c r="S255" i="36"/>
  <c r="S252" i="36"/>
  <c r="F252" i="36"/>
  <c r="S245" i="36"/>
  <c r="S242" i="36"/>
  <c r="S239" i="36"/>
  <c r="S236" i="36"/>
  <c r="S233" i="36"/>
  <c r="S230" i="36"/>
  <c r="F230" i="36"/>
  <c r="S223" i="36"/>
  <c r="S220" i="36"/>
  <c r="S217" i="36"/>
  <c r="S214" i="36"/>
  <c r="S211" i="36"/>
  <c r="S208" i="36"/>
  <c r="F208" i="36"/>
  <c r="S201" i="36"/>
  <c r="S198" i="36"/>
  <c r="S195" i="36"/>
  <c r="S192" i="36"/>
  <c r="S189" i="36"/>
  <c r="S186" i="36"/>
  <c r="F186" i="36"/>
  <c r="S179" i="36"/>
  <c r="S176" i="36"/>
  <c r="S173" i="36"/>
  <c r="S170" i="36"/>
  <c r="S167" i="36"/>
  <c r="S164" i="36"/>
  <c r="F164" i="36"/>
  <c r="S157" i="36"/>
  <c r="S154" i="36"/>
  <c r="S151" i="36"/>
  <c r="S148" i="36"/>
  <c r="S145" i="36"/>
  <c r="S142" i="36"/>
  <c r="F142" i="36"/>
  <c r="S135" i="36"/>
  <c r="S132" i="36"/>
  <c r="S129" i="36"/>
  <c r="S126" i="36"/>
  <c r="S123" i="36"/>
  <c r="S120" i="36"/>
  <c r="F120" i="36"/>
  <c r="S113" i="36"/>
  <c r="S110" i="36"/>
  <c r="S107" i="36"/>
  <c r="S104" i="36"/>
  <c r="S101" i="36"/>
  <c r="S98" i="36"/>
  <c r="F98" i="36"/>
  <c r="S91" i="36"/>
  <c r="S88" i="36"/>
  <c r="S85" i="36"/>
  <c r="S82" i="36"/>
  <c r="S79" i="36"/>
  <c r="S76" i="36"/>
  <c r="F76" i="36"/>
  <c r="S69" i="36"/>
  <c r="S54" i="36"/>
  <c r="F54" i="36"/>
  <c r="S47" i="36"/>
  <c r="S44" i="36"/>
  <c r="S41" i="36"/>
  <c r="S38" i="36"/>
  <c r="S35" i="36"/>
  <c r="S32" i="36"/>
  <c r="F32" i="36"/>
  <c r="G429" i="53"/>
  <c r="G79" i="55"/>
  <c r="G85" i="55"/>
  <c r="G470" i="53"/>
  <c r="D442" i="53" l="1"/>
  <c r="F22" i="44" s="1"/>
  <c r="D444" i="53"/>
  <c r="F24" i="44" s="1"/>
  <c r="D443" i="53"/>
  <c r="F23" i="44" s="1"/>
  <c r="D447" i="53"/>
  <c r="F27" i="44" s="1"/>
  <c r="D445" i="53"/>
  <c r="F25" i="44" s="1"/>
  <c r="D448" i="53"/>
  <c r="F28" i="44" s="1"/>
  <c r="D440" i="53"/>
  <c r="F20" i="44" s="1"/>
  <c r="D441" i="53"/>
  <c r="F21" i="44" s="1"/>
  <c r="D437" i="53"/>
  <c r="F17" i="44" s="1"/>
  <c r="D435" i="53"/>
  <c r="F15" i="44" s="1"/>
  <c r="D434" i="53"/>
  <c r="D432" i="53"/>
  <c r="F12" i="44" s="1"/>
  <c r="D439" i="53"/>
  <c r="F19" i="44" s="1"/>
  <c r="D436" i="53"/>
  <c r="F16" i="44" s="1"/>
  <c r="D429" i="53"/>
  <c r="F9" i="44" s="1"/>
  <c r="D433" i="53"/>
  <c r="F13" i="44" s="1"/>
  <c r="D431" i="53"/>
  <c r="F11" i="44" s="1"/>
  <c r="D438" i="53"/>
  <c r="F18" i="44" s="1"/>
  <c r="D428" i="53"/>
  <c r="F8" i="44" s="1"/>
  <c r="D430" i="53"/>
  <c r="F10" i="44" s="1"/>
  <c r="D426" i="53"/>
  <c r="F6" i="44" s="1"/>
  <c r="F5" i="44"/>
  <c r="D427" i="53"/>
  <c r="F7" i="44" s="1"/>
  <c r="I433" i="53"/>
  <c r="H433" i="53" s="1"/>
  <c r="I87" i="55"/>
  <c r="H87" i="55" s="1"/>
  <c r="I471" i="53"/>
  <c r="H471" i="53" s="1"/>
  <c r="S116" i="36"/>
  <c r="S138" i="36"/>
  <c r="S204" i="36"/>
  <c r="S292" i="36"/>
  <c r="S94" i="36"/>
  <c r="S270" i="36"/>
  <c r="S160" i="36"/>
  <c r="S182" i="36"/>
  <c r="S248" i="36"/>
  <c r="S336" i="36"/>
  <c r="S72" i="36"/>
  <c r="S50" i="36"/>
  <c r="S226" i="36"/>
  <c r="S314" i="36"/>
  <c r="S13" i="36"/>
  <c r="S10" i="36"/>
  <c r="S25" i="36"/>
  <c r="G86" i="55"/>
  <c r="G471" i="53"/>
  <c r="G430" i="53"/>
  <c r="I434" i="53" l="1"/>
  <c r="H434" i="53" s="1"/>
  <c r="I88" i="55"/>
  <c r="H88" i="55" s="1"/>
  <c r="I472" i="53"/>
  <c r="H472" i="53" s="1"/>
  <c r="AH14" i="36"/>
  <c r="P4" i="21"/>
  <c r="O4" i="21"/>
  <c r="N4" i="21"/>
  <c r="M4" i="21"/>
  <c r="L4" i="21"/>
  <c r="K4" i="21"/>
  <c r="J4" i="21"/>
  <c r="I4" i="21"/>
  <c r="H4" i="21"/>
  <c r="G4" i="21"/>
  <c r="F4" i="21"/>
  <c r="E4" i="21"/>
  <c r="D4" i="21"/>
  <c r="C4" i="21"/>
  <c r="G472" i="53"/>
  <c r="G87" i="55"/>
  <c r="G431" i="53"/>
  <c r="I435" i="53" l="1"/>
  <c r="H435" i="53" s="1"/>
  <c r="I89" i="55"/>
  <c r="H89" i="55" s="1"/>
  <c r="I473" i="53"/>
  <c r="H473" i="53" s="1"/>
  <c r="AH15" i="36"/>
  <c r="G432" i="53"/>
  <c r="G473" i="53"/>
  <c r="G88" i="55"/>
  <c r="I436" i="53" l="1"/>
  <c r="H436" i="53" s="1"/>
  <c r="I90" i="55"/>
  <c r="H90" i="55" s="1"/>
  <c r="I474" i="53"/>
  <c r="H474" i="53" s="1"/>
  <c r="AH16" i="36"/>
  <c r="G433" i="53"/>
  <c r="G474" i="53"/>
  <c r="G89" i="55"/>
  <c r="I437" i="53" l="1"/>
  <c r="H437" i="53" s="1"/>
  <c r="I91" i="55"/>
  <c r="I475" i="53"/>
  <c r="H475" i="53" s="1"/>
  <c r="AH17" i="36"/>
  <c r="G434" i="53"/>
  <c r="G90" i="55"/>
  <c r="H91" i="55" l="1"/>
  <c r="I92" i="55"/>
  <c r="I476" i="53"/>
  <c r="H476" i="53" s="1"/>
  <c r="AH18" i="36"/>
  <c r="I438" i="53"/>
  <c r="H438" i="53" s="1"/>
  <c r="G435" i="53"/>
  <c r="G475" i="53"/>
  <c r="G91" i="55"/>
  <c r="G476" i="53"/>
  <c r="H92" i="55" l="1"/>
  <c r="I93" i="55"/>
  <c r="I94" i="55" s="1"/>
  <c r="AH19" i="36"/>
  <c r="I477" i="53"/>
  <c r="H477" i="53" s="1"/>
  <c r="I439" i="53"/>
  <c r="H439" i="53" s="1"/>
  <c r="G436" i="53"/>
  <c r="G477" i="53"/>
  <c r="G92" i="55"/>
  <c r="H94" i="55" l="1"/>
  <c r="I95" i="55"/>
  <c r="H93" i="55"/>
  <c r="AH20" i="36"/>
  <c r="I478" i="53"/>
  <c r="H478" i="53" s="1"/>
  <c r="I440" i="53"/>
  <c r="H440" i="53" s="1"/>
  <c r="G439" i="53"/>
  <c r="G94" i="55"/>
  <c r="G437" i="53"/>
  <c r="G93" i="55"/>
  <c r="I479" i="53" l="1"/>
  <c r="H479" i="53" s="1"/>
  <c r="H95" i="55"/>
  <c r="I96" i="55"/>
  <c r="I441" i="53"/>
  <c r="H441" i="53" s="1"/>
  <c r="AH21" i="36"/>
  <c r="S22" i="36"/>
  <c r="S19" i="36"/>
  <c r="S16" i="36"/>
  <c r="G438" i="53"/>
  <c r="G478" i="53"/>
  <c r="G95" i="55"/>
  <c r="G440" i="53"/>
  <c r="I97" i="55" l="1"/>
  <c r="H96" i="55"/>
  <c r="I480" i="53"/>
  <c r="H480" i="53" s="1"/>
  <c r="I442" i="53"/>
  <c r="H442" i="53" s="1"/>
  <c r="AH22" i="36"/>
  <c r="S28" i="36"/>
  <c r="N7" i="37"/>
  <c r="N8" i="37"/>
  <c r="N9" i="37"/>
  <c r="N10" i="37"/>
  <c r="N11" i="37"/>
  <c r="N12" i="37"/>
  <c r="N13" i="37"/>
  <c r="N14" i="37"/>
  <c r="N15" i="37"/>
  <c r="N16" i="37"/>
  <c r="N17" i="37"/>
  <c r="N18" i="37"/>
  <c r="N19" i="37"/>
  <c r="N6" i="37"/>
  <c r="B6" i="44"/>
  <c r="B7" i="44"/>
  <c r="B8" i="44"/>
  <c r="B9" i="44"/>
  <c r="B10" i="44"/>
  <c r="B11" i="44"/>
  <c r="B12" i="44"/>
  <c r="B13" i="44"/>
  <c r="B14" i="44"/>
  <c r="B15" i="44"/>
  <c r="B16" i="44"/>
  <c r="B17" i="44"/>
  <c r="B18" i="44"/>
  <c r="B5" i="44"/>
  <c r="G479" i="53"/>
  <c r="G96" i="55"/>
  <c r="G441" i="53"/>
  <c r="I481" i="53" l="1"/>
  <c r="H481" i="53" s="1"/>
  <c r="H97" i="55"/>
  <c r="I98" i="55"/>
  <c r="I443" i="53"/>
  <c r="H443" i="53" s="1"/>
  <c r="AH23" i="36"/>
  <c r="G480" i="53"/>
  <c r="G97" i="55"/>
  <c r="G442" i="53"/>
  <c r="H98" i="55" l="1"/>
  <c r="I99" i="55"/>
  <c r="I482" i="53"/>
  <c r="H482" i="53" s="1"/>
  <c r="I444" i="53"/>
  <c r="H444" i="53" s="1"/>
  <c r="AH24" i="36"/>
  <c r="K5" i="38"/>
  <c r="K6" i="38"/>
  <c r="K7" i="38"/>
  <c r="K8" i="38"/>
  <c r="K9" i="38"/>
  <c r="K10" i="38"/>
  <c r="K11" i="38"/>
  <c r="K12" i="38"/>
  <c r="K13" i="38"/>
  <c r="K14" i="38"/>
  <c r="K15" i="38"/>
  <c r="K16" i="38"/>
  <c r="K17" i="38"/>
  <c r="K4" i="38"/>
  <c r="A6" i="38"/>
  <c r="B6" i="38" s="1"/>
  <c r="A7" i="38"/>
  <c r="B7" i="38" s="1"/>
  <c r="A8" i="38"/>
  <c r="B8" i="38" s="1"/>
  <c r="A9" i="38"/>
  <c r="B9" i="38" s="1"/>
  <c r="A10" i="38"/>
  <c r="B10" i="38" s="1"/>
  <c r="A11" i="38"/>
  <c r="B11" i="38" s="1"/>
  <c r="A12" i="38"/>
  <c r="B12" i="38" s="1"/>
  <c r="A13" i="38"/>
  <c r="B13" i="38" s="1"/>
  <c r="A14" i="38"/>
  <c r="B14" i="38" s="1"/>
  <c r="A15" i="38"/>
  <c r="B15" i="38" s="1"/>
  <c r="A16" i="38"/>
  <c r="B16" i="38" s="1"/>
  <c r="A17" i="38"/>
  <c r="B17" i="38" s="1"/>
  <c r="A5" i="38"/>
  <c r="B5" i="38" s="1"/>
  <c r="A4" i="38"/>
  <c r="B4" i="38" s="1"/>
  <c r="A7" i="37"/>
  <c r="B7" i="37" s="1"/>
  <c r="F7" i="37" s="1"/>
  <c r="A8" i="37"/>
  <c r="B8" i="37" s="1"/>
  <c r="F8" i="37" s="1"/>
  <c r="A9" i="37"/>
  <c r="B9" i="37" s="1"/>
  <c r="F9" i="37" s="1"/>
  <c r="A10" i="37"/>
  <c r="B10" i="37" s="1"/>
  <c r="A11" i="37"/>
  <c r="B11" i="37" s="1"/>
  <c r="A12" i="37"/>
  <c r="B12" i="37" s="1"/>
  <c r="A13" i="37"/>
  <c r="B13" i="37" s="1"/>
  <c r="A14" i="37"/>
  <c r="B14" i="37" s="1"/>
  <c r="A15" i="37"/>
  <c r="B15" i="37" s="1"/>
  <c r="A16" i="37"/>
  <c r="B16" i="37" s="1"/>
  <c r="A17" i="37"/>
  <c r="B17" i="37" s="1"/>
  <c r="A18" i="37"/>
  <c r="B18" i="37" s="1"/>
  <c r="A19" i="37"/>
  <c r="B19" i="37" s="1"/>
  <c r="X13" i="36"/>
  <c r="AD13" i="36" s="1"/>
  <c r="X14" i="36"/>
  <c r="AD14" i="36" s="1"/>
  <c r="X15" i="36"/>
  <c r="AD15" i="36" s="1"/>
  <c r="X16" i="36"/>
  <c r="AD16" i="36" s="1"/>
  <c r="X17" i="36"/>
  <c r="AD17" i="36" s="1"/>
  <c r="F10" i="36"/>
  <c r="G443" i="53"/>
  <c r="G98" i="55"/>
  <c r="G481" i="53"/>
  <c r="I483" i="53" l="1"/>
  <c r="H483" i="53" s="1"/>
  <c r="H99" i="55"/>
  <c r="I100" i="55"/>
  <c r="F14" i="37"/>
  <c r="J14" i="37"/>
  <c r="J17" i="37"/>
  <c r="F17" i="37"/>
  <c r="J13" i="37"/>
  <c r="F13" i="37"/>
  <c r="J9" i="37"/>
  <c r="F18" i="37"/>
  <c r="J18" i="37"/>
  <c r="J16" i="37"/>
  <c r="F16" i="37"/>
  <c r="J8" i="37"/>
  <c r="F10" i="37"/>
  <c r="J10" i="37"/>
  <c r="J12" i="37"/>
  <c r="F12" i="37"/>
  <c r="F19" i="37"/>
  <c r="J19" i="37"/>
  <c r="J15" i="37"/>
  <c r="F11" i="37"/>
  <c r="J11" i="37"/>
  <c r="J7" i="37"/>
  <c r="I445" i="53"/>
  <c r="H445" i="53" s="1"/>
  <c r="AH25" i="36"/>
  <c r="A9" i="35"/>
  <c r="D9" i="35" s="1"/>
  <c r="A10" i="35"/>
  <c r="D10" i="35" s="1"/>
  <c r="A11" i="35"/>
  <c r="D11" i="35" s="1"/>
  <c r="A12" i="35"/>
  <c r="D12" i="35" s="1"/>
  <c r="A13" i="35"/>
  <c r="D13" i="35" s="1"/>
  <c r="A14" i="35"/>
  <c r="D14" i="35" s="1"/>
  <c r="A15" i="35"/>
  <c r="D15" i="35" s="1"/>
  <c r="A16" i="35"/>
  <c r="D16" i="35" s="1"/>
  <c r="A17" i="35"/>
  <c r="D17" i="35" s="1"/>
  <c r="A18" i="35"/>
  <c r="D18" i="35" s="1"/>
  <c r="A19" i="35"/>
  <c r="D19" i="35" s="1"/>
  <c r="A20" i="35"/>
  <c r="D20" i="35" s="1"/>
  <c r="A8" i="35"/>
  <c r="D8" i="35" s="1"/>
  <c r="G444" i="53"/>
  <c r="G482" i="53"/>
  <c r="G99" i="55"/>
  <c r="H100" i="55" l="1"/>
  <c r="I101" i="55"/>
  <c r="I484" i="53"/>
  <c r="H484" i="53" s="1"/>
  <c r="O7" i="37"/>
  <c r="D6" i="44" s="1"/>
  <c r="O15" i="37"/>
  <c r="D14" i="44" s="1"/>
  <c r="O12" i="37"/>
  <c r="D11" i="44" s="1"/>
  <c r="O10" i="37"/>
  <c r="D9" i="44" s="1"/>
  <c r="O16" i="37"/>
  <c r="D15" i="44" s="1"/>
  <c r="O17" i="37"/>
  <c r="D16" i="44" s="1"/>
  <c r="O11" i="37"/>
  <c r="D10" i="44" s="1"/>
  <c r="O19" i="37"/>
  <c r="D18" i="44" s="1"/>
  <c r="O9" i="37"/>
  <c r="D8" i="44" s="1"/>
  <c r="O8" i="37"/>
  <c r="D7" i="44" s="1"/>
  <c r="O18" i="37"/>
  <c r="D17" i="44" s="1"/>
  <c r="O13" i="37"/>
  <c r="D12" i="44" s="1"/>
  <c r="O14" i="37"/>
  <c r="D13" i="44" s="1"/>
  <c r="I446" i="53"/>
  <c r="H446" i="53" s="1"/>
  <c r="AH26" i="36"/>
  <c r="AH27" i="36" s="1"/>
  <c r="AH28" i="36" s="1"/>
  <c r="AH29" i="36" s="1"/>
  <c r="AH30" i="36" s="1"/>
  <c r="AH31" i="36" s="1"/>
  <c r="AH32" i="36" s="1"/>
  <c r="AH33" i="36" s="1"/>
  <c r="AH34" i="36" s="1"/>
  <c r="AH35" i="36" s="1"/>
  <c r="AH36" i="36" s="1"/>
  <c r="AH37" i="36" s="1"/>
  <c r="AH38" i="36" s="1"/>
  <c r="AH39" i="36" s="1"/>
  <c r="AH40" i="36" s="1"/>
  <c r="AH41" i="36" s="1"/>
  <c r="G445" i="53"/>
  <c r="G483" i="53"/>
  <c r="G100" i="55"/>
  <c r="I485" i="53" l="1"/>
  <c r="H485" i="53" s="1"/>
  <c r="H101" i="55"/>
  <c r="I102" i="55"/>
  <c r="I447" i="53"/>
  <c r="H447" i="53" s="1"/>
  <c r="A6" i="37"/>
  <c r="B6" i="37" s="1"/>
  <c r="F6" i="37" s="1"/>
  <c r="G484" i="53"/>
  <c r="G101" i="55"/>
  <c r="H102" i="55" l="1"/>
  <c r="I103" i="55"/>
  <c r="I486" i="53"/>
  <c r="H486" i="53" s="1"/>
  <c r="I448" i="53"/>
  <c r="H448" i="53" s="1"/>
  <c r="J6" i="37"/>
  <c r="P6" i="36"/>
  <c r="G485" i="53"/>
  <c r="G447" i="53"/>
  <c r="G102" i="55"/>
  <c r="I487" i="53" l="1"/>
  <c r="H487" i="53" s="1"/>
  <c r="H103" i="55"/>
  <c r="I104" i="55"/>
  <c r="S403" i="36"/>
  <c r="S447" i="36"/>
  <c r="B446" i="36" s="1"/>
  <c r="S469" i="36"/>
  <c r="S513" i="36"/>
  <c r="S557" i="36"/>
  <c r="S645" i="36"/>
  <c r="S623" i="36"/>
  <c r="S601" i="36"/>
  <c r="S667" i="36"/>
  <c r="S491" i="36"/>
  <c r="S535" i="36"/>
  <c r="S579" i="36"/>
  <c r="S425" i="36"/>
  <c r="I449" i="53"/>
  <c r="H449" i="53" s="1"/>
  <c r="S381" i="36"/>
  <c r="S359" i="36"/>
  <c r="S29" i="36"/>
  <c r="T28" i="36" s="1"/>
  <c r="S139" i="36"/>
  <c r="S117" i="36"/>
  <c r="S293" i="36"/>
  <c r="S205" i="36"/>
  <c r="S73" i="36"/>
  <c r="S249" i="36"/>
  <c r="S227" i="36"/>
  <c r="S161" i="36"/>
  <c r="S183" i="36"/>
  <c r="S271" i="36"/>
  <c r="B270" i="36" s="1"/>
  <c r="S337" i="36"/>
  <c r="S95" i="36"/>
  <c r="S315" i="36"/>
  <c r="S51" i="36"/>
  <c r="A7" i="35"/>
  <c r="D7" i="35" s="1"/>
  <c r="G448" i="53"/>
  <c r="G486" i="53"/>
  <c r="AE12" i="36"/>
  <c r="G103" i="55"/>
  <c r="U5" i="21" l="1"/>
  <c r="Y5" i="21"/>
  <c r="V5" i="21"/>
  <c r="Z5" i="21"/>
  <c r="S5" i="21"/>
  <c r="W5" i="21"/>
  <c r="T5" i="21"/>
  <c r="X5" i="21"/>
  <c r="AB5" i="21"/>
  <c r="AF5" i="21"/>
  <c r="AD5" i="21"/>
  <c r="AC5" i="21"/>
  <c r="AA5" i="21"/>
  <c r="AE5" i="21"/>
  <c r="I105" i="55"/>
  <c r="H104" i="55"/>
  <c r="I488" i="53"/>
  <c r="H488" i="53" s="1"/>
  <c r="T644" i="36"/>
  <c r="B644" i="36"/>
  <c r="B666" i="36"/>
  <c r="T666" i="36"/>
  <c r="B512" i="36"/>
  <c r="T512" i="36"/>
  <c r="B490" i="36"/>
  <c r="T490" i="36"/>
  <c r="T446" i="36"/>
  <c r="T424" i="36"/>
  <c r="B424" i="36"/>
  <c r="B556" i="36"/>
  <c r="T556" i="36"/>
  <c r="B402" i="36"/>
  <c r="T402" i="36"/>
  <c r="B578" i="36"/>
  <c r="T578" i="36"/>
  <c r="T600" i="36"/>
  <c r="B600" i="36"/>
  <c r="T534" i="36"/>
  <c r="B534" i="36"/>
  <c r="B622" i="36"/>
  <c r="T622" i="36"/>
  <c r="B468" i="36"/>
  <c r="T468" i="36"/>
  <c r="I450" i="53"/>
  <c r="H450" i="53" s="1"/>
  <c r="H5" i="21"/>
  <c r="L5" i="21"/>
  <c r="P5" i="21"/>
  <c r="G5" i="21"/>
  <c r="I5" i="21"/>
  <c r="M5" i="21"/>
  <c r="Q5" i="21"/>
  <c r="F5" i="21"/>
  <c r="N5" i="21"/>
  <c r="J5" i="21"/>
  <c r="K5" i="21"/>
  <c r="O5" i="21"/>
  <c r="R5" i="21"/>
  <c r="B358" i="36"/>
  <c r="T358" i="36"/>
  <c r="T380" i="36"/>
  <c r="B380" i="36"/>
  <c r="C5" i="21"/>
  <c r="D5" i="21"/>
  <c r="E5" i="21"/>
  <c r="Y12" i="36"/>
  <c r="Z12" i="36" s="1"/>
  <c r="C5" i="44" s="1"/>
  <c r="B160" i="36"/>
  <c r="T160" i="36"/>
  <c r="T204" i="36"/>
  <c r="B204" i="36"/>
  <c r="T336" i="36"/>
  <c r="B336" i="36"/>
  <c r="T226" i="36"/>
  <c r="B226" i="36"/>
  <c r="B292" i="36"/>
  <c r="T292" i="36"/>
  <c r="T94" i="36"/>
  <c r="B94" i="36"/>
  <c r="T50" i="36"/>
  <c r="B50" i="36"/>
  <c r="T270" i="36"/>
  <c r="B248" i="36"/>
  <c r="T248" i="36"/>
  <c r="B116" i="36"/>
  <c r="T116" i="36"/>
  <c r="T314" i="36"/>
  <c r="B314" i="36"/>
  <c r="T182" i="36"/>
  <c r="B182" i="36"/>
  <c r="T72" i="36"/>
  <c r="B72" i="36"/>
  <c r="B138" i="36"/>
  <c r="T138" i="36"/>
  <c r="O6" i="37"/>
  <c r="D5" i="44" s="1"/>
  <c r="B28" i="36"/>
  <c r="AE18" i="36"/>
  <c r="AE31" i="36"/>
  <c r="AE22" i="36"/>
  <c r="AE15" i="36"/>
  <c r="AE27" i="36"/>
  <c r="AE20" i="36"/>
  <c r="G487" i="53"/>
  <c r="G449" i="53"/>
  <c r="AE38" i="36"/>
  <c r="AE36" i="36"/>
  <c r="AE40" i="36"/>
  <c r="AE39" i="36"/>
  <c r="AE26" i="36"/>
  <c r="AE24" i="36"/>
  <c r="AE32" i="36"/>
  <c r="AE16" i="36"/>
  <c r="AE23" i="36"/>
  <c r="AE34" i="36"/>
  <c r="AE41" i="36"/>
  <c r="AE25" i="36"/>
  <c r="AE19" i="36"/>
  <c r="AE33" i="36"/>
  <c r="G104" i="55"/>
  <c r="AE13" i="36"/>
  <c r="AE29" i="36"/>
  <c r="AE14" i="36"/>
  <c r="AE30" i="36"/>
  <c r="AE28" i="36"/>
  <c r="AE21" i="36"/>
  <c r="AE17" i="36"/>
  <c r="AE37" i="36"/>
  <c r="AE35" i="36"/>
  <c r="H5" i="44" l="1"/>
  <c r="H105" i="55"/>
  <c r="I106" i="55"/>
  <c r="I489" i="53"/>
  <c r="H489" i="53" s="1"/>
  <c r="Y39" i="36"/>
  <c r="Z39" i="36" s="1"/>
  <c r="C32" i="44" s="1"/>
  <c r="Y38" i="36"/>
  <c r="Z38" i="36" s="1"/>
  <c r="C31" i="44" s="1"/>
  <c r="Y37" i="36"/>
  <c r="Z37" i="36" s="1"/>
  <c r="C30" i="44" s="1"/>
  <c r="Y36" i="36"/>
  <c r="Z36" i="36" s="1"/>
  <c r="C29" i="44" s="1"/>
  <c r="Y40" i="36"/>
  <c r="Z40" i="36" s="1"/>
  <c r="C33" i="44" s="1"/>
  <c r="Y28" i="36"/>
  <c r="Z28" i="36" s="1"/>
  <c r="Y34" i="36"/>
  <c r="Z34" i="36" s="1"/>
  <c r="C27" i="44" s="1"/>
  <c r="Y32" i="36"/>
  <c r="Z32" i="36" s="1"/>
  <c r="C25" i="44" s="1"/>
  <c r="Y29" i="36"/>
  <c r="Z29" i="36" s="1"/>
  <c r="C22" i="44" s="1"/>
  <c r="Y31" i="36"/>
  <c r="Z31" i="36" s="1"/>
  <c r="C24" i="44" s="1"/>
  <c r="Y35" i="36"/>
  <c r="Z35" i="36" s="1"/>
  <c r="C28" i="44" s="1"/>
  <c r="Y33" i="36"/>
  <c r="Z33" i="36" s="1"/>
  <c r="C26" i="44" s="1"/>
  <c r="Y30" i="36"/>
  <c r="Z30" i="36" s="1"/>
  <c r="C23" i="44" s="1"/>
  <c r="I451" i="53"/>
  <c r="H451" i="53" s="1"/>
  <c r="Y27" i="36"/>
  <c r="Z27" i="36" s="1"/>
  <c r="Y26" i="36"/>
  <c r="Z26" i="36" s="1"/>
  <c r="C19" i="44" s="1"/>
  <c r="Y17" i="36"/>
  <c r="Z17" i="36" s="1"/>
  <c r="C10" i="44" s="1"/>
  <c r="H10" i="44" s="1"/>
  <c r="Y24" i="36"/>
  <c r="Z24" i="36" s="1"/>
  <c r="C17" i="44" s="1"/>
  <c r="Y23" i="36"/>
  <c r="Z23" i="36" s="1"/>
  <c r="C16" i="44" s="1"/>
  <c r="H16" i="44" s="1"/>
  <c r="Y21" i="36"/>
  <c r="Z21" i="36" s="1"/>
  <c r="C14" i="44" s="1"/>
  <c r="H14" i="44" s="1"/>
  <c r="Y19" i="36"/>
  <c r="Z19" i="36" s="1"/>
  <c r="C12" i="44" s="1"/>
  <c r="H12" i="44" s="1"/>
  <c r="Y18" i="36"/>
  <c r="Z18" i="36" s="1"/>
  <c r="C11" i="44" s="1"/>
  <c r="H11" i="44" s="1"/>
  <c r="Y13" i="36"/>
  <c r="Z13" i="36" s="1"/>
  <c r="C6" i="44" s="1"/>
  <c r="H6" i="44" s="1"/>
  <c r="Y20" i="36"/>
  <c r="Z20" i="36" s="1"/>
  <c r="C13" i="44" s="1"/>
  <c r="H13" i="44" s="1"/>
  <c r="Y22" i="36"/>
  <c r="Z22" i="36" s="1"/>
  <c r="C15" i="44" s="1"/>
  <c r="H15" i="44" s="1"/>
  <c r="Y16" i="36"/>
  <c r="Z16" i="36" s="1"/>
  <c r="C9" i="44" s="1"/>
  <c r="H9" i="44" s="1"/>
  <c r="Y25" i="36"/>
  <c r="Z25" i="36" s="1"/>
  <c r="C18" i="44" s="1"/>
  <c r="Y14" i="36"/>
  <c r="Z14" i="36" s="1"/>
  <c r="C7" i="44" s="1"/>
  <c r="H7" i="44" s="1"/>
  <c r="Y15" i="36"/>
  <c r="Z15" i="36" s="1"/>
  <c r="C8" i="44" s="1"/>
  <c r="H8" i="44" s="1"/>
  <c r="G488" i="53"/>
  <c r="G105" i="55"/>
  <c r="G450" i="53"/>
  <c r="H22" i="44" l="1"/>
  <c r="F31" i="56" s="1"/>
  <c r="H32" i="44"/>
  <c r="F41" i="56" s="1"/>
  <c r="BF8" i="28" s="1"/>
  <c r="H19" i="44"/>
  <c r="F28" i="56" s="1"/>
  <c r="H25" i="44"/>
  <c r="F34" i="56" s="1"/>
  <c r="H29" i="44"/>
  <c r="F38" i="56" s="1"/>
  <c r="H33" i="44"/>
  <c r="F42" i="56" s="1"/>
  <c r="BH8" i="28" s="1"/>
  <c r="H28" i="44"/>
  <c r="F37" i="56" s="1"/>
  <c r="H30" i="44"/>
  <c r="F39" i="56" s="1"/>
  <c r="H23" i="44"/>
  <c r="F32" i="56" s="1"/>
  <c r="H18" i="44"/>
  <c r="F27" i="56" s="1"/>
  <c r="H27" i="44"/>
  <c r="F36" i="56" s="1"/>
  <c r="L36" i="56" s="1"/>
  <c r="H17" i="44"/>
  <c r="F26" i="56" s="1"/>
  <c r="H24" i="44"/>
  <c r="F33" i="56" s="1"/>
  <c r="H31" i="44"/>
  <c r="F40" i="56" s="1"/>
  <c r="I490" i="53"/>
  <c r="H490" i="53" s="1"/>
  <c r="H106" i="55"/>
  <c r="I107" i="55"/>
  <c r="H107" i="55" s="1"/>
  <c r="F15" i="56"/>
  <c r="Y41" i="36"/>
  <c r="Z41" i="36" s="1"/>
  <c r="F18" i="56"/>
  <c r="F16" i="56"/>
  <c r="F22" i="56"/>
  <c r="L22" i="56" s="1"/>
  <c r="F23" i="56"/>
  <c r="L23" i="56" s="1"/>
  <c r="F20" i="56"/>
  <c r="F25" i="56"/>
  <c r="L25" i="56" s="1"/>
  <c r="F17" i="56"/>
  <c r="F24" i="56"/>
  <c r="F21" i="56"/>
  <c r="F19" i="56"/>
  <c r="I452" i="53"/>
  <c r="H452" i="53" s="1"/>
  <c r="C20" i="44"/>
  <c r="H20" i="44" s="1"/>
  <c r="G106" i="55"/>
  <c r="G451" i="53"/>
  <c r="G489" i="53"/>
  <c r="G107" i="55"/>
  <c r="G32" i="56" l="1"/>
  <c r="I32" i="56" s="1"/>
  <c r="L32" i="56"/>
  <c r="H32" i="56"/>
  <c r="AN8" i="28"/>
  <c r="AN339" i="28" s="1"/>
  <c r="AO339" i="28" s="1"/>
  <c r="G28" i="56"/>
  <c r="H28" i="56"/>
  <c r="AX8" i="28"/>
  <c r="AX50" i="28" s="1"/>
  <c r="AY50" i="28" s="1"/>
  <c r="N37" i="56"/>
  <c r="J37" i="56"/>
  <c r="L37" i="56"/>
  <c r="H37" i="56"/>
  <c r="G37" i="56"/>
  <c r="I37" i="56" s="1"/>
  <c r="K37" i="56"/>
  <c r="G38" i="56"/>
  <c r="N38" i="56"/>
  <c r="L38" i="56"/>
  <c r="J38" i="56"/>
  <c r="K38" i="56"/>
  <c r="AZ8" i="28"/>
  <c r="H38" i="56"/>
  <c r="G33" i="56"/>
  <c r="AP8" i="28"/>
  <c r="AP342" i="28" s="1"/>
  <c r="H33" i="56"/>
  <c r="G31" i="56"/>
  <c r="H31" i="56"/>
  <c r="AL8" i="28"/>
  <c r="AL62" i="28" s="1"/>
  <c r="H36" i="56"/>
  <c r="G27" i="56"/>
  <c r="H27" i="56"/>
  <c r="L41" i="56"/>
  <c r="J41" i="56"/>
  <c r="N41" i="56"/>
  <c r="K41" i="56"/>
  <c r="G40" i="56"/>
  <c r="I40" i="56" s="1"/>
  <c r="J40" i="56"/>
  <c r="BD8" i="28"/>
  <c r="K40" i="56"/>
  <c r="L40" i="56"/>
  <c r="N40" i="56"/>
  <c r="G39" i="56"/>
  <c r="BB8" i="28"/>
  <c r="H39" i="56"/>
  <c r="G26" i="56"/>
  <c r="H26" i="56"/>
  <c r="G34" i="56"/>
  <c r="I34" i="56" s="1"/>
  <c r="AR8" i="28"/>
  <c r="AR341" i="28" s="1"/>
  <c r="AS341" i="28" s="1"/>
  <c r="L34" i="56"/>
  <c r="H34" i="56"/>
  <c r="N42" i="56"/>
  <c r="J42" i="56"/>
  <c r="K42" i="56"/>
  <c r="L42" i="56"/>
  <c r="AV8" i="28"/>
  <c r="AV331" i="28" s="1"/>
  <c r="AW331" i="28" s="1"/>
  <c r="G36" i="56"/>
  <c r="I36" i="56" s="1"/>
  <c r="H40" i="56"/>
  <c r="I491" i="53"/>
  <c r="H491" i="53" s="1"/>
  <c r="G15" i="56"/>
  <c r="H15" i="56"/>
  <c r="C21" i="44"/>
  <c r="C34" i="44"/>
  <c r="G19" i="56"/>
  <c r="H19" i="56"/>
  <c r="H25" i="56"/>
  <c r="G25" i="56"/>
  <c r="I25" i="56" s="1"/>
  <c r="H16" i="56"/>
  <c r="G16" i="56"/>
  <c r="H17" i="56"/>
  <c r="G17" i="56"/>
  <c r="H21" i="56"/>
  <c r="G21" i="56"/>
  <c r="H20" i="56"/>
  <c r="G20" i="56"/>
  <c r="G18" i="56"/>
  <c r="H18" i="56"/>
  <c r="G22" i="56"/>
  <c r="I22" i="56" s="1"/>
  <c r="H22" i="56"/>
  <c r="H24" i="56"/>
  <c r="G24" i="56"/>
  <c r="G23" i="56"/>
  <c r="H23" i="56"/>
  <c r="T8" i="28"/>
  <c r="J8" i="28"/>
  <c r="P8" i="28"/>
  <c r="R8" i="28"/>
  <c r="L8" i="28"/>
  <c r="H8" i="28"/>
  <c r="X8" i="28"/>
  <c r="N8" i="28"/>
  <c r="V8" i="28"/>
  <c r="Z8" i="28"/>
  <c r="F29" i="56"/>
  <c r="I453" i="53"/>
  <c r="H453" i="53" s="1"/>
  <c r="AD8" i="28"/>
  <c r="AB8" i="28"/>
  <c r="G490" i="53"/>
  <c r="G452" i="53"/>
  <c r="BD14" i="28" l="1"/>
  <c r="BD15" i="28"/>
  <c r="BE15" i="28" s="1"/>
  <c r="BD17" i="28"/>
  <c r="BE17" i="28" s="1"/>
  <c r="BD19" i="28"/>
  <c r="BE19" i="28" s="1"/>
  <c r="BD21" i="28"/>
  <c r="BE21" i="28" s="1"/>
  <c r="BD23" i="28"/>
  <c r="BE23" i="28" s="1"/>
  <c r="BD25" i="28"/>
  <c r="BE25" i="28" s="1"/>
  <c r="BD27" i="28"/>
  <c r="BE27" i="28" s="1"/>
  <c r="BD29" i="28"/>
  <c r="BE29" i="28" s="1"/>
  <c r="BD31" i="28"/>
  <c r="BE31" i="28" s="1"/>
  <c r="BD33" i="28"/>
  <c r="BE33" i="28" s="1"/>
  <c r="BD35" i="28"/>
  <c r="BE35" i="28" s="1"/>
  <c r="BD37" i="28"/>
  <c r="BE37" i="28" s="1"/>
  <c r="BD39" i="28"/>
  <c r="BE39" i="28" s="1"/>
  <c r="BD41" i="28"/>
  <c r="BE41" i="28" s="1"/>
  <c r="BD43" i="28"/>
  <c r="BE43" i="28" s="1"/>
  <c r="BD45" i="28"/>
  <c r="BE45" i="28" s="1"/>
  <c r="BD47" i="28"/>
  <c r="BE47" i="28" s="1"/>
  <c r="BD49" i="28"/>
  <c r="BE49" i="28" s="1"/>
  <c r="BD51" i="28"/>
  <c r="BE51" i="28" s="1"/>
  <c r="BD53" i="28"/>
  <c r="BE53" i="28" s="1"/>
  <c r="BD55" i="28"/>
  <c r="BE55" i="28" s="1"/>
  <c r="BD57" i="28"/>
  <c r="BE57" i="28" s="1"/>
  <c r="BD59" i="28"/>
  <c r="BE59" i="28" s="1"/>
  <c r="BD61" i="28"/>
  <c r="BE61" i="28" s="1"/>
  <c r="BD63" i="28"/>
  <c r="BE63" i="28" s="1"/>
  <c r="BD65" i="28"/>
  <c r="BE65" i="28" s="1"/>
  <c r="BD67" i="28"/>
  <c r="BE67" i="28" s="1"/>
  <c r="BD69" i="28"/>
  <c r="BE69" i="28" s="1"/>
  <c r="BD71" i="28"/>
  <c r="BE71" i="28" s="1"/>
  <c r="BD73" i="28"/>
  <c r="BE73" i="28" s="1"/>
  <c r="BD75" i="28"/>
  <c r="BE75" i="28" s="1"/>
  <c r="BD77" i="28"/>
  <c r="BE77" i="28" s="1"/>
  <c r="BD79" i="28"/>
  <c r="BE79" i="28" s="1"/>
  <c r="BD81" i="28"/>
  <c r="BE81" i="28" s="1"/>
  <c r="BD83" i="28"/>
  <c r="BE83" i="28" s="1"/>
  <c r="BD85" i="28"/>
  <c r="BE85" i="28" s="1"/>
  <c r="BD87" i="28"/>
  <c r="BE87" i="28" s="1"/>
  <c r="BD89" i="28"/>
  <c r="BE89" i="28" s="1"/>
  <c r="BD91" i="28"/>
  <c r="BE91" i="28" s="1"/>
  <c r="BD16" i="28"/>
  <c r="BE16" i="28" s="1"/>
  <c r="BD18" i="28"/>
  <c r="BE18" i="28" s="1"/>
  <c r="BD20" i="28"/>
  <c r="BE20" i="28" s="1"/>
  <c r="BD22" i="28"/>
  <c r="BE22" i="28" s="1"/>
  <c r="BD24" i="28"/>
  <c r="BE24" i="28" s="1"/>
  <c r="BD26" i="28"/>
  <c r="BE26" i="28" s="1"/>
  <c r="BD28" i="28"/>
  <c r="BE28" i="28" s="1"/>
  <c r="BD30" i="28"/>
  <c r="BE30" i="28" s="1"/>
  <c r="BD32" i="28"/>
  <c r="BE32" i="28" s="1"/>
  <c r="BD34" i="28"/>
  <c r="BE34" i="28" s="1"/>
  <c r="BD36" i="28"/>
  <c r="BE36" i="28" s="1"/>
  <c r="BD38" i="28"/>
  <c r="BE38" i="28" s="1"/>
  <c r="BD40" i="28"/>
  <c r="BE40" i="28" s="1"/>
  <c r="BD42" i="28"/>
  <c r="BE42" i="28" s="1"/>
  <c r="BD44" i="28"/>
  <c r="BE44" i="28" s="1"/>
  <c r="BD46" i="28"/>
  <c r="BE46" i="28" s="1"/>
  <c r="BD48" i="28"/>
  <c r="BE48" i="28" s="1"/>
  <c r="BD50" i="28"/>
  <c r="BE50" i="28" s="1"/>
  <c r="BD52" i="28"/>
  <c r="BE52" i="28" s="1"/>
  <c r="BD54" i="28"/>
  <c r="BE54" i="28" s="1"/>
  <c r="BD56" i="28"/>
  <c r="BE56" i="28" s="1"/>
  <c r="BD58" i="28"/>
  <c r="BE58" i="28" s="1"/>
  <c r="BD60" i="28"/>
  <c r="BE60" i="28" s="1"/>
  <c r="BD62" i="28"/>
  <c r="BE62" i="28" s="1"/>
  <c r="BD64" i="28"/>
  <c r="BE64" i="28" s="1"/>
  <c r="BD66" i="28"/>
  <c r="BE66" i="28" s="1"/>
  <c r="BD68" i="28"/>
  <c r="BE68" i="28" s="1"/>
  <c r="BD70" i="28"/>
  <c r="BE70" i="28" s="1"/>
  <c r="BD72" i="28"/>
  <c r="BE72" i="28" s="1"/>
  <c r="BD74" i="28"/>
  <c r="BE74" i="28" s="1"/>
  <c r="BD76" i="28"/>
  <c r="BE76" i="28" s="1"/>
  <c r="BD78" i="28"/>
  <c r="BE78" i="28" s="1"/>
  <c r="BD80" i="28"/>
  <c r="BE80" i="28" s="1"/>
  <c r="BD82" i="28"/>
  <c r="BE82" i="28" s="1"/>
  <c r="BD84" i="28"/>
  <c r="BE84" i="28" s="1"/>
  <c r="BD86" i="28"/>
  <c r="BE86" i="28" s="1"/>
  <c r="BD88" i="28"/>
  <c r="BE88" i="28" s="1"/>
  <c r="BD90" i="28"/>
  <c r="BE90" i="28" s="1"/>
  <c r="BD92" i="28"/>
  <c r="BE92" i="28" s="1"/>
  <c r="BD94" i="28"/>
  <c r="BE94" i="28" s="1"/>
  <c r="BD96" i="28"/>
  <c r="BE96" i="28" s="1"/>
  <c r="BD98" i="28"/>
  <c r="BE98" i="28" s="1"/>
  <c r="BD100" i="28"/>
  <c r="BE100" i="28" s="1"/>
  <c r="BD102" i="28"/>
  <c r="BE102" i="28" s="1"/>
  <c r="BD104" i="28"/>
  <c r="BE104" i="28" s="1"/>
  <c r="BD101" i="28"/>
  <c r="BE101" i="28" s="1"/>
  <c r="BD93" i="28"/>
  <c r="BE93" i="28" s="1"/>
  <c r="BD99" i="28"/>
  <c r="BE99" i="28" s="1"/>
  <c r="BD97" i="28"/>
  <c r="BE97" i="28" s="1"/>
  <c r="BD95" i="28"/>
  <c r="BE95" i="28" s="1"/>
  <c r="BD103" i="28"/>
  <c r="BE103" i="28" s="1"/>
  <c r="BB14" i="28"/>
  <c r="BB15" i="28"/>
  <c r="BB17" i="28"/>
  <c r="BB19" i="28"/>
  <c r="BB21" i="28"/>
  <c r="BB23" i="28"/>
  <c r="BB25" i="28"/>
  <c r="BB27" i="28"/>
  <c r="BB29" i="28"/>
  <c r="BB31" i="28"/>
  <c r="BB33" i="28"/>
  <c r="BB35" i="28"/>
  <c r="BB37" i="28"/>
  <c r="BB39" i="28"/>
  <c r="BB41" i="28"/>
  <c r="BB43" i="28"/>
  <c r="BB45" i="28"/>
  <c r="BB47" i="28"/>
  <c r="BB49" i="28"/>
  <c r="BB51" i="28"/>
  <c r="BB53" i="28"/>
  <c r="BB55" i="28"/>
  <c r="BB57" i="28"/>
  <c r="BB59" i="28"/>
  <c r="BB61" i="28"/>
  <c r="BB63" i="28"/>
  <c r="BB65" i="28"/>
  <c r="BB67" i="28"/>
  <c r="BB69" i="28"/>
  <c r="BB71" i="28"/>
  <c r="BB73" i="28"/>
  <c r="BB75" i="28"/>
  <c r="BB77" i="28"/>
  <c r="BB79" i="28"/>
  <c r="BB81" i="28"/>
  <c r="BB83" i="28"/>
  <c r="BB85" i="28"/>
  <c r="BB87" i="28"/>
  <c r="BB89" i="28"/>
  <c r="BB91" i="28"/>
  <c r="BB93" i="28"/>
  <c r="BB95" i="28"/>
  <c r="BB97" i="28"/>
  <c r="BB99" i="28"/>
  <c r="BB101" i="28"/>
  <c r="BB103" i="28"/>
  <c r="BB16" i="28"/>
  <c r="BB18" i="28"/>
  <c r="BB20" i="28"/>
  <c r="BB22" i="28"/>
  <c r="BB24" i="28"/>
  <c r="BB26" i="28"/>
  <c r="BB28" i="28"/>
  <c r="BB30" i="28"/>
  <c r="BB32" i="28"/>
  <c r="BB34" i="28"/>
  <c r="BB36" i="28"/>
  <c r="BB38" i="28"/>
  <c r="BB40" i="28"/>
  <c r="BB42" i="28"/>
  <c r="BB44" i="28"/>
  <c r="BB46" i="28"/>
  <c r="BB48" i="28"/>
  <c r="BB50" i="28"/>
  <c r="BB52" i="28"/>
  <c r="BB54" i="28"/>
  <c r="BB56" i="28"/>
  <c r="BB58" i="28"/>
  <c r="BB60" i="28"/>
  <c r="BB62" i="28"/>
  <c r="BB64" i="28"/>
  <c r="BB66" i="28"/>
  <c r="BB68" i="28"/>
  <c r="BB70" i="28"/>
  <c r="BB72" i="28"/>
  <c r="BB74" i="28"/>
  <c r="BB76" i="28"/>
  <c r="BB78" i="28"/>
  <c r="BB80" i="28"/>
  <c r="BB82" i="28"/>
  <c r="BB84" i="28"/>
  <c r="BB86" i="28"/>
  <c r="BB88" i="28"/>
  <c r="BB90" i="28"/>
  <c r="BB92" i="28"/>
  <c r="BB94" i="28"/>
  <c r="BB96" i="28"/>
  <c r="BB98" i="28"/>
  <c r="BB100" i="28"/>
  <c r="BB102" i="28"/>
  <c r="BB104" i="28"/>
  <c r="BD129" i="28"/>
  <c r="BD130" i="28"/>
  <c r="BE130" i="28" s="1"/>
  <c r="BD132" i="28"/>
  <c r="BE132" i="28" s="1"/>
  <c r="BD134" i="28"/>
  <c r="BE134" i="28" s="1"/>
  <c r="BD136" i="28"/>
  <c r="BE136" i="28" s="1"/>
  <c r="BD138" i="28"/>
  <c r="BE138" i="28" s="1"/>
  <c r="BD140" i="28"/>
  <c r="BE140" i="28" s="1"/>
  <c r="BD142" i="28"/>
  <c r="BE142" i="28" s="1"/>
  <c r="BD144" i="28"/>
  <c r="BE144" i="28" s="1"/>
  <c r="BD146" i="28"/>
  <c r="BE146" i="28" s="1"/>
  <c r="BD148" i="28"/>
  <c r="BE148" i="28" s="1"/>
  <c r="BD150" i="28"/>
  <c r="BE150" i="28" s="1"/>
  <c r="BD152" i="28"/>
  <c r="BE152" i="28" s="1"/>
  <c r="BD154" i="28"/>
  <c r="BE154" i="28" s="1"/>
  <c r="BD156" i="28"/>
  <c r="BE156" i="28" s="1"/>
  <c r="BD158" i="28"/>
  <c r="BE158" i="28" s="1"/>
  <c r="BD160" i="28"/>
  <c r="BE160" i="28" s="1"/>
  <c r="BD162" i="28"/>
  <c r="BE162" i="28" s="1"/>
  <c r="BD164" i="28"/>
  <c r="BE164" i="28" s="1"/>
  <c r="BD166" i="28"/>
  <c r="BE166" i="28" s="1"/>
  <c r="BD168" i="28"/>
  <c r="BE168" i="28" s="1"/>
  <c r="BD170" i="28"/>
  <c r="BE170" i="28" s="1"/>
  <c r="BD172" i="28"/>
  <c r="BE172" i="28" s="1"/>
  <c r="BD174" i="28"/>
  <c r="BE174" i="28" s="1"/>
  <c r="BD176" i="28"/>
  <c r="BE176" i="28" s="1"/>
  <c r="BD178" i="28"/>
  <c r="BE178" i="28" s="1"/>
  <c r="BD180" i="28"/>
  <c r="BE180" i="28" s="1"/>
  <c r="BD182" i="28"/>
  <c r="BE182" i="28" s="1"/>
  <c r="BD184" i="28"/>
  <c r="BE184" i="28" s="1"/>
  <c r="BD186" i="28"/>
  <c r="BE186" i="28" s="1"/>
  <c r="BD188" i="28"/>
  <c r="BE188" i="28" s="1"/>
  <c r="BD190" i="28"/>
  <c r="BE190" i="28" s="1"/>
  <c r="BD192" i="28"/>
  <c r="BE192" i="28" s="1"/>
  <c r="BD194" i="28"/>
  <c r="BE194" i="28" s="1"/>
  <c r="BD196" i="28"/>
  <c r="BE196" i="28" s="1"/>
  <c r="BD198" i="28"/>
  <c r="BE198" i="28" s="1"/>
  <c r="BD200" i="28"/>
  <c r="BE200" i="28" s="1"/>
  <c r="BD202" i="28"/>
  <c r="BE202" i="28" s="1"/>
  <c r="BD204" i="28"/>
  <c r="BE204" i="28" s="1"/>
  <c r="BD206" i="28"/>
  <c r="BE206" i="28" s="1"/>
  <c r="BD131" i="28"/>
  <c r="BE131" i="28" s="1"/>
  <c r="BD133" i="28"/>
  <c r="BE133" i="28" s="1"/>
  <c r="BD135" i="28"/>
  <c r="BE135" i="28" s="1"/>
  <c r="BD137" i="28"/>
  <c r="BE137" i="28" s="1"/>
  <c r="BD139" i="28"/>
  <c r="BE139" i="28" s="1"/>
  <c r="BD141" i="28"/>
  <c r="BE141" i="28" s="1"/>
  <c r="BD143" i="28"/>
  <c r="BE143" i="28" s="1"/>
  <c r="BD145" i="28"/>
  <c r="BE145" i="28" s="1"/>
  <c r="BD147" i="28"/>
  <c r="BE147" i="28" s="1"/>
  <c r="BD149" i="28"/>
  <c r="BE149" i="28" s="1"/>
  <c r="BD151" i="28"/>
  <c r="BE151" i="28" s="1"/>
  <c r="BD153" i="28"/>
  <c r="BE153" i="28" s="1"/>
  <c r="BD155" i="28"/>
  <c r="BE155" i="28" s="1"/>
  <c r="BD157" i="28"/>
  <c r="BE157" i="28" s="1"/>
  <c r="BD159" i="28"/>
  <c r="BE159" i="28" s="1"/>
  <c r="BD161" i="28"/>
  <c r="BE161" i="28" s="1"/>
  <c r="BD163" i="28"/>
  <c r="BE163" i="28" s="1"/>
  <c r="BD165" i="28"/>
  <c r="BE165" i="28" s="1"/>
  <c r="BD167" i="28"/>
  <c r="BE167" i="28" s="1"/>
  <c r="BD169" i="28"/>
  <c r="BE169" i="28" s="1"/>
  <c r="BD171" i="28"/>
  <c r="BE171" i="28" s="1"/>
  <c r="BD173" i="28"/>
  <c r="BE173" i="28" s="1"/>
  <c r="BD175" i="28"/>
  <c r="BE175" i="28" s="1"/>
  <c r="BD177" i="28"/>
  <c r="BE177" i="28" s="1"/>
  <c r="BD179" i="28"/>
  <c r="BE179" i="28" s="1"/>
  <c r="BD181" i="28"/>
  <c r="BE181" i="28" s="1"/>
  <c r="BD183" i="28"/>
  <c r="BE183" i="28" s="1"/>
  <c r="BD185" i="28"/>
  <c r="BE185" i="28" s="1"/>
  <c r="BD187" i="28"/>
  <c r="BE187" i="28" s="1"/>
  <c r="BD189" i="28"/>
  <c r="BE189" i="28" s="1"/>
  <c r="BD191" i="28"/>
  <c r="BE191" i="28" s="1"/>
  <c r="BD193" i="28"/>
  <c r="BE193" i="28" s="1"/>
  <c r="BD195" i="28"/>
  <c r="BE195" i="28" s="1"/>
  <c r="BD197" i="28"/>
  <c r="BE197" i="28" s="1"/>
  <c r="BD199" i="28"/>
  <c r="BE199" i="28" s="1"/>
  <c r="BD201" i="28"/>
  <c r="BE201" i="28" s="1"/>
  <c r="BD203" i="28"/>
  <c r="BE203" i="28" s="1"/>
  <c r="BD205" i="28"/>
  <c r="BE205" i="28" s="1"/>
  <c r="BD207" i="28"/>
  <c r="BE207" i="28" s="1"/>
  <c r="BD209" i="28"/>
  <c r="BE209" i="28" s="1"/>
  <c r="BD211" i="28"/>
  <c r="BE211" i="28" s="1"/>
  <c r="BD213" i="28"/>
  <c r="BE213" i="28" s="1"/>
  <c r="BD215" i="28"/>
  <c r="BE215" i="28" s="1"/>
  <c r="BD217" i="28"/>
  <c r="BE217" i="28" s="1"/>
  <c r="BD219" i="28"/>
  <c r="BE219" i="28" s="1"/>
  <c r="BD221" i="28"/>
  <c r="BE221" i="28" s="1"/>
  <c r="BD223" i="28"/>
  <c r="BE223" i="28" s="1"/>
  <c r="BD225" i="28"/>
  <c r="BE225" i="28" s="1"/>
  <c r="BD227" i="28"/>
  <c r="BE227" i="28" s="1"/>
  <c r="BD229" i="28"/>
  <c r="BE229" i="28" s="1"/>
  <c r="BD231" i="28"/>
  <c r="BE231" i="28" s="1"/>
  <c r="BD233" i="28"/>
  <c r="BE233" i="28" s="1"/>
  <c r="BD235" i="28"/>
  <c r="BE235" i="28" s="1"/>
  <c r="BD237" i="28"/>
  <c r="BE237" i="28" s="1"/>
  <c r="BD239" i="28"/>
  <c r="BE239" i="28" s="1"/>
  <c r="BD241" i="28"/>
  <c r="BE241" i="28" s="1"/>
  <c r="BD243" i="28"/>
  <c r="BE243" i="28" s="1"/>
  <c r="BD245" i="28"/>
  <c r="BE245" i="28" s="1"/>
  <c r="BD247" i="28"/>
  <c r="BE247" i="28" s="1"/>
  <c r="BD249" i="28"/>
  <c r="BE249" i="28" s="1"/>
  <c r="BD251" i="28"/>
  <c r="BE251" i="28" s="1"/>
  <c r="BD253" i="28"/>
  <c r="BE253" i="28" s="1"/>
  <c r="BD255" i="28"/>
  <c r="BE255" i="28" s="1"/>
  <c r="BD257" i="28"/>
  <c r="BE257" i="28" s="1"/>
  <c r="BD259" i="28"/>
  <c r="BE259" i="28" s="1"/>
  <c r="BD261" i="28"/>
  <c r="BE261" i="28" s="1"/>
  <c r="BD263" i="28"/>
  <c r="BE263" i="28" s="1"/>
  <c r="BD265" i="28"/>
  <c r="BE265" i="28" s="1"/>
  <c r="BD267" i="28"/>
  <c r="BE267" i="28" s="1"/>
  <c r="BD269" i="28"/>
  <c r="BE269" i="28" s="1"/>
  <c r="BD271" i="28"/>
  <c r="BE271" i="28" s="1"/>
  <c r="BD273" i="28"/>
  <c r="BE273" i="28" s="1"/>
  <c r="BD275" i="28"/>
  <c r="BE275" i="28" s="1"/>
  <c r="BD277" i="28"/>
  <c r="BE277" i="28" s="1"/>
  <c r="BD279" i="28"/>
  <c r="BE279" i="28" s="1"/>
  <c r="BD281" i="28"/>
  <c r="BE281" i="28" s="1"/>
  <c r="BD283" i="28"/>
  <c r="BE283" i="28" s="1"/>
  <c r="BD285" i="28"/>
  <c r="BE285" i="28" s="1"/>
  <c r="BD287" i="28"/>
  <c r="BE287" i="28" s="1"/>
  <c r="BD289" i="28"/>
  <c r="BE289" i="28" s="1"/>
  <c r="BD291" i="28"/>
  <c r="BE291" i="28" s="1"/>
  <c r="BD293" i="28"/>
  <c r="BE293" i="28" s="1"/>
  <c r="BD295" i="28"/>
  <c r="BE295" i="28" s="1"/>
  <c r="BD297" i="28"/>
  <c r="BE297" i="28" s="1"/>
  <c r="BD299" i="28"/>
  <c r="BE299" i="28" s="1"/>
  <c r="BD210" i="28"/>
  <c r="BE210" i="28" s="1"/>
  <c r="BD218" i="28"/>
  <c r="BE218" i="28" s="1"/>
  <c r="BD226" i="28"/>
  <c r="BE226" i="28" s="1"/>
  <c r="BD234" i="28"/>
  <c r="BE234" i="28" s="1"/>
  <c r="BD242" i="28"/>
  <c r="BE242" i="28" s="1"/>
  <c r="BD250" i="28"/>
  <c r="BE250" i="28" s="1"/>
  <c r="BD258" i="28"/>
  <c r="BE258" i="28" s="1"/>
  <c r="BD266" i="28"/>
  <c r="BE266" i="28" s="1"/>
  <c r="BD274" i="28"/>
  <c r="BE274" i="28" s="1"/>
  <c r="BD282" i="28"/>
  <c r="BE282" i="28" s="1"/>
  <c r="BD290" i="28"/>
  <c r="BE290" i="28" s="1"/>
  <c r="BD298" i="28"/>
  <c r="BE298" i="28" s="1"/>
  <c r="BD208" i="28"/>
  <c r="BE208" i="28" s="1"/>
  <c r="BD216" i="28"/>
  <c r="BE216" i="28" s="1"/>
  <c r="BD224" i="28"/>
  <c r="BE224" i="28" s="1"/>
  <c r="BD232" i="28"/>
  <c r="BE232" i="28" s="1"/>
  <c r="BD240" i="28"/>
  <c r="BE240" i="28" s="1"/>
  <c r="BD248" i="28"/>
  <c r="BE248" i="28" s="1"/>
  <c r="BD256" i="28"/>
  <c r="BE256" i="28" s="1"/>
  <c r="BD264" i="28"/>
  <c r="BE264" i="28" s="1"/>
  <c r="BD272" i="28"/>
  <c r="BE272" i="28" s="1"/>
  <c r="BD280" i="28"/>
  <c r="BE280" i="28" s="1"/>
  <c r="BD288" i="28"/>
  <c r="BE288" i="28" s="1"/>
  <c r="BD296" i="28"/>
  <c r="BE296" i="28" s="1"/>
  <c r="BD301" i="28"/>
  <c r="BE301" i="28" s="1"/>
  <c r="BD303" i="28"/>
  <c r="BE303" i="28" s="1"/>
  <c r="BD305" i="28"/>
  <c r="BE305" i="28" s="1"/>
  <c r="BD307" i="28"/>
  <c r="BE307" i="28" s="1"/>
  <c r="BD309" i="28"/>
  <c r="BE309" i="28" s="1"/>
  <c r="BD311" i="28"/>
  <c r="BE311" i="28" s="1"/>
  <c r="BD313" i="28"/>
  <c r="BE313" i="28" s="1"/>
  <c r="BD315" i="28"/>
  <c r="BE315" i="28" s="1"/>
  <c r="BD317" i="28"/>
  <c r="BE317" i="28" s="1"/>
  <c r="BD319" i="28"/>
  <c r="BE319" i="28" s="1"/>
  <c r="BD321" i="28"/>
  <c r="BE321" i="28" s="1"/>
  <c r="BD323" i="28"/>
  <c r="BE323" i="28" s="1"/>
  <c r="BD325" i="28"/>
  <c r="BE325" i="28" s="1"/>
  <c r="BD327" i="28"/>
  <c r="BE327" i="28" s="1"/>
  <c r="BD329" i="28"/>
  <c r="BE329" i="28" s="1"/>
  <c r="BD331" i="28"/>
  <c r="BE331" i="28" s="1"/>
  <c r="BD333" i="28"/>
  <c r="BE333" i="28" s="1"/>
  <c r="BD335" i="28"/>
  <c r="BE335" i="28" s="1"/>
  <c r="BD337" i="28"/>
  <c r="BE337" i="28" s="1"/>
  <c r="BD339" i="28"/>
  <c r="BE339" i="28" s="1"/>
  <c r="BD341" i="28"/>
  <c r="BE341" i="28" s="1"/>
  <c r="BD343" i="28"/>
  <c r="BE343" i="28" s="1"/>
  <c r="BD345" i="28"/>
  <c r="BE345" i="28" s="1"/>
  <c r="BD214" i="28"/>
  <c r="BE214" i="28" s="1"/>
  <c r="BD222" i="28"/>
  <c r="BE222" i="28" s="1"/>
  <c r="BD230" i="28"/>
  <c r="BE230" i="28" s="1"/>
  <c r="BD238" i="28"/>
  <c r="BE238" i="28" s="1"/>
  <c r="BD246" i="28"/>
  <c r="BE246" i="28" s="1"/>
  <c r="BD254" i="28"/>
  <c r="BE254" i="28" s="1"/>
  <c r="BD262" i="28"/>
  <c r="BE262" i="28" s="1"/>
  <c r="BD270" i="28"/>
  <c r="BE270" i="28" s="1"/>
  <c r="BD278" i="28"/>
  <c r="BE278" i="28" s="1"/>
  <c r="BD286" i="28"/>
  <c r="BE286" i="28" s="1"/>
  <c r="BD294" i="28"/>
  <c r="BE294" i="28" s="1"/>
  <c r="BD212" i="28"/>
  <c r="BE212" i="28" s="1"/>
  <c r="BD236" i="28"/>
  <c r="BE236" i="28" s="1"/>
  <c r="BD268" i="28"/>
  <c r="BE268" i="28" s="1"/>
  <c r="BD300" i="28"/>
  <c r="BE300" i="28" s="1"/>
  <c r="BD308" i="28"/>
  <c r="BE308" i="28" s="1"/>
  <c r="BD316" i="28"/>
  <c r="BE316" i="28" s="1"/>
  <c r="BD252" i="28"/>
  <c r="BE252" i="28" s="1"/>
  <c r="BD284" i="28"/>
  <c r="BE284" i="28" s="1"/>
  <c r="BD304" i="28"/>
  <c r="BE304" i="28" s="1"/>
  <c r="BD312" i="28"/>
  <c r="BE312" i="28" s="1"/>
  <c r="BD220" i="28"/>
  <c r="BE220" i="28" s="1"/>
  <c r="BD244" i="28"/>
  <c r="BE244" i="28" s="1"/>
  <c r="BD306" i="28"/>
  <c r="BE306" i="28" s="1"/>
  <c r="BD320" i="28"/>
  <c r="BE320" i="28" s="1"/>
  <c r="BD328" i="28"/>
  <c r="BE328" i="28" s="1"/>
  <c r="BD336" i="28"/>
  <c r="BE336" i="28" s="1"/>
  <c r="BD344" i="28"/>
  <c r="BE344" i="28" s="1"/>
  <c r="BD228" i="28"/>
  <c r="BE228" i="28" s="1"/>
  <c r="BD260" i="28"/>
  <c r="BE260" i="28" s="1"/>
  <c r="BD292" i="28"/>
  <c r="BE292" i="28" s="1"/>
  <c r="BD302" i="28"/>
  <c r="BE302" i="28" s="1"/>
  <c r="BD310" i="28"/>
  <c r="BE310" i="28" s="1"/>
  <c r="BD318" i="28"/>
  <c r="BE318" i="28" s="1"/>
  <c r="BD322" i="28"/>
  <c r="BE322" i="28" s="1"/>
  <c r="BD326" i="28"/>
  <c r="BE326" i="28" s="1"/>
  <c r="BD330" i="28"/>
  <c r="BE330" i="28" s="1"/>
  <c r="BD334" i="28"/>
  <c r="BE334" i="28" s="1"/>
  <c r="BD338" i="28"/>
  <c r="BE338" i="28" s="1"/>
  <c r="BD342" i="28"/>
  <c r="BE342" i="28" s="1"/>
  <c r="BD276" i="28"/>
  <c r="BE276" i="28" s="1"/>
  <c r="BD314" i="28"/>
  <c r="BE314" i="28" s="1"/>
  <c r="BD324" i="28"/>
  <c r="BE324" i="28" s="1"/>
  <c r="BD332" i="28"/>
  <c r="BE332" i="28" s="1"/>
  <c r="BD340" i="28"/>
  <c r="BE340" i="28" s="1"/>
  <c r="BB129" i="28"/>
  <c r="BB130" i="28"/>
  <c r="BB132" i="28"/>
  <c r="BB134" i="28"/>
  <c r="BB136" i="28"/>
  <c r="BB138" i="28"/>
  <c r="BB140" i="28"/>
  <c r="BB142" i="28"/>
  <c r="BB144" i="28"/>
  <c r="BB146" i="28"/>
  <c r="BB148" i="28"/>
  <c r="BB150" i="28"/>
  <c r="BB152" i="28"/>
  <c r="BB154" i="28"/>
  <c r="BB156" i="28"/>
  <c r="BB158" i="28"/>
  <c r="BB160" i="28"/>
  <c r="BB162" i="28"/>
  <c r="BB164" i="28"/>
  <c r="BB166" i="28"/>
  <c r="BB168" i="28"/>
  <c r="BB170" i="28"/>
  <c r="BB172" i="28"/>
  <c r="BB174" i="28"/>
  <c r="BB176" i="28"/>
  <c r="BB178" i="28"/>
  <c r="BB180" i="28"/>
  <c r="BB182" i="28"/>
  <c r="BB184" i="28"/>
  <c r="BB186" i="28"/>
  <c r="BB188" i="28"/>
  <c r="BB190" i="28"/>
  <c r="BB192" i="28"/>
  <c r="BB194" i="28"/>
  <c r="BB196" i="28"/>
  <c r="BB198" i="28"/>
  <c r="BB200" i="28"/>
  <c r="BB202" i="28"/>
  <c r="BB204" i="28"/>
  <c r="BB206" i="28"/>
  <c r="BB208" i="28"/>
  <c r="BB210" i="28"/>
  <c r="BB212" i="28"/>
  <c r="BB214" i="28"/>
  <c r="BB216" i="28"/>
  <c r="BB218" i="28"/>
  <c r="BB220" i="28"/>
  <c r="BB222" i="28"/>
  <c r="BB224" i="28"/>
  <c r="BB226" i="28"/>
  <c r="BB228" i="28"/>
  <c r="BB230" i="28"/>
  <c r="BB232" i="28"/>
  <c r="BB234" i="28"/>
  <c r="BB236" i="28"/>
  <c r="BB238" i="28"/>
  <c r="BB240" i="28"/>
  <c r="BB242" i="28"/>
  <c r="BB244" i="28"/>
  <c r="BB246" i="28"/>
  <c r="BB248" i="28"/>
  <c r="BB250" i="28"/>
  <c r="BB252" i="28"/>
  <c r="BB254" i="28"/>
  <c r="BB256" i="28"/>
  <c r="BB258" i="28"/>
  <c r="BB260" i="28"/>
  <c r="BB262" i="28"/>
  <c r="BB264" i="28"/>
  <c r="BB266" i="28"/>
  <c r="BB268" i="28"/>
  <c r="BB270" i="28"/>
  <c r="BB272" i="28"/>
  <c r="BB274" i="28"/>
  <c r="BB276" i="28"/>
  <c r="BB278" i="28"/>
  <c r="BB280" i="28"/>
  <c r="BB282" i="28"/>
  <c r="BB284" i="28"/>
  <c r="BB286" i="28"/>
  <c r="BB288" i="28"/>
  <c r="BB290" i="28"/>
  <c r="BB292" i="28"/>
  <c r="BB294" i="28"/>
  <c r="BB296" i="28"/>
  <c r="BB298" i="28"/>
  <c r="BB131" i="28"/>
  <c r="BB135" i="28"/>
  <c r="BB139" i="28"/>
  <c r="BB143" i="28"/>
  <c r="BB147" i="28"/>
  <c r="BB151" i="28"/>
  <c r="BB155" i="28"/>
  <c r="BB159" i="28"/>
  <c r="BB163" i="28"/>
  <c r="BB167" i="28"/>
  <c r="BB171" i="28"/>
  <c r="BB175" i="28"/>
  <c r="BB179" i="28"/>
  <c r="BB183" i="28"/>
  <c r="BB187" i="28"/>
  <c r="BB191" i="28"/>
  <c r="BB195" i="28"/>
  <c r="BB199" i="28"/>
  <c r="BB203" i="28"/>
  <c r="BB211" i="28"/>
  <c r="BB219" i="28"/>
  <c r="BB227" i="28"/>
  <c r="BB235" i="28"/>
  <c r="BB243" i="28"/>
  <c r="BB251" i="28"/>
  <c r="BB259" i="28"/>
  <c r="BB267" i="28"/>
  <c r="BB275" i="28"/>
  <c r="BB283" i="28"/>
  <c r="BB291" i="28"/>
  <c r="BB299" i="28"/>
  <c r="BB301" i="28"/>
  <c r="BB303" i="28"/>
  <c r="BB305" i="28"/>
  <c r="BB307" i="28"/>
  <c r="BB309" i="28"/>
  <c r="BB311" i="28"/>
  <c r="BB313" i="28"/>
  <c r="BB315" i="28"/>
  <c r="BB317" i="28"/>
  <c r="BB319" i="28"/>
  <c r="BB321" i="28"/>
  <c r="BB323" i="28"/>
  <c r="BB325" i="28"/>
  <c r="BB327" i="28"/>
  <c r="BB329" i="28"/>
  <c r="BB331" i="28"/>
  <c r="BB333" i="28"/>
  <c r="BB335" i="28"/>
  <c r="BB337" i="28"/>
  <c r="BB339" i="28"/>
  <c r="BB341" i="28"/>
  <c r="BB343" i="28"/>
  <c r="BB345" i="28"/>
  <c r="BB281" i="28"/>
  <c r="BB289" i="28"/>
  <c r="BB297" i="28"/>
  <c r="BB133" i="28"/>
  <c r="BB137" i="28"/>
  <c r="BB141" i="28"/>
  <c r="BB145" i="28"/>
  <c r="BB149" i="28"/>
  <c r="BB153" i="28"/>
  <c r="BB157" i="28"/>
  <c r="BB161" i="28"/>
  <c r="BB165" i="28"/>
  <c r="BB169" i="28"/>
  <c r="BB173" i="28"/>
  <c r="BB177" i="28"/>
  <c r="BB181" i="28"/>
  <c r="BB185" i="28"/>
  <c r="BB189" i="28"/>
  <c r="BB193" i="28"/>
  <c r="BB197" i="28"/>
  <c r="BB201" i="28"/>
  <c r="BB207" i="28"/>
  <c r="BB215" i="28"/>
  <c r="BB223" i="28"/>
  <c r="BB231" i="28"/>
  <c r="BB239" i="28"/>
  <c r="BB247" i="28"/>
  <c r="BB255" i="28"/>
  <c r="BB263" i="28"/>
  <c r="BB271" i="28"/>
  <c r="BB279" i="28"/>
  <c r="BB287" i="28"/>
  <c r="BB295" i="28"/>
  <c r="BB300" i="28"/>
  <c r="BB302" i="28"/>
  <c r="BB304" i="28"/>
  <c r="BB306" i="28"/>
  <c r="BB308" i="28"/>
  <c r="BB310" i="28"/>
  <c r="BB209" i="28"/>
  <c r="BB217" i="28"/>
  <c r="BB225" i="28"/>
  <c r="BB233" i="28"/>
  <c r="BB241" i="28"/>
  <c r="BB249" i="28"/>
  <c r="BB257" i="28"/>
  <c r="BB265" i="28"/>
  <c r="BB273" i="28"/>
  <c r="BB221" i="28"/>
  <c r="BB253" i="28"/>
  <c r="BB285" i="28"/>
  <c r="BB312" i="28"/>
  <c r="BB316" i="28"/>
  <c r="BB320" i="28"/>
  <c r="BB324" i="28"/>
  <c r="BB328" i="28"/>
  <c r="BB332" i="28"/>
  <c r="BB336" i="28"/>
  <c r="BB340" i="28"/>
  <c r="BB344" i="28"/>
  <c r="BB269" i="28"/>
  <c r="BB314" i="28"/>
  <c r="BB326" i="28"/>
  <c r="BB334" i="28"/>
  <c r="BB342" i="28"/>
  <c r="BB229" i="28"/>
  <c r="BB261" i="28"/>
  <c r="BB293" i="28"/>
  <c r="BB213" i="28"/>
  <c r="BB245" i="28"/>
  <c r="BB277" i="28"/>
  <c r="BB205" i="28"/>
  <c r="BB237" i="28"/>
  <c r="BB318" i="28"/>
  <c r="BB322" i="28"/>
  <c r="BB330" i="28"/>
  <c r="BB338" i="28"/>
  <c r="AZ129" i="28"/>
  <c r="AZ130" i="28"/>
  <c r="AZ134" i="28"/>
  <c r="AZ138" i="28"/>
  <c r="AZ142" i="28"/>
  <c r="AZ146" i="28"/>
  <c r="AZ150" i="28"/>
  <c r="AZ154" i="28"/>
  <c r="AZ158" i="28"/>
  <c r="AZ162" i="28"/>
  <c r="AZ166" i="28"/>
  <c r="AZ170" i="28"/>
  <c r="AZ174" i="28"/>
  <c r="AZ178" i="28"/>
  <c r="AZ182" i="28"/>
  <c r="AZ186" i="28"/>
  <c r="AZ190" i="28"/>
  <c r="AZ194" i="28"/>
  <c r="AZ198" i="28"/>
  <c r="AZ202" i="28"/>
  <c r="AZ206" i="28"/>
  <c r="AZ210" i="28"/>
  <c r="AZ214" i="28"/>
  <c r="AZ218" i="28"/>
  <c r="AZ222" i="28"/>
  <c r="BA222" i="28" s="1"/>
  <c r="AZ226" i="28"/>
  <c r="BA226" i="28" s="1"/>
  <c r="AZ230" i="28"/>
  <c r="BA230" i="28" s="1"/>
  <c r="AZ234" i="28"/>
  <c r="BA234" i="28" s="1"/>
  <c r="AZ238" i="28"/>
  <c r="BA238" i="28" s="1"/>
  <c r="AZ242" i="28"/>
  <c r="BA242" i="28" s="1"/>
  <c r="AZ246" i="28"/>
  <c r="BA246" i="28" s="1"/>
  <c r="AZ250" i="28"/>
  <c r="BA250" i="28" s="1"/>
  <c r="AZ254" i="28"/>
  <c r="BA254" i="28" s="1"/>
  <c r="AZ258" i="28"/>
  <c r="BA258" i="28" s="1"/>
  <c r="AZ262" i="28"/>
  <c r="BA262" i="28" s="1"/>
  <c r="AZ266" i="28"/>
  <c r="BA266" i="28" s="1"/>
  <c r="AZ270" i="28"/>
  <c r="BA270" i="28" s="1"/>
  <c r="AZ274" i="28"/>
  <c r="BA274" i="28" s="1"/>
  <c r="AZ278" i="28"/>
  <c r="BA278" i="28" s="1"/>
  <c r="AZ282" i="28"/>
  <c r="BA282" i="28" s="1"/>
  <c r="AZ286" i="28"/>
  <c r="BA286" i="28" s="1"/>
  <c r="AZ290" i="28"/>
  <c r="BA290" i="28" s="1"/>
  <c r="AZ294" i="28"/>
  <c r="BA294" i="28" s="1"/>
  <c r="AZ298" i="28"/>
  <c r="BA298" i="28" s="1"/>
  <c r="AZ302" i="28"/>
  <c r="BA302" i="28" s="1"/>
  <c r="AZ306" i="28"/>
  <c r="BA306" i="28" s="1"/>
  <c r="AZ310" i="28"/>
  <c r="BA310" i="28" s="1"/>
  <c r="AZ314" i="28"/>
  <c r="BA314" i="28" s="1"/>
  <c r="AZ318" i="28"/>
  <c r="BA318" i="28" s="1"/>
  <c r="AZ322" i="28"/>
  <c r="BA322" i="28" s="1"/>
  <c r="AZ326" i="28"/>
  <c r="BA326" i="28" s="1"/>
  <c r="AZ330" i="28"/>
  <c r="BA330" i="28" s="1"/>
  <c r="AZ334" i="28"/>
  <c r="BA334" i="28" s="1"/>
  <c r="AZ338" i="28"/>
  <c r="BA338" i="28" s="1"/>
  <c r="AZ342" i="28"/>
  <c r="BA342" i="28" s="1"/>
  <c r="AZ132" i="28"/>
  <c r="AZ140" i="28"/>
  <c r="AZ144" i="28"/>
  <c r="AZ152" i="28"/>
  <c r="AZ160" i="28"/>
  <c r="AZ168" i="28"/>
  <c r="AZ172" i="28"/>
  <c r="AZ180" i="28"/>
  <c r="AZ188" i="28"/>
  <c r="AZ196" i="28"/>
  <c r="AZ208" i="28"/>
  <c r="AZ216" i="28"/>
  <c r="AZ224" i="28"/>
  <c r="BA224" i="28" s="1"/>
  <c r="AZ232" i="28"/>
  <c r="BA232" i="28" s="1"/>
  <c r="AZ240" i="28"/>
  <c r="BA240" i="28" s="1"/>
  <c r="AZ248" i="28"/>
  <c r="BA248" i="28" s="1"/>
  <c r="AZ256" i="28"/>
  <c r="BA256" i="28" s="1"/>
  <c r="AZ264" i="28"/>
  <c r="BA264" i="28" s="1"/>
  <c r="AZ268" i="28"/>
  <c r="BA268" i="28" s="1"/>
  <c r="AZ276" i="28"/>
  <c r="BA276" i="28" s="1"/>
  <c r="AZ284" i="28"/>
  <c r="BA284" i="28" s="1"/>
  <c r="AZ288" i="28"/>
  <c r="BA288" i="28" s="1"/>
  <c r="AZ296" i="28"/>
  <c r="BA296" i="28" s="1"/>
  <c r="AZ304" i="28"/>
  <c r="BA304" i="28" s="1"/>
  <c r="AZ316" i="28"/>
  <c r="BA316" i="28" s="1"/>
  <c r="AZ324" i="28"/>
  <c r="BA324" i="28" s="1"/>
  <c r="AZ332" i="28"/>
  <c r="BA332" i="28" s="1"/>
  <c r="AZ340" i="28"/>
  <c r="BA340" i="28" s="1"/>
  <c r="AZ344" i="28"/>
  <c r="BA344" i="28" s="1"/>
  <c r="AZ133" i="28"/>
  <c r="AZ141" i="28"/>
  <c r="AZ131" i="28"/>
  <c r="AZ135" i="28"/>
  <c r="AZ139" i="28"/>
  <c r="AZ143" i="28"/>
  <c r="AZ147" i="28"/>
  <c r="AZ151" i="28"/>
  <c r="AZ155" i="28"/>
  <c r="AZ159" i="28"/>
  <c r="AZ163" i="28"/>
  <c r="AZ167" i="28"/>
  <c r="AZ171" i="28"/>
  <c r="AZ175" i="28"/>
  <c r="AZ179" i="28"/>
  <c r="AZ183" i="28"/>
  <c r="AZ187" i="28"/>
  <c r="AZ191" i="28"/>
  <c r="AZ195" i="28"/>
  <c r="AZ199" i="28"/>
  <c r="AZ203" i="28"/>
  <c r="AZ207" i="28"/>
  <c r="AZ211" i="28"/>
  <c r="AZ215" i="28"/>
  <c r="AZ219" i="28"/>
  <c r="BA219" i="28" s="1"/>
  <c r="AZ223" i="28"/>
  <c r="BA223" i="28" s="1"/>
  <c r="AZ227" i="28"/>
  <c r="BA227" i="28" s="1"/>
  <c r="AZ231" i="28"/>
  <c r="BA231" i="28" s="1"/>
  <c r="AZ235" i="28"/>
  <c r="BA235" i="28" s="1"/>
  <c r="AZ239" i="28"/>
  <c r="BA239" i="28" s="1"/>
  <c r="AZ243" i="28"/>
  <c r="BA243" i="28" s="1"/>
  <c r="AZ247" i="28"/>
  <c r="BA247" i="28" s="1"/>
  <c r="AZ251" i="28"/>
  <c r="BA251" i="28" s="1"/>
  <c r="AZ255" i="28"/>
  <c r="BA255" i="28" s="1"/>
  <c r="AZ259" i="28"/>
  <c r="BA259" i="28" s="1"/>
  <c r="AZ263" i="28"/>
  <c r="BA263" i="28" s="1"/>
  <c r="AZ267" i="28"/>
  <c r="BA267" i="28" s="1"/>
  <c r="AZ271" i="28"/>
  <c r="BA271" i="28" s="1"/>
  <c r="AZ275" i="28"/>
  <c r="BA275" i="28" s="1"/>
  <c r="AZ279" i="28"/>
  <c r="BA279" i="28" s="1"/>
  <c r="AZ283" i="28"/>
  <c r="BA283" i="28" s="1"/>
  <c r="AZ287" i="28"/>
  <c r="BA287" i="28" s="1"/>
  <c r="AZ291" i="28"/>
  <c r="BA291" i="28" s="1"/>
  <c r="AZ295" i="28"/>
  <c r="BA295" i="28" s="1"/>
  <c r="AZ299" i="28"/>
  <c r="BA299" i="28" s="1"/>
  <c r="AZ303" i="28"/>
  <c r="BA303" i="28" s="1"/>
  <c r="AZ307" i="28"/>
  <c r="BA307" i="28" s="1"/>
  <c r="AZ311" i="28"/>
  <c r="BA311" i="28" s="1"/>
  <c r="AZ315" i="28"/>
  <c r="BA315" i="28" s="1"/>
  <c r="AZ319" i="28"/>
  <c r="BA319" i="28" s="1"/>
  <c r="AZ323" i="28"/>
  <c r="BA323" i="28" s="1"/>
  <c r="AZ327" i="28"/>
  <c r="BA327" i="28" s="1"/>
  <c r="AZ331" i="28"/>
  <c r="BA331" i="28" s="1"/>
  <c r="AZ335" i="28"/>
  <c r="BA335" i="28" s="1"/>
  <c r="AZ339" i="28"/>
  <c r="BA339" i="28" s="1"/>
  <c r="AZ343" i="28"/>
  <c r="BA343" i="28" s="1"/>
  <c r="AZ136" i="28"/>
  <c r="AZ148" i="28"/>
  <c r="AZ156" i="28"/>
  <c r="AZ164" i="28"/>
  <c r="AZ176" i="28"/>
  <c r="AZ184" i="28"/>
  <c r="AZ192" i="28"/>
  <c r="AZ200" i="28"/>
  <c r="AZ204" i="28"/>
  <c r="AZ212" i="28"/>
  <c r="AZ220" i="28"/>
  <c r="BA220" i="28" s="1"/>
  <c r="AZ228" i="28"/>
  <c r="BA228" i="28" s="1"/>
  <c r="AZ236" i="28"/>
  <c r="BA236" i="28" s="1"/>
  <c r="AZ244" i="28"/>
  <c r="BA244" i="28" s="1"/>
  <c r="AZ252" i="28"/>
  <c r="BA252" i="28" s="1"/>
  <c r="AZ260" i="28"/>
  <c r="BA260" i="28" s="1"/>
  <c r="AZ272" i="28"/>
  <c r="BA272" i="28" s="1"/>
  <c r="AZ280" i="28"/>
  <c r="BA280" i="28" s="1"/>
  <c r="AZ292" i="28"/>
  <c r="BA292" i="28" s="1"/>
  <c r="AZ300" i="28"/>
  <c r="BA300" i="28" s="1"/>
  <c r="AZ308" i="28"/>
  <c r="BA308" i="28" s="1"/>
  <c r="AZ312" i="28"/>
  <c r="BA312" i="28" s="1"/>
  <c r="AZ320" i="28"/>
  <c r="BA320" i="28" s="1"/>
  <c r="AZ328" i="28"/>
  <c r="BA328" i="28" s="1"/>
  <c r="AZ336" i="28"/>
  <c r="BA336" i="28" s="1"/>
  <c r="AZ137" i="28"/>
  <c r="AZ145" i="28"/>
  <c r="AZ153" i="28"/>
  <c r="AZ149" i="28"/>
  <c r="AZ169" i="28"/>
  <c r="AZ185" i="28"/>
  <c r="AZ201" i="28"/>
  <c r="AZ217" i="28"/>
  <c r="AZ233" i="28"/>
  <c r="BA233" i="28" s="1"/>
  <c r="AZ249" i="28"/>
  <c r="BA249" i="28" s="1"/>
  <c r="AZ265" i="28"/>
  <c r="BA265" i="28" s="1"/>
  <c r="AZ281" i="28"/>
  <c r="BA281" i="28" s="1"/>
  <c r="AZ297" i="28"/>
  <c r="BA297" i="28" s="1"/>
  <c r="AZ313" i="28"/>
  <c r="BA313" i="28" s="1"/>
  <c r="AZ329" i="28"/>
  <c r="BA329" i="28" s="1"/>
  <c r="AZ345" i="28"/>
  <c r="BA345" i="28" s="1"/>
  <c r="AZ193" i="28"/>
  <c r="AZ225" i="28"/>
  <c r="BA225" i="28" s="1"/>
  <c r="AZ257" i="28"/>
  <c r="BA257" i="28" s="1"/>
  <c r="AZ289" i="28"/>
  <c r="BA289" i="28" s="1"/>
  <c r="AZ321" i="28"/>
  <c r="BA321" i="28" s="1"/>
  <c r="AZ165" i="28"/>
  <c r="AZ197" i="28"/>
  <c r="AZ229" i="28"/>
  <c r="BA229" i="28" s="1"/>
  <c r="AZ261" i="28"/>
  <c r="BA261" i="28" s="1"/>
  <c r="AZ293" i="28"/>
  <c r="BA293" i="28" s="1"/>
  <c r="AZ325" i="28"/>
  <c r="BA325" i="28" s="1"/>
  <c r="AZ157" i="28"/>
  <c r="AZ173" i="28"/>
  <c r="AZ189" i="28"/>
  <c r="AZ205" i="28"/>
  <c r="AZ221" i="28"/>
  <c r="BA221" i="28" s="1"/>
  <c r="AZ237" i="28"/>
  <c r="BA237" i="28" s="1"/>
  <c r="AZ253" i="28"/>
  <c r="BA253" i="28" s="1"/>
  <c r="AZ269" i="28"/>
  <c r="BA269" i="28" s="1"/>
  <c r="AZ285" i="28"/>
  <c r="BA285" i="28" s="1"/>
  <c r="AZ301" i="28"/>
  <c r="BA301" i="28" s="1"/>
  <c r="AZ317" i="28"/>
  <c r="BA317" i="28" s="1"/>
  <c r="AZ333" i="28"/>
  <c r="BA333" i="28" s="1"/>
  <c r="AZ161" i="28"/>
  <c r="AZ177" i="28"/>
  <c r="AZ209" i="28"/>
  <c r="AZ241" i="28"/>
  <c r="BA241" i="28" s="1"/>
  <c r="AZ273" i="28"/>
  <c r="BA273" i="28" s="1"/>
  <c r="AZ305" i="28"/>
  <c r="BA305" i="28" s="1"/>
  <c r="AZ337" i="28"/>
  <c r="BA337" i="28" s="1"/>
  <c r="AZ181" i="28"/>
  <c r="AZ213" i="28"/>
  <c r="AZ245" i="28"/>
  <c r="BA245" i="28" s="1"/>
  <c r="AZ277" i="28"/>
  <c r="BA277" i="28" s="1"/>
  <c r="AZ309" i="28"/>
  <c r="BA309" i="28" s="1"/>
  <c r="AZ341" i="28"/>
  <c r="BA341" i="28" s="1"/>
  <c r="AZ25" i="28"/>
  <c r="AZ29" i="28"/>
  <c r="AZ33" i="28"/>
  <c r="AZ37" i="28"/>
  <c r="AZ41" i="28"/>
  <c r="AZ45" i="28"/>
  <c r="AZ49" i="28"/>
  <c r="AZ53" i="28"/>
  <c r="AZ57" i="28"/>
  <c r="AZ61" i="28"/>
  <c r="AZ65" i="28"/>
  <c r="AZ69" i="28"/>
  <c r="AZ73" i="28"/>
  <c r="AZ77" i="28"/>
  <c r="AZ81" i="28"/>
  <c r="AZ85" i="28"/>
  <c r="AZ89" i="28"/>
  <c r="AZ93" i="28"/>
  <c r="AZ97" i="28"/>
  <c r="AZ101" i="28"/>
  <c r="AZ105" i="28"/>
  <c r="AZ109" i="28"/>
  <c r="AZ113" i="28"/>
  <c r="AZ117" i="28"/>
  <c r="AZ121" i="28"/>
  <c r="AZ125" i="28"/>
  <c r="AZ26" i="28"/>
  <c r="AZ30" i="28"/>
  <c r="AZ34" i="28"/>
  <c r="AZ38" i="28"/>
  <c r="AZ42" i="28"/>
  <c r="AZ46" i="28"/>
  <c r="AZ50" i="28"/>
  <c r="AZ54" i="28"/>
  <c r="AZ58" i="28"/>
  <c r="AZ62" i="28"/>
  <c r="AZ66" i="28"/>
  <c r="AZ70" i="28"/>
  <c r="AZ74" i="28"/>
  <c r="AZ78" i="28"/>
  <c r="AZ82" i="28"/>
  <c r="AZ86" i="28"/>
  <c r="AZ90" i="28"/>
  <c r="AZ94" i="28"/>
  <c r="AZ98" i="28"/>
  <c r="AZ102" i="28"/>
  <c r="AZ106" i="28"/>
  <c r="AZ110" i="28"/>
  <c r="AZ114" i="28"/>
  <c r="AZ118" i="28"/>
  <c r="AZ122" i="28"/>
  <c r="AZ126" i="28"/>
  <c r="AZ23" i="28"/>
  <c r="AZ27" i="28"/>
  <c r="AZ31" i="28"/>
  <c r="AZ35" i="28"/>
  <c r="AZ39" i="28"/>
  <c r="AZ43" i="28"/>
  <c r="AZ47" i="28"/>
  <c r="AZ51" i="28"/>
  <c r="AZ55" i="28"/>
  <c r="AZ59" i="28"/>
  <c r="AZ63" i="28"/>
  <c r="AZ67" i="28"/>
  <c r="AZ71" i="28"/>
  <c r="AZ75" i="28"/>
  <c r="AZ79" i="28"/>
  <c r="AZ83" i="28"/>
  <c r="AZ87" i="28"/>
  <c r="AZ91" i="28"/>
  <c r="AZ95" i="28"/>
  <c r="AZ99" i="28"/>
  <c r="AZ103" i="28"/>
  <c r="AZ107" i="28"/>
  <c r="AZ111" i="28"/>
  <c r="AZ115" i="28"/>
  <c r="AZ119" i="28"/>
  <c r="AZ123" i="28"/>
  <c r="AZ24" i="28"/>
  <c r="AZ28" i="28"/>
  <c r="AZ32" i="28"/>
  <c r="AZ36" i="28"/>
  <c r="AZ40" i="28"/>
  <c r="AZ44" i="28"/>
  <c r="AZ48" i="28"/>
  <c r="AZ52" i="28"/>
  <c r="AZ68" i="28"/>
  <c r="AZ84" i="28"/>
  <c r="AZ100" i="28"/>
  <c r="AZ116" i="28"/>
  <c r="AZ56" i="28"/>
  <c r="AZ72" i="28"/>
  <c r="AZ88" i="28"/>
  <c r="AZ104" i="28"/>
  <c r="AZ120" i="28"/>
  <c r="AZ60" i="28"/>
  <c r="AZ76" i="28"/>
  <c r="AZ92" i="28"/>
  <c r="AZ108" i="28"/>
  <c r="AZ124" i="28"/>
  <c r="AZ64" i="28"/>
  <c r="AZ80" i="28"/>
  <c r="AZ96" i="28"/>
  <c r="AZ112" i="28"/>
  <c r="AZ14" i="28"/>
  <c r="AZ17" i="28"/>
  <c r="AZ21" i="28"/>
  <c r="AZ18" i="28"/>
  <c r="AZ22" i="28"/>
  <c r="AZ15" i="28"/>
  <c r="AZ19" i="28"/>
  <c r="AZ16" i="28"/>
  <c r="AZ20" i="28"/>
  <c r="AP53" i="28"/>
  <c r="AX27" i="28"/>
  <c r="AY27" i="28" s="1"/>
  <c r="AP68" i="28"/>
  <c r="AX72" i="28"/>
  <c r="AY72" i="28" s="1"/>
  <c r="AX63" i="28"/>
  <c r="AY63" i="28" s="1"/>
  <c r="AN28" i="28"/>
  <c r="AO28" i="28" s="1"/>
  <c r="AV64" i="28"/>
  <c r="AW64" i="28" s="1"/>
  <c r="AV39" i="28"/>
  <c r="AW39" i="28" s="1"/>
  <c r="AX56" i="28"/>
  <c r="AY56" i="28" s="1"/>
  <c r="AV341" i="28"/>
  <c r="AW341" i="28" s="1"/>
  <c r="AL55" i="28"/>
  <c r="AX60" i="28"/>
  <c r="AY60" i="28" s="1"/>
  <c r="AX53" i="28"/>
  <c r="AY53" i="28" s="1"/>
  <c r="AX25" i="28"/>
  <c r="AY25" i="28" s="1"/>
  <c r="AV67" i="28"/>
  <c r="AW67" i="28" s="1"/>
  <c r="AV26" i="28"/>
  <c r="AW26" i="28" s="1"/>
  <c r="AV345" i="28"/>
  <c r="AW345" i="28" s="1"/>
  <c r="AL60" i="28"/>
  <c r="AL40" i="28"/>
  <c r="AL336" i="28"/>
  <c r="AX68" i="28"/>
  <c r="AY68" i="28" s="1"/>
  <c r="AX47" i="28"/>
  <c r="AY47" i="28" s="1"/>
  <c r="AX29" i="28"/>
  <c r="AY29" i="28" s="1"/>
  <c r="AX26" i="28"/>
  <c r="AY26" i="28" s="1"/>
  <c r="AV57" i="28"/>
  <c r="AW57" i="28" s="1"/>
  <c r="AV28" i="28"/>
  <c r="AW28" i="28" s="1"/>
  <c r="AL342" i="28"/>
  <c r="AL335" i="28"/>
  <c r="AL50" i="28"/>
  <c r="AX77" i="28"/>
  <c r="AY77" i="28" s="1"/>
  <c r="AX54" i="28"/>
  <c r="AY54" i="28" s="1"/>
  <c r="AV70" i="28"/>
  <c r="AW70" i="28" s="1"/>
  <c r="AV56" i="28"/>
  <c r="AW56" i="28" s="1"/>
  <c r="AL52" i="28"/>
  <c r="AL56" i="28"/>
  <c r="AL59" i="28"/>
  <c r="AN68" i="28"/>
  <c r="AO68" i="28" s="1"/>
  <c r="AP75" i="28"/>
  <c r="BB109" i="28"/>
  <c r="AR51" i="28"/>
  <c r="AS51" i="28" s="1"/>
  <c r="AN72" i="28"/>
  <c r="AO72" i="28" s="1"/>
  <c r="AP331" i="28"/>
  <c r="AN65" i="28"/>
  <c r="AO65" i="28" s="1"/>
  <c r="AN63" i="28"/>
  <c r="AO63" i="28" s="1"/>
  <c r="AP55" i="28"/>
  <c r="AP50" i="28"/>
  <c r="AP72" i="28"/>
  <c r="AN74" i="28"/>
  <c r="AO74" i="28" s="1"/>
  <c r="AN337" i="28"/>
  <c r="AO337" i="28" s="1"/>
  <c r="AN38" i="28"/>
  <c r="AO38" i="28" s="1"/>
  <c r="AP29" i="28"/>
  <c r="AR40" i="28"/>
  <c r="AS40" i="28" s="1"/>
  <c r="AN24" i="28"/>
  <c r="AO24" i="28" s="1"/>
  <c r="AN69" i="28"/>
  <c r="AO69" i="28" s="1"/>
  <c r="AR44" i="28"/>
  <c r="AS44" i="28" s="1"/>
  <c r="BB118" i="28"/>
  <c r="AP46" i="28"/>
  <c r="AR28" i="28"/>
  <c r="AS28" i="28" s="1"/>
  <c r="AN345" i="28"/>
  <c r="AO345" i="28" s="1"/>
  <c r="AN36" i="28"/>
  <c r="AO36" i="28" s="1"/>
  <c r="AN340" i="28"/>
  <c r="AO340" i="28" s="1"/>
  <c r="AN76" i="28"/>
  <c r="AO76" i="28" s="1"/>
  <c r="AN35" i="28"/>
  <c r="AO35" i="28" s="1"/>
  <c r="AN25" i="28"/>
  <c r="AO25" i="28" s="1"/>
  <c r="AN39" i="28"/>
  <c r="AO39" i="28" s="1"/>
  <c r="AN32" i="28"/>
  <c r="AO32" i="28" s="1"/>
  <c r="AV339" i="28"/>
  <c r="AW339" i="28" s="1"/>
  <c r="AV343" i="28"/>
  <c r="AW343" i="28" s="1"/>
  <c r="AV335" i="28"/>
  <c r="AW335" i="28" s="1"/>
  <c r="AV336" i="28"/>
  <c r="AW336" i="28" s="1"/>
  <c r="AV30" i="28"/>
  <c r="AW30" i="28" s="1"/>
  <c r="AV29" i="28"/>
  <c r="AW29" i="28" s="1"/>
  <c r="AV48" i="28"/>
  <c r="AW48" i="28" s="1"/>
  <c r="AV36" i="28"/>
  <c r="AW36" i="28" s="1"/>
  <c r="AV31" i="28"/>
  <c r="AW31" i="28" s="1"/>
  <c r="AV49" i="28"/>
  <c r="AW49" i="28" s="1"/>
  <c r="AV38" i="28"/>
  <c r="AW38" i="28" s="1"/>
  <c r="AV43" i="28"/>
  <c r="AW43" i="28" s="1"/>
  <c r="AV65" i="28"/>
  <c r="AW65" i="28" s="1"/>
  <c r="AV58" i="28"/>
  <c r="AW58" i="28" s="1"/>
  <c r="AV75" i="28"/>
  <c r="AW75" i="28" s="1"/>
  <c r="AV77" i="28"/>
  <c r="AW77" i="28" s="1"/>
  <c r="AV74" i="28"/>
  <c r="AW74" i="28" s="1"/>
  <c r="AV76" i="28"/>
  <c r="AW76" i="28" s="1"/>
  <c r="AV340" i="28"/>
  <c r="AW340" i="28" s="1"/>
  <c r="AV344" i="28"/>
  <c r="AW344" i="28" s="1"/>
  <c r="AV337" i="28"/>
  <c r="AW337" i="28" s="1"/>
  <c r="AV24" i="28"/>
  <c r="AW24" i="28" s="1"/>
  <c r="AV35" i="28"/>
  <c r="AW35" i="28" s="1"/>
  <c r="AV52" i="28"/>
  <c r="AW52" i="28" s="1"/>
  <c r="AV42" i="28"/>
  <c r="AW42" i="28" s="1"/>
  <c r="AV50" i="28"/>
  <c r="AW50" i="28" s="1"/>
  <c r="AV46" i="28"/>
  <c r="AW46" i="28" s="1"/>
  <c r="AV69" i="28"/>
  <c r="AW69" i="28" s="1"/>
  <c r="AV62" i="28"/>
  <c r="AW62" i="28" s="1"/>
  <c r="AV59" i="28"/>
  <c r="AW59" i="28" s="1"/>
  <c r="AV338" i="28"/>
  <c r="AW338" i="28" s="1"/>
  <c r="AV342" i="28"/>
  <c r="AW342" i="28" s="1"/>
  <c r="AV334" i="28"/>
  <c r="AW334" i="28" s="1"/>
  <c r="AV332" i="28"/>
  <c r="AW332" i="28" s="1"/>
  <c r="AV25" i="28"/>
  <c r="AW25" i="28" s="1"/>
  <c r="AV23" i="28"/>
  <c r="AW23" i="28" s="1"/>
  <c r="AV44" i="28"/>
  <c r="AW44" i="28" s="1"/>
  <c r="AV45" i="28"/>
  <c r="AW45" i="28" s="1"/>
  <c r="AV27" i="28"/>
  <c r="AW27" i="28" s="1"/>
  <c r="AV54" i="28"/>
  <c r="AW54" i="28" s="1"/>
  <c r="AV55" i="28"/>
  <c r="AW55" i="28" s="1"/>
  <c r="AV33" i="28"/>
  <c r="AW33" i="28" s="1"/>
  <c r="AV61" i="28"/>
  <c r="AW61" i="28" s="1"/>
  <c r="AV60" i="28"/>
  <c r="AW60" i="28" s="1"/>
  <c r="AV68" i="28"/>
  <c r="AW68" i="28" s="1"/>
  <c r="AV72" i="28"/>
  <c r="AW72" i="28" s="1"/>
  <c r="AV78" i="28"/>
  <c r="AW78" i="28" s="1"/>
  <c r="AV71" i="28"/>
  <c r="AW71" i="28" s="1"/>
  <c r="AV34" i="28"/>
  <c r="AW34" i="28" s="1"/>
  <c r="AV37" i="28"/>
  <c r="AW37" i="28" s="1"/>
  <c r="AV41" i="28"/>
  <c r="AW41" i="28" s="1"/>
  <c r="AL341" i="28"/>
  <c r="AL332" i="28"/>
  <c r="AL27" i="28"/>
  <c r="AL58" i="28"/>
  <c r="AL331" i="28"/>
  <c r="AL53" i="28"/>
  <c r="AL46" i="28"/>
  <c r="AL344" i="28"/>
  <c r="AL64" i="28"/>
  <c r="AL39" i="28"/>
  <c r="AL340" i="28"/>
  <c r="AL73" i="28"/>
  <c r="AL51" i="28"/>
  <c r="AL30" i="28"/>
  <c r="AL334" i="28"/>
  <c r="AL68" i="28"/>
  <c r="AL43" i="28"/>
  <c r="AL23" i="28"/>
  <c r="AL337" i="28"/>
  <c r="AL57" i="28"/>
  <c r="AL35" i="28"/>
  <c r="AL25" i="28"/>
  <c r="AL47" i="28"/>
  <c r="AL61" i="28"/>
  <c r="AL34" i="28"/>
  <c r="AL48" i="28"/>
  <c r="AL33" i="28"/>
  <c r="AL42" i="28"/>
  <c r="AL66" i="28"/>
  <c r="AL54" i="28"/>
  <c r="AL38" i="28"/>
  <c r="AL333" i="28"/>
  <c r="AL49" i="28"/>
  <c r="AL75" i="28"/>
  <c r="AL45" i="28"/>
  <c r="AL32" i="28"/>
  <c r="AL78" i="28"/>
  <c r="AL41" i="28"/>
  <c r="AL339" i="28"/>
  <c r="AL76" i="28"/>
  <c r="AL37" i="28"/>
  <c r="AL343" i="28"/>
  <c r="AL72" i="28"/>
  <c r="AL67" i="28"/>
  <c r="AL28" i="28"/>
  <c r="AL24" i="28"/>
  <c r="AL338" i="28"/>
  <c r="AL65" i="28"/>
  <c r="AL63" i="28"/>
  <c r="AL44" i="28"/>
  <c r="AL26" i="28"/>
  <c r="AL69" i="28"/>
  <c r="AL71" i="28"/>
  <c r="AL29" i="28"/>
  <c r="AX338" i="28"/>
  <c r="AY338" i="28" s="1"/>
  <c r="AX342" i="28"/>
  <c r="AY342" i="28" s="1"/>
  <c r="AX332" i="28"/>
  <c r="AY332" i="28" s="1"/>
  <c r="AX336" i="28"/>
  <c r="AY336" i="28" s="1"/>
  <c r="AX32" i="28"/>
  <c r="AY32" i="28" s="1"/>
  <c r="AX24" i="28"/>
  <c r="AY24" i="28" s="1"/>
  <c r="AX42" i="28"/>
  <c r="AY42" i="28" s="1"/>
  <c r="AX39" i="28"/>
  <c r="AY39" i="28" s="1"/>
  <c r="AX45" i="28"/>
  <c r="AY45" i="28" s="1"/>
  <c r="AX52" i="28"/>
  <c r="AY52" i="28" s="1"/>
  <c r="AX34" i="28"/>
  <c r="AY34" i="28" s="1"/>
  <c r="AX41" i="28"/>
  <c r="AY41" i="28" s="1"/>
  <c r="AX55" i="28"/>
  <c r="AY55" i="28" s="1"/>
  <c r="AX71" i="28"/>
  <c r="AY71" i="28" s="1"/>
  <c r="AX66" i="28"/>
  <c r="AY66" i="28" s="1"/>
  <c r="AX64" i="28"/>
  <c r="AY64" i="28" s="1"/>
  <c r="AX76" i="28"/>
  <c r="AY76" i="28" s="1"/>
  <c r="AX74" i="28"/>
  <c r="AY74" i="28" s="1"/>
  <c r="AX339" i="28"/>
  <c r="AY339" i="28" s="1"/>
  <c r="AX343" i="28"/>
  <c r="AY343" i="28" s="1"/>
  <c r="AX333" i="28"/>
  <c r="AY333" i="28" s="1"/>
  <c r="AX345" i="28"/>
  <c r="AY345" i="28" s="1"/>
  <c r="AX341" i="28"/>
  <c r="AY341" i="28" s="1"/>
  <c r="AX331" i="28"/>
  <c r="AY331" i="28" s="1"/>
  <c r="AX335" i="28"/>
  <c r="AY335" i="28" s="1"/>
  <c r="AX28" i="28"/>
  <c r="AY28" i="28" s="1"/>
  <c r="AX30" i="28"/>
  <c r="AY30" i="28" s="1"/>
  <c r="AX38" i="28"/>
  <c r="AY38" i="28" s="1"/>
  <c r="AX43" i="28"/>
  <c r="AY43" i="28" s="1"/>
  <c r="AX40" i="28"/>
  <c r="AY40" i="28" s="1"/>
  <c r="AX35" i="28"/>
  <c r="AY35" i="28" s="1"/>
  <c r="AX31" i="28"/>
  <c r="AY31" i="28" s="1"/>
  <c r="AX58" i="28"/>
  <c r="AY58" i="28" s="1"/>
  <c r="AX49" i="28"/>
  <c r="AY49" i="28" s="1"/>
  <c r="AX67" i="28"/>
  <c r="AY67" i="28" s="1"/>
  <c r="AX61" i="28"/>
  <c r="AY61" i="28" s="1"/>
  <c r="AX62" i="28"/>
  <c r="AY62" i="28" s="1"/>
  <c r="AX70" i="28"/>
  <c r="AY70" i="28" s="1"/>
  <c r="AX78" i="28"/>
  <c r="AY78" i="28" s="1"/>
  <c r="AX337" i="28"/>
  <c r="AY337" i="28" s="1"/>
  <c r="AX75" i="28"/>
  <c r="AY75" i="28" s="1"/>
  <c r="AX73" i="28"/>
  <c r="AY73" i="28" s="1"/>
  <c r="AX59" i="28"/>
  <c r="AY59" i="28" s="1"/>
  <c r="AX44" i="28"/>
  <c r="AY44" i="28" s="1"/>
  <c r="AX51" i="28"/>
  <c r="AY51" i="28" s="1"/>
  <c r="AX46" i="28"/>
  <c r="AY46" i="28" s="1"/>
  <c r="AX36" i="28"/>
  <c r="AY36" i="28" s="1"/>
  <c r="AV66" i="28"/>
  <c r="AW66" i="28" s="1"/>
  <c r="AV63" i="28"/>
  <c r="AW63" i="28" s="1"/>
  <c r="AV51" i="28"/>
  <c r="AW51" i="28" s="1"/>
  <c r="AV40" i="28"/>
  <c r="AW40" i="28" s="1"/>
  <c r="AV333" i="28"/>
  <c r="AW333" i="28" s="1"/>
  <c r="AX344" i="28"/>
  <c r="AY344" i="28" s="1"/>
  <c r="AL345" i="28"/>
  <c r="AL70" i="28"/>
  <c r="AL74" i="28"/>
  <c r="AL77" i="28"/>
  <c r="AX69" i="28"/>
  <c r="AY69" i="28" s="1"/>
  <c r="AX65" i="28"/>
  <c r="AY65" i="28" s="1"/>
  <c r="AX48" i="28"/>
  <c r="AY48" i="28" s="1"/>
  <c r="AX57" i="28"/>
  <c r="AY57" i="28" s="1"/>
  <c r="AX37" i="28"/>
  <c r="AY37" i="28" s="1"/>
  <c r="AX33" i="28"/>
  <c r="AY33" i="28" s="1"/>
  <c r="AX23" i="28"/>
  <c r="AY23" i="28" s="1"/>
  <c r="AV73" i="28"/>
  <c r="AW73" i="28" s="1"/>
  <c r="AV53" i="28"/>
  <c r="AW53" i="28" s="1"/>
  <c r="AV47" i="28"/>
  <c r="AW47" i="28" s="1"/>
  <c r="AV32" i="28"/>
  <c r="AW32" i="28" s="1"/>
  <c r="AX334" i="28"/>
  <c r="AY334" i="28" s="1"/>
  <c r="AX340" i="28"/>
  <c r="AY340" i="28" s="1"/>
  <c r="AL36" i="28"/>
  <c r="AL31" i="28"/>
  <c r="AP69" i="28"/>
  <c r="AP73" i="28"/>
  <c r="AP45" i="28"/>
  <c r="AP39" i="28"/>
  <c r="AP49" i="28"/>
  <c r="AP25" i="28"/>
  <c r="AR36" i="28"/>
  <c r="AS36" i="28" s="1"/>
  <c r="AR57" i="28"/>
  <c r="AS57" i="28" s="1"/>
  <c r="AR39" i="28"/>
  <c r="AS39" i="28" s="1"/>
  <c r="AR50" i="28"/>
  <c r="AS50" i="28" s="1"/>
  <c r="AN34" i="28"/>
  <c r="AO34" i="28" s="1"/>
  <c r="AN45" i="28"/>
  <c r="AO45" i="28" s="1"/>
  <c r="AN60" i="28"/>
  <c r="AO60" i="28" s="1"/>
  <c r="AN77" i="28"/>
  <c r="AO77" i="28" s="1"/>
  <c r="AN23" i="28"/>
  <c r="AO23" i="28" s="1"/>
  <c r="AN50" i="28"/>
  <c r="AO50" i="28" s="1"/>
  <c r="AN66" i="28"/>
  <c r="AO66" i="28" s="1"/>
  <c r="AN70" i="28"/>
  <c r="AO70" i="28" s="1"/>
  <c r="AN342" i="28"/>
  <c r="AO342" i="28" s="1"/>
  <c r="AN31" i="28"/>
  <c r="AO31" i="28" s="1"/>
  <c r="AN78" i="28"/>
  <c r="AO78" i="28" s="1"/>
  <c r="AN335" i="28"/>
  <c r="AO335" i="28" s="1"/>
  <c r="AN47" i="28"/>
  <c r="AO47" i="28" s="1"/>
  <c r="AN338" i="28"/>
  <c r="AO338" i="28" s="1"/>
  <c r="AN53" i="28"/>
  <c r="AO53" i="28" s="1"/>
  <c r="AN54" i="28"/>
  <c r="AO54" i="28" s="1"/>
  <c r="AN67" i="28"/>
  <c r="AO67" i="28" s="1"/>
  <c r="BB123" i="28"/>
  <c r="AR75" i="28"/>
  <c r="AS75" i="28" s="1"/>
  <c r="AR342" i="28"/>
  <c r="AS342" i="28" s="1"/>
  <c r="AR68" i="28"/>
  <c r="AS68" i="28" s="1"/>
  <c r="AR339" i="28"/>
  <c r="AS339" i="28" s="1"/>
  <c r="AR65" i="28"/>
  <c r="AS65" i="28" s="1"/>
  <c r="AR31" i="28"/>
  <c r="AS31" i="28" s="1"/>
  <c r="AN332" i="28"/>
  <c r="AO332" i="28" s="1"/>
  <c r="AN40" i="28"/>
  <c r="AO40" i="28" s="1"/>
  <c r="AN49" i="28"/>
  <c r="AO49" i="28" s="1"/>
  <c r="AN29" i="28"/>
  <c r="AO29" i="28" s="1"/>
  <c r="AN44" i="28"/>
  <c r="AO44" i="28" s="1"/>
  <c r="AN57" i="28"/>
  <c r="AO57" i="28" s="1"/>
  <c r="AN43" i="28"/>
  <c r="AO43" i="28" s="1"/>
  <c r="AN334" i="28"/>
  <c r="AO334" i="28" s="1"/>
  <c r="AN61" i="28"/>
  <c r="AO61" i="28" s="1"/>
  <c r="AN27" i="28"/>
  <c r="AO27" i="28" s="1"/>
  <c r="AN64" i="28"/>
  <c r="AO64" i="28" s="1"/>
  <c r="AN30" i="28"/>
  <c r="AO30" i="28" s="1"/>
  <c r="AN56" i="28"/>
  <c r="AO56" i="28" s="1"/>
  <c r="AN55" i="28"/>
  <c r="AO55" i="28" s="1"/>
  <c r="AN341" i="28"/>
  <c r="AO341" i="28" s="1"/>
  <c r="AN26" i="28"/>
  <c r="AO26" i="28" s="1"/>
  <c r="BB125" i="28"/>
  <c r="BB116" i="28"/>
  <c r="BB107" i="28"/>
  <c r="AR332" i="28"/>
  <c r="AS332" i="28" s="1"/>
  <c r="AR30" i="28"/>
  <c r="AS30" i="28" s="1"/>
  <c r="AR72" i="28"/>
  <c r="AS72" i="28" s="1"/>
  <c r="AR78" i="28"/>
  <c r="AS78" i="28" s="1"/>
  <c r="AN336" i="28"/>
  <c r="AO336" i="28" s="1"/>
  <c r="AN33" i="28"/>
  <c r="AO33" i="28" s="1"/>
  <c r="AN41" i="28"/>
  <c r="AO41" i="28" s="1"/>
  <c r="AN59" i="28"/>
  <c r="AO59" i="28" s="1"/>
  <c r="AN343" i="28"/>
  <c r="AO343" i="28" s="1"/>
  <c r="AN333" i="28"/>
  <c r="AO333" i="28" s="1"/>
  <c r="AN42" i="28"/>
  <c r="AO42" i="28" s="1"/>
  <c r="AN46" i="28"/>
  <c r="AO46" i="28" s="1"/>
  <c r="AN62" i="28"/>
  <c r="AO62" i="28" s="1"/>
  <c r="AN37" i="28"/>
  <c r="AO37" i="28" s="1"/>
  <c r="AN75" i="28"/>
  <c r="AO75" i="28" s="1"/>
  <c r="AN344" i="28"/>
  <c r="AO344" i="28" s="1"/>
  <c r="AN48" i="28"/>
  <c r="AO48" i="28" s="1"/>
  <c r="AN51" i="28"/>
  <c r="AO51" i="28" s="1"/>
  <c r="AN52" i="28"/>
  <c r="AO52" i="28" s="1"/>
  <c r="AN58" i="28"/>
  <c r="AO58" i="28" s="1"/>
  <c r="AN331" i="28"/>
  <c r="AO331" i="28" s="1"/>
  <c r="AN71" i="28"/>
  <c r="AO71" i="28" s="1"/>
  <c r="AN73" i="28"/>
  <c r="AO73" i="28" s="1"/>
  <c r="BB114" i="28"/>
  <c r="BB121" i="28"/>
  <c r="BB105" i="28"/>
  <c r="BB112" i="28"/>
  <c r="BB119" i="28"/>
  <c r="AR336" i="28"/>
  <c r="AS336" i="28" s="1"/>
  <c r="AR43" i="28"/>
  <c r="AS43" i="28" s="1"/>
  <c r="AR56" i="28"/>
  <c r="AS56" i="28" s="1"/>
  <c r="AR70" i="28"/>
  <c r="AS70" i="28" s="1"/>
  <c r="AR333" i="28"/>
  <c r="AS333" i="28" s="1"/>
  <c r="AR26" i="28"/>
  <c r="AS26" i="28" s="1"/>
  <c r="AR37" i="28"/>
  <c r="AS37" i="28" s="1"/>
  <c r="AR66" i="28"/>
  <c r="AS66" i="28" s="1"/>
  <c r="AR343" i="28"/>
  <c r="AS343" i="28" s="1"/>
  <c r="AR34" i="28"/>
  <c r="AS34" i="28" s="1"/>
  <c r="AR54" i="28"/>
  <c r="AS54" i="28" s="1"/>
  <c r="AR58" i="28"/>
  <c r="AS58" i="28" s="1"/>
  <c r="AR73" i="28"/>
  <c r="AS73" i="28" s="1"/>
  <c r="AR55" i="28"/>
  <c r="AS55" i="28" s="1"/>
  <c r="AR64" i="28"/>
  <c r="AS64" i="28" s="1"/>
  <c r="AR59" i="28"/>
  <c r="AS59" i="28" s="1"/>
  <c r="AR53" i="28"/>
  <c r="AS53" i="28" s="1"/>
  <c r="AR331" i="28"/>
  <c r="AS331" i="28" s="1"/>
  <c r="BB126" i="28"/>
  <c r="BB110" i="28"/>
  <c r="BB117" i="28"/>
  <c r="BB124" i="28"/>
  <c r="BB108" i="28"/>
  <c r="BB115" i="28"/>
  <c r="AR29" i="28"/>
  <c r="AS29" i="28" s="1"/>
  <c r="AR46" i="28"/>
  <c r="AS46" i="28" s="1"/>
  <c r="AR47" i="28"/>
  <c r="AS47" i="28" s="1"/>
  <c r="AR76" i="28"/>
  <c r="AS76" i="28" s="1"/>
  <c r="AR337" i="28"/>
  <c r="AS337" i="28" s="1"/>
  <c r="AR48" i="28"/>
  <c r="AS48" i="28" s="1"/>
  <c r="AR42" i="28"/>
  <c r="AS42" i="28" s="1"/>
  <c r="AR35" i="28"/>
  <c r="AS35" i="28" s="1"/>
  <c r="AR334" i="28"/>
  <c r="AS334" i="28" s="1"/>
  <c r="AR33" i="28"/>
  <c r="AS33" i="28" s="1"/>
  <c r="AR45" i="28"/>
  <c r="AS45" i="28" s="1"/>
  <c r="AR62" i="28"/>
  <c r="AS62" i="28" s="1"/>
  <c r="AR340" i="28"/>
  <c r="AS340" i="28" s="1"/>
  <c r="AR67" i="28"/>
  <c r="AS67" i="28" s="1"/>
  <c r="AR41" i="28"/>
  <c r="AS41" i="28" s="1"/>
  <c r="AR77" i="28"/>
  <c r="AS77" i="28" s="1"/>
  <c r="AR69" i="28"/>
  <c r="AS69" i="28" s="1"/>
  <c r="BB122" i="28"/>
  <c r="BB106" i="28"/>
  <c r="BB113" i="28"/>
  <c r="BB120" i="28"/>
  <c r="BB111" i="28"/>
  <c r="AR345" i="28"/>
  <c r="AS345" i="28" s="1"/>
  <c r="AR25" i="28"/>
  <c r="AS25" i="28" s="1"/>
  <c r="AR32" i="28"/>
  <c r="AS32" i="28" s="1"/>
  <c r="AR60" i="28"/>
  <c r="AS60" i="28" s="1"/>
  <c r="AR74" i="28"/>
  <c r="AS74" i="28" s="1"/>
  <c r="AR338" i="28"/>
  <c r="AS338" i="28" s="1"/>
  <c r="AR24" i="28"/>
  <c r="AS24" i="28" s="1"/>
  <c r="AR27" i="28"/>
  <c r="AS27" i="28" s="1"/>
  <c r="AR61" i="28"/>
  <c r="AS61" i="28" s="1"/>
  <c r="AR71" i="28"/>
  <c r="AS71" i="28" s="1"/>
  <c r="AR52" i="28"/>
  <c r="AS52" i="28" s="1"/>
  <c r="AR49" i="28"/>
  <c r="AS49" i="28" s="1"/>
  <c r="AR63" i="28"/>
  <c r="AS63" i="28" s="1"/>
  <c r="AR344" i="28"/>
  <c r="AS344" i="28" s="1"/>
  <c r="AR38" i="28"/>
  <c r="AS38" i="28" s="1"/>
  <c r="AR335" i="28"/>
  <c r="AS335" i="28" s="1"/>
  <c r="AR23" i="28"/>
  <c r="AS23" i="28" s="1"/>
  <c r="AP31" i="28"/>
  <c r="AP44" i="28"/>
  <c r="AP65" i="28"/>
  <c r="AP26" i="28"/>
  <c r="AP40" i="28"/>
  <c r="AP47" i="28"/>
  <c r="AP70" i="28"/>
  <c r="AP341" i="28"/>
  <c r="AP335" i="28"/>
  <c r="AP23" i="28"/>
  <c r="AP48" i="28"/>
  <c r="AP71" i="28"/>
  <c r="AP66" i="28"/>
  <c r="AP32" i="28"/>
  <c r="AP338" i="28"/>
  <c r="AP24" i="28"/>
  <c r="AP60" i="28"/>
  <c r="AP332" i="28"/>
  <c r="AP333" i="28"/>
  <c r="AP36" i="28"/>
  <c r="AP28" i="28"/>
  <c r="AP63" i="28"/>
  <c r="AP74" i="28"/>
  <c r="AP345" i="28"/>
  <c r="AP334" i="28"/>
  <c r="AP33" i="28"/>
  <c r="AP43" i="28"/>
  <c r="AP67" i="28"/>
  <c r="AP78" i="28"/>
  <c r="AP343" i="28"/>
  <c r="AP38" i="28"/>
  <c r="AP52" i="28"/>
  <c r="AP41" i="28"/>
  <c r="AP37" i="28"/>
  <c r="AP56" i="28"/>
  <c r="AP340" i="28"/>
  <c r="AP58" i="28"/>
  <c r="AP42" i="28"/>
  <c r="AP344" i="28"/>
  <c r="AP337" i="28"/>
  <c r="AP30" i="28"/>
  <c r="AP34" i="28"/>
  <c r="AP61" i="28"/>
  <c r="AP76" i="28"/>
  <c r="AP339" i="28"/>
  <c r="AP35" i="28"/>
  <c r="AP51" i="28"/>
  <c r="AP62" i="28"/>
  <c r="AP27" i="28"/>
  <c r="AP57" i="28"/>
  <c r="AP77" i="28"/>
  <c r="AP59" i="28"/>
  <c r="AP54" i="28"/>
  <c r="AP336" i="28"/>
  <c r="AP64" i="28"/>
  <c r="H34" i="44"/>
  <c r="F43" i="56" s="1"/>
  <c r="H21" i="44"/>
  <c r="F30" i="56" s="1"/>
  <c r="G41" i="56"/>
  <c r="G29" i="56"/>
  <c r="Z345" i="28"/>
  <c r="AA345" i="28" s="1"/>
  <c r="Z340" i="28"/>
  <c r="AA340" i="28" s="1"/>
  <c r="Z344" i="28"/>
  <c r="AA344" i="28" s="1"/>
  <c r="Z341" i="28"/>
  <c r="AA341" i="28" s="1"/>
  <c r="Z338" i="28"/>
  <c r="AA338" i="28" s="1"/>
  <c r="Z342" i="28"/>
  <c r="AA342" i="28" s="1"/>
  <c r="Z339" i="28"/>
  <c r="AA339" i="28" s="1"/>
  <c r="Z343" i="28"/>
  <c r="AA343" i="28" s="1"/>
  <c r="V338" i="28"/>
  <c r="W338" i="28" s="1"/>
  <c r="V339" i="28"/>
  <c r="W339" i="28" s="1"/>
  <c r="V340" i="28"/>
  <c r="W340" i="28" s="1"/>
  <c r="V341" i="28"/>
  <c r="W341" i="28" s="1"/>
  <c r="V342" i="28"/>
  <c r="W342" i="28" s="1"/>
  <c r="V343" i="28"/>
  <c r="W343" i="28" s="1"/>
  <c r="V344" i="28"/>
  <c r="W344" i="28" s="1"/>
  <c r="V345" i="28"/>
  <c r="W345" i="28" s="1"/>
  <c r="L338" i="28"/>
  <c r="L339" i="28"/>
  <c r="L340" i="28"/>
  <c r="L341" i="28"/>
  <c r="L342" i="28"/>
  <c r="L343" i="28"/>
  <c r="L344" i="28"/>
  <c r="L345" i="28"/>
  <c r="T345" i="28"/>
  <c r="U345" i="28" s="1"/>
  <c r="T341" i="28"/>
  <c r="U341" i="28" s="1"/>
  <c r="T338" i="28"/>
  <c r="U338" i="28" s="1"/>
  <c r="T342" i="28"/>
  <c r="U342" i="28" s="1"/>
  <c r="T339" i="28"/>
  <c r="U339" i="28" s="1"/>
  <c r="T343" i="28"/>
  <c r="U343" i="28" s="1"/>
  <c r="T340" i="28"/>
  <c r="U340" i="28" s="1"/>
  <c r="T344" i="28"/>
  <c r="U344" i="28" s="1"/>
  <c r="J345" i="28"/>
  <c r="J339" i="28"/>
  <c r="J343" i="28"/>
  <c r="J340" i="28"/>
  <c r="J344" i="28"/>
  <c r="J341" i="28"/>
  <c r="J338" i="28"/>
  <c r="J342" i="28"/>
  <c r="AD345" i="28"/>
  <c r="AD338" i="28"/>
  <c r="AD339" i="28"/>
  <c r="AD340" i="28"/>
  <c r="AD341" i="28"/>
  <c r="AD342" i="28"/>
  <c r="AD343" i="28"/>
  <c r="AD344" i="28"/>
  <c r="N345" i="28"/>
  <c r="N338" i="28"/>
  <c r="N339" i="28"/>
  <c r="N340" i="28"/>
  <c r="N341" i="28"/>
  <c r="N342" i="28"/>
  <c r="N343" i="28"/>
  <c r="N344" i="28"/>
  <c r="R345" i="28"/>
  <c r="R338" i="28"/>
  <c r="R339" i="28"/>
  <c r="R340" i="28"/>
  <c r="R341" i="28"/>
  <c r="R342" i="28"/>
  <c r="R343" i="28"/>
  <c r="R344" i="28"/>
  <c r="AB345" i="28"/>
  <c r="AB338" i="28"/>
  <c r="AB339" i="28"/>
  <c r="AB340" i="28"/>
  <c r="AB341" i="28"/>
  <c r="AB342" i="28"/>
  <c r="AB343" i="28"/>
  <c r="AB344" i="28"/>
  <c r="H344" i="28"/>
  <c r="H345" i="28"/>
  <c r="H338" i="28"/>
  <c r="H339" i="28"/>
  <c r="H340" i="28"/>
  <c r="H341" i="28"/>
  <c r="H342" i="28"/>
  <c r="H343" i="28"/>
  <c r="X343" i="28"/>
  <c r="X338" i="28"/>
  <c r="X339" i="28"/>
  <c r="X340" i="28"/>
  <c r="X341" i="28"/>
  <c r="X342" i="28"/>
  <c r="X344" i="28"/>
  <c r="X345" i="28"/>
  <c r="P338" i="28"/>
  <c r="P339" i="28"/>
  <c r="P340" i="28"/>
  <c r="P341" i="28"/>
  <c r="P342" i="28"/>
  <c r="P343" i="28"/>
  <c r="P344" i="28"/>
  <c r="P345" i="28"/>
  <c r="Z331" i="28"/>
  <c r="AA331" i="28" s="1"/>
  <c r="Z332" i="28"/>
  <c r="AA332" i="28" s="1"/>
  <c r="Z333" i="28"/>
  <c r="AA333" i="28" s="1"/>
  <c r="Z334" i="28"/>
  <c r="AA334" i="28" s="1"/>
  <c r="Z335" i="28"/>
  <c r="AA335" i="28" s="1"/>
  <c r="Z336" i="28"/>
  <c r="AA336" i="28" s="1"/>
  <c r="Z337" i="28"/>
  <c r="AA337" i="28" s="1"/>
  <c r="J331" i="28"/>
  <c r="J332" i="28"/>
  <c r="J333" i="28"/>
  <c r="J334" i="28"/>
  <c r="J335" i="28"/>
  <c r="J336" i="28"/>
  <c r="J337" i="28"/>
  <c r="L331" i="28"/>
  <c r="L332" i="28"/>
  <c r="L333" i="28"/>
  <c r="L334" i="28"/>
  <c r="L335" i="28"/>
  <c r="L336" i="28"/>
  <c r="L337" i="28"/>
  <c r="T331" i="28"/>
  <c r="U331" i="28" s="1"/>
  <c r="T332" i="28"/>
  <c r="U332" i="28" s="1"/>
  <c r="T333" i="28"/>
  <c r="U333" i="28" s="1"/>
  <c r="T334" i="28"/>
  <c r="U334" i="28" s="1"/>
  <c r="T335" i="28"/>
  <c r="U335" i="28" s="1"/>
  <c r="T336" i="28"/>
  <c r="U336" i="28" s="1"/>
  <c r="T337" i="28"/>
  <c r="U337" i="28" s="1"/>
  <c r="V331" i="28"/>
  <c r="W331" i="28" s="1"/>
  <c r="V332" i="28"/>
  <c r="W332" i="28" s="1"/>
  <c r="V333" i="28"/>
  <c r="W333" i="28" s="1"/>
  <c r="V334" i="28"/>
  <c r="W334" i="28" s="1"/>
  <c r="V335" i="28"/>
  <c r="W335" i="28" s="1"/>
  <c r="V336" i="28"/>
  <c r="W336" i="28" s="1"/>
  <c r="V337" i="28"/>
  <c r="W337" i="28" s="1"/>
  <c r="N331" i="28"/>
  <c r="N332" i="28"/>
  <c r="N333" i="28"/>
  <c r="N334" i="28"/>
  <c r="N335" i="28"/>
  <c r="N336" i="28"/>
  <c r="N337" i="28"/>
  <c r="R331" i="28"/>
  <c r="R332" i="28"/>
  <c r="R333" i="28"/>
  <c r="R334" i="28"/>
  <c r="R335" i="28"/>
  <c r="R336" i="28"/>
  <c r="R337" i="28"/>
  <c r="AB331" i="28"/>
  <c r="AB332" i="28"/>
  <c r="AB333" i="28"/>
  <c r="AB334" i="28"/>
  <c r="AB335" i="28"/>
  <c r="AB336" i="28"/>
  <c r="AB337" i="28"/>
  <c r="H331" i="28"/>
  <c r="H332" i="28"/>
  <c r="H333" i="28"/>
  <c r="H334" i="28"/>
  <c r="H335" i="28"/>
  <c r="H336" i="28"/>
  <c r="H337" i="28"/>
  <c r="AD331" i="28"/>
  <c r="AD332" i="28"/>
  <c r="AD333" i="28"/>
  <c r="AD334" i="28"/>
  <c r="AD335" i="28"/>
  <c r="AD336" i="28"/>
  <c r="AD337" i="28"/>
  <c r="X331" i="28"/>
  <c r="X332" i="28"/>
  <c r="X333" i="28"/>
  <c r="X334" i="28"/>
  <c r="X335" i="28"/>
  <c r="X336" i="28"/>
  <c r="X337" i="28"/>
  <c r="P331" i="28"/>
  <c r="P335" i="28"/>
  <c r="P332" i="28"/>
  <c r="P337" i="28"/>
  <c r="P333" i="28"/>
  <c r="P334" i="28"/>
  <c r="P336" i="28"/>
  <c r="X24" i="28"/>
  <c r="X28" i="28"/>
  <c r="X27" i="28"/>
  <c r="X30" i="28"/>
  <c r="X34" i="28"/>
  <c r="X38" i="28"/>
  <c r="X29" i="28"/>
  <c r="X25" i="28"/>
  <c r="X26" i="28"/>
  <c r="X32" i="28"/>
  <c r="X37" i="28"/>
  <c r="X40" i="28"/>
  <c r="X44" i="28"/>
  <c r="X48" i="28"/>
  <c r="X52" i="28"/>
  <c r="X35" i="28"/>
  <c r="X36" i="28"/>
  <c r="X42" i="28"/>
  <c r="X31" i="28"/>
  <c r="X23" i="28"/>
  <c r="X33" i="28"/>
  <c r="X39" i="28"/>
  <c r="X45" i="28"/>
  <c r="X50" i="28"/>
  <c r="X54" i="28"/>
  <c r="X41" i="28"/>
  <c r="X46" i="28"/>
  <c r="X47" i="28"/>
  <c r="X57" i="28"/>
  <c r="X59" i="28"/>
  <c r="X43" i="28"/>
  <c r="X53" i="28"/>
  <c r="X60" i="28"/>
  <c r="X51" i="28"/>
  <c r="X55" i="28"/>
  <c r="X61" i="28"/>
  <c r="X65" i="28"/>
  <c r="X69" i="28"/>
  <c r="X64" i="28"/>
  <c r="X66" i="28"/>
  <c r="X71" i="28"/>
  <c r="X75" i="28"/>
  <c r="X49" i="28"/>
  <c r="X56" i="28"/>
  <c r="X58" i="28"/>
  <c r="X62" i="28"/>
  <c r="X74" i="28"/>
  <c r="X67" i="28"/>
  <c r="X72" i="28"/>
  <c r="X76" i="28"/>
  <c r="X78" i="28"/>
  <c r="X70" i="28"/>
  <c r="X77" i="28"/>
  <c r="X63" i="28"/>
  <c r="X68" i="28"/>
  <c r="X73" i="28"/>
  <c r="P24" i="28"/>
  <c r="P28" i="28"/>
  <c r="P25" i="28"/>
  <c r="P30" i="28"/>
  <c r="P34" i="28"/>
  <c r="P38" i="28"/>
  <c r="P29" i="28"/>
  <c r="P32" i="28"/>
  <c r="P26" i="28"/>
  <c r="P35" i="28"/>
  <c r="P40" i="28"/>
  <c r="P44" i="28"/>
  <c r="P48" i="28"/>
  <c r="P52" i="28"/>
  <c r="P39" i="28"/>
  <c r="P45" i="28"/>
  <c r="P23" i="28"/>
  <c r="P27" i="28"/>
  <c r="P31" i="28"/>
  <c r="P42" i="28"/>
  <c r="P47" i="28"/>
  <c r="P54" i="28"/>
  <c r="P55" i="28"/>
  <c r="P59" i="28"/>
  <c r="P37" i="28"/>
  <c r="P41" i="28"/>
  <c r="P46" i="28"/>
  <c r="P56" i="28"/>
  <c r="P60" i="28"/>
  <c r="P36" i="28"/>
  <c r="P43" i="28"/>
  <c r="P49" i="28"/>
  <c r="P50" i="28"/>
  <c r="P51" i="28"/>
  <c r="P57" i="28"/>
  <c r="P61" i="28"/>
  <c r="P65" i="28"/>
  <c r="P69" i="28"/>
  <c r="P58" i="28"/>
  <c r="P62" i="28"/>
  <c r="P67" i="28"/>
  <c r="P53" i="28"/>
  <c r="P63" i="28"/>
  <c r="P68" i="28"/>
  <c r="P75" i="28"/>
  <c r="P33" i="28"/>
  <c r="P64" i="28"/>
  <c r="P66" i="28"/>
  <c r="P70" i="28"/>
  <c r="P71" i="28"/>
  <c r="P72" i="28"/>
  <c r="P73" i="28"/>
  <c r="P78" i="28"/>
  <c r="P74" i="28"/>
  <c r="P76" i="28"/>
  <c r="P77" i="28"/>
  <c r="N26" i="28"/>
  <c r="N27" i="28"/>
  <c r="N32" i="28"/>
  <c r="N36" i="28"/>
  <c r="N23" i="28"/>
  <c r="N24" i="28"/>
  <c r="N25" i="28"/>
  <c r="N31" i="28"/>
  <c r="N37" i="28"/>
  <c r="N42" i="28"/>
  <c r="N46" i="28"/>
  <c r="N50" i="28"/>
  <c r="N29" i="28"/>
  <c r="N41" i="28"/>
  <c r="N38" i="28"/>
  <c r="N28" i="28"/>
  <c r="N33" i="28"/>
  <c r="N39" i="28"/>
  <c r="N44" i="28"/>
  <c r="N49" i="28"/>
  <c r="N56" i="28"/>
  <c r="N34" i="28"/>
  <c r="N51" i="28"/>
  <c r="N52" i="28"/>
  <c r="N57" i="28"/>
  <c r="N30" i="28"/>
  <c r="N40" i="28"/>
  <c r="N43" i="28"/>
  <c r="N53" i="28"/>
  <c r="N58" i="28"/>
  <c r="N45" i="28"/>
  <c r="N47" i="28"/>
  <c r="N48" i="28"/>
  <c r="N54" i="28"/>
  <c r="N59" i="28"/>
  <c r="N63" i="28"/>
  <c r="N67" i="28"/>
  <c r="N71" i="28"/>
  <c r="N55" i="28"/>
  <c r="N62" i="28"/>
  <c r="N64" i="28"/>
  <c r="N35" i="28"/>
  <c r="N60" i="28"/>
  <c r="N65" i="28"/>
  <c r="N70" i="28"/>
  <c r="N73" i="28"/>
  <c r="N77" i="28"/>
  <c r="N61" i="28"/>
  <c r="N66" i="28"/>
  <c r="N68" i="28"/>
  <c r="N69" i="28"/>
  <c r="N75" i="28"/>
  <c r="N76" i="28"/>
  <c r="N72" i="28"/>
  <c r="N78" i="28"/>
  <c r="N74" i="28"/>
  <c r="AB24" i="28"/>
  <c r="AB28" i="28"/>
  <c r="AB23" i="28"/>
  <c r="AB29" i="28"/>
  <c r="AB30" i="28"/>
  <c r="AB34" i="28"/>
  <c r="AB38" i="28"/>
  <c r="AB25" i="28"/>
  <c r="AB26" i="28"/>
  <c r="AB27" i="28"/>
  <c r="AB31" i="28"/>
  <c r="AB33" i="28"/>
  <c r="AB40" i="28"/>
  <c r="AB44" i="28"/>
  <c r="AB48" i="28"/>
  <c r="AB52" i="28"/>
  <c r="AB43" i="28"/>
  <c r="AB32" i="28"/>
  <c r="AB39" i="28"/>
  <c r="AB35" i="28"/>
  <c r="AB36" i="28"/>
  <c r="AB37" i="28"/>
  <c r="AB41" i="28"/>
  <c r="AB46" i="28"/>
  <c r="AB51" i="28"/>
  <c r="AB54" i="28"/>
  <c r="AB42" i="28"/>
  <c r="AB53" i="28"/>
  <c r="AB49" i="28"/>
  <c r="AB50" i="28"/>
  <c r="AB55" i="28"/>
  <c r="AB60" i="28"/>
  <c r="AB47" i="28"/>
  <c r="AB56" i="28"/>
  <c r="AB61" i="28"/>
  <c r="AB65" i="28"/>
  <c r="AB69" i="28"/>
  <c r="AB58" i="28"/>
  <c r="AB57" i="28"/>
  <c r="AB59" i="28"/>
  <c r="AB66" i="28"/>
  <c r="AB62" i="28"/>
  <c r="AB67" i="28"/>
  <c r="AB72" i="28"/>
  <c r="AB75" i="28"/>
  <c r="AB45" i="28"/>
  <c r="AB63" i="28"/>
  <c r="AB70" i="28"/>
  <c r="AB71" i="28"/>
  <c r="AB64" i="28"/>
  <c r="AB68" i="28"/>
  <c r="AB77" i="28"/>
  <c r="AB76" i="28"/>
  <c r="AB73" i="28"/>
  <c r="AB78" i="28"/>
  <c r="AB74" i="28"/>
  <c r="Z26" i="28"/>
  <c r="AA26" i="28" s="1"/>
  <c r="Z25" i="28"/>
  <c r="AA25" i="28" s="1"/>
  <c r="Z32" i="28"/>
  <c r="AA32" i="28" s="1"/>
  <c r="Z36" i="28"/>
  <c r="AA36" i="28" s="1"/>
  <c r="Z23" i="28"/>
  <c r="AA23" i="28" s="1"/>
  <c r="Z24" i="28"/>
  <c r="AA24" i="28" s="1"/>
  <c r="Z33" i="28"/>
  <c r="AA33" i="28" s="1"/>
  <c r="Z27" i="28"/>
  <c r="AA27" i="28" s="1"/>
  <c r="Z28" i="28"/>
  <c r="AA28" i="28" s="1"/>
  <c r="Z29" i="28"/>
  <c r="AA29" i="28" s="1"/>
  <c r="Z30" i="28"/>
  <c r="AA30" i="28" s="1"/>
  <c r="Z35" i="28"/>
  <c r="AA35" i="28" s="1"/>
  <c r="Z42" i="28"/>
  <c r="AA42" i="28" s="1"/>
  <c r="Z46" i="28"/>
  <c r="AA46" i="28" s="1"/>
  <c r="Z50" i="28"/>
  <c r="AA50" i="28" s="1"/>
  <c r="Z37" i="28"/>
  <c r="AA37" i="28" s="1"/>
  <c r="Z38" i="28"/>
  <c r="AA38" i="28" s="1"/>
  <c r="Z40" i="28"/>
  <c r="AA40" i="28" s="1"/>
  <c r="Z45" i="28"/>
  <c r="AA45" i="28" s="1"/>
  <c r="Z31" i="28"/>
  <c r="AA31" i="28" s="1"/>
  <c r="Z34" i="28"/>
  <c r="AA34" i="28" s="1"/>
  <c r="Z43" i="28"/>
  <c r="AA43" i="28" s="1"/>
  <c r="Z48" i="28"/>
  <c r="AA48" i="28" s="1"/>
  <c r="Z56" i="28"/>
  <c r="AA56" i="28" s="1"/>
  <c r="Z44" i="28"/>
  <c r="AA44" i="28" s="1"/>
  <c r="Z49" i="28"/>
  <c r="AA49" i="28" s="1"/>
  <c r="Z55" i="28"/>
  <c r="AA55" i="28" s="1"/>
  <c r="Z41" i="28"/>
  <c r="AA41" i="28" s="1"/>
  <c r="Z47" i="28"/>
  <c r="AA47" i="28" s="1"/>
  <c r="Z57" i="28"/>
  <c r="AA57" i="28" s="1"/>
  <c r="Z58" i="28"/>
  <c r="AA58" i="28" s="1"/>
  <c r="Z39" i="28"/>
  <c r="AA39" i="28" s="1"/>
  <c r="Z53" i="28"/>
  <c r="AA53" i="28" s="1"/>
  <c r="Z59" i="28"/>
  <c r="AA59" i="28" s="1"/>
  <c r="Z63" i="28"/>
  <c r="AA63" i="28" s="1"/>
  <c r="Z67" i="28"/>
  <c r="AA67" i="28" s="1"/>
  <c r="Z71" i="28"/>
  <c r="AA71" i="28" s="1"/>
  <c r="Z52" i="28"/>
  <c r="AA52" i="28" s="1"/>
  <c r="Z60" i="28"/>
  <c r="AA60" i="28" s="1"/>
  <c r="Z61" i="28"/>
  <c r="AA61" i="28" s="1"/>
  <c r="Z51" i="28"/>
  <c r="AA51" i="28" s="1"/>
  <c r="Z54" i="28"/>
  <c r="AA54" i="28" s="1"/>
  <c r="Z62" i="28"/>
  <c r="AA62" i="28" s="1"/>
  <c r="Z64" i="28"/>
  <c r="AA64" i="28" s="1"/>
  <c r="Z69" i="28"/>
  <c r="AA69" i="28" s="1"/>
  <c r="Z73" i="28"/>
  <c r="AA73" i="28" s="1"/>
  <c r="Z77" i="28"/>
  <c r="AA77" i="28" s="1"/>
  <c r="Z65" i="28"/>
  <c r="AA65" i="28" s="1"/>
  <c r="Z68" i="28"/>
  <c r="AA68" i="28" s="1"/>
  <c r="Z74" i="28"/>
  <c r="AA74" i="28" s="1"/>
  <c r="Z72" i="28"/>
  <c r="AA72" i="28" s="1"/>
  <c r="Z75" i="28"/>
  <c r="AA75" i="28" s="1"/>
  <c r="Z66" i="28"/>
  <c r="AA66" i="28" s="1"/>
  <c r="Z70" i="28"/>
  <c r="AA70" i="28" s="1"/>
  <c r="Z76" i="28"/>
  <c r="AA76" i="28" s="1"/>
  <c r="Z78" i="28"/>
  <c r="AA78" i="28" s="1"/>
  <c r="H24" i="28"/>
  <c r="H28" i="28"/>
  <c r="H27" i="28"/>
  <c r="H30" i="28"/>
  <c r="H34" i="28"/>
  <c r="H38" i="28"/>
  <c r="H25" i="28"/>
  <c r="H26" i="28"/>
  <c r="H23" i="28"/>
  <c r="H32" i="28"/>
  <c r="H37" i="28"/>
  <c r="H40" i="28"/>
  <c r="H44" i="28"/>
  <c r="H48" i="28"/>
  <c r="H52" i="28"/>
  <c r="H33" i="28"/>
  <c r="H42" i="28"/>
  <c r="H29" i="28"/>
  <c r="H39" i="28"/>
  <c r="H45" i="28"/>
  <c r="H50" i="28"/>
  <c r="H54" i="28"/>
  <c r="H57" i="28"/>
  <c r="H59" i="28"/>
  <c r="H31" i="28"/>
  <c r="H36" i="28"/>
  <c r="H51" i="28"/>
  <c r="H53" i="28"/>
  <c r="H60" i="28"/>
  <c r="H35" i="28"/>
  <c r="H41" i="28"/>
  <c r="H46" i="28"/>
  <c r="H49" i="28"/>
  <c r="H55" i="28"/>
  <c r="H61" i="28"/>
  <c r="H65" i="28"/>
  <c r="H69" i="28"/>
  <c r="H43" i="28"/>
  <c r="H56" i="28"/>
  <c r="H64" i="28"/>
  <c r="H66" i="28"/>
  <c r="H71" i="28"/>
  <c r="H75" i="28"/>
  <c r="H47" i="28"/>
  <c r="H58" i="28"/>
  <c r="H62" i="28"/>
  <c r="H67" i="28"/>
  <c r="H63" i="28"/>
  <c r="H72" i="28"/>
  <c r="H70" i="28"/>
  <c r="H76" i="28"/>
  <c r="H78" i="28"/>
  <c r="H74" i="28"/>
  <c r="H68" i="28"/>
  <c r="H77" i="28"/>
  <c r="H73" i="28"/>
  <c r="J26" i="28"/>
  <c r="J25" i="28"/>
  <c r="J32" i="28"/>
  <c r="J36" i="28"/>
  <c r="J33" i="28"/>
  <c r="J27" i="28"/>
  <c r="J30" i="28"/>
  <c r="J35" i="28"/>
  <c r="J42" i="28"/>
  <c r="J46" i="28"/>
  <c r="J50" i="28"/>
  <c r="J23" i="28"/>
  <c r="J31" i="28"/>
  <c r="J40" i="28"/>
  <c r="J45" i="28"/>
  <c r="J28" i="28"/>
  <c r="J34" i="28"/>
  <c r="J43" i="28"/>
  <c r="J48" i="28"/>
  <c r="J56" i="28"/>
  <c r="J37" i="28"/>
  <c r="J47" i="28"/>
  <c r="J55" i="28"/>
  <c r="J24" i="28"/>
  <c r="J29" i="28"/>
  <c r="J57" i="28"/>
  <c r="J58" i="28"/>
  <c r="J44" i="28"/>
  <c r="J51" i="28"/>
  <c r="J52" i="28"/>
  <c r="J53" i="28"/>
  <c r="J59" i="28"/>
  <c r="J63" i="28"/>
  <c r="J67" i="28"/>
  <c r="J71" i="28"/>
  <c r="J60" i="28"/>
  <c r="J61" i="28"/>
  <c r="J39" i="28"/>
  <c r="J49" i="28"/>
  <c r="J62" i="28"/>
  <c r="J54" i="28"/>
  <c r="J64" i="28"/>
  <c r="J69" i="28"/>
  <c r="J73" i="28"/>
  <c r="J77" i="28"/>
  <c r="J38" i="28"/>
  <c r="J41" i="28"/>
  <c r="J65" i="28"/>
  <c r="J66" i="28"/>
  <c r="J72" i="28"/>
  <c r="J74" i="28"/>
  <c r="J70" i="28"/>
  <c r="J75" i="28"/>
  <c r="J68" i="28"/>
  <c r="J76" i="28"/>
  <c r="J78" i="28"/>
  <c r="R26" i="28"/>
  <c r="R23" i="28"/>
  <c r="R28" i="28"/>
  <c r="R32" i="28"/>
  <c r="R36" i="28"/>
  <c r="R30" i="28"/>
  <c r="R27" i="28"/>
  <c r="R33" i="28"/>
  <c r="R38" i="28"/>
  <c r="R42" i="28"/>
  <c r="R46" i="28"/>
  <c r="R50" i="28"/>
  <c r="R24" i="28"/>
  <c r="R37" i="28"/>
  <c r="R43" i="28"/>
  <c r="R29" i="28"/>
  <c r="R34" i="28"/>
  <c r="R35" i="28"/>
  <c r="R39" i="28"/>
  <c r="R40" i="28"/>
  <c r="R45" i="28"/>
  <c r="R51" i="28"/>
  <c r="R56" i="28"/>
  <c r="R47" i="28"/>
  <c r="R48" i="28"/>
  <c r="R49" i="28"/>
  <c r="R53" i="28"/>
  <c r="R44" i="28"/>
  <c r="R54" i="28"/>
  <c r="R58" i="28"/>
  <c r="R31" i="28"/>
  <c r="R41" i="28"/>
  <c r="R52" i="28"/>
  <c r="R55" i="28"/>
  <c r="R59" i="28"/>
  <c r="R63" i="28"/>
  <c r="R67" i="28"/>
  <c r="R71" i="28"/>
  <c r="R25" i="28"/>
  <c r="R60" i="28"/>
  <c r="R65" i="28"/>
  <c r="R61" i="28"/>
  <c r="R66" i="28"/>
  <c r="R72" i="28"/>
  <c r="R73" i="28"/>
  <c r="R77" i="28"/>
  <c r="R57" i="28"/>
  <c r="R62" i="28"/>
  <c r="R76" i="28"/>
  <c r="R75" i="28"/>
  <c r="R78" i="28"/>
  <c r="R64" i="28"/>
  <c r="R68" i="28"/>
  <c r="R69" i="28"/>
  <c r="R70" i="28"/>
  <c r="R74" i="28"/>
  <c r="AD26" i="28"/>
  <c r="AD27" i="28"/>
  <c r="AD32" i="28"/>
  <c r="AD36" i="28"/>
  <c r="AD28" i="28"/>
  <c r="AD29" i="28"/>
  <c r="AD23" i="28"/>
  <c r="AD24" i="28"/>
  <c r="AD25" i="28"/>
  <c r="AD31" i="28"/>
  <c r="AD37" i="28"/>
  <c r="AD42" i="28"/>
  <c r="AD46" i="28"/>
  <c r="AD50" i="28"/>
  <c r="AD33" i="28"/>
  <c r="AD34" i="28"/>
  <c r="AD35" i="28"/>
  <c r="AD41" i="28"/>
  <c r="AD30" i="28"/>
  <c r="AD38" i="28"/>
  <c r="AD39" i="28"/>
  <c r="AD44" i="28"/>
  <c r="AD49" i="28"/>
  <c r="AD56" i="28"/>
  <c r="AD40" i="28"/>
  <c r="AD45" i="28"/>
  <c r="AD57" i="28"/>
  <c r="AD51" i="28"/>
  <c r="AD52" i="28"/>
  <c r="AD53" i="28"/>
  <c r="AD58" i="28"/>
  <c r="AD54" i="28"/>
  <c r="AD59" i="28"/>
  <c r="AD63" i="28"/>
  <c r="AD67" i="28"/>
  <c r="AD71" i="28"/>
  <c r="AD62" i="28"/>
  <c r="AD48" i="28"/>
  <c r="AD64" i="28"/>
  <c r="AD43" i="28"/>
  <c r="AD47" i="28"/>
  <c r="AD60" i="28"/>
  <c r="AD65" i="28"/>
  <c r="AD70" i="28"/>
  <c r="AD73" i="28"/>
  <c r="AD77" i="28"/>
  <c r="AD55" i="28"/>
  <c r="AD61" i="28"/>
  <c r="AD66" i="28"/>
  <c r="AD72" i="28"/>
  <c r="AD74" i="28"/>
  <c r="AD75" i="28"/>
  <c r="AD68" i="28"/>
  <c r="AD69" i="28"/>
  <c r="AD76" i="28"/>
  <c r="AD78" i="28"/>
  <c r="V26" i="28"/>
  <c r="W26" i="28" s="1"/>
  <c r="V24" i="28"/>
  <c r="W24" i="28" s="1"/>
  <c r="V29" i="28"/>
  <c r="W29" i="28" s="1"/>
  <c r="V32" i="28"/>
  <c r="W32" i="28" s="1"/>
  <c r="V36" i="28"/>
  <c r="W36" i="28" s="1"/>
  <c r="V27" i="28"/>
  <c r="W27" i="28" s="1"/>
  <c r="V28" i="28"/>
  <c r="W28" i="28" s="1"/>
  <c r="V31" i="28"/>
  <c r="W31" i="28" s="1"/>
  <c r="V25" i="28"/>
  <c r="W25" i="28" s="1"/>
  <c r="V23" i="28"/>
  <c r="W23" i="28" s="1"/>
  <c r="V34" i="28"/>
  <c r="W34" i="28" s="1"/>
  <c r="V42" i="28"/>
  <c r="W42" i="28" s="1"/>
  <c r="V46" i="28"/>
  <c r="W46" i="28" s="1"/>
  <c r="V50" i="28"/>
  <c r="W50" i="28" s="1"/>
  <c r="V39" i="28"/>
  <c r="W39" i="28" s="1"/>
  <c r="V44" i="28"/>
  <c r="W44" i="28" s="1"/>
  <c r="V33" i="28"/>
  <c r="W33" i="28" s="1"/>
  <c r="V40" i="28"/>
  <c r="W40" i="28" s="1"/>
  <c r="V30" i="28"/>
  <c r="W30" i="28" s="1"/>
  <c r="V37" i="28"/>
  <c r="W37" i="28" s="1"/>
  <c r="V38" i="28"/>
  <c r="W38" i="28" s="1"/>
  <c r="V41" i="28"/>
  <c r="W41" i="28" s="1"/>
  <c r="V47" i="28"/>
  <c r="W47" i="28" s="1"/>
  <c r="V52" i="28"/>
  <c r="W52" i="28" s="1"/>
  <c r="V56" i="28"/>
  <c r="W56" i="28" s="1"/>
  <c r="V35" i="28"/>
  <c r="W35" i="28" s="1"/>
  <c r="V43" i="28"/>
  <c r="W43" i="28" s="1"/>
  <c r="V54" i="28"/>
  <c r="W54" i="28" s="1"/>
  <c r="V45" i="28"/>
  <c r="W45" i="28" s="1"/>
  <c r="V51" i="28"/>
  <c r="W51" i="28" s="1"/>
  <c r="V55" i="28"/>
  <c r="W55" i="28" s="1"/>
  <c r="V58" i="28"/>
  <c r="W58" i="28" s="1"/>
  <c r="V48" i="28"/>
  <c r="W48" i="28" s="1"/>
  <c r="V49" i="28"/>
  <c r="W49" i="28" s="1"/>
  <c r="V57" i="28"/>
  <c r="W57" i="28" s="1"/>
  <c r="V59" i="28"/>
  <c r="W59" i="28" s="1"/>
  <c r="V63" i="28"/>
  <c r="W63" i="28" s="1"/>
  <c r="V67" i="28"/>
  <c r="W67" i="28" s="1"/>
  <c r="V71" i="28"/>
  <c r="W71" i="28" s="1"/>
  <c r="V61" i="28"/>
  <c r="W61" i="28" s="1"/>
  <c r="V66" i="28"/>
  <c r="W66" i="28" s="1"/>
  <c r="V60" i="28"/>
  <c r="W60" i="28" s="1"/>
  <c r="V62" i="28"/>
  <c r="W62" i="28" s="1"/>
  <c r="V68" i="28"/>
  <c r="W68" i="28" s="1"/>
  <c r="V73" i="28"/>
  <c r="W73" i="28" s="1"/>
  <c r="V77" i="28"/>
  <c r="W77" i="28" s="1"/>
  <c r="V53" i="28"/>
  <c r="W53" i="28" s="1"/>
  <c r="V64" i="28"/>
  <c r="W64" i="28" s="1"/>
  <c r="V72" i="28"/>
  <c r="W72" i="28" s="1"/>
  <c r="V65" i="28"/>
  <c r="W65" i="28" s="1"/>
  <c r="V69" i="28"/>
  <c r="W69" i="28" s="1"/>
  <c r="V70" i="28"/>
  <c r="W70" i="28" s="1"/>
  <c r="V78" i="28"/>
  <c r="W78" i="28" s="1"/>
  <c r="V74" i="28"/>
  <c r="W74" i="28" s="1"/>
  <c r="V75" i="28"/>
  <c r="W75" i="28" s="1"/>
  <c r="V76" i="28"/>
  <c r="W76" i="28" s="1"/>
  <c r="L24" i="28"/>
  <c r="L28" i="28"/>
  <c r="L23" i="28"/>
  <c r="L29" i="28"/>
  <c r="L30" i="28"/>
  <c r="L34" i="28"/>
  <c r="L38" i="28"/>
  <c r="L31" i="28"/>
  <c r="L33" i="28"/>
  <c r="L40" i="28"/>
  <c r="L44" i="28"/>
  <c r="L48" i="28"/>
  <c r="L52" i="28"/>
  <c r="L27" i="28"/>
  <c r="L43" i="28"/>
  <c r="L26" i="28"/>
  <c r="L35" i="28"/>
  <c r="L36" i="28"/>
  <c r="L37" i="28"/>
  <c r="L39" i="28"/>
  <c r="L25" i="28"/>
  <c r="L41" i="28"/>
  <c r="L46" i="28"/>
  <c r="L51" i="28"/>
  <c r="L54" i="28"/>
  <c r="L49" i="28"/>
  <c r="L50" i="28"/>
  <c r="L53" i="28"/>
  <c r="L59" i="28"/>
  <c r="L45" i="28"/>
  <c r="L47" i="28"/>
  <c r="L55" i="28"/>
  <c r="L60" i="28"/>
  <c r="L32" i="28"/>
  <c r="L42" i="28"/>
  <c r="L56" i="28"/>
  <c r="L61" i="28"/>
  <c r="L65" i="28"/>
  <c r="L69" i="28"/>
  <c r="L58" i="28"/>
  <c r="L66" i="28"/>
  <c r="L57" i="28"/>
  <c r="L62" i="28"/>
  <c r="L67" i="28"/>
  <c r="L72" i="28"/>
  <c r="L75" i="28"/>
  <c r="L63" i="28"/>
  <c r="L68" i="28"/>
  <c r="L76" i="28"/>
  <c r="L77" i="28"/>
  <c r="L64" i="28"/>
  <c r="L73" i="28"/>
  <c r="L78" i="28"/>
  <c r="L70" i="28"/>
  <c r="L71" i="28"/>
  <c r="L74" i="28"/>
  <c r="T24" i="28"/>
  <c r="U24" i="28" s="1"/>
  <c r="T28" i="28"/>
  <c r="U28" i="28" s="1"/>
  <c r="T26" i="28"/>
  <c r="U26" i="28" s="1"/>
  <c r="T30" i="28"/>
  <c r="U30" i="28" s="1"/>
  <c r="T34" i="28"/>
  <c r="U34" i="28" s="1"/>
  <c r="T38" i="28"/>
  <c r="U38" i="28" s="1"/>
  <c r="T25" i="28"/>
  <c r="U25" i="28" s="1"/>
  <c r="T33" i="28"/>
  <c r="U33" i="28" s="1"/>
  <c r="T23" i="28"/>
  <c r="U23" i="28" s="1"/>
  <c r="T29" i="28"/>
  <c r="U29" i="28" s="1"/>
  <c r="T31" i="28"/>
  <c r="U31" i="28" s="1"/>
  <c r="T36" i="28"/>
  <c r="U36" i="28" s="1"/>
  <c r="T40" i="28"/>
  <c r="U40" i="28" s="1"/>
  <c r="T44" i="28"/>
  <c r="U44" i="28" s="1"/>
  <c r="T48" i="28"/>
  <c r="U48" i="28" s="1"/>
  <c r="T52" i="28"/>
  <c r="U52" i="28" s="1"/>
  <c r="T41" i="28"/>
  <c r="U41" i="28" s="1"/>
  <c r="T46" i="28"/>
  <c r="U46" i="28" s="1"/>
  <c r="T37" i="28"/>
  <c r="U37" i="28" s="1"/>
  <c r="T27" i="28"/>
  <c r="U27" i="28" s="1"/>
  <c r="T32" i="28"/>
  <c r="U32" i="28" s="1"/>
  <c r="T35" i="28"/>
  <c r="U35" i="28" s="1"/>
  <c r="T43" i="28"/>
  <c r="U43" i="28" s="1"/>
  <c r="T49" i="28"/>
  <c r="U49" i="28" s="1"/>
  <c r="T54" i="28"/>
  <c r="U54" i="28" s="1"/>
  <c r="T45" i="28"/>
  <c r="U45" i="28" s="1"/>
  <c r="T50" i="28"/>
  <c r="U50" i="28" s="1"/>
  <c r="T51" i="28"/>
  <c r="U51" i="28" s="1"/>
  <c r="T56" i="28"/>
  <c r="U56" i="28" s="1"/>
  <c r="T59" i="28"/>
  <c r="U59" i="28" s="1"/>
  <c r="T39" i="28"/>
  <c r="U39" i="28" s="1"/>
  <c r="T42" i="28"/>
  <c r="U42" i="28" s="1"/>
  <c r="T57" i="28"/>
  <c r="U57" i="28" s="1"/>
  <c r="T60" i="28"/>
  <c r="U60" i="28" s="1"/>
  <c r="T47" i="28"/>
  <c r="U47" i="28" s="1"/>
  <c r="T53" i="28"/>
  <c r="U53" i="28" s="1"/>
  <c r="T61" i="28"/>
  <c r="U61" i="28" s="1"/>
  <c r="T65" i="28"/>
  <c r="U65" i="28" s="1"/>
  <c r="T69" i="28"/>
  <c r="U69" i="28" s="1"/>
  <c r="T62" i="28"/>
  <c r="U62" i="28" s="1"/>
  <c r="T55" i="28"/>
  <c r="U55" i="28" s="1"/>
  <c r="T63" i="28"/>
  <c r="U63" i="28" s="1"/>
  <c r="T58" i="28"/>
  <c r="U58" i="28" s="1"/>
  <c r="T64" i="28"/>
  <c r="U64" i="28" s="1"/>
  <c r="T70" i="28"/>
  <c r="U70" i="28" s="1"/>
  <c r="T75" i="28"/>
  <c r="U75" i="28" s="1"/>
  <c r="T66" i="28"/>
  <c r="U66" i="28" s="1"/>
  <c r="T67" i="28"/>
  <c r="U67" i="28" s="1"/>
  <c r="T73" i="28"/>
  <c r="U73" i="28" s="1"/>
  <c r="T68" i="28"/>
  <c r="U68" i="28" s="1"/>
  <c r="T74" i="28"/>
  <c r="U74" i="28" s="1"/>
  <c r="T78" i="28"/>
  <c r="U78" i="28" s="1"/>
  <c r="T76" i="28"/>
  <c r="U76" i="28" s="1"/>
  <c r="T71" i="28"/>
  <c r="U71" i="28" s="1"/>
  <c r="T72" i="28"/>
  <c r="U72" i="28" s="1"/>
  <c r="T77" i="28"/>
  <c r="U77" i="28" s="1"/>
  <c r="H41" i="56"/>
  <c r="I492" i="53"/>
  <c r="H492" i="53" s="1"/>
  <c r="N129" i="28"/>
  <c r="N130" i="28"/>
  <c r="N134" i="28"/>
  <c r="N138" i="28"/>
  <c r="N142" i="28"/>
  <c r="N146" i="28"/>
  <c r="N150" i="28"/>
  <c r="N154" i="28"/>
  <c r="N158" i="28"/>
  <c r="N162" i="28"/>
  <c r="N166" i="28"/>
  <c r="N170" i="28"/>
  <c r="N174" i="28"/>
  <c r="N178" i="28"/>
  <c r="N182" i="28"/>
  <c r="N186" i="28"/>
  <c r="N190" i="28"/>
  <c r="N194" i="28"/>
  <c r="N198" i="28"/>
  <c r="N202" i="28"/>
  <c r="N206" i="28"/>
  <c r="N210" i="28"/>
  <c r="N214" i="28"/>
  <c r="N218" i="28"/>
  <c r="N222" i="28"/>
  <c r="N226" i="28"/>
  <c r="N230" i="28"/>
  <c r="N234" i="28"/>
  <c r="N238" i="28"/>
  <c r="N242" i="28"/>
  <c r="N246" i="28"/>
  <c r="N250" i="28"/>
  <c r="N254" i="28"/>
  <c r="N258" i="28"/>
  <c r="N262" i="28"/>
  <c r="N266" i="28"/>
  <c r="N270" i="28"/>
  <c r="N274" i="28"/>
  <c r="N278" i="28"/>
  <c r="N282" i="28"/>
  <c r="N286" i="28"/>
  <c r="N290" i="28"/>
  <c r="N294" i="28"/>
  <c r="N298" i="28"/>
  <c r="N302" i="28"/>
  <c r="N306" i="28"/>
  <c r="N310" i="28"/>
  <c r="N314" i="28"/>
  <c r="N318" i="28"/>
  <c r="N322" i="28"/>
  <c r="N326" i="28"/>
  <c r="N330" i="28"/>
  <c r="N141" i="28"/>
  <c r="N153" i="28"/>
  <c r="N165" i="28"/>
  <c r="N177" i="28"/>
  <c r="N189" i="28"/>
  <c r="N205" i="28"/>
  <c r="N217" i="28"/>
  <c r="N229" i="28"/>
  <c r="N241" i="28"/>
  <c r="N253" i="28"/>
  <c r="N265" i="28"/>
  <c r="N277" i="28"/>
  <c r="N289" i="28"/>
  <c r="N301" i="28"/>
  <c r="N313" i="28"/>
  <c r="N325" i="28"/>
  <c r="N131" i="28"/>
  <c r="N135" i="28"/>
  <c r="N139" i="28"/>
  <c r="N143" i="28"/>
  <c r="N147" i="28"/>
  <c r="N151" i="28"/>
  <c r="N155" i="28"/>
  <c r="N159" i="28"/>
  <c r="N163" i="28"/>
  <c r="N167" i="28"/>
  <c r="N171" i="28"/>
  <c r="N175" i="28"/>
  <c r="N179" i="28"/>
  <c r="N183" i="28"/>
  <c r="N187" i="28"/>
  <c r="N191" i="28"/>
  <c r="N195" i="28"/>
  <c r="N199" i="28"/>
  <c r="N203" i="28"/>
  <c r="N207" i="28"/>
  <c r="N211" i="28"/>
  <c r="N215" i="28"/>
  <c r="N219" i="28"/>
  <c r="N223" i="28"/>
  <c r="N227" i="28"/>
  <c r="N231" i="28"/>
  <c r="N235" i="28"/>
  <c r="N239" i="28"/>
  <c r="N243" i="28"/>
  <c r="N247" i="28"/>
  <c r="N251" i="28"/>
  <c r="N255" i="28"/>
  <c r="N259" i="28"/>
  <c r="N263" i="28"/>
  <c r="N267" i="28"/>
  <c r="N271" i="28"/>
  <c r="N275" i="28"/>
  <c r="N279" i="28"/>
  <c r="N283" i="28"/>
  <c r="N287" i="28"/>
  <c r="N291" i="28"/>
  <c r="N295" i="28"/>
  <c r="N299" i="28"/>
  <c r="N303" i="28"/>
  <c r="N307" i="28"/>
  <c r="N311" i="28"/>
  <c r="N315" i="28"/>
  <c r="N319" i="28"/>
  <c r="N323" i="28"/>
  <c r="N327" i="28"/>
  <c r="N137" i="28"/>
  <c r="N145" i="28"/>
  <c r="N157" i="28"/>
  <c r="N169" i="28"/>
  <c r="N181" i="28"/>
  <c r="N193" i="28"/>
  <c r="N201" i="28"/>
  <c r="N209" i="28"/>
  <c r="N221" i="28"/>
  <c r="N233" i="28"/>
  <c r="N245" i="28"/>
  <c r="N257" i="28"/>
  <c r="N273" i="28"/>
  <c r="N285" i="28"/>
  <c r="N297" i="28"/>
  <c r="N309" i="28"/>
  <c r="N321" i="28"/>
  <c r="N329" i="28"/>
  <c r="N132" i="28"/>
  <c r="N136" i="28"/>
  <c r="N140" i="28"/>
  <c r="N144" i="28"/>
  <c r="N148" i="28"/>
  <c r="N152" i="28"/>
  <c r="N156" i="28"/>
  <c r="N160" i="28"/>
  <c r="N164" i="28"/>
  <c r="N168" i="28"/>
  <c r="N172" i="28"/>
  <c r="N176" i="28"/>
  <c r="N180" i="28"/>
  <c r="N184" i="28"/>
  <c r="N188" i="28"/>
  <c r="N192" i="28"/>
  <c r="N196" i="28"/>
  <c r="N200" i="28"/>
  <c r="N204" i="28"/>
  <c r="N208" i="28"/>
  <c r="N212" i="28"/>
  <c r="N216" i="28"/>
  <c r="N220" i="28"/>
  <c r="N224" i="28"/>
  <c r="N228" i="28"/>
  <c r="N232" i="28"/>
  <c r="N236" i="28"/>
  <c r="N240" i="28"/>
  <c r="N244" i="28"/>
  <c r="N248" i="28"/>
  <c r="N252" i="28"/>
  <c r="N256" i="28"/>
  <c r="N260" i="28"/>
  <c r="N264" i="28"/>
  <c r="N268" i="28"/>
  <c r="N272" i="28"/>
  <c r="N276" i="28"/>
  <c r="N280" i="28"/>
  <c r="N284" i="28"/>
  <c r="N288" i="28"/>
  <c r="N292" i="28"/>
  <c r="N296" i="28"/>
  <c r="N300" i="28"/>
  <c r="N304" i="28"/>
  <c r="N308" i="28"/>
  <c r="N312" i="28"/>
  <c r="N316" i="28"/>
  <c r="N320" i="28"/>
  <c r="N324" i="28"/>
  <c r="N328" i="28"/>
  <c r="N133" i="28"/>
  <c r="N149" i="28"/>
  <c r="N161" i="28"/>
  <c r="N173" i="28"/>
  <c r="N185" i="28"/>
  <c r="N197" i="28"/>
  <c r="N213" i="28"/>
  <c r="N225" i="28"/>
  <c r="N237" i="28"/>
  <c r="N249" i="28"/>
  <c r="N261" i="28"/>
  <c r="N269" i="28"/>
  <c r="N281" i="28"/>
  <c r="N293" i="28"/>
  <c r="N305" i="28"/>
  <c r="N317" i="28"/>
  <c r="N14" i="28"/>
  <c r="N16" i="28"/>
  <c r="N20" i="28"/>
  <c r="N80" i="28"/>
  <c r="N84" i="28"/>
  <c r="N88" i="28"/>
  <c r="N92" i="28"/>
  <c r="N96" i="28"/>
  <c r="N100" i="28"/>
  <c r="N104" i="28"/>
  <c r="N108" i="28"/>
  <c r="N112" i="28"/>
  <c r="N116" i="28"/>
  <c r="N120" i="28"/>
  <c r="N124" i="28"/>
  <c r="N17" i="28"/>
  <c r="N21" i="28"/>
  <c r="N81" i="28"/>
  <c r="N85" i="28"/>
  <c r="N89" i="28"/>
  <c r="N93" i="28"/>
  <c r="N97" i="28"/>
  <c r="N101" i="28"/>
  <c r="N105" i="28"/>
  <c r="N109" i="28"/>
  <c r="N113" i="28"/>
  <c r="N117" i="28"/>
  <c r="N121" i="28"/>
  <c r="N125" i="28"/>
  <c r="N18" i="28"/>
  <c r="N22" i="28"/>
  <c r="N82" i="28"/>
  <c r="N86" i="28"/>
  <c r="N90" i="28"/>
  <c r="N94" i="28"/>
  <c r="N98" i="28"/>
  <c r="N102" i="28"/>
  <c r="N106" i="28"/>
  <c r="N110" i="28"/>
  <c r="N114" i="28"/>
  <c r="N118" i="28"/>
  <c r="N122" i="28"/>
  <c r="N126" i="28"/>
  <c r="N15" i="28"/>
  <c r="N19" i="28"/>
  <c r="N79" i="28"/>
  <c r="N83" i="28"/>
  <c r="N87" i="28"/>
  <c r="N91" i="28"/>
  <c r="N95" i="28"/>
  <c r="N99" i="28"/>
  <c r="N103" i="28"/>
  <c r="N107" i="28"/>
  <c r="N111" i="28"/>
  <c r="N115" i="28"/>
  <c r="N119" i="28"/>
  <c r="N123" i="28"/>
  <c r="AR129" i="28"/>
  <c r="AR130" i="28"/>
  <c r="AR134" i="28"/>
  <c r="AR138" i="28"/>
  <c r="AR142" i="28"/>
  <c r="AR146" i="28"/>
  <c r="AR150" i="28"/>
  <c r="AR154" i="28"/>
  <c r="AR158" i="28"/>
  <c r="AR162" i="28"/>
  <c r="AR166" i="28"/>
  <c r="AR170" i="28"/>
  <c r="AR174" i="28"/>
  <c r="AR178" i="28"/>
  <c r="AR182" i="28"/>
  <c r="AR186" i="28"/>
  <c r="AR190" i="28"/>
  <c r="AR194" i="28"/>
  <c r="AR198" i="28"/>
  <c r="AR202" i="28"/>
  <c r="AR206" i="28"/>
  <c r="AR210" i="28"/>
  <c r="AR214" i="28"/>
  <c r="AR218" i="28"/>
  <c r="AR222" i="28"/>
  <c r="AR226" i="28"/>
  <c r="AR230" i="28"/>
  <c r="AR234" i="28"/>
  <c r="AR238" i="28"/>
  <c r="AR242" i="28"/>
  <c r="AR246" i="28"/>
  <c r="AR250" i="28"/>
  <c r="AR254" i="28"/>
  <c r="AR258" i="28"/>
  <c r="AR262" i="28"/>
  <c r="AR266" i="28"/>
  <c r="AR270" i="28"/>
  <c r="AR274" i="28"/>
  <c r="AR278" i="28"/>
  <c r="AR282" i="28"/>
  <c r="AR286" i="28"/>
  <c r="AR290" i="28"/>
  <c r="AR294" i="28"/>
  <c r="AR306" i="28"/>
  <c r="AR322" i="28"/>
  <c r="AR131" i="28"/>
  <c r="AR135" i="28"/>
  <c r="AR139" i="28"/>
  <c r="AR143" i="28"/>
  <c r="AR147" i="28"/>
  <c r="AR151" i="28"/>
  <c r="AR155" i="28"/>
  <c r="AR159" i="28"/>
  <c r="AR163" i="28"/>
  <c r="AR167" i="28"/>
  <c r="AR171" i="28"/>
  <c r="AR175" i="28"/>
  <c r="AR179" i="28"/>
  <c r="AR183" i="28"/>
  <c r="AR187" i="28"/>
  <c r="AR191" i="28"/>
  <c r="AR195" i="28"/>
  <c r="AR199" i="28"/>
  <c r="AR203" i="28"/>
  <c r="AR207" i="28"/>
  <c r="AR211" i="28"/>
  <c r="AR215" i="28"/>
  <c r="AR219" i="28"/>
  <c r="AR223" i="28"/>
  <c r="AR227" i="28"/>
  <c r="AR231" i="28"/>
  <c r="AR235" i="28"/>
  <c r="AR239" i="28"/>
  <c r="AR243" i="28"/>
  <c r="AR247" i="28"/>
  <c r="AR251" i="28"/>
  <c r="AR255" i="28"/>
  <c r="AR259" i="28"/>
  <c r="AR263" i="28"/>
  <c r="AR267" i="28"/>
  <c r="AR271" i="28"/>
  <c r="AR275" i="28"/>
  <c r="AR279" i="28"/>
  <c r="AR283" i="28"/>
  <c r="AR287" i="28"/>
  <c r="AR291" i="28"/>
  <c r="AR295" i="28"/>
  <c r="AR299" i="28"/>
  <c r="AR303" i="28"/>
  <c r="AR307" i="28"/>
  <c r="AR311" i="28"/>
  <c r="AR315" i="28"/>
  <c r="AR319" i="28"/>
  <c r="AR323" i="28"/>
  <c r="AR327" i="28"/>
  <c r="AR137" i="28"/>
  <c r="AR149" i="28"/>
  <c r="AR157" i="28"/>
  <c r="AR165" i="28"/>
  <c r="AR169" i="28"/>
  <c r="AR177" i="28"/>
  <c r="AR185" i="28"/>
  <c r="AR193" i="28"/>
  <c r="AR201" i="28"/>
  <c r="AR221" i="28"/>
  <c r="AR229" i="28"/>
  <c r="AR237" i="28"/>
  <c r="AR245" i="28"/>
  <c r="AR257" i="28"/>
  <c r="AR265" i="28"/>
  <c r="AR273" i="28"/>
  <c r="AR281" i="28"/>
  <c r="AR289" i="28"/>
  <c r="AR297" i="28"/>
  <c r="AR305" i="28"/>
  <c r="AR313" i="28"/>
  <c r="AR321" i="28"/>
  <c r="AR329" i="28"/>
  <c r="AR302" i="28"/>
  <c r="AR314" i="28"/>
  <c r="AR326" i="28"/>
  <c r="AR132" i="28"/>
  <c r="AR136" i="28"/>
  <c r="AR140" i="28"/>
  <c r="AR144" i="28"/>
  <c r="AR148" i="28"/>
  <c r="AR152" i="28"/>
  <c r="AR156" i="28"/>
  <c r="AR160" i="28"/>
  <c r="AR164" i="28"/>
  <c r="AR168" i="28"/>
  <c r="AR172" i="28"/>
  <c r="AR176" i="28"/>
  <c r="AR180" i="28"/>
  <c r="AR184" i="28"/>
  <c r="AR188" i="28"/>
  <c r="AR192" i="28"/>
  <c r="AR196" i="28"/>
  <c r="AR200" i="28"/>
  <c r="AR204" i="28"/>
  <c r="AR208" i="28"/>
  <c r="AR212" i="28"/>
  <c r="AR216" i="28"/>
  <c r="AR220" i="28"/>
  <c r="AR224" i="28"/>
  <c r="AR228" i="28"/>
  <c r="AR232" i="28"/>
  <c r="AR236" i="28"/>
  <c r="AR240" i="28"/>
  <c r="AR244" i="28"/>
  <c r="AR248" i="28"/>
  <c r="AR252" i="28"/>
  <c r="AR256" i="28"/>
  <c r="AR260" i="28"/>
  <c r="AR264" i="28"/>
  <c r="AR268" i="28"/>
  <c r="AR272" i="28"/>
  <c r="AR276" i="28"/>
  <c r="AR280" i="28"/>
  <c r="AR284" i="28"/>
  <c r="AR288" i="28"/>
  <c r="AR292" i="28"/>
  <c r="AR296" i="28"/>
  <c r="AR300" i="28"/>
  <c r="AR304" i="28"/>
  <c r="AR308" i="28"/>
  <c r="AR312" i="28"/>
  <c r="AR316" i="28"/>
  <c r="AR320" i="28"/>
  <c r="AR324" i="28"/>
  <c r="AR328" i="28"/>
  <c r="AR133" i="28"/>
  <c r="AR141" i="28"/>
  <c r="AR145" i="28"/>
  <c r="AR153" i="28"/>
  <c r="AR161" i="28"/>
  <c r="AR173" i="28"/>
  <c r="AR181" i="28"/>
  <c r="AR189" i="28"/>
  <c r="AR197" i="28"/>
  <c r="AR205" i="28"/>
  <c r="AR209" i="28"/>
  <c r="AR213" i="28"/>
  <c r="AR217" i="28"/>
  <c r="AR225" i="28"/>
  <c r="AR233" i="28"/>
  <c r="AR241" i="28"/>
  <c r="AR249" i="28"/>
  <c r="AR253" i="28"/>
  <c r="AR261" i="28"/>
  <c r="AR269" i="28"/>
  <c r="AR277" i="28"/>
  <c r="AR285" i="28"/>
  <c r="AR293" i="28"/>
  <c r="AR301" i="28"/>
  <c r="AR309" i="28"/>
  <c r="AR317" i="28"/>
  <c r="AR325" i="28"/>
  <c r="AR298" i="28"/>
  <c r="AR310" i="28"/>
  <c r="AR318" i="28"/>
  <c r="AR330" i="28"/>
  <c r="AR14" i="28"/>
  <c r="AR17" i="28"/>
  <c r="AR21" i="28"/>
  <c r="AR81" i="28"/>
  <c r="AR85" i="28"/>
  <c r="AR89" i="28"/>
  <c r="AR93" i="28"/>
  <c r="AR97" i="28"/>
  <c r="AR101" i="28"/>
  <c r="AR105" i="28"/>
  <c r="AR109" i="28"/>
  <c r="AR113" i="28"/>
  <c r="AR117" i="28"/>
  <c r="AR121" i="28"/>
  <c r="AR125" i="28"/>
  <c r="AR18" i="28"/>
  <c r="AR22" i="28"/>
  <c r="AR82" i="28"/>
  <c r="AR86" i="28"/>
  <c r="AR90" i="28"/>
  <c r="AR94" i="28"/>
  <c r="AR98" i="28"/>
  <c r="AR102" i="28"/>
  <c r="AR106" i="28"/>
  <c r="AR110" i="28"/>
  <c r="AR114" i="28"/>
  <c r="AR118" i="28"/>
  <c r="AR122" i="28"/>
  <c r="AR126" i="28"/>
  <c r="AR15" i="28"/>
  <c r="AR19" i="28"/>
  <c r="AR79" i="28"/>
  <c r="AR83" i="28"/>
  <c r="AR87" i="28"/>
  <c r="AR91" i="28"/>
  <c r="AR95" i="28"/>
  <c r="AR99" i="28"/>
  <c r="AR103" i="28"/>
  <c r="AR107" i="28"/>
  <c r="AR111" i="28"/>
  <c r="AR115" i="28"/>
  <c r="AR119" i="28"/>
  <c r="AR123" i="28"/>
  <c r="AR16" i="28"/>
  <c r="AR20" i="28"/>
  <c r="AR80" i="28"/>
  <c r="AR84" i="28"/>
  <c r="AR88" i="28"/>
  <c r="AR92" i="28"/>
  <c r="AR96" i="28"/>
  <c r="AR100" i="28"/>
  <c r="AR104" i="28"/>
  <c r="AR108" i="28"/>
  <c r="AR112" i="28"/>
  <c r="AR116" i="28"/>
  <c r="AR120" i="28"/>
  <c r="AR124" i="28"/>
  <c r="AL129" i="28"/>
  <c r="AL132" i="28"/>
  <c r="AL136" i="28"/>
  <c r="AL140" i="28"/>
  <c r="AL144" i="28"/>
  <c r="AL148" i="28"/>
  <c r="AL152" i="28"/>
  <c r="AL156" i="28"/>
  <c r="AL160" i="28"/>
  <c r="AL164" i="28"/>
  <c r="AL168" i="28"/>
  <c r="AL172" i="28"/>
  <c r="AL176" i="28"/>
  <c r="AL180" i="28"/>
  <c r="AL184" i="28"/>
  <c r="AL188" i="28"/>
  <c r="AL192" i="28"/>
  <c r="AL196" i="28"/>
  <c r="AL200" i="28"/>
  <c r="AL204" i="28"/>
  <c r="AL208" i="28"/>
  <c r="AL212" i="28"/>
  <c r="AL216" i="28"/>
  <c r="AL220" i="28"/>
  <c r="AL224" i="28"/>
  <c r="AL228" i="28"/>
  <c r="AL232" i="28"/>
  <c r="AL236" i="28"/>
  <c r="AL240" i="28"/>
  <c r="AL244" i="28"/>
  <c r="AL248" i="28"/>
  <c r="AL252" i="28"/>
  <c r="AL256" i="28"/>
  <c r="AL260" i="28"/>
  <c r="AL264" i="28"/>
  <c r="AL268" i="28"/>
  <c r="AL272" i="28"/>
  <c r="AL276" i="28"/>
  <c r="AL280" i="28"/>
  <c r="AL284" i="28"/>
  <c r="AL288" i="28"/>
  <c r="AL292" i="28"/>
  <c r="AL296" i="28"/>
  <c r="AL300" i="28"/>
  <c r="AL304" i="28"/>
  <c r="AL308" i="28"/>
  <c r="AL312" i="28"/>
  <c r="AL316" i="28"/>
  <c r="AL320" i="28"/>
  <c r="AL324" i="28"/>
  <c r="AL328" i="28"/>
  <c r="AL133" i="28"/>
  <c r="AL137" i="28"/>
  <c r="AL141" i="28"/>
  <c r="AL145" i="28"/>
  <c r="AL149" i="28"/>
  <c r="AL153" i="28"/>
  <c r="AL157" i="28"/>
  <c r="AL161" i="28"/>
  <c r="AL165" i="28"/>
  <c r="AL169" i="28"/>
  <c r="AL173" i="28"/>
  <c r="AL177" i="28"/>
  <c r="AL181" i="28"/>
  <c r="AL185" i="28"/>
  <c r="AL189" i="28"/>
  <c r="AL193" i="28"/>
  <c r="AL197" i="28"/>
  <c r="AL201" i="28"/>
  <c r="AL205" i="28"/>
  <c r="AL209" i="28"/>
  <c r="AL213" i="28"/>
  <c r="AL217" i="28"/>
  <c r="AL221" i="28"/>
  <c r="AL225" i="28"/>
  <c r="AL229" i="28"/>
  <c r="AL233" i="28"/>
  <c r="AL237" i="28"/>
  <c r="AL241" i="28"/>
  <c r="AL245" i="28"/>
  <c r="AL249" i="28"/>
  <c r="AL253" i="28"/>
  <c r="AL257" i="28"/>
  <c r="AL261" i="28"/>
  <c r="AL134" i="28"/>
  <c r="AL142" i="28"/>
  <c r="AL150" i="28"/>
  <c r="AL158" i="28"/>
  <c r="AL166" i="28"/>
  <c r="AL174" i="28"/>
  <c r="AL182" i="28"/>
  <c r="AL190" i="28"/>
  <c r="AL198" i="28"/>
  <c r="AL206" i="28"/>
  <c r="AL214" i="28"/>
  <c r="AL222" i="28"/>
  <c r="AL230" i="28"/>
  <c r="AL238" i="28"/>
  <c r="AL246" i="28"/>
  <c r="AL254" i="28"/>
  <c r="AL262" i="28"/>
  <c r="AL267" i="28"/>
  <c r="AL273" i="28"/>
  <c r="AL278" i="28"/>
  <c r="AL283" i="28"/>
  <c r="AL289" i="28"/>
  <c r="AL294" i="28"/>
  <c r="AL299" i="28"/>
  <c r="AL305" i="28"/>
  <c r="AL310" i="28"/>
  <c r="AL315" i="28"/>
  <c r="AL321" i="28"/>
  <c r="AL326" i="28"/>
  <c r="AL135" i="28"/>
  <c r="AL143" i="28"/>
  <c r="AL151" i="28"/>
  <c r="AL159" i="28"/>
  <c r="AL167" i="28"/>
  <c r="AL175" i="28"/>
  <c r="AL183" i="28"/>
  <c r="AL191" i="28"/>
  <c r="AL199" i="28"/>
  <c r="AL207" i="28"/>
  <c r="AL215" i="28"/>
  <c r="AL223" i="28"/>
  <c r="AL231" i="28"/>
  <c r="AL239" i="28"/>
  <c r="AL247" i="28"/>
  <c r="AL255" i="28"/>
  <c r="AL263" i="28"/>
  <c r="AL269" i="28"/>
  <c r="AL274" i="28"/>
  <c r="AL279" i="28"/>
  <c r="AL285" i="28"/>
  <c r="AL290" i="28"/>
  <c r="AL295" i="28"/>
  <c r="AL301" i="28"/>
  <c r="AL306" i="28"/>
  <c r="AL311" i="28"/>
  <c r="AL317" i="28"/>
  <c r="AL322" i="28"/>
  <c r="AL327" i="28"/>
  <c r="AL130" i="28"/>
  <c r="AL138" i="28"/>
  <c r="AL146" i="28"/>
  <c r="AL154" i="28"/>
  <c r="AL162" i="28"/>
  <c r="AL170" i="28"/>
  <c r="AL178" i="28"/>
  <c r="AL186" i="28"/>
  <c r="AL194" i="28"/>
  <c r="AL202" i="28"/>
  <c r="AL210" i="28"/>
  <c r="AL218" i="28"/>
  <c r="AL226" i="28"/>
  <c r="AL234" i="28"/>
  <c r="AL242" i="28"/>
  <c r="AL250" i="28"/>
  <c r="AL258" i="28"/>
  <c r="AL265" i="28"/>
  <c r="AL270" i="28"/>
  <c r="AL275" i="28"/>
  <c r="AL281" i="28"/>
  <c r="AL286" i="28"/>
  <c r="AL291" i="28"/>
  <c r="AL297" i="28"/>
  <c r="AL302" i="28"/>
  <c r="AL307" i="28"/>
  <c r="AL313" i="28"/>
  <c r="AL318" i="28"/>
  <c r="AL323" i="28"/>
  <c r="AL329" i="28"/>
  <c r="AL131" i="28"/>
  <c r="AL139" i="28"/>
  <c r="AL147" i="28"/>
  <c r="AL155" i="28"/>
  <c r="AL163" i="28"/>
  <c r="AL171" i="28"/>
  <c r="AL179" i="28"/>
  <c r="AL187" i="28"/>
  <c r="AL195" i="28"/>
  <c r="AL203" i="28"/>
  <c r="AL211" i="28"/>
  <c r="AL219" i="28"/>
  <c r="AL227" i="28"/>
  <c r="AL235" i="28"/>
  <c r="AL243" i="28"/>
  <c r="AL251" i="28"/>
  <c r="AL259" i="28"/>
  <c r="AL266" i="28"/>
  <c r="AL271" i="28"/>
  <c r="AL277" i="28"/>
  <c r="AL282" i="28"/>
  <c r="AL287" i="28"/>
  <c r="AL293" i="28"/>
  <c r="AL298" i="28"/>
  <c r="AL303" i="28"/>
  <c r="AL309" i="28"/>
  <c r="AL314" i="28"/>
  <c r="AL319" i="28"/>
  <c r="AL325" i="28"/>
  <c r="AL330" i="28"/>
  <c r="AL14" i="28"/>
  <c r="AL17" i="28"/>
  <c r="AL21" i="28"/>
  <c r="AL81" i="28"/>
  <c r="AL85" i="28"/>
  <c r="AL89" i="28"/>
  <c r="AL93" i="28"/>
  <c r="AL97" i="28"/>
  <c r="AL101" i="28"/>
  <c r="AL105" i="28"/>
  <c r="AL109" i="28"/>
  <c r="AL113" i="28"/>
  <c r="AL117" i="28"/>
  <c r="AL121" i="28"/>
  <c r="AL125" i="28"/>
  <c r="AL18" i="28"/>
  <c r="AL22" i="28"/>
  <c r="AL82" i="28"/>
  <c r="AL86" i="28"/>
  <c r="AL90" i="28"/>
  <c r="AL94" i="28"/>
  <c r="AL98" i="28"/>
  <c r="AL102" i="28"/>
  <c r="AL106" i="28"/>
  <c r="AL110" i="28"/>
  <c r="AL114" i="28"/>
  <c r="AL118" i="28"/>
  <c r="AL122" i="28"/>
  <c r="AL126" i="28"/>
  <c r="AL15" i="28"/>
  <c r="AL19" i="28"/>
  <c r="AL79" i="28"/>
  <c r="AL83" i="28"/>
  <c r="AL87" i="28"/>
  <c r="AL91" i="28"/>
  <c r="AL95" i="28"/>
  <c r="AL99" i="28"/>
  <c r="AL103" i="28"/>
  <c r="AL107" i="28"/>
  <c r="AL111" i="28"/>
  <c r="AL115" i="28"/>
  <c r="AL119" i="28"/>
  <c r="AL123" i="28"/>
  <c r="AL16" i="28"/>
  <c r="AL20" i="28"/>
  <c r="AL80" i="28"/>
  <c r="AL84" i="28"/>
  <c r="AL88" i="28"/>
  <c r="AL92" i="28"/>
  <c r="AL96" i="28"/>
  <c r="AL100" i="28"/>
  <c r="AL104" i="28"/>
  <c r="AL108" i="28"/>
  <c r="AL112" i="28"/>
  <c r="AL116" i="28"/>
  <c r="AL120" i="28"/>
  <c r="AL124" i="28"/>
  <c r="AD129" i="28"/>
  <c r="AD132" i="28"/>
  <c r="AD136" i="28"/>
  <c r="AD140" i="28"/>
  <c r="AD144" i="28"/>
  <c r="AD148" i="28"/>
  <c r="AD152" i="28"/>
  <c r="AD156" i="28"/>
  <c r="AD160" i="28"/>
  <c r="AD164" i="28"/>
  <c r="AD168" i="28"/>
  <c r="AD172" i="28"/>
  <c r="AD176" i="28"/>
  <c r="AD180" i="28"/>
  <c r="AD184" i="28"/>
  <c r="AD188" i="28"/>
  <c r="AD192" i="28"/>
  <c r="AD196" i="28"/>
  <c r="AD200" i="28"/>
  <c r="AD204" i="28"/>
  <c r="AD208" i="28"/>
  <c r="AD212" i="28"/>
  <c r="AD216" i="28"/>
  <c r="AD220" i="28"/>
  <c r="AD224" i="28"/>
  <c r="AD228" i="28"/>
  <c r="AD232" i="28"/>
  <c r="AD236" i="28"/>
  <c r="AD240" i="28"/>
  <c r="AD244" i="28"/>
  <c r="AD248" i="28"/>
  <c r="AD252" i="28"/>
  <c r="AD256" i="28"/>
  <c r="AD260" i="28"/>
  <c r="AD264" i="28"/>
  <c r="AD268" i="28"/>
  <c r="AD272" i="28"/>
  <c r="AD276" i="28"/>
  <c r="AD280" i="28"/>
  <c r="AD284" i="28"/>
  <c r="AD288" i="28"/>
  <c r="AD292" i="28"/>
  <c r="AD296" i="28"/>
  <c r="AD300" i="28"/>
  <c r="AD304" i="28"/>
  <c r="AD308" i="28"/>
  <c r="AD312" i="28"/>
  <c r="AD316" i="28"/>
  <c r="AD320" i="28"/>
  <c r="AD324" i="28"/>
  <c r="AD328" i="28"/>
  <c r="AD133" i="28"/>
  <c r="AD137" i="28"/>
  <c r="AD141" i="28"/>
  <c r="AD145" i="28"/>
  <c r="AD149" i="28"/>
  <c r="AD153" i="28"/>
  <c r="AD157" i="28"/>
  <c r="AD161" i="28"/>
  <c r="AD165" i="28"/>
  <c r="AD169" i="28"/>
  <c r="AD173" i="28"/>
  <c r="AD177" i="28"/>
  <c r="AD181" i="28"/>
  <c r="AD185" i="28"/>
  <c r="AD189" i="28"/>
  <c r="AD193" i="28"/>
  <c r="AD197" i="28"/>
  <c r="AD201" i="28"/>
  <c r="AD205" i="28"/>
  <c r="AD209" i="28"/>
  <c r="AD213" i="28"/>
  <c r="AD217" i="28"/>
  <c r="AD221" i="28"/>
  <c r="AD225" i="28"/>
  <c r="AD229" i="28"/>
  <c r="AD233" i="28"/>
  <c r="AD237" i="28"/>
  <c r="AD241" i="28"/>
  <c r="AD245" i="28"/>
  <c r="AD249" i="28"/>
  <c r="AD253" i="28"/>
  <c r="AD257" i="28"/>
  <c r="AD261" i="28"/>
  <c r="AD134" i="28"/>
  <c r="AD142" i="28"/>
  <c r="AD150" i="28"/>
  <c r="AD158" i="28"/>
  <c r="AD166" i="28"/>
  <c r="AD174" i="28"/>
  <c r="AD182" i="28"/>
  <c r="AD190" i="28"/>
  <c r="AD198" i="28"/>
  <c r="AD206" i="28"/>
  <c r="AD214" i="28"/>
  <c r="AD222" i="28"/>
  <c r="AD230" i="28"/>
  <c r="AD238" i="28"/>
  <c r="AD246" i="28"/>
  <c r="AD254" i="28"/>
  <c r="AD262" i="28"/>
  <c r="AD267" i="28"/>
  <c r="AD273" i="28"/>
  <c r="AD278" i="28"/>
  <c r="AD283" i="28"/>
  <c r="AD289" i="28"/>
  <c r="AD294" i="28"/>
  <c r="AD299" i="28"/>
  <c r="AD305" i="28"/>
  <c r="AD310" i="28"/>
  <c r="AD315" i="28"/>
  <c r="AD321" i="28"/>
  <c r="AD326" i="28"/>
  <c r="AD135" i="28"/>
  <c r="AD143" i="28"/>
  <c r="AD151" i="28"/>
  <c r="AD159" i="28"/>
  <c r="AD167" i="28"/>
  <c r="AD175" i="28"/>
  <c r="AD183" i="28"/>
  <c r="AD191" i="28"/>
  <c r="AD199" i="28"/>
  <c r="AD207" i="28"/>
  <c r="AD215" i="28"/>
  <c r="AD223" i="28"/>
  <c r="AD231" i="28"/>
  <c r="AD239" i="28"/>
  <c r="AD247" i="28"/>
  <c r="AD255" i="28"/>
  <c r="AD263" i="28"/>
  <c r="AD269" i="28"/>
  <c r="AD274" i="28"/>
  <c r="AD279" i="28"/>
  <c r="AD285" i="28"/>
  <c r="AD290" i="28"/>
  <c r="AD295" i="28"/>
  <c r="AD301" i="28"/>
  <c r="AD306" i="28"/>
  <c r="AD311" i="28"/>
  <c r="AD317" i="28"/>
  <c r="AD322" i="28"/>
  <c r="AD327" i="28"/>
  <c r="AD130" i="28"/>
  <c r="AD138" i="28"/>
  <c r="AD146" i="28"/>
  <c r="AD154" i="28"/>
  <c r="AD162" i="28"/>
  <c r="AD170" i="28"/>
  <c r="AD178" i="28"/>
  <c r="AD186" i="28"/>
  <c r="AD194" i="28"/>
  <c r="AD202" i="28"/>
  <c r="AD210" i="28"/>
  <c r="AD218" i="28"/>
  <c r="AD226" i="28"/>
  <c r="AD234" i="28"/>
  <c r="AD242" i="28"/>
  <c r="AD250" i="28"/>
  <c r="AD258" i="28"/>
  <c r="AD265" i="28"/>
  <c r="AD270" i="28"/>
  <c r="AD275" i="28"/>
  <c r="AD281" i="28"/>
  <c r="AD286" i="28"/>
  <c r="AD291" i="28"/>
  <c r="AD297" i="28"/>
  <c r="AD302" i="28"/>
  <c r="AD307" i="28"/>
  <c r="AD313" i="28"/>
  <c r="AD318" i="28"/>
  <c r="AD323" i="28"/>
  <c r="AD329" i="28"/>
  <c r="AD131" i="28"/>
  <c r="AD139" i="28"/>
  <c r="AD147" i="28"/>
  <c r="AD155" i="28"/>
  <c r="AD163" i="28"/>
  <c r="AD171" i="28"/>
  <c r="AD179" i="28"/>
  <c r="AD187" i="28"/>
  <c r="AD195" i="28"/>
  <c r="AD203" i="28"/>
  <c r="AD211" i="28"/>
  <c r="AD219" i="28"/>
  <c r="AD227" i="28"/>
  <c r="AD235" i="28"/>
  <c r="AD243" i="28"/>
  <c r="AD251" i="28"/>
  <c r="AD259" i="28"/>
  <c r="AD266" i="28"/>
  <c r="AD271" i="28"/>
  <c r="AD277" i="28"/>
  <c r="AD282" i="28"/>
  <c r="AD287" i="28"/>
  <c r="AD293" i="28"/>
  <c r="AD298" i="28"/>
  <c r="AD303" i="28"/>
  <c r="AD309" i="28"/>
  <c r="AD314" i="28"/>
  <c r="AD319" i="28"/>
  <c r="AD325" i="28"/>
  <c r="AD330" i="28"/>
  <c r="AD14" i="28"/>
  <c r="AD17" i="28"/>
  <c r="AD21" i="28"/>
  <c r="AD81" i="28"/>
  <c r="AD85" i="28"/>
  <c r="AD89" i="28"/>
  <c r="AD93" i="28"/>
  <c r="AD97" i="28"/>
  <c r="AD101" i="28"/>
  <c r="AD105" i="28"/>
  <c r="AD109" i="28"/>
  <c r="AD113" i="28"/>
  <c r="AD117" i="28"/>
  <c r="AD121" i="28"/>
  <c r="AD125" i="28"/>
  <c r="AD18" i="28"/>
  <c r="AD22" i="28"/>
  <c r="AD82" i="28"/>
  <c r="AD86" i="28"/>
  <c r="AD90" i="28"/>
  <c r="AD94" i="28"/>
  <c r="AD98" i="28"/>
  <c r="AD102" i="28"/>
  <c r="AD106" i="28"/>
  <c r="AD110" i="28"/>
  <c r="AD114" i="28"/>
  <c r="AD118" i="28"/>
  <c r="AD122" i="28"/>
  <c r="AD126" i="28"/>
  <c r="AD15" i="28"/>
  <c r="AD19" i="28"/>
  <c r="AD79" i="28"/>
  <c r="AD83" i="28"/>
  <c r="AD87" i="28"/>
  <c r="AD91" i="28"/>
  <c r="AD95" i="28"/>
  <c r="AD99" i="28"/>
  <c r="AD103" i="28"/>
  <c r="AD107" i="28"/>
  <c r="AD111" i="28"/>
  <c r="AD115" i="28"/>
  <c r="AD119" i="28"/>
  <c r="AD123" i="28"/>
  <c r="AD16" i="28"/>
  <c r="AD20" i="28"/>
  <c r="AD80" i="28"/>
  <c r="AD84" i="28"/>
  <c r="AD88" i="28"/>
  <c r="AD92" i="28"/>
  <c r="AD96" i="28"/>
  <c r="AD100" i="28"/>
  <c r="AD104" i="28"/>
  <c r="AD108" i="28"/>
  <c r="AD112" i="28"/>
  <c r="AD116" i="28"/>
  <c r="AD120" i="28"/>
  <c r="AD124" i="28"/>
  <c r="AB129" i="28"/>
  <c r="AB132" i="28"/>
  <c r="AB136" i="28"/>
  <c r="AB140" i="28"/>
  <c r="AB144" i="28"/>
  <c r="AB148" i="28"/>
  <c r="AB152" i="28"/>
  <c r="AB156" i="28"/>
  <c r="AB160" i="28"/>
  <c r="AB164" i="28"/>
  <c r="AB168" i="28"/>
  <c r="AB172" i="28"/>
  <c r="AB176" i="28"/>
  <c r="AB180" i="28"/>
  <c r="AB184" i="28"/>
  <c r="AB188" i="28"/>
  <c r="AB192" i="28"/>
  <c r="AB196" i="28"/>
  <c r="AB200" i="28"/>
  <c r="AB204" i="28"/>
  <c r="AB208" i="28"/>
  <c r="AB212" i="28"/>
  <c r="AB216" i="28"/>
  <c r="AB220" i="28"/>
  <c r="AB224" i="28"/>
  <c r="AB228" i="28"/>
  <c r="AB232" i="28"/>
  <c r="AB236" i="28"/>
  <c r="AB240" i="28"/>
  <c r="AB244" i="28"/>
  <c r="AB248" i="28"/>
  <c r="AB252" i="28"/>
  <c r="AB256" i="28"/>
  <c r="AB260" i="28"/>
  <c r="AB264" i="28"/>
  <c r="AB268" i="28"/>
  <c r="AB272" i="28"/>
  <c r="AB276" i="28"/>
  <c r="AB280" i="28"/>
  <c r="AB284" i="28"/>
  <c r="AB288" i="28"/>
  <c r="AB292" i="28"/>
  <c r="AB296" i="28"/>
  <c r="AB300" i="28"/>
  <c r="AB304" i="28"/>
  <c r="AB308" i="28"/>
  <c r="AB312" i="28"/>
  <c r="AB316" i="28"/>
  <c r="AB320" i="28"/>
  <c r="AB324" i="28"/>
  <c r="AB328" i="28"/>
  <c r="AB133" i="28"/>
  <c r="AB137" i="28"/>
  <c r="AB141" i="28"/>
  <c r="AB145" i="28"/>
  <c r="AB149" i="28"/>
  <c r="AB153" i="28"/>
  <c r="AB157" i="28"/>
  <c r="AB161" i="28"/>
  <c r="AB165" i="28"/>
  <c r="AB169" i="28"/>
  <c r="AB173" i="28"/>
  <c r="AB177" i="28"/>
  <c r="AB181" i="28"/>
  <c r="AB185" i="28"/>
  <c r="AB189" i="28"/>
  <c r="AB193" i="28"/>
  <c r="AB197" i="28"/>
  <c r="AB201" i="28"/>
  <c r="AB205" i="28"/>
  <c r="AB209" i="28"/>
  <c r="AB213" i="28"/>
  <c r="AB217" i="28"/>
  <c r="AB221" i="28"/>
  <c r="AB225" i="28"/>
  <c r="AB229" i="28"/>
  <c r="AB233" i="28"/>
  <c r="AB237" i="28"/>
  <c r="AB241" i="28"/>
  <c r="AB245" i="28"/>
  <c r="AB249" i="28"/>
  <c r="AB253" i="28"/>
  <c r="AB257" i="28"/>
  <c r="AB261" i="28"/>
  <c r="AB134" i="28"/>
  <c r="AB142" i="28"/>
  <c r="AB150" i="28"/>
  <c r="AB158" i="28"/>
  <c r="AB166" i="28"/>
  <c r="AB174" i="28"/>
  <c r="AB182" i="28"/>
  <c r="AB190" i="28"/>
  <c r="AB198" i="28"/>
  <c r="AB206" i="28"/>
  <c r="AB214" i="28"/>
  <c r="AB222" i="28"/>
  <c r="AB230" i="28"/>
  <c r="AB238" i="28"/>
  <c r="AB246" i="28"/>
  <c r="AB254" i="28"/>
  <c r="AB262" i="28"/>
  <c r="AB267" i="28"/>
  <c r="AB273" i="28"/>
  <c r="AB278" i="28"/>
  <c r="AB283" i="28"/>
  <c r="AB289" i="28"/>
  <c r="AB294" i="28"/>
  <c r="AB299" i="28"/>
  <c r="AB305" i="28"/>
  <c r="AB310" i="28"/>
  <c r="AB315" i="28"/>
  <c r="AB321" i="28"/>
  <c r="AB326" i="28"/>
  <c r="AB135" i="28"/>
  <c r="AB143" i="28"/>
  <c r="AB151" i="28"/>
  <c r="AB159" i="28"/>
  <c r="AB167" i="28"/>
  <c r="AB175" i="28"/>
  <c r="AB183" i="28"/>
  <c r="AB191" i="28"/>
  <c r="AB199" i="28"/>
  <c r="AB207" i="28"/>
  <c r="AB215" i="28"/>
  <c r="AB223" i="28"/>
  <c r="AB231" i="28"/>
  <c r="AB239" i="28"/>
  <c r="AB247" i="28"/>
  <c r="AB255" i="28"/>
  <c r="AB263" i="28"/>
  <c r="AB269" i="28"/>
  <c r="AB274" i="28"/>
  <c r="AB279" i="28"/>
  <c r="AB285" i="28"/>
  <c r="AB290" i="28"/>
  <c r="AB295" i="28"/>
  <c r="AB301" i="28"/>
  <c r="AB306" i="28"/>
  <c r="AB311" i="28"/>
  <c r="AB317" i="28"/>
  <c r="AB322" i="28"/>
  <c r="AB327" i="28"/>
  <c r="AB130" i="28"/>
  <c r="AB138" i="28"/>
  <c r="AB146" i="28"/>
  <c r="AB154" i="28"/>
  <c r="AB162" i="28"/>
  <c r="AB170" i="28"/>
  <c r="AB178" i="28"/>
  <c r="AB186" i="28"/>
  <c r="AB194" i="28"/>
  <c r="AB202" i="28"/>
  <c r="AB210" i="28"/>
  <c r="AB218" i="28"/>
  <c r="AB226" i="28"/>
  <c r="AB234" i="28"/>
  <c r="AB242" i="28"/>
  <c r="AB250" i="28"/>
  <c r="AB258" i="28"/>
  <c r="AB265" i="28"/>
  <c r="AB270" i="28"/>
  <c r="AB275" i="28"/>
  <c r="AB281" i="28"/>
  <c r="AB286" i="28"/>
  <c r="AB291" i="28"/>
  <c r="AB297" i="28"/>
  <c r="AB302" i="28"/>
  <c r="AB307" i="28"/>
  <c r="AB313" i="28"/>
  <c r="AB318" i="28"/>
  <c r="AB323" i="28"/>
  <c r="AB329" i="28"/>
  <c r="AB131" i="28"/>
  <c r="AB139" i="28"/>
  <c r="AB147" i="28"/>
  <c r="AB155" i="28"/>
  <c r="AB163" i="28"/>
  <c r="AB171" i="28"/>
  <c r="AB179" i="28"/>
  <c r="AB187" i="28"/>
  <c r="AB195" i="28"/>
  <c r="AB203" i="28"/>
  <c r="AB211" i="28"/>
  <c r="AB219" i="28"/>
  <c r="AB227" i="28"/>
  <c r="AB235" i="28"/>
  <c r="AB243" i="28"/>
  <c r="AB251" i="28"/>
  <c r="AB259" i="28"/>
  <c r="AB266" i="28"/>
  <c r="AB271" i="28"/>
  <c r="AB277" i="28"/>
  <c r="AB282" i="28"/>
  <c r="AB287" i="28"/>
  <c r="AB293" i="28"/>
  <c r="AB298" i="28"/>
  <c r="AB303" i="28"/>
  <c r="AB309" i="28"/>
  <c r="AB314" i="28"/>
  <c r="AB319" i="28"/>
  <c r="AB325" i="28"/>
  <c r="AB330" i="28"/>
  <c r="AB14" i="28"/>
  <c r="AB17" i="28"/>
  <c r="AB21" i="28"/>
  <c r="AB81" i="28"/>
  <c r="AB85" i="28"/>
  <c r="AB89" i="28"/>
  <c r="AB93" i="28"/>
  <c r="AB97" i="28"/>
  <c r="AB101" i="28"/>
  <c r="AB105" i="28"/>
  <c r="AB109" i="28"/>
  <c r="AB113" i="28"/>
  <c r="AB117" i="28"/>
  <c r="AB121" i="28"/>
  <c r="AB125" i="28"/>
  <c r="AB18" i="28"/>
  <c r="AB22" i="28"/>
  <c r="AB82" i="28"/>
  <c r="AB86" i="28"/>
  <c r="AB90" i="28"/>
  <c r="AB94" i="28"/>
  <c r="AB98" i="28"/>
  <c r="AB102" i="28"/>
  <c r="AB106" i="28"/>
  <c r="AB110" i="28"/>
  <c r="AB114" i="28"/>
  <c r="AB118" i="28"/>
  <c r="AB122" i="28"/>
  <c r="AB126" i="28"/>
  <c r="AB15" i="28"/>
  <c r="AB19" i="28"/>
  <c r="AB79" i="28"/>
  <c r="AB83" i="28"/>
  <c r="AB87" i="28"/>
  <c r="AB91" i="28"/>
  <c r="AB95" i="28"/>
  <c r="AB99" i="28"/>
  <c r="AB103" i="28"/>
  <c r="AB107" i="28"/>
  <c r="AB111" i="28"/>
  <c r="AB115" i="28"/>
  <c r="AB119" i="28"/>
  <c r="AB123" i="28"/>
  <c r="AB16" i="28"/>
  <c r="AB20" i="28"/>
  <c r="AB80" i="28"/>
  <c r="AB84" i="28"/>
  <c r="AB88" i="28"/>
  <c r="AB92" i="28"/>
  <c r="AB96" i="28"/>
  <c r="AB100" i="28"/>
  <c r="AB104" i="28"/>
  <c r="AB108" i="28"/>
  <c r="AB112" i="28"/>
  <c r="AB116" i="28"/>
  <c r="AB120" i="28"/>
  <c r="AB124" i="28"/>
  <c r="Z129" i="28"/>
  <c r="Z132" i="28"/>
  <c r="Z136" i="28"/>
  <c r="Z140" i="28"/>
  <c r="Z144" i="28"/>
  <c r="Z148" i="28"/>
  <c r="Z152" i="28"/>
  <c r="Z156" i="28"/>
  <c r="Z160" i="28"/>
  <c r="Z164" i="28"/>
  <c r="Z168" i="28"/>
  <c r="Z172" i="28"/>
  <c r="Z176" i="28"/>
  <c r="Z180" i="28"/>
  <c r="Z184" i="28"/>
  <c r="Z188" i="28"/>
  <c r="Z192" i="28"/>
  <c r="Z196" i="28"/>
  <c r="Z200" i="28"/>
  <c r="Z204" i="28"/>
  <c r="Z208" i="28"/>
  <c r="Z212" i="28"/>
  <c r="Z216" i="28"/>
  <c r="Z220" i="28"/>
  <c r="Z224" i="28"/>
  <c r="Z228" i="28"/>
  <c r="Z232" i="28"/>
  <c r="Z236" i="28"/>
  <c r="Z240" i="28"/>
  <c r="Z244" i="28"/>
  <c r="Z248" i="28"/>
  <c r="Z252" i="28"/>
  <c r="Z256" i="28"/>
  <c r="Z260" i="28"/>
  <c r="Z264" i="28"/>
  <c r="Z268" i="28"/>
  <c r="Z272" i="28"/>
  <c r="Z276" i="28"/>
  <c r="Z280" i="28"/>
  <c r="Z284" i="28"/>
  <c r="Z288" i="28"/>
  <c r="Z292" i="28"/>
  <c r="Z296" i="28"/>
  <c r="Z300" i="28"/>
  <c r="Z304" i="28"/>
  <c r="Z308" i="28"/>
  <c r="Z312" i="28"/>
  <c r="Z316" i="28"/>
  <c r="Z320" i="28"/>
  <c r="Z324" i="28"/>
  <c r="Z328" i="28"/>
  <c r="Z133" i="28"/>
  <c r="Z137" i="28"/>
  <c r="Z141" i="28"/>
  <c r="Z145" i="28"/>
  <c r="Z149" i="28"/>
  <c r="Z153" i="28"/>
  <c r="Z157" i="28"/>
  <c r="Z161" i="28"/>
  <c r="Z165" i="28"/>
  <c r="Z169" i="28"/>
  <c r="Z173" i="28"/>
  <c r="Z177" i="28"/>
  <c r="Z181" i="28"/>
  <c r="Z185" i="28"/>
  <c r="Z189" i="28"/>
  <c r="Z193" i="28"/>
  <c r="Z197" i="28"/>
  <c r="Z201" i="28"/>
  <c r="Z205" i="28"/>
  <c r="Z209" i="28"/>
  <c r="Z213" i="28"/>
  <c r="Z217" i="28"/>
  <c r="Z221" i="28"/>
  <c r="Z225" i="28"/>
  <c r="Z229" i="28"/>
  <c r="Z233" i="28"/>
  <c r="Z237" i="28"/>
  <c r="Z241" i="28"/>
  <c r="Z245" i="28"/>
  <c r="Z249" i="28"/>
  <c r="Z253" i="28"/>
  <c r="Z257" i="28"/>
  <c r="Z261" i="28"/>
  <c r="Z134" i="28"/>
  <c r="Z142" i="28"/>
  <c r="Z150" i="28"/>
  <c r="Z158" i="28"/>
  <c r="Z166" i="28"/>
  <c r="Z174" i="28"/>
  <c r="Z182" i="28"/>
  <c r="Z190" i="28"/>
  <c r="Z198" i="28"/>
  <c r="Z206" i="28"/>
  <c r="Z214" i="28"/>
  <c r="Z222" i="28"/>
  <c r="Z230" i="28"/>
  <c r="Z238" i="28"/>
  <c r="Z246" i="28"/>
  <c r="Z254" i="28"/>
  <c r="Z262" i="28"/>
  <c r="Z267" i="28"/>
  <c r="Z273" i="28"/>
  <c r="Z278" i="28"/>
  <c r="Z283" i="28"/>
  <c r="Z289" i="28"/>
  <c r="Z294" i="28"/>
  <c r="Z299" i="28"/>
  <c r="Z305" i="28"/>
  <c r="Z310" i="28"/>
  <c r="Z315" i="28"/>
  <c r="Z321" i="28"/>
  <c r="Z326" i="28"/>
  <c r="Z135" i="28"/>
  <c r="Z143" i="28"/>
  <c r="Z151" i="28"/>
  <c r="Z159" i="28"/>
  <c r="Z167" i="28"/>
  <c r="Z175" i="28"/>
  <c r="Z183" i="28"/>
  <c r="Z191" i="28"/>
  <c r="Z199" i="28"/>
  <c r="Z207" i="28"/>
  <c r="Z215" i="28"/>
  <c r="Z223" i="28"/>
  <c r="Z231" i="28"/>
  <c r="Z239" i="28"/>
  <c r="Z247" i="28"/>
  <c r="Z255" i="28"/>
  <c r="Z263" i="28"/>
  <c r="Z269" i="28"/>
  <c r="Z274" i="28"/>
  <c r="Z279" i="28"/>
  <c r="Z285" i="28"/>
  <c r="Z290" i="28"/>
  <c r="Z295" i="28"/>
  <c r="Z301" i="28"/>
  <c r="Z306" i="28"/>
  <c r="Z311" i="28"/>
  <c r="Z317" i="28"/>
  <c r="Z322" i="28"/>
  <c r="Z327" i="28"/>
  <c r="Z130" i="28"/>
  <c r="Z138" i="28"/>
  <c r="Z146" i="28"/>
  <c r="Z154" i="28"/>
  <c r="Z162" i="28"/>
  <c r="Z170" i="28"/>
  <c r="Z178" i="28"/>
  <c r="Z186" i="28"/>
  <c r="Z194" i="28"/>
  <c r="Z202" i="28"/>
  <c r="Z210" i="28"/>
  <c r="Z218" i="28"/>
  <c r="Z226" i="28"/>
  <c r="Z234" i="28"/>
  <c r="Z242" i="28"/>
  <c r="Z250" i="28"/>
  <c r="Z258" i="28"/>
  <c r="Z265" i="28"/>
  <c r="Z270" i="28"/>
  <c r="Z275" i="28"/>
  <c r="Z281" i="28"/>
  <c r="Z286" i="28"/>
  <c r="Z291" i="28"/>
  <c r="Z297" i="28"/>
  <c r="Z302" i="28"/>
  <c r="Z307" i="28"/>
  <c r="Z313" i="28"/>
  <c r="Z318" i="28"/>
  <c r="Z323" i="28"/>
  <c r="Z329" i="28"/>
  <c r="Z131" i="28"/>
  <c r="Z139" i="28"/>
  <c r="Z147" i="28"/>
  <c r="Z155" i="28"/>
  <c r="Z163" i="28"/>
  <c r="Z171" i="28"/>
  <c r="Z179" i="28"/>
  <c r="Z187" i="28"/>
  <c r="Z195" i="28"/>
  <c r="Z203" i="28"/>
  <c r="Z211" i="28"/>
  <c r="Z219" i="28"/>
  <c r="Z227" i="28"/>
  <c r="Z235" i="28"/>
  <c r="Z243" i="28"/>
  <c r="Z251" i="28"/>
  <c r="Z259" i="28"/>
  <c r="Z266" i="28"/>
  <c r="Z271" i="28"/>
  <c r="Z277" i="28"/>
  <c r="Z282" i="28"/>
  <c r="Z287" i="28"/>
  <c r="Z293" i="28"/>
  <c r="Z298" i="28"/>
  <c r="Z303" i="28"/>
  <c r="Z309" i="28"/>
  <c r="Z314" i="28"/>
  <c r="Z319" i="28"/>
  <c r="Z325" i="28"/>
  <c r="Z330" i="28"/>
  <c r="Z14" i="28"/>
  <c r="Z17" i="28"/>
  <c r="Z21" i="28"/>
  <c r="Z81" i="28"/>
  <c r="Z85" i="28"/>
  <c r="Z89" i="28"/>
  <c r="Z93" i="28"/>
  <c r="Z97" i="28"/>
  <c r="Z101" i="28"/>
  <c r="Z105" i="28"/>
  <c r="Z109" i="28"/>
  <c r="Z113" i="28"/>
  <c r="Z117" i="28"/>
  <c r="Z121" i="28"/>
  <c r="Z125" i="28"/>
  <c r="Z18" i="28"/>
  <c r="Z22" i="28"/>
  <c r="Z82" i="28"/>
  <c r="Z86" i="28"/>
  <c r="Z90" i="28"/>
  <c r="Z94" i="28"/>
  <c r="Z98" i="28"/>
  <c r="Z102" i="28"/>
  <c r="Z106" i="28"/>
  <c r="Z110" i="28"/>
  <c r="Z114" i="28"/>
  <c r="Z118" i="28"/>
  <c r="Z122" i="28"/>
  <c r="Z126" i="28"/>
  <c r="Z15" i="28"/>
  <c r="Z19" i="28"/>
  <c r="Z79" i="28"/>
  <c r="Z83" i="28"/>
  <c r="Z87" i="28"/>
  <c r="Z91" i="28"/>
  <c r="Z95" i="28"/>
  <c r="Z99" i="28"/>
  <c r="Z103" i="28"/>
  <c r="Z107" i="28"/>
  <c r="Z111" i="28"/>
  <c r="Z115" i="28"/>
  <c r="Z119" i="28"/>
  <c r="Z123" i="28"/>
  <c r="Z16" i="28"/>
  <c r="Z20" i="28"/>
  <c r="Z80" i="28"/>
  <c r="Z84" i="28"/>
  <c r="Z88" i="28"/>
  <c r="Z92" i="28"/>
  <c r="Z96" i="28"/>
  <c r="Z100" i="28"/>
  <c r="Z104" i="28"/>
  <c r="Z108" i="28"/>
  <c r="Z112" i="28"/>
  <c r="Z116" i="28"/>
  <c r="Z120" i="28"/>
  <c r="Z124" i="28"/>
  <c r="X129" i="28"/>
  <c r="X132" i="28"/>
  <c r="X136" i="28"/>
  <c r="X140" i="28"/>
  <c r="X144" i="28"/>
  <c r="X148" i="28"/>
  <c r="X152" i="28"/>
  <c r="X156" i="28"/>
  <c r="X160" i="28"/>
  <c r="X164" i="28"/>
  <c r="X168" i="28"/>
  <c r="X172" i="28"/>
  <c r="X176" i="28"/>
  <c r="X180" i="28"/>
  <c r="X184" i="28"/>
  <c r="X188" i="28"/>
  <c r="X192" i="28"/>
  <c r="X196" i="28"/>
  <c r="X200" i="28"/>
  <c r="X204" i="28"/>
  <c r="X208" i="28"/>
  <c r="X212" i="28"/>
  <c r="X216" i="28"/>
  <c r="X220" i="28"/>
  <c r="X224" i="28"/>
  <c r="X228" i="28"/>
  <c r="X232" i="28"/>
  <c r="X236" i="28"/>
  <c r="X240" i="28"/>
  <c r="X244" i="28"/>
  <c r="X248" i="28"/>
  <c r="X252" i="28"/>
  <c r="X256" i="28"/>
  <c r="X260" i="28"/>
  <c r="X264" i="28"/>
  <c r="X268" i="28"/>
  <c r="X272" i="28"/>
  <c r="X276" i="28"/>
  <c r="X280" i="28"/>
  <c r="X284" i="28"/>
  <c r="X288" i="28"/>
  <c r="X292" i="28"/>
  <c r="X296" i="28"/>
  <c r="X300" i="28"/>
  <c r="X304" i="28"/>
  <c r="X308" i="28"/>
  <c r="X312" i="28"/>
  <c r="X316" i="28"/>
  <c r="X320" i="28"/>
  <c r="X324" i="28"/>
  <c r="X328" i="28"/>
  <c r="X133" i="28"/>
  <c r="X137" i="28"/>
  <c r="X141" i="28"/>
  <c r="X145" i="28"/>
  <c r="X149" i="28"/>
  <c r="X153" i="28"/>
  <c r="X157" i="28"/>
  <c r="X161" i="28"/>
  <c r="X165" i="28"/>
  <c r="X169" i="28"/>
  <c r="X173" i="28"/>
  <c r="X177" i="28"/>
  <c r="X181" i="28"/>
  <c r="X185" i="28"/>
  <c r="X189" i="28"/>
  <c r="X193" i="28"/>
  <c r="X197" i="28"/>
  <c r="X201" i="28"/>
  <c r="X205" i="28"/>
  <c r="X209" i="28"/>
  <c r="X213" i="28"/>
  <c r="X217" i="28"/>
  <c r="X221" i="28"/>
  <c r="X225" i="28"/>
  <c r="X229" i="28"/>
  <c r="X233" i="28"/>
  <c r="X237" i="28"/>
  <c r="X241" i="28"/>
  <c r="X245" i="28"/>
  <c r="X249" i="28"/>
  <c r="X253" i="28"/>
  <c r="X257" i="28"/>
  <c r="X261" i="28"/>
  <c r="X134" i="28"/>
  <c r="X142" i="28"/>
  <c r="X150" i="28"/>
  <c r="X158" i="28"/>
  <c r="X166" i="28"/>
  <c r="X174" i="28"/>
  <c r="X182" i="28"/>
  <c r="X190" i="28"/>
  <c r="X198" i="28"/>
  <c r="X206" i="28"/>
  <c r="X214" i="28"/>
  <c r="X222" i="28"/>
  <c r="X230" i="28"/>
  <c r="X238" i="28"/>
  <c r="X246" i="28"/>
  <c r="X254" i="28"/>
  <c r="X262" i="28"/>
  <c r="X267" i="28"/>
  <c r="X273" i="28"/>
  <c r="X278" i="28"/>
  <c r="X283" i="28"/>
  <c r="X289" i="28"/>
  <c r="X294" i="28"/>
  <c r="X299" i="28"/>
  <c r="X305" i="28"/>
  <c r="X310" i="28"/>
  <c r="X315" i="28"/>
  <c r="X321" i="28"/>
  <c r="X326" i="28"/>
  <c r="X135" i="28"/>
  <c r="X143" i="28"/>
  <c r="X151" i="28"/>
  <c r="X159" i="28"/>
  <c r="X167" i="28"/>
  <c r="X175" i="28"/>
  <c r="X183" i="28"/>
  <c r="X191" i="28"/>
  <c r="X199" i="28"/>
  <c r="X207" i="28"/>
  <c r="X215" i="28"/>
  <c r="X223" i="28"/>
  <c r="X231" i="28"/>
  <c r="X239" i="28"/>
  <c r="X247" i="28"/>
  <c r="X255" i="28"/>
  <c r="X263" i="28"/>
  <c r="X269" i="28"/>
  <c r="X274" i="28"/>
  <c r="X279" i="28"/>
  <c r="X285" i="28"/>
  <c r="X290" i="28"/>
  <c r="X295" i="28"/>
  <c r="X301" i="28"/>
  <c r="X306" i="28"/>
  <c r="X311" i="28"/>
  <c r="X317" i="28"/>
  <c r="X322" i="28"/>
  <c r="X327" i="28"/>
  <c r="X130" i="28"/>
  <c r="X138" i="28"/>
  <c r="X146" i="28"/>
  <c r="X154" i="28"/>
  <c r="X162" i="28"/>
  <c r="X170" i="28"/>
  <c r="X178" i="28"/>
  <c r="X186" i="28"/>
  <c r="X194" i="28"/>
  <c r="X202" i="28"/>
  <c r="X210" i="28"/>
  <c r="X218" i="28"/>
  <c r="X226" i="28"/>
  <c r="X234" i="28"/>
  <c r="X242" i="28"/>
  <c r="X250" i="28"/>
  <c r="X258" i="28"/>
  <c r="X265" i="28"/>
  <c r="X270" i="28"/>
  <c r="X275" i="28"/>
  <c r="X281" i="28"/>
  <c r="X286" i="28"/>
  <c r="X291" i="28"/>
  <c r="X297" i="28"/>
  <c r="X302" i="28"/>
  <c r="X307" i="28"/>
  <c r="X313" i="28"/>
  <c r="X318" i="28"/>
  <c r="X323" i="28"/>
  <c r="X329" i="28"/>
  <c r="X131" i="28"/>
  <c r="X139" i="28"/>
  <c r="X147" i="28"/>
  <c r="X155" i="28"/>
  <c r="X163" i="28"/>
  <c r="X171" i="28"/>
  <c r="X179" i="28"/>
  <c r="X187" i="28"/>
  <c r="X195" i="28"/>
  <c r="X203" i="28"/>
  <c r="X211" i="28"/>
  <c r="X219" i="28"/>
  <c r="X227" i="28"/>
  <c r="X235" i="28"/>
  <c r="X243" i="28"/>
  <c r="X251" i="28"/>
  <c r="X259" i="28"/>
  <c r="X266" i="28"/>
  <c r="X271" i="28"/>
  <c r="X277" i="28"/>
  <c r="X282" i="28"/>
  <c r="X287" i="28"/>
  <c r="X293" i="28"/>
  <c r="X298" i="28"/>
  <c r="X303" i="28"/>
  <c r="X309" i="28"/>
  <c r="X314" i="28"/>
  <c r="X319" i="28"/>
  <c r="X325" i="28"/>
  <c r="X330" i="28"/>
  <c r="X14" i="28"/>
  <c r="X15" i="28"/>
  <c r="X87" i="28"/>
  <c r="X99" i="28"/>
  <c r="X107" i="28"/>
  <c r="X115" i="28"/>
  <c r="X123" i="28"/>
  <c r="X80" i="28"/>
  <c r="X92" i="28"/>
  <c r="X100" i="28"/>
  <c r="X108" i="28"/>
  <c r="X116" i="28"/>
  <c r="X124" i="28"/>
  <c r="X17" i="28"/>
  <c r="X21" i="28"/>
  <c r="X81" i="28"/>
  <c r="X85" i="28"/>
  <c r="X89" i="28"/>
  <c r="X93" i="28"/>
  <c r="X97" i="28"/>
  <c r="X101" i="28"/>
  <c r="X105" i="28"/>
  <c r="X109" i="28"/>
  <c r="X113" i="28"/>
  <c r="X117" i="28"/>
  <c r="X121" i="28"/>
  <c r="X125" i="28"/>
  <c r="X18" i="28"/>
  <c r="X22" i="28"/>
  <c r="X82" i="28"/>
  <c r="X86" i="28"/>
  <c r="X90" i="28"/>
  <c r="X94" i="28"/>
  <c r="X98" i="28"/>
  <c r="X102" i="28"/>
  <c r="X106" i="28"/>
  <c r="X110" i="28"/>
  <c r="X114" i="28"/>
  <c r="X118" i="28"/>
  <c r="X122" i="28"/>
  <c r="X126" i="28"/>
  <c r="X19" i="28"/>
  <c r="X79" i="28"/>
  <c r="X83" i="28"/>
  <c r="X91" i="28"/>
  <c r="X95" i="28"/>
  <c r="X103" i="28"/>
  <c r="X111" i="28"/>
  <c r="X119" i="28"/>
  <c r="X16" i="28"/>
  <c r="X20" i="28"/>
  <c r="X84" i="28"/>
  <c r="X88" i="28"/>
  <c r="X96" i="28"/>
  <c r="X104" i="28"/>
  <c r="X112" i="28"/>
  <c r="X120" i="28"/>
  <c r="V129" i="28"/>
  <c r="V132" i="28"/>
  <c r="V136" i="28"/>
  <c r="V140" i="28"/>
  <c r="V144" i="28"/>
  <c r="V148" i="28"/>
  <c r="V152" i="28"/>
  <c r="V156" i="28"/>
  <c r="V160" i="28"/>
  <c r="V164" i="28"/>
  <c r="V168" i="28"/>
  <c r="V172" i="28"/>
  <c r="V176" i="28"/>
  <c r="V180" i="28"/>
  <c r="V184" i="28"/>
  <c r="V188" i="28"/>
  <c r="V192" i="28"/>
  <c r="V196" i="28"/>
  <c r="V200" i="28"/>
  <c r="V204" i="28"/>
  <c r="V208" i="28"/>
  <c r="V212" i="28"/>
  <c r="V216" i="28"/>
  <c r="V220" i="28"/>
  <c r="V224" i="28"/>
  <c r="V228" i="28"/>
  <c r="V232" i="28"/>
  <c r="V236" i="28"/>
  <c r="V240" i="28"/>
  <c r="V244" i="28"/>
  <c r="V248" i="28"/>
  <c r="V252" i="28"/>
  <c r="V256" i="28"/>
  <c r="V260" i="28"/>
  <c r="V264" i="28"/>
  <c r="V268" i="28"/>
  <c r="V272" i="28"/>
  <c r="V276" i="28"/>
  <c r="V280" i="28"/>
  <c r="V284" i="28"/>
  <c r="V288" i="28"/>
  <c r="V292" i="28"/>
  <c r="V296" i="28"/>
  <c r="V300" i="28"/>
  <c r="V304" i="28"/>
  <c r="V308" i="28"/>
  <c r="V312" i="28"/>
  <c r="V316" i="28"/>
  <c r="V320" i="28"/>
  <c r="V324" i="28"/>
  <c r="V328" i="28"/>
  <c r="V133" i="28"/>
  <c r="V137" i="28"/>
  <c r="V141" i="28"/>
  <c r="V145" i="28"/>
  <c r="V149" i="28"/>
  <c r="V153" i="28"/>
  <c r="V157" i="28"/>
  <c r="V161" i="28"/>
  <c r="V165" i="28"/>
  <c r="V169" i="28"/>
  <c r="V173" i="28"/>
  <c r="V177" i="28"/>
  <c r="V181" i="28"/>
  <c r="V185" i="28"/>
  <c r="V189" i="28"/>
  <c r="V193" i="28"/>
  <c r="V197" i="28"/>
  <c r="V201" i="28"/>
  <c r="V205" i="28"/>
  <c r="V209" i="28"/>
  <c r="V213" i="28"/>
  <c r="V217" i="28"/>
  <c r="V221" i="28"/>
  <c r="V225" i="28"/>
  <c r="V229" i="28"/>
  <c r="V233" i="28"/>
  <c r="V237" i="28"/>
  <c r="V241" i="28"/>
  <c r="V245" i="28"/>
  <c r="V249" i="28"/>
  <c r="V253" i="28"/>
  <c r="V257" i="28"/>
  <c r="V261" i="28"/>
  <c r="V134" i="28"/>
  <c r="V142" i="28"/>
  <c r="V150" i="28"/>
  <c r="V158" i="28"/>
  <c r="V166" i="28"/>
  <c r="V174" i="28"/>
  <c r="V182" i="28"/>
  <c r="V190" i="28"/>
  <c r="V198" i="28"/>
  <c r="V206" i="28"/>
  <c r="V214" i="28"/>
  <c r="V222" i="28"/>
  <c r="V230" i="28"/>
  <c r="V238" i="28"/>
  <c r="V246" i="28"/>
  <c r="V254" i="28"/>
  <c r="V262" i="28"/>
  <c r="V267" i="28"/>
  <c r="V273" i="28"/>
  <c r="V278" i="28"/>
  <c r="V283" i="28"/>
  <c r="V289" i="28"/>
  <c r="V294" i="28"/>
  <c r="V299" i="28"/>
  <c r="V305" i="28"/>
  <c r="V310" i="28"/>
  <c r="V315" i="28"/>
  <c r="V321" i="28"/>
  <c r="V326" i="28"/>
  <c r="V135" i="28"/>
  <c r="V143" i="28"/>
  <c r="V151" i="28"/>
  <c r="V159" i="28"/>
  <c r="V167" i="28"/>
  <c r="V175" i="28"/>
  <c r="V183" i="28"/>
  <c r="V191" i="28"/>
  <c r="V199" i="28"/>
  <c r="V207" i="28"/>
  <c r="V215" i="28"/>
  <c r="V223" i="28"/>
  <c r="V231" i="28"/>
  <c r="V239" i="28"/>
  <c r="V247" i="28"/>
  <c r="V255" i="28"/>
  <c r="V263" i="28"/>
  <c r="V269" i="28"/>
  <c r="V274" i="28"/>
  <c r="V279" i="28"/>
  <c r="V285" i="28"/>
  <c r="V290" i="28"/>
  <c r="V295" i="28"/>
  <c r="V301" i="28"/>
  <c r="V306" i="28"/>
  <c r="V311" i="28"/>
  <c r="V317" i="28"/>
  <c r="V322" i="28"/>
  <c r="V327" i="28"/>
  <c r="V130" i="28"/>
  <c r="V138" i="28"/>
  <c r="V146" i="28"/>
  <c r="V154" i="28"/>
  <c r="V162" i="28"/>
  <c r="V170" i="28"/>
  <c r="V178" i="28"/>
  <c r="V186" i="28"/>
  <c r="V194" i="28"/>
  <c r="V202" i="28"/>
  <c r="V210" i="28"/>
  <c r="V218" i="28"/>
  <c r="V226" i="28"/>
  <c r="V234" i="28"/>
  <c r="V242" i="28"/>
  <c r="V250" i="28"/>
  <c r="V258" i="28"/>
  <c r="V265" i="28"/>
  <c r="V270" i="28"/>
  <c r="V275" i="28"/>
  <c r="V281" i="28"/>
  <c r="V286" i="28"/>
  <c r="V291" i="28"/>
  <c r="V297" i="28"/>
  <c r="V302" i="28"/>
  <c r="V307" i="28"/>
  <c r="V313" i="28"/>
  <c r="V318" i="28"/>
  <c r="V323" i="28"/>
  <c r="V329" i="28"/>
  <c r="V131" i="28"/>
  <c r="V139" i="28"/>
  <c r="V147" i="28"/>
  <c r="V155" i="28"/>
  <c r="V163" i="28"/>
  <c r="V171" i="28"/>
  <c r="V179" i="28"/>
  <c r="V187" i="28"/>
  <c r="V195" i="28"/>
  <c r="V203" i="28"/>
  <c r="V211" i="28"/>
  <c r="V219" i="28"/>
  <c r="V227" i="28"/>
  <c r="V235" i="28"/>
  <c r="V243" i="28"/>
  <c r="V251" i="28"/>
  <c r="V259" i="28"/>
  <c r="V266" i="28"/>
  <c r="V271" i="28"/>
  <c r="V277" i="28"/>
  <c r="V282" i="28"/>
  <c r="V287" i="28"/>
  <c r="V293" i="28"/>
  <c r="V298" i="28"/>
  <c r="V303" i="28"/>
  <c r="V309" i="28"/>
  <c r="V314" i="28"/>
  <c r="V319" i="28"/>
  <c r="V325" i="28"/>
  <c r="V330" i="28"/>
  <c r="V14" i="28"/>
  <c r="V17" i="28"/>
  <c r="V21" i="28"/>
  <c r="V81" i="28"/>
  <c r="V85" i="28"/>
  <c r="V89" i="28"/>
  <c r="V93" i="28"/>
  <c r="V97" i="28"/>
  <c r="V101" i="28"/>
  <c r="V105" i="28"/>
  <c r="V109" i="28"/>
  <c r="V113" i="28"/>
  <c r="V117" i="28"/>
  <c r="V121" i="28"/>
  <c r="V125" i="28"/>
  <c r="V18" i="28"/>
  <c r="V22" i="28"/>
  <c r="V82" i="28"/>
  <c r="V86" i="28"/>
  <c r="V90" i="28"/>
  <c r="V94" i="28"/>
  <c r="V98" i="28"/>
  <c r="V102" i="28"/>
  <c r="V106" i="28"/>
  <c r="V110" i="28"/>
  <c r="V114" i="28"/>
  <c r="V118" i="28"/>
  <c r="V122" i="28"/>
  <c r="V126" i="28"/>
  <c r="V15" i="28"/>
  <c r="V19" i="28"/>
  <c r="V79" i="28"/>
  <c r="V83" i="28"/>
  <c r="V87" i="28"/>
  <c r="V91" i="28"/>
  <c r="V95" i="28"/>
  <c r="V99" i="28"/>
  <c r="V103" i="28"/>
  <c r="V107" i="28"/>
  <c r="V111" i="28"/>
  <c r="V115" i="28"/>
  <c r="V119" i="28"/>
  <c r="V123" i="28"/>
  <c r="V16" i="28"/>
  <c r="V20" i="28"/>
  <c r="V80" i="28"/>
  <c r="V84" i="28"/>
  <c r="V88" i="28"/>
  <c r="V92" i="28"/>
  <c r="V96" i="28"/>
  <c r="V100" i="28"/>
  <c r="V104" i="28"/>
  <c r="V108" i="28"/>
  <c r="V112" i="28"/>
  <c r="V116" i="28"/>
  <c r="V120" i="28"/>
  <c r="V124" i="28"/>
  <c r="T129" i="28"/>
  <c r="T132" i="28"/>
  <c r="T136" i="28"/>
  <c r="T140" i="28"/>
  <c r="T144" i="28"/>
  <c r="T148" i="28"/>
  <c r="T152" i="28"/>
  <c r="T156" i="28"/>
  <c r="T160" i="28"/>
  <c r="T164" i="28"/>
  <c r="T168" i="28"/>
  <c r="T172" i="28"/>
  <c r="T176" i="28"/>
  <c r="T180" i="28"/>
  <c r="T184" i="28"/>
  <c r="T188" i="28"/>
  <c r="T192" i="28"/>
  <c r="T196" i="28"/>
  <c r="T200" i="28"/>
  <c r="T204" i="28"/>
  <c r="T208" i="28"/>
  <c r="T212" i="28"/>
  <c r="T216" i="28"/>
  <c r="T220" i="28"/>
  <c r="T224" i="28"/>
  <c r="T228" i="28"/>
  <c r="T232" i="28"/>
  <c r="T236" i="28"/>
  <c r="T240" i="28"/>
  <c r="T244" i="28"/>
  <c r="T248" i="28"/>
  <c r="T252" i="28"/>
  <c r="T256" i="28"/>
  <c r="T260" i="28"/>
  <c r="T264" i="28"/>
  <c r="T268" i="28"/>
  <c r="T272" i="28"/>
  <c r="T276" i="28"/>
  <c r="T280" i="28"/>
  <c r="T284" i="28"/>
  <c r="T288" i="28"/>
  <c r="T292" i="28"/>
  <c r="T296" i="28"/>
  <c r="T300" i="28"/>
  <c r="T304" i="28"/>
  <c r="T308" i="28"/>
  <c r="T312" i="28"/>
  <c r="T316" i="28"/>
  <c r="T320" i="28"/>
  <c r="T324" i="28"/>
  <c r="T328" i="28"/>
  <c r="T133" i="28"/>
  <c r="T137" i="28"/>
  <c r="T141" i="28"/>
  <c r="T145" i="28"/>
  <c r="T149" i="28"/>
  <c r="T153" i="28"/>
  <c r="T157" i="28"/>
  <c r="T161" i="28"/>
  <c r="T165" i="28"/>
  <c r="T169" i="28"/>
  <c r="T173" i="28"/>
  <c r="T177" i="28"/>
  <c r="T181" i="28"/>
  <c r="T185" i="28"/>
  <c r="T189" i="28"/>
  <c r="T193" i="28"/>
  <c r="T197" i="28"/>
  <c r="T201" i="28"/>
  <c r="T205" i="28"/>
  <c r="T209" i="28"/>
  <c r="T213" i="28"/>
  <c r="T217" i="28"/>
  <c r="T221" i="28"/>
  <c r="T225" i="28"/>
  <c r="T229" i="28"/>
  <c r="T233" i="28"/>
  <c r="T237" i="28"/>
  <c r="T241" i="28"/>
  <c r="T245" i="28"/>
  <c r="T249" i="28"/>
  <c r="T253" i="28"/>
  <c r="T257" i="28"/>
  <c r="T261" i="28"/>
  <c r="T134" i="28"/>
  <c r="T142" i="28"/>
  <c r="T150" i="28"/>
  <c r="T158" i="28"/>
  <c r="T166" i="28"/>
  <c r="T174" i="28"/>
  <c r="T182" i="28"/>
  <c r="T190" i="28"/>
  <c r="T198" i="28"/>
  <c r="T206" i="28"/>
  <c r="T214" i="28"/>
  <c r="T222" i="28"/>
  <c r="T230" i="28"/>
  <c r="T238" i="28"/>
  <c r="T246" i="28"/>
  <c r="T254" i="28"/>
  <c r="T262" i="28"/>
  <c r="T267" i="28"/>
  <c r="T273" i="28"/>
  <c r="T278" i="28"/>
  <c r="T283" i="28"/>
  <c r="T289" i="28"/>
  <c r="T294" i="28"/>
  <c r="T299" i="28"/>
  <c r="T305" i="28"/>
  <c r="T310" i="28"/>
  <c r="T315" i="28"/>
  <c r="T321" i="28"/>
  <c r="T326" i="28"/>
  <c r="T135" i="28"/>
  <c r="T143" i="28"/>
  <c r="T151" i="28"/>
  <c r="T159" i="28"/>
  <c r="T167" i="28"/>
  <c r="T175" i="28"/>
  <c r="T183" i="28"/>
  <c r="T191" i="28"/>
  <c r="T199" i="28"/>
  <c r="T207" i="28"/>
  <c r="T215" i="28"/>
  <c r="T223" i="28"/>
  <c r="T231" i="28"/>
  <c r="T239" i="28"/>
  <c r="T247" i="28"/>
  <c r="T255" i="28"/>
  <c r="T263" i="28"/>
  <c r="T269" i="28"/>
  <c r="T274" i="28"/>
  <c r="T279" i="28"/>
  <c r="T285" i="28"/>
  <c r="T290" i="28"/>
  <c r="T295" i="28"/>
  <c r="T301" i="28"/>
  <c r="T306" i="28"/>
  <c r="T311" i="28"/>
  <c r="T317" i="28"/>
  <c r="T322" i="28"/>
  <c r="T327" i="28"/>
  <c r="T130" i="28"/>
  <c r="T138" i="28"/>
  <c r="T146" i="28"/>
  <c r="T154" i="28"/>
  <c r="T162" i="28"/>
  <c r="T170" i="28"/>
  <c r="T178" i="28"/>
  <c r="T186" i="28"/>
  <c r="T194" i="28"/>
  <c r="T202" i="28"/>
  <c r="T210" i="28"/>
  <c r="T218" i="28"/>
  <c r="T226" i="28"/>
  <c r="T234" i="28"/>
  <c r="T242" i="28"/>
  <c r="T250" i="28"/>
  <c r="T258" i="28"/>
  <c r="T265" i="28"/>
  <c r="T270" i="28"/>
  <c r="T275" i="28"/>
  <c r="T281" i="28"/>
  <c r="T286" i="28"/>
  <c r="T291" i="28"/>
  <c r="T297" i="28"/>
  <c r="T302" i="28"/>
  <c r="T307" i="28"/>
  <c r="T313" i="28"/>
  <c r="T318" i="28"/>
  <c r="T323" i="28"/>
  <c r="T329" i="28"/>
  <c r="T131" i="28"/>
  <c r="T139" i="28"/>
  <c r="T147" i="28"/>
  <c r="T155" i="28"/>
  <c r="T163" i="28"/>
  <c r="T171" i="28"/>
  <c r="T179" i="28"/>
  <c r="T187" i="28"/>
  <c r="T195" i="28"/>
  <c r="T203" i="28"/>
  <c r="T211" i="28"/>
  <c r="T219" i="28"/>
  <c r="T227" i="28"/>
  <c r="T235" i="28"/>
  <c r="T243" i="28"/>
  <c r="T251" i="28"/>
  <c r="T259" i="28"/>
  <c r="T266" i="28"/>
  <c r="T271" i="28"/>
  <c r="T277" i="28"/>
  <c r="T282" i="28"/>
  <c r="T287" i="28"/>
  <c r="T293" i="28"/>
  <c r="T298" i="28"/>
  <c r="T303" i="28"/>
  <c r="T309" i="28"/>
  <c r="T314" i="28"/>
  <c r="T319" i="28"/>
  <c r="T325" i="28"/>
  <c r="T330" i="28"/>
  <c r="T14" i="28"/>
  <c r="T17" i="28"/>
  <c r="T21" i="28"/>
  <c r="T81" i="28"/>
  <c r="T85" i="28"/>
  <c r="T89" i="28"/>
  <c r="T93" i="28"/>
  <c r="T97" i="28"/>
  <c r="T101" i="28"/>
  <c r="T105" i="28"/>
  <c r="T109" i="28"/>
  <c r="T113" i="28"/>
  <c r="T117" i="28"/>
  <c r="T121" i="28"/>
  <c r="T125" i="28"/>
  <c r="T18" i="28"/>
  <c r="T22" i="28"/>
  <c r="T82" i="28"/>
  <c r="T86" i="28"/>
  <c r="T90" i="28"/>
  <c r="T94" i="28"/>
  <c r="T98" i="28"/>
  <c r="T102" i="28"/>
  <c r="T106" i="28"/>
  <c r="T110" i="28"/>
  <c r="T114" i="28"/>
  <c r="T118" i="28"/>
  <c r="T122" i="28"/>
  <c r="T126" i="28"/>
  <c r="T15" i="28"/>
  <c r="T19" i="28"/>
  <c r="T79" i="28"/>
  <c r="T83" i="28"/>
  <c r="T87" i="28"/>
  <c r="T91" i="28"/>
  <c r="T95" i="28"/>
  <c r="T99" i="28"/>
  <c r="T103" i="28"/>
  <c r="T107" i="28"/>
  <c r="T111" i="28"/>
  <c r="T115" i="28"/>
  <c r="T119" i="28"/>
  <c r="T123" i="28"/>
  <c r="T16" i="28"/>
  <c r="T20" i="28"/>
  <c r="T80" i="28"/>
  <c r="T84" i="28"/>
  <c r="T88" i="28"/>
  <c r="T92" i="28"/>
  <c r="T96" i="28"/>
  <c r="T100" i="28"/>
  <c r="T104" i="28"/>
  <c r="T108" i="28"/>
  <c r="T112" i="28"/>
  <c r="T116" i="28"/>
  <c r="T120" i="28"/>
  <c r="T124" i="28"/>
  <c r="R129" i="28"/>
  <c r="R132" i="28"/>
  <c r="R136" i="28"/>
  <c r="R140" i="28"/>
  <c r="R144" i="28"/>
  <c r="R148" i="28"/>
  <c r="R152" i="28"/>
  <c r="R156" i="28"/>
  <c r="R160" i="28"/>
  <c r="R164" i="28"/>
  <c r="R168" i="28"/>
  <c r="R172" i="28"/>
  <c r="R176" i="28"/>
  <c r="R180" i="28"/>
  <c r="R184" i="28"/>
  <c r="R188" i="28"/>
  <c r="R192" i="28"/>
  <c r="R196" i="28"/>
  <c r="R200" i="28"/>
  <c r="R204" i="28"/>
  <c r="R208" i="28"/>
  <c r="R212" i="28"/>
  <c r="R216" i="28"/>
  <c r="R220" i="28"/>
  <c r="R224" i="28"/>
  <c r="R228" i="28"/>
  <c r="R232" i="28"/>
  <c r="R236" i="28"/>
  <c r="R240" i="28"/>
  <c r="R244" i="28"/>
  <c r="R248" i="28"/>
  <c r="R252" i="28"/>
  <c r="R256" i="28"/>
  <c r="R260" i="28"/>
  <c r="R264" i="28"/>
  <c r="R268" i="28"/>
  <c r="R272" i="28"/>
  <c r="R276" i="28"/>
  <c r="R280" i="28"/>
  <c r="R284" i="28"/>
  <c r="R288" i="28"/>
  <c r="R292" i="28"/>
  <c r="R296" i="28"/>
  <c r="R300" i="28"/>
  <c r="R304" i="28"/>
  <c r="R308" i="28"/>
  <c r="R312" i="28"/>
  <c r="R316" i="28"/>
  <c r="R320" i="28"/>
  <c r="R324" i="28"/>
  <c r="R328" i="28"/>
  <c r="R133" i="28"/>
  <c r="R137" i="28"/>
  <c r="R141" i="28"/>
  <c r="R145" i="28"/>
  <c r="R149" i="28"/>
  <c r="R153" i="28"/>
  <c r="R157" i="28"/>
  <c r="R161" i="28"/>
  <c r="R165" i="28"/>
  <c r="R169" i="28"/>
  <c r="R173" i="28"/>
  <c r="R177" i="28"/>
  <c r="R181" i="28"/>
  <c r="R185" i="28"/>
  <c r="R189" i="28"/>
  <c r="R193" i="28"/>
  <c r="R197" i="28"/>
  <c r="R201" i="28"/>
  <c r="R205" i="28"/>
  <c r="R209" i="28"/>
  <c r="R213" i="28"/>
  <c r="R217" i="28"/>
  <c r="R221" i="28"/>
  <c r="R225" i="28"/>
  <c r="R229" i="28"/>
  <c r="R233" i="28"/>
  <c r="R237" i="28"/>
  <c r="R241" i="28"/>
  <c r="R245" i="28"/>
  <c r="R249" i="28"/>
  <c r="R253" i="28"/>
  <c r="R257" i="28"/>
  <c r="R261" i="28"/>
  <c r="R134" i="28"/>
  <c r="R142" i="28"/>
  <c r="R150" i="28"/>
  <c r="R158" i="28"/>
  <c r="R166" i="28"/>
  <c r="R174" i="28"/>
  <c r="R182" i="28"/>
  <c r="R190" i="28"/>
  <c r="R198" i="28"/>
  <c r="R206" i="28"/>
  <c r="R214" i="28"/>
  <c r="R222" i="28"/>
  <c r="R230" i="28"/>
  <c r="R238" i="28"/>
  <c r="R246" i="28"/>
  <c r="R254" i="28"/>
  <c r="R262" i="28"/>
  <c r="R267" i="28"/>
  <c r="R273" i="28"/>
  <c r="R278" i="28"/>
  <c r="R283" i="28"/>
  <c r="R289" i="28"/>
  <c r="R294" i="28"/>
  <c r="R299" i="28"/>
  <c r="R305" i="28"/>
  <c r="R310" i="28"/>
  <c r="R315" i="28"/>
  <c r="R321" i="28"/>
  <c r="R326" i="28"/>
  <c r="R135" i="28"/>
  <c r="R143" i="28"/>
  <c r="R151" i="28"/>
  <c r="R159" i="28"/>
  <c r="R167" i="28"/>
  <c r="R175" i="28"/>
  <c r="R183" i="28"/>
  <c r="R191" i="28"/>
  <c r="R199" i="28"/>
  <c r="R207" i="28"/>
  <c r="R215" i="28"/>
  <c r="R223" i="28"/>
  <c r="R231" i="28"/>
  <c r="R239" i="28"/>
  <c r="R247" i="28"/>
  <c r="R255" i="28"/>
  <c r="R263" i="28"/>
  <c r="R269" i="28"/>
  <c r="R274" i="28"/>
  <c r="R279" i="28"/>
  <c r="R285" i="28"/>
  <c r="R290" i="28"/>
  <c r="R295" i="28"/>
  <c r="R301" i="28"/>
  <c r="R306" i="28"/>
  <c r="R311" i="28"/>
  <c r="R317" i="28"/>
  <c r="R322" i="28"/>
  <c r="R327" i="28"/>
  <c r="R130" i="28"/>
  <c r="R138" i="28"/>
  <c r="R146" i="28"/>
  <c r="R154" i="28"/>
  <c r="R162" i="28"/>
  <c r="R170" i="28"/>
  <c r="R178" i="28"/>
  <c r="R186" i="28"/>
  <c r="R194" i="28"/>
  <c r="R202" i="28"/>
  <c r="R210" i="28"/>
  <c r="R218" i="28"/>
  <c r="R226" i="28"/>
  <c r="R234" i="28"/>
  <c r="R242" i="28"/>
  <c r="R250" i="28"/>
  <c r="R258" i="28"/>
  <c r="R265" i="28"/>
  <c r="R270" i="28"/>
  <c r="R275" i="28"/>
  <c r="R281" i="28"/>
  <c r="R286" i="28"/>
  <c r="R291" i="28"/>
  <c r="R297" i="28"/>
  <c r="R302" i="28"/>
  <c r="R307" i="28"/>
  <c r="R313" i="28"/>
  <c r="R318" i="28"/>
  <c r="R323" i="28"/>
  <c r="R329" i="28"/>
  <c r="R131" i="28"/>
  <c r="R139" i="28"/>
  <c r="R147" i="28"/>
  <c r="R155" i="28"/>
  <c r="R163" i="28"/>
  <c r="R171" i="28"/>
  <c r="R179" i="28"/>
  <c r="R187" i="28"/>
  <c r="R195" i="28"/>
  <c r="R203" i="28"/>
  <c r="R211" i="28"/>
  <c r="R219" i="28"/>
  <c r="R227" i="28"/>
  <c r="R235" i="28"/>
  <c r="R243" i="28"/>
  <c r="R251" i="28"/>
  <c r="R259" i="28"/>
  <c r="R266" i="28"/>
  <c r="R271" i="28"/>
  <c r="R277" i="28"/>
  <c r="R282" i="28"/>
  <c r="R287" i="28"/>
  <c r="R293" i="28"/>
  <c r="R298" i="28"/>
  <c r="R303" i="28"/>
  <c r="R309" i="28"/>
  <c r="R314" i="28"/>
  <c r="R319" i="28"/>
  <c r="R325" i="28"/>
  <c r="R330" i="28"/>
  <c r="R14" i="28"/>
  <c r="R17" i="28"/>
  <c r="R21" i="28"/>
  <c r="R81" i="28"/>
  <c r="R85" i="28"/>
  <c r="R89" i="28"/>
  <c r="R93" i="28"/>
  <c r="R97" i="28"/>
  <c r="R101" i="28"/>
  <c r="R105" i="28"/>
  <c r="R109" i="28"/>
  <c r="R113" i="28"/>
  <c r="R117" i="28"/>
  <c r="R121" i="28"/>
  <c r="R125" i="28"/>
  <c r="R18" i="28"/>
  <c r="R22" i="28"/>
  <c r="R82" i="28"/>
  <c r="R86" i="28"/>
  <c r="R90" i="28"/>
  <c r="R94" i="28"/>
  <c r="R98" i="28"/>
  <c r="R102" i="28"/>
  <c r="R106" i="28"/>
  <c r="R110" i="28"/>
  <c r="R114" i="28"/>
  <c r="R118" i="28"/>
  <c r="R122" i="28"/>
  <c r="R126" i="28"/>
  <c r="R15" i="28"/>
  <c r="R19" i="28"/>
  <c r="R79" i="28"/>
  <c r="R83" i="28"/>
  <c r="R87" i="28"/>
  <c r="R91" i="28"/>
  <c r="R95" i="28"/>
  <c r="R99" i="28"/>
  <c r="R103" i="28"/>
  <c r="R107" i="28"/>
  <c r="R111" i="28"/>
  <c r="R115" i="28"/>
  <c r="R119" i="28"/>
  <c r="R123" i="28"/>
  <c r="R16" i="28"/>
  <c r="R20" i="28"/>
  <c r="R80" i="28"/>
  <c r="R84" i="28"/>
  <c r="R88" i="28"/>
  <c r="R92" i="28"/>
  <c r="R96" i="28"/>
  <c r="R100" i="28"/>
  <c r="R104" i="28"/>
  <c r="R108" i="28"/>
  <c r="R112" i="28"/>
  <c r="R116" i="28"/>
  <c r="R120" i="28"/>
  <c r="R124" i="28"/>
  <c r="P129" i="28"/>
  <c r="P132" i="28"/>
  <c r="P136" i="28"/>
  <c r="P140" i="28"/>
  <c r="P144" i="28"/>
  <c r="P148" i="28"/>
  <c r="P152" i="28"/>
  <c r="P156" i="28"/>
  <c r="P160" i="28"/>
  <c r="P164" i="28"/>
  <c r="P168" i="28"/>
  <c r="P172" i="28"/>
  <c r="P176" i="28"/>
  <c r="P180" i="28"/>
  <c r="P184" i="28"/>
  <c r="P188" i="28"/>
  <c r="P192" i="28"/>
  <c r="P196" i="28"/>
  <c r="P200" i="28"/>
  <c r="P204" i="28"/>
  <c r="P208" i="28"/>
  <c r="P212" i="28"/>
  <c r="P216" i="28"/>
  <c r="P220" i="28"/>
  <c r="P224" i="28"/>
  <c r="P228" i="28"/>
  <c r="P232" i="28"/>
  <c r="P236" i="28"/>
  <c r="P240" i="28"/>
  <c r="P244" i="28"/>
  <c r="P248" i="28"/>
  <c r="P252" i="28"/>
  <c r="P256" i="28"/>
  <c r="P260" i="28"/>
  <c r="P264" i="28"/>
  <c r="P268" i="28"/>
  <c r="P272" i="28"/>
  <c r="P276" i="28"/>
  <c r="P280" i="28"/>
  <c r="P284" i="28"/>
  <c r="P288" i="28"/>
  <c r="P292" i="28"/>
  <c r="P296" i="28"/>
  <c r="P300" i="28"/>
  <c r="P304" i="28"/>
  <c r="P308" i="28"/>
  <c r="P312" i="28"/>
  <c r="P316" i="28"/>
  <c r="P320" i="28"/>
  <c r="P324" i="28"/>
  <c r="P328" i="28"/>
  <c r="P133" i="28"/>
  <c r="P137" i="28"/>
  <c r="P141" i="28"/>
  <c r="P145" i="28"/>
  <c r="P149" i="28"/>
  <c r="P153" i="28"/>
  <c r="P157" i="28"/>
  <c r="P161" i="28"/>
  <c r="P165" i="28"/>
  <c r="P169" i="28"/>
  <c r="P173" i="28"/>
  <c r="P177" i="28"/>
  <c r="P181" i="28"/>
  <c r="P185" i="28"/>
  <c r="P189" i="28"/>
  <c r="P193" i="28"/>
  <c r="P197" i="28"/>
  <c r="P201" i="28"/>
  <c r="P205" i="28"/>
  <c r="P209" i="28"/>
  <c r="P213" i="28"/>
  <c r="P217" i="28"/>
  <c r="P221" i="28"/>
  <c r="P225" i="28"/>
  <c r="P229" i="28"/>
  <c r="P233" i="28"/>
  <c r="P237" i="28"/>
  <c r="P241" i="28"/>
  <c r="P245" i="28"/>
  <c r="P249" i="28"/>
  <c r="P253" i="28"/>
  <c r="P257" i="28"/>
  <c r="P261" i="28"/>
  <c r="P134" i="28"/>
  <c r="P142" i="28"/>
  <c r="P150" i="28"/>
  <c r="P158" i="28"/>
  <c r="P166" i="28"/>
  <c r="P174" i="28"/>
  <c r="P182" i="28"/>
  <c r="P190" i="28"/>
  <c r="P198" i="28"/>
  <c r="P206" i="28"/>
  <c r="P214" i="28"/>
  <c r="P222" i="28"/>
  <c r="P230" i="28"/>
  <c r="P238" i="28"/>
  <c r="P246" i="28"/>
  <c r="P254" i="28"/>
  <c r="P262" i="28"/>
  <c r="P267" i="28"/>
  <c r="P273" i="28"/>
  <c r="P278" i="28"/>
  <c r="P283" i="28"/>
  <c r="P289" i="28"/>
  <c r="P294" i="28"/>
  <c r="P299" i="28"/>
  <c r="P305" i="28"/>
  <c r="P310" i="28"/>
  <c r="P315" i="28"/>
  <c r="P321" i="28"/>
  <c r="P326" i="28"/>
  <c r="P135" i="28"/>
  <c r="P143" i="28"/>
  <c r="P151" i="28"/>
  <c r="P159" i="28"/>
  <c r="P167" i="28"/>
  <c r="P175" i="28"/>
  <c r="P183" i="28"/>
  <c r="P191" i="28"/>
  <c r="P199" i="28"/>
  <c r="P207" i="28"/>
  <c r="P215" i="28"/>
  <c r="P223" i="28"/>
  <c r="P231" i="28"/>
  <c r="P239" i="28"/>
  <c r="P247" i="28"/>
  <c r="P255" i="28"/>
  <c r="P263" i="28"/>
  <c r="P269" i="28"/>
  <c r="P274" i="28"/>
  <c r="P279" i="28"/>
  <c r="P285" i="28"/>
  <c r="P290" i="28"/>
  <c r="P295" i="28"/>
  <c r="P301" i="28"/>
  <c r="P306" i="28"/>
  <c r="P311" i="28"/>
  <c r="P317" i="28"/>
  <c r="P322" i="28"/>
  <c r="P327" i="28"/>
  <c r="P130" i="28"/>
  <c r="P138" i="28"/>
  <c r="P146" i="28"/>
  <c r="P154" i="28"/>
  <c r="P162" i="28"/>
  <c r="P170" i="28"/>
  <c r="P178" i="28"/>
  <c r="P186" i="28"/>
  <c r="P194" i="28"/>
  <c r="P202" i="28"/>
  <c r="P210" i="28"/>
  <c r="P218" i="28"/>
  <c r="P226" i="28"/>
  <c r="P234" i="28"/>
  <c r="P242" i="28"/>
  <c r="P250" i="28"/>
  <c r="P258" i="28"/>
  <c r="P265" i="28"/>
  <c r="P270" i="28"/>
  <c r="P275" i="28"/>
  <c r="P281" i="28"/>
  <c r="P286" i="28"/>
  <c r="P291" i="28"/>
  <c r="P297" i="28"/>
  <c r="P302" i="28"/>
  <c r="P307" i="28"/>
  <c r="P313" i="28"/>
  <c r="P318" i="28"/>
  <c r="P323" i="28"/>
  <c r="P329" i="28"/>
  <c r="P131" i="28"/>
  <c r="P139" i="28"/>
  <c r="P147" i="28"/>
  <c r="P155" i="28"/>
  <c r="P163" i="28"/>
  <c r="P171" i="28"/>
  <c r="P179" i="28"/>
  <c r="P187" i="28"/>
  <c r="P195" i="28"/>
  <c r="P203" i="28"/>
  <c r="P211" i="28"/>
  <c r="P219" i="28"/>
  <c r="P227" i="28"/>
  <c r="P235" i="28"/>
  <c r="P243" i="28"/>
  <c r="P251" i="28"/>
  <c r="P259" i="28"/>
  <c r="P266" i="28"/>
  <c r="P271" i="28"/>
  <c r="P277" i="28"/>
  <c r="P282" i="28"/>
  <c r="P287" i="28"/>
  <c r="P293" i="28"/>
  <c r="P298" i="28"/>
  <c r="P303" i="28"/>
  <c r="P309" i="28"/>
  <c r="P314" i="28"/>
  <c r="P319" i="28"/>
  <c r="P325" i="28"/>
  <c r="P330" i="28"/>
  <c r="P14" i="28"/>
  <c r="P15" i="28"/>
  <c r="P91" i="28"/>
  <c r="P107" i="28"/>
  <c r="P115" i="28"/>
  <c r="P20" i="28"/>
  <c r="P84" i="28"/>
  <c r="P96" i="28"/>
  <c r="P104" i="28"/>
  <c r="P112" i="28"/>
  <c r="P124" i="28"/>
  <c r="P17" i="28"/>
  <c r="P21" i="28"/>
  <c r="P81" i="28"/>
  <c r="P85" i="28"/>
  <c r="P89" i="28"/>
  <c r="P93" i="28"/>
  <c r="P97" i="28"/>
  <c r="P101" i="28"/>
  <c r="P105" i="28"/>
  <c r="P109" i="28"/>
  <c r="P113" i="28"/>
  <c r="P117" i="28"/>
  <c r="P121" i="28"/>
  <c r="P125" i="28"/>
  <c r="P18" i="28"/>
  <c r="P22" i="28"/>
  <c r="P82" i="28"/>
  <c r="P86" i="28"/>
  <c r="P90" i="28"/>
  <c r="P94" i="28"/>
  <c r="P98" i="28"/>
  <c r="P102" i="28"/>
  <c r="P106" i="28"/>
  <c r="P110" i="28"/>
  <c r="P114" i="28"/>
  <c r="P118" i="28"/>
  <c r="P122" i="28"/>
  <c r="P126" i="28"/>
  <c r="P19" i="28"/>
  <c r="P79" i="28"/>
  <c r="P83" i="28"/>
  <c r="P87" i="28"/>
  <c r="P95" i="28"/>
  <c r="P99" i="28"/>
  <c r="P103" i="28"/>
  <c r="P111" i="28"/>
  <c r="P119" i="28"/>
  <c r="P123" i="28"/>
  <c r="P16" i="28"/>
  <c r="P80" i="28"/>
  <c r="P88" i="28"/>
  <c r="P92" i="28"/>
  <c r="P100" i="28"/>
  <c r="P108" i="28"/>
  <c r="P116" i="28"/>
  <c r="P120" i="28"/>
  <c r="L129" i="28"/>
  <c r="L130" i="28"/>
  <c r="L134" i="28"/>
  <c r="L138" i="28"/>
  <c r="L142" i="28"/>
  <c r="L146" i="28"/>
  <c r="L150" i="28"/>
  <c r="L154" i="28"/>
  <c r="L158" i="28"/>
  <c r="L162" i="28"/>
  <c r="L166" i="28"/>
  <c r="L170" i="28"/>
  <c r="L174" i="28"/>
  <c r="L178" i="28"/>
  <c r="L182" i="28"/>
  <c r="L186" i="28"/>
  <c r="L190" i="28"/>
  <c r="L194" i="28"/>
  <c r="L198" i="28"/>
  <c r="L202" i="28"/>
  <c r="L206" i="28"/>
  <c r="L210" i="28"/>
  <c r="L214" i="28"/>
  <c r="L218" i="28"/>
  <c r="L222" i="28"/>
  <c r="L226" i="28"/>
  <c r="L230" i="28"/>
  <c r="L234" i="28"/>
  <c r="L238" i="28"/>
  <c r="L242" i="28"/>
  <c r="L246" i="28"/>
  <c r="L250" i="28"/>
  <c r="L254" i="28"/>
  <c r="L132" i="28"/>
  <c r="L136" i="28"/>
  <c r="L140" i="28"/>
  <c r="L144" i="28"/>
  <c r="L148" i="28"/>
  <c r="L152" i="28"/>
  <c r="L156" i="28"/>
  <c r="L160" i="28"/>
  <c r="L164" i="28"/>
  <c r="L168" i="28"/>
  <c r="L172" i="28"/>
  <c r="L176" i="28"/>
  <c r="L180" i="28"/>
  <c r="L184" i="28"/>
  <c r="L188" i="28"/>
  <c r="L192" i="28"/>
  <c r="L196" i="28"/>
  <c r="L200" i="28"/>
  <c r="L204" i="28"/>
  <c r="L208" i="28"/>
  <c r="L212" i="28"/>
  <c r="L216" i="28"/>
  <c r="L220" i="28"/>
  <c r="L224" i="28"/>
  <c r="L228" i="28"/>
  <c r="L232" i="28"/>
  <c r="L236" i="28"/>
  <c r="L240" i="28"/>
  <c r="L244" i="28"/>
  <c r="L248" i="28"/>
  <c r="L252" i="28"/>
  <c r="L256" i="28"/>
  <c r="L260" i="28"/>
  <c r="L264" i="28"/>
  <c r="L268" i="28"/>
  <c r="L272" i="28"/>
  <c r="L276" i="28"/>
  <c r="L280" i="28"/>
  <c r="L284" i="28"/>
  <c r="L288" i="28"/>
  <c r="L292" i="28"/>
  <c r="L296" i="28"/>
  <c r="L300" i="28"/>
  <c r="L304" i="28"/>
  <c r="L308" i="28"/>
  <c r="L312" i="28"/>
  <c r="L316" i="28"/>
  <c r="L320" i="28"/>
  <c r="L324" i="28"/>
  <c r="L328" i="28"/>
  <c r="L133" i="28"/>
  <c r="L137" i="28"/>
  <c r="L141" i="28"/>
  <c r="L145" i="28"/>
  <c r="L149" i="28"/>
  <c r="L153" i="28"/>
  <c r="L157" i="28"/>
  <c r="L161" i="28"/>
  <c r="L165" i="28"/>
  <c r="L169" i="28"/>
  <c r="L173" i="28"/>
  <c r="L177" i="28"/>
  <c r="L181" i="28"/>
  <c r="L185" i="28"/>
  <c r="L189" i="28"/>
  <c r="L193" i="28"/>
  <c r="L197" i="28"/>
  <c r="L201" i="28"/>
  <c r="L205" i="28"/>
  <c r="L209" i="28"/>
  <c r="L213" i="28"/>
  <c r="L217" i="28"/>
  <c r="L221" i="28"/>
  <c r="L225" i="28"/>
  <c r="L229" i="28"/>
  <c r="L233" i="28"/>
  <c r="L237" i="28"/>
  <c r="L241" i="28"/>
  <c r="L245" i="28"/>
  <c r="L249" i="28"/>
  <c r="L253" i="28"/>
  <c r="L257" i="28"/>
  <c r="L261" i="28"/>
  <c r="L139" i="28"/>
  <c r="L155" i="28"/>
  <c r="L171" i="28"/>
  <c r="L187" i="28"/>
  <c r="L203" i="28"/>
  <c r="L219" i="28"/>
  <c r="L235" i="28"/>
  <c r="L251" i="28"/>
  <c r="L262" i="28"/>
  <c r="L267" i="28"/>
  <c r="L273" i="28"/>
  <c r="L278" i="28"/>
  <c r="L283" i="28"/>
  <c r="L289" i="28"/>
  <c r="L294" i="28"/>
  <c r="L299" i="28"/>
  <c r="L305" i="28"/>
  <c r="L310" i="28"/>
  <c r="L315" i="28"/>
  <c r="L321" i="28"/>
  <c r="L326" i="28"/>
  <c r="L143" i="28"/>
  <c r="L159" i="28"/>
  <c r="L175" i="28"/>
  <c r="L191" i="28"/>
  <c r="L207" i="28"/>
  <c r="L223" i="28"/>
  <c r="L239" i="28"/>
  <c r="L255" i="28"/>
  <c r="L263" i="28"/>
  <c r="L269" i="28"/>
  <c r="L274" i="28"/>
  <c r="L279" i="28"/>
  <c r="L285" i="28"/>
  <c r="L290" i="28"/>
  <c r="L295" i="28"/>
  <c r="L301" i="28"/>
  <c r="L306" i="28"/>
  <c r="L311" i="28"/>
  <c r="L317" i="28"/>
  <c r="L322" i="28"/>
  <c r="L327" i="28"/>
  <c r="L131" i="28"/>
  <c r="L147" i="28"/>
  <c r="L163" i="28"/>
  <c r="L179" i="28"/>
  <c r="L195" i="28"/>
  <c r="L211" i="28"/>
  <c r="L227" i="28"/>
  <c r="L243" i="28"/>
  <c r="L258" i="28"/>
  <c r="L265" i="28"/>
  <c r="L270" i="28"/>
  <c r="L275" i="28"/>
  <c r="L281" i="28"/>
  <c r="L286" i="28"/>
  <c r="L291" i="28"/>
  <c r="L297" i="28"/>
  <c r="L302" i="28"/>
  <c r="L307" i="28"/>
  <c r="L313" i="28"/>
  <c r="L318" i="28"/>
  <c r="L323" i="28"/>
  <c r="L329" i="28"/>
  <c r="L135" i="28"/>
  <c r="L151" i="28"/>
  <c r="L167" i="28"/>
  <c r="L183" i="28"/>
  <c r="L199" i="28"/>
  <c r="L215" i="28"/>
  <c r="L231" i="28"/>
  <c r="L247" i="28"/>
  <c r="L259" i="28"/>
  <c r="L266" i="28"/>
  <c r="L271" i="28"/>
  <c r="L277" i="28"/>
  <c r="L282" i="28"/>
  <c r="L287" i="28"/>
  <c r="L293" i="28"/>
  <c r="L298" i="28"/>
  <c r="L303" i="28"/>
  <c r="L309" i="28"/>
  <c r="L314" i="28"/>
  <c r="L319" i="28"/>
  <c r="L325" i="28"/>
  <c r="L330" i="28"/>
  <c r="L14" i="28"/>
  <c r="L103" i="28"/>
  <c r="L84" i="28"/>
  <c r="L92" i="28"/>
  <c r="L100" i="28"/>
  <c r="L112" i="28"/>
  <c r="L120" i="28"/>
  <c r="L17" i="28"/>
  <c r="L21" i="28"/>
  <c r="L81" i="28"/>
  <c r="L85" i="28"/>
  <c r="L89" i="28"/>
  <c r="L93" i="28"/>
  <c r="L97" i="28"/>
  <c r="L101" i="28"/>
  <c r="L105" i="28"/>
  <c r="L109" i="28"/>
  <c r="L113" i="28"/>
  <c r="L117" i="28"/>
  <c r="L121" i="28"/>
  <c r="L125" i="28"/>
  <c r="L18" i="28"/>
  <c r="L22" i="28"/>
  <c r="L82" i="28"/>
  <c r="L86" i="28"/>
  <c r="L90" i="28"/>
  <c r="L94" i="28"/>
  <c r="L98" i="28"/>
  <c r="L102" i="28"/>
  <c r="L106" i="28"/>
  <c r="L110" i="28"/>
  <c r="L114" i="28"/>
  <c r="L118" i="28"/>
  <c r="L122" i="28"/>
  <c r="L126" i="28"/>
  <c r="L15" i="28"/>
  <c r="L19" i="28"/>
  <c r="L79" i="28"/>
  <c r="L83" i="28"/>
  <c r="L87" i="28"/>
  <c r="L91" i="28"/>
  <c r="L95" i="28"/>
  <c r="L99" i="28"/>
  <c r="L107" i="28"/>
  <c r="L111" i="28"/>
  <c r="L115" i="28"/>
  <c r="L119" i="28"/>
  <c r="L123" i="28"/>
  <c r="L16" i="28"/>
  <c r="L20" i="28"/>
  <c r="L80" i="28"/>
  <c r="L88" i="28"/>
  <c r="L96" i="28"/>
  <c r="L104" i="28"/>
  <c r="L108" i="28"/>
  <c r="L116" i="28"/>
  <c r="L124" i="28"/>
  <c r="J129" i="28"/>
  <c r="J132" i="28"/>
  <c r="J136" i="28"/>
  <c r="J140" i="28"/>
  <c r="J144" i="28"/>
  <c r="J148" i="28"/>
  <c r="J152" i="28"/>
  <c r="J156" i="28"/>
  <c r="J160" i="28"/>
  <c r="J164" i="28"/>
  <c r="J168" i="28"/>
  <c r="J172" i="28"/>
  <c r="J176" i="28"/>
  <c r="J180" i="28"/>
  <c r="J184" i="28"/>
  <c r="J188" i="28"/>
  <c r="J192" i="28"/>
  <c r="J196" i="28"/>
  <c r="J200" i="28"/>
  <c r="J204" i="28"/>
  <c r="J208" i="28"/>
  <c r="J212" i="28"/>
  <c r="J216" i="28"/>
  <c r="J220" i="28"/>
  <c r="J224" i="28"/>
  <c r="J228" i="28"/>
  <c r="J232" i="28"/>
  <c r="J236" i="28"/>
  <c r="J240" i="28"/>
  <c r="J244" i="28"/>
  <c r="J248" i="28"/>
  <c r="J252" i="28"/>
  <c r="J256" i="28"/>
  <c r="J260" i="28"/>
  <c r="J264" i="28"/>
  <c r="J268" i="28"/>
  <c r="J272" i="28"/>
  <c r="J276" i="28"/>
  <c r="J280" i="28"/>
  <c r="J284" i="28"/>
  <c r="J288" i="28"/>
  <c r="J292" i="28"/>
  <c r="J296" i="28"/>
  <c r="J300" i="28"/>
  <c r="J304" i="28"/>
  <c r="J308" i="28"/>
  <c r="J312" i="28"/>
  <c r="J316" i="28"/>
  <c r="J320" i="28"/>
  <c r="J324" i="28"/>
  <c r="J328" i="28"/>
  <c r="J133" i="28"/>
  <c r="J137" i="28"/>
  <c r="J141" i="28"/>
  <c r="J145" i="28"/>
  <c r="J149" i="28"/>
  <c r="J153" i="28"/>
  <c r="J157" i="28"/>
  <c r="J161" i="28"/>
  <c r="J165" i="28"/>
  <c r="J169" i="28"/>
  <c r="J173" i="28"/>
  <c r="J177" i="28"/>
  <c r="J181" i="28"/>
  <c r="J185" i="28"/>
  <c r="J189" i="28"/>
  <c r="J193" i="28"/>
  <c r="J197" i="28"/>
  <c r="J201" i="28"/>
  <c r="J205" i="28"/>
  <c r="J209" i="28"/>
  <c r="J213" i="28"/>
  <c r="J217" i="28"/>
  <c r="J221" i="28"/>
  <c r="J225" i="28"/>
  <c r="J229" i="28"/>
  <c r="J233" i="28"/>
  <c r="J237" i="28"/>
  <c r="J241" i="28"/>
  <c r="J245" i="28"/>
  <c r="J249" i="28"/>
  <c r="J253" i="28"/>
  <c r="J257" i="28"/>
  <c r="J261" i="28"/>
  <c r="J134" i="28"/>
  <c r="J142" i="28"/>
  <c r="J150" i="28"/>
  <c r="J158" i="28"/>
  <c r="J166" i="28"/>
  <c r="J174" i="28"/>
  <c r="J182" i="28"/>
  <c r="J190" i="28"/>
  <c r="J198" i="28"/>
  <c r="J206" i="28"/>
  <c r="J214" i="28"/>
  <c r="J222" i="28"/>
  <c r="J230" i="28"/>
  <c r="J238" i="28"/>
  <c r="J246" i="28"/>
  <c r="J254" i="28"/>
  <c r="J262" i="28"/>
  <c r="J267" i="28"/>
  <c r="J273" i="28"/>
  <c r="J278" i="28"/>
  <c r="J283" i="28"/>
  <c r="J289" i="28"/>
  <c r="J294" i="28"/>
  <c r="J299" i="28"/>
  <c r="J305" i="28"/>
  <c r="J310" i="28"/>
  <c r="J315" i="28"/>
  <c r="J321" i="28"/>
  <c r="J326" i="28"/>
  <c r="J135" i="28"/>
  <c r="J143" i="28"/>
  <c r="J151" i="28"/>
  <c r="J159" i="28"/>
  <c r="J167" i="28"/>
  <c r="J175" i="28"/>
  <c r="J183" i="28"/>
  <c r="J191" i="28"/>
  <c r="J199" i="28"/>
  <c r="J207" i="28"/>
  <c r="J215" i="28"/>
  <c r="J223" i="28"/>
  <c r="J231" i="28"/>
  <c r="J239" i="28"/>
  <c r="J247" i="28"/>
  <c r="J255" i="28"/>
  <c r="J263" i="28"/>
  <c r="J269" i="28"/>
  <c r="J274" i="28"/>
  <c r="J279" i="28"/>
  <c r="J285" i="28"/>
  <c r="J290" i="28"/>
  <c r="J295" i="28"/>
  <c r="J301" i="28"/>
  <c r="J306" i="28"/>
  <c r="J311" i="28"/>
  <c r="J317" i="28"/>
  <c r="J322" i="28"/>
  <c r="J327" i="28"/>
  <c r="J130" i="28"/>
  <c r="J138" i="28"/>
  <c r="J146" i="28"/>
  <c r="J154" i="28"/>
  <c r="J162" i="28"/>
  <c r="J170" i="28"/>
  <c r="J178" i="28"/>
  <c r="J186" i="28"/>
  <c r="J194" i="28"/>
  <c r="J202" i="28"/>
  <c r="J210" i="28"/>
  <c r="J218" i="28"/>
  <c r="J226" i="28"/>
  <c r="J234" i="28"/>
  <c r="J242" i="28"/>
  <c r="J250" i="28"/>
  <c r="J258" i="28"/>
  <c r="J265" i="28"/>
  <c r="J270" i="28"/>
  <c r="J275" i="28"/>
  <c r="J281" i="28"/>
  <c r="J286" i="28"/>
  <c r="J291" i="28"/>
  <c r="J297" i="28"/>
  <c r="J302" i="28"/>
  <c r="J307" i="28"/>
  <c r="J313" i="28"/>
  <c r="J318" i="28"/>
  <c r="J323" i="28"/>
  <c r="J329" i="28"/>
  <c r="J131" i="28"/>
  <c r="J139" i="28"/>
  <c r="J147" i="28"/>
  <c r="J155" i="28"/>
  <c r="J163" i="28"/>
  <c r="J171" i="28"/>
  <c r="J179" i="28"/>
  <c r="J187" i="28"/>
  <c r="J195" i="28"/>
  <c r="J203" i="28"/>
  <c r="J211" i="28"/>
  <c r="J219" i="28"/>
  <c r="J227" i="28"/>
  <c r="J235" i="28"/>
  <c r="J243" i="28"/>
  <c r="J251" i="28"/>
  <c r="J259" i="28"/>
  <c r="J266" i="28"/>
  <c r="J271" i="28"/>
  <c r="J277" i="28"/>
  <c r="J282" i="28"/>
  <c r="J287" i="28"/>
  <c r="J293" i="28"/>
  <c r="J298" i="28"/>
  <c r="J303" i="28"/>
  <c r="J309" i="28"/>
  <c r="J314" i="28"/>
  <c r="J319" i="28"/>
  <c r="J325" i="28"/>
  <c r="J330" i="28"/>
  <c r="J14" i="28"/>
  <c r="J17" i="28"/>
  <c r="J21" i="28"/>
  <c r="J81" i="28"/>
  <c r="J85" i="28"/>
  <c r="J89" i="28"/>
  <c r="J93" i="28"/>
  <c r="J97" i="28"/>
  <c r="J101" i="28"/>
  <c r="J105" i="28"/>
  <c r="J109" i="28"/>
  <c r="J113" i="28"/>
  <c r="J117" i="28"/>
  <c r="J121" i="28"/>
  <c r="J125" i="28"/>
  <c r="J18" i="28"/>
  <c r="J22" i="28"/>
  <c r="J82" i="28"/>
  <c r="J86" i="28"/>
  <c r="J90" i="28"/>
  <c r="J94" i="28"/>
  <c r="J98" i="28"/>
  <c r="J102" i="28"/>
  <c r="J106" i="28"/>
  <c r="J110" i="28"/>
  <c r="J114" i="28"/>
  <c r="J118" i="28"/>
  <c r="J122" i="28"/>
  <c r="J126" i="28"/>
  <c r="J15" i="28"/>
  <c r="J19" i="28"/>
  <c r="J79" i="28"/>
  <c r="J83" i="28"/>
  <c r="J87" i="28"/>
  <c r="J91" i="28"/>
  <c r="J95" i="28"/>
  <c r="J99" i="28"/>
  <c r="J103" i="28"/>
  <c r="J107" i="28"/>
  <c r="J111" i="28"/>
  <c r="J115" i="28"/>
  <c r="J119" i="28"/>
  <c r="J123" i="28"/>
  <c r="J16" i="28"/>
  <c r="J20" i="28"/>
  <c r="J80" i="28"/>
  <c r="J84" i="28"/>
  <c r="J88" i="28"/>
  <c r="J92" i="28"/>
  <c r="J96" i="28"/>
  <c r="J100" i="28"/>
  <c r="J104" i="28"/>
  <c r="J108" i="28"/>
  <c r="J112" i="28"/>
  <c r="J116" i="28"/>
  <c r="J120" i="28"/>
  <c r="J124" i="28"/>
  <c r="H129" i="28"/>
  <c r="H132" i="28"/>
  <c r="H136" i="28"/>
  <c r="H140" i="28"/>
  <c r="H144" i="28"/>
  <c r="H148" i="28"/>
  <c r="H152" i="28"/>
  <c r="H156" i="28"/>
  <c r="H160" i="28"/>
  <c r="H164" i="28"/>
  <c r="H168" i="28"/>
  <c r="H172" i="28"/>
  <c r="H176" i="28"/>
  <c r="H180" i="28"/>
  <c r="H184" i="28"/>
  <c r="H188" i="28"/>
  <c r="H192" i="28"/>
  <c r="H196" i="28"/>
  <c r="H200" i="28"/>
  <c r="H204" i="28"/>
  <c r="H208" i="28"/>
  <c r="H212" i="28"/>
  <c r="H216" i="28"/>
  <c r="H220" i="28"/>
  <c r="H224" i="28"/>
  <c r="H228" i="28"/>
  <c r="H232" i="28"/>
  <c r="H236" i="28"/>
  <c r="H240" i="28"/>
  <c r="H244" i="28"/>
  <c r="H248" i="28"/>
  <c r="H252" i="28"/>
  <c r="H256" i="28"/>
  <c r="H260" i="28"/>
  <c r="H264" i="28"/>
  <c r="H268" i="28"/>
  <c r="H272" i="28"/>
  <c r="H276" i="28"/>
  <c r="H280" i="28"/>
  <c r="H284" i="28"/>
  <c r="H288" i="28"/>
  <c r="H292" i="28"/>
  <c r="H296" i="28"/>
  <c r="H300" i="28"/>
  <c r="H304" i="28"/>
  <c r="H308" i="28"/>
  <c r="H312" i="28"/>
  <c r="H316" i="28"/>
  <c r="H320" i="28"/>
  <c r="H324" i="28"/>
  <c r="H328" i="28"/>
  <c r="H133" i="28"/>
  <c r="H137" i="28"/>
  <c r="H141" i="28"/>
  <c r="H145" i="28"/>
  <c r="H149" i="28"/>
  <c r="H153" i="28"/>
  <c r="H157" i="28"/>
  <c r="H161" i="28"/>
  <c r="H165" i="28"/>
  <c r="H169" i="28"/>
  <c r="H173" i="28"/>
  <c r="H177" i="28"/>
  <c r="H181" i="28"/>
  <c r="H185" i="28"/>
  <c r="H189" i="28"/>
  <c r="H193" i="28"/>
  <c r="H197" i="28"/>
  <c r="H201" i="28"/>
  <c r="H205" i="28"/>
  <c r="H209" i="28"/>
  <c r="H213" i="28"/>
  <c r="H217" i="28"/>
  <c r="H221" i="28"/>
  <c r="H225" i="28"/>
  <c r="H229" i="28"/>
  <c r="H233" i="28"/>
  <c r="H237" i="28"/>
  <c r="H241" i="28"/>
  <c r="H245" i="28"/>
  <c r="H249" i="28"/>
  <c r="H253" i="28"/>
  <c r="H257" i="28"/>
  <c r="H261" i="28"/>
  <c r="H134" i="28"/>
  <c r="H142" i="28"/>
  <c r="H150" i="28"/>
  <c r="H158" i="28"/>
  <c r="H166" i="28"/>
  <c r="H174" i="28"/>
  <c r="H182" i="28"/>
  <c r="H190" i="28"/>
  <c r="H198" i="28"/>
  <c r="H206" i="28"/>
  <c r="H214" i="28"/>
  <c r="H222" i="28"/>
  <c r="H230" i="28"/>
  <c r="H238" i="28"/>
  <c r="H246" i="28"/>
  <c r="H254" i="28"/>
  <c r="H262" i="28"/>
  <c r="H267" i="28"/>
  <c r="H273" i="28"/>
  <c r="H278" i="28"/>
  <c r="H283" i="28"/>
  <c r="H289" i="28"/>
  <c r="H294" i="28"/>
  <c r="H299" i="28"/>
  <c r="H305" i="28"/>
  <c r="H310" i="28"/>
  <c r="H315" i="28"/>
  <c r="H321" i="28"/>
  <c r="H326" i="28"/>
  <c r="H135" i="28"/>
  <c r="H143" i="28"/>
  <c r="H151" i="28"/>
  <c r="H159" i="28"/>
  <c r="H167" i="28"/>
  <c r="H175" i="28"/>
  <c r="H183" i="28"/>
  <c r="H191" i="28"/>
  <c r="H199" i="28"/>
  <c r="H207" i="28"/>
  <c r="H215" i="28"/>
  <c r="H223" i="28"/>
  <c r="H231" i="28"/>
  <c r="H239" i="28"/>
  <c r="H247" i="28"/>
  <c r="H255" i="28"/>
  <c r="H263" i="28"/>
  <c r="H269" i="28"/>
  <c r="H274" i="28"/>
  <c r="H279" i="28"/>
  <c r="H285" i="28"/>
  <c r="H290" i="28"/>
  <c r="H295" i="28"/>
  <c r="H301" i="28"/>
  <c r="H306" i="28"/>
  <c r="H311" i="28"/>
  <c r="H317" i="28"/>
  <c r="H322" i="28"/>
  <c r="H327" i="28"/>
  <c r="H130" i="28"/>
  <c r="H138" i="28"/>
  <c r="H146" i="28"/>
  <c r="H154" i="28"/>
  <c r="H162" i="28"/>
  <c r="H170" i="28"/>
  <c r="H178" i="28"/>
  <c r="H186" i="28"/>
  <c r="H194" i="28"/>
  <c r="H202" i="28"/>
  <c r="H210" i="28"/>
  <c r="H218" i="28"/>
  <c r="H226" i="28"/>
  <c r="H234" i="28"/>
  <c r="H242" i="28"/>
  <c r="H250" i="28"/>
  <c r="H258" i="28"/>
  <c r="H265" i="28"/>
  <c r="H270" i="28"/>
  <c r="H275" i="28"/>
  <c r="H281" i="28"/>
  <c r="H286" i="28"/>
  <c r="H291" i="28"/>
  <c r="H297" i="28"/>
  <c r="H302" i="28"/>
  <c r="H307" i="28"/>
  <c r="H313" i="28"/>
  <c r="H318" i="28"/>
  <c r="H323" i="28"/>
  <c r="H329" i="28"/>
  <c r="H131" i="28"/>
  <c r="H139" i="28"/>
  <c r="H147" i="28"/>
  <c r="H155" i="28"/>
  <c r="H163" i="28"/>
  <c r="H171" i="28"/>
  <c r="H179" i="28"/>
  <c r="H187" i="28"/>
  <c r="H195" i="28"/>
  <c r="H203" i="28"/>
  <c r="H211" i="28"/>
  <c r="H219" i="28"/>
  <c r="H227" i="28"/>
  <c r="H235" i="28"/>
  <c r="H243" i="28"/>
  <c r="H251" i="28"/>
  <c r="H259" i="28"/>
  <c r="H266" i="28"/>
  <c r="H271" i="28"/>
  <c r="H277" i="28"/>
  <c r="H282" i="28"/>
  <c r="H287" i="28"/>
  <c r="H293" i="28"/>
  <c r="H298" i="28"/>
  <c r="H303" i="28"/>
  <c r="H309" i="28"/>
  <c r="H314" i="28"/>
  <c r="H319" i="28"/>
  <c r="H325" i="28"/>
  <c r="H330" i="28"/>
  <c r="H14" i="28"/>
  <c r="H107" i="28"/>
  <c r="H96" i="28"/>
  <c r="H108" i="28"/>
  <c r="H116" i="28"/>
  <c r="H124" i="28"/>
  <c r="H17" i="28"/>
  <c r="H21" i="28"/>
  <c r="H81" i="28"/>
  <c r="H85" i="28"/>
  <c r="H89" i="28"/>
  <c r="H93" i="28"/>
  <c r="H97" i="28"/>
  <c r="H101" i="28"/>
  <c r="H105" i="28"/>
  <c r="H109" i="28"/>
  <c r="H113" i="28"/>
  <c r="H117" i="28"/>
  <c r="H121" i="28"/>
  <c r="H125" i="28"/>
  <c r="H18" i="28"/>
  <c r="H22" i="28"/>
  <c r="H82" i="28"/>
  <c r="H86" i="28"/>
  <c r="H90" i="28"/>
  <c r="H94" i="28"/>
  <c r="H98" i="28"/>
  <c r="H102" i="28"/>
  <c r="H106" i="28"/>
  <c r="H110" i="28"/>
  <c r="H114" i="28"/>
  <c r="H118" i="28"/>
  <c r="H122" i="28"/>
  <c r="H126" i="28"/>
  <c r="H15" i="28"/>
  <c r="H19" i="28"/>
  <c r="H79" i="28"/>
  <c r="H83" i="28"/>
  <c r="H87" i="28"/>
  <c r="H91" i="28"/>
  <c r="H95" i="28"/>
  <c r="H99" i="28"/>
  <c r="H103" i="28"/>
  <c r="H111" i="28"/>
  <c r="H115" i="28"/>
  <c r="H119" i="28"/>
  <c r="H123" i="28"/>
  <c r="H16" i="28"/>
  <c r="H20" i="28"/>
  <c r="H80" i="28"/>
  <c r="H84" i="28"/>
  <c r="H88" i="28"/>
  <c r="H92" i="28"/>
  <c r="H100" i="28"/>
  <c r="H104" i="28"/>
  <c r="H112" i="28"/>
  <c r="H120" i="28"/>
  <c r="BD107" i="28"/>
  <c r="BD111" i="28"/>
  <c r="BD115" i="28"/>
  <c r="BD119" i="28"/>
  <c r="BD123" i="28"/>
  <c r="BD108" i="28"/>
  <c r="BD112" i="28"/>
  <c r="BD116" i="28"/>
  <c r="BD120" i="28"/>
  <c r="BD124" i="28"/>
  <c r="BD105" i="28"/>
  <c r="BD109" i="28"/>
  <c r="BD113" i="28"/>
  <c r="BD117" i="28"/>
  <c r="BD121" i="28"/>
  <c r="BD125" i="28"/>
  <c r="BD106" i="28"/>
  <c r="BD110" i="28"/>
  <c r="BD114" i="28"/>
  <c r="BD118" i="28"/>
  <c r="BD122" i="28"/>
  <c r="BD126" i="28"/>
  <c r="H29" i="56"/>
  <c r="BF14" i="28"/>
  <c r="AH8" i="28"/>
  <c r="I454" i="53"/>
  <c r="H454" i="53" s="1"/>
  <c r="AF8" i="28"/>
  <c r="G454" i="53"/>
  <c r="G453" i="53"/>
  <c r="G492" i="53"/>
  <c r="G491" i="53"/>
  <c r="BJ8" i="28" l="1"/>
  <c r="H30" i="56"/>
  <c r="AJ8" i="28"/>
  <c r="AJ338" i="28" s="1"/>
  <c r="G30" i="56"/>
  <c r="J43" i="56"/>
  <c r="L43" i="56"/>
  <c r="N43" i="56"/>
  <c r="K43" i="56"/>
  <c r="G42" i="56"/>
  <c r="G43" i="56"/>
  <c r="AF338" i="28"/>
  <c r="AF339" i="28"/>
  <c r="AF340" i="28"/>
  <c r="AF341" i="28"/>
  <c r="AF342" i="28"/>
  <c r="AF343" i="28"/>
  <c r="AF344" i="28"/>
  <c r="AF345" i="28"/>
  <c r="AH345" i="28"/>
  <c r="AH338" i="28"/>
  <c r="AH339" i="28"/>
  <c r="AH340" i="28"/>
  <c r="AH341" i="28"/>
  <c r="AH342" i="28"/>
  <c r="AH343" i="28"/>
  <c r="AH344" i="28"/>
  <c r="AH331" i="28"/>
  <c r="AH332" i="28"/>
  <c r="AH333" i="28"/>
  <c r="AH334" i="28"/>
  <c r="AH335" i="28"/>
  <c r="AH336" i="28"/>
  <c r="AH337" i="28"/>
  <c r="AF332" i="28"/>
  <c r="AF333" i="28"/>
  <c r="AF336" i="28"/>
  <c r="AF334" i="28"/>
  <c r="AF331" i="28"/>
  <c r="AF335" i="28"/>
  <c r="AF337" i="28"/>
  <c r="AF24" i="28"/>
  <c r="AF28" i="28"/>
  <c r="AF25" i="28"/>
  <c r="AF30" i="28"/>
  <c r="AF34" i="28"/>
  <c r="AF38" i="28"/>
  <c r="AF23" i="28"/>
  <c r="AF32" i="28"/>
  <c r="AF26" i="28"/>
  <c r="AF27" i="28"/>
  <c r="AF35" i="28"/>
  <c r="AF40" i="28"/>
  <c r="AF44" i="28"/>
  <c r="AF48" i="28"/>
  <c r="AF52" i="28"/>
  <c r="AF31" i="28"/>
  <c r="AF36" i="28"/>
  <c r="AF37" i="28"/>
  <c r="AF39" i="28"/>
  <c r="AF45" i="28"/>
  <c r="AF29" i="28"/>
  <c r="AF33" i="28"/>
  <c r="AF42" i="28"/>
  <c r="AF47" i="28"/>
  <c r="AF54" i="28"/>
  <c r="AF43" i="28"/>
  <c r="AF55" i="28"/>
  <c r="AF56" i="28"/>
  <c r="AF57" i="28"/>
  <c r="AF61" i="28"/>
  <c r="AF65" i="28"/>
  <c r="AF69" i="28"/>
  <c r="AF46" i="28"/>
  <c r="AF49" i="28"/>
  <c r="AF60" i="28"/>
  <c r="AF41" i="28"/>
  <c r="AF53" i="28"/>
  <c r="AF58" i="28"/>
  <c r="AF62" i="28"/>
  <c r="AF67" i="28"/>
  <c r="AF51" i="28"/>
  <c r="AF63" i="28"/>
  <c r="AF68" i="28"/>
  <c r="AF75" i="28"/>
  <c r="AF50" i="28"/>
  <c r="AF59" i="28"/>
  <c r="AF64" i="28"/>
  <c r="AF66" i="28"/>
  <c r="AF73" i="28"/>
  <c r="AF78" i="28"/>
  <c r="AF70" i="28"/>
  <c r="AF71" i="28"/>
  <c r="AF72" i="28"/>
  <c r="AF74" i="28"/>
  <c r="AF76" i="28"/>
  <c r="AF77" i="28"/>
  <c r="AH26" i="28"/>
  <c r="AH23" i="28"/>
  <c r="AH28" i="28"/>
  <c r="AH32" i="28"/>
  <c r="AH36" i="28"/>
  <c r="AH24" i="28"/>
  <c r="AH25" i="28"/>
  <c r="AH30" i="28"/>
  <c r="AH29" i="28"/>
  <c r="AH33" i="28"/>
  <c r="AH38" i="28"/>
  <c r="AH42" i="28"/>
  <c r="AH46" i="28"/>
  <c r="AH50" i="28"/>
  <c r="AH43" i="28"/>
  <c r="AH31" i="28"/>
  <c r="AH37" i="28"/>
  <c r="AH39" i="28"/>
  <c r="AH27" i="28"/>
  <c r="AH34" i="28"/>
  <c r="AH35" i="28"/>
  <c r="AH40" i="28"/>
  <c r="AH45" i="28"/>
  <c r="AH51" i="28"/>
  <c r="AH56" i="28"/>
  <c r="AH41" i="28"/>
  <c r="AH53" i="28"/>
  <c r="AH47" i="28"/>
  <c r="AH48" i="28"/>
  <c r="AH49" i="28"/>
  <c r="AH54" i="28"/>
  <c r="AH58" i="28"/>
  <c r="AH55" i="28"/>
  <c r="AH59" i="28"/>
  <c r="AH63" i="28"/>
  <c r="AH67" i="28"/>
  <c r="AH71" i="28"/>
  <c r="AH52" i="28"/>
  <c r="AH60" i="28"/>
  <c r="AH65" i="28"/>
  <c r="AH57" i="28"/>
  <c r="AH61" i="28"/>
  <c r="AH66" i="28"/>
  <c r="AH72" i="28"/>
  <c r="AH73" i="28"/>
  <c r="AH77" i="28"/>
  <c r="AH44" i="28"/>
  <c r="AH62" i="28"/>
  <c r="AH68" i="28"/>
  <c r="AH69" i="28"/>
  <c r="AH70" i="28"/>
  <c r="AH76" i="28"/>
  <c r="AH64" i="28"/>
  <c r="AH78" i="28"/>
  <c r="AH74" i="28"/>
  <c r="AH75" i="28"/>
  <c r="H43" i="56"/>
  <c r="H42" i="56"/>
  <c r="AX129" i="28"/>
  <c r="AX132" i="28"/>
  <c r="AX136" i="28"/>
  <c r="AX140" i="28"/>
  <c r="AX144" i="28"/>
  <c r="AX148" i="28"/>
  <c r="AX152" i="28"/>
  <c r="AX156" i="28"/>
  <c r="AX160" i="28"/>
  <c r="AX164" i="28"/>
  <c r="AX168" i="28"/>
  <c r="AX172" i="28"/>
  <c r="AX176" i="28"/>
  <c r="AX180" i="28"/>
  <c r="AX184" i="28"/>
  <c r="AX188" i="28"/>
  <c r="AX192" i="28"/>
  <c r="AX196" i="28"/>
  <c r="AX200" i="28"/>
  <c r="AX204" i="28"/>
  <c r="AX208" i="28"/>
  <c r="AX212" i="28"/>
  <c r="AX216" i="28"/>
  <c r="AX220" i="28"/>
  <c r="AX224" i="28"/>
  <c r="AX228" i="28"/>
  <c r="AX232" i="28"/>
  <c r="AX236" i="28"/>
  <c r="AX240" i="28"/>
  <c r="AX244" i="28"/>
  <c r="AX248" i="28"/>
  <c r="AX252" i="28"/>
  <c r="AX256" i="28"/>
  <c r="AX260" i="28"/>
  <c r="AX264" i="28"/>
  <c r="AX268" i="28"/>
  <c r="AX272" i="28"/>
  <c r="AX276" i="28"/>
  <c r="AX280" i="28"/>
  <c r="AX284" i="28"/>
  <c r="AX288" i="28"/>
  <c r="AX292" i="28"/>
  <c r="AX296" i="28"/>
  <c r="AX300" i="28"/>
  <c r="AX304" i="28"/>
  <c r="AX308" i="28"/>
  <c r="AX312" i="28"/>
  <c r="AX316" i="28"/>
  <c r="AX320" i="28"/>
  <c r="AX324" i="28"/>
  <c r="AX328" i="28"/>
  <c r="AX133" i="28"/>
  <c r="AX137" i="28"/>
  <c r="AX141" i="28"/>
  <c r="AX145" i="28"/>
  <c r="AX149" i="28"/>
  <c r="AX153" i="28"/>
  <c r="AX157" i="28"/>
  <c r="AX161" i="28"/>
  <c r="AX165" i="28"/>
  <c r="AX169" i="28"/>
  <c r="AX173" i="28"/>
  <c r="AX177" i="28"/>
  <c r="AX181" i="28"/>
  <c r="AX185" i="28"/>
  <c r="AX189" i="28"/>
  <c r="AX193" i="28"/>
  <c r="AX197" i="28"/>
  <c r="AX201" i="28"/>
  <c r="AX205" i="28"/>
  <c r="AX209" i="28"/>
  <c r="AX213" i="28"/>
  <c r="AX217" i="28"/>
  <c r="AX221" i="28"/>
  <c r="AX225" i="28"/>
  <c r="AX229" i="28"/>
  <c r="AX233" i="28"/>
  <c r="AX237" i="28"/>
  <c r="AX241" i="28"/>
  <c r="AX245" i="28"/>
  <c r="AX249" i="28"/>
  <c r="AX253" i="28"/>
  <c r="AX257" i="28"/>
  <c r="AX261" i="28"/>
  <c r="AX134" i="28"/>
  <c r="AX142" i="28"/>
  <c r="AX150" i="28"/>
  <c r="AX158" i="28"/>
  <c r="AX166" i="28"/>
  <c r="AX174" i="28"/>
  <c r="AX182" i="28"/>
  <c r="AX190" i="28"/>
  <c r="AX198" i="28"/>
  <c r="AX206" i="28"/>
  <c r="AX214" i="28"/>
  <c r="AX222" i="28"/>
  <c r="AX230" i="28"/>
  <c r="AX238" i="28"/>
  <c r="AX246" i="28"/>
  <c r="AX254" i="28"/>
  <c r="AX262" i="28"/>
  <c r="AX267" i="28"/>
  <c r="AX273" i="28"/>
  <c r="AX278" i="28"/>
  <c r="AX283" i="28"/>
  <c r="AX289" i="28"/>
  <c r="AX294" i="28"/>
  <c r="AX299" i="28"/>
  <c r="AX305" i="28"/>
  <c r="AX310" i="28"/>
  <c r="AX315" i="28"/>
  <c r="AX321" i="28"/>
  <c r="AX326" i="28"/>
  <c r="AX135" i="28"/>
  <c r="AX143" i="28"/>
  <c r="AX151" i="28"/>
  <c r="AX159" i="28"/>
  <c r="AX167" i="28"/>
  <c r="AX175" i="28"/>
  <c r="AX183" i="28"/>
  <c r="AX191" i="28"/>
  <c r="AX199" i="28"/>
  <c r="AX207" i="28"/>
  <c r="AX215" i="28"/>
  <c r="AX223" i="28"/>
  <c r="AX231" i="28"/>
  <c r="AX239" i="28"/>
  <c r="AX247" i="28"/>
  <c r="AX255" i="28"/>
  <c r="AX263" i="28"/>
  <c r="AX269" i="28"/>
  <c r="AX274" i="28"/>
  <c r="AX279" i="28"/>
  <c r="AX285" i="28"/>
  <c r="AX290" i="28"/>
  <c r="AX295" i="28"/>
  <c r="AX301" i="28"/>
  <c r="AX306" i="28"/>
  <c r="AX311" i="28"/>
  <c r="AX317" i="28"/>
  <c r="AX322" i="28"/>
  <c r="AX327" i="28"/>
  <c r="AX130" i="28"/>
  <c r="AX138" i="28"/>
  <c r="AX146" i="28"/>
  <c r="AX154" i="28"/>
  <c r="AX162" i="28"/>
  <c r="AX170" i="28"/>
  <c r="AX178" i="28"/>
  <c r="AX186" i="28"/>
  <c r="AX194" i="28"/>
  <c r="AX202" i="28"/>
  <c r="AX210" i="28"/>
  <c r="AX218" i="28"/>
  <c r="AX226" i="28"/>
  <c r="AX234" i="28"/>
  <c r="AX242" i="28"/>
  <c r="AX250" i="28"/>
  <c r="AX258" i="28"/>
  <c r="AX265" i="28"/>
  <c r="AX270" i="28"/>
  <c r="AX275" i="28"/>
  <c r="AX281" i="28"/>
  <c r="AX286" i="28"/>
  <c r="AX291" i="28"/>
  <c r="AX297" i="28"/>
  <c r="AX302" i="28"/>
  <c r="AX307" i="28"/>
  <c r="AX313" i="28"/>
  <c r="AX318" i="28"/>
  <c r="AX323" i="28"/>
  <c r="AX329" i="28"/>
  <c r="AX131" i="28"/>
  <c r="AX139" i="28"/>
  <c r="AX147" i="28"/>
  <c r="AX155" i="28"/>
  <c r="AX163" i="28"/>
  <c r="AX171" i="28"/>
  <c r="AX179" i="28"/>
  <c r="AX187" i="28"/>
  <c r="AX195" i="28"/>
  <c r="AX203" i="28"/>
  <c r="AX211" i="28"/>
  <c r="AX219" i="28"/>
  <c r="AX227" i="28"/>
  <c r="AX235" i="28"/>
  <c r="AX243" i="28"/>
  <c r="AX251" i="28"/>
  <c r="AX259" i="28"/>
  <c r="AX266" i="28"/>
  <c r="AX271" i="28"/>
  <c r="AX277" i="28"/>
  <c r="AX282" i="28"/>
  <c r="AX287" i="28"/>
  <c r="AX293" i="28"/>
  <c r="AX298" i="28"/>
  <c r="AX303" i="28"/>
  <c r="AX309" i="28"/>
  <c r="AX314" i="28"/>
  <c r="AX319" i="28"/>
  <c r="AX325" i="28"/>
  <c r="AX330" i="28"/>
  <c r="AX14" i="28"/>
  <c r="AX17" i="28"/>
  <c r="AX21" i="28"/>
  <c r="AX81" i="28"/>
  <c r="AX85" i="28"/>
  <c r="AX89" i="28"/>
  <c r="AX93" i="28"/>
  <c r="AX97" i="28"/>
  <c r="AX101" i="28"/>
  <c r="AX105" i="28"/>
  <c r="AX109" i="28"/>
  <c r="AX113" i="28"/>
  <c r="AX117" i="28"/>
  <c r="AX121" i="28"/>
  <c r="AX125" i="28"/>
  <c r="AX18" i="28"/>
  <c r="AX22" i="28"/>
  <c r="AX82" i="28"/>
  <c r="AX86" i="28"/>
  <c r="AX90" i="28"/>
  <c r="AX94" i="28"/>
  <c r="AX98" i="28"/>
  <c r="AX102" i="28"/>
  <c r="AX106" i="28"/>
  <c r="AX110" i="28"/>
  <c r="AX114" i="28"/>
  <c r="AX118" i="28"/>
  <c r="AX122" i="28"/>
  <c r="AX126" i="28"/>
  <c r="AX15" i="28"/>
  <c r="AX19" i="28"/>
  <c r="AX79" i="28"/>
  <c r="AX83" i="28"/>
  <c r="AX87" i="28"/>
  <c r="AX91" i="28"/>
  <c r="AX95" i="28"/>
  <c r="AX99" i="28"/>
  <c r="AX103" i="28"/>
  <c r="AX107" i="28"/>
  <c r="AX111" i="28"/>
  <c r="AX115" i="28"/>
  <c r="AX119" i="28"/>
  <c r="AX123" i="28"/>
  <c r="AX16" i="28"/>
  <c r="AX20" i="28"/>
  <c r="AX80" i="28"/>
  <c r="AX84" i="28"/>
  <c r="AX88" i="28"/>
  <c r="AX92" i="28"/>
  <c r="AX96" i="28"/>
  <c r="AX100" i="28"/>
  <c r="AX104" i="28"/>
  <c r="AX108" i="28"/>
  <c r="AX112" i="28"/>
  <c r="AX116" i="28"/>
  <c r="AX120" i="28"/>
  <c r="AX124" i="28"/>
  <c r="AV129" i="28"/>
  <c r="AV132" i="28"/>
  <c r="AV136" i="28"/>
  <c r="AV140" i="28"/>
  <c r="AV144" i="28"/>
  <c r="AV148" i="28"/>
  <c r="AV152" i="28"/>
  <c r="AV156" i="28"/>
  <c r="AV160" i="28"/>
  <c r="AV164" i="28"/>
  <c r="AV168" i="28"/>
  <c r="AV172" i="28"/>
  <c r="AV176" i="28"/>
  <c r="AV180" i="28"/>
  <c r="AV184" i="28"/>
  <c r="AV188" i="28"/>
  <c r="AV192" i="28"/>
  <c r="AV196" i="28"/>
  <c r="AV200" i="28"/>
  <c r="AV204" i="28"/>
  <c r="AV208" i="28"/>
  <c r="AV212" i="28"/>
  <c r="AV216" i="28"/>
  <c r="AV220" i="28"/>
  <c r="AV224" i="28"/>
  <c r="AV228" i="28"/>
  <c r="AV232" i="28"/>
  <c r="AV236" i="28"/>
  <c r="AV240" i="28"/>
  <c r="AV244" i="28"/>
  <c r="AV248" i="28"/>
  <c r="AV252" i="28"/>
  <c r="AV256" i="28"/>
  <c r="AV260" i="28"/>
  <c r="AV264" i="28"/>
  <c r="AV268" i="28"/>
  <c r="AV272" i="28"/>
  <c r="AV276" i="28"/>
  <c r="AV280" i="28"/>
  <c r="AV284" i="28"/>
  <c r="AV288" i="28"/>
  <c r="AV292" i="28"/>
  <c r="AV296" i="28"/>
  <c r="AV300" i="28"/>
  <c r="AV304" i="28"/>
  <c r="AV308" i="28"/>
  <c r="AV312" i="28"/>
  <c r="AV316" i="28"/>
  <c r="AV320" i="28"/>
  <c r="AV324" i="28"/>
  <c r="AV328" i="28"/>
  <c r="AV133" i="28"/>
  <c r="AV137" i="28"/>
  <c r="AV141" i="28"/>
  <c r="AV145" i="28"/>
  <c r="AV149" i="28"/>
  <c r="AV153" i="28"/>
  <c r="AV157" i="28"/>
  <c r="AV161" i="28"/>
  <c r="AV165" i="28"/>
  <c r="AV169" i="28"/>
  <c r="AV173" i="28"/>
  <c r="AV177" i="28"/>
  <c r="AV181" i="28"/>
  <c r="AV185" i="28"/>
  <c r="AV189" i="28"/>
  <c r="AV193" i="28"/>
  <c r="AV197" i="28"/>
  <c r="AV201" i="28"/>
  <c r="AV205" i="28"/>
  <c r="AV209" i="28"/>
  <c r="AV213" i="28"/>
  <c r="AV217" i="28"/>
  <c r="AV221" i="28"/>
  <c r="AV225" i="28"/>
  <c r="AV229" i="28"/>
  <c r="AV233" i="28"/>
  <c r="AV237" i="28"/>
  <c r="AV241" i="28"/>
  <c r="AV245" i="28"/>
  <c r="AV249" i="28"/>
  <c r="AV253" i="28"/>
  <c r="AV257" i="28"/>
  <c r="AV261" i="28"/>
  <c r="AV134" i="28"/>
  <c r="AV142" i="28"/>
  <c r="AV150" i="28"/>
  <c r="AV158" i="28"/>
  <c r="AV166" i="28"/>
  <c r="AV174" i="28"/>
  <c r="AV182" i="28"/>
  <c r="AV190" i="28"/>
  <c r="AV198" i="28"/>
  <c r="AV206" i="28"/>
  <c r="AV214" i="28"/>
  <c r="AV222" i="28"/>
  <c r="AV230" i="28"/>
  <c r="AV238" i="28"/>
  <c r="AV246" i="28"/>
  <c r="AV254" i="28"/>
  <c r="AV262" i="28"/>
  <c r="AV267" i="28"/>
  <c r="AV273" i="28"/>
  <c r="AV278" i="28"/>
  <c r="AV283" i="28"/>
  <c r="AV289" i="28"/>
  <c r="AV294" i="28"/>
  <c r="AV299" i="28"/>
  <c r="AV305" i="28"/>
  <c r="AV310" i="28"/>
  <c r="AV315" i="28"/>
  <c r="AV321" i="28"/>
  <c r="AV326" i="28"/>
  <c r="AV135" i="28"/>
  <c r="AV143" i="28"/>
  <c r="AV151" i="28"/>
  <c r="AV159" i="28"/>
  <c r="AV167" i="28"/>
  <c r="AV175" i="28"/>
  <c r="AV183" i="28"/>
  <c r="AV191" i="28"/>
  <c r="AV199" i="28"/>
  <c r="AV207" i="28"/>
  <c r="AV215" i="28"/>
  <c r="AV223" i="28"/>
  <c r="AV231" i="28"/>
  <c r="AV239" i="28"/>
  <c r="AV247" i="28"/>
  <c r="AV255" i="28"/>
  <c r="AV263" i="28"/>
  <c r="AV269" i="28"/>
  <c r="AV274" i="28"/>
  <c r="AV279" i="28"/>
  <c r="AV285" i="28"/>
  <c r="AV290" i="28"/>
  <c r="AV295" i="28"/>
  <c r="AV301" i="28"/>
  <c r="AV306" i="28"/>
  <c r="AV311" i="28"/>
  <c r="AV317" i="28"/>
  <c r="AV322" i="28"/>
  <c r="AV327" i="28"/>
  <c r="AV130" i="28"/>
  <c r="AV138" i="28"/>
  <c r="AV146" i="28"/>
  <c r="AV154" i="28"/>
  <c r="AV162" i="28"/>
  <c r="AV170" i="28"/>
  <c r="AV178" i="28"/>
  <c r="AV186" i="28"/>
  <c r="AV194" i="28"/>
  <c r="AV202" i="28"/>
  <c r="AV210" i="28"/>
  <c r="AV218" i="28"/>
  <c r="AV226" i="28"/>
  <c r="AV234" i="28"/>
  <c r="AV242" i="28"/>
  <c r="AV250" i="28"/>
  <c r="AV258" i="28"/>
  <c r="AV265" i="28"/>
  <c r="AV270" i="28"/>
  <c r="AV275" i="28"/>
  <c r="AV281" i="28"/>
  <c r="AV286" i="28"/>
  <c r="AV291" i="28"/>
  <c r="AV297" i="28"/>
  <c r="AV302" i="28"/>
  <c r="AV307" i="28"/>
  <c r="AV313" i="28"/>
  <c r="AV318" i="28"/>
  <c r="AV323" i="28"/>
  <c r="AV329" i="28"/>
  <c r="AV131" i="28"/>
  <c r="AV139" i="28"/>
  <c r="AV147" i="28"/>
  <c r="AV155" i="28"/>
  <c r="AV163" i="28"/>
  <c r="AV171" i="28"/>
  <c r="AV179" i="28"/>
  <c r="AV187" i="28"/>
  <c r="AV195" i="28"/>
  <c r="AV203" i="28"/>
  <c r="AV211" i="28"/>
  <c r="AV219" i="28"/>
  <c r="AV227" i="28"/>
  <c r="AV235" i="28"/>
  <c r="AV243" i="28"/>
  <c r="AV251" i="28"/>
  <c r="AV259" i="28"/>
  <c r="AV266" i="28"/>
  <c r="AV271" i="28"/>
  <c r="AV277" i="28"/>
  <c r="AV282" i="28"/>
  <c r="AV287" i="28"/>
  <c r="AV293" i="28"/>
  <c r="AV298" i="28"/>
  <c r="AV303" i="28"/>
  <c r="AV309" i="28"/>
  <c r="AV314" i="28"/>
  <c r="AV319" i="28"/>
  <c r="AV325" i="28"/>
  <c r="AV330" i="28"/>
  <c r="AV14" i="28"/>
  <c r="AV17" i="28"/>
  <c r="AV21" i="28"/>
  <c r="AV81" i="28"/>
  <c r="AV85" i="28"/>
  <c r="AV89" i="28"/>
  <c r="AV93" i="28"/>
  <c r="AV97" i="28"/>
  <c r="AV101" i="28"/>
  <c r="AV105" i="28"/>
  <c r="AV109" i="28"/>
  <c r="AV113" i="28"/>
  <c r="AV117" i="28"/>
  <c r="AV121" i="28"/>
  <c r="AV125" i="28"/>
  <c r="AV18" i="28"/>
  <c r="AV22" i="28"/>
  <c r="AV82" i="28"/>
  <c r="AV86" i="28"/>
  <c r="AV90" i="28"/>
  <c r="AV94" i="28"/>
  <c r="AV98" i="28"/>
  <c r="AV102" i="28"/>
  <c r="AV106" i="28"/>
  <c r="AV110" i="28"/>
  <c r="AV114" i="28"/>
  <c r="AV118" i="28"/>
  <c r="AV122" i="28"/>
  <c r="AV126" i="28"/>
  <c r="AV15" i="28"/>
  <c r="AV19" i="28"/>
  <c r="AV79" i="28"/>
  <c r="AV83" i="28"/>
  <c r="AV87" i="28"/>
  <c r="AV91" i="28"/>
  <c r="AV95" i="28"/>
  <c r="AV99" i="28"/>
  <c r="AV103" i="28"/>
  <c r="AV107" i="28"/>
  <c r="AV111" i="28"/>
  <c r="AV115" i="28"/>
  <c r="AV119" i="28"/>
  <c r="AV123" i="28"/>
  <c r="AV16" i="28"/>
  <c r="AV20" i="28"/>
  <c r="AV80" i="28"/>
  <c r="AV84" i="28"/>
  <c r="AV88" i="28"/>
  <c r="AV92" i="28"/>
  <c r="AV96" i="28"/>
  <c r="AV100" i="28"/>
  <c r="AV104" i="28"/>
  <c r="AV108" i="28"/>
  <c r="AV112" i="28"/>
  <c r="AV116" i="28"/>
  <c r="AV120" i="28"/>
  <c r="AV124" i="28"/>
  <c r="AP129" i="28"/>
  <c r="AP132" i="28"/>
  <c r="AP136" i="28"/>
  <c r="AP140" i="28"/>
  <c r="AP144" i="28"/>
  <c r="AP148" i="28"/>
  <c r="AP152" i="28"/>
  <c r="AP156" i="28"/>
  <c r="AP160" i="28"/>
  <c r="AP164" i="28"/>
  <c r="AP168" i="28"/>
  <c r="AP172" i="28"/>
  <c r="AP176" i="28"/>
  <c r="AP180" i="28"/>
  <c r="AP184" i="28"/>
  <c r="AP188" i="28"/>
  <c r="AP192" i="28"/>
  <c r="AP196" i="28"/>
  <c r="AP200" i="28"/>
  <c r="AP204" i="28"/>
  <c r="AP208" i="28"/>
  <c r="AP212" i="28"/>
  <c r="AP216" i="28"/>
  <c r="AP220" i="28"/>
  <c r="AP224" i="28"/>
  <c r="AP228" i="28"/>
  <c r="AP232" i="28"/>
  <c r="AP236" i="28"/>
  <c r="AP240" i="28"/>
  <c r="AP244" i="28"/>
  <c r="AP248" i="28"/>
  <c r="AP252" i="28"/>
  <c r="AP256" i="28"/>
  <c r="AP260" i="28"/>
  <c r="AP264" i="28"/>
  <c r="AP268" i="28"/>
  <c r="AP272" i="28"/>
  <c r="AP276" i="28"/>
  <c r="AP280" i="28"/>
  <c r="AP284" i="28"/>
  <c r="AP288" i="28"/>
  <c r="AP292" i="28"/>
  <c r="AP296" i="28"/>
  <c r="AP300" i="28"/>
  <c r="AP304" i="28"/>
  <c r="AP308" i="28"/>
  <c r="AP312" i="28"/>
  <c r="AP316" i="28"/>
  <c r="AP320" i="28"/>
  <c r="AP324" i="28"/>
  <c r="AP328" i="28"/>
  <c r="AP130" i="28"/>
  <c r="AP138" i="28"/>
  <c r="AP142" i="28"/>
  <c r="AP146" i="28"/>
  <c r="AP154" i="28"/>
  <c r="AP166" i="28"/>
  <c r="AP174" i="28"/>
  <c r="AP182" i="28"/>
  <c r="AP194" i="28"/>
  <c r="AP206" i="28"/>
  <c r="AP218" i="28"/>
  <c r="AP226" i="28"/>
  <c r="AP234" i="28"/>
  <c r="AP242" i="28"/>
  <c r="AP246" i="28"/>
  <c r="AP254" i="28"/>
  <c r="AP262" i="28"/>
  <c r="AP270" i="28"/>
  <c r="AP278" i="28"/>
  <c r="AP286" i="28"/>
  <c r="AP294" i="28"/>
  <c r="AP302" i="28"/>
  <c r="AP310" i="28"/>
  <c r="AP322" i="28"/>
  <c r="AP330" i="28"/>
  <c r="AP135" i="28"/>
  <c r="AP143" i="28"/>
  <c r="AP151" i="28"/>
  <c r="AP159" i="28"/>
  <c r="AP167" i="28"/>
  <c r="AP175" i="28"/>
  <c r="AP133" i="28"/>
  <c r="AP137" i="28"/>
  <c r="AP141" i="28"/>
  <c r="AP145" i="28"/>
  <c r="AP149" i="28"/>
  <c r="AP153" i="28"/>
  <c r="AP157" i="28"/>
  <c r="AP161" i="28"/>
  <c r="AP165" i="28"/>
  <c r="AP169" i="28"/>
  <c r="AP173" i="28"/>
  <c r="AP177" i="28"/>
  <c r="AP181" i="28"/>
  <c r="AP185" i="28"/>
  <c r="AP189" i="28"/>
  <c r="AP193" i="28"/>
  <c r="AP197" i="28"/>
  <c r="AP201" i="28"/>
  <c r="AP205" i="28"/>
  <c r="AP209" i="28"/>
  <c r="AP213" i="28"/>
  <c r="AP217" i="28"/>
  <c r="AP221" i="28"/>
  <c r="AP225" i="28"/>
  <c r="AP229" i="28"/>
  <c r="AP233" i="28"/>
  <c r="AP237" i="28"/>
  <c r="AP241" i="28"/>
  <c r="AP245" i="28"/>
  <c r="AP249" i="28"/>
  <c r="AP253" i="28"/>
  <c r="AP257" i="28"/>
  <c r="AP261" i="28"/>
  <c r="AP265" i="28"/>
  <c r="AP269" i="28"/>
  <c r="AP273" i="28"/>
  <c r="AP277" i="28"/>
  <c r="AP281" i="28"/>
  <c r="AP285" i="28"/>
  <c r="AP289" i="28"/>
  <c r="AP293" i="28"/>
  <c r="AP297" i="28"/>
  <c r="AP301" i="28"/>
  <c r="AP305" i="28"/>
  <c r="AP309" i="28"/>
  <c r="AP313" i="28"/>
  <c r="AP317" i="28"/>
  <c r="AP321" i="28"/>
  <c r="AP325" i="28"/>
  <c r="AP329" i="28"/>
  <c r="AP134" i="28"/>
  <c r="AP150" i="28"/>
  <c r="AP158" i="28"/>
  <c r="AP162" i="28"/>
  <c r="AP170" i="28"/>
  <c r="AP178" i="28"/>
  <c r="AP186" i="28"/>
  <c r="AP190" i="28"/>
  <c r="AP198" i="28"/>
  <c r="AP202" i="28"/>
  <c r="AP210" i="28"/>
  <c r="AP214" i="28"/>
  <c r="AP222" i="28"/>
  <c r="AP230" i="28"/>
  <c r="AP238" i="28"/>
  <c r="AP250" i="28"/>
  <c r="AP258" i="28"/>
  <c r="AP266" i="28"/>
  <c r="AP274" i="28"/>
  <c r="AP282" i="28"/>
  <c r="AP290" i="28"/>
  <c r="AP298" i="28"/>
  <c r="AP306" i="28"/>
  <c r="AP314" i="28"/>
  <c r="AP318" i="28"/>
  <c r="AP326" i="28"/>
  <c r="AP131" i="28"/>
  <c r="AP139" i="28"/>
  <c r="AP147" i="28"/>
  <c r="AP155" i="28"/>
  <c r="AP163" i="28"/>
  <c r="AP171" i="28"/>
  <c r="AP187" i="28"/>
  <c r="AP203" i="28"/>
  <c r="AP219" i="28"/>
  <c r="AP235" i="28"/>
  <c r="AP251" i="28"/>
  <c r="AP267" i="28"/>
  <c r="AP283" i="28"/>
  <c r="AP299" i="28"/>
  <c r="AP315" i="28"/>
  <c r="AP319" i="28"/>
  <c r="AP179" i="28"/>
  <c r="AP211" i="28"/>
  <c r="AP227" i="28"/>
  <c r="AP259" i="28"/>
  <c r="AP307" i="28"/>
  <c r="AP183" i="28"/>
  <c r="AP215" i="28"/>
  <c r="AP247" i="28"/>
  <c r="AP279" i="28"/>
  <c r="AP311" i="28"/>
  <c r="AP191" i="28"/>
  <c r="AP207" i="28"/>
  <c r="AP223" i="28"/>
  <c r="AP239" i="28"/>
  <c r="AP255" i="28"/>
  <c r="AP271" i="28"/>
  <c r="AP287" i="28"/>
  <c r="AP303" i="28"/>
  <c r="AP195" i="28"/>
  <c r="AP243" i="28"/>
  <c r="AP275" i="28"/>
  <c r="AP291" i="28"/>
  <c r="AP323" i="28"/>
  <c r="AP199" i="28"/>
  <c r="AP231" i="28"/>
  <c r="AP263" i="28"/>
  <c r="AP295" i="28"/>
  <c r="AP327" i="28"/>
  <c r="AP14" i="28"/>
  <c r="AP17" i="28"/>
  <c r="AP21" i="28"/>
  <c r="AP81" i="28"/>
  <c r="AP85" i="28"/>
  <c r="AP89" i="28"/>
  <c r="AP93" i="28"/>
  <c r="AP97" i="28"/>
  <c r="AP101" i="28"/>
  <c r="AP105" i="28"/>
  <c r="AP109" i="28"/>
  <c r="AP113" i="28"/>
  <c r="AP117" i="28"/>
  <c r="AP121" i="28"/>
  <c r="AP125" i="28"/>
  <c r="AP18" i="28"/>
  <c r="AP22" i="28"/>
  <c r="AP82" i="28"/>
  <c r="AP86" i="28"/>
  <c r="AP90" i="28"/>
  <c r="AP94" i="28"/>
  <c r="AP98" i="28"/>
  <c r="AP102" i="28"/>
  <c r="AP106" i="28"/>
  <c r="AP110" i="28"/>
  <c r="AP114" i="28"/>
  <c r="AP118" i="28"/>
  <c r="AP122" i="28"/>
  <c r="AP126" i="28"/>
  <c r="AP15" i="28"/>
  <c r="AP19" i="28"/>
  <c r="AP79" i="28"/>
  <c r="AP83" i="28"/>
  <c r="AP87" i="28"/>
  <c r="AP91" i="28"/>
  <c r="AP95" i="28"/>
  <c r="AP99" i="28"/>
  <c r="AP103" i="28"/>
  <c r="AP107" i="28"/>
  <c r="AP111" i="28"/>
  <c r="AP115" i="28"/>
  <c r="AP119" i="28"/>
  <c r="AP123" i="28"/>
  <c r="AP16" i="28"/>
  <c r="AP20" i="28"/>
  <c r="AP80" i="28"/>
  <c r="AP84" i="28"/>
  <c r="AP88" i="28"/>
  <c r="AP92" i="28"/>
  <c r="AP96" i="28"/>
  <c r="AP100" i="28"/>
  <c r="AP104" i="28"/>
  <c r="AP108" i="28"/>
  <c r="AP112" i="28"/>
  <c r="AP116" i="28"/>
  <c r="AP120" i="28"/>
  <c r="AP124" i="28"/>
  <c r="AN129" i="28"/>
  <c r="AN132" i="28"/>
  <c r="AN136" i="28"/>
  <c r="AN140" i="28"/>
  <c r="AN144" i="28"/>
  <c r="AN148" i="28"/>
  <c r="AN152" i="28"/>
  <c r="AN156" i="28"/>
  <c r="AN160" i="28"/>
  <c r="AN164" i="28"/>
  <c r="AN168" i="28"/>
  <c r="AN172" i="28"/>
  <c r="AN176" i="28"/>
  <c r="AN180" i="28"/>
  <c r="AN184" i="28"/>
  <c r="AN188" i="28"/>
  <c r="AN192" i="28"/>
  <c r="AN196" i="28"/>
  <c r="AN200" i="28"/>
  <c r="AN204" i="28"/>
  <c r="AN208" i="28"/>
  <c r="AN212" i="28"/>
  <c r="AN216" i="28"/>
  <c r="AN220" i="28"/>
  <c r="AN224" i="28"/>
  <c r="AN228" i="28"/>
  <c r="AN232" i="28"/>
  <c r="AN236" i="28"/>
  <c r="AN240" i="28"/>
  <c r="AN244" i="28"/>
  <c r="AN248" i="28"/>
  <c r="AN252" i="28"/>
  <c r="AN256" i="28"/>
  <c r="AN260" i="28"/>
  <c r="AN264" i="28"/>
  <c r="AN268" i="28"/>
  <c r="AN272" i="28"/>
  <c r="AN276" i="28"/>
  <c r="AN280" i="28"/>
  <c r="AN284" i="28"/>
  <c r="AN288" i="28"/>
  <c r="AN292" i="28"/>
  <c r="AN296" i="28"/>
  <c r="AN300" i="28"/>
  <c r="AN304" i="28"/>
  <c r="AN308" i="28"/>
  <c r="AN312" i="28"/>
  <c r="AN316" i="28"/>
  <c r="AN320" i="28"/>
  <c r="AN324" i="28"/>
  <c r="AN328" i="28"/>
  <c r="AN133" i="28"/>
  <c r="AN137" i="28"/>
  <c r="AN141" i="28"/>
  <c r="AN145" i="28"/>
  <c r="AN149" i="28"/>
  <c r="AN153" i="28"/>
  <c r="AN157" i="28"/>
  <c r="AN161" i="28"/>
  <c r="AN165" i="28"/>
  <c r="AN169" i="28"/>
  <c r="AN173" i="28"/>
  <c r="AN177" i="28"/>
  <c r="AN181" i="28"/>
  <c r="AN185" i="28"/>
  <c r="AN189" i="28"/>
  <c r="AN193" i="28"/>
  <c r="AN197" i="28"/>
  <c r="AN201" i="28"/>
  <c r="AN205" i="28"/>
  <c r="AN209" i="28"/>
  <c r="AN213" i="28"/>
  <c r="AN217" i="28"/>
  <c r="AN221" i="28"/>
  <c r="AN225" i="28"/>
  <c r="AN229" i="28"/>
  <c r="AN233" i="28"/>
  <c r="AN237" i="28"/>
  <c r="AN241" i="28"/>
  <c r="AN245" i="28"/>
  <c r="AN249" i="28"/>
  <c r="AN253" i="28"/>
  <c r="AN257" i="28"/>
  <c r="AN261" i="28"/>
  <c r="AN134" i="28"/>
  <c r="AN142" i="28"/>
  <c r="AN150" i="28"/>
  <c r="AN158" i="28"/>
  <c r="AN166" i="28"/>
  <c r="AN174" i="28"/>
  <c r="AN182" i="28"/>
  <c r="AN190" i="28"/>
  <c r="AN198" i="28"/>
  <c r="AN206" i="28"/>
  <c r="AN214" i="28"/>
  <c r="AN222" i="28"/>
  <c r="AN230" i="28"/>
  <c r="AN238" i="28"/>
  <c r="AN246" i="28"/>
  <c r="AN254" i="28"/>
  <c r="AN262" i="28"/>
  <c r="AN267" i="28"/>
  <c r="AN273" i="28"/>
  <c r="AN278" i="28"/>
  <c r="AN283" i="28"/>
  <c r="AN289" i="28"/>
  <c r="AN294" i="28"/>
  <c r="AN299" i="28"/>
  <c r="AN305" i="28"/>
  <c r="AN310" i="28"/>
  <c r="AN315" i="28"/>
  <c r="AN321" i="28"/>
  <c r="AN326" i="28"/>
  <c r="AN135" i="28"/>
  <c r="AN143" i="28"/>
  <c r="AN151" i="28"/>
  <c r="AN159" i="28"/>
  <c r="AN167" i="28"/>
  <c r="AN175" i="28"/>
  <c r="AN183" i="28"/>
  <c r="AN191" i="28"/>
  <c r="AN199" i="28"/>
  <c r="AN207" i="28"/>
  <c r="AN215" i="28"/>
  <c r="AN223" i="28"/>
  <c r="AN231" i="28"/>
  <c r="AN239" i="28"/>
  <c r="AN247" i="28"/>
  <c r="AN255" i="28"/>
  <c r="AN263" i="28"/>
  <c r="AN269" i="28"/>
  <c r="AN274" i="28"/>
  <c r="AN279" i="28"/>
  <c r="AN285" i="28"/>
  <c r="AN290" i="28"/>
  <c r="AN295" i="28"/>
  <c r="AN301" i="28"/>
  <c r="AN306" i="28"/>
  <c r="AN311" i="28"/>
  <c r="AN317" i="28"/>
  <c r="AN322" i="28"/>
  <c r="AN327" i="28"/>
  <c r="AN130" i="28"/>
  <c r="AN138" i="28"/>
  <c r="AN146" i="28"/>
  <c r="AN154" i="28"/>
  <c r="AN162" i="28"/>
  <c r="AN170" i="28"/>
  <c r="AN178" i="28"/>
  <c r="AN186" i="28"/>
  <c r="AN194" i="28"/>
  <c r="AN202" i="28"/>
  <c r="AN210" i="28"/>
  <c r="AN218" i="28"/>
  <c r="AN226" i="28"/>
  <c r="AN234" i="28"/>
  <c r="AN242" i="28"/>
  <c r="AN250" i="28"/>
  <c r="AN258" i="28"/>
  <c r="AN265" i="28"/>
  <c r="AN270" i="28"/>
  <c r="AN275" i="28"/>
  <c r="AN281" i="28"/>
  <c r="AN286" i="28"/>
  <c r="AN291" i="28"/>
  <c r="AN297" i="28"/>
  <c r="AN302" i="28"/>
  <c r="AN307" i="28"/>
  <c r="AN313" i="28"/>
  <c r="AN318" i="28"/>
  <c r="AN323" i="28"/>
  <c r="AN329" i="28"/>
  <c r="AN131" i="28"/>
  <c r="AN139" i="28"/>
  <c r="AN147" i="28"/>
  <c r="AN155" i="28"/>
  <c r="AN163" i="28"/>
  <c r="AN171" i="28"/>
  <c r="AN179" i="28"/>
  <c r="AN187" i="28"/>
  <c r="AN195" i="28"/>
  <c r="AN203" i="28"/>
  <c r="AN211" i="28"/>
  <c r="AN219" i="28"/>
  <c r="AN227" i="28"/>
  <c r="AN235" i="28"/>
  <c r="AN243" i="28"/>
  <c r="AN251" i="28"/>
  <c r="AN259" i="28"/>
  <c r="AN266" i="28"/>
  <c r="AN271" i="28"/>
  <c r="AN277" i="28"/>
  <c r="AN282" i="28"/>
  <c r="AN287" i="28"/>
  <c r="AN293" i="28"/>
  <c r="AN298" i="28"/>
  <c r="AN303" i="28"/>
  <c r="AN309" i="28"/>
  <c r="AN314" i="28"/>
  <c r="AN319" i="28"/>
  <c r="AN325" i="28"/>
  <c r="AN330" i="28"/>
  <c r="AN14" i="28"/>
  <c r="AN17" i="28"/>
  <c r="AN21" i="28"/>
  <c r="AN81" i="28"/>
  <c r="AN85" i="28"/>
  <c r="AN89" i="28"/>
  <c r="AN93" i="28"/>
  <c r="AN97" i="28"/>
  <c r="AN101" i="28"/>
  <c r="AN105" i="28"/>
  <c r="AN109" i="28"/>
  <c r="AN113" i="28"/>
  <c r="AN117" i="28"/>
  <c r="AN121" i="28"/>
  <c r="AN125" i="28"/>
  <c r="AN18" i="28"/>
  <c r="AN22" i="28"/>
  <c r="AN82" i="28"/>
  <c r="AN86" i="28"/>
  <c r="AN90" i="28"/>
  <c r="AN94" i="28"/>
  <c r="AN98" i="28"/>
  <c r="AN102" i="28"/>
  <c r="AN106" i="28"/>
  <c r="AN110" i="28"/>
  <c r="AN114" i="28"/>
  <c r="AN118" i="28"/>
  <c r="AN122" i="28"/>
  <c r="AN126" i="28"/>
  <c r="AN15" i="28"/>
  <c r="AN19" i="28"/>
  <c r="AN79" i="28"/>
  <c r="AN83" i="28"/>
  <c r="AN87" i="28"/>
  <c r="AN91" i="28"/>
  <c r="AN95" i="28"/>
  <c r="AN99" i="28"/>
  <c r="AN103" i="28"/>
  <c r="AN107" i="28"/>
  <c r="AN111" i="28"/>
  <c r="AN115" i="28"/>
  <c r="AN119" i="28"/>
  <c r="AN123" i="28"/>
  <c r="AN16" i="28"/>
  <c r="AN20" i="28"/>
  <c r="AN80" i="28"/>
  <c r="AN84" i="28"/>
  <c r="AN88" i="28"/>
  <c r="AN92" i="28"/>
  <c r="AN96" i="28"/>
  <c r="AN100" i="28"/>
  <c r="AN104" i="28"/>
  <c r="AN108" i="28"/>
  <c r="AN112" i="28"/>
  <c r="AN116" i="28"/>
  <c r="AN120" i="28"/>
  <c r="AN124" i="28"/>
  <c r="AJ161" i="28"/>
  <c r="AJ207" i="28"/>
  <c r="AJ243" i="28"/>
  <c r="AJ92" i="28"/>
  <c r="AH129" i="28"/>
  <c r="AH132" i="28"/>
  <c r="AH136" i="28"/>
  <c r="AH140" i="28"/>
  <c r="AH144" i="28"/>
  <c r="AH148" i="28"/>
  <c r="AH152" i="28"/>
  <c r="AH156" i="28"/>
  <c r="AH160" i="28"/>
  <c r="AH164" i="28"/>
  <c r="AH168" i="28"/>
  <c r="AH172" i="28"/>
  <c r="AH176" i="28"/>
  <c r="AH180" i="28"/>
  <c r="AH184" i="28"/>
  <c r="AH188" i="28"/>
  <c r="AH192" i="28"/>
  <c r="AH196" i="28"/>
  <c r="AH200" i="28"/>
  <c r="AH204" i="28"/>
  <c r="AH208" i="28"/>
  <c r="AH212" i="28"/>
  <c r="AH216" i="28"/>
  <c r="AH220" i="28"/>
  <c r="AH224" i="28"/>
  <c r="AH228" i="28"/>
  <c r="AH232" i="28"/>
  <c r="AH236" i="28"/>
  <c r="AH240" i="28"/>
  <c r="AH244" i="28"/>
  <c r="AH248" i="28"/>
  <c r="AH252" i="28"/>
  <c r="AH256" i="28"/>
  <c r="AH260" i="28"/>
  <c r="AH264" i="28"/>
  <c r="AH268" i="28"/>
  <c r="AH272" i="28"/>
  <c r="AH276" i="28"/>
  <c r="AH280" i="28"/>
  <c r="AH284" i="28"/>
  <c r="AH288" i="28"/>
  <c r="AH292" i="28"/>
  <c r="AH296" i="28"/>
  <c r="AH300" i="28"/>
  <c r="AH304" i="28"/>
  <c r="AH308" i="28"/>
  <c r="AH312" i="28"/>
  <c r="AH316" i="28"/>
  <c r="AH320" i="28"/>
  <c r="AH324" i="28"/>
  <c r="AH328" i="28"/>
  <c r="AH133" i="28"/>
  <c r="AH137" i="28"/>
  <c r="AH141" i="28"/>
  <c r="AH145" i="28"/>
  <c r="AH149" i="28"/>
  <c r="AH153" i="28"/>
  <c r="AH157" i="28"/>
  <c r="AH161" i="28"/>
  <c r="AH165" i="28"/>
  <c r="AH169" i="28"/>
  <c r="AH173" i="28"/>
  <c r="AH177" i="28"/>
  <c r="AH181" i="28"/>
  <c r="AH185" i="28"/>
  <c r="AH189" i="28"/>
  <c r="AH193" i="28"/>
  <c r="AH197" i="28"/>
  <c r="AH201" i="28"/>
  <c r="AH205" i="28"/>
  <c r="AH209" i="28"/>
  <c r="AH213" i="28"/>
  <c r="AH217" i="28"/>
  <c r="AH221" i="28"/>
  <c r="AH225" i="28"/>
  <c r="AH229" i="28"/>
  <c r="AH233" i="28"/>
  <c r="AH237" i="28"/>
  <c r="AH241" i="28"/>
  <c r="AH245" i="28"/>
  <c r="AH249" i="28"/>
  <c r="AH253" i="28"/>
  <c r="AH257" i="28"/>
  <c r="AH261" i="28"/>
  <c r="AH134" i="28"/>
  <c r="AH142" i="28"/>
  <c r="AH150" i="28"/>
  <c r="AH158" i="28"/>
  <c r="AH166" i="28"/>
  <c r="AH174" i="28"/>
  <c r="AH182" i="28"/>
  <c r="AH190" i="28"/>
  <c r="AH198" i="28"/>
  <c r="AH206" i="28"/>
  <c r="AH214" i="28"/>
  <c r="AH222" i="28"/>
  <c r="AH230" i="28"/>
  <c r="AH238" i="28"/>
  <c r="AH246" i="28"/>
  <c r="AH254" i="28"/>
  <c r="AH262" i="28"/>
  <c r="AH267" i="28"/>
  <c r="AH273" i="28"/>
  <c r="AH278" i="28"/>
  <c r="AH283" i="28"/>
  <c r="AH289" i="28"/>
  <c r="AH294" i="28"/>
  <c r="AH299" i="28"/>
  <c r="AH305" i="28"/>
  <c r="AH310" i="28"/>
  <c r="AH315" i="28"/>
  <c r="AH321" i="28"/>
  <c r="AH326" i="28"/>
  <c r="AH135" i="28"/>
  <c r="AH143" i="28"/>
  <c r="AH151" i="28"/>
  <c r="AH159" i="28"/>
  <c r="AH167" i="28"/>
  <c r="AH175" i="28"/>
  <c r="AH183" i="28"/>
  <c r="AH191" i="28"/>
  <c r="AH199" i="28"/>
  <c r="AH207" i="28"/>
  <c r="AH215" i="28"/>
  <c r="AH223" i="28"/>
  <c r="AH231" i="28"/>
  <c r="AH239" i="28"/>
  <c r="AH247" i="28"/>
  <c r="AH255" i="28"/>
  <c r="AH263" i="28"/>
  <c r="AH269" i="28"/>
  <c r="AH274" i="28"/>
  <c r="AH279" i="28"/>
  <c r="AH285" i="28"/>
  <c r="AH290" i="28"/>
  <c r="AH295" i="28"/>
  <c r="AH301" i="28"/>
  <c r="AH306" i="28"/>
  <c r="AH311" i="28"/>
  <c r="AH317" i="28"/>
  <c r="AH322" i="28"/>
  <c r="AH327" i="28"/>
  <c r="AH130" i="28"/>
  <c r="AH138" i="28"/>
  <c r="AH146" i="28"/>
  <c r="AH154" i="28"/>
  <c r="AH162" i="28"/>
  <c r="AH170" i="28"/>
  <c r="AH178" i="28"/>
  <c r="AH186" i="28"/>
  <c r="AH194" i="28"/>
  <c r="AH202" i="28"/>
  <c r="AH210" i="28"/>
  <c r="AH218" i="28"/>
  <c r="AH226" i="28"/>
  <c r="AH234" i="28"/>
  <c r="AH242" i="28"/>
  <c r="AH250" i="28"/>
  <c r="AH258" i="28"/>
  <c r="AH265" i="28"/>
  <c r="AH270" i="28"/>
  <c r="AH275" i="28"/>
  <c r="AH281" i="28"/>
  <c r="AH286" i="28"/>
  <c r="AH291" i="28"/>
  <c r="AH297" i="28"/>
  <c r="AH302" i="28"/>
  <c r="AH307" i="28"/>
  <c r="AH313" i="28"/>
  <c r="AH318" i="28"/>
  <c r="AH323" i="28"/>
  <c r="AH329" i="28"/>
  <c r="AH131" i="28"/>
  <c r="AH139" i="28"/>
  <c r="AH147" i="28"/>
  <c r="AH155" i="28"/>
  <c r="AH163" i="28"/>
  <c r="AH171" i="28"/>
  <c r="AH179" i="28"/>
  <c r="AH187" i="28"/>
  <c r="AH195" i="28"/>
  <c r="AH203" i="28"/>
  <c r="AH211" i="28"/>
  <c r="AH219" i="28"/>
  <c r="AH227" i="28"/>
  <c r="AH235" i="28"/>
  <c r="AH243" i="28"/>
  <c r="AH251" i="28"/>
  <c r="AH259" i="28"/>
  <c r="AH266" i="28"/>
  <c r="AH271" i="28"/>
  <c r="AH277" i="28"/>
  <c r="AH282" i="28"/>
  <c r="AH287" i="28"/>
  <c r="AH293" i="28"/>
  <c r="AH298" i="28"/>
  <c r="AH303" i="28"/>
  <c r="AH309" i="28"/>
  <c r="AH314" i="28"/>
  <c r="AH319" i="28"/>
  <c r="AH325" i="28"/>
  <c r="AH330" i="28"/>
  <c r="AH14" i="28"/>
  <c r="AH111" i="28"/>
  <c r="AH108" i="28"/>
  <c r="AH120" i="28"/>
  <c r="AH17" i="28"/>
  <c r="AH21" i="28"/>
  <c r="AH81" i="28"/>
  <c r="AH85" i="28"/>
  <c r="AH89" i="28"/>
  <c r="AH93" i="28"/>
  <c r="AH97" i="28"/>
  <c r="AH101" i="28"/>
  <c r="AH105" i="28"/>
  <c r="AH109" i="28"/>
  <c r="AH113" i="28"/>
  <c r="AH117" i="28"/>
  <c r="AH121" i="28"/>
  <c r="AH125" i="28"/>
  <c r="AH18" i="28"/>
  <c r="AH22" i="28"/>
  <c r="AH82" i="28"/>
  <c r="AH86" i="28"/>
  <c r="AH90" i="28"/>
  <c r="AH94" i="28"/>
  <c r="AH98" i="28"/>
  <c r="AH102" i="28"/>
  <c r="AH106" i="28"/>
  <c r="AH110" i="28"/>
  <c r="AH114" i="28"/>
  <c r="AH118" i="28"/>
  <c r="AH122" i="28"/>
  <c r="AH126" i="28"/>
  <c r="AH15" i="28"/>
  <c r="AH19" i="28"/>
  <c r="AH79" i="28"/>
  <c r="AH83" i="28"/>
  <c r="AH87" i="28"/>
  <c r="AH91" i="28"/>
  <c r="AH95" i="28"/>
  <c r="AH99" i="28"/>
  <c r="AH103" i="28"/>
  <c r="AH107" i="28"/>
  <c r="AH115" i="28"/>
  <c r="AH119" i="28"/>
  <c r="AH123" i="28"/>
  <c r="AH16" i="28"/>
  <c r="AH20" i="28"/>
  <c r="AH80" i="28"/>
  <c r="AH84" i="28"/>
  <c r="AH88" i="28"/>
  <c r="AH92" i="28"/>
  <c r="AH96" i="28"/>
  <c r="AH100" i="28"/>
  <c r="AH104" i="28"/>
  <c r="AH112" i="28"/>
  <c r="AH116" i="28"/>
  <c r="AH124" i="28"/>
  <c r="AF129" i="28"/>
  <c r="AF132" i="28"/>
  <c r="AF136" i="28"/>
  <c r="AF140" i="28"/>
  <c r="AF144" i="28"/>
  <c r="AF148" i="28"/>
  <c r="AF152" i="28"/>
  <c r="AF156" i="28"/>
  <c r="AF160" i="28"/>
  <c r="AF164" i="28"/>
  <c r="AF168" i="28"/>
  <c r="AF172" i="28"/>
  <c r="AF176" i="28"/>
  <c r="AF180" i="28"/>
  <c r="AF184" i="28"/>
  <c r="AF188" i="28"/>
  <c r="AF192" i="28"/>
  <c r="AF196" i="28"/>
  <c r="AF200" i="28"/>
  <c r="AF204" i="28"/>
  <c r="AF208" i="28"/>
  <c r="AF212" i="28"/>
  <c r="AF216" i="28"/>
  <c r="AF220" i="28"/>
  <c r="AF224" i="28"/>
  <c r="AF228" i="28"/>
  <c r="AF232" i="28"/>
  <c r="AF236" i="28"/>
  <c r="AF240" i="28"/>
  <c r="AF244" i="28"/>
  <c r="AF248" i="28"/>
  <c r="AF252" i="28"/>
  <c r="AF256" i="28"/>
  <c r="AF260" i="28"/>
  <c r="AF264" i="28"/>
  <c r="AF268" i="28"/>
  <c r="AF272" i="28"/>
  <c r="AF276" i="28"/>
  <c r="AF280" i="28"/>
  <c r="AF284" i="28"/>
  <c r="AF288" i="28"/>
  <c r="AF292" i="28"/>
  <c r="AF296" i="28"/>
  <c r="AF300" i="28"/>
  <c r="AF304" i="28"/>
  <c r="AF308" i="28"/>
  <c r="AF312" i="28"/>
  <c r="AF316" i="28"/>
  <c r="AF320" i="28"/>
  <c r="AF324" i="28"/>
  <c r="AF328" i="28"/>
  <c r="AF133" i="28"/>
  <c r="AF137" i="28"/>
  <c r="AF141" i="28"/>
  <c r="AF145" i="28"/>
  <c r="AF149" i="28"/>
  <c r="AF153" i="28"/>
  <c r="AF157" i="28"/>
  <c r="AF161" i="28"/>
  <c r="AF165" i="28"/>
  <c r="AF169" i="28"/>
  <c r="AF173" i="28"/>
  <c r="AF177" i="28"/>
  <c r="AF181" i="28"/>
  <c r="AF185" i="28"/>
  <c r="AF189" i="28"/>
  <c r="AF193" i="28"/>
  <c r="AF197" i="28"/>
  <c r="AF201" i="28"/>
  <c r="AF205" i="28"/>
  <c r="AF209" i="28"/>
  <c r="AF213" i="28"/>
  <c r="AF217" i="28"/>
  <c r="AF221" i="28"/>
  <c r="AF225" i="28"/>
  <c r="AF229" i="28"/>
  <c r="AF233" i="28"/>
  <c r="AF237" i="28"/>
  <c r="AF241" i="28"/>
  <c r="AF245" i="28"/>
  <c r="AF249" i="28"/>
  <c r="AF253" i="28"/>
  <c r="AF257" i="28"/>
  <c r="AF261" i="28"/>
  <c r="AF134" i="28"/>
  <c r="AF142" i="28"/>
  <c r="AF150" i="28"/>
  <c r="AF158" i="28"/>
  <c r="AF166" i="28"/>
  <c r="AF174" i="28"/>
  <c r="AF182" i="28"/>
  <c r="AF190" i="28"/>
  <c r="AF198" i="28"/>
  <c r="AF206" i="28"/>
  <c r="AF214" i="28"/>
  <c r="AF222" i="28"/>
  <c r="AF230" i="28"/>
  <c r="AF238" i="28"/>
  <c r="AF246" i="28"/>
  <c r="AF254" i="28"/>
  <c r="AF262" i="28"/>
  <c r="AF267" i="28"/>
  <c r="AF273" i="28"/>
  <c r="AF278" i="28"/>
  <c r="AF283" i="28"/>
  <c r="AF289" i="28"/>
  <c r="AF294" i="28"/>
  <c r="AF299" i="28"/>
  <c r="AF305" i="28"/>
  <c r="AF310" i="28"/>
  <c r="AF315" i="28"/>
  <c r="AF321" i="28"/>
  <c r="AF326" i="28"/>
  <c r="AF135" i="28"/>
  <c r="AF143" i="28"/>
  <c r="AF151" i="28"/>
  <c r="AF159" i="28"/>
  <c r="AF167" i="28"/>
  <c r="AF175" i="28"/>
  <c r="AF183" i="28"/>
  <c r="AF191" i="28"/>
  <c r="AF199" i="28"/>
  <c r="AF207" i="28"/>
  <c r="AF215" i="28"/>
  <c r="AF223" i="28"/>
  <c r="AF231" i="28"/>
  <c r="AF239" i="28"/>
  <c r="AF247" i="28"/>
  <c r="AF255" i="28"/>
  <c r="AF263" i="28"/>
  <c r="AF269" i="28"/>
  <c r="AF274" i="28"/>
  <c r="AF279" i="28"/>
  <c r="AF285" i="28"/>
  <c r="AF290" i="28"/>
  <c r="AF295" i="28"/>
  <c r="AF301" i="28"/>
  <c r="AF306" i="28"/>
  <c r="AF311" i="28"/>
  <c r="AF317" i="28"/>
  <c r="AF322" i="28"/>
  <c r="AF327" i="28"/>
  <c r="AF130" i="28"/>
  <c r="AF138" i="28"/>
  <c r="AF146" i="28"/>
  <c r="AF154" i="28"/>
  <c r="AF162" i="28"/>
  <c r="AF170" i="28"/>
  <c r="AF178" i="28"/>
  <c r="AF186" i="28"/>
  <c r="AF194" i="28"/>
  <c r="AF202" i="28"/>
  <c r="AF210" i="28"/>
  <c r="AF218" i="28"/>
  <c r="AF226" i="28"/>
  <c r="AF234" i="28"/>
  <c r="AF242" i="28"/>
  <c r="AF250" i="28"/>
  <c r="AF258" i="28"/>
  <c r="AF265" i="28"/>
  <c r="AF270" i="28"/>
  <c r="AF275" i="28"/>
  <c r="AF281" i="28"/>
  <c r="AF286" i="28"/>
  <c r="AF291" i="28"/>
  <c r="AF297" i="28"/>
  <c r="AF302" i="28"/>
  <c r="AF307" i="28"/>
  <c r="AF313" i="28"/>
  <c r="AF318" i="28"/>
  <c r="AF323" i="28"/>
  <c r="AF329" i="28"/>
  <c r="AF131" i="28"/>
  <c r="AF139" i="28"/>
  <c r="AF147" i="28"/>
  <c r="AF155" i="28"/>
  <c r="AF163" i="28"/>
  <c r="AF171" i="28"/>
  <c r="AF179" i="28"/>
  <c r="AF187" i="28"/>
  <c r="AF195" i="28"/>
  <c r="AF203" i="28"/>
  <c r="AF211" i="28"/>
  <c r="AF219" i="28"/>
  <c r="AF227" i="28"/>
  <c r="AF235" i="28"/>
  <c r="AF243" i="28"/>
  <c r="AF251" i="28"/>
  <c r="AF259" i="28"/>
  <c r="AF266" i="28"/>
  <c r="AF271" i="28"/>
  <c r="AF277" i="28"/>
  <c r="AF282" i="28"/>
  <c r="AF287" i="28"/>
  <c r="AF293" i="28"/>
  <c r="AF298" i="28"/>
  <c r="AF303" i="28"/>
  <c r="AF309" i="28"/>
  <c r="AF314" i="28"/>
  <c r="AF319" i="28"/>
  <c r="AF325" i="28"/>
  <c r="AF330" i="28"/>
  <c r="AF14" i="28"/>
  <c r="AF17" i="28"/>
  <c r="AF21" i="28"/>
  <c r="AF81" i="28"/>
  <c r="AF85" i="28"/>
  <c r="AF89" i="28"/>
  <c r="AF93" i="28"/>
  <c r="AF97" i="28"/>
  <c r="AF101" i="28"/>
  <c r="AF105" i="28"/>
  <c r="AF109" i="28"/>
  <c r="AF113" i="28"/>
  <c r="AF117" i="28"/>
  <c r="AF121" i="28"/>
  <c r="AF125" i="28"/>
  <c r="AF18" i="28"/>
  <c r="AF22" i="28"/>
  <c r="AF82" i="28"/>
  <c r="AF86" i="28"/>
  <c r="AF90" i="28"/>
  <c r="AF94" i="28"/>
  <c r="AF98" i="28"/>
  <c r="AF102" i="28"/>
  <c r="AF106" i="28"/>
  <c r="AF110" i="28"/>
  <c r="AF114" i="28"/>
  <c r="AF118" i="28"/>
  <c r="AF122" i="28"/>
  <c r="AF126" i="28"/>
  <c r="AF15" i="28"/>
  <c r="AF19" i="28"/>
  <c r="AF79" i="28"/>
  <c r="AF83" i="28"/>
  <c r="AF87" i="28"/>
  <c r="AF91" i="28"/>
  <c r="AF95" i="28"/>
  <c r="AF99" i="28"/>
  <c r="AF103" i="28"/>
  <c r="AF107" i="28"/>
  <c r="AF111" i="28"/>
  <c r="AF115" i="28"/>
  <c r="AF119" i="28"/>
  <c r="AF123" i="28"/>
  <c r="AF16" i="28"/>
  <c r="AF20" i="28"/>
  <c r="AF80" i="28"/>
  <c r="AF84" i="28"/>
  <c r="AF88" i="28"/>
  <c r="AF92" i="28"/>
  <c r="AF96" i="28"/>
  <c r="AF100" i="28"/>
  <c r="AF104" i="28"/>
  <c r="AF108" i="28"/>
  <c r="AF112" i="28"/>
  <c r="AF116" i="28"/>
  <c r="AF120" i="28"/>
  <c r="AF124" i="28"/>
  <c r="BD10" i="28"/>
  <c r="BE129" i="28"/>
  <c r="BD9" i="28"/>
  <c r="BE14" i="28"/>
  <c r="BJ129" i="28"/>
  <c r="BJ130" i="28"/>
  <c r="BK130" i="28" s="1"/>
  <c r="BJ134" i="28"/>
  <c r="BK134" i="28" s="1"/>
  <c r="BJ138" i="28"/>
  <c r="BK138" i="28" s="1"/>
  <c r="BJ142" i="28"/>
  <c r="BK142" i="28" s="1"/>
  <c r="BJ146" i="28"/>
  <c r="BK146" i="28" s="1"/>
  <c r="BJ150" i="28"/>
  <c r="BK150" i="28" s="1"/>
  <c r="BJ154" i="28"/>
  <c r="BK154" i="28" s="1"/>
  <c r="BJ158" i="28"/>
  <c r="BK158" i="28" s="1"/>
  <c r="BJ162" i="28"/>
  <c r="BK162" i="28" s="1"/>
  <c r="BJ166" i="28"/>
  <c r="BK166" i="28" s="1"/>
  <c r="BJ170" i="28"/>
  <c r="BK170" i="28" s="1"/>
  <c r="BJ174" i="28"/>
  <c r="BK174" i="28" s="1"/>
  <c r="BJ178" i="28"/>
  <c r="BK178" i="28" s="1"/>
  <c r="BJ182" i="28"/>
  <c r="BK182" i="28" s="1"/>
  <c r="BJ186" i="28"/>
  <c r="BK186" i="28" s="1"/>
  <c r="BJ190" i="28"/>
  <c r="BK190" i="28" s="1"/>
  <c r="BJ194" i="28"/>
  <c r="BK194" i="28" s="1"/>
  <c r="BJ198" i="28"/>
  <c r="BK198" i="28" s="1"/>
  <c r="BJ202" i="28"/>
  <c r="BK202" i="28" s="1"/>
  <c r="BJ206" i="28"/>
  <c r="BK206" i="28" s="1"/>
  <c r="BJ210" i="28"/>
  <c r="BK210" i="28" s="1"/>
  <c r="BJ214" i="28"/>
  <c r="BK214" i="28" s="1"/>
  <c r="BJ218" i="28"/>
  <c r="BK218" i="28" s="1"/>
  <c r="BJ141" i="28"/>
  <c r="BK141" i="28" s="1"/>
  <c r="BJ169" i="28"/>
  <c r="BK169" i="28" s="1"/>
  <c r="BJ189" i="28"/>
  <c r="BK189" i="28" s="1"/>
  <c r="BJ201" i="28"/>
  <c r="BK201" i="28" s="1"/>
  <c r="BJ213" i="28"/>
  <c r="BK213" i="28" s="1"/>
  <c r="BJ131" i="28"/>
  <c r="BK131" i="28" s="1"/>
  <c r="BJ135" i="28"/>
  <c r="BK135" i="28" s="1"/>
  <c r="BJ139" i="28"/>
  <c r="BK139" i="28" s="1"/>
  <c r="BJ143" i="28"/>
  <c r="BK143" i="28" s="1"/>
  <c r="BJ147" i="28"/>
  <c r="BK147" i="28" s="1"/>
  <c r="BJ151" i="28"/>
  <c r="BK151" i="28" s="1"/>
  <c r="BJ155" i="28"/>
  <c r="BK155" i="28" s="1"/>
  <c r="BJ159" i="28"/>
  <c r="BK159" i="28" s="1"/>
  <c r="BJ163" i="28"/>
  <c r="BK163" i="28" s="1"/>
  <c r="BJ167" i="28"/>
  <c r="BK167" i="28" s="1"/>
  <c r="BJ171" i="28"/>
  <c r="BK171" i="28" s="1"/>
  <c r="BJ175" i="28"/>
  <c r="BK175" i="28" s="1"/>
  <c r="BJ179" i="28"/>
  <c r="BK179" i="28" s="1"/>
  <c r="BJ183" i="28"/>
  <c r="BK183" i="28" s="1"/>
  <c r="BJ187" i="28"/>
  <c r="BK187" i="28" s="1"/>
  <c r="BJ191" i="28"/>
  <c r="BK191" i="28" s="1"/>
  <c r="BJ195" i="28"/>
  <c r="BK195" i="28" s="1"/>
  <c r="BJ199" i="28"/>
  <c r="BK199" i="28" s="1"/>
  <c r="BJ203" i="28"/>
  <c r="BK203" i="28" s="1"/>
  <c r="BJ207" i="28"/>
  <c r="BK207" i="28" s="1"/>
  <c r="BJ211" i="28"/>
  <c r="BK211" i="28" s="1"/>
  <c r="BJ215" i="28"/>
  <c r="BK215" i="28" s="1"/>
  <c r="BJ137" i="28"/>
  <c r="BK137" i="28" s="1"/>
  <c r="BJ145" i="28"/>
  <c r="BK145" i="28" s="1"/>
  <c r="BJ149" i="28"/>
  <c r="BK149" i="28" s="1"/>
  <c r="BJ153" i="28"/>
  <c r="BK153" i="28" s="1"/>
  <c r="BJ157" i="28"/>
  <c r="BK157" i="28" s="1"/>
  <c r="BJ161" i="28"/>
  <c r="BK161" i="28" s="1"/>
  <c r="BJ165" i="28"/>
  <c r="BK165" i="28" s="1"/>
  <c r="BJ177" i="28"/>
  <c r="BK177" i="28" s="1"/>
  <c r="BJ185" i="28"/>
  <c r="BK185" i="28" s="1"/>
  <c r="BJ197" i="28"/>
  <c r="BK197" i="28" s="1"/>
  <c r="BJ209" i="28"/>
  <c r="BK209" i="28" s="1"/>
  <c r="BJ132" i="28"/>
  <c r="BK132" i="28" s="1"/>
  <c r="BJ136" i="28"/>
  <c r="BK136" i="28" s="1"/>
  <c r="BJ140" i="28"/>
  <c r="BK140" i="28" s="1"/>
  <c r="BJ144" i="28"/>
  <c r="BK144" i="28" s="1"/>
  <c r="BJ148" i="28"/>
  <c r="BK148" i="28" s="1"/>
  <c r="BJ152" i="28"/>
  <c r="BK152" i="28" s="1"/>
  <c r="BJ156" i="28"/>
  <c r="BK156" i="28" s="1"/>
  <c r="BJ160" i="28"/>
  <c r="BK160" i="28" s="1"/>
  <c r="BJ164" i="28"/>
  <c r="BK164" i="28" s="1"/>
  <c r="BJ168" i="28"/>
  <c r="BK168" i="28" s="1"/>
  <c r="BJ172" i="28"/>
  <c r="BK172" i="28" s="1"/>
  <c r="BJ176" i="28"/>
  <c r="BK176" i="28" s="1"/>
  <c r="BJ180" i="28"/>
  <c r="BK180" i="28" s="1"/>
  <c r="BJ184" i="28"/>
  <c r="BK184" i="28" s="1"/>
  <c r="BJ188" i="28"/>
  <c r="BK188" i="28" s="1"/>
  <c r="BJ192" i="28"/>
  <c r="BK192" i="28" s="1"/>
  <c r="BJ196" i="28"/>
  <c r="BK196" i="28" s="1"/>
  <c r="BJ200" i="28"/>
  <c r="BK200" i="28" s="1"/>
  <c r="BJ204" i="28"/>
  <c r="BK204" i="28" s="1"/>
  <c r="BJ208" i="28"/>
  <c r="BK208" i="28" s="1"/>
  <c r="BJ212" i="28"/>
  <c r="BK212" i="28" s="1"/>
  <c r="BJ216" i="28"/>
  <c r="BK216" i="28" s="1"/>
  <c r="BJ133" i="28"/>
  <c r="BK133" i="28" s="1"/>
  <c r="BJ173" i="28"/>
  <c r="BK173" i="28" s="1"/>
  <c r="BJ181" i="28"/>
  <c r="BK181" i="28" s="1"/>
  <c r="BJ193" i="28"/>
  <c r="BK193" i="28" s="1"/>
  <c r="BJ205" i="28"/>
  <c r="BK205" i="28" s="1"/>
  <c r="BJ217" i="28"/>
  <c r="BK217" i="28" s="1"/>
  <c r="BH129" i="28"/>
  <c r="BH130" i="28"/>
  <c r="BI130" i="28" s="1"/>
  <c r="BH134" i="28"/>
  <c r="BI134" i="28" s="1"/>
  <c r="BH138" i="28"/>
  <c r="BI138" i="28" s="1"/>
  <c r="BH142" i="28"/>
  <c r="BI142" i="28" s="1"/>
  <c r="BH146" i="28"/>
  <c r="BI146" i="28" s="1"/>
  <c r="BH150" i="28"/>
  <c r="BI150" i="28" s="1"/>
  <c r="BH154" i="28"/>
  <c r="BI154" i="28" s="1"/>
  <c r="BH158" i="28"/>
  <c r="BI158" i="28" s="1"/>
  <c r="BH162" i="28"/>
  <c r="BI162" i="28" s="1"/>
  <c r="BH166" i="28"/>
  <c r="BI166" i="28" s="1"/>
  <c r="BH170" i="28"/>
  <c r="BI170" i="28" s="1"/>
  <c r="BH174" i="28"/>
  <c r="BI174" i="28" s="1"/>
  <c r="BH178" i="28"/>
  <c r="BI178" i="28" s="1"/>
  <c r="BH182" i="28"/>
  <c r="BI182" i="28" s="1"/>
  <c r="BH186" i="28"/>
  <c r="BI186" i="28" s="1"/>
  <c r="BH190" i="28"/>
  <c r="BI190" i="28" s="1"/>
  <c r="BH194" i="28"/>
  <c r="BI194" i="28" s="1"/>
  <c r="BH198" i="28"/>
  <c r="BI198" i="28" s="1"/>
  <c r="BH202" i="28"/>
  <c r="BI202" i="28" s="1"/>
  <c r="BH206" i="28"/>
  <c r="BI206" i="28" s="1"/>
  <c r="BH210" i="28"/>
  <c r="BI210" i="28" s="1"/>
  <c r="BH214" i="28"/>
  <c r="BI214" i="28" s="1"/>
  <c r="BH218" i="28"/>
  <c r="BI218" i="28" s="1"/>
  <c r="BH131" i="28"/>
  <c r="BI131" i="28" s="1"/>
  <c r="BH135" i="28"/>
  <c r="BI135" i="28" s="1"/>
  <c r="BH139" i="28"/>
  <c r="BI139" i="28" s="1"/>
  <c r="BH143" i="28"/>
  <c r="BI143" i="28" s="1"/>
  <c r="BH147" i="28"/>
  <c r="BI147" i="28" s="1"/>
  <c r="BH151" i="28"/>
  <c r="BI151" i="28" s="1"/>
  <c r="BH155" i="28"/>
  <c r="BI155" i="28" s="1"/>
  <c r="BH159" i="28"/>
  <c r="BI159" i="28" s="1"/>
  <c r="BH163" i="28"/>
  <c r="BI163" i="28" s="1"/>
  <c r="BH167" i="28"/>
  <c r="BI167" i="28" s="1"/>
  <c r="BH171" i="28"/>
  <c r="BI171" i="28" s="1"/>
  <c r="BH175" i="28"/>
  <c r="BI175" i="28" s="1"/>
  <c r="BH179" i="28"/>
  <c r="BI179" i="28" s="1"/>
  <c r="BH183" i="28"/>
  <c r="BI183" i="28" s="1"/>
  <c r="BH187" i="28"/>
  <c r="BI187" i="28" s="1"/>
  <c r="BH191" i="28"/>
  <c r="BI191" i="28" s="1"/>
  <c r="BH195" i="28"/>
  <c r="BI195" i="28" s="1"/>
  <c r="BH199" i="28"/>
  <c r="BI199" i="28" s="1"/>
  <c r="BH203" i="28"/>
  <c r="BI203" i="28" s="1"/>
  <c r="BH207" i="28"/>
  <c r="BI207" i="28" s="1"/>
  <c r="BH211" i="28"/>
  <c r="BI211" i="28" s="1"/>
  <c r="BH215" i="28"/>
  <c r="BI215" i="28" s="1"/>
  <c r="BH132" i="28"/>
  <c r="BI132" i="28" s="1"/>
  <c r="BH136" i="28"/>
  <c r="BI136" i="28" s="1"/>
  <c r="BH140" i="28"/>
  <c r="BI140" i="28" s="1"/>
  <c r="BH144" i="28"/>
  <c r="BI144" i="28" s="1"/>
  <c r="BH148" i="28"/>
  <c r="BI148" i="28" s="1"/>
  <c r="BH152" i="28"/>
  <c r="BI152" i="28" s="1"/>
  <c r="BH156" i="28"/>
  <c r="BI156" i="28" s="1"/>
  <c r="BH160" i="28"/>
  <c r="BI160" i="28" s="1"/>
  <c r="BH164" i="28"/>
  <c r="BI164" i="28" s="1"/>
  <c r="BH168" i="28"/>
  <c r="BI168" i="28" s="1"/>
  <c r="BH172" i="28"/>
  <c r="BI172" i="28" s="1"/>
  <c r="BH176" i="28"/>
  <c r="BI176" i="28" s="1"/>
  <c r="BH180" i="28"/>
  <c r="BI180" i="28" s="1"/>
  <c r="BH184" i="28"/>
  <c r="BI184" i="28" s="1"/>
  <c r="BH188" i="28"/>
  <c r="BI188" i="28" s="1"/>
  <c r="BH192" i="28"/>
  <c r="BI192" i="28" s="1"/>
  <c r="BH196" i="28"/>
  <c r="BI196" i="28" s="1"/>
  <c r="BH200" i="28"/>
  <c r="BI200" i="28" s="1"/>
  <c r="BH204" i="28"/>
  <c r="BI204" i="28" s="1"/>
  <c r="BH208" i="28"/>
  <c r="BI208" i="28" s="1"/>
  <c r="BH212" i="28"/>
  <c r="BI212" i="28" s="1"/>
  <c r="BH216" i="28"/>
  <c r="BI216" i="28" s="1"/>
  <c r="BH133" i="28"/>
  <c r="BI133" i="28" s="1"/>
  <c r="BH137" i="28"/>
  <c r="BI137" i="28" s="1"/>
  <c r="BH141" i="28"/>
  <c r="BI141" i="28" s="1"/>
  <c r="BH145" i="28"/>
  <c r="BI145" i="28" s="1"/>
  <c r="BH149" i="28"/>
  <c r="BI149" i="28" s="1"/>
  <c r="BH153" i="28"/>
  <c r="BI153" i="28" s="1"/>
  <c r="BH157" i="28"/>
  <c r="BI157" i="28" s="1"/>
  <c r="BH161" i="28"/>
  <c r="BI161" i="28" s="1"/>
  <c r="BH165" i="28"/>
  <c r="BI165" i="28" s="1"/>
  <c r="BH169" i="28"/>
  <c r="BI169" i="28" s="1"/>
  <c r="BH173" i="28"/>
  <c r="BI173" i="28" s="1"/>
  <c r="BH177" i="28"/>
  <c r="BI177" i="28" s="1"/>
  <c r="BH181" i="28"/>
  <c r="BI181" i="28" s="1"/>
  <c r="BH185" i="28"/>
  <c r="BI185" i="28" s="1"/>
  <c r="BH189" i="28"/>
  <c r="BI189" i="28" s="1"/>
  <c r="BH193" i="28"/>
  <c r="BI193" i="28" s="1"/>
  <c r="BH197" i="28"/>
  <c r="BI197" i="28" s="1"/>
  <c r="BH201" i="28"/>
  <c r="BI201" i="28" s="1"/>
  <c r="BH205" i="28"/>
  <c r="BI205" i="28" s="1"/>
  <c r="BH209" i="28"/>
  <c r="BI209" i="28" s="1"/>
  <c r="BH213" i="28"/>
  <c r="BI213" i="28" s="1"/>
  <c r="BH217" i="28"/>
  <c r="BI217" i="28" s="1"/>
  <c r="BF129" i="28"/>
  <c r="BF130" i="28"/>
  <c r="BG130" i="28" s="1"/>
  <c r="BF134" i="28"/>
  <c r="BG134" i="28" s="1"/>
  <c r="BF138" i="28"/>
  <c r="BG138" i="28" s="1"/>
  <c r="BF142" i="28"/>
  <c r="BG142" i="28" s="1"/>
  <c r="BF146" i="28"/>
  <c r="BG146" i="28" s="1"/>
  <c r="BF150" i="28"/>
  <c r="BG150" i="28" s="1"/>
  <c r="BF154" i="28"/>
  <c r="BG154" i="28" s="1"/>
  <c r="BF158" i="28"/>
  <c r="BG158" i="28" s="1"/>
  <c r="BF162" i="28"/>
  <c r="BG162" i="28" s="1"/>
  <c r="BF166" i="28"/>
  <c r="BG166" i="28" s="1"/>
  <c r="BF170" i="28"/>
  <c r="BG170" i="28" s="1"/>
  <c r="BF174" i="28"/>
  <c r="BG174" i="28" s="1"/>
  <c r="BF178" i="28"/>
  <c r="BG178" i="28" s="1"/>
  <c r="BF182" i="28"/>
  <c r="BG182" i="28" s="1"/>
  <c r="BF186" i="28"/>
  <c r="BG186" i="28" s="1"/>
  <c r="BF190" i="28"/>
  <c r="BG190" i="28" s="1"/>
  <c r="BF194" i="28"/>
  <c r="BG194" i="28" s="1"/>
  <c r="BF198" i="28"/>
  <c r="BG198" i="28" s="1"/>
  <c r="BF202" i="28"/>
  <c r="BG202" i="28" s="1"/>
  <c r="BF206" i="28"/>
  <c r="BG206" i="28" s="1"/>
  <c r="BF210" i="28"/>
  <c r="BG210" i="28" s="1"/>
  <c r="BF214" i="28"/>
  <c r="BG214" i="28" s="1"/>
  <c r="BF218" i="28"/>
  <c r="BG218" i="28" s="1"/>
  <c r="BF137" i="28"/>
  <c r="BG137" i="28" s="1"/>
  <c r="BF145" i="28"/>
  <c r="BG145" i="28" s="1"/>
  <c r="BF149" i="28"/>
  <c r="BG149" i="28" s="1"/>
  <c r="BF153" i="28"/>
  <c r="BG153" i="28" s="1"/>
  <c r="BF157" i="28"/>
  <c r="BG157" i="28" s="1"/>
  <c r="BF161" i="28"/>
  <c r="BG161" i="28" s="1"/>
  <c r="BF173" i="28"/>
  <c r="BG173" i="28" s="1"/>
  <c r="BF185" i="28"/>
  <c r="BG185" i="28" s="1"/>
  <c r="BF197" i="28"/>
  <c r="BG197" i="28" s="1"/>
  <c r="BF209" i="28"/>
  <c r="BG209" i="28" s="1"/>
  <c r="BF131" i="28"/>
  <c r="BG131" i="28" s="1"/>
  <c r="BF135" i="28"/>
  <c r="BG135" i="28" s="1"/>
  <c r="BF139" i="28"/>
  <c r="BG139" i="28" s="1"/>
  <c r="BF143" i="28"/>
  <c r="BG143" i="28" s="1"/>
  <c r="BF147" i="28"/>
  <c r="BG147" i="28" s="1"/>
  <c r="BF151" i="28"/>
  <c r="BG151" i="28" s="1"/>
  <c r="BF155" i="28"/>
  <c r="BG155" i="28" s="1"/>
  <c r="BF159" i="28"/>
  <c r="BG159" i="28" s="1"/>
  <c r="BF163" i="28"/>
  <c r="BG163" i="28" s="1"/>
  <c r="BF167" i="28"/>
  <c r="BG167" i="28" s="1"/>
  <c r="BF171" i="28"/>
  <c r="BG171" i="28" s="1"/>
  <c r="BF175" i="28"/>
  <c r="BG175" i="28" s="1"/>
  <c r="BF179" i="28"/>
  <c r="BG179" i="28" s="1"/>
  <c r="BF183" i="28"/>
  <c r="BG183" i="28" s="1"/>
  <c r="BF187" i="28"/>
  <c r="BG187" i="28" s="1"/>
  <c r="BF191" i="28"/>
  <c r="BG191" i="28" s="1"/>
  <c r="BF195" i="28"/>
  <c r="BG195" i="28" s="1"/>
  <c r="BF199" i="28"/>
  <c r="BG199" i="28" s="1"/>
  <c r="BF203" i="28"/>
  <c r="BG203" i="28" s="1"/>
  <c r="BF207" i="28"/>
  <c r="BG207" i="28" s="1"/>
  <c r="BF211" i="28"/>
  <c r="BG211" i="28" s="1"/>
  <c r="BF215" i="28"/>
  <c r="BG215" i="28" s="1"/>
  <c r="BF141" i="28"/>
  <c r="BG141" i="28" s="1"/>
  <c r="BF165" i="28"/>
  <c r="BG165" i="28" s="1"/>
  <c r="BF177" i="28"/>
  <c r="BG177" i="28" s="1"/>
  <c r="BF189" i="28"/>
  <c r="BG189" i="28" s="1"/>
  <c r="BF201" i="28"/>
  <c r="BG201" i="28" s="1"/>
  <c r="BF217" i="28"/>
  <c r="BG217" i="28" s="1"/>
  <c r="BF132" i="28"/>
  <c r="BG132" i="28" s="1"/>
  <c r="BF136" i="28"/>
  <c r="BG136" i="28" s="1"/>
  <c r="BF140" i="28"/>
  <c r="BG140" i="28" s="1"/>
  <c r="BF144" i="28"/>
  <c r="BG144" i="28" s="1"/>
  <c r="BF148" i="28"/>
  <c r="BG148" i="28" s="1"/>
  <c r="BF152" i="28"/>
  <c r="BG152" i="28" s="1"/>
  <c r="BF156" i="28"/>
  <c r="BG156" i="28" s="1"/>
  <c r="BF160" i="28"/>
  <c r="BG160" i="28" s="1"/>
  <c r="BF164" i="28"/>
  <c r="BG164" i="28" s="1"/>
  <c r="BF168" i="28"/>
  <c r="BG168" i="28" s="1"/>
  <c r="BF172" i="28"/>
  <c r="BG172" i="28" s="1"/>
  <c r="BF176" i="28"/>
  <c r="BG176" i="28" s="1"/>
  <c r="BF180" i="28"/>
  <c r="BG180" i="28" s="1"/>
  <c r="BF184" i="28"/>
  <c r="BG184" i="28" s="1"/>
  <c r="BF188" i="28"/>
  <c r="BG188" i="28" s="1"/>
  <c r="BF192" i="28"/>
  <c r="BG192" i="28" s="1"/>
  <c r="BF196" i="28"/>
  <c r="BG196" i="28" s="1"/>
  <c r="BF200" i="28"/>
  <c r="BG200" i="28" s="1"/>
  <c r="BF204" i="28"/>
  <c r="BG204" i="28" s="1"/>
  <c r="BF208" i="28"/>
  <c r="BG208" i="28" s="1"/>
  <c r="BF212" i="28"/>
  <c r="BG212" i="28" s="1"/>
  <c r="BF216" i="28"/>
  <c r="BG216" i="28" s="1"/>
  <c r="BF133" i="28"/>
  <c r="BG133" i="28" s="1"/>
  <c r="BF169" i="28"/>
  <c r="BG169" i="28" s="1"/>
  <c r="BF181" i="28"/>
  <c r="BG181" i="28" s="1"/>
  <c r="BF193" i="28"/>
  <c r="BG193" i="28" s="1"/>
  <c r="BF205" i="28"/>
  <c r="BG205" i="28" s="1"/>
  <c r="BF213" i="28"/>
  <c r="BG213" i="28" s="1"/>
  <c r="BA130" i="28"/>
  <c r="BA134" i="28"/>
  <c r="BA138" i="28"/>
  <c r="BA142" i="28"/>
  <c r="BA146" i="28"/>
  <c r="BA150" i="28"/>
  <c r="BA154" i="28"/>
  <c r="BA158" i="28"/>
  <c r="BA162" i="28"/>
  <c r="BA166" i="28"/>
  <c r="BA170" i="28"/>
  <c r="BA174" i="28"/>
  <c r="BA178" i="28"/>
  <c r="BA182" i="28"/>
  <c r="BA186" i="28"/>
  <c r="BA190" i="28"/>
  <c r="BA194" i="28"/>
  <c r="BA198" i="28"/>
  <c r="BA202" i="28"/>
  <c r="BA206" i="28"/>
  <c r="BA210" i="28"/>
  <c r="BA214" i="28"/>
  <c r="BA218" i="28"/>
  <c r="BA141" i="28"/>
  <c r="BA145" i="28"/>
  <c r="BA149" i="28"/>
  <c r="BA153" i="28"/>
  <c r="BA157" i="28"/>
  <c r="BA165" i="28"/>
  <c r="BA173" i="28"/>
  <c r="BA181" i="28"/>
  <c r="BA189" i="28"/>
  <c r="BA197" i="28"/>
  <c r="BA205" i="28"/>
  <c r="BA217" i="28"/>
  <c r="BA131" i="28"/>
  <c r="BA135" i="28"/>
  <c r="BA139" i="28"/>
  <c r="BA143" i="28"/>
  <c r="BA147" i="28"/>
  <c r="BA151" i="28"/>
  <c r="BA155" i="28"/>
  <c r="BA159" i="28"/>
  <c r="BA163" i="28"/>
  <c r="BA167" i="28"/>
  <c r="BA171" i="28"/>
  <c r="BA175" i="28"/>
  <c r="BA179" i="28"/>
  <c r="BA183" i="28"/>
  <c r="BA187" i="28"/>
  <c r="BA191" i="28"/>
  <c r="BA195" i="28"/>
  <c r="BA199" i="28"/>
  <c r="BA203" i="28"/>
  <c r="BA207" i="28"/>
  <c r="BA211" i="28"/>
  <c r="BA215" i="28"/>
  <c r="BA137" i="28"/>
  <c r="BA161" i="28"/>
  <c r="BA169" i="28"/>
  <c r="BA177" i="28"/>
  <c r="BA185" i="28"/>
  <c r="BA193" i="28"/>
  <c r="BA201" i="28"/>
  <c r="BA209" i="28"/>
  <c r="BA213" i="28"/>
  <c r="BA132" i="28"/>
  <c r="BA136" i="28"/>
  <c r="BA140" i="28"/>
  <c r="BA144" i="28"/>
  <c r="BA148" i="28"/>
  <c r="BA152" i="28"/>
  <c r="BA156" i="28"/>
  <c r="BA160" i="28"/>
  <c r="BA164" i="28"/>
  <c r="BA168" i="28"/>
  <c r="BA172" i="28"/>
  <c r="BA176" i="28"/>
  <c r="BA180" i="28"/>
  <c r="BA184" i="28"/>
  <c r="BA188" i="28"/>
  <c r="BA192" i="28"/>
  <c r="BA196" i="28"/>
  <c r="BA200" i="28"/>
  <c r="BA204" i="28"/>
  <c r="BA208" i="28"/>
  <c r="BA212" i="28"/>
  <c r="BA216" i="28"/>
  <c r="BA133" i="28"/>
  <c r="BA15" i="28"/>
  <c r="BA19" i="28"/>
  <c r="BA79" i="28"/>
  <c r="BA83" i="28"/>
  <c r="BA87" i="28"/>
  <c r="BA91" i="28"/>
  <c r="BA95" i="28"/>
  <c r="BA99" i="28"/>
  <c r="BA103" i="28"/>
  <c r="BA82" i="28"/>
  <c r="BA98" i="28"/>
  <c r="BA16" i="28"/>
  <c r="BA20" i="28"/>
  <c r="BA80" i="28"/>
  <c r="BA84" i="28"/>
  <c r="BA88" i="28"/>
  <c r="BA92" i="28"/>
  <c r="BA96" i="28"/>
  <c r="BA100" i="28"/>
  <c r="BA104" i="28"/>
  <c r="BA22" i="28"/>
  <c r="BA90" i="28"/>
  <c r="BA102" i="28"/>
  <c r="BA17" i="28"/>
  <c r="BA21" i="28"/>
  <c r="BA81" i="28"/>
  <c r="BA85" i="28"/>
  <c r="BA89" i="28"/>
  <c r="BA93" i="28"/>
  <c r="BA97" i="28"/>
  <c r="BA101" i="28"/>
  <c r="BA18" i="28"/>
  <c r="BA86" i="28"/>
  <c r="BA94" i="28"/>
  <c r="BF15" i="28"/>
  <c r="BG15" i="28" s="1"/>
  <c r="BF19" i="28"/>
  <c r="BG19" i="28" s="1"/>
  <c r="BF79" i="28"/>
  <c r="BG79" i="28" s="1"/>
  <c r="BF83" i="28"/>
  <c r="BG83" i="28" s="1"/>
  <c r="BF87" i="28"/>
  <c r="BG87" i="28" s="1"/>
  <c r="BF91" i="28"/>
  <c r="BG91" i="28" s="1"/>
  <c r="BF95" i="28"/>
  <c r="BG95" i="28" s="1"/>
  <c r="BF99" i="28"/>
  <c r="BG99" i="28" s="1"/>
  <c r="BF103" i="28"/>
  <c r="BG103" i="28" s="1"/>
  <c r="BF107" i="28"/>
  <c r="BF111" i="28"/>
  <c r="BF115" i="28"/>
  <c r="BF119" i="28"/>
  <c r="BF123" i="28"/>
  <c r="BF22" i="28"/>
  <c r="BG22" i="28" s="1"/>
  <c r="BF86" i="28"/>
  <c r="BG86" i="28" s="1"/>
  <c r="BF98" i="28"/>
  <c r="BG98" i="28" s="1"/>
  <c r="BF110" i="28"/>
  <c r="BF122" i="28"/>
  <c r="BF16" i="28"/>
  <c r="BG16" i="28" s="1"/>
  <c r="BF20" i="28"/>
  <c r="BG20" i="28" s="1"/>
  <c r="BF80" i="28"/>
  <c r="BG80" i="28" s="1"/>
  <c r="BF84" i="28"/>
  <c r="BG84" i="28" s="1"/>
  <c r="BF88" i="28"/>
  <c r="BG88" i="28" s="1"/>
  <c r="BF92" i="28"/>
  <c r="BG92" i="28" s="1"/>
  <c r="BF96" i="28"/>
  <c r="BG96" i="28" s="1"/>
  <c r="BF100" i="28"/>
  <c r="BG100" i="28" s="1"/>
  <c r="BF104" i="28"/>
  <c r="BG104" i="28" s="1"/>
  <c r="BF108" i="28"/>
  <c r="BF112" i="28"/>
  <c r="BF116" i="28"/>
  <c r="BF120" i="28"/>
  <c r="BF124" i="28"/>
  <c r="BF82" i="28"/>
  <c r="BG82" i="28" s="1"/>
  <c r="BF90" i="28"/>
  <c r="BG90" i="28" s="1"/>
  <c r="BF102" i="28"/>
  <c r="BG102" i="28" s="1"/>
  <c r="BF114" i="28"/>
  <c r="BF126" i="28"/>
  <c r="BF17" i="28"/>
  <c r="BG17" i="28" s="1"/>
  <c r="BF21" i="28"/>
  <c r="BG21" i="28" s="1"/>
  <c r="BF81" i="28"/>
  <c r="BG81" i="28" s="1"/>
  <c r="BF85" i="28"/>
  <c r="BG85" i="28" s="1"/>
  <c r="BF89" i="28"/>
  <c r="BG89" i="28" s="1"/>
  <c r="BF93" i="28"/>
  <c r="BG93" i="28" s="1"/>
  <c r="BF97" i="28"/>
  <c r="BG97" i="28" s="1"/>
  <c r="BF101" i="28"/>
  <c r="BG101" i="28" s="1"/>
  <c r="BF105" i="28"/>
  <c r="BF109" i="28"/>
  <c r="BF113" i="28"/>
  <c r="BF117" i="28"/>
  <c r="BF121" i="28"/>
  <c r="BF125" i="28"/>
  <c r="BF18" i="28"/>
  <c r="BG18" i="28" s="1"/>
  <c r="BF94" i="28"/>
  <c r="BG94" i="28" s="1"/>
  <c r="BF106" i="28"/>
  <c r="BF118" i="28"/>
  <c r="BH14" i="28"/>
  <c r="BH15" i="28"/>
  <c r="BI15" i="28" s="1"/>
  <c r="BH19" i="28"/>
  <c r="BI19" i="28" s="1"/>
  <c r="BH79" i="28"/>
  <c r="BI79" i="28" s="1"/>
  <c r="BH83" i="28"/>
  <c r="BI83" i="28" s="1"/>
  <c r="BH87" i="28"/>
  <c r="BI87" i="28" s="1"/>
  <c r="BH91" i="28"/>
  <c r="BI91" i="28" s="1"/>
  <c r="BH95" i="28"/>
  <c r="BI95" i="28" s="1"/>
  <c r="BH99" i="28"/>
  <c r="BI99" i="28" s="1"/>
  <c r="BH103" i="28"/>
  <c r="BI103" i="28" s="1"/>
  <c r="BH107" i="28"/>
  <c r="BH111" i="28"/>
  <c r="BH115" i="28"/>
  <c r="BH119" i="28"/>
  <c r="BH123" i="28"/>
  <c r="BH16" i="28"/>
  <c r="BI16" i="28" s="1"/>
  <c r="BH20" i="28"/>
  <c r="BI20" i="28" s="1"/>
  <c r="BH80" i="28"/>
  <c r="BI80" i="28" s="1"/>
  <c r="BH84" i="28"/>
  <c r="BI84" i="28" s="1"/>
  <c r="BH88" i="28"/>
  <c r="BI88" i="28" s="1"/>
  <c r="BH92" i="28"/>
  <c r="BI92" i="28" s="1"/>
  <c r="BH96" i="28"/>
  <c r="BI96" i="28" s="1"/>
  <c r="BH100" i="28"/>
  <c r="BI100" i="28" s="1"/>
  <c r="BH104" i="28"/>
  <c r="BI104" i="28" s="1"/>
  <c r="BH108" i="28"/>
  <c r="BH112" i="28"/>
  <c r="BH116" i="28"/>
  <c r="BH120" i="28"/>
  <c r="BH124" i="28"/>
  <c r="BH17" i="28"/>
  <c r="BI17" i="28" s="1"/>
  <c r="BH21" i="28"/>
  <c r="BI21" i="28" s="1"/>
  <c r="BH81" i="28"/>
  <c r="BI81" i="28" s="1"/>
  <c r="BH85" i="28"/>
  <c r="BI85" i="28" s="1"/>
  <c r="BH89" i="28"/>
  <c r="BI89" i="28" s="1"/>
  <c r="BH93" i="28"/>
  <c r="BI93" i="28" s="1"/>
  <c r="BH97" i="28"/>
  <c r="BI97" i="28" s="1"/>
  <c r="BH101" i="28"/>
  <c r="BI101" i="28" s="1"/>
  <c r="BH105" i="28"/>
  <c r="BH109" i="28"/>
  <c r="BH113" i="28"/>
  <c r="BH117" i="28"/>
  <c r="BH121" i="28"/>
  <c r="BH125" i="28"/>
  <c r="BH18" i="28"/>
  <c r="BI18" i="28" s="1"/>
  <c r="BH22" i="28"/>
  <c r="BI22" i="28" s="1"/>
  <c r="BH82" i="28"/>
  <c r="BI82" i="28" s="1"/>
  <c r="BH86" i="28"/>
  <c r="BI86" i="28" s="1"/>
  <c r="BH90" i="28"/>
  <c r="BI90" i="28" s="1"/>
  <c r="BH94" i="28"/>
  <c r="BI94" i="28" s="1"/>
  <c r="BH98" i="28"/>
  <c r="BI98" i="28" s="1"/>
  <c r="BH102" i="28"/>
  <c r="BI102" i="28" s="1"/>
  <c r="BH106" i="28"/>
  <c r="BH110" i="28"/>
  <c r="BH114" i="28"/>
  <c r="BH118" i="28"/>
  <c r="BH122" i="28"/>
  <c r="BH126" i="28"/>
  <c r="BJ15" i="28"/>
  <c r="BK15" i="28" s="1"/>
  <c r="BJ19" i="28"/>
  <c r="BK19" i="28" s="1"/>
  <c r="BJ79" i="28"/>
  <c r="BK79" i="28" s="1"/>
  <c r="BJ83" i="28"/>
  <c r="BK83" i="28" s="1"/>
  <c r="BJ87" i="28"/>
  <c r="BK87" i="28" s="1"/>
  <c r="BJ91" i="28"/>
  <c r="BK91" i="28" s="1"/>
  <c r="BJ95" i="28"/>
  <c r="BK95" i="28" s="1"/>
  <c r="BJ99" i="28"/>
  <c r="BK99" i="28" s="1"/>
  <c r="BJ103" i="28"/>
  <c r="BK103" i="28" s="1"/>
  <c r="BJ107" i="28"/>
  <c r="BJ111" i="28"/>
  <c r="BJ115" i="28"/>
  <c r="BJ119" i="28"/>
  <c r="BJ123" i="28"/>
  <c r="BJ82" i="28"/>
  <c r="BK82" i="28" s="1"/>
  <c r="BJ86" i="28"/>
  <c r="BK86" i="28" s="1"/>
  <c r="BJ98" i="28"/>
  <c r="BK98" i="28" s="1"/>
  <c r="BJ110" i="28"/>
  <c r="BJ122" i="28"/>
  <c r="BJ16" i="28"/>
  <c r="BK16" i="28" s="1"/>
  <c r="BJ20" i="28"/>
  <c r="BK20" i="28" s="1"/>
  <c r="BJ80" i="28"/>
  <c r="BK80" i="28" s="1"/>
  <c r="BJ84" i="28"/>
  <c r="BK84" i="28" s="1"/>
  <c r="BJ88" i="28"/>
  <c r="BK88" i="28" s="1"/>
  <c r="BJ92" i="28"/>
  <c r="BK92" i="28" s="1"/>
  <c r="BJ96" i="28"/>
  <c r="BK96" i="28" s="1"/>
  <c r="BJ100" i="28"/>
  <c r="BK100" i="28" s="1"/>
  <c r="BJ104" i="28"/>
  <c r="BK104" i="28" s="1"/>
  <c r="BJ108" i="28"/>
  <c r="BJ112" i="28"/>
  <c r="BJ116" i="28"/>
  <c r="BJ120" i="28"/>
  <c r="BJ124" i="28"/>
  <c r="BJ22" i="28"/>
  <c r="BK22" i="28" s="1"/>
  <c r="BJ94" i="28"/>
  <c r="BK94" i="28" s="1"/>
  <c r="BJ102" i="28"/>
  <c r="BK102" i="28" s="1"/>
  <c r="BJ118" i="28"/>
  <c r="BJ17" i="28"/>
  <c r="BK17" i="28" s="1"/>
  <c r="BJ21" i="28"/>
  <c r="BK21" i="28" s="1"/>
  <c r="BJ81" i="28"/>
  <c r="BK81" i="28" s="1"/>
  <c r="BJ85" i="28"/>
  <c r="BK85" i="28" s="1"/>
  <c r="BJ89" i="28"/>
  <c r="BK89" i="28" s="1"/>
  <c r="BJ93" i="28"/>
  <c r="BK93" i="28" s="1"/>
  <c r="BJ97" i="28"/>
  <c r="BK97" i="28" s="1"/>
  <c r="BJ101" i="28"/>
  <c r="BK101" i="28" s="1"/>
  <c r="BJ105" i="28"/>
  <c r="BJ109" i="28"/>
  <c r="BJ113" i="28"/>
  <c r="BJ117" i="28"/>
  <c r="BJ121" i="28"/>
  <c r="BJ125" i="28"/>
  <c r="BJ18" i="28"/>
  <c r="BK18" i="28" s="1"/>
  <c r="BJ90" i="28"/>
  <c r="BK90" i="28" s="1"/>
  <c r="BJ106" i="28"/>
  <c r="BJ114" i="28"/>
  <c r="BJ126" i="28"/>
  <c r="BJ14" i="28"/>
  <c r="AZ11" i="28"/>
  <c r="F7" i="28"/>
  <c r="F8" i="28" s="1"/>
  <c r="D7" i="28"/>
  <c r="AJ14" i="28" l="1"/>
  <c r="AJ311" i="28"/>
  <c r="AJ225" i="28"/>
  <c r="AJ168" i="28"/>
  <c r="AJ83" i="28"/>
  <c r="AJ323" i="28"/>
  <c r="AJ294" i="28"/>
  <c r="AJ296" i="28"/>
  <c r="AJ22" i="28"/>
  <c r="AJ226" i="28"/>
  <c r="AJ182" i="28"/>
  <c r="AJ232" i="28"/>
  <c r="AJ48" i="28"/>
  <c r="AJ60" i="28"/>
  <c r="AJ35" i="28"/>
  <c r="AJ20" i="28"/>
  <c r="AJ126" i="28"/>
  <c r="AJ117" i="28"/>
  <c r="AJ314" i="28"/>
  <c r="AJ211" i="28"/>
  <c r="AJ302" i="28"/>
  <c r="AJ194" i="28"/>
  <c r="AJ290" i="28"/>
  <c r="AJ175" i="28"/>
  <c r="AJ273" i="28"/>
  <c r="AJ150" i="28"/>
  <c r="AJ209" i="28"/>
  <c r="AJ145" i="28"/>
  <c r="AJ280" i="28"/>
  <c r="AJ216" i="28"/>
  <c r="AJ152" i="28"/>
  <c r="AJ64" i="28"/>
  <c r="AJ56" i="28"/>
  <c r="AJ31" i="28"/>
  <c r="AJ124" i="28"/>
  <c r="AJ115" i="28"/>
  <c r="AJ110" i="28"/>
  <c r="AJ101" i="28"/>
  <c r="AJ293" i="28"/>
  <c r="AJ179" i="28"/>
  <c r="AJ281" i="28"/>
  <c r="AJ162" i="28"/>
  <c r="AJ269" i="28"/>
  <c r="AJ143" i="28"/>
  <c r="AJ246" i="28"/>
  <c r="AJ257" i="28"/>
  <c r="AJ193" i="28"/>
  <c r="AJ328" i="28"/>
  <c r="AJ264" i="28"/>
  <c r="AJ200" i="28"/>
  <c r="AJ136" i="28"/>
  <c r="AJ76" i="28"/>
  <c r="AJ59" i="28"/>
  <c r="AJ43" i="28"/>
  <c r="AJ27" i="28"/>
  <c r="AJ333" i="28"/>
  <c r="AJ108" i="28"/>
  <c r="AJ99" i="28"/>
  <c r="AJ94" i="28"/>
  <c r="AJ85" i="28"/>
  <c r="AJ271" i="28"/>
  <c r="AJ147" i="28"/>
  <c r="AJ258" i="28"/>
  <c r="AJ130" i="28"/>
  <c r="AJ239" i="28"/>
  <c r="AJ315" i="28"/>
  <c r="AJ214" i="28"/>
  <c r="AJ241" i="28"/>
  <c r="AJ177" i="28"/>
  <c r="AJ312" i="28"/>
  <c r="AJ248" i="28"/>
  <c r="AJ184" i="28"/>
  <c r="AJ73" i="28"/>
  <c r="AJ65" i="28"/>
  <c r="AJ46" i="28"/>
  <c r="AJ28" i="28"/>
  <c r="AJ336" i="28"/>
  <c r="AJ343" i="28"/>
  <c r="AJ120" i="28"/>
  <c r="AJ104" i="28"/>
  <c r="AJ88" i="28"/>
  <c r="AJ16" i="28"/>
  <c r="AJ111" i="28"/>
  <c r="AJ95" i="28"/>
  <c r="AJ79" i="28"/>
  <c r="AJ122" i="28"/>
  <c r="AJ106" i="28"/>
  <c r="AJ90" i="28"/>
  <c r="AJ18" i="28"/>
  <c r="AJ113" i="28"/>
  <c r="AJ97" i="28"/>
  <c r="AJ81" i="28"/>
  <c r="AJ330" i="28"/>
  <c r="AJ309" i="28"/>
  <c r="AJ287" i="28"/>
  <c r="AJ266" i="28"/>
  <c r="AJ235" i="28"/>
  <c r="AJ203" i="28"/>
  <c r="AJ171" i="28"/>
  <c r="AJ139" i="28"/>
  <c r="AJ318" i="28"/>
  <c r="AJ297" i="28"/>
  <c r="AJ275" i="28"/>
  <c r="AJ250" i="28"/>
  <c r="AJ218" i="28"/>
  <c r="AJ186" i="28"/>
  <c r="AJ154" i="28"/>
  <c r="AJ327" i="28"/>
  <c r="AJ306" i="28"/>
  <c r="AJ285" i="28"/>
  <c r="AJ263" i="28"/>
  <c r="AJ231" i="28"/>
  <c r="AJ199" i="28"/>
  <c r="AJ167" i="28"/>
  <c r="AJ135" i="28"/>
  <c r="AJ310" i="28"/>
  <c r="AJ289" i="28"/>
  <c r="AJ267" i="28"/>
  <c r="AJ238" i="28"/>
  <c r="AJ206" i="28"/>
  <c r="AJ174" i="28"/>
  <c r="AJ142" i="28"/>
  <c r="AJ253" i="28"/>
  <c r="AJ237" i="28"/>
  <c r="AJ221" i="28"/>
  <c r="AJ205" i="28"/>
  <c r="AJ189" i="28"/>
  <c r="AJ173" i="28"/>
  <c r="AJ157" i="28"/>
  <c r="AJ141" i="28"/>
  <c r="AJ324" i="28"/>
  <c r="AJ308" i="28"/>
  <c r="AJ292" i="28"/>
  <c r="AJ276" i="28"/>
  <c r="AJ260" i="28"/>
  <c r="AJ244" i="28"/>
  <c r="AJ228" i="28"/>
  <c r="AJ212" i="28"/>
  <c r="AJ196" i="28"/>
  <c r="AJ180" i="28"/>
  <c r="AJ164" i="28"/>
  <c r="AJ148" i="28"/>
  <c r="AJ132" i="28"/>
  <c r="AJ68" i="28"/>
  <c r="AJ72" i="28"/>
  <c r="AJ47" i="28"/>
  <c r="AJ58" i="28"/>
  <c r="AJ62" i="28"/>
  <c r="AJ61" i="28"/>
  <c r="AJ57" i="28"/>
  <c r="AJ39" i="28"/>
  <c r="AJ38" i="28"/>
  <c r="AJ41" i="28"/>
  <c r="AJ44" i="28"/>
  <c r="AJ23" i="28"/>
  <c r="AJ34" i="28"/>
  <c r="AJ24" i="28"/>
  <c r="AJ337" i="28"/>
  <c r="AJ332" i="28"/>
  <c r="AJ339" i="28"/>
  <c r="AJ116" i="28"/>
  <c r="AJ100" i="28"/>
  <c r="AJ84" i="28"/>
  <c r="AJ123" i="28"/>
  <c r="AJ107" i="28"/>
  <c r="AJ91" i="28"/>
  <c r="AJ19" i="28"/>
  <c r="AJ118" i="28"/>
  <c r="AJ102" i="28"/>
  <c r="AJ86" i="28"/>
  <c r="AJ125" i="28"/>
  <c r="AJ109" i="28"/>
  <c r="AJ93" i="28"/>
  <c r="AJ21" i="28"/>
  <c r="AJ325" i="28"/>
  <c r="AJ303" i="28"/>
  <c r="AJ282" i="28"/>
  <c r="AJ259" i="28"/>
  <c r="AJ227" i="28"/>
  <c r="AJ195" i="28"/>
  <c r="AJ163" i="28"/>
  <c r="AJ131" i="28"/>
  <c r="AJ313" i="28"/>
  <c r="AJ291" i="28"/>
  <c r="AJ270" i="28"/>
  <c r="AJ242" i="28"/>
  <c r="AJ210" i="28"/>
  <c r="AJ178" i="28"/>
  <c r="AJ146" i="28"/>
  <c r="AJ322" i="28"/>
  <c r="AJ301" i="28"/>
  <c r="AJ279" i="28"/>
  <c r="AJ255" i="28"/>
  <c r="AJ223" i="28"/>
  <c r="AJ191" i="28"/>
  <c r="AJ159" i="28"/>
  <c r="AJ326" i="28"/>
  <c r="AJ305" i="28"/>
  <c r="AJ283" i="28"/>
  <c r="AJ262" i="28"/>
  <c r="AJ230" i="28"/>
  <c r="AJ198" i="28"/>
  <c r="AJ166" i="28"/>
  <c r="AJ134" i="28"/>
  <c r="AJ249" i="28"/>
  <c r="AJ233" i="28"/>
  <c r="AJ217" i="28"/>
  <c r="AJ201" i="28"/>
  <c r="AJ185" i="28"/>
  <c r="AJ169" i="28"/>
  <c r="AJ153" i="28"/>
  <c r="AJ137" i="28"/>
  <c r="AJ320" i="28"/>
  <c r="AJ304" i="28"/>
  <c r="AJ288" i="28"/>
  <c r="AJ272" i="28"/>
  <c r="AJ256" i="28"/>
  <c r="AJ240" i="28"/>
  <c r="AJ224" i="28"/>
  <c r="AJ208" i="28"/>
  <c r="AJ192" i="28"/>
  <c r="AJ176" i="28"/>
  <c r="AJ160" i="28"/>
  <c r="AJ144" i="28"/>
  <c r="AJ129" i="28"/>
  <c r="AJ78" i="28"/>
  <c r="AJ67" i="28"/>
  <c r="AJ71" i="28"/>
  <c r="AJ75" i="28"/>
  <c r="AJ42" i="28"/>
  <c r="AJ55" i="28"/>
  <c r="AJ53" i="28"/>
  <c r="AJ51" i="28"/>
  <c r="AJ54" i="28"/>
  <c r="AJ37" i="28"/>
  <c r="AJ32" i="28"/>
  <c r="AJ40" i="28"/>
  <c r="AJ25" i="28"/>
  <c r="AJ30" i="28"/>
  <c r="AJ335" i="28"/>
  <c r="AJ331" i="28"/>
  <c r="AJ345" i="28"/>
  <c r="AJ112" i="28"/>
  <c r="AJ96" i="28"/>
  <c r="AJ80" i="28"/>
  <c r="AJ119" i="28"/>
  <c r="AJ103" i="28"/>
  <c r="AJ87" i="28"/>
  <c r="AJ15" i="28"/>
  <c r="AJ114" i="28"/>
  <c r="AJ98" i="28"/>
  <c r="AJ82" i="28"/>
  <c r="AJ121" i="28"/>
  <c r="AJ105" i="28"/>
  <c r="AJ89" i="28"/>
  <c r="AJ17" i="28"/>
  <c r="AJ319" i="28"/>
  <c r="AJ298" i="28"/>
  <c r="AJ277" i="28"/>
  <c r="AJ251" i="28"/>
  <c r="AJ219" i="28"/>
  <c r="AJ187" i="28"/>
  <c r="AJ155" i="28"/>
  <c r="AJ329" i="28"/>
  <c r="AJ307" i="28"/>
  <c r="AJ286" i="28"/>
  <c r="AJ265" i="28"/>
  <c r="AJ234" i="28"/>
  <c r="AJ202" i="28"/>
  <c r="AJ170" i="28"/>
  <c r="AJ138" i="28"/>
  <c r="AJ317" i="28"/>
  <c r="AJ295" i="28"/>
  <c r="AJ274" i="28"/>
  <c r="AJ247" i="28"/>
  <c r="AJ215" i="28"/>
  <c r="AJ183" i="28"/>
  <c r="AJ151" i="28"/>
  <c r="AJ321" i="28"/>
  <c r="AJ299" i="28"/>
  <c r="AJ278" i="28"/>
  <c r="AJ254" i="28"/>
  <c r="AJ222" i="28"/>
  <c r="AJ190" i="28"/>
  <c r="AJ158" i="28"/>
  <c r="AJ261" i="28"/>
  <c r="AJ245" i="28"/>
  <c r="AJ229" i="28"/>
  <c r="AJ213" i="28"/>
  <c r="AJ197" i="28"/>
  <c r="AJ181" i="28"/>
  <c r="AJ165" i="28"/>
  <c r="AJ149" i="28"/>
  <c r="AJ133" i="28"/>
  <c r="AJ316" i="28"/>
  <c r="AJ300" i="28"/>
  <c r="AJ284" i="28"/>
  <c r="AJ268" i="28"/>
  <c r="AJ252" i="28"/>
  <c r="AJ236" i="28"/>
  <c r="AJ220" i="28"/>
  <c r="AJ204" i="28"/>
  <c r="AJ188" i="28"/>
  <c r="AJ172" i="28"/>
  <c r="AJ156" i="28"/>
  <c r="AJ140" i="28"/>
  <c r="AJ77" i="28"/>
  <c r="AJ74" i="28"/>
  <c r="AJ66" i="28"/>
  <c r="AJ70" i="28"/>
  <c r="AJ63" i="28"/>
  <c r="AJ69" i="28"/>
  <c r="AJ45" i="28"/>
  <c r="AJ50" i="28"/>
  <c r="AJ49" i="28"/>
  <c r="AJ29" i="28"/>
  <c r="AJ52" i="28"/>
  <c r="AJ36" i="28"/>
  <c r="AJ33" i="28"/>
  <c r="AJ26" i="28"/>
  <c r="AJ334" i="28"/>
  <c r="AJ341" i="28"/>
  <c r="AJ344" i="28"/>
  <c r="AJ342" i="28"/>
  <c r="AJ340" i="28"/>
  <c r="F338" i="28"/>
  <c r="F339" i="28"/>
  <c r="F340" i="28"/>
  <c r="F341" i="28"/>
  <c r="F342" i="28"/>
  <c r="F343" i="28"/>
  <c r="F344" i="28"/>
  <c r="F345" i="28"/>
  <c r="F331" i="28"/>
  <c r="F332" i="28"/>
  <c r="F333" i="28"/>
  <c r="F334" i="28"/>
  <c r="F335" i="28"/>
  <c r="F336" i="28"/>
  <c r="F337" i="28"/>
  <c r="F26" i="28"/>
  <c r="F24" i="28"/>
  <c r="F29" i="28"/>
  <c r="F32" i="28"/>
  <c r="F36" i="28"/>
  <c r="F25" i="28"/>
  <c r="F31" i="28"/>
  <c r="F23" i="28"/>
  <c r="F34" i="28"/>
  <c r="F42" i="28"/>
  <c r="F46" i="28"/>
  <c r="F50" i="28"/>
  <c r="F28" i="28"/>
  <c r="F30" i="28"/>
  <c r="F39" i="28"/>
  <c r="F44" i="28"/>
  <c r="F37" i="28"/>
  <c r="F38" i="28"/>
  <c r="F40" i="28"/>
  <c r="F35" i="28"/>
  <c r="F41" i="28"/>
  <c r="F47" i="28"/>
  <c r="F52" i="28"/>
  <c r="F56" i="28"/>
  <c r="F51" i="28"/>
  <c r="F54" i="28"/>
  <c r="F48" i="28"/>
  <c r="F49" i="28"/>
  <c r="F55" i="28"/>
  <c r="F58" i="28"/>
  <c r="F27" i="28"/>
  <c r="F33" i="28"/>
  <c r="F43" i="28"/>
  <c r="F57" i="28"/>
  <c r="F59" i="28"/>
  <c r="F63" i="28"/>
  <c r="F67" i="28"/>
  <c r="F71" i="28"/>
  <c r="F53" i="28"/>
  <c r="F45" i="28"/>
  <c r="F61" i="28"/>
  <c r="F66" i="28"/>
  <c r="F60" i="28"/>
  <c r="F62" i="28"/>
  <c r="F68" i="28"/>
  <c r="F73" i="28"/>
  <c r="F77" i="28"/>
  <c r="F64" i="28"/>
  <c r="F69" i="28"/>
  <c r="F70" i="28"/>
  <c r="F78" i="28"/>
  <c r="F76" i="28"/>
  <c r="F65" i="28"/>
  <c r="F74" i="28"/>
  <c r="F72" i="28"/>
  <c r="F75" i="28"/>
  <c r="BD11" i="28"/>
  <c r="F129" i="28"/>
  <c r="F130" i="28"/>
  <c r="F134" i="28"/>
  <c r="F138" i="28"/>
  <c r="F142" i="28"/>
  <c r="F146" i="28"/>
  <c r="F150" i="28"/>
  <c r="F154" i="28"/>
  <c r="F158" i="28"/>
  <c r="F162" i="28"/>
  <c r="F166" i="28"/>
  <c r="F170" i="28"/>
  <c r="F174" i="28"/>
  <c r="F178" i="28"/>
  <c r="F182" i="28"/>
  <c r="F186" i="28"/>
  <c r="F190" i="28"/>
  <c r="F194" i="28"/>
  <c r="F198" i="28"/>
  <c r="F202" i="28"/>
  <c r="F206" i="28"/>
  <c r="F210" i="28"/>
  <c r="F214" i="28"/>
  <c r="F218" i="28"/>
  <c r="F222" i="28"/>
  <c r="F226" i="28"/>
  <c r="F230" i="28"/>
  <c r="F234" i="28"/>
  <c r="F238" i="28"/>
  <c r="F242" i="28"/>
  <c r="F246" i="28"/>
  <c r="F250" i="28"/>
  <c r="F254" i="28"/>
  <c r="F258" i="28"/>
  <c r="F262" i="28"/>
  <c r="F266" i="28"/>
  <c r="F132" i="28"/>
  <c r="F136" i="28"/>
  <c r="F140" i="28"/>
  <c r="F144" i="28"/>
  <c r="F148" i="28"/>
  <c r="F152" i="28"/>
  <c r="F156" i="28"/>
  <c r="F160" i="28"/>
  <c r="F164" i="28"/>
  <c r="F168" i="28"/>
  <c r="F172" i="28"/>
  <c r="F176" i="28"/>
  <c r="F180" i="28"/>
  <c r="F184" i="28"/>
  <c r="F188" i="28"/>
  <c r="F192" i="28"/>
  <c r="F196" i="28"/>
  <c r="F200" i="28"/>
  <c r="F204" i="28"/>
  <c r="F208" i="28"/>
  <c r="F212" i="28"/>
  <c r="F216" i="28"/>
  <c r="F220" i="28"/>
  <c r="F224" i="28"/>
  <c r="F228" i="28"/>
  <c r="F232" i="28"/>
  <c r="F236" i="28"/>
  <c r="F240" i="28"/>
  <c r="F244" i="28"/>
  <c r="F248" i="28"/>
  <c r="F252" i="28"/>
  <c r="F256" i="28"/>
  <c r="F260" i="28"/>
  <c r="F264" i="28"/>
  <c r="F268" i="28"/>
  <c r="F272" i="28"/>
  <c r="F276" i="28"/>
  <c r="F280" i="28"/>
  <c r="F284" i="28"/>
  <c r="F288" i="28"/>
  <c r="F292" i="28"/>
  <c r="F296" i="28"/>
  <c r="F300" i="28"/>
  <c r="F304" i="28"/>
  <c r="F308" i="28"/>
  <c r="F312" i="28"/>
  <c r="F316" i="28"/>
  <c r="F320" i="28"/>
  <c r="F324" i="28"/>
  <c r="F328" i="28"/>
  <c r="F133" i="28"/>
  <c r="F137" i="28"/>
  <c r="F141" i="28"/>
  <c r="F145" i="28"/>
  <c r="F149" i="28"/>
  <c r="F153" i="28"/>
  <c r="F157" i="28"/>
  <c r="F161" i="28"/>
  <c r="F165" i="28"/>
  <c r="F169" i="28"/>
  <c r="F173" i="28"/>
  <c r="F177" i="28"/>
  <c r="F181" i="28"/>
  <c r="F185" i="28"/>
  <c r="F189" i="28"/>
  <c r="F193" i="28"/>
  <c r="F197" i="28"/>
  <c r="F201" i="28"/>
  <c r="F205" i="28"/>
  <c r="F209" i="28"/>
  <c r="F213" i="28"/>
  <c r="F217" i="28"/>
  <c r="F221" i="28"/>
  <c r="F225" i="28"/>
  <c r="F229" i="28"/>
  <c r="F233" i="28"/>
  <c r="F237" i="28"/>
  <c r="F241" i="28"/>
  <c r="F245" i="28"/>
  <c r="F249" i="28"/>
  <c r="F253" i="28"/>
  <c r="F257" i="28"/>
  <c r="F261" i="28"/>
  <c r="F318" i="28"/>
  <c r="F139" i="28"/>
  <c r="F155" i="28"/>
  <c r="F171" i="28"/>
  <c r="F187" i="28"/>
  <c r="F203" i="28"/>
  <c r="F219" i="28"/>
  <c r="F235" i="28"/>
  <c r="F251" i="28"/>
  <c r="F265" i="28"/>
  <c r="F271" i="28"/>
  <c r="F277" i="28"/>
  <c r="F282" i="28"/>
  <c r="F287" i="28"/>
  <c r="F293" i="28"/>
  <c r="F298" i="28"/>
  <c r="F303" i="28"/>
  <c r="F309" i="28"/>
  <c r="F314" i="28"/>
  <c r="F319" i="28"/>
  <c r="F325" i="28"/>
  <c r="F330" i="28"/>
  <c r="F143" i="28"/>
  <c r="F159" i="28"/>
  <c r="F175" i="28"/>
  <c r="F191" i="28"/>
  <c r="F207" i="28"/>
  <c r="F223" i="28"/>
  <c r="F239" i="28"/>
  <c r="F255" i="28"/>
  <c r="F267" i="28"/>
  <c r="F273" i="28"/>
  <c r="F278" i="28"/>
  <c r="F283" i="28"/>
  <c r="F289" i="28"/>
  <c r="F294" i="28"/>
  <c r="F299" i="28"/>
  <c r="F305" i="28"/>
  <c r="F310" i="28"/>
  <c r="F315" i="28"/>
  <c r="F321" i="28"/>
  <c r="F326" i="28"/>
  <c r="F131" i="28"/>
  <c r="F147" i="28"/>
  <c r="F163" i="28"/>
  <c r="F179" i="28"/>
  <c r="F195" i="28"/>
  <c r="F211" i="28"/>
  <c r="F227" i="28"/>
  <c r="F243" i="28"/>
  <c r="F259" i="28"/>
  <c r="F269" i="28"/>
  <c r="F274" i="28"/>
  <c r="F279" i="28"/>
  <c r="F285" i="28"/>
  <c r="F290" i="28"/>
  <c r="F295" i="28"/>
  <c r="F301" i="28"/>
  <c r="F306" i="28"/>
  <c r="F311" i="28"/>
  <c r="F317" i="28"/>
  <c r="F322" i="28"/>
  <c r="F327" i="28"/>
  <c r="F135" i="28"/>
  <c r="F151" i="28"/>
  <c r="F167" i="28"/>
  <c r="F183" i="28"/>
  <c r="F199" i="28"/>
  <c r="F215" i="28"/>
  <c r="F231" i="28"/>
  <c r="F247" i="28"/>
  <c r="F263" i="28"/>
  <c r="F270" i="28"/>
  <c r="F275" i="28"/>
  <c r="F281" i="28"/>
  <c r="F286" i="28"/>
  <c r="F291" i="28"/>
  <c r="F297" i="28"/>
  <c r="F302" i="28"/>
  <c r="F307" i="28"/>
  <c r="F313" i="28"/>
  <c r="F323" i="28"/>
  <c r="F329" i="28"/>
  <c r="F14" i="28"/>
  <c r="F95" i="28"/>
  <c r="F92" i="28"/>
  <c r="F100" i="28"/>
  <c r="F108" i="28"/>
  <c r="F116" i="28"/>
  <c r="F124" i="28"/>
  <c r="F17" i="28"/>
  <c r="F21" i="28"/>
  <c r="F81" i="28"/>
  <c r="F85" i="28"/>
  <c r="F89" i="28"/>
  <c r="F93" i="28"/>
  <c r="F97" i="28"/>
  <c r="F101" i="28"/>
  <c r="F105" i="28"/>
  <c r="F109" i="28"/>
  <c r="F113" i="28"/>
  <c r="F117" i="28"/>
  <c r="F121" i="28"/>
  <c r="F125" i="28"/>
  <c r="F18" i="28"/>
  <c r="F22" i="28"/>
  <c r="F82" i="28"/>
  <c r="F86" i="28"/>
  <c r="F90" i="28"/>
  <c r="F94" i="28"/>
  <c r="F98" i="28"/>
  <c r="F102" i="28"/>
  <c r="F106" i="28"/>
  <c r="F110" i="28"/>
  <c r="F114" i="28"/>
  <c r="F118" i="28"/>
  <c r="F122" i="28"/>
  <c r="F126" i="28"/>
  <c r="F15" i="28"/>
  <c r="F19" i="28"/>
  <c r="F79" i="28"/>
  <c r="F83" i="28"/>
  <c r="F87" i="28"/>
  <c r="F91" i="28"/>
  <c r="F99" i="28"/>
  <c r="F103" i="28"/>
  <c r="F107" i="28"/>
  <c r="F111" i="28"/>
  <c r="F115" i="28"/>
  <c r="F119" i="28"/>
  <c r="F123" i="28"/>
  <c r="F16" i="28"/>
  <c r="F20" i="28"/>
  <c r="F80" i="28"/>
  <c r="F84" i="28"/>
  <c r="F88" i="28"/>
  <c r="F96" i="28"/>
  <c r="F104" i="28"/>
  <c r="F112" i="28"/>
  <c r="F120" i="28"/>
  <c r="AZ10" i="28"/>
  <c r="BA129" i="28"/>
  <c r="BH10" i="28"/>
  <c r="BI129" i="28"/>
  <c r="BF10" i="28"/>
  <c r="BG129" i="28"/>
  <c r="BJ10" i="28"/>
  <c r="BK129" i="28"/>
  <c r="BJ9" i="28"/>
  <c r="BJ11" i="28" s="1"/>
  <c r="BK14" i="28"/>
  <c r="AZ9" i="28"/>
  <c r="BA14" i="28"/>
  <c r="BH9" i="28"/>
  <c r="BH11" i="28" s="1"/>
  <c r="BI14" i="28"/>
  <c r="BF9" i="28"/>
  <c r="BG14" i="28"/>
  <c r="F14" i="56"/>
  <c r="G14" i="56" l="1"/>
  <c r="BF11" i="28"/>
  <c r="D8" i="28"/>
  <c r="H14" i="56"/>
  <c r="D338" i="28" l="1"/>
  <c r="D340" i="28"/>
  <c r="D344" i="28"/>
  <c r="D341" i="28"/>
  <c r="D345" i="28"/>
  <c r="D342" i="28"/>
  <c r="D339" i="28"/>
  <c r="D343" i="28"/>
  <c r="D331" i="28"/>
  <c r="D332" i="28"/>
  <c r="D333" i="28"/>
  <c r="D334" i="28"/>
  <c r="D335" i="28"/>
  <c r="D337" i="28"/>
  <c r="D336" i="28"/>
  <c r="D24" i="28"/>
  <c r="D28" i="28"/>
  <c r="D26" i="28"/>
  <c r="D30" i="28"/>
  <c r="D34" i="28"/>
  <c r="D38" i="28"/>
  <c r="D23" i="28"/>
  <c r="D33" i="28"/>
  <c r="D27" i="28"/>
  <c r="D31" i="28"/>
  <c r="D36" i="28"/>
  <c r="D40" i="28"/>
  <c r="D44" i="28"/>
  <c r="D48" i="28"/>
  <c r="D52" i="28"/>
  <c r="D32" i="28"/>
  <c r="D37" i="28"/>
  <c r="D41" i="28"/>
  <c r="D46" i="28"/>
  <c r="D25" i="28"/>
  <c r="D29" i="28"/>
  <c r="D35" i="28"/>
  <c r="D43" i="28"/>
  <c r="D49" i="28"/>
  <c r="D54" i="28"/>
  <c r="D56" i="28"/>
  <c r="D59" i="28"/>
  <c r="D47" i="28"/>
  <c r="D57" i="28"/>
  <c r="D60" i="28"/>
  <c r="D39" i="28"/>
  <c r="D45" i="28"/>
  <c r="D53" i="28"/>
  <c r="D61" i="28"/>
  <c r="D65" i="28"/>
  <c r="D69" i="28"/>
  <c r="D62" i="28"/>
  <c r="D63" i="28"/>
  <c r="D51" i="28"/>
  <c r="D55" i="28"/>
  <c r="D58" i="28"/>
  <c r="D64" i="28"/>
  <c r="D70" i="28"/>
  <c r="D75" i="28"/>
  <c r="D42" i="28"/>
  <c r="D50" i="28"/>
  <c r="D66" i="28"/>
  <c r="D67" i="28"/>
  <c r="D68" i="28"/>
  <c r="D73" i="28"/>
  <c r="D74" i="28"/>
  <c r="D78" i="28"/>
  <c r="D71" i="28"/>
  <c r="D72" i="28"/>
  <c r="D76" i="28"/>
  <c r="D77" i="28"/>
  <c r="D129" i="28"/>
  <c r="D132" i="28"/>
  <c r="D136" i="28"/>
  <c r="D140" i="28"/>
  <c r="D144" i="28"/>
  <c r="D148" i="28"/>
  <c r="D152" i="28"/>
  <c r="D156" i="28"/>
  <c r="D160" i="28"/>
  <c r="D164" i="28"/>
  <c r="D168" i="28"/>
  <c r="D172" i="28"/>
  <c r="D176" i="28"/>
  <c r="D180" i="28"/>
  <c r="D184" i="28"/>
  <c r="D188" i="28"/>
  <c r="D192" i="28"/>
  <c r="D196" i="28"/>
  <c r="D200" i="28"/>
  <c r="D204" i="28"/>
  <c r="D208" i="28"/>
  <c r="D212" i="28"/>
  <c r="D216" i="28"/>
  <c r="D220" i="28"/>
  <c r="D224" i="28"/>
  <c r="D228" i="28"/>
  <c r="D232" i="28"/>
  <c r="D236" i="28"/>
  <c r="D240" i="28"/>
  <c r="D244" i="28"/>
  <c r="D248" i="28"/>
  <c r="D252" i="28"/>
  <c r="D256" i="28"/>
  <c r="D260" i="28"/>
  <c r="D264" i="28"/>
  <c r="D268" i="28"/>
  <c r="D272" i="28"/>
  <c r="D276" i="28"/>
  <c r="D280" i="28"/>
  <c r="D284" i="28"/>
  <c r="D288" i="28"/>
  <c r="D292" i="28"/>
  <c r="D296" i="28"/>
  <c r="D300" i="28"/>
  <c r="D304" i="28"/>
  <c r="D308" i="28"/>
  <c r="D312" i="28"/>
  <c r="D316" i="28"/>
  <c r="D320" i="28"/>
  <c r="D324" i="28"/>
  <c r="D328" i="28"/>
  <c r="D133" i="28"/>
  <c r="D137" i="28"/>
  <c r="D141" i="28"/>
  <c r="D145" i="28"/>
  <c r="D149" i="28"/>
  <c r="D153" i="28"/>
  <c r="D157" i="28"/>
  <c r="D161" i="28"/>
  <c r="D165" i="28"/>
  <c r="D169" i="28"/>
  <c r="D173" i="28"/>
  <c r="D177" i="28"/>
  <c r="D181" i="28"/>
  <c r="D185" i="28"/>
  <c r="D189" i="28"/>
  <c r="D193" i="28"/>
  <c r="D197" i="28"/>
  <c r="D201" i="28"/>
  <c r="D205" i="28"/>
  <c r="D209" i="28"/>
  <c r="D213" i="28"/>
  <c r="D217" i="28"/>
  <c r="D221" i="28"/>
  <c r="D225" i="28"/>
  <c r="D229" i="28"/>
  <c r="D233" i="28"/>
  <c r="D237" i="28"/>
  <c r="D241" i="28"/>
  <c r="D245" i="28"/>
  <c r="D249" i="28"/>
  <c r="D253" i="28"/>
  <c r="D257" i="28"/>
  <c r="D261" i="28"/>
  <c r="D134" i="28"/>
  <c r="D142" i="28"/>
  <c r="D150" i="28"/>
  <c r="D158" i="28"/>
  <c r="D166" i="28"/>
  <c r="D174" i="28"/>
  <c r="D182" i="28"/>
  <c r="D190" i="28"/>
  <c r="D198" i="28"/>
  <c r="D206" i="28"/>
  <c r="D214" i="28"/>
  <c r="D222" i="28"/>
  <c r="D230" i="28"/>
  <c r="D238" i="28"/>
  <c r="D246" i="28"/>
  <c r="D254" i="28"/>
  <c r="D262" i="28"/>
  <c r="D267" i="28"/>
  <c r="D273" i="28"/>
  <c r="D278" i="28"/>
  <c r="D283" i="28"/>
  <c r="D289" i="28"/>
  <c r="D294" i="28"/>
  <c r="D299" i="28"/>
  <c r="D305" i="28"/>
  <c r="D310" i="28"/>
  <c r="D315" i="28"/>
  <c r="D321" i="28"/>
  <c r="D326" i="28"/>
  <c r="D135" i="28"/>
  <c r="D143" i="28"/>
  <c r="D151" i="28"/>
  <c r="D159" i="28"/>
  <c r="D167" i="28"/>
  <c r="D175" i="28"/>
  <c r="D183" i="28"/>
  <c r="D191" i="28"/>
  <c r="D199" i="28"/>
  <c r="D207" i="28"/>
  <c r="D215" i="28"/>
  <c r="D223" i="28"/>
  <c r="D231" i="28"/>
  <c r="D239" i="28"/>
  <c r="D247" i="28"/>
  <c r="D255" i="28"/>
  <c r="D263" i="28"/>
  <c r="D269" i="28"/>
  <c r="D274" i="28"/>
  <c r="D279" i="28"/>
  <c r="D285" i="28"/>
  <c r="D290" i="28"/>
  <c r="D295" i="28"/>
  <c r="D301" i="28"/>
  <c r="D306" i="28"/>
  <c r="D311" i="28"/>
  <c r="D317" i="28"/>
  <c r="D322" i="28"/>
  <c r="D327" i="28"/>
  <c r="D130" i="28"/>
  <c r="D138" i="28"/>
  <c r="D146" i="28"/>
  <c r="D154" i="28"/>
  <c r="D162" i="28"/>
  <c r="D170" i="28"/>
  <c r="D178" i="28"/>
  <c r="D186" i="28"/>
  <c r="D194" i="28"/>
  <c r="D202" i="28"/>
  <c r="D210" i="28"/>
  <c r="D218" i="28"/>
  <c r="D226" i="28"/>
  <c r="D234" i="28"/>
  <c r="D242" i="28"/>
  <c r="D250" i="28"/>
  <c r="D258" i="28"/>
  <c r="D265" i="28"/>
  <c r="D270" i="28"/>
  <c r="D275" i="28"/>
  <c r="D281" i="28"/>
  <c r="D286" i="28"/>
  <c r="D291" i="28"/>
  <c r="D297" i="28"/>
  <c r="D302" i="28"/>
  <c r="D307" i="28"/>
  <c r="D313" i="28"/>
  <c r="D318" i="28"/>
  <c r="D323" i="28"/>
  <c r="D329" i="28"/>
  <c r="D131" i="28"/>
  <c r="D139" i="28"/>
  <c r="D147" i="28"/>
  <c r="D155" i="28"/>
  <c r="D163" i="28"/>
  <c r="D171" i="28"/>
  <c r="D179" i="28"/>
  <c r="D187" i="28"/>
  <c r="D195" i="28"/>
  <c r="D203" i="28"/>
  <c r="D211" i="28"/>
  <c r="D219" i="28"/>
  <c r="D227" i="28"/>
  <c r="D235" i="28"/>
  <c r="D243" i="28"/>
  <c r="D251" i="28"/>
  <c r="D259" i="28"/>
  <c r="D266" i="28"/>
  <c r="D271" i="28"/>
  <c r="D277" i="28"/>
  <c r="D282" i="28"/>
  <c r="D287" i="28"/>
  <c r="D293" i="28"/>
  <c r="D298" i="28"/>
  <c r="D303" i="28"/>
  <c r="D309" i="28"/>
  <c r="D314" i="28"/>
  <c r="D319" i="28"/>
  <c r="D325" i="28"/>
  <c r="D330" i="28"/>
  <c r="D14" i="28"/>
  <c r="D17" i="28"/>
  <c r="D21" i="28"/>
  <c r="D81" i="28"/>
  <c r="D85" i="28"/>
  <c r="D89" i="28"/>
  <c r="D93" i="28"/>
  <c r="D97" i="28"/>
  <c r="D101" i="28"/>
  <c r="D105" i="28"/>
  <c r="D109" i="28"/>
  <c r="D113" i="28"/>
  <c r="D117" i="28"/>
  <c r="D121" i="28"/>
  <c r="D125" i="28"/>
  <c r="D18" i="28"/>
  <c r="D22" i="28"/>
  <c r="D82" i="28"/>
  <c r="D86" i="28"/>
  <c r="D90" i="28"/>
  <c r="D94" i="28"/>
  <c r="D98" i="28"/>
  <c r="D102" i="28"/>
  <c r="D106" i="28"/>
  <c r="D110" i="28"/>
  <c r="D114" i="28"/>
  <c r="D118" i="28"/>
  <c r="D122" i="28"/>
  <c r="D126" i="28"/>
  <c r="D15" i="28"/>
  <c r="D19" i="28"/>
  <c r="D79" i="28"/>
  <c r="D83" i="28"/>
  <c r="D87" i="28"/>
  <c r="D91" i="28"/>
  <c r="D95" i="28"/>
  <c r="D99" i="28"/>
  <c r="D103" i="28"/>
  <c r="D107" i="28"/>
  <c r="D111" i="28"/>
  <c r="D115" i="28"/>
  <c r="D119" i="28"/>
  <c r="D123" i="28"/>
  <c r="D16" i="28"/>
  <c r="D20" i="28"/>
  <c r="D80" i="28"/>
  <c r="D84" i="28"/>
  <c r="D88" i="28"/>
  <c r="D92" i="28"/>
  <c r="D96" i="28"/>
  <c r="D100" i="28"/>
  <c r="D104" i="28"/>
  <c r="D108" i="28"/>
  <c r="D112" i="28"/>
  <c r="D116" i="28"/>
  <c r="D120" i="28"/>
  <c r="D124" i="28"/>
  <c r="AS20" i="28" l="1"/>
  <c r="AS85" i="28"/>
  <c r="AS83" i="28"/>
  <c r="AS101" i="28"/>
  <c r="AS104" i="28"/>
  <c r="AS88" i="28"/>
  <c r="AS16" i="28"/>
  <c r="AS95" i="28"/>
  <c r="AS79" i="28"/>
  <c r="AS90" i="28"/>
  <c r="AS18" i="28"/>
  <c r="AS97" i="28"/>
  <c r="AS81" i="28"/>
  <c r="AS99" i="28"/>
  <c r="AS22" i="28"/>
  <c r="AS14" i="28"/>
  <c r="AS100" i="28"/>
  <c r="AS84" i="28"/>
  <c r="AS91" i="28"/>
  <c r="AS19" i="28"/>
  <c r="AS102" i="28"/>
  <c r="AS86" i="28"/>
  <c r="AS93" i="28"/>
  <c r="AS21" i="28"/>
  <c r="AR10" i="28"/>
  <c r="K34" i="56" s="1"/>
  <c r="AS92" i="28"/>
  <c r="AS94" i="28"/>
  <c r="AS96" i="28"/>
  <c r="AS80" i="28"/>
  <c r="AS103" i="28"/>
  <c r="AS87" i="28"/>
  <c r="AS15" i="28"/>
  <c r="AS98" i="28"/>
  <c r="AS82" i="28"/>
  <c r="AS89" i="28"/>
  <c r="AS17" i="28"/>
  <c r="AR9" i="28" l="1"/>
  <c r="W20" i="28"/>
  <c r="U20" i="28"/>
  <c r="AA20" i="28"/>
  <c r="AO20" i="28"/>
  <c r="AW20" i="28"/>
  <c r="W296" i="28"/>
  <c r="U296" i="28"/>
  <c r="AA296" i="28"/>
  <c r="AO296" i="28"/>
  <c r="AW296" i="28"/>
  <c r="W256" i="28"/>
  <c r="AA256" i="28"/>
  <c r="U256" i="28"/>
  <c r="AO256" i="28"/>
  <c r="AW256" i="28"/>
  <c r="U236" i="28"/>
  <c r="W236" i="28"/>
  <c r="AA236" i="28"/>
  <c r="AW236" i="28"/>
  <c r="AO236" i="28"/>
  <c r="W292" i="28"/>
  <c r="U292" i="28"/>
  <c r="AA292" i="28"/>
  <c r="AO292" i="28"/>
  <c r="AW292" i="28"/>
  <c r="U252" i="28"/>
  <c r="W252" i="28"/>
  <c r="AA252" i="28"/>
  <c r="AW252" i="28"/>
  <c r="AO252" i="28"/>
  <c r="W259" i="28"/>
  <c r="U259" i="28"/>
  <c r="AA259" i="28"/>
  <c r="AW259" i="28"/>
  <c r="AO259" i="28"/>
  <c r="AA272" i="28"/>
  <c r="U272" i="28"/>
  <c r="W272" i="28"/>
  <c r="AO272" i="28"/>
  <c r="AW272" i="28"/>
  <c r="W277" i="28"/>
  <c r="U277" i="28"/>
  <c r="AA277" i="28"/>
  <c r="AW277" i="28"/>
  <c r="AO277" i="28"/>
  <c r="W238" i="28"/>
  <c r="U238" i="28"/>
  <c r="AA238" i="28"/>
  <c r="AW238" i="28"/>
  <c r="AO238" i="28"/>
  <c r="U87" i="28"/>
  <c r="W87" i="28"/>
  <c r="AA87" i="28"/>
  <c r="AO87" i="28"/>
  <c r="AW87" i="28"/>
  <c r="U98" i="28"/>
  <c r="W98" i="28"/>
  <c r="AA98" i="28"/>
  <c r="AO98" i="28"/>
  <c r="AW98" i="28"/>
  <c r="U85" i="28"/>
  <c r="W85" i="28"/>
  <c r="AA85" i="28"/>
  <c r="AO85" i="28"/>
  <c r="AW85" i="28"/>
  <c r="W90" i="28"/>
  <c r="U90" i="28"/>
  <c r="AA90" i="28"/>
  <c r="AO90" i="28"/>
  <c r="AW90" i="28"/>
  <c r="U91" i="28"/>
  <c r="W91" i="28"/>
  <c r="AA91" i="28"/>
  <c r="AO91" i="28"/>
  <c r="AW91" i="28"/>
  <c r="U82" i="28"/>
  <c r="W82" i="28"/>
  <c r="AA82" i="28"/>
  <c r="AO82" i="28"/>
  <c r="AW82" i="28"/>
  <c r="W102" i="28"/>
  <c r="AA102" i="28"/>
  <c r="U102" i="28"/>
  <c r="AO102" i="28"/>
  <c r="AW102" i="28"/>
  <c r="W95" i="28"/>
  <c r="U95" i="28"/>
  <c r="AA95" i="28"/>
  <c r="AO95" i="28"/>
  <c r="AW95" i="28"/>
  <c r="W100" i="28"/>
  <c r="AA100" i="28"/>
  <c r="U100" i="28"/>
  <c r="AO100" i="28"/>
  <c r="AW100" i="28"/>
  <c r="U93" i="28"/>
  <c r="W93" i="28"/>
  <c r="AA93" i="28"/>
  <c r="AO93" i="28"/>
  <c r="AW93" i="28"/>
  <c r="U86" i="28"/>
  <c r="W86" i="28"/>
  <c r="AA86" i="28"/>
  <c r="AW86" i="28"/>
  <c r="AO86" i="28"/>
  <c r="W97" i="28"/>
  <c r="U97" i="28"/>
  <c r="AA97" i="28"/>
  <c r="AO97" i="28"/>
  <c r="AW97" i="28"/>
  <c r="U317" i="28"/>
  <c r="W317" i="28"/>
  <c r="AA317" i="28"/>
  <c r="AW317" i="28"/>
  <c r="AO317" i="28"/>
  <c r="W312" i="28"/>
  <c r="U312" i="28"/>
  <c r="AA312" i="28"/>
  <c r="AO312" i="28"/>
  <c r="AW312" i="28"/>
  <c r="U309" i="28"/>
  <c r="W309" i="28"/>
  <c r="AA309" i="28"/>
  <c r="AW309" i="28"/>
  <c r="AO309" i="28"/>
  <c r="W268" i="28"/>
  <c r="U268" i="28"/>
  <c r="AA268" i="28"/>
  <c r="AW268" i="28"/>
  <c r="AO268" i="28"/>
  <c r="AA257" i="28"/>
  <c r="U257" i="28"/>
  <c r="W257" i="28"/>
  <c r="AO257" i="28"/>
  <c r="AW257" i="28"/>
  <c r="W330" i="28"/>
  <c r="AA330" i="28"/>
  <c r="U330" i="28"/>
  <c r="AO330" i="28"/>
  <c r="AW330" i="28"/>
  <c r="U289" i="28"/>
  <c r="W289" i="28"/>
  <c r="AA289" i="28"/>
  <c r="AW289" i="28"/>
  <c r="AO289" i="28"/>
  <c r="U295" i="28"/>
  <c r="W295" i="28"/>
  <c r="AA295" i="28"/>
  <c r="AW295" i="28"/>
  <c r="AO295" i="28"/>
  <c r="U294" i="28"/>
  <c r="W294" i="28"/>
  <c r="AA294" i="28"/>
  <c r="AO294" i="28"/>
  <c r="AW294" i="28"/>
  <c r="W278" i="28"/>
  <c r="U278" i="28"/>
  <c r="AA278" i="28"/>
  <c r="AW278" i="28"/>
  <c r="AO278" i="28"/>
  <c r="W239" i="28"/>
  <c r="U239" i="28"/>
  <c r="AA239" i="28"/>
  <c r="AW239" i="28"/>
  <c r="AO239" i="28"/>
  <c r="U253" i="28"/>
  <c r="W253" i="28"/>
  <c r="AA253" i="28"/>
  <c r="AW253" i="28"/>
  <c r="AO253" i="28"/>
  <c r="W230" i="28"/>
  <c r="U230" i="28"/>
  <c r="AA230" i="28"/>
  <c r="AW230" i="28"/>
  <c r="AO230" i="28"/>
  <c r="U307" i="28"/>
  <c r="W307" i="28"/>
  <c r="AA307" i="28"/>
  <c r="AO307" i="28"/>
  <c r="AW307" i="28"/>
  <c r="U302" i="28"/>
  <c r="W302" i="28"/>
  <c r="AA302" i="28"/>
  <c r="AO302" i="28"/>
  <c r="AW302" i="28"/>
  <c r="W291" i="28"/>
  <c r="U291" i="28"/>
  <c r="AA291" i="28"/>
  <c r="AO291" i="28"/>
  <c r="AW291" i="28"/>
  <c r="W290" i="28"/>
  <c r="U290" i="28"/>
  <c r="AA290" i="28"/>
  <c r="AO290" i="28"/>
  <c r="AW290" i="28"/>
  <c r="U274" i="28"/>
  <c r="AA274" i="28"/>
  <c r="W274" i="28"/>
  <c r="AO274" i="28"/>
  <c r="AW274" i="28"/>
  <c r="W265" i="28"/>
  <c r="U265" i="28"/>
  <c r="AA265" i="28"/>
  <c r="AW265" i="28"/>
  <c r="AO265" i="28"/>
  <c r="AA258" i="28"/>
  <c r="U258" i="28"/>
  <c r="W258" i="28"/>
  <c r="AO258" i="28"/>
  <c r="AW258" i="28"/>
  <c r="W249" i="28"/>
  <c r="U249" i="28"/>
  <c r="AA249" i="28"/>
  <c r="AO249" i="28"/>
  <c r="AW249" i="28"/>
  <c r="W226" i="28"/>
  <c r="AA226" i="28"/>
  <c r="U226" i="28"/>
  <c r="AO226" i="28"/>
  <c r="AW226" i="28"/>
  <c r="W250" i="28"/>
  <c r="U250" i="28"/>
  <c r="AA250" i="28"/>
  <c r="AW250" i="28"/>
  <c r="AO250" i="28"/>
  <c r="W235" i="28"/>
  <c r="AA235" i="28"/>
  <c r="U235" i="28"/>
  <c r="AO235" i="28"/>
  <c r="AW235" i="28"/>
  <c r="W321" i="28"/>
  <c r="AA321" i="28"/>
  <c r="U321" i="28"/>
  <c r="AW321" i="28"/>
  <c r="AO321" i="28"/>
  <c r="W286" i="28"/>
  <c r="U286" i="28"/>
  <c r="AA286" i="28"/>
  <c r="AW286" i="28"/>
  <c r="AO286" i="28"/>
  <c r="W270" i="28"/>
  <c r="U270" i="28"/>
  <c r="AA270" i="28"/>
  <c r="AW270" i="28"/>
  <c r="AO270" i="28"/>
  <c r="W261" i="28"/>
  <c r="U261" i="28"/>
  <c r="AA261" i="28"/>
  <c r="AO261" i="28"/>
  <c r="AW261" i="28"/>
  <c r="W254" i="28"/>
  <c r="U254" i="28"/>
  <c r="AA254" i="28"/>
  <c r="AW254" i="28"/>
  <c r="AO254" i="28"/>
  <c r="W245" i="28"/>
  <c r="AA245" i="28"/>
  <c r="U245" i="28"/>
  <c r="AW245" i="28"/>
  <c r="AO245" i="28"/>
  <c r="W222" i="28"/>
  <c r="U222" i="28"/>
  <c r="AA222" i="28"/>
  <c r="AW222" i="28"/>
  <c r="AO222" i="28"/>
  <c r="U18" i="28"/>
  <c r="W18" i="28"/>
  <c r="AA18" i="28"/>
  <c r="AO18" i="28"/>
  <c r="AW18" i="28"/>
  <c r="W81" i="28"/>
  <c r="U81" i="28"/>
  <c r="AA81" i="28"/>
  <c r="AO81" i="28"/>
  <c r="AW81" i="28"/>
  <c r="W219" i="28"/>
  <c r="U219" i="28"/>
  <c r="AA219" i="28"/>
  <c r="AO219" i="28"/>
  <c r="AW219" i="28"/>
  <c r="U314" i="28"/>
  <c r="AA314" i="28"/>
  <c r="W314" i="28"/>
  <c r="AO314" i="28"/>
  <c r="AW314" i="28"/>
  <c r="U279" i="28"/>
  <c r="W279" i="28"/>
  <c r="AA279" i="28"/>
  <c r="AW279" i="28"/>
  <c r="AO279" i="28"/>
  <c r="AA246" i="28"/>
  <c r="U246" i="28"/>
  <c r="W246" i="28"/>
  <c r="AO246" i="28"/>
  <c r="AW246" i="28"/>
  <c r="U301" i="28"/>
  <c r="W301" i="28"/>
  <c r="AA301" i="28"/>
  <c r="AW301" i="28"/>
  <c r="AO301" i="28"/>
  <c r="W242" i="28"/>
  <c r="U242" i="28"/>
  <c r="AA242" i="28"/>
  <c r="AW242" i="28"/>
  <c r="AO242" i="28"/>
  <c r="W234" i="28"/>
  <c r="U234" i="28"/>
  <c r="AA234" i="28"/>
  <c r="AW234" i="28"/>
  <c r="AO234" i="28"/>
  <c r="W319" i="28"/>
  <c r="U319" i="28"/>
  <c r="AA319" i="28"/>
  <c r="AO319" i="28"/>
  <c r="AW319" i="28"/>
  <c r="W271" i="28"/>
  <c r="U271" i="28"/>
  <c r="AA271" i="28"/>
  <c r="AO271" i="28"/>
  <c r="AW271" i="28"/>
  <c r="W248" i="28"/>
  <c r="U248" i="28"/>
  <c r="AA248" i="28"/>
  <c r="AO248" i="28"/>
  <c r="AW248" i="28"/>
  <c r="U15" i="28"/>
  <c r="W15" i="28"/>
  <c r="AA15" i="28"/>
  <c r="AO15" i="28"/>
  <c r="AW15" i="28"/>
  <c r="U17" i="28"/>
  <c r="W17" i="28"/>
  <c r="AA17" i="28"/>
  <c r="AW17" i="28"/>
  <c r="AO17" i="28"/>
  <c r="AA19" i="28"/>
  <c r="U19" i="28"/>
  <c r="W19" i="28"/>
  <c r="AO19" i="28"/>
  <c r="AW19" i="28"/>
  <c r="AA21" i="28"/>
  <c r="U21" i="28"/>
  <c r="W21" i="28"/>
  <c r="AO21" i="28"/>
  <c r="AW21" i="28"/>
  <c r="W79" i="28"/>
  <c r="U79" i="28"/>
  <c r="AA79" i="28"/>
  <c r="AO79" i="28"/>
  <c r="AW79" i="28"/>
  <c r="U80" i="28"/>
  <c r="W80" i="28"/>
  <c r="AA80" i="28"/>
  <c r="AO80" i="28"/>
  <c r="AW80" i="28"/>
  <c r="U318" i="28"/>
  <c r="W318" i="28"/>
  <c r="AA318" i="28"/>
  <c r="AW318" i="28"/>
  <c r="AO318" i="28"/>
  <c r="U300" i="28"/>
  <c r="W300" i="28"/>
  <c r="AA300" i="28"/>
  <c r="AW300" i="28"/>
  <c r="AO300" i="28"/>
  <c r="U267" i="28"/>
  <c r="AA267" i="28"/>
  <c r="W267" i="28"/>
  <c r="AO267" i="28"/>
  <c r="AW267" i="28"/>
  <c r="U273" i="28"/>
  <c r="W273" i="28"/>
  <c r="AA273" i="28"/>
  <c r="AW273" i="28"/>
  <c r="AO273" i="28"/>
  <c r="U244" i="28"/>
  <c r="W244" i="28"/>
  <c r="AA244" i="28"/>
  <c r="AO244" i="28"/>
  <c r="AW244" i="28"/>
  <c r="U316" i="28"/>
  <c r="W316" i="28"/>
  <c r="AA316" i="28"/>
  <c r="AW316" i="28"/>
  <c r="AO316" i="28"/>
  <c r="W311" i="28"/>
  <c r="U311" i="28"/>
  <c r="AA311" i="28"/>
  <c r="AO311" i="28"/>
  <c r="AW311" i="28"/>
  <c r="U306" i="28"/>
  <c r="AA306" i="28"/>
  <c r="W306" i="28"/>
  <c r="AO306" i="28"/>
  <c r="AW306" i="28"/>
  <c r="W269" i="28"/>
  <c r="U269" i="28"/>
  <c r="AA269" i="28"/>
  <c r="AW269" i="28"/>
  <c r="AO269" i="28"/>
  <c r="U240" i="28"/>
  <c r="W240" i="28"/>
  <c r="AA240" i="28"/>
  <c r="AO240" i="28"/>
  <c r="AW240" i="28"/>
  <c r="W231" i="28"/>
  <c r="AA231" i="28"/>
  <c r="U231" i="28"/>
  <c r="AW231" i="28"/>
  <c r="AO231" i="28"/>
  <c r="W329" i="28"/>
  <c r="AA329" i="28"/>
  <c r="U329" i="28"/>
  <c r="AW329" i="28"/>
  <c r="AO329" i="28"/>
  <c r="W326" i="28"/>
  <c r="U326" i="28"/>
  <c r="AA326" i="28"/>
  <c r="AW326" i="28"/>
  <c r="AO326" i="28"/>
  <c r="W285" i="28"/>
  <c r="U285" i="28"/>
  <c r="AA285" i="28"/>
  <c r="AW285" i="28"/>
  <c r="AO285" i="28"/>
  <c r="U281" i="28"/>
  <c r="W281" i="28"/>
  <c r="AA281" i="28"/>
  <c r="AW281" i="28"/>
  <c r="AO281" i="28"/>
  <c r="U227" i="28"/>
  <c r="W227" i="28"/>
  <c r="AA227" i="28"/>
  <c r="AW227" i="28"/>
  <c r="AO227" i="28"/>
  <c r="W283" i="28"/>
  <c r="U283" i="28"/>
  <c r="AA283" i="28"/>
  <c r="AO283" i="28"/>
  <c r="AW283" i="28"/>
  <c r="W328" i="28"/>
  <c r="U328" i="28"/>
  <c r="AA328" i="28"/>
  <c r="AW328" i="28"/>
  <c r="AO328" i="28"/>
  <c r="W322" i="28"/>
  <c r="AA322" i="28"/>
  <c r="U322" i="28"/>
  <c r="AO322" i="28"/>
  <c r="AW322" i="28"/>
  <c r="W298" i="28"/>
  <c r="U298" i="28"/>
  <c r="AA298" i="28"/>
  <c r="AO298" i="28"/>
  <c r="AW298" i="28"/>
  <c r="U304" i="28"/>
  <c r="W304" i="28"/>
  <c r="AA304" i="28"/>
  <c r="AW304" i="28"/>
  <c r="AO304" i="28"/>
  <c r="U287" i="28"/>
  <c r="W287" i="28"/>
  <c r="AA287" i="28"/>
  <c r="AW287" i="28"/>
  <c r="AO287" i="28"/>
  <c r="W263" i="28"/>
  <c r="U263" i="28"/>
  <c r="AA263" i="28"/>
  <c r="AW263" i="28"/>
  <c r="AO263" i="28"/>
  <c r="W223" i="28"/>
  <c r="AA223" i="28"/>
  <c r="U223" i="28"/>
  <c r="AO223" i="28"/>
  <c r="AW223" i="28"/>
  <c r="U229" i="28"/>
  <c r="AA229" i="28"/>
  <c r="W229" i="28"/>
  <c r="AO229" i="28"/>
  <c r="AW229" i="28"/>
  <c r="U16" i="28"/>
  <c r="W16" i="28"/>
  <c r="AA16" i="28"/>
  <c r="AO16" i="28"/>
  <c r="AW16" i="28"/>
  <c r="W22" i="28"/>
  <c r="U22" i="28"/>
  <c r="AA22" i="28"/>
  <c r="AO22" i="28"/>
  <c r="AW22" i="28"/>
  <c r="U308" i="28"/>
  <c r="W308" i="28"/>
  <c r="AA308" i="28"/>
  <c r="AO308" i="28"/>
  <c r="AW308" i="28"/>
  <c r="AA255" i="28"/>
  <c r="U255" i="28"/>
  <c r="W255" i="28"/>
  <c r="AO255" i="28"/>
  <c r="AW255" i="28"/>
  <c r="U225" i="28"/>
  <c r="W225" i="28"/>
  <c r="AA225" i="28"/>
  <c r="AW225" i="28"/>
  <c r="AO225" i="28"/>
  <c r="U310" i="28"/>
  <c r="W310" i="28"/>
  <c r="AA310" i="28"/>
  <c r="AW310" i="28"/>
  <c r="AO310" i="28"/>
  <c r="U275" i="28"/>
  <c r="AA275" i="28"/>
  <c r="W275" i="28"/>
  <c r="AO275" i="28"/>
  <c r="AW275" i="28"/>
  <c r="U221" i="28"/>
  <c r="W221" i="28"/>
  <c r="AA221" i="28"/>
  <c r="AW221" i="28"/>
  <c r="AO221" i="28"/>
  <c r="W324" i="28"/>
  <c r="AA324" i="28"/>
  <c r="U324" i="28"/>
  <c r="AW324" i="28"/>
  <c r="AO324" i="28"/>
  <c r="U288" i="28"/>
  <c r="W288" i="28"/>
  <c r="AA288" i="28"/>
  <c r="AW288" i="28"/>
  <c r="AO288" i="28"/>
  <c r="U103" i="28"/>
  <c r="W103" i="28"/>
  <c r="AA103" i="28"/>
  <c r="AO103" i="28"/>
  <c r="AW103" i="28"/>
  <c r="W92" i="28"/>
  <c r="U92" i="28"/>
  <c r="AA92" i="28"/>
  <c r="AO92" i="28"/>
  <c r="AW92" i="28"/>
  <c r="W101" i="28"/>
  <c r="U101" i="28"/>
  <c r="AA101" i="28"/>
  <c r="AO101" i="28"/>
  <c r="AW101" i="28"/>
  <c r="W99" i="28"/>
  <c r="U99" i="28"/>
  <c r="AA99" i="28"/>
  <c r="AO99" i="28"/>
  <c r="AW99" i="28"/>
  <c r="U96" i="28"/>
  <c r="W96" i="28"/>
  <c r="AA96" i="28"/>
  <c r="AO96" i="28"/>
  <c r="AW96" i="28"/>
  <c r="U89" i="28"/>
  <c r="W89" i="28"/>
  <c r="AA89" i="28"/>
  <c r="AO89" i="28"/>
  <c r="AW89" i="28"/>
  <c r="W88" i="28"/>
  <c r="AA88" i="28"/>
  <c r="U88" i="28"/>
  <c r="AO88" i="28"/>
  <c r="AW88" i="28"/>
  <c r="U84" i="28"/>
  <c r="W84" i="28"/>
  <c r="AA84" i="28"/>
  <c r="AW84" i="28"/>
  <c r="AO84" i="28"/>
  <c r="W94" i="28"/>
  <c r="U94" i="28"/>
  <c r="AA94" i="28"/>
  <c r="AO94" i="28"/>
  <c r="AW94" i="28"/>
  <c r="W83" i="28"/>
  <c r="U83" i="28"/>
  <c r="AA83" i="28"/>
  <c r="AO83" i="28"/>
  <c r="AW83" i="28"/>
  <c r="W104" i="28"/>
  <c r="U104" i="28"/>
  <c r="AA104" i="28"/>
  <c r="AO104" i="28"/>
  <c r="AW104" i="28"/>
  <c r="W320" i="28"/>
  <c r="AA320" i="28"/>
  <c r="U320" i="28"/>
  <c r="AO320" i="28"/>
  <c r="AW320" i="28"/>
  <c r="W315" i="28"/>
  <c r="AA315" i="28"/>
  <c r="U315" i="28"/>
  <c r="AO315" i="28"/>
  <c r="AW315" i="28"/>
  <c r="U299" i="28"/>
  <c r="W299" i="28"/>
  <c r="AA299" i="28"/>
  <c r="AO299" i="28"/>
  <c r="AW299" i="28"/>
  <c r="W293" i="28"/>
  <c r="U293" i="28"/>
  <c r="AA293" i="28"/>
  <c r="AO293" i="28"/>
  <c r="AW293" i="28"/>
  <c r="U284" i="28"/>
  <c r="W284" i="28"/>
  <c r="AA284" i="28"/>
  <c r="AO284" i="28"/>
  <c r="AW284" i="28"/>
  <c r="U282" i="28"/>
  <c r="AA282" i="28"/>
  <c r="W282" i="28"/>
  <c r="AO282" i="28"/>
  <c r="AW282" i="28"/>
  <c r="AA266" i="28"/>
  <c r="U266" i="28"/>
  <c r="W266" i="28"/>
  <c r="AO266" i="28"/>
  <c r="AW266" i="28"/>
  <c r="W260" i="28"/>
  <c r="U260" i="28"/>
  <c r="AA260" i="28"/>
  <c r="AW260" i="28"/>
  <c r="AO260" i="28"/>
  <c r="W243" i="28"/>
  <c r="AA243" i="28"/>
  <c r="U243" i="28"/>
  <c r="AO243" i="28"/>
  <c r="AW243" i="28"/>
  <c r="W313" i="28"/>
  <c r="U313" i="28"/>
  <c r="AA313" i="28"/>
  <c r="AO313" i="28"/>
  <c r="AW313" i="28"/>
  <c r="W305" i="28"/>
  <c r="U305" i="28"/>
  <c r="AA305" i="28"/>
  <c r="AO305" i="28"/>
  <c r="AW305" i="28"/>
  <c r="W280" i="28"/>
  <c r="AA280" i="28"/>
  <c r="U280" i="28"/>
  <c r="AW280" i="28"/>
  <c r="AO280" i="28"/>
  <c r="W264" i="28"/>
  <c r="U264" i="28"/>
  <c r="AA264" i="28"/>
  <c r="AW264" i="28"/>
  <c r="AO264" i="28"/>
  <c r="W233" i="28"/>
  <c r="U233" i="28"/>
  <c r="AA233" i="28"/>
  <c r="AO233" i="28"/>
  <c r="AW233" i="28"/>
  <c r="W327" i="28"/>
  <c r="AA327" i="28"/>
  <c r="U327" i="28"/>
  <c r="AW327" i="28"/>
  <c r="AO327" i="28"/>
  <c r="U325" i="28"/>
  <c r="W325" i="28"/>
  <c r="AA325" i="28"/>
  <c r="AW325" i="28"/>
  <c r="AO325" i="28"/>
  <c r="W323" i="28"/>
  <c r="AA323" i="28"/>
  <c r="U323" i="28"/>
  <c r="AO323" i="28"/>
  <c r="AW323" i="28"/>
  <c r="W276" i="28"/>
  <c r="U276" i="28"/>
  <c r="AA276" i="28"/>
  <c r="AW276" i="28"/>
  <c r="AO276" i="28"/>
  <c r="W262" i="28"/>
  <c r="U262" i="28"/>
  <c r="AA262" i="28"/>
  <c r="AW262" i="28"/>
  <c r="AO262" i="28"/>
  <c r="W251" i="28"/>
  <c r="U251" i="28"/>
  <c r="AA251" i="28"/>
  <c r="AW251" i="28"/>
  <c r="AO251" i="28"/>
  <c r="W232" i="28"/>
  <c r="U232" i="28"/>
  <c r="AA232" i="28"/>
  <c r="AO232" i="28"/>
  <c r="AW232" i="28"/>
  <c r="U224" i="28"/>
  <c r="W224" i="28"/>
  <c r="AA224" i="28"/>
  <c r="AW224" i="28"/>
  <c r="AO224" i="28"/>
  <c r="W241" i="28"/>
  <c r="AA241" i="28"/>
  <c r="U241" i="28"/>
  <c r="AO241" i="28"/>
  <c r="AW241" i="28"/>
  <c r="U303" i="28"/>
  <c r="W303" i="28"/>
  <c r="AA303" i="28"/>
  <c r="AW303" i="28"/>
  <c r="AO303" i="28"/>
  <c r="U297" i="28"/>
  <c r="W297" i="28"/>
  <c r="AA297" i="28"/>
  <c r="AW297" i="28"/>
  <c r="AO297" i="28"/>
  <c r="W247" i="28"/>
  <c r="U247" i="28"/>
  <c r="AA247" i="28"/>
  <c r="AW247" i="28"/>
  <c r="AO247" i="28"/>
  <c r="U237" i="28"/>
  <c r="W237" i="28"/>
  <c r="AA237" i="28"/>
  <c r="AW237" i="28"/>
  <c r="AO237" i="28"/>
  <c r="W228" i="28"/>
  <c r="U228" i="28"/>
  <c r="AA228" i="28"/>
  <c r="AO228" i="28"/>
  <c r="AW228" i="28"/>
  <c r="U220" i="28"/>
  <c r="W220" i="28"/>
  <c r="AA220" i="28"/>
  <c r="AO220" i="28"/>
  <c r="AW220" i="28"/>
  <c r="AY101" i="28"/>
  <c r="AY96" i="28"/>
  <c r="AY88" i="28"/>
  <c r="AY84" i="28"/>
  <c r="AY94" i="28"/>
  <c r="AY83" i="28"/>
  <c r="AY104" i="28"/>
  <c r="AY320" i="28"/>
  <c r="AY315" i="28"/>
  <c r="AY299" i="28"/>
  <c r="AY293" i="28"/>
  <c r="AY284" i="28"/>
  <c r="AY282" i="28"/>
  <c r="AY266" i="28"/>
  <c r="AY260" i="28"/>
  <c r="AY243" i="28"/>
  <c r="AY313" i="28"/>
  <c r="AY305" i="28"/>
  <c r="AY280" i="28"/>
  <c r="AY264" i="28"/>
  <c r="AY233" i="28"/>
  <c r="AY327" i="28"/>
  <c r="AY325" i="28"/>
  <c r="AY323" i="28"/>
  <c r="AY276" i="28"/>
  <c r="AY262" i="28"/>
  <c r="AY251" i="28"/>
  <c r="AY232" i="28"/>
  <c r="AY224" i="28"/>
  <c r="AY241" i="28"/>
  <c r="AY303" i="28"/>
  <c r="AY297" i="28"/>
  <c r="AY247" i="28"/>
  <c r="AY237" i="28"/>
  <c r="AY228" i="28"/>
  <c r="AY220" i="28"/>
  <c r="AY103" i="28"/>
  <c r="AY99" i="28"/>
  <c r="AY89" i="28"/>
  <c r="AY16" i="28"/>
  <c r="AY18" i="28"/>
  <c r="AY20" i="28"/>
  <c r="AY22" i="28"/>
  <c r="AY81" i="28"/>
  <c r="AY219" i="28"/>
  <c r="AY308" i="28"/>
  <c r="AY314" i="28"/>
  <c r="AY296" i="28"/>
  <c r="AY279" i="28"/>
  <c r="AY256" i="28"/>
  <c r="AY255" i="28"/>
  <c r="AY246" i="28"/>
  <c r="AY236" i="28"/>
  <c r="AY225" i="28"/>
  <c r="AY310" i="28"/>
  <c r="AY301" i="28"/>
  <c r="AY292" i="28"/>
  <c r="AY275" i="28"/>
  <c r="AY252" i="28"/>
  <c r="AY242" i="28"/>
  <c r="AY221" i="28"/>
  <c r="AY259" i="28"/>
  <c r="AY234" i="28"/>
  <c r="AY324" i="28"/>
  <c r="AY319" i="28"/>
  <c r="AY288" i="28"/>
  <c r="AY272" i="28"/>
  <c r="AY271" i="28"/>
  <c r="AY277" i="28"/>
  <c r="AY248" i="28"/>
  <c r="AY238" i="28"/>
  <c r="AY87" i="28"/>
  <c r="AY85" i="28"/>
  <c r="AY90" i="28"/>
  <c r="AY82" i="28"/>
  <c r="AY102" i="28"/>
  <c r="AY95" i="28"/>
  <c r="AY100" i="28"/>
  <c r="AY93" i="28"/>
  <c r="AY86" i="28"/>
  <c r="AY97" i="28"/>
  <c r="AY317" i="28"/>
  <c r="AY312" i="28"/>
  <c r="AY309" i="28"/>
  <c r="AY268" i="28"/>
  <c r="AY257" i="28"/>
  <c r="AY330" i="28"/>
  <c r="AY289" i="28"/>
  <c r="AY295" i="28"/>
  <c r="AY294" i="28"/>
  <c r="AY278" i="28"/>
  <c r="AY239" i="28"/>
  <c r="AY253" i="28"/>
  <c r="AY230" i="28"/>
  <c r="AY307" i="28"/>
  <c r="AY302" i="28"/>
  <c r="AY291" i="28"/>
  <c r="AY290" i="28"/>
  <c r="AY274" i="28"/>
  <c r="AY265" i="28"/>
  <c r="AY258" i="28"/>
  <c r="AY249" i="28"/>
  <c r="AY226" i="28"/>
  <c r="AY250" i="28"/>
  <c r="AY235" i="28"/>
  <c r="AY321" i="28"/>
  <c r="AY286" i="28"/>
  <c r="AY270" i="28"/>
  <c r="AY261" i="28"/>
  <c r="AY254" i="28"/>
  <c r="AY245" i="28"/>
  <c r="AY222" i="28"/>
  <c r="AY92" i="28"/>
  <c r="AY98" i="28"/>
  <c r="AY91" i="28"/>
  <c r="AY15" i="28"/>
  <c r="AY17" i="28"/>
  <c r="AY19" i="28"/>
  <c r="AY21" i="28"/>
  <c r="AY79" i="28"/>
  <c r="AY80" i="28"/>
  <c r="AY318" i="28"/>
  <c r="AY300" i="28"/>
  <c r="AY267" i="28"/>
  <c r="AY273" i="28"/>
  <c r="AY244" i="28"/>
  <c r="AY316" i="28"/>
  <c r="AY311" i="28"/>
  <c r="AY306" i="28"/>
  <c r="AY269" i="28"/>
  <c r="AY240" i="28"/>
  <c r="AY231" i="28"/>
  <c r="AY329" i="28"/>
  <c r="AY326" i="28"/>
  <c r="AY285" i="28"/>
  <c r="AY281" i="28"/>
  <c r="AY227" i="28"/>
  <c r="AY283" i="28"/>
  <c r="AY328" i="28"/>
  <c r="AY322" i="28"/>
  <c r="AY298" i="28"/>
  <c r="AY304" i="28"/>
  <c r="AY287" i="28"/>
  <c r="AY263" i="28"/>
  <c r="AY223" i="28"/>
  <c r="AY229" i="28"/>
  <c r="J34" i="56" l="1"/>
  <c r="M34" i="56" s="1"/>
  <c r="AR11" i="28"/>
  <c r="W152" i="28"/>
  <c r="U152" i="28"/>
  <c r="AA152" i="28"/>
  <c r="AO152" i="28"/>
  <c r="AW152" i="28"/>
  <c r="U204" i="28"/>
  <c r="W204" i="28"/>
  <c r="AA204" i="28"/>
  <c r="AW204" i="28"/>
  <c r="AO204" i="28"/>
  <c r="U215" i="28"/>
  <c r="W215" i="28"/>
  <c r="AA215" i="28"/>
  <c r="AW215" i="28"/>
  <c r="AO215" i="28"/>
  <c r="AA208" i="28"/>
  <c r="U208" i="28"/>
  <c r="W208" i="28"/>
  <c r="AO208" i="28"/>
  <c r="AW208" i="28"/>
  <c r="W179" i="28"/>
  <c r="U179" i="28"/>
  <c r="AA179" i="28"/>
  <c r="AW179" i="28"/>
  <c r="AO179" i="28"/>
  <c r="W167" i="28"/>
  <c r="U167" i="28"/>
  <c r="AA167" i="28"/>
  <c r="AO167" i="28"/>
  <c r="AW167" i="28"/>
  <c r="W196" i="28"/>
  <c r="U196" i="28"/>
  <c r="AA196" i="28"/>
  <c r="AW196" i="28"/>
  <c r="AO196" i="28"/>
  <c r="U171" i="28"/>
  <c r="W171" i="28"/>
  <c r="AA171" i="28"/>
  <c r="AW171" i="28"/>
  <c r="AO171" i="28"/>
  <c r="U211" i="28"/>
  <c r="AA211" i="28"/>
  <c r="W211" i="28"/>
  <c r="AW211" i="28"/>
  <c r="AO211" i="28"/>
  <c r="U199" i="28"/>
  <c r="AA199" i="28"/>
  <c r="W199" i="28"/>
  <c r="AO199" i="28"/>
  <c r="AW199" i="28"/>
  <c r="U203" i="28"/>
  <c r="W203" i="28"/>
  <c r="AA203" i="28"/>
  <c r="AO203" i="28"/>
  <c r="AW203" i="28"/>
  <c r="U156" i="28"/>
  <c r="AA156" i="28"/>
  <c r="W156" i="28"/>
  <c r="AO156" i="28"/>
  <c r="AW156" i="28"/>
  <c r="W197" i="28"/>
  <c r="U197" i="28"/>
  <c r="AA197" i="28"/>
  <c r="AW197" i="28"/>
  <c r="AO197" i="28"/>
  <c r="U172" i="28"/>
  <c r="W172" i="28"/>
  <c r="AA172" i="28"/>
  <c r="AW172" i="28"/>
  <c r="AO172" i="28"/>
  <c r="U209" i="28"/>
  <c r="W209" i="28"/>
  <c r="AA209" i="28"/>
  <c r="AW209" i="28"/>
  <c r="AO209" i="28"/>
  <c r="U176" i="28"/>
  <c r="W176" i="28"/>
  <c r="AA176" i="28"/>
  <c r="AW176" i="28"/>
  <c r="AO176" i="28"/>
  <c r="U161" i="28"/>
  <c r="W161" i="28"/>
  <c r="AA161" i="28"/>
  <c r="AO161" i="28"/>
  <c r="AW161" i="28"/>
  <c r="W129" i="28"/>
  <c r="AA129" i="28"/>
  <c r="U129" i="28"/>
  <c r="AO129" i="28"/>
  <c r="AW129" i="28"/>
  <c r="W135" i="28"/>
  <c r="U135" i="28"/>
  <c r="AA135" i="28"/>
  <c r="AW135" i="28"/>
  <c r="AO135" i="28"/>
  <c r="W137" i="28"/>
  <c r="U137" i="28"/>
  <c r="AA137" i="28"/>
  <c r="AW137" i="28"/>
  <c r="AO137" i="28"/>
  <c r="AA139" i="28"/>
  <c r="U139" i="28"/>
  <c r="W139" i="28"/>
  <c r="AO139" i="28"/>
  <c r="AW139" i="28"/>
  <c r="U142" i="28"/>
  <c r="AA142" i="28"/>
  <c r="W142" i="28"/>
  <c r="AO142" i="28"/>
  <c r="AW142" i="28"/>
  <c r="U151" i="28"/>
  <c r="W151" i="28"/>
  <c r="AA151" i="28"/>
  <c r="AO151" i="28"/>
  <c r="AW151" i="28"/>
  <c r="U202" i="28"/>
  <c r="W202" i="28"/>
  <c r="AA202" i="28"/>
  <c r="AO202" i="28"/>
  <c r="AW202" i="28"/>
  <c r="W198" i="28"/>
  <c r="U198" i="28"/>
  <c r="AA198" i="28"/>
  <c r="AO198" i="28"/>
  <c r="AW198" i="28"/>
  <c r="U154" i="28"/>
  <c r="AA154" i="28"/>
  <c r="W154" i="28"/>
  <c r="AO154" i="28"/>
  <c r="AW154" i="28"/>
  <c r="W189" i="28"/>
  <c r="U189" i="28"/>
  <c r="AA189" i="28"/>
  <c r="AW189" i="28"/>
  <c r="AO189" i="28"/>
  <c r="W158" i="28"/>
  <c r="U158" i="28"/>
  <c r="AA158" i="28"/>
  <c r="AO158" i="28"/>
  <c r="AW158" i="28"/>
  <c r="U190" i="28"/>
  <c r="W190" i="28"/>
  <c r="AA190" i="28"/>
  <c r="AO190" i="28"/>
  <c r="AW190" i="28"/>
  <c r="W201" i="28"/>
  <c r="U201" i="28"/>
  <c r="AA201" i="28"/>
  <c r="AW201" i="28"/>
  <c r="AO201" i="28"/>
  <c r="U205" i="28"/>
  <c r="AA205" i="28"/>
  <c r="W205" i="28"/>
  <c r="AO205" i="28"/>
  <c r="AW205" i="28"/>
  <c r="U206" i="28"/>
  <c r="W206" i="28"/>
  <c r="AA206" i="28"/>
  <c r="AW206" i="28"/>
  <c r="AO206" i="28"/>
  <c r="W213" i="28"/>
  <c r="U213" i="28"/>
  <c r="AA213" i="28"/>
  <c r="AO213" i="28"/>
  <c r="AW213" i="28"/>
  <c r="U194" i="28"/>
  <c r="W194" i="28"/>
  <c r="AA194" i="28"/>
  <c r="AW194" i="28"/>
  <c r="AO194" i="28"/>
  <c r="W214" i="28"/>
  <c r="AA214" i="28"/>
  <c r="U214" i="28"/>
  <c r="AO214" i="28"/>
  <c r="AW214" i="28"/>
  <c r="U218" i="28"/>
  <c r="W218" i="28"/>
  <c r="AA218" i="28"/>
  <c r="AW218" i="28"/>
  <c r="AO218" i="28"/>
  <c r="W136" i="28"/>
  <c r="U136" i="28"/>
  <c r="AA136" i="28"/>
  <c r="AW136" i="28"/>
  <c r="AO136" i="28"/>
  <c r="W14" i="28"/>
  <c r="U14" i="28"/>
  <c r="T9" i="28" s="1"/>
  <c r="J22" i="56" s="1"/>
  <c r="AA14" i="28"/>
  <c r="AO14" i="28"/>
  <c r="AN9" i="28" s="1"/>
  <c r="AW14" i="28"/>
  <c r="AV9" i="28" s="1"/>
  <c r="J36" i="56" s="1"/>
  <c r="AA130" i="28"/>
  <c r="U130" i="28"/>
  <c r="W130" i="28"/>
  <c r="AO130" i="28"/>
  <c r="AW130" i="28"/>
  <c r="W147" i="28"/>
  <c r="U147" i="28"/>
  <c r="AA147" i="28"/>
  <c r="AW147" i="28"/>
  <c r="AO147" i="28"/>
  <c r="W148" i="28"/>
  <c r="U148" i="28"/>
  <c r="AA148" i="28"/>
  <c r="AO148" i="28"/>
  <c r="AW148" i="28"/>
  <c r="W184" i="28"/>
  <c r="U184" i="28"/>
  <c r="AA184" i="28"/>
  <c r="AO184" i="28"/>
  <c r="AW184" i="28"/>
  <c r="W207" i="28"/>
  <c r="U207" i="28"/>
  <c r="AA207" i="28"/>
  <c r="AO207" i="28"/>
  <c r="AW207" i="28"/>
  <c r="U163" i="28"/>
  <c r="W163" i="28"/>
  <c r="AA163" i="28"/>
  <c r="AO163" i="28"/>
  <c r="AW163" i="28"/>
  <c r="U160" i="28"/>
  <c r="W160" i="28"/>
  <c r="AA160" i="28"/>
  <c r="AW160" i="28"/>
  <c r="AO160" i="28"/>
  <c r="U173" i="28"/>
  <c r="W173" i="28"/>
  <c r="AA173" i="28"/>
  <c r="AW173" i="28"/>
  <c r="AO173" i="28"/>
  <c r="U180" i="28"/>
  <c r="W180" i="28"/>
  <c r="AA180" i="28"/>
  <c r="AO180" i="28"/>
  <c r="AW180" i="28"/>
  <c r="W185" i="28"/>
  <c r="U185" i="28"/>
  <c r="AA185" i="28"/>
  <c r="AW185" i="28"/>
  <c r="AO185" i="28"/>
  <c r="U159" i="28"/>
  <c r="W159" i="28"/>
  <c r="AA159" i="28"/>
  <c r="AW159" i="28"/>
  <c r="AO159" i="28"/>
  <c r="W155" i="28"/>
  <c r="U155" i="28"/>
  <c r="AA155" i="28"/>
  <c r="AW155" i="28"/>
  <c r="AO155" i="28"/>
  <c r="W140" i="28"/>
  <c r="U140" i="28"/>
  <c r="AA140" i="28"/>
  <c r="AW140" i="28"/>
  <c r="AO140" i="28"/>
  <c r="W187" i="28"/>
  <c r="U187" i="28"/>
  <c r="AA187" i="28"/>
  <c r="AO187" i="28"/>
  <c r="AW187" i="28"/>
  <c r="U134" i="28"/>
  <c r="W134" i="28"/>
  <c r="AA134" i="28"/>
  <c r="AW134" i="28"/>
  <c r="AO134" i="28"/>
  <c r="W143" i="28"/>
  <c r="U143" i="28"/>
  <c r="AA143" i="28"/>
  <c r="AW143" i="28"/>
  <c r="AO143" i="28"/>
  <c r="AA144" i="28"/>
  <c r="U144" i="28"/>
  <c r="W144" i="28"/>
  <c r="AO144" i="28"/>
  <c r="AW144" i="28"/>
  <c r="W175" i="28"/>
  <c r="U175" i="28"/>
  <c r="AA175" i="28"/>
  <c r="AO175" i="28"/>
  <c r="AW175" i="28"/>
  <c r="W212" i="28"/>
  <c r="U212" i="28"/>
  <c r="AA212" i="28"/>
  <c r="AO212" i="28"/>
  <c r="AW212" i="28"/>
  <c r="U195" i="28"/>
  <c r="W195" i="28"/>
  <c r="AA195" i="28"/>
  <c r="AW195" i="28"/>
  <c r="AO195" i="28"/>
  <c r="W192" i="28"/>
  <c r="AA192" i="28"/>
  <c r="U192" i="28"/>
  <c r="AO192" i="28"/>
  <c r="AW192" i="28"/>
  <c r="U183" i="28"/>
  <c r="W183" i="28"/>
  <c r="AA183" i="28"/>
  <c r="AW183" i="28"/>
  <c r="AO183" i="28"/>
  <c r="U216" i="28"/>
  <c r="AA216" i="28"/>
  <c r="W216" i="28"/>
  <c r="AO216" i="28"/>
  <c r="AW216" i="28"/>
  <c r="W168" i="28"/>
  <c r="U168" i="28"/>
  <c r="AA168" i="28"/>
  <c r="AO168" i="28"/>
  <c r="AW168" i="28"/>
  <c r="U188" i="28"/>
  <c r="W188" i="28"/>
  <c r="AA188" i="28"/>
  <c r="AW188" i="28"/>
  <c r="AO188" i="28"/>
  <c r="W164" i="28"/>
  <c r="U164" i="28"/>
  <c r="AA164" i="28"/>
  <c r="AO164" i="28"/>
  <c r="AW164" i="28"/>
  <c r="W200" i="28"/>
  <c r="U200" i="28"/>
  <c r="AA200" i="28"/>
  <c r="AW200" i="28"/>
  <c r="AO200" i="28"/>
  <c r="U191" i="28"/>
  <c r="W191" i="28"/>
  <c r="AA191" i="28"/>
  <c r="AO191" i="28"/>
  <c r="AW191" i="28"/>
  <c r="W131" i="28"/>
  <c r="U131" i="28"/>
  <c r="AA131" i="28"/>
  <c r="AW131" i="28"/>
  <c r="AO131" i="28"/>
  <c r="W132" i="28"/>
  <c r="U132" i="28"/>
  <c r="AA132" i="28"/>
  <c r="AW132" i="28"/>
  <c r="AO132" i="28"/>
  <c r="W133" i="28"/>
  <c r="U133" i="28"/>
  <c r="AA133" i="28"/>
  <c r="AW133" i="28"/>
  <c r="AO133" i="28"/>
  <c r="W138" i="28"/>
  <c r="U138" i="28"/>
  <c r="AA138" i="28"/>
  <c r="AW138" i="28"/>
  <c r="AO138" i="28"/>
  <c r="U141" i="28"/>
  <c r="W141" i="28"/>
  <c r="AA141" i="28"/>
  <c r="AO141" i="28"/>
  <c r="AW141" i="28"/>
  <c r="U145" i="28"/>
  <c r="W145" i="28"/>
  <c r="AA145" i="28"/>
  <c r="AW145" i="28"/>
  <c r="AO145" i="28"/>
  <c r="W149" i="28"/>
  <c r="U149" i="28"/>
  <c r="AA149" i="28"/>
  <c r="AO149" i="28"/>
  <c r="AW149" i="28"/>
  <c r="U146" i="28"/>
  <c r="W146" i="28"/>
  <c r="AA146" i="28"/>
  <c r="AW146" i="28"/>
  <c r="AO146" i="28"/>
  <c r="U150" i="28"/>
  <c r="W150" i="28"/>
  <c r="AA150" i="28"/>
  <c r="AW150" i="28"/>
  <c r="AO150" i="28"/>
  <c r="W217" i="28"/>
  <c r="U217" i="28"/>
  <c r="AA217" i="28"/>
  <c r="AO217" i="28"/>
  <c r="AW217" i="28"/>
  <c r="U174" i="28"/>
  <c r="W174" i="28"/>
  <c r="AA174" i="28"/>
  <c r="AW174" i="28"/>
  <c r="AO174" i="28"/>
  <c r="U157" i="28"/>
  <c r="W157" i="28"/>
  <c r="AA157" i="28"/>
  <c r="AW157" i="28"/>
  <c r="AO157" i="28"/>
  <c r="AA193" i="28"/>
  <c r="U193" i="28"/>
  <c r="W193" i="28"/>
  <c r="AO193" i="28"/>
  <c r="AW193" i="28"/>
  <c r="W153" i="28"/>
  <c r="U153" i="28"/>
  <c r="AA153" i="28"/>
  <c r="AO153" i="28"/>
  <c r="AW153" i="28"/>
  <c r="W178" i="28"/>
  <c r="U178" i="28"/>
  <c r="AA178" i="28"/>
  <c r="AO178" i="28"/>
  <c r="AW178" i="28"/>
  <c r="W166" i="28"/>
  <c r="U166" i="28"/>
  <c r="AA166" i="28"/>
  <c r="AO166" i="28"/>
  <c r="AW166" i="28"/>
  <c r="W177" i="28"/>
  <c r="AA177" i="28"/>
  <c r="U177" i="28"/>
  <c r="AO177" i="28"/>
  <c r="AW177" i="28"/>
  <c r="U186" i="28"/>
  <c r="W186" i="28"/>
  <c r="AA186" i="28"/>
  <c r="AW186" i="28"/>
  <c r="AO186" i="28"/>
  <c r="W181" i="28"/>
  <c r="AA181" i="28"/>
  <c r="U181" i="28"/>
  <c r="AW181" i="28"/>
  <c r="AO181" i="28"/>
  <c r="W210" i="28"/>
  <c r="U210" i="28"/>
  <c r="AA210" i="28"/>
  <c r="AO210" i="28"/>
  <c r="AW210" i="28"/>
  <c r="U162" i="28"/>
  <c r="W162" i="28"/>
  <c r="AA162" i="28"/>
  <c r="AW162" i="28"/>
  <c r="AO162" i="28"/>
  <c r="U165" i="28"/>
  <c r="AA165" i="28"/>
  <c r="W165" i="28"/>
  <c r="AO165" i="28"/>
  <c r="AW165" i="28"/>
  <c r="U182" i="28"/>
  <c r="W182" i="28"/>
  <c r="AA182" i="28"/>
  <c r="AW182" i="28"/>
  <c r="AO182" i="28"/>
  <c r="W169" i="28"/>
  <c r="U169" i="28"/>
  <c r="AA169" i="28"/>
  <c r="AO169" i="28"/>
  <c r="AW169" i="28"/>
  <c r="W170" i="28"/>
  <c r="U170" i="28"/>
  <c r="AA170" i="28"/>
  <c r="AO170" i="28"/>
  <c r="AW170" i="28"/>
  <c r="AY163" i="28"/>
  <c r="AY173" i="28"/>
  <c r="AY185" i="28"/>
  <c r="AY164" i="28"/>
  <c r="AY136" i="28"/>
  <c r="AY152" i="28"/>
  <c r="AY175" i="28"/>
  <c r="AY160" i="28"/>
  <c r="AY216" i="28"/>
  <c r="AY188" i="28"/>
  <c r="AY200" i="28"/>
  <c r="AY129" i="28"/>
  <c r="AY137" i="28"/>
  <c r="AY217" i="28"/>
  <c r="AY174" i="28"/>
  <c r="AY193" i="28"/>
  <c r="AY153" i="28"/>
  <c r="AY178" i="28"/>
  <c r="AY166" i="28"/>
  <c r="AY177" i="28"/>
  <c r="AY186" i="28"/>
  <c r="AY181" i="28"/>
  <c r="AY210" i="28"/>
  <c r="AY162" i="28"/>
  <c r="AY165" i="28"/>
  <c r="AY182" i="28"/>
  <c r="AY169" i="28"/>
  <c r="AY170" i="28"/>
  <c r="AY140" i="28"/>
  <c r="AY184" i="28"/>
  <c r="AY212" i="28"/>
  <c r="AY195" i="28"/>
  <c r="AY183" i="28"/>
  <c r="AY168" i="28"/>
  <c r="AY191" i="28"/>
  <c r="AY139" i="28"/>
  <c r="AY151" i="28"/>
  <c r="AY157" i="28"/>
  <c r="AY14" i="28"/>
  <c r="AX9" i="28" s="1"/>
  <c r="AY130" i="28"/>
  <c r="AY134" i="28"/>
  <c r="AY143" i="28"/>
  <c r="AY147" i="28"/>
  <c r="AY144" i="28"/>
  <c r="AY148" i="28"/>
  <c r="AY187" i="28"/>
  <c r="AY204" i="28"/>
  <c r="AY197" i="28"/>
  <c r="AY172" i="28"/>
  <c r="AY215" i="28"/>
  <c r="AY209" i="28"/>
  <c r="AY208" i="28"/>
  <c r="AY179" i="28"/>
  <c r="AY176" i="28"/>
  <c r="AY167" i="28"/>
  <c r="AY161" i="28"/>
  <c r="AY196" i="28"/>
  <c r="AY171" i="28"/>
  <c r="AY211" i="28"/>
  <c r="AY199" i="28"/>
  <c r="AY203" i="28"/>
  <c r="AY156" i="28"/>
  <c r="AY207" i="28"/>
  <c r="AY192" i="28"/>
  <c r="AY180" i="28"/>
  <c r="AY159" i="28"/>
  <c r="AY155" i="28"/>
  <c r="AY135" i="28"/>
  <c r="AY142" i="28"/>
  <c r="AY131" i="28"/>
  <c r="AY132" i="28"/>
  <c r="AY133" i="28"/>
  <c r="AY138" i="28"/>
  <c r="AY141" i="28"/>
  <c r="AY145" i="28"/>
  <c r="AY149" i="28"/>
  <c r="AY146" i="28"/>
  <c r="AY150" i="28"/>
  <c r="AY202" i="28"/>
  <c r="AY198" i="28"/>
  <c r="AY154" i="28"/>
  <c r="AY189" i="28"/>
  <c r="AY158" i="28"/>
  <c r="AY190" i="28"/>
  <c r="AY201" i="28"/>
  <c r="AY205" i="28"/>
  <c r="AY206" i="28"/>
  <c r="AY213" i="28"/>
  <c r="AY194" i="28"/>
  <c r="AY214" i="28"/>
  <c r="AY218" i="28"/>
  <c r="V9" i="28"/>
  <c r="J23" i="56" s="1"/>
  <c r="Z9" i="28"/>
  <c r="J25" i="56" s="1"/>
  <c r="AX10" i="28" l="1"/>
  <c r="AX11" i="28" s="1"/>
  <c r="V10" i="28"/>
  <c r="K23" i="56" s="1"/>
  <c r="T10" i="28"/>
  <c r="K22" i="56" s="1"/>
  <c r="M22" i="56" s="1"/>
  <c r="AV10" i="28"/>
  <c r="K36" i="56" s="1"/>
  <c r="Z10" i="28"/>
  <c r="K25" i="56" s="1"/>
  <c r="M25" i="56" s="1"/>
  <c r="AN10" i="28"/>
  <c r="K32" i="56" s="1"/>
  <c r="J32" i="56"/>
  <c r="AV11" i="28" l="1"/>
  <c r="Z11" i="28"/>
  <c r="V11" i="28"/>
  <c r="T11" i="28"/>
  <c r="M32" i="56"/>
  <c r="AN11" i="28"/>
  <c r="N34" i="56" l="1"/>
  <c r="N36" i="56"/>
  <c r="N25" i="56"/>
  <c r="N22" i="56"/>
  <c r="N32" i="56"/>
  <c r="N23" i="56"/>
  <c r="AS216" i="28" l="1"/>
  <c r="AS175" i="28"/>
  <c r="AS314" i="28"/>
  <c r="AS330" i="28"/>
  <c r="AS284" i="28"/>
  <c r="AS213" i="28"/>
  <c r="AS278" i="28"/>
  <c r="AS183" i="28"/>
  <c r="AS295" i="28"/>
  <c r="AS307" i="28"/>
  <c r="AS219" i="28"/>
  <c r="AS238" i="28"/>
  <c r="AS275" i="28"/>
  <c r="AS176" i="28"/>
  <c r="AS240" i="28"/>
  <c r="AS304" i="28"/>
  <c r="AS169" i="28"/>
  <c r="AS233" i="28"/>
  <c r="AS198" i="28"/>
  <c r="AS305" i="28"/>
  <c r="AS223" i="28"/>
  <c r="AS322" i="28"/>
  <c r="AS242" i="28"/>
  <c r="AS131" i="28"/>
  <c r="AS259" i="28"/>
  <c r="AS231" i="28"/>
  <c r="AS235" i="28"/>
  <c r="AS132" i="28"/>
  <c r="AS196" i="28"/>
  <c r="AS260" i="28"/>
  <c r="AS324" i="28"/>
  <c r="AS189" i="28"/>
  <c r="AS253" i="28"/>
  <c r="AS135" i="28"/>
  <c r="AS266" i="28"/>
  <c r="AS280" i="28"/>
  <c r="AS150" i="28"/>
  <c r="AS194" i="28"/>
  <c r="AS156" i="28"/>
  <c r="AS149" i="28"/>
  <c r="AS158" i="28"/>
  <c r="AS319" i="28"/>
  <c r="AS168" i="28"/>
  <c r="AS232" i="28"/>
  <c r="AS296" i="28"/>
  <c r="AS161" i="28"/>
  <c r="AS225" i="28"/>
  <c r="AS182" i="28"/>
  <c r="AS294" i="28"/>
  <c r="AS207" i="28"/>
  <c r="AS311" i="28"/>
  <c r="AS226" i="28"/>
  <c r="AS323" i="28"/>
  <c r="AS243" i="28"/>
  <c r="AS218" i="28"/>
  <c r="AS172" i="28"/>
  <c r="AS236" i="28"/>
  <c r="AS300" i="28"/>
  <c r="AS165" i="28"/>
  <c r="AS229" i="28"/>
  <c r="AS190" i="28"/>
  <c r="AS299" i="28"/>
  <c r="AS215" i="28"/>
  <c r="AS317" i="28"/>
  <c r="AS234" i="28"/>
  <c r="AS329" i="28"/>
  <c r="AS251" i="28"/>
  <c r="AS167" i="28"/>
  <c r="AS171" i="28"/>
  <c r="AS129" i="28"/>
  <c r="AS192" i="28"/>
  <c r="AS256" i="28"/>
  <c r="AS320" i="28"/>
  <c r="AS185" i="28"/>
  <c r="AS249" i="28"/>
  <c r="AS230" i="28"/>
  <c r="AS326" i="28"/>
  <c r="AS255" i="28"/>
  <c r="AS146" i="28"/>
  <c r="AS270" i="28"/>
  <c r="AS163" i="28"/>
  <c r="AS282" i="28"/>
  <c r="AS327" i="28"/>
  <c r="AS309" i="28"/>
  <c r="AS148" i="28"/>
  <c r="AS212" i="28"/>
  <c r="AS276" i="28"/>
  <c r="AS141" i="28"/>
  <c r="AS205" i="28"/>
  <c r="AS174" i="28"/>
  <c r="AS263" i="28"/>
  <c r="AS152" i="28"/>
  <c r="AS209" i="28"/>
  <c r="AS290" i="28"/>
  <c r="AS211" i="28"/>
  <c r="AS306" i="28"/>
  <c r="AS220" i="28"/>
  <c r="AS184" i="28"/>
  <c r="AS248" i="28"/>
  <c r="AS312" i="28"/>
  <c r="AS177" i="28"/>
  <c r="AS241" i="28"/>
  <c r="AS214" i="28"/>
  <c r="AS315" i="28"/>
  <c r="AS239" i="28"/>
  <c r="AS130" i="28"/>
  <c r="AS258" i="28"/>
  <c r="AS147" i="28"/>
  <c r="AS271" i="28"/>
  <c r="AS142" i="28"/>
  <c r="AS318" i="28"/>
  <c r="AS188" i="28"/>
  <c r="AS252" i="28"/>
  <c r="AS316" i="28"/>
  <c r="AS181" i="28"/>
  <c r="AS245" i="28"/>
  <c r="AS222" i="28"/>
  <c r="AS321" i="28"/>
  <c r="AS247" i="28"/>
  <c r="AS138" i="28"/>
  <c r="AS265" i="28"/>
  <c r="AS155" i="28"/>
  <c r="AS277" i="28"/>
  <c r="AS285" i="28"/>
  <c r="AS287" i="28"/>
  <c r="AS144" i="28"/>
  <c r="AS208" i="28"/>
  <c r="AS272" i="28"/>
  <c r="AS137" i="28"/>
  <c r="AS201" i="28"/>
  <c r="AS134" i="28"/>
  <c r="AS262" i="28"/>
  <c r="AS159" i="28"/>
  <c r="AS279" i="28"/>
  <c r="AS178" i="28"/>
  <c r="AS291" i="28"/>
  <c r="AS195" i="28"/>
  <c r="AS303" i="28"/>
  <c r="AS206" i="28"/>
  <c r="AS250" i="28"/>
  <c r="AS164" i="28"/>
  <c r="AS228" i="28"/>
  <c r="AS292" i="28"/>
  <c r="AS157" i="28"/>
  <c r="AS221" i="28"/>
  <c r="AS267" i="28"/>
  <c r="AS154" i="28"/>
  <c r="AS145" i="28"/>
  <c r="AS273" i="28"/>
  <c r="AS302" i="28"/>
  <c r="AS202" i="28"/>
  <c r="AS136" i="28"/>
  <c r="AS200" i="28"/>
  <c r="AS264" i="28"/>
  <c r="AS328" i="28"/>
  <c r="AS193" i="28"/>
  <c r="AS257" i="28"/>
  <c r="AS246" i="28"/>
  <c r="AS143" i="28"/>
  <c r="AS269" i="28"/>
  <c r="AS162" i="28"/>
  <c r="AS281" i="28"/>
  <c r="AS179" i="28"/>
  <c r="AS293" i="28"/>
  <c r="AS199" i="28"/>
  <c r="AS203" i="28"/>
  <c r="AS140" i="28"/>
  <c r="AS204" i="28"/>
  <c r="AS268" i="28"/>
  <c r="AS133" i="28"/>
  <c r="AS197" i="28"/>
  <c r="AS261" i="28"/>
  <c r="AS254" i="28"/>
  <c r="AS151" i="28"/>
  <c r="AS274" i="28"/>
  <c r="AS170" i="28"/>
  <c r="AS286" i="28"/>
  <c r="AS187" i="28"/>
  <c r="AS298" i="28"/>
  <c r="AS186" i="28"/>
  <c r="AS160" i="28"/>
  <c r="AS224" i="28"/>
  <c r="AS288" i="28"/>
  <c r="AS153" i="28"/>
  <c r="AS217" i="28"/>
  <c r="AS166" i="28"/>
  <c r="AS283" i="28"/>
  <c r="AS191" i="28"/>
  <c r="AS301" i="28"/>
  <c r="AS210" i="28"/>
  <c r="AS313" i="28"/>
  <c r="AS227" i="28"/>
  <c r="AS325" i="28"/>
  <c r="AS310" i="28"/>
  <c r="AS139" i="28"/>
  <c r="AS180" i="28"/>
  <c r="AS244" i="28"/>
  <c r="AS308" i="28"/>
  <c r="AS173" i="28"/>
  <c r="AS237" i="28"/>
  <c r="AS289" i="28"/>
  <c r="AS297" i="28"/>
  <c r="NO84" i="53"/>
  <c r="NO152" i="53"/>
  <c r="NO38" i="53"/>
  <c r="NO98" i="53"/>
  <c r="NO44" i="53"/>
  <c r="NO163" i="53"/>
  <c r="NO22" i="53"/>
  <c r="NO56" i="53"/>
  <c r="NO105" i="53"/>
  <c r="NO153" i="53"/>
  <c r="NO195" i="53"/>
  <c r="NO279" i="53"/>
  <c r="NO276" i="53"/>
  <c r="NO319" i="53"/>
  <c r="NO253" i="53"/>
  <c r="NO293" i="53"/>
  <c r="NO317" i="53"/>
  <c r="NO322" i="53"/>
  <c r="NO358" i="53"/>
  <c r="NO400" i="53"/>
  <c r="NO334" i="53"/>
  <c r="NO348" i="53"/>
  <c r="NN236" i="53"/>
  <c r="NP236" i="53" s="1"/>
  <c r="NO361" i="53"/>
  <c r="NN358" i="53"/>
  <c r="NN22" i="53"/>
  <c r="NP22" i="53" s="1"/>
  <c r="NN207" i="53"/>
  <c r="NN387" i="53"/>
  <c r="NN290" i="53"/>
  <c r="NN215" i="53"/>
  <c r="NN209" i="53"/>
  <c r="NN198" i="53"/>
  <c r="NN404" i="53"/>
  <c r="NN317" i="53"/>
  <c r="NN55" i="53"/>
  <c r="NN45" i="53"/>
  <c r="NN137" i="53"/>
  <c r="NN25" i="53"/>
  <c r="NN352" i="53"/>
  <c r="NN265" i="53"/>
  <c r="NN101" i="53"/>
  <c r="NN145" i="53"/>
  <c r="NN151" i="53"/>
  <c r="NN367" i="53"/>
  <c r="NN286" i="53"/>
  <c r="NN59" i="53"/>
  <c r="NN409" i="53"/>
  <c r="NN323" i="53"/>
  <c r="NN241" i="53"/>
  <c r="NN269" i="53"/>
  <c r="NN60" i="53"/>
  <c r="NN338" i="53"/>
  <c r="NN229" i="53"/>
  <c r="NP229" i="53" s="1"/>
  <c r="NN157" i="53"/>
  <c r="NN156" i="53"/>
  <c r="NN26" i="53"/>
  <c r="NN42" i="53"/>
  <c r="NO203" i="53"/>
  <c r="NO63" i="53"/>
  <c r="NO145" i="53"/>
  <c r="NP145" i="53" s="1"/>
  <c r="NO194" i="53"/>
  <c r="NO39" i="53"/>
  <c r="NO83" i="53"/>
  <c r="NO131" i="53"/>
  <c r="NO173" i="53"/>
  <c r="NO215" i="53"/>
  <c r="NP215" i="53" s="1"/>
  <c r="NO305" i="53"/>
  <c r="NO236" i="53"/>
  <c r="NO275" i="53"/>
  <c r="NO312" i="53"/>
  <c r="NQ317" i="53"/>
  <c r="NR317" i="53" s="1"/>
  <c r="NO326" i="53"/>
  <c r="NO340" i="53"/>
  <c r="NR354" i="53"/>
  <c r="NO354" i="53"/>
  <c r="NN346" i="53"/>
  <c r="NN196" i="53"/>
  <c r="NN256" i="53"/>
  <c r="NO58" i="53"/>
  <c r="NO107" i="53"/>
  <c r="NN335" i="53"/>
  <c r="NO207" i="53"/>
  <c r="NO133" i="53"/>
  <c r="NO233" i="53"/>
  <c r="NO249" i="53"/>
  <c r="NO337" i="53"/>
  <c r="NO381" i="53"/>
  <c r="NQ236" i="53"/>
  <c r="NR236" i="53" s="1"/>
  <c r="NN251" i="53"/>
  <c r="NN92" i="53"/>
  <c r="NN121" i="53"/>
  <c r="NP121" i="53" s="1"/>
  <c r="NN48" i="53"/>
  <c r="NQ358" i="53"/>
  <c r="NR358" i="53" s="1"/>
  <c r="NN255" i="53"/>
  <c r="NQ84" i="53"/>
  <c r="NR84" i="53" s="1"/>
  <c r="NN84" i="53"/>
  <c r="NP84" i="53"/>
  <c r="NN128" i="53"/>
  <c r="NN395" i="53"/>
  <c r="NP395" i="53" s="1"/>
  <c r="NN223" i="53"/>
  <c r="NN77" i="53"/>
  <c r="NN104" i="53"/>
  <c r="NQ22" i="53"/>
  <c r="NR22" i="53" s="1"/>
  <c r="NN329" i="53"/>
  <c r="NN232" i="53"/>
  <c r="NQ207" i="53"/>
  <c r="NR207" i="53" s="1"/>
  <c r="NN384" i="53"/>
  <c r="NN314" i="53"/>
  <c r="NN118" i="53"/>
  <c r="NN181" i="53"/>
  <c r="NP181" i="53" s="1"/>
  <c r="NN24" i="53"/>
  <c r="NQ400" i="53"/>
  <c r="NR400" i="53" s="1"/>
  <c r="NN400" i="53"/>
  <c r="NP400" i="53" s="1"/>
  <c r="NN226" i="53"/>
  <c r="NN81" i="53"/>
  <c r="NQ107" i="53"/>
  <c r="NR107" i="53" s="1"/>
  <c r="NN107" i="53"/>
  <c r="NP107" i="53" s="1"/>
  <c r="NN29" i="53"/>
  <c r="NN354" i="53"/>
  <c r="NP354" i="53" s="1"/>
  <c r="NN250" i="53"/>
  <c r="NN169" i="53"/>
  <c r="NQ163" i="53"/>
  <c r="NR163" i="53" s="1"/>
  <c r="NN163" i="53"/>
  <c r="NP163" i="53"/>
  <c r="NN52" i="53"/>
  <c r="NN370" i="53"/>
  <c r="NN278" i="53"/>
  <c r="NN206" i="53"/>
  <c r="NN292" i="53"/>
  <c r="NN406" i="53"/>
  <c r="NN325" i="53"/>
  <c r="NN148" i="53"/>
  <c r="NN205" i="53"/>
  <c r="NN41" i="53"/>
  <c r="NN336" i="53"/>
  <c r="NQ249" i="53"/>
  <c r="NR249" i="53" s="1"/>
  <c r="NN249" i="53"/>
  <c r="NP249" i="53" s="1"/>
  <c r="NN90" i="53"/>
  <c r="NN119" i="53"/>
  <c r="NP119" i="53"/>
  <c r="NN47" i="53"/>
  <c r="NN234" i="53"/>
  <c r="NQ145" i="53"/>
  <c r="NR145" i="53" s="1"/>
  <c r="NQ215" i="53"/>
  <c r="NR215" i="53" s="1"/>
  <c r="NQ354" i="53"/>
  <c r="NN341" i="53"/>
  <c r="NP341" i="53" s="1"/>
  <c r="NN160" i="53"/>
  <c r="NN159" i="53"/>
  <c r="NN34" i="53"/>
  <c r="NQ361" i="53"/>
  <c r="NR361" i="53" s="1"/>
  <c r="NN361" i="53"/>
  <c r="NP361" i="53" s="1"/>
  <c r="NQ279" i="53"/>
  <c r="NR279" i="53" s="1"/>
  <c r="NN279" i="53"/>
  <c r="NP279" i="53" s="1"/>
  <c r="NN23" i="53"/>
  <c r="NN211" i="53"/>
  <c r="NN397" i="53"/>
  <c r="NN313" i="53"/>
  <c r="NN35" i="53"/>
  <c r="NN27" i="53"/>
  <c r="NQ56" i="53"/>
  <c r="NR56" i="53" s="1"/>
  <c r="NN56" i="53"/>
  <c r="NN327" i="53"/>
  <c r="NN243" i="53"/>
  <c r="NN277" i="53"/>
  <c r="NQ153" i="53"/>
  <c r="NR153" i="53" s="1"/>
  <c r="NN153" i="53"/>
  <c r="NN362" i="53"/>
  <c r="NN383" i="53"/>
  <c r="NO114" i="53"/>
  <c r="NO29" i="53"/>
  <c r="NO52" i="53"/>
  <c r="NO212" i="53"/>
  <c r="NO46" i="53"/>
  <c r="NO92" i="53"/>
  <c r="NP92" i="53" s="1"/>
  <c r="NO118" i="53"/>
  <c r="NP118" i="53" s="1"/>
  <c r="NO164" i="53"/>
  <c r="NO206" i="53"/>
  <c r="NP206" i="53" s="1"/>
  <c r="NO219" i="53"/>
  <c r="NP219" i="53" s="1"/>
  <c r="NO230" i="53"/>
  <c r="NO295" i="53"/>
  <c r="NO229" i="53"/>
  <c r="NO244" i="53"/>
  <c r="NO285" i="53"/>
  <c r="NO313" i="53"/>
  <c r="NO318" i="53"/>
  <c r="NO342" i="53"/>
  <c r="NO386" i="53"/>
  <c r="NO328" i="53"/>
  <c r="NO350" i="53"/>
  <c r="NO355" i="53"/>
  <c r="NN315" i="53"/>
  <c r="NP315" i="53"/>
  <c r="NN233" i="53"/>
  <c r="NP233" i="53"/>
  <c r="NN203" i="53"/>
  <c r="NP203" i="53" s="1"/>
  <c r="NO16" i="53"/>
  <c r="NN337" i="53"/>
  <c r="NP337" i="53"/>
  <c r="NO247" i="53"/>
  <c r="NN219" i="53"/>
  <c r="NO94" i="53"/>
  <c r="NO119" i="53"/>
  <c r="NO27" i="53"/>
  <c r="NN342" i="53"/>
  <c r="NP342" i="53"/>
  <c r="NN326" i="53"/>
  <c r="NP326" i="53" s="1"/>
  <c r="NN133" i="53"/>
  <c r="NP133" i="53"/>
  <c r="NN363" i="53"/>
  <c r="NP363" i="53" s="1"/>
  <c r="NO178" i="53"/>
  <c r="NN195" i="53"/>
  <c r="NP195" i="53" s="1"/>
  <c r="NO366" i="53"/>
  <c r="NO377" i="53"/>
  <c r="NN377" i="53"/>
  <c r="NO388" i="53"/>
  <c r="NO394" i="53"/>
  <c r="NO134" i="53"/>
  <c r="NO197" i="53"/>
  <c r="NO76" i="53"/>
  <c r="NN187" i="53"/>
  <c r="NN105" i="53"/>
  <c r="NP105" i="53" s="1"/>
  <c r="NN155" i="53"/>
  <c r="NP155" i="53" s="1"/>
  <c r="NQ381" i="53"/>
  <c r="NR381" i="53" s="1"/>
  <c r="NN381" i="53"/>
  <c r="NP381" i="53" s="1"/>
  <c r="NN285" i="53"/>
  <c r="NP285" i="53" s="1"/>
  <c r="NN299" i="53"/>
  <c r="NN297" i="53"/>
  <c r="NN28" i="53"/>
  <c r="NN63" i="53"/>
  <c r="NP63" i="53" s="1"/>
  <c r="NQ29" i="53"/>
  <c r="NR29" i="53" s="1"/>
  <c r="NO155" i="53"/>
  <c r="NO30" i="53"/>
  <c r="NO71" i="53"/>
  <c r="NQ92" i="53"/>
  <c r="NR92" i="53" s="1"/>
  <c r="NO144" i="53"/>
  <c r="NO182" i="53"/>
  <c r="NQ206" i="53"/>
  <c r="NR206" i="53" s="1"/>
  <c r="NO315" i="53"/>
  <c r="NQ229" i="53"/>
  <c r="NR229" i="53" s="1"/>
  <c r="NO301" i="53"/>
  <c r="NQ313" i="53"/>
  <c r="NR313" i="53" s="1"/>
  <c r="NO363" i="53"/>
  <c r="NO407" i="53"/>
  <c r="NO335" i="53"/>
  <c r="NN386" i="53"/>
  <c r="NP386" i="53"/>
  <c r="NN305" i="53"/>
  <c r="NP305" i="53" s="1"/>
  <c r="NN98" i="53"/>
  <c r="NN402" i="53"/>
  <c r="NN320" i="53"/>
  <c r="NN144" i="53"/>
  <c r="NP144" i="53" s="1"/>
  <c r="NN58" i="53"/>
  <c r="NN353" i="53"/>
  <c r="NN182" i="53"/>
  <c r="NP182" i="53" s="1"/>
  <c r="NN248" i="53"/>
  <c r="NN266" i="53"/>
  <c r="NN407" i="53"/>
  <c r="NP407" i="53" s="1"/>
  <c r="NN228" i="53"/>
  <c r="NN126" i="53"/>
  <c r="NN142" i="53"/>
  <c r="NN167" i="53"/>
  <c r="NN38" i="53"/>
  <c r="NP38" i="53"/>
  <c r="NQ27" i="53"/>
  <c r="NR27" i="53" s="1"/>
  <c r="NN333" i="53"/>
  <c r="NN244" i="53"/>
  <c r="NP244" i="53"/>
  <c r="NN177" i="53"/>
  <c r="NN173" i="53"/>
  <c r="NP173" i="53" s="1"/>
  <c r="NN172" i="53"/>
  <c r="NN164" i="53"/>
  <c r="NP164" i="53"/>
  <c r="NN396" i="53"/>
  <c r="NN316" i="53"/>
  <c r="NP316" i="53" s="1"/>
  <c r="NN134" i="53"/>
  <c r="NP134" i="53" s="1"/>
  <c r="NN114" i="53"/>
  <c r="NP114" i="53" s="1"/>
  <c r="NN308" i="53"/>
  <c r="NN116" i="53"/>
  <c r="NN212" i="53"/>
  <c r="NP212" i="53"/>
  <c r="NN43" i="53"/>
  <c r="NP43" i="53" s="1"/>
  <c r="NN372" i="53"/>
  <c r="NN112" i="53"/>
  <c r="NN208" i="53"/>
  <c r="NN382" i="53"/>
  <c r="NO402" i="53"/>
  <c r="NN411" i="53"/>
  <c r="NP411" i="53" s="1"/>
  <c r="NQ134" i="53"/>
  <c r="NR134" i="53" s="1"/>
  <c r="NN264" i="53"/>
  <c r="NN185" i="53"/>
  <c r="NP185" i="53"/>
  <c r="NN190" i="53"/>
  <c r="NN268" i="53"/>
  <c r="NN192" i="53"/>
  <c r="NQ350" i="53"/>
  <c r="NR350" i="53" s="1"/>
  <c r="NN350" i="53"/>
  <c r="NP350" i="53"/>
  <c r="NN162" i="53"/>
  <c r="NO82" i="53"/>
  <c r="NO181" i="53"/>
  <c r="NQ181" i="53"/>
  <c r="NR181" i="53" s="1"/>
  <c r="NQ52" i="53"/>
  <c r="NR52" i="53" s="1"/>
  <c r="NO185" i="53"/>
  <c r="NQ185" i="53"/>
  <c r="NR185" i="53" s="1"/>
  <c r="NQ118" i="53"/>
  <c r="NR118" i="53" s="1"/>
  <c r="NO265" i="53"/>
  <c r="NP265" i="53" s="1"/>
  <c r="NQ265" i="53"/>
  <c r="NR265" i="53" s="1"/>
  <c r="NO266" i="53"/>
  <c r="NP266" i="53" s="1"/>
  <c r="NQ285" i="53"/>
  <c r="NR285" i="53" s="1"/>
  <c r="NQ323" i="53"/>
  <c r="NR323" i="53" s="1"/>
  <c r="NO323" i="53"/>
  <c r="NP323" i="53" s="1"/>
  <c r="NO341" i="53"/>
  <c r="NQ341" i="53"/>
  <c r="NR341" i="53" s="1"/>
  <c r="NO362" i="53"/>
  <c r="NQ362" i="53"/>
  <c r="NR362" i="53" s="1"/>
  <c r="NQ315" i="53"/>
  <c r="NR315" i="53" s="1"/>
  <c r="NQ71" i="53"/>
  <c r="NR71" i="53" s="1"/>
  <c r="NN71" i="53"/>
  <c r="NP71" i="53" s="1"/>
  <c r="NQ233" i="53"/>
  <c r="NR233" i="53" s="1"/>
  <c r="NQ203" i="53"/>
  <c r="NR203" i="53" s="1"/>
  <c r="NI415" i="53"/>
  <c r="NI416" i="53" s="1"/>
  <c r="NQ253" i="53"/>
  <c r="NR253" i="53" s="1"/>
  <c r="NN253" i="53"/>
  <c r="NP253" i="53" s="1"/>
  <c r="NQ82" i="53"/>
  <c r="NR82" i="53" s="1"/>
  <c r="NN82" i="53"/>
  <c r="NP82" i="53" s="1"/>
  <c r="NN368" i="53"/>
  <c r="NQ276" i="53"/>
  <c r="NR276" i="53" s="1"/>
  <c r="NN276" i="53"/>
  <c r="NP276" i="53" s="1"/>
  <c r="NN110" i="53"/>
  <c r="NN166" i="53"/>
  <c r="NQ131" i="53"/>
  <c r="NR131" i="53" s="1"/>
  <c r="NN131" i="53"/>
  <c r="NP131" i="53" s="1"/>
  <c r="NQ30" i="53"/>
  <c r="NR30" i="53" s="1"/>
  <c r="NN30" i="53"/>
  <c r="NP30" i="53" s="1"/>
  <c r="NQ337" i="53"/>
  <c r="NR337" i="53" s="1"/>
  <c r="NN242" i="53"/>
  <c r="NQ219" i="53"/>
  <c r="NR219" i="53" s="1"/>
  <c r="NN72" i="53"/>
  <c r="NP72" i="53" s="1"/>
  <c r="NO72" i="53"/>
  <c r="NQ72" i="53"/>
  <c r="NR72" i="53"/>
  <c r="NQ119" i="53"/>
  <c r="NR119" i="53" s="1"/>
  <c r="NQ342" i="53"/>
  <c r="NR342" i="53" s="1"/>
  <c r="NQ295" i="53"/>
  <c r="NR295" i="53" s="1"/>
  <c r="NN295" i="53"/>
  <c r="NP295" i="53" s="1"/>
  <c r="NN76" i="53"/>
  <c r="NP76" i="53" s="1"/>
  <c r="NN359" i="53"/>
  <c r="NN257" i="53"/>
  <c r="NQ152" i="53"/>
  <c r="NR152" i="53" s="1"/>
  <c r="NN152" i="53"/>
  <c r="NP152" i="53" s="1"/>
  <c r="NQ322" i="53"/>
  <c r="NR322" i="53" s="1"/>
  <c r="NN322" i="53"/>
  <c r="NP322" i="53" s="1"/>
  <c r="NN129" i="53"/>
  <c r="NN197" i="53"/>
  <c r="NP197" i="53" s="1"/>
  <c r="NN32" i="53"/>
  <c r="NQ326" i="53"/>
  <c r="NR326" i="53" s="1"/>
  <c r="NN224" i="53"/>
  <c r="NQ133" i="53"/>
  <c r="NR133" i="53" s="1"/>
  <c r="NQ363" i="53"/>
  <c r="NR363" i="53" s="1"/>
  <c r="NN271" i="53"/>
  <c r="NN204" i="53"/>
  <c r="NN273" i="53"/>
  <c r="NN231" i="53"/>
  <c r="NN380" i="53"/>
  <c r="NQ194" i="53"/>
  <c r="NR194" i="53" s="1"/>
  <c r="NN194" i="53"/>
  <c r="NP194" i="53" s="1"/>
  <c r="NQ195" i="53"/>
  <c r="NR195" i="53" s="1"/>
  <c r="NQ348" i="53"/>
  <c r="NR348" i="53" s="1"/>
  <c r="NN348" i="53"/>
  <c r="NP348" i="53" s="1"/>
  <c r="NN95" i="53"/>
  <c r="NN191" i="53"/>
  <c r="NQ366" i="53"/>
  <c r="NR366" i="53" s="1"/>
  <c r="NN366" i="53"/>
  <c r="NP366" i="53" s="1"/>
  <c r="NQ382" i="53"/>
  <c r="NR382" i="53" s="1"/>
  <c r="NO382" i="53"/>
  <c r="NQ388" i="53"/>
  <c r="NR388" i="53" s="1"/>
  <c r="NN388" i="53"/>
  <c r="NP388" i="53" s="1"/>
  <c r="NO411" i="53"/>
  <c r="NQ411" i="53"/>
  <c r="NR411" i="53" s="1"/>
  <c r="NQ197" i="53"/>
  <c r="NR197" i="53" s="1"/>
  <c r="NO264" i="53"/>
  <c r="NO50" i="53"/>
  <c r="NQ76" i="53"/>
  <c r="NR76" i="53" s="1"/>
  <c r="NO214" i="53"/>
  <c r="NO43" i="53"/>
  <c r="NO148" i="53"/>
  <c r="NP148" i="53" s="1"/>
  <c r="NN364" i="53"/>
  <c r="NN274" i="53"/>
  <c r="NQ105" i="53"/>
  <c r="NR105" i="53" s="1"/>
  <c r="NN154" i="53"/>
  <c r="NP154" i="53" s="1"/>
  <c r="NN174" i="53"/>
  <c r="NN311" i="53"/>
  <c r="NN67" i="53"/>
  <c r="NQ94" i="53"/>
  <c r="NR94" i="53" s="1"/>
  <c r="NN94" i="53"/>
  <c r="NP94" i="53" s="1"/>
  <c r="NN210" i="53"/>
  <c r="NN184" i="53"/>
  <c r="NN238" i="53"/>
  <c r="NP238" i="53" s="1"/>
  <c r="NN161" i="53"/>
  <c r="NQ63" i="53"/>
  <c r="NR63" i="53" s="1"/>
  <c r="NQ155" i="53"/>
  <c r="NR155" i="53" s="1"/>
  <c r="NQ335" i="53"/>
  <c r="NR335" i="53" s="1"/>
  <c r="NQ386" i="53"/>
  <c r="NR386" i="53" s="1"/>
  <c r="NN294" i="53"/>
  <c r="NQ305" i="53"/>
  <c r="NR305" i="53" s="1"/>
  <c r="NN300" i="53"/>
  <c r="NQ98" i="53"/>
  <c r="NR98" i="53" s="1"/>
  <c r="NN37" i="53"/>
  <c r="NN398" i="53"/>
  <c r="NN324" i="53"/>
  <c r="NQ144" i="53"/>
  <c r="NR144" i="53" s="1"/>
  <c r="NN252" i="53"/>
  <c r="NQ58" i="53"/>
  <c r="NR58" i="53" s="1"/>
  <c r="NN33" i="53"/>
  <c r="NQ355" i="53"/>
  <c r="NR355" i="53" s="1"/>
  <c r="NN355" i="53"/>
  <c r="NP355" i="53"/>
  <c r="NN272" i="53"/>
  <c r="NQ182" i="53"/>
  <c r="NR182" i="53" s="1"/>
  <c r="NN306" i="53"/>
  <c r="NN149" i="53"/>
  <c r="NP149" i="53" s="1"/>
  <c r="NQ266" i="53"/>
  <c r="NR266" i="53" s="1"/>
  <c r="NN193" i="53"/>
  <c r="NN188" i="53"/>
  <c r="NQ407" i="53"/>
  <c r="NR407" i="53" s="1"/>
  <c r="NN321" i="53"/>
  <c r="NQ83" i="53"/>
  <c r="NR83" i="53" s="1"/>
  <c r="NN83" i="53"/>
  <c r="NN111" i="53"/>
  <c r="NQ340" i="53"/>
  <c r="NR340" i="53" s="1"/>
  <c r="NN340" i="53"/>
  <c r="NP340" i="53" s="1"/>
  <c r="NQ247" i="53"/>
  <c r="NR247" i="53" s="1"/>
  <c r="NN247" i="53"/>
  <c r="NP247" i="53" s="1"/>
  <c r="NN288" i="53"/>
  <c r="NN51" i="53"/>
  <c r="NQ38" i="53"/>
  <c r="NR38" i="53" s="1"/>
  <c r="NN347" i="53"/>
  <c r="NQ244" i="53"/>
  <c r="NR244" i="53" s="1"/>
  <c r="NN254" i="53"/>
  <c r="NN222" i="53"/>
  <c r="NN125" i="53"/>
  <c r="NN356" i="53"/>
  <c r="NN267" i="53"/>
  <c r="NQ173" i="53"/>
  <c r="NR173" i="53" s="1"/>
  <c r="NN103" i="53"/>
  <c r="NN140" i="53"/>
  <c r="NQ164" i="53"/>
  <c r="NR164" i="53" s="1"/>
  <c r="NN130" i="53"/>
  <c r="NQ394" i="53"/>
  <c r="NR394" i="53" s="1"/>
  <c r="NN394" i="53"/>
  <c r="NP394" i="53" s="1"/>
  <c r="NN289" i="53"/>
  <c r="NN240" i="53"/>
  <c r="NN49" i="53"/>
  <c r="NQ328" i="53"/>
  <c r="NR328" i="53" s="1"/>
  <c r="NN328" i="53"/>
  <c r="NP328" i="53" s="1"/>
  <c r="NQ230" i="53"/>
  <c r="NR230" i="53" s="1"/>
  <c r="NN230" i="53"/>
  <c r="NP230" i="53"/>
  <c r="NN85" i="53"/>
  <c r="NP85" i="53" s="1"/>
  <c r="NQ114" i="53"/>
  <c r="NR114" i="53" s="1"/>
  <c r="NN365" i="53"/>
  <c r="NP365" i="53" s="1"/>
  <c r="NN284" i="53"/>
  <c r="NN40" i="53"/>
  <c r="NN86" i="53"/>
  <c r="NQ275" i="53"/>
  <c r="NR275" i="53" s="1"/>
  <c r="NN275" i="53"/>
  <c r="NP275" i="53" s="1"/>
  <c r="NN213" i="53"/>
  <c r="NQ178" i="53"/>
  <c r="NR178" i="53" s="1"/>
  <c r="NN178" i="53"/>
  <c r="NP178" i="53" s="1"/>
  <c r="NQ212" i="53"/>
  <c r="NR212" i="53" s="1"/>
  <c r="NN379" i="53"/>
  <c r="NN298" i="53"/>
  <c r="NN175" i="53"/>
  <c r="NN258" i="53"/>
  <c r="NN139" i="53"/>
  <c r="NP139" i="53" s="1"/>
  <c r="NQ377" i="53"/>
  <c r="NR377" i="53" s="1"/>
  <c r="NQ402" i="53"/>
  <c r="NR402" i="53" s="1"/>
  <c r="NQ264" i="53"/>
  <c r="NR264" i="53" s="1"/>
  <c r="NO188" i="53"/>
  <c r="NO226" i="53"/>
  <c r="NP226" i="53" s="1"/>
  <c r="NO88" i="53"/>
  <c r="NO290" i="53"/>
  <c r="NP290" i="53" s="1"/>
  <c r="NO67" i="53"/>
  <c r="NP67" i="53" s="1"/>
  <c r="NO86" i="53"/>
  <c r="NP86" i="53" s="1"/>
  <c r="NO154" i="53"/>
  <c r="NO198" i="53"/>
  <c r="NP198" i="53" s="1"/>
  <c r="NO33" i="53"/>
  <c r="NO95" i="53"/>
  <c r="NO120" i="53"/>
  <c r="NO196" i="53"/>
  <c r="NO223" i="53"/>
  <c r="NP223" i="53" s="1"/>
  <c r="NO267" i="53"/>
  <c r="NO161" i="53"/>
  <c r="NO20" i="53"/>
  <c r="NO103" i="53"/>
  <c r="NP103" i="53" s="1"/>
  <c r="NO151" i="53"/>
  <c r="NP151" i="53" s="1"/>
  <c r="NO248" i="53"/>
  <c r="NO297" i="53"/>
  <c r="NP297" i="53" s="1"/>
  <c r="NO307" i="53"/>
  <c r="NO333" i="53"/>
  <c r="NO349" i="53"/>
  <c r="NO325" i="53"/>
  <c r="NO329" i="53"/>
  <c r="NO351" i="53"/>
  <c r="NO365" i="53"/>
  <c r="NO387" i="53"/>
  <c r="NP387" i="53" s="1"/>
  <c r="NO397" i="53"/>
  <c r="NP397" i="53" s="1"/>
  <c r="NO24" i="53"/>
  <c r="NP24" i="53" s="1"/>
  <c r="NO165" i="53"/>
  <c r="NO205" i="53"/>
  <c r="NO184" i="53"/>
  <c r="NO287" i="53"/>
  <c r="NO257" i="53"/>
  <c r="NO294" i="53"/>
  <c r="NP294" i="53" s="1"/>
  <c r="NO347" i="53"/>
  <c r="NP347" i="53" s="1"/>
  <c r="NO34" i="53"/>
  <c r="NN235" i="53"/>
  <c r="NO139" i="53"/>
  <c r="NO149" i="53"/>
  <c r="NO202" i="53"/>
  <c r="NO232" i="53"/>
  <c r="NP232" i="53" s="1"/>
  <c r="NO296" i="53"/>
  <c r="NO395" i="53"/>
  <c r="NO379" i="53"/>
  <c r="NO234" i="53"/>
  <c r="NO269" i="53"/>
  <c r="NP269" i="53" s="1"/>
  <c r="NO159" i="53"/>
  <c r="NO150" i="53"/>
  <c r="NO288" i="53"/>
  <c r="NP288" i="53" s="1"/>
  <c r="NO384" i="53"/>
  <c r="NP384" i="53" s="1"/>
  <c r="NO60" i="53"/>
  <c r="NP60" i="53" s="1"/>
  <c r="NO126" i="53"/>
  <c r="NO51" i="53"/>
  <c r="NO396" i="53"/>
  <c r="NP396" i="53" s="1"/>
  <c r="NO404" i="53"/>
  <c r="NP404" i="53" s="1"/>
  <c r="NO245" i="53"/>
  <c r="NO231" i="53"/>
  <c r="NP231" i="53" s="1"/>
  <c r="NO209" i="53"/>
  <c r="NP209" i="53" s="1"/>
  <c r="NO59" i="53"/>
  <c r="NP59" i="53" s="1"/>
  <c r="NO121" i="53"/>
  <c r="NO111" i="53"/>
  <c r="NP111" i="53" s="1"/>
  <c r="NO237" i="53"/>
  <c r="NN88" i="53"/>
  <c r="NP88" i="53"/>
  <c r="NN390" i="53"/>
  <c r="NO102" i="53"/>
  <c r="NN46" i="53"/>
  <c r="NP46" i="53"/>
  <c r="NO252" i="53"/>
  <c r="NP252" i="53" s="1"/>
  <c r="NO291" i="53"/>
  <c r="NO353" i="53"/>
  <c r="NO330" i="53"/>
  <c r="NQ43" i="53"/>
  <c r="NR43" i="53" s="1"/>
  <c r="NQ148" i="53"/>
  <c r="NR148" i="53" s="1"/>
  <c r="NQ188" i="53"/>
  <c r="NR188" i="53" s="1"/>
  <c r="NO256" i="53"/>
  <c r="NP256" i="53" s="1"/>
  <c r="NO142" i="53"/>
  <c r="NP142" i="53" s="1"/>
  <c r="NQ290" i="53"/>
  <c r="NR290" i="53" s="1"/>
  <c r="NO31" i="53"/>
  <c r="NQ86" i="53"/>
  <c r="NR86" i="53" s="1"/>
  <c r="NO32" i="53"/>
  <c r="NQ198" i="53"/>
  <c r="NR198" i="53" s="1"/>
  <c r="NO74" i="53"/>
  <c r="NQ95" i="53"/>
  <c r="NR95" i="53" s="1"/>
  <c r="NQ196" i="53"/>
  <c r="NR196" i="53" s="1"/>
  <c r="NO254" i="53"/>
  <c r="NQ161" i="53"/>
  <c r="NR161" i="53" s="1"/>
  <c r="NQ103" i="53"/>
  <c r="NR103" i="53" s="1"/>
  <c r="NO193" i="53"/>
  <c r="NQ248" i="53"/>
  <c r="NR248" i="53" s="1"/>
  <c r="NO240" i="53"/>
  <c r="NO314" i="53"/>
  <c r="NP314" i="53" s="1"/>
  <c r="NQ333" i="53"/>
  <c r="NR333" i="53" s="1"/>
  <c r="NQ325" i="53"/>
  <c r="NR325" i="53" s="1"/>
  <c r="NO336" i="53"/>
  <c r="NO356" i="53"/>
  <c r="NQ365" i="53"/>
  <c r="NR365" i="53" s="1"/>
  <c r="NO393" i="53"/>
  <c r="NQ397" i="53"/>
  <c r="NR397" i="53" s="1"/>
  <c r="NO238" i="53"/>
  <c r="NQ205" i="53"/>
  <c r="NR205" i="53" s="1"/>
  <c r="NO101" i="53"/>
  <c r="NP101" i="53" s="1"/>
  <c r="NO306" i="53"/>
  <c r="NP306" i="53" s="1"/>
  <c r="NQ257" i="53"/>
  <c r="NR257" i="53" s="1"/>
  <c r="NO321" i="53"/>
  <c r="NO370" i="53"/>
  <c r="NP370" i="53" s="1"/>
  <c r="NQ34" i="53"/>
  <c r="NR34" i="53" s="1"/>
  <c r="NN61" i="53"/>
  <c r="NO235" i="53"/>
  <c r="NP235" i="53" s="1"/>
  <c r="NQ139" i="53"/>
  <c r="NR139" i="53" s="1"/>
  <c r="NO25" i="53"/>
  <c r="NO270" i="53"/>
  <c r="NQ232" i="53"/>
  <c r="NR232" i="53" s="1"/>
  <c r="NQ395" i="53"/>
  <c r="NR395" i="53" s="1"/>
  <c r="NO409" i="53"/>
  <c r="NP409" i="53" s="1"/>
  <c r="NQ234" i="53"/>
  <c r="NR234" i="53" s="1"/>
  <c r="NO128" i="53"/>
  <c r="NP128" i="53" s="1"/>
  <c r="NQ159" i="53"/>
  <c r="NR159" i="53" s="1"/>
  <c r="NQ288" i="53"/>
  <c r="NR288" i="53" s="1"/>
  <c r="NO224" i="53"/>
  <c r="NP224" i="53" s="1"/>
  <c r="NQ60" i="53"/>
  <c r="NR60" i="53" s="1"/>
  <c r="NO271" i="53"/>
  <c r="NP271" i="53" s="1"/>
  <c r="NO383" i="53"/>
  <c r="NP383" i="53" s="1"/>
  <c r="NQ396" i="53"/>
  <c r="NR396" i="53" s="1"/>
  <c r="NO48" i="53"/>
  <c r="NP48" i="53" s="1"/>
  <c r="NO61" i="53"/>
  <c r="NO35" i="53"/>
  <c r="NO242" i="53"/>
  <c r="NP242" i="53" s="1"/>
  <c r="NQ59" i="53"/>
  <c r="NR59" i="53" s="1"/>
  <c r="NO156" i="53"/>
  <c r="NP156" i="53" s="1"/>
  <c r="NO390" i="53"/>
  <c r="NP390" i="53" s="1"/>
  <c r="NN319" i="53"/>
  <c r="NP319" i="53" s="1"/>
  <c r="NN391" i="53"/>
  <c r="NP391" i="53" s="1"/>
  <c r="NN79" i="53"/>
  <c r="NQ252" i="53"/>
  <c r="NR252" i="53" s="1"/>
  <c r="NQ353" i="53"/>
  <c r="NR353" i="53" s="1"/>
  <c r="NO246" i="53"/>
  <c r="NQ226" i="53"/>
  <c r="NR226" i="53" s="1"/>
  <c r="NQ41" i="53"/>
  <c r="NR41" i="53" s="1"/>
  <c r="NO41" i="53"/>
  <c r="NP41" i="53" s="1"/>
  <c r="NR222" i="53"/>
  <c r="NO222" i="53"/>
  <c r="NQ222" i="53"/>
  <c r="NQ67" i="53"/>
  <c r="NR67" i="53" s="1"/>
  <c r="NQ154" i="53"/>
  <c r="NR154" i="53" s="1"/>
  <c r="NO125" i="53"/>
  <c r="NQ125" i="53"/>
  <c r="NR125" i="53" s="1"/>
  <c r="NQ33" i="53"/>
  <c r="NR33" i="53" s="1"/>
  <c r="NO174" i="53"/>
  <c r="NP174" i="53" s="1"/>
  <c r="NQ174" i="53"/>
  <c r="NR174" i="53" s="1"/>
  <c r="NQ223" i="53"/>
  <c r="NR223" i="53" s="1"/>
  <c r="NQ267" i="53"/>
  <c r="NR267" i="53" s="1"/>
  <c r="NQ175" i="53"/>
  <c r="NR175" i="53" s="1"/>
  <c r="NO175" i="53"/>
  <c r="NO55" i="53"/>
  <c r="NP55" i="53" s="1"/>
  <c r="NQ55" i="53"/>
  <c r="NR55" i="53" s="1"/>
  <c r="NQ151" i="53"/>
  <c r="NR151" i="53" s="1"/>
  <c r="NO228" i="53"/>
  <c r="NP228" i="53" s="1"/>
  <c r="NQ228" i="53"/>
  <c r="NR228" i="53" s="1"/>
  <c r="NQ297" i="53"/>
  <c r="NR297" i="53" s="1"/>
  <c r="NR278" i="53"/>
  <c r="NQ278" i="53"/>
  <c r="NO278" i="53"/>
  <c r="NO316" i="53"/>
  <c r="NQ316" i="53"/>
  <c r="NR316" i="53" s="1"/>
  <c r="NQ367" i="53"/>
  <c r="NR367" i="53" s="1"/>
  <c r="NO367" i="53"/>
  <c r="NP367" i="53" s="1"/>
  <c r="NQ329" i="53"/>
  <c r="NR329" i="53" s="1"/>
  <c r="NQ338" i="53"/>
  <c r="NR338" i="53" s="1"/>
  <c r="NO338" i="53"/>
  <c r="NP338" i="53" s="1"/>
  <c r="NO359" i="53"/>
  <c r="NQ359" i="53"/>
  <c r="NR359" i="53" s="1"/>
  <c r="NQ387" i="53"/>
  <c r="NR387" i="53" s="1"/>
  <c r="NQ24" i="53"/>
  <c r="NR24" i="53" s="1"/>
  <c r="NO26" i="53"/>
  <c r="NP26" i="53" s="1"/>
  <c r="NQ26" i="53"/>
  <c r="NR26" i="53" s="1"/>
  <c r="NN91" i="53"/>
  <c r="NQ184" i="53"/>
  <c r="NR184" i="53" s="1"/>
  <c r="NQ190" i="53"/>
  <c r="NR190" i="53" s="1"/>
  <c r="NO190" i="53"/>
  <c r="NR311" i="53"/>
  <c r="NO311" i="53"/>
  <c r="NP311" i="53" s="1"/>
  <c r="NQ311" i="53"/>
  <c r="NQ294" i="53"/>
  <c r="NR294" i="53" s="1"/>
  <c r="NQ347" i="53"/>
  <c r="NR347" i="53" s="1"/>
  <c r="NO380" i="53"/>
  <c r="NP380" i="53" s="1"/>
  <c r="NQ380" i="53"/>
  <c r="NR380" i="53" s="1"/>
  <c r="NQ235" i="53"/>
  <c r="NR235" i="53" s="1"/>
  <c r="NN21" i="53"/>
  <c r="NQ149" i="53"/>
  <c r="NR149" i="53" s="1"/>
  <c r="NQ112" i="53"/>
  <c r="NR112" i="53" s="1"/>
  <c r="NO112" i="53"/>
  <c r="NP112" i="53" s="1"/>
  <c r="NO320" i="53"/>
  <c r="NP320" i="53" s="1"/>
  <c r="NQ320" i="53"/>
  <c r="NR320" i="53" s="1"/>
  <c r="NQ379" i="53"/>
  <c r="NR379" i="53" s="1"/>
  <c r="NQ104" i="53"/>
  <c r="NR104" i="53" s="1"/>
  <c r="NO104" i="53"/>
  <c r="NP104" i="53" s="1"/>
  <c r="NQ269" i="53"/>
  <c r="NR269" i="53" s="1"/>
  <c r="NQ172" i="53"/>
  <c r="NR172" i="53" s="1"/>
  <c r="NO172" i="53"/>
  <c r="NO292" i="53"/>
  <c r="NQ292" i="53"/>
  <c r="NR292" i="53" s="1"/>
  <c r="NQ384" i="53"/>
  <c r="NR384" i="53" s="1"/>
  <c r="NQ258" i="53"/>
  <c r="NR258" i="53" s="1"/>
  <c r="NO258" i="53"/>
  <c r="NQ126" i="53"/>
  <c r="NR126" i="53" s="1"/>
  <c r="NO304" i="53"/>
  <c r="NQ51" i="53"/>
  <c r="NR51" i="53" s="1"/>
  <c r="NO389" i="53"/>
  <c r="NQ404" i="53"/>
  <c r="NR404" i="53" s="1"/>
  <c r="NO162" i="53"/>
  <c r="NP162" i="53" s="1"/>
  <c r="NQ162" i="53"/>
  <c r="NR162" i="53" s="1"/>
  <c r="NO168" i="53"/>
  <c r="NQ231" i="53"/>
  <c r="NR231" i="53" s="1"/>
  <c r="NQ209" i="53"/>
  <c r="NR209" i="53" s="1"/>
  <c r="NO268" i="53"/>
  <c r="NP268" i="53" s="1"/>
  <c r="NQ268" i="53"/>
  <c r="NR268" i="53" s="1"/>
  <c r="NQ121" i="53"/>
  <c r="NR121" i="53" s="1"/>
  <c r="NQ111" i="53"/>
  <c r="NR111" i="53" s="1"/>
  <c r="NN330" i="53"/>
  <c r="NP330" i="53" s="1"/>
  <c r="NQ88" i="53"/>
  <c r="NR88" i="53" s="1"/>
  <c r="NN117" i="53"/>
  <c r="NQ390" i="53"/>
  <c r="NR390" i="53" s="1"/>
  <c r="NQ74" i="53"/>
  <c r="NR74" i="53" s="1"/>
  <c r="NN74" i="53"/>
  <c r="NP74" i="53" s="1"/>
  <c r="NQ46" i="53"/>
  <c r="NR46" i="53" s="1"/>
  <c r="NN216" i="53"/>
  <c r="NO79" i="53"/>
  <c r="NP79" i="53" s="1"/>
  <c r="NQ79" i="53"/>
  <c r="NR79" i="53" s="1"/>
  <c r="NO308" i="53"/>
  <c r="NP308" i="53" s="1"/>
  <c r="NQ308" i="53"/>
  <c r="NR308" i="53" s="1"/>
  <c r="NQ330" i="53"/>
  <c r="NR330" i="53" s="1"/>
  <c r="NO352" i="53"/>
  <c r="NP352" i="53" s="1"/>
  <c r="NQ256" i="53"/>
  <c r="NR256" i="53" s="1"/>
  <c r="NQ142" i="53"/>
  <c r="NR142" i="53" s="1"/>
  <c r="NQ32" i="53"/>
  <c r="NR32" i="53" s="1"/>
  <c r="NQ254" i="53"/>
  <c r="NR254" i="53" s="1"/>
  <c r="NQ193" i="53"/>
  <c r="NR193" i="53" s="1"/>
  <c r="NQ240" i="53"/>
  <c r="NR240" i="53" s="1"/>
  <c r="NQ314" i="53"/>
  <c r="NR314" i="53" s="1"/>
  <c r="NQ336" i="53"/>
  <c r="NR336" i="53" s="1"/>
  <c r="NQ356" i="53"/>
  <c r="NR356" i="53" s="1"/>
  <c r="NQ238" i="53"/>
  <c r="NR238" i="53" s="1"/>
  <c r="NQ101" i="53"/>
  <c r="NR101" i="53" s="1"/>
  <c r="NQ306" i="53"/>
  <c r="NR306" i="53" s="1"/>
  <c r="NQ321" i="53"/>
  <c r="NR321" i="53" s="1"/>
  <c r="NQ370" i="53"/>
  <c r="NR370" i="53" s="1"/>
  <c r="NQ389" i="53"/>
  <c r="NR389" i="53" s="1"/>
  <c r="NN389" i="53"/>
  <c r="NP389" i="53" s="1"/>
  <c r="NQ25" i="53"/>
  <c r="NR25" i="53" s="1"/>
  <c r="NQ409" i="53"/>
  <c r="NR409" i="53" s="1"/>
  <c r="NQ128" i="53"/>
  <c r="NR128" i="53" s="1"/>
  <c r="NQ224" i="53"/>
  <c r="NR224" i="53" s="1"/>
  <c r="NQ271" i="53"/>
  <c r="NR271" i="53" s="1"/>
  <c r="NQ383" i="53"/>
  <c r="NR383" i="53" s="1"/>
  <c r="NQ48" i="53"/>
  <c r="NR48" i="53" s="1"/>
  <c r="NQ61" i="53"/>
  <c r="NR61" i="53" s="1"/>
  <c r="NQ35" i="53"/>
  <c r="NR35" i="53" s="1"/>
  <c r="NQ242" i="53"/>
  <c r="NR242" i="53" s="1"/>
  <c r="NQ156" i="53"/>
  <c r="NR156" i="53" s="1"/>
  <c r="NQ237" i="53"/>
  <c r="NR237" i="53" s="1"/>
  <c r="NN237" i="53"/>
  <c r="NP237" i="53"/>
  <c r="NQ39" i="53"/>
  <c r="NR39" i="53" s="1"/>
  <c r="NN39" i="53"/>
  <c r="NP39" i="53" s="1"/>
  <c r="NQ319" i="53"/>
  <c r="NR319" i="53" s="1"/>
  <c r="NQ102" i="53"/>
  <c r="NR102" i="53" s="1"/>
  <c r="NN102" i="53"/>
  <c r="NP102" i="53" s="1"/>
  <c r="NQ287" i="53"/>
  <c r="NR287" i="53" s="1"/>
  <c r="NN287" i="53"/>
  <c r="NP287" i="53"/>
  <c r="NN217" i="53"/>
  <c r="NQ352" i="53"/>
  <c r="NR352" i="53" s="1"/>
  <c r="NO364" i="53"/>
  <c r="NO398" i="53"/>
  <c r="NO373" i="53"/>
  <c r="NO19" i="53"/>
  <c r="NO141" i="53"/>
  <c r="NO216" i="53"/>
  <c r="NP216" i="53" s="1"/>
  <c r="NO300" i="53"/>
  <c r="NO277" i="53"/>
  <c r="NP277" i="53" s="1"/>
  <c r="NO346" i="53"/>
  <c r="NP346" i="53" s="1"/>
  <c r="NO47" i="53"/>
  <c r="NP47" i="53" s="1"/>
  <c r="NO191" i="53"/>
  <c r="NO217" i="53"/>
  <c r="NO289" i="53"/>
  <c r="NO68" i="53"/>
  <c r="NO21" i="53"/>
  <c r="NO23" i="53"/>
  <c r="NP23" i="53" s="1"/>
  <c r="NO40" i="53"/>
  <c r="NO157" i="53"/>
  <c r="NP157" i="53" s="1"/>
  <c r="NO187" i="53"/>
  <c r="NO284" i="53"/>
  <c r="NO251" i="53"/>
  <c r="NP251" i="53" s="1"/>
  <c r="NO37" i="53"/>
  <c r="NO81" i="53"/>
  <c r="NO272" i="53"/>
  <c r="NO274" i="53"/>
  <c r="NN351" i="53"/>
  <c r="NP351" i="53" s="1"/>
  <c r="NO280" i="53"/>
  <c r="NO286" i="53"/>
  <c r="NP286" i="53" s="1"/>
  <c r="NO166" i="53"/>
  <c r="NO28" i="53"/>
  <c r="NP28" i="53" s="1"/>
  <c r="NO204" i="53"/>
  <c r="NP204" i="53" s="1"/>
  <c r="NO211" i="53"/>
  <c r="NO243" i="53"/>
  <c r="NO255" i="53"/>
  <c r="NO299" i="53"/>
  <c r="NP299" i="53" s="1"/>
  <c r="NN227" i="53"/>
  <c r="NN393" i="53"/>
  <c r="NP393" i="53"/>
  <c r="NN31" i="53"/>
  <c r="NP31" i="53" s="1"/>
  <c r="NN214" i="53"/>
  <c r="NN50" i="53"/>
  <c r="NP50" i="53" s="1"/>
  <c r="NO273" i="53"/>
  <c r="NP273" i="53" s="1"/>
  <c r="NO208" i="53"/>
  <c r="NP208" i="53" s="1"/>
  <c r="NO89" i="53"/>
  <c r="NN246" i="53"/>
  <c r="NP246" i="53" s="1"/>
  <c r="NO183" i="53"/>
  <c r="NQ364" i="53"/>
  <c r="NR364" i="53" s="1"/>
  <c r="NQ398" i="53"/>
  <c r="NR398" i="53" s="1"/>
  <c r="NQ318" i="53"/>
  <c r="NR318" i="53" s="1"/>
  <c r="NN318" i="53"/>
  <c r="NP318" i="53"/>
  <c r="NO42" i="53"/>
  <c r="NP42" i="53" s="1"/>
  <c r="NQ216" i="53"/>
  <c r="NR216" i="53" s="1"/>
  <c r="NO227" i="53"/>
  <c r="NQ277" i="53"/>
  <c r="NR277" i="53" s="1"/>
  <c r="NO372" i="53"/>
  <c r="NP372" i="53" s="1"/>
  <c r="NQ47" i="53"/>
  <c r="NR47" i="53" s="1"/>
  <c r="NO77" i="53"/>
  <c r="NP77" i="53" s="1"/>
  <c r="NQ217" i="53"/>
  <c r="NR217" i="53" s="1"/>
  <c r="NO391" i="53"/>
  <c r="NO169" i="53"/>
  <c r="NP169" i="53" s="1"/>
  <c r="NO117" i="53"/>
  <c r="NO45" i="53"/>
  <c r="NP45" i="53" s="1"/>
  <c r="NQ23" i="53"/>
  <c r="NR23" i="53" s="1"/>
  <c r="NO85" i="53"/>
  <c r="NQ157" i="53"/>
  <c r="NR157" i="53" s="1"/>
  <c r="NO210" i="53"/>
  <c r="NQ284" i="53"/>
  <c r="NR284" i="53" s="1"/>
  <c r="NO130" i="53"/>
  <c r="NP130" i="53" s="1"/>
  <c r="NQ37" i="53"/>
  <c r="NR37" i="53" s="1"/>
  <c r="NO129" i="53"/>
  <c r="NQ272" i="53"/>
  <c r="NR272" i="53" s="1"/>
  <c r="NO327" i="53"/>
  <c r="NN20" i="53"/>
  <c r="NP20" i="53" s="1"/>
  <c r="NO160" i="53"/>
  <c r="NP160" i="53" s="1"/>
  <c r="NQ286" i="53"/>
  <c r="NR286" i="53" s="1"/>
  <c r="NO177" i="53"/>
  <c r="NQ28" i="53"/>
  <c r="NR28" i="53" s="1"/>
  <c r="NO218" i="53"/>
  <c r="NQ211" i="53"/>
  <c r="NR211" i="53" s="1"/>
  <c r="NO298" i="53"/>
  <c r="NQ255" i="53"/>
  <c r="NR255" i="53" s="1"/>
  <c r="NO49" i="53"/>
  <c r="NN150" i="53"/>
  <c r="NP150" i="53" s="1"/>
  <c r="NN307" i="53"/>
  <c r="NP307" i="53"/>
  <c r="NN245" i="53"/>
  <c r="NP245" i="53" s="1"/>
  <c r="NN16" i="53"/>
  <c r="NP16" i="53" s="1"/>
  <c r="NN120" i="53"/>
  <c r="NP120" i="53" s="1"/>
  <c r="NQ273" i="53"/>
  <c r="NR273" i="53" s="1"/>
  <c r="NN349" i="53"/>
  <c r="NP349" i="53"/>
  <c r="NN179" i="53"/>
  <c r="NN291" i="53"/>
  <c r="NP291" i="53" s="1"/>
  <c r="NQ168" i="53"/>
  <c r="NR168" i="53" s="1"/>
  <c r="NN168" i="53"/>
  <c r="NP168" i="53" s="1"/>
  <c r="NO137" i="53"/>
  <c r="NP137" i="53" s="1"/>
  <c r="NQ137" i="53"/>
  <c r="NR137" i="53" s="1"/>
  <c r="NQ300" i="53"/>
  <c r="NR300" i="53" s="1"/>
  <c r="NQ346" i="53"/>
  <c r="NR346" i="53" s="1"/>
  <c r="NQ406" i="53"/>
  <c r="NR406" i="53" s="1"/>
  <c r="NO406" i="53"/>
  <c r="NP406" i="53" s="1"/>
  <c r="NQ191" i="53"/>
  <c r="NR191" i="53" s="1"/>
  <c r="NO167" i="53"/>
  <c r="NQ167" i="53"/>
  <c r="NR167" i="53" s="1"/>
  <c r="NQ289" i="53"/>
  <c r="NR289" i="53" s="1"/>
  <c r="NQ304" i="53"/>
  <c r="NR304" i="53" s="1"/>
  <c r="NN304" i="53"/>
  <c r="NP304" i="53" s="1"/>
  <c r="NQ368" i="53"/>
  <c r="NR368" i="53" s="1"/>
  <c r="NO368" i="53"/>
  <c r="NP368" i="53" s="1"/>
  <c r="NQ21" i="53"/>
  <c r="NR21" i="53" s="1"/>
  <c r="NO140" i="53"/>
  <c r="NP140" i="53" s="1"/>
  <c r="NQ140" i="53"/>
  <c r="NR140" i="53" s="1"/>
  <c r="NQ40" i="53"/>
  <c r="NR40" i="53" s="1"/>
  <c r="NO110" i="53"/>
  <c r="NQ110" i="53"/>
  <c r="NR110" i="53" s="1"/>
  <c r="NQ187" i="53"/>
  <c r="NR187" i="53" s="1"/>
  <c r="NO241" i="53"/>
  <c r="NP241" i="53" s="1"/>
  <c r="NQ241" i="53"/>
  <c r="NR241" i="53" s="1"/>
  <c r="NQ251" i="53"/>
  <c r="NR251" i="53" s="1"/>
  <c r="NO192" i="53"/>
  <c r="NQ192" i="53"/>
  <c r="NR192" i="53" s="1"/>
  <c r="NQ81" i="53"/>
  <c r="NR81" i="53" s="1"/>
  <c r="NO213" i="53"/>
  <c r="NQ213" i="53"/>
  <c r="NR213" i="53" s="1"/>
  <c r="NQ274" i="53"/>
  <c r="NR274" i="53" s="1"/>
  <c r="NO324" i="53"/>
  <c r="NQ324" i="53"/>
  <c r="NR324" i="53" s="1"/>
  <c r="NQ351" i="53"/>
  <c r="NR351" i="53" s="1"/>
  <c r="NQ270" i="53"/>
  <c r="NR270" i="53" s="1"/>
  <c r="NN270" i="53"/>
  <c r="NP270" i="53" s="1"/>
  <c r="NQ250" i="53"/>
  <c r="NR250" i="53" s="1"/>
  <c r="NO250" i="53"/>
  <c r="NP250" i="53" s="1"/>
  <c r="NQ166" i="53"/>
  <c r="NR166" i="53" s="1"/>
  <c r="NO91" i="53"/>
  <c r="NP91" i="53" s="1"/>
  <c r="NQ91" i="53"/>
  <c r="NR91" i="53" s="1"/>
  <c r="NQ204" i="53"/>
  <c r="NR204" i="53" s="1"/>
  <c r="NQ243" i="53"/>
  <c r="NR243" i="53" s="1"/>
  <c r="NO90" i="53"/>
  <c r="NP90" i="53" s="1"/>
  <c r="NQ90" i="53"/>
  <c r="NR90" i="53" s="1"/>
  <c r="NQ299" i="53"/>
  <c r="NR299" i="53" s="1"/>
  <c r="NQ116" i="53"/>
  <c r="NR116" i="53" s="1"/>
  <c r="NO116" i="53"/>
  <c r="NP116" i="53" s="1"/>
  <c r="NQ227" i="53"/>
  <c r="NR227" i="53" s="1"/>
  <c r="NQ141" i="53"/>
  <c r="NR141" i="53" s="1"/>
  <c r="NN141" i="53"/>
  <c r="NP141" i="53" s="1"/>
  <c r="NQ393" i="53"/>
  <c r="NR393" i="53" s="1"/>
  <c r="NQ19" i="53"/>
  <c r="NR19" i="53" s="1"/>
  <c r="NN19" i="53"/>
  <c r="NP19" i="53" s="1"/>
  <c r="NQ31" i="53"/>
  <c r="NR31" i="53" s="1"/>
  <c r="NQ68" i="53"/>
  <c r="NR68" i="53" s="1"/>
  <c r="NN68" i="53"/>
  <c r="NP68" i="53" s="1"/>
  <c r="NQ214" i="53"/>
  <c r="NR214" i="53" s="1"/>
  <c r="NQ373" i="53"/>
  <c r="NR373" i="53" s="1"/>
  <c r="NN373" i="53"/>
  <c r="NP373" i="53" s="1"/>
  <c r="NQ50" i="53"/>
  <c r="NR50" i="53" s="1"/>
  <c r="NQ218" i="53"/>
  <c r="NR218" i="53" s="1"/>
  <c r="NN218" i="53"/>
  <c r="NP218" i="53" s="1"/>
  <c r="NQ208" i="53"/>
  <c r="NR208" i="53" s="1"/>
  <c r="NO179" i="53"/>
  <c r="NQ179" i="53"/>
  <c r="NR179" i="53" s="1"/>
  <c r="NQ246" i="53"/>
  <c r="NR246" i="53" s="1"/>
  <c r="NQ293" i="53"/>
  <c r="NR293" i="53" s="1"/>
  <c r="NN293" i="53"/>
  <c r="NP293" i="53" s="1"/>
  <c r="NQ42" i="53"/>
  <c r="NR42" i="53" s="1"/>
  <c r="NQ372" i="53"/>
  <c r="NR372" i="53" s="1"/>
  <c r="NN280" i="53"/>
  <c r="NP280" i="53" s="1"/>
  <c r="NQ280" i="53"/>
  <c r="NR280" i="53" s="1"/>
  <c r="NQ77" i="53"/>
  <c r="NR77" i="53" s="1"/>
  <c r="NQ391" i="53"/>
  <c r="NR391" i="53" s="1"/>
  <c r="NQ169" i="53"/>
  <c r="NR169" i="53" s="1"/>
  <c r="NQ117" i="53"/>
  <c r="NR117" i="53" s="1"/>
  <c r="NQ45" i="53"/>
  <c r="NR45" i="53" s="1"/>
  <c r="NQ85" i="53"/>
  <c r="NR85" i="53" s="1"/>
  <c r="NQ210" i="53"/>
  <c r="NR210" i="53" s="1"/>
  <c r="NQ130" i="53"/>
  <c r="NR130" i="53" s="1"/>
  <c r="NQ129" i="53"/>
  <c r="NR129" i="53" s="1"/>
  <c r="NQ327" i="53"/>
  <c r="NR327" i="53" s="1"/>
  <c r="NQ165" i="53"/>
  <c r="NR165" i="53" s="1"/>
  <c r="NN165" i="53"/>
  <c r="NP165" i="53" s="1"/>
  <c r="NQ20" i="53"/>
  <c r="NR20" i="53" s="1"/>
  <c r="NQ44" i="53"/>
  <c r="NR44" i="53" s="1"/>
  <c r="NN44" i="53"/>
  <c r="NP44" i="53" s="1"/>
  <c r="NQ160" i="53"/>
  <c r="NR160" i="53" s="1"/>
  <c r="NQ177" i="53"/>
  <c r="NR177" i="53" s="1"/>
  <c r="NQ298" i="53"/>
  <c r="NR298" i="53" s="1"/>
  <c r="NQ49" i="53"/>
  <c r="NR49" i="53" s="1"/>
  <c r="NQ334" i="53"/>
  <c r="NR334" i="53" s="1"/>
  <c r="NN334" i="53"/>
  <c r="NP334" i="53" s="1"/>
  <c r="NQ150" i="53"/>
  <c r="NR150" i="53" s="1"/>
  <c r="NQ202" i="53"/>
  <c r="NR202" i="53" s="1"/>
  <c r="NN202" i="53"/>
  <c r="NP202" i="53" s="1"/>
  <c r="NQ307" i="53"/>
  <c r="NR307" i="53" s="1"/>
  <c r="NQ301" i="53"/>
  <c r="NR301" i="53" s="1"/>
  <c r="NN301" i="53"/>
  <c r="NP301" i="53" s="1"/>
  <c r="NQ245" i="53"/>
  <c r="NR245" i="53" s="1"/>
  <c r="NQ312" i="53"/>
  <c r="NR312" i="53" s="1"/>
  <c r="NN312" i="53"/>
  <c r="NP312" i="53" s="1"/>
  <c r="NQ16" i="53"/>
  <c r="NR16" i="53" s="1"/>
  <c r="NQ296" i="53"/>
  <c r="NR296" i="53" s="1"/>
  <c r="NN296" i="53"/>
  <c r="NP296" i="53" s="1"/>
  <c r="NQ120" i="53"/>
  <c r="NR120" i="53" s="1"/>
  <c r="NQ349" i="53"/>
  <c r="NR349" i="53" s="1"/>
  <c r="NQ89" i="53"/>
  <c r="NR89" i="53" s="1"/>
  <c r="NN89" i="53"/>
  <c r="NP89" i="53" s="1"/>
  <c r="NQ291" i="53"/>
  <c r="NR291" i="53" s="1"/>
  <c r="NQ183" i="53"/>
  <c r="NR183" i="53" s="1"/>
  <c r="NN183" i="53"/>
  <c r="NP183" i="53"/>
  <c r="NP61" i="53" l="1"/>
  <c r="NP298" i="53"/>
  <c r="NP284" i="53"/>
  <c r="NP289" i="53"/>
  <c r="NP267" i="53"/>
  <c r="NP254" i="53"/>
  <c r="NP193" i="53"/>
  <c r="NP37" i="53"/>
  <c r="NP210" i="53"/>
  <c r="NP359" i="53"/>
  <c r="NP110" i="53"/>
  <c r="NP190" i="53"/>
  <c r="NP187" i="53"/>
  <c r="NP362" i="53"/>
  <c r="NP243" i="53"/>
  <c r="NP27" i="53"/>
  <c r="NP211" i="53"/>
  <c r="NP159" i="53"/>
  <c r="NP255" i="53"/>
  <c r="NP58" i="53"/>
  <c r="NP358" i="53"/>
  <c r="NP179" i="53"/>
  <c r="NP117" i="53"/>
  <c r="NP21" i="53"/>
  <c r="NP379" i="53"/>
  <c r="NP356" i="53"/>
  <c r="NP51" i="53"/>
  <c r="NP321" i="53"/>
  <c r="NP161" i="53"/>
  <c r="NP274" i="53"/>
  <c r="NP191" i="53"/>
  <c r="NP129" i="53"/>
  <c r="NP333" i="53"/>
  <c r="NP167" i="53"/>
  <c r="NP327" i="53"/>
  <c r="NP35" i="53"/>
  <c r="NP205" i="53"/>
  <c r="NP292" i="53"/>
  <c r="NP52" i="53"/>
  <c r="NP81" i="53"/>
  <c r="NP329" i="53"/>
  <c r="NP335" i="53"/>
  <c r="NP83" i="53"/>
  <c r="NP56" i="53"/>
  <c r="NP258" i="53"/>
  <c r="NP49" i="53"/>
  <c r="NP125" i="53"/>
  <c r="NP272" i="53"/>
  <c r="NP33" i="53"/>
  <c r="NP324" i="53"/>
  <c r="NP300" i="53"/>
  <c r="NP364" i="53"/>
  <c r="NP214" i="53"/>
  <c r="NP95" i="53"/>
  <c r="NP192" i="53"/>
  <c r="NP177" i="53"/>
  <c r="NP353" i="53"/>
  <c r="NP402" i="53"/>
  <c r="NP29" i="53"/>
  <c r="NP313" i="53"/>
  <c r="NP196" i="53"/>
  <c r="NP207" i="53"/>
  <c r="NP98" i="53"/>
  <c r="NP227" i="53"/>
  <c r="NP217" i="53"/>
  <c r="NP175" i="53"/>
  <c r="NP213" i="53"/>
  <c r="NP40" i="53"/>
  <c r="NP240" i="53"/>
  <c r="NP222" i="53"/>
  <c r="NP188" i="53"/>
  <c r="NP398" i="53"/>
  <c r="NP184" i="53"/>
  <c r="NP32" i="53"/>
  <c r="NP257" i="53"/>
  <c r="NP166" i="53"/>
  <c r="NP264" i="53"/>
  <c r="NP382" i="53"/>
  <c r="NP172" i="53"/>
  <c r="NP126" i="53"/>
  <c r="NP248" i="53"/>
  <c r="NP377" i="53"/>
  <c r="NP34" i="53"/>
  <c r="NP234" i="53"/>
  <c r="NP336" i="53"/>
  <c r="NP325" i="53"/>
  <c r="NP278" i="53"/>
  <c r="NP25" i="53"/>
  <c r="NP421" i="53" s="1"/>
  <c r="NP317" i="53"/>
  <c r="NP153" i="53"/>
  <c r="NR415" i="53"/>
  <c r="NR416" i="53" s="1"/>
  <c r="NR421" i="53" s="1"/>
  <c r="NN421" i="53"/>
  <c r="NI414" i="53"/>
  <c r="NI417" i="53" s="1"/>
  <c r="G446" i="53"/>
  <c r="ND421" i="53" l="1"/>
  <c r="D446" i="53" s="1"/>
  <c r="F26" i="44" s="1"/>
  <c r="H26" i="44" l="1"/>
  <c r="F35" i="56" s="1"/>
  <c r="J35" i="56" l="1"/>
  <c r="N35" i="56"/>
  <c r="M35" i="56"/>
  <c r="L35" i="56"/>
  <c r="H35" i="56"/>
  <c r="L39" i="56" s="1"/>
  <c r="G35" i="56"/>
  <c r="K35" i="56"/>
  <c r="AT8" i="28"/>
  <c r="AT304" i="28" s="1"/>
  <c r="L29" i="56"/>
  <c r="L21" i="56" l="1"/>
  <c r="L33" i="56"/>
  <c r="L26" i="56"/>
  <c r="P8" i="56"/>
  <c r="L30" i="56"/>
  <c r="L31" i="56"/>
  <c r="I35" i="56"/>
  <c r="L20" i="56"/>
  <c r="L18" i="56"/>
  <c r="L17" i="56"/>
  <c r="L14" i="56"/>
  <c r="L27" i="56"/>
  <c r="L24" i="56"/>
  <c r="L19" i="56"/>
  <c r="L16" i="56"/>
  <c r="L15" i="56"/>
  <c r="AT301" i="28"/>
  <c r="AU301" i="28" s="1"/>
  <c r="L28" i="56"/>
  <c r="AT171" i="28"/>
  <c r="AT167" i="28"/>
  <c r="AT325" i="28"/>
  <c r="AT334" i="28"/>
  <c r="AT321" i="28"/>
  <c r="AT152" i="28"/>
  <c r="AT311" i="28"/>
  <c r="C311" i="28" s="1"/>
  <c r="AI311" i="28" s="1"/>
  <c r="AT187" i="28"/>
  <c r="AT51" i="28"/>
  <c r="AT298" i="28"/>
  <c r="AT251" i="28"/>
  <c r="C251" i="28" s="1"/>
  <c r="AI251" i="28" s="1"/>
  <c r="AT317" i="28"/>
  <c r="AT90" i="28"/>
  <c r="AT47" i="28"/>
  <c r="AT11" i="28"/>
  <c r="AT105" i="28"/>
  <c r="AT244" i="28"/>
  <c r="AT309" i="28"/>
  <c r="AT280" i="28"/>
  <c r="AU280" i="28" s="1"/>
  <c r="AT281" i="28"/>
  <c r="AT64" i="28"/>
  <c r="AT246" i="28"/>
  <c r="AT193" i="28"/>
  <c r="AU193" i="28" s="1"/>
  <c r="AT318" i="28"/>
  <c r="AT235" i="28"/>
  <c r="AT145" i="28"/>
  <c r="AT262" i="28"/>
  <c r="C262" i="28" s="1"/>
  <c r="AI262" i="28" s="1"/>
  <c r="AT86" i="28"/>
  <c r="AT203" i="28"/>
  <c r="AT81" i="28"/>
  <c r="AT56" i="28"/>
  <c r="C56" i="28" s="1"/>
  <c r="AK56" i="28" s="1"/>
  <c r="AT208" i="28"/>
  <c r="AT211" i="28"/>
  <c r="AT340" i="28"/>
  <c r="AT206" i="28"/>
  <c r="AU206" i="28" s="1"/>
  <c r="AT288" i="28"/>
  <c r="AT97" i="28"/>
  <c r="AT43" i="28"/>
  <c r="AT257" i="28"/>
  <c r="AU257" i="28" s="1"/>
  <c r="AT268" i="28"/>
  <c r="AT292" i="28"/>
  <c r="AT182" i="28"/>
  <c r="AT49" i="28"/>
  <c r="C49" i="28" s="1"/>
  <c r="AK49" i="28" s="1"/>
  <c r="AT122" i="28"/>
  <c r="AT337" i="28"/>
  <c r="AT147" i="28"/>
  <c r="AT161" i="28"/>
  <c r="AU161" i="28" s="1"/>
  <c r="AT297" i="28"/>
  <c r="AT40" i="28"/>
  <c r="AT239" i="28"/>
  <c r="AT236" i="28"/>
  <c r="C236" i="28" s="1"/>
  <c r="AI236" i="28" s="1"/>
  <c r="AT72" i="28"/>
  <c r="AT214" i="28"/>
  <c r="AT118" i="28"/>
  <c r="AT71" i="28"/>
  <c r="AT27" i="28"/>
  <c r="AT226" i="28"/>
  <c r="AT50" i="28"/>
  <c r="AT172" i="28"/>
  <c r="C172" i="28" s="1"/>
  <c r="AI172" i="28" s="1"/>
  <c r="AT245" i="28"/>
  <c r="AT248" i="28"/>
  <c r="AT276" i="28"/>
  <c r="AT331" i="28"/>
  <c r="AU331" i="28" s="1"/>
  <c r="AT88" i="28"/>
  <c r="AT266" i="28"/>
  <c r="AT307" i="28"/>
  <c r="AT173" i="28"/>
  <c r="C173" i="28" s="1"/>
  <c r="AI173" i="28" s="1"/>
  <c r="AT289" i="28"/>
  <c r="AT133" i="28"/>
  <c r="AT279" i="28"/>
  <c r="AT254" i="28"/>
  <c r="C254" i="28" s="1"/>
  <c r="AI254" i="28" s="1"/>
  <c r="AT102" i="28"/>
  <c r="AT140" i="28"/>
  <c r="AT256" i="28"/>
  <c r="AT188" i="28"/>
  <c r="AU188" i="28" s="1"/>
  <c r="AT243" i="28"/>
  <c r="C243" i="28" s="1"/>
  <c r="AI243" i="28" s="1"/>
  <c r="AT186" i="28"/>
  <c r="AT227" i="28"/>
  <c r="AT335" i="28"/>
  <c r="C335" i="28" s="1"/>
  <c r="AI335" i="28" s="1"/>
  <c r="AT119" i="28"/>
  <c r="AT269" i="28"/>
  <c r="AT277" i="28"/>
  <c r="AT216" i="28"/>
  <c r="C216" i="28" s="1"/>
  <c r="AI216" i="28" s="1"/>
  <c r="AT247" i="28"/>
  <c r="AT196" i="28"/>
  <c r="AT218" i="28"/>
  <c r="AT229" i="28"/>
  <c r="AU229" i="28" s="1"/>
  <c r="AT194" i="28"/>
  <c r="G46" i="56"/>
  <c r="AT116" i="28"/>
  <c r="AT149" i="28"/>
  <c r="C149" i="28" s="1"/>
  <c r="E149" i="28" s="1"/>
  <c r="AT14" i="28"/>
  <c r="AT259" i="28"/>
  <c r="AT284" i="28"/>
  <c r="AT132" i="28"/>
  <c r="AU132" i="28" s="1"/>
  <c r="AT207" i="28"/>
  <c r="AU207" i="28" s="1"/>
  <c r="AT114" i="28"/>
  <c r="AT52" i="28"/>
  <c r="AT232" i="28"/>
  <c r="AU232" i="28" s="1"/>
  <c r="AT169" i="28"/>
  <c r="AT294" i="28"/>
  <c r="AT322" i="28"/>
  <c r="AT332" i="28"/>
  <c r="AU332" i="28" s="1"/>
  <c r="AT109" i="28"/>
  <c r="AT314" i="28"/>
  <c r="AT183" i="28"/>
  <c r="AT323" i="28"/>
  <c r="C323" i="28" s="1"/>
  <c r="E323" i="28" s="1"/>
  <c r="AT205" i="28"/>
  <c r="AT26" i="28"/>
  <c r="AT201" i="28"/>
  <c r="AT126" i="28"/>
  <c r="AT21" i="28"/>
  <c r="AU21" i="28" s="1"/>
  <c r="AT24" i="28"/>
  <c r="AT299" i="28"/>
  <c r="AT130" i="28"/>
  <c r="AU130" i="28" s="1"/>
  <c r="AT185" i="28"/>
  <c r="AT342" i="28"/>
  <c r="AT212" i="28"/>
  <c r="AT271" i="28"/>
  <c r="AU271" i="28" s="1"/>
  <c r="AT38" i="28"/>
  <c r="AT92" i="28"/>
  <c r="AT141" i="28"/>
  <c r="AT306" i="28"/>
  <c r="AU306" i="28" s="1"/>
  <c r="AT63" i="28"/>
  <c r="AU63" i="28" s="1"/>
  <c r="AT144" i="28"/>
  <c r="AT261" i="28"/>
  <c r="AT31" i="28"/>
  <c r="AT166" i="28"/>
  <c r="AT250" i="28"/>
  <c r="AT162" i="28"/>
  <c r="AT302" i="28"/>
  <c r="AU302" i="28" s="1"/>
  <c r="AT111" i="28"/>
  <c r="AT324" i="28"/>
  <c r="AT190" i="28"/>
  <c r="AT66" i="28"/>
  <c r="AT234" i="28"/>
  <c r="AU234" i="28" s="1"/>
  <c r="AT177" i="28"/>
  <c r="AT327" i="28"/>
  <c r="AT137" i="28"/>
  <c r="C137" i="28" s="1"/>
  <c r="I137" i="28" s="1"/>
  <c r="AT101" i="28"/>
  <c r="AT221" i="28"/>
  <c r="AT103" i="28"/>
  <c r="AT204" i="28"/>
  <c r="AU204" i="28" s="1"/>
  <c r="AT267" i="28"/>
  <c r="AT224" i="28"/>
  <c r="AT120" i="28"/>
  <c r="AT76" i="28"/>
  <c r="C76" i="28" s="1"/>
  <c r="AK76" i="28" s="1"/>
  <c r="AT46" i="28"/>
  <c r="AT220" i="28"/>
  <c r="AT148" i="28"/>
  <c r="AT312" i="28"/>
  <c r="C312" i="28" s="1"/>
  <c r="AI312" i="28" s="1"/>
  <c r="AT79" i="28"/>
  <c r="AU79" i="28" s="1"/>
  <c r="AT110" i="28"/>
  <c r="AT223" i="28"/>
  <c r="AT315" i="28"/>
  <c r="C315" i="28" s="1"/>
  <c r="AI315" i="28" s="1"/>
  <c r="AT241" i="28"/>
  <c r="AT179" i="28"/>
  <c r="AT339" i="28"/>
  <c r="AT199" i="28"/>
  <c r="C199" i="28" s="1"/>
  <c r="AI199" i="28" s="1"/>
  <c r="AT28" i="28"/>
  <c r="AT82" i="28"/>
  <c r="AT104" i="28"/>
  <c r="AT291" i="28"/>
  <c r="AU291" i="28" s="1"/>
  <c r="AT287" i="28"/>
  <c r="AT77" i="28"/>
  <c r="AT69" i="28"/>
  <c r="AT310" i="28"/>
  <c r="AU310" i="28" s="1"/>
  <c r="AT286" i="28"/>
  <c r="AT237" i="28"/>
  <c r="AT164" i="28"/>
  <c r="AT67" i="28"/>
  <c r="AT272" i="28"/>
  <c r="AT107" i="28"/>
  <c r="AT115" i="28"/>
  <c r="AT240" i="28"/>
  <c r="AU240" i="28" s="1"/>
  <c r="AT80" i="28"/>
  <c r="AU80" i="28" s="1"/>
  <c r="AT78" i="28"/>
  <c r="AT253" i="28"/>
  <c r="AT32" i="28"/>
  <c r="AU32" i="28" s="1"/>
  <c r="AT329" i="28"/>
  <c r="C329" i="28" s="1"/>
  <c r="AI329" i="28" s="1"/>
  <c r="AT112" i="28"/>
  <c r="AT296" i="28"/>
  <c r="AT330" i="28"/>
  <c r="AU330" i="28" s="1"/>
  <c r="AT158" i="28"/>
  <c r="AU158" i="28" s="1"/>
  <c r="AT19" i="28"/>
  <c r="AT58" i="28"/>
  <c r="AT300" i="28"/>
  <c r="AU300" i="28" s="1"/>
  <c r="AT30" i="28"/>
  <c r="AU30" i="28" s="1"/>
  <c r="AT33" i="28"/>
  <c r="AT168" i="28"/>
  <c r="AT230" i="28"/>
  <c r="C230" i="28" s="1"/>
  <c r="AI230" i="28" s="1"/>
  <c r="AT336" i="28"/>
  <c r="AU336" i="28" s="1"/>
  <c r="AT17" i="28"/>
  <c r="AT57" i="28"/>
  <c r="AT175" i="28"/>
  <c r="C175" i="28" s="1"/>
  <c r="AI175" i="28" s="1"/>
  <c r="AT219" i="28"/>
  <c r="AU219" i="28" s="1"/>
  <c r="AT176" i="28"/>
  <c r="AT15" i="28"/>
  <c r="AT93" i="28"/>
  <c r="AU93" i="28" s="1"/>
  <c r="AT98" i="28"/>
  <c r="AU98" i="28" s="1"/>
  <c r="AT87" i="28"/>
  <c r="AT341" i="28"/>
  <c r="AT215" i="28"/>
  <c r="AU215" i="28" s="1"/>
  <c r="AT135" i="28"/>
  <c r="C135" i="28" s="1"/>
  <c r="AI135" i="28" s="1"/>
  <c r="AT100" i="28"/>
  <c r="AT320" i="28"/>
  <c r="AT146" i="28"/>
  <c r="C146" i="28" s="1"/>
  <c r="AI146" i="28" s="1"/>
  <c r="AT252" i="28"/>
  <c r="AT273" i="28"/>
  <c r="AT308" i="28"/>
  <c r="AT91" i="28"/>
  <c r="AU91" i="28" s="1"/>
  <c r="AT143" i="28"/>
  <c r="AT39" i="28"/>
  <c r="AT283" i="28"/>
  <c r="AT293" i="28"/>
  <c r="C293" i="28" s="1"/>
  <c r="AI293" i="28" s="1"/>
  <c r="AT131" i="28"/>
  <c r="C131" i="28" s="1"/>
  <c r="AI131" i="28" s="1"/>
  <c r="AT238" i="28"/>
  <c r="AT174" i="28"/>
  <c r="AT163" i="28"/>
  <c r="C163" i="28" s="1"/>
  <c r="AI163" i="28" s="1"/>
  <c r="AT270" i="28"/>
  <c r="C270" i="28" s="1"/>
  <c r="AI270" i="28" s="1"/>
  <c r="AT255" i="28"/>
  <c r="AT65" i="28"/>
  <c r="AT202" i="28"/>
  <c r="C202" i="28" s="1"/>
  <c r="AI202" i="28" s="1"/>
  <c r="AT313" i="28"/>
  <c r="AT136" i="28"/>
  <c r="AT16" i="28"/>
  <c r="AT139" i="28"/>
  <c r="AU139" i="28" s="1"/>
  <c r="AT155" i="28"/>
  <c r="AT328" i="28"/>
  <c r="AT260" i="28"/>
  <c r="AT198" i="28"/>
  <c r="AU198" i="28" s="1"/>
  <c r="AT338" i="28"/>
  <c r="AT303" i="28"/>
  <c r="AT316" i="28"/>
  <c r="AT326" i="28"/>
  <c r="AU326" i="28" s="1"/>
  <c r="AT89" i="28"/>
  <c r="AT319" i="28"/>
  <c r="AT184" i="28"/>
  <c r="AT55" i="28"/>
  <c r="AU55" i="28" s="1"/>
  <c r="AT181" i="28"/>
  <c r="C181" i="28" s="1"/>
  <c r="AI181" i="28" s="1"/>
  <c r="AT153" i="28"/>
  <c r="AT138" i="28"/>
  <c r="AT106" i="28"/>
  <c r="AT113" i="28"/>
  <c r="AT156" i="28"/>
  <c r="AT344" i="28"/>
  <c r="AT305" i="28"/>
  <c r="AU305" i="28" s="1"/>
  <c r="AT345" i="28"/>
  <c r="C345" i="28" s="1"/>
  <c r="AI345" i="28" s="1"/>
  <c r="AT95" i="28"/>
  <c r="AT124" i="28"/>
  <c r="AT123" i="28"/>
  <c r="AT295" i="28"/>
  <c r="AT189" i="28"/>
  <c r="AT275" i="28"/>
  <c r="AT48" i="28"/>
  <c r="AU48" i="28" s="1"/>
  <c r="AT278" i="28"/>
  <c r="AT117" i="28"/>
  <c r="AT242" i="28"/>
  <c r="AT60" i="28"/>
  <c r="AU60" i="28" s="1"/>
  <c r="AT37" i="28"/>
  <c r="AT53" i="28"/>
  <c r="AT285" i="28"/>
  <c r="AT41" i="28"/>
  <c r="AU41" i="28" s="1"/>
  <c r="AT108" i="28"/>
  <c r="AT74" i="28"/>
  <c r="AT213" i="28"/>
  <c r="AT42" i="28"/>
  <c r="AU42" i="28" s="1"/>
  <c r="AT129" i="28"/>
  <c r="AT10" i="28" s="1"/>
  <c r="AT36" i="28"/>
  <c r="AT142" i="28"/>
  <c r="AT23" i="28"/>
  <c r="AU23" i="28" s="1"/>
  <c r="AT192" i="28"/>
  <c r="AU192" i="28" s="1"/>
  <c r="AT125" i="28"/>
  <c r="AT94" i="28"/>
  <c r="AT96" i="28"/>
  <c r="AU96" i="28" s="1"/>
  <c r="AT83" i="28"/>
  <c r="AU83" i="28" s="1"/>
  <c r="AT34" i="28"/>
  <c r="AT263" i="28"/>
  <c r="AT195" i="28"/>
  <c r="AU195" i="28" s="1"/>
  <c r="AT197" i="28"/>
  <c r="AT45" i="28"/>
  <c r="AT217" i="28"/>
  <c r="AT170" i="28"/>
  <c r="AU170" i="28" s="1"/>
  <c r="AT333" i="28"/>
  <c r="AT210" i="28"/>
  <c r="AT68" i="28"/>
  <c r="AT29" i="28"/>
  <c r="AU29" i="28" s="1"/>
  <c r="AT249" i="28"/>
  <c r="AT222" i="28"/>
  <c r="AT85" i="28"/>
  <c r="AT290" i="28"/>
  <c r="C290" i="28" s="1"/>
  <c r="AI290" i="28" s="1"/>
  <c r="AT265" i="28"/>
  <c r="AT99" i="28"/>
  <c r="AT228" i="28"/>
  <c r="AT84" i="28"/>
  <c r="AT159" i="28"/>
  <c r="AT200" i="28"/>
  <c r="AT44" i="28"/>
  <c r="AT160" i="28"/>
  <c r="AU160" i="28" s="1"/>
  <c r="AT59" i="28"/>
  <c r="AT22" i="28"/>
  <c r="AT165" i="28"/>
  <c r="AT62" i="28"/>
  <c r="AU62" i="28" s="1"/>
  <c r="AT18" i="28"/>
  <c r="AT35" i="28"/>
  <c r="AT25" i="28"/>
  <c r="AT231" i="28"/>
  <c r="AU231" i="28" s="1"/>
  <c r="AT54" i="28"/>
  <c r="AT157" i="28"/>
  <c r="AT75" i="28"/>
  <c r="AT209" i="28"/>
  <c r="AU209" i="28" s="1"/>
  <c r="AT134" i="28"/>
  <c r="AT264" i="28"/>
  <c r="AT180" i="28"/>
  <c r="AT20" i="28"/>
  <c r="AU20" i="28" s="1"/>
  <c r="AT61" i="28"/>
  <c r="AT151" i="28"/>
  <c r="AT274" i="28"/>
  <c r="AT70" i="28"/>
  <c r="AT154" i="28"/>
  <c r="AT178" i="28"/>
  <c r="AT258" i="28"/>
  <c r="AT191" i="28"/>
  <c r="AT73" i="28"/>
  <c r="AT343" i="28"/>
  <c r="AT282" i="28"/>
  <c r="AT233" i="28"/>
  <c r="AU233" i="28" s="1"/>
  <c r="AT150" i="28"/>
  <c r="AT121" i="28"/>
  <c r="AT225" i="28"/>
  <c r="K8" i="56"/>
  <c r="I41" i="56" s="1"/>
  <c r="M41" i="56" s="1"/>
  <c r="G45" i="56"/>
  <c r="I38" i="56"/>
  <c r="M38" i="56" s="1"/>
  <c r="M37" i="56"/>
  <c r="M40" i="56"/>
  <c r="M36" i="56"/>
  <c r="AU318" i="28"/>
  <c r="C208" i="28"/>
  <c r="AI208" i="28" s="1"/>
  <c r="AU297" i="28"/>
  <c r="AU27" i="28"/>
  <c r="AU304" i="28"/>
  <c r="C304" i="28"/>
  <c r="AQ304" i="28" s="1"/>
  <c r="C301" i="28"/>
  <c r="AI301" i="28" s="1"/>
  <c r="C187" i="28"/>
  <c r="AI187" i="28" s="1"/>
  <c r="AU187" i="28"/>
  <c r="C325" i="28"/>
  <c r="AI325" i="28" s="1"/>
  <c r="AU325" i="28"/>
  <c r="C281" i="28"/>
  <c r="AI281" i="28" s="1"/>
  <c r="AU281" i="28"/>
  <c r="AU86" i="28"/>
  <c r="C272" i="28"/>
  <c r="AI272" i="28" s="1"/>
  <c r="AU272" i="28"/>
  <c r="C158" i="28"/>
  <c r="Q158" i="28" s="1"/>
  <c r="AU329" i="28"/>
  <c r="C161" i="28" l="1"/>
  <c r="AI161" i="28" s="1"/>
  <c r="C219" i="28"/>
  <c r="AI219" i="28" s="1"/>
  <c r="AU131" i="28"/>
  <c r="C336" i="28"/>
  <c r="AI336" i="28" s="1"/>
  <c r="AU345" i="28"/>
  <c r="C215" i="28"/>
  <c r="AU56" i="28"/>
  <c r="C206" i="28"/>
  <c r="AI206" i="28" s="1"/>
  <c r="C257" i="28"/>
  <c r="AI257" i="28" s="1"/>
  <c r="C198" i="28"/>
  <c r="C240" i="28"/>
  <c r="AE240" i="28" s="1"/>
  <c r="AU163" i="28"/>
  <c r="C330" i="28"/>
  <c r="AI330" i="28" s="1"/>
  <c r="C231" i="28"/>
  <c r="AC231" i="28" s="1"/>
  <c r="C300" i="28"/>
  <c r="AI300" i="28" s="1"/>
  <c r="AU202" i="28"/>
  <c r="AU199" i="28"/>
  <c r="C310" i="28"/>
  <c r="AG310" i="28" s="1"/>
  <c r="AU230" i="28"/>
  <c r="AU175" i="28"/>
  <c r="C139" i="28"/>
  <c r="AI139" i="28" s="1"/>
  <c r="C326" i="28"/>
  <c r="AE326" i="28" s="1"/>
  <c r="C204" i="28"/>
  <c r="I204" i="28" s="1"/>
  <c r="AU49" i="28"/>
  <c r="AU146" i="28"/>
  <c r="AU315" i="28"/>
  <c r="AU216" i="28"/>
  <c r="C188" i="28"/>
  <c r="AI188" i="28" s="1"/>
  <c r="C170" i="28"/>
  <c r="AI170" i="28" s="1"/>
  <c r="C306" i="28"/>
  <c r="AG306" i="28" s="1"/>
  <c r="C195" i="28"/>
  <c r="AI195" i="28" s="1"/>
  <c r="AU323" i="28"/>
  <c r="C232" i="28"/>
  <c r="E232" i="28" s="1"/>
  <c r="C160" i="28"/>
  <c r="AU75" i="28"/>
  <c r="AU44" i="28"/>
  <c r="AU85" i="28"/>
  <c r="AU94" i="28"/>
  <c r="AU16" i="28"/>
  <c r="AU65" i="28"/>
  <c r="AU15" i="28"/>
  <c r="AU57" i="28"/>
  <c r="AU58" i="28"/>
  <c r="AU69" i="28"/>
  <c r="AU104" i="28"/>
  <c r="AU50" i="28"/>
  <c r="AU81" i="28"/>
  <c r="AU47" i="28"/>
  <c r="C67" i="28"/>
  <c r="AK67" i="28" s="1"/>
  <c r="BC76" i="28"/>
  <c r="BC49" i="28"/>
  <c r="BC56" i="28"/>
  <c r="BC345" i="28"/>
  <c r="BC181" i="28"/>
  <c r="BC270" i="28"/>
  <c r="BC131" i="28"/>
  <c r="BC135" i="28"/>
  <c r="BC219" i="28"/>
  <c r="BC158" i="28"/>
  <c r="BC329" i="28"/>
  <c r="BC272" i="28"/>
  <c r="AU247" i="28"/>
  <c r="BC243" i="28"/>
  <c r="BC208" i="28"/>
  <c r="BC281" i="28"/>
  <c r="BC187" i="28"/>
  <c r="BC290" i="28"/>
  <c r="BC170" i="28"/>
  <c r="BC202" i="28"/>
  <c r="BC163" i="28"/>
  <c r="BC293" i="28"/>
  <c r="BC146" i="28"/>
  <c r="BC175" i="28"/>
  <c r="BC230" i="28"/>
  <c r="C291" i="28"/>
  <c r="O291" i="28" s="1"/>
  <c r="BC199" i="28"/>
  <c r="BC315" i="28"/>
  <c r="BC312" i="28"/>
  <c r="BC137" i="28"/>
  <c r="BC323" i="28"/>
  <c r="BC149" i="28"/>
  <c r="BC216" i="28"/>
  <c r="BC335" i="28"/>
  <c r="BC254" i="28"/>
  <c r="BC173" i="28"/>
  <c r="BC172" i="28"/>
  <c r="BC236" i="28"/>
  <c r="BC161" i="28"/>
  <c r="BC262" i="28"/>
  <c r="BC251" i="28"/>
  <c r="BC311" i="28"/>
  <c r="BC325" i="28"/>
  <c r="BC301" i="28"/>
  <c r="C191" i="28"/>
  <c r="AI191" i="28" s="1"/>
  <c r="C225" i="28"/>
  <c r="AI225" i="28" s="1"/>
  <c r="AU258" i="28"/>
  <c r="AU274" i="28"/>
  <c r="AU165" i="28"/>
  <c r="AU228" i="28"/>
  <c r="AU217" i="28"/>
  <c r="C263" i="28"/>
  <c r="AI263" i="28" s="1"/>
  <c r="AU142" i="28"/>
  <c r="C213" i="28"/>
  <c r="AI213" i="28" s="1"/>
  <c r="AU285" i="28"/>
  <c r="AU242" i="28"/>
  <c r="AU275" i="28"/>
  <c r="C344" i="28"/>
  <c r="AI344" i="28" s="1"/>
  <c r="AU138" i="28"/>
  <c r="AU184" i="28"/>
  <c r="C316" i="28"/>
  <c r="AI316" i="28" s="1"/>
  <c r="C260" i="28"/>
  <c r="AI260" i="28" s="1"/>
  <c r="C174" i="28"/>
  <c r="AU283" i="28"/>
  <c r="AU308" i="28"/>
  <c r="C320" i="28"/>
  <c r="AI320" i="28" s="1"/>
  <c r="C341" i="28"/>
  <c r="AU168" i="28"/>
  <c r="C296" i="28"/>
  <c r="O296" i="28" s="1"/>
  <c r="AU253" i="28"/>
  <c r="AU339" i="28"/>
  <c r="C327" i="28"/>
  <c r="I327" i="28" s="1"/>
  <c r="C162" i="28"/>
  <c r="E162" i="28" s="1"/>
  <c r="AU212" i="28"/>
  <c r="C183" i="28"/>
  <c r="G183" i="28" s="1"/>
  <c r="AU218" i="28"/>
  <c r="AU277" i="28"/>
  <c r="AU227" i="28"/>
  <c r="AU279" i="28"/>
  <c r="AU307" i="28"/>
  <c r="AU276" i="28"/>
  <c r="AU239" i="28"/>
  <c r="AU147" i="28"/>
  <c r="C182" i="28"/>
  <c r="AI182" i="28" s="1"/>
  <c r="C340" i="28"/>
  <c r="AI340" i="28" s="1"/>
  <c r="C145" i="28"/>
  <c r="AI145" i="28" s="1"/>
  <c r="C246" i="28"/>
  <c r="C309" i="28"/>
  <c r="AI309" i="28" s="1"/>
  <c r="AU298" i="28"/>
  <c r="AU152" i="28"/>
  <c r="C167" i="28"/>
  <c r="I167" i="28" s="1"/>
  <c r="BC304" i="28"/>
  <c r="C152" i="28"/>
  <c r="AI152" i="28" s="1"/>
  <c r="I39" i="56"/>
  <c r="AU296" i="28"/>
  <c r="AU145" i="28"/>
  <c r="C283" i="28"/>
  <c r="AI283" i="28" s="1"/>
  <c r="C242" i="28"/>
  <c r="AI242" i="28" s="1"/>
  <c r="C308" i="28"/>
  <c r="G308" i="28" s="1"/>
  <c r="AU341" i="28"/>
  <c r="AU320" i="28"/>
  <c r="AU162" i="28"/>
  <c r="AU344" i="28"/>
  <c r="C275" i="28"/>
  <c r="AI275" i="28" s="1"/>
  <c r="C307" i="28"/>
  <c r="BC307" i="28" s="1"/>
  <c r="AU327" i="28"/>
  <c r="C168" i="28"/>
  <c r="I168" i="28" s="1"/>
  <c r="C253" i="28"/>
  <c r="K253" i="28" s="1"/>
  <c r="C298" i="28"/>
  <c r="BC298" i="28" s="1"/>
  <c r="AU309" i="28"/>
  <c r="K76" i="28"/>
  <c r="C228" i="28"/>
  <c r="AI228" i="28" s="1"/>
  <c r="AU340" i="28"/>
  <c r="C218" i="28"/>
  <c r="AI218" i="28" s="1"/>
  <c r="C276" i="28"/>
  <c r="AG276" i="28" s="1"/>
  <c r="C227" i="28"/>
  <c r="AI227" i="28" s="1"/>
  <c r="AU167" i="28"/>
  <c r="C274" i="28"/>
  <c r="AI274" i="28" s="1"/>
  <c r="C285" i="28"/>
  <c r="AI285" i="28" s="1"/>
  <c r="C277" i="28"/>
  <c r="AI277" i="28" s="1"/>
  <c r="C147" i="28"/>
  <c r="BC147" i="28" s="1"/>
  <c r="AU182" i="28"/>
  <c r="C239" i="28"/>
  <c r="Q239" i="28" s="1"/>
  <c r="AU246" i="28"/>
  <c r="AU134" i="28"/>
  <c r="AQ345" i="28"/>
  <c r="AQ181" i="28"/>
  <c r="AQ270" i="28"/>
  <c r="AQ131" i="28"/>
  <c r="AQ135" i="28"/>
  <c r="AQ219" i="28"/>
  <c r="AQ158" i="28"/>
  <c r="AQ329" i="28"/>
  <c r="AQ272" i="28"/>
  <c r="C287" i="28"/>
  <c r="AI287" i="28" s="1"/>
  <c r="AU185" i="28"/>
  <c r="AU194" i="28"/>
  <c r="AQ243" i="28"/>
  <c r="AU245" i="28"/>
  <c r="C268" i="28"/>
  <c r="BC268" i="28" s="1"/>
  <c r="C288" i="28"/>
  <c r="AI288" i="28" s="1"/>
  <c r="AQ208" i="28"/>
  <c r="AQ281" i="28"/>
  <c r="AQ187" i="28"/>
  <c r="AU249" i="28"/>
  <c r="C233" i="28"/>
  <c r="AQ290" i="28"/>
  <c r="AQ195" i="28"/>
  <c r="AQ202" i="28"/>
  <c r="AQ163" i="28"/>
  <c r="AQ293" i="28"/>
  <c r="AQ146" i="28"/>
  <c r="C93" i="28"/>
  <c r="AQ175" i="28"/>
  <c r="AQ230" i="28"/>
  <c r="AQ300" i="28"/>
  <c r="AQ330" i="28"/>
  <c r="AQ240" i="28"/>
  <c r="AQ199" i="28"/>
  <c r="AQ315" i="28"/>
  <c r="AQ312" i="28"/>
  <c r="AQ76" i="28"/>
  <c r="AQ204" i="28"/>
  <c r="AQ137" i="28"/>
  <c r="AQ323" i="28"/>
  <c r="AQ149" i="28"/>
  <c r="AQ216" i="28"/>
  <c r="AQ335" i="28"/>
  <c r="AQ254" i="28"/>
  <c r="AQ173" i="28"/>
  <c r="AQ172" i="28"/>
  <c r="AQ236" i="28"/>
  <c r="AQ161" i="28"/>
  <c r="AQ49" i="28"/>
  <c r="AQ257" i="28"/>
  <c r="AQ56" i="28"/>
  <c r="AQ262" i="28"/>
  <c r="AQ251" i="28"/>
  <c r="AQ311" i="28"/>
  <c r="AQ325" i="28"/>
  <c r="AQ301" i="28"/>
  <c r="AU282" i="28"/>
  <c r="C258" i="28"/>
  <c r="AU180" i="28"/>
  <c r="C165" i="28"/>
  <c r="AI165" i="28" s="1"/>
  <c r="AQ296" i="28"/>
  <c r="C164" i="28"/>
  <c r="BC164" i="28" s="1"/>
  <c r="C148" i="28"/>
  <c r="AI148" i="28" s="1"/>
  <c r="AQ327" i="28"/>
  <c r="C190" i="28"/>
  <c r="E190" i="28" s="1"/>
  <c r="C212" i="28"/>
  <c r="C322" i="28"/>
  <c r="E322" i="28" s="1"/>
  <c r="AU284" i="28"/>
  <c r="AU256" i="28"/>
  <c r="C279" i="28"/>
  <c r="AQ182" i="28"/>
  <c r="C43" i="28"/>
  <c r="AK43" i="28" s="1"/>
  <c r="AQ309" i="28"/>
  <c r="I33" i="56"/>
  <c r="C256" i="28"/>
  <c r="AI256" i="28" s="1"/>
  <c r="AU43" i="28"/>
  <c r="C284" i="28"/>
  <c r="E284" i="28" s="1"/>
  <c r="G11" i="56"/>
  <c r="I26" i="56"/>
  <c r="I19" i="56"/>
  <c r="AU59" i="28"/>
  <c r="C192" i="28"/>
  <c r="AQ192" i="28" s="1"/>
  <c r="AU37" i="28"/>
  <c r="AU278" i="28"/>
  <c r="AU295" i="28"/>
  <c r="S345" i="28"/>
  <c r="S181" i="28"/>
  <c r="AU181" i="28"/>
  <c r="C313" i="28"/>
  <c r="AI313" i="28" s="1"/>
  <c r="S270" i="28"/>
  <c r="AU270" i="28"/>
  <c r="S131" i="28"/>
  <c r="C143" i="28"/>
  <c r="AI143" i="28" s="1"/>
  <c r="S135" i="28"/>
  <c r="AI304" i="28"/>
  <c r="S304" i="28"/>
  <c r="I23" i="56"/>
  <c r="M23" i="56" s="1"/>
  <c r="I21" i="56"/>
  <c r="S191" i="28"/>
  <c r="C70" i="28"/>
  <c r="AU70" i="28"/>
  <c r="C209" i="28"/>
  <c r="AI209" i="28" s="1"/>
  <c r="AU84" i="28"/>
  <c r="S290" i="28"/>
  <c r="AU290" i="28"/>
  <c r="S195" i="28"/>
  <c r="C305" i="28"/>
  <c r="AI305" i="28" s="1"/>
  <c r="S139" i="28"/>
  <c r="S202" i="28"/>
  <c r="S163" i="28"/>
  <c r="S293" i="28"/>
  <c r="AU293" i="28"/>
  <c r="S146" i="28"/>
  <c r="S175" i="28"/>
  <c r="S230" i="28"/>
  <c r="S300" i="28"/>
  <c r="S330" i="28"/>
  <c r="S240" i="28"/>
  <c r="AU67" i="28"/>
  <c r="S291" i="28"/>
  <c r="S199" i="28"/>
  <c r="S315" i="28"/>
  <c r="S312" i="28"/>
  <c r="AU312" i="28"/>
  <c r="S76" i="28"/>
  <c r="AU76" i="28"/>
  <c r="S204" i="28"/>
  <c r="S137" i="28"/>
  <c r="AU137" i="28"/>
  <c r="C302" i="28"/>
  <c r="Y302" i="28" s="1"/>
  <c r="C31" i="28"/>
  <c r="AK31" i="28" s="1"/>
  <c r="AU31" i="28"/>
  <c r="C271" i="28"/>
  <c r="C130" i="28"/>
  <c r="E130" i="28" s="1"/>
  <c r="S323" i="28"/>
  <c r="C332" i="28"/>
  <c r="E332" i="28" s="1"/>
  <c r="C132" i="28"/>
  <c r="E132" i="28" s="1"/>
  <c r="S149" i="28"/>
  <c r="AU149" i="28"/>
  <c r="C229" i="28"/>
  <c r="AK229" i="28" s="1"/>
  <c r="S216" i="28"/>
  <c r="S335" i="28"/>
  <c r="AU335" i="28"/>
  <c r="S188" i="28"/>
  <c r="S254" i="28"/>
  <c r="AU254" i="28"/>
  <c r="S173" i="28"/>
  <c r="AU173" i="28"/>
  <c r="C331" i="28"/>
  <c r="AI331" i="28" s="1"/>
  <c r="S172" i="28"/>
  <c r="AU172" i="28"/>
  <c r="C71" i="28"/>
  <c r="AU71" i="28"/>
  <c r="S236" i="28"/>
  <c r="AU236" i="28"/>
  <c r="S161" i="28"/>
  <c r="S49" i="28"/>
  <c r="S257" i="28"/>
  <c r="S206" i="28"/>
  <c r="S56" i="28"/>
  <c r="S262" i="28"/>
  <c r="AU262" i="28"/>
  <c r="C193" i="28"/>
  <c r="AI193" i="28" s="1"/>
  <c r="C280" i="28"/>
  <c r="S251" i="28"/>
  <c r="AU251" i="28"/>
  <c r="S311" i="28"/>
  <c r="AU311" i="28"/>
  <c r="S325" i="28"/>
  <c r="S301" i="28"/>
  <c r="AU225" i="28"/>
  <c r="S274" i="28"/>
  <c r="C180" i="28"/>
  <c r="AI180" i="28" s="1"/>
  <c r="AU25" i="28"/>
  <c r="AU68" i="28"/>
  <c r="C217" i="28"/>
  <c r="S263" i="28"/>
  <c r="AU263" i="28"/>
  <c r="C142" i="28"/>
  <c r="AI142" i="28" s="1"/>
  <c r="S213" i="28"/>
  <c r="AU213" i="28"/>
  <c r="S275" i="28"/>
  <c r="S344" i="28"/>
  <c r="C138" i="28"/>
  <c r="AQ138" i="28" s="1"/>
  <c r="C184" i="28"/>
  <c r="AI184" i="28" s="1"/>
  <c r="AU316" i="28"/>
  <c r="AU260" i="28"/>
  <c r="AU174" i="28"/>
  <c r="S253" i="28"/>
  <c r="S327" i="28"/>
  <c r="S182" i="28"/>
  <c r="S309" i="28"/>
  <c r="C339" i="28"/>
  <c r="BC339" i="28" s="1"/>
  <c r="AU164" i="28"/>
  <c r="C201" i="28"/>
  <c r="AQ201" i="28" s="1"/>
  <c r="AU343" i="28"/>
  <c r="C178" i="28"/>
  <c r="BC178" i="28" s="1"/>
  <c r="C151" i="28"/>
  <c r="G151" i="28" s="1"/>
  <c r="C264" i="28"/>
  <c r="AQ264" i="28" s="1"/>
  <c r="AU157" i="28"/>
  <c r="AU35" i="28"/>
  <c r="AU22" i="28"/>
  <c r="C200" i="28"/>
  <c r="AQ200" i="28" s="1"/>
  <c r="AU99" i="28"/>
  <c r="AU222" i="28"/>
  <c r="C210" i="28"/>
  <c r="AU45" i="28"/>
  <c r="AU34" i="28"/>
  <c r="AU36" i="28"/>
  <c r="AU74" i="28"/>
  <c r="AU53" i="28"/>
  <c r="C189" i="28"/>
  <c r="AI189" i="28" s="1"/>
  <c r="AU95" i="28"/>
  <c r="AU156" i="28"/>
  <c r="C153" i="28"/>
  <c r="AQ153" i="28" s="1"/>
  <c r="AU319" i="28"/>
  <c r="C303" i="28"/>
  <c r="BC303" i="28" s="1"/>
  <c r="C328" i="28"/>
  <c r="AU136" i="28"/>
  <c r="C255" i="28"/>
  <c r="AI255" i="28" s="1"/>
  <c r="AU238" i="28"/>
  <c r="AU39" i="28"/>
  <c r="AU273" i="28"/>
  <c r="AU100" i="28"/>
  <c r="AU87" i="28"/>
  <c r="AU176" i="28"/>
  <c r="AU17" i="28"/>
  <c r="AU33" i="28"/>
  <c r="AU19" i="28"/>
  <c r="AU78" i="28"/>
  <c r="C237" i="28"/>
  <c r="AQ237" i="28" s="1"/>
  <c r="AU77" i="28"/>
  <c r="AU82" i="28"/>
  <c r="AU220" i="28"/>
  <c r="C224" i="28"/>
  <c r="I224" i="28" s="1"/>
  <c r="AU221" i="28"/>
  <c r="C324" i="28"/>
  <c r="AK324" i="28" s="1"/>
  <c r="C250" i="28"/>
  <c r="K250" i="28" s="1"/>
  <c r="C144" i="28"/>
  <c r="Q144" i="28" s="1"/>
  <c r="AU92" i="28"/>
  <c r="AU342" i="28"/>
  <c r="AU24" i="28"/>
  <c r="AU26" i="28"/>
  <c r="AU314" i="28"/>
  <c r="AU294" i="28"/>
  <c r="C259" i="28"/>
  <c r="O259" i="28" s="1"/>
  <c r="C196" i="28"/>
  <c r="AQ196" i="28" s="1"/>
  <c r="AU269" i="28"/>
  <c r="C186" i="28"/>
  <c r="BC186" i="28" s="1"/>
  <c r="AU140" i="28"/>
  <c r="C133" i="28"/>
  <c r="AQ133" i="28" s="1"/>
  <c r="AU266" i="28"/>
  <c r="AU248" i="28"/>
  <c r="AU226" i="28"/>
  <c r="C214" i="28"/>
  <c r="AQ214" i="28" s="1"/>
  <c r="C40" i="28"/>
  <c r="AK40" i="28" s="1"/>
  <c r="AU337" i="28"/>
  <c r="C292" i="28"/>
  <c r="AI292" i="28" s="1"/>
  <c r="C97" i="28"/>
  <c r="AQ97" i="28" s="1"/>
  <c r="C211" i="28"/>
  <c r="AI211" i="28" s="1"/>
  <c r="AU203" i="28"/>
  <c r="C235" i="28"/>
  <c r="E235" i="28" s="1"/>
  <c r="AU64" i="28"/>
  <c r="C244" i="28"/>
  <c r="AI244" i="28" s="1"/>
  <c r="C90" i="28"/>
  <c r="BC90" i="28" s="1"/>
  <c r="AU51" i="28"/>
  <c r="AU321" i="28"/>
  <c r="C171" i="28"/>
  <c r="AI171" i="28" s="1"/>
  <c r="S336" i="28"/>
  <c r="S158" i="28"/>
  <c r="S329" i="28"/>
  <c r="S272" i="28"/>
  <c r="S287" i="28"/>
  <c r="AU101" i="28"/>
  <c r="AT9" i="28"/>
  <c r="S243" i="28"/>
  <c r="S208" i="28"/>
  <c r="S281" i="28"/>
  <c r="S187" i="28"/>
  <c r="C156" i="28"/>
  <c r="AQ156" i="28" s="1"/>
  <c r="C266" i="28"/>
  <c r="AG266" i="28" s="1"/>
  <c r="C248" i="28"/>
  <c r="BC248" i="28" s="1"/>
  <c r="AU255" i="28"/>
  <c r="C238" i="28"/>
  <c r="AE238" i="28" s="1"/>
  <c r="C269" i="28"/>
  <c r="E269" i="28" s="1"/>
  <c r="C337" i="28"/>
  <c r="BC337" i="28" s="1"/>
  <c r="AU303" i="28"/>
  <c r="C220" i="28"/>
  <c r="AQ220" i="28" s="1"/>
  <c r="C136" i="28"/>
  <c r="AI136" i="28" s="1"/>
  <c r="AU189" i="28"/>
  <c r="C226" i="28"/>
  <c r="AI226" i="28" s="1"/>
  <c r="AU214" i="28"/>
  <c r="AU211" i="28"/>
  <c r="AU235" i="28"/>
  <c r="AU40" i="28"/>
  <c r="AU153" i="28"/>
  <c r="AU210" i="28"/>
  <c r="C222" i="28"/>
  <c r="BC222" i="28" s="1"/>
  <c r="AU324" i="28"/>
  <c r="C221" i="28"/>
  <c r="G221" i="28" s="1"/>
  <c r="C176" i="28"/>
  <c r="AI176" i="28" s="1"/>
  <c r="C273" i="28"/>
  <c r="BC273" i="28" s="1"/>
  <c r="AU328" i="28"/>
  <c r="C319" i="28"/>
  <c r="AQ319" i="28" s="1"/>
  <c r="AU171" i="28"/>
  <c r="AU237" i="28"/>
  <c r="AU200" i="28"/>
  <c r="C157" i="28"/>
  <c r="AQ157" i="28" s="1"/>
  <c r="AU178" i="28"/>
  <c r="AU196" i="28"/>
  <c r="AU244" i="28"/>
  <c r="C321" i="28"/>
  <c r="AQ321" i="28" s="1"/>
  <c r="AU264" i="28"/>
  <c r="C343" i="28"/>
  <c r="BC343" i="28" s="1"/>
  <c r="AU224" i="28"/>
  <c r="AU90" i="28"/>
  <c r="AU151" i="28"/>
  <c r="AU259" i="28"/>
  <c r="C203" i="28"/>
  <c r="Y203" i="28" s="1"/>
  <c r="C314" i="28"/>
  <c r="E314" i="28" s="1"/>
  <c r="AU133" i="28"/>
  <c r="AU144" i="28"/>
  <c r="C342" i="28"/>
  <c r="AQ342" i="28" s="1"/>
  <c r="AU292" i="28"/>
  <c r="C140" i="28"/>
  <c r="O140" i="28" s="1"/>
  <c r="I46" i="56"/>
  <c r="AU186" i="28"/>
  <c r="C294" i="28"/>
  <c r="E294" i="28" s="1"/>
  <c r="AM67" i="28"/>
  <c r="AU97" i="28"/>
  <c r="AM191" i="28"/>
  <c r="C62" i="28"/>
  <c r="AK62" i="28" s="1"/>
  <c r="AM290" i="28"/>
  <c r="C29" i="28"/>
  <c r="AQ29" i="28" s="1"/>
  <c r="AM170" i="28"/>
  <c r="AM195" i="28"/>
  <c r="C23" i="28"/>
  <c r="AM23" i="28" s="1"/>
  <c r="C42" i="28"/>
  <c r="AQ42" i="28" s="1"/>
  <c r="C41" i="28"/>
  <c r="AM41" i="28" s="1"/>
  <c r="C60" i="28"/>
  <c r="BC60" i="28" s="1"/>
  <c r="AM139" i="28"/>
  <c r="AM202" i="28"/>
  <c r="AM163" i="28"/>
  <c r="AM293" i="28"/>
  <c r="AM146" i="28"/>
  <c r="AM175" i="28"/>
  <c r="AM230" i="28"/>
  <c r="AM300" i="28"/>
  <c r="AM330" i="28"/>
  <c r="AM240" i="28"/>
  <c r="AM291" i="28"/>
  <c r="AM199" i="28"/>
  <c r="AM315" i="28"/>
  <c r="AM312" i="28"/>
  <c r="AM76" i="28"/>
  <c r="AM204" i="28"/>
  <c r="AM137" i="28"/>
  <c r="AM323" i="28"/>
  <c r="AM232" i="28"/>
  <c r="AM149" i="28"/>
  <c r="AM216" i="28"/>
  <c r="AM335" i="28"/>
  <c r="AM188" i="28"/>
  <c r="AM254" i="28"/>
  <c r="AM173" i="28"/>
  <c r="AM172" i="28"/>
  <c r="AM236" i="28"/>
  <c r="AM161" i="28"/>
  <c r="AM49" i="28"/>
  <c r="AM257" i="28"/>
  <c r="AM206" i="28"/>
  <c r="AM56" i="28"/>
  <c r="AM262" i="28"/>
  <c r="AM251" i="28"/>
  <c r="AM311" i="28"/>
  <c r="AM325" i="28"/>
  <c r="AM301" i="28"/>
  <c r="I28" i="56"/>
  <c r="I17" i="56"/>
  <c r="I16" i="56"/>
  <c r="I15" i="56"/>
  <c r="C91" i="28"/>
  <c r="BC91" i="28" s="1"/>
  <c r="C48" i="28"/>
  <c r="S48" i="28" s="1"/>
  <c r="AM225" i="28"/>
  <c r="C282" i="28"/>
  <c r="AI282" i="28" s="1"/>
  <c r="AM274" i="28"/>
  <c r="C75" i="28"/>
  <c r="AK75" i="28" s="1"/>
  <c r="C25" i="28"/>
  <c r="BC25" i="28" s="1"/>
  <c r="C44" i="28"/>
  <c r="AQ44" i="28" s="1"/>
  <c r="C85" i="28"/>
  <c r="BC85" i="28" s="1"/>
  <c r="C68" i="28"/>
  <c r="AM68" i="28" s="1"/>
  <c r="AM263" i="28"/>
  <c r="C94" i="28"/>
  <c r="BC94" i="28" s="1"/>
  <c r="AM213" i="28"/>
  <c r="AM242" i="28"/>
  <c r="AM344" i="28"/>
  <c r="AM316" i="28"/>
  <c r="AM260" i="28"/>
  <c r="C16" i="28"/>
  <c r="AM16" i="28" s="1"/>
  <c r="C65" i="28"/>
  <c r="AM65" i="28" s="1"/>
  <c r="AM283" i="28"/>
  <c r="AM320" i="28"/>
  <c r="C15" i="28"/>
  <c r="AQ15" i="28" s="1"/>
  <c r="C57" i="28"/>
  <c r="AM57" i="28" s="1"/>
  <c r="C58" i="28"/>
  <c r="BC58" i="28" s="1"/>
  <c r="AM296" i="28"/>
  <c r="C69" i="28"/>
  <c r="BC69" i="28" s="1"/>
  <c r="C104" i="28"/>
  <c r="AQ104" i="28" s="1"/>
  <c r="AU223" i="28"/>
  <c r="AU148" i="28"/>
  <c r="C103" i="28"/>
  <c r="AK103" i="28" s="1"/>
  <c r="AM327" i="28"/>
  <c r="AU190" i="28"/>
  <c r="AM190" i="28"/>
  <c r="AM162" i="28"/>
  <c r="AU261" i="28"/>
  <c r="AU141" i="28"/>
  <c r="C299" i="28"/>
  <c r="E299" i="28" s="1"/>
  <c r="AU201" i="28"/>
  <c r="AU183" i="28"/>
  <c r="AU322" i="28"/>
  <c r="C52" i="28"/>
  <c r="BC52" i="28" s="1"/>
  <c r="AM218" i="28"/>
  <c r="C50" i="28"/>
  <c r="AK50" i="28" s="1"/>
  <c r="AM182" i="28"/>
  <c r="AM340" i="28"/>
  <c r="C81" i="28"/>
  <c r="AK81" i="28" s="1"/>
  <c r="AM145" i="28"/>
  <c r="AM309" i="28"/>
  <c r="C47" i="28"/>
  <c r="AK47" i="28" s="1"/>
  <c r="AM298" i="28"/>
  <c r="AM152" i="28"/>
  <c r="I31" i="56"/>
  <c r="I42" i="56"/>
  <c r="M42" i="56" s="1"/>
  <c r="I18" i="56"/>
  <c r="I24" i="56"/>
  <c r="I29" i="56"/>
  <c r="C20" i="28"/>
  <c r="BC20" i="28" s="1"/>
  <c r="C55" i="28"/>
  <c r="AK55" i="28" s="1"/>
  <c r="C96" i="28"/>
  <c r="S96" i="28" s="1"/>
  <c r="C35" i="28"/>
  <c r="I35" i="28" s="1"/>
  <c r="C22" i="28"/>
  <c r="AM22" i="28" s="1"/>
  <c r="C99" i="28"/>
  <c r="AK99" i="28" s="1"/>
  <c r="C45" i="28"/>
  <c r="AQ45" i="28" s="1"/>
  <c r="C34" i="28"/>
  <c r="Q34" i="28" s="1"/>
  <c r="C36" i="28"/>
  <c r="BC36" i="28" s="1"/>
  <c r="C74" i="28"/>
  <c r="AK74" i="28" s="1"/>
  <c r="C53" i="28"/>
  <c r="AQ53" i="28" s="1"/>
  <c r="C95" i="28"/>
  <c r="C39" i="28"/>
  <c r="AK39" i="28" s="1"/>
  <c r="C100" i="28"/>
  <c r="AM100" i="28" s="1"/>
  <c r="C87" i="28"/>
  <c r="BC87" i="28" s="1"/>
  <c r="C17" i="28"/>
  <c r="AQ17" i="28" s="1"/>
  <c r="C33" i="28"/>
  <c r="AM33" i="28" s="1"/>
  <c r="C19" i="28"/>
  <c r="BC19" i="28" s="1"/>
  <c r="C78" i="28"/>
  <c r="AM78" i="28" s="1"/>
  <c r="C77" i="28"/>
  <c r="AK77" i="28" s="1"/>
  <c r="C82" i="28"/>
  <c r="AK82" i="28" s="1"/>
  <c r="C179" i="28"/>
  <c r="BC179" i="28" s="1"/>
  <c r="C177" i="28"/>
  <c r="E177" i="28" s="1"/>
  <c r="AU250" i="28"/>
  <c r="C92" i="28"/>
  <c r="AQ92" i="28" s="1"/>
  <c r="C24" i="28"/>
  <c r="AK24" i="28" s="1"/>
  <c r="C26" i="28"/>
  <c r="AK26" i="28" s="1"/>
  <c r="C64" i="28"/>
  <c r="Q64" i="28" s="1"/>
  <c r="C51" i="28"/>
  <c r="AK51" i="28" s="1"/>
  <c r="AU191" i="28"/>
  <c r="AU66" i="28"/>
  <c r="I43" i="56"/>
  <c r="M43" i="56" s="1"/>
  <c r="I27" i="56"/>
  <c r="I20" i="56"/>
  <c r="I14" i="56"/>
  <c r="C66" i="28"/>
  <c r="G66" i="28" s="1"/>
  <c r="C32" i="28"/>
  <c r="AQ32" i="28" s="1"/>
  <c r="C84" i="28"/>
  <c r="AK84" i="28" s="1"/>
  <c r="AU150" i="28"/>
  <c r="C73" i="28"/>
  <c r="Q73" i="28" s="1"/>
  <c r="C154" i="28"/>
  <c r="AQ154" i="28" s="1"/>
  <c r="C61" i="28"/>
  <c r="AK61" i="28" s="1"/>
  <c r="C134" i="28"/>
  <c r="AI134" i="28" s="1"/>
  <c r="C54" i="28"/>
  <c r="AM54" i="28" s="1"/>
  <c r="C18" i="28"/>
  <c r="AQ18" i="28" s="1"/>
  <c r="C59" i="28"/>
  <c r="AM59" i="28" s="1"/>
  <c r="AU159" i="28"/>
  <c r="AU265" i="28"/>
  <c r="C249" i="28"/>
  <c r="AQ249" i="28" s="1"/>
  <c r="C333" i="28"/>
  <c r="AI333" i="28" s="1"/>
  <c r="C197" i="28"/>
  <c r="AI197" i="28" s="1"/>
  <c r="C83" i="28"/>
  <c r="AK83" i="28" s="1"/>
  <c r="AU129" i="28"/>
  <c r="C37" i="28"/>
  <c r="AK37" i="28" s="1"/>
  <c r="C278" i="28"/>
  <c r="AI278" i="28" s="1"/>
  <c r="C295" i="28"/>
  <c r="AQ295" i="28" s="1"/>
  <c r="AM345" i="28"/>
  <c r="AM181" i="28"/>
  <c r="C89" i="28"/>
  <c r="AK89" i="28" s="1"/>
  <c r="C338" i="28"/>
  <c r="AQ338" i="28" s="1"/>
  <c r="AU155" i="28"/>
  <c r="AU313" i="28"/>
  <c r="AM313" i="28"/>
  <c r="AM270" i="28"/>
  <c r="AM131" i="28"/>
  <c r="AU143" i="28"/>
  <c r="AM143" i="28"/>
  <c r="C252" i="28"/>
  <c r="AQ252" i="28" s="1"/>
  <c r="AU135" i="28"/>
  <c r="AM135" i="28"/>
  <c r="C98" i="28"/>
  <c r="BC98" i="28" s="1"/>
  <c r="AM336" i="28"/>
  <c r="C30" i="28"/>
  <c r="AM30" i="28" s="1"/>
  <c r="AM158" i="28"/>
  <c r="AM329" i="28"/>
  <c r="C80" i="28"/>
  <c r="AM80" i="28" s="1"/>
  <c r="AM272" i="28"/>
  <c r="AU286" i="28"/>
  <c r="AU287" i="28"/>
  <c r="AM287" i="28"/>
  <c r="C28" i="28"/>
  <c r="AK28" i="28" s="1"/>
  <c r="C241" i="28"/>
  <c r="BC241" i="28" s="1"/>
  <c r="C79" i="28"/>
  <c r="AQ79" i="28" s="1"/>
  <c r="AU46" i="28"/>
  <c r="AU267" i="28"/>
  <c r="C101" i="28"/>
  <c r="BC101" i="28" s="1"/>
  <c r="C234" i="28"/>
  <c r="AQ234" i="28" s="1"/>
  <c r="C166" i="28"/>
  <c r="E166" i="28" s="1"/>
  <c r="C38" i="28"/>
  <c r="AK38" i="28" s="1"/>
  <c r="C185" i="28"/>
  <c r="BC185" i="28" s="1"/>
  <c r="C21" i="28"/>
  <c r="AQ21" i="28" s="1"/>
  <c r="AU205" i="28"/>
  <c r="AU169" i="28"/>
  <c r="C207" i="28"/>
  <c r="BC207" i="28" s="1"/>
  <c r="C14" i="28"/>
  <c r="AQ14" i="28" s="1"/>
  <c r="C194" i="28"/>
  <c r="AI194" i="28" s="1"/>
  <c r="C247" i="28"/>
  <c r="AI247" i="28" s="1"/>
  <c r="AU243" i="28"/>
  <c r="AM243" i="28"/>
  <c r="C102" i="28"/>
  <c r="AK102" i="28" s="1"/>
  <c r="AU289" i="28"/>
  <c r="C88" i="28"/>
  <c r="BC88" i="28" s="1"/>
  <c r="C245" i="28"/>
  <c r="C27" i="28"/>
  <c r="AK27" i="28" s="1"/>
  <c r="C72" i="28"/>
  <c r="AK72" i="28" s="1"/>
  <c r="C297" i="28"/>
  <c r="AI297" i="28" s="1"/>
  <c r="AU268" i="28"/>
  <c r="AU288" i="28"/>
  <c r="AM288" i="28"/>
  <c r="AU208" i="28"/>
  <c r="AM208" i="28"/>
  <c r="C86" i="28"/>
  <c r="AM86" i="28" s="1"/>
  <c r="C318" i="28"/>
  <c r="AI318" i="28" s="1"/>
  <c r="AM281" i="28"/>
  <c r="AU317" i="28"/>
  <c r="AM187" i="28"/>
  <c r="AU334" i="28"/>
  <c r="AM304" i="28"/>
  <c r="C286" i="28"/>
  <c r="AI286" i="28" s="1"/>
  <c r="C63" i="28"/>
  <c r="AK63" i="28" s="1"/>
  <c r="C46" i="28"/>
  <c r="BC46" i="28" s="1"/>
  <c r="C267" i="28"/>
  <c r="G267" i="28" s="1"/>
  <c r="AU252" i="28"/>
  <c r="C155" i="28"/>
  <c r="AI155" i="28" s="1"/>
  <c r="AU338" i="28"/>
  <c r="AU89" i="28"/>
  <c r="AU241" i="28"/>
  <c r="C129" i="28"/>
  <c r="AI129" i="28" s="1"/>
  <c r="AU333" i="28"/>
  <c r="C159" i="28"/>
  <c r="AQ159" i="28" s="1"/>
  <c r="AU18" i="28"/>
  <c r="C150" i="28"/>
  <c r="AI150" i="28" s="1"/>
  <c r="AU88" i="28"/>
  <c r="AU72" i="28"/>
  <c r="C317" i="28"/>
  <c r="AI317" i="28" s="1"/>
  <c r="C334" i="28"/>
  <c r="AI334" i="28" s="1"/>
  <c r="AU102" i="28"/>
  <c r="C169" i="28"/>
  <c r="AQ169" i="28" s="1"/>
  <c r="C205" i="28"/>
  <c r="E205" i="28" s="1"/>
  <c r="AU197" i="28"/>
  <c r="C265" i="28"/>
  <c r="BC265" i="28" s="1"/>
  <c r="AU54" i="28"/>
  <c r="AU154" i="28"/>
  <c r="AU73" i="28"/>
  <c r="C289" i="28"/>
  <c r="AI289" i="28" s="1"/>
  <c r="AU166" i="28"/>
  <c r="AU61" i="28"/>
  <c r="AU14" i="28"/>
  <c r="AU38" i="28"/>
  <c r="AU28" i="28"/>
  <c r="C141" i="28"/>
  <c r="M141" i="28" s="1"/>
  <c r="AU177" i="28"/>
  <c r="AU179" i="28"/>
  <c r="AU52" i="28"/>
  <c r="AU299" i="28"/>
  <c r="C261" i="28"/>
  <c r="E261" i="28" s="1"/>
  <c r="C223" i="28"/>
  <c r="AQ223" i="28" s="1"/>
  <c r="AU103" i="28"/>
  <c r="AI43" i="28"/>
  <c r="I30" i="56"/>
  <c r="I45" i="56"/>
  <c r="AI49" i="28"/>
  <c r="AI67" i="28"/>
  <c r="E31" i="28"/>
  <c r="AI56" i="28"/>
  <c r="AK254" i="28"/>
  <c r="AK332" i="28"/>
  <c r="AK304" i="28"/>
  <c r="AK218" i="28"/>
  <c r="AK236" i="28"/>
  <c r="AK172" i="28"/>
  <c r="AK232" i="28"/>
  <c r="AK162" i="28"/>
  <c r="AK327" i="28"/>
  <c r="AK312" i="28"/>
  <c r="AK315" i="28"/>
  <c r="AK199" i="28"/>
  <c r="AK287" i="28"/>
  <c r="AK274" i="28"/>
  <c r="AK330" i="28"/>
  <c r="AK230" i="28"/>
  <c r="AK283" i="28"/>
  <c r="AK272" i="28"/>
  <c r="AK281" i="28"/>
  <c r="AK262" i="28"/>
  <c r="AK145" i="28"/>
  <c r="AK263" i="28"/>
  <c r="AK311" i="28"/>
  <c r="AK152" i="28"/>
  <c r="AK161" i="28"/>
  <c r="AK243" i="28"/>
  <c r="AK182" i="28"/>
  <c r="AK206" i="28"/>
  <c r="AK137" i="28"/>
  <c r="AK191" i="28"/>
  <c r="AK158" i="28"/>
  <c r="AK336" i="28"/>
  <c r="AK143" i="28"/>
  <c r="AK293" i="28"/>
  <c r="AK163" i="28"/>
  <c r="AK309" i="28"/>
  <c r="AK345" i="28"/>
  <c r="AK195" i="28"/>
  <c r="AK290" i="28"/>
  <c r="AK225" i="28"/>
  <c r="AK340" i="28"/>
  <c r="AK216" i="28"/>
  <c r="AK251" i="28"/>
  <c r="AK173" i="28"/>
  <c r="AK240" i="28"/>
  <c r="AK329" i="28"/>
  <c r="AK300" i="28"/>
  <c r="AK175" i="28"/>
  <c r="AK320" i="28"/>
  <c r="AK131" i="28"/>
  <c r="AK270" i="28"/>
  <c r="AK202" i="28"/>
  <c r="AK260" i="28"/>
  <c r="AK316" i="28"/>
  <c r="AK181" i="28"/>
  <c r="AK187" i="28"/>
  <c r="AK242" i="28"/>
  <c r="AK213" i="28"/>
  <c r="AK170" i="28"/>
  <c r="AK277" i="28"/>
  <c r="AK208" i="28"/>
  <c r="AK335" i="28"/>
  <c r="AK188" i="28"/>
  <c r="AK257" i="28"/>
  <c r="AK288" i="28"/>
  <c r="AK149" i="28"/>
  <c r="AK284" i="28"/>
  <c r="AK323" i="28"/>
  <c r="AK190" i="28"/>
  <c r="AK204" i="28"/>
  <c r="AK291" i="28"/>
  <c r="AK165" i="28"/>
  <c r="AK253" i="28"/>
  <c r="AK296" i="28"/>
  <c r="AK135" i="28"/>
  <c r="AK146" i="28"/>
  <c r="AK313" i="28"/>
  <c r="AK139" i="28"/>
  <c r="AK184" i="28"/>
  <c r="AK325" i="28"/>
  <c r="AK301" i="28"/>
  <c r="AK180" i="28"/>
  <c r="AK344" i="28"/>
  <c r="AK178" i="28"/>
  <c r="AI253" i="28"/>
  <c r="AI323" i="28"/>
  <c r="AI291" i="28"/>
  <c r="AI240" i="28"/>
  <c r="AI158" i="28"/>
  <c r="AI284" i="28"/>
  <c r="AI232" i="28"/>
  <c r="AI332" i="28"/>
  <c r="AI190" i="28"/>
  <c r="AI327" i="28"/>
  <c r="AI76" i="28"/>
  <c r="AI149" i="28"/>
  <c r="AI132" i="28"/>
  <c r="AI162" i="28"/>
  <c r="AI137" i="28"/>
  <c r="AI204" i="28"/>
  <c r="AI296" i="28"/>
  <c r="E283" i="28"/>
  <c r="I283" i="28"/>
  <c r="AG283" i="28"/>
  <c r="Y283" i="28"/>
  <c r="K283" i="28"/>
  <c r="AC283" i="28"/>
  <c r="M283" i="28"/>
  <c r="G283" i="28"/>
  <c r="Q283" i="28"/>
  <c r="O283" i="28"/>
  <c r="AE283" i="28"/>
  <c r="E313" i="28"/>
  <c r="I313" i="28"/>
  <c r="Q313" i="28"/>
  <c r="M313" i="28"/>
  <c r="K313" i="28"/>
  <c r="AC313" i="28"/>
  <c r="AE313" i="28"/>
  <c r="O313" i="28"/>
  <c r="Y313" i="28"/>
  <c r="G313" i="28"/>
  <c r="AG313" i="28"/>
  <c r="E316" i="28"/>
  <c r="K316" i="28"/>
  <c r="AE316" i="28"/>
  <c r="AC316" i="28"/>
  <c r="G316" i="28"/>
  <c r="Q316" i="28"/>
  <c r="M316" i="28"/>
  <c r="I316" i="28"/>
  <c r="Y316" i="28"/>
  <c r="O316" i="28"/>
  <c r="AG316" i="28"/>
  <c r="E199" i="28"/>
  <c r="K199" i="28"/>
  <c r="Q199" i="28"/>
  <c r="AG199" i="28"/>
  <c r="I199" i="28"/>
  <c r="AC199" i="28"/>
  <c r="O199" i="28"/>
  <c r="M199" i="28"/>
  <c r="G199" i="28"/>
  <c r="AE199" i="28"/>
  <c r="Y199" i="28"/>
  <c r="E202" i="28"/>
  <c r="I202" i="28"/>
  <c r="Q202" i="28"/>
  <c r="O202" i="28"/>
  <c r="M202" i="28"/>
  <c r="G202" i="28"/>
  <c r="AE202" i="28"/>
  <c r="Y202" i="28"/>
  <c r="K202" i="28"/>
  <c r="AG202" i="28"/>
  <c r="AC202" i="28"/>
  <c r="E329" i="28"/>
  <c r="G329" i="28"/>
  <c r="Y329" i="28"/>
  <c r="O329" i="28"/>
  <c r="AC329" i="28"/>
  <c r="I329" i="28"/>
  <c r="Q329" i="28"/>
  <c r="AG329" i="28"/>
  <c r="E330" i="28"/>
  <c r="I330" i="28"/>
  <c r="AG330" i="28"/>
  <c r="O330" i="28"/>
  <c r="Y330" i="28"/>
  <c r="G330" i="28"/>
  <c r="Q330" i="28"/>
  <c r="M330" i="28"/>
  <c r="E300" i="28"/>
  <c r="O300" i="28"/>
  <c r="Y300" i="28"/>
  <c r="K300" i="28"/>
  <c r="AG300" i="28"/>
  <c r="G300" i="28"/>
  <c r="AE300" i="28"/>
  <c r="AC300" i="28"/>
  <c r="E230" i="28"/>
  <c r="O230" i="28"/>
  <c r="AG230" i="28"/>
  <c r="K230" i="28"/>
  <c r="AC230" i="28"/>
  <c r="G230" i="28"/>
  <c r="Q230" i="28"/>
  <c r="Y230" i="28"/>
  <c r="I230" i="28"/>
  <c r="AE230" i="28"/>
  <c r="M230" i="28"/>
  <c r="E175" i="28"/>
  <c r="K175" i="28"/>
  <c r="M175" i="28"/>
  <c r="O175" i="28"/>
  <c r="AE175" i="28"/>
  <c r="G175" i="28"/>
  <c r="Y175" i="28"/>
  <c r="AC175" i="28"/>
  <c r="I175" i="28"/>
  <c r="AG175" i="28"/>
  <c r="Q175" i="28"/>
  <c r="AC93" i="28"/>
  <c r="E146" i="28"/>
  <c r="K146" i="28"/>
  <c r="M146" i="28"/>
  <c r="O146" i="28"/>
  <c r="AG146" i="28"/>
  <c r="G146" i="28"/>
  <c r="Q146" i="28"/>
  <c r="AE146" i="28"/>
  <c r="I146" i="28"/>
  <c r="Y146" i="28"/>
  <c r="AC146" i="28"/>
  <c r="E163" i="28"/>
  <c r="K163" i="28"/>
  <c r="AG163" i="28"/>
  <c r="O163" i="28"/>
  <c r="Y163" i="28"/>
  <c r="G163" i="28"/>
  <c r="Q163" i="28"/>
  <c r="M163" i="28"/>
  <c r="I163" i="28"/>
  <c r="AE163" i="28"/>
  <c r="AC163" i="28"/>
  <c r="AC198" i="28"/>
  <c r="K303" i="28"/>
  <c r="E262" i="28"/>
  <c r="I262" i="28"/>
  <c r="Q262" i="28"/>
  <c r="O262" i="28"/>
  <c r="Y262" i="28"/>
  <c r="K262" i="28"/>
  <c r="M262" i="28"/>
  <c r="AE262" i="28"/>
  <c r="G262" i="28"/>
  <c r="AC262" i="28"/>
  <c r="AG262" i="28"/>
  <c r="E187" i="28"/>
  <c r="K187" i="28"/>
  <c r="AG187" i="28"/>
  <c r="O187" i="28"/>
  <c r="AE187" i="28"/>
  <c r="G187" i="28"/>
  <c r="Y187" i="28"/>
  <c r="AC187" i="28"/>
  <c r="I187" i="28"/>
  <c r="Q187" i="28"/>
  <c r="M187" i="28"/>
  <c r="E145" i="28"/>
  <c r="I145" i="28"/>
  <c r="Y145" i="28"/>
  <c r="O145" i="28"/>
  <c r="M145" i="28"/>
  <c r="G145" i="28"/>
  <c r="Q145" i="28"/>
  <c r="AC145" i="28"/>
  <c r="K145" i="28"/>
  <c r="AG145" i="28"/>
  <c r="AE145" i="28"/>
  <c r="E345" i="28"/>
  <c r="AG345" i="28"/>
  <c r="O345" i="28"/>
  <c r="I345" i="28"/>
  <c r="AC345" i="28"/>
  <c r="Q345" i="28"/>
  <c r="M345" i="28"/>
  <c r="K345" i="28"/>
  <c r="Y345" i="28"/>
  <c r="G345" i="28"/>
  <c r="AE345" i="28"/>
  <c r="E213" i="28"/>
  <c r="I213" i="28"/>
  <c r="Y213" i="28"/>
  <c r="O213" i="28"/>
  <c r="AE213" i="28"/>
  <c r="G213" i="28"/>
  <c r="AC213" i="28"/>
  <c r="AG213" i="28"/>
  <c r="K213" i="28"/>
  <c r="Q213" i="28"/>
  <c r="M213" i="28"/>
  <c r="E195" i="28"/>
  <c r="K195" i="28"/>
  <c r="AE195" i="28"/>
  <c r="AG195" i="28"/>
  <c r="O195" i="28"/>
  <c r="AC195" i="28"/>
  <c r="Q195" i="28"/>
  <c r="G195" i="28"/>
  <c r="Y195" i="28"/>
  <c r="I195" i="28"/>
  <c r="M195" i="28"/>
  <c r="E170" i="28"/>
  <c r="O170" i="28"/>
  <c r="AG170" i="28"/>
  <c r="I170" i="28"/>
  <c r="Y170" i="28"/>
  <c r="M170" i="28"/>
  <c r="AC170" i="28"/>
  <c r="AE170" i="28"/>
  <c r="G170" i="28"/>
  <c r="Q170" i="28"/>
  <c r="K170" i="28"/>
  <c r="M222" i="28"/>
  <c r="G209" i="28"/>
  <c r="Y209" i="28"/>
  <c r="E312" i="28"/>
  <c r="I312" i="28"/>
  <c r="Y312" i="28"/>
  <c r="M312" i="28"/>
  <c r="G312" i="28"/>
  <c r="AG312" i="28"/>
  <c r="AC312" i="28"/>
  <c r="O312" i="28"/>
  <c r="Q312" i="28"/>
  <c r="E331" i="28"/>
  <c r="AC331" i="28"/>
  <c r="I331" i="28"/>
  <c r="M331" i="28"/>
  <c r="Q331" i="28"/>
  <c r="K331" i="28"/>
  <c r="G331" i="28"/>
  <c r="O331" i="28"/>
  <c r="AG331" i="28"/>
  <c r="Y331" i="28"/>
  <c r="AE331" i="28"/>
  <c r="G47" i="28"/>
  <c r="E208" i="28"/>
  <c r="G208" i="28"/>
  <c r="AE208" i="28"/>
  <c r="AC208" i="28"/>
  <c r="K208" i="28"/>
  <c r="Q208" i="28"/>
  <c r="M208" i="28"/>
  <c r="I208" i="28"/>
  <c r="Y208" i="28"/>
  <c r="O208" i="28"/>
  <c r="AG208" i="28"/>
  <c r="E227" i="28"/>
  <c r="I227" i="28"/>
  <c r="Q227" i="28"/>
  <c r="AG227" i="28"/>
  <c r="K227" i="28"/>
  <c r="AE227" i="28"/>
  <c r="M227" i="28"/>
  <c r="G227" i="28"/>
  <c r="Y227" i="28"/>
  <c r="O227" i="28"/>
  <c r="AC227" i="28"/>
  <c r="E251" i="28"/>
  <c r="G251" i="28"/>
  <c r="Q251" i="28"/>
  <c r="M251" i="28"/>
  <c r="I251" i="28"/>
  <c r="AC251" i="28"/>
  <c r="AE251" i="28"/>
  <c r="K251" i="28"/>
  <c r="AG251" i="28"/>
  <c r="O251" i="28"/>
  <c r="Y251" i="28"/>
  <c r="E257" i="28"/>
  <c r="I257" i="28"/>
  <c r="AC257" i="28"/>
  <c r="AG257" i="28"/>
  <c r="G257" i="28"/>
  <c r="AE257" i="28"/>
  <c r="M257" i="28"/>
  <c r="K257" i="28"/>
  <c r="Q257" i="28"/>
  <c r="O257" i="28"/>
  <c r="Y257" i="28"/>
  <c r="E43" i="28"/>
  <c r="AE43" i="28"/>
  <c r="Q43" i="28"/>
  <c r="AG43" i="28"/>
  <c r="AC43" i="28"/>
  <c r="I43" i="28"/>
  <c r="Y43" i="28"/>
  <c r="G43" i="28"/>
  <c r="M43" i="28"/>
  <c r="K43" i="28"/>
  <c r="O43" i="28"/>
  <c r="E288" i="28"/>
  <c r="I288" i="28"/>
  <c r="M288" i="28"/>
  <c r="Q288" i="28"/>
  <c r="G288" i="28"/>
  <c r="AC288" i="28"/>
  <c r="AG288" i="28"/>
  <c r="O288" i="28"/>
  <c r="Y288" i="28"/>
  <c r="K288" i="28"/>
  <c r="AE288" i="28"/>
  <c r="E67" i="28"/>
  <c r="K67" i="28"/>
  <c r="I67" i="28"/>
  <c r="G67" i="28"/>
  <c r="O67" i="28"/>
  <c r="Y67" i="28"/>
  <c r="M67" i="28"/>
  <c r="AE67" i="28"/>
  <c r="AG67" i="28"/>
  <c r="AE149" i="28"/>
  <c r="AC149" i="28"/>
  <c r="G149" i="28"/>
  <c r="AE284" i="28"/>
  <c r="G284" i="28"/>
  <c r="M132" i="28"/>
  <c r="Q132" i="28"/>
  <c r="G132" i="28"/>
  <c r="Q232" i="28"/>
  <c r="O232" i="28"/>
  <c r="Q294" i="28"/>
  <c r="G294" i="28"/>
  <c r="AC332" i="28"/>
  <c r="Y332" i="28"/>
  <c r="M314" i="28"/>
  <c r="AE314" i="28"/>
  <c r="I314" i="28"/>
  <c r="AC323" i="28"/>
  <c r="Q323" i="28"/>
  <c r="G323" i="28"/>
  <c r="AG26" i="28"/>
  <c r="G299" i="28"/>
  <c r="AC130" i="28"/>
  <c r="AE212" i="28"/>
  <c r="M31" i="28"/>
  <c r="Q162" i="28"/>
  <c r="AC162" i="28"/>
  <c r="G162" i="28"/>
  <c r="Y324" i="28"/>
  <c r="Q190" i="28"/>
  <c r="K190" i="28"/>
  <c r="Y177" i="28"/>
  <c r="M327" i="28"/>
  <c r="AE137" i="28"/>
  <c r="M204" i="28"/>
  <c r="O204" i="28"/>
  <c r="AE312" i="28"/>
  <c r="Q67" i="28"/>
  <c r="Y253" i="28"/>
  <c r="M329" i="28"/>
  <c r="Q300" i="28"/>
  <c r="AE57" i="28"/>
  <c r="AC57" i="28"/>
  <c r="E320" i="28"/>
  <c r="K320" i="28"/>
  <c r="M320" i="28"/>
  <c r="AC320" i="28"/>
  <c r="I320" i="28"/>
  <c r="Q320" i="28"/>
  <c r="AE320" i="28"/>
  <c r="G320" i="28"/>
  <c r="Y320" i="28"/>
  <c r="O320" i="28"/>
  <c r="AG320" i="28"/>
  <c r="E240" i="28"/>
  <c r="K240" i="28"/>
  <c r="Q240" i="28"/>
  <c r="AG240" i="28"/>
  <c r="I240" i="28"/>
  <c r="AC240" i="28"/>
  <c r="M240" i="28"/>
  <c r="G240" i="28"/>
  <c r="Y240" i="28"/>
  <c r="E296" i="28"/>
  <c r="K296" i="28"/>
  <c r="AG296" i="28"/>
  <c r="AE296" i="28"/>
  <c r="I296" i="28"/>
  <c r="M296" i="28"/>
  <c r="Y296" i="28"/>
  <c r="G296" i="28"/>
  <c r="Q296" i="28"/>
  <c r="E158" i="28"/>
  <c r="G158" i="28"/>
  <c r="Y158" i="28"/>
  <c r="M158" i="28"/>
  <c r="I158" i="28"/>
  <c r="AE158" i="28"/>
  <c r="AC158" i="28"/>
  <c r="K158" i="28"/>
  <c r="AG158" i="28"/>
  <c r="E336" i="28"/>
  <c r="O336" i="28"/>
  <c r="AG336" i="28"/>
  <c r="AE336" i="28"/>
  <c r="I336" i="28"/>
  <c r="AC336" i="28"/>
  <c r="Y336" i="28"/>
  <c r="M336" i="28"/>
  <c r="Q336" i="28"/>
  <c r="K336" i="28"/>
  <c r="G336" i="28"/>
  <c r="K98" i="28"/>
  <c r="E143" i="28"/>
  <c r="G143" i="28"/>
  <c r="Q143" i="28"/>
  <c r="M143" i="28"/>
  <c r="K143" i="28"/>
  <c r="Y143" i="28"/>
  <c r="AC143" i="28"/>
  <c r="I143" i="28"/>
  <c r="AG143" i="28"/>
  <c r="O143" i="28"/>
  <c r="AE143" i="28"/>
  <c r="E270" i="28"/>
  <c r="K270" i="28"/>
  <c r="AC270" i="28"/>
  <c r="AE270" i="28"/>
  <c r="G270" i="28"/>
  <c r="Q270" i="28"/>
  <c r="M270" i="28"/>
  <c r="I270" i="28"/>
  <c r="Y270" i="28"/>
  <c r="O270" i="28"/>
  <c r="AG270" i="28"/>
  <c r="I155" i="28"/>
  <c r="E184" i="28"/>
  <c r="G184" i="28"/>
  <c r="AC184" i="28"/>
  <c r="M184" i="28"/>
  <c r="K184" i="28"/>
  <c r="Q184" i="28"/>
  <c r="AE184" i="28"/>
  <c r="I184" i="28"/>
  <c r="Y184" i="28"/>
  <c r="O184" i="28"/>
  <c r="AG184" i="28"/>
  <c r="E181" i="28"/>
  <c r="G181" i="28"/>
  <c r="AG181" i="28"/>
  <c r="AE181" i="28"/>
  <c r="K181" i="28"/>
  <c r="Y181" i="28"/>
  <c r="M181" i="28"/>
  <c r="I181" i="28"/>
  <c r="AC181" i="28"/>
  <c r="O181" i="28"/>
  <c r="Q181" i="28"/>
  <c r="E301" i="28"/>
  <c r="G301" i="28"/>
  <c r="M301" i="28"/>
  <c r="Q301" i="28"/>
  <c r="I301" i="28"/>
  <c r="AE301" i="28"/>
  <c r="AC301" i="28"/>
  <c r="K301" i="28"/>
  <c r="AG301" i="28"/>
  <c r="O301" i="28"/>
  <c r="Y301" i="28"/>
  <c r="E137" i="28"/>
  <c r="G137" i="28"/>
  <c r="Q137" i="28"/>
  <c r="M137" i="28"/>
  <c r="E76" i="28"/>
  <c r="I76" i="28"/>
  <c r="M76" i="28"/>
  <c r="AG76" i="28"/>
  <c r="G76" i="28"/>
  <c r="O76" i="28"/>
  <c r="E305" i="28"/>
  <c r="K305" i="28"/>
  <c r="M305" i="28"/>
  <c r="E96" i="28"/>
  <c r="G96" i="28"/>
  <c r="Y96" i="28"/>
  <c r="O96" i="28"/>
  <c r="AC96" i="28"/>
  <c r="I96" i="28"/>
  <c r="AE96" i="28"/>
  <c r="AG96" i="28"/>
  <c r="K96" i="28"/>
  <c r="M96" i="28"/>
  <c r="Q96" i="28"/>
  <c r="I34" i="28"/>
  <c r="M45" i="28"/>
  <c r="E290" i="28"/>
  <c r="I290" i="28"/>
  <c r="AG290" i="28"/>
  <c r="G290" i="28"/>
  <c r="Q290" i="28"/>
  <c r="AC290" i="28"/>
  <c r="K290" i="28"/>
  <c r="AE290" i="28"/>
  <c r="M290" i="28"/>
  <c r="O290" i="28"/>
  <c r="Y290" i="28"/>
  <c r="O264" i="28"/>
  <c r="E70" i="28"/>
  <c r="AG70" i="28"/>
  <c r="Y70" i="28"/>
  <c r="G178" i="28"/>
  <c r="Y178" i="28"/>
  <c r="E191" i="28"/>
  <c r="O191" i="28"/>
  <c r="M191" i="28"/>
  <c r="G191" i="28"/>
  <c r="Q191" i="28"/>
  <c r="Y191" i="28"/>
  <c r="I191" i="28"/>
  <c r="AC191" i="28"/>
  <c r="AE191" i="28"/>
  <c r="K191" i="28"/>
  <c r="AG191" i="28"/>
  <c r="E327" i="28"/>
  <c r="O327" i="28"/>
  <c r="Q339" i="28"/>
  <c r="AC339" i="28"/>
  <c r="E287" i="28"/>
  <c r="I287" i="28"/>
  <c r="Y287" i="28"/>
  <c r="AC287" i="28"/>
  <c r="K287" i="28"/>
  <c r="AE287" i="28"/>
  <c r="M287" i="28"/>
  <c r="G287" i="28"/>
  <c r="Q287" i="28"/>
  <c r="O287" i="28"/>
  <c r="AG287" i="28"/>
  <c r="O27" i="28"/>
  <c r="AE71" i="28"/>
  <c r="AE280" i="28"/>
  <c r="O88" i="28"/>
  <c r="E152" i="28"/>
  <c r="G152" i="28"/>
  <c r="AC152" i="28"/>
  <c r="Y152" i="28"/>
  <c r="I152" i="28"/>
  <c r="AG152" i="28"/>
  <c r="AE152" i="28"/>
  <c r="K152" i="28"/>
  <c r="M152" i="28"/>
  <c r="O152" i="28"/>
  <c r="Q152" i="28"/>
  <c r="E211" i="28"/>
  <c r="G211" i="28"/>
  <c r="Y211" i="28"/>
  <c r="AE211" i="28"/>
  <c r="I211" i="28"/>
  <c r="AC211" i="28"/>
  <c r="Q211" i="28"/>
  <c r="K211" i="28"/>
  <c r="AG211" i="28"/>
  <c r="O211" i="28"/>
  <c r="M211" i="28"/>
  <c r="O248" i="28"/>
  <c r="E244" i="28"/>
  <c r="G244" i="28"/>
  <c r="Y244" i="28"/>
  <c r="AG244" i="28"/>
  <c r="K244" i="28"/>
  <c r="AE244" i="28"/>
  <c r="M244" i="28"/>
  <c r="I244" i="28"/>
  <c r="Q244" i="28"/>
  <c r="O244" i="28"/>
  <c r="AC244" i="28"/>
  <c r="E161" i="28"/>
  <c r="G161" i="28"/>
  <c r="AE161" i="28"/>
  <c r="Q161" i="28"/>
  <c r="I161" i="28"/>
  <c r="AG161" i="28"/>
  <c r="AC161" i="28"/>
  <c r="K161" i="28"/>
  <c r="Y161" i="28"/>
  <c r="O161" i="28"/>
  <c r="M161" i="28"/>
  <c r="E335" i="28"/>
  <c r="AE335" i="28"/>
  <c r="Y335" i="28"/>
  <c r="O335" i="28"/>
  <c r="K335" i="28"/>
  <c r="G335" i="28"/>
  <c r="I335" i="28"/>
  <c r="AG335" i="28"/>
  <c r="AC335" i="28"/>
  <c r="Q335" i="28"/>
  <c r="M335" i="28"/>
  <c r="AG337" i="28"/>
  <c r="G186" i="28"/>
  <c r="M186" i="28"/>
  <c r="AE186" i="28"/>
  <c r="I186" i="28"/>
  <c r="O186" i="28"/>
  <c r="E246" i="28"/>
  <c r="O203" i="28"/>
  <c r="E268" i="28"/>
  <c r="AG268" i="28"/>
  <c r="O268" i="28"/>
  <c r="E206" i="28"/>
  <c r="G206" i="28"/>
  <c r="Q206" i="28"/>
  <c r="AG206" i="28"/>
  <c r="K206" i="28"/>
  <c r="Y206" i="28"/>
  <c r="AE206" i="28"/>
  <c r="I206" i="28"/>
  <c r="M206" i="28"/>
  <c r="O206" i="28"/>
  <c r="AC206" i="28"/>
  <c r="G101" i="28"/>
  <c r="Y101" i="28"/>
  <c r="Q149" i="28"/>
  <c r="O149" i="28"/>
  <c r="AG284" i="28"/>
  <c r="AC284" i="28"/>
  <c r="K284" i="28"/>
  <c r="Y132" i="28"/>
  <c r="O132" i="28"/>
  <c r="AG207" i="28"/>
  <c r="AC207" i="28"/>
  <c r="Y52" i="28"/>
  <c r="AE232" i="28"/>
  <c r="M232" i="28"/>
  <c r="I232" i="28"/>
  <c r="M294" i="28"/>
  <c r="AC294" i="28"/>
  <c r="I294" i="28"/>
  <c r="AE332" i="28"/>
  <c r="O332" i="28"/>
  <c r="K332" i="28"/>
  <c r="AG314" i="28"/>
  <c r="O314" i="28"/>
  <c r="Y323" i="28"/>
  <c r="O323" i="28"/>
  <c r="Y24" i="28"/>
  <c r="AC299" i="28"/>
  <c r="I130" i="28"/>
  <c r="M271" i="28"/>
  <c r="AE38" i="28"/>
  <c r="AE63" i="28"/>
  <c r="G31" i="28"/>
  <c r="O166" i="28"/>
  <c r="M162" i="28"/>
  <c r="O162" i="28"/>
  <c r="AE324" i="28"/>
  <c r="O324" i="28"/>
  <c r="AE190" i="28"/>
  <c r="AC190" i="28"/>
  <c r="I190" i="28"/>
  <c r="AC177" i="28"/>
  <c r="O177" i="28"/>
  <c r="AE327" i="28"/>
  <c r="AG327" i="28"/>
  <c r="K327" i="28"/>
  <c r="Y137" i="28"/>
  <c r="AC101" i="28"/>
  <c r="Q101" i="28"/>
  <c r="Y204" i="28"/>
  <c r="K204" i="28"/>
  <c r="K267" i="28"/>
  <c r="AC76" i="28"/>
  <c r="K312" i="28"/>
  <c r="AC67" i="28"/>
  <c r="O240" i="28"/>
  <c r="O78" i="28"/>
  <c r="AE329" i="28"/>
  <c r="AC330" i="28"/>
  <c r="O158" i="28"/>
  <c r="I300" i="28"/>
  <c r="E219" i="28"/>
  <c r="I219" i="28"/>
  <c r="AG219" i="28"/>
  <c r="M219" i="28"/>
  <c r="K219" i="28"/>
  <c r="AE219" i="28"/>
  <c r="Y219" i="28"/>
  <c r="G219" i="28"/>
  <c r="Q219" i="28"/>
  <c r="O219" i="28"/>
  <c r="AC219" i="28"/>
  <c r="E260" i="28"/>
  <c r="K260" i="28"/>
  <c r="AE260" i="28"/>
  <c r="M260" i="28"/>
  <c r="G260" i="28"/>
  <c r="Q260" i="28"/>
  <c r="AG260" i="28"/>
  <c r="I260" i="28"/>
  <c r="Y260" i="28"/>
  <c r="O260" i="28"/>
  <c r="AC260" i="28"/>
  <c r="I89" i="28"/>
  <c r="Y89" i="28"/>
  <c r="AC89" i="28"/>
  <c r="Q89" i="28"/>
  <c r="O89" i="28"/>
  <c r="AG89" i="28"/>
  <c r="E281" i="28"/>
  <c r="I281" i="28"/>
  <c r="AC281" i="28"/>
  <c r="Q281" i="28"/>
  <c r="K281" i="28"/>
  <c r="Y281" i="28"/>
  <c r="M281" i="28"/>
  <c r="G281" i="28"/>
  <c r="AE281" i="28"/>
  <c r="O281" i="28"/>
  <c r="AG281" i="28"/>
  <c r="E309" i="28"/>
  <c r="K309" i="28"/>
  <c r="Y309" i="28"/>
  <c r="AE309" i="28"/>
  <c r="G309" i="28"/>
  <c r="AC309" i="28"/>
  <c r="M309" i="28"/>
  <c r="I309" i="28"/>
  <c r="AG309" i="28"/>
  <c r="O309" i="28"/>
  <c r="Q309" i="28"/>
  <c r="E242" i="28"/>
  <c r="G242" i="28"/>
  <c r="Q242" i="28"/>
  <c r="AG242" i="28"/>
  <c r="I242" i="28"/>
  <c r="AC242" i="28"/>
  <c r="AE242" i="28"/>
  <c r="K242" i="28"/>
  <c r="M242" i="28"/>
  <c r="O242" i="28"/>
  <c r="Y242" i="28"/>
  <c r="AG36" i="28"/>
  <c r="Q36" i="28"/>
  <c r="G36" i="28"/>
  <c r="I217" i="28"/>
  <c r="M217" i="28"/>
  <c r="G68" i="28"/>
  <c r="AG68" i="28"/>
  <c r="AC68" i="28"/>
  <c r="I249" i="28"/>
  <c r="M265" i="28"/>
  <c r="E228" i="28"/>
  <c r="G228" i="28"/>
  <c r="Y228" i="28"/>
  <c r="M228" i="28"/>
  <c r="O228" i="28"/>
  <c r="AE228" i="28"/>
  <c r="I228" i="28"/>
  <c r="AG228" i="28"/>
  <c r="AC228" i="28"/>
  <c r="K228" i="28"/>
  <c r="Q228" i="28"/>
  <c r="G159" i="28"/>
  <c r="AC59" i="28"/>
  <c r="E165" i="28"/>
  <c r="I165" i="28"/>
  <c r="AE165" i="28"/>
  <c r="M165" i="28"/>
  <c r="K165" i="28"/>
  <c r="AG165" i="28"/>
  <c r="O165" i="28"/>
  <c r="Y165" i="28"/>
  <c r="AC165" i="28"/>
  <c r="G165" i="28"/>
  <c r="Q165" i="28"/>
  <c r="E25" i="28"/>
  <c r="Q25" i="28"/>
  <c r="G25" i="28"/>
  <c r="Y25" i="28"/>
  <c r="AG25" i="28"/>
  <c r="I25" i="28"/>
  <c r="AC25" i="28"/>
  <c r="O25" i="28"/>
  <c r="K25" i="28"/>
  <c r="AE25" i="28"/>
  <c r="M25" i="28"/>
  <c r="G61" i="28"/>
  <c r="E274" i="28"/>
  <c r="G274" i="28"/>
  <c r="AG274" i="28"/>
  <c r="AE274" i="28"/>
  <c r="I274" i="28"/>
  <c r="M274" i="28"/>
  <c r="O274" i="28"/>
  <c r="Q274" i="28"/>
  <c r="K274" i="28"/>
  <c r="AC274" i="28"/>
  <c r="Y274" i="28"/>
  <c r="AG258" i="28"/>
  <c r="AE258" i="28"/>
  <c r="O258" i="28"/>
  <c r="M258" i="28"/>
  <c r="Y258" i="28"/>
  <c r="Y73" i="28"/>
  <c r="E304" i="28"/>
  <c r="G304" i="28"/>
  <c r="Q304" i="28"/>
  <c r="O304" i="28"/>
  <c r="Y304" i="28"/>
  <c r="K304" i="28"/>
  <c r="AE304" i="28"/>
  <c r="AC304" i="28"/>
  <c r="I304" i="28"/>
  <c r="AG304" i="28"/>
  <c r="M304" i="28"/>
  <c r="E311" i="28"/>
  <c r="I311" i="28"/>
  <c r="Q311" i="28"/>
  <c r="O311" i="28"/>
  <c r="AC311" i="28"/>
  <c r="K311" i="28"/>
  <c r="AG311" i="28"/>
  <c r="Y311" i="28"/>
  <c r="G311" i="28"/>
  <c r="AE311" i="28"/>
  <c r="M311" i="28"/>
  <c r="O307" i="28"/>
  <c r="K307" i="28"/>
  <c r="Y307" i="28"/>
  <c r="E340" i="28"/>
  <c r="M340" i="28"/>
  <c r="Y340" i="28"/>
  <c r="Q340" i="28"/>
  <c r="AC340" i="28"/>
  <c r="K340" i="28"/>
  <c r="AG340" i="28"/>
  <c r="I340" i="28"/>
  <c r="AE340" i="28"/>
  <c r="O340" i="28"/>
  <c r="G340" i="28"/>
  <c r="M233" i="28"/>
  <c r="O282" i="28"/>
  <c r="Y282" i="28"/>
  <c r="AC72" i="28"/>
  <c r="E236" i="28"/>
  <c r="K236" i="28"/>
  <c r="AE236" i="28"/>
  <c r="O236" i="28"/>
  <c r="M236" i="28"/>
  <c r="G236" i="28"/>
  <c r="AG236" i="28"/>
  <c r="Q236" i="28"/>
  <c r="I236" i="28"/>
  <c r="AC236" i="28"/>
  <c r="Y236" i="28"/>
  <c r="O239" i="28"/>
  <c r="E277" i="28"/>
  <c r="O277" i="28"/>
  <c r="Q277" i="28"/>
  <c r="K277" i="28"/>
  <c r="Y277" i="28"/>
  <c r="I277" i="28"/>
  <c r="AC277" i="28"/>
  <c r="M277" i="28"/>
  <c r="G277" i="28"/>
  <c r="AG277" i="28"/>
  <c r="AE277" i="28"/>
  <c r="Y269" i="28"/>
  <c r="AE269" i="28"/>
  <c r="E297" i="28"/>
  <c r="I297" i="28"/>
  <c r="Y297" i="28"/>
  <c r="AE297" i="28"/>
  <c r="O297" i="28"/>
  <c r="E172" i="28"/>
  <c r="K172" i="28"/>
  <c r="AE172" i="28"/>
  <c r="O172" i="28"/>
  <c r="AG172" i="28"/>
  <c r="G172" i="28"/>
  <c r="Q172" i="28"/>
  <c r="M172" i="28"/>
  <c r="I172" i="28"/>
  <c r="Y172" i="28"/>
  <c r="AC172" i="28"/>
  <c r="G318" i="28"/>
  <c r="E50" i="28"/>
  <c r="M50" i="28"/>
  <c r="AE50" i="28"/>
  <c r="AG50" i="28"/>
  <c r="Y50" i="28"/>
  <c r="O50" i="28"/>
  <c r="K50" i="28"/>
  <c r="AC50" i="28"/>
  <c r="I50" i="28"/>
  <c r="G50" i="28"/>
  <c r="Q50" i="28"/>
  <c r="E90" i="28"/>
  <c r="O90" i="28"/>
  <c r="AC90" i="28"/>
  <c r="I90" i="28"/>
  <c r="AE90" i="28"/>
  <c r="G90" i="28"/>
  <c r="Y90" i="28"/>
  <c r="Q90" i="28"/>
  <c r="K90" i="28"/>
  <c r="AG90" i="28"/>
  <c r="M90" i="28"/>
  <c r="K321" i="28"/>
  <c r="E193" i="28"/>
  <c r="I193" i="28"/>
  <c r="AG193" i="28"/>
  <c r="O193" i="28"/>
  <c r="AE193" i="28"/>
  <c r="G193" i="28"/>
  <c r="Y193" i="28"/>
  <c r="Q193" i="28"/>
  <c r="K193" i="28"/>
  <c r="AC193" i="28"/>
  <c r="M193" i="28"/>
  <c r="E256" i="28"/>
  <c r="G256" i="28"/>
  <c r="AE256" i="28"/>
  <c r="O256" i="28"/>
  <c r="Q256" i="28"/>
  <c r="K256" i="28"/>
  <c r="AC256" i="28"/>
  <c r="Y256" i="28"/>
  <c r="I256" i="28"/>
  <c r="M256" i="28"/>
  <c r="AG256" i="28"/>
  <c r="M140" i="28"/>
  <c r="AE140" i="28"/>
  <c r="E279" i="28"/>
  <c r="G279" i="28"/>
  <c r="O279" i="28"/>
  <c r="M279" i="28"/>
  <c r="I279" i="28"/>
  <c r="Q279" i="28"/>
  <c r="K279" i="28"/>
  <c r="Y279" i="28"/>
  <c r="AG279" i="28"/>
  <c r="AE289" i="28"/>
  <c r="K28" i="28"/>
  <c r="M28" i="28"/>
  <c r="Y149" i="28"/>
  <c r="I149" i="28"/>
  <c r="Y284" i="28"/>
  <c r="M284" i="28"/>
  <c r="I284" i="28"/>
  <c r="AE132" i="28"/>
  <c r="K132" i="28"/>
  <c r="Y207" i="28"/>
  <c r="G207" i="28"/>
  <c r="G52" i="28"/>
  <c r="Y232" i="28"/>
  <c r="AG232" i="28"/>
  <c r="K232" i="28"/>
  <c r="AE294" i="28"/>
  <c r="Y294" i="28"/>
  <c r="K294" i="28"/>
  <c r="I332" i="28"/>
  <c r="AG332" i="28"/>
  <c r="M332" i="28"/>
  <c r="AC314" i="28"/>
  <c r="G314" i="28"/>
  <c r="M323" i="28"/>
  <c r="K323" i="28"/>
  <c r="Y205" i="28"/>
  <c r="Q26" i="28"/>
  <c r="M26" i="28"/>
  <c r="AC185" i="28"/>
  <c r="AG212" i="28"/>
  <c r="K212" i="28"/>
  <c r="Y271" i="28"/>
  <c r="AG271" i="28"/>
  <c r="G271" i="28"/>
  <c r="Y306" i="28"/>
  <c r="AG63" i="28"/>
  <c r="K31" i="28"/>
  <c r="O31" i="28"/>
  <c r="Q31" i="28"/>
  <c r="Y250" i="28"/>
  <c r="AE162" i="28"/>
  <c r="I162" i="28"/>
  <c r="AE302" i="28"/>
  <c r="AC324" i="28"/>
  <c r="I324" i="28"/>
  <c r="M190" i="28"/>
  <c r="Y190" i="28"/>
  <c r="G190" i="28"/>
  <c r="AG66" i="28"/>
  <c r="M177" i="28"/>
  <c r="K177" i="28"/>
  <c r="AC327" i="28"/>
  <c r="Y327" i="28"/>
  <c r="AC137" i="28"/>
  <c r="O137" i="28"/>
  <c r="M101" i="28"/>
  <c r="O101" i="28"/>
  <c r="Q103" i="28"/>
  <c r="Q204" i="28"/>
  <c r="Q76" i="28"/>
  <c r="K329" i="28"/>
  <c r="AE330" i="28"/>
  <c r="E78" i="28"/>
  <c r="M78" i="28"/>
  <c r="K78" i="28"/>
  <c r="AC78" i="28"/>
  <c r="Q78" i="28"/>
  <c r="G78" i="28"/>
  <c r="Y78" i="28"/>
  <c r="AG78" i="28"/>
  <c r="I78" i="28"/>
  <c r="E135" i="28"/>
  <c r="G135" i="28"/>
  <c r="Q135" i="28"/>
  <c r="Y135" i="28"/>
  <c r="I135" i="28"/>
  <c r="AC135" i="28"/>
  <c r="AE135" i="28"/>
  <c r="K135" i="28"/>
  <c r="AG135" i="28"/>
  <c r="O135" i="28"/>
  <c r="M135" i="28"/>
  <c r="E131" i="28"/>
  <c r="G131" i="28"/>
  <c r="Q131" i="28"/>
  <c r="AC131" i="28"/>
  <c r="K131" i="28"/>
  <c r="AG131" i="28"/>
  <c r="M131" i="28"/>
  <c r="I131" i="28"/>
  <c r="Y131" i="28"/>
  <c r="O131" i="28"/>
  <c r="AE131" i="28"/>
  <c r="Q16" i="28"/>
  <c r="O16" i="28"/>
  <c r="I338" i="28"/>
  <c r="E272" i="28"/>
  <c r="G272" i="28"/>
  <c r="Q272" i="28"/>
  <c r="M272" i="28"/>
  <c r="K272" i="28"/>
  <c r="AG272" i="28"/>
  <c r="Y272" i="28"/>
  <c r="I272" i="28"/>
  <c r="AC272" i="28"/>
  <c r="O272" i="28"/>
  <c r="AE272" i="28"/>
  <c r="AC171" i="28"/>
  <c r="I171" i="28"/>
  <c r="E325" i="28"/>
  <c r="I325" i="28"/>
  <c r="AE325" i="28"/>
  <c r="AC325" i="28"/>
  <c r="K325" i="28"/>
  <c r="Q325" i="28"/>
  <c r="AG325" i="28"/>
  <c r="G325" i="28"/>
  <c r="Y325" i="28"/>
  <c r="O325" i="28"/>
  <c r="M325" i="28"/>
  <c r="E189" i="28"/>
  <c r="G189" i="28"/>
  <c r="Y189" i="28"/>
  <c r="AE189" i="28"/>
  <c r="K189" i="28"/>
  <c r="AG189" i="28"/>
  <c r="M189" i="28"/>
  <c r="I189" i="28"/>
  <c r="AC189" i="28"/>
  <c r="O189" i="28"/>
  <c r="Q189" i="28"/>
  <c r="AE285" i="28"/>
  <c r="E253" i="28"/>
  <c r="G253" i="28"/>
  <c r="Q253" i="28"/>
  <c r="O253" i="28"/>
  <c r="M253" i="28"/>
  <c r="I253" i="28"/>
  <c r="AG253" i="28"/>
  <c r="AC253" i="28"/>
  <c r="Y19" i="28"/>
  <c r="Q19" i="28"/>
  <c r="E273" i="28"/>
  <c r="O273" i="28"/>
  <c r="AE273" i="28"/>
  <c r="K273" i="28"/>
  <c r="AG273" i="28"/>
  <c r="I273" i="28"/>
  <c r="Y273" i="28"/>
  <c r="AC273" i="28"/>
  <c r="G273" i="28"/>
  <c r="Q273" i="28"/>
  <c r="M273" i="28"/>
  <c r="E293" i="28"/>
  <c r="O293" i="28"/>
  <c r="AC293" i="28"/>
  <c r="I293" i="28"/>
  <c r="AG293" i="28"/>
  <c r="K293" i="28"/>
  <c r="AE293" i="28"/>
  <c r="M293" i="28"/>
  <c r="G293" i="28"/>
  <c r="Q293" i="28"/>
  <c r="Y293" i="28"/>
  <c r="E255" i="28"/>
  <c r="G255" i="28"/>
  <c r="AG255" i="28"/>
  <c r="O255" i="28"/>
  <c r="AC255" i="28"/>
  <c r="I255" i="28"/>
  <c r="Q255" i="28"/>
  <c r="AE255" i="28"/>
  <c r="K255" i="28"/>
  <c r="Y255" i="28"/>
  <c r="M255" i="28"/>
  <c r="E139" i="28"/>
  <c r="I139" i="28"/>
  <c r="M139" i="28"/>
  <c r="O139" i="28"/>
  <c r="AE139" i="28"/>
  <c r="G139" i="28"/>
  <c r="Y139" i="28"/>
  <c r="Q139" i="28"/>
  <c r="K139" i="28"/>
  <c r="AC139" i="28"/>
  <c r="AG139" i="28"/>
  <c r="AC326" i="28"/>
  <c r="Q55" i="28"/>
  <c r="K55" i="28"/>
  <c r="I55" i="28"/>
  <c r="E51" i="28"/>
  <c r="G51" i="28"/>
  <c r="Q51" i="28"/>
  <c r="AE51" i="28"/>
  <c r="I51" i="28"/>
  <c r="K51" i="28"/>
  <c r="O51" i="28"/>
  <c r="Y51" i="28"/>
  <c r="M51" i="28"/>
  <c r="E204" i="28"/>
  <c r="G204" i="28"/>
  <c r="AC204" i="28"/>
  <c r="AG204" i="28"/>
  <c r="E344" i="28"/>
  <c r="G344" i="28"/>
  <c r="AG344" i="28"/>
  <c r="Q344" i="28"/>
  <c r="I344" i="28"/>
  <c r="K344" i="28"/>
  <c r="M344" i="28"/>
  <c r="AC344" i="28"/>
  <c r="AE344" i="28"/>
  <c r="O344" i="28"/>
  <c r="Y344" i="28"/>
  <c r="G295" i="28"/>
  <c r="E275" i="28"/>
  <c r="O275" i="28"/>
  <c r="M275" i="28"/>
  <c r="K275" i="28"/>
  <c r="Q275" i="28"/>
  <c r="I275" i="28"/>
  <c r="Y275" i="28"/>
  <c r="AE275" i="28"/>
  <c r="G275" i="28"/>
  <c r="AG275" i="28"/>
  <c r="AC275" i="28"/>
  <c r="E278" i="28"/>
  <c r="G278" i="28"/>
  <c r="Y278" i="28"/>
  <c r="I278" i="28"/>
  <c r="K278" i="28"/>
  <c r="AG278" i="28"/>
  <c r="E60" i="28"/>
  <c r="AG60" i="28"/>
  <c r="AE60" i="28"/>
  <c r="AC60" i="28"/>
  <c r="Y60" i="28"/>
  <c r="K60" i="28"/>
  <c r="O60" i="28"/>
  <c r="Q60" i="28"/>
  <c r="I60" i="28"/>
  <c r="G60" i="28"/>
  <c r="M60" i="28"/>
  <c r="M53" i="28"/>
  <c r="AE53" i="28"/>
  <c r="Y53" i="28"/>
  <c r="K53" i="28"/>
  <c r="AC53" i="28"/>
  <c r="E23" i="28"/>
  <c r="AE23" i="28"/>
  <c r="Q23" i="28"/>
  <c r="E263" i="28"/>
  <c r="K263" i="28"/>
  <c r="Y263" i="28"/>
  <c r="AG263" i="28"/>
  <c r="M263" i="28"/>
  <c r="G263" i="28"/>
  <c r="Q263" i="28"/>
  <c r="I263" i="28"/>
  <c r="AC263" i="28"/>
  <c r="O263" i="28"/>
  <c r="AE263" i="28"/>
  <c r="O197" i="28"/>
  <c r="M197" i="28"/>
  <c r="AC197" i="28"/>
  <c r="AG197" i="28"/>
  <c r="I197" i="28"/>
  <c r="AE197" i="28"/>
  <c r="E333" i="28"/>
  <c r="AG333" i="28"/>
  <c r="E85" i="28"/>
  <c r="M85" i="28"/>
  <c r="I85" i="28"/>
  <c r="AE85" i="28"/>
  <c r="K85" i="28"/>
  <c r="AC54" i="28"/>
  <c r="M54" i="28"/>
  <c r="K54" i="28"/>
  <c r="G75" i="28"/>
  <c r="O75" i="28"/>
  <c r="M75" i="28"/>
  <c r="AG134" i="28"/>
  <c r="AE134" i="28"/>
  <c r="O134" i="28"/>
  <c r="Q134" i="28"/>
  <c r="Y134" i="28"/>
  <c r="E180" i="28"/>
  <c r="K180" i="28"/>
  <c r="M180" i="28"/>
  <c r="AG180" i="28"/>
  <c r="I180" i="28"/>
  <c r="Q180" i="28"/>
  <c r="O180" i="28"/>
  <c r="AC180" i="28"/>
  <c r="G180" i="28"/>
  <c r="Y180" i="28"/>
  <c r="AE180" i="28"/>
  <c r="E154" i="28"/>
  <c r="I154" i="28"/>
  <c r="G154" i="28"/>
  <c r="Y46" i="28"/>
  <c r="E315" i="28"/>
  <c r="I315" i="28"/>
  <c r="AC315" i="28"/>
  <c r="AG315" i="28"/>
  <c r="G315" i="28"/>
  <c r="AE315" i="28"/>
  <c r="M315" i="28"/>
  <c r="K315" i="28"/>
  <c r="Q315" i="28"/>
  <c r="O315" i="28"/>
  <c r="Y315" i="28"/>
  <c r="G82" i="28"/>
  <c r="Y82" i="28"/>
  <c r="I82" i="28"/>
  <c r="AG82" i="28"/>
  <c r="E225" i="28"/>
  <c r="I225" i="28"/>
  <c r="M225" i="28"/>
  <c r="O225" i="28"/>
  <c r="Q225" i="28"/>
  <c r="K225" i="28"/>
  <c r="Y225" i="28"/>
  <c r="AC225" i="28"/>
  <c r="G225" i="28"/>
  <c r="AG225" i="28"/>
  <c r="AE225" i="28"/>
  <c r="E229" i="28"/>
  <c r="G229" i="28"/>
  <c r="Q229" i="28"/>
  <c r="O229" i="28"/>
  <c r="AE229" i="28"/>
  <c r="I229" i="28"/>
  <c r="Y229" i="28"/>
  <c r="AG229" i="28"/>
  <c r="K229" i="28"/>
  <c r="AC229" i="28"/>
  <c r="M229" i="28"/>
  <c r="E218" i="28"/>
  <c r="K218" i="28"/>
  <c r="AE218" i="28"/>
  <c r="O218" i="28"/>
  <c r="M218" i="28"/>
  <c r="G218" i="28"/>
  <c r="Q218" i="28"/>
  <c r="AG218" i="28"/>
  <c r="I218" i="28"/>
  <c r="AC218" i="28"/>
  <c r="Y218" i="28"/>
  <c r="O196" i="28"/>
  <c r="G247" i="28"/>
  <c r="E216" i="28"/>
  <c r="K216" i="28"/>
  <c r="AG216" i="28"/>
  <c r="O216" i="28"/>
  <c r="M216" i="28"/>
  <c r="G216" i="28"/>
  <c r="AC216" i="28"/>
  <c r="Q216" i="28"/>
  <c r="I216" i="28"/>
  <c r="Y216" i="28"/>
  <c r="AE216" i="28"/>
  <c r="E40" i="28"/>
  <c r="G40" i="28"/>
  <c r="Q40" i="28"/>
  <c r="K40" i="28"/>
  <c r="I40" i="28"/>
  <c r="M40" i="28"/>
  <c r="AC40" i="28"/>
  <c r="AG40" i="28"/>
  <c r="Y40" i="28"/>
  <c r="AE40" i="28"/>
  <c r="O40" i="28"/>
  <c r="E56" i="28"/>
  <c r="AC56" i="28"/>
  <c r="AG56" i="28"/>
  <c r="O56" i="28"/>
  <c r="K56" i="28"/>
  <c r="AE56" i="28"/>
  <c r="M56" i="28"/>
  <c r="I56" i="28"/>
  <c r="Y56" i="28"/>
  <c r="Q56" i="28"/>
  <c r="G56" i="28"/>
  <c r="E243" i="28"/>
  <c r="G243" i="28"/>
  <c r="AG243" i="28"/>
  <c r="O243" i="28"/>
  <c r="M243" i="28"/>
  <c r="I243" i="28"/>
  <c r="Y243" i="28"/>
  <c r="Q243" i="28"/>
  <c r="K243" i="28"/>
  <c r="AC243" i="28"/>
  <c r="AE243" i="28"/>
  <c r="E49" i="28"/>
  <c r="AE49" i="28"/>
  <c r="AG49" i="28"/>
  <c r="Q49" i="28"/>
  <c r="G49" i="28"/>
  <c r="I49" i="28"/>
  <c r="K49" i="28"/>
  <c r="O49" i="28"/>
  <c r="AC49" i="28"/>
  <c r="Y49" i="28"/>
  <c r="M49" i="28"/>
  <c r="E188" i="28"/>
  <c r="K188" i="28"/>
  <c r="Q188" i="28"/>
  <c r="O188" i="28"/>
  <c r="Y188" i="28"/>
  <c r="G188" i="28"/>
  <c r="AC188" i="28"/>
  <c r="AG188" i="28"/>
  <c r="I188" i="28"/>
  <c r="AE188" i="28"/>
  <c r="M188" i="28"/>
  <c r="E182" i="28"/>
  <c r="K182" i="28"/>
  <c r="Y182" i="28"/>
  <c r="O182" i="28"/>
  <c r="AC182" i="28"/>
  <c r="G182" i="28"/>
  <c r="AE182" i="28"/>
  <c r="AG182" i="28"/>
  <c r="I182" i="28"/>
  <c r="M182" i="28"/>
  <c r="Q182" i="28"/>
  <c r="E292" i="28"/>
  <c r="AC292" i="28"/>
  <c r="I292" i="28"/>
  <c r="E102" i="28"/>
  <c r="G102" i="28"/>
  <c r="Y102" i="28"/>
  <c r="O102" i="28"/>
  <c r="AE102" i="28"/>
  <c r="I102" i="28"/>
  <c r="AC102" i="28"/>
  <c r="AG102" i="28"/>
  <c r="K102" i="28"/>
  <c r="Q102" i="28"/>
  <c r="M102" i="28"/>
  <c r="E254" i="28"/>
  <c r="G254" i="28"/>
  <c r="AG254" i="28"/>
  <c r="O254" i="28"/>
  <c r="Q254" i="28"/>
  <c r="I254" i="28"/>
  <c r="Y254" i="28"/>
  <c r="AC254" i="28"/>
  <c r="K254" i="28"/>
  <c r="AE254" i="28"/>
  <c r="M254" i="28"/>
  <c r="O133" i="28"/>
  <c r="Y133" i="28"/>
  <c r="E173" i="28"/>
  <c r="I173" i="28"/>
  <c r="M173" i="28"/>
  <c r="O173" i="28"/>
  <c r="AC173" i="28"/>
  <c r="G173" i="28"/>
  <c r="Q173" i="28"/>
  <c r="AG173" i="28"/>
  <c r="K173" i="28"/>
  <c r="Y173" i="28"/>
  <c r="AE173" i="28"/>
  <c r="AG223" i="28"/>
  <c r="AE286" i="28"/>
  <c r="E291" i="28"/>
  <c r="I291" i="28"/>
  <c r="AG291" i="28"/>
  <c r="M291" i="28"/>
  <c r="K291" i="28"/>
  <c r="AE291" i="28"/>
  <c r="Y291" i="28"/>
  <c r="G291" i="28"/>
  <c r="Q291" i="28"/>
  <c r="M149" i="28"/>
  <c r="AG149" i="28"/>
  <c r="K149" i="28"/>
  <c r="O14" i="28"/>
  <c r="Q284" i="28"/>
  <c r="O284" i="28"/>
  <c r="AG132" i="28"/>
  <c r="AC132" i="28"/>
  <c r="I132" i="28"/>
  <c r="AE207" i="28"/>
  <c r="O207" i="28"/>
  <c r="M52" i="28"/>
  <c r="AC52" i="28"/>
  <c r="AE52" i="28"/>
  <c r="AC232" i="28"/>
  <c r="G232" i="28"/>
  <c r="AG294" i="28"/>
  <c r="O294" i="28"/>
  <c r="G322" i="28"/>
  <c r="G332" i="28"/>
  <c r="Q332" i="28"/>
  <c r="Y314" i="28"/>
  <c r="Q314" i="28"/>
  <c r="K314" i="28"/>
  <c r="AE323" i="28"/>
  <c r="AG323" i="28"/>
  <c r="I323" i="28"/>
  <c r="O205" i="28"/>
  <c r="G26" i="28"/>
  <c r="AE26" i="28"/>
  <c r="Y26" i="28"/>
  <c r="K21" i="28"/>
  <c r="K24" i="28"/>
  <c r="AG299" i="28"/>
  <c r="M299" i="28"/>
  <c r="I299" i="28"/>
  <c r="Y185" i="28"/>
  <c r="AG185" i="28"/>
  <c r="AC212" i="28"/>
  <c r="M212" i="28"/>
  <c r="I212" i="28"/>
  <c r="AC271" i="28"/>
  <c r="K271" i="28"/>
  <c r="Y38" i="28"/>
  <c r="O92" i="28"/>
  <c r="AG141" i="28"/>
  <c r="Q63" i="28"/>
  <c r="G63" i="28"/>
  <c r="K63" i="28"/>
  <c r="M261" i="28"/>
  <c r="Q261" i="28"/>
  <c r="I261" i="28"/>
  <c r="AE31" i="28"/>
  <c r="Y31" i="28"/>
  <c r="Q166" i="28"/>
  <c r="AC166" i="28"/>
  <c r="K166" i="28"/>
  <c r="O250" i="28"/>
  <c r="AG162" i="28"/>
  <c r="Y162" i="28"/>
  <c r="K162" i="28"/>
  <c r="AG302" i="28"/>
  <c r="AG324" i="28"/>
  <c r="Q324" i="28"/>
  <c r="G324" i="28"/>
  <c r="AG190" i="28"/>
  <c r="O190" i="28"/>
  <c r="M66" i="28"/>
  <c r="AE177" i="28"/>
  <c r="Q177" i="28"/>
  <c r="I177" i="28"/>
  <c r="Q327" i="28"/>
  <c r="G327" i="28"/>
  <c r="AG137" i="28"/>
  <c r="K137" i="28"/>
  <c r="AG101" i="28"/>
  <c r="I221" i="28"/>
  <c r="AE103" i="28"/>
  <c r="K103" i="28"/>
  <c r="AE204" i="28"/>
  <c r="Y267" i="28"/>
  <c r="AE76" i="28"/>
  <c r="Y76" i="28"/>
  <c r="K46" i="28"/>
  <c r="O179" i="28"/>
  <c r="AC291" i="28"/>
  <c r="Y80" i="28"/>
  <c r="AE253" i="28"/>
  <c r="AC296" i="28"/>
  <c r="K330" i="28"/>
  <c r="AE19" i="28"/>
  <c r="M300" i="28"/>
  <c r="AQ206" i="28" l="1"/>
  <c r="AQ188" i="28"/>
  <c r="AQ336" i="28"/>
  <c r="BC336" i="28"/>
  <c r="BC206" i="28"/>
  <c r="AG166" i="28"/>
  <c r="K261" i="28"/>
  <c r="K299" i="28"/>
  <c r="M18" i="28"/>
  <c r="G249" i="28"/>
  <c r="AE36" i="28"/>
  <c r="Y36" i="28"/>
  <c r="E36" i="28"/>
  <c r="AC31" i="28"/>
  <c r="AE261" i="28"/>
  <c r="G92" i="28"/>
  <c r="G148" i="28"/>
  <c r="E337" i="28"/>
  <c r="I248" i="28"/>
  <c r="Y305" i="28"/>
  <c r="AE305" i="28"/>
  <c r="AC305" i="28"/>
  <c r="AE299" i="28"/>
  <c r="AI31" i="28"/>
  <c r="S219" i="28"/>
  <c r="M80" i="28"/>
  <c r="AC261" i="28"/>
  <c r="K92" i="28"/>
  <c r="Y299" i="28"/>
  <c r="K36" i="28"/>
  <c r="O36" i="28"/>
  <c r="AC82" i="28"/>
  <c r="I31" i="28"/>
  <c r="AG144" i="28"/>
  <c r="AG92" i="28"/>
  <c r="O299" i="28"/>
  <c r="I52" i="28"/>
  <c r="K148" i="28"/>
  <c r="O305" i="28"/>
  <c r="AG305" i="28"/>
  <c r="I305" i="28"/>
  <c r="Y47" i="28"/>
  <c r="AC142" i="28"/>
  <c r="AK193" i="28"/>
  <c r="AG51" i="28"/>
  <c r="AC51" i="28"/>
  <c r="I166" i="28"/>
  <c r="Y63" i="28"/>
  <c r="AG52" i="28"/>
  <c r="AE18" i="28"/>
  <c r="AG249" i="28"/>
  <c r="I36" i="28"/>
  <c r="AC36" i="28"/>
  <c r="M36" i="28"/>
  <c r="M166" i="28"/>
  <c r="O261" i="28"/>
  <c r="M63" i="28"/>
  <c r="M97" i="28"/>
  <c r="Q337" i="28"/>
  <c r="M248" i="28"/>
  <c r="G305" i="28"/>
  <c r="Q305" i="28"/>
  <c r="Q155" i="28"/>
  <c r="AG31" i="28"/>
  <c r="Q299" i="28"/>
  <c r="M343" i="28"/>
  <c r="AK219" i="28"/>
  <c r="AK322" i="28"/>
  <c r="AK305" i="28"/>
  <c r="AM219" i="28"/>
  <c r="AK132" i="28"/>
  <c r="AK211" i="28"/>
  <c r="AQ145" i="28"/>
  <c r="Y66" i="28"/>
  <c r="G306" i="28"/>
  <c r="Q286" i="28"/>
  <c r="O292" i="28"/>
  <c r="AG54" i="28"/>
  <c r="E54" i="28"/>
  <c r="G23" i="28"/>
  <c r="O326" i="28"/>
  <c r="Q285" i="28"/>
  <c r="Y285" i="28"/>
  <c r="Y338" i="28"/>
  <c r="Q250" i="28"/>
  <c r="K141" i="28"/>
  <c r="G130" i="28"/>
  <c r="I322" i="28"/>
  <c r="Y140" i="28"/>
  <c r="E140" i="28"/>
  <c r="K269" i="28"/>
  <c r="O269" i="28"/>
  <c r="AC282" i="28"/>
  <c r="Q282" i="28"/>
  <c r="AG282" i="28"/>
  <c r="Q310" i="28"/>
  <c r="O73" i="28"/>
  <c r="AG148" i="28"/>
  <c r="M250" i="28"/>
  <c r="AG130" i="28"/>
  <c r="AE148" i="28"/>
  <c r="E148" i="28"/>
  <c r="Y235" i="28"/>
  <c r="M151" i="28"/>
  <c r="AG35" i="28"/>
  <c r="Y34" i="28"/>
  <c r="K322" i="28"/>
  <c r="AE209" i="28"/>
  <c r="K209" i="28"/>
  <c r="M209" i="28"/>
  <c r="K176" i="28"/>
  <c r="AI130" i="28"/>
  <c r="AK209" i="28"/>
  <c r="AK310" i="28"/>
  <c r="O183" i="28"/>
  <c r="K259" i="28"/>
  <c r="AG292" i="28"/>
  <c r="O54" i="28"/>
  <c r="AG23" i="28"/>
  <c r="I310" i="28"/>
  <c r="O234" i="28"/>
  <c r="AC306" i="28"/>
  <c r="O130" i="28"/>
  <c r="AC183" i="28"/>
  <c r="M322" i="28"/>
  <c r="M259" i="28"/>
  <c r="K286" i="28"/>
  <c r="M292" i="28"/>
  <c r="Y292" i="28"/>
  <c r="AE292" i="28"/>
  <c r="Q54" i="28"/>
  <c r="Y54" i="28"/>
  <c r="K23" i="28"/>
  <c r="AC23" i="28"/>
  <c r="O23" i="28"/>
  <c r="AG295" i="28"/>
  <c r="M326" i="28"/>
  <c r="Y326" i="28"/>
  <c r="O285" i="28"/>
  <c r="I285" i="28"/>
  <c r="AC79" i="28"/>
  <c r="I302" i="28"/>
  <c r="Q130" i="28"/>
  <c r="Y322" i="28"/>
  <c r="G259" i="28"/>
  <c r="AG140" i="28"/>
  <c r="Q140" i="28"/>
  <c r="AG269" i="28"/>
  <c r="G269" i="28"/>
  <c r="AE282" i="28"/>
  <c r="G282" i="28"/>
  <c r="K282" i="28"/>
  <c r="K73" i="28"/>
  <c r="E73" i="28"/>
  <c r="K94" i="28"/>
  <c r="M130" i="28"/>
  <c r="M205" i="28"/>
  <c r="O322" i="28"/>
  <c r="Q148" i="28"/>
  <c r="O148" i="28"/>
  <c r="I235" i="28"/>
  <c r="Q35" i="28"/>
  <c r="AG322" i="28"/>
  <c r="I209" i="28"/>
  <c r="Q209" i="28"/>
  <c r="O209" i="28"/>
  <c r="AI322" i="28"/>
  <c r="I148" i="28"/>
  <c r="AG250" i="28"/>
  <c r="Q205" i="28"/>
  <c r="Q322" i="28"/>
  <c r="Y286" i="28"/>
  <c r="I66" i="28"/>
  <c r="O302" i="28"/>
  <c r="AE130" i="28"/>
  <c r="Q259" i="28"/>
  <c r="M286" i="28"/>
  <c r="Q292" i="28"/>
  <c r="K292" i="28"/>
  <c r="G292" i="28"/>
  <c r="AE54" i="28"/>
  <c r="I54" i="28"/>
  <c r="G54" i="28"/>
  <c r="Y23" i="28"/>
  <c r="I23" i="28"/>
  <c r="M23" i="28"/>
  <c r="I295" i="28"/>
  <c r="M285" i="28"/>
  <c r="K79" i="28"/>
  <c r="Y148" i="28"/>
  <c r="Y130" i="28"/>
  <c r="AC259" i="28"/>
  <c r="I140" i="28"/>
  <c r="I269" i="28"/>
  <c r="I282" i="28"/>
  <c r="M282" i="28"/>
  <c r="E282" i="28"/>
  <c r="M94" i="28"/>
  <c r="AC322" i="28"/>
  <c r="AC148" i="28"/>
  <c r="M148" i="28"/>
  <c r="AE58" i="28"/>
  <c r="K130" i="28"/>
  <c r="AE322" i="28"/>
  <c r="AG209" i="28"/>
  <c r="AC209" i="28"/>
  <c r="E209" i="28"/>
  <c r="BC204" i="28"/>
  <c r="S152" i="28"/>
  <c r="S162" i="28"/>
  <c r="S283" i="28"/>
  <c r="S316" i="28"/>
  <c r="S340" i="28"/>
  <c r="S232" i="28"/>
  <c r="S170" i="28"/>
  <c r="S296" i="28"/>
  <c r="AQ152" i="28"/>
  <c r="Y247" i="28"/>
  <c r="AE247" i="28"/>
  <c r="AE75" i="28"/>
  <c r="I75" i="28"/>
  <c r="K75" i="28"/>
  <c r="O333" i="28"/>
  <c r="O55" i="28"/>
  <c r="AE55" i="28"/>
  <c r="E55" i="28"/>
  <c r="I19" i="28"/>
  <c r="G19" i="28"/>
  <c r="AE171" i="28"/>
  <c r="M171" i="28"/>
  <c r="Q171" i="28"/>
  <c r="M16" i="28"/>
  <c r="AC16" i="28"/>
  <c r="Y16" i="28"/>
  <c r="AC38" i="28"/>
  <c r="AE24" i="28"/>
  <c r="Y28" i="28"/>
  <c r="Y103" i="28"/>
  <c r="Y289" i="28"/>
  <c r="I72" i="28"/>
  <c r="O72" i="28"/>
  <c r="M61" i="28"/>
  <c r="E61" i="28"/>
  <c r="Y59" i="28"/>
  <c r="M68" i="28"/>
  <c r="I68" i="28"/>
  <c r="O68" i="28"/>
  <c r="Q38" i="28"/>
  <c r="G24" i="28"/>
  <c r="AG226" i="28"/>
  <c r="Q223" i="28"/>
  <c r="E223" i="28"/>
  <c r="AC24" i="28"/>
  <c r="I223" i="28"/>
  <c r="AC247" i="28"/>
  <c r="I247" i="28"/>
  <c r="Q75" i="28"/>
  <c r="AG75" i="28"/>
  <c r="E75" i="28"/>
  <c r="AC333" i="28"/>
  <c r="AC55" i="28"/>
  <c r="Y55" i="28"/>
  <c r="AC19" i="28"/>
  <c r="E19" i="28"/>
  <c r="O171" i="28"/>
  <c r="AG171" i="28"/>
  <c r="G171" i="28"/>
  <c r="I16" i="28"/>
  <c r="AE16" i="28"/>
  <c r="K16" i="28"/>
  <c r="M24" i="28"/>
  <c r="G28" i="28"/>
  <c r="I103" i="28"/>
  <c r="G72" i="28"/>
  <c r="AG72" i="28"/>
  <c r="O61" i="28"/>
  <c r="Q59" i="28"/>
  <c r="M59" i="28"/>
  <c r="Q68" i="28"/>
  <c r="K68" i="28"/>
  <c r="E68" i="28"/>
  <c r="AC46" i="28"/>
  <c r="O24" i="28"/>
  <c r="Y81" i="28"/>
  <c r="I226" i="28"/>
  <c r="G223" i="28"/>
  <c r="Q247" i="28"/>
  <c r="AC75" i="28"/>
  <c r="Y75" i="28"/>
  <c r="G333" i="28"/>
  <c r="Q333" i="28"/>
  <c r="G55" i="28"/>
  <c r="M55" i="28"/>
  <c r="AG55" i="28"/>
  <c r="AG19" i="28"/>
  <c r="O19" i="28"/>
  <c r="Y171" i="28"/>
  <c r="K171" i="28"/>
  <c r="E171" i="28"/>
  <c r="AG16" i="28"/>
  <c r="G16" i="28"/>
  <c r="E16" i="28"/>
  <c r="AG179" i="28"/>
  <c r="G103" i="28"/>
  <c r="Q24" i="28"/>
  <c r="AE28" i="28"/>
  <c r="E103" i="28"/>
  <c r="Y72" i="28"/>
  <c r="K61" i="28"/>
  <c r="G59" i="28"/>
  <c r="Q265" i="28"/>
  <c r="Y68" i="28"/>
  <c r="AE68" i="28"/>
  <c r="Y223" i="28"/>
  <c r="AG103" i="28"/>
  <c r="AG37" i="28"/>
  <c r="AC69" i="28"/>
  <c r="AG24" i="28"/>
  <c r="E81" i="28"/>
  <c r="E226" i="28"/>
  <c r="Q48" i="28"/>
  <c r="BC240" i="28"/>
  <c r="BC195" i="28"/>
  <c r="BC300" i="28"/>
  <c r="AI233" i="28"/>
  <c r="AG233" i="28"/>
  <c r="AE233" i="28"/>
  <c r="Y233" i="28"/>
  <c r="O233" i="28"/>
  <c r="Q233" i="28"/>
  <c r="AI239" i="28"/>
  <c r="E239" i="28"/>
  <c r="AC239" i="28"/>
  <c r="K239" i="28"/>
  <c r="AI276" i="28"/>
  <c r="E276" i="28"/>
  <c r="K276" i="28"/>
  <c r="Y276" i="28"/>
  <c r="I276" i="28"/>
  <c r="Q276" i="28"/>
  <c r="G276" i="28"/>
  <c r="AE276" i="28"/>
  <c r="M276" i="28"/>
  <c r="AC276" i="28"/>
  <c r="AI168" i="28"/>
  <c r="E168" i="28"/>
  <c r="K168" i="28"/>
  <c r="AE168" i="28"/>
  <c r="G168" i="28"/>
  <c r="AG168" i="28"/>
  <c r="O168" i="28"/>
  <c r="Y168" i="28"/>
  <c r="M168" i="28"/>
  <c r="Q168" i="28"/>
  <c r="AI308" i="28"/>
  <c r="M308" i="28"/>
  <c r="Y308" i="28"/>
  <c r="AE308" i="28"/>
  <c r="AG308" i="28"/>
  <c r="K308" i="28"/>
  <c r="E308" i="28"/>
  <c r="I308" i="28"/>
  <c r="AC308" i="28"/>
  <c r="AI167" i="28"/>
  <c r="E167" i="28"/>
  <c r="K167" i="28"/>
  <c r="Q167" i="28"/>
  <c r="G167" i="28"/>
  <c r="AG167" i="28"/>
  <c r="O167" i="28"/>
  <c r="AE167" i="28"/>
  <c r="AC167" i="28"/>
  <c r="M167" i="28"/>
  <c r="AI246" i="28"/>
  <c r="G246" i="28"/>
  <c r="AE246" i="28"/>
  <c r="K246" i="28"/>
  <c r="M246" i="28"/>
  <c r="AC246" i="28"/>
  <c r="Y246" i="28"/>
  <c r="AG246" i="28"/>
  <c r="O246" i="28"/>
  <c r="E183" i="28"/>
  <c r="K183" i="28"/>
  <c r="AE183" i="28"/>
  <c r="M183" i="28"/>
  <c r="AI341" i="28"/>
  <c r="O341" i="28"/>
  <c r="Y341" i="28"/>
  <c r="M341" i="28"/>
  <c r="I341" i="28"/>
  <c r="AC341" i="28"/>
  <c r="G341" i="28"/>
  <c r="K341" i="28"/>
  <c r="Q341" i="28"/>
  <c r="AI174" i="28"/>
  <c r="E174" i="28"/>
  <c r="K174" i="28"/>
  <c r="M174" i="28"/>
  <c r="G174" i="28"/>
  <c r="AE174" i="28"/>
  <c r="O174" i="28"/>
  <c r="AM174" i="28"/>
  <c r="AG174" i="28"/>
  <c r="AC174" i="28"/>
  <c r="Q174" i="28"/>
  <c r="AI160" i="28"/>
  <c r="AM160" i="28"/>
  <c r="AE160" i="28"/>
  <c r="K160" i="28"/>
  <c r="Y160" i="28"/>
  <c r="G160" i="28"/>
  <c r="M160" i="28"/>
  <c r="AK160" i="28"/>
  <c r="E160" i="28"/>
  <c r="AC160" i="28"/>
  <c r="AG160" i="28"/>
  <c r="E306" i="28"/>
  <c r="AK306" i="28"/>
  <c r="I306" i="28"/>
  <c r="AI306" i="28"/>
  <c r="S306" i="28"/>
  <c r="AM306" i="28"/>
  <c r="Q306" i="28"/>
  <c r="M306" i="28"/>
  <c r="AI326" i="28"/>
  <c r="S326" i="28"/>
  <c r="AM326" i="28"/>
  <c r="AK326" i="28"/>
  <c r="AE310" i="28"/>
  <c r="S310" i="28"/>
  <c r="M310" i="28"/>
  <c r="AC310" i="28"/>
  <c r="O310" i="28"/>
  <c r="Y310" i="28"/>
  <c r="AM310" i="28"/>
  <c r="AI231" i="28"/>
  <c r="E231" i="28"/>
  <c r="Y231" i="28"/>
  <c r="M231" i="28"/>
  <c r="I231" i="28"/>
  <c r="AE231" i="28"/>
  <c r="O231" i="28"/>
  <c r="S231" i="28"/>
  <c r="AM231" i="28"/>
  <c r="AK231" i="28"/>
  <c r="Q231" i="28"/>
  <c r="G231" i="28"/>
  <c r="AG231" i="28"/>
  <c r="AI198" i="28"/>
  <c r="AK198" i="28"/>
  <c r="M198" i="28"/>
  <c r="Y198" i="28"/>
  <c r="AG198" i="28"/>
  <c r="O198" i="28"/>
  <c r="AE198" i="28"/>
  <c r="S198" i="28"/>
  <c r="AM198" i="28"/>
  <c r="E198" i="28"/>
  <c r="Q198" i="28"/>
  <c r="I198" i="28"/>
  <c r="AI215" i="28"/>
  <c r="AM215" i="28"/>
  <c r="AK215" i="28"/>
  <c r="K215" i="28"/>
  <c r="G215" i="28"/>
  <c r="AG215" i="28"/>
  <c r="S215" i="28"/>
  <c r="M215" i="28"/>
  <c r="AC215" i="28"/>
  <c r="AE215" i="28"/>
  <c r="AQ215" i="28"/>
  <c r="O215" i="28"/>
  <c r="Y215" i="28"/>
  <c r="Q183" i="28"/>
  <c r="M239" i="28"/>
  <c r="I239" i="28"/>
  <c r="AC233" i="28"/>
  <c r="K233" i="28"/>
  <c r="K310" i="28"/>
  <c r="AE306" i="28"/>
  <c r="K231" i="28"/>
  <c r="I174" i="28"/>
  <c r="AG341" i="28"/>
  <c r="AC168" i="28"/>
  <c r="O306" i="28"/>
  <c r="I183" i="28"/>
  <c r="Y167" i="28"/>
  <c r="I160" i="28"/>
  <c r="G198" i="28"/>
  <c r="I215" i="28"/>
  <c r="AK70" i="28"/>
  <c r="I70" i="28"/>
  <c r="AC70" i="28"/>
  <c r="AE70" i="28"/>
  <c r="G70" i="28"/>
  <c r="Q70" i="28"/>
  <c r="K70" i="28"/>
  <c r="M70" i="28"/>
  <c r="O70" i="28"/>
  <c r="AI279" i="28"/>
  <c r="AE279" i="28"/>
  <c r="AC279" i="28"/>
  <c r="E212" i="28"/>
  <c r="G212" i="28"/>
  <c r="Q212" i="28"/>
  <c r="O212" i="28"/>
  <c r="Y212" i="28"/>
  <c r="AI258" i="28"/>
  <c r="E258" i="28"/>
  <c r="I258" i="28"/>
  <c r="K258" i="28"/>
  <c r="G258" i="28"/>
  <c r="AC258" i="28"/>
  <c r="Q258" i="28"/>
  <c r="AK93" i="28"/>
  <c r="G93" i="28"/>
  <c r="E93" i="28"/>
  <c r="I93" i="28"/>
  <c r="K93" i="28"/>
  <c r="Y93" i="28"/>
  <c r="AG326" i="28"/>
  <c r="G326" i="28"/>
  <c r="K326" i="28"/>
  <c r="AG285" i="28"/>
  <c r="G285" i="28"/>
  <c r="E285" i="28"/>
  <c r="AG183" i="28"/>
  <c r="AE239" i="28"/>
  <c r="G239" i="28"/>
  <c r="I233" i="28"/>
  <c r="E233" i="28"/>
  <c r="E310" i="28"/>
  <c r="Y183" i="28"/>
  <c r="Q246" i="28"/>
  <c r="Y174" i="28"/>
  <c r="O308" i="28"/>
  <c r="AE341" i="28"/>
  <c r="Q160" i="28"/>
  <c r="K198" i="28"/>
  <c r="Q215" i="28"/>
  <c r="AI310" i="28"/>
  <c r="AM302" i="28"/>
  <c r="M302" i="28"/>
  <c r="Q302" i="28"/>
  <c r="K302" i="28"/>
  <c r="I326" i="28"/>
  <c r="Q326" i="28"/>
  <c r="E326" i="28"/>
  <c r="K285" i="28"/>
  <c r="AC285" i="28"/>
  <c r="K306" i="28"/>
  <c r="Y239" i="28"/>
  <c r="AG239" i="28"/>
  <c r="G233" i="28"/>
  <c r="G310" i="28"/>
  <c r="I246" i="28"/>
  <c r="Q308" i="28"/>
  <c r="E341" i="28"/>
  <c r="O276" i="28"/>
  <c r="O160" i="28"/>
  <c r="E215" i="28"/>
  <c r="E141" i="28"/>
  <c r="Q141" i="28"/>
  <c r="AQ245" i="28"/>
  <c r="Q245" i="28"/>
  <c r="AK73" i="28"/>
  <c r="AC73" i="28"/>
  <c r="G73" i="28"/>
  <c r="AG73" i="28"/>
  <c r="AE73" i="28"/>
  <c r="I73" i="28"/>
  <c r="M73" i="28"/>
  <c r="AK66" i="28"/>
  <c r="O66" i="28"/>
  <c r="AM64" i="28"/>
  <c r="Y64" i="28"/>
  <c r="K64" i="28"/>
  <c r="E64" i="28"/>
  <c r="AG64" i="28"/>
  <c r="BC95" i="28"/>
  <c r="E95" i="28"/>
  <c r="K95" i="28"/>
  <c r="AK34" i="28"/>
  <c r="K34" i="28"/>
  <c r="AG34" i="28"/>
  <c r="AC34" i="28"/>
  <c r="G34" i="28"/>
  <c r="AE34" i="28"/>
  <c r="E34" i="28"/>
  <c r="M34" i="28"/>
  <c r="O34" i="28"/>
  <c r="AK35" i="28"/>
  <c r="AC35" i="28"/>
  <c r="G35" i="28"/>
  <c r="E35" i="28"/>
  <c r="M35" i="28"/>
  <c r="O35" i="28"/>
  <c r="AE35" i="28"/>
  <c r="Y35" i="28"/>
  <c r="K35" i="28"/>
  <c r="BC140" i="28"/>
  <c r="K140" i="28"/>
  <c r="G140" i="28"/>
  <c r="AC140" i="28"/>
  <c r="AI269" i="28"/>
  <c r="Q269" i="28"/>
  <c r="AC269" i="28"/>
  <c r="M269" i="28"/>
  <c r="AI266" i="28"/>
  <c r="M266" i="28"/>
  <c r="E266" i="28"/>
  <c r="Q266" i="28"/>
  <c r="AI235" i="28"/>
  <c r="G235" i="28"/>
  <c r="AG235" i="28"/>
  <c r="K235" i="28"/>
  <c r="Q235" i="28"/>
  <c r="M235" i="28"/>
  <c r="AC235" i="28"/>
  <c r="AE235" i="28"/>
  <c r="O235" i="28"/>
  <c r="E259" i="28"/>
  <c r="AG259" i="28"/>
  <c r="AE259" i="28"/>
  <c r="E250" i="28"/>
  <c r="AE250" i="28"/>
  <c r="I250" i="28"/>
  <c r="G250" i="28"/>
  <c r="AI328" i="28"/>
  <c r="AG328" i="28"/>
  <c r="Y328" i="28"/>
  <c r="AI210" i="28"/>
  <c r="K210" i="28"/>
  <c r="AI151" i="28"/>
  <c r="E151" i="28"/>
  <c r="AC151" i="28"/>
  <c r="Y151" i="28"/>
  <c r="O151" i="28"/>
  <c r="AG151" i="28"/>
  <c r="K151" i="28"/>
  <c r="AE151" i="28"/>
  <c r="I151" i="28"/>
  <c r="Q151" i="28"/>
  <c r="BC217" i="28"/>
  <c r="E217" i="28"/>
  <c r="AE217" i="28"/>
  <c r="Y217" i="28"/>
  <c r="O217" i="28"/>
  <c r="K217" i="28"/>
  <c r="G217" i="28"/>
  <c r="Q217" i="28"/>
  <c r="AC217" i="28"/>
  <c r="AG217" i="28"/>
  <c r="BC280" i="28"/>
  <c r="E280" i="28"/>
  <c r="G280" i="28"/>
  <c r="BC71" i="28"/>
  <c r="I71" i="28"/>
  <c r="BC271" i="28"/>
  <c r="I271" i="28"/>
  <c r="O271" i="28"/>
  <c r="AE271" i="28"/>
  <c r="AC17" i="28"/>
  <c r="G38" i="28"/>
  <c r="M223" i="28"/>
  <c r="AC223" i="28"/>
  <c r="K247" i="28"/>
  <c r="AG247" i="28"/>
  <c r="E247" i="28"/>
  <c r="Y333" i="28"/>
  <c r="M333" i="28"/>
  <c r="AC28" i="28"/>
  <c r="O28" i="28"/>
  <c r="I28" i="28"/>
  <c r="AC318" i="28"/>
  <c r="Q72" i="28"/>
  <c r="AE72" i="28"/>
  <c r="E72" i="28"/>
  <c r="I61" i="28"/>
  <c r="AE61" i="28"/>
  <c r="AC61" i="28"/>
  <c r="AE59" i="28"/>
  <c r="I59" i="28"/>
  <c r="O59" i="28"/>
  <c r="K37" i="28"/>
  <c r="I38" i="28"/>
  <c r="AE223" i="28"/>
  <c r="K223" i="28"/>
  <c r="M247" i="28"/>
  <c r="O247" i="28"/>
  <c r="AE333" i="28"/>
  <c r="K333" i="28"/>
  <c r="I333" i="28"/>
  <c r="M30" i="28"/>
  <c r="AG38" i="28"/>
  <c r="AG28" i="28"/>
  <c r="Q28" i="28"/>
  <c r="E28" i="28"/>
  <c r="M289" i="28"/>
  <c r="E318" i="28"/>
  <c r="M72" i="28"/>
  <c r="K72" i="28"/>
  <c r="Y61" i="28"/>
  <c r="AG61" i="28"/>
  <c r="Q61" i="28"/>
  <c r="AG59" i="28"/>
  <c r="K59" i="28"/>
  <c r="E59" i="28"/>
  <c r="Q37" i="28"/>
  <c r="I37" i="28"/>
  <c r="AC37" i="28"/>
  <c r="E37" i="28"/>
  <c r="AE266" i="28"/>
  <c r="E62" i="28"/>
  <c r="Q99" i="28"/>
  <c r="AC210" i="28"/>
  <c r="E41" i="28"/>
  <c r="M93" i="28"/>
  <c r="O93" i="28"/>
  <c r="AI93" i="28"/>
  <c r="O37" i="28"/>
  <c r="Y37" i="28"/>
  <c r="G266" i="28"/>
  <c r="I99" i="28"/>
  <c r="E210" i="28"/>
  <c r="M138" i="28"/>
  <c r="Q93" i="28"/>
  <c r="AG93" i="28"/>
  <c r="AE93" i="28"/>
  <c r="AK331" i="28"/>
  <c r="AK130" i="28"/>
  <c r="AM93" i="28"/>
  <c r="AM151" i="28"/>
  <c r="AQ310" i="28"/>
  <c r="AQ198" i="28"/>
  <c r="S160" i="28"/>
  <c r="AM266" i="28"/>
  <c r="S288" i="28"/>
  <c r="S145" i="28"/>
  <c r="S320" i="28"/>
  <c r="S260" i="28"/>
  <c r="AQ260" i="28"/>
  <c r="AM31" i="28"/>
  <c r="S218" i="28"/>
  <c r="S242" i="28"/>
  <c r="S225" i="28"/>
  <c r="S67" i="28"/>
  <c r="AQ225" i="28"/>
  <c r="AQ306" i="28"/>
  <c r="AQ231" i="28"/>
  <c r="AG21" i="28"/>
  <c r="AC205" i="28"/>
  <c r="I205" i="28"/>
  <c r="AC141" i="28"/>
  <c r="M234" i="28"/>
  <c r="O286" i="28"/>
  <c r="AG286" i="28"/>
  <c r="G286" i="28"/>
  <c r="AE141" i="28"/>
  <c r="E245" i="28"/>
  <c r="AG79" i="28"/>
  <c r="I141" i="28"/>
  <c r="AC286" i="28"/>
  <c r="I286" i="28"/>
  <c r="E286" i="28"/>
  <c r="G205" i="28"/>
  <c r="O21" i="28"/>
  <c r="AG14" i="28"/>
  <c r="G57" i="28"/>
  <c r="E57" i="28"/>
  <c r="Y343" i="28"/>
  <c r="AC99" i="28"/>
  <c r="G99" i="28"/>
  <c r="AE99" i="28"/>
  <c r="AG222" i="28"/>
  <c r="AE142" i="28"/>
  <c r="M104" i="28"/>
  <c r="AM255" i="28"/>
  <c r="M57" i="28"/>
  <c r="Y57" i="28"/>
  <c r="K99" i="28"/>
  <c r="Y99" i="28"/>
  <c r="O99" i="28"/>
  <c r="E222" i="28"/>
  <c r="AK255" i="28"/>
  <c r="AK171" i="28"/>
  <c r="AG57" i="28"/>
  <c r="O57" i="28"/>
  <c r="O343" i="28"/>
  <c r="AG99" i="28"/>
  <c r="M99" i="28"/>
  <c r="E99" i="28"/>
  <c r="AK244" i="28"/>
  <c r="AK189" i="28"/>
  <c r="AM244" i="28"/>
  <c r="AK273" i="28"/>
  <c r="AI40" i="28"/>
  <c r="AM211" i="28"/>
  <c r="AM189" i="28"/>
  <c r="AM40" i="28"/>
  <c r="AI70" i="28"/>
  <c r="AM235" i="28"/>
  <c r="AM259" i="28"/>
  <c r="AE241" i="28"/>
  <c r="I101" i="28"/>
  <c r="I185" i="28"/>
  <c r="M82" i="28"/>
  <c r="O82" i="28"/>
  <c r="G134" i="28"/>
  <c r="K134" i="28"/>
  <c r="E134" i="28"/>
  <c r="Y85" i="28"/>
  <c r="Q85" i="28"/>
  <c r="G85" i="28"/>
  <c r="G197" i="28"/>
  <c r="K197" i="28"/>
  <c r="O53" i="28"/>
  <c r="Q53" i="28"/>
  <c r="E53" i="28"/>
  <c r="AE278" i="28"/>
  <c r="Q278" i="28"/>
  <c r="AC278" i="28"/>
  <c r="AE92" i="28"/>
  <c r="K185" i="28"/>
  <c r="AG297" i="28"/>
  <c r="G297" i="28"/>
  <c r="K297" i="28"/>
  <c r="E159" i="28"/>
  <c r="K89" i="28"/>
  <c r="M89" i="28"/>
  <c r="M185" i="28"/>
  <c r="K207" i="28"/>
  <c r="G88" i="28"/>
  <c r="Q45" i="28"/>
  <c r="AE64" i="28"/>
  <c r="O64" i="28"/>
  <c r="AC64" i="28"/>
  <c r="I33" i="28"/>
  <c r="AC98" i="28"/>
  <c r="M267" i="28"/>
  <c r="Q92" i="28"/>
  <c r="Y169" i="28"/>
  <c r="AE82" i="28"/>
  <c r="E82" i="28"/>
  <c r="AC134" i="28"/>
  <c r="M134" i="28"/>
  <c r="I134" i="28"/>
  <c r="AG85" i="28"/>
  <c r="O85" i="28"/>
  <c r="AC85" i="28"/>
  <c r="Q197" i="28"/>
  <c r="Y197" i="28"/>
  <c r="E197" i="28"/>
  <c r="G53" i="28"/>
  <c r="I53" i="28"/>
  <c r="AG53" i="28"/>
  <c r="M278" i="28"/>
  <c r="O278" i="28"/>
  <c r="AC92" i="28"/>
  <c r="K169" i="28"/>
  <c r="M207" i="28"/>
  <c r="Q297" i="28"/>
  <c r="AC297" i="28"/>
  <c r="M297" i="28"/>
  <c r="K159" i="28"/>
  <c r="AE89" i="28"/>
  <c r="G89" i="28"/>
  <c r="E89" i="28"/>
  <c r="O58" i="28"/>
  <c r="I241" i="28"/>
  <c r="M92" i="28"/>
  <c r="O185" i="28"/>
  <c r="E101" i="28"/>
  <c r="Q88" i="28"/>
  <c r="AG45" i="28"/>
  <c r="M64" i="28"/>
  <c r="G64" i="28"/>
  <c r="I64" i="28"/>
  <c r="E98" i="28"/>
  <c r="AK248" i="28"/>
  <c r="AM171" i="28"/>
  <c r="I26" i="28"/>
  <c r="AE81" i="28"/>
  <c r="G81" i="28"/>
  <c r="AE317" i="28"/>
  <c r="Y22" i="28"/>
  <c r="I252" i="28"/>
  <c r="AE234" i="28"/>
  <c r="O26" i="28"/>
  <c r="AG205" i="28"/>
  <c r="G177" i="28"/>
  <c r="K205" i="28"/>
  <c r="Q81" i="28"/>
  <c r="AG81" i="28"/>
  <c r="K317" i="28"/>
  <c r="G62" i="28"/>
  <c r="G22" i="28"/>
  <c r="O41" i="28"/>
  <c r="AC87" i="28"/>
  <c r="Q252" i="28"/>
  <c r="AC66" i="28"/>
  <c r="O141" i="28"/>
  <c r="K26" i="28"/>
  <c r="AC95" i="28"/>
  <c r="AG177" i="28"/>
  <c r="AC26" i="28"/>
  <c r="K81" i="28"/>
  <c r="AC81" i="28"/>
  <c r="E317" i="28"/>
  <c r="O62" i="28"/>
  <c r="M41" i="28"/>
  <c r="O87" i="28"/>
  <c r="AQ316" i="28"/>
  <c r="BC215" i="28"/>
  <c r="AQ340" i="28"/>
  <c r="AQ162" i="28"/>
  <c r="BC198" i="28"/>
  <c r="AQ242" i="28"/>
  <c r="BC188" i="28"/>
  <c r="AM222" i="28"/>
  <c r="AQ320" i="28"/>
  <c r="AQ213" i="28"/>
  <c r="AQ232" i="28"/>
  <c r="S93" i="28"/>
  <c r="BC330" i="28"/>
  <c r="BC257" i="28"/>
  <c r="AM130" i="28"/>
  <c r="AM70" i="28"/>
  <c r="AM331" i="28"/>
  <c r="AQ170" i="28"/>
  <c r="BC139" i="28"/>
  <c r="AQ67" i="28"/>
  <c r="AQ139" i="28"/>
  <c r="BC232" i="28"/>
  <c r="AQ263" i="28"/>
  <c r="BC310" i="28"/>
  <c r="AQ228" i="28"/>
  <c r="BC306" i="28"/>
  <c r="BC326" i="28"/>
  <c r="BC231" i="28"/>
  <c r="AI50" i="28"/>
  <c r="AM132" i="28"/>
  <c r="AQ291" i="28"/>
  <c r="AQ326" i="28"/>
  <c r="AQ160" i="28"/>
  <c r="BC160" i="28"/>
  <c r="AC241" i="28"/>
  <c r="AM180" i="28"/>
  <c r="AC83" i="28"/>
  <c r="AI99" i="28"/>
  <c r="AM43" i="28"/>
  <c r="AM284" i="28"/>
  <c r="AM165" i="28"/>
  <c r="AI299" i="28"/>
  <c r="S43" i="28"/>
  <c r="AG30" i="28"/>
  <c r="K84" i="28"/>
  <c r="AC39" i="28"/>
  <c r="O30" i="28"/>
  <c r="E30" i="28"/>
  <c r="O38" i="28"/>
  <c r="AE30" i="28"/>
  <c r="AE37" i="28"/>
  <c r="G37" i="28"/>
  <c r="M37" i="28"/>
  <c r="Q30" i="28"/>
  <c r="M77" i="28"/>
  <c r="O74" i="28"/>
  <c r="AC65" i="28"/>
  <c r="M33" i="28"/>
  <c r="AG27" i="28"/>
  <c r="K74" i="28"/>
  <c r="O65" i="28"/>
  <c r="AC103" i="28"/>
  <c r="Y77" i="28"/>
  <c r="K86" i="28"/>
  <c r="AE33" i="28"/>
  <c r="AK23" i="28"/>
  <c r="AM332" i="28"/>
  <c r="AM193" i="28"/>
  <c r="AE91" i="28"/>
  <c r="AM305" i="28"/>
  <c r="AM209" i="28"/>
  <c r="G30" i="28"/>
  <c r="AC30" i="28"/>
  <c r="I57" i="28"/>
  <c r="Q57" i="28"/>
  <c r="K57" i="28"/>
  <c r="I92" i="28"/>
  <c r="K47" i="28"/>
  <c r="O47" i="28"/>
  <c r="O266" i="28"/>
  <c r="AC266" i="28"/>
  <c r="Q142" i="28"/>
  <c r="K104" i="28"/>
  <c r="K39" i="28"/>
  <c r="K136" i="28"/>
  <c r="M176" i="28"/>
  <c r="K33" i="28"/>
  <c r="Y33" i="28"/>
  <c r="E33" i="28"/>
  <c r="M38" i="28"/>
  <c r="AG47" i="28"/>
  <c r="AC47" i="28"/>
  <c r="G39" i="28"/>
  <c r="AE136" i="28"/>
  <c r="E176" i="28"/>
  <c r="AC33" i="28"/>
  <c r="O33" i="28"/>
  <c r="AI82" i="28"/>
  <c r="AK136" i="28"/>
  <c r="Y30" i="28"/>
  <c r="K30" i="28"/>
  <c r="I30" i="28"/>
  <c r="Q82" i="28"/>
  <c r="K38" i="28"/>
  <c r="Q47" i="28"/>
  <c r="I47" i="28"/>
  <c r="K266" i="28"/>
  <c r="Y266" i="28"/>
  <c r="I266" i="28"/>
  <c r="M84" i="28"/>
  <c r="M39" i="28"/>
  <c r="E136" i="28"/>
  <c r="G33" i="28"/>
  <c r="AG33" i="28"/>
  <c r="Q33" i="28"/>
  <c r="AG48" i="28"/>
  <c r="AK294" i="28"/>
  <c r="AK314" i="28"/>
  <c r="AK174" i="28"/>
  <c r="AC27" i="28"/>
  <c r="I27" i="28"/>
  <c r="E27" i="28"/>
  <c r="AE74" i="28"/>
  <c r="I74" i="28"/>
  <c r="E74" i="28"/>
  <c r="AE69" i="28"/>
  <c r="O155" i="28"/>
  <c r="AC155" i="28"/>
  <c r="AE65" i="28"/>
  <c r="Q65" i="28"/>
  <c r="E65" i="28"/>
  <c r="Y166" i="28"/>
  <c r="Y259" i="28"/>
  <c r="Q77" i="28"/>
  <c r="AC77" i="28"/>
  <c r="E77" i="28"/>
  <c r="G334" i="28"/>
  <c r="AC194" i="28"/>
  <c r="Q62" i="28"/>
  <c r="K62" i="28"/>
  <c r="AE62" i="28"/>
  <c r="Y210" i="28"/>
  <c r="Q210" i="28"/>
  <c r="O210" i="28"/>
  <c r="Q41" i="28"/>
  <c r="AC41" i="28"/>
  <c r="K41" i="28"/>
  <c r="K328" i="28"/>
  <c r="I328" i="28"/>
  <c r="I17" i="28"/>
  <c r="AC15" i="28"/>
  <c r="O103" i="28"/>
  <c r="AK41" i="28"/>
  <c r="Q27" i="28"/>
  <c r="Y27" i="28"/>
  <c r="M27" i="28"/>
  <c r="Q74" i="28"/>
  <c r="G74" i="28"/>
  <c r="AG74" i="28"/>
  <c r="AE155" i="28"/>
  <c r="Y65" i="28"/>
  <c r="G65" i="28"/>
  <c r="AG65" i="28"/>
  <c r="M103" i="28"/>
  <c r="AG77" i="28"/>
  <c r="I77" i="28"/>
  <c r="G77" i="28"/>
  <c r="Y62" i="28"/>
  <c r="M62" i="28"/>
  <c r="AE210" i="28"/>
  <c r="I210" i="28"/>
  <c r="AE41" i="28"/>
  <c r="Y41" i="28"/>
  <c r="AE328" i="28"/>
  <c r="E328" i="28"/>
  <c r="E17" i="28"/>
  <c r="AE80" i="28"/>
  <c r="O91" i="28"/>
  <c r="AI62" i="28"/>
  <c r="AE27" i="28"/>
  <c r="G27" i="28"/>
  <c r="K27" i="28"/>
  <c r="AC74" i="28"/>
  <c r="Y74" i="28"/>
  <c r="M74" i="28"/>
  <c r="Q69" i="28"/>
  <c r="M155" i="28"/>
  <c r="Y155" i="28"/>
  <c r="I65" i="28"/>
  <c r="K65" i="28"/>
  <c r="M65" i="28"/>
  <c r="AC250" i="28"/>
  <c r="AG261" i="28"/>
  <c r="I259" i="28"/>
  <c r="O77" i="28"/>
  <c r="AE77" i="28"/>
  <c r="K77" i="28"/>
  <c r="M150" i="28"/>
  <c r="AG62" i="28"/>
  <c r="AC62" i="28"/>
  <c r="I62" i="28"/>
  <c r="AG210" i="28"/>
  <c r="G210" i="28"/>
  <c r="M210" i="28"/>
  <c r="G129" i="28"/>
  <c r="G41" i="28"/>
  <c r="I41" i="28"/>
  <c r="AG41" i="28"/>
  <c r="M328" i="28"/>
  <c r="Q328" i="28"/>
  <c r="AI41" i="28"/>
  <c r="AE84" i="28"/>
  <c r="G84" i="28"/>
  <c r="AC84" i="28"/>
  <c r="AG136" i="28"/>
  <c r="O136" i="28"/>
  <c r="AE176" i="28"/>
  <c r="O176" i="28"/>
  <c r="Y48" i="28"/>
  <c r="AE48" i="28"/>
  <c r="AC48" i="28"/>
  <c r="AK333" i="28"/>
  <c r="AM269" i="28"/>
  <c r="AM341" i="28"/>
  <c r="I84" i="28"/>
  <c r="AG84" i="28"/>
  <c r="O84" i="28"/>
  <c r="Y136" i="28"/>
  <c r="Q136" i="28"/>
  <c r="AC136" i="28"/>
  <c r="AG176" i="28"/>
  <c r="Q176" i="28"/>
  <c r="AC176" i="28"/>
  <c r="K48" i="28"/>
  <c r="G48" i="28"/>
  <c r="M48" i="28"/>
  <c r="AI294" i="28"/>
  <c r="AM276" i="28"/>
  <c r="Q84" i="28"/>
  <c r="Y84" i="28"/>
  <c r="E84" i="28"/>
  <c r="M136" i="28"/>
  <c r="G136" i="28"/>
  <c r="I136" i="28"/>
  <c r="Y176" i="28"/>
  <c r="G176" i="28"/>
  <c r="I176" i="28"/>
  <c r="O48" i="28"/>
  <c r="I48" i="28"/>
  <c r="E48" i="28"/>
  <c r="AI314" i="28"/>
  <c r="AI103" i="28"/>
  <c r="AK279" i="28"/>
  <c r="AK266" i="28"/>
  <c r="AK176" i="28"/>
  <c r="AK269" i="28"/>
  <c r="AM246" i="28"/>
  <c r="AM314" i="28"/>
  <c r="G155" i="28"/>
  <c r="Y261" i="28"/>
  <c r="I24" i="28"/>
  <c r="Q334" i="28"/>
  <c r="AE150" i="28"/>
  <c r="G194" i="28"/>
  <c r="K226" i="28"/>
  <c r="AE226" i="28"/>
  <c r="AC22" i="28"/>
  <c r="K22" i="28"/>
  <c r="AG142" i="28"/>
  <c r="G142" i="28"/>
  <c r="I142" i="28"/>
  <c r="I129" i="28"/>
  <c r="I86" i="28"/>
  <c r="I303" i="28"/>
  <c r="Q80" i="28"/>
  <c r="AI183" i="28"/>
  <c r="AK276" i="28"/>
  <c r="AK183" i="28"/>
  <c r="AK285" i="28"/>
  <c r="AK142" i="28"/>
  <c r="AK246" i="28"/>
  <c r="AK239" i="28"/>
  <c r="AM256" i="28"/>
  <c r="AM168" i="28"/>
  <c r="AM142" i="28"/>
  <c r="AG155" i="28"/>
  <c r="K155" i="28"/>
  <c r="E155" i="28"/>
  <c r="K80" i="28"/>
  <c r="O63" i="28"/>
  <c r="K179" i="28"/>
  <c r="Q150" i="28"/>
  <c r="AC226" i="28"/>
  <c r="M226" i="28"/>
  <c r="Q226" i="28"/>
  <c r="M22" i="28"/>
  <c r="E22" i="28"/>
  <c r="K142" i="28"/>
  <c r="Y142" i="28"/>
  <c r="E142" i="28"/>
  <c r="G100" i="28"/>
  <c r="AK256" i="28"/>
  <c r="AK282" i="28"/>
  <c r="AK308" i="28"/>
  <c r="AK341" i="28"/>
  <c r="AK226" i="28"/>
  <c r="AM239" i="28"/>
  <c r="AM183" i="28"/>
  <c r="AM212" i="28"/>
  <c r="AM148" i="28"/>
  <c r="AM308" i="28"/>
  <c r="S308" i="28"/>
  <c r="K32" i="28"/>
  <c r="G166" i="28"/>
  <c r="G261" i="28"/>
  <c r="AC63" i="28"/>
  <c r="M179" i="28"/>
  <c r="AE334" i="28"/>
  <c r="O194" i="28"/>
  <c r="O226" i="28"/>
  <c r="Y226" i="28"/>
  <c r="G226" i="28"/>
  <c r="O22" i="28"/>
  <c r="AG22" i="28"/>
  <c r="M142" i="28"/>
  <c r="O142" i="28"/>
  <c r="M129" i="28"/>
  <c r="AG86" i="28"/>
  <c r="Q303" i="28"/>
  <c r="AI261" i="28"/>
  <c r="AI166" i="28"/>
  <c r="AK168" i="28"/>
  <c r="AK233" i="28"/>
  <c r="AK167" i="28"/>
  <c r="AI71" i="28"/>
  <c r="AM167" i="28"/>
  <c r="AM285" i="28"/>
  <c r="S246" i="28"/>
  <c r="AK261" i="28"/>
  <c r="AQ344" i="28"/>
  <c r="AQ218" i="28"/>
  <c r="AQ274" i="28"/>
  <c r="AQ174" i="28"/>
  <c r="AI35" i="28"/>
  <c r="S256" i="28"/>
  <c r="AC100" i="28"/>
  <c r="AI57" i="28"/>
  <c r="AM226" i="28"/>
  <c r="AM279" i="28"/>
  <c r="S167" i="28"/>
  <c r="S239" i="28"/>
  <c r="S190" i="28"/>
  <c r="S168" i="28"/>
  <c r="S285" i="28"/>
  <c r="S233" i="28"/>
  <c r="AQ183" i="28"/>
  <c r="AQ341" i="28"/>
  <c r="AQ285" i="28"/>
  <c r="I100" i="28"/>
  <c r="AI34" i="28"/>
  <c r="AI75" i="28"/>
  <c r="AI55" i="28"/>
  <c r="AI16" i="28"/>
  <c r="AK57" i="28"/>
  <c r="AM322" i="28"/>
  <c r="S276" i="28"/>
  <c r="S322" i="28"/>
  <c r="S341" i="28"/>
  <c r="AQ246" i="28"/>
  <c r="AK16" i="28"/>
  <c r="AM186" i="28"/>
  <c r="AM184" i="28"/>
  <c r="AM233" i="28"/>
  <c r="S279" i="28"/>
  <c r="S183" i="28"/>
  <c r="S174" i="28"/>
  <c r="AQ167" i="28"/>
  <c r="AQ239" i="28"/>
  <c r="AQ308" i="28"/>
  <c r="S165" i="28"/>
  <c r="AQ276" i="28"/>
  <c r="AQ168" i="28"/>
  <c r="AQ191" i="28"/>
  <c r="BC93" i="28"/>
  <c r="BC96" i="28"/>
  <c r="BC27" i="28"/>
  <c r="BC38" i="28"/>
  <c r="BC79" i="28"/>
  <c r="BC59" i="28"/>
  <c r="BC73" i="28"/>
  <c r="BC97" i="28"/>
  <c r="BC92" i="28"/>
  <c r="BC100" i="28"/>
  <c r="BC74" i="28"/>
  <c r="BC99" i="28"/>
  <c r="BC50" i="28"/>
  <c r="BC104" i="28"/>
  <c r="BC15" i="28"/>
  <c r="BC16" i="28"/>
  <c r="BC68" i="28"/>
  <c r="BC225" i="28"/>
  <c r="BC67" i="28"/>
  <c r="BC41" i="28"/>
  <c r="BC29" i="28"/>
  <c r="BC70" i="28"/>
  <c r="BC63" i="28"/>
  <c r="BC28" i="28"/>
  <c r="BC89" i="28"/>
  <c r="BC18" i="28"/>
  <c r="BC51" i="28"/>
  <c r="BC40" i="28"/>
  <c r="BC82" i="28"/>
  <c r="BC33" i="28"/>
  <c r="BC39" i="28"/>
  <c r="BC22" i="28"/>
  <c r="BC81" i="28"/>
  <c r="BC31" i="28"/>
  <c r="BC55" i="28"/>
  <c r="BC42" i="28"/>
  <c r="BC84" i="28"/>
  <c r="BC86" i="28"/>
  <c r="BC102" i="28"/>
  <c r="BC80" i="28"/>
  <c r="BC37" i="28"/>
  <c r="BC54" i="28"/>
  <c r="BC26" i="28"/>
  <c r="BC77" i="28"/>
  <c r="BC17" i="28"/>
  <c r="BC34" i="28"/>
  <c r="BC35" i="28"/>
  <c r="BC57" i="28"/>
  <c r="BC65" i="28"/>
  <c r="BC75" i="28"/>
  <c r="BC66" i="28"/>
  <c r="BC32" i="28"/>
  <c r="BC48" i="28"/>
  <c r="BC23" i="28"/>
  <c r="BC62" i="28"/>
  <c r="BC72" i="28"/>
  <c r="BC21" i="28"/>
  <c r="BC30" i="28"/>
  <c r="BC83" i="28"/>
  <c r="BC61" i="28"/>
  <c r="BC64" i="28"/>
  <c r="BC24" i="28"/>
  <c r="BC78" i="28"/>
  <c r="BC53" i="28"/>
  <c r="BC45" i="28"/>
  <c r="BC47" i="28"/>
  <c r="BC43" i="28"/>
  <c r="BC103" i="28"/>
  <c r="BC44" i="28"/>
  <c r="BC260" i="28"/>
  <c r="BC341" i="28"/>
  <c r="BC14" i="28"/>
  <c r="BC213" i="28"/>
  <c r="BC291" i="28"/>
  <c r="BC296" i="28"/>
  <c r="BC162" i="28"/>
  <c r="BC183" i="28"/>
  <c r="BC320" i="28"/>
  <c r="BC174" i="28"/>
  <c r="BC316" i="28"/>
  <c r="BC344" i="28"/>
  <c r="BC263" i="28"/>
  <c r="BC167" i="28"/>
  <c r="BC246" i="28"/>
  <c r="BC340" i="28"/>
  <c r="BC276" i="28"/>
  <c r="BC279" i="28"/>
  <c r="BC148" i="28"/>
  <c r="BC258" i="28"/>
  <c r="BC229" i="28"/>
  <c r="BC332" i="28"/>
  <c r="BC334" i="28"/>
  <c r="BC318" i="28"/>
  <c r="BC297" i="28"/>
  <c r="BC247" i="28"/>
  <c r="BC169" i="28"/>
  <c r="BC234" i="28"/>
  <c r="BC286" i="28"/>
  <c r="BC143" i="28"/>
  <c r="BC155" i="28"/>
  <c r="BC295" i="28"/>
  <c r="BC333" i="28"/>
  <c r="BC134" i="28"/>
  <c r="BC321" i="28"/>
  <c r="BC211" i="28"/>
  <c r="BC226" i="28"/>
  <c r="BC259" i="28"/>
  <c r="BC144" i="28"/>
  <c r="BC221" i="28"/>
  <c r="BC237" i="28"/>
  <c r="BC255" i="28"/>
  <c r="BC319" i="28"/>
  <c r="BC210" i="28"/>
  <c r="BC264" i="28"/>
  <c r="BC277" i="28"/>
  <c r="BC284" i="28"/>
  <c r="BC201" i="28"/>
  <c r="BC141" i="28"/>
  <c r="BC190" i="28"/>
  <c r="BC223" i="28"/>
  <c r="BC253" i="28"/>
  <c r="BC168" i="28"/>
  <c r="BC283" i="28"/>
  <c r="BC184" i="28"/>
  <c r="BC242" i="28"/>
  <c r="BC228" i="28"/>
  <c r="BC180" i="28"/>
  <c r="BC302" i="28"/>
  <c r="BC209" i="28"/>
  <c r="BC245" i="28"/>
  <c r="BC205" i="28"/>
  <c r="BC267" i="28"/>
  <c r="BC338" i="28"/>
  <c r="BC278" i="28"/>
  <c r="BC249" i="28"/>
  <c r="BC154" i="28"/>
  <c r="BC244" i="28"/>
  <c r="BC292" i="28"/>
  <c r="BC294" i="28"/>
  <c r="BC250" i="28"/>
  <c r="BC224" i="28"/>
  <c r="BC176" i="28"/>
  <c r="BC136" i="28"/>
  <c r="BC153" i="28"/>
  <c r="BC151" i="28"/>
  <c r="BC152" i="28"/>
  <c r="BC309" i="28"/>
  <c r="BC145" i="28"/>
  <c r="BC182" i="28"/>
  <c r="BC239" i="28"/>
  <c r="BC256" i="28"/>
  <c r="BC322" i="28"/>
  <c r="BC299" i="28"/>
  <c r="BC261" i="28"/>
  <c r="BC327" i="28"/>
  <c r="BC274" i="28"/>
  <c r="BC282" i="28"/>
  <c r="BC331" i="28"/>
  <c r="BC132" i="28"/>
  <c r="BC130" i="28"/>
  <c r="BC191" i="28"/>
  <c r="BC317" i="28"/>
  <c r="BC288" i="28"/>
  <c r="BC289" i="28"/>
  <c r="BC194" i="28"/>
  <c r="BC192" i="28"/>
  <c r="BC150" i="28"/>
  <c r="BC235" i="28"/>
  <c r="BC266" i="28"/>
  <c r="BC269" i="28"/>
  <c r="BC314" i="28"/>
  <c r="BC324" i="28"/>
  <c r="BC220" i="28"/>
  <c r="BC328" i="28"/>
  <c r="BC156" i="28"/>
  <c r="BC200" i="28"/>
  <c r="BC227" i="28"/>
  <c r="BC218" i="28"/>
  <c r="BC212" i="28"/>
  <c r="BC308" i="28"/>
  <c r="BC138" i="28"/>
  <c r="BC275" i="28"/>
  <c r="BC285" i="28"/>
  <c r="BC142" i="28"/>
  <c r="BC165" i="28"/>
  <c r="BC193" i="28"/>
  <c r="BC305" i="28"/>
  <c r="BC233" i="28"/>
  <c r="BC166" i="28"/>
  <c r="BC287" i="28"/>
  <c r="BC252" i="28"/>
  <c r="BC313" i="28"/>
  <c r="BC197" i="28"/>
  <c r="BC159" i="28"/>
  <c r="BC171" i="28"/>
  <c r="BC203" i="28"/>
  <c r="BC214" i="28"/>
  <c r="BC133" i="28"/>
  <c r="BC196" i="28"/>
  <c r="BC342" i="28"/>
  <c r="BC177" i="28"/>
  <c r="BC238" i="28"/>
  <c r="BC189" i="28"/>
  <c r="BC157" i="28"/>
  <c r="BC129" i="28"/>
  <c r="AE66" i="28"/>
  <c r="Y141" i="28"/>
  <c r="AE205" i="28"/>
  <c r="G317" i="28"/>
  <c r="AG317" i="28"/>
  <c r="M83" i="28"/>
  <c r="AI205" i="28"/>
  <c r="Q66" i="28"/>
  <c r="AC317" i="28"/>
  <c r="M317" i="28"/>
  <c r="Q317" i="28"/>
  <c r="I83" i="28"/>
  <c r="K66" i="28"/>
  <c r="G141" i="28"/>
  <c r="O317" i="28"/>
  <c r="Y317" i="28"/>
  <c r="I317" i="28"/>
  <c r="O83" i="28"/>
  <c r="AK286" i="28"/>
  <c r="AE78" i="28"/>
  <c r="I334" i="28"/>
  <c r="O334" i="28"/>
  <c r="K334" i="28"/>
  <c r="O150" i="28"/>
  <c r="AC150" i="28"/>
  <c r="G150" i="28"/>
  <c r="M194" i="28"/>
  <c r="I194" i="28"/>
  <c r="E194" i="28"/>
  <c r="K129" i="28"/>
  <c r="Y129" i="28"/>
  <c r="E129" i="28"/>
  <c r="G86" i="28"/>
  <c r="Y86" i="28"/>
  <c r="E86" i="28"/>
  <c r="I80" i="28"/>
  <c r="G80" i="28"/>
  <c r="K100" i="28"/>
  <c r="Q100" i="28"/>
  <c r="E100" i="28"/>
  <c r="AK250" i="28"/>
  <c r="AK151" i="28"/>
  <c r="AK334" i="28"/>
  <c r="AK328" i="28"/>
  <c r="AK210" i="28"/>
  <c r="AI65" i="28"/>
  <c r="AM250" i="28"/>
  <c r="AM227" i="28"/>
  <c r="AM253" i="28"/>
  <c r="AE166" i="28"/>
  <c r="I63" i="28"/>
  <c r="O81" i="28"/>
  <c r="M81" i="28"/>
  <c r="I81" i="28"/>
  <c r="AG334" i="28"/>
  <c r="AC334" i="28"/>
  <c r="E334" i="28"/>
  <c r="M47" i="28"/>
  <c r="AE47" i="28"/>
  <c r="E47" i="28"/>
  <c r="AG150" i="28"/>
  <c r="K150" i="28"/>
  <c r="E150" i="28"/>
  <c r="K194" i="28"/>
  <c r="AE194" i="28"/>
  <c r="AG129" i="28"/>
  <c r="O129" i="28"/>
  <c r="AE86" i="28"/>
  <c r="O86" i="28"/>
  <c r="AC328" i="28"/>
  <c r="G328" i="28"/>
  <c r="O328" i="28"/>
  <c r="AC80" i="28"/>
  <c r="E80" i="28"/>
  <c r="AE100" i="28"/>
  <c r="O100" i="28"/>
  <c r="AI212" i="28"/>
  <c r="AK148" i="28"/>
  <c r="AK235" i="28"/>
  <c r="AK228" i="28"/>
  <c r="AK275" i="28"/>
  <c r="AK259" i="28"/>
  <c r="AK194" i="28"/>
  <c r="AK258" i="28"/>
  <c r="AK212" i="28"/>
  <c r="AK227" i="28"/>
  <c r="AK65" i="28"/>
  <c r="AM292" i="28"/>
  <c r="AM277" i="28"/>
  <c r="AM275" i="28"/>
  <c r="AM258" i="28"/>
  <c r="S227" i="28"/>
  <c r="S228" i="28"/>
  <c r="AQ253" i="28"/>
  <c r="Y334" i="28"/>
  <c r="M334" i="28"/>
  <c r="I150" i="28"/>
  <c r="Y150" i="28"/>
  <c r="Y194" i="28"/>
  <c r="AG194" i="28"/>
  <c r="Q194" i="28"/>
  <c r="AC129" i="28"/>
  <c r="AE129" i="28"/>
  <c r="Q129" i="28"/>
  <c r="M86" i="28"/>
  <c r="AC86" i="28"/>
  <c r="Q86" i="28"/>
  <c r="AG80" i="28"/>
  <c r="O80" i="28"/>
  <c r="M100" i="28"/>
  <c r="Y100" i="28"/>
  <c r="AG100" i="28"/>
  <c r="AI250" i="28"/>
  <c r="AI259" i="28"/>
  <c r="AK166" i="28"/>
  <c r="AK292" i="28"/>
  <c r="AM328" i="28"/>
  <c r="AM210" i="28"/>
  <c r="AM228" i="28"/>
  <c r="S277" i="28"/>
  <c r="S212" i="28"/>
  <c r="S148" i="28"/>
  <c r="S258" i="28"/>
  <c r="AQ227" i="28"/>
  <c r="AQ277" i="28"/>
  <c r="AQ275" i="28"/>
  <c r="AK141" i="28"/>
  <c r="AK299" i="28"/>
  <c r="AI77" i="28"/>
  <c r="AM176" i="28"/>
  <c r="S284" i="28"/>
  <c r="AI33" i="28"/>
  <c r="AM294" i="28"/>
  <c r="AM136" i="28"/>
  <c r="AQ283" i="28"/>
  <c r="AI84" i="28"/>
  <c r="AI265" i="28"/>
  <c r="AK265" i="28"/>
  <c r="AK46" i="28"/>
  <c r="AI46" i="28"/>
  <c r="G46" i="28"/>
  <c r="Q46" i="28"/>
  <c r="AQ20" i="28"/>
  <c r="I20" i="28"/>
  <c r="M20" i="28"/>
  <c r="AM58" i="28"/>
  <c r="I58" i="28"/>
  <c r="Y58" i="28"/>
  <c r="AC58" i="28"/>
  <c r="AG58" i="28"/>
  <c r="E58" i="28"/>
  <c r="Q58" i="28"/>
  <c r="K58" i="28"/>
  <c r="AK94" i="28"/>
  <c r="AI94" i="28"/>
  <c r="AI164" i="28"/>
  <c r="S164" i="28"/>
  <c r="Y164" i="28"/>
  <c r="O164" i="28"/>
  <c r="AG164" i="28"/>
  <c r="AK164" i="28"/>
  <c r="M164" i="28"/>
  <c r="AC164" i="28"/>
  <c r="AM164" i="28"/>
  <c r="E164" i="28"/>
  <c r="K164" i="28"/>
  <c r="G164" i="28"/>
  <c r="AI268" i="28"/>
  <c r="S268" i="28"/>
  <c r="M268" i="28"/>
  <c r="AM268" i="28"/>
  <c r="AI147" i="28"/>
  <c r="E147" i="28"/>
  <c r="I147" i="28"/>
  <c r="M147" i="28"/>
  <c r="S147" i="28"/>
  <c r="AK147" i="28"/>
  <c r="G147" i="28"/>
  <c r="AE147" i="28"/>
  <c r="O147" i="28"/>
  <c r="AM147" i="28"/>
  <c r="Y147" i="28"/>
  <c r="AG147" i="28"/>
  <c r="Q147" i="28"/>
  <c r="AI298" i="28"/>
  <c r="S298" i="28"/>
  <c r="O298" i="28"/>
  <c r="AE298" i="28"/>
  <c r="E298" i="28"/>
  <c r="AG298" i="28"/>
  <c r="K298" i="28"/>
  <c r="AQ298" i="28"/>
  <c r="AK298" i="28"/>
  <c r="G298" i="28"/>
  <c r="I298" i="28"/>
  <c r="AC298" i="28"/>
  <c r="AI307" i="28"/>
  <c r="AQ307" i="28"/>
  <c r="S307" i="28"/>
  <c r="AM307" i="28"/>
  <c r="I46" i="28"/>
  <c r="Q289" i="28"/>
  <c r="K289" i="28"/>
  <c r="G289" i="28"/>
  <c r="AE318" i="28"/>
  <c r="O318" i="28"/>
  <c r="G307" i="28"/>
  <c r="AG307" i="28"/>
  <c r="E307" i="28"/>
  <c r="K265" i="28"/>
  <c r="O265" i="28"/>
  <c r="AE265" i="28"/>
  <c r="AG94" i="28"/>
  <c r="AC94" i="28"/>
  <c r="Q94" i="28"/>
  <c r="Q268" i="28"/>
  <c r="K268" i="28"/>
  <c r="K147" i="28"/>
  <c r="Q164" i="28"/>
  <c r="M298" i="28"/>
  <c r="AK268" i="28"/>
  <c r="AK95" i="28"/>
  <c r="I95" i="28"/>
  <c r="AG95" i="28"/>
  <c r="O95" i="28"/>
  <c r="Y95" i="28"/>
  <c r="AE95" i="28"/>
  <c r="M95" i="28"/>
  <c r="Q95" i="28"/>
  <c r="G95" i="28"/>
  <c r="AM36" i="28"/>
  <c r="AI36" i="28"/>
  <c r="AM69" i="28"/>
  <c r="Y69" i="28"/>
  <c r="O69" i="28"/>
  <c r="E69" i="28"/>
  <c r="I69" i="28"/>
  <c r="K69" i="28"/>
  <c r="AG69" i="28"/>
  <c r="M69" i="28"/>
  <c r="G69" i="28"/>
  <c r="AE46" i="28"/>
  <c r="M46" i="28"/>
  <c r="I289" i="28"/>
  <c r="AC289" i="28"/>
  <c r="E289" i="28"/>
  <c r="M318" i="28"/>
  <c r="Y318" i="28"/>
  <c r="Q318" i="28"/>
  <c r="M307" i="28"/>
  <c r="I307" i="28"/>
  <c r="AC265" i="28"/>
  <c r="AG265" i="28"/>
  <c r="I265" i="28"/>
  <c r="O94" i="28"/>
  <c r="AE94" i="28"/>
  <c r="I94" i="28"/>
  <c r="G268" i="28"/>
  <c r="Y268" i="28"/>
  <c r="AC147" i="28"/>
  <c r="AE164" i="28"/>
  <c r="Y20" i="28"/>
  <c r="Q298" i="28"/>
  <c r="AK307" i="28"/>
  <c r="AQ52" i="28"/>
  <c r="O52" i="28"/>
  <c r="AK90" i="28"/>
  <c r="AI90" i="28"/>
  <c r="AI186" i="28"/>
  <c r="Q186" i="28"/>
  <c r="Y186" i="28"/>
  <c r="AG186" i="28"/>
  <c r="AK186" i="28"/>
  <c r="E186" i="28"/>
  <c r="K186" i="28"/>
  <c r="AC186" i="28"/>
  <c r="E324" i="28"/>
  <c r="M324" i="28"/>
  <c r="AM324" i="28"/>
  <c r="AI324" i="28"/>
  <c r="K324" i="28"/>
  <c r="AI303" i="28"/>
  <c r="AM303" i="28"/>
  <c r="AK303" i="28"/>
  <c r="AE303" i="28"/>
  <c r="Y303" i="28"/>
  <c r="AC303" i="28"/>
  <c r="O303" i="28"/>
  <c r="AG303" i="28"/>
  <c r="E303" i="28"/>
  <c r="M303" i="28"/>
  <c r="G303" i="28"/>
  <c r="AI178" i="28"/>
  <c r="E178" i="28"/>
  <c r="AE178" i="28"/>
  <c r="AG178" i="28"/>
  <c r="O178" i="28"/>
  <c r="Q178" i="28"/>
  <c r="I178" i="28"/>
  <c r="AM178" i="28"/>
  <c r="M178" i="28"/>
  <c r="K178" i="28"/>
  <c r="AC178" i="28"/>
  <c r="AI339" i="28"/>
  <c r="E339" i="28"/>
  <c r="O339" i="28"/>
  <c r="M339" i="28"/>
  <c r="AM339" i="28"/>
  <c r="Y339" i="28"/>
  <c r="I339" i="28"/>
  <c r="AE339" i="28"/>
  <c r="AK339" i="28"/>
  <c r="K339" i="28"/>
  <c r="AG339" i="28"/>
  <c r="G339" i="28"/>
  <c r="AI217" i="28"/>
  <c r="AK217" i="28"/>
  <c r="AM217" i="28"/>
  <c r="AI280" i="28"/>
  <c r="AK280" i="28"/>
  <c r="I280" i="28"/>
  <c r="Q280" i="28"/>
  <c r="O280" i="28"/>
  <c r="Y280" i="28"/>
  <c r="AC280" i="28"/>
  <c r="AG280" i="28"/>
  <c r="AM280" i="28"/>
  <c r="M280" i="28"/>
  <c r="K280" i="28"/>
  <c r="AK71" i="28"/>
  <c r="E71" i="28"/>
  <c r="Y71" i="28"/>
  <c r="AG71" i="28"/>
  <c r="AM71" i="28"/>
  <c r="K71" i="28"/>
  <c r="O71" i="28"/>
  <c r="Q71" i="28"/>
  <c r="M71" i="28"/>
  <c r="AC71" i="28"/>
  <c r="G71" i="28"/>
  <c r="AI229" i="28"/>
  <c r="AM229" i="28"/>
  <c r="E271" i="28"/>
  <c r="AI271" i="28"/>
  <c r="AK271" i="28"/>
  <c r="AM271" i="28"/>
  <c r="Q271" i="28"/>
  <c r="E302" i="28"/>
  <c r="AK302" i="28"/>
  <c r="AI302" i="28"/>
  <c r="AC302" i="28"/>
  <c r="G302" i="28"/>
  <c r="AG46" i="28"/>
  <c r="E46" i="28"/>
  <c r="M58" i="28"/>
  <c r="AG289" i="28"/>
  <c r="O289" i="28"/>
  <c r="AG318" i="28"/>
  <c r="I318" i="28"/>
  <c r="K318" i="28"/>
  <c r="AE307" i="28"/>
  <c r="Q307" i="28"/>
  <c r="AC307" i="28"/>
  <c r="Y265" i="28"/>
  <c r="G265" i="28"/>
  <c r="E265" i="28"/>
  <c r="Y94" i="28"/>
  <c r="G94" i="28"/>
  <c r="E94" i="28"/>
  <c r="AC268" i="28"/>
  <c r="AE268" i="28"/>
  <c r="I268" i="28"/>
  <c r="I164" i="28"/>
  <c r="G58" i="28"/>
  <c r="Y298" i="28"/>
  <c r="AK88" i="28"/>
  <c r="Y88" i="28"/>
  <c r="AE88" i="28"/>
  <c r="AG88" i="28"/>
  <c r="M88" i="28"/>
  <c r="I88" i="28"/>
  <c r="E88" i="28"/>
  <c r="K88" i="28"/>
  <c r="AC88" i="28"/>
  <c r="E207" i="28"/>
  <c r="Q207" i="28"/>
  <c r="I207" i="28"/>
  <c r="E185" i="28"/>
  <c r="Q185" i="28"/>
  <c r="AE185" i="28"/>
  <c r="G185" i="28"/>
  <c r="AK101" i="28"/>
  <c r="AE101" i="28"/>
  <c r="AI101" i="28"/>
  <c r="AI241" i="28"/>
  <c r="Q241" i="28"/>
  <c r="M241" i="28"/>
  <c r="AG241" i="28"/>
  <c r="AK98" i="28"/>
  <c r="I98" i="28"/>
  <c r="Q98" i="28"/>
  <c r="O98" i="28"/>
  <c r="AG98" i="28"/>
  <c r="M98" i="28"/>
  <c r="Y98" i="28"/>
  <c r="AE98" i="28"/>
  <c r="G98" i="28"/>
  <c r="AM90" i="28"/>
  <c r="AI179" i="28"/>
  <c r="E179" i="28"/>
  <c r="I179" i="28"/>
  <c r="Q179" i="28"/>
  <c r="G179" i="28"/>
  <c r="AC179" i="28"/>
  <c r="Y179" i="28"/>
  <c r="AE179" i="28"/>
  <c r="AK19" i="28"/>
  <c r="K19" i="28"/>
  <c r="AM87" i="28"/>
  <c r="E87" i="28"/>
  <c r="Q87" i="28"/>
  <c r="I87" i="28"/>
  <c r="G87" i="28"/>
  <c r="K87" i="28"/>
  <c r="AE87" i="28"/>
  <c r="AG87" i="28"/>
  <c r="Y87" i="28"/>
  <c r="M87" i="28"/>
  <c r="AM85" i="28"/>
  <c r="AK85" i="28"/>
  <c r="AI85" i="28"/>
  <c r="AK25" i="28"/>
  <c r="AI25" i="28"/>
  <c r="AK91" i="28"/>
  <c r="E91" i="28"/>
  <c r="AG91" i="28"/>
  <c r="I91" i="28"/>
  <c r="K91" i="28"/>
  <c r="G91" i="28"/>
  <c r="Q91" i="28"/>
  <c r="AI91" i="28"/>
  <c r="Y91" i="28"/>
  <c r="AC91" i="28"/>
  <c r="M91" i="28"/>
  <c r="AK60" i="28"/>
  <c r="AI60" i="28"/>
  <c r="AI140" i="28"/>
  <c r="AM140" i="28"/>
  <c r="AK140" i="28"/>
  <c r="AI343" i="28"/>
  <c r="I343" i="28"/>
  <c r="G343" i="28"/>
  <c r="AK343" i="28"/>
  <c r="E343" i="28"/>
  <c r="AE343" i="28"/>
  <c r="AC343" i="28"/>
  <c r="Q343" i="28"/>
  <c r="K343" i="28"/>
  <c r="AG343" i="28"/>
  <c r="AI273" i="28"/>
  <c r="AM273" i="28"/>
  <c r="AI222" i="28"/>
  <c r="AK222" i="28"/>
  <c r="O222" i="28"/>
  <c r="AC222" i="28"/>
  <c r="AE222" i="28"/>
  <c r="Y222" i="28"/>
  <c r="G222" i="28"/>
  <c r="K222" i="28"/>
  <c r="I222" i="28"/>
  <c r="Q222" i="28"/>
  <c r="AI337" i="28"/>
  <c r="AK337" i="28"/>
  <c r="M337" i="28"/>
  <c r="AC337" i="28"/>
  <c r="I337" i="28"/>
  <c r="AM337" i="28"/>
  <c r="O337" i="28"/>
  <c r="Y337" i="28"/>
  <c r="AE337" i="28"/>
  <c r="K337" i="28"/>
  <c r="G337" i="28"/>
  <c r="AI248" i="28"/>
  <c r="AE248" i="28"/>
  <c r="AG248" i="28"/>
  <c r="Q248" i="28"/>
  <c r="Y248" i="28"/>
  <c r="G248" i="28"/>
  <c r="AM248" i="28"/>
  <c r="E248" i="28"/>
  <c r="K248" i="28"/>
  <c r="AC248" i="28"/>
  <c r="AQ164" i="28"/>
  <c r="AQ147" i="28"/>
  <c r="AQ268" i="28"/>
  <c r="AQ233" i="28"/>
  <c r="AI73" i="28"/>
  <c r="AQ165" i="28"/>
  <c r="AQ258" i="28"/>
  <c r="AQ322" i="28"/>
  <c r="AQ288" i="28"/>
  <c r="AQ93" i="28"/>
  <c r="AQ90" i="28"/>
  <c r="AQ203" i="28"/>
  <c r="AQ337" i="28"/>
  <c r="AQ248" i="28"/>
  <c r="AQ186" i="28"/>
  <c r="AQ294" i="28"/>
  <c r="AQ324" i="28"/>
  <c r="AQ273" i="28"/>
  <c r="AQ136" i="28"/>
  <c r="AQ47" i="28"/>
  <c r="AQ81" i="28"/>
  <c r="AQ256" i="28"/>
  <c r="AQ299" i="28"/>
  <c r="AQ261" i="28"/>
  <c r="AQ58" i="28"/>
  <c r="AQ142" i="28"/>
  <c r="AQ68" i="28"/>
  <c r="AQ180" i="28"/>
  <c r="AQ280" i="28"/>
  <c r="AQ271" i="28"/>
  <c r="AQ66" i="28"/>
  <c r="AQ91" i="28"/>
  <c r="AQ305" i="28"/>
  <c r="AQ317" i="28"/>
  <c r="AQ102" i="28"/>
  <c r="AQ205" i="28"/>
  <c r="AQ38" i="28"/>
  <c r="AQ101" i="28"/>
  <c r="AQ241" i="28"/>
  <c r="AQ286" i="28"/>
  <c r="AQ98" i="28"/>
  <c r="AQ61" i="28"/>
  <c r="AQ171" i="28"/>
  <c r="AQ244" i="28"/>
  <c r="AQ211" i="28"/>
  <c r="AQ40" i="28"/>
  <c r="AQ266" i="28"/>
  <c r="AQ269" i="28"/>
  <c r="AQ314" i="28"/>
  <c r="AQ177" i="28"/>
  <c r="AQ179" i="28"/>
  <c r="AQ78" i="28"/>
  <c r="AQ176" i="28"/>
  <c r="AQ39" i="28"/>
  <c r="AQ328" i="28"/>
  <c r="AQ74" i="28"/>
  <c r="AQ210" i="28"/>
  <c r="AQ22" i="28"/>
  <c r="AQ151" i="28"/>
  <c r="AQ284" i="28"/>
  <c r="AQ212" i="28"/>
  <c r="AQ103" i="28"/>
  <c r="AQ339" i="28"/>
  <c r="AQ65" i="28"/>
  <c r="AQ184" i="28"/>
  <c r="AQ94" i="28"/>
  <c r="AQ85" i="28"/>
  <c r="AQ282" i="28"/>
  <c r="AQ193" i="28"/>
  <c r="AQ71" i="28"/>
  <c r="AQ229" i="28"/>
  <c r="AQ332" i="28"/>
  <c r="AQ48" i="28"/>
  <c r="AQ23" i="28"/>
  <c r="AQ62" i="28"/>
  <c r="AQ70" i="28"/>
  <c r="AQ297" i="28"/>
  <c r="AQ63" i="28"/>
  <c r="AQ267" i="28"/>
  <c r="AQ28" i="28"/>
  <c r="AQ30" i="28"/>
  <c r="AQ89" i="28"/>
  <c r="AQ278" i="28"/>
  <c r="AQ83" i="28"/>
  <c r="AQ265" i="28"/>
  <c r="AQ54" i="28"/>
  <c r="AQ64" i="28"/>
  <c r="AQ26" i="28"/>
  <c r="AQ144" i="28"/>
  <c r="AQ221" i="28"/>
  <c r="AQ82" i="28"/>
  <c r="AQ19" i="28"/>
  <c r="AQ87" i="28"/>
  <c r="AQ238" i="28"/>
  <c r="AQ303" i="28"/>
  <c r="AQ95" i="28"/>
  <c r="AQ36" i="28"/>
  <c r="AQ222" i="28"/>
  <c r="AQ35" i="28"/>
  <c r="AQ178" i="28"/>
  <c r="AQ43" i="28"/>
  <c r="AQ279" i="28"/>
  <c r="AQ190" i="28"/>
  <c r="AQ148" i="28"/>
  <c r="AQ57" i="28"/>
  <c r="AQ16" i="28"/>
  <c r="AQ25" i="28"/>
  <c r="AQ31" i="28"/>
  <c r="AQ60" i="28"/>
  <c r="AQ96" i="28"/>
  <c r="AQ334" i="28"/>
  <c r="AQ318" i="28"/>
  <c r="AQ72" i="28"/>
  <c r="AQ88" i="28"/>
  <c r="AQ247" i="28"/>
  <c r="AQ207" i="28"/>
  <c r="AQ185" i="28"/>
  <c r="AQ166" i="28"/>
  <c r="AQ46" i="28"/>
  <c r="AQ287" i="28"/>
  <c r="AQ80" i="28"/>
  <c r="AQ313" i="28"/>
  <c r="AQ37" i="28"/>
  <c r="AQ197" i="28"/>
  <c r="AQ134" i="28"/>
  <c r="AQ73" i="28"/>
  <c r="AQ51" i="28"/>
  <c r="AQ235" i="28"/>
  <c r="AQ292" i="28"/>
  <c r="AQ226" i="28"/>
  <c r="AQ140" i="28"/>
  <c r="AQ259" i="28"/>
  <c r="AQ24" i="28"/>
  <c r="AQ250" i="28"/>
  <c r="AQ224" i="28"/>
  <c r="AQ77" i="28"/>
  <c r="AQ33" i="28"/>
  <c r="AQ100" i="28"/>
  <c r="AQ255" i="28"/>
  <c r="AQ189" i="28"/>
  <c r="AQ34" i="28"/>
  <c r="AQ99" i="28"/>
  <c r="AQ343" i="28"/>
  <c r="AQ50" i="28"/>
  <c r="AQ141" i="28"/>
  <c r="AQ69" i="28"/>
  <c r="AQ217" i="28"/>
  <c r="AQ75" i="28"/>
  <c r="AQ331" i="28"/>
  <c r="AQ132" i="28"/>
  <c r="AQ130" i="28"/>
  <c r="AQ302" i="28"/>
  <c r="AQ55" i="28"/>
  <c r="AQ41" i="28"/>
  <c r="AQ84" i="28"/>
  <c r="AQ209" i="28"/>
  <c r="AQ86" i="28"/>
  <c r="AQ27" i="28"/>
  <c r="AQ289" i="28"/>
  <c r="AQ194" i="28"/>
  <c r="AQ143" i="28"/>
  <c r="AQ155" i="28"/>
  <c r="AQ129" i="28"/>
  <c r="AQ333" i="28"/>
  <c r="AQ59" i="28"/>
  <c r="AQ150" i="28"/>
  <c r="AK317" i="28"/>
  <c r="AK64" i="28"/>
  <c r="AK44" i="28"/>
  <c r="E44" i="28"/>
  <c r="AC44" i="28"/>
  <c r="Q44" i="28"/>
  <c r="Y44" i="28"/>
  <c r="AG44" i="28"/>
  <c r="K44" i="28"/>
  <c r="AE44" i="28"/>
  <c r="O44" i="28"/>
  <c r="G44" i="28"/>
  <c r="AK29" i="28"/>
  <c r="E29" i="28"/>
  <c r="I29" i="28"/>
  <c r="K29" i="28"/>
  <c r="AE29" i="28"/>
  <c r="O29" i="28"/>
  <c r="AC29" i="28"/>
  <c r="G29" i="28"/>
  <c r="M29" i="28"/>
  <c r="Q29" i="28"/>
  <c r="AI29" i="28"/>
  <c r="Y29" i="28"/>
  <c r="E342" i="28"/>
  <c r="AM342" i="28"/>
  <c r="AI342" i="28"/>
  <c r="M342" i="28"/>
  <c r="G342" i="28"/>
  <c r="AC342" i="28"/>
  <c r="AE342" i="28"/>
  <c r="AK342" i="28"/>
  <c r="O342" i="28"/>
  <c r="K342" i="28"/>
  <c r="I342" i="28"/>
  <c r="AI321" i="28"/>
  <c r="AK321" i="28"/>
  <c r="AM321" i="28"/>
  <c r="Y321" i="28"/>
  <c r="Q321" i="28"/>
  <c r="M321" i="28"/>
  <c r="O321" i="28"/>
  <c r="AG321" i="28"/>
  <c r="E321" i="28"/>
  <c r="AC321" i="28"/>
  <c r="G321" i="28"/>
  <c r="AI319" i="28"/>
  <c r="AM319" i="28"/>
  <c r="Q319" i="28"/>
  <c r="AC319" i="28"/>
  <c r="M319" i="28"/>
  <c r="AK319" i="28"/>
  <c r="O319" i="28"/>
  <c r="Y319" i="28"/>
  <c r="E319" i="28"/>
  <c r="AG319" i="28"/>
  <c r="K319" i="28"/>
  <c r="AE319" i="28"/>
  <c r="G319" i="28"/>
  <c r="AI220" i="28"/>
  <c r="M220" i="28"/>
  <c r="AE220" i="28"/>
  <c r="AG220" i="28"/>
  <c r="E220" i="28"/>
  <c r="K220" i="28"/>
  <c r="AK220" i="28"/>
  <c r="Y220" i="28"/>
  <c r="AC220" i="28"/>
  <c r="AM220" i="28"/>
  <c r="I220" i="28"/>
  <c r="G220" i="28"/>
  <c r="O220" i="28"/>
  <c r="AI156" i="28"/>
  <c r="Q156" i="28"/>
  <c r="AE156" i="28"/>
  <c r="M156" i="28"/>
  <c r="AK156" i="28"/>
  <c r="AC156" i="28"/>
  <c r="K156" i="28"/>
  <c r="AM156" i="28"/>
  <c r="E156" i="28"/>
  <c r="I156" i="28"/>
  <c r="Y156" i="28"/>
  <c r="G156" i="28"/>
  <c r="AG156" i="28"/>
  <c r="AI214" i="28"/>
  <c r="AK214" i="28"/>
  <c r="G214" i="28"/>
  <c r="AG214" i="28"/>
  <c r="O214" i="28"/>
  <c r="AC214" i="28"/>
  <c r="Q214" i="28"/>
  <c r="Y214" i="28"/>
  <c r="AM214" i="28"/>
  <c r="AE214" i="28"/>
  <c r="K214" i="28"/>
  <c r="E214" i="28"/>
  <c r="I214" i="28"/>
  <c r="AI196" i="28"/>
  <c r="AK196" i="28"/>
  <c r="AM196" i="28"/>
  <c r="E196" i="28"/>
  <c r="AC196" i="28"/>
  <c r="I196" i="28"/>
  <c r="Y196" i="28"/>
  <c r="K196" i="28"/>
  <c r="G196" i="28"/>
  <c r="M196" i="28"/>
  <c r="Q196" i="28"/>
  <c r="AG196" i="28"/>
  <c r="AI237" i="28"/>
  <c r="E237" i="28"/>
  <c r="G237" i="28"/>
  <c r="M237" i="28"/>
  <c r="AK237" i="28"/>
  <c r="I237" i="28"/>
  <c r="AG237" i="28"/>
  <c r="O237" i="28"/>
  <c r="AC237" i="28"/>
  <c r="Y237" i="28"/>
  <c r="AE237" i="28"/>
  <c r="Q237" i="28"/>
  <c r="AM237" i="28"/>
  <c r="K237" i="28"/>
  <c r="AI153" i="28"/>
  <c r="E153" i="28"/>
  <c r="M153" i="28"/>
  <c r="K153" i="28"/>
  <c r="AK153" i="28"/>
  <c r="I153" i="28"/>
  <c r="G153" i="28"/>
  <c r="AC153" i="28"/>
  <c r="AG153" i="28"/>
  <c r="Y153" i="28"/>
  <c r="AE153" i="28"/>
  <c r="O153" i="28"/>
  <c r="Q153" i="28"/>
  <c r="E201" i="28"/>
  <c r="AE201" i="28"/>
  <c r="AM201" i="28"/>
  <c r="AK201" i="28"/>
  <c r="AI201" i="28"/>
  <c r="I201" i="28"/>
  <c r="Y201" i="28"/>
  <c r="M201" i="28"/>
  <c r="K201" i="28"/>
  <c r="Q201" i="28"/>
  <c r="G201" i="28"/>
  <c r="AI192" i="28"/>
  <c r="E192" i="28"/>
  <c r="AE192" i="28"/>
  <c r="K192" i="28"/>
  <c r="I192" i="28"/>
  <c r="G192" i="28"/>
  <c r="AC192" i="28"/>
  <c r="AK192" i="28"/>
  <c r="Y192" i="28"/>
  <c r="AG192" i="28"/>
  <c r="M192" i="28"/>
  <c r="Q192" i="28"/>
  <c r="Q342" i="28"/>
  <c r="O201" i="28"/>
  <c r="I44" i="28"/>
  <c r="O192" i="28"/>
  <c r="AM153" i="28"/>
  <c r="AM42" i="28"/>
  <c r="AK42" i="28"/>
  <c r="G42" i="28"/>
  <c r="I42" i="28"/>
  <c r="AI42" i="28"/>
  <c r="E42" i="28"/>
  <c r="AC42" i="28"/>
  <c r="AG42" i="28"/>
  <c r="K42" i="28"/>
  <c r="Y42" i="28"/>
  <c r="O42" i="28"/>
  <c r="AE42" i="28"/>
  <c r="M42" i="28"/>
  <c r="Q42" i="28"/>
  <c r="AI203" i="28"/>
  <c r="AM203" i="28"/>
  <c r="AK203" i="28"/>
  <c r="AE203" i="28"/>
  <c r="G203" i="28"/>
  <c r="AG203" i="28"/>
  <c r="Q203" i="28"/>
  <c r="AC203" i="28"/>
  <c r="I203" i="28"/>
  <c r="K203" i="28"/>
  <c r="M203" i="28"/>
  <c r="AI157" i="28"/>
  <c r="AK157" i="28"/>
  <c r="O157" i="28"/>
  <c r="AG157" i="28"/>
  <c r="K157" i="28"/>
  <c r="AC157" i="28"/>
  <c r="I157" i="28"/>
  <c r="M157" i="28"/>
  <c r="G157" i="28"/>
  <c r="Y157" i="28"/>
  <c r="E157" i="28"/>
  <c r="Q157" i="28"/>
  <c r="AE157" i="28"/>
  <c r="K221" i="28"/>
  <c r="AM221" i="28"/>
  <c r="AG221" i="28"/>
  <c r="AK221" i="28"/>
  <c r="AC221" i="28"/>
  <c r="O221" i="28"/>
  <c r="AE221" i="28"/>
  <c r="AI221" i="28"/>
  <c r="Q221" i="28"/>
  <c r="Y221" i="28"/>
  <c r="E221" i="28"/>
  <c r="AI238" i="28"/>
  <c r="O238" i="28"/>
  <c r="M238" i="28"/>
  <c r="AM238" i="28"/>
  <c r="E238" i="28"/>
  <c r="AC238" i="28"/>
  <c r="G238" i="28"/>
  <c r="AK238" i="28"/>
  <c r="I238" i="28"/>
  <c r="K238" i="28"/>
  <c r="Q238" i="28"/>
  <c r="Y238" i="28"/>
  <c r="AG238" i="28"/>
  <c r="AK97" i="28"/>
  <c r="AI97" i="28"/>
  <c r="AM97" i="28"/>
  <c r="E97" i="28"/>
  <c r="K97" i="28"/>
  <c r="Y97" i="28"/>
  <c r="I97" i="28"/>
  <c r="AG97" i="28"/>
  <c r="G97" i="28"/>
  <c r="AE97" i="28"/>
  <c r="Q97" i="28"/>
  <c r="AC97" i="28"/>
  <c r="AI133" i="28"/>
  <c r="AK133" i="28"/>
  <c r="AM133" i="28"/>
  <c r="E133" i="28"/>
  <c r="M133" i="28"/>
  <c r="K133" i="28"/>
  <c r="Q133" i="28"/>
  <c r="AG133" i="28"/>
  <c r="I133" i="28"/>
  <c r="G133" i="28"/>
  <c r="AE133" i="28"/>
  <c r="AC133" i="28"/>
  <c r="E144" i="28"/>
  <c r="M144" i="28"/>
  <c r="I144" i="28"/>
  <c r="AM144" i="28"/>
  <c r="AI144" i="28"/>
  <c r="K144" i="28"/>
  <c r="AC144" i="28"/>
  <c r="AK144" i="28"/>
  <c r="G144" i="28"/>
  <c r="AE144" i="28"/>
  <c r="Y144" i="28"/>
  <c r="AI224" i="28"/>
  <c r="AM224" i="28"/>
  <c r="E224" i="28"/>
  <c r="Y224" i="28"/>
  <c r="AE224" i="28"/>
  <c r="K224" i="28"/>
  <c r="M224" i="28"/>
  <c r="Q224" i="28"/>
  <c r="O224" i="28"/>
  <c r="AG224" i="28"/>
  <c r="AC224" i="28"/>
  <c r="G224" i="28"/>
  <c r="AI200" i="28"/>
  <c r="AE200" i="28"/>
  <c r="K200" i="28"/>
  <c r="I200" i="28"/>
  <c r="G200" i="28"/>
  <c r="M200" i="28"/>
  <c r="E200" i="28"/>
  <c r="Q200" i="28"/>
  <c r="Y200" i="28"/>
  <c r="AM200" i="28"/>
  <c r="AG200" i="28"/>
  <c r="AK200" i="28"/>
  <c r="AC200" i="28"/>
  <c r="AI264" i="28"/>
  <c r="AM264" i="28"/>
  <c r="Q264" i="28"/>
  <c r="I264" i="28"/>
  <c r="K264" i="28"/>
  <c r="AK264" i="28"/>
  <c r="G264" i="28"/>
  <c r="AG264" i="28"/>
  <c r="E264" i="28"/>
  <c r="Y264" i="28"/>
  <c r="AE264" i="28"/>
  <c r="AC264" i="28"/>
  <c r="M264" i="28"/>
  <c r="AI138" i="28"/>
  <c r="AM138" i="28"/>
  <c r="AK138" i="28"/>
  <c r="K138" i="28"/>
  <c r="G138" i="28"/>
  <c r="AE138" i="28"/>
  <c r="AG138" i="28"/>
  <c r="Y138" i="28"/>
  <c r="AC138" i="28"/>
  <c r="O138" i="28"/>
  <c r="Q138" i="28"/>
  <c r="I138" i="28"/>
  <c r="E138" i="28"/>
  <c r="O144" i="28"/>
  <c r="AG201" i="28"/>
  <c r="AE196" i="28"/>
  <c r="M44" i="28"/>
  <c r="M221" i="28"/>
  <c r="AE321" i="28"/>
  <c r="Q220" i="28"/>
  <c r="Y342" i="28"/>
  <c r="AC201" i="28"/>
  <c r="E203" i="28"/>
  <c r="O156" i="28"/>
  <c r="I319" i="28"/>
  <c r="AK224" i="28"/>
  <c r="AG342" i="28"/>
  <c r="I321" i="28"/>
  <c r="O97" i="28"/>
  <c r="O200" i="28"/>
  <c r="AG29" i="28"/>
  <c r="M214" i="28"/>
  <c r="E169" i="28"/>
  <c r="G169" i="28"/>
  <c r="AI169" i="28"/>
  <c r="Q169" i="28"/>
  <c r="AG169" i="28"/>
  <c r="AC169" i="28"/>
  <c r="AE169" i="28"/>
  <c r="I169" i="28"/>
  <c r="O169" i="28"/>
  <c r="M169" i="28"/>
  <c r="AI159" i="28"/>
  <c r="I159" i="28"/>
  <c r="AE159" i="28"/>
  <c r="AC159" i="28"/>
  <c r="Y159" i="28"/>
  <c r="O159" i="28"/>
  <c r="Q159" i="28"/>
  <c r="AG159" i="28"/>
  <c r="M159" i="28"/>
  <c r="AI267" i="28"/>
  <c r="O267" i="28"/>
  <c r="AE267" i="28"/>
  <c r="E267" i="28"/>
  <c r="AG267" i="28"/>
  <c r="I267" i="28"/>
  <c r="AC267" i="28"/>
  <c r="Q267" i="28"/>
  <c r="AI245" i="28"/>
  <c r="AK245" i="28"/>
  <c r="Y245" i="28"/>
  <c r="M245" i="28"/>
  <c r="AC245" i="28"/>
  <c r="AE245" i="28"/>
  <c r="G245" i="28"/>
  <c r="I245" i="28"/>
  <c r="O245" i="28"/>
  <c r="K245" i="28"/>
  <c r="AG245" i="28"/>
  <c r="E14" i="28"/>
  <c r="AI14" i="28"/>
  <c r="M14" i="28"/>
  <c r="AK14" i="28"/>
  <c r="K14" i="28"/>
  <c r="AE14" i="28"/>
  <c r="Q14" i="28"/>
  <c r="AC14" i="28"/>
  <c r="I14" i="28"/>
  <c r="Y14" i="28"/>
  <c r="G14" i="28"/>
  <c r="AM21" i="28"/>
  <c r="AI21" i="28"/>
  <c r="AC21" i="28"/>
  <c r="I21" i="28"/>
  <c r="G21" i="28"/>
  <c r="M21" i="28"/>
  <c r="AE21" i="28"/>
  <c r="Q21" i="28"/>
  <c r="Y21" i="28"/>
  <c r="E234" i="28"/>
  <c r="AC234" i="28"/>
  <c r="AK234" i="28"/>
  <c r="G234" i="28"/>
  <c r="AG234" i="28"/>
  <c r="Q234" i="28"/>
  <c r="K234" i="28"/>
  <c r="Y234" i="28"/>
  <c r="AI234" i="28"/>
  <c r="I234" i="28"/>
  <c r="AK79" i="28"/>
  <c r="G79" i="28"/>
  <c r="E79" i="28"/>
  <c r="Y79" i="28"/>
  <c r="AI79" i="28"/>
  <c r="O79" i="28"/>
  <c r="I79" i="28"/>
  <c r="Q79" i="28"/>
  <c r="AE79" i="28"/>
  <c r="AI252" i="28"/>
  <c r="AK252" i="28"/>
  <c r="E252" i="28"/>
  <c r="G252" i="28"/>
  <c r="AE252" i="28"/>
  <c r="K252" i="28"/>
  <c r="AC252" i="28"/>
  <c r="O252" i="28"/>
  <c r="AG252" i="28"/>
  <c r="Y252" i="28"/>
  <c r="M252" i="28"/>
  <c r="AI338" i="28"/>
  <c r="AK338" i="28"/>
  <c r="E338" i="28"/>
  <c r="AC338" i="28"/>
  <c r="AG338" i="28"/>
  <c r="Q338" i="28"/>
  <c r="AE338" i="28"/>
  <c r="M338" i="28"/>
  <c r="K338" i="28"/>
  <c r="G338" i="28"/>
  <c r="O338" i="28"/>
  <c r="AI295" i="28"/>
  <c r="AK295" i="28"/>
  <c r="M295" i="28"/>
  <c r="AC295" i="28"/>
  <c r="AE295" i="28"/>
  <c r="O295" i="28"/>
  <c r="Y295" i="28"/>
  <c r="E295" i="28"/>
  <c r="Q295" i="28"/>
  <c r="K295" i="28"/>
  <c r="AM192" i="28"/>
  <c r="AI249" i="28"/>
  <c r="AK249" i="28"/>
  <c r="AE249" i="28"/>
  <c r="AC249" i="28"/>
  <c r="Q249" i="28"/>
  <c r="M249" i="28"/>
  <c r="K249" i="28"/>
  <c r="E249" i="28"/>
  <c r="O249" i="28"/>
  <c r="Y249" i="28"/>
  <c r="AM18" i="28"/>
  <c r="AI18" i="28"/>
  <c r="AK18" i="28"/>
  <c r="E18" i="28"/>
  <c r="K18" i="28"/>
  <c r="I18" i="28"/>
  <c r="O18" i="28"/>
  <c r="Q18" i="28"/>
  <c r="Y18" i="28"/>
  <c r="AC18" i="28"/>
  <c r="G18" i="28"/>
  <c r="AG18" i="28"/>
  <c r="AI154" i="28"/>
  <c r="K154" i="28"/>
  <c r="AG154" i="28"/>
  <c r="Q154" i="28"/>
  <c r="AE154" i="28"/>
  <c r="O154" i="28"/>
  <c r="Y154" i="28"/>
  <c r="AK154" i="28"/>
  <c r="AC154" i="28"/>
  <c r="M154" i="28"/>
  <c r="AK32" i="28"/>
  <c r="G32" i="28"/>
  <c r="AE32" i="28"/>
  <c r="AI32" i="28"/>
  <c r="E32" i="28"/>
  <c r="AC32" i="28"/>
  <c r="AG32" i="28"/>
  <c r="I32" i="28"/>
  <c r="Q32" i="28"/>
  <c r="M32" i="28"/>
  <c r="O32" i="28"/>
  <c r="Y32" i="28"/>
  <c r="O223" i="28"/>
  <c r="AK223" i="28"/>
  <c r="AK92" i="28"/>
  <c r="E92" i="28"/>
  <c r="AI92" i="28"/>
  <c r="Y92" i="28"/>
  <c r="AM104" i="28"/>
  <c r="I104" i="28"/>
  <c r="AC104" i="28"/>
  <c r="AE104" i="28"/>
  <c r="AG104" i="28"/>
  <c r="O104" i="28"/>
  <c r="Q104" i="28"/>
  <c r="AM15" i="28"/>
  <c r="K15" i="28"/>
  <c r="Y15" i="28"/>
  <c r="AK17" i="28"/>
  <c r="K17" i="28"/>
  <c r="G17" i="28"/>
  <c r="AE17" i="28"/>
  <c r="Q17" i="28"/>
  <c r="Y17" i="28"/>
  <c r="M17" i="28"/>
  <c r="AI17" i="28"/>
  <c r="O17" i="28"/>
  <c r="AG17" i="28"/>
  <c r="AK20" i="28"/>
  <c r="G20" i="28"/>
  <c r="AE20" i="28"/>
  <c r="E20" i="28"/>
  <c r="Q20" i="28"/>
  <c r="AC20" i="28"/>
  <c r="O20" i="28"/>
  <c r="AG20" i="28"/>
  <c r="K20" i="28"/>
  <c r="AM52" i="28"/>
  <c r="AK52" i="28"/>
  <c r="Q52" i="28"/>
  <c r="K52" i="28"/>
  <c r="AK53" i="28"/>
  <c r="AI53" i="28"/>
  <c r="AK45" i="28"/>
  <c r="G45" i="28"/>
  <c r="AC45" i="28"/>
  <c r="E45" i="28"/>
  <c r="K45" i="28"/>
  <c r="I45" i="28"/>
  <c r="AI45" i="28"/>
  <c r="Y45" i="28"/>
  <c r="AE45" i="28"/>
  <c r="O45" i="28"/>
  <c r="AK54" i="28"/>
  <c r="AK159" i="28"/>
  <c r="AK267" i="28"/>
  <c r="M79" i="28"/>
  <c r="S132" i="28"/>
  <c r="S192" i="28"/>
  <c r="S224" i="28"/>
  <c r="S70" i="28"/>
  <c r="S193" i="28"/>
  <c r="S71" i="28"/>
  <c r="S331" i="28"/>
  <c r="S305" i="28"/>
  <c r="S217" i="28"/>
  <c r="S271" i="28"/>
  <c r="S31" i="28"/>
  <c r="AK169" i="28"/>
  <c r="S339" i="28"/>
  <c r="S280" i="28"/>
  <c r="S229" i="28"/>
  <c r="S209" i="28"/>
  <c r="S313" i="28"/>
  <c r="S130" i="28"/>
  <c r="S302" i="28"/>
  <c r="S86" i="28"/>
  <c r="S297" i="28"/>
  <c r="S88" i="28"/>
  <c r="S247" i="28"/>
  <c r="S207" i="28"/>
  <c r="S185" i="28"/>
  <c r="S234" i="28"/>
  <c r="S46" i="28"/>
  <c r="S179" i="28"/>
  <c r="S141" i="28"/>
  <c r="S57" i="28"/>
  <c r="S65" i="28"/>
  <c r="S68" i="28"/>
  <c r="S282" i="28"/>
  <c r="S32" i="28"/>
  <c r="S91" i="28"/>
  <c r="S55" i="28"/>
  <c r="S60" i="28"/>
  <c r="S295" i="28"/>
  <c r="S37" i="28"/>
  <c r="S83" i="28"/>
  <c r="S265" i="28"/>
  <c r="S18" i="28"/>
  <c r="S154" i="28"/>
  <c r="S317" i="28"/>
  <c r="S72" i="28"/>
  <c r="S289" i="28"/>
  <c r="S194" i="28"/>
  <c r="S169" i="28"/>
  <c r="S38" i="28"/>
  <c r="S101" i="28"/>
  <c r="S79" i="28"/>
  <c r="S286" i="28"/>
  <c r="S171" i="28"/>
  <c r="S51" i="28"/>
  <c r="S244" i="28"/>
  <c r="S235" i="28"/>
  <c r="S211" i="28"/>
  <c r="S292" i="28"/>
  <c r="S40" i="28"/>
  <c r="S226" i="28"/>
  <c r="S266" i="28"/>
  <c r="S140" i="28"/>
  <c r="S269" i="28"/>
  <c r="S259" i="28"/>
  <c r="S314" i="28"/>
  <c r="S24" i="28"/>
  <c r="S92" i="28"/>
  <c r="S250" i="28"/>
  <c r="S177" i="28"/>
  <c r="S82" i="28"/>
  <c r="S237" i="28"/>
  <c r="S19" i="28"/>
  <c r="S17" i="28"/>
  <c r="S87" i="28"/>
  <c r="S273" i="28"/>
  <c r="S238" i="28"/>
  <c r="S136" i="28"/>
  <c r="S303" i="28"/>
  <c r="S153" i="28"/>
  <c r="S95" i="28"/>
  <c r="S53" i="28"/>
  <c r="S36" i="28"/>
  <c r="S45" i="28"/>
  <c r="S222" i="28"/>
  <c r="S200" i="28"/>
  <c r="S35" i="28"/>
  <c r="S264" i="28"/>
  <c r="S178" i="28"/>
  <c r="S50" i="28"/>
  <c r="S201" i="28"/>
  <c r="S261" i="28"/>
  <c r="S103" i="28"/>
  <c r="S104" i="28"/>
  <c r="S15" i="28"/>
  <c r="S16" i="28"/>
  <c r="S138" i="28"/>
  <c r="S142" i="28"/>
  <c r="S85" i="28"/>
  <c r="S180" i="28"/>
  <c r="S332" i="28"/>
  <c r="S66" i="28"/>
  <c r="S41" i="28"/>
  <c r="S62" i="28"/>
  <c r="S20" i="28"/>
  <c r="S252" i="28"/>
  <c r="S155" i="28"/>
  <c r="S129" i="28"/>
  <c r="S197" i="28"/>
  <c r="S159" i="28"/>
  <c r="S54" i="28"/>
  <c r="S73" i="28"/>
  <c r="S27" i="28"/>
  <c r="S102" i="28"/>
  <c r="S14" i="28"/>
  <c r="S205" i="28"/>
  <c r="S63" i="28"/>
  <c r="S241" i="28"/>
  <c r="S30" i="28"/>
  <c r="S221" i="28"/>
  <c r="S220" i="28"/>
  <c r="S52" i="28"/>
  <c r="S299" i="28"/>
  <c r="S69" i="28"/>
  <c r="S58" i="28"/>
  <c r="S94" i="28"/>
  <c r="S25" i="28"/>
  <c r="S42" i="28"/>
  <c r="S338" i="28"/>
  <c r="S278" i="28"/>
  <c r="S333" i="28"/>
  <c r="S134" i="28"/>
  <c r="S150" i="28"/>
  <c r="AI100" i="28"/>
  <c r="AK59" i="28"/>
  <c r="AM343" i="28"/>
  <c r="S334" i="28"/>
  <c r="S318" i="28"/>
  <c r="S245" i="28"/>
  <c r="S21" i="28"/>
  <c r="S166" i="28"/>
  <c r="S267" i="28"/>
  <c r="S28" i="28"/>
  <c r="S80" i="28"/>
  <c r="S321" i="28"/>
  <c r="S90" i="28"/>
  <c r="S64" i="28"/>
  <c r="S203" i="28"/>
  <c r="S97" i="28"/>
  <c r="S337" i="28"/>
  <c r="S214" i="28"/>
  <c r="S248" i="28"/>
  <c r="S133" i="28"/>
  <c r="S186" i="28"/>
  <c r="S196" i="28"/>
  <c r="S294" i="28"/>
  <c r="S26" i="28"/>
  <c r="S342" i="28"/>
  <c r="S144" i="28"/>
  <c r="S324" i="28"/>
  <c r="S77" i="28"/>
  <c r="S78" i="28"/>
  <c r="S33" i="28"/>
  <c r="S176" i="28"/>
  <c r="S100" i="28"/>
  <c r="S39" i="28"/>
  <c r="S255" i="28"/>
  <c r="S328" i="28"/>
  <c r="S319" i="28"/>
  <c r="S156" i="28"/>
  <c r="S189" i="28"/>
  <c r="S74" i="28"/>
  <c r="S34" i="28"/>
  <c r="S210" i="28"/>
  <c r="S99" i="28"/>
  <c r="S22" i="28"/>
  <c r="S157" i="28"/>
  <c r="S151" i="28"/>
  <c r="S343" i="28"/>
  <c r="S47" i="28"/>
  <c r="S81" i="28"/>
  <c r="S223" i="28"/>
  <c r="S184" i="28"/>
  <c r="S44" i="28"/>
  <c r="S75" i="28"/>
  <c r="S23" i="28"/>
  <c r="S29" i="28"/>
  <c r="S84" i="28"/>
  <c r="S98" i="28"/>
  <c r="S143" i="28"/>
  <c r="S89" i="28"/>
  <c r="S249" i="28"/>
  <c r="S59" i="28"/>
  <c r="S61" i="28"/>
  <c r="AI19" i="28"/>
  <c r="AK197" i="28"/>
  <c r="AK247" i="28"/>
  <c r="AK129" i="28"/>
  <c r="AK155" i="28"/>
  <c r="K82" i="28"/>
  <c r="AI87" i="28"/>
  <c r="AK36" i="28"/>
  <c r="AI69" i="28"/>
  <c r="AI68" i="28"/>
  <c r="AI58" i="28"/>
  <c r="AI141" i="28"/>
  <c r="AI24" i="28"/>
  <c r="AI63" i="28"/>
  <c r="AI37" i="28"/>
  <c r="AI81" i="28"/>
  <c r="AK87" i="28"/>
  <c r="AI47" i="28"/>
  <c r="AK69" i="28"/>
  <c r="AK68" i="28"/>
  <c r="AK58" i="28"/>
  <c r="AI38" i="28"/>
  <c r="AK150" i="28"/>
  <c r="AK134" i="28"/>
  <c r="E24" i="28"/>
  <c r="AI95" i="28"/>
  <c r="M19" i="28"/>
  <c r="AI23" i="28"/>
  <c r="J45" i="56"/>
  <c r="AI28" i="28"/>
  <c r="AK289" i="28"/>
  <c r="O46" i="28"/>
  <c r="G241" i="28"/>
  <c r="K241" i="28"/>
  <c r="O39" i="28"/>
  <c r="Y39" i="28"/>
  <c r="E39" i="28"/>
  <c r="K83" i="28"/>
  <c r="E83" i="28"/>
  <c r="AE15" i="28"/>
  <c r="M15" i="28"/>
  <c r="AG15" i="28"/>
  <c r="AI78" i="28"/>
  <c r="AI26" i="28"/>
  <c r="AI177" i="28"/>
  <c r="AI223" i="28"/>
  <c r="AK185" i="28"/>
  <c r="AK318" i="28"/>
  <c r="AK207" i="28"/>
  <c r="AI89" i="28"/>
  <c r="AI44" i="28"/>
  <c r="AK78" i="28"/>
  <c r="AI22" i="28"/>
  <c r="AI104" i="28"/>
  <c r="E66" i="28"/>
  <c r="Q22" i="28"/>
  <c r="I22" i="28"/>
  <c r="AE22" i="28"/>
  <c r="G104" i="28"/>
  <c r="Y104" i="28"/>
  <c r="E104" i="28"/>
  <c r="E241" i="28"/>
  <c r="I39" i="28"/>
  <c r="G83" i="28"/>
  <c r="AE83" i="28"/>
  <c r="O15" i="28"/>
  <c r="G15" i="28"/>
  <c r="AI185" i="28"/>
  <c r="AI52" i="28"/>
  <c r="AI207" i="28"/>
  <c r="AK179" i="28"/>
  <c r="AK297" i="28"/>
  <c r="AK278" i="28"/>
  <c r="AK241" i="28"/>
  <c r="AI83" i="28"/>
  <c r="K101" i="28"/>
  <c r="AI72" i="28"/>
  <c r="AI98" i="28"/>
  <c r="AI20" i="28"/>
  <c r="E38" i="28"/>
  <c r="AK22" i="28"/>
  <c r="AK104" i="28"/>
  <c r="AI15" i="28"/>
  <c r="Y241" i="28"/>
  <c r="O241" i="28"/>
  <c r="AE39" i="28"/>
  <c r="Q39" i="28"/>
  <c r="AG39" i="28"/>
  <c r="Q83" i="28"/>
  <c r="AG83" i="28"/>
  <c r="Y83" i="28"/>
  <c r="Q15" i="28"/>
  <c r="I15" i="28"/>
  <c r="E15" i="28"/>
  <c r="AI66" i="28"/>
  <c r="AK177" i="28"/>
  <c r="AI74" i="28"/>
  <c r="AI88" i="28"/>
  <c r="AI39" i="28"/>
  <c r="E52" i="28"/>
  <c r="AK15" i="28"/>
  <c r="AM82" i="28"/>
  <c r="AM45" i="28"/>
  <c r="AM99" i="28"/>
  <c r="AM35" i="28"/>
  <c r="AK21" i="28"/>
  <c r="AI30" i="28"/>
  <c r="AM103" i="28"/>
  <c r="AM60" i="28"/>
  <c r="AI80" i="28"/>
  <c r="AK30" i="28"/>
  <c r="AK80" i="28"/>
  <c r="AM98" i="28"/>
  <c r="AM252" i="28"/>
  <c r="AI61" i="28"/>
  <c r="AK33" i="28"/>
  <c r="AI51" i="28"/>
  <c r="AI27" i="28"/>
  <c r="AK100" i="28"/>
  <c r="E26" i="28"/>
  <c r="AI59" i="28"/>
  <c r="AI64" i="28"/>
  <c r="AM51" i="28"/>
  <c r="AM157" i="28"/>
  <c r="E21" i="28"/>
  <c r="AM14" i="28"/>
  <c r="AM166" i="28"/>
  <c r="AM62" i="28"/>
  <c r="AI102" i="28"/>
  <c r="AK86" i="28"/>
  <c r="AM27" i="28"/>
  <c r="AM249" i="28"/>
  <c r="AI54" i="28"/>
  <c r="AI86" i="28"/>
  <c r="AM297" i="28"/>
  <c r="AM241" i="28"/>
  <c r="AK205" i="28"/>
  <c r="AM37" i="28"/>
  <c r="AM154" i="28"/>
  <c r="AM95" i="28"/>
  <c r="AM94" i="28"/>
  <c r="AM44" i="28"/>
  <c r="AM169" i="28"/>
  <c r="AM159" i="28"/>
  <c r="AM317" i="28"/>
  <c r="AM102" i="28"/>
  <c r="AM247" i="28"/>
  <c r="AM38" i="28"/>
  <c r="AM46" i="28"/>
  <c r="AM89" i="28"/>
  <c r="AM295" i="28"/>
  <c r="AM197" i="28"/>
  <c r="AM134" i="28"/>
  <c r="AM24" i="28"/>
  <c r="AM177" i="28"/>
  <c r="AM25" i="28"/>
  <c r="AM88" i="28"/>
  <c r="AM101" i="28"/>
  <c r="AM53" i="28"/>
  <c r="AM81" i="28"/>
  <c r="AM299" i="28"/>
  <c r="AM150" i="28"/>
  <c r="AK96" i="28"/>
  <c r="AI96" i="28"/>
  <c r="AM141" i="28"/>
  <c r="AM223" i="28"/>
  <c r="AM66" i="28"/>
  <c r="AM96" i="28"/>
  <c r="AM20" i="28"/>
  <c r="AM334" i="28"/>
  <c r="AM155" i="28"/>
  <c r="AM55" i="28"/>
  <c r="AM234" i="28"/>
  <c r="AM267" i="28"/>
  <c r="AM79" i="28"/>
  <c r="AM28" i="28"/>
  <c r="AM286" i="28"/>
  <c r="AM83" i="28"/>
  <c r="AM333" i="28"/>
  <c r="AM265" i="28"/>
  <c r="AM61" i="28"/>
  <c r="AM73" i="28"/>
  <c r="AM26" i="28"/>
  <c r="AM179" i="28"/>
  <c r="AM77" i="28"/>
  <c r="AM74" i="28"/>
  <c r="AM34" i="28"/>
  <c r="AM261" i="28"/>
  <c r="AM75" i="28"/>
  <c r="AK48" i="28"/>
  <c r="AI48" i="28"/>
  <c r="AM32" i="28"/>
  <c r="AM91" i="28"/>
  <c r="AM84" i="28"/>
  <c r="AM318" i="28"/>
  <c r="AM72" i="28"/>
  <c r="AM245" i="28"/>
  <c r="AM289" i="28"/>
  <c r="AM194" i="28"/>
  <c r="AM207" i="28"/>
  <c r="AM205" i="28"/>
  <c r="AM185" i="28"/>
  <c r="AM63" i="28"/>
  <c r="AM338" i="28"/>
  <c r="AM278" i="28"/>
  <c r="AM129" i="28"/>
  <c r="AM92" i="28"/>
  <c r="AM19" i="28"/>
  <c r="AM17" i="28"/>
  <c r="AM39" i="28"/>
  <c r="AM47" i="28"/>
  <c r="AM50" i="28"/>
  <c r="AM282" i="28"/>
  <c r="AM48" i="28"/>
  <c r="AM29" i="28"/>
  <c r="E63" i="28"/>
  <c r="BB9" i="28" l="1"/>
  <c r="J39" i="56" s="1"/>
  <c r="L10" i="28"/>
  <c r="K18" i="56" s="1"/>
  <c r="J10" i="28"/>
  <c r="K17" i="56" s="1"/>
  <c r="BB10" i="28"/>
  <c r="K39" i="56" s="1"/>
  <c r="AP9" i="28"/>
  <c r="J33" i="56" s="1"/>
  <c r="AP10" i="28"/>
  <c r="K33" i="56" s="1"/>
  <c r="AB9" i="28"/>
  <c r="J26" i="56" s="1"/>
  <c r="F10" i="28"/>
  <c r="K15" i="56" s="1"/>
  <c r="X10" i="28"/>
  <c r="K24" i="56" s="1"/>
  <c r="N10" i="28"/>
  <c r="K19" i="56" s="1"/>
  <c r="AB10" i="28"/>
  <c r="K26" i="56" s="1"/>
  <c r="H10" i="28"/>
  <c r="K16" i="56" s="1"/>
  <c r="AD10" i="28"/>
  <c r="K27" i="56" s="1"/>
  <c r="P10" i="28"/>
  <c r="K20" i="56" s="1"/>
  <c r="AF10" i="28"/>
  <c r="K28" i="56" s="1"/>
  <c r="L9" i="28"/>
  <c r="J18" i="56" s="1"/>
  <c r="D10" i="28"/>
  <c r="K14" i="56" s="1"/>
  <c r="X9" i="28"/>
  <c r="J24" i="56" s="1"/>
  <c r="P9" i="28"/>
  <c r="J20" i="56" s="1"/>
  <c r="F9" i="28"/>
  <c r="J15" i="56" s="1"/>
  <c r="H9" i="28"/>
  <c r="J16" i="56" s="1"/>
  <c r="R10" i="28"/>
  <c r="K21" i="56" s="1"/>
  <c r="R9" i="28"/>
  <c r="N9" i="28"/>
  <c r="J19" i="56" s="1"/>
  <c r="AH10" i="28"/>
  <c r="K29" i="56" s="1"/>
  <c r="J9" i="28"/>
  <c r="J17" i="56" s="1"/>
  <c r="AD9" i="28"/>
  <c r="J27" i="56" s="1"/>
  <c r="AF9" i="28"/>
  <c r="J28" i="56" s="1"/>
  <c r="AJ10" i="28"/>
  <c r="K30" i="56" s="1"/>
  <c r="D9" i="28"/>
  <c r="J14" i="56" s="1"/>
  <c r="AH9" i="28"/>
  <c r="J29" i="56" s="1"/>
  <c r="AJ9" i="28"/>
  <c r="J30" i="56" s="1"/>
  <c r="AL9" i="28"/>
  <c r="J31" i="56" s="1"/>
  <c r="AL10" i="28"/>
  <c r="K31" i="56" s="1"/>
  <c r="M15" i="56" l="1"/>
  <c r="M18" i="56"/>
  <c r="M17" i="56"/>
  <c r="M39" i="56"/>
  <c r="M14" i="56"/>
  <c r="BB11" i="28"/>
  <c r="M16" i="56"/>
  <c r="M24" i="56"/>
  <c r="L11" i="28"/>
  <c r="F11" i="28"/>
  <c r="AP11" i="28"/>
  <c r="M26" i="56"/>
  <c r="M20" i="56"/>
  <c r="P11" i="28"/>
  <c r="AB11" i="28"/>
  <c r="M28" i="56"/>
  <c r="M33" i="56"/>
  <c r="M19" i="56"/>
  <c r="J11" i="28"/>
  <c r="H11" i="28"/>
  <c r="X11" i="28"/>
  <c r="M27" i="56"/>
  <c r="N11" i="28"/>
  <c r="M29" i="56"/>
  <c r="J21" i="56"/>
  <c r="M21" i="56" s="1"/>
  <c r="R11" i="28"/>
  <c r="AD11" i="28"/>
  <c r="AF11" i="28"/>
  <c r="D11" i="28"/>
  <c r="M30" i="56"/>
  <c r="AJ11" i="28"/>
  <c r="M31" i="56"/>
  <c r="AH11" i="28"/>
  <c r="AL11" i="28"/>
  <c r="T28" i="56" l="1"/>
  <c r="T17" i="56"/>
  <c r="T27" i="56"/>
  <c r="T33" i="56"/>
  <c r="T31" i="56"/>
  <c r="T24" i="56"/>
  <c r="T30" i="56"/>
  <c r="T19" i="56"/>
  <c r="T36" i="56"/>
  <c r="T41" i="56"/>
  <c r="T43" i="56"/>
  <c r="T21" i="56"/>
  <c r="T40" i="56"/>
  <c r="T18" i="56"/>
  <c r="T32" i="56"/>
  <c r="T16" i="56"/>
  <c r="T14" i="56"/>
  <c r="T37" i="56"/>
  <c r="T23" i="56"/>
  <c r="T20" i="56"/>
  <c r="T22" i="56"/>
  <c r="T34" i="56"/>
  <c r="T38" i="56"/>
  <c r="T26" i="56"/>
  <c r="T15" i="56"/>
  <c r="T35" i="56"/>
  <c r="T25" i="56"/>
  <c r="T29" i="56"/>
  <c r="T42" i="56"/>
  <c r="T39" i="56"/>
  <c r="N39" i="56" l="1"/>
  <c r="N33" i="56"/>
  <c r="N26" i="56"/>
  <c r="N14" i="56"/>
  <c r="N24" i="56"/>
  <c r="N21" i="56"/>
  <c r="N28" i="56"/>
  <c r="N30" i="56"/>
  <c r="N27" i="56"/>
  <c r="N29" i="56"/>
  <c r="N20" i="56"/>
  <c r="N16" i="56"/>
  <c r="N31" i="56"/>
  <c r="N18" i="56"/>
  <c r="N17" i="56"/>
  <c r="N19" i="56"/>
  <c r="N15" i="56"/>
</calcChain>
</file>

<file path=xl/comments1.xml><?xml version="1.0" encoding="utf-8"?>
<comments xmlns="http://schemas.openxmlformats.org/spreadsheetml/2006/main">
  <authors>
    <author>Gustavo</author>
  </authors>
  <commentList>
    <comment ref="T11" authorId="0" shapeId="0">
      <text>
        <r>
          <rPr>
            <b/>
            <sz val="9"/>
            <color indexed="81"/>
            <rFont val="Tahoma"/>
            <family val="2"/>
          </rPr>
          <t>Gustavo:</t>
        </r>
        <r>
          <rPr>
            <sz val="9"/>
            <color indexed="81"/>
            <rFont val="Tahoma"/>
            <family val="2"/>
          </rPr>
          <t xml:space="preserve">
Experiencia específica
</t>
        </r>
      </text>
    </comment>
    <comment ref="T33" authorId="0" shapeId="0">
      <text>
        <r>
          <rPr>
            <b/>
            <sz val="9"/>
            <color indexed="81"/>
            <rFont val="Tahoma"/>
            <family val="2"/>
          </rPr>
          <t>Gustavo:</t>
        </r>
        <r>
          <rPr>
            <sz val="9"/>
            <color indexed="81"/>
            <rFont val="Tahoma"/>
            <family val="2"/>
          </rPr>
          <t xml:space="preserve">
Experiencia específica
</t>
        </r>
      </text>
    </comment>
    <comment ref="T143" authorId="0" shapeId="0">
      <text>
        <r>
          <rPr>
            <b/>
            <sz val="9"/>
            <color indexed="81"/>
            <rFont val="Tahoma"/>
            <family val="2"/>
          </rPr>
          <t>Gustavo:</t>
        </r>
        <r>
          <rPr>
            <sz val="9"/>
            <color indexed="81"/>
            <rFont val="Tahoma"/>
            <family val="2"/>
          </rPr>
          <t xml:space="preserve">
Experiencia específica
</t>
        </r>
      </text>
    </comment>
    <comment ref="T165" authorId="0" shapeId="0">
      <text>
        <r>
          <rPr>
            <b/>
            <sz val="9"/>
            <color indexed="81"/>
            <rFont val="Tahoma"/>
            <family val="2"/>
          </rPr>
          <t>Gustavo:</t>
        </r>
        <r>
          <rPr>
            <sz val="9"/>
            <color indexed="81"/>
            <rFont val="Tahoma"/>
            <family val="2"/>
          </rPr>
          <t xml:space="preserve">
Experiencia específica
</t>
        </r>
      </text>
    </comment>
    <comment ref="T187" authorId="0" shapeId="0">
      <text>
        <r>
          <rPr>
            <b/>
            <sz val="9"/>
            <color indexed="81"/>
            <rFont val="Tahoma"/>
            <family val="2"/>
          </rPr>
          <t>Gustavo:</t>
        </r>
        <r>
          <rPr>
            <sz val="9"/>
            <color indexed="81"/>
            <rFont val="Tahoma"/>
            <family val="2"/>
          </rPr>
          <t xml:space="preserve">
Experiencia específica
</t>
        </r>
      </text>
    </comment>
    <comment ref="T209" authorId="0" shapeId="0">
      <text>
        <r>
          <rPr>
            <b/>
            <sz val="9"/>
            <color indexed="81"/>
            <rFont val="Tahoma"/>
            <family val="2"/>
          </rPr>
          <t>Gustavo:</t>
        </r>
        <r>
          <rPr>
            <sz val="9"/>
            <color indexed="81"/>
            <rFont val="Tahoma"/>
            <family val="2"/>
          </rPr>
          <t xml:space="preserve">
Experiencia específica
</t>
        </r>
      </text>
    </comment>
    <comment ref="T231" authorId="0" shapeId="0">
      <text>
        <r>
          <rPr>
            <b/>
            <sz val="9"/>
            <color indexed="81"/>
            <rFont val="Tahoma"/>
            <family val="2"/>
          </rPr>
          <t>Gustavo:</t>
        </r>
        <r>
          <rPr>
            <sz val="9"/>
            <color indexed="81"/>
            <rFont val="Tahoma"/>
            <family val="2"/>
          </rPr>
          <t xml:space="preserve">
Experiencia específica
</t>
        </r>
      </text>
    </comment>
    <comment ref="T253" authorId="0" shapeId="0">
      <text>
        <r>
          <rPr>
            <b/>
            <sz val="9"/>
            <color indexed="81"/>
            <rFont val="Tahoma"/>
            <family val="2"/>
          </rPr>
          <t>Gustavo:</t>
        </r>
        <r>
          <rPr>
            <sz val="9"/>
            <color indexed="81"/>
            <rFont val="Tahoma"/>
            <family val="2"/>
          </rPr>
          <t xml:space="preserve">
Experiencia específica
</t>
        </r>
      </text>
    </comment>
    <comment ref="T275" authorId="0" shapeId="0">
      <text>
        <r>
          <rPr>
            <b/>
            <sz val="9"/>
            <color indexed="81"/>
            <rFont val="Tahoma"/>
            <family val="2"/>
          </rPr>
          <t>Gustavo:</t>
        </r>
        <r>
          <rPr>
            <sz val="9"/>
            <color indexed="81"/>
            <rFont val="Tahoma"/>
            <family val="2"/>
          </rPr>
          <t xml:space="preserve">
Experiencia específica
</t>
        </r>
      </text>
    </comment>
    <comment ref="T297" authorId="0" shapeId="0">
      <text>
        <r>
          <rPr>
            <b/>
            <sz val="9"/>
            <color indexed="81"/>
            <rFont val="Tahoma"/>
            <family val="2"/>
          </rPr>
          <t>Gustavo:</t>
        </r>
        <r>
          <rPr>
            <sz val="9"/>
            <color indexed="81"/>
            <rFont val="Tahoma"/>
            <family val="2"/>
          </rPr>
          <t xml:space="preserve">
Experiencia específica
</t>
        </r>
      </text>
    </comment>
    <comment ref="T319" authorId="0" shapeId="0">
      <text>
        <r>
          <rPr>
            <b/>
            <sz val="9"/>
            <color indexed="81"/>
            <rFont val="Tahoma"/>
            <family val="2"/>
          </rPr>
          <t>Gustavo:</t>
        </r>
        <r>
          <rPr>
            <sz val="9"/>
            <color indexed="81"/>
            <rFont val="Tahoma"/>
            <family val="2"/>
          </rPr>
          <t xml:space="preserve">
Experiencia específica
</t>
        </r>
      </text>
    </comment>
    <comment ref="T341" authorId="0" shapeId="0">
      <text>
        <r>
          <rPr>
            <b/>
            <sz val="9"/>
            <color indexed="81"/>
            <rFont val="Tahoma"/>
            <family val="2"/>
          </rPr>
          <t>Gustavo:</t>
        </r>
        <r>
          <rPr>
            <sz val="9"/>
            <color indexed="81"/>
            <rFont val="Tahoma"/>
            <family val="2"/>
          </rPr>
          <t xml:space="preserve">
Experiencia específica
</t>
        </r>
      </text>
    </comment>
    <comment ref="T363" authorId="0" shapeId="0">
      <text>
        <r>
          <rPr>
            <b/>
            <sz val="9"/>
            <color indexed="81"/>
            <rFont val="Tahoma"/>
            <family val="2"/>
          </rPr>
          <t>Gustavo:</t>
        </r>
        <r>
          <rPr>
            <sz val="9"/>
            <color indexed="81"/>
            <rFont val="Tahoma"/>
            <family val="2"/>
          </rPr>
          <t xml:space="preserve">
Experiencia específica
</t>
        </r>
      </text>
    </comment>
    <comment ref="T385" authorId="0" shapeId="0">
      <text>
        <r>
          <rPr>
            <b/>
            <sz val="9"/>
            <color indexed="81"/>
            <rFont val="Tahoma"/>
            <family val="2"/>
          </rPr>
          <t>Gustavo:</t>
        </r>
        <r>
          <rPr>
            <sz val="9"/>
            <color indexed="81"/>
            <rFont val="Tahoma"/>
            <family val="2"/>
          </rPr>
          <t xml:space="preserve">
Experiencia específica
</t>
        </r>
      </text>
    </comment>
    <comment ref="T407" authorId="0" shapeId="0">
      <text>
        <r>
          <rPr>
            <b/>
            <sz val="9"/>
            <color indexed="81"/>
            <rFont val="Tahoma"/>
            <family val="2"/>
          </rPr>
          <t>Gustavo:</t>
        </r>
        <r>
          <rPr>
            <sz val="9"/>
            <color indexed="81"/>
            <rFont val="Tahoma"/>
            <family val="2"/>
          </rPr>
          <t xml:space="preserve">
Experiencia específica
</t>
        </r>
      </text>
    </comment>
    <comment ref="T429" authorId="0" shapeId="0">
      <text>
        <r>
          <rPr>
            <b/>
            <sz val="9"/>
            <color indexed="81"/>
            <rFont val="Tahoma"/>
            <family val="2"/>
          </rPr>
          <t>Gustavo:</t>
        </r>
        <r>
          <rPr>
            <sz val="9"/>
            <color indexed="81"/>
            <rFont val="Tahoma"/>
            <family val="2"/>
          </rPr>
          <t xml:space="preserve">
Experiencia específica
</t>
        </r>
      </text>
    </comment>
    <comment ref="T451" authorId="0" shapeId="0">
      <text>
        <r>
          <rPr>
            <b/>
            <sz val="9"/>
            <color indexed="81"/>
            <rFont val="Tahoma"/>
            <family val="2"/>
          </rPr>
          <t>Gustavo:</t>
        </r>
        <r>
          <rPr>
            <sz val="9"/>
            <color indexed="81"/>
            <rFont val="Tahoma"/>
            <family val="2"/>
          </rPr>
          <t xml:space="preserve">
Experiencia específica
</t>
        </r>
      </text>
    </comment>
    <comment ref="T473" authorId="0" shapeId="0">
      <text>
        <r>
          <rPr>
            <b/>
            <sz val="9"/>
            <color indexed="81"/>
            <rFont val="Tahoma"/>
            <family val="2"/>
          </rPr>
          <t>Gustavo:</t>
        </r>
        <r>
          <rPr>
            <sz val="9"/>
            <color indexed="81"/>
            <rFont val="Tahoma"/>
            <family val="2"/>
          </rPr>
          <t xml:space="preserve">
Experiencia específica
</t>
        </r>
      </text>
    </comment>
    <comment ref="T495" authorId="0" shapeId="0">
      <text>
        <r>
          <rPr>
            <b/>
            <sz val="9"/>
            <color indexed="81"/>
            <rFont val="Tahoma"/>
            <family val="2"/>
          </rPr>
          <t>Gustavo:</t>
        </r>
        <r>
          <rPr>
            <sz val="9"/>
            <color indexed="81"/>
            <rFont val="Tahoma"/>
            <family val="2"/>
          </rPr>
          <t xml:space="preserve">
Experiencia específica
</t>
        </r>
      </text>
    </comment>
    <comment ref="T517" authorId="0" shapeId="0">
      <text>
        <r>
          <rPr>
            <b/>
            <sz val="9"/>
            <color indexed="81"/>
            <rFont val="Tahoma"/>
            <family val="2"/>
          </rPr>
          <t>Gustavo:</t>
        </r>
        <r>
          <rPr>
            <sz val="9"/>
            <color indexed="81"/>
            <rFont val="Tahoma"/>
            <family val="2"/>
          </rPr>
          <t xml:space="preserve">
Experiencia específica
</t>
        </r>
      </text>
    </comment>
    <comment ref="T539" authorId="0" shapeId="0">
      <text>
        <r>
          <rPr>
            <b/>
            <sz val="9"/>
            <color indexed="81"/>
            <rFont val="Tahoma"/>
            <family val="2"/>
          </rPr>
          <t>Gustavo:</t>
        </r>
        <r>
          <rPr>
            <sz val="9"/>
            <color indexed="81"/>
            <rFont val="Tahoma"/>
            <family val="2"/>
          </rPr>
          <t xml:space="preserve">
Experiencia específica
</t>
        </r>
      </text>
    </comment>
    <comment ref="T561" authorId="0" shapeId="0">
      <text>
        <r>
          <rPr>
            <b/>
            <sz val="9"/>
            <color indexed="81"/>
            <rFont val="Tahoma"/>
            <family val="2"/>
          </rPr>
          <t>Gustavo:</t>
        </r>
        <r>
          <rPr>
            <sz val="9"/>
            <color indexed="81"/>
            <rFont val="Tahoma"/>
            <family val="2"/>
          </rPr>
          <t xml:space="preserve">
Experiencia específica
</t>
        </r>
      </text>
    </comment>
    <comment ref="T583" authorId="0" shapeId="0">
      <text>
        <r>
          <rPr>
            <b/>
            <sz val="9"/>
            <color indexed="81"/>
            <rFont val="Tahoma"/>
            <family val="2"/>
          </rPr>
          <t>Gustavo:</t>
        </r>
        <r>
          <rPr>
            <sz val="9"/>
            <color indexed="81"/>
            <rFont val="Tahoma"/>
            <family val="2"/>
          </rPr>
          <t xml:space="preserve">
Experiencia específica
</t>
        </r>
      </text>
    </comment>
    <comment ref="T605" authorId="0" shapeId="0">
      <text>
        <r>
          <rPr>
            <b/>
            <sz val="9"/>
            <color indexed="81"/>
            <rFont val="Tahoma"/>
            <family val="2"/>
          </rPr>
          <t>Gustavo:</t>
        </r>
        <r>
          <rPr>
            <sz val="9"/>
            <color indexed="81"/>
            <rFont val="Tahoma"/>
            <family val="2"/>
          </rPr>
          <t xml:space="preserve">
Experiencia específica
</t>
        </r>
      </text>
    </comment>
    <comment ref="T627" authorId="0" shapeId="0">
      <text>
        <r>
          <rPr>
            <b/>
            <sz val="9"/>
            <color indexed="81"/>
            <rFont val="Tahoma"/>
            <family val="2"/>
          </rPr>
          <t>Gustavo:</t>
        </r>
        <r>
          <rPr>
            <sz val="9"/>
            <color indexed="81"/>
            <rFont val="Tahoma"/>
            <family val="2"/>
          </rPr>
          <t xml:space="preserve">
Experiencia específica
</t>
        </r>
      </text>
    </comment>
    <comment ref="T649" authorId="0" shapeId="0">
      <text>
        <r>
          <rPr>
            <b/>
            <sz val="9"/>
            <color indexed="81"/>
            <rFont val="Tahoma"/>
            <family val="2"/>
          </rPr>
          <t>Gustavo:</t>
        </r>
        <r>
          <rPr>
            <sz val="9"/>
            <color indexed="81"/>
            <rFont val="Tahoma"/>
            <family val="2"/>
          </rPr>
          <t xml:space="preserve">
Experiencia específica
</t>
        </r>
      </text>
    </comment>
  </commentList>
</comments>
</file>

<file path=xl/comments2.xml><?xml version="1.0" encoding="utf-8"?>
<comments xmlns="http://schemas.openxmlformats.org/spreadsheetml/2006/main">
  <authors>
    <author/>
  </authors>
  <commentList>
    <comment ref="C116" authorId="0" shapeId="0">
      <text>
        <r>
          <rPr>
            <sz val="10"/>
            <color rgb="FF000000"/>
            <rFont val="Arial"/>
            <family val="2"/>
          </rPr>
          <t>======
ID#AAAALOHwopk
Users    (2020-12-12 00:07:19)
falta pintura epoxica para consultorio y pintura con plomo para densimetro.</t>
        </r>
      </text>
    </comment>
    <comment ref="L116" authorId="0" shapeId="0">
      <text>
        <r>
          <rPr>
            <sz val="10"/>
            <color rgb="FF000000"/>
            <rFont val="Arial"/>
            <family val="2"/>
          </rPr>
          <t>======
ID#AAAALOHwopk
Users    (2020-12-12 00:07:19)
falta pintura epoxica para consultorio y pintura con plomo para densimetro.</t>
        </r>
      </text>
    </comment>
    <comment ref="AC116" authorId="0" shapeId="0">
      <text>
        <r>
          <rPr>
            <sz val="10"/>
            <color rgb="FF000000"/>
            <rFont val="Arial"/>
            <family val="2"/>
          </rPr>
          <t>======
ID#AAAALOHwopk
Users    (2020-12-12 00:07:19)
falta pintura epoxica para consultorio y pintura con plomo para densimetro.</t>
        </r>
      </text>
    </comment>
    <comment ref="AT116" authorId="0" shapeId="0">
      <text>
        <r>
          <rPr>
            <sz val="10"/>
            <color rgb="FF000000"/>
            <rFont val="Arial"/>
            <family val="2"/>
          </rPr>
          <t>======
ID#AAAALOHwopk
Users    (2020-12-12 00:07:19)
falta pintura epoxica para consultorio y pintura con plomo para densimetro.</t>
        </r>
      </text>
    </comment>
    <comment ref="BK116" authorId="0" shapeId="0">
      <text>
        <r>
          <rPr>
            <sz val="10"/>
            <color rgb="FF000000"/>
            <rFont val="Arial"/>
            <family val="2"/>
          </rPr>
          <t>======
ID#AAAALOHwopk
Users    (2020-12-12 00:07:19)
falta pintura epoxica para consultorio y pintura con plomo para densimetro.</t>
        </r>
      </text>
    </comment>
    <comment ref="CB116" authorId="0" shapeId="0">
      <text>
        <r>
          <rPr>
            <sz val="10"/>
            <color rgb="FF000000"/>
            <rFont val="Arial"/>
            <family val="2"/>
          </rPr>
          <t>======
ID#AAAALOHwopk
Users    (2020-12-12 00:07:19)
falta pintura epoxica para consultorio y pintura con plomo para densimetro.</t>
        </r>
      </text>
    </comment>
    <comment ref="CS116" authorId="0" shapeId="0">
      <text>
        <r>
          <rPr>
            <sz val="10"/>
            <color rgb="FF000000"/>
            <rFont val="Arial"/>
            <family val="2"/>
          </rPr>
          <t>======
ID#AAAALOHwopk
Users    (2020-12-12 00:07:19)
falta pintura epoxica para consultorio y pintura con plomo para densimetro.</t>
        </r>
      </text>
    </comment>
    <comment ref="DJ116" authorId="0" shapeId="0">
      <text>
        <r>
          <rPr>
            <sz val="10"/>
            <color rgb="FF000000"/>
            <rFont val="Arial"/>
            <family val="2"/>
          </rPr>
          <t>======
ID#AAAALOHwopk
Users    (2020-12-12 00:07:19)
falta pintura epoxica para consultorio y pintura con plomo para densimetro.</t>
        </r>
      </text>
    </comment>
    <comment ref="EA116" authorId="0" shapeId="0">
      <text>
        <r>
          <rPr>
            <sz val="10"/>
            <color rgb="FF000000"/>
            <rFont val="Arial"/>
            <family val="2"/>
          </rPr>
          <t>======
ID#AAAALOHwopk
Users    (2020-12-12 00:07:19)
falta pintura epoxica para consultorio y pintura con plomo para densimetro.</t>
        </r>
      </text>
    </comment>
    <comment ref="FI116" authorId="0" shapeId="0">
      <text>
        <r>
          <rPr>
            <sz val="10"/>
            <color rgb="FF000000"/>
            <rFont val="Arial"/>
            <family val="2"/>
          </rPr>
          <t>======
ID#AAAALOHwopk
Users    (2020-12-12 00:07:19)
falta pintura epoxica para consultorio y pintura con plomo para densimetro.</t>
        </r>
      </text>
    </comment>
    <comment ref="FZ116" authorId="0" shapeId="0">
      <text>
        <r>
          <rPr>
            <sz val="10"/>
            <color rgb="FF000000"/>
            <rFont val="Arial"/>
            <family val="2"/>
          </rPr>
          <t>======
ID#AAAALOHwopk
Users    (2020-12-12 00:07:19)
falta pintura epoxica para consultorio y pintura con plomo para densimetro.</t>
        </r>
      </text>
    </comment>
    <comment ref="HH116" authorId="0" shapeId="0">
      <text>
        <r>
          <rPr>
            <sz val="10"/>
            <color rgb="FF000000"/>
            <rFont val="Arial"/>
            <family val="2"/>
          </rPr>
          <t>======
ID#AAAALOHwopk
Users    (2020-12-12 00:07:19)
falta pintura epoxica para consultorio y pintura con plomo para densimetro.</t>
        </r>
      </text>
    </comment>
    <comment ref="HY116" authorId="0" shapeId="0">
      <text>
        <r>
          <rPr>
            <sz val="10"/>
            <color rgb="FF000000"/>
            <rFont val="Arial"/>
            <family val="2"/>
          </rPr>
          <t>======
ID#AAAALOHwopk
Users    (2020-12-12 00:07:19)
falta pintura epoxica para consultorio y pintura con plomo para densimetro.</t>
        </r>
      </text>
    </comment>
    <comment ref="IP116" authorId="0" shapeId="0">
      <text>
        <r>
          <rPr>
            <sz val="10"/>
            <color rgb="FF000000"/>
            <rFont val="Arial"/>
            <family val="2"/>
          </rPr>
          <t>======
ID#AAAALOHwopk
Users    (2020-12-12 00:07:19)
falta pintura epoxica para consultorio y pintura con plomo para densimetro.</t>
        </r>
      </text>
    </comment>
    <comment ref="JG116" authorId="0" shapeId="0">
      <text>
        <r>
          <rPr>
            <sz val="10"/>
            <color rgb="FF000000"/>
            <rFont val="Arial"/>
            <family val="2"/>
          </rPr>
          <t>======
ID#AAAALOHwopk
Users    (2020-12-12 00:07:19)
falta pintura epoxica para consultorio y pintura con plomo para densimetro.</t>
        </r>
      </text>
    </comment>
    <comment ref="JX116" authorId="0" shapeId="0">
      <text>
        <r>
          <rPr>
            <sz val="10"/>
            <color rgb="FF000000"/>
            <rFont val="Arial"/>
            <family val="2"/>
          </rPr>
          <t>======
ID#AAAALOHwopk
Users    (2020-12-12 00:07:19)
falta pintura epoxica para consultorio y pintura con plomo para densimetro.</t>
        </r>
      </text>
    </comment>
    <comment ref="KO116" authorId="0" shapeId="0">
      <text>
        <r>
          <rPr>
            <sz val="10"/>
            <color rgb="FF000000"/>
            <rFont val="Arial"/>
            <family val="2"/>
          </rPr>
          <t>======
ID#AAAALOHwopk
Users    (2020-12-12 00:07:19)
falta pintura epoxica para consultorio y pintura con plomo para densimetro.</t>
        </r>
      </text>
    </comment>
    <comment ref="LF116" authorId="0" shapeId="0">
      <text>
        <r>
          <rPr>
            <sz val="10"/>
            <color rgb="FF000000"/>
            <rFont val="Arial"/>
            <family val="2"/>
          </rPr>
          <t>======
ID#AAAALOHwopk
Users    (2020-12-12 00:07:19)
falta pintura epoxica para consultorio y pintura con plomo para densimetro.</t>
        </r>
      </text>
    </comment>
    <comment ref="LW116" authorId="0" shapeId="0">
      <text>
        <r>
          <rPr>
            <sz val="10"/>
            <color rgb="FF000000"/>
            <rFont val="Arial"/>
            <family val="2"/>
          </rPr>
          <t>======
ID#AAAALOHwopk
Users    (2020-12-12 00:07:19)
falta pintura epoxica para consultorio y pintura con plomo para densimetro.</t>
        </r>
      </text>
    </comment>
    <comment ref="MN116" authorId="0" shapeId="0">
      <text>
        <r>
          <rPr>
            <sz val="10"/>
            <color rgb="FF000000"/>
            <rFont val="Arial"/>
            <family val="2"/>
          </rPr>
          <t>======
ID#AAAALOHwopk
Users    (2020-12-12 00:07:19)
falta pintura epoxica para consultorio y pintura con plomo para densimetro.</t>
        </r>
      </text>
    </comment>
    <comment ref="NE116" authorId="0" shapeId="0">
      <text>
        <r>
          <rPr>
            <sz val="10"/>
            <color rgb="FF000000"/>
            <rFont val="Arial"/>
            <family val="2"/>
          </rPr>
          <t>======
ID#AAAALOHwopk
Users    (2020-12-12 00:07:19)
falta pintura epoxica para consultorio y pintura con plomo para densimetro.</t>
        </r>
      </text>
    </comment>
    <comment ref="NV116" authorId="0" shapeId="0">
      <text>
        <r>
          <rPr>
            <sz val="10"/>
            <color rgb="FF000000"/>
            <rFont val="Arial"/>
            <family val="2"/>
          </rPr>
          <t>======
ID#AAAALOHwopk
Users    (2020-12-12 00:07:19)
falta pintura epoxica para consultorio y pintura con plomo para densimetro.</t>
        </r>
      </text>
    </comment>
    <comment ref="OM116" authorId="0" shapeId="0">
      <text>
        <r>
          <rPr>
            <sz val="10"/>
            <color rgb="FF000000"/>
            <rFont val="Arial"/>
            <family val="2"/>
          </rPr>
          <t>======
ID#AAAALOHwopk
Users    (2020-12-12 00:07:19)
falta pintura epoxica para consultorio y pintura con plomo para densimetro.</t>
        </r>
      </text>
    </comment>
    <comment ref="PD116" authorId="0" shapeId="0">
      <text>
        <r>
          <rPr>
            <sz val="10"/>
            <color rgb="FF000000"/>
            <rFont val="Arial"/>
            <family val="2"/>
          </rPr>
          <t>======
ID#AAAALOHwopk
Users    (2020-12-12 00:07:19)
falta pintura epoxica para consultorio y pintura con plomo para densimetro.</t>
        </r>
      </text>
    </comment>
    <comment ref="QL116" authorId="0" shapeId="0">
      <text>
        <r>
          <rPr>
            <sz val="10"/>
            <color rgb="FF000000"/>
            <rFont val="Arial"/>
            <family val="2"/>
          </rPr>
          <t>======
ID#AAAALOHwopk
Users    (2020-12-12 00:07:19)
falta pintura epoxica para consultorio y pintura con plomo para densimetro.</t>
        </r>
      </text>
    </comment>
  </commentList>
</comments>
</file>

<file path=xl/comments3.xml><?xml version="1.0" encoding="utf-8"?>
<comments xmlns="http://schemas.openxmlformats.org/spreadsheetml/2006/main">
  <authors>
    <author>Gustavo</author>
  </authors>
  <commentList>
    <comment ref="B4" authorId="0" shapeId="0">
      <text>
        <r>
          <rPr>
            <b/>
            <sz val="14"/>
            <color indexed="81"/>
            <rFont val="Tahoma"/>
            <family val="2"/>
          </rPr>
          <t>IR = Z1</t>
        </r>
      </text>
    </comment>
    <comment ref="B5" authorId="0" shapeId="0">
      <text>
        <r>
          <rPr>
            <b/>
            <sz val="14"/>
            <color indexed="81"/>
            <rFont val="Tahoma"/>
            <family val="2"/>
          </rPr>
          <t>IRES = Z2</t>
        </r>
      </text>
    </comment>
  </commentList>
</comments>
</file>

<file path=xl/comments4.xml><?xml version="1.0" encoding="utf-8"?>
<comments xmlns="http://schemas.openxmlformats.org/spreadsheetml/2006/main">
  <authors>
    <author>Gustavo</author>
  </authors>
  <commentList>
    <comment ref="D8" authorId="0" shapeId="0">
      <text>
        <r>
          <rPr>
            <b/>
            <sz val="9"/>
            <color indexed="81"/>
            <rFont val="Tahoma"/>
            <family val="2"/>
          </rPr>
          <t>Fecha de la TRM</t>
        </r>
      </text>
    </comment>
  </commentList>
</comments>
</file>

<file path=xl/sharedStrings.xml><?xml version="1.0" encoding="utf-8"?>
<sst xmlns="http://schemas.openxmlformats.org/spreadsheetml/2006/main" count="33730" uniqueCount="1410">
  <si>
    <t>EN PESOS</t>
  </si>
  <si>
    <t>EN SMMLV</t>
  </si>
  <si>
    <t>TOTAL</t>
  </si>
  <si>
    <t>OFERENTE</t>
  </si>
  <si>
    <t>UNIVERSIDAD DE ANTIOQUIA</t>
  </si>
  <si>
    <t>ACTIVO CORRIENTE</t>
  </si>
  <si>
    <t>PASIVO CORRIENTE</t>
  </si>
  <si>
    <t>INDICADOR 1</t>
  </si>
  <si>
    <t>INDICADOR 2</t>
  </si>
  <si>
    <t>PASIVO TOTAL</t>
  </si>
  <si>
    <t>ACTIVO TOTAL</t>
  </si>
  <si>
    <t>PROPONENTE</t>
  </si>
  <si>
    <t>Numeral</t>
  </si>
  <si>
    <t>OBSERVACIONES</t>
  </si>
  <si>
    <t>Item</t>
  </si>
  <si>
    <t>N° DEL CONSECUTIVO DEL REPORTE DEL CONTRATO EJECUTADO EN EL RUP (1)</t>
  </si>
  <si>
    <t>N° de Folio en el RUP (2)</t>
  </si>
  <si>
    <t>CONTRATO (3)</t>
  </si>
  <si>
    <t>CONTRATANTE (4)</t>
  </si>
  <si>
    <t>EN SMMLV (5)</t>
  </si>
  <si>
    <t>FORMA DE
EJECUCIÓN (6)</t>
  </si>
  <si>
    <t>% de Participación (7)</t>
  </si>
  <si>
    <t>TOTAL EXPERIENCIA ESPECÍFICA EN SMMLV</t>
  </si>
  <si>
    <t>LISTADO DE OFERENTES</t>
  </si>
  <si>
    <t>INDICE SUMATORIA CONTRATOS/PRESUPUESTO OFICIAL</t>
  </si>
  <si>
    <t>NRO</t>
  </si>
  <si>
    <t>Presupuesto Total</t>
  </si>
  <si>
    <t>TRM día siguiente</t>
  </si>
  <si>
    <t>ORDEN</t>
  </si>
  <si>
    <t>Nro</t>
  </si>
  <si>
    <t>NOMBRE OFERENTE</t>
  </si>
  <si>
    <t>PROPONENTES</t>
  </si>
  <si>
    <t>PRESUPUESTO OFICIAL</t>
  </si>
  <si>
    <t>OBSERVACIONES CON RESPECTO A PROPUESTA ECONÓMICA</t>
  </si>
  <si>
    <t>N°</t>
  </si>
  <si>
    <t>NIT/CC</t>
  </si>
  <si>
    <t>REPRESENTANTE LEGAL</t>
  </si>
  <si>
    <t>COSTO TOTAL CON IVA</t>
  </si>
  <si>
    <t>NIT O CÉDULA</t>
  </si>
  <si>
    <t>EVALUACIÓN EXPERIENCIA - INDICADORES FINANCIEROS</t>
  </si>
  <si>
    <t>APERTURA DE SOBRES</t>
  </si>
  <si>
    <t>Fecha</t>
  </si>
  <si>
    <r>
      <t>PUNTAJE (Pt</t>
    </r>
    <r>
      <rPr>
        <b/>
        <vertAlign val="subscript"/>
        <sz val="12"/>
        <rFont val="Calibri"/>
        <family val="2"/>
        <scheme val="minor"/>
      </rPr>
      <t>1</t>
    </r>
    <r>
      <rPr>
        <b/>
        <sz val="12"/>
        <rFont val="Calibri"/>
        <family val="2"/>
        <scheme val="minor"/>
      </rPr>
      <t>)</t>
    </r>
  </si>
  <si>
    <t>MÉTODO DE EVALUACIÓN DE ACUERDO A TRM</t>
  </si>
  <si>
    <t>CAPITAL DE TRABAJO</t>
  </si>
  <si>
    <t>ITEM</t>
  </si>
  <si>
    <t>PUNTAJE TOTAL</t>
  </si>
  <si>
    <t>Número total de ítems</t>
  </si>
  <si>
    <t>Proponente</t>
  </si>
  <si>
    <t>*H=Habilitado  NH=No habilitado</t>
  </si>
  <si>
    <t>ESTADO*</t>
  </si>
  <si>
    <r>
      <rPr>
        <b/>
        <sz val="10"/>
        <rFont val="Arial"/>
        <family val="2"/>
      </rPr>
      <t>OBSERVACIÓN:</t>
    </r>
    <r>
      <rPr>
        <sz val="10"/>
        <rFont val="Arial"/>
        <family val="2"/>
      </rPr>
      <t xml:space="preserve">
</t>
    </r>
  </si>
  <si>
    <t>CLASIFICACIÓN DEL OBJETO DEL CONTRATO (8)</t>
  </si>
  <si>
    <t>Media aritmética</t>
  </si>
  <si>
    <t># propuestas (n)</t>
  </si>
  <si>
    <t>Asignar de acuerdo al proceso</t>
  </si>
  <si>
    <t>IR</t>
  </si>
  <si>
    <t>(IR) Ítems representativos</t>
  </si>
  <si>
    <t>(IRES) Ítems restantes</t>
  </si>
  <si>
    <t>IRES</t>
  </si>
  <si>
    <t>(IR) ITEMS REPRESENTATIVOS</t>
  </si>
  <si>
    <t>(IRES) ITEMS RESTANTES</t>
  </si>
  <si>
    <t>Estado</t>
  </si>
  <si>
    <t>EVALUACIÓN DE REQUISITOS JURÍDICOS</t>
  </si>
  <si>
    <t>EVALUACIÓN DE EXPERIENCIA GENERAL</t>
  </si>
  <si>
    <t>EVALUACIÓN DE REQUISITOS COMERCIALES</t>
  </si>
  <si>
    <t>SALARIO MÍNIMO</t>
  </si>
  <si>
    <t>COCIENTE EVALUACIÓN</t>
  </si>
  <si>
    <t>ESTADO</t>
  </si>
  <si>
    <t>MÁXIMO PUNTAJE A ASIGNAR PARA Pti</t>
  </si>
  <si>
    <r>
      <t>PUNTAJE (Pt</t>
    </r>
    <r>
      <rPr>
        <b/>
        <vertAlign val="subscript"/>
        <sz val="12"/>
        <rFont val="Calibri"/>
        <family val="2"/>
        <scheme val="minor"/>
      </rPr>
      <t>2A</t>
    </r>
    <r>
      <rPr>
        <b/>
        <sz val="12"/>
        <rFont val="Calibri"/>
        <family val="2"/>
        <scheme val="minor"/>
      </rPr>
      <t>)</t>
    </r>
  </si>
  <si>
    <r>
      <t>PUNTAJE (Pt</t>
    </r>
    <r>
      <rPr>
        <b/>
        <vertAlign val="subscript"/>
        <sz val="12"/>
        <rFont val="Calibri"/>
        <family val="2"/>
        <scheme val="minor"/>
      </rPr>
      <t>2B</t>
    </r>
    <r>
      <rPr>
        <b/>
        <sz val="12"/>
        <rFont val="Calibri"/>
        <family val="2"/>
        <scheme val="minor"/>
      </rPr>
      <t>)</t>
    </r>
  </si>
  <si>
    <t>Pt2A</t>
  </si>
  <si>
    <t>Pt2 TOTAL</t>
  </si>
  <si>
    <t>Pt2B</t>
  </si>
  <si>
    <t>Desviación estándar</t>
  </si>
  <si>
    <t>Método de evaluación</t>
  </si>
  <si>
    <t>CALCULO DE Pt2</t>
  </si>
  <si>
    <t xml:space="preserve">EXPERIENCIA GENERAL </t>
  </si>
  <si>
    <t>PRESENTACIÓN DE CERTIFICADOS (9)</t>
  </si>
  <si>
    <t>ALCANCE DEL OBJETO CONTRACTUAL (10)</t>
  </si>
  <si>
    <t>VALORACIÓN DE OBSERVACIONES (11)</t>
  </si>
  <si>
    <t>VALORACIÓN DE REQUERIMIENTOS ENTREGADOS(12)</t>
  </si>
  <si>
    <t>SMMLV DE PARTICIPACIÓN PONDERADOS (13)</t>
  </si>
  <si>
    <t>VALORACIÓN</t>
  </si>
  <si>
    <t>VALIDACIÓN DE CODIGOS SEGÚN TABLA  4 (CODIGOS UNSPSC)</t>
  </si>
  <si>
    <t>Precio Unitario</t>
  </si>
  <si>
    <t>Valor Total</t>
  </si>
  <si>
    <t>VERIFICACIÓN DE UNIDADES</t>
  </si>
  <si>
    <t>VERIFICACIÓN DE CANTIDADES</t>
  </si>
  <si>
    <t>VERIFICACIÓN DE PRECIOS UNITARIOS</t>
  </si>
  <si>
    <t>VERIFICACIÓN DE VALORES TOTALES</t>
  </si>
  <si>
    <t>PONDERACIÓN DE HABILITACIÓN</t>
  </si>
  <si>
    <t>VERIFICACIÓN DE REDONDEO</t>
  </si>
  <si>
    <t>DIFERENCIA</t>
  </si>
  <si>
    <t>TOTAL DIFERENCIA</t>
  </si>
  <si>
    <t>% DIFERENCIA</t>
  </si>
  <si>
    <t>ESTATUS EXPERIENCIA GENERAL</t>
  </si>
  <si>
    <t>ESTATUS CAPACIDAD FINANCIERA</t>
  </si>
  <si>
    <t>ESTATUS REQUISITOS COMERCIALES</t>
  </si>
  <si>
    <t>TABLA RESUMEN EXPERIENCIA</t>
  </si>
  <si>
    <t>ESTATUS</t>
  </si>
  <si>
    <t>TABLA RESUMEN</t>
  </si>
  <si>
    <t>ESTATUS GENERAL</t>
  </si>
  <si>
    <t>CERTIFICADOS PRESENTADOS</t>
  </si>
  <si>
    <t>LOGO DEL OFERENTE</t>
  </si>
  <si>
    <t>VERIFICACIÓN DE ACTIVIDAD</t>
  </si>
  <si>
    <t>REQUISITOS JURÍDICOS</t>
  </si>
  <si>
    <t xml:space="preserve"> </t>
  </si>
  <si>
    <t xml:space="preserve">OBJETO: </t>
  </si>
  <si>
    <t>TOTAL PROYECTO</t>
  </si>
  <si>
    <t>TOTAL COSTOS DIRECTOS</t>
  </si>
  <si>
    <t>T</t>
  </si>
  <si>
    <t>AU</t>
  </si>
  <si>
    <t>AU Max</t>
  </si>
  <si>
    <t>COSTOS DIRECTOS TOTALES</t>
  </si>
  <si>
    <t>DIFERENCIA DIRECCIÒN</t>
  </si>
  <si>
    <t>DIRECCION INICIAL</t>
  </si>
  <si>
    <t>DIRECCIÒN COSTO DIRECTO</t>
  </si>
  <si>
    <t>DIRECCIÒN AU</t>
  </si>
  <si>
    <t>AU TOTALES</t>
  </si>
  <si>
    <t>AU [%]</t>
  </si>
  <si>
    <t>COSTOS DIRECTOS TOTALES UNITARIOS</t>
  </si>
  <si>
    <t>VERIFICACIÓN DE PRESUPUESTO</t>
  </si>
  <si>
    <t>ESTATUS VERIFICACIÓN PRESUPUESTO</t>
  </si>
  <si>
    <t>VALIDACIÓN DE CODIGOS SEGÚN TABLA  3 (CODIGOS UNSPSC) DE LOS TÉRMINOS DE REFERENCIA</t>
  </si>
  <si>
    <t>EXPERIENCIA GENERAL Y ESPECÍFICA</t>
  </si>
  <si>
    <t>ÍNDICE DE ENDEUDAMIENTO</t>
  </si>
  <si>
    <t>IE = PT/AT &lt;=
Siendo PT = pasivo total 
AT = activo total</t>
  </si>
  <si>
    <t>PRESUPUESTO OFICIAL
UNIVERSIDAD DE ANTIOQUIA</t>
  </si>
  <si>
    <t>DIRECCIÓN COSTO DIRECTO</t>
  </si>
  <si>
    <t>DIFERENCIA DIRECCIÓN</t>
  </si>
  <si>
    <t>ASIGNACIÓN DE PUNTAJE PARA Pt2:</t>
  </si>
  <si>
    <t>OBJETO:</t>
  </si>
  <si>
    <t>Aseguradora:</t>
  </si>
  <si>
    <t>Póliza número:</t>
  </si>
  <si>
    <t>valor asegurado:</t>
  </si>
  <si>
    <t>Número:</t>
  </si>
  <si>
    <t>Valor :</t>
  </si>
  <si>
    <t>Vigencia:</t>
  </si>
  <si>
    <t>CIUDAD UNIVERSITARIA</t>
  </si>
  <si>
    <t>Vigencia [dias]:</t>
  </si>
  <si>
    <t>CONCLUSIONES</t>
  </si>
  <si>
    <t>CT = AC-PC ≥ PO
Siendo PO = Presupuesto Oficial</t>
  </si>
  <si>
    <t>CUMPLE / NO CUMPLE:</t>
  </si>
  <si>
    <t>CUMPLE/NO CUMPLE:</t>
  </si>
  <si>
    <t>OBRA CIVIL</t>
  </si>
  <si>
    <t>m2</t>
  </si>
  <si>
    <t>m</t>
  </si>
  <si>
    <t>un</t>
  </si>
  <si>
    <t>6,1,1</t>
  </si>
  <si>
    <t>7,1,1</t>
  </si>
  <si>
    <t>7,1,2</t>
  </si>
  <si>
    <t>7,1,3</t>
  </si>
  <si>
    <t>7,1,4</t>
  </si>
  <si>
    <t>7,1,5</t>
  </si>
  <si>
    <t>7,1,6</t>
  </si>
  <si>
    <t>SUBTOTAL OBRA CIVIL</t>
  </si>
  <si>
    <t>8,1,1</t>
  </si>
  <si>
    <t>8,1,2</t>
  </si>
  <si>
    <t xml:space="preserve">ADMINISTRACIÓN </t>
  </si>
  <si>
    <t xml:space="preserve">UTILIDAD </t>
  </si>
  <si>
    <t>IVA 19% SOBRE UTILIDAD</t>
  </si>
  <si>
    <t>Costo directo máximo (Para cálculo de Pt1)</t>
  </si>
  <si>
    <t>PUNTAJE (Pt3)</t>
  </si>
  <si>
    <t>ORDEN ELEGIBILIDAD</t>
  </si>
  <si>
    <t>EVALUACIÓN ECONÓMICA - DEFINICIÓN DE MÉTODO DE EVALUACIÓN Y CÁLCULO DE PUNTAJES</t>
  </si>
  <si>
    <t>COMPARA EL AU DEL PROPONENTE CON EL AU MÁXIMO</t>
  </si>
  <si>
    <t>COMPARA EL COSTO DIRECTO DEL PROPONENTE CON EL COSTO DIRECTO MÁXIMO</t>
  </si>
  <si>
    <t>VERIFICA QUE NO SE HAYA MODIFICADO EL FORMATO</t>
  </si>
  <si>
    <t>VERIFICA EL REDONDEO DE CIFRAS</t>
  </si>
  <si>
    <t>O13</t>
  </si>
  <si>
    <t>O14</t>
  </si>
  <si>
    <t>O15</t>
  </si>
  <si>
    <t>Actividad</t>
  </si>
  <si>
    <t>Unid</t>
  </si>
  <si>
    <t>Cant</t>
  </si>
  <si>
    <t>1</t>
  </si>
  <si>
    <t>DEMOLICIONES Y RETIROS</t>
  </si>
  <si>
    <t>Demolición, desmonte, acarreo y  cargue  de piso en  baldosa de cualquier tipo, resistencia o espesor, incluye: mano de obra, herramienta y equipo, transportes internos y externos,  cargue, transporte y botada de escombros en botaderos oficiales y todos los demás elementos necesarios para desarrollar correctamente la actividad. Ver especificación técnica</t>
  </si>
  <si>
    <r>
      <t>m</t>
    </r>
    <r>
      <rPr>
        <vertAlign val="superscript"/>
        <sz val="11"/>
        <rFont val="Swis721 LtCn BT"/>
        <family val="2"/>
      </rPr>
      <t>2</t>
    </r>
  </si>
  <si>
    <t xml:space="preserve">Pases de muro de cualquier resistencia, espesor y dimención para tuberías y canaletas de redes eléctricas, hidráulizas y de aires acondicionado. Incluye: Herramienta, equipo, mano de obra, canchada,  resane, filetes, chaflanes, demarcación, cortes con pulidora, cargue, transporte y botada de escombros en botaderos oficiales y todos los demás elementos necesarios . No incluye pintura
</t>
  </si>
  <si>
    <t>Demolición de zócalo o media caña de cualquier resistencia y espesor incluye: mano de obra, corte con pulidora, heramienta y equipo necesario para realizar la demolisión, demarcación, señalización, cargue, transporte y botada de escombros en botaderos oficiales y todo lo neceario para su correcta ejecución. Ver especificación técnica</t>
  </si>
  <si>
    <t>MOVIMIENTO DE ESTANTERIA incluye: bajar y disponer los libros exisentes en las estanterias con las indicaciones dadas por  la interventoria, limpieza de estanterias y de libros este item incluye dejar nuevamente la estantería con los libros dispuestos en el lugar inicial.esteitem incluye traslado, disposición, protección y limpieza)</t>
  </si>
  <si>
    <t>MOVIMIENTO INTERNO DE MOBILIARIO, incluye traslado,disposición, protección y almacenamiento de mesas, sillas muebles y cualquier elemento que haga parte del mobiliario en el  lugar que disponga la interventoria, todo el mobiliario debe volverse a colocar en el sitio donde lo indique la interventoria.</t>
  </si>
  <si>
    <t>global</t>
  </si>
  <si>
    <t>2</t>
  </si>
  <si>
    <t>Drywall y Superboard</t>
  </si>
  <si>
    <r>
      <t>Mantenieminto cielo modular 600x600 mm , incluye: Desmonte, limpieza y reinstalacion de placas, ajustes de estructura, reinstalación de cuelgas donde sea necesario, masilla y pintura color blanco, no incluye el cambio de placas</t>
    </r>
    <r>
      <rPr>
        <i/>
        <sz val="11"/>
        <rFont val="Swis721 LtCn BT"/>
        <family val="2"/>
      </rPr>
      <t xml:space="preserve"> rotas,fisuradas o deteriodadas, no incluye limpieza o pintura de extructura existente.</t>
    </r>
  </si>
  <si>
    <t xml:space="preserve">Suministro e instalación de placas rotas, faltantes o deterioradas super board 4 mm </t>
  </si>
  <si>
    <t>3</t>
  </si>
  <si>
    <t>PISOS</t>
  </si>
  <si>
    <t>Zócalo en mortero 1:4 impermeabilizado con sika 1 o equivalente. Con un desarrollo de hasta 0,25 m. Incluye suministro, mano de obra y transporte de los materiales, varilla de dilatación en aluminio, cortes con pulidora, formaleta, preparación de superficie de adherencia, picada de piso y pared y todos los demás elementos necesarios para su correcto vaciado. Ver especificación técnica</t>
  </si>
  <si>
    <t>Pulida y brillada de baldosa de grano , incluye: Transporte horizontal y vertical, sellada de poros, maquinaria, eliminación de los excesos debido a la pulida con maquina, limpieza del espacio y todos los demás elementos necesarios para desarrollar la actividad de forma correcta. Ver especificación técnica.</t>
  </si>
  <si>
    <r>
      <t xml:space="preserve">Baldosa de grano similar a la existente No. 1 y 2, color gris, de 30x30 cm,  que cumpla con la norma NTC 2849 aprobada por interventoría. </t>
    </r>
    <r>
      <rPr>
        <sz val="11"/>
        <rFont val="Swis721 LtCn BT"/>
        <family val="2"/>
      </rPr>
      <t>Incluye: Suministro, juntas, mortero de pega, arena, preparación de la superficie para garantizar una correcta adherencia,  lechada con cemento gris, remates, cortes con pulidora, transporte y todo lo necesario para su normal funcionamiento. Ver especificación técnica</t>
    </r>
  </si>
  <si>
    <r>
      <rPr>
        <b/>
        <i/>
        <sz val="11"/>
        <rFont val="Swis721 LtCn BT"/>
        <family val="2"/>
      </rPr>
      <t xml:space="preserve">Construcción de mortero de nivelación con espesores entre 3cm y 7cm </t>
    </r>
    <r>
      <rPr>
        <sz val="11"/>
        <rFont val="Swis721 LtCn BT"/>
        <family val="2"/>
      </rPr>
      <t xml:space="preserve"> incluye: Suministro, mano de obra, transporte interno y externo, y todos los demás elementos necesarios para su correcta instalación. Ver especificación técnica  </t>
    </r>
  </si>
  <si>
    <t>4</t>
  </si>
  <si>
    <t>PINTURAS VINÍLICAS</t>
  </si>
  <si>
    <r>
      <t xml:space="preserve">Pintura vinílica tipo 1 para interiores, muros y cielos tipo viniltex o similar aplicada sobre supericies de revoque estucadas y superficies de Drywall y Superboard  </t>
    </r>
    <r>
      <rPr>
        <sz val="11"/>
        <rFont val="Swis721 LtCn BT"/>
        <family val="2"/>
      </rPr>
      <t>incluye: Suministro, mano de obra,  transporte horizontal y vertical, preparación de superficie hasta garantizar un buen puente de adherencia, emporada, resanes, retiro de pintura existente de ser necesario, aplicación de manos necesarias que garanticen cubrimiento total del área, herramienta, equipo, retiro y reinstalación de cuadros, carteleras, clavos  y todos los elementos necesarios para su correcta aplicación. Nota: La pintura se debe entonar hasta alcanzar el color existente o el color indicado por la interventoría</t>
    </r>
  </si>
  <si>
    <r>
      <t xml:space="preserve">Pintura vinílica tipo I para cielos, </t>
    </r>
    <r>
      <rPr>
        <sz val="11"/>
        <rFont val="Swis721 LtCn BT"/>
        <family val="2"/>
      </rPr>
      <t>incluye: Suministro, mano de obra,  transporte horizontal y vertical, preparación de superficie, emporada, resanes, retiro de pintura existente de ser necesario, aplicación de manos necesarias que garanticen cubrimiento total del área, herramienta, equipo, retiro y reinstalación de cuadros, carteleras, clavos y todos los elementos necesarios para su correcta aplicación. Nota: La pintura se debe entonar hasta alcanzar el color existente o el color indicado por la interventoría</t>
    </r>
  </si>
  <si>
    <t>5</t>
  </si>
  <si>
    <t xml:space="preserve">PINTURAS ACRÍLICAS </t>
  </si>
  <si>
    <r>
      <t>Pintura acrílica, para vigas y columnas</t>
    </r>
    <r>
      <rPr>
        <sz val="11"/>
        <rFont val="Swis721 LtCn BT"/>
        <family val="2"/>
      </rPr>
      <t xml:space="preserve"> incluye: Suministro, mano de obra, transporte horizontal y vertical, preparación de superficie, resanes, emporada,  pintura acrílica color gris basalto, disolvente, aplicación de manos necesarias que garanticen cubrimiento total del elemento, herramienta, equipo y todos los elementos necesarios para su correcta aplicación. Nota: La pintura se debe entonar hasta alcanzar el color existente o el color indicado por la interventoría</t>
    </r>
  </si>
  <si>
    <t>INSTALACIONES ELÉCTRICAS</t>
  </si>
  <si>
    <t>SUMINISTRO E INSTALACIÓN DE:</t>
  </si>
  <si>
    <t>PROTECCIONES ELECTRICAS</t>
  </si>
  <si>
    <t>Suministro e instalación de breakers en tablero de distribución eléctrica, conexión de puesta a tierra según sección 250 NTC 2050, marcación y señalización según RETIE, anclajes, fijaciones, conexiones, pruebas y ensayos.</t>
  </si>
  <si>
    <t>Interruptor automático (breaker) monopolar enchufable 1x15,1x20,1x30, A, Icc&gt;10 kA, 110 V. Incluye cintas y anillos de marcación, instalación en cuartos electricos del piso 2 y piso 3 del Bloque 8 Biblioteca Universitaria</t>
  </si>
  <si>
    <t>SALIDAS ELECTRICAS TOMAS E ILUMINACIÓN</t>
  </si>
  <si>
    <t>Suministro e instalación de salidas eléctricas,iluminación: Incluye: Alambrada, empalme, encintada y accesorios para su correcta instalación, pruebas y chequeos; conexión de puesta a tierra según sección 250 NTC 2050, marcación y señalización según RETIE.</t>
  </si>
  <si>
    <t>Salida eléctrica para toma corriente doble con polo a tierra color blanco, 125V, 15A en tubería EMT. Incluye: 3m de cable de cobre de 1xN° 12 AWG LSHF, caja rawelt 2"x4" cm, aparato con tapa, conectores tipo resorte y accesorios. NO Incluye tubería.</t>
  </si>
  <si>
    <t xml:space="preserve">Salida eléctrica para toma corriente doble con polo a tierra color blanco, 125V, 15A en canaleta metálica o cancel. Incluye: 3m de cable de cobre 1xN° 12 AWG LSHF, tapa troquelada para canaleta 12cmx5cm con troquel universal, aparato con tapa, conectores tipo resorte y accesorios.  NO Incluye canaleta. </t>
  </si>
  <si>
    <t xml:space="preserve">Salida eléctrica para toma corriente doble con polo a tierra aislada color naranja , 125V, 15A en canaleta metálica o cancel. Incluye: 3m de cable de cobre 1xN° 12 AWG LSHF, tapa troquelada para canaleta 12cmx5cm con troquel universal, aparato con tapa, conectores tipo resorte y accesorios.  NO Incluye canaleta. </t>
  </si>
  <si>
    <t xml:space="preserve">Salida eléctrica para toma corriente doble con polo a tierra color blanco, 125V, 15A en canaleta metálica o cancel. Incluye: 3m de cable de cobre 1xN° 10 AWG LSHF, tapa troquelada para canaleta 12cmx5cm con troquel universal, aparato con tapa, conectores tipo resorte y accesorios.  NO Incluye canaleta. </t>
  </si>
  <si>
    <t xml:space="preserve">Salida eléctrica para toma corriente doble con polo a tierra aislada color naranja , 125V, 15A en canaleta metálica o cancel. Incluye: 3m de cable de cobre 1xN° 10 AWG LSHF, tapa troquelada para canaleta 12cmx5cm con troquel universal, aparato con tapa, conectores tipo resorte y accesorios.  NO Incluye canaleta. </t>
  </si>
  <si>
    <t>Salida eléctrica 120V para iluminación expuesta en caja metálica. Incluye: 3m de cable de cobre 1xN° 12 AWG LSHF, caja metálica 12x12x5cm, conectores tipo resorte, prensaestopa de 1/2'', elementos de fijación y accesorios. NO Incluye tubería.</t>
  </si>
  <si>
    <t xml:space="preserve">SUMINISTRO E INSTALACIÓN DE CANALIZACIONES </t>
  </si>
  <si>
    <t>Suministro e instalación de canalizaciones, incluye: soportes, accesorios y elementos de fijación. Todos los soportes deberán cumplir con la NSR -10.</t>
  </si>
  <si>
    <t>7,4,1</t>
  </si>
  <si>
    <r>
      <t xml:space="preserve">Tubería EMT de </t>
    </r>
    <r>
      <rPr>
        <sz val="10"/>
        <rFont val="Calibri"/>
        <family val="2"/>
      </rPr>
      <t>3/4"</t>
    </r>
    <r>
      <rPr>
        <sz val="10"/>
        <rFont val="Swis721 LtCn BT"/>
        <family val="2"/>
      </rPr>
      <t>. Incluye: Uniones, entradas a caja, conduletas,curva y elementos de fijación, marcación y demás accesorios necesarios para su correcta instalación.</t>
    </r>
  </si>
  <si>
    <t>7,4,2</t>
  </si>
  <si>
    <t>Tubería EMT de 1". Incluye: Uniones, entradas a caja, conduletas, elementos de fijación, marcación y demas accesorios necesarios para su correcta instalación.</t>
  </si>
  <si>
    <t>7,4,3</t>
  </si>
  <si>
    <t>Coraza metálica flexible 3/4". Incluye: Conectores rectos y curvos, y demás elementos para su correcto funcionamiento y sujeción(grapas, tornillos, correas, etc.).</t>
  </si>
  <si>
    <t>7,4,4</t>
  </si>
  <si>
    <t>Caja metálica 12x12x5 para empalme o cambio de ruta de tuberia y/o lisa color gris texturizado. Incluye: Elementos de fijación y marcación.</t>
  </si>
  <si>
    <t>7,4,5</t>
  </si>
  <si>
    <t xml:space="preserve">Troquel para canaleta metalica de 12x5cm para salida de datos con division interna. Incluye elementos de fijación para su correcta instalación </t>
  </si>
  <si>
    <t>7,4,6</t>
  </si>
  <si>
    <t>Canaleta metálica de 12x5cm con división central (con doblez), pestañas para tapar hacia afuera, calibre 22 USG, lamina cold-rolled, pintura electroestática en polvo horneable color gris texturizada. Incluye accesorios (curvas, derivaciones, etc.), elementos de fijación, puente eléctrico en cable de cobre N° 12 AWG y terminales de ojo en todas las uniones. Todos los cortes deben quedar resanados y pulidos con masilla y pintura anticorrosiva del mismo color. Se debe garantizar la continuidad de las divisiones centrales.</t>
  </si>
  <si>
    <t>7,4,7</t>
  </si>
  <si>
    <t>Tubería PVC de 3/4" conduit canalizada Incluye:  curvas, marcación y demás accesorios necesarios para su correcta instalación.</t>
  </si>
  <si>
    <t xml:space="preserve">CIRCUITOS RAMALES-ALIMENTADORES PRINCIPALES </t>
  </si>
  <si>
    <t>Suministro y montaje de circuito ramal desde tablero de distribución eléctrica indicado, incluye: marcación tipo anillo y señalización según RETIE, pruebas, ensayos y chequeos, cumplirá con lo establecido en el Artículo 17, numeral 1 del RETIE:</t>
  </si>
  <si>
    <t>7,5,1</t>
  </si>
  <si>
    <t>Cable de cobre 1xN° 12 AWG LSHF 90°C, 600V para circuitos ramales de tomas e iluminación, inlcuye terminales, cintas de marcación, empalmes necesarios y elementos necesarios para su correcta instalación y funcionamiento</t>
  </si>
  <si>
    <t>ml</t>
  </si>
  <si>
    <t>7,5,2</t>
  </si>
  <si>
    <t>Cable de cobre 1xN° 10 AWG LSHF 90°C, 600V para circuitos ramales de tomas e iluminación, inlcuye terminales, cintas de marcación, empalmes necesarios  y elementos necesarios para su correcta instalación y funcionamiento</t>
  </si>
  <si>
    <t xml:space="preserve">SISTEMA DE ILUMINACION </t>
  </si>
  <si>
    <t>Suministro e instalación de salidas eléctricas para iluminación: Incluye: Alambrada, empalme, encintada y accesorios para su correcta instalación, pruebas y chequeos; conexión de puesta a tierra según sección 250 NTC 2050, marcación y señalización según RETIE.</t>
  </si>
  <si>
    <t>7,6,1</t>
  </si>
  <si>
    <t>Luminaria fluorescente hermética IP66 2x54W con chasis de policarbonato inyectado, estabilizado contra rayos UV, autoextinguible, color RAL7035, reflector parabolico de policarbonato inyectado, estabilizado contra rayos UV, autoestinguible, acabado aluminizado brillante, difusor en policarbonato transparente resistente al impacto, broches en poliester reforzado con fibra de vidrio, con balasto electrónico (THD&lt;10% y con 5 años de garantia certificada), para  tubos T5 color 4100°K y socket BJB o ALP adosada bajo techo. Incluye: Elementos de fijación, 80cm de cable encauchetado 3x16 AWG ó 4x16 AWG si esta provista de balasto de emergencía, prensaestopa y conectores. ( se constatara con la luminaria existente en la biblioteca  )</t>
  </si>
  <si>
    <t>OTROS (RETIROS, REINSTALACIONES, OBRAS CIVILES, IDENTIFICACIÓN DE CIRCUITOS)</t>
  </si>
  <si>
    <t>7,7,1</t>
  </si>
  <si>
    <t>Retiro y/o traslado de instalaciones eléctricas requeridas. Incluye: 30 mts de  tuberías expuestas pvc o EMT, 30 mts de canaleta metalica de 12 x 5 cms, conductores electricos asociados a la instalación, 150 salidas eléctricas expuestas o en canaleta, alimentadores electricos  y demás elementos asociados a la instalación y su posterior traslado de materiales a cuarto técnico designado por el interventor de la obra. Normalmente dichos materiales se trasladan hasta el segundo piso bloque 28. Se reutilizaran materiales a criterio de la interventoría.                   ( Se realizara un recorrido con la interventoria para constatar los elementos a retirar)</t>
  </si>
  <si>
    <t>gl</t>
  </si>
  <si>
    <t>7,7,2</t>
  </si>
  <si>
    <t>Marcación e identificación de numero de circuito de salidas eléctricas existentes, Las marcas deben ser visibles y duraderas.(incluye rollo de cinta para marcación Panduit), la identificación debe ser desde el tablero de distribución existente ( incluye todas las herramientas necesarias para esta labor)</t>
  </si>
  <si>
    <t>7,7,3</t>
  </si>
  <si>
    <t>Condenación de tomas existentes y salidas existentes con tapa lisa plastica rectangular color blanco, la tapa debe cubrir totalmente el toma corriente, contiene todos los elementos para su correcta instalación</t>
  </si>
  <si>
    <t>SUBTOTAL INSTALACIONES ELÉCTRICAS</t>
  </si>
  <si>
    <t>8</t>
  </si>
  <si>
    <t>SEGURIDAD ELECTRONICA</t>
  </si>
  <si>
    <t>SISTEMA DE CONTROL DE ACCESO</t>
  </si>
  <si>
    <t>Suministro, transporte e instalación de cámara IP tipo minidomo, 2 mpx, día noche, PoE, certificación Onvif.</t>
  </si>
  <si>
    <t>Suministro, transporte e instalación de licencia para cámara IP tipo enterprise</t>
  </si>
  <si>
    <t>SUBTOTAL SEGURIDAD ELECTRÓNICA</t>
  </si>
  <si>
    <t>REQUISITOS JURÍDICOS DE PARTICIPACIÓN  (personas naturales y jurídicas) numeral 5.1</t>
  </si>
  <si>
    <t>Póliza de seriedad de la oferta a favor de entidades Estatales y a nombre de la Universidad de Antioquia.</t>
  </si>
  <si>
    <t>MARCA TEMPORAL</t>
  </si>
  <si>
    <t>CORREO ELECTRONICO</t>
  </si>
  <si>
    <t>NO. PÓLIZA SERIEDAD DE OFERTA</t>
  </si>
  <si>
    <t>Descripcion de la Actividad</t>
  </si>
  <si>
    <t>Unidad</t>
  </si>
  <si>
    <t>Cantidad</t>
  </si>
  <si>
    <t>Valor y Porcentaje por Capitulo</t>
  </si>
  <si>
    <t>PRELIMINARES</t>
  </si>
  <si>
    <t>m3</t>
  </si>
  <si>
    <t>RETIROS Y DEMOLICIONES</t>
  </si>
  <si>
    <t>RETIRO DE PUERTAS (marco y ala) metálicas, en aluminio, en madera o puerta reja. Incluye el retiro, cargue, transporte, botada de escombros en botaderos oficiales y recuperación de los materiales aprovechables y su transporte hasta la bodega o el sitio que lo indique la interventoría. Ancho variable desde 0,60 a 1,20 m.</t>
  </si>
  <si>
    <t>DEMOLICIÓN ESTRUCTURAS DE CONCRETO cargue, transporte y botada de escombros, manual o mecánicamente, de cualquier resistencia, reforzado o ciclópeo, y en cualquier clase de estructura. Incluye retiro de refuerzo y cualquier tipo de acabado (revoques y enchapes) o piso (en losas) e instalaciones embebidas, compresor neumático con martillo, además recuperación de los materiales aprovechables o su transporte hasta el sitio que lo indique la interventoría.</t>
  </si>
  <si>
    <t>DEMOLICIÓN PAVIMENTO ASFÁLTICO (para brecha), cargue, transporte y botada de escombros, HASTA ESPESOR DE 4". Incluye corte con máquina de disco según trazado y compresor neumático con martillo, además recuperación de los materiales aprovechables o su transporte hasta el sitio que lo indique la interventoría.</t>
  </si>
  <si>
    <t>MOVIMIENTOS DE TIERRA</t>
  </si>
  <si>
    <t>EXCAVACIÓN MANUAL de material heterogéneo DE 0-2 m., bajo cualquier grado de humedad. Incluye: roca descompuesta, bolas de roca de volumen inferior a 0.35 m³., el cargue, transporte interno y externo, factor de expansión (30%), botada de material proveniente de las excavaciones en los sitios donde lo indique la interventoría y su medida será en el sitio. No incluye entibado.</t>
  </si>
  <si>
    <t>LLENOS EN MATERIAL PROVENIENTES DE LA EXCAVACIÓN, compactados mecánicamente hasta obtener una densidad del 95% de la máxima obtenida en el ensayo del próctor modificado. Incluye transporte interno. Su medida será en sitio ya compactado.</t>
  </si>
  <si>
    <t>CARGUE MANUAL, TRANSPORTE Y BOTADA de  material proveniente de las EXPLANACIONES, EXCAVACIONES Y VOLADURAS DE ROCA. Incluye transportes internos, paleros, derecho de botadero. Se debe hacer en botaderos oficiales autorizados por la entidad competente o hasta el sitio que indique la interventoría. Su medida será en sitio.</t>
  </si>
  <si>
    <t>LLENOS EN ARENILLA, compactados mecánicamente hasta obtener una densidad del 98% de la máxima obtenida en el ensayo del Próctor modificado. Incluye el suministro, transporte, colocación de la arenilla, la compactación de la misma y transporte interno. Y su medida será en sitio ya compactado.</t>
  </si>
  <si>
    <t>Suministro, transporte y colocación de subbase granular de máximo Ø 2½", reacomodado con medios mecánicos y compactado al 100% mínimo del ensayo del proctor modificado según normas para la construcción de pavimentos del INVIAS. Incluye todo lo necesario para su correcta construcción y funcionamiento. Su medida será tomada en sitio ya compactado.</t>
  </si>
  <si>
    <t>CONCRETOS</t>
  </si>
  <si>
    <t>Construcción de ANCLAJE EPÓXICO sobre estructura de concreto existente para varillas de acero de diámetro hasta 1/2", incluye el suministro, transporte e instalación del epóxico, perforación mecánica del concreto con broca de diámetro 5/8" mas del diámetro de la barra de acero a anclar y una profundidad mínima de 12 cm, fijación de la barra y todo lo necesario para su correcto funcionamiento según recomendaciones del proveedor del epóxico. El acero del anclaje se pagará en su respectivo ítem.</t>
  </si>
  <si>
    <t>ACERO/MALLAS/ESTRUCTURA METÁLICA</t>
  </si>
  <si>
    <t>Suministro, transporte e instalación de ACERO DE REFUERZO FIGURADO FY= 420 Mpa-60000 PSI, corrugado. Incluye transporte con descarga, transporte interno, alambre de amarre, certificados y todos los elementos necesarios para su correcta instalación, según diseño y recomendaciones estructurales.</t>
  </si>
  <si>
    <t>kg</t>
  </si>
  <si>
    <t>MAMPOSTERÍA</t>
  </si>
  <si>
    <t>Construcción de MAMPOSTERÍA EN BLOQUE DE CONCRETO DE 20x20x40 cm. ESPESOR DE 20. resistencia 10 Mpa. Incluye el suministro y transporte del bloque, mortero de pega 1:5 espesor max=0.01 m, trabas, remates de enrases. Todos los cortes serán realizados a máquina. (Según norma Icontec 451, 296 y la Astm C-652 y C-34).</t>
  </si>
  <si>
    <t>Construcción de MAMPOSTERÍA EN LADRILLO PARA REVOCAR O ENCHAPAR una cara o dos caras, DE 15 x 20 x 40 cm. ESPESOR DE 15 cm. Incluye el suministro y transporte del ladrillo, el mortero de pega 1:4 espesor max=0.01 m y todos los demás elementos necesarios para su correcta construcción y funcionamiento.</t>
  </si>
  <si>
    <t>REVOQUES/ENCHAPES/PINTURA</t>
  </si>
  <si>
    <t>Instalación de ENCHAPE CERÁMICO PARED, tipo Egeo DE 25 x 35 cm. o su equivalente, color blanco. Incluye suministro y transporte de los materiales, mortero adhesivo para enchapes tipo pegacor o equivalente, lechada preparada (boquilla) tipo Concolor de sumicol o equivalente del mismo color del enchape, moldura PVC remates toro acolillada y todos los elementos necesarios para su correcta instalación y funcionamiento.</t>
  </si>
  <si>
    <t>Construcción de ZÓCALO RECTO EN BALDOSA DE GRANO de 0,07 a 0,10m de altura, de la misma especificación de la baldosa de piso, con aristas biseladas. Incluye suministro y transporte de los materiales, pegante de capa delgada tipo pegacor o equivalente, lechada del mismo color de la baldosa, remates, y todos los elementos necesarios para su correcta construcción.</t>
  </si>
  <si>
    <t>Construcción de ZÓCALO EN MEDIA CAÑA EN GRANITO PULIDO Y BRILLADO DE COLOR IGUAL AL DE LA BALDOSA, DESARROLLO DE 20 cm, con una altura de 10 cm sobre el nivel de piso acabado y embebido en muro. Incluye mortero de nivelación, cemento color, grano No. 1, varilla de aluminio de 3 mm a lo largo del muro y mediacañas cada 0,90m, cortes en piso y muro, remates, pulida y brillada, y todos los demás elementos necesarios para su correcto vaciado. La capa de desgaste no debe ser inferior a 10 mm después de pulida.</t>
  </si>
  <si>
    <t>m²</t>
  </si>
  <si>
    <t>Suministro, transporte y colocación de DISPENSADOR DE JABÓN LÍQUIDO 1,2Lt ref: 7704802083768 tipo SOCODA o equivalente. Incluye pegacor y todos los demás elementos necesarios para su correcta instalación.</t>
  </si>
  <si>
    <t>Suministro, transporte y colocación de DISPENSADOR DE TOALLAS ref. 7704802037808 tipo SOCODA o su equivalente. Incluye todos los elementos necesarios para su correcta instalación y funcionamiento.</t>
  </si>
  <si>
    <t>Suministro, transporte y colocación de DISPENSADOR DE PAPEL HIGIÉNICO ref. 7707021207991 tipo SOCODA o su equivalente. Incluye todos los elementos necesarios para su correcta instalación y funcionamiento.</t>
  </si>
  <si>
    <t>Suministro, transporte y colocación de PERCHA METÁLICA CROMADA THAMES ref TH6020001 tipo Corona o equivalente. Incluye: elementos de fijación, pegacor y todos los demás elementos necesarios para su correcta instalación.</t>
  </si>
  <si>
    <t>10.1.1</t>
  </si>
  <si>
    <t>10.1.2</t>
  </si>
  <si>
    <t>10.1.3</t>
  </si>
  <si>
    <t>10.1.4</t>
  </si>
  <si>
    <t>10.1.5</t>
  </si>
  <si>
    <t>10.2.1</t>
  </si>
  <si>
    <t>10.2.2</t>
  </si>
  <si>
    <t>MUROS Y CIELOS EN DRYWALL/FIBROCEMENTO</t>
  </si>
  <si>
    <t>10.3.1</t>
  </si>
  <si>
    <t>10.3.2</t>
  </si>
  <si>
    <t>Suministro, transporte y colocación de muros en Drywall, 1 cara de fibrocemento y una cara de placa en yeso, con un espesor de 0.07 / 0.08. Incluye estructura metálica para armado y soporte, perfiles esquineros, refuerzo de vanos para puertas y ventanas, placa de fibrocemento de 10 mm (cara exterior) + placa de drywall de 1/2" (cara interior), cinta en fibra de vidrio de 50 mm., tornillería de 6x1 y 7x7/16, masilla y todos los demás elementos necesarios para su correcta instalación y funcionamiento. El acabado en pintura, se pagará en su ítem respectivo. Según detalle y diseño.</t>
  </si>
  <si>
    <t>10.4.1</t>
  </si>
  <si>
    <t>10.5.1</t>
  </si>
  <si>
    <t>10.6.1</t>
  </si>
  <si>
    <t>11.1</t>
  </si>
  <si>
    <t>11.2</t>
  </si>
  <si>
    <t>11.3</t>
  </si>
  <si>
    <t>11.4</t>
  </si>
  <si>
    <t>11.5</t>
  </si>
  <si>
    <t>INST. HIDRÁULICAS/SANITARIAS/GAS</t>
  </si>
  <si>
    <t>ABASTOS</t>
  </si>
  <si>
    <t>13.1</t>
  </si>
  <si>
    <t>13.2</t>
  </si>
  <si>
    <t>13.3</t>
  </si>
  <si>
    <t>Suministro, transporte e instalación de tubería PVC-P, RDE 21, 200 PSI, diámetro 1 1/2 ", incluye todos los accesorios en PVC de diámetro 1 1/2 " incluyendo todos los accesorios reducidos que se requieran para garantizar su correcta instalación y funcionamiento. Estos deberán estar correctamente pegados usando limpiador, soldadura y teflón apropiados, sin presentar fugas, fisuras o cualquier otra clase de anomalía. Se debe garantizar la correcta instalación y funcionamiento.</t>
  </si>
  <si>
    <t>13.4</t>
  </si>
  <si>
    <t>13.5</t>
  </si>
  <si>
    <t>13.6</t>
  </si>
  <si>
    <t>13.7</t>
  </si>
  <si>
    <t>13.8</t>
  </si>
  <si>
    <t>13.9</t>
  </si>
  <si>
    <t>13.10</t>
  </si>
  <si>
    <t>13.11</t>
  </si>
  <si>
    <t>13.12</t>
  </si>
  <si>
    <t>13.13</t>
  </si>
  <si>
    <t>13.14</t>
  </si>
  <si>
    <t>13.15</t>
  </si>
  <si>
    <t>13.16</t>
  </si>
  <si>
    <t>13.17</t>
  </si>
  <si>
    <t>13.18</t>
  </si>
  <si>
    <t>13.19</t>
  </si>
  <si>
    <t>DRENAJES - ALCANTARILLADO - DESAGÜES</t>
  </si>
  <si>
    <t>Suministro, transporte e instalación de tubería PVC sanitaria tipo Pavco o similar, con un diámetro de 3", para aguas residuales o lluvia enterrada y/o empotrada por losas.  Incluye suministro y transporte de los materiales, accesorios, pegante, limpiador y todos los elementos necesarios para su correcta instalación y funcionamiento.La excavación y los llenos se pagaran en su ítem respectivo.</t>
  </si>
  <si>
    <t>Suministro, transporte e instalación de tubería PVC sanitaria tipo Pavco o similar, con un diámetro de 2", para aguas residuales o lluvia enterrada y/o empotrada por losas.  Incluye suministro y transporte de los materiales, accesorios, pegante, limpiador y todos los elementos necesarios para su correcta instalación y funcionamiento.La excavación y los llenos se pagaran en su ítem respectivo.</t>
  </si>
  <si>
    <t xml:space="preserve">Suministro, transporte e instalación de salida sanitaria de 4". Incluye todos los accesorios hasta el tapón de prueba. Se pagará dicha salida hasta un recorrido máximo de tubería no mayor a 2 m. Estos deberán estar correctamente pegados usando limpiador, soldadura y teflón apropiados, sin presentar fugas, fisuras o cualquier otra clase de anomalía. </t>
  </si>
  <si>
    <t>Suministro, transporte e instalación de salida sanitaria de 2". Incluye todos los accesorios hasta el tapón de prueba. Se pagará dicha salida hasta un recorrido máximo de tubería no mayor a 2 m. Estos deberán estar correctamente pegados usando limpiador, soldadura y teflón apropiados, sin presentar fugas, fisuras o cualquier otra clase de anomalía.</t>
  </si>
  <si>
    <t>Hr</t>
  </si>
  <si>
    <t>15.1.1</t>
  </si>
  <si>
    <t>15.1.2</t>
  </si>
  <si>
    <t>15.1.3</t>
  </si>
  <si>
    <t>15.1.4</t>
  </si>
  <si>
    <t>15.2.1</t>
  </si>
  <si>
    <t>15.2.2</t>
  </si>
  <si>
    <t>Suministro, transporte e instalación de Ducha pressmatic antivandálica marca DOCOL o similar. Incluye válvula antivandálica tipo PUSH y ducha de caudal constante cromada, diámetro de suministro 3/4", escudos y todos los demás elementos necesarios para su correcta instalación y funcionamiento (cumple certificación LEED).</t>
  </si>
  <si>
    <t>15.2.3</t>
  </si>
  <si>
    <t>15.2.4</t>
  </si>
  <si>
    <t>15.3.1</t>
  </si>
  <si>
    <t>SUBTOTAL INST. HIDRÁULICAS/SANITARIAS/GAS</t>
  </si>
  <si>
    <t>16.1</t>
  </si>
  <si>
    <t>16.2</t>
  </si>
  <si>
    <t>16.3</t>
  </si>
  <si>
    <t>16.4</t>
  </si>
  <si>
    <t>16.5</t>
  </si>
  <si>
    <t>16.6</t>
  </si>
  <si>
    <t>16.7</t>
  </si>
  <si>
    <t>16.8</t>
  </si>
  <si>
    <t>16.9</t>
  </si>
  <si>
    <t>16.10</t>
  </si>
  <si>
    <t>16.11</t>
  </si>
  <si>
    <t>17.1</t>
  </si>
  <si>
    <t>17.2</t>
  </si>
  <si>
    <t>18.1</t>
  </si>
  <si>
    <t>18.2</t>
  </si>
  <si>
    <t>18.3</t>
  </si>
  <si>
    <t>18.4</t>
  </si>
  <si>
    <t>18.5</t>
  </si>
  <si>
    <t>18.6</t>
  </si>
  <si>
    <t>18.7</t>
  </si>
  <si>
    <t>18.8</t>
  </si>
  <si>
    <t>19.1</t>
  </si>
  <si>
    <t>20.1</t>
  </si>
  <si>
    <t>21.1</t>
  </si>
  <si>
    <t>SEGURIDAD ELECTRÓNICA</t>
  </si>
  <si>
    <t>SISTEMA DE DETECCIÓN DE INTRUSOS E INCENDIO</t>
  </si>
  <si>
    <t>Suministro, transporte, instalación y puesta en marcha de Sirena cableada de 30w, color blanco.  Incluye elementos de fijación y demás accesorios para su correcto funcionamiento.</t>
  </si>
  <si>
    <t>Suministro, transporte, instalación y puesta en marcha de    teclado de alarma LCD alfanumérico, elementos de fijación y demás accesorios para su correcto funcionamiento. Marca requerida: DSC referencia HS2LCDPRO</t>
  </si>
  <si>
    <t>Suministro, transporte, instalación y puesta en marcha de    módulo expansor de 08 zonas. Incluye elementos de fijación y demás accesorios para su correcto funcionamiento. Marca requerida: DSC PRO  referencia HSM3408</t>
  </si>
  <si>
    <t>Suministro, transporte, instalación y puesta en marcha de    módulo de salidas programable.  Incluye elementos de fijación y demás accesorios para su correcto funcionamiento. Marca requerida: DSC referencia HSM2208</t>
  </si>
  <si>
    <t>Suministro, transporte, instalación y puesta en marcha de    gabinete metálico 40x60x15 cm color blanco, fondo madera con cerradura,  elementos de fijación y demás accesorios para su correcto funcionamiento. Marca sugerida: Tercol</t>
  </si>
  <si>
    <t>Suministro, transporte, instalación y puesta en marcha de    sensor de humo cableado, color blanco, 4 hilos, listado UL. Incluye resistencias, elementos de fijación y demás accesorios para su correcto funcionamiento. Marca sugerida: DSC, Bosh, Honeywell, Mircom.</t>
  </si>
  <si>
    <t>Suministro, transporte, instalación y puesta en marcha de    sensor magnético liviano, cableado, color blanco. Incluye resistencias,  elementos de fijación y demás accesorios para su correcto funcionamiento. Marca sugerida: Secolarm, Lynx.</t>
  </si>
  <si>
    <t>Suministro, transporte, instalación y puesta en marcha de sensor infrarrojo cableado dual (infrarrojo+microondas),anti mascotas,blanco.Incluye resistencias, elementos de fijación,accesorios para su correcto funcionamiento.Marca sugerida:DSC LC-104</t>
  </si>
  <si>
    <t>CIRCUITO CERRADO DE TELEVISIÓN</t>
  </si>
  <si>
    <t>CABLEADO</t>
  </si>
  <si>
    <t>Suministro, transporte, instalación y puesta en marcha de    cable de par trenzado apantallado (UTP categoría 5e), de interior, color gris. La composición del cable debe ser de 100% cobre, 24 AWG, certificado UL. Marcas sugeridas: Commscope, Leviton, 3M, Ceconet.</t>
  </si>
  <si>
    <t>CANALIZACIONES</t>
  </si>
  <si>
    <t>NH</t>
  </si>
  <si>
    <t>5.5.1. Presentarse en PESOS COLOMBIANOS.</t>
  </si>
  <si>
    <t>5.5.2. Incluir todos los costos, gastos impuestos, tasas y contribuciones en los que deba
incurrir el Proponente para cumplir el objeto de la INVITACIÓN.</t>
  </si>
  <si>
    <t>5.5.3. Tener una vigencia mínima de SESENTA (60) días calendario, contados a partir
del cierre de la INVITACIÓN, prorrogable en un plazo igual, en caso que no se
pueda adjudicar en dicho término.</t>
  </si>
  <si>
    <t>5.5.4. No modificar los formatos del Proceso de Contratación, salvo autorización
expresa.</t>
  </si>
  <si>
    <t>Invitación Pública N° VA-036-2020</t>
  </si>
  <si>
    <t>CIERRE: 19/02/2020
HORA: 15:00</t>
  </si>
  <si>
    <t>4.1.1 Requisitos personas naturales</t>
  </si>
  <si>
    <t>4.1.2. Requisitos personas jurídicas de forma individual</t>
  </si>
  <si>
    <t>INSTALACIONES PROVISIONALES</t>
  </si>
  <si>
    <t>Instalación de CERRAMIENTO PROVISIONAL en tela naranja con una altura de 2,1 m, y estructura en larguero común, concreto de 17.5 Mpa para fijación de estructura en madera común. Incluye suministro, transporte, instalación y desmonte de la tela, excavación manual en cualquier material, cargue, transporte y botada de material y todos los demás elementos necesarios para su correcta instalación.</t>
  </si>
  <si>
    <t>RETIROS</t>
  </si>
  <si>
    <t>RETIRO DE APARATOS SANITARIOS, incluye el cargue, transporte, botada o recuperación de aparatos sanitarios, lavamanos, lavaderos, orinales. Incluye botada en botaderos oficiales y la recuperación de los materiales aprovechables y/o su transporte hasta la bodega o el sitio que indique la interventoría.</t>
  </si>
  <si>
    <t>RETIRO DE VENTANAS con vidrio, metálicas, en aluminio, en madera o ventana reja, dimensiones  (0,30 - 5,0)m de ancho y entre (0,60 - 2,30)m de alto. Incluye botada de escombros en botaderos oficiales y recuperación de los materiales aprovechables y su transporte hasta el sitio que lo indique la interventoría. Dimensión variable.</t>
  </si>
  <si>
    <t>RETIRO DE SOPORTES DE TELEVISORES. Incluye cargue, transporte, botada en botaderos oficiales y recuperación de los materiales aprovechables y su transporte hasta el sitio que lo indique la interventoría.</t>
  </si>
  <si>
    <t>RETIRO DE CIELO FALSO, en cualquier material, madera, drywall, acrílico. Incluye lámina, perfiles, estructura de madera, cargue, transporte y botada de escombros en botaderos oficiales y la recuperación de los materiales aprovechables y/o su transporte hasta la bodega o el sitio que indique la interventoría.</t>
  </si>
  <si>
    <t>RETIRO de PUESTOS DE TRABAJO. Incluye recuperación de los materiales, transporte hasta el sitio donde lo indique la interventoría y todo lo relacionado para su correcto desmonte y reinstalación. No incluye el desmonte ni la reinstalación de redes eléctricas, ni de voz y datos, ésta se pagará en su item respectivo.</t>
  </si>
  <si>
    <t>RETIRO de ESTANTERÍAS, BIBLIOTECAS, ESTANTERÍAS DE LIBRO en madera, metálicas o similar, fijas o móviles. Incluye recuperación de los materiales, transporte hasta el sitio donde lo indique la interventoría y todo lo relacionado para su correcto desmonte y reinstalación. No incluye el desmonte ni la reinstalación de redes eléctricas, ni de voz y datos, ésta se pagará en su item respectivo.</t>
  </si>
  <si>
    <t>Desmonte y retiro de DIVISIONES DE BAÑOS Y DUCHAS en aluminio y acrilico, incluye el desmonte de puertas,cargue, transporte, botada de escombros en botaderos oficiales y recuperación de los materiales aprovechables y su transporte hasta la bodega o el sitio que lo indique la interventoría</t>
  </si>
  <si>
    <t>Desmonte y reinstalacion de tablero. Incluye transporte interno hasta el sitio donde lo indique la interventoría, reinstalación de todos los elementos necesarios para su correcto transporte e instalación. En caso de requerirse anclajes epóxicos, éstos serán pagados en su respectivo ítem.</t>
  </si>
  <si>
    <t>Desmonte y retiro de espejo de baño. Incluye el retiro, cargue, transporte, botada de escombros en botaderos oficiales y recuperación de los materiales aprovechables y su transporte hasta la bodega o el sitio que lo indique la interventoría</t>
  </si>
  <si>
    <t>Desmonte y retiro de ducha de baño. Incluye el retiro, cargue, transporte, botada de escombros en botaderos oficiales y recuperación de los materiales aprovechables y su transporte hasta la bodega o el sitio que lo indique la interventoría.</t>
  </si>
  <si>
    <t>Desmonte y retiro de dispensadores de papel, jabon push, tohallas de manos de baño.  Incluye el retiro, cargue, transporte, botada de escombros en botaderos oficiales y recuperación de los materiales aprovechables y su transporte hasta la bodega o el sitio que lo indique la interventoría.</t>
  </si>
  <si>
    <t xml:space="preserve">Retiro y reinstalación de ARNÉS DE SEGURIDAD anclado a viga metálica. Incluye desmonte, cargue, transporte y reinstalación de arnés de seguridad y viga metálica en el sitio donde lo indique la interventoría, elementos de fijación, perforaciones, grout epóxico para anclaje, cargue, transporte y botada de escombros y materiales sobranes en botaderos oficiales. </t>
  </si>
  <si>
    <t>RETIRO DE CERRAMIENTO EN PÁNELS DE DRYWALL, SUPERBOARD, MADERA O SIMILAR, para la entrega final de obra. Incluye el retiro, cargue y transporte de los materiales, recuperación de los materiales aprovechables como perfiles, páneles y su transporte hasta el sitio que indique la interventoría, demolición de concreto, cargue, transporte y botada de escombros provenientes de este retiro en botaderos oficiales o donde indique la interventoría.</t>
  </si>
  <si>
    <t>RETIRO DE VENTANAS (1.50-2.00 x 0.50-1.00) con vidrio, metálicas, en aluminio, en madera o ventana reja. Incluye botada de escombros en botaderos oficiales y recuperación de los materiales aprovechables y su transporte hasta el sitio que lo indique la interventoría. Dimensión variable.</t>
  </si>
  <si>
    <t>RETIRO DE VENTANAS (1.50-2.00 x 1.00 -3.00)con vidrio, metálicas, en aluminio, en madera o ventana reja. Incluye botada de escombros en botaderos oficiales y recuperación de los materiales aprovechables y su transporte hasta el sitio que lo indique la interventoría. Dimensión variable.</t>
  </si>
  <si>
    <t>RETIRO DE REJAS METALICAS. Incluye botada de escombros en botaderos oficiales y recuperación de los materiales aprovechables y su transporte hasta el sitio que lo indique la interventoría. Dimensión variable.</t>
  </si>
  <si>
    <t>DEMOLICIONES</t>
  </si>
  <si>
    <t>DEMOLICIÓN PISO EN BALDOSA sobre losa de piso. Incluye cargue, transporte y botada de escombros; demolición del mortero de nivelación espesor máximo 0.10m, refuerzo e instalaciones embebidas, placa de concreto si existe, entresuelo de recebo; retiro y reinstalación de tapas de medidores de acueducto cualquier diámetro, tapas de energía y tapas cajas de teléfono. Incluye corte con máquina de disco según trazado y compresor neumático con martillo, además recuperación de los materiales aprovechables o su transporte hasta el sitio que lo indique la interventoría.. Además recuperación de los materiales aprovechables o su transporte hasta el sitio que lo indique la interventoría.</t>
  </si>
  <si>
    <t>DEMOLICIÓN MAMPOSTERÍA EN LADRILLO DE 10 a 15 cm DE ESPESOR, incluye: demolición de calados, cargue, transporte y botada de escombros en botaderos oficiales, demolición de revoques y enchapes aplicados en el muro a demoler e instalaciones embebidas, además recuperación de los materiales aprovechables o su transporte hasta el sitio que lo indique la interventoría; se debe de utilizar cortadora para garantizar que los filetes de la demolición queden ortogonales.</t>
  </si>
  <si>
    <t>DEMOLICIÓN DE ENCHAPE, espesores entre 0.03 y 0.05 m. Incluye cargue, transporte y botada de escombros en botaderos oficiales, demolición de revoques y enchapes aplicados en el muro a demoler e instalaciones embebidas, además recuperación de los materiales aprovechables o su transporte hasta el sitio que lo indique la interventoría.</t>
  </si>
  <si>
    <t>DEMOLICIÓN MESÓN EN GRANO, cargue, transporte y botada de escombros. Incluye refuerzo e instalaciones embebidas. Además  su transporte hasta el sitio que lo indique la interventoría.</t>
  </si>
  <si>
    <t>DEMOLICIÓN BANCAS EN CONCRETO ENCHAPADAS EN GRANO, cargue, transporte y botada de escombros. Incluye refuerzo e instalaciones embebidas. Además  su transporte hasta el sitio que lo indique la interventoría.</t>
  </si>
  <si>
    <t>Pase en losas de concreto para paso de redes hidrosanitarias, eléctricas o de aire de 2" - 3". Incluye concreto impermeabilizado en caso de ser requerido para emboquillado tu tuberias que queden expuestas (ventilacion y otros).</t>
  </si>
  <si>
    <t>Pase en losas de concreto para paso de redes hidrosanitarias, eléctricas o de aire de 3" - 4". Incluye concreto impermeabilizado en caso de ser requerido para emboquillado tu tuberias que queden expuestas (ventilacion y otros).</t>
  </si>
  <si>
    <t>Pase en losas de concreto para paso de redes hidrosanitarias, eléctricas o de aire de 4" - 6". Incluye concreto impermeabilizado en caso de ser requerido para emboquillado tu tuberias que queden expuestas (ventilacion y otros).</t>
  </si>
  <si>
    <t>Construccion pases para tuberia electrica y de aire acondicionado. Incluye DEMOLICIÓN MAMPOSTERÍA (canchas) en ladrillo o bloque  hasta  20cm de espesor,  colocacion de concreto de 17.5 Mpa para rellenar pases y emparejar superficie, estuco. Incluye botada del material proveniente de estas canchas en botaderos oficiales o donde indique la interventoría.</t>
  </si>
  <si>
    <t>Pase en EN MURO para paso de redes hidrosanitarias, eléctricas o de aire de 2" - 4".  Incluye concreto impermeabilizado en caso de ser requerido para emboquillado tu tuberias que queden expuestas (ventilacion y otros).</t>
  </si>
  <si>
    <t>Pase en MURO o para paso de redes hidrosanitarias, eléctricas o de aire de 1/2" - 3/4".  Incluye concreto impermeabilizado en caso de ser requerido para emboquillado tu tuberias que queden expuestas (ventilacion y otros).</t>
  </si>
  <si>
    <t>DEMOLICIÓN MAMPOSTERÍA EN LADRILLO DE 20 cm DE ESPESOR, incluye cargue, transporte y botada de escombros en botaderos oficiales, demolición de revoques y enchapes aplicados al muro a demoler e instalaciones embebidas, además recuperación de los materiales aprovechables o su transporte hasta el sitio que lo indique la interventoría.</t>
  </si>
  <si>
    <t>DEMOLICIÓN PISO EN CONCRETO de cualquier resistencia con espesor hasta de 12 cm, manual o mecánicamente. Incluye cargue, transporte y botada de escombros,  retiro de refuerzo e instalaciones embebidas, compresor neumático con martillo, además recuperación de los materiales aprovechables y su transporte hasta el sitio que lo indique la interventoría.</t>
  </si>
  <si>
    <t>DEMOLICIÓN DE REVOQUE, espesores entre 0.02 y 0.03 m. Incluye cargue, transporte y botada de escombros en botaderos oficiales, transporte hasta el sitio que lo indique la interventoría.</t>
  </si>
  <si>
    <t>EXCAVACIÓN Y RETIRO DE MATERIAL</t>
  </si>
  <si>
    <t>EXCAVACIÓN EN ROCA con CEMENTO DEMOLEDOR no explosivo tipo CRAS o equivalente con diámetro de perforación de 30mm. Incluye cemento demoledor a una dosificación de 8 kg por metro cúbico, desembombe, acarreo interno hasta el sitio de acopio o donde lo indique la interventoría y los permisos ante las entidades correspondientes para su utilización. Se pagará como roca compacta. Se deben seguir las recomendaciones del productor y garantizar la aplicación con personal autorizado. SU MEDIDA SERA EN SITIO. NO INCLUYE BOTADA.</t>
  </si>
  <si>
    <t>LLENOS</t>
  </si>
  <si>
    <t>Colocación de MATERIAL GRANULAR limpio de 1" a 1½" para filtros, camas de triturado, reemplazos de suelo o la aplicación para la cual sea necesario. Incluye el suministro y transporte interno y externo del material y todo lo necesario para su correcta instalación según diseño y especificaciones de la interventoría. Su medida será en sitio.</t>
  </si>
  <si>
    <t>CARGUE, TRANSPORTE Y BOTADA DE MATERIAL</t>
  </si>
  <si>
    <t>SUBESTRUCTURA</t>
  </si>
  <si>
    <t>FUNDACIONES</t>
  </si>
  <si>
    <t>Colocación de concreto de 14 Mpa para SOLADO, con un espesor DE 0.05 m. Incluye el suministro y el transporte del concreto y todos los demás elementos necesarios para su correcta construcción, incluye acarreo interno.</t>
  </si>
  <si>
    <t>Construcción de VIGA DE FUNDACIÓN y DADOS DE FUNDACIÓN en concreto de 21 Mpa. Incluye el suministro y transporte del concreto, mano de obra, vibrado, protección y curado, para estructuras de acuerdo con las diferentes dimensiones establecidas en los planos y diseños. No incluye refuerzo.</t>
  </si>
  <si>
    <t>CONCRETOS VARIOS</t>
  </si>
  <si>
    <t>SILLARES</t>
  </si>
  <si>
    <t>Construcción de SILLAR DE 0,10/0,15 x 0,10/0,15 m. en concreto de 21 Mpa., vaciado en el sitio. Incluye suministro, transporte y colocación del concreto, formaleta en súper T de 19 mm. para acabado a la vista, protección, curado, molduras, biseles, cortagoteras y todos los elementos necesarios para su correcta construcción. No incluye refuerzo.</t>
  </si>
  <si>
    <t>Construcción de SILLAR DE 0.20 x 0.15 m. en concreto de 21 Mpa., vaciado en el sitio. Incluye suministro, transporte y colocación del concreto, formaleta en súper T de 19 mm. para acabado a la vista, protección, curado, molduras, biseles, cortagoteras y todos los elementos necesarios para su correcta construcción. No incluye refuerzo.</t>
  </si>
  <si>
    <t>BANCAS EN CONCRETO</t>
  </si>
  <si>
    <t>Construcción de BANCA en concreto de 21 Mpa. con un ANCHO DE 0.80 m. y una ALTURA DE 0.10m. Incluye suministro, transporte y colocación del concreto, formaleta en súper "T" de 19 mm. o equivalente para acabado a la vista, molduras, biseles, protección, curado y todos los elementos necesarios para su correcta construcción, según diseño. No incluye refuerzo.</t>
  </si>
  <si>
    <t>DINTELES</t>
  </si>
  <si>
    <t>Construcción de DINTELES DE 0.10/0.15 X 0.20 m. en concreto 21 Mpa. Este elemento va revocado o enchapado en el mismo material de la mampostería, el acabado se pagará en el ítem respectivo. Incluye suministro, transporte y colocación del concreto, formaleta, protección, curado y todos los elementos necesarios para su correcta ejecución. No incluye refuerzo.</t>
  </si>
  <si>
    <t>Construcción de DINTELES de 0,20 x 0,20 m. en concreto de 21 Mpa, hasta una altura de 3,8m medidos desde el nivel de apoyo de la obra falsa hasta el nivel inferior de la viga. Incluye suministro, transporte y colocación del concreto, formaleta madera común o equivalente,  suministro, transporte, armado y desarmado de la obra falsa requerida, vibrado, protección, curado y todos los demás elementos necesarios para su correcta construcción. El acero de refuerzo se pagará en su respectivo ítem según diseño y especificaciones establecidos en los planos.  En el vaciado se deben dejar los hierros para el amarre de los elementos no estructurales que se requieran, por ningún motivo se pagarán anclajes.</t>
  </si>
  <si>
    <t>GROUTING</t>
  </si>
  <si>
    <t>Colocación de GROUTING en concreto de 17.5 Mpa., para relleno de muro no estructural (bloque, tolete o catalán). Incluye mano de obra, vibrado, protección, curado y todos demás elementos necesarios para su correcta construcción. No incluye refuerzo.</t>
  </si>
  <si>
    <t>OTROS CONCRETOS</t>
  </si>
  <si>
    <t>Construcción de VIGAS CINTA DE CONFINAMIENTO de 0,10 x 0,20 m. en concreto de 21 Mpa, hasta una altura de 3,8m medidos desde el nivel de apoyo de la obra falsa hasta el nivel inferior de la viga. Incluye suministro, transporte y colocación del concreto, formaleta madera común o equivalente,  suministro, transporte, armado y desarmado de la obra falsa requerida, vibrado, protección, curado y todos los demás elementos necesarios para su correcta construcción. El acero de refuerzo se pagará en su respectivo ítem según diseño y especificaciones establecidos en los planos.  En el vaciado se deben dejar los hierros para el amarre de los elementos no estructurales que se requieran, por ningún motivo se pagarán anclajes.</t>
  </si>
  <si>
    <t>Construcción de VIGAS CINTA DE CONFINAMIENTO de 0,15 x 0,20 m. en concreto de 21 Mpa, hasta una altura de 3,8m medidos desde el nivel de apoyo de la obra falsa hasta el nivel inferior de la viga. Incluye suministro, transporte y colocación del concreto, formaleta madera común o equivalente,  suministro, transporte, armado y desarmado de la obra falsa requerida, vibrado, protección, curado y todos los demás elementos necesarios para su correcta construcción. El acero de refuerzo se pagará en su respectivo ítem según diseño y especificaciones establecidos en los planos.  En el vaciado se deben dejar los hierros para el amarre de los elementos no estructurales que se requieran, por ningún motivo se pagarán anclajes.</t>
  </si>
  <si>
    <t>Construcción de VIGAS CINTA DE CONFINAMIENTO de 0,20 x 0,20 m. en concreto de 21 Mpa, hasta una altura de 3,8m medidos desde el nivel de apoyo de la obra falsa hasta el nivel inferior de la viga. Incluye suministro, transporte y colocación del concreto, formaleta madera común o equivalente,  suministro, transporte, armado y desarmado de la obra falsa requerida, vibrado, protección, curado y todos los demás elementos necesarios para su correcta construcción. El acero de refuerzo se pagará en su respectivo ítem según diseño y especificaciones establecidos en los planos.  En el vaciado se deben dejar los hierros para el amarre de los elementos no estructurales que se requieran, por ningún motivo se pagarán anclajes.</t>
  </si>
  <si>
    <t xml:space="preserve">Anclaje químico estructural sobre placa de piso de concreto, formado por barra corrugada N° 3 de diámetro y 67 cm de longitud de acero Grado 60 (fy=4200 kg/cm²), anclada 12 cm, fijada con Anclaje epoxico RE-500 Hilti o equivalente, Incluye acero, perforación de concreto o estructura, limpieza, botada de escombros y todo lo necesario para su correcta instalación y funcionamiento. </t>
  </si>
  <si>
    <t xml:space="preserve">Anclaje químico estructural sobre muro pantalla de concreto, por debajo de losa o nervios de esta, formado por barra corrugada N° 3 de diámetro y 75 cm de longitud de acero Grado 60 (fy=4200 kg/cm²), anclada 20 cm, fijada con Anclaje epoxico RE-500 Hilti o equivalente, Incluye acero, perforación de concreto o estructura, limpieza, botada de escombros y todo lo necesario para su correcta instalación y funcionamiento. </t>
  </si>
  <si>
    <t>POZOS/CAJAS/SUMIDEROS</t>
  </si>
  <si>
    <t>Construcción de caja de inspección y/o empalme de 40x40x80 cm. medidas internas, en concreto de 21 Mpa, mortero 1:4 con impermeabilizante integral de morteros Sika 1 o equivalente. Incluye suministro,  transporte e instalación de los materiales, tapa, herraje, formaleta, vibrado y todos los elementos necesarios para su correcta construcción y funcionamiento. Según diseño y especificaciones de E.P.M. La excavación, llenos, entresuelo y acero de refuerzo se pagarán en su ítem respectivo.</t>
  </si>
  <si>
    <t>Construcción de cajas de registro de 60 x 60 x altura hasta 120 cm. en concreto de 21Mpa. con impermeabilizante integral tipo Sika o equivalente, con concrefibra el piso y tapa en concreto, la tapa con su respectivo herraje. Incluye suministro, transporte e instalación de los materiales, formaleta, vibrado y todos los elementos necesarios apara su correcta construcción y funcionamiento. La excavación, llenos, entresuelo y acero de refuerzo se pagarán en su ítem respectivo.</t>
  </si>
  <si>
    <t>Construcción de CÁRCAMO LINEAL de 40x40 cm. en concreto de 21 Mpa., con un ESPESOR DE 8 cm. (medidas externas). Incluye suministro, transporte y colocación del concreto, impermeabilizante integral tipo plastocrete DM de Sika o su equivalente, tapa en reja metálica en "T" de 0.30 x 1.0 m. con marco removible y reja metálica en "T" fija de 0.30 x 3.0, mariposas de fijación, platinas portantes de 1" x 3/16", platina de amarre 3/4" x 3/16", acabado 4 galvanizado por inmersión en caliente norma NTC 3320, acabado dentado antideslizante de alta seguridad, marco en "L" de 1 1/4" x 3/16"; las rejas deben cumplir además con las siguientes especificaciones, en acero ASTM A-36, deben cumplir las normas NAAMM534-94, soldadura aplicada bajo proceso MIG norma A5.18WS82.0.035", Icontec 2632, ASME SFA5.18  tipo Colrejillas o su equivalente, acero de refuerzo de 3/8" c/10cm, en ambos sentidos, recibidor en ángulo de 1 1/2" x 3/16", material granular(triturado de 1 1/2"), formaleta de primera calidad en súper "T" o su equivalente, bordes y todo lo necesario para su correcta construcción. Según especificaciones y dimensiones establecidas el los planos y diseños. La excavación se pagará en su ítem respectivo.</t>
  </si>
  <si>
    <t>Adecuacion de CÁRCAMO LINEAL EXISTENTE. en concreto de 21 Mpa. Incluye resane y remplazo de partes deterioradas</t>
  </si>
  <si>
    <t>Construcción de CAÑUELA EN MURO DE LIMPIEZA, en concreto 21 Mpa. ancho 10 cm altura variable (05-20 cm) Incluye suministro, transporte y colocación del concreto, Según diseño.</t>
  </si>
  <si>
    <t>ESTRUCTURA</t>
  </si>
  <si>
    <t>Construcción de LOSA EN CONCRETO de 21 MPa. con un ESPESOR ENTRE 0,10m a 0.20m. Adicionado con FIBRA Nikon e impermeabilizante integral tipo Plastocrete Dm o equivalente calidad. Incluye suministro, transporte y colocación del concreto, formaleta, vibrado, protección, curado, malla electrosoldada D-188 superior e inferior y todos los demás elementos necesarios para su correcta construcción. El entresuelo y el acero de refuerzo se pagará en su respectivo ítem.</t>
  </si>
  <si>
    <t>Construcción de COLUMNETAS DE 0.15 x 0.20m. en concreto de 21 MPa, acabado a la vista. Incluye suministro, transporte y colocación del concreto, formaleta en súper "T" de 19mm., aristas biseladas, desmoldante, fluidificante para mezclas de concreto, vibrado, protección, curado y todos los demás elementos necesarios para su correcta construcción según diseño. El acero de refuerzo se pagará en su respectivo ítem. En el vaciado se deben dejar los hierros para el amarre de la mampostería no estructural, por ningún motivo se pagarán anclajes.</t>
  </si>
  <si>
    <t>ACERO DE REFUERZO</t>
  </si>
  <si>
    <t>MURO EN LADRILLO</t>
  </si>
  <si>
    <t>Construcción de MAMPOSTERÍA EN LADRILLO PARA REVOCAR O ENCHAPAR una cara o dos caras, DE 10 x 20 x 40 cm. ESPESOR DE 10 cm. Incluye el suministro y transporte del ladrillo, el mortero de pega 1:4 espesor max=0.01 m y todos los demás elementos necesarios para su correcta construcción y funcionamiento.</t>
  </si>
  <si>
    <t>Construcción de MAMPOSTERÍA EN BLOQUE DE CONCRETO DE 10x20x40 cm. ESPESOR DE 10. resistencia 8 Mpa 3P NO ESTRUCTURAL. Para alturas hasta 3.50m. Incluye el suministro y transporte del bloque, el mortero de pega 0,25:1:5,(cal-cemento-arena) espesor max=0.01 m, trabas, columnas, machones, cuchillas, buitrones (para bajantes de redes en general), remates de enrases, de aristas con esquineros de fabrica, encorozados, áticos y chapas necesarias por detalles de construcción que se ejecuten en  el mismo material que se está midiendo. Todos los cortes serán realizados a máquina. (Según norma Icontec 451, 296 y la Astm C-652 y C-34).</t>
  </si>
  <si>
    <t>Construcción de MAMPOSTERÍA EN BLOQUE DE CONCRETO DE 15x20x40 cm. ESPESOR DE 15. resistencia 8 Mpa 3P NO ESTRUCTURAL. Para alturas hasta 3.50m. Incluye el suministro y transporte del bloque, el mortero de pega 0,25:1:5,(cal-cemento-arena) espesor max=0.01 m, trabas, columnas, machones, cuchillas, buitrones (para bajantes de redes en general), remates de enrases, de aristas con esquineros de fabrica, encorozados, áticos y chapas necesarias por detalles de construcción que se ejecuten en  el mismo material que se está midiendo. Todos los cortes serán realizados a máquina. (Según norma Icontec 451, 296 y la Astm C-652 y C-34). Grafil de refuerzo se paga en su respectivo item de Acero.</t>
  </si>
  <si>
    <t>VARIOS MAMPOSTERÍA</t>
  </si>
  <si>
    <t>Construcción de JUNTA DE DILATACIÓN ENTRE MAMPOSTERÍA Y ELEMENTOS ESTRUCTURALES (una sola cara),  ancho de 2 cm., instalación de varilla de espuma de polietileno tipo sellalón, sikarod ó equivalente de Ø= 1", aplicación de masilla elástica sellante y adhesiva con base en poliuretano tipo Sikaflex-1a ó equivalente, junta máxima de ancho= 20 mm. prof.= 5 mm., color similar al muro a definir por la interventoría. Incluye suministro y transporte de los materiales y todos los elementos necesarios para su correcta construcción y funcionamiento. Se deben seguir todas las especificaciones y recomendaciones de los fabricantes de los materiales.</t>
  </si>
  <si>
    <t>REVOQUE INTERIOR</t>
  </si>
  <si>
    <t>Colocación de REVOQUE con mortero 1:4 IMPERMEABILIZADO con Sika 1 o equivalente, EN MUROS. Incluye suministro y transporte de los materiales, fajas, ranuras, filetes, y todos los demás elementos necesarios para su correcta construcción.</t>
  </si>
  <si>
    <t>Colocación de ESTUCO ACRÍLICO PROFESIONAL, SOBRE MUROS REVOCADOS, 3 manos mínimo, o las que sean necesarias para obtener una superficie pareja y homogénea. Incluye suministro y transporte de los materiales, ranuras, filetes, dilataciones y todos los elementos necesarios para su correcta aplicación y funcionamiento.</t>
  </si>
  <si>
    <t xml:space="preserve">Adecuacion de superficie de muro en concreto para posterior revoque, incluye raspado de superfecie, cal, pintura y/o estuco hasta dejarla completamente limpia, botada de escombros. </t>
  </si>
  <si>
    <t>ENCHAPES</t>
  </si>
  <si>
    <t>PINTURA INTERIOR</t>
  </si>
  <si>
    <t>Aplicación de PINTURA ACRÍLICA en muros para exteriores (hidrorepelente) tipo koraza o equivalente de primera calidad que cumpla con la Norma NTC 1335, con sellante para poros tipo Sellamax de Pintuco o su equivalente, 3 manos o las que sean necesarias para obtener una superficie pareja y homogénea, a satisfacción de la interventoría. Incluye suministro y transporte de los materiales, preparada y adecuación de la superficie a intervenir. Color a definir aprobado por la interventoría.</t>
  </si>
  <si>
    <t>Aplicación de PINTURA A BASE DE AGUA EN MUROS, CON VINILO TIPO 1 de primera calidad sobre muros revocados y/o estucados, tres manos o las necesarias hasta obtener una superficie pareja y homogénea. Incluye suministro y transporte de los materiales, resanes, tapa poros en estuco plástico tipo plastestuco o equivalente diluido en agua proporción 1:2, adecuación de la superficie a intervenir hasta obtener una superficie pareja y homogénea, color a definir según aprobación de la interventoría.</t>
  </si>
  <si>
    <t>Aplicación de PINTURA A BASE DE AGUA EN CIELOS, CON VINILO TIPO 1 de primera calidad sobre cielos revocados y/o estucados, tres manos o las necesarias hasta obtener una superficie pareja y homogénea, incluye resanes, tapa poros en estuco plástico tipo plastestuco o similar diluido en agua proporción 1:2, adecuación de la superficie a intervenir hasta obtener una superficie pareja y homogénea, color a definir según aprobación de la interventoría.</t>
  </si>
  <si>
    <t>Aplicación de PINTURA EPOXIPOLIAMIDA EN MUROS (dos componentes proporción 1:3, no tóxica) tipo epoxiconstrucción de pintuco o equivalente, de primera calidad, semimate, sobre estuco plástico, 2 a 3 manos o las necesarias para lograr una superficie pareja a satisfacción de la interventoría, color blanco.</t>
  </si>
  <si>
    <t>Aplicación de PINTURA EPOXIPOLIAMIDA EN CIELOS (dos componentes proporción 1:3, no tóxica) tipo epoxiconstrucción de pintuco o equivalente, semimate, sobre estuco plástico, 2 a 3 manos o las necesarias para lograr una superficie pareja a satisfacción de la interventoría, color blanco.</t>
  </si>
  <si>
    <t>Aplicación de PINTURA EPOXIPOLIAMIDA EN PISOS (dos componentes proporción 1:3, no tóxica) tipo epoxiconstrucción de pintuco o equivalente, semimate, sobre concreto pulido, 2 a 3 manos o las necesarias para lograr una superficie pareja a satisfacción de la interventoría, color por definir.</t>
  </si>
  <si>
    <t>PISOS EN CONCRETO</t>
  </si>
  <si>
    <t>PISOS EN CONCRETO VACIADO</t>
  </si>
  <si>
    <t>Construcción de ANDÉN O PLACAS en concreto de 21 Mpa, espesor de 0.10 m., pendientado y llaneado, vaciado alternado (en cuadros no superiores de 1.5 x 1.5 m). Incluye suministro y transporte de los materiales, nivelación  del terreno y adecuación de la superficie, entresuelo en piedra (e=0,15 m.), arenilla compactada (e=0,05 m.), malla electrosoldada D-84, curado y todo lo necesario para su correcta construcción y funcionamiento. Según diseño. Las excavaciones o descapotes se pagarán en su ítem respectivo.</t>
  </si>
  <si>
    <t>Construcción de PISO EN MORTERO 1:5 de NIVELACIÓN PENDIENTADO, para ajuste de nivel de piso,  espesor  variable de 0.05 a 0.10 m. Incluye suministro y transporte de los materiales, una capa de plastico negro y todo lo necesario para su correcta construcción y funcionamiento. Revisar si se incluye la malla electrosoldada en este item o se genera item independiente.</t>
  </si>
  <si>
    <t>PISOS EN GRANO</t>
  </si>
  <si>
    <t>Construcción de PISO EN BALDOSA DE GRANO PULIDO FONDO GRIS similar al existente o color indicado por interventoría, monocapa 30 x 30, tráfico 5. Incluye varilla de dilatación plástica 5x40 mm o en aluminio de 3mm, en reticulas de 1.80x1.80m, localización según diseño, mortero de nivelación, polietileno negro y pega e= 0,05 m,  remates, pulida y brillada de piso y todo lo necesario para su correcta construcción y funcionamiento. Se debe entregar muestra previa a la instalación para la aprobación de la interventoría.</t>
  </si>
  <si>
    <t>Construcción de FAJAS Y BOCAPUERTAS EN GRANO PULIDO No. 1-2, cualquier tipo de grano, fondo y grano similar al del piso, ANCHO DE 15-20 cm. Y UN ESPESOR DE 1.5 cm., de primera calidad muestras aprobadas por la interventoría, que cumpla la norma NTC 2849. Incluye concreto de pega y nivelación 1:3:2 de cemento, arena de concreto, agregado de 3/8" a 1/2" y aditivo plastificante en un espesor de 5 cm, cemento color, grano 1-2, varilla de dilatación en PVC de 5 mm x 37mm. A lo largo de la faja y en ambos lados o donde se requiera, cortes, pulida y brillada, protección de muros, puertas y desagües y todo lo necesario para su correcta instalación y funcionamiento. La capa de desgaste no debe ser menor a 12 mm después de pulida.</t>
  </si>
  <si>
    <t>PISOS VARIOS</t>
  </si>
  <si>
    <t>Suministro, transporte y colocación de PISO EN CAUCHO RECICLADO tipo Eco-caucho ajedrezado espesor 5mm o su equivalente, color a definir por interventoría. Incluye suministro y transporte de los materiales y todo lo necesario para su correcta construcción y funcionamiento.</t>
  </si>
  <si>
    <t>TRATAMIENTO DE SUPERFICIE PARA PULIDA Y BRILLADA DE PISO EN GRANO EXISTENTE. Incluye: pulida y brillada de zócalos y bocapuertas, pulida, brillada y encerada en el sitio con cera polimerica, ademas proteccion de muros, puertas y desagues, cargue transporte y botada de material sobrante (cachaza) en botaderos oficiales y todo lo necesario para su correcta construcción y funcionamiento.</t>
  </si>
  <si>
    <t>APARATOS/GRIFERÍA/MUEBLES/MESONES</t>
  </si>
  <si>
    <t>MESONES</t>
  </si>
  <si>
    <t>Construcción de MESÓN - LAVAMANOS en concreto de 21 MPa. empotrado en muro de mampostería, forrado en grano blanco, de ancho 0,65cm., espesor variable entre 8-10cm., faldón de 50cm en concreto de 21MPa. Según diseño. Incluye: canche, botada de material, formaleta y molduras para bordes, concreto para anclaje, vanos para empotrar lavamanos y griferías, y todo lo necesario para su correcta instalación y funcionamiento.
El acero de refuerzo se pagará en su ítem respectivo</t>
  </si>
  <si>
    <t>INCRUSTACIONES/ACCESORIOS</t>
  </si>
  <si>
    <t>ESPEJOS</t>
  </si>
  <si>
    <t>Suministro, transporte e instalación de ESPEJO CRISTAL de 4mm y marco en aluminio en 1101 en aluminio natural mate. Incluye mano de obra y todos los elementos necesarios para su correcta ejecución.</t>
  </si>
  <si>
    <t>Suministro, transporte y colocación de ESPEJO RECLINABLE PARA DISCAPACITADOS en cristal de 6mm. de 2,00 x 0,70 m. ubicados en unidades sanitarias para movilidad reducida. Incluye: estructura metálica de soporte, pulida de bordes, marco en aluminio anodizado mate 1-1/2" con pisavidrio de 1", empaques y todos los demás elementos necesarios para su correcta instalación.</t>
  </si>
  <si>
    <t>CARPINTERÍA METÁLICA/MADERA/SISTEMAS LIVIANOS</t>
  </si>
  <si>
    <t>PUERTAS Y VENTANAS EN ALUMINIO</t>
  </si>
  <si>
    <t>Suministro, transporte e instalación de PUERTA P1 doble ala (acceso ppal Licafde) de dimensiones  1.50 m x 2.10 m. Compuesta por alas en tubería estructural de .15 m x .05 m calibre 14 con revestimiento en chapilla de madera tipo cedro rojo o roble acabado color a definir por interventoría, dos (2) visores en vidrio laminado claro de espesor 5 mm + 5 mm de dimensiones 0.45x0.45m , manija tipo Roma en acero inoxidable de H: .30 m y diámetro 12mm en ambas caras del ala, marco dos cargas anclado, soldado y vaciado en concreto, calibre 16 + anticorrosivo epoxipoliamida + acabado en pintura de esmalte poliuretano para exteriores color a definir aplicado con pistola, cerradura de seguridad llave-llave tipo Yale 170M Plus o su equivalente, el pestillo debe accionarse por el exterior y el interior con la llave (llave-llave), cuatro llaves planas multipunto de alta seguridad, falleba de piso y cadena (picaporte) en ambas alas. Incluye marco y ala, cerraduras, chapa, accesorios de fijacion, de anclaje y de apertura y todos los elementos necesarios para su correcta instalación y funcionamiento, previa aprobación de la interventoría. Se debe garantizar el correcto empalme de los elementos para que no haya par galvánico y corrosión. Luz inferior no debe ser mayor a 1cm. Según diseño.</t>
  </si>
  <si>
    <t>Suministro, construcción y colocación de PUERTA P5 (Cuarto aseo Licafde) (marco y ala) ala con persiana para ventilación en aluminio anodizado mate, dimensiones (0,63 x 2,10)m, pomo satinado tipo Madecentro o superior, adaptador, tubular de 3" x 1 1/2, pisavidrio a presión, visagras y todos sus elementos necesarios para su correcta instalación y funcionamiento.</t>
  </si>
  <si>
    <t>Suministro, transporte y colocación de VENTANA V2 (fachada Licafde), marco en aluminio anodizado natural mate, vidrios fijos traslúcidos 3+3, sistema de celosía de vidrio superior, dimensiones (1,90 x 2,27)m. Incluye pisavidrios a presión, empaques, silicona estructural antihongos en todo el perímetro de los vidrios y todos los elementos necesarios para su correcta instalación y funcionamiento, previa aprobación de la interventoría.</t>
  </si>
  <si>
    <t>Suministro, transporte y colocación de VENTANA V1 (fachada Licafde), marco en aluminio anodizado natural mate, vidrios fijos traslúcidos 3+3, sistema de celosía de vidrio superior, dimensiones (1,86 x 2,27)m. Incluye pisavidrios a presión, empaques, silicona estructural antihongos en todo el perímetro de los vidrios y todos los elementos necesarios para su correcta instalación y funcionamiento, previa aprobación de la interventoría.</t>
  </si>
  <si>
    <t>Suministro, transporte y colocación de VENTANA V3 (fachada Licafde), marco en aluminio anodizado natural mate, vidrios fijos traslúcidos 3+3, sistema de celosía de vidrio superior, dimensiones (1,94 x 2,27)m. Incluye pisavidrios a presión, empaques, silicona estructural antihongos en todo el perímetro de los vidrios y todos los elementos necesarios para su correcta instalación y funcionamiento, previa aprobación de la interventoría.</t>
  </si>
  <si>
    <t>Suministro, transporte y colocación de CUERPOS FIJOS (área de fuerza Licafde), marco en acero calibre 16, cristal claro templado, película Sand Blasting, dimensiones (1,62-165 x 2,10)m. Incluye pisavidrios a presión, empaques, silicona estructural antihongos en todo el perímetro de los vidrios y todos los elementos necesarios para su correcta instalación y funcionamiento, previa aprobación de la interventoría.</t>
  </si>
  <si>
    <t>Suministro, transporte y colocación de ventana DPT01 (7.78x1.60) en aluminio anodizado natural y cristal claro laminado 3+3. Con pisa vidrio triangular para evitar acumulacion de polvo. Las medidas en los planos y detalles del cuadro de puertas y ventanas.</t>
  </si>
  <si>
    <t>Suministro, transporte y colocación de ventana DPT02 y DPT03 (3.61x1.60) en aluminio anodizado natural y cristal claro laminado 3+3. Con pisa vidrio triangular para evitar acumulacion de polvo. Las medidas en los planos y detalles del cuadro de puertas y ventanas.</t>
  </si>
  <si>
    <t>Suministro, transporte y colocación de ventana DPT04 (4.95x1.60) en aluminio anodizado natural y cristal claro laminado 3+3. Con pisa vidrio triangular para evitar acumulacion de polvo. Las medidas en los planos y detalles del cuadro de puertas y ventanas.</t>
  </si>
  <si>
    <t>Suministro, Ventada de recepción V-1 en marco en aluminio anodizado natural mate, vidrio fijo traslucido laminado 3+ 3mm, mas persiana enrollable en lamina microperforada flejes de 10cm, calibre 20, tapa rollo dos caras, acabado en pintura base aceite color gris humo y todos los materiales para su correcta instalación.. Las medidas en los planos y detalles del cuadro de puertas y ventanas.</t>
  </si>
  <si>
    <t>MARCOS Y PUERTAS EN MADERA</t>
  </si>
  <si>
    <t>Suministro, transporte y colocación de PUERTA BATIENTE P2 (oficinas Licafde) de dimensiones 0,90x2,10 m. ala en madera (triplex) entamborada dos caras lisas, acabado con esmalte base aceite color a definir por interventoría, marco en aluminio anodizado natural mate. Incluye cerradura de seguridad de primera calidad con doble cilindro, doble cerrojo y pestillo tipo Yale o equivalente, 2 manijas en acero inoxidable doble fin de Ø= 3/4", L= 316mm, 3 bisagras de cobre 3", acabado marco con wash primer, pintura anticorrosiva, acabado en esmalte base aceite color gris grafito mate y todos los demás elementos necesarios para su correcta instalación y funcionamiento, previa aprobación de la interventoría.</t>
  </si>
  <si>
    <t>Suministro, transporte y colocación de PUERTA BATIENTE P3 (baños Licafde) de dimensiones 0,75x2,10 m. ala en madera (triplex) entamborada dos caras lisas, persiana en celosía para ventilación en aluminio natural mate de dimensiones 0,54x0,30 m., acabado con esmalte base aceite color a definir por interventoría, marco en aluminio anodizado natural mate. Incluye cerradura de seguridad de primera calidad con doble cilindro, doble cerrojo y pestillo tipo Yale o equivalente, 2 manijas en acero inoxidable doble fin de Ø= 3/4", L= 316mm, 3 bisagras de cobre 3", acabado marco con wash primer, pintura anticorrosiva, acabado en esmalte base aceite color gris grafito mate y todos los demás elementos necesarios para su correcta instalación y funcionamiento, previa aprobación de la interventoría.</t>
  </si>
  <si>
    <t>Suministro, transporte y colocación de PUERTA BATIENTE P4 (duchas baños Licafde) de dimensiones 0,85x2,10 m. ala en madera (triplex) entamborada dos caras lisas, persiana en celosía para ventilación en aluminio natural mate de dimensiones 0,61x0,30 m., acabado con esmalte base aceite color a definir por interventoría, marco en aluminio anodizado natural mate. Incluye cerradura de seguridad de primera calidad con doble cilindro, doble cerrojo y pestillo tipo Yale o equivalente, 2 manijas en acero inoxidable doble fin de Ø= 3/4", L= 316mm, 3 bisagras de cobre 3", acabado marco con wash primer, pintura anticorrosiva, acabado en esmalte base aceite color gris grafito mate y todos los demás elementos necesarios para su correcta instalación y funcionamiento, previa aprobación de la interventoría.</t>
  </si>
  <si>
    <t>Suministro, transporte y colocación de PUERTA BATIENTE P6 (baños movilidad reducida Licafde) de dimensiones 1,0x2,10 m. ala en madera (triplex) entamborada dos caras lisas, persiana en celosía para ventilación en aluminio natural mate de dimensiones 0,76x0,30 m., acabado con esmalte base aceite color a definir por interventoría, marco en aluminio anodizado natural mate. Incluye cerradura de seguridad de primera calidad con doble cilindro, doble cerrojo y pestillo tipo Yale o equivalente, 2 manijas en acero inoxidable doble fin de Ø= 3/4", L= 316mm, 3 bisagras de cobre 3", acabado marco con wash primer, pintura anticorrosiva, acabado en esmalte base aceite color gris grafito mate y todos los demás elementos necesarios para su correcta instalación y funcionamiento, previa aprobación de la interventoría.</t>
  </si>
  <si>
    <t>Puerta en marco metalico P1 (1.00x2.62) con anticorrosivo epoxico y acabado en pintura al horno electrostatica color blanco, ala en lamina metalica calibre 18 con anticorrosivo epoxico y acabado en pintura al horno electrostatica, incluye 2 registros en vidrio laminado 3+3, incluye todos los elementos para su correcta instalación y funcionamiento. Incluye marco, Cerradura tipo Yale o su equivalente y demás elementos necesarios para su correcta instalación y funcionamiento, previa aprobación de la interventoría. Según diseños.</t>
  </si>
  <si>
    <t>Puerta en marco metalico P2 (1.00x2.62) con anticorrosivo epoxico y acabado en pintura al horno electrostatica color blanco, ala en lamina metalica calibre 18 con anticorrosivo epoxico y acabado en pintura al horno electrostatica, incluye registro en vidrio laminado 3+3, incluye todos los elementos para su correcta instalación y funcionamiento. Incluye marco metaclico,  cerradura tipo Yale o su equivalente y demás elementos necesarios para su correcta instalación y funcionamiento, previa aprobación de la interventoría. Según diseños.</t>
  </si>
  <si>
    <t>Puerta en perfileria en aluminio P3 (1.30x2.62) anodizado color gris mate, tope en media luna en aluminio, y vidrio laminado 3+3, cerradura de seguridad con palanca acabado cromado mate (Referencia prestige jupiter de Schlage o su equivalente), y con pisa vidrio presion en tope media luna los cuales deben ser con pendientes en ambas caras de la puerta, incluye gato hidraulico aereo,se debe rematar en todo su perimetro son silicona blanca antihongos, felpas sinteticas, incluye marco metálico todos los elementos necesarios para su correcta instalación. Cerradura tipo Yale o su equivalente y demás elementos necesarios para su correcta instalación y funcionamiento, previa aprobación de la interventoría. Según diseños.</t>
  </si>
  <si>
    <t>Puerta en marco metalico P4 (0.70x0.90) con anticorrosivo epoxico y acabado en pintura al horno electrostatica color blanco, ala en lamina metalica calibre 18 con anticorrosivo epoxico y acabado en pintura al horno electrostatica, incluye todos los elementos para su correcta instalación y funcionamiento. Incluye marco, Cerradura tipo Yale o su equivalente y demás elementos necesarios para su correcta instalación y funcionamiento, previa aprobación de la interventoría. Según diseños.</t>
  </si>
  <si>
    <t>Puerta tipo batiente de 2 alas P5 (1.60x2.62) apertura externa, con marco de 0.12m de ancho. Incluye montante en persiana en aluminio, tiraderas cilíndricas en acero inoxidablepara ambas alas y caras de la puerta de  H=.40 mts, chapa de seguridad tipo cisa y</t>
  </si>
  <si>
    <t>Puerta con marco metálico P6 (1.00x2.62)  de una sola carga para muro de 10 cm de espesor, cal 18 + anticorrosivo epoxipoliamida, ala metálica calibre 18 + anticorrosivo epoxipoliamida, entamborada, tiradera cilíndrica en acero inoxidable para ambas caras de la puerta de H=.30 mts y chapa de seguridad satinada doble pestillo, tipo Yale o equivalente. El acabado del marco y el ala será en pintura de esmalte poliuretano para exteriores color blanco opaco aplicado con pistola. Incluye además bisagras, accesorios de anclaje y todos los demás elementos necesarios para su correcta instalación y funcionamiento.. Incluye marco, Cerradura tipo Yale o su equivalente y demás elementos necesarios para su correcta instalación y funcionamiento, previa aprobación de la interventoría. Según diseños.</t>
  </si>
  <si>
    <t>Puerta en marco metalico P7 (1.00x2.62) Puerta con marco metálico de una sola carga para muro de 10 cm de espesor, cal 18 + anticorrosivo epoxipoliamida, ala metálica calibre 18 + anticorrosivo epoxipoliamida, entamborada, tiradera cilíndrica en acero inoxidable para ambas caras de la puerta de H=.30 mts y chapa de seguridad satinada doble pestillo, tipo Yale o equivalente. El acabado del marco y el ala será en pintura de esmalte poliuretano para exteriores color blanco opaco aplicado con pistola. Incluye además bisagras, accesorios de anclaje y todos los demás elementos necesarios para su correcta instalación y funcionamiento., previa aprobación de la interventoría. Según diseños.</t>
  </si>
  <si>
    <t>MUROS</t>
  </si>
  <si>
    <t>Suministro, transporte y colocación de placa en fibrocemento o equivalente de e= 20 mm (una cara). para remate de muros de fachada, estructura en perfiles de acero galvanizado cal 20 con separación entre parales de 40.6cm, con refuerzo en área vertical cada 3.66 m de altura, tornillos autoperforantes de cabeza extra plana de ½" y 1", junta perdida con cinta de 2" en fibra de vidrio y masilla. Incluye esquineros y tapas y todos los demás elementos necesarios para su correcta instalación y funcionamiento. El acabado en pintura acrílica para exteriores, se pagará en su ítem respectivo. Según detalle y diseño.</t>
  </si>
  <si>
    <t>Suministro, transporte y colocación de muros en Drywall, con placas de yeso 2 CARAS un espesor de 12 cm (ancho del perfil mas espesor de placa). Incluye estructura metálica a 61 cm de distancia para armado y soporte, perfiles esquineros, refuerzo de vanos para puertas y ventanas, placa de drywall de 1/2", cinta en fibra de vidrio de 50 mm., tornillería de 6x1 y 7x7/16, masilla, acabado en vinilo tipo 1 de Pintuco o equivalente (tres manos o las necesarias hasta obtener una superficie pareja y homogénea) y todos los demás elementos necesarios para su correcta instalación y funcionamiento.</t>
  </si>
  <si>
    <t>Suministro, transporte y colocación de muros en Drywall + FRESCASA  2-1/2 ", con placas de yeso 2 CARAS un espesor de 12 cm (ancho del perfil mas espesor de placa) Cara interna sin pintar ni masillar, para insonorizacion de muro, dejando camara de aire al muro actual de minimo 10 cm.  Incluye estructura metálica a 61 cm de distancia para armado y soporte, perfiles esquineros, refuerzo de vanos para puertas y ventanas, placa de drywall de 1/2", cinta en fibra de vidrio de 50 mm., tornillería de 6x1 y 7x7/16, masilla, acabado en vinilo tipo 1 de Pintuco o equivalente (tres manos o las necesarias hasta obtener una superficie pareja y homogénea) y todos los demás elementos necesarios para su correcta instalación y funcionamiento.</t>
  </si>
  <si>
    <t>CIELOS</t>
  </si>
  <si>
    <t>Suministro, transporte y colocación de cielo raso suspendido con junta invisible placa en fibrocemento de e= 10 mm. para cielos, estructura en perfiles de acero galvanizado cal 20, con refuerzo en área vertical,  tornillos autoperforantes de cabeza extra plana de 1/2" y 1", junta perdida con cinta de 2" en fibra de vidrio y masilla. Incluye esquineros y tapas y todos los demás elementos necesarios para su correcta instalación y funcionamiento. El acabado en pintura para exteriores, se pagará en su ítem respectivo. Según detalle y diseño.</t>
  </si>
  <si>
    <t>Suministro, transporte y colocación de registros metalicos en cielo falso en drywall para lamparas de 60x60 y equipos de aire acondicionado. Incluye marco metalico color blanco, fijaciones, cortes para apertura de registro, andamios, canes y todo los demás elementos  necesario para su correcta instalación y funcionamiento.</t>
  </si>
  <si>
    <t>Suministro, Transporte e Instalación de MEDIACAÑA para cielos y filetes de muros, color a definir por Intervnetoría. Incluye perfil en PVC 100% autoextinguible, elementos de fijación, resanes  y todos los demás elementos necesarios para su correcta instalación y funcionamiento.</t>
  </si>
  <si>
    <t xml:space="preserve">DIVISIONES EN ACERO INOXIDABLES  </t>
  </si>
  <si>
    <t>Suministro, transporte e instalación de PARAL para cabina de baño en acero inoxidable de ancho entre 100-300 mm y altura de 1800 mm. Fabricado en lámina de acero inoxidable 304, calibre 20, estructura interna en tubería de 1” y poliestireno expandido para dar mejor resistencia larga duración y contratación de ruido, fijación y nivelación técnica en acero inoxidable, espesor de la pieza:30mm, incluye zócalo y accesorios para su correcta instalación.</t>
  </si>
  <si>
    <t>Suministro, transporte e instalación de TABIQUE para cabina baño en acero inoxidable de ancho entre 1300-1600 mm y altura de 1600 mm. Fabricado en lámina de acero inoxidable 304, calibre 20, estructura interna en tubería de 1” y poliestireno expandido para dar mejor resistencia larga duración y contratación de ruido, fijación y nivelación técnica en acero inoxidable, espesor de la pieza:30mm, incluye zócalo y accesorios para su correcta instalación.</t>
  </si>
  <si>
    <t>Suministro, transporte e instalación de PUERTA de 0.60-0.80 x 1.60 m, a 20 cm del piso, en acero inoxidable AISI 304, calibre 20 acabado satinado, paneles entamborados con un espesor de 30 mm., calidad Socoda o su equivalente. Incluye icopor en su interior, zocalo en acero inoxidable, estructura interna de los paneles en tubería cuadrada de 25 mm. en lámina galvanizada con un espesor de 0.9mm., bisagras pivotantes en acero inoxidable, con apertura de 110º, elementos de anclaje a 90º y pasadores  en acero inoxidable, tornillo de ensamble antivandálico tipo One Way y todos los elementos necesarios para su correcta instalación y funcionamiento. Para baños públicos.</t>
  </si>
  <si>
    <t>Suministro, transporte e instalación de DIVISIÓN de orinal para baño en acero inoxidable de ancho entre 500 mm y 800mm y altura de 1650 mm. Fabricado en lámina de acero inoxidable 304, calibre 20, estructura interna en tubería de 1” y poliestireno expandido para dar mejor resistencia larga duración y contratación de ruido, fijación y nivelación técnica en acero inoxidable, espesor de la pieza:30mm. Incluye accesorios para su correcta instalación</t>
  </si>
  <si>
    <t>Suministro, transporte e instalación de barra de seguridad en acero inoxidable de 1-1/2" tipo SOCODA o similiar. Incluye: elementos de anclaje, pasadores en acero inoxidable, tornillo de ensamble antivandálico tipo One Way y todos los elementos necesarios para su correcta instalación y funcionamiento. Según diseño.</t>
  </si>
  <si>
    <t>VARIOS CARPINTERÍA METÁLICA</t>
  </si>
  <si>
    <t>Suministro e instalación de Cámara de expansión completamente modular (60x65x220),, construida con bandejas en lámina de acero galvanizado calibre 18-20 y bafles acústicos absorbentes en Lana Mineral de Roca densidad 80Kg/m3 que garantizan reducción del ruido mientras permiten la circulación de aire. 
Ductos silenciados construidos en láminas metálicas con núcleos en placas de lana mineral . Silenciadores regulares: Se caracterizan por tener un recubrimiento de material absorbente en su interior que define su funcionamiento con el objetivo del tratamiento de los silenciadores de alcanzar niveles de ruido no superiores a los 85 dBA.</t>
  </si>
  <si>
    <t>Suministro e instalación de rejilla de ventilacion en aluminio aletas curvas 25x25 para muro de limpieza junto a muro de contención.</t>
  </si>
  <si>
    <t>MOBILIARIO</t>
  </si>
  <si>
    <t>Suministro, transporte e instalación de MESA PARA LABORATORIO  de dimensiones 6000mm longitud (Tol +/- 5mm), 700mm profundidad (Tol +/- 5mm), 900mm altura (Tol +/- 5mm), superficie de trabajo en acero inoxidable 304/2B cal.16 mas (2) pasacables con tapa deslizable, salpicadero en acero inoxidable 304/2B Cal.16 y 100mm de altura y faldón en acero inoxidable 304/2B cal.16 y 100mm de altura, la estructura metálica será en H que garantice la resistencia y estabilidad del mueble durante su uso, con soldadura para carga pesada. Fabricada en tuberia cuadrada de 1 1/2" cal 16, pintura sinterizada epoxica o epoxi poliester con acabado metálico, elementos niveladores.(Incluye todo lo necesario para su instalación y correcto funcionamiento).Según diseño.</t>
  </si>
  <si>
    <t>Suministro, transporte e instalación de MESA PARA LABORATORIO de dimensiones 5000mm longitud (Tol +/- 5mm), 700mm profundidad (Tol +/- 5mm), 900mm altura (Tol +/- 5mm), superficie de trabajo en acero inoxidable 304/2B Cal.16 mas (2) pasacables con tapa deslizable, salpicadero en acero inoxidable 304/2B Cal.16 y 100mm de altura y faldón en acero inoxidable 304/2B Cal.16 y 100mm de altura, la estructura metálica será en H que garantice la resistencia y estabilidad del mueble durante su uso, con soldadura para carga pesada.  Fabricada en tuberia cuadrada de 1 1/2" cal 16, pintura sinterizada epoxica o epoxi poliester con acabado metalico, elementos niveladores.(Incluye todo lo necesario para su intalación y correcto funcionamiento). Según diseño.</t>
  </si>
  <si>
    <t>Suministro, transporte e instalación de MESA PARA LABORATORIO de dimensiones 4200mm longitud (Tol +/- 5mm), 700mm profundidad (Tol +/- 5mm), 900 altura (Tol +/- 5mm), superficie de trabajo en acero inoxidable 304/2B Cal.16 mas (2) pasacables con Tapa deslizable, salpicadero en acero inoxidable 304/2B cal.16 y 100mm de altura y faldón en acero inoxidable 304/2B cal.16 y 100mm de altura, la estructura metálica será en H que garantice la resistencia y estabilidad del mueble durante su uso, con soldadura para carga pesada. Fabricada en tuberia cuadrada de 1 1/2" cal 16, pintura sinterizada epóxica o epoxi poliester con acabado metalico, elementos niveladores.(Incluye todo lo necesario para su intalación y correcto funcionamiento). 
INCLUYE: Pozuelo 500mm  x  400mm x  200mm de profundidad en acero inoxidable 304/2B cal.18
mas grifería para mesón de laboratorio tipo cuello de ganzo metálica cromada, caño giratorio y lavaojos de seguridad (Incluye todo lo necesario para su instalación y correcto funcionamiento). Según diseño.</t>
  </si>
  <si>
    <t>Suministro, transporte e instalación de MESA PARA LABORATORIO de dimensiones 3400mm longitud (Tol +/- 5mm), 700mm profundidad (Tol +/- 5mm), 900mm altura (Tol +/- 5mm), superficie de trabajo en acero inoxidable 304/2B cal.16 mas (2) pasacables con tapa deslizable, salpicadero en acero inoxidable 304/2B cal.16 y 100mm de altura y faldón en acero inoxidable 304/2B Cal.16 y 100mm de altura, la estructura metálica será en H que garantice la resistencia y estabilidad del mueble durante su uso, con soldarura para carga pesada. Fabricada en tuberia cuadrada de 1 1/2" cal 16, pintura sinterizada epóxica o epoxi poliester con acabado metálico, elementos niveladores.(Incluye todo lo necesario para su intalación y correcto funcionamiento). Según diseño.</t>
  </si>
  <si>
    <t>Suministro, transporte e instalación de MESA PARA LABORATORIO de dimensiones 5400mm longitud (Tol +/- 5mm), 700mm profundidad (Tol +/- 5mm), 900mm altura (Tol +/- 5mm), superficie de trabajo en acero inoxidable 304/2B cal.16 mas (2) pasacables con tapa deslizable, salpicadero en acero inoxidable 304/2B cal.16 y 100mm de altura y faldón en acero inoxidable 304/2B cal.16 y 100mm de altura, la estructura metálica será en H que garantice la resistencia y estabilidad del mueble durante su uso, con soldarura para carga pesada. Fabricada en tuberia cuadrada de 1 1/2" cal 16, pintura sinterizada epóxica o epoxi poliester con acabado metálico, elementos niveladores.(Incluye todo lo necesario para su intalación y correcto funcionamiento).
INCLUYE: Pozuelo 500mm  x  400mm x  600mm de profundidad en acero inoxidable 304/2B cal.18
mas grifería para mesón de laboratorio, cuello de ganzo metálica cromada, caño giratorio (Incluye todo lo necesario para su intalación y correcto funcionamiento). Según diseño</t>
  </si>
  <si>
    <t>Suministro, transporte e instalación de MESA PARA LABORATORIO de dimensiones 3400mm longitud (Tol +/- 5mm), 700mm profundidad (Tol +/- 5mm), 900mm altura (Tol +/- 5mm), superficie de trabajo en acero inoxidable 304/2B cal.16 mas (2) pasacables con tapa deslizable, salpicadero en acero inoxidable 304/2B cal.16 y 100mm de altura y faldón en acero inoxidable 304/2B cal.16 y 100mm de altura, la estructura metálica será en H que garantice la resistencia y estabilidad del mueble durante su uso, con soldarura para carga pesada. Fabricada en tuberia cuadrada de 1 1/2" cal 16, pintura sinterizada epóxica o epoxi poliester con acabado metalico, elementos niveladores. (Incluye todo lo necesario para su intalación y correcto funcionamiento). Según diseño.</t>
  </si>
  <si>
    <t>Suministro, transporte e instalación de MESA TIPO ISLA PARA LABORATORIO de dimensiones 3300mm longitud (Tol +/- 5mm), 1500mm profundidad (Tol +/- 5mm), 900mm altura (Tol +/- 5mm), superficie de trabajo en acero inoxidable 304/2B cal.16 mas salpicadero en acero inoxidable 304/2B cal.16 y 100mm de altura y faldón en acero inoxidable 304/2B cal.16 y 100mm de altura, la estructura metálica será en H  que garantice la resistencia y estabilidad del mueble durante su uso, con soldarura para carga pesada.  Fabricada en tuberia cuadrada de 1 1/2" cal 16, pintura sinterizada epóxica o epoxi poliester con acabado metálico, elementos niveladores.(Incluye todo lo necesario para su intalación y correcto funcionamiento). Según diseño.</t>
  </si>
  <si>
    <t>Suministro, transporte e instalación de ESTANTERÍA METÁLICA TIPO BIBLIOTECA de dimensiones 1450mm longitud (Tol +/- 5mm), 350mm profundidad (Tol +/- 5mm), 2180mm altura (Tol +/- 5mm), módulo semi-pesado en aluminio anodizado con 6 entrepaños metalicos graduables en altura, estructura metalica, elementos niveladores. (Incluye todo lo necesario para su intalación y correcto funcionamiento). Según diseño.</t>
  </si>
  <si>
    <t>Suministro, transporte e instalación de GABINETE METÁLICO DE PARED de dimensiones 600mm longitud (Tol +/- 5mm), 350mm profundidad (Tol +/- 5mm), 600mm altura (Tol +/- 5mm) con puerta frontal y chapa, color gris humo. (Incluye todo lo necesario para su intalación y correcto funcionamiento). Según diseño.</t>
  </si>
  <si>
    <t>Suministro, transporte e instalación de tubería PVC-P, RDE 21, 200 PSI, diámetro 2 ", incluye todos los accesorios en PVC de diámetro 2 " incluyendo todos los accesorios reducidos que se requieran para garantizar su correcta instalación y funcionamiento. Estos deberán estar correctamente pegados usando limpiador, soldadura y teflón apropiados, sin presentar fugas, fisuras o cualquier otra clase de anomalía. Se debe garantizar la correcta instalación y funcionamiento.</t>
  </si>
  <si>
    <t>Suministro, transporte e instalación de tubería PVC-P, RDE 21, 200 PSI, diámetro 1 ", incluye todos los accesorios en PVC de diámetro 1 " incluyendo todos los accesorios reducidos que se requieran para garantizar su correcta instalación y funcionamiento. Estos deberán estar correctamente pegados usando limpiador, soldadura y teflón apropiados, sin presentar fugas, fisuras o cualquier otra clase de anomalía. Se debe garantizar la correcta instalación y funcionamiento.</t>
  </si>
  <si>
    <t xml:space="preserve">Suministro, transporte e instalación de tubería PVC-P, RDE 11, 400 PSI, diámetro 3/4", incluye todos los accesorios en PVC de diámetro 3/4" incluyendo todos los accesorios reducidos que se requieran para garantizar su correcta instalación y funcionamiento. Estos deberán estar correctamente pegados usando limpiador, soldadura y teflón apropiados, sin presentar fugas, fisuras o cualquier otra clase de anomalía. Se debe garantizar la correcta instalación y funcionamiento. </t>
  </si>
  <si>
    <t xml:space="preserve">Suministro, transporte e instalación de tubería PVC-P, RDE 9, 500 PSI, diámetro 1/2", incluye todos los accesorios en PVC de diámetro 1/2" incluyendo todos los accesorios reducidos que se requieran para garantizar su correcta instalación y funcionamiento. Estos deberán estar correctamente pegados usando limpiador, soldadura y teflón apropiados, sin presentar fugas, fisuras o cualquier otra clase de anomalía. Se debe garantizar la correcta instalación y funcionamiento. </t>
  </si>
  <si>
    <t>Suministro, transporte e instalación de terminal con L = 0.15m y con camara de aire h = 0.30m, en tuberia de cobre tipo M, con un diámetro de 1". Incluye suministro y transporte de los materiales, canchada de muros y resane en mortero, accesorios de cobre y PVC, sellante, soldadura, teflón, y todo lo necesario para su correcta instalación y funcionamiento.</t>
  </si>
  <si>
    <t>Suministro, transporte e instalación de terminal con L = 0.15m y con camara de aire h = 0.30m, en tuberia de cobre tipo M, con un diámetro de 3/4". Incluye suministro y transporte de los materiales, canchada de muros y resane en mortero, accesorios de cobre y PVC, sellante, soldadura, teflón, y todo lo necesario para su correcta instalación y funcionamiento.</t>
  </si>
  <si>
    <t>Suministro, transporte e instalación de terminal con L = 0.15m y con camara de aire h = 0.30m, en tuberia de cobre tipo M, con un DIÁMETRO DE 1/2". Incluye suministro y transporte de los materiales, canchada de muros y resane en mortero, accesorios de cobre y PVC, sellante, soldadura, teflón, y todo lo necesario para su correcta instalación y funcionamiento.</t>
  </si>
  <si>
    <t>Suministro, transporte e instalación de salidas de abasto en díametro 1" con tubería  RDE 13.5, 315 PSI,  incluye 1.5 m de tubería y todos los accesorios en PVC de DIÁMETRO 1" que se requieran para su correcta instalación. Estos deberán estar correctamente pegados usando limpiador, soldadura y teflón apropiados, sin presentar fugas, fisuras o cualquier otra clase de anomalía. Se debe garantizar la correcta instalación y funcionamiento.</t>
  </si>
  <si>
    <t>Suministro, transporte e instalación de salidas de abasto en díametro 3/4" con tubería  RDE 11, 400 PSI, incluye 1.5 m de tubería y todos los accesorios en PVC de DIÁMETRO 3/4" que se requieran para su correcta instalación. Estos deberán estar correctamente pegados usando limpiador, soldadura y teflón apropiados, sin presentar fugas, fisuras o cualquier otra clase de anomalía. Se debe garantizar la correcta instalación y funcionamiento.</t>
  </si>
  <si>
    <t xml:space="preserve">Suministro, transporte e instalación de salidas de abasto en díametro 1/2" con tubería  RDE 9, 500 PSI, incluye 1.5 m de tuberia y todos los accesorios en PVC de DIÁMETRO 1/2" que se requieran para su correcta instalación. Estos deberán estar correctamente pegados usando limpiador, soldadura y teflón apropiados, sin presentar fugas, fisuras o cualquier otra clase de anomalía. Se debe garantizar la correcta instalación y funcionamiento. </t>
  </si>
  <si>
    <t>Suministro, transporte e instalación de válvulas o llave contención tipo Red White - RW o similar Ø 1.1/2", incluye uniones universales para desmonte, accesorios de instalación y retiro de la existente cuando sea de cambio</t>
  </si>
  <si>
    <t>Suministro, transporte e instalación de válvulas o llave contención tipo Red White - RW o similar Ø 3/4", incluye uniones universales para desmonte, accesorios de instalación y retiro de la existente cuando sea de cambio</t>
  </si>
  <si>
    <t>Suministro, transporte e instalación de Válvula de bola de Ø 3/4" cuerpo en Latón forjado niquelado, conexión en Hembra - Hembra. Rosca NPT, incluye accesorios de instalacion Y retiro de la existente cuando sea de cambio</t>
  </si>
  <si>
    <t>Suministro, transporte e instalación de Válvulas o llave contención tipo Red White o similar Ø 1/2", incluye accesorios de instalacion Y retiro de la existente cuando sea de cambio</t>
  </si>
  <si>
    <t>Suministro, transporte e instalación de llave de jardin cromada marca grival o similar incluye retiro de la existente cuando sea de cambio</t>
  </si>
  <si>
    <t xml:space="preserve">Suministro, transporte e instalación de  caja para válvula según Norma EPM - NEGC 707. Incluye tapa metálica de 20*20 cm, adaptador limpieza de 6", unión sanitaria de 6", tubería sanitaria de 6" y concreto de 21 Mpa  </t>
  </si>
  <si>
    <t>Empalme a red de acueducto de diámetro 2" x 1-1/2" en PVC. Incluye Unión rápida  Ø 4" referencia Unión Platino marca PAVCO o similar y todos los demás accesorios para su correcta instalación y funcionamiento.</t>
  </si>
  <si>
    <t>Para cárcamo en cancha (nivel 2 bloque44)</t>
  </si>
  <si>
    <t xml:space="preserve">Construcción de CÁRCAMO de 30cm de ancho con profundidad variable desde 0.20m hasta 0.70m (dimensiones internas), en concreto de 21 Mpa + impermeabilizante integral para concretos, de acuerdo a diseño de mezclas previamente aprobado por la interventoría. Espesor de paredes de 12cm y losa de 10cm. Incluye suministro, transporte y colocación del concreto, las pendientes requeridas, preparación y nivelación del terreno, emboquillada de la tuberia de desagüe, formaleta en Super T, acero de refuerzo según detalle en planos, rejas en concreto prefabricadas de 0.40mx0.40mx0,08m, acarreo interno, cortes donde se necesite y todo lo necesario para su correcta construcción y funcionamiento. La excavacion, lleno y la botada se pagarán en su ítem respectivo. </t>
  </si>
  <si>
    <t>Suministro, transporte e instalación de REJILLA TIPO GRANADA O CÚPULA CONCÉNTRICAS CC combinada Aluminio/bronce DE 6x4". Incluye suministro y transporte de los materiales y todos los elementos necesarios para su correcta instalación.</t>
  </si>
  <si>
    <t>Construcción de SUMIDERO de aguas lluvias TIPO B (1.10m x 0.80m medidas externas y prof=0.90m e=0.20m), en concreto de 17.5 Mpa. Incluye suministro, transporte y colocación del concreto, reja metálica, formaleta, vibrado y todo lo necesario para su correcta construcción y funcionamiento, según diseño y especificaciones de E.P.M. La excavación, llenos y entresuelo se pagarán en su ítem respectivo.</t>
  </si>
  <si>
    <t>Para laboratorios</t>
  </si>
  <si>
    <t>Suministro, transporte e instalación de tubería PVC-Sanitaria tipo Pavco o similar, con un diámetro de 6", para bajantes de aguas lluvias y/o residuales. Incluye suministro y transporte de los materiales, bocas, accesorios, pegante, limpiador, wash primer, acabado en esmalte mate, color a definir por parte de interventoría, andamios multidireccionales certificados, abrazaderas y todos los elementos necesarios para su correcta instalación y funcionamiento.</t>
  </si>
  <si>
    <t>Suministro, transporte e instalación de  tubería PVC sanitaria tipo Pavco o similar, con un diámetro de 4", para aguas residuales o lluvia enterrada y/o empotrada por losas. Incluye suministro y transporte de los materiales, accesorios, pegante, limpiador y todos los elementos necesarios para su correcta instalación y funcionamiento. La excavación y los llenos se pagaran en su ítem respectivo.</t>
  </si>
  <si>
    <t>Suministro, transporte e instalación de tubería PVC ventilación, con un diámetro de 2", para ventilación de aguas residuales enterrada y/o empotrada por losas.  Incluye suministro y transporte de los materiales, accesorios, pegante, limpiador y todos los elementos necesarios para su correcta instalación y funcionamiento. La excavación y los llenos se pagaran en su ítem respectivo.</t>
  </si>
  <si>
    <t>Desobstrucción de tubería con máquina eléctrica k50, Incluye mano de obra de 1 operador y ayudante, aseo y limpieza de la zona intervenida, incluye además el retiro y reinstalación de sifones botella, rejillas de piso con sosco de hasta 4", sifones botella y en P (para pozuelos, lavamanos, orinales, lava escobas, entre otros) y la apertura y cierre de registros sanitarios (adaptadores limpieza). Incluye infrome de procedimientos y resultados.</t>
  </si>
  <si>
    <t>Desobstrucción de tubería con máquina eléctrica k1500, Incluye mano de obra de 1 operador y ayudante, aseo y limpieza de la zona intervenida, incluye además el retiro y reinstalación de sifones botella, rejillas de piso con sosco de hasta 6", sifones botella y en P (para pozuelos, lavamanos, orinales, lava escobas, entre otros) y la apertura y cierre de registros sanitarios (adaptadores limpieza). Incluye infrome de procedimientos y resultados</t>
  </si>
  <si>
    <t>Suministro, transporte e Instalación de rejilla de piso para desagüe, en bronce, de 3"x2" anticucarachas tipo COLREJILLAS o similar, incluye reparaciones en enchapes y/o pisos y el retiro de la existente y la botada de material resultante de la reparación de los enchapes</t>
  </si>
  <si>
    <t>Suministro, transporte e instalación de rejilla Rejillas enmarcadas y con vigas acarteladas longitudinales de material combinado para cárcamo de desagüe de 15cm x 30cm , tipo COLREJILLAS o similar</t>
  </si>
  <si>
    <t xml:space="preserve">Suministro, transporte e instalación de tapón registro para desagües PVC-S Ø 2", H= 0.40 m. Incluye tubería, tapón y tapa de registro metálica tipo Colrejillas o similar de referencia RN -20x20 cm. </t>
  </si>
  <si>
    <t>Suministro, transporte e instalación de Tapa registro 20 x 20 aluminio tipo Colrejillas o similar, para valvulas de acueducto y/o Registros de redes de aguas residuales". Incluye suministro y transporte de los materiales y todos los elementos necesarios para su correcta instalación.</t>
  </si>
  <si>
    <t>APARATOS SANITARIOS Y GRIFERIA</t>
  </si>
  <si>
    <t>Suministro, transporte e Instalación de taza Sanitario para descarga de Fluxómetro referencia adriático entrada superior color blanco marca Corona o similar. Incluye el sanitario completo, brida de fijación, tapón con rosca para brida del color del sanitario, emboquillado con silicona antihongos y/o pasta en cemento blanco y todos los demás elementos necesarios para su correcta instalación y funcionamiento.</t>
  </si>
  <si>
    <t>Suministro, transporte e instalación de orinal institucional referencia petite Entrada Superior o similar , color blanco, para descarga tipo sistema de push, o similar, tipo corona o similar. Incluye todos los elementos (como tornillos, chazos, platinas y sifón) necesarios para su correcta instalación y funcionamiento.</t>
  </si>
  <si>
    <t>Suministro, transporte e instalación de lavamanos de sobreponer tipo Marsella o similar, color blanco. Incluye cople en acero, válvula de regulación de 1/2" x 1/2" y sifón en P cromado y desagüe sencillo con rebose , emboquillado con silicona antihongos y todos los demás elementos necesarios para su correcta instalación y funcionamiento.</t>
  </si>
  <si>
    <t>Suministro, transporte e instalación de sanitarios baño para personas con movilididad reducida, línea Power One de Corona o equivalente, color blanco, bajo consumo 3,8lt., diseño de dos piezas, taza alongada, sifón esmaltado, grifería antisifón, anillo abierto, abasto metálico, válvula de regulación metálica con manguera flexible y acabado cromado, brida de fijación con tapón roscado, emboquillado con silicona antihongos y todos los demás elementos necesarios para su correcta instalación y funcionamiento.</t>
  </si>
  <si>
    <t>Suministro, transporte e instalación de lavamanos aquajet marca Corona o similar, color blanco. Incluye sifón botella, fleximalla, abasto metálico, emboquillado con silicona antihongos, estructura metálica para fijación y todos los demás elementos necesarios para su correcta instalación y funcionamiento.</t>
  </si>
  <si>
    <t xml:space="preserve">Suministro, transporte e instalación de Válvula de descarga para sanitario con entrada vertical para instalación en pared  Línea Pressmatic  marca DOCOL o similar. Incluye Botón antivandálico de accionamiento; cancha en muro, revoque y enchape  y el retiro del sistema existente de ser necesario </t>
  </si>
  <si>
    <t xml:space="preserve">Suministro, transporte e instalación de Válvula para orinal Tipo Push, línea Pressmatic, 0,7 LTS. (0.184 GPD).Marca Docol o Similar con boton y escudo y sistema de descarga. Incluye cancha en muro, revoque y enchape  y el retiro del sistema existente de ser necesario </t>
  </si>
  <si>
    <t>Suministro, transporte instalación de grifería para lavamanos de sobreponer tipo Push, marca Corona o similar, color cromado. Incluye  todos los demás elementos necesarios para su correcta instalación y funcionamiento acople fleximalla y abasto metalico. Incluye el retiro de la existente de ser necesario</t>
  </si>
  <si>
    <t>Suministro, transporte e instalación de griferia para lavamanos de monocontrol referencia Túnez bajo o similar, marca Corona o similar, color cromado. Incluye  todos los demás elementos necesarios para su correcta instalación y funcionamiento acople fleximalla y abasto metalico. Incluye el retiro de la griferia existente, acople  y/o abasto de ser necesario.</t>
  </si>
  <si>
    <t>Suministro, transporte e instalación de grifería sencillo galaxia pico de cisne corona o similar. Incluye el retiro de la existente</t>
  </si>
  <si>
    <t>Suministro, transporte e instalación de abasto metálico (Regulación) para lavamanos, sanitario, orinal y/o grifería de pozuelo, tipo Grival o similar. Incluye el retiro del existente de ser necesario</t>
  </si>
  <si>
    <t>Suministro, transporte e instalación de Canastilla para Lavaplatos y/o Pozuelo con sifón en P, tipo Grival o similar. Incluye el retiro de la existente.</t>
  </si>
  <si>
    <t>Suministro, transporte e instalación de sifón 180° sin codo, tipo pavco o similar. Incluye el retiro de la existente.</t>
  </si>
  <si>
    <t>Suministro, transporte e instalación de abasto metalico (Regulación) para lavamanos, sanitario, orinal y/o griferia de pozuelo, tipo Grival o similar. Incluye el retiro del existente de ser necesario</t>
  </si>
  <si>
    <t>Suministro, transporte e instalación de acople fleximalla acero para Sanitario tipo Grival o similar. Incluye el retiro de la existente de ser necesario</t>
  </si>
  <si>
    <t xml:space="preserve">Suministro, transporte e instalación de Tapas en polipropileno reciclado marca ingepol o similar de 60cm * 60cm * 6 cm. Con gancho para su adecuada operación </t>
  </si>
  <si>
    <t xml:space="preserve">Suministro, transporte e instalación de Tapas en polipropileno reciclado marca ingepol o similar de 40cm * 40cm * 6 cm. Incluye marco y gancho para su adecuada operación </t>
  </si>
  <si>
    <t>Desmonte y clausura de tubería PVC-S diametro 4". Incluye suministro y transporte de los materiales, accesorios, pegante, limpiador y todos los elementos necesarios.</t>
  </si>
  <si>
    <t>REDES ELECTRICAS GENERALES</t>
  </si>
  <si>
    <t>TABLEROS DE DISTRIBUCIÓN ELÉCTRICA Y ALIMENTADORES.</t>
  </si>
  <si>
    <t>Suministro, transporte e instalación según sección 250 NTC 2050, marcación y señalización según RETIE, anclajes, fijaciones, conexiones, pruebas y ensayos, de:</t>
  </si>
  <si>
    <t>Tablero de distribución de 42 circuitos para interruptores enchufables, 3 fases, 5 hilos (3 líneas + neutro aislado + terminal de tierra), tensión de operación 240/120V, esfuerzo mecánico al corto circuito de 10kA, barraje troquelado continuo y sin puentes fabricado en cobre de alta pureza de 225A, grado de protección IP40 (servicio interior) con puerta y chapa con espacio para totalizador, pintura electrostática a base de polvo epóxico color blanco ANSI 61. El tablero debe tener certificado de conformidad RETIE. Montaje empotrado en muro.  Incluye:  Elementos de fijación, instalación de cuadro de cargas actualizado y marcación frontal con placa en acrílico.</t>
  </si>
  <si>
    <t>(GT1) Tablero eléctrico de distribución Trifásico de 36 circuitos con espacio para totalizador, sobrepuesto (Distribución de energía Normal); para interruptores enchufables, 5 hilos ( 1 barra para tierra y 1 para neutro), con puerta. No incluye protecciones</t>
  </si>
  <si>
    <t>(TAA) Tablero eléctrico de distribución Trifásico de 8 circuitos sin espacio para totalizador, sobrepuesto (Distribución de energía Normal); para interruptores enchufables, 4 hilos ( 1 barra para tierra y 1 para neutro), con puerta. No incluye protecciones</t>
  </si>
  <si>
    <t>(TR) Tablero eléctrico de distribución Bifásico de 6 circuitos sin espacio para totalizador, sobrepuesto (Distribución de energía Normal); para interruptores enchufables, 4 hilos ( 1 barra para tierra y 1 para neutro), con puerta. No incluye protecciones</t>
  </si>
  <si>
    <t>Tubería PVC de Ø1½" empotrada en muro. Incluye: Canalización en el muro, elementos de fijación, marcación y accesorios necesarios para su correcta instalación.</t>
  </si>
  <si>
    <t>Tubería PVC de Ø1" empotrada en muro. Incluye: Canalización en el muro, elementos de fijación, marcación y accesorios necesarios para su correcta instalación.</t>
  </si>
  <si>
    <t>Alimentador para tablero proyectado (GT1) en cable de Cu 3xNº1/0 AWG LSHF para fases, 1xNº 1/0 AWG LSHF para neutro y 1xN°6 AWG LSHF para puesta a tierra. Los conductores deberán estar fabricados para una temperatura de operación de 90ºC y una tensión de operación de 600V. Incluye: marcación en cada conductor con marquillas certificadas, en cajas de empalme y tablero.</t>
  </si>
  <si>
    <t>Alimentador trifásico en cable de cobre 3xNo. 2 para Fases + 1xNo. 2 para Neutro + 1xNo. 6 para Tierra AWG HFLSFR, 90°C, 600V CT. Incluye: Terminales, marcación con cinta de colores y tipo flecha cada 5m y elementos de fijación necesarios para su correcta instalación.</t>
  </si>
  <si>
    <t>Alimentador para tablero proyectado (TAA) en cable de Cu 3xNº6 AWG LSHF para fases, 1xNº 6 AWG LSHF para neutro y 1xN°10 AWG LSHF para puesta a tierra. Los conductores deberán estar fabricados para una temperatura de operación de 90ºC y una tensión de operación de 600V. Incluye: marcación en cada conductor con marquillas certificadas, en cajas de empalme y tablero.</t>
  </si>
  <si>
    <t>Alimentador para tablero proyectado (TAA-EVA) en cable de Cu 3xNº10 AWG LSHF para fases, 1xNº 10 AWG LSHF para neutro y 1xN°12 AWG LSHF para puesta a tierra. Los conductores deberán estar fabricados para una temperatura de operación de 90ºC y una tensión de operación de 600V. Incluye: marcación en cada conductor con marquillas certificadas, en cajas de empalme y tablero.</t>
  </si>
  <si>
    <t>Interruptor automático tripolar tipo caja moldeada industrial(Breaker) 3x150A, ICC=25 KA, a 240 Voltios, no reparable, sellado y contramarcado.  Incluye elementos para su fijación. Para instalar en subestación del Bloque 43 y totalizador en tablero principal.</t>
  </si>
  <si>
    <t>Interruptor automático (breaker) tripolar industrial atornillable 3x100A, regulable 70-100A, Icu=40KA, Ics=100%Icu, 220 V, ubicado en subestación y en espacio para totalizador de tablero eléctrico de distribución de 42 circuitos trifásico proyectado. Incluye: cintas, anillos de marcación y elementos de fijación y conexión a barras necesarios para su correcta instalación.</t>
  </si>
  <si>
    <t>Interruptor automático (breaker) tripolar tipo enchufable 3x60A, Icc&gt;10 kA, 220 V. Ver diagrama unifilar.</t>
  </si>
  <si>
    <t>Interruptor automático (breaker) tripolar tipo enchufable 3x20/3x30A, Icc&gt;10 kA, 220 V. Ver diagrama unifilar</t>
  </si>
  <si>
    <t>Interruptor termo magnético monopolar enchufable de 1x15A, 1x20A, 1x30A, Icu=10 kA, Ics=75%, 120V, conectores para operar con conductores 60/75°C, temperatura ambiente máxima 40°C, deben tener certificado de conformidad RETIE. Incluye: marcadores tipo anillo.</t>
  </si>
  <si>
    <t>Interruptor termo magnético bipolar enchufable de 2x15A, 2x20A, 2x30A, Icu=10 kA, Ics=75%, 120V, conectores para operar con conductores 60/75°C, temperatura ambiente máxima 40°C, deben tener certificado de conformidad RETIE. Incluye: marcadores tipo anillo.</t>
  </si>
  <si>
    <t xml:space="preserve">Bypass para sistema de UPS y red de energía. Incluye caja metálica 15x15x10cm, selector de tres posiciones con capacidad para 30A ref. Lovato o similar, dos (2) tomas con clavijas de seguridad de 1/2 vuelta, capacidad para 30A en cajas 12x12x5cm, conexiones y marcación de los conductores. </t>
  </si>
  <si>
    <t>REDES ELÉCTRICAS INTERNAS</t>
  </si>
  <si>
    <t>Suministro, transporte e instalación de canalizaciones. Incluye: soportes, accesorios y elementos de fijación. Todos los soportes deberán cumplir con la NSR-10.</t>
  </si>
  <si>
    <t>Tubería EMT de Ø3/4". Incluye: Uniones, entradas a caja, elementos de fijación, marcación y demás accesorios necesarios para su correcta instalación.</t>
  </si>
  <si>
    <t>Tubería EMT de Ø1". Incluye: Uniones, entradas a caja, elementos de fijación, marcación y demás accesorios necesarios para su correcta instalación.</t>
  </si>
  <si>
    <t>Tubería EMT de Ø1½". Incluye: Uniones, entradas a caja, elementos de fijación, marcación y demás accesorios necesarios para su correcta instalación.</t>
  </si>
  <si>
    <t>Tubería metálica tipo IMC de 1". Incluye elementos de fijación y accesorios.   El producto debe ser certificado para uso eléctrico.</t>
  </si>
  <si>
    <t>Tubería PVC de Ø3/4" empotrada en muro. Incluye: Canalización en el muro y resane, elementos de fijación, marcación y accesorios necesarios para su correcta instalación.</t>
  </si>
  <si>
    <t>Tubería PVC de Ø1" empotrada en muro. Incluye: Canalización en el muro y resane, elementos de fijación, marcación y accesorios necesarios para su correcta instalación.</t>
  </si>
  <si>
    <t>Tubería hermética flexible de 3/4". Incluye conectores recto y curvo, elementos de fijación y accesorios para su correcta puesta en servicio.  El producto debe ser certificado para uso eléctrico.</t>
  </si>
  <si>
    <t>Canaleta metálica de 12x5cm con división central con doblez, pestañas para tapar hacia afuera, calibre 22 USG, lamina cold-rolled, pintura electroestática en polvo horneable color gris texturizada. Incluye accesorios (curvas, derivaciones, etc.), elementos de fijación, puente eléctrico en cable de cobre N° 12 AWG y terminales de ojo en todas las uniones. Todos los cortes deben quedar resanados y pulidos con masilla y pintura anticorrosiva del mismo color. Se debe garantizar la continuidad de las divisiones centrales.</t>
  </si>
  <si>
    <t>Canaleta metálica de 8x5cm, pestañas para tapar hacia afuera, calibre 22 USG, lamina cold-rolled, pintura electroestática en polvo horneable color gris texturizada. Incluye accesorios (curvas, derivaciones, etc.), elementos de fijación, puente eléctrico en cable de cobre N° 12 AWG y terminales de ojo en todas las uniones. Todos los cortes deben quedar resanados y pulidos con masilla y pintura anticorrosiva del mismo color. Se debe garantizar la continuidad de las divisiones centrales.</t>
  </si>
  <si>
    <t>Caja metálica 12x12x5 con tapa color gris texturizado. Incluye: elementos de fijación y marcación.</t>
  </si>
  <si>
    <t xml:space="preserve">Caja metálica 15x15x10cm para empalmes, salidas para tubo de 1" . Incluye elementos de fijación y accesorios, Tapa, Ref. Rawelt. El producto debe ser certificado para uso electrico. </t>
  </si>
  <si>
    <t>Suministro, transporte e instalación de troqueles de voz y datos para canaleta metálica 12x5. Incluye elementos de fijación.</t>
  </si>
  <si>
    <t>Bandeja tipo malla 54x200mm con borde de seguridad con soldadura en T, con acabado en Electrozincado con recubrimiento de 20 micras de zinc para ambientes interiores, fijación tipo columpio cada 1,5 mts. y cable de cobre para puesta a tierra desnudo No. 8AWG utilizando el accesorio certificado para tal fin. Incluye: chazo tipo RL, esparragos, soporte peldaño, CE25, CE30, BTRCC, FASLOCK y uniones EDRN, cambios de dirección como: curvas verticales y horizontales, codos, tees y reducciones.</t>
  </si>
  <si>
    <t>Bandeja tipo malla 54x300mm con borde de seguridad con soldadura en T, con acabado en Electrozincado con recubrimiento de 20 micras de zinc para ambientes interiores, fijación tipo columpio cada 1,5 mts. y cable de cobre para puesta a tierra desnudo No. 8AWG utilizando el accesorio certificado para tal fin. Incluye: chazo tipo RL, esparragos, soporte peldaño, CE25, CE30, BTRCC, FASLOCK y uniones EDRN, cambios de dirección como: curvas verticales y horizontales, codos, tees y reducciones.</t>
  </si>
  <si>
    <t>Conduleta en L 3/4". Incluye: Elementos de fijación e instalación.</t>
  </si>
  <si>
    <t>Perfil sencillo liso para soportar canaleta vertical desdes el piso hasta el techo. 3,5m de altura. Ref. Mecano o similar. Incluye elementos de fijación.</t>
  </si>
  <si>
    <t xml:space="preserve">Caja metálica 2x4" para elementos de alarma, salidas para tubo de 1" y 3/4" . Incluye elementos de fijación y accesorios, Tapa, Ref. Rawelt. El producto debe ser certificado para uso electrico. </t>
  </si>
  <si>
    <t>Conector recto o curvo para coraza metálica o tubería metálica flexible de 3/4", incluye accesorios para su correcta instalación</t>
  </si>
  <si>
    <t xml:space="preserve">CIRCUITOS RAMALES. </t>
  </si>
  <si>
    <t>Suministro, transporte y montaje de circuito ramal desde Tablero de distribución eléctrica proyectado, incluye: marcación y señalización según RETIE, pruebas, ensayos y chequeos, cumplirá con lo establecido en el Artículo 17, numeral 1 del RETIE:</t>
  </si>
  <si>
    <t>Cable de cobre 1xN° 10 AWG HFLSFR, 90°C, 600V CT para circuitos de tomas 110V e iluminación</t>
  </si>
  <si>
    <t>Cable de cobre 1xN° 12 AWG HFLSFR, 90°C, 600V CT para circuitos de tomas 110V e iluminación</t>
  </si>
  <si>
    <t>Cable encauchetado 3x10AWG ST-C, 105°C, 600V VW-11. Incluye: Elementos de fijación y marcación.</t>
  </si>
  <si>
    <t>Cable encauchetado 3x12AWG ST-C, 105°C, 600V VW-11. Incluye: Elementos de fijación y marcación.</t>
  </si>
  <si>
    <t xml:space="preserve">Cable tipo vehículo GPT  N° 22, para control, deberán estar fabricados para una temperatura de operación de 75ºC y una tensión de operación de 60V DC. </t>
  </si>
  <si>
    <t>SALIDAS ELECTRICAS.</t>
  </si>
  <si>
    <t xml:space="preserve"> Suministro, transporte e instalación de salidas eléctricas: Incluye: Alambrada, empalme, encintada y accesorios para su correcta instalación, pruebas y chequeos; conexión de puesta a tierra según sección 250 NTC 2050, marcación y señalización según RETIE.</t>
  </si>
  <si>
    <t>Salida eléctrica para toma corriente con polo a tierra 250V, 30A, (NEMA L5-30R) embebida en muro. Incluye: clavija (NEMA L5-30P), 3m de cable de cobre 1xN° 10 AWG HFLSFR, marcación por fuera con cinta laminada y por dentro con marcadores tipo anillo en los conductores, aparato con tapa, conectores tipo resorte, elementos y accesorios necesarios para su correcta instalación. No incluye Canaleta.</t>
  </si>
  <si>
    <t>Salida eléctrica para toma corriente con polo a tierra 220V, 15A, (NEMA 6-15R) en caja metálica 12x12. Incluye: caja 12x12, clavija (NEMA 6-15P), 3m de cable de cobre 1xN° 10 AWG THHN/THWN, tapa troquelada con troquel universal,  marcación por fuera con cinta laminada y por dentro con marcadores tipo anillo en los conductores, aparato con tapa, conectores tipo resorte, elementos y accesorios  nesarios para su correcta instalación.</t>
  </si>
  <si>
    <t xml:space="preserve">Salida eléctrica bifásica 2f, 208V  20A, en canaleta metálica. Incluye: empalmes con soldadura, 3m de Cable N° 12 AWG LSHF , troquel universal, toma y clavija 1/2 vuelta capacidad 20A. NO Incluye canaleta. </t>
  </si>
  <si>
    <t>Salida eléctrica para toma corriente doble con polo a tierra color blanco, 125V, 15A embebida en muro. Incluye: 3m de cable de cobre 1xN°10 AWG THHN/THWN, caja PVC 4x4'', tapaflux PVC, aparato, conectores tipo resorte, placa y accesorios. NO Incluye tubería.</t>
  </si>
  <si>
    <t>Salida eléctrica para toma corriente doble con polo a tierra aislada color naranja, 125V,  15A embebida en muro. Incluye: 3m de cable de cobre 1xN°10 AWG THHN/THWN, caja PVC 4x4'', tapaflux PVC, aparato, conectores tipo resorte, placa y accesorios. NO Incluye tubería.</t>
  </si>
  <si>
    <t>Salida eléctrica para toma corriente doble con polo a tierra color blanco, 125V, 15A embebida en muro. Incluye: 3m de cable de cobre 1xN°12 AWG THHN/THWN, caja PVC 4x4'', tapaflux PVC, aparato, conectores tipo resorte, placa y accesorios. NO Incluye tubería.</t>
  </si>
  <si>
    <t xml:space="preserve">Salida eléctrica para toma corriente doble con polo a tierra color blanco, 125V, 15A en canaleta metálica. Incluye: 3m de cable de cobre 1xN° 12 AWG HFLSFR, tapa troquelada para canaleta 12cmx5cm con troquel universal, aparato con tapa, conectores tipo resorte y accesorios.  No Incluye canaleta. </t>
  </si>
  <si>
    <t xml:space="preserve">Salida eléctrica para toma corriente doble con polo a tierra aislada color naranja, 125V,  15A en canaleta metálica. Incluye: 3m de cable de cobre 1xN° 12 AWG HFLSFR, tapa troquelada para canaleta 12cmx5cm con troquel universal, aparato con tapa, conectores tipo resorte y accesorios.  NO Incluye canaleta. </t>
  </si>
  <si>
    <t xml:space="preserve">Salida eléctrica para toma corriente doble con polo a tierra color blanco, 125V, 15A en tubería EMT. Incluye: 3m de cable de cobre 1xN° 12 AWG HFLSFR, caja 12x12 con troquel universal, aparato con tapa, conectores tipo resorte y accesorios.  No Incluye tubería. </t>
  </si>
  <si>
    <t xml:space="preserve">Salida eléctrica para toma corriente doble con polo a tierra aislada color naranja, 125V, 15A en tubería EMT. Incluye: 3m de cable de cobre 1xN° 12 AWG HFLSFR, caja 12x12 con troquel universal, aparato con tapa, conectores tipo resorte y accesorios.  No Incluye tubería. </t>
  </si>
  <si>
    <t>Salida eléctrica para toma corriente doble con polo a tierra GFCI, 125V, 15A en tubería pvc. Incluye: 3m de cable de cobre 1xN°10 AWG THHN/THWN, caja PVC 4x4'', tapaflux PVC, aparato, conectores tipo resorte, placa y accesorios. NO Incluye tubería.</t>
  </si>
  <si>
    <t>Salida eléctrica 120V para iluminación, expuesta en caja metálica. Incluye: 3m de cable de cobre 1xN° 10 AWG HFLSFR, caja metálica 12x12x5cm, conectores tipo resorte, prensaestopa de 1/2'', marcación por fuera con cinta laminada y por dentro con marcadores tipo anillo en los conductores, elementos y accesorios  necesarios para su correcta instalación. No incluye tubería.</t>
  </si>
  <si>
    <t>Salida eléctrica 120V para iluminación, expuesta en caja metálica. Incluye: 3m de cable de cobre 1xN° 12 AWG HFLSFR, caja metálica 12x12x5cm, conectores tipo resorte, prensaestopa de 1/2'', marcación por fuera con cinta laminada y por dentro con marcadores tipo anillo en los conductores, elementos y accesorios  necesarios para su correcta instalación. No incluye tubería.</t>
  </si>
  <si>
    <t>Salida eléctrica 120V para iluminación de emergencia, expuesta en caja metálica. Incluye: 3m de cable de cobre 1xN° 12 AWG HFLSFR, caja metálica 12x12x5cm, conectores tipo resorte, prensaestopa de 1/2'', marcación por fuera con cinta laminada y por dentro con marcadores tipo anillo en los conductores, elementos y accesorios  necesarios para su correcta instalación. No incluye tubería.</t>
  </si>
  <si>
    <t>Salida eléctrica para interruptor triple 125V, 15A expuesto en tubería EMT. Incluye: 3m de cable de cobre 1xN°10 AWG HFLSFR, caja metálica 12x12, aparato con tapa, conectores tipo resorte y accesorios. No Incluye tubería.</t>
  </si>
  <si>
    <t>Salida eléctrica para interruptor triple 125V, 15A empotrado en muro en tubería PVC. Incluye: 3m de cable de cobre 1xN°12 AWG THHN/THWN, caja PVC 4x4'', tapaflux PVC, aparato, conectores tipo resorte, placa y accesorios. NO Incluye tubería.</t>
  </si>
  <si>
    <t>Salida eléctrica para interruptor doble 125V, 15A empotrado en muro en tubería PVC. Incluye: 3m de cable de cobre 1xN°12 AWG THHN/THWN, caja PVC 4x4'', tapaflux PVC, aparato, conectores tipo resorte, placa y accesorios. NO Incluye tubería.</t>
  </si>
  <si>
    <t>Salida eléctrica para interruptor sencillo 125V, 15A empotrado en muro en tubería PVC. Incluye: 3m de cable de cobre 1xN°10 AWG THHN/THWN, caja PVC 4x4'', tapaflux PVC, aparato, conectores tipo resorte, placa y accesorios. NO Incluye tubería.</t>
  </si>
  <si>
    <t>Salida eléctrica para interruptor sencillo 125V, 15A empotrado en muro en tubería PVC. Incluye: 3m de cable de cobre 1xN°12 AWG THHN/THWN, caja PVC 4x4'', tapaflux PVC, aparato, conectores tipo resorte, placa y accesorios. NO Incluye tubería.</t>
  </si>
  <si>
    <t xml:space="preserve">Salida para sencillo conmutable empotrado en tubería PVC. Incluye: accesorios, fijación, caja plástica PVC 2"x4", 3m de Cable LSHF No 12 AWG, empalme con soldadura y aparato. No incluye tubería. </t>
  </si>
  <si>
    <t>LUMINARIAS</t>
  </si>
  <si>
    <t>Suministro, transporte e instalación de luminarias, incluye: Luminaria, accesorios para su correcta instalación, elementos de fijación, pruebas y chequeos; conexión de puesta a tierra según sección 250 NTC 2050, marcación y señalización según RETIE.</t>
  </si>
  <si>
    <t>Panel LED 60x60 de incrustar, 100-240V, 45W, 4000K, 4000lm, vida promedio de 35000hr, IP 20, color blanco, con bordes revestidos en aluminio, difusor opalizado en policarbonato. Incluye: perforación y marco metálico en drywall, elementos de fijación, cable encauchetado 3x16 AWG ó 4x16 AWG si esta provista de driver de emergencía, prensaestopa y conectores.</t>
  </si>
  <si>
    <t>Panel LED 30cm de diámetro, de incrustar, 100-240V, 24W, 4000K, 1600lm, vida promedio de 35000hr, IP 20, color blanco, con bordes revestidos en aluminio, difusor opalizado en policarbonato. Incluye: perforación y marco metálico en drywall, elementos de fijación, cable encauchetado 3x16 AWG ó 4x16 AWG si esta provista de driver de emergencía, prensaestopa y conectores.</t>
  </si>
  <si>
    <t xml:space="preserve">Luminaria hermética tipo LED, fabricada en policarbonato color gris RAL 7035, con protección UV, 110-277V, 41W, 4000lm y una vida útil de L70@50000(25°C). Ref: DUNA LED de Zalux o similar. Incluye: elementos necesarios para su instalación.
Nota: Se debe medir en sitio y garantizar los niveles de iluminación calculados en diseño de acuerdo al producto suministrado.  </t>
  </si>
  <si>
    <t xml:space="preserve">Luminaria tipo módulo de emergencia, para empotrar en cielo falso, LED de 8W, autonomía de 60 min, 160Lm.  Ref. Hydra o similar. Incluye elementos de fijación. </t>
  </si>
  <si>
    <t xml:space="preserve">Luminaria tipo módulo de emergencia, con lámparas dirigible tipo led, autonomía de 90 min, 900mAh.  Incluye elementos de fijación. </t>
  </si>
  <si>
    <t>Luminaria de emergencia LED de sobreponer con carcasa termo plástica  de autonomía mínima de 4 horas, 110Lm, 6500°K, IP20, 4.5W, factor de potencia 0,9, batería 2.5AH, ciclos de descarga &gt;300, voltaje 110-130V, tiempo de carga 24h, álgulo de apertura 120°, incluye encauchetado 3x16AWG, prensaestopa, conectores, riel omega, y demás elementos necesarios para su correcta instalación, fijación y puesta en funcionamiento.</t>
  </si>
  <si>
    <t>OTROS</t>
  </si>
  <si>
    <t>Retiro de instalaciones electricas existentes en el espacio a intervenir que estén obsoletos, como tomacorrientes empotrados, expuestos en canaletas y/o tuberías; cables, alambres, tuberias metálicas, plásticas; canaletas, bandejas; luminarias, plafones, cajas de empalme y/o derivación.
Nota: Todos los elementos desmontados se deberán relacionar y entregar a la UdeA. 
- Las redes eléctricas que atraviecen el espacio a intervenir que alimenten otras áreas diferentes se dejarán como están.</t>
  </si>
  <si>
    <t>Marcación de salidas eléctricas tanto de tomas como de iluminación con el respectivo circuito, marcación de conductores en el interior de bandejas, canaletas y tableros de distribución. Las marcas deben ser visibles y duraderas. Planos constructivos en medio físico y magnético. Se debe suscribir la Declaración de Cumplimiento y demás requisitos establecidos en N° 10.2.2 del RETIE</t>
  </si>
  <si>
    <t>Suministro de una pareja de electricistas Oficial y Ayudante con herramientas menores para retiros de la red eléctrica existente y traslados de equipos y obras complementarias.</t>
  </si>
  <si>
    <t>día</t>
  </si>
  <si>
    <t>Suministro, transporte, instalación y puesta en marcha de panel de alarma. Incluye panel DSC Powerseries HS3248 con comunicador IP integrado, tamper switche, adaptador de fuente DSC HS65WPSNA, batería 12v 7A, cable duplex 2x18, elementos de fijación y demás accesorios para su correcto funcionamiento.</t>
  </si>
  <si>
    <t>Suministro, transporte, instalación y puesta en marcha de Módulo de fuente de alimentación supervisada de 3A, incluye adaptador de corriente HS65WPSNA y batería 12v 7A. Marca: DSC, referencia: HSM3350</t>
  </si>
  <si>
    <t>Suministro, transporte, instalación y puesta en marcha de sensor infrarrojo cableado con ángulo de detección de 360 grados, para montaje en cielorraso, color blanco. Incluye resistencias, elementos de fijación,accesorios para su correcto funcionamiento.Marca sugerida:DSC BV-500</t>
  </si>
  <si>
    <t>Suministro, instalación de    licencia para cámara IP tipo Enterprise, para servidor Exacvision. marca requerida: Exacq Vision . Incluye elementos para su correcta fijación y operación)</t>
  </si>
  <si>
    <t>Suministro, transporte, instalación y puesta en marcha de cámara IP tipo minidomo, 4mpx, PoE,WDR, varifocal, día/noche, antivandalica, certificación ONVIF vigente. Incluye elementos de fijación y accesorios para su correcto funcionamiento. Marca sugerida: Vivotek)</t>
  </si>
  <si>
    <t>Suministro, transporte, instalación y puesta en marcha de Panel de facilidad de acceso, 8 lectores, expandible a 16, montaje de pared. Incluye gabinete, tarjetas electrónicas, pilas gsm, elementos de fijación y accesorios para su correcto funcionamiento. Marca requerida: Software House, referencia: Istar Ultra</t>
  </si>
  <si>
    <t>Suministro, transporte, instalación y puesta en marcha de    fuente externa para panel de facilidad de acceso, montaje en pared. Incluye gabinete,cerradura,tarjeta electrónica, batería 12V 17A, elementos de fijación y accesorios para su correcto funcionamiento.Marca requerida: Software House,referencia:PSX-150W</t>
  </si>
  <si>
    <t>Suministro, transporte, instalación y puesta en marcha de    Fuente para electroimanes con respaldo de batería,12VDC,10A. Incluye gabinete,cerradura,board, batería recomendada por el fabricante, elementos de fijación y accesorios para su correcto funcionamiento.Marca sugerida: Software House, Altronix.</t>
  </si>
  <si>
    <t>Suministro, transporte, instalación y puesta en marcha de    lector de tarjeta de proximidad. Incluye elementos de fijación y demás accesorios para su correcto funcionamiento. Marca requerida: HID R10, referencia Iclass SE</t>
  </si>
  <si>
    <t>Suministro, transporte, instalación y puesta en marcha de botón de salida sin contacto, en acero inoxidable, iluminado (rojo-verde), texto en español, rango ajustable. Incluye resistencias, elementos de fijación y demás accesorios para su correcto funcionamiento. Marca sugerida: Enforcer</t>
  </si>
  <si>
    <t>Suministro, transporte, instalación y puesta en marcha de    Electroimán de 600 Lb, 12V DC, con contactos seco (NC, COM, NO), sin buzzer, Listado UL. Incluye resistencias, soporte U, Z, L o ZL, elementos de fijación y demás accesorios para su correcto funcionamiento. Marca sugerida: Yale, Secolarm</t>
  </si>
  <si>
    <t>Suministro, transporte, instalación y puesta en marcha de    urna acrílica transparente, de sobreponer, con sirena, texto indicativo en español, para botón de salida de emergencia. Incluye elementos de fijación y demás accesorios para su correcto funcionamiento. Marca sugerida: STI</t>
  </si>
  <si>
    <t>Suministro, transporte, instalación y puesta en marcha de    botón de salida de emergencia, tipo hongo, con enclavamiento, color verde, texto indicativo en español. Incluye elementos de fijación y demás accesorios para su correcto funcionamiento. Marca sugerida: STI</t>
  </si>
  <si>
    <t>Suministro, transporte, instalación y puesta en marcha de    canaleta plástica ranurada 40x60 mm color gris y  elementos de fijación</t>
  </si>
  <si>
    <t>Suministro, transporte, instalación y puesta en marcha de    canaleta plástica 25x60 mm color gris y  elementos de fijación</t>
  </si>
  <si>
    <t>AIRE ACONDICIONADO</t>
  </si>
  <si>
    <t>CONDUCTOS</t>
  </si>
  <si>
    <t>Compra, transporte, instalación y puesta en servicio de Conductos  en lámina rígida de poliisocianurato de 20 mm de espesor,  revestido por ambas caras con una lámina de aluminio grafado de 60 micras de espesor y tratamiento antimicrobiano en su cara interna .  Incluye: Soporteria  (tipo ménsula, cuelga, correa, o cualquier otro requerido), elementos de sujeción, anclajes, pega, cinta y demás accesorios necesarios para su correcta instalación y funcionamiento.</t>
  </si>
  <si>
    <t>REJILLAS DE RETORNO Y AIRE EXTERIOR</t>
  </si>
  <si>
    <t xml:space="preserve">Compra, transporte, instalación y puesta en servicio de Rejilla retorno, extraccion o aire exterior tipo barras frontales fijas a 35° de 14" x 14" con control de volumen de aletas opuestas con accionamiento por piñón. Incluye: Elementos de fijación y demas accesorios necesarios para su correcta instalación y funcionamiento </t>
  </si>
  <si>
    <t xml:space="preserve">Compra, transporte, instalación y puesta en servicio de Rejilla retorno, extraccion o aire exterior tipo barras frontales fijas a 35° de 16" x 14" con control de volumen de aletas opuestas con accionamiento por piñón. Incluye: Elementos de fijación y demas accesorios necesarios para su correcta instalación y funcionamiento </t>
  </si>
  <si>
    <t xml:space="preserve">Compra, transporte, instalación y puesta en servicio de Rejilla retorno, extraccion o aire exterior tipo barras frontales fijas a 35° de 12" x 12" con control de volumen de aletas opuestas con accionamiento por piñón. Incluye: Elementos de fijación y demas accesorios necesarios para su correcta instalación y funcionamiento </t>
  </si>
  <si>
    <t xml:space="preserve">Compra, transporte, instalación y puesta en servicio de Rejilla retorno, extraccion o aire exterior tipo barras frontales fijas a 35° de 12" x 10" con control de volumen de aletas opuestas con accionamiento por piñón. Incluye: Elementos de fijación y demas accesorios necesarios para su correcta instalación y funcionamiento </t>
  </si>
  <si>
    <t xml:space="preserve">Compra, transporte, instalación y puesta en servicio de Rejilla retorno, extraccion o aire exterior tipo barras frontales fijas a 35° de 8" x 8" con control de volumen de aletas opuestas con accionamiento por piñón. Incluye: Elementos de fijación y demas accesorios necesarios para su correcta instalación y funcionamiento </t>
  </si>
  <si>
    <t xml:space="preserve">Compra, transporte, instalación y puesta en servicio de Rejilla retorno, extraccion o aire exterior tipo barras frontales fijas a 35° de 6" x 6" con control de volumen de aletas opuestas con accionamiento por piñón. Incluye: Elementos de fijación y demas accesorios necesarios para su correcta instalación y funcionamiento </t>
  </si>
  <si>
    <t>DIFUSORES DE SUMINISTRO</t>
  </si>
  <si>
    <t>Compra, transporte, instalación y puesta en servicio de difusor de sumnistro 4 vías de 15" x 15" con aletas de 3", con control de volumen de hojas múltiples opuestas operadas por un sistema de piñón. Incluye: Elementos de sujeción y demas accesorios necesarios para su correcta instalación y funcionamiento</t>
  </si>
  <si>
    <t>Compra, transporte, instalación y puesta en servicio de difusor de sumnistro 4 vías de 12" x 12" con aletas de 3", con control de volumen de hojas múltiples opuestas operadas por un sistema de piñón. Incluye: Elementos de sujeción y demas accesorios necesarios para su correcta instalación y funcionamiento</t>
  </si>
  <si>
    <t>Compra, transporte, instalación y puesta en servicio de difusor de sumnistro 3 vías de 12" x 12" con aletas de 3", con control de volumen de hojas múltiples opuestas operadas por un sistema de piñón. Incluye: Elementos de sujeción y demas accesorios necesarios para su correcta instalación y funcionamiento</t>
  </si>
  <si>
    <t>Compra, transporte, instalación y puesta en servicio de difusor de sumnistro 2 vías de 9" x 9" con aletas de 3", con control de volumen de hojas múltiples opuestas operadas por un sistema de piñón. Incluye: Elementos de sujeción y demas accesorios necesarios para su correcta instalación y funcionamiento</t>
  </si>
  <si>
    <t>Compra, transporte, instalación y puesta en servicio de difusor de sumnistro 3 vías de 6" x 6" con aletas de 3", con control de volumen de hojas múltiples opuestas operadas por un sistema de piñón. Incluye: Elementos de sujeción y demas accesorios necesarios para su correcta instalación y funcionamiento</t>
  </si>
  <si>
    <t>Compra, transporte, instalación y puesta en servicio de difusor de sumnistro 2 vías de 9" x 6" a 90° con aletas de 3", con control de volumen de hojas múltiples opuestas operadas por un sistema de piñón. Incluye: Elementos de sujeción y demas accesorios necesarios para su correcta instalación y funcionamiento</t>
  </si>
  <si>
    <t>TUBERÍA DE REFRIGERACIÓN</t>
  </si>
  <si>
    <t xml:space="preserve">Compra, transporte, instalación y puesta en servicio de Tubería rigida de cobre rígida tipo "L" de diametro 1 3/8" aislada con rubatex de 1/2" de espesor. I Incluye: Soportes (tipo mensula, cuelga, correa o cualquier otro necesaio), anclajes, elementos de sujeción, codos, uniones  y demás accesorios necesarios para su correcta instalación y funcionamiento. </t>
  </si>
  <si>
    <t xml:space="preserve">Compra, transporte, instalación y puesta en servicio de Tubería de cobre rígida tipo "L"  de diametro 5/8".  Incluye: Soportes (tipo mensula, cuelga, correa o cualquier otro necesaio), anclajes, elementos de sujeción, codos, uniones  y demás accesorios necesarios para su correcta instalación y funcionamiento. </t>
  </si>
  <si>
    <t>Compra, transporte, instalación y puesta en servicio de Visor de liquido con indicador de humedad de diámetro 5/8" soldable</t>
  </si>
  <si>
    <t>Compra, transporte, instalación y puesta en servicio de Filtro secador de diámetro 5/8" soldable</t>
  </si>
  <si>
    <t>Compra, transporte, instalación y puesta en servicio de Compra, transporte, instalación y puesta en servicio de Válvula de paso con puerto de servicio de diámetro 5/8" soldable</t>
  </si>
  <si>
    <t>Compra, transporte, instalación y puesta en servicio de Presostato tipo pila, reposición automática de alta o baja para refrigerante R410A, incluye: válvula de servicio</t>
  </si>
  <si>
    <t>CUARTO FRIO</t>
  </si>
  <si>
    <t>Compra, transporte, instalación y puesta en servicio de cuarto frio de 3.1 x 2.5 x 2.6 m (L X A X H) de 17.000 BTU/h para trabajar con refrigerante 507. Incluye: Panel de poliuretano expandido de 3" para paredes y techo, Poliuretano líquido para vaciado de juntas, adhesivo sellador de poliuretano elástico anti hongos apropiado para aplicaciones en la industria alimenticia, ángulo exterior perimetral para techo en PVC, canal en u para piso y vanos de puesrtas en PVC, media caña flexible de PVC para paredes y techo interiores, marco y puerta batiente,  bisagras, chapas en PVC o acero inoxidable, empaques, Cortina en cintas de PVC de 20 cm. Para puerta de 1 x 2.5 m, lineas de refrigeración de cobre tipo L rígido para liquido y succión con aislamiento térmico, Tablero de control y potencia para evaporador y condensadora (con Controlador de temperatura, indicadores luminosos y selectores), Tubería de PVC RDE21 de 1" para drenaje, refrigerante 507, unidad condensadora para intemperie trifásica a 220V (gabinete,  filtro secador, visor de líquido, acumulador de líquido, separador de aceite, presostatos, cauchos antivibración, base en angulo de 1 1/4 x 1/8 de 15 cm de altura), evaporador monofásico a 220V perfil bajo ( con välvula de expansión y válvula solenoide), soportes y demas elementos necesarios para su correcta instalación y funcionamiento.</t>
  </si>
  <si>
    <t>DRENAJES</t>
  </si>
  <si>
    <t>Compra, transporte, instalación y puesta en servicio de Tubería de PVC de diámetro1" para drenaje. Incluye: uniones, codos, tees, universales, elementos de fijación, soportes, anclajes, limpiador, pega  y demás accesorios necesarios para su correcta instalación y funcionamiento</t>
  </si>
  <si>
    <t xml:space="preserve">CONTROL DE TEMPERATURA </t>
  </si>
  <si>
    <t>Compra, transporte, instalación y puesta en servicio de Termostato digital programable de 2 etapas . Incluye: guarda termostato, conexión, configuración y pruebas.</t>
  </si>
  <si>
    <t>EQUIPO DE AIRE ACONDICIONADO</t>
  </si>
  <si>
    <t>Compra, transporte, instalación y puesta en servicio de Unidad Manejadora de Aire vertical de 15 TR - 6000 CFM, doble circuito para uso interior, a 220V/3 fases/60 Hz..Incluye: base en ángulo de 0.3 m de altura, junta flexible en lona para conductos de suministro y descarga, pisa lona, elementos de sujeción, eliminadores de vibración, plenum metálico con aislamiento termico interior, filtros lavables de 35%, valvula de expansión para R410, motor, transmisión, gabinete electrico (contactor, relé térmico, pulsadores rojo y verde)   y demás accesorios necesarios para su correcta instalación y funcionamiento</t>
  </si>
  <si>
    <t>Compra, transporte, instalación y puesta en servicio de Unidad Condensadora de Aire con descarga vertical de 7.5 TR, para trabajar con refrigerante R410, a 220V/3 fases/60 Hz..Incluye: eliminadores de vibración, temporizador, izaje  y demás accesorios necesarios para su correcta instalación y funcionamiento.</t>
  </si>
  <si>
    <t>BALANCEAMIENTO DE AIRE</t>
  </si>
  <si>
    <t>Balanceamiento de sistemas de distribución de aire, ventilación y aire acondicionado. Incluye: balómetro o anenómetro, toma de medidas, supervisión e informe.</t>
  </si>
  <si>
    <t>COMPUERTAS DE BALANCEO</t>
  </si>
  <si>
    <t>Compra, transporte, instalación y puesta en servicio de compuerta de balanceo de lámina galvanizada de accionamiento manual, con aletas múltiples de cierre paralelo DE 32" X 20". Incluye: palanca de accionamiento, elementos de sujeción y demás accesorios necesarios para su correcta instalación y funcionamiento</t>
  </si>
  <si>
    <t>SUBTOTAL AIRE ACONDICIONADO</t>
  </si>
  <si>
    <t>1.0.0</t>
  </si>
  <si>
    <t>1.1.0</t>
  </si>
  <si>
    <t>1.1.1</t>
  </si>
  <si>
    <t>2.0.0</t>
  </si>
  <si>
    <t>2.1.0</t>
  </si>
  <si>
    <t>2.1.1</t>
  </si>
  <si>
    <t>2.1.2</t>
  </si>
  <si>
    <t>2.1.3</t>
  </si>
  <si>
    <t>2.1.4</t>
  </si>
  <si>
    <t>2.1.5</t>
  </si>
  <si>
    <t>2.1.6</t>
  </si>
  <si>
    <t>2.1.7</t>
  </si>
  <si>
    <t>2.1.8</t>
  </si>
  <si>
    <t>2.1.9</t>
  </si>
  <si>
    <t>2.1.10</t>
  </si>
  <si>
    <t>2.1.11</t>
  </si>
  <si>
    <t>2.1.12</t>
  </si>
  <si>
    <t>2.1.13</t>
  </si>
  <si>
    <t>2.1.14</t>
  </si>
  <si>
    <t>2.1.15</t>
  </si>
  <si>
    <t>2.1.16</t>
  </si>
  <si>
    <t>2.1.17</t>
  </si>
  <si>
    <t>2.2.0</t>
  </si>
  <si>
    <t>2.2.1</t>
  </si>
  <si>
    <t>2.2.2</t>
  </si>
  <si>
    <t>2.2.3</t>
  </si>
  <si>
    <t>2.2.4</t>
  </si>
  <si>
    <t>2.2.5</t>
  </si>
  <si>
    <t>2.2.6</t>
  </si>
  <si>
    <t>2.2.7</t>
  </si>
  <si>
    <t>2.2.8</t>
  </si>
  <si>
    <t>2.2.9</t>
  </si>
  <si>
    <t>2.2.10</t>
  </si>
  <si>
    <t>2.2.11</t>
  </si>
  <si>
    <t>2.2.12</t>
  </si>
  <si>
    <t>2.2.13</t>
  </si>
  <si>
    <t>2.2.14</t>
  </si>
  <si>
    <t>2.2.15</t>
  </si>
  <si>
    <t>3.0.0</t>
  </si>
  <si>
    <t>3.1.0</t>
  </si>
  <si>
    <t>3.1.1</t>
  </si>
  <si>
    <t>3.1.2</t>
  </si>
  <si>
    <t>3.2.0</t>
  </si>
  <si>
    <t>3.2.1</t>
  </si>
  <si>
    <t>3.2.2</t>
  </si>
  <si>
    <t>3.2.3</t>
  </si>
  <si>
    <t>3.2.4</t>
  </si>
  <si>
    <t>3.3.0</t>
  </si>
  <si>
    <t>3.3.1</t>
  </si>
  <si>
    <t>4.0.0</t>
  </si>
  <si>
    <t>4.1.0</t>
  </si>
  <si>
    <t>4.1.1</t>
  </si>
  <si>
    <t>4.1.1.1</t>
  </si>
  <si>
    <t>4.1.1.2</t>
  </si>
  <si>
    <t>4.2.0</t>
  </si>
  <si>
    <t>4.2.1</t>
  </si>
  <si>
    <t>4.2.1.1</t>
  </si>
  <si>
    <t>4.2.1.2</t>
  </si>
  <si>
    <t>4.2.2</t>
  </si>
  <si>
    <t>4.2.2.1</t>
  </si>
  <si>
    <t>4.2.3</t>
  </si>
  <si>
    <t>4.2.3.1</t>
  </si>
  <si>
    <t>4.2.3.2</t>
  </si>
  <si>
    <t>4.2.4</t>
  </si>
  <si>
    <t>4.2.4.1</t>
  </si>
  <si>
    <t>4.2.5</t>
  </si>
  <si>
    <t>4.2.5.1</t>
  </si>
  <si>
    <t>4.2.5.2</t>
  </si>
  <si>
    <t>4.2.5.3</t>
  </si>
  <si>
    <t>4.2.5.4</t>
  </si>
  <si>
    <t>4.2.5.5</t>
  </si>
  <si>
    <t>4.2.5.6</t>
  </si>
  <si>
    <t>4.2.6</t>
  </si>
  <si>
    <t>4.2.6.1</t>
  </si>
  <si>
    <t>4.2.6.2</t>
  </si>
  <si>
    <t>4.2.6.3</t>
  </si>
  <si>
    <t>4.2.6.4</t>
  </si>
  <si>
    <t>4.2.6.5</t>
  </si>
  <si>
    <t>4.3.0</t>
  </si>
  <si>
    <t>4.3.1</t>
  </si>
  <si>
    <t>4.3.2</t>
  </si>
  <si>
    <t>5.0.0</t>
  </si>
  <si>
    <t>5.1.0</t>
  </si>
  <si>
    <t>5.1.1</t>
  </si>
  <si>
    <t>6.0.0</t>
  </si>
  <si>
    <t>6.1.0</t>
  </si>
  <si>
    <t>6.1.1</t>
  </si>
  <si>
    <t>6.1.2</t>
  </si>
  <si>
    <t>6.1.3</t>
  </si>
  <si>
    <t>6.1.4</t>
  </si>
  <si>
    <t>6.1.5</t>
  </si>
  <si>
    <t>6.2.0</t>
  </si>
  <si>
    <t>6.2.1</t>
  </si>
  <si>
    <t>7.0.0</t>
  </si>
  <si>
    <t>7.1.0</t>
  </si>
  <si>
    <t>7.1.1</t>
  </si>
  <si>
    <t>7.1.2</t>
  </si>
  <si>
    <t>7.1.3</t>
  </si>
  <si>
    <t>7.2.0</t>
  </si>
  <si>
    <t>7.2.1</t>
  </si>
  <si>
    <t>7.3.0</t>
  </si>
  <si>
    <t>7.3.1</t>
  </si>
  <si>
    <t>7.3.2</t>
  </si>
  <si>
    <t>7.3.3</t>
  </si>
  <si>
    <t>7.3.4</t>
  </si>
  <si>
    <t>7.3.5</t>
  </si>
  <si>
    <t>7.3.6</t>
  </si>
  <si>
    <t>8.0.0</t>
  </si>
  <si>
    <t>8.1.0</t>
  </si>
  <si>
    <t>8.1.1</t>
  </si>
  <si>
    <t>8.1.1.1</t>
  </si>
  <si>
    <t>8.1.1.2</t>
  </si>
  <si>
    <t>8.2.0</t>
  </si>
  <si>
    <t>8.2.1</t>
  </si>
  <si>
    <t>8.2.2</t>
  </si>
  <si>
    <t>8.2.3</t>
  </si>
  <si>
    <t>8.2.4</t>
  </si>
  <si>
    <t>8.3.0</t>
  </si>
  <si>
    <t>8.3.1</t>
  </si>
  <si>
    <t>8.3.2</t>
  </si>
  <si>
    <t>9.0.0</t>
  </si>
  <si>
    <t>9.1.0</t>
  </si>
  <si>
    <t>9.1.1</t>
  </si>
  <si>
    <t>9.2.0</t>
  </si>
  <si>
    <t>9.2.1</t>
  </si>
  <si>
    <t>9.2.2</t>
  </si>
  <si>
    <t>9.2.3</t>
  </si>
  <si>
    <t>9.2.4</t>
  </si>
  <si>
    <t>9.3.0</t>
  </si>
  <si>
    <t>9.3.1</t>
  </si>
  <si>
    <t>9.3.2</t>
  </si>
  <si>
    <t>10.0.0</t>
  </si>
  <si>
    <t>10.1.0</t>
  </si>
  <si>
    <t>10.1.6</t>
  </si>
  <si>
    <t>10.1.7</t>
  </si>
  <si>
    <t>10.1.8</t>
  </si>
  <si>
    <t>10.1.9</t>
  </si>
  <si>
    <t>10.1.10</t>
  </si>
  <si>
    <t>10.2.0</t>
  </si>
  <si>
    <t>10.2.3</t>
  </si>
  <si>
    <t>10.2.4</t>
  </si>
  <si>
    <t>10.2.5</t>
  </si>
  <si>
    <t>10.2.6</t>
  </si>
  <si>
    <t>10.2.7</t>
  </si>
  <si>
    <t>10.2.8</t>
  </si>
  <si>
    <t>10.2.9</t>
  </si>
  <si>
    <t>10.2.10</t>
  </si>
  <si>
    <t>10.2.11</t>
  </si>
  <si>
    <t>10.3.0</t>
  </si>
  <si>
    <t>10.3.1.1</t>
  </si>
  <si>
    <t>10.3.1.2</t>
  </si>
  <si>
    <t>10.3.1.3</t>
  </si>
  <si>
    <t>10.3.1.4</t>
  </si>
  <si>
    <t>10.3.2.1</t>
  </si>
  <si>
    <t>10.3.2.2</t>
  </si>
  <si>
    <t>10.3.2.3</t>
  </si>
  <si>
    <t>10.4.0</t>
  </si>
  <si>
    <t>10.4.2</t>
  </si>
  <si>
    <t>10.4.3</t>
  </si>
  <si>
    <t>10.4.4</t>
  </si>
  <si>
    <t>10.4.5</t>
  </si>
  <si>
    <t>10.5.0</t>
  </si>
  <si>
    <t>10.5.2</t>
  </si>
  <si>
    <t>10.6.0</t>
  </si>
  <si>
    <t>10.6.2</t>
  </si>
  <si>
    <t>10.6.3</t>
  </si>
  <si>
    <t>10.6.4</t>
  </si>
  <si>
    <t>10.6.5</t>
  </si>
  <si>
    <t>10.6.6</t>
  </si>
  <si>
    <t>10.6.7</t>
  </si>
  <si>
    <t>10.6.8</t>
  </si>
  <si>
    <t>10.6.9</t>
  </si>
  <si>
    <t>11.0.0</t>
  </si>
  <si>
    <t>11.6</t>
  </si>
  <si>
    <t>11.7</t>
  </si>
  <si>
    <t>11.8</t>
  </si>
  <si>
    <t>11.9</t>
  </si>
  <si>
    <t>11.10</t>
  </si>
  <si>
    <t>11.11</t>
  </si>
  <si>
    <t>11.12</t>
  </si>
  <si>
    <t>11.13</t>
  </si>
  <si>
    <t>11.14</t>
  </si>
  <si>
    <t>11.15</t>
  </si>
  <si>
    <t>11.16</t>
  </si>
  <si>
    <t>11.17</t>
  </si>
  <si>
    <t>11.18</t>
  </si>
  <si>
    <t>12.0.0</t>
  </si>
  <si>
    <t>12.1.0</t>
  </si>
  <si>
    <t>12.1.1</t>
  </si>
  <si>
    <t>12..1.2</t>
  </si>
  <si>
    <t>12..1.3</t>
  </si>
  <si>
    <t>12.2.0</t>
  </si>
  <si>
    <t>12.2.1</t>
  </si>
  <si>
    <t>12.2.2</t>
  </si>
  <si>
    <t>12.2.3</t>
  </si>
  <si>
    <t>12.2.4</t>
  </si>
  <si>
    <t>12.2.5</t>
  </si>
  <si>
    <t>12.2.6</t>
  </si>
  <si>
    <t>12.2.7</t>
  </si>
  <si>
    <t>12.2.8</t>
  </si>
  <si>
    <t>12.2.9</t>
  </si>
  <si>
    <t>12.2.10</t>
  </si>
  <si>
    <t>12.2.11</t>
  </si>
  <si>
    <t>12.2.12</t>
  </si>
  <si>
    <t>12.2.13</t>
  </si>
  <si>
    <t>13.0.0</t>
  </si>
  <si>
    <t>14.0.0</t>
  </si>
  <si>
    <t>14.1.0</t>
  </si>
  <si>
    <t>14.1.1</t>
  </si>
  <si>
    <t>14.1.2</t>
  </si>
  <si>
    <t>14.1.3</t>
  </si>
  <si>
    <t>14.1.5</t>
  </si>
  <si>
    <t>14.1.6</t>
  </si>
  <si>
    <t>14.1.7</t>
  </si>
  <si>
    <t>14.1.8</t>
  </si>
  <si>
    <t>14.1.9</t>
  </si>
  <si>
    <t>14.1.10</t>
  </si>
  <si>
    <t>14.1.11</t>
  </si>
  <si>
    <t>14.1.12</t>
  </si>
  <si>
    <t>14.1.13</t>
  </si>
  <si>
    <t>14.1.14</t>
  </si>
  <si>
    <t>14.1.15</t>
  </si>
  <si>
    <t>14.1.16</t>
  </si>
  <si>
    <t>14.1.17</t>
  </si>
  <si>
    <t>15.0.0</t>
  </si>
  <si>
    <t>15.1.0</t>
  </si>
  <si>
    <t>15.1.5</t>
  </si>
  <si>
    <t>15.1.6</t>
  </si>
  <si>
    <t>15.1.7</t>
  </si>
  <si>
    <t>15.1.8</t>
  </si>
  <si>
    <t>15.1.9</t>
  </si>
  <si>
    <t>15.1.10</t>
  </si>
  <si>
    <t>15.1.11</t>
  </si>
  <si>
    <t>15.1.12</t>
  </si>
  <si>
    <t>15.1.13</t>
  </si>
  <si>
    <t>15.1.14</t>
  </si>
  <si>
    <t>15.1.15</t>
  </si>
  <si>
    <t>15.1.16</t>
  </si>
  <si>
    <t>15.1.17</t>
  </si>
  <si>
    <t>15.1.18</t>
  </si>
  <si>
    <t>15.2.0</t>
  </si>
  <si>
    <t>15.2.5</t>
  </si>
  <si>
    <t>15.3.0</t>
  </si>
  <si>
    <t>15.3.2</t>
  </si>
  <si>
    <t>15.3.3</t>
  </si>
  <si>
    <t>15.3.4</t>
  </si>
  <si>
    <t>15.3.5</t>
  </si>
  <si>
    <t>15.3.6</t>
  </si>
  <si>
    <t>15.3.7</t>
  </si>
  <si>
    <t>15.3.8</t>
  </si>
  <si>
    <t>15.3.9</t>
  </si>
  <si>
    <t>15.3.10</t>
  </si>
  <si>
    <t>15.3.11</t>
  </si>
  <si>
    <t>15.3.12</t>
  </si>
  <si>
    <t>15.3.13</t>
  </si>
  <si>
    <t>15.3.14</t>
  </si>
  <si>
    <t>15.3.15</t>
  </si>
  <si>
    <t>15.3.16</t>
  </si>
  <si>
    <t>15.3.17</t>
  </si>
  <si>
    <t>15.3.18</t>
  </si>
  <si>
    <t>15.3.19</t>
  </si>
  <si>
    <t>15.3.20</t>
  </si>
  <si>
    <t>15.4.0</t>
  </si>
  <si>
    <t>15.4.1</t>
  </si>
  <si>
    <t>15.4.2</t>
  </si>
  <si>
    <t>15.4.3</t>
  </si>
  <si>
    <t>15.4.4</t>
  </si>
  <si>
    <t>15.4.5</t>
  </si>
  <si>
    <t>15.4.6</t>
  </si>
  <si>
    <t>15.5.0</t>
  </si>
  <si>
    <t>15.5.1</t>
  </si>
  <si>
    <t>15.5.2</t>
  </si>
  <si>
    <t>15.5.3</t>
  </si>
  <si>
    <t>16.0.0</t>
  </si>
  <si>
    <t>17.0.0</t>
  </si>
  <si>
    <t>18.0.0</t>
  </si>
  <si>
    <t>19.0.0</t>
  </si>
  <si>
    <t>20.0.0</t>
  </si>
  <si>
    <t>20.2</t>
  </si>
  <si>
    <t>21.0.0</t>
  </si>
  <si>
    <t>21.1.1</t>
  </si>
  <si>
    <t>21.2</t>
  </si>
  <si>
    <t>21.2.1</t>
  </si>
  <si>
    <t>21.2.2</t>
  </si>
  <si>
    <t>21.2.3</t>
  </si>
  <si>
    <t>21.2.4</t>
  </si>
  <si>
    <t>21.2.5</t>
  </si>
  <si>
    <t>21.2.6</t>
  </si>
  <si>
    <t>21.3</t>
  </si>
  <si>
    <t>21.3.1</t>
  </si>
  <si>
    <t>21.3.2</t>
  </si>
  <si>
    <t>21.3.3</t>
  </si>
  <si>
    <t>21.3.4</t>
  </si>
  <si>
    <t>21.3.5</t>
  </si>
  <si>
    <t>21.3.6</t>
  </si>
  <si>
    <t>21.4</t>
  </si>
  <si>
    <t>21.4.1</t>
  </si>
  <si>
    <t>21.4.2</t>
  </si>
  <si>
    <t>21.4.3</t>
  </si>
  <si>
    <t>21.4.4</t>
  </si>
  <si>
    <t>21.4.5</t>
  </si>
  <si>
    <t>21.4.6</t>
  </si>
  <si>
    <t>21.5</t>
  </si>
  <si>
    <t>21.5.1</t>
  </si>
  <si>
    <t>21.6</t>
  </si>
  <si>
    <t>21.6.1</t>
  </si>
  <si>
    <t>21.7</t>
  </si>
  <si>
    <t>21.7.1</t>
  </si>
  <si>
    <t>21.8</t>
  </si>
  <si>
    <t>21.8.1</t>
  </si>
  <si>
    <t>21.8.2</t>
  </si>
  <si>
    <t>21.9</t>
  </si>
  <si>
    <t>21.9.1</t>
  </si>
  <si>
    <t>21.30</t>
  </si>
  <si>
    <t>21.30.1</t>
  </si>
  <si>
    <t xml:space="preserve">TOTAL </t>
  </si>
  <si>
    <t>ESTO NO VA</t>
  </si>
  <si>
    <t>Se recibieron 27  propuestas tecnico-económicas</t>
  </si>
  <si>
    <t>OL INGENIERÍA DE CONSTRUCCIÓN S.A.S</t>
  </si>
  <si>
    <t>INGEADE SAS</t>
  </si>
  <si>
    <t>HACER DE COLOMBIA LIMITADA</t>
  </si>
  <si>
    <t>MAURICIO RAFAEL PABA PINZON</t>
  </si>
  <si>
    <t>ARCELEC S.A.S.</t>
  </si>
  <si>
    <t>AMBIENTALMENTE INGENIERÍA S.A.S.</t>
  </si>
  <si>
    <t>CONSTRUSAR S.A.S.</t>
  </si>
  <si>
    <t>HIMHER Y COMPAÑIA S.A SOCIEDAD DE FAMILIA</t>
  </si>
  <si>
    <t>JULIO CESAR QUESADA ARREDONDO</t>
  </si>
  <si>
    <t>CONSORCIO LABORATORIOS UDEA 2021</t>
  </si>
  <si>
    <t>MARY SOL DUQUE HURTADO</t>
  </si>
  <si>
    <t>LUIS ENRIQUE OYOLA QUINTERO</t>
  </si>
  <si>
    <t>INGEMAR SAS</t>
  </si>
  <si>
    <t>ENETEL S.A.S</t>
  </si>
  <si>
    <t>KASA</t>
  </si>
  <si>
    <t>JORGE FERNANDO PRIETO MUÑOZ</t>
  </si>
  <si>
    <t xml:space="preserve">CONSORCIO INTERNACIONAL DE SOLUCIONES INTEGRALES S.A.S </t>
  </si>
  <si>
    <t>CONSTRUCTORA JEINCO SAS</t>
  </si>
  <si>
    <t>SIRCOL SAS</t>
  </si>
  <si>
    <t>DABERLIS ARRIETA CARDENAS</t>
  </si>
  <si>
    <t>VISUAR SAS</t>
  </si>
  <si>
    <t xml:space="preserve">RAFAEL EDUARDO ZAMBRANO CASAS </t>
  </si>
  <si>
    <t xml:space="preserve">ARTURO JURADO ALVARAN </t>
  </si>
  <si>
    <t>BCS INGENIERIA Y PROYECTOS S.A.S</t>
  </si>
  <si>
    <t>AGORASPORT SA SUCURSAL COLOMBIA</t>
  </si>
  <si>
    <t>ASEM SAS</t>
  </si>
  <si>
    <t>WILLIAMS.CO SAS</t>
  </si>
  <si>
    <t>licitacionesolingenieria@gmail.com</t>
  </si>
  <si>
    <t>licitacionesingeade@gmail.com</t>
  </si>
  <si>
    <t>info@hacercolombia.com.co</t>
  </si>
  <si>
    <t>licitaciones@esfuerzovertical.com</t>
  </si>
  <si>
    <t>edisson.rincon@arcelec.com</t>
  </si>
  <si>
    <t>asistente1ais@gmail.com</t>
  </si>
  <si>
    <t>unidadofertas@construsar.com</t>
  </si>
  <si>
    <t>COMERCIAL@HIMHER.COM.CO</t>
  </si>
  <si>
    <t>juque5@hotmail.com</t>
  </si>
  <si>
    <t>diegotrujilloposada@gmail.com</t>
  </si>
  <si>
    <t>Licitacionesmarysoldh@gmail.com</t>
  </si>
  <si>
    <t>dwilfran@gmail.com</t>
  </si>
  <si>
    <t>ingemarsaslicitaciones@gmail.com</t>
  </si>
  <si>
    <t>gustavo.lopez@enetel.com.co</t>
  </si>
  <si>
    <t>kasa.ingenieria@gmail.com</t>
  </si>
  <si>
    <t>jfprieto@une.net.co</t>
  </si>
  <si>
    <t>auxlicitaciones@coinsi.com</t>
  </si>
  <si>
    <t>gerenciacomercial@constructorajeinco.com.co</t>
  </si>
  <si>
    <t>licitaciones@sircol.com.co</t>
  </si>
  <si>
    <t>licitacionessihi@gmail.com</t>
  </si>
  <si>
    <t>licitaciones.visuar@gmail.com</t>
  </si>
  <si>
    <t>8.julian@gmail.com</t>
  </si>
  <si>
    <t>gerenciaorbesas@gmail.com</t>
  </si>
  <si>
    <t>licitaciones@bcsingenieria.com</t>
  </si>
  <si>
    <t>agorasportsa@gmail.com</t>
  </si>
  <si>
    <t>asemsas2@gmail.com</t>
  </si>
  <si>
    <t>LICITACIONESINGENIERIA84@GMAIL.COM</t>
  </si>
  <si>
    <t>SERGIO ANDRÉS PALACIO VELÁSQUEZ</t>
  </si>
  <si>
    <t>EDUARDO AGUDELO OSPINA</t>
  </si>
  <si>
    <t>OSCAR TAMAYO PERALTA</t>
  </si>
  <si>
    <t>CAMILO ENRIQUE BLANCO VARGAS</t>
  </si>
  <si>
    <t>EDUARDO MANRIQUE PINZÓN</t>
  </si>
  <si>
    <t>ZAIDA ALJURE NARANJO</t>
  </si>
  <si>
    <t>ERIKA DEL ROCIO MUÑOZ GONZALEZ</t>
  </si>
  <si>
    <t>ORLANDO GONZALEZ PEREZ</t>
  </si>
  <si>
    <t>RICARDO JOSE MARTINEZ GARCIA</t>
  </si>
  <si>
    <t>HUGO ALBERTO ESPINAL RAMIREZ</t>
  </si>
  <si>
    <t xml:space="preserve">JAIRO GUSTAVO LOPEZ </t>
  </si>
  <si>
    <t>JUAN DAVID OSSA HOYOS</t>
  </si>
  <si>
    <t>RIGOBERTO GUERRERO HOYOS</t>
  </si>
  <si>
    <t>LUZ HELENA SILVA GOMEZ</t>
  </si>
  <si>
    <t>JORGE ARMANDO VINASCO MUÑOZ</t>
  </si>
  <si>
    <t>ARTURO JURADO ALVARAN</t>
  </si>
  <si>
    <t>CLARA PATRICIA RODRIGUEZ ROMER</t>
  </si>
  <si>
    <t>INGRID NATHALI TORRES</t>
  </si>
  <si>
    <t>ALEXANDER AREVALO MUÑOZ</t>
  </si>
  <si>
    <t>WILLIAM AUGUSTO ACOSTA LOPEZ</t>
  </si>
  <si>
    <t>M-100133618</t>
  </si>
  <si>
    <t>M-100134148</t>
  </si>
  <si>
    <t>21-44-101344242</t>
  </si>
  <si>
    <t>15-44-101238781</t>
  </si>
  <si>
    <t>M-100133633</t>
  </si>
  <si>
    <t>75-44-101111033</t>
  </si>
  <si>
    <t>75-44-101111064</t>
  </si>
  <si>
    <t>M-100133894</t>
  </si>
  <si>
    <t>21-44-101344276</t>
  </si>
  <si>
    <t>M-100134427</t>
  </si>
  <si>
    <t>M-100134346</t>
  </si>
  <si>
    <t>21-44-101344213</t>
  </si>
  <si>
    <t>62-44-101012898</t>
  </si>
  <si>
    <t>CRC-100002903</t>
  </si>
  <si>
    <t>21-44-101344467</t>
  </si>
  <si>
    <t>15-44-101238756</t>
  </si>
  <si>
    <t>620 47 994000041307</t>
  </si>
  <si>
    <t>21-44-101344395</t>
  </si>
  <si>
    <t>64-44-101021536</t>
  </si>
  <si>
    <t>Descripción de la actividad</t>
  </si>
  <si>
    <t>Suministro, transporte, instalación y puesta en marcha   de teclado de alarma LCD alfanumérico, elementos de fijación y demás accesorios para su correcto funcionamiento. Marca requerida: DSC referencia HS2LCDPRO</t>
  </si>
  <si>
    <t>Adecuacion de CÁRCAMO LINEAL EXISTENTE. en concreto de 21 Mpa. Incluye resane y remplazo de partes deterioradas.</t>
  </si>
  <si>
    <t>Suministro, transporte e instalación de DIVISIÓN de orinal para baño en acero inoxidable de ancho entre 500 mm y 800mm y altura de 1650 mm. Fabricado en lámina de acero inoxidable 304, calibre 20, estructura interna en tubería de 1” y poliestireno expandido para dar mejor resistencia larga duración y contratación de ruido, fijación y nivelación técnica en acero inoxidable, espesor de la pieza:30mm. Incluye accesorios para su correcta instalación.</t>
  </si>
  <si>
    <t>Suministro, transporte e instalación de  caja para válvula según Norma EPM - NEGC 707. Incluye tapa metálica de 20*20 cm, adaptador limpieza de 6", unión sanitaria de 6", tubería sanitaria de 6" y concreto de 21 Mpa.</t>
  </si>
  <si>
    <t xml:space="preserve">Suministro, transporte e instalación de Válvula para orinal Tipo Push, línea Pressmatic, 0,7 LTS. (0.184 GPD).Marca Docol o Similar con boton y escudo y sistema de descarga. Incluye cancha en muro, revoque y enchape  y el retiro del sistema existente de ser necesario. </t>
  </si>
  <si>
    <t>Suministro, transporte instalación de grifería para lavamanos de sobreponer tipo Push, marca Corona o similar, color cromado. Incluye  todos los demás elementos necesarios para su correcta instalación y funcionamiento acople fleximalla y abasto metalico. Incluye el retiro de la existente de ser necesario.</t>
  </si>
  <si>
    <t>Suministro, transporte e instalación de grifería sencillo galaxia pico de cisne corona o similar. Incluye el retiro de la existente.</t>
  </si>
  <si>
    <t>Suministro, transporte e instalación de abasto metálico (Regulación) para lavamanos, sanitario, orinal y/o grifería de pozuelo, tipo Grival o similar. Incluye el retiro del existente de ser necesario.</t>
  </si>
  <si>
    <t>Suministro, transporte e instalación de abasto metalico (Regulación) para lavamanos, sanitario, orinal y/o griferia de pozuelo, tipo Grival o similar. Incluye el retiro del existente de ser necesario.</t>
  </si>
  <si>
    <t>Suministro, transporte e instalación de acople fleximalla acero para Sanitario tipo Grival o similar. Incluye el retiro de la existente de ser necesario.</t>
  </si>
  <si>
    <t>Suministro, transporte e instalación de Tapas en polipropileno reciclado marca ingepol o similar de 60cm * 60cm * 6 cm. Con gancho para su adecuada operación.</t>
  </si>
  <si>
    <t>Suministro, transporte e instalación de Tapas en polipropileno reciclado marca ingepol o similar de 40cm * 40cm * 6 cm. Incluye marco y gancho para su adecuada operación.</t>
  </si>
  <si>
    <t>(TR) Tablero eléctrico de distribución Bifásico de 6 circuitos sin espacio para totalizador, sobrepuesto (Distribución de energía Normal); para interruptores enchufables, 4 hilos ( 1 barra para tierra y 1 para neutro), con puerta. No incluye protecciones.</t>
  </si>
  <si>
    <t>OJO CAMBIO EL FORMULARIO A METROS</t>
  </si>
  <si>
    <t>Suministro, transporte e instalación de  caja para válvula según Norma EPM - NEGC 707. Incluye tapa metálica de 20*20 cm, adaptador limpieza de 6", unión sanitaria de 6", tubería sanitaria de 6" y concreto de 21 Mpa</t>
  </si>
  <si>
    <t>Suministro, transporte e instalación de Válvula de descarga para sanitario con entrada vertical para instalación en pared  Línea Pressmatic  marca DOCOL o similar. Incluye Botón antivandálico de accionamiento; cancha en muro, revoque y enchape  y el retiro del sistema existente de ser necesario</t>
  </si>
  <si>
    <t>Suministro, transporte e instalación de Tapas en polipropileno reciclado marca ingepol o similar de 40cm * 40cm * 6 cm. Incluye marco y gancho para su adecuada operación</t>
  </si>
  <si>
    <t>Suministro, transporte e instalación de Tapas en polipropileno reciclado marca ingepol o similar de 60cm * 60cm * 6 cm. Con gancho para su adecuada operación</t>
  </si>
  <si>
    <t>Suministro, transporte e instalación de Válvula para orinal Tipo Push, línea Pressmatic, 0,7 LTS. (0.184 GPD).Marca Docol o Similar con boton y escudo y sistema de descarga. Incluye cancha en muro, revoque y enchape  y el retiro del sistema existente de ser necesario</t>
  </si>
  <si>
    <t>CUMPLE</t>
  </si>
  <si>
    <t>No. 12-6-10011-18</t>
  </si>
  <si>
    <t>POLICÍA METROPOLITANA DEL VALLE DE ABURRA</t>
  </si>
  <si>
    <t>I</t>
  </si>
  <si>
    <t>NO CUMPLE</t>
  </si>
  <si>
    <t>PN DIRAF No. 06-6-10048-18</t>
  </si>
  <si>
    <t>DIRECCIÓN ADMINISTRATIVA Y FINANCIERA POLICÍA NACIONAL</t>
  </si>
  <si>
    <t>C</t>
  </si>
  <si>
    <t>PRESENTÓ CERTIFICADO</t>
  </si>
  <si>
    <t>ACORDE A ITEM 5.2.1 (T.R.)</t>
  </si>
  <si>
    <t>SIN OBSERVACIÓN</t>
  </si>
  <si>
    <t>CUMPLEN CON LO SOLICITADO</t>
  </si>
  <si>
    <t>SI</t>
  </si>
  <si>
    <t>66-67</t>
  </si>
  <si>
    <t>67-68</t>
  </si>
  <si>
    <t>81-82</t>
  </si>
  <si>
    <t>001 DE 2016</t>
  </si>
  <si>
    <t>CW2230238-21913</t>
  </si>
  <si>
    <t>3008 DE 2016</t>
  </si>
  <si>
    <t>INSTITUCION UNIVERSITARIA COLEGIO MAYOR</t>
  </si>
  <si>
    <t>ITM</t>
  </si>
  <si>
    <t>COMFAMA</t>
  </si>
  <si>
    <t>1060 de 2016</t>
  </si>
  <si>
    <t>034 - 2014</t>
  </si>
  <si>
    <t>389-DISAN-FAC-
2012</t>
  </si>
  <si>
    <t>135 - 2016</t>
  </si>
  <si>
    <t>Servicio Nacional de
Aprendizaje - SENA</t>
  </si>
  <si>
    <t>Consejo Superior de la
Judicatura</t>
  </si>
  <si>
    <t>Fuerza aerea - Direccion
de Sanidad</t>
  </si>
  <si>
    <t>Ministerio de Relaciones
Exteriores</t>
  </si>
  <si>
    <t>158 de 2016</t>
  </si>
  <si>
    <t>PN DINAE N°80-6-10064-16</t>
  </si>
  <si>
    <t>039-2014</t>
  </si>
  <si>
    <t>395 DE 2014</t>
  </si>
  <si>
    <t>53-6-100254-15</t>
  </si>
  <si>
    <t>UNIDAD DE SERVICIOS PENITENCIARIOS Y CARCELARIOS -USPEC</t>
  </si>
  <si>
    <t>POLICIA NACIONAL -DIRECCIÓN NACIONAL DE ESCUELAS</t>
  </si>
  <si>
    <t>FISCALÍA GENERAL DE LA NACIÓN</t>
  </si>
  <si>
    <t>POLICIA NACIONAL - ESCUELA DE SUBOFICIALES Y NIVEL EJECUTIVO "GONZALO JIMÉNEZ DE QUESADA" ESJIM</t>
  </si>
  <si>
    <t>NINGUNO</t>
  </si>
  <si>
    <t>Pag 13 de 42</t>
  </si>
  <si>
    <t>Pag 23 de 42</t>
  </si>
  <si>
    <t>FONADE</t>
  </si>
  <si>
    <t># 2020-3</t>
  </si>
  <si>
    <t>016-2018-SAC</t>
  </si>
  <si>
    <t>GAG-002-2019-MAN</t>
  </si>
  <si>
    <t>Dualidad Arquitectos S.A.S.</t>
  </si>
  <si>
    <t>Success EI S.A.S.</t>
  </si>
  <si>
    <t>GAG Construcciones S.A.S.</t>
  </si>
  <si>
    <t>157 DE 2019</t>
  </si>
  <si>
    <t>066 de 2017</t>
  </si>
  <si>
    <t>1066 DE 2015</t>
  </si>
  <si>
    <t>003-O-2014</t>
  </si>
  <si>
    <t>02 DE2014</t>
  </si>
  <si>
    <t>HOSPITAL DEPARTAMENTAL DE GRANADA - META</t>
  </si>
  <si>
    <t>UNIVERSIDAD NACIONAL DE COLOMBIA</t>
  </si>
  <si>
    <t>SERVICIO NACIONAL DE APRENDIZAJE -SENA</t>
  </si>
  <si>
    <t>FONDO ADAPTACION</t>
  </si>
  <si>
    <t>UNIVERSIDAD MILITAR NUEVA GRANADA</t>
  </si>
  <si>
    <t>08-6-10158-2016</t>
  </si>
  <si>
    <t>107-2017</t>
  </si>
  <si>
    <t>Direccion de Bienestar
Social de la Policia
Nacional</t>
  </si>
  <si>
    <t>PENDIENTES POR SUBSANAR</t>
  </si>
  <si>
    <t>164-2013</t>
  </si>
  <si>
    <t>025 DE 2014</t>
  </si>
  <si>
    <t>88-6-10029-17</t>
  </si>
  <si>
    <t>PN-MEPAS-No. 94-6-
10022-18</t>
  </si>
  <si>
    <t>92-6-10.015-19</t>
  </si>
  <si>
    <t>UNIVERSIDAD DE CARTAGENA</t>
  </si>
  <si>
    <t>FISCALIA GENERAL DE LA NACION</t>
  </si>
  <si>
    <t>POLICIA METROPOLITANA DE
VILLAVICENCIO</t>
  </si>
  <si>
    <t>POLICIA METROPOLITANA DE SAN
JUAN DE PASTO</t>
  </si>
  <si>
    <t>POLICIA NACIONAL - POLICIA
METROPOLITANA DE MONTERIA</t>
  </si>
  <si>
    <t>No. 06-6-10048-18</t>
  </si>
  <si>
    <t>73-6-10026-2016</t>
  </si>
  <si>
    <t>Dirección Administrativa y Financiera de la Policía Nacional</t>
  </si>
  <si>
    <t>Policía Nacional - Metropolitana de Barranquilla</t>
  </si>
  <si>
    <t>074-2015</t>
  </si>
  <si>
    <t>140-2015</t>
  </si>
  <si>
    <t>034-ARC-ENSBCLENS-
017</t>
  </si>
  <si>
    <t>FONDECUM</t>
  </si>
  <si>
    <t>DISTRISEGURIDAD</t>
  </si>
  <si>
    <t>ESCUELA NAVAL DE
SUBOFICIALES "ARC
BARANQUILLA"</t>
  </si>
  <si>
    <t>Construcción de un centro integral, unidad de reacción inmediata URI, centro de servicios judiciales, y fomento de la convivencia ciudadana Cartagena de Indias - Departamento de Bolívar</t>
  </si>
  <si>
    <t>Mantenimiento, adecuación y reparación de la infraestructura física de 30 instituciones educativas del distrito de Cartagena</t>
  </si>
  <si>
    <t>Gobernación de Bolívar</t>
  </si>
  <si>
    <t>Distrito turístico y cultura de Cartagena de Indias</t>
  </si>
  <si>
    <t>66-71</t>
  </si>
  <si>
    <t>71-74</t>
  </si>
  <si>
    <t>77-80</t>
  </si>
  <si>
    <t>CW82246</t>
  </si>
  <si>
    <t>CTO 02-2019</t>
  </si>
  <si>
    <t>UNIVERSIDAD DE
MEDELLIN</t>
  </si>
  <si>
    <t>EPM</t>
  </si>
  <si>
    <t>BETEL INGENIEROS
S.A.S</t>
  </si>
  <si>
    <t>115-118</t>
  </si>
  <si>
    <t>154-157</t>
  </si>
  <si>
    <t>170-173</t>
  </si>
  <si>
    <t>20-23</t>
  </si>
  <si>
    <t>162-165</t>
  </si>
  <si>
    <t>No. 08-6-16170-2015</t>
  </si>
  <si>
    <t>No. 335 de 2017</t>
  </si>
  <si>
    <t>No 935 de 2018</t>
  </si>
  <si>
    <t>No 131 -JEAVE-2014</t>
  </si>
  <si>
    <t>06-6-10107-17</t>
  </si>
  <si>
    <t>POLICIA NACIONAL DIRECCION DE BIENESTAR SOCIAL</t>
  </si>
  <si>
    <t>BIBLIOTECA PUBLICA PILOTO DE MEDELLÍN  PARA AMERICA LATINA</t>
  </si>
  <si>
    <t>EJERCITO NACIONAL JEFATURA DE AVIACION</t>
  </si>
  <si>
    <t>POLICIA NACIONAL DIRECCIÓN ADMINISTRATIVA</t>
  </si>
  <si>
    <t>1008 de 2000,
Adicion 039/01</t>
  </si>
  <si>
    <t>5100001644 de
2004, Adicion
5100001950 de 2005</t>
  </si>
  <si>
    <t>191-2012</t>
  </si>
  <si>
    <t>298 del 29 de
Diciembre de 2005</t>
  </si>
  <si>
    <t>4600061327/2015</t>
  </si>
  <si>
    <t>Alcaldia de Medellin -
Secretaria de Obras
Publicas</t>
  </si>
  <si>
    <t>Alcaldia de Medellin -
Secretaria de Educacion</t>
  </si>
  <si>
    <t>Corpocaldas</t>
  </si>
  <si>
    <t>Alcaldia de Bogota</t>
  </si>
  <si>
    <t>Hay diferencia entre los SMLV del certificado y el RUP por lo tanto se toman los valores de este último</t>
  </si>
  <si>
    <t>CONTRATO CIVIL DE OBRA 16 DE 2016</t>
  </si>
  <si>
    <t>059 DE 2018</t>
  </si>
  <si>
    <t>CSG-212</t>
  </si>
  <si>
    <t>209-2019</t>
  </si>
  <si>
    <t>2019-SI-25-02</t>
  </si>
  <si>
    <t>ROTOPLAST S.A</t>
  </si>
  <si>
    <t>LA DISPENSA DE LAS MALVINAS SAS</t>
  </si>
  <si>
    <t>CONSTRUCTORA SERVING SAS</t>
  </si>
  <si>
    <t>TERMINALES DE TRANSPORTE DE MEDELLÍN S.A</t>
  </si>
  <si>
    <t>YUNH CHANG GO</t>
  </si>
  <si>
    <t>REALIZAR LA CONSTRUCCION DE LA CUARTA ETAPA SEDE DESPACHOS JUDICIALES DE ARAUCA-ARAUCA.</t>
  </si>
  <si>
    <t>MANTENIMIENTO A LAS INSTALACIONES DEL MUSEO HISTÓRICO DE LA POLICÍA NACIONAL</t>
  </si>
  <si>
    <t>MANTENIMIENTO Y RENOVACION DE OBRAS CIVILES, EN LAS SEDES PROPIAS DEL MUNICIPIO - GRUPO 2</t>
  </si>
  <si>
    <t>CONSEJO SUPERIOR DE LA JUDICATURA</t>
  </si>
  <si>
    <t>POLICÍA NACIONAL - DIRECCIÓN NACIONAL DE ESCUELAS</t>
  </si>
  <si>
    <t>MUNICIPIO DE MEDELLIN</t>
  </si>
  <si>
    <t>UT</t>
  </si>
  <si>
    <t>OC-25-2019</t>
  </si>
  <si>
    <t>CO-11-19</t>
  </si>
  <si>
    <t>012-2019</t>
  </si>
  <si>
    <t>08-C-19</t>
  </si>
  <si>
    <t>102-17</t>
  </si>
  <si>
    <t>MAZ MALLAS SAS</t>
  </si>
  <si>
    <t>REFRIDUCTOS SAS</t>
  </si>
  <si>
    <t>ECOMETALES SAS</t>
  </si>
  <si>
    <t>COMERCIALIZADORA
INVERMALLAS SAS</t>
  </si>
  <si>
    <t>NO PRESENTÓ CERTIFICADO</t>
  </si>
  <si>
    <t>PRE N°1153-2012</t>
  </si>
  <si>
    <t>LP-MPE-003 - 2017</t>
  </si>
  <si>
    <t>203-2014</t>
  </si>
  <si>
    <t>096-2017</t>
  </si>
  <si>
    <t>LP-011-2014-OP</t>
  </si>
  <si>
    <t>URRA S.A. E.S.P.</t>
  </si>
  <si>
    <t>MUNICIPIO DE
PUERTO ESCONDIDO</t>
  </si>
  <si>
    <t>MUNICIPIO DE
MONTERIA</t>
  </si>
  <si>
    <t>MUNICIPIO DE
SAHAGUN</t>
  </si>
  <si>
    <t>MUNICIPIO DE
VALENCIA</t>
  </si>
  <si>
    <t>2211100-388-2013</t>
  </si>
  <si>
    <t>139 de 2018</t>
  </si>
  <si>
    <t>Secretaría General de la Alcaldía  Mayor de Bogotá</t>
  </si>
  <si>
    <t>Ministerio de Relaciones Exteriores</t>
  </si>
  <si>
    <t>ConstrucciondelospuestosdesaludelPaujil,PuertoEsperanza,RemansoyelCentroeSaluddeChorroboconenelDepartamento de Guainia</t>
  </si>
  <si>
    <t>ActividadesconstructivasparalasinstalacionesparaelCentrodeArmascombinadasFuerteMilitardeBuenaVista-Guajira(Alojamiento de Tropa)</t>
  </si>
  <si>
    <t>ContratarporelsistemadepreciosunitariosfijossinformuladeajustelaConstrucciondelComplejoDeportivodelCascoUrbanodelMunicipiodeSesquile - Cundinamarca</t>
  </si>
  <si>
    <t>ConstruccionyreforzamientodeestructuraColiseoEvangelistaMora-UDSFparalosjuegosnacionales 2008</t>
  </si>
  <si>
    <t>Construcciondelosfrentes1a5delcantonmilitardetibu(nortedesantander)enelbatallondeingenieriaalbertosalazararana"-BIJOS 30</t>
  </si>
  <si>
    <t>DEPARTAMENTO DEL GUAINIA</t>
  </si>
  <si>
    <t>CENAC INGENIEROS</t>
  </si>
  <si>
    <t>MUNICIPIO DE SESQUILE</t>
  </si>
  <si>
    <t>FONDO MIXTO PARA LA PROMOCION DEL DEPORTE</t>
  </si>
  <si>
    <t>AGENCIA LOGISTICA DE LAS FUERZAS MILITARES</t>
  </si>
  <si>
    <t>MANTENIMIENTO DE LAS INTALACIONES DE LOS MASCERCAS,CASAS DE GOBIERNO,CENTRO DE SERVICIO A LA CIUDADANIA Y DE MAS SEDES EXTERNAS A CARGO DE LA SECRETARIA GENERAL</t>
  </si>
  <si>
    <t>MANTENIMIENTO EN PISOS Y BAÑOS DE LA RECTORIA Y SECRETARIA DE LA INSTITUCION EDUCATIVA MARIA MONTESSORI MANTENIMIENTO Y ADECUACION DE AULA DE APOYO Y CAMBIO DDE LOS PISOS PARCIAL EN ZONA ADMINSITRATIVA DE LA INSTITUCION EDUCATIVA RODRIGO CORREA PALACIO OBRAS DE MANTENIMIENTO EN MUROS Y FACHADAS DE LAS SECCIONES MUNICIPAL CASTILLA E IMPERIO DEL JAPON DE LA INSTITUCION EDUCATIVA MAESTRO ARENAS BETANCUR.MANTIENIMIENTO Y ADECUACION DE DOS AULAS DE LA SECCION DIEGO MARIA GOMEZ DE LA INSTITUCION EDUCATIVA MAESTRO PEDRO NEL GOMEZ,MANTENIMIENTO Y ADECUACION DE AULAS BILINGüISMO Y SISTEMA,CON LA INSTITUTCION DEL AIRE ACONDICIONADO Y VENTANERIA EN LA INSTITUCION EDUCATIVA RICARDO URIBE ESCOBAR</t>
  </si>
  <si>
    <t>CONSTRUCCION DE CUBIERTA Y RECONSTRUCCION CON RECUBRIMIENTO SINTETICO DE LA PLACA DEL POLIDEPORTIVO DEL BARRIO COMUNEROS MUNICIPIO DE SAN JOSE DEPARTAMENTO DEL GUAVIARE</t>
  </si>
  <si>
    <t>CONSTRUCCION Y ADECUACION COLEGIO CARLOS CASTRO SAAVEDRA</t>
  </si>
  <si>
    <t>MEJORAMIENTO ESTRUCTURAL DE LA PLANTA FISICA Y REMODELACION DEL AREA DE URGENCIAS DE LA ESE HOSPITAL SAN PEDRO Y SAN PABLO DEL MUNICIPIO DE LA VIRGINIA,RISARALDA</t>
  </si>
  <si>
    <t>ALCALDIA DE MEDELLIN</t>
  </si>
  <si>
    <t>MUNICIPIO DE MEDELLIN SECRETARIA DE EDUCACION</t>
  </si>
  <si>
    <t>INSTITUTO DEPARTAMENTAL DEL DEPORTE Y LA RECREACION DEL</t>
  </si>
  <si>
    <t>MUNICIPIO DE PEREIRA</t>
  </si>
  <si>
    <t>HOSPITAL SAN PEDRO Y SAN PABLO LA VIRGINIA</t>
  </si>
  <si>
    <t>CONSTRUCCION Y DOTACION DE LA CUARTA FASE DEL COMANDO DE POLICIA METROPOLITANA DE POPAYAN, DEPARTAMENTO DE POLICIA CAUCA Y COMANDO DE REGION NO. 4, A PRECIOS UNITARIOS FIJOS SIN FORMULA DE REAJUSTE</t>
  </si>
  <si>
    <t>REALIZAR LA CONSTRUCCION Y REMODELACION DEL CENTRO DE FRIAS Y EXPOSICIONES EXPOFERIAS MANIZALES</t>
  </si>
  <si>
    <t>POLICIA NACIONAL -DIRECCION ADMINISTRATIVA Y FINANCIERA</t>
  </si>
  <si>
    <t>FONDO NACIONAL DETURISMO - FONTUR</t>
  </si>
  <si>
    <t>320-2015</t>
  </si>
  <si>
    <t>PAF-EUC-0-055-2017</t>
  </si>
  <si>
    <t>ALCALDIA DE MELGAR</t>
  </si>
  <si>
    <t>FINDETER</t>
  </si>
  <si>
    <t>013 DE 2013</t>
  </si>
  <si>
    <t>014 DE 2014</t>
  </si>
  <si>
    <t>001 DE 2015</t>
  </si>
  <si>
    <t>UNIVERSIDAD DE LA
GUAJIRA</t>
  </si>
  <si>
    <t>SENA</t>
  </si>
  <si>
    <t>BOGOTA DISTRITO CAPITAL</t>
  </si>
  <si>
    <t>ELECTRIFICADORA DEL META</t>
  </si>
  <si>
    <t>N/A</t>
  </si>
  <si>
    <t>SE RECHAZA DE PLANO (Numeral 4.1. Requisitos Jurídicos. En el presente proceso podrán participar: personas naturales y personas jurídicas en forma
individual (NO se aceptan consorcios o uniones temporales) que cumplan los siguientes requisitos:</t>
  </si>
  <si>
    <t>H</t>
  </si>
  <si>
    <t>Subsanó el RUP el 4/03/2021</t>
  </si>
  <si>
    <t>REQUERIMIENTOS SUBSANADOS</t>
  </si>
  <si>
    <r>
      <t xml:space="preserve">Se rechaza la propuesta técnico economica, dado que el porcentaje de la  AU supera el valor establecido, causal de rechazo del numeral 12 de los Términos de Referencia: </t>
    </r>
    <r>
      <rPr>
        <b/>
        <i/>
        <sz val="16"/>
        <rFont val="Arial"/>
        <family val="2"/>
      </rPr>
      <t>6) Cuando el valor de la Propuesta supera el presupuesto oficial o supere los valores límites establecidos la Fase 2 de la Evaluación económica, para Pt1 y Pt3.</t>
    </r>
  </si>
  <si>
    <r>
      <t xml:space="preserve">Se rechaza la propuesta técnico economica, dado que el costo directo supera el valor establecido, causal de rechazo del numeral 12 de los Términos de Referencia: </t>
    </r>
    <r>
      <rPr>
        <b/>
        <i/>
        <sz val="16"/>
        <rFont val="Arial"/>
        <family val="2"/>
      </rPr>
      <t>6) Cuando el valor de la Propuesta supera el presupuesto oficial o supere los valores límites establecidos la Fase 2 de la Evaluación económica, para Pt1 y Pt3.</t>
    </r>
  </si>
  <si>
    <t>Subsanó el certificado solicitado el 5/03/2021</t>
  </si>
  <si>
    <t>NO CUMPLEN CON LO SOLICITADO</t>
  </si>
  <si>
    <r>
      <rPr>
        <sz val="16"/>
        <rFont val="Arial"/>
        <family val="2"/>
      </rPr>
      <t>Se rechaza la propuesta técnico economica, conforme la causal de rechazo del numeral 12 de los Términos de Referencia:</t>
    </r>
    <r>
      <rPr>
        <b/>
        <i/>
        <sz val="16"/>
        <rFont val="Arial"/>
        <family val="2"/>
      </rPr>
      <t>7) Cuando se presente la Propuesta parcial o se deje de cotizar algún ítem.
No subsanó los requisitos solicitados para acreditar experiencia el 3/03/2021</t>
    </r>
  </si>
  <si>
    <r>
      <rPr>
        <sz val="16"/>
        <rFont val="Arial"/>
        <family val="2"/>
      </rPr>
      <t>Se rechaza la propuesta técnico economica, conforme la causal de rechazo del numeral 12 de los Términos de Referencia:</t>
    </r>
    <r>
      <rPr>
        <b/>
        <i/>
        <sz val="16"/>
        <rFont val="Arial"/>
        <family val="2"/>
      </rPr>
      <t>7) Cuando se presente la Propuesta parcial o se deje de cotizar algún ítem.
No subsanó los requisitos solicitados para acreditar experiencia el 3/03/2021
No cumple con el indice de endeudamiento establecido en los Términos de Referencia</t>
    </r>
  </si>
  <si>
    <t>Resúmen: se recibieron VEINTISIETE 27 propuestas.
EQUIPO TÉCNICO DE EVALUACIÓN
DIVISIÓN DE INFRAESTRUCTURA FÍSICA</t>
  </si>
  <si>
    <t>El 5 de marzo de 2021, el señor ARTURO JURADO ALVARÁN subsanó el requisito de planillas de pago de la seguridad social.</t>
  </si>
  <si>
    <t>Objeto: “Ejecutar, por el Sistema de Precios Unitarios Fijos No Reajustables, las obras de infraestructura física, necesarias para:
1º) Realizar las adecuaciones y mantenimiento del Laboratorio de Ciencias Aplicadas a la Actividad Física y el Deporte (LICAFDE), del Instituto de Educación Física y Deporte de la UdeA, conforme con los diseños: especificaciones técnicas (Anexo 1); ítems contractuales (Anexo 2) y planos (Anexo 3).
2º) Realizar las adecuaciones y mantenimiento del laboratorio de Calidad e Inocuidad de la Leche, de la Facultad de Ciencias Agrarias de la UdeA, conforme con los diseños: especificaciones técnicas (Anexo 1); ítems contractuales (Anexo 2) y planos (Anexo 3).”</t>
  </si>
  <si>
    <t>(i) Ser ingeniero civil, arquitecto o arquitecto constructor.
(ii) Tener matrícula profesional vigente y expedida mínimo TRES (3) años antes del cierre de la Invitación.</t>
  </si>
  <si>
    <t>Tener, el Proponente, capacidad jurídica para contratar. Por tanto, debe:
(i) Ser mayor de edad;
(ii) no tener inhabilidades, incompatibilidades ni conflictos de interés para contratar, según el artículo 4° del Acuerdo Superior 419 de 2014.
(iii) No tener ninguna de estas situaciones: Cesación de pagos o, cualquier otra circunstancia que justificadamente permita a la UdeA presumir incapacidad o imposibilidad
jurídica, económica o técnica para cumplir el objeto del contrato.
(iv) Si el Proponente es comerciante, deberá aportar el respectivo certificado de registro mercantil de la Cámara de Comercio.</t>
  </si>
  <si>
    <t>Estar, el Proponente, afiliado como trabajador independiente y a paz y salvo con el Sistema de Salud (EPS) y el Sistema General de Pensiones en los términos de la Ley.
En caso de tener, el Proponente, empleados a su cargo, deben estar afiliados y a paz y salvo con el Sistema General de Seguridad Social (Salud, Pensiones, Riesgos Laborales) y con los aportes Parafiscales (Caja de Compensación Familiar, Sena, ICBF).
Fuente formal: Ley 100 de 1993; Art. 50 Ley 789 de 2002, Ley 797 de 2003, Ley 89 de 1988, artículo 23 Ley 1.150 de 2007, y demás normas que la modifiquen, adicionen o sustituyan.</t>
  </si>
  <si>
    <t>No estar, el Proponente, reportado, al SIBOR de la Contraloría General de la República.
Fuente formal: Art. 60 Ley 610 de 2000; Circular 005 del 25 de febrero de 2008.</t>
  </si>
  <si>
    <t>No tener, el Proponente, antecedentes disciplinarios en la Procuraduría General de la Nación.
Fuente formal: Art. 174 Ley 734 de 2002; Ley 1238 de 2008</t>
  </si>
  <si>
    <t>No tener, el Proponente, antecedentes, judiciales o penales, vigentes, en el sistema Registro de Antecedentes de la Policía Nacional.
Fuente formal: art 94 Decreto-Ley 19/2012</t>
  </si>
  <si>
    <t>No estar en mora, el Proponente, en el Sistema Registro Nacional de Medidas Correctivas RNMC de la Policía Nacional de Colombia.
Fuente formal: Arts. 180 y 183 de la Ley 1801 de 2016</t>
  </si>
  <si>
    <t>Estar inscrito, el Proponente, en el Registro Único de Tributario.
Fuente formal: Art 555-2 Estatuto Tributario; Decreto 1625 de 2016; Decreto 2460 de 2013.</t>
  </si>
  <si>
    <t>Estar inscrito, calificado y clasificado, el Proponente, en el Registro Único de Proponentes –RUP- de la Cámara de Comercio de su domicilio, antes de la fecha de cierre o entrega de propuestas de esta INVITACIÓN, en algunas
(mínimo dos) de las clasificaciones de la UNSPSC, establecidas en la Tabla 3, códigos 721015 ,721214, 721512,721517, 461516, 921217.
Fuente formal: Decreto-Ley 1150/2007; Decreto-Ley 19/2012; Decreto 1082/2015; Circular Externa 002/2016 de la SIC.</t>
  </si>
  <si>
    <t>Tener, el Proponente, capacidad jurídica para contratar. Por tanto, el Proponente debe:
(i) Ser persona jurídica (sociedad comercial) con capacidad jurídica para celebrar contratos;
(ii) Tener como objeto social principal, o conexo, las actividades tener como objeto social principal, o conexo, las actividades: La Construcción de obras civiles de ingeniería y/o ejecución y mantenimiento de obras civiles.
(iii) Haber sido registrada por lo menos TRES (3) años antes de la fecha de cierre de la Invitación; (iv) Tener una vigencia mínima igual al término de duración de las garantías exigidas y un año más;
(v) Estar inscrita en la Cámara de Comercio de su domicilio.
(vi) No tener, el representante legal ni los miembros de su órgano de dirección y manejo (sea Junta Directiva, Junta de Socios, entre otras), inhabilidades, incompatibilidades ni conflictos de interés para contratar con la UdeA.,  según la Constitución y la Ley; y el Acuerdo Superior 395 de 2011.
(vii) No tener ninguna de estas situaciones: Cesación de pagos o, cualquier otra circunstancia que justificadamente permita a la UdeA presumir incapacidad o imposibilidad jurídica, económica o técnica para cumplir el objeto del contrato.</t>
  </si>
  <si>
    <t>(i) Ser, el representante legal del Proponente, ingeniero civil, arquitecto o arquitecto constructor.
(ii) Tener matrícula profesional vigente, que haya sido expedida mínimo TRES (3) años antes del cierre de la Invitación. Cuando el representante legal NO CUMPLA el requisito anterior, la propuesta debe ser FIRMADA o ABONADA, por un profesional que SÍ cumpla el requisito.</t>
  </si>
  <si>
    <t>Haber cumplido, el Proponente, con los aportes al Sistema de Seguridad Social Integral y Parafiscales, en los seis (6) meses anteriores a la presentación de la propuesta Comercial y encontrarse a paz y salvo con el sistema. Si tiene acuerdos de pago deberá certificarlo.
Fuente formal: Ley 100 de 1993; Art. 50 Ley 789 de 2002, Ley 797 de 2003, Ley 89 de 1988, artículo 23 Ley 1.150 de 2007, y demás normas que la modifiquen, adicionen o sustituyan.</t>
  </si>
  <si>
    <t>No estar reportados, la sociedad Proponente ni su representante legal, al SIBOR de la Contraloría General de la República.
Fuente formal: Art. 60 Ley 610 de 2000; Circular 005 del 25 de febrero de 2008</t>
  </si>
  <si>
    <t>No tener, la sociedad Proponente ni su representante legal, antecedentes disciplinarios en la Procuraduría General de la Nación.
Fuente formal: Art. 174 Ley 734 de 2002; Ley 1238 de 2008</t>
  </si>
  <si>
    <t>No estar en mora, el representante legal del Proponente, en el Sistema Registro Nacional de Medidas Correctivas RNMC de la Policía Nacional de Colombia.
Fuente formal: Arts. 180 y 183 de la Ley 1801 de 2016.</t>
  </si>
  <si>
    <t>Estar inscrita en el Registro Único de Tributario.
Fuente formal: Art 555-2 Estatuto Tributario; Decreto 1625 de 2016; Decreto 2460 de 2013.</t>
  </si>
  <si>
    <t>Estar inscrita, calificada y clasificada en el Registro Único de Proponentes –RUP- de la Cámara de Comercio de su domicilio antes de la fecha de cierre o entrega de propuestas de esta invitación, en algunas (mínimo dos) de las clasificaciones de la UNSPSC, establecidas en la Tabla 3 en los códigos: 721015 ,721214, 721512,721517, 461516, 921217.
Fuente formal: Decreto-Ley 1150/2007; Decreto-Ley 19/2012; Decreto 1082/2015; Circular Externa 002/2016 de la SIC.</t>
  </si>
  <si>
    <t>El Proponente tiene que:
1) Haber ejecutado hasta cinco (5) contratos en COLOMBIA, que dentro de su objeto o alcance incluyan la construcción y/o el mantenimiento de edificaciones nuevas o existentes;
2) Estar, cada contrato, en mínimo dos (2) de las clasificaciones de la UNSPSC, establecidas en la Tabla 3 en los códigos: 721015,721214, 721512, 721517, 921217.
3) Haber ejecutado mínimo dos (2) de los cinco contratos, dentro de las clasificaciones de los códigos 721512,721214 y 721517.
4) Garantizar que la sumatoria de los hasta cinco (5) contratos ejecutados, sea mayor a dos (2) veces el presupuesto oficial expresado en SMMLV.</t>
  </si>
  <si>
    <t>CONTRATO
(3)</t>
  </si>
  <si>
    <t>CONTRATANTE
(4)</t>
  </si>
  <si>
    <t>EN SMMLV
(5)</t>
  </si>
  <si>
    <t>FORMA DE
EJECUCIÓN
(6)</t>
  </si>
  <si>
    <t>% de Participación
(7)</t>
  </si>
  <si>
    <t>CUMPLE CON EL REQUERIMIENTO OBLIGATORIO DE HABER EJECUTADO MÍNIMO DOS (2) DE LOS CINCO CONTRATOS, DENTRO DE LAS CLASIFICACIONES DE LOS
CÓDIGOS 721512,721214 Y 721517.</t>
  </si>
  <si>
    <r>
      <t xml:space="preserve">Se rechaza de plano conforme el  (Numeral 4.1. </t>
    </r>
    <r>
      <rPr>
        <b/>
        <i/>
        <sz val="16"/>
        <rFont val="Arial"/>
        <family val="2"/>
      </rPr>
      <t>Requisitos Jurídicos. En el presente proceso podrán participar: personas naturales y personas jurídicas en forma individual (NO se aceptan consorcios o uniones temporales) que cumplan los siguientes requisitos:</t>
    </r>
  </si>
  <si>
    <r>
      <t xml:space="preserve">Se rechaza la propuesta técnico economica, conforme la causal de rechazo del numeral 12 de los Términos de Referencia: </t>
    </r>
    <r>
      <rPr>
        <b/>
        <i/>
        <sz val="16"/>
        <rFont val="Arial"/>
        <family val="2"/>
      </rPr>
      <t>9) Cuando se modifiquen las descripciones, los ítems o las cantidades del formato de presentación de la propuesta económica.</t>
    </r>
  </si>
  <si>
    <r>
      <t xml:space="preserve">Se rechaza la propuesta técnico economica, conforme la causal de rechazo del numeral 12 de los Términos de Referencia: </t>
    </r>
    <r>
      <rPr>
        <b/>
        <i/>
        <sz val="16"/>
        <rFont val="Arial"/>
        <family val="2"/>
      </rPr>
      <t xml:space="preserve">9) Cuando se modifiquen las descripciones, los ítems o las cantidades del formato de presentación de la propuesta económica.
</t>
    </r>
    <r>
      <rPr>
        <sz val="16"/>
        <rFont val="Arial"/>
        <family val="2"/>
      </rPr>
      <t>No cumple con la experiencia solicita en el numeral 4.2 de los Términos de Referencia:</t>
    </r>
    <r>
      <rPr>
        <b/>
        <i/>
        <sz val="16"/>
        <rFont val="Arial"/>
        <family val="2"/>
      </rPr>
      <t xml:space="preserve"> Garantizar que la sumatoria de los hasta cinco (5) contratos ejecutados, sea mayor a dos (2)</t>
    </r>
  </si>
  <si>
    <t>No subsanó los requisitos solicitados el 3 de marzo de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</si>
</sst>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5">
    <numFmt numFmtId="6" formatCode="&quot;$&quot;\ #,##0;[Red]\-&quot;$&quot;\ #,##0"/>
    <numFmt numFmtId="8" formatCode="&quot;$&quot;\ #,##0.00;[Red]\-&quot;$&quot;\ #,##0.0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 #,##0.00_);_(* \(#,##0.00\);_(* &quot;-&quot;??_);_(@_)"/>
    <numFmt numFmtId="165" formatCode="&quot;$&quot;#,##0.00;[Red]\-&quot;$&quot;#,##0.00"/>
    <numFmt numFmtId="166" formatCode="_ * #,##0.00_ ;_ * \-#,##0.00_ ;_ * &quot;-&quot;??_ ;_ @_ "/>
    <numFmt numFmtId="167" formatCode="&quot;K=&quot;\ \ \ \ #,##0.00\ &quot;de contra&quot;"/>
    <numFmt numFmtId="168" formatCode="&quot;$&quot;\ #,##0.00"/>
    <numFmt numFmtId="169" formatCode="#,##0.00\ &quot;SMMLV&quot;"/>
    <numFmt numFmtId="170" formatCode="_ * #,##0_ ;_ * \-#,##0_ ;_ * &quot;-&quot;??_ ;_ @_ "/>
    <numFmt numFmtId="171" formatCode="_-* #,##0.00\ [$€]_-;\-* #,##0.00\ [$€]_-;_-* &quot;-&quot;??\ [$€]_-;_-@_-"/>
    <numFmt numFmtId="172" formatCode="\$#,##0.00_);[Red]\(\$#,##0.00\)"/>
    <numFmt numFmtId="173" formatCode="&quot;$&quot;\ #,##0.00;[Red]&quot;$&quot;\ \-#,##0.00"/>
    <numFmt numFmtId="174" formatCode="_-* #,##0.00\ _$_-;\-* #,##0.00\ _$_-;_-* &quot;-&quot;??\ _$_-;_-@_-"/>
    <numFmt numFmtId="175" formatCode="#,##0.000"/>
    <numFmt numFmtId="176" formatCode="0.0"/>
    <numFmt numFmtId="177" formatCode="###,###,##0.00000"/>
    <numFmt numFmtId="178" formatCode="&quot;$&quot;\ #,##0;&quot;$&quot;\ \-#,##0"/>
    <numFmt numFmtId="179" formatCode="_ &quot;$&quot;\ * #,##0.00_ ;_ &quot;$&quot;\ * \-#,##0.00_ ;_ &quot;$&quot;\ * &quot;-&quot;??_ ;_ @_ "/>
    <numFmt numFmtId="180" formatCode="_ &quot;$&quot;\ * #,##0_ ;_ &quot;$&quot;\ * \-#,##0_ ;_ &quot;$&quot;\ * &quot;-&quot;_ ;_ @_ "/>
    <numFmt numFmtId="181" formatCode="&quot;$&quot;\ #,##0.00;&quot;$&quot;\ \-#,##0.00"/>
    <numFmt numFmtId="182" formatCode="[$$-240A]\ #,##0.00"/>
    <numFmt numFmtId="183" formatCode="&quot;$&quot;\ #,##0;[Red]&quot;$&quot;\ \-#,##0"/>
    <numFmt numFmtId="184" formatCode="_(* #,##0_);_(* \(#,##0\);_(* &quot;-&quot;??_);_(@_)"/>
    <numFmt numFmtId="185" formatCode="_([$$-240A]\ * #,##0_);_([$$-240A]\ * \(#,##0\);_([$$-240A]\ * &quot;-&quot;_);_(@_)"/>
    <numFmt numFmtId="186" formatCode="#,##0;[Red]#,##0"/>
    <numFmt numFmtId="187" formatCode="#,##0.00;[Red]#,##0.00"/>
    <numFmt numFmtId="188" formatCode="&quot;$&quot;\ #,##0"/>
    <numFmt numFmtId="189" formatCode="#,##0.0000"/>
    <numFmt numFmtId="190" formatCode="#,##0.00_ ;[Red]\-#,##0.00\ "/>
    <numFmt numFmtId="191" formatCode="_(&quot;$&quot;\ * #,##0.00_);_(&quot;$&quot;\ * \(#,##0.00\);_(&quot;$&quot;\ * &quot;-&quot;??_);_(@_)"/>
    <numFmt numFmtId="192" formatCode="_(&quot;$&quot;* #,##0.00_);_(&quot;$&quot;* \(#,##0.00\);_(&quot;$&quot;* &quot;-&quot;??_);_(@_)"/>
    <numFmt numFmtId="193" formatCode="_-&quot;$&quot;* #,##0_-;\-&quot;$&quot;* #,##0_-;_-&quot;$&quot;* &quot;-&quot;??_-;_-@_-"/>
    <numFmt numFmtId="194" formatCode="_-[$$-240A]\ * #,##0.00_-;\-[$$-240A]\ * #,##0.00_-;_-[$$-240A]\ * &quot;-&quot;??_-;_-@_-"/>
    <numFmt numFmtId="195" formatCode="&quot;$&quot;#,##0"/>
    <numFmt numFmtId="196" formatCode="_-&quot;$&quot;* #,##0.00_-;\-&quot;$&quot;* #,##0.00_-;_-&quot;$&quot;* &quot;-&quot;??_-;_-@_-"/>
    <numFmt numFmtId="197" formatCode="_-* #,##0.00_-;\-* #,##0.00_-;_-* &quot;-&quot;_-;_-@_-"/>
    <numFmt numFmtId="198" formatCode="_-&quot;$&quot;\ * #,##0_-;\-&quot;$&quot;\ * #,##0_-;_-&quot;$&quot;\ * &quot;-&quot;??_-;_-@_-"/>
    <numFmt numFmtId="199" formatCode="_ &quot;$&quot;\ * #,##0_ ;_ &quot;$&quot;\ * \-#,##0_ ;_ &quot;$&quot;\ * &quot;-&quot;??_ ;_ @_ "/>
    <numFmt numFmtId="200" formatCode="#,##0.0"/>
    <numFmt numFmtId="201" formatCode="_-&quot;$&quot;* #,##0_-;\-&quot;$&quot;* #,##0_-;_-&quot;$&quot;* &quot;-&quot;??_-;_-@"/>
    <numFmt numFmtId="202" formatCode="0.0%"/>
  </numFmts>
  <fonts count="128">
    <font>
      <sz val="10"/>
      <name val="Arial"/>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4"/>
      <name val="Arial"/>
      <family val="2"/>
    </font>
    <font>
      <b/>
      <sz val="10"/>
      <name val="Arial"/>
      <family val="2"/>
    </font>
    <font>
      <sz val="12"/>
      <name val="Arial"/>
      <family val="2"/>
    </font>
    <font>
      <b/>
      <sz val="12"/>
      <name val="Arial"/>
      <family val="2"/>
    </font>
    <font>
      <sz val="9"/>
      <name val="Arial"/>
      <family val="2"/>
    </font>
    <font>
      <u/>
      <sz val="7"/>
      <color theme="10"/>
      <name val="Arial"/>
      <family val="2"/>
    </font>
    <font>
      <u/>
      <sz val="8.5"/>
      <color theme="10"/>
      <name val="Arial"/>
      <family val="2"/>
    </font>
    <font>
      <sz val="10"/>
      <name val="Helv"/>
      <charset val="204"/>
    </font>
    <font>
      <sz val="11"/>
      <color indexed="8"/>
      <name val="Calibri"/>
      <family val="2"/>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10"/>
      <name val="Calibri"/>
      <family val="2"/>
    </font>
    <font>
      <b/>
      <sz val="11"/>
      <color indexed="9"/>
      <name val="Calibri"/>
      <family val="2"/>
    </font>
    <font>
      <sz val="11"/>
      <color indexed="10"/>
      <name val="Calibri"/>
      <family val="2"/>
    </font>
    <font>
      <i/>
      <sz val="8"/>
      <name val="Arial"/>
      <family val="2"/>
    </font>
    <font>
      <b/>
      <sz val="11"/>
      <color indexed="62"/>
      <name val="Calibri"/>
      <family val="2"/>
    </font>
    <font>
      <sz val="11"/>
      <color indexed="62"/>
      <name val="Calibri"/>
      <family val="2"/>
    </font>
    <font>
      <i/>
      <sz val="11"/>
      <color indexed="23"/>
      <name val="Calibri"/>
      <family val="2"/>
    </font>
    <font>
      <b/>
      <i/>
      <sz val="7"/>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9"/>
      <name val="Calibri"/>
      <family val="2"/>
    </font>
    <font>
      <sz val="10"/>
      <name val="Myriad Pro"/>
    </font>
    <font>
      <b/>
      <sz val="11"/>
      <color indexed="63"/>
      <name val="Calibri"/>
      <family val="2"/>
    </font>
    <font>
      <b/>
      <sz val="8"/>
      <name val="Arial"/>
      <family val="2"/>
    </font>
    <font>
      <b/>
      <sz val="18"/>
      <color indexed="56"/>
      <name val="Cambria"/>
      <family val="2"/>
    </font>
    <font>
      <b/>
      <sz val="11"/>
      <name val="Arial"/>
      <family val="2"/>
    </font>
    <font>
      <b/>
      <sz val="15"/>
      <color indexed="62"/>
      <name val="Calibri"/>
      <family val="2"/>
    </font>
    <font>
      <b/>
      <sz val="13"/>
      <color indexed="62"/>
      <name val="Calibri"/>
      <family val="2"/>
    </font>
    <font>
      <b/>
      <sz val="18"/>
      <color indexed="62"/>
      <name val="Cambria"/>
      <family val="2"/>
    </font>
    <font>
      <b/>
      <sz val="11"/>
      <color indexed="8"/>
      <name val="Calibri"/>
      <family val="2"/>
    </font>
    <font>
      <b/>
      <sz val="16"/>
      <name val="Arial"/>
      <family val="2"/>
    </font>
    <font>
      <sz val="10"/>
      <color theme="1"/>
      <name val="Arial"/>
      <family val="2"/>
    </font>
    <font>
      <b/>
      <sz val="10"/>
      <color theme="1"/>
      <name val="Arial"/>
      <family val="2"/>
    </font>
    <font>
      <b/>
      <sz val="10"/>
      <color rgb="FF000000"/>
      <name val="Arial"/>
      <family val="2"/>
    </font>
    <font>
      <sz val="11"/>
      <color rgb="FF000000"/>
      <name val="Calibri"/>
      <family val="2"/>
    </font>
    <font>
      <sz val="11"/>
      <name val="Calibri"/>
      <family val="2"/>
      <scheme val="minor"/>
    </font>
    <font>
      <b/>
      <sz val="12"/>
      <name val="Calibri"/>
      <family val="2"/>
      <scheme val="minor"/>
    </font>
    <font>
      <sz val="11"/>
      <name val="Arial"/>
      <family val="2"/>
    </font>
    <font>
      <b/>
      <sz val="14"/>
      <color rgb="FF000000"/>
      <name val="Calibri"/>
      <family val="2"/>
    </font>
    <font>
      <sz val="11"/>
      <color theme="1"/>
      <name val="Arial"/>
      <family val="2"/>
    </font>
    <font>
      <sz val="10"/>
      <name val="Swis721 LtCn BT"/>
      <family val="2"/>
    </font>
    <font>
      <sz val="11"/>
      <name val="Swis721 LtCn BT"/>
      <family val="2"/>
    </font>
    <font>
      <b/>
      <sz val="12"/>
      <name val="Swis721 LtCn BT"/>
      <family val="2"/>
    </font>
    <font>
      <sz val="16"/>
      <name val="Arial"/>
      <family val="2"/>
    </font>
    <font>
      <b/>
      <sz val="11"/>
      <color rgb="FF000000"/>
      <name val="Arial"/>
      <family val="2"/>
    </font>
    <font>
      <sz val="12"/>
      <name val="Calibri"/>
      <family val="2"/>
      <scheme val="minor"/>
    </font>
    <font>
      <b/>
      <vertAlign val="subscript"/>
      <sz val="12"/>
      <name val="Calibri"/>
      <family val="2"/>
      <scheme val="minor"/>
    </font>
    <font>
      <sz val="10"/>
      <name val="Arial"/>
      <family val="2"/>
    </font>
    <font>
      <u/>
      <sz val="10"/>
      <color theme="10"/>
      <name val="Arial"/>
      <family val="2"/>
    </font>
    <font>
      <sz val="8"/>
      <name val="Arial"/>
      <family val="2"/>
    </font>
    <font>
      <b/>
      <sz val="18"/>
      <name val="Arial"/>
      <family val="2"/>
    </font>
    <font>
      <b/>
      <sz val="22"/>
      <name val="Arial"/>
      <family val="2"/>
    </font>
    <font>
      <b/>
      <sz val="26"/>
      <color rgb="FF000000"/>
      <name val="Calibri"/>
      <family val="2"/>
    </font>
    <font>
      <b/>
      <sz val="20"/>
      <name val="Arial"/>
      <family val="2"/>
    </font>
    <font>
      <sz val="10"/>
      <name val="Arial"/>
      <family val="2"/>
    </font>
    <font>
      <b/>
      <sz val="48"/>
      <name val="Arial"/>
      <family val="2"/>
    </font>
    <font>
      <b/>
      <sz val="36"/>
      <name val="Arial"/>
      <family val="2"/>
    </font>
    <font>
      <sz val="11"/>
      <color rgb="FFFF0000"/>
      <name val="Arial"/>
      <family val="2"/>
    </font>
    <font>
      <b/>
      <sz val="72"/>
      <name val="Arial"/>
      <family val="2"/>
    </font>
    <font>
      <b/>
      <sz val="11"/>
      <color theme="0"/>
      <name val="Arial"/>
      <family val="2"/>
    </font>
    <font>
      <b/>
      <sz val="12"/>
      <color theme="1"/>
      <name val="Arial"/>
      <family val="2"/>
    </font>
    <font>
      <sz val="10"/>
      <color rgb="FFFF0000"/>
      <name val="Arial"/>
      <family val="2"/>
    </font>
    <font>
      <b/>
      <sz val="11"/>
      <color rgb="FFFF0000"/>
      <name val="Arial"/>
      <family val="2"/>
    </font>
    <font>
      <b/>
      <sz val="12"/>
      <color rgb="FFFF0000"/>
      <name val="Arial"/>
      <family val="2"/>
    </font>
    <font>
      <sz val="9"/>
      <color indexed="81"/>
      <name val="Tahoma"/>
      <family val="2"/>
    </font>
    <font>
      <b/>
      <sz val="9"/>
      <color indexed="81"/>
      <name val="Tahoma"/>
      <family val="2"/>
    </font>
    <font>
      <b/>
      <sz val="11"/>
      <name val="Swis721 LtCn BT"/>
      <family val="2"/>
    </font>
    <font>
      <b/>
      <sz val="11.5"/>
      <name val="Swis721 LtCn BT"/>
      <family val="2"/>
    </font>
    <font>
      <b/>
      <sz val="12"/>
      <color rgb="FF000000"/>
      <name val="Arial"/>
      <family val="2"/>
    </font>
    <font>
      <sz val="12"/>
      <color rgb="FF000000"/>
      <name val="Arial"/>
      <family val="2"/>
    </font>
    <font>
      <sz val="16"/>
      <color rgb="FFFF0000"/>
      <name val="Arial"/>
      <family val="2"/>
    </font>
    <font>
      <sz val="12"/>
      <color rgb="FFFF0000"/>
      <name val="Arial"/>
      <family val="2"/>
    </font>
    <font>
      <b/>
      <sz val="14"/>
      <color indexed="81"/>
      <name val="Tahoma"/>
      <family val="2"/>
    </font>
    <font>
      <b/>
      <sz val="11"/>
      <name val="Century Gothic"/>
      <family val="2"/>
    </font>
    <font>
      <b/>
      <sz val="12"/>
      <color theme="1"/>
      <name val="Swis721 LtCn BT"/>
      <family val="2"/>
    </font>
    <font>
      <b/>
      <sz val="12"/>
      <color rgb="FFFF0000"/>
      <name val="Calibri"/>
      <family val="2"/>
      <scheme val="minor"/>
    </font>
    <font>
      <b/>
      <sz val="12"/>
      <color rgb="FF000000"/>
      <name val="Swis721 LtCn BT"/>
      <family val="2"/>
    </font>
    <font>
      <b/>
      <sz val="11"/>
      <color rgb="FF000000"/>
      <name val="Swis721 LtCn BT"/>
      <family val="2"/>
    </font>
    <font>
      <u/>
      <sz val="11"/>
      <color rgb="FF0000FF"/>
      <name val="Calibri"/>
      <family val="2"/>
    </font>
    <font>
      <u/>
      <sz val="11"/>
      <color rgb="FF0000FF"/>
      <name val="Calibri"/>
      <family val="2"/>
      <scheme val="minor"/>
    </font>
    <font>
      <vertAlign val="superscript"/>
      <sz val="11"/>
      <name val="Swis721 LtCn BT"/>
      <family val="2"/>
    </font>
    <font>
      <i/>
      <sz val="11"/>
      <name val="Swis721 LtCn BT"/>
      <family val="2"/>
    </font>
    <font>
      <b/>
      <i/>
      <sz val="11"/>
      <name val="Swis721 LtCn BT"/>
      <family val="2"/>
    </font>
    <font>
      <b/>
      <sz val="10"/>
      <name val="Swis721 LtCn BT"/>
      <family val="2"/>
    </font>
    <font>
      <sz val="10"/>
      <name val="Calibri"/>
      <family val="2"/>
    </font>
    <font>
      <b/>
      <sz val="11.5"/>
      <color rgb="FF000000"/>
      <name val="Swis721 LtCn BT"/>
      <family val="2"/>
    </font>
    <font>
      <sz val="10"/>
      <name val="Arial"/>
      <family val="2"/>
    </font>
    <font>
      <sz val="10"/>
      <color rgb="FF000000"/>
      <name val="Arial"/>
      <family val="2"/>
    </font>
    <font>
      <u/>
      <sz val="12"/>
      <color theme="10"/>
      <name val="Arial"/>
      <family val="2"/>
    </font>
    <font>
      <b/>
      <sz val="16"/>
      <color rgb="FFFF0000"/>
      <name val="Arial"/>
      <family val="2"/>
    </font>
    <font>
      <sz val="10"/>
      <name val="Arial"/>
      <family val="2"/>
    </font>
    <font>
      <b/>
      <sz val="12"/>
      <color theme="0"/>
      <name val="Arial"/>
      <family val="2"/>
    </font>
    <font>
      <sz val="12"/>
      <color theme="0"/>
      <name val="Arial"/>
      <family val="2"/>
    </font>
    <font>
      <sz val="11"/>
      <color theme="0"/>
      <name val="Arial"/>
      <family val="2"/>
    </font>
    <font>
      <b/>
      <i/>
      <sz val="16"/>
      <name val="Arial"/>
      <family val="2"/>
    </font>
    <font>
      <b/>
      <sz val="12"/>
      <color rgb="FFFFFF00"/>
      <name val="Calibri"/>
      <family val="2"/>
      <scheme val="minor"/>
    </font>
    <font>
      <sz val="12"/>
      <name val="Times New Roman"/>
      <family val="1"/>
    </font>
    <font>
      <sz val="12"/>
      <color theme="1"/>
      <name val="Times New Roman"/>
      <family val="1"/>
    </font>
    <font>
      <sz val="12"/>
      <color rgb="FF000000"/>
      <name val="Times New Roman"/>
      <family val="1"/>
    </font>
    <font>
      <sz val="12"/>
      <color rgb="FFFF0000"/>
      <name val="Times New Roman"/>
      <family val="1"/>
    </font>
    <font>
      <b/>
      <sz val="12"/>
      <color theme="0"/>
      <name val="Century Gothic"/>
      <family val="2"/>
    </font>
    <font>
      <sz val="12"/>
      <name val="Century Gothic"/>
      <family val="2"/>
    </font>
    <font>
      <sz val="12"/>
      <name val="Swis721 LtCn BT"/>
      <family val="2"/>
    </font>
    <font>
      <u/>
      <sz val="12"/>
      <color rgb="FF0000FF"/>
      <name val="Calibri"/>
      <family val="2"/>
    </font>
    <font>
      <sz val="12"/>
      <color theme="1"/>
      <name val="Swis721 LtCn BT"/>
      <family val="2"/>
    </font>
    <font>
      <b/>
      <i/>
      <sz val="12"/>
      <name val="Swis721 LtCn BT"/>
      <family val="2"/>
    </font>
    <font>
      <b/>
      <sz val="12"/>
      <name val="Century Gothic"/>
      <family val="2"/>
    </font>
    <font>
      <sz val="12"/>
      <color theme="0"/>
      <name val="Calibri"/>
      <family val="2"/>
      <scheme val="minor"/>
    </font>
  </fonts>
  <fills count="7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54"/>
      </patternFill>
    </fill>
    <fill>
      <patternFill patternType="solid">
        <fgColor indexed="43"/>
        <bgColor indexed="64"/>
      </patternFill>
    </fill>
    <fill>
      <patternFill patternType="solid">
        <fgColor theme="6" tint="0.39997558519241921"/>
        <bgColor indexed="64"/>
      </patternFill>
    </fill>
    <fill>
      <patternFill patternType="solid">
        <fgColor theme="0" tint="-0.249977111117893"/>
        <bgColor indexed="64"/>
      </patternFill>
    </fill>
    <fill>
      <patternFill patternType="solid">
        <fgColor theme="0"/>
        <bgColor indexed="64"/>
      </patternFill>
    </fill>
    <fill>
      <patternFill patternType="solid">
        <fgColor theme="6" tint="0.59999389629810485"/>
        <bgColor indexed="64"/>
      </patternFill>
    </fill>
    <fill>
      <patternFill patternType="solid">
        <fgColor rgb="FF92D05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00B0F0"/>
        <bgColor indexed="64"/>
      </patternFill>
    </fill>
    <fill>
      <patternFill patternType="solid">
        <fgColor rgb="FFFFC000"/>
        <bgColor indexed="64"/>
      </patternFill>
    </fill>
    <fill>
      <patternFill patternType="solid">
        <fgColor rgb="FFFFFF00"/>
        <bgColor indexed="64"/>
      </patternFill>
    </fill>
    <fill>
      <patternFill patternType="solid">
        <fgColor theme="0" tint="-0.49998474074526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rgb="FF00B050"/>
        <bgColor indexed="64"/>
      </patternFill>
    </fill>
    <fill>
      <patternFill patternType="solid">
        <fgColor theme="6" tint="-0.249977111117893"/>
        <bgColor indexed="64"/>
      </patternFill>
    </fill>
    <fill>
      <patternFill patternType="solid">
        <fgColor rgb="FFFF6600"/>
        <bgColor indexed="64"/>
      </patternFill>
    </fill>
    <fill>
      <patternFill patternType="solid">
        <fgColor rgb="FF63CB7E"/>
        <bgColor rgb="FF000000"/>
      </patternFill>
    </fill>
    <fill>
      <patternFill patternType="solid">
        <fgColor rgb="FFBFBFBF"/>
        <bgColor rgb="FF000000"/>
      </patternFill>
    </fill>
    <fill>
      <patternFill patternType="solid">
        <fgColor rgb="FFFFFFFF"/>
        <bgColor rgb="FF000000"/>
      </patternFill>
    </fill>
    <fill>
      <patternFill patternType="solid">
        <fgColor rgb="FFFFFF00"/>
        <bgColor rgb="FF000000"/>
      </patternFill>
    </fill>
    <fill>
      <patternFill patternType="solid">
        <fgColor rgb="FFFABF8F"/>
        <bgColor rgb="FF000000"/>
      </patternFill>
    </fill>
    <fill>
      <patternFill patternType="solid">
        <fgColor rgb="FFFFFFFF"/>
        <bgColor rgb="FFFFFFCC"/>
      </patternFill>
    </fill>
    <fill>
      <patternFill patternType="solid">
        <fgColor rgb="FF76933C"/>
        <bgColor rgb="FF000000"/>
      </patternFill>
    </fill>
    <fill>
      <patternFill patternType="solid">
        <fgColor rgb="FFC4D79B"/>
        <bgColor rgb="FF000000"/>
      </patternFill>
    </fill>
    <fill>
      <patternFill patternType="solid">
        <fgColor theme="1" tint="0.499984740745262"/>
        <bgColor indexed="64"/>
      </patternFill>
    </fill>
    <fill>
      <patternFill patternType="solid">
        <fgColor rgb="FF7B7B7B"/>
        <bgColor rgb="FF7B7B7B"/>
      </patternFill>
    </fill>
    <fill>
      <patternFill patternType="solid">
        <fgColor rgb="FFC8C8C8"/>
        <bgColor rgb="FFC8C8C8"/>
      </patternFill>
    </fill>
    <fill>
      <patternFill patternType="solid">
        <fgColor rgb="FF92D050"/>
        <bgColor rgb="FF92D050"/>
      </patternFill>
    </fill>
    <fill>
      <patternFill patternType="solid">
        <fgColor theme="0"/>
        <bgColor theme="0"/>
      </patternFill>
    </fill>
    <fill>
      <patternFill patternType="solid">
        <fgColor rgb="FFFFFF00"/>
        <bgColor rgb="FFFFFF00"/>
      </patternFill>
    </fill>
    <fill>
      <patternFill patternType="solid">
        <fgColor rgb="FFBFBFBF"/>
        <bgColor rgb="FFBFBFBF"/>
      </patternFill>
    </fill>
    <fill>
      <patternFill patternType="solid">
        <fgColor rgb="FF63CB7E"/>
        <bgColor rgb="FF63CB7E"/>
      </patternFill>
    </fill>
    <fill>
      <patternFill patternType="solid">
        <fgColor rgb="FFFFD965"/>
        <bgColor rgb="FFFFD965"/>
      </patternFill>
    </fill>
    <fill>
      <patternFill patternType="solid">
        <fgColor rgb="FFF4B083"/>
        <bgColor rgb="FFF4B083"/>
      </patternFill>
    </fill>
    <fill>
      <patternFill patternType="solid">
        <fgColor rgb="FFDADADA"/>
        <bgColor rgb="FFDADADA"/>
      </patternFill>
    </fill>
    <fill>
      <patternFill patternType="solid">
        <fgColor rgb="FF8EAADB"/>
        <bgColor rgb="FF8EAADB"/>
      </patternFill>
    </fill>
    <fill>
      <patternFill patternType="solid">
        <fgColor rgb="FFFFFFCC"/>
        <bgColor rgb="FFFFFFCC"/>
      </patternFill>
    </fill>
    <fill>
      <patternFill patternType="solid">
        <fgColor rgb="FFC2D69B"/>
        <bgColor rgb="FFC2D69B"/>
      </patternFill>
    </fill>
    <fill>
      <patternFill patternType="solid">
        <fgColor rgb="FF95B3D7"/>
        <bgColor rgb="FF95B3D7"/>
      </patternFill>
    </fill>
    <fill>
      <patternFill patternType="solid">
        <fgColor rgb="FFB2A1C7"/>
        <bgColor rgb="FFB2A1C7"/>
      </patternFill>
    </fill>
    <fill>
      <patternFill patternType="solid">
        <fgColor rgb="FFD99594"/>
        <bgColor rgb="FFD99594"/>
      </patternFill>
    </fill>
    <fill>
      <patternFill patternType="solid">
        <fgColor theme="0"/>
        <bgColor rgb="FFFFFF00"/>
      </patternFill>
    </fill>
    <fill>
      <patternFill patternType="solid">
        <fgColor theme="0" tint="-0.249977111117893"/>
        <bgColor rgb="FFFFFF00"/>
      </patternFill>
    </fill>
    <fill>
      <patternFill patternType="solid">
        <fgColor rgb="FFFFFFFF"/>
        <bgColor rgb="FFFFFFFF"/>
      </patternFill>
    </fill>
  </fills>
  <borders count="19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double">
        <color auto="1"/>
      </left>
      <right style="double">
        <color auto="1"/>
      </right>
      <top/>
      <bottom style="double">
        <color auto="1"/>
      </bottom>
      <diagonal/>
    </border>
    <border>
      <left style="double">
        <color auto="1"/>
      </left>
      <right style="double">
        <color auto="1"/>
      </right>
      <top style="double">
        <color auto="1"/>
      </top>
      <bottom/>
      <diagonal/>
    </border>
    <border>
      <left/>
      <right/>
      <top style="double">
        <color auto="1"/>
      </top>
      <bottom style="medium">
        <color auto="1"/>
      </bottom>
      <diagonal/>
    </border>
    <border>
      <left/>
      <right/>
      <top style="double">
        <color auto="1"/>
      </top>
      <bottom/>
      <diagonal/>
    </border>
    <border>
      <left/>
      <right/>
      <top style="thin">
        <color indexed="64"/>
      </top>
      <bottom style="thin">
        <color indexed="64"/>
      </bottom>
      <diagonal/>
    </border>
    <border>
      <left style="double">
        <color auto="1"/>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style="double">
        <color indexed="64"/>
      </right>
      <top/>
      <bottom/>
      <diagonal/>
    </border>
    <border>
      <left/>
      <right style="double">
        <color auto="1"/>
      </right>
      <top style="double">
        <color auto="1"/>
      </top>
      <bottom style="double">
        <color auto="1"/>
      </bottom>
      <diagonal/>
    </border>
    <border>
      <left style="double">
        <color indexed="64"/>
      </left>
      <right style="medium">
        <color indexed="64"/>
      </right>
      <top style="double">
        <color indexed="64"/>
      </top>
      <bottom style="medium">
        <color indexed="64"/>
      </bottom>
      <diagonal/>
    </border>
    <border>
      <left/>
      <right style="double">
        <color indexed="64"/>
      </right>
      <top style="double">
        <color indexed="64"/>
      </top>
      <bottom style="medium">
        <color indexed="64"/>
      </bottom>
      <diagonal/>
    </border>
    <border>
      <left style="double">
        <color indexed="64"/>
      </left>
      <right style="double">
        <color indexed="64"/>
      </right>
      <top/>
      <bottom style="double">
        <color indexed="64"/>
      </bottom>
      <diagonal/>
    </border>
    <border>
      <left/>
      <right style="double">
        <color indexed="64"/>
      </right>
      <top/>
      <bottom style="double">
        <color indexed="64"/>
      </bottom>
      <diagonal/>
    </border>
    <border>
      <left/>
      <right/>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ouble">
        <color indexed="64"/>
      </left>
      <right/>
      <top/>
      <bottom style="double">
        <color indexed="64"/>
      </bottom>
      <diagonal/>
    </border>
    <border>
      <left style="double">
        <color auto="1"/>
      </left>
      <right/>
      <top style="double">
        <color auto="1"/>
      </top>
      <bottom style="double">
        <color auto="1"/>
      </bottom>
      <diagonal/>
    </border>
    <border>
      <left/>
      <right/>
      <top style="double">
        <color auto="1"/>
      </top>
      <bottom style="double">
        <color auto="1"/>
      </bottom>
      <diagonal/>
    </border>
    <border>
      <left style="double">
        <color auto="1"/>
      </left>
      <right/>
      <top style="double">
        <color auto="1"/>
      </top>
      <bottom style="medium">
        <color auto="1"/>
      </bottom>
      <diagonal/>
    </border>
    <border>
      <left style="medium">
        <color indexed="64"/>
      </left>
      <right style="medium">
        <color indexed="64"/>
      </right>
      <top style="medium">
        <color indexed="64"/>
      </top>
      <bottom style="medium">
        <color indexed="64"/>
      </bottom>
      <diagonal/>
    </border>
    <border>
      <left style="double">
        <color auto="1"/>
      </left>
      <right style="double">
        <color indexed="64"/>
      </right>
      <top/>
      <bottom style="double">
        <color indexed="64"/>
      </bottom>
      <diagonal/>
    </border>
    <border>
      <left style="double">
        <color auto="1"/>
      </left>
      <right/>
      <top/>
      <bottom style="double">
        <color indexed="64"/>
      </bottom>
      <diagonal/>
    </border>
    <border>
      <left/>
      <right style="double">
        <color indexed="64"/>
      </right>
      <top/>
      <bottom style="double">
        <color indexed="64"/>
      </bottom>
      <diagonal/>
    </border>
    <border>
      <left/>
      <right/>
      <top/>
      <bottom style="double">
        <color indexed="64"/>
      </bottom>
      <diagonal/>
    </border>
    <border>
      <left style="thin">
        <color indexed="64"/>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style="double">
        <color indexed="64"/>
      </left>
      <right style="double">
        <color indexed="64"/>
      </right>
      <top style="double">
        <color indexed="64"/>
      </top>
      <bottom/>
      <diagonal/>
    </border>
    <border>
      <left style="thin">
        <color auto="1"/>
      </left>
      <right style="thin">
        <color auto="1"/>
      </right>
      <top style="medium">
        <color auto="1"/>
      </top>
      <bottom style="thin">
        <color auto="1"/>
      </bottom>
      <diagonal/>
    </border>
    <border>
      <left style="medium">
        <color auto="1"/>
      </left>
      <right style="medium">
        <color auto="1"/>
      </right>
      <top style="hair">
        <color auto="1"/>
      </top>
      <bottom style="hair">
        <color auto="1"/>
      </bottom>
      <diagonal/>
    </border>
    <border>
      <left/>
      <right/>
      <top style="hair">
        <color auto="1"/>
      </top>
      <bottom style="hair">
        <color auto="1"/>
      </bottom>
      <diagonal/>
    </border>
    <border>
      <left style="medium">
        <color auto="1"/>
      </left>
      <right style="double">
        <color auto="1"/>
      </right>
      <top style="hair">
        <color auto="1"/>
      </top>
      <bottom style="hair">
        <color auto="1"/>
      </bottom>
      <diagonal/>
    </border>
    <border>
      <left style="medium">
        <color auto="1"/>
      </left>
      <right style="medium">
        <color auto="1"/>
      </right>
      <top style="double">
        <color auto="1"/>
      </top>
      <bottom style="medium">
        <color auto="1"/>
      </bottom>
      <diagonal/>
    </border>
    <border>
      <left style="medium">
        <color auto="1"/>
      </left>
      <right style="double">
        <color auto="1"/>
      </right>
      <top style="double">
        <color auto="1"/>
      </top>
      <bottom style="medium">
        <color auto="1"/>
      </bottom>
      <diagonal/>
    </border>
    <border>
      <left/>
      <right style="medium">
        <color auto="1"/>
      </right>
      <top style="double">
        <color auto="1"/>
      </top>
      <bottom style="medium">
        <color auto="1"/>
      </bottom>
      <diagonal/>
    </border>
    <border>
      <left style="thin">
        <color indexed="64"/>
      </left>
      <right style="thin">
        <color indexed="64"/>
      </right>
      <top style="thin">
        <color auto="1"/>
      </top>
      <bottom style="thin">
        <color indexed="64"/>
      </bottom>
      <diagonal/>
    </border>
    <border>
      <left style="double">
        <color auto="1"/>
      </left>
      <right/>
      <top style="medium">
        <color auto="1"/>
      </top>
      <bottom style="hair">
        <color auto="1"/>
      </bottom>
      <diagonal/>
    </border>
    <border>
      <left/>
      <right/>
      <top style="medium">
        <color auto="1"/>
      </top>
      <bottom style="hair">
        <color auto="1"/>
      </bottom>
      <diagonal/>
    </border>
    <border>
      <left/>
      <right style="medium">
        <color auto="1"/>
      </right>
      <top style="medium">
        <color auto="1"/>
      </top>
      <bottom style="hair">
        <color auto="1"/>
      </bottom>
      <diagonal/>
    </border>
    <border>
      <left style="medium">
        <color auto="1"/>
      </left>
      <right style="medium">
        <color auto="1"/>
      </right>
      <top style="medium">
        <color indexed="64"/>
      </top>
      <bottom style="hair">
        <color auto="1"/>
      </bottom>
      <diagonal/>
    </border>
    <border>
      <left style="medium">
        <color auto="1"/>
      </left>
      <right style="double">
        <color auto="1"/>
      </right>
      <top style="medium">
        <color auto="1"/>
      </top>
      <bottom style="hair">
        <color auto="1"/>
      </bottom>
      <diagonal/>
    </border>
    <border>
      <left style="double">
        <color auto="1"/>
      </left>
      <right/>
      <top style="hair">
        <color auto="1"/>
      </top>
      <bottom style="hair">
        <color auto="1"/>
      </bottom>
      <diagonal/>
    </border>
    <border>
      <left/>
      <right style="medium">
        <color auto="1"/>
      </right>
      <top style="hair">
        <color auto="1"/>
      </top>
      <bottom style="hair">
        <color auto="1"/>
      </bottom>
      <diagonal/>
    </border>
    <border>
      <left style="medium">
        <color indexed="64"/>
      </left>
      <right style="medium">
        <color indexed="64"/>
      </right>
      <top style="hair">
        <color indexed="64"/>
      </top>
      <bottom style="medium">
        <color auto="1"/>
      </bottom>
      <diagonal/>
    </border>
    <border>
      <left style="double">
        <color auto="1"/>
      </left>
      <right/>
      <top style="medium">
        <color auto="1"/>
      </top>
      <bottom style="double">
        <color auto="1"/>
      </bottom>
      <diagonal/>
    </border>
    <border>
      <left/>
      <right/>
      <top style="medium">
        <color auto="1"/>
      </top>
      <bottom style="double">
        <color auto="1"/>
      </bottom>
      <diagonal/>
    </border>
    <border>
      <left/>
      <right style="medium">
        <color auto="1"/>
      </right>
      <top style="medium">
        <color auto="1"/>
      </top>
      <bottom style="double">
        <color auto="1"/>
      </bottom>
      <diagonal/>
    </border>
    <border>
      <left style="medium">
        <color auto="1"/>
      </left>
      <right style="medium">
        <color auto="1"/>
      </right>
      <top style="medium">
        <color auto="1"/>
      </top>
      <bottom style="double">
        <color auto="1"/>
      </bottom>
      <diagonal/>
    </border>
    <border>
      <left style="medium">
        <color auto="1"/>
      </left>
      <right style="double">
        <color auto="1"/>
      </right>
      <top style="medium">
        <color auto="1"/>
      </top>
      <bottom style="double">
        <color auto="1"/>
      </bottom>
      <diagonal/>
    </border>
    <border>
      <left style="medium">
        <color indexed="64"/>
      </left>
      <right style="double">
        <color indexed="64"/>
      </right>
      <top style="hair">
        <color indexed="64"/>
      </top>
      <bottom style="medium">
        <color auto="1"/>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double">
        <color indexed="64"/>
      </left>
      <right style="medium">
        <color indexed="64"/>
      </right>
      <top style="medium">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double">
        <color indexed="64"/>
      </left>
      <right style="medium">
        <color indexed="64"/>
      </right>
      <top/>
      <bottom style="double">
        <color indexed="64"/>
      </bottom>
      <diagonal/>
    </border>
    <border>
      <left style="medium">
        <color indexed="64"/>
      </left>
      <right/>
      <top/>
      <bottom style="double">
        <color indexed="64"/>
      </bottom>
      <diagonal/>
    </border>
    <border>
      <left style="medium">
        <color indexed="64"/>
      </left>
      <right style="medium">
        <color indexed="64"/>
      </right>
      <top/>
      <bottom style="double">
        <color indexed="64"/>
      </bottom>
      <diagonal/>
    </border>
    <border>
      <left/>
      <right style="medium">
        <color indexed="64"/>
      </right>
      <top/>
      <bottom style="double">
        <color indexed="64"/>
      </bottom>
      <diagonal/>
    </border>
    <border>
      <left style="double">
        <color indexed="64"/>
      </left>
      <right/>
      <top/>
      <bottom style="double">
        <color indexed="64"/>
      </bottom>
      <diagonal/>
    </border>
    <border>
      <left style="medium">
        <color indexed="64"/>
      </left>
      <right/>
      <top style="double">
        <color indexed="64"/>
      </top>
      <bottom/>
      <diagonal/>
    </border>
    <border>
      <left style="double">
        <color indexed="64"/>
      </left>
      <right/>
      <top style="double">
        <color indexed="64"/>
      </top>
      <bottom style="double">
        <color indexed="64"/>
      </bottom>
      <diagonal/>
    </border>
    <border>
      <left style="double">
        <color indexed="64"/>
      </left>
      <right style="medium">
        <color indexed="64"/>
      </right>
      <top style="double">
        <color indexed="64"/>
      </top>
      <bottom style="double">
        <color indexed="64"/>
      </bottom>
      <diagonal/>
    </border>
    <border>
      <left/>
      <right/>
      <top style="double">
        <color indexed="64"/>
      </top>
      <bottom style="double">
        <color indexed="64"/>
      </bottom>
      <diagonal/>
    </border>
    <border>
      <left style="medium">
        <color indexed="64"/>
      </left>
      <right/>
      <top style="double">
        <color indexed="64"/>
      </top>
      <bottom style="double">
        <color indexed="64"/>
      </bottom>
      <diagonal/>
    </border>
    <border>
      <left style="medium">
        <color indexed="64"/>
      </left>
      <right style="medium">
        <color indexed="64"/>
      </right>
      <top style="double">
        <color indexed="64"/>
      </top>
      <bottom style="double">
        <color indexed="64"/>
      </bottom>
      <diagonal/>
    </border>
    <border>
      <left/>
      <right style="medium">
        <color indexed="64"/>
      </right>
      <top style="double">
        <color indexed="64"/>
      </top>
      <bottom style="double">
        <color indexed="64"/>
      </bottom>
      <diagonal/>
    </border>
    <border>
      <left style="double">
        <color indexed="64"/>
      </left>
      <right style="medium">
        <color indexed="64"/>
      </right>
      <top style="double">
        <color indexed="64"/>
      </top>
      <bottom/>
      <diagonal/>
    </border>
    <border>
      <left style="medium">
        <color indexed="64"/>
      </left>
      <right style="medium">
        <color indexed="64"/>
      </right>
      <top style="double">
        <color indexed="64"/>
      </top>
      <bottom/>
      <diagonal/>
    </border>
    <border>
      <left/>
      <right style="double">
        <color indexed="64"/>
      </right>
      <top style="double">
        <color indexed="64"/>
      </top>
      <bottom style="double">
        <color indexed="64"/>
      </bottom>
      <diagonal/>
    </border>
    <border>
      <left style="medium">
        <color indexed="64"/>
      </left>
      <right style="double">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style="thin">
        <color indexed="64"/>
      </left>
      <right/>
      <top style="double">
        <color indexed="64"/>
      </top>
      <bottom style="double">
        <color indexed="64"/>
      </bottom>
      <diagonal/>
    </border>
    <border>
      <left style="thin">
        <color indexed="64"/>
      </left>
      <right/>
      <top style="medium">
        <color indexed="64"/>
      </top>
      <bottom style="thin">
        <color indexed="64"/>
      </bottom>
      <diagonal/>
    </border>
    <border>
      <left/>
      <right/>
      <top style="double">
        <color indexed="64"/>
      </top>
      <bottom/>
      <diagonal/>
    </border>
    <border>
      <left/>
      <right style="double">
        <color indexed="64"/>
      </right>
      <top style="double">
        <color indexed="64"/>
      </top>
      <bottom/>
      <diagonal/>
    </border>
    <border>
      <left style="double">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double">
        <color indexed="64"/>
      </left>
      <right/>
      <top/>
      <bottom style="double">
        <color indexed="64"/>
      </bottom>
      <diagonal/>
    </border>
    <border>
      <left style="medium">
        <color indexed="64"/>
      </left>
      <right style="medium">
        <color indexed="64"/>
      </right>
      <top/>
      <bottom style="double">
        <color indexed="64"/>
      </bottom>
      <diagonal/>
    </border>
    <border>
      <left/>
      <right style="medium">
        <color indexed="64"/>
      </right>
      <top/>
      <bottom style="double">
        <color indexed="64"/>
      </bottom>
      <diagonal/>
    </border>
    <border>
      <left style="double">
        <color rgb="FF000000"/>
      </left>
      <right style="medium">
        <color rgb="FF000000"/>
      </right>
      <top style="medium">
        <color rgb="FF000000"/>
      </top>
      <bottom style="double">
        <color rgb="FF000000"/>
      </bottom>
      <diagonal/>
    </border>
    <border>
      <left/>
      <right/>
      <top/>
      <bottom style="double">
        <color rgb="FF000000"/>
      </bottom>
      <diagonal/>
    </border>
    <border>
      <left style="medium">
        <color rgb="FF000000"/>
      </left>
      <right style="thin">
        <color rgb="FF000000"/>
      </right>
      <top/>
      <bottom style="double">
        <color rgb="FF000000"/>
      </bottom>
      <diagonal/>
    </border>
    <border>
      <left style="thin">
        <color rgb="FF000000"/>
      </left>
      <right style="thin">
        <color rgb="FF000000"/>
      </right>
      <top/>
      <bottom style="double">
        <color rgb="FF000000"/>
      </bottom>
      <diagonal/>
    </border>
    <border>
      <left style="thin">
        <color rgb="FF000000"/>
      </left>
      <right style="double">
        <color rgb="FF000000"/>
      </right>
      <top/>
      <bottom style="double">
        <color rgb="FF000000"/>
      </bottom>
      <diagonal/>
    </border>
    <border>
      <left style="medium">
        <color rgb="FF000000"/>
      </left>
      <right style="medium">
        <color rgb="FF000000"/>
      </right>
      <top style="double">
        <color rgb="FF000000"/>
      </top>
      <bottom style="double">
        <color rgb="FF000000"/>
      </bottom>
      <diagonal/>
    </border>
    <border>
      <left/>
      <right/>
      <top style="double">
        <color rgb="FF000000"/>
      </top>
      <bottom style="double">
        <color rgb="FF000000"/>
      </bottom>
      <diagonal/>
    </border>
    <border>
      <left/>
      <right style="double">
        <color rgb="FF000000"/>
      </right>
      <top style="double">
        <color rgb="FF000000"/>
      </top>
      <bottom style="double">
        <color rgb="FF000000"/>
      </bottom>
      <diagonal/>
    </border>
    <border>
      <left style="double">
        <color rgb="FF000000"/>
      </left>
      <right style="medium">
        <color rgb="FF000000"/>
      </right>
      <top style="double">
        <color rgb="FF000000"/>
      </top>
      <bottom/>
      <diagonal/>
    </border>
    <border>
      <left style="medium">
        <color rgb="FF000000"/>
      </left>
      <right style="medium">
        <color rgb="FF000000"/>
      </right>
      <top style="double">
        <color rgb="FF000000"/>
      </top>
      <bottom/>
      <diagonal/>
    </border>
    <border>
      <left style="medium">
        <color rgb="FF000000"/>
      </left>
      <right style="medium">
        <color rgb="FF000000"/>
      </right>
      <top style="double">
        <color rgb="FF000000"/>
      </top>
      <bottom style="hair">
        <color rgb="FF000000"/>
      </bottom>
      <diagonal/>
    </border>
    <border>
      <left/>
      <right/>
      <top style="double">
        <color rgb="FF000000"/>
      </top>
      <bottom style="hair">
        <color rgb="FF000000"/>
      </bottom>
      <diagonal/>
    </border>
    <border>
      <left style="medium">
        <color rgb="FF000000"/>
      </left>
      <right style="double">
        <color rgb="FF000000"/>
      </right>
      <top/>
      <bottom style="hair">
        <color rgb="FF000000"/>
      </bottom>
      <diagonal/>
    </border>
    <border>
      <left style="double">
        <color rgb="FF000000"/>
      </left>
      <right style="double">
        <color rgb="FF000000"/>
      </right>
      <top style="double">
        <color rgb="FF000000"/>
      </top>
      <bottom/>
      <diagonal/>
    </border>
    <border>
      <left style="double">
        <color rgb="FF000000"/>
      </left>
      <right style="medium">
        <color rgb="FF000000"/>
      </right>
      <top style="hair">
        <color rgb="FF000000"/>
      </top>
      <bottom style="hair">
        <color rgb="FF000000"/>
      </bottom>
      <diagonal/>
    </border>
    <border>
      <left style="medium">
        <color rgb="FF000000"/>
      </left>
      <right style="medium">
        <color rgb="FF000000"/>
      </right>
      <top style="hair">
        <color rgb="FF000000"/>
      </top>
      <bottom style="hair">
        <color rgb="FF000000"/>
      </bottom>
      <diagonal/>
    </border>
    <border>
      <left/>
      <right/>
      <top style="hair">
        <color rgb="FF000000"/>
      </top>
      <bottom style="hair">
        <color rgb="FF000000"/>
      </bottom>
      <diagonal/>
    </border>
    <border>
      <left style="double">
        <color rgb="FF000000"/>
      </left>
      <right style="double">
        <color rgb="FF000000"/>
      </right>
      <top/>
      <bottom/>
      <diagonal/>
    </border>
    <border>
      <left style="medium">
        <color rgb="FF000000"/>
      </left>
      <right style="medium">
        <color rgb="FF000000"/>
      </right>
      <top/>
      <bottom/>
      <diagonal/>
    </border>
    <border>
      <left style="double">
        <color rgb="FF000000"/>
      </left>
      <right style="double">
        <color rgb="FF000000"/>
      </right>
      <top/>
      <bottom style="double">
        <color rgb="FF000000"/>
      </bottom>
      <diagonal/>
    </border>
    <border>
      <left style="medium">
        <color rgb="FF000000"/>
      </left>
      <right style="medium">
        <color rgb="FF000000"/>
      </right>
      <top style="hair">
        <color rgb="FF000000"/>
      </top>
      <bottom/>
      <diagonal/>
    </border>
    <border>
      <left style="medium">
        <color rgb="FF000000"/>
      </left>
      <right style="medium">
        <color rgb="FF000000"/>
      </right>
      <top/>
      <bottom style="hair">
        <color rgb="FF000000"/>
      </bottom>
      <diagonal/>
    </border>
    <border>
      <left/>
      <right/>
      <top/>
      <bottom style="hair">
        <color rgb="FF000000"/>
      </bottom>
      <diagonal/>
    </border>
    <border>
      <left style="medium">
        <color rgb="FF000000"/>
      </left>
      <right/>
      <top style="hair">
        <color rgb="FF000000"/>
      </top>
      <bottom style="hair">
        <color rgb="FF000000"/>
      </bottom>
      <diagonal/>
    </border>
    <border>
      <left style="medium">
        <color rgb="FF000000"/>
      </left>
      <right style="double">
        <color rgb="FF000000"/>
      </right>
      <top style="hair">
        <color rgb="FF000000"/>
      </top>
      <bottom style="hair">
        <color rgb="FF000000"/>
      </bottom>
      <diagonal/>
    </border>
    <border>
      <left style="double">
        <color rgb="FF000000"/>
      </left>
      <right style="medium">
        <color rgb="FF000000"/>
      </right>
      <top/>
      <bottom/>
      <diagonal/>
    </border>
    <border>
      <left style="double">
        <color rgb="FF000000"/>
      </left>
      <right style="medium">
        <color rgb="FF000000"/>
      </right>
      <top/>
      <bottom style="hair">
        <color rgb="FF000000"/>
      </bottom>
      <diagonal/>
    </border>
    <border>
      <left/>
      <right style="double">
        <color rgb="FF000000"/>
      </right>
      <top/>
      <bottom/>
      <diagonal/>
    </border>
    <border>
      <left style="double">
        <color rgb="FF000000"/>
      </left>
      <right style="medium">
        <color rgb="FF000000"/>
      </right>
      <top style="double">
        <color rgb="FF000000"/>
      </top>
      <bottom style="hair">
        <color rgb="FF000000"/>
      </bottom>
      <diagonal/>
    </border>
    <border>
      <left style="medium">
        <color rgb="FF000000"/>
      </left>
      <right style="medium">
        <color rgb="FF000000"/>
      </right>
      <top/>
      <bottom style="double">
        <color rgb="FF000000"/>
      </bottom>
      <diagonal/>
    </border>
    <border>
      <left style="medium">
        <color rgb="FF000000"/>
      </left>
      <right/>
      <top style="double">
        <color rgb="FF000000"/>
      </top>
      <bottom style="double">
        <color rgb="FF000000"/>
      </bottom>
      <diagonal/>
    </border>
    <border>
      <left style="double">
        <color rgb="FF000000"/>
      </left>
      <right style="medium">
        <color rgb="FF000000"/>
      </right>
      <top style="double">
        <color rgb="FF000000"/>
      </top>
      <bottom style="double">
        <color rgb="FF000000"/>
      </bottom>
      <diagonal/>
    </border>
    <border>
      <left style="medium">
        <color rgb="FF000000"/>
      </left>
      <right style="medium">
        <color rgb="FF000000"/>
      </right>
      <top style="double">
        <color rgb="FF000000"/>
      </top>
      <bottom style="medium">
        <color rgb="FF000000"/>
      </bottom>
      <diagonal/>
    </border>
    <border>
      <left style="double">
        <color rgb="FF000000"/>
      </left>
      <right/>
      <top style="medium">
        <color rgb="FF000000"/>
      </top>
      <bottom style="hair">
        <color rgb="FF000000"/>
      </bottom>
      <diagonal/>
    </border>
    <border>
      <left/>
      <right/>
      <top style="medium">
        <color rgb="FF000000"/>
      </top>
      <bottom style="hair">
        <color rgb="FF000000"/>
      </bottom>
      <diagonal/>
    </border>
    <border>
      <left/>
      <right style="medium">
        <color rgb="FF000000"/>
      </right>
      <top style="medium">
        <color rgb="FF000000"/>
      </top>
      <bottom style="hair">
        <color rgb="FF000000"/>
      </bottom>
      <diagonal/>
    </border>
    <border>
      <left style="double">
        <color rgb="FF000000"/>
      </left>
      <right/>
      <top style="hair">
        <color rgb="FF000000"/>
      </top>
      <bottom style="hair">
        <color rgb="FF000000"/>
      </bottom>
      <diagonal/>
    </border>
    <border>
      <left/>
      <right style="medium">
        <color rgb="FF000000"/>
      </right>
      <top style="hair">
        <color rgb="FF000000"/>
      </top>
      <bottom style="hair">
        <color rgb="FF000000"/>
      </bottom>
      <diagonal/>
    </border>
    <border>
      <left style="double">
        <color rgb="FF000000"/>
      </left>
      <right/>
      <top style="medium">
        <color rgb="FF000000"/>
      </top>
      <bottom style="double">
        <color rgb="FF000000"/>
      </bottom>
      <diagonal/>
    </border>
    <border>
      <left/>
      <right/>
      <top style="medium">
        <color rgb="FF000000"/>
      </top>
      <bottom style="double">
        <color rgb="FF000000"/>
      </bottom>
      <diagonal/>
    </border>
    <border>
      <left/>
      <right style="medium">
        <color rgb="FF000000"/>
      </right>
      <top style="medium">
        <color rgb="FF000000"/>
      </top>
      <bottom style="double">
        <color rgb="FF000000"/>
      </bottom>
      <diagonal/>
    </border>
    <border>
      <left style="medium">
        <color rgb="FF000000"/>
      </left>
      <right/>
      <top style="medium">
        <color rgb="FF000000"/>
      </top>
      <bottom style="hair">
        <color rgb="FF000000"/>
      </bottom>
      <diagonal/>
    </border>
    <border>
      <left style="medium">
        <color rgb="FF000000"/>
      </left>
      <right/>
      <top style="hair">
        <color rgb="FF000000"/>
      </top>
      <bottom style="medium">
        <color rgb="FF000000"/>
      </bottom>
      <diagonal/>
    </border>
    <border>
      <left style="medium">
        <color rgb="FF000000"/>
      </left>
      <right/>
      <top style="medium">
        <color rgb="FF000000"/>
      </top>
      <bottom style="double">
        <color rgb="FF000000"/>
      </bottom>
      <diagonal/>
    </border>
    <border>
      <left style="dotted">
        <color indexed="64"/>
      </left>
      <right/>
      <top style="dotted">
        <color indexed="64"/>
      </top>
      <bottom style="dotted">
        <color indexed="64"/>
      </bottom>
      <diagonal/>
    </border>
    <border>
      <left/>
      <right style="dotted">
        <color indexed="64"/>
      </right>
      <top style="dotted">
        <color indexed="64"/>
      </top>
      <bottom style="dotted">
        <color indexed="64"/>
      </bottom>
      <diagonal/>
    </border>
    <border>
      <left style="thin">
        <color indexed="64"/>
      </left>
      <right style="thin">
        <color indexed="64"/>
      </right>
      <top style="thin">
        <color indexed="64"/>
      </top>
      <bottom/>
      <diagonal/>
    </border>
    <border>
      <left/>
      <right style="double">
        <color rgb="FF000000"/>
      </right>
      <top style="double">
        <color rgb="FF000000"/>
      </top>
      <bottom/>
      <diagonal/>
    </border>
    <border>
      <left style="double">
        <color rgb="FF000000"/>
      </left>
      <right style="medium">
        <color rgb="FF000000"/>
      </right>
      <top/>
      <bottom style="double">
        <color rgb="FF000000"/>
      </bottom>
      <diagonal/>
    </border>
    <border>
      <left style="medium">
        <color rgb="FF000000"/>
      </left>
      <right/>
      <top/>
      <bottom style="double">
        <color rgb="FF000000"/>
      </bottom>
      <diagonal/>
    </border>
    <border>
      <left/>
      <right style="double">
        <color rgb="FF000000"/>
      </right>
      <top/>
      <bottom style="double">
        <color rgb="FF000000"/>
      </bottom>
      <diagonal/>
    </border>
    <border>
      <left style="medium">
        <color rgb="FF000000"/>
      </left>
      <right style="double">
        <color rgb="FF000000"/>
      </right>
      <top style="hair">
        <color rgb="FF000000"/>
      </top>
      <bottom style="double">
        <color rgb="FF000000"/>
      </bottom>
      <diagonal/>
    </border>
    <border>
      <left style="medium">
        <color rgb="FF000000"/>
      </left>
      <right style="double">
        <color rgb="FF000000"/>
      </right>
      <top style="double">
        <color rgb="FF000000"/>
      </top>
      <bottom style="medium">
        <color rgb="FF000000"/>
      </bottom>
      <diagonal/>
    </border>
    <border>
      <left/>
      <right style="medium">
        <color indexed="64"/>
      </right>
      <top/>
      <bottom/>
      <diagonal/>
    </border>
    <border>
      <left style="medium">
        <color auto="1"/>
      </left>
      <right style="medium">
        <color auto="1"/>
      </right>
      <top/>
      <bottom/>
      <diagonal/>
    </border>
    <border>
      <left style="medium">
        <color auto="1"/>
      </left>
      <right style="double">
        <color auto="1"/>
      </right>
      <top/>
      <bottom/>
      <diagonal/>
    </border>
    <border>
      <left style="medium">
        <color rgb="FF000000"/>
      </left>
      <right style="medium">
        <color rgb="FF000000"/>
      </right>
      <top style="medium">
        <color rgb="FF000000"/>
      </top>
      <bottom style="hair">
        <color rgb="FF000000"/>
      </bottom>
      <diagonal/>
    </border>
    <border>
      <left style="medium">
        <color rgb="FF000000"/>
      </left>
      <right/>
      <top style="double">
        <color rgb="FF000000"/>
      </top>
      <bottom style="medium">
        <color rgb="FF000000"/>
      </bottom>
      <diagonal/>
    </border>
    <border>
      <left/>
      <right style="double">
        <color rgb="FF000000"/>
      </right>
      <top style="double">
        <color rgb="FF000000"/>
      </top>
      <bottom style="medium">
        <color rgb="FF000000"/>
      </bottom>
      <diagonal/>
    </border>
    <border>
      <left/>
      <right/>
      <top style="double">
        <color rgb="FF000000"/>
      </top>
      <bottom/>
      <diagonal/>
    </border>
    <border>
      <left style="medium">
        <color rgb="FF000000"/>
      </left>
      <right style="medium">
        <color rgb="FF000000"/>
      </right>
      <top/>
      <bottom style="thin">
        <color indexed="64"/>
      </bottom>
      <diagonal/>
    </border>
  </borders>
  <cellStyleXfs count="442">
    <xf numFmtId="0" fontId="0" fillId="0" borderId="0"/>
    <xf numFmtId="165" fontId="14" fillId="0" borderId="0" applyFont="0" applyFill="0" applyProtection="0"/>
    <xf numFmtId="0" fontId="14" fillId="0" borderId="0"/>
    <xf numFmtId="166" fontId="17" fillId="0" borderId="0" applyFont="0" applyFill="0" applyBorder="0" applyAlignment="0" applyProtection="0"/>
    <xf numFmtId="171" fontId="14" fillId="0" borderId="0" applyFont="0" applyFill="0" applyBorder="0" applyAlignment="0" applyProtection="0"/>
    <xf numFmtId="0" fontId="20"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72" fontId="14" fillId="0" borderId="0" applyFont="0" applyFill="0" applyProtection="0"/>
    <xf numFmtId="172" fontId="14" fillId="0" borderId="0" applyFont="0" applyFill="0" applyProtection="0"/>
    <xf numFmtId="16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73" fontId="14" fillId="0" borderId="0" applyFont="0" applyFill="0" applyProtection="0"/>
    <xf numFmtId="173" fontId="14" fillId="0" borderId="0" applyFont="0" applyFill="0" applyProtection="0"/>
    <xf numFmtId="173" fontId="14" fillId="0" borderId="0" applyFont="0" applyFill="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73" fontId="14" fillId="0" borderId="0" applyFont="0" applyFill="0" applyProtection="0"/>
    <xf numFmtId="173" fontId="14" fillId="0" borderId="0" applyFont="0" applyFill="0" applyProtection="0"/>
    <xf numFmtId="173" fontId="14" fillId="0" borderId="0" applyFont="0" applyFill="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5" fontId="14" fillId="0" borderId="0" applyFont="0" applyFill="0" applyProtection="0"/>
    <xf numFmtId="165" fontId="14" fillId="0" borderId="0" applyFont="0" applyFill="0" applyProtection="0"/>
    <xf numFmtId="164" fontId="14" fillId="0" borderId="0" applyFont="0" applyFill="0" applyBorder="0" applyAlignment="0" applyProtection="0"/>
    <xf numFmtId="174" fontId="14" fillId="0" borderId="0" applyFont="0" applyFill="0" applyBorder="0" applyAlignment="0" applyProtection="0"/>
    <xf numFmtId="164" fontId="14" fillId="0" borderId="0" applyFont="0" applyFill="0" applyBorder="0" applyAlignment="0" applyProtection="0"/>
    <xf numFmtId="175" fontId="14" fillId="0" borderId="0" applyFont="0" applyFill="0" applyProtection="0"/>
    <xf numFmtId="0" fontId="14" fillId="0" borderId="0" applyFont="0" applyFill="0" applyProtection="0"/>
    <xf numFmtId="0" fontId="14" fillId="0" borderId="0" applyFont="0" applyFill="0" applyProtection="0"/>
    <xf numFmtId="0" fontId="14" fillId="0" borderId="0" applyFont="0" applyFill="0" applyProtection="0"/>
    <xf numFmtId="0" fontId="14" fillId="0" borderId="0" applyFont="0" applyFill="0" applyProtection="0"/>
    <xf numFmtId="0" fontId="14" fillId="0" borderId="0" applyFont="0" applyFill="0" applyProtection="0"/>
    <xf numFmtId="0" fontId="14" fillId="0" borderId="0" applyFont="0" applyFill="0" applyProtection="0"/>
    <xf numFmtId="172" fontId="14" fillId="0" borderId="0" applyFont="0" applyFill="0" applyProtection="0"/>
    <xf numFmtId="176" fontId="14" fillId="0" borderId="0" applyFont="0" applyFill="0" applyProtection="0"/>
    <xf numFmtId="176" fontId="14" fillId="0" borderId="0" applyFont="0" applyFill="0" applyProtection="0"/>
    <xf numFmtId="176" fontId="14" fillId="0" borderId="0" applyFont="0" applyFill="0" applyProtection="0"/>
    <xf numFmtId="172" fontId="14" fillId="0" borderId="0" applyFont="0" applyFill="0" applyProtection="0"/>
    <xf numFmtId="172" fontId="14" fillId="0" borderId="0" applyFont="0" applyFill="0" applyProtection="0"/>
    <xf numFmtId="175" fontId="14" fillId="0" borderId="0" applyFont="0" applyFill="0" applyProtection="0"/>
    <xf numFmtId="175" fontId="14" fillId="0" borderId="0" applyFont="0" applyFill="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77" fontId="14" fillId="0" borderId="0" applyFont="0" applyFill="0" applyProtection="0"/>
    <xf numFmtId="177" fontId="14" fillId="0" borderId="0" applyFont="0" applyFill="0" applyProtection="0"/>
    <xf numFmtId="177" fontId="14" fillId="0" borderId="0" applyFont="0" applyFill="0" applyProtection="0"/>
    <xf numFmtId="165" fontId="14" fillId="0" borderId="0" applyFont="0" applyFill="0" applyProtection="0"/>
    <xf numFmtId="165" fontId="14" fillId="0" borderId="0" applyFont="0" applyFill="0" applyProtection="0"/>
    <xf numFmtId="165" fontId="14" fillId="0" borderId="0" applyFont="0" applyFill="0" applyProtection="0"/>
    <xf numFmtId="165" fontId="14" fillId="0" borderId="0" applyFont="0" applyFill="0" applyProtection="0"/>
    <xf numFmtId="165" fontId="14" fillId="0" borderId="0" applyFont="0" applyFill="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179"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2" fontId="14" fillId="0" borderId="0" applyFont="0" applyFill="0" applyProtection="0"/>
    <xf numFmtId="12" fontId="14" fillId="0" borderId="0" applyFont="0" applyFill="0" applyProtection="0"/>
    <xf numFmtId="12" fontId="14" fillId="0" borderId="0" applyFont="0" applyFill="0" applyProtection="0"/>
    <xf numFmtId="41" fontId="18"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 fillId="0" borderId="0"/>
    <xf numFmtId="0" fontId="14" fillId="0" borderId="0"/>
    <xf numFmtId="13" fontId="14" fillId="0" borderId="0" applyFont="0" applyFill="0" applyProtection="0"/>
    <xf numFmtId="13" fontId="14" fillId="0" borderId="0" applyFont="0" applyFill="0" applyProtection="0"/>
    <xf numFmtId="13" fontId="14" fillId="0" borderId="0" applyFont="0" applyFill="0" applyProtection="0"/>
    <xf numFmtId="13" fontId="14" fillId="0" borderId="0" applyFont="0" applyFill="0" applyProtection="0"/>
    <xf numFmtId="13" fontId="14" fillId="0" borderId="0" applyFont="0" applyFill="0" applyProtection="0"/>
    <xf numFmtId="9" fontId="14" fillId="0" borderId="0" applyFont="0" applyFill="0" applyBorder="0" applyAlignment="0" applyProtection="0"/>
    <xf numFmtId="0" fontId="14" fillId="0" borderId="0"/>
    <xf numFmtId="0" fontId="14" fillId="0" borderId="0"/>
    <xf numFmtId="0" fontId="14" fillId="0" borderId="0"/>
    <xf numFmtId="0" fontId="22" fillId="0" borderId="0"/>
    <xf numFmtId="0" fontId="23" fillId="2"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11" borderId="0" applyNumberFormat="0" applyBorder="0" applyAlignment="0" applyProtection="0"/>
    <xf numFmtId="0" fontId="23" fillId="5" borderId="0" applyNumberFormat="0" applyBorder="0" applyAlignment="0" applyProtection="0"/>
    <xf numFmtId="0" fontId="23" fillId="8" borderId="0" applyNumberFormat="0" applyBorder="0" applyAlignment="0" applyProtection="0"/>
    <xf numFmtId="0" fontId="23" fillId="12"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1"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18" borderId="0" applyNumberFormat="0" applyBorder="0" applyAlignment="0" applyProtection="0"/>
    <xf numFmtId="3" fontId="16" fillId="0" borderId="0">
      <alignment horizontal="center" vertical="center"/>
    </xf>
    <xf numFmtId="0" fontId="25" fillId="3"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7" fillId="22" borderId="4" applyNumberFormat="0" applyAlignment="0" applyProtection="0"/>
    <xf numFmtId="0" fontId="28" fillId="23" borderId="4" applyNumberFormat="0" applyAlignment="0" applyProtection="0"/>
    <xf numFmtId="0" fontId="28" fillId="23" borderId="4" applyNumberFormat="0" applyAlignment="0" applyProtection="0"/>
    <xf numFmtId="0" fontId="28" fillId="23" borderId="4" applyNumberFormat="0" applyAlignment="0" applyProtection="0"/>
    <xf numFmtId="0" fontId="29" fillId="24" borderId="5" applyNumberFormat="0" applyAlignment="0" applyProtection="0"/>
    <xf numFmtId="0" fontId="29" fillId="24" borderId="5" applyNumberFormat="0" applyAlignment="0" applyProtection="0"/>
    <xf numFmtId="0" fontId="30" fillId="0" borderId="6" applyNumberFormat="0" applyFill="0" applyAlignment="0" applyProtection="0"/>
    <xf numFmtId="0" fontId="30" fillId="0" borderId="6" applyNumberFormat="0" applyFill="0" applyAlignment="0" applyProtection="0"/>
    <xf numFmtId="0" fontId="30" fillId="0" borderId="6" applyNumberFormat="0" applyFill="0" applyAlignment="0" applyProtection="0"/>
    <xf numFmtId="0" fontId="29" fillId="24" borderId="5" applyNumberFormat="0" applyAlignment="0" applyProtection="0"/>
    <xf numFmtId="0" fontId="31" fillId="0" borderId="0">
      <alignment horizontal="left" vertical="top"/>
    </xf>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33" fillId="13" borderId="4" applyNumberFormat="0" applyAlignment="0" applyProtection="0"/>
    <xf numFmtId="0" fontId="33" fillId="13" borderId="4" applyNumberFormat="0" applyAlignment="0" applyProtection="0"/>
    <xf numFmtId="0" fontId="33" fillId="13" borderId="4" applyNumberFormat="0" applyAlignment="0" applyProtection="0"/>
    <xf numFmtId="0" fontId="14" fillId="27" borderId="1" applyNumberFormat="0" applyFont="0" applyFill="0" applyBorder="0" applyAlignment="0" applyProtection="0">
      <alignment horizontal="center" vertical="center" wrapText="1"/>
      <protection locked="0"/>
    </xf>
    <xf numFmtId="0" fontId="34" fillId="0" borderId="0" applyNumberFormat="0" applyFill="0" applyBorder="0" applyAlignment="0" applyProtection="0"/>
    <xf numFmtId="0" fontId="35" fillId="0" borderId="0">
      <alignment horizontal="centerContinuous"/>
    </xf>
    <xf numFmtId="0" fontId="26" fillId="4" borderId="0" applyNumberFormat="0" applyBorder="0" applyAlignment="0" applyProtection="0"/>
    <xf numFmtId="0" fontId="36" fillId="0" borderId="7" applyNumberFormat="0" applyFill="0" applyAlignment="0" applyProtection="0"/>
    <xf numFmtId="0" fontId="37" fillId="0" borderId="8" applyNumberFormat="0" applyFill="0" applyAlignment="0" applyProtection="0"/>
    <xf numFmtId="0" fontId="38" fillId="0" borderId="9" applyNumberFormat="0" applyFill="0" applyAlignment="0" applyProtection="0"/>
    <xf numFmtId="0" fontId="38" fillId="0" borderId="0" applyNumberFormat="0" applyFill="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33" fillId="7" borderId="4" applyNumberFormat="0" applyAlignment="0" applyProtection="0"/>
    <xf numFmtId="0" fontId="39" fillId="0" borderId="10" applyNumberFormat="0" applyFill="0" applyAlignment="0" applyProtection="0"/>
    <xf numFmtId="173" fontId="14" fillId="0" borderId="0" applyFont="0" applyFill="0" applyProtection="0"/>
    <xf numFmtId="181" fontId="14" fillId="0" borderId="0" applyFont="0" applyFill="0" applyBorder="0" applyAlignment="0" applyProtection="0"/>
    <xf numFmtId="166" fontId="14" fillId="0" borderId="0" applyFont="0" applyFill="0" applyBorder="0" applyAlignment="0" applyProtection="0"/>
    <xf numFmtId="182" fontId="14" fillId="0" borderId="0" applyFont="0" applyFill="0" applyBorder="0" applyAlignment="0" applyProtection="0"/>
    <xf numFmtId="182" fontId="14" fillId="0" borderId="0" applyFont="0" applyFill="0" applyBorder="0" applyAlignment="0" applyProtection="0"/>
    <xf numFmtId="166" fontId="14" fillId="0" borderId="0" applyFont="0" applyFill="0" applyBorder="0" applyAlignment="0" applyProtection="0"/>
    <xf numFmtId="181" fontId="14" fillId="0" borderId="0" applyFont="0" applyFill="0" applyBorder="0" applyAlignment="0" applyProtection="0"/>
    <xf numFmtId="183" fontId="14" fillId="0" borderId="0" applyFont="0" applyFill="0" applyBorder="0" applyAlignment="0" applyProtection="0"/>
    <xf numFmtId="184" fontId="14" fillId="0" borderId="0" applyFont="0" applyFill="0" applyBorder="0" applyAlignment="0" applyProtection="0"/>
    <xf numFmtId="0" fontId="14" fillId="0" borderId="0" applyFont="0" applyFill="0" applyBorder="0" applyAlignment="0" applyProtection="0"/>
    <xf numFmtId="0" fontId="40" fillId="13" borderId="0" applyNumberFormat="0" applyBorder="0" applyAlignment="0" applyProtection="0"/>
    <xf numFmtId="0" fontId="40" fillId="13" borderId="0" applyNumberFormat="0" applyBorder="0" applyAlignment="0" applyProtection="0"/>
    <xf numFmtId="0" fontId="40" fillId="13" borderId="0" applyNumberFormat="0" applyBorder="0" applyAlignment="0" applyProtection="0"/>
    <xf numFmtId="0" fontId="14" fillId="0" borderId="0"/>
    <xf numFmtId="0" fontId="41" fillId="0" borderId="0"/>
    <xf numFmtId="0" fontId="23" fillId="0" borderId="0"/>
    <xf numFmtId="0" fontId="23" fillId="0" borderId="0"/>
    <xf numFmtId="0" fontId="23" fillId="0" borderId="0"/>
    <xf numFmtId="0" fontId="23" fillId="0" borderId="0"/>
    <xf numFmtId="0" fontId="41" fillId="0" borderId="0"/>
    <xf numFmtId="0" fontId="14" fillId="0" borderId="0"/>
    <xf numFmtId="0" fontId="14" fillId="10" borderId="11" applyNumberFormat="0" applyFont="0" applyAlignment="0" applyProtection="0"/>
    <xf numFmtId="0" fontId="14" fillId="10" borderId="11" applyNumberFormat="0" applyFont="0" applyAlignment="0" applyProtection="0"/>
    <xf numFmtId="0" fontId="14" fillId="10" borderId="11" applyNumberFormat="0" applyFont="0" applyAlignment="0" applyProtection="0"/>
    <xf numFmtId="0" fontId="14" fillId="10" borderId="11" applyNumberFormat="0" applyFont="0" applyAlignment="0" applyProtection="0"/>
    <xf numFmtId="0" fontId="42" fillId="22" borderId="12" applyNumberFormat="0" applyAlignment="0" applyProtection="0"/>
    <xf numFmtId="13" fontId="14" fillId="0" borderId="0" applyFont="0" applyFill="0" applyProtection="0"/>
    <xf numFmtId="13" fontId="14" fillId="0" borderId="0" applyFont="0" applyFill="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3" fontId="14" fillId="0" borderId="0" applyFont="0" applyFill="0" applyBorder="0" applyAlignment="0" applyProtection="0"/>
    <xf numFmtId="0" fontId="42" fillId="23" borderId="12" applyNumberFormat="0" applyAlignment="0" applyProtection="0"/>
    <xf numFmtId="0" fontId="42" fillId="23" borderId="12" applyNumberFormat="0" applyAlignment="0" applyProtection="0"/>
    <xf numFmtId="0" fontId="42" fillId="23" borderId="12" applyNumberFormat="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43" fillId="0" borderId="2" applyBorder="0">
      <alignment horizontal="center"/>
    </xf>
    <xf numFmtId="0" fontId="44" fillId="0" borderId="0" applyNumberFormat="0" applyFill="0" applyBorder="0" applyAlignment="0" applyProtection="0"/>
    <xf numFmtId="0" fontId="45" fillId="0" borderId="0">
      <alignment horizontal="left" vertical="top"/>
    </xf>
    <xf numFmtId="0" fontId="46" fillId="0" borderId="13" applyNumberFormat="0" applyFill="0" applyAlignment="0" applyProtection="0"/>
    <xf numFmtId="0" fontId="46" fillId="0" borderId="13" applyNumberFormat="0" applyFill="0" applyAlignment="0" applyProtection="0"/>
    <xf numFmtId="0" fontId="46" fillId="0" borderId="13" applyNumberFormat="0" applyFill="0" applyAlignment="0" applyProtection="0"/>
    <xf numFmtId="0" fontId="14" fillId="0" borderId="0">
      <alignment horizontal="left" vertical="top"/>
    </xf>
    <xf numFmtId="0" fontId="47" fillId="0" borderId="14" applyNumberFormat="0" applyFill="0" applyAlignment="0" applyProtection="0"/>
    <xf numFmtId="0" fontId="47" fillId="0" borderId="14" applyNumberFormat="0" applyFill="0" applyAlignment="0" applyProtection="0"/>
    <xf numFmtId="0" fontId="47" fillId="0" borderId="14" applyNumberFormat="0" applyFill="0" applyAlignment="0" applyProtection="0"/>
    <xf numFmtId="0" fontId="19" fillId="0" borderId="0">
      <alignment horizontal="left" vertical="top"/>
    </xf>
    <xf numFmtId="0" fontId="32" fillId="0" borderId="15" applyNumberFormat="0" applyFill="0" applyAlignment="0" applyProtection="0"/>
    <xf numFmtId="0" fontId="32" fillId="0" borderId="15" applyNumberFormat="0" applyFill="0" applyAlignment="0" applyProtection="0"/>
    <xf numFmtId="0" fontId="32" fillId="0" borderId="15" applyNumberFormat="0" applyFill="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9" fillId="0" borderId="16" applyNumberFormat="0" applyFill="0" applyAlignment="0" applyProtection="0"/>
    <xf numFmtId="0" fontId="49" fillId="0" borderId="16" applyNumberFormat="0" applyFill="0" applyAlignment="0" applyProtection="0"/>
    <xf numFmtId="0" fontId="49" fillId="0" borderId="16" applyNumberFormat="0" applyFill="0" applyAlignment="0" applyProtection="0"/>
    <xf numFmtId="0" fontId="43" fillId="0" borderId="0">
      <alignment horizontal="left" vertical="top"/>
    </xf>
    <xf numFmtId="0" fontId="30" fillId="0" borderId="0" applyNumberFormat="0" applyFill="0" applyBorder="0" applyAlignment="0" applyProtection="0"/>
    <xf numFmtId="17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3" fillId="0" borderId="0"/>
    <xf numFmtId="0" fontId="54" fillId="0" borderId="0"/>
    <xf numFmtId="0" fontId="12" fillId="0" borderId="0"/>
    <xf numFmtId="0" fontId="11" fillId="0" borderId="0"/>
    <xf numFmtId="185" fontId="14" fillId="0" borderId="0"/>
    <xf numFmtId="0" fontId="10" fillId="0" borderId="0"/>
    <xf numFmtId="0" fontId="9" fillId="0" borderId="0"/>
    <xf numFmtId="0" fontId="8" fillId="0" borderId="0"/>
    <xf numFmtId="0" fontId="7" fillId="0" borderId="0"/>
    <xf numFmtId="0" fontId="7"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9" fontId="67" fillId="0" borderId="0" applyFont="0" applyFill="0" applyBorder="0" applyAlignment="0" applyProtection="0"/>
    <xf numFmtId="0" fontId="6" fillId="0" borderId="0"/>
    <xf numFmtId="0" fontId="68" fillId="0" borderId="0" applyNumberForma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1" fontId="18" fillId="0" borderId="0" applyFont="0" applyFill="0" applyBorder="0" applyAlignment="0" applyProtection="0"/>
    <xf numFmtId="0" fontId="27" fillId="22" borderId="28" applyNumberFormat="0" applyAlignment="0" applyProtection="0"/>
    <xf numFmtId="0" fontId="28" fillId="23" borderId="28" applyNumberFormat="0" applyAlignment="0" applyProtection="0"/>
    <xf numFmtId="0" fontId="28" fillId="23" borderId="28" applyNumberFormat="0" applyAlignment="0" applyProtection="0"/>
    <xf numFmtId="0" fontId="28" fillId="23" borderId="28" applyNumberFormat="0" applyAlignment="0" applyProtection="0"/>
    <xf numFmtId="0" fontId="33" fillId="13" borderId="28" applyNumberFormat="0" applyAlignment="0" applyProtection="0"/>
    <xf numFmtId="0" fontId="33" fillId="13" borderId="28" applyNumberFormat="0" applyAlignment="0" applyProtection="0"/>
    <xf numFmtId="0" fontId="33" fillId="13" borderId="28" applyNumberFormat="0" applyAlignment="0" applyProtection="0"/>
    <xf numFmtId="0" fontId="14" fillId="27" borderId="22" applyNumberFormat="0" applyFont="0" applyFill="0" applyBorder="0" applyAlignment="0" applyProtection="0">
      <alignment horizontal="center" vertical="center" wrapText="1"/>
      <protection locked="0"/>
    </xf>
    <xf numFmtId="0" fontId="33" fillId="7" borderId="28" applyNumberFormat="0" applyAlignment="0" applyProtection="0"/>
    <xf numFmtId="0" fontId="14" fillId="10" borderId="29" applyNumberFormat="0" applyFont="0" applyAlignment="0" applyProtection="0"/>
    <xf numFmtId="0" fontId="14" fillId="10" borderId="29" applyNumberFormat="0" applyFont="0" applyAlignment="0" applyProtection="0"/>
    <xf numFmtId="0" fontId="14" fillId="10" borderId="29" applyNumberFormat="0" applyFont="0" applyAlignment="0" applyProtection="0"/>
    <xf numFmtId="0" fontId="14" fillId="10" borderId="29" applyNumberFormat="0" applyFont="0" applyAlignment="0" applyProtection="0"/>
    <xf numFmtId="0" fontId="42" fillId="22" borderId="30" applyNumberFormat="0" applyAlignment="0" applyProtection="0"/>
    <xf numFmtId="0" fontId="42" fillId="23" borderId="30" applyNumberFormat="0" applyAlignment="0" applyProtection="0"/>
    <xf numFmtId="0" fontId="42" fillId="23" borderId="30" applyNumberFormat="0" applyAlignment="0" applyProtection="0"/>
    <xf numFmtId="0" fontId="42" fillId="23" borderId="30" applyNumberFormat="0" applyAlignment="0" applyProtection="0"/>
    <xf numFmtId="0" fontId="49" fillId="0" borderId="31" applyNumberFormat="0" applyFill="0" applyAlignment="0" applyProtection="0"/>
    <xf numFmtId="0" fontId="49" fillId="0" borderId="31" applyNumberFormat="0" applyFill="0" applyAlignment="0" applyProtection="0"/>
    <xf numFmtId="0" fontId="49" fillId="0" borderId="31"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14" fillId="0" borderId="0" applyFont="0" applyFill="0" applyBorder="0" applyAlignment="0" applyProtection="0"/>
    <xf numFmtId="0" fontId="5" fillId="0" borderId="0"/>
    <xf numFmtId="0" fontId="4" fillId="0" borderId="0"/>
    <xf numFmtId="0" fontId="3" fillId="0" borderId="0"/>
    <xf numFmtId="191" fontId="3" fillId="0" borderId="0" applyFont="0" applyFill="0" applyBorder="0" applyAlignment="0" applyProtection="0"/>
    <xf numFmtId="9" fontId="3" fillId="0" borderId="0" applyFont="0" applyFill="0" applyBorder="0" applyAlignment="0" applyProtection="0"/>
    <xf numFmtId="192" fontId="2" fillId="0" borderId="0" applyFont="0" applyFill="0" applyBorder="0" applyAlignment="0" applyProtection="0"/>
    <xf numFmtId="42" fontId="14" fillId="0" borderId="0" applyFont="0" applyFill="0" applyBorder="0" applyAlignment="0" applyProtection="0"/>
    <xf numFmtId="42" fontId="74" fillId="0" borderId="0" applyFont="0" applyFill="0" applyBorder="0" applyAlignment="0" applyProtection="0"/>
    <xf numFmtId="196" fontId="14" fillId="0" borderId="0" applyFont="0" applyFill="0" applyBorder="0" applyAlignment="0" applyProtection="0"/>
    <xf numFmtId="196" fontId="14" fillId="0" borderId="0" applyFont="0" applyFill="0" applyBorder="0" applyAlignment="0" applyProtection="0"/>
    <xf numFmtId="0" fontId="14" fillId="0" borderId="0"/>
    <xf numFmtId="0" fontId="14" fillId="0" borderId="0"/>
    <xf numFmtId="0" fontId="2" fillId="0" borderId="0"/>
    <xf numFmtId="41" fontId="14" fillId="0" borderId="0" applyFont="0" applyFill="0" applyBorder="0" applyAlignment="0" applyProtection="0"/>
    <xf numFmtId="0" fontId="99" fillId="0" borderId="0" applyNumberFormat="0" applyFill="0" applyBorder="0" applyAlignment="0" applyProtection="0"/>
    <xf numFmtId="0" fontId="14" fillId="0" borderId="0"/>
    <xf numFmtId="44" fontId="106" fillId="0" borderId="0" applyFont="0" applyFill="0" applyBorder="0" applyAlignment="0" applyProtection="0"/>
    <xf numFmtId="41" fontId="110" fillId="0" borderId="0" applyFont="0" applyFill="0" applyBorder="0" applyAlignment="0" applyProtection="0"/>
  </cellStyleXfs>
  <cellXfs count="1414">
    <xf numFmtId="0" fontId="0" fillId="0" borderId="0" xfId="0"/>
    <xf numFmtId="0" fontId="18" fillId="30" borderId="0" xfId="350" applyFont="1" applyFill="1" applyBorder="1" applyAlignment="1" applyProtection="1">
      <alignment horizontal="center" vertical="center" wrapText="1"/>
    </xf>
    <xf numFmtId="0" fontId="72" fillId="37" borderId="22" xfId="0" applyNumberFormat="1" applyFont="1" applyFill="1" applyBorder="1" applyAlignment="1" applyProtection="1">
      <alignment horizontal="center" vertical="center" wrapText="1"/>
      <protection hidden="1"/>
    </xf>
    <xf numFmtId="0" fontId="57" fillId="0" borderId="0" xfId="2" applyFont="1" applyFill="1" applyAlignment="1" applyProtection="1">
      <alignment vertical="center" wrapText="1"/>
      <protection hidden="1"/>
    </xf>
    <xf numFmtId="9" fontId="45" fillId="33" borderId="22" xfId="2" applyNumberFormat="1" applyFont="1" applyFill="1" applyBorder="1" applyAlignment="1" applyProtection="1">
      <alignment horizontal="center" vertical="center" wrapText="1"/>
      <protection hidden="1"/>
    </xf>
    <xf numFmtId="0" fontId="45" fillId="33" borderId="22" xfId="2" applyNumberFormat="1" applyFont="1" applyFill="1" applyBorder="1" applyAlignment="1" applyProtection="1">
      <alignment horizontal="center" wrapText="1"/>
      <protection hidden="1"/>
    </xf>
    <xf numFmtId="166" fontId="45" fillId="0" borderId="0" xfId="3" applyFont="1" applyFill="1" applyBorder="1" applyAlignment="1" applyProtection="1">
      <alignment vertical="center" wrapText="1"/>
      <protection hidden="1"/>
    </xf>
    <xf numFmtId="4" fontId="15" fillId="0" borderId="22" xfId="2" applyNumberFormat="1" applyFont="1" applyFill="1" applyBorder="1" applyAlignment="1" applyProtection="1">
      <alignment horizontal="center" vertical="center" wrapText="1"/>
      <protection hidden="1"/>
    </xf>
    <xf numFmtId="166" fontId="45" fillId="0" borderId="0" xfId="3" applyFont="1" applyFill="1" applyAlignment="1" applyProtection="1">
      <alignment horizontal="center" wrapText="1"/>
      <protection hidden="1"/>
    </xf>
    <xf numFmtId="0" fontId="57" fillId="0" borderId="0" xfId="2" applyFont="1" applyFill="1" applyAlignment="1" applyProtection="1">
      <alignment horizontal="center" wrapText="1"/>
      <protection hidden="1"/>
    </xf>
    <xf numFmtId="166" fontId="45" fillId="0" borderId="19" xfId="3" applyFont="1" applyFill="1" applyBorder="1" applyAlignment="1" applyProtection="1">
      <alignment vertical="center" wrapText="1"/>
      <protection hidden="1"/>
    </xf>
    <xf numFmtId="166" fontId="45" fillId="0" borderId="22" xfId="3" applyFont="1" applyFill="1" applyBorder="1" applyAlignment="1" applyProtection="1">
      <alignment horizontal="center" vertical="center" wrapText="1"/>
      <protection hidden="1"/>
    </xf>
    <xf numFmtId="0" fontId="0" fillId="29" borderId="0" xfId="0" applyFill="1" applyAlignment="1" applyProtection="1">
      <alignment vertical="center" wrapText="1"/>
      <protection hidden="1"/>
    </xf>
    <xf numFmtId="0" fontId="18" fillId="0" borderId="26" xfId="0" applyFont="1" applyFill="1" applyBorder="1" applyAlignment="1" applyProtection="1">
      <alignment horizontal="center" vertical="center" wrapText="1"/>
      <protection hidden="1"/>
    </xf>
    <xf numFmtId="0" fontId="45" fillId="0" borderId="22" xfId="0" applyFont="1" applyFill="1" applyBorder="1" applyAlignment="1" applyProtection="1">
      <alignment horizontal="center" vertical="center" wrapText="1"/>
      <protection hidden="1"/>
    </xf>
    <xf numFmtId="0" fontId="45" fillId="0" borderId="22" xfId="2" applyFont="1" applyBorder="1" applyAlignment="1" applyProtection="1">
      <alignment horizontal="center" vertical="center" wrapText="1"/>
      <protection hidden="1"/>
    </xf>
    <xf numFmtId="0" fontId="57" fillId="0" borderId="22" xfId="0" applyNumberFormat="1" applyFont="1" applyFill="1" applyBorder="1" applyAlignment="1" applyProtection="1">
      <alignment horizontal="center" vertical="center" wrapText="1"/>
      <protection hidden="1"/>
    </xf>
    <xf numFmtId="0" fontId="57" fillId="0" borderId="0" xfId="0" applyNumberFormat="1" applyFont="1" applyFill="1" applyBorder="1" applyAlignment="1" applyProtection="1">
      <alignment horizontal="center" vertical="center" wrapText="1"/>
      <protection hidden="1"/>
    </xf>
    <xf numFmtId="0" fontId="57" fillId="0" borderId="0" xfId="0" applyFont="1" applyBorder="1" applyAlignment="1" applyProtection="1">
      <alignment vertical="center"/>
      <protection hidden="1"/>
    </xf>
    <xf numFmtId="49" fontId="57" fillId="0" borderId="0" xfId="0" applyNumberFormat="1" applyFont="1" applyFill="1" applyBorder="1" applyAlignment="1" applyProtection="1">
      <alignment horizontal="center" vertical="center" wrapText="1"/>
      <protection hidden="1"/>
    </xf>
    <xf numFmtId="0" fontId="59" fillId="0" borderId="0" xfId="351" applyFont="1" applyProtection="1">
      <protection hidden="1"/>
    </xf>
    <xf numFmtId="0" fontId="45" fillId="30" borderId="20" xfId="351" applyFont="1" applyFill="1" applyBorder="1" applyAlignment="1" applyProtection="1">
      <alignment wrapText="1"/>
      <protection hidden="1"/>
    </xf>
    <xf numFmtId="0" fontId="45" fillId="30" borderId="21" xfId="351" applyFont="1" applyFill="1" applyBorder="1" applyAlignment="1" applyProtection="1">
      <alignment vertical="center" wrapText="1"/>
      <protection hidden="1"/>
    </xf>
    <xf numFmtId="0" fontId="45" fillId="30" borderId="17" xfId="351" applyFont="1" applyFill="1" applyBorder="1" applyAlignment="1" applyProtection="1">
      <alignment vertical="center" wrapText="1"/>
      <protection hidden="1"/>
    </xf>
    <xf numFmtId="0" fontId="57" fillId="0" borderId="27" xfId="351" applyNumberFormat="1" applyFont="1" applyBorder="1" applyAlignment="1" applyProtection="1">
      <alignment horizontal="center" vertical="center"/>
      <protection hidden="1"/>
    </xf>
    <xf numFmtId="0" fontId="57" fillId="0" borderId="0" xfId="351" applyFont="1" applyProtection="1">
      <protection hidden="1"/>
    </xf>
    <xf numFmtId="0" fontId="17" fillId="0" borderId="0" xfId="2" applyFont="1" applyFill="1" applyAlignment="1" applyProtection="1">
      <alignment vertical="center" wrapText="1"/>
      <protection hidden="1"/>
    </xf>
    <xf numFmtId="0" fontId="18" fillId="0" borderId="0" xfId="3" applyNumberFormat="1" applyFont="1" applyFill="1" applyAlignment="1" applyProtection="1">
      <alignment vertical="center" wrapText="1"/>
      <protection hidden="1"/>
    </xf>
    <xf numFmtId="166" fontId="18" fillId="0" borderId="0" xfId="3" applyFont="1" applyFill="1" applyAlignment="1" applyProtection="1">
      <alignment horizontal="center" vertical="center" wrapText="1"/>
      <protection hidden="1"/>
    </xf>
    <xf numFmtId="166" fontId="18" fillId="0" borderId="0" xfId="3" applyFont="1" applyFill="1" applyAlignment="1" applyProtection="1">
      <alignment vertical="center" wrapText="1"/>
      <protection hidden="1"/>
    </xf>
    <xf numFmtId="166" fontId="18" fillId="33" borderId="22" xfId="3" applyFont="1" applyFill="1" applyBorder="1" applyAlignment="1" applyProtection="1">
      <alignment horizontal="center" vertical="center" wrapText="1"/>
      <protection hidden="1"/>
    </xf>
    <xf numFmtId="169" fontId="15" fillId="33" borderId="22" xfId="3" applyNumberFormat="1" applyFont="1" applyFill="1" applyBorder="1" applyAlignment="1" applyProtection="1">
      <alignment horizontal="center" vertical="center" wrapText="1"/>
      <protection hidden="1"/>
    </xf>
    <xf numFmtId="0" fontId="18" fillId="0" borderId="0" xfId="2" applyNumberFormat="1" applyFont="1" applyFill="1" applyBorder="1" applyAlignment="1" applyProtection="1">
      <alignment vertical="center" wrapText="1"/>
      <protection hidden="1"/>
    </xf>
    <xf numFmtId="167" fontId="18" fillId="0" borderId="0" xfId="3" applyNumberFormat="1" applyFont="1" applyFill="1" applyBorder="1" applyAlignment="1" applyProtection="1">
      <alignment vertical="center" wrapText="1"/>
      <protection hidden="1"/>
    </xf>
    <xf numFmtId="168" fontId="17" fillId="0" borderId="0" xfId="3" applyNumberFormat="1" applyFont="1" applyFill="1" applyBorder="1" applyAlignment="1" applyProtection="1">
      <alignment horizontal="right" vertical="center" wrapText="1"/>
      <protection hidden="1"/>
    </xf>
    <xf numFmtId="169" fontId="17" fillId="0" borderId="0" xfId="3" applyNumberFormat="1" applyFont="1" applyFill="1" applyBorder="1" applyAlignment="1" applyProtection="1">
      <alignment vertical="center" wrapText="1"/>
      <protection hidden="1"/>
    </xf>
    <xf numFmtId="3" fontId="18" fillId="0" borderId="0" xfId="3" applyNumberFormat="1" applyFont="1" applyFill="1" applyBorder="1" applyAlignment="1" applyProtection="1">
      <alignment vertical="center" wrapText="1"/>
      <protection hidden="1"/>
    </xf>
    <xf numFmtId="0" fontId="17" fillId="0" borderId="0" xfId="2" applyNumberFormat="1" applyFont="1" applyFill="1" applyAlignment="1" applyProtection="1">
      <alignment vertical="center" wrapText="1"/>
      <protection hidden="1"/>
    </xf>
    <xf numFmtId="170" fontId="17" fillId="0" borderId="0" xfId="3" applyNumberFormat="1" applyFont="1" applyFill="1" applyAlignment="1" applyProtection="1">
      <alignment vertical="center" wrapText="1"/>
      <protection hidden="1"/>
    </xf>
    <xf numFmtId="166" fontId="17" fillId="0" borderId="0" xfId="3" applyFont="1" applyFill="1" applyAlignment="1" applyProtection="1">
      <alignment vertical="center" wrapText="1"/>
      <protection hidden="1"/>
    </xf>
    <xf numFmtId="0" fontId="17" fillId="0" borderId="0" xfId="2" applyFont="1" applyFill="1" applyBorder="1" applyAlignment="1" applyProtection="1">
      <alignment vertical="center" wrapText="1"/>
      <protection hidden="1"/>
    </xf>
    <xf numFmtId="0" fontId="17" fillId="0" borderId="0" xfId="2" applyNumberFormat="1" applyFont="1" applyFill="1" applyAlignment="1" applyProtection="1">
      <alignment horizontal="center" vertical="center" wrapText="1"/>
      <protection hidden="1"/>
    </xf>
    <xf numFmtId="0" fontId="17" fillId="0" borderId="0" xfId="2" applyFont="1" applyFill="1" applyAlignment="1" applyProtection="1">
      <alignment horizontal="center" vertical="center" wrapText="1"/>
      <protection hidden="1"/>
    </xf>
    <xf numFmtId="0" fontId="15" fillId="30" borderId="0" xfId="2" applyFont="1" applyFill="1" applyBorder="1" applyAlignment="1" applyProtection="1">
      <alignment horizontal="center" vertical="center" wrapText="1"/>
      <protection hidden="1"/>
    </xf>
    <xf numFmtId="0" fontId="17" fillId="30" borderId="0" xfId="2" applyFont="1" applyFill="1" applyAlignment="1" applyProtection="1">
      <alignment vertical="center" wrapText="1"/>
      <protection hidden="1"/>
    </xf>
    <xf numFmtId="0" fontId="17" fillId="30" borderId="0" xfId="2" applyNumberFormat="1" applyFont="1" applyFill="1" applyAlignment="1" applyProtection="1">
      <alignment horizontal="center" vertical="center" wrapText="1"/>
      <protection hidden="1"/>
    </xf>
    <xf numFmtId="0" fontId="17" fillId="30" borderId="0" xfId="2" applyFont="1" applyFill="1" applyAlignment="1" applyProtection="1">
      <alignment horizontal="center" vertical="center" wrapText="1"/>
      <protection hidden="1"/>
    </xf>
    <xf numFmtId="0" fontId="43" fillId="33" borderId="22" xfId="2" applyFont="1" applyFill="1" applyBorder="1" applyAlignment="1" applyProtection="1">
      <alignment horizontal="center" vertical="center" wrapText="1"/>
      <protection hidden="1"/>
    </xf>
    <xf numFmtId="0" fontId="43" fillId="38" borderId="22" xfId="0" applyFont="1" applyFill="1" applyBorder="1" applyAlignment="1" applyProtection="1">
      <alignment horizontal="center" vertical="center" wrapText="1"/>
      <protection hidden="1"/>
    </xf>
    <xf numFmtId="4" fontId="14" fillId="0" borderId="22" xfId="2" applyNumberFormat="1" applyFont="1" applyFill="1" applyBorder="1" applyAlignment="1" applyProtection="1">
      <alignment horizontal="center" vertical="center"/>
      <protection hidden="1"/>
    </xf>
    <xf numFmtId="0" fontId="43" fillId="38" borderId="22" xfId="2" applyFont="1" applyFill="1" applyBorder="1" applyAlignment="1" applyProtection="1">
      <alignment horizontal="center" vertical="center" wrapText="1"/>
      <protection hidden="1"/>
    </xf>
    <xf numFmtId="166" fontId="18" fillId="37" borderId="22" xfId="3" applyFont="1" applyFill="1" applyBorder="1" applyAlignment="1" applyProtection="1">
      <alignment horizontal="center" vertical="center" wrapText="1"/>
      <protection hidden="1"/>
    </xf>
    <xf numFmtId="1" fontId="57" fillId="0" borderId="22" xfId="0" applyNumberFormat="1" applyFont="1" applyFill="1" applyBorder="1" applyAlignment="1" applyProtection="1">
      <alignment horizontal="center" vertical="center" wrapText="1"/>
      <protection hidden="1"/>
    </xf>
    <xf numFmtId="4" fontId="57" fillId="0" borderId="22" xfId="3" applyNumberFormat="1" applyFont="1" applyFill="1" applyBorder="1" applyAlignment="1" applyProtection="1">
      <alignment horizontal="left" vertical="center" wrapText="1"/>
      <protection hidden="1"/>
    </xf>
    <xf numFmtId="4" fontId="45" fillId="32" borderId="22" xfId="2" applyNumberFormat="1" applyFont="1" applyFill="1" applyBorder="1" applyAlignment="1" applyProtection="1">
      <alignment horizontal="center" vertical="center"/>
      <protection hidden="1"/>
    </xf>
    <xf numFmtId="0" fontId="18" fillId="0" borderId="22" xfId="3" applyNumberFormat="1" applyFont="1" applyFill="1" applyBorder="1" applyAlignment="1" applyProtection="1">
      <alignment horizontal="center" vertical="center" wrapText="1"/>
      <protection hidden="1"/>
    </xf>
    <xf numFmtId="166" fontId="18" fillId="0" borderId="22" xfId="3" applyFont="1" applyFill="1" applyBorder="1" applyAlignment="1" applyProtection="1">
      <alignment vertical="center" wrapText="1"/>
      <protection hidden="1"/>
    </xf>
    <xf numFmtId="166" fontId="18" fillId="0" borderId="22" xfId="3" applyFont="1" applyFill="1" applyBorder="1" applyAlignment="1" applyProtection="1">
      <alignment horizontal="center" vertical="center" wrapText="1"/>
      <protection hidden="1"/>
    </xf>
    <xf numFmtId="0" fontId="17" fillId="0" borderId="0" xfId="2" applyFont="1" applyFill="1" applyAlignment="1" applyProtection="1">
      <alignment horizontal="left" vertical="center"/>
      <protection hidden="1"/>
    </xf>
    <xf numFmtId="0" fontId="51" fillId="0" borderId="0" xfId="344" applyFont="1" applyAlignment="1" applyProtection="1">
      <alignment vertical="center"/>
      <protection hidden="1"/>
    </xf>
    <xf numFmtId="0" fontId="53" fillId="33" borderId="1" xfId="344" applyFont="1" applyFill="1" applyBorder="1" applyAlignment="1" applyProtection="1">
      <alignment horizontal="center" vertical="center" wrapText="1"/>
      <protection hidden="1"/>
    </xf>
    <xf numFmtId="1" fontId="52" fillId="33" borderId="1" xfId="344" applyNumberFormat="1" applyFont="1" applyFill="1" applyBorder="1" applyAlignment="1" applyProtection="1">
      <alignment horizontal="center" vertical="center" wrapText="1"/>
      <protection hidden="1"/>
    </xf>
    <xf numFmtId="0" fontId="14" fillId="0" borderId="0" xfId="0" applyFont="1" applyProtection="1">
      <protection hidden="1"/>
    </xf>
    <xf numFmtId="0" fontId="14" fillId="0" borderId="22" xfId="0" applyFont="1" applyBorder="1" applyAlignment="1" applyProtection="1">
      <alignment horizontal="center" vertical="center"/>
      <protection hidden="1"/>
    </xf>
    <xf numFmtId="0" fontId="0" fillId="0" borderId="0" xfId="0" applyProtection="1">
      <protection hidden="1"/>
    </xf>
    <xf numFmtId="0" fontId="63" fillId="0" borderId="22" xfId="0" applyNumberFormat="1" applyFont="1" applyFill="1" applyBorder="1" applyAlignment="1" applyProtection="1">
      <alignment horizontal="center" vertical="center" wrapText="1"/>
      <protection hidden="1"/>
    </xf>
    <xf numFmtId="0" fontId="63" fillId="0" borderId="22" xfId="0" applyFont="1" applyBorder="1" applyAlignment="1" applyProtection="1">
      <alignment vertical="center"/>
      <protection hidden="1"/>
    </xf>
    <xf numFmtId="0" fontId="63" fillId="0" borderId="22" xfId="0" applyFont="1" applyBorder="1" applyAlignment="1" applyProtection="1">
      <alignment horizontal="center" vertical="center"/>
      <protection hidden="1"/>
    </xf>
    <xf numFmtId="0" fontId="0" fillId="0" borderId="0" xfId="0" applyAlignment="1" applyProtection="1">
      <alignment horizontal="center" vertical="center"/>
      <protection hidden="1"/>
    </xf>
    <xf numFmtId="0" fontId="0" fillId="0" borderId="0" xfId="0" applyAlignment="1" applyProtection="1">
      <alignment horizontal="center"/>
      <protection hidden="1"/>
    </xf>
    <xf numFmtId="0" fontId="55" fillId="0" borderId="0" xfId="349" applyFont="1" applyProtection="1">
      <protection hidden="1"/>
    </xf>
    <xf numFmtId="0" fontId="0" fillId="0" borderId="0" xfId="0" applyAlignment="1" applyProtection="1">
      <alignment vertical="center"/>
      <protection hidden="1"/>
    </xf>
    <xf numFmtId="168" fontId="0" fillId="0" borderId="0" xfId="0" applyNumberFormat="1" applyProtection="1">
      <protection hidden="1"/>
    </xf>
    <xf numFmtId="0" fontId="57" fillId="0" borderId="0" xfId="0" applyFont="1" applyAlignment="1" applyProtection="1">
      <alignment vertical="center"/>
      <protection hidden="1"/>
    </xf>
    <xf numFmtId="0" fontId="16" fillId="29" borderId="22" xfId="0" applyFont="1" applyFill="1" applyBorder="1" applyAlignment="1" applyProtection="1">
      <alignment horizontal="center" vertical="center" wrapText="1"/>
      <protection hidden="1"/>
    </xf>
    <xf numFmtId="0" fontId="16" fillId="37" borderId="22" xfId="0" applyNumberFormat="1" applyFont="1" applyFill="1" applyBorder="1" applyAlignment="1" applyProtection="1">
      <alignment horizontal="center" vertical="center"/>
      <protection hidden="1"/>
    </xf>
    <xf numFmtId="189" fontId="15" fillId="0" borderId="22" xfId="2" applyNumberFormat="1" applyFont="1" applyFill="1" applyBorder="1" applyAlignment="1" applyProtection="1">
      <alignment horizontal="center" vertical="center" wrapText="1"/>
      <protection hidden="1"/>
    </xf>
    <xf numFmtId="0" fontId="18" fillId="0" borderId="0" xfId="0" applyFont="1" applyFill="1" applyBorder="1" applyAlignment="1" applyProtection="1">
      <alignment vertical="center"/>
      <protection hidden="1"/>
    </xf>
    <xf numFmtId="0" fontId="18" fillId="0" borderId="0" xfId="0" applyFont="1" applyFill="1" applyBorder="1" applyAlignment="1" applyProtection="1">
      <alignment horizontal="centerContinuous" vertical="center"/>
      <protection hidden="1"/>
    </xf>
    <xf numFmtId="182" fontId="16" fillId="29" borderId="22" xfId="0" applyNumberFormat="1" applyFont="1" applyFill="1" applyBorder="1" applyAlignment="1" applyProtection="1">
      <alignment horizontal="center" vertical="center"/>
      <protection hidden="1"/>
    </xf>
    <xf numFmtId="182" fontId="0" fillId="0" borderId="22" xfId="0" applyNumberFormat="1" applyBorder="1" applyAlignment="1" applyProtection="1">
      <alignment horizontal="center" vertical="center"/>
      <protection hidden="1"/>
    </xf>
    <xf numFmtId="0" fontId="0" fillId="0" borderId="0" xfId="0" applyFill="1" applyProtection="1">
      <protection hidden="1"/>
    </xf>
    <xf numFmtId="0" fontId="14" fillId="0" borderId="0" xfId="0" applyFont="1" applyAlignment="1" applyProtection="1">
      <alignment horizontal="center" vertical="center"/>
      <protection hidden="1"/>
    </xf>
    <xf numFmtId="190" fontId="0" fillId="37" borderId="22" xfId="1" applyNumberFormat="1" applyFont="1" applyFill="1" applyBorder="1" applyAlignment="1" applyProtection="1">
      <alignment horizontal="center" vertical="center"/>
      <protection hidden="1"/>
    </xf>
    <xf numFmtId="168" fontId="0" fillId="0" borderId="22" xfId="0" applyNumberFormat="1" applyBorder="1" applyAlignment="1" applyProtection="1">
      <alignment horizontal="center" vertical="center"/>
      <protection hidden="1"/>
    </xf>
    <xf numFmtId="170" fontId="45" fillId="0" borderId="22" xfId="3" applyNumberFormat="1" applyFont="1" applyFill="1" applyBorder="1" applyAlignment="1" applyProtection="1">
      <alignment vertical="center" wrapText="1"/>
      <protection hidden="1"/>
    </xf>
    <xf numFmtId="0" fontId="45" fillId="0" borderId="22" xfId="3" applyNumberFormat="1" applyFont="1" applyFill="1" applyBorder="1" applyAlignment="1" applyProtection="1">
      <alignment horizontal="center" vertical="center" wrapText="1"/>
      <protection hidden="1"/>
    </xf>
    <xf numFmtId="2" fontId="45" fillId="0" borderId="22" xfId="3" applyNumberFormat="1" applyFont="1" applyFill="1" applyBorder="1" applyAlignment="1" applyProtection="1">
      <alignment horizontal="center" vertical="center" wrapText="1"/>
      <protection hidden="1"/>
    </xf>
    <xf numFmtId="188" fontId="14" fillId="0" borderId="22" xfId="0" applyNumberFormat="1" applyFont="1" applyBorder="1" applyAlignment="1" applyProtection="1">
      <alignment horizontal="center" vertical="center"/>
      <protection hidden="1"/>
    </xf>
    <xf numFmtId="0" fontId="14" fillId="37" borderId="22" xfId="0" applyFont="1" applyFill="1" applyBorder="1" applyAlignment="1" applyProtection="1">
      <alignment horizontal="center" vertical="center" wrapText="1"/>
      <protection hidden="1"/>
    </xf>
    <xf numFmtId="0" fontId="75" fillId="0" borderId="0" xfId="356" applyFont="1" applyBorder="1" applyAlignment="1" applyProtection="1">
      <alignment vertical="center"/>
      <protection hidden="1"/>
    </xf>
    <xf numFmtId="166" fontId="79" fillId="0" borderId="0" xfId="3" applyFont="1" applyFill="1" applyAlignment="1" applyProtection="1">
      <alignment horizontal="center" wrapText="1"/>
      <protection hidden="1"/>
    </xf>
    <xf numFmtId="0" fontId="57" fillId="31" borderId="27" xfId="351" applyFont="1" applyFill="1" applyBorder="1" applyAlignment="1" applyProtection="1">
      <alignment horizontal="center" vertical="center"/>
      <protection hidden="1"/>
    </xf>
    <xf numFmtId="21" fontId="57" fillId="31" borderId="27" xfId="351" applyNumberFormat="1" applyFont="1" applyFill="1" applyBorder="1" applyAlignment="1" applyProtection="1">
      <alignment horizontal="center" vertical="center"/>
      <protection hidden="1"/>
    </xf>
    <xf numFmtId="3" fontId="57" fillId="31" borderId="27" xfId="351" applyNumberFormat="1" applyFont="1" applyFill="1" applyBorder="1" applyAlignment="1" applyProtection="1">
      <alignment horizontal="center" vertical="center" wrapText="1"/>
      <protection hidden="1"/>
    </xf>
    <xf numFmtId="0" fontId="57" fillId="31" borderId="27" xfId="351" applyFont="1" applyFill="1" applyBorder="1" applyAlignment="1" applyProtection="1">
      <alignment horizontal="center" vertical="center" wrapText="1"/>
      <protection hidden="1"/>
    </xf>
    <xf numFmtId="188" fontId="57" fillId="31" borderId="27" xfId="351" applyNumberFormat="1" applyFont="1" applyFill="1" applyBorder="1" applyAlignment="1" applyProtection="1">
      <alignment horizontal="center" vertical="center" wrapText="1"/>
      <protection hidden="1"/>
    </xf>
    <xf numFmtId="0" fontId="57" fillId="31" borderId="27" xfId="351" applyFont="1" applyFill="1" applyBorder="1" applyAlignment="1" applyProtection="1">
      <alignment horizontal="left" vertical="center" wrapText="1"/>
      <protection hidden="1"/>
    </xf>
    <xf numFmtId="0" fontId="71" fillId="37" borderId="22" xfId="3" applyNumberFormat="1" applyFont="1" applyFill="1" applyBorder="1" applyAlignment="1" applyProtection="1">
      <alignment horizontal="center" vertical="center" wrapText="1"/>
      <protection hidden="1"/>
    </xf>
    <xf numFmtId="4" fontId="14" fillId="37" borderId="22" xfId="3" applyNumberFormat="1" applyFont="1" applyFill="1" applyBorder="1" applyAlignment="1" applyProtection="1">
      <alignment horizontal="center" vertical="center" wrapText="1"/>
      <protection hidden="1"/>
    </xf>
    <xf numFmtId="4" fontId="14" fillId="37" borderId="22" xfId="2" applyNumberFormat="1" applyFont="1" applyFill="1" applyBorder="1" applyAlignment="1" applyProtection="1">
      <alignment horizontal="center" vertical="center"/>
      <protection hidden="1"/>
    </xf>
    <xf numFmtId="0" fontId="51" fillId="0" borderId="1" xfId="344" applyFont="1" applyFill="1" applyBorder="1" applyAlignment="1" applyProtection="1">
      <alignment horizontal="center" vertical="center" wrapText="1"/>
      <protection hidden="1"/>
    </xf>
    <xf numFmtId="10" fontId="0" fillId="0" borderId="0" xfId="0" applyNumberFormat="1" applyProtection="1">
      <protection hidden="1"/>
    </xf>
    <xf numFmtId="195" fontId="0" fillId="0" borderId="0" xfId="0" applyNumberFormat="1" applyProtection="1">
      <protection hidden="1"/>
    </xf>
    <xf numFmtId="3" fontId="0" fillId="0" borderId="0" xfId="0" applyNumberFormat="1" applyProtection="1">
      <protection hidden="1"/>
    </xf>
    <xf numFmtId="0" fontId="81" fillId="0" borderId="0" xfId="0" applyFont="1" applyAlignment="1" applyProtection="1">
      <alignment vertical="center" wrapText="1"/>
      <protection hidden="1"/>
    </xf>
    <xf numFmtId="0" fontId="61" fillId="0" borderId="0" xfId="0" applyFont="1" applyAlignment="1" applyProtection="1">
      <alignment horizontal="center"/>
      <protection hidden="1"/>
    </xf>
    <xf numFmtId="0" fontId="61" fillId="0" borderId="0" xfId="0" applyFont="1" applyProtection="1">
      <protection hidden="1"/>
    </xf>
    <xf numFmtId="0" fontId="0" fillId="0" borderId="0" xfId="0" applyFill="1" applyAlignment="1" applyProtection="1">
      <protection hidden="1"/>
    </xf>
    <xf numFmtId="0" fontId="0" fillId="0" borderId="22" xfId="0" applyFill="1" applyBorder="1" applyAlignment="1" applyProtection="1">
      <alignment horizontal="center" vertical="center"/>
      <protection hidden="1"/>
    </xf>
    <xf numFmtId="0" fontId="0" fillId="0" borderId="0" xfId="0" applyBorder="1" applyProtection="1">
      <protection hidden="1"/>
    </xf>
    <xf numFmtId="0" fontId="60" fillId="0" borderId="0" xfId="0" applyFont="1" applyFill="1" applyBorder="1" applyProtection="1">
      <protection hidden="1"/>
    </xf>
    <xf numFmtId="0" fontId="0" fillId="0" borderId="0" xfId="0" applyFill="1" applyBorder="1" applyProtection="1">
      <protection hidden="1"/>
    </xf>
    <xf numFmtId="0" fontId="0" fillId="0" borderId="0" xfId="0" applyFill="1" applyBorder="1" applyAlignment="1" applyProtection="1">
      <protection hidden="1"/>
    </xf>
    <xf numFmtId="0" fontId="14" fillId="0" borderId="0" xfId="0" applyFont="1" applyFill="1" applyBorder="1" applyAlignment="1" applyProtection="1">
      <alignment horizontal="center" vertical="center"/>
      <protection hidden="1"/>
    </xf>
    <xf numFmtId="0" fontId="51" fillId="33" borderId="1" xfId="344" applyFont="1" applyFill="1" applyBorder="1" applyAlignment="1" applyProtection="1">
      <alignment horizontal="center" vertical="center" wrapText="1"/>
      <protection hidden="1"/>
    </xf>
    <xf numFmtId="0" fontId="15" fillId="37" borderId="45" xfId="0" applyFont="1" applyFill="1" applyBorder="1" applyAlignment="1" applyProtection="1">
      <alignment vertical="center" wrapText="1"/>
      <protection hidden="1"/>
    </xf>
    <xf numFmtId="0" fontId="15" fillId="37" borderId="43" xfId="0" applyFont="1" applyFill="1" applyBorder="1" applyAlignment="1" applyProtection="1">
      <alignment vertical="center" wrapText="1"/>
      <protection hidden="1"/>
    </xf>
    <xf numFmtId="0" fontId="15" fillId="37" borderId="46" xfId="0" applyFont="1" applyFill="1" applyBorder="1" applyAlignment="1" applyProtection="1">
      <alignment vertical="center" wrapText="1"/>
      <protection hidden="1"/>
    </xf>
    <xf numFmtId="0" fontId="15" fillId="37" borderId="59" xfId="0" applyFont="1" applyFill="1" applyBorder="1" applyAlignment="1" applyProtection="1">
      <alignment vertical="center" wrapText="1"/>
      <protection hidden="1"/>
    </xf>
    <xf numFmtId="0" fontId="15" fillId="37" borderId="55" xfId="0" applyFont="1" applyFill="1" applyBorder="1" applyAlignment="1" applyProtection="1">
      <alignment vertical="center" wrapText="1"/>
      <protection hidden="1"/>
    </xf>
    <xf numFmtId="0" fontId="15" fillId="37" borderId="54" xfId="0" applyFont="1" applyFill="1" applyBorder="1" applyAlignment="1" applyProtection="1">
      <alignment vertical="center" wrapText="1"/>
      <protection hidden="1"/>
    </xf>
    <xf numFmtId="0" fontId="14" fillId="0" borderId="2" xfId="0" applyFont="1" applyBorder="1" applyAlignment="1" applyProtection="1">
      <protection hidden="1"/>
    </xf>
    <xf numFmtId="0" fontId="0" fillId="0" borderId="35" xfId="0" applyBorder="1" applyAlignment="1" applyProtection="1">
      <protection hidden="1"/>
    </xf>
    <xf numFmtId="0" fontId="73" fillId="37" borderId="56" xfId="0" applyFont="1" applyFill="1" applyBorder="1" applyAlignment="1" applyProtection="1">
      <protection hidden="1"/>
    </xf>
    <xf numFmtId="0" fontId="73" fillId="37" borderId="57" xfId="0" applyFont="1" applyFill="1" applyBorder="1" applyAlignment="1" applyProtection="1">
      <protection hidden="1"/>
    </xf>
    <xf numFmtId="0" fontId="73" fillId="37" borderId="58" xfId="0" applyFont="1" applyFill="1" applyBorder="1" applyAlignment="1" applyProtection="1">
      <protection hidden="1"/>
    </xf>
    <xf numFmtId="0" fontId="14" fillId="0" borderId="0" xfId="0" applyFont="1" applyFill="1" applyBorder="1" applyAlignment="1" applyProtection="1">
      <alignment vertical="center"/>
      <protection hidden="1"/>
    </xf>
    <xf numFmtId="0" fontId="57" fillId="0" borderId="27" xfId="351" applyFont="1" applyBorder="1" applyAlignment="1" applyProtection="1">
      <alignment horizontal="center" vertical="center" wrapText="1"/>
      <protection hidden="1"/>
    </xf>
    <xf numFmtId="0" fontId="88" fillId="33" borderId="22" xfId="350" applyFont="1" applyFill="1" applyBorder="1" applyAlignment="1" applyProtection="1">
      <alignment horizontal="center" vertical="center" wrapText="1"/>
    </xf>
    <xf numFmtId="0" fontId="80" fillId="33" borderId="22" xfId="350" applyFont="1" applyFill="1" applyBorder="1" applyAlignment="1" applyProtection="1">
      <alignment horizontal="center" vertical="center" wrapText="1"/>
    </xf>
    <xf numFmtId="0" fontId="90" fillId="37" borderId="22" xfId="0" applyFont="1" applyFill="1" applyBorder="1" applyAlignment="1" applyProtection="1">
      <alignment horizontal="center" vertical="center"/>
      <protection hidden="1"/>
    </xf>
    <xf numFmtId="0" fontId="45" fillId="0" borderId="68" xfId="3" applyNumberFormat="1" applyFont="1" applyFill="1" applyBorder="1" applyAlignment="1" applyProtection="1">
      <alignment horizontal="center" vertical="center" wrapText="1"/>
      <protection hidden="1"/>
    </xf>
    <xf numFmtId="166" fontId="45" fillId="0" borderId="0" xfId="3" applyFont="1" applyFill="1" applyAlignment="1" applyProtection="1">
      <alignment horizontal="center" vertical="center" wrapText="1"/>
      <protection hidden="1"/>
    </xf>
    <xf numFmtId="0" fontId="45" fillId="33" borderId="22" xfId="2" applyNumberFormat="1" applyFont="1" applyFill="1" applyBorder="1" applyAlignment="1" applyProtection="1">
      <alignment horizontal="center" vertical="center" wrapText="1"/>
      <protection hidden="1"/>
    </xf>
    <xf numFmtId="0" fontId="57" fillId="0" borderId="0" xfId="2" applyFont="1" applyFill="1" applyAlignment="1" applyProtection="1">
      <alignment horizontal="center" vertical="center" wrapText="1"/>
      <protection hidden="1"/>
    </xf>
    <xf numFmtId="0" fontId="0" fillId="0" borderId="22" xfId="0" applyBorder="1" applyAlignment="1" applyProtection="1">
      <alignment horizontal="center" vertical="center"/>
      <protection hidden="1"/>
    </xf>
    <xf numFmtId="0" fontId="52" fillId="33" borderId="1" xfId="344" applyFont="1" applyFill="1" applyBorder="1" applyAlignment="1" applyProtection="1">
      <alignment horizontal="center" vertical="center" wrapText="1"/>
      <protection hidden="1"/>
    </xf>
    <xf numFmtId="0" fontId="51" fillId="0" borderId="68" xfId="344" applyFont="1" applyFill="1" applyBorder="1" applyAlignment="1" applyProtection="1">
      <alignment horizontal="center" vertical="center" wrapText="1"/>
      <protection hidden="1"/>
    </xf>
    <xf numFmtId="0" fontId="52" fillId="33" borderId="1" xfId="344" applyFont="1" applyFill="1" applyBorder="1" applyAlignment="1" applyProtection="1">
      <alignment horizontal="center" vertical="center"/>
      <protection hidden="1"/>
    </xf>
    <xf numFmtId="0" fontId="63" fillId="0" borderId="68" xfId="0" applyNumberFormat="1" applyFont="1" applyFill="1" applyBorder="1" applyAlignment="1" applyProtection="1">
      <alignment horizontal="center" vertical="center" wrapText="1"/>
      <protection hidden="1"/>
    </xf>
    <xf numFmtId="0" fontId="63" fillId="0" borderId="68" xfId="0" applyFont="1" applyBorder="1" applyAlignment="1" applyProtection="1">
      <alignment vertical="center"/>
      <protection hidden="1"/>
    </xf>
    <xf numFmtId="0" fontId="63" fillId="0" borderId="68" xfId="0" applyFont="1" applyBorder="1" applyAlignment="1" applyProtection="1">
      <alignment horizontal="center" vertical="center"/>
      <protection hidden="1"/>
    </xf>
    <xf numFmtId="0" fontId="63" fillId="0" borderId="68" xfId="0" applyFont="1" applyBorder="1" applyAlignment="1" applyProtection="1">
      <alignment horizontal="center"/>
      <protection hidden="1"/>
    </xf>
    <xf numFmtId="0" fontId="63" fillId="0" borderId="68" xfId="0" applyFont="1" applyFill="1" applyBorder="1" applyAlignment="1" applyProtection="1">
      <alignment horizontal="center" vertical="center"/>
      <protection hidden="1"/>
    </xf>
    <xf numFmtId="0" fontId="70" fillId="43" borderId="68" xfId="0" applyFont="1" applyFill="1" applyBorder="1" applyAlignment="1" applyProtection="1">
      <alignment horizontal="center" vertical="center"/>
      <protection hidden="1"/>
    </xf>
    <xf numFmtId="0" fontId="14" fillId="37" borderId="22" xfId="0" applyFont="1" applyFill="1" applyBorder="1" applyAlignment="1" applyProtection="1">
      <alignment horizontal="center" vertical="center"/>
      <protection hidden="1"/>
    </xf>
    <xf numFmtId="9" fontId="14" fillId="0" borderId="22" xfId="357" applyFont="1" applyFill="1" applyBorder="1" applyAlignment="1" applyProtection="1">
      <alignment horizontal="center" vertical="center"/>
      <protection hidden="1"/>
    </xf>
    <xf numFmtId="0" fontId="61" fillId="28" borderId="75" xfId="0" applyFont="1" applyFill="1" applyBorder="1" applyAlignment="1">
      <alignment vertical="center"/>
    </xf>
    <xf numFmtId="188" fontId="62" fillId="28" borderId="76" xfId="0" applyNumberFormat="1" applyFont="1" applyFill="1" applyBorder="1" applyAlignment="1">
      <alignment horizontal="center"/>
    </xf>
    <xf numFmtId="10" fontId="87" fillId="28" borderId="76" xfId="343" applyNumberFormat="1" applyFont="1" applyFill="1" applyBorder="1" applyAlignment="1">
      <alignment horizontal="center"/>
    </xf>
    <xf numFmtId="10" fontId="93" fillId="0" borderId="49" xfId="343" applyNumberFormat="1" applyFont="1" applyFill="1" applyBorder="1" applyAlignment="1">
      <alignment vertical="center"/>
    </xf>
    <xf numFmtId="0" fontId="86" fillId="28" borderId="62" xfId="0" applyFont="1" applyFill="1" applyBorder="1" applyAlignment="1">
      <alignment vertical="center"/>
    </xf>
    <xf numFmtId="0" fontId="86" fillId="28" borderId="42" xfId="0" applyFont="1" applyFill="1" applyBorder="1" applyAlignment="1">
      <alignment vertical="center"/>
    </xf>
    <xf numFmtId="0" fontId="86" fillId="28" borderId="77" xfId="0" applyFont="1" applyFill="1" applyBorder="1" applyAlignment="1">
      <alignment vertical="center"/>
    </xf>
    <xf numFmtId="0" fontId="15" fillId="37" borderId="22" xfId="2" applyFont="1" applyFill="1" applyBorder="1" applyAlignment="1" applyProtection="1">
      <alignment horizontal="center" vertical="center" wrapText="1"/>
      <protection hidden="1"/>
    </xf>
    <xf numFmtId="4" fontId="14" fillId="37" borderId="78" xfId="3" applyNumberFormat="1" applyFont="1" applyFill="1" applyBorder="1" applyAlignment="1" applyProtection="1">
      <alignment horizontal="center" vertical="center" wrapText="1"/>
      <protection hidden="1"/>
    </xf>
    <xf numFmtId="4" fontId="14" fillId="37" borderId="78" xfId="2" applyNumberFormat="1" applyFont="1" applyFill="1" applyBorder="1" applyAlignment="1" applyProtection="1">
      <alignment horizontal="center" vertical="center"/>
      <protection hidden="1"/>
    </xf>
    <xf numFmtId="0" fontId="97" fillId="44" borderId="78" xfId="0" applyFont="1" applyFill="1" applyBorder="1" applyAlignment="1" applyProtection="1">
      <alignment horizontal="center" vertical="center"/>
    </xf>
    <xf numFmtId="0" fontId="96" fillId="44" borderId="78" xfId="0" applyFont="1" applyFill="1" applyBorder="1" applyAlignment="1" applyProtection="1">
      <alignment horizontal="center" vertical="center" wrapText="1"/>
    </xf>
    <xf numFmtId="4" fontId="97" fillId="44" borderId="78" xfId="0" applyNumberFormat="1" applyFont="1" applyFill="1" applyBorder="1" applyAlignment="1" applyProtection="1">
      <alignment horizontal="center" vertical="center"/>
    </xf>
    <xf numFmtId="3" fontId="97" fillId="44" borderId="78" xfId="0" applyNumberFormat="1" applyFont="1" applyFill="1" applyBorder="1" applyAlignment="1" applyProtection="1">
      <alignment horizontal="center" vertical="center" wrapText="1"/>
    </xf>
    <xf numFmtId="49" fontId="97" fillId="45" borderId="106" xfId="1" applyNumberFormat="1" applyFont="1" applyFill="1" applyBorder="1" applyAlignment="1" applyProtection="1">
      <alignment horizontal="center" vertical="center" wrapText="1"/>
      <protection locked="0"/>
    </xf>
    <xf numFmtId="0" fontId="86" fillId="45" borderId="107" xfId="434" applyFont="1" applyFill="1" applyBorder="1" applyAlignment="1">
      <alignment horizontal="justify" vertical="center"/>
    </xf>
    <xf numFmtId="0" fontId="61" fillId="45" borderId="108" xfId="0" applyFont="1" applyFill="1" applyBorder="1" applyAlignment="1" applyProtection="1">
      <alignment horizontal="center" vertical="center"/>
      <protection locked="0"/>
    </xf>
    <xf numFmtId="2" fontId="61" fillId="45" borderId="109" xfId="0" applyNumberFormat="1" applyFont="1" applyFill="1" applyBorder="1" applyAlignment="1" applyProtection="1">
      <alignment horizontal="center" vertical="center"/>
      <protection locked="0"/>
    </xf>
    <xf numFmtId="188" fontId="61" fillId="45" borderId="108" xfId="434" applyNumberFormat="1" applyFont="1" applyFill="1" applyBorder="1" applyAlignment="1">
      <alignment horizontal="center" vertical="center"/>
    </xf>
    <xf numFmtId="188" fontId="61" fillId="45" borderId="108" xfId="0" applyNumberFormat="1" applyFont="1" applyFill="1" applyBorder="1" applyAlignment="1">
      <alignment horizontal="center" vertical="center"/>
    </xf>
    <xf numFmtId="0" fontId="98" fillId="46" borderId="110" xfId="438" applyFont="1" applyFill="1" applyBorder="1" applyAlignment="1" applyProtection="1">
      <alignment horizontal="center" vertical="center"/>
    </xf>
    <xf numFmtId="0" fontId="61" fillId="0" borderId="111" xfId="435" applyFont="1" applyFill="1" applyBorder="1" applyAlignment="1">
      <alignment horizontal="justify" vertical="center"/>
    </xf>
    <xf numFmtId="0" fontId="61" fillId="46" borderId="108" xfId="0" applyFont="1" applyFill="1" applyBorder="1" applyAlignment="1" applyProtection="1">
      <alignment horizontal="center" vertical="center"/>
      <protection locked="0"/>
    </xf>
    <xf numFmtId="2" fontId="61" fillId="46" borderId="109" xfId="0" applyNumberFormat="1" applyFont="1" applyFill="1" applyBorder="1" applyAlignment="1" applyProtection="1">
      <alignment horizontal="center" vertical="center"/>
      <protection locked="0"/>
    </xf>
    <xf numFmtId="188" fontId="61" fillId="47" borderId="108" xfId="434" applyNumberFormat="1" applyFont="1" applyFill="1" applyBorder="1" applyAlignment="1">
      <alignment horizontal="center" vertical="center"/>
    </xf>
    <xf numFmtId="188" fontId="61" fillId="46" borderId="108" xfId="0" applyNumberFormat="1" applyFont="1" applyFill="1" applyBorder="1" applyAlignment="1">
      <alignment horizontal="center" vertical="center"/>
    </xf>
    <xf numFmtId="176" fontId="98" fillId="46" borderId="106" xfId="438" applyNumberFormat="1" applyFont="1" applyFill="1" applyBorder="1" applyAlignment="1" applyProtection="1">
      <alignment horizontal="center" vertical="center"/>
    </xf>
    <xf numFmtId="0" fontId="61" fillId="0" borderId="112" xfId="435" applyFont="1" applyFill="1" applyBorder="1" applyAlignment="1">
      <alignment horizontal="justify" vertical="top" wrapText="1"/>
    </xf>
    <xf numFmtId="0" fontId="98" fillId="46" borderId="113" xfId="438" applyFont="1" applyFill="1" applyBorder="1" applyAlignment="1">
      <alignment horizontal="center" vertical="center"/>
    </xf>
    <xf numFmtId="0" fontId="61" fillId="0" borderId="114" xfId="435" applyFont="1" applyFill="1" applyBorder="1" applyAlignment="1">
      <alignment horizontal="justify" vertical="top" wrapText="1"/>
    </xf>
    <xf numFmtId="49" fontId="97" fillId="45" borderId="113" xfId="1" applyNumberFormat="1" applyFont="1" applyFill="1" applyBorder="1" applyAlignment="1" applyProtection="1">
      <alignment horizontal="center" vertical="center" wrapText="1"/>
      <protection locked="0"/>
    </xf>
    <xf numFmtId="0" fontId="86" fillId="45" borderId="115" xfId="434" applyFont="1" applyFill="1" applyBorder="1" applyAlignment="1">
      <alignment horizontal="justify" vertical="center"/>
    </xf>
    <xf numFmtId="0" fontId="61" fillId="45" borderId="116" xfId="0" applyFont="1" applyFill="1" applyBorder="1" applyAlignment="1" applyProtection="1">
      <alignment horizontal="center" vertical="center"/>
      <protection locked="0"/>
    </xf>
    <xf numFmtId="2" fontId="61" fillId="45" borderId="117" xfId="0" applyNumberFormat="1" applyFont="1" applyFill="1" applyBorder="1" applyAlignment="1" applyProtection="1">
      <alignment horizontal="center" vertical="center"/>
      <protection locked="0"/>
    </xf>
    <xf numFmtId="188" fontId="61" fillId="45" borderId="116" xfId="434" applyNumberFormat="1" applyFont="1" applyFill="1" applyBorder="1" applyAlignment="1">
      <alignment horizontal="center" vertical="center"/>
    </xf>
    <xf numFmtId="188" fontId="61" fillId="45" borderId="116" xfId="0" applyNumberFormat="1" applyFont="1" applyFill="1" applyBorder="1" applyAlignment="1">
      <alignment horizontal="center" vertical="center"/>
    </xf>
    <xf numFmtId="0" fontId="98" fillId="46" borderId="118" xfId="438" applyFont="1" applyFill="1" applyBorder="1" applyAlignment="1">
      <alignment horizontal="center" vertical="center"/>
    </xf>
    <xf numFmtId="0" fontId="61" fillId="0" borderId="111" xfId="435" applyFont="1" applyFill="1" applyBorder="1" applyAlignment="1">
      <alignment horizontal="justify" vertical="top" wrapText="1"/>
    </xf>
    <xf numFmtId="0" fontId="61" fillId="46" borderId="116" xfId="0" applyFont="1" applyFill="1" applyBorder="1" applyAlignment="1" applyProtection="1">
      <alignment horizontal="center" vertical="center"/>
      <protection locked="0"/>
    </xf>
    <xf numFmtId="2" fontId="61" fillId="46" borderId="117" xfId="0" applyNumberFormat="1" applyFont="1" applyFill="1" applyBorder="1" applyAlignment="1" applyProtection="1">
      <alignment horizontal="center" vertical="center"/>
      <protection locked="0"/>
    </xf>
    <xf numFmtId="0" fontId="61" fillId="46" borderId="119" xfId="360" applyNumberFormat="1" applyFont="1" applyFill="1" applyBorder="1" applyAlignment="1">
      <alignment horizontal="center" vertical="center"/>
    </xf>
    <xf numFmtId="0" fontId="61" fillId="46" borderId="111" xfId="435" applyFont="1" applyFill="1" applyBorder="1" applyAlignment="1">
      <alignment horizontal="justify" vertical="top" wrapText="1"/>
    </xf>
    <xf numFmtId="0" fontId="86" fillId="45" borderId="116" xfId="434" applyFont="1" applyFill="1" applyBorder="1" applyAlignment="1">
      <alignment horizontal="justify" vertical="center"/>
    </xf>
    <xf numFmtId="0" fontId="61" fillId="45" borderId="115" xfId="0" applyFont="1" applyFill="1" applyBorder="1" applyAlignment="1" applyProtection="1">
      <alignment vertical="center"/>
      <protection locked="0"/>
    </xf>
    <xf numFmtId="0" fontId="61" fillId="45" borderId="114" xfId="0" applyFont="1" applyFill="1" applyBorder="1" applyAlignment="1" applyProtection="1">
      <alignment vertical="center"/>
      <protection locked="0"/>
    </xf>
    <xf numFmtId="0" fontId="61" fillId="45" borderId="120" xfId="0" applyFont="1" applyFill="1" applyBorder="1" applyAlignment="1" applyProtection="1">
      <alignment vertical="center"/>
      <protection locked="0"/>
    </xf>
    <xf numFmtId="0" fontId="102" fillId="46" borderId="111" xfId="435" applyFont="1" applyFill="1" applyBorder="1" applyAlignment="1">
      <alignment horizontal="justify" vertical="center" wrapText="1"/>
    </xf>
    <xf numFmtId="0" fontId="61" fillId="46" borderId="111" xfId="360" applyNumberFormat="1" applyFont="1" applyFill="1" applyBorder="1" applyAlignment="1">
      <alignment horizontal="center" vertical="center"/>
    </xf>
    <xf numFmtId="2" fontId="61" fillId="46" borderId="116" xfId="0" applyNumberFormat="1" applyFont="1" applyFill="1" applyBorder="1" applyAlignment="1" applyProtection="1">
      <alignment horizontal="center" vertical="center"/>
      <protection locked="0"/>
    </xf>
    <xf numFmtId="188" fontId="61" fillId="47" borderId="116" xfId="434" applyNumberFormat="1" applyFont="1" applyFill="1" applyBorder="1" applyAlignment="1">
      <alignment horizontal="center" vertical="center"/>
    </xf>
    <xf numFmtId="188" fontId="61" fillId="47" borderId="107" xfId="434" applyNumberFormat="1" applyFont="1" applyFill="1" applyBorder="1" applyAlignment="1">
      <alignment horizontal="center" vertical="center"/>
    </xf>
    <xf numFmtId="0" fontId="97" fillId="44" borderId="113" xfId="0" applyFont="1" applyFill="1" applyBorder="1" applyAlignment="1" applyProtection="1">
      <alignment horizontal="center" vertical="center"/>
    </xf>
    <xf numFmtId="0" fontId="96" fillId="44" borderId="114" xfId="0" applyFont="1" applyFill="1" applyBorder="1" applyAlignment="1" applyProtection="1">
      <alignment horizontal="center" vertical="center" wrapText="1"/>
    </xf>
    <xf numFmtId="0" fontId="97" fillId="44" borderId="115" xfId="0" applyFont="1" applyFill="1" applyBorder="1" applyAlignment="1" applyProtection="1">
      <alignment horizontal="center" vertical="center"/>
    </xf>
    <xf numFmtId="4" fontId="97" fillId="44" borderId="114" xfId="0" applyNumberFormat="1" applyFont="1" applyFill="1" applyBorder="1" applyAlignment="1" applyProtection="1">
      <alignment horizontal="center" vertical="center"/>
    </xf>
    <xf numFmtId="3" fontId="97" fillId="44" borderId="114" xfId="0" applyNumberFormat="1" applyFont="1" applyFill="1" applyBorder="1" applyAlignment="1" applyProtection="1">
      <alignment horizontal="center" vertical="center" wrapText="1"/>
    </xf>
    <xf numFmtId="193" fontId="96" fillId="44" borderId="120" xfId="432" applyNumberFormat="1" applyFont="1" applyFill="1" applyBorder="1" applyAlignment="1" applyProtection="1">
      <alignment horizontal="center" vertical="center" wrapText="1"/>
    </xf>
    <xf numFmtId="0" fontId="97" fillId="48" borderId="113" xfId="0" applyFont="1" applyFill="1" applyBorder="1" applyAlignment="1" applyProtection="1">
      <alignment horizontal="center" vertical="center"/>
    </xf>
    <xf numFmtId="0" fontId="96" fillId="48" borderId="114" xfId="0" applyFont="1" applyFill="1" applyBorder="1" applyAlignment="1" applyProtection="1">
      <alignment horizontal="center" vertical="center" wrapText="1"/>
    </xf>
    <xf numFmtId="0" fontId="97" fillId="48" borderId="115" xfId="0" applyFont="1" applyFill="1" applyBorder="1" applyAlignment="1" applyProtection="1">
      <alignment horizontal="center" vertical="center"/>
    </xf>
    <xf numFmtId="4" fontId="97" fillId="48" borderId="114" xfId="0" applyNumberFormat="1" applyFont="1" applyFill="1" applyBorder="1" applyAlignment="1" applyProtection="1">
      <alignment horizontal="center" vertical="center"/>
    </xf>
    <xf numFmtId="3" fontId="97" fillId="48" borderId="114" xfId="0" applyNumberFormat="1" applyFont="1" applyFill="1" applyBorder="1" applyAlignment="1" applyProtection="1">
      <alignment horizontal="center" vertical="center" wrapText="1"/>
    </xf>
    <xf numFmtId="3" fontId="97" fillId="48" borderId="120" xfId="0" applyNumberFormat="1" applyFont="1" applyFill="1" applyBorder="1" applyAlignment="1" applyProtection="1">
      <alignment horizontal="center" vertical="center" wrapText="1"/>
    </xf>
    <xf numFmtId="0" fontId="103" fillId="0" borderId="78" xfId="0" applyFont="1" applyFill="1" applyBorder="1" applyAlignment="1">
      <alignment horizontal="center" vertical="center"/>
    </xf>
    <xf numFmtId="0" fontId="103" fillId="49" borderId="78" xfId="0" applyFont="1" applyFill="1" applyBorder="1" applyAlignment="1" applyProtection="1">
      <alignment horizontal="justify" vertical="center" wrapText="1"/>
      <protection locked="0"/>
    </xf>
    <xf numFmtId="0" fontId="60" fillId="49" borderId="78" xfId="0" applyFont="1" applyFill="1" applyBorder="1" applyAlignment="1" applyProtection="1">
      <alignment horizontal="center" vertical="center"/>
      <protection locked="0"/>
    </xf>
    <xf numFmtId="0" fontId="60" fillId="0" borderId="78" xfId="0" applyFont="1" applyFill="1" applyBorder="1" applyAlignment="1">
      <alignment horizontal="center" vertical="center"/>
    </xf>
    <xf numFmtId="199" fontId="60" fillId="46" borderId="78" xfId="90" applyNumberFormat="1" applyFont="1" applyFill="1" applyBorder="1" applyAlignment="1" applyProtection="1">
      <alignment horizontal="center" vertical="center"/>
    </xf>
    <xf numFmtId="0" fontId="103" fillId="0" borderId="78" xfId="0" applyFont="1" applyFill="1" applyBorder="1" applyAlignment="1" applyProtection="1">
      <alignment horizontal="justify" vertical="center" wrapText="1"/>
      <protection locked="0"/>
    </xf>
    <xf numFmtId="0" fontId="60" fillId="0" borderId="78" xfId="0" applyFont="1" applyFill="1" applyBorder="1" applyAlignment="1" applyProtection="1">
      <alignment horizontal="center" vertical="center"/>
      <protection locked="0"/>
    </xf>
    <xf numFmtId="199" fontId="60" fillId="0" borderId="78" xfId="94" applyNumberFormat="1" applyFont="1" applyFill="1" applyBorder="1" applyAlignment="1" applyProtection="1">
      <alignment horizontal="left" vertical="center"/>
    </xf>
    <xf numFmtId="0" fontId="60" fillId="46" borderId="78" xfId="0" applyFont="1" applyFill="1" applyBorder="1" applyAlignment="1">
      <alignment horizontal="center" vertical="center"/>
    </xf>
    <xf numFmtId="0" fontId="60" fillId="46" borderId="78" xfId="0" applyFont="1" applyFill="1" applyBorder="1" applyAlignment="1" applyProtection="1">
      <alignment horizontal="center" vertical="center"/>
      <protection locked="0"/>
    </xf>
    <xf numFmtId="0" fontId="86" fillId="0" borderId="111" xfId="435" applyFont="1" applyFill="1" applyBorder="1" applyAlignment="1">
      <alignment horizontal="justify" vertical="top" wrapText="1"/>
    </xf>
    <xf numFmtId="0" fontId="60" fillId="0" borderId="95" xfId="0" applyFont="1" applyFill="1" applyBorder="1" applyAlignment="1">
      <alignment horizontal="center" vertical="center" wrapText="1"/>
    </xf>
    <xf numFmtId="188" fontId="61" fillId="46" borderId="116" xfId="434" applyNumberFormat="1" applyFont="1" applyFill="1" applyBorder="1" applyAlignment="1">
      <alignment horizontal="center" vertical="center"/>
    </xf>
    <xf numFmtId="188" fontId="61" fillId="46" borderId="121" xfId="0" applyNumberFormat="1" applyFont="1" applyFill="1" applyBorder="1" applyAlignment="1">
      <alignment horizontal="center" vertical="center"/>
    </xf>
    <xf numFmtId="0" fontId="60" fillId="0" borderId="122" xfId="0" applyFont="1" applyFill="1" applyBorder="1" applyAlignment="1">
      <alignment horizontal="center" vertical="center" wrapText="1"/>
    </xf>
    <xf numFmtId="0" fontId="60" fillId="46" borderId="122" xfId="0" applyFont="1" applyFill="1" applyBorder="1" applyAlignment="1">
      <alignment horizontal="center" vertical="center" wrapText="1"/>
    </xf>
    <xf numFmtId="200" fontId="103" fillId="0" borderId="78" xfId="0" applyNumberFormat="1" applyFont="1" applyFill="1" applyBorder="1" applyAlignment="1">
      <alignment horizontal="center" vertical="center"/>
    </xf>
    <xf numFmtId="0" fontId="60" fillId="0" borderId="122" xfId="0" applyFont="1" applyFill="1" applyBorder="1" applyAlignment="1" applyProtection="1">
      <alignment horizontal="center" vertical="center"/>
      <protection locked="0"/>
    </xf>
    <xf numFmtId="3" fontId="60" fillId="0" borderId="78" xfId="0" applyNumberFormat="1" applyFont="1" applyFill="1" applyBorder="1" applyAlignment="1">
      <alignment horizontal="center" vertical="center"/>
    </xf>
    <xf numFmtId="200" fontId="60" fillId="0" borderId="78" xfId="0" applyNumberFormat="1" applyFont="1" applyFill="1" applyBorder="1" applyAlignment="1">
      <alignment horizontal="center" vertical="center"/>
    </xf>
    <xf numFmtId="193" fontId="96" fillId="48" borderId="120" xfId="432" applyNumberFormat="1" applyFont="1" applyFill="1" applyBorder="1" applyAlignment="1" applyProtection="1">
      <alignment horizontal="center" wrapText="1"/>
    </xf>
    <xf numFmtId="49" fontId="105" fillId="50" borderId="38" xfId="1" applyNumberFormat="1" applyFont="1" applyFill="1" applyBorder="1" applyAlignment="1" applyProtection="1">
      <alignment horizontal="center" vertical="center" wrapText="1"/>
      <protection locked="0"/>
    </xf>
    <xf numFmtId="0" fontId="93" fillId="50" borderId="123" xfId="439" applyFont="1" applyFill="1" applyBorder="1" applyAlignment="1">
      <alignment vertical="center" wrapText="1"/>
    </xf>
    <xf numFmtId="0" fontId="93" fillId="50" borderId="114" xfId="439" applyFont="1" applyFill="1" applyBorder="1" applyAlignment="1">
      <alignment vertical="center" wrapText="1"/>
    </xf>
    <xf numFmtId="0" fontId="93" fillId="50" borderId="120" xfId="439" applyFont="1" applyFill="1" applyBorder="1" applyAlignment="1">
      <alignment vertical="center" wrapText="1"/>
    </xf>
    <xf numFmtId="0" fontId="93" fillId="50" borderId="124" xfId="439" applyFont="1" applyFill="1" applyBorder="1" applyAlignment="1">
      <alignment vertical="center" wrapText="1"/>
    </xf>
    <xf numFmtId="0" fontId="97" fillId="50" borderId="125" xfId="0" applyFont="1" applyFill="1" applyBorder="1" applyAlignment="1" applyProtection="1">
      <alignment horizontal="center" vertical="center"/>
    </xf>
    <xf numFmtId="4" fontId="97" fillId="50" borderId="125" xfId="0" applyNumberFormat="1" applyFont="1" applyFill="1" applyBorder="1" applyAlignment="1" applyProtection="1">
      <alignment horizontal="center" vertical="center"/>
    </xf>
    <xf numFmtId="3" fontId="97" fillId="50" borderId="125" xfId="0" applyNumberFormat="1" applyFont="1" applyFill="1" applyBorder="1" applyAlignment="1" applyProtection="1">
      <alignment horizontal="center" vertical="center" wrapText="1"/>
    </xf>
    <xf numFmtId="193" fontId="96" fillId="50" borderId="126" xfId="432" applyNumberFormat="1" applyFont="1" applyFill="1" applyBorder="1" applyAlignment="1" applyProtection="1">
      <alignment horizontal="center" wrapText="1"/>
    </xf>
    <xf numFmtId="0" fontId="94" fillId="52" borderId="103" xfId="0" applyFont="1" applyFill="1" applyBorder="1" applyAlignment="1" applyProtection="1">
      <alignment horizontal="center" vertical="center"/>
    </xf>
    <xf numFmtId="0" fontId="94" fillId="52" borderId="104" xfId="0" applyFont="1" applyFill="1" applyBorder="1" applyAlignment="1" applyProtection="1">
      <alignment horizontal="center" vertical="center"/>
    </xf>
    <xf numFmtId="4" fontId="94" fillId="52" borderId="105" xfId="0" applyNumberFormat="1" applyFont="1" applyFill="1" applyBorder="1" applyAlignment="1" applyProtection="1">
      <alignment horizontal="center" vertical="center"/>
    </xf>
    <xf numFmtId="3" fontId="94" fillId="52" borderId="104"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protection hidden="1"/>
    </xf>
    <xf numFmtId="0" fontId="50" fillId="37" borderId="68" xfId="0" applyFont="1" applyFill="1" applyBorder="1" applyAlignment="1" applyProtection="1">
      <alignment horizontal="center" vertical="center" wrapText="1"/>
      <protection hidden="1"/>
    </xf>
    <xf numFmtId="0" fontId="50" fillId="37" borderId="68" xfId="2" applyFont="1" applyFill="1" applyBorder="1" applyAlignment="1" applyProtection="1">
      <alignment horizontal="center" vertical="center" wrapText="1"/>
      <protection hidden="1"/>
    </xf>
    <xf numFmtId="0" fontId="50" fillId="41" borderId="68" xfId="0" applyFont="1" applyFill="1" applyBorder="1" applyAlignment="1" applyProtection="1">
      <alignment horizontal="center" vertical="center" wrapText="1"/>
      <protection hidden="1"/>
    </xf>
    <xf numFmtId="0" fontId="16" fillId="0" borderId="0" xfId="0" applyFont="1" applyFill="1" applyProtection="1">
      <protection hidden="1"/>
    </xf>
    <xf numFmtId="0" fontId="16" fillId="0" borderId="0" xfId="0" applyFont="1" applyProtection="1">
      <protection hidden="1"/>
    </xf>
    <xf numFmtId="3" fontId="14" fillId="37" borderId="22" xfId="3" applyNumberFormat="1" applyFont="1" applyFill="1" applyBorder="1" applyAlignment="1" applyProtection="1">
      <alignment horizontal="center" vertical="center" wrapText="1"/>
      <protection hidden="1"/>
    </xf>
    <xf numFmtId="3" fontId="14" fillId="37" borderId="22" xfId="2" applyNumberFormat="1" applyFont="1" applyFill="1" applyBorder="1" applyAlignment="1" applyProtection="1">
      <alignment horizontal="center" vertical="center"/>
      <protection hidden="1"/>
    </xf>
    <xf numFmtId="3" fontId="14" fillId="37" borderId="78" xfId="3" applyNumberFormat="1" applyFont="1" applyFill="1" applyBorder="1" applyAlignment="1" applyProtection="1">
      <alignment horizontal="center" vertical="center" wrapText="1"/>
      <protection hidden="1"/>
    </xf>
    <xf numFmtId="3" fontId="14" fillId="37" borderId="78" xfId="2" applyNumberFormat="1" applyFont="1" applyFill="1" applyBorder="1" applyAlignment="1" applyProtection="1">
      <alignment horizontal="center" vertical="center"/>
      <protection hidden="1"/>
    </xf>
    <xf numFmtId="3" fontId="14" fillId="0" borderId="22" xfId="2" applyNumberFormat="1" applyFont="1" applyFill="1" applyBorder="1" applyAlignment="1" applyProtection="1">
      <alignment horizontal="center" vertical="center"/>
      <protection hidden="1"/>
    </xf>
    <xf numFmtId="0" fontId="14" fillId="0" borderId="0" xfId="0" applyFont="1" applyAlignment="1" applyProtection="1">
      <alignment vertical="center"/>
      <protection hidden="1"/>
    </xf>
    <xf numFmtId="0" fontId="57" fillId="0" borderId="22" xfId="0" applyFont="1" applyFill="1" applyBorder="1" applyAlignment="1" applyProtection="1">
      <alignment vertical="center"/>
    </xf>
    <xf numFmtId="0" fontId="57" fillId="0" borderId="68" xfId="0" applyFont="1" applyFill="1" applyBorder="1" applyAlignment="1" applyProtection="1">
      <alignment vertical="center"/>
    </xf>
    <xf numFmtId="0" fontId="18" fillId="30" borderId="3" xfId="350" applyFont="1" applyFill="1" applyBorder="1" applyAlignment="1" applyProtection="1">
      <alignment horizontal="center" vertical="center" wrapText="1"/>
    </xf>
    <xf numFmtId="0" fontId="18" fillId="30" borderId="78" xfId="350" applyFont="1" applyFill="1" applyBorder="1" applyAlignment="1" applyProtection="1">
      <alignment vertical="center" wrapText="1"/>
    </xf>
    <xf numFmtId="0" fontId="80" fillId="30" borderId="22" xfId="350" applyFont="1" applyFill="1" applyBorder="1" applyAlignment="1" applyProtection="1">
      <alignment horizontal="center" vertical="center" wrapText="1"/>
    </xf>
    <xf numFmtId="0" fontId="80" fillId="30" borderId="78" xfId="350" applyFont="1" applyFill="1" applyBorder="1" applyAlignment="1" applyProtection="1">
      <alignment horizontal="center" vertical="center" wrapText="1"/>
    </xf>
    <xf numFmtId="0" fontId="80" fillId="32" borderId="22" xfId="350" applyFont="1" applyFill="1" applyBorder="1" applyAlignment="1" applyProtection="1">
      <alignment horizontal="center" vertical="center" wrapText="1"/>
    </xf>
    <xf numFmtId="0" fontId="17" fillId="32" borderId="22" xfId="350" applyFont="1" applyFill="1" applyBorder="1" applyAlignment="1" applyProtection="1">
      <alignment horizontal="justify" vertical="center" wrapText="1"/>
    </xf>
    <xf numFmtId="0" fontId="17" fillId="32" borderId="68" xfId="350" applyFont="1" applyFill="1" applyBorder="1" applyAlignment="1" applyProtection="1">
      <alignment horizontal="justify" vertical="center" wrapText="1"/>
    </xf>
    <xf numFmtId="0" fontId="1" fillId="0" borderId="78" xfId="419" applyFont="1" applyFill="1" applyBorder="1" applyAlignment="1" applyProtection="1">
      <alignment horizontal="justify" vertical="center" wrapText="1"/>
    </xf>
    <xf numFmtId="0" fontId="18" fillId="32" borderId="68" xfId="350" applyFont="1" applyFill="1" applyBorder="1" applyAlignment="1" applyProtection="1">
      <alignment horizontal="right" vertical="center" wrapText="1"/>
    </xf>
    <xf numFmtId="0" fontId="80" fillId="0" borderId="22" xfId="350" applyFont="1" applyFill="1" applyBorder="1" applyAlignment="1" applyProtection="1">
      <alignment horizontal="center" vertical="center" wrapText="1"/>
    </xf>
    <xf numFmtId="0" fontId="17" fillId="35" borderId="68" xfId="350" applyFont="1" applyFill="1" applyBorder="1" applyAlignment="1" applyProtection="1">
      <alignment horizontal="justify" vertical="center" wrapText="1"/>
    </xf>
    <xf numFmtId="0" fontId="17" fillId="0" borderId="78" xfId="350" applyFont="1" applyFill="1" applyBorder="1" applyAlignment="1" applyProtection="1">
      <alignment horizontal="justify" vertical="center" wrapText="1"/>
    </xf>
    <xf numFmtId="0" fontId="17" fillId="0" borderId="22" xfId="350" applyFont="1" applyFill="1" applyBorder="1" applyAlignment="1" applyProtection="1">
      <alignment horizontal="justify" vertical="center" wrapText="1"/>
    </xf>
    <xf numFmtId="0" fontId="17" fillId="0" borderId="68" xfId="350" applyFont="1" applyFill="1" applyBorder="1" applyAlignment="1" applyProtection="1">
      <alignment horizontal="justify" vertical="center" wrapText="1"/>
    </xf>
    <xf numFmtId="0" fontId="17" fillId="35" borderId="22" xfId="0" applyFont="1" applyFill="1" applyBorder="1" applyAlignment="1" applyProtection="1">
      <alignment horizontal="justify" vertical="center" wrapText="1"/>
    </xf>
    <xf numFmtId="0" fontId="89" fillId="0" borderId="78" xfId="350" applyFont="1" applyFill="1" applyBorder="1" applyAlignment="1" applyProtection="1">
      <alignment horizontal="center" vertical="center" wrapText="1"/>
    </xf>
    <xf numFmtId="0" fontId="89" fillId="0" borderId="22" xfId="350" applyFont="1" applyFill="1" applyBorder="1" applyAlignment="1" applyProtection="1">
      <alignment horizontal="center" vertical="center" wrapText="1"/>
    </xf>
    <xf numFmtId="0" fontId="17" fillId="35" borderId="68" xfId="0" applyFont="1" applyFill="1" applyBorder="1" applyAlignment="1" applyProtection="1">
      <alignment horizontal="justify" vertical="center" wrapText="1"/>
    </xf>
    <xf numFmtId="0" fontId="89" fillId="0" borderId="68" xfId="350" applyFont="1" applyFill="1" applyBorder="1" applyAlignment="1" applyProtection="1">
      <alignment horizontal="center" vertical="center" wrapText="1"/>
    </xf>
    <xf numFmtId="176" fontId="15" fillId="37" borderId="22" xfId="3" applyNumberFormat="1" applyFont="1" applyFill="1" applyBorder="1" applyAlignment="1" applyProtection="1">
      <alignment horizontal="center" vertical="center" wrapText="1"/>
    </xf>
    <xf numFmtId="9" fontId="45" fillId="39" borderId="68" xfId="2" applyNumberFormat="1" applyFont="1" applyFill="1" applyBorder="1" applyAlignment="1" applyProtection="1">
      <alignment horizontal="center" vertical="center" wrapText="1"/>
    </xf>
    <xf numFmtId="9" fontId="57" fillId="37" borderId="22" xfId="2" applyNumberFormat="1" applyFont="1" applyFill="1" applyBorder="1" applyAlignment="1" applyProtection="1">
      <alignment horizontal="center" vertical="center" wrapText="1"/>
    </xf>
    <xf numFmtId="165" fontId="57" fillId="37" borderId="0" xfId="1" applyFont="1" applyFill="1" applyAlignment="1" applyProtection="1">
      <alignment vertical="center"/>
    </xf>
    <xf numFmtId="4" fontId="14" fillId="37" borderId="22" xfId="3" applyNumberFormat="1" applyFont="1" applyFill="1" applyBorder="1" applyAlignment="1" applyProtection="1">
      <alignment horizontal="center" vertical="center" wrapText="1"/>
    </xf>
    <xf numFmtId="4" fontId="14" fillId="37" borderId="22" xfId="2" applyNumberFormat="1" applyFont="1" applyFill="1" applyBorder="1" applyAlignment="1" applyProtection="1">
      <alignment horizontal="center" vertical="center"/>
    </xf>
    <xf numFmtId="3" fontId="14" fillId="37" borderId="22" xfId="3" applyNumberFormat="1" applyFont="1" applyFill="1" applyBorder="1" applyAlignment="1" applyProtection="1">
      <alignment horizontal="center" vertical="center" wrapText="1"/>
    </xf>
    <xf numFmtId="3" fontId="14" fillId="37" borderId="22" xfId="2" applyNumberFormat="1" applyFont="1" applyFill="1" applyBorder="1" applyAlignment="1" applyProtection="1">
      <alignment horizontal="center" vertical="center"/>
    </xf>
    <xf numFmtId="188" fontId="62" fillId="28" borderId="76" xfId="0" applyNumberFormat="1" applyFont="1" applyFill="1" applyBorder="1" applyAlignment="1" applyProtection="1">
      <alignment horizontal="center"/>
    </xf>
    <xf numFmtId="9" fontId="94" fillId="54" borderId="176" xfId="0" applyNumberFormat="1" applyFont="1" applyFill="1" applyBorder="1" applyAlignment="1" applyProtection="1">
      <alignment vertical="center"/>
    </xf>
    <xf numFmtId="9" fontId="62" fillId="28" borderId="90" xfId="343" applyFont="1" applyFill="1" applyBorder="1" applyAlignment="1" applyProtection="1">
      <alignment vertical="center"/>
    </xf>
    <xf numFmtId="188" fontId="62" fillId="28" borderId="91" xfId="0" applyNumberFormat="1" applyFont="1" applyFill="1" applyBorder="1" applyAlignment="1" applyProtection="1">
      <alignment horizontal="center"/>
    </xf>
    <xf numFmtId="0" fontId="18" fillId="30" borderId="0" xfId="0" applyFont="1" applyFill="1" applyProtection="1"/>
    <xf numFmtId="0" fontId="51" fillId="0" borderId="1" xfId="344" applyFont="1" applyFill="1" applyBorder="1" applyAlignment="1" applyProtection="1">
      <alignment horizontal="center" vertical="center" wrapText="1"/>
    </xf>
    <xf numFmtId="0" fontId="90" fillId="37" borderId="22" xfId="0" applyFont="1" applyFill="1" applyBorder="1" applyAlignment="1" applyProtection="1">
      <alignment horizontal="center" vertical="center"/>
    </xf>
    <xf numFmtId="0" fontId="63" fillId="37" borderId="68" xfId="0" applyFont="1" applyFill="1" applyBorder="1" applyAlignment="1" applyProtection="1">
      <alignment horizontal="left" vertical="center" wrapText="1"/>
    </xf>
    <xf numFmtId="0" fontId="63" fillId="37" borderId="68" xfId="0" applyFont="1" applyFill="1" applyBorder="1" applyAlignment="1" applyProtection="1">
      <alignment horizontal="center" vertical="center" wrapText="1"/>
    </xf>
    <xf numFmtId="0" fontId="45" fillId="37" borderId="22" xfId="0" applyFont="1" applyFill="1" applyBorder="1" applyAlignment="1" applyProtection="1">
      <alignment horizontal="center" vertical="center"/>
    </xf>
    <xf numFmtId="197" fontId="95" fillId="37" borderId="63" xfId="437" applyNumberFormat="1" applyFont="1" applyFill="1" applyBorder="1" applyAlignment="1" applyProtection="1">
      <alignment horizontal="center" vertical="center"/>
    </xf>
    <xf numFmtId="14" fontId="56" fillId="37" borderId="63" xfId="436" applyNumberFormat="1" applyFont="1" applyFill="1" applyBorder="1" applyAlignment="1" applyProtection="1">
      <alignment horizontal="center" vertical="center" wrapText="1"/>
    </xf>
    <xf numFmtId="0" fontId="56" fillId="37" borderId="63" xfId="436" applyFont="1" applyFill="1" applyBorder="1" applyAlignment="1" applyProtection="1">
      <alignment horizontal="center" vertical="center"/>
    </xf>
    <xf numFmtId="6" fontId="56" fillId="37" borderId="63" xfId="436" applyNumberFormat="1" applyFont="1" applyFill="1" applyBorder="1" applyAlignment="1" applyProtection="1">
      <alignment horizontal="center" vertical="center" wrapText="1"/>
    </xf>
    <xf numFmtId="10" fontId="56" fillId="37" borderId="63" xfId="343" applyNumberFormat="1" applyFont="1" applyFill="1" applyBorder="1" applyAlignment="1" applyProtection="1">
      <alignment horizontal="center" vertical="center" wrapText="1"/>
    </xf>
    <xf numFmtId="0" fontId="56" fillId="37" borderId="78" xfId="437" applyNumberFormat="1" applyFont="1" applyFill="1" applyBorder="1" applyAlignment="1" applyProtection="1">
      <alignment horizontal="center" vertical="center" wrapText="1"/>
    </xf>
    <xf numFmtId="0" fontId="91" fillId="0" borderId="78" xfId="350" applyFont="1" applyFill="1" applyBorder="1" applyAlignment="1" applyProtection="1">
      <alignment vertical="center" wrapText="1"/>
    </xf>
    <xf numFmtId="0" fontId="1" fillId="0" borderId="78" xfId="419" applyFont="1" applyFill="1" applyBorder="1" applyAlignment="1" applyProtection="1">
      <alignment horizontal="center" vertical="center" wrapText="1"/>
    </xf>
    <xf numFmtId="0" fontId="17" fillId="0" borderId="78" xfId="350" applyFont="1" applyFill="1" applyBorder="1" applyAlignment="1" applyProtection="1">
      <alignment horizontal="center" vertical="center" wrapText="1"/>
    </xf>
    <xf numFmtId="0" fontId="17" fillId="35" borderId="78" xfId="0" applyFont="1" applyFill="1" applyBorder="1" applyAlignment="1" applyProtection="1">
      <alignment horizontal="justify" vertical="center" wrapText="1"/>
    </xf>
    <xf numFmtId="188" fontId="62" fillId="28" borderId="188" xfId="0" applyNumberFormat="1" applyFont="1" applyFill="1" applyBorder="1" applyAlignment="1" applyProtection="1">
      <alignment horizontal="center"/>
    </xf>
    <xf numFmtId="188" fontId="62" fillId="28" borderId="0" xfId="0" applyNumberFormat="1" applyFont="1" applyFill="1" applyBorder="1" applyAlignment="1" applyProtection="1">
      <alignment horizontal="center"/>
    </xf>
    <xf numFmtId="190" fontId="0" fillId="37" borderId="78" xfId="1" applyNumberFormat="1" applyFont="1" applyFill="1" applyBorder="1" applyAlignment="1" applyProtection="1">
      <alignment horizontal="center" vertical="center"/>
      <protection hidden="1"/>
    </xf>
    <xf numFmtId="182" fontId="0" fillId="0" borderId="78" xfId="0" applyNumberFormat="1" applyBorder="1" applyAlignment="1" applyProtection="1">
      <alignment horizontal="center" vertical="center"/>
      <protection hidden="1"/>
    </xf>
    <xf numFmtId="202" fontId="14" fillId="0" borderId="22" xfId="357" applyNumberFormat="1" applyFont="1" applyFill="1" applyBorder="1" applyAlignment="1" applyProtection="1">
      <alignment horizontal="center" vertical="center"/>
      <protection hidden="1"/>
    </xf>
    <xf numFmtId="0" fontId="108" fillId="55" borderId="78" xfId="0" applyFont="1" applyFill="1" applyBorder="1" applyAlignment="1">
      <alignment horizontal="center" vertical="center" wrapText="1"/>
    </xf>
    <xf numFmtId="0" fontId="112" fillId="0" borderId="0" xfId="2" applyFont="1" applyFill="1" applyBorder="1" applyAlignment="1" applyProtection="1">
      <alignment vertical="center" wrapText="1"/>
      <protection hidden="1"/>
    </xf>
    <xf numFmtId="166" fontId="79" fillId="0" borderId="0" xfId="3" applyFont="1" applyFill="1" applyBorder="1" applyAlignment="1" applyProtection="1">
      <alignment vertical="center" wrapText="1"/>
      <protection hidden="1"/>
    </xf>
    <xf numFmtId="0" fontId="113" fillId="0" borderId="0" xfId="2" applyFont="1" applyFill="1" applyAlignment="1" applyProtection="1">
      <alignment vertical="center" wrapText="1"/>
      <protection hidden="1"/>
    </xf>
    <xf numFmtId="182" fontId="0" fillId="0" borderId="0" xfId="0" applyNumberFormat="1" applyProtection="1">
      <protection hidden="1"/>
    </xf>
    <xf numFmtId="0" fontId="18" fillId="0" borderId="78" xfId="350" applyFont="1" applyFill="1" applyBorder="1" applyAlignment="1" applyProtection="1">
      <alignment horizontal="center" vertical="center" wrapText="1"/>
    </xf>
    <xf numFmtId="0" fontId="63" fillId="37" borderId="22" xfId="0" applyFont="1" applyFill="1" applyBorder="1" applyAlignment="1" applyProtection="1">
      <alignment horizontal="center" vertical="center"/>
    </xf>
    <xf numFmtId="0" fontId="45" fillId="29" borderId="78" xfId="351" applyFont="1" applyFill="1" applyBorder="1" applyAlignment="1" applyProtection="1">
      <alignment horizontal="center" vertical="center"/>
      <protection hidden="1"/>
    </xf>
    <xf numFmtId="0" fontId="45" fillId="29" borderId="78" xfId="351" applyFont="1" applyFill="1" applyBorder="1" applyAlignment="1" applyProtection="1">
      <alignment horizontal="center" vertical="center" wrapText="1"/>
      <protection hidden="1"/>
    </xf>
    <xf numFmtId="0" fontId="57" fillId="0" borderId="78" xfId="351" applyNumberFormat="1" applyFont="1" applyBorder="1" applyAlignment="1" applyProtection="1">
      <alignment horizontal="center" vertical="center"/>
      <protection hidden="1"/>
    </xf>
    <xf numFmtId="22" fontId="57" fillId="0" borderId="78" xfId="0" applyNumberFormat="1" applyFont="1" applyBorder="1" applyAlignment="1">
      <alignment horizontal="right" vertical="center" wrapText="1"/>
    </xf>
    <xf numFmtId="0" fontId="57" fillId="31" borderId="78" xfId="0" applyFont="1" applyFill="1" applyBorder="1" applyAlignment="1" applyProtection="1">
      <alignment horizontal="center" vertical="center" wrapText="1"/>
    </xf>
    <xf numFmtId="0" fontId="57" fillId="0" borderId="78" xfId="351" applyFont="1" applyBorder="1" applyAlignment="1" applyProtection="1">
      <alignment horizontal="center" vertical="center" wrapText="1"/>
      <protection hidden="1"/>
    </xf>
    <xf numFmtId="1" fontId="57" fillId="0" borderId="78" xfId="0" applyNumberFormat="1" applyFont="1" applyBorder="1" applyAlignment="1">
      <alignment horizontal="center" vertical="center" wrapText="1"/>
    </xf>
    <xf numFmtId="41" fontId="57" fillId="31" borderId="78" xfId="441" applyFont="1" applyFill="1" applyBorder="1" applyAlignment="1" applyProtection="1">
      <alignment horizontal="left" vertical="center" wrapText="1"/>
    </xf>
    <xf numFmtId="0" fontId="57" fillId="31" borderId="78" xfId="351" applyFont="1" applyFill="1" applyBorder="1" applyAlignment="1" applyProtection="1">
      <alignment horizontal="left" vertical="center" wrapText="1"/>
    </xf>
    <xf numFmtId="41" fontId="57" fillId="31" borderId="78" xfId="441" applyFont="1" applyFill="1" applyBorder="1" applyAlignment="1" applyProtection="1">
      <alignment horizontal="left" vertical="center" wrapText="1"/>
      <protection hidden="1"/>
    </xf>
    <xf numFmtId="0" fontId="57" fillId="31" borderId="78" xfId="351" applyFont="1" applyFill="1" applyBorder="1" applyAlignment="1" applyProtection="1">
      <alignment horizontal="left" vertical="center" wrapText="1"/>
      <protection hidden="1"/>
    </xf>
    <xf numFmtId="3" fontId="57" fillId="31" borderId="78" xfId="351" applyNumberFormat="1" applyFont="1" applyFill="1" applyBorder="1" applyAlignment="1" applyProtection="1">
      <alignment horizontal="center" vertical="center" wrapText="1"/>
      <protection hidden="1"/>
    </xf>
    <xf numFmtId="0" fontId="57" fillId="31" borderId="78" xfId="351" applyFont="1" applyFill="1" applyBorder="1" applyAlignment="1" applyProtection="1">
      <alignment horizontal="center" vertical="center" wrapText="1"/>
      <protection hidden="1"/>
    </xf>
    <xf numFmtId="0" fontId="80" fillId="31" borderId="0" xfId="350" applyFont="1" applyFill="1" applyAlignment="1" applyProtection="1">
      <alignment vertical="center" wrapText="1"/>
    </xf>
    <xf numFmtId="0" fontId="18" fillId="32" borderId="22" xfId="350" applyFont="1" applyFill="1" applyBorder="1" applyAlignment="1" applyProtection="1">
      <alignment vertical="center" wrapText="1"/>
    </xf>
    <xf numFmtId="0" fontId="83" fillId="0" borderId="22" xfId="350" applyFont="1" applyFill="1" applyBorder="1" applyAlignment="1" applyProtection="1">
      <alignment horizontal="left" vertical="center" wrapText="1"/>
    </xf>
    <xf numFmtId="0" fontId="80" fillId="35" borderId="22" xfId="350" applyFont="1" applyFill="1" applyBorder="1" applyAlignment="1" applyProtection="1">
      <alignment horizontal="center" vertical="center" wrapText="1"/>
    </xf>
    <xf numFmtId="0" fontId="18" fillId="35" borderId="22" xfId="350" applyFont="1" applyFill="1" applyBorder="1" applyAlignment="1" applyProtection="1">
      <alignment vertical="center" wrapText="1"/>
    </xf>
    <xf numFmtId="0" fontId="17" fillId="0" borderId="22" xfId="350" applyFont="1" applyFill="1" applyBorder="1" applyAlignment="1" applyProtection="1">
      <alignment horizontal="center" vertical="center" wrapText="1"/>
    </xf>
    <xf numFmtId="0" fontId="80" fillId="35" borderId="22" xfId="350" applyFont="1" applyFill="1" applyBorder="1" applyAlignment="1" applyProtection="1">
      <alignment horizontal="right" vertical="center" wrapText="1"/>
    </xf>
    <xf numFmtId="0" fontId="83" fillId="0" borderId="78" xfId="419" applyFont="1" applyFill="1" applyBorder="1" applyAlignment="1" applyProtection="1">
      <alignment horizontal="center" vertical="center" wrapText="1"/>
    </xf>
    <xf numFmtId="0" fontId="83" fillId="0" borderId="22" xfId="419" applyFont="1" applyFill="1" applyBorder="1" applyAlignment="1" applyProtection="1">
      <alignment horizontal="center" vertical="center" wrapText="1"/>
    </xf>
    <xf numFmtId="0" fontId="80" fillId="0" borderId="0" xfId="350" applyFont="1" applyFill="1" applyAlignment="1" applyProtection="1">
      <alignment vertical="center" wrapText="1"/>
    </xf>
    <xf numFmtId="0" fontId="1" fillId="31" borderId="0" xfId="350" applyFont="1" applyFill="1" applyAlignment="1" applyProtection="1">
      <alignment vertical="center" wrapText="1"/>
    </xf>
    <xf numFmtId="0" fontId="1" fillId="0" borderId="0" xfId="350" applyFont="1" applyFill="1" applyAlignment="1" applyProtection="1">
      <alignment vertical="center" wrapText="1"/>
    </xf>
    <xf numFmtId="0" fontId="1" fillId="33" borderId="22" xfId="350" applyFont="1" applyFill="1" applyBorder="1" applyAlignment="1" applyProtection="1">
      <alignment horizontal="center" vertical="center" wrapText="1"/>
    </xf>
    <xf numFmtId="0" fontId="1" fillId="30" borderId="22" xfId="350" applyFont="1" applyFill="1" applyBorder="1" applyAlignment="1" applyProtection="1">
      <alignment horizontal="center" vertical="center" wrapText="1"/>
    </xf>
    <xf numFmtId="0" fontId="1" fillId="32" borderId="22" xfId="350" applyFont="1" applyFill="1" applyBorder="1" applyAlignment="1" applyProtection="1">
      <alignment vertical="center" wrapText="1"/>
    </xf>
    <xf numFmtId="0" fontId="1" fillId="32" borderId="78" xfId="350" applyFont="1" applyFill="1" applyBorder="1" applyAlignment="1" applyProtection="1">
      <alignment vertical="center" wrapText="1"/>
    </xf>
    <xf numFmtId="0" fontId="1" fillId="32" borderId="22" xfId="350" applyFont="1" applyFill="1" applyBorder="1" applyAlignment="1" applyProtection="1">
      <alignment horizontal="center" vertical="center" wrapText="1"/>
    </xf>
    <xf numFmtId="0" fontId="1" fillId="0" borderId="22" xfId="419" applyFont="1" applyFill="1" applyBorder="1" applyAlignment="1" applyProtection="1">
      <alignment horizontal="justify" vertical="center" wrapText="1"/>
    </xf>
    <xf numFmtId="0" fontId="1" fillId="0" borderId="68" xfId="419" applyFont="1" applyFill="1" applyBorder="1" applyAlignment="1" applyProtection="1">
      <alignment horizontal="justify" vertical="center" wrapText="1"/>
    </xf>
    <xf numFmtId="0" fontId="116" fillId="0" borderId="78" xfId="0" applyFont="1" applyFill="1" applyBorder="1" applyAlignment="1">
      <alignment horizontal="center" vertical="center" wrapText="1"/>
    </xf>
    <xf numFmtId="0" fontId="117" fillId="0" borderId="78" xfId="419" applyFont="1" applyFill="1" applyBorder="1" applyAlignment="1" applyProtection="1">
      <alignment horizontal="right" vertical="center" wrapText="1"/>
    </xf>
    <xf numFmtId="0" fontId="118" fillId="0" borderId="78" xfId="350" applyFont="1" applyFill="1" applyBorder="1" applyAlignment="1" applyProtection="1">
      <alignment horizontal="right" vertical="center" wrapText="1"/>
    </xf>
    <xf numFmtId="1" fontId="116" fillId="0" borderId="78" xfId="0" applyNumberFormat="1" applyFont="1" applyBorder="1" applyAlignment="1" applyProtection="1">
      <alignment horizontal="right" vertical="center" wrapText="1"/>
    </xf>
    <xf numFmtId="8" fontId="117" fillId="0" borderId="78" xfId="419" applyNumberFormat="1" applyFont="1" applyFill="1" applyBorder="1" applyAlignment="1" applyProtection="1">
      <alignment horizontal="right" vertical="center" wrapText="1"/>
    </xf>
    <xf numFmtId="6" fontId="117" fillId="0" borderId="78" xfId="350" applyNumberFormat="1" applyFont="1" applyFill="1" applyBorder="1" applyAlignment="1" applyProtection="1">
      <alignment horizontal="right" vertical="center" wrapText="1"/>
    </xf>
    <xf numFmtId="0" fontId="117" fillId="0" borderId="78" xfId="419" applyFont="1" applyFill="1" applyBorder="1" applyAlignment="1" applyProtection="1">
      <alignment horizontal="justify" vertical="center" wrapText="1"/>
    </xf>
    <xf numFmtId="0" fontId="1" fillId="32" borderId="27" xfId="350" applyFont="1" applyFill="1" applyBorder="1" applyAlignment="1" applyProtection="1">
      <alignment horizontal="center" vertical="center" wrapText="1"/>
    </xf>
    <xf numFmtId="0" fontId="80" fillId="0" borderId="78" xfId="344" applyFont="1" applyFill="1" applyBorder="1" applyAlignment="1" applyProtection="1">
      <alignment horizontal="center" vertical="center" wrapText="1"/>
    </xf>
    <xf numFmtId="0" fontId="80" fillId="0" borderId="1" xfId="344" applyFont="1" applyFill="1" applyBorder="1" applyAlignment="1" applyProtection="1">
      <alignment horizontal="center" vertical="center" wrapText="1"/>
    </xf>
    <xf numFmtId="0" fontId="1" fillId="0" borderId="22" xfId="350" applyFont="1" applyFill="1" applyBorder="1" applyAlignment="1" applyProtection="1">
      <alignment horizontal="left" vertical="center" wrapText="1"/>
    </xf>
    <xf numFmtId="0" fontId="1" fillId="0" borderId="0" xfId="419" applyFont="1" applyFill="1" applyAlignment="1" applyProtection="1">
      <alignment horizontal="justify" vertical="center" wrapText="1"/>
    </xf>
    <xf numFmtId="0" fontId="1" fillId="0" borderId="0" xfId="350" applyFont="1" applyFill="1" applyBorder="1" applyAlignment="1" applyProtection="1">
      <alignment vertical="center" wrapText="1"/>
    </xf>
    <xf numFmtId="0" fontId="1" fillId="35" borderId="22" xfId="350" applyFont="1" applyFill="1" applyBorder="1" applyAlignment="1" applyProtection="1">
      <alignment horizontal="justify" vertical="center" wrapText="1"/>
    </xf>
    <xf numFmtId="0" fontId="1" fillId="35" borderId="78" xfId="350" applyFont="1" applyFill="1" applyBorder="1" applyAlignment="1" applyProtection="1">
      <alignment horizontal="justify" vertical="center" wrapText="1"/>
    </xf>
    <xf numFmtId="0" fontId="1" fillId="35" borderId="22" xfId="350" applyFont="1" applyFill="1" applyBorder="1" applyAlignment="1" applyProtection="1">
      <alignment horizontal="center" vertical="center" wrapText="1"/>
    </xf>
    <xf numFmtId="0" fontId="1" fillId="35" borderId="68" xfId="350" applyFont="1" applyFill="1" applyBorder="1" applyAlignment="1" applyProtection="1">
      <alignment horizontal="center" vertical="center" wrapText="1"/>
    </xf>
    <xf numFmtId="0" fontId="1" fillId="0" borderId="78" xfId="350" applyFont="1" applyFill="1" applyBorder="1" applyAlignment="1" applyProtection="1">
      <alignment horizontal="justify" vertical="center" wrapText="1"/>
    </xf>
    <xf numFmtId="0" fontId="1" fillId="0" borderId="22" xfId="350" applyFont="1" applyFill="1" applyBorder="1" applyAlignment="1" applyProtection="1">
      <alignment horizontal="justify" vertical="center" wrapText="1"/>
    </xf>
    <xf numFmtId="0" fontId="1" fillId="0" borderId="78" xfId="415" applyFont="1" applyBorder="1" applyAlignment="1" applyProtection="1">
      <alignment horizontal="justify" vertical="center" wrapText="1"/>
    </xf>
    <xf numFmtId="0" fontId="1" fillId="0" borderId="22" xfId="415" applyFont="1" applyBorder="1" applyAlignment="1" applyProtection="1">
      <alignment horizontal="justify" vertical="center" wrapText="1"/>
    </xf>
    <xf numFmtId="0" fontId="1" fillId="35" borderId="179" xfId="350" applyFont="1" applyFill="1" applyBorder="1" applyAlignment="1" applyProtection="1">
      <alignment horizontal="center" vertical="center" wrapText="1"/>
    </xf>
    <xf numFmtId="0" fontId="116" fillId="0" borderId="78" xfId="350" applyFont="1" applyFill="1" applyBorder="1" applyAlignment="1" applyProtection="1">
      <alignment horizontal="center" vertical="center" wrapText="1"/>
    </xf>
    <xf numFmtId="0" fontId="118" fillId="0" borderId="78" xfId="350" applyFont="1" applyFill="1" applyBorder="1" applyAlignment="1" applyProtection="1">
      <alignment horizontal="center" vertical="center" wrapText="1"/>
    </xf>
    <xf numFmtId="0" fontId="117" fillId="0" borderId="78" xfId="350" applyFont="1" applyFill="1" applyBorder="1" applyAlignment="1" applyProtection="1">
      <alignment horizontal="center" vertical="center" wrapText="1"/>
    </xf>
    <xf numFmtId="0" fontId="117" fillId="0" borderId="78" xfId="350" applyFont="1" applyBorder="1" applyAlignment="1" applyProtection="1">
      <alignment horizontal="right" vertical="center" wrapText="1"/>
    </xf>
    <xf numFmtId="0" fontId="118" fillId="0" borderId="78" xfId="350" applyFont="1" applyFill="1" applyBorder="1" applyAlignment="1" applyProtection="1">
      <alignment horizontal="right" wrapText="1"/>
    </xf>
    <xf numFmtId="0" fontId="117" fillId="0" borderId="78" xfId="350" applyFont="1" applyFill="1" applyBorder="1" applyAlignment="1" applyProtection="1">
      <alignment horizontal="right" vertical="center" wrapText="1"/>
    </xf>
    <xf numFmtId="168" fontId="118" fillId="0" borderId="78" xfId="440" applyNumberFormat="1" applyFont="1" applyFill="1" applyBorder="1" applyAlignment="1" applyProtection="1">
      <alignment horizontal="right" vertical="center" wrapText="1"/>
    </xf>
    <xf numFmtId="195" fontId="117" fillId="0" borderId="78" xfId="350" applyNumberFormat="1" applyFont="1" applyFill="1" applyBorder="1" applyAlignment="1" applyProtection="1">
      <alignment horizontal="right" vertical="center" wrapText="1"/>
    </xf>
    <xf numFmtId="168" fontId="118" fillId="0" borderId="78" xfId="440" applyNumberFormat="1" applyFont="1" applyFill="1" applyBorder="1" applyAlignment="1" applyProtection="1">
      <alignment horizontal="right" wrapText="1"/>
    </xf>
    <xf numFmtId="195" fontId="118" fillId="0" borderId="78" xfId="350" applyNumberFormat="1" applyFont="1" applyFill="1" applyBorder="1" applyAlignment="1" applyProtection="1">
      <alignment horizontal="right" vertical="center" wrapText="1"/>
    </xf>
    <xf numFmtId="1" fontId="117" fillId="0" borderId="78" xfId="350" applyNumberFormat="1" applyFont="1" applyFill="1" applyBorder="1" applyAlignment="1" applyProtection="1">
      <alignment horizontal="right" vertical="center" wrapText="1"/>
    </xf>
    <xf numFmtId="165" fontId="117" fillId="0" borderId="78" xfId="350" applyNumberFormat="1" applyFont="1" applyFill="1" applyBorder="1" applyAlignment="1" applyProtection="1">
      <alignment horizontal="right" vertical="center" wrapText="1"/>
    </xf>
    <xf numFmtId="165" fontId="117" fillId="0" borderId="78" xfId="350" applyNumberFormat="1" applyFont="1" applyFill="1" applyBorder="1" applyAlignment="1" applyProtection="1">
      <alignment horizontal="center" wrapText="1"/>
    </xf>
    <xf numFmtId="165" fontId="117" fillId="0" borderId="78" xfId="350" applyNumberFormat="1" applyFont="1" applyFill="1" applyBorder="1" applyAlignment="1" applyProtection="1">
      <alignment horizontal="center" vertical="center" wrapText="1"/>
    </xf>
    <xf numFmtId="165" fontId="1" fillId="0" borderId="78" xfId="350" applyNumberFormat="1" applyFont="1" applyFill="1" applyBorder="1" applyAlignment="1" applyProtection="1">
      <alignment horizontal="center" vertical="center" wrapText="1"/>
    </xf>
    <xf numFmtId="165" fontId="1" fillId="0" borderId="22" xfId="350" applyNumberFormat="1" applyFont="1" applyFill="1" applyBorder="1" applyAlignment="1" applyProtection="1">
      <alignment horizontal="center" vertical="center" wrapText="1"/>
    </xf>
    <xf numFmtId="0" fontId="1" fillId="0" borderId="0" xfId="350" applyFont="1" applyAlignment="1" applyProtection="1">
      <alignment vertical="center" wrapText="1"/>
    </xf>
    <xf numFmtId="14" fontId="1" fillId="0" borderId="0" xfId="350" applyNumberFormat="1" applyFont="1" applyAlignment="1" applyProtection="1">
      <alignment vertical="center" wrapText="1"/>
    </xf>
    <xf numFmtId="0" fontId="14" fillId="0" borderId="22" xfId="356" applyBorder="1" applyAlignment="1" applyProtection="1">
      <alignment horizontal="center" vertical="center" wrapText="1"/>
      <protection hidden="1"/>
    </xf>
    <xf numFmtId="0" fontId="14" fillId="0" borderId="22" xfId="356" applyBorder="1" applyAlignment="1" applyProtection="1">
      <alignment vertical="center" wrapText="1"/>
      <protection hidden="1"/>
    </xf>
    <xf numFmtId="0" fontId="15" fillId="34" borderId="22" xfId="0" applyFont="1" applyFill="1" applyBorder="1" applyAlignment="1" applyProtection="1">
      <alignment horizontal="center" vertical="center" wrapText="1"/>
      <protection hidden="1"/>
    </xf>
    <xf numFmtId="0" fontId="120" fillId="53" borderId="133" xfId="0" applyFont="1" applyFill="1" applyBorder="1" applyAlignment="1" applyProtection="1">
      <alignment horizontal="center" vertical="center"/>
    </xf>
    <xf numFmtId="0" fontId="120" fillId="53" borderId="134" xfId="0" applyFont="1" applyFill="1" applyBorder="1" applyAlignment="1" applyProtection="1">
      <alignment horizontal="center" vertical="center" wrapText="1"/>
    </xf>
    <xf numFmtId="0" fontId="120" fillId="53" borderId="135" xfId="0" applyFont="1" applyFill="1" applyBorder="1" applyAlignment="1" applyProtection="1">
      <alignment horizontal="center" vertical="center"/>
    </xf>
    <xf numFmtId="4" fontId="120" fillId="53" borderId="136" xfId="0" applyNumberFormat="1" applyFont="1" applyFill="1" applyBorder="1" applyAlignment="1" applyProtection="1">
      <alignment horizontal="center" vertical="center"/>
    </xf>
    <xf numFmtId="3" fontId="120" fillId="53" borderId="136" xfId="0" applyNumberFormat="1" applyFont="1" applyFill="1" applyBorder="1" applyAlignment="1" applyProtection="1">
      <alignment horizontal="center" vertical="center" wrapText="1"/>
    </xf>
    <xf numFmtId="3" fontId="120" fillId="53" borderId="137" xfId="0" applyNumberFormat="1" applyFont="1" applyFill="1" applyBorder="1" applyAlignment="1" applyProtection="1">
      <alignment horizontal="center" vertical="center" wrapText="1"/>
    </xf>
    <xf numFmtId="49" fontId="96" fillId="45" borderId="106" xfId="1" applyNumberFormat="1" applyFont="1" applyFill="1" applyBorder="1" applyAlignment="1" applyProtection="1">
      <alignment horizontal="center" vertical="center" wrapText="1"/>
    </xf>
    <xf numFmtId="0" fontId="62" fillId="45" borderId="107" xfId="434" applyFont="1" applyFill="1" applyBorder="1" applyAlignment="1" applyProtection="1">
      <alignment horizontal="justify" vertical="center"/>
    </xf>
    <xf numFmtId="0" fontId="122" fillId="45" borderId="108" xfId="0" applyFont="1" applyFill="1" applyBorder="1" applyAlignment="1" applyProtection="1">
      <alignment horizontal="center" vertical="center"/>
    </xf>
    <xf numFmtId="2" fontId="122" fillId="45" borderId="109" xfId="0" applyNumberFormat="1" applyFont="1" applyFill="1" applyBorder="1" applyAlignment="1" applyProtection="1">
      <alignment horizontal="center" vertical="center"/>
    </xf>
    <xf numFmtId="188" fontId="122" fillId="45" borderId="108" xfId="434" applyNumberFormat="1" applyFont="1" applyFill="1" applyBorder="1" applyAlignment="1" applyProtection="1">
      <alignment horizontal="center" vertical="center"/>
    </xf>
    <xf numFmtId="188" fontId="122" fillId="45" borderId="108" xfId="0" applyNumberFormat="1" applyFont="1" applyFill="1" applyBorder="1" applyAlignment="1" applyProtection="1">
      <alignment horizontal="center" vertical="center"/>
    </xf>
    <xf numFmtId="49" fontId="96" fillId="45" borderId="130" xfId="1" applyNumberFormat="1" applyFont="1" applyFill="1" applyBorder="1" applyAlignment="1" applyProtection="1">
      <alignment horizontal="center" vertical="center" wrapText="1"/>
    </xf>
    <xf numFmtId="0" fontId="62" fillId="45" borderId="3" xfId="434" applyFont="1" applyFill="1" applyBorder="1" applyAlignment="1" applyProtection="1">
      <alignment horizontal="justify" vertical="center"/>
    </xf>
    <xf numFmtId="0" fontId="122" fillId="45" borderId="131" xfId="0" applyFont="1" applyFill="1" applyBorder="1" applyAlignment="1" applyProtection="1">
      <alignment horizontal="center" vertical="center"/>
    </xf>
    <xf numFmtId="2" fontId="122" fillId="45" borderId="132" xfId="0" applyNumberFormat="1" applyFont="1" applyFill="1" applyBorder="1" applyAlignment="1" applyProtection="1">
      <alignment horizontal="center" vertical="center"/>
    </xf>
    <xf numFmtId="188" fontId="122" fillId="45" borderId="131" xfId="434" applyNumberFormat="1" applyFont="1" applyFill="1" applyBorder="1" applyAlignment="1" applyProtection="1">
      <alignment horizontal="center" vertical="center"/>
    </xf>
    <xf numFmtId="188" fontId="122" fillId="45" borderId="131" xfId="0" applyNumberFormat="1" applyFont="1" applyFill="1" applyBorder="1" applyAlignment="1" applyProtection="1">
      <alignment horizontal="center" vertical="center"/>
    </xf>
    <xf numFmtId="0" fontId="123" fillId="46" borderId="110" xfId="438" applyFont="1" applyFill="1" applyBorder="1" applyAlignment="1" applyProtection="1">
      <alignment horizontal="center" vertical="center"/>
    </xf>
    <xf numFmtId="0" fontId="122" fillId="0" borderId="111" xfId="435" applyFont="1" applyFill="1" applyBorder="1" applyAlignment="1" applyProtection="1">
      <alignment horizontal="justify" vertical="center"/>
    </xf>
    <xf numFmtId="0" fontId="122" fillId="46" borderId="108" xfId="0" applyFont="1" applyFill="1" applyBorder="1" applyAlignment="1" applyProtection="1">
      <alignment horizontal="center" vertical="center"/>
    </xf>
    <xf numFmtId="2" fontId="122" fillId="46" borderId="109" xfId="0" applyNumberFormat="1" applyFont="1" applyFill="1" applyBorder="1" applyAlignment="1" applyProtection="1">
      <alignment horizontal="center" vertical="center"/>
    </xf>
    <xf numFmtId="188" fontId="122" fillId="47" borderId="108" xfId="434" applyNumberFormat="1" applyFont="1" applyFill="1" applyBorder="1" applyAlignment="1" applyProtection="1">
      <alignment horizontal="center" vertical="center"/>
    </xf>
    <xf numFmtId="188" fontId="122" fillId="46" borderId="108" xfId="0" applyNumberFormat="1" applyFont="1" applyFill="1" applyBorder="1" applyAlignment="1" applyProtection="1">
      <alignment horizontal="center" vertical="center"/>
    </xf>
    <xf numFmtId="176" fontId="123" fillId="46" borderId="106" xfId="438" applyNumberFormat="1" applyFont="1" applyFill="1" applyBorder="1" applyAlignment="1" applyProtection="1">
      <alignment horizontal="center" vertical="center"/>
    </xf>
    <xf numFmtId="0" fontId="122" fillId="0" borderId="112" xfId="435" applyFont="1" applyFill="1" applyBorder="1" applyAlignment="1" applyProtection="1">
      <alignment horizontal="justify" vertical="top" wrapText="1"/>
    </xf>
    <xf numFmtId="0" fontId="123" fillId="46" borderId="113" xfId="438" applyFont="1" applyFill="1" applyBorder="1" applyAlignment="1" applyProtection="1">
      <alignment horizontal="center" vertical="center"/>
    </xf>
    <xf numFmtId="0" fontId="122" fillId="0" borderId="114" xfId="435" applyFont="1" applyFill="1" applyBorder="1" applyAlignment="1" applyProtection="1">
      <alignment horizontal="justify" vertical="top" wrapText="1"/>
    </xf>
    <xf numFmtId="49" fontId="96" fillId="45" borderId="113" xfId="1" applyNumberFormat="1" applyFont="1" applyFill="1" applyBorder="1" applyAlignment="1" applyProtection="1">
      <alignment horizontal="center" vertical="center" wrapText="1"/>
    </xf>
    <xf numFmtId="0" fontId="62" fillId="45" borderId="115" xfId="434" applyFont="1" applyFill="1" applyBorder="1" applyAlignment="1" applyProtection="1">
      <alignment horizontal="justify" vertical="center"/>
    </xf>
    <xf numFmtId="0" fontId="122" fillId="45" borderId="116" xfId="0" applyFont="1" applyFill="1" applyBorder="1" applyAlignment="1" applyProtection="1">
      <alignment horizontal="center" vertical="center"/>
    </xf>
    <xf numFmtId="2" fontId="122" fillId="45" borderId="117" xfId="0" applyNumberFormat="1" applyFont="1" applyFill="1" applyBorder="1" applyAlignment="1" applyProtection="1">
      <alignment horizontal="center" vertical="center"/>
    </xf>
    <xf numFmtId="188" fontId="122" fillId="45" borderId="116" xfId="434" applyNumberFormat="1" applyFont="1" applyFill="1" applyBorder="1" applyAlignment="1" applyProtection="1">
      <alignment horizontal="center" vertical="center"/>
    </xf>
    <xf numFmtId="188" fontId="122" fillId="45" borderId="116" xfId="0" applyNumberFormat="1" applyFont="1" applyFill="1" applyBorder="1" applyAlignment="1" applyProtection="1">
      <alignment horizontal="center" vertical="center"/>
    </xf>
    <xf numFmtId="0" fontId="123" fillId="46" borderId="118" xfId="438" applyFont="1" applyFill="1" applyBorder="1" applyAlignment="1" applyProtection="1">
      <alignment horizontal="center" vertical="center"/>
    </xf>
    <xf numFmtId="0" fontId="122" fillId="0" borderId="111" xfId="435" applyFont="1" applyFill="1" applyBorder="1" applyAlignment="1" applyProtection="1">
      <alignment horizontal="justify" vertical="top" wrapText="1"/>
    </xf>
    <xf numFmtId="0" fontId="122" fillId="46" borderId="116" xfId="0" applyFont="1" applyFill="1" applyBorder="1" applyAlignment="1" applyProtection="1">
      <alignment horizontal="center" vertical="center"/>
    </xf>
    <xf numFmtId="2" fontId="122" fillId="46" borderId="117" xfId="0" applyNumberFormat="1" applyFont="1" applyFill="1" applyBorder="1" applyAlignment="1" applyProtection="1">
      <alignment horizontal="center" vertical="center"/>
    </xf>
    <xf numFmtId="0" fontId="122" fillId="46" borderId="119" xfId="360" applyNumberFormat="1" applyFont="1" applyFill="1" applyBorder="1" applyAlignment="1" applyProtection="1">
      <alignment horizontal="center" vertical="center"/>
    </xf>
    <xf numFmtId="0" fontId="122" fillId="46" borderId="111" xfId="435" applyFont="1" applyFill="1" applyBorder="1" applyAlignment="1" applyProtection="1">
      <alignment horizontal="justify" vertical="top" wrapText="1"/>
    </xf>
    <xf numFmtId="0" fontId="62" fillId="45" borderId="116" xfId="434" applyFont="1" applyFill="1" applyBorder="1" applyAlignment="1" applyProtection="1">
      <alignment horizontal="justify" vertical="center"/>
    </xf>
    <xf numFmtId="0" fontId="122" fillId="45" borderId="115" xfId="0" applyFont="1" applyFill="1" applyBorder="1" applyAlignment="1" applyProtection="1">
      <alignment vertical="center"/>
    </xf>
    <xf numFmtId="0" fontId="122" fillId="45" borderId="114" xfId="0" applyFont="1" applyFill="1" applyBorder="1" applyAlignment="1" applyProtection="1">
      <alignment vertical="center"/>
    </xf>
    <xf numFmtId="0" fontId="122" fillId="45" borderId="120" xfId="0" applyFont="1" applyFill="1" applyBorder="1" applyAlignment="1" applyProtection="1">
      <alignment vertical="center"/>
    </xf>
    <xf numFmtId="0" fontId="125" fillId="46" borderId="111" xfId="435" applyFont="1" applyFill="1" applyBorder="1" applyAlignment="1" applyProtection="1">
      <alignment horizontal="justify" vertical="center" wrapText="1"/>
    </xf>
    <xf numFmtId="0" fontId="122" fillId="46" borderId="111" xfId="360" applyNumberFormat="1" applyFont="1" applyFill="1" applyBorder="1" applyAlignment="1" applyProtection="1">
      <alignment horizontal="center" vertical="center"/>
    </xf>
    <xf numFmtId="2" fontId="122" fillId="46" borderId="116" xfId="0" applyNumberFormat="1" applyFont="1" applyFill="1" applyBorder="1" applyAlignment="1" applyProtection="1">
      <alignment horizontal="center" vertical="center"/>
    </xf>
    <xf numFmtId="188" fontId="122" fillId="47" borderId="116" xfId="434" applyNumberFormat="1" applyFont="1" applyFill="1" applyBorder="1" applyAlignment="1" applyProtection="1">
      <alignment horizontal="center" vertical="center"/>
    </xf>
    <xf numFmtId="10" fontId="126" fillId="0" borderId="49" xfId="343" applyNumberFormat="1" applyFont="1" applyFill="1" applyBorder="1" applyAlignment="1" applyProtection="1">
      <alignment vertical="center"/>
    </xf>
    <xf numFmtId="188" fontId="122" fillId="47" borderId="107" xfId="434" applyNumberFormat="1" applyFont="1" applyFill="1" applyBorder="1" applyAlignment="1" applyProtection="1">
      <alignment horizontal="center" vertical="center"/>
    </xf>
    <xf numFmtId="0" fontId="96" fillId="44" borderId="113" xfId="0" applyFont="1" applyFill="1" applyBorder="1" applyAlignment="1" applyProtection="1">
      <alignment horizontal="center" vertical="center"/>
    </xf>
    <xf numFmtId="0" fontId="96" fillId="44" borderId="115" xfId="0" applyFont="1" applyFill="1" applyBorder="1" applyAlignment="1" applyProtection="1">
      <alignment horizontal="center" vertical="center"/>
    </xf>
    <xf numFmtId="4" fontId="96" fillId="44" borderId="114" xfId="0" applyNumberFormat="1" applyFont="1" applyFill="1" applyBorder="1" applyAlignment="1" applyProtection="1">
      <alignment horizontal="center" vertical="center"/>
    </xf>
    <xf numFmtId="3" fontId="96" fillId="44" borderId="114" xfId="0" applyNumberFormat="1" applyFont="1" applyFill="1" applyBorder="1" applyAlignment="1" applyProtection="1">
      <alignment horizontal="center" vertical="center" wrapText="1"/>
    </xf>
    <xf numFmtId="0" fontId="96" fillId="48" borderId="113" xfId="0" applyFont="1" applyFill="1" applyBorder="1" applyAlignment="1" applyProtection="1">
      <alignment horizontal="center" vertical="center"/>
    </xf>
    <xf numFmtId="0" fontId="96" fillId="48" borderId="115" xfId="0" applyFont="1" applyFill="1" applyBorder="1" applyAlignment="1" applyProtection="1">
      <alignment horizontal="center" vertical="center"/>
    </xf>
    <xf numFmtId="4" fontId="96" fillId="48" borderId="114" xfId="0" applyNumberFormat="1" applyFont="1" applyFill="1" applyBorder="1" applyAlignment="1" applyProtection="1">
      <alignment horizontal="center" vertical="center"/>
    </xf>
    <xf numFmtId="3" fontId="96" fillId="48" borderId="114" xfId="0" applyNumberFormat="1" applyFont="1" applyFill="1" applyBorder="1" applyAlignment="1" applyProtection="1">
      <alignment horizontal="center" vertical="center" wrapText="1"/>
    </xf>
    <xf numFmtId="3" fontId="96" fillId="48" borderId="120" xfId="0" applyNumberFormat="1" applyFont="1" applyFill="1" applyBorder="1" applyAlignment="1" applyProtection="1">
      <alignment horizontal="center" vertical="center" wrapText="1"/>
    </xf>
    <xf numFmtId="0" fontId="62" fillId="0" borderId="78" xfId="0" applyFont="1" applyFill="1" applyBorder="1" applyAlignment="1" applyProtection="1">
      <alignment horizontal="center" vertical="center"/>
    </xf>
    <xf numFmtId="0" fontId="62" fillId="49" borderId="78" xfId="0" applyFont="1" applyFill="1" applyBorder="1" applyAlignment="1" applyProtection="1">
      <alignment horizontal="justify" vertical="center" wrapText="1"/>
    </xf>
    <xf numFmtId="0" fontId="122" fillId="49" borderId="78" xfId="0" applyFont="1" applyFill="1" applyBorder="1" applyAlignment="1" applyProtection="1">
      <alignment horizontal="center" vertical="center"/>
    </xf>
    <xf numFmtId="0" fontId="122" fillId="0" borderId="78" xfId="0" applyFont="1" applyFill="1" applyBorder="1" applyAlignment="1" applyProtection="1">
      <alignment horizontal="center" vertical="center"/>
    </xf>
    <xf numFmtId="199" fontId="122" fillId="46" borderId="78" xfId="90" applyNumberFormat="1" applyFont="1" applyFill="1" applyBorder="1" applyAlignment="1" applyProtection="1">
      <alignment horizontal="center" vertical="center"/>
    </xf>
    <xf numFmtId="0" fontId="62" fillId="0" borderId="78" xfId="0" applyFont="1" applyFill="1" applyBorder="1" applyAlignment="1" applyProtection="1">
      <alignment horizontal="justify" vertical="center" wrapText="1"/>
    </xf>
    <xf numFmtId="199" fontId="122" fillId="0" borderId="78" xfId="94" applyNumberFormat="1" applyFont="1" applyFill="1" applyBorder="1" applyAlignment="1" applyProtection="1">
      <alignment horizontal="left" vertical="center"/>
    </xf>
    <xf numFmtId="0" fontId="122" fillId="46" borderId="78" xfId="0" applyFont="1" applyFill="1" applyBorder="1" applyAlignment="1" applyProtection="1">
      <alignment horizontal="center" vertical="center"/>
    </xf>
    <xf numFmtId="0" fontId="62" fillId="0" borderId="111" xfId="435" applyFont="1" applyFill="1" applyBorder="1" applyAlignment="1" applyProtection="1">
      <alignment horizontal="justify" vertical="top" wrapText="1"/>
    </xf>
    <xf numFmtId="0" fontId="122" fillId="0" borderId="95" xfId="0" applyFont="1" applyFill="1" applyBorder="1" applyAlignment="1" applyProtection="1">
      <alignment horizontal="center" vertical="center" wrapText="1"/>
    </xf>
    <xf numFmtId="188" fontId="122" fillId="46" borderId="116" xfId="434" applyNumberFormat="1" applyFont="1" applyFill="1" applyBorder="1" applyAlignment="1" applyProtection="1">
      <alignment horizontal="center" vertical="center"/>
    </xf>
    <xf numFmtId="188" fontId="122" fillId="46" borderId="121" xfId="0" applyNumberFormat="1" applyFont="1" applyFill="1" applyBorder="1" applyAlignment="1" applyProtection="1">
      <alignment horizontal="center" vertical="center"/>
    </xf>
    <xf numFmtId="0" fontId="122" fillId="0" borderId="122" xfId="0" applyFont="1" applyFill="1" applyBorder="1" applyAlignment="1" applyProtection="1">
      <alignment horizontal="center" vertical="center" wrapText="1"/>
    </xf>
    <xf numFmtId="0" fontId="122" fillId="46" borderId="122" xfId="0" applyFont="1" applyFill="1" applyBorder="1" applyAlignment="1" applyProtection="1">
      <alignment horizontal="center" vertical="center" wrapText="1"/>
    </xf>
    <xf numFmtId="200" fontId="62" fillId="0" borderId="78" xfId="0" applyNumberFormat="1" applyFont="1" applyFill="1" applyBorder="1" applyAlignment="1" applyProtection="1">
      <alignment horizontal="center" vertical="center"/>
    </xf>
    <xf numFmtId="0" fontId="122" fillId="0" borderId="122" xfId="0" applyFont="1" applyFill="1" applyBorder="1" applyAlignment="1" applyProtection="1">
      <alignment horizontal="center" vertical="center"/>
    </xf>
    <xf numFmtId="188" fontId="122" fillId="46" borderId="131" xfId="0" applyNumberFormat="1" applyFont="1" applyFill="1" applyBorder="1" applyAlignment="1" applyProtection="1">
      <alignment horizontal="center" vertical="center"/>
    </xf>
    <xf numFmtId="3" fontId="122" fillId="0" borderId="78" xfId="0" applyNumberFormat="1" applyFont="1" applyFill="1" applyBorder="1" applyAlignment="1" applyProtection="1">
      <alignment horizontal="center" vertical="center"/>
    </xf>
    <xf numFmtId="200" fontId="122" fillId="0" borderId="78" xfId="0" applyNumberFormat="1" applyFont="1" applyFill="1" applyBorder="1" applyAlignment="1" applyProtection="1">
      <alignment horizontal="center" vertical="center"/>
    </xf>
    <xf numFmtId="49" fontId="96" fillId="50" borderId="38" xfId="1" applyNumberFormat="1" applyFont="1" applyFill="1" applyBorder="1" applyAlignment="1" applyProtection="1">
      <alignment horizontal="center" vertical="center" wrapText="1"/>
    </xf>
    <xf numFmtId="0" fontId="126" fillId="50" borderId="124" xfId="439" applyFont="1" applyFill="1" applyBorder="1" applyAlignment="1" applyProtection="1">
      <alignment vertical="center" wrapText="1"/>
    </xf>
    <xf numFmtId="0" fontId="96" fillId="50" borderId="125" xfId="0" applyFont="1" applyFill="1" applyBorder="1" applyAlignment="1" applyProtection="1">
      <alignment horizontal="center" vertical="center"/>
    </xf>
    <xf numFmtId="4" fontId="96" fillId="50" borderId="125" xfId="0" applyNumberFormat="1" applyFont="1" applyFill="1" applyBorder="1" applyAlignment="1" applyProtection="1">
      <alignment horizontal="center" vertical="center"/>
    </xf>
    <xf numFmtId="3" fontId="96" fillId="50" borderId="125" xfId="0" applyNumberFormat="1" applyFont="1" applyFill="1" applyBorder="1" applyAlignment="1" applyProtection="1">
      <alignment horizontal="center" vertical="center" wrapText="1"/>
    </xf>
    <xf numFmtId="0" fontId="122" fillId="28" borderId="75" xfId="0" applyFont="1" applyFill="1" applyBorder="1" applyAlignment="1" applyProtection="1">
      <alignment vertical="center"/>
    </xf>
    <xf numFmtId="0" fontId="62" fillId="51" borderId="47" xfId="0" applyFont="1" applyFill="1" applyBorder="1" applyAlignment="1" applyProtection="1">
      <alignment horizontal="center" vertical="center"/>
    </xf>
    <xf numFmtId="0" fontId="62" fillId="51" borderId="0" xfId="0" applyFont="1" applyFill="1" applyBorder="1" applyAlignment="1" applyProtection="1">
      <alignment horizontal="center" vertical="center"/>
    </xf>
    <xf numFmtId="0" fontId="62" fillId="51" borderId="186" xfId="0" applyFont="1" applyFill="1" applyBorder="1" applyAlignment="1" applyProtection="1">
      <alignment horizontal="center" vertical="center"/>
    </xf>
    <xf numFmtId="0" fontId="122" fillId="28" borderId="187" xfId="0" applyFont="1" applyFill="1" applyBorder="1" applyAlignment="1" applyProtection="1">
      <alignment vertical="center"/>
    </xf>
    <xf numFmtId="10" fontId="124" fillId="57" borderId="174" xfId="0" applyNumberFormat="1" applyFont="1" applyFill="1" applyBorder="1" applyAlignment="1" applyProtection="1">
      <alignment horizontal="center" vertical="center"/>
    </xf>
    <xf numFmtId="10" fontId="122" fillId="31" borderId="82" xfId="343" applyNumberFormat="1" applyFont="1" applyFill="1" applyBorder="1" applyAlignment="1" applyProtection="1">
      <alignment horizontal="center" vertical="center"/>
    </xf>
    <xf numFmtId="188" fontId="122" fillId="31" borderId="83" xfId="0" applyNumberFormat="1" applyFont="1" applyFill="1" applyBorder="1" applyAlignment="1" applyProtection="1">
      <alignment horizontal="center"/>
    </xf>
    <xf numFmtId="10" fontId="122" fillId="30" borderId="0" xfId="0" applyNumberFormat="1" applyFont="1" applyFill="1" applyAlignment="1" applyProtection="1">
      <alignment horizontal="center" vertical="center"/>
    </xf>
    <xf numFmtId="10" fontId="124" fillId="57" borderId="156" xfId="0" applyNumberFormat="1" applyFont="1" applyFill="1" applyBorder="1" applyAlignment="1" applyProtection="1">
      <alignment horizontal="center" vertical="center"/>
    </xf>
    <xf numFmtId="10" fontId="122" fillId="31" borderId="72" xfId="343" applyNumberFormat="1" applyFont="1" applyFill="1" applyBorder="1" applyAlignment="1" applyProtection="1">
      <alignment horizontal="center" vertical="center"/>
    </xf>
    <xf numFmtId="188" fontId="122" fillId="31" borderId="74" xfId="0" applyNumberFormat="1" applyFont="1" applyFill="1" applyBorder="1" applyAlignment="1" applyProtection="1">
      <alignment horizontal="center"/>
    </xf>
    <xf numFmtId="0" fontId="17" fillId="30" borderId="0" xfId="0" applyFont="1" applyFill="1" applyProtection="1"/>
    <xf numFmtId="10" fontId="124" fillId="56" borderId="175" xfId="0" applyNumberFormat="1" applyFont="1" applyFill="1" applyBorder="1" applyAlignment="1" applyProtection="1">
      <alignment horizontal="center" vertical="center"/>
    </xf>
    <xf numFmtId="10" fontId="122" fillId="30" borderId="86" xfId="343" applyNumberFormat="1" applyFont="1" applyFill="1" applyBorder="1" applyAlignment="1" applyProtection="1">
      <alignment horizontal="center" vertical="center"/>
    </xf>
    <xf numFmtId="188" fontId="122" fillId="0" borderId="92" xfId="0" applyNumberFormat="1" applyFont="1" applyBorder="1" applyAlignment="1" applyProtection="1">
      <alignment horizontal="center"/>
    </xf>
    <xf numFmtId="0" fontId="63" fillId="37" borderId="68" xfId="0" applyFont="1" applyFill="1" applyBorder="1" applyAlignment="1" applyProtection="1">
      <alignment horizontal="justify" vertical="center" wrapText="1"/>
    </xf>
    <xf numFmtId="0" fontId="114" fillId="37" borderId="68" xfId="0" applyFont="1" applyFill="1" applyBorder="1" applyAlignment="1" applyProtection="1">
      <alignment horizontal="justify" vertical="center" wrapText="1"/>
    </xf>
    <xf numFmtId="166" fontId="15" fillId="33" borderId="22" xfId="3" applyFont="1" applyFill="1" applyBorder="1" applyAlignment="1" applyProtection="1">
      <alignment horizontal="center" vertical="center" wrapText="1"/>
      <protection hidden="1"/>
    </xf>
    <xf numFmtId="0" fontId="16" fillId="29" borderId="22" xfId="0" applyFont="1" applyFill="1" applyBorder="1" applyAlignment="1" applyProtection="1">
      <alignment horizontal="center" vertical="center"/>
      <protection hidden="1"/>
    </xf>
    <xf numFmtId="0" fontId="45" fillId="29" borderId="22" xfId="0" applyFont="1" applyFill="1" applyBorder="1" applyAlignment="1" applyProtection="1">
      <alignment horizontal="center" vertical="center"/>
      <protection hidden="1"/>
    </xf>
    <xf numFmtId="0" fontId="56" fillId="37" borderId="101" xfId="436" applyFont="1" applyFill="1" applyBorder="1" applyAlignment="1" applyProtection="1">
      <alignment horizontal="center" vertical="center" wrapText="1"/>
    </xf>
    <xf numFmtId="0" fontId="56" fillId="37" borderId="93" xfId="436" applyFont="1" applyFill="1" applyBorder="1" applyAlignment="1" applyProtection="1">
      <alignment horizontal="center" vertical="center" wrapText="1"/>
    </xf>
    <xf numFmtId="0" fontId="56" fillId="37" borderId="94" xfId="436" applyFont="1" applyFill="1" applyBorder="1" applyAlignment="1" applyProtection="1">
      <alignment horizontal="center" vertical="center" wrapText="1"/>
    </xf>
    <xf numFmtId="0" fontId="68" fillId="55" borderId="78" xfId="0" applyFont="1" applyFill="1" applyBorder="1" applyAlignment="1" applyProtection="1">
      <alignment horizontal="center" vertical="center"/>
    </xf>
    <xf numFmtId="182" fontId="16" fillId="29" borderId="78" xfId="0" applyNumberFormat="1" applyFont="1" applyFill="1" applyBorder="1" applyAlignment="1" applyProtection="1">
      <alignment horizontal="center" vertical="center"/>
      <protection hidden="1"/>
    </xf>
    <xf numFmtId="16" fontId="68" fillId="55" borderId="78" xfId="0" applyNumberFormat="1" applyFont="1" applyFill="1" applyBorder="1" applyAlignment="1" applyProtection="1">
      <alignment horizontal="center" vertical="center"/>
    </xf>
    <xf numFmtId="168" fontId="0" fillId="0" borderId="78" xfId="0" applyNumberFormat="1" applyBorder="1" applyAlignment="1" applyProtection="1">
      <alignment horizontal="center" vertical="center"/>
      <protection hidden="1"/>
    </xf>
    <xf numFmtId="0" fontId="50" fillId="31" borderId="23" xfId="0" applyFont="1" applyFill="1" applyBorder="1" applyAlignment="1" applyProtection="1">
      <alignment horizontal="center" vertical="center" wrapText="1"/>
      <protection hidden="1"/>
    </xf>
    <xf numFmtId="0" fontId="50" fillId="31" borderId="25" xfId="0" applyFont="1" applyFill="1" applyBorder="1" applyAlignment="1" applyProtection="1">
      <alignment horizontal="center" vertical="center" wrapText="1"/>
      <protection hidden="1"/>
    </xf>
    <xf numFmtId="0" fontId="14" fillId="0" borderId="0" xfId="0" applyFont="1" applyFill="1" applyAlignment="1" applyProtection="1">
      <alignment horizontal="justify" vertical="top" wrapText="1"/>
      <protection hidden="1"/>
    </xf>
    <xf numFmtId="0" fontId="18" fillId="31" borderId="20" xfId="0" applyFont="1" applyFill="1" applyBorder="1" applyAlignment="1" applyProtection="1">
      <alignment horizontal="center" vertical="center" wrapText="1"/>
      <protection hidden="1"/>
    </xf>
    <xf numFmtId="0" fontId="18" fillId="31" borderId="17" xfId="0" applyFont="1" applyFill="1" applyBorder="1" applyAlignment="1" applyProtection="1">
      <alignment horizontal="center" vertical="center" wrapText="1"/>
      <protection hidden="1"/>
    </xf>
    <xf numFmtId="0" fontId="57" fillId="31" borderId="18" xfId="0" applyFont="1" applyFill="1" applyBorder="1" applyAlignment="1" applyProtection="1">
      <alignment horizontal="justify" vertical="center" wrapText="1"/>
    </xf>
    <xf numFmtId="0" fontId="57" fillId="31" borderId="19" xfId="0" applyFont="1" applyFill="1" applyBorder="1" applyAlignment="1" applyProtection="1">
      <alignment horizontal="justify" vertical="center" wrapText="1"/>
    </xf>
    <xf numFmtId="0" fontId="15" fillId="31" borderId="18" xfId="0" applyFont="1" applyFill="1" applyBorder="1" applyAlignment="1" applyProtection="1">
      <alignment horizontal="center" vertical="center" wrapText="1"/>
      <protection hidden="1"/>
    </xf>
    <xf numFmtId="0" fontId="15" fillId="31" borderId="19" xfId="0" applyFont="1" applyFill="1" applyBorder="1" applyAlignment="1" applyProtection="1">
      <alignment horizontal="center" vertical="center" wrapText="1"/>
      <protection hidden="1"/>
    </xf>
    <xf numFmtId="0" fontId="57" fillId="0" borderId="0" xfId="351" applyFont="1" applyAlignment="1" applyProtection="1">
      <alignment horizontal="center" vertical="center" wrapText="1"/>
      <protection hidden="1"/>
    </xf>
    <xf numFmtId="0" fontId="57" fillId="0" borderId="0" xfId="351" applyFont="1" applyAlignment="1" applyProtection="1">
      <alignment horizontal="center" vertical="center"/>
      <protection hidden="1"/>
    </xf>
    <xf numFmtId="0" fontId="57" fillId="31" borderId="23" xfId="351" applyFont="1" applyFill="1" applyBorder="1" applyAlignment="1" applyProtection="1">
      <alignment horizontal="center"/>
      <protection hidden="1"/>
    </xf>
    <xf numFmtId="0" fontId="57" fillId="31" borderId="18" xfId="351" applyFont="1" applyFill="1" applyBorder="1" applyAlignment="1" applyProtection="1">
      <alignment horizontal="center"/>
      <protection hidden="1"/>
    </xf>
    <xf numFmtId="0" fontId="45" fillId="31" borderId="24" xfId="351" applyFont="1" applyFill="1" applyBorder="1" applyAlignment="1" applyProtection="1">
      <alignment horizontal="center" wrapText="1"/>
      <protection hidden="1"/>
    </xf>
    <xf numFmtId="0" fontId="45" fillId="31" borderId="25" xfId="351" applyFont="1" applyFill="1" applyBorder="1" applyAlignment="1" applyProtection="1">
      <alignment horizontal="center" wrapText="1"/>
      <protection hidden="1"/>
    </xf>
    <xf numFmtId="0" fontId="45" fillId="31" borderId="0" xfId="351" applyFont="1" applyFill="1" applyBorder="1" applyAlignment="1" applyProtection="1">
      <alignment horizontal="center"/>
      <protection hidden="1"/>
    </xf>
    <xf numFmtId="0" fontId="45" fillId="31" borderId="19" xfId="351" applyFont="1" applyFill="1" applyBorder="1" applyAlignment="1" applyProtection="1">
      <alignment horizontal="center"/>
      <protection hidden="1"/>
    </xf>
    <xf numFmtId="0" fontId="45" fillId="31" borderId="0" xfId="351" applyFont="1" applyFill="1" applyBorder="1" applyAlignment="1" applyProtection="1">
      <alignment horizontal="center" vertical="center" wrapText="1"/>
      <protection hidden="1"/>
    </xf>
    <xf numFmtId="0" fontId="45" fillId="31" borderId="19" xfId="351" applyFont="1" applyFill="1" applyBorder="1" applyAlignment="1" applyProtection="1">
      <alignment horizontal="center" vertical="center" wrapText="1"/>
      <protection hidden="1"/>
    </xf>
    <xf numFmtId="0" fontId="45" fillId="31" borderId="20" xfId="351" applyFont="1" applyFill="1" applyBorder="1" applyAlignment="1" applyProtection="1">
      <alignment horizontal="center" vertical="center" wrapText="1"/>
      <protection hidden="1"/>
    </xf>
    <xf numFmtId="0" fontId="45" fillId="31" borderId="21" xfId="351" applyFont="1" applyFill="1" applyBorder="1" applyAlignment="1" applyProtection="1">
      <alignment horizontal="center" vertical="center" wrapText="1"/>
      <protection hidden="1"/>
    </xf>
    <xf numFmtId="0" fontId="45" fillId="31" borderId="17" xfId="351" applyFont="1" applyFill="1" applyBorder="1" applyAlignment="1" applyProtection="1">
      <alignment horizontal="center" vertical="center" wrapText="1"/>
      <protection hidden="1"/>
    </xf>
    <xf numFmtId="0" fontId="45" fillId="32" borderId="20" xfId="351" applyFont="1" applyFill="1" applyBorder="1" applyAlignment="1" applyProtection="1">
      <alignment horizontal="center" wrapText="1"/>
    </xf>
    <xf numFmtId="0" fontId="45" fillId="32" borderId="21" xfId="351" applyFont="1" applyFill="1" applyBorder="1" applyAlignment="1" applyProtection="1">
      <alignment horizontal="center" wrapText="1"/>
    </xf>
    <xf numFmtId="0" fontId="45" fillId="32" borderId="17" xfId="351" applyFont="1" applyFill="1" applyBorder="1" applyAlignment="1" applyProtection="1">
      <alignment horizontal="center" wrapText="1"/>
    </xf>
    <xf numFmtId="0" fontId="1" fillId="35" borderId="69" xfId="350" applyFont="1" applyFill="1" applyBorder="1" applyAlignment="1" applyProtection="1">
      <alignment horizontal="center" vertical="center" wrapText="1"/>
    </xf>
    <xf numFmtId="0" fontId="1" fillId="35" borderId="32" xfId="350" applyFont="1" applyFill="1" applyBorder="1" applyAlignment="1" applyProtection="1">
      <alignment horizontal="center" vertical="center" wrapText="1"/>
    </xf>
    <xf numFmtId="0" fontId="1" fillId="35" borderId="27" xfId="350" applyFont="1" applyFill="1" applyBorder="1" applyAlignment="1" applyProtection="1">
      <alignment horizontal="center" vertical="center" wrapText="1"/>
    </xf>
    <xf numFmtId="0" fontId="119" fillId="0" borderId="179" xfId="350" applyFont="1" applyFill="1" applyBorder="1" applyAlignment="1" applyProtection="1">
      <alignment horizontal="center" vertical="center" wrapText="1"/>
    </xf>
    <xf numFmtId="0" fontId="119" fillId="0" borderId="32" xfId="350" applyFont="1" applyFill="1" applyBorder="1" applyAlignment="1" applyProtection="1">
      <alignment horizontal="center" vertical="center" wrapText="1"/>
    </xf>
    <xf numFmtId="0" fontId="119" fillId="0" borderId="27" xfId="350" applyFont="1" applyFill="1" applyBorder="1" applyAlignment="1" applyProtection="1">
      <alignment horizontal="center" vertical="center" wrapText="1"/>
    </xf>
    <xf numFmtId="0" fontId="57" fillId="0" borderId="33" xfId="2" applyNumberFormat="1" applyFont="1" applyFill="1" applyBorder="1" applyAlignment="1" applyProtection="1">
      <alignment horizontal="center" vertical="center" wrapText="1"/>
      <protection hidden="1"/>
    </xf>
    <xf numFmtId="0" fontId="57" fillId="0" borderId="32" xfId="2" applyNumberFormat="1" applyFont="1" applyFill="1" applyBorder="1" applyAlignment="1" applyProtection="1">
      <alignment horizontal="center" vertical="center" wrapText="1"/>
      <protection hidden="1"/>
    </xf>
    <xf numFmtId="0" fontId="57" fillId="0" borderId="27" xfId="2" applyNumberFormat="1" applyFont="1" applyFill="1" applyBorder="1" applyAlignment="1" applyProtection="1">
      <alignment horizontal="center" vertical="center" wrapText="1"/>
      <protection hidden="1"/>
    </xf>
    <xf numFmtId="0" fontId="58" fillId="33" borderId="33" xfId="0" applyFont="1" applyFill="1" applyBorder="1" applyAlignment="1" applyProtection="1">
      <alignment horizontal="center" vertical="center" textRotation="255" wrapText="1"/>
      <protection hidden="1"/>
    </xf>
    <xf numFmtId="0" fontId="58" fillId="33" borderId="32" xfId="0" applyFont="1" applyFill="1" applyBorder="1" applyAlignment="1" applyProtection="1">
      <alignment horizontal="center" vertical="center" textRotation="255" wrapText="1"/>
      <protection hidden="1"/>
    </xf>
    <xf numFmtId="0" fontId="58" fillId="33" borderId="27" xfId="0" applyFont="1" applyFill="1" applyBorder="1" applyAlignment="1" applyProtection="1">
      <alignment horizontal="center" vertical="center" textRotation="255" wrapText="1"/>
      <protection hidden="1"/>
    </xf>
    <xf numFmtId="4" fontId="45" fillId="0" borderId="33" xfId="2" applyNumberFormat="1" applyFont="1" applyFill="1" applyBorder="1" applyAlignment="1" applyProtection="1">
      <alignment horizontal="center" vertical="center" wrapText="1"/>
      <protection hidden="1"/>
    </xf>
    <xf numFmtId="4" fontId="45" fillId="0" borderId="32" xfId="2" applyNumberFormat="1" applyFont="1" applyFill="1" applyBorder="1" applyAlignment="1" applyProtection="1">
      <alignment horizontal="center" vertical="center" wrapText="1"/>
      <protection hidden="1"/>
    </xf>
    <xf numFmtId="4" fontId="45" fillId="0" borderId="27" xfId="2" applyNumberFormat="1" applyFont="1" applyFill="1" applyBorder="1" applyAlignment="1" applyProtection="1">
      <alignment horizontal="center" vertical="center" wrapText="1"/>
      <protection hidden="1"/>
    </xf>
    <xf numFmtId="0" fontId="57" fillId="39" borderId="33" xfId="2" applyNumberFormat="1" applyFont="1" applyFill="1" applyBorder="1" applyAlignment="1" applyProtection="1">
      <alignment horizontal="center" vertical="center" wrapText="1"/>
      <protection hidden="1"/>
    </xf>
    <xf numFmtId="0" fontId="57" fillId="39" borderId="32" xfId="2" applyNumberFormat="1" applyFont="1" applyFill="1" applyBorder="1" applyAlignment="1" applyProtection="1">
      <alignment horizontal="center" vertical="center" wrapText="1"/>
      <protection hidden="1"/>
    </xf>
    <xf numFmtId="0" fontId="57" fillId="39" borderId="27" xfId="2" applyNumberFormat="1" applyFont="1" applyFill="1" applyBorder="1" applyAlignment="1" applyProtection="1">
      <alignment horizontal="center" vertical="center" wrapText="1"/>
      <protection hidden="1"/>
    </xf>
    <xf numFmtId="9" fontId="57" fillId="0" borderId="33" xfId="2" applyNumberFormat="1" applyFont="1" applyFill="1" applyBorder="1" applyAlignment="1" applyProtection="1">
      <alignment horizontal="center" vertical="center" wrapText="1"/>
      <protection hidden="1"/>
    </xf>
    <xf numFmtId="9" fontId="57" fillId="0" borderId="32" xfId="2" applyNumberFormat="1" applyFont="1" applyFill="1" applyBorder="1" applyAlignment="1" applyProtection="1">
      <alignment horizontal="center" vertical="center" wrapText="1"/>
      <protection hidden="1"/>
    </xf>
    <xf numFmtId="9" fontId="57" fillId="0" borderId="27" xfId="2" applyNumberFormat="1" applyFont="1" applyFill="1" applyBorder="1" applyAlignment="1" applyProtection="1">
      <alignment horizontal="center" vertical="center" wrapText="1"/>
      <protection hidden="1"/>
    </xf>
    <xf numFmtId="0" fontId="45" fillId="39" borderId="33" xfId="2" applyFont="1" applyFill="1" applyBorder="1" applyAlignment="1" applyProtection="1">
      <alignment horizontal="center" vertical="center" wrapText="1"/>
      <protection hidden="1"/>
    </xf>
    <xf numFmtId="0" fontId="45" fillId="39" borderId="32" xfId="2" applyFont="1" applyFill="1" applyBorder="1" applyAlignment="1" applyProtection="1">
      <alignment horizontal="center" vertical="center" wrapText="1"/>
      <protection hidden="1"/>
    </xf>
    <xf numFmtId="0" fontId="45" fillId="39" borderId="27" xfId="2" applyFont="1" applyFill="1" applyBorder="1" applyAlignment="1" applyProtection="1">
      <alignment horizontal="center" vertical="center" wrapText="1"/>
      <protection hidden="1"/>
    </xf>
    <xf numFmtId="0" fontId="57" fillId="0" borderId="33" xfId="2" applyFont="1" applyFill="1" applyBorder="1" applyAlignment="1" applyProtection="1">
      <alignment horizontal="center" vertical="center" wrapText="1"/>
      <protection hidden="1"/>
    </xf>
    <xf numFmtId="0" fontId="57" fillId="0" borderId="32" xfId="2" applyFont="1" applyFill="1" applyBorder="1" applyAlignment="1" applyProtection="1">
      <alignment horizontal="center" vertical="center" wrapText="1"/>
      <protection hidden="1"/>
    </xf>
    <xf numFmtId="0" fontId="57" fillId="0" borderId="27" xfId="2" applyFont="1" applyFill="1" applyBorder="1" applyAlignment="1" applyProtection="1">
      <alignment horizontal="center" vertical="center" wrapText="1"/>
      <protection hidden="1"/>
    </xf>
    <xf numFmtId="0" fontId="18" fillId="0" borderId="33" xfId="3" applyNumberFormat="1" applyFont="1" applyFill="1" applyBorder="1" applyAlignment="1" applyProtection="1">
      <alignment horizontal="center" vertical="center" wrapText="1"/>
      <protection hidden="1"/>
    </xf>
    <xf numFmtId="0" fontId="18" fillId="0" borderId="32" xfId="3" applyNumberFormat="1" applyFont="1" applyFill="1" applyBorder="1" applyAlignment="1" applyProtection="1">
      <alignment horizontal="center" vertical="center" wrapText="1"/>
      <protection hidden="1"/>
    </xf>
    <xf numFmtId="0" fontId="18" fillId="0" borderId="27" xfId="3" applyNumberFormat="1" applyFont="1" applyFill="1" applyBorder="1" applyAlignment="1" applyProtection="1">
      <alignment horizontal="center" vertical="center" wrapText="1"/>
      <protection hidden="1"/>
    </xf>
    <xf numFmtId="4" fontId="15" fillId="36" borderId="33" xfId="2" applyNumberFormat="1" applyFont="1" applyFill="1" applyBorder="1" applyAlignment="1" applyProtection="1">
      <alignment horizontal="center" vertical="center" wrapText="1"/>
      <protection hidden="1"/>
    </xf>
    <xf numFmtId="4" fontId="15" fillId="36" borderId="32" xfId="2" applyNumberFormat="1" applyFont="1" applyFill="1" applyBorder="1" applyAlignment="1" applyProtection="1">
      <alignment horizontal="center" vertical="center" wrapText="1"/>
      <protection hidden="1"/>
    </xf>
    <xf numFmtId="4" fontId="15" fillId="36" borderId="27" xfId="2" applyNumberFormat="1" applyFont="1" applyFill="1" applyBorder="1" applyAlignment="1" applyProtection="1">
      <alignment horizontal="center" vertical="center" wrapText="1"/>
      <protection hidden="1"/>
    </xf>
    <xf numFmtId="0" fontId="73" fillId="0" borderId="34" xfId="1" applyNumberFormat="1" applyFont="1" applyFill="1" applyBorder="1" applyAlignment="1" applyProtection="1">
      <alignment horizontal="center" vertical="center" wrapText="1"/>
      <protection hidden="1"/>
    </xf>
    <xf numFmtId="0" fontId="73" fillId="0" borderId="36" xfId="1" applyNumberFormat="1" applyFont="1" applyFill="1" applyBorder="1" applyAlignment="1" applyProtection="1">
      <alignment horizontal="center" vertical="center" wrapText="1"/>
      <protection hidden="1"/>
    </xf>
    <xf numFmtId="0" fontId="73" fillId="0" borderId="37" xfId="1" applyNumberFormat="1" applyFont="1" applyFill="1" applyBorder="1" applyAlignment="1" applyProtection="1">
      <alignment horizontal="center" vertical="center" wrapText="1"/>
      <protection hidden="1"/>
    </xf>
    <xf numFmtId="0" fontId="73" fillId="0" borderId="20" xfId="1" applyNumberFormat="1" applyFont="1" applyFill="1" applyBorder="1" applyAlignment="1" applyProtection="1">
      <alignment horizontal="center" vertical="center" wrapText="1"/>
      <protection hidden="1"/>
    </xf>
    <xf numFmtId="0" fontId="73" fillId="0" borderId="21" xfId="1" applyNumberFormat="1" applyFont="1" applyFill="1" applyBorder="1" applyAlignment="1" applyProtection="1">
      <alignment horizontal="center" vertical="center" wrapText="1"/>
      <protection hidden="1"/>
    </xf>
    <xf numFmtId="0" fontId="73" fillId="0" borderId="17" xfId="1" applyNumberFormat="1" applyFont="1" applyFill="1" applyBorder="1" applyAlignment="1" applyProtection="1">
      <alignment horizontal="center" vertical="center" wrapText="1"/>
      <protection hidden="1"/>
    </xf>
    <xf numFmtId="0" fontId="15" fillId="34" borderId="2" xfId="0" applyFont="1" applyFill="1" applyBorder="1" applyAlignment="1" applyProtection="1">
      <alignment horizontal="center" vertical="center" wrapText="1"/>
      <protection hidden="1"/>
    </xf>
    <xf numFmtId="0" fontId="15" fillId="34" borderId="35" xfId="0" applyFont="1" applyFill="1" applyBorder="1" applyAlignment="1" applyProtection="1">
      <alignment horizontal="center" vertical="center" wrapText="1"/>
      <protection hidden="1"/>
    </xf>
    <xf numFmtId="0" fontId="57" fillId="31" borderId="33" xfId="2" applyNumberFormat="1" applyFont="1" applyFill="1" applyBorder="1" applyAlignment="1" applyProtection="1">
      <alignment horizontal="center" vertical="center" wrapText="1"/>
      <protection hidden="1"/>
    </xf>
    <xf numFmtId="0" fontId="57" fillId="31" borderId="32" xfId="2" applyNumberFormat="1" applyFont="1" applyFill="1" applyBorder="1" applyAlignment="1" applyProtection="1">
      <alignment horizontal="center" vertical="center" wrapText="1"/>
      <protection hidden="1"/>
    </xf>
    <xf numFmtId="0" fontId="57" fillId="31" borderId="27" xfId="2" applyNumberFormat="1" applyFont="1" applyFill="1" applyBorder="1" applyAlignment="1" applyProtection="1">
      <alignment horizontal="center" vertical="center" wrapText="1"/>
      <protection hidden="1"/>
    </xf>
    <xf numFmtId="0" fontId="73" fillId="0" borderId="33" xfId="1" applyNumberFormat="1" applyFont="1" applyFill="1" applyBorder="1" applyAlignment="1" applyProtection="1">
      <alignment horizontal="center" vertical="center" wrapText="1"/>
      <protection hidden="1"/>
    </xf>
    <xf numFmtId="0" fontId="73" fillId="0" borderId="27" xfId="1" applyNumberFormat="1" applyFont="1" applyFill="1" applyBorder="1" applyAlignment="1" applyProtection="1">
      <alignment horizontal="center" vertical="center" wrapText="1"/>
      <protection hidden="1"/>
    </xf>
    <xf numFmtId="4" fontId="45" fillId="31" borderId="33" xfId="2" applyNumberFormat="1" applyFont="1" applyFill="1" applyBorder="1" applyAlignment="1" applyProtection="1">
      <alignment horizontal="center" vertical="center" wrapText="1"/>
      <protection hidden="1"/>
    </xf>
    <xf numFmtId="4" fontId="45" fillId="31" borderId="32" xfId="2" applyNumberFormat="1" applyFont="1" applyFill="1" applyBorder="1" applyAlignment="1" applyProtection="1">
      <alignment horizontal="center" vertical="center" wrapText="1"/>
      <protection hidden="1"/>
    </xf>
    <xf numFmtId="4" fontId="45" fillId="31" borderId="27" xfId="2" applyNumberFormat="1" applyFont="1" applyFill="1" applyBorder="1" applyAlignment="1" applyProtection="1">
      <alignment horizontal="center" vertical="center" wrapText="1"/>
      <protection hidden="1"/>
    </xf>
    <xf numFmtId="9" fontId="57" fillId="31" borderId="33" xfId="2" applyNumberFormat="1" applyFont="1" applyFill="1" applyBorder="1" applyAlignment="1" applyProtection="1">
      <alignment horizontal="center" vertical="center" wrapText="1"/>
      <protection hidden="1"/>
    </xf>
    <xf numFmtId="9" fontId="57" fillId="31" borderId="32" xfId="2" applyNumberFormat="1" applyFont="1" applyFill="1" applyBorder="1" applyAlignment="1" applyProtection="1">
      <alignment horizontal="center" vertical="center" wrapText="1"/>
      <protection hidden="1"/>
    </xf>
    <xf numFmtId="9" fontId="57" fillId="31" borderId="27" xfId="2" applyNumberFormat="1" applyFont="1" applyFill="1" applyBorder="1" applyAlignment="1" applyProtection="1">
      <alignment horizontal="center" vertical="center" wrapText="1"/>
      <protection hidden="1"/>
    </xf>
    <xf numFmtId="0" fontId="57" fillId="28" borderId="33" xfId="2" applyFont="1" applyFill="1" applyBorder="1" applyAlignment="1" applyProtection="1">
      <alignment horizontal="center" vertical="center" wrapText="1"/>
      <protection hidden="1"/>
    </xf>
    <xf numFmtId="0" fontId="57" fillId="28" borderId="32" xfId="2" applyFont="1" applyFill="1" applyBorder="1" applyAlignment="1" applyProtection="1">
      <alignment horizontal="center" vertical="center" wrapText="1"/>
      <protection hidden="1"/>
    </xf>
    <xf numFmtId="0" fontId="57" fillId="28" borderId="27" xfId="2" applyFont="1" applyFill="1" applyBorder="1" applyAlignment="1" applyProtection="1">
      <alignment horizontal="center" vertical="center" wrapText="1"/>
      <protection hidden="1"/>
    </xf>
    <xf numFmtId="0" fontId="18" fillId="28" borderId="33" xfId="3" applyNumberFormat="1" applyFont="1" applyFill="1" applyBorder="1" applyAlignment="1" applyProtection="1">
      <alignment horizontal="center" vertical="center" wrapText="1"/>
      <protection hidden="1"/>
    </xf>
    <xf numFmtId="0" fontId="18" fillId="28" borderId="32" xfId="3" applyNumberFormat="1" applyFont="1" applyFill="1" applyBorder="1" applyAlignment="1" applyProtection="1">
      <alignment horizontal="center" vertical="center" wrapText="1"/>
      <protection hidden="1"/>
    </xf>
    <xf numFmtId="0" fontId="18" fillId="28" borderId="27" xfId="3" applyNumberFormat="1" applyFont="1" applyFill="1" applyBorder="1" applyAlignment="1" applyProtection="1">
      <alignment horizontal="center" vertical="center" wrapText="1"/>
      <protection hidden="1"/>
    </xf>
    <xf numFmtId="166" fontId="78" fillId="0" borderId="33" xfId="3" applyFont="1" applyFill="1" applyBorder="1" applyAlignment="1" applyProtection="1">
      <alignment horizontal="center" vertical="center" wrapText="1"/>
      <protection hidden="1"/>
    </xf>
    <xf numFmtId="166" fontId="78" fillId="0" borderId="32" xfId="3" applyFont="1" applyFill="1" applyBorder="1" applyAlignment="1" applyProtection="1">
      <alignment horizontal="center" vertical="center" wrapText="1"/>
      <protection hidden="1"/>
    </xf>
    <xf numFmtId="166" fontId="78" fillId="0" borderId="27" xfId="3" applyFont="1" applyFill="1" applyBorder="1" applyAlignment="1" applyProtection="1">
      <alignment horizontal="center" vertical="center" wrapText="1"/>
      <protection hidden="1"/>
    </xf>
    <xf numFmtId="0" fontId="72" fillId="33" borderId="2" xfId="0" applyFont="1" applyFill="1" applyBorder="1" applyAlignment="1" applyProtection="1">
      <alignment horizontal="center" vertical="center" wrapText="1"/>
      <protection hidden="1"/>
    </xf>
    <xf numFmtId="0" fontId="72" fillId="33" borderId="44" xfId="0" applyFont="1" applyFill="1" applyBorder="1" applyAlignment="1" applyProtection="1">
      <alignment horizontal="center" vertical="center" wrapText="1"/>
      <protection hidden="1"/>
    </xf>
    <xf numFmtId="0" fontId="72" fillId="33" borderId="35" xfId="0" applyFont="1" applyFill="1" applyBorder="1" applyAlignment="1" applyProtection="1">
      <alignment horizontal="center" vertical="center" wrapText="1"/>
      <protection hidden="1"/>
    </xf>
    <xf numFmtId="0" fontId="72" fillId="37" borderId="2" xfId="0" applyNumberFormat="1" applyFont="1" applyFill="1" applyBorder="1" applyAlignment="1" applyProtection="1">
      <alignment horizontal="center" vertical="center" wrapText="1"/>
      <protection hidden="1"/>
    </xf>
    <xf numFmtId="0" fontId="72" fillId="37" borderId="44" xfId="0" applyNumberFormat="1" applyFont="1" applyFill="1" applyBorder="1" applyAlignment="1" applyProtection="1">
      <alignment horizontal="center" vertical="center" wrapText="1"/>
      <protection hidden="1"/>
    </xf>
    <xf numFmtId="0" fontId="72" fillId="37" borderId="35" xfId="0" applyNumberFormat="1" applyFont="1" applyFill="1" applyBorder="1" applyAlignment="1" applyProtection="1">
      <alignment horizontal="center" vertical="center" wrapText="1"/>
      <protection hidden="1"/>
    </xf>
    <xf numFmtId="0" fontId="72" fillId="32" borderId="2" xfId="0" applyNumberFormat="1" applyFont="1" applyFill="1" applyBorder="1" applyAlignment="1" applyProtection="1">
      <alignment horizontal="center" vertical="center" wrapText="1"/>
      <protection hidden="1"/>
    </xf>
    <xf numFmtId="0" fontId="72" fillId="32" borderId="44" xfId="0" applyNumberFormat="1" applyFont="1" applyFill="1" applyBorder="1" applyAlignment="1" applyProtection="1">
      <alignment horizontal="center" vertical="center" wrapText="1"/>
      <protection hidden="1"/>
    </xf>
    <xf numFmtId="0" fontId="72" fillId="32" borderId="35" xfId="0" applyNumberFormat="1" applyFont="1" applyFill="1" applyBorder="1" applyAlignment="1" applyProtection="1">
      <alignment horizontal="center" vertical="center" wrapText="1"/>
      <protection hidden="1"/>
    </xf>
    <xf numFmtId="0" fontId="64" fillId="33" borderId="33" xfId="0" applyFont="1" applyFill="1" applyBorder="1" applyAlignment="1" applyProtection="1">
      <alignment horizontal="center" vertical="center" textRotation="255" wrapText="1"/>
      <protection hidden="1"/>
    </xf>
    <xf numFmtId="0" fontId="64" fillId="33" borderId="27" xfId="0" applyFont="1" applyFill="1" applyBorder="1" applyAlignment="1" applyProtection="1">
      <alignment horizontal="center" vertical="center" textRotation="255" wrapText="1"/>
      <protection hidden="1"/>
    </xf>
    <xf numFmtId="0" fontId="45" fillId="33" borderId="33" xfId="2" applyNumberFormat="1" applyFont="1" applyFill="1" applyBorder="1" applyAlignment="1" applyProtection="1">
      <alignment horizontal="center" vertical="center" wrapText="1"/>
      <protection hidden="1"/>
    </xf>
    <xf numFmtId="0" fontId="45" fillId="33" borderId="27" xfId="2" applyNumberFormat="1" applyFont="1" applyFill="1" applyBorder="1" applyAlignment="1" applyProtection="1">
      <alignment horizontal="center" vertical="center" wrapText="1"/>
      <protection hidden="1"/>
    </xf>
    <xf numFmtId="0" fontId="45" fillId="33" borderId="2" xfId="2" applyNumberFormat="1" applyFont="1" applyFill="1" applyBorder="1" applyAlignment="1" applyProtection="1">
      <alignment horizontal="center" vertical="center" wrapText="1"/>
      <protection hidden="1"/>
    </xf>
    <xf numFmtId="0" fontId="45" fillId="33" borderId="44" xfId="2" applyNumberFormat="1" applyFont="1" applyFill="1" applyBorder="1" applyAlignment="1" applyProtection="1">
      <alignment horizontal="center" vertical="center" wrapText="1"/>
      <protection hidden="1"/>
    </xf>
    <xf numFmtId="0" fontId="45" fillId="33" borderId="35" xfId="2" applyNumberFormat="1" applyFont="1" applyFill="1" applyBorder="1" applyAlignment="1" applyProtection="1">
      <alignment horizontal="center" vertical="center" wrapText="1"/>
      <protection hidden="1"/>
    </xf>
    <xf numFmtId="9" fontId="45" fillId="33" borderId="2" xfId="2" applyNumberFormat="1" applyFont="1" applyFill="1" applyBorder="1" applyAlignment="1" applyProtection="1">
      <alignment horizontal="center" vertical="center" wrapText="1"/>
      <protection hidden="1"/>
    </xf>
    <xf numFmtId="9" fontId="45" fillId="33" borderId="44" xfId="2" applyNumberFormat="1" applyFont="1" applyFill="1" applyBorder="1" applyAlignment="1" applyProtection="1">
      <alignment horizontal="center" vertical="center" wrapText="1"/>
      <protection hidden="1"/>
    </xf>
    <xf numFmtId="9" fontId="45" fillId="33" borderId="35" xfId="2" applyNumberFormat="1" applyFont="1" applyFill="1" applyBorder="1" applyAlignment="1" applyProtection="1">
      <alignment horizontal="center" vertical="center" wrapText="1"/>
      <protection hidden="1"/>
    </xf>
    <xf numFmtId="10" fontId="57" fillId="31" borderId="33" xfId="2" applyNumberFormat="1" applyFont="1" applyFill="1" applyBorder="1" applyAlignment="1" applyProtection="1">
      <alignment horizontal="center" vertical="center" wrapText="1"/>
      <protection hidden="1"/>
    </xf>
    <xf numFmtId="10" fontId="57" fillId="31" borderId="32" xfId="2" applyNumberFormat="1" applyFont="1" applyFill="1" applyBorder="1" applyAlignment="1" applyProtection="1">
      <alignment horizontal="center" vertical="center" wrapText="1"/>
      <protection hidden="1"/>
    </xf>
    <xf numFmtId="10" fontId="57" fillId="31" borderId="27" xfId="2" applyNumberFormat="1" applyFont="1" applyFill="1" applyBorder="1" applyAlignment="1" applyProtection="1">
      <alignment horizontal="center" vertical="center" wrapText="1"/>
      <protection hidden="1"/>
    </xf>
    <xf numFmtId="0" fontId="57" fillId="0" borderId="95" xfId="2" applyNumberFormat="1" applyFont="1" applyFill="1" applyBorder="1" applyAlignment="1" applyProtection="1">
      <alignment horizontal="center" vertical="center" wrapText="1"/>
      <protection hidden="1"/>
    </xf>
    <xf numFmtId="4" fontId="45" fillId="0" borderId="95" xfId="2" applyNumberFormat="1" applyFont="1" applyFill="1" applyBorder="1" applyAlignment="1" applyProtection="1">
      <alignment horizontal="center" vertical="center" wrapText="1"/>
      <protection hidden="1"/>
    </xf>
    <xf numFmtId="0" fontId="57" fillId="39" borderId="95" xfId="2" applyNumberFormat="1" applyFont="1" applyFill="1" applyBorder="1" applyAlignment="1" applyProtection="1">
      <alignment horizontal="center" vertical="center" wrapText="1"/>
      <protection hidden="1"/>
    </xf>
    <xf numFmtId="9" fontId="57" fillId="0" borderId="95" xfId="2" applyNumberFormat="1" applyFont="1" applyFill="1" applyBorder="1" applyAlignment="1" applyProtection="1">
      <alignment horizontal="center" vertical="center" wrapText="1"/>
      <protection hidden="1"/>
    </xf>
    <xf numFmtId="0" fontId="57" fillId="0" borderId="33" xfId="2" applyNumberFormat="1" applyFont="1" applyFill="1" applyBorder="1" applyAlignment="1" applyProtection="1">
      <alignment horizontal="center" vertical="center" wrapText="1"/>
    </xf>
    <xf numFmtId="0" fontId="57" fillId="0" borderId="32" xfId="2" applyNumberFormat="1" applyFont="1" applyFill="1" applyBorder="1" applyAlignment="1" applyProtection="1">
      <alignment horizontal="center" vertical="center" wrapText="1"/>
    </xf>
    <xf numFmtId="0" fontId="57" fillId="0" borderId="27" xfId="2" applyNumberFormat="1" applyFont="1" applyFill="1" applyBorder="1" applyAlignment="1" applyProtection="1">
      <alignment horizontal="center" vertical="center" wrapText="1"/>
    </xf>
    <xf numFmtId="0" fontId="57" fillId="31" borderId="33" xfId="2" applyNumberFormat="1" applyFont="1" applyFill="1" applyBorder="1" applyAlignment="1" applyProtection="1">
      <alignment horizontal="center" vertical="center" wrapText="1"/>
    </xf>
    <xf numFmtId="0" fontId="57" fillId="31" borderId="32" xfId="2" applyNumberFormat="1" applyFont="1" applyFill="1" applyBorder="1" applyAlignment="1" applyProtection="1">
      <alignment horizontal="center" vertical="center" wrapText="1"/>
    </xf>
    <xf numFmtId="0" fontId="57" fillId="31" borderId="27" xfId="2" applyNumberFormat="1" applyFont="1" applyFill="1" applyBorder="1" applyAlignment="1" applyProtection="1">
      <alignment horizontal="center" vertical="center" wrapText="1"/>
    </xf>
    <xf numFmtId="4" fontId="45" fillId="0" borderId="33" xfId="2" applyNumberFormat="1" applyFont="1" applyFill="1" applyBorder="1" applyAlignment="1" applyProtection="1">
      <alignment horizontal="center" vertical="center" wrapText="1"/>
    </xf>
    <xf numFmtId="4" fontId="45" fillId="0" borderId="32" xfId="2" applyNumberFormat="1" applyFont="1" applyFill="1" applyBorder="1" applyAlignment="1" applyProtection="1">
      <alignment horizontal="center" vertical="center" wrapText="1"/>
    </xf>
    <xf numFmtId="4" fontId="45" fillId="0" borderId="27" xfId="2" applyNumberFormat="1" applyFont="1" applyFill="1" applyBorder="1" applyAlignment="1" applyProtection="1">
      <alignment horizontal="center" vertical="center" wrapText="1"/>
    </xf>
    <xf numFmtId="0" fontId="57" fillId="39" borderId="33" xfId="2" applyNumberFormat="1" applyFont="1" applyFill="1" applyBorder="1" applyAlignment="1" applyProtection="1">
      <alignment horizontal="center" vertical="center" wrapText="1"/>
    </xf>
    <xf numFmtId="0" fontId="57" fillId="39" borderId="32" xfId="2" applyNumberFormat="1" applyFont="1" applyFill="1" applyBorder="1" applyAlignment="1" applyProtection="1">
      <alignment horizontal="center" vertical="center" wrapText="1"/>
    </xf>
    <xf numFmtId="0" fontId="57" fillId="39" borderId="27" xfId="2" applyNumberFormat="1" applyFont="1" applyFill="1" applyBorder="1" applyAlignment="1" applyProtection="1">
      <alignment horizontal="center" vertical="center" wrapText="1"/>
    </xf>
    <xf numFmtId="9" fontId="57" fillId="31" borderId="33" xfId="2" applyNumberFormat="1" applyFont="1" applyFill="1" applyBorder="1" applyAlignment="1" applyProtection="1">
      <alignment horizontal="center" vertical="center" wrapText="1"/>
    </xf>
    <xf numFmtId="9" fontId="57" fillId="31" borderId="32" xfId="2" applyNumberFormat="1" applyFont="1" applyFill="1" applyBorder="1" applyAlignment="1" applyProtection="1">
      <alignment horizontal="center" vertical="center" wrapText="1"/>
    </xf>
    <xf numFmtId="9" fontId="57" fillId="31" borderId="27" xfId="2" applyNumberFormat="1" applyFont="1" applyFill="1" applyBorder="1" applyAlignment="1" applyProtection="1">
      <alignment horizontal="center" vertical="center" wrapText="1"/>
    </xf>
    <xf numFmtId="0" fontId="45" fillId="39" borderId="179" xfId="2" applyFont="1" applyFill="1" applyBorder="1" applyAlignment="1" applyProtection="1">
      <alignment horizontal="center" vertical="center" wrapText="1"/>
    </xf>
    <xf numFmtId="0" fontId="45" fillId="39" borderId="32" xfId="2" applyFont="1" applyFill="1" applyBorder="1" applyAlignment="1" applyProtection="1">
      <alignment horizontal="center" vertical="center" wrapText="1"/>
    </xf>
    <xf numFmtId="0" fontId="45" fillId="39" borderId="27" xfId="2" applyFont="1" applyFill="1" applyBorder="1" applyAlignment="1" applyProtection="1">
      <alignment horizontal="center" vertical="center" wrapText="1"/>
    </xf>
    <xf numFmtId="0" fontId="57" fillId="0" borderId="179" xfId="2" applyFont="1" applyFill="1" applyBorder="1" applyAlignment="1" applyProtection="1">
      <alignment horizontal="center" vertical="center" wrapText="1"/>
    </xf>
    <xf numFmtId="0" fontId="57" fillId="0" borderId="32" xfId="2" applyFont="1" applyFill="1" applyBorder="1" applyAlignment="1" applyProtection="1">
      <alignment horizontal="center" vertical="center" wrapText="1"/>
    </xf>
    <xf numFmtId="0" fontId="57" fillId="0" borderId="27" xfId="2" applyFont="1" applyFill="1" applyBorder="1" applyAlignment="1" applyProtection="1">
      <alignment horizontal="center" vertical="center" wrapText="1"/>
    </xf>
    <xf numFmtId="0" fontId="18" fillId="0" borderId="179" xfId="3" applyNumberFormat="1" applyFont="1" applyFill="1" applyBorder="1" applyAlignment="1" applyProtection="1">
      <alignment horizontal="center" vertical="center" wrapText="1"/>
    </xf>
    <xf numFmtId="0" fontId="18" fillId="0" borderId="32" xfId="3" applyNumberFormat="1" applyFont="1" applyFill="1" applyBorder="1" applyAlignment="1" applyProtection="1">
      <alignment horizontal="center" vertical="center" wrapText="1"/>
    </xf>
    <xf numFmtId="0" fontId="18" fillId="0" borderId="27" xfId="3" applyNumberFormat="1" applyFont="1" applyFill="1" applyBorder="1" applyAlignment="1" applyProtection="1">
      <alignment horizontal="center" vertical="center" wrapText="1"/>
    </xf>
    <xf numFmtId="9" fontId="57" fillId="0" borderId="33" xfId="2" applyNumberFormat="1" applyFont="1" applyFill="1" applyBorder="1" applyAlignment="1" applyProtection="1">
      <alignment horizontal="center" vertical="center" wrapText="1"/>
    </xf>
    <xf numFmtId="9" fontId="57" fillId="0" borderId="32" xfId="2" applyNumberFormat="1" applyFont="1" applyFill="1" applyBorder="1" applyAlignment="1" applyProtection="1">
      <alignment horizontal="center" vertical="center" wrapText="1"/>
    </xf>
    <xf numFmtId="9" fontId="57" fillId="0" borderId="27" xfId="2" applyNumberFormat="1" applyFont="1" applyFill="1" applyBorder="1" applyAlignment="1" applyProtection="1">
      <alignment horizontal="center" vertical="center" wrapText="1"/>
    </xf>
    <xf numFmtId="0" fontId="18" fillId="0" borderId="33" xfId="3" applyNumberFormat="1" applyFont="1" applyFill="1" applyBorder="1" applyAlignment="1" applyProtection="1">
      <alignment horizontal="center" vertical="center" wrapText="1"/>
    </xf>
    <xf numFmtId="4" fontId="45" fillId="31" borderId="33" xfId="2" applyNumberFormat="1" applyFont="1" applyFill="1" applyBorder="1" applyAlignment="1" applyProtection="1">
      <alignment horizontal="center" vertical="center" wrapText="1"/>
    </xf>
    <xf numFmtId="4" fontId="45" fillId="31" borderId="32" xfId="2" applyNumberFormat="1" applyFont="1" applyFill="1" applyBorder="1" applyAlignment="1" applyProtection="1">
      <alignment horizontal="center" vertical="center" wrapText="1"/>
    </xf>
    <xf numFmtId="4" fontId="45" fillId="31" borderId="27" xfId="2" applyNumberFormat="1" applyFont="1" applyFill="1" applyBorder="1" applyAlignment="1" applyProtection="1">
      <alignment horizontal="center" vertical="center" wrapText="1"/>
    </xf>
    <xf numFmtId="0" fontId="57" fillId="28" borderId="179" xfId="2" applyFont="1" applyFill="1" applyBorder="1" applyAlignment="1" applyProtection="1">
      <alignment horizontal="center" vertical="center" wrapText="1"/>
    </xf>
    <xf numFmtId="0" fontId="57" fillId="28" borderId="32" xfId="2" applyFont="1" applyFill="1" applyBorder="1" applyAlignment="1" applyProtection="1">
      <alignment horizontal="center" vertical="center" wrapText="1"/>
    </xf>
    <xf numFmtId="0" fontId="57" fillId="28" borderId="27" xfId="2" applyFont="1" applyFill="1" applyBorder="1" applyAlignment="1" applyProtection="1">
      <alignment horizontal="center" vertical="center" wrapText="1"/>
    </xf>
    <xf numFmtId="0" fontId="18" fillId="28" borderId="179" xfId="3" applyNumberFormat="1" applyFont="1" applyFill="1" applyBorder="1" applyAlignment="1" applyProtection="1">
      <alignment horizontal="center" vertical="center" wrapText="1"/>
    </xf>
    <xf numFmtId="0" fontId="18" fillId="28" borderId="32" xfId="3" applyNumberFormat="1" applyFont="1" applyFill="1" applyBorder="1" applyAlignment="1" applyProtection="1">
      <alignment horizontal="center" vertical="center" wrapText="1"/>
    </xf>
    <xf numFmtId="0" fontId="18" fillId="28" borderId="27" xfId="3" applyNumberFormat="1" applyFont="1" applyFill="1" applyBorder="1" applyAlignment="1" applyProtection="1">
      <alignment horizontal="center" vertical="center" wrapText="1"/>
    </xf>
    <xf numFmtId="166" fontId="78" fillId="0" borderId="33" xfId="3" applyFont="1" applyFill="1" applyBorder="1" applyAlignment="1" applyProtection="1">
      <alignment horizontal="center" vertical="center" wrapText="1"/>
    </xf>
    <xf numFmtId="166" fontId="78" fillId="0" borderId="32" xfId="3" applyFont="1" applyFill="1" applyBorder="1" applyAlignment="1" applyProtection="1">
      <alignment horizontal="center" vertical="center" wrapText="1"/>
    </xf>
    <xf numFmtId="166" fontId="78" fillId="0" borderId="27" xfId="3" applyFont="1" applyFill="1" applyBorder="1" applyAlignment="1" applyProtection="1">
      <alignment horizontal="center" vertical="center" wrapText="1"/>
    </xf>
    <xf numFmtId="0" fontId="45" fillId="39" borderId="33" xfId="2" applyFont="1" applyFill="1" applyBorder="1" applyAlignment="1" applyProtection="1">
      <alignment horizontal="center" vertical="center" wrapText="1"/>
    </xf>
    <xf numFmtId="0" fontId="82" fillId="39" borderId="33" xfId="2" applyFont="1" applyFill="1" applyBorder="1" applyAlignment="1" applyProtection="1">
      <alignment horizontal="center" vertical="center" wrapText="1"/>
    </xf>
    <xf numFmtId="0" fontId="82" fillId="39" borderId="32" xfId="2" applyFont="1" applyFill="1" applyBorder="1" applyAlignment="1" applyProtection="1">
      <alignment horizontal="center" vertical="center" wrapText="1"/>
    </xf>
    <xf numFmtId="0" fontId="82" fillId="39" borderId="27" xfId="2" applyFont="1" applyFill="1" applyBorder="1" applyAlignment="1" applyProtection="1">
      <alignment horizontal="center" vertical="center" wrapText="1"/>
    </xf>
    <xf numFmtId="0" fontId="77" fillId="0" borderId="33" xfId="2" applyFont="1" applyFill="1" applyBorder="1" applyAlignment="1" applyProtection="1">
      <alignment horizontal="center" vertical="center" wrapText="1"/>
    </xf>
    <xf numFmtId="0" fontId="77" fillId="0" borderId="32" xfId="2" applyFont="1" applyFill="1" applyBorder="1" applyAlignment="1" applyProtection="1">
      <alignment horizontal="center" vertical="center" wrapText="1"/>
    </xf>
    <xf numFmtId="0" fontId="77" fillId="0" borderId="27" xfId="2" applyFont="1" applyFill="1" applyBorder="1" applyAlignment="1" applyProtection="1">
      <alignment horizontal="center" vertical="center" wrapText="1"/>
    </xf>
    <xf numFmtId="0" fontId="83" fillId="0" borderId="33" xfId="3" applyNumberFormat="1" applyFont="1" applyFill="1" applyBorder="1" applyAlignment="1" applyProtection="1">
      <alignment horizontal="center" vertical="center" wrapText="1"/>
    </xf>
    <xf numFmtId="0" fontId="83" fillId="0" borderId="32" xfId="3" applyNumberFormat="1" applyFont="1" applyFill="1" applyBorder="1" applyAlignment="1" applyProtection="1">
      <alignment horizontal="center" vertical="center" wrapText="1"/>
    </xf>
    <xf numFmtId="0" fontId="83" fillId="0" borderId="27" xfId="3" applyNumberFormat="1" applyFont="1" applyFill="1" applyBorder="1" applyAlignment="1" applyProtection="1">
      <alignment horizontal="center" vertical="center" wrapText="1"/>
    </xf>
    <xf numFmtId="0" fontId="57" fillId="28" borderId="33" xfId="2" applyFont="1" applyFill="1" applyBorder="1" applyAlignment="1" applyProtection="1">
      <alignment horizontal="center" vertical="center" wrapText="1"/>
    </xf>
    <xf numFmtId="0" fontId="57" fillId="0" borderId="33" xfId="2" applyFont="1" applyFill="1" applyBorder="1" applyAlignment="1" applyProtection="1">
      <alignment horizontal="center" vertical="center" wrapText="1"/>
    </xf>
    <xf numFmtId="4" fontId="45" fillId="31" borderId="69" xfId="2" applyNumberFormat="1" applyFont="1" applyFill="1" applyBorder="1" applyAlignment="1" applyProtection="1">
      <alignment horizontal="center" vertical="center" wrapText="1"/>
    </xf>
    <xf numFmtId="4" fontId="45" fillId="0" borderId="69" xfId="2" applyNumberFormat="1" applyFont="1" applyFill="1" applyBorder="1" applyAlignment="1" applyProtection="1">
      <alignment horizontal="center" vertical="center" wrapText="1"/>
    </xf>
    <xf numFmtId="0" fontId="18" fillId="28" borderId="33" xfId="3" applyNumberFormat="1" applyFont="1" applyFill="1" applyBorder="1" applyAlignment="1" applyProtection="1">
      <alignment horizontal="center" vertical="center" wrapText="1"/>
    </xf>
    <xf numFmtId="168" fontId="15" fillId="37" borderId="22" xfId="3" applyNumberFormat="1" applyFont="1" applyFill="1" applyBorder="1" applyAlignment="1" applyProtection="1">
      <alignment horizontal="center" vertical="center" wrapText="1"/>
    </xf>
    <xf numFmtId="0" fontId="15" fillId="37" borderId="2" xfId="356" applyFont="1" applyFill="1" applyBorder="1" applyAlignment="1" applyProtection="1">
      <alignment horizontal="center" vertical="center" wrapText="1"/>
      <protection hidden="1"/>
    </xf>
    <xf numFmtId="0" fontId="15" fillId="37" borderId="44" xfId="356" applyFont="1" applyFill="1" applyBorder="1" applyAlignment="1" applyProtection="1">
      <alignment horizontal="center" vertical="center" wrapText="1"/>
      <protection hidden="1"/>
    </xf>
    <xf numFmtId="0" fontId="15" fillId="37" borderId="35" xfId="356" applyFont="1" applyFill="1" applyBorder="1" applyAlignment="1" applyProtection="1">
      <alignment horizontal="center" vertical="center" wrapText="1"/>
      <protection hidden="1"/>
    </xf>
    <xf numFmtId="0" fontId="63" fillId="37" borderId="2" xfId="2" applyFont="1" applyFill="1" applyBorder="1" applyAlignment="1" applyProtection="1">
      <alignment horizontal="center" vertical="center" wrapText="1"/>
      <protection hidden="1"/>
    </xf>
    <xf numFmtId="0" fontId="63" fillId="37" borderId="44" xfId="2" applyFont="1" applyFill="1" applyBorder="1" applyAlignment="1" applyProtection="1">
      <alignment horizontal="center" vertical="center" wrapText="1"/>
      <protection hidden="1"/>
    </xf>
    <xf numFmtId="0" fontId="63" fillId="37" borderId="35" xfId="2" applyFont="1" applyFill="1" applyBorder="1" applyAlignment="1" applyProtection="1">
      <alignment horizontal="center" vertical="center" wrapText="1"/>
      <protection hidden="1"/>
    </xf>
    <xf numFmtId="0" fontId="76" fillId="31" borderId="2" xfId="2" applyNumberFormat="1" applyFont="1" applyFill="1" applyBorder="1" applyAlignment="1" applyProtection="1">
      <alignment horizontal="center" vertical="center" wrapText="1"/>
      <protection hidden="1"/>
    </xf>
    <xf numFmtId="0" fontId="76" fillId="31" borderId="44" xfId="2" applyNumberFormat="1" applyFont="1" applyFill="1" applyBorder="1" applyAlignment="1" applyProtection="1">
      <alignment horizontal="center" vertical="center" wrapText="1"/>
      <protection hidden="1"/>
    </xf>
    <xf numFmtId="0" fontId="76" fillId="31" borderId="35" xfId="2" applyNumberFormat="1" applyFont="1" applyFill="1" applyBorder="1" applyAlignment="1" applyProtection="1">
      <alignment horizontal="center" vertical="center" wrapText="1"/>
      <protection hidden="1"/>
    </xf>
    <xf numFmtId="0" fontId="17" fillId="0" borderId="0" xfId="2" applyFont="1" applyFill="1" applyAlignment="1" applyProtection="1">
      <alignment horizontal="left" vertical="center" wrapText="1"/>
      <protection hidden="1"/>
    </xf>
    <xf numFmtId="166" fontId="18" fillId="33" borderId="2" xfId="3" applyFont="1" applyFill="1" applyBorder="1" applyAlignment="1" applyProtection="1">
      <alignment horizontal="center" vertical="center" wrapText="1"/>
      <protection hidden="1"/>
    </xf>
    <xf numFmtId="166" fontId="18" fillId="33" borderId="35" xfId="3" applyFont="1" applyFill="1" applyBorder="1" applyAlignment="1" applyProtection="1">
      <alignment horizontal="center" vertical="center" wrapText="1"/>
      <protection hidden="1"/>
    </xf>
    <xf numFmtId="167" fontId="15" fillId="33" borderId="22" xfId="3" applyNumberFormat="1" applyFont="1" applyFill="1" applyBorder="1" applyAlignment="1" applyProtection="1">
      <alignment horizontal="center" vertical="center" wrapText="1"/>
      <protection hidden="1"/>
    </xf>
    <xf numFmtId="166" fontId="15" fillId="33" borderId="22" xfId="3" applyFont="1" applyFill="1" applyBorder="1" applyAlignment="1" applyProtection="1">
      <alignment horizontal="center" vertical="center" wrapText="1"/>
      <protection hidden="1"/>
    </xf>
    <xf numFmtId="188" fontId="15" fillId="37" borderId="2" xfId="3" applyNumberFormat="1" applyFont="1" applyFill="1" applyBorder="1" applyAlignment="1" applyProtection="1">
      <alignment horizontal="center" vertical="center" wrapText="1"/>
    </xf>
    <xf numFmtId="188" fontId="15" fillId="37" borderId="35" xfId="3" applyNumberFormat="1" applyFont="1" applyFill="1" applyBorder="1" applyAlignment="1" applyProtection="1">
      <alignment horizontal="center" vertical="center" wrapText="1"/>
    </xf>
    <xf numFmtId="17" fontId="57" fillId="0" borderId="33" xfId="2" applyNumberFormat="1" applyFont="1" applyFill="1" applyBorder="1" applyAlignment="1" applyProtection="1">
      <alignment horizontal="center" vertical="center" wrapText="1"/>
    </xf>
    <xf numFmtId="0" fontId="77" fillId="28" borderId="33" xfId="2" applyFont="1" applyFill="1" applyBorder="1" applyAlignment="1" applyProtection="1">
      <alignment horizontal="center" vertical="center" wrapText="1"/>
    </xf>
    <xf numFmtId="0" fontId="77" fillId="28" borderId="32" xfId="2" applyFont="1" applyFill="1" applyBorder="1" applyAlignment="1" applyProtection="1">
      <alignment horizontal="center" vertical="center" wrapText="1"/>
    </xf>
    <xf numFmtId="0" fontId="77" fillId="28" borderId="27" xfId="2" applyFont="1" applyFill="1" applyBorder="1" applyAlignment="1" applyProtection="1">
      <alignment horizontal="center" vertical="center" wrapText="1"/>
    </xf>
    <xf numFmtId="0" fontId="83" fillId="28" borderId="33" xfId="3" applyNumberFormat="1" applyFont="1" applyFill="1" applyBorder="1" applyAlignment="1" applyProtection="1">
      <alignment horizontal="center" vertical="center" wrapText="1"/>
    </xf>
    <xf numFmtId="0" fontId="83" fillId="28" borderId="32" xfId="3" applyNumberFormat="1" applyFont="1" applyFill="1" applyBorder="1" applyAlignment="1" applyProtection="1">
      <alignment horizontal="center" vertical="center" wrapText="1"/>
    </xf>
    <xf numFmtId="0" fontId="83" fillId="28" borderId="27" xfId="3" applyNumberFormat="1" applyFont="1" applyFill="1" applyBorder="1" applyAlignment="1" applyProtection="1">
      <alignment horizontal="center" vertical="center" wrapText="1"/>
    </xf>
    <xf numFmtId="0" fontId="45" fillId="0" borderId="96" xfId="3" applyNumberFormat="1" applyFont="1" applyFill="1" applyBorder="1" applyAlignment="1" applyProtection="1">
      <alignment horizontal="center" vertical="center" wrapText="1"/>
      <protection hidden="1"/>
    </xf>
    <xf numFmtId="0" fontId="45" fillId="0" borderId="18" xfId="3" applyNumberFormat="1" applyFont="1" applyFill="1" applyBorder="1" applyAlignment="1" applyProtection="1">
      <alignment horizontal="center" vertical="center" wrapText="1"/>
      <protection hidden="1"/>
    </xf>
    <xf numFmtId="0" fontId="70" fillId="31" borderId="22" xfId="2" applyFont="1" applyFill="1" applyBorder="1" applyAlignment="1" applyProtection="1">
      <alignment horizontal="center" vertical="center" wrapText="1"/>
      <protection hidden="1"/>
    </xf>
    <xf numFmtId="0" fontId="18" fillId="37" borderId="22" xfId="3" applyNumberFormat="1" applyFont="1" applyFill="1" applyBorder="1" applyAlignment="1" applyProtection="1">
      <alignment horizontal="center" vertical="center" wrapText="1"/>
      <protection hidden="1"/>
    </xf>
    <xf numFmtId="0" fontId="18" fillId="0" borderId="22" xfId="2" applyFont="1" applyFill="1" applyBorder="1" applyAlignment="1" applyProtection="1">
      <alignment horizontal="center" vertical="center" wrapText="1"/>
      <protection hidden="1"/>
    </xf>
    <xf numFmtId="0" fontId="18" fillId="33" borderId="22" xfId="2" applyNumberFormat="1" applyFont="1" applyFill="1" applyBorder="1" applyAlignment="1" applyProtection="1">
      <alignment horizontal="center" vertical="center" wrapText="1"/>
      <protection hidden="1"/>
    </xf>
    <xf numFmtId="0" fontId="18" fillId="38" borderId="22" xfId="2" applyNumberFormat="1" applyFont="1" applyFill="1" applyBorder="1" applyAlignment="1" applyProtection="1">
      <alignment horizontal="center" vertical="center" wrapText="1"/>
      <protection hidden="1"/>
    </xf>
    <xf numFmtId="0" fontId="69" fillId="33" borderId="2" xfId="2" applyFont="1" applyFill="1" applyBorder="1" applyAlignment="1" applyProtection="1">
      <alignment horizontal="center" vertical="center" wrapText="1"/>
      <protection hidden="1"/>
    </xf>
    <xf numFmtId="0" fontId="69" fillId="33" borderId="35" xfId="2" applyFont="1" applyFill="1" applyBorder="1" applyAlignment="1" applyProtection="1">
      <alignment horizontal="center" vertical="center" wrapText="1"/>
      <protection hidden="1"/>
    </xf>
    <xf numFmtId="0" fontId="69" fillId="38" borderId="2" xfId="2" applyFont="1" applyFill="1" applyBorder="1" applyAlignment="1" applyProtection="1">
      <alignment horizontal="center" vertical="center" wrapText="1"/>
      <protection hidden="1"/>
    </xf>
    <xf numFmtId="0" fontId="69" fillId="38" borderId="35" xfId="2" applyFont="1" applyFill="1" applyBorder="1" applyAlignment="1" applyProtection="1">
      <alignment horizontal="center" vertical="center" wrapText="1"/>
      <protection hidden="1"/>
    </xf>
    <xf numFmtId="0" fontId="94" fillId="62" borderId="166" xfId="0" applyFont="1" applyFill="1" applyBorder="1" applyAlignment="1" applyProtection="1">
      <alignment horizontal="center" vertical="center"/>
    </xf>
    <xf numFmtId="0" fontId="17" fillId="0" borderId="167" xfId="0" applyFont="1" applyBorder="1" applyProtection="1"/>
    <xf numFmtId="0" fontId="17" fillId="0" borderId="168" xfId="0" applyFont="1" applyBorder="1" applyProtection="1"/>
    <xf numFmtId="188" fontId="94" fillId="54" borderId="177" xfId="0" applyNumberFormat="1" applyFont="1" applyFill="1" applyBorder="1" applyAlignment="1" applyProtection="1">
      <alignment horizontal="center"/>
    </xf>
    <xf numFmtId="188" fontId="94" fillId="54" borderId="178" xfId="0" applyNumberFormat="1" applyFont="1" applyFill="1" applyBorder="1" applyAlignment="1" applyProtection="1">
      <alignment horizontal="center"/>
    </xf>
    <xf numFmtId="188" fontId="124" fillId="0" borderId="177" xfId="0" applyNumberFormat="1" applyFont="1" applyBorder="1" applyAlignment="1" applyProtection="1">
      <alignment horizontal="center" vertical="center"/>
    </xf>
    <xf numFmtId="188" fontId="124" fillId="0" borderId="178" xfId="0" applyNumberFormat="1" applyFont="1" applyBorder="1" applyAlignment="1" applyProtection="1">
      <alignment horizontal="center" vertical="center"/>
    </xf>
    <xf numFmtId="188" fontId="124" fillId="62" borderId="177" xfId="0" applyNumberFormat="1" applyFont="1" applyFill="1" applyBorder="1" applyAlignment="1" applyProtection="1">
      <alignment horizontal="center"/>
    </xf>
    <xf numFmtId="188" fontId="124" fillId="62" borderId="178" xfId="0" applyNumberFormat="1" applyFont="1" applyFill="1" applyBorder="1" applyAlignment="1" applyProtection="1">
      <alignment horizontal="center"/>
    </xf>
    <xf numFmtId="188" fontId="124" fillId="0" borderId="177" xfId="0" applyNumberFormat="1" applyFont="1" applyBorder="1" applyAlignment="1" applyProtection="1">
      <alignment horizontal="center"/>
    </xf>
    <xf numFmtId="188" fontId="124" fillId="0" borderId="178" xfId="0" applyNumberFormat="1" applyFont="1" applyBorder="1" applyAlignment="1" applyProtection="1">
      <alignment horizontal="center"/>
    </xf>
    <xf numFmtId="0" fontId="94" fillId="54" borderId="171" xfId="0" applyFont="1" applyFill="1" applyBorder="1" applyAlignment="1" applyProtection="1">
      <alignment horizontal="center" vertical="center"/>
    </xf>
    <xf numFmtId="0" fontId="17" fillId="0" borderId="172" xfId="0" applyFont="1" applyBorder="1" applyProtection="1"/>
    <xf numFmtId="0" fontId="17" fillId="0" borderId="173" xfId="0" applyFont="1" applyBorder="1" applyProtection="1"/>
    <xf numFmtId="188" fontId="94" fillId="54" borderId="177" xfId="0" applyNumberFormat="1" applyFont="1" applyFill="1" applyBorder="1" applyAlignment="1" applyProtection="1">
      <alignment horizontal="center" vertical="center"/>
    </xf>
    <xf numFmtId="188" fontId="94" fillId="54" borderId="178" xfId="0" applyNumberFormat="1" applyFont="1" applyFill="1" applyBorder="1" applyAlignment="1" applyProtection="1">
      <alignment horizontal="center" vertical="center"/>
    </xf>
    <xf numFmtId="0" fontId="94" fillId="56" borderId="169" xfId="0" applyFont="1" applyFill="1" applyBorder="1" applyAlignment="1" applyProtection="1">
      <alignment horizontal="center" vertical="center"/>
    </xf>
    <xf numFmtId="0" fontId="17" fillId="0" borderId="149" xfId="0" applyFont="1" applyBorder="1" applyProtection="1"/>
    <xf numFmtId="0" fontId="17" fillId="0" borderId="170" xfId="0" applyFont="1" applyBorder="1" applyProtection="1"/>
    <xf numFmtId="188" fontId="124" fillId="62" borderId="177" xfId="0" applyNumberFormat="1" applyFont="1" applyFill="1" applyBorder="1" applyAlignment="1" applyProtection="1">
      <alignment horizontal="center" vertical="center"/>
    </xf>
    <xf numFmtId="188" fontId="124" fillId="62" borderId="178" xfId="0" applyNumberFormat="1" applyFont="1" applyFill="1" applyBorder="1" applyAlignment="1" applyProtection="1">
      <alignment horizontal="center" vertical="center"/>
    </xf>
    <xf numFmtId="0" fontId="94" fillId="62" borderId="169" xfId="0" applyFont="1" applyFill="1" applyBorder="1" applyAlignment="1" applyProtection="1">
      <alignment horizontal="center" vertical="center"/>
    </xf>
    <xf numFmtId="0" fontId="18" fillId="28" borderId="45" xfId="0" applyFont="1" applyFill="1" applyBorder="1" applyAlignment="1" applyProtection="1">
      <alignment horizontal="center" vertical="center" wrapText="1"/>
      <protection hidden="1"/>
    </xf>
    <xf numFmtId="0" fontId="18" fillId="28" borderId="43" xfId="0" applyFont="1" applyFill="1" applyBorder="1" applyAlignment="1" applyProtection="1">
      <alignment horizontal="center" vertical="center" wrapText="1"/>
      <protection hidden="1"/>
    </xf>
    <xf numFmtId="0" fontId="18" fillId="28" borderId="46" xfId="0" applyFont="1" applyFill="1" applyBorder="1" applyAlignment="1" applyProtection="1">
      <alignment horizontal="center" vertical="center" wrapText="1"/>
      <protection hidden="1"/>
    </xf>
    <xf numFmtId="0" fontId="18" fillId="28" borderId="47" xfId="0" applyFont="1" applyFill="1" applyBorder="1" applyAlignment="1" applyProtection="1">
      <alignment horizontal="center" vertical="center" wrapText="1"/>
      <protection hidden="1"/>
    </xf>
    <xf numFmtId="0" fontId="18" fillId="28" borderId="0" xfId="0" applyFont="1" applyFill="1" applyBorder="1" applyAlignment="1" applyProtection="1">
      <alignment horizontal="center" vertical="center" wrapText="1"/>
      <protection hidden="1"/>
    </xf>
    <xf numFmtId="0" fontId="18" fillId="28" borderId="48" xfId="0" applyFont="1" applyFill="1" applyBorder="1" applyAlignment="1" applyProtection="1">
      <alignment horizontal="center" vertical="center" wrapText="1"/>
      <protection hidden="1"/>
    </xf>
    <xf numFmtId="0" fontId="18" fillId="28" borderId="59" xfId="0" applyFont="1" applyFill="1" applyBorder="1" applyAlignment="1" applyProtection="1">
      <alignment horizontal="center" vertical="center" wrapText="1"/>
      <protection hidden="1"/>
    </xf>
    <xf numFmtId="0" fontId="18" fillId="28" borderId="55" xfId="0" applyFont="1" applyFill="1" applyBorder="1" applyAlignment="1" applyProtection="1">
      <alignment horizontal="center" vertical="center" wrapText="1"/>
      <protection hidden="1"/>
    </xf>
    <xf numFmtId="0" fontId="18" fillId="28" borderId="54" xfId="0" applyFont="1" applyFill="1" applyBorder="1" applyAlignment="1" applyProtection="1">
      <alignment horizontal="center" vertical="center" wrapText="1"/>
      <protection hidden="1"/>
    </xf>
    <xf numFmtId="0" fontId="18" fillId="28" borderId="45" xfId="0" applyNumberFormat="1" applyFont="1" applyFill="1" applyBorder="1" applyAlignment="1" applyProtection="1">
      <alignment horizontal="center" vertical="center" wrapText="1"/>
      <protection hidden="1"/>
    </xf>
    <xf numFmtId="0" fontId="18" fillId="28" borderId="43" xfId="0" applyNumberFormat="1" applyFont="1" applyFill="1" applyBorder="1" applyAlignment="1" applyProtection="1">
      <alignment horizontal="center" vertical="center" wrapText="1"/>
      <protection hidden="1"/>
    </xf>
    <xf numFmtId="0" fontId="18" fillId="28" borderId="46" xfId="0" applyNumberFormat="1" applyFont="1" applyFill="1" applyBorder="1" applyAlignment="1" applyProtection="1">
      <alignment horizontal="center" vertical="center" wrapText="1"/>
      <protection hidden="1"/>
    </xf>
    <xf numFmtId="0" fontId="18" fillId="28" borderId="59" xfId="0" applyNumberFormat="1" applyFont="1" applyFill="1" applyBorder="1" applyAlignment="1" applyProtection="1">
      <alignment horizontal="center" vertical="center" wrapText="1"/>
      <protection hidden="1"/>
    </xf>
    <xf numFmtId="0" fontId="18" fillId="28" borderId="55" xfId="0" applyNumberFormat="1" applyFont="1" applyFill="1" applyBorder="1" applyAlignment="1" applyProtection="1">
      <alignment horizontal="center" vertical="center" wrapText="1"/>
      <protection hidden="1"/>
    </xf>
    <xf numFmtId="0" fontId="18" fillId="28" borderId="54" xfId="0" applyNumberFormat="1" applyFont="1" applyFill="1" applyBorder="1" applyAlignment="1" applyProtection="1">
      <alignment horizontal="center" vertical="center" wrapText="1"/>
      <protection hidden="1"/>
    </xf>
    <xf numFmtId="0" fontId="62" fillId="31" borderId="84" xfId="0" applyFont="1" applyFill="1" applyBorder="1" applyAlignment="1" applyProtection="1">
      <alignment horizontal="center" vertical="center"/>
    </xf>
    <xf numFmtId="0" fontId="62" fillId="31" borderId="73" xfId="0" applyFont="1" applyFill="1" applyBorder="1" applyAlignment="1" applyProtection="1">
      <alignment horizontal="center" vertical="center"/>
    </xf>
    <xf numFmtId="0" fontId="62" fillId="31" borderId="85" xfId="0" applyFont="1" applyFill="1" applyBorder="1" applyAlignment="1" applyProtection="1">
      <alignment horizontal="center" vertical="center"/>
    </xf>
    <xf numFmtId="0" fontId="62" fillId="30" borderId="84" xfId="0" applyFont="1" applyFill="1" applyBorder="1" applyAlignment="1" applyProtection="1">
      <alignment horizontal="center" vertical="center"/>
    </xf>
    <xf numFmtId="0" fontId="62" fillId="30" borderId="73" xfId="0" applyFont="1" applyFill="1" applyBorder="1" applyAlignment="1" applyProtection="1">
      <alignment horizontal="center" vertical="center"/>
    </xf>
    <xf numFmtId="0" fontId="62" fillId="30" borderId="85" xfId="0" applyFont="1" applyFill="1" applyBorder="1" applyAlignment="1" applyProtection="1">
      <alignment horizontal="center" vertical="center"/>
    </xf>
    <xf numFmtId="0" fontId="62" fillId="51" borderId="127" xfId="0" applyFont="1" applyFill="1" applyBorder="1" applyAlignment="1" applyProtection="1">
      <alignment horizontal="center" vertical="center"/>
    </xf>
    <xf numFmtId="0" fontId="62" fillId="51" borderId="128" xfId="0" applyFont="1" applyFill="1" applyBorder="1" applyAlignment="1" applyProtection="1">
      <alignment horizontal="center" vertical="center"/>
    </xf>
    <xf numFmtId="0" fontId="62" fillId="51" borderId="129" xfId="0" applyFont="1" applyFill="1" applyBorder="1" applyAlignment="1" applyProtection="1">
      <alignment horizontal="center" vertical="center"/>
    </xf>
    <xf numFmtId="0" fontId="62" fillId="28" borderId="87" xfId="0" applyFont="1" applyFill="1" applyBorder="1" applyAlignment="1" applyProtection="1">
      <alignment horizontal="center" vertical="center"/>
    </xf>
    <xf numFmtId="0" fontId="62" fillId="28" borderId="88" xfId="0" applyFont="1" applyFill="1" applyBorder="1" applyAlignment="1" applyProtection="1">
      <alignment horizontal="center" vertical="center"/>
    </xf>
    <xf numFmtId="0" fontId="62" fillId="28" borderId="89" xfId="0" applyFont="1" applyFill="1" applyBorder="1" applyAlignment="1" applyProtection="1">
      <alignment horizontal="center" vertical="center"/>
    </xf>
    <xf numFmtId="0" fontId="122" fillId="45" borderId="115" xfId="0" applyFont="1" applyFill="1" applyBorder="1" applyAlignment="1" applyProtection="1">
      <alignment horizontal="center" vertical="center"/>
    </xf>
    <xf numFmtId="0" fontId="122" fillId="45" borderId="114" xfId="0" applyFont="1" applyFill="1" applyBorder="1" applyAlignment="1" applyProtection="1">
      <alignment horizontal="center" vertical="center"/>
    </xf>
    <xf numFmtId="0" fontId="122" fillId="45" borderId="120" xfId="0" applyFont="1" applyFill="1" applyBorder="1" applyAlignment="1" applyProtection="1">
      <alignment horizontal="center" vertical="center"/>
    </xf>
    <xf numFmtId="0" fontId="62" fillId="31" borderId="79" xfId="0" applyFont="1" applyFill="1" applyBorder="1" applyAlignment="1" applyProtection="1">
      <alignment horizontal="center" vertical="center"/>
    </xf>
    <xf numFmtId="0" fontId="62" fillId="31" borderId="80" xfId="0" applyFont="1" applyFill="1" applyBorder="1" applyAlignment="1" applyProtection="1">
      <alignment horizontal="center" vertical="center"/>
    </xf>
    <xf numFmtId="0" fontId="62" fillId="31" borderId="81" xfId="0" applyFont="1" applyFill="1" applyBorder="1" applyAlignment="1" applyProtection="1">
      <alignment horizontal="center" vertical="center"/>
    </xf>
    <xf numFmtId="0" fontId="70" fillId="31" borderId="18" xfId="2" applyFont="1" applyFill="1" applyBorder="1" applyAlignment="1" applyProtection="1">
      <alignment horizontal="center" vertical="center" wrapText="1"/>
      <protection hidden="1"/>
    </xf>
    <xf numFmtId="0" fontId="70" fillId="31" borderId="0" xfId="2" applyFont="1" applyFill="1" applyBorder="1" applyAlignment="1" applyProtection="1">
      <alignment horizontal="center" vertical="center" wrapText="1"/>
      <protection hidden="1"/>
    </xf>
    <xf numFmtId="0" fontId="109" fillId="37" borderId="0" xfId="344" applyFont="1" applyFill="1" applyAlignment="1" applyProtection="1">
      <alignment horizontal="center" vertical="center"/>
      <protection hidden="1"/>
    </xf>
    <xf numFmtId="0" fontId="15" fillId="37" borderId="41" xfId="0" applyFont="1" applyFill="1" applyBorder="1" applyAlignment="1" applyProtection="1">
      <alignment horizontal="center" vertical="center" wrapText="1"/>
      <protection hidden="1"/>
    </xf>
    <xf numFmtId="0" fontId="15" fillId="37" borderId="64" xfId="0" applyFont="1" applyFill="1" applyBorder="1" applyAlignment="1" applyProtection="1">
      <alignment horizontal="center" vertical="center" wrapText="1"/>
      <protection hidden="1"/>
    </xf>
    <xf numFmtId="0" fontId="15" fillId="37" borderId="45" xfId="0" applyFont="1" applyFill="1" applyBorder="1" applyAlignment="1" applyProtection="1">
      <alignment horizontal="center" vertical="center" wrapText="1"/>
      <protection hidden="1"/>
    </xf>
    <xf numFmtId="0" fontId="15" fillId="37" borderId="43" xfId="0" applyFont="1" applyFill="1" applyBorder="1" applyAlignment="1" applyProtection="1">
      <alignment horizontal="center" vertical="center" wrapText="1"/>
      <protection hidden="1"/>
    </xf>
    <xf numFmtId="0" fontId="15" fillId="37" borderId="46" xfId="0" applyFont="1" applyFill="1" applyBorder="1" applyAlignment="1" applyProtection="1">
      <alignment horizontal="center" vertical="center" wrapText="1"/>
      <protection hidden="1"/>
    </xf>
    <xf numFmtId="0" fontId="15" fillId="37" borderId="65" xfId="0" applyFont="1" applyFill="1" applyBorder="1" applyAlignment="1" applyProtection="1">
      <alignment horizontal="center" vertical="center" wrapText="1"/>
      <protection hidden="1"/>
    </xf>
    <xf numFmtId="0" fontId="15" fillId="37" borderId="67" xfId="0" applyFont="1" applyFill="1" applyBorder="1" applyAlignment="1" applyProtection="1">
      <alignment horizontal="center" vertical="center" wrapText="1"/>
      <protection hidden="1"/>
    </xf>
    <xf numFmtId="0" fontId="15" fillId="37" borderId="66" xfId="0" applyFont="1" applyFill="1" applyBorder="1" applyAlignment="1" applyProtection="1">
      <alignment horizontal="center" vertical="center" wrapText="1"/>
      <protection hidden="1"/>
    </xf>
    <xf numFmtId="0" fontId="16" fillId="37" borderId="45" xfId="0" applyFont="1" applyFill="1" applyBorder="1" applyAlignment="1" applyProtection="1">
      <alignment horizontal="center" vertical="center" wrapText="1"/>
      <protection hidden="1"/>
    </xf>
    <xf numFmtId="0" fontId="14" fillId="37" borderId="46" xfId="0" applyFont="1" applyFill="1" applyBorder="1" applyAlignment="1" applyProtection="1">
      <alignment horizontal="center" vertical="center" wrapText="1"/>
      <protection hidden="1"/>
    </xf>
    <xf numFmtId="0" fontId="14" fillId="37" borderId="47" xfId="0" applyFont="1" applyFill="1" applyBorder="1" applyAlignment="1" applyProtection="1">
      <alignment horizontal="center" vertical="center" wrapText="1"/>
      <protection hidden="1"/>
    </xf>
    <xf numFmtId="0" fontId="14" fillId="37" borderId="48" xfId="0" applyFont="1" applyFill="1" applyBorder="1" applyAlignment="1" applyProtection="1">
      <alignment horizontal="center" vertical="center" wrapText="1"/>
      <protection hidden="1"/>
    </xf>
    <xf numFmtId="0" fontId="14" fillId="37" borderId="59" xfId="0" applyFont="1" applyFill="1" applyBorder="1" applyAlignment="1" applyProtection="1">
      <alignment horizontal="center" vertical="center" wrapText="1"/>
      <protection hidden="1"/>
    </xf>
    <xf numFmtId="0" fontId="14" fillId="37" borderId="54" xfId="0" applyFont="1" applyFill="1" applyBorder="1" applyAlignment="1" applyProtection="1">
      <alignment horizontal="center" vertical="center" wrapText="1"/>
      <protection hidden="1"/>
    </xf>
    <xf numFmtId="0" fontId="15" fillId="28" borderId="60" xfId="0" quotePrefix="1" applyFont="1" applyFill="1" applyBorder="1" applyAlignment="1" applyProtection="1">
      <alignment horizontal="center" vertical="center" wrapText="1"/>
      <protection hidden="1"/>
    </xf>
    <xf numFmtId="0" fontId="15" fillId="28" borderId="61" xfId="0" quotePrefix="1" applyFont="1" applyFill="1" applyBorder="1" applyAlignment="1" applyProtection="1">
      <alignment horizontal="center" vertical="center" wrapText="1"/>
      <protection hidden="1"/>
    </xf>
    <xf numFmtId="0" fontId="15" fillId="28" borderId="50" xfId="0" quotePrefix="1" applyFont="1" applyFill="1" applyBorder="1" applyAlignment="1" applyProtection="1">
      <alignment horizontal="center" vertical="center" wrapText="1"/>
      <protection hidden="1"/>
    </xf>
    <xf numFmtId="0" fontId="16" fillId="37" borderId="46" xfId="0" applyFont="1" applyFill="1" applyBorder="1" applyAlignment="1" applyProtection="1">
      <alignment horizontal="center" vertical="center" wrapText="1"/>
      <protection hidden="1"/>
    </xf>
    <xf numFmtId="0" fontId="16" fillId="37" borderId="47" xfId="0" applyFont="1" applyFill="1" applyBorder="1" applyAlignment="1" applyProtection="1">
      <alignment horizontal="center" vertical="center" wrapText="1"/>
      <protection hidden="1"/>
    </xf>
    <xf numFmtId="0" fontId="16" fillId="37" borderId="48" xfId="0" applyFont="1" applyFill="1" applyBorder="1" applyAlignment="1" applyProtection="1">
      <alignment horizontal="center" vertical="center" wrapText="1"/>
      <protection hidden="1"/>
    </xf>
    <xf numFmtId="0" fontId="16" fillId="37" borderId="65" xfId="0" applyFont="1" applyFill="1" applyBorder="1" applyAlignment="1" applyProtection="1">
      <alignment horizontal="center" vertical="center" wrapText="1"/>
      <protection hidden="1"/>
    </xf>
    <xf numFmtId="0" fontId="16" fillId="37" borderId="66" xfId="0" applyFont="1" applyFill="1" applyBorder="1" applyAlignment="1" applyProtection="1">
      <alignment horizontal="center" vertical="center" wrapText="1"/>
      <protection hidden="1"/>
    </xf>
    <xf numFmtId="0" fontId="16" fillId="28" borderId="41" xfId="0" applyFont="1" applyFill="1" applyBorder="1" applyAlignment="1" applyProtection="1">
      <alignment horizontal="center" vertical="center" wrapText="1"/>
      <protection hidden="1"/>
    </xf>
    <xf numFmtId="0" fontId="16" fillId="28" borderId="53" xfId="0" applyFont="1" applyFill="1" applyBorder="1" applyAlignment="1" applyProtection="1">
      <alignment horizontal="center" vertical="center" wrapText="1"/>
      <protection hidden="1"/>
    </xf>
    <xf numFmtId="0" fontId="61" fillId="45" borderId="115" xfId="0" applyFont="1" applyFill="1" applyBorder="1" applyAlignment="1" applyProtection="1">
      <alignment horizontal="center" vertical="center"/>
      <protection locked="0"/>
    </xf>
    <xf numFmtId="0" fontId="61" fillId="45" borderId="114" xfId="0" applyFont="1" applyFill="1" applyBorder="1" applyAlignment="1" applyProtection="1">
      <alignment horizontal="center" vertical="center"/>
      <protection locked="0"/>
    </xf>
    <xf numFmtId="0" fontId="61" fillId="45" borderId="120" xfId="0" applyFont="1" applyFill="1" applyBorder="1" applyAlignment="1" applyProtection="1">
      <alignment horizontal="center" vertical="center"/>
      <protection locked="0"/>
    </xf>
    <xf numFmtId="1" fontId="45" fillId="29" borderId="22" xfId="0" applyNumberFormat="1" applyFont="1" applyFill="1" applyBorder="1" applyAlignment="1" applyProtection="1">
      <alignment horizontal="center" vertical="center"/>
      <protection hidden="1"/>
    </xf>
    <xf numFmtId="1" fontId="45" fillId="29" borderId="2" xfId="0" applyNumberFormat="1" applyFont="1" applyFill="1" applyBorder="1" applyAlignment="1" applyProtection="1">
      <alignment horizontal="center" vertical="center"/>
      <protection hidden="1"/>
    </xf>
    <xf numFmtId="190" fontId="14" fillId="33" borderId="22" xfId="0" applyNumberFormat="1" applyFont="1" applyFill="1" applyBorder="1" applyAlignment="1" applyProtection="1">
      <alignment horizontal="center" vertical="center"/>
      <protection hidden="1"/>
    </xf>
    <xf numFmtId="0" fontId="14" fillId="33" borderId="22" xfId="0" applyFont="1" applyFill="1" applyBorder="1" applyAlignment="1" applyProtection="1">
      <alignment horizontal="center" vertical="center"/>
      <protection hidden="1"/>
    </xf>
    <xf numFmtId="0" fontId="45" fillId="29" borderId="22" xfId="0" applyFont="1" applyFill="1" applyBorder="1" applyAlignment="1" applyProtection="1">
      <alignment horizontal="center" vertical="center" wrapText="1"/>
      <protection hidden="1"/>
    </xf>
    <xf numFmtId="0" fontId="70" fillId="31" borderId="20" xfId="2" applyFont="1" applyFill="1" applyBorder="1" applyAlignment="1" applyProtection="1">
      <alignment horizontal="left" vertical="center" wrapText="1"/>
      <protection hidden="1"/>
    </xf>
    <xf numFmtId="0" fontId="70" fillId="31" borderId="21" xfId="2" applyFont="1" applyFill="1" applyBorder="1" applyAlignment="1" applyProtection="1">
      <alignment horizontal="left" vertical="center" wrapText="1"/>
      <protection hidden="1"/>
    </xf>
    <xf numFmtId="0" fontId="45" fillId="29" borderId="22" xfId="0" applyFont="1" applyFill="1" applyBorder="1" applyAlignment="1" applyProtection="1">
      <alignment horizontal="center" vertical="center"/>
      <protection hidden="1"/>
    </xf>
    <xf numFmtId="0" fontId="45" fillId="0" borderId="21" xfId="0" applyFont="1" applyBorder="1" applyAlignment="1" applyProtection="1">
      <alignment horizontal="center"/>
      <protection hidden="1"/>
    </xf>
    <xf numFmtId="0" fontId="45" fillId="0" borderId="0" xfId="0" applyFont="1" applyBorder="1" applyAlignment="1" applyProtection="1">
      <alignment horizontal="center"/>
      <protection hidden="1"/>
    </xf>
    <xf numFmtId="0" fontId="50" fillId="29" borderId="34" xfId="0" applyFont="1" applyFill="1" applyBorder="1" applyAlignment="1" applyProtection="1">
      <alignment horizontal="center" vertical="center"/>
      <protection hidden="1"/>
    </xf>
    <xf numFmtId="0" fontId="50" fillId="29" borderId="36" xfId="0" applyFont="1" applyFill="1" applyBorder="1" applyAlignment="1" applyProtection="1">
      <alignment horizontal="center" vertical="center"/>
      <protection hidden="1"/>
    </xf>
    <xf numFmtId="0" fontId="50" fillId="29" borderId="37" xfId="0" applyFont="1" applyFill="1" applyBorder="1" applyAlignment="1" applyProtection="1">
      <alignment horizontal="center" vertical="center"/>
      <protection hidden="1"/>
    </xf>
    <xf numFmtId="0" fontId="50" fillId="29" borderId="20" xfId="0" applyFont="1" applyFill="1" applyBorder="1" applyAlignment="1" applyProtection="1">
      <alignment horizontal="center" vertical="center"/>
      <protection hidden="1"/>
    </xf>
    <xf numFmtId="0" fontId="50" fillId="29" borderId="21" xfId="0" applyFont="1" applyFill="1" applyBorder="1" applyAlignment="1" applyProtection="1">
      <alignment horizontal="center" vertical="center"/>
      <protection hidden="1"/>
    </xf>
    <xf numFmtId="0" fontId="50" fillId="29" borderId="17" xfId="0" applyFont="1" applyFill="1" applyBorder="1" applyAlignment="1" applyProtection="1">
      <alignment horizontal="center" vertical="center"/>
      <protection hidden="1"/>
    </xf>
    <xf numFmtId="0" fontId="16" fillId="29" borderId="22" xfId="0" applyFont="1" applyFill="1" applyBorder="1" applyAlignment="1" applyProtection="1">
      <alignment horizontal="center" vertical="center"/>
      <protection hidden="1"/>
    </xf>
    <xf numFmtId="190" fontId="16" fillId="33" borderId="22" xfId="0" applyNumberFormat="1" applyFont="1" applyFill="1" applyBorder="1" applyAlignment="1" applyProtection="1">
      <alignment horizontal="center" vertical="center"/>
      <protection hidden="1"/>
    </xf>
    <xf numFmtId="0" fontId="16" fillId="33" borderId="22" xfId="0" applyFont="1" applyFill="1" applyBorder="1" applyAlignment="1" applyProtection="1">
      <alignment horizontal="center" vertical="center"/>
      <protection hidden="1"/>
    </xf>
    <xf numFmtId="0" fontId="18" fillId="29" borderId="2" xfId="0" applyFont="1" applyFill="1" applyBorder="1" applyAlignment="1" applyProtection="1">
      <alignment horizontal="center" vertical="center"/>
      <protection hidden="1"/>
    </xf>
    <xf numFmtId="0" fontId="18" fillId="29" borderId="44" xfId="0" applyFont="1" applyFill="1" applyBorder="1" applyAlignment="1" applyProtection="1">
      <alignment horizontal="center" vertical="center"/>
      <protection hidden="1"/>
    </xf>
    <xf numFmtId="0" fontId="18" fillId="29" borderId="96" xfId="0" applyFont="1" applyFill="1" applyBorder="1" applyAlignment="1" applyProtection="1">
      <alignment horizontal="center" vertical="center"/>
      <protection hidden="1"/>
    </xf>
    <xf numFmtId="0" fontId="18" fillId="29" borderId="97" xfId="0" applyFont="1" applyFill="1" applyBorder="1" applyAlignment="1" applyProtection="1">
      <alignment horizontal="center" vertical="center"/>
      <protection hidden="1"/>
    </xf>
    <xf numFmtId="0" fontId="115" fillId="37" borderId="101" xfId="436" applyFont="1" applyFill="1" applyBorder="1" applyAlignment="1" applyProtection="1">
      <alignment horizontal="left" vertical="center" wrapText="1"/>
    </xf>
    <xf numFmtId="0" fontId="115" fillId="37" borderId="93" xfId="436" applyFont="1" applyFill="1" applyBorder="1" applyAlignment="1" applyProtection="1">
      <alignment horizontal="left" vertical="center" wrapText="1"/>
    </xf>
    <xf numFmtId="0" fontId="115" fillId="37" borderId="94" xfId="436" applyFont="1" applyFill="1" applyBorder="1" applyAlignment="1" applyProtection="1">
      <alignment horizontal="left" vertical="center" wrapText="1"/>
    </xf>
    <xf numFmtId="0" fontId="56" fillId="37" borderId="101" xfId="436" applyFont="1" applyFill="1" applyBorder="1" applyAlignment="1" applyProtection="1">
      <alignment horizontal="left" vertical="center" wrapText="1"/>
    </xf>
    <xf numFmtId="0" fontId="56" fillId="37" borderId="93" xfId="436" applyFont="1" applyFill="1" applyBorder="1" applyAlignment="1" applyProtection="1">
      <alignment horizontal="left" vertical="center" wrapText="1"/>
    </xf>
    <xf numFmtId="0" fontId="56" fillId="37" borderId="94" xfId="436" applyFont="1" applyFill="1" applyBorder="1" applyAlignment="1" applyProtection="1">
      <alignment horizontal="left" vertical="center" wrapText="1"/>
    </xf>
    <xf numFmtId="0" fontId="56" fillId="37" borderId="101" xfId="436" applyFont="1" applyFill="1" applyBorder="1" applyAlignment="1" applyProtection="1">
      <alignment horizontal="center" vertical="center" wrapText="1"/>
    </xf>
    <xf numFmtId="0" fontId="56" fillId="37" borderId="93" xfId="436" applyFont="1" applyFill="1" applyBorder="1" applyAlignment="1" applyProtection="1">
      <alignment horizontal="center" vertical="center" wrapText="1"/>
    </xf>
    <xf numFmtId="0" fontId="56" fillId="37" borderId="94" xfId="436" applyFont="1" applyFill="1" applyBorder="1" applyAlignment="1" applyProtection="1">
      <alignment horizontal="center" vertical="center" wrapText="1"/>
    </xf>
    <xf numFmtId="0" fontId="56" fillId="37" borderId="101" xfId="436" applyFont="1" applyFill="1" applyBorder="1" applyAlignment="1" applyProtection="1">
      <alignment horizontal="left" wrapText="1"/>
    </xf>
    <xf numFmtId="0" fontId="56" fillId="37" borderId="93" xfId="436" applyFont="1" applyFill="1" applyBorder="1" applyAlignment="1" applyProtection="1">
      <alignment horizontal="left" wrapText="1"/>
    </xf>
    <xf numFmtId="0" fontId="56" fillId="37" borderId="94" xfId="436" applyFont="1" applyFill="1" applyBorder="1" applyAlignment="1" applyProtection="1">
      <alignment horizontal="left" wrapText="1"/>
    </xf>
    <xf numFmtId="0" fontId="17" fillId="0" borderId="0" xfId="0" applyFont="1" applyProtection="1"/>
    <xf numFmtId="0" fontId="17" fillId="0" borderId="0" xfId="0" applyFont="1" applyFill="1" applyProtection="1"/>
    <xf numFmtId="0" fontId="18" fillId="37" borderId="41" xfId="0" applyFont="1" applyFill="1" applyBorder="1" applyAlignment="1" applyProtection="1">
      <alignment horizontal="center" vertical="center" wrapText="1"/>
    </xf>
    <xf numFmtId="0" fontId="18" fillId="37" borderId="45" xfId="0" applyFont="1" applyFill="1" applyBorder="1" applyAlignment="1" applyProtection="1">
      <alignment horizontal="center" vertical="center" wrapText="1"/>
    </xf>
    <xf numFmtId="0" fontId="18" fillId="37" borderId="43" xfId="0" applyFont="1" applyFill="1" applyBorder="1" applyAlignment="1" applyProtection="1">
      <alignment horizontal="center" vertical="center" wrapText="1"/>
    </xf>
    <xf numFmtId="0" fontId="18" fillId="37" borderId="46" xfId="0" applyFont="1" applyFill="1" applyBorder="1" applyAlignment="1" applyProtection="1">
      <alignment horizontal="center" vertical="center" wrapText="1"/>
    </xf>
    <xf numFmtId="0" fontId="18" fillId="37" borderId="40" xfId="0" applyFont="1" applyFill="1" applyBorder="1" applyAlignment="1" applyProtection="1">
      <alignment horizontal="center" vertical="center" wrapText="1"/>
    </xf>
    <xf numFmtId="0" fontId="18" fillId="37" borderId="59" xfId="0" applyFont="1" applyFill="1" applyBorder="1" applyAlignment="1" applyProtection="1">
      <alignment horizontal="center" vertical="center" wrapText="1"/>
    </xf>
    <xf numFmtId="0" fontId="18" fillId="37" borderId="55" xfId="0" applyFont="1" applyFill="1" applyBorder="1" applyAlignment="1" applyProtection="1">
      <alignment horizontal="center" vertical="center" wrapText="1"/>
    </xf>
    <xf numFmtId="0" fontId="18" fillId="37" borderId="54" xfId="0" applyFont="1" applyFill="1" applyBorder="1" applyAlignment="1" applyProtection="1">
      <alignment horizontal="center" vertical="center" wrapText="1"/>
    </xf>
    <xf numFmtId="0" fontId="17" fillId="37" borderId="46" xfId="0" applyFont="1" applyFill="1" applyBorder="1" applyAlignment="1" applyProtection="1">
      <alignment horizontal="center" vertical="center" wrapText="1"/>
    </xf>
    <xf numFmtId="0" fontId="18" fillId="28" borderId="60" xfId="0" quotePrefix="1" applyFont="1" applyFill="1" applyBorder="1" applyAlignment="1" applyProtection="1">
      <alignment horizontal="center" vertical="center" wrapText="1"/>
    </xf>
    <xf numFmtId="0" fontId="18" fillId="28" borderId="61" xfId="0" quotePrefix="1" applyFont="1" applyFill="1" applyBorder="1" applyAlignment="1" applyProtection="1">
      <alignment horizontal="center" vertical="center" wrapText="1"/>
    </xf>
    <xf numFmtId="0" fontId="18" fillId="28" borderId="50" xfId="0" quotePrefix="1" applyFont="1" applyFill="1" applyBorder="1" applyAlignment="1" applyProtection="1">
      <alignment horizontal="center" vertical="center" wrapText="1"/>
    </xf>
    <xf numFmtId="0" fontId="56" fillId="28" borderId="70" xfId="356" applyFont="1" applyFill="1" applyBorder="1" applyAlignment="1" applyProtection="1">
      <alignment horizontal="center" vertical="center" textRotation="90" wrapText="1"/>
    </xf>
    <xf numFmtId="0" fontId="56" fillId="40" borderId="70" xfId="356" applyFont="1" applyFill="1" applyBorder="1" applyAlignment="1" applyProtection="1">
      <alignment horizontal="center" vertical="center" textRotation="90" wrapText="1"/>
    </xf>
    <xf numFmtId="0" fontId="17" fillId="37" borderId="47" xfId="0" applyFont="1" applyFill="1" applyBorder="1" applyAlignment="1" applyProtection="1">
      <alignment horizontal="center" vertical="center" wrapText="1"/>
    </xf>
    <xf numFmtId="0" fontId="17" fillId="37" borderId="48" xfId="0" applyFont="1" applyFill="1" applyBorder="1" applyAlignment="1" applyProtection="1">
      <alignment horizontal="center" vertical="center" wrapText="1"/>
    </xf>
    <xf numFmtId="0" fontId="18" fillId="28" borderId="45" xfId="0" applyFont="1" applyFill="1" applyBorder="1" applyAlignment="1" applyProtection="1">
      <alignment horizontal="center" vertical="center" wrapText="1"/>
    </xf>
    <xf numFmtId="0" fontId="18" fillId="28" borderId="43" xfId="0" applyFont="1" applyFill="1" applyBorder="1" applyAlignment="1" applyProtection="1">
      <alignment horizontal="center" vertical="center" wrapText="1"/>
    </xf>
    <xf numFmtId="0" fontId="18" fillId="28" borderId="46" xfId="0" applyFont="1" applyFill="1" applyBorder="1" applyAlignment="1" applyProtection="1">
      <alignment horizontal="center" vertical="center" wrapText="1"/>
    </xf>
    <xf numFmtId="0" fontId="56" fillId="28" borderId="49" xfId="356" applyFont="1" applyFill="1" applyBorder="1" applyAlignment="1" applyProtection="1">
      <alignment horizontal="center" vertical="center" textRotation="90" wrapText="1"/>
    </xf>
    <xf numFmtId="0" fontId="56" fillId="40" borderId="49" xfId="356" applyFont="1" applyFill="1" applyBorder="1" applyAlignment="1" applyProtection="1">
      <alignment horizontal="center" vertical="center" textRotation="90" wrapText="1"/>
    </xf>
    <xf numFmtId="0" fontId="18" fillId="28" borderId="47" xfId="0" applyFont="1" applyFill="1" applyBorder="1" applyAlignment="1" applyProtection="1">
      <alignment horizontal="center" vertical="center" wrapText="1"/>
    </xf>
    <xf numFmtId="0" fontId="18" fillId="28" borderId="0" xfId="0" applyFont="1" applyFill="1" applyBorder="1" applyAlignment="1" applyProtection="1">
      <alignment horizontal="center" vertical="center" wrapText="1"/>
    </xf>
    <xf numFmtId="0" fontId="18" fillId="28" borderId="48" xfId="0" applyFont="1" applyFill="1" applyBorder="1" applyAlignment="1" applyProtection="1">
      <alignment horizontal="center" vertical="center" wrapText="1"/>
    </xf>
    <xf numFmtId="0" fontId="18" fillId="28" borderId="59" xfId="0" applyFont="1" applyFill="1" applyBorder="1" applyAlignment="1" applyProtection="1">
      <alignment horizontal="center" vertical="center" wrapText="1"/>
    </xf>
    <xf numFmtId="0" fontId="18" fillId="28" borderId="55" xfId="0" applyFont="1" applyFill="1" applyBorder="1" applyAlignment="1" applyProtection="1">
      <alignment horizontal="center" vertical="center" wrapText="1"/>
    </xf>
    <xf numFmtId="0" fontId="18" fillId="28" borderId="54" xfId="0" applyFont="1" applyFill="1" applyBorder="1" applyAlignment="1" applyProtection="1">
      <alignment horizontal="center" vertical="center" wrapText="1"/>
    </xf>
    <xf numFmtId="0" fontId="18" fillId="28" borderId="41" xfId="0" applyFont="1" applyFill="1" applyBorder="1" applyAlignment="1" applyProtection="1">
      <alignment horizontal="center" vertical="center" wrapText="1"/>
    </xf>
    <xf numFmtId="0" fontId="18" fillId="28" borderId="45" xfId="0" applyNumberFormat="1" applyFont="1" applyFill="1" applyBorder="1" applyAlignment="1" applyProtection="1">
      <alignment horizontal="center" vertical="center" wrapText="1"/>
    </xf>
    <xf numFmtId="0" fontId="18" fillId="28" borderId="43" xfId="0" applyNumberFormat="1" applyFont="1" applyFill="1" applyBorder="1" applyAlignment="1" applyProtection="1">
      <alignment horizontal="center" vertical="center" wrapText="1"/>
    </xf>
    <xf numFmtId="0" fontId="18" fillId="28" borderId="46" xfId="0" applyNumberFormat="1" applyFont="1" applyFill="1" applyBorder="1" applyAlignment="1" applyProtection="1">
      <alignment horizontal="center" vertical="center" wrapText="1"/>
    </xf>
    <xf numFmtId="0" fontId="18" fillId="0" borderId="0" xfId="0" applyFont="1" applyProtection="1"/>
    <xf numFmtId="0" fontId="17" fillId="37" borderId="59" xfId="0" applyFont="1" applyFill="1" applyBorder="1" applyAlignment="1" applyProtection="1">
      <alignment horizontal="center" vertical="center" wrapText="1"/>
    </xf>
    <xf numFmtId="0" fontId="17" fillId="37" borderId="54" xfId="0" applyFont="1" applyFill="1" applyBorder="1" applyAlignment="1" applyProtection="1">
      <alignment horizontal="center" vertical="center" wrapText="1"/>
    </xf>
    <xf numFmtId="0" fontId="18" fillId="28" borderId="53" xfId="0" applyFont="1" applyFill="1" applyBorder="1" applyAlignment="1" applyProtection="1">
      <alignment horizontal="center" vertical="center" wrapText="1"/>
    </xf>
    <xf numFmtId="0" fontId="18" fillId="28" borderId="59" xfId="0" applyNumberFormat="1" applyFont="1" applyFill="1" applyBorder="1" applyAlignment="1" applyProtection="1">
      <alignment horizontal="center" vertical="center" wrapText="1"/>
    </xf>
    <xf numFmtId="0" fontId="18" fillId="28" borderId="55" xfId="0" applyNumberFormat="1" applyFont="1" applyFill="1" applyBorder="1" applyAlignment="1" applyProtection="1">
      <alignment horizontal="center" vertical="center" wrapText="1"/>
    </xf>
    <xf numFmtId="0" fontId="18" fillId="28" borderId="54" xfId="0" applyNumberFormat="1" applyFont="1" applyFill="1" applyBorder="1" applyAlignment="1" applyProtection="1">
      <alignment horizontal="center" vertical="center" wrapText="1"/>
    </xf>
    <xf numFmtId="0" fontId="112" fillId="42" borderId="51" xfId="0" applyFont="1" applyFill="1" applyBorder="1" applyAlignment="1" applyProtection="1">
      <alignment horizontal="center" vertical="center"/>
    </xf>
    <xf numFmtId="0" fontId="111" fillId="42" borderId="42" xfId="0" applyFont="1" applyFill="1" applyBorder="1" applyAlignment="1" applyProtection="1">
      <alignment horizontal="center"/>
    </xf>
    <xf numFmtId="0" fontId="111" fillId="42" borderId="62" xfId="0" applyFont="1" applyFill="1" applyBorder="1" applyAlignment="1" applyProtection="1">
      <alignment vertical="center"/>
    </xf>
    <xf numFmtId="0" fontId="111" fillId="42" borderId="42" xfId="0" applyFont="1" applyFill="1" applyBorder="1" applyAlignment="1" applyProtection="1">
      <alignment vertical="center"/>
    </xf>
    <xf numFmtId="0" fontId="111" fillId="42" borderId="52" xfId="0" applyFont="1" applyFill="1" applyBorder="1" applyAlignment="1" applyProtection="1">
      <alignment vertical="center"/>
    </xf>
    <xf numFmtId="10" fontId="17" fillId="0" borderId="0" xfId="0" applyNumberFormat="1" applyFont="1" applyProtection="1"/>
    <xf numFmtId="195" fontId="17" fillId="0" borderId="0" xfId="0" applyNumberFormat="1" applyFont="1" applyProtection="1"/>
    <xf numFmtId="0" fontId="111" fillId="53" borderId="133" xfId="0" applyFont="1" applyFill="1" applyBorder="1" applyAlignment="1" applyProtection="1">
      <alignment horizontal="center" vertical="center" wrapText="1"/>
    </xf>
    <xf numFmtId="0" fontId="111" fillId="53" borderId="134" xfId="0" applyFont="1" applyFill="1" applyBorder="1" applyAlignment="1" applyProtection="1">
      <alignment horizontal="center" vertical="center" wrapText="1"/>
    </xf>
    <xf numFmtId="0" fontId="111" fillId="53" borderId="135" xfId="0" applyFont="1" applyFill="1" applyBorder="1" applyAlignment="1" applyProtection="1">
      <alignment horizontal="center" vertical="center" wrapText="1"/>
    </xf>
    <xf numFmtId="4" fontId="111" fillId="53" borderId="136" xfId="0" applyNumberFormat="1" applyFont="1" applyFill="1" applyBorder="1" applyAlignment="1" applyProtection="1">
      <alignment horizontal="center" vertical="center" wrapText="1"/>
    </xf>
    <xf numFmtId="3" fontId="111" fillId="53" borderId="136" xfId="0" applyNumberFormat="1" applyFont="1" applyFill="1" applyBorder="1" applyAlignment="1" applyProtection="1">
      <alignment horizontal="center" vertical="center" wrapText="1"/>
    </xf>
    <xf numFmtId="3" fontId="111" fillId="53" borderId="137" xfId="0" applyNumberFormat="1" applyFont="1" applyFill="1" applyBorder="1" applyAlignment="1" applyProtection="1">
      <alignment horizontal="center" vertical="center" wrapText="1"/>
    </xf>
    <xf numFmtId="0" fontId="17" fillId="30" borderId="102" xfId="104" applyFont="1" applyFill="1" applyBorder="1" applyAlignment="1" applyProtection="1">
      <alignment horizontal="center" vertical="center"/>
    </xf>
    <xf numFmtId="0" fontId="17" fillId="30" borderId="71" xfId="104" applyFont="1" applyFill="1" applyBorder="1" applyAlignment="1" applyProtection="1">
      <alignment horizontal="center" vertical="center"/>
    </xf>
    <xf numFmtId="42" fontId="121" fillId="0" borderId="71" xfId="431" applyFont="1" applyBorder="1" applyAlignment="1" applyProtection="1">
      <alignment horizontal="center" vertical="center"/>
    </xf>
    <xf numFmtId="194" fontId="121" fillId="0" borderId="71" xfId="0" applyNumberFormat="1" applyFont="1" applyBorder="1" applyAlignment="1" applyProtection="1">
      <alignment horizontal="center" vertical="center"/>
    </xf>
    <xf numFmtId="4" fontId="111" fillId="53" borderId="137" xfId="0" applyNumberFormat="1" applyFont="1" applyFill="1" applyBorder="1" applyAlignment="1" applyProtection="1">
      <alignment horizontal="center" vertical="center" wrapText="1"/>
    </xf>
    <xf numFmtId="0" fontId="111" fillId="53" borderId="133" xfId="105" applyFont="1" applyFill="1" applyBorder="1" applyAlignment="1" applyProtection="1">
      <alignment horizontal="center" vertical="center" wrapText="1"/>
    </xf>
    <xf numFmtId="0" fontId="111" fillId="53" borderId="134" xfId="105" applyFont="1" applyFill="1" applyBorder="1" applyAlignment="1" applyProtection="1">
      <alignment horizontal="center" vertical="center" wrapText="1"/>
    </xf>
    <xf numFmtId="0" fontId="111" fillId="53" borderId="135" xfId="105" applyFont="1" applyFill="1" applyBorder="1" applyAlignment="1" applyProtection="1">
      <alignment horizontal="center" vertical="center" wrapText="1"/>
    </xf>
    <xf numFmtId="4" fontId="111" fillId="53" borderId="136" xfId="105" applyNumberFormat="1" applyFont="1" applyFill="1" applyBorder="1" applyAlignment="1" applyProtection="1">
      <alignment horizontal="center" vertical="center" wrapText="1"/>
    </xf>
    <xf numFmtId="3" fontId="111" fillId="53" borderId="136" xfId="105" applyNumberFormat="1" applyFont="1" applyFill="1" applyBorder="1" applyAlignment="1" applyProtection="1">
      <alignment horizontal="center" vertical="center" wrapText="1"/>
    </xf>
    <xf numFmtId="3" fontId="111" fillId="53" borderId="137" xfId="105" applyNumberFormat="1" applyFont="1" applyFill="1" applyBorder="1" applyAlignment="1" applyProtection="1">
      <alignment horizontal="center" vertical="center" wrapText="1"/>
    </xf>
    <xf numFmtId="168" fontId="111" fillId="53" borderId="136" xfId="0" applyNumberFormat="1" applyFont="1" applyFill="1" applyBorder="1" applyAlignment="1" applyProtection="1">
      <alignment horizontal="center" vertical="center" wrapText="1"/>
    </xf>
    <xf numFmtId="168" fontId="111" fillId="53" borderId="137" xfId="0" applyNumberFormat="1" applyFont="1" applyFill="1" applyBorder="1" applyAlignment="1" applyProtection="1">
      <alignment horizontal="center" vertical="center" wrapText="1"/>
    </xf>
    <xf numFmtId="0" fontId="80" fillId="59" borderId="138" xfId="0" applyFont="1" applyFill="1" applyBorder="1" applyAlignment="1" applyProtection="1">
      <alignment horizontal="center" vertical="center" wrapText="1"/>
    </xf>
    <xf numFmtId="0" fontId="80" fillId="59" borderId="134" xfId="0" applyFont="1" applyFill="1" applyBorder="1" applyAlignment="1" applyProtection="1">
      <alignment horizontal="center" vertical="center" wrapText="1"/>
    </xf>
    <xf numFmtId="0" fontId="80" fillId="59" borderId="182" xfId="0" applyFont="1" applyFill="1" applyBorder="1" applyAlignment="1" applyProtection="1">
      <alignment horizontal="center" vertical="center" wrapText="1"/>
    </xf>
    <xf numFmtId="4" fontId="80" fillId="59" borderId="134" xfId="0" applyNumberFormat="1" applyFont="1" applyFill="1" applyBorder="1" applyAlignment="1" applyProtection="1">
      <alignment horizontal="center" vertical="center" wrapText="1"/>
    </xf>
    <xf numFmtId="3" fontId="80" fillId="59" borderId="134" xfId="0" applyNumberFormat="1" applyFont="1" applyFill="1" applyBorder="1" applyAlignment="1" applyProtection="1">
      <alignment horizontal="center" vertical="center" wrapText="1"/>
    </xf>
    <xf numFmtId="3" fontId="80" fillId="59" borderId="183" xfId="0" applyNumberFormat="1" applyFont="1" applyFill="1" applyBorder="1" applyAlignment="1" applyProtection="1">
      <alignment horizontal="center" vertical="center" wrapText="1"/>
    </xf>
    <xf numFmtId="0" fontId="17" fillId="30" borderId="27" xfId="104" applyFont="1" applyFill="1" applyBorder="1" applyAlignment="1" applyProtection="1">
      <alignment horizontal="center" vertical="center"/>
    </xf>
    <xf numFmtId="0" fontId="17" fillId="30" borderId="68" xfId="104" applyFont="1" applyFill="1" applyBorder="1" applyAlignment="1" applyProtection="1">
      <alignment horizontal="center" vertical="center"/>
    </xf>
    <xf numFmtId="42" fontId="121" fillId="0" borderId="68" xfId="431" applyFont="1" applyBorder="1" applyAlignment="1" applyProtection="1">
      <alignment horizontal="center" vertical="center"/>
    </xf>
    <xf numFmtId="194" fontId="121" fillId="0" borderId="68" xfId="0" applyNumberFormat="1" applyFont="1" applyBorder="1" applyAlignment="1" applyProtection="1">
      <alignment horizontal="center" vertical="center"/>
    </xf>
    <xf numFmtId="4" fontId="80" fillId="59" borderId="183" xfId="0" applyNumberFormat="1" applyFont="1" applyFill="1" applyBorder="1" applyAlignment="1" applyProtection="1">
      <alignment horizontal="center" vertical="center" wrapText="1"/>
    </xf>
    <xf numFmtId="0" fontId="80" fillId="59" borderId="138" xfId="105" applyFont="1" applyFill="1" applyBorder="1" applyAlignment="1" applyProtection="1">
      <alignment horizontal="center" vertical="center" wrapText="1"/>
    </xf>
    <xf numFmtId="0" fontId="80" fillId="59" borderId="134" xfId="105" applyFont="1" applyFill="1" applyBorder="1" applyAlignment="1" applyProtection="1">
      <alignment horizontal="center" vertical="center" wrapText="1"/>
    </xf>
    <xf numFmtId="0" fontId="80" fillId="59" borderId="182" xfId="105" applyFont="1" applyFill="1" applyBorder="1" applyAlignment="1" applyProtection="1">
      <alignment horizontal="center" vertical="center" wrapText="1"/>
    </xf>
    <xf numFmtId="4" fontId="80" fillId="59" borderId="134" xfId="105" applyNumberFormat="1" applyFont="1" applyFill="1" applyBorder="1" applyAlignment="1" applyProtection="1">
      <alignment horizontal="center" vertical="center" wrapText="1"/>
    </xf>
    <xf numFmtId="3" fontId="80" fillId="59" borderId="134" xfId="105" applyNumberFormat="1" applyFont="1" applyFill="1" applyBorder="1" applyAlignment="1" applyProtection="1">
      <alignment horizontal="center" vertical="center" wrapText="1"/>
    </xf>
    <xf numFmtId="3" fontId="80" fillId="59" borderId="183" xfId="105" applyNumberFormat="1" applyFont="1" applyFill="1" applyBorder="1" applyAlignment="1" applyProtection="1">
      <alignment horizontal="center" vertical="center" wrapText="1"/>
    </xf>
    <xf numFmtId="168" fontId="80" fillId="59" borderId="134" xfId="0" applyNumberFormat="1" applyFont="1" applyFill="1" applyBorder="1" applyAlignment="1" applyProtection="1">
      <alignment horizontal="center" vertical="center" wrapText="1"/>
    </xf>
    <xf numFmtId="168" fontId="80" fillId="59" borderId="183" xfId="0" applyNumberFormat="1" applyFont="1" applyFill="1" applyBorder="1" applyAlignment="1" applyProtection="1">
      <alignment horizontal="center" vertical="center" wrapText="1"/>
    </xf>
    <xf numFmtId="49" fontId="88" fillId="54" borderId="164" xfId="0" applyNumberFormat="1" applyFont="1" applyFill="1" applyBorder="1" applyAlignment="1" applyProtection="1">
      <alignment horizontal="center" vertical="center" wrapText="1"/>
    </xf>
    <xf numFmtId="0" fontId="80" fillId="54" borderId="138" xfId="0" applyFont="1" applyFill="1" applyBorder="1" applyAlignment="1" applyProtection="1">
      <alignment horizontal="center" vertical="center" wrapText="1"/>
    </xf>
    <xf numFmtId="0" fontId="1" fillId="54" borderId="138" xfId="0" applyFont="1" applyFill="1" applyBorder="1" applyAlignment="1" applyProtection="1">
      <alignment horizontal="center" vertical="center" wrapText="1"/>
    </xf>
    <xf numFmtId="176" fontId="1" fillId="54" borderId="139" xfId="0" applyNumberFormat="1" applyFont="1" applyFill="1" applyBorder="1" applyAlignment="1" applyProtection="1">
      <alignment horizontal="center" vertical="center" wrapText="1"/>
    </xf>
    <xf numFmtId="188" fontId="1" fillId="54" borderId="138" xfId="0" applyNumberFormat="1" applyFont="1" applyFill="1" applyBorder="1" applyAlignment="1" applyProtection="1">
      <alignment horizontal="center" vertical="center" wrapText="1"/>
    </xf>
    <xf numFmtId="188" fontId="1" fillId="54" borderId="140" xfId="0" applyNumberFormat="1" applyFont="1" applyFill="1" applyBorder="1" applyAlignment="1" applyProtection="1">
      <alignment horizontal="center" vertical="center" wrapText="1"/>
    </xf>
    <xf numFmtId="188" fontId="80" fillId="54" borderId="140" xfId="0" applyNumberFormat="1" applyFont="1" applyFill="1" applyBorder="1" applyAlignment="1" applyProtection="1">
      <alignment horizontal="center" vertical="center" wrapText="1"/>
    </xf>
    <xf numFmtId="4" fontId="1" fillId="54" borderId="138" xfId="0" applyNumberFormat="1" applyFont="1" applyFill="1" applyBorder="1" applyAlignment="1" applyProtection="1">
      <alignment horizontal="center" vertical="center" wrapText="1"/>
    </xf>
    <xf numFmtId="4" fontId="1" fillId="54" borderId="140" xfId="0" applyNumberFormat="1" applyFont="1" applyFill="1" applyBorder="1" applyAlignment="1" applyProtection="1">
      <alignment horizontal="center" vertical="center" wrapText="1"/>
    </xf>
    <xf numFmtId="49" fontId="88" fillId="54" borderId="141" xfId="0" applyNumberFormat="1" applyFont="1" applyFill="1" applyBorder="1" applyAlignment="1" applyProtection="1">
      <alignment horizontal="center" vertical="center" wrapText="1"/>
    </xf>
    <xf numFmtId="0" fontId="80" fillId="54" borderId="142" xfId="0" applyFont="1" applyFill="1" applyBorder="1" applyAlignment="1" applyProtection="1">
      <alignment horizontal="center" vertical="center" wrapText="1"/>
    </xf>
    <xf numFmtId="0" fontId="1" fillId="54" borderId="142" xfId="0" applyFont="1" applyFill="1" applyBorder="1" applyAlignment="1" applyProtection="1">
      <alignment horizontal="center" vertical="center" wrapText="1"/>
    </xf>
    <xf numFmtId="176" fontId="1" fillId="54" borderId="192" xfId="0" applyNumberFormat="1" applyFont="1" applyFill="1" applyBorder="1" applyAlignment="1" applyProtection="1">
      <alignment horizontal="center" vertical="center" wrapText="1"/>
    </xf>
    <xf numFmtId="188" fontId="1" fillId="54" borderId="142" xfId="0" applyNumberFormat="1" applyFont="1" applyFill="1" applyBorder="1" applyAlignment="1" applyProtection="1">
      <alignment horizontal="center" vertical="center" wrapText="1"/>
    </xf>
    <xf numFmtId="188" fontId="1" fillId="54" borderId="180" xfId="0" applyNumberFormat="1" applyFont="1" applyFill="1" applyBorder="1" applyAlignment="1" applyProtection="1">
      <alignment horizontal="center" vertical="center" wrapText="1"/>
    </xf>
    <xf numFmtId="49" fontId="88" fillId="54" borderId="141" xfId="105" applyNumberFormat="1" applyFont="1" applyFill="1" applyBorder="1" applyAlignment="1" applyProtection="1">
      <alignment horizontal="center" vertical="center" wrapText="1"/>
    </xf>
    <xf numFmtId="0" fontId="80" fillId="54" borderId="142" xfId="105" applyFont="1" applyFill="1" applyBorder="1" applyAlignment="1" applyProtection="1">
      <alignment horizontal="center" vertical="center" wrapText="1"/>
    </xf>
    <xf numFmtId="0" fontId="1" fillId="54" borderId="142" xfId="105" applyFont="1" applyFill="1" applyBorder="1" applyAlignment="1" applyProtection="1">
      <alignment horizontal="center" vertical="center" wrapText="1"/>
    </xf>
    <xf numFmtId="176" fontId="1" fillId="54" borderId="192" xfId="105" applyNumberFormat="1" applyFont="1" applyFill="1" applyBorder="1" applyAlignment="1" applyProtection="1">
      <alignment horizontal="center" vertical="center" wrapText="1"/>
    </xf>
    <xf numFmtId="188" fontId="1" fillId="54" borderId="142" xfId="105" applyNumberFormat="1" applyFont="1" applyFill="1" applyBorder="1" applyAlignment="1" applyProtection="1">
      <alignment horizontal="center" vertical="center" wrapText="1"/>
    </xf>
    <xf numFmtId="188" fontId="1" fillId="54" borderId="180" xfId="105" applyNumberFormat="1" applyFont="1" applyFill="1" applyBorder="1" applyAlignment="1" applyProtection="1">
      <alignment horizontal="center" vertical="center" wrapText="1"/>
    </xf>
    <xf numFmtId="168" fontId="1" fillId="54" borderId="138" xfId="0" applyNumberFormat="1" applyFont="1" applyFill="1" applyBorder="1" applyAlignment="1" applyProtection="1">
      <alignment horizontal="center" vertical="center" wrapText="1"/>
    </xf>
    <xf numFmtId="168" fontId="1" fillId="54" borderId="140" xfId="0" applyNumberFormat="1" applyFont="1" applyFill="1" applyBorder="1" applyAlignment="1" applyProtection="1">
      <alignment horizontal="center" vertical="center" wrapText="1"/>
    </xf>
    <xf numFmtId="0" fontId="17" fillId="30" borderId="78" xfId="104" applyFont="1" applyFill="1" applyBorder="1" applyAlignment="1" applyProtection="1">
      <alignment horizontal="center" vertical="center"/>
    </xf>
    <xf numFmtId="42" fontId="121" fillId="0" borderId="78" xfId="431" applyFont="1" applyBorder="1" applyAlignment="1" applyProtection="1">
      <alignment horizontal="center" vertical="center"/>
    </xf>
    <xf numFmtId="194" fontId="121" fillId="0" borderId="78" xfId="0" applyNumberFormat="1" applyFont="1" applyBorder="1" applyAlignment="1" applyProtection="1">
      <alignment horizontal="center" vertical="center"/>
    </xf>
    <xf numFmtId="49" fontId="88" fillId="58" borderId="164" xfId="0" applyNumberFormat="1" applyFont="1" applyFill="1" applyBorder="1" applyAlignment="1" applyProtection="1">
      <alignment horizontal="center" vertical="center" wrapText="1"/>
    </xf>
    <xf numFmtId="0" fontId="80" fillId="58" borderId="138" xfId="0" applyFont="1" applyFill="1" applyBorder="1" applyAlignment="1" applyProtection="1">
      <alignment horizontal="center" vertical="center" wrapText="1"/>
    </xf>
    <xf numFmtId="0" fontId="1" fillId="58" borderId="138" xfId="0" applyFont="1" applyFill="1" applyBorder="1" applyAlignment="1" applyProtection="1">
      <alignment horizontal="center" vertical="center" wrapText="1"/>
    </xf>
    <xf numFmtId="176" fontId="1" fillId="58" borderId="139" xfId="0" applyNumberFormat="1" applyFont="1" applyFill="1" applyBorder="1" applyAlignment="1" applyProtection="1">
      <alignment horizontal="center" vertical="center" wrapText="1"/>
    </xf>
    <xf numFmtId="188" fontId="1" fillId="58" borderId="138" xfId="0" applyNumberFormat="1" applyFont="1" applyFill="1" applyBorder="1" applyAlignment="1" applyProtection="1">
      <alignment horizontal="center" vertical="center" wrapText="1"/>
    </xf>
    <xf numFmtId="188" fontId="1" fillId="58" borderId="140" xfId="0" applyNumberFormat="1" applyFont="1" applyFill="1" applyBorder="1" applyAlignment="1" applyProtection="1">
      <alignment horizontal="center" vertical="center" wrapText="1"/>
    </xf>
    <xf numFmtId="188" fontId="80" fillId="0" borderId="146" xfId="0" applyNumberFormat="1" applyFont="1" applyBorder="1" applyAlignment="1" applyProtection="1">
      <alignment horizontal="center" vertical="center" wrapText="1"/>
    </xf>
    <xf numFmtId="4" fontId="1" fillId="58" borderId="138" xfId="0" applyNumberFormat="1" applyFont="1" applyFill="1" applyBorder="1" applyAlignment="1" applyProtection="1">
      <alignment horizontal="center" vertical="center" wrapText="1"/>
    </xf>
    <xf numFmtId="4" fontId="1" fillId="58" borderId="140" xfId="0" applyNumberFormat="1" applyFont="1" applyFill="1" applyBorder="1" applyAlignment="1" applyProtection="1">
      <alignment horizontal="center" vertical="center" wrapText="1"/>
    </xf>
    <xf numFmtId="49" fontId="88" fillId="58" borderId="78" xfId="0" applyNumberFormat="1" applyFont="1" applyFill="1" applyBorder="1" applyAlignment="1" applyProtection="1">
      <alignment horizontal="center" vertical="center" wrapText="1"/>
    </xf>
    <xf numFmtId="0" fontId="80" fillId="58" borderId="78" xfId="0" applyFont="1" applyFill="1" applyBorder="1" applyAlignment="1" applyProtection="1">
      <alignment horizontal="center" vertical="center" wrapText="1"/>
    </xf>
    <xf numFmtId="0" fontId="1" fillId="58" borderId="78" xfId="0" applyFont="1" applyFill="1" applyBorder="1" applyAlignment="1" applyProtection="1">
      <alignment horizontal="center" vertical="center" wrapText="1"/>
    </xf>
    <xf numFmtId="176" fontId="1" fillId="58" borderId="78" xfId="0" applyNumberFormat="1" applyFont="1" applyFill="1" applyBorder="1" applyAlignment="1" applyProtection="1">
      <alignment horizontal="center" vertical="center" wrapText="1"/>
    </xf>
    <xf numFmtId="188" fontId="1" fillId="58" borderId="78" xfId="0" applyNumberFormat="1" applyFont="1" applyFill="1" applyBorder="1" applyAlignment="1" applyProtection="1">
      <alignment horizontal="center" vertical="center" wrapText="1"/>
    </xf>
    <xf numFmtId="49" fontId="88" fillId="58" borderId="78" xfId="105" applyNumberFormat="1" applyFont="1" applyFill="1" applyBorder="1" applyAlignment="1" applyProtection="1">
      <alignment horizontal="center" vertical="center" wrapText="1"/>
    </xf>
    <xf numFmtId="0" fontId="80" fillId="58" borderId="78" xfId="105" applyFont="1" applyFill="1" applyBorder="1" applyAlignment="1" applyProtection="1">
      <alignment horizontal="center" vertical="center" wrapText="1"/>
    </xf>
    <xf numFmtId="0" fontId="1" fillId="58" borderId="78" xfId="105" applyFont="1" applyFill="1" applyBorder="1" applyAlignment="1" applyProtection="1">
      <alignment horizontal="center" vertical="center" wrapText="1"/>
    </xf>
    <xf numFmtId="176" fontId="1" fillId="58" borderId="78" xfId="105" applyNumberFormat="1" applyFont="1" applyFill="1" applyBorder="1" applyAlignment="1" applyProtection="1">
      <alignment horizontal="center" vertical="center" wrapText="1"/>
    </xf>
    <xf numFmtId="188" fontId="1" fillId="58" borderId="78" xfId="105" applyNumberFormat="1" applyFont="1" applyFill="1" applyBorder="1" applyAlignment="1" applyProtection="1">
      <alignment horizontal="center" vertical="center" wrapText="1"/>
    </xf>
    <xf numFmtId="168" fontId="1" fillId="58" borderId="138" xfId="0" applyNumberFormat="1" applyFont="1" applyFill="1" applyBorder="1" applyAlignment="1" applyProtection="1">
      <alignment horizontal="center" vertical="center" wrapText="1"/>
    </xf>
    <xf numFmtId="168" fontId="1" fillId="58" borderId="140" xfId="0" applyNumberFormat="1" applyFont="1" applyFill="1" applyBorder="1" applyAlignment="1" applyProtection="1">
      <alignment horizontal="center" vertical="center" wrapText="1"/>
    </xf>
    <xf numFmtId="0" fontId="108" fillId="55" borderId="147" xfId="0" applyFont="1" applyFill="1" applyBorder="1" applyAlignment="1" applyProtection="1">
      <alignment horizontal="center" vertical="center" wrapText="1"/>
    </xf>
    <xf numFmtId="0" fontId="1" fillId="0" borderId="142" xfId="0" applyFont="1" applyBorder="1" applyAlignment="1" applyProtection="1">
      <alignment horizontal="left" vertical="top" wrapText="1"/>
    </xf>
    <xf numFmtId="0" fontId="1" fillId="0" borderId="143" xfId="0" applyFont="1" applyBorder="1" applyAlignment="1" applyProtection="1">
      <alignment horizontal="center" vertical="center" wrapText="1"/>
    </xf>
    <xf numFmtId="176" fontId="1" fillId="0" borderId="144" xfId="0" applyNumberFormat="1" applyFont="1" applyBorder="1" applyAlignment="1" applyProtection="1">
      <alignment horizontal="center" vertical="center" wrapText="1"/>
    </xf>
    <xf numFmtId="188" fontId="1" fillId="57" borderId="143" xfId="0" applyNumberFormat="1" applyFont="1" applyFill="1" applyBorder="1" applyAlignment="1" applyProtection="1">
      <alignment horizontal="center" vertical="center" wrapText="1"/>
    </xf>
    <xf numFmtId="195" fontId="1" fillId="56" borderId="145" xfId="0" applyNumberFormat="1" applyFont="1" applyFill="1" applyBorder="1" applyAlignment="1" applyProtection="1">
      <alignment horizontal="center" vertical="center" wrapText="1"/>
    </xf>
    <xf numFmtId="0" fontId="17" fillId="0" borderId="152" xfId="0" applyFont="1" applyBorder="1" applyProtection="1"/>
    <xf numFmtId="188" fontId="1" fillId="56" borderId="143" xfId="0" applyNumberFormat="1" applyFont="1" applyFill="1" applyBorder="1" applyAlignment="1" applyProtection="1">
      <alignment horizontal="center" vertical="center" wrapText="1"/>
    </xf>
    <xf numFmtId="195" fontId="121" fillId="0" borderId="68" xfId="431" applyNumberFormat="1" applyFont="1" applyBorder="1" applyAlignment="1" applyProtection="1">
      <alignment horizontal="center" vertical="center"/>
    </xf>
    <xf numFmtId="0" fontId="1" fillId="0" borderId="142" xfId="0" applyFont="1" applyBorder="1" applyAlignment="1" applyProtection="1">
      <alignment horizontal="justify" vertical="center" wrapText="1" readingOrder="1"/>
    </xf>
    <xf numFmtId="4" fontId="1" fillId="57" borderId="143" xfId="0" applyNumberFormat="1" applyFont="1" applyFill="1" applyBorder="1" applyAlignment="1" applyProtection="1">
      <alignment horizontal="center" vertical="center" wrapText="1"/>
    </xf>
    <xf numFmtId="4" fontId="1" fillId="56" borderId="145" xfId="0" applyNumberFormat="1" applyFont="1" applyFill="1" applyBorder="1" applyAlignment="1" applyProtection="1">
      <alignment horizontal="center" vertical="center" wrapText="1"/>
    </xf>
    <xf numFmtId="0" fontId="1" fillId="0" borderId="142" xfId="0" applyFont="1" applyBorder="1" applyAlignment="1" applyProtection="1">
      <alignment horizontal="left" vertical="center" wrapText="1"/>
    </xf>
    <xf numFmtId="188" fontId="1" fillId="57" borderId="143" xfId="0" applyNumberFormat="1" applyFont="1" applyFill="1" applyBorder="1" applyAlignment="1" applyProtection="1">
      <alignment horizontal="right" vertical="center" wrapText="1"/>
    </xf>
    <xf numFmtId="195" fontId="1" fillId="56" borderId="145" xfId="0" applyNumberFormat="1" applyFont="1" applyFill="1" applyBorder="1" applyAlignment="1" applyProtection="1">
      <alignment horizontal="right" vertical="center" wrapText="1"/>
    </xf>
    <xf numFmtId="165" fontId="1" fillId="57" borderId="143" xfId="1" applyFont="1" applyFill="1" applyBorder="1" applyAlignment="1" applyProtection="1">
      <alignment horizontal="center" vertical="center" wrapText="1"/>
    </xf>
    <xf numFmtId="165" fontId="1" fillId="56" borderId="145" xfId="1" applyFont="1" applyFill="1" applyBorder="1" applyAlignment="1" applyProtection="1">
      <alignment horizontal="center" vertical="center" wrapText="1"/>
    </xf>
    <xf numFmtId="0" fontId="108" fillId="55" borderId="78" xfId="0" applyFont="1" applyFill="1" applyBorder="1" applyAlignment="1" applyProtection="1">
      <alignment horizontal="center" vertical="center" wrapText="1"/>
    </xf>
    <xf numFmtId="0" fontId="1" fillId="0" borderId="78" xfId="0" applyFont="1" applyBorder="1" applyAlignment="1" applyProtection="1">
      <alignment horizontal="justify" vertical="center" wrapText="1"/>
    </xf>
    <xf numFmtId="0" fontId="1" fillId="0" borderId="78" xfId="0" applyFont="1" applyBorder="1" applyAlignment="1" applyProtection="1">
      <alignment horizontal="center" vertical="center" wrapText="1"/>
    </xf>
    <xf numFmtId="176" fontId="1" fillId="0" borderId="78" xfId="0" applyNumberFormat="1" applyFont="1" applyBorder="1" applyAlignment="1" applyProtection="1">
      <alignment horizontal="center" vertical="center" wrapText="1"/>
    </xf>
    <xf numFmtId="188" fontId="89" fillId="69" borderId="143" xfId="0" applyNumberFormat="1" applyFont="1" applyFill="1" applyBorder="1" applyAlignment="1" applyProtection="1">
      <alignment horizontal="center" vertical="center" wrapText="1"/>
    </xf>
    <xf numFmtId="195" fontId="1" fillId="56" borderId="78" xfId="0" applyNumberFormat="1" applyFont="1" applyFill="1" applyBorder="1" applyAlignment="1" applyProtection="1">
      <alignment horizontal="center" vertical="center" wrapText="1"/>
    </xf>
    <xf numFmtId="0" fontId="108" fillId="55" borderId="78" xfId="105" applyFont="1" applyFill="1" applyBorder="1" applyAlignment="1" applyProtection="1">
      <alignment horizontal="center" vertical="center" wrapText="1"/>
    </xf>
    <xf numFmtId="0" fontId="1" fillId="0" borderId="78" xfId="105" applyFont="1" applyBorder="1" applyAlignment="1" applyProtection="1">
      <alignment horizontal="justify" vertical="center" wrapText="1"/>
    </xf>
    <xf numFmtId="0" fontId="1" fillId="0" borderId="78" xfId="105" applyFont="1" applyBorder="1" applyAlignment="1" applyProtection="1">
      <alignment horizontal="center" vertical="center" wrapText="1"/>
    </xf>
    <xf numFmtId="176" fontId="1" fillId="0" borderId="78" xfId="105" applyNumberFormat="1" applyFont="1" applyBorder="1" applyAlignment="1" applyProtection="1">
      <alignment horizontal="center" vertical="center" wrapText="1"/>
    </xf>
    <xf numFmtId="188" fontId="89" fillId="57" borderId="143" xfId="105" applyNumberFormat="1" applyFont="1" applyFill="1" applyBorder="1" applyAlignment="1" applyProtection="1">
      <alignment horizontal="center" vertical="center" wrapText="1"/>
    </xf>
    <xf numFmtId="195" fontId="1" fillId="56" borderId="78" xfId="105" applyNumberFormat="1" applyFont="1" applyFill="1" applyBorder="1" applyAlignment="1" applyProtection="1">
      <alignment horizontal="center" vertical="center" wrapText="1"/>
    </xf>
    <xf numFmtId="168" fontId="1" fillId="57" borderId="143" xfId="0" applyNumberFormat="1" applyFont="1" applyFill="1" applyBorder="1" applyAlignment="1" applyProtection="1">
      <alignment horizontal="center" vertical="center" wrapText="1"/>
    </xf>
    <xf numFmtId="168" fontId="1" fillId="56" borderId="145" xfId="0" applyNumberFormat="1" applyFont="1" applyFill="1" applyBorder="1" applyAlignment="1" applyProtection="1">
      <alignment horizontal="center" vertical="center" wrapText="1"/>
    </xf>
    <xf numFmtId="188" fontId="80" fillId="0" borderId="152" xfId="0" applyNumberFormat="1" applyFont="1" applyBorder="1" applyAlignment="1" applyProtection="1">
      <alignment horizontal="center" vertical="center" wrapText="1"/>
    </xf>
    <xf numFmtId="188" fontId="1" fillId="65" borderId="138" xfId="0" applyNumberFormat="1" applyFont="1" applyFill="1" applyBorder="1" applyAlignment="1" applyProtection="1">
      <alignment horizontal="center" vertical="center" wrapText="1"/>
    </xf>
    <xf numFmtId="0" fontId="80" fillId="54" borderId="138" xfId="0" applyFont="1" applyFill="1" applyBorder="1" applyAlignment="1" applyProtection="1">
      <alignment horizontal="justify" vertical="center" wrapText="1" readingOrder="1"/>
    </xf>
    <xf numFmtId="165" fontId="1" fillId="54" borderId="138" xfId="1" applyFont="1" applyFill="1" applyBorder="1" applyAlignment="1" applyProtection="1">
      <alignment horizontal="center" vertical="center" wrapText="1"/>
    </xf>
    <xf numFmtId="165" fontId="1" fillId="54" borderId="140" xfId="1" applyFont="1" applyFill="1" applyBorder="1" applyAlignment="1" applyProtection="1">
      <alignment horizontal="center" vertical="center" wrapText="1"/>
    </xf>
    <xf numFmtId="49" fontId="88" fillId="54" borderId="78" xfId="0" applyNumberFormat="1" applyFont="1" applyFill="1" applyBorder="1" applyAlignment="1" applyProtection="1">
      <alignment horizontal="center" vertical="center" wrapText="1"/>
    </xf>
    <xf numFmtId="0" fontId="80" fillId="54" borderId="78" xfId="0" applyFont="1" applyFill="1" applyBorder="1" applyAlignment="1" applyProtection="1">
      <alignment horizontal="justify" vertical="center" wrapText="1"/>
    </xf>
    <xf numFmtId="0" fontId="1" fillId="54" borderId="78" xfId="0" applyFont="1" applyFill="1" applyBorder="1" applyAlignment="1" applyProtection="1">
      <alignment horizontal="center" vertical="center" wrapText="1"/>
    </xf>
    <xf numFmtId="176" fontId="1" fillId="54" borderId="78" xfId="0" applyNumberFormat="1" applyFont="1" applyFill="1" applyBorder="1" applyAlignment="1" applyProtection="1">
      <alignment horizontal="center" vertical="center" wrapText="1"/>
    </xf>
    <xf numFmtId="188" fontId="89" fillId="70" borderId="143" xfId="0" applyNumberFormat="1" applyFont="1" applyFill="1" applyBorder="1" applyAlignment="1" applyProtection="1">
      <alignment horizontal="center" vertical="center" wrapText="1"/>
    </xf>
    <xf numFmtId="188" fontId="1" fillId="54" borderId="78" xfId="0" applyNumberFormat="1" applyFont="1" applyFill="1" applyBorder="1" applyAlignment="1" applyProtection="1">
      <alignment horizontal="center" vertical="center" wrapText="1"/>
    </xf>
    <xf numFmtId="49" fontId="88" fillId="54" borderId="78" xfId="105" applyNumberFormat="1" applyFont="1" applyFill="1" applyBorder="1" applyAlignment="1" applyProtection="1">
      <alignment horizontal="center" vertical="center" wrapText="1"/>
    </xf>
    <xf numFmtId="0" fontId="80" fillId="54" borderId="78" xfId="105" applyFont="1" applyFill="1" applyBorder="1" applyAlignment="1" applyProtection="1">
      <alignment horizontal="justify" vertical="center" wrapText="1"/>
    </xf>
    <xf numFmtId="0" fontId="1" fillId="54" borderId="78" xfId="105" applyFont="1" applyFill="1" applyBorder="1" applyAlignment="1" applyProtection="1">
      <alignment horizontal="center" vertical="center" wrapText="1"/>
    </xf>
    <xf numFmtId="176" fontId="1" fillId="54" borderId="78" xfId="105" applyNumberFormat="1" applyFont="1" applyFill="1" applyBorder="1" applyAlignment="1" applyProtection="1">
      <alignment horizontal="center" vertical="center" wrapText="1"/>
    </xf>
    <xf numFmtId="188" fontId="89" fillId="54" borderId="138" xfId="105" applyNumberFormat="1" applyFont="1" applyFill="1" applyBorder="1" applyAlignment="1" applyProtection="1">
      <alignment horizontal="center" vertical="center" wrapText="1"/>
    </xf>
    <xf numFmtId="188" fontId="1" fillId="54" borderId="78" xfId="105" applyNumberFormat="1" applyFont="1" applyFill="1" applyBorder="1" applyAlignment="1" applyProtection="1">
      <alignment horizontal="center" vertical="center" wrapText="1"/>
    </xf>
    <xf numFmtId="0" fontId="80" fillId="58" borderId="138" xfId="0" applyFont="1" applyFill="1" applyBorder="1" applyAlignment="1" applyProtection="1">
      <alignment horizontal="justify" vertical="center" wrapText="1" readingOrder="1"/>
    </xf>
    <xf numFmtId="165" fontId="1" fillId="58" borderId="138" xfId="1" applyFont="1" applyFill="1" applyBorder="1" applyAlignment="1" applyProtection="1">
      <alignment horizontal="center" vertical="center" wrapText="1"/>
    </xf>
    <xf numFmtId="165" fontId="1" fillId="58" borderId="140" xfId="1" applyFont="1" applyFill="1" applyBorder="1" applyAlignment="1" applyProtection="1">
      <alignment horizontal="center" vertical="center" wrapText="1"/>
    </xf>
    <xf numFmtId="0" fontId="80" fillId="58" borderId="78" xfId="0" applyFont="1" applyFill="1" applyBorder="1" applyAlignment="1" applyProtection="1">
      <alignment horizontal="justify" vertical="center" wrapText="1"/>
    </xf>
    <xf numFmtId="0" fontId="80" fillId="58" borderId="78" xfId="105" applyFont="1" applyFill="1" applyBorder="1" applyAlignment="1" applyProtection="1">
      <alignment horizontal="justify" vertical="center" wrapText="1"/>
    </xf>
    <xf numFmtId="188" fontId="89" fillId="58" borderId="138" xfId="105" applyNumberFormat="1" applyFont="1" applyFill="1" applyBorder="1" applyAlignment="1" applyProtection="1">
      <alignment horizontal="center" vertical="center" wrapText="1"/>
    </xf>
    <xf numFmtId="0" fontId="1" fillId="0" borderId="148" xfId="0" applyFont="1" applyBorder="1" applyAlignment="1" applyProtection="1">
      <alignment horizontal="left" vertical="center" wrapText="1"/>
    </xf>
    <xf numFmtId="0" fontId="1" fillId="0" borderId="148" xfId="0" applyFont="1" applyBorder="1" applyAlignment="1" applyProtection="1">
      <alignment horizontal="center" vertical="center" wrapText="1"/>
    </xf>
    <xf numFmtId="176" fontId="1" fillId="0" borderId="149" xfId="0" applyNumberFormat="1" applyFont="1" applyBorder="1" applyAlignment="1" applyProtection="1">
      <alignment horizontal="center" vertical="center" wrapText="1"/>
    </xf>
    <xf numFmtId="188" fontId="1" fillId="57" borderId="148" xfId="0" applyNumberFormat="1" applyFont="1" applyFill="1" applyBorder="1" applyAlignment="1" applyProtection="1">
      <alignment horizontal="center" vertical="center" wrapText="1"/>
    </xf>
    <xf numFmtId="0" fontId="17" fillId="0" borderId="150" xfId="0" applyFont="1" applyBorder="1" applyProtection="1"/>
    <xf numFmtId="188" fontId="1" fillId="56" borderId="148" xfId="0" applyNumberFormat="1" applyFont="1" applyFill="1" applyBorder="1" applyAlignment="1" applyProtection="1">
      <alignment horizontal="center" vertical="center" wrapText="1"/>
    </xf>
    <xf numFmtId="0" fontId="1" fillId="0" borderId="148" xfId="0" applyFont="1" applyBorder="1" applyAlignment="1" applyProtection="1">
      <alignment horizontal="justify" vertical="center" wrapText="1" readingOrder="1"/>
    </xf>
    <xf numFmtId="4" fontId="1" fillId="57" borderId="148" xfId="0" applyNumberFormat="1" applyFont="1" applyFill="1" applyBorder="1" applyAlignment="1" applyProtection="1">
      <alignment horizontal="center" vertical="center" wrapText="1"/>
    </xf>
    <xf numFmtId="188" fontId="1" fillId="57" borderId="148" xfId="0" applyNumberFormat="1" applyFont="1" applyFill="1" applyBorder="1" applyAlignment="1" applyProtection="1">
      <alignment horizontal="right" vertical="center" wrapText="1"/>
    </xf>
    <xf numFmtId="165" fontId="1" fillId="57" borderId="148" xfId="1" applyFont="1" applyFill="1" applyBorder="1" applyAlignment="1" applyProtection="1">
      <alignment horizontal="center" vertical="center" wrapText="1"/>
    </xf>
    <xf numFmtId="188" fontId="89" fillId="57" borderId="148" xfId="105" applyNumberFormat="1" applyFont="1" applyFill="1" applyBorder="1" applyAlignment="1" applyProtection="1">
      <alignment horizontal="center" vertical="center" wrapText="1"/>
    </xf>
    <xf numFmtId="168" fontId="1" fillId="57" borderId="148" xfId="0" applyNumberFormat="1" applyFont="1" applyFill="1" applyBorder="1" applyAlignment="1" applyProtection="1">
      <alignment horizontal="center" vertical="center" wrapText="1"/>
    </xf>
    <xf numFmtId="188" fontId="80" fillId="0" borderId="150" xfId="0" applyNumberFormat="1" applyFont="1" applyBorder="1" applyAlignment="1" applyProtection="1">
      <alignment horizontal="center" vertical="center" wrapText="1"/>
    </xf>
    <xf numFmtId="195" fontId="1" fillId="56" borderId="157" xfId="0" applyNumberFormat="1" applyFont="1" applyFill="1" applyBorder="1" applyAlignment="1" applyProtection="1">
      <alignment horizontal="center" vertical="center" wrapText="1"/>
    </xf>
    <xf numFmtId="4" fontId="1" fillId="56" borderId="157" xfId="0" applyNumberFormat="1" applyFont="1" applyFill="1" applyBorder="1" applyAlignment="1" applyProtection="1">
      <alignment horizontal="center" vertical="center" wrapText="1"/>
    </xf>
    <xf numFmtId="195" fontId="1" fillId="56" borderId="157" xfId="0" applyNumberFormat="1" applyFont="1" applyFill="1" applyBorder="1" applyAlignment="1" applyProtection="1">
      <alignment horizontal="right" vertical="center" wrapText="1"/>
    </xf>
    <xf numFmtId="165" fontId="1" fillId="56" borderId="157" xfId="1" applyFont="1" applyFill="1" applyBorder="1" applyAlignment="1" applyProtection="1">
      <alignment horizontal="center" vertical="center" wrapText="1"/>
    </xf>
    <xf numFmtId="168" fontId="1" fillId="56" borderId="157" xfId="0" applyNumberFormat="1" applyFont="1" applyFill="1" applyBorder="1" applyAlignment="1" applyProtection="1">
      <alignment horizontal="center" vertical="center" wrapText="1"/>
    </xf>
    <xf numFmtId="0" fontId="1" fillId="0" borderId="154" xfId="0" applyFont="1" applyBorder="1" applyAlignment="1" applyProtection="1">
      <alignment horizontal="left" vertical="center" wrapText="1"/>
    </xf>
    <xf numFmtId="0" fontId="1" fillId="0" borderId="154" xfId="0" applyFont="1" applyBorder="1" applyAlignment="1" applyProtection="1">
      <alignment horizontal="center" vertical="center" wrapText="1"/>
    </xf>
    <xf numFmtId="2" fontId="1" fillId="0" borderId="0" xfId="0" applyNumberFormat="1" applyFont="1" applyAlignment="1" applyProtection="1">
      <alignment horizontal="center" vertical="center" wrapText="1"/>
    </xf>
    <xf numFmtId="188" fontId="1" fillId="57" borderId="151" xfId="0" applyNumberFormat="1" applyFont="1" applyFill="1" applyBorder="1" applyAlignment="1" applyProtection="1">
      <alignment horizontal="center" vertical="center" wrapText="1"/>
    </xf>
    <xf numFmtId="188" fontId="1" fillId="56" borderId="151" xfId="0" applyNumberFormat="1" applyFont="1" applyFill="1" applyBorder="1" applyAlignment="1" applyProtection="1">
      <alignment horizontal="center" vertical="center" wrapText="1"/>
    </xf>
    <xf numFmtId="0" fontId="1" fillId="0" borderId="154" xfId="0" applyFont="1" applyBorder="1" applyAlignment="1" applyProtection="1">
      <alignment horizontal="justify" vertical="center" wrapText="1" readingOrder="1"/>
    </xf>
    <xf numFmtId="4" fontId="1" fillId="57" borderId="151" xfId="0" applyNumberFormat="1" applyFont="1" applyFill="1" applyBorder="1" applyAlignment="1" applyProtection="1">
      <alignment horizontal="center" vertical="center" wrapText="1"/>
    </xf>
    <xf numFmtId="188" fontId="1" fillId="57" borderId="151" xfId="0" applyNumberFormat="1" applyFont="1" applyFill="1" applyBorder="1" applyAlignment="1" applyProtection="1">
      <alignment horizontal="right" vertical="center" wrapText="1"/>
    </xf>
    <xf numFmtId="165" fontId="1" fillId="57" borderId="151" xfId="1" applyFont="1" applyFill="1" applyBorder="1" applyAlignment="1" applyProtection="1">
      <alignment horizontal="center" vertical="center" wrapText="1"/>
    </xf>
    <xf numFmtId="2" fontId="1" fillId="0" borderId="78" xfId="0" applyNumberFormat="1" applyFont="1" applyBorder="1" applyAlignment="1" applyProtection="1">
      <alignment horizontal="center" vertical="center" wrapText="1"/>
    </xf>
    <xf numFmtId="2" fontId="1" fillId="0" borderId="78" xfId="105" applyNumberFormat="1" applyFont="1" applyBorder="1" applyAlignment="1" applyProtection="1">
      <alignment horizontal="center" vertical="center" wrapText="1"/>
    </xf>
    <xf numFmtId="188" fontId="89" fillId="57" borderId="151" xfId="105" applyNumberFormat="1" applyFont="1" applyFill="1" applyBorder="1" applyAlignment="1" applyProtection="1">
      <alignment horizontal="center" vertical="center" wrapText="1"/>
    </xf>
    <xf numFmtId="176" fontId="1" fillId="0" borderId="148" xfId="0" applyNumberFormat="1" applyFont="1" applyBorder="1" applyAlignment="1" applyProtection="1">
      <alignment horizontal="center" vertical="center" wrapText="1"/>
    </xf>
    <xf numFmtId="188" fontId="1" fillId="0" borderId="148" xfId="0" applyNumberFormat="1" applyFont="1" applyBorder="1" applyAlignment="1" applyProtection="1">
      <alignment horizontal="center" vertical="center" wrapText="1"/>
    </xf>
    <xf numFmtId="176" fontId="1" fillId="0" borderId="155" xfId="0" applyNumberFormat="1" applyFont="1" applyBorder="1" applyAlignment="1" applyProtection="1">
      <alignment horizontal="center" vertical="center" wrapText="1"/>
    </xf>
    <xf numFmtId="188" fontId="1" fillId="57" borderId="154" xfId="0" applyNumberFormat="1" applyFont="1" applyFill="1" applyBorder="1" applyAlignment="1" applyProtection="1">
      <alignment horizontal="center" vertical="center" wrapText="1"/>
    </xf>
    <xf numFmtId="188" fontId="1" fillId="0" borderId="154" xfId="0" applyNumberFormat="1" applyFont="1" applyBorder="1" applyAlignment="1" applyProtection="1">
      <alignment horizontal="center" vertical="center" wrapText="1"/>
    </xf>
    <xf numFmtId="4" fontId="1" fillId="57" borderId="154" xfId="0" applyNumberFormat="1" applyFont="1" applyFill="1" applyBorder="1" applyAlignment="1" applyProtection="1">
      <alignment horizontal="center" vertical="center" wrapText="1"/>
    </xf>
    <xf numFmtId="188" fontId="1" fillId="57" borderId="154" xfId="0" applyNumberFormat="1" applyFont="1" applyFill="1" applyBorder="1" applyAlignment="1" applyProtection="1">
      <alignment horizontal="right" vertical="center" wrapText="1"/>
    </xf>
    <xf numFmtId="165" fontId="1" fillId="57" borderId="154" xfId="1" applyFont="1" applyFill="1" applyBorder="1" applyAlignment="1" applyProtection="1">
      <alignment horizontal="center" vertical="center" wrapText="1"/>
    </xf>
    <xf numFmtId="188" fontId="89" fillId="57" borderId="154" xfId="105" applyNumberFormat="1" applyFont="1" applyFill="1" applyBorder="1" applyAlignment="1" applyProtection="1">
      <alignment horizontal="center" vertical="center" wrapText="1"/>
    </xf>
    <xf numFmtId="195" fontId="1" fillId="0" borderId="145" xfId="0" applyNumberFormat="1" applyFont="1" applyBorder="1" applyAlignment="1" applyProtection="1">
      <alignment horizontal="center" vertical="center" wrapText="1"/>
    </xf>
    <xf numFmtId="4" fontId="1" fillId="0" borderId="145" xfId="0" applyNumberFormat="1" applyFont="1" applyBorder="1" applyAlignment="1" applyProtection="1">
      <alignment horizontal="center" vertical="center" wrapText="1"/>
    </xf>
    <xf numFmtId="195" fontId="1" fillId="0" borderId="145" xfId="0" applyNumberFormat="1" applyFont="1" applyBorder="1" applyAlignment="1" applyProtection="1">
      <alignment horizontal="right" vertical="center" wrapText="1"/>
    </xf>
    <xf numFmtId="165" fontId="1" fillId="0" borderId="145" xfId="1" applyFont="1" applyBorder="1" applyAlignment="1" applyProtection="1">
      <alignment horizontal="center" vertical="center" wrapText="1"/>
    </xf>
    <xf numFmtId="195" fontId="1" fillId="0" borderId="78" xfId="0" applyNumberFormat="1" applyFont="1" applyBorder="1" applyAlignment="1" applyProtection="1">
      <alignment horizontal="center" vertical="center" wrapText="1"/>
    </xf>
    <xf numFmtId="195" fontId="1" fillId="0" borderId="78" xfId="105" applyNumberFormat="1" applyFont="1" applyBorder="1" applyAlignment="1" applyProtection="1">
      <alignment horizontal="center" vertical="center" wrapText="1"/>
    </xf>
    <xf numFmtId="168" fontId="1" fillId="0" borderId="145" xfId="0" applyNumberFormat="1" applyFont="1" applyBorder="1" applyAlignment="1" applyProtection="1">
      <alignment horizontal="center" vertical="center" wrapText="1"/>
    </xf>
    <xf numFmtId="0" fontId="1" fillId="0" borderId="154" xfId="0" applyFont="1" applyBorder="1" applyAlignment="1" applyProtection="1">
      <alignment horizontal="left" vertical="top" wrapText="1"/>
    </xf>
    <xf numFmtId="168" fontId="1" fillId="57" borderId="154" xfId="0" applyNumberFormat="1" applyFont="1" applyFill="1" applyBorder="1" applyAlignment="1" applyProtection="1">
      <alignment horizontal="center" vertical="center" wrapText="1"/>
    </xf>
    <xf numFmtId="188" fontId="17" fillId="57" borderId="154" xfId="0" applyNumberFormat="1" applyFont="1" applyFill="1" applyBorder="1" applyAlignment="1" applyProtection="1">
      <alignment horizontal="center" vertical="center" wrapText="1"/>
    </xf>
    <xf numFmtId="195" fontId="1" fillId="0" borderId="157" xfId="0" applyNumberFormat="1" applyFont="1" applyBorder="1" applyAlignment="1" applyProtection="1">
      <alignment horizontal="center" vertical="center" wrapText="1"/>
    </xf>
    <xf numFmtId="4" fontId="1" fillId="0" borderId="157" xfId="0" applyNumberFormat="1" applyFont="1" applyBorder="1" applyAlignment="1" applyProtection="1">
      <alignment horizontal="center" vertical="center" wrapText="1"/>
    </xf>
    <xf numFmtId="195" fontId="1" fillId="0" borderId="157" xfId="0" applyNumberFormat="1" applyFont="1" applyBorder="1" applyAlignment="1" applyProtection="1">
      <alignment horizontal="right" vertical="center" wrapText="1"/>
    </xf>
    <xf numFmtId="165" fontId="1" fillId="0" borderId="157" xfId="1" applyFont="1" applyBorder="1" applyAlignment="1" applyProtection="1">
      <alignment horizontal="center" vertical="center" wrapText="1"/>
    </xf>
    <xf numFmtId="168" fontId="1" fillId="0" borderId="157" xfId="0" applyNumberFormat="1" applyFont="1" applyBorder="1" applyAlignment="1" applyProtection="1">
      <alignment horizontal="center" vertical="center" wrapText="1"/>
    </xf>
    <xf numFmtId="0" fontId="108" fillId="55" borderId="158" xfId="0" applyFont="1" applyFill="1" applyBorder="1" applyAlignment="1" applyProtection="1">
      <alignment horizontal="center" vertical="center" wrapText="1"/>
    </xf>
    <xf numFmtId="0" fontId="1" fillId="0" borderId="151" xfId="0" applyFont="1" applyBorder="1" applyAlignment="1" applyProtection="1">
      <alignment horizontal="left" vertical="center" wrapText="1"/>
    </xf>
    <xf numFmtId="0" fontId="1" fillId="0" borderId="151" xfId="0" applyFont="1" applyBorder="1" applyAlignment="1" applyProtection="1">
      <alignment horizontal="center" vertical="center" wrapText="1"/>
    </xf>
    <xf numFmtId="176" fontId="1" fillId="0" borderId="0" xfId="0" applyNumberFormat="1" applyFont="1" applyAlignment="1" applyProtection="1">
      <alignment horizontal="center" vertical="center" wrapText="1"/>
    </xf>
    <xf numFmtId="188" fontId="1" fillId="0" borderId="151" xfId="0" applyNumberFormat="1" applyFont="1" applyBorder="1" applyAlignment="1" applyProtection="1">
      <alignment horizontal="center" vertical="center" wrapText="1"/>
    </xf>
    <xf numFmtId="0" fontId="1" fillId="0" borderId="151" xfId="0" applyFont="1" applyBorder="1" applyAlignment="1" applyProtection="1">
      <alignment horizontal="justify" vertical="center" wrapText="1" readingOrder="1"/>
    </xf>
    <xf numFmtId="188" fontId="89" fillId="57" borderId="193" xfId="105" applyNumberFormat="1" applyFont="1" applyFill="1" applyBorder="1" applyAlignment="1" applyProtection="1">
      <alignment horizontal="center" vertical="center" wrapText="1"/>
    </xf>
    <xf numFmtId="49" fontId="88" fillId="54" borderId="27" xfId="105" applyNumberFormat="1" applyFont="1" applyFill="1" applyBorder="1" applyAlignment="1" applyProtection="1">
      <alignment horizontal="center" vertical="center" wrapText="1"/>
    </xf>
    <xf numFmtId="0" fontId="80" fillId="54" borderId="27" xfId="105" applyFont="1" applyFill="1" applyBorder="1" applyAlignment="1" applyProtection="1">
      <alignment horizontal="justify" vertical="center" wrapText="1"/>
    </xf>
    <xf numFmtId="0" fontId="1" fillId="54" borderId="27" xfId="105" applyFont="1" applyFill="1" applyBorder="1" applyAlignment="1" applyProtection="1">
      <alignment horizontal="center" vertical="center" wrapText="1"/>
    </xf>
    <xf numFmtId="176" fontId="1" fillId="54" borderId="27" xfId="105" applyNumberFormat="1" applyFont="1" applyFill="1" applyBorder="1" applyAlignment="1" applyProtection="1">
      <alignment horizontal="center" vertical="center" wrapText="1"/>
    </xf>
    <xf numFmtId="188" fontId="89" fillId="54" borderId="162" xfId="105" applyNumberFormat="1" applyFont="1" applyFill="1" applyBorder="1" applyAlignment="1" applyProtection="1">
      <alignment horizontal="center" vertical="center" wrapText="1"/>
    </xf>
    <xf numFmtId="188" fontId="1" fillId="54" borderId="27" xfId="105" applyNumberFormat="1" applyFont="1" applyFill="1" applyBorder="1" applyAlignment="1" applyProtection="1">
      <alignment horizontal="center" vertical="center" wrapText="1"/>
    </xf>
    <xf numFmtId="49" fontId="88" fillId="0" borderId="164" xfId="0" applyNumberFormat="1" applyFont="1" applyBorder="1" applyAlignment="1" applyProtection="1">
      <alignment horizontal="center" vertical="center" wrapText="1"/>
    </xf>
    <xf numFmtId="0" fontId="80" fillId="0" borderId="138" xfId="0" applyFont="1" applyBorder="1" applyAlignment="1" applyProtection="1">
      <alignment horizontal="center" vertical="center" wrapText="1"/>
    </xf>
    <xf numFmtId="0" fontId="1" fillId="0" borderId="138" xfId="0" applyFont="1" applyBorder="1" applyAlignment="1" applyProtection="1">
      <alignment horizontal="center" vertical="center" wrapText="1"/>
    </xf>
    <xf numFmtId="176" fontId="1" fillId="0" borderId="139" xfId="0" applyNumberFormat="1" applyFont="1" applyBorder="1" applyAlignment="1" applyProtection="1">
      <alignment horizontal="center" vertical="center" wrapText="1"/>
    </xf>
    <xf numFmtId="188" fontId="1" fillId="0" borderId="138" xfId="0" applyNumberFormat="1" applyFont="1" applyBorder="1" applyAlignment="1" applyProtection="1">
      <alignment horizontal="center" vertical="center" wrapText="1"/>
    </xf>
    <xf numFmtId="188" fontId="1" fillId="0" borderId="140" xfId="0" applyNumberFormat="1" applyFont="1" applyBorder="1" applyAlignment="1" applyProtection="1">
      <alignment horizontal="center" vertical="center" wrapText="1"/>
    </xf>
    <xf numFmtId="0" fontId="80" fillId="0" borderId="138" xfId="0" applyFont="1" applyBorder="1" applyAlignment="1" applyProtection="1">
      <alignment horizontal="justify" vertical="center" wrapText="1" readingOrder="1"/>
    </xf>
    <xf numFmtId="4" fontId="1" fillId="0" borderId="138" xfId="0" applyNumberFormat="1" applyFont="1" applyBorder="1" applyAlignment="1" applyProtection="1">
      <alignment horizontal="center" vertical="center" wrapText="1"/>
    </xf>
    <xf numFmtId="4" fontId="1" fillId="0" borderId="140" xfId="0" applyNumberFormat="1" applyFont="1" applyBorder="1" applyAlignment="1" applyProtection="1">
      <alignment horizontal="center" vertical="center" wrapText="1"/>
    </xf>
    <xf numFmtId="165" fontId="1" fillId="0" borderId="138" xfId="1" applyFont="1" applyBorder="1" applyAlignment="1" applyProtection="1">
      <alignment horizontal="center" vertical="center" wrapText="1"/>
    </xf>
    <xf numFmtId="165" fontId="1" fillId="0" borderId="140" xfId="1" applyFont="1" applyBorder="1" applyAlignment="1" applyProtection="1">
      <alignment horizontal="center" vertical="center" wrapText="1"/>
    </xf>
    <xf numFmtId="49" fontId="88" fillId="0" borderId="78" xfId="0" applyNumberFormat="1" applyFont="1" applyBorder="1" applyAlignment="1" applyProtection="1">
      <alignment horizontal="center" vertical="center" wrapText="1"/>
    </xf>
    <xf numFmtId="0" fontId="80" fillId="0" borderId="78" xfId="0" applyFont="1" applyBorder="1" applyAlignment="1" applyProtection="1">
      <alignment horizontal="justify" vertical="center" wrapText="1"/>
    </xf>
    <xf numFmtId="188" fontId="1" fillId="0" borderId="78" xfId="0" applyNumberFormat="1" applyFont="1" applyBorder="1" applyAlignment="1" applyProtection="1">
      <alignment horizontal="center" vertical="center" wrapText="1"/>
    </xf>
    <xf numFmtId="49" fontId="88" fillId="0" borderId="78" xfId="105" applyNumberFormat="1" applyFont="1" applyBorder="1" applyAlignment="1" applyProtection="1">
      <alignment horizontal="center" vertical="center" wrapText="1"/>
    </xf>
    <xf numFmtId="0" fontId="80" fillId="0" borderId="78" xfId="105" applyFont="1" applyBorder="1" applyAlignment="1" applyProtection="1">
      <alignment horizontal="justify" vertical="center" wrapText="1"/>
    </xf>
    <xf numFmtId="188" fontId="89" fillId="0" borderId="138" xfId="105" applyNumberFormat="1" applyFont="1" applyBorder="1" applyAlignment="1" applyProtection="1">
      <alignment horizontal="center" vertical="center" wrapText="1"/>
    </xf>
    <xf numFmtId="188" fontId="1" fillId="0" borderId="78" xfId="105" applyNumberFormat="1" applyFont="1" applyBorder="1" applyAlignment="1" applyProtection="1">
      <alignment horizontal="center" vertical="center" wrapText="1"/>
    </xf>
    <xf numFmtId="168" fontId="1" fillId="0" borderId="138" xfId="0" applyNumberFormat="1" applyFont="1" applyBorder="1" applyAlignment="1" applyProtection="1">
      <alignment horizontal="center" vertical="center" wrapText="1"/>
    </xf>
    <xf numFmtId="168" fontId="1" fillId="0" borderId="140" xfId="0" applyNumberFormat="1" applyFont="1" applyBorder="1" applyAlignment="1" applyProtection="1">
      <alignment horizontal="center" vertical="center" wrapText="1"/>
    </xf>
    <xf numFmtId="176" fontId="17" fillId="0" borderId="155" xfId="0" applyNumberFormat="1" applyFont="1" applyBorder="1" applyAlignment="1" applyProtection="1">
      <alignment horizontal="center" vertical="center" wrapText="1"/>
    </xf>
    <xf numFmtId="0" fontId="108" fillId="55" borderId="161" xfId="0" applyFont="1" applyFill="1" applyBorder="1" applyAlignment="1" applyProtection="1">
      <alignment horizontal="center" vertical="center" wrapText="1"/>
    </xf>
    <xf numFmtId="0" fontId="1" fillId="0" borderId="143" xfId="0" applyFont="1" applyBorder="1" applyAlignment="1" applyProtection="1">
      <alignment horizontal="left" vertical="center" wrapText="1"/>
    </xf>
    <xf numFmtId="195" fontId="1" fillId="0" borderId="160" xfId="0" applyNumberFormat="1" applyFont="1" applyBorder="1" applyAlignment="1" applyProtection="1">
      <alignment horizontal="center" vertical="center" wrapText="1"/>
    </xf>
    <xf numFmtId="188" fontId="1" fillId="0" borderId="143" xfId="0" applyNumberFormat="1" applyFont="1" applyBorder="1" applyAlignment="1" applyProtection="1">
      <alignment horizontal="center" vertical="center" wrapText="1"/>
    </xf>
    <xf numFmtId="0" fontId="1" fillId="0" borderId="143" xfId="0" applyFont="1" applyBorder="1" applyAlignment="1" applyProtection="1">
      <alignment horizontal="justify" vertical="center" wrapText="1" readingOrder="1"/>
    </xf>
    <xf numFmtId="4" fontId="1" fillId="0" borderId="160" xfId="0" applyNumberFormat="1" applyFont="1" applyBorder="1" applyAlignment="1" applyProtection="1">
      <alignment horizontal="center" vertical="center" wrapText="1"/>
    </xf>
    <xf numFmtId="195" fontId="1" fillId="0" borderId="160" xfId="0" applyNumberFormat="1" applyFont="1" applyBorder="1" applyAlignment="1" applyProtection="1">
      <alignment horizontal="right" vertical="center" wrapText="1"/>
    </xf>
    <xf numFmtId="165" fontId="1" fillId="0" borderId="160" xfId="1" applyFont="1" applyBorder="1" applyAlignment="1" applyProtection="1">
      <alignment horizontal="center" vertical="center" wrapText="1"/>
    </xf>
    <xf numFmtId="168" fontId="1" fillId="0" borderId="160" xfId="0" applyNumberFormat="1" applyFont="1" applyBorder="1" applyAlignment="1" applyProtection="1">
      <alignment horizontal="center" vertical="center" wrapText="1"/>
    </xf>
    <xf numFmtId="0" fontId="108" fillId="55" borderId="181" xfId="0" applyFont="1" applyFill="1" applyBorder="1" applyAlignment="1" applyProtection="1">
      <alignment horizontal="center" vertical="center" wrapText="1"/>
    </xf>
    <xf numFmtId="176" fontId="1" fillId="0" borderId="162" xfId="0" applyNumberFormat="1" applyFont="1" applyBorder="1" applyAlignment="1" applyProtection="1">
      <alignment horizontal="center" vertical="center" wrapText="1"/>
    </xf>
    <xf numFmtId="195" fontId="1" fillId="0" borderId="184" xfId="0" applyNumberFormat="1" applyFont="1" applyBorder="1" applyAlignment="1" applyProtection="1">
      <alignment horizontal="center" vertical="center" wrapText="1"/>
    </xf>
    <xf numFmtId="4" fontId="1" fillId="0" borderId="184" xfId="0" applyNumberFormat="1" applyFont="1" applyBorder="1" applyAlignment="1" applyProtection="1">
      <alignment horizontal="center" vertical="center" wrapText="1"/>
    </xf>
    <xf numFmtId="195" fontId="1" fillId="0" borderId="184" xfId="0" applyNumberFormat="1" applyFont="1" applyBorder="1" applyAlignment="1" applyProtection="1">
      <alignment horizontal="right" vertical="center" wrapText="1"/>
    </xf>
    <xf numFmtId="165" fontId="1" fillId="0" borderId="184" xfId="1" applyFont="1" applyBorder="1" applyAlignment="1" applyProtection="1">
      <alignment horizontal="center" vertical="center" wrapText="1"/>
    </xf>
    <xf numFmtId="168" fontId="1" fillId="0" borderId="184" xfId="0" applyNumberFormat="1" applyFont="1" applyBorder="1" applyAlignment="1" applyProtection="1">
      <alignment horizontal="center" vertical="center" wrapText="1"/>
    </xf>
    <xf numFmtId="188" fontId="1" fillId="57" borderId="154" xfId="0" applyNumberFormat="1" applyFont="1" applyFill="1" applyBorder="1" applyAlignment="1" applyProtection="1">
      <alignment vertical="center" wrapText="1"/>
    </xf>
    <xf numFmtId="188" fontId="1" fillId="57" borderId="148" xfId="0" applyNumberFormat="1" applyFont="1" applyFill="1" applyBorder="1" applyAlignment="1" applyProtection="1">
      <alignment vertical="center" wrapText="1"/>
    </xf>
    <xf numFmtId="0" fontId="1" fillId="0" borderId="162" xfId="0" applyFont="1" applyBorder="1" applyAlignment="1" applyProtection="1">
      <alignment horizontal="left" vertical="center" wrapText="1"/>
    </xf>
    <xf numFmtId="0" fontId="1" fillId="0" borderId="162" xfId="0" applyFont="1" applyBorder="1" applyAlignment="1" applyProtection="1">
      <alignment horizontal="justify" vertical="center" wrapText="1" readingOrder="1"/>
    </xf>
    <xf numFmtId="0" fontId="108" fillId="55" borderId="159" xfId="0" applyFont="1" applyFill="1" applyBorder="1" applyAlignment="1" applyProtection="1">
      <alignment horizontal="center" vertical="center" wrapText="1"/>
    </xf>
    <xf numFmtId="0" fontId="80" fillId="54" borderId="138" xfId="0" applyFont="1" applyFill="1" applyBorder="1" applyAlignment="1" applyProtection="1">
      <alignment horizontal="left" vertical="center" wrapText="1"/>
    </xf>
    <xf numFmtId="0" fontId="80" fillId="58" borderId="138" xfId="0" applyFont="1" applyFill="1" applyBorder="1" applyAlignment="1" applyProtection="1">
      <alignment horizontal="left" vertical="center" wrapText="1"/>
    </xf>
    <xf numFmtId="0" fontId="1" fillId="0" borderId="154" xfId="0" applyFont="1" applyFill="1" applyBorder="1" applyAlignment="1" applyProtection="1">
      <alignment horizontal="left" vertical="center" wrapText="1"/>
    </xf>
    <xf numFmtId="0" fontId="1" fillId="0" borderId="151" xfId="0" applyFont="1" applyFill="1" applyBorder="1" applyAlignment="1" applyProtection="1">
      <alignment horizontal="left" vertical="center" wrapText="1"/>
    </xf>
    <xf numFmtId="0" fontId="1" fillId="0" borderId="148" xfId="0" applyFont="1" applyFill="1" applyBorder="1" applyAlignment="1" applyProtection="1">
      <alignment horizontal="left" vertical="center" wrapText="1"/>
    </xf>
    <xf numFmtId="0" fontId="17" fillId="0" borderId="148" xfId="0" applyFont="1" applyBorder="1" applyAlignment="1" applyProtection="1">
      <alignment horizontal="left" vertical="center" wrapText="1"/>
    </xf>
    <xf numFmtId="0" fontId="1" fillId="0" borderId="144" xfId="0" applyFont="1" applyBorder="1" applyAlignment="1" applyProtection="1">
      <alignment horizontal="left" vertical="center" wrapText="1"/>
    </xf>
    <xf numFmtId="0" fontId="1" fillId="0" borderId="144" xfId="0" applyFont="1" applyBorder="1" applyAlignment="1" applyProtection="1">
      <alignment horizontal="justify" vertical="center" wrapText="1" readingOrder="1"/>
    </xf>
    <xf numFmtId="0" fontId="1" fillId="0" borderId="144" xfId="0" applyFont="1" applyFill="1" applyBorder="1" applyAlignment="1" applyProtection="1">
      <alignment horizontal="left" vertical="center" wrapText="1"/>
    </xf>
    <xf numFmtId="0" fontId="17" fillId="0" borderId="144" xfId="0" applyFont="1" applyBorder="1" applyAlignment="1" applyProtection="1">
      <alignment horizontal="left" vertical="center" wrapText="1"/>
    </xf>
    <xf numFmtId="195" fontId="1" fillId="0" borderId="145" xfId="0" applyNumberFormat="1" applyFont="1" applyBorder="1" applyAlignment="1" applyProtection="1">
      <alignment vertical="center" wrapText="1"/>
    </xf>
    <xf numFmtId="0" fontId="1" fillId="0" borderId="0" xfId="0" applyFont="1" applyAlignment="1" applyProtection="1">
      <alignment horizontal="left" vertical="center" wrapText="1"/>
    </xf>
    <xf numFmtId="0" fontId="1" fillId="0" borderId="0" xfId="0" applyFont="1" applyAlignment="1" applyProtection="1">
      <alignment horizontal="justify" vertical="center" wrapText="1" readingOrder="1"/>
    </xf>
    <xf numFmtId="0" fontId="80" fillId="59" borderId="164" xfId="0" applyFont="1" applyFill="1" applyBorder="1" applyAlignment="1" applyProtection="1">
      <alignment horizontal="center" vertical="center" wrapText="1"/>
    </xf>
    <xf numFmtId="0" fontId="80" fillId="59" borderId="139" xfId="0" applyFont="1" applyFill="1" applyBorder="1" applyAlignment="1" applyProtection="1">
      <alignment horizontal="center" vertical="center" wrapText="1"/>
    </xf>
    <xf numFmtId="0" fontId="80" fillId="59" borderId="163" xfId="0" applyFont="1" applyFill="1" applyBorder="1" applyAlignment="1" applyProtection="1">
      <alignment horizontal="center" vertical="center" wrapText="1"/>
    </xf>
    <xf numFmtId="4" fontId="80" fillId="59" borderId="139" xfId="0" applyNumberFormat="1" applyFont="1" applyFill="1" applyBorder="1" applyAlignment="1" applyProtection="1">
      <alignment horizontal="center" vertical="center" wrapText="1"/>
    </xf>
    <xf numFmtId="3" fontId="80" fillId="59" borderId="139" xfId="0" applyNumberFormat="1" applyFont="1" applyFill="1" applyBorder="1" applyAlignment="1" applyProtection="1">
      <alignment horizontal="center" vertical="center" wrapText="1"/>
    </xf>
    <xf numFmtId="201" fontId="80" fillId="59" borderId="140" xfId="0" applyNumberFormat="1" applyFont="1" applyFill="1" applyBorder="1" applyAlignment="1" applyProtection="1">
      <alignment horizontal="center" vertical="center" wrapText="1"/>
    </xf>
    <xf numFmtId="0" fontId="80" fillId="59" borderId="139" xfId="0" applyFont="1" applyFill="1" applyBorder="1" applyAlignment="1" applyProtection="1">
      <alignment horizontal="justify" vertical="center" wrapText="1" readingOrder="1"/>
    </xf>
    <xf numFmtId="165" fontId="80" fillId="59" borderId="139" xfId="1" applyFont="1" applyFill="1" applyBorder="1" applyAlignment="1" applyProtection="1">
      <alignment horizontal="center" vertical="center" wrapText="1"/>
    </xf>
    <xf numFmtId="0" fontId="80" fillId="59" borderId="78" xfId="0" applyFont="1" applyFill="1" applyBorder="1" applyAlignment="1" applyProtection="1">
      <alignment horizontal="center" vertical="center" wrapText="1"/>
    </xf>
    <xf numFmtId="0" fontId="80" fillId="59" borderId="78" xfId="0" applyFont="1" applyFill="1" applyBorder="1" applyAlignment="1" applyProtection="1">
      <alignment horizontal="justify" vertical="center" wrapText="1"/>
    </xf>
    <xf numFmtId="4" fontId="80" fillId="59" borderId="78" xfId="0" applyNumberFormat="1" applyFont="1" applyFill="1" applyBorder="1" applyAlignment="1" applyProtection="1">
      <alignment horizontal="center" vertical="center" wrapText="1"/>
    </xf>
    <xf numFmtId="3" fontId="88" fillId="59" borderId="139" xfId="0" applyNumberFormat="1" applyFont="1" applyFill="1" applyBorder="1" applyAlignment="1" applyProtection="1">
      <alignment horizontal="center" vertical="center" wrapText="1"/>
    </xf>
    <xf numFmtId="3" fontId="80" fillId="59" borderId="78" xfId="0" applyNumberFormat="1" applyFont="1" applyFill="1" applyBorder="1" applyAlignment="1" applyProtection="1">
      <alignment horizontal="center" vertical="center" wrapText="1"/>
    </xf>
    <xf numFmtId="0" fontId="80" fillId="59" borderId="78" xfId="105" applyFont="1" applyFill="1" applyBorder="1" applyAlignment="1" applyProtection="1">
      <alignment horizontal="center" vertical="center" wrapText="1"/>
    </xf>
    <xf numFmtId="0" fontId="80" fillId="59" borderId="78" xfId="105" applyFont="1" applyFill="1" applyBorder="1" applyAlignment="1" applyProtection="1">
      <alignment horizontal="justify" vertical="center" wrapText="1"/>
    </xf>
    <xf numFmtId="4" fontId="80" fillId="59" borderId="78" xfId="105" applyNumberFormat="1" applyFont="1" applyFill="1" applyBorder="1" applyAlignment="1" applyProtection="1">
      <alignment horizontal="center" vertical="center" wrapText="1"/>
    </xf>
    <xf numFmtId="3" fontId="88" fillId="59" borderId="139" xfId="105" applyNumberFormat="1" applyFont="1" applyFill="1" applyBorder="1" applyAlignment="1" applyProtection="1">
      <alignment horizontal="center" vertical="center" wrapText="1"/>
    </xf>
    <xf numFmtId="3" fontId="80" fillId="59" borderId="78" xfId="105" applyNumberFormat="1" applyFont="1" applyFill="1" applyBorder="1" applyAlignment="1" applyProtection="1">
      <alignment horizontal="center" vertical="center" wrapText="1"/>
    </xf>
    <xf numFmtId="168" fontId="80" fillId="59" borderId="139" xfId="0" applyNumberFormat="1" applyFont="1" applyFill="1" applyBorder="1" applyAlignment="1" applyProtection="1">
      <alignment horizontal="center" vertical="center" wrapText="1"/>
    </xf>
    <xf numFmtId="49" fontId="88" fillId="63" borderId="164" xfId="0" applyNumberFormat="1" applyFont="1" applyFill="1" applyBorder="1" applyAlignment="1" applyProtection="1">
      <alignment horizontal="center" vertical="center" wrapText="1"/>
    </xf>
    <xf numFmtId="0" fontId="80" fillId="63" borderId="138" xfId="0" applyFont="1" applyFill="1" applyBorder="1" applyAlignment="1" applyProtection="1">
      <alignment horizontal="center" vertical="center" wrapText="1"/>
    </xf>
    <xf numFmtId="0" fontId="80" fillId="63" borderId="163" xfId="0" applyFont="1" applyFill="1" applyBorder="1" applyAlignment="1" applyProtection="1">
      <alignment horizontal="center" vertical="center" wrapText="1"/>
    </xf>
    <xf numFmtId="195" fontId="80" fillId="63" borderId="140" xfId="0" applyNumberFormat="1" applyFont="1" applyFill="1" applyBorder="1" applyAlignment="1" applyProtection="1">
      <alignment horizontal="center" vertical="center" wrapText="1"/>
    </xf>
    <xf numFmtId="0" fontId="80" fillId="66" borderId="163" xfId="0" applyFont="1" applyFill="1" applyBorder="1" applyAlignment="1" applyProtection="1">
      <alignment horizontal="center" vertical="center" wrapText="1"/>
    </xf>
    <xf numFmtId="0" fontId="80" fillId="63" borderId="138" xfId="0" applyFont="1" applyFill="1" applyBorder="1" applyAlignment="1" applyProtection="1">
      <alignment horizontal="justify" vertical="center" wrapText="1" readingOrder="1"/>
    </xf>
    <xf numFmtId="4" fontId="80" fillId="63" borderId="163" xfId="0" applyNumberFormat="1" applyFont="1" applyFill="1" applyBorder="1" applyAlignment="1" applyProtection="1">
      <alignment horizontal="center" vertical="center" wrapText="1"/>
    </xf>
    <xf numFmtId="165" fontId="80" fillId="63" borderId="163" xfId="1" applyFont="1" applyFill="1" applyBorder="1" applyAlignment="1" applyProtection="1">
      <alignment horizontal="center" vertical="center" wrapText="1"/>
    </xf>
    <xf numFmtId="49" fontId="88" fillId="63" borderId="78" xfId="0" applyNumberFormat="1" applyFont="1" applyFill="1" applyBorder="1" applyAlignment="1" applyProtection="1">
      <alignment horizontal="center" vertical="center" wrapText="1"/>
    </xf>
    <xf numFmtId="0" fontId="80" fillId="63" borderId="78" xfId="0" applyFont="1" applyFill="1" applyBorder="1" applyAlignment="1" applyProtection="1">
      <alignment horizontal="justify" vertical="center" wrapText="1"/>
    </xf>
    <xf numFmtId="0" fontId="80" fillId="63" borderId="78" xfId="0" applyFont="1" applyFill="1" applyBorder="1" applyAlignment="1" applyProtection="1">
      <alignment horizontal="center" vertical="center" wrapText="1"/>
    </xf>
    <xf numFmtId="0" fontId="88" fillId="63" borderId="163" xfId="0" applyFont="1" applyFill="1" applyBorder="1" applyAlignment="1" applyProtection="1">
      <alignment horizontal="center" vertical="center" wrapText="1"/>
    </xf>
    <xf numFmtId="49" fontId="88" fillId="63" borderId="78" xfId="105" applyNumberFormat="1" applyFont="1" applyFill="1" applyBorder="1" applyAlignment="1" applyProtection="1">
      <alignment horizontal="center" vertical="center" wrapText="1"/>
    </xf>
    <xf numFmtId="0" fontId="80" fillId="63" borderId="78" xfId="105" applyFont="1" applyFill="1" applyBorder="1" applyAlignment="1" applyProtection="1">
      <alignment horizontal="justify" vertical="center" wrapText="1"/>
    </xf>
    <xf numFmtId="0" fontId="80" fillId="63" borderId="78" xfId="105" applyFont="1" applyFill="1" applyBorder="1" applyAlignment="1" applyProtection="1">
      <alignment horizontal="center" vertical="center" wrapText="1"/>
    </xf>
    <xf numFmtId="0" fontId="88" fillId="63" borderId="163" xfId="105" applyFont="1" applyFill="1" applyBorder="1" applyAlignment="1" applyProtection="1">
      <alignment horizontal="center" vertical="center" wrapText="1"/>
    </xf>
    <xf numFmtId="168" fontId="80" fillId="63" borderId="163" xfId="0" applyNumberFormat="1" applyFont="1" applyFill="1" applyBorder="1" applyAlignment="1" applyProtection="1">
      <alignment horizontal="center" vertical="center" wrapText="1"/>
    </xf>
    <xf numFmtId="195" fontId="80" fillId="54" borderId="140" xfId="0" applyNumberFormat="1" applyFont="1" applyFill="1" applyBorder="1" applyAlignment="1" applyProtection="1">
      <alignment horizontal="center" vertical="center" wrapText="1"/>
    </xf>
    <xf numFmtId="188" fontId="89" fillId="54" borderId="138" xfId="0" applyNumberFormat="1" applyFont="1" applyFill="1" applyBorder="1" applyAlignment="1" applyProtection="1">
      <alignment horizontal="center" vertical="center" wrapText="1"/>
    </xf>
    <xf numFmtId="0" fontId="1" fillId="56" borderId="143" xfId="0" applyFont="1" applyFill="1" applyBorder="1" applyAlignment="1" applyProtection="1">
      <alignment horizontal="center" vertical="center" wrapText="1"/>
    </xf>
    <xf numFmtId="176" fontId="1" fillId="56" borderId="155" xfId="0" applyNumberFormat="1" applyFont="1" applyFill="1" applyBorder="1" applyAlignment="1" applyProtection="1">
      <alignment horizontal="center" vertical="center" wrapText="1"/>
    </xf>
    <xf numFmtId="10" fontId="80" fillId="0" borderId="146" xfId="0" applyNumberFormat="1" applyFont="1" applyBorder="1" applyAlignment="1" applyProtection="1">
      <alignment horizontal="center" vertical="center" wrapText="1"/>
    </xf>
    <xf numFmtId="0" fontId="1" fillId="56" borderId="78" xfId="0" applyFont="1" applyFill="1" applyBorder="1" applyAlignment="1" applyProtection="1">
      <alignment horizontal="center" vertical="center" wrapText="1"/>
    </xf>
    <xf numFmtId="176" fontId="1" fillId="56" borderId="78" xfId="0" applyNumberFormat="1" applyFont="1" applyFill="1" applyBorder="1" applyAlignment="1" applyProtection="1">
      <alignment horizontal="center" vertical="center" wrapText="1"/>
    </xf>
    <xf numFmtId="0" fontId="1" fillId="56" borderId="78" xfId="105" applyFont="1" applyFill="1" applyBorder="1" applyAlignment="1" applyProtection="1">
      <alignment horizontal="center" vertical="center" wrapText="1"/>
    </xf>
    <xf numFmtId="176" fontId="1" fillId="56" borderId="78" xfId="105" applyNumberFormat="1" applyFont="1" applyFill="1" applyBorder="1" applyAlignment="1" applyProtection="1">
      <alignment horizontal="center" vertical="center" wrapText="1"/>
    </xf>
    <xf numFmtId="0" fontId="1" fillId="56" borderId="148" xfId="0" applyFont="1" applyFill="1" applyBorder="1" applyAlignment="1" applyProtection="1">
      <alignment horizontal="center" vertical="center" wrapText="1"/>
    </xf>
    <xf numFmtId="176" fontId="1" fillId="56" borderId="149" xfId="0" applyNumberFormat="1" applyFont="1" applyFill="1" applyBorder="1" applyAlignment="1" applyProtection="1">
      <alignment horizontal="center" vertical="center" wrapText="1"/>
    </xf>
    <xf numFmtId="10" fontId="80" fillId="0" borderId="150" xfId="0" applyNumberFormat="1" applyFont="1" applyBorder="1" applyAlignment="1" applyProtection="1">
      <alignment horizontal="center" vertical="center" wrapText="1"/>
    </xf>
    <xf numFmtId="176" fontId="1" fillId="56" borderId="148" xfId="0" applyNumberFormat="1" applyFont="1" applyFill="1" applyBorder="1" applyAlignment="1" applyProtection="1">
      <alignment horizontal="center" vertical="center" wrapText="1"/>
    </xf>
    <xf numFmtId="0" fontId="1" fillId="56" borderId="153" xfId="0" applyFont="1" applyFill="1" applyBorder="1" applyAlignment="1" applyProtection="1">
      <alignment horizontal="center" vertical="center" wrapText="1"/>
    </xf>
    <xf numFmtId="188" fontId="1" fillId="57" borderId="153" xfId="0" applyNumberFormat="1" applyFont="1" applyFill="1" applyBorder="1" applyAlignment="1" applyProtection="1">
      <alignment horizontal="center" vertical="center" wrapText="1"/>
    </xf>
    <xf numFmtId="188" fontId="1" fillId="56" borderId="153" xfId="0" applyNumberFormat="1" applyFont="1" applyFill="1" applyBorder="1" applyAlignment="1" applyProtection="1">
      <alignment horizontal="center" vertical="center" wrapText="1"/>
    </xf>
    <xf numFmtId="4" fontId="1" fillId="57" borderId="153" xfId="0" applyNumberFormat="1" applyFont="1" applyFill="1" applyBorder="1" applyAlignment="1" applyProtection="1">
      <alignment horizontal="center" vertical="center" wrapText="1"/>
    </xf>
    <xf numFmtId="188" fontId="1" fillId="57" borderId="153" xfId="0" applyNumberFormat="1" applyFont="1" applyFill="1" applyBorder="1" applyAlignment="1" applyProtection="1">
      <alignment horizontal="right" vertical="center" wrapText="1"/>
    </xf>
    <xf numFmtId="165" fontId="1" fillId="57" borderId="153" xfId="1" applyFont="1" applyFill="1" applyBorder="1" applyAlignment="1" applyProtection="1">
      <alignment horizontal="center" vertical="center" wrapText="1"/>
    </xf>
    <xf numFmtId="188" fontId="89" fillId="57" borderId="153" xfId="105" applyNumberFormat="1" applyFont="1" applyFill="1" applyBorder="1" applyAlignment="1" applyProtection="1">
      <alignment horizontal="center" vertical="center" wrapText="1"/>
    </xf>
    <xf numFmtId="0" fontId="1" fillId="0" borderId="153" xfId="0" applyFont="1" applyBorder="1" applyAlignment="1" applyProtection="1">
      <alignment horizontal="left" vertical="center" wrapText="1"/>
    </xf>
    <xf numFmtId="0" fontId="1" fillId="0" borderId="153" xfId="0" applyFont="1" applyBorder="1" applyAlignment="1" applyProtection="1">
      <alignment horizontal="justify" vertical="center" wrapText="1" readingOrder="1"/>
    </xf>
    <xf numFmtId="0" fontId="1" fillId="0" borderId="153" xfId="0" applyFont="1" applyFill="1" applyBorder="1" applyAlignment="1" applyProtection="1">
      <alignment horizontal="left" vertical="center" wrapText="1"/>
    </xf>
    <xf numFmtId="0" fontId="1" fillId="56" borderId="151" xfId="0" applyFont="1" applyFill="1" applyBorder="1" applyAlignment="1" applyProtection="1">
      <alignment horizontal="center" vertical="center" wrapText="1"/>
    </xf>
    <xf numFmtId="176" fontId="1" fillId="56" borderId="0" xfId="0" applyNumberFormat="1" applyFont="1" applyFill="1" applyBorder="1" applyAlignment="1" applyProtection="1">
      <alignment horizontal="center" vertical="center" wrapText="1"/>
    </xf>
    <xf numFmtId="10" fontId="80" fillId="0" borderId="152" xfId="0" applyNumberFormat="1" applyFont="1" applyBorder="1" applyAlignment="1" applyProtection="1">
      <alignment horizontal="center" vertical="center" wrapText="1"/>
    </xf>
    <xf numFmtId="4" fontId="1" fillId="58" borderId="139" xfId="0" applyNumberFormat="1" applyFont="1" applyFill="1" applyBorder="1" applyAlignment="1" applyProtection="1">
      <alignment horizontal="center" vertical="center" wrapText="1"/>
    </xf>
    <xf numFmtId="165" fontId="1" fillId="58" borderId="139" xfId="1" applyFont="1" applyFill="1" applyBorder="1" applyAlignment="1" applyProtection="1">
      <alignment horizontal="center" vertical="center" wrapText="1"/>
    </xf>
    <xf numFmtId="176" fontId="89" fillId="58" borderId="139" xfId="105" applyNumberFormat="1" applyFont="1" applyFill="1" applyBorder="1" applyAlignment="1" applyProtection="1">
      <alignment horizontal="center" vertical="center" wrapText="1"/>
    </xf>
    <xf numFmtId="168" fontId="1" fillId="58" borderId="139" xfId="0" applyNumberFormat="1" applyFont="1" applyFill="1" applyBorder="1" applyAlignment="1" applyProtection="1">
      <alignment horizontal="center" vertical="center" wrapText="1"/>
    </xf>
    <xf numFmtId="0" fontId="1" fillId="0" borderId="148" xfId="0" applyFont="1" applyFill="1" applyBorder="1" applyAlignment="1" applyProtection="1">
      <alignment horizontal="center" vertical="center" wrapText="1"/>
    </xf>
    <xf numFmtId="0" fontId="80" fillId="63" borderId="164" xfId="0" applyFont="1" applyFill="1" applyBorder="1" applyAlignment="1" applyProtection="1">
      <alignment horizontal="center" vertical="center" wrapText="1"/>
    </xf>
    <xf numFmtId="0" fontId="80" fillId="63" borderId="139" xfId="0" applyFont="1" applyFill="1" applyBorder="1" applyAlignment="1" applyProtection="1">
      <alignment horizontal="center" vertical="center" wrapText="1"/>
    </xf>
    <xf numFmtId="4" fontId="80" fillId="63" borderId="139" xfId="0" applyNumberFormat="1" applyFont="1" applyFill="1" applyBorder="1" applyAlignment="1" applyProtection="1">
      <alignment horizontal="center" vertical="center" wrapText="1"/>
    </xf>
    <xf numFmtId="3" fontId="80" fillId="63" borderId="139" xfId="0" applyNumberFormat="1" applyFont="1" applyFill="1" applyBorder="1" applyAlignment="1" applyProtection="1">
      <alignment horizontal="center" vertical="center" wrapText="1"/>
    </xf>
    <xf numFmtId="201" fontId="80" fillId="63" borderId="140" xfId="0" applyNumberFormat="1" applyFont="1" applyFill="1" applyBorder="1" applyAlignment="1" applyProtection="1">
      <alignment horizontal="center" vertical="center" wrapText="1"/>
    </xf>
    <xf numFmtId="3" fontId="80" fillId="66" borderId="139" xfId="0" applyNumberFormat="1" applyFont="1" applyFill="1" applyBorder="1" applyAlignment="1" applyProtection="1">
      <alignment horizontal="center" vertical="center" wrapText="1"/>
    </xf>
    <xf numFmtId="0" fontId="80" fillId="63" borderId="139" xfId="0" applyFont="1" applyFill="1" applyBorder="1" applyAlignment="1" applyProtection="1">
      <alignment horizontal="justify" vertical="center" wrapText="1" readingOrder="1"/>
    </xf>
    <xf numFmtId="165" fontId="80" fillId="63" borderId="139" xfId="1" applyFont="1" applyFill="1" applyBorder="1" applyAlignment="1" applyProtection="1">
      <alignment horizontal="center" vertical="center" wrapText="1"/>
    </xf>
    <xf numFmtId="4" fontId="80" fillId="63" borderId="78" xfId="0" applyNumberFormat="1" applyFont="1" applyFill="1" applyBorder="1" applyAlignment="1" applyProtection="1">
      <alignment horizontal="center" vertical="center" wrapText="1"/>
    </xf>
    <xf numFmtId="3" fontId="88" fillId="63" borderId="139" xfId="0" applyNumberFormat="1" applyFont="1" applyFill="1" applyBorder="1" applyAlignment="1" applyProtection="1">
      <alignment horizontal="center" vertical="center" wrapText="1"/>
    </xf>
    <xf numFmtId="3" fontId="80" fillId="63" borderId="78" xfId="0" applyNumberFormat="1" applyFont="1" applyFill="1" applyBorder="1" applyAlignment="1" applyProtection="1">
      <alignment horizontal="center" vertical="center" wrapText="1"/>
    </xf>
    <xf numFmtId="4" fontId="80" fillId="63" borderId="78" xfId="105" applyNumberFormat="1" applyFont="1" applyFill="1" applyBorder="1" applyAlignment="1" applyProtection="1">
      <alignment horizontal="center" vertical="center" wrapText="1"/>
    </xf>
    <xf numFmtId="3" fontId="88" fillId="63" borderId="139" xfId="105" applyNumberFormat="1" applyFont="1" applyFill="1" applyBorder="1" applyAlignment="1" applyProtection="1">
      <alignment horizontal="center" vertical="center" wrapText="1"/>
    </xf>
    <xf numFmtId="3" fontId="80" fillId="63" borderId="78" xfId="105" applyNumberFormat="1" applyFont="1" applyFill="1" applyBorder="1" applyAlignment="1" applyProtection="1">
      <alignment horizontal="center" vertical="center" wrapText="1"/>
    </xf>
    <xf numFmtId="168" fontId="80" fillId="63" borderId="139" xfId="0" applyNumberFormat="1" applyFont="1" applyFill="1" applyBorder="1" applyAlignment="1" applyProtection="1">
      <alignment horizontal="center" vertical="center" wrapText="1"/>
    </xf>
    <xf numFmtId="0" fontId="80" fillId="60" borderId="164" xfId="0" applyFont="1" applyFill="1" applyBorder="1" applyAlignment="1" applyProtection="1">
      <alignment horizontal="center" vertical="center" wrapText="1"/>
    </xf>
    <xf numFmtId="0" fontId="80" fillId="60" borderId="139" xfId="0" applyFont="1" applyFill="1" applyBorder="1" applyAlignment="1" applyProtection="1">
      <alignment horizontal="center" vertical="center" wrapText="1"/>
    </xf>
    <xf numFmtId="0" fontId="80" fillId="60" borderId="163" xfId="0" applyFont="1" applyFill="1" applyBorder="1" applyAlignment="1" applyProtection="1">
      <alignment horizontal="center" vertical="center" wrapText="1"/>
    </xf>
    <xf numFmtId="4" fontId="80" fillId="60" borderId="139" xfId="0" applyNumberFormat="1" applyFont="1" applyFill="1" applyBorder="1" applyAlignment="1" applyProtection="1">
      <alignment horizontal="center" vertical="center" wrapText="1"/>
    </xf>
    <xf numFmtId="3" fontId="80" fillId="60" borderId="139" xfId="0" applyNumberFormat="1" applyFont="1" applyFill="1" applyBorder="1" applyAlignment="1" applyProtection="1">
      <alignment horizontal="center" vertical="center" wrapText="1"/>
    </xf>
    <xf numFmtId="3" fontId="80" fillId="60" borderId="140" xfId="0" applyNumberFormat="1" applyFont="1" applyFill="1" applyBorder="1" applyAlignment="1" applyProtection="1">
      <alignment horizontal="center" vertical="center" wrapText="1"/>
    </xf>
    <xf numFmtId="3" fontId="80" fillId="67" borderId="139" xfId="0" applyNumberFormat="1" applyFont="1" applyFill="1" applyBorder="1" applyAlignment="1" applyProtection="1">
      <alignment horizontal="center" vertical="center" wrapText="1"/>
    </xf>
    <xf numFmtId="0" fontId="80" fillId="60" borderId="139" xfId="0" applyFont="1" applyFill="1" applyBorder="1" applyAlignment="1" applyProtection="1">
      <alignment horizontal="justify" vertical="center" wrapText="1" readingOrder="1"/>
    </xf>
    <xf numFmtId="4" fontId="80" fillId="60" borderId="140" xfId="0" applyNumberFormat="1" applyFont="1" applyFill="1" applyBorder="1" applyAlignment="1" applyProtection="1">
      <alignment horizontal="center" vertical="center" wrapText="1"/>
    </xf>
    <xf numFmtId="165" fontId="80" fillId="60" borderId="139" xfId="1" applyFont="1" applyFill="1" applyBorder="1" applyAlignment="1" applyProtection="1">
      <alignment horizontal="center" vertical="center" wrapText="1"/>
    </xf>
    <xf numFmtId="165" fontId="80" fillId="60" borderId="140" xfId="1" applyFont="1" applyFill="1" applyBorder="1" applyAlignment="1" applyProtection="1">
      <alignment horizontal="center" vertical="center" wrapText="1"/>
    </xf>
    <xf numFmtId="0" fontId="80" fillId="60" borderId="78" xfId="0" applyFont="1" applyFill="1" applyBorder="1" applyAlignment="1" applyProtection="1">
      <alignment horizontal="center" vertical="center" wrapText="1"/>
    </xf>
    <xf numFmtId="0" fontId="80" fillId="60" borderId="78" xfId="0" applyFont="1" applyFill="1" applyBorder="1" applyAlignment="1" applyProtection="1">
      <alignment horizontal="justify" vertical="center" wrapText="1"/>
    </xf>
    <xf numFmtId="4" fontId="80" fillId="60" borderId="78" xfId="0" applyNumberFormat="1" applyFont="1" applyFill="1" applyBorder="1" applyAlignment="1" applyProtection="1">
      <alignment horizontal="center" vertical="center" wrapText="1"/>
    </xf>
    <xf numFmtId="3" fontId="88" fillId="60" borderId="139" xfId="0" applyNumberFormat="1" applyFont="1" applyFill="1" applyBorder="1" applyAlignment="1" applyProtection="1">
      <alignment horizontal="center" vertical="center" wrapText="1"/>
    </xf>
    <xf numFmtId="3" fontId="80" fillId="60" borderId="78" xfId="0" applyNumberFormat="1" applyFont="1" applyFill="1" applyBorder="1" applyAlignment="1" applyProtection="1">
      <alignment horizontal="center" vertical="center" wrapText="1"/>
    </xf>
    <xf numFmtId="0" fontId="80" fillId="60" borderId="78" xfId="105" applyFont="1" applyFill="1" applyBorder="1" applyAlignment="1" applyProtection="1">
      <alignment horizontal="center" vertical="center" wrapText="1"/>
    </xf>
    <xf numFmtId="0" fontId="80" fillId="60" borderId="78" xfId="105" applyFont="1" applyFill="1" applyBorder="1" applyAlignment="1" applyProtection="1">
      <alignment horizontal="justify" vertical="center" wrapText="1"/>
    </xf>
    <xf numFmtId="4" fontId="80" fillId="60" borderId="78" xfId="105" applyNumberFormat="1" applyFont="1" applyFill="1" applyBorder="1" applyAlignment="1" applyProtection="1">
      <alignment horizontal="center" vertical="center" wrapText="1"/>
    </xf>
    <xf numFmtId="3" fontId="88" fillId="60" borderId="139" xfId="105" applyNumberFormat="1" applyFont="1" applyFill="1" applyBorder="1" applyAlignment="1" applyProtection="1">
      <alignment horizontal="center" vertical="center" wrapText="1"/>
    </xf>
    <xf numFmtId="3" fontId="80" fillId="60" borderId="78" xfId="105" applyNumberFormat="1" applyFont="1" applyFill="1" applyBorder="1" applyAlignment="1" applyProtection="1">
      <alignment horizontal="center" vertical="center" wrapText="1"/>
    </xf>
    <xf numFmtId="168" fontId="80" fillId="60" borderId="139" xfId="0" applyNumberFormat="1" applyFont="1" applyFill="1" applyBorder="1" applyAlignment="1" applyProtection="1">
      <alignment horizontal="center" vertical="center" wrapText="1"/>
    </xf>
    <xf numFmtId="168" fontId="80" fillId="60" borderId="140" xfId="0" applyNumberFormat="1" applyFont="1" applyFill="1" applyBorder="1" applyAlignment="1" applyProtection="1">
      <alignment horizontal="center" vertical="center" wrapText="1"/>
    </xf>
    <xf numFmtId="10" fontId="80" fillId="56" borderId="146" xfId="0" applyNumberFormat="1" applyFont="1" applyFill="1" applyBorder="1" applyAlignment="1" applyProtection="1">
      <alignment vertical="center" wrapText="1"/>
    </xf>
    <xf numFmtId="188" fontId="89" fillId="58" borderId="138" xfId="0" applyNumberFormat="1" applyFont="1" applyFill="1" applyBorder="1" applyAlignment="1" applyProtection="1">
      <alignment horizontal="center" vertical="center" wrapText="1"/>
    </xf>
    <xf numFmtId="10" fontId="80" fillId="56" borderId="150" xfId="0" applyNumberFormat="1" applyFont="1" applyFill="1" applyBorder="1" applyAlignment="1" applyProtection="1">
      <alignment vertical="center" wrapText="1"/>
    </xf>
    <xf numFmtId="4" fontId="1" fillId="56" borderId="148" xfId="0" applyNumberFormat="1" applyFont="1" applyFill="1" applyBorder="1" applyAlignment="1" applyProtection="1">
      <alignment horizontal="center" vertical="center" wrapText="1"/>
    </xf>
    <xf numFmtId="165" fontId="1" fillId="56" borderId="148" xfId="1" applyFont="1" applyFill="1" applyBorder="1" applyAlignment="1" applyProtection="1">
      <alignment horizontal="center" vertical="center" wrapText="1"/>
    </xf>
    <xf numFmtId="188" fontId="89" fillId="71" borderId="148" xfId="105" applyNumberFormat="1" applyFont="1" applyFill="1" applyBorder="1" applyAlignment="1" applyProtection="1">
      <alignment horizontal="center" vertical="center" wrapText="1"/>
    </xf>
    <xf numFmtId="0" fontId="80" fillId="0" borderId="153" xfId="0" applyFont="1" applyBorder="1" applyAlignment="1" applyProtection="1">
      <alignment horizontal="left" vertical="center" wrapText="1"/>
    </xf>
    <xf numFmtId="168" fontId="1" fillId="56" borderId="148" xfId="0" applyNumberFormat="1" applyFont="1" applyFill="1" applyBorder="1" applyAlignment="1" applyProtection="1">
      <alignment horizontal="center" vertical="center" wrapText="1"/>
    </xf>
    <xf numFmtId="10" fontId="80" fillId="56" borderId="160" xfId="0" applyNumberFormat="1" applyFont="1" applyFill="1" applyBorder="1" applyAlignment="1" applyProtection="1">
      <alignment vertical="center" wrapText="1"/>
    </xf>
    <xf numFmtId="10" fontId="80" fillId="56" borderId="146" xfId="0" applyNumberFormat="1" applyFont="1" applyFill="1" applyBorder="1" applyAlignment="1" applyProtection="1">
      <alignment horizontal="center" vertical="center" wrapText="1"/>
    </xf>
    <xf numFmtId="10" fontId="80" fillId="56" borderId="150" xfId="0" applyNumberFormat="1" applyFont="1" applyFill="1" applyBorder="1" applyAlignment="1" applyProtection="1">
      <alignment horizontal="center" vertical="center" wrapText="1"/>
    </xf>
    <xf numFmtId="0" fontId="108" fillId="0" borderId="147" xfId="0" applyFont="1" applyFill="1" applyBorder="1" applyAlignment="1" applyProtection="1">
      <alignment horizontal="center" vertical="center" wrapText="1"/>
    </xf>
    <xf numFmtId="176" fontId="1" fillId="0" borderId="149" xfId="0" applyNumberFormat="1" applyFont="1" applyFill="1" applyBorder="1" applyAlignment="1" applyProtection="1">
      <alignment horizontal="center" vertical="center" wrapText="1"/>
    </xf>
    <xf numFmtId="188" fontId="1" fillId="37" borderId="148" xfId="0" applyNumberFormat="1" applyFont="1" applyFill="1" applyBorder="1" applyAlignment="1" applyProtection="1">
      <alignment horizontal="center" vertical="center" wrapText="1"/>
    </xf>
    <xf numFmtId="195" fontId="1" fillId="0" borderId="157" xfId="0" applyNumberFormat="1" applyFont="1" applyFill="1" applyBorder="1" applyAlignment="1" applyProtection="1">
      <alignment horizontal="center" vertical="center" wrapText="1"/>
    </xf>
    <xf numFmtId="0" fontId="1" fillId="56" borderId="154" xfId="0" applyFont="1" applyFill="1" applyBorder="1" applyAlignment="1" applyProtection="1">
      <alignment horizontal="center" vertical="center" wrapText="1"/>
    </xf>
    <xf numFmtId="188" fontId="1" fillId="56" borderId="154" xfId="0" applyNumberFormat="1" applyFont="1" applyFill="1" applyBorder="1" applyAlignment="1" applyProtection="1">
      <alignment horizontal="center" vertical="center" wrapText="1"/>
    </xf>
    <xf numFmtId="188" fontId="1" fillId="56" borderId="148" xfId="0" applyNumberFormat="1" applyFont="1" applyFill="1" applyBorder="1" applyAlignment="1" applyProtection="1">
      <alignment horizontal="right" vertical="center" wrapText="1"/>
    </xf>
    <xf numFmtId="10" fontId="80" fillId="56" borderId="152" xfId="0" applyNumberFormat="1" applyFont="1" applyFill="1" applyBorder="1" applyAlignment="1" applyProtection="1">
      <alignment horizontal="center" vertical="center" wrapText="1"/>
    </xf>
    <xf numFmtId="201" fontId="80" fillId="60" borderId="140" xfId="0" applyNumberFormat="1" applyFont="1" applyFill="1" applyBorder="1" applyAlignment="1" applyProtection="1">
      <alignment horizontal="center" vertical="center" wrapText="1"/>
    </xf>
    <xf numFmtId="0" fontId="80" fillId="61" borderId="164" xfId="0" applyFont="1" applyFill="1" applyBorder="1" applyAlignment="1" applyProtection="1">
      <alignment horizontal="center" vertical="center" wrapText="1"/>
    </xf>
    <xf numFmtId="0" fontId="80" fillId="61" borderId="139" xfId="0" applyFont="1" applyFill="1" applyBorder="1" applyAlignment="1" applyProtection="1">
      <alignment horizontal="center" vertical="center" wrapText="1"/>
    </xf>
    <xf numFmtId="0" fontId="80" fillId="61" borderId="163" xfId="0" applyFont="1" applyFill="1" applyBorder="1" applyAlignment="1" applyProtection="1">
      <alignment horizontal="center" vertical="center" wrapText="1"/>
    </xf>
    <xf numFmtId="4" fontId="80" fillId="61" borderId="139" xfId="0" applyNumberFormat="1" applyFont="1" applyFill="1" applyBorder="1" applyAlignment="1" applyProtection="1">
      <alignment horizontal="center" vertical="center" wrapText="1"/>
    </xf>
    <xf numFmtId="3" fontId="80" fillId="61" borderId="139" xfId="0" applyNumberFormat="1" applyFont="1" applyFill="1" applyBorder="1" applyAlignment="1" applyProtection="1">
      <alignment horizontal="center" vertical="center" wrapText="1"/>
    </xf>
    <xf numFmtId="3" fontId="80" fillId="61" borderId="140" xfId="0" applyNumberFormat="1" applyFont="1" applyFill="1" applyBorder="1" applyAlignment="1" applyProtection="1">
      <alignment horizontal="center" vertical="center" wrapText="1"/>
    </xf>
    <xf numFmtId="3" fontId="80" fillId="68" borderId="139" xfId="0" applyNumberFormat="1" applyFont="1" applyFill="1" applyBorder="1" applyAlignment="1" applyProtection="1">
      <alignment horizontal="center" vertical="center" wrapText="1"/>
    </xf>
    <xf numFmtId="0" fontId="80" fillId="61" borderId="139" xfId="0" applyFont="1" applyFill="1" applyBorder="1" applyAlignment="1" applyProtection="1">
      <alignment horizontal="justify" vertical="center" wrapText="1" readingOrder="1"/>
    </xf>
    <xf numFmtId="4" fontId="80" fillId="61" borderId="140" xfId="0" applyNumberFormat="1" applyFont="1" applyFill="1" applyBorder="1" applyAlignment="1" applyProtection="1">
      <alignment horizontal="center" vertical="center" wrapText="1"/>
    </xf>
    <xf numFmtId="165" fontId="80" fillId="61" borderId="139" xfId="1" applyFont="1" applyFill="1" applyBorder="1" applyAlignment="1" applyProtection="1">
      <alignment horizontal="center" vertical="center" wrapText="1"/>
    </xf>
    <xf numFmtId="165" fontId="80" fillId="61" borderId="140" xfId="1" applyFont="1" applyFill="1" applyBorder="1" applyAlignment="1" applyProtection="1">
      <alignment horizontal="center" vertical="center" wrapText="1"/>
    </xf>
    <xf numFmtId="0" fontId="80" fillId="61" borderId="78" xfId="0" applyFont="1" applyFill="1" applyBorder="1" applyAlignment="1" applyProtection="1">
      <alignment horizontal="center" vertical="center" wrapText="1"/>
    </xf>
    <xf numFmtId="0" fontId="80" fillId="61" borderId="78" xfId="0" applyFont="1" applyFill="1" applyBorder="1" applyAlignment="1" applyProtection="1">
      <alignment horizontal="justify" vertical="center" wrapText="1"/>
    </xf>
    <xf numFmtId="4" fontId="80" fillId="61" borderId="78" xfId="0" applyNumberFormat="1" applyFont="1" applyFill="1" applyBorder="1" applyAlignment="1" applyProtection="1">
      <alignment horizontal="center" vertical="center" wrapText="1"/>
    </xf>
    <xf numFmtId="3" fontId="88" fillId="61" borderId="139" xfId="0" applyNumberFormat="1" applyFont="1" applyFill="1" applyBorder="1" applyAlignment="1" applyProtection="1">
      <alignment horizontal="center" vertical="center" wrapText="1"/>
    </xf>
    <xf numFmtId="3" fontId="80" fillId="61" borderId="78" xfId="0" applyNumberFormat="1" applyFont="1" applyFill="1" applyBorder="1" applyAlignment="1" applyProtection="1">
      <alignment horizontal="center" vertical="center" wrapText="1"/>
    </xf>
    <xf numFmtId="0" fontId="80" fillId="61" borderId="78" xfId="105" applyFont="1" applyFill="1" applyBorder="1" applyAlignment="1" applyProtection="1">
      <alignment horizontal="center" vertical="center" wrapText="1"/>
    </xf>
    <xf numFmtId="0" fontId="80" fillId="61" borderId="78" xfId="105" applyFont="1" applyFill="1" applyBorder="1" applyAlignment="1" applyProtection="1">
      <alignment horizontal="justify" vertical="center" wrapText="1"/>
    </xf>
    <xf numFmtId="4" fontId="80" fillId="61" borderId="78" xfId="105" applyNumberFormat="1" applyFont="1" applyFill="1" applyBorder="1" applyAlignment="1" applyProtection="1">
      <alignment horizontal="center" vertical="center" wrapText="1"/>
    </xf>
    <xf numFmtId="3" fontId="88" fillId="61" borderId="139" xfId="105" applyNumberFormat="1" applyFont="1" applyFill="1" applyBorder="1" applyAlignment="1" applyProtection="1">
      <alignment horizontal="center" vertical="center" wrapText="1"/>
    </xf>
    <xf numFmtId="3" fontId="80" fillId="61" borderId="78" xfId="105" applyNumberFormat="1" applyFont="1" applyFill="1" applyBorder="1" applyAlignment="1" applyProtection="1">
      <alignment horizontal="center" vertical="center" wrapText="1"/>
    </xf>
    <xf numFmtId="168" fontId="80" fillId="61" borderId="139" xfId="0" applyNumberFormat="1" applyFont="1" applyFill="1" applyBorder="1" applyAlignment="1" applyProtection="1">
      <alignment horizontal="center" vertical="center" wrapText="1"/>
    </xf>
    <xf numFmtId="168" fontId="80" fillId="61" borderId="140" xfId="0" applyNumberFormat="1" applyFont="1" applyFill="1" applyBorder="1" applyAlignment="1" applyProtection="1">
      <alignment horizontal="center" vertical="center" wrapText="1"/>
    </xf>
    <xf numFmtId="188" fontId="1" fillId="54" borderId="138" xfId="0" applyNumberFormat="1" applyFont="1" applyFill="1" applyBorder="1" applyAlignment="1" applyProtection="1">
      <alignment horizontal="right" vertical="center" wrapText="1"/>
    </xf>
    <xf numFmtId="188" fontId="1" fillId="54" borderId="140" xfId="0" applyNumberFormat="1" applyFont="1" applyFill="1" applyBorder="1" applyAlignment="1" applyProtection="1">
      <alignment horizontal="right" vertical="center" wrapText="1"/>
    </xf>
    <xf numFmtId="188" fontId="124" fillId="57" borderId="154" xfId="0" applyNumberFormat="1" applyFont="1" applyFill="1" applyBorder="1" applyAlignment="1" applyProtection="1">
      <alignment horizontal="center" vertical="center"/>
    </xf>
    <xf numFmtId="0" fontId="17" fillId="0" borderId="153" xfId="0" applyFont="1" applyBorder="1" applyAlignment="1" applyProtection="1">
      <alignment horizontal="left" vertical="center" wrapText="1"/>
    </xf>
    <xf numFmtId="0" fontId="17" fillId="56" borderId="148" xfId="0" applyFont="1" applyFill="1" applyBorder="1" applyAlignment="1" applyProtection="1">
      <alignment horizontal="center" vertical="center" wrapText="1"/>
    </xf>
    <xf numFmtId="176" fontId="17" fillId="56" borderId="149" xfId="0" applyNumberFormat="1" applyFont="1" applyFill="1" applyBorder="1" applyAlignment="1" applyProtection="1">
      <alignment horizontal="center" vertical="center" wrapText="1"/>
    </xf>
    <xf numFmtId="188" fontId="17" fillId="57" borderId="148" xfId="0" applyNumberFormat="1" applyFont="1" applyFill="1" applyBorder="1" applyAlignment="1" applyProtection="1">
      <alignment horizontal="center" vertical="center" wrapText="1"/>
    </xf>
    <xf numFmtId="10" fontId="80" fillId="0" borderId="180" xfId="0" applyNumberFormat="1" applyFont="1" applyBorder="1" applyAlignment="1" applyProtection="1">
      <alignment horizontal="center" vertical="center" wrapText="1"/>
    </xf>
    <xf numFmtId="201" fontId="80" fillId="61" borderId="140" xfId="0" applyNumberFormat="1" applyFont="1" applyFill="1" applyBorder="1" applyAlignment="1" applyProtection="1">
      <alignment horizontal="center" vertical="center" wrapText="1"/>
    </xf>
    <xf numFmtId="0" fontId="80" fillId="64" borderId="164" xfId="0" applyFont="1" applyFill="1" applyBorder="1" applyAlignment="1" applyProtection="1">
      <alignment horizontal="center" vertical="center" wrapText="1"/>
    </xf>
    <xf numFmtId="0" fontId="80" fillId="64" borderId="139" xfId="0" applyFont="1" applyFill="1" applyBorder="1" applyAlignment="1" applyProtection="1">
      <alignment horizontal="center" vertical="center" wrapText="1"/>
    </xf>
    <xf numFmtId="0" fontId="80" fillId="64" borderId="163" xfId="0" applyFont="1" applyFill="1" applyBorder="1" applyAlignment="1" applyProtection="1">
      <alignment horizontal="center" vertical="center" wrapText="1"/>
    </xf>
    <xf numFmtId="4" fontId="80" fillId="64" borderId="139" xfId="0" applyNumberFormat="1" applyFont="1" applyFill="1" applyBorder="1" applyAlignment="1" applyProtection="1">
      <alignment horizontal="center" vertical="center" wrapText="1"/>
    </xf>
    <xf numFmtId="3" fontId="80" fillId="64" borderId="139" xfId="0" applyNumberFormat="1" applyFont="1" applyFill="1" applyBorder="1" applyAlignment="1" applyProtection="1">
      <alignment horizontal="center" vertical="center" wrapText="1"/>
    </xf>
    <xf numFmtId="3" fontId="80" fillId="64" borderId="140" xfId="0" applyNumberFormat="1" applyFont="1" applyFill="1" applyBorder="1" applyAlignment="1" applyProtection="1">
      <alignment horizontal="center" vertical="center" wrapText="1"/>
    </xf>
    <xf numFmtId="0" fontId="80" fillId="64" borderId="139" xfId="0" applyFont="1" applyFill="1" applyBorder="1" applyAlignment="1" applyProtection="1">
      <alignment horizontal="justify" vertical="center" wrapText="1" readingOrder="1"/>
    </xf>
    <xf numFmtId="4" fontId="80" fillId="64" borderId="140" xfId="0" applyNumberFormat="1" applyFont="1" applyFill="1" applyBorder="1" applyAlignment="1" applyProtection="1">
      <alignment horizontal="center" vertical="center" wrapText="1"/>
    </xf>
    <xf numFmtId="165" fontId="80" fillId="64" borderId="139" xfId="1" applyFont="1" applyFill="1" applyBorder="1" applyAlignment="1" applyProtection="1">
      <alignment horizontal="center" vertical="center" wrapText="1"/>
    </xf>
    <xf numFmtId="165" fontId="80" fillId="64" borderId="140" xfId="1" applyFont="1" applyFill="1" applyBorder="1" applyAlignment="1" applyProtection="1">
      <alignment horizontal="center" vertical="center" wrapText="1"/>
    </xf>
    <xf numFmtId="0" fontId="80" fillId="64" borderId="78" xfId="0" applyFont="1" applyFill="1" applyBorder="1" applyAlignment="1" applyProtection="1">
      <alignment horizontal="center" vertical="center" wrapText="1"/>
    </xf>
    <xf numFmtId="0" fontId="80" fillId="64" borderId="78" xfId="0" applyFont="1" applyFill="1" applyBorder="1" applyAlignment="1" applyProtection="1">
      <alignment horizontal="justify" vertical="center" wrapText="1"/>
    </xf>
    <xf numFmtId="4" fontId="80" fillId="64" borderId="78" xfId="0" applyNumberFormat="1" applyFont="1" applyFill="1" applyBorder="1" applyAlignment="1" applyProtection="1">
      <alignment horizontal="center" vertical="center" wrapText="1"/>
    </xf>
    <xf numFmtId="3" fontId="88" fillId="64" borderId="139" xfId="0" applyNumberFormat="1" applyFont="1" applyFill="1" applyBorder="1" applyAlignment="1" applyProtection="1">
      <alignment horizontal="center" vertical="center" wrapText="1"/>
    </xf>
    <xf numFmtId="3" fontId="80" fillId="64" borderId="78" xfId="0" applyNumberFormat="1" applyFont="1" applyFill="1" applyBorder="1" applyAlignment="1" applyProtection="1">
      <alignment horizontal="center" vertical="center" wrapText="1"/>
    </xf>
    <xf numFmtId="0" fontId="80" fillId="64" borderId="78" xfId="105" applyFont="1" applyFill="1" applyBorder="1" applyAlignment="1" applyProtection="1">
      <alignment horizontal="center" vertical="center" wrapText="1"/>
    </xf>
    <xf numFmtId="0" fontId="80" fillId="64" borderId="78" xfId="105" applyFont="1" applyFill="1" applyBorder="1" applyAlignment="1" applyProtection="1">
      <alignment horizontal="justify" vertical="center" wrapText="1"/>
    </xf>
    <xf numFmtId="4" fontId="80" fillId="64" borderId="78" xfId="105" applyNumberFormat="1" applyFont="1" applyFill="1" applyBorder="1" applyAlignment="1" applyProtection="1">
      <alignment horizontal="center" vertical="center" wrapText="1"/>
    </xf>
    <xf numFmtId="3" fontId="88" fillId="64" borderId="139" xfId="105" applyNumberFormat="1" applyFont="1" applyFill="1" applyBorder="1" applyAlignment="1" applyProtection="1">
      <alignment horizontal="center" vertical="center" wrapText="1"/>
    </xf>
    <xf numFmtId="3" fontId="80" fillId="64" borderId="78" xfId="105" applyNumberFormat="1" applyFont="1" applyFill="1" applyBorder="1" applyAlignment="1" applyProtection="1">
      <alignment horizontal="center" vertical="center" wrapText="1"/>
    </xf>
    <xf numFmtId="168" fontId="80" fillId="64" borderId="139" xfId="0" applyNumberFormat="1" applyFont="1" applyFill="1" applyBorder="1" applyAlignment="1" applyProtection="1">
      <alignment horizontal="center" vertical="center" wrapText="1"/>
    </xf>
    <xf numFmtId="168" fontId="80" fillId="64" borderId="140" xfId="0" applyNumberFormat="1" applyFont="1" applyFill="1" applyBorder="1" applyAlignment="1" applyProtection="1">
      <alignment horizontal="center" vertical="center" wrapText="1"/>
    </xf>
    <xf numFmtId="195" fontId="121" fillId="0" borderId="78" xfId="431" applyNumberFormat="1" applyFont="1" applyBorder="1" applyAlignment="1" applyProtection="1">
      <alignment horizontal="center" vertical="center"/>
    </xf>
    <xf numFmtId="4" fontId="1" fillId="57" borderId="148" xfId="431" applyNumberFormat="1" applyFont="1" applyFill="1" applyBorder="1" applyAlignment="1" applyProtection="1">
      <alignment horizontal="center" vertical="center" wrapText="1"/>
    </xf>
    <xf numFmtId="4" fontId="1" fillId="56" borderId="157" xfId="431" applyNumberFormat="1" applyFont="1" applyFill="1" applyBorder="1" applyAlignment="1" applyProtection="1">
      <alignment horizontal="center" vertical="center" wrapText="1"/>
    </xf>
    <xf numFmtId="0" fontId="1" fillId="0" borderId="153" xfId="0" applyFont="1" applyBorder="1" applyAlignment="1" applyProtection="1">
      <alignment horizontal="left" vertical="top" wrapText="1"/>
    </xf>
    <xf numFmtId="201" fontId="80" fillId="64" borderId="140" xfId="0" applyNumberFormat="1" applyFont="1" applyFill="1" applyBorder="1" applyAlignment="1" applyProtection="1">
      <alignment horizontal="center" vertical="center" wrapText="1"/>
    </xf>
    <xf numFmtId="10" fontId="80" fillId="64" borderId="140" xfId="0" applyNumberFormat="1" applyFont="1" applyFill="1" applyBorder="1" applyAlignment="1" applyProtection="1">
      <alignment horizontal="center" vertical="center" wrapText="1"/>
    </xf>
    <xf numFmtId="0" fontId="1" fillId="54" borderId="165" xfId="0" applyFont="1" applyFill="1" applyBorder="1" applyAlignment="1" applyProtection="1">
      <alignment vertical="center" wrapText="1"/>
    </xf>
    <xf numFmtId="188" fontId="80" fillId="54" borderId="185" xfId="0" applyNumberFormat="1" applyFont="1" applyFill="1" applyBorder="1" applyAlignment="1" applyProtection="1">
      <alignment horizontal="center" wrapText="1"/>
    </xf>
    <xf numFmtId="10" fontId="80" fillId="54" borderId="185" xfId="0" applyNumberFormat="1" applyFont="1" applyFill="1" applyBorder="1" applyAlignment="1" applyProtection="1">
      <alignment horizontal="center" wrapText="1"/>
    </xf>
    <xf numFmtId="188" fontId="80" fillId="54" borderId="190" xfId="0" applyNumberFormat="1" applyFont="1" applyFill="1" applyBorder="1" applyAlignment="1" applyProtection="1">
      <alignment horizontal="center" wrapText="1"/>
    </xf>
    <xf numFmtId="188" fontId="80" fillId="54" borderId="191" xfId="0" applyNumberFormat="1" applyFont="1" applyFill="1" applyBorder="1" applyAlignment="1" applyProtection="1">
      <alignment horizontal="center" wrapText="1"/>
    </xf>
    <xf numFmtId="10" fontId="1" fillId="57" borderId="189" xfId="0" applyNumberFormat="1" applyFont="1" applyFill="1" applyBorder="1" applyAlignment="1" applyProtection="1">
      <alignment horizontal="center" vertical="center" wrapText="1"/>
    </xf>
    <xf numFmtId="10" fontId="1" fillId="57" borderId="189" xfId="357" applyNumberFormat="1" applyFont="1" applyFill="1" applyBorder="1" applyAlignment="1" applyProtection="1">
      <alignment horizontal="center" vertical="center" wrapText="1"/>
    </xf>
    <xf numFmtId="10" fontId="17" fillId="0" borderId="0" xfId="0" applyNumberFormat="1" applyFont="1" applyAlignment="1" applyProtection="1">
      <alignment horizontal="center"/>
    </xf>
    <xf numFmtId="10" fontId="1" fillId="57" borderId="148" xfId="0" applyNumberFormat="1" applyFont="1" applyFill="1" applyBorder="1" applyAlignment="1" applyProtection="1">
      <alignment horizontal="center" vertical="center" wrapText="1"/>
    </xf>
    <xf numFmtId="193" fontId="62" fillId="37" borderId="22" xfId="429" applyNumberFormat="1" applyFont="1" applyFill="1" applyBorder="1" applyAlignment="1" applyProtection="1">
      <alignment horizontal="center" vertical="center" wrapText="1"/>
    </xf>
    <xf numFmtId="194" fontId="126" fillId="37" borderId="22" xfId="0" applyNumberFormat="1" applyFont="1" applyFill="1" applyBorder="1" applyAlignment="1" applyProtection="1">
      <alignment horizontal="center" vertical="center"/>
    </xf>
    <xf numFmtId="10" fontId="1" fillId="57" borderId="148" xfId="357" applyNumberFormat="1" applyFont="1" applyFill="1" applyBorder="1" applyAlignment="1" applyProtection="1">
      <alignment horizontal="center" vertical="center" wrapText="1"/>
    </xf>
    <xf numFmtId="188" fontId="18" fillId="37" borderId="69" xfId="0" applyNumberFormat="1" applyFont="1" applyFill="1" applyBorder="1" applyAlignment="1" applyProtection="1">
      <alignment horizontal="center" vertical="center" wrapText="1"/>
    </xf>
    <xf numFmtId="10" fontId="126" fillId="37" borderId="69" xfId="357" applyNumberFormat="1" applyFont="1" applyFill="1" applyBorder="1" applyAlignment="1" applyProtection="1">
      <alignment horizontal="center" vertical="center"/>
    </xf>
    <xf numFmtId="188" fontId="18" fillId="37" borderId="27" xfId="0" applyNumberFormat="1" applyFont="1" applyFill="1" applyBorder="1" applyAlignment="1" applyProtection="1">
      <alignment horizontal="center" vertical="center" wrapText="1"/>
    </xf>
    <xf numFmtId="10" fontId="126" fillId="37" borderId="27" xfId="357" applyNumberFormat="1" applyFont="1" applyFill="1" applyBorder="1" applyAlignment="1" applyProtection="1">
      <alignment horizontal="center" vertical="center"/>
    </xf>
    <xf numFmtId="0" fontId="122" fillId="0" borderId="0" xfId="0" applyFont="1" applyAlignment="1" applyProtection="1">
      <alignment horizontal="center"/>
    </xf>
    <xf numFmtId="1" fontId="17" fillId="0" borderId="0" xfId="0" applyNumberFormat="1" applyFont="1" applyProtection="1"/>
    <xf numFmtId="0" fontId="122" fillId="0" borderId="0" xfId="0" applyFont="1" applyProtection="1"/>
    <xf numFmtId="0" fontId="18" fillId="32" borderId="22" xfId="0" applyFont="1" applyFill="1" applyBorder="1" applyAlignment="1" applyProtection="1">
      <alignment horizontal="center" vertical="center"/>
    </xf>
    <xf numFmtId="10" fontId="18" fillId="32" borderId="22" xfId="0" applyNumberFormat="1" applyFont="1" applyFill="1" applyBorder="1" applyAlignment="1" applyProtection="1">
      <alignment horizontal="center" vertical="center"/>
    </xf>
    <xf numFmtId="0" fontId="17" fillId="0" borderId="2" xfId="0" applyFont="1" applyBorder="1" applyAlignment="1" applyProtection="1">
      <alignment horizontal="center"/>
    </xf>
    <xf numFmtId="0" fontId="17" fillId="0" borderId="35" xfId="0" applyFont="1" applyBorder="1" applyAlignment="1" applyProtection="1">
      <alignment horizontal="center"/>
    </xf>
    <xf numFmtId="0" fontId="18" fillId="37" borderId="56" xfId="0" applyFont="1" applyFill="1" applyBorder="1" applyAlignment="1" applyProtection="1">
      <alignment horizontal="center"/>
    </xf>
    <xf numFmtId="0" fontId="18" fillId="37" borderId="57" xfId="0" applyFont="1" applyFill="1" applyBorder="1" applyAlignment="1" applyProtection="1">
      <alignment horizontal="center"/>
    </xf>
    <xf numFmtId="0" fontId="18" fillId="37" borderId="58" xfId="0" applyFont="1" applyFill="1" applyBorder="1" applyAlignment="1" applyProtection="1">
      <alignment horizontal="center"/>
    </xf>
    <xf numFmtId="0" fontId="17" fillId="0" borderId="22" xfId="0" applyFont="1" applyBorder="1" applyAlignment="1" applyProtection="1">
      <alignment horizontal="center" vertical="center"/>
    </xf>
    <xf numFmtId="0" fontId="18" fillId="0" borderId="56" xfId="356" applyFont="1" applyBorder="1" applyAlignment="1" applyProtection="1">
      <alignment horizontal="center" vertical="center"/>
    </xf>
    <xf numFmtId="0" fontId="18" fillId="0" borderId="57" xfId="356" applyFont="1" applyBorder="1" applyAlignment="1" applyProtection="1">
      <alignment horizontal="center" vertical="center"/>
    </xf>
    <xf numFmtId="0" fontId="18" fillId="0" borderId="58" xfId="356" applyFont="1" applyBorder="1" applyAlignment="1" applyProtection="1">
      <alignment horizontal="center" vertical="center"/>
    </xf>
    <xf numFmtId="0" fontId="18" fillId="30" borderId="22" xfId="104" applyFont="1" applyFill="1" applyBorder="1" applyAlignment="1" applyProtection="1">
      <alignment horizontal="center" vertical="center"/>
    </xf>
    <xf numFmtId="0" fontId="17" fillId="0" borderId="0" xfId="0" applyFont="1" applyFill="1" applyAlignment="1" applyProtection="1"/>
    <xf numFmtId="0" fontId="17" fillId="0" borderId="0" xfId="0" applyFont="1" applyFill="1" applyAlignment="1" applyProtection="1">
      <alignment horizontal="center" vertical="center" textRotation="90" wrapText="1"/>
    </xf>
    <xf numFmtId="0" fontId="17" fillId="0" borderId="0" xfId="0" applyFont="1" applyAlignment="1" applyProtection="1">
      <alignment horizontal="center" vertical="center"/>
    </xf>
    <xf numFmtId="0" fontId="17" fillId="37" borderId="22" xfId="0" applyFont="1" applyFill="1" applyBorder="1" applyAlignment="1" applyProtection="1">
      <alignment horizontal="center" vertical="center"/>
    </xf>
    <xf numFmtId="0" fontId="17" fillId="37" borderId="22" xfId="0" applyFont="1" applyFill="1" applyBorder="1" applyAlignment="1" applyProtection="1">
      <alignment horizontal="center" vertical="center"/>
    </xf>
    <xf numFmtId="0" fontId="17" fillId="37" borderId="22" xfId="0" applyFont="1" applyFill="1" applyBorder="1" applyAlignment="1" applyProtection="1">
      <alignment horizontal="center" vertical="center" wrapText="1"/>
    </xf>
    <xf numFmtId="188" fontId="17" fillId="0" borderId="22" xfId="0" applyNumberFormat="1" applyFont="1" applyBorder="1" applyAlignment="1" applyProtection="1">
      <alignment horizontal="center" vertical="center"/>
    </xf>
    <xf numFmtId="0" fontId="17" fillId="0" borderId="22" xfId="0" applyFont="1" applyFill="1" applyBorder="1" applyAlignment="1" applyProtection="1">
      <alignment horizontal="center" vertical="center"/>
    </xf>
    <xf numFmtId="0" fontId="17" fillId="0" borderId="22" xfId="0" applyFont="1" applyBorder="1" applyAlignment="1" applyProtection="1">
      <alignment horizontal="center"/>
    </xf>
    <xf numFmtId="10" fontId="17" fillId="0" borderId="22" xfId="357" applyNumberFormat="1" applyFont="1" applyBorder="1" applyAlignment="1" applyProtection="1">
      <alignment horizontal="center"/>
    </xf>
    <xf numFmtId="0" fontId="18" fillId="31" borderId="96" xfId="2" applyFont="1" applyFill="1" applyBorder="1" applyAlignment="1" applyProtection="1">
      <alignment horizontal="center" vertical="center" wrapText="1"/>
    </xf>
    <xf numFmtId="0" fontId="18" fillId="31" borderId="97" xfId="2" applyFont="1" applyFill="1" applyBorder="1" applyAlignment="1" applyProtection="1">
      <alignment horizontal="center" vertical="center" wrapText="1"/>
    </xf>
    <xf numFmtId="0" fontId="18" fillId="31" borderId="98" xfId="2" applyFont="1" applyFill="1" applyBorder="1" applyAlignment="1" applyProtection="1">
      <alignment horizontal="center" vertical="center" wrapText="1"/>
    </xf>
    <xf numFmtId="0" fontId="65" fillId="0" borderId="0" xfId="436" applyFont="1" applyBorder="1" applyProtection="1"/>
    <xf numFmtId="0" fontId="65" fillId="0" borderId="0" xfId="436" applyFont="1" applyProtection="1"/>
    <xf numFmtId="0" fontId="18" fillId="31" borderId="18" xfId="2" applyFont="1" applyFill="1" applyBorder="1" applyAlignment="1" applyProtection="1">
      <alignment horizontal="center" vertical="center" wrapText="1"/>
    </xf>
    <xf numFmtId="0" fontId="18" fillId="31" borderId="0" xfId="2" applyFont="1" applyFill="1" applyBorder="1" applyAlignment="1" applyProtection="1">
      <alignment horizontal="center" vertical="center" wrapText="1"/>
    </xf>
    <xf numFmtId="0" fontId="18" fillId="31" borderId="19" xfId="2" applyFont="1" applyFill="1" applyBorder="1" applyAlignment="1" applyProtection="1">
      <alignment horizontal="center" vertical="center" wrapText="1"/>
    </xf>
    <xf numFmtId="0" fontId="18" fillId="31" borderId="20" xfId="2" applyFont="1" applyFill="1" applyBorder="1" applyAlignment="1" applyProtection="1">
      <alignment horizontal="center" vertical="center" wrapText="1"/>
    </xf>
    <xf numFmtId="0" fontId="18" fillId="31" borderId="21" xfId="2" applyFont="1" applyFill="1" applyBorder="1" applyAlignment="1" applyProtection="1">
      <alignment horizontal="center" vertical="center" wrapText="1"/>
    </xf>
    <xf numFmtId="0" fontId="18" fillId="31" borderId="17" xfId="2" applyFont="1" applyFill="1" applyBorder="1" applyAlignment="1" applyProtection="1">
      <alignment horizontal="center" vertical="center" wrapText="1"/>
    </xf>
    <xf numFmtId="0" fontId="65" fillId="30" borderId="0" xfId="436" applyFont="1" applyFill="1" applyProtection="1"/>
    <xf numFmtId="0" fontId="56" fillId="29" borderId="63" xfId="436" applyFont="1" applyFill="1" applyBorder="1" applyAlignment="1" applyProtection="1">
      <alignment horizontal="center" vertical="center"/>
    </xf>
    <xf numFmtId="0" fontId="56" fillId="29" borderId="63" xfId="436" applyFont="1" applyFill="1" applyBorder="1" applyAlignment="1" applyProtection="1">
      <alignment horizontal="center"/>
    </xf>
    <xf numFmtId="0" fontId="56" fillId="29" borderId="38" xfId="436" applyFont="1" applyFill="1" applyBorder="1" applyAlignment="1" applyProtection="1">
      <alignment horizontal="center"/>
    </xf>
    <xf numFmtId="42" fontId="56" fillId="33" borderId="39" xfId="430" applyFont="1" applyFill="1" applyBorder="1" applyAlignment="1" applyProtection="1">
      <alignment horizontal="center" vertical="center"/>
    </xf>
    <xf numFmtId="0" fontId="56" fillId="29" borderId="63" xfId="436" applyFont="1" applyFill="1" applyBorder="1" applyAlignment="1" applyProtection="1">
      <alignment horizontal="center" vertical="center" wrapText="1"/>
    </xf>
    <xf numFmtId="0" fontId="56" fillId="30" borderId="63" xfId="436" applyFont="1" applyFill="1" applyBorder="1" applyAlignment="1" applyProtection="1">
      <alignment horizontal="left" vertical="center"/>
    </xf>
    <xf numFmtId="0" fontId="56" fillId="33" borderId="63" xfId="436" applyFont="1" applyFill="1" applyBorder="1" applyAlignment="1" applyProtection="1">
      <alignment horizontal="center" vertical="center"/>
    </xf>
    <xf numFmtId="0" fontId="56" fillId="33" borderId="63" xfId="436" applyFont="1" applyFill="1" applyBorder="1" applyAlignment="1" applyProtection="1">
      <alignment horizontal="center" vertical="center" wrapText="1"/>
    </xf>
    <xf numFmtId="186" fontId="56" fillId="33" borderId="63" xfId="436" applyNumberFormat="1" applyFont="1" applyFill="1" applyBorder="1" applyAlignment="1" applyProtection="1">
      <alignment horizontal="center" vertical="center"/>
    </xf>
    <xf numFmtId="0" fontId="56" fillId="29" borderId="99" xfId="436" applyFont="1" applyFill="1" applyBorder="1" applyAlignment="1" applyProtection="1">
      <alignment horizontal="center" vertical="center" wrapText="1"/>
    </xf>
    <xf numFmtId="186" fontId="56" fillId="33" borderId="100" xfId="436" applyNumberFormat="1" applyFont="1" applyFill="1" applyBorder="1" applyAlignment="1" applyProtection="1">
      <alignment horizontal="center" vertical="center"/>
    </xf>
    <xf numFmtId="0" fontId="65" fillId="30" borderId="0" xfId="436" applyFont="1" applyFill="1" applyBorder="1" applyProtection="1"/>
    <xf numFmtId="6" fontId="65" fillId="30" borderId="0" xfId="436" applyNumberFormat="1" applyFont="1" applyFill="1" applyProtection="1"/>
    <xf numFmtId="0" fontId="56" fillId="29" borderId="101" xfId="436" applyFont="1" applyFill="1" applyBorder="1" applyAlignment="1" applyProtection="1">
      <alignment horizontal="center" vertical="center" wrapText="1"/>
    </xf>
    <xf numFmtId="0" fontId="56" fillId="29" borderId="93" xfId="436" applyFont="1" applyFill="1" applyBorder="1" applyAlignment="1" applyProtection="1">
      <alignment horizontal="center" vertical="center" wrapText="1"/>
    </xf>
    <xf numFmtId="0" fontId="56" fillId="29" borderId="94" xfId="436" applyFont="1" applyFill="1" applyBorder="1" applyAlignment="1" applyProtection="1">
      <alignment horizontal="center" vertical="center" wrapText="1"/>
    </xf>
    <xf numFmtId="0" fontId="56" fillId="29" borderId="78" xfId="436" applyFont="1" applyFill="1" applyBorder="1" applyAlignment="1" applyProtection="1">
      <alignment horizontal="center" vertical="center"/>
    </xf>
    <xf numFmtId="0" fontId="65" fillId="30" borderId="0" xfId="436" applyFont="1" applyFill="1" applyBorder="1" applyAlignment="1" applyProtection="1">
      <alignment horizontal="center"/>
    </xf>
    <xf numFmtId="0" fontId="65" fillId="30" borderId="0" xfId="436" applyFont="1" applyFill="1" applyAlignment="1" applyProtection="1">
      <alignment horizontal="left"/>
    </xf>
    <xf numFmtId="0" fontId="56" fillId="29" borderId="78" xfId="436" applyFont="1" applyFill="1" applyBorder="1" applyAlignment="1" applyProtection="1">
      <alignment horizontal="center" vertical="center" wrapText="1"/>
    </xf>
    <xf numFmtId="0" fontId="56" fillId="29" borderId="78" xfId="436" applyFont="1" applyFill="1" applyBorder="1" applyAlignment="1" applyProtection="1">
      <alignment vertical="center" wrapText="1"/>
    </xf>
    <xf numFmtId="0" fontId="56" fillId="29" borderId="32" xfId="436" applyFont="1" applyFill="1" applyBorder="1" applyAlignment="1" applyProtection="1">
      <alignment horizontal="center" vertical="center" wrapText="1"/>
    </xf>
    <xf numFmtId="0" fontId="56" fillId="29" borderId="95" xfId="436" applyFont="1" applyFill="1" applyBorder="1" applyAlignment="1" applyProtection="1">
      <alignment horizontal="center" vertical="center" wrapText="1"/>
    </xf>
    <xf numFmtId="187" fontId="56" fillId="0" borderId="0" xfId="436" applyNumberFormat="1" applyFont="1" applyBorder="1" applyAlignment="1" applyProtection="1">
      <alignment horizontal="center" vertical="center"/>
    </xf>
    <xf numFmtId="0" fontId="56" fillId="30" borderId="78" xfId="436" applyFont="1" applyFill="1" applyBorder="1" applyAlignment="1" applyProtection="1">
      <alignment horizontal="center" vertical="center"/>
    </xf>
    <xf numFmtId="0" fontId="65" fillId="30" borderId="101" xfId="436" applyFont="1" applyFill="1" applyBorder="1" applyAlignment="1" applyProtection="1">
      <alignment horizontal="left" vertical="center" wrapText="1"/>
    </xf>
    <xf numFmtId="0" fontId="65" fillId="30" borderId="93" xfId="436" applyFont="1" applyFill="1" applyBorder="1" applyAlignment="1" applyProtection="1">
      <alignment horizontal="left" vertical="center" wrapText="1"/>
    </xf>
    <xf numFmtId="0" fontId="65" fillId="30" borderId="94" xfId="436" applyFont="1" applyFill="1" applyBorder="1" applyAlignment="1" applyProtection="1">
      <alignment horizontal="left" vertical="center" wrapText="1"/>
    </xf>
    <xf numFmtId="0" fontId="56" fillId="37" borderId="78" xfId="436" applyFont="1" applyFill="1" applyBorder="1" applyAlignment="1" applyProtection="1">
      <alignment horizontal="center" vertical="center" wrapText="1"/>
    </xf>
    <xf numFmtId="198" fontId="65" fillId="30" borderId="78" xfId="436" applyNumberFormat="1" applyFont="1" applyFill="1" applyBorder="1" applyAlignment="1" applyProtection="1">
      <alignment horizontal="center" vertical="center"/>
    </xf>
    <xf numFmtId="10" fontId="65" fillId="30" borderId="78" xfId="343" applyNumberFormat="1" applyFont="1" applyFill="1" applyBorder="1" applyAlignment="1" applyProtection="1">
      <alignment horizontal="center" vertical="center"/>
    </xf>
    <xf numFmtId="2" fontId="65" fillId="30" borderId="78" xfId="436" applyNumberFormat="1" applyFont="1" applyFill="1" applyBorder="1" applyAlignment="1" applyProtection="1">
      <alignment horizontal="center" vertical="center"/>
    </xf>
    <xf numFmtId="2" fontId="56" fillId="30" borderId="78" xfId="436" applyNumberFormat="1" applyFont="1" applyFill="1" applyBorder="1" applyAlignment="1" applyProtection="1">
      <alignment horizontal="center" vertical="center"/>
    </xf>
    <xf numFmtId="1" fontId="56" fillId="0" borderId="78" xfId="436" applyNumberFormat="1" applyFont="1" applyFill="1" applyBorder="1" applyAlignment="1" applyProtection="1">
      <alignment horizontal="center" vertical="center"/>
    </xf>
    <xf numFmtId="0" fontId="65" fillId="0" borderId="0" xfId="436" applyFont="1" applyAlignment="1" applyProtection="1">
      <alignment vertical="center"/>
    </xf>
    <xf numFmtId="187" fontId="65" fillId="0" borderId="0" xfId="436" applyNumberFormat="1" applyFont="1" applyBorder="1" applyAlignment="1" applyProtection="1">
      <alignment vertical="center"/>
    </xf>
    <xf numFmtId="1" fontId="65" fillId="0" borderId="0" xfId="436" applyNumberFormat="1" applyFont="1" applyBorder="1" applyAlignment="1" applyProtection="1">
      <alignment horizontal="center" vertical="center"/>
    </xf>
    <xf numFmtId="0" fontId="127" fillId="30" borderId="0" xfId="436" applyFont="1" applyFill="1" applyProtection="1"/>
    <xf numFmtId="198" fontId="127" fillId="30" borderId="0" xfId="436" applyNumberFormat="1" applyFont="1" applyFill="1" applyProtection="1"/>
    <xf numFmtId="41" fontId="127" fillId="30" borderId="0" xfId="436" applyNumberFormat="1" applyFont="1" applyFill="1" applyProtection="1"/>
    <xf numFmtId="41" fontId="127" fillId="30" borderId="0" xfId="441" applyFont="1" applyFill="1" applyProtection="1"/>
    <xf numFmtId="9" fontId="127" fillId="30" borderId="0" xfId="436" applyNumberFormat="1" applyFont="1" applyFill="1" applyProtection="1"/>
  </cellXfs>
  <cellStyles count="442">
    <cellStyle name="%" xfId="146"/>
    <cellStyle name="%_ANEXO #7.ITEMS INSTALS. ELECTRICAS GECOLSA 2a.ETAPA." xfId="147"/>
    <cellStyle name="%_Plaza Mayor N 006 2077 DOC95_ANEXO 456" xfId="148"/>
    <cellStyle name="_Book2" xfId="149"/>
    <cellStyle name="20% - Accent1" xfId="150"/>
    <cellStyle name="20% - Accent2" xfId="151"/>
    <cellStyle name="20% - Accent3" xfId="152"/>
    <cellStyle name="20% - Accent4" xfId="153"/>
    <cellStyle name="20% - Accent5" xfId="154"/>
    <cellStyle name="20% - Accent6" xfId="155"/>
    <cellStyle name="20% - Énfasis1 2" xfId="156"/>
    <cellStyle name="20% - Énfasis1 3" xfId="157"/>
    <cellStyle name="20% - Énfasis1 4" xfId="158"/>
    <cellStyle name="20% - Énfasis2 2" xfId="159"/>
    <cellStyle name="20% - Énfasis2 3" xfId="160"/>
    <cellStyle name="20% - Énfasis2 4" xfId="161"/>
    <cellStyle name="20% - Énfasis3 2" xfId="162"/>
    <cellStyle name="20% - Énfasis3 3" xfId="163"/>
    <cellStyle name="20% - Énfasis3 4" xfId="164"/>
    <cellStyle name="20% - Énfasis4 2" xfId="165"/>
    <cellStyle name="20% - Énfasis4 3" xfId="166"/>
    <cellStyle name="20% - Énfasis4 4" xfId="167"/>
    <cellStyle name="20% - Énfasis5 2" xfId="168"/>
    <cellStyle name="20% - Énfasis5 3" xfId="169"/>
    <cellStyle name="20% - Énfasis6 2" xfId="170"/>
    <cellStyle name="20% - Énfasis6 3" xfId="171"/>
    <cellStyle name="20% - Énfasis6 4" xfId="172"/>
    <cellStyle name="40% - Accent1" xfId="173"/>
    <cellStyle name="40% - Accent2" xfId="174"/>
    <cellStyle name="40% - Accent3" xfId="175"/>
    <cellStyle name="40% - Accent4" xfId="176"/>
    <cellStyle name="40% - Accent5" xfId="177"/>
    <cellStyle name="40% - Accent6" xfId="178"/>
    <cellStyle name="40% - Énfasis1 2" xfId="179"/>
    <cellStyle name="40% - Énfasis1 3" xfId="180"/>
    <cellStyle name="40% - Énfasis1 4" xfId="181"/>
    <cellStyle name="40% - Énfasis2 2" xfId="182"/>
    <cellStyle name="40% - Énfasis2 3" xfId="183"/>
    <cellStyle name="40% - Énfasis3 2" xfId="184"/>
    <cellStyle name="40% - Énfasis3 3" xfId="185"/>
    <cellStyle name="40% - Énfasis3 4" xfId="186"/>
    <cellStyle name="40% - Énfasis4 2" xfId="187"/>
    <cellStyle name="40% - Énfasis4 3" xfId="188"/>
    <cellStyle name="40% - Énfasis4 4" xfId="189"/>
    <cellStyle name="40% - Énfasis5 2" xfId="190"/>
    <cellStyle name="40% - Énfasis5 3" xfId="191"/>
    <cellStyle name="40% - Énfasis5 4" xfId="192"/>
    <cellStyle name="40% - Énfasis6 2" xfId="193"/>
    <cellStyle name="40% - Énfasis6 3" xfId="194"/>
    <cellStyle name="40% - Énfasis6 4" xfId="195"/>
    <cellStyle name="60% - Accent1" xfId="196"/>
    <cellStyle name="60% - Accent2" xfId="197"/>
    <cellStyle name="60% - Accent3" xfId="198"/>
    <cellStyle name="60% - Accent4" xfId="199"/>
    <cellStyle name="60% - Accent5" xfId="200"/>
    <cellStyle name="60% - Accent6" xfId="201"/>
    <cellStyle name="60% - Énfasis1 2" xfId="202"/>
    <cellStyle name="60% - Énfasis1 3" xfId="203"/>
    <cellStyle name="60% - Énfasis1 4" xfId="204"/>
    <cellStyle name="60% - Énfasis2 2" xfId="205"/>
    <cellStyle name="60% - Énfasis2 3" xfId="206"/>
    <cellStyle name="60% - Énfasis2 4" xfId="207"/>
    <cellStyle name="60% - Énfasis3 2" xfId="208"/>
    <cellStyle name="60% - Énfasis3 3" xfId="209"/>
    <cellStyle name="60% - Énfasis3 4" xfId="210"/>
    <cellStyle name="60% - Énfasis4 2" xfId="211"/>
    <cellStyle name="60% - Énfasis4 3" xfId="212"/>
    <cellStyle name="60% - Énfasis4 4" xfId="213"/>
    <cellStyle name="60% - Énfasis5 2" xfId="214"/>
    <cellStyle name="60% - Énfasis5 3" xfId="215"/>
    <cellStyle name="60% - Énfasis5 4" xfId="216"/>
    <cellStyle name="60% - Énfasis6 2" xfId="217"/>
    <cellStyle name="60% - Énfasis6 3" xfId="218"/>
    <cellStyle name="60% - Énfasis6 4" xfId="219"/>
    <cellStyle name="Accent1" xfId="220"/>
    <cellStyle name="Accent2" xfId="221"/>
    <cellStyle name="Accent3" xfId="222"/>
    <cellStyle name="Accent4" xfId="223"/>
    <cellStyle name="Accent5" xfId="224"/>
    <cellStyle name="Accent6" xfId="225"/>
    <cellStyle name="ACTAS" xfId="226"/>
    <cellStyle name="Bad" xfId="227"/>
    <cellStyle name="Buena 2" xfId="228"/>
    <cellStyle name="Buena 3" xfId="229"/>
    <cellStyle name="Buena 4" xfId="230"/>
    <cellStyle name="Calculation" xfId="231"/>
    <cellStyle name="Calculation 2" xfId="395"/>
    <cellStyle name="Cálculo 2" xfId="232"/>
    <cellStyle name="Cálculo 2 2" xfId="396"/>
    <cellStyle name="Cálculo 3" xfId="233"/>
    <cellStyle name="Cálculo 3 2" xfId="397"/>
    <cellStyle name="Cálculo 4" xfId="234"/>
    <cellStyle name="Cálculo 4 2" xfId="398"/>
    <cellStyle name="Celda de comprobación 2" xfId="235"/>
    <cellStyle name="Celda de comprobación 3" xfId="236"/>
    <cellStyle name="Celda vinculada 2" xfId="237"/>
    <cellStyle name="Celda vinculada 3" xfId="238"/>
    <cellStyle name="Celda vinculada 4" xfId="239"/>
    <cellStyle name="Check Cell" xfId="240"/>
    <cellStyle name="Ecuación" xfId="241"/>
    <cellStyle name="Encabezado 4 2" xfId="242"/>
    <cellStyle name="Encabezado 4 3" xfId="243"/>
    <cellStyle name="Encabezado 4 4" xfId="244"/>
    <cellStyle name="Énfasis1 2" xfId="245"/>
    <cellStyle name="Énfasis1 3" xfId="246"/>
    <cellStyle name="Énfasis1 4" xfId="247"/>
    <cellStyle name="Énfasis2 2" xfId="248"/>
    <cellStyle name="Énfasis2 3" xfId="249"/>
    <cellStyle name="Énfasis2 4" xfId="250"/>
    <cellStyle name="Énfasis3 2" xfId="251"/>
    <cellStyle name="Énfasis3 3" xfId="252"/>
    <cellStyle name="Énfasis3 4" xfId="253"/>
    <cellStyle name="Énfasis4 2" xfId="254"/>
    <cellStyle name="Énfasis4 3" xfId="255"/>
    <cellStyle name="Énfasis4 4" xfId="256"/>
    <cellStyle name="Énfasis5 2" xfId="257"/>
    <cellStyle name="Énfasis5 3" xfId="258"/>
    <cellStyle name="Énfasis6 2" xfId="259"/>
    <cellStyle name="Énfasis6 3" xfId="260"/>
    <cellStyle name="Énfasis6 4" xfId="261"/>
    <cellStyle name="Entrada 2" xfId="262"/>
    <cellStyle name="Entrada 2 2" xfId="399"/>
    <cellStyle name="Entrada 3" xfId="263"/>
    <cellStyle name="Entrada 3 2" xfId="400"/>
    <cellStyle name="Entrada 4" xfId="264"/>
    <cellStyle name="Entrada 4 2" xfId="401"/>
    <cellStyle name="Estilo 1" xfId="265"/>
    <cellStyle name="Estilo 1 2" xfId="402"/>
    <cellStyle name="Euro" xfId="4"/>
    <cellStyle name="Explanatory Text" xfId="266"/>
    <cellStyle name="FIGURA" xfId="267"/>
    <cellStyle name="Good" xfId="268"/>
    <cellStyle name="Heading 1" xfId="269"/>
    <cellStyle name="Heading 2" xfId="270"/>
    <cellStyle name="Heading 3" xfId="271"/>
    <cellStyle name="Heading 4" xfId="272"/>
    <cellStyle name="Hipervínculo" xfId="438" builtinId="8"/>
    <cellStyle name="Hipervínculo 2" xfId="5"/>
    <cellStyle name="Hipervínculo 3" xfId="6"/>
    <cellStyle name="Hipervínculo 4" xfId="359"/>
    <cellStyle name="Incorrecto 2" xfId="273"/>
    <cellStyle name="Incorrecto 3" xfId="274"/>
    <cellStyle name="Incorrecto 4" xfId="275"/>
    <cellStyle name="Input" xfId="276"/>
    <cellStyle name="Input 2" xfId="403"/>
    <cellStyle name="Linked Cell" xfId="277"/>
    <cellStyle name="Millares" xfId="1" builtinId="3"/>
    <cellStyle name="Millares [0]" xfId="441" builtinId="6"/>
    <cellStyle name="Millares [0] 2" xfId="437"/>
    <cellStyle name="Millares 10" xfId="7"/>
    <cellStyle name="Millares 10 2" xfId="8"/>
    <cellStyle name="Millares 10 2 2" xfId="362"/>
    <cellStyle name="Millares 10 3" xfId="9"/>
    <cellStyle name="Millares 10 3 2" xfId="363"/>
    <cellStyle name="Millares 10 4" xfId="361"/>
    <cellStyle name="Millares 11" xfId="10"/>
    <cellStyle name="Millares 11 2" xfId="11"/>
    <cellStyle name="Millares 11 2 2" xfId="365"/>
    <cellStyle name="Millares 11 3" xfId="12"/>
    <cellStyle name="Millares 11 3 2" xfId="366"/>
    <cellStyle name="Millares 11 4" xfId="364"/>
    <cellStyle name="Millares 12" xfId="13"/>
    <cellStyle name="Millares 12 2" xfId="14"/>
    <cellStyle name="Millares 13" xfId="354"/>
    <cellStyle name="Millares 13 2" xfId="423"/>
    <cellStyle name="Millares 2" xfId="15"/>
    <cellStyle name="Millares 2 10" xfId="16"/>
    <cellStyle name="Millares 2 10 2" xfId="17"/>
    <cellStyle name="Millares 2 10 3" xfId="18"/>
    <cellStyle name="Millares 2 11" xfId="19"/>
    <cellStyle name="Millares 2 11 2" xfId="20"/>
    <cellStyle name="Millares 2 11 2 2" xfId="369"/>
    <cellStyle name="Millares 2 11 3" xfId="368"/>
    <cellStyle name="Millares 2 12" xfId="21"/>
    <cellStyle name="Millares 2 12 2" xfId="22"/>
    <cellStyle name="Millares 2 12 2 2" xfId="371"/>
    <cellStyle name="Millares 2 12 3" xfId="370"/>
    <cellStyle name="Millares 2 13" xfId="23"/>
    <cellStyle name="Millares 2 13 2" xfId="24"/>
    <cellStyle name="Millares 2 13 2 2" xfId="373"/>
    <cellStyle name="Millares 2 13 3" xfId="372"/>
    <cellStyle name="Millares 2 14" xfId="25"/>
    <cellStyle name="Millares 2 14 2" xfId="26"/>
    <cellStyle name="Millares 2 14 2 2" xfId="375"/>
    <cellStyle name="Millares 2 14 3" xfId="374"/>
    <cellStyle name="Millares 2 15" xfId="27"/>
    <cellStyle name="Millares 2 15 2" xfId="28"/>
    <cellStyle name="Millares 2 15 2 2" xfId="377"/>
    <cellStyle name="Millares 2 15 3" xfId="376"/>
    <cellStyle name="Millares 2 16" xfId="367"/>
    <cellStyle name="Millares 2 2" xfId="29"/>
    <cellStyle name="Millares 2 2 2" xfId="30"/>
    <cellStyle name="Millares 2 2 2 2" xfId="31"/>
    <cellStyle name="Millares 2 2 2 3" xfId="32"/>
    <cellStyle name="Millares 2 2 2 4" xfId="378"/>
    <cellStyle name="Millares 2 2 3" xfId="33"/>
    <cellStyle name="Millares 2 2 3 2" xfId="379"/>
    <cellStyle name="Millares 2 2 4" xfId="278"/>
    <cellStyle name="Millares 2 2 5" xfId="279"/>
    <cellStyle name="Millares 2 3" xfId="34"/>
    <cellStyle name="Millares 2 3 2" xfId="35"/>
    <cellStyle name="Millares 2 3 2 2" xfId="36"/>
    <cellStyle name="Millares 2 3 2 3" xfId="37"/>
    <cellStyle name="Millares 2 3 3" xfId="38"/>
    <cellStyle name="Millares 2 3 4" xfId="39"/>
    <cellStyle name="Millares 2 4" xfId="40"/>
    <cellStyle name="Millares 2 4 2" xfId="41"/>
    <cellStyle name="Millares 2 4 3" xfId="42"/>
    <cellStyle name="Millares 2 5" xfId="43"/>
    <cellStyle name="Millares 2 5 2" xfId="44"/>
    <cellStyle name="Millares 2 5 3" xfId="45"/>
    <cellStyle name="Millares 2 6" xfId="46"/>
    <cellStyle name="Millares 2 6 2" xfId="47"/>
    <cellStyle name="Millares 2 6 2 2" xfId="381"/>
    <cellStyle name="Millares 2 6 3" xfId="48"/>
    <cellStyle name="Millares 2 6 3 2" xfId="382"/>
    <cellStyle name="Millares 2 6 4" xfId="380"/>
    <cellStyle name="Millares 2 7" xfId="49"/>
    <cellStyle name="Millares 2 8" xfId="50"/>
    <cellStyle name="Millares 2 9" xfId="51"/>
    <cellStyle name="Millares 2 9 2" xfId="52"/>
    <cellStyle name="Millares 2 9 3" xfId="53"/>
    <cellStyle name="Millares 2 9 3 2" xfId="384"/>
    <cellStyle name="Millares 2 9 4" xfId="383"/>
    <cellStyle name="Millares 3" xfId="54"/>
    <cellStyle name="Millares 3 2" xfId="55"/>
    <cellStyle name="Millares 3 2 2" xfId="56"/>
    <cellStyle name="Millares 3 2 2 2" xfId="57"/>
    <cellStyle name="Millares 3 2 2 3" xfId="58"/>
    <cellStyle name="Millares 3 2 3" xfId="59"/>
    <cellStyle name="Millares 3 2 4" xfId="60"/>
    <cellStyle name="Millares 3 3" xfId="61"/>
    <cellStyle name="Millares 3 3 2" xfId="62"/>
    <cellStyle name="Millares 3 3 2 2" xfId="63"/>
    <cellStyle name="Millares 3 3 2 3" xfId="64"/>
    <cellStyle name="Millares 3 3 3" xfId="65"/>
    <cellStyle name="Millares 3 3 4" xfId="66"/>
    <cellStyle name="Millares 3 4" xfId="67"/>
    <cellStyle name="Millares 3 5" xfId="68"/>
    <cellStyle name="Millares 4" xfId="69"/>
    <cellStyle name="Millares 4 2" xfId="70"/>
    <cellStyle name="Millares 4 2 2" xfId="386"/>
    <cellStyle name="Millares 4 3" xfId="71"/>
    <cellStyle name="Millares 4 3 2" xfId="387"/>
    <cellStyle name="Millares 4 4" xfId="385"/>
    <cellStyle name="Millares 5" xfId="72"/>
    <cellStyle name="Millares 5 2" xfId="73"/>
    <cellStyle name="Millares 5 3" xfId="74"/>
    <cellStyle name="Millares 6" xfId="75"/>
    <cellStyle name="Millares 6 2" xfId="76"/>
    <cellStyle name="Millares 6 2 2" xfId="389"/>
    <cellStyle name="Millares 6 3" xfId="77"/>
    <cellStyle name="Millares 6 3 2" xfId="390"/>
    <cellStyle name="Millares 6 4" xfId="388"/>
    <cellStyle name="Millares 7" xfId="78"/>
    <cellStyle name="Millares 7 2" xfId="79"/>
    <cellStyle name="Millares 7 3" xfId="80"/>
    <cellStyle name="Millares 8" xfId="81"/>
    <cellStyle name="Millares 8 2" xfId="82"/>
    <cellStyle name="Millares 8 2 2" xfId="83"/>
    <cellStyle name="Millares 8 3" xfId="84"/>
    <cellStyle name="Millares 8 4" xfId="85"/>
    <cellStyle name="Millares 9" xfId="86"/>
    <cellStyle name="Millares 9 2" xfId="87"/>
    <cellStyle name="Millares 9 2 2" xfId="392"/>
    <cellStyle name="Millares 9 3" xfId="88"/>
    <cellStyle name="Millares 9 3 2" xfId="393"/>
    <cellStyle name="Millares 9 4" xfId="391"/>
    <cellStyle name="Millares_Formato Evaluacion LP No. 41 Biblioteca Belen" xfId="3"/>
    <cellStyle name="Moneda" xfId="440" builtinId="4"/>
    <cellStyle name="Moneda [0]" xfId="431" builtinId="7"/>
    <cellStyle name="Moneda [0] 10" xfId="280"/>
    <cellStyle name="Moneda [0] 11" xfId="281"/>
    <cellStyle name="Moneda [0] 14" xfId="282"/>
    <cellStyle name="Moneda [0] 2" xfId="283"/>
    <cellStyle name="Moneda [0] 3" xfId="284"/>
    <cellStyle name="Moneda [0] 6" xfId="430"/>
    <cellStyle name="Moneda 11" xfId="427"/>
    <cellStyle name="Moneda 2" xfId="89"/>
    <cellStyle name="Moneda 2 2" xfId="90"/>
    <cellStyle name="Moneda 2 2 2" xfId="285"/>
    <cellStyle name="Moneda 2 3" xfId="91"/>
    <cellStyle name="Moneda 2 4" xfId="92"/>
    <cellStyle name="Moneda 2_Tableros" xfId="286"/>
    <cellStyle name="Moneda 3" xfId="93"/>
    <cellStyle name="Moneda 3 2" xfId="94"/>
    <cellStyle name="Moneda 3 3" xfId="95"/>
    <cellStyle name="Moneda 3 4" xfId="340"/>
    <cellStyle name="Moneda 4" xfId="96"/>
    <cellStyle name="Moneda 4 2" xfId="97"/>
    <cellStyle name="Moneda 4 3" xfId="98"/>
    <cellStyle name="Moneda 5" xfId="99"/>
    <cellStyle name="Moneda 5 2" xfId="394"/>
    <cellStyle name="Moneda 6" xfId="100"/>
    <cellStyle name="Moneda 6 2" xfId="101"/>
    <cellStyle name="Moneda 6 3" xfId="102"/>
    <cellStyle name="Moneda 7" xfId="103"/>
    <cellStyle name="Moneda 9" xfId="432"/>
    <cellStyle name="Moneda 9 2" xfId="429"/>
    <cellStyle name="Moneda 9 2 2" xfId="433"/>
    <cellStyle name="Moneda0" xfId="287"/>
    <cellStyle name="Neutral 2" xfId="288"/>
    <cellStyle name="Neutral 3" xfId="289"/>
    <cellStyle name="Neutral 4" xfId="290"/>
    <cellStyle name="Normal" xfId="0" builtinId="0"/>
    <cellStyle name="Normal 10" xfId="104"/>
    <cellStyle name="Normal 10 10 2" xfId="356"/>
    <cellStyle name="Normal 11" xfId="291"/>
    <cellStyle name="Normal 12" xfId="344"/>
    <cellStyle name="Normal 12 2" xfId="350"/>
    <cellStyle name="Normal 12 2 2" xfId="353"/>
    <cellStyle name="Normal 12 2 2 2" xfId="422"/>
    <cellStyle name="Normal 12 2 3" xfId="419"/>
    <cellStyle name="Normal 12 3" xfId="352"/>
    <cellStyle name="Normal 12 3 2" xfId="421"/>
    <cellStyle name="Normal 12 4" xfId="415"/>
    <cellStyle name="Normal 13" xfId="345"/>
    <cellStyle name="Normal 14" xfId="346"/>
    <cellStyle name="Normal 14 2" xfId="349"/>
    <cellStyle name="Normal 14 2 2" xfId="418"/>
    <cellStyle name="Normal 14 2 3" xfId="425"/>
    <cellStyle name="Normal 14 2 4" xfId="436"/>
    <cellStyle name="Normal 14 3" xfId="416"/>
    <cellStyle name="Normal 15" xfId="351"/>
    <cellStyle name="Normal 15 2" xfId="358"/>
    <cellStyle name="Normal 15 2 2" xfId="424"/>
    <cellStyle name="Normal 15 3" xfId="420"/>
    <cellStyle name="Normal 18" xfId="426"/>
    <cellStyle name="Normal 2" xfId="105"/>
    <cellStyle name="Normal 2 2" xfId="106"/>
    <cellStyle name="Normal 2 2 2" xfId="107"/>
    <cellStyle name="Normal 2 2 2 2" xfId="108"/>
    <cellStyle name="Normal 2 2 2 2 2" xfId="109"/>
    <cellStyle name="Normal 2 2 2 2 3" xfId="110"/>
    <cellStyle name="Normal 2 2 2 2 4" xfId="111"/>
    <cellStyle name="Normal 2 2 2 3" xfId="112"/>
    <cellStyle name="Normal 2 2 2 4" xfId="113"/>
    <cellStyle name="Normal 2 2 3" xfId="114"/>
    <cellStyle name="Normal 2 2 3 2" xfId="115"/>
    <cellStyle name="Normal 2 2 3 3" xfId="116"/>
    <cellStyle name="Normal 2 2 4" xfId="117"/>
    <cellStyle name="Normal 2 2 5" xfId="118"/>
    <cellStyle name="Normal 2 3" xfId="119"/>
    <cellStyle name="Normal 2 3 2" xfId="120"/>
    <cellStyle name="Normal 2 3 2 2" xfId="348"/>
    <cellStyle name="Normal 2 3 3" xfId="121"/>
    <cellStyle name="Normal 2 4" xfId="122"/>
    <cellStyle name="Normal 2 4 2" xfId="123"/>
    <cellStyle name="Normal 2 4 3" xfId="124"/>
    <cellStyle name="Normal 2 5" xfId="125"/>
    <cellStyle name="Normal 2 6" xfId="126"/>
    <cellStyle name="Normal 2 7" xfId="127"/>
    <cellStyle name="Normal 2_PTO-02060-PARQUE BIBLIOTECA SAN CRISTOBAL" xfId="292"/>
    <cellStyle name="Normal 21" xfId="341"/>
    <cellStyle name="Normal 3" xfId="128"/>
    <cellStyle name="Normal 3 2" xfId="129"/>
    <cellStyle name="Normal 3 2 2" xfId="130"/>
    <cellStyle name="Normal 3 2 2 14" xfId="131"/>
    <cellStyle name="Normal 3 2 3" xfId="132"/>
    <cellStyle name="Normal 3 3" xfId="133"/>
    <cellStyle name="Normal 3 4" xfId="134"/>
    <cellStyle name="Normal 4" xfId="135"/>
    <cellStyle name="Normal 4 2" xfId="136"/>
    <cellStyle name="Normal 4 3" xfId="137"/>
    <cellStyle name="Normal 5" xfId="138"/>
    <cellStyle name="Normal 5 2" xfId="293"/>
    <cellStyle name="Normal 5 3" xfId="294"/>
    <cellStyle name="Normal 5 4" xfId="295"/>
    <cellStyle name="Normal 6" xfId="139"/>
    <cellStyle name="Normal 68" xfId="347"/>
    <cellStyle name="Normal 68 2" xfId="417"/>
    <cellStyle name="Normal 7" xfId="296"/>
    <cellStyle name="Normal 78" xfId="342"/>
    <cellStyle name="Normal 8" xfId="297"/>
    <cellStyle name="Normal 9" xfId="298"/>
    <cellStyle name="Normal_CONSOLIDADO  EVALUACIÓN LP 53 OBRA ADECUACIÓN Y MANTENIMIENTO DEL TEATRO LIDO" xfId="2"/>
    <cellStyle name="Normal_FORM20_1" xfId="434"/>
    <cellStyle name="Normal_FORM20_1 2" xfId="439"/>
    <cellStyle name="Normal_SEGUROS FENIX 2" xfId="435"/>
    <cellStyle name="Notas 2" xfId="299"/>
    <cellStyle name="Notas 2 2" xfId="404"/>
    <cellStyle name="Notas 3" xfId="300"/>
    <cellStyle name="Notas 3 2" xfId="405"/>
    <cellStyle name="Notas 4" xfId="301"/>
    <cellStyle name="Notas 4 2" xfId="406"/>
    <cellStyle name="Note" xfId="302"/>
    <cellStyle name="Note 2" xfId="407"/>
    <cellStyle name="Output" xfId="303"/>
    <cellStyle name="Output 2" xfId="408"/>
    <cellStyle name="Porcentaje" xfId="357" builtinId="5"/>
    <cellStyle name="Porcentaje 2" xfId="343"/>
    <cellStyle name="Porcentaje 6" xfId="428"/>
    <cellStyle name="Porcentual 2" xfId="140"/>
    <cellStyle name="Porcentual 2 2" xfId="141"/>
    <cellStyle name="Porcentual 2 2 2" xfId="142"/>
    <cellStyle name="Porcentual 2 2 2 2" xfId="143"/>
    <cellStyle name="Porcentual 2 2 2 3" xfId="360"/>
    <cellStyle name="Porcentual 2 2 3" xfId="144"/>
    <cellStyle name="Porcentual 2 2 4" xfId="355"/>
    <cellStyle name="Porcentual 2 3" xfId="304"/>
    <cellStyle name="Porcentual 2 4" xfId="305"/>
    <cellStyle name="Porcentual 2 5" xfId="306"/>
    <cellStyle name="Porcentual 3" xfId="145"/>
    <cellStyle name="Porcentual 4" xfId="307"/>
    <cellStyle name="Porcentual 5" xfId="308"/>
    <cellStyle name="Porcentual 6" xfId="309"/>
    <cellStyle name="Punto0" xfId="310"/>
    <cellStyle name="Salida 2" xfId="311"/>
    <cellStyle name="Salida 2 2" xfId="409"/>
    <cellStyle name="Salida 3" xfId="312"/>
    <cellStyle name="Salida 3 2" xfId="410"/>
    <cellStyle name="Salida 4" xfId="313"/>
    <cellStyle name="Salida 4 2" xfId="411"/>
    <cellStyle name="Texto de advertencia 2" xfId="314"/>
    <cellStyle name="Texto de advertencia 3" xfId="315"/>
    <cellStyle name="Texto explicativo 2" xfId="316"/>
    <cellStyle name="Texto explicativo 3" xfId="317"/>
    <cellStyle name="Tit. tabla" xfId="318"/>
    <cellStyle name="Title" xfId="319"/>
    <cellStyle name="TITULO 1" xfId="320"/>
    <cellStyle name="Título 1 2" xfId="321"/>
    <cellStyle name="Título 1 3" xfId="322"/>
    <cellStyle name="Título 1 4" xfId="323"/>
    <cellStyle name="TITULO 2" xfId="324"/>
    <cellStyle name="Título 2 2" xfId="325"/>
    <cellStyle name="Título 2 3" xfId="326"/>
    <cellStyle name="Título 2 4" xfId="327"/>
    <cellStyle name="TITULO 3" xfId="328"/>
    <cellStyle name="Título 3 2" xfId="329"/>
    <cellStyle name="Título 3 3" xfId="330"/>
    <cellStyle name="Título 3 4" xfId="331"/>
    <cellStyle name="Título 4" xfId="332"/>
    <cellStyle name="Título 5" xfId="333"/>
    <cellStyle name="Título 6" xfId="334"/>
    <cellStyle name="Total 2" xfId="335"/>
    <cellStyle name="Total 2 2" xfId="412"/>
    <cellStyle name="Total 3" xfId="336"/>
    <cellStyle name="Total 3 2" xfId="413"/>
    <cellStyle name="Total 4" xfId="337"/>
    <cellStyle name="Total 4 2" xfId="414"/>
    <cellStyle name="Viñeta" xfId="338"/>
    <cellStyle name="Warning Text" xfId="339"/>
  </cellStyles>
  <dxfs count="13317">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theme="1"/>
      </font>
      <fill>
        <patternFill>
          <bgColor rgb="FFFF0000"/>
        </patternFill>
      </fill>
    </dxf>
    <dxf>
      <font>
        <color theme="1"/>
      </font>
      <fill>
        <patternFill>
          <bgColor rgb="FFFF0000"/>
        </patternFill>
      </fill>
    </dxf>
    <dxf>
      <font>
        <color theme="1"/>
      </font>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66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66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s>
  <tableStyles count="0" defaultTableStyle="TableStyleMedium2" defaultPivotStyle="PivotStyleLight16"/>
  <colors>
    <mruColors>
      <color rgb="FFFF6600"/>
      <color rgb="FF9BCBA0"/>
      <color rgb="FF66FFFF"/>
      <color rgb="FFFFFF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85725</xdr:colOff>
      <xdr:row>0</xdr:row>
      <xdr:rowOff>66675</xdr:rowOff>
    </xdr:from>
    <xdr:to>
      <xdr:col>1</xdr:col>
      <xdr:colOff>429629</xdr:colOff>
      <xdr:row>1</xdr:row>
      <xdr:rowOff>495300</xdr:rowOff>
    </xdr:to>
    <xdr:pic>
      <xdr:nvPicPr>
        <xdr:cNvPr id="2" name="3 Imagen" descr="log-udea2.GIF">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228600"/>
          <a:ext cx="734429"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52916</xdr:colOff>
      <xdr:row>0</xdr:row>
      <xdr:rowOff>57150</xdr:rowOff>
    </xdr:from>
    <xdr:to>
      <xdr:col>1</xdr:col>
      <xdr:colOff>541479</xdr:colOff>
      <xdr:row>2</xdr:row>
      <xdr:rowOff>57150</xdr:rowOff>
    </xdr:to>
    <xdr:pic>
      <xdr:nvPicPr>
        <xdr:cNvPr id="2" name="3 Imagen" descr="log-udea2.GIF">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16" y="57150"/>
          <a:ext cx="717163"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107749</xdr:colOff>
      <xdr:row>1</xdr:row>
      <xdr:rowOff>31654</xdr:rowOff>
    </xdr:from>
    <xdr:ext cx="664715" cy="819993"/>
    <xdr:pic>
      <xdr:nvPicPr>
        <xdr:cNvPr id="2" name="3 Imagen" descr="log-udea2.GIF">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3024" y="231679"/>
          <a:ext cx="664715" cy="819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asly\buzon\Users\Usuario\Desktop\Documents%20and%20Settings\Juan%20Arrubla\APU%20Secundaria%20Corvid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PC3I2"/>
      <sheetName val="MPC3I3"/>
      <sheetName val="MPC3I4"/>
      <sheetName val="MPC3I5"/>
      <sheetName val="MPC3I1"/>
      <sheetName val="Hoja1"/>
      <sheetName val="Hoja2"/>
      <sheetName val="Hoja3"/>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9.bin"/><Relationship Id="rId4" Type="http://schemas.openxmlformats.org/officeDocument/2006/relationships/comments" Target="../comments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B41"/>
  <sheetViews>
    <sheetView showGridLines="0" topLeftCell="A19" zoomScaleNormal="100" zoomScaleSheetLayoutView="90" zoomScalePageLayoutView="90" workbookViewId="0">
      <selection activeCell="B26" sqref="B26"/>
    </sheetView>
  </sheetViews>
  <sheetFormatPr baseColWidth="10" defaultColWidth="11.42578125" defaultRowHeight="12.75"/>
  <cols>
    <col min="1" max="1" width="5.85546875" style="12" bestFit="1" customWidth="1"/>
    <col min="2" max="2" width="95" style="12" customWidth="1"/>
    <col min="3" max="16384" width="11.42578125" style="12"/>
  </cols>
  <sheetData>
    <row r="1" spans="1:2" ht="37.5" customHeight="1">
      <c r="A1" s="504" t="s">
        <v>4</v>
      </c>
      <c r="B1" s="505"/>
    </row>
    <row r="2" spans="1:2" ht="51" customHeight="1">
      <c r="A2" s="511" t="s">
        <v>397</v>
      </c>
      <c r="B2" s="512"/>
    </row>
    <row r="3" spans="1:2" ht="18">
      <c r="A3" s="511" t="s">
        <v>133</v>
      </c>
      <c r="B3" s="512"/>
    </row>
    <row r="4" spans="1:2" ht="122.25" customHeight="1">
      <c r="A4" s="509" t="s">
        <v>1381</v>
      </c>
      <c r="B4" s="510"/>
    </row>
    <row r="5" spans="1:2" ht="27" customHeight="1">
      <c r="A5" s="507" t="s">
        <v>23</v>
      </c>
      <c r="B5" s="508"/>
    </row>
    <row r="6" spans="1:2" ht="15.75">
      <c r="A6" s="13"/>
      <c r="B6" s="13"/>
    </row>
    <row r="7" spans="1:2" ht="29.25" customHeight="1">
      <c r="A7" s="14" t="s">
        <v>25</v>
      </c>
      <c r="B7" s="15" t="s">
        <v>3</v>
      </c>
    </row>
    <row r="8" spans="1:2" ht="22.5" customHeight="1">
      <c r="A8" s="16">
        <v>1</v>
      </c>
      <c r="B8" s="257" t="s">
        <v>1060</v>
      </c>
    </row>
    <row r="9" spans="1:2" ht="22.5" customHeight="1">
      <c r="A9" s="16">
        <v>2</v>
      </c>
      <c r="B9" s="257" t="s">
        <v>1061</v>
      </c>
    </row>
    <row r="10" spans="1:2" ht="22.5" customHeight="1">
      <c r="A10" s="16">
        <v>3</v>
      </c>
      <c r="B10" s="257" t="s">
        <v>1062</v>
      </c>
    </row>
    <row r="11" spans="1:2" ht="22.5" customHeight="1">
      <c r="A11" s="16">
        <v>4</v>
      </c>
      <c r="B11" s="257" t="s">
        <v>1063</v>
      </c>
    </row>
    <row r="12" spans="1:2" ht="22.5" customHeight="1">
      <c r="A12" s="16">
        <v>5</v>
      </c>
      <c r="B12" s="257" t="s">
        <v>1064</v>
      </c>
    </row>
    <row r="13" spans="1:2" ht="22.5" customHeight="1">
      <c r="A13" s="16">
        <v>6</v>
      </c>
      <c r="B13" s="257" t="s">
        <v>1065</v>
      </c>
    </row>
    <row r="14" spans="1:2" ht="22.5" customHeight="1">
      <c r="A14" s="16">
        <v>7</v>
      </c>
      <c r="B14" s="257" t="s">
        <v>1066</v>
      </c>
    </row>
    <row r="15" spans="1:2" ht="22.5" customHeight="1">
      <c r="A15" s="16">
        <v>8</v>
      </c>
      <c r="B15" s="257" t="s">
        <v>1067</v>
      </c>
    </row>
    <row r="16" spans="1:2" ht="22.5" customHeight="1">
      <c r="A16" s="16">
        <v>9</v>
      </c>
      <c r="B16" s="257" t="s">
        <v>1068</v>
      </c>
    </row>
    <row r="17" spans="1:2" ht="22.5" customHeight="1">
      <c r="A17" s="16">
        <v>10</v>
      </c>
      <c r="B17" s="257" t="s">
        <v>1069</v>
      </c>
    </row>
    <row r="18" spans="1:2" ht="22.5" customHeight="1">
      <c r="A18" s="16">
        <v>11</v>
      </c>
      <c r="B18" s="257" t="s">
        <v>1070</v>
      </c>
    </row>
    <row r="19" spans="1:2" ht="22.5" customHeight="1">
      <c r="A19" s="16">
        <v>12</v>
      </c>
      <c r="B19" s="257" t="s">
        <v>1071</v>
      </c>
    </row>
    <row r="20" spans="1:2" ht="22.5" customHeight="1">
      <c r="A20" s="16">
        <v>13</v>
      </c>
      <c r="B20" s="257" t="s">
        <v>1072</v>
      </c>
    </row>
    <row r="21" spans="1:2" ht="22.5" customHeight="1">
      <c r="A21" s="16">
        <v>14</v>
      </c>
      <c r="B21" s="257" t="s">
        <v>1073</v>
      </c>
    </row>
    <row r="22" spans="1:2" ht="22.5" customHeight="1">
      <c r="A22" s="16">
        <v>15</v>
      </c>
      <c r="B22" s="258" t="s">
        <v>1074</v>
      </c>
    </row>
    <row r="23" spans="1:2" ht="22.5" customHeight="1">
      <c r="A23" s="16">
        <v>16</v>
      </c>
      <c r="B23" s="258" t="s">
        <v>1075</v>
      </c>
    </row>
    <row r="24" spans="1:2" ht="22.5" customHeight="1">
      <c r="A24" s="16">
        <v>17</v>
      </c>
      <c r="B24" s="258" t="s">
        <v>1076</v>
      </c>
    </row>
    <row r="25" spans="1:2" ht="22.5" customHeight="1">
      <c r="A25" s="16">
        <v>18</v>
      </c>
      <c r="B25" s="258" t="s">
        <v>1077</v>
      </c>
    </row>
    <row r="26" spans="1:2" ht="22.5" customHeight="1">
      <c r="A26" s="16">
        <v>19</v>
      </c>
      <c r="B26" s="258" t="s">
        <v>1078</v>
      </c>
    </row>
    <row r="27" spans="1:2" ht="22.5" customHeight="1">
      <c r="A27" s="16">
        <v>20</v>
      </c>
      <c r="B27" s="258" t="s">
        <v>1079</v>
      </c>
    </row>
    <row r="28" spans="1:2" ht="22.5" customHeight="1">
      <c r="A28" s="16">
        <v>21</v>
      </c>
      <c r="B28" s="258" t="s">
        <v>1080</v>
      </c>
    </row>
    <row r="29" spans="1:2" ht="22.5" customHeight="1">
      <c r="A29" s="16">
        <v>22</v>
      </c>
      <c r="B29" s="258" t="s">
        <v>1081</v>
      </c>
    </row>
    <row r="30" spans="1:2" ht="22.5" customHeight="1">
      <c r="A30" s="16">
        <v>23</v>
      </c>
      <c r="B30" s="258" t="s">
        <v>1082</v>
      </c>
    </row>
    <row r="31" spans="1:2" ht="22.5" customHeight="1">
      <c r="A31" s="16">
        <v>24</v>
      </c>
      <c r="B31" s="258" t="s">
        <v>1083</v>
      </c>
    </row>
    <row r="32" spans="1:2" ht="22.5" customHeight="1">
      <c r="A32" s="16">
        <v>25</v>
      </c>
      <c r="B32" s="258" t="s">
        <v>1084</v>
      </c>
    </row>
    <row r="33" spans="1:2" ht="22.5" customHeight="1">
      <c r="A33" s="16">
        <v>26</v>
      </c>
      <c r="B33" s="258" t="s">
        <v>1085</v>
      </c>
    </row>
    <row r="34" spans="1:2" ht="22.5" customHeight="1">
      <c r="A34" s="16">
        <v>27</v>
      </c>
      <c r="B34" s="258" t="s">
        <v>1086</v>
      </c>
    </row>
    <row r="35" spans="1:2" ht="22.5" hidden="1" customHeight="1">
      <c r="A35" s="16">
        <v>28</v>
      </c>
      <c r="B35" s="258" t="s">
        <v>171</v>
      </c>
    </row>
    <row r="36" spans="1:2" ht="22.5" hidden="1" customHeight="1">
      <c r="A36" s="16">
        <v>29</v>
      </c>
      <c r="B36" s="258" t="s">
        <v>172</v>
      </c>
    </row>
    <row r="37" spans="1:2" ht="22.5" hidden="1" customHeight="1">
      <c r="A37" s="16">
        <v>30</v>
      </c>
      <c r="B37" s="258" t="s">
        <v>173</v>
      </c>
    </row>
    <row r="38" spans="1:2" ht="22.5" customHeight="1">
      <c r="A38" s="17"/>
      <c r="B38" s="18"/>
    </row>
    <row r="39" spans="1:2" ht="20.45" customHeight="1">
      <c r="A39" s="19"/>
      <c r="B39" s="18"/>
    </row>
    <row r="40" spans="1:2" ht="12.75" customHeight="1">
      <c r="A40" s="506" t="s">
        <v>51</v>
      </c>
      <c r="B40" s="506"/>
    </row>
    <row r="41" spans="1:2" ht="70.5" customHeight="1">
      <c r="A41" s="506" t="s">
        <v>1059</v>
      </c>
      <c r="B41" s="506"/>
    </row>
  </sheetData>
  <sheetProtection algorithmName="SHA-512" hashValue="e2s+cir2naGzNT8m4xFRRfAQMPsOXKYPSJoZnms1XPqbc+Jh9RXJfjHO0/WCOPINNI7W1sHAf96N7jp8OuVOtg==" saltValue="P+iLXAt/lIvbVJFNai0Edw==" spinCount="100000" sheet="1" objects="1" scenarios="1"/>
  <mergeCells count="7">
    <mergeCell ref="A1:B1"/>
    <mergeCell ref="A40:B40"/>
    <mergeCell ref="A41:B41"/>
    <mergeCell ref="A5:B5"/>
    <mergeCell ref="A4:B4"/>
    <mergeCell ref="A2:B2"/>
    <mergeCell ref="A3:B3"/>
  </mergeCells>
  <printOptions horizontalCentered="1"/>
  <pageMargins left="0.39370078740157483" right="0.39370078740157483" top="0.59055118110236227" bottom="0.39370078740157483" header="0.31496062992125984" footer="0.31496062992125984"/>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dimension ref="A1:BK346"/>
  <sheetViews>
    <sheetView tabSelected="1" zoomScale="85" zoomScaleNormal="85" workbookViewId="0">
      <selection activeCell="K14" sqref="K14"/>
    </sheetView>
  </sheetViews>
  <sheetFormatPr baseColWidth="10" defaultColWidth="11.42578125" defaultRowHeight="12.75"/>
  <cols>
    <col min="1" max="1" width="7.140625" style="64" customWidth="1"/>
    <col min="2" max="2" width="27.42578125" style="64" customWidth="1"/>
    <col min="3" max="4" width="14.28515625" style="64" bestFit="1" customWidth="1"/>
    <col min="5" max="5" width="5.140625" style="64" bestFit="1" customWidth="1"/>
    <col min="6" max="6" width="14.28515625" style="64" bestFit="1" customWidth="1"/>
    <col min="7" max="7" width="5.140625" style="64" bestFit="1" customWidth="1"/>
    <col min="8" max="8" width="14.28515625" style="64" bestFit="1" customWidth="1"/>
    <col min="9" max="9" width="5.140625" style="64" bestFit="1" customWidth="1"/>
    <col min="10" max="10" width="14.28515625" style="64" bestFit="1" customWidth="1"/>
    <col min="11" max="11" width="5.140625" style="64" bestFit="1" customWidth="1"/>
    <col min="12" max="12" width="14.28515625" style="64" bestFit="1" customWidth="1"/>
    <col min="13" max="13" width="5.140625" style="64" bestFit="1" customWidth="1"/>
    <col min="14" max="14" width="14.28515625" style="64" bestFit="1" customWidth="1"/>
    <col min="15" max="15" width="5.140625" style="64" bestFit="1" customWidth="1"/>
    <col min="16" max="16" width="14.28515625" style="64" bestFit="1" customWidth="1"/>
    <col min="17" max="17" width="5.140625" style="64" bestFit="1" customWidth="1"/>
    <col min="18" max="18" width="14.28515625" style="64" bestFit="1" customWidth="1"/>
    <col min="19" max="19" width="5.140625" style="64" bestFit="1" customWidth="1"/>
    <col min="20" max="20" width="15.42578125" style="64" customWidth="1"/>
    <col min="21" max="21" width="6.7109375" style="64" customWidth="1"/>
    <col min="22" max="22" width="14.85546875" style="64" customWidth="1"/>
    <col min="23" max="23" width="6.7109375" style="64" customWidth="1"/>
    <col min="24" max="24" width="14.28515625" style="64" bestFit="1" customWidth="1"/>
    <col min="25" max="25" width="5.140625" style="64" bestFit="1" customWidth="1"/>
    <col min="26" max="26" width="14.42578125" style="64" bestFit="1" customWidth="1"/>
    <col min="27" max="27" width="6.7109375" style="64" customWidth="1"/>
    <col min="28" max="28" width="14.28515625" style="64" bestFit="1" customWidth="1"/>
    <col min="29" max="29" width="5.140625" style="64" bestFit="1" customWidth="1"/>
    <col min="30" max="30" width="14.28515625" style="64" bestFit="1" customWidth="1"/>
    <col min="31" max="31" width="5.140625" style="64" bestFit="1" customWidth="1"/>
    <col min="32" max="32" width="14.28515625" style="64" bestFit="1" customWidth="1"/>
    <col min="33" max="33" width="5.140625" style="64" bestFit="1" customWidth="1"/>
    <col min="34" max="34" width="14.28515625" style="64" bestFit="1" customWidth="1"/>
    <col min="35" max="35" width="5.140625" style="64" bestFit="1" customWidth="1"/>
    <col min="36" max="36" width="14.28515625" style="64" bestFit="1" customWidth="1"/>
    <col min="37" max="37" width="5.140625" style="64" bestFit="1" customWidth="1"/>
    <col min="38" max="38" width="13.28515625" style="64" bestFit="1" customWidth="1"/>
    <col min="39" max="39" width="5.140625" style="64" bestFit="1" customWidth="1"/>
    <col min="40" max="40" width="15.5703125" style="64" customWidth="1"/>
    <col min="41" max="41" width="11.42578125" style="64"/>
    <col min="42" max="42" width="13.28515625" style="64" bestFit="1" customWidth="1"/>
    <col min="43" max="43" width="5.140625" style="64" bestFit="1" customWidth="1"/>
    <col min="44" max="44" width="15" style="64" customWidth="1"/>
    <col min="45" max="45" width="11.42578125" style="64"/>
    <col min="46" max="46" width="18.85546875" style="64" customWidth="1"/>
    <col min="47" max="47" width="11.42578125" style="64"/>
    <col min="48" max="48" width="17.85546875" style="64" customWidth="1"/>
    <col min="49" max="49" width="11.42578125" style="64"/>
    <col min="50" max="50" width="15.85546875" style="64" customWidth="1"/>
    <col min="51" max="51" width="11.42578125" style="64"/>
    <col min="52" max="53" width="11.42578125" style="64" customWidth="1"/>
    <col min="54" max="54" width="14.28515625" style="64" bestFit="1" customWidth="1"/>
    <col min="55" max="55" width="5.140625" style="64" bestFit="1" customWidth="1"/>
    <col min="56" max="57" width="11.42578125" style="64" customWidth="1"/>
    <col min="58" max="63" width="11.42578125" style="64" hidden="1" customWidth="1"/>
    <col min="64" max="16384" width="11.42578125" style="64"/>
  </cols>
  <sheetData>
    <row r="1" spans="1:63" s="70" customFormat="1" ht="24.75" customHeight="1">
      <c r="B1" s="796" t="s">
        <v>77</v>
      </c>
      <c r="C1" s="797"/>
      <c r="D1" s="797"/>
      <c r="E1" s="797"/>
      <c r="F1" s="797"/>
      <c r="G1" s="797"/>
      <c r="H1" s="797"/>
      <c r="I1" s="797"/>
      <c r="J1" s="797"/>
      <c r="K1" s="797"/>
      <c r="L1" s="797"/>
      <c r="M1" s="797"/>
      <c r="N1" s="797"/>
      <c r="O1" s="797"/>
      <c r="P1" s="797"/>
      <c r="Q1" s="797"/>
      <c r="R1" s="797"/>
      <c r="S1" s="797"/>
      <c r="T1" s="797"/>
      <c r="U1" s="797"/>
      <c r="V1" s="797"/>
      <c r="W1" s="797"/>
      <c r="X1" s="797"/>
      <c r="Y1" s="797"/>
      <c r="Z1" s="797"/>
      <c r="AA1" s="797"/>
      <c r="AB1" s="797"/>
      <c r="AC1" s="797"/>
      <c r="AD1" s="797"/>
      <c r="AE1" s="797"/>
      <c r="AF1" s="797"/>
      <c r="AG1" s="797"/>
      <c r="AH1" s="797"/>
      <c r="AI1" s="797"/>
      <c r="AJ1" s="797"/>
      <c r="AK1" s="797"/>
    </row>
    <row r="3" spans="1:63" ht="15">
      <c r="B3" s="795" t="s">
        <v>47</v>
      </c>
      <c r="C3" s="795"/>
      <c r="F3" s="799" t="s">
        <v>132</v>
      </c>
      <c r="G3" s="799"/>
      <c r="H3" s="799"/>
      <c r="I3" s="799"/>
      <c r="L3" s="800" t="s">
        <v>76</v>
      </c>
      <c r="M3" s="800"/>
      <c r="N3" s="800"/>
    </row>
    <row r="4" spans="1:63" s="71" customFormat="1" ht="30.75" customHeight="1">
      <c r="B4" s="495" t="s">
        <v>56</v>
      </c>
      <c r="C4" s="295">
        <v>91</v>
      </c>
      <c r="F4" s="795" t="s">
        <v>57</v>
      </c>
      <c r="G4" s="795"/>
      <c r="H4" s="795" t="s">
        <v>58</v>
      </c>
      <c r="I4" s="795"/>
      <c r="L4" s="801" t="str">
        <f>'10. EVALUACIÓN'!I8</f>
        <v>Desviación estándar</v>
      </c>
      <c r="M4" s="802"/>
      <c r="N4" s="803"/>
      <c r="R4" s="256"/>
    </row>
    <row r="5" spans="1:63" ht="30.75" customHeight="1">
      <c r="B5" s="496" t="s">
        <v>59</v>
      </c>
      <c r="C5" s="295">
        <v>217</v>
      </c>
      <c r="F5" s="798">
        <v>120</v>
      </c>
      <c r="G5" s="798"/>
      <c r="H5" s="798">
        <v>80</v>
      </c>
      <c r="I5" s="798"/>
      <c r="L5" s="804"/>
      <c r="M5" s="805"/>
      <c r="N5" s="806"/>
    </row>
    <row r="6" spans="1:63">
      <c r="B6" s="62"/>
      <c r="C6" s="62"/>
      <c r="E6" s="72"/>
    </row>
    <row r="7" spans="1:63" s="73" customFormat="1" ht="21" customHeight="1">
      <c r="B7" s="807" t="s">
        <v>14</v>
      </c>
      <c r="C7" s="495" t="s">
        <v>48</v>
      </c>
      <c r="D7" s="791">
        <f>IF('1_ENTREGA'!A8="","",'1_ENTREGA'!A8)</f>
        <v>1</v>
      </c>
      <c r="E7" s="791"/>
      <c r="F7" s="791">
        <f>IF('1_ENTREGA'!A9="","",'1_ENTREGA'!A9)</f>
        <v>2</v>
      </c>
      <c r="G7" s="792"/>
      <c r="H7" s="791">
        <v>3</v>
      </c>
      <c r="I7" s="791"/>
      <c r="J7" s="791">
        <v>4</v>
      </c>
      <c r="K7" s="792"/>
      <c r="L7" s="791">
        <v>5</v>
      </c>
      <c r="M7" s="791"/>
      <c r="N7" s="791">
        <v>6</v>
      </c>
      <c r="O7" s="792"/>
      <c r="P7" s="791">
        <v>7</v>
      </c>
      <c r="Q7" s="792"/>
      <c r="R7" s="791">
        <v>8</v>
      </c>
      <c r="S7" s="792"/>
      <c r="T7" s="791">
        <v>9</v>
      </c>
      <c r="U7" s="792"/>
      <c r="V7" s="791">
        <v>10</v>
      </c>
      <c r="W7" s="792"/>
      <c r="X7" s="791">
        <v>11</v>
      </c>
      <c r="Y7" s="792"/>
      <c r="Z7" s="791">
        <v>12</v>
      </c>
      <c r="AA7" s="792"/>
      <c r="AB7" s="791">
        <v>13</v>
      </c>
      <c r="AC7" s="792"/>
      <c r="AD7" s="791">
        <v>14</v>
      </c>
      <c r="AE7" s="792"/>
      <c r="AF7" s="791">
        <v>15</v>
      </c>
      <c r="AG7" s="792"/>
      <c r="AH7" s="791">
        <v>16</v>
      </c>
      <c r="AI7" s="792"/>
      <c r="AJ7" s="791">
        <v>17</v>
      </c>
      <c r="AK7" s="792"/>
      <c r="AL7" s="791">
        <v>18</v>
      </c>
      <c r="AM7" s="792"/>
      <c r="AN7" s="791">
        <v>19</v>
      </c>
      <c r="AO7" s="792"/>
      <c r="AP7" s="791">
        <v>20</v>
      </c>
      <c r="AQ7" s="792"/>
      <c r="AR7" s="791">
        <v>21</v>
      </c>
      <c r="AS7" s="792"/>
      <c r="AT7" s="791">
        <v>22</v>
      </c>
      <c r="AU7" s="792"/>
      <c r="AV7" s="791">
        <v>23</v>
      </c>
      <c r="AW7" s="792"/>
      <c r="AX7" s="791">
        <v>24</v>
      </c>
      <c r="AY7" s="792"/>
      <c r="AZ7" s="791">
        <v>25</v>
      </c>
      <c r="BA7" s="792"/>
      <c r="BB7" s="791">
        <v>26</v>
      </c>
      <c r="BC7" s="792"/>
      <c r="BD7" s="791">
        <v>27</v>
      </c>
      <c r="BE7" s="792"/>
      <c r="BF7" s="791">
        <v>28</v>
      </c>
      <c r="BG7" s="792"/>
      <c r="BH7" s="791">
        <v>29</v>
      </c>
      <c r="BI7" s="792"/>
      <c r="BJ7" s="791">
        <v>30</v>
      </c>
      <c r="BK7" s="792"/>
    </row>
    <row r="8" spans="1:63" s="71" customFormat="1" ht="18.75" customHeight="1">
      <c r="B8" s="807"/>
      <c r="C8" s="74" t="s">
        <v>62</v>
      </c>
      <c r="D8" s="793" t="str">
        <f ca="1">IF(D7="","",IF('10. EVALUACIÓN'!$F14="H","Habilitado","No habilitado"))</f>
        <v>Habilitado</v>
      </c>
      <c r="E8" s="794"/>
      <c r="F8" s="793" t="str">
        <f ca="1">IF(F7="","",IF('10. EVALUACIÓN'!$F15="H","Habilitado","No habilitado"))</f>
        <v>Habilitado</v>
      </c>
      <c r="G8" s="794"/>
      <c r="H8" s="793" t="str">
        <f ca="1">IF(H7="","",IF('10. EVALUACIÓN'!$F16="H","Habilitado","No habilitado"))</f>
        <v>Habilitado</v>
      </c>
      <c r="I8" s="794"/>
      <c r="J8" s="793" t="str">
        <f ca="1">IF(J7="","",IF('10. EVALUACIÓN'!$F17="H","Habilitado","No habilitado"))</f>
        <v>Habilitado</v>
      </c>
      <c r="K8" s="794"/>
      <c r="L8" s="793" t="str">
        <f ca="1">IF(L7="","",IF('10. EVALUACIÓN'!$F18="H","Habilitado","No habilitado"))</f>
        <v>Habilitado</v>
      </c>
      <c r="M8" s="794"/>
      <c r="N8" s="793" t="str">
        <f ca="1">IF(N7="","",IF('10. EVALUACIÓN'!$F19="H","Habilitado","No habilitado"))</f>
        <v>Habilitado</v>
      </c>
      <c r="O8" s="794"/>
      <c r="P8" s="793" t="str">
        <f ca="1">IF(P7="","",IF('10. EVALUACIÓN'!$F20="H","Habilitado","No habilitado"))</f>
        <v>Habilitado</v>
      </c>
      <c r="Q8" s="794"/>
      <c r="R8" s="793" t="str">
        <f ca="1">IF(R7="","",IF('10. EVALUACIÓN'!$F21="H","Habilitado","No habilitado"))</f>
        <v>Habilitado</v>
      </c>
      <c r="S8" s="794"/>
      <c r="T8" s="793" t="str">
        <f ca="1">IF(T7="","",IF('10. EVALUACIÓN'!$F22="H","Habilitado","No habilitado"))</f>
        <v>No habilitado</v>
      </c>
      <c r="U8" s="794"/>
      <c r="V8" s="793" t="str">
        <f ca="1">IF(V7="","",IF('10. EVALUACIÓN'!$F23="H","Habilitado","No habilitado"))</f>
        <v>No habilitado</v>
      </c>
      <c r="W8" s="794"/>
      <c r="X8" s="793" t="str">
        <f ca="1">IF(X7="","",IF('10. EVALUACIÓN'!$F24="H","Habilitado","No habilitado"))</f>
        <v>Habilitado</v>
      </c>
      <c r="Y8" s="794"/>
      <c r="Z8" s="793" t="str">
        <f ca="1">IF(Z7="","",IF('10. EVALUACIÓN'!$F25="H","Habilitado","No habilitado"))</f>
        <v>No habilitado</v>
      </c>
      <c r="AA8" s="794"/>
      <c r="AB8" s="793" t="str">
        <f ca="1">IF(AB7="","",IF('10. EVALUACIÓN'!$F26="H","Habilitado","No habilitado"))</f>
        <v>Habilitado</v>
      </c>
      <c r="AC8" s="794"/>
      <c r="AD8" s="793" t="str">
        <f ca="1">IF(AD7="","",IF('10. EVALUACIÓN'!$F27="H","Habilitado","No habilitado"))</f>
        <v>Habilitado</v>
      </c>
      <c r="AE8" s="794"/>
      <c r="AF8" s="793" t="str">
        <f ca="1">IF(AF7="","",IF('10. EVALUACIÓN'!$F28="H","Habilitado","No habilitado"))</f>
        <v>Habilitado</v>
      </c>
      <c r="AG8" s="794"/>
      <c r="AH8" s="793" t="str">
        <f ca="1">IF(AH7="","",IF('10. EVALUACIÓN'!$F29="H","Habilitado","No habilitado"))</f>
        <v>Habilitado</v>
      </c>
      <c r="AI8" s="794"/>
      <c r="AJ8" s="793" t="str">
        <f ca="1">IF(AJ7="","",IF('10. EVALUACIÓN'!$F30="H","Habilitado","No habilitado"))</f>
        <v>Habilitado</v>
      </c>
      <c r="AK8" s="794"/>
      <c r="AL8" s="793" t="str">
        <f ca="1">IF(AL7="","",IF('10. EVALUACIÓN'!$F31="H","Habilitado","No habilitado"))</f>
        <v>Habilitado</v>
      </c>
      <c r="AM8" s="794"/>
      <c r="AN8" s="793" t="str">
        <f ca="1">IF(AN7="","",IF('10. EVALUACIÓN'!$F32="H","Habilitado","No habilitado"))</f>
        <v>No habilitado</v>
      </c>
      <c r="AO8" s="794"/>
      <c r="AP8" s="793" t="str">
        <f ca="1">IF(AP7="","",IF('10. EVALUACIÓN'!$F33="H","Habilitado","No habilitado"))</f>
        <v>Habilitado</v>
      </c>
      <c r="AQ8" s="794"/>
      <c r="AR8" s="793" t="str">
        <f ca="1">IF(AR7="","",IF('10. EVALUACIÓN'!$F34="H","Habilitado","No habilitado"))</f>
        <v>No habilitado</v>
      </c>
      <c r="AS8" s="794"/>
      <c r="AT8" s="793" t="str">
        <f ca="1">IF(AT7="","",IF('10. EVALUACIÓN'!$F35="H","Habilitado","No habilitado"))</f>
        <v>No habilitado</v>
      </c>
      <c r="AU8" s="794"/>
      <c r="AV8" s="793" t="str">
        <f ca="1">IF(AV7="","",IF('10. EVALUACIÓN'!$F36="H","Habilitado","No habilitado"))</f>
        <v>No habilitado</v>
      </c>
      <c r="AW8" s="794"/>
      <c r="AX8" s="793" t="str">
        <f ca="1">IF(AX7="","",IF('10. EVALUACIÓN'!$F37="H","Habilitado","No habilitado"))</f>
        <v>No habilitado</v>
      </c>
      <c r="AY8" s="794"/>
      <c r="AZ8" s="793" t="str">
        <f ca="1">IF(AZ7="","",IF('10. EVALUACIÓN'!$F38="H","Habilitado","No habilitado"))</f>
        <v>No habilitado</v>
      </c>
      <c r="BA8" s="794"/>
      <c r="BB8" s="793" t="str">
        <f ca="1">IF(BB7="","",IF('10. EVALUACIÓN'!$F39="H","Habilitado","No habilitado"))</f>
        <v>Habilitado</v>
      </c>
      <c r="BC8" s="794"/>
      <c r="BD8" s="793" t="str">
        <f ca="1">IF(BD7="","",IF('10. EVALUACIÓN'!$F40="H","Habilitado","No habilitado"))</f>
        <v>No habilitado</v>
      </c>
      <c r="BE8" s="794"/>
      <c r="BF8" s="793" t="str">
        <f ca="1">IF(BF7="","",IF('10. EVALUACIÓN'!$F41="H","Habilitado","No habilitado"))</f>
        <v>No habilitado</v>
      </c>
      <c r="BG8" s="794"/>
      <c r="BH8" s="793" t="str">
        <f ca="1">IF(BH7="","",IF('10. EVALUACIÓN'!$F42="H","Habilitado","No habilitado"))</f>
        <v>No habilitado</v>
      </c>
      <c r="BI8" s="794"/>
      <c r="BJ8" s="793" t="str">
        <f ca="1">IF(BJ7="","",IF('10. EVALUACIÓN'!$F43="H","Habilitado","No habilitado"))</f>
        <v>No habilitado</v>
      </c>
      <c r="BK8" s="794"/>
    </row>
    <row r="9" spans="1:63" s="71" customFormat="1" ht="18.75" customHeight="1">
      <c r="B9" s="807" t="s">
        <v>72</v>
      </c>
      <c r="C9" s="807"/>
      <c r="D9" s="808">
        <f ca="1">IF(D14="","",SUM(E14:E126))</f>
        <v>97.582417582417506</v>
      </c>
      <c r="E9" s="809"/>
      <c r="F9" s="808">
        <f ca="1">IF(F14="","",SUM(G14:G126))</f>
        <v>92.30769230769225</v>
      </c>
      <c r="G9" s="809"/>
      <c r="H9" s="808">
        <f ca="1">IF(H14="","",SUM(I14:I126))</f>
        <v>87.032967032966994</v>
      </c>
      <c r="I9" s="809"/>
      <c r="J9" s="808">
        <f ca="1">IF(J14="","",SUM(K14:K126))</f>
        <v>7.9120879120879115</v>
      </c>
      <c r="K9" s="809"/>
      <c r="L9" s="808">
        <f ca="1">IF(L14="","",SUM(M14:M126))</f>
        <v>97.582417582417506</v>
      </c>
      <c r="M9" s="809"/>
      <c r="N9" s="808">
        <f ca="1">IF(N14="","",SUM(O14:O126))</f>
        <v>67.252747252747284</v>
      </c>
      <c r="O9" s="809"/>
      <c r="P9" s="808">
        <f ca="1">IF(P14="","",SUM(Q14:Q126))</f>
        <v>80.439560439560424</v>
      </c>
      <c r="Q9" s="809"/>
      <c r="R9" s="808">
        <f ca="1">IF(R14="","",SUM(S14:S126))</f>
        <v>90.989010989010936</v>
      </c>
      <c r="S9" s="809"/>
      <c r="T9" s="808" t="str">
        <f ca="1">IF(T14="","",SUM(U14:U126))</f>
        <v/>
      </c>
      <c r="U9" s="809"/>
      <c r="V9" s="808" t="str">
        <f ca="1">IF(V14="","",SUM(W14:W126))</f>
        <v/>
      </c>
      <c r="W9" s="809"/>
      <c r="X9" s="808">
        <f ca="1">IF(X14="","",SUM(Y14:Y126))</f>
        <v>97.582417582417506</v>
      </c>
      <c r="Y9" s="809"/>
      <c r="Z9" s="808" t="str">
        <f ca="1">IF(Z14="","",SUM(AA14:AA126))</f>
        <v/>
      </c>
      <c r="AA9" s="809"/>
      <c r="AB9" s="808">
        <f ca="1">IF(AB14="","",SUM(AC14:AC126))</f>
        <v>90.989010989010936</v>
      </c>
      <c r="AC9" s="809"/>
      <c r="AD9" s="808">
        <f ca="1">IF(AD14="","",SUM(AE14:AE126))</f>
        <v>93.626373626373564</v>
      </c>
      <c r="AE9" s="809"/>
      <c r="AF9" s="808">
        <f ca="1">IF(AF14="","",SUM(AG14:AG126))</f>
        <v>101.53846153846145</v>
      </c>
      <c r="AG9" s="809"/>
      <c r="AH9" s="808">
        <f ca="1">IF(AH14="","",SUM(AI14:AI126))</f>
        <v>90.989010989010936</v>
      </c>
      <c r="AI9" s="809"/>
      <c r="AJ9" s="808">
        <f ca="1">IF(AJ14="","",SUM(AK14:AK126))</f>
        <v>90.989010989010936</v>
      </c>
      <c r="AK9" s="809"/>
      <c r="AL9" s="808">
        <f ca="1">IF(AL14="","",SUM(AM14:AM126))</f>
        <v>72.52747252747254</v>
      </c>
      <c r="AM9" s="809"/>
      <c r="AN9" s="808" t="str">
        <f ca="1">IF(AN14="","",SUM(AO14:AO126))</f>
        <v/>
      </c>
      <c r="AO9" s="809"/>
      <c r="AP9" s="808">
        <f ca="1">IF(AP14="","",SUM(AQ14:AQ126))</f>
        <v>69.890109890109912</v>
      </c>
      <c r="AQ9" s="809"/>
      <c r="AR9" s="808" t="str">
        <f ca="1">IF(AR14="","",SUM(AS14:AS126))</f>
        <v/>
      </c>
      <c r="AS9" s="809"/>
      <c r="AT9" s="808" t="str">
        <f ca="1">IF(AT14="","",SUM(AU14:AU126))</f>
        <v/>
      </c>
      <c r="AU9" s="809"/>
      <c r="AV9" s="808" t="str">
        <f ca="1">IF(AV14="","",SUM(AW14:AW126))</f>
        <v/>
      </c>
      <c r="AW9" s="809"/>
      <c r="AX9" s="808" t="str">
        <f ca="1">IF(AX14="","",SUM(AY14:AY126))</f>
        <v/>
      </c>
      <c r="AY9" s="809"/>
      <c r="AZ9" s="808" t="str">
        <f ca="1">IF(AZ14="","",SUM(BA14:BA126))</f>
        <v/>
      </c>
      <c r="BA9" s="809"/>
      <c r="BB9" s="808">
        <f ca="1">IF(BB14="","",SUM(BC14:BC126))</f>
        <v>98.90109890109882</v>
      </c>
      <c r="BC9" s="809"/>
      <c r="BD9" s="808" t="str">
        <f ca="1">IF(BD14="","",SUM(BE14:BE126))</f>
        <v/>
      </c>
      <c r="BE9" s="809"/>
      <c r="BF9" s="808" t="str">
        <f ca="1">IF(BF14="","",SUM(BG14:BG126))</f>
        <v/>
      </c>
      <c r="BG9" s="809"/>
      <c r="BH9" s="808" t="str">
        <f ca="1">IF(BH14="","",SUM(BI14:BI126))</f>
        <v/>
      </c>
      <c r="BI9" s="809"/>
      <c r="BJ9" s="808" t="str">
        <f ca="1">IF(BJ14="","",SUM(BK14:BK126))</f>
        <v/>
      </c>
      <c r="BK9" s="809"/>
    </row>
    <row r="10" spans="1:63" s="71" customFormat="1" ht="18.75" customHeight="1">
      <c r="B10" s="807" t="s">
        <v>74</v>
      </c>
      <c r="C10" s="807"/>
      <c r="D10" s="808">
        <f ca="1">IF(D129="","",SUM(E129:E218))</f>
        <v>27.649769585253466</v>
      </c>
      <c r="E10" s="809"/>
      <c r="F10" s="808">
        <f ca="1">IF(F129="","",SUM(G129:G218))</f>
        <v>26.175115207373281</v>
      </c>
      <c r="G10" s="809"/>
      <c r="H10" s="808">
        <f ca="1">IF(H129="","",SUM(I129:I218))</f>
        <v>21.751152073732726</v>
      </c>
      <c r="I10" s="809"/>
      <c r="J10" s="808">
        <f ca="1">IF(J129="","",SUM(K129:K218))</f>
        <v>3.6866359447004617</v>
      </c>
      <c r="K10" s="809"/>
      <c r="L10" s="808">
        <f ca="1">IF(L129="","",SUM(M129:M218))</f>
        <v>26.543778801843327</v>
      </c>
      <c r="M10" s="809"/>
      <c r="N10" s="808">
        <f ca="1">IF(N129="","",SUM(O129:O218))</f>
        <v>19.539170506912448</v>
      </c>
      <c r="O10" s="809"/>
      <c r="P10" s="808">
        <f ca="1">IF(P129="","",SUM(Q129:Q218))</f>
        <v>19.907834101382495</v>
      </c>
      <c r="Q10" s="809"/>
      <c r="R10" s="808">
        <f ca="1">IF(R129="","",SUM(S129:S218))</f>
        <v>21.751152073732726</v>
      </c>
      <c r="S10" s="809"/>
      <c r="T10" s="808" t="str">
        <f ca="1">IF(T129="","",SUM(U129:U218))</f>
        <v/>
      </c>
      <c r="U10" s="809"/>
      <c r="V10" s="808" t="str">
        <f ca="1">IF(V129="","",SUM(W129:W218))</f>
        <v/>
      </c>
      <c r="W10" s="809"/>
      <c r="X10" s="808">
        <f ca="1">IF(X129="","",SUM(Y129:Y218))</f>
        <v>27.649769585253466</v>
      </c>
      <c r="Y10" s="809"/>
      <c r="Z10" s="808" t="str">
        <f ca="1">IF(Z129="","",SUM(AA129:AA218))</f>
        <v/>
      </c>
      <c r="AA10" s="809"/>
      <c r="AB10" s="808">
        <f ca="1">IF(AB129="","",SUM(AC129:AC218))</f>
        <v>26.543778801843327</v>
      </c>
      <c r="AC10" s="809"/>
      <c r="AD10" s="808">
        <f ca="1">IF(AD129="","",SUM(AE129:AE218))</f>
        <v>25.806451612903235</v>
      </c>
      <c r="AE10" s="809"/>
      <c r="AF10" s="808">
        <f ca="1">IF(AF129="","",SUM(AG129:AG218))</f>
        <v>24.33179723502305</v>
      </c>
      <c r="AG10" s="809"/>
      <c r="AH10" s="808">
        <f ca="1">IF(AH129="","",SUM(AI129:AI218))</f>
        <v>26.543778801843327</v>
      </c>
      <c r="AI10" s="809"/>
      <c r="AJ10" s="808">
        <f ca="1">IF(AJ129="","",SUM(AK129:AK218))</f>
        <v>21.38248847926268</v>
      </c>
      <c r="AK10" s="809"/>
      <c r="AL10" s="808">
        <f ca="1">IF(AL129="","",SUM(AM129:AM218))</f>
        <v>23.225806451612911</v>
      </c>
      <c r="AM10" s="809"/>
      <c r="AN10" s="808" t="str">
        <f ca="1">IF(AN129="","",SUM(AO129:AO218))</f>
        <v/>
      </c>
      <c r="AO10" s="809"/>
      <c r="AP10" s="808">
        <f ca="1">IF(AP129="","",SUM(AQ129:AQ218))</f>
        <v>19.907834101382495</v>
      </c>
      <c r="AQ10" s="809"/>
      <c r="AR10" s="808" t="str">
        <f ca="1">IF(AR129="","",SUM(AS129:AS218))</f>
        <v/>
      </c>
      <c r="AS10" s="809"/>
      <c r="AT10" s="808" t="str">
        <f ca="1">IF(AT129="","",SUM(AU129:AU218))</f>
        <v/>
      </c>
      <c r="AU10" s="809"/>
      <c r="AV10" s="808" t="str">
        <f ca="1">IF(AV129="","",SUM(AW129:AW218))</f>
        <v/>
      </c>
      <c r="AW10" s="809"/>
      <c r="AX10" s="808" t="str">
        <f ca="1">IF(AX129="","",SUM(AY129:AY218))</f>
        <v/>
      </c>
      <c r="AY10" s="809"/>
      <c r="AZ10" s="808" t="str">
        <f ca="1">IF(AZ129="","",SUM(BA129:BA218))</f>
        <v/>
      </c>
      <c r="BA10" s="809"/>
      <c r="BB10" s="808">
        <f ca="1">IF(BB129="","",SUM(BC129:BC218))</f>
        <v>27.28110599078342</v>
      </c>
      <c r="BC10" s="809"/>
      <c r="BD10" s="808" t="str">
        <f ca="1">IF(BD129="","",SUM(BE129:BE218))</f>
        <v/>
      </c>
      <c r="BE10" s="809"/>
      <c r="BF10" s="808" t="str">
        <f ca="1">IF(BF129="","",SUM(BG129:BG218))</f>
        <v/>
      </c>
      <c r="BG10" s="809"/>
      <c r="BH10" s="808" t="str">
        <f ca="1">IF(BH129="","",SUM(BI129:BI218))</f>
        <v/>
      </c>
      <c r="BI10" s="809"/>
      <c r="BJ10" s="808" t="str">
        <f ca="1">IF(BJ129="","",SUM(BK129:BK218))</f>
        <v/>
      </c>
      <c r="BK10" s="809"/>
    </row>
    <row r="11" spans="1:63" s="71" customFormat="1" ht="18.75" customHeight="1">
      <c r="B11" s="807" t="s">
        <v>73</v>
      </c>
      <c r="C11" s="807"/>
      <c r="D11" s="808">
        <f ca="1">IF(D7="","",IF(D8="No habilitado","",D9+D10))</f>
        <v>125.23218716767097</v>
      </c>
      <c r="E11" s="809"/>
      <c r="F11" s="808">
        <f ca="1">IF(F7="","",IF(F8="No habilitado","",F9+F10))</f>
        <v>118.48280751506553</v>
      </c>
      <c r="G11" s="809"/>
      <c r="H11" s="808">
        <f ca="1">IF(H7="","",IF(H8="No habilitado","",H9+H10))</f>
        <v>108.78411910669972</v>
      </c>
      <c r="I11" s="809"/>
      <c r="J11" s="808">
        <f ca="1">IF(J7="","",IF(J8="No habilitado","",J9+J10))</f>
        <v>11.598723856788373</v>
      </c>
      <c r="K11" s="809"/>
      <c r="L11" s="808">
        <f ca="1">IF(L7="","",IF(L8="No habilitado","",L9+L10))</f>
        <v>124.12619638426084</v>
      </c>
      <c r="M11" s="809"/>
      <c r="N11" s="808">
        <f ca="1">IF(N7="","",IF(N8="No habilitado","",N9+N10))</f>
        <v>86.791917759659725</v>
      </c>
      <c r="O11" s="809"/>
      <c r="P11" s="808">
        <f ca="1">IF(P7="","",IF(P8="No habilitado","",P9+P10))</f>
        <v>100.34739454094291</v>
      </c>
      <c r="Q11" s="809"/>
      <c r="R11" s="808">
        <f ca="1">IF(R7="","",IF(R8="No habilitado","",R9+R10))</f>
        <v>112.74016306274366</v>
      </c>
      <c r="S11" s="809"/>
      <c r="T11" s="808" t="str">
        <f ca="1">IF(T7="","",IF(T8="No habilitado","",T9+T10))</f>
        <v/>
      </c>
      <c r="U11" s="809"/>
      <c r="V11" s="808" t="str">
        <f ca="1">IF(V7="","",IF(V8="No habilitado","",V9+V10))</f>
        <v/>
      </c>
      <c r="W11" s="809"/>
      <c r="X11" s="808">
        <f ca="1">IF(X7="","",IF(X8="No habilitado","",X9+X10))</f>
        <v>125.23218716767097</v>
      </c>
      <c r="Y11" s="809"/>
      <c r="Z11" s="808" t="str">
        <f ca="1">IF(Z7="","",IF(Z8="No habilitado","",Z9+Z10))</f>
        <v/>
      </c>
      <c r="AA11" s="809"/>
      <c r="AB11" s="808">
        <f ca="1">IF(AB7="","",IF(AB8="No habilitado","",AB9+AB10))</f>
        <v>117.53278979085427</v>
      </c>
      <c r="AC11" s="809"/>
      <c r="AD11" s="808">
        <f ca="1">IF(AD7="","",IF(AD8="No habilitado","",AD9+AD10))</f>
        <v>119.4328252392768</v>
      </c>
      <c r="AE11" s="809"/>
      <c r="AF11" s="808">
        <f ca="1">IF(AF7="","",IF(AF8="No habilitado","",AF9+AF10))</f>
        <v>125.87025877348449</v>
      </c>
      <c r="AG11" s="809"/>
      <c r="AH11" s="808">
        <f ca="1">IF(AH7="","",IF(AH8="No habilitado","",AH9+AH10))</f>
        <v>117.53278979085427</v>
      </c>
      <c r="AI11" s="809"/>
      <c r="AJ11" s="808">
        <f ca="1">IF(AJ7="","",IF(AJ8="No habilitado","",AJ9+AJ10))</f>
        <v>112.37149946827361</v>
      </c>
      <c r="AK11" s="809"/>
      <c r="AL11" s="808">
        <f ca="1">IF(AL7="","",IF(AL8="No habilitado","",AL9+AL10))</f>
        <v>95.753278979085451</v>
      </c>
      <c r="AM11" s="809"/>
      <c r="AN11" s="808" t="str">
        <f ca="1">IF(AN7="","",IF(AN8="No habilitado","",AN9+AN10))</f>
        <v/>
      </c>
      <c r="AO11" s="809"/>
      <c r="AP11" s="808">
        <f ca="1">IF(AP7="","",IF(AP8="No habilitado","",AP9+AP10))</f>
        <v>89.797943991492403</v>
      </c>
      <c r="AQ11" s="809"/>
      <c r="AR11" s="808" t="str">
        <f ca="1">IF(AR7="","",IF(AR8="No habilitado","",AR9+AR10))</f>
        <v/>
      </c>
      <c r="AS11" s="809"/>
      <c r="AT11" s="808" t="str">
        <f ca="1">IF(AT7="","",IF(AT8="No habilitado","",AT9+AT10))</f>
        <v/>
      </c>
      <c r="AU11" s="809"/>
      <c r="AV11" s="808" t="str">
        <f ca="1">IF(AV7="","",IF(AV8="No habilitado","",AV9+AV10))</f>
        <v/>
      </c>
      <c r="AW11" s="809"/>
      <c r="AX11" s="808" t="str">
        <f ca="1">IF(AX7="","",IF(AX8="No habilitado","",AX9+AX10))</f>
        <v/>
      </c>
      <c r="AY11" s="809"/>
      <c r="AZ11" s="808" t="str">
        <f ca="1">IF(AZ7="","",IF(AZ8="No habilitado","",AZ9+AZ10))</f>
        <v/>
      </c>
      <c r="BA11" s="809"/>
      <c r="BB11" s="808">
        <f ca="1">IF(BB7="","",IF(BB8="No habilitado","",BB9+BB10))</f>
        <v>126.18220489188224</v>
      </c>
      <c r="BC11" s="809"/>
      <c r="BD11" s="808" t="str">
        <f ca="1">IF(BD7="","",IF(BD8="No habilitado","",BD9+BD10))</f>
        <v/>
      </c>
      <c r="BE11" s="809"/>
      <c r="BF11" s="808" t="str">
        <f ca="1">IF(BF7="","",IF(BF8="No habilitado","",BF9+BF10))</f>
        <v/>
      </c>
      <c r="BG11" s="809"/>
      <c r="BH11" s="808" t="str">
        <f ca="1">IF(BH7="","",IF(BH8="No habilitado","",BH9+BH10))</f>
        <v/>
      </c>
      <c r="BI11" s="809"/>
      <c r="BJ11" s="808" t="str">
        <f ca="1">IF(BJ7="","",IF(BJ8="No habilitado","",BJ9+BJ10))</f>
        <v/>
      </c>
      <c r="BK11" s="809"/>
    </row>
    <row r="12" spans="1:63" ht="21" customHeight="1"/>
    <row r="13" spans="1:63" ht="21.75" customHeight="1">
      <c r="B13" s="810" t="s">
        <v>60</v>
      </c>
      <c r="C13" s="811"/>
      <c r="D13" s="811"/>
      <c r="E13" s="811"/>
      <c r="F13" s="811"/>
      <c r="G13" s="811"/>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row>
    <row r="14" spans="1:63" s="71" customFormat="1" ht="21" customHeight="1">
      <c r="A14" s="245">
        <v>1</v>
      </c>
      <c r="B14" s="311" t="s">
        <v>782</v>
      </c>
      <c r="C14" s="501">
        <f ca="1">IF(B14="","",IF($L$4="Media aritmética",ROUND(AVERAGE(D14,F14,H14,J14,L14,N14,P14,R14,T14,V14,X14,Z14,AB14,AF14,AH14,AD14,AJ14,AL14,AN14,AP14,AR14,AT14,AV14,AX14,AZ14,BB14,BD14),2),ROUND(_xlfn.STDEV.P(D14,F14,H14,J14,L14,N14,P14,R14,T14,V14,X14,Z14,AB14,AF14,AH14,AD14,AJ14,AL14,AN14,AP14,AR14,AT14,AV14,AX14,AZ14,BB14,BD14),2)))</f>
        <v>906154.51</v>
      </c>
      <c r="D14" s="503">
        <f t="shared" ref="D14:D101" ca="1" si="0">IF($D$8="Habilitado",IF($B14="","",ROUND(VLOOKUP($B14,OFERENTE_1,5,FALSE),2)),"")</f>
        <v>46500</v>
      </c>
      <c r="E14" s="308">
        <f t="shared" ref="E14" ca="1" si="1">IF($B14="","",IF(D14="","",IF($L$4="Media aritmética",(D14&lt;=$C14)*($F$5/$C$4)+(D14&gt;$C14)*0,IF(AND(ROUND(AVERAGE($D14,$F14,$H14,$J14,$L14,$N14,$P14,$R14,$T14,$V14,$X14,$Z14,$AB14,$AD14,$AF14,$AH14,$AJ14,AL14,AN14,AP14,AR14,AT14,AV14,AX14,AZ14,BB14,BD14,BF14,BH14,BJ14),2)-$C14/2&lt;=D14,(ROUND(AVERAGE($D14,$F14,$H14,$J14,$L14,$N14,$P14,$R14,$T14,$V14,$X14,$Z14,$AB14,$AD14,$AF14,$AH14,$AJ14,AL14,AN14,AP14,AR14,AT14,AV14,AX14,AZ14,BB14,BD14,BF14,BH14,BJ14),2)+$C14/2&gt;D14)),($F$5/$C$4),0))))</f>
        <v>1.3186813186813187</v>
      </c>
      <c r="F14" s="309">
        <f t="shared" ref="F14:F101" ca="1" si="2">IF($F$8="Habilitado",IF($B14="","",ROUND(VLOOKUP($B14,OFERENTE_2,5,FALSE),2)),"")</f>
        <v>61000</v>
      </c>
      <c r="G14" s="308">
        <f ca="1">IF($B14="","",IF(F14="","",IF($L$4="Media aritmética",(F14&lt;=$C14)*($F$5/$C$4)+(F14&gt;$C14)*0,IF(AND(ROUND(AVERAGE($D14,$F14,$H14,$J14,$L14,$N14,$P14,$R14,$T14,$V14,$X14,$Z14,$AB14,$AD14,$AF14,$AH14,$AJ14,AL14,AN14,AP14,AR14,AT14,AV14,AX14,AZ14,BB14,BD14,BF14,BH14,BJ14),2)-$C14/2&lt;=F14,(ROUND(AVERAGE($D14,$F14,$H14,$J14,$L14,$N14,$P14,$R14,$T14,$V14,$X14,$Z14,$AB14,$AD14,$AF14,$AH14,$AJ14,AL14,AN14,AP14,AR14,AT14,AV14,AX14,AZ14,BB14,BD14,BF14,BH14,BJ14),2)+$C14/2&gt;F14)),($F$5/$C$4),0))))</f>
        <v>1.3186813186813187</v>
      </c>
      <c r="H14" s="309">
        <f t="shared" ref="H14:H101" ca="1" si="3">IF($H$8="Habilitado",IF($B14="","",ROUND(VLOOKUP($B14,OFERENTE_3,5,FALSE),2)),"")</f>
        <v>38500</v>
      </c>
      <c r="I14" s="308">
        <f ca="1">IF($B14="","",IF(H14="","",IF($L$4="Media aritmética",(H14&lt;=$C14)*($F$5/$C$4)+(H14&gt;$C14)*0,IF(AND(ROUND(AVERAGE($D14,$F14,$H14,$J14,$L14,$N14,$P14,$R14,$T14,$V14,$X14,$Z14,$AB14,$AD14,$AF14,$AH14,$AJ14,AL14,AN14,AP14,AR14,AT14,AV14,AX14,AZ14,BB14,BD14,BF14,BH14,BJ14),2)-$C14/2&lt;=H14,(ROUND(AVERAGE($D14,$F14,$H14,$J14,$L14,$N14,$P14,$R14,$T14,$V14,$X14,$Z14,$AB14,$AD14,$AF14,$AH14,$AJ14,AL14,AN14,AP14,AR14,AT14,AV14,AX14,AZ14,BB14,BD14,BF14,BH14,BJ14),2)+$C14/2&gt;H14)),($F$5/$C$4),0))))</f>
        <v>1.3186813186813187</v>
      </c>
      <c r="J14" s="309">
        <f t="shared" ref="J14:J101" ca="1" si="4">IF($J$8="Habilitado",IF($B14="","",ROUND(VLOOKUP($B14,OFERENTE_4,6,FALSE),2)),"")</f>
        <v>3904900</v>
      </c>
      <c r="K14" s="308">
        <f ca="1">IF($B14="","",IF(J14="","",IF($L$4="Media aritmética",(J14&lt;=$C14)*($F$5/$C$4)+(J14&gt;$C14)*0,IF(AND(ROUND(AVERAGE($D14,$F14,$H14,$J14,$L14,$N14,$P14,$R14,$T14,$V14,$X14,$Z14,$AB14,$AD14,$AF14,$AH14,$AJ14,AL14,AN14,AP14,AR14,AT14,AV14,AX14,AZ14,BB14,BD14,BF14,BH14,BJ14),2)-$C14/2&lt;=J14,(ROUND(AVERAGE($D14,$F14,$H14,$J14,$L14,$N14,$P14,$R14,$T14,$V14,$X14,$Z14,$AB14,$AD14,$AF14,$AH14,$AJ14,AL14,AN14,AP14,AR14,AT14,AV14,AX14,AZ14,BB14,BD14,BF14,BH14,BJ14),2)+$C14/2&gt;J14)),($F$5/$C$4),0))))</f>
        <v>0</v>
      </c>
      <c r="L14" s="309">
        <f t="shared" ref="L14:L101" ca="1" si="5">IF($L$8="Habilitado",IF($B14="","",ROUND(VLOOKUP($B14,OFERENTE_5,5,FALSE),2)),"")</f>
        <v>52909</v>
      </c>
      <c r="M14" s="308">
        <f ca="1">IF($B14="","",IF(L14="","",IF($L$4="Media aritmética",(L14&lt;=$C14)*($F$5/$C$4)+(L14&gt;$C14)*0,IF(AND(ROUND(AVERAGE($D14,$F14,$H14,$J14,$L14,$N14,$P14,$R14,$T14,$V14,$X14,$Z14,$AB14,$AD14,$AF14,$AH14,$AJ14,AL14,AN14,AP14,AR14,AT14,AV14,AX14,AZ14,BB14,BD14,BF14,BH14,BJ14),2)-$C14/2&lt;=L14,(ROUND(AVERAGE($D14,$F14,$H14,$J14,$L14,$N14,$P14,$R14,$T14,$V14,$X14,$Z14,$AB14,$AD14,$AF14,$AH14,$AJ14,AL14,AN14,AP14,AR14,AT14,AV14,AX14,AZ14,BB14,BD14,BF14,BH14,BJ14),2)+$C14/2&gt;L14)),($F$5/$C$4),0))))</f>
        <v>1.3186813186813187</v>
      </c>
      <c r="N14" s="309">
        <f t="shared" ref="N14:N101" ca="1" si="6">IF($N$8="Habilitado",IF($B14="","",ROUND(VLOOKUP($B14,OFERENTE_6,5,FALSE),2)),"")</f>
        <v>45850</v>
      </c>
      <c r="O14" s="308">
        <f ca="1">IF($B14="","",IF(N14="","",IF($L$4="Media aritmética",(N14&lt;=$C14)*($F$5/$C$4)+(N14&gt;$C14)*0,IF(AND(ROUND(AVERAGE($D14,$F14,$H14,$J14,$L14,$N14,$P14,$R14,$T14,$V14,$X14,$Z14,$AB14,$AD14,$AF14,$AH14,$AJ14,AL14,AN14,AP14,AR14,AT14,AV14,AX14,AZ14,BB14,BD14,BF14,BH14,BJ14),2)-$C14/2&lt;=N14,(ROUND(AVERAGE($D14,$F14,$H14,$J14,$L14,$N14,$P14,$R14,$T14,$V14,$X14,$Z14,$AB14,$AD14,$AF14,$AH14,$AJ14,AL14,AN14,AP14,AR14,AT14,AV14,AX14,AZ14,BB14,BD14,BF14,BH14,BJ14),2)+$C14/2&gt;N14)),($F$5/$C$4),0))))</f>
        <v>1.3186813186813187</v>
      </c>
      <c r="P14" s="309">
        <f t="shared" ref="P14:P101" ca="1" si="7">IF($P$8="Habilitado",IF($B14="","",ROUND(VLOOKUP($B14,OFERENTE_7,5,FALSE),2)),"")</f>
        <v>42441</v>
      </c>
      <c r="Q14" s="308">
        <f ca="1">IF($B14="","",IF(P14="","",IF($L$4="Media aritmética",(P14&lt;=$C14)*($F$5/$C$4)+(P14&gt;$C14)*0,IF(AND(ROUND(AVERAGE($D14,$F14,$H14,$J14,$L14,$N14,$P14,$R14,$T14,$V14,$X14,$Z14,$AB14,$AD14,$AF14,$AH14,$AJ14,AL14,AN14,AP14,AR14,AT14,AV14,AX14,AZ14,BB14,BD14,BF14,BH14,BJ14),2)-$C14/2&lt;=P14,(ROUND(AVERAGE($D14,$F14,$H14,$J14,$L14,$N14,$P14,$R14,$T14,$V14,$X14,$Z14,$AB14,$AD14,$AF14,$AH14,$AJ14,AL14,AN14,AP14,AR14,AT14,AV14,AX14,AZ14,BB14,BD14,BF14,BH14,BJ14),2)+$C14/2&gt;P14)),($F$5/$C$4),0))))</f>
        <v>1.3186813186813187</v>
      </c>
      <c r="R14" s="309">
        <f t="shared" ref="R14:R101" ca="1" si="8">IF($R$8="Habilitado",IF($B14="","",ROUND(VLOOKUP($B14,OFERENTE_8,5,FALSE),2)),"")</f>
        <v>21452</v>
      </c>
      <c r="S14" s="308">
        <f ca="1">IF($B14="","",IF(R14="","",IF($L$4="Media aritmética",(R14&lt;=$C14)*($F$5/$C$4)+(R14&gt;$C14)*0,IF(AND(ROUND(AVERAGE($D14,$F14,$H14,$J14,$L14,$N14,$P14,$R14,$T14,$V14,$X14,$Z14,$AB14,$AD14,$AF14,$AH14,$AJ14,AL14,AN14,AP14,AR14,AT14,AV14,AX14,AZ14,BB14,BD14,BF14,BH14,BJ14),2)-$C14/2&lt;=R14,(ROUND(AVERAGE($D14,$F14,$H14,$J14,$L14,$N14,$P14,$R14,$T14,$V14,$X14,$Z14,$AB14,$AD14,$AF14,$AH14,$AJ14,AL14,AN14,AP14,AR14,AT14,AV14,AX14,AZ14,BB14,BD14,BF14,BH14,BJ14),2)+$C14/2&gt;R14)),($F$5/$C$4),0))))</f>
        <v>1.3186813186813187</v>
      </c>
      <c r="T14" s="309" t="str">
        <f t="shared" ref="T14:T101" ca="1" si="9">IF($T$8="Habilitado",IF($B14="","",ROUND(VLOOKUP($B14,OFERENTE_9,5,FALSE),2)),"")</f>
        <v/>
      </c>
      <c r="U14" s="308" t="str">
        <f ca="1">IF($B14="","",IF(T14="","",IF($L$4="Media aritmética",(T14&lt;=$C14)*($F$5/$C$4)+(T14&gt;$C14)*0,IF(AND(ROUND(AVERAGE($D14,$F14,$H14,$J14,$L14,$N14,$P14,$R14,$T14,$V14,$X14,$Z14,$AB14,$AD14,$AF14,$AH14,$AJ14,AL14,AN14,AP14,AR14,AT14,AV14,AX14,AZ14,BB14,BD14,BF14,BH14,BJ14),2)-$C14/2&lt;=T14,(ROUND(AVERAGE($D14,$F14,$H14,$J14,$L14,$N14,$P14,$R14,$T14,$V14,$X14,$Z14,$AB14,$AD14,$AF14,$AH14,$AJ14,AL14,AN14,AP14,AR14,AT14,AV14,AX14,AZ14,BB14,BD14,BF14,BH14,BJ14),2)+$C14/2&gt;T14)),($F$5/$C$4),0))))</f>
        <v/>
      </c>
      <c r="V14" s="309" t="str">
        <f t="shared" ref="V14:V101" ca="1" si="10">IF($V$8="Habilitado",IF($B14="","",ROUND(VLOOKUP($B14,OFERENTE_10,5,FALSE),2)),"")</f>
        <v/>
      </c>
      <c r="W14" s="308" t="str">
        <f ca="1">IF($B14="","",IF(V14="","",IF($L$4="Media aritmética",(V14&lt;=$C14)*($F$5/$C$4)+(V14&gt;$C14)*0,IF(AND(ROUND(AVERAGE($D14,$F14,$H14,$J14,$L14,$N14,$P14,$R14,$T14,$V14,$X14,$Z14,$AB14,$AD14,$AF14,$AH14,$AJ14,AL14,AN14,AP14,AR14,AT14,AV14,AX14,AZ14,BB14,BD14,BF14,BH14,BJ14),2)-$C14/2&lt;=V14,(ROUND(AVERAGE($D14,$F14,$H14,$J14,$L14,$N14,$P14,$R14,$T14,$V14,$X14,$Z14,$AB14,$AD14,$AF14,$AH14,$AJ14,AL14,AN14,AP14,AR14,AT14,AV14,AX14,AZ14,BB14,BD14,BF14,BH14,BJ14),2)+$C14/2&gt;V14)),($F$5/$C$4),0))))</f>
        <v/>
      </c>
      <c r="X14" s="309">
        <f t="shared" ref="X14:X101" ca="1" si="11">IF($X$8="Habilitado",IF($B14="","",ROUND(VLOOKUP($B14,OFERENTE_11,5,FALSE),2)),"")</f>
        <v>47560</v>
      </c>
      <c r="Y14" s="308">
        <f ca="1">IF($B14="","",IF(X14="","",IF($L$4="Media aritmética",(X14&lt;=$C14)*($F$5/$C$4)+(X14&gt;$C14)*0,IF(AND(ROUND(AVERAGE($D14,$F14,$H14,$J14,$L14,$N14,$P14,$R14,$T14,$V14,$X14,$Z14,$AB14,$AD14,$AF14,$AH14,$AJ14,AL14,AN14,AP14,AR14,AT14,AV14,AX14,AZ14,BB14,BD14,BF14,BH14,BJ14),2)-$C14/2&lt;=X14,(ROUND(AVERAGE($D14,$F14,$H14,$J14,$L14,$N14,$P14,$R14,$T14,$V14,$X14,$Z14,$AB14,$AD14,$AF14,$AH14,$AJ14,AL14,AN14,AP14,AR14,AT14,AV14,AX14,AZ14,BB14,BD14,BF14,BH14,BJ14),2)+$C14/2&gt;X14)),($F$5/$C$4),0))))</f>
        <v>1.3186813186813187</v>
      </c>
      <c r="Z14" s="309" t="str">
        <f t="shared" ref="Z14:Z101" ca="1" si="12">IF($Z$8="Habilitado",IF($B14="","",ROUND(VLOOKUP($B14,OFERENTE_12,5,FALSE),2)),"")</f>
        <v/>
      </c>
      <c r="AA14" s="308" t="str">
        <f ca="1">IF($B14="","",IF(Z14="","",IF($L$4="Media aritmética",(Z14&lt;=$C14)*($F$5/$C$4)+(Z14&gt;$C14)*0,IF(AND(ROUND(AVERAGE($D14,$F14,$H14,$J14,$L14,$N14,$P14,$R14,$T14,$V14,$X14,$Z14,$AB14,$AD14,$AF14,$AH14,$AJ14,AL14,AN14,AP14,AR14,AT14,AV14,AX14,AZ14,BB14,BD14,BF14,BH14,BJ14),2)-$C14/2&lt;=Z14,(ROUND(AVERAGE($D14,$F14,$H14,$J14,$L14,$N14,$P14,$R14,$T14,$V14,$X14,$Z14,$AB14,$AD14,$AF14,$AH14,$AJ14,AL14,AN14,AP14,AR14,AT14,AV14,AX14,AZ14,BB14,BD14,BF14,BH14,BJ14),2)+$C14/2&gt;Z14)),($F$5/$C$4),0))))</f>
        <v/>
      </c>
      <c r="AB14" s="309">
        <f t="shared" ref="AB14:AB101" ca="1" si="13">IF($AB$8="Habilitado",IF($B14="","",ROUND(VLOOKUP($B14,OFERENTE_13,5,FALSE),2)),"")</f>
        <v>40000</v>
      </c>
      <c r="AC14" s="308">
        <f ca="1">IF($B14="","",IF(AB14="","",IF($L$4="Media aritmética",(AB14&lt;=$C14)*($F$5/$C$4)+(AB14&gt;$C14)*0,IF(AND(ROUND(AVERAGE($D14,$F14,$H14,$J14,$L14,$N14,$P14,$R14,$T14,$V14,$X14,$Z14,$AB14,$AD14,$AF14,$AH14,$AJ14,AL14,AN14,AP14,AR14,AT14,AV14,AX14,AZ14,BB14,BD14,BF14,BH14,BJ14),2)-$C14/2&lt;=AB14,(ROUND(AVERAGE($D14,$F14,$H14,$J14,$L14,$N14,$P14,$R14,$T14,$V14,$X14,$Z14,$AB14,$AD14,$AF14,$AH14,$AJ14,AL14,AN14,AP14,AR14,AT14,AV14,AX14,AZ14,BB14,BD14,BF14,BH14,BJ14),2)+$C14/2&gt;AB14)),($F$5/$C$4),0))))</f>
        <v>1.3186813186813187</v>
      </c>
      <c r="AD14" s="309">
        <f t="shared" ref="AD14:AD101" ca="1" si="14">IF($AD$8="Habilitado",IF($B14="","",ROUND(VLOOKUP($B14,OFERENTE_14,5,FALSE),2)),"")</f>
        <v>75432</v>
      </c>
      <c r="AE14" s="308">
        <f ca="1">IF($B14="","",IF(AD14="","",IF($L$4="Media aritmética",(AD14&lt;=$C14)*($F$5/$C$4)+(AD14&gt;$C14)*0,IF(AND(ROUND(AVERAGE($D14,$F14,$H14,$J14,$L14,$N14,$P14,$R14,$T14,$V14,$X14,$Z14,$AB14,$AD14,$AF14,$AH14,$AJ14,AL14,AN14,AP14,AR14,AT14,AV14,AX14,AZ14,BB14,BD14,BF14,BH14,BJ14),2)-$C14/2&lt;=AD14,(ROUND(AVERAGE($D14,$F14,$H14,$J14,$L14,$N14,$P14,$R14,$T14,$V14,$X14,$Z14,$AB14,$AD14,$AF14,$AH14,$AJ14,AL14,AN14,AP14,AR14,AT14,AV14,AX14,AZ14,BB14,BD14,BF14,BH14,BJ14),2)+$C14/2&gt;AD14)),($F$5/$C$4),0))))</f>
        <v>1.3186813186813187</v>
      </c>
      <c r="AF14" s="309">
        <f t="shared" ref="AF14:AF101" ca="1" si="15">IF($AF$8="Habilitado",IF($B14="","",ROUND(VLOOKUP($B14,OFERENTE_15,5,FALSE),2)),"")</f>
        <v>88000</v>
      </c>
      <c r="AG14" s="308">
        <f ca="1">IF($B14="","",IF(AF14="","",IF($L$4="Media aritmética",(AF14&lt;=$C14)*($F$5/$C$4)+(AF14&gt;$C14)*0,IF(AND(ROUND(AVERAGE($D14,$F14,$H14,$J14,$L14,$N14,$P14,$R14,$T14,$V14,$X14,$Z14,$AB14,$AD14,$AF14,$AH14,$AJ14,AL14,AN14,AP14,AR14,AT14,AV14,AX14,AZ14,BB14,BD14,BF14,BH14,BJ14),2)-$C14/2&lt;=AF14,(ROUND(AVERAGE($D14,$F14,$H14,$J14,$L14,$N14,$P14,$R14,$T14,$V14,$X14,$Z14,$AB14,$AD14,$AF14,$AH14,$AJ14,AL14,AN14,AP14,AR14,AT14,AV14,AX14,AZ14,BB14,BD14,BF14,BH14,BJ14),2)+$C14/2&gt;AF14)),($F$5/$C$4),0))))</f>
        <v>1.3186813186813187</v>
      </c>
      <c r="AH14" s="309">
        <f t="shared" ref="AH14:AH101" ca="1" si="16">IF($AH$8="Habilitado",IF($B14="","",ROUND(VLOOKUP($B14,OFERENTE_16,5,FALSE),2)),"")</f>
        <v>51000</v>
      </c>
      <c r="AI14" s="308">
        <f ca="1">IF($B14="","",IF(AH14="","",IF($L$4="Media aritmética",(AH14&lt;=$C14)*($F$5/$C$4)+(AH14&gt;$C14)*0,IF(AND(ROUND(AVERAGE($D14,$F14,$H14,$J14,$L14,$N14,$P14,$R14,$T14,$V14,$X14,$Z14,$AB14,$AD14,$AF14,$AH14,$AJ14,AL14,AN14,AP14,AR14,AT14,AV14,AX14,AZ14,BB14,BD14,BF14,BH14,BJ14),2)-$C14/2&lt;=AH14,(ROUND(AVERAGE($D14,$F14,$H14,$J14,$L14,$N14,$P14,$R14,$T14,$V14,$X14,$Z14,$AB14,$AD14,$AF14,$AH14,$AJ14,AL14,AN14,AP14,AR14,AT14,AV14,AX14,AZ14,BB14,BD14,BF14,BH14,BJ14),2)+$C14/2&gt;AH14)),($F$5/$C$4),0))))</f>
        <v>1.3186813186813187</v>
      </c>
      <c r="AJ14" s="309">
        <f t="shared" ref="AJ14:AJ101" ca="1" si="17">IF($AJ$8="Habilitado",IF($B14="","",ROUND(VLOOKUP($B14,OFERENTE_17,5,FALSE),2)),"")</f>
        <v>85201.279999999999</v>
      </c>
      <c r="AK14" s="308">
        <f ca="1">IF($B14="","",IF(AJ14="","",IF($L$4="Media aritmética",(AJ14&lt;=$C14)*($F$5/$C$4)+(AJ14&gt;$C14)*0,IF(AND(ROUND(AVERAGE($D14,$F14,$H14,$J14,$L14,$N14,$P14,$R14,$T14,$V14,$X14,$Z14,$AB14,$AD14,$AF14,$AH14,$AJ14,AL14,AN14,AP14,AR14,AT14,AV14,AX14,AZ14,BB14,BD14,BF14,BH14,BJ14),2)-$C14/2&lt;=AJ14,(ROUND(AVERAGE($D14,$F14,$H14,$J14,$L14,$N14,$P14,$R14,$T14,$V14,$X14,$Z14,$AB14,$AD14,$AF14,$AH14,$AJ14,AL14,AN14,AP14,AR14,AT14,AV14,AX14,AZ14,BB14,BD14,BF14,BH14,BJ14),2)+$C14/2&gt;AJ14)),($F$5/$C$4),0))))</f>
        <v>1.3186813186813187</v>
      </c>
      <c r="AL14" s="309">
        <f t="shared" ref="AL14:AL101" ca="1" si="18">IF($AL$8="Habilitado",IF($B14="","",ROUND(VLOOKUP($B14,OFERENTE_18,5,FALSE),2)),"")</f>
        <v>65730</v>
      </c>
      <c r="AM14" s="308">
        <f ca="1">IF($B14="","",IF(AL14="","",IF($L$4="Media aritmética",(AL14&lt;=$C14)*($F$5/$C$4)+(AL14&gt;$C14)*0,IF(AND(ROUND(AVERAGE($D14,$F14,$H14,$J14,$L14,$N14,$P14,$R14,$T14,$V14,$X14,$Z14,$AB14,$AD14,$AF14,$AH14,$AJ14,AL14,AN14,AP14,AR14,AT14,AV14,AX14,AZ14,BB14,BD14,BF14,BH14,BJ14),2)-$C14/2&lt;=AL14,(ROUND(AVERAGE($D14,$F14,$H14,$J14,$L14,$N14,$P14,$R14,$T14,$V14,$X14,$Z14,$AB14,$AD14,$AF14,$AH14,$AJ14,AL14,AN14,AP14,AR14,AT14,AV14,AX14,AZ14,BB14,BD14,BF14,BH14,BJ14),2)+$C14/2&gt;AL14)),($F$5/$C$4),0))))</f>
        <v>1.3186813186813187</v>
      </c>
      <c r="AN14" s="309" t="str">
        <f t="shared" ref="AN14:AN101" ca="1" si="19">IF($AN$8="Habilitado",IF($B14="","",ROUND(VLOOKUP($B14,OFERENTE_19,5,FALSE),2)),"")</f>
        <v/>
      </c>
      <c r="AO14" s="308" t="str">
        <f ca="1">IF($B14="","",IF(AN14="","",IF($L$4="Media aritmética",(AN14&lt;=$C14)*($F$5/$C$4)+(AN14&gt;$C14)*0,IF(AND(ROUND(AVERAGE($D14,$F14,$H14,$J14,$L14,$N14,$P14,$R14,$T14,$V14,$X14,$Z14,$AB14,$AD14,$AF14,$AH14,$AJ14,AL14,AN14,AP14,AR14,AT14,AV14,AX14,AZ14,BB14,BD14,BF14,BH14,BJ14),2)-$C14/2&lt;=AN14,(ROUND(AVERAGE($D14,$F14,$H14,$J14,$L14,$N14,$P14,$R14,$T14,$V14,$X14,$Z14,$AB14,$AD14,$AF14,$AH14,$AJ14,AL14,AN14,AP14,AR14,AT14,AV14,AX14,AZ14,BB14,BD14,BF14,BH14,BJ14),2)+$C14/2&gt;AN14)),($F$5/$C$4),0))))</f>
        <v/>
      </c>
      <c r="AP14" s="309">
        <f t="shared" ref="AP14:AP101" ca="1" si="20">IF($AP$8="Habilitado",IF($B14="","",ROUND(VLOOKUP($B14,OFERENTE_20,5,FALSE),2)),"")</f>
        <v>55250</v>
      </c>
      <c r="AQ14" s="308">
        <f ca="1">IF($B14="","",IF(AP14="","",IF($L$4="Media aritmética",(AP14&lt;=$C14)*($F$5/$C$4)+(AP14&gt;$C14)*0,IF(AND(ROUND(AVERAGE($D14,$F14,$H14,$J14,$L14,$N14,$P14,$R14,$T14,$V14,$X14,$Z14,$AB14,$AD14,$AF14,$AH14,$AJ14,AL14,AN14,AP14,AR14,AT14,AV14,AX14,AZ14,BB14,BD14,BF14,BH14,BJ14),2)-$C14/2&lt;=AP14,(ROUND(AVERAGE($D14,$F14,$H14,$J14,$L14,$N14,$P14,$R14,$T14,$V14,$X14,$Z14,$AB14,$AD14,$AF14,$AH14,$AJ14,AL14,AN14,AP14,AR14,AT14,AV14,AX14,AZ14,BB14,BD14,BF14,BH14,BJ14),2)+$C14/2&gt;AP14)),($F$5/$C$4),0))))</f>
        <v>1.3186813186813187</v>
      </c>
      <c r="AR14" s="309" t="str">
        <f t="shared" ref="AR14:AR101" ca="1" si="21">IF($AR$8="Habilitado",IF($B14="","",ROUND(VLOOKUP($B14,OFERENTE_21,5,FALSE),2)),"")</f>
        <v/>
      </c>
      <c r="AS14" s="308" t="str">
        <f ca="1">IF($B14="","",IF(AR14="","",IF($L$4="Media aritmética",(AR14&lt;=$C14)*($F$5/$C$4)+(AR14&gt;$C14)*0,IF(AND(ROUND(AVERAGE($D14,$F14,$H14,$J14,$L14,$N14,$P14,$R14,$T14,$V14,$X14,$Z14,$AB14,$AD14,$AF14,$AH14,$AJ14,AL14,AN14,AP14,AR14,AT14,AV14,AX14,AZ14,BB14,BD14,BF14,BH14,BJ14),2)-$C14/2&lt;=AR14,(ROUND(AVERAGE($D14,$F14,$H14,$J14,$L14,$N14,$P14,$R14,$T14,$V14,$X14,$Z14,$AB14,$AD14,$AF14,$AH14,$AJ14,AL14,AN14,AP14,AR14,AT14,AV14,AX14,AZ14,BB14,BD14,BF14,BH14,BJ14),2)+$C14/2&gt;AR14)),($F$5/$C$4),0))))</f>
        <v/>
      </c>
      <c r="AT14" s="309" t="str">
        <f t="shared" ref="AT14:AT101" ca="1" si="22">IF($AT$8="Habilitado",IF($B14="","",ROUND(VLOOKUP($B14,OFERENTE_22,5,FALSE),2)),"")</f>
        <v/>
      </c>
      <c r="AU14" s="308" t="str">
        <f ca="1">IF($B14="","",IF(AT14="","",IF($L$4="Media aritmética",(AT14&lt;=$C14)*($F$5/$C$4)+(AT14&gt;$C14)*0,IF(AND(ROUND(AVERAGE($D14,$F14,$H14,$J14,$L14,$N14,$P14,$R14,$T14,$V14,$X14,$Z14,$AB14,$AD14,$AF14,$AH14,$AJ14,AL14,AN14,AP14,AR14,AT14,AV14,AX14,AZ14,BB14,BD14,BF14,BH14,BJ14),2)-$C14/2&lt;=AT14,(ROUND(AVERAGE($D14,$F14,$H14,$J14,$L14,$N14,$P14,$R14,$T14,$V14,$X14,$Z14,$AB14,$AD14,$AF14,$AH14,$AJ14,AL14,AN14,AP14,AR14,AT14,AV14,AX14,AZ14,BB14,BD14,BF14,BH14,BJ14),2)+$C14/2&gt;AT14)),($F$5/$C$4),0))))</f>
        <v/>
      </c>
      <c r="AV14" s="309" t="str">
        <f t="shared" ref="AV14:AV101" ca="1" si="23">IF($AV$8="Habilitado",IF($B14="","",ROUND(VLOOKUP($B14,OFERENTE_23,5,FALSE),2)),"")</f>
        <v/>
      </c>
      <c r="AW14" s="308" t="str">
        <f ca="1">IF($B14="","",IF(AV14="","",IF($L$4="Media aritmética",(AV14&lt;=$C14)*($F$5/$C$4)+(AV14&gt;$C14)*0,IF(AND(ROUND(AVERAGE($D14,$F14,$H14,$J14,$L14,$N14,$P14,$R14,$T14,$V14,$X14,$Z14,$AB14,$AD14,$AF14,$AH14,$AJ14,AL14,AN14,AP14,AR14,AT14,AV14,AX14,AZ14,BB14,BD14,BF14,BH14,BJ14),2)-$C14/2&lt;=AV14,(ROUND(AVERAGE($D14,$F14,$H14,$J14,$L14,$N14,$P14,$R14,$T14,$V14,$X14,$Z14,$AB14,$AD14,$AF14,$AH14,$AJ14,AL14,AN14,AP14,AR14,AT14,AV14,AX14,AZ14,BB14,BD14,BF14,BH14,BJ14),2)+$C14/2&gt;AV14)),($F$5/$C$4),0))))</f>
        <v/>
      </c>
      <c r="AX14" s="309" t="str">
        <f t="shared" ref="AX14:AX101" ca="1" si="24">IF($AX$8="Habilitado",IF($B14="","",ROUND(VLOOKUP($B14,OFERENTE_24,5,FALSE),2)),"")</f>
        <v/>
      </c>
      <c r="AY14" s="308" t="str">
        <f ca="1">IF($B14="","",IF(AX14="","",IF($L$4="Media aritmética",(AX14&lt;=$C14)*($F$5/$C$4)+(AX14&gt;$C14)*0,IF(AND(ROUND(AVERAGE($D14,$F14,$H14,$J14,$L14,$N14,$P14,$R14,$T14,$V14,$X14,$Z14,$AB14,$AD14,$AF14,$AH14,$AJ14,AL14,AN14,AP14,AR14,AT14,AV14,AX14,AZ14,BB14,BD14,BF14,BH14,BJ14),2)-$C14/2&lt;=AX14,(ROUND(AVERAGE($D14,$F14,$H14,$J14,$L14,$N14,$P14,$R14,$T14,$V14,$X14,$Z14,$AB14,$AD14,$AF14,$AH14,$AJ14,AL14,AN14,AP14,AR14,AT14,AV14,AX14,AZ14,BB14,BD14,BF14,BH14,BJ14),2)+$C14/2&gt;AX14)),($F$5/$C$4),0))))</f>
        <v/>
      </c>
      <c r="AZ14" s="309" t="str">
        <f t="shared" ref="AZ14:AZ45" ca="1" si="25">IF($AZ$8="Habilitado",IF($B14="","",ROUND(VLOOKUP($B14,OFERENTE_25,5,FALSE),2)),"")</f>
        <v/>
      </c>
      <c r="BA14" s="308" t="str">
        <f ca="1">IF($B14="","",IF(AZ14="","",IF($L$4="Media aritmética",(AZ14&lt;=$C14)*($F$5/$C$4)+(AZ14&gt;$C14)*0,IF(AND(ROUND(AVERAGE($D14,$F14,$H14,$J14,$L14,$N14,$P14,$R14,$T14,$V14,$X14,$Z14,$AB14,$AD14,$AF14,$AH14,$AJ14,AL14,AN14,AP14,AR14,AT14,AV14,AX14,AZ14,BB14,BD14,BF14,BH14,BJ14),2)-$C14/2&lt;=AZ14,(ROUND(AVERAGE($D14,$F14,$H14,$J14,$L14,$N14,$P14,$R14,$T14,$V14,$X14,$Z14,$AB14,$AD14,$AF14,$AH14,$AJ14,AL14,AN14,AP14,AR14,AT14,AV14,AX14,AZ14,BB14,BD14,BF14,BH14,BJ14),2)+$C14/2&gt;AZ14)),($F$5/$C$4),0))))</f>
        <v/>
      </c>
      <c r="BB14" s="309">
        <f t="shared" ref="BB14:BB45" ca="1" si="26">IF($BB$8="Habilitado",IF($B14="","",ROUND(VLOOKUP($B14,OFERENTE_26,5,FALSE),2)),"")</f>
        <v>53175</v>
      </c>
      <c r="BC14" s="308">
        <f ca="1">IF($B14="","",IF(BB14="","",IF($L$4="Media aritmética",(BB14&lt;=$C14)*($F$5/$C$4)+(BB14&gt;$C14)*0,IF(AND(ROUND(AVERAGE($D14,$F14,$H14,$J14,$L14,$N14,$P14,$R14,$T14,$V14,$X14,$Z14,$AB14,$AD14,$AF14,$AH14,$AJ14,AJ14,AL14,AN14,AP14,AR14,AT14,AV14,AX14,AZ14,BB14,BD14,BF14,BH14),2)-$C14/2&lt;=BB14,(ROUND(AVERAGE($D14,$F14,$H14,$J14,$L14,$N14,$P14,$R14,$T14,$V14,$X14,$Z14,$AB14,$AD14,$AF14,$AH14,$AJ14,AJ14,AL14,AN14,AP14,AR14,AT14,AV14,AX14,AZ14,BB14,BD14,BF14,BH14),2)+$C14/2&gt;BB14)),($F$5/$C$4),0))))</f>
        <v>1.3186813186813187</v>
      </c>
      <c r="BD14" s="309" t="str">
        <f t="shared" ref="BD14:BD45" ca="1" si="27">IF($BD$8="Habilitado",IF($B14="","",ROUND(VLOOKUP($B14,OFERENTE_27,5,FALSE),2)),"")</f>
        <v/>
      </c>
      <c r="BE14" s="308" t="str">
        <f ca="1">IF($B14="","",IF(BD14="","",IF($L$4="Media aritmética",(BD14&lt;=$C14)*($F$5/$C$4)+(BD14&gt;$C14)*0,IF(AND(ROUND(AVERAGE($D14,$F14,$H14,$J14,$L14,$N14,$P14,$R14,$T14,$V14,$X14,$Z14,$AB14,$AD14,$AF14,$AH14,$AJ14,AL14,AN14,AP14,AR14,AT14,AV14,AX14,AZ14,BB14,BD14,BF14,BH14,BJ14),2)-$C14/2&lt;=BD14,(ROUND(AVERAGE($D14,$F14,$H14,$J14,$L14,$N14,$P14,$R14,$T14,$V14,$X14,$Z14,$AB14,$AD14,$AF14,$AH14,$AJ14,AL14,AN14,AP14,AR14,AT14,AV14,AX14,AZ14,BB14,BD14,BF14,BH14,BJ14),2)+$C14/2&gt;BD14)),($F$5/$C$4),0))))</f>
        <v/>
      </c>
      <c r="BF14" s="80" t="str">
        <f ca="1">IF($BF$8="Habilitado",IF($B14="","",ROUND(VLOOKUP($B14,UNITARIO_28,5,FALSE),2)),"")</f>
        <v/>
      </c>
      <c r="BG14" s="83" t="str">
        <f ca="1">IF($B14="","",IF(BF14="","",IF($L$4="Media aritmética",(BF14&lt;=$C14)*($F$5/$C$4)+(BF14&gt;$C14)*0,IF(AND(ROUND(AVERAGE($D14,$F14,$H14,$J14,$L14,$N14,$P14,$R14,$T14,$V14,$X14,$Z14,$AB14,$AD14,$AF14,$AH14,$AJ14,AL14,AN14,AP14,AR14,AT14,AV14,AX14,AZ14,BB14,BD14,BF14,BH14,BJ14),2)-$C14/2&lt;=BF14,(ROUND(AVERAGE($D14,$F14,$H14,$J14,$L14,$N14,$P14,$R14,$T14,$V14,$X14,$Z14,$AB14,$AD14,$AF14,$AH14,$AJ14,AL14,AN14,AP14,AR14,AT14,AV14,AX14,AZ14,BB14,BD14,BF14,BH14,BJ14),2)+$C14/2&gt;BF14)),($F$5/$C$4),0))))</f>
        <v/>
      </c>
      <c r="BH14" s="80" t="str">
        <f t="shared" ref="BH14:BH22" ca="1" si="28">IF($BH$8="Habilitado",IF($B14="","",ROUND(VLOOKUP($B14,UNITARIO_29,5,FALSE),2)),"")</f>
        <v/>
      </c>
      <c r="BI14" s="83" t="str">
        <f ca="1">IF($B14="","",IF(BH14="","",IF($L$4="Media aritmética",(BH14&lt;=$C14)*($F$5/$C$4)+(BH14&gt;$C14)*0,IF(AND(ROUND(AVERAGE($D14,$F14,$H14,$J14,$L14,$N14,$P14,$R14,$T14,$V14,$X14,$Z14,$AB14,$AD14,$AF14,$AH14,$AJ14,AL14,AN14,AP14,AR14,AT14,AV14,AX14,AZ14,BB14,BD14,BF14,BH14,BJ14),2)-$C14/2&lt;=BH14,(ROUND(AVERAGE($D14,$F14,$H14,$J14,$L14,$N14,$P14,$R14,$T14,$V14,$X14,$Z14,$AB14,$AD14,$AF14,$AH14,$AJ14,AL14,AN14,AP14,AR14,AT14,AV14,AX14,AZ14,BB14,BD14,BF14,BH14,BJ14),2)+$C14/2&gt;BH14)),($F$5/$C$4),0))))</f>
        <v/>
      </c>
      <c r="BJ14" s="80" t="str">
        <f t="shared" ref="BJ14:BJ22" ca="1" si="29">IF($BJ$8="Habilitado",IF($B14="","",ROUND(VLOOKUP($B14,UNITARIO_30,5,FALSE),2)),"")</f>
        <v/>
      </c>
      <c r="BK14" s="83" t="str">
        <f ca="1">IF($B14="","",IF(BJ14="","",IF($L$4="Media aritmética",(BJ14&lt;=$C14)*($F$5/$C$4)+(BJ14&gt;$C14)*0,IF(AND(ROUND(AVERAGE($D14,$F14,$H14,$J14,$L14,$N14,$P14,$R14,$T14,$V14,$X14,$Z14,$AB14,$AD14,$AF14,$AH14,$AJ14,AL14,AN14,AP14,AR14,AT14,AV14,AX14,AZ14,BB14,BD14,BF14,BH14,BJ14),2)-$C14/2&lt;=BJ14,(ROUND(AVERAGE($D14,$F14,$H14,$J14,$L14,$N14,$P14,$R14,$T14,$V14,$X14,$Z14,$AB14,$AD14,$AF14,$AH14,$AJ14,AL14,AN14,AP14,AR14,AT14,AV14,AX14,AZ14,BB14,BD14,BF14,BH14,BJ14),2)+$C14/2&gt;BJ14)),($F$5/$C$4),0))))</f>
        <v/>
      </c>
    </row>
    <row r="15" spans="1:63" s="71" customFormat="1" ht="21" customHeight="1">
      <c r="A15" s="245">
        <v>2</v>
      </c>
      <c r="B15" s="311" t="s">
        <v>786</v>
      </c>
      <c r="C15" s="501">
        <f t="shared" ref="C15:C78" ca="1" si="30">IF(B15="","",IF($L$4="Media aritmética",ROUND(AVERAGE(D15,F15,H15,J15,L15,N15,P15,R15,T15,V15,X15,Z15,AB15,AF15,AH15,AD15,AJ15,AL15,AN15,AP15,AR15,AT15,AV15,AX15,AZ15,BB15,BD15),2),ROUND(_xlfn.STDEV.P(D15,F15,H15,J15,L15,N15,P15,R15,T15,V15,X15,Z15,AB15,AF15,AH15,AD15,AJ15,AL15,AN15,AP15,AR15,AT15,AV15,AX15,AZ15,BB15,BD15),2)))</f>
        <v>965974.16</v>
      </c>
      <c r="D15" s="503">
        <f t="shared" ca="1" si="0"/>
        <v>52600</v>
      </c>
      <c r="E15" s="308">
        <f t="shared" ref="E15:E126" ca="1" si="31">IF($B15="","",IF(D15="","",IF($L$4="Media aritmética",(D15&lt;=$C15)*($F$5/$C$4)+(D15&gt;$C15)*0,IF(AND(ROUND(AVERAGE($D15,$F15,$H15,$J15,$L15,$N15,$P15,$R15,$T15,$V15,$X15,$Z15,$AB15,$AD15,$AF15,$AH15,$AJ15,AL15,AN15,AP15,AR15,AT15,AV15,AX15,AZ15,BB15,BD15,BF15,BH15,BJ15),2)-$C15/2&lt;=D15,(ROUND(AVERAGE($D15,$F15,$H15,$J15,$L15,$N15,$P15,$R15,$T15,$V15,$X15,$Z15,$AB15,$AD15,$AF15,$AH15,$AJ15,AL15,AN15,AP15,AR15,AT15,AV15,AX15,AZ15,BB15,BD15,BF15,BH15,BJ15),2)+$C15/2&gt;D15)),($F$5/$C$4),0))))</f>
        <v>1.3186813186813187</v>
      </c>
      <c r="F15" s="309">
        <f t="shared" ca="1" si="2"/>
        <v>80000</v>
      </c>
      <c r="G15" s="308">
        <f t="shared" ref="G15:G126" ca="1" si="32">IF($B15="","",IF(F15="","",IF($L$4="Media aritmética",(F15&lt;=$C15)*($F$5/$C$4)+(F15&gt;$C15)*0,IF(AND(ROUND(AVERAGE($D15,$F15,$H15,$J15,$L15,$N15,$P15,$R15,$T15,$V15,$X15,$Z15,$AB15,$AD15,$AF15,$AH15,$AJ15,AL15,AN15,AP15,AR15,AT15,AV15,AX15,AZ15,BB15,BD15,BF15,BH15,BJ15),2)-$C15/2&lt;=F15,(ROUND(AVERAGE($D15,$F15,$H15,$J15,$L15,$N15,$P15,$R15,$T15,$V15,$X15,$Z15,$AB15,$AD15,$AF15,$AH15,$AJ15,AL15,AN15,AP15,AR15,AT15,AV15,AX15,AZ15,BB15,BD15,BF15,BH15,BJ15),2)+$C15/2&gt;F15)),($F$5/$C$4),0))))</f>
        <v>1.3186813186813187</v>
      </c>
      <c r="H15" s="309">
        <f t="shared" ca="1" si="3"/>
        <v>70000</v>
      </c>
      <c r="I15" s="308">
        <f t="shared" ref="I15:I126" ca="1" si="33">IF($B15="","",IF(H15="","",IF($L$4="Media aritmética",(H15&lt;=$C15)*($F$5/$C$4)+(H15&gt;$C15)*0,IF(AND(ROUND(AVERAGE($D15,$F15,$H15,$J15,$L15,$N15,$P15,$R15,$T15,$V15,$X15,$Z15,$AB15,$AD15,$AF15,$AH15,$AJ15,AL15,AN15,AP15,AR15,AT15,AV15,AX15,AZ15,BB15,BD15,BF15,BH15,BJ15),2)-$C15/2&lt;=H15,(ROUND(AVERAGE($D15,$F15,$H15,$J15,$L15,$N15,$P15,$R15,$T15,$V15,$X15,$Z15,$AB15,$AD15,$AF15,$AH15,$AJ15,AL15,AN15,AP15,AR15,AT15,AV15,AX15,AZ15,BB15,BD15,BF15,BH15,BJ15),2)+$C15/2&gt;H15)),($F$5/$C$4),0))))</f>
        <v>1.3186813186813187</v>
      </c>
      <c r="J15" s="309">
        <f t="shared" ca="1" si="4"/>
        <v>4184950</v>
      </c>
      <c r="K15" s="308">
        <f t="shared" ref="K15:K126" ca="1" si="34">IF($B15="","",IF(J15="","",IF($L$4="Media aritmética",(J15&lt;=$C15)*($F$5/$C$4)+(J15&gt;$C15)*0,IF(AND(ROUND(AVERAGE($D15,$F15,$H15,$J15,$L15,$N15,$P15,$R15,$T15,$V15,$X15,$Z15,$AB15,$AD15,$AF15,$AH15,$AJ15,AL15,AN15,AP15,AR15,AT15,AV15,AX15,AZ15,BB15,BD15,BF15,BH15,BJ15),2)-$C15/2&lt;=J15,(ROUND(AVERAGE($D15,$F15,$H15,$J15,$L15,$N15,$P15,$R15,$T15,$V15,$X15,$Z15,$AB15,$AD15,$AF15,$AH15,$AJ15,AL15,AN15,AP15,AR15,AT15,AV15,AX15,AZ15,BB15,BD15,BF15,BH15,BJ15),2)+$C15/2&gt;J15)),($F$5/$C$4),0))))</f>
        <v>0</v>
      </c>
      <c r="L15" s="309">
        <f t="shared" ca="1" si="5"/>
        <v>57133</v>
      </c>
      <c r="M15" s="308">
        <f t="shared" ref="M15:M126" ca="1" si="35">IF($B15="","",IF(L15="","",IF($L$4="Media aritmética",(L15&lt;=$C15)*($F$5/$C$4)+(L15&gt;$C15)*0,IF(AND(ROUND(AVERAGE($D15,$F15,$H15,$J15,$L15,$N15,$P15,$R15,$T15,$V15,$X15,$Z15,$AB15,$AD15,$AF15,$AH15,$AJ15,AL15,AN15,AP15,AR15,AT15,AV15,AX15,AZ15,BB15,BD15,BF15,BH15,BJ15),2)-$C15/2&lt;=L15,(ROUND(AVERAGE($D15,$F15,$H15,$J15,$L15,$N15,$P15,$R15,$T15,$V15,$X15,$Z15,$AB15,$AD15,$AF15,$AH15,$AJ15,AL15,AN15,AP15,AR15,AT15,AV15,AX15,AZ15,BB15,BD15,BF15,BH15,BJ15),2)+$C15/2&gt;L15)),($F$5/$C$4),0))))</f>
        <v>1.3186813186813187</v>
      </c>
      <c r="N15" s="309">
        <f t="shared" ca="1" si="6"/>
        <v>52300</v>
      </c>
      <c r="O15" s="308">
        <f t="shared" ref="O15:O126" ca="1" si="36">IF($B15="","",IF(N15="","",IF($L$4="Media aritmética",(N15&lt;=$C15)*($F$5/$C$4)+(N15&gt;$C15)*0,IF(AND(ROUND(AVERAGE($D15,$F15,$H15,$J15,$L15,$N15,$P15,$R15,$T15,$V15,$X15,$Z15,$AB15,$AD15,$AF15,$AH15,$AJ15,AL15,AN15,AP15,AR15,AT15,AV15,AX15,AZ15,BB15,BD15,BF15,BH15,BJ15),2)-$C15/2&lt;=N15,(ROUND(AVERAGE($D15,$F15,$H15,$J15,$L15,$N15,$P15,$R15,$T15,$V15,$X15,$Z15,$AB15,$AD15,$AF15,$AH15,$AJ15,AL15,AN15,AP15,AR15,AT15,AV15,AX15,AZ15,BB15,BD15,BF15,BH15,BJ15),2)+$C15/2&gt;N15)),($F$5/$C$4),0))))</f>
        <v>1.3186813186813187</v>
      </c>
      <c r="P15" s="309">
        <f t="shared" ca="1" si="7"/>
        <v>106994</v>
      </c>
      <c r="Q15" s="308">
        <f t="shared" ref="Q15:Q126" ca="1" si="37">IF($B15="","",IF(P15="","",IF($L$4="Media aritmética",(P15&lt;=$C15)*($F$5/$C$4)+(P15&gt;$C15)*0,IF(AND(ROUND(AVERAGE($D15,$F15,$H15,$J15,$L15,$N15,$P15,$R15,$T15,$V15,$X15,$Z15,$AB15,$AD15,$AF15,$AH15,$AJ15,AL15,AN15,AP15,AR15,AT15,AV15,AX15,AZ15,BB15,BD15,BF15,BH15,BJ15),2)-$C15/2&lt;=P15,(ROUND(AVERAGE($D15,$F15,$H15,$J15,$L15,$N15,$P15,$R15,$T15,$V15,$X15,$Z15,$AB15,$AD15,$AF15,$AH15,$AJ15,AL15,AN15,AP15,AR15,AT15,AV15,AX15,AZ15,BB15,BD15,BF15,BH15,BJ15),2)+$C15/2&gt;P15)),($F$5/$C$4),0))))</f>
        <v>1.3186813186813187</v>
      </c>
      <c r="R15" s="309">
        <f t="shared" ca="1" si="8"/>
        <v>212500</v>
      </c>
      <c r="S15" s="308">
        <f t="shared" ref="S15:S126" ca="1" si="38">IF($B15="","",IF(R15="","",IF($L$4="Media aritmética",(R15&lt;=$C15)*($F$5/$C$4)+(R15&gt;$C15)*0,IF(AND(ROUND(AVERAGE($D15,$F15,$H15,$J15,$L15,$N15,$P15,$R15,$T15,$V15,$X15,$Z15,$AB15,$AD15,$AF15,$AH15,$AJ15,AL15,AN15,AP15,AR15,AT15,AV15,AX15,AZ15,BB15,BD15,BF15,BH15,BJ15),2)-$C15/2&lt;=R15,(ROUND(AVERAGE($D15,$F15,$H15,$J15,$L15,$N15,$P15,$R15,$T15,$V15,$X15,$Z15,$AB15,$AD15,$AF15,$AH15,$AJ15,AL15,AN15,AP15,AR15,AT15,AV15,AX15,AZ15,BB15,BD15,BF15,BH15,BJ15),2)+$C15/2&gt;R15)),($F$5/$C$4),0))))</f>
        <v>1.3186813186813187</v>
      </c>
      <c r="T15" s="309" t="str">
        <f t="shared" ca="1" si="9"/>
        <v/>
      </c>
      <c r="U15" s="308" t="str">
        <f t="shared" ref="U15:U126" ca="1" si="39">IF($B15="","",IF(T15="","",IF($L$4="Media aritmética",(T15&lt;=$C15)*($F$5/$C$4)+(T15&gt;$C15)*0,IF(AND(ROUND(AVERAGE($D15,$F15,$H15,$J15,$L15,$N15,$P15,$R15,$T15,$V15,$X15,$Z15,$AB15,$AD15,$AF15,$AH15,$AJ15,AL15,AN15,AP15,AR15,AT15,AV15,AX15,AZ15,BB15,BD15,BF15,BH15,BJ15),2)-$C15/2&lt;=T15,(ROUND(AVERAGE($D15,$F15,$H15,$J15,$L15,$N15,$P15,$R15,$T15,$V15,$X15,$Z15,$AB15,$AD15,$AF15,$AH15,$AJ15,AL15,AN15,AP15,AR15,AT15,AV15,AX15,AZ15,BB15,BD15,BF15,BH15,BJ15),2)+$C15/2&gt;T15)),($F$5/$C$4),0))))</f>
        <v/>
      </c>
      <c r="V15" s="309" t="str">
        <f t="shared" ca="1" si="10"/>
        <v/>
      </c>
      <c r="W15" s="308" t="str">
        <f t="shared" ref="W15:W126" ca="1" si="40">IF($B15="","",IF(V15="","",IF($L$4="Media aritmética",(V15&lt;=$C15)*($F$5/$C$4)+(V15&gt;$C15)*0,IF(AND(ROUND(AVERAGE($D15,$F15,$H15,$J15,$L15,$N15,$P15,$R15,$T15,$V15,$X15,$Z15,$AB15,$AD15,$AF15,$AH15,$AJ15,AL15,AN15,AP15,AR15,AT15,AV15,AX15,AZ15,BB15,BD15,BF15,BH15,BJ15),2)-$C15/2&lt;=V15,(ROUND(AVERAGE($D15,$F15,$H15,$J15,$L15,$N15,$P15,$R15,$T15,$V15,$X15,$Z15,$AB15,$AD15,$AF15,$AH15,$AJ15,AL15,AN15,AP15,AR15,AT15,AV15,AX15,AZ15,BB15,BD15,BF15,BH15,BJ15),2)+$C15/2&gt;V15)),($F$5/$C$4),0))))</f>
        <v/>
      </c>
      <c r="X15" s="309">
        <f t="shared" ca="1" si="11"/>
        <v>53200</v>
      </c>
      <c r="Y15" s="308">
        <f t="shared" ref="Y15:Y126" ca="1" si="41">IF($B15="","",IF(X15="","",IF($L$4="Media aritmética",(X15&lt;=$C15)*($F$5/$C$4)+(X15&gt;$C15)*0,IF(AND(ROUND(AVERAGE($D15,$F15,$H15,$J15,$L15,$N15,$P15,$R15,$T15,$V15,$X15,$Z15,$AB15,$AD15,$AF15,$AH15,$AJ15,AL15,AN15,AP15,AR15,AT15,AV15,AX15,AZ15,BB15,BD15,BF15,BH15,BJ15),2)-$C15/2&lt;=X15,(ROUND(AVERAGE($D15,$F15,$H15,$J15,$L15,$N15,$P15,$R15,$T15,$V15,$X15,$Z15,$AB15,$AD15,$AF15,$AH15,$AJ15,AL15,AN15,AP15,AR15,AT15,AV15,AX15,AZ15,BB15,BD15,BF15,BH15,BJ15),2)+$C15/2&gt;X15)),($F$5/$C$4),0))))</f>
        <v>1.3186813186813187</v>
      </c>
      <c r="Z15" s="309" t="str">
        <f t="shared" ca="1" si="12"/>
        <v/>
      </c>
      <c r="AA15" s="308" t="str">
        <f t="shared" ref="AA15:AA126" ca="1" si="42">IF($B15="","",IF(Z15="","",IF($L$4="Media aritmética",(Z15&lt;=$C15)*($F$5/$C$4)+(Z15&gt;$C15)*0,IF(AND(ROUND(AVERAGE($D15,$F15,$H15,$J15,$L15,$N15,$P15,$R15,$T15,$V15,$X15,$Z15,$AB15,$AD15,$AF15,$AH15,$AJ15,AL15,AN15,AP15,AR15,AT15,AV15,AX15,AZ15,BB15,BD15,BF15,BH15,BJ15),2)-$C15/2&lt;=Z15,(ROUND(AVERAGE($D15,$F15,$H15,$J15,$L15,$N15,$P15,$R15,$T15,$V15,$X15,$Z15,$AB15,$AD15,$AF15,$AH15,$AJ15,AL15,AN15,AP15,AR15,AT15,AV15,AX15,AZ15,BB15,BD15,BF15,BH15,BJ15),2)+$C15/2&gt;Z15)),($F$5/$C$4),0))))</f>
        <v/>
      </c>
      <c r="AB15" s="309">
        <f t="shared" ca="1" si="13"/>
        <v>76438</v>
      </c>
      <c r="AC15" s="308">
        <f t="shared" ref="AC15:AC126" ca="1" si="43">IF($B15="","",IF(AB15="","",IF($L$4="Media aritmética",(AB15&lt;=$C15)*($F$5/$C$4)+(AB15&gt;$C15)*0,IF(AND(ROUND(AVERAGE($D15,$F15,$H15,$J15,$L15,$N15,$P15,$R15,$T15,$V15,$X15,$Z15,$AB15,$AD15,$AF15,$AH15,$AJ15,AL15,AN15,AP15,AR15,AT15,AV15,AX15,AZ15,BB15,BD15,BF15,BH15,BJ15),2)-$C15/2&lt;=AB15,(ROUND(AVERAGE($D15,$F15,$H15,$J15,$L15,$N15,$P15,$R15,$T15,$V15,$X15,$Z15,$AB15,$AD15,$AF15,$AH15,$AJ15,AL15,AN15,AP15,AR15,AT15,AV15,AX15,AZ15,BB15,BD15,BF15,BH15,BJ15),2)+$C15/2&gt;AB15)),($F$5/$C$4),0))))</f>
        <v>1.3186813186813187</v>
      </c>
      <c r="AD15" s="309">
        <f t="shared" ca="1" si="14"/>
        <v>114515</v>
      </c>
      <c r="AE15" s="308">
        <f t="shared" ref="AE15:AE126" ca="1" si="44">IF($B15="","",IF(AD15="","",IF($L$4="Media aritmética",(AD15&lt;=$C15)*($F$5/$C$4)+(AD15&gt;$C15)*0,IF(AND(ROUND(AVERAGE($D15,$F15,$H15,$J15,$L15,$N15,$P15,$R15,$T15,$V15,$X15,$Z15,$AB15,$AD15,$AF15,$AH15,$AJ15,AL15,AN15,AP15,AR15,AT15,AV15,AX15,AZ15,BB15,BD15,BF15,BH15,BJ15),2)-$C15/2&lt;=AD15,(ROUND(AVERAGE($D15,$F15,$H15,$J15,$L15,$N15,$P15,$R15,$T15,$V15,$X15,$Z15,$AB15,$AD15,$AF15,$AH15,$AJ15,AL15,AN15,AP15,AR15,AT15,AV15,AX15,AZ15,BB15,BD15,BF15,BH15,BJ15),2)+$C15/2&gt;AD15)),($F$5/$C$4),0))))</f>
        <v>1.3186813186813187</v>
      </c>
      <c r="AF15" s="309">
        <f t="shared" ca="1" si="15"/>
        <v>90000</v>
      </c>
      <c r="AG15" s="308">
        <f t="shared" ref="AG15:AG126" ca="1" si="45">IF($B15="","",IF(AF15="","",IF($L$4="Media aritmética",(AF15&lt;=$C15)*($F$5/$C$4)+(AF15&gt;$C15)*0,IF(AND(ROUND(AVERAGE($D15,$F15,$H15,$J15,$L15,$N15,$P15,$R15,$T15,$V15,$X15,$Z15,$AB15,$AD15,$AF15,$AH15,$AJ15,AL15,AN15,AP15,AR15,AT15,AV15,AX15,AZ15,BB15,BD15,BF15,BH15,BJ15),2)-$C15/2&lt;=AF15,(ROUND(AVERAGE($D15,$F15,$H15,$J15,$L15,$N15,$P15,$R15,$T15,$V15,$X15,$Z15,$AB15,$AD15,$AF15,$AH15,$AJ15,AL15,AN15,AP15,AR15,AT15,AV15,AX15,AZ15,BB15,BD15,BF15,BH15,BJ15),2)+$C15/2&gt;AF15)),($F$5/$C$4),0))))</f>
        <v>1.3186813186813187</v>
      </c>
      <c r="AH15" s="309">
        <f t="shared" ca="1" si="16"/>
        <v>70000</v>
      </c>
      <c r="AI15" s="308">
        <f t="shared" ref="AI15:AI126" ca="1" si="46">IF($B15="","",IF(AH15="","",IF($L$4="Media aritmética",(AH15&lt;=$C15)*($F$5/$C$4)+(AH15&gt;$C15)*0,IF(AND(ROUND(AVERAGE($D15,$F15,$H15,$J15,$L15,$N15,$P15,$R15,$T15,$V15,$X15,$Z15,$AB15,$AD15,$AF15,$AH15,$AJ15,AL15,AN15,AP15,AR15,AT15,AV15,AX15,AZ15,BB15,BD15,BF15,BH15,BJ15),2)-$C15/2&lt;=AH15,(ROUND(AVERAGE($D15,$F15,$H15,$J15,$L15,$N15,$P15,$R15,$T15,$V15,$X15,$Z15,$AB15,$AD15,$AF15,$AH15,$AJ15,AL15,AN15,AP15,AR15,AT15,AV15,AX15,AZ15,BB15,BD15,BF15,BH15,BJ15),2)+$C15/2&gt;AH15)),($F$5/$C$4),0))))</f>
        <v>1.3186813186813187</v>
      </c>
      <c r="AJ15" s="309">
        <f t="shared" ca="1" si="17"/>
        <v>73899.100000000006</v>
      </c>
      <c r="AK15" s="308">
        <f t="shared" ref="AK15:AK126" ca="1" si="47">IF($B15="","",IF(AJ15="","",IF($L$4="Media aritmética",(AJ15&lt;=$C15)*($F$5/$C$4)+(AJ15&gt;$C15)*0,IF(AND(ROUND(AVERAGE($D15,$F15,$H15,$J15,$L15,$N15,$P15,$R15,$T15,$V15,$X15,$Z15,$AB15,$AD15,$AF15,$AH15,$AJ15,AL15,AN15,AP15,AR15,AT15,AV15,AX15,AZ15,BB15,BD15,BF15,BH15,BJ15),2)-$C15/2&lt;=AJ15,(ROUND(AVERAGE($D15,$F15,$H15,$J15,$L15,$N15,$P15,$R15,$T15,$V15,$X15,$Z15,$AB15,$AD15,$AF15,$AH15,$AJ15,AL15,AN15,AP15,AR15,AT15,AV15,AX15,AZ15,BB15,BD15,BF15,BH15,BJ15),2)+$C15/2&gt;AJ15)),($F$5/$C$4),0))))</f>
        <v>1.3186813186813187</v>
      </c>
      <c r="AL15" s="309">
        <f t="shared" ca="1" si="18"/>
        <v>150000</v>
      </c>
      <c r="AM15" s="308">
        <f t="shared" ref="AM15:AM126" ca="1" si="48">IF($B15="","",IF(AL15="","",IF($L$4="Media aritmética",(AL15&lt;=$C15)*($F$5/$C$4)+(AL15&gt;$C15)*0,IF(AND(ROUND(AVERAGE($D15,$F15,$H15,$J15,$L15,$N15,$P15,$R15,$T15,$V15,$X15,$Z15,$AB15,$AD15,$AF15,$AH15,$AJ15,AL15,AN15,AP15,AR15,AT15,AV15,AX15,AZ15,BB15,BD15,BF15,BH15,BJ15),2)-$C15/2&lt;=AL15,(ROUND(AVERAGE($D15,$F15,$H15,$J15,$L15,$N15,$P15,$R15,$T15,$V15,$X15,$Z15,$AB15,$AD15,$AF15,$AH15,$AJ15,AL15,AN15,AP15,AR15,AT15,AV15,AX15,AZ15,BB15,BD15,BF15,BH15,BJ15),2)+$C15/2&gt;AL15)),($F$5/$C$4),0))))</f>
        <v>1.3186813186813187</v>
      </c>
      <c r="AN15" s="309" t="str">
        <f t="shared" ca="1" si="19"/>
        <v/>
      </c>
      <c r="AO15" s="308" t="str">
        <f t="shared" ref="AO15:AO126" ca="1" si="49">IF($B15="","",IF(AN15="","",IF($L$4="Media aritmética",(AN15&lt;=$C15)*($F$5/$C$4)+(AN15&gt;$C15)*0,IF(AND(ROUND(AVERAGE($D15,$F15,$H15,$J15,$L15,$N15,$P15,$R15,$T15,$V15,$X15,$Z15,$AB15,$AD15,$AF15,$AH15,$AJ15,AL15,AN15,AP15,AR15,AT15,AV15,AX15,AZ15,BB15,BD15,BF15,BH15,BJ15),2)-$C15/2&lt;=AN15,(ROUND(AVERAGE($D15,$F15,$H15,$J15,$L15,$N15,$P15,$R15,$T15,$V15,$X15,$Z15,$AB15,$AD15,$AF15,$AH15,$AJ15,AL15,AN15,AP15,AR15,AT15,AV15,AX15,AZ15,BB15,BD15,BF15,BH15,BJ15),2)+$C15/2&gt;AN15)),($F$5/$C$4),0))))</f>
        <v/>
      </c>
      <c r="AP15" s="309">
        <f t="shared" ca="1" si="20"/>
        <v>20800</v>
      </c>
      <c r="AQ15" s="308">
        <f t="shared" ref="AQ15:AQ126" ca="1" si="50">IF($B15="","",IF(AP15="","",IF($L$4="Media aritmética",(AP15&lt;=$C15)*($F$5/$C$4)+(AP15&gt;$C15)*0,IF(AND(ROUND(AVERAGE($D15,$F15,$H15,$J15,$L15,$N15,$P15,$R15,$T15,$V15,$X15,$Z15,$AB15,$AD15,$AF15,$AH15,$AJ15,AL15,AN15,AP15,AR15,AT15,AV15,AX15,AZ15,BB15,BD15,BF15,BH15,BJ15),2)-$C15/2&lt;=AP15,(ROUND(AVERAGE($D15,$F15,$H15,$J15,$L15,$N15,$P15,$R15,$T15,$V15,$X15,$Z15,$AB15,$AD15,$AF15,$AH15,$AJ15,AL15,AN15,AP15,AR15,AT15,AV15,AX15,AZ15,BB15,BD15,BF15,BH15,BJ15),2)+$C15/2&gt;AP15)),($F$5/$C$4),0))))</f>
        <v>1.3186813186813187</v>
      </c>
      <c r="AR15" s="309" t="str">
        <f t="shared" ca="1" si="21"/>
        <v/>
      </c>
      <c r="AS15" s="308" t="str">
        <f t="shared" ref="AS15:AS126" ca="1" si="51">IF($B15="","",IF(AR15="","",IF($L$4="Media aritmética",(AR15&lt;=$C15)*($F$5/$C$4)+(AR15&gt;$C15)*0,IF(AND(ROUND(AVERAGE($D15,$F15,$H15,$J15,$L15,$N15,$P15,$R15,$T15,$V15,$X15,$Z15,$AB15,$AD15,$AF15,$AH15,$AJ15,AL15,AN15,AP15,AR15,AT15,AV15,AX15,AZ15,BB15,BD15,BF15,BH15,BJ15),2)-$C15/2&lt;=AR15,(ROUND(AVERAGE($D15,$F15,$H15,$J15,$L15,$N15,$P15,$R15,$T15,$V15,$X15,$Z15,$AB15,$AD15,$AF15,$AH15,$AJ15,AL15,AN15,AP15,AR15,AT15,AV15,AX15,AZ15,BB15,BD15,BF15,BH15,BJ15),2)+$C15/2&gt;AR15)),($F$5/$C$4),0))))</f>
        <v/>
      </c>
      <c r="AT15" s="309" t="str">
        <f t="shared" ca="1" si="22"/>
        <v/>
      </c>
      <c r="AU15" s="308" t="str">
        <f t="shared" ref="AU15:AU126" ca="1" si="52">IF($B15="","",IF(AT15="","",IF($L$4="Media aritmética",(AT15&lt;=$C15)*($F$5/$C$4)+(AT15&gt;$C15)*0,IF(AND(ROUND(AVERAGE($D15,$F15,$H15,$J15,$L15,$N15,$P15,$R15,$T15,$V15,$X15,$Z15,$AB15,$AD15,$AF15,$AH15,$AJ15,AL15,AN15,AP15,AR15,AT15,AV15,AX15,AZ15,BB15,BD15,BF15,BH15,BJ15),2)-$C15/2&lt;=AT15,(ROUND(AVERAGE($D15,$F15,$H15,$J15,$L15,$N15,$P15,$R15,$T15,$V15,$X15,$Z15,$AB15,$AD15,$AF15,$AH15,$AJ15,AL15,AN15,AP15,AR15,AT15,AV15,AX15,AZ15,BB15,BD15,BF15,BH15,BJ15),2)+$C15/2&gt;AT15)),($F$5/$C$4),0))))</f>
        <v/>
      </c>
      <c r="AV15" s="309" t="str">
        <f t="shared" ca="1" si="23"/>
        <v/>
      </c>
      <c r="AW15" s="308" t="str">
        <f t="shared" ref="AW15:AW126" ca="1" si="53">IF($B15="","",IF(AV15="","",IF($L$4="Media aritmética",(AV15&lt;=$C15)*($F$5/$C$4)+(AV15&gt;$C15)*0,IF(AND(ROUND(AVERAGE($D15,$F15,$H15,$J15,$L15,$N15,$P15,$R15,$T15,$V15,$X15,$Z15,$AB15,$AD15,$AF15,$AH15,$AJ15,AL15,AN15,AP15,AR15,AT15,AV15,AX15,AZ15,BB15,BD15,BF15,BH15,BJ15),2)-$C15/2&lt;=AV15,(ROUND(AVERAGE($D15,$F15,$H15,$J15,$L15,$N15,$P15,$R15,$T15,$V15,$X15,$Z15,$AB15,$AD15,$AF15,$AH15,$AJ15,AL15,AN15,AP15,AR15,AT15,AV15,AX15,AZ15,BB15,BD15,BF15,BH15,BJ15),2)+$C15/2&gt;AV15)),($F$5/$C$4),0))))</f>
        <v/>
      </c>
      <c r="AX15" s="309" t="str">
        <f t="shared" ca="1" si="24"/>
        <v/>
      </c>
      <c r="AY15" s="308" t="str">
        <f t="shared" ref="AY15:AY126" ca="1" si="54">IF($B15="","",IF(AX15="","",IF($L$4="Media aritmética",(AX15&lt;=$C15)*($F$5/$C$4)+(AX15&gt;$C15)*0,IF(AND(ROUND(AVERAGE($D15,$F15,$H15,$J15,$L15,$N15,$P15,$R15,$T15,$V15,$X15,$Z15,$AB15,$AD15,$AF15,$AH15,$AJ15,AL15,AN15,AP15,AR15,AT15,AV15,AX15,AZ15,BB15,BD15,BF15,BH15,BJ15),2)-$C15/2&lt;=AX15,(ROUND(AVERAGE($D15,$F15,$H15,$J15,$L15,$N15,$P15,$R15,$T15,$V15,$X15,$Z15,$AB15,$AD15,$AF15,$AH15,$AJ15,AL15,AN15,AP15,AR15,AT15,AV15,AX15,AZ15,BB15,BD15,BF15,BH15,BJ15),2)+$C15/2&gt;AX15)),($F$5/$C$4),0))))</f>
        <v/>
      </c>
      <c r="AZ15" s="309" t="str">
        <f t="shared" ca="1" si="25"/>
        <v/>
      </c>
      <c r="BA15" s="308" t="str">
        <f t="shared" ref="BA15:BA126" ca="1" si="55">IF($B15="","",IF(AZ15="","",IF($L$4="Media aritmética",(AZ15&lt;=$C15)*($F$5/$C$4)+(AZ15&gt;$C15)*0,IF(AND(ROUND(AVERAGE($D15,$F15,$H15,$J15,$L15,$N15,$P15,$R15,$T15,$V15,$X15,$Z15,$AB15,$AD15,$AF15,$AH15,$AJ15,AL15,AN15,AP15,AR15,AT15,AV15,AX15,AZ15,BB15,BD15,BF15,BH15,BJ15),2)-$C15/2&lt;=AZ15,(ROUND(AVERAGE($D15,$F15,$H15,$J15,$L15,$N15,$P15,$R15,$T15,$V15,$X15,$Z15,$AB15,$AD15,$AF15,$AH15,$AJ15,AL15,AN15,AP15,AR15,AT15,AV15,AX15,AZ15,BB15,BD15,BF15,BH15,BJ15),2)+$C15/2&gt;AZ15)),($F$5/$C$4),0))))</f>
        <v/>
      </c>
      <c r="BB15" s="309">
        <f t="shared" ca="1" si="26"/>
        <v>57399</v>
      </c>
      <c r="BC15" s="308">
        <f t="shared" ref="BC15:BC78" ca="1" si="56">IF($B15="","",IF(BB15="","",IF($L$4="Media aritmética",(BB15&lt;=$C15)*($F$5/$C$4)+(BB15&gt;$C15)*0,IF(AND(ROUND(AVERAGE($D15,$F15,$H15,$J15,$L15,$N15,$P15,$R15,$T15,$V15,$X15,$Z15,$AB15,$AD15,$AF15,$AH15,$AJ15,AJ15,AL15,AN15,AP15,AR15,AT15,AV15,AX15,AZ15,BB15,BD15,BF15,BH15),2)-$C15/2&lt;=BB15,(ROUND(AVERAGE($D15,$F15,$H15,$J15,$L15,$N15,$P15,$R15,$T15,$V15,$X15,$Z15,$AB15,$AD15,$AF15,$AH15,$AJ15,AJ15,AL15,AN15,AP15,AR15,AT15,AV15,AX15,AZ15,BB15,BD15,BF15,BH15),2)+$C15/2&gt;BB15)),($F$5/$C$4),0))))</f>
        <v>1.3186813186813187</v>
      </c>
      <c r="BD15" s="309" t="str">
        <f t="shared" ca="1" si="27"/>
        <v/>
      </c>
      <c r="BE15" s="308" t="str">
        <f t="shared" ref="BE15:BE78" ca="1" si="57">IF($B15="","",IF(BD15="","",IF($L$4="Media aritmética",(BD15&lt;=$C15)*($F$5/$C$4)+(BD15&gt;$C15)*0,IF(AND(ROUND(AVERAGE($D15,$F15,$H15,$J15,$L15,$N15,$P15,$R15,$T15,$V15,$X15,$Z15,$AB15,$AD15,$AF15,$AH15,$AJ15,AL15,AN15,AP15,AR15,AT15,AV15,AX15,AZ15,BB15,BD15,BF15,BH15,BJ15),2)-$C15/2&lt;=BD15,(ROUND(AVERAGE($D15,$F15,$H15,$J15,$L15,$N15,$P15,$R15,$T15,$V15,$X15,$Z15,$AB15,$AD15,$AF15,$AH15,$AJ15,AL15,AN15,AP15,AR15,AT15,AV15,AX15,AZ15,BB15,BD15,BF15,BH15,BJ15),2)+$C15/2&gt;BD15)),($F$5/$C$4),0))))</f>
        <v/>
      </c>
      <c r="BF15" s="80" t="str">
        <f t="shared" ref="BF15:BF22" ca="1" si="58">IF($BF$8="Habilitado",IF($B15="","",ROUND(VLOOKUP($B15,UNITARIO_28,5,FALSE),2)),"")</f>
        <v/>
      </c>
      <c r="BG15" s="83" t="str">
        <f t="shared" ref="BG15:BG126" ca="1" si="59">IF($B15="","",IF(BF15="","",IF($L$4="Media aritmética",(BF15&lt;=$C15)*($F$5/$C$4)+(BF15&gt;$C15)*0,IF(AND(ROUND(AVERAGE($D15,$F15,$H15,$J15,$L15,$N15,$P15,$R15,$T15,$V15,$X15,$Z15,$AB15,$AD15,$AF15,$AH15,$AJ15,AL15,AN15,AP15,AR15,AT15,AV15,AX15,AZ15,BB15,BD15,BF15,BH15,BJ15),2)-$C15/2&lt;=BF15,(ROUND(AVERAGE($D15,$F15,$H15,$J15,$L15,$N15,$P15,$R15,$T15,$V15,$X15,$Z15,$AB15,$AD15,$AF15,$AH15,$AJ15,AL15,AN15,AP15,AR15,AT15,AV15,AX15,AZ15,BB15,BD15,BF15,BH15,BJ15),2)+$C15/2&gt;BF15)),($F$5/$C$4),0))))</f>
        <v/>
      </c>
      <c r="BH15" s="80" t="str">
        <f t="shared" ca="1" si="28"/>
        <v/>
      </c>
      <c r="BI15" s="83" t="str">
        <f t="shared" ref="BI15:BI126" ca="1" si="60">IF($B15="","",IF(BH15="","",IF($L$4="Media aritmética",(BH15&lt;=$C15)*($F$5/$C$4)+(BH15&gt;$C15)*0,IF(AND(ROUND(AVERAGE($D15,$F15,$H15,$J15,$L15,$N15,$P15,$R15,$T15,$V15,$X15,$Z15,$AB15,$AD15,$AF15,$AH15,$AJ15,AL15,AN15,AP15,AR15,AT15,AV15,AX15,AZ15,BB15,BD15,BF15,BH15,BJ15),2)-$C15/2&lt;=BH15,(ROUND(AVERAGE($D15,$F15,$H15,$J15,$L15,$N15,$P15,$R15,$T15,$V15,$X15,$Z15,$AB15,$AD15,$AF15,$AH15,$AJ15,AL15,AN15,AP15,AR15,AT15,AV15,AX15,AZ15,BB15,BD15,BF15,BH15,BJ15),2)+$C15/2&gt;BH15)),($F$5/$C$4),0))))</f>
        <v/>
      </c>
      <c r="BJ15" s="80" t="str">
        <f t="shared" ca="1" si="29"/>
        <v/>
      </c>
      <c r="BK15" s="83" t="str">
        <f t="shared" ref="BK15:BK126" ca="1" si="61">IF($B15="","",IF(BJ15="","",IF($L$4="Media aritmética",(BJ15&lt;=$C15)*($F$5/$C$4)+(BJ15&gt;$C15)*0,IF(AND(ROUND(AVERAGE($D15,$F15,$H15,$J15,$L15,$N15,$P15,$R15,$T15,$V15,$X15,$Z15,$AB15,$AD15,$AF15,$AH15,$AJ15,AL15,AN15,AP15,AR15,AT15,AV15,AX15,AZ15,BB15,BD15,BF15,BH15,BJ15),2)-$C15/2&lt;=BJ15,(ROUND(AVERAGE($D15,$F15,$H15,$J15,$L15,$N15,$P15,$R15,$T15,$V15,$X15,$Z15,$AB15,$AD15,$AF15,$AH15,$AJ15,AL15,AN15,AP15,AR15,AT15,AV15,AX15,AZ15,BB15,BD15,BF15,BH15,BJ15),2)+$C15/2&gt;BJ15)),($F$5/$C$4),0))))</f>
        <v/>
      </c>
    </row>
    <row r="16" spans="1:63" s="71" customFormat="1" ht="21" customHeight="1">
      <c r="A16" s="245">
        <v>3</v>
      </c>
      <c r="B16" s="311" t="s">
        <v>787</v>
      </c>
      <c r="C16" s="501">
        <f t="shared" ca="1" si="30"/>
        <v>829009.4</v>
      </c>
      <c r="D16" s="503">
        <f t="shared" ca="1" si="0"/>
        <v>96800</v>
      </c>
      <c r="E16" s="308">
        <f t="shared" ca="1" si="31"/>
        <v>1.3186813186813187</v>
      </c>
      <c r="F16" s="309">
        <f t="shared" ca="1" si="2"/>
        <v>118000</v>
      </c>
      <c r="G16" s="308">
        <f t="shared" ca="1" si="32"/>
        <v>1.3186813186813187</v>
      </c>
      <c r="H16" s="309">
        <f t="shared" ca="1" si="3"/>
        <v>135000</v>
      </c>
      <c r="I16" s="308">
        <f t="shared" ca="1" si="33"/>
        <v>1.3186813186813187</v>
      </c>
      <c r="J16" s="309">
        <f t="shared" ca="1" si="4"/>
        <v>3647500</v>
      </c>
      <c r="K16" s="308">
        <f t="shared" ca="1" si="34"/>
        <v>0</v>
      </c>
      <c r="L16" s="309">
        <f t="shared" ca="1" si="5"/>
        <v>111541</v>
      </c>
      <c r="M16" s="308">
        <f t="shared" ca="1" si="35"/>
        <v>1.3186813186813187</v>
      </c>
      <c r="N16" s="309">
        <f t="shared" ca="1" si="6"/>
        <v>65400</v>
      </c>
      <c r="O16" s="308">
        <f t="shared" ca="1" si="36"/>
        <v>1.3186813186813187</v>
      </c>
      <c r="P16" s="309">
        <f t="shared" ca="1" si="7"/>
        <v>120368</v>
      </c>
      <c r="Q16" s="308">
        <f t="shared" ca="1" si="37"/>
        <v>1.3186813186813187</v>
      </c>
      <c r="R16" s="309">
        <f t="shared" ca="1" si="8"/>
        <v>222500</v>
      </c>
      <c r="S16" s="308">
        <f t="shared" ca="1" si="38"/>
        <v>1.3186813186813187</v>
      </c>
      <c r="T16" s="309" t="str">
        <f t="shared" ca="1" si="9"/>
        <v/>
      </c>
      <c r="U16" s="308" t="str">
        <f t="shared" ca="1" si="39"/>
        <v/>
      </c>
      <c r="V16" s="309" t="str">
        <f t="shared" ca="1" si="10"/>
        <v/>
      </c>
      <c r="W16" s="308" t="str">
        <f t="shared" ca="1" si="40"/>
        <v/>
      </c>
      <c r="X16" s="309">
        <f t="shared" ca="1" si="11"/>
        <v>96000</v>
      </c>
      <c r="Y16" s="308">
        <f t="shared" ca="1" si="41"/>
        <v>1.3186813186813187</v>
      </c>
      <c r="Z16" s="309" t="str">
        <f t="shared" ca="1" si="12"/>
        <v/>
      </c>
      <c r="AA16" s="308" t="str">
        <f t="shared" ca="1" si="42"/>
        <v/>
      </c>
      <c r="AB16" s="309">
        <f t="shared" ca="1" si="13"/>
        <v>132454</v>
      </c>
      <c r="AC16" s="308">
        <f t="shared" ca="1" si="43"/>
        <v>1.3186813186813187</v>
      </c>
      <c r="AD16" s="309">
        <f t="shared" ca="1" si="14"/>
        <v>175954</v>
      </c>
      <c r="AE16" s="308">
        <f t="shared" ca="1" si="44"/>
        <v>1.3186813186813187</v>
      </c>
      <c r="AF16" s="309">
        <f t="shared" ca="1" si="15"/>
        <v>118000</v>
      </c>
      <c r="AG16" s="308">
        <f t="shared" ca="1" si="45"/>
        <v>1.3186813186813187</v>
      </c>
      <c r="AH16" s="309">
        <f t="shared" ca="1" si="16"/>
        <v>115000</v>
      </c>
      <c r="AI16" s="308">
        <f t="shared" ca="1" si="46"/>
        <v>1.3186813186813187</v>
      </c>
      <c r="AJ16" s="309">
        <f t="shared" ca="1" si="17"/>
        <v>134757.07999999999</v>
      </c>
      <c r="AK16" s="308">
        <f t="shared" ca="1" si="47"/>
        <v>1.3186813186813187</v>
      </c>
      <c r="AL16" s="309">
        <f t="shared" ca="1" si="18"/>
        <v>197850</v>
      </c>
      <c r="AM16" s="308">
        <f t="shared" ca="1" si="48"/>
        <v>1.3186813186813187</v>
      </c>
      <c r="AN16" s="309" t="str">
        <f t="shared" ca="1" si="19"/>
        <v/>
      </c>
      <c r="AO16" s="308" t="str">
        <f t="shared" ca="1" si="49"/>
        <v/>
      </c>
      <c r="AP16" s="309">
        <f t="shared" ca="1" si="20"/>
        <v>94250</v>
      </c>
      <c r="AQ16" s="308">
        <f t="shared" ca="1" si="50"/>
        <v>1.3186813186813187</v>
      </c>
      <c r="AR16" s="309" t="str">
        <f t="shared" ca="1" si="21"/>
        <v/>
      </c>
      <c r="AS16" s="308" t="str">
        <f t="shared" ca="1" si="51"/>
        <v/>
      </c>
      <c r="AT16" s="309" t="str">
        <f t="shared" ca="1" si="22"/>
        <v/>
      </c>
      <c r="AU16" s="308" t="str">
        <f t="shared" ca="1" si="52"/>
        <v/>
      </c>
      <c r="AV16" s="309" t="str">
        <f t="shared" ca="1" si="23"/>
        <v/>
      </c>
      <c r="AW16" s="308" t="str">
        <f t="shared" ca="1" si="53"/>
        <v/>
      </c>
      <c r="AX16" s="309" t="str">
        <f t="shared" ca="1" si="24"/>
        <v/>
      </c>
      <c r="AY16" s="308" t="str">
        <f t="shared" ca="1" si="54"/>
        <v/>
      </c>
      <c r="AZ16" s="309" t="str">
        <f t="shared" ca="1" si="25"/>
        <v/>
      </c>
      <c r="BA16" s="308" t="str">
        <f t="shared" ca="1" si="55"/>
        <v/>
      </c>
      <c r="BB16" s="309">
        <f t="shared" ca="1" si="26"/>
        <v>111980</v>
      </c>
      <c r="BC16" s="308">
        <f t="shared" ca="1" si="56"/>
        <v>1.3186813186813187</v>
      </c>
      <c r="BD16" s="309" t="str">
        <f t="shared" ca="1" si="27"/>
        <v/>
      </c>
      <c r="BE16" s="308" t="str">
        <f t="shared" ca="1" si="57"/>
        <v/>
      </c>
      <c r="BF16" s="80" t="str">
        <f t="shared" ca="1" si="58"/>
        <v/>
      </c>
      <c r="BG16" s="83" t="str">
        <f t="shared" ca="1" si="59"/>
        <v/>
      </c>
      <c r="BH16" s="80" t="str">
        <f t="shared" ca="1" si="28"/>
        <v/>
      </c>
      <c r="BI16" s="83" t="str">
        <f t="shared" ca="1" si="60"/>
        <v/>
      </c>
      <c r="BJ16" s="80" t="str">
        <f t="shared" ca="1" si="29"/>
        <v/>
      </c>
      <c r="BK16" s="83" t="str">
        <f t="shared" ca="1" si="61"/>
        <v/>
      </c>
    </row>
    <row r="17" spans="1:63" s="71" customFormat="1" ht="21" customHeight="1">
      <c r="A17" s="245">
        <v>4</v>
      </c>
      <c r="B17" s="311" t="s">
        <v>790</v>
      </c>
      <c r="C17" s="501">
        <f t="shared" ca="1" si="30"/>
        <v>138553.06</v>
      </c>
      <c r="D17" s="503">
        <f t="shared" ca="1" si="0"/>
        <v>33032</v>
      </c>
      <c r="E17" s="308">
        <f t="shared" ca="1" si="31"/>
        <v>1.3186813186813187</v>
      </c>
      <c r="F17" s="309">
        <f t="shared" ca="1" si="2"/>
        <v>51000</v>
      </c>
      <c r="G17" s="308">
        <f t="shared" ca="1" si="32"/>
        <v>1.3186813186813187</v>
      </c>
      <c r="H17" s="309">
        <f t="shared" ca="1" si="3"/>
        <v>38000</v>
      </c>
      <c r="I17" s="308">
        <f t="shared" ca="1" si="33"/>
        <v>1.3186813186813187</v>
      </c>
      <c r="J17" s="309">
        <f t="shared" ca="1" si="4"/>
        <v>632500</v>
      </c>
      <c r="K17" s="308">
        <f t="shared" ca="1" si="34"/>
        <v>0</v>
      </c>
      <c r="L17" s="309">
        <f t="shared" ca="1" si="5"/>
        <v>32173</v>
      </c>
      <c r="M17" s="308">
        <f t="shared" ca="1" si="35"/>
        <v>1.3186813186813187</v>
      </c>
      <c r="N17" s="309">
        <f t="shared" ca="1" si="6"/>
        <v>79800</v>
      </c>
      <c r="O17" s="308">
        <f t="shared" ca="1" si="36"/>
        <v>1.3186813186813187</v>
      </c>
      <c r="P17" s="309">
        <f t="shared" ca="1" si="7"/>
        <v>42798</v>
      </c>
      <c r="Q17" s="308">
        <f t="shared" ca="1" si="37"/>
        <v>1.3186813186813187</v>
      </c>
      <c r="R17" s="309">
        <f t="shared" ca="1" si="8"/>
        <v>75842</v>
      </c>
      <c r="S17" s="308">
        <f t="shared" ca="1" si="38"/>
        <v>1.3186813186813187</v>
      </c>
      <c r="T17" s="309" t="str">
        <f t="shared" ca="1" si="9"/>
        <v/>
      </c>
      <c r="U17" s="308" t="str">
        <f t="shared" ca="1" si="39"/>
        <v/>
      </c>
      <c r="V17" s="309" t="str">
        <f t="shared" ca="1" si="10"/>
        <v/>
      </c>
      <c r="W17" s="308" t="str">
        <f t="shared" ca="1" si="40"/>
        <v/>
      </c>
      <c r="X17" s="309">
        <f t="shared" ca="1" si="11"/>
        <v>33000</v>
      </c>
      <c r="Y17" s="308">
        <f t="shared" ca="1" si="41"/>
        <v>1.3186813186813187</v>
      </c>
      <c r="Z17" s="309" t="str">
        <f t="shared" ca="1" si="12"/>
        <v/>
      </c>
      <c r="AA17" s="308" t="str">
        <f t="shared" ca="1" si="42"/>
        <v/>
      </c>
      <c r="AB17" s="309">
        <f t="shared" ca="1" si="13"/>
        <v>47652</v>
      </c>
      <c r="AC17" s="308">
        <f t="shared" ca="1" si="43"/>
        <v>1.3186813186813187</v>
      </c>
      <c r="AD17" s="309">
        <f t="shared" ca="1" si="14"/>
        <v>48000</v>
      </c>
      <c r="AE17" s="308">
        <f t="shared" ca="1" si="44"/>
        <v>1.3186813186813187</v>
      </c>
      <c r="AF17" s="309">
        <f t="shared" ca="1" si="15"/>
        <v>82000</v>
      </c>
      <c r="AG17" s="308">
        <f t="shared" ca="1" si="45"/>
        <v>1.3186813186813187</v>
      </c>
      <c r="AH17" s="309">
        <f t="shared" ca="1" si="16"/>
        <v>39000</v>
      </c>
      <c r="AI17" s="308">
        <f t="shared" ca="1" si="46"/>
        <v>1.3186813186813187</v>
      </c>
      <c r="AJ17" s="309">
        <f t="shared" ca="1" si="17"/>
        <v>53902.84</v>
      </c>
      <c r="AK17" s="308">
        <f t="shared" ca="1" si="47"/>
        <v>1.3186813186813187</v>
      </c>
      <c r="AL17" s="309">
        <f t="shared" ca="1" si="18"/>
        <v>75000</v>
      </c>
      <c r="AM17" s="308">
        <f t="shared" ca="1" si="48"/>
        <v>1.3186813186813187</v>
      </c>
      <c r="AN17" s="309" t="str">
        <f t="shared" ca="1" si="19"/>
        <v/>
      </c>
      <c r="AO17" s="308" t="str">
        <f t="shared" ca="1" si="49"/>
        <v/>
      </c>
      <c r="AP17" s="309">
        <f t="shared" ca="1" si="20"/>
        <v>18200</v>
      </c>
      <c r="AQ17" s="308">
        <f t="shared" ca="1" si="50"/>
        <v>1.3186813186813187</v>
      </c>
      <c r="AR17" s="309" t="str">
        <f t="shared" ca="1" si="21"/>
        <v/>
      </c>
      <c r="AS17" s="308" t="str">
        <f t="shared" ca="1" si="51"/>
        <v/>
      </c>
      <c r="AT17" s="309" t="str">
        <f t="shared" ca="1" si="22"/>
        <v/>
      </c>
      <c r="AU17" s="308" t="str">
        <f t="shared" ca="1" si="52"/>
        <v/>
      </c>
      <c r="AV17" s="309" t="str">
        <f t="shared" ca="1" si="23"/>
        <v/>
      </c>
      <c r="AW17" s="308" t="str">
        <f t="shared" ca="1" si="53"/>
        <v/>
      </c>
      <c r="AX17" s="309" t="str">
        <f t="shared" ca="1" si="24"/>
        <v/>
      </c>
      <c r="AY17" s="308" t="str">
        <f t="shared" ca="1" si="54"/>
        <v/>
      </c>
      <c r="AZ17" s="309" t="str">
        <f t="shared" ca="1" si="25"/>
        <v/>
      </c>
      <c r="BA17" s="308" t="str">
        <f t="shared" ca="1" si="55"/>
        <v/>
      </c>
      <c r="BB17" s="309">
        <f t="shared" ca="1" si="26"/>
        <v>32300</v>
      </c>
      <c r="BC17" s="308">
        <f t="shared" ca="1" si="56"/>
        <v>1.3186813186813187</v>
      </c>
      <c r="BD17" s="309" t="str">
        <f t="shared" ca="1" si="27"/>
        <v/>
      </c>
      <c r="BE17" s="308" t="str">
        <f t="shared" ca="1" si="57"/>
        <v/>
      </c>
      <c r="BF17" s="80" t="str">
        <f t="shared" ca="1" si="58"/>
        <v/>
      </c>
      <c r="BG17" s="83" t="str">
        <f t="shared" ca="1" si="59"/>
        <v/>
      </c>
      <c r="BH17" s="80" t="str">
        <f t="shared" ca="1" si="28"/>
        <v/>
      </c>
      <c r="BI17" s="83" t="str">
        <f t="shared" ca="1" si="60"/>
        <v/>
      </c>
      <c r="BJ17" s="80" t="str">
        <f t="shared" ca="1" si="29"/>
        <v/>
      </c>
      <c r="BK17" s="83" t="str">
        <f t="shared" ca="1" si="61"/>
        <v/>
      </c>
    </row>
    <row r="18" spans="1:63" s="71" customFormat="1" ht="21" customHeight="1">
      <c r="A18" s="245">
        <v>5</v>
      </c>
      <c r="B18" s="311" t="s">
        <v>794</v>
      </c>
      <c r="C18" s="501">
        <f t="shared" ca="1" si="30"/>
        <v>349546.05</v>
      </c>
      <c r="D18" s="503">
        <f t="shared" ca="1" si="0"/>
        <v>20540</v>
      </c>
      <c r="E18" s="308">
        <f t="shared" ca="1" si="31"/>
        <v>1.3186813186813187</v>
      </c>
      <c r="F18" s="309">
        <f t="shared" ca="1" si="2"/>
        <v>25000</v>
      </c>
      <c r="G18" s="308">
        <f t="shared" ca="1" si="32"/>
        <v>1.3186813186813187</v>
      </c>
      <c r="H18" s="309">
        <f t="shared" ca="1" si="3"/>
        <v>18200</v>
      </c>
      <c r="I18" s="308">
        <f t="shared" ca="1" si="33"/>
        <v>1.3186813186813187</v>
      </c>
      <c r="J18" s="309">
        <f t="shared" ca="1" si="4"/>
        <v>1505000</v>
      </c>
      <c r="K18" s="308">
        <f t="shared" ca="1" si="34"/>
        <v>0</v>
      </c>
      <c r="L18" s="309">
        <f t="shared" ca="1" si="5"/>
        <v>21987</v>
      </c>
      <c r="M18" s="308">
        <f t="shared" ca="1" si="35"/>
        <v>1.3186813186813187</v>
      </c>
      <c r="N18" s="309">
        <f t="shared" ca="1" si="6"/>
        <v>299000</v>
      </c>
      <c r="O18" s="308">
        <f t="shared" ca="1" si="36"/>
        <v>1.3186813186813187</v>
      </c>
      <c r="P18" s="309">
        <f t="shared" ca="1" si="7"/>
        <v>47256</v>
      </c>
      <c r="Q18" s="308">
        <f t="shared" ca="1" si="37"/>
        <v>1.3186813186813187</v>
      </c>
      <c r="R18" s="309">
        <f t="shared" ca="1" si="8"/>
        <v>25329</v>
      </c>
      <c r="S18" s="308">
        <f t="shared" ca="1" si="38"/>
        <v>1.3186813186813187</v>
      </c>
      <c r="T18" s="309" t="str">
        <f t="shared" ca="1" si="9"/>
        <v/>
      </c>
      <c r="U18" s="308" t="str">
        <f t="shared" ca="1" si="39"/>
        <v/>
      </c>
      <c r="V18" s="309" t="str">
        <f t="shared" ca="1" si="10"/>
        <v/>
      </c>
      <c r="W18" s="308" t="str">
        <f t="shared" ca="1" si="40"/>
        <v/>
      </c>
      <c r="X18" s="309">
        <f t="shared" ca="1" si="11"/>
        <v>21200</v>
      </c>
      <c r="Y18" s="308">
        <f t="shared" ca="1" si="41"/>
        <v>1.3186813186813187</v>
      </c>
      <c r="Z18" s="309" t="str">
        <f t="shared" ca="1" si="12"/>
        <v/>
      </c>
      <c r="AA18" s="308" t="str">
        <f t="shared" ca="1" si="42"/>
        <v/>
      </c>
      <c r="AB18" s="309">
        <f t="shared" ca="1" si="13"/>
        <v>31898</v>
      </c>
      <c r="AC18" s="308">
        <f t="shared" ca="1" si="43"/>
        <v>1.3186813186813187</v>
      </c>
      <c r="AD18" s="309">
        <f t="shared" ca="1" si="14"/>
        <v>35960</v>
      </c>
      <c r="AE18" s="308">
        <f t="shared" ca="1" si="44"/>
        <v>1.3186813186813187</v>
      </c>
      <c r="AF18" s="309">
        <f t="shared" ca="1" si="15"/>
        <v>34300</v>
      </c>
      <c r="AG18" s="308">
        <f t="shared" ca="1" si="45"/>
        <v>1.3186813186813187</v>
      </c>
      <c r="AH18" s="309">
        <f t="shared" ca="1" si="16"/>
        <v>48000</v>
      </c>
      <c r="AI18" s="308">
        <f t="shared" ca="1" si="46"/>
        <v>1.3186813186813187</v>
      </c>
      <c r="AJ18" s="309">
        <f t="shared" ca="1" si="17"/>
        <v>31298.45</v>
      </c>
      <c r="AK18" s="308">
        <f t="shared" ca="1" si="47"/>
        <v>1.3186813186813187</v>
      </c>
      <c r="AL18" s="309">
        <f t="shared" ca="1" si="18"/>
        <v>23928</v>
      </c>
      <c r="AM18" s="308">
        <f t="shared" ca="1" si="48"/>
        <v>1.3186813186813187</v>
      </c>
      <c r="AN18" s="309" t="str">
        <f t="shared" ca="1" si="19"/>
        <v/>
      </c>
      <c r="AO18" s="308" t="str">
        <f t="shared" ca="1" si="49"/>
        <v/>
      </c>
      <c r="AP18" s="309">
        <f t="shared" ca="1" si="20"/>
        <v>11700</v>
      </c>
      <c r="AQ18" s="308">
        <f t="shared" ca="1" si="50"/>
        <v>1.3186813186813187</v>
      </c>
      <c r="AR18" s="309" t="str">
        <f t="shared" ca="1" si="21"/>
        <v/>
      </c>
      <c r="AS18" s="308" t="str">
        <f t="shared" ca="1" si="51"/>
        <v/>
      </c>
      <c r="AT18" s="309" t="str">
        <f t="shared" ca="1" si="22"/>
        <v/>
      </c>
      <c r="AU18" s="308" t="str">
        <f t="shared" ca="1" si="52"/>
        <v/>
      </c>
      <c r="AV18" s="309" t="str">
        <f t="shared" ca="1" si="23"/>
        <v/>
      </c>
      <c r="AW18" s="308" t="str">
        <f t="shared" ca="1" si="53"/>
        <v/>
      </c>
      <c r="AX18" s="309" t="str">
        <f t="shared" ca="1" si="24"/>
        <v/>
      </c>
      <c r="AY18" s="308" t="str">
        <f t="shared" ca="1" si="54"/>
        <v/>
      </c>
      <c r="AZ18" s="309" t="str">
        <f t="shared" ca="1" si="25"/>
        <v/>
      </c>
      <c r="BA18" s="308" t="str">
        <f t="shared" ca="1" si="55"/>
        <v/>
      </c>
      <c r="BB18" s="309">
        <f t="shared" ca="1" si="26"/>
        <v>21495</v>
      </c>
      <c r="BC18" s="308">
        <f t="shared" ca="1" si="56"/>
        <v>1.3186813186813187</v>
      </c>
      <c r="BD18" s="309" t="str">
        <f t="shared" ca="1" si="27"/>
        <v/>
      </c>
      <c r="BE18" s="308" t="str">
        <f t="shared" ca="1" si="57"/>
        <v/>
      </c>
      <c r="BF18" s="80" t="str">
        <f t="shared" ca="1" si="58"/>
        <v/>
      </c>
      <c r="BG18" s="83" t="str">
        <f t="shared" ca="1" si="59"/>
        <v/>
      </c>
      <c r="BH18" s="80" t="str">
        <f t="shared" ca="1" si="28"/>
        <v/>
      </c>
      <c r="BI18" s="83" t="str">
        <f t="shared" ca="1" si="60"/>
        <v/>
      </c>
      <c r="BJ18" s="80" t="str">
        <f t="shared" ca="1" si="29"/>
        <v/>
      </c>
      <c r="BK18" s="83" t="str">
        <f t="shared" ca="1" si="61"/>
        <v/>
      </c>
    </row>
    <row r="19" spans="1:63" s="71" customFormat="1" ht="21" customHeight="1">
      <c r="A19" s="245">
        <v>6</v>
      </c>
      <c r="B19" s="311" t="s">
        <v>803</v>
      </c>
      <c r="C19" s="501">
        <f t="shared" ca="1" si="30"/>
        <v>409611.31</v>
      </c>
      <c r="D19" s="503">
        <f t="shared" ca="1" si="0"/>
        <v>47990</v>
      </c>
      <c r="E19" s="308">
        <f t="shared" ca="1" si="31"/>
        <v>1.3186813186813187</v>
      </c>
      <c r="F19" s="309">
        <f t="shared" ca="1" si="2"/>
        <v>45000</v>
      </c>
      <c r="G19" s="308">
        <f t="shared" ca="1" si="32"/>
        <v>1.3186813186813187</v>
      </c>
      <c r="H19" s="309">
        <f t="shared" ca="1" si="3"/>
        <v>35000</v>
      </c>
      <c r="I19" s="308">
        <f t="shared" ca="1" si="33"/>
        <v>1.3186813186813187</v>
      </c>
      <c r="J19" s="309">
        <f t="shared" ca="1" si="4"/>
        <v>1789290</v>
      </c>
      <c r="K19" s="308">
        <f t="shared" ca="1" si="34"/>
        <v>0</v>
      </c>
      <c r="L19" s="309">
        <f t="shared" ca="1" si="5"/>
        <v>51984</v>
      </c>
      <c r="M19" s="308">
        <f t="shared" ca="1" si="35"/>
        <v>1.3186813186813187</v>
      </c>
      <c r="N19" s="309">
        <f t="shared" ca="1" si="6"/>
        <v>145000</v>
      </c>
      <c r="O19" s="308">
        <f t="shared" ca="1" si="36"/>
        <v>1.3186813186813187</v>
      </c>
      <c r="P19" s="309">
        <f t="shared" ca="1" si="7"/>
        <v>38340</v>
      </c>
      <c r="Q19" s="308">
        <f t="shared" ca="1" si="37"/>
        <v>1.3186813186813187</v>
      </c>
      <c r="R19" s="309">
        <f t="shared" ca="1" si="8"/>
        <v>23570</v>
      </c>
      <c r="S19" s="308">
        <f t="shared" ca="1" si="38"/>
        <v>1.3186813186813187</v>
      </c>
      <c r="T19" s="309" t="str">
        <f t="shared" ca="1" si="9"/>
        <v/>
      </c>
      <c r="U19" s="308" t="str">
        <f t="shared" ca="1" si="39"/>
        <v/>
      </c>
      <c r="V19" s="309" t="str">
        <f t="shared" ca="1" si="10"/>
        <v/>
      </c>
      <c r="W19" s="308" t="str">
        <f t="shared" ca="1" si="40"/>
        <v/>
      </c>
      <c r="X19" s="309">
        <f t="shared" ca="1" si="11"/>
        <v>44500</v>
      </c>
      <c r="Y19" s="308">
        <f t="shared" ca="1" si="41"/>
        <v>1.3186813186813187</v>
      </c>
      <c r="Z19" s="309" t="str">
        <f t="shared" ca="1" si="12"/>
        <v/>
      </c>
      <c r="AA19" s="308" t="str">
        <f t="shared" ca="1" si="42"/>
        <v/>
      </c>
      <c r="AB19" s="309">
        <f t="shared" ca="1" si="13"/>
        <v>67866</v>
      </c>
      <c r="AC19" s="308">
        <f t="shared" ca="1" si="43"/>
        <v>1.3186813186813187</v>
      </c>
      <c r="AD19" s="309">
        <f t="shared" ca="1" si="14"/>
        <v>94294</v>
      </c>
      <c r="AE19" s="308">
        <f t="shared" ca="1" si="44"/>
        <v>1.3186813186813187</v>
      </c>
      <c r="AF19" s="309">
        <f t="shared" ca="1" si="15"/>
        <v>38040</v>
      </c>
      <c r="AG19" s="308">
        <f t="shared" ca="1" si="45"/>
        <v>1.3186813186813187</v>
      </c>
      <c r="AH19" s="309">
        <f t="shared" ca="1" si="16"/>
        <v>38000</v>
      </c>
      <c r="AI19" s="308">
        <f t="shared" ca="1" si="46"/>
        <v>1.3186813186813187</v>
      </c>
      <c r="AJ19" s="309">
        <f t="shared" ca="1" si="17"/>
        <v>73899.100000000006</v>
      </c>
      <c r="AK19" s="308">
        <f t="shared" ca="1" si="47"/>
        <v>1.3186813186813187</v>
      </c>
      <c r="AL19" s="309">
        <f t="shared" ca="1" si="18"/>
        <v>32088</v>
      </c>
      <c r="AM19" s="308">
        <f t="shared" ca="1" si="48"/>
        <v>1.3186813186813187</v>
      </c>
      <c r="AN19" s="309" t="str">
        <f t="shared" ca="1" si="19"/>
        <v/>
      </c>
      <c r="AO19" s="308" t="str">
        <f t="shared" ca="1" si="49"/>
        <v/>
      </c>
      <c r="AP19" s="309">
        <f t="shared" ca="1" si="20"/>
        <v>18200</v>
      </c>
      <c r="AQ19" s="308">
        <f t="shared" ca="1" si="50"/>
        <v>1.3186813186813187</v>
      </c>
      <c r="AR19" s="309" t="str">
        <f t="shared" ca="1" si="21"/>
        <v/>
      </c>
      <c r="AS19" s="308" t="str">
        <f t="shared" ca="1" si="51"/>
        <v/>
      </c>
      <c r="AT19" s="309" t="str">
        <f t="shared" ca="1" si="22"/>
        <v/>
      </c>
      <c r="AU19" s="308" t="str">
        <f t="shared" ca="1" si="52"/>
        <v/>
      </c>
      <c r="AV19" s="309" t="str">
        <f t="shared" ca="1" si="23"/>
        <v/>
      </c>
      <c r="AW19" s="308" t="str">
        <f t="shared" ca="1" si="53"/>
        <v/>
      </c>
      <c r="AX19" s="309" t="str">
        <f t="shared" ca="1" si="24"/>
        <v/>
      </c>
      <c r="AY19" s="308" t="str">
        <f t="shared" ca="1" si="54"/>
        <v/>
      </c>
      <c r="AZ19" s="309" t="str">
        <f t="shared" ca="1" si="25"/>
        <v/>
      </c>
      <c r="BA19" s="308" t="str">
        <f t="shared" ca="1" si="55"/>
        <v/>
      </c>
      <c r="BB19" s="309">
        <f t="shared" ca="1" si="26"/>
        <v>52150</v>
      </c>
      <c r="BC19" s="308">
        <f t="shared" ca="1" si="56"/>
        <v>1.3186813186813187</v>
      </c>
      <c r="BD19" s="309" t="str">
        <f t="shared" ca="1" si="27"/>
        <v/>
      </c>
      <c r="BE19" s="308" t="str">
        <f t="shared" ca="1" si="57"/>
        <v/>
      </c>
      <c r="BF19" s="80" t="str">
        <f t="shared" ca="1" si="58"/>
        <v/>
      </c>
      <c r="BG19" s="83" t="str">
        <f t="shared" ca="1" si="59"/>
        <v/>
      </c>
      <c r="BH19" s="80" t="str">
        <f t="shared" ca="1" si="28"/>
        <v/>
      </c>
      <c r="BI19" s="83" t="str">
        <f t="shared" ca="1" si="60"/>
        <v/>
      </c>
      <c r="BJ19" s="80" t="str">
        <f t="shared" ca="1" si="29"/>
        <v/>
      </c>
      <c r="BK19" s="83" t="str">
        <f t="shared" ca="1" si="61"/>
        <v/>
      </c>
    </row>
    <row r="20" spans="1:63" s="71" customFormat="1" ht="21" customHeight="1">
      <c r="A20" s="245">
        <v>7</v>
      </c>
      <c r="B20" s="311" t="s">
        <v>806</v>
      </c>
      <c r="C20" s="501">
        <f t="shared" ca="1" si="30"/>
        <v>2091007.86</v>
      </c>
      <c r="D20" s="503">
        <f t="shared" ca="1" si="0"/>
        <v>550675</v>
      </c>
      <c r="E20" s="308">
        <f t="shared" ca="1" si="31"/>
        <v>1.3186813186813187</v>
      </c>
      <c r="F20" s="309">
        <f t="shared" ca="1" si="2"/>
        <v>8000</v>
      </c>
      <c r="G20" s="308">
        <f t="shared" ca="1" si="32"/>
        <v>1.3186813186813187</v>
      </c>
      <c r="H20" s="309">
        <f t="shared" ca="1" si="3"/>
        <v>350000</v>
      </c>
      <c r="I20" s="308">
        <f t="shared" ca="1" si="33"/>
        <v>1.3186813186813187</v>
      </c>
      <c r="J20" s="309">
        <f t="shared" ca="1" si="4"/>
        <v>9306882</v>
      </c>
      <c r="K20" s="308">
        <f t="shared" ca="1" si="34"/>
        <v>0</v>
      </c>
      <c r="L20" s="309">
        <f t="shared" ca="1" si="5"/>
        <v>540992</v>
      </c>
      <c r="M20" s="308">
        <f t="shared" ca="1" si="35"/>
        <v>1.3186813186813187</v>
      </c>
      <c r="N20" s="309">
        <f t="shared" ca="1" si="6"/>
        <v>430000</v>
      </c>
      <c r="O20" s="308">
        <f t="shared" ca="1" si="36"/>
        <v>1.3186813186813187</v>
      </c>
      <c r="P20" s="309">
        <f t="shared" ca="1" si="7"/>
        <v>313850</v>
      </c>
      <c r="Q20" s="308">
        <f t="shared" ca="1" si="37"/>
        <v>1.3186813186813187</v>
      </c>
      <c r="R20" s="309">
        <f t="shared" ca="1" si="8"/>
        <v>1537811</v>
      </c>
      <c r="S20" s="308">
        <f t="shared" ca="1" si="38"/>
        <v>1.3186813186813187</v>
      </c>
      <c r="T20" s="309" t="str">
        <f t="shared" ca="1" si="9"/>
        <v/>
      </c>
      <c r="U20" s="308" t="str">
        <f t="shared" ca="1" si="39"/>
        <v/>
      </c>
      <c r="V20" s="309" t="str">
        <f t="shared" ca="1" si="10"/>
        <v/>
      </c>
      <c r="W20" s="308" t="str">
        <f t="shared" ca="1" si="40"/>
        <v/>
      </c>
      <c r="X20" s="309">
        <f t="shared" ca="1" si="11"/>
        <v>550675</v>
      </c>
      <c r="Y20" s="308">
        <f t="shared" ca="1" si="41"/>
        <v>1.3186813186813187</v>
      </c>
      <c r="Z20" s="309" t="str">
        <f t="shared" ca="1" si="12"/>
        <v/>
      </c>
      <c r="AA20" s="308" t="str">
        <f t="shared" ca="1" si="42"/>
        <v/>
      </c>
      <c r="AB20" s="309">
        <f t="shared" ca="1" si="13"/>
        <v>350100</v>
      </c>
      <c r="AC20" s="308">
        <f t="shared" ca="1" si="43"/>
        <v>1.3186813186813187</v>
      </c>
      <c r="AD20" s="309">
        <f t="shared" ca="1" si="14"/>
        <v>805432</v>
      </c>
      <c r="AE20" s="308">
        <f t="shared" ca="1" si="44"/>
        <v>1.3186813186813187</v>
      </c>
      <c r="AF20" s="309">
        <f t="shared" ca="1" si="15"/>
        <v>672000</v>
      </c>
      <c r="AG20" s="308">
        <f t="shared" ca="1" si="45"/>
        <v>1.3186813186813187</v>
      </c>
      <c r="AH20" s="309">
        <f t="shared" ca="1" si="16"/>
        <v>185000</v>
      </c>
      <c r="AI20" s="308">
        <f t="shared" ca="1" si="46"/>
        <v>1.3186813186813187</v>
      </c>
      <c r="AJ20" s="309">
        <f t="shared" ca="1" si="17"/>
        <v>396446.4</v>
      </c>
      <c r="AK20" s="308">
        <f t="shared" ca="1" si="47"/>
        <v>1.3186813186813187</v>
      </c>
      <c r="AL20" s="309">
        <f t="shared" ca="1" si="18"/>
        <v>491396</v>
      </c>
      <c r="AM20" s="308">
        <f t="shared" ca="1" si="48"/>
        <v>1.3186813186813187</v>
      </c>
      <c r="AN20" s="309" t="str">
        <f t="shared" ca="1" si="19"/>
        <v/>
      </c>
      <c r="AO20" s="308" t="str">
        <f t="shared" ca="1" si="49"/>
        <v/>
      </c>
      <c r="AP20" s="309">
        <f t="shared" ca="1" si="20"/>
        <v>578500</v>
      </c>
      <c r="AQ20" s="308">
        <f t="shared" ca="1" si="50"/>
        <v>1.3186813186813187</v>
      </c>
      <c r="AR20" s="309" t="str">
        <f t="shared" ca="1" si="21"/>
        <v/>
      </c>
      <c r="AS20" s="308" t="str">
        <f t="shared" ca="1" si="51"/>
        <v/>
      </c>
      <c r="AT20" s="309" t="str">
        <f t="shared" ca="1" si="22"/>
        <v/>
      </c>
      <c r="AU20" s="308" t="str">
        <f t="shared" ca="1" si="52"/>
        <v/>
      </c>
      <c r="AV20" s="309" t="str">
        <f t="shared" ca="1" si="23"/>
        <v/>
      </c>
      <c r="AW20" s="308" t="str">
        <f t="shared" ca="1" si="53"/>
        <v/>
      </c>
      <c r="AX20" s="309" t="str">
        <f t="shared" ca="1" si="24"/>
        <v/>
      </c>
      <c r="AY20" s="308" t="str">
        <f t="shared" ca="1" si="54"/>
        <v/>
      </c>
      <c r="AZ20" s="309" t="str">
        <f t="shared" ca="1" si="25"/>
        <v/>
      </c>
      <c r="BA20" s="308" t="str">
        <f t="shared" ca="1" si="55"/>
        <v/>
      </c>
      <c r="BB20" s="309">
        <f t="shared" ca="1" si="26"/>
        <v>543500</v>
      </c>
      <c r="BC20" s="308">
        <f t="shared" ca="1" si="56"/>
        <v>1.3186813186813187</v>
      </c>
      <c r="BD20" s="309" t="str">
        <f t="shared" ca="1" si="27"/>
        <v/>
      </c>
      <c r="BE20" s="308" t="str">
        <f t="shared" ca="1" si="57"/>
        <v/>
      </c>
      <c r="BF20" s="80" t="str">
        <f t="shared" ca="1" si="58"/>
        <v/>
      </c>
      <c r="BG20" s="83" t="str">
        <f t="shared" ca="1" si="59"/>
        <v/>
      </c>
      <c r="BH20" s="80" t="str">
        <f t="shared" ca="1" si="28"/>
        <v/>
      </c>
      <c r="BI20" s="83" t="str">
        <f t="shared" ca="1" si="60"/>
        <v/>
      </c>
      <c r="BJ20" s="80" t="str">
        <f t="shared" ca="1" si="29"/>
        <v/>
      </c>
      <c r="BK20" s="83" t="str">
        <f t="shared" ca="1" si="61"/>
        <v/>
      </c>
    </row>
    <row r="21" spans="1:63" s="71" customFormat="1" ht="21" customHeight="1">
      <c r="A21" s="245">
        <v>8</v>
      </c>
      <c r="B21" s="311" t="s">
        <v>808</v>
      </c>
      <c r="C21" s="501">
        <f t="shared" ca="1" si="30"/>
        <v>315673.62</v>
      </c>
      <c r="D21" s="503">
        <f t="shared" ca="1" si="0"/>
        <v>9800</v>
      </c>
      <c r="E21" s="308">
        <f t="shared" ca="1" si="31"/>
        <v>1.3186813186813187</v>
      </c>
      <c r="F21" s="309">
        <f t="shared" ca="1" si="2"/>
        <v>15000</v>
      </c>
      <c r="G21" s="308">
        <f t="shared" ca="1" si="32"/>
        <v>1.3186813186813187</v>
      </c>
      <c r="H21" s="309">
        <f t="shared" ca="1" si="3"/>
        <v>15800</v>
      </c>
      <c r="I21" s="308">
        <f t="shared" ca="1" si="33"/>
        <v>1.3186813186813187</v>
      </c>
      <c r="J21" s="309">
        <f t="shared" ca="1" si="4"/>
        <v>1350000</v>
      </c>
      <c r="K21" s="308">
        <f t="shared" ca="1" si="34"/>
        <v>0</v>
      </c>
      <c r="L21" s="309">
        <f t="shared" ca="1" si="5"/>
        <v>11006</v>
      </c>
      <c r="M21" s="308">
        <f t="shared" ca="1" si="35"/>
        <v>1.3186813186813187</v>
      </c>
      <c r="N21" s="309">
        <f t="shared" ca="1" si="6"/>
        <v>290000</v>
      </c>
      <c r="O21" s="308">
        <f t="shared" ca="1" si="36"/>
        <v>0</v>
      </c>
      <c r="P21" s="309">
        <f t="shared" ca="1" si="7"/>
        <v>16227</v>
      </c>
      <c r="Q21" s="308">
        <f t="shared" ca="1" si="37"/>
        <v>1.3186813186813187</v>
      </c>
      <c r="R21" s="309">
        <f t="shared" ca="1" si="8"/>
        <v>30700</v>
      </c>
      <c r="S21" s="308">
        <f t="shared" ca="1" si="38"/>
        <v>1.3186813186813187</v>
      </c>
      <c r="T21" s="309" t="str">
        <f t="shared" ca="1" si="9"/>
        <v/>
      </c>
      <c r="U21" s="308" t="str">
        <f t="shared" ca="1" si="39"/>
        <v/>
      </c>
      <c r="V21" s="309" t="str">
        <f t="shared" ca="1" si="10"/>
        <v/>
      </c>
      <c r="W21" s="308" t="str">
        <f t="shared" ca="1" si="40"/>
        <v/>
      </c>
      <c r="X21" s="309">
        <f t="shared" ca="1" si="11"/>
        <v>10020</v>
      </c>
      <c r="Y21" s="308">
        <f t="shared" ca="1" si="41"/>
        <v>1.3186813186813187</v>
      </c>
      <c r="Z21" s="309" t="str">
        <f t="shared" ca="1" si="12"/>
        <v/>
      </c>
      <c r="AA21" s="308" t="str">
        <f t="shared" ca="1" si="42"/>
        <v/>
      </c>
      <c r="AB21" s="309">
        <f t="shared" ca="1" si="13"/>
        <v>18088</v>
      </c>
      <c r="AC21" s="308">
        <f t="shared" ca="1" si="43"/>
        <v>1.3186813186813187</v>
      </c>
      <c r="AD21" s="309">
        <f t="shared" ca="1" si="14"/>
        <v>22827</v>
      </c>
      <c r="AE21" s="308">
        <f t="shared" ca="1" si="44"/>
        <v>1.3186813186813187</v>
      </c>
      <c r="AF21" s="309">
        <f t="shared" ca="1" si="15"/>
        <v>24013</v>
      </c>
      <c r="AG21" s="308">
        <f t="shared" ca="1" si="45"/>
        <v>1.3186813186813187</v>
      </c>
      <c r="AH21" s="309">
        <f t="shared" ca="1" si="16"/>
        <v>14000</v>
      </c>
      <c r="AI21" s="308">
        <f t="shared" ca="1" si="46"/>
        <v>1.3186813186813187</v>
      </c>
      <c r="AJ21" s="309">
        <f t="shared" ca="1" si="17"/>
        <v>9998.1299999999992</v>
      </c>
      <c r="AK21" s="308">
        <f t="shared" ca="1" si="47"/>
        <v>1.3186813186813187</v>
      </c>
      <c r="AL21" s="309">
        <f t="shared" ca="1" si="18"/>
        <v>199750</v>
      </c>
      <c r="AM21" s="308">
        <f t="shared" ca="1" si="48"/>
        <v>1.3186813186813187</v>
      </c>
      <c r="AN21" s="309" t="str">
        <f t="shared" ca="1" si="19"/>
        <v/>
      </c>
      <c r="AO21" s="308" t="str">
        <f t="shared" ca="1" si="49"/>
        <v/>
      </c>
      <c r="AP21" s="309">
        <f t="shared" ca="1" si="20"/>
        <v>48750</v>
      </c>
      <c r="AQ21" s="308">
        <f t="shared" ca="1" si="50"/>
        <v>1.3186813186813187</v>
      </c>
      <c r="AR21" s="309" t="str">
        <f t="shared" ca="1" si="21"/>
        <v/>
      </c>
      <c r="AS21" s="308" t="str">
        <f t="shared" ca="1" si="51"/>
        <v/>
      </c>
      <c r="AT21" s="309" t="str">
        <f t="shared" ca="1" si="22"/>
        <v/>
      </c>
      <c r="AU21" s="308" t="str">
        <f t="shared" ca="1" si="52"/>
        <v/>
      </c>
      <c r="AV21" s="309" t="str">
        <f t="shared" ca="1" si="23"/>
        <v/>
      </c>
      <c r="AW21" s="308" t="str">
        <f t="shared" ca="1" si="53"/>
        <v/>
      </c>
      <c r="AX21" s="309" t="str">
        <f t="shared" ca="1" si="24"/>
        <v/>
      </c>
      <c r="AY21" s="308" t="str">
        <f t="shared" ca="1" si="54"/>
        <v/>
      </c>
      <c r="AZ21" s="309" t="str">
        <f t="shared" ca="1" si="25"/>
        <v/>
      </c>
      <c r="BA21" s="308" t="str">
        <f t="shared" ca="1" si="55"/>
        <v/>
      </c>
      <c r="BB21" s="309">
        <f t="shared" ca="1" si="26"/>
        <v>11015</v>
      </c>
      <c r="BC21" s="308">
        <f t="shared" ca="1" si="56"/>
        <v>1.3186813186813187</v>
      </c>
      <c r="BD21" s="309" t="str">
        <f t="shared" ca="1" si="27"/>
        <v/>
      </c>
      <c r="BE21" s="308" t="str">
        <f t="shared" ca="1" si="57"/>
        <v/>
      </c>
      <c r="BF21" s="80" t="str">
        <f t="shared" ca="1" si="58"/>
        <v/>
      </c>
      <c r="BG21" s="83" t="str">
        <f t="shared" ca="1" si="59"/>
        <v/>
      </c>
      <c r="BH21" s="80" t="str">
        <f t="shared" ca="1" si="28"/>
        <v/>
      </c>
      <c r="BI21" s="83" t="str">
        <f t="shared" ca="1" si="60"/>
        <v/>
      </c>
      <c r="BJ21" s="80" t="str">
        <f t="shared" ca="1" si="29"/>
        <v/>
      </c>
      <c r="BK21" s="83" t="str">
        <f t="shared" ca="1" si="61"/>
        <v/>
      </c>
    </row>
    <row r="22" spans="1:63" s="71" customFormat="1" ht="21" customHeight="1">
      <c r="A22" s="245">
        <v>9</v>
      </c>
      <c r="B22" s="311" t="s">
        <v>809</v>
      </c>
      <c r="C22" s="501">
        <f t="shared" ca="1" si="30"/>
        <v>295712.74</v>
      </c>
      <c r="D22" s="503">
        <f t="shared" ca="1" si="0"/>
        <v>36000</v>
      </c>
      <c r="E22" s="308">
        <f t="shared" ca="1" si="31"/>
        <v>1.3186813186813187</v>
      </c>
      <c r="F22" s="309">
        <f t="shared" ca="1" si="2"/>
        <v>55000</v>
      </c>
      <c r="G22" s="308">
        <f t="shared" ca="1" si="32"/>
        <v>1.3186813186813187</v>
      </c>
      <c r="H22" s="309">
        <f t="shared" ca="1" si="3"/>
        <v>35000</v>
      </c>
      <c r="I22" s="308">
        <f t="shared" ca="1" si="33"/>
        <v>1.3186813186813187</v>
      </c>
      <c r="J22" s="309">
        <f t="shared" ca="1" si="4"/>
        <v>1300000</v>
      </c>
      <c r="K22" s="308">
        <f t="shared" ca="1" si="34"/>
        <v>0</v>
      </c>
      <c r="L22" s="309">
        <f t="shared" ca="1" si="5"/>
        <v>37080</v>
      </c>
      <c r="M22" s="308">
        <f t="shared" ca="1" si="35"/>
        <v>1.3186813186813187</v>
      </c>
      <c r="N22" s="309">
        <f t="shared" ca="1" si="6"/>
        <v>140000</v>
      </c>
      <c r="O22" s="308">
        <f t="shared" ca="1" si="36"/>
        <v>1.3186813186813187</v>
      </c>
      <c r="P22" s="309">
        <f t="shared" ca="1" si="7"/>
        <v>18100</v>
      </c>
      <c r="Q22" s="308">
        <f t="shared" ca="1" si="37"/>
        <v>1.3186813186813187</v>
      </c>
      <c r="R22" s="309">
        <f t="shared" ca="1" si="8"/>
        <v>23570</v>
      </c>
      <c r="S22" s="308">
        <f t="shared" ca="1" si="38"/>
        <v>1.3186813186813187</v>
      </c>
      <c r="T22" s="309" t="str">
        <f t="shared" ca="1" si="9"/>
        <v/>
      </c>
      <c r="U22" s="308" t="str">
        <f t="shared" ca="1" si="39"/>
        <v/>
      </c>
      <c r="V22" s="309" t="str">
        <f t="shared" ca="1" si="10"/>
        <v/>
      </c>
      <c r="W22" s="308" t="str">
        <f t="shared" ca="1" si="40"/>
        <v/>
      </c>
      <c r="X22" s="309">
        <f t="shared" ca="1" si="11"/>
        <v>36800</v>
      </c>
      <c r="Y22" s="308">
        <f t="shared" ca="1" si="41"/>
        <v>1.3186813186813187</v>
      </c>
      <c r="Z22" s="309" t="str">
        <f t="shared" ca="1" si="12"/>
        <v/>
      </c>
      <c r="AA22" s="308" t="str">
        <f t="shared" ca="1" si="42"/>
        <v/>
      </c>
      <c r="AB22" s="309">
        <f t="shared" ca="1" si="13"/>
        <v>65072</v>
      </c>
      <c r="AC22" s="308">
        <f t="shared" ca="1" si="43"/>
        <v>1.3186813186813187</v>
      </c>
      <c r="AD22" s="309">
        <f t="shared" ca="1" si="14"/>
        <v>183783</v>
      </c>
      <c r="AE22" s="308">
        <f t="shared" ca="1" si="44"/>
        <v>1.3186813186813187</v>
      </c>
      <c r="AF22" s="309">
        <f t="shared" ca="1" si="15"/>
        <v>25600</v>
      </c>
      <c r="AG22" s="308">
        <f t="shared" ca="1" si="45"/>
        <v>1.3186813186813187</v>
      </c>
      <c r="AH22" s="309">
        <f t="shared" ca="1" si="16"/>
        <v>42000</v>
      </c>
      <c r="AI22" s="308">
        <f t="shared" ca="1" si="46"/>
        <v>1.3186813186813187</v>
      </c>
      <c r="AJ22" s="309">
        <f t="shared" ca="1" si="17"/>
        <v>78245.88</v>
      </c>
      <c r="AK22" s="308">
        <f t="shared" ca="1" si="47"/>
        <v>1.3186813186813187</v>
      </c>
      <c r="AL22" s="309">
        <f t="shared" ca="1" si="18"/>
        <v>33539</v>
      </c>
      <c r="AM22" s="308">
        <f t="shared" ca="1" si="48"/>
        <v>1.3186813186813187</v>
      </c>
      <c r="AN22" s="309" t="str">
        <f t="shared" ca="1" si="19"/>
        <v/>
      </c>
      <c r="AO22" s="308" t="str">
        <f t="shared" ca="1" si="49"/>
        <v/>
      </c>
      <c r="AP22" s="309">
        <f t="shared" ca="1" si="20"/>
        <v>48750</v>
      </c>
      <c r="AQ22" s="308">
        <f t="shared" ca="1" si="50"/>
        <v>1.3186813186813187</v>
      </c>
      <c r="AR22" s="309" t="str">
        <f t="shared" ca="1" si="21"/>
        <v/>
      </c>
      <c r="AS22" s="308" t="str">
        <f t="shared" ca="1" si="51"/>
        <v/>
      </c>
      <c r="AT22" s="309" t="str">
        <f t="shared" ca="1" si="22"/>
        <v/>
      </c>
      <c r="AU22" s="308" t="str">
        <f t="shared" ca="1" si="52"/>
        <v/>
      </c>
      <c r="AV22" s="309" t="str">
        <f t="shared" ca="1" si="23"/>
        <v/>
      </c>
      <c r="AW22" s="308" t="str">
        <f t="shared" ca="1" si="53"/>
        <v/>
      </c>
      <c r="AX22" s="309" t="str">
        <f t="shared" ca="1" si="24"/>
        <v/>
      </c>
      <c r="AY22" s="308" t="str">
        <f t="shared" ca="1" si="54"/>
        <v/>
      </c>
      <c r="AZ22" s="309" t="str">
        <f t="shared" ca="1" si="25"/>
        <v/>
      </c>
      <c r="BA22" s="308" t="str">
        <f t="shared" ca="1" si="55"/>
        <v/>
      </c>
      <c r="BB22" s="309">
        <f t="shared" ca="1" si="26"/>
        <v>37250</v>
      </c>
      <c r="BC22" s="308">
        <f t="shared" ca="1" si="56"/>
        <v>1.3186813186813187</v>
      </c>
      <c r="BD22" s="309" t="str">
        <f t="shared" ca="1" si="27"/>
        <v/>
      </c>
      <c r="BE22" s="308" t="str">
        <f t="shared" ca="1" si="57"/>
        <v/>
      </c>
      <c r="BF22" s="80" t="str">
        <f t="shared" ca="1" si="58"/>
        <v/>
      </c>
      <c r="BG22" s="83" t="str">
        <f t="shared" ca="1" si="59"/>
        <v/>
      </c>
      <c r="BH22" s="80" t="str">
        <f t="shared" ca="1" si="28"/>
        <v/>
      </c>
      <c r="BI22" s="83" t="str">
        <f t="shared" ca="1" si="60"/>
        <v/>
      </c>
      <c r="BJ22" s="80" t="str">
        <f t="shared" ca="1" si="29"/>
        <v/>
      </c>
      <c r="BK22" s="83" t="str">
        <f t="shared" ca="1" si="61"/>
        <v/>
      </c>
    </row>
    <row r="23" spans="1:63" s="71" customFormat="1" ht="21" customHeight="1">
      <c r="A23" s="245">
        <f>+A22+1</f>
        <v>10</v>
      </c>
      <c r="B23" s="311" t="s">
        <v>810</v>
      </c>
      <c r="C23" s="501">
        <f t="shared" ca="1" si="30"/>
        <v>4218920.13</v>
      </c>
      <c r="D23" s="503">
        <f t="shared" ca="1" si="0"/>
        <v>47095</v>
      </c>
      <c r="E23" s="308">
        <f t="shared" ref="E23:E78" ca="1" si="62">IF($B23="","",IF(D23="","",IF($L$4="Media aritmética",(D23&lt;=$C23)*($F$5/$C$4)+(D23&gt;$C23)*0,IF(AND(ROUND(AVERAGE($D23,$F23,$H23,$J23,$L23,$N23,$P23,$R23,$T23,$V23,$X23,$Z23,$AB23,$AD23,$AF23,$AH23,$AJ23,AL23,AN23,AP23,AR23,AT23,AV23,AX23,AZ23,BB23,BD23,BF23,BH23,BJ23),2)-$C23/2&lt;=D23,(ROUND(AVERAGE($D23,$F23,$H23,$J23,$L23,$N23,$P23,$R23,$T23,$V23,$X23,$Z23,$AB23,$AD23,$AF23,$AH23,$AJ23,AL23,AN23,AP23,AR23,AT23,AV23,AX23,AZ23,BB23,BD23,BF23,BH23,BJ23),2)+$C23/2&gt;D23)),($F$5/$C$4),0))))</f>
        <v>1.3186813186813187</v>
      </c>
      <c r="F23" s="309">
        <f t="shared" ca="1" si="2"/>
        <v>40000</v>
      </c>
      <c r="G23" s="308">
        <f t="shared" ref="G23:G78" ca="1" si="63">IF($B23="","",IF(F23="","",IF($L$4="Media aritmética",(F23&lt;=$C23)*($F$5/$C$4)+(F23&gt;$C23)*0,IF(AND(ROUND(AVERAGE($D23,$F23,$H23,$J23,$L23,$N23,$P23,$R23,$T23,$V23,$X23,$Z23,$AB23,$AD23,$AF23,$AH23,$AJ23,AL23,AN23,AP23,AR23,AT23,AV23,AX23,AZ23,BB23,BD23,BF23,BH23,BJ23),2)-$C23/2&lt;=F23,(ROUND(AVERAGE($D23,$F23,$H23,$J23,$L23,$N23,$P23,$R23,$T23,$V23,$X23,$Z23,$AB23,$AD23,$AF23,$AH23,$AJ23,AL23,AN23,AP23,AR23,AT23,AV23,AX23,AZ23,BB23,BD23,BF23,BH23,BJ23),2)+$C23/2&gt;F23)),($F$5/$C$4),0))))</f>
        <v>1.3186813186813187</v>
      </c>
      <c r="H23" s="309">
        <f t="shared" ca="1" si="3"/>
        <v>40000</v>
      </c>
      <c r="I23" s="308">
        <f t="shared" ref="I23:I78" ca="1" si="64">IF($B23="","",IF(H23="","",IF($L$4="Media aritmética",(H23&lt;=$C23)*($F$5/$C$4)+(H23&gt;$C23)*0,IF(AND(ROUND(AVERAGE($D23,$F23,$H23,$J23,$L23,$N23,$P23,$R23,$T23,$V23,$X23,$Z23,$AB23,$AD23,$AF23,$AH23,$AJ23,AL23,AN23,AP23,AR23,AT23,AV23,AX23,AZ23,BB23,BD23,BF23,BH23,BJ23),2)-$C23/2&lt;=H23,(ROUND(AVERAGE($D23,$F23,$H23,$J23,$L23,$N23,$P23,$R23,$T23,$V23,$X23,$Z23,$AB23,$AD23,$AF23,$AH23,$AJ23,AL23,AN23,AP23,AR23,AT23,AV23,AX23,AZ23,BB23,BD23,BF23,BH23,BJ23),2)+$C23/2&gt;H23)),($F$5/$C$4),0))))</f>
        <v>1.3186813186813187</v>
      </c>
      <c r="J23" s="309">
        <f t="shared" ca="1" si="4"/>
        <v>17990000</v>
      </c>
      <c r="K23" s="308">
        <f t="shared" ref="K23:K78" ca="1" si="65">IF($B23="","",IF(J23="","",IF($L$4="Media aritmética",(J23&lt;=$C23)*($F$5/$C$4)+(J23&gt;$C23)*0,IF(AND(ROUND(AVERAGE($D23,$F23,$H23,$J23,$L23,$N23,$P23,$R23,$T23,$V23,$X23,$Z23,$AB23,$AD23,$AF23,$AH23,$AJ23,AL23,AN23,AP23,AR23,AT23,AV23,AX23,AZ23,BB23,BD23,BF23,BH23,BJ23),2)-$C23/2&lt;=J23,(ROUND(AVERAGE($D23,$F23,$H23,$J23,$L23,$N23,$P23,$R23,$T23,$V23,$X23,$Z23,$AB23,$AD23,$AF23,$AH23,$AJ23,AL23,AN23,AP23,AR23,AT23,AV23,AX23,AZ23,BB23,BD23,BF23,BH23,BJ23),2)+$C23/2&gt;J23)),($F$5/$C$4),0))))</f>
        <v>0</v>
      </c>
      <c r="L23" s="309">
        <f t="shared" ca="1" si="5"/>
        <v>45870</v>
      </c>
      <c r="M23" s="308">
        <f t="shared" ref="M23:M78" ca="1" si="66">IF($B23="","",IF(L23="","",IF($L$4="Media aritmética",(L23&lt;=$C23)*($F$5/$C$4)+(L23&gt;$C23)*0,IF(AND(ROUND(AVERAGE($D23,$F23,$H23,$J23,$L23,$N23,$P23,$R23,$T23,$V23,$X23,$Z23,$AB23,$AD23,$AF23,$AH23,$AJ23,AL23,AN23,AP23,AR23,AT23,AV23,AX23,AZ23,BB23,BD23,BF23,BH23,BJ23),2)-$C23/2&lt;=L23,(ROUND(AVERAGE($D23,$F23,$H23,$J23,$L23,$N23,$P23,$R23,$T23,$V23,$X23,$Z23,$AB23,$AD23,$AF23,$AH23,$AJ23,AL23,AN23,AP23,AR23,AT23,AV23,AX23,AZ23,BB23,BD23,BF23,BH23,BJ23),2)+$C23/2&gt;L23)),($F$5/$C$4),0))))</f>
        <v>1.3186813186813187</v>
      </c>
      <c r="N23" s="309">
        <f t="shared" ca="1" si="6"/>
        <v>156000</v>
      </c>
      <c r="O23" s="308">
        <f t="shared" ref="O23:O78" ca="1" si="67">IF($B23="","",IF(N23="","",IF($L$4="Media aritmética",(N23&lt;=$C23)*($F$5/$C$4)+(N23&gt;$C23)*0,IF(AND(ROUND(AVERAGE($D23,$F23,$H23,$J23,$L23,$N23,$P23,$R23,$T23,$V23,$X23,$Z23,$AB23,$AD23,$AF23,$AH23,$AJ23,AL23,AN23,AP23,AR23,AT23,AV23,AX23,AZ23,BB23,BD23,BF23,BH23,BJ23),2)-$C23/2&lt;=N23,(ROUND(AVERAGE($D23,$F23,$H23,$J23,$L23,$N23,$P23,$R23,$T23,$V23,$X23,$Z23,$AB23,$AD23,$AF23,$AH23,$AJ23,AL23,AN23,AP23,AR23,AT23,AV23,AX23,AZ23,BB23,BD23,BF23,BH23,BJ23),2)+$C23/2&gt;N23)),($F$5/$C$4),0))))</f>
        <v>1.3186813186813187</v>
      </c>
      <c r="P23" s="309">
        <f t="shared" ca="1" si="7"/>
        <v>19705</v>
      </c>
      <c r="Q23" s="308">
        <f t="shared" ref="Q23:Q78" ca="1" si="68">IF($B23="","",IF(P23="","",IF($L$4="Media aritmética",(P23&lt;=$C23)*($F$5/$C$4)+(P23&gt;$C23)*0,IF(AND(ROUND(AVERAGE($D23,$F23,$H23,$J23,$L23,$N23,$P23,$R23,$T23,$V23,$X23,$Z23,$AB23,$AD23,$AF23,$AH23,$AJ23,AL23,AN23,AP23,AR23,AT23,AV23,AX23,AZ23,BB23,BD23,BF23,BH23,BJ23),2)-$C23/2&lt;=P23,(ROUND(AVERAGE($D23,$F23,$H23,$J23,$L23,$N23,$P23,$R23,$T23,$V23,$X23,$Z23,$AB23,$AD23,$AF23,$AH23,$AJ23,AL23,AN23,AP23,AR23,AT23,AV23,AX23,AZ23,BB23,BD23,BF23,BH23,BJ23),2)+$C23/2&gt;P23)),($F$5/$C$4),0))))</f>
        <v>1.3186813186813187</v>
      </c>
      <c r="R23" s="309">
        <f t="shared" ca="1" si="8"/>
        <v>32832</v>
      </c>
      <c r="S23" s="308">
        <f t="shared" ref="S23:S78" ca="1" si="69">IF($B23="","",IF(R23="","",IF($L$4="Media aritmética",(R23&lt;=$C23)*($F$5/$C$4)+(R23&gt;$C23)*0,IF(AND(ROUND(AVERAGE($D23,$F23,$H23,$J23,$L23,$N23,$P23,$R23,$T23,$V23,$X23,$Z23,$AB23,$AD23,$AF23,$AH23,$AJ23,AL23,AN23,AP23,AR23,AT23,AV23,AX23,AZ23,BB23,BD23,BF23,BH23,BJ23),2)-$C23/2&lt;=R23,(ROUND(AVERAGE($D23,$F23,$H23,$J23,$L23,$N23,$P23,$R23,$T23,$V23,$X23,$Z23,$AB23,$AD23,$AF23,$AH23,$AJ23,AL23,AN23,AP23,AR23,AT23,AV23,AX23,AZ23,BB23,BD23,BF23,BH23,BJ23),2)+$C23/2&gt;R23)),($F$5/$C$4),0))))</f>
        <v>1.3186813186813187</v>
      </c>
      <c r="T23" s="309" t="str">
        <f t="shared" ca="1" si="9"/>
        <v/>
      </c>
      <c r="U23" s="308" t="str">
        <f t="shared" ref="U23:U78" ca="1" si="70">IF($B23="","",IF(T23="","",IF($L$4="Media aritmética",(T23&lt;=$C23)*($F$5/$C$4)+(T23&gt;$C23)*0,IF(AND(ROUND(AVERAGE($D23,$F23,$H23,$J23,$L23,$N23,$P23,$R23,$T23,$V23,$X23,$Z23,$AB23,$AD23,$AF23,$AH23,$AJ23,AL23,AN23,AP23,AR23,AT23,AV23,AX23,AZ23,BB23,BD23,BF23,BH23,BJ23),2)-$C23/2&lt;=T23,(ROUND(AVERAGE($D23,$F23,$H23,$J23,$L23,$N23,$P23,$R23,$T23,$V23,$X23,$Z23,$AB23,$AD23,$AF23,$AH23,$AJ23,AL23,AN23,AP23,AR23,AT23,AV23,AX23,AZ23,BB23,BD23,BF23,BH23,BJ23),2)+$C23/2&gt;T23)),($F$5/$C$4),0))))</f>
        <v/>
      </c>
      <c r="V23" s="309" t="str">
        <f t="shared" ca="1" si="10"/>
        <v/>
      </c>
      <c r="W23" s="308" t="str">
        <f t="shared" ref="W23:W78" ca="1" si="71">IF($B23="","",IF(V23="","",IF($L$4="Media aritmética",(V23&lt;=$C23)*($F$5/$C$4)+(V23&gt;$C23)*0,IF(AND(ROUND(AVERAGE($D23,$F23,$H23,$J23,$L23,$N23,$P23,$R23,$T23,$V23,$X23,$Z23,$AB23,$AD23,$AF23,$AH23,$AJ23,AL23,AN23,AP23,AR23,AT23,AV23,AX23,AZ23,BB23,BD23,BF23,BH23,BJ23),2)-$C23/2&lt;=V23,(ROUND(AVERAGE($D23,$F23,$H23,$J23,$L23,$N23,$P23,$R23,$T23,$V23,$X23,$Z23,$AB23,$AD23,$AF23,$AH23,$AJ23,AL23,AN23,AP23,AR23,AT23,AV23,AX23,AZ23,BB23,BD23,BF23,BH23,BJ23),2)+$C23/2&gt;V23)),($F$5/$C$4),0))))</f>
        <v/>
      </c>
      <c r="X23" s="309">
        <f t="shared" ca="1" si="11"/>
        <v>45000</v>
      </c>
      <c r="Y23" s="308">
        <f t="shared" ref="Y23:Y78" ca="1" si="72">IF($B23="","",IF(X23="","",IF($L$4="Media aritmética",(X23&lt;=$C23)*($F$5/$C$4)+(X23&gt;$C23)*0,IF(AND(ROUND(AVERAGE($D23,$F23,$H23,$J23,$L23,$N23,$P23,$R23,$T23,$V23,$X23,$Z23,$AB23,$AD23,$AF23,$AH23,$AJ23,AL23,AN23,AP23,AR23,AT23,AV23,AX23,AZ23,BB23,BD23,BF23,BH23,BJ23),2)-$C23/2&lt;=X23,(ROUND(AVERAGE($D23,$F23,$H23,$J23,$L23,$N23,$P23,$R23,$T23,$V23,$X23,$Z23,$AB23,$AD23,$AF23,$AH23,$AJ23,AL23,AN23,AP23,AR23,AT23,AV23,AX23,AZ23,BB23,BD23,BF23,BH23,BJ23),2)+$C23/2&gt;X23)),($F$5/$C$4),0))))</f>
        <v>1.3186813186813187</v>
      </c>
      <c r="Z23" s="309" t="str">
        <f t="shared" ca="1" si="12"/>
        <v/>
      </c>
      <c r="AA23" s="308" t="str">
        <f t="shared" ref="AA23:AA78" ca="1" si="73">IF($B23="","",IF(Z23="","",IF($L$4="Media aritmética",(Z23&lt;=$C23)*($F$5/$C$4)+(Z23&gt;$C23)*0,IF(AND(ROUND(AVERAGE($D23,$F23,$H23,$J23,$L23,$N23,$P23,$R23,$T23,$V23,$X23,$Z23,$AB23,$AD23,$AF23,$AH23,$AJ23,AL23,AN23,AP23,AR23,AT23,AV23,AX23,AZ23,BB23,BD23,BF23,BH23,BJ23),2)-$C23/2&lt;=Z23,(ROUND(AVERAGE($D23,$F23,$H23,$J23,$L23,$N23,$P23,$R23,$T23,$V23,$X23,$Z23,$AB23,$AD23,$AF23,$AH23,$AJ23,AL23,AN23,AP23,AR23,AT23,AV23,AX23,AZ23,BB23,BD23,BF23,BH23,BJ23),2)+$C23/2&gt;Z23)),($F$5/$C$4),0))))</f>
        <v/>
      </c>
      <c r="AB23" s="309">
        <f t="shared" ca="1" si="13"/>
        <v>67895</v>
      </c>
      <c r="AC23" s="308">
        <f t="shared" ref="AC23:AC78" ca="1" si="74">IF($B23="","",IF(AB23="","",IF($L$4="Media aritmética",(AB23&lt;=$C23)*($F$5/$C$4)+(AB23&gt;$C23)*0,IF(AND(ROUND(AVERAGE($D23,$F23,$H23,$J23,$L23,$N23,$P23,$R23,$T23,$V23,$X23,$Z23,$AB23,$AD23,$AF23,$AH23,$AJ23,AL23,AN23,AP23,AR23,AT23,AV23,AX23,AZ23,BB23,BD23,BF23,BH23,BJ23),2)-$C23/2&lt;=AB23,(ROUND(AVERAGE($D23,$F23,$H23,$J23,$L23,$N23,$P23,$R23,$T23,$V23,$X23,$Z23,$AB23,$AD23,$AF23,$AH23,$AJ23,AL23,AN23,AP23,AR23,AT23,AV23,AX23,AZ23,BB23,BD23,BF23,BH23,BJ23),2)+$C23/2&gt;AB23)),($F$5/$C$4),0))))</f>
        <v>1.3186813186813187</v>
      </c>
      <c r="AD23" s="309">
        <f t="shared" ca="1" si="14"/>
        <v>174321</v>
      </c>
      <c r="AE23" s="308">
        <f t="shared" ref="AE23:AE78" ca="1" si="75">IF($B23="","",IF(AD23="","",IF($L$4="Media aritmética",(AD23&lt;=$C23)*($F$5/$C$4)+(AD23&gt;$C23)*0,IF(AND(ROUND(AVERAGE($D23,$F23,$H23,$J23,$L23,$N23,$P23,$R23,$T23,$V23,$X23,$Z23,$AB23,$AD23,$AF23,$AH23,$AJ23,AL23,AN23,AP23,AR23,AT23,AV23,AX23,AZ23,BB23,BD23,BF23,BH23,BJ23),2)-$C23/2&lt;=AD23,(ROUND(AVERAGE($D23,$F23,$H23,$J23,$L23,$N23,$P23,$R23,$T23,$V23,$X23,$Z23,$AB23,$AD23,$AF23,$AH23,$AJ23,AL23,AN23,AP23,AR23,AT23,AV23,AX23,AZ23,BB23,BD23,BF23,BH23,BJ23),2)+$C23/2&gt;AD23)),($F$5/$C$4),0))))</f>
        <v>1.3186813186813187</v>
      </c>
      <c r="AF23" s="309">
        <f t="shared" ca="1" si="15"/>
        <v>30000</v>
      </c>
      <c r="AG23" s="308">
        <f t="shared" ref="AG23:AG78" ca="1" si="76">IF($B23="","",IF(AF23="","",IF($L$4="Media aritmética",(AF23&lt;=$C23)*($F$5/$C$4)+(AF23&gt;$C23)*0,IF(AND(ROUND(AVERAGE($D23,$F23,$H23,$J23,$L23,$N23,$P23,$R23,$T23,$V23,$X23,$Z23,$AB23,$AD23,$AF23,$AH23,$AJ23,AL23,AN23,AP23,AR23,AT23,AV23,AX23,AZ23,BB23,BD23,BF23,BH23,BJ23),2)-$C23/2&lt;=AF23,(ROUND(AVERAGE($D23,$F23,$H23,$J23,$L23,$N23,$P23,$R23,$T23,$V23,$X23,$Z23,$AB23,$AD23,$AF23,$AH23,$AJ23,AL23,AN23,AP23,AR23,AT23,AV23,AX23,AZ23,BB23,BD23,BF23,BH23,BJ23),2)+$C23/2&gt;AF23)),($F$5/$C$4),0))))</f>
        <v>1.3186813186813187</v>
      </c>
      <c r="AH23" s="309">
        <f t="shared" ca="1" si="16"/>
        <v>45000</v>
      </c>
      <c r="AI23" s="308">
        <f t="shared" ref="AI23:AI78" ca="1" si="77">IF($B23="","",IF(AH23="","",IF($L$4="Media aritmética",(AH23&lt;=$C23)*($F$5/$C$4)+(AH23&gt;$C23)*0,IF(AND(ROUND(AVERAGE($D23,$F23,$H23,$J23,$L23,$N23,$P23,$R23,$T23,$V23,$X23,$Z23,$AB23,$AD23,$AF23,$AH23,$AJ23,AL23,AN23,AP23,AR23,AT23,AV23,AX23,AZ23,BB23,BD23,BF23,BH23,BJ23),2)-$C23/2&lt;=AH23,(ROUND(AVERAGE($D23,$F23,$H23,$J23,$L23,$N23,$P23,$R23,$T23,$V23,$X23,$Z23,$AB23,$AD23,$AF23,$AH23,$AJ23,AL23,AN23,AP23,AR23,AT23,AV23,AX23,AZ23,BB23,BD23,BF23,BH23,BJ23),2)+$C23/2&gt;AH23)),($F$5/$C$4),0))))</f>
        <v>1.3186813186813187</v>
      </c>
      <c r="AJ23" s="309">
        <f t="shared" ca="1" si="17"/>
        <v>82592.92</v>
      </c>
      <c r="AK23" s="308">
        <f t="shared" ref="AK23:AK78" ca="1" si="78">IF($B23="","",IF(AJ23="","",IF($L$4="Media aritmética",(AJ23&lt;=$C23)*($F$5/$C$4)+(AJ23&gt;$C23)*0,IF(AND(ROUND(AVERAGE($D23,$F23,$H23,$J23,$L23,$N23,$P23,$R23,$T23,$V23,$X23,$Z23,$AB23,$AD23,$AF23,$AH23,$AJ23,AL23,AN23,AP23,AR23,AT23,AV23,AX23,AZ23,BB23,BD23,BF23,BH23,BJ23),2)-$C23/2&lt;=AJ23,(ROUND(AVERAGE($D23,$F23,$H23,$J23,$L23,$N23,$P23,$R23,$T23,$V23,$X23,$Z23,$AB23,$AD23,$AF23,$AH23,$AJ23,AL23,AN23,AP23,AR23,AT23,AV23,AX23,AZ23,BB23,BD23,BF23,BH23,BJ23),2)+$C23/2&gt;AJ23)),($F$5/$C$4),0))))</f>
        <v>1.3186813186813187</v>
      </c>
      <c r="AL23" s="309">
        <f t="shared" ca="1" si="18"/>
        <v>32861</v>
      </c>
      <c r="AM23" s="308">
        <f t="shared" ref="AM23:AM78" ca="1" si="79">IF($B23="","",IF(AL23="","",IF($L$4="Media aritmética",(AL23&lt;=$C23)*($F$5/$C$4)+(AL23&gt;$C23)*0,IF(AND(ROUND(AVERAGE($D23,$F23,$H23,$J23,$L23,$N23,$P23,$R23,$T23,$V23,$X23,$Z23,$AB23,$AD23,$AF23,$AH23,$AJ23,AL23,AN23,AP23,AR23,AT23,AV23,AX23,AZ23,BB23,BD23,BF23,BH23,BJ23),2)-$C23/2&lt;=AL23,(ROUND(AVERAGE($D23,$F23,$H23,$J23,$L23,$N23,$P23,$R23,$T23,$V23,$X23,$Z23,$AB23,$AD23,$AF23,$AH23,$AJ23,AL23,AN23,AP23,AR23,AT23,AV23,AX23,AZ23,BB23,BD23,BF23,BH23,BJ23),2)+$C23/2&gt;AL23)),($F$5/$C$4),0))))</f>
        <v>1.3186813186813187</v>
      </c>
      <c r="AN23" s="309" t="str">
        <f t="shared" ca="1" si="19"/>
        <v/>
      </c>
      <c r="AO23" s="308" t="str">
        <f t="shared" ref="AO23:AO78" ca="1" si="80">IF($B23="","",IF(AN23="","",IF($L$4="Media aritmética",(AN23&lt;=$C23)*($F$5/$C$4)+(AN23&gt;$C23)*0,IF(AND(ROUND(AVERAGE($D23,$F23,$H23,$J23,$L23,$N23,$P23,$R23,$T23,$V23,$X23,$Z23,$AB23,$AD23,$AF23,$AH23,$AJ23,AL23,AN23,AP23,AR23,AT23,AV23,AX23,AZ23,BB23,BD23,BF23,BH23,BJ23),2)-$C23/2&lt;=AN23,(ROUND(AVERAGE($D23,$F23,$H23,$J23,$L23,$N23,$P23,$R23,$T23,$V23,$X23,$Z23,$AB23,$AD23,$AF23,$AH23,$AJ23,AL23,AN23,AP23,AR23,AT23,AV23,AX23,AZ23,BB23,BD23,BF23,BH23,BJ23),2)+$C23/2&gt;AN23)),($F$5/$C$4),0))))</f>
        <v/>
      </c>
      <c r="AP23" s="309">
        <f t="shared" ca="1" si="20"/>
        <v>61750</v>
      </c>
      <c r="AQ23" s="308">
        <f t="shared" ref="AQ23:AQ78" ca="1" si="81">IF($B23="","",IF(AP23="","",IF($L$4="Media aritmética",(AP23&lt;=$C23)*($F$5/$C$4)+(AP23&gt;$C23)*0,IF(AND(ROUND(AVERAGE($D23,$F23,$H23,$J23,$L23,$N23,$P23,$R23,$T23,$V23,$X23,$Z23,$AB23,$AD23,$AF23,$AH23,$AJ23,AL23,AN23,AP23,AR23,AT23,AV23,AX23,AZ23,BB23,BD23,BF23,BH23,BJ23),2)-$C23/2&lt;=AP23,(ROUND(AVERAGE($D23,$F23,$H23,$J23,$L23,$N23,$P23,$R23,$T23,$V23,$X23,$Z23,$AB23,$AD23,$AF23,$AH23,$AJ23,AL23,AN23,AP23,AR23,AT23,AV23,AX23,AZ23,BB23,BD23,BF23,BH23,BJ23),2)+$C23/2&gt;AP23)),($F$5/$C$4),0))))</f>
        <v>1.3186813186813187</v>
      </c>
      <c r="AR23" s="309" t="str">
        <f t="shared" ca="1" si="21"/>
        <v/>
      </c>
      <c r="AS23" s="308" t="str">
        <f t="shared" ref="AS23:AS78" ca="1" si="82">IF($B23="","",IF(AR23="","",IF($L$4="Media aritmética",(AR23&lt;=$C23)*($F$5/$C$4)+(AR23&gt;$C23)*0,IF(AND(ROUND(AVERAGE($D23,$F23,$H23,$J23,$L23,$N23,$P23,$R23,$T23,$V23,$X23,$Z23,$AB23,$AD23,$AF23,$AH23,$AJ23,AL23,AN23,AP23,AR23,AT23,AV23,AX23,AZ23,BB23,BD23,BF23,BH23,BJ23),2)-$C23/2&lt;=AR23,(ROUND(AVERAGE($D23,$F23,$H23,$J23,$L23,$N23,$P23,$R23,$T23,$V23,$X23,$Z23,$AB23,$AD23,$AF23,$AH23,$AJ23,AL23,AN23,AP23,AR23,AT23,AV23,AX23,AZ23,BB23,BD23,BF23,BH23,BJ23),2)+$C23/2&gt;AR23)),($F$5/$C$4),0))))</f>
        <v/>
      </c>
      <c r="AT23" s="309" t="str">
        <f t="shared" ca="1" si="22"/>
        <v/>
      </c>
      <c r="AU23" s="308" t="str">
        <f t="shared" ref="AU23:AU78" ca="1" si="83">IF($B23="","",IF(AT23="","",IF($L$4="Media aritmética",(AT23&lt;=$C23)*($F$5/$C$4)+(AT23&gt;$C23)*0,IF(AND(ROUND(AVERAGE($D23,$F23,$H23,$J23,$L23,$N23,$P23,$R23,$T23,$V23,$X23,$Z23,$AB23,$AD23,$AF23,$AH23,$AJ23,AL23,AN23,AP23,AR23,AT23,AV23,AX23,AZ23,BB23,BD23,BF23,BH23,BJ23),2)-$C23/2&lt;=AT23,(ROUND(AVERAGE($D23,$F23,$H23,$J23,$L23,$N23,$P23,$R23,$T23,$V23,$X23,$Z23,$AB23,$AD23,$AF23,$AH23,$AJ23,AL23,AN23,AP23,AR23,AT23,AV23,AX23,AZ23,BB23,BD23,BF23,BH23,BJ23),2)+$C23/2&gt;AT23)),($F$5/$C$4),0))))</f>
        <v/>
      </c>
      <c r="AV23" s="309" t="str">
        <f t="shared" ca="1" si="23"/>
        <v/>
      </c>
      <c r="AW23" s="308" t="str">
        <f t="shared" ref="AW23:AW78" ca="1" si="84">IF($B23="","",IF(AV23="","",IF($L$4="Media aritmética",(AV23&lt;=$C23)*($F$5/$C$4)+(AV23&gt;$C23)*0,IF(AND(ROUND(AVERAGE($D23,$F23,$H23,$J23,$L23,$N23,$P23,$R23,$T23,$V23,$X23,$Z23,$AB23,$AD23,$AF23,$AH23,$AJ23,AL23,AN23,AP23,AR23,AT23,AV23,AX23,AZ23,BB23,BD23,BF23,BH23,BJ23),2)-$C23/2&lt;=AV23,(ROUND(AVERAGE($D23,$F23,$H23,$J23,$L23,$N23,$P23,$R23,$T23,$V23,$X23,$Z23,$AB23,$AD23,$AF23,$AH23,$AJ23,AL23,AN23,AP23,AR23,AT23,AV23,AX23,AZ23,BB23,BD23,BF23,BH23,BJ23),2)+$C23/2&gt;AV23)),($F$5/$C$4),0))))</f>
        <v/>
      </c>
      <c r="AX23" s="309" t="str">
        <f t="shared" ca="1" si="24"/>
        <v/>
      </c>
      <c r="AY23" s="308" t="str">
        <f t="shared" ref="AY23:AY78" ca="1" si="85">IF($B23="","",IF(AX23="","",IF($L$4="Media aritmética",(AX23&lt;=$C23)*($F$5/$C$4)+(AX23&gt;$C23)*0,IF(AND(ROUND(AVERAGE($D23,$F23,$H23,$J23,$L23,$N23,$P23,$R23,$T23,$V23,$X23,$Z23,$AB23,$AD23,$AF23,$AH23,$AJ23,AL23,AN23,AP23,AR23,AT23,AV23,AX23,AZ23,BB23,BD23,BF23,BH23,BJ23),2)-$C23/2&lt;=AX23,(ROUND(AVERAGE($D23,$F23,$H23,$J23,$L23,$N23,$P23,$R23,$T23,$V23,$X23,$Z23,$AB23,$AD23,$AF23,$AH23,$AJ23,AL23,AN23,AP23,AR23,AT23,AV23,AX23,AZ23,BB23,BD23,BF23,BH23,BJ23),2)+$C23/2&gt;AX23)),($F$5/$C$4),0))))</f>
        <v/>
      </c>
      <c r="AZ23" s="309" t="str">
        <f t="shared" ca="1" si="25"/>
        <v/>
      </c>
      <c r="BA23" s="308"/>
      <c r="BB23" s="309">
        <f t="shared" ca="1" si="26"/>
        <v>46099</v>
      </c>
      <c r="BC23" s="308">
        <f t="shared" ca="1" si="56"/>
        <v>1.3186813186813187</v>
      </c>
      <c r="BD23" s="309" t="str">
        <f t="shared" ca="1" si="27"/>
        <v/>
      </c>
      <c r="BE23" s="308" t="str">
        <f t="shared" ca="1" si="57"/>
        <v/>
      </c>
      <c r="BF23" s="309"/>
      <c r="BG23" s="308"/>
      <c r="BH23" s="309"/>
      <c r="BI23" s="308"/>
      <c r="BJ23" s="309"/>
      <c r="BK23" s="308"/>
    </row>
    <row r="24" spans="1:63" s="71" customFormat="1" ht="21" customHeight="1">
      <c r="A24" s="245">
        <f t="shared" ref="A24:A118" si="86">+A23+1</f>
        <v>11</v>
      </c>
      <c r="B24" s="311" t="s">
        <v>811</v>
      </c>
      <c r="C24" s="501">
        <f t="shared" ca="1" si="30"/>
        <v>235228.62</v>
      </c>
      <c r="D24" s="503">
        <f t="shared" ca="1" si="0"/>
        <v>53200</v>
      </c>
      <c r="E24" s="308">
        <f t="shared" ca="1" si="62"/>
        <v>1.3186813186813187</v>
      </c>
      <c r="F24" s="309">
        <f t="shared" ca="1" si="2"/>
        <v>65000</v>
      </c>
      <c r="G24" s="308">
        <f t="shared" ca="1" si="63"/>
        <v>1.3186813186813187</v>
      </c>
      <c r="H24" s="309">
        <f t="shared" ca="1" si="3"/>
        <v>40500</v>
      </c>
      <c r="I24" s="308">
        <f t="shared" ca="1" si="64"/>
        <v>1.3186813186813187</v>
      </c>
      <c r="J24" s="309">
        <f t="shared" ca="1" si="4"/>
        <v>1050000</v>
      </c>
      <c r="K24" s="308">
        <f t="shared" ca="1" si="65"/>
        <v>0</v>
      </c>
      <c r="L24" s="309">
        <f t="shared" ca="1" si="5"/>
        <v>54662</v>
      </c>
      <c r="M24" s="308">
        <f t="shared" ca="1" si="66"/>
        <v>1.3186813186813187</v>
      </c>
      <c r="N24" s="309">
        <f t="shared" ca="1" si="6"/>
        <v>174000</v>
      </c>
      <c r="O24" s="308">
        <f t="shared" ca="1" si="67"/>
        <v>1.3186813186813187</v>
      </c>
      <c r="P24" s="309">
        <f t="shared" ca="1" si="7"/>
        <v>21221</v>
      </c>
      <c r="Q24" s="308">
        <f t="shared" ca="1" si="68"/>
        <v>1.3186813186813187</v>
      </c>
      <c r="R24" s="309">
        <f t="shared" ca="1" si="8"/>
        <v>33832</v>
      </c>
      <c r="S24" s="308">
        <f t="shared" ca="1" si="69"/>
        <v>1.3186813186813187</v>
      </c>
      <c r="T24" s="309" t="str">
        <f t="shared" ca="1" si="9"/>
        <v/>
      </c>
      <c r="U24" s="308" t="str">
        <f t="shared" ca="1" si="70"/>
        <v/>
      </c>
      <c r="V24" s="309" t="str">
        <f t="shared" ca="1" si="10"/>
        <v/>
      </c>
      <c r="W24" s="308" t="str">
        <f t="shared" ca="1" si="71"/>
        <v/>
      </c>
      <c r="X24" s="309">
        <f t="shared" ca="1" si="11"/>
        <v>53111</v>
      </c>
      <c r="Y24" s="308">
        <f t="shared" ca="1" si="72"/>
        <v>1.3186813186813187</v>
      </c>
      <c r="Z24" s="309" t="str">
        <f t="shared" ca="1" si="12"/>
        <v/>
      </c>
      <c r="AA24" s="308" t="str">
        <f t="shared" ca="1" si="73"/>
        <v/>
      </c>
      <c r="AB24" s="309">
        <f t="shared" ca="1" si="13"/>
        <v>74138</v>
      </c>
      <c r="AC24" s="308">
        <f t="shared" ca="1" si="74"/>
        <v>1.3186813186813187</v>
      </c>
      <c r="AD24" s="309">
        <f t="shared" ca="1" si="14"/>
        <v>203932</v>
      </c>
      <c r="AE24" s="308">
        <f t="shared" ca="1" si="75"/>
        <v>1.3186813186813187</v>
      </c>
      <c r="AF24" s="309">
        <f t="shared" ca="1" si="15"/>
        <v>39000</v>
      </c>
      <c r="AG24" s="308">
        <f t="shared" ca="1" si="76"/>
        <v>1.3186813186813187</v>
      </c>
      <c r="AH24" s="309">
        <f t="shared" ca="1" si="16"/>
        <v>48000</v>
      </c>
      <c r="AI24" s="308">
        <f t="shared" ca="1" si="77"/>
        <v>1.3186813186813187</v>
      </c>
      <c r="AJ24" s="309">
        <f t="shared" ca="1" si="17"/>
        <v>86939.95</v>
      </c>
      <c r="AK24" s="308">
        <f t="shared" ca="1" si="78"/>
        <v>1.3186813186813187</v>
      </c>
      <c r="AL24" s="309">
        <f t="shared" ca="1" si="18"/>
        <v>43626</v>
      </c>
      <c r="AM24" s="308">
        <f t="shared" ca="1" si="79"/>
        <v>1.3186813186813187</v>
      </c>
      <c r="AN24" s="309" t="str">
        <f t="shared" ca="1" si="19"/>
        <v/>
      </c>
      <c r="AO24" s="308" t="str">
        <f t="shared" ca="1" si="80"/>
        <v/>
      </c>
      <c r="AP24" s="309">
        <f t="shared" ca="1" si="20"/>
        <v>74750</v>
      </c>
      <c r="AQ24" s="308">
        <f t="shared" ca="1" si="81"/>
        <v>1.3186813186813187</v>
      </c>
      <c r="AR24" s="309" t="str">
        <f t="shared" ca="1" si="21"/>
        <v/>
      </c>
      <c r="AS24" s="308" t="str">
        <f t="shared" ca="1" si="82"/>
        <v/>
      </c>
      <c r="AT24" s="309" t="str">
        <f t="shared" ca="1" si="22"/>
        <v/>
      </c>
      <c r="AU24" s="308" t="str">
        <f t="shared" ca="1" si="83"/>
        <v/>
      </c>
      <c r="AV24" s="309" t="str">
        <f t="shared" ca="1" si="23"/>
        <v/>
      </c>
      <c r="AW24" s="308" t="str">
        <f t="shared" ca="1" si="84"/>
        <v/>
      </c>
      <c r="AX24" s="309" t="str">
        <f t="shared" ca="1" si="24"/>
        <v/>
      </c>
      <c r="AY24" s="308" t="str">
        <f t="shared" ca="1" si="85"/>
        <v/>
      </c>
      <c r="AZ24" s="309" t="str">
        <f t="shared" ca="1" si="25"/>
        <v/>
      </c>
      <c r="BA24" s="308"/>
      <c r="BB24" s="309">
        <f t="shared" ca="1" si="26"/>
        <v>54860</v>
      </c>
      <c r="BC24" s="308">
        <f t="shared" ca="1" si="56"/>
        <v>1.3186813186813187</v>
      </c>
      <c r="BD24" s="309" t="str">
        <f t="shared" ca="1" si="27"/>
        <v/>
      </c>
      <c r="BE24" s="308" t="str">
        <f t="shared" ca="1" si="57"/>
        <v/>
      </c>
      <c r="BF24" s="309"/>
      <c r="BG24" s="308"/>
      <c r="BH24" s="309"/>
      <c r="BI24" s="308"/>
      <c r="BJ24" s="309"/>
      <c r="BK24" s="308"/>
    </row>
    <row r="25" spans="1:63" s="71" customFormat="1" ht="21" customHeight="1">
      <c r="A25" s="245">
        <f t="shared" si="86"/>
        <v>12</v>
      </c>
      <c r="B25" s="311" t="s">
        <v>821</v>
      </c>
      <c r="C25" s="501">
        <f t="shared" ca="1" si="30"/>
        <v>1224388.3700000001</v>
      </c>
      <c r="D25" s="503">
        <f t="shared" ca="1" si="0"/>
        <v>126400</v>
      </c>
      <c r="E25" s="308">
        <f t="shared" ca="1" si="62"/>
        <v>1.3186813186813187</v>
      </c>
      <c r="F25" s="309">
        <f t="shared" ca="1" si="2"/>
        <v>195000</v>
      </c>
      <c r="G25" s="308">
        <f t="shared" ca="1" si="63"/>
        <v>1.3186813186813187</v>
      </c>
      <c r="H25" s="309">
        <f t="shared" ca="1" si="3"/>
        <v>125000</v>
      </c>
      <c r="I25" s="308">
        <f t="shared" ca="1" si="64"/>
        <v>1.3186813186813187</v>
      </c>
      <c r="J25" s="309">
        <f t="shared" ca="1" si="4"/>
        <v>5365000</v>
      </c>
      <c r="K25" s="308">
        <f t="shared" ca="1" si="65"/>
        <v>0</v>
      </c>
      <c r="L25" s="309">
        <f t="shared" ca="1" si="5"/>
        <v>130965</v>
      </c>
      <c r="M25" s="308">
        <f t="shared" ca="1" si="66"/>
        <v>1.3186813186813187</v>
      </c>
      <c r="N25" s="309">
        <f t="shared" ca="1" si="6"/>
        <v>258000</v>
      </c>
      <c r="O25" s="308">
        <f t="shared" ca="1" si="67"/>
        <v>1.3186813186813187</v>
      </c>
      <c r="P25" s="309">
        <f t="shared" ca="1" si="7"/>
        <v>166733</v>
      </c>
      <c r="Q25" s="308">
        <f t="shared" ca="1" si="68"/>
        <v>1.3186813186813187</v>
      </c>
      <c r="R25" s="309">
        <f t="shared" ca="1" si="8"/>
        <v>160942</v>
      </c>
      <c r="S25" s="308">
        <f t="shared" ca="1" si="69"/>
        <v>1.3186813186813187</v>
      </c>
      <c r="T25" s="309" t="str">
        <f t="shared" ca="1" si="9"/>
        <v/>
      </c>
      <c r="U25" s="308" t="str">
        <f t="shared" ca="1" si="70"/>
        <v/>
      </c>
      <c r="V25" s="309" t="str">
        <f t="shared" ca="1" si="10"/>
        <v/>
      </c>
      <c r="W25" s="308" t="str">
        <f t="shared" ca="1" si="71"/>
        <v/>
      </c>
      <c r="X25" s="309">
        <f t="shared" ca="1" si="11"/>
        <v>127000</v>
      </c>
      <c r="Y25" s="308">
        <f t="shared" ca="1" si="72"/>
        <v>1.3186813186813187</v>
      </c>
      <c r="Z25" s="309" t="str">
        <f t="shared" ca="1" si="12"/>
        <v/>
      </c>
      <c r="AA25" s="308" t="str">
        <f t="shared" ca="1" si="73"/>
        <v/>
      </c>
      <c r="AB25" s="309">
        <f t="shared" ca="1" si="13"/>
        <v>257226</v>
      </c>
      <c r="AC25" s="308">
        <f t="shared" ca="1" si="74"/>
        <v>1.3186813186813187</v>
      </c>
      <c r="AD25" s="309">
        <f t="shared" ca="1" si="14"/>
        <v>401000</v>
      </c>
      <c r="AE25" s="308">
        <f t="shared" ca="1" si="75"/>
        <v>1.3186813186813187</v>
      </c>
      <c r="AF25" s="309">
        <f t="shared" ca="1" si="15"/>
        <v>180100</v>
      </c>
      <c r="AG25" s="308">
        <f t="shared" ca="1" si="76"/>
        <v>1.3186813186813187</v>
      </c>
      <c r="AH25" s="309">
        <f t="shared" ca="1" si="16"/>
        <v>130000</v>
      </c>
      <c r="AI25" s="308">
        <f t="shared" ca="1" si="77"/>
        <v>1.3186813186813187</v>
      </c>
      <c r="AJ25" s="309">
        <f t="shared" ca="1" si="17"/>
        <v>152144.98000000001</v>
      </c>
      <c r="AK25" s="308">
        <f t="shared" ca="1" si="78"/>
        <v>1.3186813186813187</v>
      </c>
      <c r="AL25" s="309">
        <f t="shared" ca="1" si="18"/>
        <v>71358</v>
      </c>
      <c r="AM25" s="308">
        <f t="shared" ca="1" si="79"/>
        <v>1.3186813186813187</v>
      </c>
      <c r="AN25" s="309" t="str">
        <f t="shared" ca="1" si="19"/>
        <v/>
      </c>
      <c r="AO25" s="308" t="str">
        <f t="shared" ca="1" si="80"/>
        <v/>
      </c>
      <c r="AP25" s="309">
        <f t="shared" ca="1" si="20"/>
        <v>120250</v>
      </c>
      <c r="AQ25" s="308">
        <f t="shared" ca="1" si="81"/>
        <v>1.3186813186813187</v>
      </c>
      <c r="AR25" s="309" t="str">
        <f t="shared" ca="1" si="21"/>
        <v/>
      </c>
      <c r="AS25" s="308" t="str">
        <f t="shared" ca="1" si="82"/>
        <v/>
      </c>
      <c r="AT25" s="309" t="str">
        <f t="shared" ca="1" si="22"/>
        <v/>
      </c>
      <c r="AU25" s="308" t="str">
        <f t="shared" ca="1" si="83"/>
        <v/>
      </c>
      <c r="AV25" s="309" t="str">
        <f t="shared" ca="1" si="23"/>
        <v/>
      </c>
      <c r="AW25" s="308" t="str">
        <f t="shared" ca="1" si="84"/>
        <v/>
      </c>
      <c r="AX25" s="309" t="str">
        <f t="shared" ca="1" si="24"/>
        <v/>
      </c>
      <c r="AY25" s="308" t="str">
        <f t="shared" ca="1" si="85"/>
        <v/>
      </c>
      <c r="AZ25" s="309" t="str">
        <f t="shared" ca="1" si="25"/>
        <v/>
      </c>
      <c r="BA25" s="308"/>
      <c r="BB25" s="309">
        <f t="shared" ca="1" si="26"/>
        <v>130690</v>
      </c>
      <c r="BC25" s="308">
        <f t="shared" ca="1" si="56"/>
        <v>1.3186813186813187</v>
      </c>
      <c r="BD25" s="309" t="str">
        <f t="shared" ca="1" si="27"/>
        <v/>
      </c>
      <c r="BE25" s="308" t="str">
        <f t="shared" ca="1" si="57"/>
        <v/>
      </c>
      <c r="BF25" s="309"/>
      <c r="BG25" s="308"/>
      <c r="BH25" s="309"/>
      <c r="BI25" s="308"/>
      <c r="BJ25" s="309"/>
      <c r="BK25" s="308"/>
    </row>
    <row r="26" spans="1:63" s="71" customFormat="1" ht="21" customHeight="1">
      <c r="A26" s="245">
        <f t="shared" si="86"/>
        <v>13</v>
      </c>
      <c r="B26" s="311" t="s">
        <v>822</v>
      </c>
      <c r="C26" s="501">
        <f t="shared" ca="1" si="30"/>
        <v>1725808.47</v>
      </c>
      <c r="D26" s="503">
        <f t="shared" ca="1" si="0"/>
        <v>44400</v>
      </c>
      <c r="E26" s="308">
        <f t="shared" ca="1" si="62"/>
        <v>1.3186813186813187</v>
      </c>
      <c r="F26" s="309">
        <f t="shared" ca="1" si="2"/>
        <v>75000</v>
      </c>
      <c r="G26" s="308">
        <f t="shared" ca="1" si="63"/>
        <v>1.3186813186813187</v>
      </c>
      <c r="H26" s="309">
        <f t="shared" ca="1" si="3"/>
        <v>32000</v>
      </c>
      <c r="I26" s="308">
        <f t="shared" ca="1" si="64"/>
        <v>1.3186813186813187</v>
      </c>
      <c r="J26" s="309">
        <f t="shared" ca="1" si="4"/>
        <v>7395000</v>
      </c>
      <c r="K26" s="308">
        <f t="shared" ca="1" si="65"/>
        <v>0</v>
      </c>
      <c r="L26" s="309">
        <f t="shared" ca="1" si="5"/>
        <v>43942</v>
      </c>
      <c r="M26" s="308">
        <f t="shared" ca="1" si="66"/>
        <v>1.3186813186813187</v>
      </c>
      <c r="N26" s="309">
        <f t="shared" ca="1" si="6"/>
        <v>189000</v>
      </c>
      <c r="O26" s="308">
        <f t="shared" ca="1" si="67"/>
        <v>1.3186813186813187</v>
      </c>
      <c r="P26" s="309">
        <f t="shared" ca="1" si="7"/>
        <v>24900</v>
      </c>
      <c r="Q26" s="308">
        <f t="shared" ca="1" si="68"/>
        <v>1.3186813186813187</v>
      </c>
      <c r="R26" s="309">
        <f t="shared" ca="1" si="8"/>
        <v>48450</v>
      </c>
      <c r="S26" s="308">
        <f t="shared" ca="1" si="69"/>
        <v>1.3186813186813187</v>
      </c>
      <c r="T26" s="309" t="str">
        <f t="shared" ca="1" si="9"/>
        <v/>
      </c>
      <c r="U26" s="308" t="str">
        <f t="shared" ca="1" si="70"/>
        <v/>
      </c>
      <c r="V26" s="309" t="str">
        <f t="shared" ca="1" si="10"/>
        <v/>
      </c>
      <c r="W26" s="308" t="str">
        <f t="shared" ca="1" si="71"/>
        <v/>
      </c>
      <c r="X26" s="309">
        <f t="shared" ca="1" si="11"/>
        <v>44000</v>
      </c>
      <c r="Y26" s="308">
        <f t="shared" ca="1" si="72"/>
        <v>1.3186813186813187</v>
      </c>
      <c r="Z26" s="309" t="str">
        <f t="shared" ca="1" si="12"/>
        <v/>
      </c>
      <c r="AA26" s="308" t="str">
        <f t="shared" ca="1" si="73"/>
        <v/>
      </c>
      <c r="AB26" s="309">
        <f t="shared" ca="1" si="13"/>
        <v>95486</v>
      </c>
      <c r="AC26" s="308">
        <f t="shared" ca="1" si="74"/>
        <v>1.3186813186813187</v>
      </c>
      <c r="AD26" s="309">
        <f t="shared" ca="1" si="14"/>
        <v>105000</v>
      </c>
      <c r="AE26" s="308">
        <f t="shared" ca="1" si="75"/>
        <v>1.3186813186813187</v>
      </c>
      <c r="AF26" s="309">
        <f t="shared" ca="1" si="15"/>
        <v>43500</v>
      </c>
      <c r="AG26" s="308">
        <f t="shared" ca="1" si="76"/>
        <v>1.3186813186813187</v>
      </c>
      <c r="AH26" s="309">
        <f t="shared" ca="1" si="16"/>
        <v>36000</v>
      </c>
      <c r="AI26" s="308">
        <f t="shared" ca="1" si="77"/>
        <v>1.3186813186813187</v>
      </c>
      <c r="AJ26" s="309">
        <f t="shared" ca="1" si="17"/>
        <v>82592.92</v>
      </c>
      <c r="AK26" s="308">
        <f t="shared" ca="1" si="78"/>
        <v>1.3186813186813187</v>
      </c>
      <c r="AL26" s="309">
        <f t="shared" ca="1" si="18"/>
        <v>64048</v>
      </c>
      <c r="AM26" s="308">
        <f t="shared" ca="1" si="79"/>
        <v>1.3186813186813187</v>
      </c>
      <c r="AN26" s="309" t="str">
        <f t="shared" ca="1" si="19"/>
        <v/>
      </c>
      <c r="AO26" s="308" t="str">
        <f t="shared" ca="1" si="80"/>
        <v/>
      </c>
      <c r="AP26" s="309">
        <f t="shared" ca="1" si="20"/>
        <v>22750</v>
      </c>
      <c r="AQ26" s="308">
        <f t="shared" ca="1" si="81"/>
        <v>1.3186813186813187</v>
      </c>
      <c r="AR26" s="309" t="str">
        <f t="shared" ca="1" si="21"/>
        <v/>
      </c>
      <c r="AS26" s="308" t="str">
        <f t="shared" ca="1" si="82"/>
        <v/>
      </c>
      <c r="AT26" s="309" t="str">
        <f t="shared" ca="1" si="22"/>
        <v/>
      </c>
      <c r="AU26" s="308" t="str">
        <f t="shared" ca="1" si="83"/>
        <v/>
      </c>
      <c r="AV26" s="309" t="str">
        <f t="shared" ca="1" si="23"/>
        <v/>
      </c>
      <c r="AW26" s="308" t="str">
        <f t="shared" ca="1" si="84"/>
        <v/>
      </c>
      <c r="AX26" s="309" t="str">
        <f t="shared" ca="1" si="24"/>
        <v/>
      </c>
      <c r="AY26" s="308" t="str">
        <f t="shared" ca="1" si="85"/>
        <v/>
      </c>
      <c r="AZ26" s="309" t="str">
        <f t="shared" ca="1" si="25"/>
        <v/>
      </c>
      <c r="BA26" s="308"/>
      <c r="BB26" s="309">
        <f t="shared" ca="1" si="26"/>
        <v>44085</v>
      </c>
      <c r="BC26" s="308">
        <f t="shared" ca="1" si="56"/>
        <v>1.3186813186813187</v>
      </c>
      <c r="BD26" s="309" t="str">
        <f t="shared" ca="1" si="27"/>
        <v/>
      </c>
      <c r="BE26" s="308" t="str">
        <f t="shared" ca="1" si="57"/>
        <v/>
      </c>
      <c r="BF26" s="309"/>
      <c r="BG26" s="308"/>
      <c r="BH26" s="309"/>
      <c r="BI26" s="308"/>
      <c r="BJ26" s="309"/>
      <c r="BK26" s="308"/>
    </row>
    <row r="27" spans="1:63" s="71" customFormat="1" ht="21" customHeight="1">
      <c r="A27" s="245">
        <f t="shared" si="86"/>
        <v>14</v>
      </c>
      <c r="B27" s="311" t="s">
        <v>825</v>
      </c>
      <c r="C27" s="501">
        <f t="shared" ca="1" si="30"/>
        <v>3904071.97</v>
      </c>
      <c r="D27" s="503">
        <f t="shared" ca="1" si="0"/>
        <v>4026</v>
      </c>
      <c r="E27" s="308">
        <f t="shared" ca="1" si="62"/>
        <v>1.3186813186813187</v>
      </c>
      <c r="F27" s="309">
        <f t="shared" ca="1" si="2"/>
        <v>5300</v>
      </c>
      <c r="G27" s="308">
        <f t="shared" ca="1" si="63"/>
        <v>1.3186813186813187</v>
      </c>
      <c r="H27" s="309">
        <f t="shared" ca="1" si="3"/>
        <v>5200</v>
      </c>
      <c r="I27" s="308">
        <f t="shared" ca="1" si="64"/>
        <v>1.3186813186813187</v>
      </c>
      <c r="J27" s="309">
        <f t="shared" ca="1" si="4"/>
        <v>16597076</v>
      </c>
      <c r="K27" s="308">
        <f t="shared" ca="1" si="65"/>
        <v>0</v>
      </c>
      <c r="L27" s="309">
        <f t="shared" ca="1" si="5"/>
        <v>3921</v>
      </c>
      <c r="M27" s="308">
        <f t="shared" ca="1" si="66"/>
        <v>1.3186813186813187</v>
      </c>
      <c r="N27" s="309">
        <f t="shared" ca="1" si="6"/>
        <v>7800</v>
      </c>
      <c r="O27" s="308">
        <f t="shared" ca="1" si="67"/>
        <v>1.3186813186813187</v>
      </c>
      <c r="P27" s="309">
        <f t="shared" ca="1" si="7"/>
        <v>4191</v>
      </c>
      <c r="Q27" s="308">
        <f t="shared" ca="1" si="68"/>
        <v>1.3186813186813187</v>
      </c>
      <c r="R27" s="309">
        <f t="shared" ca="1" si="8"/>
        <v>6750</v>
      </c>
      <c r="S27" s="308">
        <f t="shared" ca="1" si="69"/>
        <v>1.3186813186813187</v>
      </c>
      <c r="T27" s="309" t="str">
        <f t="shared" ca="1" si="9"/>
        <v/>
      </c>
      <c r="U27" s="308" t="str">
        <f t="shared" ca="1" si="70"/>
        <v/>
      </c>
      <c r="V27" s="309" t="str">
        <f t="shared" ca="1" si="10"/>
        <v/>
      </c>
      <c r="W27" s="308" t="str">
        <f t="shared" ca="1" si="71"/>
        <v/>
      </c>
      <c r="X27" s="309">
        <f t="shared" ca="1" si="11"/>
        <v>4000</v>
      </c>
      <c r="Y27" s="308">
        <f t="shared" ca="1" si="72"/>
        <v>1.3186813186813187</v>
      </c>
      <c r="Z27" s="309" t="str">
        <f t="shared" ca="1" si="12"/>
        <v/>
      </c>
      <c r="AA27" s="308" t="str">
        <f t="shared" ca="1" si="73"/>
        <v/>
      </c>
      <c r="AB27" s="309">
        <f t="shared" ca="1" si="13"/>
        <v>4376</v>
      </c>
      <c r="AC27" s="308">
        <f t="shared" ca="1" si="74"/>
        <v>1.3186813186813187</v>
      </c>
      <c r="AD27" s="309">
        <f t="shared" ca="1" si="14"/>
        <v>4876</v>
      </c>
      <c r="AE27" s="308">
        <f t="shared" ca="1" si="75"/>
        <v>1.3186813186813187</v>
      </c>
      <c r="AF27" s="309">
        <f t="shared" ca="1" si="15"/>
        <v>3980</v>
      </c>
      <c r="AG27" s="308">
        <f t="shared" ca="1" si="76"/>
        <v>1.3186813186813187</v>
      </c>
      <c r="AH27" s="309">
        <f t="shared" ca="1" si="16"/>
        <v>3980</v>
      </c>
      <c r="AI27" s="308">
        <f t="shared" ca="1" si="77"/>
        <v>1.3186813186813187</v>
      </c>
      <c r="AJ27" s="309">
        <f t="shared" ca="1" si="17"/>
        <v>4781.6400000000003</v>
      </c>
      <c r="AK27" s="308">
        <f t="shared" ca="1" si="78"/>
        <v>1.3186813186813187</v>
      </c>
      <c r="AL27" s="309">
        <f t="shared" ca="1" si="18"/>
        <v>5200</v>
      </c>
      <c r="AM27" s="308">
        <f t="shared" ca="1" si="79"/>
        <v>1.3186813186813187</v>
      </c>
      <c r="AN27" s="309" t="str">
        <f t="shared" ca="1" si="19"/>
        <v/>
      </c>
      <c r="AO27" s="308" t="str">
        <f t="shared" ca="1" si="80"/>
        <v/>
      </c>
      <c r="AP27" s="309">
        <f t="shared" ca="1" si="20"/>
        <v>4030</v>
      </c>
      <c r="AQ27" s="308">
        <f t="shared" ca="1" si="81"/>
        <v>1.3186813186813187</v>
      </c>
      <c r="AR27" s="309" t="str">
        <f t="shared" ca="1" si="21"/>
        <v/>
      </c>
      <c r="AS27" s="308" t="str">
        <f t="shared" ca="1" si="82"/>
        <v/>
      </c>
      <c r="AT27" s="309" t="str">
        <f t="shared" ca="1" si="22"/>
        <v/>
      </c>
      <c r="AU27" s="308" t="str">
        <f t="shared" ca="1" si="83"/>
        <v/>
      </c>
      <c r="AV27" s="309" t="str">
        <f t="shared" ca="1" si="23"/>
        <v/>
      </c>
      <c r="AW27" s="308" t="str">
        <f t="shared" ca="1" si="84"/>
        <v/>
      </c>
      <c r="AX27" s="309" t="str">
        <f t="shared" ca="1" si="24"/>
        <v/>
      </c>
      <c r="AY27" s="308" t="str">
        <f t="shared" ca="1" si="85"/>
        <v/>
      </c>
      <c r="AZ27" s="309" t="str">
        <f t="shared" ca="1" si="25"/>
        <v/>
      </c>
      <c r="BA27" s="308"/>
      <c r="BB27" s="309">
        <f t="shared" ca="1" si="26"/>
        <v>3920</v>
      </c>
      <c r="BC27" s="308">
        <f t="shared" ca="1" si="56"/>
        <v>1.3186813186813187</v>
      </c>
      <c r="BD27" s="309" t="str">
        <f t="shared" ca="1" si="27"/>
        <v/>
      </c>
      <c r="BE27" s="308" t="str">
        <f t="shared" ca="1" si="57"/>
        <v/>
      </c>
      <c r="BF27" s="309"/>
      <c r="BG27" s="308"/>
      <c r="BH27" s="309"/>
      <c r="BI27" s="308"/>
      <c r="BJ27" s="309"/>
      <c r="BK27" s="308"/>
    </row>
    <row r="28" spans="1:63" s="71" customFormat="1" ht="21" customHeight="1">
      <c r="A28" s="245">
        <f t="shared" si="86"/>
        <v>15</v>
      </c>
      <c r="B28" s="311" t="s">
        <v>828</v>
      </c>
      <c r="C28" s="501">
        <f t="shared" ca="1" si="30"/>
        <v>3154948.73</v>
      </c>
      <c r="D28" s="503">
        <f t="shared" ca="1" si="0"/>
        <v>56000</v>
      </c>
      <c r="E28" s="308">
        <f t="shared" ca="1" si="62"/>
        <v>1.3186813186813187</v>
      </c>
      <c r="F28" s="309">
        <f t="shared" ca="1" si="2"/>
        <v>62000</v>
      </c>
      <c r="G28" s="308">
        <f t="shared" ca="1" si="63"/>
        <v>1.3186813186813187</v>
      </c>
      <c r="H28" s="309">
        <f t="shared" ca="1" si="3"/>
        <v>48500</v>
      </c>
      <c r="I28" s="308">
        <f t="shared" ca="1" si="64"/>
        <v>1.3186813186813187</v>
      </c>
      <c r="J28" s="309">
        <f t="shared" ca="1" si="4"/>
        <v>13460800</v>
      </c>
      <c r="K28" s="308">
        <f t="shared" ca="1" si="65"/>
        <v>0</v>
      </c>
      <c r="L28" s="309">
        <f t="shared" ca="1" si="5"/>
        <v>56597</v>
      </c>
      <c r="M28" s="308">
        <f t="shared" ca="1" si="66"/>
        <v>1.3186813186813187</v>
      </c>
      <c r="N28" s="309">
        <f t="shared" ca="1" si="6"/>
        <v>48000</v>
      </c>
      <c r="O28" s="308">
        <f t="shared" ca="1" si="67"/>
        <v>1.3186813186813187</v>
      </c>
      <c r="P28" s="309">
        <f t="shared" ca="1" si="7"/>
        <v>42441</v>
      </c>
      <c r="Q28" s="308">
        <f t="shared" ca="1" si="68"/>
        <v>1.3186813186813187</v>
      </c>
      <c r="R28" s="309">
        <f t="shared" ca="1" si="8"/>
        <v>60800</v>
      </c>
      <c r="S28" s="308">
        <f t="shared" ca="1" si="69"/>
        <v>1.3186813186813187</v>
      </c>
      <c r="T28" s="309" t="str">
        <f t="shared" ca="1" si="9"/>
        <v/>
      </c>
      <c r="U28" s="308" t="str">
        <f t="shared" ca="1" si="70"/>
        <v/>
      </c>
      <c r="V28" s="309" t="str">
        <f t="shared" ca="1" si="10"/>
        <v/>
      </c>
      <c r="W28" s="308" t="str">
        <f t="shared" ca="1" si="71"/>
        <v/>
      </c>
      <c r="X28" s="309">
        <f t="shared" ca="1" si="11"/>
        <v>56200</v>
      </c>
      <c r="Y28" s="308">
        <f t="shared" ca="1" si="72"/>
        <v>1.3186813186813187</v>
      </c>
      <c r="Z28" s="309" t="str">
        <f t="shared" ca="1" si="12"/>
        <v/>
      </c>
      <c r="AA28" s="308" t="str">
        <f t="shared" ca="1" si="73"/>
        <v/>
      </c>
      <c r="AB28" s="309">
        <f t="shared" ca="1" si="13"/>
        <v>53098</v>
      </c>
      <c r="AC28" s="308">
        <f t="shared" ca="1" si="74"/>
        <v>1.3186813186813187</v>
      </c>
      <c r="AD28" s="309">
        <f t="shared" ca="1" si="14"/>
        <v>55013</v>
      </c>
      <c r="AE28" s="308">
        <f t="shared" ca="1" si="75"/>
        <v>1.3186813186813187</v>
      </c>
      <c r="AF28" s="309">
        <f t="shared" ca="1" si="15"/>
        <v>56600</v>
      </c>
      <c r="AG28" s="308">
        <f t="shared" ca="1" si="76"/>
        <v>1.3186813186813187</v>
      </c>
      <c r="AH28" s="309">
        <f t="shared" ca="1" si="16"/>
        <v>41000</v>
      </c>
      <c r="AI28" s="308">
        <f t="shared" ca="1" si="77"/>
        <v>1.3186813186813187</v>
      </c>
      <c r="AJ28" s="309">
        <f t="shared" ca="1" si="17"/>
        <v>47816.88</v>
      </c>
      <c r="AK28" s="308">
        <f t="shared" ca="1" si="78"/>
        <v>1.3186813186813187</v>
      </c>
      <c r="AL28" s="309">
        <f t="shared" ca="1" si="18"/>
        <v>63500</v>
      </c>
      <c r="AM28" s="308">
        <f t="shared" ca="1" si="79"/>
        <v>1.3186813186813187</v>
      </c>
      <c r="AN28" s="309" t="str">
        <f t="shared" ca="1" si="19"/>
        <v/>
      </c>
      <c r="AO28" s="308" t="str">
        <f t="shared" ca="1" si="80"/>
        <v/>
      </c>
      <c r="AP28" s="309">
        <f t="shared" ca="1" si="20"/>
        <v>32500</v>
      </c>
      <c r="AQ28" s="308">
        <f t="shared" ca="1" si="81"/>
        <v>1.3186813186813187</v>
      </c>
      <c r="AR28" s="309" t="str">
        <f t="shared" ca="1" si="21"/>
        <v/>
      </c>
      <c r="AS28" s="308" t="str">
        <f t="shared" ca="1" si="82"/>
        <v/>
      </c>
      <c r="AT28" s="309" t="str">
        <f t="shared" ca="1" si="22"/>
        <v/>
      </c>
      <c r="AU28" s="308" t="str">
        <f t="shared" ca="1" si="83"/>
        <v/>
      </c>
      <c r="AV28" s="309" t="str">
        <f t="shared" ca="1" si="23"/>
        <v/>
      </c>
      <c r="AW28" s="308" t="str">
        <f t="shared" ca="1" si="84"/>
        <v/>
      </c>
      <c r="AX28" s="309" t="str">
        <f t="shared" ca="1" si="24"/>
        <v/>
      </c>
      <c r="AY28" s="308" t="str">
        <f t="shared" ca="1" si="85"/>
        <v/>
      </c>
      <c r="AZ28" s="309" t="str">
        <f t="shared" ca="1" si="25"/>
        <v/>
      </c>
      <c r="BA28" s="308"/>
      <c r="BB28" s="309">
        <f t="shared" ca="1" si="26"/>
        <v>56890</v>
      </c>
      <c r="BC28" s="308">
        <f t="shared" ca="1" si="56"/>
        <v>1.3186813186813187</v>
      </c>
      <c r="BD28" s="309" t="str">
        <f t="shared" ca="1" si="27"/>
        <v/>
      </c>
      <c r="BE28" s="308" t="str">
        <f t="shared" ca="1" si="57"/>
        <v/>
      </c>
      <c r="BF28" s="309"/>
      <c r="BG28" s="308"/>
      <c r="BH28" s="309"/>
      <c r="BI28" s="308"/>
      <c r="BJ28" s="309"/>
      <c r="BK28" s="308"/>
    </row>
    <row r="29" spans="1:63" s="71" customFormat="1" ht="21" customHeight="1">
      <c r="A29" s="245">
        <f t="shared" si="86"/>
        <v>16</v>
      </c>
      <c r="B29" s="311" t="s">
        <v>829</v>
      </c>
      <c r="C29" s="501">
        <f t="shared" ca="1" si="30"/>
        <v>671420.02</v>
      </c>
      <c r="D29" s="503">
        <f t="shared" ca="1" si="0"/>
        <v>47560</v>
      </c>
      <c r="E29" s="308">
        <f t="shared" ca="1" si="62"/>
        <v>1.3186813186813187</v>
      </c>
      <c r="F29" s="309">
        <f t="shared" ca="1" si="2"/>
        <v>75000</v>
      </c>
      <c r="G29" s="308">
        <f t="shared" ca="1" si="63"/>
        <v>1.3186813186813187</v>
      </c>
      <c r="H29" s="309">
        <f t="shared" ca="1" si="3"/>
        <v>45000</v>
      </c>
      <c r="I29" s="308">
        <f t="shared" ca="1" si="64"/>
        <v>1.3186813186813187</v>
      </c>
      <c r="J29" s="309">
        <f t="shared" ca="1" si="4"/>
        <v>2900000</v>
      </c>
      <c r="K29" s="308">
        <f t="shared" ca="1" si="65"/>
        <v>0</v>
      </c>
      <c r="L29" s="309">
        <f t="shared" ca="1" si="5"/>
        <v>46323</v>
      </c>
      <c r="M29" s="308">
        <f t="shared" ca="1" si="66"/>
        <v>1.3186813186813187</v>
      </c>
      <c r="N29" s="309">
        <f t="shared" ca="1" si="6"/>
        <v>44000</v>
      </c>
      <c r="O29" s="308">
        <f t="shared" ca="1" si="67"/>
        <v>1.3186813186813187</v>
      </c>
      <c r="P29" s="309">
        <f t="shared" ca="1" si="7"/>
        <v>32722</v>
      </c>
      <c r="Q29" s="308">
        <f t="shared" ca="1" si="68"/>
        <v>1.3186813186813187</v>
      </c>
      <c r="R29" s="309">
        <f t="shared" ca="1" si="8"/>
        <v>70800</v>
      </c>
      <c r="S29" s="308">
        <f t="shared" ca="1" si="69"/>
        <v>1.3186813186813187</v>
      </c>
      <c r="T29" s="309" t="str">
        <f t="shared" ca="1" si="9"/>
        <v/>
      </c>
      <c r="U29" s="308" t="str">
        <f t="shared" ca="1" si="70"/>
        <v/>
      </c>
      <c r="V29" s="309" t="str">
        <f t="shared" ca="1" si="10"/>
        <v/>
      </c>
      <c r="W29" s="308" t="str">
        <f t="shared" ca="1" si="71"/>
        <v/>
      </c>
      <c r="X29" s="309">
        <f t="shared" ca="1" si="11"/>
        <v>48760</v>
      </c>
      <c r="Y29" s="308">
        <f t="shared" ca="1" si="72"/>
        <v>1.3186813186813187</v>
      </c>
      <c r="Z29" s="309" t="str">
        <f t="shared" ca="1" si="12"/>
        <v/>
      </c>
      <c r="AA29" s="308" t="str">
        <f t="shared" ca="1" si="73"/>
        <v/>
      </c>
      <c r="AB29" s="309">
        <f t="shared" ca="1" si="13"/>
        <v>51331</v>
      </c>
      <c r="AC29" s="308">
        <f t="shared" ca="1" si="74"/>
        <v>1.3186813186813187</v>
      </c>
      <c r="AD29" s="309">
        <f t="shared" ca="1" si="14"/>
        <v>41790</v>
      </c>
      <c r="AE29" s="308">
        <f t="shared" ca="1" si="75"/>
        <v>1.3186813186813187</v>
      </c>
      <c r="AF29" s="309">
        <f t="shared" ca="1" si="15"/>
        <v>42600</v>
      </c>
      <c r="AG29" s="308">
        <f t="shared" ca="1" si="76"/>
        <v>1.3186813186813187</v>
      </c>
      <c r="AH29" s="309">
        <f t="shared" ca="1" si="16"/>
        <v>38000</v>
      </c>
      <c r="AI29" s="308">
        <f t="shared" ca="1" si="77"/>
        <v>1.3186813186813187</v>
      </c>
      <c r="AJ29" s="309">
        <f t="shared" ca="1" si="17"/>
        <v>43470.1</v>
      </c>
      <c r="AK29" s="308">
        <f t="shared" ca="1" si="78"/>
        <v>1.3186813186813187</v>
      </c>
      <c r="AL29" s="309">
        <f t="shared" ca="1" si="18"/>
        <v>46500</v>
      </c>
      <c r="AM29" s="308">
        <f t="shared" ca="1" si="79"/>
        <v>1.3186813186813187</v>
      </c>
      <c r="AN29" s="309" t="str">
        <f t="shared" ca="1" si="19"/>
        <v/>
      </c>
      <c r="AO29" s="308" t="str">
        <f t="shared" ca="1" si="80"/>
        <v/>
      </c>
      <c r="AP29" s="309">
        <f t="shared" ca="1" si="20"/>
        <v>29250</v>
      </c>
      <c r="AQ29" s="308">
        <f t="shared" ca="1" si="81"/>
        <v>1.3186813186813187</v>
      </c>
      <c r="AR29" s="309" t="str">
        <f t="shared" ca="1" si="21"/>
        <v/>
      </c>
      <c r="AS29" s="308" t="str">
        <f t="shared" ca="1" si="82"/>
        <v/>
      </c>
      <c r="AT29" s="309" t="str">
        <f t="shared" ca="1" si="22"/>
        <v/>
      </c>
      <c r="AU29" s="308" t="str">
        <f t="shared" ca="1" si="83"/>
        <v/>
      </c>
      <c r="AV29" s="309" t="str">
        <f t="shared" ca="1" si="23"/>
        <v/>
      </c>
      <c r="AW29" s="308" t="str">
        <f t="shared" ca="1" si="84"/>
        <v/>
      </c>
      <c r="AX29" s="309" t="str">
        <f t="shared" ca="1" si="24"/>
        <v/>
      </c>
      <c r="AY29" s="308" t="str">
        <f t="shared" ca="1" si="85"/>
        <v/>
      </c>
      <c r="AZ29" s="309" t="str">
        <f t="shared" ca="1" si="25"/>
        <v/>
      </c>
      <c r="BA29" s="308"/>
      <c r="BB29" s="309">
        <f t="shared" ca="1" si="26"/>
        <v>46425</v>
      </c>
      <c r="BC29" s="308">
        <f t="shared" ca="1" si="56"/>
        <v>1.3186813186813187</v>
      </c>
      <c r="BD29" s="309" t="str">
        <f t="shared" ca="1" si="27"/>
        <v/>
      </c>
      <c r="BE29" s="308" t="str">
        <f t="shared" ca="1" si="57"/>
        <v/>
      </c>
      <c r="BF29" s="309"/>
      <c r="BG29" s="308"/>
      <c r="BH29" s="309"/>
      <c r="BI29" s="308"/>
      <c r="BJ29" s="309"/>
      <c r="BK29" s="308"/>
    </row>
    <row r="30" spans="1:63" s="71" customFormat="1" ht="21" customHeight="1">
      <c r="A30" s="245">
        <f t="shared" si="86"/>
        <v>17</v>
      </c>
      <c r="B30" s="311" t="s">
        <v>831</v>
      </c>
      <c r="C30" s="501">
        <f t="shared" ca="1" si="30"/>
        <v>2612064.14</v>
      </c>
      <c r="D30" s="503">
        <f t="shared" ca="1" si="0"/>
        <v>58900</v>
      </c>
      <c r="E30" s="308">
        <f t="shared" ca="1" si="62"/>
        <v>1.3186813186813187</v>
      </c>
      <c r="F30" s="309">
        <f t="shared" ca="1" si="2"/>
        <v>85000</v>
      </c>
      <c r="G30" s="308">
        <f t="shared" ca="1" si="63"/>
        <v>1.3186813186813187</v>
      </c>
      <c r="H30" s="309">
        <f t="shared" ca="1" si="3"/>
        <v>85000</v>
      </c>
      <c r="I30" s="308">
        <f t="shared" ca="1" si="64"/>
        <v>1.3186813186813187</v>
      </c>
      <c r="J30" s="309">
        <f t="shared" ca="1" si="4"/>
        <v>11168300</v>
      </c>
      <c r="K30" s="308">
        <f t="shared" ca="1" si="65"/>
        <v>0</v>
      </c>
      <c r="L30" s="309">
        <f t="shared" ca="1" si="5"/>
        <v>62374</v>
      </c>
      <c r="M30" s="308">
        <f t="shared" ca="1" si="66"/>
        <v>1.3186813186813187</v>
      </c>
      <c r="N30" s="309">
        <f t="shared" ca="1" si="6"/>
        <v>83000</v>
      </c>
      <c r="O30" s="308">
        <f t="shared" ca="1" si="67"/>
        <v>1.3186813186813187</v>
      </c>
      <c r="P30" s="309">
        <f t="shared" ca="1" si="7"/>
        <v>71374</v>
      </c>
      <c r="Q30" s="308">
        <f t="shared" ca="1" si="68"/>
        <v>1.3186813186813187</v>
      </c>
      <c r="R30" s="309">
        <f t="shared" ca="1" si="8"/>
        <v>50850</v>
      </c>
      <c r="S30" s="308">
        <f t="shared" ca="1" si="69"/>
        <v>1.3186813186813187</v>
      </c>
      <c r="T30" s="309" t="str">
        <f t="shared" ca="1" si="9"/>
        <v/>
      </c>
      <c r="U30" s="308" t="str">
        <f t="shared" ca="1" si="70"/>
        <v/>
      </c>
      <c r="V30" s="309" t="str">
        <f t="shared" ca="1" si="10"/>
        <v/>
      </c>
      <c r="W30" s="308" t="str">
        <f t="shared" ca="1" si="71"/>
        <v/>
      </c>
      <c r="X30" s="309">
        <f t="shared" ca="1" si="11"/>
        <v>58990</v>
      </c>
      <c r="Y30" s="308">
        <f t="shared" ca="1" si="72"/>
        <v>1.3186813186813187</v>
      </c>
      <c r="Z30" s="309" t="str">
        <f t="shared" ca="1" si="12"/>
        <v/>
      </c>
      <c r="AA30" s="308" t="str">
        <f t="shared" ca="1" si="73"/>
        <v/>
      </c>
      <c r="AB30" s="309">
        <f t="shared" ca="1" si="13"/>
        <v>71595</v>
      </c>
      <c r="AC30" s="308">
        <f t="shared" ca="1" si="74"/>
        <v>1.3186813186813187</v>
      </c>
      <c r="AD30" s="309">
        <f t="shared" ca="1" si="14"/>
        <v>68653</v>
      </c>
      <c r="AE30" s="308">
        <f t="shared" ca="1" si="75"/>
        <v>1.3186813186813187</v>
      </c>
      <c r="AF30" s="309">
        <f t="shared" ca="1" si="15"/>
        <v>71300</v>
      </c>
      <c r="AG30" s="308">
        <f t="shared" ca="1" si="76"/>
        <v>1.3186813186813187</v>
      </c>
      <c r="AH30" s="309">
        <f t="shared" ca="1" si="16"/>
        <v>63000</v>
      </c>
      <c r="AI30" s="308">
        <f t="shared" ca="1" si="77"/>
        <v>1.3186813186813187</v>
      </c>
      <c r="AJ30" s="309">
        <f t="shared" ca="1" si="17"/>
        <v>62596.91</v>
      </c>
      <c r="AK30" s="308">
        <f t="shared" ca="1" si="78"/>
        <v>1.3186813186813187</v>
      </c>
      <c r="AL30" s="309">
        <f t="shared" ca="1" si="18"/>
        <v>70421</v>
      </c>
      <c r="AM30" s="308">
        <f t="shared" ca="1" si="79"/>
        <v>1.3186813186813187</v>
      </c>
      <c r="AN30" s="309" t="str">
        <f t="shared" ca="1" si="19"/>
        <v/>
      </c>
      <c r="AO30" s="308" t="str">
        <f t="shared" ca="1" si="80"/>
        <v/>
      </c>
      <c r="AP30" s="309">
        <f t="shared" ca="1" si="20"/>
        <v>48750</v>
      </c>
      <c r="AQ30" s="308">
        <f t="shared" ca="1" si="81"/>
        <v>1.3186813186813187</v>
      </c>
      <c r="AR30" s="309" t="str">
        <f t="shared" ca="1" si="21"/>
        <v/>
      </c>
      <c r="AS30" s="308" t="str">
        <f t="shared" ca="1" si="82"/>
        <v/>
      </c>
      <c r="AT30" s="309" t="str">
        <f t="shared" ca="1" si="22"/>
        <v/>
      </c>
      <c r="AU30" s="308" t="str">
        <f t="shared" ca="1" si="83"/>
        <v/>
      </c>
      <c r="AV30" s="309" t="str">
        <f t="shared" ca="1" si="23"/>
        <v/>
      </c>
      <c r="AW30" s="308" t="str">
        <f t="shared" ca="1" si="84"/>
        <v/>
      </c>
      <c r="AX30" s="309" t="str">
        <f t="shared" ca="1" si="24"/>
        <v/>
      </c>
      <c r="AY30" s="308" t="str">
        <f t="shared" ca="1" si="85"/>
        <v/>
      </c>
      <c r="AZ30" s="309" t="str">
        <f t="shared" ca="1" si="25"/>
        <v/>
      </c>
      <c r="BA30" s="308"/>
      <c r="BB30" s="309">
        <f t="shared" ca="1" si="26"/>
        <v>61999</v>
      </c>
      <c r="BC30" s="308">
        <f t="shared" ca="1" si="56"/>
        <v>1.3186813186813187</v>
      </c>
      <c r="BD30" s="309" t="str">
        <f t="shared" ca="1" si="27"/>
        <v/>
      </c>
      <c r="BE30" s="308" t="str">
        <f t="shared" ca="1" si="57"/>
        <v/>
      </c>
      <c r="BF30" s="309"/>
      <c r="BG30" s="308"/>
      <c r="BH30" s="309"/>
      <c r="BI30" s="308"/>
      <c r="BJ30" s="309"/>
      <c r="BK30" s="308"/>
    </row>
    <row r="31" spans="1:63" s="71" customFormat="1" ht="21" customHeight="1">
      <c r="A31" s="245">
        <f t="shared" si="86"/>
        <v>18</v>
      </c>
      <c r="B31" s="311" t="s">
        <v>832</v>
      </c>
      <c r="C31" s="501">
        <f t="shared" ca="1" si="30"/>
        <v>424504.24</v>
      </c>
      <c r="D31" s="503">
        <f t="shared" ca="1" si="0"/>
        <v>82000</v>
      </c>
      <c r="E31" s="308">
        <f t="shared" ca="1" si="62"/>
        <v>1.3186813186813187</v>
      </c>
      <c r="F31" s="309">
        <f t="shared" ca="1" si="2"/>
        <v>100000</v>
      </c>
      <c r="G31" s="308">
        <f t="shared" ca="1" si="63"/>
        <v>1.3186813186813187</v>
      </c>
      <c r="H31" s="309">
        <f t="shared" ca="1" si="3"/>
        <v>90000</v>
      </c>
      <c r="I31" s="308">
        <f t="shared" ca="1" si="64"/>
        <v>1.3186813186813187</v>
      </c>
      <c r="J31" s="309">
        <f t="shared" ca="1" si="4"/>
        <v>1886000</v>
      </c>
      <c r="K31" s="308">
        <f t="shared" ca="1" si="65"/>
        <v>0</v>
      </c>
      <c r="L31" s="309">
        <f t="shared" ca="1" si="5"/>
        <v>82584</v>
      </c>
      <c r="M31" s="308">
        <f t="shared" ca="1" si="66"/>
        <v>1.3186813186813187</v>
      </c>
      <c r="N31" s="309">
        <f t="shared" ca="1" si="6"/>
        <v>88700</v>
      </c>
      <c r="O31" s="308">
        <f t="shared" ca="1" si="67"/>
        <v>1.3186813186813187</v>
      </c>
      <c r="P31" s="309">
        <f t="shared" ca="1" si="7"/>
        <v>84035</v>
      </c>
      <c r="Q31" s="308">
        <f t="shared" ca="1" si="68"/>
        <v>1.3186813186813187</v>
      </c>
      <c r="R31" s="309">
        <f t="shared" ca="1" si="8"/>
        <v>56850</v>
      </c>
      <c r="S31" s="308">
        <f t="shared" ca="1" si="69"/>
        <v>1.3186813186813187</v>
      </c>
      <c r="T31" s="309" t="str">
        <f t="shared" ca="1" si="9"/>
        <v/>
      </c>
      <c r="U31" s="308" t="str">
        <f t="shared" ca="1" si="70"/>
        <v/>
      </c>
      <c r="V31" s="309" t="str">
        <f t="shared" ca="1" si="10"/>
        <v/>
      </c>
      <c r="W31" s="308" t="str">
        <f t="shared" ca="1" si="71"/>
        <v/>
      </c>
      <c r="X31" s="309">
        <f t="shared" ca="1" si="11"/>
        <v>81500</v>
      </c>
      <c r="Y31" s="308">
        <f t="shared" ca="1" si="72"/>
        <v>1.3186813186813187</v>
      </c>
      <c r="Z31" s="309" t="str">
        <f t="shared" ca="1" si="12"/>
        <v/>
      </c>
      <c r="AA31" s="308" t="str">
        <f t="shared" ca="1" si="73"/>
        <v/>
      </c>
      <c r="AB31" s="309">
        <f t="shared" ca="1" si="13"/>
        <v>74031</v>
      </c>
      <c r="AC31" s="308">
        <f t="shared" ca="1" si="74"/>
        <v>1.3186813186813187</v>
      </c>
      <c r="AD31" s="309">
        <f t="shared" ca="1" si="14"/>
        <v>86420</v>
      </c>
      <c r="AE31" s="308">
        <f t="shared" ca="1" si="75"/>
        <v>1.3186813186813187</v>
      </c>
      <c r="AF31" s="309">
        <f t="shared" ca="1" si="15"/>
        <v>130700</v>
      </c>
      <c r="AG31" s="308">
        <f t="shared" ca="1" si="76"/>
        <v>1.3186813186813187</v>
      </c>
      <c r="AH31" s="309">
        <f t="shared" ca="1" si="16"/>
        <v>75000</v>
      </c>
      <c r="AI31" s="308">
        <f t="shared" ca="1" si="77"/>
        <v>1.3186813186813187</v>
      </c>
      <c r="AJ31" s="309">
        <f t="shared" ca="1" si="17"/>
        <v>73899.100000000006</v>
      </c>
      <c r="AK31" s="308">
        <f t="shared" ca="1" si="78"/>
        <v>1.3186813186813187</v>
      </c>
      <c r="AL31" s="309">
        <f t="shared" ca="1" si="18"/>
        <v>86400</v>
      </c>
      <c r="AM31" s="308">
        <f t="shared" ca="1" si="79"/>
        <v>1.3186813186813187</v>
      </c>
      <c r="AN31" s="309" t="str">
        <f t="shared" ca="1" si="19"/>
        <v/>
      </c>
      <c r="AO31" s="308" t="str">
        <f t="shared" ca="1" si="80"/>
        <v/>
      </c>
      <c r="AP31" s="309">
        <f t="shared" ca="1" si="20"/>
        <v>55250</v>
      </c>
      <c r="AQ31" s="308">
        <f t="shared" ca="1" si="81"/>
        <v>1.3186813186813187</v>
      </c>
      <c r="AR31" s="309" t="str">
        <f t="shared" ca="1" si="21"/>
        <v/>
      </c>
      <c r="AS31" s="308" t="str">
        <f t="shared" ca="1" si="82"/>
        <v/>
      </c>
      <c r="AT31" s="309" t="str">
        <f t="shared" ca="1" si="22"/>
        <v/>
      </c>
      <c r="AU31" s="308" t="str">
        <f t="shared" ca="1" si="83"/>
        <v/>
      </c>
      <c r="AV31" s="309" t="str">
        <f t="shared" ca="1" si="23"/>
        <v/>
      </c>
      <c r="AW31" s="308" t="str">
        <f t="shared" ca="1" si="84"/>
        <v/>
      </c>
      <c r="AX31" s="309" t="str">
        <f t="shared" ca="1" si="24"/>
        <v/>
      </c>
      <c r="AY31" s="308" t="str">
        <f t="shared" ca="1" si="85"/>
        <v/>
      </c>
      <c r="AZ31" s="309" t="str">
        <f t="shared" ca="1" si="25"/>
        <v/>
      </c>
      <c r="BA31" s="308"/>
      <c r="BB31" s="309">
        <f t="shared" ca="1" si="26"/>
        <v>82865</v>
      </c>
      <c r="BC31" s="308">
        <f t="shared" ca="1" si="56"/>
        <v>1.3186813186813187</v>
      </c>
      <c r="BD31" s="309" t="str">
        <f t="shared" ca="1" si="27"/>
        <v/>
      </c>
      <c r="BE31" s="308" t="str">
        <f t="shared" ca="1" si="57"/>
        <v/>
      </c>
      <c r="BF31" s="309"/>
      <c r="BG31" s="308"/>
      <c r="BH31" s="309"/>
      <c r="BI31" s="308"/>
      <c r="BJ31" s="309"/>
      <c r="BK31" s="308"/>
    </row>
    <row r="32" spans="1:63" s="71" customFormat="1" ht="21" customHeight="1">
      <c r="A32" s="245">
        <f t="shared" si="86"/>
        <v>19</v>
      </c>
      <c r="B32" s="311" t="s">
        <v>834</v>
      </c>
      <c r="C32" s="501">
        <f t="shared" ca="1" si="30"/>
        <v>683739.61</v>
      </c>
      <c r="D32" s="503">
        <f t="shared" ca="1" si="0"/>
        <v>9670</v>
      </c>
      <c r="E32" s="308">
        <f t="shared" ca="1" si="62"/>
        <v>1.3186813186813187</v>
      </c>
      <c r="F32" s="309">
        <f t="shared" ca="1" si="2"/>
        <v>19000</v>
      </c>
      <c r="G32" s="308">
        <f t="shared" ca="1" si="63"/>
        <v>1.3186813186813187</v>
      </c>
      <c r="H32" s="309">
        <f t="shared" ca="1" si="3"/>
        <v>10000</v>
      </c>
      <c r="I32" s="308">
        <f t="shared" ca="1" si="64"/>
        <v>1.3186813186813187</v>
      </c>
      <c r="J32" s="309">
        <f t="shared" ca="1" si="4"/>
        <v>2925000</v>
      </c>
      <c r="K32" s="308">
        <f t="shared" ca="1" si="65"/>
        <v>0</v>
      </c>
      <c r="L32" s="309">
        <f t="shared" ca="1" si="5"/>
        <v>11011</v>
      </c>
      <c r="M32" s="308">
        <f t="shared" ca="1" si="66"/>
        <v>1.3186813186813187</v>
      </c>
      <c r="N32" s="309">
        <f t="shared" ca="1" si="6"/>
        <v>36000</v>
      </c>
      <c r="O32" s="308">
        <f t="shared" ca="1" si="67"/>
        <v>1.3186813186813187</v>
      </c>
      <c r="P32" s="309">
        <f t="shared" ca="1" si="7"/>
        <v>11145</v>
      </c>
      <c r="Q32" s="308">
        <f t="shared" ca="1" si="68"/>
        <v>1.3186813186813187</v>
      </c>
      <c r="R32" s="309">
        <f t="shared" ca="1" si="8"/>
        <v>39750</v>
      </c>
      <c r="S32" s="308">
        <f t="shared" ca="1" si="69"/>
        <v>1.3186813186813187</v>
      </c>
      <c r="T32" s="309" t="str">
        <f t="shared" ca="1" si="9"/>
        <v/>
      </c>
      <c r="U32" s="308" t="str">
        <f t="shared" ca="1" si="70"/>
        <v/>
      </c>
      <c r="V32" s="309" t="str">
        <f t="shared" ca="1" si="10"/>
        <v/>
      </c>
      <c r="W32" s="308" t="str">
        <f t="shared" ca="1" si="71"/>
        <v/>
      </c>
      <c r="X32" s="309">
        <f t="shared" ca="1" si="11"/>
        <v>10100</v>
      </c>
      <c r="Y32" s="308">
        <f t="shared" ca="1" si="72"/>
        <v>1.3186813186813187</v>
      </c>
      <c r="Z32" s="309" t="str">
        <f t="shared" ca="1" si="12"/>
        <v/>
      </c>
      <c r="AA32" s="308" t="str">
        <f t="shared" ca="1" si="73"/>
        <v/>
      </c>
      <c r="AB32" s="309">
        <f t="shared" ca="1" si="13"/>
        <v>16126</v>
      </c>
      <c r="AC32" s="308">
        <f t="shared" ca="1" si="74"/>
        <v>1.3186813186813187</v>
      </c>
      <c r="AD32" s="309">
        <f t="shared" ca="1" si="14"/>
        <v>32120</v>
      </c>
      <c r="AE32" s="308">
        <f t="shared" ca="1" si="75"/>
        <v>1.3186813186813187</v>
      </c>
      <c r="AF32" s="309">
        <f t="shared" ca="1" si="15"/>
        <v>32900</v>
      </c>
      <c r="AG32" s="308">
        <f t="shared" ca="1" si="76"/>
        <v>1.3186813186813187</v>
      </c>
      <c r="AH32" s="309">
        <f t="shared" ca="1" si="16"/>
        <v>12000</v>
      </c>
      <c r="AI32" s="308">
        <f t="shared" ca="1" si="77"/>
        <v>1.3186813186813187</v>
      </c>
      <c r="AJ32" s="309">
        <f t="shared" ca="1" si="17"/>
        <v>9998.1299999999992</v>
      </c>
      <c r="AK32" s="308">
        <f t="shared" ca="1" si="78"/>
        <v>1.3186813186813187</v>
      </c>
      <c r="AL32" s="309">
        <f t="shared" ca="1" si="18"/>
        <v>35600</v>
      </c>
      <c r="AM32" s="308">
        <f t="shared" ca="1" si="79"/>
        <v>1.3186813186813187</v>
      </c>
      <c r="AN32" s="309" t="str">
        <f t="shared" ca="1" si="19"/>
        <v/>
      </c>
      <c r="AO32" s="308" t="str">
        <f t="shared" ca="1" si="80"/>
        <v/>
      </c>
      <c r="AP32" s="309">
        <f t="shared" ca="1" si="20"/>
        <v>14950</v>
      </c>
      <c r="AQ32" s="308">
        <f t="shared" ca="1" si="81"/>
        <v>1.3186813186813187</v>
      </c>
      <c r="AR32" s="309" t="str">
        <f t="shared" ca="1" si="21"/>
        <v/>
      </c>
      <c r="AS32" s="308" t="str">
        <f t="shared" ca="1" si="82"/>
        <v/>
      </c>
      <c r="AT32" s="309" t="str">
        <f t="shared" ca="1" si="22"/>
        <v/>
      </c>
      <c r="AU32" s="308" t="str">
        <f t="shared" ca="1" si="83"/>
        <v/>
      </c>
      <c r="AV32" s="309" t="str">
        <f t="shared" ca="1" si="23"/>
        <v/>
      </c>
      <c r="AW32" s="308" t="str">
        <f t="shared" ca="1" si="84"/>
        <v/>
      </c>
      <c r="AX32" s="309" t="str">
        <f t="shared" ca="1" si="24"/>
        <v/>
      </c>
      <c r="AY32" s="308" t="str">
        <f t="shared" ca="1" si="85"/>
        <v/>
      </c>
      <c r="AZ32" s="309" t="str">
        <f t="shared" ca="1" si="25"/>
        <v/>
      </c>
      <c r="BA32" s="308"/>
      <c r="BB32" s="309">
        <f t="shared" ca="1" si="26"/>
        <v>11035</v>
      </c>
      <c r="BC32" s="308">
        <f t="shared" ca="1" si="56"/>
        <v>1.3186813186813187</v>
      </c>
      <c r="BD32" s="309" t="str">
        <f t="shared" ca="1" si="27"/>
        <v/>
      </c>
      <c r="BE32" s="308" t="str">
        <f t="shared" ca="1" si="57"/>
        <v/>
      </c>
      <c r="BF32" s="309"/>
      <c r="BG32" s="308"/>
      <c r="BH32" s="309"/>
      <c r="BI32" s="308"/>
      <c r="BJ32" s="309"/>
      <c r="BK32" s="308"/>
    </row>
    <row r="33" spans="1:63" s="71" customFormat="1" ht="21" customHeight="1">
      <c r="A33" s="245">
        <f t="shared" si="86"/>
        <v>20</v>
      </c>
      <c r="B33" s="311" t="s">
        <v>837</v>
      </c>
      <c r="C33" s="501">
        <f t="shared" ca="1" si="30"/>
        <v>5798849.2800000003</v>
      </c>
      <c r="D33" s="503">
        <f t="shared" ca="1" si="0"/>
        <v>25390</v>
      </c>
      <c r="E33" s="308">
        <f t="shared" ca="1" si="62"/>
        <v>1.3186813186813187</v>
      </c>
      <c r="F33" s="309">
        <f t="shared" ca="1" si="2"/>
        <v>28000</v>
      </c>
      <c r="G33" s="308">
        <f t="shared" ca="1" si="63"/>
        <v>1.3186813186813187</v>
      </c>
      <c r="H33" s="309">
        <f t="shared" ca="1" si="3"/>
        <v>26500</v>
      </c>
      <c r="I33" s="308">
        <f t="shared" ca="1" si="64"/>
        <v>1.3186813186813187</v>
      </c>
      <c r="J33" s="309">
        <f t="shared" ca="1" si="4"/>
        <v>24671500</v>
      </c>
      <c r="K33" s="308">
        <f t="shared" ca="1" si="65"/>
        <v>0</v>
      </c>
      <c r="L33" s="309">
        <f t="shared" ca="1" si="5"/>
        <v>24729</v>
      </c>
      <c r="M33" s="308">
        <f t="shared" ca="1" si="66"/>
        <v>1.3186813186813187</v>
      </c>
      <c r="N33" s="309">
        <f t="shared" ca="1" si="6"/>
        <v>43000</v>
      </c>
      <c r="O33" s="308">
        <f t="shared" ca="1" si="67"/>
        <v>1.3186813186813187</v>
      </c>
      <c r="P33" s="309">
        <f t="shared" ca="1" si="7"/>
        <v>20061</v>
      </c>
      <c r="Q33" s="308">
        <f t="shared" ca="1" si="68"/>
        <v>1.3186813186813187</v>
      </c>
      <c r="R33" s="309">
        <f t="shared" ca="1" si="8"/>
        <v>39650</v>
      </c>
      <c r="S33" s="308">
        <f t="shared" ca="1" si="69"/>
        <v>1.3186813186813187</v>
      </c>
      <c r="T33" s="309" t="str">
        <f t="shared" ca="1" si="9"/>
        <v/>
      </c>
      <c r="U33" s="308" t="str">
        <f t="shared" ca="1" si="70"/>
        <v/>
      </c>
      <c r="V33" s="309" t="str">
        <f t="shared" ca="1" si="10"/>
        <v/>
      </c>
      <c r="W33" s="308" t="str">
        <f t="shared" ca="1" si="71"/>
        <v/>
      </c>
      <c r="X33" s="309">
        <f t="shared" ca="1" si="11"/>
        <v>25390</v>
      </c>
      <c r="Y33" s="308">
        <f t="shared" ca="1" si="72"/>
        <v>1.3186813186813187</v>
      </c>
      <c r="Z33" s="309" t="str">
        <f t="shared" ca="1" si="12"/>
        <v/>
      </c>
      <c r="AA33" s="308" t="str">
        <f t="shared" ca="1" si="73"/>
        <v/>
      </c>
      <c r="AB33" s="309">
        <f t="shared" ca="1" si="13"/>
        <v>28786</v>
      </c>
      <c r="AC33" s="308">
        <f t="shared" ca="1" si="74"/>
        <v>1.3186813186813187</v>
      </c>
      <c r="AD33" s="309">
        <f t="shared" ca="1" si="14"/>
        <v>27654</v>
      </c>
      <c r="AE33" s="308">
        <f t="shared" ca="1" si="75"/>
        <v>1.3186813186813187</v>
      </c>
      <c r="AF33" s="309">
        <f t="shared" ca="1" si="15"/>
        <v>27500</v>
      </c>
      <c r="AG33" s="308">
        <f t="shared" ca="1" si="76"/>
        <v>1.3186813186813187</v>
      </c>
      <c r="AH33" s="309">
        <f t="shared" ca="1" si="16"/>
        <v>23000</v>
      </c>
      <c r="AI33" s="308">
        <f t="shared" ca="1" si="77"/>
        <v>1.3186813186813187</v>
      </c>
      <c r="AJ33" s="309">
        <f t="shared" ca="1" si="17"/>
        <v>24343.3</v>
      </c>
      <c r="AK33" s="308">
        <f t="shared" ca="1" si="78"/>
        <v>1.3186813186813187</v>
      </c>
      <c r="AL33" s="309">
        <f t="shared" ca="1" si="18"/>
        <v>29500</v>
      </c>
      <c r="AM33" s="308">
        <f t="shared" ca="1" si="79"/>
        <v>1.3186813186813187</v>
      </c>
      <c r="AN33" s="309" t="str">
        <f t="shared" ca="1" si="19"/>
        <v/>
      </c>
      <c r="AO33" s="308" t="str">
        <f t="shared" ca="1" si="80"/>
        <v/>
      </c>
      <c r="AP33" s="309">
        <f t="shared" ca="1" si="20"/>
        <v>4225</v>
      </c>
      <c r="AQ33" s="308">
        <f t="shared" ca="1" si="81"/>
        <v>1.3186813186813187</v>
      </c>
      <c r="AR33" s="309" t="str">
        <f t="shared" ca="1" si="21"/>
        <v/>
      </c>
      <c r="AS33" s="308" t="str">
        <f t="shared" ca="1" si="82"/>
        <v/>
      </c>
      <c r="AT33" s="309" t="str">
        <f t="shared" ca="1" si="22"/>
        <v/>
      </c>
      <c r="AU33" s="308" t="str">
        <f t="shared" ca="1" si="83"/>
        <v/>
      </c>
      <c r="AV33" s="309" t="str">
        <f t="shared" ca="1" si="23"/>
        <v/>
      </c>
      <c r="AW33" s="308" t="str">
        <f t="shared" ca="1" si="84"/>
        <v/>
      </c>
      <c r="AX33" s="309" t="str">
        <f t="shared" ca="1" si="24"/>
        <v/>
      </c>
      <c r="AY33" s="308" t="str">
        <f t="shared" ca="1" si="85"/>
        <v/>
      </c>
      <c r="AZ33" s="309" t="str">
        <f t="shared" ca="1" si="25"/>
        <v/>
      </c>
      <c r="BA33" s="308"/>
      <c r="BB33" s="309">
        <f t="shared" ca="1" si="26"/>
        <v>24875</v>
      </c>
      <c r="BC33" s="308">
        <f t="shared" ca="1" si="56"/>
        <v>1.3186813186813187</v>
      </c>
      <c r="BD33" s="309" t="str">
        <f t="shared" ca="1" si="27"/>
        <v/>
      </c>
      <c r="BE33" s="308" t="str">
        <f t="shared" ca="1" si="57"/>
        <v/>
      </c>
      <c r="BF33" s="309"/>
      <c r="BG33" s="308"/>
      <c r="BH33" s="309"/>
      <c r="BI33" s="308"/>
      <c r="BJ33" s="309"/>
      <c r="BK33" s="308"/>
    </row>
    <row r="34" spans="1:63" s="71" customFormat="1" ht="21" customHeight="1">
      <c r="A34" s="245">
        <f t="shared" si="86"/>
        <v>21</v>
      </c>
      <c r="B34" s="311" t="s">
        <v>838</v>
      </c>
      <c r="C34" s="501">
        <f t="shared" ca="1" si="30"/>
        <v>4092455.5</v>
      </c>
      <c r="D34" s="503">
        <f t="shared" ca="1" si="0"/>
        <v>9600</v>
      </c>
      <c r="E34" s="308">
        <f t="shared" ca="1" si="62"/>
        <v>1.3186813186813187</v>
      </c>
      <c r="F34" s="309">
        <f t="shared" ca="1" si="2"/>
        <v>9000</v>
      </c>
      <c r="G34" s="308">
        <f t="shared" ca="1" si="63"/>
        <v>1.3186813186813187</v>
      </c>
      <c r="H34" s="309">
        <f t="shared" ca="1" si="3"/>
        <v>14500</v>
      </c>
      <c r="I34" s="308">
        <f t="shared" ca="1" si="64"/>
        <v>1.3186813186813187</v>
      </c>
      <c r="J34" s="309">
        <f t="shared" ca="1" si="4"/>
        <v>17409000</v>
      </c>
      <c r="K34" s="308">
        <f t="shared" ca="1" si="65"/>
        <v>0</v>
      </c>
      <c r="L34" s="309">
        <f t="shared" ca="1" si="5"/>
        <v>11021</v>
      </c>
      <c r="M34" s="308">
        <f t="shared" ca="1" si="66"/>
        <v>1.3186813186813187</v>
      </c>
      <c r="N34" s="309">
        <f t="shared" ca="1" si="6"/>
        <v>54900</v>
      </c>
      <c r="O34" s="308">
        <f t="shared" ca="1" si="67"/>
        <v>1.3186813186813187</v>
      </c>
      <c r="P34" s="309">
        <f t="shared" ca="1" si="7"/>
        <v>8292</v>
      </c>
      <c r="Q34" s="308">
        <f t="shared" ca="1" si="68"/>
        <v>1.3186813186813187</v>
      </c>
      <c r="R34" s="309">
        <f t="shared" ca="1" si="8"/>
        <v>32750</v>
      </c>
      <c r="S34" s="308">
        <f t="shared" ca="1" si="69"/>
        <v>1.3186813186813187</v>
      </c>
      <c r="T34" s="309" t="str">
        <f t="shared" ca="1" si="9"/>
        <v/>
      </c>
      <c r="U34" s="308" t="str">
        <f t="shared" ca="1" si="70"/>
        <v/>
      </c>
      <c r="V34" s="309" t="str">
        <f t="shared" ca="1" si="10"/>
        <v/>
      </c>
      <c r="W34" s="308" t="str">
        <f t="shared" ca="1" si="71"/>
        <v/>
      </c>
      <c r="X34" s="309">
        <f t="shared" ca="1" si="11"/>
        <v>9880</v>
      </c>
      <c r="Y34" s="308">
        <f t="shared" ca="1" si="72"/>
        <v>1.3186813186813187</v>
      </c>
      <c r="Z34" s="309" t="str">
        <f t="shared" ca="1" si="12"/>
        <v/>
      </c>
      <c r="AA34" s="308" t="str">
        <f t="shared" ca="1" si="73"/>
        <v/>
      </c>
      <c r="AB34" s="309">
        <f t="shared" ca="1" si="13"/>
        <v>17116</v>
      </c>
      <c r="AC34" s="308">
        <f t="shared" ca="1" si="74"/>
        <v>1.3186813186813187</v>
      </c>
      <c r="AD34" s="309">
        <f t="shared" ca="1" si="14"/>
        <v>16543</v>
      </c>
      <c r="AE34" s="308">
        <f t="shared" ca="1" si="75"/>
        <v>1.3186813186813187</v>
      </c>
      <c r="AF34" s="309">
        <f t="shared" ca="1" si="15"/>
        <v>9600</v>
      </c>
      <c r="AG34" s="308">
        <f t="shared" ca="1" si="76"/>
        <v>1.3186813186813187</v>
      </c>
      <c r="AH34" s="309">
        <f t="shared" ca="1" si="16"/>
        <v>10000</v>
      </c>
      <c r="AI34" s="308">
        <f t="shared" ca="1" si="77"/>
        <v>1.3186813186813187</v>
      </c>
      <c r="AJ34" s="309">
        <f t="shared" ca="1" si="17"/>
        <v>13910.32</v>
      </c>
      <c r="AK34" s="308">
        <f t="shared" ca="1" si="78"/>
        <v>1.3186813186813187</v>
      </c>
      <c r="AL34" s="309">
        <f t="shared" ca="1" si="18"/>
        <v>13650</v>
      </c>
      <c r="AM34" s="308">
        <f t="shared" ca="1" si="79"/>
        <v>1.3186813186813187</v>
      </c>
      <c r="AN34" s="309" t="str">
        <f t="shared" ca="1" si="19"/>
        <v/>
      </c>
      <c r="AO34" s="308" t="str">
        <f t="shared" ca="1" si="80"/>
        <v/>
      </c>
      <c r="AP34" s="309">
        <f t="shared" ca="1" si="20"/>
        <v>16250</v>
      </c>
      <c r="AQ34" s="308">
        <f t="shared" ca="1" si="81"/>
        <v>1.3186813186813187</v>
      </c>
      <c r="AR34" s="309" t="str">
        <f t="shared" ca="1" si="21"/>
        <v/>
      </c>
      <c r="AS34" s="308" t="str">
        <f t="shared" ca="1" si="82"/>
        <v/>
      </c>
      <c r="AT34" s="309" t="str">
        <f t="shared" ca="1" si="22"/>
        <v/>
      </c>
      <c r="AU34" s="308" t="str">
        <f t="shared" ca="1" si="83"/>
        <v/>
      </c>
      <c r="AV34" s="309" t="str">
        <f t="shared" ca="1" si="23"/>
        <v/>
      </c>
      <c r="AW34" s="308" t="str">
        <f t="shared" ca="1" si="84"/>
        <v/>
      </c>
      <c r="AX34" s="309" t="str">
        <f t="shared" ca="1" si="24"/>
        <v/>
      </c>
      <c r="AY34" s="308" t="str">
        <f t="shared" ca="1" si="85"/>
        <v/>
      </c>
      <c r="AZ34" s="309" t="str">
        <f t="shared" ca="1" si="25"/>
        <v/>
      </c>
      <c r="BA34" s="308"/>
      <c r="BB34" s="309">
        <f t="shared" ca="1" si="26"/>
        <v>11050</v>
      </c>
      <c r="BC34" s="308">
        <f t="shared" ca="1" si="56"/>
        <v>1.3186813186813187</v>
      </c>
      <c r="BD34" s="309" t="str">
        <f t="shared" ca="1" si="27"/>
        <v/>
      </c>
      <c r="BE34" s="308" t="str">
        <f t="shared" ca="1" si="57"/>
        <v/>
      </c>
      <c r="BF34" s="309"/>
      <c r="BG34" s="308"/>
      <c r="BH34" s="309"/>
      <c r="BI34" s="308"/>
      <c r="BJ34" s="309"/>
      <c r="BK34" s="308"/>
    </row>
    <row r="35" spans="1:63" s="71" customFormat="1" ht="21" customHeight="1">
      <c r="A35" s="245">
        <f t="shared" si="86"/>
        <v>22</v>
      </c>
      <c r="B35" s="311" t="s">
        <v>841</v>
      </c>
      <c r="C35" s="501">
        <f t="shared" ca="1" si="30"/>
        <v>1777722.61</v>
      </c>
      <c r="D35" s="503">
        <f t="shared" ca="1" si="0"/>
        <v>56890</v>
      </c>
      <c r="E35" s="308">
        <f t="shared" ca="1" si="62"/>
        <v>1.3186813186813187</v>
      </c>
      <c r="F35" s="309">
        <f t="shared" ca="1" si="2"/>
        <v>79000</v>
      </c>
      <c r="G35" s="308">
        <f t="shared" ca="1" si="63"/>
        <v>1.3186813186813187</v>
      </c>
      <c r="H35" s="309">
        <f t="shared" ca="1" si="3"/>
        <v>45000</v>
      </c>
      <c r="I35" s="308">
        <f t="shared" ca="1" si="64"/>
        <v>1.3186813186813187</v>
      </c>
      <c r="J35" s="309">
        <f t="shared" ca="1" si="4"/>
        <v>7611102</v>
      </c>
      <c r="K35" s="308">
        <f t="shared" ca="1" si="65"/>
        <v>0</v>
      </c>
      <c r="L35" s="309">
        <f t="shared" ca="1" si="5"/>
        <v>59285</v>
      </c>
      <c r="M35" s="308">
        <f t="shared" ca="1" si="66"/>
        <v>1.3186813186813187</v>
      </c>
      <c r="N35" s="309">
        <f t="shared" ca="1" si="6"/>
        <v>35600</v>
      </c>
      <c r="O35" s="308">
        <f t="shared" ca="1" si="67"/>
        <v>1.3186813186813187</v>
      </c>
      <c r="P35" s="309">
        <f t="shared" ca="1" si="7"/>
        <v>47612</v>
      </c>
      <c r="Q35" s="308">
        <f t="shared" ca="1" si="68"/>
        <v>1.3186813186813187</v>
      </c>
      <c r="R35" s="309">
        <f t="shared" ca="1" si="8"/>
        <v>60507</v>
      </c>
      <c r="S35" s="308">
        <f t="shared" ca="1" si="69"/>
        <v>1.3186813186813187</v>
      </c>
      <c r="T35" s="309" t="str">
        <f t="shared" ca="1" si="9"/>
        <v/>
      </c>
      <c r="U35" s="308" t="str">
        <f t="shared" ca="1" si="70"/>
        <v/>
      </c>
      <c r="V35" s="309" t="str">
        <f t="shared" ca="1" si="10"/>
        <v/>
      </c>
      <c r="W35" s="308" t="str">
        <f t="shared" ca="1" si="71"/>
        <v/>
      </c>
      <c r="X35" s="309">
        <f t="shared" ca="1" si="11"/>
        <v>57100</v>
      </c>
      <c r="Y35" s="308">
        <f t="shared" ca="1" si="72"/>
        <v>1.3186813186813187</v>
      </c>
      <c r="Z35" s="309" t="str">
        <f t="shared" ca="1" si="12"/>
        <v/>
      </c>
      <c r="AA35" s="308" t="str">
        <f t="shared" ca="1" si="73"/>
        <v/>
      </c>
      <c r="AB35" s="309">
        <f t="shared" ca="1" si="13"/>
        <v>58213</v>
      </c>
      <c r="AC35" s="308">
        <f t="shared" ca="1" si="74"/>
        <v>1.3186813186813187</v>
      </c>
      <c r="AD35" s="309">
        <f t="shared" ca="1" si="14"/>
        <v>65432</v>
      </c>
      <c r="AE35" s="308">
        <f t="shared" ca="1" si="75"/>
        <v>1.3186813186813187</v>
      </c>
      <c r="AF35" s="309">
        <f t="shared" ca="1" si="15"/>
        <v>59000</v>
      </c>
      <c r="AG35" s="308">
        <f t="shared" ca="1" si="76"/>
        <v>1.3186813186813187</v>
      </c>
      <c r="AH35" s="309">
        <f t="shared" ca="1" si="16"/>
        <v>66000</v>
      </c>
      <c r="AI35" s="308">
        <f t="shared" ca="1" si="77"/>
        <v>1.3186813186813187</v>
      </c>
      <c r="AJ35" s="309">
        <f t="shared" ca="1" si="17"/>
        <v>56510.96</v>
      </c>
      <c r="AK35" s="308">
        <f t="shared" ca="1" si="78"/>
        <v>1.3186813186813187</v>
      </c>
      <c r="AL35" s="309">
        <f t="shared" ca="1" si="18"/>
        <v>53000</v>
      </c>
      <c r="AM35" s="308">
        <f t="shared" ca="1" si="79"/>
        <v>1.3186813186813187</v>
      </c>
      <c r="AN35" s="309" t="str">
        <f t="shared" ca="1" si="19"/>
        <v/>
      </c>
      <c r="AO35" s="308" t="str">
        <f t="shared" ca="1" si="80"/>
        <v/>
      </c>
      <c r="AP35" s="309">
        <f t="shared" ca="1" si="20"/>
        <v>35750</v>
      </c>
      <c r="AQ35" s="308">
        <f t="shared" ca="1" si="81"/>
        <v>1.3186813186813187</v>
      </c>
      <c r="AR35" s="309" t="str">
        <f t="shared" ca="1" si="21"/>
        <v/>
      </c>
      <c r="AS35" s="308" t="str">
        <f t="shared" ca="1" si="82"/>
        <v/>
      </c>
      <c r="AT35" s="309" t="str">
        <f t="shared" ca="1" si="22"/>
        <v/>
      </c>
      <c r="AU35" s="308" t="str">
        <f t="shared" ca="1" si="83"/>
        <v/>
      </c>
      <c r="AV35" s="309" t="str">
        <f t="shared" ca="1" si="23"/>
        <v/>
      </c>
      <c r="AW35" s="308" t="str">
        <f t="shared" ca="1" si="84"/>
        <v/>
      </c>
      <c r="AX35" s="309" t="str">
        <f t="shared" ca="1" si="24"/>
        <v/>
      </c>
      <c r="AY35" s="308" t="str">
        <f t="shared" ca="1" si="85"/>
        <v/>
      </c>
      <c r="AZ35" s="309" t="str">
        <f t="shared" ca="1" si="25"/>
        <v/>
      </c>
      <c r="BA35" s="308"/>
      <c r="BB35" s="309">
        <f t="shared" ca="1" si="26"/>
        <v>59625</v>
      </c>
      <c r="BC35" s="308">
        <f t="shared" ca="1" si="56"/>
        <v>1.3186813186813187</v>
      </c>
      <c r="BD35" s="309" t="str">
        <f t="shared" ca="1" si="27"/>
        <v/>
      </c>
      <c r="BE35" s="308" t="str">
        <f t="shared" ca="1" si="57"/>
        <v/>
      </c>
      <c r="BF35" s="309"/>
      <c r="BG35" s="308"/>
      <c r="BH35" s="309"/>
      <c r="BI35" s="308"/>
      <c r="BJ35" s="309"/>
      <c r="BK35" s="308"/>
    </row>
    <row r="36" spans="1:63" s="71" customFormat="1" ht="21" customHeight="1">
      <c r="A36" s="245">
        <f t="shared" si="86"/>
        <v>23</v>
      </c>
      <c r="B36" s="311" t="s">
        <v>843</v>
      </c>
      <c r="C36" s="501">
        <f t="shared" ca="1" si="30"/>
        <v>693966.22</v>
      </c>
      <c r="D36" s="503">
        <f t="shared" ca="1" si="0"/>
        <v>16253</v>
      </c>
      <c r="E36" s="308">
        <f t="shared" ca="1" si="62"/>
        <v>1.3186813186813187</v>
      </c>
      <c r="F36" s="309">
        <f t="shared" ca="1" si="2"/>
        <v>17000</v>
      </c>
      <c r="G36" s="308">
        <f t="shared" ca="1" si="63"/>
        <v>1.3186813186813187</v>
      </c>
      <c r="H36" s="309">
        <f t="shared" ca="1" si="3"/>
        <v>17500</v>
      </c>
      <c r="I36" s="308">
        <f t="shared" ca="1" si="64"/>
        <v>1.3186813186813187</v>
      </c>
      <c r="J36" s="309">
        <f t="shared" ca="1" si="4"/>
        <v>2965733</v>
      </c>
      <c r="K36" s="308">
        <f t="shared" ca="1" si="65"/>
        <v>0</v>
      </c>
      <c r="L36" s="309">
        <f t="shared" ca="1" si="5"/>
        <v>15830</v>
      </c>
      <c r="M36" s="308">
        <f t="shared" ca="1" si="66"/>
        <v>1.3186813186813187</v>
      </c>
      <c r="N36" s="309">
        <f t="shared" ca="1" si="6"/>
        <v>18900</v>
      </c>
      <c r="O36" s="308">
        <f t="shared" ca="1" si="67"/>
        <v>1.3186813186813187</v>
      </c>
      <c r="P36" s="309">
        <f t="shared" ca="1" si="7"/>
        <v>20864</v>
      </c>
      <c r="Q36" s="308">
        <f t="shared" ca="1" si="68"/>
        <v>1.3186813186813187</v>
      </c>
      <c r="R36" s="309">
        <f t="shared" ca="1" si="8"/>
        <v>14750</v>
      </c>
      <c r="S36" s="308">
        <f t="shared" ca="1" si="69"/>
        <v>1.3186813186813187</v>
      </c>
      <c r="T36" s="309" t="str">
        <f t="shared" ca="1" si="9"/>
        <v/>
      </c>
      <c r="U36" s="308" t="str">
        <f t="shared" ca="1" si="70"/>
        <v/>
      </c>
      <c r="V36" s="309" t="str">
        <f t="shared" ca="1" si="10"/>
        <v/>
      </c>
      <c r="W36" s="308" t="str">
        <f t="shared" ca="1" si="71"/>
        <v/>
      </c>
      <c r="X36" s="309">
        <f t="shared" ca="1" si="11"/>
        <v>15990</v>
      </c>
      <c r="Y36" s="308">
        <f t="shared" ca="1" si="72"/>
        <v>1.3186813186813187</v>
      </c>
      <c r="Z36" s="309" t="str">
        <f t="shared" ca="1" si="12"/>
        <v/>
      </c>
      <c r="AA36" s="308" t="str">
        <f t="shared" ca="1" si="73"/>
        <v/>
      </c>
      <c r="AB36" s="309">
        <f t="shared" ca="1" si="13"/>
        <v>17748</v>
      </c>
      <c r="AC36" s="308">
        <f t="shared" ca="1" si="74"/>
        <v>1.3186813186813187</v>
      </c>
      <c r="AD36" s="309">
        <f t="shared" ca="1" si="14"/>
        <v>17000</v>
      </c>
      <c r="AE36" s="308">
        <f t="shared" ca="1" si="75"/>
        <v>1.3186813186813187</v>
      </c>
      <c r="AF36" s="309">
        <f t="shared" ca="1" si="15"/>
        <v>15600</v>
      </c>
      <c r="AG36" s="308">
        <f t="shared" ca="1" si="76"/>
        <v>1.3186813186813187</v>
      </c>
      <c r="AH36" s="309">
        <f t="shared" ca="1" si="16"/>
        <v>14000</v>
      </c>
      <c r="AI36" s="308">
        <f t="shared" ca="1" si="77"/>
        <v>1.3186813186813187</v>
      </c>
      <c r="AJ36" s="309">
        <f t="shared" ca="1" si="17"/>
        <v>15649.23</v>
      </c>
      <c r="AK36" s="308">
        <f t="shared" ca="1" si="78"/>
        <v>1.3186813186813187</v>
      </c>
      <c r="AL36" s="309">
        <f t="shared" ca="1" si="18"/>
        <v>21300</v>
      </c>
      <c r="AM36" s="308">
        <f t="shared" ca="1" si="79"/>
        <v>1.3186813186813187</v>
      </c>
      <c r="AN36" s="309" t="str">
        <f t="shared" ca="1" si="19"/>
        <v/>
      </c>
      <c r="AO36" s="308" t="str">
        <f t="shared" ca="1" si="80"/>
        <v/>
      </c>
      <c r="AP36" s="309">
        <f t="shared" ca="1" si="20"/>
        <v>8125</v>
      </c>
      <c r="AQ36" s="308">
        <f t="shared" ca="1" si="81"/>
        <v>1.3186813186813187</v>
      </c>
      <c r="AR36" s="309" t="str">
        <f t="shared" ca="1" si="21"/>
        <v/>
      </c>
      <c r="AS36" s="308" t="str">
        <f t="shared" ca="1" si="82"/>
        <v/>
      </c>
      <c r="AT36" s="309" t="str">
        <f t="shared" ca="1" si="22"/>
        <v/>
      </c>
      <c r="AU36" s="308" t="str">
        <f t="shared" ca="1" si="83"/>
        <v/>
      </c>
      <c r="AV36" s="309" t="str">
        <f t="shared" ca="1" si="23"/>
        <v/>
      </c>
      <c r="AW36" s="308" t="str">
        <f t="shared" ca="1" si="84"/>
        <v/>
      </c>
      <c r="AX36" s="309" t="str">
        <f t="shared" ca="1" si="24"/>
        <v/>
      </c>
      <c r="AY36" s="308" t="str">
        <f t="shared" ca="1" si="85"/>
        <v/>
      </c>
      <c r="AZ36" s="309" t="str">
        <f t="shared" ca="1" si="25"/>
        <v/>
      </c>
      <c r="BA36" s="308"/>
      <c r="BB36" s="309">
        <f t="shared" ca="1" si="26"/>
        <v>15899</v>
      </c>
      <c r="BC36" s="308">
        <f t="shared" ca="1" si="56"/>
        <v>1.3186813186813187</v>
      </c>
      <c r="BD36" s="309" t="str">
        <f t="shared" ca="1" si="27"/>
        <v/>
      </c>
      <c r="BE36" s="308" t="str">
        <f t="shared" ca="1" si="57"/>
        <v/>
      </c>
      <c r="BF36" s="309"/>
      <c r="BG36" s="308"/>
      <c r="BH36" s="309"/>
      <c r="BI36" s="308"/>
      <c r="BJ36" s="309"/>
      <c r="BK36" s="308"/>
    </row>
    <row r="37" spans="1:63" s="71" customFormat="1" ht="21" customHeight="1">
      <c r="A37" s="245">
        <f t="shared" si="86"/>
        <v>24</v>
      </c>
      <c r="B37" s="311" t="s">
        <v>844</v>
      </c>
      <c r="C37" s="501">
        <f t="shared" ca="1" si="30"/>
        <v>2398028.27</v>
      </c>
      <c r="D37" s="503">
        <f t="shared" ca="1" si="0"/>
        <v>11257</v>
      </c>
      <c r="E37" s="308">
        <f t="shared" ca="1" si="62"/>
        <v>1.3186813186813187</v>
      </c>
      <c r="F37" s="309">
        <f t="shared" ca="1" si="2"/>
        <v>12500</v>
      </c>
      <c r="G37" s="308">
        <f t="shared" ca="1" si="63"/>
        <v>1.3186813186813187</v>
      </c>
      <c r="H37" s="309">
        <f t="shared" ca="1" si="3"/>
        <v>16200</v>
      </c>
      <c r="I37" s="308">
        <f t="shared" ca="1" si="64"/>
        <v>1.3186813186813187</v>
      </c>
      <c r="J37" s="309">
        <f t="shared" ca="1" si="4"/>
        <v>10203166</v>
      </c>
      <c r="K37" s="308">
        <f t="shared" ca="1" si="65"/>
        <v>0</v>
      </c>
      <c r="L37" s="309">
        <f t="shared" ca="1" si="5"/>
        <v>10964</v>
      </c>
      <c r="M37" s="308">
        <f t="shared" ca="1" si="66"/>
        <v>1.3186813186813187</v>
      </c>
      <c r="N37" s="309">
        <f t="shared" ca="1" si="6"/>
        <v>9800</v>
      </c>
      <c r="O37" s="308">
        <f t="shared" ca="1" si="67"/>
        <v>1.3186813186813187</v>
      </c>
      <c r="P37" s="309">
        <f t="shared" ca="1" si="7"/>
        <v>13731</v>
      </c>
      <c r="Q37" s="308">
        <f t="shared" ca="1" si="68"/>
        <v>1.3186813186813187</v>
      </c>
      <c r="R37" s="309">
        <f t="shared" ca="1" si="8"/>
        <v>11750</v>
      </c>
      <c r="S37" s="308">
        <f t="shared" ca="1" si="69"/>
        <v>1.3186813186813187</v>
      </c>
      <c r="T37" s="309" t="str">
        <f t="shared" ca="1" si="9"/>
        <v/>
      </c>
      <c r="U37" s="308" t="str">
        <f t="shared" ca="1" si="70"/>
        <v/>
      </c>
      <c r="V37" s="309" t="str">
        <f t="shared" ca="1" si="10"/>
        <v/>
      </c>
      <c r="W37" s="308" t="str">
        <f t="shared" ca="1" si="71"/>
        <v/>
      </c>
      <c r="X37" s="309">
        <f t="shared" ca="1" si="11"/>
        <v>11200</v>
      </c>
      <c r="Y37" s="308">
        <f t="shared" ca="1" si="72"/>
        <v>1.3186813186813187</v>
      </c>
      <c r="Z37" s="309" t="str">
        <f t="shared" ca="1" si="12"/>
        <v/>
      </c>
      <c r="AA37" s="308" t="str">
        <f t="shared" ca="1" si="73"/>
        <v/>
      </c>
      <c r="AB37" s="309">
        <f t="shared" ca="1" si="13"/>
        <v>9919</v>
      </c>
      <c r="AC37" s="308">
        <f t="shared" ca="1" si="74"/>
        <v>1.3186813186813187</v>
      </c>
      <c r="AD37" s="309">
        <f t="shared" ca="1" si="14"/>
        <v>12000</v>
      </c>
      <c r="AE37" s="308">
        <f t="shared" ca="1" si="75"/>
        <v>1.3186813186813187</v>
      </c>
      <c r="AF37" s="309">
        <f t="shared" ca="1" si="15"/>
        <v>10300</v>
      </c>
      <c r="AG37" s="308">
        <f t="shared" ca="1" si="76"/>
        <v>1.3186813186813187</v>
      </c>
      <c r="AH37" s="309">
        <f t="shared" ca="1" si="16"/>
        <v>10000</v>
      </c>
      <c r="AI37" s="308">
        <f t="shared" ca="1" si="77"/>
        <v>1.3186813186813187</v>
      </c>
      <c r="AJ37" s="309">
        <f t="shared" ca="1" si="17"/>
        <v>12171.65</v>
      </c>
      <c r="AK37" s="308">
        <f t="shared" ca="1" si="78"/>
        <v>1.3186813186813187</v>
      </c>
      <c r="AL37" s="309">
        <f t="shared" ca="1" si="18"/>
        <v>16500</v>
      </c>
      <c r="AM37" s="308">
        <f t="shared" ca="1" si="79"/>
        <v>1.3186813186813187</v>
      </c>
      <c r="AN37" s="309" t="str">
        <f t="shared" ca="1" si="19"/>
        <v/>
      </c>
      <c r="AO37" s="308" t="str">
        <f t="shared" ca="1" si="80"/>
        <v/>
      </c>
      <c r="AP37" s="309">
        <f t="shared" ca="1" si="20"/>
        <v>5525</v>
      </c>
      <c r="AQ37" s="308">
        <f t="shared" ca="1" si="81"/>
        <v>1.3186813186813187</v>
      </c>
      <c r="AR37" s="309" t="str">
        <f t="shared" ca="1" si="21"/>
        <v/>
      </c>
      <c r="AS37" s="308" t="str">
        <f t="shared" ca="1" si="82"/>
        <v/>
      </c>
      <c r="AT37" s="309" t="str">
        <f t="shared" ca="1" si="22"/>
        <v/>
      </c>
      <c r="AU37" s="308" t="str">
        <f t="shared" ca="1" si="83"/>
        <v/>
      </c>
      <c r="AV37" s="309" t="str">
        <f t="shared" ca="1" si="23"/>
        <v/>
      </c>
      <c r="AW37" s="308" t="str">
        <f t="shared" ca="1" si="84"/>
        <v/>
      </c>
      <c r="AX37" s="309" t="str">
        <f t="shared" ca="1" si="24"/>
        <v/>
      </c>
      <c r="AY37" s="308" t="str">
        <f t="shared" ca="1" si="85"/>
        <v/>
      </c>
      <c r="AZ37" s="309" t="str">
        <f t="shared" ca="1" si="25"/>
        <v/>
      </c>
      <c r="BA37" s="308"/>
      <c r="BB37" s="309">
        <f t="shared" ca="1" si="26"/>
        <v>10999</v>
      </c>
      <c r="BC37" s="308">
        <f t="shared" ca="1" si="56"/>
        <v>1.3186813186813187</v>
      </c>
      <c r="BD37" s="309" t="str">
        <f t="shared" ca="1" si="27"/>
        <v/>
      </c>
      <c r="BE37" s="308" t="str">
        <f t="shared" ca="1" si="57"/>
        <v/>
      </c>
      <c r="BF37" s="309"/>
      <c r="BG37" s="308"/>
      <c r="BH37" s="309"/>
      <c r="BI37" s="308"/>
      <c r="BJ37" s="309"/>
      <c r="BK37" s="308"/>
    </row>
    <row r="38" spans="1:63" s="71" customFormat="1" ht="21" customHeight="1">
      <c r="A38" s="245">
        <f t="shared" si="86"/>
        <v>25</v>
      </c>
      <c r="B38" s="311" t="s">
        <v>845</v>
      </c>
      <c r="C38" s="501">
        <f t="shared" ca="1" si="30"/>
        <v>2064984.81</v>
      </c>
      <c r="D38" s="503">
        <f t="shared" ca="1" si="0"/>
        <v>11921</v>
      </c>
      <c r="E38" s="308">
        <f t="shared" ca="1" si="62"/>
        <v>1.3186813186813187</v>
      </c>
      <c r="F38" s="309">
        <f t="shared" ca="1" si="2"/>
        <v>12500</v>
      </c>
      <c r="G38" s="308">
        <f t="shared" ca="1" si="63"/>
        <v>1.3186813186813187</v>
      </c>
      <c r="H38" s="309">
        <f t="shared" ca="1" si="3"/>
        <v>18500</v>
      </c>
      <c r="I38" s="308">
        <f t="shared" ca="1" si="64"/>
        <v>1.3186813186813187</v>
      </c>
      <c r="J38" s="309">
        <f t="shared" ca="1" si="4"/>
        <v>8788516</v>
      </c>
      <c r="K38" s="308">
        <f t="shared" ca="1" si="65"/>
        <v>0</v>
      </c>
      <c r="L38" s="309">
        <f t="shared" ca="1" si="5"/>
        <v>11611</v>
      </c>
      <c r="M38" s="308">
        <f t="shared" ca="1" si="66"/>
        <v>1.3186813186813187</v>
      </c>
      <c r="N38" s="309">
        <f t="shared" ca="1" si="6"/>
        <v>12500</v>
      </c>
      <c r="O38" s="308">
        <f t="shared" ca="1" si="67"/>
        <v>1.3186813186813187</v>
      </c>
      <c r="P38" s="309">
        <f t="shared" ca="1" si="7"/>
        <v>16317</v>
      </c>
      <c r="Q38" s="308">
        <f t="shared" ca="1" si="68"/>
        <v>1.3186813186813187</v>
      </c>
      <c r="R38" s="309">
        <f t="shared" ca="1" si="8"/>
        <v>12100</v>
      </c>
      <c r="S38" s="308">
        <f t="shared" ca="1" si="69"/>
        <v>1.3186813186813187</v>
      </c>
      <c r="T38" s="309" t="str">
        <f t="shared" ca="1" si="9"/>
        <v/>
      </c>
      <c r="U38" s="308" t="str">
        <f t="shared" ca="1" si="70"/>
        <v/>
      </c>
      <c r="V38" s="309" t="str">
        <f t="shared" ca="1" si="10"/>
        <v/>
      </c>
      <c r="W38" s="308" t="str">
        <f t="shared" ca="1" si="71"/>
        <v/>
      </c>
      <c r="X38" s="309">
        <f t="shared" ca="1" si="11"/>
        <v>11999</v>
      </c>
      <c r="Y38" s="308">
        <f t="shared" ca="1" si="72"/>
        <v>1.3186813186813187</v>
      </c>
      <c r="Z38" s="309" t="str">
        <f t="shared" ca="1" si="12"/>
        <v/>
      </c>
      <c r="AA38" s="308" t="str">
        <f t="shared" ca="1" si="73"/>
        <v/>
      </c>
      <c r="AB38" s="309">
        <f t="shared" ca="1" si="13"/>
        <v>9919</v>
      </c>
      <c r="AC38" s="308">
        <f t="shared" ca="1" si="74"/>
        <v>1.3186813186813187</v>
      </c>
      <c r="AD38" s="309">
        <f t="shared" ca="1" si="14"/>
        <v>9800</v>
      </c>
      <c r="AE38" s="308">
        <f t="shared" ca="1" si="75"/>
        <v>1.3186813186813187</v>
      </c>
      <c r="AF38" s="309">
        <f t="shared" ca="1" si="15"/>
        <v>10200</v>
      </c>
      <c r="AG38" s="308">
        <f t="shared" ca="1" si="76"/>
        <v>1.3186813186813187</v>
      </c>
      <c r="AH38" s="309">
        <f t="shared" ca="1" si="16"/>
        <v>11000</v>
      </c>
      <c r="AI38" s="308">
        <f t="shared" ca="1" si="77"/>
        <v>1.3186813186813187</v>
      </c>
      <c r="AJ38" s="309">
        <f t="shared" ca="1" si="17"/>
        <v>12867.17</v>
      </c>
      <c r="AK38" s="308">
        <f t="shared" ca="1" si="78"/>
        <v>1.3186813186813187</v>
      </c>
      <c r="AL38" s="309">
        <f t="shared" ca="1" si="18"/>
        <v>18500</v>
      </c>
      <c r="AM38" s="308">
        <f t="shared" ca="1" si="79"/>
        <v>1.3186813186813187</v>
      </c>
      <c r="AN38" s="309" t="str">
        <f t="shared" ca="1" si="19"/>
        <v/>
      </c>
      <c r="AO38" s="308" t="str">
        <f t="shared" ca="1" si="80"/>
        <v/>
      </c>
      <c r="AP38" s="309">
        <f t="shared" ca="1" si="20"/>
        <v>6175</v>
      </c>
      <c r="AQ38" s="308">
        <f t="shared" ca="1" si="81"/>
        <v>1.3186813186813187</v>
      </c>
      <c r="AR38" s="309" t="str">
        <f t="shared" ca="1" si="21"/>
        <v/>
      </c>
      <c r="AS38" s="308" t="str">
        <f t="shared" ca="1" si="82"/>
        <v/>
      </c>
      <c r="AT38" s="309" t="str">
        <f t="shared" ca="1" si="22"/>
        <v/>
      </c>
      <c r="AU38" s="308" t="str">
        <f t="shared" ca="1" si="83"/>
        <v/>
      </c>
      <c r="AV38" s="309" t="str">
        <f t="shared" ca="1" si="23"/>
        <v/>
      </c>
      <c r="AW38" s="308" t="str">
        <f t="shared" ca="1" si="84"/>
        <v/>
      </c>
      <c r="AX38" s="309" t="str">
        <f t="shared" ca="1" si="24"/>
        <v/>
      </c>
      <c r="AY38" s="308" t="str">
        <f t="shared" ca="1" si="85"/>
        <v/>
      </c>
      <c r="AZ38" s="309" t="str">
        <f t="shared" ca="1" si="25"/>
        <v/>
      </c>
      <c r="BA38" s="308"/>
      <c r="BB38" s="309">
        <f t="shared" ca="1" si="26"/>
        <v>11525</v>
      </c>
      <c r="BC38" s="308">
        <f t="shared" ca="1" si="56"/>
        <v>1.3186813186813187</v>
      </c>
      <c r="BD38" s="309" t="str">
        <f t="shared" ca="1" si="27"/>
        <v/>
      </c>
      <c r="BE38" s="308" t="str">
        <f t="shared" ca="1" si="57"/>
        <v/>
      </c>
      <c r="BF38" s="309"/>
      <c r="BG38" s="308"/>
      <c r="BH38" s="309"/>
      <c r="BI38" s="308"/>
      <c r="BJ38" s="309"/>
      <c r="BK38" s="308"/>
    </row>
    <row r="39" spans="1:63" s="71" customFormat="1" ht="21" customHeight="1">
      <c r="A39" s="245">
        <f t="shared" si="86"/>
        <v>26</v>
      </c>
      <c r="B39" s="311" t="s">
        <v>846</v>
      </c>
      <c r="C39" s="501">
        <f t="shared" ca="1" si="30"/>
        <v>2170218.61</v>
      </c>
      <c r="D39" s="503">
        <f t="shared" ca="1" si="0"/>
        <v>24600</v>
      </c>
      <c r="E39" s="308">
        <f t="shared" ca="1" si="62"/>
        <v>1.3186813186813187</v>
      </c>
      <c r="F39" s="309">
        <f t="shared" ca="1" si="2"/>
        <v>32000</v>
      </c>
      <c r="G39" s="308">
        <f t="shared" ca="1" si="63"/>
        <v>1.3186813186813187</v>
      </c>
      <c r="H39" s="309">
        <f t="shared" ca="1" si="3"/>
        <v>38000</v>
      </c>
      <c r="I39" s="308">
        <f t="shared" ca="1" si="64"/>
        <v>1.3186813186813187</v>
      </c>
      <c r="J39" s="309">
        <f t="shared" ca="1" si="4"/>
        <v>9246000</v>
      </c>
      <c r="K39" s="308">
        <f t="shared" ca="1" si="65"/>
        <v>0</v>
      </c>
      <c r="L39" s="309">
        <f t="shared" ca="1" si="5"/>
        <v>26949</v>
      </c>
      <c r="M39" s="308">
        <f t="shared" ca="1" si="66"/>
        <v>1.3186813186813187</v>
      </c>
      <c r="N39" s="309">
        <f t="shared" ca="1" si="6"/>
        <v>20000</v>
      </c>
      <c r="O39" s="308">
        <f t="shared" ca="1" si="67"/>
        <v>1.3186813186813187</v>
      </c>
      <c r="P39" s="309">
        <f t="shared" ca="1" si="7"/>
        <v>22558</v>
      </c>
      <c r="Q39" s="308">
        <f t="shared" ca="1" si="68"/>
        <v>1.3186813186813187</v>
      </c>
      <c r="R39" s="309">
        <f t="shared" ca="1" si="8"/>
        <v>13200</v>
      </c>
      <c r="S39" s="308">
        <f t="shared" ca="1" si="69"/>
        <v>1.3186813186813187</v>
      </c>
      <c r="T39" s="309" t="str">
        <f t="shared" ca="1" si="9"/>
        <v/>
      </c>
      <c r="U39" s="308" t="str">
        <f t="shared" ca="1" si="70"/>
        <v/>
      </c>
      <c r="V39" s="309" t="str">
        <f t="shared" ca="1" si="10"/>
        <v/>
      </c>
      <c r="W39" s="308" t="str">
        <f t="shared" ca="1" si="71"/>
        <v/>
      </c>
      <c r="X39" s="309">
        <f t="shared" ca="1" si="11"/>
        <v>25000</v>
      </c>
      <c r="Y39" s="308">
        <f t="shared" ca="1" si="72"/>
        <v>1.3186813186813187</v>
      </c>
      <c r="Z39" s="309" t="str">
        <f t="shared" ca="1" si="12"/>
        <v/>
      </c>
      <c r="AA39" s="308" t="str">
        <f t="shared" ca="1" si="73"/>
        <v/>
      </c>
      <c r="AB39" s="309">
        <f t="shared" ca="1" si="13"/>
        <v>18477</v>
      </c>
      <c r="AC39" s="308">
        <f t="shared" ca="1" si="74"/>
        <v>1.3186813186813187</v>
      </c>
      <c r="AD39" s="309">
        <f t="shared" ca="1" si="14"/>
        <v>24000</v>
      </c>
      <c r="AE39" s="308">
        <f t="shared" ca="1" si="75"/>
        <v>1.3186813186813187</v>
      </c>
      <c r="AF39" s="309">
        <f t="shared" ca="1" si="15"/>
        <v>18000</v>
      </c>
      <c r="AG39" s="308">
        <f t="shared" ca="1" si="76"/>
        <v>1.3186813186813187</v>
      </c>
      <c r="AH39" s="309">
        <f t="shared" ca="1" si="16"/>
        <v>15000</v>
      </c>
      <c r="AI39" s="308">
        <f t="shared" ca="1" si="77"/>
        <v>1.3186813186813187</v>
      </c>
      <c r="AJ39" s="309">
        <f t="shared" ca="1" si="17"/>
        <v>25777.69</v>
      </c>
      <c r="AK39" s="308">
        <f t="shared" ca="1" si="78"/>
        <v>1.3186813186813187</v>
      </c>
      <c r="AL39" s="309">
        <f t="shared" ca="1" si="18"/>
        <v>24500</v>
      </c>
      <c r="AM39" s="308">
        <f t="shared" ca="1" si="79"/>
        <v>1.3186813186813187</v>
      </c>
      <c r="AN39" s="309" t="str">
        <f t="shared" ca="1" si="19"/>
        <v/>
      </c>
      <c r="AO39" s="308" t="str">
        <f t="shared" ca="1" si="80"/>
        <v/>
      </c>
      <c r="AP39" s="309">
        <f t="shared" ca="1" si="20"/>
        <v>6825</v>
      </c>
      <c r="AQ39" s="308">
        <f t="shared" ca="1" si="81"/>
        <v>1.3186813186813187</v>
      </c>
      <c r="AR39" s="309" t="str">
        <f t="shared" ca="1" si="21"/>
        <v/>
      </c>
      <c r="AS39" s="308" t="str">
        <f t="shared" ca="1" si="82"/>
        <v/>
      </c>
      <c r="AT39" s="309" t="str">
        <f t="shared" ca="1" si="22"/>
        <v/>
      </c>
      <c r="AU39" s="308" t="str">
        <f t="shared" ca="1" si="83"/>
        <v/>
      </c>
      <c r="AV39" s="309" t="str">
        <f t="shared" ca="1" si="23"/>
        <v/>
      </c>
      <c r="AW39" s="308" t="str">
        <f t="shared" ca="1" si="84"/>
        <v/>
      </c>
      <c r="AX39" s="309" t="str">
        <f t="shared" ca="1" si="24"/>
        <v/>
      </c>
      <c r="AY39" s="308" t="str">
        <f t="shared" ca="1" si="85"/>
        <v/>
      </c>
      <c r="AZ39" s="309" t="str">
        <f t="shared" ca="1" si="25"/>
        <v/>
      </c>
      <c r="BA39" s="308"/>
      <c r="BB39" s="309">
        <f t="shared" ca="1" si="26"/>
        <v>27012</v>
      </c>
      <c r="BC39" s="308">
        <f t="shared" ca="1" si="56"/>
        <v>1.3186813186813187</v>
      </c>
      <c r="BD39" s="309" t="str">
        <f t="shared" ca="1" si="27"/>
        <v/>
      </c>
      <c r="BE39" s="308" t="str">
        <f t="shared" ca="1" si="57"/>
        <v/>
      </c>
      <c r="BF39" s="309"/>
      <c r="BG39" s="308"/>
      <c r="BH39" s="309"/>
      <c r="BI39" s="308"/>
      <c r="BJ39" s="309"/>
      <c r="BK39" s="308"/>
    </row>
    <row r="40" spans="1:63" s="71" customFormat="1" ht="21" customHeight="1">
      <c r="A40" s="245">
        <f t="shared" si="86"/>
        <v>27</v>
      </c>
      <c r="B40" s="311" t="s">
        <v>853</v>
      </c>
      <c r="C40" s="501">
        <f t="shared" ca="1" si="30"/>
        <v>3898203.64</v>
      </c>
      <c r="D40" s="503">
        <f t="shared" ca="1" si="0"/>
        <v>30299</v>
      </c>
      <c r="E40" s="308">
        <f t="shared" ca="1" si="62"/>
        <v>1.3186813186813187</v>
      </c>
      <c r="F40" s="309">
        <f t="shared" ca="1" si="2"/>
        <v>26000</v>
      </c>
      <c r="G40" s="308">
        <f t="shared" ca="1" si="63"/>
        <v>1.3186813186813187</v>
      </c>
      <c r="H40" s="309">
        <f t="shared" ca="1" si="3"/>
        <v>28500</v>
      </c>
      <c r="I40" s="308">
        <f t="shared" ca="1" si="64"/>
        <v>1.3186813186813187</v>
      </c>
      <c r="J40" s="309">
        <f t="shared" ca="1" si="4"/>
        <v>16607500</v>
      </c>
      <c r="K40" s="308">
        <f t="shared" ca="1" si="65"/>
        <v>0</v>
      </c>
      <c r="L40" s="309">
        <f t="shared" ca="1" si="5"/>
        <v>29511</v>
      </c>
      <c r="M40" s="308">
        <f t="shared" ca="1" si="66"/>
        <v>1.3186813186813187</v>
      </c>
      <c r="N40" s="309">
        <f t="shared" ca="1" si="6"/>
        <v>45000</v>
      </c>
      <c r="O40" s="308">
        <f t="shared" ca="1" si="67"/>
        <v>1.3186813186813187</v>
      </c>
      <c r="P40" s="309">
        <f t="shared" ca="1" si="7"/>
        <v>25322</v>
      </c>
      <c r="Q40" s="308">
        <f t="shared" ca="1" si="68"/>
        <v>1.3186813186813187</v>
      </c>
      <c r="R40" s="309">
        <f t="shared" ca="1" si="8"/>
        <v>52262</v>
      </c>
      <c r="S40" s="308">
        <f t="shared" ca="1" si="69"/>
        <v>1.3186813186813187</v>
      </c>
      <c r="T40" s="309" t="str">
        <f t="shared" ca="1" si="9"/>
        <v/>
      </c>
      <c r="U40" s="308" t="str">
        <f t="shared" ca="1" si="70"/>
        <v/>
      </c>
      <c r="V40" s="309" t="str">
        <f t="shared" ca="1" si="10"/>
        <v/>
      </c>
      <c r="W40" s="308" t="str">
        <f t="shared" ca="1" si="71"/>
        <v/>
      </c>
      <c r="X40" s="309">
        <f t="shared" ca="1" si="11"/>
        <v>30299</v>
      </c>
      <c r="Y40" s="308">
        <f t="shared" ca="1" si="72"/>
        <v>1.3186813186813187</v>
      </c>
      <c r="Z40" s="309" t="str">
        <f t="shared" ca="1" si="12"/>
        <v/>
      </c>
      <c r="AA40" s="308" t="str">
        <f t="shared" ca="1" si="73"/>
        <v/>
      </c>
      <c r="AB40" s="309">
        <f t="shared" ca="1" si="13"/>
        <v>32105</v>
      </c>
      <c r="AC40" s="308">
        <f t="shared" ca="1" si="74"/>
        <v>1.3186813186813187</v>
      </c>
      <c r="AD40" s="309">
        <f t="shared" ca="1" si="14"/>
        <v>51000</v>
      </c>
      <c r="AE40" s="308">
        <f t="shared" ca="1" si="75"/>
        <v>1.3186813186813187</v>
      </c>
      <c r="AF40" s="309">
        <f t="shared" ca="1" si="15"/>
        <v>56000</v>
      </c>
      <c r="AG40" s="308">
        <f t="shared" ca="1" si="76"/>
        <v>1.3186813186813187</v>
      </c>
      <c r="AH40" s="309">
        <f t="shared" ca="1" si="16"/>
        <v>40000</v>
      </c>
      <c r="AI40" s="308">
        <f t="shared" ca="1" si="77"/>
        <v>1.3186813186813187</v>
      </c>
      <c r="AJ40" s="309">
        <f t="shared" ca="1" si="17"/>
        <v>20865.72</v>
      </c>
      <c r="AK40" s="308">
        <f t="shared" ca="1" si="78"/>
        <v>1.3186813186813187</v>
      </c>
      <c r="AL40" s="309">
        <f t="shared" ca="1" si="18"/>
        <v>46500</v>
      </c>
      <c r="AM40" s="308">
        <f t="shared" ca="1" si="79"/>
        <v>1.3186813186813187</v>
      </c>
      <c r="AN40" s="309" t="str">
        <f t="shared" ca="1" si="19"/>
        <v/>
      </c>
      <c r="AO40" s="308" t="str">
        <f t="shared" ca="1" si="80"/>
        <v/>
      </c>
      <c r="AP40" s="309">
        <f t="shared" ca="1" si="20"/>
        <v>104000</v>
      </c>
      <c r="AQ40" s="308">
        <f t="shared" ca="1" si="81"/>
        <v>1.3186813186813187</v>
      </c>
      <c r="AR40" s="309" t="str">
        <f t="shared" ca="1" si="21"/>
        <v/>
      </c>
      <c r="AS40" s="308" t="str">
        <f t="shared" ca="1" si="82"/>
        <v/>
      </c>
      <c r="AT40" s="309" t="str">
        <f t="shared" ca="1" si="22"/>
        <v/>
      </c>
      <c r="AU40" s="308" t="str">
        <f t="shared" ca="1" si="83"/>
        <v/>
      </c>
      <c r="AV40" s="309" t="str">
        <f t="shared" ca="1" si="23"/>
        <v/>
      </c>
      <c r="AW40" s="308" t="str">
        <f t="shared" ca="1" si="84"/>
        <v/>
      </c>
      <c r="AX40" s="309" t="str">
        <f t="shared" ca="1" si="24"/>
        <v/>
      </c>
      <c r="AY40" s="308" t="str">
        <f t="shared" ca="1" si="85"/>
        <v/>
      </c>
      <c r="AZ40" s="309" t="str">
        <f t="shared" ca="1" si="25"/>
        <v/>
      </c>
      <c r="BA40" s="308"/>
      <c r="BB40" s="309">
        <f t="shared" ca="1" si="26"/>
        <v>27625</v>
      </c>
      <c r="BC40" s="308">
        <f t="shared" ca="1" si="56"/>
        <v>1.3186813186813187</v>
      </c>
      <c r="BD40" s="309" t="str">
        <f t="shared" ca="1" si="27"/>
        <v/>
      </c>
      <c r="BE40" s="308" t="str">
        <f t="shared" ca="1" si="57"/>
        <v/>
      </c>
      <c r="BF40" s="309"/>
      <c r="BG40" s="308"/>
      <c r="BH40" s="309"/>
      <c r="BI40" s="308"/>
      <c r="BJ40" s="309"/>
      <c r="BK40" s="308"/>
    </row>
    <row r="41" spans="1:63" s="71" customFormat="1" ht="21" customHeight="1">
      <c r="A41" s="245">
        <f t="shared" si="86"/>
        <v>28</v>
      </c>
      <c r="B41" s="311" t="s">
        <v>855</v>
      </c>
      <c r="C41" s="501">
        <f t="shared" ca="1" si="30"/>
        <v>7656104.3399999999</v>
      </c>
      <c r="D41" s="503">
        <f t="shared" ca="1" si="0"/>
        <v>128200</v>
      </c>
      <c r="E41" s="308">
        <f t="shared" ca="1" si="62"/>
        <v>1.3186813186813187</v>
      </c>
      <c r="F41" s="309">
        <f t="shared" ca="1" si="2"/>
        <v>133550</v>
      </c>
      <c r="G41" s="308">
        <f t="shared" ca="1" si="63"/>
        <v>1.3186813186813187</v>
      </c>
      <c r="H41" s="309">
        <f t="shared" ca="1" si="3"/>
        <v>97000</v>
      </c>
      <c r="I41" s="308">
        <f t="shared" ca="1" si="64"/>
        <v>1.3186813186813187</v>
      </c>
      <c r="J41" s="309">
        <f t="shared" ca="1" si="4"/>
        <v>32650547</v>
      </c>
      <c r="K41" s="308">
        <f t="shared" ca="1" si="65"/>
        <v>0</v>
      </c>
      <c r="L41" s="309">
        <f t="shared" ca="1" si="5"/>
        <v>126297</v>
      </c>
      <c r="M41" s="308">
        <f t="shared" ca="1" si="66"/>
        <v>1.3186813186813187</v>
      </c>
      <c r="N41" s="309">
        <f t="shared" ca="1" si="6"/>
        <v>78000</v>
      </c>
      <c r="O41" s="308">
        <f t="shared" ca="1" si="67"/>
        <v>1.3186813186813187</v>
      </c>
      <c r="P41" s="309">
        <f t="shared" ca="1" si="7"/>
        <v>75342</v>
      </c>
      <c r="Q41" s="308">
        <f t="shared" ca="1" si="68"/>
        <v>1.3186813186813187</v>
      </c>
      <c r="R41" s="309">
        <f t="shared" ca="1" si="8"/>
        <v>72800</v>
      </c>
      <c r="S41" s="308">
        <f t="shared" ca="1" si="69"/>
        <v>1.3186813186813187</v>
      </c>
      <c r="T41" s="309" t="str">
        <f t="shared" ca="1" si="9"/>
        <v/>
      </c>
      <c r="U41" s="308" t="str">
        <f t="shared" ca="1" si="70"/>
        <v/>
      </c>
      <c r="V41" s="309" t="str">
        <f t="shared" ca="1" si="10"/>
        <v/>
      </c>
      <c r="W41" s="308" t="str">
        <f t="shared" ca="1" si="71"/>
        <v/>
      </c>
      <c r="X41" s="309">
        <f t="shared" ca="1" si="11"/>
        <v>128000</v>
      </c>
      <c r="Y41" s="308">
        <f t="shared" ca="1" si="72"/>
        <v>1.3186813186813187</v>
      </c>
      <c r="Z41" s="309" t="str">
        <f t="shared" ca="1" si="12"/>
        <v/>
      </c>
      <c r="AA41" s="308" t="str">
        <f t="shared" ca="1" si="73"/>
        <v/>
      </c>
      <c r="AB41" s="309">
        <f t="shared" ca="1" si="13"/>
        <v>115600</v>
      </c>
      <c r="AC41" s="308">
        <f t="shared" ca="1" si="74"/>
        <v>1.3186813186813187</v>
      </c>
      <c r="AD41" s="309">
        <f t="shared" ca="1" si="14"/>
        <v>176000</v>
      </c>
      <c r="AE41" s="308">
        <f t="shared" ca="1" si="75"/>
        <v>1.3186813186813187</v>
      </c>
      <c r="AF41" s="309">
        <f t="shared" ca="1" si="15"/>
        <v>102500</v>
      </c>
      <c r="AG41" s="308">
        <f t="shared" ca="1" si="76"/>
        <v>1.3186813186813187</v>
      </c>
      <c r="AH41" s="309">
        <f t="shared" ca="1" si="16"/>
        <v>94000</v>
      </c>
      <c r="AI41" s="308">
        <f t="shared" ca="1" si="77"/>
        <v>1.3186813186813187</v>
      </c>
      <c r="AJ41" s="309">
        <f t="shared" ca="1" si="17"/>
        <v>91286.99</v>
      </c>
      <c r="AK41" s="308">
        <f t="shared" ca="1" si="78"/>
        <v>1.3186813186813187</v>
      </c>
      <c r="AL41" s="309">
        <f t="shared" ca="1" si="18"/>
        <v>114500</v>
      </c>
      <c r="AM41" s="308">
        <f t="shared" ca="1" si="79"/>
        <v>1.3186813186813187</v>
      </c>
      <c r="AN41" s="309" t="str">
        <f t="shared" ca="1" si="19"/>
        <v/>
      </c>
      <c r="AO41" s="308" t="str">
        <f t="shared" ca="1" si="80"/>
        <v/>
      </c>
      <c r="AP41" s="309">
        <f t="shared" ca="1" si="20"/>
        <v>136500</v>
      </c>
      <c r="AQ41" s="308">
        <f t="shared" ca="1" si="81"/>
        <v>1.3186813186813187</v>
      </c>
      <c r="AR41" s="309" t="str">
        <f t="shared" ca="1" si="21"/>
        <v/>
      </c>
      <c r="AS41" s="308" t="str">
        <f t="shared" ca="1" si="82"/>
        <v/>
      </c>
      <c r="AT41" s="309" t="str">
        <f t="shared" ca="1" si="22"/>
        <v/>
      </c>
      <c r="AU41" s="308" t="str">
        <f t="shared" ca="1" si="83"/>
        <v/>
      </c>
      <c r="AV41" s="309" t="str">
        <f t="shared" ca="1" si="23"/>
        <v/>
      </c>
      <c r="AW41" s="308" t="str">
        <f t="shared" ca="1" si="84"/>
        <v/>
      </c>
      <c r="AX41" s="309" t="str">
        <f t="shared" ca="1" si="24"/>
        <v/>
      </c>
      <c r="AY41" s="308" t="str">
        <f t="shared" ca="1" si="85"/>
        <v/>
      </c>
      <c r="AZ41" s="309" t="str">
        <f t="shared" ca="1" si="25"/>
        <v/>
      </c>
      <c r="BA41" s="308"/>
      <c r="BB41" s="309">
        <f t="shared" ca="1" si="26"/>
        <v>127015</v>
      </c>
      <c r="BC41" s="308">
        <f t="shared" ca="1" si="56"/>
        <v>1.3186813186813187</v>
      </c>
      <c r="BD41" s="309" t="str">
        <f t="shared" ca="1" si="27"/>
        <v/>
      </c>
      <c r="BE41" s="308" t="str">
        <f t="shared" ca="1" si="57"/>
        <v/>
      </c>
      <c r="BF41" s="309"/>
      <c r="BG41" s="308"/>
      <c r="BH41" s="309"/>
      <c r="BI41" s="308"/>
      <c r="BJ41" s="309"/>
      <c r="BK41" s="308"/>
    </row>
    <row r="42" spans="1:63" s="71" customFormat="1" ht="21" customHeight="1">
      <c r="A42" s="245">
        <f t="shared" si="86"/>
        <v>29</v>
      </c>
      <c r="B42" s="311" t="s">
        <v>856</v>
      </c>
      <c r="C42" s="501">
        <f t="shared" ca="1" si="30"/>
        <v>1101262.71</v>
      </c>
      <c r="D42" s="503">
        <f t="shared" ca="1" si="0"/>
        <v>38400</v>
      </c>
      <c r="E42" s="308">
        <f t="shared" ca="1" si="62"/>
        <v>1.3186813186813187</v>
      </c>
      <c r="F42" s="309">
        <f t="shared" ca="1" si="2"/>
        <v>65000</v>
      </c>
      <c r="G42" s="308">
        <f t="shared" ca="1" si="63"/>
        <v>1.3186813186813187</v>
      </c>
      <c r="H42" s="309">
        <f t="shared" ca="1" si="3"/>
        <v>24500</v>
      </c>
      <c r="I42" s="308">
        <f t="shared" ca="1" si="64"/>
        <v>1.3186813186813187</v>
      </c>
      <c r="J42" s="309">
        <f t="shared" ca="1" si="4"/>
        <v>4720128</v>
      </c>
      <c r="K42" s="308">
        <f t="shared" ca="1" si="65"/>
        <v>0</v>
      </c>
      <c r="L42" s="309">
        <f t="shared" ca="1" si="5"/>
        <v>37843</v>
      </c>
      <c r="M42" s="308">
        <f t="shared" ca="1" si="66"/>
        <v>1.3186813186813187</v>
      </c>
      <c r="N42" s="309">
        <f t="shared" ca="1" si="6"/>
        <v>41900</v>
      </c>
      <c r="O42" s="308">
        <f t="shared" ca="1" si="67"/>
        <v>1.3186813186813187</v>
      </c>
      <c r="P42" s="309">
        <f t="shared" ca="1" si="7"/>
        <v>23806</v>
      </c>
      <c r="Q42" s="308">
        <f t="shared" ca="1" si="68"/>
        <v>1.3186813186813187</v>
      </c>
      <c r="R42" s="309">
        <f t="shared" ca="1" si="8"/>
        <v>33551</v>
      </c>
      <c r="S42" s="308">
        <f t="shared" ca="1" si="69"/>
        <v>1.3186813186813187</v>
      </c>
      <c r="T42" s="309" t="str">
        <f t="shared" ca="1" si="9"/>
        <v/>
      </c>
      <c r="U42" s="308" t="str">
        <f t="shared" ca="1" si="70"/>
        <v/>
      </c>
      <c r="V42" s="309" t="str">
        <f t="shared" ca="1" si="10"/>
        <v/>
      </c>
      <c r="W42" s="308" t="str">
        <f t="shared" ca="1" si="71"/>
        <v/>
      </c>
      <c r="X42" s="309">
        <f t="shared" ca="1" si="11"/>
        <v>36080</v>
      </c>
      <c r="Y42" s="308">
        <f t="shared" ca="1" si="72"/>
        <v>1.3186813186813187</v>
      </c>
      <c r="Z42" s="309" t="str">
        <f t="shared" ca="1" si="12"/>
        <v/>
      </c>
      <c r="AA42" s="308" t="str">
        <f t="shared" ca="1" si="73"/>
        <v/>
      </c>
      <c r="AB42" s="309">
        <f t="shared" ca="1" si="13"/>
        <v>55476</v>
      </c>
      <c r="AC42" s="308">
        <f t="shared" ca="1" si="74"/>
        <v>1.3186813186813187</v>
      </c>
      <c r="AD42" s="309">
        <f t="shared" ca="1" si="14"/>
        <v>38613</v>
      </c>
      <c r="AE42" s="308">
        <f t="shared" ca="1" si="75"/>
        <v>1.3186813186813187</v>
      </c>
      <c r="AF42" s="309">
        <f t="shared" ca="1" si="15"/>
        <v>26000</v>
      </c>
      <c r="AG42" s="308">
        <f t="shared" ca="1" si="76"/>
        <v>1.3186813186813187</v>
      </c>
      <c r="AH42" s="309">
        <f t="shared" ca="1" si="16"/>
        <v>70000</v>
      </c>
      <c r="AI42" s="308">
        <f t="shared" ca="1" si="77"/>
        <v>1.3186813186813187</v>
      </c>
      <c r="AJ42" s="309">
        <f t="shared" ca="1" si="17"/>
        <v>45208.76</v>
      </c>
      <c r="AK42" s="308">
        <f t="shared" ca="1" si="78"/>
        <v>1.3186813186813187</v>
      </c>
      <c r="AL42" s="309">
        <f t="shared" ca="1" si="18"/>
        <v>24650</v>
      </c>
      <c r="AM42" s="308">
        <f t="shared" ca="1" si="79"/>
        <v>1.3186813186813187</v>
      </c>
      <c r="AN42" s="309" t="str">
        <f t="shared" ca="1" si="19"/>
        <v/>
      </c>
      <c r="AO42" s="308" t="str">
        <f t="shared" ca="1" si="80"/>
        <v/>
      </c>
      <c r="AP42" s="309">
        <f t="shared" ca="1" si="20"/>
        <v>42250</v>
      </c>
      <c r="AQ42" s="308">
        <f t="shared" ca="1" si="81"/>
        <v>1.3186813186813187</v>
      </c>
      <c r="AR42" s="309" t="str">
        <f t="shared" ca="1" si="21"/>
        <v/>
      </c>
      <c r="AS42" s="308" t="str">
        <f t="shared" ca="1" si="82"/>
        <v/>
      </c>
      <c r="AT42" s="309" t="str">
        <f t="shared" ca="1" si="22"/>
        <v/>
      </c>
      <c r="AU42" s="308" t="str">
        <f t="shared" ca="1" si="83"/>
        <v/>
      </c>
      <c r="AV42" s="309" t="str">
        <f t="shared" ca="1" si="23"/>
        <v/>
      </c>
      <c r="AW42" s="308" t="str">
        <f t="shared" ca="1" si="84"/>
        <v/>
      </c>
      <c r="AX42" s="309" t="str">
        <f t="shared" ca="1" si="24"/>
        <v/>
      </c>
      <c r="AY42" s="308" t="str">
        <f t="shared" ca="1" si="85"/>
        <v/>
      </c>
      <c r="AZ42" s="309" t="str">
        <f t="shared" ca="1" si="25"/>
        <v/>
      </c>
      <c r="BA42" s="308"/>
      <c r="BB42" s="309">
        <f t="shared" ca="1" si="26"/>
        <v>37999</v>
      </c>
      <c r="BC42" s="308">
        <f t="shared" ca="1" si="56"/>
        <v>1.3186813186813187</v>
      </c>
      <c r="BD42" s="309" t="str">
        <f t="shared" ca="1" si="27"/>
        <v/>
      </c>
      <c r="BE42" s="308" t="str">
        <f t="shared" ca="1" si="57"/>
        <v/>
      </c>
      <c r="BF42" s="309"/>
      <c r="BG42" s="308"/>
      <c r="BH42" s="309"/>
      <c r="BI42" s="308"/>
      <c r="BJ42" s="309"/>
      <c r="BK42" s="308"/>
    </row>
    <row r="43" spans="1:63" s="71" customFormat="1" ht="21" customHeight="1">
      <c r="A43" s="245">
        <f t="shared" si="86"/>
        <v>30</v>
      </c>
      <c r="B43" s="311" t="s">
        <v>860</v>
      </c>
      <c r="C43" s="501">
        <f t="shared" ca="1" si="30"/>
        <v>1013675.93</v>
      </c>
      <c r="D43" s="503">
        <f t="shared" ca="1" si="0"/>
        <v>132000</v>
      </c>
      <c r="E43" s="308">
        <f t="shared" ca="1" si="62"/>
        <v>1.3186813186813187</v>
      </c>
      <c r="F43" s="309">
        <f t="shared" ca="1" si="2"/>
        <v>50000</v>
      </c>
      <c r="G43" s="308">
        <f t="shared" ca="1" si="63"/>
        <v>1.3186813186813187</v>
      </c>
      <c r="H43" s="309">
        <f t="shared" ca="1" si="3"/>
        <v>160000</v>
      </c>
      <c r="I43" s="308">
        <f t="shared" ca="1" si="64"/>
        <v>1.3186813186813187</v>
      </c>
      <c r="J43" s="309">
        <f t="shared" ca="1" si="4"/>
        <v>4414123</v>
      </c>
      <c r="K43" s="308">
        <f t="shared" ca="1" si="65"/>
        <v>0</v>
      </c>
      <c r="L43" s="309">
        <f t="shared" ca="1" si="5"/>
        <v>133442</v>
      </c>
      <c r="M43" s="308">
        <f t="shared" ca="1" si="66"/>
        <v>1.3186813186813187</v>
      </c>
      <c r="N43" s="309">
        <f t="shared" ca="1" si="6"/>
        <v>86000</v>
      </c>
      <c r="O43" s="308">
        <f t="shared" ca="1" si="67"/>
        <v>1.3186813186813187</v>
      </c>
      <c r="P43" s="309">
        <f t="shared" ca="1" si="7"/>
        <v>69992</v>
      </c>
      <c r="Q43" s="308">
        <f t="shared" ca="1" si="68"/>
        <v>1.3186813186813187</v>
      </c>
      <c r="R43" s="309">
        <f t="shared" ca="1" si="8"/>
        <v>127550</v>
      </c>
      <c r="S43" s="308">
        <f t="shared" ca="1" si="69"/>
        <v>1.3186813186813187</v>
      </c>
      <c r="T43" s="309" t="str">
        <f t="shared" ca="1" si="9"/>
        <v/>
      </c>
      <c r="U43" s="308" t="str">
        <f t="shared" ca="1" si="70"/>
        <v/>
      </c>
      <c r="V43" s="309" t="str">
        <f t="shared" ca="1" si="10"/>
        <v/>
      </c>
      <c r="W43" s="308" t="str">
        <f t="shared" ca="1" si="71"/>
        <v/>
      </c>
      <c r="X43" s="309">
        <f t="shared" ca="1" si="11"/>
        <v>133000</v>
      </c>
      <c r="Y43" s="308">
        <f t="shared" ca="1" si="72"/>
        <v>1.3186813186813187</v>
      </c>
      <c r="Z43" s="309" t="str">
        <f t="shared" ca="1" si="12"/>
        <v/>
      </c>
      <c r="AA43" s="308" t="str">
        <f t="shared" ca="1" si="73"/>
        <v/>
      </c>
      <c r="AB43" s="309">
        <f t="shared" ca="1" si="13"/>
        <v>104388</v>
      </c>
      <c r="AC43" s="308">
        <f t="shared" ca="1" si="74"/>
        <v>1.3186813186813187</v>
      </c>
      <c r="AD43" s="309">
        <f t="shared" ca="1" si="14"/>
        <v>165000</v>
      </c>
      <c r="AE43" s="308">
        <f t="shared" ca="1" si="75"/>
        <v>1.3186813186813187</v>
      </c>
      <c r="AF43" s="309">
        <f t="shared" ca="1" si="15"/>
        <v>32000</v>
      </c>
      <c r="AG43" s="308">
        <f t="shared" ca="1" si="76"/>
        <v>1.3186813186813187</v>
      </c>
      <c r="AH43" s="309">
        <f t="shared" ca="1" si="16"/>
        <v>109000</v>
      </c>
      <c r="AI43" s="308">
        <f t="shared" ca="1" si="77"/>
        <v>1.3186813186813187</v>
      </c>
      <c r="AJ43" s="309">
        <f t="shared" ca="1" si="17"/>
        <v>64335.57</v>
      </c>
      <c r="AK43" s="308">
        <f t="shared" ca="1" si="78"/>
        <v>1.3186813186813187</v>
      </c>
      <c r="AL43" s="309">
        <f t="shared" ca="1" si="18"/>
        <v>118500</v>
      </c>
      <c r="AM43" s="308">
        <f t="shared" ca="1" si="79"/>
        <v>1.3186813186813187</v>
      </c>
      <c r="AN43" s="309" t="str">
        <f t="shared" ca="1" si="19"/>
        <v/>
      </c>
      <c r="AO43" s="308" t="str">
        <f t="shared" ca="1" si="80"/>
        <v/>
      </c>
      <c r="AP43" s="309">
        <f t="shared" ca="1" si="20"/>
        <v>120250</v>
      </c>
      <c r="AQ43" s="308">
        <f t="shared" ca="1" si="81"/>
        <v>1.3186813186813187</v>
      </c>
      <c r="AR43" s="309" t="str">
        <f t="shared" ca="1" si="21"/>
        <v/>
      </c>
      <c r="AS43" s="308" t="str">
        <f t="shared" ca="1" si="82"/>
        <v/>
      </c>
      <c r="AT43" s="309" t="str">
        <f t="shared" ca="1" si="22"/>
        <v/>
      </c>
      <c r="AU43" s="308" t="str">
        <f t="shared" ca="1" si="83"/>
        <v/>
      </c>
      <c r="AV43" s="309" t="str">
        <f t="shared" ca="1" si="23"/>
        <v/>
      </c>
      <c r="AW43" s="308" t="str">
        <f t="shared" ca="1" si="84"/>
        <v/>
      </c>
      <c r="AX43" s="309" t="str">
        <f t="shared" ca="1" si="24"/>
        <v/>
      </c>
      <c r="AY43" s="308" t="str">
        <f t="shared" ca="1" si="85"/>
        <v/>
      </c>
      <c r="AZ43" s="309" t="str">
        <f t="shared" ca="1" si="25"/>
        <v/>
      </c>
      <c r="BA43" s="308"/>
      <c r="BB43" s="309">
        <f t="shared" ca="1" si="26"/>
        <v>134185</v>
      </c>
      <c r="BC43" s="308">
        <f t="shared" ca="1" si="56"/>
        <v>1.3186813186813187</v>
      </c>
      <c r="BD43" s="309" t="str">
        <f t="shared" ca="1" si="27"/>
        <v/>
      </c>
      <c r="BE43" s="308" t="str">
        <f t="shared" ca="1" si="57"/>
        <v/>
      </c>
      <c r="BF43" s="309"/>
      <c r="BG43" s="308"/>
      <c r="BH43" s="309"/>
      <c r="BI43" s="308"/>
      <c r="BJ43" s="309"/>
      <c r="BK43" s="308"/>
    </row>
    <row r="44" spans="1:63" s="71" customFormat="1" ht="21" customHeight="1">
      <c r="A44" s="245">
        <f t="shared" si="86"/>
        <v>31</v>
      </c>
      <c r="B44" s="311" t="s">
        <v>861</v>
      </c>
      <c r="C44" s="501">
        <f t="shared" ca="1" si="30"/>
        <v>2827486.41</v>
      </c>
      <c r="D44" s="503">
        <f t="shared" ca="1" si="0"/>
        <v>15930</v>
      </c>
      <c r="E44" s="308">
        <f t="shared" ca="1" si="62"/>
        <v>1.3186813186813187</v>
      </c>
      <c r="F44" s="309">
        <f t="shared" ca="1" si="2"/>
        <v>22000</v>
      </c>
      <c r="G44" s="308">
        <f t="shared" ca="1" si="63"/>
        <v>1.3186813186813187</v>
      </c>
      <c r="H44" s="309">
        <f t="shared" ca="1" si="3"/>
        <v>19500</v>
      </c>
      <c r="I44" s="308">
        <f t="shared" ca="1" si="64"/>
        <v>1.3186813186813187</v>
      </c>
      <c r="J44" s="309">
        <f t="shared" ca="1" si="4"/>
        <v>12043470</v>
      </c>
      <c r="K44" s="308">
        <f t="shared" ca="1" si="65"/>
        <v>0</v>
      </c>
      <c r="L44" s="309">
        <f t="shared" ca="1" si="5"/>
        <v>15515</v>
      </c>
      <c r="M44" s="308">
        <f t="shared" ca="1" si="66"/>
        <v>1.3186813186813187</v>
      </c>
      <c r="N44" s="309">
        <f t="shared" ca="1" si="6"/>
        <v>31000</v>
      </c>
      <c r="O44" s="308">
        <f t="shared" ca="1" si="67"/>
        <v>1.3186813186813187</v>
      </c>
      <c r="P44" s="309">
        <f t="shared" ca="1" si="7"/>
        <v>20507</v>
      </c>
      <c r="Q44" s="308">
        <f t="shared" ca="1" si="68"/>
        <v>1.3186813186813187</v>
      </c>
      <c r="R44" s="309">
        <f t="shared" ca="1" si="8"/>
        <v>75400</v>
      </c>
      <c r="S44" s="308">
        <f t="shared" ca="1" si="69"/>
        <v>1.3186813186813187</v>
      </c>
      <c r="T44" s="309" t="str">
        <f t="shared" ca="1" si="9"/>
        <v/>
      </c>
      <c r="U44" s="308" t="str">
        <f t="shared" ca="1" si="70"/>
        <v/>
      </c>
      <c r="V44" s="309" t="str">
        <f t="shared" ca="1" si="10"/>
        <v/>
      </c>
      <c r="W44" s="308" t="str">
        <f t="shared" ca="1" si="71"/>
        <v/>
      </c>
      <c r="X44" s="309">
        <f t="shared" ca="1" si="11"/>
        <v>15900</v>
      </c>
      <c r="Y44" s="308">
        <f t="shared" ca="1" si="72"/>
        <v>1.3186813186813187</v>
      </c>
      <c r="Z44" s="309" t="str">
        <f t="shared" ca="1" si="12"/>
        <v/>
      </c>
      <c r="AA44" s="308" t="str">
        <f t="shared" ca="1" si="73"/>
        <v/>
      </c>
      <c r="AB44" s="309">
        <f t="shared" ca="1" si="13"/>
        <v>31120</v>
      </c>
      <c r="AC44" s="308">
        <f t="shared" ca="1" si="74"/>
        <v>1.3186813186813187</v>
      </c>
      <c r="AD44" s="309">
        <f t="shared" ca="1" si="14"/>
        <v>23700</v>
      </c>
      <c r="AE44" s="308">
        <f t="shared" ca="1" si="75"/>
        <v>1.3186813186813187</v>
      </c>
      <c r="AF44" s="309">
        <f t="shared" ca="1" si="15"/>
        <v>24000</v>
      </c>
      <c r="AG44" s="308">
        <f t="shared" ca="1" si="76"/>
        <v>1.3186813186813187</v>
      </c>
      <c r="AH44" s="309">
        <f t="shared" ca="1" si="16"/>
        <v>20000</v>
      </c>
      <c r="AI44" s="308">
        <f t="shared" ca="1" si="77"/>
        <v>1.3186813186813187</v>
      </c>
      <c r="AJ44" s="309">
        <f t="shared" ca="1" si="17"/>
        <v>19126.8</v>
      </c>
      <c r="AK44" s="308">
        <f t="shared" ca="1" si="78"/>
        <v>1.3186813186813187</v>
      </c>
      <c r="AL44" s="309">
        <f t="shared" ca="1" si="18"/>
        <v>18600</v>
      </c>
      <c r="AM44" s="308">
        <f t="shared" ca="1" si="79"/>
        <v>1.3186813186813187</v>
      </c>
      <c r="AN44" s="309" t="str">
        <f t="shared" ca="1" si="19"/>
        <v/>
      </c>
      <c r="AO44" s="308" t="str">
        <f t="shared" ca="1" si="80"/>
        <v/>
      </c>
      <c r="AP44" s="309">
        <f t="shared" ca="1" si="20"/>
        <v>61750</v>
      </c>
      <c r="AQ44" s="308">
        <f t="shared" ca="1" si="81"/>
        <v>1.3186813186813187</v>
      </c>
      <c r="AR44" s="309" t="str">
        <f t="shared" ca="1" si="21"/>
        <v/>
      </c>
      <c r="AS44" s="308" t="str">
        <f t="shared" ca="1" si="82"/>
        <v/>
      </c>
      <c r="AT44" s="309" t="str">
        <f t="shared" ca="1" si="22"/>
        <v/>
      </c>
      <c r="AU44" s="308" t="str">
        <f t="shared" ca="1" si="83"/>
        <v/>
      </c>
      <c r="AV44" s="309" t="str">
        <f t="shared" ca="1" si="23"/>
        <v/>
      </c>
      <c r="AW44" s="308" t="str">
        <f t="shared" ca="1" si="84"/>
        <v/>
      </c>
      <c r="AX44" s="309" t="str">
        <f t="shared" ca="1" si="24"/>
        <v/>
      </c>
      <c r="AY44" s="308" t="str">
        <f t="shared" ca="1" si="85"/>
        <v/>
      </c>
      <c r="AZ44" s="309" t="str">
        <f t="shared" ca="1" si="25"/>
        <v/>
      </c>
      <c r="BA44" s="308"/>
      <c r="BB44" s="309">
        <f t="shared" ca="1" si="26"/>
        <v>15520</v>
      </c>
      <c r="BC44" s="308">
        <f t="shared" ca="1" si="56"/>
        <v>1.3186813186813187</v>
      </c>
      <c r="BD44" s="309" t="str">
        <f t="shared" ca="1" si="27"/>
        <v/>
      </c>
      <c r="BE44" s="308" t="str">
        <f t="shared" ca="1" si="57"/>
        <v/>
      </c>
      <c r="BF44" s="309"/>
      <c r="BG44" s="308"/>
      <c r="BH44" s="309"/>
      <c r="BI44" s="308"/>
      <c r="BJ44" s="309"/>
      <c r="BK44" s="308"/>
    </row>
    <row r="45" spans="1:63" s="71" customFormat="1" ht="21" customHeight="1">
      <c r="A45" s="245">
        <f t="shared" si="86"/>
        <v>32</v>
      </c>
      <c r="B45" s="311" t="s">
        <v>296</v>
      </c>
      <c r="C45" s="501">
        <f t="shared" ca="1" si="30"/>
        <v>1606041.15</v>
      </c>
      <c r="D45" s="503">
        <f t="shared" ca="1" si="0"/>
        <v>4621000</v>
      </c>
      <c r="E45" s="308">
        <f t="shared" ca="1" si="62"/>
        <v>0</v>
      </c>
      <c r="F45" s="309">
        <f t="shared" ca="1" si="2"/>
        <v>3000000</v>
      </c>
      <c r="G45" s="308">
        <f t="shared" ca="1" si="63"/>
        <v>1.3186813186813187</v>
      </c>
      <c r="H45" s="309">
        <f t="shared" ca="1" si="3"/>
        <v>2450000</v>
      </c>
      <c r="I45" s="308">
        <f t="shared" ca="1" si="64"/>
        <v>1.3186813186813187</v>
      </c>
      <c r="J45" s="309">
        <f t="shared" ca="1" si="4"/>
        <v>609800</v>
      </c>
      <c r="K45" s="308">
        <f t="shared" ca="1" si="65"/>
        <v>0</v>
      </c>
      <c r="L45" s="309">
        <f t="shared" ca="1" si="5"/>
        <v>4520538</v>
      </c>
      <c r="M45" s="308">
        <f t="shared" ca="1" si="66"/>
        <v>0</v>
      </c>
      <c r="N45" s="309">
        <f t="shared" ca="1" si="6"/>
        <v>235000</v>
      </c>
      <c r="O45" s="308">
        <f t="shared" ca="1" si="67"/>
        <v>0</v>
      </c>
      <c r="P45" s="309">
        <f t="shared" ca="1" si="7"/>
        <v>2853179</v>
      </c>
      <c r="Q45" s="308">
        <f t="shared" ca="1" si="68"/>
        <v>1.3186813186813187</v>
      </c>
      <c r="R45" s="309">
        <f t="shared" ca="1" si="8"/>
        <v>2340000</v>
      </c>
      <c r="S45" s="308">
        <f t="shared" ca="1" si="69"/>
        <v>1.3186813186813187</v>
      </c>
      <c r="T45" s="309" t="str">
        <f t="shared" ca="1" si="9"/>
        <v/>
      </c>
      <c r="U45" s="308" t="str">
        <f t="shared" ca="1" si="70"/>
        <v/>
      </c>
      <c r="V45" s="309" t="str">
        <f t="shared" ca="1" si="10"/>
        <v/>
      </c>
      <c r="W45" s="308" t="str">
        <f t="shared" ca="1" si="71"/>
        <v/>
      </c>
      <c r="X45" s="309">
        <f t="shared" ca="1" si="11"/>
        <v>4626700</v>
      </c>
      <c r="Y45" s="308">
        <f t="shared" ca="1" si="72"/>
        <v>0</v>
      </c>
      <c r="Z45" s="309" t="str">
        <f t="shared" ca="1" si="12"/>
        <v/>
      </c>
      <c r="AA45" s="308" t="str">
        <f t="shared" ca="1" si="73"/>
        <v/>
      </c>
      <c r="AB45" s="309">
        <f t="shared" ca="1" si="13"/>
        <v>5835000</v>
      </c>
      <c r="AC45" s="308">
        <f t="shared" ca="1" si="74"/>
        <v>0</v>
      </c>
      <c r="AD45" s="309">
        <f t="shared" ca="1" si="14"/>
        <v>3064851</v>
      </c>
      <c r="AE45" s="308">
        <f t="shared" ca="1" si="75"/>
        <v>1.3186813186813187</v>
      </c>
      <c r="AF45" s="309">
        <f t="shared" ca="1" si="15"/>
        <v>1307000</v>
      </c>
      <c r="AG45" s="308">
        <f t="shared" ca="1" si="76"/>
        <v>0</v>
      </c>
      <c r="AH45" s="309">
        <f t="shared" ca="1" si="16"/>
        <v>1600000</v>
      </c>
      <c r="AI45" s="308">
        <f t="shared" ca="1" si="77"/>
        <v>0</v>
      </c>
      <c r="AJ45" s="309">
        <f t="shared" ca="1" si="17"/>
        <v>1243559.44</v>
      </c>
      <c r="AK45" s="308">
        <f t="shared" ca="1" si="78"/>
        <v>0</v>
      </c>
      <c r="AL45" s="309">
        <f t="shared" ca="1" si="18"/>
        <v>1060000</v>
      </c>
      <c r="AM45" s="308">
        <f t="shared" ca="1" si="79"/>
        <v>0</v>
      </c>
      <c r="AN45" s="309" t="str">
        <f t="shared" ca="1" si="19"/>
        <v/>
      </c>
      <c r="AO45" s="308" t="str">
        <f t="shared" ca="1" si="80"/>
        <v/>
      </c>
      <c r="AP45" s="309">
        <f t="shared" ca="1" si="20"/>
        <v>1625000</v>
      </c>
      <c r="AQ45" s="308">
        <f t="shared" ca="1" si="81"/>
        <v>0</v>
      </c>
      <c r="AR45" s="309" t="str">
        <f t="shared" ca="1" si="21"/>
        <v/>
      </c>
      <c r="AS45" s="308" t="str">
        <f t="shared" ca="1" si="82"/>
        <v/>
      </c>
      <c r="AT45" s="309" t="str">
        <f t="shared" ca="1" si="22"/>
        <v/>
      </c>
      <c r="AU45" s="308" t="str">
        <f t="shared" ca="1" si="83"/>
        <v/>
      </c>
      <c r="AV45" s="309" t="str">
        <f t="shared" ca="1" si="23"/>
        <v/>
      </c>
      <c r="AW45" s="308" t="str">
        <f t="shared" ca="1" si="84"/>
        <v/>
      </c>
      <c r="AX45" s="309" t="str">
        <f t="shared" ca="1" si="24"/>
        <v/>
      </c>
      <c r="AY45" s="308" t="str">
        <f t="shared" ca="1" si="85"/>
        <v/>
      </c>
      <c r="AZ45" s="309" t="str">
        <f t="shared" ca="1" si="25"/>
        <v/>
      </c>
      <c r="BA45" s="308"/>
      <c r="BB45" s="309">
        <f t="shared" ca="1" si="26"/>
        <v>4520000</v>
      </c>
      <c r="BC45" s="308">
        <f t="shared" ca="1" si="56"/>
        <v>0</v>
      </c>
      <c r="BD45" s="309" t="str">
        <f t="shared" ca="1" si="27"/>
        <v/>
      </c>
      <c r="BE45" s="308" t="str">
        <f t="shared" ca="1" si="57"/>
        <v/>
      </c>
      <c r="BF45" s="309"/>
      <c r="BG45" s="308"/>
      <c r="BH45" s="309"/>
      <c r="BI45" s="308"/>
      <c r="BJ45" s="309"/>
      <c r="BK45" s="308"/>
    </row>
    <row r="46" spans="1:63" s="71" customFormat="1" ht="21" customHeight="1">
      <c r="A46" s="245">
        <f t="shared" si="86"/>
        <v>33</v>
      </c>
      <c r="B46" s="311" t="s">
        <v>297</v>
      </c>
      <c r="C46" s="501">
        <f t="shared" ca="1" si="30"/>
        <v>351629.01</v>
      </c>
      <c r="D46" s="503">
        <f t="shared" ca="1" si="0"/>
        <v>1319925</v>
      </c>
      <c r="E46" s="308">
        <f t="shared" ca="1" si="62"/>
        <v>0</v>
      </c>
      <c r="F46" s="309">
        <f t="shared" ca="1" si="2"/>
        <v>1220000</v>
      </c>
      <c r="G46" s="308">
        <f t="shared" ca="1" si="63"/>
        <v>0</v>
      </c>
      <c r="H46" s="309">
        <f t="shared" ca="1" si="3"/>
        <v>650000</v>
      </c>
      <c r="I46" s="308">
        <f t="shared" ca="1" si="64"/>
        <v>0</v>
      </c>
      <c r="J46" s="309">
        <f t="shared" ca="1" si="4"/>
        <v>572544</v>
      </c>
      <c r="K46" s="308">
        <f t="shared" ca="1" si="65"/>
        <v>0</v>
      </c>
      <c r="L46" s="309">
        <f t="shared" ca="1" si="5"/>
        <v>1285606</v>
      </c>
      <c r="M46" s="308">
        <f t="shared" ca="1" si="66"/>
        <v>0</v>
      </c>
      <c r="N46" s="309">
        <f t="shared" ca="1" si="6"/>
        <v>199000</v>
      </c>
      <c r="O46" s="308">
        <f t="shared" ca="1" si="67"/>
        <v>0</v>
      </c>
      <c r="P46" s="309">
        <f t="shared" ca="1" si="7"/>
        <v>1203685</v>
      </c>
      <c r="Q46" s="308">
        <f t="shared" ca="1" si="68"/>
        <v>0</v>
      </c>
      <c r="R46" s="309">
        <f t="shared" ca="1" si="8"/>
        <v>1760000</v>
      </c>
      <c r="S46" s="308">
        <f t="shared" ca="1" si="69"/>
        <v>0</v>
      </c>
      <c r="T46" s="309" t="str">
        <f t="shared" ca="1" si="9"/>
        <v/>
      </c>
      <c r="U46" s="308" t="str">
        <f t="shared" ca="1" si="70"/>
        <v/>
      </c>
      <c r="V46" s="309" t="str">
        <f t="shared" ca="1" si="10"/>
        <v/>
      </c>
      <c r="W46" s="308" t="str">
        <f t="shared" ca="1" si="71"/>
        <v/>
      </c>
      <c r="X46" s="309">
        <f t="shared" ca="1" si="11"/>
        <v>1319900</v>
      </c>
      <c r="Y46" s="308">
        <f t="shared" ca="1" si="72"/>
        <v>0</v>
      </c>
      <c r="Z46" s="309" t="str">
        <f t="shared" ca="1" si="12"/>
        <v/>
      </c>
      <c r="AA46" s="308" t="str">
        <f t="shared" ca="1" si="73"/>
        <v/>
      </c>
      <c r="AB46" s="309">
        <f t="shared" ca="1" si="13"/>
        <v>831487</v>
      </c>
      <c r="AC46" s="308">
        <f t="shared" ca="1" si="74"/>
        <v>0</v>
      </c>
      <c r="AD46" s="309">
        <f t="shared" ca="1" si="14"/>
        <v>880600</v>
      </c>
      <c r="AE46" s="308">
        <f t="shared" ca="1" si="75"/>
        <v>1.3186813186813187</v>
      </c>
      <c r="AF46" s="309">
        <f t="shared" ca="1" si="15"/>
        <v>823000</v>
      </c>
      <c r="AG46" s="308">
        <f t="shared" ca="1" si="76"/>
        <v>0</v>
      </c>
      <c r="AH46" s="309">
        <f t="shared" ca="1" si="16"/>
        <v>850000</v>
      </c>
      <c r="AI46" s="308">
        <f t="shared" ca="1" si="77"/>
        <v>1.3186813186813187</v>
      </c>
      <c r="AJ46" s="309">
        <f t="shared" ca="1" si="17"/>
        <v>999810.06</v>
      </c>
      <c r="AK46" s="308">
        <f t="shared" ca="1" si="78"/>
        <v>1.3186813186813187</v>
      </c>
      <c r="AL46" s="309">
        <f t="shared" ca="1" si="18"/>
        <v>996240</v>
      </c>
      <c r="AM46" s="308">
        <f t="shared" ca="1" si="79"/>
        <v>1.3186813186813187</v>
      </c>
      <c r="AN46" s="309" t="str">
        <f t="shared" ca="1" si="19"/>
        <v/>
      </c>
      <c r="AO46" s="308" t="str">
        <f t="shared" ca="1" si="80"/>
        <v/>
      </c>
      <c r="AP46" s="309">
        <f t="shared" ca="1" si="20"/>
        <v>1170000</v>
      </c>
      <c r="AQ46" s="308">
        <f t="shared" ca="1" si="81"/>
        <v>1.3186813186813187</v>
      </c>
      <c r="AR46" s="309" t="str">
        <f t="shared" ca="1" si="21"/>
        <v/>
      </c>
      <c r="AS46" s="308" t="str">
        <f t="shared" ca="1" si="82"/>
        <v/>
      </c>
      <c r="AT46" s="309" t="str">
        <f t="shared" ca="1" si="22"/>
        <v/>
      </c>
      <c r="AU46" s="308" t="str">
        <f t="shared" ca="1" si="83"/>
        <v/>
      </c>
      <c r="AV46" s="309" t="str">
        <f t="shared" ca="1" si="23"/>
        <v/>
      </c>
      <c r="AW46" s="308" t="str">
        <f t="shared" ca="1" si="84"/>
        <v/>
      </c>
      <c r="AX46" s="309" t="str">
        <f t="shared" ca="1" si="24"/>
        <v/>
      </c>
      <c r="AY46" s="308" t="str">
        <f t="shared" ca="1" si="85"/>
        <v/>
      </c>
      <c r="AZ46" s="309" t="str">
        <f t="shared" ref="AZ46:AZ77" ca="1" si="87">IF($AZ$8="Habilitado",IF($B46="","",ROUND(VLOOKUP($B46,OFERENTE_25,5,FALSE),2)),"")</f>
        <v/>
      </c>
      <c r="BA46" s="308"/>
      <c r="BB46" s="309">
        <f t="shared" ref="BB46:BB77" ca="1" si="88">IF($BB$8="Habilitado",IF($B46="","",ROUND(VLOOKUP($B46,OFERENTE_26,5,FALSE),2)),"")</f>
        <v>1289999</v>
      </c>
      <c r="BC46" s="308">
        <f t="shared" ca="1" si="56"/>
        <v>0</v>
      </c>
      <c r="BD46" s="309" t="str">
        <f t="shared" ref="BD46:BD77" ca="1" si="89">IF($BD$8="Habilitado",IF($B46="","",ROUND(VLOOKUP($B46,OFERENTE_27,5,FALSE),2)),"")</f>
        <v/>
      </c>
      <c r="BE46" s="308" t="str">
        <f t="shared" ca="1" si="57"/>
        <v/>
      </c>
      <c r="BF46" s="309"/>
      <c r="BG46" s="308"/>
      <c r="BH46" s="309"/>
      <c r="BI46" s="308"/>
      <c r="BJ46" s="309"/>
      <c r="BK46" s="308"/>
    </row>
    <row r="47" spans="1:63" s="71" customFormat="1" ht="21" customHeight="1">
      <c r="A47" s="245">
        <f t="shared" si="86"/>
        <v>34</v>
      </c>
      <c r="B47" s="311" t="s">
        <v>298</v>
      </c>
      <c r="C47" s="501">
        <f t="shared" ca="1" si="30"/>
        <v>483009.6</v>
      </c>
      <c r="D47" s="503">
        <f t="shared" ca="1" si="0"/>
        <v>1046682</v>
      </c>
      <c r="E47" s="308">
        <f t="shared" ca="1" si="62"/>
        <v>1.3186813186813187</v>
      </c>
      <c r="F47" s="309">
        <f t="shared" ca="1" si="2"/>
        <v>1900000</v>
      </c>
      <c r="G47" s="308">
        <f t="shared" ca="1" si="63"/>
        <v>0</v>
      </c>
      <c r="H47" s="309">
        <f t="shared" ca="1" si="3"/>
        <v>1530000</v>
      </c>
      <c r="I47" s="308">
        <f t="shared" ca="1" si="64"/>
        <v>0</v>
      </c>
      <c r="J47" s="309">
        <f t="shared" ca="1" si="4"/>
        <v>534374</v>
      </c>
      <c r="K47" s="308">
        <f t="shared" ca="1" si="65"/>
        <v>0</v>
      </c>
      <c r="L47" s="309">
        <f t="shared" ca="1" si="5"/>
        <v>1019468</v>
      </c>
      <c r="M47" s="308">
        <f t="shared" ca="1" si="66"/>
        <v>1.3186813186813187</v>
      </c>
      <c r="N47" s="309">
        <f t="shared" ca="1" si="6"/>
        <v>220000</v>
      </c>
      <c r="O47" s="308">
        <f t="shared" ca="1" si="67"/>
        <v>0</v>
      </c>
      <c r="P47" s="309">
        <f t="shared" ca="1" si="7"/>
        <v>1729740</v>
      </c>
      <c r="Q47" s="308">
        <f t="shared" ca="1" si="68"/>
        <v>0</v>
      </c>
      <c r="R47" s="309">
        <f t="shared" ca="1" si="8"/>
        <v>1930000</v>
      </c>
      <c r="S47" s="308">
        <f t="shared" ca="1" si="69"/>
        <v>0</v>
      </c>
      <c r="T47" s="309" t="str">
        <f t="shared" ca="1" si="9"/>
        <v/>
      </c>
      <c r="U47" s="308" t="str">
        <f t="shared" ca="1" si="70"/>
        <v/>
      </c>
      <c r="V47" s="309" t="str">
        <f t="shared" ca="1" si="10"/>
        <v/>
      </c>
      <c r="W47" s="308" t="str">
        <f t="shared" ca="1" si="71"/>
        <v/>
      </c>
      <c r="X47" s="309">
        <f t="shared" ca="1" si="11"/>
        <v>1046682</v>
      </c>
      <c r="Y47" s="308">
        <f t="shared" ca="1" si="72"/>
        <v>1.3186813186813187</v>
      </c>
      <c r="Z47" s="309" t="str">
        <f t="shared" ca="1" si="12"/>
        <v/>
      </c>
      <c r="AA47" s="308" t="str">
        <f t="shared" ca="1" si="73"/>
        <v/>
      </c>
      <c r="AB47" s="309">
        <f t="shared" ca="1" si="13"/>
        <v>1211200</v>
      </c>
      <c r="AC47" s="308">
        <f t="shared" ca="1" si="74"/>
        <v>1.3186813186813187</v>
      </c>
      <c r="AD47" s="309">
        <f t="shared" ca="1" si="14"/>
        <v>1219750</v>
      </c>
      <c r="AE47" s="308">
        <f t="shared" ca="1" si="75"/>
        <v>1.3186813186813187</v>
      </c>
      <c r="AF47" s="309">
        <f t="shared" ca="1" si="15"/>
        <v>1259000</v>
      </c>
      <c r="AG47" s="308">
        <f t="shared" ca="1" si="76"/>
        <v>1.3186813186813187</v>
      </c>
      <c r="AH47" s="309">
        <f t="shared" ca="1" si="16"/>
        <v>1600000</v>
      </c>
      <c r="AI47" s="308">
        <f t="shared" ca="1" si="77"/>
        <v>0</v>
      </c>
      <c r="AJ47" s="309">
        <f t="shared" ca="1" si="17"/>
        <v>1521450.03</v>
      </c>
      <c r="AK47" s="308">
        <f t="shared" ca="1" si="78"/>
        <v>0</v>
      </c>
      <c r="AL47" s="309">
        <f t="shared" ca="1" si="18"/>
        <v>518280</v>
      </c>
      <c r="AM47" s="308">
        <f t="shared" ca="1" si="79"/>
        <v>0</v>
      </c>
      <c r="AN47" s="309" t="str">
        <f t="shared" ca="1" si="19"/>
        <v/>
      </c>
      <c r="AO47" s="308" t="str">
        <f t="shared" ca="1" si="80"/>
        <v/>
      </c>
      <c r="AP47" s="309">
        <f t="shared" ca="1" si="20"/>
        <v>637000</v>
      </c>
      <c r="AQ47" s="308">
        <f t="shared" ca="1" si="81"/>
        <v>0</v>
      </c>
      <c r="AR47" s="309" t="str">
        <f t="shared" ca="1" si="21"/>
        <v/>
      </c>
      <c r="AS47" s="308" t="str">
        <f t="shared" ca="1" si="82"/>
        <v/>
      </c>
      <c r="AT47" s="309" t="str">
        <f t="shared" ca="1" si="22"/>
        <v/>
      </c>
      <c r="AU47" s="308" t="str">
        <f t="shared" ca="1" si="83"/>
        <v/>
      </c>
      <c r="AV47" s="309" t="str">
        <f t="shared" ca="1" si="23"/>
        <v/>
      </c>
      <c r="AW47" s="308" t="str">
        <f t="shared" ca="1" si="84"/>
        <v/>
      </c>
      <c r="AX47" s="309" t="str">
        <f t="shared" ca="1" si="24"/>
        <v/>
      </c>
      <c r="AY47" s="308" t="str">
        <f t="shared" ca="1" si="85"/>
        <v/>
      </c>
      <c r="AZ47" s="309" t="str">
        <f t="shared" ca="1" si="87"/>
        <v/>
      </c>
      <c r="BA47" s="308"/>
      <c r="BB47" s="309">
        <f t="shared" ca="1" si="88"/>
        <v>1015500</v>
      </c>
      <c r="BC47" s="308">
        <f t="shared" ca="1" si="56"/>
        <v>1.3186813186813187</v>
      </c>
      <c r="BD47" s="309" t="str">
        <f t="shared" ca="1" si="89"/>
        <v/>
      </c>
      <c r="BE47" s="308" t="str">
        <f t="shared" ca="1" si="57"/>
        <v/>
      </c>
      <c r="BF47" s="309"/>
      <c r="BG47" s="308"/>
      <c r="BH47" s="309"/>
      <c r="BI47" s="308"/>
      <c r="BJ47" s="309"/>
      <c r="BK47" s="308"/>
    </row>
    <row r="48" spans="1:63" s="71" customFormat="1" ht="21" customHeight="1">
      <c r="A48" s="245">
        <f t="shared" si="86"/>
        <v>35</v>
      </c>
      <c r="B48" s="311" t="s">
        <v>299</v>
      </c>
      <c r="C48" s="501">
        <f t="shared" ca="1" si="30"/>
        <v>602779.32999999996</v>
      </c>
      <c r="D48" s="503">
        <f t="shared" ca="1" si="0"/>
        <v>996459</v>
      </c>
      <c r="E48" s="308">
        <f t="shared" ca="1" si="62"/>
        <v>1.3186813186813187</v>
      </c>
      <c r="F48" s="309">
        <f t="shared" ca="1" si="2"/>
        <v>1900000</v>
      </c>
      <c r="G48" s="308">
        <f t="shared" ca="1" si="63"/>
        <v>0</v>
      </c>
      <c r="H48" s="309">
        <f t="shared" ca="1" si="3"/>
        <v>1530000</v>
      </c>
      <c r="I48" s="308">
        <f t="shared" ca="1" si="64"/>
        <v>0</v>
      </c>
      <c r="J48" s="309">
        <f t="shared" ca="1" si="4"/>
        <v>317187</v>
      </c>
      <c r="K48" s="308">
        <f t="shared" ca="1" si="65"/>
        <v>0</v>
      </c>
      <c r="L48" s="309">
        <f t="shared" ca="1" si="5"/>
        <v>970551</v>
      </c>
      <c r="M48" s="308">
        <f t="shared" ca="1" si="66"/>
        <v>1.3186813186813187</v>
      </c>
      <c r="N48" s="309">
        <f t="shared" ca="1" si="6"/>
        <v>206000</v>
      </c>
      <c r="O48" s="308">
        <f t="shared" ca="1" si="67"/>
        <v>0</v>
      </c>
      <c r="P48" s="309">
        <f t="shared" ca="1" si="7"/>
        <v>1694075</v>
      </c>
      <c r="Q48" s="308">
        <f t="shared" ca="1" si="68"/>
        <v>0</v>
      </c>
      <c r="R48" s="309">
        <f t="shared" ca="1" si="8"/>
        <v>2130000</v>
      </c>
      <c r="S48" s="308">
        <f t="shared" ca="1" si="69"/>
        <v>0</v>
      </c>
      <c r="T48" s="309" t="str">
        <f t="shared" ca="1" si="9"/>
        <v/>
      </c>
      <c r="U48" s="308" t="str">
        <f t="shared" ca="1" si="70"/>
        <v/>
      </c>
      <c r="V48" s="309" t="str">
        <f t="shared" ca="1" si="10"/>
        <v/>
      </c>
      <c r="W48" s="308" t="str">
        <f t="shared" ca="1" si="71"/>
        <v/>
      </c>
      <c r="X48" s="309">
        <f t="shared" ca="1" si="11"/>
        <v>996459</v>
      </c>
      <c r="Y48" s="308">
        <f t="shared" ca="1" si="72"/>
        <v>1.3186813186813187</v>
      </c>
      <c r="Z48" s="309" t="str">
        <f t="shared" ca="1" si="12"/>
        <v/>
      </c>
      <c r="AA48" s="308" t="str">
        <f t="shared" ca="1" si="73"/>
        <v/>
      </c>
      <c r="AB48" s="309">
        <f t="shared" ca="1" si="13"/>
        <v>1211248</v>
      </c>
      <c r="AC48" s="308">
        <f t="shared" ca="1" si="74"/>
        <v>1.3186813186813187</v>
      </c>
      <c r="AD48" s="309">
        <f t="shared" ca="1" si="14"/>
        <v>1219750</v>
      </c>
      <c r="AE48" s="308">
        <f t="shared" ca="1" si="75"/>
        <v>1.3186813186813187</v>
      </c>
      <c r="AF48" s="309">
        <f t="shared" ca="1" si="15"/>
        <v>1181000</v>
      </c>
      <c r="AG48" s="308">
        <f t="shared" ca="1" si="76"/>
        <v>1.3186813186813187</v>
      </c>
      <c r="AH48" s="309">
        <f t="shared" ca="1" si="16"/>
        <v>2500000</v>
      </c>
      <c r="AI48" s="308">
        <f t="shared" ca="1" si="77"/>
        <v>0</v>
      </c>
      <c r="AJ48" s="309">
        <f t="shared" ca="1" si="17"/>
        <v>1564919.88</v>
      </c>
      <c r="AK48" s="308">
        <f t="shared" ca="1" si="78"/>
        <v>0</v>
      </c>
      <c r="AL48" s="309">
        <f t="shared" ca="1" si="18"/>
        <v>624000</v>
      </c>
      <c r="AM48" s="308">
        <f t="shared" ca="1" si="79"/>
        <v>0</v>
      </c>
      <c r="AN48" s="309" t="str">
        <f t="shared" ca="1" si="19"/>
        <v/>
      </c>
      <c r="AO48" s="308" t="str">
        <f t="shared" ca="1" si="80"/>
        <v/>
      </c>
      <c r="AP48" s="309">
        <f t="shared" ca="1" si="20"/>
        <v>598000</v>
      </c>
      <c r="AQ48" s="308">
        <f t="shared" ca="1" si="81"/>
        <v>0</v>
      </c>
      <c r="AR48" s="309" t="str">
        <f t="shared" ca="1" si="21"/>
        <v/>
      </c>
      <c r="AS48" s="308" t="str">
        <f t="shared" ca="1" si="82"/>
        <v/>
      </c>
      <c r="AT48" s="309" t="str">
        <f t="shared" ca="1" si="22"/>
        <v/>
      </c>
      <c r="AU48" s="308" t="str">
        <f t="shared" ca="1" si="83"/>
        <v/>
      </c>
      <c r="AV48" s="309" t="str">
        <f t="shared" ca="1" si="23"/>
        <v/>
      </c>
      <c r="AW48" s="308" t="str">
        <f t="shared" ca="1" si="84"/>
        <v/>
      </c>
      <c r="AX48" s="309" t="str">
        <f t="shared" ca="1" si="24"/>
        <v/>
      </c>
      <c r="AY48" s="308" t="str">
        <f t="shared" ca="1" si="85"/>
        <v/>
      </c>
      <c r="AZ48" s="309" t="str">
        <f t="shared" ca="1" si="87"/>
        <v/>
      </c>
      <c r="BA48" s="308"/>
      <c r="BB48" s="309">
        <f t="shared" ca="1" si="88"/>
        <v>975250</v>
      </c>
      <c r="BC48" s="308">
        <f t="shared" ca="1" si="56"/>
        <v>1.3186813186813187</v>
      </c>
      <c r="BD48" s="309" t="str">
        <f t="shared" ca="1" si="89"/>
        <v/>
      </c>
      <c r="BE48" s="308" t="str">
        <f t="shared" ca="1" si="57"/>
        <v/>
      </c>
      <c r="BF48" s="309"/>
      <c r="BG48" s="308"/>
      <c r="BH48" s="309"/>
      <c r="BI48" s="308"/>
      <c r="BJ48" s="309"/>
      <c r="BK48" s="308"/>
    </row>
    <row r="49" spans="1:63" s="71" customFormat="1" ht="21" customHeight="1">
      <c r="A49" s="245">
        <f t="shared" si="86"/>
        <v>36</v>
      </c>
      <c r="B49" s="311" t="s">
        <v>300</v>
      </c>
      <c r="C49" s="501">
        <f t="shared" ca="1" si="30"/>
        <v>507300.74</v>
      </c>
      <c r="D49" s="503">
        <f t="shared" ca="1" si="0"/>
        <v>1052456</v>
      </c>
      <c r="E49" s="308">
        <f t="shared" ca="1" si="62"/>
        <v>1.3186813186813187</v>
      </c>
      <c r="F49" s="309">
        <f t="shared" ca="1" si="2"/>
        <v>1900000</v>
      </c>
      <c r="G49" s="308">
        <f t="shared" ca="1" si="63"/>
        <v>0</v>
      </c>
      <c r="H49" s="309">
        <f t="shared" ca="1" si="3"/>
        <v>1610000</v>
      </c>
      <c r="I49" s="308">
        <f t="shared" ca="1" si="64"/>
        <v>0</v>
      </c>
      <c r="J49" s="309">
        <f t="shared" ca="1" si="4"/>
        <v>377187</v>
      </c>
      <c r="K49" s="308">
        <f t="shared" ca="1" si="65"/>
        <v>0</v>
      </c>
      <c r="L49" s="309">
        <f t="shared" ca="1" si="5"/>
        <v>1025092</v>
      </c>
      <c r="M49" s="308">
        <f t="shared" ca="1" si="66"/>
        <v>1.3186813186813187</v>
      </c>
      <c r="N49" s="309">
        <f t="shared" ca="1" si="6"/>
        <v>256900</v>
      </c>
      <c r="O49" s="308">
        <f t="shared" ca="1" si="67"/>
        <v>0</v>
      </c>
      <c r="P49" s="309">
        <f t="shared" ca="1" si="7"/>
        <v>1765404</v>
      </c>
      <c r="Q49" s="308">
        <f t="shared" ca="1" si="68"/>
        <v>0</v>
      </c>
      <c r="R49" s="309">
        <f t="shared" ca="1" si="8"/>
        <v>2130000</v>
      </c>
      <c r="S49" s="308">
        <f t="shared" ca="1" si="69"/>
        <v>0</v>
      </c>
      <c r="T49" s="309" t="str">
        <f t="shared" ca="1" si="9"/>
        <v/>
      </c>
      <c r="U49" s="308" t="str">
        <f t="shared" ca="1" si="70"/>
        <v/>
      </c>
      <c r="V49" s="309" t="str">
        <f t="shared" ca="1" si="10"/>
        <v/>
      </c>
      <c r="W49" s="308" t="str">
        <f t="shared" ca="1" si="71"/>
        <v/>
      </c>
      <c r="X49" s="309">
        <f t="shared" ca="1" si="11"/>
        <v>1050000</v>
      </c>
      <c r="Y49" s="308">
        <f t="shared" ca="1" si="72"/>
        <v>1.3186813186813187</v>
      </c>
      <c r="Z49" s="309" t="str">
        <f t="shared" ca="1" si="12"/>
        <v/>
      </c>
      <c r="AA49" s="308" t="str">
        <f t="shared" ca="1" si="73"/>
        <v/>
      </c>
      <c r="AB49" s="309">
        <f t="shared" ca="1" si="13"/>
        <v>1236699</v>
      </c>
      <c r="AC49" s="308">
        <f t="shared" ca="1" si="74"/>
        <v>1.3186813186813187</v>
      </c>
      <c r="AD49" s="309">
        <f t="shared" ca="1" si="14"/>
        <v>1219750</v>
      </c>
      <c r="AE49" s="308">
        <f t="shared" ca="1" si="75"/>
        <v>1.3186813186813187</v>
      </c>
      <c r="AF49" s="309">
        <f t="shared" ca="1" si="15"/>
        <v>1343000</v>
      </c>
      <c r="AG49" s="308">
        <f t="shared" ca="1" si="76"/>
        <v>1.3186813186813187</v>
      </c>
      <c r="AH49" s="309">
        <f t="shared" ca="1" si="16"/>
        <v>1590000</v>
      </c>
      <c r="AI49" s="308">
        <f t="shared" ca="1" si="77"/>
        <v>0</v>
      </c>
      <c r="AJ49" s="309">
        <f t="shared" ca="1" si="17"/>
        <v>1564919.88</v>
      </c>
      <c r="AK49" s="308">
        <f t="shared" ca="1" si="78"/>
        <v>0</v>
      </c>
      <c r="AL49" s="309">
        <f t="shared" ca="1" si="18"/>
        <v>716000</v>
      </c>
      <c r="AM49" s="308">
        <f t="shared" ca="1" si="79"/>
        <v>0</v>
      </c>
      <c r="AN49" s="309" t="str">
        <f t="shared" ca="1" si="19"/>
        <v/>
      </c>
      <c r="AO49" s="308" t="str">
        <f t="shared" ca="1" si="80"/>
        <v/>
      </c>
      <c r="AP49" s="309">
        <f t="shared" ca="1" si="20"/>
        <v>633750</v>
      </c>
      <c r="AQ49" s="308">
        <f t="shared" ca="1" si="81"/>
        <v>0</v>
      </c>
      <c r="AR49" s="309" t="str">
        <f t="shared" ca="1" si="21"/>
        <v/>
      </c>
      <c r="AS49" s="308" t="str">
        <f t="shared" ca="1" si="82"/>
        <v/>
      </c>
      <c r="AT49" s="309" t="str">
        <f t="shared" ca="1" si="22"/>
        <v/>
      </c>
      <c r="AU49" s="308" t="str">
        <f t="shared" ca="1" si="83"/>
        <v/>
      </c>
      <c r="AV49" s="309" t="str">
        <f t="shared" ca="1" si="23"/>
        <v/>
      </c>
      <c r="AW49" s="308" t="str">
        <f t="shared" ca="1" si="84"/>
        <v/>
      </c>
      <c r="AX49" s="309" t="str">
        <f t="shared" ca="1" si="24"/>
        <v/>
      </c>
      <c r="AY49" s="308" t="str">
        <f t="shared" ca="1" si="85"/>
        <v/>
      </c>
      <c r="AZ49" s="309" t="str">
        <f t="shared" ca="1" si="87"/>
        <v/>
      </c>
      <c r="BA49" s="308"/>
      <c r="BB49" s="309">
        <f t="shared" ca="1" si="88"/>
        <v>1028950</v>
      </c>
      <c r="BC49" s="308">
        <f t="shared" ca="1" si="56"/>
        <v>1.3186813186813187</v>
      </c>
      <c r="BD49" s="309" t="str">
        <f t="shared" ca="1" si="89"/>
        <v/>
      </c>
      <c r="BE49" s="308" t="str">
        <f t="shared" ca="1" si="57"/>
        <v/>
      </c>
      <c r="BF49" s="309"/>
      <c r="BG49" s="308"/>
      <c r="BH49" s="309"/>
      <c r="BI49" s="308"/>
      <c r="BJ49" s="309"/>
      <c r="BK49" s="308"/>
    </row>
    <row r="50" spans="1:63" s="71" customFormat="1" ht="21" customHeight="1">
      <c r="A50" s="245">
        <f t="shared" si="86"/>
        <v>37</v>
      </c>
      <c r="B50" s="311" t="s">
        <v>875</v>
      </c>
      <c r="C50" s="501">
        <f t="shared" ca="1" si="30"/>
        <v>741190.73</v>
      </c>
      <c r="D50" s="503">
        <f t="shared" ca="1" si="0"/>
        <v>2539535</v>
      </c>
      <c r="E50" s="308">
        <f t="shared" ca="1" si="62"/>
        <v>0</v>
      </c>
      <c r="F50" s="309">
        <f t="shared" ca="1" si="2"/>
        <v>1100000</v>
      </c>
      <c r="G50" s="308">
        <f t="shared" ca="1" si="63"/>
        <v>0</v>
      </c>
      <c r="H50" s="309">
        <f t="shared" ca="1" si="3"/>
        <v>1880000</v>
      </c>
      <c r="I50" s="308">
        <f t="shared" ca="1" si="64"/>
        <v>1.3186813186813187</v>
      </c>
      <c r="J50" s="309">
        <f t="shared" ca="1" si="4"/>
        <v>640000</v>
      </c>
      <c r="K50" s="308">
        <f t="shared" ca="1" si="65"/>
        <v>0</v>
      </c>
      <c r="L50" s="309">
        <f t="shared" ca="1" si="5"/>
        <v>2473507</v>
      </c>
      <c r="M50" s="308">
        <f t="shared" ca="1" si="66"/>
        <v>0</v>
      </c>
      <c r="N50" s="309">
        <f t="shared" ca="1" si="6"/>
        <v>89500</v>
      </c>
      <c r="O50" s="308">
        <f t="shared" ca="1" si="67"/>
        <v>0</v>
      </c>
      <c r="P50" s="309">
        <f t="shared" ca="1" si="7"/>
        <v>1159104</v>
      </c>
      <c r="Q50" s="308">
        <f t="shared" ca="1" si="68"/>
        <v>0</v>
      </c>
      <c r="R50" s="309">
        <f t="shared" ca="1" si="8"/>
        <v>1860000</v>
      </c>
      <c r="S50" s="308">
        <f t="shared" ca="1" si="69"/>
        <v>1.3186813186813187</v>
      </c>
      <c r="T50" s="309" t="str">
        <f t="shared" ca="1" si="9"/>
        <v/>
      </c>
      <c r="U50" s="308" t="str">
        <f t="shared" ca="1" si="70"/>
        <v/>
      </c>
      <c r="V50" s="309" t="str">
        <f t="shared" ca="1" si="10"/>
        <v/>
      </c>
      <c r="W50" s="308" t="str">
        <f t="shared" ca="1" si="71"/>
        <v/>
      </c>
      <c r="X50" s="309">
        <f t="shared" ca="1" si="11"/>
        <v>2539535</v>
      </c>
      <c r="Y50" s="308">
        <f t="shared" ca="1" si="72"/>
        <v>0</v>
      </c>
      <c r="Z50" s="309" t="str">
        <f t="shared" ca="1" si="12"/>
        <v/>
      </c>
      <c r="AA50" s="308" t="str">
        <f t="shared" ca="1" si="73"/>
        <v/>
      </c>
      <c r="AB50" s="309">
        <f t="shared" ca="1" si="13"/>
        <v>1319293</v>
      </c>
      <c r="AC50" s="308">
        <f t="shared" ca="1" si="74"/>
        <v>1.3186813186813187</v>
      </c>
      <c r="AD50" s="309">
        <f t="shared" ca="1" si="14"/>
        <v>1883770</v>
      </c>
      <c r="AE50" s="308">
        <f t="shared" ca="1" si="75"/>
        <v>1.3186813186813187</v>
      </c>
      <c r="AF50" s="309">
        <f t="shared" ca="1" si="15"/>
        <v>1210000</v>
      </c>
      <c r="AG50" s="308">
        <f t="shared" ca="1" si="76"/>
        <v>0</v>
      </c>
      <c r="AH50" s="309">
        <f t="shared" ca="1" si="16"/>
        <v>1320000</v>
      </c>
      <c r="AI50" s="308">
        <f t="shared" ca="1" si="77"/>
        <v>1.3186813186813187</v>
      </c>
      <c r="AJ50" s="309">
        <f t="shared" ca="1" si="17"/>
        <v>2477790</v>
      </c>
      <c r="AK50" s="308">
        <f t="shared" ca="1" si="78"/>
        <v>0</v>
      </c>
      <c r="AL50" s="309">
        <f t="shared" ca="1" si="18"/>
        <v>1760000</v>
      </c>
      <c r="AM50" s="308">
        <f t="shared" ca="1" si="79"/>
        <v>1.3186813186813187</v>
      </c>
      <c r="AN50" s="309" t="str">
        <f t="shared" ca="1" si="19"/>
        <v/>
      </c>
      <c r="AO50" s="308" t="str">
        <f t="shared" ca="1" si="80"/>
        <v/>
      </c>
      <c r="AP50" s="309">
        <f t="shared" ca="1" si="20"/>
        <v>578500</v>
      </c>
      <c r="AQ50" s="308">
        <f t="shared" ca="1" si="81"/>
        <v>0</v>
      </c>
      <c r="AR50" s="309" t="str">
        <f t="shared" ca="1" si="21"/>
        <v/>
      </c>
      <c r="AS50" s="308" t="str">
        <f t="shared" ca="1" si="82"/>
        <v/>
      </c>
      <c r="AT50" s="309" t="str">
        <f t="shared" ca="1" si="22"/>
        <v/>
      </c>
      <c r="AU50" s="308" t="str">
        <f t="shared" ca="1" si="83"/>
        <v/>
      </c>
      <c r="AV50" s="309" t="str">
        <f t="shared" ca="1" si="23"/>
        <v/>
      </c>
      <c r="AW50" s="308" t="str">
        <f t="shared" ca="1" si="84"/>
        <v/>
      </c>
      <c r="AX50" s="309" t="str">
        <f t="shared" ca="1" si="24"/>
        <v/>
      </c>
      <c r="AY50" s="308" t="str">
        <f t="shared" ca="1" si="85"/>
        <v/>
      </c>
      <c r="AZ50" s="309" t="str">
        <f t="shared" ca="1" si="87"/>
        <v/>
      </c>
      <c r="BA50" s="308"/>
      <c r="BB50" s="309">
        <f t="shared" ca="1" si="88"/>
        <v>2488000</v>
      </c>
      <c r="BC50" s="308">
        <f t="shared" ca="1" si="56"/>
        <v>0</v>
      </c>
      <c r="BD50" s="309" t="str">
        <f t="shared" ca="1" si="89"/>
        <v/>
      </c>
      <c r="BE50" s="308" t="str">
        <f t="shared" ca="1" si="57"/>
        <v/>
      </c>
      <c r="BF50" s="309"/>
      <c r="BG50" s="308"/>
      <c r="BH50" s="309"/>
      <c r="BI50" s="308"/>
      <c r="BJ50" s="309"/>
      <c r="BK50" s="308"/>
    </row>
    <row r="51" spans="1:63" s="71" customFormat="1" ht="21" customHeight="1">
      <c r="A51" s="245">
        <f t="shared" si="86"/>
        <v>38</v>
      </c>
      <c r="B51" s="311" t="s">
        <v>876</v>
      </c>
      <c r="C51" s="501">
        <f t="shared" ca="1" si="30"/>
        <v>1899855.74</v>
      </c>
      <c r="D51" s="503">
        <f t="shared" ca="1" si="0"/>
        <v>4123000</v>
      </c>
      <c r="E51" s="308">
        <f t="shared" ca="1" si="62"/>
        <v>1.3186813186813187</v>
      </c>
      <c r="F51" s="309">
        <f t="shared" ca="1" si="2"/>
        <v>4000000</v>
      </c>
      <c r="G51" s="308">
        <f t="shared" ca="1" si="63"/>
        <v>1.3186813186813187</v>
      </c>
      <c r="H51" s="309">
        <f t="shared" ca="1" si="3"/>
        <v>4368000</v>
      </c>
      <c r="I51" s="308">
        <f t="shared" ca="1" si="64"/>
        <v>1.3186813186813187</v>
      </c>
      <c r="J51" s="309">
        <f t="shared" ca="1" si="4"/>
        <v>501120</v>
      </c>
      <c r="K51" s="308">
        <f t="shared" ca="1" si="65"/>
        <v>0</v>
      </c>
      <c r="L51" s="309">
        <f t="shared" ca="1" si="5"/>
        <v>4082628</v>
      </c>
      <c r="M51" s="308">
        <f t="shared" ca="1" si="66"/>
        <v>1.3186813186813187</v>
      </c>
      <c r="N51" s="309">
        <f t="shared" ca="1" si="6"/>
        <v>290400</v>
      </c>
      <c r="O51" s="308">
        <f t="shared" ca="1" si="67"/>
        <v>0</v>
      </c>
      <c r="P51" s="309">
        <f t="shared" ca="1" si="7"/>
        <v>4993063</v>
      </c>
      <c r="Q51" s="308">
        <f t="shared" ca="1" si="68"/>
        <v>0</v>
      </c>
      <c r="R51" s="309">
        <f t="shared" ca="1" si="8"/>
        <v>7040000</v>
      </c>
      <c r="S51" s="308">
        <f t="shared" ca="1" si="69"/>
        <v>0</v>
      </c>
      <c r="T51" s="309" t="str">
        <f t="shared" ca="1" si="9"/>
        <v/>
      </c>
      <c r="U51" s="308" t="str">
        <f t="shared" ca="1" si="70"/>
        <v/>
      </c>
      <c r="V51" s="309" t="str">
        <f t="shared" ca="1" si="10"/>
        <v/>
      </c>
      <c r="W51" s="308" t="str">
        <f t="shared" ca="1" si="71"/>
        <v/>
      </c>
      <c r="X51" s="309">
        <f t="shared" ca="1" si="11"/>
        <v>4123000</v>
      </c>
      <c r="Y51" s="308">
        <f t="shared" ca="1" si="72"/>
        <v>1.3186813186813187</v>
      </c>
      <c r="Z51" s="309" t="str">
        <f t="shared" ca="1" si="12"/>
        <v/>
      </c>
      <c r="AA51" s="308" t="str">
        <f t="shared" ca="1" si="73"/>
        <v/>
      </c>
      <c r="AB51" s="309">
        <f t="shared" ca="1" si="13"/>
        <v>2883462</v>
      </c>
      <c r="AC51" s="308">
        <f t="shared" ca="1" si="74"/>
        <v>1.3186813186813187</v>
      </c>
      <c r="AD51" s="309">
        <f t="shared" ca="1" si="14"/>
        <v>4527950</v>
      </c>
      <c r="AE51" s="308">
        <f t="shared" ca="1" si="75"/>
        <v>0</v>
      </c>
      <c r="AF51" s="309">
        <f t="shared" ca="1" si="15"/>
        <v>3389000</v>
      </c>
      <c r="AG51" s="308">
        <f t="shared" ca="1" si="76"/>
        <v>1.3186813186813187</v>
      </c>
      <c r="AH51" s="309">
        <f t="shared" ca="1" si="16"/>
        <v>6740000</v>
      </c>
      <c r="AI51" s="308">
        <f t="shared" ca="1" si="77"/>
        <v>0</v>
      </c>
      <c r="AJ51" s="309">
        <f t="shared" ca="1" si="17"/>
        <v>2303910.1</v>
      </c>
      <c r="AK51" s="308">
        <f t="shared" ca="1" si="78"/>
        <v>0</v>
      </c>
      <c r="AL51" s="309">
        <f t="shared" ca="1" si="18"/>
        <v>1716000</v>
      </c>
      <c r="AM51" s="308">
        <f t="shared" ca="1" si="79"/>
        <v>0</v>
      </c>
      <c r="AN51" s="309" t="str">
        <f t="shared" ca="1" si="19"/>
        <v/>
      </c>
      <c r="AO51" s="308" t="str">
        <f t="shared" ca="1" si="80"/>
        <v/>
      </c>
      <c r="AP51" s="309">
        <f t="shared" ca="1" si="20"/>
        <v>624000</v>
      </c>
      <c r="AQ51" s="308">
        <f t="shared" ca="1" si="81"/>
        <v>0</v>
      </c>
      <c r="AR51" s="309" t="str">
        <f t="shared" ca="1" si="21"/>
        <v/>
      </c>
      <c r="AS51" s="308" t="str">
        <f t="shared" ca="1" si="82"/>
        <v/>
      </c>
      <c r="AT51" s="309" t="str">
        <f t="shared" ca="1" si="22"/>
        <v/>
      </c>
      <c r="AU51" s="308" t="str">
        <f t="shared" ca="1" si="83"/>
        <v/>
      </c>
      <c r="AV51" s="309" t="str">
        <f t="shared" ca="1" si="23"/>
        <v/>
      </c>
      <c r="AW51" s="308" t="str">
        <f t="shared" ca="1" si="84"/>
        <v/>
      </c>
      <c r="AX51" s="309" t="str">
        <f t="shared" ca="1" si="24"/>
        <v/>
      </c>
      <c r="AY51" s="308" t="str">
        <f t="shared" ca="1" si="85"/>
        <v/>
      </c>
      <c r="AZ51" s="309" t="str">
        <f t="shared" ca="1" si="87"/>
        <v/>
      </c>
      <c r="BA51" s="308"/>
      <c r="BB51" s="309">
        <f t="shared" ca="1" si="88"/>
        <v>4100000</v>
      </c>
      <c r="BC51" s="308">
        <f t="shared" ca="1" si="56"/>
        <v>1.3186813186813187</v>
      </c>
      <c r="BD51" s="309" t="str">
        <f t="shared" ca="1" si="89"/>
        <v/>
      </c>
      <c r="BE51" s="308" t="str">
        <f t="shared" ca="1" si="57"/>
        <v/>
      </c>
      <c r="BF51" s="309"/>
      <c r="BG51" s="308"/>
      <c r="BH51" s="309"/>
      <c r="BI51" s="308"/>
      <c r="BJ51" s="309"/>
      <c r="BK51" s="308"/>
    </row>
    <row r="52" spans="1:63" s="71" customFormat="1" ht="21" customHeight="1">
      <c r="A52" s="245">
        <f t="shared" si="86"/>
        <v>39</v>
      </c>
      <c r="B52" s="311" t="s">
        <v>877</v>
      </c>
      <c r="C52" s="501">
        <f t="shared" ca="1" si="30"/>
        <v>1529269.62</v>
      </c>
      <c r="D52" s="503">
        <f t="shared" ca="1" si="0"/>
        <v>1938840</v>
      </c>
      <c r="E52" s="308">
        <f t="shared" ca="1" si="62"/>
        <v>1.3186813186813187</v>
      </c>
      <c r="F52" s="309">
        <f t="shared" ca="1" si="2"/>
        <v>1850000</v>
      </c>
      <c r="G52" s="308">
        <f t="shared" ca="1" si="63"/>
        <v>1.3186813186813187</v>
      </c>
      <c r="H52" s="309">
        <f t="shared" ca="1" si="3"/>
        <v>2016000</v>
      </c>
      <c r="I52" s="308">
        <f t="shared" ca="1" si="64"/>
        <v>1.3186813186813187</v>
      </c>
      <c r="J52" s="309">
        <f t="shared" ca="1" si="4"/>
        <v>6834502</v>
      </c>
      <c r="K52" s="308">
        <f t="shared" ca="1" si="65"/>
        <v>0</v>
      </c>
      <c r="L52" s="309">
        <f t="shared" ca="1" si="5"/>
        <v>1888430</v>
      </c>
      <c r="M52" s="308">
        <f t="shared" ca="1" si="66"/>
        <v>1.3186813186813187</v>
      </c>
      <c r="N52" s="309">
        <f t="shared" ca="1" si="6"/>
        <v>321000</v>
      </c>
      <c r="O52" s="308">
        <f t="shared" ca="1" si="67"/>
        <v>0</v>
      </c>
      <c r="P52" s="309">
        <f t="shared" ca="1" si="7"/>
        <v>2318208</v>
      </c>
      <c r="Q52" s="308">
        <f t="shared" ca="1" si="68"/>
        <v>1.3186813186813187</v>
      </c>
      <c r="R52" s="309">
        <f t="shared" ca="1" si="8"/>
        <v>2400000</v>
      </c>
      <c r="S52" s="308">
        <f t="shared" ca="1" si="69"/>
        <v>1.3186813186813187</v>
      </c>
      <c r="T52" s="309" t="str">
        <f t="shared" ca="1" si="9"/>
        <v/>
      </c>
      <c r="U52" s="308" t="str">
        <f t="shared" ca="1" si="70"/>
        <v/>
      </c>
      <c r="V52" s="309" t="str">
        <f t="shared" ca="1" si="10"/>
        <v/>
      </c>
      <c r="W52" s="308" t="str">
        <f t="shared" ca="1" si="71"/>
        <v/>
      </c>
      <c r="X52" s="309">
        <f t="shared" ca="1" si="11"/>
        <v>1938840</v>
      </c>
      <c r="Y52" s="308">
        <f t="shared" ca="1" si="72"/>
        <v>1.3186813186813187</v>
      </c>
      <c r="Z52" s="309" t="str">
        <f t="shared" ca="1" si="12"/>
        <v/>
      </c>
      <c r="AA52" s="308" t="str">
        <f t="shared" ca="1" si="73"/>
        <v/>
      </c>
      <c r="AB52" s="309">
        <f t="shared" ca="1" si="13"/>
        <v>1367335</v>
      </c>
      <c r="AC52" s="308">
        <f t="shared" ca="1" si="74"/>
        <v>0</v>
      </c>
      <c r="AD52" s="309">
        <f t="shared" ca="1" si="14"/>
        <v>5050432</v>
      </c>
      <c r="AE52" s="308">
        <f t="shared" ca="1" si="75"/>
        <v>0</v>
      </c>
      <c r="AF52" s="309">
        <f t="shared" ca="1" si="15"/>
        <v>1644000</v>
      </c>
      <c r="AG52" s="308">
        <f t="shared" ca="1" si="76"/>
        <v>1.3186813186813187</v>
      </c>
      <c r="AH52" s="309">
        <f t="shared" ca="1" si="16"/>
        <v>3020000</v>
      </c>
      <c r="AI52" s="308">
        <f t="shared" ca="1" si="77"/>
        <v>0</v>
      </c>
      <c r="AJ52" s="309">
        <f t="shared" ca="1" si="17"/>
        <v>1608389.98</v>
      </c>
      <c r="AK52" s="308">
        <f t="shared" ca="1" si="78"/>
        <v>1.3186813186813187</v>
      </c>
      <c r="AL52" s="309">
        <f t="shared" ca="1" si="18"/>
        <v>1484800</v>
      </c>
      <c r="AM52" s="308">
        <f t="shared" ca="1" si="79"/>
        <v>1.3186813186813187</v>
      </c>
      <c r="AN52" s="309" t="str">
        <f t="shared" ca="1" si="19"/>
        <v/>
      </c>
      <c r="AO52" s="308" t="str">
        <f t="shared" ca="1" si="80"/>
        <v/>
      </c>
      <c r="AP52" s="309">
        <f t="shared" ca="1" si="20"/>
        <v>312000</v>
      </c>
      <c r="AQ52" s="308">
        <f t="shared" ca="1" si="81"/>
        <v>0</v>
      </c>
      <c r="AR52" s="309" t="str">
        <f t="shared" ca="1" si="21"/>
        <v/>
      </c>
      <c r="AS52" s="308" t="str">
        <f t="shared" ca="1" si="82"/>
        <v/>
      </c>
      <c r="AT52" s="309" t="str">
        <f t="shared" ca="1" si="22"/>
        <v/>
      </c>
      <c r="AU52" s="308" t="str">
        <f t="shared" ca="1" si="83"/>
        <v/>
      </c>
      <c r="AV52" s="309" t="str">
        <f t="shared" ca="1" si="23"/>
        <v/>
      </c>
      <c r="AW52" s="308" t="str">
        <f t="shared" ca="1" si="84"/>
        <v/>
      </c>
      <c r="AX52" s="309" t="str">
        <f t="shared" ca="1" si="24"/>
        <v/>
      </c>
      <c r="AY52" s="308" t="str">
        <f t="shared" ca="1" si="85"/>
        <v/>
      </c>
      <c r="AZ52" s="309" t="str">
        <f t="shared" ca="1" si="87"/>
        <v/>
      </c>
      <c r="BA52" s="308"/>
      <c r="BB52" s="309">
        <f t="shared" ca="1" si="88"/>
        <v>1895999</v>
      </c>
      <c r="BC52" s="308">
        <f t="shared" ca="1" si="56"/>
        <v>1.3186813186813187</v>
      </c>
      <c r="BD52" s="309" t="str">
        <f t="shared" ca="1" si="89"/>
        <v/>
      </c>
      <c r="BE52" s="308" t="str">
        <f t="shared" ca="1" si="57"/>
        <v/>
      </c>
      <c r="BF52" s="309"/>
      <c r="BG52" s="308"/>
      <c r="BH52" s="309"/>
      <c r="BI52" s="308"/>
      <c r="BJ52" s="309"/>
      <c r="BK52" s="308"/>
    </row>
    <row r="53" spans="1:63" s="71" customFormat="1" ht="21" customHeight="1">
      <c r="A53" s="245">
        <f t="shared" si="86"/>
        <v>40</v>
      </c>
      <c r="B53" s="311" t="s">
        <v>878</v>
      </c>
      <c r="C53" s="501">
        <f t="shared" ca="1" si="30"/>
        <v>1095015.5900000001</v>
      </c>
      <c r="D53" s="503">
        <f t="shared" ca="1" si="0"/>
        <v>2680511</v>
      </c>
      <c r="E53" s="308">
        <f t="shared" ca="1" si="62"/>
        <v>1.3186813186813187</v>
      </c>
      <c r="F53" s="309">
        <f t="shared" ca="1" si="2"/>
        <v>2550000</v>
      </c>
      <c r="G53" s="308">
        <f t="shared" ca="1" si="63"/>
        <v>1.3186813186813187</v>
      </c>
      <c r="H53" s="309">
        <f t="shared" ca="1" si="3"/>
        <v>2800000</v>
      </c>
      <c r="I53" s="308">
        <f t="shared" ca="1" si="64"/>
        <v>1.3186813186813187</v>
      </c>
      <c r="J53" s="309">
        <f t="shared" ca="1" si="4"/>
        <v>4685704</v>
      </c>
      <c r="K53" s="308">
        <f t="shared" ca="1" si="65"/>
        <v>0</v>
      </c>
      <c r="L53" s="309">
        <f t="shared" ca="1" si="5"/>
        <v>2610817</v>
      </c>
      <c r="M53" s="308">
        <f t="shared" ca="1" si="66"/>
        <v>1.3186813186813187</v>
      </c>
      <c r="N53" s="309">
        <f t="shared" ca="1" si="6"/>
        <v>350600</v>
      </c>
      <c r="O53" s="308">
        <f t="shared" ca="1" si="67"/>
        <v>0</v>
      </c>
      <c r="P53" s="309">
        <f t="shared" ca="1" si="7"/>
        <v>3165245</v>
      </c>
      <c r="Q53" s="308">
        <f t="shared" ca="1" si="68"/>
        <v>0</v>
      </c>
      <c r="R53" s="309">
        <f t="shared" ca="1" si="8"/>
        <v>2897000</v>
      </c>
      <c r="S53" s="308">
        <f t="shared" ca="1" si="69"/>
        <v>1.3186813186813187</v>
      </c>
      <c r="T53" s="309" t="str">
        <f t="shared" ca="1" si="9"/>
        <v/>
      </c>
      <c r="U53" s="308" t="str">
        <f t="shared" ca="1" si="70"/>
        <v/>
      </c>
      <c r="V53" s="309" t="str">
        <f t="shared" ca="1" si="10"/>
        <v/>
      </c>
      <c r="W53" s="308" t="str">
        <f t="shared" ca="1" si="71"/>
        <v/>
      </c>
      <c r="X53" s="309">
        <f t="shared" ca="1" si="11"/>
        <v>2670511</v>
      </c>
      <c r="Y53" s="308">
        <f t="shared" ca="1" si="72"/>
        <v>1.3186813186813187</v>
      </c>
      <c r="Z53" s="309" t="str">
        <f t="shared" ca="1" si="12"/>
        <v/>
      </c>
      <c r="AA53" s="308" t="str">
        <f t="shared" ca="1" si="73"/>
        <v/>
      </c>
      <c r="AB53" s="309">
        <f t="shared" ca="1" si="13"/>
        <v>1153141</v>
      </c>
      <c r="AC53" s="308">
        <f t="shared" ca="1" si="74"/>
        <v>0</v>
      </c>
      <c r="AD53" s="309">
        <f t="shared" ca="1" si="14"/>
        <v>1896860</v>
      </c>
      <c r="AE53" s="308">
        <f t="shared" ca="1" si="75"/>
        <v>1.3186813186813187</v>
      </c>
      <c r="AF53" s="309">
        <f t="shared" ca="1" si="15"/>
        <v>2150000</v>
      </c>
      <c r="AG53" s="308">
        <f t="shared" ca="1" si="76"/>
        <v>1.3186813186813187</v>
      </c>
      <c r="AH53" s="309">
        <f t="shared" ca="1" si="16"/>
        <v>4100000</v>
      </c>
      <c r="AI53" s="308">
        <f t="shared" ca="1" si="77"/>
        <v>0</v>
      </c>
      <c r="AJ53" s="309">
        <f t="shared" ca="1" si="17"/>
        <v>1869210.08</v>
      </c>
      <c r="AK53" s="308">
        <f t="shared" ca="1" si="78"/>
        <v>1.3186813186813187</v>
      </c>
      <c r="AL53" s="309">
        <f t="shared" ca="1" si="18"/>
        <v>1600000</v>
      </c>
      <c r="AM53" s="308">
        <f t="shared" ca="1" si="79"/>
        <v>0</v>
      </c>
      <c r="AN53" s="309" t="str">
        <f t="shared" ca="1" si="19"/>
        <v/>
      </c>
      <c r="AO53" s="308" t="str">
        <f t="shared" ca="1" si="80"/>
        <v/>
      </c>
      <c r="AP53" s="309">
        <f t="shared" ca="1" si="20"/>
        <v>390000</v>
      </c>
      <c r="AQ53" s="308">
        <f t="shared" ca="1" si="81"/>
        <v>0</v>
      </c>
      <c r="AR53" s="309" t="str">
        <f t="shared" ca="1" si="21"/>
        <v/>
      </c>
      <c r="AS53" s="308" t="str">
        <f t="shared" ca="1" si="82"/>
        <v/>
      </c>
      <c r="AT53" s="309" t="str">
        <f t="shared" ca="1" si="22"/>
        <v/>
      </c>
      <c r="AU53" s="308" t="str">
        <f t="shared" ca="1" si="83"/>
        <v/>
      </c>
      <c r="AV53" s="309" t="str">
        <f t="shared" ca="1" si="23"/>
        <v/>
      </c>
      <c r="AW53" s="308" t="str">
        <f t="shared" ca="1" si="84"/>
        <v/>
      </c>
      <c r="AX53" s="309" t="str">
        <f t="shared" ca="1" si="24"/>
        <v/>
      </c>
      <c r="AY53" s="308" t="str">
        <f t="shared" ca="1" si="85"/>
        <v/>
      </c>
      <c r="AZ53" s="309" t="str">
        <f t="shared" ca="1" si="87"/>
        <v/>
      </c>
      <c r="BA53" s="308"/>
      <c r="BB53" s="309">
        <f t="shared" ca="1" si="88"/>
        <v>2618980</v>
      </c>
      <c r="BC53" s="308">
        <f t="shared" ca="1" si="56"/>
        <v>1.3186813186813187</v>
      </c>
      <c r="BD53" s="309" t="str">
        <f t="shared" ca="1" si="89"/>
        <v/>
      </c>
      <c r="BE53" s="308" t="str">
        <f t="shared" ca="1" si="57"/>
        <v/>
      </c>
      <c r="BF53" s="309"/>
      <c r="BG53" s="308"/>
      <c r="BH53" s="309"/>
      <c r="BI53" s="308"/>
      <c r="BJ53" s="309"/>
      <c r="BK53" s="308"/>
    </row>
    <row r="54" spans="1:63" s="71" customFormat="1" ht="21" customHeight="1">
      <c r="A54" s="245">
        <f t="shared" si="86"/>
        <v>41</v>
      </c>
      <c r="B54" s="311" t="s">
        <v>879</v>
      </c>
      <c r="C54" s="501">
        <f t="shared" ca="1" si="30"/>
        <v>1040939.49</v>
      </c>
      <c r="D54" s="503">
        <f t="shared" ca="1" si="0"/>
        <v>1617905</v>
      </c>
      <c r="E54" s="308">
        <f t="shared" ca="1" si="62"/>
        <v>1.3186813186813187</v>
      </c>
      <c r="F54" s="309">
        <f t="shared" ca="1" si="2"/>
        <v>2550000</v>
      </c>
      <c r="G54" s="308">
        <f t="shared" ca="1" si="63"/>
        <v>0</v>
      </c>
      <c r="H54" s="309">
        <f t="shared" ca="1" si="3"/>
        <v>3700000</v>
      </c>
      <c r="I54" s="308">
        <f t="shared" ca="1" si="64"/>
        <v>0</v>
      </c>
      <c r="J54" s="309">
        <f t="shared" ca="1" si="4"/>
        <v>2497977</v>
      </c>
      <c r="K54" s="308">
        <f t="shared" ca="1" si="65"/>
        <v>0</v>
      </c>
      <c r="L54" s="309">
        <f t="shared" ca="1" si="5"/>
        <v>1575839</v>
      </c>
      <c r="M54" s="308">
        <f t="shared" ca="1" si="66"/>
        <v>1.3186813186813187</v>
      </c>
      <c r="N54" s="309">
        <f t="shared" ca="1" si="6"/>
        <v>421000</v>
      </c>
      <c r="O54" s="308">
        <f t="shared" ca="1" si="67"/>
        <v>0</v>
      </c>
      <c r="P54" s="309">
        <f t="shared" ca="1" si="7"/>
        <v>1738656</v>
      </c>
      <c r="Q54" s="308">
        <f t="shared" ca="1" si="68"/>
        <v>1.3186813186813187</v>
      </c>
      <c r="R54" s="309">
        <f t="shared" ca="1" si="8"/>
        <v>4539999</v>
      </c>
      <c r="S54" s="308">
        <f t="shared" ca="1" si="69"/>
        <v>0</v>
      </c>
      <c r="T54" s="309" t="str">
        <f t="shared" ca="1" si="9"/>
        <v/>
      </c>
      <c r="U54" s="308" t="str">
        <f t="shared" ca="1" si="70"/>
        <v/>
      </c>
      <c r="V54" s="309" t="str">
        <f t="shared" ca="1" si="10"/>
        <v/>
      </c>
      <c r="W54" s="308" t="str">
        <f t="shared" ca="1" si="71"/>
        <v/>
      </c>
      <c r="X54" s="309">
        <f t="shared" ca="1" si="11"/>
        <v>1617905</v>
      </c>
      <c r="Y54" s="308">
        <f t="shared" ca="1" si="72"/>
        <v>1.3186813186813187</v>
      </c>
      <c r="Z54" s="309" t="str">
        <f t="shared" ca="1" si="12"/>
        <v/>
      </c>
      <c r="AA54" s="308" t="str">
        <f t="shared" ca="1" si="73"/>
        <v/>
      </c>
      <c r="AB54" s="309">
        <f t="shared" ca="1" si="13"/>
        <v>1816338</v>
      </c>
      <c r="AC54" s="308">
        <f t="shared" ca="1" si="74"/>
        <v>1.3186813186813187</v>
      </c>
      <c r="AD54" s="309">
        <f t="shared" ca="1" si="14"/>
        <v>904400</v>
      </c>
      <c r="AE54" s="308">
        <f t="shared" ca="1" si="75"/>
        <v>0</v>
      </c>
      <c r="AF54" s="309">
        <f t="shared" ca="1" si="15"/>
        <v>1431000</v>
      </c>
      <c r="AG54" s="308">
        <f t="shared" ca="1" si="76"/>
        <v>1.3186813186813187</v>
      </c>
      <c r="AH54" s="309">
        <f t="shared" ca="1" si="16"/>
        <v>2940000</v>
      </c>
      <c r="AI54" s="308">
        <f t="shared" ca="1" si="77"/>
        <v>0</v>
      </c>
      <c r="AJ54" s="309">
        <f t="shared" ca="1" si="17"/>
        <v>1564919.88</v>
      </c>
      <c r="AK54" s="308">
        <f t="shared" ca="1" si="78"/>
        <v>1.3186813186813187</v>
      </c>
      <c r="AL54" s="309">
        <f t="shared" ca="1" si="18"/>
        <v>812000</v>
      </c>
      <c r="AM54" s="308">
        <f t="shared" ca="1" si="79"/>
        <v>0</v>
      </c>
      <c r="AN54" s="309" t="str">
        <f t="shared" ca="1" si="19"/>
        <v/>
      </c>
      <c r="AO54" s="308" t="str">
        <f t="shared" ca="1" si="80"/>
        <v/>
      </c>
      <c r="AP54" s="309">
        <f t="shared" ca="1" si="20"/>
        <v>780000</v>
      </c>
      <c r="AQ54" s="308">
        <f t="shared" ca="1" si="81"/>
        <v>0</v>
      </c>
      <c r="AR54" s="309" t="str">
        <f t="shared" ca="1" si="21"/>
        <v/>
      </c>
      <c r="AS54" s="308" t="str">
        <f t="shared" ca="1" si="82"/>
        <v/>
      </c>
      <c r="AT54" s="309" t="str">
        <f t="shared" ca="1" si="22"/>
        <v/>
      </c>
      <c r="AU54" s="308" t="str">
        <f t="shared" ca="1" si="83"/>
        <v/>
      </c>
      <c r="AV54" s="309" t="str">
        <f t="shared" ca="1" si="23"/>
        <v/>
      </c>
      <c r="AW54" s="308" t="str">
        <f t="shared" ca="1" si="84"/>
        <v/>
      </c>
      <c r="AX54" s="309" t="str">
        <f t="shared" ca="1" si="24"/>
        <v/>
      </c>
      <c r="AY54" s="308" t="str">
        <f t="shared" ca="1" si="85"/>
        <v/>
      </c>
      <c r="AZ54" s="309" t="str">
        <f t="shared" ca="1" si="87"/>
        <v/>
      </c>
      <c r="BA54" s="308"/>
      <c r="BB54" s="309">
        <f t="shared" ca="1" si="88"/>
        <v>1575000</v>
      </c>
      <c r="BC54" s="308">
        <f t="shared" ca="1" si="56"/>
        <v>1.3186813186813187</v>
      </c>
      <c r="BD54" s="309" t="str">
        <f t="shared" ca="1" si="89"/>
        <v/>
      </c>
      <c r="BE54" s="308" t="str">
        <f t="shared" ca="1" si="57"/>
        <v/>
      </c>
      <c r="BF54" s="309"/>
      <c r="BG54" s="308"/>
      <c r="BH54" s="309"/>
      <c r="BI54" s="308"/>
      <c r="BJ54" s="309"/>
      <c r="BK54" s="308"/>
    </row>
    <row r="55" spans="1:63" s="71" customFormat="1" ht="21" customHeight="1">
      <c r="A55" s="245">
        <f t="shared" si="86"/>
        <v>42</v>
      </c>
      <c r="B55" s="311" t="s">
        <v>301</v>
      </c>
      <c r="C55" s="501">
        <f t="shared" ca="1" si="30"/>
        <v>525614.43000000005</v>
      </c>
      <c r="D55" s="503">
        <f t="shared" ca="1" si="0"/>
        <v>403539</v>
      </c>
      <c r="E55" s="308">
        <f t="shared" ca="1" si="62"/>
        <v>0</v>
      </c>
      <c r="F55" s="309">
        <f t="shared" ca="1" si="2"/>
        <v>780000</v>
      </c>
      <c r="G55" s="308">
        <f t="shared" ca="1" si="63"/>
        <v>1.3186813186813187</v>
      </c>
      <c r="H55" s="309">
        <f t="shared" ca="1" si="3"/>
        <v>650000</v>
      </c>
      <c r="I55" s="308">
        <f t="shared" ca="1" si="64"/>
        <v>1.3186813186813187</v>
      </c>
      <c r="J55" s="309">
        <f t="shared" ca="1" si="4"/>
        <v>2519192</v>
      </c>
      <c r="K55" s="308">
        <f t="shared" ca="1" si="65"/>
        <v>0</v>
      </c>
      <c r="L55" s="309">
        <f t="shared" ca="1" si="5"/>
        <v>393046</v>
      </c>
      <c r="M55" s="308">
        <f t="shared" ca="1" si="66"/>
        <v>0</v>
      </c>
      <c r="N55" s="309">
        <f t="shared" ca="1" si="6"/>
        <v>348000</v>
      </c>
      <c r="O55" s="308">
        <f t="shared" ca="1" si="67"/>
        <v>0</v>
      </c>
      <c r="P55" s="309">
        <f t="shared" ca="1" si="7"/>
        <v>1292847</v>
      </c>
      <c r="Q55" s="308">
        <f t="shared" ca="1" si="68"/>
        <v>0</v>
      </c>
      <c r="R55" s="309">
        <f t="shared" ca="1" si="8"/>
        <v>768799</v>
      </c>
      <c r="S55" s="308">
        <f t="shared" ca="1" si="69"/>
        <v>1.3186813186813187</v>
      </c>
      <c r="T55" s="309" t="str">
        <f t="shared" ca="1" si="9"/>
        <v/>
      </c>
      <c r="U55" s="308" t="str">
        <f t="shared" ca="1" si="70"/>
        <v/>
      </c>
      <c r="V55" s="309" t="str">
        <f t="shared" ca="1" si="10"/>
        <v/>
      </c>
      <c r="W55" s="308" t="str">
        <f t="shared" ca="1" si="71"/>
        <v/>
      </c>
      <c r="X55" s="309">
        <f t="shared" ca="1" si="11"/>
        <v>403539</v>
      </c>
      <c r="Y55" s="308">
        <f t="shared" ca="1" si="72"/>
        <v>0</v>
      </c>
      <c r="Z55" s="309" t="str">
        <f t="shared" ca="1" si="12"/>
        <v/>
      </c>
      <c r="AA55" s="308" t="str">
        <f t="shared" ca="1" si="73"/>
        <v/>
      </c>
      <c r="AB55" s="309">
        <f t="shared" ca="1" si="13"/>
        <v>740000</v>
      </c>
      <c r="AC55" s="308">
        <f t="shared" ca="1" si="74"/>
        <v>1.3186813186813187</v>
      </c>
      <c r="AD55" s="309">
        <f t="shared" ca="1" si="14"/>
        <v>780000</v>
      </c>
      <c r="AE55" s="308">
        <f t="shared" ca="1" si="75"/>
        <v>1.3186813186813187</v>
      </c>
      <c r="AF55" s="309">
        <f t="shared" ca="1" si="15"/>
        <v>518000</v>
      </c>
      <c r="AG55" s="308">
        <f t="shared" ca="1" si="76"/>
        <v>1.3186813186813187</v>
      </c>
      <c r="AH55" s="309">
        <f t="shared" ca="1" si="16"/>
        <v>980000</v>
      </c>
      <c r="AI55" s="308">
        <f t="shared" ca="1" si="77"/>
        <v>1.3186813186813187</v>
      </c>
      <c r="AJ55" s="309">
        <f t="shared" ca="1" si="17"/>
        <v>738989.96</v>
      </c>
      <c r="AK55" s="308">
        <f t="shared" ca="1" si="78"/>
        <v>1.3186813186813187</v>
      </c>
      <c r="AL55" s="309">
        <f t="shared" ca="1" si="18"/>
        <v>308000</v>
      </c>
      <c r="AM55" s="308">
        <f t="shared" ca="1" si="79"/>
        <v>0</v>
      </c>
      <c r="AN55" s="309" t="str">
        <f t="shared" ca="1" si="19"/>
        <v/>
      </c>
      <c r="AO55" s="308" t="str">
        <f t="shared" ca="1" si="80"/>
        <v/>
      </c>
      <c r="AP55" s="309">
        <f t="shared" ca="1" si="20"/>
        <v>184275</v>
      </c>
      <c r="AQ55" s="308">
        <f t="shared" ca="1" si="81"/>
        <v>0</v>
      </c>
      <c r="AR55" s="309" t="str">
        <f t="shared" ca="1" si="21"/>
        <v/>
      </c>
      <c r="AS55" s="308" t="str">
        <f t="shared" ca="1" si="82"/>
        <v/>
      </c>
      <c r="AT55" s="309" t="str">
        <f t="shared" ca="1" si="22"/>
        <v/>
      </c>
      <c r="AU55" s="308" t="str">
        <f t="shared" ca="1" si="83"/>
        <v/>
      </c>
      <c r="AV55" s="309" t="str">
        <f t="shared" ca="1" si="23"/>
        <v/>
      </c>
      <c r="AW55" s="308" t="str">
        <f t="shared" ca="1" si="84"/>
        <v/>
      </c>
      <c r="AX55" s="309" t="str">
        <f t="shared" ca="1" si="24"/>
        <v/>
      </c>
      <c r="AY55" s="308" t="str">
        <f t="shared" ca="1" si="85"/>
        <v/>
      </c>
      <c r="AZ55" s="309" t="str">
        <f t="shared" ca="1" si="87"/>
        <v/>
      </c>
      <c r="BA55" s="308"/>
      <c r="BB55" s="309">
        <f t="shared" ca="1" si="88"/>
        <v>395250</v>
      </c>
      <c r="BC55" s="308">
        <f t="shared" ca="1" si="56"/>
        <v>0</v>
      </c>
      <c r="BD55" s="309" t="str">
        <f t="shared" ca="1" si="89"/>
        <v/>
      </c>
      <c r="BE55" s="308" t="str">
        <f t="shared" ca="1" si="57"/>
        <v/>
      </c>
      <c r="BF55" s="309"/>
      <c r="BG55" s="308"/>
      <c r="BH55" s="309"/>
      <c r="BI55" s="308"/>
      <c r="BJ55" s="309"/>
      <c r="BK55" s="308"/>
    </row>
    <row r="56" spans="1:63" s="71" customFormat="1" ht="21" customHeight="1">
      <c r="A56" s="245">
        <f t="shared" si="86"/>
        <v>43</v>
      </c>
      <c r="B56" s="311" t="s">
        <v>302</v>
      </c>
      <c r="C56" s="501">
        <f t="shared" ca="1" si="30"/>
        <v>311743.15999999997</v>
      </c>
      <c r="D56" s="503">
        <f t="shared" ca="1" si="0"/>
        <v>634908</v>
      </c>
      <c r="E56" s="308">
        <f t="shared" ca="1" si="62"/>
        <v>1.3186813186813187</v>
      </c>
      <c r="F56" s="309">
        <f t="shared" ca="1" si="2"/>
        <v>820000</v>
      </c>
      <c r="G56" s="308">
        <f t="shared" ca="1" si="63"/>
        <v>1.3186813186813187</v>
      </c>
      <c r="H56" s="309">
        <f t="shared" ca="1" si="3"/>
        <v>630000</v>
      </c>
      <c r="I56" s="308">
        <f t="shared" ca="1" si="64"/>
        <v>1.3186813186813187</v>
      </c>
      <c r="J56" s="309">
        <f t="shared" ca="1" si="4"/>
        <v>1560000</v>
      </c>
      <c r="K56" s="308">
        <f t="shared" ca="1" si="65"/>
        <v>0</v>
      </c>
      <c r="L56" s="309">
        <f t="shared" ca="1" si="5"/>
        <v>618400</v>
      </c>
      <c r="M56" s="308">
        <f t="shared" ca="1" si="66"/>
        <v>1.3186813186813187</v>
      </c>
      <c r="N56" s="309">
        <f t="shared" ca="1" si="6"/>
        <v>267000</v>
      </c>
      <c r="O56" s="308">
        <f t="shared" ca="1" si="67"/>
        <v>0</v>
      </c>
      <c r="P56" s="309">
        <f t="shared" ca="1" si="7"/>
        <v>1069942</v>
      </c>
      <c r="Q56" s="308">
        <f t="shared" ca="1" si="68"/>
        <v>0</v>
      </c>
      <c r="R56" s="309">
        <f t="shared" ca="1" si="8"/>
        <v>675999</v>
      </c>
      <c r="S56" s="308">
        <f t="shared" ca="1" si="69"/>
        <v>1.3186813186813187</v>
      </c>
      <c r="T56" s="309" t="str">
        <f t="shared" ca="1" si="9"/>
        <v/>
      </c>
      <c r="U56" s="308" t="str">
        <f t="shared" ca="1" si="70"/>
        <v/>
      </c>
      <c r="V56" s="309" t="str">
        <f t="shared" ca="1" si="10"/>
        <v/>
      </c>
      <c r="W56" s="308" t="str">
        <f t="shared" ca="1" si="71"/>
        <v/>
      </c>
      <c r="X56" s="309">
        <f t="shared" ca="1" si="11"/>
        <v>634908</v>
      </c>
      <c r="Y56" s="308">
        <f t="shared" ca="1" si="72"/>
        <v>1.3186813186813187</v>
      </c>
      <c r="Z56" s="309" t="str">
        <f t="shared" ca="1" si="12"/>
        <v/>
      </c>
      <c r="AA56" s="308" t="str">
        <f t="shared" ca="1" si="73"/>
        <v/>
      </c>
      <c r="AB56" s="309">
        <f t="shared" ca="1" si="13"/>
        <v>856432</v>
      </c>
      <c r="AC56" s="308">
        <f t="shared" ca="1" si="74"/>
        <v>0</v>
      </c>
      <c r="AD56" s="309">
        <f t="shared" ca="1" si="14"/>
        <v>770000</v>
      </c>
      <c r="AE56" s="308">
        <f t="shared" ca="1" si="75"/>
        <v>1.3186813186813187</v>
      </c>
      <c r="AF56" s="309">
        <f t="shared" ca="1" si="15"/>
        <v>479000</v>
      </c>
      <c r="AG56" s="308">
        <f t="shared" ca="1" si="76"/>
        <v>0</v>
      </c>
      <c r="AH56" s="309">
        <f t="shared" ca="1" si="16"/>
        <v>885000</v>
      </c>
      <c r="AI56" s="308">
        <f t="shared" ca="1" si="77"/>
        <v>0</v>
      </c>
      <c r="AJ56" s="309">
        <f t="shared" ca="1" si="17"/>
        <v>695520.12</v>
      </c>
      <c r="AK56" s="308">
        <f t="shared" ca="1" si="78"/>
        <v>1.3186813186813187</v>
      </c>
      <c r="AL56" s="309">
        <f t="shared" ca="1" si="18"/>
        <v>328000</v>
      </c>
      <c r="AM56" s="308">
        <f t="shared" ca="1" si="79"/>
        <v>0</v>
      </c>
      <c r="AN56" s="309" t="str">
        <f t="shared" ca="1" si="19"/>
        <v/>
      </c>
      <c r="AO56" s="308" t="str">
        <f t="shared" ca="1" si="80"/>
        <v/>
      </c>
      <c r="AP56" s="309">
        <f t="shared" ca="1" si="20"/>
        <v>153562.5</v>
      </c>
      <c r="AQ56" s="308">
        <f t="shared" ca="1" si="81"/>
        <v>0</v>
      </c>
      <c r="AR56" s="309" t="str">
        <f t="shared" ca="1" si="21"/>
        <v/>
      </c>
      <c r="AS56" s="308" t="str">
        <f t="shared" ca="1" si="82"/>
        <v/>
      </c>
      <c r="AT56" s="309" t="str">
        <f t="shared" ca="1" si="22"/>
        <v/>
      </c>
      <c r="AU56" s="308" t="str">
        <f t="shared" ca="1" si="83"/>
        <v/>
      </c>
      <c r="AV56" s="309" t="str">
        <f t="shared" ca="1" si="23"/>
        <v/>
      </c>
      <c r="AW56" s="308" t="str">
        <f t="shared" ca="1" si="84"/>
        <v/>
      </c>
      <c r="AX56" s="309" t="str">
        <f t="shared" ca="1" si="24"/>
        <v/>
      </c>
      <c r="AY56" s="308" t="str">
        <f t="shared" ca="1" si="85"/>
        <v/>
      </c>
      <c r="AZ56" s="309" t="str">
        <f t="shared" ca="1" si="87"/>
        <v/>
      </c>
      <c r="BA56" s="308"/>
      <c r="BB56" s="309">
        <f t="shared" ca="1" si="88"/>
        <v>622090</v>
      </c>
      <c r="BC56" s="308">
        <f t="shared" ca="1" si="56"/>
        <v>1.3186813186813187</v>
      </c>
      <c r="BD56" s="309" t="str">
        <f t="shared" ca="1" si="89"/>
        <v/>
      </c>
      <c r="BE56" s="308" t="str">
        <f t="shared" ca="1" si="57"/>
        <v/>
      </c>
      <c r="BF56" s="309"/>
      <c r="BG56" s="308"/>
      <c r="BH56" s="309"/>
      <c r="BI56" s="308"/>
      <c r="BJ56" s="309"/>
      <c r="BK56" s="308"/>
    </row>
    <row r="57" spans="1:63" s="71" customFormat="1" ht="21" customHeight="1">
      <c r="A57" s="245">
        <f t="shared" si="86"/>
        <v>44</v>
      </c>
      <c r="B57" s="311" t="s">
        <v>881</v>
      </c>
      <c r="C57" s="501">
        <f t="shared" ca="1" si="30"/>
        <v>250565.05</v>
      </c>
      <c r="D57" s="503">
        <f t="shared" ca="1" si="0"/>
        <v>688600</v>
      </c>
      <c r="E57" s="308">
        <f t="shared" ca="1" si="62"/>
        <v>1.3186813186813187</v>
      </c>
      <c r="F57" s="309">
        <f t="shared" ca="1" si="2"/>
        <v>820000</v>
      </c>
      <c r="G57" s="308">
        <f t="shared" ca="1" si="63"/>
        <v>0</v>
      </c>
      <c r="H57" s="309">
        <f t="shared" ca="1" si="3"/>
        <v>650000</v>
      </c>
      <c r="I57" s="308">
        <f t="shared" ca="1" si="64"/>
        <v>1.3186813186813187</v>
      </c>
      <c r="J57" s="309">
        <f t="shared" ca="1" si="4"/>
        <v>509618</v>
      </c>
      <c r="K57" s="308">
        <f t="shared" ca="1" si="65"/>
        <v>0</v>
      </c>
      <c r="L57" s="309">
        <f t="shared" ca="1" si="5"/>
        <v>670696</v>
      </c>
      <c r="M57" s="308">
        <f t="shared" ca="1" si="66"/>
        <v>1.3186813186813187</v>
      </c>
      <c r="N57" s="309">
        <f t="shared" ca="1" si="6"/>
        <v>276000</v>
      </c>
      <c r="O57" s="308">
        <f t="shared" ca="1" si="67"/>
        <v>0</v>
      </c>
      <c r="P57" s="309">
        <f t="shared" ca="1" si="7"/>
        <v>1203685</v>
      </c>
      <c r="Q57" s="308">
        <f t="shared" ca="1" si="68"/>
        <v>0</v>
      </c>
      <c r="R57" s="309">
        <f t="shared" ca="1" si="8"/>
        <v>675999</v>
      </c>
      <c r="S57" s="308">
        <f t="shared" ca="1" si="69"/>
        <v>1.3186813186813187</v>
      </c>
      <c r="T57" s="309" t="str">
        <f t="shared" ca="1" si="9"/>
        <v/>
      </c>
      <c r="U57" s="308" t="str">
        <f t="shared" ca="1" si="70"/>
        <v/>
      </c>
      <c r="V57" s="309" t="str">
        <f t="shared" ca="1" si="10"/>
        <v/>
      </c>
      <c r="W57" s="308" t="str">
        <f t="shared" ca="1" si="71"/>
        <v/>
      </c>
      <c r="X57" s="309">
        <f t="shared" ca="1" si="11"/>
        <v>688600</v>
      </c>
      <c r="Y57" s="308">
        <f t="shared" ca="1" si="72"/>
        <v>1.3186813186813187</v>
      </c>
      <c r="Z57" s="309" t="str">
        <f t="shared" ca="1" si="12"/>
        <v/>
      </c>
      <c r="AA57" s="308" t="str">
        <f t="shared" ca="1" si="73"/>
        <v/>
      </c>
      <c r="AB57" s="309">
        <f t="shared" ca="1" si="13"/>
        <v>886920</v>
      </c>
      <c r="AC57" s="308">
        <f t="shared" ca="1" si="74"/>
        <v>0</v>
      </c>
      <c r="AD57" s="309">
        <f t="shared" ca="1" si="14"/>
        <v>930000</v>
      </c>
      <c r="AE57" s="308">
        <f t="shared" ca="1" si="75"/>
        <v>0</v>
      </c>
      <c r="AF57" s="309">
        <f t="shared" ca="1" si="15"/>
        <v>566000</v>
      </c>
      <c r="AG57" s="308">
        <f t="shared" ca="1" si="76"/>
        <v>1.3186813186813187</v>
      </c>
      <c r="AH57" s="309">
        <f t="shared" ca="1" si="16"/>
        <v>990000</v>
      </c>
      <c r="AI57" s="308">
        <f t="shared" ca="1" si="77"/>
        <v>0</v>
      </c>
      <c r="AJ57" s="309">
        <f t="shared" ca="1" si="17"/>
        <v>695520.12</v>
      </c>
      <c r="AK57" s="308">
        <f t="shared" ca="1" si="78"/>
        <v>1.3186813186813187</v>
      </c>
      <c r="AL57" s="309">
        <f t="shared" ca="1" si="18"/>
        <v>348160</v>
      </c>
      <c r="AM57" s="308">
        <f t="shared" ca="1" si="79"/>
        <v>0</v>
      </c>
      <c r="AN57" s="309" t="str">
        <f t="shared" ca="1" si="19"/>
        <v/>
      </c>
      <c r="AO57" s="308" t="str">
        <f t="shared" ca="1" si="80"/>
        <v/>
      </c>
      <c r="AP57" s="309">
        <f t="shared" ca="1" si="20"/>
        <v>174037.5</v>
      </c>
      <c r="AQ57" s="308">
        <f t="shared" ca="1" si="81"/>
        <v>0</v>
      </c>
      <c r="AR57" s="309" t="str">
        <f t="shared" ca="1" si="21"/>
        <v/>
      </c>
      <c r="AS57" s="308" t="str">
        <f t="shared" ca="1" si="82"/>
        <v/>
      </c>
      <c r="AT57" s="309" t="str">
        <f t="shared" ca="1" si="22"/>
        <v/>
      </c>
      <c r="AU57" s="308" t="str">
        <f t="shared" ca="1" si="83"/>
        <v/>
      </c>
      <c r="AV57" s="309" t="str">
        <f t="shared" ca="1" si="23"/>
        <v/>
      </c>
      <c r="AW57" s="308" t="str">
        <f t="shared" ca="1" si="84"/>
        <v/>
      </c>
      <c r="AX57" s="309" t="str">
        <f t="shared" ca="1" si="24"/>
        <v/>
      </c>
      <c r="AY57" s="308" t="str">
        <f t="shared" ca="1" si="85"/>
        <v/>
      </c>
      <c r="AZ57" s="309" t="str">
        <f t="shared" ca="1" si="87"/>
        <v/>
      </c>
      <c r="BA57" s="308"/>
      <c r="BB57" s="309">
        <f t="shared" ca="1" si="88"/>
        <v>674715</v>
      </c>
      <c r="BC57" s="308">
        <f t="shared" ca="1" si="56"/>
        <v>1.3186813186813187</v>
      </c>
      <c r="BD57" s="309" t="str">
        <f t="shared" ca="1" si="89"/>
        <v/>
      </c>
      <c r="BE57" s="308" t="str">
        <f t="shared" ca="1" si="57"/>
        <v/>
      </c>
      <c r="BF57" s="309"/>
      <c r="BG57" s="308"/>
      <c r="BH57" s="309"/>
      <c r="BI57" s="308"/>
      <c r="BJ57" s="309"/>
      <c r="BK57" s="308"/>
    </row>
    <row r="58" spans="1:63" s="71" customFormat="1" ht="21" customHeight="1">
      <c r="A58" s="245">
        <f t="shared" si="86"/>
        <v>45</v>
      </c>
      <c r="B58" s="311" t="s">
        <v>882</v>
      </c>
      <c r="C58" s="501">
        <f t="shared" ca="1" si="30"/>
        <v>465692.67</v>
      </c>
      <c r="D58" s="503">
        <f t="shared" ca="1" si="0"/>
        <v>416821</v>
      </c>
      <c r="E58" s="308">
        <f t="shared" ca="1" si="62"/>
        <v>0</v>
      </c>
      <c r="F58" s="309">
        <f t="shared" ca="1" si="2"/>
        <v>900000</v>
      </c>
      <c r="G58" s="308">
        <f t="shared" ca="1" si="63"/>
        <v>1.3186813186813187</v>
      </c>
      <c r="H58" s="309">
        <f t="shared" ca="1" si="3"/>
        <v>670000</v>
      </c>
      <c r="I58" s="308">
        <f t="shared" ca="1" si="64"/>
        <v>1.3186813186813187</v>
      </c>
      <c r="J58" s="309">
        <f t="shared" ca="1" si="4"/>
        <v>699775</v>
      </c>
      <c r="K58" s="308">
        <f t="shared" ca="1" si="65"/>
        <v>1.3186813186813187</v>
      </c>
      <c r="L58" s="309">
        <f t="shared" ca="1" si="5"/>
        <v>405983</v>
      </c>
      <c r="M58" s="308">
        <f t="shared" ca="1" si="66"/>
        <v>0</v>
      </c>
      <c r="N58" s="309">
        <f t="shared" ca="1" si="6"/>
        <v>284000</v>
      </c>
      <c r="O58" s="308">
        <f t="shared" ca="1" si="67"/>
        <v>0</v>
      </c>
      <c r="P58" s="309">
        <f t="shared" ca="1" si="7"/>
        <v>1604913</v>
      </c>
      <c r="Q58" s="308">
        <f t="shared" ca="1" si="68"/>
        <v>0</v>
      </c>
      <c r="R58" s="309">
        <f t="shared" ca="1" si="8"/>
        <v>738799</v>
      </c>
      <c r="S58" s="308">
        <f t="shared" ca="1" si="69"/>
        <v>1.3186813186813187</v>
      </c>
      <c r="T58" s="309" t="str">
        <f t="shared" ca="1" si="9"/>
        <v/>
      </c>
      <c r="U58" s="308" t="str">
        <f t="shared" ca="1" si="70"/>
        <v/>
      </c>
      <c r="V58" s="309" t="str">
        <f t="shared" ca="1" si="10"/>
        <v/>
      </c>
      <c r="W58" s="308" t="str">
        <f t="shared" ca="1" si="71"/>
        <v/>
      </c>
      <c r="X58" s="309">
        <f t="shared" ca="1" si="11"/>
        <v>416821</v>
      </c>
      <c r="Y58" s="308">
        <f t="shared" ca="1" si="72"/>
        <v>0</v>
      </c>
      <c r="Z58" s="309" t="str">
        <f t="shared" ca="1" si="12"/>
        <v/>
      </c>
      <c r="AA58" s="308" t="str">
        <f t="shared" ca="1" si="73"/>
        <v/>
      </c>
      <c r="AB58" s="309">
        <f t="shared" ca="1" si="13"/>
        <v>1940137</v>
      </c>
      <c r="AC58" s="308">
        <f t="shared" ca="1" si="74"/>
        <v>0</v>
      </c>
      <c r="AD58" s="309">
        <f t="shared" ca="1" si="14"/>
        <v>1120000</v>
      </c>
      <c r="AE58" s="308">
        <f t="shared" ca="1" si="75"/>
        <v>0</v>
      </c>
      <c r="AF58" s="309">
        <f t="shared" ca="1" si="15"/>
        <v>609000</v>
      </c>
      <c r="AG58" s="308">
        <f t="shared" ca="1" si="76"/>
        <v>1.3186813186813187</v>
      </c>
      <c r="AH58" s="309">
        <f t="shared" ca="1" si="16"/>
        <v>1100000</v>
      </c>
      <c r="AI58" s="308">
        <f t="shared" ca="1" si="77"/>
        <v>0</v>
      </c>
      <c r="AJ58" s="309">
        <f t="shared" ca="1" si="17"/>
        <v>825929.92</v>
      </c>
      <c r="AK58" s="308">
        <f t="shared" ca="1" si="78"/>
        <v>1.3186813186813187</v>
      </c>
      <c r="AL58" s="309">
        <f t="shared" ca="1" si="18"/>
        <v>388000</v>
      </c>
      <c r="AM58" s="308">
        <f t="shared" ca="1" si="79"/>
        <v>0</v>
      </c>
      <c r="AN58" s="309" t="str">
        <f t="shared" ca="1" si="19"/>
        <v/>
      </c>
      <c r="AO58" s="308" t="str">
        <f t="shared" ca="1" si="80"/>
        <v/>
      </c>
      <c r="AP58" s="309">
        <f t="shared" ca="1" si="20"/>
        <v>102375</v>
      </c>
      <c r="AQ58" s="308">
        <f t="shared" ca="1" si="81"/>
        <v>0</v>
      </c>
      <c r="AR58" s="309" t="str">
        <f t="shared" ca="1" si="21"/>
        <v/>
      </c>
      <c r="AS58" s="308" t="str">
        <f t="shared" ca="1" si="82"/>
        <v/>
      </c>
      <c r="AT58" s="309" t="str">
        <f t="shared" ca="1" si="22"/>
        <v/>
      </c>
      <c r="AU58" s="308" t="str">
        <f t="shared" ca="1" si="83"/>
        <v/>
      </c>
      <c r="AV58" s="309" t="str">
        <f t="shared" ca="1" si="23"/>
        <v/>
      </c>
      <c r="AW58" s="308" t="str">
        <f t="shared" ca="1" si="84"/>
        <v/>
      </c>
      <c r="AX58" s="309" t="str">
        <f t="shared" ca="1" si="24"/>
        <v/>
      </c>
      <c r="AY58" s="308" t="str">
        <f t="shared" ca="1" si="85"/>
        <v/>
      </c>
      <c r="AZ58" s="309" t="str">
        <f t="shared" ca="1" si="87"/>
        <v/>
      </c>
      <c r="BA58" s="308"/>
      <c r="BB58" s="309">
        <f t="shared" ca="1" si="88"/>
        <v>409825</v>
      </c>
      <c r="BC58" s="308">
        <f t="shared" ca="1" si="56"/>
        <v>0</v>
      </c>
      <c r="BD58" s="309" t="str">
        <f t="shared" ca="1" si="89"/>
        <v/>
      </c>
      <c r="BE58" s="308" t="str">
        <f t="shared" ca="1" si="57"/>
        <v/>
      </c>
      <c r="BF58" s="309"/>
      <c r="BG58" s="308"/>
      <c r="BH58" s="309"/>
      <c r="BI58" s="308"/>
      <c r="BJ58" s="309"/>
      <c r="BK58" s="308"/>
    </row>
    <row r="59" spans="1:63" s="71" customFormat="1" ht="21" customHeight="1">
      <c r="A59" s="245">
        <f t="shared" si="86"/>
        <v>46</v>
      </c>
      <c r="B59" s="311" t="s">
        <v>883</v>
      </c>
      <c r="C59" s="501">
        <f t="shared" ca="1" si="30"/>
        <v>654090.05000000005</v>
      </c>
      <c r="D59" s="503">
        <f t="shared" ca="1" si="0"/>
        <v>1343801</v>
      </c>
      <c r="E59" s="308">
        <f t="shared" ca="1" si="62"/>
        <v>1.3186813186813187</v>
      </c>
      <c r="F59" s="309">
        <f t="shared" ca="1" si="2"/>
        <v>1700000</v>
      </c>
      <c r="G59" s="308">
        <f t="shared" ca="1" si="63"/>
        <v>0</v>
      </c>
      <c r="H59" s="309">
        <f t="shared" ca="1" si="3"/>
        <v>720000</v>
      </c>
      <c r="I59" s="308">
        <f t="shared" ca="1" si="64"/>
        <v>0</v>
      </c>
      <c r="J59" s="309">
        <f t="shared" ca="1" si="4"/>
        <v>1259596</v>
      </c>
      <c r="K59" s="308">
        <f t="shared" ca="1" si="65"/>
        <v>1.3186813186813187</v>
      </c>
      <c r="L59" s="309">
        <f t="shared" ca="1" si="5"/>
        <v>1308862</v>
      </c>
      <c r="M59" s="308">
        <f t="shared" ca="1" si="66"/>
        <v>1.3186813186813187</v>
      </c>
      <c r="N59" s="309">
        <f t="shared" ca="1" si="6"/>
        <v>197799</v>
      </c>
      <c r="O59" s="308">
        <f t="shared" ca="1" si="67"/>
        <v>0</v>
      </c>
      <c r="P59" s="309">
        <f t="shared" ca="1" si="7"/>
        <v>2139884</v>
      </c>
      <c r="Q59" s="308">
        <f t="shared" ca="1" si="68"/>
        <v>0</v>
      </c>
      <c r="R59" s="309">
        <f t="shared" ca="1" si="8"/>
        <v>1224000</v>
      </c>
      <c r="S59" s="308">
        <f t="shared" ca="1" si="69"/>
        <v>1.3186813186813187</v>
      </c>
      <c r="T59" s="309" t="str">
        <f t="shared" ca="1" si="9"/>
        <v/>
      </c>
      <c r="U59" s="308" t="str">
        <f t="shared" ca="1" si="70"/>
        <v/>
      </c>
      <c r="V59" s="309" t="str">
        <f t="shared" ca="1" si="10"/>
        <v/>
      </c>
      <c r="W59" s="308" t="str">
        <f t="shared" ca="1" si="71"/>
        <v/>
      </c>
      <c r="X59" s="309">
        <f t="shared" ca="1" si="11"/>
        <v>1343801</v>
      </c>
      <c r="Y59" s="308">
        <f t="shared" ca="1" si="72"/>
        <v>1.3186813186813187</v>
      </c>
      <c r="Z59" s="309" t="str">
        <f t="shared" ca="1" si="12"/>
        <v/>
      </c>
      <c r="AA59" s="308" t="str">
        <f t="shared" ca="1" si="73"/>
        <v/>
      </c>
      <c r="AB59" s="309">
        <f t="shared" ca="1" si="13"/>
        <v>1173321</v>
      </c>
      <c r="AC59" s="308">
        <f t="shared" ca="1" si="74"/>
        <v>1.3186813186813187</v>
      </c>
      <c r="AD59" s="309">
        <f t="shared" ca="1" si="14"/>
        <v>3041884</v>
      </c>
      <c r="AE59" s="308">
        <f t="shared" ca="1" si="75"/>
        <v>0</v>
      </c>
      <c r="AF59" s="309">
        <f t="shared" ca="1" si="15"/>
        <v>1259050</v>
      </c>
      <c r="AG59" s="308">
        <f t="shared" ca="1" si="76"/>
        <v>1.3186813186813187</v>
      </c>
      <c r="AH59" s="309">
        <f t="shared" ca="1" si="16"/>
        <v>1200000</v>
      </c>
      <c r="AI59" s="308">
        <f t="shared" ca="1" si="77"/>
        <v>1.3186813186813187</v>
      </c>
      <c r="AJ59" s="309">
        <f t="shared" ca="1" si="17"/>
        <v>1086750.02</v>
      </c>
      <c r="AK59" s="308">
        <f t="shared" ca="1" si="78"/>
        <v>1.3186813186813187</v>
      </c>
      <c r="AL59" s="309">
        <f t="shared" ca="1" si="18"/>
        <v>551600</v>
      </c>
      <c r="AM59" s="308">
        <f t="shared" ca="1" si="79"/>
        <v>0</v>
      </c>
      <c r="AN59" s="309" t="str">
        <f t="shared" ca="1" si="19"/>
        <v/>
      </c>
      <c r="AO59" s="308" t="str">
        <f t="shared" ca="1" si="80"/>
        <v/>
      </c>
      <c r="AP59" s="309">
        <f t="shared" ca="1" si="20"/>
        <v>185250</v>
      </c>
      <c r="AQ59" s="308">
        <f t="shared" ca="1" si="81"/>
        <v>0</v>
      </c>
      <c r="AR59" s="309" t="str">
        <f t="shared" ca="1" si="21"/>
        <v/>
      </c>
      <c r="AS59" s="308" t="str">
        <f t="shared" ca="1" si="82"/>
        <v/>
      </c>
      <c r="AT59" s="309" t="str">
        <f t="shared" ca="1" si="22"/>
        <v/>
      </c>
      <c r="AU59" s="308" t="str">
        <f t="shared" ca="1" si="83"/>
        <v/>
      </c>
      <c r="AV59" s="309" t="str">
        <f t="shared" ca="1" si="23"/>
        <v/>
      </c>
      <c r="AW59" s="308" t="str">
        <f t="shared" ca="1" si="84"/>
        <v/>
      </c>
      <c r="AX59" s="309" t="str">
        <f t="shared" ca="1" si="24"/>
        <v/>
      </c>
      <c r="AY59" s="308" t="str">
        <f t="shared" ca="1" si="85"/>
        <v/>
      </c>
      <c r="AZ59" s="309" t="str">
        <f t="shared" ca="1" si="87"/>
        <v/>
      </c>
      <c r="BA59" s="308"/>
      <c r="BB59" s="309">
        <f t="shared" ca="1" si="88"/>
        <v>1312500</v>
      </c>
      <c r="BC59" s="308">
        <f t="shared" ca="1" si="56"/>
        <v>1.3186813186813187</v>
      </c>
      <c r="BD59" s="309" t="str">
        <f t="shared" ca="1" si="89"/>
        <v/>
      </c>
      <c r="BE59" s="308" t="str">
        <f t="shared" ca="1" si="57"/>
        <v/>
      </c>
      <c r="BF59" s="309"/>
      <c r="BG59" s="308"/>
      <c r="BH59" s="309"/>
      <c r="BI59" s="308"/>
      <c r="BJ59" s="309"/>
      <c r="BK59" s="308"/>
    </row>
    <row r="60" spans="1:63" s="71" customFormat="1" ht="21" customHeight="1">
      <c r="A60" s="245">
        <f t="shared" si="86"/>
        <v>47</v>
      </c>
      <c r="B60" s="311" t="s">
        <v>884</v>
      </c>
      <c r="C60" s="501">
        <f t="shared" ca="1" si="30"/>
        <v>450069.72</v>
      </c>
      <c r="D60" s="503">
        <f t="shared" ca="1" si="0"/>
        <v>1243801</v>
      </c>
      <c r="E60" s="308">
        <f t="shared" ca="1" si="62"/>
        <v>1.3186813186813187</v>
      </c>
      <c r="F60" s="309">
        <f t="shared" ca="1" si="2"/>
        <v>1700000</v>
      </c>
      <c r="G60" s="308">
        <f t="shared" ca="1" si="63"/>
        <v>0</v>
      </c>
      <c r="H60" s="309">
        <f t="shared" ca="1" si="3"/>
        <v>720000</v>
      </c>
      <c r="I60" s="308">
        <f t="shared" ca="1" si="64"/>
        <v>0</v>
      </c>
      <c r="J60" s="309">
        <f t="shared" ca="1" si="4"/>
        <v>1259596</v>
      </c>
      <c r="K60" s="308">
        <f t="shared" ca="1" si="65"/>
        <v>1.3186813186813187</v>
      </c>
      <c r="L60" s="309">
        <f t="shared" ca="1" si="5"/>
        <v>1211462</v>
      </c>
      <c r="M60" s="308">
        <f t="shared" ca="1" si="66"/>
        <v>1.3186813186813187</v>
      </c>
      <c r="N60" s="309">
        <f t="shared" ca="1" si="6"/>
        <v>230000</v>
      </c>
      <c r="O60" s="308">
        <f t="shared" ca="1" si="67"/>
        <v>0</v>
      </c>
      <c r="P60" s="309">
        <f t="shared" ca="1" si="7"/>
        <v>1961560</v>
      </c>
      <c r="Q60" s="308">
        <f t="shared" ca="1" si="68"/>
        <v>0</v>
      </c>
      <c r="R60" s="309">
        <f t="shared" ca="1" si="8"/>
        <v>1576000</v>
      </c>
      <c r="S60" s="308">
        <f t="shared" ca="1" si="69"/>
        <v>0</v>
      </c>
      <c r="T60" s="309" t="str">
        <f t="shared" ca="1" si="9"/>
        <v/>
      </c>
      <c r="U60" s="308" t="str">
        <f t="shared" ca="1" si="70"/>
        <v/>
      </c>
      <c r="V60" s="309" t="str">
        <f t="shared" ca="1" si="10"/>
        <v/>
      </c>
      <c r="W60" s="308" t="str">
        <f t="shared" ca="1" si="71"/>
        <v/>
      </c>
      <c r="X60" s="309">
        <f t="shared" ca="1" si="11"/>
        <v>1243801</v>
      </c>
      <c r="Y60" s="308">
        <f t="shared" ca="1" si="72"/>
        <v>1.3186813186813187</v>
      </c>
      <c r="Z60" s="309" t="str">
        <f t="shared" ca="1" si="12"/>
        <v/>
      </c>
      <c r="AA60" s="308" t="str">
        <f t="shared" ca="1" si="73"/>
        <v/>
      </c>
      <c r="AB60" s="309">
        <f t="shared" ca="1" si="13"/>
        <v>1173321</v>
      </c>
      <c r="AC60" s="308">
        <f t="shared" ca="1" si="74"/>
        <v>1.3186813186813187</v>
      </c>
      <c r="AD60" s="309">
        <f t="shared" ca="1" si="14"/>
        <v>1336884</v>
      </c>
      <c r="AE60" s="308">
        <f t="shared" ca="1" si="75"/>
        <v>1.3186813186813187</v>
      </c>
      <c r="AF60" s="309">
        <f t="shared" ca="1" si="15"/>
        <v>1259000</v>
      </c>
      <c r="AG60" s="308">
        <f t="shared" ca="1" si="76"/>
        <v>1.3186813186813187</v>
      </c>
      <c r="AH60" s="309">
        <f t="shared" ca="1" si="16"/>
        <v>1200000</v>
      </c>
      <c r="AI60" s="308">
        <f t="shared" ca="1" si="77"/>
        <v>1.3186813186813187</v>
      </c>
      <c r="AJ60" s="309">
        <f t="shared" ca="1" si="17"/>
        <v>1086750.02</v>
      </c>
      <c r="AK60" s="308">
        <f t="shared" ca="1" si="78"/>
        <v>1.3186813186813187</v>
      </c>
      <c r="AL60" s="309">
        <f t="shared" ca="1" si="18"/>
        <v>716000</v>
      </c>
      <c r="AM60" s="308">
        <f t="shared" ca="1" si="79"/>
        <v>0</v>
      </c>
      <c r="AN60" s="309" t="str">
        <f t="shared" ca="1" si="19"/>
        <v/>
      </c>
      <c r="AO60" s="308" t="str">
        <f t="shared" ca="1" si="80"/>
        <v/>
      </c>
      <c r="AP60" s="309">
        <f t="shared" ca="1" si="20"/>
        <v>153270</v>
      </c>
      <c r="AQ60" s="308">
        <f t="shared" ca="1" si="81"/>
        <v>0</v>
      </c>
      <c r="AR60" s="309" t="str">
        <f t="shared" ca="1" si="21"/>
        <v/>
      </c>
      <c r="AS60" s="308" t="str">
        <f t="shared" ca="1" si="82"/>
        <v/>
      </c>
      <c r="AT60" s="309" t="str">
        <f t="shared" ca="1" si="22"/>
        <v/>
      </c>
      <c r="AU60" s="308" t="str">
        <f t="shared" ca="1" si="83"/>
        <v/>
      </c>
      <c r="AV60" s="309" t="str">
        <f t="shared" ca="1" si="23"/>
        <v/>
      </c>
      <c r="AW60" s="308" t="str">
        <f t="shared" ca="1" si="84"/>
        <v/>
      </c>
      <c r="AX60" s="309" t="str">
        <f t="shared" ca="1" si="24"/>
        <v/>
      </c>
      <c r="AY60" s="308" t="str">
        <f t="shared" ca="1" si="85"/>
        <v/>
      </c>
      <c r="AZ60" s="309" t="str">
        <f t="shared" ca="1" si="87"/>
        <v/>
      </c>
      <c r="BA60" s="308"/>
      <c r="BB60" s="309">
        <f t="shared" ca="1" si="88"/>
        <v>1217800</v>
      </c>
      <c r="BC60" s="308">
        <f t="shared" ca="1" si="56"/>
        <v>1.3186813186813187</v>
      </c>
      <c r="BD60" s="309" t="str">
        <f t="shared" ca="1" si="89"/>
        <v/>
      </c>
      <c r="BE60" s="308" t="str">
        <f t="shared" ca="1" si="57"/>
        <v/>
      </c>
      <c r="BF60" s="309"/>
      <c r="BG60" s="308"/>
      <c r="BH60" s="309"/>
      <c r="BI60" s="308"/>
      <c r="BJ60" s="309"/>
      <c r="BK60" s="308"/>
    </row>
    <row r="61" spans="1:63" s="71" customFormat="1" ht="21" customHeight="1">
      <c r="A61" s="245">
        <f t="shared" si="86"/>
        <v>48</v>
      </c>
      <c r="B61" s="311" t="s">
        <v>885</v>
      </c>
      <c r="C61" s="501">
        <f t="shared" ca="1" si="30"/>
        <v>574746.76</v>
      </c>
      <c r="D61" s="503">
        <f t="shared" ca="1" si="0"/>
        <v>1263801</v>
      </c>
      <c r="E61" s="308">
        <f t="shared" ca="1" si="62"/>
        <v>1.3186813186813187</v>
      </c>
      <c r="F61" s="309">
        <f t="shared" ca="1" si="2"/>
        <v>2500000</v>
      </c>
      <c r="G61" s="308">
        <f t="shared" ca="1" si="63"/>
        <v>0</v>
      </c>
      <c r="H61" s="309">
        <f t="shared" ca="1" si="3"/>
        <v>900000</v>
      </c>
      <c r="I61" s="308">
        <f t="shared" ca="1" si="64"/>
        <v>0</v>
      </c>
      <c r="J61" s="309">
        <f t="shared" ca="1" si="4"/>
        <v>1134969</v>
      </c>
      <c r="K61" s="308">
        <f t="shared" ca="1" si="65"/>
        <v>1.3186813186813187</v>
      </c>
      <c r="L61" s="309">
        <f t="shared" ca="1" si="5"/>
        <v>1230942</v>
      </c>
      <c r="M61" s="308">
        <f t="shared" ca="1" si="66"/>
        <v>1.3186813186813187</v>
      </c>
      <c r="N61" s="309">
        <f t="shared" ca="1" si="6"/>
        <v>245000</v>
      </c>
      <c r="O61" s="308">
        <f t="shared" ca="1" si="67"/>
        <v>0</v>
      </c>
      <c r="P61" s="309">
        <f t="shared" ca="1" si="7"/>
        <v>1765404</v>
      </c>
      <c r="Q61" s="308">
        <f t="shared" ca="1" si="68"/>
        <v>0</v>
      </c>
      <c r="R61" s="309">
        <f t="shared" ca="1" si="8"/>
        <v>1754566</v>
      </c>
      <c r="S61" s="308">
        <f t="shared" ca="1" si="69"/>
        <v>0</v>
      </c>
      <c r="T61" s="309" t="str">
        <f t="shared" ca="1" si="9"/>
        <v/>
      </c>
      <c r="U61" s="308" t="str">
        <f t="shared" ca="1" si="70"/>
        <v/>
      </c>
      <c r="V61" s="309" t="str">
        <f t="shared" ca="1" si="10"/>
        <v/>
      </c>
      <c r="W61" s="308" t="str">
        <f t="shared" ca="1" si="71"/>
        <v/>
      </c>
      <c r="X61" s="309">
        <f t="shared" ca="1" si="11"/>
        <v>1263801</v>
      </c>
      <c r="Y61" s="308">
        <f t="shared" ca="1" si="72"/>
        <v>1.3186813186813187</v>
      </c>
      <c r="Z61" s="309" t="str">
        <f t="shared" ca="1" si="12"/>
        <v/>
      </c>
      <c r="AA61" s="308" t="str">
        <f t="shared" ca="1" si="73"/>
        <v/>
      </c>
      <c r="AB61" s="309">
        <f t="shared" ca="1" si="13"/>
        <v>1113512</v>
      </c>
      <c r="AC61" s="308">
        <f t="shared" ca="1" si="74"/>
        <v>1.3186813186813187</v>
      </c>
      <c r="AD61" s="309">
        <f t="shared" ca="1" si="14"/>
        <v>1695750</v>
      </c>
      <c r="AE61" s="308">
        <f t="shared" ca="1" si="75"/>
        <v>0</v>
      </c>
      <c r="AF61" s="309">
        <f t="shared" ca="1" si="15"/>
        <v>1636000</v>
      </c>
      <c r="AG61" s="308">
        <f t="shared" ca="1" si="76"/>
        <v>0</v>
      </c>
      <c r="AH61" s="309">
        <f t="shared" ca="1" si="16"/>
        <v>1800000</v>
      </c>
      <c r="AI61" s="308">
        <f t="shared" ca="1" si="77"/>
        <v>0</v>
      </c>
      <c r="AJ61" s="309">
        <f t="shared" ca="1" si="17"/>
        <v>2043089.99</v>
      </c>
      <c r="AK61" s="308">
        <f t="shared" ca="1" si="78"/>
        <v>0</v>
      </c>
      <c r="AL61" s="309">
        <f t="shared" ca="1" si="18"/>
        <v>920000</v>
      </c>
      <c r="AM61" s="308">
        <f t="shared" ca="1" si="79"/>
        <v>0</v>
      </c>
      <c r="AN61" s="309" t="str">
        <f t="shared" ca="1" si="19"/>
        <v/>
      </c>
      <c r="AO61" s="308" t="str">
        <f t="shared" ca="1" si="80"/>
        <v/>
      </c>
      <c r="AP61" s="309">
        <f t="shared" ca="1" si="20"/>
        <v>199251</v>
      </c>
      <c r="AQ61" s="308">
        <f t="shared" ca="1" si="81"/>
        <v>0</v>
      </c>
      <c r="AR61" s="309" t="str">
        <f t="shared" ca="1" si="21"/>
        <v/>
      </c>
      <c r="AS61" s="308" t="str">
        <f t="shared" ca="1" si="82"/>
        <v/>
      </c>
      <c r="AT61" s="309" t="str">
        <f t="shared" ca="1" si="22"/>
        <v/>
      </c>
      <c r="AU61" s="308" t="str">
        <f t="shared" ca="1" si="83"/>
        <v/>
      </c>
      <c r="AV61" s="309" t="str">
        <f t="shared" ca="1" si="23"/>
        <v/>
      </c>
      <c r="AW61" s="308" t="str">
        <f t="shared" ca="1" si="84"/>
        <v/>
      </c>
      <c r="AX61" s="309" t="str">
        <f t="shared" ca="1" si="24"/>
        <v/>
      </c>
      <c r="AY61" s="308" t="str">
        <f t="shared" ca="1" si="85"/>
        <v/>
      </c>
      <c r="AZ61" s="309" t="str">
        <f t="shared" ca="1" si="87"/>
        <v/>
      </c>
      <c r="BA61" s="308"/>
      <c r="BB61" s="309">
        <f t="shared" ca="1" si="88"/>
        <v>1238550</v>
      </c>
      <c r="BC61" s="308">
        <f t="shared" ca="1" si="56"/>
        <v>1.3186813186813187</v>
      </c>
      <c r="BD61" s="309" t="str">
        <f t="shared" ca="1" si="89"/>
        <v/>
      </c>
      <c r="BE61" s="308" t="str">
        <f t="shared" ca="1" si="57"/>
        <v/>
      </c>
      <c r="BF61" s="309"/>
      <c r="BG61" s="308"/>
      <c r="BH61" s="309"/>
      <c r="BI61" s="308"/>
      <c r="BJ61" s="309"/>
      <c r="BK61" s="308"/>
    </row>
    <row r="62" spans="1:63" s="71" customFormat="1" ht="21" customHeight="1">
      <c r="A62" s="245">
        <f t="shared" si="86"/>
        <v>49</v>
      </c>
      <c r="B62" s="311" t="s">
        <v>886</v>
      </c>
      <c r="C62" s="501">
        <f t="shared" ca="1" si="30"/>
        <v>414842.53</v>
      </c>
      <c r="D62" s="503">
        <f t="shared" ca="1" si="0"/>
        <v>1043801</v>
      </c>
      <c r="E62" s="308">
        <f t="shared" ca="1" si="62"/>
        <v>1.3186813186813187</v>
      </c>
      <c r="F62" s="309">
        <f t="shared" ca="1" si="2"/>
        <v>750000</v>
      </c>
      <c r="G62" s="308">
        <f t="shared" ca="1" si="63"/>
        <v>1.3186813186813187</v>
      </c>
      <c r="H62" s="309">
        <f t="shared" ca="1" si="3"/>
        <v>750000</v>
      </c>
      <c r="I62" s="308">
        <f t="shared" ca="1" si="64"/>
        <v>1.3186813186813187</v>
      </c>
      <c r="J62" s="309">
        <f t="shared" ca="1" si="4"/>
        <v>749900</v>
      </c>
      <c r="K62" s="308">
        <f t="shared" ca="1" si="65"/>
        <v>1.3186813186813187</v>
      </c>
      <c r="L62" s="309">
        <f t="shared" ca="1" si="5"/>
        <v>1016662</v>
      </c>
      <c r="M62" s="308">
        <f t="shared" ca="1" si="66"/>
        <v>1.3186813186813187</v>
      </c>
      <c r="N62" s="309">
        <f t="shared" ca="1" si="6"/>
        <v>178000</v>
      </c>
      <c r="O62" s="308">
        <f t="shared" ca="1" si="67"/>
        <v>0</v>
      </c>
      <c r="P62" s="309">
        <f t="shared" ca="1" si="7"/>
        <v>1373092</v>
      </c>
      <c r="Q62" s="308">
        <f t="shared" ca="1" si="68"/>
        <v>0</v>
      </c>
      <c r="R62" s="309">
        <f t="shared" ca="1" si="8"/>
        <v>1870000</v>
      </c>
      <c r="S62" s="308">
        <f t="shared" ca="1" si="69"/>
        <v>0</v>
      </c>
      <c r="T62" s="309" t="str">
        <f t="shared" ca="1" si="9"/>
        <v/>
      </c>
      <c r="U62" s="308" t="str">
        <f t="shared" ca="1" si="70"/>
        <v/>
      </c>
      <c r="V62" s="309" t="str">
        <f t="shared" ca="1" si="10"/>
        <v/>
      </c>
      <c r="W62" s="308" t="str">
        <f t="shared" ca="1" si="71"/>
        <v/>
      </c>
      <c r="X62" s="309">
        <f t="shared" ca="1" si="11"/>
        <v>1043801</v>
      </c>
      <c r="Y62" s="308">
        <f t="shared" ca="1" si="72"/>
        <v>1.3186813186813187</v>
      </c>
      <c r="Z62" s="309" t="str">
        <f t="shared" ca="1" si="12"/>
        <v/>
      </c>
      <c r="AA62" s="308" t="str">
        <f t="shared" ca="1" si="73"/>
        <v/>
      </c>
      <c r="AB62" s="309">
        <f t="shared" ca="1" si="13"/>
        <v>953050</v>
      </c>
      <c r="AC62" s="308">
        <f t="shared" ca="1" si="74"/>
        <v>1.3186813186813187</v>
      </c>
      <c r="AD62" s="309">
        <f t="shared" ca="1" si="14"/>
        <v>663254</v>
      </c>
      <c r="AE62" s="308">
        <f t="shared" ca="1" si="75"/>
        <v>1.3186813186813187</v>
      </c>
      <c r="AF62" s="309">
        <f t="shared" ca="1" si="15"/>
        <v>435000</v>
      </c>
      <c r="AG62" s="308">
        <f t="shared" ca="1" si="76"/>
        <v>0</v>
      </c>
      <c r="AH62" s="309">
        <f t="shared" ca="1" si="16"/>
        <v>900000</v>
      </c>
      <c r="AI62" s="308">
        <f t="shared" ca="1" si="77"/>
        <v>1.3186813186813187</v>
      </c>
      <c r="AJ62" s="309">
        <f t="shared" ca="1" si="17"/>
        <v>1086750.02</v>
      </c>
      <c r="AK62" s="308">
        <f t="shared" ca="1" si="78"/>
        <v>0</v>
      </c>
      <c r="AL62" s="309">
        <f t="shared" ca="1" si="18"/>
        <v>600800</v>
      </c>
      <c r="AM62" s="308">
        <f t="shared" ca="1" si="79"/>
        <v>0</v>
      </c>
      <c r="AN62" s="309" t="str">
        <f t="shared" ca="1" si="19"/>
        <v/>
      </c>
      <c r="AO62" s="308" t="str">
        <f t="shared" ca="1" si="80"/>
        <v/>
      </c>
      <c r="AP62" s="309">
        <f t="shared" ca="1" si="20"/>
        <v>36855</v>
      </c>
      <c r="AQ62" s="308">
        <f t="shared" ca="1" si="81"/>
        <v>0</v>
      </c>
      <c r="AR62" s="309" t="str">
        <f t="shared" ca="1" si="21"/>
        <v/>
      </c>
      <c r="AS62" s="308" t="str">
        <f t="shared" ca="1" si="82"/>
        <v/>
      </c>
      <c r="AT62" s="309" t="str">
        <f t="shared" ca="1" si="22"/>
        <v/>
      </c>
      <c r="AU62" s="308" t="str">
        <f t="shared" ca="1" si="83"/>
        <v/>
      </c>
      <c r="AV62" s="309" t="str">
        <f t="shared" ca="1" si="23"/>
        <v/>
      </c>
      <c r="AW62" s="308" t="str">
        <f t="shared" ca="1" si="84"/>
        <v/>
      </c>
      <c r="AX62" s="309" t="str">
        <f t="shared" ca="1" si="24"/>
        <v/>
      </c>
      <c r="AY62" s="308" t="str">
        <f t="shared" ca="1" si="85"/>
        <v/>
      </c>
      <c r="AZ62" s="309" t="str">
        <f t="shared" ca="1" si="87"/>
        <v/>
      </c>
      <c r="BA62" s="308"/>
      <c r="BB62" s="309">
        <f t="shared" ca="1" si="88"/>
        <v>1015900</v>
      </c>
      <c r="BC62" s="308">
        <f t="shared" ca="1" si="56"/>
        <v>1.3186813186813187</v>
      </c>
      <c r="BD62" s="309" t="str">
        <f t="shared" ca="1" si="89"/>
        <v/>
      </c>
      <c r="BE62" s="308" t="str">
        <f t="shared" ca="1" si="57"/>
        <v/>
      </c>
      <c r="BF62" s="309"/>
      <c r="BG62" s="308"/>
      <c r="BH62" s="309"/>
      <c r="BI62" s="308"/>
      <c r="BJ62" s="309"/>
      <c r="BK62" s="308"/>
    </row>
    <row r="63" spans="1:63" s="71" customFormat="1" ht="21" customHeight="1">
      <c r="A63" s="245">
        <f t="shared" si="86"/>
        <v>50</v>
      </c>
      <c r="B63" s="311" t="s">
        <v>887</v>
      </c>
      <c r="C63" s="501">
        <f t="shared" ca="1" si="30"/>
        <v>922663.46</v>
      </c>
      <c r="D63" s="503">
        <f t="shared" ca="1" si="0"/>
        <v>2080011</v>
      </c>
      <c r="E63" s="308">
        <f t="shared" ca="1" si="62"/>
        <v>1.3186813186813187</v>
      </c>
      <c r="F63" s="309">
        <f t="shared" ca="1" si="2"/>
        <v>3500000</v>
      </c>
      <c r="G63" s="308">
        <f t="shared" ca="1" si="63"/>
        <v>0</v>
      </c>
      <c r="H63" s="309">
        <f t="shared" ca="1" si="3"/>
        <v>1100000</v>
      </c>
      <c r="I63" s="308">
        <f t="shared" ca="1" si="64"/>
        <v>0</v>
      </c>
      <c r="J63" s="309">
        <f t="shared" ca="1" si="4"/>
        <v>1259596</v>
      </c>
      <c r="K63" s="308">
        <f t="shared" ca="1" si="65"/>
        <v>0</v>
      </c>
      <c r="L63" s="309">
        <f t="shared" ca="1" si="5"/>
        <v>2025930</v>
      </c>
      <c r="M63" s="308">
        <f t="shared" ca="1" si="66"/>
        <v>1.3186813186813187</v>
      </c>
      <c r="N63" s="309">
        <f t="shared" ca="1" si="6"/>
        <v>210000</v>
      </c>
      <c r="O63" s="308">
        <f t="shared" ca="1" si="67"/>
        <v>0</v>
      </c>
      <c r="P63" s="309">
        <f t="shared" ca="1" si="7"/>
        <v>2139884</v>
      </c>
      <c r="Q63" s="308">
        <f t="shared" ca="1" si="68"/>
        <v>1.3186813186813187</v>
      </c>
      <c r="R63" s="309">
        <f t="shared" ca="1" si="8"/>
        <v>1576000</v>
      </c>
      <c r="S63" s="308">
        <f t="shared" ca="1" si="69"/>
        <v>1.3186813186813187</v>
      </c>
      <c r="T63" s="309" t="str">
        <f t="shared" ca="1" si="9"/>
        <v/>
      </c>
      <c r="U63" s="308" t="str">
        <f t="shared" ca="1" si="70"/>
        <v/>
      </c>
      <c r="V63" s="309" t="str">
        <f t="shared" ca="1" si="10"/>
        <v/>
      </c>
      <c r="W63" s="308" t="str">
        <f t="shared" ca="1" si="71"/>
        <v/>
      </c>
      <c r="X63" s="309">
        <f t="shared" ca="1" si="11"/>
        <v>2080011</v>
      </c>
      <c r="Y63" s="308">
        <f t="shared" ca="1" si="72"/>
        <v>1.3186813186813187</v>
      </c>
      <c r="Z63" s="309" t="str">
        <f t="shared" ca="1" si="12"/>
        <v/>
      </c>
      <c r="AA63" s="308" t="str">
        <f t="shared" ca="1" si="73"/>
        <v/>
      </c>
      <c r="AB63" s="309">
        <f t="shared" ca="1" si="13"/>
        <v>2723000</v>
      </c>
      <c r="AC63" s="308">
        <f t="shared" ca="1" si="74"/>
        <v>0</v>
      </c>
      <c r="AD63" s="309">
        <f t="shared" ca="1" si="14"/>
        <v>3784200</v>
      </c>
      <c r="AE63" s="308">
        <f t="shared" ca="1" si="75"/>
        <v>0</v>
      </c>
      <c r="AF63" s="309">
        <f t="shared" ca="1" si="15"/>
        <v>1646000</v>
      </c>
      <c r="AG63" s="308">
        <f t="shared" ca="1" si="76"/>
        <v>1.3186813186813187</v>
      </c>
      <c r="AH63" s="309">
        <f t="shared" ca="1" si="16"/>
        <v>2200000</v>
      </c>
      <c r="AI63" s="308">
        <f t="shared" ca="1" si="77"/>
        <v>1.3186813186813187</v>
      </c>
      <c r="AJ63" s="309">
        <f t="shared" ca="1" si="17"/>
        <v>2216969.89</v>
      </c>
      <c r="AK63" s="308">
        <f t="shared" ca="1" si="78"/>
        <v>1.3186813186813187</v>
      </c>
      <c r="AL63" s="309">
        <f t="shared" ca="1" si="18"/>
        <v>1160000</v>
      </c>
      <c r="AM63" s="308">
        <f t="shared" ca="1" si="79"/>
        <v>0</v>
      </c>
      <c r="AN63" s="309" t="str">
        <f t="shared" ca="1" si="19"/>
        <v/>
      </c>
      <c r="AO63" s="308" t="str">
        <f t="shared" ca="1" si="80"/>
        <v/>
      </c>
      <c r="AP63" s="309">
        <f t="shared" ca="1" si="20"/>
        <v>250848</v>
      </c>
      <c r="AQ63" s="308">
        <f t="shared" ca="1" si="81"/>
        <v>0</v>
      </c>
      <c r="AR63" s="309" t="str">
        <f t="shared" ca="1" si="21"/>
        <v/>
      </c>
      <c r="AS63" s="308" t="str">
        <f t="shared" ca="1" si="82"/>
        <v/>
      </c>
      <c r="AT63" s="309" t="str">
        <f t="shared" ca="1" si="22"/>
        <v/>
      </c>
      <c r="AU63" s="308" t="str">
        <f t="shared" ca="1" si="83"/>
        <v/>
      </c>
      <c r="AV63" s="309" t="str">
        <f t="shared" ca="1" si="23"/>
        <v/>
      </c>
      <c r="AW63" s="308" t="str">
        <f t="shared" ca="1" si="84"/>
        <v/>
      </c>
      <c r="AX63" s="309" t="str">
        <f t="shared" ca="1" si="24"/>
        <v/>
      </c>
      <c r="AY63" s="308" t="str">
        <f t="shared" ca="1" si="85"/>
        <v/>
      </c>
      <c r="AZ63" s="309" t="str">
        <f t="shared" ca="1" si="87"/>
        <v/>
      </c>
      <c r="BA63" s="308"/>
      <c r="BB63" s="309">
        <f t="shared" ca="1" si="88"/>
        <v>2036700</v>
      </c>
      <c r="BC63" s="308">
        <f t="shared" ca="1" si="56"/>
        <v>1.3186813186813187</v>
      </c>
      <c r="BD63" s="309" t="str">
        <f t="shared" ca="1" si="89"/>
        <v/>
      </c>
      <c r="BE63" s="308" t="str">
        <f t="shared" ca="1" si="57"/>
        <v/>
      </c>
      <c r="BF63" s="309"/>
      <c r="BG63" s="308"/>
      <c r="BH63" s="309"/>
      <c r="BI63" s="308"/>
      <c r="BJ63" s="309"/>
      <c r="BK63" s="308"/>
    </row>
    <row r="64" spans="1:63" s="71" customFormat="1" ht="21" customHeight="1">
      <c r="A64" s="245">
        <f t="shared" si="86"/>
        <v>51</v>
      </c>
      <c r="B64" s="311" t="s">
        <v>888</v>
      </c>
      <c r="C64" s="501">
        <f t="shared" ca="1" si="30"/>
        <v>481262.63</v>
      </c>
      <c r="D64" s="503">
        <f t="shared" ca="1" si="0"/>
        <v>1243801</v>
      </c>
      <c r="E64" s="308">
        <f t="shared" ca="1" si="62"/>
        <v>1.3186813186813187</v>
      </c>
      <c r="F64" s="309">
        <f t="shared" ca="1" si="2"/>
        <v>1650000</v>
      </c>
      <c r="G64" s="308">
        <f t="shared" ca="1" si="63"/>
        <v>0</v>
      </c>
      <c r="H64" s="309">
        <f t="shared" ca="1" si="3"/>
        <v>670000</v>
      </c>
      <c r="I64" s="308">
        <f t="shared" ca="1" si="64"/>
        <v>0</v>
      </c>
      <c r="J64" s="309">
        <f t="shared" ca="1" si="4"/>
        <v>1889394</v>
      </c>
      <c r="K64" s="308">
        <f t="shared" ca="1" si="65"/>
        <v>0</v>
      </c>
      <c r="L64" s="309">
        <f t="shared" ca="1" si="5"/>
        <v>1211462</v>
      </c>
      <c r="M64" s="308">
        <f t="shared" ca="1" si="66"/>
        <v>1.3186813186813187</v>
      </c>
      <c r="N64" s="309">
        <f t="shared" ca="1" si="6"/>
        <v>195000</v>
      </c>
      <c r="O64" s="308">
        <f t="shared" ca="1" si="67"/>
        <v>0</v>
      </c>
      <c r="P64" s="309">
        <f t="shared" ca="1" si="7"/>
        <v>1685159</v>
      </c>
      <c r="Q64" s="308">
        <f t="shared" ca="1" si="68"/>
        <v>0</v>
      </c>
      <c r="R64" s="309">
        <f t="shared" ca="1" si="8"/>
        <v>1754566</v>
      </c>
      <c r="S64" s="308">
        <f t="shared" ca="1" si="69"/>
        <v>0</v>
      </c>
      <c r="T64" s="309" t="str">
        <f t="shared" ca="1" si="9"/>
        <v/>
      </c>
      <c r="U64" s="308" t="str">
        <f t="shared" ca="1" si="70"/>
        <v/>
      </c>
      <c r="V64" s="309" t="str">
        <f t="shared" ca="1" si="10"/>
        <v/>
      </c>
      <c r="W64" s="308" t="str">
        <f t="shared" ca="1" si="71"/>
        <v/>
      </c>
      <c r="X64" s="309">
        <f t="shared" ca="1" si="11"/>
        <v>1243801</v>
      </c>
      <c r="Y64" s="308">
        <f t="shared" ca="1" si="72"/>
        <v>1.3186813186813187</v>
      </c>
      <c r="Z64" s="309" t="str">
        <f t="shared" ca="1" si="12"/>
        <v/>
      </c>
      <c r="AA64" s="308" t="str">
        <f t="shared" ca="1" si="73"/>
        <v/>
      </c>
      <c r="AB64" s="309">
        <f t="shared" ca="1" si="13"/>
        <v>1478200</v>
      </c>
      <c r="AC64" s="308">
        <f t="shared" ca="1" si="74"/>
        <v>0</v>
      </c>
      <c r="AD64" s="309">
        <f t="shared" ca="1" si="14"/>
        <v>1128539</v>
      </c>
      <c r="AE64" s="308">
        <f t="shared" ca="1" si="75"/>
        <v>1.3186813186813187</v>
      </c>
      <c r="AF64" s="309">
        <f t="shared" ca="1" si="15"/>
        <v>1595000</v>
      </c>
      <c r="AG64" s="308">
        <f t="shared" ca="1" si="76"/>
        <v>0</v>
      </c>
      <c r="AH64" s="309">
        <f t="shared" ca="1" si="16"/>
        <v>1500000</v>
      </c>
      <c r="AI64" s="308">
        <f t="shared" ca="1" si="77"/>
        <v>0</v>
      </c>
      <c r="AJ64" s="309">
        <f t="shared" ca="1" si="17"/>
        <v>1086750.02</v>
      </c>
      <c r="AK64" s="308">
        <f t="shared" ca="1" si="78"/>
        <v>1.3186813186813187</v>
      </c>
      <c r="AL64" s="309">
        <f t="shared" ca="1" si="18"/>
        <v>1251200</v>
      </c>
      <c r="AM64" s="308">
        <f t="shared" ca="1" si="79"/>
        <v>1.3186813186813187</v>
      </c>
      <c r="AN64" s="309" t="str">
        <f t="shared" ca="1" si="19"/>
        <v/>
      </c>
      <c r="AO64" s="308" t="str">
        <f t="shared" ca="1" si="80"/>
        <v/>
      </c>
      <c r="AP64" s="309">
        <f t="shared" ca="1" si="20"/>
        <v>153270</v>
      </c>
      <c r="AQ64" s="308">
        <f t="shared" ca="1" si="81"/>
        <v>0</v>
      </c>
      <c r="AR64" s="309" t="str">
        <f t="shared" ca="1" si="21"/>
        <v/>
      </c>
      <c r="AS64" s="308" t="str">
        <f t="shared" ca="1" si="82"/>
        <v/>
      </c>
      <c r="AT64" s="309" t="str">
        <f t="shared" ca="1" si="22"/>
        <v/>
      </c>
      <c r="AU64" s="308" t="str">
        <f t="shared" ca="1" si="83"/>
        <v/>
      </c>
      <c r="AV64" s="309" t="str">
        <f t="shared" ca="1" si="23"/>
        <v/>
      </c>
      <c r="AW64" s="308" t="str">
        <f t="shared" ca="1" si="84"/>
        <v/>
      </c>
      <c r="AX64" s="309" t="str">
        <f t="shared" ca="1" si="24"/>
        <v/>
      </c>
      <c r="AY64" s="308" t="str">
        <f t="shared" ca="1" si="85"/>
        <v/>
      </c>
      <c r="AZ64" s="309" t="str">
        <f t="shared" ca="1" si="87"/>
        <v/>
      </c>
      <c r="BA64" s="308"/>
      <c r="BB64" s="309">
        <f t="shared" ca="1" si="88"/>
        <v>1218900</v>
      </c>
      <c r="BC64" s="308">
        <f t="shared" ca="1" si="56"/>
        <v>1.3186813186813187</v>
      </c>
      <c r="BD64" s="309" t="str">
        <f t="shared" ca="1" si="89"/>
        <v/>
      </c>
      <c r="BE64" s="308" t="str">
        <f t="shared" ca="1" si="57"/>
        <v/>
      </c>
      <c r="BF64" s="309"/>
      <c r="BG64" s="308"/>
      <c r="BH64" s="309"/>
      <c r="BI64" s="308"/>
      <c r="BJ64" s="309"/>
      <c r="BK64" s="308"/>
    </row>
    <row r="65" spans="1:63" s="71" customFormat="1" ht="21" customHeight="1">
      <c r="A65" s="245">
        <f t="shared" si="86"/>
        <v>52</v>
      </c>
      <c r="B65" s="311" t="s">
        <v>889</v>
      </c>
      <c r="C65" s="501">
        <f t="shared" ca="1" si="30"/>
        <v>521142.82</v>
      </c>
      <c r="D65" s="503">
        <f t="shared" ca="1" si="0"/>
        <v>923801</v>
      </c>
      <c r="E65" s="308">
        <f t="shared" ca="1" si="62"/>
        <v>1.3186813186813187</v>
      </c>
      <c r="F65" s="309">
        <f t="shared" ca="1" si="2"/>
        <v>1700000</v>
      </c>
      <c r="G65" s="308">
        <f t="shared" ca="1" si="63"/>
        <v>0</v>
      </c>
      <c r="H65" s="309">
        <f t="shared" ca="1" si="3"/>
        <v>670000</v>
      </c>
      <c r="I65" s="308">
        <f t="shared" ca="1" si="64"/>
        <v>0</v>
      </c>
      <c r="J65" s="309">
        <f t="shared" ca="1" si="4"/>
        <v>629798</v>
      </c>
      <c r="K65" s="308">
        <f t="shared" ca="1" si="65"/>
        <v>0</v>
      </c>
      <c r="L65" s="309">
        <f t="shared" ca="1" si="5"/>
        <v>899782</v>
      </c>
      <c r="M65" s="308">
        <f t="shared" ca="1" si="66"/>
        <v>1.3186813186813187</v>
      </c>
      <c r="N65" s="309">
        <f t="shared" ca="1" si="6"/>
        <v>180000</v>
      </c>
      <c r="O65" s="308">
        <f t="shared" ca="1" si="67"/>
        <v>0</v>
      </c>
      <c r="P65" s="309">
        <f t="shared" ca="1" si="7"/>
        <v>1872399</v>
      </c>
      <c r="Q65" s="308">
        <f t="shared" ca="1" si="68"/>
        <v>0</v>
      </c>
      <c r="R65" s="309">
        <f t="shared" ca="1" si="8"/>
        <v>1870000</v>
      </c>
      <c r="S65" s="308">
        <f t="shared" ca="1" si="69"/>
        <v>0</v>
      </c>
      <c r="T65" s="309" t="str">
        <f t="shared" ca="1" si="9"/>
        <v/>
      </c>
      <c r="U65" s="308" t="str">
        <f t="shared" ca="1" si="70"/>
        <v/>
      </c>
      <c r="V65" s="309" t="str">
        <f t="shared" ca="1" si="10"/>
        <v/>
      </c>
      <c r="W65" s="308" t="str">
        <f t="shared" ca="1" si="71"/>
        <v/>
      </c>
      <c r="X65" s="309">
        <f t="shared" ca="1" si="11"/>
        <v>923801</v>
      </c>
      <c r="Y65" s="308">
        <f t="shared" ca="1" si="72"/>
        <v>1.3186813186813187</v>
      </c>
      <c r="Z65" s="309" t="str">
        <f t="shared" ca="1" si="12"/>
        <v/>
      </c>
      <c r="AA65" s="308" t="str">
        <f t="shared" ca="1" si="73"/>
        <v/>
      </c>
      <c r="AB65" s="309">
        <f t="shared" ca="1" si="13"/>
        <v>1478200</v>
      </c>
      <c r="AC65" s="308">
        <f t="shared" ca="1" si="74"/>
        <v>0</v>
      </c>
      <c r="AD65" s="309">
        <f t="shared" ca="1" si="14"/>
        <v>1128539</v>
      </c>
      <c r="AE65" s="308">
        <f t="shared" ca="1" si="75"/>
        <v>1.3186813186813187</v>
      </c>
      <c r="AF65" s="309">
        <f t="shared" ca="1" si="15"/>
        <v>1595000</v>
      </c>
      <c r="AG65" s="308">
        <f t="shared" ca="1" si="76"/>
        <v>0</v>
      </c>
      <c r="AH65" s="309">
        <f t="shared" ca="1" si="16"/>
        <v>1500000</v>
      </c>
      <c r="AI65" s="308">
        <f t="shared" ca="1" si="77"/>
        <v>0</v>
      </c>
      <c r="AJ65" s="309">
        <f t="shared" ca="1" si="17"/>
        <v>1086750.02</v>
      </c>
      <c r="AK65" s="308">
        <f t="shared" ca="1" si="78"/>
        <v>1.3186813186813187</v>
      </c>
      <c r="AL65" s="309">
        <f t="shared" ca="1" si="18"/>
        <v>1588328</v>
      </c>
      <c r="AM65" s="308">
        <f t="shared" ca="1" si="79"/>
        <v>0</v>
      </c>
      <c r="AN65" s="309" t="str">
        <f t="shared" ca="1" si="19"/>
        <v/>
      </c>
      <c r="AO65" s="308" t="str">
        <f t="shared" ca="1" si="80"/>
        <v/>
      </c>
      <c r="AP65" s="309">
        <f t="shared" ca="1" si="20"/>
        <v>153270</v>
      </c>
      <c r="AQ65" s="308">
        <f t="shared" ca="1" si="81"/>
        <v>0</v>
      </c>
      <c r="AR65" s="309" t="str">
        <f t="shared" ca="1" si="21"/>
        <v/>
      </c>
      <c r="AS65" s="308" t="str">
        <f t="shared" ca="1" si="82"/>
        <v/>
      </c>
      <c r="AT65" s="309" t="str">
        <f t="shared" ca="1" si="22"/>
        <v/>
      </c>
      <c r="AU65" s="308" t="str">
        <f t="shared" ca="1" si="83"/>
        <v/>
      </c>
      <c r="AV65" s="309" t="str">
        <f t="shared" ca="1" si="23"/>
        <v/>
      </c>
      <c r="AW65" s="308" t="str">
        <f t="shared" ca="1" si="84"/>
        <v/>
      </c>
      <c r="AX65" s="309" t="str">
        <f t="shared" ca="1" si="24"/>
        <v/>
      </c>
      <c r="AY65" s="308" t="str">
        <f t="shared" ca="1" si="85"/>
        <v/>
      </c>
      <c r="AZ65" s="309" t="str">
        <f t="shared" ca="1" si="87"/>
        <v/>
      </c>
      <c r="BA65" s="308"/>
      <c r="BB65" s="309">
        <f t="shared" ca="1" si="88"/>
        <v>903285</v>
      </c>
      <c r="BC65" s="308">
        <f t="shared" ca="1" si="56"/>
        <v>1.3186813186813187</v>
      </c>
      <c r="BD65" s="309" t="str">
        <f t="shared" ca="1" si="89"/>
        <v/>
      </c>
      <c r="BE65" s="308" t="str">
        <f t="shared" ca="1" si="57"/>
        <v/>
      </c>
      <c r="BF65" s="309"/>
      <c r="BG65" s="308"/>
      <c r="BH65" s="309"/>
      <c r="BI65" s="308"/>
      <c r="BJ65" s="309"/>
      <c r="BK65" s="308"/>
    </row>
    <row r="66" spans="1:63" s="71" customFormat="1" ht="21" customHeight="1">
      <c r="A66" s="245">
        <f t="shared" si="86"/>
        <v>53</v>
      </c>
      <c r="B66" s="311" t="s">
        <v>891</v>
      </c>
      <c r="C66" s="501">
        <f t="shared" ca="1" si="30"/>
        <v>148182.74</v>
      </c>
      <c r="D66" s="503">
        <f t="shared" ca="1" si="0"/>
        <v>120169</v>
      </c>
      <c r="E66" s="308">
        <f t="shared" ca="1" si="62"/>
        <v>1.3186813186813187</v>
      </c>
      <c r="F66" s="309">
        <f t="shared" ca="1" si="2"/>
        <v>115000</v>
      </c>
      <c r="G66" s="308">
        <f t="shared" ca="1" si="63"/>
        <v>1.3186813186813187</v>
      </c>
      <c r="H66" s="309">
        <f t="shared" ca="1" si="3"/>
        <v>78000</v>
      </c>
      <c r="I66" s="308">
        <f t="shared" ca="1" si="64"/>
        <v>1.3186813186813187</v>
      </c>
      <c r="J66" s="309">
        <f t="shared" ca="1" si="4"/>
        <v>719300</v>
      </c>
      <c r="K66" s="308">
        <f t="shared" ca="1" si="65"/>
        <v>0</v>
      </c>
      <c r="L66" s="309">
        <f t="shared" ca="1" si="5"/>
        <v>117044</v>
      </c>
      <c r="M66" s="308">
        <f t="shared" ca="1" si="66"/>
        <v>1.3186813186813187</v>
      </c>
      <c r="N66" s="309">
        <f t="shared" ca="1" si="6"/>
        <v>49800</v>
      </c>
      <c r="O66" s="308">
        <f t="shared" ca="1" si="67"/>
        <v>0</v>
      </c>
      <c r="P66" s="309">
        <f t="shared" ca="1" si="7"/>
        <v>110561</v>
      </c>
      <c r="Q66" s="308">
        <f t="shared" ca="1" si="68"/>
        <v>1.3186813186813187</v>
      </c>
      <c r="R66" s="309">
        <f t="shared" ca="1" si="8"/>
        <v>106260</v>
      </c>
      <c r="S66" s="308">
        <f t="shared" ca="1" si="69"/>
        <v>1.3186813186813187</v>
      </c>
      <c r="T66" s="309" t="str">
        <f t="shared" ca="1" si="9"/>
        <v/>
      </c>
      <c r="U66" s="308" t="str">
        <f t="shared" ca="1" si="70"/>
        <v/>
      </c>
      <c r="V66" s="309" t="str">
        <f t="shared" ca="1" si="10"/>
        <v/>
      </c>
      <c r="W66" s="308" t="str">
        <f t="shared" ca="1" si="71"/>
        <v/>
      </c>
      <c r="X66" s="309">
        <f t="shared" ca="1" si="11"/>
        <v>120000</v>
      </c>
      <c r="Y66" s="308">
        <f t="shared" ca="1" si="72"/>
        <v>1.3186813186813187</v>
      </c>
      <c r="Z66" s="309" t="str">
        <f t="shared" ca="1" si="12"/>
        <v/>
      </c>
      <c r="AA66" s="308" t="str">
        <f t="shared" ca="1" si="73"/>
        <v/>
      </c>
      <c r="AB66" s="309">
        <f t="shared" ca="1" si="13"/>
        <v>189637</v>
      </c>
      <c r="AC66" s="308">
        <f t="shared" ca="1" si="74"/>
        <v>1.3186813186813187</v>
      </c>
      <c r="AD66" s="309">
        <f t="shared" ca="1" si="14"/>
        <v>119000</v>
      </c>
      <c r="AE66" s="308">
        <f t="shared" ca="1" si="75"/>
        <v>1.3186813186813187</v>
      </c>
      <c r="AF66" s="309">
        <f t="shared" ca="1" si="15"/>
        <v>75500</v>
      </c>
      <c r="AG66" s="308">
        <f t="shared" ca="1" si="76"/>
        <v>1.3186813186813187</v>
      </c>
      <c r="AH66" s="309">
        <f t="shared" ca="1" si="16"/>
        <v>96000</v>
      </c>
      <c r="AI66" s="308">
        <f t="shared" ca="1" si="77"/>
        <v>1.3186813186813187</v>
      </c>
      <c r="AJ66" s="309">
        <f t="shared" ca="1" si="17"/>
        <v>82592.92</v>
      </c>
      <c r="AK66" s="308">
        <f t="shared" ca="1" si="78"/>
        <v>1.3186813186813187</v>
      </c>
      <c r="AL66" s="309">
        <f t="shared" ca="1" si="18"/>
        <v>78000</v>
      </c>
      <c r="AM66" s="308">
        <f t="shared" ca="1" si="79"/>
        <v>1.3186813186813187</v>
      </c>
      <c r="AN66" s="309" t="str">
        <f t="shared" ca="1" si="19"/>
        <v/>
      </c>
      <c r="AO66" s="308" t="str">
        <f t="shared" ca="1" si="80"/>
        <v/>
      </c>
      <c r="AP66" s="309">
        <f t="shared" ca="1" si="20"/>
        <v>68250</v>
      </c>
      <c r="AQ66" s="308">
        <f t="shared" ca="1" si="81"/>
        <v>1.3186813186813187</v>
      </c>
      <c r="AR66" s="309" t="str">
        <f t="shared" ca="1" si="21"/>
        <v/>
      </c>
      <c r="AS66" s="308" t="str">
        <f t="shared" ca="1" si="82"/>
        <v/>
      </c>
      <c r="AT66" s="309" t="str">
        <f t="shared" ca="1" si="22"/>
        <v/>
      </c>
      <c r="AU66" s="308" t="str">
        <f t="shared" ca="1" si="83"/>
        <v/>
      </c>
      <c r="AV66" s="309" t="str">
        <f t="shared" ca="1" si="23"/>
        <v/>
      </c>
      <c r="AW66" s="308" t="str">
        <f t="shared" ca="1" si="84"/>
        <v/>
      </c>
      <c r="AX66" s="309" t="str">
        <f t="shared" ca="1" si="24"/>
        <v/>
      </c>
      <c r="AY66" s="308" t="str">
        <f t="shared" ca="1" si="85"/>
        <v/>
      </c>
      <c r="AZ66" s="309" t="str">
        <f t="shared" ca="1" si="87"/>
        <v/>
      </c>
      <c r="BA66" s="308"/>
      <c r="BB66" s="309">
        <f t="shared" ca="1" si="88"/>
        <v>117685</v>
      </c>
      <c r="BC66" s="308">
        <f t="shared" ca="1" si="56"/>
        <v>1.3186813186813187</v>
      </c>
      <c r="BD66" s="309" t="str">
        <f t="shared" ca="1" si="89"/>
        <v/>
      </c>
      <c r="BE66" s="308" t="str">
        <f t="shared" ca="1" si="57"/>
        <v/>
      </c>
      <c r="BF66" s="309"/>
      <c r="BG66" s="308"/>
      <c r="BH66" s="309"/>
      <c r="BI66" s="308"/>
      <c r="BJ66" s="309"/>
      <c r="BK66" s="308"/>
    </row>
    <row r="67" spans="1:63" s="71" customFormat="1" ht="21" customHeight="1">
      <c r="A67" s="245">
        <f t="shared" si="86"/>
        <v>54</v>
      </c>
      <c r="B67" s="311" t="s">
        <v>895</v>
      </c>
      <c r="C67" s="501">
        <f t="shared" ca="1" si="30"/>
        <v>16051611.689999999</v>
      </c>
      <c r="D67" s="503">
        <f t="shared" ca="1" si="0"/>
        <v>65683</v>
      </c>
      <c r="E67" s="308">
        <f t="shared" ca="1" si="62"/>
        <v>1.3186813186813187</v>
      </c>
      <c r="F67" s="309">
        <f t="shared" ca="1" si="2"/>
        <v>42000</v>
      </c>
      <c r="G67" s="308">
        <f t="shared" ca="1" si="63"/>
        <v>1.3186813186813187</v>
      </c>
      <c r="H67" s="309">
        <f t="shared" ca="1" si="3"/>
        <v>58000</v>
      </c>
      <c r="I67" s="308">
        <f t="shared" ca="1" si="64"/>
        <v>1.3186813186813187</v>
      </c>
      <c r="J67" s="309">
        <f t="shared" ca="1" si="4"/>
        <v>68288539</v>
      </c>
      <c r="K67" s="308">
        <f t="shared" ca="1" si="65"/>
        <v>0</v>
      </c>
      <c r="L67" s="309">
        <f t="shared" ca="1" si="5"/>
        <v>63975</v>
      </c>
      <c r="M67" s="308">
        <f t="shared" ca="1" si="66"/>
        <v>1.3186813186813187</v>
      </c>
      <c r="N67" s="309">
        <f t="shared" ca="1" si="6"/>
        <v>72500</v>
      </c>
      <c r="O67" s="308">
        <f t="shared" ca="1" si="67"/>
        <v>1.3186813186813187</v>
      </c>
      <c r="P67" s="309">
        <f t="shared" ca="1" si="7"/>
        <v>74896</v>
      </c>
      <c r="Q67" s="308">
        <f t="shared" ca="1" si="68"/>
        <v>1.3186813186813187</v>
      </c>
      <c r="R67" s="309">
        <f t="shared" ca="1" si="8"/>
        <v>67342</v>
      </c>
      <c r="S67" s="308">
        <f t="shared" ca="1" si="69"/>
        <v>1.3186813186813187</v>
      </c>
      <c r="T67" s="309" t="str">
        <f t="shared" ca="1" si="9"/>
        <v/>
      </c>
      <c r="U67" s="308" t="str">
        <f t="shared" ca="1" si="70"/>
        <v/>
      </c>
      <c r="V67" s="309" t="str">
        <f t="shared" ca="1" si="10"/>
        <v/>
      </c>
      <c r="W67" s="308" t="str">
        <f t="shared" ca="1" si="71"/>
        <v/>
      </c>
      <c r="X67" s="309">
        <f t="shared" ca="1" si="11"/>
        <v>65683</v>
      </c>
      <c r="Y67" s="308">
        <f t="shared" ca="1" si="72"/>
        <v>1.3186813186813187</v>
      </c>
      <c r="Z67" s="309" t="str">
        <f t="shared" ca="1" si="12"/>
        <v/>
      </c>
      <c r="AA67" s="308" t="str">
        <f t="shared" ca="1" si="73"/>
        <v/>
      </c>
      <c r="AB67" s="309">
        <f t="shared" ca="1" si="13"/>
        <v>70150</v>
      </c>
      <c r="AC67" s="308">
        <f t="shared" ca="1" si="74"/>
        <v>1.3186813186813187</v>
      </c>
      <c r="AD67" s="309">
        <f t="shared" ca="1" si="14"/>
        <v>59876</v>
      </c>
      <c r="AE67" s="308">
        <f t="shared" ca="1" si="75"/>
        <v>1.3186813186813187</v>
      </c>
      <c r="AF67" s="309">
        <f t="shared" ca="1" si="15"/>
        <v>74500</v>
      </c>
      <c r="AG67" s="308">
        <f t="shared" ca="1" si="76"/>
        <v>1.3186813186813187</v>
      </c>
      <c r="AH67" s="309">
        <f t="shared" ca="1" si="16"/>
        <v>110000</v>
      </c>
      <c r="AI67" s="308">
        <f t="shared" ca="1" si="77"/>
        <v>1.3186813186813187</v>
      </c>
      <c r="AJ67" s="309">
        <f t="shared" ca="1" si="17"/>
        <v>56510.96</v>
      </c>
      <c r="AK67" s="308">
        <f t="shared" ca="1" si="78"/>
        <v>1.3186813186813187</v>
      </c>
      <c r="AL67" s="309">
        <f t="shared" ca="1" si="18"/>
        <v>84000</v>
      </c>
      <c r="AM67" s="308">
        <f t="shared" ca="1" si="79"/>
        <v>1.3186813186813187</v>
      </c>
      <c r="AN67" s="309" t="str">
        <f t="shared" ca="1" si="19"/>
        <v/>
      </c>
      <c r="AO67" s="308" t="str">
        <f t="shared" ca="1" si="80"/>
        <v/>
      </c>
      <c r="AP67" s="309">
        <f t="shared" ca="1" si="20"/>
        <v>78000</v>
      </c>
      <c r="AQ67" s="308">
        <f t="shared" ca="1" si="81"/>
        <v>1.3186813186813187</v>
      </c>
      <c r="AR67" s="309" t="str">
        <f t="shared" ca="1" si="21"/>
        <v/>
      </c>
      <c r="AS67" s="308" t="str">
        <f t="shared" ca="1" si="82"/>
        <v/>
      </c>
      <c r="AT67" s="309" t="str">
        <f t="shared" ca="1" si="22"/>
        <v/>
      </c>
      <c r="AU67" s="308" t="str">
        <f t="shared" ca="1" si="83"/>
        <v/>
      </c>
      <c r="AV67" s="309" t="str">
        <f t="shared" ca="1" si="23"/>
        <v/>
      </c>
      <c r="AW67" s="308" t="str">
        <f t="shared" ca="1" si="84"/>
        <v/>
      </c>
      <c r="AX67" s="309" t="str">
        <f t="shared" ca="1" si="24"/>
        <v/>
      </c>
      <c r="AY67" s="308" t="str">
        <f t="shared" ca="1" si="85"/>
        <v/>
      </c>
      <c r="AZ67" s="309" t="str">
        <f t="shared" ca="1" si="87"/>
        <v/>
      </c>
      <c r="BA67" s="308"/>
      <c r="BB67" s="309">
        <f t="shared" ca="1" si="88"/>
        <v>64315</v>
      </c>
      <c r="BC67" s="308">
        <f t="shared" ca="1" si="56"/>
        <v>1.3186813186813187</v>
      </c>
      <c r="BD67" s="309" t="str">
        <f t="shared" ca="1" si="89"/>
        <v/>
      </c>
      <c r="BE67" s="308" t="str">
        <f t="shared" ca="1" si="57"/>
        <v/>
      </c>
      <c r="BF67" s="309"/>
      <c r="BG67" s="308"/>
      <c r="BH67" s="309"/>
      <c r="BI67" s="308"/>
      <c r="BJ67" s="309"/>
      <c r="BK67" s="308"/>
    </row>
    <row r="68" spans="1:63" s="71" customFormat="1" ht="21" customHeight="1">
      <c r="A68" s="245">
        <f t="shared" si="86"/>
        <v>55</v>
      </c>
      <c r="B68" s="311" t="s">
        <v>897</v>
      </c>
      <c r="C68" s="501">
        <f t="shared" ca="1" si="30"/>
        <v>1078306.1499999999</v>
      </c>
      <c r="D68" s="503">
        <f t="shared" ca="1" si="0"/>
        <v>21000</v>
      </c>
      <c r="E68" s="308">
        <f t="shared" ca="1" si="62"/>
        <v>1.3186813186813187</v>
      </c>
      <c r="F68" s="309">
        <f t="shared" ca="1" si="2"/>
        <v>23000</v>
      </c>
      <c r="G68" s="308">
        <f t="shared" ca="1" si="63"/>
        <v>1.3186813186813187</v>
      </c>
      <c r="H68" s="309">
        <f t="shared" ca="1" si="3"/>
        <v>26000</v>
      </c>
      <c r="I68" s="308">
        <f t="shared" ca="1" si="64"/>
        <v>1.3186813186813187</v>
      </c>
      <c r="J68" s="309">
        <f t="shared" ca="1" si="4"/>
        <v>4605000</v>
      </c>
      <c r="K68" s="308">
        <f t="shared" ca="1" si="65"/>
        <v>0</v>
      </c>
      <c r="L68" s="309">
        <f t="shared" ca="1" si="5"/>
        <v>22867</v>
      </c>
      <c r="M68" s="308">
        <f t="shared" ca="1" si="66"/>
        <v>1.3186813186813187</v>
      </c>
      <c r="N68" s="309">
        <f t="shared" ca="1" si="6"/>
        <v>19500</v>
      </c>
      <c r="O68" s="308">
        <f t="shared" ca="1" si="67"/>
        <v>1.3186813186813187</v>
      </c>
      <c r="P68" s="309">
        <f t="shared" ca="1" si="7"/>
        <v>15692</v>
      </c>
      <c r="Q68" s="308">
        <f t="shared" ca="1" si="68"/>
        <v>1.3186813186813187</v>
      </c>
      <c r="R68" s="309">
        <f t="shared" ca="1" si="8"/>
        <v>30700</v>
      </c>
      <c r="S68" s="308">
        <f t="shared" ca="1" si="69"/>
        <v>1.3186813186813187</v>
      </c>
      <c r="T68" s="309" t="str">
        <f t="shared" ca="1" si="9"/>
        <v/>
      </c>
      <c r="U68" s="308" t="str">
        <f t="shared" ca="1" si="70"/>
        <v/>
      </c>
      <c r="V68" s="309" t="str">
        <f t="shared" ca="1" si="10"/>
        <v/>
      </c>
      <c r="W68" s="308" t="str">
        <f t="shared" ca="1" si="71"/>
        <v/>
      </c>
      <c r="X68" s="309">
        <f t="shared" ca="1" si="11"/>
        <v>20900</v>
      </c>
      <c r="Y68" s="308">
        <f t="shared" ca="1" si="72"/>
        <v>1.3186813186813187</v>
      </c>
      <c r="Z68" s="309" t="str">
        <f t="shared" ca="1" si="12"/>
        <v/>
      </c>
      <c r="AA68" s="308" t="str">
        <f t="shared" ca="1" si="73"/>
        <v/>
      </c>
      <c r="AB68" s="309">
        <f t="shared" ca="1" si="13"/>
        <v>17505</v>
      </c>
      <c r="AC68" s="308">
        <f t="shared" ca="1" si="74"/>
        <v>1.3186813186813187</v>
      </c>
      <c r="AD68" s="309">
        <f t="shared" ca="1" si="14"/>
        <v>25300</v>
      </c>
      <c r="AE68" s="308">
        <f t="shared" ca="1" si="75"/>
        <v>1.3186813186813187</v>
      </c>
      <c r="AF68" s="309">
        <f t="shared" ca="1" si="15"/>
        <v>15000</v>
      </c>
      <c r="AG68" s="308">
        <f t="shared" ca="1" si="76"/>
        <v>1.3186813186813187</v>
      </c>
      <c r="AH68" s="309">
        <f t="shared" ca="1" si="16"/>
        <v>16000</v>
      </c>
      <c r="AI68" s="308">
        <f t="shared" ca="1" si="77"/>
        <v>1.3186813186813187</v>
      </c>
      <c r="AJ68" s="309">
        <f t="shared" ca="1" si="17"/>
        <v>19126.8</v>
      </c>
      <c r="AK68" s="308">
        <f t="shared" ca="1" si="78"/>
        <v>1.3186813186813187</v>
      </c>
      <c r="AL68" s="309">
        <f t="shared" ca="1" si="18"/>
        <v>24800</v>
      </c>
      <c r="AM68" s="308">
        <f t="shared" ca="1" si="79"/>
        <v>1.3186813186813187</v>
      </c>
      <c r="AN68" s="309" t="str">
        <f t="shared" ca="1" si="19"/>
        <v/>
      </c>
      <c r="AO68" s="308" t="str">
        <f t="shared" ca="1" si="80"/>
        <v/>
      </c>
      <c r="AP68" s="309">
        <f t="shared" ca="1" si="20"/>
        <v>35750</v>
      </c>
      <c r="AQ68" s="308">
        <f t="shared" ca="1" si="81"/>
        <v>1.3186813186813187</v>
      </c>
      <c r="AR68" s="309" t="str">
        <f t="shared" ca="1" si="21"/>
        <v/>
      </c>
      <c r="AS68" s="308" t="str">
        <f t="shared" ca="1" si="82"/>
        <v/>
      </c>
      <c r="AT68" s="309" t="str">
        <f t="shared" ca="1" si="22"/>
        <v/>
      </c>
      <c r="AU68" s="308" t="str">
        <f t="shared" ca="1" si="83"/>
        <v/>
      </c>
      <c r="AV68" s="309" t="str">
        <f t="shared" ca="1" si="23"/>
        <v/>
      </c>
      <c r="AW68" s="308" t="str">
        <f t="shared" ca="1" si="84"/>
        <v/>
      </c>
      <c r="AX68" s="309" t="str">
        <f t="shared" ca="1" si="24"/>
        <v/>
      </c>
      <c r="AY68" s="308" t="str">
        <f t="shared" ca="1" si="85"/>
        <v/>
      </c>
      <c r="AZ68" s="309" t="str">
        <f t="shared" ca="1" si="87"/>
        <v/>
      </c>
      <c r="BA68" s="308"/>
      <c r="BB68" s="309">
        <f t="shared" ca="1" si="88"/>
        <v>22899</v>
      </c>
      <c r="BC68" s="308">
        <f t="shared" ca="1" si="56"/>
        <v>1.3186813186813187</v>
      </c>
      <c r="BD68" s="309" t="str">
        <f t="shared" ca="1" si="89"/>
        <v/>
      </c>
      <c r="BE68" s="308" t="str">
        <f t="shared" ca="1" si="57"/>
        <v/>
      </c>
      <c r="BF68" s="309"/>
      <c r="BG68" s="308"/>
      <c r="BH68" s="309"/>
      <c r="BI68" s="308"/>
      <c r="BJ68" s="309"/>
      <c r="BK68" s="308"/>
    </row>
    <row r="69" spans="1:63" s="71" customFormat="1" ht="21" customHeight="1">
      <c r="A69" s="245">
        <f t="shared" si="86"/>
        <v>56</v>
      </c>
      <c r="B69" s="311" t="s">
        <v>308</v>
      </c>
      <c r="C69" s="501">
        <f t="shared" ca="1" si="30"/>
        <v>3428981.89</v>
      </c>
      <c r="D69" s="503">
        <f t="shared" ca="1" si="0"/>
        <v>8171101</v>
      </c>
      <c r="E69" s="308">
        <f t="shared" ca="1" si="62"/>
        <v>0</v>
      </c>
      <c r="F69" s="309">
        <f t="shared" ca="1" si="2"/>
        <v>4000000</v>
      </c>
      <c r="G69" s="308">
        <f t="shared" ca="1" si="63"/>
        <v>1.3186813186813187</v>
      </c>
      <c r="H69" s="309">
        <f t="shared" ca="1" si="3"/>
        <v>6950000</v>
      </c>
      <c r="I69" s="308">
        <f t="shared" ca="1" si="64"/>
        <v>0</v>
      </c>
      <c r="J69" s="309">
        <f t="shared" ca="1" si="4"/>
        <v>14000000</v>
      </c>
      <c r="K69" s="308">
        <f t="shared" ca="1" si="65"/>
        <v>0</v>
      </c>
      <c r="L69" s="309">
        <f t="shared" ca="1" si="5"/>
        <v>7958652</v>
      </c>
      <c r="M69" s="308">
        <f t="shared" ca="1" si="66"/>
        <v>0</v>
      </c>
      <c r="N69" s="309">
        <f t="shared" ca="1" si="6"/>
        <v>65800</v>
      </c>
      <c r="O69" s="308">
        <f t="shared" ca="1" si="67"/>
        <v>0</v>
      </c>
      <c r="P69" s="309">
        <f t="shared" ca="1" si="7"/>
        <v>3120664</v>
      </c>
      <c r="Q69" s="308">
        <f t="shared" ca="1" si="68"/>
        <v>0</v>
      </c>
      <c r="R69" s="309">
        <f t="shared" ca="1" si="8"/>
        <v>7000000</v>
      </c>
      <c r="S69" s="308">
        <f t="shared" ca="1" si="69"/>
        <v>0</v>
      </c>
      <c r="T69" s="309" t="str">
        <f t="shared" ca="1" si="9"/>
        <v/>
      </c>
      <c r="U69" s="308" t="str">
        <f t="shared" ca="1" si="70"/>
        <v/>
      </c>
      <c r="V69" s="309" t="str">
        <f t="shared" ca="1" si="10"/>
        <v/>
      </c>
      <c r="W69" s="308" t="str">
        <f t="shared" ca="1" si="71"/>
        <v/>
      </c>
      <c r="X69" s="309">
        <f t="shared" ca="1" si="11"/>
        <v>8171101</v>
      </c>
      <c r="Y69" s="308">
        <f t="shared" ca="1" si="72"/>
        <v>0</v>
      </c>
      <c r="Z69" s="309" t="str">
        <f t="shared" ca="1" si="12"/>
        <v/>
      </c>
      <c r="AA69" s="308" t="str">
        <f t="shared" ca="1" si="73"/>
        <v/>
      </c>
      <c r="AB69" s="309">
        <f t="shared" ca="1" si="13"/>
        <v>3818035</v>
      </c>
      <c r="AC69" s="308">
        <f t="shared" ca="1" si="74"/>
        <v>1.3186813186813187</v>
      </c>
      <c r="AD69" s="309">
        <f t="shared" ca="1" si="14"/>
        <v>3987654</v>
      </c>
      <c r="AE69" s="308">
        <f t="shared" ca="1" si="75"/>
        <v>1.3186813186813187</v>
      </c>
      <c r="AF69" s="309">
        <f t="shared" ca="1" si="15"/>
        <v>4640000</v>
      </c>
      <c r="AG69" s="308">
        <f t="shared" ca="1" si="76"/>
        <v>1.3186813186813187</v>
      </c>
      <c r="AH69" s="309">
        <f t="shared" ca="1" si="16"/>
        <v>3468000</v>
      </c>
      <c r="AI69" s="308">
        <f t="shared" ca="1" si="77"/>
        <v>1.3186813186813187</v>
      </c>
      <c r="AJ69" s="309">
        <f t="shared" ca="1" si="17"/>
        <v>756378.11</v>
      </c>
      <c r="AK69" s="308">
        <f t="shared" ca="1" si="78"/>
        <v>0</v>
      </c>
      <c r="AL69" s="309">
        <f t="shared" ca="1" si="18"/>
        <v>2316000</v>
      </c>
      <c r="AM69" s="308">
        <f t="shared" ca="1" si="79"/>
        <v>0</v>
      </c>
      <c r="AN69" s="309" t="str">
        <f t="shared" ca="1" si="19"/>
        <v/>
      </c>
      <c r="AO69" s="308" t="str">
        <f t="shared" ca="1" si="80"/>
        <v/>
      </c>
      <c r="AP69" s="309">
        <f t="shared" ca="1" si="20"/>
        <v>1170000</v>
      </c>
      <c r="AQ69" s="308">
        <f t="shared" ca="1" si="81"/>
        <v>0</v>
      </c>
      <c r="AR69" s="309" t="str">
        <f t="shared" ca="1" si="21"/>
        <v/>
      </c>
      <c r="AS69" s="308" t="str">
        <f t="shared" ca="1" si="82"/>
        <v/>
      </c>
      <c r="AT69" s="309" t="str">
        <f t="shared" ca="1" si="22"/>
        <v/>
      </c>
      <c r="AU69" s="308" t="str">
        <f t="shared" ca="1" si="83"/>
        <v/>
      </c>
      <c r="AV69" s="309" t="str">
        <f t="shared" ca="1" si="23"/>
        <v/>
      </c>
      <c r="AW69" s="308" t="str">
        <f t="shared" ca="1" si="84"/>
        <v/>
      </c>
      <c r="AX69" s="309" t="str">
        <f t="shared" ca="1" si="24"/>
        <v/>
      </c>
      <c r="AY69" s="308" t="str">
        <f t="shared" ca="1" si="85"/>
        <v/>
      </c>
      <c r="AZ69" s="309" t="str">
        <f t="shared" ca="1" si="87"/>
        <v/>
      </c>
      <c r="BA69" s="308"/>
      <c r="BB69" s="309">
        <f t="shared" ca="1" si="88"/>
        <v>7992000</v>
      </c>
      <c r="BC69" s="308">
        <f t="shared" ca="1" si="56"/>
        <v>0</v>
      </c>
      <c r="BD69" s="309" t="str">
        <f t="shared" ca="1" si="89"/>
        <v/>
      </c>
      <c r="BE69" s="308" t="str">
        <f t="shared" ca="1" si="57"/>
        <v/>
      </c>
      <c r="BF69" s="309"/>
      <c r="BG69" s="308"/>
      <c r="BH69" s="309"/>
      <c r="BI69" s="308"/>
      <c r="BJ69" s="309"/>
      <c r="BK69" s="308"/>
    </row>
    <row r="70" spans="1:63" s="71" customFormat="1" ht="21" customHeight="1">
      <c r="A70" s="245">
        <f t="shared" si="86"/>
        <v>57</v>
      </c>
      <c r="B70" s="311" t="s">
        <v>309</v>
      </c>
      <c r="C70" s="501">
        <f t="shared" ca="1" si="30"/>
        <v>2477837.89</v>
      </c>
      <c r="D70" s="503">
        <f t="shared" ca="1" si="0"/>
        <v>7121000</v>
      </c>
      <c r="E70" s="308">
        <f t="shared" ca="1" si="62"/>
        <v>0</v>
      </c>
      <c r="F70" s="309">
        <f t="shared" ca="1" si="2"/>
        <v>5200000</v>
      </c>
      <c r="G70" s="308">
        <f t="shared" ca="1" si="63"/>
        <v>1.3186813186813187</v>
      </c>
      <c r="H70" s="309">
        <f t="shared" ca="1" si="3"/>
        <v>7600000</v>
      </c>
      <c r="I70" s="308">
        <f t="shared" ca="1" si="64"/>
        <v>0</v>
      </c>
      <c r="J70" s="309">
        <f t="shared" ca="1" si="4"/>
        <v>1267500</v>
      </c>
      <c r="K70" s="308">
        <f t="shared" ca="1" si="65"/>
        <v>0</v>
      </c>
      <c r="L70" s="309">
        <f t="shared" ca="1" si="5"/>
        <v>7099289</v>
      </c>
      <c r="M70" s="308">
        <f t="shared" ca="1" si="66"/>
        <v>0</v>
      </c>
      <c r="N70" s="309">
        <f t="shared" ca="1" si="6"/>
        <v>579000</v>
      </c>
      <c r="O70" s="308">
        <f t="shared" ca="1" si="67"/>
        <v>0</v>
      </c>
      <c r="P70" s="309">
        <f t="shared" ca="1" si="7"/>
        <v>7168612</v>
      </c>
      <c r="Q70" s="308">
        <f t="shared" ca="1" si="68"/>
        <v>0</v>
      </c>
      <c r="R70" s="309">
        <f t="shared" ca="1" si="8"/>
        <v>4760000</v>
      </c>
      <c r="S70" s="308">
        <f t="shared" ca="1" si="69"/>
        <v>1.3186813186813187</v>
      </c>
      <c r="T70" s="309" t="str">
        <f t="shared" ca="1" si="9"/>
        <v/>
      </c>
      <c r="U70" s="308" t="str">
        <f t="shared" ca="1" si="70"/>
        <v/>
      </c>
      <c r="V70" s="309" t="str">
        <f t="shared" ca="1" si="10"/>
        <v/>
      </c>
      <c r="W70" s="308" t="str">
        <f t="shared" ca="1" si="71"/>
        <v/>
      </c>
      <c r="X70" s="309">
        <f t="shared" ca="1" si="11"/>
        <v>7121000</v>
      </c>
      <c r="Y70" s="308">
        <f t="shared" ca="1" si="72"/>
        <v>0</v>
      </c>
      <c r="Z70" s="309" t="str">
        <f t="shared" ca="1" si="12"/>
        <v/>
      </c>
      <c r="AA70" s="308" t="str">
        <f t="shared" ca="1" si="73"/>
        <v/>
      </c>
      <c r="AB70" s="309">
        <f t="shared" ca="1" si="13"/>
        <v>6198850</v>
      </c>
      <c r="AC70" s="308">
        <f t="shared" ca="1" si="74"/>
        <v>0</v>
      </c>
      <c r="AD70" s="309">
        <f t="shared" ca="1" si="14"/>
        <v>3175000</v>
      </c>
      <c r="AE70" s="308">
        <f t="shared" ca="1" si="75"/>
        <v>0</v>
      </c>
      <c r="AF70" s="309">
        <f t="shared" ca="1" si="15"/>
        <v>5420000</v>
      </c>
      <c r="AG70" s="308">
        <f t="shared" ca="1" si="76"/>
        <v>1.3186813186813187</v>
      </c>
      <c r="AH70" s="309">
        <f t="shared" ca="1" si="16"/>
        <v>5280000</v>
      </c>
      <c r="AI70" s="308">
        <f t="shared" ca="1" si="77"/>
        <v>1.3186813186813187</v>
      </c>
      <c r="AJ70" s="309">
        <f t="shared" ca="1" si="17"/>
        <v>2017008.03</v>
      </c>
      <c r="AK70" s="308">
        <f t="shared" ca="1" si="78"/>
        <v>0</v>
      </c>
      <c r="AL70" s="309">
        <f t="shared" ca="1" si="18"/>
        <v>2458000</v>
      </c>
      <c r="AM70" s="308">
        <f t="shared" ca="1" si="79"/>
        <v>0</v>
      </c>
      <c r="AN70" s="309" t="str">
        <f t="shared" ca="1" si="19"/>
        <v/>
      </c>
      <c r="AO70" s="308" t="str">
        <f t="shared" ca="1" si="80"/>
        <v/>
      </c>
      <c r="AP70" s="309">
        <f t="shared" ca="1" si="20"/>
        <v>245700</v>
      </c>
      <c r="AQ70" s="308">
        <f t="shared" ca="1" si="81"/>
        <v>0</v>
      </c>
      <c r="AR70" s="309" t="str">
        <f t="shared" ca="1" si="21"/>
        <v/>
      </c>
      <c r="AS70" s="308" t="str">
        <f t="shared" ca="1" si="82"/>
        <v/>
      </c>
      <c r="AT70" s="309" t="str">
        <f t="shared" ca="1" si="22"/>
        <v/>
      </c>
      <c r="AU70" s="308" t="str">
        <f t="shared" ca="1" si="83"/>
        <v/>
      </c>
      <c r="AV70" s="309" t="str">
        <f t="shared" ca="1" si="23"/>
        <v/>
      </c>
      <c r="AW70" s="308" t="str">
        <f t="shared" ca="1" si="84"/>
        <v/>
      </c>
      <c r="AX70" s="309" t="str">
        <f t="shared" ca="1" si="24"/>
        <v/>
      </c>
      <c r="AY70" s="308" t="str">
        <f t="shared" ca="1" si="85"/>
        <v/>
      </c>
      <c r="AZ70" s="309" t="str">
        <f t="shared" ca="1" si="87"/>
        <v/>
      </c>
      <c r="BA70" s="308"/>
      <c r="BB70" s="309">
        <f t="shared" ca="1" si="88"/>
        <v>7125000</v>
      </c>
      <c r="BC70" s="308">
        <f t="shared" ca="1" si="56"/>
        <v>0</v>
      </c>
      <c r="BD70" s="309" t="str">
        <f t="shared" ca="1" si="89"/>
        <v/>
      </c>
      <c r="BE70" s="308" t="str">
        <f t="shared" ca="1" si="57"/>
        <v/>
      </c>
      <c r="BF70" s="309"/>
      <c r="BG70" s="308"/>
      <c r="BH70" s="309"/>
      <c r="BI70" s="308"/>
      <c r="BJ70" s="309"/>
      <c r="BK70" s="308"/>
    </row>
    <row r="71" spans="1:63" s="71" customFormat="1" ht="21" customHeight="1">
      <c r="A71" s="245">
        <f t="shared" si="86"/>
        <v>58</v>
      </c>
      <c r="B71" s="311" t="s">
        <v>906</v>
      </c>
      <c r="C71" s="501">
        <f t="shared" ca="1" si="30"/>
        <v>2094353.06</v>
      </c>
      <c r="D71" s="503">
        <f t="shared" ca="1" si="0"/>
        <v>6020000</v>
      </c>
      <c r="E71" s="308">
        <f t="shared" ca="1" si="62"/>
        <v>0</v>
      </c>
      <c r="F71" s="309">
        <f t="shared" ca="1" si="2"/>
        <v>4500000</v>
      </c>
      <c r="G71" s="308">
        <f t="shared" ca="1" si="63"/>
        <v>1.3186813186813187</v>
      </c>
      <c r="H71" s="309">
        <f t="shared" ca="1" si="3"/>
        <v>7000000</v>
      </c>
      <c r="I71" s="308">
        <f t="shared" ca="1" si="64"/>
        <v>0</v>
      </c>
      <c r="J71" s="309">
        <f t="shared" ca="1" si="4"/>
        <v>1100000</v>
      </c>
      <c r="K71" s="308">
        <f t="shared" ca="1" si="65"/>
        <v>0</v>
      </c>
      <c r="L71" s="309">
        <f t="shared" ca="1" si="5"/>
        <v>5932606</v>
      </c>
      <c r="M71" s="308">
        <f t="shared" ca="1" si="66"/>
        <v>0</v>
      </c>
      <c r="N71" s="309">
        <f t="shared" ca="1" si="6"/>
        <v>598000</v>
      </c>
      <c r="O71" s="308">
        <f t="shared" ca="1" si="67"/>
        <v>0</v>
      </c>
      <c r="P71" s="309">
        <f t="shared" ca="1" si="7"/>
        <v>5973843</v>
      </c>
      <c r="Q71" s="308">
        <f t="shared" ca="1" si="68"/>
        <v>0</v>
      </c>
      <c r="R71" s="309">
        <f t="shared" ca="1" si="8"/>
        <v>4607000</v>
      </c>
      <c r="S71" s="308">
        <f t="shared" ca="1" si="69"/>
        <v>1.3186813186813187</v>
      </c>
      <c r="T71" s="309" t="str">
        <f t="shared" ca="1" si="9"/>
        <v/>
      </c>
      <c r="U71" s="308" t="str">
        <f t="shared" ca="1" si="70"/>
        <v/>
      </c>
      <c r="V71" s="309" t="str">
        <f t="shared" ca="1" si="10"/>
        <v/>
      </c>
      <c r="W71" s="308" t="str">
        <f t="shared" ca="1" si="71"/>
        <v/>
      </c>
      <c r="X71" s="309">
        <f t="shared" ca="1" si="11"/>
        <v>6020000</v>
      </c>
      <c r="Y71" s="308">
        <f t="shared" ca="1" si="72"/>
        <v>0</v>
      </c>
      <c r="Z71" s="309" t="str">
        <f t="shared" ca="1" si="12"/>
        <v/>
      </c>
      <c r="AA71" s="308" t="str">
        <f t="shared" ca="1" si="73"/>
        <v/>
      </c>
      <c r="AB71" s="309">
        <f t="shared" ca="1" si="13"/>
        <v>5314716</v>
      </c>
      <c r="AC71" s="308">
        <f t="shared" ca="1" si="74"/>
        <v>0</v>
      </c>
      <c r="AD71" s="309">
        <f t="shared" ca="1" si="14"/>
        <v>2625000</v>
      </c>
      <c r="AE71" s="308">
        <f t="shared" ca="1" si="75"/>
        <v>0</v>
      </c>
      <c r="AF71" s="309">
        <f t="shared" ca="1" si="15"/>
        <v>4694000</v>
      </c>
      <c r="AG71" s="308">
        <f t="shared" ca="1" si="76"/>
        <v>1.3186813186813187</v>
      </c>
      <c r="AH71" s="309">
        <f t="shared" ca="1" si="16"/>
        <v>4420000</v>
      </c>
      <c r="AI71" s="308">
        <f t="shared" ca="1" si="77"/>
        <v>1.3186813186813187</v>
      </c>
      <c r="AJ71" s="309">
        <f t="shared" ca="1" si="17"/>
        <v>1990926.06</v>
      </c>
      <c r="AK71" s="308">
        <f t="shared" ca="1" si="78"/>
        <v>0</v>
      </c>
      <c r="AL71" s="309">
        <f t="shared" ca="1" si="18"/>
        <v>2316000</v>
      </c>
      <c r="AM71" s="308">
        <f t="shared" ca="1" si="79"/>
        <v>0</v>
      </c>
      <c r="AN71" s="309" t="str">
        <f t="shared" ca="1" si="19"/>
        <v/>
      </c>
      <c r="AO71" s="308" t="str">
        <f t="shared" ca="1" si="80"/>
        <v/>
      </c>
      <c r="AP71" s="309">
        <f t="shared" ca="1" si="20"/>
        <v>216125</v>
      </c>
      <c r="AQ71" s="308">
        <f t="shared" ca="1" si="81"/>
        <v>0</v>
      </c>
      <c r="AR71" s="309" t="str">
        <f t="shared" ca="1" si="21"/>
        <v/>
      </c>
      <c r="AS71" s="308" t="str">
        <f t="shared" ca="1" si="82"/>
        <v/>
      </c>
      <c r="AT71" s="309" t="str">
        <f t="shared" ca="1" si="22"/>
        <v/>
      </c>
      <c r="AU71" s="308" t="str">
        <f t="shared" ca="1" si="83"/>
        <v/>
      </c>
      <c r="AV71" s="309" t="str">
        <f t="shared" ca="1" si="23"/>
        <v/>
      </c>
      <c r="AW71" s="308" t="str">
        <f t="shared" ca="1" si="84"/>
        <v/>
      </c>
      <c r="AX71" s="309" t="str">
        <f t="shared" ca="1" si="24"/>
        <v/>
      </c>
      <c r="AY71" s="308" t="str">
        <f t="shared" ca="1" si="85"/>
        <v/>
      </c>
      <c r="AZ71" s="309" t="str">
        <f t="shared" ca="1" si="87"/>
        <v/>
      </c>
      <c r="BA71" s="308"/>
      <c r="BB71" s="309">
        <f t="shared" ca="1" si="88"/>
        <v>5950000</v>
      </c>
      <c r="BC71" s="308">
        <f t="shared" ca="1" si="56"/>
        <v>0</v>
      </c>
      <c r="BD71" s="309" t="str">
        <f t="shared" ca="1" si="89"/>
        <v/>
      </c>
      <c r="BE71" s="308" t="str">
        <f t="shared" ca="1" si="57"/>
        <v/>
      </c>
      <c r="BF71" s="309"/>
      <c r="BG71" s="308"/>
      <c r="BH71" s="309"/>
      <c r="BI71" s="308"/>
      <c r="BJ71" s="309"/>
      <c r="BK71" s="308"/>
    </row>
    <row r="72" spans="1:63" s="71" customFormat="1" ht="21" customHeight="1">
      <c r="A72" s="245">
        <f t="shared" si="86"/>
        <v>59</v>
      </c>
      <c r="B72" s="311" t="s">
        <v>907</v>
      </c>
      <c r="C72" s="501">
        <f t="shared" ca="1" si="30"/>
        <v>2177716.77</v>
      </c>
      <c r="D72" s="503">
        <f t="shared" ca="1" si="0"/>
        <v>6200000</v>
      </c>
      <c r="E72" s="308">
        <f t="shared" ca="1" si="62"/>
        <v>0</v>
      </c>
      <c r="F72" s="309">
        <f t="shared" ca="1" si="2"/>
        <v>4200000</v>
      </c>
      <c r="G72" s="308">
        <f t="shared" ca="1" si="63"/>
        <v>1.3186813186813187</v>
      </c>
      <c r="H72" s="309">
        <f t="shared" ca="1" si="3"/>
        <v>7300000</v>
      </c>
      <c r="I72" s="308">
        <f t="shared" ca="1" si="64"/>
        <v>0</v>
      </c>
      <c r="J72" s="309">
        <f t="shared" ca="1" si="4"/>
        <v>900000</v>
      </c>
      <c r="K72" s="308">
        <f t="shared" ca="1" si="65"/>
        <v>0</v>
      </c>
      <c r="L72" s="309">
        <f t="shared" ca="1" si="5"/>
        <v>6092645</v>
      </c>
      <c r="M72" s="308">
        <f t="shared" ca="1" si="66"/>
        <v>0</v>
      </c>
      <c r="N72" s="309">
        <f t="shared" ca="1" si="6"/>
        <v>621000</v>
      </c>
      <c r="O72" s="308">
        <f t="shared" ca="1" si="67"/>
        <v>0</v>
      </c>
      <c r="P72" s="309">
        <f t="shared" ca="1" si="7"/>
        <v>5137505</v>
      </c>
      <c r="Q72" s="308">
        <f t="shared" ca="1" si="68"/>
        <v>0</v>
      </c>
      <c r="R72" s="309">
        <f t="shared" ca="1" si="8"/>
        <v>4120000</v>
      </c>
      <c r="S72" s="308">
        <f t="shared" ca="1" si="69"/>
        <v>1.3186813186813187</v>
      </c>
      <c r="T72" s="309" t="str">
        <f t="shared" ca="1" si="9"/>
        <v/>
      </c>
      <c r="U72" s="308" t="str">
        <f t="shared" ca="1" si="70"/>
        <v/>
      </c>
      <c r="V72" s="309" t="str">
        <f t="shared" ca="1" si="10"/>
        <v/>
      </c>
      <c r="W72" s="308" t="str">
        <f t="shared" ca="1" si="71"/>
        <v/>
      </c>
      <c r="X72" s="309">
        <f t="shared" ca="1" si="11"/>
        <v>6200000</v>
      </c>
      <c r="Y72" s="308">
        <f t="shared" ca="1" si="72"/>
        <v>0</v>
      </c>
      <c r="Z72" s="309" t="str">
        <f t="shared" ca="1" si="12"/>
        <v/>
      </c>
      <c r="AA72" s="308" t="str">
        <f t="shared" ca="1" si="73"/>
        <v/>
      </c>
      <c r="AB72" s="309">
        <f t="shared" ca="1" si="13"/>
        <v>4829308</v>
      </c>
      <c r="AC72" s="308">
        <f t="shared" ca="1" si="74"/>
        <v>1.3186813186813187</v>
      </c>
      <c r="AD72" s="309">
        <f t="shared" ca="1" si="14"/>
        <v>2806222</v>
      </c>
      <c r="AE72" s="308">
        <f t="shared" ca="1" si="75"/>
        <v>0</v>
      </c>
      <c r="AF72" s="309">
        <f t="shared" ca="1" si="15"/>
        <v>4358000</v>
      </c>
      <c r="AG72" s="308">
        <f t="shared" ca="1" si="76"/>
        <v>1.3186813186813187</v>
      </c>
      <c r="AH72" s="309">
        <f t="shared" ca="1" si="16"/>
        <v>5820000</v>
      </c>
      <c r="AI72" s="308">
        <f t="shared" ca="1" si="77"/>
        <v>0</v>
      </c>
      <c r="AJ72" s="309">
        <f t="shared" ca="1" si="17"/>
        <v>1886597.98</v>
      </c>
      <c r="AK72" s="308">
        <f t="shared" ca="1" si="78"/>
        <v>0</v>
      </c>
      <c r="AL72" s="309">
        <f t="shared" ca="1" si="18"/>
        <v>1913450</v>
      </c>
      <c r="AM72" s="308">
        <f t="shared" ca="1" si="79"/>
        <v>0</v>
      </c>
      <c r="AN72" s="309" t="str">
        <f t="shared" ca="1" si="19"/>
        <v/>
      </c>
      <c r="AO72" s="308" t="str">
        <f t="shared" ca="1" si="80"/>
        <v/>
      </c>
      <c r="AP72" s="309">
        <f t="shared" ca="1" si="20"/>
        <v>181545</v>
      </c>
      <c r="AQ72" s="308">
        <f t="shared" ca="1" si="81"/>
        <v>0</v>
      </c>
      <c r="AR72" s="309" t="str">
        <f t="shared" ca="1" si="21"/>
        <v/>
      </c>
      <c r="AS72" s="308" t="str">
        <f t="shared" ca="1" si="82"/>
        <v/>
      </c>
      <c r="AT72" s="309" t="str">
        <f t="shared" ca="1" si="22"/>
        <v/>
      </c>
      <c r="AU72" s="308" t="str">
        <f t="shared" ca="1" si="83"/>
        <v/>
      </c>
      <c r="AV72" s="309" t="str">
        <f t="shared" ca="1" si="23"/>
        <v/>
      </c>
      <c r="AW72" s="308" t="str">
        <f t="shared" ca="1" si="84"/>
        <v/>
      </c>
      <c r="AX72" s="309" t="str">
        <f t="shared" ca="1" si="24"/>
        <v/>
      </c>
      <c r="AY72" s="308" t="str">
        <f t="shared" ca="1" si="85"/>
        <v/>
      </c>
      <c r="AZ72" s="309" t="str">
        <f t="shared" ca="1" si="87"/>
        <v/>
      </c>
      <c r="BA72" s="308"/>
      <c r="BB72" s="309">
        <f t="shared" ca="1" si="88"/>
        <v>6089900</v>
      </c>
      <c r="BC72" s="308">
        <f t="shared" ca="1" si="56"/>
        <v>0</v>
      </c>
      <c r="BD72" s="309" t="str">
        <f t="shared" ca="1" si="89"/>
        <v/>
      </c>
      <c r="BE72" s="308" t="str">
        <f t="shared" ca="1" si="57"/>
        <v/>
      </c>
      <c r="BF72" s="309"/>
      <c r="BG72" s="308"/>
      <c r="BH72" s="309"/>
      <c r="BI72" s="308"/>
      <c r="BJ72" s="309"/>
      <c r="BK72" s="308"/>
    </row>
    <row r="73" spans="1:63" s="71" customFormat="1" ht="21" customHeight="1">
      <c r="A73" s="245">
        <f t="shared" si="86"/>
        <v>60</v>
      </c>
      <c r="B73" s="311" t="s">
        <v>908</v>
      </c>
      <c r="C73" s="501">
        <f t="shared" ca="1" si="30"/>
        <v>1427093.86</v>
      </c>
      <c r="D73" s="503">
        <f t="shared" ca="1" si="0"/>
        <v>4000000</v>
      </c>
      <c r="E73" s="308">
        <f t="shared" ca="1" si="62"/>
        <v>0</v>
      </c>
      <c r="F73" s="309">
        <f t="shared" ca="1" si="2"/>
        <v>3200000</v>
      </c>
      <c r="G73" s="308">
        <f t="shared" ca="1" si="63"/>
        <v>1.3186813186813187</v>
      </c>
      <c r="H73" s="309">
        <f t="shared" ca="1" si="3"/>
        <v>6040000</v>
      </c>
      <c r="I73" s="308">
        <f t="shared" ca="1" si="64"/>
        <v>0</v>
      </c>
      <c r="J73" s="309">
        <f t="shared" ca="1" si="4"/>
        <v>1700000</v>
      </c>
      <c r="K73" s="308">
        <f t="shared" ca="1" si="65"/>
        <v>0</v>
      </c>
      <c r="L73" s="309">
        <f t="shared" ca="1" si="5"/>
        <v>3951188</v>
      </c>
      <c r="M73" s="308">
        <f t="shared" ca="1" si="66"/>
        <v>0</v>
      </c>
      <c r="N73" s="309">
        <f t="shared" ca="1" si="6"/>
        <v>645000</v>
      </c>
      <c r="O73" s="308">
        <f t="shared" ca="1" si="67"/>
        <v>0</v>
      </c>
      <c r="P73" s="309">
        <f t="shared" ca="1" si="7"/>
        <v>4062213</v>
      </c>
      <c r="Q73" s="308">
        <f t="shared" ca="1" si="68"/>
        <v>0</v>
      </c>
      <c r="R73" s="309">
        <f t="shared" ca="1" si="8"/>
        <v>3597000</v>
      </c>
      <c r="S73" s="308">
        <f t="shared" ca="1" si="69"/>
        <v>1.3186813186813187</v>
      </c>
      <c r="T73" s="309" t="str">
        <f t="shared" ca="1" si="9"/>
        <v/>
      </c>
      <c r="U73" s="308" t="str">
        <f t="shared" ca="1" si="70"/>
        <v/>
      </c>
      <c r="V73" s="309" t="str">
        <f t="shared" ca="1" si="10"/>
        <v/>
      </c>
      <c r="W73" s="308" t="str">
        <f t="shared" ca="1" si="71"/>
        <v/>
      </c>
      <c r="X73" s="309">
        <f t="shared" ca="1" si="11"/>
        <v>4000000</v>
      </c>
      <c r="Y73" s="308">
        <f t="shared" ca="1" si="72"/>
        <v>0</v>
      </c>
      <c r="Z73" s="309" t="str">
        <f t="shared" ca="1" si="12"/>
        <v/>
      </c>
      <c r="AA73" s="308" t="str">
        <f t="shared" ca="1" si="73"/>
        <v/>
      </c>
      <c r="AB73" s="309">
        <f t="shared" ca="1" si="13"/>
        <v>3343367</v>
      </c>
      <c r="AC73" s="308">
        <f t="shared" ca="1" si="74"/>
        <v>1.3186813186813187</v>
      </c>
      <c r="AD73" s="309">
        <f t="shared" ca="1" si="14"/>
        <v>1865000</v>
      </c>
      <c r="AE73" s="308">
        <f t="shared" ca="1" si="75"/>
        <v>0</v>
      </c>
      <c r="AF73" s="309">
        <f t="shared" ca="1" si="15"/>
        <v>3777000</v>
      </c>
      <c r="AG73" s="308">
        <f t="shared" ca="1" si="76"/>
        <v>0</v>
      </c>
      <c r="AH73" s="309">
        <f t="shared" ca="1" si="16"/>
        <v>3350000</v>
      </c>
      <c r="AI73" s="308">
        <f t="shared" ca="1" si="77"/>
        <v>1.3186813186813187</v>
      </c>
      <c r="AJ73" s="309">
        <f t="shared" ca="1" si="17"/>
        <v>1886597.98</v>
      </c>
      <c r="AK73" s="308">
        <f t="shared" ca="1" si="78"/>
        <v>0</v>
      </c>
      <c r="AL73" s="309">
        <f t="shared" ca="1" si="18"/>
        <v>1836450</v>
      </c>
      <c r="AM73" s="308">
        <f t="shared" ca="1" si="79"/>
        <v>0</v>
      </c>
      <c r="AN73" s="309" t="str">
        <f t="shared" ca="1" si="19"/>
        <v/>
      </c>
      <c r="AO73" s="308" t="str">
        <f t="shared" ca="1" si="80"/>
        <v/>
      </c>
      <c r="AP73" s="309">
        <f t="shared" ca="1" si="20"/>
        <v>146965</v>
      </c>
      <c r="AQ73" s="308">
        <f t="shared" ca="1" si="81"/>
        <v>0</v>
      </c>
      <c r="AR73" s="309" t="str">
        <f t="shared" ca="1" si="21"/>
        <v/>
      </c>
      <c r="AS73" s="308" t="str">
        <f t="shared" ca="1" si="82"/>
        <v/>
      </c>
      <c r="AT73" s="309" t="str">
        <f t="shared" ca="1" si="22"/>
        <v/>
      </c>
      <c r="AU73" s="308" t="str">
        <f t="shared" ca="1" si="83"/>
        <v/>
      </c>
      <c r="AV73" s="309" t="str">
        <f t="shared" ca="1" si="23"/>
        <v/>
      </c>
      <c r="AW73" s="308" t="str">
        <f t="shared" ca="1" si="84"/>
        <v/>
      </c>
      <c r="AX73" s="309" t="str">
        <f t="shared" ca="1" si="24"/>
        <v/>
      </c>
      <c r="AY73" s="308" t="str">
        <f t="shared" ca="1" si="85"/>
        <v/>
      </c>
      <c r="AZ73" s="309" t="str">
        <f t="shared" ca="1" si="87"/>
        <v/>
      </c>
      <c r="BA73" s="308"/>
      <c r="BB73" s="309">
        <f t="shared" ca="1" si="88"/>
        <v>3925000</v>
      </c>
      <c r="BC73" s="308">
        <f t="shared" ca="1" si="56"/>
        <v>0</v>
      </c>
      <c r="BD73" s="309" t="str">
        <f t="shared" ca="1" si="89"/>
        <v/>
      </c>
      <c r="BE73" s="308" t="str">
        <f t="shared" ca="1" si="57"/>
        <v/>
      </c>
      <c r="BF73" s="309"/>
      <c r="BG73" s="308"/>
      <c r="BH73" s="309"/>
      <c r="BI73" s="308"/>
      <c r="BJ73" s="309"/>
      <c r="BK73" s="308"/>
    </row>
    <row r="74" spans="1:63" s="71" customFormat="1" ht="21" customHeight="1">
      <c r="A74" s="245">
        <f t="shared" si="86"/>
        <v>61</v>
      </c>
      <c r="B74" s="311" t="s">
        <v>909</v>
      </c>
      <c r="C74" s="501">
        <f t="shared" ca="1" si="30"/>
        <v>2562631.2400000002</v>
      </c>
      <c r="D74" s="503">
        <f t="shared" ca="1" si="0"/>
        <v>7692017</v>
      </c>
      <c r="E74" s="308">
        <f t="shared" ca="1" si="62"/>
        <v>0</v>
      </c>
      <c r="F74" s="309">
        <f t="shared" ca="1" si="2"/>
        <v>5000000</v>
      </c>
      <c r="G74" s="308">
        <f t="shared" ca="1" si="63"/>
        <v>1.3186813186813187</v>
      </c>
      <c r="H74" s="309">
        <f t="shared" ca="1" si="3"/>
        <v>7040000</v>
      </c>
      <c r="I74" s="308">
        <f t="shared" ca="1" si="64"/>
        <v>0</v>
      </c>
      <c r="J74" s="309">
        <f t="shared" ca="1" si="4"/>
        <v>1000000</v>
      </c>
      <c r="K74" s="308">
        <f t="shared" ca="1" si="65"/>
        <v>0</v>
      </c>
      <c r="L74" s="309">
        <f t="shared" ca="1" si="5"/>
        <v>7492024</v>
      </c>
      <c r="M74" s="308">
        <f t="shared" ca="1" si="66"/>
        <v>0</v>
      </c>
      <c r="N74" s="309">
        <f t="shared" ca="1" si="6"/>
        <v>645000</v>
      </c>
      <c r="O74" s="308">
        <f t="shared" ca="1" si="67"/>
        <v>0</v>
      </c>
      <c r="P74" s="309">
        <f t="shared" ca="1" si="7"/>
        <v>6451751</v>
      </c>
      <c r="Q74" s="308">
        <f t="shared" ca="1" si="68"/>
        <v>0</v>
      </c>
      <c r="R74" s="309">
        <f t="shared" ca="1" si="8"/>
        <v>4750000</v>
      </c>
      <c r="S74" s="308">
        <f t="shared" ca="1" si="69"/>
        <v>1.3186813186813187</v>
      </c>
      <c r="T74" s="309" t="str">
        <f t="shared" ca="1" si="9"/>
        <v/>
      </c>
      <c r="U74" s="308" t="str">
        <f t="shared" ca="1" si="70"/>
        <v/>
      </c>
      <c r="V74" s="309" t="str">
        <f t="shared" ca="1" si="10"/>
        <v/>
      </c>
      <c r="W74" s="308" t="str">
        <f t="shared" ca="1" si="71"/>
        <v/>
      </c>
      <c r="X74" s="309">
        <f t="shared" ca="1" si="11"/>
        <v>7692017</v>
      </c>
      <c r="Y74" s="308">
        <f t="shared" ca="1" si="72"/>
        <v>0</v>
      </c>
      <c r="Z74" s="309" t="str">
        <f t="shared" ca="1" si="12"/>
        <v/>
      </c>
      <c r="AA74" s="308" t="str">
        <f t="shared" ca="1" si="73"/>
        <v/>
      </c>
      <c r="AB74" s="309">
        <f t="shared" ca="1" si="13"/>
        <v>6934391</v>
      </c>
      <c r="AC74" s="308">
        <f t="shared" ca="1" si="74"/>
        <v>0</v>
      </c>
      <c r="AD74" s="309">
        <f t="shared" ca="1" si="14"/>
        <v>3610222</v>
      </c>
      <c r="AE74" s="308">
        <f t="shared" ca="1" si="75"/>
        <v>1.3186813186813187</v>
      </c>
      <c r="AF74" s="309">
        <f t="shared" ca="1" si="15"/>
        <v>5000000</v>
      </c>
      <c r="AG74" s="308">
        <f t="shared" ca="1" si="76"/>
        <v>1.3186813186813187</v>
      </c>
      <c r="AH74" s="309">
        <f t="shared" ca="1" si="16"/>
        <v>5340000</v>
      </c>
      <c r="AI74" s="308">
        <f t="shared" ca="1" si="77"/>
        <v>1.3186813186813187</v>
      </c>
      <c r="AJ74" s="309">
        <f t="shared" ca="1" si="17"/>
        <v>1990926.06</v>
      </c>
      <c r="AK74" s="308">
        <f t="shared" ca="1" si="78"/>
        <v>0</v>
      </c>
      <c r="AL74" s="309">
        <f t="shared" ca="1" si="18"/>
        <v>2387000</v>
      </c>
      <c r="AM74" s="308">
        <f t="shared" ca="1" si="79"/>
        <v>0</v>
      </c>
      <c r="AN74" s="309" t="str">
        <f t="shared" ca="1" si="19"/>
        <v/>
      </c>
      <c r="AO74" s="308" t="str">
        <f t="shared" ca="1" si="80"/>
        <v/>
      </c>
      <c r="AP74" s="309">
        <f t="shared" ca="1" si="20"/>
        <v>233415</v>
      </c>
      <c r="AQ74" s="308">
        <f t="shared" ca="1" si="81"/>
        <v>0</v>
      </c>
      <c r="AR74" s="309" t="str">
        <f t="shared" ca="1" si="21"/>
        <v/>
      </c>
      <c r="AS74" s="308" t="str">
        <f t="shared" ca="1" si="82"/>
        <v/>
      </c>
      <c r="AT74" s="309" t="str">
        <f t="shared" ca="1" si="22"/>
        <v/>
      </c>
      <c r="AU74" s="308" t="str">
        <f t="shared" ca="1" si="83"/>
        <v/>
      </c>
      <c r="AV74" s="309" t="str">
        <f t="shared" ca="1" si="23"/>
        <v/>
      </c>
      <c r="AW74" s="308" t="str">
        <f t="shared" ca="1" si="84"/>
        <v/>
      </c>
      <c r="AX74" s="309" t="str">
        <f t="shared" ca="1" si="24"/>
        <v/>
      </c>
      <c r="AY74" s="308" t="str">
        <f t="shared" ca="1" si="85"/>
        <v/>
      </c>
      <c r="AZ74" s="309" t="str">
        <f t="shared" ca="1" si="87"/>
        <v/>
      </c>
      <c r="BA74" s="308"/>
      <c r="BB74" s="309">
        <f t="shared" ca="1" si="88"/>
        <v>7510000</v>
      </c>
      <c r="BC74" s="308">
        <f t="shared" ca="1" si="56"/>
        <v>0</v>
      </c>
      <c r="BD74" s="309" t="str">
        <f t="shared" ca="1" si="89"/>
        <v/>
      </c>
      <c r="BE74" s="308" t="str">
        <f t="shared" ca="1" si="57"/>
        <v/>
      </c>
      <c r="BF74" s="309"/>
      <c r="BG74" s="308"/>
      <c r="BH74" s="309"/>
      <c r="BI74" s="308"/>
      <c r="BJ74" s="309"/>
      <c r="BK74" s="308"/>
    </row>
    <row r="75" spans="1:63" s="71" customFormat="1" ht="21" customHeight="1">
      <c r="A75" s="245">
        <f t="shared" si="86"/>
        <v>62</v>
      </c>
      <c r="B75" s="311" t="s">
        <v>910</v>
      </c>
      <c r="C75" s="501">
        <f t="shared" ca="1" si="30"/>
        <v>1399019.99</v>
      </c>
      <c r="D75" s="503">
        <f t="shared" ca="1" si="0"/>
        <v>4056662</v>
      </c>
      <c r="E75" s="308">
        <f t="shared" ca="1" si="62"/>
        <v>0</v>
      </c>
      <c r="F75" s="309">
        <f t="shared" ca="1" si="2"/>
        <v>3200000</v>
      </c>
      <c r="G75" s="308">
        <f t="shared" ca="1" si="63"/>
        <v>1.3186813186813187</v>
      </c>
      <c r="H75" s="309">
        <f t="shared" ca="1" si="3"/>
        <v>5040000</v>
      </c>
      <c r="I75" s="308">
        <f t="shared" ca="1" si="64"/>
        <v>0</v>
      </c>
      <c r="J75" s="309">
        <f t="shared" ca="1" si="4"/>
        <v>850000</v>
      </c>
      <c r="K75" s="308">
        <f t="shared" ca="1" si="65"/>
        <v>0</v>
      </c>
      <c r="L75" s="309">
        <f t="shared" ca="1" si="5"/>
        <v>3951188</v>
      </c>
      <c r="M75" s="308">
        <f t="shared" ca="1" si="66"/>
        <v>0</v>
      </c>
      <c r="N75" s="309">
        <f t="shared" ca="1" si="6"/>
        <v>654000</v>
      </c>
      <c r="O75" s="308">
        <f t="shared" ca="1" si="67"/>
        <v>0</v>
      </c>
      <c r="P75" s="309">
        <f t="shared" ca="1" si="7"/>
        <v>4062213</v>
      </c>
      <c r="Q75" s="308">
        <f t="shared" ca="1" si="68"/>
        <v>0</v>
      </c>
      <c r="R75" s="309">
        <f t="shared" ca="1" si="8"/>
        <v>3897000</v>
      </c>
      <c r="S75" s="308">
        <f t="shared" ca="1" si="69"/>
        <v>0</v>
      </c>
      <c r="T75" s="309" t="str">
        <f t="shared" ca="1" si="9"/>
        <v/>
      </c>
      <c r="U75" s="308" t="str">
        <f t="shared" ca="1" si="70"/>
        <v/>
      </c>
      <c r="V75" s="309" t="str">
        <f t="shared" ca="1" si="10"/>
        <v/>
      </c>
      <c r="W75" s="308" t="str">
        <f t="shared" ca="1" si="71"/>
        <v/>
      </c>
      <c r="X75" s="309">
        <f t="shared" ca="1" si="11"/>
        <v>4056662</v>
      </c>
      <c r="Y75" s="308">
        <f t="shared" ca="1" si="72"/>
        <v>0</v>
      </c>
      <c r="Z75" s="309" t="str">
        <f t="shared" ca="1" si="12"/>
        <v/>
      </c>
      <c r="AA75" s="308" t="str">
        <f t="shared" ca="1" si="73"/>
        <v/>
      </c>
      <c r="AB75" s="309">
        <f t="shared" ca="1" si="13"/>
        <v>3343367</v>
      </c>
      <c r="AC75" s="308">
        <f t="shared" ca="1" si="74"/>
        <v>1.3186813186813187</v>
      </c>
      <c r="AD75" s="309">
        <f t="shared" ca="1" si="14"/>
        <v>1865000</v>
      </c>
      <c r="AE75" s="308">
        <f t="shared" ca="1" si="75"/>
        <v>0</v>
      </c>
      <c r="AF75" s="309">
        <f t="shared" ca="1" si="15"/>
        <v>3777000</v>
      </c>
      <c r="AG75" s="308">
        <f t="shared" ca="1" si="76"/>
        <v>0</v>
      </c>
      <c r="AH75" s="309">
        <f t="shared" ca="1" si="16"/>
        <v>2960000</v>
      </c>
      <c r="AI75" s="308">
        <f t="shared" ca="1" si="77"/>
        <v>1.3186813186813187</v>
      </c>
      <c r="AJ75" s="309">
        <f t="shared" ca="1" si="17"/>
        <v>1886597.98</v>
      </c>
      <c r="AK75" s="308">
        <f t="shared" ca="1" si="78"/>
        <v>0</v>
      </c>
      <c r="AL75" s="309">
        <f t="shared" ca="1" si="18"/>
        <v>1682450</v>
      </c>
      <c r="AM75" s="308">
        <f t="shared" ca="1" si="79"/>
        <v>0</v>
      </c>
      <c r="AN75" s="309" t="str">
        <f t="shared" ca="1" si="19"/>
        <v/>
      </c>
      <c r="AO75" s="308" t="str">
        <f t="shared" ca="1" si="80"/>
        <v/>
      </c>
      <c r="AP75" s="309">
        <f t="shared" ca="1" si="20"/>
        <v>146965</v>
      </c>
      <c r="AQ75" s="308">
        <f t="shared" ca="1" si="81"/>
        <v>0</v>
      </c>
      <c r="AR75" s="309" t="str">
        <f t="shared" ca="1" si="21"/>
        <v/>
      </c>
      <c r="AS75" s="308" t="str">
        <f t="shared" ca="1" si="82"/>
        <v/>
      </c>
      <c r="AT75" s="309" t="str">
        <f t="shared" ca="1" si="22"/>
        <v/>
      </c>
      <c r="AU75" s="308" t="str">
        <f t="shared" ca="1" si="83"/>
        <v/>
      </c>
      <c r="AV75" s="309" t="str">
        <f t="shared" ca="1" si="23"/>
        <v/>
      </c>
      <c r="AW75" s="308" t="str">
        <f t="shared" ca="1" si="84"/>
        <v/>
      </c>
      <c r="AX75" s="309" t="str">
        <f t="shared" ca="1" si="24"/>
        <v/>
      </c>
      <c r="AY75" s="308" t="str">
        <f t="shared" ca="1" si="85"/>
        <v/>
      </c>
      <c r="AZ75" s="309" t="str">
        <f t="shared" ca="1" si="87"/>
        <v/>
      </c>
      <c r="BA75" s="308"/>
      <c r="BB75" s="309">
        <f t="shared" ca="1" si="88"/>
        <v>3950000</v>
      </c>
      <c r="BC75" s="308">
        <f t="shared" ca="1" si="56"/>
        <v>0</v>
      </c>
      <c r="BD75" s="309" t="str">
        <f t="shared" ca="1" si="89"/>
        <v/>
      </c>
      <c r="BE75" s="308" t="str">
        <f t="shared" ca="1" si="57"/>
        <v/>
      </c>
      <c r="BF75" s="309"/>
      <c r="BG75" s="308"/>
      <c r="BH75" s="309"/>
      <c r="BI75" s="308"/>
      <c r="BJ75" s="309"/>
      <c r="BK75" s="308"/>
    </row>
    <row r="76" spans="1:63" s="71" customFormat="1" ht="21" customHeight="1">
      <c r="A76" s="245">
        <f t="shared" si="86"/>
        <v>63</v>
      </c>
      <c r="B76" s="311" t="s">
        <v>911</v>
      </c>
      <c r="C76" s="501">
        <f t="shared" ca="1" si="30"/>
        <v>2641697.81</v>
      </c>
      <c r="D76" s="503">
        <f t="shared" ca="1" si="0"/>
        <v>8046471</v>
      </c>
      <c r="E76" s="308">
        <f t="shared" ca="1" si="62"/>
        <v>0</v>
      </c>
      <c r="F76" s="309">
        <f t="shared" ca="1" si="2"/>
        <v>6500000</v>
      </c>
      <c r="G76" s="308">
        <f t="shared" ca="1" si="63"/>
        <v>0</v>
      </c>
      <c r="H76" s="309">
        <f t="shared" ca="1" si="3"/>
        <v>2980000</v>
      </c>
      <c r="I76" s="308">
        <f t="shared" ca="1" si="64"/>
        <v>1.3186813186813187</v>
      </c>
      <c r="J76" s="309">
        <f t="shared" ca="1" si="4"/>
        <v>780000</v>
      </c>
      <c r="K76" s="308">
        <f t="shared" ca="1" si="65"/>
        <v>0</v>
      </c>
      <c r="L76" s="309">
        <f t="shared" ca="1" si="5"/>
        <v>7837262</v>
      </c>
      <c r="M76" s="308">
        <f t="shared" ca="1" si="66"/>
        <v>0</v>
      </c>
      <c r="N76" s="309">
        <f t="shared" ca="1" si="6"/>
        <v>600000</v>
      </c>
      <c r="O76" s="308">
        <f t="shared" ca="1" si="67"/>
        <v>0</v>
      </c>
      <c r="P76" s="309">
        <f t="shared" ca="1" si="7"/>
        <v>3942737</v>
      </c>
      <c r="Q76" s="308">
        <f t="shared" ca="1" si="68"/>
        <v>1.3186813186813187</v>
      </c>
      <c r="R76" s="309">
        <f t="shared" ca="1" si="8"/>
        <v>3870000</v>
      </c>
      <c r="S76" s="308">
        <f t="shared" ca="1" si="69"/>
        <v>1.3186813186813187</v>
      </c>
      <c r="T76" s="309" t="str">
        <f t="shared" ca="1" si="9"/>
        <v/>
      </c>
      <c r="U76" s="308" t="str">
        <f t="shared" ca="1" si="70"/>
        <v/>
      </c>
      <c r="V76" s="309" t="str">
        <f t="shared" ca="1" si="10"/>
        <v/>
      </c>
      <c r="W76" s="308" t="str">
        <f t="shared" ca="1" si="71"/>
        <v/>
      </c>
      <c r="X76" s="309">
        <f t="shared" ca="1" si="11"/>
        <v>8046471</v>
      </c>
      <c r="Y76" s="308">
        <f t="shared" ca="1" si="72"/>
        <v>0</v>
      </c>
      <c r="Z76" s="309" t="str">
        <f t="shared" ca="1" si="12"/>
        <v/>
      </c>
      <c r="AA76" s="308" t="str">
        <f t="shared" ca="1" si="73"/>
        <v/>
      </c>
      <c r="AB76" s="309">
        <f t="shared" ca="1" si="13"/>
        <v>5265184</v>
      </c>
      <c r="AC76" s="308">
        <f t="shared" ca="1" si="74"/>
        <v>1.3186813186813187</v>
      </c>
      <c r="AD76" s="309">
        <f t="shared" ca="1" si="14"/>
        <v>3475000</v>
      </c>
      <c r="AE76" s="308">
        <f t="shared" ca="1" si="75"/>
        <v>1.3186813186813187</v>
      </c>
      <c r="AF76" s="309">
        <f t="shared" ca="1" si="15"/>
        <v>3777000</v>
      </c>
      <c r="AG76" s="308">
        <f t="shared" ca="1" si="76"/>
        <v>1.3186813186813187</v>
      </c>
      <c r="AH76" s="309">
        <f t="shared" ca="1" si="16"/>
        <v>4920000</v>
      </c>
      <c r="AI76" s="308">
        <f t="shared" ca="1" si="77"/>
        <v>1.3186813186813187</v>
      </c>
      <c r="AJ76" s="309">
        <f t="shared" ca="1" si="17"/>
        <v>1886597.98</v>
      </c>
      <c r="AK76" s="308">
        <f t="shared" ca="1" si="78"/>
        <v>0</v>
      </c>
      <c r="AL76" s="309">
        <f t="shared" ca="1" si="18"/>
        <v>1528450</v>
      </c>
      <c r="AM76" s="308">
        <f t="shared" ca="1" si="79"/>
        <v>0</v>
      </c>
      <c r="AN76" s="309" t="str">
        <f t="shared" ca="1" si="19"/>
        <v/>
      </c>
      <c r="AO76" s="308" t="str">
        <f t="shared" ca="1" si="80"/>
        <v/>
      </c>
      <c r="AP76" s="309">
        <f t="shared" ca="1" si="20"/>
        <v>305662.5</v>
      </c>
      <c r="AQ76" s="308">
        <f t="shared" ca="1" si="81"/>
        <v>0</v>
      </c>
      <c r="AR76" s="309" t="str">
        <f t="shared" ca="1" si="21"/>
        <v/>
      </c>
      <c r="AS76" s="308" t="str">
        <f t="shared" ca="1" si="82"/>
        <v/>
      </c>
      <c r="AT76" s="309" t="str">
        <f t="shared" ca="1" si="22"/>
        <v/>
      </c>
      <c r="AU76" s="308" t="str">
        <f t="shared" ca="1" si="83"/>
        <v/>
      </c>
      <c r="AV76" s="309" t="str">
        <f t="shared" ca="1" si="23"/>
        <v/>
      </c>
      <c r="AW76" s="308" t="str">
        <f t="shared" ca="1" si="84"/>
        <v/>
      </c>
      <c r="AX76" s="309" t="str">
        <f t="shared" ca="1" si="24"/>
        <v/>
      </c>
      <c r="AY76" s="308" t="str">
        <f t="shared" ca="1" si="85"/>
        <v/>
      </c>
      <c r="AZ76" s="309" t="str">
        <f t="shared" ca="1" si="87"/>
        <v/>
      </c>
      <c r="BA76" s="308"/>
      <c r="BB76" s="309">
        <f t="shared" ca="1" si="88"/>
        <v>7968200</v>
      </c>
      <c r="BC76" s="308">
        <f t="shared" ca="1" si="56"/>
        <v>0</v>
      </c>
      <c r="BD76" s="309" t="str">
        <f t="shared" ca="1" si="89"/>
        <v/>
      </c>
      <c r="BE76" s="308" t="str">
        <f t="shared" ca="1" si="57"/>
        <v/>
      </c>
      <c r="BF76" s="309"/>
      <c r="BG76" s="308"/>
      <c r="BH76" s="309"/>
      <c r="BI76" s="308"/>
      <c r="BJ76" s="309"/>
      <c r="BK76" s="308"/>
    </row>
    <row r="77" spans="1:63" s="71" customFormat="1" ht="21" customHeight="1">
      <c r="A77" s="245">
        <f t="shared" si="86"/>
        <v>64</v>
      </c>
      <c r="B77" s="311" t="s">
        <v>912</v>
      </c>
      <c r="C77" s="501">
        <f t="shared" ca="1" si="30"/>
        <v>878330.01</v>
      </c>
      <c r="D77" s="503">
        <f t="shared" ca="1" si="0"/>
        <v>670182</v>
      </c>
      <c r="E77" s="308">
        <f t="shared" ca="1" si="62"/>
        <v>0</v>
      </c>
      <c r="F77" s="309">
        <f t="shared" ca="1" si="2"/>
        <v>550000</v>
      </c>
      <c r="G77" s="308">
        <f t="shared" ca="1" si="63"/>
        <v>0</v>
      </c>
      <c r="H77" s="309">
        <f t="shared" ca="1" si="3"/>
        <v>900000</v>
      </c>
      <c r="I77" s="308">
        <f t="shared" ca="1" si="64"/>
        <v>1.3186813186813187</v>
      </c>
      <c r="J77" s="309">
        <f t="shared" ca="1" si="4"/>
        <v>1750000</v>
      </c>
      <c r="K77" s="308">
        <f t="shared" ca="1" si="65"/>
        <v>0</v>
      </c>
      <c r="L77" s="309">
        <f t="shared" ca="1" si="5"/>
        <v>652757</v>
      </c>
      <c r="M77" s="308">
        <f t="shared" ca="1" si="66"/>
        <v>0</v>
      </c>
      <c r="N77" s="309">
        <f t="shared" ca="1" si="6"/>
        <v>360000</v>
      </c>
      <c r="O77" s="308">
        <f t="shared" ca="1" si="67"/>
        <v>0</v>
      </c>
      <c r="P77" s="309">
        <f t="shared" ca="1" si="7"/>
        <v>1248266</v>
      </c>
      <c r="Q77" s="308">
        <f t="shared" ca="1" si="68"/>
        <v>1.3186813186813187</v>
      </c>
      <c r="R77" s="309">
        <f t="shared" ca="1" si="8"/>
        <v>1439999</v>
      </c>
      <c r="S77" s="308">
        <f t="shared" ca="1" si="69"/>
        <v>1.3186813186813187</v>
      </c>
      <c r="T77" s="309" t="str">
        <f t="shared" ca="1" si="9"/>
        <v/>
      </c>
      <c r="U77" s="308" t="str">
        <f t="shared" ca="1" si="70"/>
        <v/>
      </c>
      <c r="V77" s="309" t="str">
        <f t="shared" ca="1" si="10"/>
        <v/>
      </c>
      <c r="W77" s="308" t="str">
        <f t="shared" ca="1" si="71"/>
        <v/>
      </c>
      <c r="X77" s="309">
        <f t="shared" ca="1" si="11"/>
        <v>670182</v>
      </c>
      <c r="Y77" s="308">
        <f t="shared" ca="1" si="72"/>
        <v>0</v>
      </c>
      <c r="Z77" s="309" t="str">
        <f t="shared" ca="1" si="12"/>
        <v/>
      </c>
      <c r="AA77" s="308" t="str">
        <f t="shared" ca="1" si="73"/>
        <v/>
      </c>
      <c r="AB77" s="309">
        <f t="shared" ca="1" si="13"/>
        <v>2176903</v>
      </c>
      <c r="AC77" s="308">
        <f t="shared" ca="1" si="74"/>
        <v>0</v>
      </c>
      <c r="AD77" s="309">
        <f t="shared" ca="1" si="14"/>
        <v>1160000</v>
      </c>
      <c r="AE77" s="308">
        <f t="shared" ca="1" si="75"/>
        <v>1.3186813186813187</v>
      </c>
      <c r="AF77" s="309">
        <f t="shared" ca="1" si="15"/>
        <v>3290000</v>
      </c>
      <c r="AG77" s="308">
        <f t="shared" ca="1" si="76"/>
        <v>0</v>
      </c>
      <c r="AH77" s="309">
        <f t="shared" ca="1" si="16"/>
        <v>2500000</v>
      </c>
      <c r="AI77" s="308">
        <f t="shared" ca="1" si="77"/>
        <v>0</v>
      </c>
      <c r="AJ77" s="309">
        <f t="shared" ca="1" si="17"/>
        <v>2477790</v>
      </c>
      <c r="AK77" s="308">
        <f t="shared" ca="1" si="78"/>
        <v>0</v>
      </c>
      <c r="AL77" s="309">
        <f t="shared" ca="1" si="18"/>
        <v>500500</v>
      </c>
      <c r="AM77" s="308">
        <f t="shared" ca="1" si="79"/>
        <v>0</v>
      </c>
      <c r="AN77" s="309" t="str">
        <f t="shared" ca="1" si="19"/>
        <v/>
      </c>
      <c r="AO77" s="308" t="str">
        <f t="shared" ca="1" si="80"/>
        <v/>
      </c>
      <c r="AP77" s="309">
        <f t="shared" ca="1" si="20"/>
        <v>74100</v>
      </c>
      <c r="AQ77" s="308">
        <f t="shared" ca="1" si="81"/>
        <v>0</v>
      </c>
      <c r="AR77" s="309" t="str">
        <f t="shared" ca="1" si="21"/>
        <v/>
      </c>
      <c r="AS77" s="308" t="str">
        <f t="shared" ca="1" si="82"/>
        <v/>
      </c>
      <c r="AT77" s="309" t="str">
        <f t="shared" ca="1" si="22"/>
        <v/>
      </c>
      <c r="AU77" s="308" t="str">
        <f t="shared" ca="1" si="83"/>
        <v/>
      </c>
      <c r="AV77" s="309" t="str">
        <f t="shared" ca="1" si="23"/>
        <v/>
      </c>
      <c r="AW77" s="308" t="str">
        <f t="shared" ca="1" si="84"/>
        <v/>
      </c>
      <c r="AX77" s="309" t="str">
        <f t="shared" ca="1" si="24"/>
        <v/>
      </c>
      <c r="AY77" s="308" t="str">
        <f t="shared" ca="1" si="85"/>
        <v/>
      </c>
      <c r="AZ77" s="309" t="str">
        <f t="shared" ca="1" si="87"/>
        <v/>
      </c>
      <c r="BA77" s="308"/>
      <c r="BB77" s="309">
        <f t="shared" ca="1" si="88"/>
        <v>655380</v>
      </c>
      <c r="BC77" s="308">
        <f t="shared" ca="1" si="56"/>
        <v>0</v>
      </c>
      <c r="BD77" s="309" t="str">
        <f t="shared" ca="1" si="89"/>
        <v/>
      </c>
      <c r="BE77" s="308" t="str">
        <f t="shared" ca="1" si="57"/>
        <v/>
      </c>
      <c r="BF77" s="309"/>
      <c r="BG77" s="308"/>
      <c r="BH77" s="309"/>
      <c r="BI77" s="308"/>
      <c r="BJ77" s="309"/>
      <c r="BK77" s="308"/>
    </row>
    <row r="78" spans="1:63" s="71" customFormat="1" ht="21" customHeight="1">
      <c r="A78" s="245">
        <f t="shared" si="86"/>
        <v>65</v>
      </c>
      <c r="B78" s="311" t="s">
        <v>913</v>
      </c>
      <c r="C78" s="501">
        <f t="shared" ca="1" si="30"/>
        <v>1301247.6000000001</v>
      </c>
      <c r="D78" s="503">
        <f t="shared" ca="1" si="0"/>
        <v>1229865</v>
      </c>
      <c r="E78" s="308">
        <f t="shared" ca="1" si="62"/>
        <v>1.3186813186813187</v>
      </c>
      <c r="F78" s="309">
        <f t="shared" ca="1" si="2"/>
        <v>500000</v>
      </c>
      <c r="G78" s="308">
        <f t="shared" ca="1" si="63"/>
        <v>0</v>
      </c>
      <c r="H78" s="309">
        <f t="shared" ca="1" si="3"/>
        <v>480000</v>
      </c>
      <c r="I78" s="308">
        <f t="shared" ca="1" si="64"/>
        <v>0</v>
      </c>
      <c r="J78" s="309">
        <f t="shared" ca="1" si="4"/>
        <v>3600000</v>
      </c>
      <c r="K78" s="308">
        <f t="shared" ca="1" si="65"/>
        <v>0</v>
      </c>
      <c r="L78" s="309">
        <f t="shared" ca="1" si="5"/>
        <v>1197888</v>
      </c>
      <c r="M78" s="308">
        <f t="shared" ca="1" si="66"/>
        <v>1.3186813186813187</v>
      </c>
      <c r="N78" s="309">
        <f t="shared" ca="1" si="6"/>
        <v>370000</v>
      </c>
      <c r="O78" s="308">
        <f t="shared" ca="1" si="67"/>
        <v>0</v>
      </c>
      <c r="P78" s="309">
        <f t="shared" ca="1" si="7"/>
        <v>716861</v>
      </c>
      <c r="Q78" s="308">
        <f t="shared" ca="1" si="68"/>
        <v>1.3186813186813187</v>
      </c>
      <c r="R78" s="309">
        <f t="shared" ca="1" si="8"/>
        <v>450700</v>
      </c>
      <c r="S78" s="308">
        <f t="shared" ca="1" si="69"/>
        <v>0</v>
      </c>
      <c r="T78" s="309" t="str">
        <f t="shared" ca="1" si="9"/>
        <v/>
      </c>
      <c r="U78" s="308" t="str">
        <f t="shared" ca="1" si="70"/>
        <v/>
      </c>
      <c r="V78" s="309" t="str">
        <f t="shared" ca="1" si="10"/>
        <v/>
      </c>
      <c r="W78" s="308" t="str">
        <f t="shared" ca="1" si="71"/>
        <v/>
      </c>
      <c r="X78" s="309">
        <f t="shared" ca="1" si="11"/>
        <v>1229865</v>
      </c>
      <c r="Y78" s="308">
        <f t="shared" ca="1" si="72"/>
        <v>1.3186813186813187</v>
      </c>
      <c r="Z78" s="309" t="str">
        <f t="shared" ca="1" si="12"/>
        <v/>
      </c>
      <c r="AA78" s="308" t="str">
        <f t="shared" ca="1" si="73"/>
        <v/>
      </c>
      <c r="AB78" s="309">
        <f t="shared" ca="1" si="13"/>
        <v>2176903</v>
      </c>
      <c r="AC78" s="308">
        <f t="shared" ca="1" si="74"/>
        <v>0</v>
      </c>
      <c r="AD78" s="309">
        <f t="shared" ca="1" si="14"/>
        <v>870000</v>
      </c>
      <c r="AE78" s="308">
        <f t="shared" ca="1" si="75"/>
        <v>1.3186813186813187</v>
      </c>
      <c r="AF78" s="309">
        <f t="shared" ca="1" si="15"/>
        <v>5250000</v>
      </c>
      <c r="AG78" s="308">
        <f t="shared" ca="1" si="76"/>
        <v>0</v>
      </c>
      <c r="AH78" s="309">
        <f t="shared" ca="1" si="16"/>
        <v>580000</v>
      </c>
      <c r="AI78" s="308">
        <f t="shared" ca="1" si="77"/>
        <v>0</v>
      </c>
      <c r="AJ78" s="309">
        <f t="shared" ca="1" si="17"/>
        <v>2216969.89</v>
      </c>
      <c r="AK78" s="308">
        <f t="shared" ca="1" si="78"/>
        <v>0</v>
      </c>
      <c r="AL78" s="309">
        <f t="shared" ca="1" si="18"/>
        <v>142450</v>
      </c>
      <c r="AM78" s="308">
        <f t="shared" ca="1" si="79"/>
        <v>0</v>
      </c>
      <c r="AN78" s="309" t="str">
        <f t="shared" ca="1" si="19"/>
        <v/>
      </c>
      <c r="AO78" s="308" t="str">
        <f t="shared" ca="1" si="80"/>
        <v/>
      </c>
      <c r="AP78" s="309">
        <f t="shared" ca="1" si="20"/>
        <v>308750</v>
      </c>
      <c r="AQ78" s="308">
        <f t="shared" ca="1" si="81"/>
        <v>0</v>
      </c>
      <c r="AR78" s="309" t="str">
        <f t="shared" ca="1" si="21"/>
        <v/>
      </c>
      <c r="AS78" s="308" t="str">
        <f t="shared" ca="1" si="82"/>
        <v/>
      </c>
      <c r="AT78" s="309" t="str">
        <f t="shared" ca="1" si="22"/>
        <v/>
      </c>
      <c r="AU78" s="308" t="str">
        <f t="shared" ca="1" si="83"/>
        <v/>
      </c>
      <c r="AV78" s="309" t="str">
        <f t="shared" ca="1" si="23"/>
        <v/>
      </c>
      <c r="AW78" s="308" t="str">
        <f t="shared" ca="1" si="84"/>
        <v/>
      </c>
      <c r="AX78" s="309" t="str">
        <f t="shared" ca="1" si="24"/>
        <v/>
      </c>
      <c r="AY78" s="308" t="str">
        <f t="shared" ca="1" si="85"/>
        <v/>
      </c>
      <c r="AZ78" s="309" t="str">
        <f t="shared" ref="AZ78:AZ109" ca="1" si="90">IF($AZ$8="Habilitado",IF($B78="","",ROUND(VLOOKUP($B78,OFERENTE_25,5,FALSE),2)),"")</f>
        <v/>
      </c>
      <c r="BA78" s="308"/>
      <c r="BB78" s="309">
        <f t="shared" ref="BB78:BB104" ca="1" si="91">IF($BB$8="Habilitado",IF($B78="","",ROUND(VLOOKUP($B78,OFERENTE_26,5,FALSE),2)),"")</f>
        <v>1205980</v>
      </c>
      <c r="BC78" s="308">
        <f t="shared" ca="1" si="56"/>
        <v>1.3186813186813187</v>
      </c>
      <c r="BD78" s="309" t="str">
        <f t="shared" ref="BD78:BD104" ca="1" si="92">IF($BD$8="Habilitado",IF($B78="","",ROUND(VLOOKUP($B78,OFERENTE_27,5,FALSE),2)),"")</f>
        <v/>
      </c>
      <c r="BE78" s="308" t="str">
        <f t="shared" ca="1" si="57"/>
        <v/>
      </c>
      <c r="BF78" s="309"/>
      <c r="BG78" s="308"/>
      <c r="BH78" s="309"/>
      <c r="BI78" s="308"/>
      <c r="BJ78" s="309"/>
      <c r="BK78" s="308"/>
    </row>
    <row r="79" spans="1:63" s="71" customFormat="1" ht="21" customHeight="1">
      <c r="A79" s="245">
        <f t="shared" si="86"/>
        <v>66</v>
      </c>
      <c r="B79" s="311" t="s">
        <v>311</v>
      </c>
      <c r="C79" s="501">
        <f t="shared" ref="C79:C126" ca="1" si="93">IF(B79="","",IF($L$4="Media aritmética",ROUND(AVERAGE(D79,F79,H79,J79,L79,N79,P79,R79,T79,V79,X79,Z79,AB79,AF79,AH79,AD79,AJ79,AL79,AN79,AP79,AR79,AT79,AV79,AX79,AZ79,BB79,BD79),2),ROUND(_xlfn.STDEV.P(D79,F79,H79,J79,L79,N79,P79,R79,T79,V79,X79,Z79,AB79,AF79,AH79,AD79,AJ79,AL79,AN79,AP79,AR79,AT79,AV79,AX79,AZ79,BB79,BD79),2)))</f>
        <v>381428.13</v>
      </c>
      <c r="D79" s="503">
        <f t="shared" ca="1" si="0"/>
        <v>25207</v>
      </c>
      <c r="E79" s="308">
        <f t="shared" ca="1" si="31"/>
        <v>1.3186813186813187</v>
      </c>
      <c r="F79" s="309">
        <f t="shared" ca="1" si="2"/>
        <v>24300</v>
      </c>
      <c r="G79" s="308">
        <f t="shared" ca="1" si="32"/>
        <v>1.3186813186813187</v>
      </c>
      <c r="H79" s="309">
        <f t="shared" ca="1" si="3"/>
        <v>22000</v>
      </c>
      <c r="I79" s="308">
        <f t="shared" ca="1" si="33"/>
        <v>1.3186813186813187</v>
      </c>
      <c r="J79" s="309">
        <f t="shared" ca="1" si="4"/>
        <v>1647240</v>
      </c>
      <c r="K79" s="308">
        <f t="shared" ca="1" si="34"/>
        <v>0</v>
      </c>
      <c r="L79" s="309">
        <f t="shared" ca="1" si="5"/>
        <v>24551</v>
      </c>
      <c r="M79" s="308">
        <f t="shared" ca="1" si="35"/>
        <v>1.3186813186813187</v>
      </c>
      <c r="N79" s="309">
        <f t="shared" ca="1" si="6"/>
        <v>12500</v>
      </c>
      <c r="O79" s="308">
        <f t="shared" ca="1" si="36"/>
        <v>1.3186813186813187</v>
      </c>
      <c r="P79" s="309">
        <f t="shared" ca="1" si="7"/>
        <v>14890</v>
      </c>
      <c r="Q79" s="308">
        <f t="shared" ca="1" si="37"/>
        <v>1.3186813186813187</v>
      </c>
      <c r="R79" s="309">
        <f t="shared" ca="1" si="8"/>
        <v>32450</v>
      </c>
      <c r="S79" s="308">
        <f t="shared" ca="1" si="38"/>
        <v>1.3186813186813187</v>
      </c>
      <c r="T79" s="309" t="str">
        <f t="shared" ca="1" si="9"/>
        <v/>
      </c>
      <c r="U79" s="308" t="str">
        <f t="shared" ca="1" si="39"/>
        <v/>
      </c>
      <c r="V79" s="309" t="str">
        <f t="shared" ca="1" si="10"/>
        <v/>
      </c>
      <c r="W79" s="308" t="str">
        <f t="shared" ca="1" si="40"/>
        <v/>
      </c>
      <c r="X79" s="309">
        <f t="shared" ca="1" si="11"/>
        <v>26000</v>
      </c>
      <c r="Y79" s="308">
        <f t="shared" ca="1" si="41"/>
        <v>1.3186813186813187</v>
      </c>
      <c r="Z79" s="309" t="str">
        <f t="shared" ca="1" si="12"/>
        <v/>
      </c>
      <c r="AA79" s="308" t="str">
        <f t="shared" ca="1" si="42"/>
        <v/>
      </c>
      <c r="AB79" s="309">
        <f t="shared" ca="1" si="13"/>
        <v>19542</v>
      </c>
      <c r="AC79" s="308">
        <f t="shared" ca="1" si="43"/>
        <v>1.3186813186813187</v>
      </c>
      <c r="AD79" s="309">
        <f t="shared" ca="1" si="14"/>
        <v>29327</v>
      </c>
      <c r="AE79" s="308">
        <f t="shared" ca="1" si="44"/>
        <v>1.3186813186813187</v>
      </c>
      <c r="AF79" s="309">
        <f t="shared" ca="1" si="15"/>
        <v>15900</v>
      </c>
      <c r="AG79" s="308">
        <f t="shared" ca="1" si="45"/>
        <v>1.3186813186813187</v>
      </c>
      <c r="AH79" s="309">
        <f t="shared" ca="1" si="16"/>
        <v>32000</v>
      </c>
      <c r="AI79" s="308">
        <f t="shared" ca="1" si="46"/>
        <v>1.3186813186813187</v>
      </c>
      <c r="AJ79" s="309">
        <f t="shared" ca="1" si="17"/>
        <v>26125.57</v>
      </c>
      <c r="AK79" s="308">
        <f t="shared" ca="1" si="47"/>
        <v>1.3186813186813187</v>
      </c>
      <c r="AL79" s="309">
        <f t="shared" ca="1" si="18"/>
        <v>23870</v>
      </c>
      <c r="AM79" s="308">
        <f t="shared" ca="1" si="48"/>
        <v>1.3186813186813187</v>
      </c>
      <c r="AN79" s="309" t="str">
        <f t="shared" ca="1" si="19"/>
        <v/>
      </c>
      <c r="AO79" s="308" t="str">
        <f t="shared" ca="1" si="49"/>
        <v/>
      </c>
      <c r="AP79" s="309">
        <f t="shared" ca="1" si="20"/>
        <v>89375</v>
      </c>
      <c r="AQ79" s="308">
        <f t="shared" ca="1" si="50"/>
        <v>1.3186813186813187</v>
      </c>
      <c r="AR79" s="309" t="str">
        <f t="shared" ca="1" si="21"/>
        <v/>
      </c>
      <c r="AS79" s="308" t="str">
        <f t="shared" ca="1" si="51"/>
        <v/>
      </c>
      <c r="AT79" s="309" t="str">
        <f t="shared" ca="1" si="22"/>
        <v/>
      </c>
      <c r="AU79" s="308" t="str">
        <f t="shared" ca="1" si="52"/>
        <v/>
      </c>
      <c r="AV79" s="309" t="str">
        <f t="shared" ca="1" si="23"/>
        <v/>
      </c>
      <c r="AW79" s="308" t="str">
        <f t="shared" ca="1" si="53"/>
        <v/>
      </c>
      <c r="AX79" s="309" t="str">
        <f t="shared" ca="1" si="24"/>
        <v/>
      </c>
      <c r="AY79" s="308" t="str">
        <f t="shared" ca="1" si="54"/>
        <v/>
      </c>
      <c r="AZ79" s="309" t="str">
        <f t="shared" ca="1" si="90"/>
        <v/>
      </c>
      <c r="BA79" s="308" t="str">
        <f t="shared" ca="1" si="55"/>
        <v/>
      </c>
      <c r="BB79" s="309">
        <f t="shared" ca="1" si="91"/>
        <v>24500</v>
      </c>
      <c r="BC79" s="308">
        <f t="shared" ref="BC79:BC104" ca="1" si="94">IF($B79="","",IF(BB79="","",IF($L$4="Media aritmética",(BB79&lt;=$C79)*($F$5/$C$4)+(BB79&gt;$C79)*0,IF(AND(ROUND(AVERAGE($D79,$F79,$H79,$J79,$L79,$N79,$P79,$R79,$T79,$V79,$X79,$Z79,$AB79,$AD79,$AF79,$AH79,$AJ79,AJ79,AL79,AN79,AP79,AR79,AT79,AV79,AX79,AZ79,BB79,BD79,BF79,BH79),2)-$C79/2&lt;=BB79,(ROUND(AVERAGE($D79,$F79,$H79,$J79,$L79,$N79,$P79,$R79,$T79,$V79,$X79,$Z79,$AB79,$AD79,$AF79,$AH79,$AJ79,AJ79,AL79,AN79,AP79,AR79,AT79,AV79,AX79,AZ79,BB79,BD79,BF79,BH79),2)+$C79/2&gt;BB79)),($F$5/$C$4),0))))</f>
        <v>1.3186813186813187</v>
      </c>
      <c r="BD79" s="309" t="str">
        <f t="shared" ca="1" si="92"/>
        <v/>
      </c>
      <c r="BE79" s="308" t="str">
        <f t="shared" ref="BE79:BE104" ca="1" si="95">IF($B79="","",IF(BD79="","",IF($L$4="Media aritmética",(BD79&lt;=$C79)*($F$5/$C$4)+(BD79&gt;$C79)*0,IF(AND(ROUND(AVERAGE($D79,$F79,$H79,$J79,$L79,$N79,$P79,$R79,$T79,$V79,$X79,$Z79,$AB79,$AD79,$AF79,$AH79,$AJ79,AL79,AN79,AP79,AR79,AT79,AV79,AX79,AZ79,BB79,BD79,BF79,BH79,BJ79),2)-$C79/2&lt;=BD79,(ROUND(AVERAGE($D79,$F79,$H79,$J79,$L79,$N79,$P79,$R79,$T79,$V79,$X79,$Z79,$AB79,$AD79,$AF79,$AH79,$AJ79,AL79,AN79,AP79,AR79,AT79,AV79,AX79,AZ79,BB79,BD79,BF79,BH79,BJ79),2)+$C79/2&gt;BD79)),($F$5/$C$4),0))))</f>
        <v/>
      </c>
      <c r="BF79" s="80" t="str">
        <f t="shared" ref="BF79:BF101" ca="1" si="96">IF($BF$8="Habilitado",IF($B79="","",ROUND(VLOOKUP($B79,UNITARIO_28,5,FALSE),2)),"")</f>
        <v/>
      </c>
      <c r="BG79" s="83" t="str">
        <f t="shared" ca="1" si="59"/>
        <v/>
      </c>
      <c r="BH79" s="80" t="str">
        <f t="shared" ref="BH79:BH101" ca="1" si="97">IF($BH$8="Habilitado",IF($B79="","",ROUND(VLOOKUP($B79,UNITARIO_29,5,FALSE),2)),"")</f>
        <v/>
      </c>
      <c r="BI79" s="83" t="str">
        <f t="shared" ca="1" si="60"/>
        <v/>
      </c>
      <c r="BJ79" s="80" t="str">
        <f t="shared" ref="BJ79:BJ101" ca="1" si="98">IF($BJ$8="Habilitado",IF($B79="","",ROUND(VLOOKUP($B79,UNITARIO_30,5,FALSE),2)),"")</f>
        <v/>
      </c>
      <c r="BK79" s="83" t="str">
        <f t="shared" ca="1" si="61"/>
        <v/>
      </c>
    </row>
    <row r="80" spans="1:63" s="71" customFormat="1" ht="21" customHeight="1">
      <c r="A80" s="245">
        <f t="shared" si="86"/>
        <v>67</v>
      </c>
      <c r="B80" s="311" t="s">
        <v>930</v>
      </c>
      <c r="C80" s="501">
        <f t="shared" ca="1" si="93"/>
        <v>1118835.3</v>
      </c>
      <c r="D80" s="503">
        <f t="shared" ca="1" si="0"/>
        <v>262000</v>
      </c>
      <c r="E80" s="308">
        <f t="shared" ca="1" si="31"/>
        <v>1.3186813186813187</v>
      </c>
      <c r="F80" s="309">
        <f t="shared" ca="1" si="2"/>
        <v>300000</v>
      </c>
      <c r="G80" s="308">
        <f t="shared" ca="1" si="32"/>
        <v>1.3186813186813187</v>
      </c>
      <c r="H80" s="309">
        <f t="shared" ca="1" si="3"/>
        <v>110000</v>
      </c>
      <c r="I80" s="308">
        <f t="shared" ca="1" si="33"/>
        <v>1.3186813186813187</v>
      </c>
      <c r="J80" s="309">
        <f t="shared" ca="1" si="4"/>
        <v>4951268</v>
      </c>
      <c r="K80" s="308">
        <f t="shared" ca="1" si="34"/>
        <v>0</v>
      </c>
      <c r="L80" s="309">
        <f t="shared" ca="1" si="5"/>
        <v>260361</v>
      </c>
      <c r="M80" s="308">
        <f t="shared" ca="1" si="35"/>
        <v>1.3186813186813187</v>
      </c>
      <c r="N80" s="309">
        <f t="shared" ca="1" si="6"/>
        <v>189000</v>
      </c>
      <c r="O80" s="308">
        <f t="shared" ca="1" si="36"/>
        <v>1.3186813186813187</v>
      </c>
      <c r="P80" s="309">
        <f t="shared" ca="1" si="7"/>
        <v>432435</v>
      </c>
      <c r="Q80" s="308">
        <f t="shared" ca="1" si="37"/>
        <v>1.3186813186813187</v>
      </c>
      <c r="R80" s="309">
        <f t="shared" ca="1" si="8"/>
        <v>75800</v>
      </c>
      <c r="S80" s="308">
        <f t="shared" ca="1" si="38"/>
        <v>1.3186813186813187</v>
      </c>
      <c r="T80" s="309" t="str">
        <f t="shared" ca="1" si="9"/>
        <v/>
      </c>
      <c r="U80" s="308" t="str">
        <f t="shared" ca="1" si="39"/>
        <v/>
      </c>
      <c r="V80" s="309" t="str">
        <f t="shared" ca="1" si="10"/>
        <v/>
      </c>
      <c r="W80" s="308" t="str">
        <f t="shared" ca="1" si="40"/>
        <v/>
      </c>
      <c r="X80" s="309">
        <f t="shared" ca="1" si="11"/>
        <v>263000</v>
      </c>
      <c r="Y80" s="308">
        <f t="shared" ca="1" si="41"/>
        <v>1.3186813186813187</v>
      </c>
      <c r="Z80" s="309" t="str">
        <f t="shared" ca="1" si="12"/>
        <v/>
      </c>
      <c r="AA80" s="308" t="str">
        <f t="shared" ca="1" si="42"/>
        <v/>
      </c>
      <c r="AB80" s="309">
        <f t="shared" ca="1" si="13"/>
        <v>323462</v>
      </c>
      <c r="AC80" s="308">
        <f t="shared" ca="1" si="43"/>
        <v>1.3186813186813187</v>
      </c>
      <c r="AD80" s="309">
        <f t="shared" ca="1" si="14"/>
        <v>398765</v>
      </c>
      <c r="AE80" s="308">
        <f t="shared" ca="1" si="44"/>
        <v>1.3186813186813187</v>
      </c>
      <c r="AF80" s="309">
        <f t="shared" ca="1" si="15"/>
        <v>116200</v>
      </c>
      <c r="AG80" s="308">
        <f t="shared" ca="1" si="45"/>
        <v>1.3186813186813187</v>
      </c>
      <c r="AH80" s="309">
        <f t="shared" ca="1" si="16"/>
        <v>238000</v>
      </c>
      <c r="AI80" s="308">
        <f t="shared" ca="1" si="46"/>
        <v>1.3186813186813187</v>
      </c>
      <c r="AJ80" s="309">
        <f t="shared" ca="1" si="17"/>
        <v>198223.2</v>
      </c>
      <c r="AK80" s="308">
        <f t="shared" ca="1" si="47"/>
        <v>1.3186813186813187</v>
      </c>
      <c r="AL80" s="309">
        <f t="shared" ca="1" si="18"/>
        <v>50145</v>
      </c>
      <c r="AM80" s="308">
        <f t="shared" ca="1" si="48"/>
        <v>1.3186813186813187</v>
      </c>
      <c r="AN80" s="309" t="str">
        <f t="shared" ca="1" si="19"/>
        <v/>
      </c>
      <c r="AO80" s="308" t="str">
        <f t="shared" ca="1" si="49"/>
        <v/>
      </c>
      <c r="AP80" s="309">
        <f t="shared" ca="1" si="20"/>
        <v>35750</v>
      </c>
      <c r="AQ80" s="308">
        <f t="shared" ca="1" si="50"/>
        <v>1.3186813186813187</v>
      </c>
      <c r="AR80" s="309" t="str">
        <f t="shared" ca="1" si="21"/>
        <v/>
      </c>
      <c r="AS80" s="308" t="str">
        <f t="shared" ca="1" si="51"/>
        <v/>
      </c>
      <c r="AT80" s="309" t="str">
        <f t="shared" ca="1" si="22"/>
        <v/>
      </c>
      <c r="AU80" s="308" t="str">
        <f t="shared" ca="1" si="52"/>
        <v/>
      </c>
      <c r="AV80" s="309" t="str">
        <f t="shared" ca="1" si="23"/>
        <v/>
      </c>
      <c r="AW80" s="308" t="str">
        <f t="shared" ca="1" si="53"/>
        <v/>
      </c>
      <c r="AX80" s="309" t="str">
        <f t="shared" ca="1" si="24"/>
        <v/>
      </c>
      <c r="AY80" s="308" t="str">
        <f t="shared" ca="1" si="54"/>
        <v/>
      </c>
      <c r="AZ80" s="309" t="str">
        <f t="shared" ca="1" si="90"/>
        <v/>
      </c>
      <c r="BA80" s="308" t="str">
        <f t="shared" ca="1" si="55"/>
        <v/>
      </c>
      <c r="BB80" s="309">
        <f t="shared" ca="1" si="91"/>
        <v>261560</v>
      </c>
      <c r="BC80" s="308">
        <f t="shared" ca="1" si="94"/>
        <v>1.3186813186813187</v>
      </c>
      <c r="BD80" s="309" t="str">
        <f t="shared" ca="1" si="92"/>
        <v/>
      </c>
      <c r="BE80" s="308" t="str">
        <f t="shared" ca="1" si="95"/>
        <v/>
      </c>
      <c r="BF80" s="80" t="str">
        <f t="shared" ca="1" si="96"/>
        <v/>
      </c>
      <c r="BG80" s="83" t="str">
        <f t="shared" ca="1" si="59"/>
        <v/>
      </c>
      <c r="BH80" s="80" t="str">
        <f t="shared" ca="1" si="97"/>
        <v/>
      </c>
      <c r="BI80" s="83" t="str">
        <f t="shared" ca="1" si="60"/>
        <v/>
      </c>
      <c r="BJ80" s="80" t="str">
        <f t="shared" ca="1" si="98"/>
        <v/>
      </c>
      <c r="BK80" s="83" t="str">
        <f t="shared" ca="1" si="61"/>
        <v/>
      </c>
    </row>
    <row r="81" spans="1:63" s="71" customFormat="1" ht="21" customHeight="1">
      <c r="A81" s="245">
        <f t="shared" si="86"/>
        <v>68</v>
      </c>
      <c r="B81" s="311" t="s">
        <v>935</v>
      </c>
      <c r="C81" s="501">
        <f t="shared" ca="1" si="93"/>
        <v>538930.77</v>
      </c>
      <c r="D81" s="503">
        <f t="shared" ca="1" si="0"/>
        <v>63200</v>
      </c>
      <c r="E81" s="308">
        <f t="shared" ca="1" si="31"/>
        <v>1.3186813186813187</v>
      </c>
      <c r="F81" s="309">
        <f t="shared" ca="1" si="2"/>
        <v>33000</v>
      </c>
      <c r="G81" s="308">
        <f t="shared" ca="1" si="32"/>
        <v>1.3186813186813187</v>
      </c>
      <c r="H81" s="309">
        <f t="shared" ca="1" si="3"/>
        <v>32000</v>
      </c>
      <c r="I81" s="308">
        <f t="shared" ca="1" si="33"/>
        <v>1.3186813186813187</v>
      </c>
      <c r="J81" s="309">
        <f t="shared" ca="1" si="4"/>
        <v>2339460</v>
      </c>
      <c r="K81" s="308">
        <f t="shared" ca="1" si="34"/>
        <v>0</v>
      </c>
      <c r="L81" s="309">
        <f t="shared" ca="1" si="5"/>
        <v>63443</v>
      </c>
      <c r="M81" s="308">
        <f t="shared" ca="1" si="35"/>
        <v>1.3186813186813187</v>
      </c>
      <c r="N81" s="309">
        <f t="shared" ca="1" si="6"/>
        <v>65000</v>
      </c>
      <c r="O81" s="308">
        <f t="shared" ca="1" si="36"/>
        <v>1.3186813186813187</v>
      </c>
      <c r="P81" s="309">
        <f t="shared" ca="1" si="7"/>
        <v>43600</v>
      </c>
      <c r="Q81" s="308">
        <f t="shared" ca="1" si="37"/>
        <v>1.3186813186813187</v>
      </c>
      <c r="R81" s="309">
        <f t="shared" ca="1" si="8"/>
        <v>39580</v>
      </c>
      <c r="S81" s="308">
        <f t="shared" ca="1" si="38"/>
        <v>1.3186813186813187</v>
      </c>
      <c r="T81" s="309" t="str">
        <f t="shared" ca="1" si="9"/>
        <v/>
      </c>
      <c r="U81" s="308" t="str">
        <f t="shared" ca="1" si="39"/>
        <v/>
      </c>
      <c r="V81" s="309" t="str">
        <f t="shared" ca="1" si="10"/>
        <v/>
      </c>
      <c r="W81" s="308" t="str">
        <f t="shared" ca="1" si="40"/>
        <v/>
      </c>
      <c r="X81" s="309">
        <f t="shared" ca="1" si="11"/>
        <v>63800</v>
      </c>
      <c r="Y81" s="308">
        <f t="shared" ca="1" si="41"/>
        <v>1.3186813186813187</v>
      </c>
      <c r="Z81" s="309" t="str">
        <f t="shared" ca="1" si="12"/>
        <v/>
      </c>
      <c r="AA81" s="308" t="str">
        <f t="shared" ca="1" si="42"/>
        <v/>
      </c>
      <c r="AB81" s="309">
        <f t="shared" ca="1" si="13"/>
        <v>58086</v>
      </c>
      <c r="AC81" s="308">
        <f t="shared" ca="1" si="43"/>
        <v>1.3186813186813187</v>
      </c>
      <c r="AD81" s="309">
        <f t="shared" ca="1" si="14"/>
        <v>45335</v>
      </c>
      <c r="AE81" s="308">
        <f t="shared" ca="1" si="44"/>
        <v>1.3186813186813187</v>
      </c>
      <c r="AF81" s="309">
        <f t="shared" ca="1" si="15"/>
        <v>24110</v>
      </c>
      <c r="AG81" s="308">
        <f t="shared" ca="1" si="45"/>
        <v>1.3186813186813187</v>
      </c>
      <c r="AH81" s="309">
        <f t="shared" ca="1" si="16"/>
        <v>45000</v>
      </c>
      <c r="AI81" s="308">
        <f t="shared" ca="1" si="46"/>
        <v>1.3186813186813187</v>
      </c>
      <c r="AJ81" s="309">
        <f t="shared" ca="1" si="17"/>
        <v>34341.17</v>
      </c>
      <c r="AK81" s="308">
        <f t="shared" ca="1" si="47"/>
        <v>1.3186813186813187</v>
      </c>
      <c r="AL81" s="309">
        <f t="shared" ca="1" si="18"/>
        <v>38115</v>
      </c>
      <c r="AM81" s="308">
        <f t="shared" ca="1" si="48"/>
        <v>1.3186813186813187</v>
      </c>
      <c r="AN81" s="309" t="str">
        <f t="shared" ca="1" si="19"/>
        <v/>
      </c>
      <c r="AO81" s="308" t="str">
        <f t="shared" ca="1" si="49"/>
        <v/>
      </c>
      <c r="AP81" s="309">
        <f t="shared" ca="1" si="20"/>
        <v>87750</v>
      </c>
      <c r="AQ81" s="308">
        <f t="shared" ca="1" si="50"/>
        <v>1.3186813186813187</v>
      </c>
      <c r="AR81" s="309" t="str">
        <f t="shared" ca="1" si="21"/>
        <v/>
      </c>
      <c r="AS81" s="308" t="str">
        <f t="shared" ca="1" si="51"/>
        <v/>
      </c>
      <c r="AT81" s="309" t="str">
        <f t="shared" ca="1" si="22"/>
        <v/>
      </c>
      <c r="AU81" s="308" t="str">
        <f t="shared" ca="1" si="52"/>
        <v/>
      </c>
      <c r="AV81" s="309" t="str">
        <f t="shared" ca="1" si="23"/>
        <v/>
      </c>
      <c r="AW81" s="308" t="str">
        <f t="shared" ca="1" si="53"/>
        <v/>
      </c>
      <c r="AX81" s="309" t="str">
        <f t="shared" ca="1" si="24"/>
        <v/>
      </c>
      <c r="AY81" s="308" t="str">
        <f t="shared" ca="1" si="54"/>
        <v/>
      </c>
      <c r="AZ81" s="309" t="str">
        <f t="shared" ca="1" si="90"/>
        <v/>
      </c>
      <c r="BA81" s="308" t="str">
        <f t="shared" ca="1" si="55"/>
        <v/>
      </c>
      <c r="BB81" s="309">
        <f t="shared" ca="1" si="91"/>
        <v>63725</v>
      </c>
      <c r="BC81" s="308">
        <f t="shared" ca="1" si="94"/>
        <v>1.3186813186813187</v>
      </c>
      <c r="BD81" s="309" t="str">
        <f t="shared" ca="1" si="92"/>
        <v/>
      </c>
      <c r="BE81" s="308" t="str">
        <f t="shared" ca="1" si="95"/>
        <v/>
      </c>
      <c r="BF81" s="80" t="str">
        <f t="shared" ca="1" si="96"/>
        <v/>
      </c>
      <c r="BG81" s="83" t="str">
        <f t="shared" ca="1" si="59"/>
        <v/>
      </c>
      <c r="BH81" s="80" t="str">
        <f t="shared" ca="1" si="97"/>
        <v/>
      </c>
      <c r="BI81" s="83" t="str">
        <f t="shared" ca="1" si="60"/>
        <v/>
      </c>
      <c r="BJ81" s="80" t="str">
        <f t="shared" ca="1" si="98"/>
        <v/>
      </c>
      <c r="BK81" s="83" t="str">
        <f t="shared" ca="1" si="61"/>
        <v/>
      </c>
    </row>
    <row r="82" spans="1:63" s="71" customFormat="1" ht="21" customHeight="1">
      <c r="A82" s="245">
        <f t="shared" si="86"/>
        <v>69</v>
      </c>
      <c r="B82" s="311" t="s">
        <v>936</v>
      </c>
      <c r="C82" s="501">
        <f t="shared" ca="1" si="93"/>
        <v>258139.44</v>
      </c>
      <c r="D82" s="503">
        <f t="shared" ca="1" si="0"/>
        <v>43731</v>
      </c>
      <c r="E82" s="308">
        <f t="shared" ca="1" si="31"/>
        <v>1.3186813186813187</v>
      </c>
      <c r="F82" s="309">
        <f t="shared" ca="1" si="2"/>
        <v>26000</v>
      </c>
      <c r="G82" s="308">
        <f t="shared" ca="1" si="32"/>
        <v>1.3186813186813187</v>
      </c>
      <c r="H82" s="309">
        <f t="shared" ca="1" si="3"/>
        <v>28000</v>
      </c>
      <c r="I82" s="308">
        <f t="shared" ca="1" si="33"/>
        <v>1.3186813186813187</v>
      </c>
      <c r="J82" s="309">
        <f t="shared" ca="1" si="4"/>
        <v>1132832</v>
      </c>
      <c r="K82" s="308">
        <f t="shared" ca="1" si="34"/>
        <v>0</v>
      </c>
      <c r="L82" s="309">
        <f t="shared" ca="1" si="5"/>
        <v>42593</v>
      </c>
      <c r="M82" s="308">
        <f t="shared" ca="1" si="35"/>
        <v>1.3186813186813187</v>
      </c>
      <c r="N82" s="309">
        <f t="shared" ca="1" si="6"/>
        <v>42000</v>
      </c>
      <c r="O82" s="308">
        <f t="shared" ca="1" si="36"/>
        <v>1.3186813186813187</v>
      </c>
      <c r="P82" s="309">
        <f t="shared" ca="1" si="7"/>
        <v>30841</v>
      </c>
      <c r="Q82" s="308">
        <f t="shared" ca="1" si="37"/>
        <v>1.3186813186813187</v>
      </c>
      <c r="R82" s="309">
        <f t="shared" ca="1" si="8"/>
        <v>27500</v>
      </c>
      <c r="S82" s="308">
        <f t="shared" ca="1" si="38"/>
        <v>1.3186813186813187</v>
      </c>
      <c r="T82" s="309" t="str">
        <f t="shared" ca="1" si="9"/>
        <v/>
      </c>
      <c r="U82" s="308" t="str">
        <f t="shared" ca="1" si="39"/>
        <v/>
      </c>
      <c r="V82" s="309" t="str">
        <f t="shared" ca="1" si="10"/>
        <v/>
      </c>
      <c r="W82" s="308" t="str">
        <f t="shared" ca="1" si="40"/>
        <v/>
      </c>
      <c r="X82" s="309">
        <f t="shared" ca="1" si="11"/>
        <v>43900</v>
      </c>
      <c r="Y82" s="308">
        <f t="shared" ca="1" si="41"/>
        <v>1.3186813186813187</v>
      </c>
      <c r="Z82" s="309" t="str">
        <f t="shared" ca="1" si="12"/>
        <v/>
      </c>
      <c r="AA82" s="308" t="str">
        <f t="shared" ca="1" si="42"/>
        <v/>
      </c>
      <c r="AB82" s="309">
        <f t="shared" ca="1" si="13"/>
        <v>40950</v>
      </c>
      <c r="AC82" s="308">
        <f t="shared" ca="1" si="43"/>
        <v>1.3186813186813187</v>
      </c>
      <c r="AD82" s="309">
        <f t="shared" ca="1" si="14"/>
        <v>37325</v>
      </c>
      <c r="AE82" s="308">
        <f t="shared" ca="1" si="44"/>
        <v>1.3186813186813187</v>
      </c>
      <c r="AF82" s="309">
        <f t="shared" ca="1" si="15"/>
        <v>16900</v>
      </c>
      <c r="AG82" s="308">
        <f t="shared" ca="1" si="45"/>
        <v>1.3186813186813187</v>
      </c>
      <c r="AH82" s="309">
        <f t="shared" ca="1" si="16"/>
        <v>38000</v>
      </c>
      <c r="AI82" s="308">
        <f t="shared" ca="1" si="46"/>
        <v>1.3186813186813187</v>
      </c>
      <c r="AJ82" s="309">
        <f t="shared" ca="1" si="17"/>
        <v>29385.59</v>
      </c>
      <c r="AK82" s="308">
        <f t="shared" ca="1" si="47"/>
        <v>1.3186813186813187</v>
      </c>
      <c r="AL82" s="309">
        <f t="shared" ca="1" si="18"/>
        <v>36883</v>
      </c>
      <c r="AM82" s="308">
        <f t="shared" ca="1" si="48"/>
        <v>1.3186813186813187</v>
      </c>
      <c r="AN82" s="309" t="str">
        <f t="shared" ca="1" si="19"/>
        <v/>
      </c>
      <c r="AO82" s="308" t="str">
        <f t="shared" ca="1" si="49"/>
        <v/>
      </c>
      <c r="AP82" s="309">
        <f t="shared" ca="1" si="20"/>
        <v>55250</v>
      </c>
      <c r="AQ82" s="308">
        <f t="shared" ca="1" si="50"/>
        <v>1.3186813186813187</v>
      </c>
      <c r="AR82" s="309" t="str">
        <f t="shared" ca="1" si="21"/>
        <v/>
      </c>
      <c r="AS82" s="308" t="str">
        <f t="shared" ca="1" si="51"/>
        <v/>
      </c>
      <c r="AT82" s="309" t="str">
        <f t="shared" ca="1" si="22"/>
        <v/>
      </c>
      <c r="AU82" s="308" t="str">
        <f t="shared" ca="1" si="52"/>
        <v/>
      </c>
      <c r="AV82" s="309" t="str">
        <f t="shared" ca="1" si="23"/>
        <v/>
      </c>
      <c r="AW82" s="308" t="str">
        <f t="shared" ca="1" si="53"/>
        <v/>
      </c>
      <c r="AX82" s="309" t="str">
        <f t="shared" ca="1" si="24"/>
        <v/>
      </c>
      <c r="AY82" s="308" t="str">
        <f t="shared" ca="1" si="54"/>
        <v/>
      </c>
      <c r="AZ82" s="309" t="str">
        <f t="shared" ca="1" si="90"/>
        <v/>
      </c>
      <c r="BA82" s="308" t="str">
        <f t="shared" ca="1" si="55"/>
        <v/>
      </c>
      <c r="BB82" s="309">
        <f t="shared" ca="1" si="91"/>
        <v>42790</v>
      </c>
      <c r="BC82" s="308">
        <f t="shared" ca="1" si="94"/>
        <v>1.3186813186813187</v>
      </c>
      <c r="BD82" s="309" t="str">
        <f t="shared" ca="1" si="92"/>
        <v/>
      </c>
      <c r="BE82" s="308" t="str">
        <f t="shared" ca="1" si="95"/>
        <v/>
      </c>
      <c r="BF82" s="80" t="str">
        <f t="shared" ca="1" si="96"/>
        <v/>
      </c>
      <c r="BG82" s="83" t="str">
        <f t="shared" ca="1" si="59"/>
        <v/>
      </c>
      <c r="BH82" s="80" t="str">
        <f t="shared" ca="1" si="97"/>
        <v/>
      </c>
      <c r="BI82" s="83" t="str">
        <f t="shared" ca="1" si="60"/>
        <v/>
      </c>
      <c r="BJ82" s="80" t="str">
        <f t="shared" ca="1" si="98"/>
        <v/>
      </c>
      <c r="BK82" s="83" t="str">
        <f t="shared" ca="1" si="61"/>
        <v/>
      </c>
    </row>
    <row r="83" spans="1:63" s="71" customFormat="1" ht="21" customHeight="1">
      <c r="A83" s="245">
        <f t="shared" si="86"/>
        <v>70</v>
      </c>
      <c r="B83" s="311" t="s">
        <v>937</v>
      </c>
      <c r="C83" s="501">
        <f t="shared" ca="1" si="93"/>
        <v>497363.07</v>
      </c>
      <c r="D83" s="503">
        <f t="shared" ca="1" si="0"/>
        <v>31234</v>
      </c>
      <c r="E83" s="308">
        <f t="shared" ca="1" si="31"/>
        <v>1.3186813186813187</v>
      </c>
      <c r="F83" s="309">
        <f t="shared" ca="1" si="2"/>
        <v>23000</v>
      </c>
      <c r="G83" s="308">
        <f t="shared" ca="1" si="32"/>
        <v>1.3186813186813187</v>
      </c>
      <c r="H83" s="309">
        <f t="shared" ca="1" si="3"/>
        <v>24200</v>
      </c>
      <c r="I83" s="308">
        <f t="shared" ca="1" si="33"/>
        <v>1.3186813186813187</v>
      </c>
      <c r="J83" s="309">
        <f t="shared" ca="1" si="4"/>
        <v>2142855</v>
      </c>
      <c r="K83" s="308">
        <f t="shared" ca="1" si="34"/>
        <v>0</v>
      </c>
      <c r="L83" s="309">
        <f t="shared" ca="1" si="5"/>
        <v>30421</v>
      </c>
      <c r="M83" s="308">
        <f t="shared" ca="1" si="35"/>
        <v>1.3186813186813187</v>
      </c>
      <c r="N83" s="309">
        <f t="shared" ca="1" si="6"/>
        <v>29800</v>
      </c>
      <c r="O83" s="308">
        <f t="shared" ca="1" si="36"/>
        <v>1.3186813186813187</v>
      </c>
      <c r="P83" s="309">
        <f t="shared" ca="1" si="7"/>
        <v>24609</v>
      </c>
      <c r="Q83" s="308">
        <f t="shared" ca="1" si="37"/>
        <v>1.3186813186813187</v>
      </c>
      <c r="R83" s="309">
        <f t="shared" ca="1" si="8"/>
        <v>25750</v>
      </c>
      <c r="S83" s="308">
        <f t="shared" ca="1" si="38"/>
        <v>1.3186813186813187</v>
      </c>
      <c r="T83" s="309" t="str">
        <f t="shared" ca="1" si="9"/>
        <v/>
      </c>
      <c r="U83" s="308" t="str">
        <f t="shared" ca="1" si="39"/>
        <v/>
      </c>
      <c r="V83" s="309" t="str">
        <f t="shared" ca="1" si="10"/>
        <v/>
      </c>
      <c r="W83" s="308" t="str">
        <f t="shared" ca="1" si="40"/>
        <v/>
      </c>
      <c r="X83" s="309">
        <f t="shared" ca="1" si="11"/>
        <v>31234</v>
      </c>
      <c r="Y83" s="308">
        <f t="shared" ca="1" si="41"/>
        <v>1.3186813186813187</v>
      </c>
      <c r="Z83" s="309" t="str">
        <f t="shared" ca="1" si="12"/>
        <v/>
      </c>
      <c r="AA83" s="308" t="str">
        <f t="shared" ca="1" si="42"/>
        <v/>
      </c>
      <c r="AB83" s="309">
        <f t="shared" ca="1" si="13"/>
        <v>33551</v>
      </c>
      <c r="AC83" s="308">
        <f t="shared" ca="1" si="43"/>
        <v>1.3186813186813187</v>
      </c>
      <c r="AD83" s="309">
        <f t="shared" ca="1" si="14"/>
        <v>30427</v>
      </c>
      <c r="AE83" s="308">
        <f t="shared" ca="1" si="44"/>
        <v>1.3186813186813187</v>
      </c>
      <c r="AF83" s="309">
        <f t="shared" ca="1" si="15"/>
        <v>13075</v>
      </c>
      <c r="AG83" s="308">
        <f t="shared" ca="1" si="45"/>
        <v>1.3186813186813187</v>
      </c>
      <c r="AH83" s="309">
        <f t="shared" ca="1" si="16"/>
        <v>29000</v>
      </c>
      <c r="AI83" s="308">
        <f t="shared" ca="1" si="46"/>
        <v>1.3186813186813187</v>
      </c>
      <c r="AJ83" s="309">
        <f t="shared" ca="1" si="17"/>
        <v>27820.87</v>
      </c>
      <c r="AK83" s="308">
        <f t="shared" ca="1" si="47"/>
        <v>1.3186813186813187</v>
      </c>
      <c r="AL83" s="309">
        <f t="shared" ca="1" si="18"/>
        <v>34804</v>
      </c>
      <c r="AM83" s="308">
        <f t="shared" ca="1" si="48"/>
        <v>1.3186813186813187</v>
      </c>
      <c r="AN83" s="309" t="str">
        <f t="shared" ca="1" si="19"/>
        <v/>
      </c>
      <c r="AO83" s="308" t="str">
        <f t="shared" ca="1" si="49"/>
        <v/>
      </c>
      <c r="AP83" s="309">
        <f t="shared" ca="1" si="20"/>
        <v>48750</v>
      </c>
      <c r="AQ83" s="308">
        <f t="shared" ca="1" si="50"/>
        <v>1.3186813186813187</v>
      </c>
      <c r="AR83" s="309" t="str">
        <f t="shared" ca="1" si="21"/>
        <v/>
      </c>
      <c r="AS83" s="308" t="str">
        <f t="shared" ca="1" si="51"/>
        <v/>
      </c>
      <c r="AT83" s="309" t="str">
        <f t="shared" ca="1" si="22"/>
        <v/>
      </c>
      <c r="AU83" s="308" t="str">
        <f t="shared" ca="1" si="52"/>
        <v/>
      </c>
      <c r="AV83" s="309" t="str">
        <f t="shared" ca="1" si="23"/>
        <v/>
      </c>
      <c r="AW83" s="308" t="str">
        <f t="shared" ca="1" si="53"/>
        <v/>
      </c>
      <c r="AX83" s="309" t="str">
        <f t="shared" ca="1" si="24"/>
        <v/>
      </c>
      <c r="AY83" s="308" t="str">
        <f t="shared" ca="1" si="54"/>
        <v/>
      </c>
      <c r="AZ83" s="309" t="str">
        <f t="shared" ca="1" si="90"/>
        <v/>
      </c>
      <c r="BA83" s="308" t="str">
        <f t="shared" ca="1" si="55"/>
        <v/>
      </c>
      <c r="BB83" s="309">
        <f t="shared" ca="1" si="91"/>
        <v>30550</v>
      </c>
      <c r="BC83" s="308">
        <f t="shared" ca="1" si="94"/>
        <v>1.3186813186813187</v>
      </c>
      <c r="BD83" s="309" t="str">
        <f t="shared" ca="1" si="92"/>
        <v/>
      </c>
      <c r="BE83" s="308" t="str">
        <f t="shared" ca="1" si="95"/>
        <v/>
      </c>
      <c r="BF83" s="80" t="str">
        <f t="shared" ca="1" si="96"/>
        <v/>
      </c>
      <c r="BG83" s="83" t="str">
        <f t="shared" ca="1" si="59"/>
        <v/>
      </c>
      <c r="BH83" s="80" t="str">
        <f t="shared" ca="1" si="97"/>
        <v/>
      </c>
      <c r="BI83" s="83" t="str">
        <f t="shared" ca="1" si="60"/>
        <v/>
      </c>
      <c r="BJ83" s="80" t="str">
        <f t="shared" ca="1" si="98"/>
        <v/>
      </c>
      <c r="BK83" s="83" t="str">
        <f t="shared" ca="1" si="61"/>
        <v/>
      </c>
    </row>
    <row r="84" spans="1:63" s="71" customFormat="1" ht="21" customHeight="1">
      <c r="A84" s="245">
        <f t="shared" si="86"/>
        <v>71</v>
      </c>
      <c r="B84" s="311" t="s">
        <v>938</v>
      </c>
      <c r="C84" s="501">
        <f t="shared" ca="1" si="93"/>
        <v>170962.38</v>
      </c>
      <c r="D84" s="503">
        <f t="shared" ca="1" si="0"/>
        <v>24555</v>
      </c>
      <c r="E84" s="308">
        <f t="shared" ca="1" si="31"/>
        <v>1.3186813186813187</v>
      </c>
      <c r="F84" s="309">
        <f t="shared" ca="1" si="2"/>
        <v>15000</v>
      </c>
      <c r="G84" s="308">
        <f t="shared" ca="1" si="32"/>
        <v>1.3186813186813187</v>
      </c>
      <c r="H84" s="309">
        <f t="shared" ca="1" si="3"/>
        <v>17800</v>
      </c>
      <c r="I84" s="308">
        <f t="shared" ca="1" si="33"/>
        <v>1.3186813186813187</v>
      </c>
      <c r="J84" s="309">
        <f t="shared" ca="1" si="4"/>
        <v>750000</v>
      </c>
      <c r="K84" s="308">
        <f t="shared" ca="1" si="34"/>
        <v>0</v>
      </c>
      <c r="L84" s="309">
        <f t="shared" ca="1" si="5"/>
        <v>23916</v>
      </c>
      <c r="M84" s="308">
        <f t="shared" ca="1" si="35"/>
        <v>1.3186813186813187</v>
      </c>
      <c r="N84" s="309">
        <f t="shared" ca="1" si="6"/>
        <v>25900</v>
      </c>
      <c r="O84" s="308">
        <f t="shared" ca="1" si="36"/>
        <v>1.3186813186813187</v>
      </c>
      <c r="P84" s="309">
        <f t="shared" ca="1" si="7"/>
        <v>19036</v>
      </c>
      <c r="Q84" s="308">
        <f t="shared" ca="1" si="37"/>
        <v>1.3186813186813187</v>
      </c>
      <c r="R84" s="309">
        <f t="shared" ca="1" si="8"/>
        <v>25750</v>
      </c>
      <c r="S84" s="308">
        <f t="shared" ca="1" si="38"/>
        <v>1.3186813186813187</v>
      </c>
      <c r="T84" s="309" t="str">
        <f t="shared" ca="1" si="9"/>
        <v/>
      </c>
      <c r="U84" s="308" t="str">
        <f t="shared" ca="1" si="39"/>
        <v/>
      </c>
      <c r="V84" s="309" t="str">
        <f t="shared" ca="1" si="10"/>
        <v/>
      </c>
      <c r="W84" s="308" t="str">
        <f t="shared" ca="1" si="40"/>
        <v/>
      </c>
      <c r="X84" s="309">
        <f t="shared" ca="1" si="11"/>
        <v>26005</v>
      </c>
      <c r="Y84" s="308">
        <f t="shared" ca="1" si="41"/>
        <v>1.3186813186813187</v>
      </c>
      <c r="Z84" s="309" t="str">
        <f t="shared" ca="1" si="12"/>
        <v/>
      </c>
      <c r="AA84" s="308" t="str">
        <f t="shared" ca="1" si="42"/>
        <v/>
      </c>
      <c r="AB84" s="309">
        <f t="shared" ca="1" si="13"/>
        <v>28893</v>
      </c>
      <c r="AC84" s="308">
        <f t="shared" ca="1" si="43"/>
        <v>1.3186813186813187</v>
      </c>
      <c r="AD84" s="309">
        <f t="shared" ca="1" si="14"/>
        <v>26117</v>
      </c>
      <c r="AE84" s="308">
        <f t="shared" ca="1" si="44"/>
        <v>1.3186813186813187</v>
      </c>
      <c r="AF84" s="309">
        <f t="shared" ca="1" si="15"/>
        <v>8230</v>
      </c>
      <c r="AG84" s="308">
        <f t="shared" ca="1" si="45"/>
        <v>1.3186813186813187</v>
      </c>
      <c r="AH84" s="309">
        <f t="shared" ca="1" si="16"/>
        <v>24000</v>
      </c>
      <c r="AI84" s="308">
        <f t="shared" ca="1" si="46"/>
        <v>1.3186813186813187</v>
      </c>
      <c r="AJ84" s="309">
        <f t="shared" ca="1" si="17"/>
        <v>18083.400000000001</v>
      </c>
      <c r="AK84" s="308">
        <f t="shared" ca="1" si="47"/>
        <v>1.3186813186813187</v>
      </c>
      <c r="AL84" s="309">
        <f t="shared" ca="1" si="18"/>
        <v>33264</v>
      </c>
      <c r="AM84" s="308">
        <f t="shared" ca="1" si="48"/>
        <v>1.3186813186813187</v>
      </c>
      <c r="AN84" s="309" t="str">
        <f t="shared" ca="1" si="19"/>
        <v/>
      </c>
      <c r="AO84" s="308" t="str">
        <f t="shared" ca="1" si="49"/>
        <v/>
      </c>
      <c r="AP84" s="309">
        <f t="shared" ca="1" si="20"/>
        <v>46800</v>
      </c>
      <c r="AQ84" s="308">
        <f t="shared" ca="1" si="50"/>
        <v>1.3186813186813187</v>
      </c>
      <c r="AR84" s="309" t="str">
        <f t="shared" ca="1" si="21"/>
        <v/>
      </c>
      <c r="AS84" s="308" t="str">
        <f t="shared" ca="1" si="51"/>
        <v/>
      </c>
      <c r="AT84" s="309" t="str">
        <f t="shared" ca="1" si="22"/>
        <v/>
      </c>
      <c r="AU84" s="308" t="str">
        <f t="shared" ca="1" si="52"/>
        <v/>
      </c>
      <c r="AV84" s="309" t="str">
        <f t="shared" ca="1" si="23"/>
        <v/>
      </c>
      <c r="AW84" s="308" t="str">
        <f t="shared" ca="1" si="53"/>
        <v/>
      </c>
      <c r="AX84" s="309" t="str">
        <f t="shared" ca="1" si="24"/>
        <v/>
      </c>
      <c r="AY84" s="308" t="str">
        <f t="shared" ca="1" si="54"/>
        <v/>
      </c>
      <c r="AZ84" s="309" t="str">
        <f t="shared" ca="1" si="90"/>
        <v/>
      </c>
      <c r="BA84" s="308" t="str">
        <f t="shared" ca="1" si="55"/>
        <v/>
      </c>
      <c r="BB84" s="309">
        <f t="shared" ca="1" si="91"/>
        <v>23760</v>
      </c>
      <c r="BC84" s="308">
        <f t="shared" ca="1" si="94"/>
        <v>1.3186813186813187</v>
      </c>
      <c r="BD84" s="309" t="str">
        <f t="shared" ca="1" si="92"/>
        <v/>
      </c>
      <c r="BE84" s="308" t="str">
        <f t="shared" ca="1" si="95"/>
        <v/>
      </c>
      <c r="BF84" s="80" t="str">
        <f t="shared" ca="1" si="96"/>
        <v/>
      </c>
      <c r="BG84" s="83" t="str">
        <f t="shared" ca="1" si="59"/>
        <v/>
      </c>
      <c r="BH84" s="80" t="str">
        <f t="shared" ca="1" si="97"/>
        <v/>
      </c>
      <c r="BI84" s="83" t="str">
        <f t="shared" ca="1" si="60"/>
        <v/>
      </c>
      <c r="BJ84" s="80" t="str">
        <f t="shared" ca="1" si="98"/>
        <v/>
      </c>
      <c r="BK84" s="83" t="str">
        <f t="shared" ca="1" si="61"/>
        <v/>
      </c>
    </row>
    <row r="85" spans="1:63" s="71" customFormat="1" ht="21" customHeight="1">
      <c r="A85" s="245">
        <f t="shared" si="86"/>
        <v>72</v>
      </c>
      <c r="B85" s="311" t="s">
        <v>942</v>
      </c>
      <c r="C85" s="501">
        <f t="shared" ca="1" si="93"/>
        <v>263293.63</v>
      </c>
      <c r="D85" s="503">
        <f t="shared" ca="1" si="0"/>
        <v>280000</v>
      </c>
      <c r="E85" s="308">
        <f t="shared" ca="1" si="31"/>
        <v>1.3186813186813187</v>
      </c>
      <c r="F85" s="309">
        <f t="shared" ca="1" si="2"/>
        <v>150000</v>
      </c>
      <c r="G85" s="308">
        <f t="shared" ca="1" si="32"/>
        <v>1.3186813186813187</v>
      </c>
      <c r="H85" s="309">
        <f t="shared" ca="1" si="3"/>
        <v>25000</v>
      </c>
      <c r="I85" s="308">
        <f t="shared" ca="1" si="33"/>
        <v>0</v>
      </c>
      <c r="J85" s="309">
        <f t="shared" ca="1" si="4"/>
        <v>1200000</v>
      </c>
      <c r="K85" s="308">
        <f t="shared" ca="1" si="34"/>
        <v>0</v>
      </c>
      <c r="L85" s="309">
        <f t="shared" ca="1" si="5"/>
        <v>300430</v>
      </c>
      <c r="M85" s="308">
        <f t="shared" ca="1" si="35"/>
        <v>1.3186813186813187</v>
      </c>
      <c r="N85" s="309">
        <f t="shared" ca="1" si="6"/>
        <v>230000</v>
      </c>
      <c r="O85" s="308">
        <f t="shared" ca="1" si="36"/>
        <v>1.3186813186813187</v>
      </c>
      <c r="P85" s="309">
        <f t="shared" ca="1" si="7"/>
        <v>288439</v>
      </c>
      <c r="Q85" s="308">
        <f t="shared" ca="1" si="37"/>
        <v>1.3186813186813187</v>
      </c>
      <c r="R85" s="309">
        <f t="shared" ca="1" si="8"/>
        <v>37500</v>
      </c>
      <c r="S85" s="308">
        <f t="shared" ca="1" si="38"/>
        <v>0</v>
      </c>
      <c r="T85" s="309" t="str">
        <f t="shared" ca="1" si="9"/>
        <v/>
      </c>
      <c r="U85" s="308" t="str">
        <f t="shared" ca="1" si="39"/>
        <v/>
      </c>
      <c r="V85" s="309" t="str">
        <f t="shared" ca="1" si="10"/>
        <v/>
      </c>
      <c r="W85" s="308" t="str">
        <f t="shared" ca="1" si="40"/>
        <v/>
      </c>
      <c r="X85" s="309">
        <f t="shared" ca="1" si="11"/>
        <v>281990</v>
      </c>
      <c r="Y85" s="308">
        <f t="shared" ca="1" si="41"/>
        <v>1.3186813186813187</v>
      </c>
      <c r="Z85" s="309" t="str">
        <f t="shared" ca="1" si="12"/>
        <v/>
      </c>
      <c r="AA85" s="308" t="str">
        <f t="shared" ca="1" si="42"/>
        <v/>
      </c>
      <c r="AB85" s="309">
        <f t="shared" ca="1" si="13"/>
        <v>31120</v>
      </c>
      <c r="AC85" s="308">
        <f t="shared" ca="1" si="43"/>
        <v>0</v>
      </c>
      <c r="AD85" s="309">
        <f t="shared" ca="1" si="14"/>
        <v>400000</v>
      </c>
      <c r="AE85" s="308">
        <f t="shared" ca="1" si="44"/>
        <v>0</v>
      </c>
      <c r="AF85" s="309">
        <f t="shared" ca="1" si="15"/>
        <v>125000</v>
      </c>
      <c r="AG85" s="308">
        <f t="shared" ca="1" si="45"/>
        <v>0</v>
      </c>
      <c r="AH85" s="309">
        <f t="shared" ca="1" si="16"/>
        <v>152000</v>
      </c>
      <c r="AI85" s="308">
        <f t="shared" ca="1" si="46"/>
        <v>1.3186813186813187</v>
      </c>
      <c r="AJ85" s="309">
        <f t="shared" ca="1" si="17"/>
        <v>192137.5</v>
      </c>
      <c r="AK85" s="308">
        <f t="shared" ca="1" si="47"/>
        <v>1.3186813186813187</v>
      </c>
      <c r="AL85" s="309">
        <f t="shared" ca="1" si="18"/>
        <v>25795</v>
      </c>
      <c r="AM85" s="308">
        <f t="shared" ca="1" si="48"/>
        <v>0</v>
      </c>
      <c r="AN85" s="309" t="str">
        <f t="shared" ca="1" si="19"/>
        <v/>
      </c>
      <c r="AO85" s="308" t="str">
        <f t="shared" ca="1" si="49"/>
        <v/>
      </c>
      <c r="AP85" s="309">
        <f t="shared" ca="1" si="20"/>
        <v>364000</v>
      </c>
      <c r="AQ85" s="308">
        <f t="shared" ca="1" si="50"/>
        <v>1.3186813186813187</v>
      </c>
      <c r="AR85" s="309" t="str">
        <f t="shared" ca="1" si="21"/>
        <v/>
      </c>
      <c r="AS85" s="308" t="str">
        <f t="shared" ca="1" si="51"/>
        <v/>
      </c>
      <c r="AT85" s="309" t="str">
        <f t="shared" ca="1" si="22"/>
        <v/>
      </c>
      <c r="AU85" s="308" t="str">
        <f t="shared" ca="1" si="52"/>
        <v/>
      </c>
      <c r="AV85" s="309" t="str">
        <f t="shared" ca="1" si="23"/>
        <v/>
      </c>
      <c r="AW85" s="308" t="str">
        <f t="shared" ca="1" si="53"/>
        <v/>
      </c>
      <c r="AX85" s="309" t="str">
        <f t="shared" ca="1" si="24"/>
        <v/>
      </c>
      <c r="AY85" s="308" t="str">
        <f t="shared" ca="1" si="54"/>
        <v/>
      </c>
      <c r="AZ85" s="309" t="str">
        <f t="shared" ca="1" si="90"/>
        <v/>
      </c>
      <c r="BA85" s="308" t="str">
        <f t="shared" ca="1" si="55"/>
        <v/>
      </c>
      <c r="BB85" s="309">
        <f t="shared" ca="1" si="91"/>
        <v>301999</v>
      </c>
      <c r="BC85" s="308">
        <f t="shared" ca="1" si="94"/>
        <v>1.3186813186813187</v>
      </c>
      <c r="BD85" s="309" t="str">
        <f t="shared" ca="1" si="92"/>
        <v/>
      </c>
      <c r="BE85" s="308" t="str">
        <f t="shared" ca="1" si="95"/>
        <v/>
      </c>
      <c r="BF85" s="80" t="str">
        <f t="shared" ca="1" si="96"/>
        <v/>
      </c>
      <c r="BG85" s="83" t="str">
        <f t="shared" ca="1" si="59"/>
        <v/>
      </c>
      <c r="BH85" s="80" t="str">
        <f t="shared" ca="1" si="97"/>
        <v/>
      </c>
      <c r="BI85" s="83" t="str">
        <f t="shared" ca="1" si="60"/>
        <v/>
      </c>
      <c r="BJ85" s="80" t="str">
        <f t="shared" ca="1" si="98"/>
        <v/>
      </c>
      <c r="BK85" s="83" t="str">
        <f t="shared" ca="1" si="61"/>
        <v/>
      </c>
    </row>
    <row r="86" spans="1:63" s="71" customFormat="1" ht="21" customHeight="1">
      <c r="A86" s="245">
        <f t="shared" si="86"/>
        <v>73</v>
      </c>
      <c r="B86" s="311" t="s">
        <v>317</v>
      </c>
      <c r="C86" s="501">
        <f t="shared" ca="1" si="93"/>
        <v>2017196.14</v>
      </c>
      <c r="D86" s="503">
        <f t="shared" ca="1" si="0"/>
        <v>708000</v>
      </c>
      <c r="E86" s="308">
        <f t="shared" ca="1" si="31"/>
        <v>1.3186813186813187</v>
      </c>
      <c r="F86" s="309">
        <f t="shared" ca="1" si="2"/>
        <v>730000</v>
      </c>
      <c r="G86" s="308">
        <f t="shared" ca="1" si="32"/>
        <v>1.3186813186813187</v>
      </c>
      <c r="H86" s="309">
        <f t="shared" ca="1" si="3"/>
        <v>980000</v>
      </c>
      <c r="I86" s="308">
        <f t="shared" ca="1" si="33"/>
        <v>1.3186813186813187</v>
      </c>
      <c r="J86" s="309">
        <f t="shared" ca="1" si="4"/>
        <v>9211800</v>
      </c>
      <c r="K86" s="308">
        <f t="shared" ca="1" si="34"/>
        <v>0</v>
      </c>
      <c r="L86" s="309">
        <f t="shared" ca="1" si="5"/>
        <v>700766</v>
      </c>
      <c r="M86" s="308">
        <f t="shared" ca="1" si="35"/>
        <v>1.3186813186813187</v>
      </c>
      <c r="N86" s="309">
        <f t="shared" ca="1" si="6"/>
        <v>245000</v>
      </c>
      <c r="O86" s="308">
        <f t="shared" ca="1" si="36"/>
        <v>1.3186813186813187</v>
      </c>
      <c r="P86" s="309">
        <f t="shared" ca="1" si="7"/>
        <v>753418</v>
      </c>
      <c r="Q86" s="308">
        <f t="shared" ca="1" si="37"/>
        <v>1.3186813186813187</v>
      </c>
      <c r="R86" s="309">
        <f t="shared" ca="1" si="8"/>
        <v>675800</v>
      </c>
      <c r="S86" s="308">
        <f t="shared" ca="1" si="38"/>
        <v>1.3186813186813187</v>
      </c>
      <c r="T86" s="309" t="str">
        <f t="shared" ca="1" si="9"/>
        <v/>
      </c>
      <c r="U86" s="308" t="str">
        <f t="shared" ca="1" si="39"/>
        <v/>
      </c>
      <c r="V86" s="309" t="str">
        <f t="shared" ca="1" si="10"/>
        <v/>
      </c>
      <c r="W86" s="308" t="str">
        <f t="shared" ca="1" si="40"/>
        <v/>
      </c>
      <c r="X86" s="309">
        <f t="shared" ca="1" si="11"/>
        <v>710980</v>
      </c>
      <c r="Y86" s="308">
        <f t="shared" ca="1" si="41"/>
        <v>1.3186813186813187</v>
      </c>
      <c r="Z86" s="309" t="str">
        <f t="shared" ca="1" si="12"/>
        <v/>
      </c>
      <c r="AA86" s="308" t="str">
        <f t="shared" ca="1" si="42"/>
        <v/>
      </c>
      <c r="AB86" s="309">
        <f t="shared" ca="1" si="13"/>
        <v>666162</v>
      </c>
      <c r="AC86" s="308">
        <f t="shared" ca="1" si="43"/>
        <v>1.3186813186813187</v>
      </c>
      <c r="AD86" s="309">
        <f t="shared" ca="1" si="14"/>
        <v>773950</v>
      </c>
      <c r="AE86" s="308">
        <f t="shared" ca="1" si="44"/>
        <v>1.3186813186813187</v>
      </c>
      <c r="AF86" s="309">
        <f t="shared" ca="1" si="15"/>
        <v>670000</v>
      </c>
      <c r="AG86" s="308">
        <f t="shared" ca="1" si="45"/>
        <v>1.3186813186813187</v>
      </c>
      <c r="AH86" s="309">
        <f t="shared" ca="1" si="16"/>
        <v>595000</v>
      </c>
      <c r="AI86" s="308">
        <f t="shared" ca="1" si="46"/>
        <v>1.3186813186813187</v>
      </c>
      <c r="AJ86" s="309">
        <f t="shared" ca="1" si="17"/>
        <v>686826.05</v>
      </c>
      <c r="AK86" s="308">
        <f t="shared" ca="1" si="47"/>
        <v>1.3186813186813187</v>
      </c>
      <c r="AL86" s="309">
        <f t="shared" ca="1" si="18"/>
        <v>589050</v>
      </c>
      <c r="AM86" s="308">
        <f t="shared" ca="1" si="48"/>
        <v>1.3186813186813187</v>
      </c>
      <c r="AN86" s="309" t="str">
        <f t="shared" ca="1" si="19"/>
        <v/>
      </c>
      <c r="AO86" s="308" t="str">
        <f t="shared" ca="1" si="49"/>
        <v/>
      </c>
      <c r="AP86" s="309">
        <f t="shared" ca="1" si="20"/>
        <v>409500</v>
      </c>
      <c r="AQ86" s="308">
        <f t="shared" ca="1" si="50"/>
        <v>1.3186813186813187</v>
      </c>
      <c r="AR86" s="309" t="str">
        <f t="shared" ca="1" si="21"/>
        <v/>
      </c>
      <c r="AS86" s="308" t="str">
        <f t="shared" ca="1" si="51"/>
        <v/>
      </c>
      <c r="AT86" s="309" t="str">
        <f t="shared" ca="1" si="22"/>
        <v/>
      </c>
      <c r="AU86" s="308" t="str">
        <f t="shared" ca="1" si="52"/>
        <v/>
      </c>
      <c r="AV86" s="309" t="str">
        <f t="shared" ca="1" si="23"/>
        <v/>
      </c>
      <c r="AW86" s="308" t="str">
        <f t="shared" ca="1" si="53"/>
        <v/>
      </c>
      <c r="AX86" s="309" t="str">
        <f t="shared" ca="1" si="24"/>
        <v/>
      </c>
      <c r="AY86" s="308" t="str">
        <f t="shared" ca="1" si="54"/>
        <v/>
      </c>
      <c r="AZ86" s="309" t="str">
        <f t="shared" ca="1" si="90"/>
        <v/>
      </c>
      <c r="BA86" s="308" t="str">
        <f t="shared" ca="1" si="55"/>
        <v/>
      </c>
      <c r="BB86" s="309">
        <f t="shared" ca="1" si="91"/>
        <v>705130</v>
      </c>
      <c r="BC86" s="308">
        <f t="shared" ca="1" si="94"/>
        <v>1.3186813186813187</v>
      </c>
      <c r="BD86" s="309" t="str">
        <f t="shared" ca="1" si="92"/>
        <v/>
      </c>
      <c r="BE86" s="308" t="str">
        <f t="shared" ca="1" si="95"/>
        <v/>
      </c>
      <c r="BF86" s="80" t="str">
        <f t="shared" ca="1" si="96"/>
        <v/>
      </c>
      <c r="BG86" s="83" t="str">
        <f t="shared" ca="1" si="59"/>
        <v/>
      </c>
      <c r="BH86" s="80" t="str">
        <f t="shared" ca="1" si="97"/>
        <v/>
      </c>
      <c r="BI86" s="83" t="str">
        <f t="shared" ca="1" si="60"/>
        <v/>
      </c>
      <c r="BJ86" s="80" t="str">
        <f t="shared" ca="1" si="98"/>
        <v/>
      </c>
      <c r="BK86" s="83" t="str">
        <f t="shared" ca="1" si="61"/>
        <v/>
      </c>
    </row>
    <row r="87" spans="1:63" s="71" customFormat="1" ht="21" customHeight="1">
      <c r="A87" s="245">
        <f t="shared" si="86"/>
        <v>74</v>
      </c>
      <c r="B87" s="311" t="s">
        <v>319</v>
      </c>
      <c r="C87" s="501">
        <f t="shared" ca="1" si="93"/>
        <v>273184.46999999997</v>
      </c>
      <c r="D87" s="503">
        <f t="shared" ca="1" si="0"/>
        <v>315840</v>
      </c>
      <c r="E87" s="308">
        <f t="shared" ca="1" si="31"/>
        <v>1.3186813186813187</v>
      </c>
      <c r="F87" s="309">
        <f t="shared" ca="1" si="2"/>
        <v>280000</v>
      </c>
      <c r="G87" s="308">
        <f t="shared" ca="1" si="32"/>
        <v>1.3186813186813187</v>
      </c>
      <c r="H87" s="309">
        <f t="shared" ca="1" si="3"/>
        <v>285000</v>
      </c>
      <c r="I87" s="308">
        <f t="shared" ca="1" si="33"/>
        <v>1.3186813186813187</v>
      </c>
      <c r="J87" s="309">
        <f t="shared" ca="1" si="4"/>
        <v>1409590</v>
      </c>
      <c r="K87" s="308">
        <f t="shared" ca="1" si="34"/>
        <v>0</v>
      </c>
      <c r="L87" s="309">
        <f t="shared" ca="1" si="5"/>
        <v>307628</v>
      </c>
      <c r="M87" s="308">
        <f t="shared" ca="1" si="35"/>
        <v>1.3186813186813187</v>
      </c>
      <c r="N87" s="309">
        <f t="shared" ca="1" si="6"/>
        <v>245000</v>
      </c>
      <c r="O87" s="308">
        <f t="shared" ca="1" si="36"/>
        <v>1.3186813186813187</v>
      </c>
      <c r="P87" s="309">
        <f t="shared" ca="1" si="7"/>
        <v>200614</v>
      </c>
      <c r="Q87" s="308">
        <f t="shared" ca="1" si="37"/>
        <v>1.3186813186813187</v>
      </c>
      <c r="R87" s="309">
        <f t="shared" ca="1" si="8"/>
        <v>178500</v>
      </c>
      <c r="S87" s="308">
        <f t="shared" ca="1" si="38"/>
        <v>0</v>
      </c>
      <c r="T87" s="309" t="str">
        <f t="shared" ca="1" si="9"/>
        <v/>
      </c>
      <c r="U87" s="308" t="str">
        <f t="shared" ca="1" si="39"/>
        <v/>
      </c>
      <c r="V87" s="309" t="str">
        <f t="shared" ca="1" si="10"/>
        <v/>
      </c>
      <c r="W87" s="308" t="str">
        <f t="shared" ca="1" si="40"/>
        <v/>
      </c>
      <c r="X87" s="309">
        <f t="shared" ca="1" si="11"/>
        <v>316740</v>
      </c>
      <c r="Y87" s="308">
        <f t="shared" ca="1" si="41"/>
        <v>1.3186813186813187</v>
      </c>
      <c r="Z87" s="309" t="str">
        <f t="shared" ca="1" si="12"/>
        <v/>
      </c>
      <c r="AA87" s="308" t="str">
        <f t="shared" ca="1" si="42"/>
        <v/>
      </c>
      <c r="AB87" s="309">
        <f t="shared" ca="1" si="13"/>
        <v>205000</v>
      </c>
      <c r="AC87" s="308">
        <f t="shared" ca="1" si="43"/>
        <v>1.3186813186813187</v>
      </c>
      <c r="AD87" s="309">
        <f t="shared" ca="1" si="14"/>
        <v>352789</v>
      </c>
      <c r="AE87" s="308">
        <f t="shared" ca="1" si="44"/>
        <v>1.3186813186813187</v>
      </c>
      <c r="AF87" s="309">
        <f t="shared" ca="1" si="15"/>
        <v>253000</v>
      </c>
      <c r="AG87" s="308">
        <f t="shared" ca="1" si="45"/>
        <v>1.3186813186813187</v>
      </c>
      <c r="AH87" s="309">
        <f t="shared" ca="1" si="16"/>
        <v>230000</v>
      </c>
      <c r="AI87" s="308">
        <f t="shared" ca="1" si="46"/>
        <v>1.3186813186813187</v>
      </c>
      <c r="AJ87" s="309">
        <f t="shared" ca="1" si="17"/>
        <v>252126.04</v>
      </c>
      <c r="AK87" s="308">
        <f t="shared" ca="1" si="47"/>
        <v>1.3186813186813187</v>
      </c>
      <c r="AL87" s="309">
        <f t="shared" ca="1" si="18"/>
        <v>219450</v>
      </c>
      <c r="AM87" s="308">
        <f t="shared" ca="1" si="48"/>
        <v>1.3186813186813187</v>
      </c>
      <c r="AN87" s="309" t="str">
        <f t="shared" ca="1" si="19"/>
        <v/>
      </c>
      <c r="AO87" s="308" t="str">
        <f t="shared" ca="1" si="49"/>
        <v/>
      </c>
      <c r="AP87" s="309">
        <f t="shared" ca="1" si="20"/>
        <v>312000</v>
      </c>
      <c r="AQ87" s="308">
        <f t="shared" ca="1" si="50"/>
        <v>1.3186813186813187</v>
      </c>
      <c r="AR87" s="309" t="str">
        <f t="shared" ca="1" si="21"/>
        <v/>
      </c>
      <c r="AS87" s="308" t="str">
        <f t="shared" ca="1" si="51"/>
        <v/>
      </c>
      <c r="AT87" s="309" t="str">
        <f t="shared" ca="1" si="22"/>
        <v/>
      </c>
      <c r="AU87" s="308" t="str">
        <f t="shared" ca="1" si="52"/>
        <v/>
      </c>
      <c r="AV87" s="309" t="str">
        <f t="shared" ca="1" si="23"/>
        <v/>
      </c>
      <c r="AW87" s="308" t="str">
        <f t="shared" ca="1" si="53"/>
        <v/>
      </c>
      <c r="AX87" s="309" t="str">
        <f t="shared" ca="1" si="24"/>
        <v/>
      </c>
      <c r="AY87" s="308" t="str">
        <f t="shared" ca="1" si="54"/>
        <v/>
      </c>
      <c r="AZ87" s="309" t="str">
        <f t="shared" ca="1" si="90"/>
        <v/>
      </c>
      <c r="BA87" s="308" t="str">
        <f t="shared" ca="1" si="55"/>
        <v/>
      </c>
      <c r="BB87" s="309">
        <f t="shared" ca="1" si="91"/>
        <v>309500</v>
      </c>
      <c r="BC87" s="308">
        <f t="shared" ca="1" si="94"/>
        <v>1.3186813186813187</v>
      </c>
      <c r="BD87" s="309" t="str">
        <f t="shared" ca="1" si="92"/>
        <v/>
      </c>
      <c r="BE87" s="308" t="str">
        <f t="shared" ca="1" si="95"/>
        <v/>
      </c>
      <c r="BF87" s="80" t="str">
        <f t="shared" ca="1" si="96"/>
        <v/>
      </c>
      <c r="BG87" s="83" t="str">
        <f t="shared" ca="1" si="59"/>
        <v/>
      </c>
      <c r="BH87" s="80" t="str">
        <f t="shared" ca="1" si="97"/>
        <v/>
      </c>
      <c r="BI87" s="83" t="str">
        <f t="shared" ca="1" si="60"/>
        <v/>
      </c>
      <c r="BJ87" s="80" t="str">
        <f t="shared" ca="1" si="98"/>
        <v/>
      </c>
      <c r="BK87" s="83" t="str">
        <f t="shared" ca="1" si="61"/>
        <v/>
      </c>
    </row>
    <row r="88" spans="1:63" s="71" customFormat="1" ht="21" customHeight="1">
      <c r="A88" s="245">
        <f t="shared" si="86"/>
        <v>75</v>
      </c>
      <c r="B88" s="311" t="s">
        <v>323</v>
      </c>
      <c r="C88" s="501">
        <f t="shared" ca="1" si="93"/>
        <v>172448.23</v>
      </c>
      <c r="D88" s="503">
        <f t="shared" ca="1" si="0"/>
        <v>390577</v>
      </c>
      <c r="E88" s="308">
        <f t="shared" ca="1" si="31"/>
        <v>1.3186813186813187</v>
      </c>
      <c r="F88" s="309">
        <f t="shared" ca="1" si="2"/>
        <v>125000</v>
      </c>
      <c r="G88" s="308">
        <f t="shared" ca="1" si="32"/>
        <v>0</v>
      </c>
      <c r="H88" s="309">
        <f t="shared" ca="1" si="3"/>
        <v>310000</v>
      </c>
      <c r="I88" s="308">
        <f t="shared" ca="1" si="33"/>
        <v>1.3186813186813187</v>
      </c>
      <c r="J88" s="309">
        <f t="shared" ca="1" si="4"/>
        <v>835380</v>
      </c>
      <c r="K88" s="308">
        <f t="shared" ca="1" si="34"/>
        <v>0</v>
      </c>
      <c r="L88" s="309">
        <f t="shared" ca="1" si="5"/>
        <v>380421</v>
      </c>
      <c r="M88" s="308">
        <f t="shared" ca="1" si="35"/>
        <v>1.3186813186813187</v>
      </c>
      <c r="N88" s="309">
        <f t="shared" ca="1" si="6"/>
        <v>98000</v>
      </c>
      <c r="O88" s="308">
        <f t="shared" ca="1" si="36"/>
        <v>0</v>
      </c>
      <c r="P88" s="309">
        <f t="shared" ca="1" si="7"/>
        <v>325441</v>
      </c>
      <c r="Q88" s="308">
        <f t="shared" ca="1" si="37"/>
        <v>1.3186813186813187</v>
      </c>
      <c r="R88" s="309">
        <f t="shared" ca="1" si="8"/>
        <v>369000</v>
      </c>
      <c r="S88" s="308">
        <f t="shared" ca="1" si="38"/>
        <v>1.3186813186813187</v>
      </c>
      <c r="T88" s="309" t="str">
        <f t="shared" ca="1" si="9"/>
        <v/>
      </c>
      <c r="U88" s="308" t="str">
        <f t="shared" ca="1" si="39"/>
        <v/>
      </c>
      <c r="V88" s="309" t="str">
        <f t="shared" ca="1" si="10"/>
        <v/>
      </c>
      <c r="W88" s="308" t="str">
        <f t="shared" ca="1" si="40"/>
        <v/>
      </c>
      <c r="X88" s="309">
        <f t="shared" ca="1" si="11"/>
        <v>391000</v>
      </c>
      <c r="Y88" s="308">
        <f t="shared" ca="1" si="41"/>
        <v>1.3186813186813187</v>
      </c>
      <c r="Z88" s="309" t="str">
        <f t="shared" ca="1" si="12"/>
        <v/>
      </c>
      <c r="AA88" s="308" t="str">
        <f t="shared" ca="1" si="42"/>
        <v/>
      </c>
      <c r="AB88" s="309">
        <f t="shared" ca="1" si="13"/>
        <v>471662</v>
      </c>
      <c r="AC88" s="308">
        <f t="shared" ca="1" si="43"/>
        <v>0</v>
      </c>
      <c r="AD88" s="309">
        <f t="shared" ca="1" si="14"/>
        <v>425449</v>
      </c>
      <c r="AE88" s="308">
        <f t="shared" ca="1" si="44"/>
        <v>1.3186813186813187</v>
      </c>
      <c r="AF88" s="309">
        <f t="shared" ca="1" si="15"/>
        <v>290000</v>
      </c>
      <c r="AG88" s="308">
        <f t="shared" ca="1" si="45"/>
        <v>1.3186813186813187</v>
      </c>
      <c r="AH88" s="309">
        <f t="shared" ca="1" si="16"/>
        <v>160000</v>
      </c>
      <c r="AI88" s="308">
        <f t="shared" ca="1" si="46"/>
        <v>0</v>
      </c>
      <c r="AJ88" s="309">
        <f t="shared" ca="1" si="17"/>
        <v>339065.99</v>
      </c>
      <c r="AK88" s="308">
        <f t="shared" ca="1" si="47"/>
        <v>1.3186813186813187</v>
      </c>
      <c r="AL88" s="309">
        <f t="shared" ca="1" si="18"/>
        <v>568645</v>
      </c>
      <c r="AM88" s="308">
        <f t="shared" ca="1" si="48"/>
        <v>0</v>
      </c>
      <c r="AN88" s="309" t="str">
        <f t="shared" ca="1" si="19"/>
        <v/>
      </c>
      <c r="AO88" s="308" t="str">
        <f t="shared" ca="1" si="49"/>
        <v/>
      </c>
      <c r="AP88" s="309">
        <f t="shared" ca="1" si="20"/>
        <v>149500</v>
      </c>
      <c r="AQ88" s="308">
        <f t="shared" ca="1" si="50"/>
        <v>0</v>
      </c>
      <c r="AR88" s="309" t="str">
        <f t="shared" ca="1" si="21"/>
        <v/>
      </c>
      <c r="AS88" s="308" t="str">
        <f t="shared" ca="1" si="51"/>
        <v/>
      </c>
      <c r="AT88" s="309" t="str">
        <f t="shared" ca="1" si="22"/>
        <v/>
      </c>
      <c r="AU88" s="308" t="str">
        <f t="shared" ca="1" si="52"/>
        <v/>
      </c>
      <c r="AV88" s="309" t="str">
        <f t="shared" ca="1" si="23"/>
        <v/>
      </c>
      <c r="AW88" s="308" t="str">
        <f t="shared" ca="1" si="53"/>
        <v/>
      </c>
      <c r="AX88" s="309" t="str">
        <f t="shared" ca="1" si="24"/>
        <v/>
      </c>
      <c r="AY88" s="308" t="str">
        <f t="shared" ca="1" si="54"/>
        <v/>
      </c>
      <c r="AZ88" s="309" t="str">
        <f t="shared" ca="1" si="90"/>
        <v/>
      </c>
      <c r="BA88" s="308" t="str">
        <f t="shared" ca="1" si="55"/>
        <v/>
      </c>
      <c r="BB88" s="309">
        <f t="shared" ca="1" si="91"/>
        <v>379980</v>
      </c>
      <c r="BC88" s="308">
        <f t="shared" ca="1" si="94"/>
        <v>1.3186813186813187</v>
      </c>
      <c r="BD88" s="309" t="str">
        <f t="shared" ca="1" si="92"/>
        <v/>
      </c>
      <c r="BE88" s="308" t="str">
        <f t="shared" ca="1" si="95"/>
        <v/>
      </c>
      <c r="BF88" s="80" t="str">
        <f t="shared" ca="1" si="96"/>
        <v/>
      </c>
      <c r="BG88" s="83" t="str">
        <f t="shared" ca="1" si="59"/>
        <v/>
      </c>
      <c r="BH88" s="80" t="str">
        <f t="shared" ca="1" si="97"/>
        <v/>
      </c>
      <c r="BI88" s="83" t="str">
        <f t="shared" ca="1" si="60"/>
        <v/>
      </c>
      <c r="BJ88" s="80" t="str">
        <f t="shared" ca="1" si="98"/>
        <v/>
      </c>
      <c r="BK88" s="83" t="str">
        <f t="shared" ca="1" si="61"/>
        <v/>
      </c>
    </row>
    <row r="89" spans="1:63" s="71" customFormat="1" ht="21" customHeight="1">
      <c r="A89" s="245">
        <f t="shared" si="86"/>
        <v>76</v>
      </c>
      <c r="B89" s="311" t="s">
        <v>343</v>
      </c>
      <c r="C89" s="501">
        <f t="shared" ca="1" si="93"/>
        <v>758905.03</v>
      </c>
      <c r="D89" s="503">
        <f t="shared" ca="1" si="0"/>
        <v>15600</v>
      </c>
      <c r="E89" s="308">
        <f t="shared" ca="1" si="31"/>
        <v>1.3186813186813187</v>
      </c>
      <c r="F89" s="309">
        <f t="shared" ca="1" si="2"/>
        <v>18000</v>
      </c>
      <c r="G89" s="308">
        <f t="shared" ca="1" si="32"/>
        <v>1.3186813186813187</v>
      </c>
      <c r="H89" s="309">
        <f t="shared" ca="1" si="3"/>
        <v>7800</v>
      </c>
      <c r="I89" s="308">
        <f t="shared" ca="1" si="33"/>
        <v>1.3186813186813187</v>
      </c>
      <c r="J89" s="309">
        <f t="shared" ca="1" si="4"/>
        <v>3243163</v>
      </c>
      <c r="K89" s="308">
        <f t="shared" ca="1" si="34"/>
        <v>0</v>
      </c>
      <c r="L89" s="309">
        <f t="shared" ca="1" si="5"/>
        <v>16937</v>
      </c>
      <c r="M89" s="308">
        <f t="shared" ca="1" si="35"/>
        <v>1.3186813186813187</v>
      </c>
      <c r="N89" s="309">
        <f t="shared" ca="1" si="6"/>
        <v>21900</v>
      </c>
      <c r="O89" s="308">
        <f t="shared" ca="1" si="36"/>
        <v>1.3186813186813187</v>
      </c>
      <c r="P89" s="309">
        <f t="shared" ca="1" si="7"/>
        <v>13909</v>
      </c>
      <c r="Q89" s="308">
        <f t="shared" ca="1" si="37"/>
        <v>1.3186813186813187</v>
      </c>
      <c r="R89" s="309">
        <f t="shared" ca="1" si="8"/>
        <v>15629</v>
      </c>
      <c r="S89" s="308">
        <f t="shared" ca="1" si="38"/>
        <v>1.3186813186813187</v>
      </c>
      <c r="T89" s="309" t="str">
        <f t="shared" ca="1" si="9"/>
        <v/>
      </c>
      <c r="U89" s="308" t="str">
        <f t="shared" ca="1" si="39"/>
        <v/>
      </c>
      <c r="V89" s="309" t="str">
        <f t="shared" ca="1" si="10"/>
        <v/>
      </c>
      <c r="W89" s="308" t="str">
        <f t="shared" ca="1" si="40"/>
        <v/>
      </c>
      <c r="X89" s="309">
        <f t="shared" ca="1" si="11"/>
        <v>15770</v>
      </c>
      <c r="Y89" s="308">
        <f t="shared" ca="1" si="41"/>
        <v>1.3186813186813187</v>
      </c>
      <c r="Z89" s="309" t="str">
        <f t="shared" ca="1" si="12"/>
        <v/>
      </c>
      <c r="AA89" s="308" t="str">
        <f t="shared" ca="1" si="42"/>
        <v/>
      </c>
      <c r="AB89" s="309">
        <f t="shared" ca="1" si="13"/>
        <v>13300</v>
      </c>
      <c r="AC89" s="308">
        <f t="shared" ca="1" si="43"/>
        <v>1.3186813186813187</v>
      </c>
      <c r="AD89" s="309">
        <f t="shared" ca="1" si="14"/>
        <v>10703</v>
      </c>
      <c r="AE89" s="308">
        <f t="shared" ca="1" si="44"/>
        <v>1.3186813186813187</v>
      </c>
      <c r="AF89" s="309">
        <f t="shared" ca="1" si="15"/>
        <v>9900</v>
      </c>
      <c r="AG89" s="308">
        <f t="shared" ca="1" si="45"/>
        <v>1.3186813186813187</v>
      </c>
      <c r="AH89" s="309">
        <f t="shared" ca="1" si="16"/>
        <v>12800</v>
      </c>
      <c r="AI89" s="308">
        <f t="shared" ca="1" si="46"/>
        <v>1.3186813186813187</v>
      </c>
      <c r="AJ89" s="309">
        <f t="shared" ca="1" si="17"/>
        <v>9328.5499999999993</v>
      </c>
      <c r="AK89" s="308">
        <f t="shared" ca="1" si="47"/>
        <v>1.3186813186813187</v>
      </c>
      <c r="AL89" s="309">
        <f t="shared" ca="1" si="18"/>
        <v>22715</v>
      </c>
      <c r="AM89" s="308">
        <f t="shared" ca="1" si="48"/>
        <v>1.3186813186813187</v>
      </c>
      <c r="AN89" s="309" t="str">
        <f t="shared" ca="1" si="19"/>
        <v/>
      </c>
      <c r="AO89" s="308" t="str">
        <f t="shared" ca="1" si="49"/>
        <v/>
      </c>
      <c r="AP89" s="309">
        <f t="shared" ca="1" si="20"/>
        <v>72800</v>
      </c>
      <c r="AQ89" s="308">
        <f t="shared" ca="1" si="50"/>
        <v>1.3186813186813187</v>
      </c>
      <c r="AR89" s="309" t="str">
        <f t="shared" ca="1" si="21"/>
        <v/>
      </c>
      <c r="AS89" s="308" t="str">
        <f t="shared" ca="1" si="51"/>
        <v/>
      </c>
      <c r="AT89" s="309" t="str">
        <f t="shared" ca="1" si="22"/>
        <v/>
      </c>
      <c r="AU89" s="308" t="str">
        <f t="shared" ca="1" si="52"/>
        <v/>
      </c>
      <c r="AV89" s="309" t="str">
        <f t="shared" ca="1" si="23"/>
        <v/>
      </c>
      <c r="AW89" s="308" t="str">
        <f t="shared" ca="1" si="53"/>
        <v/>
      </c>
      <c r="AX89" s="309" t="str">
        <f t="shared" ca="1" si="24"/>
        <v/>
      </c>
      <c r="AY89" s="308" t="str">
        <f t="shared" ca="1" si="54"/>
        <v/>
      </c>
      <c r="AZ89" s="309" t="str">
        <f t="shared" ca="1" si="90"/>
        <v/>
      </c>
      <c r="BA89" s="308" t="str">
        <f t="shared" ca="1" si="55"/>
        <v/>
      </c>
      <c r="BB89" s="309">
        <f t="shared" ca="1" si="91"/>
        <v>16990</v>
      </c>
      <c r="BC89" s="308">
        <f t="shared" ca="1" si="94"/>
        <v>1.3186813186813187</v>
      </c>
      <c r="BD89" s="309" t="str">
        <f t="shared" ca="1" si="92"/>
        <v/>
      </c>
      <c r="BE89" s="308" t="str">
        <f t="shared" ca="1" si="95"/>
        <v/>
      </c>
      <c r="BF89" s="80" t="str">
        <f t="shared" ca="1" si="96"/>
        <v/>
      </c>
      <c r="BG89" s="83" t="str">
        <f t="shared" ca="1" si="59"/>
        <v/>
      </c>
      <c r="BH89" s="80" t="str">
        <f t="shared" ca="1" si="97"/>
        <v/>
      </c>
      <c r="BI89" s="83" t="str">
        <f t="shared" ca="1" si="60"/>
        <v/>
      </c>
      <c r="BJ89" s="80" t="str">
        <f t="shared" ca="1" si="98"/>
        <v/>
      </c>
      <c r="BK89" s="83" t="str">
        <f t="shared" ca="1" si="61"/>
        <v/>
      </c>
    </row>
    <row r="90" spans="1:63" s="71" customFormat="1" ht="21" customHeight="1">
      <c r="A90" s="245">
        <f t="shared" si="86"/>
        <v>77</v>
      </c>
      <c r="B90" s="311" t="s">
        <v>344</v>
      </c>
      <c r="C90" s="501">
        <f t="shared" ca="1" si="93"/>
        <v>186573.88</v>
      </c>
      <c r="D90" s="503">
        <f t="shared" ca="1" si="0"/>
        <v>22000</v>
      </c>
      <c r="E90" s="308">
        <f t="shared" ca="1" si="31"/>
        <v>1.3186813186813187</v>
      </c>
      <c r="F90" s="309">
        <f t="shared" ca="1" si="2"/>
        <v>24000</v>
      </c>
      <c r="G90" s="308">
        <f t="shared" ca="1" si="32"/>
        <v>1.3186813186813187</v>
      </c>
      <c r="H90" s="309">
        <f t="shared" ca="1" si="3"/>
        <v>8500</v>
      </c>
      <c r="I90" s="308">
        <f t="shared" ca="1" si="33"/>
        <v>1.3186813186813187</v>
      </c>
      <c r="J90" s="309">
        <f t="shared" ca="1" si="4"/>
        <v>814315</v>
      </c>
      <c r="K90" s="308">
        <f t="shared" ca="1" si="34"/>
        <v>0</v>
      </c>
      <c r="L90" s="309">
        <f t="shared" ca="1" si="5"/>
        <v>21807</v>
      </c>
      <c r="M90" s="308">
        <f t="shared" ca="1" si="35"/>
        <v>1.3186813186813187</v>
      </c>
      <c r="N90" s="309">
        <f t="shared" ca="1" si="6"/>
        <v>46000</v>
      </c>
      <c r="O90" s="308">
        <f t="shared" ca="1" si="36"/>
        <v>1.3186813186813187</v>
      </c>
      <c r="P90" s="309">
        <f t="shared" ca="1" si="7"/>
        <v>18902</v>
      </c>
      <c r="Q90" s="308">
        <f t="shared" ca="1" si="37"/>
        <v>1.3186813186813187</v>
      </c>
      <c r="R90" s="309">
        <f t="shared" ca="1" si="8"/>
        <v>31308</v>
      </c>
      <c r="S90" s="308">
        <f t="shared" ca="1" si="38"/>
        <v>1.3186813186813187</v>
      </c>
      <c r="T90" s="309" t="str">
        <f t="shared" ca="1" si="9"/>
        <v/>
      </c>
      <c r="U90" s="308" t="str">
        <f t="shared" ca="1" si="39"/>
        <v/>
      </c>
      <c r="V90" s="309" t="str">
        <f t="shared" ca="1" si="10"/>
        <v/>
      </c>
      <c r="W90" s="308" t="str">
        <f t="shared" ca="1" si="40"/>
        <v/>
      </c>
      <c r="X90" s="309">
        <f t="shared" ca="1" si="11"/>
        <v>22100</v>
      </c>
      <c r="Y90" s="308">
        <f t="shared" ca="1" si="41"/>
        <v>1.3186813186813187</v>
      </c>
      <c r="Z90" s="309" t="str">
        <f t="shared" ca="1" si="12"/>
        <v/>
      </c>
      <c r="AA90" s="308" t="str">
        <f t="shared" ca="1" si="42"/>
        <v/>
      </c>
      <c r="AB90" s="309">
        <f t="shared" ca="1" si="13"/>
        <v>17310</v>
      </c>
      <c r="AC90" s="308">
        <f t="shared" ca="1" si="43"/>
        <v>1.3186813186813187</v>
      </c>
      <c r="AD90" s="309">
        <f t="shared" ca="1" si="14"/>
        <v>15496</v>
      </c>
      <c r="AE90" s="308">
        <f t="shared" ca="1" si="44"/>
        <v>1.3186813186813187</v>
      </c>
      <c r="AF90" s="309">
        <f t="shared" ca="1" si="15"/>
        <v>11600</v>
      </c>
      <c r="AG90" s="308">
        <f t="shared" ca="1" si="45"/>
        <v>1.3186813186813187</v>
      </c>
      <c r="AH90" s="309">
        <f t="shared" ca="1" si="16"/>
        <v>14900</v>
      </c>
      <c r="AI90" s="308">
        <f t="shared" ca="1" si="46"/>
        <v>1.3186813186813187</v>
      </c>
      <c r="AJ90" s="309">
        <f t="shared" ca="1" si="17"/>
        <v>12722.44</v>
      </c>
      <c r="AK90" s="308">
        <f t="shared" ca="1" si="47"/>
        <v>1.3186813186813187</v>
      </c>
      <c r="AL90" s="309">
        <f t="shared" ca="1" si="18"/>
        <v>23986</v>
      </c>
      <c r="AM90" s="308">
        <f t="shared" ca="1" si="48"/>
        <v>1.3186813186813187</v>
      </c>
      <c r="AN90" s="309" t="str">
        <f t="shared" ca="1" si="19"/>
        <v/>
      </c>
      <c r="AO90" s="308" t="str">
        <f t="shared" ca="1" si="49"/>
        <v/>
      </c>
      <c r="AP90" s="309">
        <f t="shared" ca="1" si="20"/>
        <v>89700</v>
      </c>
      <c r="AQ90" s="308">
        <f t="shared" ca="1" si="50"/>
        <v>1.3186813186813187</v>
      </c>
      <c r="AR90" s="309" t="str">
        <f t="shared" ca="1" si="21"/>
        <v/>
      </c>
      <c r="AS90" s="308" t="str">
        <f t="shared" ca="1" si="51"/>
        <v/>
      </c>
      <c r="AT90" s="309" t="str">
        <f t="shared" ca="1" si="22"/>
        <v/>
      </c>
      <c r="AU90" s="308" t="str">
        <f t="shared" ca="1" si="52"/>
        <v/>
      </c>
      <c r="AV90" s="309" t="str">
        <f t="shared" ca="1" si="23"/>
        <v/>
      </c>
      <c r="AW90" s="308" t="str">
        <f t="shared" ca="1" si="53"/>
        <v/>
      </c>
      <c r="AX90" s="309" t="str">
        <f t="shared" ca="1" si="24"/>
        <v/>
      </c>
      <c r="AY90" s="308" t="str">
        <f t="shared" ca="1" si="54"/>
        <v/>
      </c>
      <c r="AZ90" s="309" t="str">
        <f t="shared" ca="1" si="90"/>
        <v/>
      </c>
      <c r="BA90" s="308" t="str">
        <f t="shared" ca="1" si="55"/>
        <v/>
      </c>
      <c r="BB90" s="309">
        <f t="shared" ca="1" si="91"/>
        <v>21830</v>
      </c>
      <c r="BC90" s="308">
        <f t="shared" ca="1" si="94"/>
        <v>1.3186813186813187</v>
      </c>
      <c r="BD90" s="309" t="str">
        <f t="shared" ca="1" si="92"/>
        <v/>
      </c>
      <c r="BE90" s="308" t="str">
        <f t="shared" ca="1" si="95"/>
        <v/>
      </c>
      <c r="BF90" s="80" t="str">
        <f t="shared" ca="1" si="96"/>
        <v/>
      </c>
      <c r="BG90" s="83" t="str">
        <f t="shared" ca="1" si="59"/>
        <v/>
      </c>
      <c r="BH90" s="80" t="str">
        <f t="shared" ca="1" si="97"/>
        <v/>
      </c>
      <c r="BI90" s="83" t="str">
        <f t="shared" ca="1" si="60"/>
        <v/>
      </c>
      <c r="BJ90" s="80" t="str">
        <f t="shared" ca="1" si="98"/>
        <v/>
      </c>
      <c r="BK90" s="83" t="str">
        <f t="shared" ca="1" si="61"/>
        <v/>
      </c>
    </row>
    <row r="91" spans="1:63" s="71" customFormat="1" ht="21" customHeight="1">
      <c r="A91" s="245">
        <f t="shared" si="86"/>
        <v>78</v>
      </c>
      <c r="B91" s="311" t="s">
        <v>347</v>
      </c>
      <c r="C91" s="501">
        <f t="shared" ca="1" si="93"/>
        <v>1054563.72</v>
      </c>
      <c r="D91" s="503">
        <f t="shared" ca="1" si="0"/>
        <v>3167</v>
      </c>
      <c r="E91" s="308">
        <f t="shared" ca="1" si="31"/>
        <v>1.3186813186813187</v>
      </c>
      <c r="F91" s="309">
        <f t="shared" ca="1" si="2"/>
        <v>3650</v>
      </c>
      <c r="G91" s="308">
        <f t="shared" ca="1" si="32"/>
        <v>1.3186813186813187</v>
      </c>
      <c r="H91" s="309">
        <f t="shared" ca="1" si="3"/>
        <v>4000</v>
      </c>
      <c r="I91" s="308">
        <f t="shared" ca="1" si="33"/>
        <v>1.3186813186813187</v>
      </c>
      <c r="J91" s="309">
        <f t="shared" ca="1" si="4"/>
        <v>4488510</v>
      </c>
      <c r="K91" s="308">
        <f t="shared" ca="1" si="34"/>
        <v>0</v>
      </c>
      <c r="L91" s="309">
        <f t="shared" ca="1" si="5"/>
        <v>3221</v>
      </c>
      <c r="M91" s="308">
        <f t="shared" ca="1" si="35"/>
        <v>1.3186813186813187</v>
      </c>
      <c r="N91" s="309">
        <f t="shared" ca="1" si="6"/>
        <v>5300</v>
      </c>
      <c r="O91" s="308">
        <f t="shared" ca="1" si="36"/>
        <v>1.3186813186813187</v>
      </c>
      <c r="P91" s="309">
        <f t="shared" ca="1" si="7"/>
        <v>4726</v>
      </c>
      <c r="Q91" s="308">
        <f t="shared" ca="1" si="37"/>
        <v>1.3186813186813187</v>
      </c>
      <c r="R91" s="309">
        <f t="shared" ca="1" si="8"/>
        <v>4000</v>
      </c>
      <c r="S91" s="308">
        <f t="shared" ca="1" si="38"/>
        <v>1.3186813186813187</v>
      </c>
      <c r="T91" s="309" t="str">
        <f t="shared" ca="1" si="9"/>
        <v/>
      </c>
      <c r="U91" s="308" t="str">
        <f t="shared" ca="1" si="39"/>
        <v/>
      </c>
      <c r="V91" s="309" t="str">
        <f t="shared" ca="1" si="10"/>
        <v/>
      </c>
      <c r="W91" s="308" t="str">
        <f t="shared" ca="1" si="40"/>
        <v/>
      </c>
      <c r="X91" s="309">
        <f t="shared" ca="1" si="11"/>
        <v>3177</v>
      </c>
      <c r="Y91" s="308">
        <f t="shared" ca="1" si="41"/>
        <v>1.3186813186813187</v>
      </c>
      <c r="Z91" s="309" t="str">
        <f t="shared" ca="1" si="12"/>
        <v/>
      </c>
      <c r="AA91" s="308" t="str">
        <f t="shared" ca="1" si="42"/>
        <v/>
      </c>
      <c r="AB91" s="309">
        <f t="shared" ca="1" si="13"/>
        <v>4035</v>
      </c>
      <c r="AC91" s="308">
        <f t="shared" ca="1" si="43"/>
        <v>1.3186813186813187</v>
      </c>
      <c r="AD91" s="309">
        <f t="shared" ca="1" si="14"/>
        <v>3160</v>
      </c>
      <c r="AE91" s="308">
        <f t="shared" ca="1" si="44"/>
        <v>1.3186813186813187</v>
      </c>
      <c r="AF91" s="309">
        <f t="shared" ca="1" si="15"/>
        <v>3050</v>
      </c>
      <c r="AG91" s="308">
        <f t="shared" ca="1" si="45"/>
        <v>1.3186813186813187</v>
      </c>
      <c r="AH91" s="309">
        <f t="shared" ca="1" si="16"/>
        <v>5100</v>
      </c>
      <c r="AI91" s="308">
        <f t="shared" ca="1" si="46"/>
        <v>1.3186813186813187</v>
      </c>
      <c r="AJ91" s="309">
        <f t="shared" ca="1" si="17"/>
        <v>3264.1</v>
      </c>
      <c r="AK91" s="308">
        <f t="shared" ca="1" si="47"/>
        <v>1.3186813186813187</v>
      </c>
      <c r="AL91" s="309">
        <f t="shared" ca="1" si="18"/>
        <v>14977</v>
      </c>
      <c r="AM91" s="308">
        <f t="shared" ca="1" si="48"/>
        <v>1.3186813186813187</v>
      </c>
      <c r="AN91" s="309" t="str">
        <f t="shared" ca="1" si="19"/>
        <v/>
      </c>
      <c r="AO91" s="308" t="str">
        <f t="shared" ca="1" si="49"/>
        <v/>
      </c>
      <c r="AP91" s="309">
        <f t="shared" ca="1" si="20"/>
        <v>40300</v>
      </c>
      <c r="AQ91" s="308">
        <f t="shared" ca="1" si="50"/>
        <v>1.3186813186813187</v>
      </c>
      <c r="AR91" s="309" t="str">
        <f t="shared" ca="1" si="21"/>
        <v/>
      </c>
      <c r="AS91" s="308" t="str">
        <f t="shared" ca="1" si="51"/>
        <v/>
      </c>
      <c r="AT91" s="309" t="str">
        <f t="shared" ca="1" si="22"/>
        <v/>
      </c>
      <c r="AU91" s="308" t="str">
        <f t="shared" ca="1" si="52"/>
        <v/>
      </c>
      <c r="AV91" s="309" t="str">
        <f t="shared" ca="1" si="23"/>
        <v/>
      </c>
      <c r="AW91" s="308" t="str">
        <f t="shared" ca="1" si="53"/>
        <v/>
      </c>
      <c r="AX91" s="309" t="str">
        <f t="shared" ca="1" si="24"/>
        <v/>
      </c>
      <c r="AY91" s="308" t="str">
        <f t="shared" ca="1" si="54"/>
        <v/>
      </c>
      <c r="AZ91" s="309" t="str">
        <f t="shared" ca="1" si="90"/>
        <v/>
      </c>
      <c r="BA91" s="308" t="str">
        <f t="shared" ca="1" si="55"/>
        <v/>
      </c>
      <c r="BB91" s="309">
        <f t="shared" ca="1" si="91"/>
        <v>3210</v>
      </c>
      <c r="BC91" s="308">
        <f t="shared" ca="1" si="94"/>
        <v>1.3186813186813187</v>
      </c>
      <c r="BD91" s="309" t="str">
        <f t="shared" ca="1" si="92"/>
        <v/>
      </c>
      <c r="BE91" s="308" t="str">
        <f t="shared" ca="1" si="95"/>
        <v/>
      </c>
      <c r="BF91" s="80" t="str">
        <f t="shared" ca="1" si="96"/>
        <v/>
      </c>
      <c r="BG91" s="83" t="str">
        <f t="shared" ca="1" si="59"/>
        <v/>
      </c>
      <c r="BH91" s="80" t="str">
        <f t="shared" ca="1" si="97"/>
        <v/>
      </c>
      <c r="BI91" s="83" t="str">
        <f t="shared" ca="1" si="60"/>
        <v/>
      </c>
      <c r="BJ91" s="80" t="str">
        <f t="shared" ca="1" si="98"/>
        <v/>
      </c>
      <c r="BK91" s="83" t="str">
        <f t="shared" ca="1" si="61"/>
        <v/>
      </c>
    </row>
    <row r="92" spans="1:63" s="71" customFormat="1" ht="21" customHeight="1">
      <c r="A92" s="245">
        <f t="shared" si="86"/>
        <v>79</v>
      </c>
      <c r="B92" s="311" t="s">
        <v>348</v>
      </c>
      <c r="C92" s="501">
        <f t="shared" ca="1" si="93"/>
        <v>1951897.21</v>
      </c>
      <c r="D92" s="503">
        <f t="shared" ca="1" si="0"/>
        <v>2400</v>
      </c>
      <c r="E92" s="308">
        <f t="shared" ca="1" si="31"/>
        <v>1.3186813186813187</v>
      </c>
      <c r="F92" s="309">
        <f t="shared" ca="1" si="2"/>
        <v>2700</v>
      </c>
      <c r="G92" s="308">
        <f t="shared" ca="1" si="32"/>
        <v>1.3186813186813187</v>
      </c>
      <c r="H92" s="309">
        <f t="shared" ca="1" si="3"/>
        <v>8000</v>
      </c>
      <c r="I92" s="308">
        <f t="shared" ca="1" si="33"/>
        <v>1.3186813186813187</v>
      </c>
      <c r="J92" s="309">
        <f t="shared" ca="1" si="4"/>
        <v>8301475</v>
      </c>
      <c r="K92" s="308">
        <f t="shared" ca="1" si="34"/>
        <v>0</v>
      </c>
      <c r="L92" s="309">
        <f t="shared" ca="1" si="5"/>
        <v>2632</v>
      </c>
      <c r="M92" s="308">
        <f t="shared" ca="1" si="35"/>
        <v>1.3186813186813187</v>
      </c>
      <c r="N92" s="309">
        <f t="shared" ca="1" si="6"/>
        <v>4500</v>
      </c>
      <c r="O92" s="308">
        <f t="shared" ca="1" si="36"/>
        <v>1.3186813186813187</v>
      </c>
      <c r="P92" s="309">
        <f t="shared" ca="1" si="7"/>
        <v>3254</v>
      </c>
      <c r="Q92" s="308">
        <f t="shared" ca="1" si="37"/>
        <v>1.3186813186813187</v>
      </c>
      <c r="R92" s="309">
        <f t="shared" ca="1" si="8"/>
        <v>3100</v>
      </c>
      <c r="S92" s="308">
        <f t="shared" ca="1" si="38"/>
        <v>1.3186813186813187</v>
      </c>
      <c r="T92" s="309" t="str">
        <f t="shared" ca="1" si="9"/>
        <v/>
      </c>
      <c r="U92" s="308" t="str">
        <f t="shared" ca="1" si="39"/>
        <v/>
      </c>
      <c r="V92" s="309" t="str">
        <f t="shared" ca="1" si="10"/>
        <v/>
      </c>
      <c r="W92" s="308" t="str">
        <f t="shared" ca="1" si="40"/>
        <v/>
      </c>
      <c r="X92" s="309">
        <f t="shared" ca="1" si="11"/>
        <v>2450</v>
      </c>
      <c r="Y92" s="308">
        <f t="shared" ca="1" si="41"/>
        <v>1.3186813186813187</v>
      </c>
      <c r="Z92" s="309" t="str">
        <f t="shared" ca="1" si="12"/>
        <v/>
      </c>
      <c r="AA92" s="308" t="str">
        <f t="shared" ca="1" si="42"/>
        <v/>
      </c>
      <c r="AB92" s="309">
        <f t="shared" ca="1" si="13"/>
        <v>2346</v>
      </c>
      <c r="AC92" s="308">
        <f t="shared" ca="1" si="43"/>
        <v>1.3186813186813187</v>
      </c>
      <c r="AD92" s="309">
        <f t="shared" ca="1" si="14"/>
        <v>2180</v>
      </c>
      <c r="AE92" s="308">
        <f t="shared" ca="1" si="44"/>
        <v>1.3186813186813187</v>
      </c>
      <c r="AF92" s="309">
        <f t="shared" ca="1" si="15"/>
        <v>2300</v>
      </c>
      <c r="AG92" s="308">
        <f t="shared" ca="1" si="45"/>
        <v>1.3186813186813187</v>
      </c>
      <c r="AH92" s="309">
        <f t="shared" ca="1" si="16"/>
        <v>3200</v>
      </c>
      <c r="AI92" s="308">
        <f t="shared" ca="1" si="46"/>
        <v>1.3186813186813187</v>
      </c>
      <c r="AJ92" s="309">
        <f t="shared" ca="1" si="17"/>
        <v>2268.17</v>
      </c>
      <c r="AK92" s="308">
        <f t="shared" ca="1" si="47"/>
        <v>1.3186813186813187</v>
      </c>
      <c r="AL92" s="309">
        <f t="shared" ca="1" si="18"/>
        <v>14207</v>
      </c>
      <c r="AM92" s="308">
        <f t="shared" ca="1" si="48"/>
        <v>1.3186813186813187</v>
      </c>
      <c r="AN92" s="309" t="str">
        <f t="shared" ca="1" si="19"/>
        <v/>
      </c>
      <c r="AO92" s="308" t="str">
        <f t="shared" ca="1" si="49"/>
        <v/>
      </c>
      <c r="AP92" s="309">
        <f t="shared" ca="1" si="20"/>
        <v>37700</v>
      </c>
      <c r="AQ92" s="308">
        <f t="shared" ca="1" si="50"/>
        <v>1.3186813186813187</v>
      </c>
      <c r="AR92" s="309" t="str">
        <f t="shared" ca="1" si="21"/>
        <v/>
      </c>
      <c r="AS92" s="308" t="str">
        <f t="shared" ca="1" si="51"/>
        <v/>
      </c>
      <c r="AT92" s="309" t="str">
        <f t="shared" ca="1" si="22"/>
        <v/>
      </c>
      <c r="AU92" s="308" t="str">
        <f t="shared" ca="1" si="52"/>
        <v/>
      </c>
      <c r="AV92" s="309" t="str">
        <f t="shared" ca="1" si="23"/>
        <v/>
      </c>
      <c r="AW92" s="308" t="str">
        <f t="shared" ca="1" si="53"/>
        <v/>
      </c>
      <c r="AX92" s="309" t="str">
        <f t="shared" ca="1" si="24"/>
        <v/>
      </c>
      <c r="AY92" s="308" t="str">
        <f t="shared" ca="1" si="54"/>
        <v/>
      </c>
      <c r="AZ92" s="309" t="str">
        <f t="shared" ca="1" si="90"/>
        <v/>
      </c>
      <c r="BA92" s="308" t="str">
        <f t="shared" ca="1" si="55"/>
        <v/>
      </c>
      <c r="BB92" s="309">
        <f t="shared" ca="1" si="91"/>
        <v>2600</v>
      </c>
      <c r="BC92" s="308">
        <f t="shared" ca="1" si="94"/>
        <v>1.3186813186813187</v>
      </c>
      <c r="BD92" s="309" t="str">
        <f t="shared" ca="1" si="92"/>
        <v/>
      </c>
      <c r="BE92" s="308" t="str">
        <f t="shared" ca="1" si="95"/>
        <v/>
      </c>
      <c r="BF92" s="80" t="str">
        <f t="shared" ca="1" si="96"/>
        <v/>
      </c>
      <c r="BG92" s="83" t="str">
        <f t="shared" ca="1" si="59"/>
        <v/>
      </c>
      <c r="BH92" s="80" t="str">
        <f t="shared" ca="1" si="97"/>
        <v/>
      </c>
      <c r="BI92" s="83" t="str">
        <f t="shared" ca="1" si="60"/>
        <v/>
      </c>
      <c r="BJ92" s="80" t="str">
        <f t="shared" ca="1" si="98"/>
        <v/>
      </c>
      <c r="BK92" s="83" t="str">
        <f t="shared" ca="1" si="61"/>
        <v/>
      </c>
    </row>
    <row r="93" spans="1:63" s="71" customFormat="1" ht="21" customHeight="1">
      <c r="A93" s="245">
        <f t="shared" si="86"/>
        <v>80</v>
      </c>
      <c r="B93" s="311" t="s">
        <v>1005</v>
      </c>
      <c r="C93" s="501">
        <f t="shared" ca="1" si="93"/>
        <v>5197179.09</v>
      </c>
      <c r="D93" s="503">
        <f t="shared" ca="1" si="0"/>
        <v>194000</v>
      </c>
      <c r="E93" s="308">
        <f t="shared" ca="1" si="31"/>
        <v>1.3186813186813187</v>
      </c>
      <c r="F93" s="309">
        <f t="shared" ca="1" si="2"/>
        <v>160000</v>
      </c>
      <c r="G93" s="308">
        <f t="shared" ca="1" si="32"/>
        <v>1.3186813186813187</v>
      </c>
      <c r="H93" s="309">
        <f t="shared" ca="1" si="3"/>
        <v>290000</v>
      </c>
      <c r="I93" s="308">
        <f t="shared" ca="1" si="33"/>
        <v>1.3186813186813187</v>
      </c>
      <c r="J93" s="309">
        <f t="shared" ca="1" si="4"/>
        <v>22238400</v>
      </c>
      <c r="K93" s="308">
        <f t="shared" ca="1" si="34"/>
        <v>0</v>
      </c>
      <c r="L93" s="309">
        <f t="shared" ca="1" si="5"/>
        <v>190665</v>
      </c>
      <c r="M93" s="308">
        <f t="shared" ca="1" si="35"/>
        <v>1.3186813186813187</v>
      </c>
      <c r="N93" s="309">
        <f t="shared" ca="1" si="6"/>
        <v>78000</v>
      </c>
      <c r="O93" s="308">
        <f t="shared" ca="1" si="36"/>
        <v>1.3186813186813187</v>
      </c>
      <c r="P93" s="309">
        <f t="shared" ca="1" si="7"/>
        <v>133163</v>
      </c>
      <c r="Q93" s="308">
        <f t="shared" ca="1" si="37"/>
        <v>1.3186813186813187</v>
      </c>
      <c r="R93" s="309">
        <f t="shared" ca="1" si="8"/>
        <v>198750</v>
      </c>
      <c r="S93" s="308">
        <f t="shared" ca="1" si="38"/>
        <v>1.3186813186813187</v>
      </c>
      <c r="T93" s="309" t="str">
        <f t="shared" ca="1" si="9"/>
        <v/>
      </c>
      <c r="U93" s="308" t="str">
        <f t="shared" ca="1" si="39"/>
        <v/>
      </c>
      <c r="V93" s="309" t="str">
        <f t="shared" ca="1" si="10"/>
        <v/>
      </c>
      <c r="W93" s="308" t="str">
        <f t="shared" ca="1" si="40"/>
        <v/>
      </c>
      <c r="X93" s="309">
        <f t="shared" ca="1" si="11"/>
        <v>194000</v>
      </c>
      <c r="Y93" s="308">
        <f t="shared" ca="1" si="41"/>
        <v>1.3186813186813187</v>
      </c>
      <c r="Z93" s="309" t="str">
        <f t="shared" ca="1" si="12"/>
        <v/>
      </c>
      <c r="AA93" s="308" t="str">
        <f t="shared" ca="1" si="42"/>
        <v/>
      </c>
      <c r="AB93" s="309">
        <f t="shared" ca="1" si="13"/>
        <v>104154</v>
      </c>
      <c r="AC93" s="308">
        <f t="shared" ca="1" si="43"/>
        <v>1.3186813186813187</v>
      </c>
      <c r="AD93" s="309">
        <f t="shared" ca="1" si="14"/>
        <v>117672</v>
      </c>
      <c r="AE93" s="308">
        <f t="shared" ca="1" si="44"/>
        <v>1.3186813186813187</v>
      </c>
      <c r="AF93" s="309">
        <f t="shared" ca="1" si="15"/>
        <v>124000</v>
      </c>
      <c r="AG93" s="308">
        <f t="shared" ca="1" si="45"/>
        <v>1.3186813186813187</v>
      </c>
      <c r="AH93" s="309">
        <f t="shared" ca="1" si="16"/>
        <v>137000</v>
      </c>
      <c r="AI93" s="308">
        <f t="shared" ca="1" si="46"/>
        <v>1.3186813186813187</v>
      </c>
      <c r="AJ93" s="309">
        <f t="shared" ca="1" si="17"/>
        <v>192535.75</v>
      </c>
      <c r="AK93" s="308">
        <f t="shared" ca="1" si="47"/>
        <v>1.3186813186813187</v>
      </c>
      <c r="AL93" s="309">
        <f t="shared" ca="1" si="18"/>
        <v>29145</v>
      </c>
      <c r="AM93" s="308">
        <f t="shared" ca="1" si="48"/>
        <v>1.3186813186813187</v>
      </c>
      <c r="AN93" s="309" t="str">
        <f t="shared" ca="1" si="19"/>
        <v/>
      </c>
      <c r="AO93" s="308" t="str">
        <f t="shared" ca="1" si="49"/>
        <v/>
      </c>
      <c r="AP93" s="309">
        <f t="shared" ca="1" si="20"/>
        <v>94250</v>
      </c>
      <c r="AQ93" s="308">
        <f t="shared" ca="1" si="50"/>
        <v>1.3186813186813187</v>
      </c>
      <c r="AR93" s="309" t="str">
        <f t="shared" ca="1" si="21"/>
        <v/>
      </c>
      <c r="AS93" s="308" t="str">
        <f t="shared" ca="1" si="51"/>
        <v/>
      </c>
      <c r="AT93" s="309" t="str">
        <f t="shared" ca="1" si="22"/>
        <v/>
      </c>
      <c r="AU93" s="308" t="str">
        <f t="shared" ca="1" si="52"/>
        <v/>
      </c>
      <c r="AV93" s="309" t="str">
        <f t="shared" ca="1" si="23"/>
        <v/>
      </c>
      <c r="AW93" s="308" t="str">
        <f t="shared" ca="1" si="53"/>
        <v/>
      </c>
      <c r="AX93" s="309" t="str">
        <f t="shared" ca="1" si="24"/>
        <v/>
      </c>
      <c r="AY93" s="308" t="str">
        <f t="shared" ca="1" si="54"/>
        <v/>
      </c>
      <c r="AZ93" s="309" t="str">
        <f t="shared" ca="1" si="90"/>
        <v/>
      </c>
      <c r="BA93" s="308" t="str">
        <f t="shared" ca="1" si="55"/>
        <v/>
      </c>
      <c r="BB93" s="309">
        <f t="shared" ca="1" si="91"/>
        <v>191300</v>
      </c>
      <c r="BC93" s="308">
        <f t="shared" ca="1" si="94"/>
        <v>1.3186813186813187</v>
      </c>
      <c r="BD93" s="309" t="str">
        <f t="shared" ca="1" si="92"/>
        <v/>
      </c>
      <c r="BE93" s="308" t="str">
        <f t="shared" ca="1" si="95"/>
        <v/>
      </c>
      <c r="BF93" s="80" t="str">
        <f t="shared" ca="1" si="96"/>
        <v/>
      </c>
      <c r="BG93" s="83" t="str">
        <f t="shared" ca="1" si="59"/>
        <v/>
      </c>
      <c r="BH93" s="80" t="str">
        <f t="shared" ca="1" si="97"/>
        <v/>
      </c>
      <c r="BI93" s="83" t="str">
        <f t="shared" ca="1" si="60"/>
        <v/>
      </c>
      <c r="BJ93" s="80" t="str">
        <f t="shared" ca="1" si="98"/>
        <v/>
      </c>
      <c r="BK93" s="83" t="str">
        <f t="shared" ca="1" si="61"/>
        <v/>
      </c>
    </row>
    <row r="94" spans="1:63" s="71" customFormat="1" ht="21" customHeight="1">
      <c r="A94" s="245">
        <f t="shared" si="86"/>
        <v>81</v>
      </c>
      <c r="B94" s="311" t="s">
        <v>1007</v>
      </c>
      <c r="C94" s="501">
        <f t="shared" ca="1" si="93"/>
        <v>215960.34</v>
      </c>
      <c r="D94" s="503">
        <f t="shared" ca="1" si="0"/>
        <v>246000</v>
      </c>
      <c r="E94" s="308">
        <f t="shared" ca="1" si="31"/>
        <v>1.3186813186813187</v>
      </c>
      <c r="F94" s="309">
        <f t="shared" ca="1" si="2"/>
        <v>151588</v>
      </c>
      <c r="G94" s="308">
        <f t="shared" ca="1" si="32"/>
        <v>1.3186813186813187</v>
      </c>
      <c r="H94" s="309">
        <f t="shared" ca="1" si="3"/>
        <v>120000</v>
      </c>
      <c r="I94" s="308">
        <f t="shared" ca="1" si="33"/>
        <v>1.3186813186813187</v>
      </c>
      <c r="J94" s="309">
        <f t="shared" ca="1" si="4"/>
        <v>936000</v>
      </c>
      <c r="K94" s="308">
        <f t="shared" ca="1" si="34"/>
        <v>0</v>
      </c>
      <c r="L94" s="309">
        <f t="shared" ca="1" si="5"/>
        <v>241089</v>
      </c>
      <c r="M94" s="308">
        <f t="shared" ca="1" si="35"/>
        <v>1.3186813186813187</v>
      </c>
      <c r="N94" s="309">
        <f t="shared" ca="1" si="6"/>
        <v>59000</v>
      </c>
      <c r="O94" s="308">
        <f t="shared" ca="1" si="36"/>
        <v>0</v>
      </c>
      <c r="P94" s="309">
        <f t="shared" ca="1" si="7"/>
        <v>93620</v>
      </c>
      <c r="Q94" s="308">
        <f t="shared" ca="1" si="37"/>
        <v>0</v>
      </c>
      <c r="R94" s="309">
        <f t="shared" ca="1" si="8"/>
        <v>98700</v>
      </c>
      <c r="S94" s="308">
        <f t="shared" ca="1" si="38"/>
        <v>0</v>
      </c>
      <c r="T94" s="309" t="str">
        <f t="shared" ca="1" si="9"/>
        <v/>
      </c>
      <c r="U94" s="308" t="str">
        <f t="shared" ca="1" si="39"/>
        <v/>
      </c>
      <c r="V94" s="309" t="str">
        <f t="shared" ca="1" si="10"/>
        <v/>
      </c>
      <c r="W94" s="308" t="str">
        <f t="shared" ca="1" si="40"/>
        <v/>
      </c>
      <c r="X94" s="309">
        <f t="shared" ca="1" si="11"/>
        <v>246000</v>
      </c>
      <c r="Y94" s="308">
        <f t="shared" ca="1" si="41"/>
        <v>1.3186813186813187</v>
      </c>
      <c r="Z94" s="309" t="str">
        <f t="shared" ca="1" si="12"/>
        <v/>
      </c>
      <c r="AA94" s="308" t="str">
        <f t="shared" ca="1" si="42"/>
        <v/>
      </c>
      <c r="AB94" s="309">
        <f t="shared" ca="1" si="13"/>
        <v>92466</v>
      </c>
      <c r="AC94" s="308">
        <f t="shared" ca="1" si="43"/>
        <v>0</v>
      </c>
      <c r="AD94" s="309">
        <f t="shared" ca="1" si="14"/>
        <v>116671</v>
      </c>
      <c r="AE94" s="308">
        <f t="shared" ca="1" si="44"/>
        <v>1.3186813186813187</v>
      </c>
      <c r="AF94" s="309">
        <f t="shared" ca="1" si="15"/>
        <v>120000</v>
      </c>
      <c r="AG94" s="308">
        <f t="shared" ca="1" si="45"/>
        <v>1.3186813186813187</v>
      </c>
      <c r="AH94" s="309">
        <f t="shared" ca="1" si="16"/>
        <v>575000</v>
      </c>
      <c r="AI94" s="308">
        <f t="shared" ca="1" si="46"/>
        <v>0</v>
      </c>
      <c r="AJ94" s="309">
        <f t="shared" ca="1" si="17"/>
        <v>167134.62</v>
      </c>
      <c r="AK94" s="308">
        <f t="shared" ca="1" si="47"/>
        <v>1.3186813186813187</v>
      </c>
      <c r="AL94" s="309">
        <f t="shared" ca="1" si="18"/>
        <v>65450</v>
      </c>
      <c r="AM94" s="308">
        <f t="shared" ca="1" si="48"/>
        <v>0</v>
      </c>
      <c r="AN94" s="309" t="str">
        <f t="shared" ca="1" si="19"/>
        <v/>
      </c>
      <c r="AO94" s="308" t="str">
        <f t="shared" ca="1" si="49"/>
        <v/>
      </c>
      <c r="AP94" s="309">
        <f t="shared" ca="1" si="20"/>
        <v>88270</v>
      </c>
      <c r="AQ94" s="308">
        <f t="shared" ca="1" si="50"/>
        <v>0</v>
      </c>
      <c r="AR94" s="309" t="str">
        <f t="shared" ca="1" si="21"/>
        <v/>
      </c>
      <c r="AS94" s="308" t="str">
        <f t="shared" ca="1" si="51"/>
        <v/>
      </c>
      <c r="AT94" s="309" t="str">
        <f t="shared" ca="1" si="22"/>
        <v/>
      </c>
      <c r="AU94" s="308" t="str">
        <f t="shared" ca="1" si="52"/>
        <v/>
      </c>
      <c r="AV94" s="309" t="str">
        <f t="shared" ca="1" si="23"/>
        <v/>
      </c>
      <c r="AW94" s="308" t="str">
        <f t="shared" ca="1" si="53"/>
        <v/>
      </c>
      <c r="AX94" s="309" t="str">
        <f t="shared" ca="1" si="24"/>
        <v/>
      </c>
      <c r="AY94" s="308" t="str">
        <f t="shared" ca="1" si="54"/>
        <v/>
      </c>
      <c r="AZ94" s="309" t="str">
        <f t="shared" ca="1" si="90"/>
        <v/>
      </c>
      <c r="BA94" s="308" t="str">
        <f t="shared" ca="1" si="55"/>
        <v/>
      </c>
      <c r="BB94" s="309">
        <f t="shared" ca="1" si="91"/>
        <v>242430</v>
      </c>
      <c r="BC94" s="308">
        <f t="shared" ca="1" si="94"/>
        <v>1.3186813186813187</v>
      </c>
      <c r="BD94" s="309" t="str">
        <f t="shared" ca="1" si="92"/>
        <v/>
      </c>
      <c r="BE94" s="308" t="str">
        <f t="shared" ca="1" si="95"/>
        <v/>
      </c>
      <c r="BF94" s="80" t="str">
        <f t="shared" ca="1" si="96"/>
        <v/>
      </c>
      <c r="BG94" s="83" t="str">
        <f t="shared" ca="1" si="59"/>
        <v/>
      </c>
      <c r="BH94" s="80" t="str">
        <f t="shared" ca="1" si="97"/>
        <v/>
      </c>
      <c r="BI94" s="83" t="str">
        <f t="shared" ca="1" si="60"/>
        <v/>
      </c>
      <c r="BJ94" s="80" t="str">
        <f t="shared" ca="1" si="98"/>
        <v/>
      </c>
      <c r="BK94" s="83" t="str">
        <f t="shared" ca="1" si="61"/>
        <v/>
      </c>
    </row>
    <row r="95" spans="1:63" s="71" customFormat="1" ht="21" customHeight="1">
      <c r="A95" s="245">
        <f t="shared" si="86"/>
        <v>82</v>
      </c>
      <c r="B95" s="311" t="s">
        <v>1010</v>
      </c>
      <c r="C95" s="501">
        <f t="shared" ca="1" si="93"/>
        <v>2108218.89</v>
      </c>
      <c r="D95" s="503">
        <f t="shared" ca="1" si="0"/>
        <v>340513</v>
      </c>
      <c r="E95" s="308">
        <f t="shared" ca="1" si="31"/>
        <v>1.3186813186813187</v>
      </c>
      <c r="F95" s="309">
        <f t="shared" ca="1" si="2"/>
        <v>240520</v>
      </c>
      <c r="G95" s="308">
        <f t="shared" ca="1" si="32"/>
        <v>1.3186813186813187</v>
      </c>
      <c r="H95" s="309">
        <f t="shared" ca="1" si="3"/>
        <v>315000</v>
      </c>
      <c r="I95" s="308">
        <f t="shared" ca="1" si="33"/>
        <v>1.3186813186813187</v>
      </c>
      <c r="J95" s="309">
        <f t="shared" ca="1" si="4"/>
        <v>9130660</v>
      </c>
      <c r="K95" s="308">
        <f t="shared" ca="1" si="34"/>
        <v>0</v>
      </c>
      <c r="L95" s="309">
        <f t="shared" ca="1" si="5"/>
        <v>331659</v>
      </c>
      <c r="M95" s="308">
        <f t="shared" ca="1" si="35"/>
        <v>1.3186813186813187</v>
      </c>
      <c r="N95" s="309">
        <f t="shared" ca="1" si="6"/>
        <v>56000</v>
      </c>
      <c r="O95" s="308">
        <f t="shared" ca="1" si="36"/>
        <v>1.3186813186813187</v>
      </c>
      <c r="P95" s="309">
        <f t="shared" ca="1" si="7"/>
        <v>147117</v>
      </c>
      <c r="Q95" s="308">
        <f t="shared" ca="1" si="37"/>
        <v>1.3186813186813187</v>
      </c>
      <c r="R95" s="309">
        <f t="shared" ca="1" si="8"/>
        <v>87500</v>
      </c>
      <c r="S95" s="308">
        <f t="shared" ca="1" si="38"/>
        <v>1.3186813186813187</v>
      </c>
      <c r="T95" s="309" t="str">
        <f t="shared" ca="1" si="9"/>
        <v/>
      </c>
      <c r="U95" s="308" t="str">
        <f t="shared" ca="1" si="39"/>
        <v/>
      </c>
      <c r="V95" s="309" t="str">
        <f t="shared" ca="1" si="10"/>
        <v/>
      </c>
      <c r="W95" s="308" t="str">
        <f t="shared" ca="1" si="40"/>
        <v/>
      </c>
      <c r="X95" s="309">
        <f t="shared" ca="1" si="11"/>
        <v>340500</v>
      </c>
      <c r="Y95" s="308">
        <f t="shared" ca="1" si="41"/>
        <v>1.3186813186813187</v>
      </c>
      <c r="Z95" s="309" t="str">
        <f t="shared" ca="1" si="12"/>
        <v/>
      </c>
      <c r="AA95" s="308" t="str">
        <f t="shared" ca="1" si="42"/>
        <v/>
      </c>
      <c r="AB95" s="309">
        <f t="shared" ca="1" si="13"/>
        <v>106975</v>
      </c>
      <c r="AC95" s="308">
        <f t="shared" ca="1" si="43"/>
        <v>1.3186813186813187</v>
      </c>
      <c r="AD95" s="309">
        <f t="shared" ca="1" si="14"/>
        <v>91528</v>
      </c>
      <c r="AE95" s="308">
        <f t="shared" ca="1" si="44"/>
        <v>1.3186813186813187</v>
      </c>
      <c r="AF95" s="309">
        <f t="shared" ca="1" si="15"/>
        <v>145275</v>
      </c>
      <c r="AG95" s="308">
        <f t="shared" ca="1" si="45"/>
        <v>1.3186813186813187</v>
      </c>
      <c r="AH95" s="309">
        <f t="shared" ca="1" si="16"/>
        <v>109000</v>
      </c>
      <c r="AI95" s="308">
        <f t="shared" ca="1" si="46"/>
        <v>1.3186813186813187</v>
      </c>
      <c r="AJ95" s="309">
        <f t="shared" ca="1" si="17"/>
        <v>106971.73</v>
      </c>
      <c r="AK95" s="308">
        <f t="shared" ca="1" si="47"/>
        <v>1.3186813186813187</v>
      </c>
      <c r="AL95" s="309">
        <f t="shared" ca="1" si="18"/>
        <v>70224</v>
      </c>
      <c r="AM95" s="308">
        <f t="shared" ca="1" si="48"/>
        <v>1.3186813186813187</v>
      </c>
      <c r="AN95" s="309" t="str">
        <f t="shared" ca="1" si="19"/>
        <v/>
      </c>
      <c r="AO95" s="308" t="str">
        <f t="shared" ca="1" si="49"/>
        <v/>
      </c>
      <c r="AP95" s="309">
        <f t="shared" ca="1" si="20"/>
        <v>89700</v>
      </c>
      <c r="AQ95" s="308">
        <f t="shared" ca="1" si="50"/>
        <v>1.3186813186813187</v>
      </c>
      <c r="AR95" s="309" t="str">
        <f t="shared" ca="1" si="21"/>
        <v/>
      </c>
      <c r="AS95" s="308" t="str">
        <f t="shared" ca="1" si="51"/>
        <v/>
      </c>
      <c r="AT95" s="309" t="str">
        <f t="shared" ca="1" si="22"/>
        <v/>
      </c>
      <c r="AU95" s="308" t="str">
        <f t="shared" ca="1" si="52"/>
        <v/>
      </c>
      <c r="AV95" s="309" t="str">
        <f t="shared" ca="1" si="23"/>
        <v/>
      </c>
      <c r="AW95" s="308" t="str">
        <f t="shared" ca="1" si="53"/>
        <v/>
      </c>
      <c r="AX95" s="309" t="str">
        <f t="shared" ca="1" si="24"/>
        <v/>
      </c>
      <c r="AY95" s="308" t="str">
        <f t="shared" ca="1" si="54"/>
        <v/>
      </c>
      <c r="AZ95" s="309" t="str">
        <f t="shared" ca="1" si="90"/>
        <v/>
      </c>
      <c r="BA95" s="308" t="str">
        <f t="shared" ca="1" si="55"/>
        <v/>
      </c>
      <c r="BB95" s="309">
        <f t="shared" ca="1" si="91"/>
        <v>333400</v>
      </c>
      <c r="BC95" s="308">
        <f t="shared" ca="1" si="94"/>
        <v>1.3186813186813187</v>
      </c>
      <c r="BD95" s="309" t="str">
        <f t="shared" ca="1" si="92"/>
        <v/>
      </c>
      <c r="BE95" s="308" t="str">
        <f t="shared" ca="1" si="95"/>
        <v/>
      </c>
      <c r="BF95" s="80" t="str">
        <f t="shared" ca="1" si="96"/>
        <v/>
      </c>
      <c r="BG95" s="83" t="str">
        <f t="shared" ca="1" si="59"/>
        <v/>
      </c>
      <c r="BH95" s="80" t="str">
        <f t="shared" ca="1" si="97"/>
        <v/>
      </c>
      <c r="BI95" s="83" t="str">
        <f t="shared" ca="1" si="60"/>
        <v/>
      </c>
      <c r="BJ95" s="80" t="str">
        <f t="shared" ca="1" si="98"/>
        <v/>
      </c>
      <c r="BK95" s="83" t="str">
        <f t="shared" ca="1" si="61"/>
        <v/>
      </c>
    </row>
    <row r="96" spans="1:63" s="71" customFormat="1" ht="21" customHeight="1">
      <c r="A96" s="245">
        <f t="shared" si="86"/>
        <v>83</v>
      </c>
      <c r="B96" s="311" t="s">
        <v>361</v>
      </c>
      <c r="C96" s="501">
        <f t="shared" ca="1" si="93"/>
        <v>798039.2</v>
      </c>
      <c r="D96" s="503">
        <f t="shared" ca="1" si="0"/>
        <v>176828</v>
      </c>
      <c r="E96" s="308">
        <f t="shared" ca="1" si="31"/>
        <v>1.3186813186813187</v>
      </c>
      <c r="F96" s="309">
        <f t="shared" ca="1" si="2"/>
        <v>251328</v>
      </c>
      <c r="G96" s="308">
        <f t="shared" ca="1" si="32"/>
        <v>1.3186813186813187</v>
      </c>
      <c r="H96" s="309">
        <f t="shared" ca="1" si="3"/>
        <v>380000</v>
      </c>
      <c r="I96" s="308">
        <f t="shared" ca="1" si="33"/>
        <v>1.3186813186813187</v>
      </c>
      <c r="J96" s="309">
        <f t="shared" ca="1" si="4"/>
        <v>3557400</v>
      </c>
      <c r="K96" s="308">
        <f t="shared" ca="1" si="34"/>
        <v>0</v>
      </c>
      <c r="L96" s="309">
        <f t="shared" ca="1" si="5"/>
        <v>172230</v>
      </c>
      <c r="M96" s="308">
        <f t="shared" ca="1" si="35"/>
        <v>1.3186813186813187</v>
      </c>
      <c r="N96" s="309">
        <f t="shared" ca="1" si="6"/>
        <v>190000</v>
      </c>
      <c r="O96" s="308">
        <f t="shared" ca="1" si="36"/>
        <v>1.3186813186813187</v>
      </c>
      <c r="P96" s="309">
        <f t="shared" ca="1" si="7"/>
        <v>122820</v>
      </c>
      <c r="Q96" s="308">
        <f t="shared" ca="1" si="37"/>
        <v>1.3186813186813187</v>
      </c>
      <c r="R96" s="309">
        <f t="shared" ca="1" si="8"/>
        <v>159700</v>
      </c>
      <c r="S96" s="308">
        <f t="shared" ca="1" si="38"/>
        <v>1.3186813186813187</v>
      </c>
      <c r="T96" s="309" t="str">
        <f t="shared" ca="1" si="9"/>
        <v/>
      </c>
      <c r="U96" s="308" t="str">
        <f t="shared" ca="1" si="39"/>
        <v/>
      </c>
      <c r="V96" s="309" t="str">
        <f t="shared" ca="1" si="10"/>
        <v/>
      </c>
      <c r="W96" s="308" t="str">
        <f t="shared" ca="1" si="40"/>
        <v/>
      </c>
      <c r="X96" s="309">
        <f t="shared" ca="1" si="11"/>
        <v>176000</v>
      </c>
      <c r="Y96" s="308">
        <f t="shared" ca="1" si="41"/>
        <v>1.3186813186813187</v>
      </c>
      <c r="Z96" s="309" t="str">
        <f t="shared" ca="1" si="12"/>
        <v/>
      </c>
      <c r="AA96" s="308" t="str">
        <f t="shared" ca="1" si="42"/>
        <v/>
      </c>
      <c r="AB96" s="309">
        <f t="shared" ca="1" si="13"/>
        <v>85969</v>
      </c>
      <c r="AC96" s="308">
        <f t="shared" ca="1" si="43"/>
        <v>1.3186813186813187</v>
      </c>
      <c r="AD96" s="309">
        <f t="shared" ca="1" si="14"/>
        <v>73722</v>
      </c>
      <c r="AE96" s="308">
        <f t="shared" ca="1" si="44"/>
        <v>1.3186813186813187</v>
      </c>
      <c r="AF96" s="309">
        <f t="shared" ca="1" si="15"/>
        <v>242100</v>
      </c>
      <c r="AG96" s="308">
        <f t="shared" ca="1" si="45"/>
        <v>1.3186813186813187</v>
      </c>
      <c r="AH96" s="309">
        <f t="shared" ca="1" si="16"/>
        <v>246000</v>
      </c>
      <c r="AI96" s="308">
        <f t="shared" ca="1" si="46"/>
        <v>1.3186813186813187</v>
      </c>
      <c r="AJ96" s="309">
        <f t="shared" ca="1" si="17"/>
        <v>71105.45</v>
      </c>
      <c r="AK96" s="308">
        <f t="shared" ca="1" si="47"/>
        <v>1.3186813186813187</v>
      </c>
      <c r="AL96" s="309">
        <f t="shared" ca="1" si="18"/>
        <v>180950</v>
      </c>
      <c r="AM96" s="308">
        <f t="shared" ca="1" si="48"/>
        <v>1.3186813186813187</v>
      </c>
      <c r="AN96" s="309" t="str">
        <f t="shared" ca="1" si="19"/>
        <v/>
      </c>
      <c r="AO96" s="308" t="str">
        <f t="shared" ca="1" si="49"/>
        <v/>
      </c>
      <c r="AP96" s="309">
        <f t="shared" ca="1" si="20"/>
        <v>174200</v>
      </c>
      <c r="AQ96" s="308">
        <f t="shared" ca="1" si="50"/>
        <v>1.3186813186813187</v>
      </c>
      <c r="AR96" s="309" t="str">
        <f t="shared" ca="1" si="21"/>
        <v/>
      </c>
      <c r="AS96" s="308" t="str">
        <f t="shared" ca="1" si="51"/>
        <v/>
      </c>
      <c r="AT96" s="309" t="str">
        <f t="shared" ca="1" si="22"/>
        <v/>
      </c>
      <c r="AU96" s="308" t="str">
        <f t="shared" ca="1" si="52"/>
        <v/>
      </c>
      <c r="AV96" s="309" t="str">
        <f t="shared" ca="1" si="23"/>
        <v/>
      </c>
      <c r="AW96" s="308" t="str">
        <f t="shared" ca="1" si="53"/>
        <v/>
      </c>
      <c r="AX96" s="309" t="str">
        <f t="shared" ca="1" si="24"/>
        <v/>
      </c>
      <c r="AY96" s="308" t="str">
        <f t="shared" ca="1" si="54"/>
        <v/>
      </c>
      <c r="AZ96" s="309" t="str">
        <f t="shared" ca="1" si="90"/>
        <v/>
      </c>
      <c r="BA96" s="308" t="str">
        <f t="shared" ca="1" si="55"/>
        <v/>
      </c>
      <c r="BB96" s="309">
        <f t="shared" ca="1" si="91"/>
        <v>172910</v>
      </c>
      <c r="BC96" s="308">
        <f t="shared" ca="1" si="94"/>
        <v>1.3186813186813187</v>
      </c>
      <c r="BD96" s="309" t="str">
        <f t="shared" ca="1" si="92"/>
        <v/>
      </c>
      <c r="BE96" s="308" t="str">
        <f t="shared" ca="1" si="95"/>
        <v/>
      </c>
      <c r="BF96" s="80" t="str">
        <f t="shared" ca="1" si="96"/>
        <v/>
      </c>
      <c r="BG96" s="83" t="str">
        <f t="shared" ca="1" si="59"/>
        <v/>
      </c>
      <c r="BH96" s="80" t="str">
        <f t="shared" ca="1" si="97"/>
        <v/>
      </c>
      <c r="BI96" s="83" t="str">
        <f t="shared" ca="1" si="60"/>
        <v/>
      </c>
      <c r="BJ96" s="80" t="str">
        <f t="shared" ca="1" si="98"/>
        <v/>
      </c>
      <c r="BK96" s="83" t="str">
        <f t="shared" ca="1" si="61"/>
        <v/>
      </c>
    </row>
    <row r="97" spans="1:63" s="71" customFormat="1" ht="21" customHeight="1">
      <c r="A97" s="245">
        <f t="shared" si="86"/>
        <v>84</v>
      </c>
      <c r="B97" s="311" t="s">
        <v>365</v>
      </c>
      <c r="C97" s="501">
        <f t="shared" ca="1" si="93"/>
        <v>633060.65</v>
      </c>
      <c r="D97" s="503">
        <f t="shared" ca="1" si="0"/>
        <v>1063329</v>
      </c>
      <c r="E97" s="308">
        <f t="shared" ca="1" si="31"/>
        <v>1.3186813186813187</v>
      </c>
      <c r="F97" s="309">
        <f t="shared" ca="1" si="2"/>
        <v>2000000</v>
      </c>
      <c r="G97" s="308">
        <f t="shared" ca="1" si="32"/>
        <v>0</v>
      </c>
      <c r="H97" s="309">
        <f t="shared" ca="1" si="3"/>
        <v>600000</v>
      </c>
      <c r="I97" s="308">
        <f t="shared" ca="1" si="33"/>
        <v>0</v>
      </c>
      <c r="J97" s="309">
        <f t="shared" ca="1" si="4"/>
        <v>2750000</v>
      </c>
      <c r="K97" s="308">
        <f t="shared" ca="1" si="34"/>
        <v>0</v>
      </c>
      <c r="L97" s="309">
        <f t="shared" ca="1" si="5"/>
        <v>1035682</v>
      </c>
      <c r="M97" s="308">
        <f t="shared" ca="1" si="35"/>
        <v>1.3186813186813187</v>
      </c>
      <c r="N97" s="309">
        <f t="shared" ca="1" si="6"/>
        <v>679000</v>
      </c>
      <c r="O97" s="308">
        <f t="shared" ca="1" si="36"/>
        <v>1.3186813186813187</v>
      </c>
      <c r="P97" s="309">
        <f t="shared" ca="1" si="7"/>
        <v>1069942</v>
      </c>
      <c r="Q97" s="308">
        <f t="shared" ca="1" si="37"/>
        <v>1.3186813186813187</v>
      </c>
      <c r="R97" s="309">
        <f t="shared" ca="1" si="8"/>
        <v>1050000</v>
      </c>
      <c r="S97" s="308">
        <f t="shared" ca="1" si="38"/>
        <v>1.3186813186813187</v>
      </c>
      <c r="T97" s="309" t="str">
        <f t="shared" ca="1" si="9"/>
        <v/>
      </c>
      <c r="U97" s="308" t="str">
        <f t="shared" ca="1" si="39"/>
        <v/>
      </c>
      <c r="V97" s="309" t="str">
        <f t="shared" ca="1" si="10"/>
        <v/>
      </c>
      <c r="W97" s="308" t="str">
        <f t="shared" ca="1" si="40"/>
        <v/>
      </c>
      <c r="X97" s="309">
        <f t="shared" ca="1" si="11"/>
        <v>1064429</v>
      </c>
      <c r="Y97" s="308">
        <f t="shared" ca="1" si="41"/>
        <v>1.3186813186813187</v>
      </c>
      <c r="Z97" s="309" t="str">
        <f t="shared" ca="1" si="12"/>
        <v/>
      </c>
      <c r="AA97" s="308" t="str">
        <f t="shared" ca="1" si="42"/>
        <v/>
      </c>
      <c r="AB97" s="309">
        <f t="shared" ca="1" si="13"/>
        <v>1099411</v>
      </c>
      <c r="AC97" s="308">
        <f t="shared" ca="1" si="43"/>
        <v>1.3186813186813187</v>
      </c>
      <c r="AD97" s="309">
        <f t="shared" ca="1" si="14"/>
        <v>432100</v>
      </c>
      <c r="AE97" s="308">
        <f t="shared" ca="1" si="44"/>
        <v>0</v>
      </c>
      <c r="AF97" s="309">
        <f t="shared" ca="1" si="15"/>
        <v>620800</v>
      </c>
      <c r="AG97" s="308">
        <f t="shared" ca="1" si="45"/>
        <v>1.3186813186813187</v>
      </c>
      <c r="AH97" s="309">
        <f t="shared" ca="1" si="16"/>
        <v>363000</v>
      </c>
      <c r="AI97" s="308">
        <f t="shared" ca="1" si="46"/>
        <v>0</v>
      </c>
      <c r="AJ97" s="309">
        <f t="shared" ca="1" si="17"/>
        <v>878274.12</v>
      </c>
      <c r="AK97" s="308">
        <f t="shared" ca="1" si="47"/>
        <v>1.3186813186813187</v>
      </c>
      <c r="AL97" s="309">
        <f t="shared" ca="1" si="18"/>
        <v>61331</v>
      </c>
      <c r="AM97" s="308">
        <f t="shared" ca="1" si="48"/>
        <v>0</v>
      </c>
      <c r="AN97" s="309" t="str">
        <f t="shared" ca="1" si="19"/>
        <v/>
      </c>
      <c r="AO97" s="308" t="str">
        <f t="shared" ca="1" si="49"/>
        <v/>
      </c>
      <c r="AP97" s="309">
        <f t="shared" ca="1" si="20"/>
        <v>128700</v>
      </c>
      <c r="AQ97" s="308">
        <f t="shared" ca="1" si="50"/>
        <v>0</v>
      </c>
      <c r="AR97" s="309" t="str">
        <f t="shared" ca="1" si="21"/>
        <v/>
      </c>
      <c r="AS97" s="308" t="str">
        <f t="shared" ca="1" si="51"/>
        <v/>
      </c>
      <c r="AT97" s="309" t="str">
        <f t="shared" ca="1" si="22"/>
        <v/>
      </c>
      <c r="AU97" s="308" t="str">
        <f t="shared" ca="1" si="52"/>
        <v/>
      </c>
      <c r="AV97" s="309" t="str">
        <f t="shared" ca="1" si="23"/>
        <v/>
      </c>
      <c r="AW97" s="308" t="str">
        <f t="shared" ca="1" si="53"/>
        <v/>
      </c>
      <c r="AX97" s="309" t="str">
        <f t="shared" ca="1" si="24"/>
        <v/>
      </c>
      <c r="AY97" s="308" t="str">
        <f t="shared" ca="1" si="54"/>
        <v/>
      </c>
      <c r="AZ97" s="309" t="str">
        <f t="shared" ca="1" si="90"/>
        <v/>
      </c>
      <c r="BA97" s="308" t="str">
        <f t="shared" ca="1" si="55"/>
        <v/>
      </c>
      <c r="BB97" s="309">
        <f t="shared" ca="1" si="91"/>
        <v>1033000</v>
      </c>
      <c r="BC97" s="308">
        <f t="shared" ca="1" si="94"/>
        <v>1.3186813186813187</v>
      </c>
      <c r="BD97" s="309" t="str">
        <f t="shared" ca="1" si="92"/>
        <v/>
      </c>
      <c r="BE97" s="308" t="str">
        <f t="shared" ca="1" si="95"/>
        <v/>
      </c>
      <c r="BF97" s="80" t="str">
        <f t="shared" ca="1" si="96"/>
        <v/>
      </c>
      <c r="BG97" s="83" t="str">
        <f t="shared" ca="1" si="59"/>
        <v/>
      </c>
      <c r="BH97" s="80" t="str">
        <f t="shared" ca="1" si="97"/>
        <v/>
      </c>
      <c r="BI97" s="83" t="str">
        <f t="shared" ca="1" si="60"/>
        <v/>
      </c>
      <c r="BJ97" s="80" t="str">
        <f t="shared" ca="1" si="98"/>
        <v/>
      </c>
      <c r="BK97" s="83" t="str">
        <f t="shared" ca="1" si="61"/>
        <v/>
      </c>
    </row>
    <row r="98" spans="1:63" s="71" customFormat="1" ht="21" customHeight="1">
      <c r="A98" s="245">
        <f t="shared" si="86"/>
        <v>85</v>
      </c>
      <c r="B98" s="311" t="s">
        <v>366</v>
      </c>
      <c r="C98" s="501">
        <f t="shared" ca="1" si="93"/>
        <v>872916.16</v>
      </c>
      <c r="D98" s="503">
        <f t="shared" ca="1" si="0"/>
        <v>1304094</v>
      </c>
      <c r="E98" s="308">
        <f t="shared" ca="1" si="31"/>
        <v>1.3186813186813187</v>
      </c>
      <c r="F98" s="309">
        <f t="shared" ca="1" si="2"/>
        <v>2800000</v>
      </c>
      <c r="G98" s="308">
        <f t="shared" ca="1" si="32"/>
        <v>0</v>
      </c>
      <c r="H98" s="309">
        <f t="shared" ca="1" si="3"/>
        <v>750000</v>
      </c>
      <c r="I98" s="308">
        <f t="shared" ca="1" si="33"/>
        <v>0</v>
      </c>
      <c r="J98" s="309">
        <f t="shared" ca="1" si="4"/>
        <v>2860000</v>
      </c>
      <c r="K98" s="308">
        <f t="shared" ca="1" si="34"/>
        <v>0</v>
      </c>
      <c r="L98" s="309">
        <f t="shared" ca="1" si="5"/>
        <v>1270187</v>
      </c>
      <c r="M98" s="308">
        <f t="shared" ca="1" si="35"/>
        <v>1.3186813186813187</v>
      </c>
      <c r="N98" s="309">
        <f t="shared" ca="1" si="6"/>
        <v>345000</v>
      </c>
      <c r="O98" s="308">
        <f t="shared" ca="1" si="36"/>
        <v>0</v>
      </c>
      <c r="P98" s="309">
        <f t="shared" ca="1" si="7"/>
        <v>452496</v>
      </c>
      <c r="Q98" s="308">
        <f t="shared" ca="1" si="37"/>
        <v>0</v>
      </c>
      <c r="R98" s="309">
        <f t="shared" ca="1" si="8"/>
        <v>654000</v>
      </c>
      <c r="S98" s="308">
        <f t="shared" ca="1" si="38"/>
        <v>0</v>
      </c>
      <c r="T98" s="309" t="str">
        <f t="shared" ca="1" si="9"/>
        <v/>
      </c>
      <c r="U98" s="308" t="str">
        <f t="shared" ca="1" si="39"/>
        <v/>
      </c>
      <c r="V98" s="309" t="str">
        <f t="shared" ca="1" si="10"/>
        <v/>
      </c>
      <c r="W98" s="308" t="str">
        <f t="shared" ca="1" si="40"/>
        <v/>
      </c>
      <c r="X98" s="309">
        <f t="shared" ca="1" si="11"/>
        <v>1304094</v>
      </c>
      <c r="Y98" s="308">
        <f t="shared" ca="1" si="41"/>
        <v>1.3186813186813187</v>
      </c>
      <c r="Z98" s="309" t="str">
        <f t="shared" ca="1" si="12"/>
        <v/>
      </c>
      <c r="AA98" s="308" t="str">
        <f t="shared" ca="1" si="42"/>
        <v/>
      </c>
      <c r="AB98" s="309">
        <f t="shared" ca="1" si="13"/>
        <v>561313</v>
      </c>
      <c r="AC98" s="308">
        <f t="shared" ca="1" si="43"/>
        <v>0</v>
      </c>
      <c r="AD98" s="309">
        <f t="shared" ca="1" si="14"/>
        <v>2054321</v>
      </c>
      <c r="AE98" s="308">
        <f t="shared" ca="1" si="44"/>
        <v>0</v>
      </c>
      <c r="AF98" s="309">
        <f t="shared" ca="1" si="15"/>
        <v>2550000</v>
      </c>
      <c r="AG98" s="308">
        <f t="shared" ca="1" si="45"/>
        <v>0</v>
      </c>
      <c r="AH98" s="309">
        <f t="shared" ca="1" si="16"/>
        <v>1350000</v>
      </c>
      <c r="AI98" s="308">
        <f t="shared" ca="1" si="46"/>
        <v>1.3186813186813187</v>
      </c>
      <c r="AJ98" s="309">
        <f t="shared" ca="1" si="17"/>
        <v>336342.6</v>
      </c>
      <c r="AK98" s="308">
        <f t="shared" ca="1" si="47"/>
        <v>0</v>
      </c>
      <c r="AL98" s="309">
        <f t="shared" ca="1" si="18"/>
        <v>219450</v>
      </c>
      <c r="AM98" s="308">
        <f t="shared" ca="1" si="48"/>
        <v>0</v>
      </c>
      <c r="AN98" s="309" t="str">
        <f t="shared" ca="1" si="19"/>
        <v/>
      </c>
      <c r="AO98" s="308" t="str">
        <f t="shared" ca="1" si="49"/>
        <v/>
      </c>
      <c r="AP98" s="309">
        <f t="shared" ca="1" si="20"/>
        <v>137150</v>
      </c>
      <c r="AQ98" s="308">
        <f t="shared" ca="1" si="50"/>
        <v>0</v>
      </c>
      <c r="AR98" s="309" t="str">
        <f t="shared" ca="1" si="21"/>
        <v/>
      </c>
      <c r="AS98" s="308" t="str">
        <f t="shared" ca="1" si="51"/>
        <v/>
      </c>
      <c r="AT98" s="309" t="str">
        <f t="shared" ca="1" si="22"/>
        <v/>
      </c>
      <c r="AU98" s="308" t="str">
        <f t="shared" ca="1" si="52"/>
        <v/>
      </c>
      <c r="AV98" s="309" t="str">
        <f t="shared" ca="1" si="23"/>
        <v/>
      </c>
      <c r="AW98" s="308" t="str">
        <f t="shared" ca="1" si="53"/>
        <v/>
      </c>
      <c r="AX98" s="309" t="str">
        <f t="shared" ca="1" si="24"/>
        <v/>
      </c>
      <c r="AY98" s="308" t="str">
        <f t="shared" ca="1" si="54"/>
        <v/>
      </c>
      <c r="AZ98" s="309" t="str">
        <f t="shared" ca="1" si="90"/>
        <v/>
      </c>
      <c r="BA98" s="308" t="str">
        <f t="shared" ca="1" si="55"/>
        <v/>
      </c>
      <c r="BB98" s="309">
        <f t="shared" ca="1" si="91"/>
        <v>1258900</v>
      </c>
      <c r="BC98" s="308">
        <f t="shared" ca="1" si="94"/>
        <v>1.3186813186813187</v>
      </c>
      <c r="BD98" s="309" t="str">
        <f t="shared" ca="1" si="92"/>
        <v/>
      </c>
      <c r="BE98" s="308" t="str">
        <f t="shared" ca="1" si="95"/>
        <v/>
      </c>
      <c r="BF98" s="80" t="str">
        <f t="shared" ca="1" si="96"/>
        <v/>
      </c>
      <c r="BG98" s="83" t="str">
        <f t="shared" ca="1" si="59"/>
        <v/>
      </c>
      <c r="BH98" s="80" t="str">
        <f t="shared" ca="1" si="97"/>
        <v/>
      </c>
      <c r="BI98" s="83" t="str">
        <f t="shared" ca="1" si="60"/>
        <v/>
      </c>
      <c r="BJ98" s="80" t="str">
        <f t="shared" ca="1" si="98"/>
        <v/>
      </c>
      <c r="BK98" s="83" t="str">
        <f t="shared" ca="1" si="61"/>
        <v/>
      </c>
    </row>
    <row r="99" spans="1:63" s="71" customFormat="1" ht="21" customHeight="1">
      <c r="A99" s="245">
        <f t="shared" si="86"/>
        <v>86</v>
      </c>
      <c r="B99" s="311" t="s">
        <v>367</v>
      </c>
      <c r="C99" s="501">
        <f t="shared" ca="1" si="93"/>
        <v>11216638.960000001</v>
      </c>
      <c r="D99" s="503">
        <f t="shared" ca="1" si="0"/>
        <v>26999000</v>
      </c>
      <c r="E99" s="308">
        <f t="shared" ca="1" si="31"/>
        <v>0</v>
      </c>
      <c r="F99" s="309">
        <f t="shared" ca="1" si="2"/>
        <v>600000</v>
      </c>
      <c r="G99" s="308">
        <f t="shared" ca="1" si="32"/>
        <v>0</v>
      </c>
      <c r="H99" s="309">
        <f t="shared" ca="1" si="3"/>
        <v>2400000</v>
      </c>
      <c r="I99" s="308">
        <f t="shared" ca="1" si="33"/>
        <v>0</v>
      </c>
      <c r="J99" s="309">
        <f t="shared" ca="1" si="4"/>
        <v>916300</v>
      </c>
      <c r="K99" s="308">
        <f t="shared" ca="1" si="34"/>
        <v>0</v>
      </c>
      <c r="L99" s="309">
        <f t="shared" ca="1" si="5"/>
        <v>26837856</v>
      </c>
      <c r="M99" s="308">
        <f t="shared" ca="1" si="35"/>
        <v>0</v>
      </c>
      <c r="N99" s="309">
        <f t="shared" ca="1" si="6"/>
        <v>590000</v>
      </c>
      <c r="O99" s="308">
        <f t="shared" ca="1" si="36"/>
        <v>0</v>
      </c>
      <c r="P99" s="309">
        <f t="shared" ca="1" si="7"/>
        <v>4547254</v>
      </c>
      <c r="Q99" s="308">
        <f t="shared" ca="1" si="37"/>
        <v>0</v>
      </c>
      <c r="R99" s="309">
        <f t="shared" ca="1" si="8"/>
        <v>1250000</v>
      </c>
      <c r="S99" s="308">
        <f t="shared" ca="1" si="38"/>
        <v>0</v>
      </c>
      <c r="T99" s="309" t="str">
        <f t="shared" ca="1" si="9"/>
        <v/>
      </c>
      <c r="U99" s="308" t="str">
        <f t="shared" ca="1" si="39"/>
        <v/>
      </c>
      <c r="V99" s="309" t="str">
        <f t="shared" ca="1" si="10"/>
        <v/>
      </c>
      <c r="W99" s="308" t="str">
        <f t="shared" ca="1" si="40"/>
        <v/>
      </c>
      <c r="X99" s="309">
        <f t="shared" ca="1" si="11"/>
        <v>27032900</v>
      </c>
      <c r="Y99" s="308">
        <f t="shared" ca="1" si="41"/>
        <v>0</v>
      </c>
      <c r="Z99" s="309" t="str">
        <f t="shared" ca="1" si="12"/>
        <v/>
      </c>
      <c r="AA99" s="308" t="str">
        <f t="shared" ca="1" si="42"/>
        <v/>
      </c>
      <c r="AB99" s="309">
        <f t="shared" ca="1" si="13"/>
        <v>24998943</v>
      </c>
      <c r="AC99" s="308">
        <f t="shared" ca="1" si="43"/>
        <v>0</v>
      </c>
      <c r="AD99" s="309">
        <f t="shared" ca="1" si="14"/>
        <v>3219876</v>
      </c>
      <c r="AE99" s="308">
        <f t="shared" ca="1" si="44"/>
        <v>0</v>
      </c>
      <c r="AF99" s="309">
        <f t="shared" ca="1" si="15"/>
        <v>7450000</v>
      </c>
      <c r="AG99" s="308">
        <f t="shared" ca="1" si="45"/>
        <v>1.3186813186813187</v>
      </c>
      <c r="AH99" s="309">
        <f t="shared" ca="1" si="16"/>
        <v>2865000</v>
      </c>
      <c r="AI99" s="308">
        <f t="shared" ca="1" si="46"/>
        <v>0</v>
      </c>
      <c r="AJ99" s="309">
        <f t="shared" ca="1" si="17"/>
        <v>16377101.92</v>
      </c>
      <c r="AK99" s="308">
        <f t="shared" ca="1" si="47"/>
        <v>0</v>
      </c>
      <c r="AL99" s="309">
        <f t="shared" ca="1" si="18"/>
        <v>550000</v>
      </c>
      <c r="AM99" s="308">
        <f t="shared" ca="1" si="48"/>
        <v>0</v>
      </c>
      <c r="AN99" s="309" t="str">
        <f t="shared" ca="1" si="19"/>
        <v/>
      </c>
      <c r="AO99" s="308" t="str">
        <f t="shared" ca="1" si="49"/>
        <v/>
      </c>
      <c r="AP99" s="309">
        <f t="shared" ca="1" si="20"/>
        <v>120250</v>
      </c>
      <c r="AQ99" s="308">
        <f t="shared" ca="1" si="50"/>
        <v>0</v>
      </c>
      <c r="AR99" s="309" t="str">
        <f t="shared" ca="1" si="21"/>
        <v/>
      </c>
      <c r="AS99" s="308" t="str">
        <f t="shared" ca="1" si="51"/>
        <v/>
      </c>
      <c r="AT99" s="309" t="str">
        <f t="shared" ca="1" si="22"/>
        <v/>
      </c>
      <c r="AU99" s="308" t="str">
        <f t="shared" ca="1" si="52"/>
        <v/>
      </c>
      <c r="AV99" s="309" t="str">
        <f t="shared" ca="1" si="23"/>
        <v/>
      </c>
      <c r="AW99" s="308" t="str">
        <f t="shared" ca="1" si="53"/>
        <v/>
      </c>
      <c r="AX99" s="309" t="str">
        <f t="shared" ca="1" si="24"/>
        <v/>
      </c>
      <c r="AY99" s="308" t="str">
        <f t="shared" ca="1" si="54"/>
        <v/>
      </c>
      <c r="AZ99" s="309" t="str">
        <f t="shared" ca="1" si="90"/>
        <v/>
      </c>
      <c r="BA99" s="308" t="str">
        <f t="shared" ca="1" si="55"/>
        <v/>
      </c>
      <c r="BB99" s="309">
        <f t="shared" ca="1" si="91"/>
        <v>27255800</v>
      </c>
      <c r="BC99" s="308">
        <f t="shared" ca="1" si="94"/>
        <v>0</v>
      </c>
      <c r="BD99" s="309" t="str">
        <f t="shared" ca="1" si="92"/>
        <v/>
      </c>
      <c r="BE99" s="308" t="str">
        <f t="shared" ca="1" si="95"/>
        <v/>
      </c>
      <c r="BF99" s="80" t="str">
        <f t="shared" ca="1" si="96"/>
        <v/>
      </c>
      <c r="BG99" s="83" t="str">
        <f t="shared" ca="1" si="59"/>
        <v/>
      </c>
      <c r="BH99" s="80" t="str">
        <f t="shared" ca="1" si="97"/>
        <v/>
      </c>
      <c r="BI99" s="83" t="str">
        <f t="shared" ca="1" si="60"/>
        <v/>
      </c>
      <c r="BJ99" s="80" t="str">
        <f t="shared" ca="1" si="98"/>
        <v/>
      </c>
      <c r="BK99" s="83" t="str">
        <f t="shared" ca="1" si="61"/>
        <v/>
      </c>
    </row>
    <row r="100" spans="1:63" s="71" customFormat="1" ht="21" customHeight="1">
      <c r="A100" s="245">
        <f t="shared" si="86"/>
        <v>87</v>
      </c>
      <c r="B100" s="311" t="s">
        <v>375</v>
      </c>
      <c r="C100" s="501">
        <f t="shared" ca="1" si="93"/>
        <v>737551.96</v>
      </c>
      <c r="D100" s="503">
        <f t="shared" ca="1" si="0"/>
        <v>1981</v>
      </c>
      <c r="E100" s="308">
        <f t="shared" ca="1" si="31"/>
        <v>1.3186813186813187</v>
      </c>
      <c r="F100" s="309">
        <f t="shared" ca="1" si="2"/>
        <v>2570</v>
      </c>
      <c r="G100" s="308">
        <f t="shared" ca="1" si="32"/>
        <v>1.3186813186813187</v>
      </c>
      <c r="H100" s="309">
        <f t="shared" ca="1" si="3"/>
        <v>5500</v>
      </c>
      <c r="I100" s="308">
        <f t="shared" ca="1" si="33"/>
        <v>1.3186813186813187</v>
      </c>
      <c r="J100" s="309">
        <f t="shared" ca="1" si="4"/>
        <v>3139200</v>
      </c>
      <c r="K100" s="308">
        <f t="shared" ca="1" si="34"/>
        <v>0</v>
      </c>
      <c r="L100" s="309">
        <f t="shared" ca="1" si="5"/>
        <v>1929</v>
      </c>
      <c r="M100" s="308">
        <f t="shared" ca="1" si="35"/>
        <v>1.3186813186813187</v>
      </c>
      <c r="N100" s="309">
        <f t="shared" ca="1" si="6"/>
        <v>8900</v>
      </c>
      <c r="O100" s="308">
        <f t="shared" ca="1" si="36"/>
        <v>1.3186813186813187</v>
      </c>
      <c r="P100" s="309">
        <f t="shared" ca="1" si="7"/>
        <v>2782</v>
      </c>
      <c r="Q100" s="308">
        <f t="shared" ca="1" si="37"/>
        <v>1.3186813186813187</v>
      </c>
      <c r="R100" s="309">
        <f t="shared" ca="1" si="8"/>
        <v>4500</v>
      </c>
      <c r="S100" s="308">
        <f t="shared" ca="1" si="38"/>
        <v>1.3186813186813187</v>
      </c>
      <c r="T100" s="309" t="str">
        <f t="shared" ca="1" si="9"/>
        <v/>
      </c>
      <c r="U100" s="308" t="str">
        <f t="shared" ca="1" si="39"/>
        <v/>
      </c>
      <c r="V100" s="309" t="str">
        <f t="shared" ca="1" si="10"/>
        <v/>
      </c>
      <c r="W100" s="308" t="str">
        <f t="shared" ca="1" si="40"/>
        <v/>
      </c>
      <c r="X100" s="309">
        <f t="shared" ca="1" si="11"/>
        <v>1980</v>
      </c>
      <c r="Y100" s="308">
        <f t="shared" ca="1" si="41"/>
        <v>1.3186813186813187</v>
      </c>
      <c r="Z100" s="309" t="str">
        <f t="shared" ca="1" si="12"/>
        <v/>
      </c>
      <c r="AA100" s="308" t="str">
        <f t="shared" ca="1" si="42"/>
        <v/>
      </c>
      <c r="AB100" s="309">
        <f t="shared" ca="1" si="13"/>
        <v>1657</v>
      </c>
      <c r="AC100" s="308">
        <f t="shared" ca="1" si="43"/>
        <v>1.3186813186813187</v>
      </c>
      <c r="AD100" s="309">
        <f t="shared" ca="1" si="14"/>
        <v>1979</v>
      </c>
      <c r="AE100" s="308">
        <f t="shared" ca="1" si="44"/>
        <v>1.3186813186813187</v>
      </c>
      <c r="AF100" s="309">
        <f t="shared" ca="1" si="15"/>
        <v>3750</v>
      </c>
      <c r="AG100" s="308">
        <f t="shared" ca="1" si="45"/>
        <v>1.3186813186813187</v>
      </c>
      <c r="AH100" s="309">
        <f t="shared" ca="1" si="16"/>
        <v>3800</v>
      </c>
      <c r="AI100" s="308">
        <f t="shared" ca="1" si="46"/>
        <v>1.3186813186813187</v>
      </c>
      <c r="AJ100" s="309">
        <f t="shared" ca="1" si="17"/>
        <v>1851.39</v>
      </c>
      <c r="AK100" s="308">
        <f t="shared" ca="1" si="47"/>
        <v>1.3186813186813187</v>
      </c>
      <c r="AL100" s="309">
        <f t="shared" ca="1" si="18"/>
        <v>15015</v>
      </c>
      <c r="AM100" s="308">
        <f t="shared" ca="1" si="48"/>
        <v>1.3186813186813187</v>
      </c>
      <c r="AN100" s="309" t="str">
        <f t="shared" ca="1" si="19"/>
        <v/>
      </c>
      <c r="AO100" s="308" t="str">
        <f t="shared" ca="1" si="49"/>
        <v/>
      </c>
      <c r="AP100" s="309">
        <f t="shared" ca="1" si="20"/>
        <v>14300</v>
      </c>
      <c r="AQ100" s="308">
        <f t="shared" ca="1" si="50"/>
        <v>1.3186813186813187</v>
      </c>
      <c r="AR100" s="309" t="str">
        <f t="shared" ca="1" si="21"/>
        <v/>
      </c>
      <c r="AS100" s="308" t="str">
        <f t="shared" ca="1" si="51"/>
        <v/>
      </c>
      <c r="AT100" s="309" t="str">
        <f t="shared" ca="1" si="22"/>
        <v/>
      </c>
      <c r="AU100" s="308" t="str">
        <f t="shared" ca="1" si="52"/>
        <v/>
      </c>
      <c r="AV100" s="309" t="str">
        <f t="shared" ca="1" si="23"/>
        <v/>
      </c>
      <c r="AW100" s="308" t="str">
        <f t="shared" ca="1" si="53"/>
        <v/>
      </c>
      <c r="AX100" s="309" t="str">
        <f t="shared" ca="1" si="24"/>
        <v/>
      </c>
      <c r="AY100" s="308" t="str">
        <f t="shared" ca="1" si="54"/>
        <v/>
      </c>
      <c r="AZ100" s="309" t="str">
        <f t="shared" ca="1" si="90"/>
        <v/>
      </c>
      <c r="BA100" s="308" t="str">
        <f t="shared" ca="1" si="55"/>
        <v/>
      </c>
      <c r="BB100" s="309">
        <f t="shared" ca="1" si="91"/>
        <v>1936</v>
      </c>
      <c r="BC100" s="308">
        <f t="shared" ca="1" si="94"/>
        <v>1.3186813186813187</v>
      </c>
      <c r="BD100" s="309" t="str">
        <f t="shared" ca="1" si="92"/>
        <v/>
      </c>
      <c r="BE100" s="308" t="str">
        <f t="shared" ca="1" si="95"/>
        <v/>
      </c>
      <c r="BF100" s="80" t="str">
        <f t="shared" ca="1" si="96"/>
        <v/>
      </c>
      <c r="BG100" s="83" t="str">
        <f t="shared" ca="1" si="59"/>
        <v/>
      </c>
      <c r="BH100" s="80" t="str">
        <f t="shared" ca="1" si="97"/>
        <v/>
      </c>
      <c r="BI100" s="83" t="str">
        <f t="shared" ca="1" si="60"/>
        <v/>
      </c>
      <c r="BJ100" s="80" t="str">
        <f t="shared" ca="1" si="98"/>
        <v/>
      </c>
      <c r="BK100" s="83" t="str">
        <f t="shared" ca="1" si="61"/>
        <v/>
      </c>
    </row>
    <row r="101" spans="1:63" s="71" customFormat="1" ht="21" customHeight="1">
      <c r="A101" s="245">
        <f t="shared" si="86"/>
        <v>88</v>
      </c>
      <c r="B101" s="311" t="s">
        <v>1022</v>
      </c>
      <c r="C101" s="501">
        <f t="shared" ca="1" si="93"/>
        <v>7931373.8200000003</v>
      </c>
      <c r="D101" s="503">
        <f t="shared" ca="1" si="0"/>
        <v>90100</v>
      </c>
      <c r="E101" s="308">
        <f t="shared" ca="1" si="31"/>
        <v>1.3186813186813187</v>
      </c>
      <c r="F101" s="309">
        <f t="shared" ca="1" si="2"/>
        <v>94000</v>
      </c>
      <c r="G101" s="308">
        <f t="shared" ca="1" si="32"/>
        <v>1.3186813186813187</v>
      </c>
      <c r="H101" s="309">
        <f t="shared" ca="1" si="3"/>
        <v>98000</v>
      </c>
      <c r="I101" s="308">
        <f t="shared" ca="1" si="33"/>
        <v>1.3186813186813187</v>
      </c>
      <c r="J101" s="309">
        <f t="shared" ca="1" si="4"/>
        <v>33800000</v>
      </c>
      <c r="K101" s="308">
        <f t="shared" ca="1" si="34"/>
        <v>0</v>
      </c>
      <c r="L101" s="309">
        <f t="shared" ca="1" si="5"/>
        <v>88484</v>
      </c>
      <c r="M101" s="308">
        <f t="shared" ca="1" si="35"/>
        <v>1.3186813186813187</v>
      </c>
      <c r="N101" s="309">
        <f t="shared" ca="1" si="6"/>
        <v>67000</v>
      </c>
      <c r="O101" s="308">
        <f t="shared" ca="1" si="36"/>
        <v>1.3186813186813187</v>
      </c>
      <c r="P101" s="309">
        <f t="shared" ca="1" si="7"/>
        <v>106994</v>
      </c>
      <c r="Q101" s="308">
        <f t="shared" ca="1" si="37"/>
        <v>1.3186813186813187</v>
      </c>
      <c r="R101" s="309">
        <f t="shared" ca="1" si="8"/>
        <v>40699</v>
      </c>
      <c r="S101" s="308">
        <f t="shared" ca="1" si="38"/>
        <v>1.3186813186813187</v>
      </c>
      <c r="T101" s="309" t="str">
        <f t="shared" ca="1" si="9"/>
        <v/>
      </c>
      <c r="U101" s="308" t="str">
        <f t="shared" ca="1" si="39"/>
        <v/>
      </c>
      <c r="V101" s="309" t="str">
        <f t="shared" ca="1" si="10"/>
        <v/>
      </c>
      <c r="W101" s="308" t="str">
        <f t="shared" ca="1" si="40"/>
        <v/>
      </c>
      <c r="X101" s="309">
        <f t="shared" ca="1" si="11"/>
        <v>90800</v>
      </c>
      <c r="Y101" s="308">
        <f t="shared" ca="1" si="41"/>
        <v>1.3186813186813187</v>
      </c>
      <c r="Z101" s="309" t="str">
        <f t="shared" ca="1" si="12"/>
        <v/>
      </c>
      <c r="AA101" s="308" t="str">
        <f t="shared" ca="1" si="42"/>
        <v/>
      </c>
      <c r="AB101" s="309">
        <f t="shared" ca="1" si="13"/>
        <v>101480</v>
      </c>
      <c r="AC101" s="308">
        <f t="shared" ca="1" si="43"/>
        <v>1.3186813186813187</v>
      </c>
      <c r="AD101" s="309">
        <f t="shared" ca="1" si="14"/>
        <v>54321</v>
      </c>
      <c r="AE101" s="308">
        <f t="shared" ca="1" si="44"/>
        <v>1.3186813186813187</v>
      </c>
      <c r="AF101" s="309">
        <f t="shared" ca="1" si="15"/>
        <v>178495</v>
      </c>
      <c r="AG101" s="308">
        <f t="shared" ca="1" si="45"/>
        <v>1.3186813186813187</v>
      </c>
      <c r="AH101" s="309">
        <f t="shared" ca="1" si="16"/>
        <v>98000</v>
      </c>
      <c r="AI101" s="308">
        <f t="shared" ca="1" si="46"/>
        <v>1.3186813186813187</v>
      </c>
      <c r="AJ101" s="309">
        <f t="shared" ca="1" si="17"/>
        <v>111997.43</v>
      </c>
      <c r="AK101" s="308">
        <f t="shared" ca="1" si="47"/>
        <v>1.3186813186813187</v>
      </c>
      <c r="AL101" s="309">
        <f t="shared" ca="1" si="18"/>
        <v>97500</v>
      </c>
      <c r="AM101" s="308">
        <f t="shared" ca="1" si="48"/>
        <v>1.3186813186813187</v>
      </c>
      <c r="AN101" s="309" t="str">
        <f t="shared" ca="1" si="19"/>
        <v/>
      </c>
      <c r="AO101" s="308" t="str">
        <f t="shared" ca="1" si="49"/>
        <v/>
      </c>
      <c r="AP101" s="309">
        <f t="shared" ca="1" si="20"/>
        <v>63050</v>
      </c>
      <c r="AQ101" s="308">
        <f t="shared" ca="1" si="50"/>
        <v>1.3186813186813187</v>
      </c>
      <c r="AR101" s="309" t="str">
        <f t="shared" ca="1" si="21"/>
        <v/>
      </c>
      <c r="AS101" s="308" t="str">
        <f t="shared" ca="1" si="51"/>
        <v/>
      </c>
      <c r="AT101" s="309" t="str">
        <f t="shared" ca="1" si="22"/>
        <v/>
      </c>
      <c r="AU101" s="308" t="str">
        <f t="shared" ca="1" si="52"/>
        <v/>
      </c>
      <c r="AV101" s="309" t="str">
        <f t="shared" ca="1" si="23"/>
        <v/>
      </c>
      <c r="AW101" s="308" t="str">
        <f t="shared" ca="1" si="53"/>
        <v/>
      </c>
      <c r="AX101" s="309" t="str">
        <f t="shared" ca="1" si="24"/>
        <v/>
      </c>
      <c r="AY101" s="308" t="str">
        <f t="shared" ca="1" si="54"/>
        <v/>
      </c>
      <c r="AZ101" s="309" t="str">
        <f t="shared" ca="1" si="90"/>
        <v/>
      </c>
      <c r="BA101" s="308" t="str">
        <f t="shared" ca="1" si="55"/>
        <v/>
      </c>
      <c r="BB101" s="309">
        <f t="shared" ca="1" si="91"/>
        <v>89150</v>
      </c>
      <c r="BC101" s="308">
        <f t="shared" ca="1" si="94"/>
        <v>1.3186813186813187</v>
      </c>
      <c r="BD101" s="309" t="str">
        <f t="shared" ca="1" si="92"/>
        <v/>
      </c>
      <c r="BE101" s="308" t="str">
        <f t="shared" ca="1" si="95"/>
        <v/>
      </c>
      <c r="BF101" s="80" t="str">
        <f t="shared" ca="1" si="96"/>
        <v/>
      </c>
      <c r="BG101" s="83" t="str">
        <f t="shared" ca="1" si="59"/>
        <v/>
      </c>
      <c r="BH101" s="80" t="str">
        <f t="shared" ca="1" si="97"/>
        <v/>
      </c>
      <c r="BI101" s="83" t="str">
        <f t="shared" ca="1" si="60"/>
        <v/>
      </c>
      <c r="BJ101" s="80" t="str">
        <f t="shared" ca="1" si="98"/>
        <v/>
      </c>
      <c r="BK101" s="83" t="str">
        <f t="shared" ca="1" si="61"/>
        <v/>
      </c>
    </row>
    <row r="102" spans="1:63" s="71" customFormat="1" ht="21" customHeight="1">
      <c r="A102" s="245">
        <f t="shared" si="86"/>
        <v>89</v>
      </c>
      <c r="B102" s="311" t="s">
        <v>1045</v>
      </c>
      <c r="C102" s="501">
        <f t="shared" ca="1" si="93"/>
        <v>13258387.23</v>
      </c>
      <c r="D102" s="503">
        <f t="shared" ref="D102:D126" ca="1" si="99">IF($D$8="Habilitado",IF($B102="","",ROUND(VLOOKUP($B102,OFERENTE_1,5,FALSE),2)),"")</f>
        <v>36701367</v>
      </c>
      <c r="E102" s="308">
        <f t="shared" ca="1" si="31"/>
        <v>0</v>
      </c>
      <c r="F102" s="309">
        <f t="shared" ref="F102:F126" ca="1" si="100">IF($F$8="Habilitado",IF($B102="","",ROUND(VLOOKUP($B102,OFERENTE_2,5,FALSE),2)),"")</f>
        <v>42750000</v>
      </c>
      <c r="G102" s="308">
        <f t="shared" ca="1" si="32"/>
        <v>0</v>
      </c>
      <c r="H102" s="309">
        <f t="shared" ref="H102:H126" ca="1" si="101">IF($H$8="Habilitado",IF($B102="","",ROUND(VLOOKUP($B102,OFERENTE_3,5,FALSE),2)),"")</f>
        <v>50000000</v>
      </c>
      <c r="I102" s="308">
        <f t="shared" ca="1" si="33"/>
        <v>0</v>
      </c>
      <c r="J102" s="309">
        <f t="shared" ref="J102:J126" ca="1" si="102">IF($J$8="Habilitado",IF($B102="","",ROUND(VLOOKUP($B102,OFERENTE_4,6,FALSE),2)),"")</f>
        <v>29929474</v>
      </c>
      <c r="K102" s="308">
        <f t="shared" ca="1" si="34"/>
        <v>1.3186813186813187</v>
      </c>
      <c r="L102" s="309">
        <f t="shared" ref="L102:L126" ca="1" si="103">IF($L$8="Habilitado",IF($B102="","",ROUND(VLOOKUP($B102,OFERENTE_5,5,FALSE),2)),"")</f>
        <v>35747131</v>
      </c>
      <c r="M102" s="308">
        <f t="shared" ca="1" si="35"/>
        <v>0</v>
      </c>
      <c r="N102" s="309">
        <f t="shared" ref="N102:N126" ca="1" si="104">IF($N$8="Habilitado",IF($B102="","",ROUND(VLOOKUP($B102,OFERENTE_6,5,FALSE),2)),"")</f>
        <v>18000000</v>
      </c>
      <c r="O102" s="308">
        <f t="shared" ca="1" si="36"/>
        <v>0</v>
      </c>
      <c r="P102" s="309">
        <f t="shared" ref="P102:P126" ca="1" si="105">IF($P$8="Habilitado",IF($B102="","",ROUND(VLOOKUP($B102,OFERENTE_7,5,FALSE),2)),"")</f>
        <v>40122828</v>
      </c>
      <c r="Q102" s="308">
        <f t="shared" ca="1" si="37"/>
        <v>0</v>
      </c>
      <c r="R102" s="309">
        <f t="shared" ref="R102:R126" ca="1" si="106">IF($R$8="Habilitado",IF($B102="","",ROUND(VLOOKUP($B102,OFERENTE_8,5,FALSE),2)),"")</f>
        <v>15500000</v>
      </c>
      <c r="S102" s="308">
        <f t="shared" ca="1" si="38"/>
        <v>0</v>
      </c>
      <c r="T102" s="309" t="str">
        <f t="shared" ref="T102:T126" ca="1" si="107">IF($T$8="Habilitado",IF($B102="","",ROUND(VLOOKUP($B102,OFERENTE_9,5,FALSE),2)),"")</f>
        <v/>
      </c>
      <c r="U102" s="308" t="str">
        <f t="shared" ca="1" si="39"/>
        <v/>
      </c>
      <c r="V102" s="309" t="str">
        <f t="shared" ref="V102:V126" ca="1" si="108">IF($V$8="Habilitado",IF($B102="","",ROUND(VLOOKUP($B102,OFERENTE_10,5,FALSE),2)),"")</f>
        <v/>
      </c>
      <c r="W102" s="308" t="str">
        <f t="shared" ca="1" si="40"/>
        <v/>
      </c>
      <c r="X102" s="309">
        <f t="shared" ref="X102:X126" ca="1" si="109">IF($X$8="Habilitado",IF($B102="","",ROUND(VLOOKUP($B102,OFERENTE_11,5,FALSE),2)),"")</f>
        <v>36701367</v>
      </c>
      <c r="Y102" s="308">
        <f t="shared" ca="1" si="41"/>
        <v>0</v>
      </c>
      <c r="Z102" s="309" t="str">
        <f t="shared" ref="Z102:Z126" ca="1" si="110">IF($Z$8="Habilitado",IF($B102="","",ROUND(VLOOKUP($B102,OFERENTE_12,5,FALSE),2)),"")</f>
        <v/>
      </c>
      <c r="AA102" s="308" t="str">
        <f t="shared" ca="1" si="42"/>
        <v/>
      </c>
      <c r="AB102" s="309">
        <f t="shared" ref="AB102:AB126" ca="1" si="111">IF($AB$8="Habilitado",IF($B102="","",ROUND(VLOOKUP($B102,OFERENTE_13,5,FALSE),2)),"")</f>
        <v>20035056</v>
      </c>
      <c r="AC102" s="308">
        <f t="shared" ca="1" si="43"/>
        <v>0</v>
      </c>
      <c r="AD102" s="309">
        <f t="shared" ref="AD102:AD126" ca="1" si="112">IF($AD$8="Habilitado",IF($B102="","",ROUND(VLOOKUP($B102,OFERENTE_14,5,FALSE),2)),"")</f>
        <v>21345321</v>
      </c>
      <c r="AE102" s="308">
        <f t="shared" ca="1" si="44"/>
        <v>0</v>
      </c>
      <c r="AF102" s="309">
        <f t="shared" ref="AF102:AF126" ca="1" si="113">IF($AF$8="Habilitado",IF($B102="","",ROUND(VLOOKUP($B102,OFERENTE_15,5,FALSE),2)),"")</f>
        <v>24600000</v>
      </c>
      <c r="AG102" s="308">
        <f t="shared" ca="1" si="45"/>
        <v>1.3186813186813187</v>
      </c>
      <c r="AH102" s="309">
        <f t="shared" ref="AH102:AH126" ca="1" si="114">IF($AH$8="Habilitado",IF($B102="","",ROUND(VLOOKUP($B102,OFERENTE_16,5,FALSE),2)),"")</f>
        <v>30900000</v>
      </c>
      <c r="AI102" s="308">
        <f t="shared" ca="1" si="46"/>
        <v>1.3186813186813187</v>
      </c>
      <c r="AJ102" s="309">
        <f t="shared" ref="AJ102:AJ126" ca="1" si="115">IF($AJ$8="Habilitado",IF($B102="","",ROUND(VLOOKUP($B102,OFERENTE_17,5,FALSE),2)),"")</f>
        <v>46161920.039999999</v>
      </c>
      <c r="AK102" s="308">
        <f t="shared" ca="1" si="47"/>
        <v>0</v>
      </c>
      <c r="AL102" s="309">
        <f t="shared" ref="AL102:AL126" ca="1" si="116">IF($AL$8="Habilitado",IF($B102="","",ROUND(VLOOKUP($B102,OFERENTE_18,5,FALSE),2)),"")</f>
        <v>2425500</v>
      </c>
      <c r="AM102" s="308">
        <f t="shared" ca="1" si="48"/>
        <v>0</v>
      </c>
      <c r="AN102" s="309" t="str">
        <f t="shared" ref="AN102:AN126" ca="1" si="117">IF($AN$8="Habilitado",IF($B102="","",ROUND(VLOOKUP($B102,OFERENTE_19,5,FALSE),2)),"")</f>
        <v/>
      </c>
      <c r="AO102" s="308" t="str">
        <f t="shared" ca="1" si="49"/>
        <v/>
      </c>
      <c r="AP102" s="309">
        <f t="shared" ref="AP102:AP126" ca="1" si="118">IF($AP$8="Habilitado",IF($B102="","",ROUND(VLOOKUP($B102,OFERENTE_20,5,FALSE),2)),"")</f>
        <v>5525000</v>
      </c>
      <c r="AQ102" s="308">
        <f t="shared" ca="1" si="50"/>
        <v>0</v>
      </c>
      <c r="AR102" s="309" t="str">
        <f t="shared" ref="AR102:AR126" ca="1" si="119">IF($AR$8="Habilitado",IF($B102="","",ROUND(VLOOKUP($B102,OFERENTE_21,5,FALSE),2)),"")</f>
        <v/>
      </c>
      <c r="AS102" s="308" t="str">
        <f t="shared" ca="1" si="51"/>
        <v/>
      </c>
      <c r="AT102" s="309" t="str">
        <f t="shared" ref="AT102:AT126" ca="1" si="120">IF($AT$8="Habilitado",IF($B102="","",ROUND(VLOOKUP($B102,OFERENTE_22,5,FALSE),2)),"")</f>
        <v/>
      </c>
      <c r="AU102" s="308" t="str">
        <f t="shared" ca="1" si="52"/>
        <v/>
      </c>
      <c r="AV102" s="309" t="str">
        <f t="shared" ref="AV102:AV126" ca="1" si="121">IF($AV$8="Habilitado",IF($B102="","",ROUND(VLOOKUP($B102,OFERENTE_23,5,FALSE),2)),"")</f>
        <v/>
      </c>
      <c r="AW102" s="308" t="str">
        <f t="shared" ca="1" si="53"/>
        <v/>
      </c>
      <c r="AX102" s="309" t="str">
        <f t="shared" ref="AX102:AX126" ca="1" si="122">IF($AX$8="Habilitado",IF($B102="","",ROUND(VLOOKUP($B102,OFERENTE_24,5,FALSE),2)),"")</f>
        <v/>
      </c>
      <c r="AY102" s="308" t="str">
        <f t="shared" ca="1" si="54"/>
        <v/>
      </c>
      <c r="AZ102" s="309" t="str">
        <f t="shared" ca="1" si="90"/>
        <v/>
      </c>
      <c r="BA102" s="308" t="str">
        <f t="shared" ca="1" si="55"/>
        <v/>
      </c>
      <c r="BB102" s="309">
        <f t="shared" ca="1" si="91"/>
        <v>36250000</v>
      </c>
      <c r="BC102" s="308">
        <f t="shared" ca="1" si="94"/>
        <v>1.3186813186813187</v>
      </c>
      <c r="BD102" s="309" t="str">
        <f t="shared" ca="1" si="92"/>
        <v/>
      </c>
      <c r="BE102" s="308" t="str">
        <f t="shared" ca="1" si="95"/>
        <v/>
      </c>
      <c r="BF102" s="80" t="str">
        <f t="shared" ref="BF102:BF126" ca="1" si="123">IF($BF$8="Habilitado",IF($B102="","",ROUND(VLOOKUP($B102,UNITARIO_28,5,FALSE),2)),"")</f>
        <v/>
      </c>
      <c r="BG102" s="83" t="str">
        <f t="shared" ca="1" si="59"/>
        <v/>
      </c>
      <c r="BH102" s="80" t="str">
        <f t="shared" ref="BH102:BH126" ca="1" si="124">IF($BH$8="Habilitado",IF($B102="","",ROUND(VLOOKUP($B102,UNITARIO_29,5,FALSE),2)),"")</f>
        <v/>
      </c>
      <c r="BI102" s="83" t="str">
        <f t="shared" ca="1" si="60"/>
        <v/>
      </c>
      <c r="BJ102" s="80" t="str">
        <f t="shared" ref="BJ102:BJ126" ca="1" si="125">IF($BJ$8="Habilitado",IF($B102="","",ROUND(VLOOKUP($B102,UNITARIO_30,5,FALSE),2)),"")</f>
        <v/>
      </c>
      <c r="BK102" s="83" t="str">
        <f t="shared" ca="1" si="61"/>
        <v/>
      </c>
    </row>
    <row r="103" spans="1:63" s="71" customFormat="1" ht="21" customHeight="1">
      <c r="A103" s="245">
        <f t="shared" si="86"/>
        <v>90</v>
      </c>
      <c r="B103" s="311" t="s">
        <v>1051</v>
      </c>
      <c r="C103" s="501">
        <f t="shared" ca="1" si="93"/>
        <v>16293071.060000001</v>
      </c>
      <c r="D103" s="503">
        <f t="shared" ca="1" si="99"/>
        <v>21200000</v>
      </c>
      <c r="E103" s="308">
        <f t="shared" ca="1" si="31"/>
        <v>1.3186813186813187</v>
      </c>
      <c r="F103" s="309">
        <f t="shared" ca="1" si="100"/>
        <v>13800000</v>
      </c>
      <c r="G103" s="308">
        <f t="shared" ca="1" si="32"/>
        <v>1.3186813186813187</v>
      </c>
      <c r="H103" s="309">
        <f t="shared" ca="1" si="101"/>
        <v>31000000</v>
      </c>
      <c r="I103" s="308">
        <f t="shared" ca="1" si="33"/>
        <v>0</v>
      </c>
      <c r="J103" s="309">
        <f t="shared" ca="1" si="102"/>
        <v>66888625</v>
      </c>
      <c r="K103" s="308">
        <f t="shared" ca="1" si="34"/>
        <v>0</v>
      </c>
      <c r="L103" s="309">
        <f t="shared" ca="1" si="103"/>
        <v>20701478</v>
      </c>
      <c r="M103" s="308">
        <f t="shared" ca="1" si="35"/>
        <v>1.3186813186813187</v>
      </c>
      <c r="N103" s="309">
        <f t="shared" ca="1" si="104"/>
        <v>5900000</v>
      </c>
      <c r="O103" s="308">
        <f t="shared" ca="1" si="36"/>
        <v>0</v>
      </c>
      <c r="P103" s="309">
        <f t="shared" ca="1" si="105"/>
        <v>48807191</v>
      </c>
      <c r="Q103" s="308">
        <f t="shared" ca="1" si="37"/>
        <v>0</v>
      </c>
      <c r="R103" s="309">
        <f t="shared" ca="1" si="106"/>
        <v>1340000</v>
      </c>
      <c r="S103" s="308">
        <f t="shared" ca="1" si="38"/>
        <v>0</v>
      </c>
      <c r="T103" s="309" t="str">
        <f t="shared" ca="1" si="107"/>
        <v/>
      </c>
      <c r="U103" s="308" t="str">
        <f t="shared" ca="1" si="39"/>
        <v/>
      </c>
      <c r="V103" s="309" t="str">
        <f t="shared" ca="1" si="108"/>
        <v/>
      </c>
      <c r="W103" s="308" t="str">
        <f t="shared" ca="1" si="40"/>
        <v/>
      </c>
      <c r="X103" s="309">
        <f t="shared" ca="1" si="109"/>
        <v>21200000</v>
      </c>
      <c r="Y103" s="308">
        <f t="shared" ca="1" si="41"/>
        <v>1.3186813186813187</v>
      </c>
      <c r="Z103" s="309" t="str">
        <f t="shared" ca="1" si="110"/>
        <v/>
      </c>
      <c r="AA103" s="308" t="str">
        <f t="shared" ca="1" si="42"/>
        <v/>
      </c>
      <c r="AB103" s="309">
        <f t="shared" ca="1" si="111"/>
        <v>26803656</v>
      </c>
      <c r="AC103" s="308">
        <f t="shared" ca="1" si="43"/>
        <v>1.3186813186813187</v>
      </c>
      <c r="AD103" s="309">
        <f t="shared" ca="1" si="112"/>
        <v>9876543</v>
      </c>
      <c r="AE103" s="308">
        <f t="shared" ca="1" si="44"/>
        <v>0</v>
      </c>
      <c r="AF103" s="309">
        <f t="shared" ca="1" si="113"/>
        <v>14525000</v>
      </c>
      <c r="AG103" s="308">
        <f t="shared" ca="1" si="45"/>
        <v>1.3186813186813187</v>
      </c>
      <c r="AH103" s="309">
        <f t="shared" ca="1" si="114"/>
        <v>12500000</v>
      </c>
      <c r="AI103" s="308">
        <f t="shared" ca="1" si="46"/>
        <v>1.3186813186813187</v>
      </c>
      <c r="AJ103" s="309">
        <f t="shared" ca="1" si="115"/>
        <v>21173238.719999999</v>
      </c>
      <c r="AK103" s="308">
        <f t="shared" ca="1" si="47"/>
        <v>1.3186813186813187</v>
      </c>
      <c r="AL103" s="309">
        <f t="shared" ca="1" si="116"/>
        <v>6000000</v>
      </c>
      <c r="AM103" s="308">
        <f t="shared" ca="1" si="48"/>
        <v>0</v>
      </c>
      <c r="AN103" s="309" t="str">
        <f t="shared" ca="1" si="117"/>
        <v/>
      </c>
      <c r="AO103" s="308" t="str">
        <f t="shared" ca="1" si="49"/>
        <v/>
      </c>
      <c r="AP103" s="309">
        <f t="shared" ca="1" si="118"/>
        <v>1495000</v>
      </c>
      <c r="AQ103" s="308">
        <f t="shared" ca="1" si="50"/>
        <v>0</v>
      </c>
      <c r="AR103" s="309" t="str">
        <f t="shared" ca="1" si="119"/>
        <v/>
      </c>
      <c r="AS103" s="308" t="str">
        <f t="shared" ca="1" si="51"/>
        <v/>
      </c>
      <c r="AT103" s="309" t="str">
        <f t="shared" ca="1" si="120"/>
        <v/>
      </c>
      <c r="AU103" s="308" t="str">
        <f t="shared" ca="1" si="52"/>
        <v/>
      </c>
      <c r="AV103" s="309" t="str">
        <f t="shared" ca="1" si="121"/>
        <v/>
      </c>
      <c r="AW103" s="308" t="str">
        <f t="shared" ca="1" si="53"/>
        <v/>
      </c>
      <c r="AX103" s="309" t="str">
        <f t="shared" ca="1" si="122"/>
        <v/>
      </c>
      <c r="AY103" s="308" t="str">
        <f t="shared" ca="1" si="54"/>
        <v/>
      </c>
      <c r="AZ103" s="309" t="str">
        <f t="shared" ca="1" si="90"/>
        <v/>
      </c>
      <c r="BA103" s="308" t="str">
        <f t="shared" ca="1" si="55"/>
        <v/>
      </c>
      <c r="BB103" s="309">
        <f t="shared" ca="1" si="91"/>
        <v>20935900</v>
      </c>
      <c r="BC103" s="308">
        <f t="shared" ca="1" si="94"/>
        <v>1.3186813186813187</v>
      </c>
      <c r="BD103" s="309" t="str">
        <f t="shared" ca="1" si="92"/>
        <v/>
      </c>
      <c r="BE103" s="308" t="str">
        <f t="shared" ca="1" si="95"/>
        <v/>
      </c>
      <c r="BF103" s="80" t="str">
        <f t="shared" ca="1" si="123"/>
        <v/>
      </c>
      <c r="BG103" s="83" t="str">
        <f t="shared" ca="1" si="59"/>
        <v/>
      </c>
      <c r="BH103" s="80" t="str">
        <f t="shared" ca="1" si="124"/>
        <v/>
      </c>
      <c r="BI103" s="83" t="str">
        <f t="shared" ca="1" si="60"/>
        <v/>
      </c>
      <c r="BJ103" s="80" t="str">
        <f t="shared" ca="1" si="125"/>
        <v/>
      </c>
      <c r="BK103" s="83" t="str">
        <f t="shared" ca="1" si="61"/>
        <v/>
      </c>
    </row>
    <row r="104" spans="1:63" s="71" customFormat="1" ht="21" customHeight="1">
      <c r="A104" s="245">
        <f t="shared" si="86"/>
        <v>91</v>
      </c>
      <c r="B104" s="311" t="s">
        <v>1052</v>
      </c>
      <c r="C104" s="501">
        <f t="shared" ca="1" si="93"/>
        <v>5856537.1299999999</v>
      </c>
      <c r="D104" s="503">
        <f t="shared" ca="1" si="99"/>
        <v>17084000</v>
      </c>
      <c r="E104" s="308">
        <f t="shared" ca="1" si="31"/>
        <v>0</v>
      </c>
      <c r="F104" s="309">
        <f t="shared" ca="1" si="100"/>
        <v>10000000</v>
      </c>
      <c r="G104" s="308">
        <f t="shared" ca="1" si="32"/>
        <v>1.3186813186813187</v>
      </c>
      <c r="H104" s="309">
        <f t="shared" ca="1" si="101"/>
        <v>8800000</v>
      </c>
      <c r="I104" s="308">
        <f t="shared" ca="1" si="33"/>
        <v>1.3186813186813187</v>
      </c>
      <c r="J104" s="309">
        <f t="shared" ca="1" si="102"/>
        <v>3384564</v>
      </c>
      <c r="K104" s="308">
        <f t="shared" ca="1" si="34"/>
        <v>0</v>
      </c>
      <c r="L104" s="309">
        <f t="shared" ca="1" si="103"/>
        <v>16895995</v>
      </c>
      <c r="M104" s="308">
        <f t="shared" ca="1" si="35"/>
        <v>0</v>
      </c>
      <c r="N104" s="309">
        <f t="shared" ca="1" si="104"/>
        <v>4890000</v>
      </c>
      <c r="O104" s="308">
        <f t="shared" ca="1" si="36"/>
        <v>0</v>
      </c>
      <c r="P104" s="309">
        <f t="shared" ca="1" si="105"/>
        <v>3566474</v>
      </c>
      <c r="Q104" s="308">
        <f t="shared" ca="1" si="37"/>
        <v>0</v>
      </c>
      <c r="R104" s="309">
        <f t="shared" ca="1" si="106"/>
        <v>1650000</v>
      </c>
      <c r="S104" s="308">
        <f t="shared" ca="1" si="38"/>
        <v>0</v>
      </c>
      <c r="T104" s="309" t="str">
        <f t="shared" ca="1" si="107"/>
        <v/>
      </c>
      <c r="U104" s="308" t="str">
        <f t="shared" ca="1" si="39"/>
        <v/>
      </c>
      <c r="V104" s="309" t="str">
        <f t="shared" ca="1" si="108"/>
        <v/>
      </c>
      <c r="W104" s="308" t="str">
        <f t="shared" ca="1" si="40"/>
        <v/>
      </c>
      <c r="X104" s="309">
        <f t="shared" ca="1" si="109"/>
        <v>17084000</v>
      </c>
      <c r="Y104" s="308">
        <f t="shared" ca="1" si="41"/>
        <v>0</v>
      </c>
      <c r="Z104" s="309" t="str">
        <f t="shared" ca="1" si="110"/>
        <v/>
      </c>
      <c r="AA104" s="308" t="str">
        <f t="shared" ca="1" si="42"/>
        <v/>
      </c>
      <c r="AB104" s="309">
        <f t="shared" ca="1" si="111"/>
        <v>12589596</v>
      </c>
      <c r="AC104" s="308">
        <f t="shared" ca="1" si="43"/>
        <v>0</v>
      </c>
      <c r="AD104" s="309">
        <f t="shared" ca="1" si="112"/>
        <v>5432198</v>
      </c>
      <c r="AE104" s="308">
        <f t="shared" ca="1" si="44"/>
        <v>0</v>
      </c>
      <c r="AF104" s="309">
        <f t="shared" ca="1" si="113"/>
        <v>9685000</v>
      </c>
      <c r="AG104" s="308">
        <f t="shared" ca="1" si="45"/>
        <v>1.3186813186813187</v>
      </c>
      <c r="AH104" s="309">
        <f t="shared" ca="1" si="114"/>
        <v>12300000</v>
      </c>
      <c r="AI104" s="308">
        <f t="shared" ca="1" si="46"/>
        <v>0</v>
      </c>
      <c r="AJ104" s="309">
        <f t="shared" ca="1" si="115"/>
        <v>12540197.619999999</v>
      </c>
      <c r="AK104" s="308">
        <f t="shared" ca="1" si="47"/>
        <v>0</v>
      </c>
      <c r="AL104" s="309">
        <f t="shared" ca="1" si="116"/>
        <v>862400</v>
      </c>
      <c r="AM104" s="308">
        <f t="shared" ca="1" si="48"/>
        <v>0</v>
      </c>
      <c r="AN104" s="309" t="str">
        <f t="shared" ca="1" si="117"/>
        <v/>
      </c>
      <c r="AO104" s="308" t="str">
        <f t="shared" ca="1" si="49"/>
        <v/>
      </c>
      <c r="AP104" s="309">
        <f t="shared" ca="1" si="118"/>
        <v>165100</v>
      </c>
      <c r="AQ104" s="308">
        <f t="shared" ca="1" si="50"/>
        <v>0</v>
      </c>
      <c r="AR104" s="309" t="str">
        <f t="shared" ca="1" si="119"/>
        <v/>
      </c>
      <c r="AS104" s="308" t="str">
        <f t="shared" ca="1" si="51"/>
        <v/>
      </c>
      <c r="AT104" s="309" t="str">
        <f t="shared" ca="1" si="120"/>
        <v/>
      </c>
      <c r="AU104" s="308" t="str">
        <f t="shared" ca="1" si="52"/>
        <v/>
      </c>
      <c r="AV104" s="309" t="str">
        <f t="shared" ca="1" si="121"/>
        <v/>
      </c>
      <c r="AW104" s="308" t="str">
        <f t="shared" ca="1" si="53"/>
        <v/>
      </c>
      <c r="AX104" s="309" t="str">
        <f t="shared" ca="1" si="122"/>
        <v/>
      </c>
      <c r="AY104" s="308" t="str">
        <f t="shared" ca="1" si="54"/>
        <v/>
      </c>
      <c r="AZ104" s="309" t="str">
        <f t="shared" ca="1" si="90"/>
        <v/>
      </c>
      <c r="BA104" s="308" t="str">
        <f t="shared" ca="1" si="55"/>
        <v/>
      </c>
      <c r="BB104" s="309">
        <f t="shared" ca="1" si="91"/>
        <v>16955320</v>
      </c>
      <c r="BC104" s="308">
        <f t="shared" ca="1" si="94"/>
        <v>0</v>
      </c>
      <c r="BD104" s="309" t="str">
        <f t="shared" ca="1" si="92"/>
        <v/>
      </c>
      <c r="BE104" s="308" t="str">
        <f t="shared" ca="1" si="95"/>
        <v/>
      </c>
      <c r="BF104" s="80" t="str">
        <f t="shared" ca="1" si="123"/>
        <v/>
      </c>
      <c r="BG104" s="83" t="str">
        <f t="shared" ca="1" si="59"/>
        <v/>
      </c>
      <c r="BH104" s="80" t="str">
        <f t="shared" ca="1" si="124"/>
        <v/>
      </c>
      <c r="BI104" s="83" t="str">
        <f t="shared" ca="1" si="60"/>
        <v/>
      </c>
      <c r="BJ104" s="80" t="str">
        <f t="shared" ca="1" si="125"/>
        <v/>
      </c>
      <c r="BK104" s="83" t="str">
        <f t="shared" ca="1" si="61"/>
        <v/>
      </c>
    </row>
    <row r="105" spans="1:63" s="71" customFormat="1" ht="21" hidden="1" customHeight="1">
      <c r="A105" s="245">
        <f t="shared" si="86"/>
        <v>92</v>
      </c>
      <c r="B105" s="75"/>
      <c r="C105" s="79" t="str">
        <f t="shared" si="93"/>
        <v/>
      </c>
      <c r="D105" s="84" t="str">
        <f t="shared" ca="1" si="99"/>
        <v/>
      </c>
      <c r="E105" s="83" t="str">
        <f t="shared" si="31"/>
        <v/>
      </c>
      <c r="F105" s="80" t="str">
        <f t="shared" ca="1" si="100"/>
        <v/>
      </c>
      <c r="G105" s="83" t="str">
        <f t="shared" si="32"/>
        <v/>
      </c>
      <c r="H105" s="80" t="str">
        <f t="shared" ca="1" si="101"/>
        <v/>
      </c>
      <c r="I105" s="83" t="str">
        <f t="shared" si="33"/>
        <v/>
      </c>
      <c r="J105" s="80" t="str">
        <f t="shared" ca="1" si="102"/>
        <v/>
      </c>
      <c r="K105" s="83" t="str">
        <f t="shared" si="34"/>
        <v/>
      </c>
      <c r="L105" s="80" t="str">
        <f t="shared" ca="1" si="103"/>
        <v/>
      </c>
      <c r="M105" s="83" t="str">
        <f t="shared" si="35"/>
        <v/>
      </c>
      <c r="N105" s="80" t="str">
        <f t="shared" ca="1" si="104"/>
        <v/>
      </c>
      <c r="O105" s="83" t="str">
        <f t="shared" si="36"/>
        <v/>
      </c>
      <c r="P105" s="80" t="str">
        <f t="shared" ca="1" si="105"/>
        <v/>
      </c>
      <c r="Q105" s="83" t="str">
        <f t="shared" si="37"/>
        <v/>
      </c>
      <c r="R105" s="80" t="str">
        <f t="shared" ca="1" si="106"/>
        <v/>
      </c>
      <c r="S105" s="83" t="str">
        <f t="shared" si="38"/>
        <v/>
      </c>
      <c r="T105" s="80" t="str">
        <f t="shared" ca="1" si="107"/>
        <v/>
      </c>
      <c r="U105" s="83" t="str">
        <f t="shared" si="39"/>
        <v/>
      </c>
      <c r="V105" s="80" t="str">
        <f t="shared" ca="1" si="108"/>
        <v/>
      </c>
      <c r="W105" s="83" t="str">
        <f t="shared" si="40"/>
        <v/>
      </c>
      <c r="X105" s="80" t="str">
        <f t="shared" ca="1" si="109"/>
        <v/>
      </c>
      <c r="Y105" s="83" t="str">
        <f t="shared" si="41"/>
        <v/>
      </c>
      <c r="Z105" s="80" t="str">
        <f t="shared" ca="1" si="110"/>
        <v/>
      </c>
      <c r="AA105" s="83" t="str">
        <f t="shared" si="42"/>
        <v/>
      </c>
      <c r="AB105" s="80" t="str">
        <f t="shared" ca="1" si="111"/>
        <v/>
      </c>
      <c r="AC105" s="83" t="str">
        <f t="shared" si="43"/>
        <v/>
      </c>
      <c r="AD105" s="80" t="str">
        <f t="shared" ca="1" si="112"/>
        <v/>
      </c>
      <c r="AE105" s="83" t="str">
        <f t="shared" si="44"/>
        <v/>
      </c>
      <c r="AF105" s="80" t="str">
        <f t="shared" ca="1" si="113"/>
        <v/>
      </c>
      <c r="AG105" s="83" t="str">
        <f t="shared" si="45"/>
        <v/>
      </c>
      <c r="AH105" s="80" t="str">
        <f t="shared" ca="1" si="114"/>
        <v/>
      </c>
      <c r="AI105" s="83" t="str">
        <f t="shared" si="46"/>
        <v/>
      </c>
      <c r="AJ105" s="80" t="str">
        <f t="shared" ca="1" si="115"/>
        <v/>
      </c>
      <c r="AK105" s="83" t="str">
        <f t="shared" si="47"/>
        <v/>
      </c>
      <c r="AL105" s="80" t="str">
        <f t="shared" ca="1" si="116"/>
        <v/>
      </c>
      <c r="AM105" s="83" t="str">
        <f t="shared" si="48"/>
        <v/>
      </c>
      <c r="AN105" s="80" t="str">
        <f t="shared" ca="1" si="117"/>
        <v/>
      </c>
      <c r="AO105" s="83" t="str">
        <f t="shared" si="49"/>
        <v/>
      </c>
      <c r="AP105" s="80" t="str">
        <f t="shared" ca="1" si="118"/>
        <v/>
      </c>
      <c r="AQ105" s="83" t="str">
        <f t="shared" si="50"/>
        <v/>
      </c>
      <c r="AR105" s="80" t="str">
        <f t="shared" ca="1" si="119"/>
        <v/>
      </c>
      <c r="AS105" s="83" t="str">
        <f t="shared" si="51"/>
        <v/>
      </c>
      <c r="AT105" s="80" t="str">
        <f t="shared" ca="1" si="120"/>
        <v/>
      </c>
      <c r="AU105" s="83" t="str">
        <f t="shared" si="52"/>
        <v/>
      </c>
      <c r="AV105" s="80" t="str">
        <f t="shared" ca="1" si="121"/>
        <v/>
      </c>
      <c r="AW105" s="83" t="str">
        <f t="shared" si="53"/>
        <v/>
      </c>
      <c r="AX105" s="80" t="str">
        <f t="shared" ca="1" si="122"/>
        <v/>
      </c>
      <c r="AY105" s="83" t="str">
        <f t="shared" si="54"/>
        <v/>
      </c>
      <c r="AZ105" s="80" t="str">
        <f t="shared" ca="1" si="90"/>
        <v/>
      </c>
      <c r="BA105" s="83" t="str">
        <f t="shared" si="55"/>
        <v/>
      </c>
      <c r="BB105" s="80" t="str">
        <f t="shared" ref="BB105:BB126" ca="1" si="126">IF($BB$8="Habilitado",IF($B105="","",ROUND(VLOOKUP($B105,UNITARIO_26,5,FALSE),2)),"")</f>
        <v/>
      </c>
      <c r="BC105" s="83" t="str">
        <f t="shared" ref="BC105:BC126" si="127">IF($B105="","",IF(BB105="","",IF($L$4="Media aritmética",(BB105&lt;=$C105)*($F$5/$C$4)+(BB105&gt;$C105)*0,IF(AND(ROUND(AVERAGE($D105,$F105,$H105,$J105,$L105,$N105,$P105,$R105,$T105,$V105,$X105,$Z105,$AB105,$AD105,$AF105,$AH105,$AJ105,AL105,AN105,AP105,AR105,AT105,AV105,AX105,AZ105,BB105,BD105,BF105,BH105,BJ105),2)-$C105/2&lt;=BB105,(ROUND(AVERAGE($D105,$F105,$H105,$J105,$L105,$N105,$P105,$R105,$T105,$V105,$X105,$Z105,$AB105,$AD105,$AF105,$AH105,$AJ105,AL105,AN105,AP105,AR105,AT105,AV105,AX105,AZ105,BB105,BD105,BF105,BH105,BJ105),2)+$C105/2&gt;BB105)),($F$5/$C$4),0))))</f>
        <v/>
      </c>
      <c r="BD105" s="80" t="str">
        <f t="shared" ref="BD105:BD126" ca="1" si="128">IF($BD$8="Habilitado",IF($B105="","",ROUND(VLOOKUP($B105,UNITARIO_27,5,FALSE),2)),"")</f>
        <v/>
      </c>
      <c r="BE105" s="83" t="str">
        <f t="shared" ref="BE105:BE126" si="129">IF($B105="","",IF(BD105="","",IF($L$4="Media aritmética",(BD105&lt;=$C105)*($F$5/$C$4)+(BD105&gt;$C105)*0,IF(AND(ROUND(AVERAGE($D105,$F105,$H105,$J105,$L105,$N105,$P105,$R105,$T105,$V105,$X105,$Z105,$AB105,$AD105,$AF105,$AH105,$AJ105,AL105,AN105,AP105,AR105,AT105,AV105,AX105,AZ105,BB105,BD105,BF105,BH105,BJ105),2)-$C105/2&lt;=BD105,(ROUND(AVERAGE($D105,$F105,$H105,$J105,$L105,$N105,$P105,$R105,$T105,$V105,$X105,$Z105,$AB105,$AD105,$AF105,$AH105,$AJ105,AL105,AN105,AP105,AR105,AT105,AV105,AX105,AZ105,BB105,BD105,BF105,BH105,BJ105),2)+$C105/2&gt;BD105)),($F$5/$C$4),0))))</f>
        <v/>
      </c>
      <c r="BF105" s="80" t="str">
        <f t="shared" ca="1" si="123"/>
        <v/>
      </c>
      <c r="BG105" s="83" t="str">
        <f t="shared" si="59"/>
        <v/>
      </c>
      <c r="BH105" s="80" t="str">
        <f t="shared" ca="1" si="124"/>
        <v/>
      </c>
      <c r="BI105" s="83" t="str">
        <f t="shared" si="60"/>
        <v/>
      </c>
      <c r="BJ105" s="80" t="str">
        <f t="shared" ca="1" si="125"/>
        <v/>
      </c>
      <c r="BK105" s="83" t="str">
        <f t="shared" si="61"/>
        <v/>
      </c>
    </row>
    <row r="106" spans="1:63" s="71" customFormat="1" ht="21" hidden="1" customHeight="1">
      <c r="A106" s="245">
        <f t="shared" si="86"/>
        <v>93</v>
      </c>
      <c r="B106" s="75"/>
      <c r="C106" s="79" t="str">
        <f t="shared" si="93"/>
        <v/>
      </c>
      <c r="D106" s="84" t="str">
        <f t="shared" ca="1" si="99"/>
        <v/>
      </c>
      <c r="E106" s="83" t="str">
        <f t="shared" si="31"/>
        <v/>
      </c>
      <c r="F106" s="80" t="str">
        <f t="shared" ca="1" si="100"/>
        <v/>
      </c>
      <c r="G106" s="83" t="str">
        <f t="shared" si="32"/>
        <v/>
      </c>
      <c r="H106" s="80" t="str">
        <f t="shared" ca="1" si="101"/>
        <v/>
      </c>
      <c r="I106" s="83" t="str">
        <f t="shared" si="33"/>
        <v/>
      </c>
      <c r="J106" s="80" t="str">
        <f t="shared" ca="1" si="102"/>
        <v/>
      </c>
      <c r="K106" s="83" t="str">
        <f t="shared" si="34"/>
        <v/>
      </c>
      <c r="L106" s="80" t="str">
        <f t="shared" ca="1" si="103"/>
        <v/>
      </c>
      <c r="M106" s="83" t="str">
        <f t="shared" si="35"/>
        <v/>
      </c>
      <c r="N106" s="80" t="str">
        <f t="shared" ca="1" si="104"/>
        <v/>
      </c>
      <c r="O106" s="83" t="str">
        <f t="shared" si="36"/>
        <v/>
      </c>
      <c r="P106" s="80" t="str">
        <f t="shared" ca="1" si="105"/>
        <v/>
      </c>
      <c r="Q106" s="83" t="str">
        <f t="shared" si="37"/>
        <v/>
      </c>
      <c r="R106" s="80" t="str">
        <f t="shared" ca="1" si="106"/>
        <v/>
      </c>
      <c r="S106" s="83" t="str">
        <f t="shared" si="38"/>
        <v/>
      </c>
      <c r="T106" s="80" t="str">
        <f t="shared" ca="1" si="107"/>
        <v/>
      </c>
      <c r="U106" s="83" t="str">
        <f t="shared" si="39"/>
        <v/>
      </c>
      <c r="V106" s="80" t="str">
        <f t="shared" ca="1" si="108"/>
        <v/>
      </c>
      <c r="W106" s="83" t="str">
        <f t="shared" si="40"/>
        <v/>
      </c>
      <c r="X106" s="80" t="str">
        <f t="shared" ca="1" si="109"/>
        <v/>
      </c>
      <c r="Y106" s="83" t="str">
        <f t="shared" si="41"/>
        <v/>
      </c>
      <c r="Z106" s="80" t="str">
        <f t="shared" ca="1" si="110"/>
        <v/>
      </c>
      <c r="AA106" s="83" t="str">
        <f t="shared" si="42"/>
        <v/>
      </c>
      <c r="AB106" s="80" t="str">
        <f t="shared" ca="1" si="111"/>
        <v/>
      </c>
      <c r="AC106" s="83" t="str">
        <f t="shared" si="43"/>
        <v/>
      </c>
      <c r="AD106" s="80" t="str">
        <f t="shared" ca="1" si="112"/>
        <v/>
      </c>
      <c r="AE106" s="83" t="str">
        <f t="shared" si="44"/>
        <v/>
      </c>
      <c r="AF106" s="80" t="str">
        <f t="shared" ca="1" si="113"/>
        <v/>
      </c>
      <c r="AG106" s="83" t="str">
        <f t="shared" si="45"/>
        <v/>
      </c>
      <c r="AH106" s="80" t="str">
        <f t="shared" ca="1" si="114"/>
        <v/>
      </c>
      <c r="AI106" s="83" t="str">
        <f t="shared" si="46"/>
        <v/>
      </c>
      <c r="AJ106" s="80" t="str">
        <f t="shared" ca="1" si="115"/>
        <v/>
      </c>
      <c r="AK106" s="83" t="str">
        <f t="shared" si="47"/>
        <v/>
      </c>
      <c r="AL106" s="80" t="str">
        <f t="shared" ca="1" si="116"/>
        <v/>
      </c>
      <c r="AM106" s="83" t="str">
        <f t="shared" si="48"/>
        <v/>
      </c>
      <c r="AN106" s="80" t="str">
        <f t="shared" ca="1" si="117"/>
        <v/>
      </c>
      <c r="AO106" s="83" t="str">
        <f t="shared" si="49"/>
        <v/>
      </c>
      <c r="AP106" s="80" t="str">
        <f t="shared" ca="1" si="118"/>
        <v/>
      </c>
      <c r="AQ106" s="83" t="str">
        <f t="shared" si="50"/>
        <v/>
      </c>
      <c r="AR106" s="80" t="str">
        <f t="shared" ca="1" si="119"/>
        <v/>
      </c>
      <c r="AS106" s="83" t="str">
        <f t="shared" si="51"/>
        <v/>
      </c>
      <c r="AT106" s="80" t="str">
        <f t="shared" ca="1" si="120"/>
        <v/>
      </c>
      <c r="AU106" s="83" t="str">
        <f t="shared" si="52"/>
        <v/>
      </c>
      <c r="AV106" s="80" t="str">
        <f t="shared" ca="1" si="121"/>
        <v/>
      </c>
      <c r="AW106" s="83" t="str">
        <f t="shared" si="53"/>
        <v/>
      </c>
      <c r="AX106" s="80" t="str">
        <f t="shared" ca="1" si="122"/>
        <v/>
      </c>
      <c r="AY106" s="83" t="str">
        <f t="shared" si="54"/>
        <v/>
      </c>
      <c r="AZ106" s="80" t="str">
        <f t="shared" ca="1" si="90"/>
        <v/>
      </c>
      <c r="BA106" s="83" t="str">
        <f t="shared" si="55"/>
        <v/>
      </c>
      <c r="BB106" s="80" t="str">
        <f t="shared" ca="1" si="126"/>
        <v/>
      </c>
      <c r="BC106" s="83" t="str">
        <f t="shared" si="127"/>
        <v/>
      </c>
      <c r="BD106" s="80" t="str">
        <f t="shared" ca="1" si="128"/>
        <v/>
      </c>
      <c r="BE106" s="83" t="str">
        <f t="shared" si="129"/>
        <v/>
      </c>
      <c r="BF106" s="80" t="str">
        <f t="shared" ca="1" si="123"/>
        <v/>
      </c>
      <c r="BG106" s="83" t="str">
        <f t="shared" si="59"/>
        <v/>
      </c>
      <c r="BH106" s="80" t="str">
        <f t="shared" ca="1" si="124"/>
        <v/>
      </c>
      <c r="BI106" s="83" t="str">
        <f t="shared" si="60"/>
        <v/>
      </c>
      <c r="BJ106" s="80" t="str">
        <f t="shared" ca="1" si="125"/>
        <v/>
      </c>
      <c r="BK106" s="83" t="str">
        <f t="shared" si="61"/>
        <v/>
      </c>
    </row>
    <row r="107" spans="1:63" s="71" customFormat="1" ht="21" hidden="1" customHeight="1">
      <c r="A107" s="245">
        <f t="shared" si="86"/>
        <v>94</v>
      </c>
      <c r="B107" s="75"/>
      <c r="C107" s="79" t="str">
        <f t="shared" si="93"/>
        <v/>
      </c>
      <c r="D107" s="84" t="str">
        <f t="shared" ca="1" si="99"/>
        <v/>
      </c>
      <c r="E107" s="83" t="str">
        <f t="shared" si="31"/>
        <v/>
      </c>
      <c r="F107" s="80" t="str">
        <f t="shared" ca="1" si="100"/>
        <v/>
      </c>
      <c r="G107" s="83" t="str">
        <f t="shared" si="32"/>
        <v/>
      </c>
      <c r="H107" s="80" t="str">
        <f t="shared" ca="1" si="101"/>
        <v/>
      </c>
      <c r="I107" s="83" t="str">
        <f t="shared" si="33"/>
        <v/>
      </c>
      <c r="J107" s="80" t="str">
        <f t="shared" ca="1" si="102"/>
        <v/>
      </c>
      <c r="K107" s="83" t="str">
        <f t="shared" si="34"/>
        <v/>
      </c>
      <c r="L107" s="80" t="str">
        <f t="shared" ca="1" si="103"/>
        <v/>
      </c>
      <c r="M107" s="83" t="str">
        <f t="shared" si="35"/>
        <v/>
      </c>
      <c r="N107" s="80" t="str">
        <f t="shared" ca="1" si="104"/>
        <v/>
      </c>
      <c r="O107" s="83" t="str">
        <f t="shared" si="36"/>
        <v/>
      </c>
      <c r="P107" s="80" t="str">
        <f t="shared" ca="1" si="105"/>
        <v/>
      </c>
      <c r="Q107" s="83" t="str">
        <f t="shared" si="37"/>
        <v/>
      </c>
      <c r="R107" s="80" t="str">
        <f t="shared" ca="1" si="106"/>
        <v/>
      </c>
      <c r="S107" s="83" t="str">
        <f t="shared" si="38"/>
        <v/>
      </c>
      <c r="T107" s="80" t="str">
        <f t="shared" ca="1" si="107"/>
        <v/>
      </c>
      <c r="U107" s="83" t="str">
        <f t="shared" si="39"/>
        <v/>
      </c>
      <c r="V107" s="80" t="str">
        <f t="shared" ca="1" si="108"/>
        <v/>
      </c>
      <c r="W107" s="83" t="str">
        <f t="shared" si="40"/>
        <v/>
      </c>
      <c r="X107" s="80" t="str">
        <f t="shared" ca="1" si="109"/>
        <v/>
      </c>
      <c r="Y107" s="83" t="str">
        <f t="shared" si="41"/>
        <v/>
      </c>
      <c r="Z107" s="80" t="str">
        <f t="shared" ca="1" si="110"/>
        <v/>
      </c>
      <c r="AA107" s="83" t="str">
        <f t="shared" si="42"/>
        <v/>
      </c>
      <c r="AB107" s="80" t="str">
        <f t="shared" ca="1" si="111"/>
        <v/>
      </c>
      <c r="AC107" s="83" t="str">
        <f t="shared" si="43"/>
        <v/>
      </c>
      <c r="AD107" s="80" t="str">
        <f t="shared" ca="1" si="112"/>
        <v/>
      </c>
      <c r="AE107" s="83" t="str">
        <f t="shared" si="44"/>
        <v/>
      </c>
      <c r="AF107" s="80" t="str">
        <f t="shared" ca="1" si="113"/>
        <v/>
      </c>
      <c r="AG107" s="83" t="str">
        <f t="shared" si="45"/>
        <v/>
      </c>
      <c r="AH107" s="80" t="str">
        <f t="shared" ca="1" si="114"/>
        <v/>
      </c>
      <c r="AI107" s="83" t="str">
        <f t="shared" si="46"/>
        <v/>
      </c>
      <c r="AJ107" s="80" t="str">
        <f t="shared" ca="1" si="115"/>
        <v/>
      </c>
      <c r="AK107" s="83" t="str">
        <f t="shared" si="47"/>
        <v/>
      </c>
      <c r="AL107" s="80" t="str">
        <f t="shared" ca="1" si="116"/>
        <v/>
      </c>
      <c r="AM107" s="83" t="str">
        <f t="shared" si="48"/>
        <v/>
      </c>
      <c r="AN107" s="80" t="str">
        <f t="shared" ca="1" si="117"/>
        <v/>
      </c>
      <c r="AO107" s="83" t="str">
        <f t="shared" si="49"/>
        <v/>
      </c>
      <c r="AP107" s="80" t="str">
        <f t="shared" ca="1" si="118"/>
        <v/>
      </c>
      <c r="AQ107" s="83" t="str">
        <f t="shared" si="50"/>
        <v/>
      </c>
      <c r="AR107" s="80" t="str">
        <f t="shared" ca="1" si="119"/>
        <v/>
      </c>
      <c r="AS107" s="83" t="str">
        <f t="shared" si="51"/>
        <v/>
      </c>
      <c r="AT107" s="80" t="str">
        <f t="shared" ca="1" si="120"/>
        <v/>
      </c>
      <c r="AU107" s="83" t="str">
        <f t="shared" si="52"/>
        <v/>
      </c>
      <c r="AV107" s="80" t="str">
        <f t="shared" ca="1" si="121"/>
        <v/>
      </c>
      <c r="AW107" s="83" t="str">
        <f t="shared" si="53"/>
        <v/>
      </c>
      <c r="AX107" s="80" t="str">
        <f t="shared" ca="1" si="122"/>
        <v/>
      </c>
      <c r="AY107" s="83" t="str">
        <f t="shared" si="54"/>
        <v/>
      </c>
      <c r="AZ107" s="80" t="str">
        <f t="shared" ca="1" si="90"/>
        <v/>
      </c>
      <c r="BA107" s="83" t="str">
        <f t="shared" si="55"/>
        <v/>
      </c>
      <c r="BB107" s="80" t="str">
        <f t="shared" ca="1" si="126"/>
        <v/>
      </c>
      <c r="BC107" s="83" t="str">
        <f t="shared" si="127"/>
        <v/>
      </c>
      <c r="BD107" s="80" t="str">
        <f t="shared" ca="1" si="128"/>
        <v/>
      </c>
      <c r="BE107" s="83" t="str">
        <f t="shared" si="129"/>
        <v/>
      </c>
      <c r="BF107" s="80" t="str">
        <f t="shared" ca="1" si="123"/>
        <v/>
      </c>
      <c r="BG107" s="83" t="str">
        <f t="shared" si="59"/>
        <v/>
      </c>
      <c r="BH107" s="80" t="str">
        <f t="shared" ca="1" si="124"/>
        <v/>
      </c>
      <c r="BI107" s="83" t="str">
        <f t="shared" si="60"/>
        <v/>
      </c>
      <c r="BJ107" s="80" t="str">
        <f t="shared" ca="1" si="125"/>
        <v/>
      </c>
      <c r="BK107" s="83" t="str">
        <f t="shared" si="61"/>
        <v/>
      </c>
    </row>
    <row r="108" spans="1:63" s="71" customFormat="1" ht="21" hidden="1" customHeight="1">
      <c r="A108" s="245">
        <f t="shared" si="86"/>
        <v>95</v>
      </c>
      <c r="B108" s="75"/>
      <c r="C108" s="79" t="str">
        <f t="shared" si="93"/>
        <v/>
      </c>
      <c r="D108" s="84" t="str">
        <f t="shared" ca="1" si="99"/>
        <v/>
      </c>
      <c r="E108" s="83" t="str">
        <f t="shared" si="31"/>
        <v/>
      </c>
      <c r="F108" s="80" t="str">
        <f t="shared" ca="1" si="100"/>
        <v/>
      </c>
      <c r="G108" s="83" t="str">
        <f t="shared" si="32"/>
        <v/>
      </c>
      <c r="H108" s="80" t="str">
        <f t="shared" ca="1" si="101"/>
        <v/>
      </c>
      <c r="I108" s="83" t="str">
        <f t="shared" si="33"/>
        <v/>
      </c>
      <c r="J108" s="80" t="str">
        <f t="shared" ca="1" si="102"/>
        <v/>
      </c>
      <c r="K108" s="83" t="str">
        <f t="shared" si="34"/>
        <v/>
      </c>
      <c r="L108" s="80" t="str">
        <f t="shared" ca="1" si="103"/>
        <v/>
      </c>
      <c r="M108" s="83" t="str">
        <f t="shared" si="35"/>
        <v/>
      </c>
      <c r="N108" s="80" t="str">
        <f t="shared" ca="1" si="104"/>
        <v/>
      </c>
      <c r="O108" s="83" t="str">
        <f t="shared" si="36"/>
        <v/>
      </c>
      <c r="P108" s="80" t="str">
        <f t="shared" ca="1" si="105"/>
        <v/>
      </c>
      <c r="Q108" s="83" t="str">
        <f t="shared" si="37"/>
        <v/>
      </c>
      <c r="R108" s="80" t="str">
        <f t="shared" ca="1" si="106"/>
        <v/>
      </c>
      <c r="S108" s="83" t="str">
        <f t="shared" si="38"/>
        <v/>
      </c>
      <c r="T108" s="80" t="str">
        <f t="shared" ca="1" si="107"/>
        <v/>
      </c>
      <c r="U108" s="83" t="str">
        <f t="shared" si="39"/>
        <v/>
      </c>
      <c r="V108" s="80" t="str">
        <f t="shared" ca="1" si="108"/>
        <v/>
      </c>
      <c r="W108" s="83" t="str">
        <f t="shared" si="40"/>
        <v/>
      </c>
      <c r="X108" s="80" t="str">
        <f t="shared" ca="1" si="109"/>
        <v/>
      </c>
      <c r="Y108" s="83" t="str">
        <f t="shared" si="41"/>
        <v/>
      </c>
      <c r="Z108" s="80" t="str">
        <f t="shared" ca="1" si="110"/>
        <v/>
      </c>
      <c r="AA108" s="83" t="str">
        <f t="shared" si="42"/>
        <v/>
      </c>
      <c r="AB108" s="80" t="str">
        <f t="shared" ca="1" si="111"/>
        <v/>
      </c>
      <c r="AC108" s="83" t="str">
        <f t="shared" si="43"/>
        <v/>
      </c>
      <c r="AD108" s="80" t="str">
        <f t="shared" ca="1" si="112"/>
        <v/>
      </c>
      <c r="AE108" s="83" t="str">
        <f t="shared" si="44"/>
        <v/>
      </c>
      <c r="AF108" s="80" t="str">
        <f t="shared" ca="1" si="113"/>
        <v/>
      </c>
      <c r="AG108" s="83" t="str">
        <f t="shared" si="45"/>
        <v/>
      </c>
      <c r="AH108" s="80" t="str">
        <f t="shared" ca="1" si="114"/>
        <v/>
      </c>
      <c r="AI108" s="83" t="str">
        <f t="shared" si="46"/>
        <v/>
      </c>
      <c r="AJ108" s="80" t="str">
        <f t="shared" ca="1" si="115"/>
        <v/>
      </c>
      <c r="AK108" s="83" t="str">
        <f t="shared" si="47"/>
        <v/>
      </c>
      <c r="AL108" s="80" t="str">
        <f t="shared" ca="1" si="116"/>
        <v/>
      </c>
      <c r="AM108" s="83" t="str">
        <f t="shared" si="48"/>
        <v/>
      </c>
      <c r="AN108" s="80" t="str">
        <f t="shared" ca="1" si="117"/>
        <v/>
      </c>
      <c r="AO108" s="83" t="str">
        <f t="shared" si="49"/>
        <v/>
      </c>
      <c r="AP108" s="80" t="str">
        <f t="shared" ca="1" si="118"/>
        <v/>
      </c>
      <c r="AQ108" s="83" t="str">
        <f t="shared" si="50"/>
        <v/>
      </c>
      <c r="AR108" s="80" t="str">
        <f t="shared" ca="1" si="119"/>
        <v/>
      </c>
      <c r="AS108" s="83" t="str">
        <f t="shared" si="51"/>
        <v/>
      </c>
      <c r="AT108" s="80" t="str">
        <f t="shared" ca="1" si="120"/>
        <v/>
      </c>
      <c r="AU108" s="83" t="str">
        <f t="shared" si="52"/>
        <v/>
      </c>
      <c r="AV108" s="80" t="str">
        <f t="shared" ca="1" si="121"/>
        <v/>
      </c>
      <c r="AW108" s="83" t="str">
        <f t="shared" si="53"/>
        <v/>
      </c>
      <c r="AX108" s="80" t="str">
        <f t="shared" ca="1" si="122"/>
        <v/>
      </c>
      <c r="AY108" s="83" t="str">
        <f t="shared" si="54"/>
        <v/>
      </c>
      <c r="AZ108" s="80" t="str">
        <f t="shared" ca="1" si="90"/>
        <v/>
      </c>
      <c r="BA108" s="83" t="str">
        <f t="shared" si="55"/>
        <v/>
      </c>
      <c r="BB108" s="80" t="str">
        <f t="shared" ca="1" si="126"/>
        <v/>
      </c>
      <c r="BC108" s="83" t="str">
        <f t="shared" si="127"/>
        <v/>
      </c>
      <c r="BD108" s="80" t="str">
        <f t="shared" ca="1" si="128"/>
        <v/>
      </c>
      <c r="BE108" s="83" t="str">
        <f t="shared" si="129"/>
        <v/>
      </c>
      <c r="BF108" s="80" t="str">
        <f t="shared" ca="1" si="123"/>
        <v/>
      </c>
      <c r="BG108" s="83" t="str">
        <f t="shared" si="59"/>
        <v/>
      </c>
      <c r="BH108" s="80" t="str">
        <f t="shared" ca="1" si="124"/>
        <v/>
      </c>
      <c r="BI108" s="83" t="str">
        <f t="shared" si="60"/>
        <v/>
      </c>
      <c r="BJ108" s="80" t="str">
        <f t="shared" ca="1" si="125"/>
        <v/>
      </c>
      <c r="BK108" s="83" t="str">
        <f t="shared" si="61"/>
        <v/>
      </c>
    </row>
    <row r="109" spans="1:63" s="71" customFormat="1" ht="21" hidden="1" customHeight="1">
      <c r="A109" s="245">
        <f t="shared" si="86"/>
        <v>96</v>
      </c>
      <c r="B109" s="75"/>
      <c r="C109" s="79" t="str">
        <f t="shared" si="93"/>
        <v/>
      </c>
      <c r="D109" s="84" t="str">
        <f t="shared" ca="1" si="99"/>
        <v/>
      </c>
      <c r="E109" s="83" t="str">
        <f t="shared" si="31"/>
        <v/>
      </c>
      <c r="F109" s="80" t="str">
        <f t="shared" ca="1" si="100"/>
        <v/>
      </c>
      <c r="G109" s="83" t="str">
        <f t="shared" si="32"/>
        <v/>
      </c>
      <c r="H109" s="80" t="str">
        <f t="shared" ca="1" si="101"/>
        <v/>
      </c>
      <c r="I109" s="83" t="str">
        <f t="shared" si="33"/>
        <v/>
      </c>
      <c r="J109" s="80" t="str">
        <f t="shared" ca="1" si="102"/>
        <v/>
      </c>
      <c r="K109" s="83" t="str">
        <f t="shared" si="34"/>
        <v/>
      </c>
      <c r="L109" s="80" t="str">
        <f t="shared" ca="1" si="103"/>
        <v/>
      </c>
      <c r="M109" s="83" t="str">
        <f t="shared" si="35"/>
        <v/>
      </c>
      <c r="N109" s="80" t="str">
        <f t="shared" ca="1" si="104"/>
        <v/>
      </c>
      <c r="O109" s="83" t="str">
        <f t="shared" si="36"/>
        <v/>
      </c>
      <c r="P109" s="80" t="str">
        <f t="shared" ca="1" si="105"/>
        <v/>
      </c>
      <c r="Q109" s="83" t="str">
        <f t="shared" si="37"/>
        <v/>
      </c>
      <c r="R109" s="80" t="str">
        <f t="shared" ca="1" si="106"/>
        <v/>
      </c>
      <c r="S109" s="83" t="str">
        <f t="shared" si="38"/>
        <v/>
      </c>
      <c r="T109" s="80" t="str">
        <f t="shared" ca="1" si="107"/>
        <v/>
      </c>
      <c r="U109" s="83" t="str">
        <f t="shared" si="39"/>
        <v/>
      </c>
      <c r="V109" s="80" t="str">
        <f t="shared" ca="1" si="108"/>
        <v/>
      </c>
      <c r="W109" s="83" t="str">
        <f t="shared" si="40"/>
        <v/>
      </c>
      <c r="X109" s="80" t="str">
        <f t="shared" ca="1" si="109"/>
        <v/>
      </c>
      <c r="Y109" s="83" t="str">
        <f t="shared" si="41"/>
        <v/>
      </c>
      <c r="Z109" s="80" t="str">
        <f t="shared" ca="1" si="110"/>
        <v/>
      </c>
      <c r="AA109" s="83" t="str">
        <f t="shared" si="42"/>
        <v/>
      </c>
      <c r="AB109" s="80" t="str">
        <f t="shared" ca="1" si="111"/>
        <v/>
      </c>
      <c r="AC109" s="83" t="str">
        <f t="shared" si="43"/>
        <v/>
      </c>
      <c r="AD109" s="80" t="str">
        <f t="shared" ca="1" si="112"/>
        <v/>
      </c>
      <c r="AE109" s="83" t="str">
        <f t="shared" si="44"/>
        <v/>
      </c>
      <c r="AF109" s="80" t="str">
        <f t="shared" ca="1" si="113"/>
        <v/>
      </c>
      <c r="AG109" s="83" t="str">
        <f t="shared" si="45"/>
        <v/>
      </c>
      <c r="AH109" s="80" t="str">
        <f t="shared" ca="1" si="114"/>
        <v/>
      </c>
      <c r="AI109" s="83" t="str">
        <f t="shared" si="46"/>
        <v/>
      </c>
      <c r="AJ109" s="80" t="str">
        <f t="shared" ca="1" si="115"/>
        <v/>
      </c>
      <c r="AK109" s="83" t="str">
        <f t="shared" si="47"/>
        <v/>
      </c>
      <c r="AL109" s="80" t="str">
        <f t="shared" ca="1" si="116"/>
        <v/>
      </c>
      <c r="AM109" s="83" t="str">
        <f t="shared" si="48"/>
        <v/>
      </c>
      <c r="AN109" s="80" t="str">
        <f t="shared" ca="1" si="117"/>
        <v/>
      </c>
      <c r="AO109" s="83" t="str">
        <f t="shared" si="49"/>
        <v/>
      </c>
      <c r="AP109" s="80" t="str">
        <f t="shared" ca="1" si="118"/>
        <v/>
      </c>
      <c r="AQ109" s="83" t="str">
        <f t="shared" si="50"/>
        <v/>
      </c>
      <c r="AR109" s="80" t="str">
        <f t="shared" ca="1" si="119"/>
        <v/>
      </c>
      <c r="AS109" s="83" t="str">
        <f t="shared" si="51"/>
        <v/>
      </c>
      <c r="AT109" s="80" t="str">
        <f t="shared" ca="1" si="120"/>
        <v/>
      </c>
      <c r="AU109" s="83" t="str">
        <f t="shared" si="52"/>
        <v/>
      </c>
      <c r="AV109" s="80" t="str">
        <f t="shared" ca="1" si="121"/>
        <v/>
      </c>
      <c r="AW109" s="83" t="str">
        <f t="shared" si="53"/>
        <v/>
      </c>
      <c r="AX109" s="80" t="str">
        <f t="shared" ca="1" si="122"/>
        <v/>
      </c>
      <c r="AY109" s="83" t="str">
        <f t="shared" si="54"/>
        <v/>
      </c>
      <c r="AZ109" s="80" t="str">
        <f t="shared" ca="1" si="90"/>
        <v/>
      </c>
      <c r="BA109" s="83" t="str">
        <f t="shared" si="55"/>
        <v/>
      </c>
      <c r="BB109" s="80" t="str">
        <f t="shared" ca="1" si="126"/>
        <v/>
      </c>
      <c r="BC109" s="83" t="str">
        <f t="shared" si="127"/>
        <v/>
      </c>
      <c r="BD109" s="80" t="str">
        <f t="shared" ca="1" si="128"/>
        <v/>
      </c>
      <c r="BE109" s="83" t="str">
        <f t="shared" si="129"/>
        <v/>
      </c>
      <c r="BF109" s="80" t="str">
        <f t="shared" ca="1" si="123"/>
        <v/>
      </c>
      <c r="BG109" s="83" t="str">
        <f t="shared" si="59"/>
        <v/>
      </c>
      <c r="BH109" s="80" t="str">
        <f t="shared" ca="1" si="124"/>
        <v/>
      </c>
      <c r="BI109" s="83" t="str">
        <f t="shared" si="60"/>
        <v/>
      </c>
      <c r="BJ109" s="80" t="str">
        <f t="shared" ca="1" si="125"/>
        <v/>
      </c>
      <c r="BK109" s="83" t="str">
        <f t="shared" si="61"/>
        <v/>
      </c>
    </row>
    <row r="110" spans="1:63" s="71" customFormat="1" ht="21" hidden="1" customHeight="1">
      <c r="A110" s="245">
        <f t="shared" si="86"/>
        <v>97</v>
      </c>
      <c r="B110" s="75"/>
      <c r="C110" s="79" t="str">
        <f t="shared" si="93"/>
        <v/>
      </c>
      <c r="D110" s="84" t="str">
        <f t="shared" ca="1" si="99"/>
        <v/>
      </c>
      <c r="E110" s="83" t="str">
        <f t="shared" si="31"/>
        <v/>
      </c>
      <c r="F110" s="80" t="str">
        <f t="shared" ca="1" si="100"/>
        <v/>
      </c>
      <c r="G110" s="83" t="str">
        <f t="shared" si="32"/>
        <v/>
      </c>
      <c r="H110" s="80" t="str">
        <f t="shared" ca="1" si="101"/>
        <v/>
      </c>
      <c r="I110" s="83" t="str">
        <f t="shared" si="33"/>
        <v/>
      </c>
      <c r="J110" s="80" t="str">
        <f t="shared" ca="1" si="102"/>
        <v/>
      </c>
      <c r="K110" s="83" t="str">
        <f t="shared" si="34"/>
        <v/>
      </c>
      <c r="L110" s="80" t="str">
        <f t="shared" ca="1" si="103"/>
        <v/>
      </c>
      <c r="M110" s="83" t="str">
        <f t="shared" si="35"/>
        <v/>
      </c>
      <c r="N110" s="80" t="str">
        <f t="shared" ca="1" si="104"/>
        <v/>
      </c>
      <c r="O110" s="83" t="str">
        <f t="shared" si="36"/>
        <v/>
      </c>
      <c r="P110" s="80" t="str">
        <f t="shared" ca="1" si="105"/>
        <v/>
      </c>
      <c r="Q110" s="83" t="str">
        <f t="shared" si="37"/>
        <v/>
      </c>
      <c r="R110" s="80" t="str">
        <f t="shared" ca="1" si="106"/>
        <v/>
      </c>
      <c r="S110" s="83" t="str">
        <f t="shared" si="38"/>
        <v/>
      </c>
      <c r="T110" s="80" t="str">
        <f t="shared" ca="1" si="107"/>
        <v/>
      </c>
      <c r="U110" s="83" t="str">
        <f t="shared" si="39"/>
        <v/>
      </c>
      <c r="V110" s="80" t="str">
        <f t="shared" ca="1" si="108"/>
        <v/>
      </c>
      <c r="W110" s="83" t="str">
        <f t="shared" si="40"/>
        <v/>
      </c>
      <c r="X110" s="80" t="str">
        <f t="shared" ca="1" si="109"/>
        <v/>
      </c>
      <c r="Y110" s="83" t="str">
        <f t="shared" si="41"/>
        <v/>
      </c>
      <c r="Z110" s="80" t="str">
        <f t="shared" ca="1" si="110"/>
        <v/>
      </c>
      <c r="AA110" s="83" t="str">
        <f t="shared" si="42"/>
        <v/>
      </c>
      <c r="AB110" s="80" t="str">
        <f t="shared" ca="1" si="111"/>
        <v/>
      </c>
      <c r="AC110" s="83" t="str">
        <f t="shared" si="43"/>
        <v/>
      </c>
      <c r="AD110" s="80" t="str">
        <f t="shared" ca="1" si="112"/>
        <v/>
      </c>
      <c r="AE110" s="83" t="str">
        <f t="shared" si="44"/>
        <v/>
      </c>
      <c r="AF110" s="80" t="str">
        <f t="shared" ca="1" si="113"/>
        <v/>
      </c>
      <c r="AG110" s="83" t="str">
        <f t="shared" si="45"/>
        <v/>
      </c>
      <c r="AH110" s="80" t="str">
        <f t="shared" ca="1" si="114"/>
        <v/>
      </c>
      <c r="AI110" s="83" t="str">
        <f t="shared" si="46"/>
        <v/>
      </c>
      <c r="AJ110" s="80" t="str">
        <f t="shared" ca="1" si="115"/>
        <v/>
      </c>
      <c r="AK110" s="83" t="str">
        <f t="shared" si="47"/>
        <v/>
      </c>
      <c r="AL110" s="80" t="str">
        <f t="shared" ca="1" si="116"/>
        <v/>
      </c>
      <c r="AM110" s="83" t="str">
        <f t="shared" si="48"/>
        <v/>
      </c>
      <c r="AN110" s="80" t="str">
        <f t="shared" ca="1" si="117"/>
        <v/>
      </c>
      <c r="AO110" s="83" t="str">
        <f t="shared" si="49"/>
        <v/>
      </c>
      <c r="AP110" s="80" t="str">
        <f t="shared" ca="1" si="118"/>
        <v/>
      </c>
      <c r="AQ110" s="83" t="str">
        <f t="shared" si="50"/>
        <v/>
      </c>
      <c r="AR110" s="80" t="str">
        <f t="shared" ca="1" si="119"/>
        <v/>
      </c>
      <c r="AS110" s="83" t="str">
        <f t="shared" si="51"/>
        <v/>
      </c>
      <c r="AT110" s="80" t="str">
        <f t="shared" ca="1" si="120"/>
        <v/>
      </c>
      <c r="AU110" s="83" t="str">
        <f t="shared" si="52"/>
        <v/>
      </c>
      <c r="AV110" s="80" t="str">
        <f t="shared" ca="1" si="121"/>
        <v/>
      </c>
      <c r="AW110" s="83" t="str">
        <f t="shared" si="53"/>
        <v/>
      </c>
      <c r="AX110" s="80" t="str">
        <f t="shared" ca="1" si="122"/>
        <v/>
      </c>
      <c r="AY110" s="83" t="str">
        <f t="shared" si="54"/>
        <v/>
      </c>
      <c r="AZ110" s="80" t="str">
        <f t="shared" ref="AZ110:AZ126" ca="1" si="130">IF($AZ$8="Habilitado",IF($B110="","",ROUND(VLOOKUP($B110,OFERENTE_25,5,FALSE),2)),"")</f>
        <v/>
      </c>
      <c r="BA110" s="83" t="str">
        <f t="shared" si="55"/>
        <v/>
      </c>
      <c r="BB110" s="80" t="str">
        <f t="shared" ca="1" si="126"/>
        <v/>
      </c>
      <c r="BC110" s="83" t="str">
        <f t="shared" si="127"/>
        <v/>
      </c>
      <c r="BD110" s="80" t="str">
        <f t="shared" ca="1" si="128"/>
        <v/>
      </c>
      <c r="BE110" s="83" t="str">
        <f t="shared" si="129"/>
        <v/>
      </c>
      <c r="BF110" s="80" t="str">
        <f t="shared" ca="1" si="123"/>
        <v/>
      </c>
      <c r="BG110" s="83" t="str">
        <f t="shared" si="59"/>
        <v/>
      </c>
      <c r="BH110" s="80" t="str">
        <f t="shared" ca="1" si="124"/>
        <v/>
      </c>
      <c r="BI110" s="83" t="str">
        <f t="shared" si="60"/>
        <v/>
      </c>
      <c r="BJ110" s="80" t="str">
        <f t="shared" ca="1" si="125"/>
        <v/>
      </c>
      <c r="BK110" s="83" t="str">
        <f t="shared" si="61"/>
        <v/>
      </c>
    </row>
    <row r="111" spans="1:63" s="71" customFormat="1" ht="21" hidden="1" customHeight="1">
      <c r="A111" s="245">
        <f t="shared" si="86"/>
        <v>98</v>
      </c>
      <c r="B111" s="75"/>
      <c r="C111" s="79" t="str">
        <f t="shared" si="93"/>
        <v/>
      </c>
      <c r="D111" s="84" t="str">
        <f t="shared" ca="1" si="99"/>
        <v/>
      </c>
      <c r="E111" s="83" t="str">
        <f t="shared" si="31"/>
        <v/>
      </c>
      <c r="F111" s="80" t="str">
        <f t="shared" ca="1" si="100"/>
        <v/>
      </c>
      <c r="G111" s="83" t="str">
        <f t="shared" si="32"/>
        <v/>
      </c>
      <c r="H111" s="80" t="str">
        <f t="shared" ca="1" si="101"/>
        <v/>
      </c>
      <c r="I111" s="83" t="str">
        <f t="shared" si="33"/>
        <v/>
      </c>
      <c r="J111" s="80" t="str">
        <f t="shared" ca="1" si="102"/>
        <v/>
      </c>
      <c r="K111" s="83" t="str">
        <f t="shared" si="34"/>
        <v/>
      </c>
      <c r="L111" s="80" t="str">
        <f t="shared" ca="1" si="103"/>
        <v/>
      </c>
      <c r="M111" s="83" t="str">
        <f t="shared" si="35"/>
        <v/>
      </c>
      <c r="N111" s="80" t="str">
        <f t="shared" ca="1" si="104"/>
        <v/>
      </c>
      <c r="O111" s="83" t="str">
        <f t="shared" si="36"/>
        <v/>
      </c>
      <c r="P111" s="80" t="str">
        <f t="shared" ca="1" si="105"/>
        <v/>
      </c>
      <c r="Q111" s="83" t="str">
        <f t="shared" si="37"/>
        <v/>
      </c>
      <c r="R111" s="80" t="str">
        <f t="shared" ca="1" si="106"/>
        <v/>
      </c>
      <c r="S111" s="83" t="str">
        <f t="shared" si="38"/>
        <v/>
      </c>
      <c r="T111" s="80" t="str">
        <f t="shared" ca="1" si="107"/>
        <v/>
      </c>
      <c r="U111" s="83" t="str">
        <f t="shared" si="39"/>
        <v/>
      </c>
      <c r="V111" s="80" t="str">
        <f t="shared" ca="1" si="108"/>
        <v/>
      </c>
      <c r="W111" s="83" t="str">
        <f t="shared" si="40"/>
        <v/>
      </c>
      <c r="X111" s="80" t="str">
        <f t="shared" ca="1" si="109"/>
        <v/>
      </c>
      <c r="Y111" s="83" t="str">
        <f t="shared" si="41"/>
        <v/>
      </c>
      <c r="Z111" s="80" t="str">
        <f t="shared" ca="1" si="110"/>
        <v/>
      </c>
      <c r="AA111" s="83" t="str">
        <f t="shared" si="42"/>
        <v/>
      </c>
      <c r="AB111" s="80" t="str">
        <f t="shared" ca="1" si="111"/>
        <v/>
      </c>
      <c r="AC111" s="83" t="str">
        <f t="shared" si="43"/>
        <v/>
      </c>
      <c r="AD111" s="80" t="str">
        <f t="shared" ca="1" si="112"/>
        <v/>
      </c>
      <c r="AE111" s="83" t="str">
        <f t="shared" si="44"/>
        <v/>
      </c>
      <c r="AF111" s="80" t="str">
        <f t="shared" ca="1" si="113"/>
        <v/>
      </c>
      <c r="AG111" s="83" t="str">
        <f t="shared" si="45"/>
        <v/>
      </c>
      <c r="AH111" s="80" t="str">
        <f t="shared" ca="1" si="114"/>
        <v/>
      </c>
      <c r="AI111" s="83" t="str">
        <f t="shared" si="46"/>
        <v/>
      </c>
      <c r="AJ111" s="80" t="str">
        <f t="shared" ca="1" si="115"/>
        <v/>
      </c>
      <c r="AK111" s="83" t="str">
        <f t="shared" si="47"/>
        <v/>
      </c>
      <c r="AL111" s="80" t="str">
        <f t="shared" ca="1" si="116"/>
        <v/>
      </c>
      <c r="AM111" s="83" t="str">
        <f t="shared" si="48"/>
        <v/>
      </c>
      <c r="AN111" s="80" t="str">
        <f t="shared" ca="1" si="117"/>
        <v/>
      </c>
      <c r="AO111" s="83" t="str">
        <f t="shared" si="49"/>
        <v/>
      </c>
      <c r="AP111" s="80" t="str">
        <f t="shared" ca="1" si="118"/>
        <v/>
      </c>
      <c r="AQ111" s="83" t="str">
        <f t="shared" si="50"/>
        <v/>
      </c>
      <c r="AR111" s="80" t="str">
        <f t="shared" ca="1" si="119"/>
        <v/>
      </c>
      <c r="AS111" s="83" t="str">
        <f t="shared" si="51"/>
        <v/>
      </c>
      <c r="AT111" s="80" t="str">
        <f t="shared" ca="1" si="120"/>
        <v/>
      </c>
      <c r="AU111" s="83" t="str">
        <f t="shared" si="52"/>
        <v/>
      </c>
      <c r="AV111" s="80" t="str">
        <f t="shared" ca="1" si="121"/>
        <v/>
      </c>
      <c r="AW111" s="83" t="str">
        <f t="shared" si="53"/>
        <v/>
      </c>
      <c r="AX111" s="80" t="str">
        <f t="shared" ca="1" si="122"/>
        <v/>
      </c>
      <c r="AY111" s="83" t="str">
        <f t="shared" si="54"/>
        <v/>
      </c>
      <c r="AZ111" s="80" t="str">
        <f t="shared" ca="1" si="130"/>
        <v/>
      </c>
      <c r="BA111" s="83" t="str">
        <f t="shared" si="55"/>
        <v/>
      </c>
      <c r="BB111" s="80" t="str">
        <f t="shared" ca="1" si="126"/>
        <v/>
      </c>
      <c r="BC111" s="83" t="str">
        <f t="shared" si="127"/>
        <v/>
      </c>
      <c r="BD111" s="80" t="str">
        <f t="shared" ca="1" si="128"/>
        <v/>
      </c>
      <c r="BE111" s="83" t="str">
        <f t="shared" si="129"/>
        <v/>
      </c>
      <c r="BF111" s="80" t="str">
        <f t="shared" ca="1" si="123"/>
        <v/>
      </c>
      <c r="BG111" s="83" t="str">
        <f t="shared" si="59"/>
        <v/>
      </c>
      <c r="BH111" s="80" t="str">
        <f t="shared" ca="1" si="124"/>
        <v/>
      </c>
      <c r="BI111" s="83" t="str">
        <f t="shared" si="60"/>
        <v/>
      </c>
      <c r="BJ111" s="80" t="str">
        <f t="shared" ca="1" si="125"/>
        <v/>
      </c>
      <c r="BK111" s="83" t="str">
        <f t="shared" si="61"/>
        <v/>
      </c>
    </row>
    <row r="112" spans="1:63" s="71" customFormat="1" ht="21" hidden="1" customHeight="1">
      <c r="A112" s="245">
        <f t="shared" si="86"/>
        <v>99</v>
      </c>
      <c r="B112" s="75"/>
      <c r="C112" s="79" t="str">
        <f t="shared" si="93"/>
        <v/>
      </c>
      <c r="D112" s="84" t="str">
        <f t="shared" ca="1" si="99"/>
        <v/>
      </c>
      <c r="E112" s="83" t="str">
        <f t="shared" si="31"/>
        <v/>
      </c>
      <c r="F112" s="80" t="str">
        <f t="shared" ca="1" si="100"/>
        <v/>
      </c>
      <c r="G112" s="83" t="str">
        <f t="shared" si="32"/>
        <v/>
      </c>
      <c r="H112" s="80" t="str">
        <f t="shared" ca="1" si="101"/>
        <v/>
      </c>
      <c r="I112" s="83" t="str">
        <f t="shared" si="33"/>
        <v/>
      </c>
      <c r="J112" s="80" t="str">
        <f t="shared" ca="1" si="102"/>
        <v/>
      </c>
      <c r="K112" s="83" t="str">
        <f t="shared" si="34"/>
        <v/>
      </c>
      <c r="L112" s="80" t="str">
        <f t="shared" ca="1" si="103"/>
        <v/>
      </c>
      <c r="M112" s="83" t="str">
        <f t="shared" si="35"/>
        <v/>
      </c>
      <c r="N112" s="80" t="str">
        <f t="shared" ca="1" si="104"/>
        <v/>
      </c>
      <c r="O112" s="83" t="str">
        <f t="shared" si="36"/>
        <v/>
      </c>
      <c r="P112" s="80" t="str">
        <f t="shared" ca="1" si="105"/>
        <v/>
      </c>
      <c r="Q112" s="83" t="str">
        <f t="shared" si="37"/>
        <v/>
      </c>
      <c r="R112" s="80" t="str">
        <f t="shared" ca="1" si="106"/>
        <v/>
      </c>
      <c r="S112" s="83" t="str">
        <f t="shared" si="38"/>
        <v/>
      </c>
      <c r="T112" s="80" t="str">
        <f t="shared" ca="1" si="107"/>
        <v/>
      </c>
      <c r="U112" s="83" t="str">
        <f t="shared" si="39"/>
        <v/>
      </c>
      <c r="V112" s="80" t="str">
        <f t="shared" ca="1" si="108"/>
        <v/>
      </c>
      <c r="W112" s="83" t="str">
        <f t="shared" si="40"/>
        <v/>
      </c>
      <c r="X112" s="80" t="str">
        <f t="shared" ca="1" si="109"/>
        <v/>
      </c>
      <c r="Y112" s="83" t="str">
        <f t="shared" si="41"/>
        <v/>
      </c>
      <c r="Z112" s="80" t="str">
        <f t="shared" ca="1" si="110"/>
        <v/>
      </c>
      <c r="AA112" s="83" t="str">
        <f t="shared" si="42"/>
        <v/>
      </c>
      <c r="AB112" s="80" t="str">
        <f t="shared" ca="1" si="111"/>
        <v/>
      </c>
      <c r="AC112" s="83" t="str">
        <f t="shared" si="43"/>
        <v/>
      </c>
      <c r="AD112" s="80" t="str">
        <f t="shared" ca="1" si="112"/>
        <v/>
      </c>
      <c r="AE112" s="83" t="str">
        <f t="shared" si="44"/>
        <v/>
      </c>
      <c r="AF112" s="80" t="str">
        <f t="shared" ca="1" si="113"/>
        <v/>
      </c>
      <c r="AG112" s="83" t="str">
        <f t="shared" si="45"/>
        <v/>
      </c>
      <c r="AH112" s="80" t="str">
        <f t="shared" ca="1" si="114"/>
        <v/>
      </c>
      <c r="AI112" s="83" t="str">
        <f t="shared" si="46"/>
        <v/>
      </c>
      <c r="AJ112" s="80" t="str">
        <f t="shared" ca="1" si="115"/>
        <v/>
      </c>
      <c r="AK112" s="83" t="str">
        <f t="shared" si="47"/>
        <v/>
      </c>
      <c r="AL112" s="80" t="str">
        <f t="shared" ca="1" si="116"/>
        <v/>
      </c>
      <c r="AM112" s="83" t="str">
        <f t="shared" si="48"/>
        <v/>
      </c>
      <c r="AN112" s="80" t="str">
        <f t="shared" ca="1" si="117"/>
        <v/>
      </c>
      <c r="AO112" s="83" t="str">
        <f t="shared" si="49"/>
        <v/>
      </c>
      <c r="AP112" s="80" t="str">
        <f t="shared" ca="1" si="118"/>
        <v/>
      </c>
      <c r="AQ112" s="83" t="str">
        <f t="shared" si="50"/>
        <v/>
      </c>
      <c r="AR112" s="80" t="str">
        <f t="shared" ca="1" si="119"/>
        <v/>
      </c>
      <c r="AS112" s="83" t="str">
        <f t="shared" si="51"/>
        <v/>
      </c>
      <c r="AT112" s="80" t="str">
        <f t="shared" ca="1" si="120"/>
        <v/>
      </c>
      <c r="AU112" s="83" t="str">
        <f t="shared" si="52"/>
        <v/>
      </c>
      <c r="AV112" s="80" t="str">
        <f t="shared" ca="1" si="121"/>
        <v/>
      </c>
      <c r="AW112" s="83" t="str">
        <f t="shared" si="53"/>
        <v/>
      </c>
      <c r="AX112" s="80" t="str">
        <f t="shared" ca="1" si="122"/>
        <v/>
      </c>
      <c r="AY112" s="83" t="str">
        <f t="shared" si="54"/>
        <v/>
      </c>
      <c r="AZ112" s="80" t="str">
        <f t="shared" ca="1" si="130"/>
        <v/>
      </c>
      <c r="BA112" s="83" t="str">
        <f t="shared" si="55"/>
        <v/>
      </c>
      <c r="BB112" s="80" t="str">
        <f t="shared" ca="1" si="126"/>
        <v/>
      </c>
      <c r="BC112" s="83" t="str">
        <f t="shared" si="127"/>
        <v/>
      </c>
      <c r="BD112" s="80" t="str">
        <f t="shared" ca="1" si="128"/>
        <v/>
      </c>
      <c r="BE112" s="83" t="str">
        <f t="shared" si="129"/>
        <v/>
      </c>
      <c r="BF112" s="80" t="str">
        <f t="shared" ca="1" si="123"/>
        <v/>
      </c>
      <c r="BG112" s="83" t="str">
        <f t="shared" si="59"/>
        <v/>
      </c>
      <c r="BH112" s="80" t="str">
        <f t="shared" ca="1" si="124"/>
        <v/>
      </c>
      <c r="BI112" s="83" t="str">
        <f t="shared" si="60"/>
        <v/>
      </c>
      <c r="BJ112" s="80" t="str">
        <f t="shared" ca="1" si="125"/>
        <v/>
      </c>
      <c r="BK112" s="83" t="str">
        <f t="shared" si="61"/>
        <v/>
      </c>
    </row>
    <row r="113" spans="1:63" s="71" customFormat="1" ht="21" hidden="1" customHeight="1">
      <c r="A113" s="245">
        <f t="shared" si="86"/>
        <v>100</v>
      </c>
      <c r="B113" s="75"/>
      <c r="C113" s="79" t="str">
        <f t="shared" si="93"/>
        <v/>
      </c>
      <c r="D113" s="84" t="str">
        <f t="shared" ca="1" si="99"/>
        <v/>
      </c>
      <c r="E113" s="83" t="str">
        <f t="shared" si="31"/>
        <v/>
      </c>
      <c r="F113" s="80" t="str">
        <f t="shared" ca="1" si="100"/>
        <v/>
      </c>
      <c r="G113" s="83" t="str">
        <f t="shared" si="32"/>
        <v/>
      </c>
      <c r="H113" s="80" t="str">
        <f t="shared" ca="1" si="101"/>
        <v/>
      </c>
      <c r="I113" s="83" t="str">
        <f t="shared" si="33"/>
        <v/>
      </c>
      <c r="J113" s="80" t="str">
        <f t="shared" ca="1" si="102"/>
        <v/>
      </c>
      <c r="K113" s="83" t="str">
        <f t="shared" si="34"/>
        <v/>
      </c>
      <c r="L113" s="80" t="str">
        <f t="shared" ca="1" si="103"/>
        <v/>
      </c>
      <c r="M113" s="83" t="str">
        <f t="shared" si="35"/>
        <v/>
      </c>
      <c r="N113" s="80" t="str">
        <f t="shared" ca="1" si="104"/>
        <v/>
      </c>
      <c r="O113" s="83" t="str">
        <f t="shared" si="36"/>
        <v/>
      </c>
      <c r="P113" s="80" t="str">
        <f t="shared" ca="1" si="105"/>
        <v/>
      </c>
      <c r="Q113" s="83" t="str">
        <f t="shared" si="37"/>
        <v/>
      </c>
      <c r="R113" s="80" t="str">
        <f t="shared" ca="1" si="106"/>
        <v/>
      </c>
      <c r="S113" s="83" t="str">
        <f t="shared" si="38"/>
        <v/>
      </c>
      <c r="T113" s="80" t="str">
        <f t="shared" ca="1" si="107"/>
        <v/>
      </c>
      <c r="U113" s="83" t="str">
        <f t="shared" si="39"/>
        <v/>
      </c>
      <c r="V113" s="80" t="str">
        <f t="shared" ca="1" si="108"/>
        <v/>
      </c>
      <c r="W113" s="83" t="str">
        <f t="shared" si="40"/>
        <v/>
      </c>
      <c r="X113" s="80" t="str">
        <f t="shared" ca="1" si="109"/>
        <v/>
      </c>
      <c r="Y113" s="83" t="str">
        <f t="shared" si="41"/>
        <v/>
      </c>
      <c r="Z113" s="80" t="str">
        <f t="shared" ca="1" si="110"/>
        <v/>
      </c>
      <c r="AA113" s="83" t="str">
        <f t="shared" si="42"/>
        <v/>
      </c>
      <c r="AB113" s="80" t="str">
        <f t="shared" ca="1" si="111"/>
        <v/>
      </c>
      <c r="AC113" s="83" t="str">
        <f t="shared" si="43"/>
        <v/>
      </c>
      <c r="AD113" s="80" t="str">
        <f t="shared" ca="1" si="112"/>
        <v/>
      </c>
      <c r="AE113" s="83" t="str">
        <f t="shared" si="44"/>
        <v/>
      </c>
      <c r="AF113" s="80" t="str">
        <f t="shared" ca="1" si="113"/>
        <v/>
      </c>
      <c r="AG113" s="83" t="str">
        <f t="shared" si="45"/>
        <v/>
      </c>
      <c r="AH113" s="80" t="str">
        <f t="shared" ca="1" si="114"/>
        <v/>
      </c>
      <c r="AI113" s="83" t="str">
        <f t="shared" si="46"/>
        <v/>
      </c>
      <c r="AJ113" s="80" t="str">
        <f t="shared" ca="1" si="115"/>
        <v/>
      </c>
      <c r="AK113" s="83" t="str">
        <f t="shared" si="47"/>
        <v/>
      </c>
      <c r="AL113" s="80" t="str">
        <f t="shared" ca="1" si="116"/>
        <v/>
      </c>
      <c r="AM113" s="83" t="str">
        <f t="shared" si="48"/>
        <v/>
      </c>
      <c r="AN113" s="80" t="str">
        <f t="shared" ca="1" si="117"/>
        <v/>
      </c>
      <c r="AO113" s="83" t="str">
        <f t="shared" si="49"/>
        <v/>
      </c>
      <c r="AP113" s="80" t="str">
        <f t="shared" ca="1" si="118"/>
        <v/>
      </c>
      <c r="AQ113" s="83" t="str">
        <f t="shared" si="50"/>
        <v/>
      </c>
      <c r="AR113" s="80" t="str">
        <f t="shared" ca="1" si="119"/>
        <v/>
      </c>
      <c r="AS113" s="83" t="str">
        <f t="shared" si="51"/>
        <v/>
      </c>
      <c r="AT113" s="80" t="str">
        <f t="shared" ca="1" si="120"/>
        <v/>
      </c>
      <c r="AU113" s="83" t="str">
        <f t="shared" si="52"/>
        <v/>
      </c>
      <c r="AV113" s="80" t="str">
        <f t="shared" ca="1" si="121"/>
        <v/>
      </c>
      <c r="AW113" s="83" t="str">
        <f t="shared" si="53"/>
        <v/>
      </c>
      <c r="AX113" s="80" t="str">
        <f t="shared" ca="1" si="122"/>
        <v/>
      </c>
      <c r="AY113" s="83" t="str">
        <f t="shared" si="54"/>
        <v/>
      </c>
      <c r="AZ113" s="80" t="str">
        <f t="shared" ca="1" si="130"/>
        <v/>
      </c>
      <c r="BA113" s="83" t="str">
        <f t="shared" si="55"/>
        <v/>
      </c>
      <c r="BB113" s="80" t="str">
        <f t="shared" ca="1" si="126"/>
        <v/>
      </c>
      <c r="BC113" s="83" t="str">
        <f t="shared" si="127"/>
        <v/>
      </c>
      <c r="BD113" s="80" t="str">
        <f t="shared" ca="1" si="128"/>
        <v/>
      </c>
      <c r="BE113" s="83" t="str">
        <f t="shared" si="129"/>
        <v/>
      </c>
      <c r="BF113" s="80" t="str">
        <f t="shared" ca="1" si="123"/>
        <v/>
      </c>
      <c r="BG113" s="83" t="str">
        <f t="shared" si="59"/>
        <v/>
      </c>
      <c r="BH113" s="80" t="str">
        <f t="shared" ca="1" si="124"/>
        <v/>
      </c>
      <c r="BI113" s="83" t="str">
        <f t="shared" si="60"/>
        <v/>
      </c>
      <c r="BJ113" s="80" t="str">
        <f t="shared" ca="1" si="125"/>
        <v/>
      </c>
      <c r="BK113" s="83" t="str">
        <f t="shared" si="61"/>
        <v/>
      </c>
    </row>
    <row r="114" spans="1:63" s="71" customFormat="1" ht="21" hidden="1" customHeight="1">
      <c r="A114" s="245">
        <f t="shared" si="86"/>
        <v>101</v>
      </c>
      <c r="B114" s="75"/>
      <c r="C114" s="79" t="str">
        <f t="shared" si="93"/>
        <v/>
      </c>
      <c r="D114" s="84" t="str">
        <f t="shared" ca="1" si="99"/>
        <v/>
      </c>
      <c r="E114" s="83" t="str">
        <f t="shared" si="31"/>
        <v/>
      </c>
      <c r="F114" s="80" t="str">
        <f t="shared" ca="1" si="100"/>
        <v/>
      </c>
      <c r="G114" s="83" t="str">
        <f t="shared" si="32"/>
        <v/>
      </c>
      <c r="H114" s="80" t="str">
        <f t="shared" ca="1" si="101"/>
        <v/>
      </c>
      <c r="I114" s="83" t="str">
        <f t="shared" si="33"/>
        <v/>
      </c>
      <c r="J114" s="80" t="str">
        <f t="shared" ca="1" si="102"/>
        <v/>
      </c>
      <c r="K114" s="83" t="str">
        <f t="shared" si="34"/>
        <v/>
      </c>
      <c r="L114" s="80" t="str">
        <f t="shared" ca="1" si="103"/>
        <v/>
      </c>
      <c r="M114" s="83" t="str">
        <f t="shared" si="35"/>
        <v/>
      </c>
      <c r="N114" s="80" t="str">
        <f t="shared" ca="1" si="104"/>
        <v/>
      </c>
      <c r="O114" s="83" t="str">
        <f t="shared" si="36"/>
        <v/>
      </c>
      <c r="P114" s="80" t="str">
        <f t="shared" ca="1" si="105"/>
        <v/>
      </c>
      <c r="Q114" s="83" t="str">
        <f t="shared" si="37"/>
        <v/>
      </c>
      <c r="R114" s="80" t="str">
        <f t="shared" ca="1" si="106"/>
        <v/>
      </c>
      <c r="S114" s="83" t="str">
        <f t="shared" si="38"/>
        <v/>
      </c>
      <c r="T114" s="80" t="str">
        <f t="shared" ca="1" si="107"/>
        <v/>
      </c>
      <c r="U114" s="83" t="str">
        <f t="shared" si="39"/>
        <v/>
      </c>
      <c r="V114" s="80" t="str">
        <f t="shared" ca="1" si="108"/>
        <v/>
      </c>
      <c r="W114" s="83" t="str">
        <f t="shared" si="40"/>
        <v/>
      </c>
      <c r="X114" s="80" t="str">
        <f t="shared" ca="1" si="109"/>
        <v/>
      </c>
      <c r="Y114" s="83" t="str">
        <f t="shared" si="41"/>
        <v/>
      </c>
      <c r="Z114" s="80" t="str">
        <f t="shared" ca="1" si="110"/>
        <v/>
      </c>
      <c r="AA114" s="83" t="str">
        <f t="shared" si="42"/>
        <v/>
      </c>
      <c r="AB114" s="80" t="str">
        <f t="shared" ca="1" si="111"/>
        <v/>
      </c>
      <c r="AC114" s="83" t="str">
        <f t="shared" si="43"/>
        <v/>
      </c>
      <c r="AD114" s="80" t="str">
        <f t="shared" ca="1" si="112"/>
        <v/>
      </c>
      <c r="AE114" s="83" t="str">
        <f t="shared" si="44"/>
        <v/>
      </c>
      <c r="AF114" s="80" t="str">
        <f t="shared" ca="1" si="113"/>
        <v/>
      </c>
      <c r="AG114" s="83" t="str">
        <f t="shared" si="45"/>
        <v/>
      </c>
      <c r="AH114" s="80" t="str">
        <f t="shared" ca="1" si="114"/>
        <v/>
      </c>
      <c r="AI114" s="83" t="str">
        <f t="shared" si="46"/>
        <v/>
      </c>
      <c r="AJ114" s="80" t="str">
        <f t="shared" ca="1" si="115"/>
        <v/>
      </c>
      <c r="AK114" s="83" t="str">
        <f t="shared" si="47"/>
        <v/>
      </c>
      <c r="AL114" s="80" t="str">
        <f t="shared" ca="1" si="116"/>
        <v/>
      </c>
      <c r="AM114" s="83" t="str">
        <f t="shared" si="48"/>
        <v/>
      </c>
      <c r="AN114" s="80" t="str">
        <f t="shared" ca="1" si="117"/>
        <v/>
      </c>
      <c r="AO114" s="83" t="str">
        <f t="shared" si="49"/>
        <v/>
      </c>
      <c r="AP114" s="80" t="str">
        <f t="shared" ca="1" si="118"/>
        <v/>
      </c>
      <c r="AQ114" s="83" t="str">
        <f t="shared" si="50"/>
        <v/>
      </c>
      <c r="AR114" s="80" t="str">
        <f t="shared" ca="1" si="119"/>
        <v/>
      </c>
      <c r="AS114" s="83" t="str">
        <f t="shared" si="51"/>
        <v/>
      </c>
      <c r="AT114" s="80" t="str">
        <f t="shared" ca="1" si="120"/>
        <v/>
      </c>
      <c r="AU114" s="83" t="str">
        <f t="shared" si="52"/>
        <v/>
      </c>
      <c r="AV114" s="80" t="str">
        <f t="shared" ca="1" si="121"/>
        <v/>
      </c>
      <c r="AW114" s="83" t="str">
        <f t="shared" si="53"/>
        <v/>
      </c>
      <c r="AX114" s="80" t="str">
        <f t="shared" ca="1" si="122"/>
        <v/>
      </c>
      <c r="AY114" s="83" t="str">
        <f t="shared" si="54"/>
        <v/>
      </c>
      <c r="AZ114" s="80" t="str">
        <f t="shared" ca="1" si="130"/>
        <v/>
      </c>
      <c r="BA114" s="83" t="str">
        <f t="shared" si="55"/>
        <v/>
      </c>
      <c r="BB114" s="80" t="str">
        <f t="shared" ca="1" si="126"/>
        <v/>
      </c>
      <c r="BC114" s="83" t="str">
        <f t="shared" si="127"/>
        <v/>
      </c>
      <c r="BD114" s="80" t="str">
        <f t="shared" ca="1" si="128"/>
        <v/>
      </c>
      <c r="BE114" s="83" t="str">
        <f t="shared" si="129"/>
        <v/>
      </c>
      <c r="BF114" s="80" t="str">
        <f t="shared" ca="1" si="123"/>
        <v/>
      </c>
      <c r="BG114" s="83" t="str">
        <f t="shared" si="59"/>
        <v/>
      </c>
      <c r="BH114" s="80" t="str">
        <f t="shared" ca="1" si="124"/>
        <v/>
      </c>
      <c r="BI114" s="83" t="str">
        <f t="shared" si="60"/>
        <v/>
      </c>
      <c r="BJ114" s="80" t="str">
        <f t="shared" ca="1" si="125"/>
        <v/>
      </c>
      <c r="BK114" s="83" t="str">
        <f t="shared" si="61"/>
        <v/>
      </c>
    </row>
    <row r="115" spans="1:63" s="71" customFormat="1" ht="21" hidden="1" customHeight="1">
      <c r="A115" s="245">
        <f t="shared" si="86"/>
        <v>102</v>
      </c>
      <c r="B115" s="75"/>
      <c r="C115" s="79" t="str">
        <f t="shared" si="93"/>
        <v/>
      </c>
      <c r="D115" s="84" t="str">
        <f t="shared" ca="1" si="99"/>
        <v/>
      </c>
      <c r="E115" s="83" t="str">
        <f t="shared" si="31"/>
        <v/>
      </c>
      <c r="F115" s="80" t="str">
        <f t="shared" ca="1" si="100"/>
        <v/>
      </c>
      <c r="G115" s="83" t="str">
        <f t="shared" si="32"/>
        <v/>
      </c>
      <c r="H115" s="80" t="str">
        <f t="shared" ca="1" si="101"/>
        <v/>
      </c>
      <c r="I115" s="83" t="str">
        <f t="shared" si="33"/>
        <v/>
      </c>
      <c r="J115" s="80" t="str">
        <f t="shared" ca="1" si="102"/>
        <v/>
      </c>
      <c r="K115" s="83" t="str">
        <f t="shared" si="34"/>
        <v/>
      </c>
      <c r="L115" s="80" t="str">
        <f t="shared" ca="1" si="103"/>
        <v/>
      </c>
      <c r="M115" s="83" t="str">
        <f t="shared" si="35"/>
        <v/>
      </c>
      <c r="N115" s="80" t="str">
        <f t="shared" ca="1" si="104"/>
        <v/>
      </c>
      <c r="O115" s="83" t="str">
        <f t="shared" si="36"/>
        <v/>
      </c>
      <c r="P115" s="80" t="str">
        <f t="shared" ca="1" si="105"/>
        <v/>
      </c>
      <c r="Q115" s="83" t="str">
        <f t="shared" si="37"/>
        <v/>
      </c>
      <c r="R115" s="80" t="str">
        <f t="shared" ca="1" si="106"/>
        <v/>
      </c>
      <c r="S115" s="83" t="str">
        <f t="shared" si="38"/>
        <v/>
      </c>
      <c r="T115" s="80" t="str">
        <f t="shared" ca="1" si="107"/>
        <v/>
      </c>
      <c r="U115" s="83" t="str">
        <f t="shared" si="39"/>
        <v/>
      </c>
      <c r="V115" s="80" t="str">
        <f t="shared" ca="1" si="108"/>
        <v/>
      </c>
      <c r="W115" s="83" t="str">
        <f t="shared" si="40"/>
        <v/>
      </c>
      <c r="X115" s="80" t="str">
        <f t="shared" ca="1" si="109"/>
        <v/>
      </c>
      <c r="Y115" s="83" t="str">
        <f t="shared" si="41"/>
        <v/>
      </c>
      <c r="Z115" s="80" t="str">
        <f t="shared" ca="1" si="110"/>
        <v/>
      </c>
      <c r="AA115" s="83" t="str">
        <f t="shared" si="42"/>
        <v/>
      </c>
      <c r="AB115" s="80" t="str">
        <f t="shared" ca="1" si="111"/>
        <v/>
      </c>
      <c r="AC115" s="83" t="str">
        <f t="shared" si="43"/>
        <v/>
      </c>
      <c r="AD115" s="80" t="str">
        <f t="shared" ca="1" si="112"/>
        <v/>
      </c>
      <c r="AE115" s="83" t="str">
        <f t="shared" si="44"/>
        <v/>
      </c>
      <c r="AF115" s="80" t="str">
        <f t="shared" ca="1" si="113"/>
        <v/>
      </c>
      <c r="AG115" s="83" t="str">
        <f t="shared" si="45"/>
        <v/>
      </c>
      <c r="AH115" s="80" t="str">
        <f t="shared" ca="1" si="114"/>
        <v/>
      </c>
      <c r="AI115" s="83" t="str">
        <f t="shared" si="46"/>
        <v/>
      </c>
      <c r="AJ115" s="80" t="str">
        <f t="shared" ca="1" si="115"/>
        <v/>
      </c>
      <c r="AK115" s="83" t="str">
        <f t="shared" si="47"/>
        <v/>
      </c>
      <c r="AL115" s="80" t="str">
        <f t="shared" ca="1" si="116"/>
        <v/>
      </c>
      <c r="AM115" s="83" t="str">
        <f t="shared" si="48"/>
        <v/>
      </c>
      <c r="AN115" s="80" t="str">
        <f t="shared" ca="1" si="117"/>
        <v/>
      </c>
      <c r="AO115" s="83" t="str">
        <f t="shared" si="49"/>
        <v/>
      </c>
      <c r="AP115" s="80" t="str">
        <f t="shared" ca="1" si="118"/>
        <v/>
      </c>
      <c r="AQ115" s="83" t="str">
        <f t="shared" si="50"/>
        <v/>
      </c>
      <c r="AR115" s="80" t="str">
        <f t="shared" ca="1" si="119"/>
        <v/>
      </c>
      <c r="AS115" s="83" t="str">
        <f t="shared" si="51"/>
        <v/>
      </c>
      <c r="AT115" s="80" t="str">
        <f t="shared" ca="1" si="120"/>
        <v/>
      </c>
      <c r="AU115" s="83" t="str">
        <f t="shared" si="52"/>
        <v/>
      </c>
      <c r="AV115" s="80" t="str">
        <f t="shared" ca="1" si="121"/>
        <v/>
      </c>
      <c r="AW115" s="83" t="str">
        <f t="shared" si="53"/>
        <v/>
      </c>
      <c r="AX115" s="80" t="str">
        <f t="shared" ca="1" si="122"/>
        <v/>
      </c>
      <c r="AY115" s="83" t="str">
        <f t="shared" si="54"/>
        <v/>
      </c>
      <c r="AZ115" s="80" t="str">
        <f t="shared" ca="1" si="130"/>
        <v/>
      </c>
      <c r="BA115" s="83" t="str">
        <f t="shared" si="55"/>
        <v/>
      </c>
      <c r="BB115" s="80" t="str">
        <f t="shared" ca="1" si="126"/>
        <v/>
      </c>
      <c r="BC115" s="83" t="str">
        <f t="shared" si="127"/>
        <v/>
      </c>
      <c r="BD115" s="80" t="str">
        <f t="shared" ca="1" si="128"/>
        <v/>
      </c>
      <c r="BE115" s="83" t="str">
        <f t="shared" si="129"/>
        <v/>
      </c>
      <c r="BF115" s="80" t="str">
        <f t="shared" ca="1" si="123"/>
        <v/>
      </c>
      <c r="BG115" s="83" t="str">
        <f t="shared" si="59"/>
        <v/>
      </c>
      <c r="BH115" s="80" t="str">
        <f t="shared" ca="1" si="124"/>
        <v/>
      </c>
      <c r="BI115" s="83" t="str">
        <f t="shared" si="60"/>
        <v/>
      </c>
      <c r="BJ115" s="80" t="str">
        <f t="shared" ca="1" si="125"/>
        <v/>
      </c>
      <c r="BK115" s="83" t="str">
        <f t="shared" si="61"/>
        <v/>
      </c>
    </row>
    <row r="116" spans="1:63" s="71" customFormat="1" ht="21" hidden="1" customHeight="1">
      <c r="A116" s="245">
        <f t="shared" si="86"/>
        <v>103</v>
      </c>
      <c r="B116" s="75"/>
      <c r="C116" s="79" t="str">
        <f t="shared" si="93"/>
        <v/>
      </c>
      <c r="D116" s="84" t="str">
        <f t="shared" ca="1" si="99"/>
        <v/>
      </c>
      <c r="E116" s="83" t="str">
        <f t="shared" si="31"/>
        <v/>
      </c>
      <c r="F116" s="80" t="str">
        <f t="shared" ca="1" si="100"/>
        <v/>
      </c>
      <c r="G116" s="83" t="str">
        <f t="shared" si="32"/>
        <v/>
      </c>
      <c r="H116" s="80" t="str">
        <f t="shared" ca="1" si="101"/>
        <v/>
      </c>
      <c r="I116" s="83" t="str">
        <f t="shared" si="33"/>
        <v/>
      </c>
      <c r="J116" s="80" t="str">
        <f t="shared" ca="1" si="102"/>
        <v/>
      </c>
      <c r="K116" s="83" t="str">
        <f t="shared" si="34"/>
        <v/>
      </c>
      <c r="L116" s="80" t="str">
        <f t="shared" ca="1" si="103"/>
        <v/>
      </c>
      <c r="M116" s="83" t="str">
        <f t="shared" si="35"/>
        <v/>
      </c>
      <c r="N116" s="80" t="str">
        <f t="shared" ca="1" si="104"/>
        <v/>
      </c>
      <c r="O116" s="83" t="str">
        <f t="shared" si="36"/>
        <v/>
      </c>
      <c r="P116" s="80" t="str">
        <f t="shared" ca="1" si="105"/>
        <v/>
      </c>
      <c r="Q116" s="83" t="str">
        <f t="shared" si="37"/>
        <v/>
      </c>
      <c r="R116" s="80" t="str">
        <f t="shared" ca="1" si="106"/>
        <v/>
      </c>
      <c r="S116" s="83" t="str">
        <f t="shared" si="38"/>
        <v/>
      </c>
      <c r="T116" s="80" t="str">
        <f t="shared" ca="1" si="107"/>
        <v/>
      </c>
      <c r="U116" s="83" t="str">
        <f t="shared" si="39"/>
        <v/>
      </c>
      <c r="V116" s="80" t="str">
        <f t="shared" ca="1" si="108"/>
        <v/>
      </c>
      <c r="W116" s="83" t="str">
        <f t="shared" si="40"/>
        <v/>
      </c>
      <c r="X116" s="80" t="str">
        <f t="shared" ca="1" si="109"/>
        <v/>
      </c>
      <c r="Y116" s="83" t="str">
        <f t="shared" si="41"/>
        <v/>
      </c>
      <c r="Z116" s="80" t="str">
        <f t="shared" ca="1" si="110"/>
        <v/>
      </c>
      <c r="AA116" s="83" t="str">
        <f t="shared" si="42"/>
        <v/>
      </c>
      <c r="AB116" s="80" t="str">
        <f t="shared" ca="1" si="111"/>
        <v/>
      </c>
      <c r="AC116" s="83" t="str">
        <f t="shared" si="43"/>
        <v/>
      </c>
      <c r="AD116" s="80" t="str">
        <f t="shared" ca="1" si="112"/>
        <v/>
      </c>
      <c r="AE116" s="83" t="str">
        <f t="shared" si="44"/>
        <v/>
      </c>
      <c r="AF116" s="80" t="str">
        <f t="shared" ca="1" si="113"/>
        <v/>
      </c>
      <c r="AG116" s="83" t="str">
        <f t="shared" si="45"/>
        <v/>
      </c>
      <c r="AH116" s="80" t="str">
        <f t="shared" ca="1" si="114"/>
        <v/>
      </c>
      <c r="AI116" s="83" t="str">
        <f t="shared" si="46"/>
        <v/>
      </c>
      <c r="AJ116" s="80" t="str">
        <f t="shared" ca="1" si="115"/>
        <v/>
      </c>
      <c r="AK116" s="83" t="str">
        <f t="shared" si="47"/>
        <v/>
      </c>
      <c r="AL116" s="80" t="str">
        <f t="shared" ca="1" si="116"/>
        <v/>
      </c>
      <c r="AM116" s="83" t="str">
        <f t="shared" si="48"/>
        <v/>
      </c>
      <c r="AN116" s="80" t="str">
        <f t="shared" ca="1" si="117"/>
        <v/>
      </c>
      <c r="AO116" s="83" t="str">
        <f t="shared" si="49"/>
        <v/>
      </c>
      <c r="AP116" s="80" t="str">
        <f t="shared" ca="1" si="118"/>
        <v/>
      </c>
      <c r="AQ116" s="83" t="str">
        <f t="shared" si="50"/>
        <v/>
      </c>
      <c r="AR116" s="80" t="str">
        <f t="shared" ca="1" si="119"/>
        <v/>
      </c>
      <c r="AS116" s="83" t="str">
        <f t="shared" si="51"/>
        <v/>
      </c>
      <c r="AT116" s="80" t="str">
        <f t="shared" ca="1" si="120"/>
        <v/>
      </c>
      <c r="AU116" s="83" t="str">
        <f t="shared" si="52"/>
        <v/>
      </c>
      <c r="AV116" s="80" t="str">
        <f t="shared" ca="1" si="121"/>
        <v/>
      </c>
      <c r="AW116" s="83" t="str">
        <f t="shared" si="53"/>
        <v/>
      </c>
      <c r="AX116" s="80" t="str">
        <f t="shared" ca="1" si="122"/>
        <v/>
      </c>
      <c r="AY116" s="83" t="str">
        <f t="shared" si="54"/>
        <v/>
      </c>
      <c r="AZ116" s="80" t="str">
        <f t="shared" ca="1" si="130"/>
        <v/>
      </c>
      <c r="BA116" s="83" t="str">
        <f t="shared" si="55"/>
        <v/>
      </c>
      <c r="BB116" s="80" t="str">
        <f t="shared" ca="1" si="126"/>
        <v/>
      </c>
      <c r="BC116" s="83" t="str">
        <f t="shared" si="127"/>
        <v/>
      </c>
      <c r="BD116" s="80" t="str">
        <f t="shared" ca="1" si="128"/>
        <v/>
      </c>
      <c r="BE116" s="83" t="str">
        <f t="shared" si="129"/>
        <v/>
      </c>
      <c r="BF116" s="80" t="str">
        <f t="shared" ca="1" si="123"/>
        <v/>
      </c>
      <c r="BG116" s="83" t="str">
        <f t="shared" si="59"/>
        <v/>
      </c>
      <c r="BH116" s="80" t="str">
        <f t="shared" ca="1" si="124"/>
        <v/>
      </c>
      <c r="BI116" s="83" t="str">
        <f t="shared" si="60"/>
        <v/>
      </c>
      <c r="BJ116" s="80" t="str">
        <f t="shared" ca="1" si="125"/>
        <v/>
      </c>
      <c r="BK116" s="83" t="str">
        <f t="shared" si="61"/>
        <v/>
      </c>
    </row>
    <row r="117" spans="1:63" s="71" customFormat="1" ht="21" hidden="1" customHeight="1">
      <c r="A117" s="245">
        <f t="shared" si="86"/>
        <v>104</v>
      </c>
      <c r="B117" s="75"/>
      <c r="C117" s="79" t="str">
        <f t="shared" si="93"/>
        <v/>
      </c>
      <c r="D117" s="84" t="str">
        <f t="shared" ca="1" si="99"/>
        <v/>
      </c>
      <c r="E117" s="83" t="str">
        <f t="shared" si="31"/>
        <v/>
      </c>
      <c r="F117" s="80" t="str">
        <f t="shared" ca="1" si="100"/>
        <v/>
      </c>
      <c r="G117" s="83" t="str">
        <f t="shared" si="32"/>
        <v/>
      </c>
      <c r="H117" s="80" t="str">
        <f t="shared" ca="1" si="101"/>
        <v/>
      </c>
      <c r="I117" s="83" t="str">
        <f t="shared" si="33"/>
        <v/>
      </c>
      <c r="J117" s="80" t="str">
        <f t="shared" ca="1" si="102"/>
        <v/>
      </c>
      <c r="K117" s="83" t="str">
        <f t="shared" si="34"/>
        <v/>
      </c>
      <c r="L117" s="80" t="str">
        <f t="shared" ca="1" si="103"/>
        <v/>
      </c>
      <c r="M117" s="83" t="str">
        <f t="shared" si="35"/>
        <v/>
      </c>
      <c r="N117" s="80" t="str">
        <f t="shared" ca="1" si="104"/>
        <v/>
      </c>
      <c r="O117" s="83" t="str">
        <f t="shared" si="36"/>
        <v/>
      </c>
      <c r="P117" s="80" t="str">
        <f t="shared" ca="1" si="105"/>
        <v/>
      </c>
      <c r="Q117" s="83" t="str">
        <f t="shared" si="37"/>
        <v/>
      </c>
      <c r="R117" s="80" t="str">
        <f t="shared" ca="1" si="106"/>
        <v/>
      </c>
      <c r="S117" s="83" t="str">
        <f t="shared" si="38"/>
        <v/>
      </c>
      <c r="T117" s="80" t="str">
        <f t="shared" ca="1" si="107"/>
        <v/>
      </c>
      <c r="U117" s="83" t="str">
        <f t="shared" si="39"/>
        <v/>
      </c>
      <c r="V117" s="80" t="str">
        <f t="shared" ca="1" si="108"/>
        <v/>
      </c>
      <c r="W117" s="83" t="str">
        <f t="shared" si="40"/>
        <v/>
      </c>
      <c r="X117" s="80" t="str">
        <f t="shared" ca="1" si="109"/>
        <v/>
      </c>
      <c r="Y117" s="83" t="str">
        <f t="shared" si="41"/>
        <v/>
      </c>
      <c r="Z117" s="80" t="str">
        <f t="shared" ca="1" si="110"/>
        <v/>
      </c>
      <c r="AA117" s="83" t="str">
        <f t="shared" si="42"/>
        <v/>
      </c>
      <c r="AB117" s="80" t="str">
        <f t="shared" ca="1" si="111"/>
        <v/>
      </c>
      <c r="AC117" s="83" t="str">
        <f t="shared" si="43"/>
        <v/>
      </c>
      <c r="AD117" s="80" t="str">
        <f t="shared" ca="1" si="112"/>
        <v/>
      </c>
      <c r="AE117" s="83" t="str">
        <f t="shared" si="44"/>
        <v/>
      </c>
      <c r="AF117" s="80" t="str">
        <f t="shared" ca="1" si="113"/>
        <v/>
      </c>
      <c r="AG117" s="83" t="str">
        <f t="shared" si="45"/>
        <v/>
      </c>
      <c r="AH117" s="80" t="str">
        <f t="shared" ca="1" si="114"/>
        <v/>
      </c>
      <c r="AI117" s="83" t="str">
        <f t="shared" si="46"/>
        <v/>
      </c>
      <c r="AJ117" s="80" t="str">
        <f t="shared" ca="1" si="115"/>
        <v/>
      </c>
      <c r="AK117" s="83" t="str">
        <f t="shared" si="47"/>
        <v/>
      </c>
      <c r="AL117" s="80" t="str">
        <f t="shared" ca="1" si="116"/>
        <v/>
      </c>
      <c r="AM117" s="83" t="str">
        <f t="shared" si="48"/>
        <v/>
      </c>
      <c r="AN117" s="80" t="str">
        <f t="shared" ca="1" si="117"/>
        <v/>
      </c>
      <c r="AO117" s="83" t="str">
        <f t="shared" si="49"/>
        <v/>
      </c>
      <c r="AP117" s="80" t="str">
        <f t="shared" ca="1" si="118"/>
        <v/>
      </c>
      <c r="AQ117" s="83" t="str">
        <f t="shared" si="50"/>
        <v/>
      </c>
      <c r="AR117" s="80" t="str">
        <f t="shared" ca="1" si="119"/>
        <v/>
      </c>
      <c r="AS117" s="83" t="str">
        <f t="shared" si="51"/>
        <v/>
      </c>
      <c r="AT117" s="80" t="str">
        <f t="shared" ca="1" si="120"/>
        <v/>
      </c>
      <c r="AU117" s="83" t="str">
        <f t="shared" si="52"/>
        <v/>
      </c>
      <c r="AV117" s="80" t="str">
        <f t="shared" ca="1" si="121"/>
        <v/>
      </c>
      <c r="AW117" s="83" t="str">
        <f t="shared" si="53"/>
        <v/>
      </c>
      <c r="AX117" s="80" t="str">
        <f t="shared" ca="1" si="122"/>
        <v/>
      </c>
      <c r="AY117" s="83" t="str">
        <f t="shared" si="54"/>
        <v/>
      </c>
      <c r="AZ117" s="80" t="str">
        <f t="shared" ca="1" si="130"/>
        <v/>
      </c>
      <c r="BA117" s="83" t="str">
        <f t="shared" si="55"/>
        <v/>
      </c>
      <c r="BB117" s="80" t="str">
        <f t="shared" ca="1" si="126"/>
        <v/>
      </c>
      <c r="BC117" s="83" t="str">
        <f t="shared" si="127"/>
        <v/>
      </c>
      <c r="BD117" s="80" t="str">
        <f t="shared" ca="1" si="128"/>
        <v/>
      </c>
      <c r="BE117" s="83" t="str">
        <f t="shared" si="129"/>
        <v/>
      </c>
      <c r="BF117" s="80" t="str">
        <f t="shared" ca="1" si="123"/>
        <v/>
      </c>
      <c r="BG117" s="83" t="str">
        <f t="shared" si="59"/>
        <v/>
      </c>
      <c r="BH117" s="80" t="str">
        <f t="shared" ca="1" si="124"/>
        <v/>
      </c>
      <c r="BI117" s="83" t="str">
        <f t="shared" si="60"/>
        <v/>
      </c>
      <c r="BJ117" s="80" t="str">
        <f t="shared" ca="1" si="125"/>
        <v/>
      </c>
      <c r="BK117" s="83" t="str">
        <f t="shared" si="61"/>
        <v/>
      </c>
    </row>
    <row r="118" spans="1:63" s="71" customFormat="1" ht="21" hidden="1" customHeight="1">
      <c r="A118" s="245">
        <f t="shared" si="86"/>
        <v>105</v>
      </c>
      <c r="B118" s="75"/>
      <c r="C118" s="79" t="str">
        <f t="shared" si="93"/>
        <v/>
      </c>
      <c r="D118" s="84" t="str">
        <f t="shared" ca="1" si="99"/>
        <v/>
      </c>
      <c r="E118" s="83" t="str">
        <f t="shared" si="31"/>
        <v/>
      </c>
      <c r="F118" s="80" t="str">
        <f t="shared" ca="1" si="100"/>
        <v/>
      </c>
      <c r="G118" s="83" t="str">
        <f t="shared" si="32"/>
        <v/>
      </c>
      <c r="H118" s="80" t="str">
        <f t="shared" ca="1" si="101"/>
        <v/>
      </c>
      <c r="I118" s="83" t="str">
        <f t="shared" si="33"/>
        <v/>
      </c>
      <c r="J118" s="80" t="str">
        <f t="shared" ca="1" si="102"/>
        <v/>
      </c>
      <c r="K118" s="83" t="str">
        <f t="shared" si="34"/>
        <v/>
      </c>
      <c r="L118" s="80" t="str">
        <f t="shared" ca="1" si="103"/>
        <v/>
      </c>
      <c r="M118" s="83" t="str">
        <f t="shared" si="35"/>
        <v/>
      </c>
      <c r="N118" s="80" t="str">
        <f t="shared" ca="1" si="104"/>
        <v/>
      </c>
      <c r="O118" s="83" t="str">
        <f t="shared" si="36"/>
        <v/>
      </c>
      <c r="P118" s="80" t="str">
        <f t="shared" ca="1" si="105"/>
        <v/>
      </c>
      <c r="Q118" s="83" t="str">
        <f t="shared" si="37"/>
        <v/>
      </c>
      <c r="R118" s="80" t="str">
        <f t="shared" ca="1" si="106"/>
        <v/>
      </c>
      <c r="S118" s="83" t="str">
        <f t="shared" si="38"/>
        <v/>
      </c>
      <c r="T118" s="80" t="str">
        <f t="shared" ca="1" si="107"/>
        <v/>
      </c>
      <c r="U118" s="83" t="str">
        <f t="shared" si="39"/>
        <v/>
      </c>
      <c r="V118" s="80" t="str">
        <f t="shared" ca="1" si="108"/>
        <v/>
      </c>
      <c r="W118" s="83" t="str">
        <f t="shared" si="40"/>
        <v/>
      </c>
      <c r="X118" s="80" t="str">
        <f t="shared" ca="1" si="109"/>
        <v/>
      </c>
      <c r="Y118" s="83" t="str">
        <f t="shared" si="41"/>
        <v/>
      </c>
      <c r="Z118" s="80" t="str">
        <f t="shared" ca="1" si="110"/>
        <v/>
      </c>
      <c r="AA118" s="83" t="str">
        <f t="shared" si="42"/>
        <v/>
      </c>
      <c r="AB118" s="80" t="str">
        <f t="shared" ca="1" si="111"/>
        <v/>
      </c>
      <c r="AC118" s="83" t="str">
        <f t="shared" si="43"/>
        <v/>
      </c>
      <c r="AD118" s="80" t="str">
        <f t="shared" ca="1" si="112"/>
        <v/>
      </c>
      <c r="AE118" s="83" t="str">
        <f t="shared" si="44"/>
        <v/>
      </c>
      <c r="AF118" s="80" t="str">
        <f t="shared" ca="1" si="113"/>
        <v/>
      </c>
      <c r="AG118" s="83" t="str">
        <f t="shared" si="45"/>
        <v/>
      </c>
      <c r="AH118" s="80" t="str">
        <f t="shared" ca="1" si="114"/>
        <v/>
      </c>
      <c r="AI118" s="83" t="str">
        <f t="shared" si="46"/>
        <v/>
      </c>
      <c r="AJ118" s="80" t="str">
        <f t="shared" ca="1" si="115"/>
        <v/>
      </c>
      <c r="AK118" s="83" t="str">
        <f t="shared" si="47"/>
        <v/>
      </c>
      <c r="AL118" s="80" t="str">
        <f t="shared" ca="1" si="116"/>
        <v/>
      </c>
      <c r="AM118" s="83" t="str">
        <f t="shared" si="48"/>
        <v/>
      </c>
      <c r="AN118" s="80" t="str">
        <f t="shared" ca="1" si="117"/>
        <v/>
      </c>
      <c r="AO118" s="83" t="str">
        <f t="shared" si="49"/>
        <v/>
      </c>
      <c r="AP118" s="80" t="str">
        <f t="shared" ca="1" si="118"/>
        <v/>
      </c>
      <c r="AQ118" s="83" t="str">
        <f t="shared" si="50"/>
        <v/>
      </c>
      <c r="AR118" s="80" t="str">
        <f t="shared" ca="1" si="119"/>
        <v/>
      </c>
      <c r="AS118" s="83" t="str">
        <f t="shared" si="51"/>
        <v/>
      </c>
      <c r="AT118" s="80" t="str">
        <f t="shared" ca="1" si="120"/>
        <v/>
      </c>
      <c r="AU118" s="83" t="str">
        <f t="shared" si="52"/>
        <v/>
      </c>
      <c r="AV118" s="80" t="str">
        <f t="shared" ca="1" si="121"/>
        <v/>
      </c>
      <c r="AW118" s="83" t="str">
        <f t="shared" si="53"/>
        <v/>
      </c>
      <c r="AX118" s="80" t="str">
        <f t="shared" ca="1" si="122"/>
        <v/>
      </c>
      <c r="AY118" s="83" t="str">
        <f t="shared" si="54"/>
        <v/>
      </c>
      <c r="AZ118" s="80" t="str">
        <f t="shared" ca="1" si="130"/>
        <v/>
      </c>
      <c r="BA118" s="83" t="str">
        <f t="shared" si="55"/>
        <v/>
      </c>
      <c r="BB118" s="80" t="str">
        <f t="shared" ca="1" si="126"/>
        <v/>
      </c>
      <c r="BC118" s="83" t="str">
        <f t="shared" si="127"/>
        <v/>
      </c>
      <c r="BD118" s="80" t="str">
        <f t="shared" ca="1" si="128"/>
        <v/>
      </c>
      <c r="BE118" s="83" t="str">
        <f t="shared" si="129"/>
        <v/>
      </c>
      <c r="BF118" s="80" t="str">
        <f t="shared" ca="1" si="123"/>
        <v/>
      </c>
      <c r="BG118" s="83" t="str">
        <f t="shared" si="59"/>
        <v/>
      </c>
      <c r="BH118" s="80" t="str">
        <f t="shared" ca="1" si="124"/>
        <v/>
      </c>
      <c r="BI118" s="83" t="str">
        <f t="shared" si="60"/>
        <v/>
      </c>
      <c r="BJ118" s="80" t="str">
        <f t="shared" ca="1" si="125"/>
        <v/>
      </c>
      <c r="BK118" s="83" t="str">
        <f t="shared" si="61"/>
        <v/>
      </c>
    </row>
    <row r="119" spans="1:63" s="71" customFormat="1" ht="21" hidden="1" customHeight="1">
      <c r="A119" s="245">
        <f t="shared" ref="A119:A126" si="131">+A118+1</f>
        <v>106</v>
      </c>
      <c r="B119" s="75"/>
      <c r="C119" s="79" t="str">
        <f t="shared" si="93"/>
        <v/>
      </c>
      <c r="D119" s="84" t="str">
        <f t="shared" ca="1" si="99"/>
        <v/>
      </c>
      <c r="E119" s="83" t="str">
        <f t="shared" si="31"/>
        <v/>
      </c>
      <c r="F119" s="80" t="str">
        <f t="shared" ca="1" si="100"/>
        <v/>
      </c>
      <c r="G119" s="83" t="str">
        <f t="shared" si="32"/>
        <v/>
      </c>
      <c r="H119" s="80" t="str">
        <f t="shared" ca="1" si="101"/>
        <v/>
      </c>
      <c r="I119" s="83" t="str">
        <f t="shared" si="33"/>
        <v/>
      </c>
      <c r="J119" s="80" t="str">
        <f t="shared" ca="1" si="102"/>
        <v/>
      </c>
      <c r="K119" s="83" t="str">
        <f t="shared" si="34"/>
        <v/>
      </c>
      <c r="L119" s="80" t="str">
        <f t="shared" ca="1" si="103"/>
        <v/>
      </c>
      <c r="M119" s="83" t="str">
        <f t="shared" si="35"/>
        <v/>
      </c>
      <c r="N119" s="80" t="str">
        <f t="shared" ca="1" si="104"/>
        <v/>
      </c>
      <c r="O119" s="83" t="str">
        <f t="shared" si="36"/>
        <v/>
      </c>
      <c r="P119" s="80" t="str">
        <f t="shared" ca="1" si="105"/>
        <v/>
      </c>
      <c r="Q119" s="83" t="str">
        <f t="shared" si="37"/>
        <v/>
      </c>
      <c r="R119" s="80" t="str">
        <f t="shared" ca="1" si="106"/>
        <v/>
      </c>
      <c r="S119" s="83" t="str">
        <f t="shared" si="38"/>
        <v/>
      </c>
      <c r="T119" s="80" t="str">
        <f t="shared" ca="1" si="107"/>
        <v/>
      </c>
      <c r="U119" s="83" t="str">
        <f t="shared" si="39"/>
        <v/>
      </c>
      <c r="V119" s="80" t="str">
        <f t="shared" ca="1" si="108"/>
        <v/>
      </c>
      <c r="W119" s="83" t="str">
        <f t="shared" si="40"/>
        <v/>
      </c>
      <c r="X119" s="80" t="str">
        <f t="shared" ca="1" si="109"/>
        <v/>
      </c>
      <c r="Y119" s="83" t="str">
        <f t="shared" si="41"/>
        <v/>
      </c>
      <c r="Z119" s="80" t="str">
        <f t="shared" ca="1" si="110"/>
        <v/>
      </c>
      <c r="AA119" s="83" t="str">
        <f t="shared" si="42"/>
        <v/>
      </c>
      <c r="AB119" s="80" t="str">
        <f t="shared" ca="1" si="111"/>
        <v/>
      </c>
      <c r="AC119" s="83" t="str">
        <f t="shared" si="43"/>
        <v/>
      </c>
      <c r="AD119" s="80" t="str">
        <f t="shared" ca="1" si="112"/>
        <v/>
      </c>
      <c r="AE119" s="83" t="str">
        <f t="shared" si="44"/>
        <v/>
      </c>
      <c r="AF119" s="80" t="str">
        <f t="shared" ca="1" si="113"/>
        <v/>
      </c>
      <c r="AG119" s="83" t="str">
        <f t="shared" si="45"/>
        <v/>
      </c>
      <c r="AH119" s="80" t="str">
        <f t="shared" ca="1" si="114"/>
        <v/>
      </c>
      <c r="AI119" s="83" t="str">
        <f t="shared" si="46"/>
        <v/>
      </c>
      <c r="AJ119" s="80" t="str">
        <f t="shared" ca="1" si="115"/>
        <v/>
      </c>
      <c r="AK119" s="83" t="str">
        <f t="shared" si="47"/>
        <v/>
      </c>
      <c r="AL119" s="80" t="str">
        <f t="shared" ca="1" si="116"/>
        <v/>
      </c>
      <c r="AM119" s="83" t="str">
        <f t="shared" si="48"/>
        <v/>
      </c>
      <c r="AN119" s="80" t="str">
        <f t="shared" ca="1" si="117"/>
        <v/>
      </c>
      <c r="AO119" s="83" t="str">
        <f t="shared" si="49"/>
        <v/>
      </c>
      <c r="AP119" s="80" t="str">
        <f t="shared" ca="1" si="118"/>
        <v/>
      </c>
      <c r="AQ119" s="83" t="str">
        <f t="shared" si="50"/>
        <v/>
      </c>
      <c r="AR119" s="80" t="str">
        <f t="shared" ca="1" si="119"/>
        <v/>
      </c>
      <c r="AS119" s="83" t="str">
        <f t="shared" si="51"/>
        <v/>
      </c>
      <c r="AT119" s="80" t="str">
        <f t="shared" ca="1" si="120"/>
        <v/>
      </c>
      <c r="AU119" s="83" t="str">
        <f t="shared" si="52"/>
        <v/>
      </c>
      <c r="AV119" s="80" t="str">
        <f t="shared" ca="1" si="121"/>
        <v/>
      </c>
      <c r="AW119" s="83" t="str">
        <f t="shared" si="53"/>
        <v/>
      </c>
      <c r="AX119" s="80" t="str">
        <f t="shared" ca="1" si="122"/>
        <v/>
      </c>
      <c r="AY119" s="83" t="str">
        <f t="shared" si="54"/>
        <v/>
      </c>
      <c r="AZ119" s="80" t="str">
        <f t="shared" ca="1" si="130"/>
        <v/>
      </c>
      <c r="BA119" s="83" t="str">
        <f t="shared" si="55"/>
        <v/>
      </c>
      <c r="BB119" s="80" t="str">
        <f t="shared" ca="1" si="126"/>
        <v/>
      </c>
      <c r="BC119" s="83" t="str">
        <f t="shared" si="127"/>
        <v/>
      </c>
      <c r="BD119" s="80" t="str">
        <f t="shared" ca="1" si="128"/>
        <v/>
      </c>
      <c r="BE119" s="83" t="str">
        <f t="shared" si="129"/>
        <v/>
      </c>
      <c r="BF119" s="80" t="str">
        <f t="shared" ca="1" si="123"/>
        <v/>
      </c>
      <c r="BG119" s="83" t="str">
        <f t="shared" si="59"/>
        <v/>
      </c>
      <c r="BH119" s="80" t="str">
        <f t="shared" ca="1" si="124"/>
        <v/>
      </c>
      <c r="BI119" s="83" t="str">
        <f t="shared" si="60"/>
        <v/>
      </c>
      <c r="BJ119" s="80" t="str">
        <f t="shared" ca="1" si="125"/>
        <v/>
      </c>
      <c r="BK119" s="83" t="str">
        <f t="shared" si="61"/>
        <v/>
      </c>
    </row>
    <row r="120" spans="1:63" s="71" customFormat="1" ht="21" hidden="1" customHeight="1">
      <c r="A120" s="245">
        <f t="shared" si="131"/>
        <v>107</v>
      </c>
      <c r="B120" s="75"/>
      <c r="C120" s="79" t="str">
        <f t="shared" si="93"/>
        <v/>
      </c>
      <c r="D120" s="84" t="str">
        <f t="shared" ca="1" si="99"/>
        <v/>
      </c>
      <c r="E120" s="83" t="str">
        <f t="shared" si="31"/>
        <v/>
      </c>
      <c r="F120" s="80" t="str">
        <f t="shared" ca="1" si="100"/>
        <v/>
      </c>
      <c r="G120" s="83" t="str">
        <f t="shared" si="32"/>
        <v/>
      </c>
      <c r="H120" s="80" t="str">
        <f t="shared" ca="1" si="101"/>
        <v/>
      </c>
      <c r="I120" s="83" t="str">
        <f t="shared" si="33"/>
        <v/>
      </c>
      <c r="J120" s="80" t="str">
        <f t="shared" ca="1" si="102"/>
        <v/>
      </c>
      <c r="K120" s="83" t="str">
        <f t="shared" si="34"/>
        <v/>
      </c>
      <c r="L120" s="80" t="str">
        <f t="shared" ca="1" si="103"/>
        <v/>
      </c>
      <c r="M120" s="83" t="str">
        <f t="shared" si="35"/>
        <v/>
      </c>
      <c r="N120" s="80" t="str">
        <f t="shared" ca="1" si="104"/>
        <v/>
      </c>
      <c r="O120" s="83" t="str">
        <f t="shared" si="36"/>
        <v/>
      </c>
      <c r="P120" s="80" t="str">
        <f t="shared" ca="1" si="105"/>
        <v/>
      </c>
      <c r="Q120" s="83" t="str">
        <f t="shared" si="37"/>
        <v/>
      </c>
      <c r="R120" s="80" t="str">
        <f t="shared" ca="1" si="106"/>
        <v/>
      </c>
      <c r="S120" s="83" t="str">
        <f t="shared" si="38"/>
        <v/>
      </c>
      <c r="T120" s="80" t="str">
        <f t="shared" ca="1" si="107"/>
        <v/>
      </c>
      <c r="U120" s="83" t="str">
        <f t="shared" si="39"/>
        <v/>
      </c>
      <c r="V120" s="80" t="str">
        <f t="shared" ca="1" si="108"/>
        <v/>
      </c>
      <c r="W120" s="83" t="str">
        <f t="shared" si="40"/>
        <v/>
      </c>
      <c r="X120" s="80" t="str">
        <f t="shared" ca="1" si="109"/>
        <v/>
      </c>
      <c r="Y120" s="83" t="str">
        <f t="shared" si="41"/>
        <v/>
      </c>
      <c r="Z120" s="80" t="str">
        <f t="shared" ca="1" si="110"/>
        <v/>
      </c>
      <c r="AA120" s="83" t="str">
        <f t="shared" si="42"/>
        <v/>
      </c>
      <c r="AB120" s="80" t="str">
        <f t="shared" ca="1" si="111"/>
        <v/>
      </c>
      <c r="AC120" s="83" t="str">
        <f t="shared" si="43"/>
        <v/>
      </c>
      <c r="AD120" s="80" t="str">
        <f t="shared" ca="1" si="112"/>
        <v/>
      </c>
      <c r="AE120" s="83" t="str">
        <f t="shared" si="44"/>
        <v/>
      </c>
      <c r="AF120" s="80" t="str">
        <f t="shared" ca="1" si="113"/>
        <v/>
      </c>
      <c r="AG120" s="83" t="str">
        <f t="shared" si="45"/>
        <v/>
      </c>
      <c r="AH120" s="80" t="str">
        <f t="shared" ca="1" si="114"/>
        <v/>
      </c>
      <c r="AI120" s="83" t="str">
        <f t="shared" si="46"/>
        <v/>
      </c>
      <c r="AJ120" s="80" t="str">
        <f t="shared" ca="1" si="115"/>
        <v/>
      </c>
      <c r="AK120" s="83" t="str">
        <f t="shared" si="47"/>
        <v/>
      </c>
      <c r="AL120" s="80" t="str">
        <f t="shared" ca="1" si="116"/>
        <v/>
      </c>
      <c r="AM120" s="83" t="str">
        <f t="shared" si="48"/>
        <v/>
      </c>
      <c r="AN120" s="80" t="str">
        <f t="shared" ca="1" si="117"/>
        <v/>
      </c>
      <c r="AO120" s="83" t="str">
        <f t="shared" si="49"/>
        <v/>
      </c>
      <c r="AP120" s="80" t="str">
        <f t="shared" ca="1" si="118"/>
        <v/>
      </c>
      <c r="AQ120" s="83" t="str">
        <f t="shared" si="50"/>
        <v/>
      </c>
      <c r="AR120" s="80" t="str">
        <f t="shared" ca="1" si="119"/>
        <v/>
      </c>
      <c r="AS120" s="83" t="str">
        <f t="shared" si="51"/>
        <v/>
      </c>
      <c r="AT120" s="80" t="str">
        <f t="shared" ca="1" si="120"/>
        <v/>
      </c>
      <c r="AU120" s="83" t="str">
        <f t="shared" si="52"/>
        <v/>
      </c>
      <c r="AV120" s="80" t="str">
        <f t="shared" ca="1" si="121"/>
        <v/>
      </c>
      <c r="AW120" s="83" t="str">
        <f t="shared" si="53"/>
        <v/>
      </c>
      <c r="AX120" s="80" t="str">
        <f t="shared" ca="1" si="122"/>
        <v/>
      </c>
      <c r="AY120" s="83" t="str">
        <f t="shared" si="54"/>
        <v/>
      </c>
      <c r="AZ120" s="80" t="str">
        <f t="shared" ca="1" si="130"/>
        <v/>
      </c>
      <c r="BA120" s="83" t="str">
        <f t="shared" si="55"/>
        <v/>
      </c>
      <c r="BB120" s="80" t="str">
        <f t="shared" ca="1" si="126"/>
        <v/>
      </c>
      <c r="BC120" s="83" t="str">
        <f t="shared" si="127"/>
        <v/>
      </c>
      <c r="BD120" s="80" t="str">
        <f t="shared" ca="1" si="128"/>
        <v/>
      </c>
      <c r="BE120" s="83" t="str">
        <f t="shared" si="129"/>
        <v/>
      </c>
      <c r="BF120" s="80" t="str">
        <f t="shared" ca="1" si="123"/>
        <v/>
      </c>
      <c r="BG120" s="83" t="str">
        <f t="shared" si="59"/>
        <v/>
      </c>
      <c r="BH120" s="80" t="str">
        <f t="shared" ca="1" si="124"/>
        <v/>
      </c>
      <c r="BI120" s="83" t="str">
        <f t="shared" si="60"/>
        <v/>
      </c>
      <c r="BJ120" s="80" t="str">
        <f t="shared" ca="1" si="125"/>
        <v/>
      </c>
      <c r="BK120" s="83" t="str">
        <f t="shared" si="61"/>
        <v/>
      </c>
    </row>
    <row r="121" spans="1:63" s="71" customFormat="1" ht="21" hidden="1" customHeight="1">
      <c r="A121" s="245">
        <f t="shared" si="131"/>
        <v>108</v>
      </c>
      <c r="B121" s="75"/>
      <c r="C121" s="79" t="str">
        <f t="shared" si="93"/>
        <v/>
      </c>
      <c r="D121" s="84" t="str">
        <f t="shared" ca="1" si="99"/>
        <v/>
      </c>
      <c r="E121" s="83" t="str">
        <f t="shared" si="31"/>
        <v/>
      </c>
      <c r="F121" s="80" t="str">
        <f t="shared" ca="1" si="100"/>
        <v/>
      </c>
      <c r="G121" s="83" t="str">
        <f t="shared" si="32"/>
        <v/>
      </c>
      <c r="H121" s="80" t="str">
        <f t="shared" ca="1" si="101"/>
        <v/>
      </c>
      <c r="I121" s="83" t="str">
        <f t="shared" si="33"/>
        <v/>
      </c>
      <c r="J121" s="80" t="str">
        <f t="shared" ca="1" si="102"/>
        <v/>
      </c>
      <c r="K121" s="83" t="str">
        <f t="shared" si="34"/>
        <v/>
      </c>
      <c r="L121" s="80" t="str">
        <f t="shared" ca="1" si="103"/>
        <v/>
      </c>
      <c r="M121" s="83" t="str">
        <f t="shared" si="35"/>
        <v/>
      </c>
      <c r="N121" s="80" t="str">
        <f t="shared" ca="1" si="104"/>
        <v/>
      </c>
      <c r="O121" s="83" t="str">
        <f t="shared" si="36"/>
        <v/>
      </c>
      <c r="P121" s="80" t="str">
        <f t="shared" ca="1" si="105"/>
        <v/>
      </c>
      <c r="Q121" s="83" t="str">
        <f t="shared" si="37"/>
        <v/>
      </c>
      <c r="R121" s="80" t="str">
        <f t="shared" ca="1" si="106"/>
        <v/>
      </c>
      <c r="S121" s="83" t="str">
        <f t="shared" si="38"/>
        <v/>
      </c>
      <c r="T121" s="80" t="str">
        <f t="shared" ca="1" si="107"/>
        <v/>
      </c>
      <c r="U121" s="83" t="str">
        <f t="shared" si="39"/>
        <v/>
      </c>
      <c r="V121" s="80" t="str">
        <f t="shared" ca="1" si="108"/>
        <v/>
      </c>
      <c r="W121" s="83" t="str">
        <f t="shared" si="40"/>
        <v/>
      </c>
      <c r="X121" s="80" t="str">
        <f t="shared" ca="1" si="109"/>
        <v/>
      </c>
      <c r="Y121" s="83" t="str">
        <f t="shared" si="41"/>
        <v/>
      </c>
      <c r="Z121" s="80" t="str">
        <f t="shared" ca="1" si="110"/>
        <v/>
      </c>
      <c r="AA121" s="83" t="str">
        <f t="shared" si="42"/>
        <v/>
      </c>
      <c r="AB121" s="80" t="str">
        <f t="shared" ca="1" si="111"/>
        <v/>
      </c>
      <c r="AC121" s="83" t="str">
        <f t="shared" si="43"/>
        <v/>
      </c>
      <c r="AD121" s="80" t="str">
        <f t="shared" ca="1" si="112"/>
        <v/>
      </c>
      <c r="AE121" s="83" t="str">
        <f t="shared" si="44"/>
        <v/>
      </c>
      <c r="AF121" s="80" t="str">
        <f t="shared" ca="1" si="113"/>
        <v/>
      </c>
      <c r="AG121" s="83" t="str">
        <f t="shared" si="45"/>
        <v/>
      </c>
      <c r="AH121" s="80" t="str">
        <f t="shared" ca="1" si="114"/>
        <v/>
      </c>
      <c r="AI121" s="83" t="str">
        <f t="shared" si="46"/>
        <v/>
      </c>
      <c r="AJ121" s="80" t="str">
        <f t="shared" ca="1" si="115"/>
        <v/>
      </c>
      <c r="AK121" s="83" t="str">
        <f t="shared" si="47"/>
        <v/>
      </c>
      <c r="AL121" s="80" t="str">
        <f t="shared" ca="1" si="116"/>
        <v/>
      </c>
      <c r="AM121" s="83" t="str">
        <f t="shared" si="48"/>
        <v/>
      </c>
      <c r="AN121" s="80" t="str">
        <f t="shared" ca="1" si="117"/>
        <v/>
      </c>
      <c r="AO121" s="83" t="str">
        <f t="shared" si="49"/>
        <v/>
      </c>
      <c r="AP121" s="80" t="str">
        <f t="shared" ca="1" si="118"/>
        <v/>
      </c>
      <c r="AQ121" s="83" t="str">
        <f t="shared" si="50"/>
        <v/>
      </c>
      <c r="AR121" s="80" t="str">
        <f t="shared" ca="1" si="119"/>
        <v/>
      </c>
      <c r="AS121" s="83" t="str">
        <f t="shared" si="51"/>
        <v/>
      </c>
      <c r="AT121" s="80" t="str">
        <f t="shared" ca="1" si="120"/>
        <v/>
      </c>
      <c r="AU121" s="83" t="str">
        <f t="shared" si="52"/>
        <v/>
      </c>
      <c r="AV121" s="80" t="str">
        <f t="shared" ca="1" si="121"/>
        <v/>
      </c>
      <c r="AW121" s="83" t="str">
        <f t="shared" si="53"/>
        <v/>
      </c>
      <c r="AX121" s="80" t="str">
        <f t="shared" ca="1" si="122"/>
        <v/>
      </c>
      <c r="AY121" s="83" t="str">
        <f t="shared" si="54"/>
        <v/>
      </c>
      <c r="AZ121" s="80" t="str">
        <f t="shared" ca="1" si="130"/>
        <v/>
      </c>
      <c r="BA121" s="83" t="str">
        <f t="shared" si="55"/>
        <v/>
      </c>
      <c r="BB121" s="80" t="str">
        <f t="shared" ca="1" si="126"/>
        <v/>
      </c>
      <c r="BC121" s="83" t="str">
        <f t="shared" si="127"/>
        <v/>
      </c>
      <c r="BD121" s="80" t="str">
        <f t="shared" ca="1" si="128"/>
        <v/>
      </c>
      <c r="BE121" s="83" t="str">
        <f t="shared" si="129"/>
        <v/>
      </c>
      <c r="BF121" s="80" t="str">
        <f t="shared" ca="1" si="123"/>
        <v/>
      </c>
      <c r="BG121" s="83" t="str">
        <f t="shared" si="59"/>
        <v/>
      </c>
      <c r="BH121" s="80" t="str">
        <f t="shared" ca="1" si="124"/>
        <v/>
      </c>
      <c r="BI121" s="83" t="str">
        <f t="shared" si="60"/>
        <v/>
      </c>
      <c r="BJ121" s="80" t="str">
        <f t="shared" ca="1" si="125"/>
        <v/>
      </c>
      <c r="BK121" s="83" t="str">
        <f t="shared" si="61"/>
        <v/>
      </c>
    </row>
    <row r="122" spans="1:63" s="71" customFormat="1" ht="21" hidden="1" customHeight="1">
      <c r="A122" s="245">
        <f t="shared" si="131"/>
        <v>109</v>
      </c>
      <c r="B122" s="75"/>
      <c r="C122" s="79" t="str">
        <f t="shared" si="93"/>
        <v/>
      </c>
      <c r="D122" s="84" t="str">
        <f t="shared" ca="1" si="99"/>
        <v/>
      </c>
      <c r="E122" s="83" t="str">
        <f t="shared" si="31"/>
        <v/>
      </c>
      <c r="F122" s="80" t="str">
        <f t="shared" ca="1" si="100"/>
        <v/>
      </c>
      <c r="G122" s="83" t="str">
        <f t="shared" si="32"/>
        <v/>
      </c>
      <c r="H122" s="80" t="str">
        <f t="shared" ca="1" si="101"/>
        <v/>
      </c>
      <c r="I122" s="83" t="str">
        <f t="shared" si="33"/>
        <v/>
      </c>
      <c r="J122" s="80" t="str">
        <f t="shared" ca="1" si="102"/>
        <v/>
      </c>
      <c r="K122" s="83" t="str">
        <f t="shared" si="34"/>
        <v/>
      </c>
      <c r="L122" s="80" t="str">
        <f t="shared" ca="1" si="103"/>
        <v/>
      </c>
      <c r="M122" s="83" t="str">
        <f t="shared" si="35"/>
        <v/>
      </c>
      <c r="N122" s="80" t="str">
        <f t="shared" ca="1" si="104"/>
        <v/>
      </c>
      <c r="O122" s="83" t="str">
        <f t="shared" si="36"/>
        <v/>
      </c>
      <c r="P122" s="80" t="str">
        <f t="shared" ca="1" si="105"/>
        <v/>
      </c>
      <c r="Q122" s="83" t="str">
        <f t="shared" si="37"/>
        <v/>
      </c>
      <c r="R122" s="80" t="str">
        <f t="shared" ca="1" si="106"/>
        <v/>
      </c>
      <c r="S122" s="83" t="str">
        <f t="shared" si="38"/>
        <v/>
      </c>
      <c r="T122" s="80" t="str">
        <f t="shared" ca="1" si="107"/>
        <v/>
      </c>
      <c r="U122" s="83" t="str">
        <f t="shared" si="39"/>
        <v/>
      </c>
      <c r="V122" s="80" t="str">
        <f t="shared" ca="1" si="108"/>
        <v/>
      </c>
      <c r="W122" s="83" t="str">
        <f t="shared" si="40"/>
        <v/>
      </c>
      <c r="X122" s="80" t="str">
        <f t="shared" ca="1" si="109"/>
        <v/>
      </c>
      <c r="Y122" s="83" t="str">
        <f t="shared" si="41"/>
        <v/>
      </c>
      <c r="Z122" s="80" t="str">
        <f t="shared" ca="1" si="110"/>
        <v/>
      </c>
      <c r="AA122" s="83" t="str">
        <f t="shared" si="42"/>
        <v/>
      </c>
      <c r="AB122" s="80" t="str">
        <f t="shared" ca="1" si="111"/>
        <v/>
      </c>
      <c r="AC122" s="83" t="str">
        <f t="shared" si="43"/>
        <v/>
      </c>
      <c r="AD122" s="80" t="str">
        <f t="shared" ca="1" si="112"/>
        <v/>
      </c>
      <c r="AE122" s="83" t="str">
        <f t="shared" si="44"/>
        <v/>
      </c>
      <c r="AF122" s="80" t="str">
        <f t="shared" ca="1" si="113"/>
        <v/>
      </c>
      <c r="AG122" s="83" t="str">
        <f t="shared" si="45"/>
        <v/>
      </c>
      <c r="AH122" s="80" t="str">
        <f t="shared" ca="1" si="114"/>
        <v/>
      </c>
      <c r="AI122" s="83" t="str">
        <f t="shared" si="46"/>
        <v/>
      </c>
      <c r="AJ122" s="80" t="str">
        <f t="shared" ca="1" si="115"/>
        <v/>
      </c>
      <c r="AK122" s="83" t="str">
        <f t="shared" si="47"/>
        <v/>
      </c>
      <c r="AL122" s="80" t="str">
        <f t="shared" ca="1" si="116"/>
        <v/>
      </c>
      <c r="AM122" s="83" t="str">
        <f t="shared" si="48"/>
        <v/>
      </c>
      <c r="AN122" s="80" t="str">
        <f t="shared" ca="1" si="117"/>
        <v/>
      </c>
      <c r="AO122" s="83" t="str">
        <f t="shared" si="49"/>
        <v/>
      </c>
      <c r="AP122" s="80" t="str">
        <f t="shared" ca="1" si="118"/>
        <v/>
      </c>
      <c r="AQ122" s="83" t="str">
        <f t="shared" si="50"/>
        <v/>
      </c>
      <c r="AR122" s="80" t="str">
        <f t="shared" ca="1" si="119"/>
        <v/>
      </c>
      <c r="AS122" s="83" t="str">
        <f t="shared" si="51"/>
        <v/>
      </c>
      <c r="AT122" s="80" t="str">
        <f t="shared" ca="1" si="120"/>
        <v/>
      </c>
      <c r="AU122" s="83" t="str">
        <f t="shared" si="52"/>
        <v/>
      </c>
      <c r="AV122" s="80" t="str">
        <f t="shared" ca="1" si="121"/>
        <v/>
      </c>
      <c r="AW122" s="83" t="str">
        <f t="shared" si="53"/>
        <v/>
      </c>
      <c r="AX122" s="80" t="str">
        <f t="shared" ca="1" si="122"/>
        <v/>
      </c>
      <c r="AY122" s="83" t="str">
        <f t="shared" si="54"/>
        <v/>
      </c>
      <c r="AZ122" s="80" t="str">
        <f t="shared" ca="1" si="130"/>
        <v/>
      </c>
      <c r="BA122" s="83" t="str">
        <f t="shared" si="55"/>
        <v/>
      </c>
      <c r="BB122" s="80" t="str">
        <f t="shared" ca="1" si="126"/>
        <v/>
      </c>
      <c r="BC122" s="83" t="str">
        <f t="shared" si="127"/>
        <v/>
      </c>
      <c r="BD122" s="80" t="str">
        <f t="shared" ca="1" si="128"/>
        <v/>
      </c>
      <c r="BE122" s="83" t="str">
        <f t="shared" si="129"/>
        <v/>
      </c>
      <c r="BF122" s="80" t="str">
        <f t="shared" ca="1" si="123"/>
        <v/>
      </c>
      <c r="BG122" s="83" t="str">
        <f t="shared" si="59"/>
        <v/>
      </c>
      <c r="BH122" s="80" t="str">
        <f t="shared" ca="1" si="124"/>
        <v/>
      </c>
      <c r="BI122" s="83" t="str">
        <f t="shared" si="60"/>
        <v/>
      </c>
      <c r="BJ122" s="80" t="str">
        <f t="shared" ca="1" si="125"/>
        <v/>
      </c>
      <c r="BK122" s="83" t="str">
        <f t="shared" si="61"/>
        <v/>
      </c>
    </row>
    <row r="123" spans="1:63" s="71" customFormat="1" ht="21" hidden="1" customHeight="1">
      <c r="A123" s="245">
        <f t="shared" si="131"/>
        <v>110</v>
      </c>
      <c r="B123" s="75"/>
      <c r="C123" s="79" t="str">
        <f t="shared" si="93"/>
        <v/>
      </c>
      <c r="D123" s="84" t="str">
        <f t="shared" ca="1" si="99"/>
        <v/>
      </c>
      <c r="E123" s="83" t="str">
        <f t="shared" si="31"/>
        <v/>
      </c>
      <c r="F123" s="80" t="str">
        <f t="shared" ca="1" si="100"/>
        <v/>
      </c>
      <c r="G123" s="83" t="str">
        <f t="shared" si="32"/>
        <v/>
      </c>
      <c r="H123" s="80" t="str">
        <f t="shared" ca="1" si="101"/>
        <v/>
      </c>
      <c r="I123" s="83" t="str">
        <f t="shared" si="33"/>
        <v/>
      </c>
      <c r="J123" s="80" t="str">
        <f t="shared" ca="1" si="102"/>
        <v/>
      </c>
      <c r="K123" s="83" t="str">
        <f t="shared" si="34"/>
        <v/>
      </c>
      <c r="L123" s="80" t="str">
        <f t="shared" ca="1" si="103"/>
        <v/>
      </c>
      <c r="M123" s="83" t="str">
        <f t="shared" si="35"/>
        <v/>
      </c>
      <c r="N123" s="80" t="str">
        <f t="shared" ca="1" si="104"/>
        <v/>
      </c>
      <c r="O123" s="83" t="str">
        <f t="shared" si="36"/>
        <v/>
      </c>
      <c r="P123" s="80" t="str">
        <f t="shared" ca="1" si="105"/>
        <v/>
      </c>
      <c r="Q123" s="83" t="str">
        <f t="shared" si="37"/>
        <v/>
      </c>
      <c r="R123" s="80" t="str">
        <f t="shared" ca="1" si="106"/>
        <v/>
      </c>
      <c r="S123" s="83" t="str">
        <f t="shared" si="38"/>
        <v/>
      </c>
      <c r="T123" s="80" t="str">
        <f t="shared" ca="1" si="107"/>
        <v/>
      </c>
      <c r="U123" s="83" t="str">
        <f t="shared" si="39"/>
        <v/>
      </c>
      <c r="V123" s="80" t="str">
        <f t="shared" ca="1" si="108"/>
        <v/>
      </c>
      <c r="W123" s="83" t="str">
        <f t="shared" si="40"/>
        <v/>
      </c>
      <c r="X123" s="80" t="str">
        <f t="shared" ca="1" si="109"/>
        <v/>
      </c>
      <c r="Y123" s="83" t="str">
        <f t="shared" si="41"/>
        <v/>
      </c>
      <c r="Z123" s="80" t="str">
        <f t="shared" ca="1" si="110"/>
        <v/>
      </c>
      <c r="AA123" s="83" t="str">
        <f t="shared" si="42"/>
        <v/>
      </c>
      <c r="AB123" s="80" t="str">
        <f t="shared" ca="1" si="111"/>
        <v/>
      </c>
      <c r="AC123" s="83" t="str">
        <f t="shared" si="43"/>
        <v/>
      </c>
      <c r="AD123" s="80" t="str">
        <f t="shared" ca="1" si="112"/>
        <v/>
      </c>
      <c r="AE123" s="83" t="str">
        <f t="shared" si="44"/>
        <v/>
      </c>
      <c r="AF123" s="80" t="str">
        <f t="shared" ca="1" si="113"/>
        <v/>
      </c>
      <c r="AG123" s="83" t="str">
        <f t="shared" si="45"/>
        <v/>
      </c>
      <c r="AH123" s="80" t="str">
        <f t="shared" ca="1" si="114"/>
        <v/>
      </c>
      <c r="AI123" s="83" t="str">
        <f t="shared" si="46"/>
        <v/>
      </c>
      <c r="AJ123" s="80" t="str">
        <f t="shared" ca="1" si="115"/>
        <v/>
      </c>
      <c r="AK123" s="83" t="str">
        <f t="shared" si="47"/>
        <v/>
      </c>
      <c r="AL123" s="80" t="str">
        <f t="shared" ca="1" si="116"/>
        <v/>
      </c>
      <c r="AM123" s="83" t="str">
        <f t="shared" si="48"/>
        <v/>
      </c>
      <c r="AN123" s="80" t="str">
        <f t="shared" ca="1" si="117"/>
        <v/>
      </c>
      <c r="AO123" s="83" t="str">
        <f t="shared" si="49"/>
        <v/>
      </c>
      <c r="AP123" s="80" t="str">
        <f t="shared" ca="1" si="118"/>
        <v/>
      </c>
      <c r="AQ123" s="83" t="str">
        <f t="shared" si="50"/>
        <v/>
      </c>
      <c r="AR123" s="80" t="str">
        <f t="shared" ca="1" si="119"/>
        <v/>
      </c>
      <c r="AS123" s="83" t="str">
        <f t="shared" si="51"/>
        <v/>
      </c>
      <c r="AT123" s="80" t="str">
        <f t="shared" ca="1" si="120"/>
        <v/>
      </c>
      <c r="AU123" s="83" t="str">
        <f t="shared" si="52"/>
        <v/>
      </c>
      <c r="AV123" s="80" t="str">
        <f t="shared" ca="1" si="121"/>
        <v/>
      </c>
      <c r="AW123" s="83" t="str">
        <f t="shared" si="53"/>
        <v/>
      </c>
      <c r="AX123" s="80" t="str">
        <f t="shared" ca="1" si="122"/>
        <v/>
      </c>
      <c r="AY123" s="83" t="str">
        <f t="shared" si="54"/>
        <v/>
      </c>
      <c r="AZ123" s="80" t="str">
        <f t="shared" ca="1" si="130"/>
        <v/>
      </c>
      <c r="BA123" s="83" t="str">
        <f t="shared" si="55"/>
        <v/>
      </c>
      <c r="BB123" s="80" t="str">
        <f t="shared" ca="1" si="126"/>
        <v/>
      </c>
      <c r="BC123" s="83" t="str">
        <f t="shared" si="127"/>
        <v/>
      </c>
      <c r="BD123" s="80" t="str">
        <f t="shared" ca="1" si="128"/>
        <v/>
      </c>
      <c r="BE123" s="83" t="str">
        <f t="shared" si="129"/>
        <v/>
      </c>
      <c r="BF123" s="80" t="str">
        <f t="shared" ca="1" si="123"/>
        <v/>
      </c>
      <c r="BG123" s="83" t="str">
        <f t="shared" si="59"/>
        <v/>
      </c>
      <c r="BH123" s="80" t="str">
        <f t="shared" ca="1" si="124"/>
        <v/>
      </c>
      <c r="BI123" s="83" t="str">
        <f t="shared" si="60"/>
        <v/>
      </c>
      <c r="BJ123" s="80" t="str">
        <f t="shared" ca="1" si="125"/>
        <v/>
      </c>
      <c r="BK123" s="83" t="str">
        <f t="shared" si="61"/>
        <v/>
      </c>
    </row>
    <row r="124" spans="1:63" s="71" customFormat="1" ht="21" hidden="1" customHeight="1">
      <c r="A124" s="245">
        <f t="shared" si="131"/>
        <v>111</v>
      </c>
      <c r="B124" s="75"/>
      <c r="C124" s="79" t="str">
        <f t="shared" si="93"/>
        <v/>
      </c>
      <c r="D124" s="84" t="str">
        <f t="shared" ca="1" si="99"/>
        <v/>
      </c>
      <c r="E124" s="83" t="str">
        <f t="shared" si="31"/>
        <v/>
      </c>
      <c r="F124" s="80" t="str">
        <f t="shared" ca="1" si="100"/>
        <v/>
      </c>
      <c r="G124" s="83" t="str">
        <f t="shared" si="32"/>
        <v/>
      </c>
      <c r="H124" s="80" t="str">
        <f t="shared" ca="1" si="101"/>
        <v/>
      </c>
      <c r="I124" s="83" t="str">
        <f t="shared" si="33"/>
        <v/>
      </c>
      <c r="J124" s="80" t="str">
        <f t="shared" ca="1" si="102"/>
        <v/>
      </c>
      <c r="K124" s="83" t="str">
        <f t="shared" si="34"/>
        <v/>
      </c>
      <c r="L124" s="80" t="str">
        <f t="shared" ca="1" si="103"/>
        <v/>
      </c>
      <c r="M124" s="83" t="str">
        <f t="shared" si="35"/>
        <v/>
      </c>
      <c r="N124" s="80" t="str">
        <f t="shared" ca="1" si="104"/>
        <v/>
      </c>
      <c r="O124" s="83" t="str">
        <f t="shared" si="36"/>
        <v/>
      </c>
      <c r="P124" s="80" t="str">
        <f t="shared" ca="1" si="105"/>
        <v/>
      </c>
      <c r="Q124" s="83" t="str">
        <f t="shared" si="37"/>
        <v/>
      </c>
      <c r="R124" s="80" t="str">
        <f t="shared" ca="1" si="106"/>
        <v/>
      </c>
      <c r="S124" s="83" t="str">
        <f t="shared" si="38"/>
        <v/>
      </c>
      <c r="T124" s="80" t="str">
        <f t="shared" ca="1" si="107"/>
        <v/>
      </c>
      <c r="U124" s="83" t="str">
        <f t="shared" si="39"/>
        <v/>
      </c>
      <c r="V124" s="80" t="str">
        <f t="shared" ca="1" si="108"/>
        <v/>
      </c>
      <c r="W124" s="83" t="str">
        <f t="shared" si="40"/>
        <v/>
      </c>
      <c r="X124" s="80" t="str">
        <f t="shared" ca="1" si="109"/>
        <v/>
      </c>
      <c r="Y124" s="83" t="str">
        <f t="shared" si="41"/>
        <v/>
      </c>
      <c r="Z124" s="80" t="str">
        <f t="shared" ca="1" si="110"/>
        <v/>
      </c>
      <c r="AA124" s="83" t="str">
        <f t="shared" si="42"/>
        <v/>
      </c>
      <c r="AB124" s="80" t="str">
        <f t="shared" ca="1" si="111"/>
        <v/>
      </c>
      <c r="AC124" s="83" t="str">
        <f t="shared" si="43"/>
        <v/>
      </c>
      <c r="AD124" s="80" t="str">
        <f t="shared" ca="1" si="112"/>
        <v/>
      </c>
      <c r="AE124" s="83" t="str">
        <f t="shared" si="44"/>
        <v/>
      </c>
      <c r="AF124" s="80" t="str">
        <f t="shared" ca="1" si="113"/>
        <v/>
      </c>
      <c r="AG124" s="83" t="str">
        <f t="shared" si="45"/>
        <v/>
      </c>
      <c r="AH124" s="80" t="str">
        <f t="shared" ca="1" si="114"/>
        <v/>
      </c>
      <c r="AI124" s="83" t="str">
        <f t="shared" si="46"/>
        <v/>
      </c>
      <c r="AJ124" s="80" t="str">
        <f t="shared" ca="1" si="115"/>
        <v/>
      </c>
      <c r="AK124" s="83" t="str">
        <f t="shared" si="47"/>
        <v/>
      </c>
      <c r="AL124" s="80" t="str">
        <f t="shared" ca="1" si="116"/>
        <v/>
      </c>
      <c r="AM124" s="83" t="str">
        <f t="shared" si="48"/>
        <v/>
      </c>
      <c r="AN124" s="80" t="str">
        <f t="shared" ca="1" si="117"/>
        <v/>
      </c>
      <c r="AO124" s="83" t="str">
        <f t="shared" si="49"/>
        <v/>
      </c>
      <c r="AP124" s="80" t="str">
        <f t="shared" ca="1" si="118"/>
        <v/>
      </c>
      <c r="AQ124" s="83" t="str">
        <f t="shared" si="50"/>
        <v/>
      </c>
      <c r="AR124" s="80" t="str">
        <f t="shared" ca="1" si="119"/>
        <v/>
      </c>
      <c r="AS124" s="83" t="str">
        <f t="shared" si="51"/>
        <v/>
      </c>
      <c r="AT124" s="80" t="str">
        <f t="shared" ca="1" si="120"/>
        <v/>
      </c>
      <c r="AU124" s="83" t="str">
        <f t="shared" si="52"/>
        <v/>
      </c>
      <c r="AV124" s="80" t="str">
        <f t="shared" ca="1" si="121"/>
        <v/>
      </c>
      <c r="AW124" s="83" t="str">
        <f t="shared" si="53"/>
        <v/>
      </c>
      <c r="AX124" s="80" t="str">
        <f t="shared" ca="1" si="122"/>
        <v/>
      </c>
      <c r="AY124" s="83" t="str">
        <f t="shared" si="54"/>
        <v/>
      </c>
      <c r="AZ124" s="80" t="str">
        <f t="shared" ca="1" si="130"/>
        <v/>
      </c>
      <c r="BA124" s="83" t="str">
        <f t="shared" si="55"/>
        <v/>
      </c>
      <c r="BB124" s="80" t="str">
        <f t="shared" ca="1" si="126"/>
        <v/>
      </c>
      <c r="BC124" s="83" t="str">
        <f t="shared" si="127"/>
        <v/>
      </c>
      <c r="BD124" s="80" t="str">
        <f t="shared" ca="1" si="128"/>
        <v/>
      </c>
      <c r="BE124" s="83" t="str">
        <f t="shared" si="129"/>
        <v/>
      </c>
      <c r="BF124" s="80" t="str">
        <f t="shared" ca="1" si="123"/>
        <v/>
      </c>
      <c r="BG124" s="83" t="str">
        <f t="shared" si="59"/>
        <v/>
      </c>
      <c r="BH124" s="80" t="str">
        <f t="shared" ca="1" si="124"/>
        <v/>
      </c>
      <c r="BI124" s="83" t="str">
        <f t="shared" si="60"/>
        <v/>
      </c>
      <c r="BJ124" s="80" t="str">
        <f t="shared" ca="1" si="125"/>
        <v/>
      </c>
      <c r="BK124" s="83" t="str">
        <f t="shared" si="61"/>
        <v/>
      </c>
    </row>
    <row r="125" spans="1:63" s="71" customFormat="1" ht="21" hidden="1" customHeight="1">
      <c r="A125" s="245">
        <f t="shared" si="131"/>
        <v>112</v>
      </c>
      <c r="B125" s="75"/>
      <c r="C125" s="79" t="str">
        <f t="shared" si="93"/>
        <v/>
      </c>
      <c r="D125" s="84" t="str">
        <f t="shared" ca="1" si="99"/>
        <v/>
      </c>
      <c r="E125" s="83" t="str">
        <f t="shared" si="31"/>
        <v/>
      </c>
      <c r="F125" s="80" t="str">
        <f t="shared" ca="1" si="100"/>
        <v/>
      </c>
      <c r="G125" s="83" t="str">
        <f t="shared" si="32"/>
        <v/>
      </c>
      <c r="H125" s="80" t="str">
        <f t="shared" ca="1" si="101"/>
        <v/>
      </c>
      <c r="I125" s="83" t="str">
        <f t="shared" si="33"/>
        <v/>
      </c>
      <c r="J125" s="80" t="str">
        <f t="shared" ca="1" si="102"/>
        <v/>
      </c>
      <c r="K125" s="83" t="str">
        <f t="shared" si="34"/>
        <v/>
      </c>
      <c r="L125" s="80" t="str">
        <f t="shared" ca="1" si="103"/>
        <v/>
      </c>
      <c r="M125" s="83" t="str">
        <f t="shared" si="35"/>
        <v/>
      </c>
      <c r="N125" s="80" t="str">
        <f t="shared" ca="1" si="104"/>
        <v/>
      </c>
      <c r="O125" s="83" t="str">
        <f t="shared" si="36"/>
        <v/>
      </c>
      <c r="P125" s="80" t="str">
        <f t="shared" ca="1" si="105"/>
        <v/>
      </c>
      <c r="Q125" s="83" t="str">
        <f t="shared" si="37"/>
        <v/>
      </c>
      <c r="R125" s="80" t="str">
        <f t="shared" ca="1" si="106"/>
        <v/>
      </c>
      <c r="S125" s="83" t="str">
        <f t="shared" si="38"/>
        <v/>
      </c>
      <c r="T125" s="80" t="str">
        <f t="shared" ca="1" si="107"/>
        <v/>
      </c>
      <c r="U125" s="83" t="str">
        <f t="shared" si="39"/>
        <v/>
      </c>
      <c r="V125" s="80" t="str">
        <f t="shared" ca="1" si="108"/>
        <v/>
      </c>
      <c r="W125" s="83" t="str">
        <f t="shared" si="40"/>
        <v/>
      </c>
      <c r="X125" s="80" t="str">
        <f t="shared" ca="1" si="109"/>
        <v/>
      </c>
      <c r="Y125" s="83" t="str">
        <f t="shared" si="41"/>
        <v/>
      </c>
      <c r="Z125" s="80" t="str">
        <f t="shared" ca="1" si="110"/>
        <v/>
      </c>
      <c r="AA125" s="83" t="str">
        <f t="shared" si="42"/>
        <v/>
      </c>
      <c r="AB125" s="80" t="str">
        <f t="shared" ca="1" si="111"/>
        <v/>
      </c>
      <c r="AC125" s="83" t="str">
        <f t="shared" si="43"/>
        <v/>
      </c>
      <c r="AD125" s="80" t="str">
        <f t="shared" ca="1" si="112"/>
        <v/>
      </c>
      <c r="AE125" s="83" t="str">
        <f t="shared" si="44"/>
        <v/>
      </c>
      <c r="AF125" s="80" t="str">
        <f t="shared" ca="1" si="113"/>
        <v/>
      </c>
      <c r="AG125" s="83" t="str">
        <f t="shared" si="45"/>
        <v/>
      </c>
      <c r="AH125" s="80" t="str">
        <f t="shared" ca="1" si="114"/>
        <v/>
      </c>
      <c r="AI125" s="83" t="str">
        <f t="shared" si="46"/>
        <v/>
      </c>
      <c r="AJ125" s="80" t="str">
        <f t="shared" ca="1" si="115"/>
        <v/>
      </c>
      <c r="AK125" s="83" t="str">
        <f t="shared" si="47"/>
        <v/>
      </c>
      <c r="AL125" s="80" t="str">
        <f t="shared" ca="1" si="116"/>
        <v/>
      </c>
      <c r="AM125" s="83" t="str">
        <f t="shared" si="48"/>
        <v/>
      </c>
      <c r="AN125" s="80" t="str">
        <f t="shared" ca="1" si="117"/>
        <v/>
      </c>
      <c r="AO125" s="83" t="str">
        <f t="shared" si="49"/>
        <v/>
      </c>
      <c r="AP125" s="80" t="str">
        <f t="shared" ca="1" si="118"/>
        <v/>
      </c>
      <c r="AQ125" s="83" t="str">
        <f t="shared" si="50"/>
        <v/>
      </c>
      <c r="AR125" s="80" t="str">
        <f t="shared" ca="1" si="119"/>
        <v/>
      </c>
      <c r="AS125" s="83" t="str">
        <f t="shared" si="51"/>
        <v/>
      </c>
      <c r="AT125" s="80" t="str">
        <f t="shared" ca="1" si="120"/>
        <v/>
      </c>
      <c r="AU125" s="83" t="str">
        <f t="shared" si="52"/>
        <v/>
      </c>
      <c r="AV125" s="80" t="str">
        <f t="shared" ca="1" si="121"/>
        <v/>
      </c>
      <c r="AW125" s="83" t="str">
        <f t="shared" si="53"/>
        <v/>
      </c>
      <c r="AX125" s="80" t="str">
        <f t="shared" ca="1" si="122"/>
        <v/>
      </c>
      <c r="AY125" s="83" t="str">
        <f t="shared" si="54"/>
        <v/>
      </c>
      <c r="AZ125" s="80" t="str">
        <f t="shared" ca="1" si="130"/>
        <v/>
      </c>
      <c r="BA125" s="83" t="str">
        <f t="shared" si="55"/>
        <v/>
      </c>
      <c r="BB125" s="80" t="str">
        <f t="shared" ca="1" si="126"/>
        <v/>
      </c>
      <c r="BC125" s="83" t="str">
        <f t="shared" si="127"/>
        <v/>
      </c>
      <c r="BD125" s="80" t="str">
        <f t="shared" ca="1" si="128"/>
        <v/>
      </c>
      <c r="BE125" s="83" t="str">
        <f t="shared" si="129"/>
        <v/>
      </c>
      <c r="BF125" s="80" t="str">
        <f t="shared" ca="1" si="123"/>
        <v/>
      </c>
      <c r="BG125" s="83" t="str">
        <f t="shared" si="59"/>
        <v/>
      </c>
      <c r="BH125" s="80" t="str">
        <f t="shared" ca="1" si="124"/>
        <v/>
      </c>
      <c r="BI125" s="83" t="str">
        <f t="shared" si="60"/>
        <v/>
      </c>
      <c r="BJ125" s="80" t="str">
        <f t="shared" ca="1" si="125"/>
        <v/>
      </c>
      <c r="BK125" s="83" t="str">
        <f t="shared" si="61"/>
        <v/>
      </c>
    </row>
    <row r="126" spans="1:63" s="71" customFormat="1" ht="21" hidden="1" customHeight="1">
      <c r="A126" s="245">
        <f t="shared" si="131"/>
        <v>113</v>
      </c>
      <c r="B126" s="75"/>
      <c r="C126" s="79" t="str">
        <f t="shared" si="93"/>
        <v/>
      </c>
      <c r="D126" s="84" t="str">
        <f t="shared" ca="1" si="99"/>
        <v/>
      </c>
      <c r="E126" s="83" t="str">
        <f t="shared" si="31"/>
        <v/>
      </c>
      <c r="F126" s="80" t="str">
        <f t="shared" ca="1" si="100"/>
        <v/>
      </c>
      <c r="G126" s="83" t="str">
        <f t="shared" si="32"/>
        <v/>
      </c>
      <c r="H126" s="80" t="str">
        <f t="shared" ca="1" si="101"/>
        <v/>
      </c>
      <c r="I126" s="83" t="str">
        <f t="shared" si="33"/>
        <v/>
      </c>
      <c r="J126" s="80" t="str">
        <f t="shared" ca="1" si="102"/>
        <v/>
      </c>
      <c r="K126" s="83" t="str">
        <f t="shared" si="34"/>
        <v/>
      </c>
      <c r="L126" s="80" t="str">
        <f t="shared" ca="1" si="103"/>
        <v/>
      </c>
      <c r="M126" s="83" t="str">
        <f t="shared" si="35"/>
        <v/>
      </c>
      <c r="N126" s="80" t="str">
        <f t="shared" ca="1" si="104"/>
        <v/>
      </c>
      <c r="O126" s="83" t="str">
        <f t="shared" si="36"/>
        <v/>
      </c>
      <c r="P126" s="80" t="str">
        <f t="shared" ca="1" si="105"/>
        <v/>
      </c>
      <c r="Q126" s="83" t="str">
        <f t="shared" si="37"/>
        <v/>
      </c>
      <c r="R126" s="80" t="str">
        <f t="shared" ca="1" si="106"/>
        <v/>
      </c>
      <c r="S126" s="83" t="str">
        <f t="shared" si="38"/>
        <v/>
      </c>
      <c r="T126" s="80" t="str">
        <f t="shared" ca="1" si="107"/>
        <v/>
      </c>
      <c r="U126" s="83" t="str">
        <f t="shared" si="39"/>
        <v/>
      </c>
      <c r="V126" s="80" t="str">
        <f t="shared" ca="1" si="108"/>
        <v/>
      </c>
      <c r="W126" s="83" t="str">
        <f t="shared" si="40"/>
        <v/>
      </c>
      <c r="X126" s="80" t="str">
        <f t="shared" ca="1" si="109"/>
        <v/>
      </c>
      <c r="Y126" s="83" t="str">
        <f t="shared" si="41"/>
        <v/>
      </c>
      <c r="Z126" s="80" t="str">
        <f t="shared" ca="1" si="110"/>
        <v/>
      </c>
      <c r="AA126" s="83" t="str">
        <f t="shared" si="42"/>
        <v/>
      </c>
      <c r="AB126" s="80" t="str">
        <f t="shared" ca="1" si="111"/>
        <v/>
      </c>
      <c r="AC126" s="83" t="str">
        <f t="shared" si="43"/>
        <v/>
      </c>
      <c r="AD126" s="80" t="str">
        <f t="shared" ca="1" si="112"/>
        <v/>
      </c>
      <c r="AE126" s="83" t="str">
        <f t="shared" si="44"/>
        <v/>
      </c>
      <c r="AF126" s="80" t="str">
        <f t="shared" ca="1" si="113"/>
        <v/>
      </c>
      <c r="AG126" s="83" t="str">
        <f t="shared" si="45"/>
        <v/>
      </c>
      <c r="AH126" s="80" t="str">
        <f t="shared" ca="1" si="114"/>
        <v/>
      </c>
      <c r="AI126" s="83" t="str">
        <f t="shared" si="46"/>
        <v/>
      </c>
      <c r="AJ126" s="80" t="str">
        <f t="shared" ca="1" si="115"/>
        <v/>
      </c>
      <c r="AK126" s="83" t="str">
        <f t="shared" si="47"/>
        <v/>
      </c>
      <c r="AL126" s="80" t="str">
        <f t="shared" ca="1" si="116"/>
        <v/>
      </c>
      <c r="AM126" s="83" t="str">
        <f t="shared" si="48"/>
        <v/>
      </c>
      <c r="AN126" s="80" t="str">
        <f t="shared" ca="1" si="117"/>
        <v/>
      </c>
      <c r="AO126" s="83" t="str">
        <f t="shared" si="49"/>
        <v/>
      </c>
      <c r="AP126" s="80" t="str">
        <f t="shared" ca="1" si="118"/>
        <v/>
      </c>
      <c r="AQ126" s="83" t="str">
        <f t="shared" si="50"/>
        <v/>
      </c>
      <c r="AR126" s="80" t="str">
        <f t="shared" ca="1" si="119"/>
        <v/>
      </c>
      <c r="AS126" s="83" t="str">
        <f t="shared" si="51"/>
        <v/>
      </c>
      <c r="AT126" s="80" t="str">
        <f t="shared" ca="1" si="120"/>
        <v/>
      </c>
      <c r="AU126" s="83" t="str">
        <f t="shared" si="52"/>
        <v/>
      </c>
      <c r="AV126" s="80" t="str">
        <f t="shared" ca="1" si="121"/>
        <v/>
      </c>
      <c r="AW126" s="83" t="str">
        <f t="shared" si="53"/>
        <v/>
      </c>
      <c r="AX126" s="80" t="str">
        <f t="shared" ca="1" si="122"/>
        <v/>
      </c>
      <c r="AY126" s="83" t="str">
        <f t="shared" si="54"/>
        <v/>
      </c>
      <c r="AZ126" s="80" t="str">
        <f t="shared" ca="1" si="130"/>
        <v/>
      </c>
      <c r="BA126" s="83" t="str">
        <f t="shared" si="55"/>
        <v/>
      </c>
      <c r="BB126" s="80" t="str">
        <f t="shared" ca="1" si="126"/>
        <v/>
      </c>
      <c r="BC126" s="83" t="str">
        <f t="shared" si="127"/>
        <v/>
      </c>
      <c r="BD126" s="80" t="str">
        <f t="shared" ca="1" si="128"/>
        <v/>
      </c>
      <c r="BE126" s="83" t="str">
        <f t="shared" si="129"/>
        <v/>
      </c>
      <c r="BF126" s="80" t="str">
        <f t="shared" ca="1" si="123"/>
        <v/>
      </c>
      <c r="BG126" s="83" t="str">
        <f t="shared" si="59"/>
        <v/>
      </c>
      <c r="BH126" s="80" t="str">
        <f t="shared" ca="1" si="124"/>
        <v/>
      </c>
      <c r="BI126" s="83" t="str">
        <f t="shared" si="60"/>
        <v/>
      </c>
      <c r="BJ126" s="80" t="str">
        <f t="shared" ca="1" si="125"/>
        <v/>
      </c>
      <c r="BK126" s="83" t="str">
        <f t="shared" si="61"/>
        <v/>
      </c>
    </row>
    <row r="127" spans="1:63" ht="21" customHeight="1">
      <c r="D127" s="72"/>
      <c r="F127" s="72"/>
      <c r="H127" s="72"/>
      <c r="J127" s="72"/>
      <c r="L127" s="72"/>
      <c r="N127" s="72"/>
      <c r="P127" s="72"/>
      <c r="Q127" s="72"/>
      <c r="R127" s="72"/>
      <c r="S127" s="72"/>
    </row>
    <row r="128" spans="1:63" ht="21.75" customHeight="1">
      <c r="B128" s="812" t="s">
        <v>61</v>
      </c>
      <c r="C128" s="813"/>
      <c r="D128" s="813"/>
      <c r="E128" s="813"/>
      <c r="F128" s="813"/>
      <c r="G128" s="813"/>
      <c r="H128" s="78"/>
      <c r="I128" s="78"/>
      <c r="J128" s="78"/>
      <c r="K128" s="78"/>
      <c r="L128" s="78"/>
      <c r="M128" s="78"/>
      <c r="N128" s="78"/>
      <c r="O128" s="78"/>
      <c r="P128" s="78"/>
      <c r="Q128" s="78"/>
      <c r="R128" s="78"/>
      <c r="S128" s="78"/>
      <c r="T128" s="78"/>
      <c r="U128" s="78"/>
      <c r="V128" s="78"/>
      <c r="W128" s="78"/>
      <c r="X128" s="78"/>
      <c r="Y128" s="78"/>
      <c r="Z128" s="78"/>
      <c r="AA128" s="78"/>
      <c r="AB128" s="78"/>
      <c r="AC128" s="78"/>
      <c r="AD128" s="78"/>
      <c r="AE128" s="78"/>
      <c r="AF128" s="78"/>
      <c r="AG128" s="78"/>
      <c r="AH128" s="78"/>
      <c r="AI128" s="78"/>
      <c r="AJ128" s="78"/>
      <c r="AK128" s="78"/>
      <c r="AL128" s="78"/>
      <c r="AM128" s="78"/>
      <c r="AN128" s="78"/>
      <c r="AO128" s="78"/>
      <c r="AP128" s="78"/>
      <c r="AQ128" s="78"/>
      <c r="AR128" s="78"/>
      <c r="AS128" s="78"/>
      <c r="AT128" s="78"/>
      <c r="AU128" s="78"/>
      <c r="AV128" s="78"/>
      <c r="AW128" s="78"/>
      <c r="AX128" s="78"/>
      <c r="AY128" s="78"/>
      <c r="AZ128" s="78"/>
      <c r="BA128" s="78"/>
      <c r="BB128" s="78"/>
      <c r="BC128" s="78"/>
      <c r="BD128" s="78"/>
      <c r="BE128" s="78"/>
      <c r="BF128" s="78"/>
      <c r="BG128" s="78"/>
      <c r="BH128" s="78"/>
      <c r="BI128" s="78"/>
      <c r="BJ128" s="78"/>
      <c r="BK128" s="78"/>
    </row>
    <row r="129" spans="1:63" s="71" customFormat="1" ht="21" customHeight="1">
      <c r="A129" s="245">
        <v>1</v>
      </c>
      <c r="B129" s="500" t="s">
        <v>744</v>
      </c>
      <c r="C129" s="501">
        <f t="shared" ref="C129:C192" ca="1" si="132">IF(B129="","",IF($L$4="Media aritmética",ROUND(AVERAGE(D129,F129,H129,J129,L129,N129,P129,R129,T129,V129,X129,Z129,AB129,AF129,AH129,AD129,AJ129,AL129,AN129,AP129,AR129,AT129,AV129,AX129),2),ROUND(_xlfn.STDEV.P(D129,F129,H129,J129,L129,N129,P129,R129,T129,V129,X129,Z129,AB129,AF129,AH129,AD129,AJ129,AL129,AN129,AP129,AR129,AT129,AV129,AX129),2)))</f>
        <v>241519.26</v>
      </c>
      <c r="D129" s="309">
        <f t="shared" ref="D129:D192" ca="1" si="133">IF($D$8="Habilitado",IF($B129="","",ROUND(VLOOKUP($B129,OFERENTE_1,5,FALSE),2)),"")</f>
        <v>21434</v>
      </c>
      <c r="E129" s="308">
        <f ca="1">IF($B129="","",IF(D129="","",IF($L$4="Media aritmética",(D129&lt;=$C129)*($H$5/$C$5)+(D129&gt;$C129)*0,IF(AND(ROUND(AVERAGE($D129,$F129,$H129,$J129,$L129,$N129,$P129,$R129,$T129,$V129,$X129,$Z129,$AB129,$AD129,$AF129,$AH129,$AJ129,AL129,AN129,AP129,AR129,AT129,AV129,AX129,AZ129,BB129,BD129,BF129,BH129,BJ129),2)-$C129/2&lt;=D129,(ROUND(AVERAGE($D129,$F129,$H129,$J129,$L129,$N129,$P129,$R129,$T129,$V129,$X129,$Z129,$AB129,$AD129,$AF129,$AH129,$AJ129,AL129,AN129,AP129,AR129,AT129,AV129,AX129,AZ129,BB129,BD129,BF129,BH129,BJ129),2)+$C129/2&gt;D129)),($H$5/$C$5),0))))</f>
        <v>0.3686635944700461</v>
      </c>
      <c r="F129" s="309">
        <f t="shared" ref="F129:F192" ca="1" si="134">IF($F$8="Habilitado",IF($B129="","",ROUND(VLOOKUP($B129,OFERENTE_2,5,FALSE),2)),"")</f>
        <v>20000</v>
      </c>
      <c r="G129" s="308">
        <f ca="1">IF($B129="","",IF(F129="","",IF($L$4="Media aritmética",(F129&lt;=$C129)*($H$5/$C$5)+(F129&gt;$C129)*0,IF(AND(ROUND(AVERAGE($D129,$F129,$H129,$J129,$L129,$N129,$P129,$R129,$T129,$V129,$X129,$Z129,$AB129,$AD129,$AF129,$AH129,$AJ129,AL129,AN129,AP129,AR129,AT129,AV129,AX129,AZ129,BB129,BD129,BF129,BH129,BJ129),2)-$C129/2&lt;=F129,(ROUND(AVERAGE($D129,$F129,$H129,$J129,$L129,$N129,$P129,$R129,$T129,$V129,$X129,$Z129,$AB129,$AD129,$AF129,$AH129,$AJ129,AL129,AN129,AP129,AR129,AT129,AV129,AX129,AZ129,BB129,BD129,BF129,BH129,BJ129),2)+$C129/2&gt;F129)),($H$5/$C$5),0))))</f>
        <v>0.3686635944700461</v>
      </c>
      <c r="H129" s="309">
        <f t="shared" ref="H129:H192" ca="1" si="135">IF($H$8="Habilitado",IF($B129="","",ROUND(VLOOKUP($B129,OFERENTE_3,5,FALSE),2)),"")</f>
        <v>17500</v>
      </c>
      <c r="I129" s="308">
        <f ca="1">IF($B129="","",IF(H129="","",IF($L$4="Media aritmética",(H129&lt;=$C129)*($H$5/$C$5)+(H129&gt;$C129)*0,IF(AND(ROUND(AVERAGE($D129,$F129,$H129,$J129,$L129,$N129,$P129,$R129,$T129,$V129,$X129,$Z129,$AB129,$AD129,$AF129,$AH129,$AJ129,AL129,AN129,AP129,AR129,AT129,AV129,AX129,AZ129,BB129,BD129,BF129,BH129,BJ129),2)-$C129/2&lt;=H129,(ROUND(AVERAGE($D129,$F129,$H129,$J129,$L129,$N129,$P129,$R129,$T129,$V129,$X129,$Z129,$AB129,$AD129,$AF129,$AH129,$AJ129,AL129,AN129,AP129,AR129,AT129,AV129,AX129,AZ129,BB129,BD129,BF129,BH129,BJ129),2)+$C129/2&gt;H129)),($H$5/$C$5),0))))</f>
        <v>0.3686635944700461</v>
      </c>
      <c r="J129" s="309">
        <f t="shared" ref="J129:J192" ca="1" si="136">IF($J$8="Habilitado",IF($B129="","",ROUND(VLOOKUP($B129,OFERENTE_4,6,FALSE),2)),"")</f>
        <v>1023204</v>
      </c>
      <c r="K129" s="308">
        <f ca="1">IF($B129="","",IF(J129="","",IF($L$4="Media aritmética",(J129&lt;=$C129)*($H$5/$C$5)+(J129&gt;$C129)*0,IF(AND(ROUND(AVERAGE($D129,$F129,$H129,$J129,$L129,$N129,$P129,$R129,$T129,$V129,$X129,$Z129,$AB129,$AD129,$AF129,$AH129,$AJ129,AL129,AN129,AP129,AR129,AT129,AV129,AX129,AZ129,BB129,BD129,BF129,BH129,BJ129),2)-$C129/2&lt;=J129,(ROUND(AVERAGE($D129,$F129,$H129,$J129,$L129,$N129,$P129,$R129,$T129,$V129,$X129,$Z129,$AB129,$AD129,$AF129,$AH129,$AJ129,AL129,AN129,AP129,AR129,AT129,AV129,AX129,AZ129,BB129,BD129,BF129,BH129,BJ129),2)+$C129/2&gt;J129)),($H$5/$C$5),0))))</f>
        <v>0</v>
      </c>
      <c r="L129" s="309">
        <f t="shared" ref="L129:L192" ca="1" si="137">IF($L$8="Habilitado",IF($B129="","",ROUND(VLOOKUP($B129,OFERENTE_5,5,FALSE),2)),"")</f>
        <v>20876</v>
      </c>
      <c r="M129" s="308">
        <f ca="1">IF($B129="","",IF(L129="","",IF($L$4="Media aritmética",(L129&lt;=$C129)*($H$5/$C$5)+(L129&gt;$C129)*0,IF(AND(ROUND(AVERAGE($D129,$F129,$H129,$J129,$L129,$N129,$P129,$R129,$T129,$V129,$X129,$Z129,$AB129,$AD129,$AF129,$AH129,$AJ129,AL129,AN129,AP129,AR129,AT129,AV129,AX129,AZ129,BB129,BD129,BF129,BH129,BJ129),2)-$C129/2&lt;=L129,(ROUND(AVERAGE($D129,$F129,$H129,$J129,$L129,$N129,$P129,$R129,$T129,$V129,$X129,$Z129,$AB129,$AD129,$AF129,$AH129,$AJ129,AL129,AN129,AP129,AR129,AT129,AV129,AX129,AZ129,BB129,BD129,BF129,BH129,BJ129),2)+$C129/2&gt;L129)),($H$5/$C$5),0))))</f>
        <v>0.3686635944700461</v>
      </c>
      <c r="N129" s="309">
        <f t="shared" ref="N129:N192" ca="1" si="138">IF($N$8="Habilitado",IF($B129="","",ROUND(VLOOKUP($B129,OFERENTE_6,5,FALSE),2)),"")</f>
        <v>51441</v>
      </c>
      <c r="O129" s="308">
        <f ca="1">IF($B129="","",IF(N129="","",IF($L$4="Media aritmética",(N129&lt;=$C129)*($H$5/$C$5)+(N129&gt;$C129)*0,IF(AND(ROUND(AVERAGE($D129,$F129,$H129,$J129,$L129,$N129,$P129,$R129,$T129,$V129,$X129,$Z129,$AB129,$AD129,$AF129,$AH129,$AJ129,AL129,AN129,AP129,AR129,AT129,AV129,AX129,AZ129,BB129,BD129,BF129,BH129,BJ129),2)-$C129/2&lt;=N129,(ROUND(AVERAGE($D129,$F129,$H129,$J129,$L129,$N129,$P129,$R129,$T129,$V129,$X129,$Z129,$AB129,$AD129,$AF129,$AH129,$AJ129,AL129,AN129,AP129,AR129,AT129,AV129,AX129,AZ129,BB129,BD129,BF129,BH129,BJ129),2)+$C129/2&gt;N129)),($H$5/$C$5),0))))</f>
        <v>0.3686635944700461</v>
      </c>
      <c r="P129" s="309">
        <f t="shared" ref="P129:P192" ca="1" si="139">IF($P$8="Habilitado",IF($B129="","",ROUND(VLOOKUP($B129,OFERENTE_7,5,FALSE),2)),"")</f>
        <v>24609</v>
      </c>
      <c r="Q129" s="308">
        <f ca="1">IF($B129="","",IF(P129="","",IF($L$4="Media aritmética",(P129&lt;=$C129)*($H$5/$C$5)+(P129&gt;$C129)*0,IF(AND(ROUND(AVERAGE($D129,$F129,$H129,$J129,$L129,$N129,$P129,$R129,$T129,$V129,$X129,$Z129,$AB129,$AD129,$AF129,$AH129,$AJ129,AL129,AN129,AP129,AR129,AT129,AV129,AX129,AZ129,BB129,BD129,BF129,BH129,BJ129),2)-$C129/2&lt;=P129,(ROUND(AVERAGE($D129,$F129,$H129,$J129,$L129,$N129,$P129,$R129,$T129,$V129,$X129,$Z129,$AB129,$AD129,$AF129,$AH129,$AJ129,AL129,AN129,AP129,AR129,AT129,AV129,AX129,AZ129,BB129,BD129,BF129,BH129,BJ129),2)+$C129/2&gt;P129)),($H$5/$C$5),0))))</f>
        <v>0.3686635944700461</v>
      </c>
      <c r="R129" s="309">
        <f t="shared" ref="R129:R192" ca="1" si="140">IF($R$8="Habilitado",IF($B129="","",ROUND(VLOOKUP($B129,OFERENTE_8,5,FALSE),2)),"")</f>
        <v>43000</v>
      </c>
      <c r="S129" s="308">
        <f ca="1">IF($B129="","",IF(R129="","",IF($L$4="Media aritmética",(R129&lt;=$C129)*($H$5/$C$5)+(R129&gt;$C129)*0,IF(AND(ROUND(AVERAGE($D129,$F129,$H129,$J129,$L129,$N129,$P129,$R129,$T129,$V129,$X129,$Z129,$AB129,$AD129,$AF129,$AH129,$AJ129,AL129,AN129,AP129,AR129,AT129,AV129,AX129,AZ129,BB129,BD129,BF129,BH129,BJ129),2)-$C129/2&lt;=R129,(ROUND(AVERAGE($D129,$F129,$H129,$J129,$L129,$N129,$P129,$R129,$T129,$V129,$X129,$Z129,$AB129,$AD129,$AF129,$AH129,$AJ129,AL129,AN129,AP129,AR129,AT129,AV129,AX129,AZ129,BB129,BD129,BF129,BH129,BJ129),2)+$C129/2&gt;R129)),($H$5/$C$5),0))))</f>
        <v>0.3686635944700461</v>
      </c>
      <c r="T129" s="309" t="str">
        <f t="shared" ref="T129:T192" ca="1" si="141">IF($T$8="Habilitado",IF($B129="","",ROUND(VLOOKUP($B129,OFERENTE_9,5,FALSE),2)),"")</f>
        <v/>
      </c>
      <c r="U129" s="308" t="str">
        <f ca="1">IF($B129="","",IF(T129="","",IF($L$4="Media aritmética",(T129&lt;=$C129)*($H$5/$C$5)+(T129&gt;$C129)*0,IF(AND(ROUND(AVERAGE($D129,$F129,$H129,$J129,$L129,$N129,$P129,$R129,$T129,$V129,$X129,$Z129,$AB129,$AD129,$AF129,$AH129,$AJ129,AL129,AN129,AP129,AR129,AT129,AV129,AX129,AZ129,BB129,BD129,BF129,BH129,BJ129),2)-$C129/2&lt;=T129,(ROUND(AVERAGE($D129,$F129,$H129,$J129,$L129,$N129,$P129,$R129,$T129,$V129,$X129,$Z129,$AB129,$AD129,$AF129,$AH129,$AJ129,AL129,AN129,AP129,AR129,AT129,AV129,AX129,AZ129,BB129,BD129,BF129,BH129,BJ129),2)+$C129/2&gt;T129)),($H$5/$C$5),0))))</f>
        <v/>
      </c>
      <c r="V129" s="309" t="str">
        <f t="shared" ref="V129:V192" ca="1" si="142">IF($V$8="Habilitado",IF($B129="","",ROUND(VLOOKUP($B129,OFERENTE_10,5,FALSE),2)),"")</f>
        <v/>
      </c>
      <c r="W129" s="308" t="str">
        <f ca="1">IF($B129="","",IF(V129="","",IF($L$4="Media aritmética",(V129&lt;=$C129)*($H$5/$C$5)+(V129&gt;$C129)*0,IF(AND(ROUND(AVERAGE($D129,$F129,$H129,$J129,$L129,$N129,$P129,$R129,$T129,$V129,$X129,$Z129,$AB129,$AD129,$AF129,$AH129,$AJ129,AL129,AN129,AP129,AR129,AT129,AV129,AX129,AZ129,BB129,BD129,BF129,BH129,BJ129),2)-$C129/2&lt;=V129,(ROUND(AVERAGE($D129,$F129,$H129,$J129,$L129,$N129,$P129,$R129,$T129,$V129,$X129,$Z129,$AB129,$AD129,$AF129,$AH129,$AJ129,AL129,AN129,AP129,AR129,AT129,AV129,AX129,AZ129,BB129,BD129,BF129,BH129,BJ129),2)+$C129/2&gt;V129)),($H$5/$C$5),0))))</f>
        <v/>
      </c>
      <c r="X129" s="309">
        <f t="shared" ref="X129:X192" ca="1" si="143">IF($X$8="Habilitado",IF($B129="","",ROUND(VLOOKUP($B129,OFERENTE_11,5,FALSE),2)),"")</f>
        <v>20599</v>
      </c>
      <c r="Y129" s="308">
        <f ca="1">IF($B129="","",IF(X129="","",IF($L$4="Media aritmética",(X129&lt;=$C129)*($H$5/$C$5)+(X129&gt;$C129)*0,IF(AND(ROUND(AVERAGE($D129,$F129,$H129,$J129,$L129,$N129,$P129,$R129,$T129,$V129,$X129,$Z129,$AB129,$AD129,$AF129,$AH129,$AJ129,AL129,AN129,AP129,AR129,AT129,AV129,AX129,AZ129,BB129,BD129,BF129,BH129,BJ129),2)-$C129/2&lt;=X129,(ROUND(AVERAGE($D129,$F129,$H129,$J129,$L129,$N129,$P129,$R129,$T129,$V129,$X129,$Z129,$AB129,$AD129,$AF129,$AH129,$AJ129,AL129,AN129,AP129,AR129,AT129,AV129,AX129,AZ129,BB129,BD129,BF129,BH129,BJ129),2)+$C129/2&gt;X129)),($H$5/$C$5),0))))</f>
        <v>0.3686635944700461</v>
      </c>
      <c r="Z129" s="309" t="str">
        <f t="shared" ref="Z129:Z192" ca="1" si="144">IF($Z$8="Habilitado",IF($B129="","",ROUND(VLOOKUP($B129,OFERENTE_12,5,FALSE),2)),"")</f>
        <v/>
      </c>
      <c r="AA129" s="308" t="str">
        <f ca="1">IF($B129="","",IF(Z129="","",IF($L$4="Media aritmética",(Z129&lt;=$C129)*($H$5/$C$5)+(Z129&gt;$C129)*0,IF(AND(ROUND(AVERAGE($D129,$F129,$H129,$J129,$L129,$N129,$P129,$R129,$T129,$V129,$X129,$Z129,$AB129,$AD129,$AF129,$AH129,$AJ129,AL129,AN129,AP129,AR129,AT129,AV129,AX129,AZ129,BB129,BD129,BF129,BH129,BJ129),2)-$C129/2&lt;=Z129,(ROUND(AVERAGE($D129,$F129,$H129,$J129,$L129,$N129,$P129,$R129,$T129,$V129,$X129,$Z129,$AB129,$AD129,$AF129,$AH129,$AJ129,AL129,AN129,AP129,AR129,AT129,AV129,AX129,AZ129,BB129,BD129,BF129,BH129,BJ129),2)+$C129/2&gt;Z129)),($H$5/$C$5),0))))</f>
        <v/>
      </c>
      <c r="AB129" s="309">
        <f t="shared" ref="AB129:AB192" ca="1" si="145">IF($AB$8="Habilitado",IF($B129="","",ROUND(VLOOKUP($B129,OFERENTE_13,5,FALSE),2)),"")</f>
        <v>16046</v>
      </c>
      <c r="AC129" s="308">
        <f ca="1">IF($B129="","",IF(AB129="","",IF($L$4="Media aritmética",(AB129&lt;=$C129)*($H$5/$C$5)+(AB129&gt;$C129)*0,IF(AND(ROUND(AVERAGE($D129,$F129,$H129,$J129,$L129,$N129,$P129,$R129,$T129,$V129,$X129,$Z129,$AB129,$AD129,$AF129,$AH129,$AJ129,AL129,AN129,AP129,AR129,AT129,AV129,AX129,AZ129,BB129,BD129,BF129,BH129,BJ129),2)-$C129/2&lt;=AB129,(ROUND(AVERAGE($D129,$F129,$H129,$J129,$L129,$N129,$P129,$R129,$T129,$V129,$X129,$Z129,$AB129,$AD129,$AF129,$AH129,$AJ129,AL129,AN129,AP129,AR129,AT129,AV129,AX129,AZ129,BB129,BD129,BF129,BH129,BJ129),2)+$C129/2&gt;AB129)),($H$5/$C$5),0))))</f>
        <v>0.3686635944700461</v>
      </c>
      <c r="AD129" s="309">
        <f t="shared" ref="AD129:AD192" ca="1" si="146">IF($AD$8="Habilitado",IF($B129="","",ROUND(VLOOKUP($B129,OFERENTE_14,5,FALSE),2)),"")</f>
        <v>21920</v>
      </c>
      <c r="AE129" s="308">
        <f ca="1">IF($B129="","",IF(AD129="","",IF($L$4="Media aritmética",(AD129&lt;=$C129)*($H$5/$C$5)+(AD129&gt;$C129)*0,IF(AND(ROUND(AVERAGE($D129,$F129,$H129,$J129,$L129,$N129,$P129,$R129,$T129,$V129,$X129,$Z129,$AB129,$AD129,$AF129,$AH129,$AJ129,AL129,AN129,AP129,AR129,AT129,AV129,AX129,AZ129,BB129,BD129,BF129,BH129,BJ129),2)-$C129/2&lt;=AD129,(ROUND(AVERAGE($D129,$F129,$H129,$J129,$L129,$N129,$P129,$R129,$T129,$V129,$X129,$Z129,$AB129,$AD129,$AF129,$AH129,$AJ129,AL129,AN129,AP129,AR129,AT129,AV129,AX129,AZ129,BB129,BD129,BF129,BH129,BJ129),2)+$C129/2&gt;AD129)),($H$5/$C$5),0))))</f>
        <v>0.3686635944700461</v>
      </c>
      <c r="AF129" s="309">
        <f t="shared" ref="AF129:AF192" ca="1" si="147">IF($AF$8="Habilitado",IF($B129="","",ROUND(VLOOKUP($B129,OFERENTE_15,5,FALSE),2)),"")</f>
        <v>27500</v>
      </c>
      <c r="AG129" s="308">
        <f ca="1">IF($B129="","",IF(AF129="","",IF($L$4="Media aritmética",(AF129&lt;=$C129)*($H$5/$C$5)+(AF129&gt;$C129)*0,IF(AND(ROUND(AVERAGE($D129,$F129,$H129,$J129,$L129,$N129,$P129,$R129,$T129,$V129,$X129,$Z129,$AB129,$AD129,$AF129,$AH129,$AJ129,AL129,AN129,AP129,AR129,AT129,AV129,AX129,AZ129,BB129,BD129,BF129,BH129,BJ129),2)-$C129/2&lt;=AF129,(ROUND(AVERAGE($D129,$F129,$H129,$J129,$L129,$N129,$P129,$R129,$T129,$V129,$X129,$Z129,$AB129,$AD129,$AF129,$AH129,$AJ129,AL129,AN129,AP129,AR129,AT129,AV129,AX129,AZ129,BB129,BD129,BF129,BH129,BJ129),2)+$C129/2&gt;AF129)),($H$5/$C$5),0))))</f>
        <v>0.3686635944700461</v>
      </c>
      <c r="AH129" s="309">
        <f t="shared" ref="AH129:AH192" ca="1" si="148">IF($AH$8="Habilitado",IF($B129="","",ROUND(VLOOKUP($B129,OFERENTE_16,5,FALSE),2)),"")</f>
        <v>16000</v>
      </c>
      <c r="AI129" s="308">
        <f ca="1">IF($B129="","",IF(AH129="","",IF($L$4="Media aritmética",(AH129&lt;=$C129)*($H$5/$C$5)+(AH129&gt;$C129)*0,IF(AND(ROUND(AVERAGE($D129,$F129,$H129,$J129,$L129,$N129,$P129,$R129,$T129,$V129,$X129,$Z129,$AB129,$AD129,$AF129,$AH129,$AJ129,AL129,AN129,AP129,AR129,AT129,AV129,AX129,AZ129,BB129,BD129,BF129,BH129,BJ129),2)-$C129/2&lt;=AH129,(ROUND(AVERAGE($D129,$F129,$H129,$J129,$L129,$N129,$P129,$R129,$T129,$V129,$X129,$Z129,$AB129,$AD129,$AF129,$AH129,$AJ129,AL129,AN129,AP129,AR129,AT129,AV129,AX129,AZ129,BB129,BD129,BF129,BH129,BJ129),2)+$C129/2&gt;AH129)),($H$5/$C$5),0))))</f>
        <v>0.3686635944700461</v>
      </c>
      <c r="AJ129" s="309">
        <f t="shared" ref="AJ129:AJ192" ca="1" si="149">IF($AJ$8="Habilitado",IF($B129="","",ROUND(VLOOKUP($B129,OFERENTE_17,5,FALSE),2)),"")</f>
        <v>26707.08</v>
      </c>
      <c r="AK129" s="308">
        <f ca="1">IF($B129="","",IF(AJ129="","",IF($L$4="Media aritmética",(AJ129&lt;=$C129)*($H$5/$C$5)+(AJ129&gt;$C129)*0,IF(AND(ROUND(AVERAGE($D129,$F129,$H129,$J129,$L129,$N129,$P129,$R129,$T129,$V129,$X129,$Z129,$AB129,$AD129,$AF129,$AH129,$AJ129,AL129,AN129,AP129,AR129,AT129,AV129,AX129,AZ129,BB129,BD129,BF129,BH129,BJ129),2)-$C129/2&lt;=AJ129,(ROUND(AVERAGE($D129,$F129,$H129,$J129,$L129,$N129,$P129,$R129,$T129,$V129,$X129,$Z129,$AB129,$AD129,$AF129,$AH129,$AJ129,AL129,AN129,AP129,AR129,AT129,AV129,AX129,AZ129,BB129,BD129,BF129,BH129,BJ129),2)+$C129/2&gt;AJ129)),($H$5/$C$5),0))))</f>
        <v>0.3686635944700461</v>
      </c>
      <c r="AL129" s="309">
        <f t="shared" ref="AL129:AL192" ca="1" si="150">IF($AL$8="Habilitado",IF($B129="","",ROUND(VLOOKUP($B129,OFERENTE_18,5,FALSE),2)),"")</f>
        <v>45000</v>
      </c>
      <c r="AM129" s="308">
        <f ca="1">IF($B129="","",IF(AL129="","",IF($L$4="Media aritmética",(AL129&lt;=$C129)*($H$5/$C$5)+(AL129&gt;$C129)*0,IF(AND(ROUND(AVERAGE($D129,$F129,$H129,$J129,$L129,$N129,$P129,$R129,$T129,$V129,$X129,$Z129,$AB129,$AD129,$AF129,$AH129,$AJ129,AL129,AN129,AP129,AR129,AT129,AV129,AX129,AZ129,BB129,BD129,BF129,BH129,BJ129),2)-$C129/2&lt;=AL129,(ROUND(AVERAGE($D129,$F129,$H129,$J129,$L129,$N129,$P129,$R129,$T129,$V129,$X129,$Z129,$AB129,$AD129,$AF129,$AH129,$AJ129,AL129,AN129,AP129,AR129,AT129,AV129,AX129,AZ129,BB129,BD129,BF129,BH129,BJ129),2)+$C129/2&gt;AL129)),($H$5/$C$5),0))))</f>
        <v>0.3686635944700461</v>
      </c>
      <c r="AN129" s="309" t="str">
        <f t="shared" ref="AN129:AN192" ca="1" si="151">IF($AN$8="Habilitado",IF($B129="","",ROUND(VLOOKUP($B129,OFERENTE_19,5,FALSE),2)),"")</f>
        <v/>
      </c>
      <c r="AO129" s="308" t="str">
        <f ca="1">IF($B129="","",IF(AN129="","",IF($L$4="Media aritmética",(AN129&lt;=$C129)*($H$5/$C$5)+(AN129&gt;$C129)*0,IF(AND(ROUND(AVERAGE($D129,$F129,$H129,$J129,$L129,$N129,$P129,$R129,$T129,$V129,$X129,$Z129,$AB129,$AD129,$AF129,$AH129,$AJ129,AL129,AN129,AP129,AR129,AT129,AV129,AX129,AZ129,BB129,BD129,BF129,BH129,BJ129),2)-$C129/2&lt;=AN129,(ROUND(AVERAGE($D129,$F129,$H129,$J129,$L129,$N129,$P129,$R129,$T129,$V129,$X129,$Z129,$AB129,$AD129,$AF129,$AH129,$AJ129,AL129,AN129,AP129,AR129,AT129,AV129,AX129,AZ129,BB129,BD129,BF129,BH129,BJ129),2)+$C129/2&gt;AN129)),($H$5/$C$5),0))))</f>
        <v/>
      </c>
      <c r="AP129" s="309">
        <f t="shared" ref="AP129:AP192" ca="1" si="152">IF($AP$8="Habilitado",IF($B129="","",ROUND(VLOOKUP($B129,OFERENTE_20,5,FALSE),2)),"")</f>
        <v>22750</v>
      </c>
      <c r="AQ129" s="308">
        <f ca="1">IF($B129="","",IF(AP129="","",IF($L$4="Media aritmética",(AP129&lt;=$C129)*($H$5/$C$5)+(AP129&gt;$C129)*0,IF(AND(ROUND(AVERAGE($D129,$F129,$H129,$J129,$L129,$N129,$P129,$R129,$T129,$V129,$X129,$Z129,$AB129,$AD129,$AF129,$AH129,$AJ129,AL129,AN129,AP129,AR129,AT129,AV129,AX129,AZ129,BB129,BD129,BF129,BH129,BJ129),2)-$C129/2&lt;=AP129,(ROUND(AVERAGE($D129,$F129,$H129,$J129,$L129,$N129,$P129,$R129,$T129,$V129,$X129,$Z129,$AB129,$AD129,$AF129,$AH129,$AJ129,AL129,AN129,AP129,AR129,AT129,AV129,AX129,AZ129,BB129,BD129,BF129,BH129,BJ129),2)+$C129/2&gt;AP129)),($H$5/$C$5),0))))</f>
        <v>0.3686635944700461</v>
      </c>
      <c r="AR129" s="309" t="str">
        <f t="shared" ref="AR129:AR192" ca="1" si="153">IF($AR$8="Habilitado",IF($B129="","",ROUND(VLOOKUP($B129,OFERENTE_21,5,FALSE),2)),"")</f>
        <v/>
      </c>
      <c r="AS129" s="308" t="str">
        <f ca="1">IF($B129="","",IF(AR129="","",IF($L$4="Media aritmética",(AR129&lt;=$C129)*($H$5/$C$5)+(AR129&gt;$C129)*0,IF(AND(ROUND(AVERAGE($D129,$F129,$H129,$J129,$L129,$N129,$P129,$R129,$T129,$V129,$X129,$Z129,$AB129,$AD129,$AF129,$AH129,$AJ129,AL129,AN129,AP129,AR129,AT129,AV129,AX129,AZ129,BB129,BD129,BF129,BH129,BJ129),2)-$C129/2&lt;=AR129,(ROUND(AVERAGE($D129,$F129,$H129,$J129,$L129,$N129,$P129,$R129,$T129,$V129,$X129,$Z129,$AB129,$AD129,$AF129,$AH129,$AJ129,AL129,AN129,AP129,AR129,AT129,AV129,AX129,AZ129,BB129,BD129,BF129,BH129,BJ129),2)+$C129/2&gt;AR129)),($H$5/$C$5),0))))</f>
        <v/>
      </c>
      <c r="AT129" s="309" t="str">
        <f t="shared" ref="AT129:AT192" ca="1" si="154">IF($AT$8="Habilitado",IF($B129="","",ROUND(VLOOKUP($B129,OFERENTE_22,5,FALSE),2)),"")</f>
        <v/>
      </c>
      <c r="AU129" s="308" t="str">
        <f ca="1">IF($B129="","",IF(AT129="","",IF($L$4="Media aritmética",(AT129&lt;=$C129)*($H$5/$C$5)+(AT129&gt;$C129)*0,IF(AND(ROUND(AVERAGE($D129,$F129,$H129,$J129,$L129,$N129,$P129,$R129,$T129,$V129,$X129,$Z129,$AB129,$AD129,$AF129,$AH129,$AJ129,AL129,AN129,AP129,AR129,AT129,AV129,AX129,AZ129,BB129,BD129,BF129,BH129,BJ129),2)-$C129/2&lt;=AT129,(ROUND(AVERAGE($D129,$F129,$H129,$J129,$L129,$N129,$P129,$R129,$T129,$V129,$X129,$Z129,$AB129,$AD129,$AF129,$AH129,$AJ129,AL129,AN129,AP129,AR129,AT129,AV129,AX129,AZ129,BB129,BD129,BF129,BH129,BJ129),2)+$C129/2&gt;AT129)),($H$5/$C$5),0))))</f>
        <v/>
      </c>
      <c r="AV129" s="309" t="str">
        <f t="shared" ref="AV129:AV192" ca="1" si="155">IF($AV$8="Habilitado",IF($B129="","",ROUND(VLOOKUP($B129,OFERENTE_23,5,FALSE),2)),"")</f>
        <v/>
      </c>
      <c r="AW129" s="308" t="str">
        <f ca="1">IF($B129="","",IF(AV129="","",IF($L$4="Media aritmética",(AV129&lt;=$C129)*($H$5/$C$5)+(AV129&gt;$C129)*0,IF(AND(ROUND(AVERAGE($D129,$F129,$H129,$J129,$L129,$N129,$P129,$R129,$T129,$V129,$X129,$Z129,$AB129,$AD129,$AF129,$AH129,$AJ129,AL129,AN129,AP129,AR129,AT129,AV129,AX129,AZ129,BB129,BD129,BF129,BH129,BJ129),2)-$C129/2&lt;=AV129,(ROUND(AVERAGE($D129,$F129,$H129,$J129,$L129,$N129,$P129,$R129,$T129,$V129,$X129,$Z129,$AB129,$AD129,$AF129,$AH129,$AJ129,AL129,AN129,AP129,AR129,AT129,AV129,AX129,AZ129,BB129,BD129,BF129,BH129,BJ129),2)+$C129/2&gt;AV129)),($H$5/$C$5),0))))</f>
        <v/>
      </c>
      <c r="AX129" s="309" t="str">
        <f t="shared" ref="AX129:AX192" ca="1" si="156">IF($AX$8="Habilitado",IF($B129="","",ROUND(VLOOKUP($B129,OFERENTE_24,5,FALSE),2)),"")</f>
        <v/>
      </c>
      <c r="AY129" s="308" t="str">
        <f ca="1">IF($B129="","",IF(AX129="","",IF($L$4="Media aritmética",(AX129&lt;=$C129)*($H$5/$C$5)+(AX129&gt;$C129)*0,IF(AND(ROUND(AVERAGE($D129,$F129,$H129,$J129,$L129,$N129,$P129,$R129,$T129,$V129,$X129,$Z129,$AB129,$AD129,$AF129,$AH129,$AJ129,AL129,AN129,AP129,AR129,AT129,AV129,AX129,AZ129,BB129,BD129,BF129,BH129,BJ129),2)-$C129/2&lt;=AX129,(ROUND(AVERAGE($D129,$F129,$H129,$J129,$L129,$N129,$P129,$R129,$T129,$V129,$X129,$Z129,$AB129,$AD129,$AF129,$AH129,$AJ129,AL129,AN129,AP129,AR129,AT129,AV129,AX129,AZ129,BB129,BD129,BF129,BH129,BJ129),2)+$C129/2&gt;AX129)),($H$5/$C$5),0))))</f>
        <v/>
      </c>
      <c r="AZ129" s="309" t="str">
        <f t="shared" ref="AZ129:AZ192" ca="1" si="157">IF($AZ$8="Habilitado",IF($B129="","",ROUND(VLOOKUP($B129,OFERENTE_25,5,FALSE),2)),"")</f>
        <v/>
      </c>
      <c r="BA129" s="308" t="str">
        <f ca="1">IF($B129="","",IF(AZ129="","",IF($L$4="Media aritmética",(AZ129&lt;=$C129)*($H$5/$C$5)+(AZ129&gt;$C129)*0,IF(AND(ROUND(AVERAGE($D129,$F129,$H129,$J129,$L129,$N129,$P129,$R129,$T129,$V129,$X129,$Z129,$AB129,$AD129,$AF129,$AH129,$AJ129,AL129,AN129,AP129,AR129,AT129,AV129,AX129,AZ129,BB129,BD129,BF129,BH129,BJ129),2)-$C129/2&lt;=AZ129,(ROUND(AVERAGE($D129,$F129,$H129,$J129,$L129,$N129,$P129,$R129,$T129,$V129,$X129,$Z129,$AB129,$AD129,$AF129,$AH129,$AJ129,AL129,AN129,AP129,AR129,AT129,AV129,AX129,AZ129,BB129,BD129,BF129,BH129,BJ129),2)+$C129/2&gt;AZ129)),($H$5/$C$5),0))))</f>
        <v/>
      </c>
      <c r="BB129" s="309">
        <f t="shared" ref="BB129:BB192" ca="1" si="158">IF($BB$8="Habilitado",IF($B129="","",ROUND(VLOOKUP($B129,OFERENTE_26,5,FALSE),2)),"")</f>
        <v>20950</v>
      </c>
      <c r="BC129" s="308">
        <f ca="1">IF($B129="","",IF(BB129="","",IF($L$4="Media aritmética",(BB129&lt;=$C129)*($H$5/$C$5)+(BB129&gt;$C129)*0,IF(AND(ROUND(AVERAGE($D129,$F129,$H129,$J129,$L129,$N129,$P129,$R129,$T129,$V129,$X129,$Z129,$AB129,$AD129,$AF129,$AH129,$AJ129,AL129,AN129,AP129,AR129,AT129,AV129,AX129,AZ129,BB129,BD129,BF129,BH129,BJ129),2)-$C129/2&lt;=BB129,(ROUND(AVERAGE($D129,$F129,$H129,$J129,$L129,$N129,$P129,$R129,$T129,$V129,$X129,$Z129,$AB129,$AD129,$AF129,$AH129,$AJ129,AL129,AN129,AP129,AR129,AT129,AV129,AX129,AZ129,BB129,BD129,BF129,BH129,BJ129),2)+$C129/2&gt;BB129)),($H$5/$C$5),0))))</f>
        <v>0.3686635944700461</v>
      </c>
      <c r="BD129" s="309" t="str">
        <f t="shared" ref="BD129:BD192" ca="1" si="159">IF($BD$8="Habilitado",IF($B129="","",ROUND(VLOOKUP($B129,OFERENTE_27,5,FALSE),2)),"")</f>
        <v/>
      </c>
      <c r="BE129" s="308" t="str">
        <f ca="1">IF($B129="","",IF(BD129="","",IF($L$4="Media aritmética",(BD129&lt;=$C129)*($H$5/$C$5)+(BD129&gt;$C129)*0,IF(AND(ROUND(AVERAGE($D129,$F129,$H129,$J129,$L129,$N129,$P129,$R129,$T129,$V129,$X129,$Z129,$AB129,$AD129,$AF129,$AH129,$AJ129,AL129,AN129,AP129,AR129,AT129,AV129,AX129,AZ129,BB129,BD129,BF129,BH129,BJ129),2)-$C129/2&lt;=BD129,(ROUND(AVERAGE($D129,$F129,$H129,$J129,$L129,$N129,$P129,$R129,$T129,$V129,$X129,$Z129,$AB129,$AD129,$AF129,$AH129,$AJ129,AL129,AN129,AP129,AR129,AT129,AV129,AX129,AZ129,BB129,BD129,BF129,BH129,BJ129),2)+$C129/2&gt;BD129)),($H$5/$C$5),0))))</f>
        <v/>
      </c>
      <c r="BF129" s="80" t="str">
        <f t="shared" ref="BF129:BF160" ca="1" si="160">IF($BF$8="Habilitado",IF($B129="","",ROUND(VLOOKUP($B129,UNITARIO_28,5,FALSE),2)),"")</f>
        <v/>
      </c>
      <c r="BG129" s="83" t="str">
        <f ca="1">IF($B129="","",IF(BF129="","",IF($L$4="Media aritmética",(BF129&lt;=$C129)*($H$5/$C$5)+(BF129&gt;$C129)*0,IF(AND(ROUND(AVERAGE($D129,$F129,$H129,$J129,$L129,$N129,$P129,$R129,$T129,$V129,$X129,$Z129,$AB129,$AD129,$AF129,$AH129,$AJ129,AL129,AN129,AP129,AR129,AT129,AV129,AX129,AZ129,BB129,BD129,BF129,BH129,BJ129),2)-$C129/2&lt;=BF129,(ROUND(AVERAGE($D129,$F129,$H129,$J129,$L129,$N129,$P129,$R129,$T129,$V129,$X129,$Z129,$AB129,$AD129,$AF129,$AH129,$AJ129,AL129,AN129,AP129,AR129,AT129,AV129,AX129,AZ129,BB129,BD129,BF129,BH129,BJ129),2)+$C129/2&gt;BF129)),($H$5/$C$5),0))))</f>
        <v/>
      </c>
      <c r="BH129" s="80" t="str">
        <f t="shared" ref="BH129:BH160" ca="1" si="161">IF($BH$8="Habilitado",IF($B129="","",ROUND(VLOOKUP($B129,UNITARIO_29,5,FALSE),2)),"")</f>
        <v/>
      </c>
      <c r="BI129" s="83" t="str">
        <f ca="1">IF($B129="","",IF(BH129="","",IF($L$4="Media aritmética",(BH129&lt;=$C129)*($H$5/$C$5)+(BH129&gt;$C129)*0,IF(AND(ROUND(AVERAGE($D129,$F129,$H129,$J129,$L129,$N129,$P129,$R129,$T129,$V129,$X129,$Z129,$AB129,$AD129,$AF129,$AH129,$AJ129,AL129,AN129,AP129,AR129,AT129,AV129,AX129,AZ129,BB129,BD129,BF129,BH129,BJ129),2)-$C129/2&lt;=BH129,(ROUND(AVERAGE($D129,$F129,$H129,$J129,$L129,$N129,$P129,$R129,$T129,$V129,$X129,$Z129,$AB129,$AD129,$AF129,$AH129,$AJ129,AL129,AN129,AP129,AR129,AT129,AV129,AX129,AZ129,BB129,BD129,BF129,BH129,BJ129),2)+$C129/2&gt;BH129)),($H$5/$C$5),0))))</f>
        <v/>
      </c>
      <c r="BJ129" s="80" t="str">
        <f t="shared" ref="BJ129:BJ160" ca="1" si="162">IF($BJ$8="Habilitado",IF($B129="","",ROUND(VLOOKUP($B129,UNITARIO_30,5,FALSE),2)),"")</f>
        <v/>
      </c>
      <c r="BK129" s="83" t="str">
        <f ca="1">IF($B129="","",IF(BJ129="","",IF($L$4="Media aritmética",(BJ129&lt;=$C129)*($H$5/$C$5)+(BJ129&gt;$C129)*0,IF(AND(ROUND(AVERAGE($D129,$F129,$H129,$J129,$L129,$N129,$P129,$R129,$T129,$V129,$X129,$Z129,$AB129,$AD129,$AF129,$AH129,$AJ129,AL129,AN129,AP129,AR129,AT129,AV129,AX129,AZ129,BB129,BD129,BF129,BH129,BJ129),2)-$C129/2&lt;=BJ129,(ROUND(AVERAGE($D129,$F129,$H129,$J129,$L129,$N129,$P129,$R129,$T129,$V129,$X129,$Z129,$AB129,$AD129,$AF129,$AH129,$AJ129,AL129,AN129,AP129,AR129,AT129,AV129,AX129,AZ129,BB129,BD129,BF129,BH129,BJ129),2)+$C129/2&gt;BJ129)),($H$5/$C$5),0))))</f>
        <v/>
      </c>
    </row>
    <row r="130" spans="1:63" s="71" customFormat="1" ht="21" customHeight="1">
      <c r="A130" s="245">
        <v>2</v>
      </c>
      <c r="B130" s="500" t="s">
        <v>747</v>
      </c>
      <c r="C130" s="501">
        <f t="shared" ca="1" si="132"/>
        <v>41333.300000000003</v>
      </c>
      <c r="D130" s="309">
        <f t="shared" ca="1" si="133"/>
        <v>27607</v>
      </c>
      <c r="E130" s="308">
        <f t="shared" ref="E130:E193" ca="1" si="163">IF($B130="","",IF(D130="","",IF($L$4="Media aritmética",(D130&lt;=$C130)*($H$5/$C$5)+(D130&gt;$C130)*0,IF(AND(ROUND(AVERAGE($D130,$F130,$H130,$J130,$L130,$N130,$P130,$R130,$T130,$V130,$X130,$Z130,$AB130,$AD130,$AF130,$AH130,$AJ130,AL130,AN130,AP130,AR130,AT130,AV130,AX130,AZ130,BB130,BD130,BF130,BH130,BJ130),2)-$C130/2&lt;=D130,(ROUND(AVERAGE($D130,$F130,$H130,$J130,$L130,$N130,$P130,$R130,$T130,$V130,$X130,$Z130,$AB130,$AD130,$AF130,$AH130,$AJ130,AL130,AN130,AP130,AR130,AT130,AV130,AX130,AZ130,BB130,BD130,BF130,BH130,BJ130),2)+$C130/2&gt;D130)),($H$5/$C$5),0))))</f>
        <v>0.3686635944700461</v>
      </c>
      <c r="F130" s="309">
        <f t="shared" ca="1" si="134"/>
        <v>30000</v>
      </c>
      <c r="G130" s="308">
        <f t="shared" ref="G130:G193" ca="1" si="164">IF($B130="","",IF(F130="","",IF($L$4="Media aritmética",(F130&lt;=$C130)*($H$5/$C$5)+(F130&gt;$C130)*0,IF(AND(ROUND(AVERAGE($D130,$F130,$H130,$J130,$L130,$N130,$P130,$R130,$T130,$V130,$X130,$Z130,$AB130,$AD130,$AF130,$AH130,$AJ130,AL130,AN130,AP130,AR130,AT130,AV130,AX130,AZ130,BB130,BD130,BF130,BH130,BJ130),2)-$C130/2&lt;=F130,(ROUND(AVERAGE($D130,$F130,$H130,$J130,$L130,$N130,$P130,$R130,$T130,$V130,$X130,$Z130,$AB130,$AD130,$AF130,$AH130,$AJ130,AL130,AN130,AP130,AR130,AT130,AV130,AX130,AZ130,BB130,BD130,BF130,BH130,BJ130),2)+$C130/2&gt;F130)),($H$5/$C$5),0))))</f>
        <v>0.3686635944700461</v>
      </c>
      <c r="H130" s="309">
        <f t="shared" ca="1" si="135"/>
        <v>20000</v>
      </c>
      <c r="I130" s="308">
        <f t="shared" ref="I130:I193" ca="1" si="165">IF($B130="","",IF(H130="","",IF($L$4="Media aritmética",(H130&lt;=$C130)*($H$5/$C$5)+(H130&gt;$C130)*0,IF(AND(ROUND(AVERAGE($D130,$F130,$H130,$J130,$L130,$N130,$P130,$R130,$T130,$V130,$X130,$Z130,$AB130,$AD130,$AF130,$AH130,$AJ130,AL130,AN130,AP130,AR130,AT130,AV130,AX130,AZ130,BB130,BD130,BF130,BH130,BJ130),2)-$C130/2&lt;=H130,(ROUND(AVERAGE($D130,$F130,$H130,$J130,$L130,$N130,$P130,$R130,$T130,$V130,$X130,$Z130,$AB130,$AD130,$AF130,$AH130,$AJ130,AL130,AN130,AP130,AR130,AT130,AV130,AX130,AZ130,BB130,BD130,BF130,BH130,BJ130),2)+$C130/2&gt;H130)),($H$5/$C$5),0))))</f>
        <v>0.3686635944700461</v>
      </c>
      <c r="J130" s="309">
        <f t="shared" ca="1" si="136"/>
        <v>197010</v>
      </c>
      <c r="K130" s="308">
        <f t="shared" ref="K130:K193" ca="1" si="166">IF($B130="","",IF(J130="","",IF($L$4="Media aritmética",(J130&lt;=$C130)*($H$5/$C$5)+(J130&gt;$C130)*0,IF(AND(ROUND(AVERAGE($D130,$F130,$H130,$J130,$L130,$N130,$P130,$R130,$T130,$V130,$X130,$Z130,$AB130,$AD130,$AF130,$AH130,$AJ130,AL130,AN130,AP130,AR130,AT130,AV130,AX130,AZ130,BB130,BD130,BF130,BH130,BJ130),2)-$C130/2&lt;=J130,(ROUND(AVERAGE($D130,$F130,$H130,$J130,$L130,$N130,$P130,$R130,$T130,$V130,$X130,$Z130,$AB130,$AD130,$AF130,$AH130,$AJ130,AL130,AN130,AP130,AR130,AT130,AV130,AX130,AZ130,BB130,BD130,BF130,BH130,BJ130),2)+$C130/2&gt;J130)),($H$5/$C$5),0))))</f>
        <v>0</v>
      </c>
      <c r="L130" s="309">
        <f t="shared" ca="1" si="137"/>
        <v>26889</v>
      </c>
      <c r="M130" s="308">
        <f t="shared" ref="M130:M193" ca="1" si="167">IF($B130="","",IF(L130="","",IF($L$4="Media aritmética",(L130&lt;=$C130)*($H$5/$C$5)+(L130&gt;$C130)*0,IF(AND(ROUND(AVERAGE($D130,$F130,$H130,$J130,$L130,$N130,$P130,$R130,$T130,$V130,$X130,$Z130,$AB130,$AD130,$AF130,$AH130,$AJ130,AL130,AN130,AP130,AR130,AT130,AV130,AX130,AZ130,BB130,BD130,BF130,BH130,BJ130),2)-$C130/2&lt;=L130,(ROUND(AVERAGE($D130,$F130,$H130,$J130,$L130,$N130,$P130,$R130,$T130,$V130,$X130,$Z130,$AB130,$AD130,$AF130,$AH130,$AJ130,AL130,AN130,AP130,AR130,AT130,AV130,AX130,AZ130,BB130,BD130,BF130,BH130,BJ130),2)+$C130/2&gt;L130)),($H$5/$C$5),0))))</f>
        <v>0.3686635944700461</v>
      </c>
      <c r="N130" s="309">
        <f t="shared" ca="1" si="138"/>
        <v>22255</v>
      </c>
      <c r="O130" s="308">
        <f t="shared" ref="O130:O193" ca="1" si="168">IF($B130="","",IF(N130="","",IF($L$4="Media aritmética",(N130&lt;=$C130)*($H$5/$C$5)+(N130&gt;$C130)*0,IF(AND(ROUND(AVERAGE($D130,$F130,$H130,$J130,$L130,$N130,$P130,$R130,$T130,$V130,$X130,$Z130,$AB130,$AD130,$AF130,$AH130,$AJ130,AL130,AN130,AP130,AR130,AT130,AV130,AX130,AZ130,BB130,BD130,BF130,BH130,BJ130),2)-$C130/2&lt;=N130,(ROUND(AVERAGE($D130,$F130,$H130,$J130,$L130,$N130,$P130,$R130,$T130,$V130,$X130,$Z130,$AB130,$AD130,$AF130,$AH130,$AJ130,AL130,AN130,AP130,AR130,AT130,AV130,AX130,AZ130,BB130,BD130,BF130,BH130,BJ130),2)+$C130/2&gt;N130)),($H$5/$C$5),0))))</f>
        <v>0.3686635944700461</v>
      </c>
      <c r="P130" s="309">
        <f t="shared" ca="1" si="139"/>
        <v>46097</v>
      </c>
      <c r="Q130" s="308">
        <f t="shared" ref="Q130:Q193" ca="1" si="169">IF($B130="","",IF(P130="","",IF($L$4="Media aritmética",(P130&lt;=$C130)*($H$5/$C$5)+(P130&gt;$C130)*0,IF(AND(ROUND(AVERAGE($D130,$F130,$H130,$J130,$L130,$N130,$P130,$R130,$T130,$V130,$X130,$Z130,$AB130,$AD130,$AF130,$AH130,$AJ130,AL130,AN130,AP130,AR130,AT130,AV130,AX130,AZ130,BB130,BD130,BF130,BH130,BJ130),2)-$C130/2&lt;=P130,(ROUND(AVERAGE($D130,$F130,$H130,$J130,$L130,$N130,$P130,$R130,$T130,$V130,$X130,$Z130,$AB130,$AD130,$AF130,$AH130,$AJ130,AL130,AN130,AP130,AR130,AT130,AV130,AX130,AZ130,BB130,BD130,BF130,BH130,BJ130),2)+$C130/2&gt;P130)),($H$5/$C$5),0))))</f>
        <v>0.3686635944700461</v>
      </c>
      <c r="R130" s="309">
        <f t="shared" ca="1" si="140"/>
        <v>35566.160000000003</v>
      </c>
      <c r="S130" s="308">
        <f t="shared" ref="S130:S193" ca="1" si="170">IF($B130="","",IF(R130="","",IF($L$4="Media aritmética",(R130&lt;=$C130)*($H$5/$C$5)+(R130&gt;$C130)*0,IF(AND(ROUND(AVERAGE($D130,$F130,$H130,$J130,$L130,$N130,$P130,$R130,$T130,$V130,$X130,$Z130,$AB130,$AD130,$AF130,$AH130,$AJ130,AL130,AN130,AP130,AR130,AT130,AV130,AX130,AZ130,BB130,BD130,BF130,BH130,BJ130),2)-$C130/2&lt;=R130,(ROUND(AVERAGE($D130,$F130,$H130,$J130,$L130,$N130,$P130,$R130,$T130,$V130,$X130,$Z130,$AB130,$AD130,$AF130,$AH130,$AJ130,AL130,AN130,AP130,AR130,AT130,AV130,AX130,AZ130,BB130,BD130,BF130,BH130,BJ130),2)+$C130/2&gt;R130)),($H$5/$C$5),0))))</f>
        <v>0.3686635944700461</v>
      </c>
      <c r="T130" s="309" t="str">
        <f t="shared" ca="1" si="141"/>
        <v/>
      </c>
      <c r="U130" s="308" t="str">
        <f t="shared" ref="U130:U193" ca="1" si="171">IF($B130="","",IF(T130="","",IF($L$4="Media aritmética",(T130&lt;=$C130)*($H$5/$C$5)+(T130&gt;$C130)*0,IF(AND(ROUND(AVERAGE($D130,$F130,$H130,$J130,$L130,$N130,$P130,$R130,$T130,$V130,$X130,$Z130,$AB130,$AD130,$AF130,$AH130,$AJ130,AL130,AN130,AP130,AR130,AT130,AV130,AX130,AZ130,BB130,BD130,BF130,BH130,BJ130),2)-$C130/2&lt;=T130,(ROUND(AVERAGE($D130,$F130,$H130,$J130,$L130,$N130,$P130,$R130,$T130,$V130,$X130,$Z130,$AB130,$AD130,$AF130,$AH130,$AJ130,AL130,AN130,AP130,AR130,AT130,AV130,AX130,AZ130,BB130,BD130,BF130,BH130,BJ130),2)+$C130/2&gt;T130)),($H$5/$C$5),0))))</f>
        <v/>
      </c>
      <c r="V130" s="309" t="str">
        <f t="shared" ca="1" si="142"/>
        <v/>
      </c>
      <c r="W130" s="308" t="str">
        <f t="shared" ref="W130:W193" ca="1" si="172">IF($B130="","",IF(V130="","",IF($L$4="Media aritmética",(V130&lt;=$C130)*($H$5/$C$5)+(V130&gt;$C130)*0,IF(AND(ROUND(AVERAGE($D130,$F130,$H130,$J130,$L130,$N130,$P130,$R130,$T130,$V130,$X130,$Z130,$AB130,$AD130,$AF130,$AH130,$AJ130,AL130,AN130,AP130,AR130,AT130,AV130,AX130,AZ130,BB130,BD130,BF130,BH130,BJ130),2)-$C130/2&lt;=V130,(ROUND(AVERAGE($D130,$F130,$H130,$J130,$L130,$N130,$P130,$R130,$T130,$V130,$X130,$Z130,$AB130,$AD130,$AF130,$AH130,$AJ130,AL130,AN130,AP130,AR130,AT130,AV130,AX130,AZ130,BB130,BD130,BF130,BH130,BJ130),2)+$C130/2&gt;V130)),($H$5/$C$5),0))))</f>
        <v/>
      </c>
      <c r="X130" s="309">
        <f t="shared" ca="1" si="143"/>
        <v>27607</v>
      </c>
      <c r="Y130" s="308">
        <f t="shared" ref="Y130:Y193" ca="1" si="173">IF($B130="","",IF(X130="","",IF($L$4="Media aritmética",(X130&lt;=$C130)*($H$5/$C$5)+(X130&gt;$C130)*0,IF(AND(ROUND(AVERAGE($D130,$F130,$H130,$J130,$L130,$N130,$P130,$R130,$T130,$V130,$X130,$Z130,$AB130,$AD130,$AF130,$AH130,$AJ130,AL130,AN130,AP130,AR130,AT130,AV130,AX130,AZ130,BB130,BD130,BF130,BH130,BJ130),2)-$C130/2&lt;=X130,(ROUND(AVERAGE($D130,$F130,$H130,$J130,$L130,$N130,$P130,$R130,$T130,$V130,$X130,$Z130,$AB130,$AD130,$AF130,$AH130,$AJ130,AL130,AN130,AP130,AR130,AT130,AV130,AX130,AZ130,BB130,BD130,BF130,BH130,BJ130),2)+$C130/2&gt;X130)),($H$5/$C$5),0))))</f>
        <v>0.3686635944700461</v>
      </c>
      <c r="Z130" s="309" t="str">
        <f t="shared" ca="1" si="144"/>
        <v/>
      </c>
      <c r="AA130" s="308" t="str">
        <f t="shared" ref="AA130:AA193" ca="1" si="174">IF($B130="","",IF(Z130="","",IF($L$4="Media aritmética",(Z130&lt;=$C130)*($H$5/$C$5)+(Z130&gt;$C130)*0,IF(AND(ROUND(AVERAGE($D130,$F130,$H130,$J130,$L130,$N130,$P130,$R130,$T130,$V130,$X130,$Z130,$AB130,$AD130,$AF130,$AH130,$AJ130,AL130,AN130,AP130,AR130,AT130,AV130,AX130,AZ130,BB130,BD130,BF130,BH130,BJ130),2)-$C130/2&lt;=Z130,(ROUND(AVERAGE($D130,$F130,$H130,$J130,$L130,$N130,$P130,$R130,$T130,$V130,$X130,$Z130,$AB130,$AD130,$AF130,$AH130,$AJ130,AL130,AN130,AP130,AR130,AT130,AV130,AX130,AZ130,BB130,BD130,BF130,BH130,BJ130),2)+$C130/2&gt;Z130)),($H$5/$C$5),0))))</f>
        <v/>
      </c>
      <c r="AB130" s="309">
        <f t="shared" ca="1" si="145"/>
        <v>24312</v>
      </c>
      <c r="AC130" s="308">
        <f t="shared" ref="AC130:AC193" ca="1" si="175">IF($B130="","",IF(AB130="","",IF($L$4="Media aritmética",(AB130&lt;=$C130)*($H$5/$C$5)+(AB130&gt;$C130)*0,IF(AND(ROUND(AVERAGE($D130,$F130,$H130,$J130,$L130,$N130,$P130,$R130,$T130,$V130,$X130,$Z130,$AB130,$AD130,$AF130,$AH130,$AJ130,AL130,AN130,AP130,AR130,AT130,AV130,AX130,AZ130,BB130,BD130,BF130,BH130,BJ130),2)-$C130/2&lt;=AB130,(ROUND(AVERAGE($D130,$F130,$H130,$J130,$L130,$N130,$P130,$R130,$T130,$V130,$X130,$Z130,$AB130,$AD130,$AF130,$AH130,$AJ130,AL130,AN130,AP130,AR130,AT130,AV130,AX130,AZ130,BB130,BD130,BF130,BH130,BJ130),2)+$C130/2&gt;AB130)),($H$5/$C$5),0))))</f>
        <v>0.3686635944700461</v>
      </c>
      <c r="AD130" s="309">
        <f t="shared" ca="1" si="146"/>
        <v>33978</v>
      </c>
      <c r="AE130" s="308">
        <f t="shared" ref="AE130:AE193" ca="1" si="176">IF($B130="","",IF(AD130="","",IF($L$4="Media aritmética",(AD130&lt;=$C130)*($H$5/$C$5)+(AD130&gt;$C130)*0,IF(AND(ROUND(AVERAGE($D130,$F130,$H130,$J130,$L130,$N130,$P130,$R130,$T130,$V130,$X130,$Z130,$AB130,$AD130,$AF130,$AH130,$AJ130,AL130,AN130,AP130,AR130,AT130,AV130,AX130,AZ130,BB130,BD130,BF130,BH130,BJ130),2)-$C130/2&lt;=AD130,(ROUND(AVERAGE($D130,$F130,$H130,$J130,$L130,$N130,$P130,$R130,$T130,$V130,$X130,$Z130,$AB130,$AD130,$AF130,$AH130,$AJ130,AL130,AN130,AP130,AR130,AT130,AV130,AX130,AZ130,BB130,BD130,BF130,BH130,BJ130),2)+$C130/2&gt;AD130)),($H$5/$C$5),0))))</f>
        <v>0.3686635944700461</v>
      </c>
      <c r="AF130" s="309">
        <f t="shared" ca="1" si="147"/>
        <v>16465</v>
      </c>
      <c r="AG130" s="308">
        <f t="shared" ref="AG130:AG193" ca="1" si="177">IF($B130="","",IF(AF130="","",IF($L$4="Media aritmética",(AF130&lt;=$C130)*($H$5/$C$5)+(AF130&gt;$C130)*0,IF(AND(ROUND(AVERAGE($D130,$F130,$H130,$J130,$L130,$N130,$P130,$R130,$T130,$V130,$X130,$Z130,$AB130,$AD130,$AF130,$AH130,$AJ130,AL130,AN130,AP130,AR130,AT130,AV130,AX130,AZ130,BB130,BD130,BF130,BH130,BJ130),2)-$C130/2&lt;=AF130,(ROUND(AVERAGE($D130,$F130,$H130,$J130,$L130,$N130,$P130,$R130,$T130,$V130,$X130,$Z130,$AB130,$AD130,$AF130,$AH130,$AJ130,AL130,AN130,AP130,AR130,AT130,AV130,AX130,AZ130,BB130,BD130,BF130,BH130,BJ130),2)+$C130/2&gt;AF130)),($H$5/$C$5),0))))</f>
        <v>0</v>
      </c>
      <c r="AH130" s="309">
        <f t="shared" ca="1" si="148"/>
        <v>24000</v>
      </c>
      <c r="AI130" s="308">
        <f t="shared" ref="AI130:AI193" ca="1" si="178">IF($B130="","",IF(AH130="","",IF($L$4="Media aritmética",(AH130&lt;=$C130)*($H$5/$C$5)+(AH130&gt;$C130)*0,IF(AND(ROUND(AVERAGE($D130,$F130,$H130,$J130,$L130,$N130,$P130,$R130,$T130,$V130,$X130,$Z130,$AB130,$AD130,$AF130,$AH130,$AJ130,AL130,AN130,AP130,AR130,AT130,AV130,AX130,AZ130,BB130,BD130,BF130,BH130,BJ130),2)-$C130/2&lt;=AH130,(ROUND(AVERAGE($D130,$F130,$H130,$J130,$L130,$N130,$P130,$R130,$T130,$V130,$X130,$Z130,$AB130,$AD130,$AF130,$AH130,$AJ130,AL130,AN130,AP130,AR130,AT130,AV130,AX130,AZ130,BB130,BD130,BF130,BH130,BJ130),2)+$C130/2&gt;AH130)),($H$5/$C$5),0))))</f>
        <v>0.3686635944700461</v>
      </c>
      <c r="AJ130" s="309">
        <f t="shared" ca="1" si="149"/>
        <v>52943.71</v>
      </c>
      <c r="AK130" s="308">
        <f t="shared" ref="AK130:AK193" ca="1" si="179">IF($B130="","",IF(AJ130="","",IF($L$4="Media aritmética",(AJ130&lt;=$C130)*($H$5/$C$5)+(AJ130&gt;$C130)*0,IF(AND(ROUND(AVERAGE($D130,$F130,$H130,$J130,$L130,$N130,$P130,$R130,$T130,$V130,$X130,$Z130,$AB130,$AD130,$AF130,$AH130,$AJ130,AL130,AN130,AP130,AR130,AT130,AV130,AX130,AZ130,BB130,BD130,BF130,BH130,BJ130),2)-$C130/2&lt;=AJ130,(ROUND(AVERAGE($D130,$F130,$H130,$J130,$L130,$N130,$P130,$R130,$T130,$V130,$X130,$Z130,$AB130,$AD130,$AF130,$AH130,$AJ130,AL130,AN130,AP130,AR130,AT130,AV130,AX130,AZ130,BB130,BD130,BF130,BH130,BJ130),2)+$C130/2&gt;AJ130)),($H$5/$C$5),0))))</f>
        <v>0.3686635944700461</v>
      </c>
      <c r="AL130" s="309">
        <f t="shared" ca="1" si="150"/>
        <v>32000</v>
      </c>
      <c r="AM130" s="308">
        <f t="shared" ref="AM130:AM193" ca="1" si="180">IF($B130="","",IF(AL130="","",IF($L$4="Media aritmética",(AL130&lt;=$C130)*($H$5/$C$5)+(AL130&gt;$C130)*0,IF(AND(ROUND(AVERAGE($D130,$F130,$H130,$J130,$L130,$N130,$P130,$R130,$T130,$V130,$X130,$Z130,$AB130,$AD130,$AF130,$AH130,$AJ130,AL130,AN130,AP130,AR130,AT130,AV130,AX130,AZ130,BB130,BD130,BF130,BH130,BJ130),2)-$C130/2&lt;=AL130,(ROUND(AVERAGE($D130,$F130,$H130,$J130,$L130,$N130,$P130,$R130,$T130,$V130,$X130,$Z130,$AB130,$AD130,$AF130,$AH130,$AJ130,AL130,AN130,AP130,AR130,AT130,AV130,AX130,AZ130,BB130,BD130,BF130,BH130,BJ130),2)+$C130/2&gt;AL130)),($H$5/$C$5),0))))</f>
        <v>0.3686635944700461</v>
      </c>
      <c r="AN130" s="309" t="str">
        <f t="shared" ca="1" si="151"/>
        <v/>
      </c>
      <c r="AO130" s="308" t="str">
        <f t="shared" ref="AO130:AO193" ca="1" si="181">IF($B130="","",IF(AN130="","",IF($L$4="Media aritmética",(AN130&lt;=$C130)*($H$5/$C$5)+(AN130&gt;$C130)*0,IF(AND(ROUND(AVERAGE($D130,$F130,$H130,$J130,$L130,$N130,$P130,$R130,$T130,$V130,$X130,$Z130,$AB130,$AD130,$AF130,$AH130,$AJ130,AL130,AN130,AP130,AR130,AT130,AV130,AX130,AZ130,BB130,BD130,BF130,BH130,BJ130),2)-$C130/2&lt;=AN130,(ROUND(AVERAGE($D130,$F130,$H130,$J130,$L130,$N130,$P130,$R130,$T130,$V130,$X130,$Z130,$AB130,$AD130,$AF130,$AH130,$AJ130,AL130,AN130,AP130,AR130,AT130,AV130,AX130,AZ130,BB130,BD130,BF130,BH130,BJ130),2)+$C130/2&gt;AN130)),($H$5/$C$5),0))))</f>
        <v/>
      </c>
      <c r="AP130" s="309">
        <f t="shared" ca="1" si="152"/>
        <v>35750</v>
      </c>
      <c r="AQ130" s="308">
        <f t="shared" ref="AQ130:AQ193" ca="1" si="182">IF($B130="","",IF(AP130="","",IF($L$4="Media aritmética",(AP130&lt;=$C130)*($H$5/$C$5)+(AP130&gt;$C130)*0,IF(AND(ROUND(AVERAGE($D130,$F130,$H130,$J130,$L130,$N130,$P130,$R130,$T130,$V130,$X130,$Z130,$AB130,$AD130,$AF130,$AH130,$AJ130,AL130,AN130,AP130,AR130,AT130,AV130,AX130,AZ130,BB130,BD130,BF130,BH130,BJ130),2)-$C130/2&lt;=AP130,(ROUND(AVERAGE($D130,$F130,$H130,$J130,$L130,$N130,$P130,$R130,$T130,$V130,$X130,$Z130,$AB130,$AD130,$AF130,$AH130,$AJ130,AL130,AN130,AP130,AR130,AT130,AV130,AX130,AZ130,BB130,BD130,BF130,BH130,BJ130),2)+$C130/2&gt;AP130)),($H$5/$C$5),0))))</f>
        <v>0.3686635944700461</v>
      </c>
      <c r="AR130" s="309" t="str">
        <f t="shared" ca="1" si="153"/>
        <v/>
      </c>
      <c r="AS130" s="308" t="str">
        <f t="shared" ref="AS130:AS193" ca="1" si="183">IF($B130="","",IF(AR130="","",IF($L$4="Media aritmética",(AR130&lt;=$C130)*($H$5/$C$5)+(AR130&gt;$C130)*0,IF(AND(ROUND(AVERAGE($D130,$F130,$H130,$J130,$L130,$N130,$P130,$R130,$T130,$V130,$X130,$Z130,$AB130,$AD130,$AF130,$AH130,$AJ130,AL130,AN130,AP130,AR130,AT130,AV130,AX130,AZ130,BB130,BD130,BF130,BH130,BJ130),2)-$C130/2&lt;=AR130,(ROUND(AVERAGE($D130,$F130,$H130,$J130,$L130,$N130,$P130,$R130,$T130,$V130,$X130,$Z130,$AB130,$AD130,$AF130,$AH130,$AJ130,AL130,AN130,AP130,AR130,AT130,AV130,AX130,AZ130,BB130,BD130,BF130,BH130,BJ130),2)+$C130/2&gt;AR130)),($H$5/$C$5),0))))</f>
        <v/>
      </c>
      <c r="AT130" s="309" t="str">
        <f t="shared" ca="1" si="154"/>
        <v/>
      </c>
      <c r="AU130" s="308" t="str">
        <f t="shared" ref="AU130:AU193" ca="1" si="184">IF($B130="","",IF(AT130="","",IF($L$4="Media aritmética",(AT130&lt;=$C130)*($H$5/$C$5)+(AT130&gt;$C130)*0,IF(AND(ROUND(AVERAGE($D130,$F130,$H130,$J130,$L130,$N130,$P130,$R130,$T130,$V130,$X130,$Z130,$AB130,$AD130,$AF130,$AH130,$AJ130,AL130,AN130,AP130,AR130,AT130,AV130,AX130,AZ130,BB130,BD130,BF130,BH130,BJ130),2)-$C130/2&lt;=AT130,(ROUND(AVERAGE($D130,$F130,$H130,$J130,$L130,$N130,$P130,$R130,$T130,$V130,$X130,$Z130,$AB130,$AD130,$AF130,$AH130,$AJ130,AL130,AN130,AP130,AR130,AT130,AV130,AX130,AZ130,BB130,BD130,BF130,BH130,BJ130),2)+$C130/2&gt;AT130)),($H$5/$C$5),0))))</f>
        <v/>
      </c>
      <c r="AV130" s="309" t="str">
        <f t="shared" ca="1" si="155"/>
        <v/>
      </c>
      <c r="AW130" s="308" t="str">
        <f t="shared" ref="AW130:AW193" ca="1" si="185">IF($B130="","",IF(AV130="","",IF($L$4="Media aritmética",(AV130&lt;=$C130)*($H$5/$C$5)+(AV130&gt;$C130)*0,IF(AND(ROUND(AVERAGE($D130,$F130,$H130,$J130,$L130,$N130,$P130,$R130,$T130,$V130,$X130,$Z130,$AB130,$AD130,$AF130,$AH130,$AJ130,AL130,AN130,AP130,AR130,AT130,AV130,AX130,AZ130,BB130,BD130,BF130,BH130,BJ130),2)-$C130/2&lt;=AV130,(ROUND(AVERAGE($D130,$F130,$H130,$J130,$L130,$N130,$P130,$R130,$T130,$V130,$X130,$Z130,$AB130,$AD130,$AF130,$AH130,$AJ130,AL130,AN130,AP130,AR130,AT130,AV130,AX130,AZ130,BB130,BD130,BF130,BH130,BJ130),2)+$C130/2&gt;AV130)),($H$5/$C$5),0))))</f>
        <v/>
      </c>
      <c r="AX130" s="309" t="str">
        <f t="shared" ca="1" si="156"/>
        <v/>
      </c>
      <c r="AY130" s="308" t="str">
        <f t="shared" ref="AY130:AY193" ca="1" si="186">IF($B130="","",IF(AX130="","",IF($L$4="Media aritmética",(AX130&lt;=$C130)*($H$5/$C$5)+(AX130&gt;$C130)*0,IF(AND(ROUND(AVERAGE($D130,$F130,$H130,$J130,$L130,$N130,$P130,$R130,$T130,$V130,$X130,$Z130,$AB130,$AD130,$AF130,$AH130,$AJ130,AL130,AN130,AP130,AR130,AT130,AV130,AX130,AZ130,BB130,BD130,BF130,BH130,BJ130),2)-$C130/2&lt;=AX130,(ROUND(AVERAGE($D130,$F130,$H130,$J130,$L130,$N130,$P130,$R130,$T130,$V130,$X130,$Z130,$AB130,$AD130,$AF130,$AH130,$AJ130,AL130,AN130,AP130,AR130,AT130,AV130,AX130,AZ130,BB130,BD130,BF130,BH130,BJ130),2)+$C130/2&gt;AX130)),($H$5/$C$5),0))))</f>
        <v/>
      </c>
      <c r="AZ130" s="309" t="str">
        <f t="shared" ca="1" si="157"/>
        <v/>
      </c>
      <c r="BA130" s="308" t="str">
        <f t="shared" ref="BA130:BA193" ca="1" si="187">IF($B130="","",IF(AZ130="","",IF($L$4="Media aritmética",(AZ130&lt;=$C130)*($H$5/$C$5)+(AZ130&gt;$C130)*0,IF(AND(ROUND(AVERAGE($D130,$F130,$H130,$J130,$L130,$N130,$P130,$R130,$T130,$V130,$X130,$Z130,$AB130,$AD130,$AF130,$AH130,$AJ130,AL130,AN130,AP130,AR130,AT130,AV130,AX130,AZ130,BB130,BD130,BF130,BH130,BJ130),2)-$C130/2&lt;=AZ130,(ROUND(AVERAGE($D130,$F130,$H130,$J130,$L130,$N130,$P130,$R130,$T130,$V130,$X130,$Z130,$AB130,$AD130,$AF130,$AH130,$AJ130,AL130,AN130,AP130,AR130,AT130,AV130,AX130,AZ130,BB130,BD130,BF130,BH130,BJ130),2)+$C130/2&gt;AZ130)),($H$5/$C$5),0))))</f>
        <v/>
      </c>
      <c r="BB130" s="309">
        <f t="shared" ca="1" si="158"/>
        <v>27045</v>
      </c>
      <c r="BC130" s="308">
        <f t="shared" ref="BC130:BC193" ca="1" si="188">IF($B130="","",IF(BB130="","",IF($L$4="Media aritmética",(BB130&lt;=$C130)*($H$5/$C$5)+(BB130&gt;$C130)*0,IF(AND(ROUND(AVERAGE($D130,$F130,$H130,$J130,$L130,$N130,$P130,$R130,$T130,$V130,$X130,$Z130,$AB130,$AD130,$AF130,$AH130,$AJ130,AL130,AN130,AP130,AR130,AT130,AV130,AX130,AZ130,BB130,BD130,BF130,BH130,BJ130),2)-$C130/2&lt;=BB130,(ROUND(AVERAGE($D130,$F130,$H130,$J130,$L130,$N130,$P130,$R130,$T130,$V130,$X130,$Z130,$AB130,$AD130,$AF130,$AH130,$AJ130,AL130,AN130,AP130,AR130,AT130,AV130,AX130,AZ130,BB130,BD130,BF130,BH130,BJ130),2)+$C130/2&gt;BB130)),($H$5/$C$5),0))))</f>
        <v>0.3686635944700461</v>
      </c>
      <c r="BD130" s="309" t="str">
        <f t="shared" ca="1" si="159"/>
        <v/>
      </c>
      <c r="BE130" s="308" t="str">
        <f t="shared" ref="BE130:BE193" ca="1" si="189">IF($B130="","",IF(BD130="","",IF($L$4="Media aritmética",(BD130&lt;=$C130)*($H$5/$C$5)+(BD130&gt;$C130)*0,IF(AND(ROUND(AVERAGE($D130,$F130,$H130,$J130,$L130,$N130,$P130,$R130,$T130,$V130,$X130,$Z130,$AB130,$AD130,$AF130,$AH130,$AJ130,AL130,AN130,AP130,AR130,AT130,AV130,AX130,AZ130,BB130,BD130,BF130,BH130,BJ130),2)-$C130/2&lt;=BD130,(ROUND(AVERAGE($D130,$F130,$H130,$J130,$L130,$N130,$P130,$R130,$T130,$V130,$X130,$Z130,$AB130,$AD130,$AF130,$AH130,$AJ130,AL130,AN130,AP130,AR130,AT130,AV130,AX130,AZ130,BB130,BD130,BF130,BH130,BJ130),2)+$C130/2&gt;BD130)),($H$5/$C$5),0))))</f>
        <v/>
      </c>
      <c r="BF130" s="80" t="str">
        <f t="shared" ca="1" si="160"/>
        <v/>
      </c>
      <c r="BG130" s="83" t="str">
        <f t="shared" ref="BG130:BG193" ca="1" si="190">IF($B130="","",IF(BF130="","",IF($L$4="Media aritmética",(BF130&lt;=$C130)*($H$5/$C$5)+(BF130&gt;$C130)*0,IF(AND(ROUND(AVERAGE($D130,$F130,$H130,$J130,$L130,$N130,$P130,$R130,$T130,$V130,$X130,$Z130,$AB130,$AD130,$AF130,$AH130,$AJ130,AL130,AN130,AP130,AR130,AT130,AV130,AX130,AZ130,BB130,BD130,BF130,BH130,BJ130),2)-$C130/2&lt;=BF130,(ROUND(AVERAGE($D130,$F130,$H130,$J130,$L130,$N130,$P130,$R130,$T130,$V130,$X130,$Z130,$AB130,$AD130,$AF130,$AH130,$AJ130,AL130,AN130,AP130,AR130,AT130,AV130,AX130,AZ130,BB130,BD130,BF130,BH130,BJ130),2)+$C130/2&gt;BF130)),($H$5/$C$5),0))))</f>
        <v/>
      </c>
      <c r="BH130" s="80" t="str">
        <f t="shared" ca="1" si="161"/>
        <v/>
      </c>
      <c r="BI130" s="83" t="str">
        <f t="shared" ref="BI130:BI193" ca="1" si="191">IF($B130="","",IF(BH130="","",IF($L$4="Media aritmética",(BH130&lt;=$C130)*($H$5/$C$5)+(BH130&gt;$C130)*0,IF(AND(ROUND(AVERAGE($D130,$F130,$H130,$J130,$L130,$N130,$P130,$R130,$T130,$V130,$X130,$Z130,$AB130,$AD130,$AF130,$AH130,$AJ130,AL130,AN130,AP130,AR130,AT130,AV130,AX130,AZ130,BB130,BD130,BF130,BH130,BJ130),2)-$C130/2&lt;=BH130,(ROUND(AVERAGE($D130,$F130,$H130,$J130,$L130,$N130,$P130,$R130,$T130,$V130,$X130,$Z130,$AB130,$AD130,$AF130,$AH130,$AJ130,AL130,AN130,AP130,AR130,AT130,AV130,AX130,AZ130,BB130,BD130,BF130,BH130,BJ130),2)+$C130/2&gt;BH130)),($H$5/$C$5),0))))</f>
        <v/>
      </c>
      <c r="BJ130" s="80" t="str">
        <f t="shared" ca="1" si="162"/>
        <v/>
      </c>
      <c r="BK130" s="83" t="str">
        <f t="shared" ref="BK130:BK193" ca="1" si="192">IF($B130="","",IF(BJ130="","",IF($L$4="Media aritmética",(BJ130&lt;=$C130)*($H$5/$C$5)+(BJ130&gt;$C130)*0,IF(AND(ROUND(AVERAGE($D130,$F130,$H130,$J130,$L130,$N130,$P130,$R130,$T130,$V130,$X130,$Z130,$AB130,$AD130,$AF130,$AH130,$AJ130,AL130,AN130,AP130,AR130,AT130,AV130,AX130,AZ130,BB130,BD130,BF130,BH130,BJ130),2)-$C130/2&lt;=BJ130,(ROUND(AVERAGE($D130,$F130,$H130,$J130,$L130,$N130,$P130,$R130,$T130,$V130,$X130,$Z130,$AB130,$AD130,$AF130,$AH130,$AJ130,AL130,AN130,AP130,AR130,AT130,AV130,AX130,AZ130,BB130,BD130,BF130,BH130,BJ130),2)+$C130/2&gt;BJ130)),($H$5/$C$5),0))))</f>
        <v/>
      </c>
    </row>
    <row r="131" spans="1:63" s="71" customFormat="1" ht="21" customHeight="1">
      <c r="A131" s="245">
        <v>3</v>
      </c>
      <c r="B131" s="500" t="s">
        <v>748</v>
      </c>
      <c r="C131" s="501">
        <f t="shared" ca="1" si="132"/>
        <v>110020.01</v>
      </c>
      <c r="D131" s="309">
        <f t="shared" ca="1" si="133"/>
        <v>24783</v>
      </c>
      <c r="E131" s="308">
        <f t="shared" ca="1" si="163"/>
        <v>0.3686635944700461</v>
      </c>
      <c r="F131" s="309">
        <f t="shared" ca="1" si="134"/>
        <v>30000</v>
      </c>
      <c r="G131" s="308">
        <f t="shared" ca="1" si="164"/>
        <v>0.3686635944700461</v>
      </c>
      <c r="H131" s="309">
        <f t="shared" ca="1" si="135"/>
        <v>30000</v>
      </c>
      <c r="I131" s="308">
        <f t="shared" ca="1" si="165"/>
        <v>0.3686635944700461</v>
      </c>
      <c r="J131" s="309">
        <f t="shared" ca="1" si="136"/>
        <v>484000</v>
      </c>
      <c r="K131" s="308">
        <f t="shared" ca="1" si="166"/>
        <v>0</v>
      </c>
      <c r="L131" s="309">
        <f t="shared" ca="1" si="137"/>
        <v>24138</v>
      </c>
      <c r="M131" s="308">
        <f t="shared" ca="1" si="167"/>
        <v>0.3686635944700461</v>
      </c>
      <c r="N131" s="309">
        <f t="shared" ca="1" si="138"/>
        <v>28760</v>
      </c>
      <c r="O131" s="308">
        <f t="shared" ca="1" si="168"/>
        <v>0.3686635944700461</v>
      </c>
      <c r="P131" s="309">
        <f t="shared" ca="1" si="139"/>
        <v>100307</v>
      </c>
      <c r="Q131" s="308">
        <f t="shared" ca="1" si="169"/>
        <v>0.3686635944700461</v>
      </c>
      <c r="R131" s="309">
        <f t="shared" ca="1" si="140"/>
        <v>66356.75</v>
      </c>
      <c r="S131" s="308">
        <f t="shared" ca="1" si="170"/>
        <v>0.3686635944700461</v>
      </c>
      <c r="T131" s="309" t="str">
        <f t="shared" ca="1" si="141"/>
        <v/>
      </c>
      <c r="U131" s="308" t="str">
        <f t="shared" ca="1" si="171"/>
        <v/>
      </c>
      <c r="V131" s="309" t="str">
        <f t="shared" ca="1" si="142"/>
        <v/>
      </c>
      <c r="W131" s="308" t="str">
        <f t="shared" ca="1" si="172"/>
        <v/>
      </c>
      <c r="X131" s="309">
        <f t="shared" ca="1" si="143"/>
        <v>24783</v>
      </c>
      <c r="Y131" s="308">
        <f t="shared" ca="1" si="173"/>
        <v>0.3686635944700461</v>
      </c>
      <c r="Z131" s="309" t="str">
        <f t="shared" ca="1" si="144"/>
        <v/>
      </c>
      <c r="AA131" s="308" t="str">
        <f t="shared" ca="1" si="174"/>
        <v/>
      </c>
      <c r="AB131" s="309">
        <f t="shared" ca="1" si="145"/>
        <v>29175</v>
      </c>
      <c r="AC131" s="308">
        <f t="shared" ca="1" si="175"/>
        <v>0.3686635944700461</v>
      </c>
      <c r="AD131" s="309">
        <f t="shared" ca="1" si="146"/>
        <v>43277</v>
      </c>
      <c r="AE131" s="308">
        <f t="shared" ca="1" si="176"/>
        <v>0.3686635944700461</v>
      </c>
      <c r="AF131" s="309">
        <f t="shared" ca="1" si="147"/>
        <v>14528</v>
      </c>
      <c r="AG131" s="308">
        <f t="shared" ca="1" si="177"/>
        <v>0.3686635944700461</v>
      </c>
      <c r="AH131" s="309">
        <f t="shared" ca="1" si="148"/>
        <v>26000</v>
      </c>
      <c r="AI131" s="308">
        <f t="shared" ca="1" si="178"/>
        <v>0.3686635944700461</v>
      </c>
      <c r="AJ131" s="309">
        <f t="shared" ca="1" si="149"/>
        <v>52943.71</v>
      </c>
      <c r="AK131" s="308">
        <f t="shared" ca="1" si="179"/>
        <v>0.3686635944700461</v>
      </c>
      <c r="AL131" s="309">
        <f t="shared" ca="1" si="150"/>
        <v>28000</v>
      </c>
      <c r="AM131" s="308">
        <f t="shared" ca="1" si="180"/>
        <v>0.3686635944700461</v>
      </c>
      <c r="AN131" s="309" t="str">
        <f t="shared" ca="1" si="151"/>
        <v/>
      </c>
      <c r="AO131" s="308" t="str">
        <f t="shared" ca="1" si="181"/>
        <v/>
      </c>
      <c r="AP131" s="309">
        <f t="shared" ca="1" si="152"/>
        <v>35750</v>
      </c>
      <c r="AQ131" s="308">
        <f t="shared" ca="1" si="182"/>
        <v>0.3686635944700461</v>
      </c>
      <c r="AR131" s="309" t="str">
        <f t="shared" ca="1" si="153"/>
        <v/>
      </c>
      <c r="AS131" s="308" t="str">
        <f t="shared" ca="1" si="183"/>
        <v/>
      </c>
      <c r="AT131" s="309" t="str">
        <f t="shared" ca="1" si="154"/>
        <v/>
      </c>
      <c r="AU131" s="308" t="str">
        <f t="shared" ca="1" si="184"/>
        <v/>
      </c>
      <c r="AV131" s="309" t="str">
        <f t="shared" ca="1" si="155"/>
        <v/>
      </c>
      <c r="AW131" s="308" t="str">
        <f t="shared" ca="1" si="185"/>
        <v/>
      </c>
      <c r="AX131" s="309" t="str">
        <f t="shared" ca="1" si="156"/>
        <v/>
      </c>
      <c r="AY131" s="308" t="str">
        <f t="shared" ca="1" si="186"/>
        <v/>
      </c>
      <c r="AZ131" s="309" t="str">
        <f t="shared" ca="1" si="157"/>
        <v/>
      </c>
      <c r="BA131" s="308" t="str">
        <f t="shared" ca="1" si="187"/>
        <v/>
      </c>
      <c r="BB131" s="309">
        <f t="shared" ca="1" si="158"/>
        <v>24266</v>
      </c>
      <c r="BC131" s="308">
        <f t="shared" ca="1" si="188"/>
        <v>0.3686635944700461</v>
      </c>
      <c r="BD131" s="309" t="str">
        <f t="shared" ca="1" si="159"/>
        <v/>
      </c>
      <c r="BE131" s="308" t="str">
        <f t="shared" ca="1" si="189"/>
        <v/>
      </c>
      <c r="BF131" s="80" t="str">
        <f t="shared" ca="1" si="160"/>
        <v/>
      </c>
      <c r="BG131" s="83" t="str">
        <f t="shared" ca="1" si="190"/>
        <v/>
      </c>
      <c r="BH131" s="80" t="str">
        <f t="shared" ca="1" si="161"/>
        <v/>
      </c>
      <c r="BI131" s="83" t="str">
        <f t="shared" ca="1" si="191"/>
        <v/>
      </c>
      <c r="BJ131" s="80" t="str">
        <f t="shared" ca="1" si="162"/>
        <v/>
      </c>
      <c r="BK131" s="83" t="str">
        <f t="shared" ca="1" si="192"/>
        <v/>
      </c>
    </row>
    <row r="132" spans="1:63" s="71" customFormat="1" ht="21" customHeight="1">
      <c r="A132" s="245">
        <v>4</v>
      </c>
      <c r="B132" s="500" t="s">
        <v>749</v>
      </c>
      <c r="C132" s="501">
        <f t="shared" ca="1" si="132"/>
        <v>16667.79</v>
      </c>
      <c r="D132" s="309">
        <f t="shared" ca="1" si="133"/>
        <v>21076</v>
      </c>
      <c r="E132" s="308">
        <f t="shared" ca="1" si="163"/>
        <v>0</v>
      </c>
      <c r="F132" s="309">
        <f t="shared" ca="1" si="134"/>
        <v>30000</v>
      </c>
      <c r="G132" s="308">
        <f t="shared" ca="1" si="164"/>
        <v>0.3686635944700461</v>
      </c>
      <c r="H132" s="309">
        <f t="shared" ca="1" si="135"/>
        <v>40000</v>
      </c>
      <c r="I132" s="308">
        <f t="shared" ca="1" si="165"/>
        <v>0.3686635944700461</v>
      </c>
      <c r="J132" s="309">
        <f t="shared" ca="1" si="136"/>
        <v>59670</v>
      </c>
      <c r="K132" s="308">
        <f t="shared" ca="1" si="166"/>
        <v>0</v>
      </c>
      <c r="L132" s="309">
        <f t="shared" ca="1" si="137"/>
        <v>20528</v>
      </c>
      <c r="M132" s="308">
        <f t="shared" ca="1" si="167"/>
        <v>0</v>
      </c>
      <c r="N132" s="309">
        <f t="shared" ca="1" si="138"/>
        <v>45500</v>
      </c>
      <c r="O132" s="308">
        <f t="shared" ca="1" si="168"/>
        <v>0</v>
      </c>
      <c r="P132" s="309">
        <f t="shared" ca="1" si="139"/>
        <v>17355</v>
      </c>
      <c r="Q132" s="308">
        <f t="shared" ca="1" si="169"/>
        <v>0</v>
      </c>
      <c r="R132" s="309">
        <f t="shared" ca="1" si="140"/>
        <v>74934.210000000006</v>
      </c>
      <c r="S132" s="308">
        <f t="shared" ca="1" si="170"/>
        <v>0</v>
      </c>
      <c r="T132" s="309" t="str">
        <f t="shared" ca="1" si="141"/>
        <v/>
      </c>
      <c r="U132" s="308" t="str">
        <f t="shared" ca="1" si="171"/>
        <v/>
      </c>
      <c r="V132" s="309" t="str">
        <f t="shared" ca="1" si="142"/>
        <v/>
      </c>
      <c r="W132" s="308" t="str">
        <f t="shared" ca="1" si="172"/>
        <v/>
      </c>
      <c r="X132" s="309">
        <f t="shared" ca="1" si="143"/>
        <v>21076</v>
      </c>
      <c r="Y132" s="308">
        <f t="shared" ca="1" si="173"/>
        <v>0</v>
      </c>
      <c r="Z132" s="309" t="str">
        <f t="shared" ca="1" si="144"/>
        <v/>
      </c>
      <c r="AA132" s="308" t="str">
        <f t="shared" ca="1" si="174"/>
        <v/>
      </c>
      <c r="AB132" s="309">
        <f t="shared" ca="1" si="145"/>
        <v>29175</v>
      </c>
      <c r="AC132" s="308">
        <f t="shared" ca="1" si="175"/>
        <v>0.3686635944700461</v>
      </c>
      <c r="AD132" s="309">
        <f t="shared" ca="1" si="146"/>
        <v>48330</v>
      </c>
      <c r="AE132" s="308">
        <f t="shared" ca="1" si="176"/>
        <v>0</v>
      </c>
      <c r="AF132" s="309">
        <f t="shared" ca="1" si="147"/>
        <v>13075</v>
      </c>
      <c r="AG132" s="308">
        <f t="shared" ca="1" si="177"/>
        <v>0</v>
      </c>
      <c r="AH132" s="309">
        <f t="shared" ca="1" si="148"/>
        <v>35000</v>
      </c>
      <c r="AI132" s="308">
        <f t="shared" ca="1" si="178"/>
        <v>0.3686635944700461</v>
      </c>
      <c r="AJ132" s="309">
        <f t="shared" ca="1" si="149"/>
        <v>52943.71</v>
      </c>
      <c r="AK132" s="308">
        <f t="shared" ca="1" si="179"/>
        <v>0</v>
      </c>
      <c r="AL132" s="309">
        <f t="shared" ca="1" si="150"/>
        <v>45100</v>
      </c>
      <c r="AM132" s="308">
        <f t="shared" ca="1" si="180"/>
        <v>0</v>
      </c>
      <c r="AN132" s="309" t="str">
        <f t="shared" ca="1" si="151"/>
        <v/>
      </c>
      <c r="AO132" s="308" t="str">
        <f t="shared" ca="1" si="181"/>
        <v/>
      </c>
      <c r="AP132" s="309">
        <f t="shared" ca="1" si="152"/>
        <v>26000</v>
      </c>
      <c r="AQ132" s="308">
        <f t="shared" ca="1" si="182"/>
        <v>0</v>
      </c>
      <c r="AR132" s="309" t="str">
        <f t="shared" ca="1" si="153"/>
        <v/>
      </c>
      <c r="AS132" s="308" t="str">
        <f t="shared" ca="1" si="183"/>
        <v/>
      </c>
      <c r="AT132" s="309" t="str">
        <f t="shared" ca="1" si="154"/>
        <v/>
      </c>
      <c r="AU132" s="308" t="str">
        <f t="shared" ca="1" si="184"/>
        <v/>
      </c>
      <c r="AV132" s="309" t="str">
        <f t="shared" ca="1" si="155"/>
        <v/>
      </c>
      <c r="AW132" s="308" t="str">
        <f t="shared" ca="1" si="185"/>
        <v/>
      </c>
      <c r="AX132" s="309" t="str">
        <f t="shared" ca="1" si="156"/>
        <v/>
      </c>
      <c r="AY132" s="308" t="str">
        <f t="shared" ca="1" si="186"/>
        <v/>
      </c>
      <c r="AZ132" s="309" t="str">
        <f t="shared" ca="1" si="157"/>
        <v/>
      </c>
      <c r="BA132" s="308" t="str">
        <f t="shared" ca="1" si="187"/>
        <v/>
      </c>
      <c r="BB132" s="309">
        <f t="shared" ca="1" si="158"/>
        <v>20645</v>
      </c>
      <c r="BC132" s="308">
        <f t="shared" ca="1" si="188"/>
        <v>0</v>
      </c>
      <c r="BD132" s="309" t="str">
        <f t="shared" ca="1" si="159"/>
        <v/>
      </c>
      <c r="BE132" s="308" t="str">
        <f t="shared" ca="1" si="189"/>
        <v/>
      </c>
      <c r="BF132" s="80" t="str">
        <f t="shared" ca="1" si="160"/>
        <v/>
      </c>
      <c r="BG132" s="83" t="str">
        <f t="shared" ca="1" si="190"/>
        <v/>
      </c>
      <c r="BH132" s="80" t="str">
        <f t="shared" ca="1" si="161"/>
        <v/>
      </c>
      <c r="BI132" s="83" t="str">
        <f t="shared" ca="1" si="191"/>
        <v/>
      </c>
      <c r="BJ132" s="80" t="str">
        <f t="shared" ca="1" si="162"/>
        <v/>
      </c>
      <c r="BK132" s="83" t="str">
        <f t="shared" ca="1" si="192"/>
        <v/>
      </c>
    </row>
    <row r="133" spans="1:63" s="71" customFormat="1" ht="21" customHeight="1">
      <c r="A133" s="245">
        <v>5</v>
      </c>
      <c r="B133" s="500" t="s">
        <v>750</v>
      </c>
      <c r="C133" s="501">
        <f t="shared" ca="1" si="132"/>
        <v>5477.67</v>
      </c>
      <c r="D133" s="309">
        <f t="shared" ca="1" si="133"/>
        <v>10478</v>
      </c>
      <c r="E133" s="308">
        <f t="shared" ca="1" si="163"/>
        <v>0</v>
      </c>
      <c r="F133" s="309">
        <f t="shared" ca="1" si="134"/>
        <v>7000</v>
      </c>
      <c r="G133" s="308">
        <f t="shared" ca="1" si="164"/>
        <v>0</v>
      </c>
      <c r="H133" s="309">
        <f t="shared" ca="1" si="135"/>
        <v>10000</v>
      </c>
      <c r="I133" s="308">
        <f t="shared" ca="1" si="165"/>
        <v>0</v>
      </c>
      <c r="J133" s="309">
        <f t="shared" ca="1" si="136"/>
        <v>13500</v>
      </c>
      <c r="K133" s="308">
        <f t="shared" ca="1" si="166"/>
        <v>0.3686635944700461</v>
      </c>
      <c r="L133" s="309">
        <f t="shared" ca="1" si="137"/>
        <v>10205</v>
      </c>
      <c r="M133" s="308">
        <f t="shared" ca="1" si="167"/>
        <v>0</v>
      </c>
      <c r="N133" s="309">
        <f t="shared" ca="1" si="138"/>
        <v>22000</v>
      </c>
      <c r="O133" s="308">
        <f t="shared" ca="1" si="168"/>
        <v>0</v>
      </c>
      <c r="P133" s="309">
        <f t="shared" ca="1" si="139"/>
        <v>9986</v>
      </c>
      <c r="Q133" s="308">
        <f t="shared" ca="1" si="169"/>
        <v>0</v>
      </c>
      <c r="R133" s="309">
        <f t="shared" ca="1" si="140"/>
        <v>22814.45</v>
      </c>
      <c r="S133" s="308">
        <f t="shared" ca="1" si="170"/>
        <v>0</v>
      </c>
      <c r="T133" s="309" t="str">
        <f t="shared" ca="1" si="141"/>
        <v/>
      </c>
      <c r="U133" s="308" t="str">
        <f t="shared" ca="1" si="171"/>
        <v/>
      </c>
      <c r="V133" s="309" t="str">
        <f t="shared" ca="1" si="142"/>
        <v/>
      </c>
      <c r="W133" s="308" t="str">
        <f t="shared" ca="1" si="172"/>
        <v/>
      </c>
      <c r="X133" s="309">
        <f t="shared" ca="1" si="143"/>
        <v>9888</v>
      </c>
      <c r="Y133" s="308">
        <f t="shared" ca="1" si="173"/>
        <v>0</v>
      </c>
      <c r="Z133" s="309" t="str">
        <f t="shared" ca="1" si="144"/>
        <v/>
      </c>
      <c r="AA133" s="308" t="str">
        <f t="shared" ca="1" si="174"/>
        <v/>
      </c>
      <c r="AB133" s="309">
        <f t="shared" ca="1" si="145"/>
        <v>19450</v>
      </c>
      <c r="AC133" s="308">
        <f t="shared" ca="1" si="175"/>
        <v>0</v>
      </c>
      <c r="AD133" s="309">
        <f t="shared" ca="1" si="146"/>
        <v>15750</v>
      </c>
      <c r="AE133" s="308">
        <f t="shared" ca="1" si="176"/>
        <v>0.3686635944700461</v>
      </c>
      <c r="AF133" s="309">
        <f t="shared" ca="1" si="147"/>
        <v>12591</v>
      </c>
      <c r="AG133" s="308">
        <f t="shared" ca="1" si="177"/>
        <v>0.3686635944700461</v>
      </c>
      <c r="AH133" s="309">
        <f t="shared" ca="1" si="148"/>
        <v>5000</v>
      </c>
      <c r="AI133" s="308">
        <f t="shared" ca="1" si="178"/>
        <v>0</v>
      </c>
      <c r="AJ133" s="309">
        <f t="shared" ca="1" si="149"/>
        <v>23530.35</v>
      </c>
      <c r="AK133" s="308">
        <f t="shared" ca="1" si="179"/>
        <v>0</v>
      </c>
      <c r="AL133" s="309">
        <f t="shared" ca="1" si="150"/>
        <v>12500</v>
      </c>
      <c r="AM133" s="308">
        <f t="shared" ca="1" si="180"/>
        <v>0.3686635944700461</v>
      </c>
      <c r="AN133" s="309" t="str">
        <f t="shared" ca="1" si="151"/>
        <v/>
      </c>
      <c r="AO133" s="308" t="str">
        <f t="shared" ca="1" si="181"/>
        <v/>
      </c>
      <c r="AP133" s="309">
        <f t="shared" ca="1" si="152"/>
        <v>16250</v>
      </c>
      <c r="AQ133" s="308">
        <f t="shared" ca="1" si="182"/>
        <v>0.3686635944700461</v>
      </c>
      <c r="AR133" s="309" t="str">
        <f t="shared" ca="1" si="153"/>
        <v/>
      </c>
      <c r="AS133" s="308" t="str">
        <f t="shared" ca="1" si="183"/>
        <v/>
      </c>
      <c r="AT133" s="309" t="str">
        <f t="shared" ca="1" si="154"/>
        <v/>
      </c>
      <c r="AU133" s="308" t="str">
        <f t="shared" ca="1" si="184"/>
        <v/>
      </c>
      <c r="AV133" s="309" t="str">
        <f t="shared" ca="1" si="155"/>
        <v/>
      </c>
      <c r="AW133" s="308" t="str">
        <f t="shared" ca="1" si="185"/>
        <v/>
      </c>
      <c r="AX133" s="309" t="str">
        <f t="shared" ca="1" si="156"/>
        <v/>
      </c>
      <c r="AY133" s="308" t="str">
        <f t="shared" ca="1" si="186"/>
        <v/>
      </c>
      <c r="AZ133" s="309" t="str">
        <f t="shared" ca="1" si="157"/>
        <v/>
      </c>
      <c r="BA133" s="308" t="str">
        <f t="shared" ca="1" si="187"/>
        <v/>
      </c>
      <c r="BB133" s="309">
        <f t="shared" ca="1" si="158"/>
        <v>10250</v>
      </c>
      <c r="BC133" s="308">
        <f t="shared" ca="1" si="188"/>
        <v>0</v>
      </c>
      <c r="BD133" s="309" t="str">
        <f t="shared" ca="1" si="159"/>
        <v/>
      </c>
      <c r="BE133" s="308" t="str">
        <f t="shared" ca="1" si="189"/>
        <v/>
      </c>
      <c r="BF133" s="80" t="str">
        <f t="shared" ca="1" si="160"/>
        <v/>
      </c>
      <c r="BG133" s="83" t="str">
        <f t="shared" ca="1" si="190"/>
        <v/>
      </c>
      <c r="BH133" s="80" t="str">
        <f t="shared" ca="1" si="161"/>
        <v/>
      </c>
      <c r="BI133" s="83" t="str">
        <f t="shared" ca="1" si="191"/>
        <v/>
      </c>
      <c r="BJ133" s="80" t="str">
        <f t="shared" ca="1" si="162"/>
        <v/>
      </c>
      <c r="BK133" s="83" t="str">
        <f t="shared" ca="1" si="192"/>
        <v/>
      </c>
    </row>
    <row r="134" spans="1:63" s="71" customFormat="1" ht="21" customHeight="1">
      <c r="A134" s="245">
        <v>6</v>
      </c>
      <c r="B134" s="500" t="s">
        <v>751</v>
      </c>
      <c r="C134" s="501">
        <f t="shared" ca="1" si="132"/>
        <v>57273.62</v>
      </c>
      <c r="D134" s="309">
        <f t="shared" ca="1" si="133"/>
        <v>16903</v>
      </c>
      <c r="E134" s="308">
        <f t="shared" ca="1" si="163"/>
        <v>0.3686635944700461</v>
      </c>
      <c r="F134" s="309">
        <f t="shared" ca="1" si="134"/>
        <v>30000</v>
      </c>
      <c r="G134" s="308">
        <f t="shared" ca="1" si="164"/>
        <v>0.3686635944700461</v>
      </c>
      <c r="H134" s="309">
        <f t="shared" ca="1" si="135"/>
        <v>10000</v>
      </c>
      <c r="I134" s="308">
        <f t="shared" ca="1" si="165"/>
        <v>0.3686635944700461</v>
      </c>
      <c r="J134" s="309">
        <f t="shared" ca="1" si="136"/>
        <v>251108</v>
      </c>
      <c r="K134" s="308">
        <f t="shared" ca="1" si="166"/>
        <v>0</v>
      </c>
      <c r="L134" s="309">
        <f t="shared" ca="1" si="137"/>
        <v>16463</v>
      </c>
      <c r="M134" s="308">
        <f t="shared" ca="1" si="167"/>
        <v>0.3686635944700461</v>
      </c>
      <c r="N134" s="309">
        <f t="shared" ca="1" si="138"/>
        <v>15500</v>
      </c>
      <c r="O134" s="308">
        <f t="shared" ca="1" si="168"/>
        <v>0.3686635944700461</v>
      </c>
      <c r="P134" s="309">
        <f t="shared" ca="1" si="139"/>
        <v>8560</v>
      </c>
      <c r="Q134" s="308">
        <f t="shared" ca="1" si="169"/>
        <v>0.3686635944700461</v>
      </c>
      <c r="R134" s="309">
        <f t="shared" ca="1" si="140"/>
        <v>32264.880000000001</v>
      </c>
      <c r="S134" s="308">
        <f t="shared" ca="1" si="170"/>
        <v>0.3686635944700461</v>
      </c>
      <c r="T134" s="309" t="str">
        <f t="shared" ca="1" si="141"/>
        <v/>
      </c>
      <c r="U134" s="308" t="str">
        <f t="shared" ca="1" si="171"/>
        <v/>
      </c>
      <c r="V134" s="309" t="str">
        <f t="shared" ca="1" si="142"/>
        <v/>
      </c>
      <c r="W134" s="308" t="str">
        <f t="shared" ca="1" si="172"/>
        <v/>
      </c>
      <c r="X134" s="309">
        <f t="shared" ca="1" si="143"/>
        <v>16903</v>
      </c>
      <c r="Y134" s="308">
        <f t="shared" ca="1" si="173"/>
        <v>0.3686635944700461</v>
      </c>
      <c r="Z134" s="309" t="str">
        <f t="shared" ca="1" si="144"/>
        <v/>
      </c>
      <c r="AA134" s="308" t="str">
        <f t="shared" ca="1" si="174"/>
        <v/>
      </c>
      <c r="AB134" s="309">
        <f t="shared" ca="1" si="145"/>
        <v>13226</v>
      </c>
      <c r="AC134" s="308">
        <f t="shared" ca="1" si="175"/>
        <v>0.3686635944700461</v>
      </c>
      <c r="AD134" s="309">
        <f t="shared" ca="1" si="146"/>
        <v>15078</v>
      </c>
      <c r="AE134" s="308">
        <f t="shared" ca="1" si="176"/>
        <v>0.3686635944700461</v>
      </c>
      <c r="AF134" s="309">
        <f t="shared" ca="1" si="147"/>
        <v>9298</v>
      </c>
      <c r="AG134" s="308">
        <f t="shared" ca="1" si="177"/>
        <v>0.3686635944700461</v>
      </c>
      <c r="AH134" s="309">
        <f t="shared" ca="1" si="148"/>
        <v>13000</v>
      </c>
      <c r="AI134" s="308">
        <f t="shared" ca="1" si="178"/>
        <v>0.3686635944700461</v>
      </c>
      <c r="AJ134" s="309">
        <f t="shared" ca="1" si="149"/>
        <v>17648.02</v>
      </c>
      <c r="AK134" s="308">
        <f t="shared" ca="1" si="179"/>
        <v>0.3686635944700461</v>
      </c>
      <c r="AL134" s="309">
        <f t="shared" ca="1" si="150"/>
        <v>21100</v>
      </c>
      <c r="AM134" s="308">
        <f t="shared" ca="1" si="180"/>
        <v>0.3686635944700461</v>
      </c>
      <c r="AN134" s="309" t="str">
        <f t="shared" ca="1" si="151"/>
        <v/>
      </c>
      <c r="AO134" s="308" t="str">
        <f t="shared" ca="1" si="181"/>
        <v/>
      </c>
      <c r="AP134" s="309">
        <f t="shared" ca="1" si="152"/>
        <v>6500</v>
      </c>
      <c r="AQ134" s="308">
        <f t="shared" ca="1" si="182"/>
        <v>0.3686635944700461</v>
      </c>
      <c r="AR134" s="309" t="str">
        <f t="shared" ca="1" si="153"/>
        <v/>
      </c>
      <c r="AS134" s="308" t="str">
        <f t="shared" ca="1" si="183"/>
        <v/>
      </c>
      <c r="AT134" s="309" t="str">
        <f t="shared" ca="1" si="154"/>
        <v/>
      </c>
      <c r="AU134" s="308" t="str">
        <f t="shared" ca="1" si="184"/>
        <v/>
      </c>
      <c r="AV134" s="309" t="str">
        <f t="shared" ca="1" si="155"/>
        <v/>
      </c>
      <c r="AW134" s="308" t="str">
        <f t="shared" ca="1" si="185"/>
        <v/>
      </c>
      <c r="AX134" s="309" t="str">
        <f t="shared" ca="1" si="156"/>
        <v/>
      </c>
      <c r="AY134" s="308" t="str">
        <f t="shared" ca="1" si="186"/>
        <v/>
      </c>
      <c r="AZ134" s="309" t="str">
        <f t="shared" ca="1" si="157"/>
        <v/>
      </c>
      <c r="BA134" s="308" t="str">
        <f t="shared" ca="1" si="187"/>
        <v/>
      </c>
      <c r="BB134" s="309">
        <f t="shared" ca="1" si="158"/>
        <v>16550</v>
      </c>
      <c r="BC134" s="308">
        <f t="shared" ca="1" si="188"/>
        <v>0.3686635944700461</v>
      </c>
      <c r="BD134" s="309" t="str">
        <f t="shared" ca="1" si="159"/>
        <v/>
      </c>
      <c r="BE134" s="308" t="str">
        <f t="shared" ca="1" si="189"/>
        <v/>
      </c>
      <c r="BF134" s="80" t="str">
        <f t="shared" ca="1" si="160"/>
        <v/>
      </c>
      <c r="BG134" s="83" t="str">
        <f t="shared" ca="1" si="190"/>
        <v/>
      </c>
      <c r="BH134" s="80" t="str">
        <f t="shared" ca="1" si="161"/>
        <v/>
      </c>
      <c r="BI134" s="83" t="str">
        <f t="shared" ca="1" si="191"/>
        <v/>
      </c>
      <c r="BJ134" s="80" t="str">
        <f t="shared" ca="1" si="162"/>
        <v/>
      </c>
      <c r="BK134" s="83" t="str">
        <f t="shared" ca="1" si="192"/>
        <v/>
      </c>
    </row>
    <row r="135" spans="1:63" s="71" customFormat="1" ht="21" customHeight="1">
      <c r="A135" s="245">
        <v>7</v>
      </c>
      <c r="B135" s="500" t="s">
        <v>752</v>
      </c>
      <c r="C135" s="501">
        <f t="shared" ca="1" si="132"/>
        <v>21523.32</v>
      </c>
      <c r="D135" s="309">
        <f t="shared" ca="1" si="133"/>
        <v>24576</v>
      </c>
      <c r="E135" s="308">
        <f t="shared" ca="1" si="163"/>
        <v>0.3686635944700461</v>
      </c>
      <c r="F135" s="309">
        <f t="shared" ca="1" si="134"/>
        <v>15000</v>
      </c>
      <c r="G135" s="308">
        <f t="shared" ca="1" si="164"/>
        <v>0</v>
      </c>
      <c r="H135" s="309">
        <f t="shared" ca="1" si="135"/>
        <v>20000</v>
      </c>
      <c r="I135" s="308">
        <f t="shared" ca="1" si="165"/>
        <v>0</v>
      </c>
      <c r="J135" s="309">
        <f t="shared" ca="1" si="136"/>
        <v>98693</v>
      </c>
      <c r="K135" s="308">
        <f t="shared" ca="1" si="166"/>
        <v>0</v>
      </c>
      <c r="L135" s="309">
        <f t="shared" ca="1" si="137"/>
        <v>23937</v>
      </c>
      <c r="M135" s="308">
        <f t="shared" ca="1" si="167"/>
        <v>0</v>
      </c>
      <c r="N135" s="309">
        <f t="shared" ca="1" si="138"/>
        <v>29900</v>
      </c>
      <c r="O135" s="308">
        <f t="shared" ca="1" si="168"/>
        <v>0.3686635944700461</v>
      </c>
      <c r="P135" s="309">
        <f t="shared" ca="1" si="139"/>
        <v>50555</v>
      </c>
      <c r="Q135" s="308">
        <f t="shared" ca="1" si="169"/>
        <v>0</v>
      </c>
      <c r="R135" s="309">
        <f t="shared" ca="1" si="140"/>
        <v>67800</v>
      </c>
      <c r="S135" s="308">
        <f t="shared" ca="1" si="170"/>
        <v>0</v>
      </c>
      <c r="T135" s="309" t="str">
        <f t="shared" ca="1" si="141"/>
        <v/>
      </c>
      <c r="U135" s="308" t="str">
        <f t="shared" ca="1" si="171"/>
        <v/>
      </c>
      <c r="V135" s="309" t="str">
        <f t="shared" ca="1" si="142"/>
        <v/>
      </c>
      <c r="W135" s="308" t="str">
        <f t="shared" ca="1" si="172"/>
        <v/>
      </c>
      <c r="X135" s="309">
        <f t="shared" ca="1" si="143"/>
        <v>24576</v>
      </c>
      <c r="Y135" s="308">
        <f t="shared" ca="1" si="173"/>
        <v>0.3686635944700461</v>
      </c>
      <c r="Z135" s="309" t="str">
        <f t="shared" ca="1" si="144"/>
        <v/>
      </c>
      <c r="AA135" s="308" t="str">
        <f t="shared" ca="1" si="174"/>
        <v/>
      </c>
      <c r="AB135" s="309">
        <f t="shared" ca="1" si="145"/>
        <v>38900</v>
      </c>
      <c r="AC135" s="308">
        <f t="shared" ca="1" si="175"/>
        <v>0.3686635944700461</v>
      </c>
      <c r="AD135" s="309">
        <f t="shared" ca="1" si="146"/>
        <v>34250</v>
      </c>
      <c r="AE135" s="308">
        <f t="shared" ca="1" si="176"/>
        <v>0.3686635944700461</v>
      </c>
      <c r="AF135" s="309">
        <f t="shared" ca="1" si="147"/>
        <v>27505</v>
      </c>
      <c r="AG135" s="308">
        <f t="shared" ca="1" si="177"/>
        <v>0.3686635944700461</v>
      </c>
      <c r="AH135" s="309">
        <f t="shared" ca="1" si="148"/>
        <v>26000</v>
      </c>
      <c r="AI135" s="308">
        <f t="shared" ca="1" si="178"/>
        <v>0.3686635944700461</v>
      </c>
      <c r="AJ135" s="309">
        <f t="shared" ca="1" si="149"/>
        <v>52943.71</v>
      </c>
      <c r="AK135" s="308">
        <f t="shared" ca="1" si="179"/>
        <v>0</v>
      </c>
      <c r="AL135" s="309">
        <f t="shared" ca="1" si="150"/>
        <v>12600</v>
      </c>
      <c r="AM135" s="308">
        <f t="shared" ca="1" si="180"/>
        <v>0</v>
      </c>
      <c r="AN135" s="309" t="str">
        <f t="shared" ca="1" si="151"/>
        <v/>
      </c>
      <c r="AO135" s="308" t="str">
        <f t="shared" ca="1" si="181"/>
        <v/>
      </c>
      <c r="AP135" s="309">
        <f t="shared" ca="1" si="152"/>
        <v>26000</v>
      </c>
      <c r="AQ135" s="308">
        <f t="shared" ca="1" si="182"/>
        <v>0.3686635944700461</v>
      </c>
      <c r="AR135" s="309" t="str">
        <f t="shared" ca="1" si="153"/>
        <v/>
      </c>
      <c r="AS135" s="308" t="str">
        <f t="shared" ca="1" si="183"/>
        <v/>
      </c>
      <c r="AT135" s="309" t="str">
        <f t="shared" ca="1" si="154"/>
        <v/>
      </c>
      <c r="AU135" s="308" t="str">
        <f t="shared" ca="1" si="184"/>
        <v/>
      </c>
      <c r="AV135" s="309" t="str">
        <f t="shared" ca="1" si="155"/>
        <v/>
      </c>
      <c r="AW135" s="308" t="str">
        <f t="shared" ca="1" si="185"/>
        <v/>
      </c>
      <c r="AX135" s="309" t="str">
        <f t="shared" ca="1" si="156"/>
        <v/>
      </c>
      <c r="AY135" s="308" t="str">
        <f t="shared" ca="1" si="186"/>
        <v/>
      </c>
      <c r="AZ135" s="309" t="str">
        <f t="shared" ca="1" si="157"/>
        <v/>
      </c>
      <c r="BA135" s="308" t="str">
        <f t="shared" ca="1" si="187"/>
        <v/>
      </c>
      <c r="BB135" s="309">
        <f t="shared" ca="1" si="158"/>
        <v>24050</v>
      </c>
      <c r="BC135" s="308">
        <f t="shared" ca="1" si="188"/>
        <v>0</v>
      </c>
      <c r="BD135" s="309" t="str">
        <f t="shared" ca="1" si="159"/>
        <v/>
      </c>
      <c r="BE135" s="308" t="str">
        <f t="shared" ca="1" si="189"/>
        <v/>
      </c>
      <c r="BF135" s="80" t="str">
        <f t="shared" ca="1" si="160"/>
        <v/>
      </c>
      <c r="BG135" s="83" t="str">
        <f t="shared" ca="1" si="190"/>
        <v/>
      </c>
      <c r="BH135" s="80" t="str">
        <f t="shared" ca="1" si="161"/>
        <v/>
      </c>
      <c r="BI135" s="83" t="str">
        <f t="shared" ca="1" si="191"/>
        <v/>
      </c>
      <c r="BJ135" s="80" t="str">
        <f t="shared" ca="1" si="162"/>
        <v/>
      </c>
      <c r="BK135" s="83" t="str">
        <f t="shared" ca="1" si="192"/>
        <v/>
      </c>
    </row>
    <row r="136" spans="1:63" s="71" customFormat="1" ht="21" customHeight="1">
      <c r="A136" s="245">
        <v>8</v>
      </c>
      <c r="B136" s="500" t="s">
        <v>753</v>
      </c>
      <c r="C136" s="501">
        <f t="shared" ca="1" si="132"/>
        <v>28543.22</v>
      </c>
      <c r="D136" s="309">
        <f t="shared" ca="1" si="133"/>
        <v>21530</v>
      </c>
      <c r="E136" s="308">
        <f t="shared" ca="1" si="163"/>
        <v>0</v>
      </c>
      <c r="F136" s="309">
        <f t="shared" ca="1" si="134"/>
        <v>15000</v>
      </c>
      <c r="G136" s="308">
        <f t="shared" ca="1" si="164"/>
        <v>0</v>
      </c>
      <c r="H136" s="309">
        <f t="shared" ca="1" si="135"/>
        <v>10000</v>
      </c>
      <c r="I136" s="308">
        <f t="shared" ca="1" si="165"/>
        <v>0</v>
      </c>
      <c r="J136" s="309">
        <f t="shared" ca="1" si="136"/>
        <v>125000</v>
      </c>
      <c r="K136" s="308">
        <f t="shared" ca="1" si="166"/>
        <v>0</v>
      </c>
      <c r="L136" s="309">
        <f t="shared" ca="1" si="137"/>
        <v>20970</v>
      </c>
      <c r="M136" s="308">
        <f t="shared" ca="1" si="167"/>
        <v>0</v>
      </c>
      <c r="N136" s="309">
        <f t="shared" ca="1" si="138"/>
        <v>25500</v>
      </c>
      <c r="O136" s="308">
        <f t="shared" ca="1" si="168"/>
        <v>0.3686635944700461</v>
      </c>
      <c r="P136" s="309">
        <f t="shared" ca="1" si="139"/>
        <v>74896</v>
      </c>
      <c r="Q136" s="308">
        <f t="shared" ca="1" si="169"/>
        <v>0</v>
      </c>
      <c r="R136" s="309">
        <f t="shared" ca="1" si="140"/>
        <v>57512</v>
      </c>
      <c r="S136" s="308">
        <f t="shared" ca="1" si="170"/>
        <v>0</v>
      </c>
      <c r="T136" s="309" t="str">
        <f t="shared" ca="1" si="141"/>
        <v/>
      </c>
      <c r="U136" s="308" t="str">
        <f t="shared" ca="1" si="171"/>
        <v/>
      </c>
      <c r="V136" s="309" t="str">
        <f t="shared" ca="1" si="142"/>
        <v/>
      </c>
      <c r="W136" s="308" t="str">
        <f t="shared" ca="1" si="172"/>
        <v/>
      </c>
      <c r="X136" s="309">
        <f t="shared" ca="1" si="143"/>
        <v>21530</v>
      </c>
      <c r="Y136" s="308">
        <f t="shared" ca="1" si="173"/>
        <v>0</v>
      </c>
      <c r="Z136" s="309" t="str">
        <f t="shared" ca="1" si="144"/>
        <v/>
      </c>
      <c r="AA136" s="308" t="str">
        <f t="shared" ca="1" si="174"/>
        <v/>
      </c>
      <c r="AB136" s="309">
        <f t="shared" ca="1" si="145"/>
        <v>48625</v>
      </c>
      <c r="AC136" s="308">
        <f t="shared" ca="1" si="175"/>
        <v>0.3686635944700461</v>
      </c>
      <c r="AD136" s="309">
        <f t="shared" ca="1" si="146"/>
        <v>34250</v>
      </c>
      <c r="AE136" s="308">
        <f t="shared" ca="1" si="176"/>
        <v>0.3686635944700461</v>
      </c>
      <c r="AF136" s="309">
        <f t="shared" ca="1" si="147"/>
        <v>32929</v>
      </c>
      <c r="AG136" s="308">
        <f t="shared" ca="1" si="177"/>
        <v>0.3686635944700461</v>
      </c>
      <c r="AH136" s="309">
        <f t="shared" ca="1" si="148"/>
        <v>42000</v>
      </c>
      <c r="AI136" s="308">
        <f t="shared" ca="1" si="178"/>
        <v>0.3686635944700461</v>
      </c>
      <c r="AJ136" s="309">
        <f t="shared" ca="1" si="149"/>
        <v>52943.71</v>
      </c>
      <c r="AK136" s="308">
        <f t="shared" ca="1" si="179"/>
        <v>0</v>
      </c>
      <c r="AL136" s="309">
        <f t="shared" ca="1" si="150"/>
        <v>14350</v>
      </c>
      <c r="AM136" s="308">
        <f t="shared" ca="1" si="180"/>
        <v>0</v>
      </c>
      <c r="AN136" s="309" t="str">
        <f t="shared" ca="1" si="151"/>
        <v/>
      </c>
      <c r="AO136" s="308" t="str">
        <f t="shared" ca="1" si="181"/>
        <v/>
      </c>
      <c r="AP136" s="309">
        <f t="shared" ca="1" si="152"/>
        <v>16250</v>
      </c>
      <c r="AQ136" s="308">
        <f t="shared" ca="1" si="182"/>
        <v>0</v>
      </c>
      <c r="AR136" s="309" t="str">
        <f t="shared" ca="1" si="153"/>
        <v/>
      </c>
      <c r="AS136" s="308" t="str">
        <f t="shared" ca="1" si="183"/>
        <v/>
      </c>
      <c r="AT136" s="309" t="str">
        <f t="shared" ca="1" si="154"/>
        <v/>
      </c>
      <c r="AU136" s="308" t="str">
        <f t="shared" ca="1" si="184"/>
        <v/>
      </c>
      <c r="AV136" s="309" t="str">
        <f t="shared" ca="1" si="155"/>
        <v/>
      </c>
      <c r="AW136" s="308" t="str">
        <f t="shared" ca="1" si="185"/>
        <v/>
      </c>
      <c r="AX136" s="309" t="str">
        <f t="shared" ca="1" si="156"/>
        <v/>
      </c>
      <c r="AY136" s="308" t="str">
        <f t="shared" ca="1" si="186"/>
        <v/>
      </c>
      <c r="AZ136" s="309" t="str">
        <f t="shared" ca="1" si="157"/>
        <v/>
      </c>
      <c r="BA136" s="308" t="str">
        <f t="shared" ca="1" si="187"/>
        <v/>
      </c>
      <c r="BB136" s="309">
        <f t="shared" ca="1" si="158"/>
        <v>21050</v>
      </c>
      <c r="BC136" s="308">
        <f t="shared" ca="1" si="188"/>
        <v>0</v>
      </c>
      <c r="BD136" s="309" t="str">
        <f t="shared" ca="1" si="159"/>
        <v/>
      </c>
      <c r="BE136" s="308" t="str">
        <f t="shared" ca="1" si="189"/>
        <v/>
      </c>
      <c r="BF136" s="80" t="str">
        <f t="shared" ca="1" si="160"/>
        <v/>
      </c>
      <c r="BG136" s="83" t="str">
        <f t="shared" ca="1" si="190"/>
        <v/>
      </c>
      <c r="BH136" s="80" t="str">
        <f t="shared" ca="1" si="161"/>
        <v/>
      </c>
      <c r="BI136" s="83" t="str">
        <f t="shared" ca="1" si="191"/>
        <v/>
      </c>
      <c r="BJ136" s="80" t="str">
        <f t="shared" ca="1" si="162"/>
        <v/>
      </c>
      <c r="BK136" s="83" t="str">
        <f t="shared" ca="1" si="192"/>
        <v/>
      </c>
    </row>
    <row r="137" spans="1:63" s="71" customFormat="1" ht="21" customHeight="1">
      <c r="A137" s="245">
        <v>9</v>
      </c>
      <c r="B137" s="500" t="s">
        <v>754</v>
      </c>
      <c r="C137" s="501">
        <f t="shared" ca="1" si="132"/>
        <v>99980.7</v>
      </c>
      <c r="D137" s="309">
        <f t="shared" ca="1" si="133"/>
        <v>43776</v>
      </c>
      <c r="E137" s="308">
        <f t="shared" ca="1" si="163"/>
        <v>0.3686635944700461</v>
      </c>
      <c r="F137" s="309">
        <f t="shared" ca="1" si="134"/>
        <v>15000</v>
      </c>
      <c r="G137" s="308">
        <f t="shared" ca="1" si="164"/>
        <v>0.3686635944700461</v>
      </c>
      <c r="H137" s="309">
        <f t="shared" ca="1" si="135"/>
        <v>20000</v>
      </c>
      <c r="I137" s="308">
        <f t="shared" ca="1" si="165"/>
        <v>0.3686635944700461</v>
      </c>
      <c r="J137" s="309">
        <f t="shared" ca="1" si="136"/>
        <v>433180</v>
      </c>
      <c r="K137" s="308">
        <f t="shared" ca="1" si="166"/>
        <v>0</v>
      </c>
      <c r="L137" s="309">
        <f t="shared" ca="1" si="137"/>
        <v>42637</v>
      </c>
      <c r="M137" s="308">
        <f t="shared" ca="1" si="167"/>
        <v>0.3686635944700461</v>
      </c>
      <c r="N137" s="309">
        <f t="shared" ca="1" si="138"/>
        <v>11977</v>
      </c>
      <c r="O137" s="308">
        <f t="shared" ca="1" si="168"/>
        <v>0.3686635944700461</v>
      </c>
      <c r="P137" s="309">
        <f t="shared" ca="1" si="139"/>
        <v>22647</v>
      </c>
      <c r="Q137" s="308">
        <f t="shared" ca="1" si="169"/>
        <v>0.3686635944700461</v>
      </c>
      <c r="R137" s="309">
        <f t="shared" ca="1" si="140"/>
        <v>57865</v>
      </c>
      <c r="S137" s="308">
        <f t="shared" ca="1" si="170"/>
        <v>0.3686635944700461</v>
      </c>
      <c r="T137" s="309" t="str">
        <f t="shared" ca="1" si="141"/>
        <v/>
      </c>
      <c r="U137" s="308" t="str">
        <f t="shared" ca="1" si="171"/>
        <v/>
      </c>
      <c r="V137" s="309" t="str">
        <f t="shared" ca="1" si="142"/>
        <v/>
      </c>
      <c r="W137" s="308" t="str">
        <f t="shared" ca="1" si="172"/>
        <v/>
      </c>
      <c r="X137" s="309">
        <f t="shared" ca="1" si="143"/>
        <v>41230</v>
      </c>
      <c r="Y137" s="308">
        <f t="shared" ca="1" si="173"/>
        <v>0.3686635944700461</v>
      </c>
      <c r="Z137" s="309" t="str">
        <f t="shared" ca="1" si="144"/>
        <v/>
      </c>
      <c r="AA137" s="308" t="str">
        <f t="shared" ca="1" si="174"/>
        <v/>
      </c>
      <c r="AB137" s="309">
        <f t="shared" ca="1" si="145"/>
        <v>13809</v>
      </c>
      <c r="AC137" s="308">
        <f t="shared" ca="1" si="175"/>
        <v>0.3686635944700461</v>
      </c>
      <c r="AD137" s="309">
        <f t="shared" ca="1" si="146"/>
        <v>13551</v>
      </c>
      <c r="AE137" s="308">
        <f t="shared" ca="1" si="176"/>
        <v>0.3686635944700461</v>
      </c>
      <c r="AF137" s="309">
        <f t="shared" ca="1" si="147"/>
        <v>7748</v>
      </c>
      <c r="AG137" s="308">
        <f t="shared" ca="1" si="177"/>
        <v>0.3686635944700461</v>
      </c>
      <c r="AH137" s="309">
        <f t="shared" ca="1" si="148"/>
        <v>6500</v>
      </c>
      <c r="AI137" s="308">
        <f t="shared" ca="1" si="178"/>
        <v>0.3686635944700461</v>
      </c>
      <c r="AJ137" s="309">
        <f t="shared" ca="1" si="149"/>
        <v>21177.49</v>
      </c>
      <c r="AK137" s="308">
        <f t="shared" ca="1" si="179"/>
        <v>0.3686635944700461</v>
      </c>
      <c r="AL137" s="309">
        <f t="shared" ca="1" si="150"/>
        <v>28000</v>
      </c>
      <c r="AM137" s="308">
        <f t="shared" ca="1" si="180"/>
        <v>0.3686635944700461</v>
      </c>
      <c r="AN137" s="309" t="str">
        <f t="shared" ca="1" si="151"/>
        <v/>
      </c>
      <c r="AO137" s="308" t="str">
        <f t="shared" ca="1" si="181"/>
        <v/>
      </c>
      <c r="AP137" s="309">
        <f t="shared" ca="1" si="152"/>
        <v>19500</v>
      </c>
      <c r="AQ137" s="308">
        <f t="shared" ca="1" si="182"/>
        <v>0.3686635944700461</v>
      </c>
      <c r="AR137" s="309" t="str">
        <f t="shared" ca="1" si="153"/>
        <v/>
      </c>
      <c r="AS137" s="308" t="str">
        <f t="shared" ca="1" si="183"/>
        <v/>
      </c>
      <c r="AT137" s="309" t="str">
        <f t="shared" ca="1" si="154"/>
        <v/>
      </c>
      <c r="AU137" s="308" t="str">
        <f t="shared" ca="1" si="184"/>
        <v/>
      </c>
      <c r="AV137" s="309" t="str">
        <f t="shared" ca="1" si="155"/>
        <v/>
      </c>
      <c r="AW137" s="308" t="str">
        <f t="shared" ca="1" si="185"/>
        <v/>
      </c>
      <c r="AX137" s="309" t="str">
        <f t="shared" ca="1" si="156"/>
        <v/>
      </c>
      <c r="AY137" s="308" t="str">
        <f t="shared" ca="1" si="186"/>
        <v/>
      </c>
      <c r="AZ137" s="309" t="str">
        <f t="shared" ca="1" si="157"/>
        <v/>
      </c>
      <c r="BA137" s="308" t="str">
        <f t="shared" ca="1" si="187"/>
        <v/>
      </c>
      <c r="BB137" s="309">
        <f t="shared" ca="1" si="158"/>
        <v>42880</v>
      </c>
      <c r="BC137" s="308">
        <f t="shared" ca="1" si="188"/>
        <v>0.3686635944700461</v>
      </c>
      <c r="BD137" s="309" t="str">
        <f t="shared" ca="1" si="159"/>
        <v/>
      </c>
      <c r="BE137" s="308" t="str">
        <f t="shared" ca="1" si="189"/>
        <v/>
      </c>
      <c r="BF137" s="80" t="str">
        <f t="shared" ca="1" si="160"/>
        <v/>
      </c>
      <c r="BG137" s="83" t="str">
        <f t="shared" ca="1" si="190"/>
        <v/>
      </c>
      <c r="BH137" s="80" t="str">
        <f t="shared" ca="1" si="161"/>
        <v/>
      </c>
      <c r="BI137" s="83" t="str">
        <f t="shared" ca="1" si="191"/>
        <v/>
      </c>
      <c r="BJ137" s="80" t="str">
        <f t="shared" ca="1" si="162"/>
        <v/>
      </c>
      <c r="BK137" s="83" t="str">
        <f t="shared" ca="1" si="192"/>
        <v/>
      </c>
    </row>
    <row r="138" spans="1:63" s="71" customFormat="1" ht="21" customHeight="1">
      <c r="A138" s="245">
        <v>10</v>
      </c>
      <c r="B138" s="500" t="s">
        <v>755</v>
      </c>
      <c r="C138" s="501">
        <f t="shared" ca="1" si="132"/>
        <v>46281.78</v>
      </c>
      <c r="D138" s="309">
        <f t="shared" ca="1" si="133"/>
        <v>21475</v>
      </c>
      <c r="E138" s="308">
        <f t="shared" ca="1" si="163"/>
        <v>0</v>
      </c>
      <c r="F138" s="309">
        <f t="shared" ca="1" si="134"/>
        <v>30000</v>
      </c>
      <c r="G138" s="308">
        <f t="shared" ca="1" si="164"/>
        <v>0</v>
      </c>
      <c r="H138" s="309">
        <f t="shared" ca="1" si="135"/>
        <v>40000</v>
      </c>
      <c r="I138" s="308">
        <f t="shared" ca="1" si="165"/>
        <v>0.3686635944700461</v>
      </c>
      <c r="J138" s="309">
        <f t="shared" ca="1" si="136"/>
        <v>170000</v>
      </c>
      <c r="K138" s="308">
        <f t="shared" ca="1" si="166"/>
        <v>0</v>
      </c>
      <c r="L138" s="309">
        <f t="shared" ca="1" si="137"/>
        <v>20916</v>
      </c>
      <c r="M138" s="308">
        <f t="shared" ca="1" si="167"/>
        <v>0</v>
      </c>
      <c r="N138" s="309">
        <f t="shared" ca="1" si="138"/>
        <v>94297</v>
      </c>
      <c r="O138" s="308">
        <f t="shared" ca="1" si="168"/>
        <v>0</v>
      </c>
      <c r="P138" s="309">
        <f t="shared" ca="1" si="139"/>
        <v>129998</v>
      </c>
      <c r="Q138" s="308">
        <f t="shared" ca="1" si="169"/>
        <v>0</v>
      </c>
      <c r="R138" s="309">
        <f t="shared" ca="1" si="140"/>
        <v>45700</v>
      </c>
      <c r="S138" s="308">
        <f t="shared" ca="1" si="170"/>
        <v>0.3686635944700461</v>
      </c>
      <c r="T138" s="309" t="str">
        <f t="shared" ca="1" si="141"/>
        <v/>
      </c>
      <c r="U138" s="308" t="str">
        <f t="shared" ca="1" si="171"/>
        <v/>
      </c>
      <c r="V138" s="309" t="str">
        <f t="shared" ca="1" si="142"/>
        <v/>
      </c>
      <c r="W138" s="308" t="str">
        <f t="shared" ca="1" si="172"/>
        <v/>
      </c>
      <c r="X138" s="309">
        <f t="shared" ca="1" si="143"/>
        <v>21475</v>
      </c>
      <c r="Y138" s="308">
        <f t="shared" ca="1" si="173"/>
        <v>0</v>
      </c>
      <c r="Z138" s="309" t="str">
        <f t="shared" ca="1" si="144"/>
        <v/>
      </c>
      <c r="AA138" s="308" t="str">
        <f t="shared" ca="1" si="174"/>
        <v/>
      </c>
      <c r="AB138" s="309">
        <f t="shared" ca="1" si="145"/>
        <v>116700</v>
      </c>
      <c r="AC138" s="308">
        <f t="shared" ca="1" si="175"/>
        <v>0</v>
      </c>
      <c r="AD138" s="309">
        <f t="shared" ca="1" si="146"/>
        <v>28475</v>
      </c>
      <c r="AE138" s="308">
        <f t="shared" ca="1" si="176"/>
        <v>0</v>
      </c>
      <c r="AF138" s="309">
        <f t="shared" ca="1" si="147"/>
        <v>33898</v>
      </c>
      <c r="AG138" s="308">
        <f t="shared" ca="1" si="177"/>
        <v>0.3686635944700461</v>
      </c>
      <c r="AH138" s="309">
        <f t="shared" ca="1" si="148"/>
        <v>85000</v>
      </c>
      <c r="AI138" s="308">
        <f t="shared" ca="1" si="178"/>
        <v>0</v>
      </c>
      <c r="AJ138" s="309">
        <f t="shared" ca="1" si="149"/>
        <v>47061.04</v>
      </c>
      <c r="AK138" s="308">
        <f t="shared" ca="1" si="179"/>
        <v>0.3686635944700461</v>
      </c>
      <c r="AL138" s="309">
        <f t="shared" ca="1" si="150"/>
        <v>14750</v>
      </c>
      <c r="AM138" s="308">
        <f t="shared" ca="1" si="180"/>
        <v>0</v>
      </c>
      <c r="AN138" s="309" t="str">
        <f t="shared" ca="1" si="151"/>
        <v/>
      </c>
      <c r="AO138" s="308" t="str">
        <f t="shared" ca="1" si="181"/>
        <v/>
      </c>
      <c r="AP138" s="309">
        <f t="shared" ca="1" si="152"/>
        <v>9750</v>
      </c>
      <c r="AQ138" s="308">
        <f t="shared" ca="1" si="182"/>
        <v>0</v>
      </c>
      <c r="AR138" s="309" t="str">
        <f t="shared" ca="1" si="153"/>
        <v/>
      </c>
      <c r="AS138" s="308" t="str">
        <f t="shared" ca="1" si="183"/>
        <v/>
      </c>
      <c r="AT138" s="309" t="str">
        <f t="shared" ca="1" si="154"/>
        <v/>
      </c>
      <c r="AU138" s="308" t="str">
        <f t="shared" ca="1" si="184"/>
        <v/>
      </c>
      <c r="AV138" s="309" t="str">
        <f t="shared" ca="1" si="155"/>
        <v/>
      </c>
      <c r="AW138" s="308" t="str">
        <f t="shared" ca="1" si="185"/>
        <v/>
      </c>
      <c r="AX138" s="309" t="str">
        <f t="shared" ca="1" si="156"/>
        <v/>
      </c>
      <c r="AY138" s="308" t="str">
        <f t="shared" ca="1" si="186"/>
        <v/>
      </c>
      <c r="AZ138" s="309" t="str">
        <f t="shared" ca="1" si="157"/>
        <v/>
      </c>
      <c r="BA138" s="308" t="str">
        <f t="shared" ca="1" si="187"/>
        <v/>
      </c>
      <c r="BB138" s="309">
        <f t="shared" ca="1" si="158"/>
        <v>21000</v>
      </c>
      <c r="BC138" s="308">
        <f t="shared" ca="1" si="188"/>
        <v>0</v>
      </c>
      <c r="BD138" s="309" t="str">
        <f t="shared" ca="1" si="159"/>
        <v/>
      </c>
      <c r="BE138" s="308" t="str">
        <f t="shared" ca="1" si="189"/>
        <v/>
      </c>
      <c r="BF138" s="80" t="str">
        <f t="shared" ca="1" si="160"/>
        <v/>
      </c>
      <c r="BG138" s="83" t="str">
        <f t="shared" ca="1" si="190"/>
        <v/>
      </c>
      <c r="BH138" s="80" t="str">
        <f t="shared" ca="1" si="161"/>
        <v/>
      </c>
      <c r="BI138" s="83" t="str">
        <f t="shared" ca="1" si="191"/>
        <v/>
      </c>
      <c r="BJ138" s="80" t="str">
        <f t="shared" ca="1" si="162"/>
        <v/>
      </c>
      <c r="BK138" s="83" t="str">
        <f t="shared" ca="1" si="192"/>
        <v/>
      </c>
    </row>
    <row r="139" spans="1:63" s="71" customFormat="1" ht="21" customHeight="1">
      <c r="A139" s="245">
        <v>11</v>
      </c>
      <c r="B139" s="500" t="s">
        <v>756</v>
      </c>
      <c r="C139" s="501">
        <f t="shared" ca="1" si="132"/>
        <v>9487.48</v>
      </c>
      <c r="D139" s="309">
        <f t="shared" ca="1" si="133"/>
        <v>12691</v>
      </c>
      <c r="E139" s="308">
        <f t="shared" ca="1" si="163"/>
        <v>0</v>
      </c>
      <c r="F139" s="309">
        <f t="shared" ca="1" si="134"/>
        <v>30000</v>
      </c>
      <c r="G139" s="308">
        <f t="shared" ca="1" si="164"/>
        <v>0</v>
      </c>
      <c r="H139" s="309">
        <f t="shared" ca="1" si="135"/>
        <v>15000</v>
      </c>
      <c r="I139" s="308">
        <f t="shared" ca="1" si="165"/>
        <v>0</v>
      </c>
      <c r="J139" s="309">
        <f t="shared" ca="1" si="136"/>
        <v>31400</v>
      </c>
      <c r="K139" s="308">
        <f t="shared" ca="1" si="166"/>
        <v>0</v>
      </c>
      <c r="L139" s="309">
        <f t="shared" ca="1" si="137"/>
        <v>12361</v>
      </c>
      <c r="M139" s="308">
        <f t="shared" ca="1" si="167"/>
        <v>0</v>
      </c>
      <c r="N139" s="309">
        <f t="shared" ca="1" si="138"/>
        <v>45900</v>
      </c>
      <c r="O139" s="308">
        <f t="shared" ca="1" si="168"/>
        <v>0</v>
      </c>
      <c r="P139" s="309">
        <f t="shared" ca="1" si="139"/>
        <v>30315</v>
      </c>
      <c r="Q139" s="308">
        <f t="shared" ca="1" si="169"/>
        <v>0</v>
      </c>
      <c r="R139" s="309">
        <f t="shared" ca="1" si="140"/>
        <v>24700</v>
      </c>
      <c r="S139" s="308">
        <f t="shared" ca="1" si="170"/>
        <v>0.3686635944700461</v>
      </c>
      <c r="T139" s="309" t="str">
        <f t="shared" ca="1" si="141"/>
        <v/>
      </c>
      <c r="U139" s="308" t="str">
        <f t="shared" ca="1" si="171"/>
        <v/>
      </c>
      <c r="V139" s="309" t="str">
        <f t="shared" ca="1" si="142"/>
        <v/>
      </c>
      <c r="W139" s="308" t="str">
        <f t="shared" ca="1" si="172"/>
        <v/>
      </c>
      <c r="X139" s="309">
        <f t="shared" ca="1" si="143"/>
        <v>12691</v>
      </c>
      <c r="Y139" s="308">
        <f t="shared" ca="1" si="173"/>
        <v>0</v>
      </c>
      <c r="Z139" s="309" t="str">
        <f t="shared" ca="1" si="144"/>
        <v/>
      </c>
      <c r="AA139" s="308" t="str">
        <f t="shared" ca="1" si="174"/>
        <v/>
      </c>
      <c r="AB139" s="309">
        <f t="shared" ca="1" si="145"/>
        <v>24312</v>
      </c>
      <c r="AC139" s="308">
        <f t="shared" ca="1" si="175"/>
        <v>0.3686635944700461</v>
      </c>
      <c r="AD139" s="309">
        <f t="shared" ca="1" si="146"/>
        <v>20955</v>
      </c>
      <c r="AE139" s="308">
        <f t="shared" ca="1" si="176"/>
        <v>0.3686635944700461</v>
      </c>
      <c r="AF139" s="309">
        <f t="shared" ca="1" si="147"/>
        <v>15496</v>
      </c>
      <c r="AG139" s="308">
        <f t="shared" ca="1" si="177"/>
        <v>0</v>
      </c>
      <c r="AH139" s="309">
        <f t="shared" ca="1" si="148"/>
        <v>11000</v>
      </c>
      <c r="AI139" s="308">
        <f t="shared" ca="1" si="178"/>
        <v>0</v>
      </c>
      <c r="AJ139" s="309">
        <f t="shared" ca="1" si="149"/>
        <v>23530.35</v>
      </c>
      <c r="AK139" s="308">
        <f t="shared" ca="1" si="179"/>
        <v>0.3686635944700461</v>
      </c>
      <c r="AL139" s="309">
        <f t="shared" ca="1" si="150"/>
        <v>24500</v>
      </c>
      <c r="AM139" s="308">
        <f t="shared" ca="1" si="180"/>
        <v>0.3686635944700461</v>
      </c>
      <c r="AN139" s="309" t="str">
        <f t="shared" ca="1" si="151"/>
        <v/>
      </c>
      <c r="AO139" s="308" t="str">
        <f t="shared" ca="1" si="181"/>
        <v/>
      </c>
      <c r="AP139" s="309">
        <f t="shared" ca="1" si="152"/>
        <v>9750</v>
      </c>
      <c r="AQ139" s="308">
        <f t="shared" ca="1" si="182"/>
        <v>0</v>
      </c>
      <c r="AR139" s="309" t="str">
        <f t="shared" ca="1" si="153"/>
        <v/>
      </c>
      <c r="AS139" s="308" t="str">
        <f t="shared" ca="1" si="183"/>
        <v/>
      </c>
      <c r="AT139" s="309" t="str">
        <f t="shared" ca="1" si="154"/>
        <v/>
      </c>
      <c r="AU139" s="308" t="str">
        <f t="shared" ca="1" si="184"/>
        <v/>
      </c>
      <c r="AV139" s="309" t="str">
        <f t="shared" ca="1" si="155"/>
        <v/>
      </c>
      <c r="AW139" s="308" t="str">
        <f t="shared" ca="1" si="185"/>
        <v/>
      </c>
      <c r="AX139" s="309" t="str">
        <f t="shared" ca="1" si="156"/>
        <v/>
      </c>
      <c r="AY139" s="308" t="str">
        <f t="shared" ca="1" si="186"/>
        <v/>
      </c>
      <c r="AZ139" s="309" t="str">
        <f t="shared" ca="1" si="157"/>
        <v/>
      </c>
      <c r="BA139" s="308" t="str">
        <f t="shared" ca="1" si="187"/>
        <v/>
      </c>
      <c r="BB139" s="309">
        <f t="shared" ca="1" si="158"/>
        <v>12400</v>
      </c>
      <c r="BC139" s="308">
        <f t="shared" ca="1" si="188"/>
        <v>0</v>
      </c>
      <c r="BD139" s="309" t="str">
        <f t="shared" ca="1" si="159"/>
        <v/>
      </c>
      <c r="BE139" s="308" t="str">
        <f t="shared" ca="1" si="189"/>
        <v/>
      </c>
      <c r="BF139" s="80" t="str">
        <f t="shared" ca="1" si="160"/>
        <v/>
      </c>
      <c r="BG139" s="83" t="str">
        <f t="shared" ca="1" si="190"/>
        <v/>
      </c>
      <c r="BH139" s="80" t="str">
        <f t="shared" ca="1" si="161"/>
        <v/>
      </c>
      <c r="BI139" s="83" t="str">
        <f t="shared" ca="1" si="191"/>
        <v/>
      </c>
      <c r="BJ139" s="80" t="str">
        <f t="shared" ca="1" si="162"/>
        <v/>
      </c>
      <c r="BK139" s="83" t="str">
        <f t="shared" ca="1" si="192"/>
        <v/>
      </c>
    </row>
    <row r="140" spans="1:63" s="71" customFormat="1" ht="21" customHeight="1">
      <c r="A140" s="245">
        <v>12</v>
      </c>
      <c r="B140" s="500" t="s">
        <v>757</v>
      </c>
      <c r="C140" s="501">
        <f t="shared" ca="1" si="132"/>
        <v>21406.17</v>
      </c>
      <c r="D140" s="309">
        <f t="shared" ca="1" si="133"/>
        <v>17389</v>
      </c>
      <c r="E140" s="308">
        <f t="shared" ca="1" si="163"/>
        <v>0.3686635944700461</v>
      </c>
      <c r="F140" s="309">
        <f t="shared" ca="1" si="134"/>
        <v>30000</v>
      </c>
      <c r="G140" s="308">
        <f t="shared" ca="1" si="164"/>
        <v>0.3686635944700461</v>
      </c>
      <c r="H140" s="309">
        <f t="shared" ca="1" si="135"/>
        <v>8000</v>
      </c>
      <c r="I140" s="308">
        <f t="shared" ca="1" si="165"/>
        <v>0</v>
      </c>
      <c r="J140" s="309">
        <f t="shared" ca="1" si="136"/>
        <v>19000</v>
      </c>
      <c r="K140" s="308">
        <f t="shared" ca="1" si="166"/>
        <v>0.3686635944700461</v>
      </c>
      <c r="L140" s="309">
        <f t="shared" ca="1" si="137"/>
        <v>16936</v>
      </c>
      <c r="M140" s="308">
        <f t="shared" ca="1" si="167"/>
        <v>0.3686635944700461</v>
      </c>
      <c r="N140" s="309">
        <f t="shared" ca="1" si="138"/>
        <v>96500</v>
      </c>
      <c r="O140" s="308">
        <f t="shared" ca="1" si="168"/>
        <v>0</v>
      </c>
      <c r="P140" s="309">
        <f t="shared" ca="1" si="139"/>
        <v>25500</v>
      </c>
      <c r="Q140" s="308">
        <f t="shared" ca="1" si="169"/>
        <v>0.3686635944700461</v>
      </c>
      <c r="R140" s="309">
        <f t="shared" ca="1" si="140"/>
        <v>31984</v>
      </c>
      <c r="S140" s="308">
        <f t="shared" ca="1" si="170"/>
        <v>0.3686635944700461</v>
      </c>
      <c r="T140" s="309" t="str">
        <f t="shared" ca="1" si="141"/>
        <v/>
      </c>
      <c r="U140" s="308" t="str">
        <f t="shared" ca="1" si="171"/>
        <v/>
      </c>
      <c r="V140" s="309" t="str">
        <f t="shared" ca="1" si="142"/>
        <v/>
      </c>
      <c r="W140" s="308" t="str">
        <f t="shared" ca="1" si="172"/>
        <v/>
      </c>
      <c r="X140" s="309">
        <f t="shared" ca="1" si="143"/>
        <v>17389</v>
      </c>
      <c r="Y140" s="308">
        <f t="shared" ca="1" si="173"/>
        <v>0.3686635944700461</v>
      </c>
      <c r="Z140" s="309" t="str">
        <f t="shared" ca="1" si="144"/>
        <v/>
      </c>
      <c r="AA140" s="308" t="str">
        <f t="shared" ca="1" si="174"/>
        <v/>
      </c>
      <c r="AB140" s="309">
        <f t="shared" ca="1" si="145"/>
        <v>19450</v>
      </c>
      <c r="AC140" s="308">
        <f t="shared" ca="1" si="175"/>
        <v>0.3686635944700461</v>
      </c>
      <c r="AD140" s="309">
        <f t="shared" ca="1" si="146"/>
        <v>23988</v>
      </c>
      <c r="AE140" s="308">
        <f t="shared" ca="1" si="176"/>
        <v>0.3686635944700461</v>
      </c>
      <c r="AF140" s="309">
        <f t="shared" ca="1" si="147"/>
        <v>11622</v>
      </c>
      <c r="AG140" s="308">
        <f t="shared" ca="1" si="177"/>
        <v>0</v>
      </c>
      <c r="AH140" s="309">
        <f t="shared" ca="1" si="148"/>
        <v>18000</v>
      </c>
      <c r="AI140" s="308">
        <f t="shared" ca="1" si="178"/>
        <v>0.3686635944700461</v>
      </c>
      <c r="AJ140" s="309">
        <f t="shared" ca="1" si="149"/>
        <v>52943.71</v>
      </c>
      <c r="AK140" s="308">
        <f t="shared" ca="1" si="179"/>
        <v>0</v>
      </c>
      <c r="AL140" s="309">
        <f t="shared" ca="1" si="150"/>
        <v>8950</v>
      </c>
      <c r="AM140" s="308">
        <f t="shared" ca="1" si="180"/>
        <v>0</v>
      </c>
      <c r="AN140" s="309" t="str">
        <f t="shared" ca="1" si="151"/>
        <v/>
      </c>
      <c r="AO140" s="308" t="str">
        <f t="shared" ca="1" si="181"/>
        <v/>
      </c>
      <c r="AP140" s="309">
        <f t="shared" ca="1" si="152"/>
        <v>6500</v>
      </c>
      <c r="AQ140" s="308">
        <f t="shared" ca="1" si="182"/>
        <v>0</v>
      </c>
      <c r="AR140" s="309" t="str">
        <f t="shared" ca="1" si="153"/>
        <v/>
      </c>
      <c r="AS140" s="308" t="str">
        <f t="shared" ca="1" si="183"/>
        <v/>
      </c>
      <c r="AT140" s="309" t="str">
        <f t="shared" ca="1" si="154"/>
        <v/>
      </c>
      <c r="AU140" s="308" t="str">
        <f t="shared" ca="1" si="184"/>
        <v/>
      </c>
      <c r="AV140" s="309" t="str">
        <f t="shared" ca="1" si="155"/>
        <v/>
      </c>
      <c r="AW140" s="308" t="str">
        <f t="shared" ca="1" si="185"/>
        <v/>
      </c>
      <c r="AX140" s="309" t="str">
        <f t="shared" ca="1" si="156"/>
        <v/>
      </c>
      <c r="AY140" s="308" t="str">
        <f t="shared" ca="1" si="186"/>
        <v/>
      </c>
      <c r="AZ140" s="309" t="str">
        <f t="shared" ca="1" si="157"/>
        <v/>
      </c>
      <c r="BA140" s="308" t="str">
        <f t="shared" ca="1" si="187"/>
        <v/>
      </c>
      <c r="BB140" s="309">
        <f t="shared" ca="1" si="158"/>
        <v>17000</v>
      </c>
      <c r="BC140" s="308">
        <f t="shared" ca="1" si="188"/>
        <v>0.3686635944700461</v>
      </c>
      <c r="BD140" s="309" t="str">
        <f t="shared" ca="1" si="159"/>
        <v/>
      </c>
      <c r="BE140" s="308" t="str">
        <f t="shared" ca="1" si="189"/>
        <v/>
      </c>
      <c r="BF140" s="80" t="str">
        <f t="shared" ca="1" si="160"/>
        <v/>
      </c>
      <c r="BG140" s="83" t="str">
        <f t="shared" ca="1" si="190"/>
        <v/>
      </c>
      <c r="BH140" s="80" t="str">
        <f t="shared" ca="1" si="161"/>
        <v/>
      </c>
      <c r="BI140" s="83" t="str">
        <f t="shared" ca="1" si="191"/>
        <v/>
      </c>
      <c r="BJ140" s="80" t="str">
        <f t="shared" ca="1" si="162"/>
        <v/>
      </c>
      <c r="BK140" s="83" t="str">
        <f t="shared" ca="1" si="192"/>
        <v/>
      </c>
    </row>
    <row r="141" spans="1:63" s="71" customFormat="1" ht="21" customHeight="1">
      <c r="A141" s="245">
        <v>13</v>
      </c>
      <c r="B141" s="500" t="s">
        <v>758</v>
      </c>
      <c r="C141" s="501">
        <f t="shared" ca="1" si="132"/>
        <v>11302.52</v>
      </c>
      <c r="D141" s="309">
        <f t="shared" ca="1" si="133"/>
        <v>11074</v>
      </c>
      <c r="E141" s="308">
        <f t="shared" ca="1" si="163"/>
        <v>0.3686635944700461</v>
      </c>
      <c r="F141" s="309">
        <f t="shared" ca="1" si="134"/>
        <v>7500</v>
      </c>
      <c r="G141" s="308">
        <f t="shared" ca="1" si="164"/>
        <v>0</v>
      </c>
      <c r="H141" s="309">
        <f t="shared" ca="1" si="135"/>
        <v>12000</v>
      </c>
      <c r="I141" s="308">
        <f t="shared" ca="1" si="165"/>
        <v>0.3686635944700461</v>
      </c>
      <c r="J141" s="309">
        <f t="shared" ca="1" si="136"/>
        <v>45000</v>
      </c>
      <c r="K141" s="308">
        <f t="shared" ca="1" si="166"/>
        <v>0</v>
      </c>
      <c r="L141" s="309">
        <f t="shared" ca="1" si="137"/>
        <v>10786</v>
      </c>
      <c r="M141" s="308">
        <f t="shared" ca="1" si="167"/>
        <v>0.3686635944700461</v>
      </c>
      <c r="N141" s="309">
        <f t="shared" ca="1" si="138"/>
        <v>33500</v>
      </c>
      <c r="O141" s="308">
        <f t="shared" ca="1" si="168"/>
        <v>0</v>
      </c>
      <c r="P141" s="309">
        <f t="shared" ca="1" si="139"/>
        <v>16406</v>
      </c>
      <c r="Q141" s="308">
        <f t="shared" ca="1" si="169"/>
        <v>0.3686635944700461</v>
      </c>
      <c r="R141" s="309">
        <f t="shared" ca="1" si="140"/>
        <v>31984</v>
      </c>
      <c r="S141" s="308">
        <f t="shared" ca="1" si="170"/>
        <v>0</v>
      </c>
      <c r="T141" s="309" t="str">
        <f t="shared" ca="1" si="141"/>
        <v/>
      </c>
      <c r="U141" s="308" t="str">
        <f t="shared" ca="1" si="171"/>
        <v/>
      </c>
      <c r="V141" s="309" t="str">
        <f t="shared" ca="1" si="142"/>
        <v/>
      </c>
      <c r="W141" s="308" t="str">
        <f t="shared" ca="1" si="172"/>
        <v/>
      </c>
      <c r="X141" s="309">
        <f t="shared" ca="1" si="143"/>
        <v>11074</v>
      </c>
      <c r="Y141" s="308">
        <f t="shared" ca="1" si="173"/>
        <v>0.3686635944700461</v>
      </c>
      <c r="Z141" s="309" t="str">
        <f t="shared" ca="1" si="144"/>
        <v/>
      </c>
      <c r="AA141" s="308" t="str">
        <f t="shared" ca="1" si="174"/>
        <v/>
      </c>
      <c r="AB141" s="309">
        <f t="shared" ca="1" si="145"/>
        <v>14587</v>
      </c>
      <c r="AC141" s="308">
        <f t="shared" ca="1" si="175"/>
        <v>0.3686635944700461</v>
      </c>
      <c r="AD141" s="309">
        <f t="shared" ca="1" si="146"/>
        <v>9183</v>
      </c>
      <c r="AE141" s="308">
        <f t="shared" ca="1" si="176"/>
        <v>0.3686635944700461</v>
      </c>
      <c r="AF141" s="309">
        <f t="shared" ca="1" si="147"/>
        <v>8620</v>
      </c>
      <c r="AG141" s="308">
        <f t="shared" ca="1" si="177"/>
        <v>0</v>
      </c>
      <c r="AH141" s="309">
        <f t="shared" ca="1" si="148"/>
        <v>4200</v>
      </c>
      <c r="AI141" s="308">
        <f t="shared" ca="1" si="178"/>
        <v>0</v>
      </c>
      <c r="AJ141" s="309">
        <f t="shared" ca="1" si="149"/>
        <v>14118.21</v>
      </c>
      <c r="AK141" s="308">
        <f t="shared" ca="1" si="179"/>
        <v>0.3686635944700461</v>
      </c>
      <c r="AL141" s="309">
        <f t="shared" ca="1" si="150"/>
        <v>6800</v>
      </c>
      <c r="AM141" s="308">
        <f t="shared" ca="1" si="180"/>
        <v>0</v>
      </c>
      <c r="AN141" s="309" t="str">
        <f t="shared" ca="1" si="151"/>
        <v/>
      </c>
      <c r="AO141" s="308" t="str">
        <f t="shared" ca="1" si="181"/>
        <v/>
      </c>
      <c r="AP141" s="309">
        <f t="shared" ca="1" si="152"/>
        <v>3250</v>
      </c>
      <c r="AQ141" s="308">
        <f t="shared" ca="1" si="182"/>
        <v>0</v>
      </c>
      <c r="AR141" s="309" t="str">
        <f t="shared" ca="1" si="153"/>
        <v/>
      </c>
      <c r="AS141" s="308" t="str">
        <f t="shared" ca="1" si="183"/>
        <v/>
      </c>
      <c r="AT141" s="309" t="str">
        <f t="shared" ca="1" si="154"/>
        <v/>
      </c>
      <c r="AU141" s="308" t="str">
        <f t="shared" ca="1" si="184"/>
        <v/>
      </c>
      <c r="AV141" s="309" t="str">
        <f t="shared" ca="1" si="155"/>
        <v/>
      </c>
      <c r="AW141" s="308" t="str">
        <f t="shared" ca="1" si="185"/>
        <v/>
      </c>
      <c r="AX141" s="309" t="str">
        <f t="shared" ca="1" si="156"/>
        <v/>
      </c>
      <c r="AY141" s="308" t="str">
        <f t="shared" ca="1" si="186"/>
        <v/>
      </c>
      <c r="AZ141" s="309" t="str">
        <f t="shared" ca="1" si="157"/>
        <v/>
      </c>
      <c r="BA141" s="308" t="str">
        <f t="shared" ca="1" si="187"/>
        <v/>
      </c>
      <c r="BB141" s="309">
        <f t="shared" ca="1" si="158"/>
        <v>10800</v>
      </c>
      <c r="BC141" s="308">
        <f t="shared" ca="1" si="188"/>
        <v>0.3686635944700461</v>
      </c>
      <c r="BD141" s="309" t="str">
        <f t="shared" ca="1" si="159"/>
        <v/>
      </c>
      <c r="BE141" s="308" t="str">
        <f t="shared" ca="1" si="189"/>
        <v/>
      </c>
      <c r="BF141" s="80" t="str">
        <f t="shared" ca="1" si="160"/>
        <v/>
      </c>
      <c r="BG141" s="83" t="str">
        <f t="shared" ca="1" si="190"/>
        <v/>
      </c>
      <c r="BH141" s="80" t="str">
        <f t="shared" ca="1" si="161"/>
        <v/>
      </c>
      <c r="BI141" s="83" t="str">
        <f t="shared" ca="1" si="191"/>
        <v/>
      </c>
      <c r="BJ141" s="80" t="str">
        <f t="shared" ca="1" si="162"/>
        <v/>
      </c>
      <c r="BK141" s="83" t="str">
        <f t="shared" ca="1" si="192"/>
        <v/>
      </c>
    </row>
    <row r="142" spans="1:63" s="71" customFormat="1" ht="21" customHeight="1">
      <c r="A142" s="245">
        <v>14</v>
      </c>
      <c r="B142" s="500" t="s">
        <v>759</v>
      </c>
      <c r="C142" s="501">
        <f t="shared" ca="1" si="132"/>
        <v>257266.41</v>
      </c>
      <c r="D142" s="309">
        <f t="shared" ca="1" si="133"/>
        <v>321328</v>
      </c>
      <c r="E142" s="308">
        <f t="shared" ca="1" si="163"/>
        <v>0.3686635944700461</v>
      </c>
      <c r="F142" s="309">
        <f t="shared" ca="1" si="134"/>
        <v>300000</v>
      </c>
      <c r="G142" s="308">
        <f t="shared" ca="1" si="164"/>
        <v>0.3686635944700461</v>
      </c>
      <c r="H142" s="309">
        <f t="shared" ca="1" si="135"/>
        <v>95000</v>
      </c>
      <c r="I142" s="308">
        <f t="shared" ca="1" si="165"/>
        <v>0</v>
      </c>
      <c r="J142" s="309">
        <f t="shared" ca="1" si="136"/>
        <v>25000</v>
      </c>
      <c r="K142" s="308">
        <f t="shared" ca="1" si="166"/>
        <v>0</v>
      </c>
      <c r="L142" s="309">
        <f t="shared" ca="1" si="137"/>
        <v>312973</v>
      </c>
      <c r="M142" s="308">
        <f t="shared" ca="1" si="167"/>
        <v>0.3686635944700461</v>
      </c>
      <c r="N142" s="309">
        <f t="shared" ca="1" si="138"/>
        <v>320000</v>
      </c>
      <c r="O142" s="308">
        <f t="shared" ca="1" si="168"/>
        <v>0.3686635944700461</v>
      </c>
      <c r="P142" s="309">
        <f t="shared" ca="1" si="139"/>
        <v>1069942</v>
      </c>
      <c r="Q142" s="308">
        <f t="shared" ca="1" si="169"/>
        <v>0</v>
      </c>
      <c r="R142" s="309">
        <f t="shared" ca="1" si="140"/>
        <v>78500</v>
      </c>
      <c r="S142" s="308">
        <f t="shared" ca="1" si="170"/>
        <v>0</v>
      </c>
      <c r="T142" s="309" t="str">
        <f t="shared" ca="1" si="141"/>
        <v/>
      </c>
      <c r="U142" s="308" t="str">
        <f t="shared" ca="1" si="171"/>
        <v/>
      </c>
      <c r="V142" s="309" t="str">
        <f t="shared" ca="1" si="142"/>
        <v/>
      </c>
      <c r="W142" s="308" t="str">
        <f t="shared" ca="1" si="172"/>
        <v/>
      </c>
      <c r="X142" s="309">
        <f t="shared" ca="1" si="143"/>
        <v>321328</v>
      </c>
      <c r="Y142" s="308">
        <f t="shared" ca="1" si="173"/>
        <v>0.3686635944700461</v>
      </c>
      <c r="Z142" s="309" t="str">
        <f t="shared" ca="1" si="144"/>
        <v/>
      </c>
      <c r="AA142" s="308" t="str">
        <f t="shared" ca="1" si="174"/>
        <v/>
      </c>
      <c r="AB142" s="309">
        <f t="shared" ca="1" si="145"/>
        <v>466800</v>
      </c>
      <c r="AC142" s="308">
        <f t="shared" ca="1" si="175"/>
        <v>0</v>
      </c>
      <c r="AD142" s="309">
        <f t="shared" ca="1" si="146"/>
        <v>165500</v>
      </c>
      <c r="AE142" s="308">
        <f t="shared" ca="1" si="176"/>
        <v>0.3686635944700461</v>
      </c>
      <c r="AF142" s="309">
        <f t="shared" ca="1" si="147"/>
        <v>26150</v>
      </c>
      <c r="AG142" s="308">
        <f t="shared" ca="1" si="177"/>
        <v>0</v>
      </c>
      <c r="AH142" s="309">
        <f t="shared" ca="1" si="148"/>
        <v>43000</v>
      </c>
      <c r="AI142" s="308">
        <f t="shared" ca="1" si="178"/>
        <v>0</v>
      </c>
      <c r="AJ142" s="309">
        <f t="shared" ca="1" si="149"/>
        <v>470610.07</v>
      </c>
      <c r="AK142" s="308">
        <f t="shared" ca="1" si="179"/>
        <v>0</v>
      </c>
      <c r="AL142" s="309">
        <f t="shared" ca="1" si="150"/>
        <v>145000</v>
      </c>
      <c r="AM142" s="308">
        <f t="shared" ca="1" si="180"/>
        <v>0.3686635944700461</v>
      </c>
      <c r="AN142" s="309" t="str">
        <f t="shared" ca="1" si="151"/>
        <v/>
      </c>
      <c r="AO142" s="308" t="str">
        <f t="shared" ca="1" si="181"/>
        <v/>
      </c>
      <c r="AP142" s="309">
        <f t="shared" ca="1" si="152"/>
        <v>13000</v>
      </c>
      <c r="AQ142" s="308">
        <f t="shared" ca="1" si="182"/>
        <v>0</v>
      </c>
      <c r="AR142" s="309" t="str">
        <f t="shared" ca="1" si="153"/>
        <v/>
      </c>
      <c r="AS142" s="308" t="str">
        <f t="shared" ca="1" si="183"/>
        <v/>
      </c>
      <c r="AT142" s="309" t="str">
        <f t="shared" ca="1" si="154"/>
        <v/>
      </c>
      <c r="AU142" s="308" t="str">
        <f t="shared" ca="1" si="184"/>
        <v/>
      </c>
      <c r="AV142" s="309" t="str">
        <f t="shared" ca="1" si="155"/>
        <v/>
      </c>
      <c r="AW142" s="308" t="str">
        <f t="shared" ca="1" si="185"/>
        <v/>
      </c>
      <c r="AX142" s="309" t="str">
        <f t="shared" ca="1" si="156"/>
        <v/>
      </c>
      <c r="AY142" s="308" t="str">
        <f t="shared" ca="1" si="186"/>
        <v/>
      </c>
      <c r="AZ142" s="309" t="str">
        <f t="shared" ca="1" si="157"/>
        <v/>
      </c>
      <c r="BA142" s="308" t="str">
        <f t="shared" ca="1" si="187"/>
        <v/>
      </c>
      <c r="BB142" s="309">
        <f t="shared" ca="1" si="158"/>
        <v>314500</v>
      </c>
      <c r="BC142" s="308">
        <f t="shared" ca="1" si="188"/>
        <v>0.3686635944700461</v>
      </c>
      <c r="BD142" s="309" t="str">
        <f t="shared" ca="1" si="159"/>
        <v/>
      </c>
      <c r="BE142" s="308" t="str">
        <f t="shared" ca="1" si="189"/>
        <v/>
      </c>
      <c r="BF142" s="80" t="str">
        <f t="shared" ca="1" si="160"/>
        <v/>
      </c>
      <c r="BG142" s="83" t="str">
        <f t="shared" ca="1" si="190"/>
        <v/>
      </c>
      <c r="BH142" s="80" t="str">
        <f t="shared" ca="1" si="161"/>
        <v/>
      </c>
      <c r="BI142" s="83" t="str">
        <f t="shared" ca="1" si="191"/>
        <v/>
      </c>
      <c r="BJ142" s="80" t="str">
        <f t="shared" ca="1" si="162"/>
        <v/>
      </c>
      <c r="BK142" s="83" t="str">
        <f t="shared" ca="1" si="192"/>
        <v/>
      </c>
    </row>
    <row r="143" spans="1:63" s="71" customFormat="1" ht="21" customHeight="1">
      <c r="A143" s="245">
        <v>15</v>
      </c>
      <c r="B143" s="500" t="s">
        <v>760</v>
      </c>
      <c r="C143" s="501">
        <f t="shared" ca="1" si="132"/>
        <v>70572</v>
      </c>
      <c r="D143" s="309">
        <f t="shared" ca="1" si="133"/>
        <v>20212</v>
      </c>
      <c r="E143" s="308">
        <f t="shared" ca="1" si="163"/>
        <v>0.3686635944700461</v>
      </c>
      <c r="F143" s="309">
        <f t="shared" ca="1" si="134"/>
        <v>13000</v>
      </c>
      <c r="G143" s="308">
        <f t="shared" ca="1" si="164"/>
        <v>0.3686635944700461</v>
      </c>
      <c r="H143" s="309">
        <f t="shared" ca="1" si="135"/>
        <v>8000</v>
      </c>
      <c r="I143" s="308">
        <f t="shared" ca="1" si="165"/>
        <v>0.3686635944700461</v>
      </c>
      <c r="J143" s="309">
        <f t="shared" ca="1" si="136"/>
        <v>306623</v>
      </c>
      <c r="K143" s="308">
        <f t="shared" ca="1" si="166"/>
        <v>0</v>
      </c>
      <c r="L143" s="309">
        <f t="shared" ca="1" si="137"/>
        <v>19686</v>
      </c>
      <c r="M143" s="308">
        <f t="shared" ca="1" si="167"/>
        <v>0.3686635944700461</v>
      </c>
      <c r="N143" s="309">
        <f t="shared" ca="1" si="138"/>
        <v>19900</v>
      </c>
      <c r="O143" s="308">
        <f t="shared" ca="1" si="168"/>
        <v>0.3686635944700461</v>
      </c>
      <c r="P143" s="309">
        <f t="shared" ca="1" si="139"/>
        <v>21666</v>
      </c>
      <c r="Q143" s="308">
        <f t="shared" ca="1" si="169"/>
        <v>0.3686635944700461</v>
      </c>
      <c r="R143" s="309">
        <f t="shared" ca="1" si="140"/>
        <v>24985</v>
      </c>
      <c r="S143" s="308">
        <f t="shared" ca="1" si="170"/>
        <v>0.3686635944700461</v>
      </c>
      <c r="T143" s="309" t="str">
        <f t="shared" ca="1" si="141"/>
        <v/>
      </c>
      <c r="U143" s="308" t="str">
        <f t="shared" ca="1" si="171"/>
        <v/>
      </c>
      <c r="V143" s="309" t="str">
        <f t="shared" ca="1" si="142"/>
        <v/>
      </c>
      <c r="W143" s="308" t="str">
        <f t="shared" ca="1" si="172"/>
        <v/>
      </c>
      <c r="X143" s="309">
        <f t="shared" ca="1" si="143"/>
        <v>20212</v>
      </c>
      <c r="Y143" s="308">
        <f t="shared" ca="1" si="173"/>
        <v>0.3686635944700461</v>
      </c>
      <c r="Z143" s="309" t="str">
        <f t="shared" ca="1" si="144"/>
        <v/>
      </c>
      <c r="AA143" s="308" t="str">
        <f t="shared" ca="1" si="174"/>
        <v/>
      </c>
      <c r="AB143" s="309">
        <f t="shared" ca="1" si="145"/>
        <v>15754</v>
      </c>
      <c r="AC143" s="308">
        <f t="shared" ca="1" si="175"/>
        <v>0.3686635944700461</v>
      </c>
      <c r="AD143" s="309">
        <f t="shared" ca="1" si="146"/>
        <v>17730</v>
      </c>
      <c r="AE143" s="308">
        <f t="shared" ca="1" si="176"/>
        <v>0.3686635944700461</v>
      </c>
      <c r="AF143" s="309">
        <f t="shared" ca="1" si="147"/>
        <v>10169</v>
      </c>
      <c r="AG143" s="308">
        <f t="shared" ca="1" si="177"/>
        <v>0.3686635944700461</v>
      </c>
      <c r="AH143" s="309">
        <f t="shared" ca="1" si="148"/>
        <v>8000</v>
      </c>
      <c r="AI143" s="308">
        <f t="shared" ca="1" si="178"/>
        <v>0.3686635944700461</v>
      </c>
      <c r="AJ143" s="309">
        <f t="shared" ca="1" si="149"/>
        <v>14118.21</v>
      </c>
      <c r="AK143" s="308">
        <f t="shared" ca="1" si="179"/>
        <v>0.3686635944700461</v>
      </c>
      <c r="AL143" s="309">
        <f t="shared" ca="1" si="150"/>
        <v>27000</v>
      </c>
      <c r="AM143" s="308">
        <f t="shared" ca="1" si="180"/>
        <v>0.3686635944700461</v>
      </c>
      <c r="AN143" s="309" t="str">
        <f t="shared" ca="1" si="151"/>
        <v/>
      </c>
      <c r="AO143" s="308" t="str">
        <f t="shared" ca="1" si="181"/>
        <v/>
      </c>
      <c r="AP143" s="309">
        <f t="shared" ca="1" si="152"/>
        <v>3250</v>
      </c>
      <c r="AQ143" s="308">
        <f t="shared" ca="1" si="182"/>
        <v>0.3686635944700461</v>
      </c>
      <c r="AR143" s="309" t="str">
        <f t="shared" ca="1" si="153"/>
        <v/>
      </c>
      <c r="AS143" s="308" t="str">
        <f t="shared" ca="1" si="183"/>
        <v/>
      </c>
      <c r="AT143" s="309" t="str">
        <f t="shared" ca="1" si="154"/>
        <v/>
      </c>
      <c r="AU143" s="308" t="str">
        <f t="shared" ca="1" si="184"/>
        <v/>
      </c>
      <c r="AV143" s="309" t="str">
        <f t="shared" ca="1" si="155"/>
        <v/>
      </c>
      <c r="AW143" s="308" t="str">
        <f t="shared" ca="1" si="185"/>
        <v/>
      </c>
      <c r="AX143" s="309" t="str">
        <f t="shared" ca="1" si="156"/>
        <v/>
      </c>
      <c r="AY143" s="308" t="str">
        <f t="shared" ca="1" si="186"/>
        <v/>
      </c>
      <c r="AZ143" s="309" t="str">
        <f t="shared" ca="1" si="157"/>
        <v/>
      </c>
      <c r="BA143" s="308" t="str">
        <f t="shared" ca="1" si="187"/>
        <v/>
      </c>
      <c r="BB143" s="309">
        <f t="shared" ca="1" si="158"/>
        <v>19780</v>
      </c>
      <c r="BC143" s="308">
        <f t="shared" ca="1" si="188"/>
        <v>0.3686635944700461</v>
      </c>
      <c r="BD143" s="309" t="str">
        <f t="shared" ca="1" si="159"/>
        <v/>
      </c>
      <c r="BE143" s="308" t="str">
        <f t="shared" ca="1" si="189"/>
        <v/>
      </c>
      <c r="BF143" s="80" t="str">
        <f t="shared" ca="1" si="160"/>
        <v/>
      </c>
      <c r="BG143" s="83" t="str">
        <f t="shared" ca="1" si="190"/>
        <v/>
      </c>
      <c r="BH143" s="80" t="str">
        <f t="shared" ca="1" si="161"/>
        <v/>
      </c>
      <c r="BI143" s="83" t="str">
        <f t="shared" ca="1" si="191"/>
        <v/>
      </c>
      <c r="BJ143" s="80" t="str">
        <f t="shared" ca="1" si="162"/>
        <v/>
      </c>
      <c r="BK143" s="83" t="str">
        <f t="shared" ca="1" si="192"/>
        <v/>
      </c>
    </row>
    <row r="144" spans="1:63" s="71" customFormat="1" ht="21" customHeight="1">
      <c r="A144" s="245">
        <v>16</v>
      </c>
      <c r="B144" s="500" t="s">
        <v>761</v>
      </c>
      <c r="C144" s="501">
        <f t="shared" ca="1" si="132"/>
        <v>17761.8</v>
      </c>
      <c r="D144" s="309">
        <f t="shared" ca="1" si="133"/>
        <v>21076</v>
      </c>
      <c r="E144" s="308">
        <f t="shared" ca="1" si="163"/>
        <v>0</v>
      </c>
      <c r="F144" s="309">
        <f t="shared" ca="1" si="134"/>
        <v>60000</v>
      </c>
      <c r="G144" s="308">
        <f t="shared" ca="1" si="164"/>
        <v>0</v>
      </c>
      <c r="H144" s="309">
        <f t="shared" ca="1" si="135"/>
        <v>40000</v>
      </c>
      <c r="I144" s="308">
        <f t="shared" ca="1" si="165"/>
        <v>0.3686635944700461</v>
      </c>
      <c r="J144" s="309">
        <f t="shared" ca="1" si="136"/>
        <v>50000</v>
      </c>
      <c r="K144" s="308">
        <f t="shared" ca="1" si="166"/>
        <v>0</v>
      </c>
      <c r="L144" s="309">
        <f t="shared" ca="1" si="137"/>
        <v>20528</v>
      </c>
      <c r="M144" s="308">
        <f t="shared" ca="1" si="167"/>
        <v>0</v>
      </c>
      <c r="N144" s="309">
        <f t="shared" ca="1" si="138"/>
        <v>35900</v>
      </c>
      <c r="O144" s="308">
        <f t="shared" ca="1" si="168"/>
        <v>0.3686635944700461</v>
      </c>
      <c r="P144" s="309">
        <f t="shared" ca="1" si="139"/>
        <v>21087</v>
      </c>
      <c r="Q144" s="308">
        <f t="shared" ca="1" si="169"/>
        <v>0</v>
      </c>
      <c r="R144" s="309">
        <f t="shared" ca="1" si="140"/>
        <v>83520</v>
      </c>
      <c r="S144" s="308">
        <f t="shared" ca="1" si="170"/>
        <v>0</v>
      </c>
      <c r="T144" s="309" t="str">
        <f t="shared" ca="1" si="141"/>
        <v/>
      </c>
      <c r="U144" s="308" t="str">
        <f t="shared" ca="1" si="171"/>
        <v/>
      </c>
      <c r="V144" s="309" t="str">
        <f t="shared" ca="1" si="142"/>
        <v/>
      </c>
      <c r="W144" s="308" t="str">
        <f t="shared" ca="1" si="172"/>
        <v/>
      </c>
      <c r="X144" s="309">
        <f t="shared" ca="1" si="143"/>
        <v>21076</v>
      </c>
      <c r="Y144" s="308">
        <f t="shared" ca="1" si="173"/>
        <v>0</v>
      </c>
      <c r="Z144" s="309" t="str">
        <f t="shared" ca="1" si="144"/>
        <v/>
      </c>
      <c r="AA144" s="308" t="str">
        <f t="shared" ca="1" si="174"/>
        <v/>
      </c>
      <c r="AB144" s="309">
        <f t="shared" ca="1" si="145"/>
        <v>29175</v>
      </c>
      <c r="AC144" s="308">
        <f t="shared" ca="1" si="175"/>
        <v>0.3686635944700461</v>
      </c>
      <c r="AD144" s="309">
        <f t="shared" ca="1" si="146"/>
        <v>32970</v>
      </c>
      <c r="AE144" s="308">
        <f t="shared" ca="1" si="176"/>
        <v>0.3686635944700461</v>
      </c>
      <c r="AF144" s="309">
        <f t="shared" ca="1" si="147"/>
        <v>20339</v>
      </c>
      <c r="AG144" s="308">
        <f t="shared" ca="1" si="177"/>
        <v>0</v>
      </c>
      <c r="AH144" s="309">
        <f t="shared" ca="1" si="148"/>
        <v>35000</v>
      </c>
      <c r="AI144" s="308">
        <f t="shared" ca="1" si="178"/>
        <v>0.3686635944700461</v>
      </c>
      <c r="AJ144" s="309">
        <f t="shared" ca="1" si="149"/>
        <v>64708.71</v>
      </c>
      <c r="AK144" s="308">
        <f t="shared" ca="1" si="179"/>
        <v>0</v>
      </c>
      <c r="AL144" s="309">
        <f t="shared" ca="1" si="150"/>
        <v>35000</v>
      </c>
      <c r="AM144" s="308">
        <f t="shared" ca="1" si="180"/>
        <v>0.3686635944700461</v>
      </c>
      <c r="AN144" s="309" t="str">
        <f t="shared" ca="1" si="151"/>
        <v/>
      </c>
      <c r="AO144" s="308" t="str">
        <f t="shared" ca="1" si="181"/>
        <v/>
      </c>
      <c r="AP144" s="309">
        <f t="shared" ca="1" si="152"/>
        <v>32500</v>
      </c>
      <c r="AQ144" s="308">
        <f t="shared" ca="1" si="182"/>
        <v>0.3686635944700461</v>
      </c>
      <c r="AR144" s="309" t="str">
        <f t="shared" ca="1" si="153"/>
        <v/>
      </c>
      <c r="AS144" s="308" t="str">
        <f t="shared" ca="1" si="183"/>
        <v/>
      </c>
      <c r="AT144" s="309" t="str">
        <f t="shared" ca="1" si="154"/>
        <v/>
      </c>
      <c r="AU144" s="308" t="str">
        <f t="shared" ca="1" si="184"/>
        <v/>
      </c>
      <c r="AV144" s="309" t="str">
        <f t="shared" ca="1" si="155"/>
        <v/>
      </c>
      <c r="AW144" s="308" t="str">
        <f t="shared" ca="1" si="185"/>
        <v/>
      </c>
      <c r="AX144" s="309" t="str">
        <f t="shared" ca="1" si="156"/>
        <v/>
      </c>
      <c r="AY144" s="308" t="str">
        <f t="shared" ca="1" si="186"/>
        <v/>
      </c>
      <c r="AZ144" s="309" t="str">
        <f t="shared" ca="1" si="157"/>
        <v/>
      </c>
      <c r="BA144" s="308" t="str">
        <f t="shared" ca="1" si="187"/>
        <v/>
      </c>
      <c r="BB144" s="309">
        <f t="shared" ca="1" si="158"/>
        <v>20610</v>
      </c>
      <c r="BC144" s="308">
        <f t="shared" ca="1" si="188"/>
        <v>0</v>
      </c>
      <c r="BD144" s="309" t="str">
        <f t="shared" ca="1" si="159"/>
        <v/>
      </c>
      <c r="BE144" s="308" t="str">
        <f t="shared" ca="1" si="189"/>
        <v/>
      </c>
      <c r="BF144" s="80" t="str">
        <f t="shared" ca="1" si="160"/>
        <v/>
      </c>
      <c r="BG144" s="83" t="str">
        <f t="shared" ca="1" si="190"/>
        <v/>
      </c>
      <c r="BH144" s="80" t="str">
        <f t="shared" ca="1" si="161"/>
        <v/>
      </c>
      <c r="BI144" s="83" t="str">
        <f t="shared" ca="1" si="191"/>
        <v/>
      </c>
      <c r="BJ144" s="80" t="str">
        <f t="shared" ca="1" si="162"/>
        <v/>
      </c>
      <c r="BK144" s="83" t="str">
        <f t="shared" ca="1" si="192"/>
        <v/>
      </c>
    </row>
    <row r="145" spans="1:63" s="71" customFormat="1" ht="21" customHeight="1">
      <c r="A145" s="245">
        <v>17</v>
      </c>
      <c r="B145" s="500" t="s">
        <v>762</v>
      </c>
      <c r="C145" s="501">
        <f t="shared" ca="1" si="132"/>
        <v>39132.370000000003</v>
      </c>
      <c r="D145" s="309">
        <f t="shared" ca="1" si="133"/>
        <v>32002</v>
      </c>
      <c r="E145" s="308">
        <f t="shared" ca="1" si="163"/>
        <v>0.3686635944700461</v>
      </c>
      <c r="F145" s="309">
        <f t="shared" ca="1" si="134"/>
        <v>180000</v>
      </c>
      <c r="G145" s="308">
        <f t="shared" ca="1" si="164"/>
        <v>0</v>
      </c>
      <c r="H145" s="309">
        <f t="shared" ca="1" si="135"/>
        <v>50000</v>
      </c>
      <c r="I145" s="308">
        <f t="shared" ca="1" si="165"/>
        <v>0.3686635944700461</v>
      </c>
      <c r="J145" s="309">
        <f t="shared" ca="1" si="136"/>
        <v>27000</v>
      </c>
      <c r="K145" s="308">
        <f t="shared" ca="1" si="166"/>
        <v>0</v>
      </c>
      <c r="L145" s="309">
        <f t="shared" ca="1" si="137"/>
        <v>31169</v>
      </c>
      <c r="M145" s="308">
        <f t="shared" ca="1" si="167"/>
        <v>0</v>
      </c>
      <c r="N145" s="309">
        <f t="shared" ca="1" si="138"/>
        <v>39900</v>
      </c>
      <c r="O145" s="308">
        <f t="shared" ca="1" si="168"/>
        <v>0.3686635944700461</v>
      </c>
      <c r="P145" s="309">
        <f t="shared" ca="1" si="139"/>
        <v>36111</v>
      </c>
      <c r="Q145" s="308">
        <f t="shared" ca="1" si="169"/>
        <v>0.3686635944700461</v>
      </c>
      <c r="R145" s="309">
        <f t="shared" ca="1" si="140"/>
        <v>109650</v>
      </c>
      <c r="S145" s="308">
        <f t="shared" ca="1" si="170"/>
        <v>0</v>
      </c>
      <c r="T145" s="309" t="str">
        <f t="shared" ca="1" si="141"/>
        <v/>
      </c>
      <c r="U145" s="308" t="str">
        <f t="shared" ca="1" si="171"/>
        <v/>
      </c>
      <c r="V145" s="309" t="str">
        <f t="shared" ca="1" si="142"/>
        <v/>
      </c>
      <c r="W145" s="308" t="str">
        <f t="shared" ca="1" si="172"/>
        <v/>
      </c>
      <c r="X145" s="309">
        <f t="shared" ca="1" si="143"/>
        <v>32002</v>
      </c>
      <c r="Y145" s="308">
        <f t="shared" ca="1" si="173"/>
        <v>0.3686635944700461</v>
      </c>
      <c r="Z145" s="309" t="str">
        <f t="shared" ca="1" si="144"/>
        <v/>
      </c>
      <c r="AA145" s="308" t="str">
        <f t="shared" ca="1" si="174"/>
        <v/>
      </c>
      <c r="AB145" s="309">
        <f t="shared" ca="1" si="145"/>
        <v>29175</v>
      </c>
      <c r="AC145" s="308">
        <f t="shared" ca="1" si="175"/>
        <v>0</v>
      </c>
      <c r="AD145" s="309">
        <f t="shared" ca="1" si="146"/>
        <v>46410</v>
      </c>
      <c r="AE145" s="308">
        <f t="shared" ca="1" si="176"/>
        <v>0.3686635944700461</v>
      </c>
      <c r="AF145" s="309">
        <f t="shared" ca="1" si="147"/>
        <v>24213</v>
      </c>
      <c r="AG145" s="308">
        <f t="shared" ca="1" si="177"/>
        <v>0</v>
      </c>
      <c r="AH145" s="309">
        <f t="shared" ca="1" si="148"/>
        <v>48000</v>
      </c>
      <c r="AI145" s="308">
        <f t="shared" ca="1" si="178"/>
        <v>0.3686635944700461</v>
      </c>
      <c r="AJ145" s="309">
        <f t="shared" ca="1" si="149"/>
        <v>76474.080000000002</v>
      </c>
      <c r="AK145" s="308">
        <f t="shared" ca="1" si="179"/>
        <v>0</v>
      </c>
      <c r="AL145" s="309">
        <f t="shared" ca="1" si="150"/>
        <v>29680</v>
      </c>
      <c r="AM145" s="308">
        <f t="shared" ca="1" si="180"/>
        <v>0</v>
      </c>
      <c r="AN145" s="309" t="str">
        <f t="shared" ca="1" si="151"/>
        <v/>
      </c>
      <c r="AO145" s="308" t="str">
        <f t="shared" ca="1" si="181"/>
        <v/>
      </c>
      <c r="AP145" s="309">
        <f t="shared" ca="1" si="152"/>
        <v>42250</v>
      </c>
      <c r="AQ145" s="308">
        <f t="shared" ca="1" si="182"/>
        <v>0.3686635944700461</v>
      </c>
      <c r="AR145" s="309" t="str">
        <f t="shared" ca="1" si="153"/>
        <v/>
      </c>
      <c r="AS145" s="308" t="str">
        <f t="shared" ca="1" si="183"/>
        <v/>
      </c>
      <c r="AT145" s="309" t="str">
        <f t="shared" ca="1" si="154"/>
        <v/>
      </c>
      <c r="AU145" s="308" t="str">
        <f t="shared" ca="1" si="184"/>
        <v/>
      </c>
      <c r="AV145" s="309" t="str">
        <f t="shared" ca="1" si="155"/>
        <v/>
      </c>
      <c r="AW145" s="308" t="str">
        <f t="shared" ca="1" si="185"/>
        <v/>
      </c>
      <c r="AX145" s="309" t="str">
        <f t="shared" ca="1" si="156"/>
        <v/>
      </c>
      <c r="AY145" s="308" t="str">
        <f t="shared" ca="1" si="186"/>
        <v/>
      </c>
      <c r="AZ145" s="309" t="str">
        <f t="shared" ca="1" si="157"/>
        <v/>
      </c>
      <c r="BA145" s="308" t="str">
        <f t="shared" ca="1" si="187"/>
        <v/>
      </c>
      <c r="BB145" s="309">
        <f t="shared" ca="1" si="158"/>
        <v>31350</v>
      </c>
      <c r="BC145" s="308">
        <f t="shared" ca="1" si="188"/>
        <v>0.3686635944700461</v>
      </c>
      <c r="BD145" s="309" t="str">
        <f t="shared" ca="1" si="159"/>
        <v/>
      </c>
      <c r="BE145" s="308" t="str">
        <f t="shared" ca="1" si="189"/>
        <v/>
      </c>
      <c r="BF145" s="80" t="str">
        <f t="shared" ca="1" si="160"/>
        <v/>
      </c>
      <c r="BG145" s="83" t="str">
        <f t="shared" ca="1" si="190"/>
        <v/>
      </c>
      <c r="BH145" s="80" t="str">
        <f t="shared" ca="1" si="161"/>
        <v/>
      </c>
      <c r="BI145" s="83" t="str">
        <f t="shared" ca="1" si="191"/>
        <v/>
      </c>
      <c r="BJ145" s="80" t="str">
        <f t="shared" ca="1" si="162"/>
        <v/>
      </c>
      <c r="BK145" s="83" t="str">
        <f t="shared" ca="1" si="192"/>
        <v/>
      </c>
    </row>
    <row r="146" spans="1:63" s="71" customFormat="1" ht="21" customHeight="1">
      <c r="A146" s="245">
        <v>18</v>
      </c>
      <c r="B146" s="500" t="s">
        <v>763</v>
      </c>
      <c r="C146" s="501">
        <f t="shared" ca="1" si="132"/>
        <v>118111.54</v>
      </c>
      <c r="D146" s="309">
        <f t="shared" ca="1" si="133"/>
        <v>4771</v>
      </c>
      <c r="E146" s="308">
        <f t="shared" ca="1" si="163"/>
        <v>0.3686635944700461</v>
      </c>
      <c r="F146" s="309">
        <f t="shared" ca="1" si="134"/>
        <v>15000</v>
      </c>
      <c r="G146" s="308">
        <f t="shared" ca="1" si="164"/>
        <v>0.3686635944700461</v>
      </c>
      <c r="H146" s="309">
        <f t="shared" ca="1" si="135"/>
        <v>30000</v>
      </c>
      <c r="I146" s="308">
        <f t="shared" ca="1" si="165"/>
        <v>0.3686635944700461</v>
      </c>
      <c r="J146" s="309">
        <f t="shared" ca="1" si="136"/>
        <v>504000</v>
      </c>
      <c r="K146" s="308">
        <f t="shared" ca="1" si="166"/>
        <v>0</v>
      </c>
      <c r="L146" s="309">
        <f t="shared" ca="1" si="137"/>
        <v>4646</v>
      </c>
      <c r="M146" s="308">
        <f t="shared" ca="1" si="167"/>
        <v>0.3686635944700461</v>
      </c>
      <c r="N146" s="309">
        <f t="shared" ca="1" si="138"/>
        <v>42000</v>
      </c>
      <c r="O146" s="308">
        <f t="shared" ca="1" si="168"/>
        <v>0.3686635944700461</v>
      </c>
      <c r="P146" s="309">
        <f t="shared" ca="1" si="139"/>
        <v>13553</v>
      </c>
      <c r="Q146" s="308">
        <f t="shared" ca="1" si="169"/>
        <v>0.3686635944700461</v>
      </c>
      <c r="R146" s="309">
        <f t="shared" ca="1" si="140"/>
        <v>45700</v>
      </c>
      <c r="S146" s="308">
        <f t="shared" ca="1" si="170"/>
        <v>0.3686635944700461</v>
      </c>
      <c r="T146" s="309" t="str">
        <f t="shared" ca="1" si="141"/>
        <v/>
      </c>
      <c r="U146" s="308" t="str">
        <f t="shared" ca="1" si="171"/>
        <v/>
      </c>
      <c r="V146" s="309" t="str">
        <f t="shared" ca="1" si="142"/>
        <v/>
      </c>
      <c r="W146" s="308" t="str">
        <f t="shared" ca="1" si="172"/>
        <v/>
      </c>
      <c r="X146" s="309">
        <f t="shared" ca="1" si="143"/>
        <v>4771</v>
      </c>
      <c r="Y146" s="308">
        <f t="shared" ca="1" si="173"/>
        <v>0.3686635944700461</v>
      </c>
      <c r="Z146" s="309" t="str">
        <f t="shared" ca="1" si="144"/>
        <v/>
      </c>
      <c r="AA146" s="308" t="str">
        <f t="shared" ca="1" si="174"/>
        <v/>
      </c>
      <c r="AB146" s="309">
        <f t="shared" ca="1" si="145"/>
        <v>13809</v>
      </c>
      <c r="AC146" s="308">
        <f t="shared" ca="1" si="175"/>
        <v>0.3686635944700461</v>
      </c>
      <c r="AD146" s="309">
        <f t="shared" ca="1" si="146"/>
        <v>17655</v>
      </c>
      <c r="AE146" s="308">
        <f t="shared" ca="1" si="176"/>
        <v>0.3686635944700461</v>
      </c>
      <c r="AF146" s="309">
        <f t="shared" ca="1" si="147"/>
        <v>13559</v>
      </c>
      <c r="AG146" s="308">
        <f t="shared" ca="1" si="177"/>
        <v>0.3686635944700461</v>
      </c>
      <c r="AH146" s="309">
        <f t="shared" ca="1" si="148"/>
        <v>9000</v>
      </c>
      <c r="AI146" s="308">
        <f t="shared" ca="1" si="178"/>
        <v>0.3686635944700461</v>
      </c>
      <c r="AJ146" s="309">
        <f t="shared" ca="1" si="149"/>
        <v>16471.41</v>
      </c>
      <c r="AK146" s="308">
        <f t="shared" ca="1" si="179"/>
        <v>0.3686635944700461</v>
      </c>
      <c r="AL146" s="309">
        <f t="shared" ca="1" si="150"/>
        <v>27500</v>
      </c>
      <c r="AM146" s="308">
        <f t="shared" ca="1" si="180"/>
        <v>0.3686635944700461</v>
      </c>
      <c r="AN146" s="309" t="str">
        <f t="shared" ca="1" si="151"/>
        <v/>
      </c>
      <c r="AO146" s="308" t="str">
        <f t="shared" ca="1" si="181"/>
        <v/>
      </c>
      <c r="AP146" s="309">
        <f t="shared" ca="1" si="152"/>
        <v>19500</v>
      </c>
      <c r="AQ146" s="308">
        <f t="shared" ca="1" si="182"/>
        <v>0.3686635944700461</v>
      </c>
      <c r="AR146" s="309" t="str">
        <f t="shared" ca="1" si="153"/>
        <v/>
      </c>
      <c r="AS146" s="308" t="str">
        <f t="shared" ca="1" si="183"/>
        <v/>
      </c>
      <c r="AT146" s="309" t="str">
        <f t="shared" ca="1" si="154"/>
        <v/>
      </c>
      <c r="AU146" s="308" t="str">
        <f t="shared" ca="1" si="184"/>
        <v/>
      </c>
      <c r="AV146" s="309" t="str">
        <f t="shared" ca="1" si="155"/>
        <v/>
      </c>
      <c r="AW146" s="308" t="str">
        <f t="shared" ca="1" si="185"/>
        <v/>
      </c>
      <c r="AX146" s="309" t="str">
        <f t="shared" ca="1" si="156"/>
        <v/>
      </c>
      <c r="AY146" s="308" t="str">
        <f t="shared" ca="1" si="186"/>
        <v/>
      </c>
      <c r="AZ146" s="309" t="str">
        <f t="shared" ca="1" si="157"/>
        <v/>
      </c>
      <c r="BA146" s="308" t="str">
        <f t="shared" ca="1" si="187"/>
        <v/>
      </c>
      <c r="BB146" s="309">
        <f t="shared" ca="1" si="158"/>
        <v>4650</v>
      </c>
      <c r="BC146" s="308">
        <f t="shared" ca="1" si="188"/>
        <v>0.3686635944700461</v>
      </c>
      <c r="BD146" s="309" t="str">
        <f t="shared" ca="1" si="159"/>
        <v/>
      </c>
      <c r="BE146" s="308" t="str">
        <f t="shared" ca="1" si="189"/>
        <v/>
      </c>
      <c r="BF146" s="80" t="str">
        <f t="shared" ca="1" si="160"/>
        <v/>
      </c>
      <c r="BG146" s="83" t="str">
        <f t="shared" ca="1" si="190"/>
        <v/>
      </c>
      <c r="BH146" s="80" t="str">
        <f t="shared" ca="1" si="161"/>
        <v/>
      </c>
      <c r="BI146" s="83" t="str">
        <f t="shared" ca="1" si="191"/>
        <v/>
      </c>
      <c r="BJ146" s="80" t="str">
        <f t="shared" ca="1" si="162"/>
        <v/>
      </c>
      <c r="BK146" s="83" t="str">
        <f t="shared" ca="1" si="192"/>
        <v/>
      </c>
    </row>
    <row r="147" spans="1:63" s="71" customFormat="1" ht="21" customHeight="1">
      <c r="A147" s="245">
        <v>19</v>
      </c>
      <c r="B147" s="500" t="s">
        <v>765</v>
      </c>
      <c r="C147" s="501">
        <f t="shared" ca="1" si="132"/>
        <v>494764.39</v>
      </c>
      <c r="D147" s="309">
        <f t="shared" ca="1" si="133"/>
        <v>29987</v>
      </c>
      <c r="E147" s="308">
        <f t="shared" ca="1" si="163"/>
        <v>0.3686635944700461</v>
      </c>
      <c r="F147" s="309">
        <f t="shared" ca="1" si="134"/>
        <v>31000</v>
      </c>
      <c r="G147" s="308">
        <f t="shared" ca="1" si="164"/>
        <v>0.3686635944700461</v>
      </c>
      <c r="H147" s="309">
        <f t="shared" ca="1" si="135"/>
        <v>21000</v>
      </c>
      <c r="I147" s="308">
        <f t="shared" ca="1" si="165"/>
        <v>0.3686635944700461</v>
      </c>
      <c r="J147" s="309">
        <f t="shared" ca="1" si="136"/>
        <v>2071000</v>
      </c>
      <c r="K147" s="308">
        <f t="shared" ca="1" si="166"/>
        <v>0</v>
      </c>
      <c r="L147" s="309">
        <f t="shared" ca="1" si="137"/>
        <v>29207</v>
      </c>
      <c r="M147" s="308">
        <f t="shared" ca="1" si="167"/>
        <v>0.3686635944700461</v>
      </c>
      <c r="N147" s="309">
        <f t="shared" ca="1" si="138"/>
        <v>14105</v>
      </c>
      <c r="O147" s="308">
        <f t="shared" ca="1" si="168"/>
        <v>0.3686635944700461</v>
      </c>
      <c r="P147" s="309">
        <f t="shared" ca="1" si="139"/>
        <v>76323</v>
      </c>
      <c r="Q147" s="308">
        <f t="shared" ca="1" si="169"/>
        <v>0.3686635944700461</v>
      </c>
      <c r="R147" s="309">
        <f t="shared" ca="1" si="140"/>
        <v>23950</v>
      </c>
      <c r="S147" s="308">
        <f t="shared" ca="1" si="170"/>
        <v>0.3686635944700461</v>
      </c>
      <c r="T147" s="309" t="str">
        <f t="shared" ca="1" si="141"/>
        <v/>
      </c>
      <c r="U147" s="308" t="str">
        <f t="shared" ca="1" si="171"/>
        <v/>
      </c>
      <c r="V147" s="309" t="str">
        <f t="shared" ca="1" si="142"/>
        <v/>
      </c>
      <c r="W147" s="308" t="str">
        <f t="shared" ca="1" si="172"/>
        <v/>
      </c>
      <c r="X147" s="309">
        <f t="shared" ca="1" si="143"/>
        <v>29987</v>
      </c>
      <c r="Y147" s="308">
        <f t="shared" ca="1" si="173"/>
        <v>0.3686635944700461</v>
      </c>
      <c r="Z147" s="309" t="str">
        <f t="shared" ca="1" si="144"/>
        <v/>
      </c>
      <c r="AA147" s="308" t="str">
        <f t="shared" ca="1" si="174"/>
        <v/>
      </c>
      <c r="AB147" s="309">
        <f t="shared" ca="1" si="145"/>
        <v>12837</v>
      </c>
      <c r="AC147" s="308">
        <f t="shared" ca="1" si="175"/>
        <v>0.3686635944700461</v>
      </c>
      <c r="AD147" s="309">
        <f t="shared" ca="1" si="146"/>
        <v>34213</v>
      </c>
      <c r="AE147" s="308">
        <f t="shared" ca="1" si="176"/>
        <v>0.3686635944700461</v>
      </c>
      <c r="AF147" s="309">
        <f t="shared" ca="1" si="147"/>
        <v>17239</v>
      </c>
      <c r="AG147" s="308">
        <f t="shared" ca="1" si="177"/>
        <v>0.3686635944700461</v>
      </c>
      <c r="AH147" s="309">
        <f t="shared" ca="1" si="148"/>
        <v>27000</v>
      </c>
      <c r="AI147" s="308">
        <f t="shared" ca="1" si="178"/>
        <v>0.3686635944700461</v>
      </c>
      <c r="AJ147" s="309">
        <f t="shared" ca="1" si="149"/>
        <v>32942.839999999997</v>
      </c>
      <c r="AK147" s="308">
        <f t="shared" ca="1" si="179"/>
        <v>0.3686635944700461</v>
      </c>
      <c r="AL147" s="309">
        <f t="shared" ca="1" si="150"/>
        <v>24104</v>
      </c>
      <c r="AM147" s="308">
        <f t="shared" ca="1" si="180"/>
        <v>0.3686635944700461</v>
      </c>
      <c r="AN147" s="309" t="str">
        <f t="shared" ca="1" si="151"/>
        <v/>
      </c>
      <c r="AO147" s="308" t="str">
        <f t="shared" ca="1" si="181"/>
        <v/>
      </c>
      <c r="AP147" s="309">
        <f t="shared" ca="1" si="152"/>
        <v>14300</v>
      </c>
      <c r="AQ147" s="308">
        <f t="shared" ca="1" si="182"/>
        <v>0.3686635944700461</v>
      </c>
      <c r="AR147" s="309" t="str">
        <f t="shared" ca="1" si="153"/>
        <v/>
      </c>
      <c r="AS147" s="308" t="str">
        <f t="shared" ca="1" si="183"/>
        <v/>
      </c>
      <c r="AT147" s="309" t="str">
        <f t="shared" ca="1" si="154"/>
        <v/>
      </c>
      <c r="AU147" s="308" t="str">
        <f t="shared" ca="1" si="184"/>
        <v/>
      </c>
      <c r="AV147" s="309" t="str">
        <f t="shared" ca="1" si="155"/>
        <v/>
      </c>
      <c r="AW147" s="308" t="str">
        <f t="shared" ca="1" si="185"/>
        <v/>
      </c>
      <c r="AX147" s="309" t="str">
        <f t="shared" ca="1" si="156"/>
        <v/>
      </c>
      <c r="AY147" s="308" t="str">
        <f t="shared" ca="1" si="186"/>
        <v/>
      </c>
      <c r="AZ147" s="309" t="str">
        <f t="shared" ca="1" si="157"/>
        <v/>
      </c>
      <c r="BA147" s="308" t="str">
        <f t="shared" ca="1" si="187"/>
        <v/>
      </c>
      <c r="BB147" s="309">
        <f t="shared" ca="1" si="158"/>
        <v>29350</v>
      </c>
      <c r="BC147" s="308">
        <f t="shared" ca="1" si="188"/>
        <v>0.3686635944700461</v>
      </c>
      <c r="BD147" s="309" t="str">
        <f t="shared" ca="1" si="159"/>
        <v/>
      </c>
      <c r="BE147" s="308" t="str">
        <f t="shared" ca="1" si="189"/>
        <v/>
      </c>
      <c r="BF147" s="80" t="str">
        <f t="shared" ca="1" si="160"/>
        <v/>
      </c>
      <c r="BG147" s="83" t="str">
        <f t="shared" ca="1" si="190"/>
        <v/>
      </c>
      <c r="BH147" s="80" t="str">
        <f t="shared" ca="1" si="161"/>
        <v/>
      </c>
      <c r="BI147" s="83" t="str">
        <f t="shared" ca="1" si="191"/>
        <v/>
      </c>
      <c r="BJ147" s="80" t="str">
        <f t="shared" ca="1" si="162"/>
        <v/>
      </c>
      <c r="BK147" s="83" t="str">
        <f t="shared" ca="1" si="192"/>
        <v/>
      </c>
    </row>
    <row r="148" spans="1:63" s="71" customFormat="1" ht="21" customHeight="1">
      <c r="A148" s="245">
        <v>20</v>
      </c>
      <c r="B148" s="500" t="s">
        <v>766</v>
      </c>
      <c r="C148" s="501">
        <f t="shared" ca="1" si="132"/>
        <v>1244892.54</v>
      </c>
      <c r="D148" s="309">
        <f t="shared" ca="1" si="133"/>
        <v>20162</v>
      </c>
      <c r="E148" s="308">
        <f t="shared" ca="1" si="163"/>
        <v>0.3686635944700461</v>
      </c>
      <c r="F148" s="309">
        <f t="shared" ca="1" si="134"/>
        <v>20000</v>
      </c>
      <c r="G148" s="308">
        <f t="shared" ca="1" si="164"/>
        <v>0.3686635944700461</v>
      </c>
      <c r="H148" s="309">
        <f t="shared" ca="1" si="135"/>
        <v>18500</v>
      </c>
      <c r="I148" s="308">
        <f t="shared" ca="1" si="165"/>
        <v>0.3686635944700461</v>
      </c>
      <c r="J148" s="309">
        <f t="shared" ca="1" si="136"/>
        <v>5162000</v>
      </c>
      <c r="K148" s="308">
        <f t="shared" ca="1" si="166"/>
        <v>0</v>
      </c>
      <c r="L148" s="309">
        <f t="shared" ca="1" si="137"/>
        <v>19637</v>
      </c>
      <c r="M148" s="308">
        <f t="shared" ca="1" si="167"/>
        <v>0.3686635944700461</v>
      </c>
      <c r="N148" s="309">
        <f t="shared" ca="1" si="138"/>
        <v>15377</v>
      </c>
      <c r="O148" s="308">
        <f t="shared" ca="1" si="168"/>
        <v>0.3686635944700461</v>
      </c>
      <c r="P148" s="309">
        <f t="shared" ca="1" si="139"/>
        <v>22469</v>
      </c>
      <c r="Q148" s="308">
        <f t="shared" ca="1" si="169"/>
        <v>0.3686635944700461</v>
      </c>
      <c r="R148" s="309">
        <f t="shared" ca="1" si="140"/>
        <v>17150</v>
      </c>
      <c r="S148" s="308">
        <f t="shared" ca="1" si="170"/>
        <v>0.3686635944700461</v>
      </c>
      <c r="T148" s="309" t="str">
        <f t="shared" ca="1" si="141"/>
        <v/>
      </c>
      <c r="U148" s="308" t="str">
        <f t="shared" ca="1" si="171"/>
        <v/>
      </c>
      <c r="V148" s="309" t="str">
        <f t="shared" ca="1" si="142"/>
        <v/>
      </c>
      <c r="W148" s="308" t="str">
        <f t="shared" ca="1" si="172"/>
        <v/>
      </c>
      <c r="X148" s="309">
        <f t="shared" ca="1" si="143"/>
        <v>20162</v>
      </c>
      <c r="Y148" s="308">
        <f t="shared" ca="1" si="173"/>
        <v>0.3686635944700461</v>
      </c>
      <c r="Z148" s="309" t="str">
        <f t="shared" ca="1" si="144"/>
        <v/>
      </c>
      <c r="AA148" s="308" t="str">
        <f t="shared" ca="1" si="174"/>
        <v/>
      </c>
      <c r="AB148" s="309">
        <f t="shared" ca="1" si="145"/>
        <v>13566</v>
      </c>
      <c r="AC148" s="308">
        <f t="shared" ca="1" si="175"/>
        <v>0.3686635944700461</v>
      </c>
      <c r="AD148" s="309">
        <f t="shared" ca="1" si="146"/>
        <v>17654</v>
      </c>
      <c r="AE148" s="308">
        <f t="shared" ca="1" si="176"/>
        <v>0.3686635944700461</v>
      </c>
      <c r="AF148" s="309">
        <f t="shared" ca="1" si="147"/>
        <v>18886</v>
      </c>
      <c r="AG148" s="308">
        <f t="shared" ca="1" si="177"/>
        <v>0.3686635944700461</v>
      </c>
      <c r="AH148" s="309">
        <f t="shared" ca="1" si="148"/>
        <v>27000</v>
      </c>
      <c r="AI148" s="308">
        <f t="shared" ca="1" si="178"/>
        <v>0.3686635944700461</v>
      </c>
      <c r="AJ148" s="309">
        <f t="shared" ca="1" si="149"/>
        <v>28236.76</v>
      </c>
      <c r="AK148" s="308">
        <f t="shared" ca="1" si="179"/>
        <v>0.3686635944700461</v>
      </c>
      <c r="AL148" s="309">
        <f t="shared" ca="1" si="150"/>
        <v>23490</v>
      </c>
      <c r="AM148" s="308">
        <f t="shared" ca="1" si="180"/>
        <v>0.3686635944700461</v>
      </c>
      <c r="AN148" s="309" t="str">
        <f t="shared" ca="1" si="151"/>
        <v/>
      </c>
      <c r="AO148" s="308" t="str">
        <f t="shared" ca="1" si="181"/>
        <v/>
      </c>
      <c r="AP148" s="309">
        <f t="shared" ca="1" si="152"/>
        <v>5200</v>
      </c>
      <c r="AQ148" s="308">
        <f t="shared" ca="1" si="182"/>
        <v>0.3686635944700461</v>
      </c>
      <c r="AR148" s="309" t="str">
        <f t="shared" ca="1" si="153"/>
        <v/>
      </c>
      <c r="AS148" s="308" t="str">
        <f t="shared" ca="1" si="183"/>
        <v/>
      </c>
      <c r="AT148" s="309" t="str">
        <f t="shared" ca="1" si="154"/>
        <v/>
      </c>
      <c r="AU148" s="308" t="str">
        <f t="shared" ca="1" si="184"/>
        <v/>
      </c>
      <c r="AV148" s="309" t="str">
        <f t="shared" ca="1" si="155"/>
        <v/>
      </c>
      <c r="AW148" s="308" t="str">
        <f t="shared" ca="1" si="185"/>
        <v/>
      </c>
      <c r="AX148" s="309" t="str">
        <f t="shared" ca="1" si="156"/>
        <v/>
      </c>
      <c r="AY148" s="308" t="str">
        <f t="shared" ca="1" si="186"/>
        <v/>
      </c>
      <c r="AZ148" s="309" t="str">
        <f t="shared" ca="1" si="157"/>
        <v/>
      </c>
      <c r="BA148" s="308" t="str">
        <f t="shared" ca="1" si="187"/>
        <v/>
      </c>
      <c r="BB148" s="309">
        <f t="shared" ca="1" si="158"/>
        <v>19700</v>
      </c>
      <c r="BC148" s="308">
        <f t="shared" ca="1" si="188"/>
        <v>0.3686635944700461</v>
      </c>
      <c r="BD148" s="309" t="str">
        <f t="shared" ca="1" si="159"/>
        <v/>
      </c>
      <c r="BE148" s="308" t="str">
        <f t="shared" ca="1" si="189"/>
        <v/>
      </c>
      <c r="BF148" s="80" t="str">
        <f t="shared" ca="1" si="160"/>
        <v/>
      </c>
      <c r="BG148" s="83" t="str">
        <f t="shared" ca="1" si="190"/>
        <v/>
      </c>
      <c r="BH148" s="80" t="str">
        <f t="shared" ca="1" si="161"/>
        <v/>
      </c>
      <c r="BI148" s="83" t="str">
        <f t="shared" ca="1" si="191"/>
        <v/>
      </c>
      <c r="BJ148" s="80" t="str">
        <f t="shared" ca="1" si="162"/>
        <v/>
      </c>
      <c r="BK148" s="83" t="str">
        <f t="shared" ca="1" si="192"/>
        <v/>
      </c>
    </row>
    <row r="149" spans="1:63" s="71" customFormat="1" ht="21" customHeight="1">
      <c r="A149" s="245">
        <v>21</v>
      </c>
      <c r="B149" s="500" t="s">
        <v>767</v>
      </c>
      <c r="C149" s="501">
        <f t="shared" ca="1" si="132"/>
        <v>372788.09</v>
      </c>
      <c r="D149" s="309">
        <f t="shared" ca="1" si="133"/>
        <v>13103</v>
      </c>
      <c r="E149" s="308">
        <f t="shared" ca="1" si="163"/>
        <v>0.3686635944700461</v>
      </c>
      <c r="F149" s="309">
        <f t="shared" ca="1" si="134"/>
        <v>15000</v>
      </c>
      <c r="G149" s="308">
        <f t="shared" ca="1" si="164"/>
        <v>0.3686635944700461</v>
      </c>
      <c r="H149" s="309">
        <f t="shared" ca="1" si="135"/>
        <v>18500</v>
      </c>
      <c r="I149" s="308">
        <f t="shared" ca="1" si="165"/>
        <v>0.3686635944700461</v>
      </c>
      <c r="J149" s="309">
        <f t="shared" ca="1" si="136"/>
        <v>1555400</v>
      </c>
      <c r="K149" s="308">
        <f t="shared" ca="1" si="166"/>
        <v>0</v>
      </c>
      <c r="L149" s="309">
        <f t="shared" ca="1" si="137"/>
        <v>12762</v>
      </c>
      <c r="M149" s="308">
        <f t="shared" ca="1" si="167"/>
        <v>0.3686635944700461</v>
      </c>
      <c r="N149" s="309">
        <f t="shared" ca="1" si="138"/>
        <v>12300</v>
      </c>
      <c r="O149" s="308">
        <f t="shared" ca="1" si="168"/>
        <v>0.3686635944700461</v>
      </c>
      <c r="P149" s="309">
        <f t="shared" ca="1" si="139"/>
        <v>16227</v>
      </c>
      <c r="Q149" s="308">
        <f t="shared" ca="1" si="169"/>
        <v>0.3686635944700461</v>
      </c>
      <c r="R149" s="309">
        <f t="shared" ca="1" si="140"/>
        <v>19850</v>
      </c>
      <c r="S149" s="308">
        <f t="shared" ca="1" si="170"/>
        <v>0.3686635944700461</v>
      </c>
      <c r="T149" s="309" t="str">
        <f t="shared" ca="1" si="141"/>
        <v/>
      </c>
      <c r="U149" s="308" t="str">
        <f t="shared" ca="1" si="171"/>
        <v/>
      </c>
      <c r="V149" s="309" t="str">
        <f t="shared" ca="1" si="142"/>
        <v/>
      </c>
      <c r="W149" s="308" t="str">
        <f t="shared" ca="1" si="172"/>
        <v/>
      </c>
      <c r="X149" s="309">
        <f t="shared" ca="1" si="143"/>
        <v>13103</v>
      </c>
      <c r="Y149" s="308">
        <f t="shared" ca="1" si="173"/>
        <v>0.3686635944700461</v>
      </c>
      <c r="Z149" s="309" t="str">
        <f t="shared" ca="1" si="144"/>
        <v/>
      </c>
      <c r="AA149" s="308" t="str">
        <f t="shared" ca="1" si="174"/>
        <v/>
      </c>
      <c r="AB149" s="309">
        <f t="shared" ca="1" si="145"/>
        <v>13858</v>
      </c>
      <c r="AC149" s="308">
        <f t="shared" ca="1" si="175"/>
        <v>0.3686635944700461</v>
      </c>
      <c r="AD149" s="309">
        <f t="shared" ca="1" si="146"/>
        <v>16146</v>
      </c>
      <c r="AE149" s="308">
        <f t="shared" ca="1" si="176"/>
        <v>0.3686635944700461</v>
      </c>
      <c r="AF149" s="309">
        <f t="shared" ca="1" si="147"/>
        <v>10654</v>
      </c>
      <c r="AG149" s="308">
        <f t="shared" ca="1" si="177"/>
        <v>0.3686635944700461</v>
      </c>
      <c r="AH149" s="309">
        <f t="shared" ca="1" si="148"/>
        <v>12000</v>
      </c>
      <c r="AI149" s="308">
        <f t="shared" ca="1" si="178"/>
        <v>0.3686635944700461</v>
      </c>
      <c r="AJ149" s="309">
        <f t="shared" ca="1" si="149"/>
        <v>21177.49</v>
      </c>
      <c r="AK149" s="308">
        <f t="shared" ca="1" si="179"/>
        <v>0.3686635944700461</v>
      </c>
      <c r="AL149" s="309">
        <f t="shared" ca="1" si="150"/>
        <v>25000</v>
      </c>
      <c r="AM149" s="308">
        <f t="shared" ca="1" si="180"/>
        <v>0.3686635944700461</v>
      </c>
      <c r="AN149" s="309" t="str">
        <f t="shared" ca="1" si="151"/>
        <v/>
      </c>
      <c r="AO149" s="308" t="str">
        <f t="shared" ca="1" si="181"/>
        <v/>
      </c>
      <c r="AP149" s="309">
        <f t="shared" ca="1" si="152"/>
        <v>11700</v>
      </c>
      <c r="AQ149" s="308">
        <f t="shared" ca="1" si="182"/>
        <v>0.3686635944700461</v>
      </c>
      <c r="AR149" s="309" t="str">
        <f t="shared" ca="1" si="153"/>
        <v/>
      </c>
      <c r="AS149" s="308" t="str">
        <f t="shared" ca="1" si="183"/>
        <v/>
      </c>
      <c r="AT149" s="309" t="str">
        <f t="shared" ca="1" si="154"/>
        <v/>
      </c>
      <c r="AU149" s="308" t="str">
        <f t="shared" ca="1" si="184"/>
        <v/>
      </c>
      <c r="AV149" s="309" t="str">
        <f t="shared" ca="1" si="155"/>
        <v/>
      </c>
      <c r="AW149" s="308" t="str">
        <f t="shared" ca="1" si="185"/>
        <v/>
      </c>
      <c r="AX149" s="309" t="str">
        <f t="shared" ca="1" si="156"/>
        <v/>
      </c>
      <c r="AY149" s="308" t="str">
        <f t="shared" ca="1" si="186"/>
        <v/>
      </c>
      <c r="AZ149" s="309" t="str">
        <f t="shared" ca="1" si="157"/>
        <v/>
      </c>
      <c r="BA149" s="308" t="str">
        <f t="shared" ca="1" si="187"/>
        <v/>
      </c>
      <c r="BB149" s="309">
        <f t="shared" ca="1" si="158"/>
        <v>12750</v>
      </c>
      <c r="BC149" s="308">
        <f t="shared" ca="1" si="188"/>
        <v>0.3686635944700461</v>
      </c>
      <c r="BD149" s="309" t="str">
        <f t="shared" ca="1" si="159"/>
        <v/>
      </c>
      <c r="BE149" s="308" t="str">
        <f t="shared" ca="1" si="189"/>
        <v/>
      </c>
      <c r="BF149" s="80" t="str">
        <f t="shared" ca="1" si="160"/>
        <v/>
      </c>
      <c r="BG149" s="83" t="str">
        <f t="shared" ca="1" si="190"/>
        <v/>
      </c>
      <c r="BH149" s="80" t="str">
        <f t="shared" ca="1" si="161"/>
        <v/>
      </c>
      <c r="BI149" s="83" t="str">
        <f t="shared" ca="1" si="191"/>
        <v/>
      </c>
      <c r="BJ149" s="80" t="str">
        <f t="shared" ca="1" si="162"/>
        <v/>
      </c>
      <c r="BK149" s="83" t="str">
        <f t="shared" ca="1" si="192"/>
        <v/>
      </c>
    </row>
    <row r="150" spans="1:63" s="71" customFormat="1" ht="21" customHeight="1">
      <c r="A150" s="245">
        <v>22</v>
      </c>
      <c r="B150" s="500" t="s">
        <v>768</v>
      </c>
      <c r="C150" s="501">
        <f t="shared" ca="1" si="132"/>
        <v>622107.06999999995</v>
      </c>
      <c r="D150" s="309">
        <f t="shared" ca="1" si="133"/>
        <v>176395</v>
      </c>
      <c r="E150" s="308">
        <f t="shared" ca="1" si="163"/>
        <v>0.3686635944700461</v>
      </c>
      <c r="F150" s="309">
        <f t="shared" ca="1" si="134"/>
        <v>100000</v>
      </c>
      <c r="G150" s="308">
        <f t="shared" ca="1" si="164"/>
        <v>0.3686635944700461</v>
      </c>
      <c r="H150" s="309">
        <f t="shared" ca="1" si="135"/>
        <v>110000</v>
      </c>
      <c r="I150" s="308">
        <f t="shared" ca="1" si="165"/>
        <v>0.3686635944700461</v>
      </c>
      <c r="J150" s="309">
        <f t="shared" ca="1" si="136"/>
        <v>2720000</v>
      </c>
      <c r="K150" s="308">
        <f t="shared" ca="1" si="166"/>
        <v>0</v>
      </c>
      <c r="L150" s="309">
        <f t="shared" ca="1" si="137"/>
        <v>171808</v>
      </c>
      <c r="M150" s="308">
        <f t="shared" ca="1" si="167"/>
        <v>0.3686635944700461</v>
      </c>
      <c r="N150" s="309">
        <f t="shared" ca="1" si="138"/>
        <v>345000</v>
      </c>
      <c r="O150" s="308">
        <f t="shared" ca="1" si="168"/>
        <v>0.3686635944700461</v>
      </c>
      <c r="P150" s="309">
        <f t="shared" ca="1" si="139"/>
        <v>151575</v>
      </c>
      <c r="Q150" s="308">
        <f t="shared" ca="1" si="169"/>
        <v>0.3686635944700461</v>
      </c>
      <c r="R150" s="309">
        <f t="shared" ca="1" si="140"/>
        <v>108940</v>
      </c>
      <c r="S150" s="308">
        <f t="shared" ca="1" si="170"/>
        <v>0.3686635944700461</v>
      </c>
      <c r="T150" s="309" t="str">
        <f t="shared" ca="1" si="141"/>
        <v/>
      </c>
      <c r="U150" s="308" t="str">
        <f t="shared" ca="1" si="171"/>
        <v/>
      </c>
      <c r="V150" s="309" t="str">
        <f t="shared" ca="1" si="142"/>
        <v/>
      </c>
      <c r="W150" s="308" t="str">
        <f t="shared" ca="1" si="172"/>
        <v/>
      </c>
      <c r="X150" s="309">
        <f t="shared" ca="1" si="143"/>
        <v>176395</v>
      </c>
      <c r="Y150" s="308">
        <f t="shared" ca="1" si="173"/>
        <v>0.3686635944700461</v>
      </c>
      <c r="Z150" s="309" t="str">
        <f t="shared" ca="1" si="144"/>
        <v/>
      </c>
      <c r="AA150" s="308" t="str">
        <f t="shared" ca="1" si="174"/>
        <v/>
      </c>
      <c r="AB150" s="309">
        <f t="shared" ca="1" si="145"/>
        <v>179912</v>
      </c>
      <c r="AC150" s="308">
        <f t="shared" ca="1" si="175"/>
        <v>0.3686635944700461</v>
      </c>
      <c r="AD150" s="309">
        <f t="shared" ca="1" si="146"/>
        <v>265432</v>
      </c>
      <c r="AE150" s="308">
        <f t="shared" ca="1" si="176"/>
        <v>0.3686635944700461</v>
      </c>
      <c r="AF150" s="309">
        <f t="shared" ca="1" si="147"/>
        <v>189826</v>
      </c>
      <c r="AG150" s="308">
        <f t="shared" ca="1" si="177"/>
        <v>0.3686635944700461</v>
      </c>
      <c r="AH150" s="309">
        <f t="shared" ca="1" si="148"/>
        <v>120000</v>
      </c>
      <c r="AI150" s="308">
        <f t="shared" ca="1" si="178"/>
        <v>0.3686635944700461</v>
      </c>
      <c r="AJ150" s="309">
        <f t="shared" ca="1" si="149"/>
        <v>211774.51</v>
      </c>
      <c r="AK150" s="308">
        <f t="shared" ca="1" si="179"/>
        <v>0.3686635944700461</v>
      </c>
      <c r="AL150" s="309">
        <f t="shared" ca="1" si="150"/>
        <v>153450</v>
      </c>
      <c r="AM150" s="308">
        <f t="shared" ca="1" si="180"/>
        <v>0.3686635944700461</v>
      </c>
      <c r="AN150" s="309" t="str">
        <f t="shared" ca="1" si="151"/>
        <v/>
      </c>
      <c r="AO150" s="308" t="str">
        <f t="shared" ca="1" si="181"/>
        <v/>
      </c>
      <c r="AP150" s="309">
        <f t="shared" ca="1" si="152"/>
        <v>29250</v>
      </c>
      <c r="AQ150" s="308">
        <f t="shared" ca="1" si="182"/>
        <v>0.3686635944700461</v>
      </c>
      <c r="AR150" s="309" t="str">
        <f t="shared" ca="1" si="153"/>
        <v/>
      </c>
      <c r="AS150" s="308" t="str">
        <f t="shared" ca="1" si="183"/>
        <v/>
      </c>
      <c r="AT150" s="309" t="str">
        <f t="shared" ca="1" si="154"/>
        <v/>
      </c>
      <c r="AU150" s="308" t="str">
        <f t="shared" ca="1" si="184"/>
        <v/>
      </c>
      <c r="AV150" s="309" t="str">
        <f t="shared" ca="1" si="155"/>
        <v/>
      </c>
      <c r="AW150" s="308" t="str">
        <f t="shared" ca="1" si="185"/>
        <v/>
      </c>
      <c r="AX150" s="309" t="str">
        <f t="shared" ca="1" si="156"/>
        <v/>
      </c>
      <c r="AY150" s="308" t="str">
        <f t="shared" ca="1" si="186"/>
        <v/>
      </c>
      <c r="AZ150" s="309" t="str">
        <f t="shared" ca="1" si="157"/>
        <v/>
      </c>
      <c r="BA150" s="308" t="str">
        <f t="shared" ca="1" si="187"/>
        <v/>
      </c>
      <c r="BB150" s="309">
        <f t="shared" ca="1" si="158"/>
        <v>172800</v>
      </c>
      <c r="BC150" s="308">
        <f t="shared" ca="1" si="188"/>
        <v>0.3686635944700461</v>
      </c>
      <c r="BD150" s="309" t="str">
        <f t="shared" ca="1" si="159"/>
        <v/>
      </c>
      <c r="BE150" s="308" t="str">
        <f t="shared" ca="1" si="189"/>
        <v/>
      </c>
      <c r="BF150" s="80" t="str">
        <f t="shared" ca="1" si="160"/>
        <v/>
      </c>
      <c r="BG150" s="83" t="str">
        <f t="shared" ca="1" si="190"/>
        <v/>
      </c>
      <c r="BH150" s="80" t="str">
        <f t="shared" ca="1" si="161"/>
        <v/>
      </c>
      <c r="BI150" s="83" t="str">
        <f t="shared" ca="1" si="191"/>
        <v/>
      </c>
      <c r="BJ150" s="80" t="str">
        <f t="shared" ca="1" si="162"/>
        <v/>
      </c>
      <c r="BK150" s="83" t="str">
        <f t="shared" ca="1" si="192"/>
        <v/>
      </c>
    </row>
    <row r="151" spans="1:63" s="71" customFormat="1" ht="21" customHeight="1">
      <c r="A151" s="245">
        <v>23</v>
      </c>
      <c r="B151" s="500" t="s">
        <v>769</v>
      </c>
      <c r="C151" s="501">
        <f t="shared" ca="1" si="132"/>
        <v>110768</v>
      </c>
      <c r="D151" s="309">
        <f t="shared" ca="1" si="133"/>
        <v>26441</v>
      </c>
      <c r="E151" s="308">
        <f t="shared" ca="1" si="163"/>
        <v>0.3686635944700461</v>
      </c>
      <c r="F151" s="309">
        <f t="shared" ca="1" si="134"/>
        <v>60000</v>
      </c>
      <c r="G151" s="308">
        <f t="shared" ca="1" si="164"/>
        <v>0.3686635944700461</v>
      </c>
      <c r="H151" s="309">
        <f t="shared" ca="1" si="135"/>
        <v>20000</v>
      </c>
      <c r="I151" s="308">
        <f t="shared" ca="1" si="165"/>
        <v>0.3686635944700461</v>
      </c>
      <c r="J151" s="309">
        <f t="shared" ca="1" si="136"/>
        <v>483000</v>
      </c>
      <c r="K151" s="308">
        <f t="shared" ca="1" si="166"/>
        <v>0</v>
      </c>
      <c r="L151" s="309">
        <f t="shared" ca="1" si="137"/>
        <v>25753</v>
      </c>
      <c r="M151" s="308">
        <f t="shared" ca="1" si="167"/>
        <v>0.3686635944700461</v>
      </c>
      <c r="N151" s="309">
        <f t="shared" ca="1" si="138"/>
        <v>34000</v>
      </c>
      <c r="O151" s="308">
        <f t="shared" ca="1" si="168"/>
        <v>0.3686635944700461</v>
      </c>
      <c r="P151" s="309">
        <f t="shared" ca="1" si="139"/>
        <v>21845</v>
      </c>
      <c r="Q151" s="308">
        <f t="shared" ca="1" si="169"/>
        <v>0.3686635944700461</v>
      </c>
      <c r="R151" s="309">
        <f t="shared" ca="1" si="140"/>
        <v>56502</v>
      </c>
      <c r="S151" s="308">
        <f t="shared" ca="1" si="170"/>
        <v>0.3686635944700461</v>
      </c>
      <c r="T151" s="309" t="str">
        <f t="shared" ca="1" si="141"/>
        <v/>
      </c>
      <c r="U151" s="308" t="str">
        <f t="shared" ca="1" si="171"/>
        <v/>
      </c>
      <c r="V151" s="309" t="str">
        <f t="shared" ca="1" si="142"/>
        <v/>
      </c>
      <c r="W151" s="308" t="str">
        <f t="shared" ca="1" si="172"/>
        <v/>
      </c>
      <c r="X151" s="309">
        <f t="shared" ca="1" si="143"/>
        <v>26441</v>
      </c>
      <c r="Y151" s="308">
        <f t="shared" ca="1" si="173"/>
        <v>0.3686635944700461</v>
      </c>
      <c r="Z151" s="309" t="str">
        <f t="shared" ca="1" si="144"/>
        <v/>
      </c>
      <c r="AA151" s="308" t="str">
        <f t="shared" ca="1" si="174"/>
        <v/>
      </c>
      <c r="AB151" s="309">
        <f t="shared" ca="1" si="145"/>
        <v>22853</v>
      </c>
      <c r="AC151" s="308">
        <f t="shared" ca="1" si="175"/>
        <v>0.3686635944700461</v>
      </c>
      <c r="AD151" s="309">
        <f t="shared" ca="1" si="146"/>
        <v>15217</v>
      </c>
      <c r="AE151" s="308">
        <f t="shared" ca="1" si="176"/>
        <v>0.3686635944700461</v>
      </c>
      <c r="AF151" s="309">
        <f t="shared" ca="1" si="147"/>
        <v>28861</v>
      </c>
      <c r="AG151" s="308">
        <f t="shared" ca="1" si="177"/>
        <v>0.3686635944700461</v>
      </c>
      <c r="AH151" s="309">
        <f t="shared" ca="1" si="148"/>
        <v>32000</v>
      </c>
      <c r="AI151" s="308">
        <f t="shared" ca="1" si="178"/>
        <v>0.3686635944700461</v>
      </c>
      <c r="AJ151" s="309">
        <f t="shared" ca="1" si="149"/>
        <v>37648.9</v>
      </c>
      <c r="AK151" s="308">
        <f t="shared" ca="1" si="179"/>
        <v>0.3686635944700461</v>
      </c>
      <c r="AL151" s="309">
        <f t="shared" ca="1" si="150"/>
        <v>13250</v>
      </c>
      <c r="AM151" s="308">
        <f t="shared" ca="1" si="180"/>
        <v>0.3686635944700461</v>
      </c>
      <c r="AN151" s="309" t="str">
        <f t="shared" ca="1" si="151"/>
        <v/>
      </c>
      <c r="AO151" s="308" t="str">
        <f t="shared" ca="1" si="181"/>
        <v/>
      </c>
      <c r="AP151" s="309">
        <f t="shared" ca="1" si="152"/>
        <v>9750</v>
      </c>
      <c r="AQ151" s="308">
        <f t="shared" ca="1" si="182"/>
        <v>0.3686635944700461</v>
      </c>
      <c r="AR151" s="309" t="str">
        <f t="shared" ca="1" si="153"/>
        <v/>
      </c>
      <c r="AS151" s="308" t="str">
        <f t="shared" ca="1" si="183"/>
        <v/>
      </c>
      <c r="AT151" s="309" t="str">
        <f t="shared" ca="1" si="154"/>
        <v/>
      </c>
      <c r="AU151" s="308" t="str">
        <f t="shared" ca="1" si="184"/>
        <v/>
      </c>
      <c r="AV151" s="309" t="str">
        <f t="shared" ca="1" si="155"/>
        <v/>
      </c>
      <c r="AW151" s="308" t="str">
        <f t="shared" ca="1" si="185"/>
        <v/>
      </c>
      <c r="AX151" s="309" t="str">
        <f t="shared" ca="1" si="156"/>
        <v/>
      </c>
      <c r="AY151" s="308" t="str">
        <f t="shared" ca="1" si="186"/>
        <v/>
      </c>
      <c r="AZ151" s="309" t="str">
        <f t="shared" ca="1" si="157"/>
        <v/>
      </c>
      <c r="BA151" s="308" t="str">
        <f t="shared" ca="1" si="187"/>
        <v/>
      </c>
      <c r="BB151" s="309">
        <f t="shared" ca="1" si="158"/>
        <v>25890</v>
      </c>
      <c r="BC151" s="308">
        <f t="shared" ca="1" si="188"/>
        <v>0.3686635944700461</v>
      </c>
      <c r="BD151" s="309" t="str">
        <f t="shared" ca="1" si="159"/>
        <v/>
      </c>
      <c r="BE151" s="308" t="str">
        <f t="shared" ca="1" si="189"/>
        <v/>
      </c>
      <c r="BF151" s="80" t="str">
        <f t="shared" ca="1" si="160"/>
        <v/>
      </c>
      <c r="BG151" s="83" t="str">
        <f t="shared" ca="1" si="190"/>
        <v/>
      </c>
      <c r="BH151" s="80" t="str">
        <f t="shared" ca="1" si="161"/>
        <v/>
      </c>
      <c r="BI151" s="83" t="str">
        <f t="shared" ca="1" si="191"/>
        <v/>
      </c>
      <c r="BJ151" s="80" t="str">
        <f t="shared" ca="1" si="162"/>
        <v/>
      </c>
      <c r="BK151" s="83" t="str">
        <f t="shared" ca="1" si="192"/>
        <v/>
      </c>
    </row>
    <row r="152" spans="1:63" s="71" customFormat="1" ht="21" customHeight="1">
      <c r="A152" s="245">
        <v>24</v>
      </c>
      <c r="B152" s="500" t="s">
        <v>770</v>
      </c>
      <c r="C152" s="501">
        <f t="shared" ca="1" si="132"/>
        <v>238538.88</v>
      </c>
      <c r="D152" s="309">
        <f t="shared" ca="1" si="133"/>
        <v>28727</v>
      </c>
      <c r="E152" s="308">
        <f t="shared" ca="1" si="163"/>
        <v>0.3686635944700461</v>
      </c>
      <c r="F152" s="309">
        <f t="shared" ca="1" si="134"/>
        <v>60000</v>
      </c>
      <c r="G152" s="308">
        <f t="shared" ca="1" si="164"/>
        <v>0.3686635944700461</v>
      </c>
      <c r="H152" s="309">
        <f t="shared" ca="1" si="135"/>
        <v>25000</v>
      </c>
      <c r="I152" s="308">
        <f t="shared" ca="1" si="165"/>
        <v>0.3686635944700461</v>
      </c>
      <c r="J152" s="309">
        <f t="shared" ca="1" si="136"/>
        <v>1020000</v>
      </c>
      <c r="K152" s="308">
        <f t="shared" ca="1" si="166"/>
        <v>0</v>
      </c>
      <c r="L152" s="309">
        <f t="shared" ca="1" si="137"/>
        <v>27980</v>
      </c>
      <c r="M152" s="308">
        <f t="shared" ca="1" si="167"/>
        <v>0.3686635944700461</v>
      </c>
      <c r="N152" s="309">
        <f t="shared" ca="1" si="138"/>
        <v>36500</v>
      </c>
      <c r="O152" s="308">
        <f t="shared" ca="1" si="168"/>
        <v>0.3686635944700461</v>
      </c>
      <c r="P152" s="309">
        <f t="shared" ca="1" si="139"/>
        <v>24074</v>
      </c>
      <c r="Q152" s="308">
        <f t="shared" ca="1" si="169"/>
        <v>0.3686635944700461</v>
      </c>
      <c r="R152" s="309">
        <f t="shared" ca="1" si="140"/>
        <v>56502</v>
      </c>
      <c r="S152" s="308">
        <f t="shared" ca="1" si="170"/>
        <v>0.3686635944700461</v>
      </c>
      <c r="T152" s="309" t="str">
        <f t="shared" ca="1" si="141"/>
        <v/>
      </c>
      <c r="U152" s="308" t="str">
        <f t="shared" ca="1" si="171"/>
        <v/>
      </c>
      <c r="V152" s="309" t="str">
        <f t="shared" ca="1" si="142"/>
        <v/>
      </c>
      <c r="W152" s="308" t="str">
        <f t="shared" ca="1" si="172"/>
        <v/>
      </c>
      <c r="X152" s="309">
        <f t="shared" ca="1" si="143"/>
        <v>28727</v>
      </c>
      <c r="Y152" s="308">
        <f t="shared" ca="1" si="173"/>
        <v>0.3686635944700461</v>
      </c>
      <c r="Z152" s="309" t="str">
        <f t="shared" ca="1" si="144"/>
        <v/>
      </c>
      <c r="AA152" s="308" t="str">
        <f t="shared" ca="1" si="174"/>
        <v/>
      </c>
      <c r="AB152" s="309">
        <f t="shared" ca="1" si="145"/>
        <v>24069</v>
      </c>
      <c r="AC152" s="308">
        <f t="shared" ca="1" si="175"/>
        <v>0.3686635944700461</v>
      </c>
      <c r="AD152" s="309">
        <f t="shared" ca="1" si="146"/>
        <v>23302</v>
      </c>
      <c r="AE152" s="308">
        <f t="shared" ca="1" si="176"/>
        <v>0.3686635944700461</v>
      </c>
      <c r="AF152" s="309">
        <f t="shared" ca="1" si="147"/>
        <v>72638</v>
      </c>
      <c r="AG152" s="308">
        <f t="shared" ca="1" si="177"/>
        <v>0.3686635944700461</v>
      </c>
      <c r="AH152" s="309">
        <f t="shared" ca="1" si="148"/>
        <v>35000</v>
      </c>
      <c r="AI152" s="308">
        <f t="shared" ca="1" si="178"/>
        <v>0.3686635944700461</v>
      </c>
      <c r="AJ152" s="309">
        <f t="shared" ca="1" si="149"/>
        <v>64708.71</v>
      </c>
      <c r="AK152" s="308">
        <f t="shared" ca="1" si="179"/>
        <v>0.3686635944700461</v>
      </c>
      <c r="AL152" s="309">
        <f t="shared" ca="1" si="150"/>
        <v>35750</v>
      </c>
      <c r="AM152" s="308">
        <f t="shared" ca="1" si="180"/>
        <v>0.3686635944700461</v>
      </c>
      <c r="AN152" s="309" t="str">
        <f t="shared" ca="1" si="151"/>
        <v/>
      </c>
      <c r="AO152" s="308" t="str">
        <f t="shared" ca="1" si="181"/>
        <v/>
      </c>
      <c r="AP152" s="309">
        <f t="shared" ca="1" si="152"/>
        <v>11700</v>
      </c>
      <c r="AQ152" s="308">
        <f t="shared" ca="1" si="182"/>
        <v>0.3686635944700461</v>
      </c>
      <c r="AR152" s="309" t="str">
        <f t="shared" ca="1" si="153"/>
        <v/>
      </c>
      <c r="AS152" s="308" t="str">
        <f t="shared" ca="1" si="183"/>
        <v/>
      </c>
      <c r="AT152" s="309" t="str">
        <f t="shared" ca="1" si="154"/>
        <v/>
      </c>
      <c r="AU152" s="308" t="str">
        <f t="shared" ca="1" si="184"/>
        <v/>
      </c>
      <c r="AV152" s="309" t="str">
        <f t="shared" ca="1" si="155"/>
        <v/>
      </c>
      <c r="AW152" s="308" t="str">
        <f t="shared" ca="1" si="185"/>
        <v/>
      </c>
      <c r="AX152" s="309" t="str">
        <f t="shared" ca="1" si="156"/>
        <v/>
      </c>
      <c r="AY152" s="308" t="str">
        <f t="shared" ca="1" si="186"/>
        <v/>
      </c>
      <c r="AZ152" s="309" t="str">
        <f t="shared" ca="1" si="157"/>
        <v/>
      </c>
      <c r="BA152" s="308" t="str">
        <f t="shared" ca="1" si="187"/>
        <v/>
      </c>
      <c r="BB152" s="309">
        <f t="shared" ca="1" si="158"/>
        <v>28100</v>
      </c>
      <c r="BC152" s="308">
        <f t="shared" ca="1" si="188"/>
        <v>0.3686635944700461</v>
      </c>
      <c r="BD152" s="309" t="str">
        <f t="shared" ca="1" si="159"/>
        <v/>
      </c>
      <c r="BE152" s="308" t="str">
        <f t="shared" ca="1" si="189"/>
        <v/>
      </c>
      <c r="BF152" s="80" t="str">
        <f t="shared" ca="1" si="160"/>
        <v/>
      </c>
      <c r="BG152" s="83" t="str">
        <f t="shared" ca="1" si="190"/>
        <v/>
      </c>
      <c r="BH152" s="80" t="str">
        <f t="shared" ca="1" si="161"/>
        <v/>
      </c>
      <c r="BI152" s="83" t="str">
        <f t="shared" ca="1" si="191"/>
        <v/>
      </c>
      <c r="BJ152" s="80" t="str">
        <f t="shared" ca="1" si="162"/>
        <v/>
      </c>
      <c r="BK152" s="83" t="str">
        <f t="shared" ca="1" si="192"/>
        <v/>
      </c>
    </row>
    <row r="153" spans="1:63" s="71" customFormat="1" ht="21" customHeight="1">
      <c r="A153" s="245">
        <v>25</v>
      </c>
      <c r="B153" s="500" t="s">
        <v>770</v>
      </c>
      <c r="C153" s="501">
        <f t="shared" ca="1" si="132"/>
        <v>238538.88</v>
      </c>
      <c r="D153" s="309">
        <f t="shared" ca="1" si="133"/>
        <v>28727</v>
      </c>
      <c r="E153" s="308">
        <f t="shared" ca="1" si="163"/>
        <v>0.3686635944700461</v>
      </c>
      <c r="F153" s="309">
        <f t="shared" ca="1" si="134"/>
        <v>60000</v>
      </c>
      <c r="G153" s="308">
        <f t="shared" ca="1" si="164"/>
        <v>0.3686635944700461</v>
      </c>
      <c r="H153" s="309">
        <f t="shared" ca="1" si="135"/>
        <v>25000</v>
      </c>
      <c r="I153" s="308">
        <f t="shared" ca="1" si="165"/>
        <v>0.3686635944700461</v>
      </c>
      <c r="J153" s="309">
        <f t="shared" ca="1" si="136"/>
        <v>1020000</v>
      </c>
      <c r="K153" s="308">
        <f t="shared" ca="1" si="166"/>
        <v>0</v>
      </c>
      <c r="L153" s="309">
        <f t="shared" ca="1" si="137"/>
        <v>27980</v>
      </c>
      <c r="M153" s="308">
        <f t="shared" ca="1" si="167"/>
        <v>0.3686635944700461</v>
      </c>
      <c r="N153" s="309">
        <f t="shared" ca="1" si="138"/>
        <v>36500</v>
      </c>
      <c r="O153" s="308">
        <f t="shared" ca="1" si="168"/>
        <v>0.3686635944700461</v>
      </c>
      <c r="P153" s="309">
        <f t="shared" ca="1" si="139"/>
        <v>24074</v>
      </c>
      <c r="Q153" s="308">
        <f t="shared" ca="1" si="169"/>
        <v>0.3686635944700461</v>
      </c>
      <c r="R153" s="309">
        <f t="shared" ca="1" si="140"/>
        <v>56502</v>
      </c>
      <c r="S153" s="308">
        <f t="shared" ca="1" si="170"/>
        <v>0.3686635944700461</v>
      </c>
      <c r="T153" s="309" t="str">
        <f t="shared" ca="1" si="141"/>
        <v/>
      </c>
      <c r="U153" s="308" t="str">
        <f t="shared" ca="1" si="171"/>
        <v/>
      </c>
      <c r="V153" s="309" t="str">
        <f t="shared" ca="1" si="142"/>
        <v/>
      </c>
      <c r="W153" s="308" t="str">
        <f t="shared" ca="1" si="172"/>
        <v/>
      </c>
      <c r="X153" s="309">
        <f t="shared" ca="1" si="143"/>
        <v>28727</v>
      </c>
      <c r="Y153" s="308">
        <f t="shared" ca="1" si="173"/>
        <v>0.3686635944700461</v>
      </c>
      <c r="Z153" s="309" t="str">
        <f t="shared" ca="1" si="144"/>
        <v/>
      </c>
      <c r="AA153" s="308" t="str">
        <f t="shared" ca="1" si="174"/>
        <v/>
      </c>
      <c r="AB153" s="309">
        <f t="shared" ca="1" si="145"/>
        <v>24069</v>
      </c>
      <c r="AC153" s="308">
        <f t="shared" ca="1" si="175"/>
        <v>0.3686635944700461</v>
      </c>
      <c r="AD153" s="309">
        <f t="shared" ca="1" si="146"/>
        <v>23302</v>
      </c>
      <c r="AE153" s="308">
        <f t="shared" ca="1" si="176"/>
        <v>0.3686635944700461</v>
      </c>
      <c r="AF153" s="309">
        <f t="shared" ca="1" si="147"/>
        <v>72638</v>
      </c>
      <c r="AG153" s="308">
        <f t="shared" ca="1" si="177"/>
        <v>0.3686635944700461</v>
      </c>
      <c r="AH153" s="309">
        <f t="shared" ca="1" si="148"/>
        <v>35000</v>
      </c>
      <c r="AI153" s="308">
        <f t="shared" ca="1" si="178"/>
        <v>0.3686635944700461</v>
      </c>
      <c r="AJ153" s="309">
        <f t="shared" ca="1" si="149"/>
        <v>64708.71</v>
      </c>
      <c r="AK153" s="308">
        <f t="shared" ca="1" si="179"/>
        <v>0.3686635944700461</v>
      </c>
      <c r="AL153" s="309">
        <f t="shared" ca="1" si="150"/>
        <v>35750</v>
      </c>
      <c r="AM153" s="308">
        <f t="shared" ca="1" si="180"/>
        <v>0.3686635944700461</v>
      </c>
      <c r="AN153" s="309" t="str">
        <f t="shared" ca="1" si="151"/>
        <v/>
      </c>
      <c r="AO153" s="308" t="str">
        <f t="shared" ca="1" si="181"/>
        <v/>
      </c>
      <c r="AP153" s="309">
        <f t="shared" ca="1" si="152"/>
        <v>11700</v>
      </c>
      <c r="AQ153" s="308">
        <f t="shared" ca="1" si="182"/>
        <v>0.3686635944700461</v>
      </c>
      <c r="AR153" s="309" t="str">
        <f t="shared" ca="1" si="153"/>
        <v/>
      </c>
      <c r="AS153" s="308" t="str">
        <f t="shared" ca="1" si="183"/>
        <v/>
      </c>
      <c r="AT153" s="309" t="str">
        <f t="shared" ca="1" si="154"/>
        <v/>
      </c>
      <c r="AU153" s="308" t="str">
        <f t="shared" ca="1" si="184"/>
        <v/>
      </c>
      <c r="AV153" s="309" t="str">
        <f t="shared" ca="1" si="155"/>
        <v/>
      </c>
      <c r="AW153" s="308" t="str">
        <f t="shared" ca="1" si="185"/>
        <v/>
      </c>
      <c r="AX153" s="309" t="str">
        <f t="shared" ca="1" si="156"/>
        <v/>
      </c>
      <c r="AY153" s="308" t="str">
        <f t="shared" ca="1" si="186"/>
        <v/>
      </c>
      <c r="AZ153" s="309" t="str">
        <f t="shared" ca="1" si="157"/>
        <v/>
      </c>
      <c r="BA153" s="308" t="str">
        <f t="shared" ca="1" si="187"/>
        <v/>
      </c>
      <c r="BB153" s="309">
        <f t="shared" ca="1" si="158"/>
        <v>28100</v>
      </c>
      <c r="BC153" s="308">
        <f t="shared" ca="1" si="188"/>
        <v>0.3686635944700461</v>
      </c>
      <c r="BD153" s="309" t="str">
        <f t="shared" ca="1" si="159"/>
        <v/>
      </c>
      <c r="BE153" s="308" t="str">
        <f t="shared" ca="1" si="189"/>
        <v/>
      </c>
      <c r="BF153" s="80" t="str">
        <f t="shared" ca="1" si="160"/>
        <v/>
      </c>
      <c r="BG153" s="83" t="str">
        <f t="shared" ca="1" si="190"/>
        <v/>
      </c>
      <c r="BH153" s="80" t="str">
        <f t="shared" ca="1" si="161"/>
        <v/>
      </c>
      <c r="BI153" s="83" t="str">
        <f t="shared" ca="1" si="191"/>
        <v/>
      </c>
      <c r="BJ153" s="80" t="str">
        <f t="shared" ca="1" si="162"/>
        <v/>
      </c>
      <c r="BK153" s="83" t="str">
        <f t="shared" ca="1" si="192"/>
        <v/>
      </c>
    </row>
    <row r="154" spans="1:63" s="71" customFormat="1" ht="21" customHeight="1">
      <c r="A154" s="245">
        <v>26</v>
      </c>
      <c r="B154" s="500" t="s">
        <v>771</v>
      </c>
      <c r="C154" s="501">
        <f t="shared" ca="1" si="132"/>
        <v>279437.38</v>
      </c>
      <c r="D154" s="309">
        <f t="shared" ca="1" si="133"/>
        <v>123155</v>
      </c>
      <c r="E154" s="308">
        <f t="shared" ca="1" si="163"/>
        <v>0.3686635944700461</v>
      </c>
      <c r="F154" s="309">
        <f t="shared" ca="1" si="134"/>
        <v>145000</v>
      </c>
      <c r="G154" s="308">
        <f t="shared" ca="1" si="164"/>
        <v>0.3686635944700461</v>
      </c>
      <c r="H154" s="309">
        <f t="shared" ca="1" si="135"/>
        <v>40000</v>
      </c>
      <c r="I154" s="308">
        <f t="shared" ca="1" si="165"/>
        <v>0</v>
      </c>
      <c r="J154" s="309">
        <f t="shared" ca="1" si="136"/>
        <v>1190000</v>
      </c>
      <c r="K154" s="308">
        <f t="shared" ca="1" si="166"/>
        <v>0</v>
      </c>
      <c r="L154" s="309">
        <f t="shared" ca="1" si="137"/>
        <v>119952</v>
      </c>
      <c r="M154" s="308">
        <f t="shared" ca="1" si="167"/>
        <v>0.3686635944700461</v>
      </c>
      <c r="N154" s="309">
        <f t="shared" ca="1" si="138"/>
        <v>210400</v>
      </c>
      <c r="O154" s="308">
        <f t="shared" ca="1" si="168"/>
        <v>0.3686635944700461</v>
      </c>
      <c r="P154" s="309">
        <f t="shared" ca="1" si="139"/>
        <v>362889</v>
      </c>
      <c r="Q154" s="308">
        <f t="shared" ca="1" si="169"/>
        <v>0</v>
      </c>
      <c r="R154" s="309">
        <f t="shared" ca="1" si="140"/>
        <v>508750</v>
      </c>
      <c r="S154" s="308">
        <f t="shared" ca="1" si="170"/>
        <v>0</v>
      </c>
      <c r="T154" s="309" t="str">
        <f t="shared" ca="1" si="141"/>
        <v/>
      </c>
      <c r="U154" s="308" t="str">
        <f t="shared" ca="1" si="171"/>
        <v/>
      </c>
      <c r="V154" s="309" t="str">
        <f t="shared" ca="1" si="142"/>
        <v/>
      </c>
      <c r="W154" s="308" t="str">
        <f t="shared" ca="1" si="172"/>
        <v/>
      </c>
      <c r="X154" s="309">
        <f t="shared" ca="1" si="143"/>
        <v>123155</v>
      </c>
      <c r="Y154" s="308">
        <f t="shared" ca="1" si="173"/>
        <v>0.3686635944700461</v>
      </c>
      <c r="Z154" s="309" t="str">
        <f t="shared" ca="1" si="144"/>
        <v/>
      </c>
      <c r="AA154" s="308" t="str">
        <f t="shared" ca="1" si="174"/>
        <v/>
      </c>
      <c r="AB154" s="309">
        <f t="shared" ca="1" si="145"/>
        <v>68075</v>
      </c>
      <c r="AC154" s="308">
        <f t="shared" ca="1" si="175"/>
        <v>0</v>
      </c>
      <c r="AD154" s="309">
        <f t="shared" ca="1" si="146"/>
        <v>78884</v>
      </c>
      <c r="AE154" s="308">
        <f t="shared" ca="1" si="176"/>
        <v>0.3686635944700461</v>
      </c>
      <c r="AF154" s="309">
        <f t="shared" ca="1" si="147"/>
        <v>169488</v>
      </c>
      <c r="AG154" s="308">
        <f t="shared" ca="1" si="177"/>
        <v>0.3686635944700461</v>
      </c>
      <c r="AH154" s="309">
        <f t="shared" ca="1" si="148"/>
        <v>33000</v>
      </c>
      <c r="AI154" s="308">
        <f t="shared" ca="1" si="178"/>
        <v>0</v>
      </c>
      <c r="AJ154" s="309">
        <f t="shared" ca="1" si="149"/>
        <v>138829.93</v>
      </c>
      <c r="AK154" s="308">
        <f t="shared" ca="1" si="179"/>
        <v>0.3686635944700461</v>
      </c>
      <c r="AL154" s="309">
        <f t="shared" ca="1" si="150"/>
        <v>130000</v>
      </c>
      <c r="AM154" s="308">
        <f t="shared" ca="1" si="180"/>
        <v>0.3686635944700461</v>
      </c>
      <c r="AN154" s="309" t="str">
        <f t="shared" ca="1" si="151"/>
        <v/>
      </c>
      <c r="AO154" s="308" t="str">
        <f t="shared" ca="1" si="181"/>
        <v/>
      </c>
      <c r="AP154" s="309">
        <f t="shared" ca="1" si="152"/>
        <v>13000</v>
      </c>
      <c r="AQ154" s="308">
        <f t="shared" ca="1" si="182"/>
        <v>0</v>
      </c>
      <c r="AR154" s="309" t="str">
        <f t="shared" ca="1" si="153"/>
        <v/>
      </c>
      <c r="AS154" s="308" t="str">
        <f t="shared" ca="1" si="183"/>
        <v/>
      </c>
      <c r="AT154" s="309" t="str">
        <f t="shared" ca="1" si="154"/>
        <v/>
      </c>
      <c r="AU154" s="308" t="str">
        <f t="shared" ca="1" si="184"/>
        <v/>
      </c>
      <c r="AV154" s="309" t="str">
        <f t="shared" ca="1" si="155"/>
        <v/>
      </c>
      <c r="AW154" s="308" t="str">
        <f t="shared" ca="1" si="185"/>
        <v/>
      </c>
      <c r="AX154" s="309" t="str">
        <f t="shared" ca="1" si="156"/>
        <v/>
      </c>
      <c r="AY154" s="308" t="str">
        <f t="shared" ca="1" si="186"/>
        <v/>
      </c>
      <c r="AZ154" s="309" t="str">
        <f t="shared" ca="1" si="157"/>
        <v/>
      </c>
      <c r="BA154" s="308" t="str">
        <f t="shared" ca="1" si="187"/>
        <v/>
      </c>
      <c r="BB154" s="309">
        <f t="shared" ca="1" si="158"/>
        <v>120650</v>
      </c>
      <c r="BC154" s="308">
        <f t="shared" ca="1" si="188"/>
        <v>0.3686635944700461</v>
      </c>
      <c r="BD154" s="309" t="str">
        <f t="shared" ca="1" si="159"/>
        <v/>
      </c>
      <c r="BE154" s="308" t="str">
        <f t="shared" ca="1" si="189"/>
        <v/>
      </c>
      <c r="BF154" s="80" t="str">
        <f t="shared" ca="1" si="160"/>
        <v/>
      </c>
      <c r="BG154" s="83" t="str">
        <f t="shared" ca="1" si="190"/>
        <v/>
      </c>
      <c r="BH154" s="80" t="str">
        <f t="shared" ca="1" si="161"/>
        <v/>
      </c>
      <c r="BI154" s="83" t="str">
        <f t="shared" ca="1" si="191"/>
        <v/>
      </c>
      <c r="BJ154" s="80" t="str">
        <f t="shared" ca="1" si="162"/>
        <v/>
      </c>
      <c r="BK154" s="83" t="str">
        <f t="shared" ca="1" si="192"/>
        <v/>
      </c>
    </row>
    <row r="155" spans="1:63" s="71" customFormat="1" ht="21" customHeight="1">
      <c r="A155" s="245">
        <v>27</v>
      </c>
      <c r="B155" s="500" t="s">
        <v>772</v>
      </c>
      <c r="C155" s="501">
        <f t="shared" ca="1" si="132"/>
        <v>166266.23999999999</v>
      </c>
      <c r="D155" s="309">
        <f t="shared" ca="1" si="133"/>
        <v>143155</v>
      </c>
      <c r="E155" s="308">
        <f t="shared" ca="1" si="163"/>
        <v>0.3686635944700461</v>
      </c>
      <c r="F155" s="309">
        <f t="shared" ca="1" si="134"/>
        <v>170000</v>
      </c>
      <c r="G155" s="308">
        <f t="shared" ca="1" si="164"/>
        <v>0.3686635944700461</v>
      </c>
      <c r="H155" s="309">
        <f t="shared" ca="1" si="135"/>
        <v>70000</v>
      </c>
      <c r="I155" s="308">
        <f t="shared" ca="1" si="165"/>
        <v>0</v>
      </c>
      <c r="J155" s="309">
        <f t="shared" ca="1" si="136"/>
        <v>580000</v>
      </c>
      <c r="K155" s="308">
        <f t="shared" ca="1" si="166"/>
        <v>0</v>
      </c>
      <c r="L155" s="309">
        <f t="shared" ca="1" si="137"/>
        <v>139432</v>
      </c>
      <c r="M155" s="308">
        <f t="shared" ca="1" si="167"/>
        <v>0.3686635944700461</v>
      </c>
      <c r="N155" s="309">
        <f t="shared" ca="1" si="138"/>
        <v>250000</v>
      </c>
      <c r="O155" s="308">
        <f t="shared" ca="1" si="168"/>
        <v>0.3686635944700461</v>
      </c>
      <c r="P155" s="309">
        <f t="shared" ca="1" si="139"/>
        <v>399178</v>
      </c>
      <c r="Q155" s="308">
        <f t="shared" ca="1" si="169"/>
        <v>0</v>
      </c>
      <c r="R155" s="309">
        <f t="shared" ca="1" si="140"/>
        <v>575000</v>
      </c>
      <c r="S155" s="308">
        <f t="shared" ca="1" si="170"/>
        <v>0</v>
      </c>
      <c r="T155" s="309" t="str">
        <f t="shared" ca="1" si="141"/>
        <v/>
      </c>
      <c r="U155" s="308" t="str">
        <f t="shared" ca="1" si="171"/>
        <v/>
      </c>
      <c r="V155" s="309" t="str">
        <f t="shared" ca="1" si="142"/>
        <v/>
      </c>
      <c r="W155" s="308" t="str">
        <f t="shared" ca="1" si="172"/>
        <v/>
      </c>
      <c r="X155" s="309">
        <f t="shared" ca="1" si="143"/>
        <v>143155</v>
      </c>
      <c r="Y155" s="308">
        <f t="shared" ca="1" si="173"/>
        <v>0.3686635944700461</v>
      </c>
      <c r="Z155" s="309" t="str">
        <f t="shared" ca="1" si="144"/>
        <v/>
      </c>
      <c r="AA155" s="308" t="str">
        <f t="shared" ca="1" si="174"/>
        <v/>
      </c>
      <c r="AB155" s="309">
        <f t="shared" ca="1" si="145"/>
        <v>87525</v>
      </c>
      <c r="AC155" s="308">
        <f t="shared" ca="1" si="175"/>
        <v>0</v>
      </c>
      <c r="AD155" s="309">
        <f t="shared" ca="1" si="146"/>
        <v>111244</v>
      </c>
      <c r="AE155" s="308">
        <f t="shared" ca="1" si="176"/>
        <v>0</v>
      </c>
      <c r="AF155" s="309">
        <f t="shared" ca="1" si="147"/>
        <v>267306</v>
      </c>
      <c r="AG155" s="308">
        <f t="shared" ca="1" si="177"/>
        <v>0.3686635944700461</v>
      </c>
      <c r="AH155" s="309">
        <f t="shared" ca="1" si="148"/>
        <v>35000</v>
      </c>
      <c r="AI155" s="308">
        <f t="shared" ca="1" si="178"/>
        <v>0</v>
      </c>
      <c r="AJ155" s="309">
        <f t="shared" ca="1" si="149"/>
        <v>147065.45000000001</v>
      </c>
      <c r="AK155" s="308">
        <f t="shared" ca="1" si="179"/>
        <v>0.3686635944700461</v>
      </c>
      <c r="AL155" s="309">
        <f t="shared" ca="1" si="150"/>
        <v>238000</v>
      </c>
      <c r="AM155" s="308">
        <f t="shared" ca="1" si="180"/>
        <v>0.3686635944700461</v>
      </c>
      <c r="AN155" s="309" t="str">
        <f t="shared" ca="1" si="151"/>
        <v/>
      </c>
      <c r="AO155" s="308" t="str">
        <f t="shared" ca="1" si="181"/>
        <v/>
      </c>
      <c r="AP155" s="309">
        <f t="shared" ca="1" si="152"/>
        <v>19500</v>
      </c>
      <c r="AQ155" s="308">
        <f t="shared" ca="1" si="182"/>
        <v>0</v>
      </c>
      <c r="AR155" s="309" t="str">
        <f t="shared" ca="1" si="153"/>
        <v/>
      </c>
      <c r="AS155" s="308" t="str">
        <f t="shared" ca="1" si="183"/>
        <v/>
      </c>
      <c r="AT155" s="309" t="str">
        <f t="shared" ca="1" si="154"/>
        <v/>
      </c>
      <c r="AU155" s="308" t="str">
        <f t="shared" ca="1" si="184"/>
        <v/>
      </c>
      <c r="AV155" s="309" t="str">
        <f t="shared" ca="1" si="155"/>
        <v/>
      </c>
      <c r="AW155" s="308" t="str">
        <f t="shared" ca="1" si="185"/>
        <v/>
      </c>
      <c r="AX155" s="309" t="str">
        <f t="shared" ca="1" si="156"/>
        <v/>
      </c>
      <c r="AY155" s="308" t="str">
        <f t="shared" ca="1" si="186"/>
        <v/>
      </c>
      <c r="AZ155" s="309" t="str">
        <f t="shared" ca="1" si="157"/>
        <v/>
      </c>
      <c r="BA155" s="308" t="str">
        <f t="shared" ca="1" si="187"/>
        <v/>
      </c>
      <c r="BB155" s="309">
        <f t="shared" ca="1" si="158"/>
        <v>140230</v>
      </c>
      <c r="BC155" s="308">
        <f t="shared" ca="1" si="188"/>
        <v>0.3686635944700461</v>
      </c>
      <c r="BD155" s="309" t="str">
        <f t="shared" ca="1" si="159"/>
        <v/>
      </c>
      <c r="BE155" s="308" t="str">
        <f t="shared" ca="1" si="189"/>
        <v/>
      </c>
      <c r="BF155" s="80" t="str">
        <f t="shared" ca="1" si="160"/>
        <v/>
      </c>
      <c r="BG155" s="83" t="str">
        <f t="shared" ca="1" si="190"/>
        <v/>
      </c>
      <c r="BH155" s="80" t="str">
        <f t="shared" ca="1" si="161"/>
        <v/>
      </c>
      <c r="BI155" s="83" t="str">
        <f t="shared" ca="1" si="191"/>
        <v/>
      </c>
      <c r="BJ155" s="80" t="str">
        <f t="shared" ca="1" si="162"/>
        <v/>
      </c>
      <c r="BK155" s="83" t="str">
        <f t="shared" ca="1" si="192"/>
        <v/>
      </c>
    </row>
    <row r="156" spans="1:63" s="71" customFormat="1" ht="21" customHeight="1">
      <c r="A156" s="245">
        <v>28</v>
      </c>
      <c r="B156" s="500" t="s">
        <v>773</v>
      </c>
      <c r="C156" s="501">
        <f t="shared" ca="1" si="132"/>
        <v>183449.06</v>
      </c>
      <c r="D156" s="309">
        <f t="shared" ca="1" si="133"/>
        <v>101059</v>
      </c>
      <c r="E156" s="308">
        <f t="shared" ca="1" si="163"/>
        <v>0.3686635944700461</v>
      </c>
      <c r="F156" s="309">
        <f t="shared" ca="1" si="134"/>
        <v>20000</v>
      </c>
      <c r="G156" s="308">
        <f t="shared" ca="1" si="164"/>
        <v>0</v>
      </c>
      <c r="H156" s="309">
        <f t="shared" ca="1" si="135"/>
        <v>50000</v>
      </c>
      <c r="I156" s="308">
        <f t="shared" ca="1" si="165"/>
        <v>0.3686635944700461</v>
      </c>
      <c r="J156" s="309">
        <f t="shared" ca="1" si="136"/>
        <v>760000</v>
      </c>
      <c r="K156" s="308">
        <f t="shared" ca="1" si="166"/>
        <v>0</v>
      </c>
      <c r="L156" s="309">
        <f t="shared" ca="1" si="137"/>
        <v>98431</v>
      </c>
      <c r="M156" s="308">
        <f t="shared" ca="1" si="167"/>
        <v>0.3686635944700461</v>
      </c>
      <c r="N156" s="309">
        <f t="shared" ca="1" si="138"/>
        <v>98000</v>
      </c>
      <c r="O156" s="308">
        <f t="shared" ca="1" si="168"/>
        <v>0.3686635944700461</v>
      </c>
      <c r="P156" s="309">
        <f t="shared" ca="1" si="139"/>
        <v>40123</v>
      </c>
      <c r="Q156" s="308">
        <f t="shared" ca="1" si="169"/>
        <v>0.3686635944700461</v>
      </c>
      <c r="R156" s="309">
        <f t="shared" ca="1" si="140"/>
        <v>35400</v>
      </c>
      <c r="S156" s="308">
        <f t="shared" ca="1" si="170"/>
        <v>0.3686635944700461</v>
      </c>
      <c r="T156" s="309" t="str">
        <f t="shared" ca="1" si="141"/>
        <v/>
      </c>
      <c r="U156" s="308" t="str">
        <f t="shared" ca="1" si="171"/>
        <v/>
      </c>
      <c r="V156" s="309" t="str">
        <f t="shared" ca="1" si="142"/>
        <v/>
      </c>
      <c r="W156" s="308" t="str">
        <f t="shared" ca="1" si="172"/>
        <v/>
      </c>
      <c r="X156" s="309">
        <f t="shared" ca="1" si="143"/>
        <v>101059</v>
      </c>
      <c r="Y156" s="308">
        <f t="shared" ca="1" si="173"/>
        <v>0.3686635944700461</v>
      </c>
      <c r="Z156" s="309" t="str">
        <f t="shared" ca="1" si="144"/>
        <v/>
      </c>
      <c r="AA156" s="308" t="str">
        <f t="shared" ca="1" si="174"/>
        <v/>
      </c>
      <c r="AB156" s="309">
        <f t="shared" ca="1" si="145"/>
        <v>34037</v>
      </c>
      <c r="AC156" s="308">
        <f t="shared" ca="1" si="175"/>
        <v>0.3686635944700461</v>
      </c>
      <c r="AD156" s="309">
        <f t="shared" ca="1" si="146"/>
        <v>58609</v>
      </c>
      <c r="AE156" s="308">
        <f t="shared" ca="1" si="176"/>
        <v>0.3686635944700461</v>
      </c>
      <c r="AF156" s="309">
        <f t="shared" ca="1" si="147"/>
        <v>53268</v>
      </c>
      <c r="AG156" s="308">
        <f t="shared" ca="1" si="177"/>
        <v>0.3686635944700461</v>
      </c>
      <c r="AH156" s="309">
        <f t="shared" ca="1" si="148"/>
        <v>32000</v>
      </c>
      <c r="AI156" s="308">
        <f t="shared" ca="1" si="178"/>
        <v>0.3686635944700461</v>
      </c>
      <c r="AJ156" s="309">
        <f t="shared" ca="1" si="149"/>
        <v>100004.76</v>
      </c>
      <c r="AK156" s="308">
        <f t="shared" ca="1" si="179"/>
        <v>0.3686635944700461</v>
      </c>
      <c r="AL156" s="309">
        <f t="shared" ca="1" si="150"/>
        <v>375142</v>
      </c>
      <c r="AM156" s="308">
        <f t="shared" ca="1" si="180"/>
        <v>0</v>
      </c>
      <c r="AN156" s="309" t="str">
        <f t="shared" ca="1" si="151"/>
        <v/>
      </c>
      <c r="AO156" s="308" t="str">
        <f t="shared" ca="1" si="181"/>
        <v/>
      </c>
      <c r="AP156" s="309">
        <f t="shared" ca="1" si="152"/>
        <v>19500</v>
      </c>
      <c r="AQ156" s="308">
        <f t="shared" ca="1" si="182"/>
        <v>0</v>
      </c>
      <c r="AR156" s="309" t="str">
        <f t="shared" ca="1" si="153"/>
        <v/>
      </c>
      <c r="AS156" s="308" t="str">
        <f t="shared" ca="1" si="183"/>
        <v/>
      </c>
      <c r="AT156" s="309" t="str">
        <f t="shared" ca="1" si="154"/>
        <v/>
      </c>
      <c r="AU156" s="308" t="str">
        <f t="shared" ca="1" si="184"/>
        <v/>
      </c>
      <c r="AV156" s="309" t="str">
        <f t="shared" ca="1" si="155"/>
        <v/>
      </c>
      <c r="AW156" s="308" t="str">
        <f t="shared" ca="1" si="185"/>
        <v/>
      </c>
      <c r="AX156" s="309" t="str">
        <f t="shared" ca="1" si="156"/>
        <v/>
      </c>
      <c r="AY156" s="308" t="str">
        <f t="shared" ca="1" si="186"/>
        <v/>
      </c>
      <c r="AZ156" s="309" t="str">
        <f t="shared" ca="1" si="157"/>
        <v/>
      </c>
      <c r="BA156" s="308" t="str">
        <f t="shared" ca="1" si="187"/>
        <v/>
      </c>
      <c r="BB156" s="309">
        <f t="shared" ca="1" si="158"/>
        <v>99000</v>
      </c>
      <c r="BC156" s="308">
        <f t="shared" ca="1" si="188"/>
        <v>0.3686635944700461</v>
      </c>
      <c r="BD156" s="309" t="str">
        <f t="shared" ca="1" si="159"/>
        <v/>
      </c>
      <c r="BE156" s="308" t="str">
        <f t="shared" ca="1" si="189"/>
        <v/>
      </c>
      <c r="BF156" s="80" t="str">
        <f t="shared" ca="1" si="160"/>
        <v/>
      </c>
      <c r="BG156" s="83" t="str">
        <f t="shared" ca="1" si="190"/>
        <v/>
      </c>
      <c r="BH156" s="80" t="str">
        <f t="shared" ca="1" si="161"/>
        <v/>
      </c>
      <c r="BI156" s="83" t="str">
        <f t="shared" ca="1" si="191"/>
        <v/>
      </c>
      <c r="BJ156" s="80" t="str">
        <f t="shared" ca="1" si="162"/>
        <v/>
      </c>
      <c r="BK156" s="83" t="str">
        <f t="shared" ca="1" si="192"/>
        <v/>
      </c>
    </row>
    <row r="157" spans="1:63" s="71" customFormat="1" ht="21" customHeight="1">
      <c r="A157" s="245">
        <v>29</v>
      </c>
      <c r="B157" s="500" t="s">
        <v>774</v>
      </c>
      <c r="C157" s="501">
        <f t="shared" ca="1" si="132"/>
        <v>69409.63</v>
      </c>
      <c r="D157" s="309">
        <f t="shared" ca="1" si="133"/>
        <v>120509</v>
      </c>
      <c r="E157" s="308">
        <f t="shared" ca="1" si="163"/>
        <v>0.3686635944700461</v>
      </c>
      <c r="F157" s="309">
        <f t="shared" ca="1" si="134"/>
        <v>145000</v>
      </c>
      <c r="G157" s="308">
        <f t="shared" ca="1" si="164"/>
        <v>0</v>
      </c>
      <c r="H157" s="309">
        <f t="shared" ca="1" si="135"/>
        <v>25000</v>
      </c>
      <c r="I157" s="308">
        <f t="shared" ca="1" si="165"/>
        <v>0</v>
      </c>
      <c r="J157" s="309">
        <f t="shared" ca="1" si="136"/>
        <v>270000</v>
      </c>
      <c r="K157" s="308">
        <f t="shared" ca="1" si="166"/>
        <v>0</v>
      </c>
      <c r="L157" s="309">
        <f t="shared" ca="1" si="137"/>
        <v>117375</v>
      </c>
      <c r="M157" s="308">
        <f t="shared" ca="1" si="167"/>
        <v>0.3686635944700461</v>
      </c>
      <c r="N157" s="309">
        <f t="shared" ca="1" si="138"/>
        <v>78000</v>
      </c>
      <c r="O157" s="308">
        <f t="shared" ca="1" si="168"/>
        <v>0.3686635944700461</v>
      </c>
      <c r="P157" s="309">
        <f t="shared" ca="1" si="139"/>
        <v>13909</v>
      </c>
      <c r="Q157" s="308">
        <f t="shared" ca="1" si="169"/>
        <v>0</v>
      </c>
      <c r="R157" s="309">
        <f t="shared" ca="1" si="140"/>
        <v>68520</v>
      </c>
      <c r="S157" s="308">
        <f t="shared" ca="1" si="170"/>
        <v>0.3686635944700461</v>
      </c>
      <c r="T157" s="309" t="str">
        <f t="shared" ca="1" si="141"/>
        <v/>
      </c>
      <c r="U157" s="308" t="str">
        <f t="shared" ca="1" si="171"/>
        <v/>
      </c>
      <c r="V157" s="309" t="str">
        <f t="shared" ca="1" si="142"/>
        <v/>
      </c>
      <c r="W157" s="308" t="str">
        <f t="shared" ca="1" si="172"/>
        <v/>
      </c>
      <c r="X157" s="309">
        <f t="shared" ca="1" si="143"/>
        <v>120509</v>
      </c>
      <c r="Y157" s="308">
        <f t="shared" ca="1" si="173"/>
        <v>0.3686635944700461</v>
      </c>
      <c r="Z157" s="309" t="str">
        <f t="shared" ca="1" si="144"/>
        <v/>
      </c>
      <c r="AA157" s="308" t="str">
        <f t="shared" ca="1" si="174"/>
        <v/>
      </c>
      <c r="AB157" s="309">
        <f t="shared" ca="1" si="145"/>
        <v>34037</v>
      </c>
      <c r="AC157" s="308">
        <f t="shared" ca="1" si="175"/>
        <v>0</v>
      </c>
      <c r="AD157" s="309">
        <f t="shared" ca="1" si="146"/>
        <v>36844</v>
      </c>
      <c r="AE157" s="308">
        <f t="shared" ca="1" si="176"/>
        <v>0</v>
      </c>
      <c r="AF157" s="309">
        <f t="shared" ca="1" si="147"/>
        <v>184015</v>
      </c>
      <c r="AG157" s="308">
        <f t="shared" ca="1" si="177"/>
        <v>0</v>
      </c>
      <c r="AH157" s="309">
        <f t="shared" ca="1" si="148"/>
        <v>32000</v>
      </c>
      <c r="AI157" s="308">
        <f t="shared" ca="1" si="178"/>
        <v>0</v>
      </c>
      <c r="AJ157" s="309">
        <f t="shared" ca="1" si="149"/>
        <v>29413.03</v>
      </c>
      <c r="AK157" s="308">
        <f t="shared" ca="1" si="179"/>
        <v>0</v>
      </c>
      <c r="AL157" s="309">
        <f t="shared" ca="1" si="150"/>
        <v>140000</v>
      </c>
      <c r="AM157" s="308">
        <f t="shared" ca="1" si="180"/>
        <v>0</v>
      </c>
      <c r="AN157" s="309" t="str">
        <f t="shared" ca="1" si="151"/>
        <v/>
      </c>
      <c r="AO157" s="308" t="str">
        <f t="shared" ca="1" si="181"/>
        <v/>
      </c>
      <c r="AP157" s="309">
        <f t="shared" ca="1" si="152"/>
        <v>26000</v>
      </c>
      <c r="AQ157" s="308">
        <f t="shared" ca="1" si="182"/>
        <v>0</v>
      </c>
      <c r="AR157" s="309" t="str">
        <f t="shared" ca="1" si="153"/>
        <v/>
      </c>
      <c r="AS157" s="308" t="str">
        <f t="shared" ca="1" si="183"/>
        <v/>
      </c>
      <c r="AT157" s="309" t="str">
        <f t="shared" ca="1" si="154"/>
        <v/>
      </c>
      <c r="AU157" s="308" t="str">
        <f t="shared" ca="1" si="184"/>
        <v/>
      </c>
      <c r="AV157" s="309" t="str">
        <f t="shared" ca="1" si="155"/>
        <v/>
      </c>
      <c r="AW157" s="308" t="str">
        <f t="shared" ca="1" si="185"/>
        <v/>
      </c>
      <c r="AX157" s="309" t="str">
        <f t="shared" ca="1" si="156"/>
        <v/>
      </c>
      <c r="AY157" s="308" t="str">
        <f t="shared" ca="1" si="186"/>
        <v/>
      </c>
      <c r="AZ157" s="309" t="str">
        <f t="shared" ca="1" si="157"/>
        <v/>
      </c>
      <c r="BA157" s="308" t="str">
        <f t="shared" ca="1" si="187"/>
        <v/>
      </c>
      <c r="BB157" s="309">
        <f t="shared" ca="1" si="158"/>
        <v>118050</v>
      </c>
      <c r="BC157" s="308">
        <f t="shared" ca="1" si="188"/>
        <v>0.3686635944700461</v>
      </c>
      <c r="BD157" s="309" t="str">
        <f t="shared" ca="1" si="159"/>
        <v/>
      </c>
      <c r="BE157" s="308" t="str">
        <f t="shared" ca="1" si="189"/>
        <v/>
      </c>
      <c r="BF157" s="80" t="str">
        <f t="shared" ca="1" si="160"/>
        <v/>
      </c>
      <c r="BG157" s="83" t="str">
        <f t="shared" ca="1" si="190"/>
        <v/>
      </c>
      <c r="BH157" s="80" t="str">
        <f t="shared" ca="1" si="161"/>
        <v/>
      </c>
      <c r="BI157" s="83" t="str">
        <f t="shared" ca="1" si="191"/>
        <v/>
      </c>
      <c r="BJ157" s="80" t="str">
        <f t="shared" ca="1" si="162"/>
        <v/>
      </c>
      <c r="BK157" s="83" t="str">
        <f t="shared" ca="1" si="192"/>
        <v/>
      </c>
    </row>
    <row r="158" spans="1:63" s="71" customFormat="1" ht="21" customHeight="1">
      <c r="A158" s="245">
        <v>30</v>
      </c>
      <c r="B158" s="500" t="s">
        <v>775</v>
      </c>
      <c r="C158" s="501">
        <f t="shared" ca="1" si="132"/>
        <v>72483.89</v>
      </c>
      <c r="D158" s="309">
        <f t="shared" ca="1" si="133"/>
        <v>25172</v>
      </c>
      <c r="E158" s="308">
        <f t="shared" ca="1" si="163"/>
        <v>0</v>
      </c>
      <c r="F158" s="309">
        <f t="shared" ca="1" si="134"/>
        <v>120000</v>
      </c>
      <c r="G158" s="308">
        <f t="shared" ca="1" si="164"/>
        <v>0</v>
      </c>
      <c r="H158" s="309">
        <f t="shared" ca="1" si="135"/>
        <v>15000</v>
      </c>
      <c r="I158" s="308">
        <f t="shared" ca="1" si="165"/>
        <v>0</v>
      </c>
      <c r="J158" s="309">
        <f t="shared" ca="1" si="136"/>
        <v>266000</v>
      </c>
      <c r="K158" s="308">
        <f t="shared" ca="1" si="166"/>
        <v>0</v>
      </c>
      <c r="L158" s="309">
        <f t="shared" ca="1" si="137"/>
        <v>24517</v>
      </c>
      <c r="M158" s="308">
        <f t="shared" ca="1" si="167"/>
        <v>0</v>
      </c>
      <c r="N158" s="309">
        <f t="shared" ca="1" si="138"/>
        <v>58000</v>
      </c>
      <c r="O158" s="308">
        <f t="shared" ca="1" si="168"/>
        <v>0.3686635944700461</v>
      </c>
      <c r="P158" s="309">
        <f t="shared" ca="1" si="139"/>
        <v>12645</v>
      </c>
      <c r="Q158" s="308">
        <f t="shared" ca="1" si="169"/>
        <v>0</v>
      </c>
      <c r="R158" s="309">
        <f t="shared" ca="1" si="140"/>
        <v>52420</v>
      </c>
      <c r="S158" s="308">
        <f t="shared" ca="1" si="170"/>
        <v>0.3686635944700461</v>
      </c>
      <c r="T158" s="309" t="str">
        <f t="shared" ca="1" si="141"/>
        <v/>
      </c>
      <c r="U158" s="308" t="str">
        <f t="shared" ca="1" si="171"/>
        <v/>
      </c>
      <c r="V158" s="309" t="str">
        <f t="shared" ca="1" si="142"/>
        <v/>
      </c>
      <c r="W158" s="308" t="str">
        <f t="shared" ca="1" si="172"/>
        <v/>
      </c>
      <c r="X158" s="309">
        <f t="shared" ca="1" si="143"/>
        <v>25172</v>
      </c>
      <c r="Y158" s="308">
        <f t="shared" ca="1" si="173"/>
        <v>0</v>
      </c>
      <c r="Z158" s="309" t="str">
        <f t="shared" ca="1" si="144"/>
        <v/>
      </c>
      <c r="AA158" s="308" t="str">
        <f t="shared" ca="1" si="174"/>
        <v/>
      </c>
      <c r="AB158" s="309">
        <f t="shared" ca="1" si="145"/>
        <v>24312</v>
      </c>
      <c r="AC158" s="308">
        <f t="shared" ca="1" si="175"/>
        <v>0</v>
      </c>
      <c r="AD158" s="309">
        <f t="shared" ca="1" si="146"/>
        <v>111021</v>
      </c>
      <c r="AE158" s="308">
        <f t="shared" ca="1" si="176"/>
        <v>0</v>
      </c>
      <c r="AF158" s="309">
        <f t="shared" ca="1" si="147"/>
        <v>87165</v>
      </c>
      <c r="AG158" s="308">
        <f t="shared" ca="1" si="177"/>
        <v>0.3686635944700461</v>
      </c>
      <c r="AH158" s="309">
        <f t="shared" ca="1" si="148"/>
        <v>30000</v>
      </c>
      <c r="AI158" s="308">
        <f t="shared" ca="1" si="178"/>
        <v>0.3686635944700461</v>
      </c>
      <c r="AJ158" s="309">
        <f t="shared" ca="1" si="149"/>
        <v>23530.35</v>
      </c>
      <c r="AK158" s="308">
        <f t="shared" ca="1" si="179"/>
        <v>0</v>
      </c>
      <c r="AL158" s="309">
        <f t="shared" ca="1" si="150"/>
        <v>210000</v>
      </c>
      <c r="AM158" s="308">
        <f t="shared" ca="1" si="180"/>
        <v>0</v>
      </c>
      <c r="AN158" s="309" t="str">
        <f t="shared" ca="1" si="151"/>
        <v/>
      </c>
      <c r="AO158" s="308" t="str">
        <f t="shared" ca="1" si="181"/>
        <v/>
      </c>
      <c r="AP158" s="309">
        <f t="shared" ca="1" si="152"/>
        <v>16250</v>
      </c>
      <c r="AQ158" s="308">
        <f t="shared" ca="1" si="182"/>
        <v>0</v>
      </c>
      <c r="AR158" s="309" t="str">
        <f t="shared" ca="1" si="153"/>
        <v/>
      </c>
      <c r="AS158" s="308" t="str">
        <f t="shared" ca="1" si="183"/>
        <v/>
      </c>
      <c r="AT158" s="309" t="str">
        <f t="shared" ca="1" si="154"/>
        <v/>
      </c>
      <c r="AU158" s="308" t="str">
        <f t="shared" ca="1" si="184"/>
        <v/>
      </c>
      <c r="AV158" s="309" t="str">
        <f t="shared" ca="1" si="155"/>
        <v/>
      </c>
      <c r="AW158" s="308" t="str">
        <f t="shared" ca="1" si="185"/>
        <v/>
      </c>
      <c r="AX158" s="309" t="str">
        <f t="shared" ca="1" si="156"/>
        <v/>
      </c>
      <c r="AY158" s="308" t="str">
        <f t="shared" ca="1" si="186"/>
        <v/>
      </c>
      <c r="AZ158" s="309" t="str">
        <f t="shared" ca="1" si="157"/>
        <v/>
      </c>
      <c r="BA158" s="308" t="str">
        <f t="shared" ca="1" si="187"/>
        <v/>
      </c>
      <c r="BB158" s="309">
        <f t="shared" ca="1" si="158"/>
        <v>24620</v>
      </c>
      <c r="BC158" s="308">
        <f t="shared" ca="1" si="188"/>
        <v>0</v>
      </c>
      <c r="BD158" s="309" t="str">
        <f t="shared" ca="1" si="159"/>
        <v/>
      </c>
      <c r="BE158" s="308" t="str">
        <f t="shared" ca="1" si="189"/>
        <v/>
      </c>
      <c r="BF158" s="80" t="str">
        <f t="shared" ca="1" si="160"/>
        <v/>
      </c>
      <c r="BG158" s="83" t="str">
        <f t="shared" ca="1" si="190"/>
        <v/>
      </c>
      <c r="BH158" s="80" t="str">
        <f t="shared" ca="1" si="161"/>
        <v/>
      </c>
      <c r="BI158" s="83" t="str">
        <f t="shared" ca="1" si="191"/>
        <v/>
      </c>
      <c r="BJ158" s="80" t="str">
        <f t="shared" ca="1" si="162"/>
        <v/>
      </c>
      <c r="BK158" s="83" t="str">
        <f t="shared" ca="1" si="192"/>
        <v/>
      </c>
    </row>
    <row r="159" spans="1:63" s="71" customFormat="1" ht="21" customHeight="1">
      <c r="A159" s="245">
        <v>31</v>
      </c>
      <c r="B159" s="500" t="s">
        <v>776</v>
      </c>
      <c r="C159" s="501">
        <f t="shared" ca="1" si="132"/>
        <v>260890.97</v>
      </c>
      <c r="D159" s="309">
        <f t="shared" ca="1" si="133"/>
        <v>22765</v>
      </c>
      <c r="E159" s="308">
        <f t="shared" ca="1" si="163"/>
        <v>0.3686635944700461</v>
      </c>
      <c r="F159" s="309">
        <f t="shared" ca="1" si="134"/>
        <v>24000</v>
      </c>
      <c r="G159" s="308">
        <f t="shared" ca="1" si="164"/>
        <v>0.3686635944700461</v>
      </c>
      <c r="H159" s="309">
        <f t="shared" ca="1" si="135"/>
        <v>15000</v>
      </c>
      <c r="I159" s="308">
        <f t="shared" ca="1" si="165"/>
        <v>0.3686635944700461</v>
      </c>
      <c r="J159" s="309">
        <f t="shared" ca="1" si="136"/>
        <v>1100585</v>
      </c>
      <c r="K159" s="308">
        <f t="shared" ca="1" si="166"/>
        <v>0</v>
      </c>
      <c r="L159" s="309">
        <f t="shared" ca="1" si="137"/>
        <v>22173</v>
      </c>
      <c r="M159" s="308">
        <f t="shared" ca="1" si="167"/>
        <v>0.3686635944700461</v>
      </c>
      <c r="N159" s="309">
        <f t="shared" ca="1" si="138"/>
        <v>18900</v>
      </c>
      <c r="O159" s="308">
        <f t="shared" ca="1" si="168"/>
        <v>0.3686635944700461</v>
      </c>
      <c r="P159" s="309">
        <f t="shared" ca="1" si="139"/>
        <v>25144</v>
      </c>
      <c r="Q159" s="308">
        <f t="shared" ca="1" si="169"/>
        <v>0.3686635944700461</v>
      </c>
      <c r="R159" s="309">
        <f t="shared" ca="1" si="140"/>
        <v>21400</v>
      </c>
      <c r="S159" s="308">
        <f t="shared" ca="1" si="170"/>
        <v>0.3686635944700461</v>
      </c>
      <c r="T159" s="309" t="str">
        <f t="shared" ca="1" si="141"/>
        <v/>
      </c>
      <c r="U159" s="308" t="str">
        <f t="shared" ca="1" si="171"/>
        <v/>
      </c>
      <c r="V159" s="309" t="str">
        <f t="shared" ca="1" si="142"/>
        <v/>
      </c>
      <c r="W159" s="308" t="str">
        <f t="shared" ca="1" si="172"/>
        <v/>
      </c>
      <c r="X159" s="309">
        <f t="shared" ca="1" si="143"/>
        <v>22765</v>
      </c>
      <c r="Y159" s="308">
        <f t="shared" ca="1" si="173"/>
        <v>0.3686635944700461</v>
      </c>
      <c r="Z159" s="309" t="str">
        <f t="shared" ca="1" si="144"/>
        <v/>
      </c>
      <c r="AA159" s="308" t="str">
        <f t="shared" ca="1" si="174"/>
        <v/>
      </c>
      <c r="AB159" s="309">
        <f t="shared" ca="1" si="145"/>
        <v>14247</v>
      </c>
      <c r="AC159" s="308">
        <f t="shared" ca="1" si="175"/>
        <v>0.3686635944700461</v>
      </c>
      <c r="AD159" s="309">
        <f t="shared" ca="1" si="146"/>
        <v>31350</v>
      </c>
      <c r="AE159" s="308">
        <f t="shared" ca="1" si="176"/>
        <v>0.3686635944700461</v>
      </c>
      <c r="AF159" s="309">
        <f t="shared" ca="1" si="147"/>
        <v>19757</v>
      </c>
      <c r="AG159" s="308">
        <f t="shared" ca="1" si="177"/>
        <v>0.3686635944700461</v>
      </c>
      <c r="AH159" s="309">
        <f t="shared" ca="1" si="148"/>
        <v>35000</v>
      </c>
      <c r="AI159" s="308">
        <f t="shared" ca="1" si="178"/>
        <v>0.3686635944700461</v>
      </c>
      <c r="AJ159" s="309">
        <f t="shared" ca="1" si="149"/>
        <v>32942.839999999997</v>
      </c>
      <c r="AK159" s="308">
        <f t="shared" ca="1" si="179"/>
        <v>0.3686635944700461</v>
      </c>
      <c r="AL159" s="309">
        <f t="shared" ca="1" si="150"/>
        <v>35148</v>
      </c>
      <c r="AM159" s="308">
        <f t="shared" ca="1" si="180"/>
        <v>0.3686635944700461</v>
      </c>
      <c r="AN159" s="309" t="str">
        <f t="shared" ca="1" si="151"/>
        <v/>
      </c>
      <c r="AO159" s="308" t="str">
        <f t="shared" ca="1" si="181"/>
        <v/>
      </c>
      <c r="AP159" s="309">
        <f t="shared" ca="1" si="152"/>
        <v>7800</v>
      </c>
      <c r="AQ159" s="308">
        <f t="shared" ca="1" si="182"/>
        <v>0.3686635944700461</v>
      </c>
      <c r="AR159" s="309" t="str">
        <f t="shared" ca="1" si="153"/>
        <v/>
      </c>
      <c r="AS159" s="308" t="str">
        <f t="shared" ca="1" si="183"/>
        <v/>
      </c>
      <c r="AT159" s="309" t="str">
        <f t="shared" ca="1" si="154"/>
        <v/>
      </c>
      <c r="AU159" s="308" t="str">
        <f t="shared" ca="1" si="184"/>
        <v/>
      </c>
      <c r="AV159" s="309" t="str">
        <f t="shared" ca="1" si="155"/>
        <v/>
      </c>
      <c r="AW159" s="308" t="str">
        <f t="shared" ca="1" si="185"/>
        <v/>
      </c>
      <c r="AX159" s="309" t="str">
        <f t="shared" ca="1" si="156"/>
        <v/>
      </c>
      <c r="AY159" s="308" t="str">
        <f t="shared" ca="1" si="186"/>
        <v/>
      </c>
      <c r="AZ159" s="309" t="str">
        <f t="shared" ca="1" si="157"/>
        <v/>
      </c>
      <c r="BA159" s="308" t="str">
        <f t="shared" ca="1" si="187"/>
        <v/>
      </c>
      <c r="BB159" s="309">
        <f t="shared" ca="1" si="158"/>
        <v>22280</v>
      </c>
      <c r="BC159" s="308">
        <f t="shared" ca="1" si="188"/>
        <v>0.3686635944700461</v>
      </c>
      <c r="BD159" s="309" t="str">
        <f t="shared" ca="1" si="159"/>
        <v/>
      </c>
      <c r="BE159" s="308" t="str">
        <f t="shared" ca="1" si="189"/>
        <v/>
      </c>
      <c r="BF159" s="80" t="str">
        <f t="shared" ca="1" si="160"/>
        <v/>
      </c>
      <c r="BG159" s="83" t="str">
        <f t="shared" ca="1" si="190"/>
        <v/>
      </c>
      <c r="BH159" s="80" t="str">
        <f t="shared" ca="1" si="161"/>
        <v/>
      </c>
      <c r="BI159" s="83" t="str">
        <f t="shared" ca="1" si="191"/>
        <v/>
      </c>
      <c r="BJ159" s="80" t="str">
        <f t="shared" ca="1" si="162"/>
        <v/>
      </c>
      <c r="BK159" s="83" t="str">
        <f t="shared" ca="1" si="192"/>
        <v/>
      </c>
    </row>
    <row r="160" spans="1:63" s="71" customFormat="1" ht="21" customHeight="1">
      <c r="A160" s="245">
        <v>32</v>
      </c>
      <c r="B160" s="500" t="s">
        <v>777</v>
      </c>
      <c r="C160" s="501">
        <f t="shared" ca="1" si="132"/>
        <v>261704.97</v>
      </c>
      <c r="D160" s="309">
        <f t="shared" ca="1" si="133"/>
        <v>16915</v>
      </c>
      <c r="E160" s="308">
        <f t="shared" ca="1" si="163"/>
        <v>0.3686635944700461</v>
      </c>
      <c r="F160" s="309">
        <f t="shared" ca="1" si="134"/>
        <v>35000</v>
      </c>
      <c r="G160" s="308">
        <f t="shared" ca="1" si="164"/>
        <v>0.3686635944700461</v>
      </c>
      <c r="H160" s="309">
        <f t="shared" ca="1" si="135"/>
        <v>15000</v>
      </c>
      <c r="I160" s="308">
        <f t="shared" ca="1" si="165"/>
        <v>0.3686635944700461</v>
      </c>
      <c r="J160" s="309">
        <f t="shared" ca="1" si="136"/>
        <v>1108400</v>
      </c>
      <c r="K160" s="308">
        <f t="shared" ca="1" si="166"/>
        <v>0</v>
      </c>
      <c r="L160" s="309">
        <f t="shared" ca="1" si="137"/>
        <v>16475</v>
      </c>
      <c r="M160" s="308">
        <f t="shared" ca="1" si="167"/>
        <v>0.3686635944700461</v>
      </c>
      <c r="N160" s="309">
        <f t="shared" ca="1" si="138"/>
        <v>39870</v>
      </c>
      <c r="O160" s="308">
        <f t="shared" ca="1" si="168"/>
        <v>0.3686635944700461</v>
      </c>
      <c r="P160" s="309">
        <f t="shared" ca="1" si="139"/>
        <v>22825</v>
      </c>
      <c r="Q160" s="308">
        <f t="shared" ca="1" si="169"/>
        <v>0.3686635944700461</v>
      </c>
      <c r="R160" s="309">
        <f t="shared" ca="1" si="140"/>
        <v>71678</v>
      </c>
      <c r="S160" s="308">
        <f t="shared" ca="1" si="170"/>
        <v>0.3686635944700461</v>
      </c>
      <c r="T160" s="309" t="str">
        <f t="shared" ca="1" si="141"/>
        <v/>
      </c>
      <c r="U160" s="308" t="str">
        <f t="shared" ca="1" si="171"/>
        <v/>
      </c>
      <c r="V160" s="309" t="str">
        <f t="shared" ca="1" si="142"/>
        <v/>
      </c>
      <c r="W160" s="308" t="str">
        <f t="shared" ca="1" si="172"/>
        <v/>
      </c>
      <c r="X160" s="309">
        <f t="shared" ca="1" si="143"/>
        <v>16915</v>
      </c>
      <c r="Y160" s="308">
        <f t="shared" ca="1" si="173"/>
        <v>0.3686635944700461</v>
      </c>
      <c r="Z160" s="309" t="str">
        <f t="shared" ca="1" si="144"/>
        <v/>
      </c>
      <c r="AA160" s="308" t="str">
        <f t="shared" ca="1" si="174"/>
        <v/>
      </c>
      <c r="AB160" s="309">
        <f t="shared" ca="1" si="145"/>
        <v>17500</v>
      </c>
      <c r="AC160" s="308">
        <f t="shared" ca="1" si="175"/>
        <v>0.3686635944700461</v>
      </c>
      <c r="AD160" s="309">
        <f t="shared" ca="1" si="146"/>
        <v>46781</v>
      </c>
      <c r="AE160" s="308">
        <f t="shared" ca="1" si="176"/>
        <v>0.3686635944700461</v>
      </c>
      <c r="AF160" s="309">
        <f t="shared" ca="1" si="147"/>
        <v>22663</v>
      </c>
      <c r="AG160" s="308">
        <f t="shared" ca="1" si="177"/>
        <v>0.3686635944700461</v>
      </c>
      <c r="AH160" s="309">
        <f t="shared" ca="1" si="148"/>
        <v>32000</v>
      </c>
      <c r="AI160" s="308">
        <f t="shared" ca="1" si="178"/>
        <v>0.3686635944700461</v>
      </c>
      <c r="AJ160" s="309">
        <f t="shared" ca="1" si="149"/>
        <v>37648.9</v>
      </c>
      <c r="AK160" s="308">
        <f t="shared" ca="1" si="179"/>
        <v>0.3686635944700461</v>
      </c>
      <c r="AL160" s="309">
        <f t="shared" ca="1" si="150"/>
        <v>37450</v>
      </c>
      <c r="AM160" s="308">
        <f t="shared" ca="1" si="180"/>
        <v>0.3686635944700461</v>
      </c>
      <c r="AN160" s="309" t="str">
        <f t="shared" ca="1" si="151"/>
        <v/>
      </c>
      <c r="AO160" s="308" t="str">
        <f t="shared" ca="1" si="181"/>
        <v/>
      </c>
      <c r="AP160" s="309">
        <f t="shared" ca="1" si="152"/>
        <v>7800</v>
      </c>
      <c r="AQ160" s="308">
        <f t="shared" ca="1" si="182"/>
        <v>0.3686635944700461</v>
      </c>
      <c r="AR160" s="309" t="str">
        <f t="shared" ca="1" si="153"/>
        <v/>
      </c>
      <c r="AS160" s="308" t="str">
        <f t="shared" ca="1" si="183"/>
        <v/>
      </c>
      <c r="AT160" s="309" t="str">
        <f t="shared" ca="1" si="154"/>
        <v/>
      </c>
      <c r="AU160" s="308" t="str">
        <f t="shared" ca="1" si="184"/>
        <v/>
      </c>
      <c r="AV160" s="309" t="str">
        <f t="shared" ca="1" si="155"/>
        <v/>
      </c>
      <c r="AW160" s="308" t="str">
        <f t="shared" ca="1" si="185"/>
        <v/>
      </c>
      <c r="AX160" s="309" t="str">
        <f t="shared" ca="1" si="156"/>
        <v/>
      </c>
      <c r="AY160" s="308" t="str">
        <f t="shared" ca="1" si="186"/>
        <v/>
      </c>
      <c r="AZ160" s="309" t="str">
        <f t="shared" ca="1" si="157"/>
        <v/>
      </c>
      <c r="BA160" s="308" t="str">
        <f t="shared" ca="1" si="187"/>
        <v/>
      </c>
      <c r="BB160" s="309">
        <f t="shared" ca="1" si="158"/>
        <v>16520</v>
      </c>
      <c r="BC160" s="308">
        <f t="shared" ca="1" si="188"/>
        <v>0.3686635944700461</v>
      </c>
      <c r="BD160" s="309" t="str">
        <f t="shared" ca="1" si="159"/>
        <v/>
      </c>
      <c r="BE160" s="308" t="str">
        <f t="shared" ca="1" si="189"/>
        <v/>
      </c>
      <c r="BF160" s="80" t="str">
        <f t="shared" ca="1" si="160"/>
        <v/>
      </c>
      <c r="BG160" s="83" t="str">
        <f t="shared" ca="1" si="190"/>
        <v/>
      </c>
      <c r="BH160" s="80" t="str">
        <f t="shared" ca="1" si="161"/>
        <v/>
      </c>
      <c r="BI160" s="83" t="str">
        <f t="shared" ca="1" si="191"/>
        <v/>
      </c>
      <c r="BJ160" s="80" t="str">
        <f t="shared" ca="1" si="162"/>
        <v/>
      </c>
      <c r="BK160" s="83" t="str">
        <f t="shared" ca="1" si="192"/>
        <v/>
      </c>
    </row>
    <row r="161" spans="1:63" s="71" customFormat="1" ht="21" customHeight="1">
      <c r="A161" s="245">
        <v>33</v>
      </c>
      <c r="B161" s="500" t="s">
        <v>778</v>
      </c>
      <c r="C161" s="501">
        <f t="shared" ca="1" si="132"/>
        <v>17941.240000000002</v>
      </c>
      <c r="D161" s="309">
        <f t="shared" ca="1" si="133"/>
        <v>6949</v>
      </c>
      <c r="E161" s="308">
        <f t="shared" ca="1" si="163"/>
        <v>0.3686635944700461</v>
      </c>
      <c r="F161" s="309">
        <f t="shared" ca="1" si="134"/>
        <v>10500</v>
      </c>
      <c r="G161" s="308">
        <f t="shared" ca="1" si="164"/>
        <v>0.3686635944700461</v>
      </c>
      <c r="H161" s="309">
        <f t="shared" ca="1" si="135"/>
        <v>8000</v>
      </c>
      <c r="I161" s="308">
        <f t="shared" ca="1" si="165"/>
        <v>0.3686635944700461</v>
      </c>
      <c r="J161" s="309">
        <f t="shared" ca="1" si="136"/>
        <v>78000</v>
      </c>
      <c r="K161" s="308">
        <f t="shared" ca="1" si="166"/>
        <v>0</v>
      </c>
      <c r="L161" s="309">
        <f t="shared" ca="1" si="137"/>
        <v>6768</v>
      </c>
      <c r="M161" s="308">
        <f t="shared" ca="1" si="167"/>
        <v>0.3686635944700461</v>
      </c>
      <c r="N161" s="309">
        <f t="shared" ca="1" si="138"/>
        <v>39870</v>
      </c>
      <c r="O161" s="308">
        <f t="shared" ca="1" si="168"/>
        <v>0</v>
      </c>
      <c r="P161" s="309">
        <f t="shared" ca="1" si="139"/>
        <v>6420</v>
      </c>
      <c r="Q161" s="308">
        <f t="shared" ca="1" si="169"/>
        <v>0.3686635944700461</v>
      </c>
      <c r="R161" s="309">
        <f t="shared" ca="1" si="140"/>
        <v>17540</v>
      </c>
      <c r="S161" s="308">
        <f t="shared" ca="1" si="170"/>
        <v>0.3686635944700461</v>
      </c>
      <c r="T161" s="309" t="str">
        <f t="shared" ca="1" si="141"/>
        <v/>
      </c>
      <c r="U161" s="308" t="str">
        <f t="shared" ca="1" si="171"/>
        <v/>
      </c>
      <c r="V161" s="309" t="str">
        <f t="shared" ca="1" si="142"/>
        <v/>
      </c>
      <c r="W161" s="308" t="str">
        <f t="shared" ca="1" si="172"/>
        <v/>
      </c>
      <c r="X161" s="309">
        <f t="shared" ca="1" si="143"/>
        <v>6949</v>
      </c>
      <c r="Y161" s="308">
        <f t="shared" ca="1" si="173"/>
        <v>0.3686635944700461</v>
      </c>
      <c r="Z161" s="309" t="str">
        <f t="shared" ca="1" si="144"/>
        <v/>
      </c>
      <c r="AA161" s="308" t="str">
        <f t="shared" ca="1" si="174"/>
        <v/>
      </c>
      <c r="AB161" s="309">
        <f t="shared" ca="1" si="145"/>
        <v>12496</v>
      </c>
      <c r="AC161" s="308">
        <f t="shared" ca="1" si="175"/>
        <v>0.3686635944700461</v>
      </c>
      <c r="AD161" s="309">
        <f t="shared" ca="1" si="146"/>
        <v>9747</v>
      </c>
      <c r="AE161" s="308">
        <f t="shared" ca="1" si="176"/>
        <v>0.3686635944700461</v>
      </c>
      <c r="AF161" s="309">
        <f t="shared" ca="1" si="147"/>
        <v>11622</v>
      </c>
      <c r="AG161" s="308">
        <f t="shared" ca="1" si="177"/>
        <v>0.3686635944700461</v>
      </c>
      <c r="AH161" s="309">
        <f t="shared" ca="1" si="148"/>
        <v>7500</v>
      </c>
      <c r="AI161" s="308">
        <f t="shared" ca="1" si="178"/>
        <v>0.3686635944700461</v>
      </c>
      <c r="AJ161" s="309">
        <f t="shared" ca="1" si="149"/>
        <v>14118.21</v>
      </c>
      <c r="AK161" s="308">
        <f t="shared" ca="1" si="179"/>
        <v>0.3686635944700461</v>
      </c>
      <c r="AL161" s="309">
        <f t="shared" ca="1" si="150"/>
        <v>10530</v>
      </c>
      <c r="AM161" s="308">
        <f t="shared" ca="1" si="180"/>
        <v>0.3686635944700461</v>
      </c>
      <c r="AN161" s="309" t="str">
        <f t="shared" ca="1" si="151"/>
        <v/>
      </c>
      <c r="AO161" s="308" t="str">
        <f t="shared" ca="1" si="181"/>
        <v/>
      </c>
      <c r="AP161" s="309">
        <f t="shared" ca="1" si="152"/>
        <v>4875</v>
      </c>
      <c r="AQ161" s="308">
        <f t="shared" ca="1" si="182"/>
        <v>0</v>
      </c>
      <c r="AR161" s="309" t="str">
        <f t="shared" ca="1" si="153"/>
        <v/>
      </c>
      <c r="AS161" s="308" t="str">
        <f t="shared" ca="1" si="183"/>
        <v/>
      </c>
      <c r="AT161" s="309" t="str">
        <f t="shared" ca="1" si="154"/>
        <v/>
      </c>
      <c r="AU161" s="308" t="str">
        <f t="shared" ca="1" si="184"/>
        <v/>
      </c>
      <c r="AV161" s="309" t="str">
        <f t="shared" ca="1" si="155"/>
        <v/>
      </c>
      <c r="AW161" s="308" t="str">
        <f t="shared" ca="1" si="185"/>
        <v/>
      </c>
      <c r="AX161" s="309" t="str">
        <f t="shared" ca="1" si="156"/>
        <v/>
      </c>
      <c r="AY161" s="308" t="str">
        <f t="shared" ca="1" si="186"/>
        <v/>
      </c>
      <c r="AZ161" s="309" t="str">
        <f t="shared" ca="1" si="157"/>
        <v/>
      </c>
      <c r="BA161" s="308" t="str">
        <f t="shared" ca="1" si="187"/>
        <v/>
      </c>
      <c r="BB161" s="309">
        <f t="shared" ca="1" si="158"/>
        <v>6799</v>
      </c>
      <c r="BC161" s="308">
        <f t="shared" ca="1" si="188"/>
        <v>0.3686635944700461</v>
      </c>
      <c r="BD161" s="309" t="str">
        <f t="shared" ca="1" si="159"/>
        <v/>
      </c>
      <c r="BE161" s="308" t="str">
        <f t="shared" ca="1" si="189"/>
        <v/>
      </c>
      <c r="BF161" s="80" t="str">
        <f t="shared" ref="BF161:BF192" ca="1" si="193">IF($BF$8="Habilitado",IF($B161="","",ROUND(VLOOKUP($B161,UNITARIO_28,5,FALSE),2)),"")</f>
        <v/>
      </c>
      <c r="BG161" s="83" t="str">
        <f t="shared" ca="1" si="190"/>
        <v/>
      </c>
      <c r="BH161" s="80" t="str">
        <f t="shared" ref="BH161:BH192" ca="1" si="194">IF($BH$8="Habilitado",IF($B161="","",ROUND(VLOOKUP($B161,UNITARIO_29,5,FALSE),2)),"")</f>
        <v/>
      </c>
      <c r="BI161" s="83" t="str">
        <f t="shared" ca="1" si="191"/>
        <v/>
      </c>
      <c r="BJ161" s="80" t="str">
        <f t="shared" ref="BJ161:BJ192" ca="1" si="195">IF($BJ$8="Habilitado",IF($B161="","",ROUND(VLOOKUP($B161,UNITARIO_30,5,FALSE),2)),"")</f>
        <v/>
      </c>
      <c r="BK161" s="83" t="str">
        <f t="shared" ca="1" si="192"/>
        <v/>
      </c>
    </row>
    <row r="162" spans="1:63" s="71" customFormat="1" ht="21" customHeight="1">
      <c r="A162" s="245">
        <v>34</v>
      </c>
      <c r="B162" s="500" t="s">
        <v>779</v>
      </c>
      <c r="C162" s="501">
        <f t="shared" ca="1" si="132"/>
        <v>51924.98</v>
      </c>
      <c r="D162" s="309">
        <f t="shared" ca="1" si="133"/>
        <v>21910</v>
      </c>
      <c r="E162" s="308">
        <f t="shared" ca="1" si="163"/>
        <v>0</v>
      </c>
      <c r="F162" s="309">
        <f t="shared" ca="1" si="134"/>
        <v>35000</v>
      </c>
      <c r="G162" s="308">
        <f t="shared" ca="1" si="164"/>
        <v>0.3686635944700461</v>
      </c>
      <c r="H162" s="309">
        <f t="shared" ca="1" si="135"/>
        <v>30000</v>
      </c>
      <c r="I162" s="308">
        <f t="shared" ca="1" si="165"/>
        <v>0.3686635944700461</v>
      </c>
      <c r="J162" s="309">
        <f t="shared" ca="1" si="136"/>
        <v>182700</v>
      </c>
      <c r="K162" s="308">
        <f t="shared" ca="1" si="166"/>
        <v>0</v>
      </c>
      <c r="L162" s="309">
        <f t="shared" ca="1" si="137"/>
        <v>21340</v>
      </c>
      <c r="M162" s="308">
        <f t="shared" ca="1" si="167"/>
        <v>0</v>
      </c>
      <c r="N162" s="309">
        <f t="shared" ca="1" si="138"/>
        <v>39870</v>
      </c>
      <c r="O162" s="308">
        <f t="shared" ca="1" si="168"/>
        <v>0.3686635944700461</v>
      </c>
      <c r="P162" s="309">
        <f t="shared" ca="1" si="139"/>
        <v>49931</v>
      </c>
      <c r="Q162" s="308">
        <f t="shared" ca="1" si="169"/>
        <v>0.3686635944700461</v>
      </c>
      <c r="R162" s="309">
        <f t="shared" ca="1" si="140"/>
        <v>22100</v>
      </c>
      <c r="S162" s="308">
        <f t="shared" ca="1" si="170"/>
        <v>0</v>
      </c>
      <c r="T162" s="309" t="str">
        <f t="shared" ca="1" si="141"/>
        <v/>
      </c>
      <c r="U162" s="308" t="str">
        <f t="shared" ca="1" si="171"/>
        <v/>
      </c>
      <c r="V162" s="309" t="str">
        <f t="shared" ca="1" si="142"/>
        <v/>
      </c>
      <c r="W162" s="308" t="str">
        <f t="shared" ca="1" si="172"/>
        <v/>
      </c>
      <c r="X162" s="309">
        <f t="shared" ca="1" si="143"/>
        <v>21910</v>
      </c>
      <c r="Y162" s="308">
        <f t="shared" ca="1" si="173"/>
        <v>0</v>
      </c>
      <c r="Z162" s="309" t="str">
        <f t="shared" ca="1" si="144"/>
        <v/>
      </c>
      <c r="AA162" s="308" t="str">
        <f t="shared" ca="1" si="174"/>
        <v/>
      </c>
      <c r="AB162" s="309">
        <f t="shared" ca="1" si="145"/>
        <v>24312</v>
      </c>
      <c r="AC162" s="308">
        <f t="shared" ca="1" si="175"/>
        <v>0</v>
      </c>
      <c r="AD162" s="309">
        <f t="shared" ca="1" si="146"/>
        <v>60801</v>
      </c>
      <c r="AE162" s="308">
        <f t="shared" ca="1" si="176"/>
        <v>0.3686635944700461</v>
      </c>
      <c r="AF162" s="309">
        <f t="shared" ca="1" si="147"/>
        <v>71185</v>
      </c>
      <c r="AG162" s="308">
        <f t="shared" ca="1" si="177"/>
        <v>0.3686635944700461</v>
      </c>
      <c r="AH162" s="309">
        <f t="shared" ca="1" si="148"/>
        <v>65000</v>
      </c>
      <c r="AI162" s="308">
        <f t="shared" ca="1" si="178"/>
        <v>0.3686635944700461</v>
      </c>
      <c r="AJ162" s="309">
        <f t="shared" ca="1" si="149"/>
        <v>188244.17</v>
      </c>
      <c r="AK162" s="308">
        <f t="shared" ca="1" si="179"/>
        <v>0</v>
      </c>
      <c r="AL162" s="309">
        <f t="shared" ca="1" si="150"/>
        <v>35000</v>
      </c>
      <c r="AM162" s="308">
        <f t="shared" ca="1" si="180"/>
        <v>0.3686635944700461</v>
      </c>
      <c r="AN162" s="309" t="str">
        <f t="shared" ca="1" si="151"/>
        <v/>
      </c>
      <c r="AO162" s="308" t="str">
        <f t="shared" ca="1" si="181"/>
        <v/>
      </c>
      <c r="AP162" s="309">
        <f t="shared" ca="1" si="152"/>
        <v>14300</v>
      </c>
      <c r="AQ162" s="308">
        <f t="shared" ca="1" si="182"/>
        <v>0</v>
      </c>
      <c r="AR162" s="309" t="str">
        <f t="shared" ca="1" si="153"/>
        <v/>
      </c>
      <c r="AS162" s="308" t="str">
        <f t="shared" ca="1" si="183"/>
        <v/>
      </c>
      <c r="AT162" s="309" t="str">
        <f t="shared" ca="1" si="154"/>
        <v/>
      </c>
      <c r="AU162" s="308" t="str">
        <f t="shared" ca="1" si="184"/>
        <v/>
      </c>
      <c r="AV162" s="309" t="str">
        <f t="shared" ca="1" si="155"/>
        <v/>
      </c>
      <c r="AW162" s="308" t="str">
        <f t="shared" ca="1" si="185"/>
        <v/>
      </c>
      <c r="AX162" s="309" t="str">
        <f t="shared" ca="1" si="156"/>
        <v/>
      </c>
      <c r="AY162" s="308" t="str">
        <f t="shared" ca="1" si="186"/>
        <v/>
      </c>
      <c r="AZ162" s="309" t="str">
        <f t="shared" ca="1" si="157"/>
        <v/>
      </c>
      <c r="BA162" s="308" t="str">
        <f t="shared" ca="1" si="187"/>
        <v/>
      </c>
      <c r="BB162" s="309">
        <f t="shared" ca="1" si="158"/>
        <v>21425</v>
      </c>
      <c r="BC162" s="308">
        <f t="shared" ca="1" si="188"/>
        <v>0</v>
      </c>
      <c r="BD162" s="309" t="str">
        <f t="shared" ca="1" si="159"/>
        <v/>
      </c>
      <c r="BE162" s="308" t="str">
        <f t="shared" ca="1" si="189"/>
        <v/>
      </c>
      <c r="BF162" s="80" t="str">
        <f t="shared" ca="1" si="193"/>
        <v/>
      </c>
      <c r="BG162" s="83" t="str">
        <f t="shared" ca="1" si="190"/>
        <v/>
      </c>
      <c r="BH162" s="80" t="str">
        <f t="shared" ca="1" si="194"/>
        <v/>
      </c>
      <c r="BI162" s="83" t="str">
        <f t="shared" ca="1" si="191"/>
        <v/>
      </c>
      <c r="BJ162" s="80" t="str">
        <f t="shared" ca="1" si="195"/>
        <v/>
      </c>
      <c r="BK162" s="83" t="str">
        <f t="shared" ca="1" si="192"/>
        <v/>
      </c>
    </row>
    <row r="163" spans="1:63" s="71" customFormat="1" ht="21" customHeight="1">
      <c r="A163" s="245">
        <v>35</v>
      </c>
      <c r="B163" s="500" t="s">
        <v>783</v>
      </c>
      <c r="C163" s="501">
        <f t="shared" ca="1" si="132"/>
        <v>372074.3</v>
      </c>
      <c r="D163" s="309">
        <f t="shared" ca="1" si="133"/>
        <v>280875</v>
      </c>
      <c r="E163" s="308">
        <f t="shared" ca="1" si="163"/>
        <v>0.3686635944700461</v>
      </c>
      <c r="F163" s="309">
        <f t="shared" ca="1" si="134"/>
        <v>310000</v>
      </c>
      <c r="G163" s="308">
        <f t="shared" ca="1" si="164"/>
        <v>0.3686635944700461</v>
      </c>
      <c r="H163" s="309">
        <f t="shared" ca="1" si="135"/>
        <v>95000</v>
      </c>
      <c r="I163" s="308">
        <f t="shared" ca="1" si="165"/>
        <v>0</v>
      </c>
      <c r="J163" s="309">
        <f t="shared" ca="1" si="136"/>
        <v>85000</v>
      </c>
      <c r="K163" s="308">
        <f t="shared" ca="1" si="166"/>
        <v>0</v>
      </c>
      <c r="L163" s="309">
        <f t="shared" ca="1" si="137"/>
        <v>273572</v>
      </c>
      <c r="M163" s="308">
        <f t="shared" ca="1" si="167"/>
        <v>0.3686635944700461</v>
      </c>
      <c r="N163" s="309">
        <f t="shared" ca="1" si="138"/>
        <v>98500</v>
      </c>
      <c r="O163" s="308">
        <f t="shared" ca="1" si="168"/>
        <v>0</v>
      </c>
      <c r="P163" s="309">
        <f t="shared" ca="1" si="139"/>
        <v>481474</v>
      </c>
      <c r="Q163" s="308">
        <f t="shared" ca="1" si="169"/>
        <v>0.3686635944700461</v>
      </c>
      <c r="R163" s="309">
        <f t="shared" ca="1" si="140"/>
        <v>25342</v>
      </c>
      <c r="S163" s="308">
        <f t="shared" ca="1" si="170"/>
        <v>0</v>
      </c>
      <c r="T163" s="309" t="str">
        <f t="shared" ca="1" si="141"/>
        <v/>
      </c>
      <c r="U163" s="308" t="str">
        <f t="shared" ca="1" si="171"/>
        <v/>
      </c>
      <c r="V163" s="309" t="str">
        <f t="shared" ca="1" si="142"/>
        <v/>
      </c>
      <c r="W163" s="308" t="str">
        <f t="shared" ca="1" si="172"/>
        <v/>
      </c>
      <c r="X163" s="309">
        <f t="shared" ca="1" si="143"/>
        <v>280875</v>
      </c>
      <c r="Y163" s="308">
        <f t="shared" ca="1" si="173"/>
        <v>0.3686635944700461</v>
      </c>
      <c r="Z163" s="309" t="str">
        <f t="shared" ca="1" si="144"/>
        <v/>
      </c>
      <c r="AA163" s="308" t="str">
        <f t="shared" ca="1" si="174"/>
        <v/>
      </c>
      <c r="AB163" s="309">
        <f t="shared" ca="1" si="145"/>
        <v>356907</v>
      </c>
      <c r="AC163" s="308">
        <f t="shared" ca="1" si="175"/>
        <v>0.3686635944700461</v>
      </c>
      <c r="AD163" s="309">
        <f t="shared" ca="1" si="146"/>
        <v>1668820</v>
      </c>
      <c r="AE163" s="308">
        <f t="shared" ca="1" si="176"/>
        <v>0</v>
      </c>
      <c r="AF163" s="309">
        <f t="shared" ca="1" si="147"/>
        <v>477471</v>
      </c>
      <c r="AG163" s="308">
        <f t="shared" ca="1" si="177"/>
        <v>0.3686635944700461</v>
      </c>
      <c r="AH163" s="309">
        <f t="shared" ca="1" si="148"/>
        <v>168000</v>
      </c>
      <c r="AI163" s="308">
        <f t="shared" ca="1" si="178"/>
        <v>0.3686635944700461</v>
      </c>
      <c r="AJ163" s="309">
        <f t="shared" ca="1" si="149"/>
        <v>447079.39</v>
      </c>
      <c r="AK163" s="308">
        <f t="shared" ca="1" si="179"/>
        <v>0.3686635944700461</v>
      </c>
      <c r="AL163" s="309">
        <f t="shared" ca="1" si="150"/>
        <v>465350</v>
      </c>
      <c r="AM163" s="308">
        <f t="shared" ca="1" si="180"/>
        <v>0.3686635944700461</v>
      </c>
      <c r="AN163" s="309" t="str">
        <f t="shared" ca="1" si="151"/>
        <v/>
      </c>
      <c r="AO163" s="308" t="str">
        <f t="shared" ca="1" si="181"/>
        <v/>
      </c>
      <c r="AP163" s="309">
        <f t="shared" ca="1" si="152"/>
        <v>94250</v>
      </c>
      <c r="AQ163" s="308">
        <f t="shared" ca="1" si="182"/>
        <v>0</v>
      </c>
      <c r="AR163" s="309" t="str">
        <f t="shared" ca="1" si="153"/>
        <v/>
      </c>
      <c r="AS163" s="308" t="str">
        <f t="shared" ca="1" si="183"/>
        <v/>
      </c>
      <c r="AT163" s="309" t="str">
        <f t="shared" ca="1" si="154"/>
        <v/>
      </c>
      <c r="AU163" s="308" t="str">
        <f t="shared" ca="1" si="184"/>
        <v/>
      </c>
      <c r="AV163" s="309" t="str">
        <f t="shared" ca="1" si="155"/>
        <v/>
      </c>
      <c r="AW163" s="308" t="str">
        <f t="shared" ca="1" si="185"/>
        <v/>
      </c>
      <c r="AX163" s="309" t="str">
        <f t="shared" ca="1" si="156"/>
        <v/>
      </c>
      <c r="AY163" s="308" t="str">
        <f t="shared" ca="1" si="186"/>
        <v/>
      </c>
      <c r="AZ163" s="309" t="str">
        <f t="shared" ca="1" si="157"/>
        <v/>
      </c>
      <c r="BA163" s="308" t="str">
        <f t="shared" ca="1" si="187"/>
        <v/>
      </c>
      <c r="BB163" s="309">
        <f t="shared" ca="1" si="158"/>
        <v>275162</v>
      </c>
      <c r="BC163" s="308">
        <f t="shared" ca="1" si="188"/>
        <v>0.3686635944700461</v>
      </c>
      <c r="BD163" s="309" t="str">
        <f t="shared" ca="1" si="159"/>
        <v/>
      </c>
      <c r="BE163" s="308" t="str">
        <f t="shared" ca="1" si="189"/>
        <v/>
      </c>
      <c r="BF163" s="80" t="str">
        <f t="shared" ca="1" si="193"/>
        <v/>
      </c>
      <c r="BG163" s="83" t="str">
        <f t="shared" ca="1" si="190"/>
        <v/>
      </c>
      <c r="BH163" s="80" t="str">
        <f t="shared" ca="1" si="194"/>
        <v/>
      </c>
      <c r="BI163" s="83" t="str">
        <f t="shared" ca="1" si="191"/>
        <v/>
      </c>
      <c r="BJ163" s="80" t="str">
        <f t="shared" ca="1" si="195"/>
        <v/>
      </c>
      <c r="BK163" s="83" t="str">
        <f t="shared" ca="1" si="192"/>
        <v/>
      </c>
    </row>
    <row r="164" spans="1:63" s="71" customFormat="1" ht="21" customHeight="1">
      <c r="A164" s="245">
        <v>36</v>
      </c>
      <c r="B164" s="500" t="s">
        <v>785</v>
      </c>
      <c r="C164" s="501">
        <f t="shared" ca="1" si="132"/>
        <v>20647.599999999999</v>
      </c>
      <c r="D164" s="309">
        <f t="shared" ca="1" si="133"/>
        <v>24859</v>
      </c>
      <c r="E164" s="308">
        <f t="shared" ca="1" si="163"/>
        <v>0</v>
      </c>
      <c r="F164" s="309">
        <f t="shared" ca="1" si="134"/>
        <v>60000</v>
      </c>
      <c r="G164" s="308">
        <f t="shared" ca="1" si="164"/>
        <v>0</v>
      </c>
      <c r="H164" s="309">
        <f t="shared" ca="1" si="135"/>
        <v>19000</v>
      </c>
      <c r="I164" s="308">
        <f t="shared" ca="1" si="165"/>
        <v>0</v>
      </c>
      <c r="J164" s="309">
        <f t="shared" ca="1" si="136"/>
        <v>90000</v>
      </c>
      <c r="K164" s="308">
        <f t="shared" ca="1" si="166"/>
        <v>0</v>
      </c>
      <c r="L164" s="309">
        <f t="shared" ca="1" si="137"/>
        <v>24212</v>
      </c>
      <c r="M164" s="308">
        <f t="shared" ca="1" si="167"/>
        <v>0</v>
      </c>
      <c r="N164" s="309">
        <f t="shared" ca="1" si="138"/>
        <v>45900</v>
      </c>
      <c r="O164" s="308">
        <f t="shared" ca="1" si="168"/>
        <v>0.3686635944700461</v>
      </c>
      <c r="P164" s="309">
        <f t="shared" ca="1" si="139"/>
        <v>61522</v>
      </c>
      <c r="Q164" s="308">
        <f t="shared" ca="1" si="169"/>
        <v>0</v>
      </c>
      <c r="R164" s="309">
        <f t="shared" ca="1" si="140"/>
        <v>15740</v>
      </c>
      <c r="S164" s="308">
        <f t="shared" ca="1" si="170"/>
        <v>0</v>
      </c>
      <c r="T164" s="309" t="str">
        <f t="shared" ca="1" si="141"/>
        <v/>
      </c>
      <c r="U164" s="308" t="str">
        <f t="shared" ca="1" si="171"/>
        <v/>
      </c>
      <c r="V164" s="309" t="str">
        <f t="shared" ca="1" si="142"/>
        <v/>
      </c>
      <c r="W164" s="308" t="str">
        <f t="shared" ca="1" si="172"/>
        <v/>
      </c>
      <c r="X164" s="309">
        <f t="shared" ca="1" si="143"/>
        <v>24859</v>
      </c>
      <c r="Y164" s="308">
        <f t="shared" ca="1" si="173"/>
        <v>0</v>
      </c>
      <c r="Z164" s="309" t="str">
        <f t="shared" ca="1" si="144"/>
        <v/>
      </c>
      <c r="AA164" s="308" t="str">
        <f t="shared" ca="1" si="174"/>
        <v/>
      </c>
      <c r="AB164" s="309">
        <f t="shared" ca="1" si="145"/>
        <v>24312</v>
      </c>
      <c r="AC164" s="308">
        <f t="shared" ca="1" si="175"/>
        <v>0</v>
      </c>
      <c r="AD164" s="309">
        <f t="shared" ca="1" si="146"/>
        <v>65425</v>
      </c>
      <c r="AE164" s="308">
        <f t="shared" ca="1" si="176"/>
        <v>0</v>
      </c>
      <c r="AF164" s="309">
        <f t="shared" ca="1" si="147"/>
        <v>28087</v>
      </c>
      <c r="AG164" s="308">
        <f t="shared" ca="1" si="177"/>
        <v>0</v>
      </c>
      <c r="AH164" s="309">
        <f t="shared" ca="1" si="148"/>
        <v>42000</v>
      </c>
      <c r="AI164" s="308">
        <f t="shared" ca="1" si="178"/>
        <v>0.3686635944700461</v>
      </c>
      <c r="AJ164" s="309">
        <f t="shared" ca="1" si="149"/>
        <v>52943.71</v>
      </c>
      <c r="AK164" s="308">
        <f t="shared" ca="1" si="179"/>
        <v>0</v>
      </c>
      <c r="AL164" s="309">
        <f t="shared" ca="1" si="150"/>
        <v>37450</v>
      </c>
      <c r="AM164" s="308">
        <f t="shared" ca="1" si="180"/>
        <v>0.3686635944700461</v>
      </c>
      <c r="AN164" s="309" t="str">
        <f t="shared" ca="1" si="151"/>
        <v/>
      </c>
      <c r="AO164" s="308" t="str">
        <f t="shared" ca="1" si="181"/>
        <v/>
      </c>
      <c r="AP164" s="309">
        <f t="shared" ca="1" si="152"/>
        <v>18200</v>
      </c>
      <c r="AQ164" s="308">
        <f t="shared" ca="1" si="182"/>
        <v>0</v>
      </c>
      <c r="AR164" s="309" t="str">
        <f t="shared" ca="1" si="153"/>
        <v/>
      </c>
      <c r="AS164" s="308" t="str">
        <f t="shared" ca="1" si="183"/>
        <v/>
      </c>
      <c r="AT164" s="309" t="str">
        <f t="shared" ca="1" si="154"/>
        <v/>
      </c>
      <c r="AU164" s="308" t="str">
        <f t="shared" ca="1" si="184"/>
        <v/>
      </c>
      <c r="AV164" s="309" t="str">
        <f t="shared" ca="1" si="155"/>
        <v/>
      </c>
      <c r="AW164" s="308" t="str">
        <f t="shared" ca="1" si="185"/>
        <v/>
      </c>
      <c r="AX164" s="309" t="str">
        <f t="shared" ca="1" si="156"/>
        <v/>
      </c>
      <c r="AY164" s="308" t="str">
        <f t="shared" ca="1" si="186"/>
        <v/>
      </c>
      <c r="AZ164" s="309" t="str">
        <f t="shared" ca="1" si="157"/>
        <v/>
      </c>
      <c r="BA164" s="308" t="str">
        <f t="shared" ca="1" si="187"/>
        <v/>
      </c>
      <c r="BB164" s="309">
        <f t="shared" ca="1" si="158"/>
        <v>24285</v>
      </c>
      <c r="BC164" s="308">
        <f t="shared" ca="1" si="188"/>
        <v>0</v>
      </c>
      <c r="BD164" s="309" t="str">
        <f t="shared" ca="1" si="159"/>
        <v/>
      </c>
      <c r="BE164" s="308" t="str">
        <f t="shared" ca="1" si="189"/>
        <v/>
      </c>
      <c r="BF164" s="80" t="str">
        <f t="shared" ca="1" si="193"/>
        <v/>
      </c>
      <c r="BG164" s="83" t="str">
        <f t="shared" ca="1" si="190"/>
        <v/>
      </c>
      <c r="BH164" s="80" t="str">
        <f t="shared" ca="1" si="194"/>
        <v/>
      </c>
      <c r="BI164" s="83" t="str">
        <f t="shared" ca="1" si="191"/>
        <v/>
      </c>
      <c r="BJ164" s="80" t="str">
        <f t="shared" ca="1" si="195"/>
        <v/>
      </c>
      <c r="BK164" s="83" t="str">
        <f t="shared" ca="1" si="192"/>
        <v/>
      </c>
    </row>
    <row r="165" spans="1:63" s="71" customFormat="1" ht="21" customHeight="1">
      <c r="A165" s="245">
        <v>37</v>
      </c>
      <c r="B165" s="500" t="s">
        <v>788</v>
      </c>
      <c r="C165" s="501">
        <f t="shared" ca="1" si="132"/>
        <v>168959.56</v>
      </c>
      <c r="D165" s="309">
        <f t="shared" ca="1" si="133"/>
        <v>111315</v>
      </c>
      <c r="E165" s="308">
        <f t="shared" ca="1" si="163"/>
        <v>0.3686635944700461</v>
      </c>
      <c r="F165" s="309">
        <f t="shared" ca="1" si="134"/>
        <v>110000</v>
      </c>
      <c r="G165" s="308">
        <f t="shared" ca="1" si="164"/>
        <v>0.3686635944700461</v>
      </c>
      <c r="H165" s="309">
        <f t="shared" ca="1" si="135"/>
        <v>110000</v>
      </c>
      <c r="I165" s="308">
        <f t="shared" ca="1" si="165"/>
        <v>0.3686635944700461</v>
      </c>
      <c r="J165" s="309">
        <f t="shared" ca="1" si="136"/>
        <v>810000</v>
      </c>
      <c r="K165" s="308">
        <f t="shared" ca="1" si="166"/>
        <v>0</v>
      </c>
      <c r="L165" s="309">
        <f t="shared" ca="1" si="137"/>
        <v>108420</v>
      </c>
      <c r="M165" s="308">
        <f t="shared" ca="1" si="167"/>
        <v>0.3686635944700461</v>
      </c>
      <c r="N165" s="309">
        <f t="shared" ca="1" si="138"/>
        <v>67800</v>
      </c>
      <c r="O165" s="308">
        <f t="shared" ca="1" si="168"/>
        <v>0</v>
      </c>
      <c r="P165" s="309">
        <f t="shared" ca="1" si="139"/>
        <v>147741</v>
      </c>
      <c r="Q165" s="308">
        <f t="shared" ca="1" si="169"/>
        <v>0.3686635944700461</v>
      </c>
      <c r="R165" s="309">
        <f t="shared" ca="1" si="140"/>
        <v>232500</v>
      </c>
      <c r="S165" s="308">
        <f t="shared" ca="1" si="170"/>
        <v>0.3686635944700461</v>
      </c>
      <c r="T165" s="309" t="str">
        <f t="shared" ca="1" si="141"/>
        <v/>
      </c>
      <c r="U165" s="308" t="str">
        <f t="shared" ca="1" si="171"/>
        <v/>
      </c>
      <c r="V165" s="309" t="str">
        <f t="shared" ca="1" si="142"/>
        <v/>
      </c>
      <c r="W165" s="308" t="str">
        <f t="shared" ca="1" si="172"/>
        <v/>
      </c>
      <c r="X165" s="309">
        <f t="shared" ca="1" si="143"/>
        <v>111315</v>
      </c>
      <c r="Y165" s="308">
        <f t="shared" ca="1" si="173"/>
        <v>0.3686635944700461</v>
      </c>
      <c r="Z165" s="309" t="str">
        <f t="shared" ca="1" si="144"/>
        <v/>
      </c>
      <c r="AA165" s="308" t="str">
        <f t="shared" ca="1" si="174"/>
        <v/>
      </c>
      <c r="AB165" s="309">
        <f t="shared" ca="1" si="145"/>
        <v>128370</v>
      </c>
      <c r="AC165" s="308">
        <f t="shared" ca="1" si="175"/>
        <v>0.3686635944700461</v>
      </c>
      <c r="AD165" s="309">
        <f t="shared" ca="1" si="146"/>
        <v>165286</v>
      </c>
      <c r="AE165" s="308">
        <f t="shared" ca="1" si="176"/>
        <v>0.3686635944700461</v>
      </c>
      <c r="AF165" s="309">
        <f t="shared" ca="1" si="147"/>
        <v>106535</v>
      </c>
      <c r="AG165" s="308">
        <f t="shared" ca="1" si="177"/>
        <v>0.3686635944700461</v>
      </c>
      <c r="AH165" s="309">
        <f t="shared" ca="1" si="148"/>
        <v>92000</v>
      </c>
      <c r="AI165" s="308">
        <f t="shared" ca="1" si="178"/>
        <v>0.3686635944700461</v>
      </c>
      <c r="AJ165" s="309">
        <f t="shared" ca="1" si="149"/>
        <v>170596.15</v>
      </c>
      <c r="AK165" s="308">
        <f t="shared" ca="1" si="179"/>
        <v>0.3686635944700461</v>
      </c>
      <c r="AL165" s="309">
        <f t="shared" ca="1" si="150"/>
        <v>187654</v>
      </c>
      <c r="AM165" s="308">
        <f t="shared" ca="1" si="180"/>
        <v>0.3686635944700461</v>
      </c>
      <c r="AN165" s="309" t="str">
        <f t="shared" ca="1" si="151"/>
        <v/>
      </c>
      <c r="AO165" s="308" t="str">
        <f t="shared" ca="1" si="181"/>
        <v/>
      </c>
      <c r="AP165" s="309">
        <f t="shared" ca="1" si="152"/>
        <v>120250</v>
      </c>
      <c r="AQ165" s="308">
        <f t="shared" ca="1" si="182"/>
        <v>0.3686635944700461</v>
      </c>
      <c r="AR165" s="309" t="str">
        <f t="shared" ca="1" si="153"/>
        <v/>
      </c>
      <c r="AS165" s="308" t="str">
        <f t="shared" ca="1" si="183"/>
        <v/>
      </c>
      <c r="AT165" s="309" t="str">
        <f t="shared" ca="1" si="154"/>
        <v/>
      </c>
      <c r="AU165" s="308" t="str">
        <f t="shared" ca="1" si="184"/>
        <v/>
      </c>
      <c r="AV165" s="309" t="str">
        <f t="shared" ca="1" si="155"/>
        <v/>
      </c>
      <c r="AW165" s="308" t="str">
        <f t="shared" ca="1" si="185"/>
        <v/>
      </c>
      <c r="AX165" s="309" t="str">
        <f t="shared" ca="1" si="156"/>
        <v/>
      </c>
      <c r="AY165" s="308" t="str">
        <f t="shared" ca="1" si="186"/>
        <v/>
      </c>
      <c r="AZ165" s="309" t="str">
        <f t="shared" ca="1" si="157"/>
        <v/>
      </c>
      <c r="BA165" s="308" t="str">
        <f t="shared" ca="1" si="187"/>
        <v/>
      </c>
      <c r="BB165" s="309">
        <f t="shared" ca="1" si="158"/>
        <v>108500</v>
      </c>
      <c r="BC165" s="308">
        <f t="shared" ca="1" si="188"/>
        <v>0.3686635944700461</v>
      </c>
      <c r="BD165" s="309" t="str">
        <f t="shared" ca="1" si="159"/>
        <v/>
      </c>
      <c r="BE165" s="308" t="str">
        <f t="shared" ca="1" si="189"/>
        <v/>
      </c>
      <c r="BF165" s="80" t="str">
        <f t="shared" ca="1" si="193"/>
        <v/>
      </c>
      <c r="BG165" s="83" t="str">
        <f t="shared" ca="1" si="190"/>
        <v/>
      </c>
      <c r="BH165" s="80" t="str">
        <f t="shared" ca="1" si="194"/>
        <v/>
      </c>
      <c r="BI165" s="83" t="str">
        <f t="shared" ca="1" si="191"/>
        <v/>
      </c>
      <c r="BJ165" s="80" t="str">
        <f t="shared" ca="1" si="195"/>
        <v/>
      </c>
      <c r="BK165" s="83" t="str">
        <f t="shared" ca="1" si="192"/>
        <v/>
      </c>
    </row>
    <row r="166" spans="1:63" s="71" customFormat="1" ht="21" customHeight="1">
      <c r="A166" s="245">
        <v>38</v>
      </c>
      <c r="B166" s="500" t="s">
        <v>795</v>
      </c>
      <c r="C166" s="501">
        <f t="shared" ca="1" si="132"/>
        <v>146481.24</v>
      </c>
      <c r="D166" s="309">
        <f t="shared" ca="1" si="133"/>
        <v>566805</v>
      </c>
      <c r="E166" s="308">
        <f t="shared" ca="1" si="163"/>
        <v>0.3686635944700461</v>
      </c>
      <c r="F166" s="309">
        <f t="shared" ca="1" si="134"/>
        <v>440000</v>
      </c>
      <c r="G166" s="308">
        <f t="shared" ca="1" si="164"/>
        <v>0</v>
      </c>
      <c r="H166" s="309">
        <f t="shared" ca="1" si="135"/>
        <v>480000</v>
      </c>
      <c r="I166" s="308">
        <f t="shared" ca="1" si="165"/>
        <v>0</v>
      </c>
      <c r="J166" s="309">
        <f t="shared" ca="1" si="136"/>
        <v>648879</v>
      </c>
      <c r="K166" s="308">
        <f t="shared" ca="1" si="166"/>
        <v>0.3686635944700461</v>
      </c>
      <c r="L166" s="309">
        <f t="shared" ca="1" si="137"/>
        <v>566805</v>
      </c>
      <c r="M166" s="308">
        <f t="shared" ca="1" si="167"/>
        <v>0.3686635944700461</v>
      </c>
      <c r="N166" s="309">
        <f t="shared" ca="1" si="138"/>
        <v>546000</v>
      </c>
      <c r="O166" s="308">
        <f t="shared" ca="1" si="168"/>
        <v>0</v>
      </c>
      <c r="P166" s="309">
        <f t="shared" ca="1" si="139"/>
        <v>816366</v>
      </c>
      <c r="Q166" s="308">
        <f t="shared" ca="1" si="169"/>
        <v>0</v>
      </c>
      <c r="R166" s="309">
        <f t="shared" ca="1" si="140"/>
        <v>346582</v>
      </c>
      <c r="S166" s="308">
        <f t="shared" ca="1" si="170"/>
        <v>0</v>
      </c>
      <c r="T166" s="309" t="str">
        <f t="shared" ca="1" si="141"/>
        <v/>
      </c>
      <c r="U166" s="308" t="str">
        <f t="shared" ca="1" si="171"/>
        <v/>
      </c>
      <c r="V166" s="309" t="str">
        <f t="shared" ca="1" si="142"/>
        <v/>
      </c>
      <c r="W166" s="308" t="str">
        <f t="shared" ca="1" si="172"/>
        <v/>
      </c>
      <c r="X166" s="309">
        <f t="shared" ca="1" si="143"/>
        <v>566805</v>
      </c>
      <c r="Y166" s="308">
        <f t="shared" ca="1" si="173"/>
        <v>0.3686635944700461</v>
      </c>
      <c r="Z166" s="309" t="str">
        <f t="shared" ca="1" si="144"/>
        <v/>
      </c>
      <c r="AA166" s="308" t="str">
        <f t="shared" ca="1" si="174"/>
        <v/>
      </c>
      <c r="AB166" s="309">
        <f t="shared" ca="1" si="145"/>
        <v>776638</v>
      </c>
      <c r="AC166" s="308">
        <f t="shared" ca="1" si="175"/>
        <v>0</v>
      </c>
      <c r="AD166" s="309">
        <f t="shared" ca="1" si="146"/>
        <v>723989</v>
      </c>
      <c r="AE166" s="308">
        <f t="shared" ca="1" si="176"/>
        <v>0</v>
      </c>
      <c r="AF166" s="309">
        <f t="shared" ca="1" si="147"/>
        <v>873587</v>
      </c>
      <c r="AG166" s="308">
        <f t="shared" ca="1" si="177"/>
        <v>0</v>
      </c>
      <c r="AH166" s="309">
        <f t="shared" ca="1" si="148"/>
        <v>518000</v>
      </c>
      <c r="AI166" s="308">
        <f t="shared" ca="1" si="178"/>
        <v>0</v>
      </c>
      <c r="AJ166" s="309">
        <f t="shared" ca="1" si="149"/>
        <v>841215.4</v>
      </c>
      <c r="AK166" s="308">
        <f t="shared" ca="1" si="179"/>
        <v>0</v>
      </c>
      <c r="AL166" s="309">
        <f t="shared" ca="1" si="150"/>
        <v>676439</v>
      </c>
      <c r="AM166" s="308">
        <f t="shared" ca="1" si="180"/>
        <v>0.3686635944700461</v>
      </c>
      <c r="AN166" s="309" t="str">
        <f t="shared" ca="1" si="151"/>
        <v/>
      </c>
      <c r="AO166" s="308" t="str">
        <f t="shared" ca="1" si="181"/>
        <v/>
      </c>
      <c r="AP166" s="309">
        <f t="shared" ca="1" si="152"/>
        <v>666250</v>
      </c>
      <c r="AQ166" s="308">
        <f t="shared" ca="1" si="182"/>
        <v>0.3686635944700461</v>
      </c>
      <c r="AR166" s="309" t="str">
        <f t="shared" ca="1" si="153"/>
        <v/>
      </c>
      <c r="AS166" s="308" t="str">
        <f t="shared" ca="1" si="183"/>
        <v/>
      </c>
      <c r="AT166" s="309" t="str">
        <f t="shared" ca="1" si="154"/>
        <v/>
      </c>
      <c r="AU166" s="308" t="str">
        <f t="shared" ca="1" si="184"/>
        <v/>
      </c>
      <c r="AV166" s="309" t="str">
        <f t="shared" ca="1" si="155"/>
        <v/>
      </c>
      <c r="AW166" s="308" t="str">
        <f t="shared" ca="1" si="185"/>
        <v/>
      </c>
      <c r="AX166" s="309" t="str">
        <f t="shared" ca="1" si="156"/>
        <v/>
      </c>
      <c r="AY166" s="308" t="str">
        <f t="shared" ca="1" si="186"/>
        <v/>
      </c>
      <c r="AZ166" s="309" t="str">
        <f t="shared" ca="1" si="157"/>
        <v/>
      </c>
      <c r="BA166" s="308" t="str">
        <f t="shared" ca="1" si="187"/>
        <v/>
      </c>
      <c r="BB166" s="309">
        <f t="shared" ca="1" si="158"/>
        <v>554800</v>
      </c>
      <c r="BC166" s="308">
        <f t="shared" ca="1" si="188"/>
        <v>0.3686635944700461</v>
      </c>
      <c r="BD166" s="309" t="str">
        <f t="shared" ca="1" si="159"/>
        <v/>
      </c>
      <c r="BE166" s="308" t="str">
        <f t="shared" ca="1" si="189"/>
        <v/>
      </c>
      <c r="BF166" s="80" t="str">
        <f t="shared" ca="1" si="193"/>
        <v/>
      </c>
      <c r="BG166" s="83" t="str">
        <f t="shared" ca="1" si="190"/>
        <v/>
      </c>
      <c r="BH166" s="80" t="str">
        <f t="shared" ca="1" si="194"/>
        <v/>
      </c>
      <c r="BI166" s="83" t="str">
        <f t="shared" ca="1" si="191"/>
        <v/>
      </c>
      <c r="BJ166" s="80" t="str">
        <f t="shared" ca="1" si="195"/>
        <v/>
      </c>
      <c r="BK166" s="83" t="str">
        <f t="shared" ca="1" si="192"/>
        <v/>
      </c>
    </row>
    <row r="167" spans="1:63" s="71" customFormat="1" ht="21" customHeight="1">
      <c r="A167" s="245">
        <v>39</v>
      </c>
      <c r="B167" s="500" t="s">
        <v>798</v>
      </c>
      <c r="C167" s="501">
        <f t="shared" ca="1" si="132"/>
        <v>264898.98</v>
      </c>
      <c r="D167" s="309">
        <f t="shared" ca="1" si="133"/>
        <v>35423</v>
      </c>
      <c r="E167" s="308">
        <f t="shared" ca="1" si="163"/>
        <v>0.3686635944700461</v>
      </c>
      <c r="F167" s="309">
        <f t="shared" ca="1" si="134"/>
        <v>40000</v>
      </c>
      <c r="G167" s="308">
        <f t="shared" ca="1" si="164"/>
        <v>0.3686635944700461</v>
      </c>
      <c r="H167" s="309">
        <f t="shared" ca="1" si="135"/>
        <v>28000</v>
      </c>
      <c r="I167" s="308">
        <f t="shared" ca="1" si="165"/>
        <v>0.3686635944700461</v>
      </c>
      <c r="J167" s="309">
        <f t="shared" ca="1" si="136"/>
        <v>1105000</v>
      </c>
      <c r="K167" s="308">
        <f t="shared" ca="1" si="166"/>
        <v>0</v>
      </c>
      <c r="L167" s="309">
        <f t="shared" ca="1" si="137"/>
        <v>34502</v>
      </c>
      <c r="M167" s="308">
        <f t="shared" ca="1" si="167"/>
        <v>0.3686635944700461</v>
      </c>
      <c r="N167" s="309">
        <f t="shared" ca="1" si="138"/>
        <v>399000</v>
      </c>
      <c r="O167" s="308">
        <f t="shared" ca="1" si="168"/>
        <v>0</v>
      </c>
      <c r="P167" s="309">
        <f t="shared" ca="1" si="139"/>
        <v>13374</v>
      </c>
      <c r="Q167" s="308">
        <f t="shared" ca="1" si="169"/>
        <v>0.3686635944700461</v>
      </c>
      <c r="R167" s="309">
        <f t="shared" ca="1" si="140"/>
        <v>51987</v>
      </c>
      <c r="S167" s="308">
        <f t="shared" ca="1" si="170"/>
        <v>0.3686635944700461</v>
      </c>
      <c r="T167" s="309" t="str">
        <f t="shared" ca="1" si="141"/>
        <v/>
      </c>
      <c r="U167" s="308" t="str">
        <f t="shared" ca="1" si="171"/>
        <v/>
      </c>
      <c r="V167" s="309" t="str">
        <f t="shared" ca="1" si="142"/>
        <v/>
      </c>
      <c r="W167" s="308" t="str">
        <f t="shared" ca="1" si="172"/>
        <v/>
      </c>
      <c r="X167" s="309">
        <f t="shared" ca="1" si="143"/>
        <v>35423</v>
      </c>
      <c r="Y167" s="308">
        <f t="shared" ca="1" si="173"/>
        <v>0.3686635944700461</v>
      </c>
      <c r="Z167" s="309" t="str">
        <f t="shared" ca="1" si="144"/>
        <v/>
      </c>
      <c r="AA167" s="308" t="str">
        <f t="shared" ca="1" si="174"/>
        <v/>
      </c>
      <c r="AB167" s="309">
        <f t="shared" ca="1" si="145"/>
        <v>66324</v>
      </c>
      <c r="AC167" s="308">
        <f t="shared" ca="1" si="175"/>
        <v>0.3686635944700461</v>
      </c>
      <c r="AD167" s="309">
        <f t="shared" ca="1" si="146"/>
        <v>68576</v>
      </c>
      <c r="AE167" s="308">
        <f t="shared" ca="1" si="176"/>
        <v>0.3686635944700461</v>
      </c>
      <c r="AF167" s="309">
        <f t="shared" ca="1" si="147"/>
        <v>111378</v>
      </c>
      <c r="AG167" s="308">
        <f t="shared" ca="1" si="177"/>
        <v>0.3686635944700461</v>
      </c>
      <c r="AH167" s="309">
        <f t="shared" ca="1" si="148"/>
        <v>33000</v>
      </c>
      <c r="AI167" s="308">
        <f t="shared" ca="1" si="178"/>
        <v>0.3686635944700461</v>
      </c>
      <c r="AJ167" s="309">
        <f t="shared" ca="1" si="149"/>
        <v>100004.76</v>
      </c>
      <c r="AK167" s="308">
        <f t="shared" ca="1" si="179"/>
        <v>0.3686635944700461</v>
      </c>
      <c r="AL167" s="309">
        <f t="shared" ca="1" si="150"/>
        <v>36933</v>
      </c>
      <c r="AM167" s="308">
        <f t="shared" ca="1" si="180"/>
        <v>0.3686635944700461</v>
      </c>
      <c r="AN167" s="309" t="str">
        <f t="shared" ca="1" si="151"/>
        <v/>
      </c>
      <c r="AO167" s="308" t="str">
        <f t="shared" ca="1" si="181"/>
        <v/>
      </c>
      <c r="AP167" s="309">
        <f t="shared" ca="1" si="152"/>
        <v>39000</v>
      </c>
      <c r="AQ167" s="308">
        <f t="shared" ca="1" si="182"/>
        <v>0.3686635944700461</v>
      </c>
      <c r="AR167" s="309" t="str">
        <f t="shared" ca="1" si="153"/>
        <v/>
      </c>
      <c r="AS167" s="308" t="str">
        <f t="shared" ca="1" si="183"/>
        <v/>
      </c>
      <c r="AT167" s="309" t="str">
        <f t="shared" ca="1" si="154"/>
        <v/>
      </c>
      <c r="AU167" s="308" t="str">
        <f t="shared" ca="1" si="184"/>
        <v/>
      </c>
      <c r="AV167" s="309" t="str">
        <f t="shared" ca="1" si="155"/>
        <v/>
      </c>
      <c r="AW167" s="308" t="str">
        <f t="shared" ca="1" si="185"/>
        <v/>
      </c>
      <c r="AX167" s="309" t="str">
        <f t="shared" ca="1" si="156"/>
        <v/>
      </c>
      <c r="AY167" s="308" t="str">
        <f t="shared" ca="1" si="186"/>
        <v/>
      </c>
      <c r="AZ167" s="309" t="str">
        <f t="shared" ca="1" si="157"/>
        <v/>
      </c>
      <c r="BA167" s="308" t="str">
        <f t="shared" ca="1" si="187"/>
        <v/>
      </c>
      <c r="BB167" s="309">
        <f t="shared" ca="1" si="158"/>
        <v>34700</v>
      </c>
      <c r="BC167" s="308">
        <f t="shared" ca="1" si="188"/>
        <v>0.3686635944700461</v>
      </c>
      <c r="BD167" s="309" t="str">
        <f t="shared" ca="1" si="159"/>
        <v/>
      </c>
      <c r="BE167" s="308" t="str">
        <f t="shared" ca="1" si="189"/>
        <v/>
      </c>
      <c r="BF167" s="80" t="str">
        <f t="shared" ca="1" si="193"/>
        <v/>
      </c>
      <c r="BG167" s="83" t="str">
        <f t="shared" ca="1" si="190"/>
        <v/>
      </c>
      <c r="BH167" s="80" t="str">
        <f t="shared" ca="1" si="194"/>
        <v/>
      </c>
      <c r="BI167" s="83" t="str">
        <f t="shared" ca="1" si="191"/>
        <v/>
      </c>
      <c r="BJ167" s="80" t="str">
        <f t="shared" ca="1" si="195"/>
        <v/>
      </c>
      <c r="BK167" s="83" t="str">
        <f t="shared" ca="1" si="192"/>
        <v/>
      </c>
    </row>
    <row r="168" spans="1:63" s="71" customFormat="1" ht="21" customHeight="1">
      <c r="A168" s="245">
        <v>40</v>
      </c>
      <c r="B168" s="500" t="s">
        <v>799</v>
      </c>
      <c r="C168" s="501">
        <f t="shared" ca="1" si="132"/>
        <v>101585.08</v>
      </c>
      <c r="D168" s="309">
        <f t="shared" ca="1" si="133"/>
        <v>32267</v>
      </c>
      <c r="E168" s="308">
        <f t="shared" ca="1" si="163"/>
        <v>0.3686635944700461</v>
      </c>
      <c r="F168" s="309">
        <f t="shared" ca="1" si="134"/>
        <v>50000</v>
      </c>
      <c r="G168" s="308">
        <f t="shared" ca="1" si="164"/>
        <v>0.3686635944700461</v>
      </c>
      <c r="H168" s="309">
        <f t="shared" ca="1" si="135"/>
        <v>35000</v>
      </c>
      <c r="I168" s="308">
        <f t="shared" ca="1" si="165"/>
        <v>0.3686635944700461</v>
      </c>
      <c r="J168" s="309">
        <f t="shared" ca="1" si="136"/>
        <v>90000</v>
      </c>
      <c r="K168" s="308">
        <f t="shared" ca="1" si="166"/>
        <v>0.3686635944700461</v>
      </c>
      <c r="L168" s="309">
        <f t="shared" ca="1" si="137"/>
        <v>31428</v>
      </c>
      <c r="M168" s="308">
        <f t="shared" ca="1" si="167"/>
        <v>0.3686635944700461</v>
      </c>
      <c r="N168" s="309">
        <f t="shared" ca="1" si="138"/>
        <v>456000</v>
      </c>
      <c r="O168" s="308">
        <f t="shared" ca="1" si="168"/>
        <v>0</v>
      </c>
      <c r="P168" s="309">
        <f t="shared" ca="1" si="139"/>
        <v>15692</v>
      </c>
      <c r="Q168" s="308">
        <f t="shared" ca="1" si="169"/>
        <v>0</v>
      </c>
      <c r="R168" s="309">
        <f t="shared" ca="1" si="140"/>
        <v>38990</v>
      </c>
      <c r="S168" s="308">
        <f t="shared" ca="1" si="170"/>
        <v>0.3686635944700461</v>
      </c>
      <c r="T168" s="309" t="str">
        <f t="shared" ca="1" si="141"/>
        <v/>
      </c>
      <c r="U168" s="308" t="str">
        <f t="shared" ca="1" si="171"/>
        <v/>
      </c>
      <c r="V168" s="309" t="str">
        <f t="shared" ca="1" si="142"/>
        <v/>
      </c>
      <c r="W168" s="308" t="str">
        <f t="shared" ca="1" si="172"/>
        <v/>
      </c>
      <c r="X168" s="309">
        <f t="shared" ca="1" si="143"/>
        <v>32267</v>
      </c>
      <c r="Y168" s="308">
        <f t="shared" ca="1" si="173"/>
        <v>0.3686635944700461</v>
      </c>
      <c r="Z168" s="309" t="str">
        <f t="shared" ca="1" si="144"/>
        <v/>
      </c>
      <c r="AA168" s="308" t="str">
        <f t="shared" ca="1" si="174"/>
        <v/>
      </c>
      <c r="AB168" s="309">
        <f t="shared" ca="1" si="145"/>
        <v>79939</v>
      </c>
      <c r="AC168" s="308">
        <f t="shared" ca="1" si="175"/>
        <v>0.3686635944700461</v>
      </c>
      <c r="AD168" s="309">
        <f t="shared" ca="1" si="146"/>
        <v>74188</v>
      </c>
      <c r="AE168" s="308">
        <f t="shared" ca="1" si="176"/>
        <v>0.3686635944700461</v>
      </c>
      <c r="AF168" s="309">
        <f t="shared" ca="1" si="147"/>
        <v>130748</v>
      </c>
      <c r="AG168" s="308">
        <f t="shared" ca="1" si="177"/>
        <v>0</v>
      </c>
      <c r="AH168" s="309">
        <f t="shared" ca="1" si="148"/>
        <v>36000</v>
      </c>
      <c r="AI168" s="308">
        <f t="shared" ca="1" si="178"/>
        <v>0.3686635944700461</v>
      </c>
      <c r="AJ168" s="309">
        <f t="shared" ca="1" si="149"/>
        <v>111769.76</v>
      </c>
      <c r="AK168" s="308">
        <f t="shared" ca="1" si="179"/>
        <v>0.3686635944700461</v>
      </c>
      <c r="AL168" s="309">
        <f t="shared" ca="1" si="150"/>
        <v>36933</v>
      </c>
      <c r="AM168" s="308">
        <f t="shared" ca="1" si="180"/>
        <v>0.3686635944700461</v>
      </c>
      <c r="AN168" s="309" t="str">
        <f t="shared" ca="1" si="151"/>
        <v/>
      </c>
      <c r="AO168" s="308" t="str">
        <f t="shared" ca="1" si="181"/>
        <v/>
      </c>
      <c r="AP168" s="309">
        <f t="shared" ca="1" si="152"/>
        <v>55250</v>
      </c>
      <c r="AQ168" s="308">
        <f t="shared" ca="1" si="182"/>
        <v>0.3686635944700461</v>
      </c>
      <c r="AR168" s="309" t="str">
        <f t="shared" ca="1" si="153"/>
        <v/>
      </c>
      <c r="AS168" s="308" t="str">
        <f t="shared" ca="1" si="183"/>
        <v/>
      </c>
      <c r="AT168" s="309" t="str">
        <f t="shared" ca="1" si="154"/>
        <v/>
      </c>
      <c r="AU168" s="308" t="str">
        <f t="shared" ca="1" si="184"/>
        <v/>
      </c>
      <c r="AV168" s="309" t="str">
        <f t="shared" ca="1" si="155"/>
        <v/>
      </c>
      <c r="AW168" s="308" t="str">
        <f t="shared" ca="1" si="185"/>
        <v/>
      </c>
      <c r="AX168" s="309" t="str">
        <f t="shared" ca="1" si="156"/>
        <v/>
      </c>
      <c r="AY168" s="308" t="str">
        <f t="shared" ca="1" si="186"/>
        <v/>
      </c>
      <c r="AZ168" s="309" t="str">
        <f t="shared" ca="1" si="157"/>
        <v/>
      </c>
      <c r="BA168" s="308" t="str">
        <f t="shared" ca="1" si="187"/>
        <v/>
      </c>
      <c r="BB168" s="309">
        <f t="shared" ca="1" si="158"/>
        <v>31250</v>
      </c>
      <c r="BC168" s="308">
        <f t="shared" ca="1" si="188"/>
        <v>0.3686635944700461</v>
      </c>
      <c r="BD168" s="309" t="str">
        <f t="shared" ca="1" si="159"/>
        <v/>
      </c>
      <c r="BE168" s="308" t="str">
        <f t="shared" ca="1" si="189"/>
        <v/>
      </c>
      <c r="BF168" s="80" t="str">
        <f t="shared" ca="1" si="193"/>
        <v/>
      </c>
      <c r="BG168" s="83" t="str">
        <f t="shared" ca="1" si="190"/>
        <v/>
      </c>
      <c r="BH168" s="80" t="str">
        <f t="shared" ca="1" si="194"/>
        <v/>
      </c>
      <c r="BI168" s="83" t="str">
        <f t="shared" ca="1" si="191"/>
        <v/>
      </c>
      <c r="BJ168" s="80" t="str">
        <f t="shared" ca="1" si="195"/>
        <v/>
      </c>
      <c r="BK168" s="83" t="str">
        <f t="shared" ca="1" si="192"/>
        <v/>
      </c>
    </row>
    <row r="169" spans="1:63" s="71" customFormat="1" ht="21" customHeight="1">
      <c r="A169" s="245">
        <v>41</v>
      </c>
      <c r="B169" s="500" t="s">
        <v>801</v>
      </c>
      <c r="C169" s="501">
        <f t="shared" ca="1" si="132"/>
        <v>184199.39</v>
      </c>
      <c r="D169" s="309">
        <f t="shared" ca="1" si="133"/>
        <v>80167</v>
      </c>
      <c r="E169" s="308">
        <f t="shared" ca="1" si="163"/>
        <v>0</v>
      </c>
      <c r="F169" s="309">
        <f t="shared" ca="1" si="134"/>
        <v>235000</v>
      </c>
      <c r="G169" s="308">
        <f t="shared" ca="1" si="164"/>
        <v>0.3686635944700461</v>
      </c>
      <c r="H169" s="309">
        <f t="shared" ca="1" si="135"/>
        <v>135000</v>
      </c>
      <c r="I169" s="308">
        <f t="shared" ca="1" si="165"/>
        <v>0</v>
      </c>
      <c r="J169" s="309">
        <f t="shared" ca="1" si="136"/>
        <v>640000</v>
      </c>
      <c r="K169" s="308">
        <f t="shared" ca="1" si="166"/>
        <v>0</v>
      </c>
      <c r="L169" s="309">
        <f t="shared" ca="1" si="137"/>
        <v>78082</v>
      </c>
      <c r="M169" s="308">
        <f t="shared" ca="1" si="167"/>
        <v>0</v>
      </c>
      <c r="N169" s="309">
        <f t="shared" ca="1" si="138"/>
        <v>280000</v>
      </c>
      <c r="O169" s="308">
        <f t="shared" ca="1" si="168"/>
        <v>0.3686635944700461</v>
      </c>
      <c r="P169" s="309">
        <f t="shared" ca="1" si="139"/>
        <v>378938</v>
      </c>
      <c r="Q169" s="308">
        <f t="shared" ca="1" si="169"/>
        <v>0</v>
      </c>
      <c r="R169" s="309">
        <f t="shared" ca="1" si="140"/>
        <v>59950</v>
      </c>
      <c r="S169" s="308">
        <f t="shared" ca="1" si="170"/>
        <v>0</v>
      </c>
      <c r="T169" s="309" t="str">
        <f t="shared" ca="1" si="141"/>
        <v/>
      </c>
      <c r="U169" s="308" t="str">
        <f t="shared" ca="1" si="171"/>
        <v/>
      </c>
      <c r="V169" s="309" t="str">
        <f t="shared" ca="1" si="142"/>
        <v/>
      </c>
      <c r="W169" s="308" t="str">
        <f t="shared" ca="1" si="172"/>
        <v/>
      </c>
      <c r="X169" s="309">
        <f t="shared" ca="1" si="143"/>
        <v>80167</v>
      </c>
      <c r="Y169" s="308">
        <f t="shared" ca="1" si="173"/>
        <v>0</v>
      </c>
      <c r="Z169" s="309" t="str">
        <f t="shared" ca="1" si="144"/>
        <v/>
      </c>
      <c r="AA169" s="308" t="str">
        <f t="shared" ca="1" si="174"/>
        <v/>
      </c>
      <c r="AB169" s="309">
        <f t="shared" ca="1" si="145"/>
        <v>191388</v>
      </c>
      <c r="AC169" s="308">
        <f t="shared" ca="1" si="175"/>
        <v>0.3686635944700461</v>
      </c>
      <c r="AD169" s="309">
        <f t="shared" ca="1" si="146"/>
        <v>209533</v>
      </c>
      <c r="AE169" s="308">
        <f t="shared" ca="1" si="176"/>
        <v>0.3686635944700461</v>
      </c>
      <c r="AF169" s="309">
        <f t="shared" ca="1" si="147"/>
        <v>154669</v>
      </c>
      <c r="AG169" s="308">
        <f t="shared" ca="1" si="177"/>
        <v>0.3686635944700461</v>
      </c>
      <c r="AH169" s="309">
        <f t="shared" ca="1" si="148"/>
        <v>385000</v>
      </c>
      <c r="AI169" s="308">
        <f t="shared" ca="1" si="178"/>
        <v>0</v>
      </c>
      <c r="AJ169" s="309">
        <f t="shared" ca="1" si="149"/>
        <v>647088.9</v>
      </c>
      <c r="AK169" s="308">
        <f t="shared" ca="1" si="179"/>
        <v>0</v>
      </c>
      <c r="AL169" s="309">
        <f t="shared" ca="1" si="150"/>
        <v>36933</v>
      </c>
      <c r="AM169" s="308">
        <f t="shared" ca="1" si="180"/>
        <v>0</v>
      </c>
      <c r="AN169" s="309" t="str">
        <f t="shared" ca="1" si="151"/>
        <v/>
      </c>
      <c r="AO169" s="308" t="str">
        <f t="shared" ca="1" si="181"/>
        <v/>
      </c>
      <c r="AP169" s="309">
        <f t="shared" ca="1" si="152"/>
        <v>292500</v>
      </c>
      <c r="AQ169" s="308">
        <f t="shared" ca="1" si="182"/>
        <v>0.3686635944700461</v>
      </c>
      <c r="AR169" s="309" t="str">
        <f t="shared" ca="1" si="153"/>
        <v/>
      </c>
      <c r="AS169" s="308" t="str">
        <f t="shared" ca="1" si="183"/>
        <v/>
      </c>
      <c r="AT169" s="309" t="str">
        <f t="shared" ca="1" si="154"/>
        <v/>
      </c>
      <c r="AU169" s="308" t="str">
        <f t="shared" ca="1" si="184"/>
        <v/>
      </c>
      <c r="AV169" s="309" t="str">
        <f t="shared" ca="1" si="155"/>
        <v/>
      </c>
      <c r="AW169" s="308" t="str">
        <f t="shared" ca="1" si="185"/>
        <v/>
      </c>
      <c r="AX169" s="309" t="str">
        <f t="shared" ca="1" si="156"/>
        <v/>
      </c>
      <c r="AY169" s="308" t="str">
        <f t="shared" ca="1" si="186"/>
        <v/>
      </c>
      <c r="AZ169" s="309" t="str">
        <f t="shared" ca="1" si="157"/>
        <v/>
      </c>
      <c r="BA169" s="308" t="str">
        <f t="shared" ca="1" si="187"/>
        <v/>
      </c>
      <c r="BB169" s="309">
        <f t="shared" ca="1" si="158"/>
        <v>78499</v>
      </c>
      <c r="BC169" s="308">
        <f t="shared" ca="1" si="188"/>
        <v>0</v>
      </c>
      <c r="BD169" s="309" t="str">
        <f t="shared" ca="1" si="159"/>
        <v/>
      </c>
      <c r="BE169" s="308" t="str">
        <f t="shared" ca="1" si="189"/>
        <v/>
      </c>
      <c r="BF169" s="80" t="str">
        <f t="shared" ca="1" si="193"/>
        <v/>
      </c>
      <c r="BG169" s="83" t="str">
        <f t="shared" ca="1" si="190"/>
        <v/>
      </c>
      <c r="BH169" s="80" t="str">
        <f t="shared" ca="1" si="194"/>
        <v/>
      </c>
      <c r="BI169" s="83" t="str">
        <f t="shared" ca="1" si="191"/>
        <v/>
      </c>
      <c r="BJ169" s="80" t="str">
        <f t="shared" ca="1" si="195"/>
        <v/>
      </c>
      <c r="BK169" s="83" t="str">
        <f t="shared" ca="1" si="192"/>
        <v/>
      </c>
    </row>
    <row r="170" spans="1:63" s="71" customFormat="1" ht="21" customHeight="1">
      <c r="A170" s="245">
        <v>42</v>
      </c>
      <c r="B170" s="500" t="s">
        <v>804</v>
      </c>
      <c r="C170" s="501">
        <f t="shared" ca="1" si="132"/>
        <v>57262.31</v>
      </c>
      <c r="D170" s="309">
        <f t="shared" ca="1" si="133"/>
        <v>73854</v>
      </c>
      <c r="E170" s="308">
        <f t="shared" ca="1" si="163"/>
        <v>0.3686635944700461</v>
      </c>
      <c r="F170" s="309">
        <f t="shared" ca="1" si="134"/>
        <v>55000</v>
      </c>
      <c r="G170" s="308">
        <f t="shared" ca="1" si="164"/>
        <v>0.3686635944700461</v>
      </c>
      <c r="H170" s="309">
        <f t="shared" ca="1" si="135"/>
        <v>40000</v>
      </c>
      <c r="I170" s="308">
        <f t="shared" ca="1" si="165"/>
        <v>0</v>
      </c>
      <c r="J170" s="309">
        <f t="shared" ca="1" si="136"/>
        <v>170000</v>
      </c>
      <c r="K170" s="308">
        <f t="shared" ca="1" si="166"/>
        <v>0</v>
      </c>
      <c r="L170" s="309">
        <f t="shared" ca="1" si="137"/>
        <v>71933</v>
      </c>
      <c r="M170" s="308">
        <f t="shared" ca="1" si="167"/>
        <v>0.3686635944700461</v>
      </c>
      <c r="N170" s="309">
        <f t="shared" ca="1" si="138"/>
        <v>189000</v>
      </c>
      <c r="O170" s="308">
        <f t="shared" ca="1" si="168"/>
        <v>0</v>
      </c>
      <c r="P170" s="309">
        <f t="shared" ca="1" si="139"/>
        <v>42174</v>
      </c>
      <c r="Q170" s="308">
        <f t="shared" ca="1" si="169"/>
        <v>0</v>
      </c>
      <c r="R170" s="309">
        <f t="shared" ca="1" si="140"/>
        <v>33832</v>
      </c>
      <c r="S170" s="308">
        <f t="shared" ca="1" si="170"/>
        <v>0</v>
      </c>
      <c r="T170" s="309" t="str">
        <f t="shared" ca="1" si="141"/>
        <v/>
      </c>
      <c r="U170" s="308" t="str">
        <f t="shared" ca="1" si="171"/>
        <v/>
      </c>
      <c r="V170" s="309" t="str">
        <f t="shared" ca="1" si="142"/>
        <v/>
      </c>
      <c r="W170" s="308" t="str">
        <f t="shared" ca="1" si="172"/>
        <v/>
      </c>
      <c r="X170" s="309">
        <f t="shared" ca="1" si="143"/>
        <v>73854</v>
      </c>
      <c r="Y170" s="308">
        <f t="shared" ca="1" si="173"/>
        <v>0.3686635944700461</v>
      </c>
      <c r="Z170" s="309" t="str">
        <f t="shared" ca="1" si="144"/>
        <v/>
      </c>
      <c r="AA170" s="308" t="str">
        <f t="shared" ca="1" si="174"/>
        <v/>
      </c>
      <c r="AB170" s="309">
        <f t="shared" ca="1" si="145"/>
        <v>74732</v>
      </c>
      <c r="AC170" s="308">
        <f t="shared" ca="1" si="175"/>
        <v>0.3686635944700461</v>
      </c>
      <c r="AD170" s="309">
        <f t="shared" ca="1" si="146"/>
        <v>213207</v>
      </c>
      <c r="AE170" s="308">
        <f t="shared" ca="1" si="176"/>
        <v>0</v>
      </c>
      <c r="AF170" s="309">
        <f t="shared" ca="1" si="147"/>
        <v>45164</v>
      </c>
      <c r="AG170" s="308">
        <f t="shared" ca="1" si="177"/>
        <v>0</v>
      </c>
      <c r="AH170" s="309">
        <f t="shared" ca="1" si="148"/>
        <v>42000</v>
      </c>
      <c r="AI170" s="308">
        <f t="shared" ca="1" si="178"/>
        <v>0</v>
      </c>
      <c r="AJ170" s="309">
        <f t="shared" ca="1" si="149"/>
        <v>111769.76</v>
      </c>
      <c r="AK170" s="308">
        <f t="shared" ca="1" si="179"/>
        <v>0</v>
      </c>
      <c r="AL170" s="309">
        <f t="shared" ca="1" si="150"/>
        <v>36933</v>
      </c>
      <c r="AM170" s="308">
        <f t="shared" ca="1" si="180"/>
        <v>0</v>
      </c>
      <c r="AN170" s="309" t="str">
        <f t="shared" ca="1" si="151"/>
        <v/>
      </c>
      <c r="AO170" s="308" t="str">
        <f t="shared" ca="1" si="181"/>
        <v/>
      </c>
      <c r="AP170" s="309">
        <f t="shared" ca="1" si="152"/>
        <v>22750</v>
      </c>
      <c r="AQ170" s="308">
        <f t="shared" ca="1" si="182"/>
        <v>0</v>
      </c>
      <c r="AR170" s="309" t="str">
        <f t="shared" ca="1" si="153"/>
        <v/>
      </c>
      <c r="AS170" s="308" t="str">
        <f t="shared" ca="1" si="183"/>
        <v/>
      </c>
      <c r="AT170" s="309" t="str">
        <f t="shared" ca="1" si="154"/>
        <v/>
      </c>
      <c r="AU170" s="308" t="str">
        <f t="shared" ca="1" si="184"/>
        <v/>
      </c>
      <c r="AV170" s="309" t="str">
        <f t="shared" ca="1" si="155"/>
        <v/>
      </c>
      <c r="AW170" s="308" t="str">
        <f t="shared" ca="1" si="185"/>
        <v/>
      </c>
      <c r="AX170" s="309" t="str">
        <f t="shared" ca="1" si="156"/>
        <v/>
      </c>
      <c r="AY170" s="308" t="str">
        <f t="shared" ca="1" si="186"/>
        <v/>
      </c>
      <c r="AZ170" s="309" t="str">
        <f t="shared" ca="1" si="157"/>
        <v/>
      </c>
      <c r="BA170" s="308" t="str">
        <f t="shared" ca="1" si="187"/>
        <v/>
      </c>
      <c r="BB170" s="309">
        <f t="shared" ca="1" si="158"/>
        <v>72350</v>
      </c>
      <c r="BC170" s="308">
        <f t="shared" ca="1" si="188"/>
        <v>0.3686635944700461</v>
      </c>
      <c r="BD170" s="309" t="str">
        <f t="shared" ca="1" si="159"/>
        <v/>
      </c>
      <c r="BE170" s="308" t="str">
        <f t="shared" ca="1" si="189"/>
        <v/>
      </c>
      <c r="BF170" s="80" t="str">
        <f t="shared" ca="1" si="193"/>
        <v/>
      </c>
      <c r="BG170" s="83" t="str">
        <f t="shared" ca="1" si="190"/>
        <v/>
      </c>
      <c r="BH170" s="80" t="str">
        <f t="shared" ca="1" si="194"/>
        <v/>
      </c>
      <c r="BI170" s="83" t="str">
        <f t="shared" ca="1" si="191"/>
        <v/>
      </c>
      <c r="BJ170" s="80" t="str">
        <f t="shared" ca="1" si="195"/>
        <v/>
      </c>
      <c r="BK170" s="83" t="str">
        <f t="shared" ca="1" si="192"/>
        <v/>
      </c>
    </row>
    <row r="171" spans="1:63" s="71" customFormat="1" ht="21" customHeight="1">
      <c r="A171" s="245">
        <v>43</v>
      </c>
      <c r="B171" s="500" t="s">
        <v>812</v>
      </c>
      <c r="C171" s="501">
        <f t="shared" ca="1" si="132"/>
        <v>535966.5</v>
      </c>
      <c r="D171" s="309">
        <f t="shared" ca="1" si="133"/>
        <v>12720</v>
      </c>
      <c r="E171" s="308">
        <f t="shared" ca="1" si="163"/>
        <v>0.3686635944700461</v>
      </c>
      <c r="F171" s="309">
        <f t="shared" ca="1" si="134"/>
        <v>35000</v>
      </c>
      <c r="G171" s="308">
        <f t="shared" ca="1" si="164"/>
        <v>0.3686635944700461</v>
      </c>
      <c r="H171" s="309">
        <f t="shared" ca="1" si="135"/>
        <v>35000</v>
      </c>
      <c r="I171" s="308">
        <f t="shared" ca="1" si="165"/>
        <v>0.3686635944700461</v>
      </c>
      <c r="J171" s="309">
        <f t="shared" ca="1" si="136"/>
        <v>2251500</v>
      </c>
      <c r="K171" s="308">
        <f t="shared" ca="1" si="166"/>
        <v>0</v>
      </c>
      <c r="L171" s="309">
        <f t="shared" ca="1" si="137"/>
        <v>12389</v>
      </c>
      <c r="M171" s="308">
        <f t="shared" ca="1" si="167"/>
        <v>0.3686635944700461</v>
      </c>
      <c r="N171" s="309">
        <f t="shared" ca="1" si="138"/>
        <v>249000</v>
      </c>
      <c r="O171" s="308">
        <f t="shared" ca="1" si="168"/>
        <v>0.3686635944700461</v>
      </c>
      <c r="P171" s="309">
        <f t="shared" ca="1" si="139"/>
        <v>14623</v>
      </c>
      <c r="Q171" s="308">
        <f t="shared" ca="1" si="169"/>
        <v>0.3686635944700461</v>
      </c>
      <c r="R171" s="309">
        <f t="shared" ca="1" si="140"/>
        <v>59850</v>
      </c>
      <c r="S171" s="308">
        <f t="shared" ca="1" si="170"/>
        <v>0.3686635944700461</v>
      </c>
      <c r="T171" s="309" t="str">
        <f t="shared" ca="1" si="141"/>
        <v/>
      </c>
      <c r="U171" s="308" t="str">
        <f t="shared" ca="1" si="171"/>
        <v/>
      </c>
      <c r="V171" s="309" t="str">
        <f t="shared" ca="1" si="142"/>
        <v/>
      </c>
      <c r="W171" s="308" t="str">
        <f t="shared" ca="1" si="172"/>
        <v/>
      </c>
      <c r="X171" s="309">
        <f t="shared" ca="1" si="143"/>
        <v>11980</v>
      </c>
      <c r="Y171" s="308">
        <f t="shared" ca="1" si="173"/>
        <v>0.3686635944700461</v>
      </c>
      <c r="Z171" s="309" t="str">
        <f t="shared" ca="1" si="144"/>
        <v/>
      </c>
      <c r="AA171" s="308" t="str">
        <f t="shared" ca="1" si="174"/>
        <v/>
      </c>
      <c r="AB171" s="309">
        <f t="shared" ca="1" si="145"/>
        <v>17731</v>
      </c>
      <c r="AC171" s="308">
        <f t="shared" ca="1" si="175"/>
        <v>0.3686635944700461</v>
      </c>
      <c r="AD171" s="309">
        <f t="shared" ca="1" si="146"/>
        <v>53075</v>
      </c>
      <c r="AE171" s="308">
        <f t="shared" ca="1" si="176"/>
        <v>0.3686635944700461</v>
      </c>
      <c r="AF171" s="309">
        <f t="shared" ca="1" si="147"/>
        <v>19370</v>
      </c>
      <c r="AG171" s="308">
        <f t="shared" ca="1" si="177"/>
        <v>0.3686635944700461</v>
      </c>
      <c r="AH171" s="309">
        <f t="shared" ca="1" si="148"/>
        <v>22000</v>
      </c>
      <c r="AI171" s="308">
        <f t="shared" ca="1" si="178"/>
        <v>0.3686635944700461</v>
      </c>
      <c r="AJ171" s="309">
        <f t="shared" ca="1" si="149"/>
        <v>21765.63</v>
      </c>
      <c r="AK171" s="308">
        <f t="shared" ca="1" si="179"/>
        <v>0.3686635944700461</v>
      </c>
      <c r="AL171" s="309">
        <f t="shared" ca="1" si="150"/>
        <v>209100</v>
      </c>
      <c r="AM171" s="308">
        <f t="shared" ca="1" si="180"/>
        <v>0.3686635944700461</v>
      </c>
      <c r="AN171" s="309" t="str">
        <f t="shared" ca="1" si="151"/>
        <v/>
      </c>
      <c r="AO171" s="308" t="str">
        <f t="shared" ca="1" si="181"/>
        <v/>
      </c>
      <c r="AP171" s="309">
        <f t="shared" ca="1" si="152"/>
        <v>55250</v>
      </c>
      <c r="AQ171" s="308">
        <f t="shared" ca="1" si="182"/>
        <v>0.3686635944700461</v>
      </c>
      <c r="AR171" s="309" t="str">
        <f t="shared" ca="1" si="153"/>
        <v/>
      </c>
      <c r="AS171" s="308" t="str">
        <f t="shared" ca="1" si="183"/>
        <v/>
      </c>
      <c r="AT171" s="309" t="str">
        <f t="shared" ca="1" si="154"/>
        <v/>
      </c>
      <c r="AU171" s="308" t="str">
        <f t="shared" ca="1" si="184"/>
        <v/>
      </c>
      <c r="AV171" s="309" t="str">
        <f t="shared" ca="1" si="155"/>
        <v/>
      </c>
      <c r="AW171" s="308" t="str">
        <f t="shared" ca="1" si="185"/>
        <v/>
      </c>
      <c r="AX171" s="309" t="str">
        <f t="shared" ca="1" si="156"/>
        <v/>
      </c>
      <c r="AY171" s="308" t="str">
        <f t="shared" ca="1" si="186"/>
        <v/>
      </c>
      <c r="AZ171" s="309" t="str">
        <f t="shared" ca="1" si="157"/>
        <v/>
      </c>
      <c r="BA171" s="308" t="str">
        <f t="shared" ca="1" si="187"/>
        <v/>
      </c>
      <c r="BB171" s="309">
        <f t="shared" ca="1" si="158"/>
        <v>12100</v>
      </c>
      <c r="BC171" s="308">
        <f t="shared" ca="1" si="188"/>
        <v>0.3686635944700461</v>
      </c>
      <c r="BD171" s="309" t="str">
        <f t="shared" ca="1" si="159"/>
        <v/>
      </c>
      <c r="BE171" s="308" t="str">
        <f t="shared" ca="1" si="189"/>
        <v/>
      </c>
      <c r="BF171" s="80" t="str">
        <f t="shared" ca="1" si="193"/>
        <v/>
      </c>
      <c r="BG171" s="83" t="str">
        <f t="shared" ca="1" si="190"/>
        <v/>
      </c>
      <c r="BH171" s="80" t="str">
        <f t="shared" ca="1" si="194"/>
        <v/>
      </c>
      <c r="BI171" s="83" t="str">
        <f t="shared" ca="1" si="191"/>
        <v/>
      </c>
      <c r="BJ171" s="80" t="str">
        <f t="shared" ca="1" si="195"/>
        <v/>
      </c>
      <c r="BK171" s="83" t="str">
        <f t="shared" ca="1" si="192"/>
        <v/>
      </c>
    </row>
    <row r="172" spans="1:63" s="71" customFormat="1" ht="21" customHeight="1">
      <c r="A172" s="245">
        <v>44</v>
      </c>
      <c r="B172" s="500" t="s">
        <v>813</v>
      </c>
      <c r="C172" s="501">
        <f t="shared" ca="1" si="132"/>
        <v>570867.86</v>
      </c>
      <c r="D172" s="309">
        <f t="shared" ca="1" si="133"/>
        <v>15493</v>
      </c>
      <c r="E172" s="308">
        <f t="shared" ca="1" si="163"/>
        <v>0.3686635944700461</v>
      </c>
      <c r="F172" s="309">
        <f t="shared" ca="1" si="134"/>
        <v>35000</v>
      </c>
      <c r="G172" s="308">
        <f t="shared" ca="1" si="164"/>
        <v>0.3686635944700461</v>
      </c>
      <c r="H172" s="309">
        <f t="shared" ca="1" si="135"/>
        <v>38000</v>
      </c>
      <c r="I172" s="308">
        <f t="shared" ca="1" si="165"/>
        <v>0.3686635944700461</v>
      </c>
      <c r="J172" s="309">
        <f t="shared" ca="1" si="136"/>
        <v>2400000</v>
      </c>
      <c r="K172" s="308">
        <f t="shared" ca="1" si="166"/>
        <v>0</v>
      </c>
      <c r="L172" s="309">
        <f t="shared" ca="1" si="137"/>
        <v>15090</v>
      </c>
      <c r="M172" s="308">
        <f t="shared" ca="1" si="167"/>
        <v>0.3686635944700461</v>
      </c>
      <c r="N172" s="309">
        <f t="shared" ca="1" si="138"/>
        <v>298000</v>
      </c>
      <c r="O172" s="308">
        <f t="shared" ca="1" si="168"/>
        <v>0.3686635944700461</v>
      </c>
      <c r="P172" s="309">
        <f t="shared" ca="1" si="139"/>
        <v>16816</v>
      </c>
      <c r="Q172" s="308">
        <f t="shared" ca="1" si="169"/>
        <v>0.3686635944700461</v>
      </c>
      <c r="R172" s="309">
        <f t="shared" ca="1" si="140"/>
        <v>59850</v>
      </c>
      <c r="S172" s="308">
        <f t="shared" ca="1" si="170"/>
        <v>0.3686635944700461</v>
      </c>
      <c r="T172" s="309" t="str">
        <f t="shared" ca="1" si="141"/>
        <v/>
      </c>
      <c r="U172" s="308" t="str">
        <f t="shared" ca="1" si="171"/>
        <v/>
      </c>
      <c r="V172" s="309" t="str">
        <f t="shared" ca="1" si="142"/>
        <v/>
      </c>
      <c r="W172" s="308" t="str">
        <f t="shared" ca="1" si="172"/>
        <v/>
      </c>
      <c r="X172" s="309">
        <f t="shared" ca="1" si="143"/>
        <v>15493</v>
      </c>
      <c r="Y172" s="308">
        <f t="shared" ca="1" si="173"/>
        <v>0.3686635944700461</v>
      </c>
      <c r="Z172" s="309" t="str">
        <f t="shared" ca="1" si="144"/>
        <v/>
      </c>
      <c r="AA172" s="308" t="str">
        <f t="shared" ca="1" si="174"/>
        <v/>
      </c>
      <c r="AB172" s="309">
        <f t="shared" ca="1" si="145"/>
        <v>19693</v>
      </c>
      <c r="AC172" s="308">
        <f t="shared" ca="1" si="175"/>
        <v>0.3686635944700461</v>
      </c>
      <c r="AD172" s="309">
        <f t="shared" ca="1" si="146"/>
        <v>84637</v>
      </c>
      <c r="AE172" s="308">
        <f t="shared" ca="1" si="176"/>
        <v>0.3686635944700461</v>
      </c>
      <c r="AF172" s="309">
        <f t="shared" ca="1" si="147"/>
        <v>21307</v>
      </c>
      <c r="AG172" s="308">
        <f t="shared" ca="1" si="177"/>
        <v>0.3686635944700461</v>
      </c>
      <c r="AH172" s="309">
        <f t="shared" ca="1" si="148"/>
        <v>23000</v>
      </c>
      <c r="AI172" s="308">
        <f t="shared" ca="1" si="178"/>
        <v>0.3686635944700461</v>
      </c>
      <c r="AJ172" s="309">
        <f t="shared" ca="1" si="149"/>
        <v>22942.23</v>
      </c>
      <c r="AK172" s="308">
        <f t="shared" ca="1" si="179"/>
        <v>0.3686635944700461</v>
      </c>
      <c r="AL172" s="309">
        <f t="shared" ca="1" si="150"/>
        <v>209100</v>
      </c>
      <c r="AM172" s="308">
        <f t="shared" ca="1" si="180"/>
        <v>0.3686635944700461</v>
      </c>
      <c r="AN172" s="309" t="str">
        <f t="shared" ca="1" si="151"/>
        <v/>
      </c>
      <c r="AO172" s="308" t="str">
        <f t="shared" ca="1" si="181"/>
        <v/>
      </c>
      <c r="AP172" s="309">
        <f t="shared" ca="1" si="152"/>
        <v>71500</v>
      </c>
      <c r="AQ172" s="308">
        <f t="shared" ca="1" si="182"/>
        <v>0.3686635944700461</v>
      </c>
      <c r="AR172" s="309" t="str">
        <f t="shared" ca="1" si="153"/>
        <v/>
      </c>
      <c r="AS172" s="308" t="str">
        <f t="shared" ca="1" si="183"/>
        <v/>
      </c>
      <c r="AT172" s="309" t="str">
        <f t="shared" ca="1" si="154"/>
        <v/>
      </c>
      <c r="AU172" s="308" t="str">
        <f t="shared" ca="1" si="184"/>
        <v/>
      </c>
      <c r="AV172" s="309" t="str">
        <f t="shared" ca="1" si="155"/>
        <v/>
      </c>
      <c r="AW172" s="308" t="str">
        <f t="shared" ca="1" si="185"/>
        <v/>
      </c>
      <c r="AX172" s="309" t="str">
        <f t="shared" ca="1" si="156"/>
        <v/>
      </c>
      <c r="AY172" s="308" t="str">
        <f t="shared" ca="1" si="186"/>
        <v/>
      </c>
      <c r="AZ172" s="309" t="str">
        <f t="shared" ca="1" si="157"/>
        <v/>
      </c>
      <c r="BA172" s="308" t="str">
        <f t="shared" ca="1" si="187"/>
        <v/>
      </c>
      <c r="BB172" s="309">
        <f t="shared" ca="1" si="158"/>
        <v>15055</v>
      </c>
      <c r="BC172" s="308">
        <f t="shared" ca="1" si="188"/>
        <v>0.3686635944700461</v>
      </c>
      <c r="BD172" s="309" t="str">
        <f t="shared" ca="1" si="159"/>
        <v/>
      </c>
      <c r="BE172" s="308" t="str">
        <f t="shared" ca="1" si="189"/>
        <v/>
      </c>
      <c r="BF172" s="80" t="str">
        <f t="shared" ca="1" si="193"/>
        <v/>
      </c>
      <c r="BG172" s="83" t="str">
        <f t="shared" ca="1" si="190"/>
        <v/>
      </c>
      <c r="BH172" s="80" t="str">
        <f t="shared" ca="1" si="194"/>
        <v/>
      </c>
      <c r="BI172" s="83" t="str">
        <f t="shared" ca="1" si="191"/>
        <v/>
      </c>
      <c r="BJ172" s="80" t="str">
        <f t="shared" ca="1" si="195"/>
        <v/>
      </c>
      <c r="BK172" s="83" t="str">
        <f t="shared" ca="1" si="192"/>
        <v/>
      </c>
    </row>
    <row r="173" spans="1:63" s="71" customFormat="1" ht="21" customHeight="1">
      <c r="A173" s="245">
        <v>45</v>
      </c>
      <c r="B173" s="500" t="s">
        <v>815</v>
      </c>
      <c r="C173" s="501">
        <f t="shared" ca="1" si="132"/>
        <v>138813.76000000001</v>
      </c>
      <c r="D173" s="309">
        <f t="shared" ca="1" si="133"/>
        <v>280367</v>
      </c>
      <c r="E173" s="308">
        <f t="shared" ca="1" si="163"/>
        <v>0</v>
      </c>
      <c r="F173" s="309">
        <f t="shared" ca="1" si="134"/>
        <v>450000</v>
      </c>
      <c r="G173" s="308">
        <f t="shared" ca="1" si="164"/>
        <v>0.3686635944700461</v>
      </c>
      <c r="H173" s="309">
        <f t="shared" ca="1" si="135"/>
        <v>220000</v>
      </c>
      <c r="I173" s="308">
        <f t="shared" ca="1" si="165"/>
        <v>0</v>
      </c>
      <c r="J173" s="309">
        <f t="shared" ca="1" si="136"/>
        <v>500000</v>
      </c>
      <c r="K173" s="308">
        <f t="shared" ca="1" si="166"/>
        <v>0</v>
      </c>
      <c r="L173" s="309">
        <f t="shared" ca="1" si="137"/>
        <v>273077</v>
      </c>
      <c r="M173" s="308">
        <f t="shared" ca="1" si="167"/>
        <v>0</v>
      </c>
      <c r="N173" s="309">
        <f t="shared" ca="1" si="138"/>
        <v>390000</v>
      </c>
      <c r="O173" s="308">
        <f t="shared" ca="1" si="168"/>
        <v>0.3686635944700461</v>
      </c>
      <c r="P173" s="309">
        <f t="shared" ca="1" si="139"/>
        <v>484149</v>
      </c>
      <c r="Q173" s="308">
        <f t="shared" ca="1" si="169"/>
        <v>0</v>
      </c>
      <c r="R173" s="309">
        <f t="shared" ca="1" si="140"/>
        <v>245700</v>
      </c>
      <c r="S173" s="308">
        <f t="shared" ca="1" si="170"/>
        <v>0</v>
      </c>
      <c r="T173" s="309" t="str">
        <f t="shared" ca="1" si="141"/>
        <v/>
      </c>
      <c r="U173" s="308" t="str">
        <f t="shared" ca="1" si="171"/>
        <v/>
      </c>
      <c r="V173" s="309" t="str">
        <f t="shared" ca="1" si="142"/>
        <v/>
      </c>
      <c r="W173" s="308" t="str">
        <f t="shared" ca="1" si="172"/>
        <v/>
      </c>
      <c r="X173" s="309">
        <f t="shared" ca="1" si="143"/>
        <v>280367</v>
      </c>
      <c r="Y173" s="308">
        <f t="shared" ca="1" si="173"/>
        <v>0</v>
      </c>
      <c r="Z173" s="309" t="str">
        <f t="shared" ca="1" si="144"/>
        <v/>
      </c>
      <c r="AA173" s="308" t="str">
        <f t="shared" ca="1" si="174"/>
        <v/>
      </c>
      <c r="AB173" s="309">
        <f t="shared" ca="1" si="145"/>
        <v>769505</v>
      </c>
      <c r="AC173" s="308">
        <f t="shared" ca="1" si="175"/>
        <v>0</v>
      </c>
      <c r="AD173" s="309">
        <f t="shared" ca="1" si="146"/>
        <v>512938</v>
      </c>
      <c r="AE173" s="308">
        <f t="shared" ca="1" si="176"/>
        <v>0</v>
      </c>
      <c r="AF173" s="309">
        <f t="shared" ca="1" si="147"/>
        <v>480376</v>
      </c>
      <c r="AG173" s="308">
        <f t="shared" ca="1" si="177"/>
        <v>0</v>
      </c>
      <c r="AH173" s="309">
        <f t="shared" ca="1" si="148"/>
        <v>290000</v>
      </c>
      <c r="AI173" s="308">
        <f t="shared" ca="1" si="178"/>
        <v>0</v>
      </c>
      <c r="AJ173" s="309">
        <f t="shared" ca="1" si="149"/>
        <v>541201.48</v>
      </c>
      <c r="AK173" s="308">
        <f t="shared" ca="1" si="179"/>
        <v>0</v>
      </c>
      <c r="AL173" s="309">
        <f t="shared" ca="1" si="150"/>
        <v>382500</v>
      </c>
      <c r="AM173" s="308">
        <f t="shared" ca="1" si="180"/>
        <v>0.3686635944700461</v>
      </c>
      <c r="AN173" s="309" t="str">
        <f t="shared" ca="1" si="151"/>
        <v/>
      </c>
      <c r="AO173" s="308" t="str">
        <f t="shared" ca="1" si="181"/>
        <v/>
      </c>
      <c r="AP173" s="309">
        <f t="shared" ca="1" si="152"/>
        <v>390000</v>
      </c>
      <c r="AQ173" s="308">
        <f t="shared" ca="1" si="182"/>
        <v>0.3686635944700461</v>
      </c>
      <c r="AR173" s="309" t="str">
        <f t="shared" ca="1" si="153"/>
        <v/>
      </c>
      <c r="AS173" s="308" t="str">
        <f t="shared" ca="1" si="183"/>
        <v/>
      </c>
      <c r="AT173" s="309" t="str">
        <f t="shared" ca="1" si="154"/>
        <v/>
      </c>
      <c r="AU173" s="308" t="str">
        <f t="shared" ca="1" si="184"/>
        <v/>
      </c>
      <c r="AV173" s="309" t="str">
        <f t="shared" ca="1" si="155"/>
        <v/>
      </c>
      <c r="AW173" s="308" t="str">
        <f t="shared" ca="1" si="185"/>
        <v/>
      </c>
      <c r="AX173" s="309" t="str">
        <f t="shared" ca="1" si="156"/>
        <v/>
      </c>
      <c r="AY173" s="308" t="str">
        <f t="shared" ca="1" si="186"/>
        <v/>
      </c>
      <c r="AZ173" s="309" t="str">
        <f t="shared" ca="1" si="157"/>
        <v/>
      </c>
      <c r="BA173" s="308" t="str">
        <f t="shared" ca="1" si="187"/>
        <v/>
      </c>
      <c r="BB173" s="309">
        <f t="shared" ca="1" si="158"/>
        <v>274630</v>
      </c>
      <c r="BC173" s="308">
        <f t="shared" ca="1" si="188"/>
        <v>0</v>
      </c>
      <c r="BD173" s="309" t="str">
        <f t="shared" ca="1" si="159"/>
        <v/>
      </c>
      <c r="BE173" s="308" t="str">
        <f t="shared" ca="1" si="189"/>
        <v/>
      </c>
      <c r="BF173" s="80" t="str">
        <f t="shared" ca="1" si="193"/>
        <v/>
      </c>
      <c r="BG173" s="83" t="str">
        <f t="shared" ca="1" si="190"/>
        <v/>
      </c>
      <c r="BH173" s="80" t="str">
        <f t="shared" ca="1" si="194"/>
        <v/>
      </c>
      <c r="BI173" s="83" t="str">
        <f t="shared" ca="1" si="191"/>
        <v/>
      </c>
      <c r="BJ173" s="80" t="str">
        <f t="shared" ca="1" si="195"/>
        <v/>
      </c>
      <c r="BK173" s="83" t="str">
        <f t="shared" ca="1" si="192"/>
        <v/>
      </c>
    </row>
    <row r="174" spans="1:63" s="71" customFormat="1" ht="21" customHeight="1">
      <c r="A174" s="245">
        <v>46</v>
      </c>
      <c r="B174" s="500" t="s">
        <v>816</v>
      </c>
      <c r="C174" s="501">
        <f t="shared" ca="1" si="132"/>
        <v>223807.05</v>
      </c>
      <c r="D174" s="309">
        <f t="shared" ca="1" si="133"/>
        <v>491145</v>
      </c>
      <c r="E174" s="308">
        <f t="shared" ca="1" si="163"/>
        <v>0.3686635944700461</v>
      </c>
      <c r="F174" s="309">
        <f t="shared" ca="1" si="134"/>
        <v>550000</v>
      </c>
      <c r="G174" s="308">
        <f t="shared" ca="1" si="164"/>
        <v>0.3686635944700461</v>
      </c>
      <c r="H174" s="309">
        <f t="shared" ca="1" si="135"/>
        <v>280000</v>
      </c>
      <c r="I174" s="308">
        <f t="shared" ca="1" si="165"/>
        <v>0</v>
      </c>
      <c r="J174" s="309">
        <f t="shared" ca="1" si="136"/>
        <v>543993</v>
      </c>
      <c r="K174" s="308">
        <f t="shared" ca="1" si="166"/>
        <v>0.3686635944700461</v>
      </c>
      <c r="L174" s="309">
        <f t="shared" ca="1" si="137"/>
        <v>478375</v>
      </c>
      <c r="M174" s="308">
        <f t="shared" ca="1" si="167"/>
        <v>0.3686635944700461</v>
      </c>
      <c r="N174" s="309">
        <f t="shared" ca="1" si="138"/>
        <v>450000</v>
      </c>
      <c r="O174" s="308">
        <f t="shared" ca="1" si="168"/>
        <v>0.3686635944700461</v>
      </c>
      <c r="P174" s="309">
        <f t="shared" ca="1" si="139"/>
        <v>708989</v>
      </c>
      <c r="Q174" s="308">
        <f t="shared" ca="1" si="169"/>
        <v>0</v>
      </c>
      <c r="R174" s="309">
        <f t="shared" ca="1" si="140"/>
        <v>278500</v>
      </c>
      <c r="S174" s="308">
        <f t="shared" ca="1" si="170"/>
        <v>0</v>
      </c>
      <c r="T174" s="309" t="str">
        <f t="shared" ca="1" si="141"/>
        <v/>
      </c>
      <c r="U174" s="308" t="str">
        <f t="shared" ca="1" si="171"/>
        <v/>
      </c>
      <c r="V174" s="309" t="str">
        <f t="shared" ca="1" si="142"/>
        <v/>
      </c>
      <c r="W174" s="308" t="str">
        <f t="shared" ca="1" si="172"/>
        <v/>
      </c>
      <c r="X174" s="309">
        <f t="shared" ca="1" si="143"/>
        <v>488000</v>
      </c>
      <c r="Y174" s="308">
        <f t="shared" ca="1" si="173"/>
        <v>0.3686635944700461</v>
      </c>
      <c r="Z174" s="309" t="str">
        <f t="shared" ca="1" si="144"/>
        <v/>
      </c>
      <c r="AA174" s="308" t="str">
        <f t="shared" ca="1" si="174"/>
        <v/>
      </c>
      <c r="AB174" s="309">
        <f t="shared" ca="1" si="145"/>
        <v>1178837</v>
      </c>
      <c r="AC174" s="308">
        <f t="shared" ca="1" si="175"/>
        <v>0</v>
      </c>
      <c r="AD174" s="309">
        <f t="shared" ca="1" si="146"/>
        <v>864299</v>
      </c>
      <c r="AE174" s="308">
        <f t="shared" ca="1" si="176"/>
        <v>0</v>
      </c>
      <c r="AF174" s="309">
        <f t="shared" ca="1" si="147"/>
        <v>639210</v>
      </c>
      <c r="AG174" s="308">
        <f t="shared" ca="1" si="177"/>
        <v>0.3686635944700461</v>
      </c>
      <c r="AH174" s="309">
        <f t="shared" ca="1" si="148"/>
        <v>360000</v>
      </c>
      <c r="AI174" s="308">
        <f t="shared" ca="1" si="178"/>
        <v>0</v>
      </c>
      <c r="AJ174" s="309">
        <f t="shared" ca="1" si="149"/>
        <v>670619.25</v>
      </c>
      <c r="AK174" s="308">
        <f t="shared" ca="1" si="179"/>
        <v>0</v>
      </c>
      <c r="AL174" s="309">
        <f t="shared" ca="1" si="150"/>
        <v>318750</v>
      </c>
      <c r="AM174" s="308">
        <f t="shared" ca="1" si="180"/>
        <v>0</v>
      </c>
      <c r="AN174" s="309" t="str">
        <f t="shared" ca="1" si="151"/>
        <v/>
      </c>
      <c r="AO174" s="308" t="str">
        <f t="shared" ca="1" si="181"/>
        <v/>
      </c>
      <c r="AP174" s="309">
        <f t="shared" ca="1" si="152"/>
        <v>585000</v>
      </c>
      <c r="AQ174" s="308">
        <f t="shared" ca="1" si="182"/>
        <v>0.3686635944700461</v>
      </c>
      <c r="AR174" s="309" t="str">
        <f t="shared" ca="1" si="153"/>
        <v/>
      </c>
      <c r="AS174" s="308" t="str">
        <f t="shared" ca="1" si="183"/>
        <v/>
      </c>
      <c r="AT174" s="309" t="str">
        <f t="shared" ca="1" si="154"/>
        <v/>
      </c>
      <c r="AU174" s="308" t="str">
        <f t="shared" ca="1" si="184"/>
        <v/>
      </c>
      <c r="AV174" s="309" t="str">
        <f t="shared" ca="1" si="155"/>
        <v/>
      </c>
      <c r="AW174" s="308" t="str">
        <f t="shared" ca="1" si="185"/>
        <v/>
      </c>
      <c r="AX174" s="309" t="str">
        <f t="shared" ca="1" si="156"/>
        <v/>
      </c>
      <c r="AY174" s="308" t="str">
        <f t="shared" ca="1" si="186"/>
        <v/>
      </c>
      <c r="AZ174" s="309" t="str">
        <f t="shared" ca="1" si="157"/>
        <v/>
      </c>
      <c r="BA174" s="308" t="str">
        <f t="shared" ca="1" si="187"/>
        <v/>
      </c>
      <c r="BB174" s="309">
        <f t="shared" ca="1" si="158"/>
        <v>480050</v>
      </c>
      <c r="BC174" s="308">
        <f t="shared" ca="1" si="188"/>
        <v>0.3686635944700461</v>
      </c>
      <c r="BD174" s="309" t="str">
        <f t="shared" ca="1" si="159"/>
        <v/>
      </c>
      <c r="BE174" s="308" t="str">
        <f t="shared" ca="1" si="189"/>
        <v/>
      </c>
      <c r="BF174" s="80" t="str">
        <f t="shared" ca="1" si="193"/>
        <v/>
      </c>
      <c r="BG174" s="83" t="str">
        <f t="shared" ca="1" si="190"/>
        <v/>
      </c>
      <c r="BH174" s="80" t="str">
        <f t="shared" ca="1" si="194"/>
        <v/>
      </c>
      <c r="BI174" s="83" t="str">
        <f t="shared" ca="1" si="191"/>
        <v/>
      </c>
      <c r="BJ174" s="80" t="str">
        <f t="shared" ca="1" si="195"/>
        <v/>
      </c>
      <c r="BK174" s="83" t="str">
        <f t="shared" ca="1" si="192"/>
        <v/>
      </c>
    </row>
    <row r="175" spans="1:63" s="71" customFormat="1" ht="21" customHeight="1">
      <c r="A175" s="245">
        <v>47</v>
      </c>
      <c r="B175" s="500" t="s">
        <v>817</v>
      </c>
      <c r="C175" s="501">
        <f t="shared" ca="1" si="132"/>
        <v>541688.6</v>
      </c>
      <c r="D175" s="309">
        <f t="shared" ca="1" si="133"/>
        <v>218304</v>
      </c>
      <c r="E175" s="308">
        <f t="shared" ca="1" si="163"/>
        <v>0.3686635944700461</v>
      </c>
      <c r="F175" s="309">
        <f t="shared" ca="1" si="134"/>
        <v>400000</v>
      </c>
      <c r="G175" s="308">
        <f t="shared" ca="1" si="164"/>
        <v>0.3686635944700461</v>
      </c>
      <c r="H175" s="309">
        <f t="shared" ca="1" si="135"/>
        <v>240000</v>
      </c>
      <c r="I175" s="308">
        <f t="shared" ca="1" si="165"/>
        <v>0.3686635944700461</v>
      </c>
      <c r="J175" s="309">
        <f t="shared" ca="1" si="136"/>
        <v>2400000</v>
      </c>
      <c r="K175" s="308">
        <f t="shared" ca="1" si="166"/>
        <v>0</v>
      </c>
      <c r="L175" s="309">
        <f t="shared" ca="1" si="137"/>
        <v>212628</v>
      </c>
      <c r="M175" s="308">
        <f t="shared" ca="1" si="167"/>
        <v>0.3686635944700461</v>
      </c>
      <c r="N175" s="309">
        <f t="shared" ca="1" si="138"/>
        <v>546000</v>
      </c>
      <c r="O175" s="308">
        <f t="shared" ca="1" si="168"/>
        <v>0.3686635944700461</v>
      </c>
      <c r="P175" s="309">
        <f t="shared" ca="1" si="139"/>
        <v>1069942</v>
      </c>
      <c r="Q175" s="308">
        <f t="shared" ca="1" si="169"/>
        <v>0</v>
      </c>
      <c r="R175" s="309">
        <f t="shared" ca="1" si="140"/>
        <v>135900</v>
      </c>
      <c r="S175" s="308">
        <f t="shared" ca="1" si="170"/>
        <v>0</v>
      </c>
      <c r="T175" s="309" t="str">
        <f t="shared" ca="1" si="141"/>
        <v/>
      </c>
      <c r="U175" s="308" t="str">
        <f t="shared" ca="1" si="171"/>
        <v/>
      </c>
      <c r="V175" s="309" t="str">
        <f t="shared" ca="1" si="142"/>
        <v/>
      </c>
      <c r="W175" s="308" t="str">
        <f t="shared" ca="1" si="172"/>
        <v/>
      </c>
      <c r="X175" s="309">
        <f t="shared" ca="1" si="143"/>
        <v>218304</v>
      </c>
      <c r="Y175" s="308">
        <f t="shared" ca="1" si="173"/>
        <v>0.3686635944700461</v>
      </c>
      <c r="Z175" s="309" t="str">
        <f t="shared" ca="1" si="144"/>
        <v/>
      </c>
      <c r="AA175" s="308" t="str">
        <f t="shared" ca="1" si="174"/>
        <v/>
      </c>
      <c r="AB175" s="309">
        <f t="shared" ca="1" si="145"/>
        <v>413312</v>
      </c>
      <c r="AC175" s="308">
        <f t="shared" ca="1" si="175"/>
        <v>0.3686635944700461</v>
      </c>
      <c r="AD175" s="309">
        <f t="shared" ca="1" si="146"/>
        <v>573704</v>
      </c>
      <c r="AE175" s="308">
        <f t="shared" ca="1" si="176"/>
        <v>0.3686635944700461</v>
      </c>
      <c r="AF175" s="309">
        <f t="shared" ca="1" si="147"/>
        <v>266338</v>
      </c>
      <c r="AG175" s="308">
        <f t="shared" ca="1" si="177"/>
        <v>0.3686635944700461</v>
      </c>
      <c r="AH175" s="309">
        <f t="shared" ca="1" si="148"/>
        <v>205000</v>
      </c>
      <c r="AI175" s="308">
        <f t="shared" ca="1" si="178"/>
        <v>0.3686635944700461</v>
      </c>
      <c r="AJ175" s="309">
        <f t="shared" ca="1" si="149"/>
        <v>411783.7</v>
      </c>
      <c r="AK175" s="308">
        <f t="shared" ca="1" si="179"/>
        <v>0.3686635944700461</v>
      </c>
      <c r="AL175" s="309">
        <f t="shared" ca="1" si="150"/>
        <v>318750</v>
      </c>
      <c r="AM175" s="308">
        <f t="shared" ca="1" si="180"/>
        <v>0.3686635944700461</v>
      </c>
      <c r="AN175" s="309" t="str">
        <f t="shared" ca="1" si="151"/>
        <v/>
      </c>
      <c r="AO175" s="308" t="str">
        <f t="shared" ca="1" si="181"/>
        <v/>
      </c>
      <c r="AP175" s="309">
        <f t="shared" ca="1" si="152"/>
        <v>162500</v>
      </c>
      <c r="AQ175" s="308">
        <f t="shared" ca="1" si="182"/>
        <v>0</v>
      </c>
      <c r="AR175" s="309" t="str">
        <f t="shared" ca="1" si="153"/>
        <v/>
      </c>
      <c r="AS175" s="308" t="str">
        <f t="shared" ca="1" si="183"/>
        <v/>
      </c>
      <c r="AT175" s="309" t="str">
        <f t="shared" ca="1" si="154"/>
        <v/>
      </c>
      <c r="AU175" s="308" t="str">
        <f t="shared" ca="1" si="184"/>
        <v/>
      </c>
      <c r="AV175" s="309" t="str">
        <f t="shared" ca="1" si="155"/>
        <v/>
      </c>
      <c r="AW175" s="308" t="str">
        <f t="shared" ca="1" si="185"/>
        <v/>
      </c>
      <c r="AX175" s="309" t="str">
        <f t="shared" ca="1" si="156"/>
        <v/>
      </c>
      <c r="AY175" s="308" t="str">
        <f t="shared" ca="1" si="186"/>
        <v/>
      </c>
      <c r="AZ175" s="309" t="str">
        <f t="shared" ca="1" si="157"/>
        <v/>
      </c>
      <c r="BA175" s="308" t="str">
        <f t="shared" ca="1" si="187"/>
        <v/>
      </c>
      <c r="BB175" s="309">
        <f t="shared" ca="1" si="158"/>
        <v>213555</v>
      </c>
      <c r="BC175" s="308">
        <f t="shared" ca="1" si="188"/>
        <v>0.3686635944700461</v>
      </c>
      <c r="BD175" s="309" t="str">
        <f t="shared" ca="1" si="159"/>
        <v/>
      </c>
      <c r="BE175" s="308" t="str">
        <f t="shared" ca="1" si="189"/>
        <v/>
      </c>
      <c r="BF175" s="80" t="str">
        <f t="shared" ca="1" si="193"/>
        <v/>
      </c>
      <c r="BG175" s="83" t="str">
        <f t="shared" ca="1" si="190"/>
        <v/>
      </c>
      <c r="BH175" s="80" t="str">
        <f t="shared" ca="1" si="194"/>
        <v/>
      </c>
      <c r="BI175" s="83" t="str">
        <f t="shared" ca="1" si="191"/>
        <v/>
      </c>
      <c r="BJ175" s="80" t="str">
        <f t="shared" ca="1" si="195"/>
        <v/>
      </c>
      <c r="BK175" s="83" t="str">
        <f t="shared" ca="1" si="192"/>
        <v/>
      </c>
    </row>
    <row r="176" spans="1:63" s="71" customFormat="1" ht="21" customHeight="1">
      <c r="A176" s="245">
        <v>48</v>
      </c>
      <c r="B176" s="500" t="s">
        <v>830</v>
      </c>
      <c r="C176" s="501">
        <f t="shared" ca="1" si="132"/>
        <v>482571.64</v>
      </c>
      <c r="D176" s="309">
        <f t="shared" ca="1" si="133"/>
        <v>63722</v>
      </c>
      <c r="E176" s="308">
        <f t="shared" ca="1" si="163"/>
        <v>0.3686635944700461</v>
      </c>
      <c r="F176" s="309">
        <f t="shared" ca="1" si="134"/>
        <v>75000</v>
      </c>
      <c r="G176" s="308">
        <f t="shared" ca="1" si="164"/>
        <v>0.3686635944700461</v>
      </c>
      <c r="H176" s="309">
        <f t="shared" ca="1" si="135"/>
        <v>78000</v>
      </c>
      <c r="I176" s="308">
        <f t="shared" ca="1" si="165"/>
        <v>0.3686635944700461</v>
      </c>
      <c r="J176" s="309">
        <f t="shared" ca="1" si="136"/>
        <v>2058000</v>
      </c>
      <c r="K176" s="308">
        <f t="shared" ca="1" si="166"/>
        <v>0</v>
      </c>
      <c r="L176" s="309">
        <f t="shared" ca="1" si="137"/>
        <v>62065</v>
      </c>
      <c r="M176" s="308">
        <f t="shared" ca="1" si="167"/>
        <v>0.3686635944700461</v>
      </c>
      <c r="N176" s="309">
        <f t="shared" ca="1" si="138"/>
        <v>79000</v>
      </c>
      <c r="O176" s="308">
        <f t="shared" ca="1" si="168"/>
        <v>0.3686635944700461</v>
      </c>
      <c r="P176" s="309">
        <f t="shared" ca="1" si="139"/>
        <v>63483</v>
      </c>
      <c r="Q176" s="308">
        <f t="shared" ca="1" si="169"/>
        <v>0.3686635944700461</v>
      </c>
      <c r="R176" s="309">
        <f t="shared" ca="1" si="140"/>
        <v>59850</v>
      </c>
      <c r="S176" s="308">
        <f t="shared" ca="1" si="170"/>
        <v>0.3686635944700461</v>
      </c>
      <c r="T176" s="309" t="str">
        <f t="shared" ca="1" si="141"/>
        <v/>
      </c>
      <c r="U176" s="308" t="str">
        <f t="shared" ca="1" si="171"/>
        <v/>
      </c>
      <c r="V176" s="309" t="str">
        <f t="shared" ca="1" si="142"/>
        <v/>
      </c>
      <c r="W176" s="308" t="str">
        <f t="shared" ca="1" si="172"/>
        <v/>
      </c>
      <c r="X176" s="309">
        <f t="shared" ca="1" si="143"/>
        <v>61236</v>
      </c>
      <c r="Y176" s="308">
        <f t="shared" ca="1" si="173"/>
        <v>0.3686635944700461</v>
      </c>
      <c r="Z176" s="309" t="str">
        <f t="shared" ca="1" si="144"/>
        <v/>
      </c>
      <c r="AA176" s="308" t="str">
        <f t="shared" ca="1" si="174"/>
        <v/>
      </c>
      <c r="AB176" s="309">
        <f t="shared" ca="1" si="145"/>
        <v>60781</v>
      </c>
      <c r="AC176" s="308">
        <f t="shared" ca="1" si="175"/>
        <v>0.3686635944700461</v>
      </c>
      <c r="AD176" s="309">
        <f t="shared" ca="1" si="146"/>
        <v>54910</v>
      </c>
      <c r="AE176" s="308">
        <f t="shared" ca="1" si="176"/>
        <v>0.3686635944700461</v>
      </c>
      <c r="AF176" s="309">
        <f t="shared" ca="1" si="147"/>
        <v>66827</v>
      </c>
      <c r="AG176" s="308">
        <f t="shared" ca="1" si="177"/>
        <v>0.3686635944700461</v>
      </c>
      <c r="AH176" s="309">
        <f t="shared" ca="1" si="148"/>
        <v>54000</v>
      </c>
      <c r="AI176" s="308">
        <f t="shared" ca="1" si="178"/>
        <v>0.3686635944700461</v>
      </c>
      <c r="AJ176" s="309">
        <f t="shared" ca="1" si="149"/>
        <v>76474.080000000002</v>
      </c>
      <c r="AK176" s="308">
        <f t="shared" ca="1" si="179"/>
        <v>0.3686635944700461</v>
      </c>
      <c r="AL176" s="309">
        <f t="shared" ca="1" si="150"/>
        <v>74560</v>
      </c>
      <c r="AM176" s="308">
        <f t="shared" ca="1" si="180"/>
        <v>0.3686635944700461</v>
      </c>
      <c r="AN176" s="309" t="str">
        <f t="shared" ca="1" si="151"/>
        <v/>
      </c>
      <c r="AO176" s="308" t="str">
        <f t="shared" ca="1" si="181"/>
        <v/>
      </c>
      <c r="AP176" s="309">
        <f t="shared" ca="1" si="152"/>
        <v>42250</v>
      </c>
      <c r="AQ176" s="308">
        <f t="shared" ca="1" si="182"/>
        <v>0.3686635944700461</v>
      </c>
      <c r="AR176" s="309" t="str">
        <f t="shared" ca="1" si="153"/>
        <v/>
      </c>
      <c r="AS176" s="308" t="str">
        <f t="shared" ca="1" si="183"/>
        <v/>
      </c>
      <c r="AT176" s="309" t="str">
        <f t="shared" ca="1" si="154"/>
        <v/>
      </c>
      <c r="AU176" s="308" t="str">
        <f t="shared" ca="1" si="184"/>
        <v/>
      </c>
      <c r="AV176" s="309" t="str">
        <f t="shared" ca="1" si="155"/>
        <v/>
      </c>
      <c r="AW176" s="308" t="str">
        <f t="shared" ca="1" si="185"/>
        <v/>
      </c>
      <c r="AX176" s="309" t="str">
        <f t="shared" ca="1" si="156"/>
        <v/>
      </c>
      <c r="AY176" s="308" t="str">
        <f t="shared" ca="1" si="186"/>
        <v/>
      </c>
      <c r="AZ176" s="309" t="str">
        <f t="shared" ca="1" si="157"/>
        <v/>
      </c>
      <c r="BA176" s="308" t="str">
        <f t="shared" ca="1" si="187"/>
        <v/>
      </c>
      <c r="BB176" s="309">
        <f t="shared" ca="1" si="158"/>
        <v>61982</v>
      </c>
      <c r="BC176" s="308">
        <f t="shared" ca="1" si="188"/>
        <v>0.3686635944700461</v>
      </c>
      <c r="BD176" s="309" t="str">
        <f t="shared" ca="1" si="159"/>
        <v/>
      </c>
      <c r="BE176" s="308" t="str">
        <f t="shared" ca="1" si="189"/>
        <v/>
      </c>
      <c r="BF176" s="80" t="str">
        <f t="shared" ca="1" si="193"/>
        <v/>
      </c>
      <c r="BG176" s="83" t="str">
        <f t="shared" ca="1" si="190"/>
        <v/>
      </c>
      <c r="BH176" s="80" t="str">
        <f t="shared" ca="1" si="194"/>
        <v/>
      </c>
      <c r="BI176" s="83" t="str">
        <f t="shared" ca="1" si="191"/>
        <v/>
      </c>
      <c r="BJ176" s="80" t="str">
        <f t="shared" ca="1" si="195"/>
        <v/>
      </c>
      <c r="BK176" s="83" t="str">
        <f t="shared" ca="1" si="192"/>
        <v/>
      </c>
    </row>
    <row r="177" spans="1:63" s="71" customFormat="1" ht="21" customHeight="1">
      <c r="A177" s="245">
        <v>49</v>
      </c>
      <c r="B177" s="500" t="s">
        <v>839</v>
      </c>
      <c r="C177" s="501">
        <f t="shared" ca="1" si="132"/>
        <v>426780.15999999997</v>
      </c>
      <c r="D177" s="309">
        <f t="shared" ca="1" si="133"/>
        <v>4135</v>
      </c>
      <c r="E177" s="308">
        <f t="shared" ca="1" si="163"/>
        <v>0.3686635944700461</v>
      </c>
      <c r="F177" s="309">
        <f t="shared" ca="1" si="134"/>
        <v>15000</v>
      </c>
      <c r="G177" s="308">
        <f t="shared" ca="1" si="164"/>
        <v>0.3686635944700461</v>
      </c>
      <c r="H177" s="309">
        <f t="shared" ca="1" si="135"/>
        <v>8500</v>
      </c>
      <c r="I177" s="308">
        <f t="shared" ca="1" si="165"/>
        <v>0.3686635944700461</v>
      </c>
      <c r="J177" s="309">
        <f t="shared" ca="1" si="136"/>
        <v>1773800</v>
      </c>
      <c r="K177" s="308">
        <f t="shared" ca="1" si="166"/>
        <v>0</v>
      </c>
      <c r="L177" s="309">
        <f t="shared" ca="1" si="137"/>
        <v>4027</v>
      </c>
      <c r="M177" s="308">
        <f t="shared" ca="1" si="167"/>
        <v>0.3686635944700461</v>
      </c>
      <c r="N177" s="309">
        <f t="shared" ca="1" si="138"/>
        <v>19800</v>
      </c>
      <c r="O177" s="308">
        <f t="shared" ca="1" si="168"/>
        <v>0.3686635944700461</v>
      </c>
      <c r="P177" s="309">
        <f t="shared" ca="1" si="139"/>
        <v>28888</v>
      </c>
      <c r="Q177" s="308">
        <f t="shared" ca="1" si="169"/>
        <v>0.3686635944700461</v>
      </c>
      <c r="R177" s="309">
        <f t="shared" ca="1" si="140"/>
        <v>25700</v>
      </c>
      <c r="S177" s="308">
        <f t="shared" ca="1" si="170"/>
        <v>0.3686635944700461</v>
      </c>
      <c r="T177" s="309" t="str">
        <f t="shared" ca="1" si="141"/>
        <v/>
      </c>
      <c r="U177" s="308" t="str">
        <f t="shared" ca="1" si="171"/>
        <v/>
      </c>
      <c r="V177" s="309" t="str">
        <f t="shared" ca="1" si="142"/>
        <v/>
      </c>
      <c r="W177" s="308" t="str">
        <f t="shared" ca="1" si="172"/>
        <v/>
      </c>
      <c r="X177" s="309">
        <f t="shared" ca="1" si="143"/>
        <v>4135</v>
      </c>
      <c r="Y177" s="308">
        <f t="shared" ca="1" si="173"/>
        <v>0.3686635944700461</v>
      </c>
      <c r="Z177" s="309" t="str">
        <f t="shared" ca="1" si="144"/>
        <v/>
      </c>
      <c r="AA177" s="308" t="str">
        <f t="shared" ca="1" si="174"/>
        <v/>
      </c>
      <c r="AB177" s="309">
        <f t="shared" ca="1" si="145"/>
        <v>5446</v>
      </c>
      <c r="AC177" s="308">
        <f t="shared" ca="1" si="175"/>
        <v>0.3686635944700461</v>
      </c>
      <c r="AD177" s="309">
        <f t="shared" ca="1" si="146"/>
        <v>4320</v>
      </c>
      <c r="AE177" s="308">
        <f t="shared" ca="1" si="176"/>
        <v>0.3686635944700461</v>
      </c>
      <c r="AF177" s="309">
        <f t="shared" ca="1" si="147"/>
        <v>6295</v>
      </c>
      <c r="AG177" s="308">
        <f t="shared" ca="1" si="177"/>
        <v>0.3686635944700461</v>
      </c>
      <c r="AH177" s="309">
        <f t="shared" ca="1" si="148"/>
        <v>4000</v>
      </c>
      <c r="AI177" s="308">
        <f t="shared" ca="1" si="178"/>
        <v>0.3686635944700461</v>
      </c>
      <c r="AJ177" s="309">
        <f t="shared" ca="1" si="149"/>
        <v>18824.29</v>
      </c>
      <c r="AK177" s="308">
        <f t="shared" ca="1" si="179"/>
        <v>0.3686635944700461</v>
      </c>
      <c r="AL177" s="309">
        <f t="shared" ca="1" si="150"/>
        <v>13200</v>
      </c>
      <c r="AM177" s="308">
        <f t="shared" ca="1" si="180"/>
        <v>0.3686635944700461</v>
      </c>
      <c r="AN177" s="309" t="str">
        <f t="shared" ca="1" si="151"/>
        <v/>
      </c>
      <c r="AO177" s="308" t="str">
        <f t="shared" ca="1" si="181"/>
        <v/>
      </c>
      <c r="AP177" s="309">
        <f t="shared" ca="1" si="152"/>
        <v>2925</v>
      </c>
      <c r="AQ177" s="308">
        <f t="shared" ca="1" si="182"/>
        <v>0.3686635944700461</v>
      </c>
      <c r="AR177" s="309" t="str">
        <f t="shared" ca="1" si="153"/>
        <v/>
      </c>
      <c r="AS177" s="308" t="str">
        <f t="shared" ca="1" si="183"/>
        <v/>
      </c>
      <c r="AT177" s="309" t="str">
        <f t="shared" ca="1" si="154"/>
        <v/>
      </c>
      <c r="AU177" s="308" t="str">
        <f t="shared" ca="1" si="184"/>
        <v/>
      </c>
      <c r="AV177" s="309" t="str">
        <f t="shared" ca="1" si="155"/>
        <v/>
      </c>
      <c r="AW177" s="308" t="str">
        <f t="shared" ca="1" si="185"/>
        <v/>
      </c>
      <c r="AX177" s="309" t="str">
        <f t="shared" ca="1" si="156"/>
        <v/>
      </c>
      <c r="AY177" s="308" t="str">
        <f t="shared" ca="1" si="186"/>
        <v/>
      </c>
      <c r="AZ177" s="309" t="str">
        <f t="shared" ca="1" si="157"/>
        <v/>
      </c>
      <c r="BA177" s="308" t="str">
        <f t="shared" ca="1" si="187"/>
        <v/>
      </c>
      <c r="BB177" s="309">
        <f t="shared" ca="1" si="158"/>
        <v>4015</v>
      </c>
      <c r="BC177" s="308">
        <f t="shared" ca="1" si="188"/>
        <v>0.3686635944700461</v>
      </c>
      <c r="BD177" s="309" t="str">
        <f t="shared" ca="1" si="159"/>
        <v/>
      </c>
      <c r="BE177" s="308" t="str">
        <f t="shared" ca="1" si="189"/>
        <v/>
      </c>
      <c r="BF177" s="80" t="str">
        <f t="shared" ca="1" si="193"/>
        <v/>
      </c>
      <c r="BG177" s="83" t="str">
        <f t="shared" ca="1" si="190"/>
        <v/>
      </c>
      <c r="BH177" s="80" t="str">
        <f t="shared" ca="1" si="194"/>
        <v/>
      </c>
      <c r="BI177" s="83" t="str">
        <f t="shared" ca="1" si="191"/>
        <v/>
      </c>
      <c r="BJ177" s="80" t="str">
        <f t="shared" ca="1" si="195"/>
        <v/>
      </c>
      <c r="BK177" s="83" t="str">
        <f t="shared" ca="1" si="192"/>
        <v/>
      </c>
    </row>
    <row r="178" spans="1:63" s="71" customFormat="1" ht="21" customHeight="1">
      <c r="A178" s="245">
        <v>50</v>
      </c>
      <c r="B178" s="500" t="s">
        <v>847</v>
      </c>
      <c r="C178" s="501">
        <f t="shared" ca="1" si="132"/>
        <v>369532.93</v>
      </c>
      <c r="D178" s="309">
        <f t="shared" ca="1" si="133"/>
        <v>29295</v>
      </c>
      <c r="E178" s="308">
        <f t="shared" ca="1" si="163"/>
        <v>0.3686635944700461</v>
      </c>
      <c r="F178" s="309">
        <f t="shared" ca="1" si="134"/>
        <v>32000</v>
      </c>
      <c r="G178" s="308">
        <f t="shared" ca="1" si="164"/>
        <v>0.3686635944700461</v>
      </c>
      <c r="H178" s="309">
        <f t="shared" ca="1" si="135"/>
        <v>40000</v>
      </c>
      <c r="I178" s="308">
        <f t="shared" ca="1" si="165"/>
        <v>0.3686635944700461</v>
      </c>
      <c r="J178" s="309">
        <f t="shared" ca="1" si="136"/>
        <v>1551000</v>
      </c>
      <c r="K178" s="308">
        <f t="shared" ca="1" si="166"/>
        <v>0</v>
      </c>
      <c r="L178" s="309">
        <f t="shared" ca="1" si="137"/>
        <v>28533</v>
      </c>
      <c r="M178" s="308">
        <f t="shared" ca="1" si="167"/>
        <v>0.3686635944700461</v>
      </c>
      <c r="N178" s="309">
        <f t="shared" ca="1" si="138"/>
        <v>25000</v>
      </c>
      <c r="O178" s="308">
        <f t="shared" ca="1" si="168"/>
        <v>0.3686635944700461</v>
      </c>
      <c r="P178" s="309">
        <f t="shared" ca="1" si="139"/>
        <v>24609</v>
      </c>
      <c r="Q178" s="308">
        <f t="shared" ca="1" si="169"/>
        <v>0.3686635944700461</v>
      </c>
      <c r="R178" s="309">
        <f t="shared" ca="1" si="140"/>
        <v>14750</v>
      </c>
      <c r="S178" s="308">
        <f t="shared" ca="1" si="170"/>
        <v>0.3686635944700461</v>
      </c>
      <c r="T178" s="309" t="str">
        <f t="shared" ca="1" si="141"/>
        <v/>
      </c>
      <c r="U178" s="308" t="str">
        <f t="shared" ca="1" si="171"/>
        <v/>
      </c>
      <c r="V178" s="309" t="str">
        <f t="shared" ca="1" si="142"/>
        <v/>
      </c>
      <c r="W178" s="308" t="str">
        <f t="shared" ca="1" si="172"/>
        <v/>
      </c>
      <c r="X178" s="309">
        <f t="shared" ca="1" si="143"/>
        <v>29295</v>
      </c>
      <c r="Y178" s="308">
        <f t="shared" ca="1" si="173"/>
        <v>0.3686635944700461</v>
      </c>
      <c r="Z178" s="309" t="str">
        <f t="shared" ca="1" si="144"/>
        <v/>
      </c>
      <c r="AA178" s="308" t="str">
        <f t="shared" ca="1" si="174"/>
        <v/>
      </c>
      <c r="AB178" s="309">
        <f t="shared" ca="1" si="145"/>
        <v>19255</v>
      </c>
      <c r="AC178" s="308">
        <f t="shared" ca="1" si="175"/>
        <v>0.3686635944700461</v>
      </c>
      <c r="AD178" s="309">
        <f t="shared" ca="1" si="146"/>
        <v>24000</v>
      </c>
      <c r="AE178" s="308">
        <f t="shared" ca="1" si="176"/>
        <v>0.3686635944700461</v>
      </c>
      <c r="AF178" s="309">
        <f t="shared" ca="1" si="147"/>
        <v>18402</v>
      </c>
      <c r="AG178" s="308">
        <f t="shared" ca="1" si="177"/>
        <v>0.3686635944700461</v>
      </c>
      <c r="AH178" s="309">
        <f t="shared" ca="1" si="148"/>
        <v>17000</v>
      </c>
      <c r="AI178" s="308">
        <f t="shared" ca="1" si="178"/>
        <v>0.3686635944700461</v>
      </c>
      <c r="AJ178" s="309">
        <f t="shared" ca="1" si="149"/>
        <v>34883.94</v>
      </c>
      <c r="AK178" s="308">
        <f t="shared" ca="1" si="179"/>
        <v>0.3686635944700461</v>
      </c>
      <c r="AL178" s="309">
        <f t="shared" ca="1" si="150"/>
        <v>26500</v>
      </c>
      <c r="AM178" s="308">
        <f t="shared" ca="1" si="180"/>
        <v>0.3686635944700461</v>
      </c>
      <c r="AN178" s="309" t="str">
        <f t="shared" ca="1" si="151"/>
        <v/>
      </c>
      <c r="AO178" s="308" t="str">
        <f t="shared" ca="1" si="181"/>
        <v/>
      </c>
      <c r="AP178" s="309">
        <f t="shared" ca="1" si="152"/>
        <v>7475</v>
      </c>
      <c r="AQ178" s="308">
        <f t="shared" ca="1" si="182"/>
        <v>0.3686635944700461</v>
      </c>
      <c r="AR178" s="309" t="str">
        <f t="shared" ca="1" si="153"/>
        <v/>
      </c>
      <c r="AS178" s="308" t="str">
        <f t="shared" ca="1" si="183"/>
        <v/>
      </c>
      <c r="AT178" s="309" t="str">
        <f t="shared" ca="1" si="154"/>
        <v/>
      </c>
      <c r="AU178" s="308" t="str">
        <f t="shared" ca="1" si="184"/>
        <v/>
      </c>
      <c r="AV178" s="309" t="str">
        <f t="shared" ca="1" si="155"/>
        <v/>
      </c>
      <c r="AW178" s="308" t="str">
        <f t="shared" ca="1" si="185"/>
        <v/>
      </c>
      <c r="AX178" s="309" t="str">
        <f t="shared" ca="1" si="156"/>
        <v/>
      </c>
      <c r="AY178" s="308" t="str">
        <f t="shared" ca="1" si="186"/>
        <v/>
      </c>
      <c r="AZ178" s="309" t="str">
        <f t="shared" ca="1" si="157"/>
        <v/>
      </c>
      <c r="BA178" s="308" t="str">
        <f t="shared" ca="1" si="187"/>
        <v/>
      </c>
      <c r="BB178" s="309">
        <f t="shared" ca="1" si="158"/>
        <v>28625</v>
      </c>
      <c r="BC178" s="308">
        <f t="shared" ca="1" si="188"/>
        <v>0.3686635944700461</v>
      </c>
      <c r="BD178" s="309" t="str">
        <f t="shared" ca="1" si="159"/>
        <v/>
      </c>
      <c r="BE178" s="308" t="str">
        <f t="shared" ca="1" si="189"/>
        <v/>
      </c>
      <c r="BF178" s="80" t="str">
        <f t="shared" ca="1" si="193"/>
        <v/>
      </c>
      <c r="BG178" s="83" t="str">
        <f t="shared" ca="1" si="190"/>
        <v/>
      </c>
      <c r="BH178" s="80" t="str">
        <f t="shared" ca="1" si="194"/>
        <v/>
      </c>
      <c r="BI178" s="83" t="str">
        <f t="shared" ca="1" si="191"/>
        <v/>
      </c>
      <c r="BJ178" s="80" t="str">
        <f t="shared" ca="1" si="195"/>
        <v/>
      </c>
      <c r="BK178" s="83" t="str">
        <f t="shared" ca="1" si="192"/>
        <v/>
      </c>
    </row>
    <row r="179" spans="1:63" s="71" customFormat="1" ht="21" customHeight="1">
      <c r="A179" s="245">
        <v>51</v>
      </c>
      <c r="B179" s="500" t="s">
        <v>848</v>
      </c>
      <c r="C179" s="501">
        <f t="shared" ca="1" si="132"/>
        <v>25699.5</v>
      </c>
      <c r="D179" s="309">
        <f t="shared" ca="1" si="133"/>
        <v>14938</v>
      </c>
      <c r="E179" s="308">
        <f t="shared" ca="1" si="163"/>
        <v>0</v>
      </c>
      <c r="F179" s="309">
        <f t="shared" ca="1" si="134"/>
        <v>36000</v>
      </c>
      <c r="G179" s="308">
        <f t="shared" ca="1" si="164"/>
        <v>0.3686635944700461</v>
      </c>
      <c r="H179" s="309">
        <f t="shared" ca="1" si="135"/>
        <v>38000</v>
      </c>
      <c r="I179" s="308">
        <f t="shared" ca="1" si="165"/>
        <v>0.3686635944700461</v>
      </c>
      <c r="J179" s="309">
        <f t="shared" ca="1" si="136"/>
        <v>45700</v>
      </c>
      <c r="K179" s="308">
        <f t="shared" ca="1" si="166"/>
        <v>0</v>
      </c>
      <c r="L179" s="309">
        <f t="shared" ca="1" si="137"/>
        <v>14549</v>
      </c>
      <c r="M179" s="308">
        <f t="shared" ca="1" si="167"/>
        <v>0</v>
      </c>
      <c r="N179" s="309">
        <f t="shared" ca="1" si="138"/>
        <v>18000</v>
      </c>
      <c r="O179" s="308">
        <f t="shared" ca="1" si="168"/>
        <v>0.3686635944700461</v>
      </c>
      <c r="P179" s="309">
        <f t="shared" ca="1" si="139"/>
        <v>120368</v>
      </c>
      <c r="Q179" s="308">
        <f t="shared" ca="1" si="169"/>
        <v>0</v>
      </c>
      <c r="R179" s="309">
        <f t="shared" ca="1" si="140"/>
        <v>13200</v>
      </c>
      <c r="S179" s="308">
        <f t="shared" ca="1" si="170"/>
        <v>0</v>
      </c>
      <c r="T179" s="309" t="str">
        <f t="shared" ca="1" si="141"/>
        <v/>
      </c>
      <c r="U179" s="308" t="str">
        <f t="shared" ca="1" si="171"/>
        <v/>
      </c>
      <c r="V179" s="309" t="str">
        <f t="shared" ca="1" si="142"/>
        <v/>
      </c>
      <c r="W179" s="308" t="str">
        <f t="shared" ca="1" si="172"/>
        <v/>
      </c>
      <c r="X179" s="309">
        <f t="shared" ca="1" si="143"/>
        <v>14938</v>
      </c>
      <c r="Y179" s="308">
        <f t="shared" ca="1" si="173"/>
        <v>0</v>
      </c>
      <c r="Z179" s="309" t="str">
        <f t="shared" ca="1" si="144"/>
        <v/>
      </c>
      <c r="AA179" s="308" t="str">
        <f t="shared" ca="1" si="174"/>
        <v/>
      </c>
      <c r="AB179" s="309">
        <f t="shared" ca="1" si="145"/>
        <v>23826</v>
      </c>
      <c r="AC179" s="308">
        <f t="shared" ca="1" si="175"/>
        <v>0.3686635944700461</v>
      </c>
      <c r="AD179" s="309">
        <f t="shared" ca="1" si="146"/>
        <v>27000</v>
      </c>
      <c r="AE179" s="308">
        <f t="shared" ca="1" si="176"/>
        <v>0.3686635944700461</v>
      </c>
      <c r="AF179" s="309">
        <f t="shared" ca="1" si="147"/>
        <v>18402</v>
      </c>
      <c r="AG179" s="308">
        <f t="shared" ca="1" si="177"/>
        <v>0.3686635944700461</v>
      </c>
      <c r="AH179" s="309">
        <f t="shared" ca="1" si="148"/>
        <v>19000</v>
      </c>
      <c r="AI179" s="308">
        <f t="shared" ca="1" si="178"/>
        <v>0.3686635944700461</v>
      </c>
      <c r="AJ179" s="309">
        <f t="shared" ca="1" si="149"/>
        <v>34883.94</v>
      </c>
      <c r="AK179" s="308">
        <f t="shared" ca="1" si="179"/>
        <v>0.3686635944700461</v>
      </c>
      <c r="AL179" s="309">
        <f t="shared" ca="1" si="150"/>
        <v>20850</v>
      </c>
      <c r="AM179" s="308">
        <f t="shared" ca="1" si="180"/>
        <v>0.3686635944700461</v>
      </c>
      <c r="AN179" s="309" t="str">
        <f t="shared" ca="1" si="151"/>
        <v/>
      </c>
      <c r="AO179" s="308" t="str">
        <f t="shared" ca="1" si="181"/>
        <v/>
      </c>
      <c r="AP179" s="309">
        <f t="shared" ca="1" si="152"/>
        <v>6825</v>
      </c>
      <c r="AQ179" s="308">
        <f t="shared" ca="1" si="182"/>
        <v>0</v>
      </c>
      <c r="AR179" s="309" t="str">
        <f t="shared" ca="1" si="153"/>
        <v/>
      </c>
      <c r="AS179" s="308" t="str">
        <f t="shared" ca="1" si="183"/>
        <v/>
      </c>
      <c r="AT179" s="309" t="str">
        <f t="shared" ca="1" si="154"/>
        <v/>
      </c>
      <c r="AU179" s="308" t="str">
        <f t="shared" ca="1" si="184"/>
        <v/>
      </c>
      <c r="AV179" s="309" t="str">
        <f t="shared" ca="1" si="155"/>
        <v/>
      </c>
      <c r="AW179" s="308" t="str">
        <f t="shared" ca="1" si="185"/>
        <v/>
      </c>
      <c r="AX179" s="309" t="str">
        <f t="shared" ca="1" si="156"/>
        <v/>
      </c>
      <c r="AY179" s="308" t="str">
        <f t="shared" ca="1" si="186"/>
        <v/>
      </c>
      <c r="AZ179" s="309" t="str">
        <f t="shared" ca="1" si="157"/>
        <v/>
      </c>
      <c r="BA179" s="308" t="str">
        <f t="shared" ca="1" si="187"/>
        <v/>
      </c>
      <c r="BB179" s="309">
        <f t="shared" ca="1" si="158"/>
        <v>14587</v>
      </c>
      <c r="BC179" s="308">
        <f t="shared" ca="1" si="188"/>
        <v>0</v>
      </c>
      <c r="BD179" s="309" t="str">
        <f t="shared" ca="1" si="159"/>
        <v/>
      </c>
      <c r="BE179" s="308" t="str">
        <f t="shared" ca="1" si="189"/>
        <v/>
      </c>
      <c r="BF179" s="80" t="str">
        <f t="shared" ca="1" si="193"/>
        <v/>
      </c>
      <c r="BG179" s="83" t="str">
        <f t="shared" ca="1" si="190"/>
        <v/>
      </c>
      <c r="BH179" s="80" t="str">
        <f t="shared" ca="1" si="194"/>
        <v/>
      </c>
      <c r="BI179" s="83" t="str">
        <f t="shared" ca="1" si="191"/>
        <v/>
      </c>
      <c r="BJ179" s="80" t="str">
        <f t="shared" ca="1" si="195"/>
        <v/>
      </c>
      <c r="BK179" s="83" t="str">
        <f t="shared" ca="1" si="192"/>
        <v/>
      </c>
    </row>
    <row r="180" spans="1:63" s="71" customFormat="1" ht="21" customHeight="1">
      <c r="A180" s="245">
        <v>52</v>
      </c>
      <c r="B180" s="500" t="s">
        <v>852</v>
      </c>
      <c r="C180" s="501">
        <f t="shared" ca="1" si="132"/>
        <v>45274.59</v>
      </c>
      <c r="D180" s="309">
        <f t="shared" ca="1" si="133"/>
        <v>97211</v>
      </c>
      <c r="E180" s="308">
        <f t="shared" ca="1" si="163"/>
        <v>0.3686635944700461</v>
      </c>
      <c r="F180" s="309">
        <f t="shared" ca="1" si="134"/>
        <v>100000</v>
      </c>
      <c r="G180" s="308">
        <f t="shared" ca="1" si="164"/>
        <v>0.3686635944700461</v>
      </c>
      <c r="H180" s="309">
        <f t="shared" ca="1" si="135"/>
        <v>55000</v>
      </c>
      <c r="I180" s="308">
        <f t="shared" ca="1" si="165"/>
        <v>0</v>
      </c>
      <c r="J180" s="309">
        <f t="shared" ca="1" si="136"/>
        <v>233064</v>
      </c>
      <c r="K180" s="308">
        <f t="shared" ca="1" si="166"/>
        <v>0</v>
      </c>
      <c r="L180" s="309">
        <f t="shared" ca="1" si="137"/>
        <v>94683</v>
      </c>
      <c r="M180" s="308">
        <f t="shared" ca="1" si="167"/>
        <v>0.3686635944700461</v>
      </c>
      <c r="N180" s="309">
        <f t="shared" ca="1" si="138"/>
        <v>199000</v>
      </c>
      <c r="O180" s="308">
        <f t="shared" ca="1" si="168"/>
        <v>0</v>
      </c>
      <c r="P180" s="309">
        <f t="shared" ca="1" si="139"/>
        <v>84258</v>
      </c>
      <c r="Q180" s="308">
        <f t="shared" ca="1" si="169"/>
        <v>0</v>
      </c>
      <c r="R180" s="309">
        <f t="shared" ca="1" si="140"/>
        <v>114760</v>
      </c>
      <c r="S180" s="308">
        <f t="shared" ca="1" si="170"/>
        <v>0.3686635944700461</v>
      </c>
      <c r="T180" s="309" t="str">
        <f t="shared" ca="1" si="141"/>
        <v/>
      </c>
      <c r="U180" s="308" t="str">
        <f t="shared" ca="1" si="171"/>
        <v/>
      </c>
      <c r="V180" s="309" t="str">
        <f t="shared" ca="1" si="142"/>
        <v/>
      </c>
      <c r="W180" s="308" t="str">
        <f t="shared" ca="1" si="172"/>
        <v/>
      </c>
      <c r="X180" s="309">
        <f t="shared" ca="1" si="143"/>
        <v>98200</v>
      </c>
      <c r="Y180" s="308">
        <f t="shared" ca="1" si="173"/>
        <v>0.3686635944700461</v>
      </c>
      <c r="Z180" s="309" t="str">
        <f t="shared" ca="1" si="144"/>
        <v/>
      </c>
      <c r="AA180" s="308" t="str">
        <f t="shared" ca="1" si="174"/>
        <v/>
      </c>
      <c r="AB180" s="309">
        <f t="shared" ca="1" si="145"/>
        <v>96142</v>
      </c>
      <c r="AC180" s="308">
        <f t="shared" ca="1" si="175"/>
        <v>0.3686635944700461</v>
      </c>
      <c r="AD180" s="309">
        <f t="shared" ca="1" si="146"/>
        <v>154210</v>
      </c>
      <c r="AE180" s="308">
        <f t="shared" ca="1" si="176"/>
        <v>0</v>
      </c>
      <c r="AF180" s="309">
        <f t="shared" ca="1" si="147"/>
        <v>130748</v>
      </c>
      <c r="AG180" s="308">
        <f t="shared" ca="1" si="177"/>
        <v>0.3686635944700461</v>
      </c>
      <c r="AH180" s="309">
        <f t="shared" ca="1" si="148"/>
        <v>98000</v>
      </c>
      <c r="AI180" s="308">
        <f t="shared" ca="1" si="178"/>
        <v>0.3686635944700461</v>
      </c>
      <c r="AJ180" s="309">
        <f t="shared" ca="1" si="149"/>
        <v>164713.48000000001</v>
      </c>
      <c r="AK180" s="308">
        <f t="shared" ca="1" si="179"/>
        <v>0</v>
      </c>
      <c r="AL180" s="309">
        <f t="shared" ca="1" si="150"/>
        <v>87500</v>
      </c>
      <c r="AM180" s="308">
        <f t="shared" ca="1" si="180"/>
        <v>0</v>
      </c>
      <c r="AN180" s="309" t="str">
        <f t="shared" ca="1" si="151"/>
        <v/>
      </c>
      <c r="AO180" s="308" t="str">
        <f t="shared" ca="1" si="181"/>
        <v/>
      </c>
      <c r="AP180" s="309">
        <f t="shared" ca="1" si="152"/>
        <v>91000</v>
      </c>
      <c r="AQ180" s="308">
        <f t="shared" ca="1" si="182"/>
        <v>0</v>
      </c>
      <c r="AR180" s="309" t="str">
        <f t="shared" ca="1" si="153"/>
        <v/>
      </c>
      <c r="AS180" s="308" t="str">
        <f t="shared" ca="1" si="183"/>
        <v/>
      </c>
      <c r="AT180" s="309" t="str">
        <f t="shared" ca="1" si="154"/>
        <v/>
      </c>
      <c r="AU180" s="308" t="str">
        <f t="shared" ca="1" si="184"/>
        <v/>
      </c>
      <c r="AV180" s="309" t="str">
        <f t="shared" ca="1" si="155"/>
        <v/>
      </c>
      <c r="AW180" s="308" t="str">
        <f t="shared" ca="1" si="185"/>
        <v/>
      </c>
      <c r="AX180" s="309" t="str">
        <f t="shared" ca="1" si="156"/>
        <v/>
      </c>
      <c r="AY180" s="308" t="str">
        <f t="shared" ca="1" si="186"/>
        <v/>
      </c>
      <c r="AZ180" s="309" t="str">
        <f t="shared" ca="1" si="157"/>
        <v/>
      </c>
      <c r="BA180" s="308" t="str">
        <f t="shared" ca="1" si="187"/>
        <v/>
      </c>
      <c r="BB180" s="309">
        <f t="shared" ca="1" si="158"/>
        <v>95186</v>
      </c>
      <c r="BC180" s="308">
        <f t="shared" ca="1" si="188"/>
        <v>0.3686635944700461</v>
      </c>
      <c r="BD180" s="309" t="str">
        <f t="shared" ca="1" si="159"/>
        <v/>
      </c>
      <c r="BE180" s="308" t="str">
        <f t="shared" ca="1" si="189"/>
        <v/>
      </c>
      <c r="BF180" s="80" t="str">
        <f t="shared" ca="1" si="193"/>
        <v/>
      </c>
      <c r="BG180" s="83" t="str">
        <f t="shared" ca="1" si="190"/>
        <v/>
      </c>
      <c r="BH180" s="80" t="str">
        <f t="shared" ca="1" si="194"/>
        <v/>
      </c>
      <c r="BI180" s="83" t="str">
        <f t="shared" ca="1" si="191"/>
        <v/>
      </c>
      <c r="BJ180" s="80" t="str">
        <f t="shared" ca="1" si="195"/>
        <v/>
      </c>
      <c r="BK180" s="83" t="str">
        <f t="shared" ca="1" si="192"/>
        <v/>
      </c>
    </row>
    <row r="181" spans="1:63" s="71" customFormat="1" ht="21" customHeight="1">
      <c r="A181" s="245">
        <v>53</v>
      </c>
      <c r="B181" s="500" t="s">
        <v>857</v>
      </c>
      <c r="C181" s="501">
        <f t="shared" ca="1" si="132"/>
        <v>82917.66</v>
      </c>
      <c r="D181" s="309">
        <f t="shared" ca="1" si="133"/>
        <v>55722</v>
      </c>
      <c r="E181" s="308">
        <f t="shared" ca="1" si="163"/>
        <v>0.3686635944700461</v>
      </c>
      <c r="F181" s="309">
        <f t="shared" ca="1" si="134"/>
        <v>80000</v>
      </c>
      <c r="G181" s="308">
        <f t="shared" ca="1" si="164"/>
        <v>0.3686635944700461</v>
      </c>
      <c r="H181" s="309">
        <f t="shared" ca="1" si="135"/>
        <v>22000</v>
      </c>
      <c r="I181" s="308">
        <f t="shared" ca="1" si="165"/>
        <v>0</v>
      </c>
      <c r="J181" s="309">
        <f t="shared" ca="1" si="136"/>
        <v>385000</v>
      </c>
      <c r="K181" s="308">
        <f t="shared" ca="1" si="166"/>
        <v>0</v>
      </c>
      <c r="L181" s="309">
        <f t="shared" ca="1" si="137"/>
        <v>54273</v>
      </c>
      <c r="M181" s="308">
        <f t="shared" ca="1" si="167"/>
        <v>0.3686635944700461</v>
      </c>
      <c r="N181" s="309">
        <f t="shared" ca="1" si="138"/>
        <v>41900</v>
      </c>
      <c r="O181" s="308">
        <f t="shared" ca="1" si="168"/>
        <v>0.3686635944700461</v>
      </c>
      <c r="P181" s="309">
        <f t="shared" ca="1" si="139"/>
        <v>28978</v>
      </c>
      <c r="Q181" s="308">
        <f t="shared" ca="1" si="169"/>
        <v>0.3686635944700461</v>
      </c>
      <c r="R181" s="309">
        <f t="shared" ca="1" si="140"/>
        <v>52700</v>
      </c>
      <c r="S181" s="308">
        <f t="shared" ca="1" si="170"/>
        <v>0.3686635944700461</v>
      </c>
      <c r="T181" s="309" t="str">
        <f t="shared" ca="1" si="141"/>
        <v/>
      </c>
      <c r="U181" s="308" t="str">
        <f t="shared" ca="1" si="171"/>
        <v/>
      </c>
      <c r="V181" s="309" t="str">
        <f t="shared" ca="1" si="142"/>
        <v/>
      </c>
      <c r="W181" s="308" t="str">
        <f t="shared" ca="1" si="172"/>
        <v/>
      </c>
      <c r="X181" s="309">
        <f t="shared" ca="1" si="143"/>
        <v>55722</v>
      </c>
      <c r="Y181" s="308">
        <f t="shared" ca="1" si="173"/>
        <v>0.3686635944700461</v>
      </c>
      <c r="Z181" s="309" t="str">
        <f t="shared" ca="1" si="144"/>
        <v/>
      </c>
      <c r="AA181" s="308" t="str">
        <f t="shared" ca="1" si="174"/>
        <v/>
      </c>
      <c r="AB181" s="309">
        <f t="shared" ca="1" si="145"/>
        <v>50813</v>
      </c>
      <c r="AC181" s="308">
        <f t="shared" ca="1" si="175"/>
        <v>0.3686635944700461</v>
      </c>
      <c r="AD181" s="309">
        <f t="shared" ca="1" si="146"/>
        <v>39613</v>
      </c>
      <c r="AE181" s="308">
        <f t="shared" ca="1" si="176"/>
        <v>0.3686635944700461</v>
      </c>
      <c r="AF181" s="309">
        <f t="shared" ca="1" si="147"/>
        <v>42614</v>
      </c>
      <c r="AG181" s="308">
        <f t="shared" ca="1" si="177"/>
        <v>0.3686635944700461</v>
      </c>
      <c r="AH181" s="309">
        <f t="shared" ca="1" si="148"/>
        <v>41000</v>
      </c>
      <c r="AI181" s="308">
        <f t="shared" ca="1" si="178"/>
        <v>0.3686635944700461</v>
      </c>
      <c r="AJ181" s="309">
        <f t="shared" ca="1" si="149"/>
        <v>52943.71</v>
      </c>
      <c r="AK181" s="308">
        <f t="shared" ca="1" si="179"/>
        <v>0.3686635944700461</v>
      </c>
      <c r="AL181" s="309">
        <f t="shared" ca="1" si="150"/>
        <v>34500</v>
      </c>
      <c r="AM181" s="308">
        <f t="shared" ca="1" si="180"/>
        <v>0.3686635944700461</v>
      </c>
      <c r="AN181" s="309" t="str">
        <f t="shared" ca="1" si="151"/>
        <v/>
      </c>
      <c r="AO181" s="308" t="str">
        <f t="shared" ca="1" si="181"/>
        <v/>
      </c>
      <c r="AP181" s="309">
        <f t="shared" ca="1" si="152"/>
        <v>45500</v>
      </c>
      <c r="AQ181" s="308">
        <f t="shared" ca="1" si="182"/>
        <v>0.3686635944700461</v>
      </c>
      <c r="AR181" s="309" t="str">
        <f t="shared" ca="1" si="153"/>
        <v/>
      </c>
      <c r="AS181" s="308" t="str">
        <f t="shared" ca="1" si="183"/>
        <v/>
      </c>
      <c r="AT181" s="309" t="str">
        <f t="shared" ca="1" si="154"/>
        <v/>
      </c>
      <c r="AU181" s="308" t="str">
        <f t="shared" ca="1" si="184"/>
        <v/>
      </c>
      <c r="AV181" s="309" t="str">
        <f t="shared" ca="1" si="155"/>
        <v/>
      </c>
      <c r="AW181" s="308" t="str">
        <f t="shared" ca="1" si="185"/>
        <v/>
      </c>
      <c r="AX181" s="309" t="str">
        <f t="shared" ca="1" si="156"/>
        <v/>
      </c>
      <c r="AY181" s="308" t="str">
        <f t="shared" ca="1" si="186"/>
        <v/>
      </c>
      <c r="AZ181" s="309" t="str">
        <f t="shared" ca="1" si="157"/>
        <v/>
      </c>
      <c r="BA181" s="308" t="str">
        <f t="shared" ca="1" si="187"/>
        <v/>
      </c>
      <c r="BB181" s="309">
        <f t="shared" ca="1" si="158"/>
        <v>54530</v>
      </c>
      <c r="BC181" s="308">
        <f t="shared" ca="1" si="188"/>
        <v>0.3686635944700461</v>
      </c>
      <c r="BD181" s="309" t="str">
        <f t="shared" ca="1" si="159"/>
        <v/>
      </c>
      <c r="BE181" s="308" t="str">
        <f t="shared" ca="1" si="189"/>
        <v/>
      </c>
      <c r="BF181" s="80" t="str">
        <f t="shared" ca="1" si="193"/>
        <v/>
      </c>
      <c r="BG181" s="83" t="str">
        <f t="shared" ca="1" si="190"/>
        <v/>
      </c>
      <c r="BH181" s="80" t="str">
        <f t="shared" ca="1" si="194"/>
        <v/>
      </c>
      <c r="BI181" s="83" t="str">
        <f t="shared" ca="1" si="191"/>
        <v/>
      </c>
      <c r="BJ181" s="80" t="str">
        <f t="shared" ca="1" si="195"/>
        <v/>
      </c>
      <c r="BK181" s="83" t="str">
        <f t="shared" ca="1" si="192"/>
        <v/>
      </c>
    </row>
    <row r="182" spans="1:63" s="71" customFormat="1" ht="21" customHeight="1">
      <c r="A182" s="245">
        <v>54</v>
      </c>
      <c r="B182" s="500" t="s">
        <v>858</v>
      </c>
      <c r="C182" s="501">
        <f t="shared" ca="1" si="132"/>
        <v>777398.65</v>
      </c>
      <c r="D182" s="309">
        <f t="shared" ca="1" si="133"/>
        <v>35117</v>
      </c>
      <c r="E182" s="308">
        <f t="shared" ca="1" si="163"/>
        <v>0.3686635944700461</v>
      </c>
      <c r="F182" s="309">
        <f t="shared" ca="1" si="134"/>
        <v>28000</v>
      </c>
      <c r="G182" s="308">
        <f t="shared" ca="1" si="164"/>
        <v>0.3686635944700461</v>
      </c>
      <c r="H182" s="309">
        <f t="shared" ca="1" si="135"/>
        <v>25000</v>
      </c>
      <c r="I182" s="308">
        <f t="shared" ca="1" si="165"/>
        <v>0.3686635944700461</v>
      </c>
      <c r="J182" s="309">
        <f t="shared" ca="1" si="136"/>
        <v>3243750</v>
      </c>
      <c r="K182" s="308">
        <f t="shared" ca="1" si="166"/>
        <v>0</v>
      </c>
      <c r="L182" s="309">
        <f t="shared" ca="1" si="137"/>
        <v>34203</v>
      </c>
      <c r="M182" s="308">
        <f t="shared" ca="1" si="167"/>
        <v>0.3686635944700461</v>
      </c>
      <c r="N182" s="309">
        <f t="shared" ca="1" si="138"/>
        <v>38900</v>
      </c>
      <c r="O182" s="308">
        <f t="shared" ca="1" si="168"/>
        <v>0.3686635944700461</v>
      </c>
      <c r="P182" s="309">
        <f t="shared" ca="1" si="139"/>
        <v>20864</v>
      </c>
      <c r="Q182" s="308">
        <f t="shared" ca="1" si="169"/>
        <v>0.3686635944700461</v>
      </c>
      <c r="R182" s="309">
        <f t="shared" ca="1" si="140"/>
        <v>45870</v>
      </c>
      <c r="S182" s="308">
        <f t="shared" ca="1" si="170"/>
        <v>0.3686635944700461</v>
      </c>
      <c r="T182" s="309" t="str">
        <f t="shared" ca="1" si="141"/>
        <v/>
      </c>
      <c r="U182" s="308" t="str">
        <f t="shared" ca="1" si="171"/>
        <v/>
      </c>
      <c r="V182" s="309" t="str">
        <f t="shared" ca="1" si="142"/>
        <v/>
      </c>
      <c r="W182" s="308" t="str">
        <f t="shared" ca="1" si="172"/>
        <v/>
      </c>
      <c r="X182" s="309">
        <f t="shared" ca="1" si="143"/>
        <v>34200</v>
      </c>
      <c r="Y182" s="308">
        <f t="shared" ca="1" si="173"/>
        <v>0.3686635944700461</v>
      </c>
      <c r="Z182" s="309" t="str">
        <f t="shared" ca="1" si="144"/>
        <v/>
      </c>
      <c r="AA182" s="308" t="str">
        <f t="shared" ca="1" si="174"/>
        <v/>
      </c>
      <c r="AB182" s="309">
        <f t="shared" ca="1" si="145"/>
        <v>31120</v>
      </c>
      <c r="AC182" s="308">
        <f t="shared" ca="1" si="175"/>
        <v>0.3686635944700461</v>
      </c>
      <c r="AD182" s="309">
        <f t="shared" ca="1" si="146"/>
        <v>27706</v>
      </c>
      <c r="AE182" s="308">
        <f t="shared" ca="1" si="176"/>
        <v>0.3686635944700461</v>
      </c>
      <c r="AF182" s="309">
        <f t="shared" ca="1" si="147"/>
        <v>20339</v>
      </c>
      <c r="AG182" s="308">
        <f t="shared" ca="1" si="177"/>
        <v>0.3686635944700461</v>
      </c>
      <c r="AH182" s="309">
        <f t="shared" ca="1" si="148"/>
        <v>31000</v>
      </c>
      <c r="AI182" s="308">
        <f t="shared" ca="1" si="178"/>
        <v>0.3686635944700461</v>
      </c>
      <c r="AJ182" s="309">
        <f t="shared" ca="1" si="149"/>
        <v>52943.71</v>
      </c>
      <c r="AK182" s="308">
        <f t="shared" ca="1" si="179"/>
        <v>0.3686635944700461</v>
      </c>
      <c r="AL182" s="309">
        <f t="shared" ca="1" si="150"/>
        <v>27500</v>
      </c>
      <c r="AM182" s="308">
        <f t="shared" ca="1" si="180"/>
        <v>0.3686635944700461</v>
      </c>
      <c r="AN182" s="309" t="str">
        <f t="shared" ca="1" si="151"/>
        <v/>
      </c>
      <c r="AO182" s="308" t="str">
        <f t="shared" ca="1" si="181"/>
        <v/>
      </c>
      <c r="AP182" s="309">
        <f t="shared" ca="1" si="152"/>
        <v>32500</v>
      </c>
      <c r="AQ182" s="308">
        <f t="shared" ca="1" si="182"/>
        <v>0.3686635944700461</v>
      </c>
      <c r="AR182" s="309" t="str">
        <f t="shared" ca="1" si="153"/>
        <v/>
      </c>
      <c r="AS182" s="308" t="str">
        <f t="shared" ca="1" si="183"/>
        <v/>
      </c>
      <c r="AT182" s="309" t="str">
        <f t="shared" ca="1" si="154"/>
        <v/>
      </c>
      <c r="AU182" s="308" t="str">
        <f t="shared" ca="1" si="184"/>
        <v/>
      </c>
      <c r="AV182" s="309" t="str">
        <f t="shared" ca="1" si="155"/>
        <v/>
      </c>
      <c r="AW182" s="308" t="str">
        <f t="shared" ca="1" si="185"/>
        <v/>
      </c>
      <c r="AX182" s="309" t="str">
        <f t="shared" ca="1" si="156"/>
        <v/>
      </c>
      <c r="AY182" s="308" t="str">
        <f t="shared" ca="1" si="186"/>
        <v/>
      </c>
      <c r="AZ182" s="309" t="str">
        <f t="shared" ca="1" si="157"/>
        <v/>
      </c>
      <c r="BA182" s="308" t="str">
        <f t="shared" ca="1" si="187"/>
        <v/>
      </c>
      <c r="BB182" s="309">
        <f t="shared" ca="1" si="158"/>
        <v>34325</v>
      </c>
      <c r="BC182" s="308">
        <f t="shared" ca="1" si="188"/>
        <v>0.3686635944700461</v>
      </c>
      <c r="BD182" s="309" t="str">
        <f t="shared" ca="1" si="159"/>
        <v/>
      </c>
      <c r="BE182" s="308" t="str">
        <f t="shared" ca="1" si="189"/>
        <v/>
      </c>
      <c r="BF182" s="80" t="str">
        <f t="shared" ca="1" si="193"/>
        <v/>
      </c>
      <c r="BG182" s="83" t="str">
        <f t="shared" ca="1" si="190"/>
        <v/>
      </c>
      <c r="BH182" s="80" t="str">
        <f t="shared" ca="1" si="194"/>
        <v/>
      </c>
      <c r="BI182" s="83" t="str">
        <f t="shared" ca="1" si="191"/>
        <v/>
      </c>
      <c r="BJ182" s="80" t="str">
        <f t="shared" ca="1" si="195"/>
        <v/>
      </c>
      <c r="BK182" s="83" t="str">
        <f t="shared" ca="1" si="192"/>
        <v/>
      </c>
    </row>
    <row r="183" spans="1:63" s="71" customFormat="1" ht="21" customHeight="1">
      <c r="A183" s="245">
        <v>55</v>
      </c>
      <c r="B183" s="500" t="s">
        <v>864</v>
      </c>
      <c r="C183" s="501">
        <f t="shared" ca="1" si="132"/>
        <v>238623.48</v>
      </c>
      <c r="D183" s="309">
        <f t="shared" ca="1" si="133"/>
        <v>438842</v>
      </c>
      <c r="E183" s="308">
        <f t="shared" ca="1" si="163"/>
        <v>0.3686635944700461</v>
      </c>
      <c r="F183" s="309">
        <f t="shared" ca="1" si="134"/>
        <v>755000</v>
      </c>
      <c r="G183" s="308">
        <f t="shared" ca="1" si="164"/>
        <v>0</v>
      </c>
      <c r="H183" s="309">
        <f t="shared" ca="1" si="135"/>
        <v>125000</v>
      </c>
      <c r="I183" s="308">
        <f t="shared" ca="1" si="165"/>
        <v>0</v>
      </c>
      <c r="J183" s="309">
        <f t="shared" ca="1" si="136"/>
        <v>787712</v>
      </c>
      <c r="K183" s="308">
        <f t="shared" ca="1" si="166"/>
        <v>0</v>
      </c>
      <c r="L183" s="309">
        <f t="shared" ca="1" si="137"/>
        <v>427432</v>
      </c>
      <c r="M183" s="308">
        <f t="shared" ca="1" si="167"/>
        <v>0.3686635944700461</v>
      </c>
      <c r="N183" s="309">
        <f t="shared" ca="1" si="138"/>
        <v>87000</v>
      </c>
      <c r="O183" s="308">
        <f t="shared" ca="1" si="168"/>
        <v>0</v>
      </c>
      <c r="P183" s="309">
        <f t="shared" ca="1" si="139"/>
        <v>832772</v>
      </c>
      <c r="Q183" s="308">
        <f t="shared" ca="1" si="169"/>
        <v>0</v>
      </c>
      <c r="R183" s="309">
        <f t="shared" ca="1" si="140"/>
        <v>754000</v>
      </c>
      <c r="S183" s="308">
        <f t="shared" ca="1" si="170"/>
        <v>0</v>
      </c>
      <c r="T183" s="309" t="str">
        <f t="shared" ca="1" si="141"/>
        <v/>
      </c>
      <c r="U183" s="308" t="str">
        <f t="shared" ca="1" si="171"/>
        <v/>
      </c>
      <c r="V183" s="309" t="str">
        <f t="shared" ca="1" si="142"/>
        <v/>
      </c>
      <c r="W183" s="308" t="str">
        <f t="shared" ca="1" si="172"/>
        <v/>
      </c>
      <c r="X183" s="309">
        <f t="shared" ca="1" si="143"/>
        <v>438842</v>
      </c>
      <c r="Y183" s="308">
        <f t="shared" ca="1" si="173"/>
        <v>0.3686635944700461</v>
      </c>
      <c r="Z183" s="309" t="str">
        <f t="shared" ca="1" si="144"/>
        <v/>
      </c>
      <c r="AA183" s="308" t="str">
        <f t="shared" ca="1" si="174"/>
        <v/>
      </c>
      <c r="AB183" s="309">
        <f t="shared" ca="1" si="145"/>
        <v>288571</v>
      </c>
      <c r="AC183" s="308">
        <f t="shared" ca="1" si="175"/>
        <v>0</v>
      </c>
      <c r="AD183" s="309">
        <f t="shared" ca="1" si="146"/>
        <v>256269</v>
      </c>
      <c r="AE183" s="308">
        <f t="shared" ca="1" si="176"/>
        <v>0</v>
      </c>
      <c r="AF183" s="309">
        <f t="shared" ca="1" si="147"/>
        <v>280865</v>
      </c>
      <c r="AG183" s="308">
        <f t="shared" ca="1" si="177"/>
        <v>0</v>
      </c>
      <c r="AH183" s="309">
        <f t="shared" ca="1" si="148"/>
        <v>410000</v>
      </c>
      <c r="AI183" s="308">
        <f t="shared" ca="1" si="178"/>
        <v>0.3686635944700461</v>
      </c>
      <c r="AJ183" s="309">
        <f t="shared" ca="1" si="149"/>
        <v>400018.34</v>
      </c>
      <c r="AK183" s="308">
        <f t="shared" ca="1" si="179"/>
        <v>0.3686635944700461</v>
      </c>
      <c r="AL183" s="309">
        <f t="shared" ca="1" si="150"/>
        <v>735000</v>
      </c>
      <c r="AM183" s="308">
        <f t="shared" ca="1" si="180"/>
        <v>0</v>
      </c>
      <c r="AN183" s="309" t="str">
        <f t="shared" ca="1" si="151"/>
        <v/>
      </c>
      <c r="AO183" s="308" t="str">
        <f t="shared" ca="1" si="181"/>
        <v/>
      </c>
      <c r="AP183" s="309">
        <f t="shared" ca="1" si="152"/>
        <v>227500</v>
      </c>
      <c r="AQ183" s="308">
        <f t="shared" ca="1" si="182"/>
        <v>0</v>
      </c>
      <c r="AR183" s="309" t="str">
        <f t="shared" ca="1" si="153"/>
        <v/>
      </c>
      <c r="AS183" s="308" t="str">
        <f t="shared" ca="1" si="183"/>
        <v/>
      </c>
      <c r="AT183" s="309" t="str">
        <f t="shared" ca="1" si="154"/>
        <v/>
      </c>
      <c r="AU183" s="308" t="str">
        <f t="shared" ca="1" si="184"/>
        <v/>
      </c>
      <c r="AV183" s="309" t="str">
        <f t="shared" ca="1" si="155"/>
        <v/>
      </c>
      <c r="AW183" s="308" t="str">
        <f t="shared" ca="1" si="185"/>
        <v/>
      </c>
      <c r="AX183" s="309" t="str">
        <f t="shared" ca="1" si="156"/>
        <v/>
      </c>
      <c r="AY183" s="308" t="str">
        <f t="shared" ca="1" si="186"/>
        <v/>
      </c>
      <c r="AZ183" s="309" t="str">
        <f t="shared" ca="1" si="157"/>
        <v/>
      </c>
      <c r="BA183" s="308" t="str">
        <f t="shared" ca="1" si="187"/>
        <v/>
      </c>
      <c r="BB183" s="309">
        <f t="shared" ca="1" si="158"/>
        <v>428150</v>
      </c>
      <c r="BC183" s="308">
        <f t="shared" ca="1" si="188"/>
        <v>0.3686635944700461</v>
      </c>
      <c r="BD183" s="309" t="str">
        <f t="shared" ca="1" si="159"/>
        <v/>
      </c>
      <c r="BE183" s="308" t="str">
        <f t="shared" ca="1" si="189"/>
        <v/>
      </c>
      <c r="BF183" s="80" t="str">
        <f t="shared" ca="1" si="193"/>
        <v/>
      </c>
      <c r="BG183" s="83" t="str">
        <f t="shared" ca="1" si="190"/>
        <v/>
      </c>
      <c r="BH183" s="80" t="str">
        <f t="shared" ca="1" si="194"/>
        <v/>
      </c>
      <c r="BI183" s="83" t="str">
        <f t="shared" ca="1" si="191"/>
        <v/>
      </c>
      <c r="BJ183" s="80" t="str">
        <f t="shared" ca="1" si="195"/>
        <v/>
      </c>
      <c r="BK183" s="83" t="str">
        <f t="shared" ca="1" si="192"/>
        <v/>
      </c>
    </row>
    <row r="184" spans="1:63" s="71" customFormat="1" ht="21" customHeight="1">
      <c r="A184" s="245">
        <v>56</v>
      </c>
      <c r="B184" s="500" t="s">
        <v>866</v>
      </c>
      <c r="C184" s="501">
        <f t="shared" ca="1" si="132"/>
        <v>101851.44</v>
      </c>
      <c r="D184" s="309">
        <f t="shared" ca="1" si="133"/>
        <v>200532</v>
      </c>
      <c r="E184" s="308">
        <f t="shared" ca="1" si="163"/>
        <v>0.3686635944700461</v>
      </c>
      <c r="F184" s="309">
        <f t="shared" ca="1" si="134"/>
        <v>190000</v>
      </c>
      <c r="G184" s="308">
        <f t="shared" ca="1" si="164"/>
        <v>0.3686635944700461</v>
      </c>
      <c r="H184" s="309">
        <f t="shared" ca="1" si="135"/>
        <v>180000</v>
      </c>
      <c r="I184" s="308">
        <f t="shared" ca="1" si="165"/>
        <v>0.3686635944700461</v>
      </c>
      <c r="J184" s="309">
        <f t="shared" ca="1" si="136"/>
        <v>534598</v>
      </c>
      <c r="K184" s="308">
        <f t="shared" ca="1" si="166"/>
        <v>0</v>
      </c>
      <c r="L184" s="309">
        <f t="shared" ca="1" si="137"/>
        <v>195318</v>
      </c>
      <c r="M184" s="308">
        <f t="shared" ca="1" si="167"/>
        <v>0.3686635944700461</v>
      </c>
      <c r="N184" s="309">
        <f t="shared" ca="1" si="138"/>
        <v>79000</v>
      </c>
      <c r="O184" s="308">
        <f t="shared" ca="1" si="168"/>
        <v>0</v>
      </c>
      <c r="P184" s="309">
        <f t="shared" ca="1" si="139"/>
        <v>40123</v>
      </c>
      <c r="Q184" s="308">
        <f t="shared" ca="1" si="169"/>
        <v>0</v>
      </c>
      <c r="R184" s="309">
        <f t="shared" ca="1" si="140"/>
        <v>198200</v>
      </c>
      <c r="S184" s="308">
        <f t="shared" ca="1" si="170"/>
        <v>0.3686635944700461</v>
      </c>
      <c r="T184" s="309" t="str">
        <f t="shared" ca="1" si="141"/>
        <v/>
      </c>
      <c r="U184" s="308" t="str">
        <f t="shared" ca="1" si="171"/>
        <v/>
      </c>
      <c r="V184" s="309" t="str">
        <f t="shared" ca="1" si="142"/>
        <v/>
      </c>
      <c r="W184" s="308" t="str">
        <f t="shared" ca="1" si="172"/>
        <v/>
      </c>
      <c r="X184" s="309">
        <f t="shared" ca="1" si="143"/>
        <v>200532</v>
      </c>
      <c r="Y184" s="308">
        <f t="shared" ca="1" si="173"/>
        <v>0.3686635944700461</v>
      </c>
      <c r="Z184" s="309" t="str">
        <f t="shared" ca="1" si="144"/>
        <v/>
      </c>
      <c r="AA184" s="308" t="str">
        <f t="shared" ca="1" si="174"/>
        <v/>
      </c>
      <c r="AB184" s="309">
        <f t="shared" ca="1" si="145"/>
        <v>199557</v>
      </c>
      <c r="AC184" s="308">
        <f t="shared" ca="1" si="175"/>
        <v>0.3686635944700461</v>
      </c>
      <c r="AD184" s="309">
        <f t="shared" ca="1" si="146"/>
        <v>188999</v>
      </c>
      <c r="AE184" s="308">
        <f t="shared" ca="1" si="176"/>
        <v>0.3686635944700461</v>
      </c>
      <c r="AF184" s="309">
        <f t="shared" ca="1" si="147"/>
        <v>203385</v>
      </c>
      <c r="AG184" s="308">
        <f t="shared" ca="1" si="177"/>
        <v>0.3686635944700461</v>
      </c>
      <c r="AH184" s="309">
        <f t="shared" ca="1" si="148"/>
        <v>198000</v>
      </c>
      <c r="AI184" s="308">
        <f t="shared" ca="1" si="178"/>
        <v>0.3686635944700461</v>
      </c>
      <c r="AJ184" s="309">
        <f t="shared" ca="1" si="149"/>
        <v>201067.08</v>
      </c>
      <c r="AK184" s="308">
        <f t="shared" ca="1" si="179"/>
        <v>0.3686635944700461</v>
      </c>
      <c r="AL184" s="309">
        <f t="shared" ca="1" si="150"/>
        <v>285600</v>
      </c>
      <c r="AM184" s="308">
        <f t="shared" ca="1" si="180"/>
        <v>0</v>
      </c>
      <c r="AN184" s="309" t="str">
        <f t="shared" ca="1" si="151"/>
        <v/>
      </c>
      <c r="AO184" s="308" t="str">
        <f t="shared" ca="1" si="181"/>
        <v/>
      </c>
      <c r="AP184" s="309">
        <f t="shared" ca="1" si="152"/>
        <v>123500</v>
      </c>
      <c r="AQ184" s="308">
        <f t="shared" ca="1" si="182"/>
        <v>0</v>
      </c>
      <c r="AR184" s="309" t="str">
        <f t="shared" ca="1" si="153"/>
        <v/>
      </c>
      <c r="AS184" s="308" t="str">
        <f t="shared" ca="1" si="183"/>
        <v/>
      </c>
      <c r="AT184" s="309" t="str">
        <f t="shared" ca="1" si="154"/>
        <v/>
      </c>
      <c r="AU184" s="308" t="str">
        <f t="shared" ca="1" si="184"/>
        <v/>
      </c>
      <c r="AV184" s="309" t="str">
        <f t="shared" ca="1" si="155"/>
        <v/>
      </c>
      <c r="AW184" s="308" t="str">
        <f t="shared" ca="1" si="185"/>
        <v/>
      </c>
      <c r="AX184" s="309" t="str">
        <f t="shared" ca="1" si="156"/>
        <v/>
      </c>
      <c r="AY184" s="308" t="str">
        <f t="shared" ca="1" si="186"/>
        <v/>
      </c>
      <c r="AZ184" s="309" t="str">
        <f t="shared" ca="1" si="157"/>
        <v/>
      </c>
      <c r="BA184" s="308" t="str">
        <f t="shared" ca="1" si="187"/>
        <v/>
      </c>
      <c r="BB184" s="309">
        <f t="shared" ca="1" si="158"/>
        <v>196130</v>
      </c>
      <c r="BC184" s="308">
        <f t="shared" ca="1" si="188"/>
        <v>0.3686635944700461</v>
      </c>
      <c r="BD184" s="309" t="str">
        <f t="shared" ca="1" si="159"/>
        <v/>
      </c>
      <c r="BE184" s="308" t="str">
        <f t="shared" ca="1" si="189"/>
        <v/>
      </c>
      <c r="BF184" s="80" t="str">
        <f t="shared" ca="1" si="193"/>
        <v/>
      </c>
      <c r="BG184" s="83" t="str">
        <f t="shared" ca="1" si="190"/>
        <v/>
      </c>
      <c r="BH184" s="80" t="str">
        <f t="shared" ca="1" si="194"/>
        <v/>
      </c>
      <c r="BI184" s="83" t="str">
        <f t="shared" ca="1" si="191"/>
        <v/>
      </c>
      <c r="BJ184" s="80" t="str">
        <f t="shared" ca="1" si="195"/>
        <v/>
      </c>
      <c r="BK184" s="83" t="str">
        <f t="shared" ca="1" si="192"/>
        <v/>
      </c>
    </row>
    <row r="185" spans="1:63" s="71" customFormat="1" ht="21" customHeight="1">
      <c r="A185" s="245">
        <v>57</v>
      </c>
      <c r="B185" s="500" t="s">
        <v>867</v>
      </c>
      <c r="C185" s="501">
        <f t="shared" ca="1" si="132"/>
        <v>188796.21</v>
      </c>
      <c r="D185" s="309">
        <f t="shared" ca="1" si="133"/>
        <v>306637</v>
      </c>
      <c r="E185" s="308">
        <f t="shared" ca="1" si="163"/>
        <v>0.3686635944700461</v>
      </c>
      <c r="F185" s="309">
        <f t="shared" ca="1" si="134"/>
        <v>315000</v>
      </c>
      <c r="G185" s="308">
        <f t="shared" ca="1" si="164"/>
        <v>0.3686635944700461</v>
      </c>
      <c r="H185" s="309">
        <f t="shared" ca="1" si="135"/>
        <v>220000</v>
      </c>
      <c r="I185" s="308">
        <f t="shared" ca="1" si="165"/>
        <v>0.3686635944700461</v>
      </c>
      <c r="J185" s="309">
        <f t="shared" ca="1" si="136"/>
        <v>945000</v>
      </c>
      <c r="K185" s="308">
        <f t="shared" ca="1" si="166"/>
        <v>0</v>
      </c>
      <c r="L185" s="309">
        <f t="shared" ca="1" si="137"/>
        <v>298664</v>
      </c>
      <c r="M185" s="308">
        <f t="shared" ca="1" si="167"/>
        <v>0.3686635944700461</v>
      </c>
      <c r="N185" s="309">
        <f t="shared" ca="1" si="138"/>
        <v>59000</v>
      </c>
      <c r="O185" s="308">
        <f t="shared" ca="1" si="168"/>
        <v>0</v>
      </c>
      <c r="P185" s="309">
        <f t="shared" ca="1" si="139"/>
        <v>40123</v>
      </c>
      <c r="Q185" s="308">
        <f t="shared" ca="1" si="169"/>
        <v>0</v>
      </c>
      <c r="R185" s="309">
        <f t="shared" ca="1" si="140"/>
        <v>325750</v>
      </c>
      <c r="S185" s="308">
        <f t="shared" ca="1" si="170"/>
        <v>0.3686635944700461</v>
      </c>
      <c r="T185" s="309" t="str">
        <f t="shared" ca="1" si="141"/>
        <v/>
      </c>
      <c r="U185" s="308" t="str">
        <f t="shared" ca="1" si="171"/>
        <v/>
      </c>
      <c r="V185" s="309" t="str">
        <f t="shared" ca="1" si="142"/>
        <v/>
      </c>
      <c r="W185" s="308" t="str">
        <f t="shared" ca="1" si="172"/>
        <v/>
      </c>
      <c r="X185" s="309">
        <f t="shared" ca="1" si="143"/>
        <v>306637</v>
      </c>
      <c r="Y185" s="308">
        <f t="shared" ca="1" si="173"/>
        <v>0.3686635944700461</v>
      </c>
      <c r="Z185" s="309" t="str">
        <f t="shared" ca="1" si="144"/>
        <v/>
      </c>
      <c r="AA185" s="308" t="str">
        <f t="shared" ca="1" si="174"/>
        <v/>
      </c>
      <c r="AB185" s="309">
        <f t="shared" ca="1" si="145"/>
        <v>247015</v>
      </c>
      <c r="AC185" s="308">
        <f t="shared" ca="1" si="175"/>
        <v>0.3686635944700461</v>
      </c>
      <c r="AD185" s="309">
        <f t="shared" ca="1" si="146"/>
        <v>316000</v>
      </c>
      <c r="AE185" s="308">
        <f t="shared" ca="1" si="176"/>
        <v>0.3686635944700461</v>
      </c>
      <c r="AF185" s="309">
        <f t="shared" ca="1" si="147"/>
        <v>317668</v>
      </c>
      <c r="AG185" s="308">
        <f t="shared" ca="1" si="177"/>
        <v>0.3686635944700461</v>
      </c>
      <c r="AH185" s="309">
        <f t="shared" ca="1" si="148"/>
        <v>312000</v>
      </c>
      <c r="AI185" s="308">
        <f t="shared" ca="1" si="178"/>
        <v>0.3686635944700461</v>
      </c>
      <c r="AJ185" s="309">
        <f t="shared" ca="1" si="149"/>
        <v>247070.21</v>
      </c>
      <c r="AK185" s="308">
        <f t="shared" ca="1" si="179"/>
        <v>0.3686635944700461</v>
      </c>
      <c r="AL185" s="309">
        <f t="shared" ca="1" si="150"/>
        <v>178500</v>
      </c>
      <c r="AM185" s="308">
        <f t="shared" ca="1" si="180"/>
        <v>0</v>
      </c>
      <c r="AN185" s="309" t="str">
        <f t="shared" ca="1" si="151"/>
        <v/>
      </c>
      <c r="AO185" s="308" t="str">
        <f t="shared" ca="1" si="181"/>
        <v/>
      </c>
      <c r="AP185" s="309">
        <f t="shared" ca="1" si="152"/>
        <v>273000</v>
      </c>
      <c r="AQ185" s="308">
        <f t="shared" ca="1" si="182"/>
        <v>0.3686635944700461</v>
      </c>
      <c r="AR185" s="309" t="str">
        <f t="shared" ca="1" si="153"/>
        <v/>
      </c>
      <c r="AS185" s="308" t="str">
        <f t="shared" ca="1" si="183"/>
        <v/>
      </c>
      <c r="AT185" s="309" t="str">
        <f t="shared" ca="1" si="154"/>
        <v/>
      </c>
      <c r="AU185" s="308" t="str">
        <f t="shared" ca="1" si="184"/>
        <v/>
      </c>
      <c r="AV185" s="309" t="str">
        <f t="shared" ca="1" si="155"/>
        <v/>
      </c>
      <c r="AW185" s="308" t="str">
        <f t="shared" ca="1" si="185"/>
        <v/>
      </c>
      <c r="AX185" s="309" t="str">
        <f t="shared" ca="1" si="156"/>
        <v/>
      </c>
      <c r="AY185" s="308" t="str">
        <f t="shared" ca="1" si="186"/>
        <v/>
      </c>
      <c r="AZ185" s="309" t="str">
        <f t="shared" ca="1" si="157"/>
        <v/>
      </c>
      <c r="BA185" s="308" t="str">
        <f t="shared" ca="1" si="187"/>
        <v/>
      </c>
      <c r="BB185" s="309">
        <f t="shared" ca="1" si="158"/>
        <v>300426</v>
      </c>
      <c r="BC185" s="308">
        <f t="shared" ca="1" si="188"/>
        <v>0.3686635944700461</v>
      </c>
      <c r="BD185" s="309" t="str">
        <f t="shared" ca="1" si="159"/>
        <v/>
      </c>
      <c r="BE185" s="308" t="str">
        <f t="shared" ca="1" si="189"/>
        <v/>
      </c>
      <c r="BF185" s="80" t="str">
        <f t="shared" ca="1" si="193"/>
        <v/>
      </c>
      <c r="BG185" s="83" t="str">
        <f t="shared" ca="1" si="190"/>
        <v/>
      </c>
      <c r="BH185" s="80" t="str">
        <f t="shared" ca="1" si="194"/>
        <v/>
      </c>
      <c r="BI185" s="83" t="str">
        <f t="shared" ca="1" si="191"/>
        <v/>
      </c>
      <c r="BJ185" s="80" t="str">
        <f t="shared" ca="1" si="195"/>
        <v/>
      </c>
      <c r="BK185" s="83" t="str">
        <f t="shared" ca="1" si="192"/>
        <v/>
      </c>
    </row>
    <row r="186" spans="1:63" s="71" customFormat="1" ht="21" customHeight="1">
      <c r="A186" s="245">
        <v>58</v>
      </c>
      <c r="B186" s="500" t="s">
        <v>868</v>
      </c>
      <c r="C186" s="501">
        <f t="shared" ca="1" si="132"/>
        <v>90809.01</v>
      </c>
      <c r="D186" s="309">
        <f t="shared" ca="1" si="133"/>
        <v>195637</v>
      </c>
      <c r="E186" s="308">
        <f t="shared" ca="1" si="163"/>
        <v>0.3686635944700461</v>
      </c>
      <c r="F186" s="309">
        <f t="shared" ca="1" si="134"/>
        <v>175000</v>
      </c>
      <c r="G186" s="308">
        <f t="shared" ca="1" si="164"/>
        <v>0.3686635944700461</v>
      </c>
      <c r="H186" s="309">
        <f t="shared" ca="1" si="135"/>
        <v>85000</v>
      </c>
      <c r="I186" s="308">
        <f t="shared" ca="1" si="165"/>
        <v>0</v>
      </c>
      <c r="J186" s="309">
        <f t="shared" ca="1" si="136"/>
        <v>481635</v>
      </c>
      <c r="K186" s="308">
        <f t="shared" ca="1" si="166"/>
        <v>0</v>
      </c>
      <c r="L186" s="309">
        <f t="shared" ca="1" si="137"/>
        <v>190550</v>
      </c>
      <c r="M186" s="308">
        <f t="shared" ca="1" si="167"/>
        <v>0.3686635944700461</v>
      </c>
      <c r="N186" s="309">
        <f t="shared" ca="1" si="138"/>
        <v>78000</v>
      </c>
      <c r="O186" s="308">
        <f t="shared" ca="1" si="168"/>
        <v>0</v>
      </c>
      <c r="P186" s="309">
        <f t="shared" ca="1" si="139"/>
        <v>40123</v>
      </c>
      <c r="Q186" s="308">
        <f t="shared" ca="1" si="169"/>
        <v>0</v>
      </c>
      <c r="R186" s="309">
        <f t="shared" ca="1" si="140"/>
        <v>176850</v>
      </c>
      <c r="S186" s="308">
        <f t="shared" ca="1" si="170"/>
        <v>0.3686635944700461</v>
      </c>
      <c r="T186" s="309" t="str">
        <f t="shared" ca="1" si="141"/>
        <v/>
      </c>
      <c r="U186" s="308" t="str">
        <f t="shared" ca="1" si="171"/>
        <v/>
      </c>
      <c r="V186" s="309" t="str">
        <f t="shared" ca="1" si="142"/>
        <v/>
      </c>
      <c r="W186" s="308" t="str">
        <f t="shared" ca="1" si="172"/>
        <v/>
      </c>
      <c r="X186" s="309">
        <f t="shared" ca="1" si="143"/>
        <v>195637</v>
      </c>
      <c r="Y186" s="308">
        <f t="shared" ca="1" si="173"/>
        <v>0.3686635944700461</v>
      </c>
      <c r="Z186" s="309" t="str">
        <f t="shared" ca="1" si="144"/>
        <v/>
      </c>
      <c r="AA186" s="308" t="str">
        <f t="shared" ca="1" si="174"/>
        <v/>
      </c>
      <c r="AB186" s="309">
        <f t="shared" ca="1" si="145"/>
        <v>185747</v>
      </c>
      <c r="AC186" s="308">
        <f t="shared" ca="1" si="175"/>
        <v>0.3686635944700461</v>
      </c>
      <c r="AD186" s="309">
        <f t="shared" ca="1" si="146"/>
        <v>177000</v>
      </c>
      <c r="AE186" s="308">
        <f t="shared" ca="1" si="176"/>
        <v>0.3686635944700461</v>
      </c>
      <c r="AF186" s="309">
        <f t="shared" ca="1" si="147"/>
        <v>184015</v>
      </c>
      <c r="AG186" s="308">
        <f t="shared" ca="1" si="177"/>
        <v>0.3686635944700461</v>
      </c>
      <c r="AH186" s="309">
        <f t="shared" ca="1" si="148"/>
        <v>173000</v>
      </c>
      <c r="AI186" s="308">
        <f t="shared" ca="1" si="178"/>
        <v>0.3686635944700461</v>
      </c>
      <c r="AJ186" s="309">
        <f t="shared" ca="1" si="149"/>
        <v>186949.87</v>
      </c>
      <c r="AK186" s="308">
        <f t="shared" ca="1" si="179"/>
        <v>0.3686635944700461</v>
      </c>
      <c r="AL186" s="309">
        <f t="shared" ca="1" si="150"/>
        <v>145000</v>
      </c>
      <c r="AM186" s="308">
        <f t="shared" ca="1" si="180"/>
        <v>0.3686635944700461</v>
      </c>
      <c r="AN186" s="309" t="str">
        <f t="shared" ca="1" si="151"/>
        <v/>
      </c>
      <c r="AO186" s="308" t="str">
        <f t="shared" ca="1" si="181"/>
        <v/>
      </c>
      <c r="AP186" s="309">
        <f t="shared" ca="1" si="152"/>
        <v>175500</v>
      </c>
      <c r="AQ186" s="308">
        <f t="shared" ca="1" si="182"/>
        <v>0.3686635944700461</v>
      </c>
      <c r="AR186" s="309" t="str">
        <f t="shared" ca="1" si="153"/>
        <v/>
      </c>
      <c r="AS186" s="308" t="str">
        <f t="shared" ca="1" si="183"/>
        <v/>
      </c>
      <c r="AT186" s="309" t="str">
        <f t="shared" ca="1" si="154"/>
        <v/>
      </c>
      <c r="AU186" s="308" t="str">
        <f t="shared" ca="1" si="184"/>
        <v/>
      </c>
      <c r="AV186" s="309" t="str">
        <f t="shared" ca="1" si="155"/>
        <v/>
      </c>
      <c r="AW186" s="308" t="str">
        <f t="shared" ca="1" si="185"/>
        <v/>
      </c>
      <c r="AX186" s="309" t="str">
        <f t="shared" ca="1" si="156"/>
        <v/>
      </c>
      <c r="AY186" s="308" t="str">
        <f t="shared" ca="1" si="186"/>
        <v/>
      </c>
      <c r="AZ186" s="309" t="str">
        <f t="shared" ca="1" si="157"/>
        <v/>
      </c>
      <c r="BA186" s="308" t="str">
        <f t="shared" ca="1" si="187"/>
        <v/>
      </c>
      <c r="BB186" s="309">
        <f t="shared" ca="1" si="158"/>
        <v>191550</v>
      </c>
      <c r="BC186" s="308">
        <f t="shared" ca="1" si="188"/>
        <v>0.3686635944700461</v>
      </c>
      <c r="BD186" s="309" t="str">
        <f t="shared" ca="1" si="159"/>
        <v/>
      </c>
      <c r="BE186" s="308" t="str">
        <f t="shared" ca="1" si="189"/>
        <v/>
      </c>
      <c r="BF186" s="80" t="str">
        <f t="shared" ca="1" si="193"/>
        <v/>
      </c>
      <c r="BG186" s="83" t="str">
        <f t="shared" ca="1" si="190"/>
        <v/>
      </c>
      <c r="BH186" s="80" t="str">
        <f t="shared" ca="1" si="194"/>
        <v/>
      </c>
      <c r="BI186" s="83" t="str">
        <f t="shared" ca="1" si="191"/>
        <v/>
      </c>
      <c r="BJ186" s="80" t="str">
        <f t="shared" ca="1" si="195"/>
        <v/>
      </c>
      <c r="BK186" s="83" t="str">
        <f t="shared" ca="1" si="192"/>
        <v/>
      </c>
    </row>
    <row r="187" spans="1:63" s="71" customFormat="1" ht="21" customHeight="1">
      <c r="A187" s="245">
        <v>59</v>
      </c>
      <c r="B187" s="500" t="s">
        <v>869</v>
      </c>
      <c r="C187" s="501">
        <f t="shared" ca="1" si="132"/>
        <v>116314.94</v>
      </c>
      <c r="D187" s="309">
        <f t="shared" ca="1" si="133"/>
        <v>58532</v>
      </c>
      <c r="E187" s="308">
        <f t="shared" ca="1" si="163"/>
        <v>0.3686635944700461</v>
      </c>
      <c r="F187" s="309">
        <f t="shared" ca="1" si="134"/>
        <v>70000</v>
      </c>
      <c r="G187" s="308">
        <f t="shared" ca="1" si="164"/>
        <v>0.3686635944700461</v>
      </c>
      <c r="H187" s="309">
        <f t="shared" ca="1" si="135"/>
        <v>60000</v>
      </c>
      <c r="I187" s="308">
        <f t="shared" ca="1" si="165"/>
        <v>0.3686635944700461</v>
      </c>
      <c r="J187" s="309">
        <f t="shared" ca="1" si="136"/>
        <v>540000</v>
      </c>
      <c r="K187" s="308">
        <f t="shared" ca="1" si="166"/>
        <v>0</v>
      </c>
      <c r="L187" s="309">
        <f t="shared" ca="1" si="137"/>
        <v>57010</v>
      </c>
      <c r="M187" s="308">
        <f t="shared" ca="1" si="167"/>
        <v>0.3686635944700461</v>
      </c>
      <c r="N187" s="309">
        <f t="shared" ca="1" si="138"/>
        <v>47000</v>
      </c>
      <c r="O187" s="308">
        <f t="shared" ca="1" si="168"/>
        <v>0.3686635944700461</v>
      </c>
      <c r="P187" s="309">
        <f t="shared" ca="1" si="139"/>
        <v>40123</v>
      </c>
      <c r="Q187" s="308">
        <f t="shared" ca="1" si="169"/>
        <v>0.3686635944700461</v>
      </c>
      <c r="R187" s="309">
        <f t="shared" ca="1" si="140"/>
        <v>72400</v>
      </c>
      <c r="S187" s="308">
        <f t="shared" ca="1" si="170"/>
        <v>0.3686635944700461</v>
      </c>
      <c r="T187" s="309" t="str">
        <f t="shared" ca="1" si="141"/>
        <v/>
      </c>
      <c r="U187" s="308" t="str">
        <f t="shared" ca="1" si="171"/>
        <v/>
      </c>
      <c r="V187" s="309" t="str">
        <f t="shared" ca="1" si="142"/>
        <v/>
      </c>
      <c r="W187" s="308" t="str">
        <f t="shared" ca="1" si="172"/>
        <v/>
      </c>
      <c r="X187" s="309">
        <f t="shared" ca="1" si="143"/>
        <v>58532</v>
      </c>
      <c r="Y187" s="308">
        <f t="shared" ca="1" si="173"/>
        <v>0.3686635944700461</v>
      </c>
      <c r="Z187" s="309" t="str">
        <f t="shared" ca="1" si="144"/>
        <v/>
      </c>
      <c r="AA187" s="308" t="str">
        <f t="shared" ca="1" si="174"/>
        <v/>
      </c>
      <c r="AB187" s="309">
        <f t="shared" ca="1" si="145"/>
        <v>62240</v>
      </c>
      <c r="AC187" s="308">
        <f t="shared" ca="1" si="175"/>
        <v>0.3686635944700461</v>
      </c>
      <c r="AD187" s="309">
        <f t="shared" ca="1" si="146"/>
        <v>67000</v>
      </c>
      <c r="AE187" s="308">
        <f t="shared" ca="1" si="176"/>
        <v>0.3686635944700461</v>
      </c>
      <c r="AF187" s="309">
        <f t="shared" ca="1" si="147"/>
        <v>68764</v>
      </c>
      <c r="AG187" s="308">
        <f t="shared" ca="1" si="177"/>
        <v>0.3686635944700461</v>
      </c>
      <c r="AH187" s="309">
        <f t="shared" ca="1" si="148"/>
        <v>58000</v>
      </c>
      <c r="AI187" s="308">
        <f t="shared" ca="1" si="178"/>
        <v>0.3686635944700461</v>
      </c>
      <c r="AJ187" s="309">
        <f t="shared" ca="1" si="149"/>
        <v>89416.01</v>
      </c>
      <c r="AK187" s="308">
        <f t="shared" ca="1" si="179"/>
        <v>0.3686635944700461</v>
      </c>
      <c r="AL187" s="309">
        <f t="shared" ca="1" si="150"/>
        <v>89500</v>
      </c>
      <c r="AM187" s="308">
        <f t="shared" ca="1" si="180"/>
        <v>0.3686635944700461</v>
      </c>
      <c r="AN187" s="309" t="str">
        <f t="shared" ca="1" si="151"/>
        <v/>
      </c>
      <c r="AO187" s="308" t="str">
        <f t="shared" ca="1" si="181"/>
        <v/>
      </c>
      <c r="AP187" s="309">
        <f t="shared" ca="1" si="152"/>
        <v>42250</v>
      </c>
      <c r="AQ187" s="308">
        <f t="shared" ca="1" si="182"/>
        <v>0.3686635944700461</v>
      </c>
      <c r="AR187" s="309" t="str">
        <f t="shared" ca="1" si="153"/>
        <v/>
      </c>
      <c r="AS187" s="308" t="str">
        <f t="shared" ca="1" si="183"/>
        <v/>
      </c>
      <c r="AT187" s="309" t="str">
        <f t="shared" ca="1" si="154"/>
        <v/>
      </c>
      <c r="AU187" s="308" t="str">
        <f t="shared" ca="1" si="184"/>
        <v/>
      </c>
      <c r="AV187" s="309" t="str">
        <f t="shared" ca="1" si="155"/>
        <v/>
      </c>
      <c r="AW187" s="308" t="str">
        <f t="shared" ca="1" si="185"/>
        <v/>
      </c>
      <c r="AX187" s="309" t="str">
        <f t="shared" ca="1" si="156"/>
        <v/>
      </c>
      <c r="AY187" s="308" t="str">
        <f t="shared" ca="1" si="186"/>
        <v/>
      </c>
      <c r="AZ187" s="309" t="str">
        <f t="shared" ca="1" si="157"/>
        <v/>
      </c>
      <c r="BA187" s="308" t="str">
        <f t="shared" ca="1" si="187"/>
        <v/>
      </c>
      <c r="BB187" s="309">
        <f t="shared" ca="1" si="158"/>
        <v>57289</v>
      </c>
      <c r="BC187" s="308">
        <f t="shared" ca="1" si="188"/>
        <v>0.3686635944700461</v>
      </c>
      <c r="BD187" s="309" t="str">
        <f t="shared" ca="1" si="159"/>
        <v/>
      </c>
      <c r="BE187" s="308" t="str">
        <f t="shared" ca="1" si="189"/>
        <v/>
      </c>
      <c r="BF187" s="80" t="str">
        <f t="shared" ca="1" si="193"/>
        <v/>
      </c>
      <c r="BG187" s="83" t="str">
        <f t="shared" ca="1" si="190"/>
        <v/>
      </c>
      <c r="BH187" s="80" t="str">
        <f t="shared" ca="1" si="194"/>
        <v/>
      </c>
      <c r="BI187" s="83" t="str">
        <f t="shared" ca="1" si="191"/>
        <v/>
      </c>
      <c r="BJ187" s="80" t="str">
        <f t="shared" ca="1" si="195"/>
        <v/>
      </c>
      <c r="BK187" s="83" t="str">
        <f t="shared" ca="1" si="192"/>
        <v/>
      </c>
    </row>
    <row r="188" spans="1:63" s="71" customFormat="1" ht="21" customHeight="1">
      <c r="A188" s="245">
        <v>60</v>
      </c>
      <c r="B188" s="500" t="s">
        <v>871</v>
      </c>
      <c r="C188" s="501">
        <f t="shared" ca="1" si="132"/>
        <v>103284.85</v>
      </c>
      <c r="D188" s="309">
        <f t="shared" ca="1" si="133"/>
        <v>380467</v>
      </c>
      <c r="E188" s="308">
        <f t="shared" ca="1" si="163"/>
        <v>0</v>
      </c>
      <c r="F188" s="309">
        <f t="shared" ca="1" si="134"/>
        <v>330000</v>
      </c>
      <c r="G188" s="308">
        <f t="shared" ca="1" si="164"/>
        <v>0</v>
      </c>
      <c r="H188" s="309">
        <f t="shared" ca="1" si="135"/>
        <v>160000</v>
      </c>
      <c r="I188" s="308">
        <f t="shared" ca="1" si="165"/>
        <v>0</v>
      </c>
      <c r="J188" s="309">
        <f t="shared" ca="1" si="136"/>
        <v>241328</v>
      </c>
      <c r="K188" s="308">
        <f t="shared" ca="1" si="166"/>
        <v>0.3686635944700461</v>
      </c>
      <c r="L188" s="309">
        <f t="shared" ca="1" si="137"/>
        <v>370574</v>
      </c>
      <c r="M188" s="308">
        <f t="shared" ca="1" si="167"/>
        <v>0</v>
      </c>
      <c r="N188" s="309">
        <f t="shared" ca="1" si="138"/>
        <v>110000</v>
      </c>
      <c r="O188" s="308">
        <f t="shared" ca="1" si="168"/>
        <v>0</v>
      </c>
      <c r="P188" s="309">
        <f t="shared" ca="1" si="139"/>
        <v>106994</v>
      </c>
      <c r="Q188" s="308">
        <f t="shared" ca="1" si="169"/>
        <v>0</v>
      </c>
      <c r="R188" s="309">
        <f t="shared" ca="1" si="140"/>
        <v>68750</v>
      </c>
      <c r="S188" s="308">
        <f t="shared" ca="1" si="170"/>
        <v>0</v>
      </c>
      <c r="T188" s="309" t="str">
        <f t="shared" ca="1" si="141"/>
        <v/>
      </c>
      <c r="U188" s="308" t="str">
        <f t="shared" ca="1" si="171"/>
        <v/>
      </c>
      <c r="V188" s="309" t="str">
        <f t="shared" ca="1" si="142"/>
        <v/>
      </c>
      <c r="W188" s="308" t="str">
        <f t="shared" ca="1" si="172"/>
        <v/>
      </c>
      <c r="X188" s="309">
        <f t="shared" ca="1" si="143"/>
        <v>380467</v>
      </c>
      <c r="Y188" s="308">
        <f t="shared" ca="1" si="173"/>
        <v>0</v>
      </c>
      <c r="Z188" s="309" t="str">
        <f t="shared" ca="1" si="144"/>
        <v/>
      </c>
      <c r="AA188" s="308" t="str">
        <f t="shared" ca="1" si="174"/>
        <v/>
      </c>
      <c r="AB188" s="309">
        <f t="shared" ca="1" si="145"/>
        <v>103085</v>
      </c>
      <c r="AC188" s="308">
        <f t="shared" ca="1" si="175"/>
        <v>0</v>
      </c>
      <c r="AD188" s="309">
        <f t="shared" ca="1" si="146"/>
        <v>273700</v>
      </c>
      <c r="AE188" s="308">
        <f t="shared" ca="1" si="176"/>
        <v>0.3686635944700461</v>
      </c>
      <c r="AF188" s="309">
        <f t="shared" ca="1" si="147"/>
        <v>276023</v>
      </c>
      <c r="AG188" s="308">
        <f t="shared" ca="1" si="177"/>
        <v>0.3686635944700461</v>
      </c>
      <c r="AH188" s="309">
        <f t="shared" ca="1" si="148"/>
        <v>210000</v>
      </c>
      <c r="AI188" s="308">
        <f t="shared" ca="1" si="178"/>
        <v>0.3686635944700461</v>
      </c>
      <c r="AJ188" s="309">
        <f t="shared" ca="1" si="149"/>
        <v>148242.06</v>
      </c>
      <c r="AK188" s="308">
        <f t="shared" ca="1" si="179"/>
        <v>0</v>
      </c>
      <c r="AL188" s="309">
        <f t="shared" ca="1" si="150"/>
        <v>315000</v>
      </c>
      <c r="AM188" s="308">
        <f t="shared" ca="1" si="180"/>
        <v>0</v>
      </c>
      <c r="AN188" s="309" t="str">
        <f t="shared" ca="1" si="151"/>
        <v/>
      </c>
      <c r="AO188" s="308" t="str">
        <f t="shared" ca="1" si="181"/>
        <v/>
      </c>
      <c r="AP188" s="309">
        <f t="shared" ca="1" si="152"/>
        <v>204750</v>
      </c>
      <c r="AQ188" s="308">
        <f t="shared" ca="1" si="182"/>
        <v>0.3686635944700461</v>
      </c>
      <c r="AR188" s="309" t="str">
        <f t="shared" ca="1" si="153"/>
        <v/>
      </c>
      <c r="AS188" s="308" t="str">
        <f t="shared" ca="1" si="183"/>
        <v/>
      </c>
      <c r="AT188" s="309" t="str">
        <f t="shared" ca="1" si="154"/>
        <v/>
      </c>
      <c r="AU188" s="308" t="str">
        <f t="shared" ca="1" si="184"/>
        <v/>
      </c>
      <c r="AV188" s="309" t="str">
        <f t="shared" ca="1" si="155"/>
        <v/>
      </c>
      <c r="AW188" s="308" t="str">
        <f t="shared" ca="1" si="185"/>
        <v/>
      </c>
      <c r="AX188" s="309" t="str">
        <f t="shared" ca="1" si="156"/>
        <v/>
      </c>
      <c r="AY188" s="308" t="str">
        <f t="shared" ca="1" si="186"/>
        <v/>
      </c>
      <c r="AZ188" s="309" t="str">
        <f t="shared" ca="1" si="157"/>
        <v/>
      </c>
      <c r="BA188" s="308" t="str">
        <f t="shared" ca="1" si="187"/>
        <v/>
      </c>
      <c r="BB188" s="309">
        <f t="shared" ca="1" si="158"/>
        <v>372815</v>
      </c>
      <c r="BC188" s="308">
        <f t="shared" ca="1" si="188"/>
        <v>0</v>
      </c>
      <c r="BD188" s="309" t="str">
        <f t="shared" ca="1" si="159"/>
        <v/>
      </c>
      <c r="BE188" s="308" t="str">
        <f t="shared" ca="1" si="189"/>
        <v/>
      </c>
      <c r="BF188" s="80" t="str">
        <f t="shared" ca="1" si="193"/>
        <v/>
      </c>
      <c r="BG188" s="83" t="str">
        <f t="shared" ca="1" si="190"/>
        <v/>
      </c>
      <c r="BH188" s="80" t="str">
        <f t="shared" ca="1" si="194"/>
        <v/>
      </c>
      <c r="BI188" s="83" t="str">
        <f t="shared" ca="1" si="191"/>
        <v/>
      </c>
      <c r="BJ188" s="80" t="str">
        <f t="shared" ca="1" si="195"/>
        <v/>
      </c>
      <c r="BK188" s="83" t="str">
        <f t="shared" ca="1" si="192"/>
        <v/>
      </c>
    </row>
    <row r="189" spans="1:63" s="71" customFormat="1" ht="21" customHeight="1">
      <c r="A189" s="245">
        <v>61</v>
      </c>
      <c r="B189" s="500" t="s">
        <v>872</v>
      </c>
      <c r="C189" s="501">
        <f t="shared" ca="1" si="132"/>
        <v>313184.12</v>
      </c>
      <c r="D189" s="309">
        <f t="shared" ca="1" si="133"/>
        <v>318640</v>
      </c>
      <c r="E189" s="308">
        <f t="shared" ca="1" si="163"/>
        <v>0.3686635944700461</v>
      </c>
      <c r="F189" s="309">
        <f t="shared" ca="1" si="134"/>
        <v>550000</v>
      </c>
      <c r="G189" s="308">
        <f t="shared" ca="1" si="164"/>
        <v>0.3686635944700461</v>
      </c>
      <c r="H189" s="309">
        <f t="shared" ca="1" si="135"/>
        <v>180000</v>
      </c>
      <c r="I189" s="308">
        <f t="shared" ca="1" si="165"/>
        <v>0</v>
      </c>
      <c r="J189" s="309">
        <f t="shared" ca="1" si="136"/>
        <v>1331897</v>
      </c>
      <c r="K189" s="308">
        <f t="shared" ca="1" si="166"/>
        <v>0</v>
      </c>
      <c r="L189" s="309">
        <f t="shared" ca="1" si="137"/>
        <v>310355</v>
      </c>
      <c r="M189" s="308">
        <f t="shared" ca="1" si="167"/>
        <v>0.3686635944700461</v>
      </c>
      <c r="N189" s="309">
        <f t="shared" ca="1" si="138"/>
        <v>150000</v>
      </c>
      <c r="O189" s="308">
        <f t="shared" ca="1" si="168"/>
        <v>0</v>
      </c>
      <c r="P189" s="309">
        <f t="shared" ca="1" si="139"/>
        <v>517139</v>
      </c>
      <c r="Q189" s="308">
        <f t="shared" ca="1" si="169"/>
        <v>0.3686635944700461</v>
      </c>
      <c r="R189" s="309">
        <f t="shared" ca="1" si="140"/>
        <v>106120</v>
      </c>
      <c r="S189" s="308">
        <f t="shared" ca="1" si="170"/>
        <v>0</v>
      </c>
      <c r="T189" s="309" t="str">
        <f t="shared" ca="1" si="141"/>
        <v/>
      </c>
      <c r="U189" s="308" t="str">
        <f t="shared" ca="1" si="171"/>
        <v/>
      </c>
      <c r="V189" s="309" t="str">
        <f t="shared" ca="1" si="142"/>
        <v/>
      </c>
      <c r="W189" s="308" t="str">
        <f t="shared" ca="1" si="172"/>
        <v/>
      </c>
      <c r="X189" s="309">
        <f t="shared" ca="1" si="143"/>
        <v>318640</v>
      </c>
      <c r="Y189" s="308">
        <f t="shared" ca="1" si="173"/>
        <v>0.3686635944700461</v>
      </c>
      <c r="Z189" s="309" t="str">
        <f t="shared" ca="1" si="144"/>
        <v/>
      </c>
      <c r="AA189" s="308" t="str">
        <f t="shared" ca="1" si="174"/>
        <v/>
      </c>
      <c r="AB189" s="309">
        <f t="shared" ca="1" si="145"/>
        <v>437625</v>
      </c>
      <c r="AC189" s="308">
        <f t="shared" ca="1" si="175"/>
        <v>0.3686635944700461</v>
      </c>
      <c r="AD189" s="309">
        <f t="shared" ca="1" si="146"/>
        <v>470050</v>
      </c>
      <c r="AE189" s="308">
        <f t="shared" ca="1" si="176"/>
        <v>0.3686635944700461</v>
      </c>
      <c r="AF189" s="309">
        <f t="shared" ca="1" si="147"/>
        <v>667297</v>
      </c>
      <c r="AG189" s="308">
        <f t="shared" ca="1" si="177"/>
        <v>0</v>
      </c>
      <c r="AH189" s="309">
        <f t="shared" ca="1" si="148"/>
        <v>310000</v>
      </c>
      <c r="AI189" s="308">
        <f t="shared" ca="1" si="178"/>
        <v>0.3686635944700461</v>
      </c>
      <c r="AJ189" s="309">
        <f t="shared" ca="1" si="149"/>
        <v>311779.27</v>
      </c>
      <c r="AK189" s="308">
        <f t="shared" ca="1" si="179"/>
        <v>0.3686635944700461</v>
      </c>
      <c r="AL189" s="309">
        <f t="shared" ca="1" si="150"/>
        <v>1050000</v>
      </c>
      <c r="AM189" s="308">
        <f t="shared" ca="1" si="180"/>
        <v>0</v>
      </c>
      <c r="AN189" s="309" t="str">
        <f t="shared" ca="1" si="151"/>
        <v/>
      </c>
      <c r="AO189" s="308" t="str">
        <f t="shared" ca="1" si="181"/>
        <v/>
      </c>
      <c r="AP189" s="309">
        <f t="shared" ca="1" si="152"/>
        <v>442000</v>
      </c>
      <c r="AQ189" s="308">
        <f t="shared" ca="1" si="182"/>
        <v>0.3686635944700461</v>
      </c>
      <c r="AR189" s="309" t="str">
        <f t="shared" ca="1" si="153"/>
        <v/>
      </c>
      <c r="AS189" s="308" t="str">
        <f t="shared" ca="1" si="183"/>
        <v/>
      </c>
      <c r="AT189" s="309" t="str">
        <f t="shared" ca="1" si="154"/>
        <v/>
      </c>
      <c r="AU189" s="308" t="str">
        <f t="shared" ca="1" si="184"/>
        <v/>
      </c>
      <c r="AV189" s="309" t="str">
        <f t="shared" ca="1" si="155"/>
        <v/>
      </c>
      <c r="AW189" s="308" t="str">
        <f t="shared" ca="1" si="185"/>
        <v/>
      </c>
      <c r="AX189" s="309" t="str">
        <f t="shared" ca="1" si="156"/>
        <v/>
      </c>
      <c r="AY189" s="308" t="str">
        <f t="shared" ca="1" si="186"/>
        <v/>
      </c>
      <c r="AZ189" s="309" t="str">
        <f t="shared" ca="1" si="157"/>
        <v/>
      </c>
      <c r="BA189" s="308" t="str">
        <f t="shared" ca="1" si="187"/>
        <v/>
      </c>
      <c r="BB189" s="309">
        <f t="shared" ca="1" si="158"/>
        <v>312219</v>
      </c>
      <c r="BC189" s="308">
        <f t="shared" ca="1" si="188"/>
        <v>0.3686635944700461</v>
      </c>
      <c r="BD189" s="309" t="str">
        <f t="shared" ca="1" si="159"/>
        <v/>
      </c>
      <c r="BE189" s="308" t="str">
        <f t="shared" ca="1" si="189"/>
        <v/>
      </c>
      <c r="BF189" s="80" t="str">
        <f t="shared" ca="1" si="193"/>
        <v/>
      </c>
      <c r="BG189" s="83" t="str">
        <f t="shared" ca="1" si="190"/>
        <v/>
      </c>
      <c r="BH189" s="80" t="str">
        <f t="shared" ca="1" si="194"/>
        <v/>
      </c>
      <c r="BI189" s="83" t="str">
        <f t="shared" ca="1" si="191"/>
        <v/>
      </c>
      <c r="BJ189" s="80" t="str">
        <f t="shared" ca="1" si="195"/>
        <v/>
      </c>
      <c r="BK189" s="83" t="str">
        <f t="shared" ca="1" si="192"/>
        <v/>
      </c>
    </row>
    <row r="190" spans="1:63" s="71" customFormat="1" ht="21" customHeight="1">
      <c r="A190" s="245">
        <v>62</v>
      </c>
      <c r="B190" s="500" t="s">
        <v>892</v>
      </c>
      <c r="C190" s="501">
        <f t="shared" ca="1" si="132"/>
        <v>440694.88</v>
      </c>
      <c r="D190" s="309">
        <f t="shared" ca="1" si="133"/>
        <v>74500</v>
      </c>
      <c r="E190" s="308">
        <f t="shared" ca="1" si="163"/>
        <v>0.3686635944700461</v>
      </c>
      <c r="F190" s="309">
        <f t="shared" ca="1" si="134"/>
        <v>102000</v>
      </c>
      <c r="G190" s="308">
        <f t="shared" ca="1" si="164"/>
        <v>0.3686635944700461</v>
      </c>
      <c r="H190" s="309">
        <f t="shared" ca="1" si="135"/>
        <v>62000</v>
      </c>
      <c r="I190" s="308">
        <f t="shared" ca="1" si="165"/>
        <v>0.3686635944700461</v>
      </c>
      <c r="J190" s="309">
        <f t="shared" ca="1" si="136"/>
        <v>1900690</v>
      </c>
      <c r="K190" s="308">
        <f t="shared" ca="1" si="166"/>
        <v>0</v>
      </c>
      <c r="L190" s="309">
        <f t="shared" ca="1" si="137"/>
        <v>77882</v>
      </c>
      <c r="M190" s="308">
        <f t="shared" ca="1" si="167"/>
        <v>0.3686635944700461</v>
      </c>
      <c r="N190" s="309">
        <f t="shared" ca="1" si="138"/>
        <v>38900</v>
      </c>
      <c r="O190" s="308">
        <f t="shared" ca="1" si="168"/>
        <v>0.3686635944700461</v>
      </c>
      <c r="P190" s="309">
        <f t="shared" ca="1" si="139"/>
        <v>66871</v>
      </c>
      <c r="Q190" s="308">
        <f t="shared" ca="1" si="169"/>
        <v>0.3686635944700461</v>
      </c>
      <c r="R190" s="309">
        <f t="shared" ca="1" si="140"/>
        <v>91740</v>
      </c>
      <c r="S190" s="308">
        <f t="shared" ca="1" si="170"/>
        <v>0.3686635944700461</v>
      </c>
      <c r="T190" s="309" t="str">
        <f t="shared" ca="1" si="141"/>
        <v/>
      </c>
      <c r="U190" s="308" t="str">
        <f t="shared" ca="1" si="171"/>
        <v/>
      </c>
      <c r="V190" s="309" t="str">
        <f t="shared" ca="1" si="142"/>
        <v/>
      </c>
      <c r="W190" s="308" t="str">
        <f t="shared" ca="1" si="172"/>
        <v/>
      </c>
      <c r="X190" s="309">
        <f t="shared" ca="1" si="143"/>
        <v>74500</v>
      </c>
      <c r="Y190" s="308">
        <f t="shared" ca="1" si="173"/>
        <v>0.3686635944700461</v>
      </c>
      <c r="Z190" s="309" t="str">
        <f t="shared" ca="1" si="144"/>
        <v/>
      </c>
      <c r="AA190" s="308" t="str">
        <f t="shared" ca="1" si="174"/>
        <v/>
      </c>
      <c r="AB190" s="309">
        <f t="shared" ca="1" si="145"/>
        <v>106975</v>
      </c>
      <c r="AC190" s="308">
        <f t="shared" ca="1" si="175"/>
        <v>0.3686635944700461</v>
      </c>
      <c r="AD190" s="309">
        <f t="shared" ca="1" si="146"/>
        <v>89000</v>
      </c>
      <c r="AE190" s="308">
        <f t="shared" ca="1" si="176"/>
        <v>0.3686635944700461</v>
      </c>
      <c r="AF190" s="309">
        <f t="shared" ca="1" si="147"/>
        <v>101693</v>
      </c>
      <c r="AG190" s="308">
        <f t="shared" ca="1" si="177"/>
        <v>0.3686635944700461</v>
      </c>
      <c r="AH190" s="309">
        <f t="shared" ca="1" si="148"/>
        <v>85000</v>
      </c>
      <c r="AI190" s="308">
        <f t="shared" ca="1" si="178"/>
        <v>0.3686635944700461</v>
      </c>
      <c r="AJ190" s="309">
        <f t="shared" ca="1" si="149"/>
        <v>88239.41</v>
      </c>
      <c r="AK190" s="308">
        <f t="shared" ca="1" si="179"/>
        <v>0.3686635944700461</v>
      </c>
      <c r="AL190" s="309">
        <f t="shared" ca="1" si="150"/>
        <v>112800</v>
      </c>
      <c r="AM190" s="308">
        <f t="shared" ca="1" si="180"/>
        <v>0.3686635944700461</v>
      </c>
      <c r="AN190" s="309" t="str">
        <f t="shared" ca="1" si="151"/>
        <v/>
      </c>
      <c r="AO190" s="308" t="str">
        <f t="shared" ca="1" si="181"/>
        <v/>
      </c>
      <c r="AP190" s="309">
        <f t="shared" ca="1" si="152"/>
        <v>55250</v>
      </c>
      <c r="AQ190" s="308">
        <f t="shared" ca="1" si="182"/>
        <v>0.3686635944700461</v>
      </c>
      <c r="AR190" s="309" t="str">
        <f t="shared" ca="1" si="153"/>
        <v/>
      </c>
      <c r="AS190" s="308" t="str">
        <f t="shared" ca="1" si="183"/>
        <v/>
      </c>
      <c r="AT190" s="309" t="str">
        <f t="shared" ca="1" si="154"/>
        <v/>
      </c>
      <c r="AU190" s="308" t="str">
        <f t="shared" ca="1" si="184"/>
        <v/>
      </c>
      <c r="AV190" s="309" t="str">
        <f t="shared" ca="1" si="155"/>
        <v/>
      </c>
      <c r="AW190" s="308" t="str">
        <f t="shared" ca="1" si="185"/>
        <v/>
      </c>
      <c r="AX190" s="309" t="str">
        <f t="shared" ca="1" si="156"/>
        <v/>
      </c>
      <c r="AY190" s="308" t="str">
        <f t="shared" ca="1" si="186"/>
        <v/>
      </c>
      <c r="AZ190" s="309" t="str">
        <f t="shared" ca="1" si="157"/>
        <v/>
      </c>
      <c r="BA190" s="308" t="str">
        <f t="shared" ca="1" si="187"/>
        <v/>
      </c>
      <c r="BB190" s="309">
        <f t="shared" ca="1" si="158"/>
        <v>78221</v>
      </c>
      <c r="BC190" s="308">
        <f t="shared" ca="1" si="188"/>
        <v>0.3686635944700461</v>
      </c>
      <c r="BD190" s="309" t="str">
        <f t="shared" ca="1" si="159"/>
        <v/>
      </c>
      <c r="BE190" s="308" t="str">
        <f t="shared" ca="1" si="189"/>
        <v/>
      </c>
      <c r="BF190" s="80" t="str">
        <f t="shared" ca="1" si="193"/>
        <v/>
      </c>
      <c r="BG190" s="83" t="str">
        <f t="shared" ca="1" si="190"/>
        <v/>
      </c>
      <c r="BH190" s="80" t="str">
        <f t="shared" ca="1" si="194"/>
        <v/>
      </c>
      <c r="BI190" s="83" t="str">
        <f t="shared" ca="1" si="191"/>
        <v/>
      </c>
      <c r="BJ190" s="80" t="str">
        <f t="shared" ca="1" si="195"/>
        <v/>
      </c>
      <c r="BK190" s="83" t="str">
        <f t="shared" ca="1" si="192"/>
        <v/>
      </c>
    </row>
    <row r="191" spans="1:63" s="71" customFormat="1" ht="21" customHeight="1">
      <c r="A191" s="245">
        <v>63</v>
      </c>
      <c r="B191" s="500" t="s">
        <v>893</v>
      </c>
      <c r="C191" s="501">
        <f t="shared" ca="1" si="132"/>
        <v>1103753.1399999999</v>
      </c>
      <c r="D191" s="309">
        <f t="shared" ca="1" si="133"/>
        <v>74999</v>
      </c>
      <c r="E191" s="308">
        <f t="shared" ca="1" si="163"/>
        <v>0.3686635944700461</v>
      </c>
      <c r="F191" s="309">
        <f t="shared" ca="1" si="134"/>
        <v>115000</v>
      </c>
      <c r="G191" s="308">
        <f t="shared" ca="1" si="164"/>
        <v>0.3686635944700461</v>
      </c>
      <c r="H191" s="309">
        <f t="shared" ca="1" si="135"/>
        <v>72000</v>
      </c>
      <c r="I191" s="308">
        <f t="shared" ca="1" si="165"/>
        <v>0.3686635944700461</v>
      </c>
      <c r="J191" s="309">
        <f t="shared" ca="1" si="136"/>
        <v>4655800</v>
      </c>
      <c r="K191" s="308">
        <f t="shared" ca="1" si="166"/>
        <v>0</v>
      </c>
      <c r="L191" s="309">
        <f t="shared" ca="1" si="137"/>
        <v>73049</v>
      </c>
      <c r="M191" s="308">
        <f t="shared" ca="1" si="167"/>
        <v>0.3686635944700461</v>
      </c>
      <c r="N191" s="309">
        <f t="shared" ca="1" si="138"/>
        <v>49800</v>
      </c>
      <c r="O191" s="308">
        <f t="shared" ca="1" si="168"/>
        <v>0.3686635944700461</v>
      </c>
      <c r="P191" s="309">
        <f t="shared" ca="1" si="139"/>
        <v>85595</v>
      </c>
      <c r="Q191" s="308">
        <f t="shared" ca="1" si="169"/>
        <v>0.3686635944700461</v>
      </c>
      <c r="R191" s="309">
        <f t="shared" ca="1" si="140"/>
        <v>161490</v>
      </c>
      <c r="S191" s="308">
        <f t="shared" ca="1" si="170"/>
        <v>0.3686635944700461</v>
      </c>
      <c r="T191" s="309" t="str">
        <f t="shared" ca="1" si="141"/>
        <v/>
      </c>
      <c r="U191" s="308" t="str">
        <f t="shared" ca="1" si="171"/>
        <v/>
      </c>
      <c r="V191" s="309" t="str">
        <f t="shared" ca="1" si="142"/>
        <v/>
      </c>
      <c r="W191" s="308" t="str">
        <f t="shared" ca="1" si="172"/>
        <v/>
      </c>
      <c r="X191" s="309">
        <f t="shared" ca="1" si="143"/>
        <v>74999</v>
      </c>
      <c r="Y191" s="308">
        <f t="shared" ca="1" si="173"/>
        <v>0.3686635944700461</v>
      </c>
      <c r="Z191" s="309" t="str">
        <f t="shared" ca="1" si="144"/>
        <v/>
      </c>
      <c r="AA191" s="308" t="str">
        <f t="shared" ca="1" si="174"/>
        <v/>
      </c>
      <c r="AB191" s="309">
        <f t="shared" ca="1" si="145"/>
        <v>116700</v>
      </c>
      <c r="AC191" s="308">
        <f t="shared" ca="1" si="175"/>
        <v>0.3686635944700461</v>
      </c>
      <c r="AD191" s="309">
        <f t="shared" ca="1" si="146"/>
        <v>104000</v>
      </c>
      <c r="AE191" s="308">
        <f t="shared" ca="1" si="176"/>
        <v>0.3686635944700461</v>
      </c>
      <c r="AF191" s="309">
        <f t="shared" ca="1" si="147"/>
        <v>130748</v>
      </c>
      <c r="AG191" s="308">
        <f t="shared" ca="1" si="177"/>
        <v>0.3686635944700461</v>
      </c>
      <c r="AH191" s="309">
        <f t="shared" ca="1" si="148"/>
        <v>96000</v>
      </c>
      <c r="AI191" s="308">
        <f t="shared" ca="1" si="178"/>
        <v>0.3686635944700461</v>
      </c>
      <c r="AJ191" s="309">
        <f t="shared" ca="1" si="149"/>
        <v>104710.82</v>
      </c>
      <c r="AK191" s="308">
        <f t="shared" ca="1" si="179"/>
        <v>0.3686635944700461</v>
      </c>
      <c r="AL191" s="309">
        <f t="shared" ca="1" si="150"/>
        <v>132000</v>
      </c>
      <c r="AM191" s="308">
        <f t="shared" ca="1" si="180"/>
        <v>0.3686635944700461</v>
      </c>
      <c r="AN191" s="309" t="str">
        <f t="shared" ca="1" si="151"/>
        <v/>
      </c>
      <c r="AO191" s="308" t="str">
        <f t="shared" ca="1" si="181"/>
        <v/>
      </c>
      <c r="AP191" s="309">
        <f t="shared" ca="1" si="152"/>
        <v>70850</v>
      </c>
      <c r="AQ191" s="308">
        <f t="shared" ca="1" si="182"/>
        <v>0.3686635944700461</v>
      </c>
      <c r="AR191" s="309" t="str">
        <f t="shared" ca="1" si="153"/>
        <v/>
      </c>
      <c r="AS191" s="308" t="str">
        <f t="shared" ca="1" si="183"/>
        <v/>
      </c>
      <c r="AT191" s="309" t="str">
        <f t="shared" ca="1" si="154"/>
        <v/>
      </c>
      <c r="AU191" s="308" t="str">
        <f t="shared" ca="1" si="184"/>
        <v/>
      </c>
      <c r="AV191" s="309" t="str">
        <f t="shared" ca="1" si="155"/>
        <v/>
      </c>
      <c r="AW191" s="308" t="str">
        <f t="shared" ca="1" si="185"/>
        <v/>
      </c>
      <c r="AX191" s="309" t="str">
        <f t="shared" ca="1" si="156"/>
        <v/>
      </c>
      <c r="AY191" s="308" t="str">
        <f t="shared" ca="1" si="186"/>
        <v/>
      </c>
      <c r="AZ191" s="309" t="str">
        <f t="shared" ca="1" si="157"/>
        <v/>
      </c>
      <c r="BA191" s="308" t="str">
        <f t="shared" ca="1" si="187"/>
        <v/>
      </c>
      <c r="BB191" s="309">
        <f t="shared" ca="1" si="158"/>
        <v>73399</v>
      </c>
      <c r="BC191" s="308">
        <f t="shared" ca="1" si="188"/>
        <v>0.3686635944700461</v>
      </c>
      <c r="BD191" s="309" t="str">
        <f t="shared" ca="1" si="159"/>
        <v/>
      </c>
      <c r="BE191" s="308" t="str">
        <f t="shared" ca="1" si="189"/>
        <v/>
      </c>
      <c r="BF191" s="80" t="str">
        <f t="shared" ca="1" si="193"/>
        <v/>
      </c>
      <c r="BG191" s="83" t="str">
        <f t="shared" ca="1" si="190"/>
        <v/>
      </c>
      <c r="BH191" s="80" t="str">
        <f t="shared" ca="1" si="194"/>
        <v/>
      </c>
      <c r="BI191" s="83" t="str">
        <f t="shared" ca="1" si="191"/>
        <v/>
      </c>
      <c r="BJ191" s="80" t="str">
        <f t="shared" ca="1" si="195"/>
        <v/>
      </c>
      <c r="BK191" s="83" t="str">
        <f t="shared" ca="1" si="192"/>
        <v/>
      </c>
    </row>
    <row r="192" spans="1:63" s="71" customFormat="1" ht="21" customHeight="1">
      <c r="A192" s="245">
        <v>64</v>
      </c>
      <c r="B192" s="500" t="s">
        <v>894</v>
      </c>
      <c r="C192" s="501">
        <f t="shared" ca="1" si="132"/>
        <v>278512.23</v>
      </c>
      <c r="D192" s="309">
        <f t="shared" ca="1" si="133"/>
        <v>99480</v>
      </c>
      <c r="E192" s="308">
        <f t="shared" ca="1" si="163"/>
        <v>0.3686635944700461</v>
      </c>
      <c r="F192" s="309">
        <f t="shared" ca="1" si="134"/>
        <v>60000</v>
      </c>
      <c r="G192" s="308">
        <f t="shared" ca="1" si="164"/>
        <v>0.3686635944700461</v>
      </c>
      <c r="H192" s="309">
        <f t="shared" ca="1" si="135"/>
        <v>70000</v>
      </c>
      <c r="I192" s="308">
        <f t="shared" ca="1" si="165"/>
        <v>0.3686635944700461</v>
      </c>
      <c r="J192" s="309">
        <f t="shared" ca="1" si="136"/>
        <v>1235000</v>
      </c>
      <c r="K192" s="308">
        <f t="shared" ca="1" si="166"/>
        <v>0</v>
      </c>
      <c r="L192" s="309">
        <f t="shared" ca="1" si="137"/>
        <v>96893</v>
      </c>
      <c r="M192" s="308">
        <f t="shared" ca="1" si="167"/>
        <v>0.3686635944700461</v>
      </c>
      <c r="N192" s="309">
        <f t="shared" ca="1" si="138"/>
        <v>55600</v>
      </c>
      <c r="O192" s="308">
        <f t="shared" ca="1" si="168"/>
        <v>0.3686635944700461</v>
      </c>
      <c r="P192" s="309">
        <f t="shared" ca="1" si="139"/>
        <v>57064</v>
      </c>
      <c r="Q192" s="308">
        <f t="shared" ca="1" si="169"/>
        <v>0.3686635944700461</v>
      </c>
      <c r="R192" s="309">
        <f t="shared" ca="1" si="140"/>
        <v>66150</v>
      </c>
      <c r="S192" s="308">
        <f t="shared" ca="1" si="170"/>
        <v>0.3686635944700461</v>
      </c>
      <c r="T192" s="309" t="str">
        <f t="shared" ca="1" si="141"/>
        <v/>
      </c>
      <c r="U192" s="308" t="str">
        <f t="shared" ca="1" si="171"/>
        <v/>
      </c>
      <c r="V192" s="309" t="str">
        <f t="shared" ca="1" si="142"/>
        <v/>
      </c>
      <c r="W192" s="308" t="str">
        <f t="shared" ca="1" si="172"/>
        <v/>
      </c>
      <c r="X192" s="309">
        <f t="shared" ca="1" si="143"/>
        <v>99480</v>
      </c>
      <c r="Y192" s="308">
        <f t="shared" ca="1" si="173"/>
        <v>0.3686635944700461</v>
      </c>
      <c r="Z192" s="309" t="str">
        <f t="shared" ca="1" si="144"/>
        <v/>
      </c>
      <c r="AA192" s="308" t="str">
        <f t="shared" ca="1" si="174"/>
        <v/>
      </c>
      <c r="AB192" s="309">
        <f t="shared" ca="1" si="145"/>
        <v>141012</v>
      </c>
      <c r="AC192" s="308">
        <f t="shared" ca="1" si="175"/>
        <v>0.3686635944700461</v>
      </c>
      <c r="AD192" s="309">
        <f t="shared" ca="1" si="146"/>
        <v>94000</v>
      </c>
      <c r="AE192" s="308">
        <f t="shared" ca="1" si="176"/>
        <v>0.3686635944700461</v>
      </c>
      <c r="AF192" s="309">
        <f t="shared" ca="1" si="147"/>
        <v>111378</v>
      </c>
      <c r="AG192" s="308">
        <f t="shared" ca="1" si="177"/>
        <v>0.3686635944700461</v>
      </c>
      <c r="AH192" s="309">
        <f t="shared" ca="1" si="148"/>
        <v>105000</v>
      </c>
      <c r="AI192" s="308">
        <f t="shared" ca="1" si="178"/>
        <v>0.3686635944700461</v>
      </c>
      <c r="AJ192" s="309">
        <f t="shared" ca="1" si="149"/>
        <v>105887.09</v>
      </c>
      <c r="AK192" s="308">
        <f t="shared" ca="1" si="179"/>
        <v>0.3686635944700461</v>
      </c>
      <c r="AL192" s="309">
        <f t="shared" ca="1" si="150"/>
        <v>140000</v>
      </c>
      <c r="AM192" s="308">
        <f t="shared" ca="1" si="180"/>
        <v>0.3686635944700461</v>
      </c>
      <c r="AN192" s="309" t="str">
        <f t="shared" ca="1" si="151"/>
        <v/>
      </c>
      <c r="AO192" s="308" t="str">
        <f t="shared" ca="1" si="181"/>
        <v/>
      </c>
      <c r="AP192" s="309">
        <f t="shared" ca="1" si="152"/>
        <v>48750</v>
      </c>
      <c r="AQ192" s="308">
        <f t="shared" ca="1" si="182"/>
        <v>0.3686635944700461</v>
      </c>
      <c r="AR192" s="309" t="str">
        <f t="shared" ca="1" si="153"/>
        <v/>
      </c>
      <c r="AS192" s="308" t="str">
        <f t="shared" ca="1" si="183"/>
        <v/>
      </c>
      <c r="AT192" s="309" t="str">
        <f t="shared" ca="1" si="154"/>
        <v/>
      </c>
      <c r="AU192" s="308" t="str">
        <f t="shared" ca="1" si="184"/>
        <v/>
      </c>
      <c r="AV192" s="309" t="str">
        <f t="shared" ca="1" si="155"/>
        <v/>
      </c>
      <c r="AW192" s="308" t="str">
        <f t="shared" ca="1" si="185"/>
        <v/>
      </c>
      <c r="AX192" s="309" t="str">
        <f t="shared" ca="1" si="156"/>
        <v/>
      </c>
      <c r="AY192" s="308" t="str">
        <f t="shared" ca="1" si="186"/>
        <v/>
      </c>
      <c r="AZ192" s="309" t="str">
        <f t="shared" ca="1" si="157"/>
        <v/>
      </c>
      <c r="BA192" s="308" t="str">
        <f t="shared" ca="1" si="187"/>
        <v/>
      </c>
      <c r="BB192" s="309">
        <f t="shared" ca="1" si="158"/>
        <v>97350</v>
      </c>
      <c r="BC192" s="308">
        <f t="shared" ca="1" si="188"/>
        <v>0.3686635944700461</v>
      </c>
      <c r="BD192" s="309" t="str">
        <f t="shared" ca="1" si="159"/>
        <v/>
      </c>
      <c r="BE192" s="308" t="str">
        <f t="shared" ca="1" si="189"/>
        <v/>
      </c>
      <c r="BF192" s="80" t="str">
        <f t="shared" ca="1" si="193"/>
        <v/>
      </c>
      <c r="BG192" s="83" t="str">
        <f t="shared" ca="1" si="190"/>
        <v/>
      </c>
      <c r="BH192" s="80" t="str">
        <f t="shared" ca="1" si="194"/>
        <v/>
      </c>
      <c r="BI192" s="83" t="str">
        <f t="shared" ca="1" si="191"/>
        <v/>
      </c>
      <c r="BJ192" s="80" t="str">
        <f t="shared" ca="1" si="195"/>
        <v/>
      </c>
      <c r="BK192" s="83" t="str">
        <f t="shared" ca="1" si="192"/>
        <v/>
      </c>
    </row>
    <row r="193" spans="1:63" s="71" customFormat="1" ht="21" customHeight="1">
      <c r="A193" s="245">
        <v>65</v>
      </c>
      <c r="B193" s="500" t="s">
        <v>896</v>
      </c>
      <c r="C193" s="501">
        <f t="shared" ref="C193:C256" ca="1" si="196">IF(B193="","",IF($L$4="Media aritmética",ROUND(AVERAGE(D193,F193,H193,J193,L193,N193,P193,R193,T193,V193,X193,Z193,AB193,AF193,AH193,AD193,AJ193,AL193,AN193,AP193,AR193,AT193,AV193,AX193),2),ROUND(_xlfn.STDEV.P(D193,F193,H193,J193,L193,N193,P193,R193,T193,V193,X193,Z193,AB193,AF193,AH193,AD193,AJ193,AL193,AN193,AP193,AR193,AT193,AV193,AX193),2)))</f>
        <v>1038738.29</v>
      </c>
      <c r="D193" s="309">
        <f t="shared" ref="D193:D256" ca="1" si="197">IF($D$8="Habilitado",IF($B193="","",ROUND(VLOOKUP($B193,OFERENTE_1,5,FALSE),2)),"")</f>
        <v>31947</v>
      </c>
      <c r="E193" s="308">
        <f t="shared" ca="1" si="163"/>
        <v>0.3686635944700461</v>
      </c>
      <c r="F193" s="309">
        <f t="shared" ref="F193:F256" ca="1" si="198">IF($F$8="Habilitado",IF($B193="","",ROUND(VLOOKUP($B193,OFERENTE_2,5,FALSE),2)),"")</f>
        <v>75000</v>
      </c>
      <c r="G193" s="308">
        <f t="shared" ca="1" si="164"/>
        <v>0.3686635944700461</v>
      </c>
      <c r="H193" s="309">
        <f t="shared" ref="H193:H256" ca="1" si="199">IF($H$8="Habilitado",IF($B193="","",ROUND(VLOOKUP($B193,OFERENTE_3,5,FALSE),2)),"")</f>
        <v>65000</v>
      </c>
      <c r="I193" s="308">
        <f t="shared" ca="1" si="165"/>
        <v>0.3686635944700461</v>
      </c>
      <c r="J193" s="309">
        <f t="shared" ref="J193:J256" ca="1" si="200">IF($J$8="Habilitado",IF($B193="","",ROUND(VLOOKUP($B193,OFERENTE_4,6,FALSE),2)),"")</f>
        <v>4347000</v>
      </c>
      <c r="K193" s="308">
        <f t="shared" ca="1" si="166"/>
        <v>0</v>
      </c>
      <c r="L193" s="309">
        <f t="shared" ref="L193:L256" ca="1" si="201">IF($L$8="Habilitado",IF($B193="","",ROUND(VLOOKUP($B193,OFERENTE_5,5,FALSE),2)),"")</f>
        <v>31116</v>
      </c>
      <c r="M193" s="308">
        <f t="shared" ca="1" si="167"/>
        <v>0.3686635944700461</v>
      </c>
      <c r="N193" s="309">
        <f t="shared" ref="N193:N256" ca="1" si="202">IF($N$8="Habilitado",IF($B193="","",ROUND(VLOOKUP($B193,OFERENTE_6,5,FALSE),2)),"")</f>
        <v>32500</v>
      </c>
      <c r="O193" s="308">
        <f t="shared" ca="1" si="168"/>
        <v>0.3686635944700461</v>
      </c>
      <c r="P193" s="309">
        <f t="shared" ref="P193:P256" ca="1" si="203">IF($P$8="Habilitado",IF($B193="","",ROUND(VLOOKUP($B193,OFERENTE_7,5,FALSE),2)),"")</f>
        <v>133743</v>
      </c>
      <c r="Q193" s="308">
        <f t="shared" ca="1" si="169"/>
        <v>0.3686635944700461</v>
      </c>
      <c r="R193" s="309">
        <f t="shared" ref="R193:R256" ca="1" si="204">IF($R$8="Habilitado",IF($B193="","",ROUND(VLOOKUP($B193,OFERENTE_8,5,FALSE),2)),"")</f>
        <v>45700</v>
      </c>
      <c r="S193" s="308">
        <f t="shared" ca="1" si="170"/>
        <v>0.3686635944700461</v>
      </c>
      <c r="T193" s="309" t="str">
        <f t="shared" ref="T193:T256" ca="1" si="205">IF($T$8="Habilitado",IF($B193="","",ROUND(VLOOKUP($B193,OFERENTE_9,5,FALSE),2)),"")</f>
        <v/>
      </c>
      <c r="U193" s="308" t="str">
        <f t="shared" ca="1" si="171"/>
        <v/>
      </c>
      <c r="V193" s="309" t="str">
        <f t="shared" ref="V193:V256" ca="1" si="206">IF($V$8="Habilitado",IF($B193="","",ROUND(VLOOKUP($B193,OFERENTE_10,5,FALSE),2)),"")</f>
        <v/>
      </c>
      <c r="W193" s="308" t="str">
        <f t="shared" ca="1" si="172"/>
        <v/>
      </c>
      <c r="X193" s="309">
        <f t="shared" ref="X193:X256" ca="1" si="207">IF($X$8="Habilitado",IF($B193="","",ROUND(VLOOKUP($B193,OFERENTE_11,5,FALSE),2)),"")</f>
        <v>31947</v>
      </c>
      <c r="Y193" s="308">
        <f t="shared" ca="1" si="173"/>
        <v>0.3686635944700461</v>
      </c>
      <c r="Z193" s="309" t="str">
        <f t="shared" ref="Z193:Z256" ca="1" si="208">IF($Z$8="Habilitado",IF($B193="","",ROUND(VLOOKUP($B193,OFERENTE_12,5,FALSE),2)),"")</f>
        <v/>
      </c>
      <c r="AA193" s="308" t="str">
        <f t="shared" ca="1" si="174"/>
        <v/>
      </c>
      <c r="AB193" s="309">
        <f t="shared" ref="AB193:AB256" ca="1" si="209">IF($AB$8="Habilitado",IF($B193="","",ROUND(VLOOKUP($B193,OFERENTE_13,5,FALSE),2)),"")</f>
        <v>77800</v>
      </c>
      <c r="AC193" s="308">
        <f t="shared" ca="1" si="175"/>
        <v>0.3686635944700461</v>
      </c>
      <c r="AD193" s="309">
        <f t="shared" ref="AD193:AD256" ca="1" si="210">IF($AD$8="Habilitado",IF($B193="","",ROUND(VLOOKUP($B193,OFERENTE_14,5,FALSE),2)),"")</f>
        <v>42000</v>
      </c>
      <c r="AE193" s="308">
        <f t="shared" ca="1" si="176"/>
        <v>0.3686635944700461</v>
      </c>
      <c r="AF193" s="309">
        <f t="shared" ref="AF193:AF256" ca="1" si="211">IF($AF$8="Habilitado",IF($B193="","",ROUND(VLOOKUP($B193,OFERENTE_15,5,FALSE),2)),"")</f>
        <v>46101</v>
      </c>
      <c r="AG193" s="308">
        <f t="shared" ca="1" si="177"/>
        <v>0.3686635944700461</v>
      </c>
      <c r="AH193" s="309">
        <f t="shared" ref="AH193:AH256" ca="1" si="212">IF($AH$8="Habilitado",IF($B193="","",ROUND(VLOOKUP($B193,OFERENTE_16,5,FALSE),2)),"")</f>
        <v>50000</v>
      </c>
      <c r="AI193" s="308">
        <f t="shared" ca="1" si="178"/>
        <v>0.3686635944700461</v>
      </c>
      <c r="AJ193" s="309">
        <f t="shared" ref="AJ193:AJ256" ca="1" si="213">IF($AJ$8="Habilitado",IF($B193="","",ROUND(VLOOKUP($B193,OFERENTE_17,5,FALSE),2)),"")</f>
        <v>47061.04</v>
      </c>
      <c r="AK193" s="308">
        <f t="shared" ca="1" si="179"/>
        <v>0.3686635944700461</v>
      </c>
      <c r="AL193" s="309">
        <f t="shared" ref="AL193:AL256" ca="1" si="214">IF($AL$8="Habilitado",IF($B193="","",ROUND(VLOOKUP($B193,OFERENTE_18,5,FALSE),2)),"")</f>
        <v>76000</v>
      </c>
      <c r="AM193" s="308">
        <f t="shared" ca="1" si="180"/>
        <v>0.3686635944700461</v>
      </c>
      <c r="AN193" s="309" t="str">
        <f t="shared" ref="AN193:AN256" ca="1" si="215">IF($AN$8="Habilitado",IF($B193="","",ROUND(VLOOKUP($B193,OFERENTE_19,5,FALSE),2)),"")</f>
        <v/>
      </c>
      <c r="AO193" s="308" t="str">
        <f t="shared" ca="1" si="181"/>
        <v/>
      </c>
      <c r="AP193" s="309">
        <f t="shared" ref="AP193:AP256" ca="1" si="216">IF($AP$8="Habilitado",IF($B193="","",ROUND(VLOOKUP($B193,OFERENTE_20,5,FALSE),2)),"")</f>
        <v>70200</v>
      </c>
      <c r="AQ193" s="308">
        <f t="shared" ca="1" si="182"/>
        <v>0.3686635944700461</v>
      </c>
      <c r="AR193" s="309" t="str">
        <f t="shared" ref="AR193:AR256" ca="1" si="217">IF($AR$8="Habilitado",IF($B193="","",ROUND(VLOOKUP($B193,OFERENTE_21,5,FALSE),2)),"")</f>
        <v/>
      </c>
      <c r="AS193" s="308" t="str">
        <f t="shared" ca="1" si="183"/>
        <v/>
      </c>
      <c r="AT193" s="309" t="str">
        <f t="shared" ref="AT193:AT256" ca="1" si="218">IF($AT$8="Habilitado",IF($B193="","",ROUND(VLOOKUP($B193,OFERENTE_22,5,FALSE),2)),"")</f>
        <v/>
      </c>
      <c r="AU193" s="308" t="str">
        <f t="shared" ca="1" si="184"/>
        <v/>
      </c>
      <c r="AV193" s="309" t="str">
        <f t="shared" ref="AV193:AV256" ca="1" si="219">IF($AV$8="Habilitado",IF($B193="","",ROUND(VLOOKUP($B193,OFERENTE_23,5,FALSE),2)),"")</f>
        <v/>
      </c>
      <c r="AW193" s="308" t="str">
        <f t="shared" ca="1" si="185"/>
        <v/>
      </c>
      <c r="AX193" s="309" t="str">
        <f t="shared" ref="AX193:AX256" ca="1" si="220">IF($AX$8="Habilitado",IF($B193="","",ROUND(VLOOKUP($B193,OFERENTE_24,5,FALSE),2)),"")</f>
        <v/>
      </c>
      <c r="AY193" s="308" t="str">
        <f t="shared" ca="1" si="186"/>
        <v/>
      </c>
      <c r="AZ193" s="309" t="str">
        <f t="shared" ref="AZ193:AZ256" ca="1" si="221">IF($AZ$8="Habilitado",IF($B193="","",ROUND(VLOOKUP($B193,OFERENTE_25,5,FALSE),2)),"")</f>
        <v/>
      </c>
      <c r="BA193" s="308" t="str">
        <f t="shared" ca="1" si="187"/>
        <v/>
      </c>
      <c r="BB193" s="309">
        <f t="shared" ref="BB193:BB256" ca="1" si="222">IF($BB$8="Habilitado",IF($B193="","",ROUND(VLOOKUP($B193,OFERENTE_26,5,FALSE),2)),"")</f>
        <v>31285</v>
      </c>
      <c r="BC193" s="308">
        <f t="shared" ca="1" si="188"/>
        <v>0.3686635944700461</v>
      </c>
      <c r="BD193" s="309" t="str">
        <f t="shared" ref="BD193:BD256" ca="1" si="223">IF($BD$8="Habilitado",IF($B193="","",ROUND(VLOOKUP($B193,OFERENTE_27,5,FALSE),2)),"")</f>
        <v/>
      </c>
      <c r="BE193" s="308" t="str">
        <f t="shared" ca="1" si="189"/>
        <v/>
      </c>
      <c r="BF193" s="80" t="str">
        <f t="shared" ref="BF193:BF218" ca="1" si="224">IF($BF$8="Habilitado",IF($B193="","",ROUND(VLOOKUP($B193,UNITARIO_28,5,FALSE),2)),"")</f>
        <v/>
      </c>
      <c r="BG193" s="83" t="str">
        <f t="shared" ca="1" si="190"/>
        <v/>
      </c>
      <c r="BH193" s="80" t="str">
        <f t="shared" ref="BH193:BH218" ca="1" si="225">IF($BH$8="Habilitado",IF($B193="","",ROUND(VLOOKUP($B193,UNITARIO_29,5,FALSE),2)),"")</f>
        <v/>
      </c>
      <c r="BI193" s="83" t="str">
        <f t="shared" ca="1" si="191"/>
        <v/>
      </c>
      <c r="BJ193" s="80" t="str">
        <f t="shared" ref="BJ193:BJ218" ca="1" si="226">IF($BJ$8="Habilitado",IF($B193="","",ROUND(VLOOKUP($B193,UNITARIO_30,5,FALSE),2)),"")</f>
        <v/>
      </c>
      <c r="BK193" s="83" t="str">
        <f t="shared" ca="1" si="192"/>
        <v/>
      </c>
    </row>
    <row r="194" spans="1:63" s="71" customFormat="1" ht="21" customHeight="1">
      <c r="A194" s="245">
        <v>66</v>
      </c>
      <c r="B194" s="500" t="s">
        <v>307</v>
      </c>
      <c r="C194" s="501">
        <f t="shared" ca="1" si="196"/>
        <v>3875292.54</v>
      </c>
      <c r="D194" s="309">
        <f t="shared" ca="1" si="197"/>
        <v>626534</v>
      </c>
      <c r="E194" s="308">
        <f t="shared" ref="E194:E218" ca="1" si="227">IF($B194="","",IF(D194="","",IF($L$4="Media aritmética",(D194&lt;=$C194)*($H$5/$C$5)+(D194&gt;$C194)*0,IF(AND(ROUND(AVERAGE($D194,$F194,$H194,$J194,$L194,$N194,$P194,$R194,$T194,$V194,$X194,$Z194,$AB194,$AD194,$AF194,$AH194,$AJ194,AL194,AN194,AP194,AR194,AT194,AV194,AX194,AZ194,BB194,BD194,BF194,BH194,BJ194),2)-$C194/2&lt;=D194,(ROUND(AVERAGE($D194,$F194,$H194,$J194,$L194,$N194,$P194,$R194,$T194,$V194,$X194,$Z194,$AB194,$AD194,$AF194,$AH194,$AJ194,AL194,AN194,AP194,AR194,AT194,AV194,AX194,AZ194,BB194,BD194,BF194,BH194,BJ194),2)+$C194/2&gt;D194)),($H$5/$C$5),0))))</f>
        <v>0.3686635944700461</v>
      </c>
      <c r="F194" s="309">
        <f t="shared" ca="1" si="198"/>
        <v>250000</v>
      </c>
      <c r="G194" s="308">
        <f t="shared" ref="G194:G218" ca="1" si="228">IF($B194="","",IF(F194="","",IF($L$4="Media aritmética",(F194&lt;=$C194)*($H$5/$C$5)+(F194&gt;$C194)*0,IF(AND(ROUND(AVERAGE($D194,$F194,$H194,$J194,$L194,$N194,$P194,$R194,$T194,$V194,$X194,$Z194,$AB194,$AD194,$AF194,$AH194,$AJ194,AL194,AN194,AP194,AR194,AT194,AV194,AX194,AZ194,BB194,BD194,BF194,BH194,BJ194),2)-$C194/2&lt;=F194,(ROUND(AVERAGE($D194,$F194,$H194,$J194,$L194,$N194,$P194,$R194,$T194,$V194,$X194,$Z194,$AB194,$AD194,$AF194,$AH194,$AJ194,AL194,AN194,AP194,AR194,AT194,AV194,AX194,AZ194,BB194,BD194,BF194,BH194,BJ194),2)+$C194/2&gt;F194)),($H$5/$C$5),0))))</f>
        <v>0.3686635944700461</v>
      </c>
      <c r="H194" s="309">
        <f t="shared" ca="1" si="199"/>
        <v>90000</v>
      </c>
      <c r="I194" s="308">
        <f t="shared" ref="I194:I218" ca="1" si="229">IF($B194="","",IF(H194="","",IF($L$4="Media aritmética",(H194&lt;=$C194)*($H$5/$C$5)+(H194&gt;$C194)*0,IF(AND(ROUND(AVERAGE($D194,$F194,$H194,$J194,$L194,$N194,$P194,$R194,$T194,$V194,$X194,$Z194,$AB194,$AD194,$AF194,$AH194,$AJ194,AL194,AN194,AP194,AR194,AT194,AV194,AX194,AZ194,BB194,BD194,BF194,BH194,BJ194),2)-$C194/2&lt;=H194,(ROUND(AVERAGE($D194,$F194,$H194,$J194,$L194,$N194,$P194,$R194,$T194,$V194,$X194,$Z194,$AB194,$AD194,$AF194,$AH194,$AJ194,AL194,AN194,AP194,AR194,AT194,AV194,AX194,AZ194,BB194,BD194,BF194,BH194,BJ194),2)+$C194/2&gt;H194)),($H$5/$C$5),0))))</f>
        <v>0.3686635944700461</v>
      </c>
      <c r="J194" s="309">
        <f t="shared" ca="1" si="200"/>
        <v>16426800</v>
      </c>
      <c r="K194" s="308">
        <f t="shared" ref="K194:K218" ca="1" si="230">IF($B194="","",IF(J194="","",IF($L$4="Media aritmética",(J194&lt;=$C194)*($H$5/$C$5)+(J194&gt;$C194)*0,IF(AND(ROUND(AVERAGE($D194,$F194,$H194,$J194,$L194,$N194,$P194,$R194,$T194,$V194,$X194,$Z194,$AB194,$AD194,$AF194,$AH194,$AJ194,AL194,AN194,AP194,AR194,AT194,AV194,AX194,AZ194,BB194,BD194,BF194,BH194,BJ194),2)-$C194/2&lt;=J194,(ROUND(AVERAGE($D194,$F194,$H194,$J194,$L194,$N194,$P194,$R194,$T194,$V194,$X194,$Z194,$AB194,$AD194,$AF194,$AH194,$AJ194,AL194,AN194,AP194,AR194,AT194,AV194,AX194,AZ194,BB194,BD194,BF194,BH194,BJ194),2)+$C194/2&gt;J194)),($H$5/$C$5),0))))</f>
        <v>0</v>
      </c>
      <c r="L194" s="309">
        <f t="shared" ca="1" si="201"/>
        <v>610244</v>
      </c>
      <c r="M194" s="308">
        <f t="shared" ref="M194:M218" ca="1" si="231">IF($B194="","",IF(L194="","",IF($L$4="Media aritmética",(L194&lt;=$C194)*($H$5/$C$5)+(L194&gt;$C194)*0,IF(AND(ROUND(AVERAGE($D194,$F194,$H194,$J194,$L194,$N194,$P194,$R194,$T194,$V194,$X194,$Z194,$AB194,$AD194,$AF194,$AH194,$AJ194,AL194,AN194,AP194,AR194,AT194,AV194,AX194,AZ194,BB194,BD194,BF194,BH194,BJ194),2)-$C194/2&lt;=L194,(ROUND(AVERAGE($D194,$F194,$H194,$J194,$L194,$N194,$P194,$R194,$T194,$V194,$X194,$Z194,$AB194,$AD194,$AF194,$AH194,$AJ194,AL194,AN194,AP194,AR194,AT194,AV194,AX194,AZ194,BB194,BD194,BF194,BH194,BJ194),2)+$C194/2&gt;L194)),($H$5/$C$5),0))))</f>
        <v>0.3686635944700461</v>
      </c>
      <c r="N194" s="309">
        <f t="shared" ca="1" si="202"/>
        <v>169000</v>
      </c>
      <c r="O194" s="308">
        <f t="shared" ref="O194:O218" ca="1" si="232">IF($B194="","",IF(N194="","",IF($L$4="Media aritmética",(N194&lt;=$C194)*($H$5/$C$5)+(N194&gt;$C194)*0,IF(AND(ROUND(AVERAGE($D194,$F194,$H194,$J194,$L194,$N194,$P194,$R194,$T194,$V194,$X194,$Z194,$AB194,$AD194,$AF194,$AH194,$AJ194,AL194,AN194,AP194,AR194,AT194,AV194,AX194,AZ194,BB194,BD194,BF194,BH194,BJ194),2)-$C194/2&lt;=N194,(ROUND(AVERAGE($D194,$F194,$H194,$J194,$L194,$N194,$P194,$R194,$T194,$V194,$X194,$Z194,$AB194,$AD194,$AF194,$AH194,$AJ194,AL194,AN194,AP194,AR194,AT194,AV194,AX194,AZ194,BB194,BD194,BF194,BH194,BJ194),2)+$C194/2&gt;N194)),($H$5/$C$5),0))))</f>
        <v>0.3686635944700461</v>
      </c>
      <c r="P194" s="309">
        <f t="shared" ca="1" si="203"/>
        <v>401228</v>
      </c>
      <c r="Q194" s="308">
        <f t="shared" ref="Q194:Q218" ca="1" si="233">IF($B194="","",IF(P194="","",IF($L$4="Media aritmética",(P194&lt;=$C194)*($H$5/$C$5)+(P194&gt;$C194)*0,IF(AND(ROUND(AVERAGE($D194,$F194,$H194,$J194,$L194,$N194,$P194,$R194,$T194,$V194,$X194,$Z194,$AB194,$AD194,$AF194,$AH194,$AJ194,AL194,AN194,AP194,AR194,AT194,AV194,AX194,AZ194,BB194,BD194,BF194,BH194,BJ194),2)-$C194/2&lt;=P194,(ROUND(AVERAGE($D194,$F194,$H194,$J194,$L194,$N194,$P194,$R194,$T194,$V194,$X194,$Z194,$AB194,$AD194,$AF194,$AH194,$AJ194,AL194,AN194,AP194,AR194,AT194,AV194,AX194,AZ194,BB194,BD194,BF194,BH194,BJ194),2)+$C194/2&gt;P194)),($H$5/$C$5),0))))</f>
        <v>0.3686635944700461</v>
      </c>
      <c r="R194" s="309">
        <f t="shared" ca="1" si="204"/>
        <v>760000</v>
      </c>
      <c r="S194" s="308">
        <f t="shared" ref="S194:S218" ca="1" si="234">IF($B194="","",IF(R194="","",IF($L$4="Media aritmética",(R194&lt;=$C194)*($H$5/$C$5)+(R194&gt;$C194)*0,IF(AND(ROUND(AVERAGE($D194,$F194,$H194,$J194,$L194,$N194,$P194,$R194,$T194,$V194,$X194,$Z194,$AB194,$AD194,$AF194,$AH194,$AJ194,AL194,AN194,AP194,AR194,AT194,AV194,AX194,AZ194,BB194,BD194,BF194,BH194,BJ194),2)-$C194/2&lt;=R194,(ROUND(AVERAGE($D194,$F194,$H194,$J194,$L194,$N194,$P194,$R194,$T194,$V194,$X194,$Z194,$AB194,$AD194,$AF194,$AH194,$AJ194,AL194,AN194,AP194,AR194,AT194,AV194,AX194,AZ194,BB194,BD194,BF194,BH194,BJ194),2)+$C194/2&gt;R194)),($H$5/$C$5),0))))</f>
        <v>0.3686635944700461</v>
      </c>
      <c r="T194" s="309" t="str">
        <f t="shared" ca="1" si="205"/>
        <v/>
      </c>
      <c r="U194" s="308" t="str">
        <f t="shared" ref="U194:U218" ca="1" si="235">IF($B194="","",IF(T194="","",IF($L$4="Media aritmética",(T194&lt;=$C194)*($H$5/$C$5)+(T194&gt;$C194)*0,IF(AND(ROUND(AVERAGE($D194,$F194,$H194,$J194,$L194,$N194,$P194,$R194,$T194,$V194,$X194,$Z194,$AB194,$AD194,$AF194,$AH194,$AJ194,AL194,AN194,AP194,AR194,AT194,AV194,AX194,AZ194,BB194,BD194,BF194,BH194,BJ194),2)-$C194/2&lt;=T194,(ROUND(AVERAGE($D194,$F194,$H194,$J194,$L194,$N194,$P194,$R194,$T194,$V194,$X194,$Z194,$AB194,$AD194,$AF194,$AH194,$AJ194,AL194,AN194,AP194,AR194,AT194,AV194,AX194,AZ194,BB194,BD194,BF194,BH194,BJ194),2)+$C194/2&gt;T194)),($H$5/$C$5),0))))</f>
        <v/>
      </c>
      <c r="V194" s="309" t="str">
        <f t="shared" ca="1" si="206"/>
        <v/>
      </c>
      <c r="W194" s="308" t="str">
        <f t="shared" ref="W194:W218" ca="1" si="236">IF($B194="","",IF(V194="","",IF($L$4="Media aritmética",(V194&lt;=$C194)*($H$5/$C$5)+(V194&gt;$C194)*0,IF(AND(ROUND(AVERAGE($D194,$F194,$H194,$J194,$L194,$N194,$P194,$R194,$T194,$V194,$X194,$Z194,$AB194,$AD194,$AF194,$AH194,$AJ194,AL194,AN194,AP194,AR194,AT194,AV194,AX194,AZ194,BB194,BD194,BF194,BH194,BJ194),2)-$C194/2&lt;=V194,(ROUND(AVERAGE($D194,$F194,$H194,$J194,$L194,$N194,$P194,$R194,$T194,$V194,$X194,$Z194,$AB194,$AD194,$AF194,$AH194,$AJ194,AL194,AN194,AP194,AR194,AT194,AV194,AX194,AZ194,BB194,BD194,BF194,BH194,BJ194),2)+$C194/2&gt;V194)),($H$5/$C$5),0))))</f>
        <v/>
      </c>
      <c r="X194" s="309">
        <f t="shared" ca="1" si="207"/>
        <v>626534</v>
      </c>
      <c r="Y194" s="308">
        <f t="shared" ref="Y194:Y218" ca="1" si="237">IF($B194="","",IF(X194="","",IF($L$4="Media aritmética",(X194&lt;=$C194)*($H$5/$C$5)+(X194&gt;$C194)*0,IF(AND(ROUND(AVERAGE($D194,$F194,$H194,$J194,$L194,$N194,$P194,$R194,$T194,$V194,$X194,$Z194,$AB194,$AD194,$AF194,$AH194,$AJ194,AL194,AN194,AP194,AR194,AT194,AV194,AX194,AZ194,BB194,BD194,BF194,BH194,BJ194),2)-$C194/2&lt;=X194,(ROUND(AVERAGE($D194,$F194,$H194,$J194,$L194,$N194,$P194,$R194,$T194,$V194,$X194,$Z194,$AB194,$AD194,$AF194,$AH194,$AJ194,AL194,AN194,AP194,AR194,AT194,AV194,AX194,AZ194,BB194,BD194,BF194,BH194,BJ194),2)+$C194/2&gt;X194)),($H$5/$C$5),0))))</f>
        <v>0.3686635944700461</v>
      </c>
      <c r="Z194" s="309" t="str">
        <f t="shared" ca="1" si="208"/>
        <v/>
      </c>
      <c r="AA194" s="308" t="str">
        <f t="shared" ref="AA194:AA218" ca="1" si="238">IF($B194="","",IF(Z194="","",IF($L$4="Media aritmética",(Z194&lt;=$C194)*($H$5/$C$5)+(Z194&gt;$C194)*0,IF(AND(ROUND(AVERAGE($D194,$F194,$H194,$J194,$L194,$N194,$P194,$R194,$T194,$V194,$X194,$Z194,$AB194,$AD194,$AF194,$AH194,$AJ194,AL194,AN194,AP194,AR194,AT194,AV194,AX194,AZ194,BB194,BD194,BF194,BH194,BJ194),2)-$C194/2&lt;=Z194,(ROUND(AVERAGE($D194,$F194,$H194,$J194,$L194,$N194,$P194,$R194,$T194,$V194,$X194,$Z194,$AB194,$AD194,$AF194,$AH194,$AJ194,AL194,AN194,AP194,AR194,AT194,AV194,AX194,AZ194,BB194,BD194,BF194,BH194,BJ194),2)+$C194/2&gt;Z194)),($H$5/$C$5),0))))</f>
        <v/>
      </c>
      <c r="AB194" s="309">
        <f t="shared" ca="1" si="209"/>
        <v>389000</v>
      </c>
      <c r="AC194" s="308">
        <f t="shared" ref="AC194:AC218" ca="1" si="239">IF($B194="","",IF(AB194="","",IF($L$4="Media aritmética",(AB194&lt;=$C194)*($H$5/$C$5)+(AB194&gt;$C194)*0,IF(AND(ROUND(AVERAGE($D194,$F194,$H194,$J194,$L194,$N194,$P194,$R194,$T194,$V194,$X194,$Z194,$AB194,$AD194,$AF194,$AH194,$AJ194,AL194,AN194,AP194,AR194,AT194,AV194,AX194,AZ194,BB194,BD194,BF194,BH194,BJ194),2)-$C194/2&lt;=AB194,(ROUND(AVERAGE($D194,$F194,$H194,$J194,$L194,$N194,$P194,$R194,$T194,$V194,$X194,$Z194,$AB194,$AD194,$AF194,$AH194,$AJ194,AL194,AN194,AP194,AR194,AT194,AV194,AX194,AZ194,BB194,BD194,BF194,BH194,BJ194),2)+$C194/2&gt;AB194)),($H$5/$C$5),0))))</f>
        <v>0.3686635944700461</v>
      </c>
      <c r="AD194" s="309">
        <f t="shared" ca="1" si="210"/>
        <v>650000</v>
      </c>
      <c r="AE194" s="308">
        <f t="shared" ref="AE194:AE218" ca="1" si="240">IF($B194="","",IF(AD194="","",IF($L$4="Media aritmética",(AD194&lt;=$C194)*($H$5/$C$5)+(AD194&gt;$C194)*0,IF(AND(ROUND(AVERAGE($D194,$F194,$H194,$J194,$L194,$N194,$P194,$R194,$T194,$V194,$X194,$Z194,$AB194,$AD194,$AF194,$AH194,$AJ194,AL194,AN194,AP194,AR194,AT194,AV194,AX194,AZ194,BB194,BD194,BF194,BH194,BJ194),2)-$C194/2&lt;=AD194,(ROUND(AVERAGE($D194,$F194,$H194,$J194,$L194,$N194,$P194,$R194,$T194,$V194,$X194,$Z194,$AB194,$AD194,$AF194,$AH194,$AJ194,AL194,AN194,AP194,AR194,AT194,AV194,AX194,AZ194,BB194,BD194,BF194,BH194,BJ194),2)+$C194/2&gt;AD194)),($H$5/$C$5),0))))</f>
        <v>0.3686635944700461</v>
      </c>
      <c r="AF194" s="309">
        <f t="shared" ca="1" si="211"/>
        <v>242125</v>
      </c>
      <c r="AG194" s="308">
        <f t="shared" ref="AG194:AG218" ca="1" si="241">IF($B194="","",IF(AF194="","",IF($L$4="Media aritmética",(AF194&lt;=$C194)*($H$5/$C$5)+(AF194&gt;$C194)*0,IF(AND(ROUND(AVERAGE($D194,$F194,$H194,$J194,$L194,$N194,$P194,$R194,$T194,$V194,$X194,$Z194,$AB194,$AD194,$AF194,$AH194,$AJ194,AL194,AN194,AP194,AR194,AT194,AV194,AX194,AZ194,BB194,BD194,BF194,BH194,BJ194),2)-$C194/2&lt;=AF194,(ROUND(AVERAGE($D194,$F194,$H194,$J194,$L194,$N194,$P194,$R194,$T194,$V194,$X194,$Z194,$AB194,$AD194,$AF194,$AH194,$AJ194,AL194,AN194,AP194,AR194,AT194,AV194,AX194,AZ194,BB194,BD194,BF194,BH194,BJ194),2)+$C194/2&gt;AF194)),($H$5/$C$5),0))))</f>
        <v>0.3686635944700461</v>
      </c>
      <c r="AH194" s="309">
        <f t="shared" ca="1" si="212"/>
        <v>480000</v>
      </c>
      <c r="AI194" s="308">
        <f t="shared" ref="AI194:AI218" ca="1" si="242">IF($B194="","",IF(AH194="","",IF($L$4="Media aritmética",(AH194&lt;=$C194)*($H$5/$C$5)+(AH194&gt;$C194)*0,IF(AND(ROUND(AVERAGE($D194,$F194,$H194,$J194,$L194,$N194,$P194,$R194,$T194,$V194,$X194,$Z194,$AB194,$AD194,$AF194,$AH194,$AJ194,AL194,AN194,AP194,AR194,AT194,AV194,AX194,AZ194,BB194,BD194,BF194,BH194,BJ194),2)-$C194/2&lt;=AH194,(ROUND(AVERAGE($D194,$F194,$H194,$J194,$L194,$N194,$P194,$R194,$T194,$V194,$X194,$Z194,$AB194,$AD194,$AF194,$AH194,$AJ194,AL194,AN194,AP194,AR194,AT194,AV194,AX194,AZ194,BB194,BD194,BF194,BH194,BJ194),2)+$C194/2&gt;AH194)),($H$5/$C$5),0))))</f>
        <v>0.3686635944700461</v>
      </c>
      <c r="AJ194" s="309">
        <f t="shared" ca="1" si="213"/>
        <v>478365.79</v>
      </c>
      <c r="AK194" s="308">
        <f t="shared" ref="AK194:AK218" ca="1" si="243">IF($B194="","",IF(AJ194="","",IF($L$4="Media aritmética",(AJ194&lt;=$C194)*($H$5/$C$5)+(AJ194&gt;$C194)*0,IF(AND(ROUND(AVERAGE($D194,$F194,$H194,$J194,$L194,$N194,$P194,$R194,$T194,$V194,$X194,$Z194,$AB194,$AD194,$AF194,$AH194,$AJ194,AL194,AN194,AP194,AR194,AT194,AV194,AX194,AZ194,BB194,BD194,BF194,BH194,BJ194),2)-$C194/2&lt;=AJ194,(ROUND(AVERAGE($D194,$F194,$H194,$J194,$L194,$N194,$P194,$R194,$T194,$V194,$X194,$Z194,$AB194,$AD194,$AF194,$AH194,$AJ194,AL194,AN194,AP194,AR194,AT194,AV194,AX194,AZ194,BB194,BD194,BF194,BH194,BJ194),2)+$C194/2&gt;AJ194)),($H$5/$C$5),0))))</f>
        <v>0.3686635944700461</v>
      </c>
      <c r="AL194" s="309">
        <f t="shared" ca="1" si="214"/>
        <v>2185000</v>
      </c>
      <c r="AM194" s="308">
        <f t="shared" ref="AM194:AM218" ca="1" si="244">IF($B194="","",IF(AL194="","",IF($L$4="Media aritmética",(AL194&lt;=$C194)*($H$5/$C$5)+(AL194&gt;$C194)*0,IF(AND(ROUND(AVERAGE($D194,$F194,$H194,$J194,$L194,$N194,$P194,$R194,$T194,$V194,$X194,$Z194,$AB194,$AD194,$AF194,$AH194,$AJ194,AL194,AN194,AP194,AR194,AT194,AV194,AX194,AZ194,BB194,BD194,BF194,BH194,BJ194),2)-$C194/2&lt;=AL194,(ROUND(AVERAGE($D194,$F194,$H194,$J194,$L194,$N194,$P194,$R194,$T194,$V194,$X194,$Z194,$AB194,$AD194,$AF194,$AH194,$AJ194,AL194,AN194,AP194,AR194,AT194,AV194,AX194,AZ194,BB194,BD194,BF194,BH194,BJ194),2)+$C194/2&gt;AL194)),($H$5/$C$5),0))))</f>
        <v>0.3686635944700461</v>
      </c>
      <c r="AN194" s="309" t="str">
        <f t="shared" ca="1" si="215"/>
        <v/>
      </c>
      <c r="AO194" s="308" t="str">
        <f t="shared" ref="AO194:AO218" ca="1" si="245">IF($B194="","",IF(AN194="","",IF($L$4="Media aritmética",(AN194&lt;=$C194)*($H$5/$C$5)+(AN194&gt;$C194)*0,IF(AND(ROUND(AVERAGE($D194,$F194,$H194,$J194,$L194,$N194,$P194,$R194,$T194,$V194,$X194,$Z194,$AB194,$AD194,$AF194,$AH194,$AJ194,AL194,AN194,AP194,AR194,AT194,AV194,AX194,AZ194,BB194,BD194,BF194,BH194,BJ194),2)-$C194/2&lt;=AN194,(ROUND(AVERAGE($D194,$F194,$H194,$J194,$L194,$N194,$P194,$R194,$T194,$V194,$X194,$Z194,$AB194,$AD194,$AF194,$AH194,$AJ194,AL194,AN194,AP194,AR194,AT194,AV194,AX194,AZ194,BB194,BD194,BF194,BH194,BJ194),2)+$C194/2&gt;AN194)),($H$5/$C$5),0))))</f>
        <v/>
      </c>
      <c r="AP194" s="309">
        <f t="shared" ca="1" si="216"/>
        <v>84500</v>
      </c>
      <c r="AQ194" s="308">
        <f t="shared" ref="AQ194:AQ218" ca="1" si="246">IF($B194="","",IF(AP194="","",IF($L$4="Media aritmética",(AP194&lt;=$C194)*($H$5/$C$5)+(AP194&gt;$C194)*0,IF(AND(ROUND(AVERAGE($D194,$F194,$H194,$J194,$L194,$N194,$P194,$R194,$T194,$V194,$X194,$Z194,$AB194,$AD194,$AF194,$AH194,$AJ194,AL194,AN194,AP194,AR194,AT194,AV194,AX194,AZ194,BB194,BD194,BF194,BH194,BJ194),2)-$C194/2&lt;=AP194,(ROUND(AVERAGE($D194,$F194,$H194,$J194,$L194,$N194,$P194,$R194,$T194,$V194,$X194,$Z194,$AB194,$AD194,$AF194,$AH194,$AJ194,AL194,AN194,AP194,AR194,AT194,AV194,AX194,AZ194,BB194,BD194,BF194,BH194,BJ194),2)+$C194/2&gt;AP194)),($H$5/$C$5),0))))</f>
        <v>0.3686635944700461</v>
      </c>
      <c r="AR194" s="309" t="str">
        <f t="shared" ca="1" si="217"/>
        <v/>
      </c>
      <c r="AS194" s="308" t="str">
        <f t="shared" ref="AS194:AS218" ca="1" si="247">IF($B194="","",IF(AR194="","",IF($L$4="Media aritmética",(AR194&lt;=$C194)*($H$5/$C$5)+(AR194&gt;$C194)*0,IF(AND(ROUND(AVERAGE($D194,$F194,$H194,$J194,$L194,$N194,$P194,$R194,$T194,$V194,$X194,$Z194,$AB194,$AD194,$AF194,$AH194,$AJ194,AL194,AN194,AP194,AR194,AT194,AV194,AX194,AZ194,BB194,BD194,BF194,BH194,BJ194),2)-$C194/2&lt;=AR194,(ROUND(AVERAGE($D194,$F194,$H194,$J194,$L194,$N194,$P194,$R194,$T194,$V194,$X194,$Z194,$AB194,$AD194,$AF194,$AH194,$AJ194,AL194,AN194,AP194,AR194,AT194,AV194,AX194,AZ194,BB194,BD194,BF194,BH194,BJ194),2)+$C194/2&gt;AR194)),($H$5/$C$5),0))))</f>
        <v/>
      </c>
      <c r="AT194" s="309" t="str">
        <f t="shared" ca="1" si="218"/>
        <v/>
      </c>
      <c r="AU194" s="308" t="str">
        <f t="shared" ref="AU194:AU218" ca="1" si="248">IF($B194="","",IF(AT194="","",IF($L$4="Media aritmética",(AT194&lt;=$C194)*($H$5/$C$5)+(AT194&gt;$C194)*0,IF(AND(ROUND(AVERAGE($D194,$F194,$H194,$J194,$L194,$N194,$P194,$R194,$T194,$V194,$X194,$Z194,$AB194,$AD194,$AF194,$AH194,$AJ194,AL194,AN194,AP194,AR194,AT194,AV194,AX194,AZ194,BB194,BD194,BF194,BH194,BJ194),2)-$C194/2&lt;=AT194,(ROUND(AVERAGE($D194,$F194,$H194,$J194,$L194,$N194,$P194,$R194,$T194,$V194,$X194,$Z194,$AB194,$AD194,$AF194,$AH194,$AJ194,AL194,AN194,AP194,AR194,AT194,AV194,AX194,AZ194,BB194,BD194,BF194,BH194,BJ194),2)+$C194/2&gt;AT194)),($H$5/$C$5),0))))</f>
        <v/>
      </c>
      <c r="AV194" s="309" t="str">
        <f t="shared" ca="1" si="219"/>
        <v/>
      </c>
      <c r="AW194" s="308" t="str">
        <f t="shared" ref="AW194:AW218" ca="1" si="249">IF($B194="","",IF(AV194="","",IF($L$4="Media aritmética",(AV194&lt;=$C194)*($H$5/$C$5)+(AV194&gt;$C194)*0,IF(AND(ROUND(AVERAGE($D194,$F194,$H194,$J194,$L194,$N194,$P194,$R194,$T194,$V194,$X194,$Z194,$AB194,$AD194,$AF194,$AH194,$AJ194,AL194,AN194,AP194,AR194,AT194,AV194,AX194,AZ194,BB194,BD194,BF194,BH194,BJ194),2)-$C194/2&lt;=AV194,(ROUND(AVERAGE($D194,$F194,$H194,$J194,$L194,$N194,$P194,$R194,$T194,$V194,$X194,$Z194,$AB194,$AD194,$AF194,$AH194,$AJ194,AL194,AN194,AP194,AR194,AT194,AV194,AX194,AZ194,BB194,BD194,BF194,BH194,BJ194),2)+$C194/2&gt;AV194)),($H$5/$C$5),0))))</f>
        <v/>
      </c>
      <c r="AX194" s="309" t="str">
        <f t="shared" ca="1" si="220"/>
        <v/>
      </c>
      <c r="AY194" s="308" t="str">
        <f t="shared" ref="AY194:AY218" ca="1" si="250">IF($B194="","",IF(AX194="","",IF($L$4="Media aritmética",(AX194&lt;=$C194)*($H$5/$C$5)+(AX194&gt;$C194)*0,IF(AND(ROUND(AVERAGE($D194,$F194,$H194,$J194,$L194,$N194,$P194,$R194,$T194,$V194,$X194,$Z194,$AB194,$AD194,$AF194,$AH194,$AJ194,AL194,AN194,AP194,AR194,AT194,AV194,AX194,AZ194,BB194,BD194,BF194,BH194,BJ194),2)-$C194/2&lt;=AX194,(ROUND(AVERAGE($D194,$F194,$H194,$J194,$L194,$N194,$P194,$R194,$T194,$V194,$X194,$Z194,$AB194,$AD194,$AF194,$AH194,$AJ194,AL194,AN194,AP194,AR194,AT194,AV194,AX194,AZ194,BB194,BD194,BF194,BH194,BJ194),2)+$C194/2&gt;AX194)),($H$5/$C$5),0))))</f>
        <v/>
      </c>
      <c r="AZ194" s="309" t="str">
        <f t="shared" ca="1" si="221"/>
        <v/>
      </c>
      <c r="BA194" s="308" t="str">
        <f t="shared" ref="BA194:BA257" ca="1" si="251">IF($B194="","",IF(AZ194="","",IF($L$4="Media aritmética",(AZ194&lt;=$C194)*($H$5/$C$5)+(AZ194&gt;$C194)*0,IF(AND(ROUND(AVERAGE($D194,$F194,$H194,$J194,$L194,$N194,$P194,$R194,$T194,$V194,$X194,$Z194,$AB194,$AD194,$AF194,$AH194,$AJ194,AL194,AN194,AP194,AR194,AT194,AV194,AX194,AZ194,BB194,BD194,BF194,BH194,BJ194),2)-$C194/2&lt;=AZ194,(ROUND(AVERAGE($D194,$F194,$H194,$J194,$L194,$N194,$P194,$R194,$T194,$V194,$X194,$Z194,$AB194,$AD194,$AF194,$AH194,$AJ194,AL194,AN194,AP194,AR194,AT194,AV194,AX194,AZ194,BB194,BD194,BF194,BH194,BJ194),2)+$C194/2&gt;AZ194)),($H$5/$C$5),0))))</f>
        <v/>
      </c>
      <c r="BB194" s="309">
        <f t="shared" ca="1" si="222"/>
        <v>613860</v>
      </c>
      <c r="BC194" s="308">
        <f t="shared" ref="BC194:BC257" ca="1" si="252">IF($B194="","",IF(BB194="","",IF($L$4="Media aritmética",(BB194&lt;=$C194)*($H$5/$C$5)+(BB194&gt;$C194)*0,IF(AND(ROUND(AVERAGE($D194,$F194,$H194,$J194,$L194,$N194,$P194,$R194,$T194,$V194,$X194,$Z194,$AB194,$AD194,$AF194,$AH194,$AJ194,AL194,AN194,AP194,AR194,AT194,AV194,AX194,AZ194,BB194,BD194,BF194,BH194,BJ194),2)-$C194/2&lt;=BB194,(ROUND(AVERAGE($D194,$F194,$H194,$J194,$L194,$N194,$P194,$R194,$T194,$V194,$X194,$Z194,$AB194,$AD194,$AF194,$AH194,$AJ194,AL194,AN194,AP194,AR194,AT194,AV194,AX194,AZ194,BB194,BD194,BF194,BH194,BJ194),2)+$C194/2&gt;BB194)),($H$5/$C$5),0))))</f>
        <v>0.3686635944700461</v>
      </c>
      <c r="BD194" s="309" t="str">
        <f t="shared" ca="1" si="223"/>
        <v/>
      </c>
      <c r="BE194" s="308" t="str">
        <f t="shared" ref="BE194:BE257" ca="1" si="253">IF($B194="","",IF(BD194="","",IF($L$4="Media aritmética",(BD194&lt;=$C194)*($H$5/$C$5)+(BD194&gt;$C194)*0,IF(AND(ROUND(AVERAGE($D194,$F194,$H194,$J194,$L194,$N194,$P194,$R194,$T194,$V194,$X194,$Z194,$AB194,$AD194,$AF194,$AH194,$AJ194,AL194,AN194,AP194,AR194,AT194,AV194,AX194,AZ194,BB194,BD194,BF194,BH194,BJ194),2)-$C194/2&lt;=BD194,(ROUND(AVERAGE($D194,$F194,$H194,$J194,$L194,$N194,$P194,$R194,$T194,$V194,$X194,$Z194,$AB194,$AD194,$AF194,$AH194,$AJ194,AL194,AN194,AP194,AR194,AT194,AV194,AX194,AZ194,BB194,BD194,BF194,BH194,BJ194),2)+$C194/2&gt;BD194)),($H$5/$C$5),0))))</f>
        <v/>
      </c>
      <c r="BF194" s="80" t="str">
        <f t="shared" ca="1" si="224"/>
        <v/>
      </c>
      <c r="BG194" s="83" t="str">
        <f t="shared" ref="BG194:BG218" ca="1" si="254">IF($B194="","",IF(BF194="","",IF($L$4="Media aritmética",(BF194&lt;=$C194)*($H$5/$C$5)+(BF194&gt;$C194)*0,IF(AND(ROUND(AVERAGE($D194,$F194,$H194,$J194,$L194,$N194,$P194,$R194,$T194,$V194,$X194,$Z194,$AB194,$AD194,$AF194,$AH194,$AJ194,AL194,AN194,AP194,AR194,AT194,AV194,AX194,AZ194,BB194,BD194,BF194,BH194,BJ194),2)-$C194/2&lt;=BF194,(ROUND(AVERAGE($D194,$F194,$H194,$J194,$L194,$N194,$P194,$R194,$T194,$V194,$X194,$Z194,$AB194,$AD194,$AF194,$AH194,$AJ194,AL194,AN194,AP194,AR194,AT194,AV194,AX194,AZ194,BB194,BD194,BF194,BH194,BJ194),2)+$C194/2&gt;BF194)),($H$5/$C$5),0))))</f>
        <v/>
      </c>
      <c r="BH194" s="80" t="str">
        <f t="shared" ca="1" si="225"/>
        <v/>
      </c>
      <c r="BI194" s="83" t="str">
        <f t="shared" ref="BI194:BI218" ca="1" si="255">IF($B194="","",IF(BH194="","",IF($L$4="Media aritmética",(BH194&lt;=$C194)*($H$5/$C$5)+(BH194&gt;$C194)*0,IF(AND(ROUND(AVERAGE($D194,$F194,$H194,$J194,$L194,$N194,$P194,$R194,$T194,$V194,$X194,$Z194,$AB194,$AD194,$AF194,$AH194,$AJ194,AL194,AN194,AP194,AR194,AT194,AV194,AX194,AZ194,BB194,BD194,BF194,BH194,BJ194),2)-$C194/2&lt;=BH194,(ROUND(AVERAGE($D194,$F194,$H194,$J194,$L194,$N194,$P194,$R194,$T194,$V194,$X194,$Z194,$AB194,$AD194,$AF194,$AH194,$AJ194,AL194,AN194,AP194,AR194,AT194,AV194,AX194,AZ194,BB194,BD194,BF194,BH194,BJ194),2)+$C194/2&gt;BH194)),($H$5/$C$5),0))))</f>
        <v/>
      </c>
      <c r="BJ194" s="80" t="str">
        <f t="shared" ca="1" si="226"/>
        <v/>
      </c>
      <c r="BK194" s="83" t="str">
        <f t="shared" ref="BK194:BK218" ca="1" si="256">IF($B194="","",IF(BJ194="","",IF($L$4="Media aritmética",(BJ194&lt;=$C194)*($H$5/$C$5)+(BJ194&gt;$C194)*0,IF(AND(ROUND(AVERAGE($D194,$F194,$H194,$J194,$L194,$N194,$P194,$R194,$T194,$V194,$X194,$Z194,$AB194,$AD194,$AF194,$AH194,$AJ194,AL194,AN194,AP194,AR194,AT194,AV194,AX194,AZ194,BB194,BD194,BF194,BH194,BJ194),2)-$C194/2&lt;=BJ194,(ROUND(AVERAGE($D194,$F194,$H194,$J194,$L194,$N194,$P194,$R194,$T194,$V194,$X194,$Z194,$AB194,$AD194,$AF194,$AH194,$AJ194,AL194,AN194,AP194,AR194,AT194,AV194,AX194,AZ194,BB194,BD194,BF194,BH194,BJ194),2)+$C194/2&gt;BJ194)),($H$5/$C$5),0))))</f>
        <v/>
      </c>
    </row>
    <row r="195" spans="1:63" s="71" customFormat="1" ht="21" customHeight="1">
      <c r="A195" s="245">
        <v>67</v>
      </c>
      <c r="B195" s="500" t="s">
        <v>899</v>
      </c>
      <c r="C195" s="501">
        <f t="shared" ca="1" si="196"/>
        <v>1440332.28</v>
      </c>
      <c r="D195" s="309">
        <f t="shared" ca="1" si="197"/>
        <v>1093282</v>
      </c>
      <c r="E195" s="308">
        <f t="shared" ca="1" si="227"/>
        <v>0.3686635944700461</v>
      </c>
      <c r="F195" s="309">
        <f t="shared" ca="1" si="198"/>
        <v>700000</v>
      </c>
      <c r="G195" s="308">
        <f t="shared" ca="1" si="228"/>
        <v>0.3686635944700461</v>
      </c>
      <c r="H195" s="309">
        <f t="shared" ca="1" si="199"/>
        <v>1248000</v>
      </c>
      <c r="I195" s="308">
        <f t="shared" ca="1" si="229"/>
        <v>0.3686635944700461</v>
      </c>
      <c r="J195" s="309">
        <f t="shared" ca="1" si="200"/>
        <v>6489600</v>
      </c>
      <c r="K195" s="308">
        <f t="shared" ca="1" si="230"/>
        <v>0</v>
      </c>
      <c r="L195" s="309">
        <f t="shared" ca="1" si="201"/>
        <v>1064856</v>
      </c>
      <c r="M195" s="308">
        <f t="shared" ca="1" si="231"/>
        <v>0.3686635944700461</v>
      </c>
      <c r="N195" s="309">
        <f t="shared" ca="1" si="202"/>
        <v>38900</v>
      </c>
      <c r="O195" s="308">
        <f t="shared" ca="1" si="232"/>
        <v>0</v>
      </c>
      <c r="P195" s="309">
        <f t="shared" ca="1" si="203"/>
        <v>499306</v>
      </c>
      <c r="Q195" s="308">
        <f t="shared" ca="1" si="233"/>
        <v>0</v>
      </c>
      <c r="R195" s="309">
        <f t="shared" ca="1" si="204"/>
        <v>367000</v>
      </c>
      <c r="S195" s="308">
        <f t="shared" ca="1" si="234"/>
        <v>0</v>
      </c>
      <c r="T195" s="309" t="str">
        <f t="shared" ca="1" si="205"/>
        <v/>
      </c>
      <c r="U195" s="308" t="str">
        <f t="shared" ca="1" si="235"/>
        <v/>
      </c>
      <c r="V195" s="309" t="str">
        <f t="shared" ca="1" si="206"/>
        <v/>
      </c>
      <c r="W195" s="308" t="str">
        <f t="shared" ca="1" si="236"/>
        <v/>
      </c>
      <c r="X195" s="309">
        <f t="shared" ca="1" si="207"/>
        <v>1093282</v>
      </c>
      <c r="Y195" s="308">
        <f t="shared" ca="1" si="237"/>
        <v>0.3686635944700461</v>
      </c>
      <c r="Z195" s="309" t="str">
        <f t="shared" ca="1" si="208"/>
        <v/>
      </c>
      <c r="AA195" s="308" t="str">
        <f t="shared" ca="1" si="238"/>
        <v/>
      </c>
      <c r="AB195" s="309">
        <f t="shared" ca="1" si="209"/>
        <v>1847750</v>
      </c>
      <c r="AC195" s="308">
        <f t="shared" ca="1" si="239"/>
        <v>0.3686635944700461</v>
      </c>
      <c r="AD195" s="309">
        <f t="shared" ca="1" si="210"/>
        <v>1390000</v>
      </c>
      <c r="AE195" s="308">
        <f t="shared" ca="1" si="240"/>
        <v>0.3686635944700461</v>
      </c>
      <c r="AF195" s="309">
        <f t="shared" ca="1" si="211"/>
        <v>1472100</v>
      </c>
      <c r="AG195" s="308">
        <f t="shared" ca="1" si="241"/>
        <v>0.3686635944700461</v>
      </c>
      <c r="AH195" s="309">
        <f t="shared" ca="1" si="212"/>
        <v>1650000</v>
      </c>
      <c r="AI195" s="308">
        <f t="shared" ca="1" si="242"/>
        <v>0.3686635944700461</v>
      </c>
      <c r="AJ195" s="309">
        <f t="shared" ca="1" si="213"/>
        <v>478365.79</v>
      </c>
      <c r="AK195" s="308">
        <f t="shared" ca="1" si="243"/>
        <v>0</v>
      </c>
      <c r="AL195" s="309">
        <f t="shared" ca="1" si="214"/>
        <v>1192000</v>
      </c>
      <c r="AM195" s="308">
        <f t="shared" ca="1" si="244"/>
        <v>0.3686635944700461</v>
      </c>
      <c r="AN195" s="309" t="str">
        <f t="shared" ca="1" si="215"/>
        <v/>
      </c>
      <c r="AO195" s="308" t="str">
        <f t="shared" ca="1" si="245"/>
        <v/>
      </c>
      <c r="AP195" s="309">
        <f t="shared" ca="1" si="216"/>
        <v>71500</v>
      </c>
      <c r="AQ195" s="308">
        <f t="shared" ca="1" si="246"/>
        <v>0</v>
      </c>
      <c r="AR195" s="309" t="str">
        <f t="shared" ca="1" si="217"/>
        <v/>
      </c>
      <c r="AS195" s="308" t="str">
        <f t="shared" ca="1" si="247"/>
        <v/>
      </c>
      <c r="AT195" s="309" t="str">
        <f t="shared" ca="1" si="218"/>
        <v/>
      </c>
      <c r="AU195" s="308" t="str">
        <f t="shared" ca="1" si="248"/>
        <v/>
      </c>
      <c r="AV195" s="309" t="str">
        <f t="shared" ca="1" si="219"/>
        <v/>
      </c>
      <c r="AW195" s="308" t="str">
        <f t="shared" ca="1" si="249"/>
        <v/>
      </c>
      <c r="AX195" s="309" t="str">
        <f t="shared" ca="1" si="220"/>
        <v/>
      </c>
      <c r="AY195" s="308" t="str">
        <f t="shared" ca="1" si="250"/>
        <v/>
      </c>
      <c r="AZ195" s="309" t="str">
        <f t="shared" ca="1" si="221"/>
        <v/>
      </c>
      <c r="BA195" s="308" t="str">
        <f t="shared" ca="1" si="251"/>
        <v/>
      </c>
      <c r="BB195" s="309">
        <f t="shared" ca="1" si="222"/>
        <v>1068500</v>
      </c>
      <c r="BC195" s="308">
        <f t="shared" ca="1" si="252"/>
        <v>0.3686635944700461</v>
      </c>
      <c r="BD195" s="309" t="str">
        <f t="shared" ca="1" si="223"/>
        <v/>
      </c>
      <c r="BE195" s="308" t="str">
        <f t="shared" ca="1" si="253"/>
        <v/>
      </c>
      <c r="BF195" s="80" t="str">
        <f t="shared" ca="1" si="224"/>
        <v/>
      </c>
      <c r="BG195" s="83" t="str">
        <f t="shared" ca="1" si="254"/>
        <v/>
      </c>
      <c r="BH195" s="80" t="str">
        <f t="shared" ca="1" si="225"/>
        <v/>
      </c>
      <c r="BI195" s="83" t="str">
        <f t="shared" ca="1" si="255"/>
        <v/>
      </c>
      <c r="BJ195" s="80" t="str">
        <f t="shared" ca="1" si="226"/>
        <v/>
      </c>
      <c r="BK195" s="83" t="str">
        <f t="shared" ca="1" si="256"/>
        <v/>
      </c>
    </row>
    <row r="196" spans="1:63" s="71" customFormat="1" ht="21" customHeight="1">
      <c r="A196" s="245">
        <v>68</v>
      </c>
      <c r="B196" s="500" t="s">
        <v>900</v>
      </c>
      <c r="C196" s="501">
        <f t="shared" ca="1" si="196"/>
        <v>918981.47</v>
      </c>
      <c r="D196" s="309">
        <f t="shared" ca="1" si="197"/>
        <v>717549</v>
      </c>
      <c r="E196" s="308">
        <f t="shared" ca="1" si="227"/>
        <v>0.3686635944700461</v>
      </c>
      <c r="F196" s="309">
        <f t="shared" ca="1" si="198"/>
        <v>800000</v>
      </c>
      <c r="G196" s="308">
        <f t="shared" ca="1" si="228"/>
        <v>0.3686635944700461</v>
      </c>
      <c r="H196" s="309">
        <f t="shared" ca="1" si="199"/>
        <v>670000</v>
      </c>
      <c r="I196" s="308">
        <f t="shared" ca="1" si="229"/>
        <v>0.3686635944700461</v>
      </c>
      <c r="J196" s="309">
        <f t="shared" ca="1" si="200"/>
        <v>4188600</v>
      </c>
      <c r="K196" s="308">
        <f t="shared" ca="1" si="230"/>
        <v>0</v>
      </c>
      <c r="L196" s="309">
        <f t="shared" ca="1" si="201"/>
        <v>698892</v>
      </c>
      <c r="M196" s="308">
        <f t="shared" ca="1" si="231"/>
        <v>0.3686635944700461</v>
      </c>
      <c r="N196" s="309">
        <f t="shared" ca="1" si="202"/>
        <v>315000</v>
      </c>
      <c r="O196" s="308">
        <f t="shared" ca="1" si="232"/>
        <v>0</v>
      </c>
      <c r="P196" s="309">
        <f t="shared" ca="1" si="203"/>
        <v>844363</v>
      </c>
      <c r="Q196" s="308">
        <f t="shared" ca="1" si="233"/>
        <v>0.3686635944700461</v>
      </c>
      <c r="R196" s="309">
        <f t="shared" ca="1" si="204"/>
        <v>1340000</v>
      </c>
      <c r="S196" s="308">
        <f t="shared" ca="1" si="234"/>
        <v>0.3686635944700461</v>
      </c>
      <c r="T196" s="309" t="str">
        <f t="shared" ca="1" si="205"/>
        <v/>
      </c>
      <c r="U196" s="308" t="str">
        <f t="shared" ca="1" si="235"/>
        <v/>
      </c>
      <c r="V196" s="309" t="str">
        <f t="shared" ca="1" si="206"/>
        <v/>
      </c>
      <c r="W196" s="308" t="str">
        <f t="shared" ca="1" si="236"/>
        <v/>
      </c>
      <c r="X196" s="309">
        <f t="shared" ca="1" si="207"/>
        <v>717549</v>
      </c>
      <c r="Y196" s="308">
        <f t="shared" ca="1" si="237"/>
        <v>0.3686635944700461</v>
      </c>
      <c r="Z196" s="309" t="str">
        <f t="shared" ca="1" si="208"/>
        <v/>
      </c>
      <c r="AA196" s="308" t="str">
        <f t="shared" ca="1" si="238"/>
        <v/>
      </c>
      <c r="AB196" s="309">
        <f t="shared" ca="1" si="209"/>
        <v>929710</v>
      </c>
      <c r="AC196" s="308">
        <f t="shared" ca="1" si="239"/>
        <v>0.3686635944700461</v>
      </c>
      <c r="AD196" s="309">
        <f t="shared" ca="1" si="210"/>
        <v>1030000</v>
      </c>
      <c r="AE196" s="308">
        <f t="shared" ca="1" si="240"/>
        <v>0.3686635944700461</v>
      </c>
      <c r="AF196" s="309">
        <f t="shared" ca="1" si="211"/>
        <v>852280</v>
      </c>
      <c r="AG196" s="308">
        <f t="shared" ca="1" si="241"/>
        <v>0.3686635944700461</v>
      </c>
      <c r="AH196" s="309">
        <f t="shared" ca="1" si="212"/>
        <v>820000</v>
      </c>
      <c r="AI196" s="308">
        <f t="shared" ca="1" si="242"/>
        <v>0.3686635944700461</v>
      </c>
      <c r="AJ196" s="309">
        <f t="shared" ca="1" si="213"/>
        <v>2294223.66</v>
      </c>
      <c r="AK196" s="308">
        <f t="shared" ca="1" si="243"/>
        <v>0</v>
      </c>
      <c r="AL196" s="309">
        <f t="shared" ca="1" si="214"/>
        <v>752000</v>
      </c>
      <c r="AM196" s="308">
        <f t="shared" ca="1" si="244"/>
        <v>0.3686635944700461</v>
      </c>
      <c r="AN196" s="309" t="str">
        <f t="shared" ca="1" si="215"/>
        <v/>
      </c>
      <c r="AO196" s="308" t="str">
        <f t="shared" ca="1" si="245"/>
        <v/>
      </c>
      <c r="AP196" s="309">
        <f t="shared" ca="1" si="216"/>
        <v>208000</v>
      </c>
      <c r="AQ196" s="308">
        <f t="shared" ca="1" si="246"/>
        <v>0</v>
      </c>
      <c r="AR196" s="309" t="str">
        <f t="shared" ca="1" si="217"/>
        <v/>
      </c>
      <c r="AS196" s="308" t="str">
        <f t="shared" ca="1" si="247"/>
        <v/>
      </c>
      <c r="AT196" s="309" t="str">
        <f t="shared" ca="1" si="218"/>
        <v/>
      </c>
      <c r="AU196" s="308" t="str">
        <f t="shared" ca="1" si="248"/>
        <v/>
      </c>
      <c r="AV196" s="309" t="str">
        <f t="shared" ca="1" si="219"/>
        <v/>
      </c>
      <c r="AW196" s="308" t="str">
        <f t="shared" ca="1" si="249"/>
        <v/>
      </c>
      <c r="AX196" s="309" t="str">
        <f t="shared" ca="1" si="220"/>
        <v/>
      </c>
      <c r="AY196" s="308" t="str">
        <f t="shared" ca="1" si="250"/>
        <v/>
      </c>
      <c r="AZ196" s="309" t="str">
        <f t="shared" ca="1" si="221"/>
        <v/>
      </c>
      <c r="BA196" s="308" t="str">
        <f t="shared" ca="1" si="251"/>
        <v/>
      </c>
      <c r="BB196" s="309">
        <f t="shared" ca="1" si="222"/>
        <v>699900</v>
      </c>
      <c r="BC196" s="308">
        <f t="shared" ca="1" si="252"/>
        <v>0.3686635944700461</v>
      </c>
      <c r="BD196" s="309" t="str">
        <f t="shared" ca="1" si="223"/>
        <v/>
      </c>
      <c r="BE196" s="308" t="str">
        <f t="shared" ca="1" si="253"/>
        <v/>
      </c>
      <c r="BF196" s="80" t="str">
        <f t="shared" ca="1" si="224"/>
        <v/>
      </c>
      <c r="BG196" s="83" t="str">
        <f t="shared" ca="1" si="254"/>
        <v/>
      </c>
      <c r="BH196" s="80" t="str">
        <f t="shared" ca="1" si="225"/>
        <v/>
      </c>
      <c r="BI196" s="83" t="str">
        <f t="shared" ca="1" si="255"/>
        <v/>
      </c>
      <c r="BJ196" s="80" t="str">
        <f t="shared" ca="1" si="226"/>
        <v/>
      </c>
      <c r="BK196" s="83" t="str">
        <f t="shared" ca="1" si="256"/>
        <v/>
      </c>
    </row>
    <row r="197" spans="1:63" s="71" customFormat="1" ht="21" customHeight="1">
      <c r="A197" s="245">
        <v>69</v>
      </c>
      <c r="B197" s="500" t="s">
        <v>901</v>
      </c>
      <c r="C197" s="501">
        <f t="shared" ca="1" si="196"/>
        <v>204146.88</v>
      </c>
      <c r="D197" s="309">
        <f t="shared" ca="1" si="197"/>
        <v>633040</v>
      </c>
      <c r="E197" s="308">
        <f t="shared" ca="1" si="227"/>
        <v>0.3686635944700461</v>
      </c>
      <c r="F197" s="309">
        <f t="shared" ca="1" si="198"/>
        <v>350000</v>
      </c>
      <c r="G197" s="308">
        <f t="shared" ca="1" si="228"/>
        <v>0</v>
      </c>
      <c r="H197" s="309">
        <f t="shared" ca="1" si="199"/>
        <v>590000</v>
      </c>
      <c r="I197" s="308">
        <f t="shared" ca="1" si="229"/>
        <v>0.3686635944700461</v>
      </c>
      <c r="J197" s="309">
        <f t="shared" ca="1" si="200"/>
        <v>669240</v>
      </c>
      <c r="K197" s="308">
        <f t="shared" ca="1" si="230"/>
        <v>0.3686635944700461</v>
      </c>
      <c r="L197" s="309">
        <f t="shared" ca="1" si="201"/>
        <v>616580</v>
      </c>
      <c r="M197" s="308">
        <f t="shared" ca="1" si="231"/>
        <v>0.3686635944700461</v>
      </c>
      <c r="N197" s="309">
        <f t="shared" ca="1" si="202"/>
        <v>289000</v>
      </c>
      <c r="O197" s="308">
        <f t="shared" ca="1" si="232"/>
        <v>0</v>
      </c>
      <c r="P197" s="309">
        <f t="shared" ca="1" si="203"/>
        <v>812086</v>
      </c>
      <c r="Q197" s="308">
        <f t="shared" ca="1" si="233"/>
        <v>0</v>
      </c>
      <c r="R197" s="309">
        <f t="shared" ca="1" si="204"/>
        <v>659999</v>
      </c>
      <c r="S197" s="308">
        <f t="shared" ca="1" si="234"/>
        <v>0.3686635944700461</v>
      </c>
      <c r="T197" s="309" t="str">
        <f t="shared" ca="1" si="205"/>
        <v/>
      </c>
      <c r="U197" s="308" t="str">
        <f t="shared" ca="1" si="235"/>
        <v/>
      </c>
      <c r="V197" s="309" t="str">
        <f t="shared" ca="1" si="206"/>
        <v/>
      </c>
      <c r="W197" s="308" t="str">
        <f t="shared" ca="1" si="236"/>
        <v/>
      </c>
      <c r="X197" s="309">
        <f t="shared" ca="1" si="207"/>
        <v>633040</v>
      </c>
      <c r="Y197" s="308">
        <f t="shared" ca="1" si="237"/>
        <v>0.3686635944700461</v>
      </c>
      <c r="Z197" s="309" t="str">
        <f t="shared" ca="1" si="208"/>
        <v/>
      </c>
      <c r="AA197" s="308" t="str">
        <f t="shared" ca="1" si="238"/>
        <v/>
      </c>
      <c r="AB197" s="309">
        <f t="shared" ca="1" si="209"/>
        <v>953050</v>
      </c>
      <c r="AC197" s="308">
        <f t="shared" ca="1" si="239"/>
        <v>0</v>
      </c>
      <c r="AD197" s="309">
        <f t="shared" ca="1" si="210"/>
        <v>510000</v>
      </c>
      <c r="AE197" s="308">
        <f t="shared" ca="1" si="240"/>
        <v>0.3686635944700461</v>
      </c>
      <c r="AF197" s="309">
        <f t="shared" ca="1" si="211"/>
        <v>721533</v>
      </c>
      <c r="AG197" s="308">
        <f t="shared" ca="1" si="241"/>
        <v>0</v>
      </c>
      <c r="AH197" s="309">
        <f t="shared" ca="1" si="212"/>
        <v>420000</v>
      </c>
      <c r="AI197" s="308">
        <f t="shared" ca="1" si="242"/>
        <v>0</v>
      </c>
      <c r="AJ197" s="309">
        <f t="shared" ca="1" si="213"/>
        <v>694149.6</v>
      </c>
      <c r="AK197" s="308">
        <f t="shared" ca="1" si="243"/>
        <v>0</v>
      </c>
      <c r="AL197" s="309">
        <f t="shared" ca="1" si="214"/>
        <v>448000</v>
      </c>
      <c r="AM197" s="308">
        <f t="shared" ca="1" si="244"/>
        <v>0</v>
      </c>
      <c r="AN197" s="309" t="str">
        <f t="shared" ca="1" si="215"/>
        <v/>
      </c>
      <c r="AO197" s="308" t="str">
        <f t="shared" ca="1" si="245"/>
        <v/>
      </c>
      <c r="AP197" s="309">
        <f t="shared" ca="1" si="216"/>
        <v>94250</v>
      </c>
      <c r="AQ197" s="308">
        <f t="shared" ca="1" si="246"/>
        <v>0</v>
      </c>
      <c r="AR197" s="309" t="str">
        <f t="shared" ca="1" si="217"/>
        <v/>
      </c>
      <c r="AS197" s="308" t="str">
        <f t="shared" ca="1" si="247"/>
        <v/>
      </c>
      <c r="AT197" s="309" t="str">
        <f t="shared" ca="1" si="218"/>
        <v/>
      </c>
      <c r="AU197" s="308" t="str">
        <f t="shared" ca="1" si="248"/>
        <v/>
      </c>
      <c r="AV197" s="309" t="str">
        <f t="shared" ca="1" si="219"/>
        <v/>
      </c>
      <c r="AW197" s="308" t="str">
        <f t="shared" ca="1" si="249"/>
        <v/>
      </c>
      <c r="AX197" s="309" t="str">
        <f t="shared" ca="1" si="220"/>
        <v/>
      </c>
      <c r="AY197" s="308" t="str">
        <f t="shared" ca="1" si="250"/>
        <v/>
      </c>
      <c r="AZ197" s="309" t="str">
        <f t="shared" ca="1" si="221"/>
        <v/>
      </c>
      <c r="BA197" s="308" t="str">
        <f t="shared" ca="1" si="251"/>
        <v/>
      </c>
      <c r="BB197" s="309">
        <f t="shared" ca="1" si="222"/>
        <v>618500</v>
      </c>
      <c r="BC197" s="308">
        <f t="shared" ca="1" si="252"/>
        <v>0.3686635944700461</v>
      </c>
      <c r="BD197" s="309" t="str">
        <f t="shared" ca="1" si="223"/>
        <v/>
      </c>
      <c r="BE197" s="308" t="str">
        <f t="shared" ca="1" si="253"/>
        <v/>
      </c>
      <c r="BF197" s="80" t="str">
        <f t="shared" ca="1" si="224"/>
        <v/>
      </c>
      <c r="BG197" s="83" t="str">
        <f t="shared" ca="1" si="254"/>
        <v/>
      </c>
      <c r="BH197" s="80" t="str">
        <f t="shared" ca="1" si="225"/>
        <v/>
      </c>
      <c r="BI197" s="83" t="str">
        <f t="shared" ca="1" si="255"/>
        <v/>
      </c>
      <c r="BJ197" s="80" t="str">
        <f t="shared" ca="1" si="226"/>
        <v/>
      </c>
      <c r="BK197" s="83" t="str">
        <f t="shared" ca="1" si="256"/>
        <v/>
      </c>
    </row>
    <row r="198" spans="1:63" s="71" customFormat="1" ht="21" customHeight="1">
      <c r="A198" s="245">
        <v>70</v>
      </c>
      <c r="B198" s="500" t="s">
        <v>902</v>
      </c>
      <c r="C198" s="501">
        <f t="shared" ca="1" si="196"/>
        <v>86053.34</v>
      </c>
      <c r="D198" s="309">
        <f t="shared" ca="1" si="197"/>
        <v>168995</v>
      </c>
      <c r="E198" s="308">
        <f t="shared" ca="1" si="227"/>
        <v>0.3686635944700461</v>
      </c>
      <c r="F198" s="309">
        <f t="shared" ca="1" si="198"/>
        <v>220000</v>
      </c>
      <c r="G198" s="308">
        <f t="shared" ca="1" si="228"/>
        <v>0.3686635944700461</v>
      </c>
      <c r="H198" s="309">
        <f t="shared" ca="1" si="199"/>
        <v>120000</v>
      </c>
      <c r="I198" s="308">
        <f t="shared" ca="1" si="229"/>
        <v>0</v>
      </c>
      <c r="J198" s="309">
        <f t="shared" ca="1" si="200"/>
        <v>174070</v>
      </c>
      <c r="K198" s="308">
        <f t="shared" ca="1" si="230"/>
        <v>0.3686635944700461</v>
      </c>
      <c r="L198" s="309">
        <f t="shared" ca="1" si="201"/>
        <v>164601</v>
      </c>
      <c r="M198" s="308">
        <f t="shared" ca="1" si="231"/>
        <v>0.3686635944700461</v>
      </c>
      <c r="N198" s="309">
        <f t="shared" ca="1" si="202"/>
        <v>315000</v>
      </c>
      <c r="O198" s="308">
        <f t="shared" ca="1" si="232"/>
        <v>0</v>
      </c>
      <c r="P198" s="309">
        <f t="shared" ca="1" si="203"/>
        <v>178324</v>
      </c>
      <c r="Q198" s="308">
        <f t="shared" ca="1" si="233"/>
        <v>0.3686635944700461</v>
      </c>
      <c r="R198" s="309">
        <f t="shared" ca="1" si="204"/>
        <v>165000</v>
      </c>
      <c r="S198" s="308">
        <f t="shared" ca="1" si="234"/>
        <v>0.3686635944700461</v>
      </c>
      <c r="T198" s="309" t="str">
        <f t="shared" ca="1" si="205"/>
        <v/>
      </c>
      <c r="U198" s="308" t="str">
        <f t="shared" ca="1" si="235"/>
        <v/>
      </c>
      <c r="V198" s="309" t="str">
        <f t="shared" ca="1" si="206"/>
        <v/>
      </c>
      <c r="W198" s="308" t="str">
        <f t="shared" ca="1" si="236"/>
        <v/>
      </c>
      <c r="X198" s="309">
        <f t="shared" ca="1" si="207"/>
        <v>168995</v>
      </c>
      <c r="Y198" s="308">
        <f t="shared" ca="1" si="237"/>
        <v>0.3686635944700461</v>
      </c>
      <c r="Z198" s="309" t="str">
        <f t="shared" ca="1" si="208"/>
        <v/>
      </c>
      <c r="AA198" s="308" t="str">
        <f t="shared" ca="1" si="238"/>
        <v/>
      </c>
      <c r="AB198" s="309">
        <f t="shared" ca="1" si="209"/>
        <v>141012</v>
      </c>
      <c r="AC198" s="308">
        <f t="shared" ca="1" si="239"/>
        <v>0</v>
      </c>
      <c r="AD198" s="309">
        <f t="shared" ca="1" si="210"/>
        <v>443400</v>
      </c>
      <c r="AE198" s="308">
        <f t="shared" ca="1" si="240"/>
        <v>0</v>
      </c>
      <c r="AF198" s="309">
        <f t="shared" ca="1" si="211"/>
        <v>179173</v>
      </c>
      <c r="AG198" s="308">
        <f t="shared" ca="1" si="241"/>
        <v>0.3686635944700461</v>
      </c>
      <c r="AH198" s="309">
        <f t="shared" ca="1" si="212"/>
        <v>114000</v>
      </c>
      <c r="AI198" s="308">
        <f t="shared" ca="1" si="242"/>
        <v>0</v>
      </c>
      <c r="AJ198" s="309">
        <f t="shared" ca="1" si="213"/>
        <v>295190.15999999997</v>
      </c>
      <c r="AK198" s="308">
        <f t="shared" ca="1" si="243"/>
        <v>0</v>
      </c>
      <c r="AL198" s="309">
        <f t="shared" ca="1" si="214"/>
        <v>228000</v>
      </c>
      <c r="AM198" s="308">
        <f t="shared" ca="1" si="244"/>
        <v>0.3686635944700461</v>
      </c>
      <c r="AN198" s="309" t="str">
        <f t="shared" ca="1" si="215"/>
        <v/>
      </c>
      <c r="AO198" s="308" t="str">
        <f t="shared" ca="1" si="245"/>
        <v/>
      </c>
      <c r="AP198" s="309">
        <f t="shared" ca="1" si="216"/>
        <v>87750</v>
      </c>
      <c r="AQ198" s="308">
        <f t="shared" ca="1" si="246"/>
        <v>0</v>
      </c>
      <c r="AR198" s="309" t="str">
        <f t="shared" ca="1" si="217"/>
        <v/>
      </c>
      <c r="AS198" s="308" t="str">
        <f t="shared" ca="1" si="247"/>
        <v/>
      </c>
      <c r="AT198" s="309" t="str">
        <f t="shared" ca="1" si="218"/>
        <v/>
      </c>
      <c r="AU198" s="308" t="str">
        <f t="shared" ca="1" si="248"/>
        <v/>
      </c>
      <c r="AV198" s="309" t="str">
        <f t="shared" ca="1" si="219"/>
        <v/>
      </c>
      <c r="AW198" s="308" t="str">
        <f t="shared" ca="1" si="249"/>
        <v/>
      </c>
      <c r="AX198" s="309" t="str">
        <f t="shared" ca="1" si="220"/>
        <v/>
      </c>
      <c r="AY198" s="308" t="str">
        <f t="shared" ca="1" si="250"/>
        <v/>
      </c>
      <c r="AZ198" s="309" t="str">
        <f t="shared" ca="1" si="221"/>
        <v/>
      </c>
      <c r="BA198" s="308" t="str">
        <f t="shared" ca="1" si="251"/>
        <v/>
      </c>
      <c r="BB198" s="309">
        <f t="shared" ca="1" si="222"/>
        <v>163250</v>
      </c>
      <c r="BC198" s="308">
        <f t="shared" ca="1" si="252"/>
        <v>0.3686635944700461</v>
      </c>
      <c r="BD198" s="309" t="str">
        <f t="shared" ca="1" si="223"/>
        <v/>
      </c>
      <c r="BE198" s="308" t="str">
        <f t="shared" ca="1" si="253"/>
        <v/>
      </c>
      <c r="BF198" s="80" t="str">
        <f t="shared" ca="1" si="224"/>
        <v/>
      </c>
      <c r="BG198" s="83" t="str">
        <f t="shared" ca="1" si="254"/>
        <v/>
      </c>
      <c r="BH198" s="80" t="str">
        <f t="shared" ca="1" si="225"/>
        <v/>
      </c>
      <c r="BI198" s="83" t="str">
        <f t="shared" ca="1" si="255"/>
        <v/>
      </c>
      <c r="BJ198" s="80" t="str">
        <f t="shared" ca="1" si="226"/>
        <v/>
      </c>
      <c r="BK198" s="83" t="str">
        <f t="shared" ca="1" si="256"/>
        <v/>
      </c>
    </row>
    <row r="199" spans="1:63" s="71" customFormat="1" ht="21" customHeight="1">
      <c r="A199" s="245">
        <v>71</v>
      </c>
      <c r="B199" s="500" t="s">
        <v>904</v>
      </c>
      <c r="C199" s="501">
        <f t="shared" ca="1" si="196"/>
        <v>104243.54</v>
      </c>
      <c r="D199" s="309">
        <f t="shared" ca="1" si="197"/>
        <v>30142</v>
      </c>
      <c r="E199" s="308">
        <f t="shared" ca="1" si="227"/>
        <v>0</v>
      </c>
      <c r="F199" s="309">
        <f t="shared" ca="1" si="198"/>
        <v>90000</v>
      </c>
      <c r="G199" s="308">
        <f t="shared" ca="1" si="228"/>
        <v>0.3686635944700461</v>
      </c>
      <c r="H199" s="309">
        <f t="shared" ca="1" si="199"/>
        <v>90000</v>
      </c>
      <c r="I199" s="308">
        <f t="shared" ca="1" si="229"/>
        <v>0.3686635944700461</v>
      </c>
      <c r="J199" s="309">
        <f t="shared" ca="1" si="200"/>
        <v>466440</v>
      </c>
      <c r="K199" s="308">
        <f t="shared" ca="1" si="230"/>
        <v>0</v>
      </c>
      <c r="L199" s="309">
        <f t="shared" ca="1" si="201"/>
        <v>29358</v>
      </c>
      <c r="M199" s="308">
        <f t="shared" ca="1" si="231"/>
        <v>0</v>
      </c>
      <c r="N199" s="309">
        <f t="shared" ca="1" si="202"/>
        <v>6900</v>
      </c>
      <c r="O199" s="308">
        <f t="shared" ca="1" si="232"/>
        <v>0</v>
      </c>
      <c r="P199" s="309">
        <f t="shared" ca="1" si="203"/>
        <v>111452</v>
      </c>
      <c r="Q199" s="308">
        <f t="shared" ca="1" si="233"/>
        <v>0.3686635944700461</v>
      </c>
      <c r="R199" s="309">
        <f t="shared" ca="1" si="204"/>
        <v>43600</v>
      </c>
      <c r="S199" s="308">
        <f t="shared" ca="1" si="234"/>
        <v>0.3686635944700461</v>
      </c>
      <c r="T199" s="309" t="str">
        <f t="shared" ca="1" si="205"/>
        <v/>
      </c>
      <c r="U199" s="308" t="str">
        <f t="shared" ca="1" si="235"/>
        <v/>
      </c>
      <c r="V199" s="309" t="str">
        <f t="shared" ca="1" si="206"/>
        <v/>
      </c>
      <c r="W199" s="308" t="str">
        <f t="shared" ca="1" si="236"/>
        <v/>
      </c>
      <c r="X199" s="309">
        <f t="shared" ca="1" si="207"/>
        <v>30142</v>
      </c>
      <c r="Y199" s="308">
        <f t="shared" ca="1" si="237"/>
        <v>0</v>
      </c>
      <c r="Z199" s="309" t="str">
        <f t="shared" ca="1" si="208"/>
        <v/>
      </c>
      <c r="AA199" s="308" t="str">
        <f t="shared" ca="1" si="238"/>
        <v/>
      </c>
      <c r="AB199" s="309">
        <f t="shared" ca="1" si="209"/>
        <v>63212</v>
      </c>
      <c r="AC199" s="308">
        <f t="shared" ca="1" si="239"/>
        <v>0.3686635944700461</v>
      </c>
      <c r="AD199" s="309">
        <f t="shared" ca="1" si="210"/>
        <v>95200</v>
      </c>
      <c r="AE199" s="308">
        <f t="shared" ca="1" si="240"/>
        <v>0.3686635944700461</v>
      </c>
      <c r="AF199" s="309">
        <f t="shared" ca="1" si="211"/>
        <v>43583</v>
      </c>
      <c r="AG199" s="308">
        <f t="shared" ca="1" si="241"/>
        <v>0.3686635944700461</v>
      </c>
      <c r="AH199" s="309">
        <f t="shared" ca="1" si="212"/>
        <v>55000</v>
      </c>
      <c r="AI199" s="308">
        <f t="shared" ca="1" si="242"/>
        <v>0.3686635944700461</v>
      </c>
      <c r="AJ199" s="309">
        <f t="shared" ca="1" si="213"/>
        <v>147065.45000000001</v>
      </c>
      <c r="AK199" s="308">
        <f t="shared" ca="1" si="243"/>
        <v>0</v>
      </c>
      <c r="AL199" s="309">
        <f t="shared" ca="1" si="214"/>
        <v>28000</v>
      </c>
      <c r="AM199" s="308">
        <f t="shared" ca="1" si="244"/>
        <v>0</v>
      </c>
      <c r="AN199" s="309" t="str">
        <f t="shared" ca="1" si="215"/>
        <v/>
      </c>
      <c r="AO199" s="308" t="str">
        <f t="shared" ca="1" si="245"/>
        <v/>
      </c>
      <c r="AP199" s="309">
        <f t="shared" ca="1" si="216"/>
        <v>63375</v>
      </c>
      <c r="AQ199" s="308">
        <f t="shared" ca="1" si="246"/>
        <v>0.3686635944700461</v>
      </c>
      <c r="AR199" s="309" t="str">
        <f t="shared" ca="1" si="217"/>
        <v/>
      </c>
      <c r="AS199" s="308" t="str">
        <f t="shared" ca="1" si="247"/>
        <v/>
      </c>
      <c r="AT199" s="309" t="str">
        <f t="shared" ca="1" si="218"/>
        <v/>
      </c>
      <c r="AU199" s="308" t="str">
        <f t="shared" ca="1" si="248"/>
        <v/>
      </c>
      <c r="AV199" s="309" t="str">
        <f t="shared" ca="1" si="219"/>
        <v/>
      </c>
      <c r="AW199" s="308" t="str">
        <f t="shared" ca="1" si="249"/>
        <v/>
      </c>
      <c r="AX199" s="309" t="str">
        <f t="shared" ca="1" si="220"/>
        <v/>
      </c>
      <c r="AY199" s="308" t="str">
        <f t="shared" ca="1" si="250"/>
        <v/>
      </c>
      <c r="AZ199" s="309" t="str">
        <f t="shared" ca="1" si="221"/>
        <v/>
      </c>
      <c r="BA199" s="308" t="str">
        <f t="shared" ca="1" si="251"/>
        <v/>
      </c>
      <c r="BB199" s="309">
        <f t="shared" ca="1" si="222"/>
        <v>29225</v>
      </c>
      <c r="BC199" s="308">
        <f t="shared" ca="1" si="252"/>
        <v>0</v>
      </c>
      <c r="BD199" s="309" t="str">
        <f t="shared" ca="1" si="223"/>
        <v/>
      </c>
      <c r="BE199" s="308" t="str">
        <f t="shared" ca="1" si="253"/>
        <v/>
      </c>
      <c r="BF199" s="80" t="str">
        <f t="shared" ca="1" si="224"/>
        <v/>
      </c>
      <c r="BG199" s="83" t="str">
        <f t="shared" ca="1" si="254"/>
        <v/>
      </c>
      <c r="BH199" s="80" t="str">
        <f t="shared" ca="1" si="225"/>
        <v/>
      </c>
      <c r="BI199" s="83" t="str">
        <f t="shared" ca="1" si="255"/>
        <v/>
      </c>
      <c r="BJ199" s="80" t="str">
        <f t="shared" ca="1" si="226"/>
        <v/>
      </c>
      <c r="BK199" s="83" t="str">
        <f t="shared" ca="1" si="256"/>
        <v/>
      </c>
    </row>
    <row r="200" spans="1:63" s="71" customFormat="1" ht="21" customHeight="1">
      <c r="A200" s="245">
        <v>72</v>
      </c>
      <c r="B200" s="500" t="s">
        <v>310</v>
      </c>
      <c r="C200" s="501">
        <f t="shared" ca="1" si="196"/>
        <v>142624.87</v>
      </c>
      <c r="D200" s="309">
        <f t="shared" ca="1" si="197"/>
        <v>36138</v>
      </c>
      <c r="E200" s="308">
        <f t="shared" ca="1" si="227"/>
        <v>0.3686635944700461</v>
      </c>
      <c r="F200" s="309">
        <f t="shared" ca="1" si="198"/>
        <v>25100</v>
      </c>
      <c r="G200" s="308">
        <f t="shared" ca="1" si="228"/>
        <v>0.3686635944700461</v>
      </c>
      <c r="H200" s="309">
        <f t="shared" ca="1" si="199"/>
        <v>26500</v>
      </c>
      <c r="I200" s="308">
        <f t="shared" ca="1" si="229"/>
        <v>0.3686635944700461</v>
      </c>
      <c r="J200" s="309">
        <f t="shared" ca="1" si="200"/>
        <v>615726</v>
      </c>
      <c r="K200" s="308">
        <f t="shared" ca="1" si="230"/>
        <v>0</v>
      </c>
      <c r="L200" s="309">
        <f t="shared" ca="1" si="201"/>
        <v>35198</v>
      </c>
      <c r="M200" s="308">
        <f t="shared" ca="1" si="231"/>
        <v>0.3686635944700461</v>
      </c>
      <c r="N200" s="309">
        <f t="shared" ca="1" si="202"/>
        <v>8400</v>
      </c>
      <c r="O200" s="308">
        <f t="shared" ca="1" si="232"/>
        <v>0.3686635944700461</v>
      </c>
      <c r="P200" s="309">
        <f t="shared" ca="1" si="203"/>
        <v>22915</v>
      </c>
      <c r="Q200" s="308">
        <f t="shared" ca="1" si="233"/>
        <v>0.3686635944700461</v>
      </c>
      <c r="R200" s="309">
        <f t="shared" ca="1" si="204"/>
        <v>37800</v>
      </c>
      <c r="S200" s="308">
        <f t="shared" ca="1" si="234"/>
        <v>0.3686635944700461</v>
      </c>
      <c r="T200" s="309" t="str">
        <f t="shared" ca="1" si="205"/>
        <v/>
      </c>
      <c r="U200" s="308" t="str">
        <f t="shared" ca="1" si="235"/>
        <v/>
      </c>
      <c r="V200" s="309" t="str">
        <f t="shared" ca="1" si="206"/>
        <v/>
      </c>
      <c r="W200" s="308" t="str">
        <f t="shared" ca="1" si="236"/>
        <v/>
      </c>
      <c r="X200" s="309">
        <f t="shared" ca="1" si="207"/>
        <v>36138</v>
      </c>
      <c r="Y200" s="308">
        <f t="shared" ca="1" si="237"/>
        <v>0.3686635944700461</v>
      </c>
      <c r="Z200" s="309" t="str">
        <f t="shared" ca="1" si="208"/>
        <v/>
      </c>
      <c r="AA200" s="308" t="str">
        <f t="shared" ca="1" si="238"/>
        <v/>
      </c>
      <c r="AB200" s="309">
        <f t="shared" ca="1" si="209"/>
        <v>28673</v>
      </c>
      <c r="AC200" s="308">
        <f t="shared" ca="1" si="239"/>
        <v>0.3686635944700461</v>
      </c>
      <c r="AD200" s="309">
        <f t="shared" ca="1" si="210"/>
        <v>37217</v>
      </c>
      <c r="AE200" s="308">
        <f t="shared" ca="1" si="240"/>
        <v>0.3686635944700461</v>
      </c>
      <c r="AF200" s="309">
        <f t="shared" ca="1" si="211"/>
        <v>18014</v>
      </c>
      <c r="AG200" s="308">
        <f t="shared" ca="1" si="241"/>
        <v>0.3686635944700461</v>
      </c>
      <c r="AH200" s="309">
        <f t="shared" ca="1" si="212"/>
        <v>38000</v>
      </c>
      <c r="AI200" s="308">
        <f t="shared" ca="1" si="242"/>
        <v>0.3686635944700461</v>
      </c>
      <c r="AJ200" s="309">
        <f t="shared" ca="1" si="213"/>
        <v>43237.18</v>
      </c>
      <c r="AK200" s="308">
        <f t="shared" ca="1" si="243"/>
        <v>0.3686635944700461</v>
      </c>
      <c r="AL200" s="309">
        <f t="shared" ca="1" si="214"/>
        <v>39116</v>
      </c>
      <c r="AM200" s="308">
        <f t="shared" ca="1" si="244"/>
        <v>0.3686635944700461</v>
      </c>
      <c r="AN200" s="309" t="str">
        <f t="shared" ca="1" si="215"/>
        <v/>
      </c>
      <c r="AO200" s="308" t="str">
        <f t="shared" ca="1" si="245"/>
        <v/>
      </c>
      <c r="AP200" s="309">
        <f t="shared" ca="1" si="216"/>
        <v>143000</v>
      </c>
      <c r="AQ200" s="308">
        <f t="shared" ca="1" si="246"/>
        <v>0.3686635944700461</v>
      </c>
      <c r="AR200" s="309" t="str">
        <f t="shared" ca="1" si="217"/>
        <v/>
      </c>
      <c r="AS200" s="308" t="str">
        <f t="shared" ca="1" si="247"/>
        <v/>
      </c>
      <c r="AT200" s="309" t="str">
        <f t="shared" ca="1" si="218"/>
        <v/>
      </c>
      <c r="AU200" s="308" t="str">
        <f t="shared" ca="1" si="248"/>
        <v/>
      </c>
      <c r="AV200" s="309" t="str">
        <f t="shared" ca="1" si="219"/>
        <v/>
      </c>
      <c r="AW200" s="308" t="str">
        <f t="shared" ca="1" si="249"/>
        <v/>
      </c>
      <c r="AX200" s="309" t="str">
        <f t="shared" ca="1" si="220"/>
        <v/>
      </c>
      <c r="AY200" s="308" t="str">
        <f t="shared" ca="1" si="250"/>
        <v/>
      </c>
      <c r="AZ200" s="309" t="str">
        <f t="shared" ca="1" si="221"/>
        <v/>
      </c>
      <c r="BA200" s="308" t="str">
        <f t="shared" ca="1" si="251"/>
        <v/>
      </c>
      <c r="BB200" s="309">
        <f t="shared" ca="1" si="222"/>
        <v>35150</v>
      </c>
      <c r="BC200" s="308">
        <f t="shared" ca="1" si="252"/>
        <v>0.3686635944700461</v>
      </c>
      <c r="BD200" s="309" t="str">
        <f t="shared" ca="1" si="223"/>
        <v/>
      </c>
      <c r="BE200" s="308" t="str">
        <f t="shared" ca="1" si="253"/>
        <v/>
      </c>
      <c r="BF200" s="80" t="str">
        <f t="shared" ca="1" si="224"/>
        <v/>
      </c>
      <c r="BG200" s="83" t="str">
        <f t="shared" ca="1" si="254"/>
        <v/>
      </c>
      <c r="BH200" s="80" t="str">
        <f t="shared" ca="1" si="225"/>
        <v/>
      </c>
      <c r="BI200" s="83" t="str">
        <f t="shared" ca="1" si="255"/>
        <v/>
      </c>
      <c r="BJ200" s="80" t="str">
        <f t="shared" ca="1" si="226"/>
        <v/>
      </c>
      <c r="BK200" s="83" t="str">
        <f t="shared" ca="1" si="256"/>
        <v/>
      </c>
    </row>
    <row r="201" spans="1:63" s="71" customFormat="1" ht="21" customHeight="1">
      <c r="A201" s="245">
        <v>73</v>
      </c>
      <c r="B201" s="500" t="s">
        <v>312</v>
      </c>
      <c r="C201" s="501">
        <f t="shared" ca="1" si="196"/>
        <v>27165.77</v>
      </c>
      <c r="D201" s="309">
        <f t="shared" ca="1" si="197"/>
        <v>13675</v>
      </c>
      <c r="E201" s="308">
        <f t="shared" ca="1" si="227"/>
        <v>0.3686635944700461</v>
      </c>
      <c r="F201" s="309">
        <f t="shared" ca="1" si="198"/>
        <v>14000</v>
      </c>
      <c r="G201" s="308">
        <f t="shared" ca="1" si="228"/>
        <v>0.3686635944700461</v>
      </c>
      <c r="H201" s="309">
        <f t="shared" ca="1" si="199"/>
        <v>18600</v>
      </c>
      <c r="I201" s="308">
        <f t="shared" ca="1" si="229"/>
        <v>0.3686635944700461</v>
      </c>
      <c r="J201" s="309">
        <f t="shared" ca="1" si="200"/>
        <v>116466</v>
      </c>
      <c r="K201" s="308">
        <f t="shared" ca="1" si="230"/>
        <v>0</v>
      </c>
      <c r="L201" s="309">
        <f t="shared" ca="1" si="201"/>
        <v>13319</v>
      </c>
      <c r="M201" s="308">
        <f t="shared" ca="1" si="231"/>
        <v>0.3686635944700461</v>
      </c>
      <c r="N201" s="309">
        <f t="shared" ca="1" si="202"/>
        <v>6900</v>
      </c>
      <c r="O201" s="308">
        <f t="shared" ca="1" si="232"/>
        <v>0</v>
      </c>
      <c r="P201" s="309">
        <f t="shared" ca="1" si="203"/>
        <v>11948</v>
      </c>
      <c r="Q201" s="308">
        <f t="shared" ca="1" si="233"/>
        <v>0</v>
      </c>
      <c r="R201" s="309">
        <f t="shared" ca="1" si="204"/>
        <v>29890</v>
      </c>
      <c r="S201" s="308">
        <f t="shared" ca="1" si="234"/>
        <v>0.3686635944700461</v>
      </c>
      <c r="T201" s="309" t="str">
        <f t="shared" ca="1" si="205"/>
        <v/>
      </c>
      <c r="U201" s="308" t="str">
        <f t="shared" ca="1" si="235"/>
        <v/>
      </c>
      <c r="V201" s="309" t="str">
        <f t="shared" ca="1" si="206"/>
        <v/>
      </c>
      <c r="W201" s="308" t="str">
        <f t="shared" ca="1" si="236"/>
        <v/>
      </c>
      <c r="X201" s="309">
        <f t="shared" ca="1" si="207"/>
        <v>13675</v>
      </c>
      <c r="Y201" s="308">
        <f t="shared" ca="1" si="237"/>
        <v>0.3686635944700461</v>
      </c>
      <c r="Z201" s="309" t="str">
        <f t="shared" ca="1" si="208"/>
        <v/>
      </c>
      <c r="AA201" s="308" t="str">
        <f t="shared" ca="1" si="238"/>
        <v/>
      </c>
      <c r="AB201" s="309">
        <f t="shared" ca="1" si="209"/>
        <v>15287</v>
      </c>
      <c r="AC201" s="308">
        <f t="shared" ca="1" si="239"/>
        <v>0.3686635944700461</v>
      </c>
      <c r="AD201" s="309">
        <f t="shared" ca="1" si="210"/>
        <v>23082</v>
      </c>
      <c r="AE201" s="308">
        <f t="shared" ca="1" si="240"/>
        <v>0.3686635944700461</v>
      </c>
      <c r="AF201" s="309">
        <f t="shared" ca="1" si="211"/>
        <v>14528</v>
      </c>
      <c r="AG201" s="308">
        <f t="shared" ca="1" si="241"/>
        <v>0.3686635944700461</v>
      </c>
      <c r="AH201" s="309">
        <f t="shared" ca="1" si="212"/>
        <v>22000</v>
      </c>
      <c r="AI201" s="308">
        <f t="shared" ca="1" si="242"/>
        <v>0.3686635944700461</v>
      </c>
      <c r="AJ201" s="309">
        <f t="shared" ca="1" si="213"/>
        <v>30001.49</v>
      </c>
      <c r="AK201" s="308">
        <f t="shared" ca="1" si="243"/>
        <v>0.3686635944700461</v>
      </c>
      <c r="AL201" s="309">
        <f t="shared" ca="1" si="214"/>
        <v>19212</v>
      </c>
      <c r="AM201" s="308">
        <f t="shared" ca="1" si="244"/>
        <v>0.3686635944700461</v>
      </c>
      <c r="AN201" s="309" t="str">
        <f t="shared" ca="1" si="215"/>
        <v/>
      </c>
      <c r="AO201" s="308" t="str">
        <f t="shared" ca="1" si="245"/>
        <v/>
      </c>
      <c r="AP201" s="309">
        <f t="shared" ca="1" si="216"/>
        <v>71500</v>
      </c>
      <c r="AQ201" s="308">
        <f t="shared" ca="1" si="246"/>
        <v>0</v>
      </c>
      <c r="AR201" s="309" t="str">
        <f t="shared" ca="1" si="217"/>
        <v/>
      </c>
      <c r="AS201" s="308" t="str">
        <f t="shared" ca="1" si="247"/>
        <v/>
      </c>
      <c r="AT201" s="309" t="str">
        <f t="shared" ca="1" si="218"/>
        <v/>
      </c>
      <c r="AU201" s="308" t="str">
        <f t="shared" ca="1" si="248"/>
        <v/>
      </c>
      <c r="AV201" s="309" t="str">
        <f t="shared" ca="1" si="219"/>
        <v/>
      </c>
      <c r="AW201" s="308" t="str">
        <f t="shared" ca="1" si="249"/>
        <v/>
      </c>
      <c r="AX201" s="309" t="str">
        <f t="shared" ca="1" si="220"/>
        <v/>
      </c>
      <c r="AY201" s="308" t="str">
        <f t="shared" ca="1" si="250"/>
        <v/>
      </c>
      <c r="AZ201" s="309" t="str">
        <f t="shared" ca="1" si="221"/>
        <v/>
      </c>
      <c r="BA201" s="308" t="str">
        <f t="shared" ca="1" si="251"/>
        <v/>
      </c>
      <c r="BB201" s="309">
        <f t="shared" ca="1" si="222"/>
        <v>13185</v>
      </c>
      <c r="BC201" s="308">
        <f t="shared" ca="1" si="252"/>
        <v>0.3686635944700461</v>
      </c>
      <c r="BD201" s="309" t="str">
        <f t="shared" ca="1" si="223"/>
        <v/>
      </c>
      <c r="BE201" s="308" t="str">
        <f t="shared" ca="1" si="253"/>
        <v/>
      </c>
      <c r="BF201" s="80" t="str">
        <f t="shared" ca="1" si="224"/>
        <v/>
      </c>
      <c r="BG201" s="83" t="str">
        <f t="shared" ca="1" si="254"/>
        <v/>
      </c>
      <c r="BH201" s="80" t="str">
        <f t="shared" ca="1" si="225"/>
        <v/>
      </c>
      <c r="BI201" s="83" t="str">
        <f t="shared" ca="1" si="255"/>
        <v/>
      </c>
      <c r="BJ201" s="80" t="str">
        <f t="shared" ca="1" si="226"/>
        <v/>
      </c>
      <c r="BK201" s="83" t="str">
        <f t="shared" ca="1" si="256"/>
        <v/>
      </c>
    </row>
    <row r="202" spans="1:63" s="71" customFormat="1" ht="21" customHeight="1">
      <c r="A202" s="245">
        <v>74</v>
      </c>
      <c r="B202" s="500" t="s">
        <v>313</v>
      </c>
      <c r="C202" s="501">
        <f t="shared" ca="1" si="196"/>
        <v>208943.04</v>
      </c>
      <c r="D202" s="309">
        <f t="shared" ca="1" si="197"/>
        <v>12767</v>
      </c>
      <c r="E202" s="308">
        <f t="shared" ca="1" si="227"/>
        <v>0.3686635944700461</v>
      </c>
      <c r="F202" s="309">
        <f t="shared" ca="1" si="198"/>
        <v>12600</v>
      </c>
      <c r="G202" s="308">
        <f t="shared" ca="1" si="228"/>
        <v>0.3686635944700461</v>
      </c>
      <c r="H202" s="309">
        <f t="shared" ca="1" si="199"/>
        <v>13500</v>
      </c>
      <c r="I202" s="308">
        <f t="shared" ca="1" si="229"/>
        <v>0.3686635944700461</v>
      </c>
      <c r="J202" s="309">
        <f t="shared" ca="1" si="200"/>
        <v>881337</v>
      </c>
      <c r="K202" s="308">
        <f t="shared" ca="1" si="230"/>
        <v>0</v>
      </c>
      <c r="L202" s="309">
        <f t="shared" ca="1" si="201"/>
        <v>12435</v>
      </c>
      <c r="M202" s="308">
        <f t="shared" ca="1" si="231"/>
        <v>0.3686635944700461</v>
      </c>
      <c r="N202" s="309">
        <f t="shared" ca="1" si="202"/>
        <v>8400</v>
      </c>
      <c r="O202" s="308">
        <f t="shared" ca="1" si="232"/>
        <v>0.3686635944700461</v>
      </c>
      <c r="P202" s="309">
        <f t="shared" ca="1" si="203"/>
        <v>10075</v>
      </c>
      <c r="Q202" s="308">
        <f t="shared" ca="1" si="233"/>
        <v>0.3686635944700461</v>
      </c>
      <c r="R202" s="309">
        <f t="shared" ca="1" si="204"/>
        <v>25700</v>
      </c>
      <c r="S202" s="308">
        <f t="shared" ca="1" si="234"/>
        <v>0.3686635944700461</v>
      </c>
      <c r="T202" s="309" t="str">
        <f t="shared" ca="1" si="205"/>
        <v/>
      </c>
      <c r="U202" s="308" t="str">
        <f t="shared" ca="1" si="235"/>
        <v/>
      </c>
      <c r="V202" s="309" t="str">
        <f t="shared" ca="1" si="206"/>
        <v/>
      </c>
      <c r="W202" s="308" t="str">
        <f t="shared" ca="1" si="236"/>
        <v/>
      </c>
      <c r="X202" s="309">
        <f t="shared" ca="1" si="207"/>
        <v>12767</v>
      </c>
      <c r="Y202" s="308">
        <f t="shared" ca="1" si="237"/>
        <v>0.3686635944700461</v>
      </c>
      <c r="Z202" s="309" t="str">
        <f t="shared" ca="1" si="208"/>
        <v/>
      </c>
      <c r="AA202" s="308" t="str">
        <f t="shared" ca="1" si="238"/>
        <v/>
      </c>
      <c r="AB202" s="309">
        <f t="shared" ca="1" si="209"/>
        <v>15195</v>
      </c>
      <c r="AC202" s="308">
        <f t="shared" ca="1" si="239"/>
        <v>0.3686635944700461</v>
      </c>
      <c r="AD202" s="309">
        <f t="shared" ca="1" si="210"/>
        <v>20664</v>
      </c>
      <c r="AE202" s="308">
        <f t="shared" ca="1" si="240"/>
        <v>0.3686635944700461</v>
      </c>
      <c r="AF202" s="309">
        <f t="shared" ca="1" si="211"/>
        <v>8232</v>
      </c>
      <c r="AG202" s="308">
        <f t="shared" ca="1" si="241"/>
        <v>0.3686635944700461</v>
      </c>
      <c r="AH202" s="309">
        <f t="shared" ca="1" si="212"/>
        <v>17000</v>
      </c>
      <c r="AI202" s="308">
        <f t="shared" ca="1" si="242"/>
        <v>0.3686635944700461</v>
      </c>
      <c r="AJ202" s="309">
        <f t="shared" ca="1" si="213"/>
        <v>25883.55</v>
      </c>
      <c r="AK202" s="308">
        <f t="shared" ca="1" si="243"/>
        <v>0.3686635944700461</v>
      </c>
      <c r="AL202" s="309">
        <f t="shared" ca="1" si="214"/>
        <v>86240</v>
      </c>
      <c r="AM202" s="308">
        <f t="shared" ca="1" si="244"/>
        <v>0.3686635944700461</v>
      </c>
      <c r="AN202" s="309" t="str">
        <f t="shared" ca="1" si="215"/>
        <v/>
      </c>
      <c r="AO202" s="308" t="str">
        <f t="shared" ca="1" si="245"/>
        <v/>
      </c>
      <c r="AP202" s="309">
        <f t="shared" ca="1" si="216"/>
        <v>42900</v>
      </c>
      <c r="AQ202" s="308">
        <f t="shared" ca="1" si="246"/>
        <v>0.3686635944700461</v>
      </c>
      <c r="AR202" s="309" t="str">
        <f t="shared" ca="1" si="217"/>
        <v/>
      </c>
      <c r="AS202" s="308" t="str">
        <f t="shared" ca="1" si="247"/>
        <v/>
      </c>
      <c r="AT202" s="309" t="str">
        <f t="shared" ca="1" si="218"/>
        <v/>
      </c>
      <c r="AU202" s="308" t="str">
        <f t="shared" ca="1" si="248"/>
        <v/>
      </c>
      <c r="AV202" s="309" t="str">
        <f t="shared" ca="1" si="219"/>
        <v/>
      </c>
      <c r="AW202" s="308" t="str">
        <f t="shared" ca="1" si="249"/>
        <v/>
      </c>
      <c r="AX202" s="309" t="str">
        <f t="shared" ca="1" si="220"/>
        <v/>
      </c>
      <c r="AY202" s="308" t="str">
        <f t="shared" ca="1" si="250"/>
        <v/>
      </c>
      <c r="AZ202" s="309" t="str">
        <f t="shared" ca="1" si="221"/>
        <v/>
      </c>
      <c r="BA202" s="308" t="str">
        <f t="shared" ca="1" si="251"/>
        <v/>
      </c>
      <c r="BB202" s="309">
        <f t="shared" ca="1" si="222"/>
        <v>12410</v>
      </c>
      <c r="BC202" s="308">
        <f t="shared" ca="1" si="252"/>
        <v>0.3686635944700461</v>
      </c>
      <c r="BD202" s="309" t="str">
        <f t="shared" ca="1" si="223"/>
        <v/>
      </c>
      <c r="BE202" s="308" t="str">
        <f t="shared" ca="1" si="253"/>
        <v/>
      </c>
      <c r="BF202" s="80" t="str">
        <f t="shared" ca="1" si="224"/>
        <v/>
      </c>
      <c r="BG202" s="83" t="str">
        <f t="shared" ca="1" si="254"/>
        <v/>
      </c>
      <c r="BH202" s="80" t="str">
        <f t="shared" ca="1" si="225"/>
        <v/>
      </c>
      <c r="BI202" s="83" t="str">
        <f t="shared" ca="1" si="255"/>
        <v/>
      </c>
      <c r="BJ202" s="80" t="str">
        <f t="shared" ca="1" si="226"/>
        <v/>
      </c>
      <c r="BK202" s="83" t="str">
        <f t="shared" ca="1" si="256"/>
        <v/>
      </c>
    </row>
    <row r="203" spans="1:63" s="71" customFormat="1" ht="21" customHeight="1">
      <c r="A203" s="245">
        <v>75</v>
      </c>
      <c r="B203" s="500" t="s">
        <v>314</v>
      </c>
      <c r="C203" s="501">
        <f t="shared" ca="1" si="196"/>
        <v>45103.7</v>
      </c>
      <c r="D203" s="309">
        <f t="shared" ca="1" si="197"/>
        <v>9848</v>
      </c>
      <c r="E203" s="308">
        <f t="shared" ca="1" si="227"/>
        <v>0.3686635944700461</v>
      </c>
      <c r="F203" s="309">
        <f t="shared" ca="1" si="198"/>
        <v>10000</v>
      </c>
      <c r="G203" s="308">
        <f t="shared" ca="1" si="228"/>
        <v>0.3686635944700461</v>
      </c>
      <c r="H203" s="309">
        <f t="shared" ca="1" si="199"/>
        <v>9500</v>
      </c>
      <c r="I203" s="308">
        <f t="shared" ca="1" si="229"/>
        <v>0.3686635944700461</v>
      </c>
      <c r="J203" s="309">
        <f t="shared" ca="1" si="200"/>
        <v>186024</v>
      </c>
      <c r="K203" s="308">
        <f t="shared" ca="1" si="230"/>
        <v>0</v>
      </c>
      <c r="L203" s="309">
        <f t="shared" ca="1" si="201"/>
        <v>9591</v>
      </c>
      <c r="M203" s="308">
        <f t="shared" ca="1" si="231"/>
        <v>0.3686635944700461</v>
      </c>
      <c r="N203" s="309">
        <f t="shared" ca="1" si="202"/>
        <v>6500</v>
      </c>
      <c r="O203" s="308">
        <f t="shared" ca="1" si="232"/>
        <v>0.3686635944700461</v>
      </c>
      <c r="P203" s="309">
        <f t="shared" ca="1" si="203"/>
        <v>8470</v>
      </c>
      <c r="Q203" s="308">
        <f t="shared" ca="1" si="233"/>
        <v>0.3686635944700461</v>
      </c>
      <c r="R203" s="309">
        <f t="shared" ca="1" si="204"/>
        <v>23500</v>
      </c>
      <c r="S203" s="308">
        <f t="shared" ca="1" si="234"/>
        <v>0.3686635944700461</v>
      </c>
      <c r="T203" s="309" t="str">
        <f t="shared" ca="1" si="205"/>
        <v/>
      </c>
      <c r="U203" s="308" t="str">
        <f t="shared" ca="1" si="235"/>
        <v/>
      </c>
      <c r="V203" s="309" t="str">
        <f t="shared" ca="1" si="206"/>
        <v/>
      </c>
      <c r="W203" s="308" t="str">
        <f t="shared" ca="1" si="236"/>
        <v/>
      </c>
      <c r="X203" s="309">
        <f t="shared" ca="1" si="207"/>
        <v>9848</v>
      </c>
      <c r="Y203" s="308">
        <f t="shared" ca="1" si="237"/>
        <v>0.3686635944700461</v>
      </c>
      <c r="Z203" s="309" t="str">
        <f t="shared" ca="1" si="208"/>
        <v/>
      </c>
      <c r="AA203" s="308" t="str">
        <f t="shared" ca="1" si="238"/>
        <v/>
      </c>
      <c r="AB203" s="309">
        <f t="shared" ca="1" si="209"/>
        <v>14130</v>
      </c>
      <c r="AC203" s="308">
        <f t="shared" ca="1" si="239"/>
        <v>0.3686635944700461</v>
      </c>
      <c r="AD203" s="309">
        <f t="shared" ca="1" si="210"/>
        <v>18704</v>
      </c>
      <c r="AE203" s="308">
        <f t="shared" ca="1" si="240"/>
        <v>0.3686635944700461</v>
      </c>
      <c r="AF203" s="309">
        <f t="shared" ca="1" si="211"/>
        <v>6586</v>
      </c>
      <c r="AG203" s="308">
        <f t="shared" ca="1" si="241"/>
        <v>0.3686635944700461</v>
      </c>
      <c r="AH203" s="309">
        <f t="shared" ca="1" si="212"/>
        <v>11000</v>
      </c>
      <c r="AI203" s="308">
        <f t="shared" ca="1" si="242"/>
        <v>0.3686635944700461</v>
      </c>
      <c r="AJ203" s="309">
        <f t="shared" ca="1" si="213"/>
        <v>21177.49</v>
      </c>
      <c r="AK203" s="308">
        <f t="shared" ca="1" si="243"/>
        <v>0.3686635944700461</v>
      </c>
      <c r="AL203" s="309">
        <f t="shared" ca="1" si="214"/>
        <v>90860</v>
      </c>
      <c r="AM203" s="308">
        <f t="shared" ca="1" si="244"/>
        <v>0</v>
      </c>
      <c r="AN203" s="309" t="str">
        <f t="shared" ca="1" si="215"/>
        <v/>
      </c>
      <c r="AO203" s="308" t="str">
        <f t="shared" ca="1" si="245"/>
        <v/>
      </c>
      <c r="AP203" s="309">
        <f t="shared" ca="1" si="216"/>
        <v>35750</v>
      </c>
      <c r="AQ203" s="308">
        <f t="shared" ca="1" si="246"/>
        <v>0.3686635944700461</v>
      </c>
      <c r="AR203" s="309" t="str">
        <f t="shared" ca="1" si="217"/>
        <v/>
      </c>
      <c r="AS203" s="308" t="str">
        <f t="shared" ca="1" si="247"/>
        <v/>
      </c>
      <c r="AT203" s="309" t="str">
        <f t="shared" ca="1" si="218"/>
        <v/>
      </c>
      <c r="AU203" s="308" t="str">
        <f t="shared" ca="1" si="248"/>
        <v/>
      </c>
      <c r="AV203" s="309" t="str">
        <f t="shared" ca="1" si="219"/>
        <v/>
      </c>
      <c r="AW203" s="308" t="str">
        <f t="shared" ca="1" si="249"/>
        <v/>
      </c>
      <c r="AX203" s="309" t="str">
        <f t="shared" ca="1" si="220"/>
        <v/>
      </c>
      <c r="AY203" s="308" t="str">
        <f t="shared" ca="1" si="250"/>
        <v/>
      </c>
      <c r="AZ203" s="309" t="str">
        <f t="shared" ca="1" si="221"/>
        <v/>
      </c>
      <c r="BA203" s="308" t="str">
        <f t="shared" ca="1" si="251"/>
        <v/>
      </c>
      <c r="BB203" s="309">
        <f t="shared" ca="1" si="222"/>
        <v>9580</v>
      </c>
      <c r="BC203" s="308">
        <f t="shared" ca="1" si="252"/>
        <v>0.3686635944700461</v>
      </c>
      <c r="BD203" s="309" t="str">
        <f t="shared" ca="1" si="223"/>
        <v/>
      </c>
      <c r="BE203" s="308" t="str">
        <f t="shared" ca="1" si="253"/>
        <v/>
      </c>
      <c r="BF203" s="80" t="str">
        <f t="shared" ca="1" si="224"/>
        <v/>
      </c>
      <c r="BG203" s="83" t="str">
        <f t="shared" ca="1" si="254"/>
        <v/>
      </c>
      <c r="BH203" s="80" t="str">
        <f t="shared" ca="1" si="225"/>
        <v/>
      </c>
      <c r="BI203" s="83" t="str">
        <f t="shared" ca="1" si="255"/>
        <v/>
      </c>
      <c r="BJ203" s="80" t="str">
        <f t="shared" ca="1" si="226"/>
        <v/>
      </c>
      <c r="BK203" s="83" t="str">
        <f t="shared" ca="1" si="256"/>
        <v/>
      </c>
    </row>
    <row r="204" spans="1:63" s="71" customFormat="1" ht="21" customHeight="1">
      <c r="A204" s="245">
        <v>76</v>
      </c>
      <c r="B204" s="500" t="s">
        <v>915</v>
      </c>
      <c r="C204" s="501">
        <f t="shared" ca="1" si="196"/>
        <v>82786.62</v>
      </c>
      <c r="D204" s="309">
        <f t="shared" ca="1" si="197"/>
        <v>81876</v>
      </c>
      <c r="E204" s="308">
        <f t="shared" ca="1" si="227"/>
        <v>0.3686635944700461</v>
      </c>
      <c r="F204" s="309">
        <f t="shared" ca="1" si="198"/>
        <v>50000</v>
      </c>
      <c r="G204" s="308">
        <f t="shared" ca="1" si="228"/>
        <v>0.3686635944700461</v>
      </c>
      <c r="H204" s="309">
        <f t="shared" ca="1" si="199"/>
        <v>65000</v>
      </c>
      <c r="I204" s="308">
        <f t="shared" ca="1" si="229"/>
        <v>0.3686635944700461</v>
      </c>
      <c r="J204" s="309">
        <f t="shared" ca="1" si="200"/>
        <v>390000</v>
      </c>
      <c r="K204" s="308">
        <f t="shared" ca="1" si="230"/>
        <v>0</v>
      </c>
      <c r="L204" s="309">
        <f t="shared" ca="1" si="201"/>
        <v>79747</v>
      </c>
      <c r="M204" s="308">
        <f t="shared" ca="1" si="231"/>
        <v>0.3686635944700461</v>
      </c>
      <c r="N204" s="309">
        <f t="shared" ca="1" si="202"/>
        <v>18900</v>
      </c>
      <c r="O204" s="308">
        <f t="shared" ca="1" si="232"/>
        <v>0</v>
      </c>
      <c r="P204" s="309">
        <f t="shared" ca="1" si="203"/>
        <v>27685</v>
      </c>
      <c r="Q204" s="308">
        <f t="shared" ca="1" si="233"/>
        <v>0</v>
      </c>
      <c r="R204" s="309">
        <f t="shared" ca="1" si="204"/>
        <v>87500</v>
      </c>
      <c r="S204" s="308">
        <f t="shared" ca="1" si="234"/>
        <v>0.3686635944700461</v>
      </c>
      <c r="T204" s="309" t="str">
        <f t="shared" ca="1" si="205"/>
        <v/>
      </c>
      <c r="U204" s="308" t="str">
        <f t="shared" ca="1" si="235"/>
        <v/>
      </c>
      <c r="V204" s="309" t="str">
        <f t="shared" ca="1" si="206"/>
        <v/>
      </c>
      <c r="W204" s="308" t="str">
        <f t="shared" ca="1" si="236"/>
        <v/>
      </c>
      <c r="X204" s="309">
        <f t="shared" ca="1" si="207"/>
        <v>81876</v>
      </c>
      <c r="Y204" s="308">
        <f t="shared" ca="1" si="237"/>
        <v>0.3686635944700461</v>
      </c>
      <c r="Z204" s="309" t="str">
        <f t="shared" ca="1" si="208"/>
        <v/>
      </c>
      <c r="AA204" s="308" t="str">
        <f t="shared" ca="1" si="238"/>
        <v/>
      </c>
      <c r="AB204" s="309">
        <f t="shared" ca="1" si="209"/>
        <v>58216</v>
      </c>
      <c r="AC204" s="308">
        <f t="shared" ca="1" si="239"/>
        <v>0.3686635944700461</v>
      </c>
      <c r="AD204" s="309">
        <f t="shared" ca="1" si="210"/>
        <v>61319</v>
      </c>
      <c r="AE204" s="308">
        <f t="shared" ca="1" si="240"/>
        <v>0.3686635944700461</v>
      </c>
      <c r="AF204" s="309">
        <f t="shared" ca="1" si="211"/>
        <v>45229</v>
      </c>
      <c r="AG204" s="308">
        <f t="shared" ca="1" si="241"/>
        <v>0</v>
      </c>
      <c r="AH204" s="309">
        <f t="shared" ca="1" si="212"/>
        <v>78000</v>
      </c>
      <c r="AI204" s="308">
        <f t="shared" ca="1" si="242"/>
        <v>0.3686635944700461</v>
      </c>
      <c r="AJ204" s="309">
        <f t="shared" ca="1" si="213"/>
        <v>130005.91</v>
      </c>
      <c r="AK204" s="308">
        <f t="shared" ca="1" si="243"/>
        <v>0.3686635944700461</v>
      </c>
      <c r="AL204" s="309">
        <f t="shared" ca="1" si="214"/>
        <v>66990</v>
      </c>
      <c r="AM204" s="308">
        <f t="shared" ca="1" si="244"/>
        <v>0.3686635944700461</v>
      </c>
      <c r="AN204" s="309" t="str">
        <f t="shared" ca="1" si="215"/>
        <v/>
      </c>
      <c r="AO204" s="308" t="str">
        <f t="shared" ca="1" si="245"/>
        <v/>
      </c>
      <c r="AP204" s="309">
        <f t="shared" ca="1" si="216"/>
        <v>136500</v>
      </c>
      <c r="AQ204" s="308">
        <f t="shared" ca="1" si="246"/>
        <v>0</v>
      </c>
      <c r="AR204" s="309" t="str">
        <f t="shared" ca="1" si="217"/>
        <v/>
      </c>
      <c r="AS204" s="308" t="str">
        <f t="shared" ca="1" si="247"/>
        <v/>
      </c>
      <c r="AT204" s="309" t="str">
        <f t="shared" ca="1" si="218"/>
        <v/>
      </c>
      <c r="AU204" s="308" t="str">
        <f t="shared" ca="1" si="248"/>
        <v/>
      </c>
      <c r="AV204" s="309" t="str">
        <f t="shared" ca="1" si="219"/>
        <v/>
      </c>
      <c r="AW204" s="308" t="str">
        <f t="shared" ca="1" si="249"/>
        <v/>
      </c>
      <c r="AX204" s="309" t="str">
        <f t="shared" ca="1" si="220"/>
        <v/>
      </c>
      <c r="AY204" s="308" t="str">
        <f t="shared" ca="1" si="250"/>
        <v/>
      </c>
      <c r="AZ204" s="309" t="str">
        <f t="shared" ca="1" si="221"/>
        <v/>
      </c>
      <c r="BA204" s="308" t="str">
        <f t="shared" ca="1" si="251"/>
        <v/>
      </c>
      <c r="BB204" s="309">
        <f t="shared" ca="1" si="222"/>
        <v>80150</v>
      </c>
      <c r="BC204" s="308">
        <f t="shared" ca="1" si="252"/>
        <v>0.3686635944700461</v>
      </c>
      <c r="BD204" s="309" t="str">
        <f t="shared" ca="1" si="223"/>
        <v/>
      </c>
      <c r="BE204" s="308" t="str">
        <f t="shared" ca="1" si="253"/>
        <v/>
      </c>
      <c r="BF204" s="80" t="str">
        <f t="shared" ca="1" si="224"/>
        <v/>
      </c>
      <c r="BG204" s="83" t="str">
        <f t="shared" ca="1" si="254"/>
        <v/>
      </c>
      <c r="BH204" s="80" t="str">
        <f t="shared" ca="1" si="225"/>
        <v/>
      </c>
      <c r="BI204" s="83" t="str">
        <f t="shared" ca="1" si="255"/>
        <v/>
      </c>
      <c r="BJ204" s="80" t="str">
        <f t="shared" ca="1" si="226"/>
        <v/>
      </c>
      <c r="BK204" s="83" t="str">
        <f t="shared" ca="1" si="256"/>
        <v/>
      </c>
    </row>
    <row r="205" spans="1:63" s="71" customFormat="1" ht="21" customHeight="1">
      <c r="A205" s="245">
        <v>77</v>
      </c>
      <c r="B205" s="500" t="s">
        <v>916</v>
      </c>
      <c r="C205" s="501">
        <f t="shared" ca="1" si="196"/>
        <v>52769.86</v>
      </c>
      <c r="D205" s="309">
        <f t="shared" ca="1" si="197"/>
        <v>58285</v>
      </c>
      <c r="E205" s="308">
        <f t="shared" ca="1" si="227"/>
        <v>0.3686635944700461</v>
      </c>
      <c r="F205" s="309">
        <f t="shared" ca="1" si="198"/>
        <v>35000</v>
      </c>
      <c r="G205" s="308">
        <f t="shared" ca="1" si="228"/>
        <v>0</v>
      </c>
      <c r="H205" s="309">
        <f t="shared" ca="1" si="199"/>
        <v>58000</v>
      </c>
      <c r="I205" s="308">
        <f t="shared" ca="1" si="229"/>
        <v>0.3686635944700461</v>
      </c>
      <c r="J205" s="309">
        <f t="shared" ca="1" si="200"/>
        <v>248000</v>
      </c>
      <c r="K205" s="308">
        <f t="shared" ca="1" si="230"/>
        <v>0</v>
      </c>
      <c r="L205" s="309">
        <f t="shared" ca="1" si="201"/>
        <v>56769</v>
      </c>
      <c r="M205" s="308">
        <f t="shared" ca="1" si="231"/>
        <v>0.3686635944700461</v>
      </c>
      <c r="N205" s="309">
        <f t="shared" ca="1" si="202"/>
        <v>22600</v>
      </c>
      <c r="O205" s="308">
        <f t="shared" ca="1" si="232"/>
        <v>0</v>
      </c>
      <c r="P205" s="309">
        <f t="shared" ca="1" si="203"/>
        <v>20543</v>
      </c>
      <c r="Q205" s="308">
        <f t="shared" ca="1" si="233"/>
        <v>0</v>
      </c>
      <c r="R205" s="309">
        <f t="shared" ca="1" si="204"/>
        <v>65740</v>
      </c>
      <c r="S205" s="308">
        <f t="shared" ca="1" si="234"/>
        <v>0.3686635944700461</v>
      </c>
      <c r="T205" s="309" t="str">
        <f t="shared" ca="1" si="205"/>
        <v/>
      </c>
      <c r="U205" s="308" t="str">
        <f t="shared" ca="1" si="235"/>
        <v/>
      </c>
      <c r="V205" s="309" t="str">
        <f t="shared" ca="1" si="206"/>
        <v/>
      </c>
      <c r="W205" s="308" t="str">
        <f t="shared" ca="1" si="236"/>
        <v/>
      </c>
      <c r="X205" s="309">
        <f t="shared" ca="1" si="207"/>
        <v>58285</v>
      </c>
      <c r="Y205" s="308">
        <f t="shared" ca="1" si="237"/>
        <v>0.3686635944700461</v>
      </c>
      <c r="Z205" s="309" t="str">
        <f t="shared" ca="1" si="208"/>
        <v/>
      </c>
      <c r="AA205" s="308" t="str">
        <f t="shared" ca="1" si="238"/>
        <v/>
      </c>
      <c r="AB205" s="309">
        <f t="shared" ca="1" si="209"/>
        <v>50261</v>
      </c>
      <c r="AC205" s="308">
        <f t="shared" ca="1" si="239"/>
        <v>0.3686635944700461</v>
      </c>
      <c r="AD205" s="309">
        <f t="shared" ca="1" si="210"/>
        <v>56614</v>
      </c>
      <c r="AE205" s="308">
        <f t="shared" ca="1" si="240"/>
        <v>0.3686635944700461</v>
      </c>
      <c r="AF205" s="309">
        <f t="shared" ca="1" si="211"/>
        <v>41161</v>
      </c>
      <c r="AG205" s="308">
        <f t="shared" ca="1" si="241"/>
        <v>0</v>
      </c>
      <c r="AH205" s="309">
        <f t="shared" ca="1" si="212"/>
        <v>69000</v>
      </c>
      <c r="AI205" s="308">
        <f t="shared" ca="1" si="242"/>
        <v>0.3686635944700461</v>
      </c>
      <c r="AJ205" s="309">
        <f t="shared" ca="1" si="213"/>
        <v>130005.91</v>
      </c>
      <c r="AK205" s="308">
        <f t="shared" ca="1" si="243"/>
        <v>0</v>
      </c>
      <c r="AL205" s="309">
        <f t="shared" ca="1" si="214"/>
        <v>70455</v>
      </c>
      <c r="AM205" s="308">
        <f t="shared" ca="1" si="244"/>
        <v>0.3686635944700461</v>
      </c>
      <c r="AN205" s="309" t="str">
        <f t="shared" ca="1" si="215"/>
        <v/>
      </c>
      <c r="AO205" s="308" t="str">
        <f t="shared" ca="1" si="245"/>
        <v/>
      </c>
      <c r="AP205" s="309">
        <f t="shared" ca="1" si="216"/>
        <v>107250</v>
      </c>
      <c r="AQ205" s="308">
        <f t="shared" ca="1" si="246"/>
        <v>0</v>
      </c>
      <c r="AR205" s="309" t="str">
        <f t="shared" ca="1" si="217"/>
        <v/>
      </c>
      <c r="AS205" s="308" t="str">
        <f t="shared" ca="1" si="247"/>
        <v/>
      </c>
      <c r="AT205" s="309" t="str">
        <f t="shared" ca="1" si="218"/>
        <v/>
      </c>
      <c r="AU205" s="308" t="str">
        <f t="shared" ca="1" si="248"/>
        <v/>
      </c>
      <c r="AV205" s="309" t="str">
        <f t="shared" ca="1" si="219"/>
        <v/>
      </c>
      <c r="AW205" s="308" t="str">
        <f t="shared" ca="1" si="249"/>
        <v/>
      </c>
      <c r="AX205" s="309" t="str">
        <f t="shared" ca="1" si="220"/>
        <v/>
      </c>
      <c r="AY205" s="308" t="str">
        <f t="shared" ca="1" si="250"/>
        <v/>
      </c>
      <c r="AZ205" s="309" t="str">
        <f t="shared" ca="1" si="221"/>
        <v/>
      </c>
      <c r="BA205" s="308" t="str">
        <f t="shared" ca="1" si="251"/>
        <v/>
      </c>
      <c r="BB205" s="309">
        <f t="shared" ca="1" si="222"/>
        <v>56990</v>
      </c>
      <c r="BC205" s="308">
        <f t="shared" ca="1" si="252"/>
        <v>0.3686635944700461</v>
      </c>
      <c r="BD205" s="309" t="str">
        <f t="shared" ca="1" si="223"/>
        <v/>
      </c>
      <c r="BE205" s="308" t="str">
        <f t="shared" ca="1" si="253"/>
        <v/>
      </c>
      <c r="BF205" s="80" t="str">
        <f t="shared" ca="1" si="224"/>
        <v/>
      </c>
      <c r="BG205" s="83" t="str">
        <f t="shared" ca="1" si="254"/>
        <v/>
      </c>
      <c r="BH205" s="80" t="str">
        <f t="shared" ca="1" si="225"/>
        <v/>
      </c>
      <c r="BI205" s="83" t="str">
        <f t="shared" ca="1" si="255"/>
        <v/>
      </c>
      <c r="BJ205" s="80" t="str">
        <f t="shared" ca="1" si="226"/>
        <v/>
      </c>
      <c r="BK205" s="83" t="str">
        <f t="shared" ca="1" si="256"/>
        <v/>
      </c>
    </row>
    <row r="206" spans="1:63" s="71" customFormat="1" ht="21" customHeight="1">
      <c r="A206" s="245">
        <v>78</v>
      </c>
      <c r="B206" s="500" t="s">
        <v>917</v>
      </c>
      <c r="C206" s="501">
        <f t="shared" ca="1" si="196"/>
        <v>236199.12</v>
      </c>
      <c r="D206" s="309">
        <f t="shared" ca="1" si="197"/>
        <v>39018</v>
      </c>
      <c r="E206" s="308">
        <f t="shared" ca="1" si="227"/>
        <v>0.3686635944700461</v>
      </c>
      <c r="F206" s="309">
        <f t="shared" ca="1" si="198"/>
        <v>22000</v>
      </c>
      <c r="G206" s="308">
        <f t="shared" ca="1" si="228"/>
        <v>0.3686635944700461</v>
      </c>
      <c r="H206" s="309">
        <f t="shared" ca="1" si="199"/>
        <v>54000</v>
      </c>
      <c r="I206" s="308">
        <f t="shared" ca="1" si="229"/>
        <v>0.3686635944700461</v>
      </c>
      <c r="J206" s="309">
        <f t="shared" ca="1" si="200"/>
        <v>1020000</v>
      </c>
      <c r="K206" s="308">
        <f t="shared" ca="1" si="230"/>
        <v>0</v>
      </c>
      <c r="L206" s="309">
        <f t="shared" ca="1" si="201"/>
        <v>38003</v>
      </c>
      <c r="M206" s="308">
        <f t="shared" ca="1" si="231"/>
        <v>0.3686635944700461</v>
      </c>
      <c r="N206" s="309">
        <f t="shared" ca="1" si="202"/>
        <v>21800</v>
      </c>
      <c r="O206" s="308">
        <f t="shared" ca="1" si="232"/>
        <v>0.3686635944700461</v>
      </c>
      <c r="P206" s="309">
        <f t="shared" ca="1" si="203"/>
        <v>16049</v>
      </c>
      <c r="Q206" s="308">
        <f t="shared" ca="1" si="233"/>
        <v>0.3686635944700461</v>
      </c>
      <c r="R206" s="309">
        <f t="shared" ca="1" si="204"/>
        <v>45700</v>
      </c>
      <c r="S206" s="308">
        <f t="shared" ca="1" si="234"/>
        <v>0.3686635944700461</v>
      </c>
      <c r="T206" s="309" t="str">
        <f t="shared" ca="1" si="205"/>
        <v/>
      </c>
      <c r="U206" s="308" t="str">
        <f t="shared" ca="1" si="235"/>
        <v/>
      </c>
      <c r="V206" s="309" t="str">
        <f t="shared" ca="1" si="206"/>
        <v/>
      </c>
      <c r="W206" s="308" t="str">
        <f t="shared" ca="1" si="236"/>
        <v/>
      </c>
      <c r="X206" s="309">
        <f t="shared" ca="1" si="207"/>
        <v>39018</v>
      </c>
      <c r="Y206" s="308">
        <f t="shared" ca="1" si="237"/>
        <v>0.3686635944700461</v>
      </c>
      <c r="Z206" s="309" t="str">
        <f t="shared" ca="1" si="208"/>
        <v/>
      </c>
      <c r="AA206" s="308" t="str">
        <f t="shared" ca="1" si="238"/>
        <v/>
      </c>
      <c r="AB206" s="309">
        <f t="shared" ca="1" si="209"/>
        <v>40504</v>
      </c>
      <c r="AC206" s="308">
        <f t="shared" ca="1" si="239"/>
        <v>0.3686635944700461</v>
      </c>
      <c r="AD206" s="309">
        <f t="shared" ca="1" si="210"/>
        <v>49720</v>
      </c>
      <c r="AE206" s="308">
        <f t="shared" ca="1" si="240"/>
        <v>0.3686635944700461</v>
      </c>
      <c r="AF206" s="309">
        <f t="shared" ca="1" si="211"/>
        <v>38740</v>
      </c>
      <c r="AG206" s="308">
        <f t="shared" ca="1" si="241"/>
        <v>0.3686635944700461</v>
      </c>
      <c r="AH206" s="309">
        <f t="shared" ca="1" si="212"/>
        <v>60000</v>
      </c>
      <c r="AI206" s="308">
        <f t="shared" ca="1" si="242"/>
        <v>0.3686635944700461</v>
      </c>
      <c r="AJ206" s="309">
        <f t="shared" ca="1" si="213"/>
        <v>114711.1</v>
      </c>
      <c r="AK206" s="308">
        <f t="shared" ca="1" si="243"/>
        <v>0.3686635944700461</v>
      </c>
      <c r="AL206" s="309">
        <f t="shared" ca="1" si="214"/>
        <v>71995</v>
      </c>
      <c r="AM206" s="308">
        <f t="shared" ca="1" si="244"/>
        <v>0.3686635944700461</v>
      </c>
      <c r="AN206" s="309" t="str">
        <f t="shared" ca="1" si="215"/>
        <v/>
      </c>
      <c r="AO206" s="308" t="str">
        <f t="shared" ca="1" si="245"/>
        <v/>
      </c>
      <c r="AP206" s="309">
        <f t="shared" ca="1" si="216"/>
        <v>97500</v>
      </c>
      <c r="AQ206" s="308">
        <f t="shared" ca="1" si="246"/>
        <v>0.3686635944700461</v>
      </c>
      <c r="AR206" s="309" t="str">
        <f t="shared" ca="1" si="217"/>
        <v/>
      </c>
      <c r="AS206" s="308" t="str">
        <f t="shared" ca="1" si="247"/>
        <v/>
      </c>
      <c r="AT206" s="309" t="str">
        <f t="shared" ca="1" si="218"/>
        <v/>
      </c>
      <c r="AU206" s="308" t="str">
        <f t="shared" ca="1" si="248"/>
        <v/>
      </c>
      <c r="AV206" s="309" t="str">
        <f t="shared" ca="1" si="219"/>
        <v/>
      </c>
      <c r="AW206" s="308" t="str">
        <f t="shared" ca="1" si="249"/>
        <v/>
      </c>
      <c r="AX206" s="309" t="str">
        <f t="shared" ca="1" si="220"/>
        <v/>
      </c>
      <c r="AY206" s="308" t="str">
        <f t="shared" ca="1" si="250"/>
        <v/>
      </c>
      <c r="AZ206" s="309" t="str">
        <f t="shared" ca="1" si="221"/>
        <v/>
      </c>
      <c r="BA206" s="308" t="str">
        <f t="shared" ca="1" si="251"/>
        <v/>
      </c>
      <c r="BB206" s="309">
        <f t="shared" ca="1" si="222"/>
        <v>38125</v>
      </c>
      <c r="BC206" s="308">
        <f t="shared" ca="1" si="252"/>
        <v>0.3686635944700461</v>
      </c>
      <c r="BD206" s="309" t="str">
        <f t="shared" ca="1" si="223"/>
        <v/>
      </c>
      <c r="BE206" s="308" t="str">
        <f t="shared" ca="1" si="253"/>
        <v/>
      </c>
      <c r="BF206" s="80" t="str">
        <f t="shared" ca="1" si="224"/>
        <v/>
      </c>
      <c r="BG206" s="83" t="str">
        <f t="shared" ca="1" si="254"/>
        <v/>
      </c>
      <c r="BH206" s="80" t="str">
        <f t="shared" ca="1" si="225"/>
        <v/>
      </c>
      <c r="BI206" s="83" t="str">
        <f t="shared" ca="1" si="255"/>
        <v/>
      </c>
      <c r="BJ206" s="80" t="str">
        <f t="shared" ca="1" si="226"/>
        <v/>
      </c>
      <c r="BK206" s="83" t="str">
        <f t="shared" ca="1" si="256"/>
        <v/>
      </c>
    </row>
    <row r="207" spans="1:63" s="71" customFormat="1" ht="21" customHeight="1">
      <c r="A207" s="245">
        <v>79</v>
      </c>
      <c r="B207" s="500" t="s">
        <v>918</v>
      </c>
      <c r="C207" s="501">
        <f t="shared" ca="1" si="196"/>
        <v>99388.77</v>
      </c>
      <c r="D207" s="309">
        <f t="shared" ca="1" si="197"/>
        <v>41438</v>
      </c>
      <c r="E207" s="308">
        <f t="shared" ca="1" si="227"/>
        <v>0.3686635944700461</v>
      </c>
      <c r="F207" s="309">
        <f t="shared" ca="1" si="198"/>
        <v>80000</v>
      </c>
      <c r="G207" s="308">
        <f t="shared" ca="1" si="228"/>
        <v>0.3686635944700461</v>
      </c>
      <c r="H207" s="309">
        <f t="shared" ca="1" si="199"/>
        <v>65000</v>
      </c>
      <c r="I207" s="308">
        <f t="shared" ca="1" si="229"/>
        <v>0.3686635944700461</v>
      </c>
      <c r="J207" s="309">
        <f t="shared" ca="1" si="200"/>
        <v>450000</v>
      </c>
      <c r="K207" s="308">
        <f t="shared" ca="1" si="230"/>
        <v>0</v>
      </c>
      <c r="L207" s="309">
        <f t="shared" ca="1" si="201"/>
        <v>40360</v>
      </c>
      <c r="M207" s="308">
        <f t="shared" ca="1" si="231"/>
        <v>0.3686635944700461</v>
      </c>
      <c r="N207" s="309">
        <f t="shared" ca="1" si="202"/>
        <v>27900</v>
      </c>
      <c r="O207" s="308">
        <f t="shared" ca="1" si="232"/>
        <v>0</v>
      </c>
      <c r="P207" s="309">
        <f t="shared" ca="1" si="203"/>
        <v>52784</v>
      </c>
      <c r="Q207" s="308">
        <f t="shared" ca="1" si="233"/>
        <v>0.3686635944700461</v>
      </c>
      <c r="R207" s="309">
        <f t="shared" ca="1" si="204"/>
        <v>44835</v>
      </c>
      <c r="S207" s="308">
        <f t="shared" ca="1" si="234"/>
        <v>0.3686635944700461</v>
      </c>
      <c r="T207" s="309" t="str">
        <f t="shared" ca="1" si="205"/>
        <v/>
      </c>
      <c r="U207" s="308" t="str">
        <f t="shared" ca="1" si="235"/>
        <v/>
      </c>
      <c r="V207" s="309" t="str">
        <f t="shared" ca="1" si="206"/>
        <v/>
      </c>
      <c r="W207" s="308" t="str">
        <f t="shared" ca="1" si="236"/>
        <v/>
      </c>
      <c r="X207" s="309">
        <f t="shared" ca="1" si="207"/>
        <v>41438</v>
      </c>
      <c r="Y207" s="308">
        <f t="shared" ca="1" si="237"/>
        <v>0.3686635944700461</v>
      </c>
      <c r="Z207" s="309" t="str">
        <f t="shared" ca="1" si="208"/>
        <v/>
      </c>
      <c r="AA207" s="308" t="str">
        <f t="shared" ca="1" si="238"/>
        <v/>
      </c>
      <c r="AB207" s="309">
        <f t="shared" ca="1" si="209"/>
        <v>43986</v>
      </c>
      <c r="AC207" s="308">
        <f t="shared" ca="1" si="239"/>
        <v>0.3686635944700461</v>
      </c>
      <c r="AD207" s="309">
        <f t="shared" ca="1" si="210"/>
        <v>48890</v>
      </c>
      <c r="AE207" s="308">
        <f t="shared" ca="1" si="240"/>
        <v>0.3686635944700461</v>
      </c>
      <c r="AF207" s="309">
        <f t="shared" ca="1" si="211"/>
        <v>7264</v>
      </c>
      <c r="AG207" s="308">
        <f t="shared" ca="1" si="241"/>
        <v>0</v>
      </c>
      <c r="AH207" s="309">
        <f t="shared" ca="1" si="212"/>
        <v>90000</v>
      </c>
      <c r="AI207" s="308">
        <f t="shared" ca="1" si="242"/>
        <v>0.3686635944700461</v>
      </c>
      <c r="AJ207" s="309">
        <f t="shared" ca="1" si="213"/>
        <v>114711.1</v>
      </c>
      <c r="AK207" s="308">
        <f t="shared" ca="1" si="243"/>
        <v>0.3686635944700461</v>
      </c>
      <c r="AL207" s="309">
        <f t="shared" ca="1" si="214"/>
        <v>44275</v>
      </c>
      <c r="AM207" s="308">
        <f t="shared" ca="1" si="244"/>
        <v>0.3686635944700461</v>
      </c>
      <c r="AN207" s="309" t="str">
        <f t="shared" ca="1" si="215"/>
        <v/>
      </c>
      <c r="AO207" s="308" t="str">
        <f t="shared" ca="1" si="245"/>
        <v/>
      </c>
      <c r="AP207" s="309">
        <f t="shared" ca="1" si="216"/>
        <v>120250</v>
      </c>
      <c r="AQ207" s="308">
        <f t="shared" ca="1" si="246"/>
        <v>0.3686635944700461</v>
      </c>
      <c r="AR207" s="309" t="str">
        <f t="shared" ca="1" si="217"/>
        <v/>
      </c>
      <c r="AS207" s="308" t="str">
        <f t="shared" ca="1" si="247"/>
        <v/>
      </c>
      <c r="AT207" s="309" t="str">
        <f t="shared" ca="1" si="218"/>
        <v/>
      </c>
      <c r="AU207" s="308" t="str">
        <f t="shared" ca="1" si="248"/>
        <v/>
      </c>
      <c r="AV207" s="309" t="str">
        <f t="shared" ca="1" si="219"/>
        <v/>
      </c>
      <c r="AW207" s="308" t="str">
        <f t="shared" ca="1" si="249"/>
        <v/>
      </c>
      <c r="AX207" s="309" t="str">
        <f t="shared" ca="1" si="220"/>
        <v/>
      </c>
      <c r="AY207" s="308" t="str">
        <f t="shared" ca="1" si="250"/>
        <v/>
      </c>
      <c r="AZ207" s="309" t="str">
        <f t="shared" ca="1" si="221"/>
        <v/>
      </c>
      <c r="BA207" s="308" t="str">
        <f t="shared" ca="1" si="251"/>
        <v/>
      </c>
      <c r="BB207" s="309">
        <f t="shared" ca="1" si="222"/>
        <v>40320</v>
      </c>
      <c r="BC207" s="308">
        <f t="shared" ca="1" si="252"/>
        <v>0.3686635944700461</v>
      </c>
      <c r="BD207" s="309" t="str">
        <f t="shared" ca="1" si="223"/>
        <v/>
      </c>
      <c r="BE207" s="308" t="str">
        <f t="shared" ca="1" si="253"/>
        <v/>
      </c>
      <c r="BF207" s="80" t="str">
        <f t="shared" ca="1" si="224"/>
        <v/>
      </c>
      <c r="BG207" s="83" t="str">
        <f t="shared" ca="1" si="254"/>
        <v/>
      </c>
      <c r="BH207" s="80" t="str">
        <f t="shared" ca="1" si="225"/>
        <v/>
      </c>
      <c r="BI207" s="83" t="str">
        <f t="shared" ca="1" si="255"/>
        <v/>
      </c>
      <c r="BJ207" s="80" t="str">
        <f t="shared" ca="1" si="226"/>
        <v/>
      </c>
      <c r="BK207" s="83" t="str">
        <f t="shared" ca="1" si="256"/>
        <v/>
      </c>
    </row>
    <row r="208" spans="1:63" s="71" customFormat="1" ht="21" customHeight="1">
      <c r="A208" s="245">
        <v>80</v>
      </c>
      <c r="B208" s="500" t="s">
        <v>919</v>
      </c>
      <c r="C208" s="501">
        <f t="shared" ca="1" si="196"/>
        <v>64170.95</v>
      </c>
      <c r="D208" s="309">
        <f t="shared" ca="1" si="197"/>
        <v>29928</v>
      </c>
      <c r="E208" s="308">
        <f t="shared" ca="1" si="227"/>
        <v>0</v>
      </c>
      <c r="F208" s="309">
        <f t="shared" ca="1" si="198"/>
        <v>75000</v>
      </c>
      <c r="G208" s="308">
        <f t="shared" ca="1" si="228"/>
        <v>0.3686635944700461</v>
      </c>
      <c r="H208" s="309">
        <f t="shared" ca="1" si="199"/>
        <v>50000</v>
      </c>
      <c r="I208" s="308">
        <f t="shared" ca="1" si="229"/>
        <v>0.3686635944700461</v>
      </c>
      <c r="J208" s="309">
        <f t="shared" ca="1" si="200"/>
        <v>288000</v>
      </c>
      <c r="K208" s="308">
        <f t="shared" ca="1" si="230"/>
        <v>0</v>
      </c>
      <c r="L208" s="309">
        <f t="shared" ca="1" si="201"/>
        <v>29149</v>
      </c>
      <c r="M208" s="308">
        <f t="shared" ca="1" si="231"/>
        <v>0</v>
      </c>
      <c r="N208" s="309">
        <f t="shared" ca="1" si="202"/>
        <v>29500</v>
      </c>
      <c r="O208" s="308">
        <f t="shared" ca="1" si="232"/>
        <v>0</v>
      </c>
      <c r="P208" s="309">
        <f t="shared" ca="1" si="203"/>
        <v>42352</v>
      </c>
      <c r="Q208" s="308">
        <f t="shared" ca="1" si="233"/>
        <v>0.3686635944700461</v>
      </c>
      <c r="R208" s="309">
        <f t="shared" ca="1" si="204"/>
        <v>38550</v>
      </c>
      <c r="S208" s="308">
        <f t="shared" ca="1" si="234"/>
        <v>0.3686635944700461</v>
      </c>
      <c r="T208" s="309" t="str">
        <f t="shared" ca="1" si="205"/>
        <v/>
      </c>
      <c r="U208" s="308" t="str">
        <f t="shared" ca="1" si="235"/>
        <v/>
      </c>
      <c r="V208" s="309" t="str">
        <f t="shared" ca="1" si="206"/>
        <v/>
      </c>
      <c r="W208" s="308" t="str">
        <f t="shared" ca="1" si="236"/>
        <v/>
      </c>
      <c r="X208" s="309">
        <f t="shared" ca="1" si="207"/>
        <v>28700</v>
      </c>
      <c r="Y208" s="308">
        <f t="shared" ca="1" si="237"/>
        <v>0</v>
      </c>
      <c r="Z208" s="309" t="str">
        <f t="shared" ca="1" si="208"/>
        <v/>
      </c>
      <c r="AA208" s="308" t="str">
        <f t="shared" ca="1" si="238"/>
        <v/>
      </c>
      <c r="AB208" s="309">
        <f t="shared" ca="1" si="209"/>
        <v>39405</v>
      </c>
      <c r="AC208" s="308">
        <f t="shared" ca="1" si="239"/>
        <v>0.3686635944700461</v>
      </c>
      <c r="AD208" s="309">
        <f t="shared" ca="1" si="210"/>
        <v>42720</v>
      </c>
      <c r="AE208" s="308">
        <f t="shared" ca="1" si="240"/>
        <v>0.3686635944700461</v>
      </c>
      <c r="AF208" s="309">
        <f t="shared" ca="1" si="211"/>
        <v>8232</v>
      </c>
      <c r="AG208" s="308">
        <f t="shared" ca="1" si="241"/>
        <v>0</v>
      </c>
      <c r="AH208" s="309">
        <f t="shared" ca="1" si="212"/>
        <v>85000</v>
      </c>
      <c r="AI208" s="308">
        <f t="shared" ca="1" si="242"/>
        <v>0.3686635944700461</v>
      </c>
      <c r="AJ208" s="309">
        <f t="shared" ca="1" si="213"/>
        <v>99416.29</v>
      </c>
      <c r="AK208" s="308">
        <f t="shared" ca="1" si="243"/>
        <v>0</v>
      </c>
      <c r="AL208" s="309">
        <f t="shared" ca="1" si="214"/>
        <v>42196</v>
      </c>
      <c r="AM208" s="308">
        <f t="shared" ca="1" si="244"/>
        <v>0.3686635944700461</v>
      </c>
      <c r="AN208" s="309" t="str">
        <f t="shared" ca="1" si="215"/>
        <v/>
      </c>
      <c r="AO208" s="308" t="str">
        <f t="shared" ca="1" si="245"/>
        <v/>
      </c>
      <c r="AP208" s="309">
        <f t="shared" ca="1" si="216"/>
        <v>120250</v>
      </c>
      <c r="AQ208" s="308">
        <f t="shared" ca="1" si="246"/>
        <v>0</v>
      </c>
      <c r="AR208" s="309" t="str">
        <f t="shared" ca="1" si="217"/>
        <v/>
      </c>
      <c r="AS208" s="308" t="str">
        <f t="shared" ca="1" si="247"/>
        <v/>
      </c>
      <c r="AT208" s="309" t="str">
        <f t="shared" ca="1" si="218"/>
        <v/>
      </c>
      <c r="AU208" s="308" t="str">
        <f t="shared" ca="1" si="248"/>
        <v/>
      </c>
      <c r="AV208" s="309" t="str">
        <f t="shared" ca="1" si="219"/>
        <v/>
      </c>
      <c r="AW208" s="308" t="str">
        <f t="shared" ca="1" si="249"/>
        <v/>
      </c>
      <c r="AX208" s="309" t="str">
        <f t="shared" ca="1" si="220"/>
        <v/>
      </c>
      <c r="AY208" s="308" t="str">
        <f t="shared" ca="1" si="250"/>
        <v/>
      </c>
      <c r="AZ208" s="309" t="str">
        <f t="shared" ca="1" si="221"/>
        <v/>
      </c>
      <c r="BA208" s="308" t="str">
        <f t="shared" ca="1" si="251"/>
        <v/>
      </c>
      <c r="BB208" s="309">
        <f t="shared" ca="1" si="222"/>
        <v>29200</v>
      </c>
      <c r="BC208" s="308">
        <f t="shared" ca="1" si="252"/>
        <v>0</v>
      </c>
      <c r="BD208" s="309" t="str">
        <f t="shared" ca="1" si="223"/>
        <v/>
      </c>
      <c r="BE208" s="308" t="str">
        <f t="shared" ca="1" si="253"/>
        <v/>
      </c>
      <c r="BF208" s="80" t="str">
        <f t="shared" ca="1" si="224"/>
        <v/>
      </c>
      <c r="BG208" s="83" t="str">
        <f t="shared" ca="1" si="254"/>
        <v/>
      </c>
      <c r="BH208" s="80" t="str">
        <f t="shared" ca="1" si="225"/>
        <v/>
      </c>
      <c r="BI208" s="83" t="str">
        <f t="shared" ca="1" si="255"/>
        <v/>
      </c>
      <c r="BJ208" s="80" t="str">
        <f t="shared" ca="1" si="226"/>
        <v/>
      </c>
      <c r="BK208" s="83" t="str">
        <f t="shared" ca="1" si="256"/>
        <v/>
      </c>
    </row>
    <row r="209" spans="1:63" s="71" customFormat="1" ht="21" customHeight="1">
      <c r="A209" s="245">
        <v>81</v>
      </c>
      <c r="B209" s="500" t="s">
        <v>920</v>
      </c>
      <c r="C209" s="501">
        <f t="shared" ca="1" si="196"/>
        <v>277600.28000000003</v>
      </c>
      <c r="D209" s="309">
        <f t="shared" ca="1" si="197"/>
        <v>23942</v>
      </c>
      <c r="E209" s="308">
        <f t="shared" ca="1" si="227"/>
        <v>0.3686635944700461</v>
      </c>
      <c r="F209" s="309">
        <f t="shared" ca="1" si="198"/>
        <v>70000</v>
      </c>
      <c r="G209" s="308">
        <f t="shared" ca="1" si="228"/>
        <v>0.3686635944700461</v>
      </c>
      <c r="H209" s="309">
        <f t="shared" ca="1" si="199"/>
        <v>42000</v>
      </c>
      <c r="I209" s="308">
        <f t="shared" ca="1" si="229"/>
        <v>0.3686635944700461</v>
      </c>
      <c r="J209" s="309">
        <f t="shared" ca="1" si="200"/>
        <v>1190000</v>
      </c>
      <c r="K209" s="308">
        <f t="shared" ca="1" si="230"/>
        <v>0</v>
      </c>
      <c r="L209" s="309">
        <f t="shared" ca="1" si="201"/>
        <v>23319</v>
      </c>
      <c r="M209" s="308">
        <f t="shared" ca="1" si="231"/>
        <v>0.3686635944700461</v>
      </c>
      <c r="N209" s="309">
        <f t="shared" ca="1" si="202"/>
        <v>34500</v>
      </c>
      <c r="O209" s="308">
        <f t="shared" ca="1" si="232"/>
        <v>0.3686635944700461</v>
      </c>
      <c r="P209" s="309">
        <f t="shared" ca="1" si="203"/>
        <v>34684</v>
      </c>
      <c r="Q209" s="308">
        <f t="shared" ca="1" si="233"/>
        <v>0.3686635944700461</v>
      </c>
      <c r="R209" s="309">
        <f t="shared" ca="1" si="204"/>
        <v>38550</v>
      </c>
      <c r="S209" s="308">
        <f t="shared" ca="1" si="234"/>
        <v>0.3686635944700461</v>
      </c>
      <c r="T209" s="309" t="str">
        <f t="shared" ca="1" si="205"/>
        <v/>
      </c>
      <c r="U209" s="308" t="str">
        <f t="shared" ca="1" si="235"/>
        <v/>
      </c>
      <c r="V209" s="309" t="str">
        <f t="shared" ca="1" si="206"/>
        <v/>
      </c>
      <c r="W209" s="308" t="str">
        <f t="shared" ca="1" si="236"/>
        <v/>
      </c>
      <c r="X209" s="309">
        <f t="shared" ca="1" si="207"/>
        <v>22000</v>
      </c>
      <c r="Y209" s="308">
        <f t="shared" ca="1" si="237"/>
        <v>0.3686635944700461</v>
      </c>
      <c r="Z209" s="309" t="str">
        <f t="shared" ca="1" si="208"/>
        <v/>
      </c>
      <c r="AA209" s="308" t="str">
        <f t="shared" ca="1" si="238"/>
        <v/>
      </c>
      <c r="AB209" s="309">
        <f t="shared" ca="1" si="209"/>
        <v>34280</v>
      </c>
      <c r="AC209" s="308">
        <f t="shared" ca="1" si="239"/>
        <v>0.3686635944700461</v>
      </c>
      <c r="AD209" s="309">
        <f t="shared" ca="1" si="210"/>
        <v>37834</v>
      </c>
      <c r="AE209" s="308">
        <f t="shared" ca="1" si="240"/>
        <v>0.3686635944700461</v>
      </c>
      <c r="AF209" s="309">
        <f t="shared" ca="1" si="211"/>
        <v>53268</v>
      </c>
      <c r="AG209" s="308">
        <f t="shared" ca="1" si="241"/>
        <v>0.3686635944700461</v>
      </c>
      <c r="AH209" s="309">
        <f t="shared" ca="1" si="212"/>
        <v>75000</v>
      </c>
      <c r="AI209" s="308">
        <f t="shared" ca="1" si="242"/>
        <v>0.3686635944700461</v>
      </c>
      <c r="AJ209" s="309">
        <f t="shared" ca="1" si="213"/>
        <v>68826.66</v>
      </c>
      <c r="AK209" s="308">
        <f t="shared" ca="1" si="243"/>
        <v>0.3686635944700461</v>
      </c>
      <c r="AL209" s="309">
        <f t="shared" ca="1" si="214"/>
        <v>40425</v>
      </c>
      <c r="AM209" s="308">
        <f t="shared" ca="1" si="244"/>
        <v>0.3686635944700461</v>
      </c>
      <c r="AN209" s="309" t="str">
        <f t="shared" ca="1" si="215"/>
        <v/>
      </c>
      <c r="AO209" s="308" t="str">
        <f t="shared" ca="1" si="245"/>
        <v/>
      </c>
      <c r="AP209" s="309">
        <f t="shared" ca="1" si="216"/>
        <v>94250</v>
      </c>
      <c r="AQ209" s="308">
        <f t="shared" ca="1" si="246"/>
        <v>0.3686635944700461</v>
      </c>
      <c r="AR209" s="309" t="str">
        <f t="shared" ca="1" si="217"/>
        <v/>
      </c>
      <c r="AS209" s="308" t="str">
        <f t="shared" ca="1" si="247"/>
        <v/>
      </c>
      <c r="AT209" s="309" t="str">
        <f t="shared" ca="1" si="218"/>
        <v/>
      </c>
      <c r="AU209" s="308" t="str">
        <f t="shared" ca="1" si="248"/>
        <v/>
      </c>
      <c r="AV209" s="309" t="str">
        <f t="shared" ca="1" si="219"/>
        <v/>
      </c>
      <c r="AW209" s="308" t="str">
        <f t="shared" ca="1" si="249"/>
        <v/>
      </c>
      <c r="AX209" s="309" t="str">
        <f t="shared" ca="1" si="220"/>
        <v/>
      </c>
      <c r="AY209" s="308" t="str">
        <f t="shared" ca="1" si="250"/>
        <v/>
      </c>
      <c r="AZ209" s="309" t="str">
        <f t="shared" ca="1" si="221"/>
        <v/>
      </c>
      <c r="BA209" s="308" t="str">
        <f t="shared" ca="1" si="251"/>
        <v/>
      </c>
      <c r="BB209" s="309">
        <f t="shared" ca="1" si="222"/>
        <v>23299</v>
      </c>
      <c r="BC209" s="308">
        <f t="shared" ca="1" si="252"/>
        <v>0.3686635944700461</v>
      </c>
      <c r="BD209" s="309" t="str">
        <f t="shared" ca="1" si="223"/>
        <v/>
      </c>
      <c r="BE209" s="308" t="str">
        <f t="shared" ca="1" si="253"/>
        <v/>
      </c>
      <c r="BF209" s="80" t="str">
        <f t="shared" ca="1" si="224"/>
        <v/>
      </c>
      <c r="BG209" s="83" t="str">
        <f t="shared" ca="1" si="254"/>
        <v/>
      </c>
      <c r="BH209" s="80" t="str">
        <f t="shared" ca="1" si="225"/>
        <v/>
      </c>
      <c r="BI209" s="83" t="str">
        <f t="shared" ca="1" si="255"/>
        <v/>
      </c>
      <c r="BJ209" s="80" t="str">
        <f t="shared" ca="1" si="226"/>
        <v/>
      </c>
      <c r="BK209" s="83" t="str">
        <f t="shared" ca="1" si="256"/>
        <v/>
      </c>
    </row>
    <row r="210" spans="1:63" s="71" customFormat="1" ht="21" customHeight="1">
      <c r="A210" s="245">
        <v>82</v>
      </c>
      <c r="B210" s="500" t="s">
        <v>921</v>
      </c>
      <c r="C210" s="501">
        <f t="shared" ca="1" si="196"/>
        <v>237746.13</v>
      </c>
      <c r="D210" s="309">
        <f t="shared" ca="1" si="197"/>
        <v>257088</v>
      </c>
      <c r="E210" s="308">
        <f t="shared" ca="1" si="227"/>
        <v>0.3686635944700461</v>
      </c>
      <c r="F210" s="309">
        <f t="shared" ca="1" si="198"/>
        <v>250000</v>
      </c>
      <c r="G210" s="308">
        <f t="shared" ca="1" si="228"/>
        <v>0.3686635944700461</v>
      </c>
      <c r="H210" s="309">
        <f t="shared" ca="1" si="199"/>
        <v>90000</v>
      </c>
      <c r="I210" s="308">
        <f t="shared" ca="1" si="229"/>
        <v>0</v>
      </c>
      <c r="J210" s="309">
        <f t="shared" ca="1" si="200"/>
        <v>1126800</v>
      </c>
      <c r="K210" s="308">
        <f t="shared" ca="1" si="230"/>
        <v>0</v>
      </c>
      <c r="L210" s="309">
        <f t="shared" ca="1" si="201"/>
        <v>250403</v>
      </c>
      <c r="M210" s="308">
        <f t="shared" ca="1" si="231"/>
        <v>0.3686635944700461</v>
      </c>
      <c r="N210" s="309">
        <f t="shared" ca="1" si="202"/>
        <v>78000</v>
      </c>
      <c r="O210" s="308">
        <f t="shared" ca="1" si="232"/>
        <v>0</v>
      </c>
      <c r="P210" s="309">
        <f t="shared" ca="1" si="203"/>
        <v>290240</v>
      </c>
      <c r="Q210" s="308">
        <f t="shared" ca="1" si="233"/>
        <v>0.3686635944700461</v>
      </c>
      <c r="R210" s="309">
        <f t="shared" ca="1" si="204"/>
        <v>125000</v>
      </c>
      <c r="S210" s="308">
        <f t="shared" ca="1" si="234"/>
        <v>0</v>
      </c>
      <c r="T210" s="309" t="str">
        <f t="shared" ca="1" si="205"/>
        <v/>
      </c>
      <c r="U210" s="308" t="str">
        <f t="shared" ca="1" si="235"/>
        <v/>
      </c>
      <c r="V210" s="309" t="str">
        <f t="shared" ca="1" si="206"/>
        <v/>
      </c>
      <c r="W210" s="308" t="str">
        <f t="shared" ca="1" si="236"/>
        <v/>
      </c>
      <c r="X210" s="309">
        <f t="shared" ca="1" si="207"/>
        <v>257088</v>
      </c>
      <c r="Y210" s="308">
        <f t="shared" ca="1" si="237"/>
        <v>0.3686635944700461</v>
      </c>
      <c r="Z210" s="309" t="str">
        <f t="shared" ca="1" si="208"/>
        <v/>
      </c>
      <c r="AA210" s="308" t="str">
        <f t="shared" ca="1" si="238"/>
        <v/>
      </c>
      <c r="AB210" s="309">
        <f t="shared" ca="1" si="209"/>
        <v>239492</v>
      </c>
      <c r="AC210" s="308">
        <f t="shared" ca="1" si="239"/>
        <v>0.3686635944700461</v>
      </c>
      <c r="AD210" s="309">
        <f t="shared" ca="1" si="210"/>
        <v>326772</v>
      </c>
      <c r="AE210" s="308">
        <f t="shared" ca="1" si="240"/>
        <v>0.3686635944700461</v>
      </c>
      <c r="AF210" s="309">
        <f t="shared" ca="1" si="211"/>
        <v>215976</v>
      </c>
      <c r="AG210" s="308">
        <f t="shared" ca="1" si="241"/>
        <v>0.3686635944700461</v>
      </c>
      <c r="AH210" s="309">
        <f t="shared" ca="1" si="212"/>
        <v>205000</v>
      </c>
      <c r="AI210" s="308">
        <f t="shared" ca="1" si="242"/>
        <v>0.3686635944700461</v>
      </c>
      <c r="AJ210" s="309">
        <f t="shared" ca="1" si="213"/>
        <v>267659.57</v>
      </c>
      <c r="AK210" s="308">
        <f t="shared" ca="1" si="243"/>
        <v>0.3686635944700461</v>
      </c>
      <c r="AL210" s="309">
        <f t="shared" ca="1" si="214"/>
        <v>80850</v>
      </c>
      <c r="AM210" s="308">
        <f t="shared" ca="1" si="244"/>
        <v>0</v>
      </c>
      <c r="AN210" s="309" t="str">
        <f t="shared" ca="1" si="215"/>
        <v/>
      </c>
      <c r="AO210" s="308" t="str">
        <f t="shared" ca="1" si="245"/>
        <v/>
      </c>
      <c r="AP210" s="309">
        <f t="shared" ca="1" si="216"/>
        <v>87750</v>
      </c>
      <c r="AQ210" s="308">
        <f t="shared" ca="1" si="246"/>
        <v>0</v>
      </c>
      <c r="AR210" s="309" t="str">
        <f t="shared" ca="1" si="217"/>
        <v/>
      </c>
      <c r="AS210" s="308" t="str">
        <f t="shared" ca="1" si="247"/>
        <v/>
      </c>
      <c r="AT210" s="309" t="str">
        <f t="shared" ca="1" si="218"/>
        <v/>
      </c>
      <c r="AU210" s="308" t="str">
        <f t="shared" ca="1" si="248"/>
        <v/>
      </c>
      <c r="AV210" s="309" t="str">
        <f t="shared" ca="1" si="219"/>
        <v/>
      </c>
      <c r="AW210" s="308" t="str">
        <f t="shared" ca="1" si="249"/>
        <v/>
      </c>
      <c r="AX210" s="309" t="str">
        <f t="shared" ca="1" si="220"/>
        <v/>
      </c>
      <c r="AY210" s="308" t="str">
        <f t="shared" ca="1" si="250"/>
        <v/>
      </c>
      <c r="AZ210" s="309" t="str">
        <f t="shared" ca="1" si="221"/>
        <v/>
      </c>
      <c r="BA210" s="308" t="str">
        <f t="shared" ca="1" si="251"/>
        <v/>
      </c>
      <c r="BB210" s="309">
        <f t="shared" ca="1" si="222"/>
        <v>251100</v>
      </c>
      <c r="BC210" s="308">
        <f t="shared" ca="1" si="252"/>
        <v>0.3686635944700461</v>
      </c>
      <c r="BD210" s="309" t="str">
        <f t="shared" ca="1" si="223"/>
        <v/>
      </c>
      <c r="BE210" s="308" t="str">
        <f t="shared" ca="1" si="253"/>
        <v/>
      </c>
      <c r="BF210" s="80" t="str">
        <f t="shared" ca="1" si="224"/>
        <v/>
      </c>
      <c r="BG210" s="83" t="str">
        <f t="shared" ca="1" si="254"/>
        <v/>
      </c>
      <c r="BH210" s="80" t="str">
        <f t="shared" ca="1" si="225"/>
        <v/>
      </c>
      <c r="BI210" s="83" t="str">
        <f t="shared" ca="1" si="255"/>
        <v/>
      </c>
      <c r="BJ210" s="80" t="str">
        <f t="shared" ca="1" si="226"/>
        <v/>
      </c>
      <c r="BK210" s="83" t="str">
        <f t="shared" ca="1" si="256"/>
        <v/>
      </c>
    </row>
    <row r="211" spans="1:63" s="71" customFormat="1" ht="21" customHeight="1">
      <c r="A211" s="245">
        <v>83</v>
      </c>
      <c r="B211" s="500" t="s">
        <v>922</v>
      </c>
      <c r="C211" s="501">
        <f t="shared" ca="1" si="196"/>
        <v>44276.05</v>
      </c>
      <c r="D211" s="309">
        <f t="shared" ca="1" si="197"/>
        <v>98311</v>
      </c>
      <c r="E211" s="308">
        <f t="shared" ca="1" si="227"/>
        <v>0.3686635944700461</v>
      </c>
      <c r="F211" s="309">
        <f t="shared" ca="1" si="198"/>
        <v>110000</v>
      </c>
      <c r="G211" s="308">
        <f t="shared" ca="1" si="228"/>
        <v>0.3686635944700461</v>
      </c>
      <c r="H211" s="309">
        <f t="shared" ca="1" si="199"/>
        <v>40000</v>
      </c>
      <c r="I211" s="308">
        <f t="shared" ca="1" si="229"/>
        <v>0</v>
      </c>
      <c r="J211" s="309">
        <f t="shared" ca="1" si="200"/>
        <v>123914</v>
      </c>
      <c r="K211" s="308">
        <f t="shared" ca="1" si="230"/>
        <v>0.3686635944700461</v>
      </c>
      <c r="L211" s="309">
        <f t="shared" ca="1" si="201"/>
        <v>95754</v>
      </c>
      <c r="M211" s="308">
        <f t="shared" ca="1" si="231"/>
        <v>0.3686635944700461</v>
      </c>
      <c r="N211" s="309">
        <f t="shared" ca="1" si="202"/>
        <v>120500</v>
      </c>
      <c r="O211" s="308">
        <f t="shared" ca="1" si="232"/>
        <v>0.3686635944700461</v>
      </c>
      <c r="P211" s="309">
        <f t="shared" ca="1" si="203"/>
        <v>112317</v>
      </c>
      <c r="Q211" s="308">
        <f t="shared" ca="1" si="233"/>
        <v>0.3686635944700461</v>
      </c>
      <c r="R211" s="309">
        <f t="shared" ca="1" si="204"/>
        <v>63000</v>
      </c>
      <c r="S211" s="308">
        <f t="shared" ca="1" si="234"/>
        <v>0</v>
      </c>
      <c r="T211" s="309" t="str">
        <f t="shared" ca="1" si="205"/>
        <v/>
      </c>
      <c r="U211" s="308" t="str">
        <f t="shared" ca="1" si="235"/>
        <v/>
      </c>
      <c r="V211" s="309" t="str">
        <f t="shared" ca="1" si="206"/>
        <v/>
      </c>
      <c r="W211" s="308" t="str">
        <f t="shared" ca="1" si="236"/>
        <v/>
      </c>
      <c r="X211" s="309">
        <f t="shared" ca="1" si="207"/>
        <v>98311</v>
      </c>
      <c r="Y211" s="308">
        <f t="shared" ca="1" si="237"/>
        <v>0.3686635944700461</v>
      </c>
      <c r="Z211" s="309" t="str">
        <f t="shared" ca="1" si="208"/>
        <v/>
      </c>
      <c r="AA211" s="308" t="str">
        <f t="shared" ca="1" si="238"/>
        <v/>
      </c>
      <c r="AB211" s="309">
        <f t="shared" ca="1" si="209"/>
        <v>131447</v>
      </c>
      <c r="AC211" s="308">
        <f t="shared" ca="1" si="239"/>
        <v>0.3686635944700461</v>
      </c>
      <c r="AD211" s="309">
        <f t="shared" ca="1" si="210"/>
        <v>147556</v>
      </c>
      <c r="AE211" s="308">
        <f t="shared" ca="1" si="240"/>
        <v>0</v>
      </c>
      <c r="AF211" s="309">
        <f t="shared" ca="1" si="211"/>
        <v>94913</v>
      </c>
      <c r="AG211" s="308">
        <f t="shared" ca="1" si="241"/>
        <v>0.3686635944700461</v>
      </c>
      <c r="AH211" s="309">
        <f t="shared" ca="1" si="212"/>
        <v>135000</v>
      </c>
      <c r="AI211" s="308">
        <f t="shared" ca="1" si="242"/>
        <v>0</v>
      </c>
      <c r="AJ211" s="309">
        <f t="shared" ca="1" si="213"/>
        <v>244717.35</v>
      </c>
      <c r="AK211" s="308">
        <f t="shared" ca="1" si="243"/>
        <v>0</v>
      </c>
      <c r="AL211" s="309">
        <f t="shared" ca="1" si="214"/>
        <v>73150</v>
      </c>
      <c r="AM211" s="308">
        <f t="shared" ca="1" si="244"/>
        <v>0</v>
      </c>
      <c r="AN211" s="309" t="str">
        <f t="shared" ca="1" si="215"/>
        <v/>
      </c>
      <c r="AO211" s="308" t="str">
        <f t="shared" ca="1" si="245"/>
        <v/>
      </c>
      <c r="AP211" s="309">
        <f t="shared" ca="1" si="216"/>
        <v>74750</v>
      </c>
      <c r="AQ211" s="308">
        <f t="shared" ca="1" si="246"/>
        <v>0</v>
      </c>
      <c r="AR211" s="309" t="str">
        <f t="shared" ca="1" si="217"/>
        <v/>
      </c>
      <c r="AS211" s="308" t="str">
        <f t="shared" ca="1" si="247"/>
        <v/>
      </c>
      <c r="AT211" s="309" t="str">
        <f t="shared" ca="1" si="218"/>
        <v/>
      </c>
      <c r="AU211" s="308" t="str">
        <f t="shared" ca="1" si="248"/>
        <v/>
      </c>
      <c r="AV211" s="309" t="str">
        <f t="shared" ca="1" si="219"/>
        <v/>
      </c>
      <c r="AW211" s="308" t="str">
        <f t="shared" ca="1" si="249"/>
        <v/>
      </c>
      <c r="AX211" s="309" t="str">
        <f t="shared" ca="1" si="220"/>
        <v/>
      </c>
      <c r="AY211" s="308" t="str">
        <f t="shared" ca="1" si="250"/>
        <v/>
      </c>
      <c r="AZ211" s="309" t="str">
        <f t="shared" ca="1" si="221"/>
        <v/>
      </c>
      <c r="BA211" s="308" t="str">
        <f t="shared" ca="1" si="251"/>
        <v/>
      </c>
      <c r="BB211" s="309">
        <f t="shared" ca="1" si="222"/>
        <v>96280</v>
      </c>
      <c r="BC211" s="308">
        <f t="shared" ca="1" si="252"/>
        <v>0.3686635944700461</v>
      </c>
      <c r="BD211" s="309" t="str">
        <f t="shared" ca="1" si="223"/>
        <v/>
      </c>
      <c r="BE211" s="308" t="str">
        <f t="shared" ca="1" si="253"/>
        <v/>
      </c>
      <c r="BF211" s="80" t="str">
        <f t="shared" ca="1" si="224"/>
        <v/>
      </c>
      <c r="BG211" s="83" t="str">
        <f t="shared" ca="1" si="254"/>
        <v/>
      </c>
      <c r="BH211" s="80" t="str">
        <f t="shared" ca="1" si="225"/>
        <v/>
      </c>
      <c r="BI211" s="83" t="str">
        <f t="shared" ca="1" si="255"/>
        <v/>
      </c>
      <c r="BJ211" s="80" t="str">
        <f t="shared" ca="1" si="226"/>
        <v/>
      </c>
      <c r="BK211" s="83" t="str">
        <f t="shared" ca="1" si="256"/>
        <v/>
      </c>
    </row>
    <row r="212" spans="1:63" s="71" customFormat="1" ht="21" customHeight="1">
      <c r="A212" s="245">
        <v>84</v>
      </c>
      <c r="B212" s="500" t="s">
        <v>923</v>
      </c>
      <c r="C212" s="501">
        <f t="shared" ca="1" si="196"/>
        <v>62617.440000000002</v>
      </c>
      <c r="D212" s="309">
        <f t="shared" ca="1" si="197"/>
        <v>62252</v>
      </c>
      <c r="E212" s="308">
        <f t="shared" ca="1" si="227"/>
        <v>0.3686635944700461</v>
      </c>
      <c r="F212" s="309">
        <f t="shared" ca="1" si="198"/>
        <v>90000</v>
      </c>
      <c r="G212" s="308">
        <f t="shared" ca="1" si="228"/>
        <v>0.3686635944700461</v>
      </c>
      <c r="H212" s="309">
        <f t="shared" ca="1" si="199"/>
        <v>30000</v>
      </c>
      <c r="I212" s="308">
        <f t="shared" ca="1" si="229"/>
        <v>0</v>
      </c>
      <c r="J212" s="309">
        <f t="shared" ca="1" si="200"/>
        <v>32370</v>
      </c>
      <c r="K212" s="308">
        <f t="shared" ca="1" si="230"/>
        <v>0</v>
      </c>
      <c r="L212" s="309">
        <f t="shared" ca="1" si="201"/>
        <v>60633</v>
      </c>
      <c r="M212" s="308">
        <f t="shared" ca="1" si="231"/>
        <v>0.3686635944700461</v>
      </c>
      <c r="N212" s="309">
        <f t="shared" ca="1" si="202"/>
        <v>230000</v>
      </c>
      <c r="O212" s="308">
        <f t="shared" ca="1" si="232"/>
        <v>0</v>
      </c>
      <c r="P212" s="309">
        <f t="shared" ca="1" si="203"/>
        <v>41032</v>
      </c>
      <c r="Q212" s="308">
        <f t="shared" ca="1" si="233"/>
        <v>0</v>
      </c>
      <c r="R212" s="309">
        <f t="shared" ca="1" si="204"/>
        <v>31750</v>
      </c>
      <c r="S212" s="308">
        <f t="shared" ca="1" si="234"/>
        <v>0</v>
      </c>
      <c r="T212" s="309" t="str">
        <f t="shared" ca="1" si="205"/>
        <v/>
      </c>
      <c r="U212" s="308" t="str">
        <f t="shared" ca="1" si="235"/>
        <v/>
      </c>
      <c r="V212" s="309" t="str">
        <f t="shared" ca="1" si="206"/>
        <v/>
      </c>
      <c r="W212" s="308" t="str">
        <f t="shared" ca="1" si="236"/>
        <v/>
      </c>
      <c r="X212" s="309">
        <f t="shared" ca="1" si="207"/>
        <v>62252</v>
      </c>
      <c r="Y212" s="308">
        <f t="shared" ca="1" si="237"/>
        <v>0.3686635944700461</v>
      </c>
      <c r="Z212" s="309" t="str">
        <f t="shared" ca="1" si="208"/>
        <v/>
      </c>
      <c r="AA212" s="308" t="str">
        <f t="shared" ca="1" si="238"/>
        <v/>
      </c>
      <c r="AB212" s="309">
        <f t="shared" ca="1" si="209"/>
        <v>55383</v>
      </c>
      <c r="AC212" s="308">
        <f t="shared" ca="1" si="239"/>
        <v>0.3686635944700461</v>
      </c>
      <c r="AD212" s="309">
        <f t="shared" ca="1" si="210"/>
        <v>115272</v>
      </c>
      <c r="AE212" s="308">
        <f t="shared" ca="1" si="240"/>
        <v>0</v>
      </c>
      <c r="AF212" s="309">
        <f t="shared" ca="1" si="211"/>
        <v>53268</v>
      </c>
      <c r="AG212" s="308">
        <f t="shared" ca="1" si="241"/>
        <v>0.3686635944700461</v>
      </c>
      <c r="AH212" s="309">
        <f t="shared" ca="1" si="212"/>
        <v>110000</v>
      </c>
      <c r="AI212" s="308">
        <f t="shared" ca="1" si="242"/>
        <v>0.3686635944700461</v>
      </c>
      <c r="AJ212" s="309">
        <f t="shared" ca="1" si="213"/>
        <v>244717.35</v>
      </c>
      <c r="AK212" s="308">
        <f t="shared" ca="1" si="243"/>
        <v>0</v>
      </c>
      <c r="AL212" s="309">
        <f t="shared" ca="1" si="214"/>
        <v>80850</v>
      </c>
      <c r="AM212" s="308">
        <f t="shared" ca="1" si="244"/>
        <v>0.3686635944700461</v>
      </c>
      <c r="AN212" s="309" t="str">
        <f t="shared" ca="1" si="215"/>
        <v/>
      </c>
      <c r="AO212" s="308" t="str">
        <f t="shared" ca="1" si="245"/>
        <v/>
      </c>
      <c r="AP212" s="309">
        <f t="shared" ca="1" si="216"/>
        <v>61750</v>
      </c>
      <c r="AQ212" s="308">
        <f t="shared" ca="1" si="246"/>
        <v>0.3686635944700461</v>
      </c>
      <c r="AR212" s="309" t="str">
        <f t="shared" ca="1" si="217"/>
        <v/>
      </c>
      <c r="AS212" s="308" t="str">
        <f t="shared" ca="1" si="247"/>
        <v/>
      </c>
      <c r="AT212" s="309" t="str">
        <f t="shared" ca="1" si="218"/>
        <v/>
      </c>
      <c r="AU212" s="308" t="str">
        <f t="shared" ca="1" si="248"/>
        <v/>
      </c>
      <c r="AV212" s="309" t="str">
        <f t="shared" ca="1" si="219"/>
        <v/>
      </c>
      <c r="AW212" s="308" t="str">
        <f t="shared" ca="1" si="249"/>
        <v/>
      </c>
      <c r="AX212" s="309" t="str">
        <f t="shared" ca="1" si="220"/>
        <v/>
      </c>
      <c r="AY212" s="308" t="str">
        <f t="shared" ca="1" si="250"/>
        <v/>
      </c>
      <c r="AZ212" s="309" t="str">
        <f t="shared" ca="1" si="221"/>
        <v/>
      </c>
      <c r="BA212" s="308" t="str">
        <f t="shared" ca="1" si="251"/>
        <v/>
      </c>
      <c r="BB212" s="309">
        <f t="shared" ca="1" si="222"/>
        <v>60750</v>
      </c>
      <c r="BC212" s="308">
        <f t="shared" ca="1" si="252"/>
        <v>0.3686635944700461</v>
      </c>
      <c r="BD212" s="309" t="str">
        <f t="shared" ca="1" si="223"/>
        <v/>
      </c>
      <c r="BE212" s="308" t="str">
        <f t="shared" ca="1" si="253"/>
        <v/>
      </c>
      <c r="BF212" s="80" t="str">
        <f t="shared" ca="1" si="224"/>
        <v/>
      </c>
      <c r="BG212" s="83" t="str">
        <f t="shared" ca="1" si="254"/>
        <v/>
      </c>
      <c r="BH212" s="80" t="str">
        <f t="shared" ca="1" si="225"/>
        <v/>
      </c>
      <c r="BI212" s="83" t="str">
        <f t="shared" ca="1" si="255"/>
        <v/>
      </c>
      <c r="BJ212" s="80" t="str">
        <f t="shared" ca="1" si="226"/>
        <v/>
      </c>
      <c r="BK212" s="83" t="str">
        <f t="shared" ca="1" si="256"/>
        <v/>
      </c>
    </row>
    <row r="213" spans="1:63" s="71" customFormat="1" ht="21" customHeight="1">
      <c r="A213" s="245">
        <v>85</v>
      </c>
      <c r="B213" s="500" t="s">
        <v>924</v>
      </c>
      <c r="C213" s="501">
        <f t="shared" ca="1" si="196"/>
        <v>46414.47</v>
      </c>
      <c r="D213" s="309">
        <f t="shared" ca="1" si="197"/>
        <v>68336</v>
      </c>
      <c r="E213" s="308">
        <f t="shared" ca="1" si="227"/>
        <v>0.3686635944700461</v>
      </c>
      <c r="F213" s="309">
        <f t="shared" ca="1" si="198"/>
        <v>88000</v>
      </c>
      <c r="G213" s="308">
        <f t="shared" ca="1" si="228"/>
        <v>0.3686635944700461</v>
      </c>
      <c r="H213" s="309">
        <f t="shared" ca="1" si="199"/>
        <v>25000</v>
      </c>
      <c r="I213" s="308">
        <f t="shared" ca="1" si="229"/>
        <v>0</v>
      </c>
      <c r="J213" s="309">
        <f t="shared" ca="1" si="200"/>
        <v>62732</v>
      </c>
      <c r="K213" s="308">
        <f t="shared" ca="1" si="230"/>
        <v>0</v>
      </c>
      <c r="L213" s="309">
        <f t="shared" ca="1" si="201"/>
        <v>66559</v>
      </c>
      <c r="M213" s="308">
        <f t="shared" ca="1" si="231"/>
        <v>0</v>
      </c>
      <c r="N213" s="309">
        <f t="shared" ca="1" si="202"/>
        <v>216000</v>
      </c>
      <c r="O213" s="308">
        <f t="shared" ca="1" si="232"/>
        <v>0</v>
      </c>
      <c r="P213" s="309">
        <f t="shared" ca="1" si="203"/>
        <v>88903</v>
      </c>
      <c r="Q213" s="308">
        <f t="shared" ca="1" si="233"/>
        <v>0.3686635944700461</v>
      </c>
      <c r="R213" s="309">
        <f t="shared" ca="1" si="204"/>
        <v>79800</v>
      </c>
      <c r="S213" s="308">
        <f t="shared" ca="1" si="234"/>
        <v>0.3686635944700461</v>
      </c>
      <c r="T213" s="309" t="str">
        <f t="shared" ca="1" si="205"/>
        <v/>
      </c>
      <c r="U213" s="308" t="str">
        <f t="shared" ca="1" si="235"/>
        <v/>
      </c>
      <c r="V213" s="309" t="str">
        <f t="shared" ca="1" si="206"/>
        <v/>
      </c>
      <c r="W213" s="308" t="str">
        <f t="shared" ca="1" si="236"/>
        <v/>
      </c>
      <c r="X213" s="309">
        <f t="shared" ca="1" si="207"/>
        <v>68336</v>
      </c>
      <c r="Y213" s="308">
        <f t="shared" ca="1" si="237"/>
        <v>0.3686635944700461</v>
      </c>
      <c r="Z213" s="309" t="str">
        <f t="shared" ca="1" si="208"/>
        <v/>
      </c>
      <c r="AA213" s="308" t="str">
        <f t="shared" ca="1" si="238"/>
        <v/>
      </c>
      <c r="AB213" s="309">
        <f t="shared" ca="1" si="209"/>
        <v>93408</v>
      </c>
      <c r="AC213" s="308">
        <f t="shared" ca="1" si="239"/>
        <v>0.3686635944700461</v>
      </c>
      <c r="AD213" s="309">
        <f t="shared" ca="1" si="210"/>
        <v>118888</v>
      </c>
      <c r="AE213" s="308">
        <f t="shared" ca="1" si="240"/>
        <v>0</v>
      </c>
      <c r="AF213" s="309">
        <f t="shared" ca="1" si="211"/>
        <v>77480</v>
      </c>
      <c r="AG213" s="308">
        <f t="shared" ca="1" si="241"/>
        <v>0.3686635944700461</v>
      </c>
      <c r="AH213" s="309">
        <f t="shared" ca="1" si="212"/>
        <v>95000</v>
      </c>
      <c r="AI213" s="308">
        <f t="shared" ca="1" si="242"/>
        <v>0.3686635944700461</v>
      </c>
      <c r="AJ213" s="309">
        <f t="shared" ca="1" si="213"/>
        <v>183537.75</v>
      </c>
      <c r="AK213" s="308">
        <f t="shared" ca="1" si="243"/>
        <v>0</v>
      </c>
      <c r="AL213" s="309">
        <f t="shared" ca="1" si="214"/>
        <v>88550</v>
      </c>
      <c r="AM213" s="308">
        <f t="shared" ca="1" si="244"/>
        <v>0.3686635944700461</v>
      </c>
      <c r="AN213" s="309" t="str">
        <f t="shared" ca="1" si="215"/>
        <v/>
      </c>
      <c r="AO213" s="308" t="str">
        <f t="shared" ca="1" si="245"/>
        <v/>
      </c>
      <c r="AP213" s="309">
        <f t="shared" ca="1" si="216"/>
        <v>42250</v>
      </c>
      <c r="AQ213" s="308">
        <f t="shared" ca="1" si="246"/>
        <v>0</v>
      </c>
      <c r="AR213" s="309" t="str">
        <f t="shared" ca="1" si="217"/>
        <v/>
      </c>
      <c r="AS213" s="308" t="str">
        <f t="shared" ca="1" si="247"/>
        <v/>
      </c>
      <c r="AT213" s="309" t="str">
        <f t="shared" ca="1" si="218"/>
        <v/>
      </c>
      <c r="AU213" s="308" t="str">
        <f t="shared" ca="1" si="248"/>
        <v/>
      </c>
      <c r="AV213" s="309" t="str">
        <f t="shared" ca="1" si="219"/>
        <v/>
      </c>
      <c r="AW213" s="308" t="str">
        <f t="shared" ca="1" si="249"/>
        <v/>
      </c>
      <c r="AX213" s="309" t="str">
        <f t="shared" ca="1" si="220"/>
        <v/>
      </c>
      <c r="AY213" s="308" t="str">
        <f t="shared" ca="1" si="250"/>
        <v/>
      </c>
      <c r="AZ213" s="309" t="str">
        <f t="shared" ca="1" si="221"/>
        <v/>
      </c>
      <c r="BA213" s="308" t="str">
        <f t="shared" ca="1" si="251"/>
        <v/>
      </c>
      <c r="BB213" s="309">
        <f t="shared" ca="1" si="222"/>
        <v>66890</v>
      </c>
      <c r="BC213" s="308">
        <f t="shared" ca="1" si="252"/>
        <v>0.3686635944700461</v>
      </c>
      <c r="BD213" s="309" t="str">
        <f t="shared" ca="1" si="223"/>
        <v/>
      </c>
      <c r="BE213" s="308" t="str">
        <f t="shared" ca="1" si="253"/>
        <v/>
      </c>
      <c r="BF213" s="80" t="str">
        <f t="shared" ca="1" si="224"/>
        <v/>
      </c>
      <c r="BG213" s="83" t="str">
        <f t="shared" ca="1" si="254"/>
        <v/>
      </c>
      <c r="BH213" s="80" t="str">
        <f t="shared" ca="1" si="225"/>
        <v/>
      </c>
      <c r="BI213" s="83" t="str">
        <f t="shared" ca="1" si="255"/>
        <v/>
      </c>
      <c r="BJ213" s="80" t="str">
        <f t="shared" ca="1" si="226"/>
        <v/>
      </c>
      <c r="BK213" s="83" t="str">
        <f t="shared" ca="1" si="256"/>
        <v/>
      </c>
    </row>
    <row r="214" spans="1:63" s="71" customFormat="1" ht="21" customHeight="1">
      <c r="A214" s="245">
        <v>86</v>
      </c>
      <c r="B214" s="500" t="s">
        <v>925</v>
      </c>
      <c r="C214" s="501">
        <f t="shared" ca="1" si="196"/>
        <v>24971.68</v>
      </c>
      <c r="D214" s="309">
        <f t="shared" ca="1" si="197"/>
        <v>51882</v>
      </c>
      <c r="E214" s="308">
        <f t="shared" ca="1" si="227"/>
        <v>0.3686635944700461</v>
      </c>
      <c r="F214" s="309">
        <f t="shared" ca="1" si="198"/>
        <v>45000</v>
      </c>
      <c r="G214" s="308">
        <f t="shared" ca="1" si="228"/>
        <v>0.3686635944700461</v>
      </c>
      <c r="H214" s="309">
        <f t="shared" ca="1" si="199"/>
        <v>30000</v>
      </c>
      <c r="I214" s="308">
        <f t="shared" ca="1" si="229"/>
        <v>0</v>
      </c>
      <c r="J214" s="309">
        <f t="shared" ca="1" si="200"/>
        <v>132210</v>
      </c>
      <c r="K214" s="308">
        <f t="shared" ca="1" si="230"/>
        <v>0</v>
      </c>
      <c r="L214" s="309">
        <f t="shared" ca="1" si="201"/>
        <v>50533</v>
      </c>
      <c r="M214" s="308">
        <f t="shared" ca="1" si="231"/>
        <v>0.3686635944700461</v>
      </c>
      <c r="N214" s="309">
        <f t="shared" ca="1" si="202"/>
        <v>78000</v>
      </c>
      <c r="O214" s="308">
        <f t="shared" ca="1" si="232"/>
        <v>0</v>
      </c>
      <c r="P214" s="309">
        <f t="shared" ca="1" si="203"/>
        <v>34657</v>
      </c>
      <c r="Q214" s="308">
        <f t="shared" ca="1" si="233"/>
        <v>0</v>
      </c>
      <c r="R214" s="309">
        <f t="shared" ca="1" si="204"/>
        <v>67500</v>
      </c>
      <c r="S214" s="308">
        <f t="shared" ca="1" si="234"/>
        <v>0</v>
      </c>
      <c r="T214" s="309" t="str">
        <f t="shared" ca="1" si="205"/>
        <v/>
      </c>
      <c r="U214" s="308" t="str">
        <f t="shared" ca="1" si="235"/>
        <v/>
      </c>
      <c r="V214" s="309" t="str">
        <f t="shared" ca="1" si="206"/>
        <v/>
      </c>
      <c r="W214" s="308" t="str">
        <f t="shared" ca="1" si="236"/>
        <v/>
      </c>
      <c r="X214" s="309">
        <f t="shared" ca="1" si="207"/>
        <v>51882</v>
      </c>
      <c r="Y214" s="308">
        <f t="shared" ca="1" si="237"/>
        <v>0.3686635944700461</v>
      </c>
      <c r="Z214" s="309" t="str">
        <f t="shared" ca="1" si="208"/>
        <v/>
      </c>
      <c r="AA214" s="308" t="str">
        <f t="shared" ca="1" si="238"/>
        <v/>
      </c>
      <c r="AB214" s="309">
        <f t="shared" ca="1" si="209"/>
        <v>44686</v>
      </c>
      <c r="AC214" s="308">
        <f t="shared" ca="1" si="239"/>
        <v>0.3686635944700461</v>
      </c>
      <c r="AD214" s="309">
        <f t="shared" ca="1" si="210"/>
        <v>21407</v>
      </c>
      <c r="AE214" s="308">
        <f t="shared" ca="1" si="240"/>
        <v>0</v>
      </c>
      <c r="AF214" s="309">
        <f t="shared" ca="1" si="211"/>
        <v>37772</v>
      </c>
      <c r="AG214" s="308">
        <f t="shared" ca="1" si="241"/>
        <v>0</v>
      </c>
      <c r="AH214" s="309">
        <f t="shared" ca="1" si="212"/>
        <v>42000</v>
      </c>
      <c r="AI214" s="308">
        <f t="shared" ca="1" si="242"/>
        <v>0.3686635944700461</v>
      </c>
      <c r="AJ214" s="309">
        <f t="shared" ca="1" si="213"/>
        <v>49413.9</v>
      </c>
      <c r="AK214" s="308">
        <f t="shared" ca="1" si="243"/>
        <v>0.3686635944700461</v>
      </c>
      <c r="AL214" s="309">
        <f t="shared" ca="1" si="214"/>
        <v>29645</v>
      </c>
      <c r="AM214" s="308">
        <f t="shared" ca="1" si="244"/>
        <v>0</v>
      </c>
      <c r="AN214" s="309" t="str">
        <f t="shared" ca="1" si="215"/>
        <v/>
      </c>
      <c r="AO214" s="308" t="str">
        <f t="shared" ca="1" si="245"/>
        <v/>
      </c>
      <c r="AP214" s="309">
        <f t="shared" ca="1" si="216"/>
        <v>48750</v>
      </c>
      <c r="AQ214" s="308">
        <f t="shared" ca="1" si="246"/>
        <v>0.3686635944700461</v>
      </c>
      <c r="AR214" s="309" t="str">
        <f t="shared" ca="1" si="217"/>
        <v/>
      </c>
      <c r="AS214" s="308" t="str">
        <f t="shared" ca="1" si="247"/>
        <v/>
      </c>
      <c r="AT214" s="309" t="str">
        <f t="shared" ca="1" si="218"/>
        <v/>
      </c>
      <c r="AU214" s="308" t="str">
        <f t="shared" ca="1" si="248"/>
        <v/>
      </c>
      <c r="AV214" s="309" t="str">
        <f t="shared" ca="1" si="219"/>
        <v/>
      </c>
      <c r="AW214" s="308" t="str">
        <f t="shared" ca="1" si="249"/>
        <v/>
      </c>
      <c r="AX214" s="309" t="str">
        <f t="shared" ca="1" si="220"/>
        <v/>
      </c>
      <c r="AY214" s="308" t="str">
        <f t="shared" ca="1" si="250"/>
        <v/>
      </c>
      <c r="AZ214" s="309" t="str">
        <f t="shared" ca="1" si="221"/>
        <v/>
      </c>
      <c r="BA214" s="308" t="str">
        <f t="shared" ca="1" si="251"/>
        <v/>
      </c>
      <c r="BB214" s="309">
        <f t="shared" ca="1" si="222"/>
        <v>50650</v>
      </c>
      <c r="BC214" s="308">
        <f t="shared" ca="1" si="252"/>
        <v>0.3686635944700461</v>
      </c>
      <c r="BD214" s="309" t="str">
        <f t="shared" ca="1" si="223"/>
        <v/>
      </c>
      <c r="BE214" s="308" t="str">
        <f t="shared" ca="1" si="253"/>
        <v/>
      </c>
      <c r="BF214" s="80" t="str">
        <f t="shared" ca="1" si="224"/>
        <v/>
      </c>
      <c r="BG214" s="83" t="str">
        <f t="shared" ca="1" si="254"/>
        <v/>
      </c>
      <c r="BH214" s="80" t="str">
        <f t="shared" ca="1" si="225"/>
        <v/>
      </c>
      <c r="BI214" s="83" t="str">
        <f t="shared" ca="1" si="255"/>
        <v/>
      </c>
      <c r="BJ214" s="80" t="str">
        <f t="shared" ca="1" si="226"/>
        <v/>
      </c>
      <c r="BK214" s="83" t="str">
        <f t="shared" ca="1" si="256"/>
        <v/>
      </c>
    </row>
    <row r="215" spans="1:63" s="71" customFormat="1" ht="21" customHeight="1">
      <c r="A215" s="245">
        <v>87</v>
      </c>
      <c r="B215" s="500" t="s">
        <v>926</v>
      </c>
      <c r="C215" s="501">
        <f t="shared" ca="1" si="196"/>
        <v>106310.59</v>
      </c>
      <c r="D215" s="309">
        <f t="shared" ca="1" si="197"/>
        <v>237600</v>
      </c>
      <c r="E215" s="308">
        <f t="shared" ca="1" si="227"/>
        <v>0.3686635944700461</v>
      </c>
      <c r="F215" s="309">
        <f t="shared" ca="1" si="198"/>
        <v>350000</v>
      </c>
      <c r="G215" s="308">
        <f t="shared" ca="1" si="228"/>
        <v>0</v>
      </c>
      <c r="H215" s="309">
        <f t="shared" ca="1" si="199"/>
        <v>380000</v>
      </c>
      <c r="I215" s="308">
        <f t="shared" ca="1" si="229"/>
        <v>0</v>
      </c>
      <c r="J215" s="309">
        <f t="shared" ca="1" si="200"/>
        <v>430000</v>
      </c>
      <c r="K215" s="308">
        <f t="shared" ca="1" si="230"/>
        <v>0</v>
      </c>
      <c r="L215" s="309">
        <f t="shared" ca="1" si="201"/>
        <v>231422</v>
      </c>
      <c r="M215" s="308">
        <f t="shared" ca="1" si="231"/>
        <v>0.3686635944700461</v>
      </c>
      <c r="N215" s="309">
        <f t="shared" ca="1" si="202"/>
        <v>56000</v>
      </c>
      <c r="O215" s="308">
        <f t="shared" ca="1" si="232"/>
        <v>0</v>
      </c>
      <c r="P215" s="309">
        <f t="shared" ca="1" si="203"/>
        <v>220230</v>
      </c>
      <c r="Q215" s="308">
        <f t="shared" ca="1" si="233"/>
        <v>0.3686635944700461</v>
      </c>
      <c r="R215" s="309">
        <f t="shared" ca="1" si="204"/>
        <v>350550</v>
      </c>
      <c r="S215" s="308">
        <f t="shared" ca="1" si="234"/>
        <v>0</v>
      </c>
      <c r="T215" s="309" t="str">
        <f t="shared" ca="1" si="205"/>
        <v/>
      </c>
      <c r="U215" s="308" t="str">
        <f t="shared" ca="1" si="235"/>
        <v/>
      </c>
      <c r="V215" s="309" t="str">
        <f t="shared" ca="1" si="206"/>
        <v/>
      </c>
      <c r="W215" s="308" t="str">
        <f t="shared" ca="1" si="236"/>
        <v/>
      </c>
      <c r="X215" s="309">
        <f t="shared" ca="1" si="207"/>
        <v>237600</v>
      </c>
      <c r="Y215" s="308">
        <f t="shared" ca="1" si="237"/>
        <v>0.3686635944700461</v>
      </c>
      <c r="Z215" s="309" t="str">
        <f t="shared" ca="1" si="208"/>
        <v/>
      </c>
      <c r="AA215" s="308" t="str">
        <f t="shared" ca="1" si="238"/>
        <v/>
      </c>
      <c r="AB215" s="309">
        <f t="shared" ca="1" si="209"/>
        <v>199168</v>
      </c>
      <c r="AC215" s="308">
        <f t="shared" ca="1" si="239"/>
        <v>0.3686635944700461</v>
      </c>
      <c r="AD215" s="309">
        <f t="shared" ca="1" si="210"/>
        <v>309490</v>
      </c>
      <c r="AE215" s="308">
        <f t="shared" ca="1" si="240"/>
        <v>0</v>
      </c>
      <c r="AF215" s="309">
        <f t="shared" ca="1" si="211"/>
        <v>377715</v>
      </c>
      <c r="AG215" s="308">
        <f t="shared" ca="1" si="241"/>
        <v>0</v>
      </c>
      <c r="AH215" s="309">
        <f t="shared" ca="1" si="212"/>
        <v>210000</v>
      </c>
      <c r="AI215" s="308">
        <f t="shared" ca="1" si="242"/>
        <v>0.3686635944700461</v>
      </c>
      <c r="AJ215" s="309">
        <f t="shared" ca="1" si="213"/>
        <v>183537.75</v>
      </c>
      <c r="AK215" s="308">
        <f t="shared" ca="1" si="243"/>
        <v>0</v>
      </c>
      <c r="AL215" s="309">
        <f t="shared" ca="1" si="214"/>
        <v>192500</v>
      </c>
      <c r="AM215" s="308">
        <f t="shared" ca="1" si="244"/>
        <v>0</v>
      </c>
      <c r="AN215" s="309" t="str">
        <f t="shared" ca="1" si="215"/>
        <v/>
      </c>
      <c r="AO215" s="308" t="str">
        <f t="shared" ca="1" si="245"/>
        <v/>
      </c>
      <c r="AP215" s="309">
        <f t="shared" ca="1" si="216"/>
        <v>48750</v>
      </c>
      <c r="AQ215" s="308">
        <f t="shared" ca="1" si="246"/>
        <v>0</v>
      </c>
      <c r="AR215" s="309" t="str">
        <f t="shared" ca="1" si="217"/>
        <v/>
      </c>
      <c r="AS215" s="308" t="str">
        <f t="shared" ca="1" si="247"/>
        <v/>
      </c>
      <c r="AT215" s="309" t="str">
        <f t="shared" ca="1" si="218"/>
        <v/>
      </c>
      <c r="AU215" s="308" t="str">
        <f t="shared" ca="1" si="248"/>
        <v/>
      </c>
      <c r="AV215" s="309" t="str">
        <f t="shared" ca="1" si="219"/>
        <v/>
      </c>
      <c r="AW215" s="308" t="str">
        <f t="shared" ca="1" si="249"/>
        <v/>
      </c>
      <c r="AX215" s="309" t="str">
        <f t="shared" ca="1" si="220"/>
        <v/>
      </c>
      <c r="AY215" s="308" t="str">
        <f t="shared" ca="1" si="250"/>
        <v/>
      </c>
      <c r="AZ215" s="309" t="str">
        <f t="shared" ca="1" si="221"/>
        <v/>
      </c>
      <c r="BA215" s="308" t="str">
        <f t="shared" ca="1" si="251"/>
        <v/>
      </c>
      <c r="BB215" s="309">
        <f t="shared" ca="1" si="222"/>
        <v>232500</v>
      </c>
      <c r="BC215" s="308">
        <f t="shared" ca="1" si="252"/>
        <v>0.3686635944700461</v>
      </c>
      <c r="BD215" s="309" t="str">
        <f t="shared" ca="1" si="223"/>
        <v/>
      </c>
      <c r="BE215" s="308" t="str">
        <f t="shared" ca="1" si="253"/>
        <v/>
      </c>
      <c r="BF215" s="80" t="str">
        <f t="shared" ca="1" si="224"/>
        <v/>
      </c>
      <c r="BG215" s="83" t="str">
        <f t="shared" ca="1" si="254"/>
        <v/>
      </c>
      <c r="BH215" s="80" t="str">
        <f t="shared" ca="1" si="225"/>
        <v/>
      </c>
      <c r="BI215" s="83" t="str">
        <f t="shared" ca="1" si="255"/>
        <v/>
      </c>
      <c r="BJ215" s="80" t="str">
        <f t="shared" ca="1" si="226"/>
        <v/>
      </c>
      <c r="BK215" s="83" t="str">
        <f t="shared" ca="1" si="256"/>
        <v/>
      </c>
    </row>
    <row r="216" spans="1:63" s="71" customFormat="1" ht="21" customHeight="1">
      <c r="A216" s="245">
        <v>88</v>
      </c>
      <c r="B216" s="500" t="s">
        <v>927</v>
      </c>
      <c r="C216" s="501">
        <f t="shared" ca="1" si="196"/>
        <v>1104892.22</v>
      </c>
      <c r="D216" s="309">
        <f t="shared" ca="1" si="197"/>
        <v>170468</v>
      </c>
      <c r="E216" s="308">
        <f t="shared" ca="1" si="227"/>
        <v>0.3686635944700461</v>
      </c>
      <c r="F216" s="309">
        <f t="shared" ca="1" si="198"/>
        <v>120000</v>
      </c>
      <c r="G216" s="308">
        <f t="shared" ca="1" si="228"/>
        <v>0.3686635944700461</v>
      </c>
      <c r="H216" s="309">
        <f t="shared" ca="1" si="199"/>
        <v>80000</v>
      </c>
      <c r="I216" s="308">
        <f t="shared" ca="1" si="229"/>
        <v>0.3686635944700461</v>
      </c>
      <c r="J216" s="309">
        <f t="shared" ca="1" si="200"/>
        <v>125000</v>
      </c>
      <c r="K216" s="308">
        <f t="shared" ca="1" si="230"/>
        <v>0.3686635944700461</v>
      </c>
      <c r="L216" s="309">
        <f t="shared" ca="1" si="201"/>
        <v>166035</v>
      </c>
      <c r="M216" s="308">
        <f t="shared" ca="1" si="231"/>
        <v>0.3686635944700461</v>
      </c>
      <c r="N216" s="309">
        <f t="shared" ca="1" si="202"/>
        <v>120000</v>
      </c>
      <c r="O216" s="308">
        <f t="shared" ca="1" si="232"/>
        <v>0.3686635944700461</v>
      </c>
      <c r="P216" s="309">
        <f t="shared" ca="1" si="203"/>
        <v>4725577</v>
      </c>
      <c r="Q216" s="308">
        <f t="shared" ca="1" si="233"/>
        <v>0</v>
      </c>
      <c r="R216" s="309">
        <f t="shared" ca="1" si="204"/>
        <v>67500</v>
      </c>
      <c r="S216" s="308">
        <f t="shared" ca="1" si="234"/>
        <v>0.3686635944700461</v>
      </c>
      <c r="T216" s="309" t="str">
        <f t="shared" ca="1" si="205"/>
        <v/>
      </c>
      <c r="U216" s="308" t="str">
        <f t="shared" ca="1" si="235"/>
        <v/>
      </c>
      <c r="V216" s="309" t="str">
        <f t="shared" ca="1" si="206"/>
        <v/>
      </c>
      <c r="W216" s="308" t="str">
        <f t="shared" ca="1" si="236"/>
        <v/>
      </c>
      <c r="X216" s="309">
        <f t="shared" ca="1" si="207"/>
        <v>170468</v>
      </c>
      <c r="Y216" s="308">
        <f t="shared" ca="1" si="237"/>
        <v>0.3686635944700461</v>
      </c>
      <c r="Z216" s="309" t="str">
        <f t="shared" ca="1" si="208"/>
        <v/>
      </c>
      <c r="AA216" s="308" t="str">
        <f t="shared" ca="1" si="238"/>
        <v/>
      </c>
      <c r="AB216" s="309">
        <f t="shared" ca="1" si="209"/>
        <v>638154</v>
      </c>
      <c r="AC216" s="308">
        <f t="shared" ca="1" si="239"/>
        <v>0.3686635944700461</v>
      </c>
      <c r="AD216" s="309">
        <f t="shared" ca="1" si="210"/>
        <v>312209</v>
      </c>
      <c r="AE216" s="308">
        <f t="shared" ca="1" si="240"/>
        <v>0.3686635944700461</v>
      </c>
      <c r="AF216" s="309">
        <f t="shared" ca="1" si="211"/>
        <v>290550</v>
      </c>
      <c r="AG216" s="308">
        <f t="shared" ca="1" si="241"/>
        <v>0.3686635944700461</v>
      </c>
      <c r="AH216" s="309">
        <f t="shared" ca="1" si="212"/>
        <v>480000</v>
      </c>
      <c r="AI216" s="308">
        <f t="shared" ca="1" si="242"/>
        <v>0.3686635944700461</v>
      </c>
      <c r="AJ216" s="309">
        <f t="shared" ca="1" si="213"/>
        <v>735327.96</v>
      </c>
      <c r="AK216" s="308">
        <f t="shared" ca="1" si="243"/>
        <v>0.3686635944700461</v>
      </c>
      <c r="AL216" s="309">
        <f t="shared" ca="1" si="214"/>
        <v>58905</v>
      </c>
      <c r="AM216" s="308">
        <f t="shared" ca="1" si="244"/>
        <v>0.3686635944700461</v>
      </c>
      <c r="AN216" s="309" t="str">
        <f t="shared" ca="1" si="215"/>
        <v/>
      </c>
      <c r="AO216" s="308" t="str">
        <f t="shared" ca="1" si="245"/>
        <v/>
      </c>
      <c r="AP216" s="309">
        <f t="shared" ca="1" si="216"/>
        <v>39000</v>
      </c>
      <c r="AQ216" s="308">
        <f t="shared" ca="1" si="246"/>
        <v>0.3686635944700461</v>
      </c>
      <c r="AR216" s="309" t="str">
        <f t="shared" ca="1" si="217"/>
        <v/>
      </c>
      <c r="AS216" s="308" t="str">
        <f t="shared" ca="1" si="247"/>
        <v/>
      </c>
      <c r="AT216" s="309" t="str">
        <f t="shared" ca="1" si="218"/>
        <v/>
      </c>
      <c r="AU216" s="308" t="str">
        <f t="shared" ca="1" si="248"/>
        <v/>
      </c>
      <c r="AV216" s="309" t="str">
        <f t="shared" ca="1" si="219"/>
        <v/>
      </c>
      <c r="AW216" s="308" t="str">
        <f t="shared" ca="1" si="249"/>
        <v/>
      </c>
      <c r="AX216" s="309" t="str">
        <f t="shared" ca="1" si="220"/>
        <v/>
      </c>
      <c r="AY216" s="308" t="str">
        <f t="shared" ca="1" si="250"/>
        <v/>
      </c>
      <c r="AZ216" s="309" t="str">
        <f t="shared" ca="1" si="221"/>
        <v/>
      </c>
      <c r="BA216" s="308" t="str">
        <f t="shared" ca="1" si="251"/>
        <v/>
      </c>
      <c r="BB216" s="309">
        <f t="shared" ca="1" si="222"/>
        <v>166870</v>
      </c>
      <c r="BC216" s="308">
        <f t="shared" ca="1" si="252"/>
        <v>0.3686635944700461</v>
      </c>
      <c r="BD216" s="309" t="str">
        <f t="shared" ca="1" si="223"/>
        <v/>
      </c>
      <c r="BE216" s="308" t="str">
        <f t="shared" ca="1" si="253"/>
        <v/>
      </c>
      <c r="BF216" s="80" t="str">
        <f t="shared" ca="1" si="224"/>
        <v/>
      </c>
      <c r="BG216" s="83" t="str">
        <f t="shared" ca="1" si="254"/>
        <v/>
      </c>
      <c r="BH216" s="80" t="str">
        <f t="shared" ca="1" si="225"/>
        <v/>
      </c>
      <c r="BI216" s="83" t="str">
        <f t="shared" ca="1" si="255"/>
        <v/>
      </c>
      <c r="BJ216" s="80" t="str">
        <f t="shared" ca="1" si="226"/>
        <v/>
      </c>
      <c r="BK216" s="83" t="str">
        <f t="shared" ca="1" si="256"/>
        <v/>
      </c>
    </row>
    <row r="217" spans="1:63" s="71" customFormat="1" ht="21" customHeight="1">
      <c r="A217" s="245">
        <v>89</v>
      </c>
      <c r="B217" s="500" t="s">
        <v>931</v>
      </c>
      <c r="C217" s="501">
        <f t="shared" ca="1" si="196"/>
        <v>60989.4</v>
      </c>
      <c r="D217" s="309">
        <f t="shared" ca="1" si="197"/>
        <v>81266</v>
      </c>
      <c r="E217" s="308">
        <f t="shared" ca="1" si="227"/>
        <v>0.3686635944700461</v>
      </c>
      <c r="F217" s="309">
        <f t="shared" ca="1" si="198"/>
        <v>40000</v>
      </c>
      <c r="G217" s="308">
        <f t="shared" ca="1" si="228"/>
        <v>0</v>
      </c>
      <c r="H217" s="309">
        <f t="shared" ca="1" si="199"/>
        <v>40000</v>
      </c>
      <c r="I217" s="308">
        <f t="shared" ca="1" si="229"/>
        <v>0</v>
      </c>
      <c r="J217" s="309">
        <f t="shared" ca="1" si="200"/>
        <v>136110</v>
      </c>
      <c r="K217" s="308">
        <f t="shared" ca="1" si="230"/>
        <v>0</v>
      </c>
      <c r="L217" s="309">
        <f t="shared" ca="1" si="201"/>
        <v>79153</v>
      </c>
      <c r="M217" s="308">
        <f t="shared" ca="1" si="231"/>
        <v>0.3686635944700461</v>
      </c>
      <c r="N217" s="309">
        <f t="shared" ca="1" si="202"/>
        <v>289000</v>
      </c>
      <c r="O217" s="308">
        <f t="shared" ca="1" si="232"/>
        <v>0</v>
      </c>
      <c r="P217" s="309">
        <f t="shared" ca="1" si="203"/>
        <v>40453</v>
      </c>
      <c r="Q217" s="308">
        <f t="shared" ca="1" si="233"/>
        <v>0</v>
      </c>
      <c r="R217" s="309">
        <f t="shared" ca="1" si="204"/>
        <v>37800</v>
      </c>
      <c r="S217" s="308">
        <f t="shared" ca="1" si="234"/>
        <v>0</v>
      </c>
      <c r="T217" s="309" t="str">
        <f t="shared" ca="1" si="205"/>
        <v/>
      </c>
      <c r="U217" s="308" t="str">
        <f t="shared" ca="1" si="235"/>
        <v/>
      </c>
      <c r="V217" s="309" t="str">
        <f t="shared" ca="1" si="206"/>
        <v/>
      </c>
      <c r="W217" s="308" t="str">
        <f t="shared" ca="1" si="236"/>
        <v/>
      </c>
      <c r="X217" s="309">
        <f t="shared" ca="1" si="207"/>
        <v>81266</v>
      </c>
      <c r="Y217" s="308">
        <f t="shared" ca="1" si="237"/>
        <v>0.3686635944700461</v>
      </c>
      <c r="Z217" s="309" t="str">
        <f t="shared" ca="1" si="208"/>
        <v/>
      </c>
      <c r="AA217" s="308" t="str">
        <f t="shared" ca="1" si="238"/>
        <v/>
      </c>
      <c r="AB217" s="309">
        <f t="shared" ca="1" si="209"/>
        <v>60295</v>
      </c>
      <c r="AC217" s="308">
        <f t="shared" ca="1" si="239"/>
        <v>0.3686635944700461</v>
      </c>
      <c r="AD217" s="309">
        <f t="shared" ca="1" si="210"/>
        <v>70373</v>
      </c>
      <c r="AE217" s="308">
        <f t="shared" ca="1" si="240"/>
        <v>0.3686635944700461</v>
      </c>
      <c r="AF217" s="309">
        <f t="shared" ca="1" si="211"/>
        <v>40677</v>
      </c>
      <c r="AG217" s="308">
        <f t="shared" ca="1" si="241"/>
        <v>0</v>
      </c>
      <c r="AH217" s="309">
        <f t="shared" ca="1" si="212"/>
        <v>48000</v>
      </c>
      <c r="AI217" s="308">
        <f t="shared" ca="1" si="242"/>
        <v>0</v>
      </c>
      <c r="AJ217" s="309">
        <f t="shared" ca="1" si="213"/>
        <v>116005.39</v>
      </c>
      <c r="AK217" s="308">
        <f t="shared" ca="1" si="243"/>
        <v>0</v>
      </c>
      <c r="AL217" s="309">
        <f t="shared" ca="1" si="214"/>
        <v>60445</v>
      </c>
      <c r="AM217" s="308">
        <f t="shared" ca="1" si="244"/>
        <v>0.3686635944700461</v>
      </c>
      <c r="AN217" s="309" t="str">
        <f t="shared" ca="1" si="215"/>
        <v/>
      </c>
      <c r="AO217" s="308" t="str">
        <f t="shared" ca="1" si="245"/>
        <v/>
      </c>
      <c r="AP217" s="309">
        <f t="shared" ca="1" si="216"/>
        <v>42250</v>
      </c>
      <c r="AQ217" s="308">
        <f t="shared" ca="1" si="246"/>
        <v>0</v>
      </c>
      <c r="AR217" s="309" t="str">
        <f t="shared" ca="1" si="217"/>
        <v/>
      </c>
      <c r="AS217" s="308" t="str">
        <f t="shared" ca="1" si="247"/>
        <v/>
      </c>
      <c r="AT217" s="309" t="str">
        <f t="shared" ca="1" si="218"/>
        <v/>
      </c>
      <c r="AU217" s="308" t="str">
        <f t="shared" ca="1" si="248"/>
        <v/>
      </c>
      <c r="AV217" s="309" t="str">
        <f t="shared" ca="1" si="219"/>
        <v/>
      </c>
      <c r="AW217" s="308" t="str">
        <f t="shared" ca="1" si="249"/>
        <v/>
      </c>
      <c r="AX217" s="309" t="str">
        <f t="shared" ca="1" si="220"/>
        <v/>
      </c>
      <c r="AY217" s="308" t="str">
        <f t="shared" ca="1" si="250"/>
        <v/>
      </c>
      <c r="AZ217" s="309" t="str">
        <f t="shared" ca="1" si="221"/>
        <v/>
      </c>
      <c r="BA217" s="308" t="str">
        <f t="shared" ca="1" si="251"/>
        <v/>
      </c>
      <c r="BB217" s="309">
        <f t="shared" ca="1" si="222"/>
        <v>79575</v>
      </c>
      <c r="BC217" s="308">
        <f t="shared" ca="1" si="252"/>
        <v>0.3686635944700461</v>
      </c>
      <c r="BD217" s="309" t="str">
        <f t="shared" ca="1" si="223"/>
        <v/>
      </c>
      <c r="BE217" s="308" t="str">
        <f t="shared" ca="1" si="253"/>
        <v/>
      </c>
      <c r="BF217" s="80" t="str">
        <f t="shared" ca="1" si="224"/>
        <v/>
      </c>
      <c r="BG217" s="83" t="str">
        <f t="shared" ca="1" si="254"/>
        <v/>
      </c>
      <c r="BH217" s="80" t="str">
        <f t="shared" ca="1" si="225"/>
        <v/>
      </c>
      <c r="BI217" s="83" t="str">
        <f t="shared" ca="1" si="255"/>
        <v/>
      </c>
      <c r="BJ217" s="80" t="str">
        <f t="shared" ca="1" si="226"/>
        <v/>
      </c>
      <c r="BK217" s="83" t="str">
        <f t="shared" ca="1" si="256"/>
        <v/>
      </c>
    </row>
    <row r="218" spans="1:63" s="71" customFormat="1" ht="21" customHeight="1">
      <c r="A218" s="245">
        <v>90</v>
      </c>
      <c r="B218" s="500" t="s">
        <v>932</v>
      </c>
      <c r="C218" s="501">
        <f t="shared" ca="1" si="196"/>
        <v>811173.34</v>
      </c>
      <c r="D218" s="309">
        <f t="shared" ca="1" si="197"/>
        <v>576330</v>
      </c>
      <c r="E218" s="308">
        <f t="shared" ca="1" si="227"/>
        <v>0.3686635944700461</v>
      </c>
      <c r="F218" s="309">
        <f t="shared" ca="1" si="198"/>
        <v>800000</v>
      </c>
      <c r="G218" s="308">
        <f t="shared" ca="1" si="228"/>
        <v>0.3686635944700461</v>
      </c>
      <c r="H218" s="309">
        <f t="shared" ca="1" si="199"/>
        <v>850000</v>
      </c>
      <c r="I218" s="308">
        <f t="shared" ca="1" si="229"/>
        <v>0.3686635944700461</v>
      </c>
      <c r="J218" s="309">
        <f t="shared" ca="1" si="200"/>
        <v>3272462</v>
      </c>
      <c r="K218" s="308">
        <f t="shared" ca="1" si="230"/>
        <v>0</v>
      </c>
      <c r="L218" s="309">
        <f t="shared" ca="1" si="201"/>
        <v>561345</v>
      </c>
      <c r="M218" s="308">
        <f t="shared" ca="1" si="231"/>
        <v>0.3686635944700461</v>
      </c>
      <c r="N218" s="309">
        <f t="shared" ca="1" si="202"/>
        <v>450000</v>
      </c>
      <c r="O218" s="308">
        <f t="shared" ca="1" si="232"/>
        <v>0</v>
      </c>
      <c r="P218" s="309">
        <f t="shared" ca="1" si="203"/>
        <v>481474</v>
      </c>
      <c r="Q218" s="308">
        <f t="shared" ca="1" si="233"/>
        <v>0.3686635944700461</v>
      </c>
      <c r="R218" s="309">
        <f t="shared" ca="1" si="204"/>
        <v>375000</v>
      </c>
      <c r="S218" s="308">
        <f t="shared" ca="1" si="234"/>
        <v>0</v>
      </c>
      <c r="T218" s="309" t="str">
        <f t="shared" ca="1" si="205"/>
        <v/>
      </c>
      <c r="U218" s="308" t="str">
        <f t="shared" ca="1" si="235"/>
        <v/>
      </c>
      <c r="V218" s="309" t="str">
        <f t="shared" ca="1" si="206"/>
        <v/>
      </c>
      <c r="W218" s="308" t="str">
        <f t="shared" ca="1" si="236"/>
        <v/>
      </c>
      <c r="X218" s="309">
        <f t="shared" ca="1" si="207"/>
        <v>576330</v>
      </c>
      <c r="Y218" s="308">
        <f t="shared" ca="1" si="237"/>
        <v>0.3686635944700461</v>
      </c>
      <c r="Z218" s="309" t="str">
        <f t="shared" ca="1" si="208"/>
        <v/>
      </c>
      <c r="AA218" s="308" t="str">
        <f t="shared" ca="1" si="238"/>
        <v/>
      </c>
      <c r="AB218" s="309">
        <f t="shared" ca="1" si="209"/>
        <v>395738</v>
      </c>
      <c r="AC218" s="308">
        <f t="shared" ca="1" si="239"/>
        <v>0</v>
      </c>
      <c r="AD218" s="309">
        <f t="shared" ca="1" si="210"/>
        <v>1601318</v>
      </c>
      <c r="AE218" s="308">
        <f t="shared" ca="1" si="240"/>
        <v>0</v>
      </c>
      <c r="AF218" s="309">
        <f t="shared" ca="1" si="211"/>
        <v>871650</v>
      </c>
      <c r="AG218" s="308">
        <f t="shared" ca="1" si="241"/>
        <v>0.3686635944700461</v>
      </c>
      <c r="AH218" s="309">
        <f t="shared" ca="1" si="212"/>
        <v>425000</v>
      </c>
      <c r="AI218" s="308">
        <f t="shared" ca="1" si="242"/>
        <v>0</v>
      </c>
      <c r="AJ218" s="309">
        <f t="shared" ca="1" si="213"/>
        <v>429431.7</v>
      </c>
      <c r="AK218" s="308">
        <f t="shared" ca="1" si="243"/>
        <v>0</v>
      </c>
      <c r="AL218" s="309">
        <f t="shared" ca="1" si="214"/>
        <v>2387000</v>
      </c>
      <c r="AM218" s="308">
        <f t="shared" ca="1" si="244"/>
        <v>0</v>
      </c>
      <c r="AN218" s="309" t="str">
        <f t="shared" ca="1" si="215"/>
        <v/>
      </c>
      <c r="AO218" s="308" t="str">
        <f t="shared" ca="1" si="245"/>
        <v/>
      </c>
      <c r="AP218" s="309">
        <f t="shared" ca="1" si="216"/>
        <v>188760</v>
      </c>
      <c r="AQ218" s="308">
        <f t="shared" ca="1" si="246"/>
        <v>0</v>
      </c>
      <c r="AR218" s="309" t="str">
        <f t="shared" ca="1" si="217"/>
        <v/>
      </c>
      <c r="AS218" s="308" t="str">
        <f t="shared" ca="1" si="247"/>
        <v/>
      </c>
      <c r="AT218" s="309" t="str">
        <f t="shared" ca="1" si="218"/>
        <v/>
      </c>
      <c r="AU218" s="308" t="str">
        <f t="shared" ca="1" si="248"/>
        <v/>
      </c>
      <c r="AV218" s="309" t="str">
        <f t="shared" ca="1" si="219"/>
        <v/>
      </c>
      <c r="AW218" s="308" t="str">
        <f t="shared" ca="1" si="249"/>
        <v/>
      </c>
      <c r="AX218" s="309" t="str">
        <f t="shared" ca="1" si="220"/>
        <v/>
      </c>
      <c r="AY218" s="308" t="str">
        <f t="shared" ca="1" si="250"/>
        <v/>
      </c>
      <c r="AZ218" s="309" t="str">
        <f t="shared" ca="1" si="221"/>
        <v/>
      </c>
      <c r="BA218" s="308" t="str">
        <f t="shared" ca="1" si="251"/>
        <v/>
      </c>
      <c r="BB218" s="309">
        <f t="shared" ca="1" si="222"/>
        <v>564500</v>
      </c>
      <c r="BC218" s="308">
        <f t="shared" ca="1" si="252"/>
        <v>0.3686635944700461</v>
      </c>
      <c r="BD218" s="309" t="str">
        <f t="shared" ca="1" si="223"/>
        <v/>
      </c>
      <c r="BE218" s="308" t="str">
        <f t="shared" ca="1" si="253"/>
        <v/>
      </c>
      <c r="BF218" s="80" t="str">
        <f t="shared" ca="1" si="224"/>
        <v/>
      </c>
      <c r="BG218" s="83" t="str">
        <f t="shared" ca="1" si="254"/>
        <v/>
      </c>
      <c r="BH218" s="80" t="str">
        <f t="shared" ca="1" si="225"/>
        <v/>
      </c>
      <c r="BI218" s="83" t="str">
        <f t="shared" ca="1" si="255"/>
        <v/>
      </c>
      <c r="BJ218" s="80" t="str">
        <f t="shared" ca="1" si="226"/>
        <v/>
      </c>
      <c r="BK218" s="83" t="str">
        <f t="shared" ca="1" si="256"/>
        <v/>
      </c>
    </row>
    <row r="219" spans="1:63" ht="26.25" customHeight="1">
      <c r="A219" s="245">
        <v>91</v>
      </c>
      <c r="B219" s="500" t="s">
        <v>934</v>
      </c>
      <c r="C219" s="501">
        <f t="shared" ca="1" si="196"/>
        <v>110586.21</v>
      </c>
      <c r="D219" s="309">
        <f t="shared" ca="1" si="197"/>
        <v>127890</v>
      </c>
      <c r="E219" s="308">
        <f t="shared" ref="E219:E282" ca="1" si="257">IF($B219="","",IF(D219="","",IF($L$4="Media aritmética",(D219&lt;=$C219)*($H$5/$C$5)+(D219&gt;$C219)*0,IF(AND(ROUND(AVERAGE($D219,$F219,$H219,$J219,$L219,$N219,$P219,$R219,$T219,$V219,$X219,$Z219,$AB219,$AD219,$AF219,$AH219,$AJ219,AL219,AN219,AP219,AR219,AT219,AV219,AX219,AZ219,BB219,BD219,BF219,BH219,BJ219),2)-$C219/2&lt;=D219,(ROUND(AVERAGE($D219,$F219,$H219,$J219,$L219,$N219,$P219,$R219,$T219,$V219,$X219,$Z219,$AB219,$AD219,$AF219,$AH219,$AJ219,AL219,AN219,AP219,AR219,AT219,AV219,AX219,AZ219,BB219,BD219,BF219,BH219,BJ219),2)+$C219/2&gt;D219)),($H$5/$C$5),0))))</f>
        <v>0.3686635944700461</v>
      </c>
      <c r="F219" s="309">
        <f t="shared" ca="1" si="198"/>
        <v>65000</v>
      </c>
      <c r="G219" s="308">
        <f t="shared" ref="G219:G282" ca="1" si="258">IF($B219="","",IF(F219="","",IF($L$4="Media aritmética",(F219&lt;=$C219)*($H$5/$C$5)+(F219&gt;$C219)*0,IF(AND(ROUND(AVERAGE($D219,$F219,$H219,$J219,$L219,$N219,$P219,$R219,$T219,$V219,$X219,$Z219,$AB219,$AD219,$AF219,$AH219,$AJ219,AL219,AN219,AP219,AR219,AT219,AV219,AX219,AZ219,BB219,BD219,BF219,BH219,BJ219),2)-$C219/2&lt;=F219,(ROUND(AVERAGE($D219,$F219,$H219,$J219,$L219,$N219,$P219,$R219,$T219,$V219,$X219,$Z219,$AB219,$AD219,$AF219,$AH219,$AJ219,AL219,AN219,AP219,AR219,AT219,AV219,AX219,AZ219,BB219,BD219,BF219,BH219,BJ219),2)+$C219/2&gt;F219)),($H$5/$C$5),0))))</f>
        <v>0</v>
      </c>
      <c r="H219" s="309">
        <f t="shared" ca="1" si="199"/>
        <v>45000</v>
      </c>
      <c r="I219" s="308">
        <f t="shared" ref="I219:I282" ca="1" si="259">IF($B219="","",IF(H219="","",IF($L$4="Media aritmética",(H219&lt;=$C219)*($H$5/$C$5)+(H219&gt;$C219)*0,IF(AND(ROUND(AVERAGE($D219,$F219,$H219,$J219,$L219,$N219,$P219,$R219,$T219,$V219,$X219,$Z219,$AB219,$AD219,$AF219,$AH219,$AJ219,AL219,AN219,AP219,AR219,AT219,AV219,AX219,AZ219,BB219,BD219,BF219,BH219,BJ219),2)-$C219/2&lt;=H219,(ROUND(AVERAGE($D219,$F219,$H219,$J219,$L219,$N219,$P219,$R219,$T219,$V219,$X219,$Z219,$AB219,$AD219,$AF219,$AH219,$AJ219,AL219,AN219,AP219,AR219,AT219,AV219,AX219,AZ219,BB219,BD219,BF219,BH219,BJ219),2)+$C219/2&gt;H219)),($H$5/$C$5),0))))</f>
        <v>0</v>
      </c>
      <c r="J219" s="309">
        <f t="shared" ca="1" si="200"/>
        <v>514308</v>
      </c>
      <c r="K219" s="308">
        <f t="shared" ref="K219:K282" ca="1" si="260">IF($B219="","",IF(J219="","",IF($L$4="Media aritmética",(J219&lt;=$C219)*($H$5/$C$5)+(J219&gt;$C219)*0,IF(AND(ROUND(AVERAGE($D219,$F219,$H219,$J219,$L219,$N219,$P219,$R219,$T219,$V219,$X219,$Z219,$AB219,$AD219,$AF219,$AH219,$AJ219,AL219,AN219,AP219,AR219,AT219,AV219,AX219,AZ219,BB219,BD219,BF219,BH219,BJ219),2)-$C219/2&lt;=J219,(ROUND(AVERAGE($D219,$F219,$H219,$J219,$L219,$N219,$P219,$R219,$T219,$V219,$X219,$Z219,$AB219,$AD219,$AF219,$AH219,$AJ219,AL219,AN219,AP219,AR219,AT219,AV219,AX219,AZ219,BB219,BD219,BF219,BH219,BJ219),2)+$C219/2&gt;J219)),($H$5/$C$5),0))))</f>
        <v>0</v>
      </c>
      <c r="L219" s="309">
        <f t="shared" ca="1" si="201"/>
        <v>124564</v>
      </c>
      <c r="M219" s="308">
        <f t="shared" ref="M219:M282" ca="1" si="261">IF($B219="","",IF(L219="","",IF($L$4="Media aritmética",(L219&lt;=$C219)*($H$5/$C$5)+(L219&gt;$C219)*0,IF(AND(ROUND(AVERAGE($D219,$F219,$H219,$J219,$L219,$N219,$P219,$R219,$T219,$V219,$X219,$Z219,$AB219,$AD219,$AF219,$AH219,$AJ219,AL219,AN219,AP219,AR219,AT219,AV219,AX219,AZ219,BB219,BD219,BF219,BH219,BJ219),2)-$C219/2&lt;=L219,(ROUND(AVERAGE($D219,$F219,$H219,$J219,$L219,$N219,$P219,$R219,$T219,$V219,$X219,$Z219,$AB219,$AD219,$AF219,$AH219,$AJ219,AL219,AN219,AP219,AR219,AT219,AV219,AX219,AZ219,BB219,BD219,BF219,BH219,BJ219),2)+$C219/2&gt;L219)),($H$5/$C$5),0))))</f>
        <v>0.3686635944700461</v>
      </c>
      <c r="N219" s="309">
        <f t="shared" ca="1" si="202"/>
        <v>117000</v>
      </c>
      <c r="O219" s="308">
        <f t="shared" ref="O219:O282" ca="1" si="262">IF($B219="","",IF(N219="","",IF($L$4="Media aritmética",(N219&lt;=$C219)*($H$5/$C$5)+(N219&gt;$C219)*0,IF(AND(ROUND(AVERAGE($D219,$F219,$H219,$J219,$L219,$N219,$P219,$R219,$T219,$V219,$X219,$Z219,$AB219,$AD219,$AF219,$AH219,$AJ219,AL219,AN219,AP219,AR219,AT219,AV219,AX219,AZ219,BB219,BD219,BF219,BH219,BJ219),2)-$C219/2&lt;=N219,(ROUND(AVERAGE($D219,$F219,$H219,$J219,$L219,$N219,$P219,$R219,$T219,$V219,$X219,$Z219,$AB219,$AD219,$AF219,$AH219,$AJ219,AL219,AN219,AP219,AR219,AT219,AV219,AX219,AZ219,BB219,BD219,BF219,BH219,BJ219),2)+$C219/2&gt;N219)),($H$5/$C$5),0))))</f>
        <v>0.3686635944700461</v>
      </c>
      <c r="P219" s="309">
        <f t="shared" ca="1" si="203"/>
        <v>88003</v>
      </c>
      <c r="Q219" s="308">
        <f t="shared" ref="Q219:Q282" ca="1" si="263">IF($B219="","",IF(P219="","",IF($L$4="Media aritmética",(P219&lt;=$C219)*($H$5/$C$5)+(P219&gt;$C219)*0,IF(AND(ROUND(AVERAGE($D219,$F219,$H219,$J219,$L219,$N219,$P219,$R219,$T219,$V219,$X219,$Z219,$AB219,$AD219,$AF219,$AH219,$AJ219,AL219,AN219,AP219,AR219,AT219,AV219,AX219,AZ219,BB219,BD219,BF219,BH219,BJ219),2)-$C219/2&lt;=P219,(ROUND(AVERAGE($D219,$F219,$H219,$J219,$L219,$N219,$P219,$R219,$T219,$V219,$X219,$Z219,$AB219,$AD219,$AF219,$AH219,$AJ219,AL219,AN219,AP219,AR219,AT219,AV219,AX219,AZ219,BB219,BD219,BF219,BH219,BJ219),2)+$C219/2&gt;P219)),($H$5/$C$5),0))))</f>
        <v>0.3686635944700461</v>
      </c>
      <c r="R219" s="309">
        <f t="shared" ca="1" si="204"/>
        <v>69800</v>
      </c>
      <c r="S219" s="308">
        <f t="shared" ref="S219:S282" ca="1" si="264">IF($B219="","",IF(R219="","",IF($L$4="Media aritmética",(R219&lt;=$C219)*($H$5/$C$5)+(R219&gt;$C219)*0,IF(AND(ROUND(AVERAGE($D219,$F219,$H219,$J219,$L219,$N219,$P219,$R219,$T219,$V219,$X219,$Z219,$AB219,$AD219,$AF219,$AH219,$AJ219,AL219,AN219,AP219,AR219,AT219,AV219,AX219,AZ219,BB219,BD219,BF219,BH219,BJ219),2)-$C219/2&lt;=R219,(ROUND(AVERAGE($D219,$F219,$H219,$J219,$L219,$N219,$P219,$R219,$T219,$V219,$X219,$Z219,$AB219,$AD219,$AF219,$AH219,$AJ219,AL219,AN219,AP219,AR219,AT219,AV219,AX219,AZ219,BB219,BD219,BF219,BH219,BJ219),2)+$C219/2&gt;R219)),($H$5/$C$5),0))))</f>
        <v>0.3686635944700461</v>
      </c>
      <c r="T219" s="309" t="str">
        <f t="shared" ca="1" si="205"/>
        <v/>
      </c>
      <c r="U219" s="308" t="str">
        <f t="shared" ref="U219:U282" ca="1" si="265">IF($B219="","",IF(T219="","",IF($L$4="Media aritmética",(T219&lt;=$C219)*($H$5/$C$5)+(T219&gt;$C219)*0,IF(AND(ROUND(AVERAGE($D219,$F219,$H219,$J219,$L219,$N219,$P219,$R219,$T219,$V219,$X219,$Z219,$AB219,$AD219,$AF219,$AH219,$AJ219,AL219,AN219,AP219,AR219,AT219,AV219,AX219,AZ219,BB219,BD219,BF219,BH219,BJ219),2)-$C219/2&lt;=T219,(ROUND(AVERAGE($D219,$F219,$H219,$J219,$L219,$N219,$P219,$R219,$T219,$V219,$X219,$Z219,$AB219,$AD219,$AF219,$AH219,$AJ219,AL219,AN219,AP219,AR219,AT219,AV219,AX219,AZ219,BB219,BD219,BF219,BH219,BJ219),2)+$C219/2&gt;T219)),($H$5/$C$5),0))))</f>
        <v/>
      </c>
      <c r="V219" s="309" t="str">
        <f t="shared" ca="1" si="206"/>
        <v/>
      </c>
      <c r="W219" s="308" t="str">
        <f t="shared" ref="W219:W282" ca="1" si="266">IF($B219="","",IF(V219="","",IF($L$4="Media aritmética",(V219&lt;=$C219)*($H$5/$C$5)+(V219&gt;$C219)*0,IF(AND(ROUND(AVERAGE($D219,$F219,$H219,$J219,$L219,$N219,$P219,$R219,$T219,$V219,$X219,$Z219,$AB219,$AD219,$AF219,$AH219,$AJ219,AL219,AN219,AP219,AR219,AT219,AV219,AX219,AZ219,BB219,BD219,BF219,BH219,BJ219),2)-$C219/2&lt;=V219,(ROUND(AVERAGE($D219,$F219,$H219,$J219,$L219,$N219,$P219,$R219,$T219,$V219,$X219,$Z219,$AB219,$AD219,$AF219,$AH219,$AJ219,AL219,AN219,AP219,AR219,AT219,AV219,AX219,AZ219,BB219,BD219,BF219,BH219,BJ219),2)+$C219/2&gt;V219)),($H$5/$C$5),0))))</f>
        <v/>
      </c>
      <c r="X219" s="309">
        <f t="shared" ca="1" si="207"/>
        <v>127890</v>
      </c>
      <c r="Y219" s="308">
        <f t="shared" ref="Y219:Y282" ca="1" si="267">IF($B219="","",IF(X219="","",IF($L$4="Media aritmética",(X219&lt;=$C219)*($H$5/$C$5)+(X219&gt;$C219)*0,IF(AND(ROUND(AVERAGE($D219,$F219,$H219,$J219,$L219,$N219,$P219,$R219,$T219,$V219,$X219,$Z219,$AB219,$AD219,$AF219,$AH219,$AJ219,AL219,AN219,AP219,AR219,AT219,AV219,AX219,AZ219,BB219,BD219,BF219,BH219,BJ219),2)-$C219/2&lt;=X219,(ROUND(AVERAGE($D219,$F219,$H219,$J219,$L219,$N219,$P219,$R219,$T219,$V219,$X219,$Z219,$AB219,$AD219,$AF219,$AH219,$AJ219,AL219,AN219,AP219,AR219,AT219,AV219,AX219,AZ219,BB219,BD219,BF219,BH219,BJ219),2)+$C219/2&gt;X219)),($H$5/$C$5),0))))</f>
        <v>0.3686635944700461</v>
      </c>
      <c r="Z219" s="309" t="str">
        <f t="shared" ca="1" si="208"/>
        <v/>
      </c>
      <c r="AA219" s="308" t="str">
        <f t="shared" ref="AA219:AA282" ca="1" si="268">IF($B219="","",IF(Z219="","",IF($L$4="Media aritmética",(Z219&lt;=$C219)*($H$5/$C$5)+(Z219&gt;$C219)*0,IF(AND(ROUND(AVERAGE($D219,$F219,$H219,$J219,$L219,$N219,$P219,$R219,$T219,$V219,$X219,$Z219,$AB219,$AD219,$AF219,$AH219,$AJ219,AL219,AN219,AP219,AR219,AT219,AV219,AX219,AZ219,BB219,BD219,BF219,BH219,BJ219),2)-$C219/2&lt;=Z219,(ROUND(AVERAGE($D219,$F219,$H219,$J219,$L219,$N219,$P219,$R219,$T219,$V219,$X219,$Z219,$AB219,$AD219,$AF219,$AH219,$AJ219,AL219,AN219,AP219,AR219,AT219,AV219,AX219,AZ219,BB219,BD219,BF219,BH219,BJ219),2)+$C219/2&gt;Z219)),($H$5/$C$5),0))))</f>
        <v/>
      </c>
      <c r="AB219" s="309">
        <f t="shared" ca="1" si="209"/>
        <v>226424</v>
      </c>
      <c r="AC219" s="308">
        <f t="shared" ref="AC219:AC282" ca="1" si="269">IF($B219="","",IF(AB219="","",IF($L$4="Media aritmética",(AB219&lt;=$C219)*($H$5/$C$5)+(AB219&gt;$C219)*0,IF(AND(ROUND(AVERAGE($D219,$F219,$H219,$J219,$L219,$N219,$P219,$R219,$T219,$V219,$X219,$Z219,$AB219,$AD219,$AF219,$AH219,$AJ219,AL219,AN219,AP219,AR219,AT219,AV219,AX219,AZ219,BB219,BD219,BF219,BH219,BJ219),2)-$C219/2&lt;=AB219,(ROUND(AVERAGE($D219,$F219,$H219,$J219,$L219,$N219,$P219,$R219,$T219,$V219,$X219,$Z219,$AB219,$AD219,$AF219,$AH219,$AJ219,AL219,AN219,AP219,AR219,AT219,AV219,AX219,AZ219,BB219,BD219,BF219,BH219,BJ219),2)+$C219/2&gt;AB219)),($H$5/$C$5),0))))</f>
        <v>0</v>
      </c>
      <c r="AD219" s="309">
        <f t="shared" ca="1" si="210"/>
        <v>93694</v>
      </c>
      <c r="AE219" s="308">
        <f t="shared" ref="AE219:AE282" ca="1" si="270">IF($B219="","",IF(AD219="","",IF($L$4="Media aritmética",(AD219&lt;=$C219)*($H$5/$C$5)+(AD219&gt;$C219)*0,IF(AND(ROUND(AVERAGE($D219,$F219,$H219,$J219,$L219,$N219,$P219,$R219,$T219,$V219,$X219,$Z219,$AB219,$AD219,$AF219,$AH219,$AJ219,AL219,AN219,AP219,AR219,AT219,AV219,AX219,AZ219,BB219,BD219,BF219,BH219,BJ219),2)-$C219/2&lt;=AD219,(ROUND(AVERAGE($D219,$F219,$H219,$J219,$L219,$N219,$P219,$R219,$T219,$V219,$X219,$Z219,$AB219,$AD219,$AF219,$AH219,$AJ219,AL219,AN219,AP219,AR219,AT219,AV219,AX219,AZ219,BB219,BD219,BF219,BH219,BJ219),2)+$C219/2&gt;AD219)),($H$5/$C$5),0))))</f>
        <v>0.3686635944700461</v>
      </c>
      <c r="AF219" s="309">
        <f t="shared" ca="1" si="211"/>
        <v>40677</v>
      </c>
      <c r="AG219" s="308">
        <f t="shared" ref="AG219:AG282" ca="1" si="271">IF($B219="","",IF(AF219="","",IF($L$4="Media aritmética",(AF219&lt;=$C219)*($H$5/$C$5)+(AF219&gt;$C219)*0,IF(AND(ROUND(AVERAGE($D219,$F219,$H219,$J219,$L219,$N219,$P219,$R219,$T219,$V219,$X219,$Z219,$AB219,$AD219,$AF219,$AH219,$AJ219,AL219,AN219,AP219,AR219,AT219,AV219,AX219,AZ219,BB219,BD219,BF219,BH219,BJ219),2)-$C219/2&lt;=AF219,(ROUND(AVERAGE($D219,$F219,$H219,$J219,$L219,$N219,$P219,$R219,$T219,$V219,$X219,$Z219,$AB219,$AD219,$AF219,$AH219,$AJ219,AL219,AN219,AP219,AR219,AT219,AV219,AX219,AZ219,BB219,BD219,BF219,BH219,BJ219),2)+$C219/2&gt;AF219)),($H$5/$C$5),0))))</f>
        <v>0</v>
      </c>
      <c r="AH219" s="309">
        <f t="shared" ca="1" si="212"/>
        <v>78000</v>
      </c>
      <c r="AI219" s="308">
        <f t="shared" ref="AI219:AI282" ca="1" si="272">IF($B219="","",IF(AH219="","",IF($L$4="Media aritmética",(AH219&lt;=$C219)*($H$5/$C$5)+(AH219&gt;$C219)*0,IF(AND(ROUND(AVERAGE($D219,$F219,$H219,$J219,$L219,$N219,$P219,$R219,$T219,$V219,$X219,$Z219,$AB219,$AD219,$AF219,$AH219,$AJ219,AL219,AN219,AP219,AR219,AT219,AV219,AX219,AZ219,BB219,BD219,BF219,BH219,BJ219),2)-$C219/2&lt;=AH219,(ROUND(AVERAGE($D219,$F219,$H219,$J219,$L219,$N219,$P219,$R219,$T219,$V219,$X219,$Z219,$AB219,$AD219,$AF219,$AH219,$AJ219,AL219,AN219,AP219,AR219,AT219,AV219,AX219,AZ219,BB219,BD219,BF219,BH219,BJ219),2)+$C219/2&gt;AH219)),($H$5/$C$5),0))))</f>
        <v>0.3686635944700461</v>
      </c>
      <c r="AJ219" s="309">
        <f t="shared" ca="1" si="213"/>
        <v>85709.83</v>
      </c>
      <c r="AK219" s="308">
        <f t="shared" ref="AK219:AK282" ca="1" si="273">IF($B219="","",IF(AJ219="","",IF($L$4="Media aritmética",(AJ219&lt;=$C219)*($H$5/$C$5)+(AJ219&gt;$C219)*0,IF(AND(ROUND(AVERAGE($D219,$F219,$H219,$J219,$L219,$N219,$P219,$R219,$T219,$V219,$X219,$Z219,$AB219,$AD219,$AF219,$AH219,$AJ219,AL219,AN219,AP219,AR219,AT219,AV219,AX219,AZ219,BB219,BD219,BF219,BH219,BJ219),2)-$C219/2&lt;=AJ219,(ROUND(AVERAGE($D219,$F219,$H219,$J219,$L219,$N219,$P219,$R219,$T219,$V219,$X219,$Z219,$AB219,$AD219,$AF219,$AH219,$AJ219,AL219,AN219,AP219,AR219,AT219,AV219,AX219,AZ219,BB219,BD219,BF219,BH219,BJ219),2)+$C219/2&gt;AJ219)),($H$5/$C$5),0))))</f>
        <v>0.3686635944700461</v>
      </c>
      <c r="AL219" s="309">
        <f t="shared" ca="1" si="214"/>
        <v>39451</v>
      </c>
      <c r="AM219" s="308">
        <f t="shared" ref="AM219:AM282" ca="1" si="274">IF($B219="","",IF(AL219="","",IF($L$4="Media aritmética",(AL219&lt;=$C219)*($H$5/$C$5)+(AL219&gt;$C219)*0,IF(AND(ROUND(AVERAGE($D219,$F219,$H219,$J219,$L219,$N219,$P219,$R219,$T219,$V219,$X219,$Z219,$AB219,$AD219,$AF219,$AH219,$AJ219,AL219,AN219,AP219,AR219,AT219,AV219,AX219,AZ219,BB219,BD219,BF219,BH219,BJ219),2)-$C219/2&lt;=AL219,(ROUND(AVERAGE($D219,$F219,$H219,$J219,$L219,$N219,$P219,$R219,$T219,$V219,$X219,$Z219,$AB219,$AD219,$AF219,$AH219,$AJ219,AL219,AN219,AP219,AR219,AT219,AV219,AX219,AZ219,BB219,BD219,BF219,BH219,BJ219),2)+$C219/2&gt;AL219)),($H$5/$C$5),0))))</f>
        <v>0</v>
      </c>
      <c r="AN219" s="309" t="str">
        <f t="shared" ca="1" si="215"/>
        <v/>
      </c>
      <c r="AO219" s="308" t="str">
        <f t="shared" ref="AO219:AO282" ca="1" si="275">IF($B219="","",IF(AN219="","",IF($L$4="Media aritmética",(AN219&lt;=$C219)*($H$5/$C$5)+(AN219&gt;$C219)*0,IF(AND(ROUND(AVERAGE($D219,$F219,$H219,$J219,$L219,$N219,$P219,$R219,$T219,$V219,$X219,$Z219,$AB219,$AD219,$AF219,$AH219,$AJ219,AL219,AN219,AP219,AR219,AT219,AV219,AX219,AZ219,BB219,BD219,BF219,BH219,BJ219),2)-$C219/2&lt;=AN219,(ROUND(AVERAGE($D219,$F219,$H219,$J219,$L219,$N219,$P219,$R219,$T219,$V219,$X219,$Z219,$AB219,$AD219,$AF219,$AH219,$AJ219,AL219,AN219,AP219,AR219,AT219,AV219,AX219,AZ219,BB219,BD219,BF219,BH219,BJ219),2)+$C219/2&gt;AN219)),($H$5/$C$5),0))))</f>
        <v/>
      </c>
      <c r="AP219" s="309">
        <f t="shared" ca="1" si="216"/>
        <v>107250</v>
      </c>
      <c r="AQ219" s="308">
        <f t="shared" ref="AQ219:AQ282" ca="1" si="276">IF($B219="","",IF(AP219="","",IF($L$4="Media aritmética",(AP219&lt;=$C219)*($H$5/$C$5)+(AP219&gt;$C219)*0,IF(AND(ROUND(AVERAGE($D219,$F219,$H219,$J219,$L219,$N219,$P219,$R219,$T219,$V219,$X219,$Z219,$AB219,$AD219,$AF219,$AH219,$AJ219,AL219,AN219,AP219,AR219,AT219,AV219,AX219,AZ219,BB219,BD219,BF219,BH219,BJ219),2)-$C219/2&lt;=AP219,(ROUND(AVERAGE($D219,$F219,$H219,$J219,$L219,$N219,$P219,$R219,$T219,$V219,$X219,$Z219,$AB219,$AD219,$AF219,$AH219,$AJ219,AL219,AN219,AP219,AR219,AT219,AV219,AX219,AZ219,BB219,BD219,BF219,BH219,BJ219),2)+$C219/2&gt;AP219)),($H$5/$C$5),0))))</f>
        <v>0.3686635944700461</v>
      </c>
      <c r="AR219" s="309" t="str">
        <f t="shared" ca="1" si="217"/>
        <v/>
      </c>
      <c r="AS219" s="308" t="str">
        <f t="shared" ref="AS219:AS282" ca="1" si="277">IF($B219="","",IF(AR219="","",IF($L$4="Media aritmética",(AR219&lt;=$C219)*($H$5/$C$5)+(AR219&gt;$C219)*0,IF(AND(ROUND(AVERAGE($D219,$F219,$H219,$J219,$L219,$N219,$P219,$R219,$T219,$V219,$X219,$Z219,$AB219,$AD219,$AF219,$AH219,$AJ219,AL219,AN219,AP219,AR219,AT219,AV219,AX219,AZ219,BB219,BD219,BF219,BH219,BJ219),2)-$C219/2&lt;=AR219,(ROUND(AVERAGE($D219,$F219,$H219,$J219,$L219,$N219,$P219,$R219,$T219,$V219,$X219,$Z219,$AB219,$AD219,$AF219,$AH219,$AJ219,AL219,AN219,AP219,AR219,AT219,AV219,AX219,AZ219,BB219,BD219,BF219,BH219,BJ219),2)+$C219/2&gt;AR219)),($H$5/$C$5),0))))</f>
        <v/>
      </c>
      <c r="AT219" s="309" t="str">
        <f t="shared" ca="1" si="218"/>
        <v/>
      </c>
      <c r="AU219" s="308" t="str">
        <f t="shared" ref="AU219:AU282" ca="1" si="278">IF($B219="","",IF(AT219="","",IF($L$4="Media aritmética",(AT219&lt;=$C219)*($H$5/$C$5)+(AT219&gt;$C219)*0,IF(AND(ROUND(AVERAGE($D219,$F219,$H219,$J219,$L219,$N219,$P219,$R219,$T219,$V219,$X219,$Z219,$AB219,$AD219,$AF219,$AH219,$AJ219,AL219,AN219,AP219,AR219,AT219,AV219,AX219,AZ219,BB219,BD219,BF219,BH219,BJ219),2)-$C219/2&lt;=AT219,(ROUND(AVERAGE($D219,$F219,$H219,$J219,$L219,$N219,$P219,$R219,$T219,$V219,$X219,$Z219,$AB219,$AD219,$AF219,$AH219,$AJ219,AL219,AN219,AP219,AR219,AT219,AV219,AX219,AZ219,BB219,BD219,BF219,BH219,BJ219),2)+$C219/2&gt;AT219)),($H$5/$C$5),0))))</f>
        <v/>
      </c>
      <c r="AV219" s="309" t="str">
        <f t="shared" ca="1" si="219"/>
        <v/>
      </c>
      <c r="AW219" s="308" t="str">
        <f t="shared" ref="AW219:AW282" ca="1" si="279">IF($B219="","",IF(AV219="","",IF($L$4="Media aritmética",(AV219&lt;=$C219)*($H$5/$C$5)+(AV219&gt;$C219)*0,IF(AND(ROUND(AVERAGE($D219,$F219,$H219,$J219,$L219,$N219,$P219,$R219,$T219,$V219,$X219,$Z219,$AB219,$AD219,$AF219,$AH219,$AJ219,AL219,AN219,AP219,AR219,AT219,AV219,AX219,AZ219,BB219,BD219,BF219,BH219,BJ219),2)-$C219/2&lt;=AV219,(ROUND(AVERAGE($D219,$F219,$H219,$J219,$L219,$N219,$P219,$R219,$T219,$V219,$X219,$Z219,$AB219,$AD219,$AF219,$AH219,$AJ219,AL219,AN219,AP219,AR219,AT219,AV219,AX219,AZ219,BB219,BD219,BF219,BH219,BJ219),2)+$C219/2&gt;AV219)),($H$5/$C$5),0))))</f>
        <v/>
      </c>
      <c r="AX219" s="309" t="str">
        <f t="shared" ca="1" si="220"/>
        <v/>
      </c>
      <c r="AY219" s="308" t="str">
        <f t="shared" ref="AY219:AY282" ca="1" si="280">IF($B219="","",IF(AX219="","",IF($L$4="Media aritmética",(AX219&lt;=$C219)*($H$5/$C$5)+(AX219&gt;$C219)*0,IF(AND(ROUND(AVERAGE($D219,$F219,$H219,$J219,$L219,$N219,$P219,$R219,$T219,$V219,$X219,$Z219,$AB219,$AD219,$AF219,$AH219,$AJ219,AL219,AN219,AP219,AR219,AT219,AV219,AX219,AZ219,BB219,BD219,BF219,BH219,BJ219),2)-$C219/2&lt;=AX219,(ROUND(AVERAGE($D219,$F219,$H219,$J219,$L219,$N219,$P219,$R219,$T219,$V219,$X219,$Z219,$AB219,$AD219,$AF219,$AH219,$AJ219,AL219,AN219,AP219,AR219,AT219,AV219,AX219,AZ219,BB219,BD219,BF219,BH219,BJ219),2)+$C219/2&gt;AX219)),($H$5/$C$5),0))))</f>
        <v/>
      </c>
      <c r="AZ219" s="309" t="str">
        <f t="shared" ca="1" si="221"/>
        <v/>
      </c>
      <c r="BA219" s="308" t="str">
        <f t="shared" ca="1" si="251"/>
        <v/>
      </c>
      <c r="BB219" s="309">
        <f t="shared" ca="1" si="222"/>
        <v>125100</v>
      </c>
      <c r="BC219" s="308">
        <f t="shared" ca="1" si="252"/>
        <v>0.3686635944700461</v>
      </c>
      <c r="BD219" s="309" t="str">
        <f t="shared" ca="1" si="223"/>
        <v/>
      </c>
      <c r="BE219" s="308" t="str">
        <f t="shared" ca="1" si="253"/>
        <v/>
      </c>
    </row>
    <row r="220" spans="1:63" ht="26.25" customHeight="1">
      <c r="A220" s="245">
        <v>92</v>
      </c>
      <c r="B220" s="500" t="s">
        <v>939</v>
      </c>
      <c r="C220" s="501">
        <f t="shared" ca="1" si="196"/>
        <v>122068.86</v>
      </c>
      <c r="D220" s="309">
        <f t="shared" ca="1" si="197"/>
        <v>105964</v>
      </c>
      <c r="E220" s="308">
        <f t="shared" ca="1" si="257"/>
        <v>0.3686635944700461</v>
      </c>
      <c r="F220" s="309">
        <f t="shared" ca="1" si="198"/>
        <v>110000</v>
      </c>
      <c r="G220" s="308">
        <f t="shared" ca="1" si="258"/>
        <v>0.3686635944700461</v>
      </c>
      <c r="H220" s="309">
        <f t="shared" ca="1" si="199"/>
        <v>75700</v>
      </c>
      <c r="I220" s="308">
        <f t="shared" ca="1" si="259"/>
        <v>0.3686635944700461</v>
      </c>
      <c r="J220" s="309">
        <f t="shared" ca="1" si="200"/>
        <v>583576</v>
      </c>
      <c r="K220" s="308">
        <f t="shared" ca="1" si="260"/>
        <v>0</v>
      </c>
      <c r="L220" s="309">
        <f t="shared" ca="1" si="201"/>
        <v>103208</v>
      </c>
      <c r="M220" s="308">
        <f t="shared" ca="1" si="261"/>
        <v>0.3686635944700461</v>
      </c>
      <c r="N220" s="309">
        <f t="shared" ca="1" si="202"/>
        <v>93500</v>
      </c>
      <c r="O220" s="308">
        <f t="shared" ca="1" si="262"/>
        <v>0.3686635944700461</v>
      </c>
      <c r="P220" s="309">
        <f t="shared" ca="1" si="203"/>
        <v>76323</v>
      </c>
      <c r="Q220" s="308">
        <f t="shared" ca="1" si="263"/>
        <v>0.3686635944700461</v>
      </c>
      <c r="R220" s="309">
        <f t="shared" ca="1" si="204"/>
        <v>79160</v>
      </c>
      <c r="S220" s="308">
        <f t="shared" ca="1" si="264"/>
        <v>0.3686635944700461</v>
      </c>
      <c r="T220" s="309" t="str">
        <f t="shared" ca="1" si="205"/>
        <v/>
      </c>
      <c r="U220" s="308" t="str">
        <f t="shared" ca="1" si="265"/>
        <v/>
      </c>
      <c r="V220" s="309" t="str">
        <f t="shared" ca="1" si="206"/>
        <v/>
      </c>
      <c r="W220" s="308" t="str">
        <f t="shared" ca="1" si="266"/>
        <v/>
      </c>
      <c r="X220" s="309">
        <f t="shared" ca="1" si="207"/>
        <v>105964</v>
      </c>
      <c r="Y220" s="308">
        <f t="shared" ca="1" si="267"/>
        <v>0.3686635944700461</v>
      </c>
      <c r="Z220" s="309" t="str">
        <f t="shared" ca="1" si="208"/>
        <v/>
      </c>
      <c r="AA220" s="308" t="str">
        <f t="shared" ca="1" si="268"/>
        <v/>
      </c>
      <c r="AB220" s="309">
        <f t="shared" ca="1" si="209"/>
        <v>110097</v>
      </c>
      <c r="AC220" s="308">
        <f t="shared" ca="1" si="269"/>
        <v>0.3686635944700461</v>
      </c>
      <c r="AD220" s="309">
        <f t="shared" ca="1" si="210"/>
        <v>178896</v>
      </c>
      <c r="AE220" s="308">
        <f t="shared" ca="1" si="270"/>
        <v>0.3686635944700461</v>
      </c>
      <c r="AF220" s="309">
        <f t="shared" ca="1" si="211"/>
        <v>72638</v>
      </c>
      <c r="AG220" s="308">
        <f t="shared" ca="1" si="271"/>
        <v>0.3686635944700461</v>
      </c>
      <c r="AH220" s="309">
        <f t="shared" ca="1" si="212"/>
        <v>70000</v>
      </c>
      <c r="AI220" s="308">
        <f t="shared" ca="1" si="272"/>
        <v>0.3686635944700461</v>
      </c>
      <c r="AJ220" s="309">
        <f t="shared" ca="1" si="213"/>
        <v>114711.1</v>
      </c>
      <c r="AK220" s="308">
        <f t="shared" ca="1" si="273"/>
        <v>0.3686635944700461</v>
      </c>
      <c r="AL220" s="309">
        <f t="shared" ca="1" si="214"/>
        <v>34650</v>
      </c>
      <c r="AM220" s="308">
        <f t="shared" ca="1" si="274"/>
        <v>0</v>
      </c>
      <c r="AN220" s="309" t="str">
        <f t="shared" ca="1" si="215"/>
        <v/>
      </c>
      <c r="AO220" s="308" t="str">
        <f t="shared" ca="1" si="275"/>
        <v/>
      </c>
      <c r="AP220" s="309">
        <f t="shared" ca="1" si="216"/>
        <v>84500</v>
      </c>
      <c r="AQ220" s="308">
        <f t="shared" ca="1" si="276"/>
        <v>0.3686635944700461</v>
      </c>
      <c r="AR220" s="309" t="str">
        <f t="shared" ca="1" si="217"/>
        <v/>
      </c>
      <c r="AS220" s="308" t="str">
        <f t="shared" ca="1" si="277"/>
        <v/>
      </c>
      <c r="AT220" s="309" t="str">
        <f t="shared" ca="1" si="218"/>
        <v/>
      </c>
      <c r="AU220" s="308" t="str">
        <f t="shared" ca="1" si="278"/>
        <v/>
      </c>
      <c r="AV220" s="309" t="str">
        <f t="shared" ca="1" si="219"/>
        <v/>
      </c>
      <c r="AW220" s="308" t="str">
        <f t="shared" ca="1" si="279"/>
        <v/>
      </c>
      <c r="AX220" s="309" t="str">
        <f t="shared" ca="1" si="220"/>
        <v/>
      </c>
      <c r="AY220" s="308" t="str">
        <f t="shared" ca="1" si="280"/>
        <v/>
      </c>
      <c r="AZ220" s="309" t="str">
        <f t="shared" ca="1" si="221"/>
        <v/>
      </c>
      <c r="BA220" s="308" t="str">
        <f t="shared" ca="1" si="251"/>
        <v/>
      </c>
      <c r="BB220" s="309">
        <f t="shared" ca="1" si="222"/>
        <v>103750</v>
      </c>
      <c r="BC220" s="308">
        <f t="shared" ca="1" si="252"/>
        <v>0.3686635944700461</v>
      </c>
      <c r="BD220" s="309" t="str">
        <f t="shared" ca="1" si="223"/>
        <v/>
      </c>
      <c r="BE220" s="308" t="str">
        <f t="shared" ca="1" si="253"/>
        <v/>
      </c>
    </row>
    <row r="221" spans="1:63" ht="26.25" customHeight="1">
      <c r="A221" s="245">
        <v>93</v>
      </c>
      <c r="B221" s="500" t="s">
        <v>940</v>
      </c>
      <c r="C221" s="501">
        <f t="shared" ca="1" si="196"/>
        <v>198497.11</v>
      </c>
      <c r="D221" s="309">
        <f t="shared" ca="1" si="197"/>
        <v>50951</v>
      </c>
      <c r="E221" s="308">
        <f t="shared" ca="1" si="257"/>
        <v>0.3686635944700461</v>
      </c>
      <c r="F221" s="309">
        <f t="shared" ca="1" si="198"/>
        <v>60000</v>
      </c>
      <c r="G221" s="308">
        <f t="shared" ca="1" si="258"/>
        <v>0.3686635944700461</v>
      </c>
      <c r="H221" s="309">
        <f t="shared" ca="1" si="199"/>
        <v>40600</v>
      </c>
      <c r="I221" s="308">
        <f t="shared" ca="1" si="259"/>
        <v>0.3686635944700461</v>
      </c>
      <c r="J221" s="309">
        <f t="shared" ca="1" si="200"/>
        <v>876195</v>
      </c>
      <c r="K221" s="308">
        <f t="shared" ca="1" si="260"/>
        <v>0</v>
      </c>
      <c r="L221" s="309">
        <f t="shared" ca="1" si="201"/>
        <v>49626</v>
      </c>
      <c r="M221" s="308">
        <f t="shared" ca="1" si="261"/>
        <v>0.3686635944700461</v>
      </c>
      <c r="N221" s="309">
        <f t="shared" ca="1" si="202"/>
        <v>79500</v>
      </c>
      <c r="O221" s="308">
        <f t="shared" ca="1" si="262"/>
        <v>0.3686635944700461</v>
      </c>
      <c r="P221" s="309">
        <f t="shared" ca="1" si="203"/>
        <v>55548</v>
      </c>
      <c r="Q221" s="308">
        <f t="shared" ca="1" si="263"/>
        <v>0.3686635944700461</v>
      </c>
      <c r="R221" s="309">
        <f t="shared" ca="1" si="204"/>
        <v>51500</v>
      </c>
      <c r="S221" s="308">
        <f t="shared" ca="1" si="264"/>
        <v>0.3686635944700461</v>
      </c>
      <c r="T221" s="309" t="str">
        <f t="shared" ca="1" si="205"/>
        <v/>
      </c>
      <c r="U221" s="308" t="str">
        <f t="shared" ca="1" si="265"/>
        <v/>
      </c>
      <c r="V221" s="309" t="str">
        <f t="shared" ca="1" si="206"/>
        <v/>
      </c>
      <c r="W221" s="308" t="str">
        <f t="shared" ca="1" si="266"/>
        <v/>
      </c>
      <c r="X221" s="309">
        <f t="shared" ca="1" si="207"/>
        <v>50951</v>
      </c>
      <c r="Y221" s="308">
        <f t="shared" ca="1" si="267"/>
        <v>0.3686635944700461</v>
      </c>
      <c r="Z221" s="309" t="str">
        <f t="shared" ca="1" si="208"/>
        <v/>
      </c>
      <c r="AA221" s="308" t="str">
        <f t="shared" ca="1" si="268"/>
        <v/>
      </c>
      <c r="AB221" s="309">
        <f t="shared" ca="1" si="209"/>
        <v>66767</v>
      </c>
      <c r="AC221" s="308">
        <f t="shared" ca="1" si="269"/>
        <v>0.3686635944700461</v>
      </c>
      <c r="AD221" s="309">
        <f t="shared" ca="1" si="210"/>
        <v>91413</v>
      </c>
      <c r="AE221" s="308">
        <f t="shared" ca="1" si="270"/>
        <v>0.3686635944700461</v>
      </c>
      <c r="AF221" s="309">
        <f t="shared" ca="1" si="211"/>
        <v>62953</v>
      </c>
      <c r="AG221" s="308">
        <f t="shared" ca="1" si="271"/>
        <v>0.3686635944700461</v>
      </c>
      <c r="AH221" s="309">
        <f t="shared" ca="1" si="212"/>
        <v>52000</v>
      </c>
      <c r="AI221" s="308">
        <f t="shared" ca="1" si="272"/>
        <v>0.3686635944700461</v>
      </c>
      <c r="AJ221" s="309">
        <f t="shared" ca="1" si="213"/>
        <v>99416.29</v>
      </c>
      <c r="AK221" s="308">
        <f t="shared" ca="1" si="273"/>
        <v>0.3686635944700461</v>
      </c>
      <c r="AL221" s="309">
        <f t="shared" ca="1" si="214"/>
        <v>29645</v>
      </c>
      <c r="AM221" s="308">
        <f t="shared" ca="1" si="274"/>
        <v>0.3686635944700461</v>
      </c>
      <c r="AN221" s="309" t="str">
        <f t="shared" ca="1" si="215"/>
        <v/>
      </c>
      <c r="AO221" s="308" t="str">
        <f t="shared" ca="1" si="275"/>
        <v/>
      </c>
      <c r="AP221" s="309">
        <f t="shared" ca="1" si="216"/>
        <v>48750</v>
      </c>
      <c r="AQ221" s="308">
        <f t="shared" ca="1" si="276"/>
        <v>0.3686635944700461</v>
      </c>
      <c r="AR221" s="309" t="str">
        <f t="shared" ca="1" si="217"/>
        <v/>
      </c>
      <c r="AS221" s="308" t="str">
        <f t="shared" ca="1" si="277"/>
        <v/>
      </c>
      <c r="AT221" s="309" t="str">
        <f t="shared" ca="1" si="218"/>
        <v/>
      </c>
      <c r="AU221" s="308" t="str">
        <f t="shared" ca="1" si="278"/>
        <v/>
      </c>
      <c r="AV221" s="309" t="str">
        <f t="shared" ca="1" si="219"/>
        <v/>
      </c>
      <c r="AW221" s="308" t="str">
        <f t="shared" ca="1" si="279"/>
        <v/>
      </c>
      <c r="AX221" s="309" t="str">
        <f t="shared" ca="1" si="220"/>
        <v/>
      </c>
      <c r="AY221" s="308" t="str">
        <f t="shared" ca="1" si="280"/>
        <v/>
      </c>
      <c r="AZ221" s="309" t="str">
        <f t="shared" ca="1" si="221"/>
        <v/>
      </c>
      <c r="BA221" s="308" t="str">
        <f t="shared" ca="1" si="251"/>
        <v/>
      </c>
      <c r="BB221" s="309">
        <f t="shared" ca="1" si="222"/>
        <v>49890</v>
      </c>
      <c r="BC221" s="308">
        <f t="shared" ca="1" si="252"/>
        <v>0.3686635944700461</v>
      </c>
      <c r="BD221" s="309" t="str">
        <f t="shared" ca="1" si="223"/>
        <v/>
      </c>
      <c r="BE221" s="308" t="str">
        <f t="shared" ca="1" si="253"/>
        <v/>
      </c>
    </row>
    <row r="222" spans="1:63" ht="26.25" customHeight="1">
      <c r="A222" s="245">
        <v>94</v>
      </c>
      <c r="B222" s="500" t="s">
        <v>941</v>
      </c>
      <c r="C222" s="501">
        <f t="shared" ca="1" si="196"/>
        <v>262380.07</v>
      </c>
      <c r="D222" s="309">
        <f t="shared" ca="1" si="197"/>
        <v>132839</v>
      </c>
      <c r="E222" s="308">
        <f t="shared" ca="1" si="257"/>
        <v>0.3686635944700461</v>
      </c>
      <c r="F222" s="309">
        <f t="shared" ca="1" si="198"/>
        <v>150000</v>
      </c>
      <c r="G222" s="308">
        <f t="shared" ca="1" si="258"/>
        <v>0.3686635944700461</v>
      </c>
      <c r="H222" s="309">
        <f t="shared" ca="1" si="199"/>
        <v>25000</v>
      </c>
      <c r="I222" s="308">
        <f t="shared" ca="1" si="259"/>
        <v>0</v>
      </c>
      <c r="J222" s="309">
        <f t="shared" ca="1" si="200"/>
        <v>1140000</v>
      </c>
      <c r="K222" s="308">
        <f t="shared" ca="1" si="260"/>
        <v>0</v>
      </c>
      <c r="L222" s="309">
        <f t="shared" ca="1" si="201"/>
        <v>129385</v>
      </c>
      <c r="M222" s="308">
        <f t="shared" ca="1" si="261"/>
        <v>0.3686635944700461</v>
      </c>
      <c r="N222" s="309">
        <f t="shared" ca="1" si="202"/>
        <v>94500</v>
      </c>
      <c r="O222" s="308">
        <f t="shared" ca="1" si="262"/>
        <v>0.3686635944700461</v>
      </c>
      <c r="P222" s="309">
        <f t="shared" ca="1" si="203"/>
        <v>258801</v>
      </c>
      <c r="Q222" s="308">
        <f t="shared" ca="1" si="263"/>
        <v>0.3686635944700461</v>
      </c>
      <c r="R222" s="309">
        <f t="shared" ca="1" si="204"/>
        <v>25700</v>
      </c>
      <c r="S222" s="308">
        <f t="shared" ca="1" si="264"/>
        <v>0</v>
      </c>
      <c r="T222" s="309" t="str">
        <f t="shared" ca="1" si="205"/>
        <v/>
      </c>
      <c r="U222" s="308" t="str">
        <f t="shared" ca="1" si="265"/>
        <v/>
      </c>
      <c r="V222" s="309" t="str">
        <f t="shared" ca="1" si="206"/>
        <v/>
      </c>
      <c r="W222" s="308" t="str">
        <f t="shared" ca="1" si="266"/>
        <v/>
      </c>
      <c r="X222" s="309">
        <f t="shared" ca="1" si="207"/>
        <v>132839</v>
      </c>
      <c r="Y222" s="308">
        <f t="shared" ca="1" si="267"/>
        <v>0.3686635944700461</v>
      </c>
      <c r="Z222" s="309" t="str">
        <f t="shared" ca="1" si="208"/>
        <v/>
      </c>
      <c r="AA222" s="308" t="str">
        <f t="shared" ca="1" si="268"/>
        <v/>
      </c>
      <c r="AB222" s="309">
        <f t="shared" ca="1" si="209"/>
        <v>25771</v>
      </c>
      <c r="AC222" s="308">
        <f t="shared" ca="1" si="269"/>
        <v>0</v>
      </c>
      <c r="AD222" s="309">
        <f t="shared" ca="1" si="210"/>
        <v>380000</v>
      </c>
      <c r="AE222" s="308">
        <f t="shared" ca="1" si="270"/>
        <v>0</v>
      </c>
      <c r="AF222" s="309">
        <f t="shared" ca="1" si="211"/>
        <v>82323</v>
      </c>
      <c r="AG222" s="308">
        <f t="shared" ca="1" si="271"/>
        <v>0.3686635944700461</v>
      </c>
      <c r="AH222" s="309">
        <f t="shared" ca="1" si="212"/>
        <v>135000</v>
      </c>
      <c r="AI222" s="308">
        <f t="shared" ca="1" si="272"/>
        <v>0.3686635944700461</v>
      </c>
      <c r="AJ222" s="309">
        <f t="shared" ca="1" si="213"/>
        <v>260012.16</v>
      </c>
      <c r="AK222" s="308">
        <f t="shared" ca="1" si="273"/>
        <v>0.3686635944700461</v>
      </c>
      <c r="AL222" s="309">
        <f t="shared" ca="1" si="214"/>
        <v>17710</v>
      </c>
      <c r="AM222" s="308">
        <f t="shared" ca="1" si="274"/>
        <v>0</v>
      </c>
      <c r="AN222" s="309" t="str">
        <f t="shared" ca="1" si="215"/>
        <v/>
      </c>
      <c r="AO222" s="308" t="str">
        <f t="shared" ca="1" si="275"/>
        <v/>
      </c>
      <c r="AP222" s="309">
        <f t="shared" ca="1" si="216"/>
        <v>292500</v>
      </c>
      <c r="AQ222" s="308">
        <f t="shared" ca="1" si="276"/>
        <v>0.3686635944700461</v>
      </c>
      <c r="AR222" s="309" t="str">
        <f t="shared" ca="1" si="217"/>
        <v/>
      </c>
      <c r="AS222" s="308" t="str">
        <f t="shared" ca="1" si="277"/>
        <v/>
      </c>
      <c r="AT222" s="309" t="str">
        <f t="shared" ca="1" si="218"/>
        <v/>
      </c>
      <c r="AU222" s="308" t="str">
        <f t="shared" ca="1" si="278"/>
        <v/>
      </c>
      <c r="AV222" s="309" t="str">
        <f t="shared" ca="1" si="219"/>
        <v/>
      </c>
      <c r="AW222" s="308" t="str">
        <f t="shared" ca="1" si="279"/>
        <v/>
      </c>
      <c r="AX222" s="309" t="str">
        <f t="shared" ca="1" si="220"/>
        <v/>
      </c>
      <c r="AY222" s="308" t="str">
        <f t="shared" ca="1" si="280"/>
        <v/>
      </c>
      <c r="AZ222" s="309" t="str">
        <f t="shared" ca="1" si="221"/>
        <v/>
      </c>
      <c r="BA222" s="308" t="str">
        <f t="shared" ca="1" si="251"/>
        <v/>
      </c>
      <c r="BB222" s="309">
        <f t="shared" ca="1" si="222"/>
        <v>130110</v>
      </c>
      <c r="BC222" s="308">
        <f t="shared" ca="1" si="252"/>
        <v>0.3686635944700461</v>
      </c>
      <c r="BD222" s="309" t="str">
        <f t="shared" ca="1" si="223"/>
        <v/>
      </c>
      <c r="BE222" s="308" t="str">
        <f t="shared" ca="1" si="253"/>
        <v/>
      </c>
    </row>
    <row r="223" spans="1:63" ht="26.25" customHeight="1">
      <c r="A223" s="245">
        <v>95</v>
      </c>
      <c r="B223" s="500" t="s">
        <v>943</v>
      </c>
      <c r="C223" s="501">
        <f t="shared" ca="1" si="196"/>
        <v>71210.149999999994</v>
      </c>
      <c r="D223" s="309">
        <f t="shared" ca="1" si="197"/>
        <v>37775</v>
      </c>
      <c r="E223" s="308">
        <f t="shared" ca="1" si="257"/>
        <v>0.3686635944700461</v>
      </c>
      <c r="F223" s="309">
        <f t="shared" ca="1" si="198"/>
        <v>35000</v>
      </c>
      <c r="G223" s="308">
        <f t="shared" ca="1" si="258"/>
        <v>0.3686635944700461</v>
      </c>
      <c r="H223" s="309">
        <f t="shared" ca="1" si="199"/>
        <v>16000</v>
      </c>
      <c r="I223" s="308">
        <f t="shared" ca="1" si="259"/>
        <v>0</v>
      </c>
      <c r="J223" s="309">
        <f t="shared" ca="1" si="200"/>
        <v>325546</v>
      </c>
      <c r="K223" s="308">
        <f t="shared" ca="1" si="260"/>
        <v>0</v>
      </c>
      <c r="L223" s="309">
        <f t="shared" ca="1" si="201"/>
        <v>36792</v>
      </c>
      <c r="M223" s="308">
        <f t="shared" ca="1" si="261"/>
        <v>0.3686635944700461</v>
      </c>
      <c r="N223" s="309">
        <f t="shared" ca="1" si="202"/>
        <v>54000</v>
      </c>
      <c r="O223" s="308">
        <f t="shared" ca="1" si="262"/>
        <v>0.3686635944700461</v>
      </c>
      <c r="P223" s="309">
        <f t="shared" ca="1" si="203"/>
        <v>14952</v>
      </c>
      <c r="Q223" s="308">
        <f t="shared" ca="1" si="263"/>
        <v>0</v>
      </c>
      <c r="R223" s="309">
        <f t="shared" ca="1" si="204"/>
        <v>45700</v>
      </c>
      <c r="S223" s="308">
        <f t="shared" ca="1" si="264"/>
        <v>0.3686635944700461</v>
      </c>
      <c r="T223" s="309" t="str">
        <f t="shared" ca="1" si="205"/>
        <v/>
      </c>
      <c r="U223" s="308" t="str">
        <f t="shared" ca="1" si="265"/>
        <v/>
      </c>
      <c r="V223" s="309" t="str">
        <f t="shared" ca="1" si="206"/>
        <v/>
      </c>
      <c r="W223" s="308" t="str">
        <f t="shared" ca="1" si="266"/>
        <v/>
      </c>
      <c r="X223" s="309">
        <f t="shared" ca="1" si="207"/>
        <v>37775</v>
      </c>
      <c r="Y223" s="308">
        <f t="shared" ca="1" si="267"/>
        <v>0.3686635944700461</v>
      </c>
      <c r="Z223" s="309" t="str">
        <f t="shared" ca="1" si="208"/>
        <v/>
      </c>
      <c r="AA223" s="308" t="str">
        <f t="shared" ca="1" si="268"/>
        <v/>
      </c>
      <c r="AB223" s="309">
        <f t="shared" ca="1" si="209"/>
        <v>36760</v>
      </c>
      <c r="AC223" s="308">
        <f t="shared" ca="1" si="269"/>
        <v>0.3686635944700461</v>
      </c>
      <c r="AD223" s="309">
        <f t="shared" ca="1" si="210"/>
        <v>37270</v>
      </c>
      <c r="AE223" s="308">
        <f t="shared" ca="1" si="270"/>
        <v>0.3686635944700461</v>
      </c>
      <c r="AF223" s="309">
        <f t="shared" ca="1" si="211"/>
        <v>38740</v>
      </c>
      <c r="AG223" s="308">
        <f t="shared" ca="1" si="271"/>
        <v>0.3686635944700461</v>
      </c>
      <c r="AH223" s="309">
        <f t="shared" ca="1" si="212"/>
        <v>38000</v>
      </c>
      <c r="AI223" s="308">
        <f t="shared" ca="1" si="272"/>
        <v>0.3686635944700461</v>
      </c>
      <c r="AJ223" s="309">
        <f t="shared" ca="1" si="213"/>
        <v>76062.3</v>
      </c>
      <c r="AK223" s="308">
        <f t="shared" ca="1" si="273"/>
        <v>0.3686635944700461</v>
      </c>
      <c r="AL223" s="309">
        <f t="shared" ca="1" si="214"/>
        <v>15015</v>
      </c>
      <c r="AM223" s="308">
        <f t="shared" ca="1" si="274"/>
        <v>0</v>
      </c>
      <c r="AN223" s="309" t="str">
        <f t="shared" ca="1" si="215"/>
        <v/>
      </c>
      <c r="AO223" s="308" t="str">
        <f t="shared" ca="1" si="275"/>
        <v/>
      </c>
      <c r="AP223" s="309">
        <f t="shared" ca="1" si="216"/>
        <v>42250</v>
      </c>
      <c r="AQ223" s="308">
        <f t="shared" ca="1" si="276"/>
        <v>0.3686635944700461</v>
      </c>
      <c r="AR223" s="309" t="str">
        <f t="shared" ca="1" si="217"/>
        <v/>
      </c>
      <c r="AS223" s="308" t="str">
        <f t="shared" ca="1" si="277"/>
        <v/>
      </c>
      <c r="AT223" s="309" t="str">
        <f t="shared" ca="1" si="218"/>
        <v/>
      </c>
      <c r="AU223" s="308" t="str">
        <f t="shared" ca="1" si="278"/>
        <v/>
      </c>
      <c r="AV223" s="309" t="str">
        <f t="shared" ca="1" si="219"/>
        <v/>
      </c>
      <c r="AW223" s="308" t="str">
        <f t="shared" ca="1" si="279"/>
        <v/>
      </c>
      <c r="AX223" s="309" t="str">
        <f t="shared" ca="1" si="220"/>
        <v/>
      </c>
      <c r="AY223" s="308" t="str">
        <f t="shared" ca="1" si="280"/>
        <v/>
      </c>
      <c r="AZ223" s="309" t="str">
        <f t="shared" ca="1" si="221"/>
        <v/>
      </c>
      <c r="BA223" s="308" t="str">
        <f t="shared" ca="1" si="251"/>
        <v/>
      </c>
      <c r="BB223" s="309">
        <f t="shared" ca="1" si="222"/>
        <v>36600</v>
      </c>
      <c r="BC223" s="308">
        <f t="shared" ca="1" si="252"/>
        <v>0.3686635944700461</v>
      </c>
      <c r="BD223" s="309" t="str">
        <f t="shared" ca="1" si="223"/>
        <v/>
      </c>
      <c r="BE223" s="308" t="str">
        <f t="shared" ca="1" si="253"/>
        <v/>
      </c>
    </row>
    <row r="224" spans="1:63" ht="26.25" customHeight="1">
      <c r="A224" s="245">
        <v>96</v>
      </c>
      <c r="B224" s="500" t="s">
        <v>944</v>
      </c>
      <c r="C224" s="501">
        <f t="shared" ca="1" si="196"/>
        <v>196856.92</v>
      </c>
      <c r="D224" s="309">
        <f t="shared" ca="1" si="197"/>
        <v>133280</v>
      </c>
      <c r="E224" s="308">
        <f t="shared" ca="1" si="257"/>
        <v>0.3686635944700461</v>
      </c>
      <c r="F224" s="309">
        <f t="shared" ca="1" si="198"/>
        <v>130000</v>
      </c>
      <c r="G224" s="308">
        <f t="shared" ca="1" si="258"/>
        <v>0.3686635944700461</v>
      </c>
      <c r="H224" s="309">
        <f t="shared" ca="1" si="199"/>
        <v>80000</v>
      </c>
      <c r="I224" s="308">
        <f t="shared" ca="1" si="259"/>
        <v>0.3686635944700461</v>
      </c>
      <c r="J224" s="309">
        <f t="shared" ca="1" si="200"/>
        <v>896220</v>
      </c>
      <c r="K224" s="308">
        <f t="shared" ca="1" si="260"/>
        <v>0</v>
      </c>
      <c r="L224" s="309">
        <f t="shared" ca="1" si="201"/>
        <v>129814</v>
      </c>
      <c r="M224" s="308">
        <f t="shared" ca="1" si="261"/>
        <v>0.3686635944700461</v>
      </c>
      <c r="N224" s="309">
        <f t="shared" ca="1" si="202"/>
        <v>65000</v>
      </c>
      <c r="O224" s="308">
        <f t="shared" ca="1" si="262"/>
        <v>0.3686635944700461</v>
      </c>
      <c r="P224" s="309">
        <f t="shared" ca="1" si="203"/>
        <v>133743</v>
      </c>
      <c r="Q224" s="308">
        <f t="shared" ca="1" si="263"/>
        <v>0.3686635944700461</v>
      </c>
      <c r="R224" s="309">
        <f t="shared" ca="1" si="204"/>
        <v>138900</v>
      </c>
      <c r="S224" s="308">
        <f t="shared" ca="1" si="264"/>
        <v>0.3686635944700461</v>
      </c>
      <c r="T224" s="309" t="str">
        <f t="shared" ca="1" si="205"/>
        <v/>
      </c>
      <c r="U224" s="308" t="str">
        <f t="shared" ca="1" si="265"/>
        <v/>
      </c>
      <c r="V224" s="309" t="str">
        <f t="shared" ca="1" si="206"/>
        <v/>
      </c>
      <c r="W224" s="308" t="str">
        <f t="shared" ca="1" si="266"/>
        <v/>
      </c>
      <c r="X224" s="309">
        <f t="shared" ca="1" si="207"/>
        <v>133280</v>
      </c>
      <c r="Y224" s="308">
        <f t="shared" ca="1" si="267"/>
        <v>0.3686635944700461</v>
      </c>
      <c r="Z224" s="309" t="str">
        <f t="shared" ca="1" si="208"/>
        <v/>
      </c>
      <c r="AA224" s="308" t="str">
        <f t="shared" ca="1" si="268"/>
        <v/>
      </c>
      <c r="AB224" s="309">
        <f t="shared" ca="1" si="209"/>
        <v>76341</v>
      </c>
      <c r="AC224" s="308">
        <f t="shared" ca="1" si="269"/>
        <v>0.3686635944700461</v>
      </c>
      <c r="AD224" s="309">
        <f t="shared" ca="1" si="210"/>
        <v>167260</v>
      </c>
      <c r="AE224" s="308">
        <f t="shared" ca="1" si="270"/>
        <v>0.3686635944700461</v>
      </c>
      <c r="AF224" s="309">
        <f t="shared" ca="1" si="211"/>
        <v>125905</v>
      </c>
      <c r="AG224" s="308">
        <f t="shared" ca="1" si="271"/>
        <v>0.3686635944700461</v>
      </c>
      <c r="AH224" s="309">
        <f t="shared" ca="1" si="212"/>
        <v>56000</v>
      </c>
      <c r="AI224" s="308">
        <f t="shared" ca="1" si="272"/>
        <v>0.3686635944700461</v>
      </c>
      <c r="AJ224" s="309">
        <f t="shared" ca="1" si="213"/>
        <v>84121.48</v>
      </c>
      <c r="AK224" s="308">
        <f t="shared" ca="1" si="273"/>
        <v>0.3686635944700461</v>
      </c>
      <c r="AL224" s="309">
        <f t="shared" ca="1" si="214"/>
        <v>16555</v>
      </c>
      <c r="AM224" s="308">
        <f t="shared" ca="1" si="274"/>
        <v>0</v>
      </c>
      <c r="AN224" s="309" t="str">
        <f t="shared" ca="1" si="215"/>
        <v/>
      </c>
      <c r="AO224" s="308" t="str">
        <f t="shared" ca="1" si="275"/>
        <v/>
      </c>
      <c r="AP224" s="309">
        <f t="shared" ca="1" si="216"/>
        <v>40300</v>
      </c>
      <c r="AQ224" s="308">
        <f t="shared" ca="1" si="276"/>
        <v>0</v>
      </c>
      <c r="AR224" s="309" t="str">
        <f t="shared" ca="1" si="217"/>
        <v/>
      </c>
      <c r="AS224" s="308" t="str">
        <f t="shared" ca="1" si="277"/>
        <v/>
      </c>
      <c r="AT224" s="309" t="str">
        <f t="shared" ca="1" si="218"/>
        <v/>
      </c>
      <c r="AU224" s="308" t="str">
        <f t="shared" ca="1" si="278"/>
        <v/>
      </c>
      <c r="AV224" s="309" t="str">
        <f t="shared" ca="1" si="219"/>
        <v/>
      </c>
      <c r="AW224" s="308" t="str">
        <f t="shared" ca="1" si="279"/>
        <v/>
      </c>
      <c r="AX224" s="309" t="str">
        <f t="shared" ca="1" si="220"/>
        <v/>
      </c>
      <c r="AY224" s="308" t="str">
        <f t="shared" ca="1" si="280"/>
        <v/>
      </c>
      <c r="AZ224" s="309" t="str">
        <f t="shared" ca="1" si="221"/>
        <v/>
      </c>
      <c r="BA224" s="308" t="str">
        <f t="shared" ca="1" si="251"/>
        <v/>
      </c>
      <c r="BB224" s="309">
        <f t="shared" ca="1" si="222"/>
        <v>130430</v>
      </c>
      <c r="BC224" s="308">
        <f t="shared" ca="1" si="252"/>
        <v>0.3686635944700461</v>
      </c>
      <c r="BD224" s="309" t="str">
        <f t="shared" ca="1" si="223"/>
        <v/>
      </c>
      <c r="BE224" s="308" t="str">
        <f t="shared" ca="1" si="253"/>
        <v/>
      </c>
    </row>
    <row r="225" spans="1:57" ht="26.25" customHeight="1">
      <c r="A225" s="245">
        <v>97</v>
      </c>
      <c r="B225" s="500" t="s">
        <v>945</v>
      </c>
      <c r="C225" s="501">
        <f t="shared" ca="1" si="196"/>
        <v>21633.84</v>
      </c>
      <c r="D225" s="309">
        <f t="shared" ca="1" si="197"/>
        <v>66688</v>
      </c>
      <c r="E225" s="308">
        <f t="shared" ca="1" si="257"/>
        <v>0</v>
      </c>
      <c r="F225" s="309">
        <f t="shared" ca="1" si="198"/>
        <v>50000</v>
      </c>
      <c r="G225" s="308">
        <f t="shared" ca="1" si="258"/>
        <v>0.3686635944700461</v>
      </c>
      <c r="H225" s="309">
        <f t="shared" ca="1" si="199"/>
        <v>23750</v>
      </c>
      <c r="I225" s="308">
        <f t="shared" ca="1" si="259"/>
        <v>0</v>
      </c>
      <c r="J225" s="309">
        <f t="shared" ca="1" si="200"/>
        <v>90000</v>
      </c>
      <c r="K225" s="308">
        <f t="shared" ca="1" si="260"/>
        <v>0</v>
      </c>
      <c r="L225" s="309">
        <f t="shared" ca="1" si="201"/>
        <v>64954</v>
      </c>
      <c r="M225" s="308">
        <f t="shared" ca="1" si="261"/>
        <v>0</v>
      </c>
      <c r="N225" s="309">
        <f t="shared" ca="1" si="202"/>
        <v>48000</v>
      </c>
      <c r="O225" s="308">
        <f t="shared" ca="1" si="262"/>
        <v>0.3686635944700461</v>
      </c>
      <c r="P225" s="309">
        <f t="shared" ca="1" si="203"/>
        <v>16227</v>
      </c>
      <c r="Q225" s="308">
        <f t="shared" ca="1" si="263"/>
        <v>0</v>
      </c>
      <c r="R225" s="309">
        <f t="shared" ca="1" si="204"/>
        <v>37000</v>
      </c>
      <c r="S225" s="308">
        <f t="shared" ca="1" si="264"/>
        <v>0</v>
      </c>
      <c r="T225" s="309" t="str">
        <f t="shared" ca="1" si="205"/>
        <v/>
      </c>
      <c r="U225" s="308" t="str">
        <f t="shared" ca="1" si="265"/>
        <v/>
      </c>
      <c r="V225" s="309" t="str">
        <f t="shared" ca="1" si="206"/>
        <v/>
      </c>
      <c r="W225" s="308" t="str">
        <f t="shared" ca="1" si="266"/>
        <v/>
      </c>
      <c r="X225" s="309">
        <f t="shared" ca="1" si="207"/>
        <v>66688</v>
      </c>
      <c r="Y225" s="308">
        <f t="shared" ca="1" si="267"/>
        <v>0</v>
      </c>
      <c r="Z225" s="309" t="str">
        <f t="shared" ca="1" si="208"/>
        <v/>
      </c>
      <c r="AA225" s="308" t="str">
        <f t="shared" ca="1" si="268"/>
        <v/>
      </c>
      <c r="AB225" s="309">
        <f t="shared" ca="1" si="209"/>
        <v>43762</v>
      </c>
      <c r="AC225" s="308">
        <f t="shared" ca="1" si="269"/>
        <v>0.3686635944700461</v>
      </c>
      <c r="AD225" s="309">
        <f t="shared" ca="1" si="210"/>
        <v>84780</v>
      </c>
      <c r="AE225" s="308">
        <f t="shared" ca="1" si="270"/>
        <v>0</v>
      </c>
      <c r="AF225" s="309">
        <f t="shared" ca="1" si="211"/>
        <v>60047</v>
      </c>
      <c r="AG225" s="308">
        <f t="shared" ca="1" si="271"/>
        <v>0.3686635944700461</v>
      </c>
      <c r="AH225" s="309">
        <f t="shared" ca="1" si="212"/>
        <v>25000</v>
      </c>
      <c r="AI225" s="308">
        <f t="shared" ca="1" si="272"/>
        <v>0</v>
      </c>
      <c r="AJ225" s="309">
        <f t="shared" ca="1" si="213"/>
        <v>63532.45</v>
      </c>
      <c r="AK225" s="308">
        <f t="shared" ca="1" si="273"/>
        <v>0</v>
      </c>
      <c r="AL225" s="309">
        <f t="shared" ca="1" si="214"/>
        <v>22715</v>
      </c>
      <c r="AM225" s="308">
        <f t="shared" ca="1" si="274"/>
        <v>0</v>
      </c>
      <c r="AN225" s="309" t="str">
        <f t="shared" ca="1" si="215"/>
        <v/>
      </c>
      <c r="AO225" s="308" t="str">
        <f t="shared" ca="1" si="275"/>
        <v/>
      </c>
      <c r="AP225" s="309">
        <f t="shared" ca="1" si="216"/>
        <v>35750</v>
      </c>
      <c r="AQ225" s="308">
        <f t="shared" ca="1" si="276"/>
        <v>0</v>
      </c>
      <c r="AR225" s="309" t="str">
        <f t="shared" ca="1" si="217"/>
        <v/>
      </c>
      <c r="AS225" s="308" t="str">
        <f t="shared" ca="1" si="277"/>
        <v/>
      </c>
      <c r="AT225" s="309" t="str">
        <f t="shared" ca="1" si="218"/>
        <v/>
      </c>
      <c r="AU225" s="308" t="str">
        <f t="shared" ca="1" si="278"/>
        <v/>
      </c>
      <c r="AV225" s="309" t="str">
        <f t="shared" ca="1" si="219"/>
        <v/>
      </c>
      <c r="AW225" s="308" t="str">
        <f t="shared" ca="1" si="279"/>
        <v/>
      </c>
      <c r="AX225" s="309" t="str">
        <f t="shared" ca="1" si="220"/>
        <v/>
      </c>
      <c r="AY225" s="308" t="str">
        <f t="shared" ca="1" si="280"/>
        <v/>
      </c>
      <c r="AZ225" s="309" t="str">
        <f t="shared" ca="1" si="221"/>
        <v/>
      </c>
      <c r="BA225" s="308" t="str">
        <f t="shared" ca="1" si="251"/>
        <v/>
      </c>
      <c r="BB225" s="309">
        <f t="shared" ca="1" si="222"/>
        <v>65290</v>
      </c>
      <c r="BC225" s="308">
        <f t="shared" ca="1" si="252"/>
        <v>0</v>
      </c>
      <c r="BD225" s="309" t="str">
        <f t="shared" ca="1" si="223"/>
        <v/>
      </c>
      <c r="BE225" s="308" t="str">
        <f t="shared" ca="1" si="253"/>
        <v/>
      </c>
    </row>
    <row r="226" spans="1:57" ht="26.25" customHeight="1">
      <c r="A226" s="245">
        <v>98</v>
      </c>
      <c r="B226" s="500" t="s">
        <v>946</v>
      </c>
      <c r="C226" s="501">
        <f t="shared" ca="1" si="196"/>
        <v>30747.02</v>
      </c>
      <c r="D226" s="309">
        <f t="shared" ca="1" si="197"/>
        <v>56791</v>
      </c>
      <c r="E226" s="308">
        <f t="shared" ca="1" si="257"/>
        <v>0.3686635944700461</v>
      </c>
      <c r="F226" s="309">
        <f t="shared" ca="1" si="198"/>
        <v>45000</v>
      </c>
      <c r="G226" s="308">
        <f t="shared" ca="1" si="258"/>
        <v>0.3686635944700461</v>
      </c>
      <c r="H226" s="309">
        <f t="shared" ca="1" si="199"/>
        <v>30000</v>
      </c>
      <c r="I226" s="308">
        <f t="shared" ca="1" si="259"/>
        <v>0</v>
      </c>
      <c r="J226" s="309">
        <f t="shared" ca="1" si="200"/>
        <v>164000</v>
      </c>
      <c r="K226" s="308">
        <f t="shared" ca="1" si="260"/>
        <v>0</v>
      </c>
      <c r="L226" s="309">
        <f t="shared" ca="1" si="201"/>
        <v>55314</v>
      </c>
      <c r="M226" s="308">
        <f t="shared" ca="1" si="261"/>
        <v>0.3686635944700461</v>
      </c>
      <c r="N226" s="309">
        <f t="shared" ca="1" si="202"/>
        <v>52000</v>
      </c>
      <c r="O226" s="308">
        <f t="shared" ca="1" si="262"/>
        <v>0.3686635944700461</v>
      </c>
      <c r="P226" s="309">
        <f t="shared" ca="1" si="203"/>
        <v>45651</v>
      </c>
      <c r="Q226" s="308">
        <f t="shared" ca="1" si="263"/>
        <v>0.3686635944700461</v>
      </c>
      <c r="R226" s="309">
        <f t="shared" ca="1" si="204"/>
        <v>48700</v>
      </c>
      <c r="S226" s="308">
        <f t="shared" ca="1" si="264"/>
        <v>0.3686635944700461</v>
      </c>
      <c r="T226" s="309" t="str">
        <f t="shared" ca="1" si="205"/>
        <v/>
      </c>
      <c r="U226" s="308" t="str">
        <f t="shared" ca="1" si="265"/>
        <v/>
      </c>
      <c r="V226" s="309" t="str">
        <f t="shared" ca="1" si="206"/>
        <v/>
      </c>
      <c r="W226" s="308" t="str">
        <f t="shared" ca="1" si="266"/>
        <v/>
      </c>
      <c r="X226" s="309">
        <f t="shared" ca="1" si="207"/>
        <v>56791</v>
      </c>
      <c r="Y226" s="308">
        <f t="shared" ca="1" si="267"/>
        <v>0.3686635944700461</v>
      </c>
      <c r="Z226" s="309" t="str">
        <f t="shared" ca="1" si="208"/>
        <v/>
      </c>
      <c r="AA226" s="308" t="str">
        <f t="shared" ca="1" si="268"/>
        <v/>
      </c>
      <c r="AB226" s="309">
        <f t="shared" ca="1" si="209"/>
        <v>49597</v>
      </c>
      <c r="AC226" s="308">
        <f t="shared" ca="1" si="269"/>
        <v>0.3686635944700461</v>
      </c>
      <c r="AD226" s="309">
        <f t="shared" ca="1" si="210"/>
        <v>70480</v>
      </c>
      <c r="AE226" s="308">
        <f t="shared" ca="1" si="270"/>
        <v>0</v>
      </c>
      <c r="AF226" s="309">
        <f t="shared" ca="1" si="211"/>
        <v>48425</v>
      </c>
      <c r="AG226" s="308">
        <f t="shared" ca="1" si="271"/>
        <v>0.3686635944700461</v>
      </c>
      <c r="AH226" s="309">
        <f t="shared" ca="1" si="212"/>
        <v>38000</v>
      </c>
      <c r="AI226" s="308">
        <f t="shared" ca="1" si="272"/>
        <v>0</v>
      </c>
      <c r="AJ226" s="309">
        <f t="shared" ca="1" si="213"/>
        <v>40590.22</v>
      </c>
      <c r="AK226" s="308">
        <f t="shared" ca="1" si="273"/>
        <v>0.3686635944700461</v>
      </c>
      <c r="AL226" s="309">
        <f t="shared" ca="1" si="214"/>
        <v>24255</v>
      </c>
      <c r="AM226" s="308">
        <f t="shared" ca="1" si="274"/>
        <v>0</v>
      </c>
      <c r="AN226" s="309" t="str">
        <f t="shared" ca="1" si="215"/>
        <v/>
      </c>
      <c r="AO226" s="308" t="str">
        <f t="shared" ca="1" si="275"/>
        <v/>
      </c>
      <c r="AP226" s="309">
        <f t="shared" ca="1" si="216"/>
        <v>29250</v>
      </c>
      <c r="AQ226" s="308">
        <f t="shared" ca="1" si="276"/>
        <v>0</v>
      </c>
      <c r="AR226" s="309" t="str">
        <f t="shared" ca="1" si="217"/>
        <v/>
      </c>
      <c r="AS226" s="308" t="str">
        <f t="shared" ca="1" si="277"/>
        <v/>
      </c>
      <c r="AT226" s="309" t="str">
        <f t="shared" ca="1" si="218"/>
        <v/>
      </c>
      <c r="AU226" s="308" t="str">
        <f t="shared" ca="1" si="278"/>
        <v/>
      </c>
      <c r="AV226" s="309" t="str">
        <f t="shared" ca="1" si="219"/>
        <v/>
      </c>
      <c r="AW226" s="308" t="str">
        <f t="shared" ca="1" si="279"/>
        <v/>
      </c>
      <c r="AX226" s="309" t="str">
        <f t="shared" ca="1" si="220"/>
        <v/>
      </c>
      <c r="AY226" s="308" t="str">
        <f t="shared" ca="1" si="280"/>
        <v/>
      </c>
      <c r="AZ226" s="309" t="str">
        <f t="shared" ca="1" si="221"/>
        <v/>
      </c>
      <c r="BA226" s="308" t="str">
        <f t="shared" ca="1" si="251"/>
        <v/>
      </c>
      <c r="BB226" s="309">
        <f t="shared" ca="1" si="222"/>
        <v>55600</v>
      </c>
      <c r="BC226" s="308">
        <f t="shared" ca="1" si="252"/>
        <v>0.3686635944700461</v>
      </c>
      <c r="BD226" s="309" t="str">
        <f t="shared" ca="1" si="223"/>
        <v/>
      </c>
      <c r="BE226" s="308" t="str">
        <f t="shared" ca="1" si="253"/>
        <v/>
      </c>
    </row>
    <row r="227" spans="1:57" ht="26.25" customHeight="1">
      <c r="A227" s="245">
        <v>99</v>
      </c>
      <c r="B227" s="500" t="s">
        <v>318</v>
      </c>
      <c r="C227" s="501">
        <f t="shared" ca="1" si="196"/>
        <v>182908.31</v>
      </c>
      <c r="D227" s="309">
        <f t="shared" ca="1" si="197"/>
        <v>222169</v>
      </c>
      <c r="E227" s="308">
        <f t="shared" ca="1" si="257"/>
        <v>0</v>
      </c>
      <c r="F227" s="309">
        <f t="shared" ca="1" si="198"/>
        <v>210000</v>
      </c>
      <c r="G227" s="308">
        <f t="shared" ca="1" si="258"/>
        <v>0</v>
      </c>
      <c r="H227" s="309">
        <f t="shared" ca="1" si="199"/>
        <v>850000</v>
      </c>
      <c r="I227" s="308">
        <f t="shared" ca="1" si="259"/>
        <v>0</v>
      </c>
      <c r="J227" s="309">
        <f t="shared" ca="1" si="200"/>
        <v>732940</v>
      </c>
      <c r="K227" s="308">
        <f t="shared" ca="1" si="260"/>
        <v>0</v>
      </c>
      <c r="L227" s="309">
        <f t="shared" ca="1" si="201"/>
        <v>216392</v>
      </c>
      <c r="M227" s="308">
        <f t="shared" ca="1" si="261"/>
        <v>0</v>
      </c>
      <c r="N227" s="309">
        <f t="shared" ca="1" si="202"/>
        <v>278000</v>
      </c>
      <c r="O227" s="308">
        <f t="shared" ca="1" si="262"/>
        <v>0.3686635944700461</v>
      </c>
      <c r="P227" s="309">
        <f t="shared" ca="1" si="203"/>
        <v>367347</v>
      </c>
      <c r="Q227" s="308">
        <f t="shared" ca="1" si="263"/>
        <v>0.3686635944700461</v>
      </c>
      <c r="R227" s="309">
        <f t="shared" ca="1" si="204"/>
        <v>310800</v>
      </c>
      <c r="S227" s="308">
        <f t="shared" ca="1" si="264"/>
        <v>0.3686635944700461</v>
      </c>
      <c r="T227" s="309" t="str">
        <f t="shared" ca="1" si="205"/>
        <v/>
      </c>
      <c r="U227" s="308" t="str">
        <f t="shared" ca="1" si="265"/>
        <v/>
      </c>
      <c r="V227" s="309" t="str">
        <f t="shared" ca="1" si="206"/>
        <v/>
      </c>
      <c r="W227" s="308" t="str">
        <f t="shared" ca="1" si="266"/>
        <v/>
      </c>
      <c r="X227" s="309">
        <f t="shared" ca="1" si="207"/>
        <v>222169</v>
      </c>
      <c r="Y227" s="308">
        <f t="shared" ca="1" si="267"/>
        <v>0</v>
      </c>
      <c r="Z227" s="309" t="str">
        <f t="shared" ca="1" si="208"/>
        <v/>
      </c>
      <c r="AA227" s="308" t="str">
        <f t="shared" ca="1" si="268"/>
        <v/>
      </c>
      <c r="AB227" s="309">
        <f t="shared" ca="1" si="209"/>
        <v>223675</v>
      </c>
      <c r="AC227" s="308">
        <f t="shared" ca="1" si="269"/>
        <v>0</v>
      </c>
      <c r="AD227" s="309">
        <f t="shared" ca="1" si="210"/>
        <v>301850</v>
      </c>
      <c r="AE227" s="308">
        <f t="shared" ca="1" si="270"/>
        <v>0.3686635944700461</v>
      </c>
      <c r="AF227" s="309">
        <f t="shared" ca="1" si="211"/>
        <v>174330</v>
      </c>
      <c r="AG227" s="308">
        <f t="shared" ca="1" si="271"/>
        <v>0</v>
      </c>
      <c r="AH227" s="309">
        <f t="shared" ca="1" si="212"/>
        <v>295000</v>
      </c>
      <c r="AI227" s="308">
        <f t="shared" ca="1" si="272"/>
        <v>0.3686635944700461</v>
      </c>
      <c r="AJ227" s="309">
        <f t="shared" ca="1" si="213"/>
        <v>345310.24</v>
      </c>
      <c r="AK227" s="308">
        <f t="shared" ca="1" si="273"/>
        <v>0.3686635944700461</v>
      </c>
      <c r="AL227" s="309">
        <f t="shared" ca="1" si="214"/>
        <v>296450</v>
      </c>
      <c r="AM227" s="308">
        <f t="shared" ca="1" si="274"/>
        <v>0.3686635944700461</v>
      </c>
      <c r="AN227" s="309" t="str">
        <f t="shared" ca="1" si="215"/>
        <v/>
      </c>
      <c r="AO227" s="308" t="str">
        <f t="shared" ca="1" si="275"/>
        <v/>
      </c>
      <c r="AP227" s="309">
        <f t="shared" ca="1" si="216"/>
        <v>435500</v>
      </c>
      <c r="AQ227" s="308">
        <f t="shared" ca="1" si="276"/>
        <v>0</v>
      </c>
      <c r="AR227" s="309" t="str">
        <f t="shared" ca="1" si="217"/>
        <v/>
      </c>
      <c r="AS227" s="308" t="str">
        <f t="shared" ca="1" si="277"/>
        <v/>
      </c>
      <c r="AT227" s="309" t="str">
        <f t="shared" ca="1" si="218"/>
        <v/>
      </c>
      <c r="AU227" s="308" t="str">
        <f t="shared" ca="1" si="278"/>
        <v/>
      </c>
      <c r="AV227" s="309" t="str">
        <f t="shared" ca="1" si="219"/>
        <v/>
      </c>
      <c r="AW227" s="308" t="str">
        <f t="shared" ca="1" si="279"/>
        <v/>
      </c>
      <c r="AX227" s="309" t="str">
        <f t="shared" ca="1" si="220"/>
        <v/>
      </c>
      <c r="AY227" s="308" t="str">
        <f t="shared" ca="1" si="280"/>
        <v/>
      </c>
      <c r="AZ227" s="309" t="str">
        <f t="shared" ca="1" si="221"/>
        <v/>
      </c>
      <c r="BA227" s="308" t="str">
        <f t="shared" ca="1" si="251"/>
        <v/>
      </c>
      <c r="BB227" s="309">
        <f t="shared" ca="1" si="222"/>
        <v>217550</v>
      </c>
      <c r="BC227" s="308">
        <f t="shared" ca="1" si="252"/>
        <v>0</v>
      </c>
      <c r="BD227" s="309" t="str">
        <f t="shared" ca="1" si="223"/>
        <v/>
      </c>
      <c r="BE227" s="308" t="str">
        <f t="shared" ca="1" si="253"/>
        <v/>
      </c>
    </row>
    <row r="228" spans="1:57" ht="26.25" customHeight="1">
      <c r="A228" s="245">
        <v>100</v>
      </c>
      <c r="B228" s="500" t="s">
        <v>321</v>
      </c>
      <c r="C228" s="501">
        <f t="shared" ca="1" si="196"/>
        <v>96667.05</v>
      </c>
      <c r="D228" s="309">
        <f t="shared" ca="1" si="197"/>
        <v>612431</v>
      </c>
      <c r="E228" s="308">
        <f t="shared" ca="1" si="257"/>
        <v>0</v>
      </c>
      <c r="F228" s="309">
        <f t="shared" ca="1" si="198"/>
        <v>760000</v>
      </c>
      <c r="G228" s="308">
        <f t="shared" ca="1" si="258"/>
        <v>0</v>
      </c>
      <c r="H228" s="309">
        <f t="shared" ca="1" si="199"/>
        <v>680000</v>
      </c>
      <c r="I228" s="308">
        <f t="shared" ca="1" si="259"/>
        <v>0.3686635944700461</v>
      </c>
      <c r="J228" s="309">
        <f t="shared" ca="1" si="200"/>
        <v>709670</v>
      </c>
      <c r="K228" s="308">
        <f t="shared" ca="1" si="260"/>
        <v>0.3686635944700461</v>
      </c>
      <c r="L228" s="309">
        <f t="shared" ca="1" si="201"/>
        <v>596507</v>
      </c>
      <c r="M228" s="308">
        <f t="shared" ca="1" si="261"/>
        <v>0</v>
      </c>
      <c r="N228" s="309">
        <f t="shared" ca="1" si="202"/>
        <v>456000</v>
      </c>
      <c r="O228" s="308">
        <f t="shared" ca="1" si="262"/>
        <v>0</v>
      </c>
      <c r="P228" s="309">
        <f t="shared" ca="1" si="203"/>
        <v>713295</v>
      </c>
      <c r="Q228" s="308">
        <f t="shared" ca="1" si="263"/>
        <v>0</v>
      </c>
      <c r="R228" s="309">
        <f t="shared" ca="1" si="204"/>
        <v>728000</v>
      </c>
      <c r="S228" s="308">
        <f t="shared" ca="1" si="264"/>
        <v>0</v>
      </c>
      <c r="T228" s="309" t="str">
        <f t="shared" ca="1" si="205"/>
        <v/>
      </c>
      <c r="U228" s="308" t="str">
        <f t="shared" ca="1" si="265"/>
        <v/>
      </c>
      <c r="V228" s="309" t="str">
        <f t="shared" ca="1" si="206"/>
        <v/>
      </c>
      <c r="W228" s="308" t="str">
        <f t="shared" ca="1" si="266"/>
        <v/>
      </c>
      <c r="X228" s="309">
        <f t="shared" ca="1" si="207"/>
        <v>612431</v>
      </c>
      <c r="Y228" s="308">
        <f t="shared" ca="1" si="267"/>
        <v>0</v>
      </c>
      <c r="Z228" s="309" t="str">
        <f t="shared" ca="1" si="208"/>
        <v/>
      </c>
      <c r="AA228" s="308" t="str">
        <f t="shared" ca="1" si="268"/>
        <v/>
      </c>
      <c r="AB228" s="309">
        <f t="shared" ca="1" si="209"/>
        <v>632125</v>
      </c>
      <c r="AC228" s="308">
        <f t="shared" ca="1" si="269"/>
        <v>0.3686635944700461</v>
      </c>
      <c r="AD228" s="309">
        <f t="shared" ca="1" si="210"/>
        <v>749049</v>
      </c>
      <c r="AE228" s="308">
        <f t="shared" ca="1" si="270"/>
        <v>0</v>
      </c>
      <c r="AF228" s="309">
        <f t="shared" ca="1" si="211"/>
        <v>823225</v>
      </c>
      <c r="AG228" s="308">
        <f t="shared" ca="1" si="271"/>
        <v>0</v>
      </c>
      <c r="AH228" s="309">
        <f t="shared" ca="1" si="212"/>
        <v>625000</v>
      </c>
      <c r="AI228" s="308">
        <f t="shared" ca="1" si="272"/>
        <v>0.3686635944700461</v>
      </c>
      <c r="AJ228" s="309">
        <f t="shared" ca="1" si="213"/>
        <v>800037.02</v>
      </c>
      <c r="AK228" s="308">
        <f t="shared" ca="1" si="273"/>
        <v>0</v>
      </c>
      <c r="AL228" s="309">
        <f t="shared" ca="1" si="214"/>
        <v>654500</v>
      </c>
      <c r="AM228" s="308">
        <f t="shared" ca="1" si="274"/>
        <v>0.3686635944700461</v>
      </c>
      <c r="AN228" s="309" t="str">
        <f t="shared" ca="1" si="215"/>
        <v/>
      </c>
      <c r="AO228" s="308" t="str">
        <f t="shared" ca="1" si="275"/>
        <v/>
      </c>
      <c r="AP228" s="309">
        <f t="shared" ca="1" si="216"/>
        <v>507000</v>
      </c>
      <c r="AQ228" s="308">
        <f t="shared" ca="1" si="276"/>
        <v>0</v>
      </c>
      <c r="AR228" s="309" t="str">
        <f t="shared" ca="1" si="217"/>
        <v/>
      </c>
      <c r="AS228" s="308" t="str">
        <f t="shared" ca="1" si="277"/>
        <v/>
      </c>
      <c r="AT228" s="309" t="str">
        <f t="shared" ca="1" si="218"/>
        <v/>
      </c>
      <c r="AU228" s="308" t="str">
        <f t="shared" ca="1" si="278"/>
        <v/>
      </c>
      <c r="AV228" s="309" t="str">
        <f t="shared" ca="1" si="219"/>
        <v/>
      </c>
      <c r="AW228" s="308" t="str">
        <f t="shared" ca="1" si="279"/>
        <v/>
      </c>
      <c r="AX228" s="309" t="str">
        <f t="shared" ca="1" si="220"/>
        <v/>
      </c>
      <c r="AY228" s="308" t="str">
        <f t="shared" ca="1" si="280"/>
        <v/>
      </c>
      <c r="AZ228" s="309" t="str">
        <f t="shared" ca="1" si="221"/>
        <v/>
      </c>
      <c r="BA228" s="308" t="str">
        <f t="shared" ca="1" si="251"/>
        <v/>
      </c>
      <c r="BB228" s="309">
        <f t="shared" ca="1" si="222"/>
        <v>589900</v>
      </c>
      <c r="BC228" s="308">
        <f t="shared" ca="1" si="252"/>
        <v>0</v>
      </c>
      <c r="BD228" s="309" t="str">
        <f t="shared" ca="1" si="223"/>
        <v/>
      </c>
      <c r="BE228" s="308" t="str">
        <f t="shared" ca="1" si="253"/>
        <v/>
      </c>
    </row>
    <row r="229" spans="1:57" ht="26.25" customHeight="1">
      <c r="A229" s="245">
        <v>101</v>
      </c>
      <c r="B229" s="500" t="s">
        <v>322</v>
      </c>
      <c r="C229" s="501">
        <f t="shared" ca="1" si="196"/>
        <v>143341.60999999999</v>
      </c>
      <c r="D229" s="309">
        <f t="shared" ca="1" si="197"/>
        <v>713716</v>
      </c>
      <c r="E229" s="308">
        <f t="shared" ca="1" si="257"/>
        <v>0</v>
      </c>
      <c r="F229" s="309">
        <f t="shared" ca="1" si="198"/>
        <v>500000</v>
      </c>
      <c r="G229" s="308">
        <f t="shared" ca="1" si="258"/>
        <v>0.3686635944700461</v>
      </c>
      <c r="H229" s="309">
        <f t="shared" ca="1" si="199"/>
        <v>410000</v>
      </c>
      <c r="I229" s="308">
        <f t="shared" ca="1" si="259"/>
        <v>0</v>
      </c>
      <c r="J229" s="309">
        <f t="shared" ca="1" si="200"/>
        <v>510770</v>
      </c>
      <c r="K229" s="308">
        <f t="shared" ca="1" si="260"/>
        <v>0.3686635944700461</v>
      </c>
      <c r="L229" s="309">
        <f t="shared" ca="1" si="201"/>
        <v>695159</v>
      </c>
      <c r="M229" s="308">
        <f t="shared" ca="1" si="261"/>
        <v>0</v>
      </c>
      <c r="N229" s="309">
        <f t="shared" ca="1" si="202"/>
        <v>345000</v>
      </c>
      <c r="O229" s="308">
        <f t="shared" ca="1" si="262"/>
        <v>0</v>
      </c>
      <c r="P229" s="309">
        <f t="shared" ca="1" si="203"/>
        <v>507959</v>
      </c>
      <c r="Q229" s="308">
        <f t="shared" ca="1" si="263"/>
        <v>0.3686635944700461</v>
      </c>
      <c r="R229" s="309">
        <f t="shared" ca="1" si="204"/>
        <v>585000</v>
      </c>
      <c r="S229" s="308">
        <f t="shared" ca="1" si="264"/>
        <v>0.3686635944700461</v>
      </c>
      <c r="T229" s="309" t="str">
        <f t="shared" ca="1" si="205"/>
        <v/>
      </c>
      <c r="U229" s="308" t="str">
        <f t="shared" ca="1" si="265"/>
        <v/>
      </c>
      <c r="V229" s="309" t="str">
        <f t="shared" ca="1" si="206"/>
        <v/>
      </c>
      <c r="W229" s="308" t="str">
        <f t="shared" ca="1" si="266"/>
        <v/>
      </c>
      <c r="X229" s="309">
        <f t="shared" ca="1" si="207"/>
        <v>713716</v>
      </c>
      <c r="Y229" s="308">
        <f t="shared" ca="1" si="267"/>
        <v>0</v>
      </c>
      <c r="Z229" s="309" t="str">
        <f t="shared" ca="1" si="208"/>
        <v/>
      </c>
      <c r="AA229" s="308" t="str">
        <f t="shared" ca="1" si="268"/>
        <v/>
      </c>
      <c r="AB229" s="309">
        <f t="shared" ca="1" si="209"/>
        <v>476525</v>
      </c>
      <c r="AC229" s="308">
        <f t="shared" ca="1" si="269"/>
        <v>0.3686635944700461</v>
      </c>
      <c r="AD229" s="309">
        <f t="shared" ca="1" si="210"/>
        <v>736689</v>
      </c>
      <c r="AE229" s="308">
        <f t="shared" ca="1" si="270"/>
        <v>0</v>
      </c>
      <c r="AF229" s="309">
        <f t="shared" ca="1" si="211"/>
        <v>532675</v>
      </c>
      <c r="AG229" s="308">
        <f t="shared" ca="1" si="271"/>
        <v>0.3686635944700461</v>
      </c>
      <c r="AH229" s="309">
        <f t="shared" ca="1" si="212"/>
        <v>493000</v>
      </c>
      <c r="AI229" s="308">
        <f t="shared" ca="1" si="272"/>
        <v>0.3686635944700461</v>
      </c>
      <c r="AJ229" s="309">
        <f t="shared" ca="1" si="213"/>
        <v>400018.34</v>
      </c>
      <c r="AK229" s="308">
        <f t="shared" ca="1" si="273"/>
        <v>0</v>
      </c>
      <c r="AL229" s="309">
        <f t="shared" ca="1" si="214"/>
        <v>238700</v>
      </c>
      <c r="AM229" s="308">
        <f t="shared" ca="1" si="274"/>
        <v>0</v>
      </c>
      <c r="AN229" s="309" t="str">
        <f t="shared" ca="1" si="215"/>
        <v/>
      </c>
      <c r="AO229" s="308" t="str">
        <f t="shared" ca="1" si="275"/>
        <v/>
      </c>
      <c r="AP229" s="309">
        <f t="shared" ca="1" si="216"/>
        <v>338000</v>
      </c>
      <c r="AQ229" s="308">
        <f t="shared" ca="1" si="276"/>
        <v>0</v>
      </c>
      <c r="AR229" s="309" t="str">
        <f t="shared" ca="1" si="217"/>
        <v/>
      </c>
      <c r="AS229" s="308" t="str">
        <f t="shared" ca="1" si="277"/>
        <v/>
      </c>
      <c r="AT229" s="309" t="str">
        <f t="shared" ca="1" si="218"/>
        <v/>
      </c>
      <c r="AU229" s="308" t="str">
        <f t="shared" ca="1" si="278"/>
        <v/>
      </c>
      <c r="AV229" s="309" t="str">
        <f t="shared" ca="1" si="219"/>
        <v/>
      </c>
      <c r="AW229" s="308" t="str">
        <f t="shared" ca="1" si="279"/>
        <v/>
      </c>
      <c r="AX229" s="309" t="str">
        <f t="shared" ca="1" si="220"/>
        <v/>
      </c>
      <c r="AY229" s="308" t="str">
        <f t="shared" ca="1" si="280"/>
        <v/>
      </c>
      <c r="AZ229" s="309" t="str">
        <f t="shared" ca="1" si="221"/>
        <v/>
      </c>
      <c r="BA229" s="308" t="str">
        <f t="shared" ca="1" si="251"/>
        <v/>
      </c>
      <c r="BB229" s="309">
        <f t="shared" ca="1" si="222"/>
        <v>692300</v>
      </c>
      <c r="BC229" s="308">
        <f t="shared" ca="1" si="252"/>
        <v>0</v>
      </c>
      <c r="BD229" s="309" t="str">
        <f t="shared" ca="1" si="223"/>
        <v/>
      </c>
      <c r="BE229" s="308" t="str">
        <f t="shared" ca="1" si="253"/>
        <v/>
      </c>
    </row>
    <row r="230" spans="1:57" ht="26.25" customHeight="1">
      <c r="A230" s="245">
        <v>102</v>
      </c>
      <c r="B230" s="500" t="s">
        <v>324</v>
      </c>
      <c r="C230" s="501">
        <f t="shared" ca="1" si="196"/>
        <v>162942.24</v>
      </c>
      <c r="D230" s="309">
        <f t="shared" ca="1" si="197"/>
        <v>311492</v>
      </c>
      <c r="E230" s="308">
        <f t="shared" ca="1" si="257"/>
        <v>0.3686635944700461</v>
      </c>
      <c r="F230" s="309">
        <f t="shared" ca="1" si="198"/>
        <v>320000</v>
      </c>
      <c r="G230" s="308">
        <f t="shared" ca="1" si="258"/>
        <v>0.3686635944700461</v>
      </c>
      <c r="H230" s="309">
        <f t="shared" ca="1" si="199"/>
        <v>180000</v>
      </c>
      <c r="I230" s="308">
        <f t="shared" ca="1" si="259"/>
        <v>0</v>
      </c>
      <c r="J230" s="309">
        <f t="shared" ca="1" si="200"/>
        <v>870740</v>
      </c>
      <c r="K230" s="308">
        <f t="shared" ca="1" si="260"/>
        <v>0</v>
      </c>
      <c r="L230" s="309">
        <f t="shared" ca="1" si="201"/>
        <v>303393</v>
      </c>
      <c r="M230" s="308">
        <f t="shared" ca="1" si="261"/>
        <v>0.3686635944700461</v>
      </c>
      <c r="N230" s="309">
        <f t="shared" ca="1" si="202"/>
        <v>167000</v>
      </c>
      <c r="O230" s="308">
        <f t="shared" ca="1" si="262"/>
        <v>0</v>
      </c>
      <c r="P230" s="309">
        <f t="shared" ca="1" si="203"/>
        <v>358431</v>
      </c>
      <c r="Q230" s="308">
        <f t="shared" ca="1" si="263"/>
        <v>0.3686635944700461</v>
      </c>
      <c r="R230" s="309">
        <f t="shared" ca="1" si="204"/>
        <v>369000</v>
      </c>
      <c r="S230" s="308">
        <f t="shared" ca="1" si="264"/>
        <v>0.3686635944700461</v>
      </c>
      <c r="T230" s="309" t="str">
        <f t="shared" ca="1" si="205"/>
        <v/>
      </c>
      <c r="U230" s="308" t="str">
        <f t="shared" ca="1" si="265"/>
        <v/>
      </c>
      <c r="V230" s="309" t="str">
        <f t="shared" ca="1" si="206"/>
        <v/>
      </c>
      <c r="W230" s="308" t="str">
        <f t="shared" ca="1" si="266"/>
        <v/>
      </c>
      <c r="X230" s="309">
        <f t="shared" ca="1" si="207"/>
        <v>311492</v>
      </c>
      <c r="Y230" s="308">
        <f t="shared" ca="1" si="267"/>
        <v>0.3686635944700461</v>
      </c>
      <c r="Z230" s="309" t="str">
        <f t="shared" ca="1" si="208"/>
        <v/>
      </c>
      <c r="AA230" s="308" t="str">
        <f t="shared" ca="1" si="268"/>
        <v/>
      </c>
      <c r="AB230" s="309">
        <f t="shared" ca="1" si="209"/>
        <v>252850</v>
      </c>
      <c r="AC230" s="308">
        <f t="shared" ca="1" si="269"/>
        <v>0.3686635944700461</v>
      </c>
      <c r="AD230" s="309">
        <f t="shared" ca="1" si="210"/>
        <v>251349</v>
      </c>
      <c r="AE230" s="308">
        <f t="shared" ca="1" si="270"/>
        <v>0.3686635944700461</v>
      </c>
      <c r="AF230" s="309">
        <f t="shared" ca="1" si="211"/>
        <v>242125</v>
      </c>
      <c r="AG230" s="308">
        <f t="shared" ca="1" si="271"/>
        <v>0.3686635944700461</v>
      </c>
      <c r="AH230" s="309">
        <f t="shared" ca="1" si="212"/>
        <v>235000</v>
      </c>
      <c r="AI230" s="308">
        <f t="shared" ca="1" si="272"/>
        <v>0.3686635944700461</v>
      </c>
      <c r="AJ230" s="309">
        <f t="shared" ca="1" si="213"/>
        <v>458844.74</v>
      </c>
      <c r="AK230" s="308">
        <f t="shared" ca="1" si="273"/>
        <v>0</v>
      </c>
      <c r="AL230" s="309">
        <f t="shared" ca="1" si="214"/>
        <v>242550</v>
      </c>
      <c r="AM230" s="308">
        <f t="shared" ca="1" si="274"/>
        <v>0.3686635944700461</v>
      </c>
      <c r="AN230" s="309" t="str">
        <f t="shared" ca="1" si="215"/>
        <v/>
      </c>
      <c r="AO230" s="308" t="str">
        <f t="shared" ca="1" si="275"/>
        <v/>
      </c>
      <c r="AP230" s="309">
        <f t="shared" ca="1" si="216"/>
        <v>156000</v>
      </c>
      <c r="AQ230" s="308">
        <f t="shared" ca="1" si="276"/>
        <v>0</v>
      </c>
      <c r="AR230" s="309" t="str">
        <f t="shared" ca="1" si="217"/>
        <v/>
      </c>
      <c r="AS230" s="308" t="str">
        <f t="shared" ca="1" si="277"/>
        <v/>
      </c>
      <c r="AT230" s="309" t="str">
        <f t="shared" ca="1" si="218"/>
        <v/>
      </c>
      <c r="AU230" s="308" t="str">
        <f t="shared" ca="1" si="278"/>
        <v/>
      </c>
      <c r="AV230" s="309" t="str">
        <f t="shared" ca="1" si="219"/>
        <v/>
      </c>
      <c r="AW230" s="308" t="str">
        <f t="shared" ca="1" si="279"/>
        <v/>
      </c>
      <c r="AX230" s="309" t="str">
        <f t="shared" ca="1" si="220"/>
        <v/>
      </c>
      <c r="AY230" s="308" t="str">
        <f t="shared" ca="1" si="280"/>
        <v/>
      </c>
      <c r="AZ230" s="309" t="str">
        <f t="shared" ca="1" si="221"/>
        <v/>
      </c>
      <c r="BA230" s="308" t="str">
        <f t="shared" ca="1" si="251"/>
        <v/>
      </c>
      <c r="BB230" s="309">
        <f t="shared" ca="1" si="222"/>
        <v>302500</v>
      </c>
      <c r="BC230" s="308">
        <f t="shared" ca="1" si="252"/>
        <v>0.3686635944700461</v>
      </c>
      <c r="BD230" s="309" t="str">
        <f t="shared" ca="1" si="223"/>
        <v/>
      </c>
      <c r="BE230" s="308" t="str">
        <f t="shared" ca="1" si="253"/>
        <v/>
      </c>
    </row>
    <row r="231" spans="1:57" ht="26.25" customHeight="1">
      <c r="A231" s="245">
        <v>103</v>
      </c>
      <c r="B231" s="500" t="s">
        <v>325</v>
      </c>
      <c r="C231" s="501">
        <f t="shared" ca="1" si="196"/>
        <v>250488.72</v>
      </c>
      <c r="D231" s="309">
        <f t="shared" ca="1" si="197"/>
        <v>285163</v>
      </c>
      <c r="E231" s="308">
        <f t="shared" ca="1" si="257"/>
        <v>0.3686635944700461</v>
      </c>
      <c r="F231" s="309">
        <f t="shared" ca="1" si="198"/>
        <v>250000</v>
      </c>
      <c r="G231" s="308">
        <f t="shared" ca="1" si="258"/>
        <v>0.3686635944700461</v>
      </c>
      <c r="H231" s="309">
        <f t="shared" ca="1" si="199"/>
        <v>170000</v>
      </c>
      <c r="I231" s="308">
        <f t="shared" ca="1" si="259"/>
        <v>0.3686635944700461</v>
      </c>
      <c r="J231" s="309">
        <f t="shared" ca="1" si="200"/>
        <v>1225000</v>
      </c>
      <c r="K231" s="308">
        <f t="shared" ca="1" si="260"/>
        <v>0</v>
      </c>
      <c r="L231" s="309">
        <f t="shared" ca="1" si="201"/>
        <v>277748</v>
      </c>
      <c r="M231" s="308">
        <f t="shared" ca="1" si="261"/>
        <v>0.3686635944700461</v>
      </c>
      <c r="N231" s="309">
        <f t="shared" ca="1" si="202"/>
        <v>88900</v>
      </c>
      <c r="O231" s="308">
        <f t="shared" ca="1" si="262"/>
        <v>0</v>
      </c>
      <c r="P231" s="309">
        <f t="shared" ca="1" si="203"/>
        <v>197939</v>
      </c>
      <c r="Q231" s="308">
        <f t="shared" ca="1" si="263"/>
        <v>0.3686635944700461</v>
      </c>
      <c r="R231" s="309">
        <f t="shared" ca="1" si="204"/>
        <v>198700</v>
      </c>
      <c r="S231" s="308">
        <f t="shared" ca="1" si="264"/>
        <v>0.3686635944700461</v>
      </c>
      <c r="T231" s="309" t="str">
        <f t="shared" ca="1" si="205"/>
        <v/>
      </c>
      <c r="U231" s="308" t="str">
        <f t="shared" ca="1" si="265"/>
        <v/>
      </c>
      <c r="V231" s="309" t="str">
        <f t="shared" ca="1" si="206"/>
        <v/>
      </c>
      <c r="W231" s="308" t="str">
        <f t="shared" ca="1" si="266"/>
        <v/>
      </c>
      <c r="X231" s="309">
        <f t="shared" ca="1" si="207"/>
        <v>285163</v>
      </c>
      <c r="Y231" s="308">
        <f t="shared" ca="1" si="267"/>
        <v>0.3686635944700461</v>
      </c>
      <c r="Z231" s="309" t="str">
        <f t="shared" ca="1" si="208"/>
        <v/>
      </c>
      <c r="AA231" s="308" t="str">
        <f t="shared" ca="1" si="268"/>
        <v/>
      </c>
      <c r="AB231" s="309">
        <f t="shared" ca="1" si="209"/>
        <v>369550</v>
      </c>
      <c r="AC231" s="308">
        <f t="shared" ca="1" si="269"/>
        <v>0.3686635944700461</v>
      </c>
      <c r="AD231" s="309">
        <f t="shared" ca="1" si="210"/>
        <v>258664</v>
      </c>
      <c r="AE231" s="308">
        <f t="shared" ca="1" si="270"/>
        <v>0.3686635944700461</v>
      </c>
      <c r="AF231" s="309">
        <f t="shared" ca="1" si="211"/>
        <v>191763</v>
      </c>
      <c r="AG231" s="308">
        <f t="shared" ca="1" si="271"/>
        <v>0.3686635944700461</v>
      </c>
      <c r="AH231" s="309">
        <f t="shared" ca="1" si="212"/>
        <v>220000</v>
      </c>
      <c r="AI231" s="308">
        <f t="shared" ca="1" si="272"/>
        <v>0.3686635944700461</v>
      </c>
      <c r="AJ231" s="309">
        <f t="shared" ca="1" si="213"/>
        <v>258835.56</v>
      </c>
      <c r="AK231" s="308">
        <f t="shared" ca="1" si="273"/>
        <v>0.3686635944700461</v>
      </c>
      <c r="AL231" s="309">
        <f t="shared" ca="1" si="214"/>
        <v>180950</v>
      </c>
      <c r="AM231" s="308">
        <f t="shared" ca="1" si="274"/>
        <v>0.3686635944700461</v>
      </c>
      <c r="AN231" s="309" t="str">
        <f t="shared" ca="1" si="215"/>
        <v/>
      </c>
      <c r="AO231" s="308" t="str">
        <f t="shared" ca="1" si="275"/>
        <v/>
      </c>
      <c r="AP231" s="309">
        <f t="shared" ca="1" si="216"/>
        <v>143000</v>
      </c>
      <c r="AQ231" s="308">
        <f t="shared" ca="1" si="276"/>
        <v>0</v>
      </c>
      <c r="AR231" s="309" t="str">
        <f t="shared" ca="1" si="217"/>
        <v/>
      </c>
      <c r="AS231" s="308" t="str">
        <f t="shared" ca="1" si="277"/>
        <v/>
      </c>
      <c r="AT231" s="309" t="str">
        <f t="shared" ca="1" si="218"/>
        <v/>
      </c>
      <c r="AU231" s="308" t="str">
        <f t="shared" ca="1" si="278"/>
        <v/>
      </c>
      <c r="AV231" s="309" t="str">
        <f t="shared" ca="1" si="219"/>
        <v/>
      </c>
      <c r="AW231" s="308" t="str">
        <f t="shared" ca="1" si="279"/>
        <v/>
      </c>
      <c r="AX231" s="309" t="str">
        <f t="shared" ca="1" si="220"/>
        <v/>
      </c>
      <c r="AY231" s="308" t="str">
        <f t="shared" ca="1" si="280"/>
        <v/>
      </c>
      <c r="AZ231" s="309" t="str">
        <f t="shared" ca="1" si="221"/>
        <v/>
      </c>
      <c r="BA231" s="308" t="str">
        <f t="shared" ca="1" si="251"/>
        <v/>
      </c>
      <c r="BB231" s="309">
        <f t="shared" ca="1" si="222"/>
        <v>279210</v>
      </c>
      <c r="BC231" s="308">
        <f t="shared" ca="1" si="252"/>
        <v>0.3686635944700461</v>
      </c>
      <c r="BD231" s="309" t="str">
        <f t="shared" ca="1" si="223"/>
        <v/>
      </c>
      <c r="BE231" s="308" t="str">
        <f t="shared" ca="1" si="253"/>
        <v/>
      </c>
    </row>
    <row r="232" spans="1:57" ht="26.25" customHeight="1">
      <c r="A232" s="245">
        <v>104</v>
      </c>
      <c r="B232" s="500" t="s">
        <v>326</v>
      </c>
      <c r="C232" s="501">
        <f t="shared" ca="1" si="196"/>
        <v>75944.31</v>
      </c>
      <c r="D232" s="309">
        <f t="shared" ca="1" si="197"/>
        <v>258424</v>
      </c>
      <c r="E232" s="308">
        <f t="shared" ca="1" si="257"/>
        <v>0.3686635944700461</v>
      </c>
      <c r="F232" s="309">
        <f t="shared" ca="1" si="198"/>
        <v>260000</v>
      </c>
      <c r="G232" s="308">
        <f t="shared" ca="1" si="258"/>
        <v>0.3686635944700461</v>
      </c>
      <c r="H232" s="309">
        <f t="shared" ca="1" si="199"/>
        <v>150000</v>
      </c>
      <c r="I232" s="308">
        <f t="shared" ca="1" si="259"/>
        <v>0</v>
      </c>
      <c r="J232" s="309">
        <f t="shared" ca="1" si="200"/>
        <v>240000</v>
      </c>
      <c r="K232" s="308">
        <f t="shared" ca="1" si="260"/>
        <v>0.3686635944700461</v>
      </c>
      <c r="L232" s="309">
        <f t="shared" ca="1" si="201"/>
        <v>251704</v>
      </c>
      <c r="M232" s="308">
        <f t="shared" ca="1" si="261"/>
        <v>0.3686635944700461</v>
      </c>
      <c r="N232" s="309">
        <f t="shared" ca="1" si="202"/>
        <v>145000</v>
      </c>
      <c r="O232" s="308">
        <f t="shared" ca="1" si="262"/>
        <v>0</v>
      </c>
      <c r="P232" s="309">
        <f t="shared" ca="1" si="203"/>
        <v>213097</v>
      </c>
      <c r="Q232" s="308">
        <f t="shared" ca="1" si="263"/>
        <v>0.3686635944700461</v>
      </c>
      <c r="R232" s="309">
        <f t="shared" ca="1" si="204"/>
        <v>206900</v>
      </c>
      <c r="S232" s="308">
        <f t="shared" ca="1" si="264"/>
        <v>0.3686635944700461</v>
      </c>
      <c r="T232" s="309" t="str">
        <f t="shared" ca="1" si="205"/>
        <v/>
      </c>
      <c r="U232" s="308" t="str">
        <f t="shared" ca="1" si="265"/>
        <v/>
      </c>
      <c r="V232" s="309" t="str">
        <f t="shared" ca="1" si="206"/>
        <v/>
      </c>
      <c r="W232" s="308" t="str">
        <f t="shared" ca="1" si="266"/>
        <v/>
      </c>
      <c r="X232" s="309">
        <f t="shared" ca="1" si="207"/>
        <v>258424</v>
      </c>
      <c r="Y232" s="308">
        <f t="shared" ca="1" si="267"/>
        <v>0.3686635944700461</v>
      </c>
      <c r="Z232" s="309" t="str">
        <f t="shared" ca="1" si="208"/>
        <v/>
      </c>
      <c r="AA232" s="308" t="str">
        <f t="shared" ca="1" si="268"/>
        <v/>
      </c>
      <c r="AB232" s="309">
        <f t="shared" ca="1" si="209"/>
        <v>414528</v>
      </c>
      <c r="AC232" s="308">
        <f t="shared" ca="1" si="269"/>
        <v>0</v>
      </c>
      <c r="AD232" s="309">
        <f t="shared" ca="1" si="210"/>
        <v>266664</v>
      </c>
      <c r="AE232" s="308">
        <f t="shared" ca="1" si="270"/>
        <v>0</v>
      </c>
      <c r="AF232" s="309">
        <f t="shared" ca="1" si="211"/>
        <v>237283</v>
      </c>
      <c r="AG232" s="308">
        <f t="shared" ca="1" si="271"/>
        <v>0.3686635944700461</v>
      </c>
      <c r="AH232" s="309">
        <f t="shared" ca="1" si="212"/>
        <v>215000</v>
      </c>
      <c r="AI232" s="308">
        <f t="shared" ca="1" si="272"/>
        <v>0.3686635944700461</v>
      </c>
      <c r="AJ232" s="309">
        <f t="shared" ca="1" si="213"/>
        <v>258835.56</v>
      </c>
      <c r="AK232" s="308">
        <f t="shared" ca="1" si="273"/>
        <v>0.3686635944700461</v>
      </c>
      <c r="AL232" s="309">
        <f t="shared" ca="1" si="214"/>
        <v>65450</v>
      </c>
      <c r="AM232" s="308">
        <f t="shared" ca="1" si="274"/>
        <v>0</v>
      </c>
      <c r="AN232" s="309" t="str">
        <f t="shared" ca="1" si="215"/>
        <v/>
      </c>
      <c r="AO232" s="308" t="str">
        <f t="shared" ca="1" si="275"/>
        <v/>
      </c>
      <c r="AP232" s="309">
        <f t="shared" ca="1" si="216"/>
        <v>120250</v>
      </c>
      <c r="AQ232" s="308">
        <f t="shared" ca="1" si="276"/>
        <v>0</v>
      </c>
      <c r="AR232" s="309" t="str">
        <f t="shared" ca="1" si="217"/>
        <v/>
      </c>
      <c r="AS232" s="308" t="str">
        <f t="shared" ca="1" si="277"/>
        <v/>
      </c>
      <c r="AT232" s="309" t="str">
        <f t="shared" ca="1" si="218"/>
        <v/>
      </c>
      <c r="AU232" s="308" t="str">
        <f t="shared" ca="1" si="278"/>
        <v/>
      </c>
      <c r="AV232" s="309" t="str">
        <f t="shared" ca="1" si="219"/>
        <v/>
      </c>
      <c r="AW232" s="308" t="str">
        <f t="shared" ca="1" si="279"/>
        <v/>
      </c>
      <c r="AX232" s="309" t="str">
        <f t="shared" ca="1" si="220"/>
        <v/>
      </c>
      <c r="AY232" s="308" t="str">
        <f t="shared" ca="1" si="280"/>
        <v/>
      </c>
      <c r="AZ232" s="309" t="str">
        <f t="shared" ca="1" si="221"/>
        <v/>
      </c>
      <c r="BA232" s="308" t="str">
        <f t="shared" ca="1" si="251"/>
        <v/>
      </c>
      <c r="BB232" s="309">
        <f t="shared" ca="1" si="222"/>
        <v>252600</v>
      </c>
      <c r="BC232" s="308">
        <f t="shared" ca="1" si="252"/>
        <v>0.3686635944700461</v>
      </c>
      <c r="BD232" s="309" t="str">
        <f t="shared" ca="1" si="223"/>
        <v/>
      </c>
      <c r="BE232" s="308" t="str">
        <f t="shared" ca="1" si="253"/>
        <v/>
      </c>
    </row>
    <row r="233" spans="1:57" ht="26.25" customHeight="1">
      <c r="A233" s="245">
        <v>105</v>
      </c>
      <c r="B233" s="500" t="s">
        <v>327</v>
      </c>
      <c r="C233" s="501">
        <f t="shared" ca="1" si="196"/>
        <v>190114.75</v>
      </c>
      <c r="D233" s="309">
        <f t="shared" ca="1" si="197"/>
        <v>410898</v>
      </c>
      <c r="E233" s="308">
        <f t="shared" ca="1" si="257"/>
        <v>0.3686635944700461</v>
      </c>
      <c r="F233" s="309">
        <f t="shared" ca="1" si="198"/>
        <v>480000</v>
      </c>
      <c r="G233" s="308">
        <f t="shared" ca="1" si="258"/>
        <v>0.3686635944700461</v>
      </c>
      <c r="H233" s="309">
        <f t="shared" ca="1" si="199"/>
        <v>220000</v>
      </c>
      <c r="I233" s="308">
        <f t="shared" ca="1" si="259"/>
        <v>0</v>
      </c>
      <c r="J233" s="309">
        <f t="shared" ca="1" si="200"/>
        <v>900000</v>
      </c>
      <c r="K233" s="308">
        <f t="shared" ca="1" si="260"/>
        <v>0</v>
      </c>
      <c r="L233" s="309">
        <f t="shared" ca="1" si="201"/>
        <v>400214</v>
      </c>
      <c r="M233" s="308">
        <f t="shared" ca="1" si="261"/>
        <v>0.3686635944700461</v>
      </c>
      <c r="N233" s="309">
        <f t="shared" ca="1" si="202"/>
        <v>189000</v>
      </c>
      <c r="O233" s="308">
        <f t="shared" ca="1" si="262"/>
        <v>0</v>
      </c>
      <c r="P233" s="309">
        <f t="shared" ca="1" si="203"/>
        <v>405686</v>
      </c>
      <c r="Q233" s="308">
        <f t="shared" ca="1" si="263"/>
        <v>0.3686635944700461</v>
      </c>
      <c r="R233" s="309">
        <f t="shared" ca="1" si="204"/>
        <v>378950</v>
      </c>
      <c r="S233" s="308">
        <f t="shared" ca="1" si="264"/>
        <v>0.3686635944700461</v>
      </c>
      <c r="T233" s="309" t="str">
        <f t="shared" ca="1" si="205"/>
        <v/>
      </c>
      <c r="U233" s="308" t="str">
        <f t="shared" ca="1" si="265"/>
        <v/>
      </c>
      <c r="V233" s="309" t="str">
        <f t="shared" ca="1" si="206"/>
        <v/>
      </c>
      <c r="W233" s="308" t="str">
        <f t="shared" ca="1" si="266"/>
        <v/>
      </c>
      <c r="X233" s="309">
        <f t="shared" ca="1" si="207"/>
        <v>410898</v>
      </c>
      <c r="Y233" s="308">
        <f t="shared" ca="1" si="267"/>
        <v>0.3686635944700461</v>
      </c>
      <c r="Z233" s="309" t="str">
        <f t="shared" ca="1" si="208"/>
        <v/>
      </c>
      <c r="AA233" s="308" t="str">
        <f t="shared" ca="1" si="268"/>
        <v/>
      </c>
      <c r="AB233" s="309">
        <f t="shared" ca="1" si="209"/>
        <v>359825</v>
      </c>
      <c r="AC233" s="308">
        <f t="shared" ca="1" si="269"/>
        <v>0.3686635944700461</v>
      </c>
      <c r="AD233" s="309">
        <f t="shared" ca="1" si="210"/>
        <v>386349</v>
      </c>
      <c r="AE233" s="308">
        <f t="shared" ca="1" si="270"/>
        <v>0.3686635944700461</v>
      </c>
      <c r="AF233" s="309">
        <f t="shared" ca="1" si="211"/>
        <v>387400</v>
      </c>
      <c r="AG233" s="308">
        <f t="shared" ca="1" si="271"/>
        <v>0.3686635944700461</v>
      </c>
      <c r="AH233" s="309">
        <f t="shared" ca="1" si="212"/>
        <v>365000</v>
      </c>
      <c r="AI233" s="308">
        <f t="shared" ca="1" si="272"/>
        <v>0.3686635944700461</v>
      </c>
      <c r="AJ233" s="309">
        <f t="shared" ca="1" si="213"/>
        <v>788271.69</v>
      </c>
      <c r="AK233" s="308">
        <f t="shared" ca="1" si="273"/>
        <v>0</v>
      </c>
      <c r="AL233" s="309">
        <f t="shared" ca="1" si="214"/>
        <v>219450</v>
      </c>
      <c r="AM233" s="308">
        <f t="shared" ca="1" si="274"/>
        <v>0</v>
      </c>
      <c r="AN233" s="309" t="str">
        <f t="shared" ca="1" si="215"/>
        <v/>
      </c>
      <c r="AO233" s="308" t="str">
        <f t="shared" ca="1" si="275"/>
        <v/>
      </c>
      <c r="AP233" s="309">
        <f t="shared" ca="1" si="216"/>
        <v>159250</v>
      </c>
      <c r="AQ233" s="308">
        <f t="shared" ca="1" si="276"/>
        <v>0</v>
      </c>
      <c r="AR233" s="309" t="str">
        <f t="shared" ca="1" si="217"/>
        <v/>
      </c>
      <c r="AS233" s="308" t="str">
        <f t="shared" ca="1" si="277"/>
        <v/>
      </c>
      <c r="AT233" s="309" t="str">
        <f t="shared" ca="1" si="218"/>
        <v/>
      </c>
      <c r="AU233" s="308" t="str">
        <f t="shared" ca="1" si="278"/>
        <v/>
      </c>
      <c r="AV233" s="309" t="str">
        <f t="shared" ca="1" si="219"/>
        <v/>
      </c>
      <c r="AW233" s="308" t="str">
        <f t="shared" ca="1" si="279"/>
        <v/>
      </c>
      <c r="AX233" s="309" t="str">
        <f t="shared" ca="1" si="220"/>
        <v/>
      </c>
      <c r="AY233" s="308" t="str">
        <f t="shared" ca="1" si="280"/>
        <v/>
      </c>
      <c r="AZ233" s="309" t="str">
        <f t="shared" ca="1" si="221"/>
        <v/>
      </c>
      <c r="BA233" s="308" t="str">
        <f t="shared" ca="1" si="251"/>
        <v/>
      </c>
      <c r="BB233" s="309">
        <f t="shared" ca="1" si="222"/>
        <v>399900</v>
      </c>
      <c r="BC233" s="308">
        <f t="shared" ca="1" si="252"/>
        <v>0.3686635944700461</v>
      </c>
      <c r="BD233" s="309" t="str">
        <f t="shared" ca="1" si="223"/>
        <v/>
      </c>
      <c r="BE233" s="308" t="str">
        <f t="shared" ca="1" si="253"/>
        <v/>
      </c>
    </row>
    <row r="234" spans="1:57" ht="26.25" customHeight="1">
      <c r="A234" s="245">
        <v>106</v>
      </c>
      <c r="B234" s="500" t="s">
        <v>328</v>
      </c>
      <c r="C234" s="501">
        <f t="shared" ca="1" si="196"/>
        <v>36453.550000000003</v>
      </c>
      <c r="D234" s="309">
        <f t="shared" ca="1" si="197"/>
        <v>63296</v>
      </c>
      <c r="E234" s="308">
        <f t="shared" ca="1" si="257"/>
        <v>0.3686635944700461</v>
      </c>
      <c r="F234" s="309">
        <f t="shared" ca="1" si="198"/>
        <v>75000</v>
      </c>
      <c r="G234" s="308">
        <f t="shared" ca="1" si="258"/>
        <v>0.3686635944700461</v>
      </c>
      <c r="H234" s="309">
        <f t="shared" ca="1" si="199"/>
        <v>120000</v>
      </c>
      <c r="I234" s="308">
        <f t="shared" ca="1" si="259"/>
        <v>0</v>
      </c>
      <c r="J234" s="309">
        <f t="shared" ca="1" si="200"/>
        <v>153660</v>
      </c>
      <c r="K234" s="308">
        <f t="shared" ca="1" si="260"/>
        <v>0</v>
      </c>
      <c r="L234" s="309">
        <f t="shared" ca="1" si="201"/>
        <v>61650</v>
      </c>
      <c r="M234" s="308">
        <f t="shared" ca="1" si="261"/>
        <v>0</v>
      </c>
      <c r="N234" s="309">
        <f t="shared" ca="1" si="202"/>
        <v>89000</v>
      </c>
      <c r="O234" s="308">
        <f t="shared" ca="1" si="262"/>
        <v>0.3686635944700461</v>
      </c>
      <c r="P234" s="309">
        <f t="shared" ca="1" si="203"/>
        <v>45695</v>
      </c>
      <c r="Q234" s="308">
        <f t="shared" ca="1" si="263"/>
        <v>0</v>
      </c>
      <c r="R234" s="309">
        <f t="shared" ca="1" si="204"/>
        <v>47500</v>
      </c>
      <c r="S234" s="308">
        <f t="shared" ca="1" si="264"/>
        <v>0</v>
      </c>
      <c r="T234" s="309" t="str">
        <f t="shared" ca="1" si="205"/>
        <v/>
      </c>
      <c r="U234" s="308" t="str">
        <f t="shared" ca="1" si="265"/>
        <v/>
      </c>
      <c r="V234" s="309" t="str">
        <f t="shared" ca="1" si="206"/>
        <v/>
      </c>
      <c r="W234" s="308" t="str">
        <f t="shared" ca="1" si="266"/>
        <v/>
      </c>
      <c r="X234" s="309">
        <f t="shared" ca="1" si="207"/>
        <v>63296</v>
      </c>
      <c r="Y234" s="308">
        <f t="shared" ca="1" si="267"/>
        <v>0.3686635944700461</v>
      </c>
      <c r="Z234" s="309" t="str">
        <f t="shared" ca="1" si="208"/>
        <v/>
      </c>
      <c r="AA234" s="308" t="str">
        <f t="shared" ca="1" si="268"/>
        <v/>
      </c>
      <c r="AB234" s="309">
        <f t="shared" ca="1" si="209"/>
        <v>74882</v>
      </c>
      <c r="AC234" s="308">
        <f t="shared" ca="1" si="269"/>
        <v>0.3686635944700461</v>
      </c>
      <c r="AD234" s="309">
        <f t="shared" ca="1" si="210"/>
        <v>60264</v>
      </c>
      <c r="AE234" s="308">
        <f t="shared" ca="1" si="270"/>
        <v>0</v>
      </c>
      <c r="AF234" s="309">
        <f t="shared" ca="1" si="211"/>
        <v>77480</v>
      </c>
      <c r="AG234" s="308">
        <f t="shared" ca="1" si="271"/>
        <v>0.3686635944700461</v>
      </c>
      <c r="AH234" s="309">
        <f t="shared" ca="1" si="212"/>
        <v>58000</v>
      </c>
      <c r="AI234" s="308">
        <f t="shared" ca="1" si="272"/>
        <v>0</v>
      </c>
      <c r="AJ234" s="309">
        <f t="shared" ca="1" si="213"/>
        <v>132947.25</v>
      </c>
      <c r="AK234" s="308">
        <f t="shared" ca="1" si="273"/>
        <v>0</v>
      </c>
      <c r="AL234" s="309">
        <f t="shared" ca="1" si="214"/>
        <v>34650</v>
      </c>
      <c r="AM234" s="308">
        <f t="shared" ca="1" si="274"/>
        <v>0</v>
      </c>
      <c r="AN234" s="309" t="str">
        <f t="shared" ca="1" si="215"/>
        <v/>
      </c>
      <c r="AO234" s="308" t="str">
        <f t="shared" ca="1" si="275"/>
        <v/>
      </c>
      <c r="AP234" s="309">
        <f t="shared" ca="1" si="216"/>
        <v>152750</v>
      </c>
      <c r="AQ234" s="308">
        <f t="shared" ca="1" si="276"/>
        <v>0</v>
      </c>
      <c r="AR234" s="309" t="str">
        <f t="shared" ca="1" si="217"/>
        <v/>
      </c>
      <c r="AS234" s="308" t="str">
        <f t="shared" ca="1" si="277"/>
        <v/>
      </c>
      <c r="AT234" s="309" t="str">
        <f t="shared" ca="1" si="218"/>
        <v/>
      </c>
      <c r="AU234" s="308" t="str">
        <f t="shared" ca="1" si="278"/>
        <v/>
      </c>
      <c r="AV234" s="309" t="str">
        <f t="shared" ca="1" si="219"/>
        <v/>
      </c>
      <c r="AW234" s="308" t="str">
        <f t="shared" ca="1" si="279"/>
        <v/>
      </c>
      <c r="AX234" s="309" t="str">
        <f t="shared" ca="1" si="220"/>
        <v/>
      </c>
      <c r="AY234" s="308" t="str">
        <f t="shared" ca="1" si="280"/>
        <v/>
      </c>
      <c r="AZ234" s="309" t="str">
        <f t="shared" ca="1" si="221"/>
        <v/>
      </c>
      <c r="BA234" s="308" t="str">
        <f t="shared" ca="1" si="251"/>
        <v/>
      </c>
      <c r="BB234" s="309">
        <f t="shared" ca="1" si="222"/>
        <v>61320</v>
      </c>
      <c r="BC234" s="308">
        <f t="shared" ca="1" si="252"/>
        <v>0</v>
      </c>
      <c r="BD234" s="309" t="str">
        <f t="shared" ca="1" si="223"/>
        <v/>
      </c>
      <c r="BE234" s="308" t="str">
        <f t="shared" ca="1" si="253"/>
        <v/>
      </c>
    </row>
    <row r="235" spans="1:57" ht="26.25" customHeight="1">
      <c r="A235" s="245">
        <v>107</v>
      </c>
      <c r="B235" s="500" t="s">
        <v>329</v>
      </c>
      <c r="C235" s="501">
        <f t="shared" ca="1" si="196"/>
        <v>25183.52</v>
      </c>
      <c r="D235" s="309">
        <f t="shared" ca="1" si="197"/>
        <v>45836</v>
      </c>
      <c r="E235" s="308">
        <f t="shared" ca="1" si="257"/>
        <v>0.3686635944700461</v>
      </c>
      <c r="F235" s="309">
        <f t="shared" ca="1" si="198"/>
        <v>40000</v>
      </c>
      <c r="G235" s="308">
        <f t="shared" ca="1" si="258"/>
        <v>0.3686635944700461</v>
      </c>
      <c r="H235" s="309">
        <f t="shared" ca="1" si="199"/>
        <v>20000</v>
      </c>
      <c r="I235" s="308">
        <f t="shared" ca="1" si="259"/>
        <v>0</v>
      </c>
      <c r="J235" s="309">
        <f t="shared" ca="1" si="200"/>
        <v>20000</v>
      </c>
      <c r="K235" s="308">
        <f t="shared" ca="1" si="260"/>
        <v>0</v>
      </c>
      <c r="L235" s="309">
        <f t="shared" ca="1" si="201"/>
        <v>44644</v>
      </c>
      <c r="M235" s="308">
        <f t="shared" ca="1" si="261"/>
        <v>0.3686635944700461</v>
      </c>
      <c r="N235" s="309">
        <f t="shared" ca="1" si="202"/>
        <v>79000</v>
      </c>
      <c r="O235" s="308">
        <f t="shared" ca="1" si="262"/>
        <v>0</v>
      </c>
      <c r="P235" s="309">
        <f t="shared" ca="1" si="203"/>
        <v>27818</v>
      </c>
      <c r="Q235" s="308">
        <f t="shared" ca="1" si="263"/>
        <v>0</v>
      </c>
      <c r="R235" s="309">
        <f t="shared" ca="1" si="204"/>
        <v>25700</v>
      </c>
      <c r="S235" s="308">
        <f t="shared" ca="1" si="264"/>
        <v>0</v>
      </c>
      <c r="T235" s="309" t="str">
        <f t="shared" ca="1" si="205"/>
        <v/>
      </c>
      <c r="U235" s="308" t="str">
        <f t="shared" ca="1" si="265"/>
        <v/>
      </c>
      <c r="V235" s="309" t="str">
        <f t="shared" ca="1" si="206"/>
        <v/>
      </c>
      <c r="W235" s="308" t="str">
        <f t="shared" ca="1" si="266"/>
        <v/>
      </c>
      <c r="X235" s="309">
        <f t="shared" ca="1" si="207"/>
        <v>45836</v>
      </c>
      <c r="Y235" s="308">
        <f t="shared" ca="1" si="267"/>
        <v>0.3686635944700461</v>
      </c>
      <c r="Z235" s="309" t="str">
        <f t="shared" ca="1" si="208"/>
        <v/>
      </c>
      <c r="AA235" s="308" t="str">
        <f t="shared" ca="1" si="268"/>
        <v/>
      </c>
      <c r="AB235" s="309">
        <f t="shared" ca="1" si="209"/>
        <v>48625</v>
      </c>
      <c r="AC235" s="308">
        <f t="shared" ca="1" si="269"/>
        <v>0.3686635944700461</v>
      </c>
      <c r="AD235" s="309">
        <f t="shared" ca="1" si="210"/>
        <v>56849</v>
      </c>
      <c r="AE235" s="308">
        <f t="shared" ca="1" si="270"/>
        <v>0.3686635944700461</v>
      </c>
      <c r="AF235" s="309">
        <f t="shared" ca="1" si="211"/>
        <v>50362</v>
      </c>
      <c r="AG235" s="308">
        <f t="shared" ca="1" si="271"/>
        <v>0.3686635944700461</v>
      </c>
      <c r="AH235" s="309">
        <f t="shared" ca="1" si="212"/>
        <v>48000</v>
      </c>
      <c r="AI235" s="308">
        <f t="shared" ca="1" si="272"/>
        <v>0.3686635944700461</v>
      </c>
      <c r="AJ235" s="309">
        <f t="shared" ca="1" si="213"/>
        <v>73415.05</v>
      </c>
      <c r="AK235" s="308">
        <f t="shared" ca="1" si="273"/>
        <v>0</v>
      </c>
      <c r="AL235" s="309">
        <f t="shared" ca="1" si="214"/>
        <v>21945</v>
      </c>
      <c r="AM235" s="308">
        <f t="shared" ca="1" si="274"/>
        <v>0</v>
      </c>
      <c r="AN235" s="309" t="str">
        <f t="shared" ca="1" si="215"/>
        <v/>
      </c>
      <c r="AO235" s="308" t="str">
        <f t="shared" ca="1" si="275"/>
        <v/>
      </c>
      <c r="AP235" s="309">
        <f t="shared" ca="1" si="216"/>
        <v>120250</v>
      </c>
      <c r="AQ235" s="308">
        <f t="shared" ca="1" si="276"/>
        <v>0</v>
      </c>
      <c r="AR235" s="309" t="str">
        <f t="shared" ca="1" si="217"/>
        <v/>
      </c>
      <c r="AS235" s="308" t="str">
        <f t="shared" ca="1" si="277"/>
        <v/>
      </c>
      <c r="AT235" s="309" t="str">
        <f t="shared" ca="1" si="218"/>
        <v/>
      </c>
      <c r="AU235" s="308" t="str">
        <f t="shared" ca="1" si="278"/>
        <v/>
      </c>
      <c r="AV235" s="309" t="str">
        <f t="shared" ca="1" si="219"/>
        <v/>
      </c>
      <c r="AW235" s="308" t="str">
        <f t="shared" ca="1" si="279"/>
        <v/>
      </c>
      <c r="AX235" s="309" t="str">
        <f t="shared" ca="1" si="220"/>
        <v/>
      </c>
      <c r="AY235" s="308" t="str">
        <f t="shared" ca="1" si="280"/>
        <v/>
      </c>
      <c r="AZ235" s="309" t="str">
        <f t="shared" ca="1" si="221"/>
        <v/>
      </c>
      <c r="BA235" s="308" t="str">
        <f t="shared" ca="1" si="251"/>
        <v/>
      </c>
      <c r="BB235" s="309">
        <f t="shared" ca="1" si="222"/>
        <v>44690</v>
      </c>
      <c r="BC235" s="308">
        <f t="shared" ca="1" si="252"/>
        <v>0.3686635944700461</v>
      </c>
      <c r="BD235" s="309" t="str">
        <f t="shared" ca="1" si="223"/>
        <v/>
      </c>
      <c r="BE235" s="308" t="str">
        <f t="shared" ca="1" si="253"/>
        <v/>
      </c>
    </row>
    <row r="236" spans="1:57" ht="26.25" customHeight="1">
      <c r="A236" s="245">
        <v>108</v>
      </c>
      <c r="B236" s="500" t="s">
        <v>330</v>
      </c>
      <c r="C236" s="501">
        <f t="shared" ca="1" si="196"/>
        <v>29165.11</v>
      </c>
      <c r="D236" s="309">
        <f t="shared" ca="1" si="197"/>
        <v>34390</v>
      </c>
      <c r="E236" s="308">
        <f t="shared" ca="1" si="257"/>
        <v>0.3686635944700461</v>
      </c>
      <c r="F236" s="309">
        <f t="shared" ca="1" si="198"/>
        <v>30000</v>
      </c>
      <c r="G236" s="308">
        <f t="shared" ca="1" si="258"/>
        <v>0</v>
      </c>
      <c r="H236" s="309">
        <f t="shared" ca="1" si="199"/>
        <v>30000</v>
      </c>
      <c r="I236" s="308">
        <f t="shared" ca="1" si="259"/>
        <v>0</v>
      </c>
      <c r="J236" s="309">
        <f t="shared" ca="1" si="200"/>
        <v>150150</v>
      </c>
      <c r="K236" s="308">
        <f t="shared" ca="1" si="260"/>
        <v>0</v>
      </c>
      <c r="L236" s="309">
        <f t="shared" ca="1" si="201"/>
        <v>33495</v>
      </c>
      <c r="M236" s="308">
        <f t="shared" ca="1" si="261"/>
        <v>0.3686635944700461</v>
      </c>
      <c r="N236" s="309">
        <f t="shared" ca="1" si="202"/>
        <v>56000</v>
      </c>
      <c r="O236" s="308">
        <f t="shared" ca="1" si="262"/>
        <v>0.3686635944700461</v>
      </c>
      <c r="P236" s="309">
        <f t="shared" ca="1" si="203"/>
        <v>25108</v>
      </c>
      <c r="Q236" s="308">
        <f t="shared" ca="1" si="263"/>
        <v>0</v>
      </c>
      <c r="R236" s="309">
        <f t="shared" ca="1" si="204"/>
        <v>25400</v>
      </c>
      <c r="S236" s="308">
        <f t="shared" ca="1" si="264"/>
        <v>0</v>
      </c>
      <c r="T236" s="309" t="str">
        <f t="shared" ca="1" si="205"/>
        <v/>
      </c>
      <c r="U236" s="308" t="str">
        <f t="shared" ca="1" si="265"/>
        <v/>
      </c>
      <c r="V236" s="309" t="str">
        <f t="shared" ca="1" si="206"/>
        <v/>
      </c>
      <c r="W236" s="308" t="str">
        <f t="shared" ca="1" si="266"/>
        <v/>
      </c>
      <c r="X236" s="309">
        <f t="shared" ca="1" si="207"/>
        <v>34390</v>
      </c>
      <c r="Y236" s="308">
        <f t="shared" ca="1" si="267"/>
        <v>0.3686635944700461</v>
      </c>
      <c r="Z236" s="309" t="str">
        <f t="shared" ca="1" si="208"/>
        <v/>
      </c>
      <c r="AA236" s="308" t="str">
        <f t="shared" ca="1" si="268"/>
        <v/>
      </c>
      <c r="AB236" s="309">
        <f t="shared" ca="1" si="209"/>
        <v>38900</v>
      </c>
      <c r="AC236" s="308">
        <f t="shared" ca="1" si="269"/>
        <v>0.3686635944700461</v>
      </c>
      <c r="AD236" s="309">
        <f t="shared" ca="1" si="210"/>
        <v>46700</v>
      </c>
      <c r="AE236" s="308">
        <f t="shared" ca="1" si="270"/>
        <v>0.3686635944700461</v>
      </c>
      <c r="AF236" s="309">
        <f t="shared" ca="1" si="211"/>
        <v>58110</v>
      </c>
      <c r="AG236" s="308">
        <f t="shared" ca="1" si="271"/>
        <v>0.3686635944700461</v>
      </c>
      <c r="AH236" s="309">
        <f t="shared" ca="1" si="212"/>
        <v>52000</v>
      </c>
      <c r="AI236" s="308">
        <f t="shared" ca="1" si="272"/>
        <v>0.3686635944700461</v>
      </c>
      <c r="AJ236" s="309">
        <f t="shared" ca="1" si="213"/>
        <v>53943.61</v>
      </c>
      <c r="AK236" s="308">
        <f t="shared" ca="1" si="273"/>
        <v>0.3686635944700461</v>
      </c>
      <c r="AL236" s="309">
        <f t="shared" ca="1" si="214"/>
        <v>28875</v>
      </c>
      <c r="AM236" s="308">
        <f t="shared" ca="1" si="274"/>
        <v>0</v>
      </c>
      <c r="AN236" s="309" t="str">
        <f t="shared" ca="1" si="215"/>
        <v/>
      </c>
      <c r="AO236" s="308" t="str">
        <f t="shared" ca="1" si="275"/>
        <v/>
      </c>
      <c r="AP236" s="309">
        <f t="shared" ca="1" si="216"/>
        <v>63700</v>
      </c>
      <c r="AQ236" s="308">
        <f t="shared" ca="1" si="276"/>
        <v>0</v>
      </c>
      <c r="AR236" s="309" t="str">
        <f t="shared" ca="1" si="217"/>
        <v/>
      </c>
      <c r="AS236" s="308" t="str">
        <f t="shared" ca="1" si="277"/>
        <v/>
      </c>
      <c r="AT236" s="309" t="str">
        <f t="shared" ca="1" si="218"/>
        <v/>
      </c>
      <c r="AU236" s="308" t="str">
        <f t="shared" ca="1" si="278"/>
        <v/>
      </c>
      <c r="AV236" s="309" t="str">
        <f t="shared" ca="1" si="219"/>
        <v/>
      </c>
      <c r="AW236" s="308" t="str">
        <f t="shared" ca="1" si="279"/>
        <v/>
      </c>
      <c r="AX236" s="309" t="str">
        <f t="shared" ca="1" si="220"/>
        <v/>
      </c>
      <c r="AY236" s="308" t="str">
        <f t="shared" ca="1" si="280"/>
        <v/>
      </c>
      <c r="AZ236" s="309" t="str">
        <f t="shared" ca="1" si="221"/>
        <v/>
      </c>
      <c r="BA236" s="308" t="str">
        <f t="shared" ca="1" si="251"/>
        <v/>
      </c>
      <c r="BB236" s="309">
        <f t="shared" ca="1" si="222"/>
        <v>33260</v>
      </c>
      <c r="BC236" s="308">
        <f t="shared" ca="1" si="252"/>
        <v>0.3686635944700461</v>
      </c>
      <c r="BD236" s="309" t="str">
        <f t="shared" ca="1" si="223"/>
        <v/>
      </c>
      <c r="BE236" s="308" t="str">
        <f t="shared" ca="1" si="253"/>
        <v/>
      </c>
    </row>
    <row r="237" spans="1:57" ht="26.25" customHeight="1">
      <c r="A237" s="245">
        <v>109</v>
      </c>
      <c r="B237" s="500" t="s">
        <v>331</v>
      </c>
      <c r="C237" s="501">
        <f t="shared" ca="1" si="196"/>
        <v>24174.47</v>
      </c>
      <c r="D237" s="309">
        <f t="shared" ca="1" si="197"/>
        <v>11616</v>
      </c>
      <c r="E237" s="308">
        <f t="shared" ca="1" si="257"/>
        <v>0</v>
      </c>
      <c r="F237" s="309">
        <f t="shared" ca="1" si="198"/>
        <v>5000</v>
      </c>
      <c r="G237" s="308">
        <f t="shared" ca="1" si="258"/>
        <v>0</v>
      </c>
      <c r="H237" s="309">
        <f t="shared" ca="1" si="199"/>
        <v>20000</v>
      </c>
      <c r="I237" s="308">
        <f t="shared" ca="1" si="259"/>
        <v>0.3686635944700461</v>
      </c>
      <c r="J237" s="309">
        <f t="shared" ca="1" si="200"/>
        <v>45000</v>
      </c>
      <c r="K237" s="308">
        <f t="shared" ca="1" si="260"/>
        <v>0</v>
      </c>
      <c r="L237" s="309">
        <f t="shared" ca="1" si="201"/>
        <v>11313</v>
      </c>
      <c r="M237" s="308">
        <f t="shared" ca="1" si="261"/>
        <v>0</v>
      </c>
      <c r="N237" s="309">
        <f t="shared" ca="1" si="202"/>
        <v>45000</v>
      </c>
      <c r="O237" s="308">
        <f t="shared" ca="1" si="262"/>
        <v>0</v>
      </c>
      <c r="P237" s="309">
        <f t="shared" ca="1" si="203"/>
        <v>6143</v>
      </c>
      <c r="Q237" s="308">
        <f t="shared" ca="1" si="263"/>
        <v>0</v>
      </c>
      <c r="R237" s="309">
        <f t="shared" ca="1" si="204"/>
        <v>5800</v>
      </c>
      <c r="S237" s="308">
        <f t="shared" ca="1" si="264"/>
        <v>0</v>
      </c>
      <c r="T237" s="309" t="str">
        <f t="shared" ca="1" si="205"/>
        <v/>
      </c>
      <c r="U237" s="308" t="str">
        <f t="shared" ca="1" si="265"/>
        <v/>
      </c>
      <c r="V237" s="309" t="str">
        <f t="shared" ca="1" si="206"/>
        <v/>
      </c>
      <c r="W237" s="308" t="str">
        <f t="shared" ca="1" si="266"/>
        <v/>
      </c>
      <c r="X237" s="309">
        <f t="shared" ca="1" si="207"/>
        <v>11616</v>
      </c>
      <c r="Y237" s="308">
        <f t="shared" ca="1" si="267"/>
        <v>0</v>
      </c>
      <c r="Z237" s="309" t="str">
        <f t="shared" ca="1" si="208"/>
        <v/>
      </c>
      <c r="AA237" s="308" t="str">
        <f t="shared" ca="1" si="268"/>
        <v/>
      </c>
      <c r="AB237" s="309">
        <f t="shared" ca="1" si="209"/>
        <v>11670</v>
      </c>
      <c r="AC237" s="308">
        <f t="shared" ca="1" si="269"/>
        <v>0</v>
      </c>
      <c r="AD237" s="309">
        <f t="shared" ca="1" si="210"/>
        <v>31093</v>
      </c>
      <c r="AE237" s="308">
        <f t="shared" ca="1" si="270"/>
        <v>0.3686635944700461</v>
      </c>
      <c r="AF237" s="309">
        <f t="shared" ca="1" si="211"/>
        <v>8717</v>
      </c>
      <c r="AG237" s="308">
        <f t="shared" ca="1" si="271"/>
        <v>0</v>
      </c>
      <c r="AH237" s="309">
        <f t="shared" ca="1" si="212"/>
        <v>8500</v>
      </c>
      <c r="AI237" s="308">
        <f t="shared" ca="1" si="272"/>
        <v>0</v>
      </c>
      <c r="AJ237" s="309">
        <f t="shared" ca="1" si="213"/>
        <v>100592.89</v>
      </c>
      <c r="AK237" s="308">
        <f t="shared" ca="1" si="273"/>
        <v>0</v>
      </c>
      <c r="AL237" s="309">
        <f t="shared" ca="1" si="214"/>
        <v>29645</v>
      </c>
      <c r="AM237" s="308">
        <f t="shared" ca="1" si="274"/>
        <v>0.3686635944700461</v>
      </c>
      <c r="AN237" s="309" t="str">
        <f t="shared" ca="1" si="215"/>
        <v/>
      </c>
      <c r="AO237" s="308" t="str">
        <f t="shared" ca="1" si="275"/>
        <v/>
      </c>
      <c r="AP237" s="309">
        <f t="shared" ca="1" si="216"/>
        <v>44200</v>
      </c>
      <c r="AQ237" s="308">
        <f t="shared" ca="1" si="276"/>
        <v>0</v>
      </c>
      <c r="AR237" s="309" t="str">
        <f t="shared" ca="1" si="217"/>
        <v/>
      </c>
      <c r="AS237" s="308" t="str">
        <f t="shared" ca="1" si="277"/>
        <v/>
      </c>
      <c r="AT237" s="309" t="str">
        <f t="shared" ca="1" si="218"/>
        <v/>
      </c>
      <c r="AU237" s="308" t="str">
        <f t="shared" ca="1" si="278"/>
        <v/>
      </c>
      <c r="AV237" s="309" t="str">
        <f t="shared" ca="1" si="219"/>
        <v/>
      </c>
      <c r="AW237" s="308" t="str">
        <f t="shared" ca="1" si="279"/>
        <v/>
      </c>
      <c r="AX237" s="309" t="str">
        <f t="shared" ca="1" si="220"/>
        <v/>
      </c>
      <c r="AY237" s="308" t="str">
        <f t="shared" ca="1" si="280"/>
        <v/>
      </c>
      <c r="AZ237" s="309" t="str">
        <f t="shared" ca="1" si="221"/>
        <v/>
      </c>
      <c r="BA237" s="308" t="str">
        <f t="shared" ca="1" si="251"/>
        <v/>
      </c>
      <c r="BB237" s="309">
        <f t="shared" ca="1" si="222"/>
        <v>11110</v>
      </c>
      <c r="BC237" s="308">
        <f t="shared" ca="1" si="252"/>
        <v>0</v>
      </c>
      <c r="BD237" s="309" t="str">
        <f t="shared" ca="1" si="223"/>
        <v/>
      </c>
      <c r="BE237" s="308" t="str">
        <f t="shared" ca="1" si="253"/>
        <v/>
      </c>
    </row>
    <row r="238" spans="1:57" ht="26.25" customHeight="1">
      <c r="A238" s="245">
        <v>110</v>
      </c>
      <c r="B238" s="500" t="s">
        <v>332</v>
      </c>
      <c r="C238" s="501">
        <f t="shared" ca="1" si="196"/>
        <v>24786.22</v>
      </c>
      <c r="D238" s="309">
        <f t="shared" ca="1" si="197"/>
        <v>45836</v>
      </c>
      <c r="E238" s="308">
        <f t="shared" ca="1" si="257"/>
        <v>0.3686635944700461</v>
      </c>
      <c r="F238" s="309">
        <f t="shared" ca="1" si="198"/>
        <v>40000</v>
      </c>
      <c r="G238" s="308">
        <f t="shared" ca="1" si="258"/>
        <v>0.3686635944700461</v>
      </c>
      <c r="H238" s="309">
        <f t="shared" ca="1" si="199"/>
        <v>30000</v>
      </c>
      <c r="I238" s="308">
        <f t="shared" ca="1" si="259"/>
        <v>0</v>
      </c>
      <c r="J238" s="309">
        <f t="shared" ca="1" si="200"/>
        <v>130000</v>
      </c>
      <c r="K238" s="308">
        <f t="shared" ca="1" si="260"/>
        <v>0</v>
      </c>
      <c r="L238" s="309">
        <f t="shared" ca="1" si="201"/>
        <v>44644</v>
      </c>
      <c r="M238" s="308">
        <f t="shared" ca="1" si="261"/>
        <v>0.3686635944700461</v>
      </c>
      <c r="N238" s="309">
        <f t="shared" ca="1" si="202"/>
        <v>71000</v>
      </c>
      <c r="O238" s="308">
        <f t="shared" ca="1" si="262"/>
        <v>0</v>
      </c>
      <c r="P238" s="309">
        <f t="shared" ca="1" si="203"/>
        <v>27818</v>
      </c>
      <c r="Q238" s="308">
        <f t="shared" ca="1" si="263"/>
        <v>0</v>
      </c>
      <c r="R238" s="309">
        <f t="shared" ca="1" si="204"/>
        <v>25700</v>
      </c>
      <c r="S238" s="308">
        <f t="shared" ca="1" si="264"/>
        <v>0</v>
      </c>
      <c r="T238" s="309" t="str">
        <f t="shared" ca="1" si="205"/>
        <v/>
      </c>
      <c r="U238" s="308" t="str">
        <f t="shared" ca="1" si="265"/>
        <v/>
      </c>
      <c r="V238" s="309" t="str">
        <f t="shared" ca="1" si="206"/>
        <v/>
      </c>
      <c r="W238" s="308" t="str">
        <f t="shared" ca="1" si="266"/>
        <v/>
      </c>
      <c r="X238" s="309">
        <f t="shared" ca="1" si="207"/>
        <v>45836</v>
      </c>
      <c r="Y238" s="308">
        <f t="shared" ca="1" si="267"/>
        <v>0.3686635944700461</v>
      </c>
      <c r="Z238" s="309" t="str">
        <f t="shared" ca="1" si="208"/>
        <v/>
      </c>
      <c r="AA238" s="308" t="str">
        <f t="shared" ca="1" si="268"/>
        <v/>
      </c>
      <c r="AB238" s="309">
        <f t="shared" ca="1" si="209"/>
        <v>48625</v>
      </c>
      <c r="AC238" s="308">
        <f t="shared" ca="1" si="269"/>
        <v>0.3686635944700461</v>
      </c>
      <c r="AD238" s="309">
        <f t="shared" ca="1" si="210"/>
        <v>54849</v>
      </c>
      <c r="AE238" s="308">
        <f t="shared" ca="1" si="270"/>
        <v>0.3686635944700461</v>
      </c>
      <c r="AF238" s="309">
        <f t="shared" ca="1" si="211"/>
        <v>50362</v>
      </c>
      <c r="AG238" s="308">
        <f t="shared" ca="1" si="271"/>
        <v>0.3686635944700461</v>
      </c>
      <c r="AH238" s="309">
        <f t="shared" ca="1" si="212"/>
        <v>48000</v>
      </c>
      <c r="AI238" s="308">
        <f t="shared" ca="1" si="272"/>
        <v>0.3686635944700461</v>
      </c>
      <c r="AJ238" s="309">
        <f t="shared" ca="1" si="213"/>
        <v>73532.740000000005</v>
      </c>
      <c r="AK238" s="308">
        <f t="shared" ca="1" si="273"/>
        <v>0</v>
      </c>
      <c r="AL238" s="309">
        <f t="shared" ca="1" si="214"/>
        <v>22715</v>
      </c>
      <c r="AM238" s="308">
        <f t="shared" ca="1" si="274"/>
        <v>0</v>
      </c>
      <c r="AN238" s="309" t="str">
        <f t="shared" ca="1" si="215"/>
        <v/>
      </c>
      <c r="AO238" s="308" t="str">
        <f t="shared" ca="1" si="275"/>
        <v/>
      </c>
      <c r="AP238" s="309">
        <f t="shared" ca="1" si="216"/>
        <v>55250</v>
      </c>
      <c r="AQ238" s="308">
        <f t="shared" ca="1" si="276"/>
        <v>0.3686635944700461</v>
      </c>
      <c r="AR238" s="309" t="str">
        <f t="shared" ca="1" si="217"/>
        <v/>
      </c>
      <c r="AS238" s="308" t="str">
        <f t="shared" ca="1" si="277"/>
        <v/>
      </c>
      <c r="AT238" s="309" t="str">
        <f t="shared" ca="1" si="218"/>
        <v/>
      </c>
      <c r="AU238" s="308" t="str">
        <f t="shared" ca="1" si="278"/>
        <v/>
      </c>
      <c r="AV238" s="309" t="str">
        <f t="shared" ca="1" si="219"/>
        <v/>
      </c>
      <c r="AW238" s="308" t="str">
        <f t="shared" ca="1" si="279"/>
        <v/>
      </c>
      <c r="AX238" s="309" t="str">
        <f t="shared" ca="1" si="220"/>
        <v/>
      </c>
      <c r="AY238" s="308" t="str">
        <f t="shared" ca="1" si="280"/>
        <v/>
      </c>
      <c r="AZ238" s="309" t="str">
        <f t="shared" ca="1" si="221"/>
        <v/>
      </c>
      <c r="BA238" s="308" t="str">
        <f t="shared" ca="1" si="251"/>
        <v/>
      </c>
      <c r="BB238" s="309">
        <f t="shared" ca="1" si="222"/>
        <v>44820</v>
      </c>
      <c r="BC238" s="308">
        <f t="shared" ca="1" si="252"/>
        <v>0.3686635944700461</v>
      </c>
      <c r="BD238" s="309" t="str">
        <f t="shared" ca="1" si="223"/>
        <v/>
      </c>
      <c r="BE238" s="308" t="str">
        <f t="shared" ca="1" si="253"/>
        <v/>
      </c>
    </row>
    <row r="239" spans="1:57" ht="26.25" customHeight="1">
      <c r="A239" s="245">
        <v>111</v>
      </c>
      <c r="B239" s="500" t="s">
        <v>333</v>
      </c>
      <c r="C239" s="501">
        <f t="shared" ca="1" si="196"/>
        <v>11562.8</v>
      </c>
      <c r="D239" s="309">
        <f t="shared" ca="1" si="197"/>
        <v>22869</v>
      </c>
      <c r="E239" s="308">
        <f t="shared" ca="1" si="257"/>
        <v>0.3686635944700461</v>
      </c>
      <c r="F239" s="309">
        <f t="shared" ca="1" si="198"/>
        <v>22000</v>
      </c>
      <c r="G239" s="308">
        <f t="shared" ca="1" si="258"/>
        <v>0</v>
      </c>
      <c r="H239" s="309">
        <f t="shared" ca="1" si="199"/>
        <v>7000</v>
      </c>
      <c r="I239" s="308">
        <f t="shared" ca="1" si="259"/>
        <v>0</v>
      </c>
      <c r="J239" s="309">
        <f t="shared" ca="1" si="200"/>
        <v>39780</v>
      </c>
      <c r="K239" s="308">
        <f t="shared" ca="1" si="260"/>
        <v>0</v>
      </c>
      <c r="L239" s="309">
        <f t="shared" ca="1" si="201"/>
        <v>22274</v>
      </c>
      <c r="M239" s="308">
        <f t="shared" ca="1" si="261"/>
        <v>0.3686635944700461</v>
      </c>
      <c r="N239" s="309">
        <f t="shared" ca="1" si="202"/>
        <v>39000</v>
      </c>
      <c r="O239" s="308">
        <f t="shared" ca="1" si="262"/>
        <v>0</v>
      </c>
      <c r="P239" s="309">
        <f t="shared" ca="1" si="203"/>
        <v>17271</v>
      </c>
      <c r="Q239" s="308">
        <f t="shared" ca="1" si="263"/>
        <v>0</v>
      </c>
      <c r="R239" s="309">
        <f t="shared" ca="1" si="204"/>
        <v>17500</v>
      </c>
      <c r="S239" s="308">
        <f t="shared" ca="1" si="264"/>
        <v>0</v>
      </c>
      <c r="T239" s="309" t="str">
        <f t="shared" ca="1" si="205"/>
        <v/>
      </c>
      <c r="U239" s="308" t="str">
        <f t="shared" ca="1" si="265"/>
        <v/>
      </c>
      <c r="V239" s="309" t="str">
        <f t="shared" ca="1" si="206"/>
        <v/>
      </c>
      <c r="W239" s="308" t="str">
        <f t="shared" ca="1" si="266"/>
        <v/>
      </c>
      <c r="X239" s="309">
        <f t="shared" ca="1" si="207"/>
        <v>22869</v>
      </c>
      <c r="Y239" s="308">
        <f t="shared" ca="1" si="267"/>
        <v>0.3686635944700461</v>
      </c>
      <c r="Z239" s="309" t="str">
        <f t="shared" ca="1" si="208"/>
        <v/>
      </c>
      <c r="AA239" s="308" t="str">
        <f t="shared" ca="1" si="268"/>
        <v/>
      </c>
      <c r="AB239" s="309">
        <f t="shared" ca="1" si="209"/>
        <v>24312</v>
      </c>
      <c r="AC239" s="308">
        <f t="shared" ca="1" si="269"/>
        <v>0.3686635944700461</v>
      </c>
      <c r="AD239" s="309">
        <f t="shared" ca="1" si="210"/>
        <v>24949</v>
      </c>
      <c r="AE239" s="308">
        <f t="shared" ca="1" si="270"/>
        <v>0.3686635944700461</v>
      </c>
      <c r="AF239" s="309">
        <f t="shared" ca="1" si="211"/>
        <v>26150</v>
      </c>
      <c r="AG239" s="308">
        <f t="shared" ca="1" si="271"/>
        <v>0.3686635944700461</v>
      </c>
      <c r="AH239" s="309">
        <f t="shared" ca="1" si="212"/>
        <v>42000</v>
      </c>
      <c r="AI239" s="308">
        <f t="shared" ca="1" si="272"/>
        <v>0</v>
      </c>
      <c r="AJ239" s="309">
        <f t="shared" ca="1" si="213"/>
        <v>28824.89</v>
      </c>
      <c r="AK239" s="308">
        <f t="shared" ca="1" si="273"/>
        <v>0.3686635944700461</v>
      </c>
      <c r="AL239" s="309">
        <f t="shared" ca="1" si="214"/>
        <v>52745</v>
      </c>
      <c r="AM239" s="308">
        <f t="shared" ca="1" si="274"/>
        <v>0</v>
      </c>
      <c r="AN239" s="309" t="str">
        <f t="shared" ca="1" si="215"/>
        <v/>
      </c>
      <c r="AO239" s="308" t="str">
        <f t="shared" ca="1" si="275"/>
        <v/>
      </c>
      <c r="AP239" s="309">
        <f t="shared" ca="1" si="216"/>
        <v>44070</v>
      </c>
      <c r="AQ239" s="308">
        <f t="shared" ca="1" si="276"/>
        <v>0</v>
      </c>
      <c r="AR239" s="309" t="str">
        <f t="shared" ca="1" si="217"/>
        <v/>
      </c>
      <c r="AS239" s="308" t="str">
        <f t="shared" ca="1" si="277"/>
        <v/>
      </c>
      <c r="AT239" s="309" t="str">
        <f t="shared" ca="1" si="218"/>
        <v/>
      </c>
      <c r="AU239" s="308" t="str">
        <f t="shared" ca="1" si="278"/>
        <v/>
      </c>
      <c r="AV239" s="309" t="str">
        <f t="shared" ca="1" si="219"/>
        <v/>
      </c>
      <c r="AW239" s="308" t="str">
        <f t="shared" ca="1" si="279"/>
        <v/>
      </c>
      <c r="AX239" s="309" t="str">
        <f t="shared" ca="1" si="220"/>
        <v/>
      </c>
      <c r="AY239" s="308" t="str">
        <f t="shared" ca="1" si="280"/>
        <v/>
      </c>
      <c r="AZ239" s="309" t="str">
        <f t="shared" ca="1" si="221"/>
        <v/>
      </c>
      <c r="BA239" s="308" t="str">
        <f t="shared" ca="1" si="251"/>
        <v/>
      </c>
      <c r="BB239" s="309">
        <f t="shared" ca="1" si="222"/>
        <v>22265</v>
      </c>
      <c r="BC239" s="308">
        <f t="shared" ca="1" si="252"/>
        <v>0.3686635944700461</v>
      </c>
      <c r="BD239" s="309" t="str">
        <f t="shared" ca="1" si="223"/>
        <v/>
      </c>
      <c r="BE239" s="308" t="str">
        <f t="shared" ca="1" si="253"/>
        <v/>
      </c>
    </row>
    <row r="240" spans="1:57" ht="26.25" customHeight="1">
      <c r="A240" s="245">
        <v>112</v>
      </c>
      <c r="B240" s="500" t="s">
        <v>334</v>
      </c>
      <c r="C240" s="501">
        <f t="shared" ca="1" si="196"/>
        <v>133177.10999999999</v>
      </c>
      <c r="D240" s="309">
        <f t="shared" ca="1" si="197"/>
        <v>141625</v>
      </c>
      <c r="E240" s="308">
        <f t="shared" ca="1" si="257"/>
        <v>0.3686635944700461</v>
      </c>
      <c r="F240" s="309">
        <f t="shared" ca="1" si="198"/>
        <v>105000</v>
      </c>
      <c r="G240" s="308">
        <f t="shared" ca="1" si="258"/>
        <v>0.3686635944700461</v>
      </c>
      <c r="H240" s="309">
        <f t="shared" ca="1" si="199"/>
        <v>60000</v>
      </c>
      <c r="I240" s="308">
        <f t="shared" ca="1" si="259"/>
        <v>0</v>
      </c>
      <c r="J240" s="309">
        <f t="shared" ca="1" si="200"/>
        <v>357357</v>
      </c>
      <c r="K240" s="308">
        <f t="shared" ca="1" si="260"/>
        <v>0</v>
      </c>
      <c r="L240" s="309">
        <f t="shared" ca="1" si="201"/>
        <v>137942</v>
      </c>
      <c r="M240" s="308">
        <f t="shared" ca="1" si="261"/>
        <v>0.3686635944700461</v>
      </c>
      <c r="N240" s="309">
        <f t="shared" ca="1" si="202"/>
        <v>28000</v>
      </c>
      <c r="O240" s="308">
        <f t="shared" ca="1" si="262"/>
        <v>0</v>
      </c>
      <c r="P240" s="309">
        <f t="shared" ca="1" si="203"/>
        <v>597384</v>
      </c>
      <c r="Q240" s="308">
        <f t="shared" ca="1" si="263"/>
        <v>0</v>
      </c>
      <c r="R240" s="309">
        <f t="shared" ca="1" si="204"/>
        <v>178500</v>
      </c>
      <c r="S240" s="308">
        <f t="shared" ca="1" si="264"/>
        <v>0.3686635944700461</v>
      </c>
      <c r="T240" s="309" t="str">
        <f t="shared" ca="1" si="205"/>
        <v/>
      </c>
      <c r="U240" s="308" t="str">
        <f t="shared" ca="1" si="265"/>
        <v/>
      </c>
      <c r="V240" s="309" t="str">
        <f t="shared" ca="1" si="206"/>
        <v/>
      </c>
      <c r="W240" s="308" t="str">
        <f t="shared" ca="1" si="266"/>
        <v/>
      </c>
      <c r="X240" s="309">
        <f t="shared" ca="1" si="207"/>
        <v>141625</v>
      </c>
      <c r="Y240" s="308">
        <f t="shared" ca="1" si="267"/>
        <v>0.3686635944700461</v>
      </c>
      <c r="Z240" s="309" t="str">
        <f t="shared" ca="1" si="208"/>
        <v/>
      </c>
      <c r="AA240" s="308" t="str">
        <f t="shared" ca="1" si="268"/>
        <v/>
      </c>
      <c r="AB240" s="309">
        <f t="shared" ca="1" si="209"/>
        <v>160462</v>
      </c>
      <c r="AC240" s="308">
        <f t="shared" ca="1" si="269"/>
        <v>0.3686635944700461</v>
      </c>
      <c r="AD240" s="309">
        <f t="shared" ca="1" si="210"/>
        <v>159095</v>
      </c>
      <c r="AE240" s="308">
        <f t="shared" ca="1" si="270"/>
        <v>0.3686635944700461</v>
      </c>
      <c r="AF240" s="309">
        <f t="shared" ca="1" si="211"/>
        <v>106535</v>
      </c>
      <c r="AG240" s="308">
        <f t="shared" ca="1" si="271"/>
        <v>0.3686635944700461</v>
      </c>
      <c r="AH240" s="309">
        <f t="shared" ca="1" si="212"/>
        <v>135000</v>
      </c>
      <c r="AI240" s="308">
        <f t="shared" ca="1" si="272"/>
        <v>0.3686635944700461</v>
      </c>
      <c r="AJ240" s="309">
        <f t="shared" ca="1" si="213"/>
        <v>167066.69</v>
      </c>
      <c r="AK240" s="308">
        <f t="shared" ca="1" si="273"/>
        <v>0.3686635944700461</v>
      </c>
      <c r="AL240" s="309">
        <f t="shared" ca="1" si="214"/>
        <v>219450</v>
      </c>
      <c r="AM240" s="308">
        <f t="shared" ca="1" si="274"/>
        <v>0.3686635944700461</v>
      </c>
      <c r="AN240" s="309" t="str">
        <f t="shared" ca="1" si="215"/>
        <v/>
      </c>
      <c r="AO240" s="308" t="str">
        <f t="shared" ca="1" si="275"/>
        <v/>
      </c>
      <c r="AP240" s="309">
        <f t="shared" ca="1" si="216"/>
        <v>32500</v>
      </c>
      <c r="AQ240" s="308">
        <f t="shared" ca="1" si="276"/>
        <v>0</v>
      </c>
      <c r="AR240" s="309" t="str">
        <f t="shared" ca="1" si="217"/>
        <v/>
      </c>
      <c r="AS240" s="308" t="str">
        <f t="shared" ca="1" si="277"/>
        <v/>
      </c>
      <c r="AT240" s="309" t="str">
        <f t="shared" ca="1" si="218"/>
        <v/>
      </c>
      <c r="AU240" s="308" t="str">
        <f t="shared" ca="1" si="278"/>
        <v/>
      </c>
      <c r="AV240" s="309" t="str">
        <f t="shared" ca="1" si="219"/>
        <v/>
      </c>
      <c r="AW240" s="308" t="str">
        <f t="shared" ca="1" si="279"/>
        <v/>
      </c>
      <c r="AX240" s="309" t="str">
        <f t="shared" ca="1" si="220"/>
        <v/>
      </c>
      <c r="AY240" s="308" t="str">
        <f t="shared" ca="1" si="280"/>
        <v/>
      </c>
      <c r="AZ240" s="309" t="str">
        <f t="shared" ca="1" si="221"/>
        <v/>
      </c>
      <c r="BA240" s="308" t="str">
        <f t="shared" ca="1" si="251"/>
        <v/>
      </c>
      <c r="BB240" s="309">
        <f t="shared" ca="1" si="222"/>
        <v>138250</v>
      </c>
      <c r="BC240" s="308">
        <f t="shared" ca="1" si="252"/>
        <v>0.3686635944700461</v>
      </c>
      <c r="BD240" s="309" t="str">
        <f t="shared" ca="1" si="223"/>
        <v/>
      </c>
      <c r="BE240" s="308" t="str">
        <f t="shared" ca="1" si="253"/>
        <v/>
      </c>
    </row>
    <row r="241" spans="1:57" ht="26.25" customHeight="1">
      <c r="A241" s="245">
        <v>113</v>
      </c>
      <c r="B241" s="500" t="s">
        <v>335</v>
      </c>
      <c r="C241" s="501">
        <f t="shared" ca="1" si="196"/>
        <v>97287.17</v>
      </c>
      <c r="D241" s="309">
        <f t="shared" ca="1" si="197"/>
        <v>204718</v>
      </c>
      <c r="E241" s="308">
        <f t="shared" ca="1" si="257"/>
        <v>0</v>
      </c>
      <c r="F241" s="309">
        <f t="shared" ca="1" si="198"/>
        <v>135000</v>
      </c>
      <c r="G241" s="308">
        <f t="shared" ca="1" si="258"/>
        <v>0.3686635944700461</v>
      </c>
      <c r="H241" s="309">
        <f t="shared" ca="1" si="199"/>
        <v>42000</v>
      </c>
      <c r="I241" s="308">
        <f t="shared" ca="1" si="259"/>
        <v>0</v>
      </c>
      <c r="J241" s="309">
        <f t="shared" ca="1" si="200"/>
        <v>52412</v>
      </c>
      <c r="K241" s="308">
        <f t="shared" ca="1" si="260"/>
        <v>0</v>
      </c>
      <c r="L241" s="309">
        <f t="shared" ca="1" si="201"/>
        <v>199395</v>
      </c>
      <c r="M241" s="308">
        <f t="shared" ca="1" si="261"/>
        <v>0</v>
      </c>
      <c r="N241" s="309">
        <f t="shared" ca="1" si="202"/>
        <v>19000</v>
      </c>
      <c r="O241" s="308">
        <f t="shared" ca="1" si="262"/>
        <v>0</v>
      </c>
      <c r="P241" s="309">
        <f t="shared" ca="1" si="203"/>
        <v>436001</v>
      </c>
      <c r="Q241" s="308">
        <f t="shared" ca="1" si="263"/>
        <v>0</v>
      </c>
      <c r="R241" s="309">
        <f t="shared" ca="1" si="204"/>
        <v>145700</v>
      </c>
      <c r="S241" s="308">
        <f t="shared" ca="1" si="264"/>
        <v>0.3686635944700461</v>
      </c>
      <c r="T241" s="309" t="str">
        <f t="shared" ca="1" si="205"/>
        <v/>
      </c>
      <c r="U241" s="308" t="str">
        <f t="shared" ca="1" si="265"/>
        <v/>
      </c>
      <c r="V241" s="309" t="str">
        <f t="shared" ca="1" si="206"/>
        <v/>
      </c>
      <c r="W241" s="308" t="str">
        <f t="shared" ca="1" si="266"/>
        <v/>
      </c>
      <c r="X241" s="309">
        <f t="shared" ca="1" si="207"/>
        <v>204718</v>
      </c>
      <c r="Y241" s="308">
        <f t="shared" ca="1" si="267"/>
        <v>0</v>
      </c>
      <c r="Z241" s="309" t="str">
        <f t="shared" ca="1" si="208"/>
        <v/>
      </c>
      <c r="AA241" s="308" t="str">
        <f t="shared" ca="1" si="268"/>
        <v/>
      </c>
      <c r="AB241" s="309">
        <f t="shared" ca="1" si="209"/>
        <v>131287</v>
      </c>
      <c r="AC241" s="308">
        <f t="shared" ca="1" si="269"/>
        <v>0.3686635944700461</v>
      </c>
      <c r="AD241" s="309">
        <f t="shared" ca="1" si="210"/>
        <v>79377</v>
      </c>
      <c r="AE241" s="308">
        <f t="shared" ca="1" si="270"/>
        <v>0</v>
      </c>
      <c r="AF241" s="309">
        <f t="shared" ca="1" si="211"/>
        <v>87165</v>
      </c>
      <c r="AG241" s="308">
        <f t="shared" ca="1" si="271"/>
        <v>0</v>
      </c>
      <c r="AH241" s="309">
        <f t="shared" ca="1" si="212"/>
        <v>117000</v>
      </c>
      <c r="AI241" s="308">
        <f t="shared" ca="1" si="272"/>
        <v>0.3686635944700461</v>
      </c>
      <c r="AJ241" s="309">
        <f t="shared" ca="1" si="213"/>
        <v>148242.06</v>
      </c>
      <c r="AK241" s="308">
        <f t="shared" ca="1" si="273"/>
        <v>0.3686635944700461</v>
      </c>
      <c r="AL241" s="309">
        <f t="shared" ca="1" si="214"/>
        <v>165550</v>
      </c>
      <c r="AM241" s="308">
        <f t="shared" ca="1" si="274"/>
        <v>0.3686635944700461</v>
      </c>
      <c r="AN241" s="309" t="str">
        <f t="shared" ca="1" si="215"/>
        <v/>
      </c>
      <c r="AO241" s="308" t="str">
        <f t="shared" ca="1" si="275"/>
        <v/>
      </c>
      <c r="AP241" s="309">
        <f t="shared" ca="1" si="216"/>
        <v>29250</v>
      </c>
      <c r="AQ241" s="308">
        <f t="shared" ca="1" si="276"/>
        <v>0</v>
      </c>
      <c r="AR241" s="309" t="str">
        <f t="shared" ca="1" si="217"/>
        <v/>
      </c>
      <c r="AS241" s="308" t="str">
        <f t="shared" ca="1" si="277"/>
        <v/>
      </c>
      <c r="AT241" s="309" t="str">
        <f t="shared" ca="1" si="218"/>
        <v/>
      </c>
      <c r="AU241" s="308" t="str">
        <f t="shared" ca="1" si="278"/>
        <v/>
      </c>
      <c r="AV241" s="309" t="str">
        <f t="shared" ca="1" si="219"/>
        <v/>
      </c>
      <c r="AW241" s="308" t="str">
        <f t="shared" ca="1" si="279"/>
        <v/>
      </c>
      <c r="AX241" s="309" t="str">
        <f t="shared" ca="1" si="220"/>
        <v/>
      </c>
      <c r="AY241" s="308" t="str">
        <f t="shared" ca="1" si="280"/>
        <v/>
      </c>
      <c r="AZ241" s="309" t="str">
        <f t="shared" ca="1" si="221"/>
        <v/>
      </c>
      <c r="BA241" s="308" t="str">
        <f t="shared" ca="1" si="251"/>
        <v/>
      </c>
      <c r="BB241" s="309">
        <f t="shared" ca="1" si="222"/>
        <v>199900</v>
      </c>
      <c r="BC241" s="308">
        <f t="shared" ca="1" si="252"/>
        <v>0</v>
      </c>
      <c r="BD241" s="309" t="str">
        <f t="shared" ca="1" si="223"/>
        <v/>
      </c>
      <c r="BE241" s="308" t="str">
        <f t="shared" ca="1" si="253"/>
        <v/>
      </c>
    </row>
    <row r="242" spans="1:57" ht="26.25" customHeight="1">
      <c r="A242" s="245">
        <v>114</v>
      </c>
      <c r="B242" s="500" t="s">
        <v>336</v>
      </c>
      <c r="C242" s="501">
        <f t="shared" ca="1" si="196"/>
        <v>63595.67</v>
      </c>
      <c r="D242" s="309">
        <f t="shared" ca="1" si="197"/>
        <v>82941</v>
      </c>
      <c r="E242" s="308">
        <f t="shared" ca="1" si="257"/>
        <v>0.3686635944700461</v>
      </c>
      <c r="F242" s="309">
        <f t="shared" ca="1" si="198"/>
        <v>10000</v>
      </c>
      <c r="G242" s="308">
        <f t="shared" ca="1" si="258"/>
        <v>0</v>
      </c>
      <c r="H242" s="309">
        <f t="shared" ca="1" si="199"/>
        <v>35000</v>
      </c>
      <c r="I242" s="308">
        <f t="shared" ca="1" si="259"/>
        <v>0.3686635944700461</v>
      </c>
      <c r="J242" s="309">
        <f t="shared" ca="1" si="200"/>
        <v>275000</v>
      </c>
      <c r="K242" s="308">
        <f t="shared" ca="1" si="260"/>
        <v>0</v>
      </c>
      <c r="L242" s="309">
        <f t="shared" ca="1" si="201"/>
        <v>80784</v>
      </c>
      <c r="M242" s="308">
        <f t="shared" ca="1" si="261"/>
        <v>0.3686635944700461</v>
      </c>
      <c r="N242" s="309">
        <f t="shared" ca="1" si="202"/>
        <v>99000</v>
      </c>
      <c r="O242" s="308">
        <f t="shared" ca="1" si="262"/>
        <v>0</v>
      </c>
      <c r="P242" s="309">
        <f t="shared" ca="1" si="203"/>
        <v>40658</v>
      </c>
      <c r="Q242" s="308">
        <f t="shared" ca="1" si="263"/>
        <v>0.3686635944700461</v>
      </c>
      <c r="R242" s="309">
        <f t="shared" ca="1" si="204"/>
        <v>27500</v>
      </c>
      <c r="S242" s="308">
        <f t="shared" ca="1" si="264"/>
        <v>0.3686635944700461</v>
      </c>
      <c r="T242" s="309" t="str">
        <f t="shared" ca="1" si="205"/>
        <v/>
      </c>
      <c r="U242" s="308" t="str">
        <f t="shared" ca="1" si="265"/>
        <v/>
      </c>
      <c r="V242" s="309" t="str">
        <f t="shared" ca="1" si="206"/>
        <v/>
      </c>
      <c r="W242" s="308" t="str">
        <f t="shared" ca="1" si="266"/>
        <v/>
      </c>
      <c r="X242" s="309">
        <f t="shared" ca="1" si="207"/>
        <v>82941</v>
      </c>
      <c r="Y242" s="308">
        <f t="shared" ca="1" si="267"/>
        <v>0.3686635944700461</v>
      </c>
      <c r="Z242" s="309" t="str">
        <f t="shared" ca="1" si="208"/>
        <v/>
      </c>
      <c r="AA242" s="308" t="str">
        <f t="shared" ca="1" si="268"/>
        <v/>
      </c>
      <c r="AB242" s="309">
        <f t="shared" ca="1" si="209"/>
        <v>18428</v>
      </c>
      <c r="AC242" s="308">
        <f t="shared" ca="1" si="269"/>
        <v>0</v>
      </c>
      <c r="AD242" s="309">
        <f t="shared" ca="1" si="210"/>
        <v>23318</v>
      </c>
      <c r="AE242" s="308">
        <f t="shared" ca="1" si="270"/>
        <v>0</v>
      </c>
      <c r="AF242" s="309">
        <f t="shared" ca="1" si="211"/>
        <v>19176</v>
      </c>
      <c r="AG242" s="308">
        <f t="shared" ca="1" si="271"/>
        <v>0</v>
      </c>
      <c r="AH242" s="309">
        <f t="shared" ca="1" si="212"/>
        <v>4200</v>
      </c>
      <c r="AI242" s="308">
        <f t="shared" ca="1" si="272"/>
        <v>0</v>
      </c>
      <c r="AJ242" s="309">
        <f t="shared" ca="1" si="213"/>
        <v>19530.45</v>
      </c>
      <c r="AK242" s="308">
        <f t="shared" ca="1" si="273"/>
        <v>0</v>
      </c>
      <c r="AL242" s="309">
        <f t="shared" ca="1" si="214"/>
        <v>31955</v>
      </c>
      <c r="AM242" s="308">
        <f t="shared" ca="1" si="274"/>
        <v>0.3686635944700461</v>
      </c>
      <c r="AN242" s="309" t="str">
        <f t="shared" ca="1" si="215"/>
        <v/>
      </c>
      <c r="AO242" s="308" t="str">
        <f t="shared" ca="1" si="275"/>
        <v/>
      </c>
      <c r="AP242" s="309">
        <f t="shared" ca="1" si="216"/>
        <v>27300</v>
      </c>
      <c r="AQ242" s="308">
        <f t="shared" ca="1" si="276"/>
        <v>0.3686635944700461</v>
      </c>
      <c r="AR242" s="309" t="str">
        <f t="shared" ca="1" si="217"/>
        <v/>
      </c>
      <c r="AS242" s="308" t="str">
        <f t="shared" ca="1" si="277"/>
        <v/>
      </c>
      <c r="AT242" s="309" t="str">
        <f t="shared" ca="1" si="218"/>
        <v/>
      </c>
      <c r="AU242" s="308" t="str">
        <f t="shared" ca="1" si="278"/>
        <v/>
      </c>
      <c r="AV242" s="309" t="str">
        <f t="shared" ca="1" si="219"/>
        <v/>
      </c>
      <c r="AW242" s="308" t="str">
        <f t="shared" ca="1" si="279"/>
        <v/>
      </c>
      <c r="AX242" s="309" t="str">
        <f t="shared" ca="1" si="220"/>
        <v/>
      </c>
      <c r="AY242" s="308" t="str">
        <f t="shared" ca="1" si="280"/>
        <v/>
      </c>
      <c r="AZ242" s="309" t="str">
        <f t="shared" ca="1" si="221"/>
        <v/>
      </c>
      <c r="BA242" s="308" t="str">
        <f t="shared" ca="1" si="251"/>
        <v/>
      </c>
      <c r="BB242" s="309">
        <f t="shared" ca="1" si="222"/>
        <v>80800</v>
      </c>
      <c r="BC242" s="308">
        <f t="shared" ca="1" si="252"/>
        <v>0.3686635944700461</v>
      </c>
      <c r="BD242" s="309" t="str">
        <f t="shared" ca="1" si="223"/>
        <v/>
      </c>
      <c r="BE242" s="308" t="str">
        <f t="shared" ca="1" si="253"/>
        <v/>
      </c>
    </row>
    <row r="243" spans="1:57" ht="26.25" customHeight="1">
      <c r="A243" s="245">
        <v>115</v>
      </c>
      <c r="B243" s="500" t="s">
        <v>950</v>
      </c>
      <c r="C243" s="501">
        <f t="shared" ca="1" si="196"/>
        <v>476719.97</v>
      </c>
      <c r="D243" s="309">
        <f t="shared" ca="1" si="197"/>
        <v>527069</v>
      </c>
      <c r="E243" s="308">
        <f t="shared" ca="1" si="257"/>
        <v>0</v>
      </c>
      <c r="F243" s="309">
        <f t="shared" ca="1" si="198"/>
        <v>727850</v>
      </c>
      <c r="G243" s="308">
        <f t="shared" ca="1" si="258"/>
        <v>0.3686635944700461</v>
      </c>
      <c r="H243" s="309">
        <f t="shared" ca="1" si="199"/>
        <v>1300000</v>
      </c>
      <c r="I243" s="308">
        <f t="shared" ca="1" si="259"/>
        <v>0</v>
      </c>
      <c r="J243" s="309">
        <f t="shared" ca="1" si="200"/>
        <v>850000</v>
      </c>
      <c r="K243" s="308">
        <f t="shared" ca="1" si="260"/>
        <v>0.3686635944700461</v>
      </c>
      <c r="L243" s="309">
        <f t="shared" ca="1" si="201"/>
        <v>513365</v>
      </c>
      <c r="M243" s="308">
        <f t="shared" ca="1" si="261"/>
        <v>0</v>
      </c>
      <c r="N243" s="309">
        <f t="shared" ca="1" si="202"/>
        <v>345000</v>
      </c>
      <c r="O243" s="308">
        <f t="shared" ca="1" si="262"/>
        <v>0</v>
      </c>
      <c r="P243" s="309">
        <f t="shared" ca="1" si="203"/>
        <v>2006141</v>
      </c>
      <c r="Q243" s="308">
        <f t="shared" ca="1" si="263"/>
        <v>0</v>
      </c>
      <c r="R243" s="309">
        <f t="shared" ca="1" si="204"/>
        <v>1223223</v>
      </c>
      <c r="S243" s="308">
        <f t="shared" ca="1" si="264"/>
        <v>0</v>
      </c>
      <c r="T243" s="309" t="str">
        <f t="shared" ca="1" si="205"/>
        <v/>
      </c>
      <c r="U243" s="308" t="str">
        <f t="shared" ca="1" si="265"/>
        <v/>
      </c>
      <c r="V243" s="309" t="str">
        <f t="shared" ca="1" si="206"/>
        <v/>
      </c>
      <c r="W243" s="308" t="str">
        <f t="shared" ca="1" si="266"/>
        <v/>
      </c>
      <c r="X243" s="309">
        <f t="shared" ca="1" si="207"/>
        <v>527069</v>
      </c>
      <c r="Y243" s="308">
        <f t="shared" ca="1" si="267"/>
        <v>0</v>
      </c>
      <c r="Z243" s="309" t="str">
        <f t="shared" ca="1" si="208"/>
        <v/>
      </c>
      <c r="AA243" s="308" t="str">
        <f t="shared" ca="1" si="268"/>
        <v/>
      </c>
      <c r="AB243" s="309">
        <f t="shared" ca="1" si="209"/>
        <v>1258959</v>
      </c>
      <c r="AC243" s="308">
        <f t="shared" ca="1" si="269"/>
        <v>0</v>
      </c>
      <c r="AD243" s="309">
        <f t="shared" ca="1" si="210"/>
        <v>657582</v>
      </c>
      <c r="AE243" s="308">
        <f t="shared" ca="1" si="270"/>
        <v>0.3686635944700461</v>
      </c>
      <c r="AF243" s="309">
        <f t="shared" ca="1" si="211"/>
        <v>1162200</v>
      </c>
      <c r="AG243" s="308">
        <f t="shared" ca="1" si="271"/>
        <v>0</v>
      </c>
      <c r="AH243" s="309">
        <f t="shared" ca="1" si="212"/>
        <v>905000</v>
      </c>
      <c r="AI243" s="308">
        <f t="shared" ca="1" si="272"/>
        <v>0.3686635944700461</v>
      </c>
      <c r="AJ243" s="309">
        <f t="shared" ca="1" si="213"/>
        <v>842423.06</v>
      </c>
      <c r="AK243" s="308">
        <f t="shared" ca="1" si="273"/>
        <v>0.3686635944700461</v>
      </c>
      <c r="AL243" s="309">
        <f t="shared" ca="1" si="214"/>
        <v>71995</v>
      </c>
      <c r="AM243" s="308">
        <f t="shared" ca="1" si="274"/>
        <v>0</v>
      </c>
      <c r="AN243" s="309" t="str">
        <f t="shared" ca="1" si="215"/>
        <v/>
      </c>
      <c r="AO243" s="308" t="str">
        <f t="shared" ca="1" si="275"/>
        <v/>
      </c>
      <c r="AP243" s="309">
        <f t="shared" ca="1" si="216"/>
        <v>162500</v>
      </c>
      <c r="AQ243" s="308">
        <f t="shared" ca="1" si="276"/>
        <v>0</v>
      </c>
      <c r="AR243" s="309" t="str">
        <f t="shared" ca="1" si="217"/>
        <v/>
      </c>
      <c r="AS243" s="308" t="str">
        <f t="shared" ca="1" si="277"/>
        <v/>
      </c>
      <c r="AT243" s="309" t="str">
        <f t="shared" ca="1" si="218"/>
        <v/>
      </c>
      <c r="AU243" s="308" t="str">
        <f t="shared" ca="1" si="278"/>
        <v/>
      </c>
      <c r="AV243" s="309" t="str">
        <f t="shared" ca="1" si="219"/>
        <v/>
      </c>
      <c r="AW243" s="308" t="str">
        <f t="shared" ca="1" si="279"/>
        <v/>
      </c>
      <c r="AX243" s="309" t="str">
        <f t="shared" ca="1" si="220"/>
        <v/>
      </c>
      <c r="AY243" s="308" t="str">
        <f t="shared" ca="1" si="280"/>
        <v/>
      </c>
      <c r="AZ243" s="309" t="str">
        <f t="shared" ca="1" si="221"/>
        <v/>
      </c>
      <c r="BA243" s="308" t="str">
        <f t="shared" ca="1" si="251"/>
        <v/>
      </c>
      <c r="BB243" s="309">
        <f t="shared" ca="1" si="222"/>
        <v>513200</v>
      </c>
      <c r="BC243" s="308">
        <f t="shared" ca="1" si="252"/>
        <v>0</v>
      </c>
      <c r="BD243" s="309" t="str">
        <f t="shared" ca="1" si="223"/>
        <v/>
      </c>
      <c r="BE243" s="308" t="str">
        <f t="shared" ca="1" si="253"/>
        <v/>
      </c>
    </row>
    <row r="244" spans="1:57" ht="26.25" customHeight="1">
      <c r="A244" s="245">
        <v>116</v>
      </c>
      <c r="B244" s="500" t="s">
        <v>951</v>
      </c>
      <c r="C244" s="501">
        <f t="shared" ca="1" si="196"/>
        <v>298912.65999999997</v>
      </c>
      <c r="D244" s="309">
        <f t="shared" ca="1" si="197"/>
        <v>538608</v>
      </c>
      <c r="E244" s="308">
        <f t="shared" ca="1" si="257"/>
        <v>0.3686635944700461</v>
      </c>
      <c r="F244" s="309">
        <f t="shared" ca="1" si="198"/>
        <v>669619.68999999994</v>
      </c>
      <c r="G244" s="308">
        <f t="shared" ca="1" si="258"/>
        <v>0.3686635944700461</v>
      </c>
      <c r="H244" s="309">
        <f t="shared" ca="1" si="199"/>
        <v>950000</v>
      </c>
      <c r="I244" s="308">
        <f t="shared" ca="1" si="259"/>
        <v>0</v>
      </c>
      <c r="J244" s="309">
        <f t="shared" ca="1" si="200"/>
        <v>538655</v>
      </c>
      <c r="K244" s="308">
        <f t="shared" ca="1" si="260"/>
        <v>0.3686635944700461</v>
      </c>
      <c r="L244" s="309">
        <f t="shared" ca="1" si="201"/>
        <v>524604</v>
      </c>
      <c r="M244" s="308">
        <f t="shared" ca="1" si="261"/>
        <v>0.3686635944700461</v>
      </c>
      <c r="N244" s="309">
        <f t="shared" ca="1" si="202"/>
        <v>140000</v>
      </c>
      <c r="O244" s="308">
        <f t="shared" ca="1" si="262"/>
        <v>0</v>
      </c>
      <c r="P244" s="309">
        <f t="shared" ca="1" si="203"/>
        <v>1002179</v>
      </c>
      <c r="Q244" s="308">
        <f t="shared" ca="1" si="263"/>
        <v>0</v>
      </c>
      <c r="R244" s="309">
        <f t="shared" ca="1" si="204"/>
        <v>919257</v>
      </c>
      <c r="S244" s="308">
        <f t="shared" ca="1" si="264"/>
        <v>0</v>
      </c>
      <c r="T244" s="309" t="str">
        <f t="shared" ca="1" si="205"/>
        <v/>
      </c>
      <c r="U244" s="308" t="str">
        <f t="shared" ca="1" si="265"/>
        <v/>
      </c>
      <c r="V244" s="309" t="str">
        <f t="shared" ca="1" si="206"/>
        <v/>
      </c>
      <c r="W244" s="308" t="str">
        <f t="shared" ca="1" si="266"/>
        <v/>
      </c>
      <c r="X244" s="309">
        <f t="shared" ca="1" si="207"/>
        <v>538608</v>
      </c>
      <c r="Y244" s="308">
        <f t="shared" ca="1" si="267"/>
        <v>0.3686635944700461</v>
      </c>
      <c r="Z244" s="309" t="str">
        <f t="shared" ca="1" si="208"/>
        <v/>
      </c>
      <c r="AA244" s="308" t="str">
        <f t="shared" ca="1" si="268"/>
        <v/>
      </c>
      <c r="AB244" s="309">
        <f t="shared" ca="1" si="209"/>
        <v>1177736</v>
      </c>
      <c r="AC244" s="308">
        <f t="shared" ca="1" si="269"/>
        <v>0</v>
      </c>
      <c r="AD244" s="309">
        <f t="shared" ca="1" si="210"/>
        <v>625407</v>
      </c>
      <c r="AE244" s="308">
        <f t="shared" ca="1" si="270"/>
        <v>0.3686635944700461</v>
      </c>
      <c r="AF244" s="309">
        <f t="shared" ca="1" si="211"/>
        <v>542360</v>
      </c>
      <c r="AG244" s="308">
        <f t="shared" ca="1" si="271"/>
        <v>0.3686635944700461</v>
      </c>
      <c r="AH244" s="309">
        <f t="shared" ca="1" si="212"/>
        <v>698000</v>
      </c>
      <c r="AI244" s="308">
        <f t="shared" ca="1" si="272"/>
        <v>0.3686635944700461</v>
      </c>
      <c r="AJ244" s="309">
        <f t="shared" ca="1" si="213"/>
        <v>845899.43</v>
      </c>
      <c r="AK244" s="308">
        <f t="shared" ca="1" si="273"/>
        <v>0</v>
      </c>
      <c r="AL244" s="309">
        <f t="shared" ca="1" si="214"/>
        <v>142450</v>
      </c>
      <c r="AM244" s="308">
        <f t="shared" ca="1" si="274"/>
        <v>0</v>
      </c>
      <c r="AN244" s="309" t="str">
        <f t="shared" ca="1" si="215"/>
        <v/>
      </c>
      <c r="AO244" s="308" t="str">
        <f t="shared" ca="1" si="275"/>
        <v/>
      </c>
      <c r="AP244" s="309">
        <f t="shared" ca="1" si="216"/>
        <v>149500</v>
      </c>
      <c r="AQ244" s="308">
        <f t="shared" ca="1" si="276"/>
        <v>0</v>
      </c>
      <c r="AR244" s="309" t="str">
        <f t="shared" ca="1" si="217"/>
        <v/>
      </c>
      <c r="AS244" s="308" t="str">
        <f t="shared" ca="1" si="277"/>
        <v/>
      </c>
      <c r="AT244" s="309" t="str">
        <f t="shared" ca="1" si="218"/>
        <v/>
      </c>
      <c r="AU244" s="308" t="str">
        <f t="shared" ca="1" si="278"/>
        <v/>
      </c>
      <c r="AV244" s="309" t="str">
        <f t="shared" ca="1" si="219"/>
        <v/>
      </c>
      <c r="AW244" s="308" t="str">
        <f t="shared" ca="1" si="279"/>
        <v/>
      </c>
      <c r="AX244" s="309" t="str">
        <f t="shared" ca="1" si="220"/>
        <v/>
      </c>
      <c r="AY244" s="308" t="str">
        <f t="shared" ca="1" si="280"/>
        <v/>
      </c>
      <c r="AZ244" s="309" t="str">
        <f t="shared" ca="1" si="221"/>
        <v/>
      </c>
      <c r="BA244" s="308" t="str">
        <f t="shared" ca="1" si="251"/>
        <v/>
      </c>
      <c r="BB244" s="309">
        <f t="shared" ca="1" si="222"/>
        <v>525000</v>
      </c>
      <c r="BC244" s="308">
        <f t="shared" ca="1" si="252"/>
        <v>0.3686635944700461</v>
      </c>
      <c r="BD244" s="309" t="str">
        <f t="shared" ca="1" si="223"/>
        <v/>
      </c>
      <c r="BE244" s="308" t="str">
        <f t="shared" ca="1" si="253"/>
        <v/>
      </c>
    </row>
    <row r="245" spans="1:57" ht="26.25" customHeight="1">
      <c r="A245" s="245">
        <v>117</v>
      </c>
      <c r="B245" s="500" t="s">
        <v>952</v>
      </c>
      <c r="C245" s="501">
        <f t="shared" ca="1" si="196"/>
        <v>142816.82999999999</v>
      </c>
      <c r="D245" s="309">
        <f t="shared" ca="1" si="197"/>
        <v>154069</v>
      </c>
      <c r="E245" s="308">
        <f t="shared" ca="1" si="257"/>
        <v>0</v>
      </c>
      <c r="F245" s="309">
        <f t="shared" ca="1" si="198"/>
        <v>311290</v>
      </c>
      <c r="G245" s="308">
        <f t="shared" ca="1" si="258"/>
        <v>0</v>
      </c>
      <c r="H245" s="309">
        <f t="shared" ca="1" si="199"/>
        <v>380000</v>
      </c>
      <c r="I245" s="308">
        <f t="shared" ca="1" si="259"/>
        <v>0</v>
      </c>
      <c r="J245" s="309">
        <f t="shared" ca="1" si="200"/>
        <v>238550</v>
      </c>
      <c r="K245" s="308">
        <f t="shared" ca="1" si="260"/>
        <v>0.3686635944700461</v>
      </c>
      <c r="L245" s="309">
        <f t="shared" ca="1" si="201"/>
        <v>150063</v>
      </c>
      <c r="M245" s="308">
        <f t="shared" ca="1" si="261"/>
        <v>0</v>
      </c>
      <c r="N245" s="309">
        <f t="shared" ca="1" si="202"/>
        <v>120000</v>
      </c>
      <c r="O245" s="308">
        <f t="shared" ca="1" si="262"/>
        <v>0</v>
      </c>
      <c r="P245" s="309">
        <f t="shared" ca="1" si="203"/>
        <v>517139</v>
      </c>
      <c r="Q245" s="308">
        <f t="shared" ca="1" si="263"/>
        <v>0</v>
      </c>
      <c r="R245" s="309">
        <f t="shared" ca="1" si="204"/>
        <v>178500</v>
      </c>
      <c r="S245" s="308">
        <f t="shared" ca="1" si="264"/>
        <v>0.3686635944700461</v>
      </c>
      <c r="T245" s="309" t="str">
        <f t="shared" ca="1" si="205"/>
        <v/>
      </c>
      <c r="U245" s="308" t="str">
        <f t="shared" ca="1" si="265"/>
        <v/>
      </c>
      <c r="V245" s="309" t="str">
        <f t="shared" ca="1" si="206"/>
        <v/>
      </c>
      <c r="W245" s="308" t="str">
        <f t="shared" ca="1" si="266"/>
        <v/>
      </c>
      <c r="X245" s="309">
        <f t="shared" ca="1" si="207"/>
        <v>154069</v>
      </c>
      <c r="Y245" s="308">
        <f t="shared" ca="1" si="267"/>
        <v>0</v>
      </c>
      <c r="Z245" s="309" t="str">
        <f t="shared" ca="1" si="208"/>
        <v/>
      </c>
      <c r="AA245" s="308" t="str">
        <f t="shared" ca="1" si="268"/>
        <v/>
      </c>
      <c r="AB245" s="309">
        <f t="shared" ca="1" si="209"/>
        <v>622711</v>
      </c>
      <c r="AC245" s="308">
        <f t="shared" ca="1" si="269"/>
        <v>0</v>
      </c>
      <c r="AD245" s="309">
        <f t="shared" ca="1" si="210"/>
        <v>116835</v>
      </c>
      <c r="AE245" s="308">
        <f t="shared" ca="1" si="270"/>
        <v>0</v>
      </c>
      <c r="AF245" s="309">
        <f t="shared" ca="1" si="211"/>
        <v>251810</v>
      </c>
      <c r="AG245" s="308">
        <f t="shared" ca="1" si="271"/>
        <v>0.3686635944700461</v>
      </c>
      <c r="AH245" s="309">
        <f t="shared" ca="1" si="212"/>
        <v>185000</v>
      </c>
      <c r="AI245" s="308">
        <f t="shared" ca="1" si="272"/>
        <v>0.3686635944700461</v>
      </c>
      <c r="AJ245" s="309">
        <f t="shared" ca="1" si="213"/>
        <v>171260.44</v>
      </c>
      <c r="AK245" s="308">
        <f t="shared" ca="1" si="273"/>
        <v>0.3686635944700461</v>
      </c>
      <c r="AL245" s="309">
        <f t="shared" ca="1" si="214"/>
        <v>227150</v>
      </c>
      <c r="AM245" s="308">
        <f t="shared" ca="1" si="274"/>
        <v>0.3686635944700461</v>
      </c>
      <c r="AN245" s="309" t="str">
        <f t="shared" ca="1" si="215"/>
        <v/>
      </c>
      <c r="AO245" s="308" t="str">
        <f t="shared" ca="1" si="275"/>
        <v/>
      </c>
      <c r="AP245" s="309">
        <f t="shared" ca="1" si="216"/>
        <v>120250</v>
      </c>
      <c r="AQ245" s="308">
        <f t="shared" ca="1" si="276"/>
        <v>0</v>
      </c>
      <c r="AR245" s="309" t="str">
        <f t="shared" ca="1" si="217"/>
        <v/>
      </c>
      <c r="AS245" s="308" t="str">
        <f t="shared" ca="1" si="277"/>
        <v/>
      </c>
      <c r="AT245" s="309" t="str">
        <f t="shared" ca="1" si="218"/>
        <v/>
      </c>
      <c r="AU245" s="308" t="str">
        <f t="shared" ca="1" si="278"/>
        <v/>
      </c>
      <c r="AV245" s="309" t="str">
        <f t="shared" ca="1" si="219"/>
        <v/>
      </c>
      <c r="AW245" s="308" t="str">
        <f t="shared" ca="1" si="279"/>
        <v/>
      </c>
      <c r="AX245" s="309" t="str">
        <f t="shared" ca="1" si="220"/>
        <v/>
      </c>
      <c r="AY245" s="308" t="str">
        <f t="shared" ca="1" si="280"/>
        <v/>
      </c>
      <c r="AZ245" s="309" t="str">
        <f t="shared" ca="1" si="221"/>
        <v/>
      </c>
      <c r="BA245" s="308" t="str">
        <f t="shared" ca="1" si="251"/>
        <v/>
      </c>
      <c r="BB245" s="309">
        <f t="shared" ca="1" si="222"/>
        <v>149900</v>
      </c>
      <c r="BC245" s="308">
        <f t="shared" ca="1" si="252"/>
        <v>0</v>
      </c>
      <c r="BD245" s="309" t="str">
        <f t="shared" ca="1" si="223"/>
        <v/>
      </c>
      <c r="BE245" s="308" t="str">
        <f t="shared" ca="1" si="253"/>
        <v/>
      </c>
    </row>
    <row r="246" spans="1:57" ht="26.25" customHeight="1">
      <c r="A246" s="245">
        <v>118</v>
      </c>
      <c r="B246" s="500" t="s">
        <v>952</v>
      </c>
      <c r="C246" s="501">
        <f t="shared" ca="1" si="196"/>
        <v>142816.82999999999</v>
      </c>
      <c r="D246" s="309">
        <f t="shared" ca="1" si="197"/>
        <v>154069</v>
      </c>
      <c r="E246" s="308">
        <f t="shared" ca="1" si="257"/>
        <v>0</v>
      </c>
      <c r="F246" s="309">
        <f t="shared" ca="1" si="198"/>
        <v>311290</v>
      </c>
      <c r="G246" s="308">
        <f t="shared" ca="1" si="258"/>
        <v>0</v>
      </c>
      <c r="H246" s="309">
        <f t="shared" ca="1" si="199"/>
        <v>380000</v>
      </c>
      <c r="I246" s="308">
        <f t="shared" ca="1" si="259"/>
        <v>0</v>
      </c>
      <c r="J246" s="309">
        <f t="shared" ca="1" si="200"/>
        <v>238550</v>
      </c>
      <c r="K246" s="308">
        <f t="shared" ca="1" si="260"/>
        <v>0.3686635944700461</v>
      </c>
      <c r="L246" s="309">
        <f t="shared" ca="1" si="201"/>
        <v>150063</v>
      </c>
      <c r="M246" s="308">
        <f t="shared" ca="1" si="261"/>
        <v>0</v>
      </c>
      <c r="N246" s="309">
        <f t="shared" ca="1" si="202"/>
        <v>120000</v>
      </c>
      <c r="O246" s="308">
        <f t="shared" ca="1" si="262"/>
        <v>0</v>
      </c>
      <c r="P246" s="309">
        <f t="shared" ca="1" si="203"/>
        <v>517139</v>
      </c>
      <c r="Q246" s="308">
        <f t="shared" ca="1" si="263"/>
        <v>0</v>
      </c>
      <c r="R246" s="309">
        <f t="shared" ca="1" si="204"/>
        <v>178500</v>
      </c>
      <c r="S246" s="308">
        <f t="shared" ca="1" si="264"/>
        <v>0.3686635944700461</v>
      </c>
      <c r="T246" s="309" t="str">
        <f t="shared" ca="1" si="205"/>
        <v/>
      </c>
      <c r="U246" s="308" t="str">
        <f t="shared" ca="1" si="265"/>
        <v/>
      </c>
      <c r="V246" s="309" t="str">
        <f t="shared" ca="1" si="206"/>
        <v/>
      </c>
      <c r="W246" s="308" t="str">
        <f t="shared" ca="1" si="266"/>
        <v/>
      </c>
      <c r="X246" s="309">
        <f t="shared" ca="1" si="207"/>
        <v>154069</v>
      </c>
      <c r="Y246" s="308">
        <f t="shared" ca="1" si="267"/>
        <v>0</v>
      </c>
      <c r="Z246" s="309" t="str">
        <f t="shared" ca="1" si="208"/>
        <v/>
      </c>
      <c r="AA246" s="308" t="str">
        <f t="shared" ca="1" si="268"/>
        <v/>
      </c>
      <c r="AB246" s="309">
        <f t="shared" ca="1" si="209"/>
        <v>622711</v>
      </c>
      <c r="AC246" s="308">
        <f t="shared" ca="1" si="269"/>
        <v>0</v>
      </c>
      <c r="AD246" s="309">
        <f t="shared" ca="1" si="210"/>
        <v>116835</v>
      </c>
      <c r="AE246" s="308">
        <f t="shared" ca="1" si="270"/>
        <v>0</v>
      </c>
      <c r="AF246" s="309">
        <f t="shared" ca="1" si="211"/>
        <v>251810</v>
      </c>
      <c r="AG246" s="308">
        <f t="shared" ca="1" si="271"/>
        <v>0.3686635944700461</v>
      </c>
      <c r="AH246" s="309">
        <f t="shared" ca="1" si="212"/>
        <v>185000</v>
      </c>
      <c r="AI246" s="308">
        <f t="shared" ca="1" si="272"/>
        <v>0.3686635944700461</v>
      </c>
      <c r="AJ246" s="309">
        <f t="shared" ca="1" si="213"/>
        <v>171260.44</v>
      </c>
      <c r="AK246" s="308">
        <f t="shared" ca="1" si="273"/>
        <v>0.3686635944700461</v>
      </c>
      <c r="AL246" s="309">
        <f t="shared" ca="1" si="214"/>
        <v>227150</v>
      </c>
      <c r="AM246" s="308">
        <f t="shared" ca="1" si="274"/>
        <v>0.3686635944700461</v>
      </c>
      <c r="AN246" s="309" t="str">
        <f t="shared" ca="1" si="215"/>
        <v/>
      </c>
      <c r="AO246" s="308" t="str">
        <f t="shared" ca="1" si="275"/>
        <v/>
      </c>
      <c r="AP246" s="309">
        <f t="shared" ca="1" si="216"/>
        <v>120250</v>
      </c>
      <c r="AQ246" s="308">
        <f t="shared" ca="1" si="276"/>
        <v>0</v>
      </c>
      <c r="AR246" s="309" t="str">
        <f t="shared" ca="1" si="217"/>
        <v/>
      </c>
      <c r="AS246" s="308" t="str">
        <f t="shared" ca="1" si="277"/>
        <v/>
      </c>
      <c r="AT246" s="309" t="str">
        <f t="shared" ca="1" si="218"/>
        <v/>
      </c>
      <c r="AU246" s="308" t="str">
        <f t="shared" ca="1" si="278"/>
        <v/>
      </c>
      <c r="AV246" s="309" t="str">
        <f t="shared" ca="1" si="219"/>
        <v/>
      </c>
      <c r="AW246" s="308" t="str">
        <f t="shared" ca="1" si="279"/>
        <v/>
      </c>
      <c r="AX246" s="309" t="str">
        <f t="shared" ca="1" si="220"/>
        <v/>
      </c>
      <c r="AY246" s="308" t="str">
        <f t="shared" ca="1" si="280"/>
        <v/>
      </c>
      <c r="AZ246" s="309" t="str">
        <f t="shared" ca="1" si="221"/>
        <v/>
      </c>
      <c r="BA246" s="308" t="str">
        <f t="shared" ca="1" si="251"/>
        <v/>
      </c>
      <c r="BB246" s="309">
        <f t="shared" ca="1" si="222"/>
        <v>149900</v>
      </c>
      <c r="BC246" s="308">
        <f t="shared" ca="1" si="252"/>
        <v>0</v>
      </c>
      <c r="BD246" s="309" t="str">
        <f t="shared" ca="1" si="223"/>
        <v/>
      </c>
      <c r="BE246" s="308" t="str">
        <f t="shared" ca="1" si="253"/>
        <v/>
      </c>
    </row>
    <row r="247" spans="1:57" ht="26.25" customHeight="1">
      <c r="A247" s="245">
        <v>119</v>
      </c>
      <c r="B247" s="500" t="s">
        <v>953</v>
      </c>
      <c r="C247" s="501">
        <f t="shared" ca="1" si="196"/>
        <v>108227.95</v>
      </c>
      <c r="D247" s="309">
        <f t="shared" ca="1" si="197"/>
        <v>8342</v>
      </c>
      <c r="E247" s="308">
        <f t="shared" ca="1" si="257"/>
        <v>0.3686635944700461</v>
      </c>
      <c r="F247" s="309">
        <f t="shared" ca="1" si="198"/>
        <v>7195</v>
      </c>
      <c r="G247" s="308">
        <f t="shared" ca="1" si="258"/>
        <v>0.3686635944700461</v>
      </c>
      <c r="H247" s="309">
        <f t="shared" ca="1" si="199"/>
        <v>18500</v>
      </c>
      <c r="I247" s="308">
        <f t="shared" ca="1" si="259"/>
        <v>0.3686635944700461</v>
      </c>
      <c r="J247" s="309">
        <f t="shared" ca="1" si="200"/>
        <v>460662</v>
      </c>
      <c r="K247" s="308">
        <f t="shared" ca="1" si="260"/>
        <v>0</v>
      </c>
      <c r="L247" s="309">
        <f t="shared" ca="1" si="201"/>
        <v>8125</v>
      </c>
      <c r="M247" s="308">
        <f t="shared" ca="1" si="261"/>
        <v>0.3686635944700461</v>
      </c>
      <c r="N247" s="309">
        <f t="shared" ca="1" si="202"/>
        <v>34000</v>
      </c>
      <c r="O247" s="308">
        <f t="shared" ca="1" si="262"/>
        <v>0.3686635944700461</v>
      </c>
      <c r="P247" s="309">
        <f t="shared" ca="1" si="203"/>
        <v>18902</v>
      </c>
      <c r="Q247" s="308">
        <f t="shared" ca="1" si="263"/>
        <v>0.3686635944700461</v>
      </c>
      <c r="R247" s="309">
        <f t="shared" ca="1" si="204"/>
        <v>20400</v>
      </c>
      <c r="S247" s="308">
        <f t="shared" ca="1" si="264"/>
        <v>0.3686635944700461</v>
      </c>
      <c r="T247" s="309" t="str">
        <f t="shared" ca="1" si="205"/>
        <v/>
      </c>
      <c r="U247" s="308" t="str">
        <f t="shared" ca="1" si="265"/>
        <v/>
      </c>
      <c r="V247" s="309" t="str">
        <f t="shared" ca="1" si="206"/>
        <v/>
      </c>
      <c r="W247" s="308" t="str">
        <f t="shared" ca="1" si="266"/>
        <v/>
      </c>
      <c r="X247" s="309">
        <f t="shared" ca="1" si="207"/>
        <v>8342</v>
      </c>
      <c r="Y247" s="308">
        <f t="shared" ca="1" si="267"/>
        <v>0.3686635944700461</v>
      </c>
      <c r="Z247" s="309" t="str">
        <f t="shared" ca="1" si="208"/>
        <v/>
      </c>
      <c r="AA247" s="308" t="str">
        <f t="shared" ca="1" si="268"/>
        <v/>
      </c>
      <c r="AB247" s="309">
        <f t="shared" ca="1" si="209"/>
        <v>13843</v>
      </c>
      <c r="AC247" s="308">
        <f t="shared" ca="1" si="269"/>
        <v>0.3686635944700461</v>
      </c>
      <c r="AD247" s="309">
        <f t="shared" ca="1" si="210"/>
        <v>16580</v>
      </c>
      <c r="AE247" s="308">
        <f t="shared" ca="1" si="270"/>
        <v>0.3686635944700461</v>
      </c>
      <c r="AF247" s="309">
        <f t="shared" ca="1" si="211"/>
        <v>7845</v>
      </c>
      <c r="AG247" s="308">
        <f t="shared" ca="1" si="271"/>
        <v>0.3686635944700461</v>
      </c>
      <c r="AH247" s="309">
        <f t="shared" ca="1" si="212"/>
        <v>9700</v>
      </c>
      <c r="AI247" s="308">
        <f t="shared" ca="1" si="272"/>
        <v>0.3686635944700461</v>
      </c>
      <c r="AJ247" s="309">
        <f t="shared" ca="1" si="213"/>
        <v>16046.31</v>
      </c>
      <c r="AK247" s="308">
        <f t="shared" ca="1" si="273"/>
        <v>0.3686635944700461</v>
      </c>
      <c r="AL247" s="309">
        <f t="shared" ca="1" si="214"/>
        <v>28875</v>
      </c>
      <c r="AM247" s="308">
        <f t="shared" ca="1" si="274"/>
        <v>0.3686635944700461</v>
      </c>
      <c r="AN247" s="309" t="str">
        <f t="shared" ca="1" si="215"/>
        <v/>
      </c>
      <c r="AO247" s="308" t="str">
        <f t="shared" ca="1" si="275"/>
        <v/>
      </c>
      <c r="AP247" s="309">
        <f t="shared" ca="1" si="216"/>
        <v>85800</v>
      </c>
      <c r="AQ247" s="308">
        <f t="shared" ca="1" si="276"/>
        <v>0.3686635944700461</v>
      </c>
      <c r="AR247" s="309" t="str">
        <f t="shared" ca="1" si="217"/>
        <v/>
      </c>
      <c r="AS247" s="308" t="str">
        <f t="shared" ca="1" si="277"/>
        <v/>
      </c>
      <c r="AT247" s="309" t="str">
        <f t="shared" ca="1" si="218"/>
        <v/>
      </c>
      <c r="AU247" s="308" t="str">
        <f t="shared" ca="1" si="278"/>
        <v/>
      </c>
      <c r="AV247" s="309" t="str">
        <f t="shared" ca="1" si="219"/>
        <v/>
      </c>
      <c r="AW247" s="308" t="str">
        <f t="shared" ca="1" si="279"/>
        <v/>
      </c>
      <c r="AX247" s="309" t="str">
        <f t="shared" ca="1" si="220"/>
        <v/>
      </c>
      <c r="AY247" s="308" t="str">
        <f t="shared" ca="1" si="280"/>
        <v/>
      </c>
      <c r="AZ247" s="309" t="str">
        <f t="shared" ca="1" si="221"/>
        <v/>
      </c>
      <c r="BA247" s="308" t="str">
        <f t="shared" ca="1" si="251"/>
        <v/>
      </c>
      <c r="BB247" s="309">
        <f t="shared" ca="1" si="222"/>
        <v>8050</v>
      </c>
      <c r="BC247" s="308">
        <f t="shared" ca="1" si="252"/>
        <v>0.3686635944700461</v>
      </c>
      <c r="BD247" s="309" t="str">
        <f t="shared" ca="1" si="223"/>
        <v/>
      </c>
      <c r="BE247" s="308" t="str">
        <f t="shared" ca="1" si="253"/>
        <v/>
      </c>
    </row>
    <row r="248" spans="1:57" ht="26.25" customHeight="1">
      <c r="A248" s="245">
        <v>120</v>
      </c>
      <c r="B248" s="500" t="s">
        <v>954</v>
      </c>
      <c r="C248" s="501">
        <f t="shared" ca="1" si="196"/>
        <v>551407.93999999994</v>
      </c>
      <c r="D248" s="309">
        <f t="shared" ca="1" si="197"/>
        <v>6737</v>
      </c>
      <c r="E248" s="308">
        <f t="shared" ca="1" si="257"/>
        <v>0.3686635944700461</v>
      </c>
      <c r="F248" s="309">
        <f t="shared" ca="1" si="198"/>
        <v>10926</v>
      </c>
      <c r="G248" s="308">
        <f t="shared" ca="1" si="258"/>
        <v>0.3686635944700461</v>
      </c>
      <c r="H248" s="309">
        <f t="shared" ca="1" si="199"/>
        <v>14500</v>
      </c>
      <c r="I248" s="308">
        <f t="shared" ca="1" si="259"/>
        <v>0.3686635944700461</v>
      </c>
      <c r="J248" s="309">
        <f t="shared" ca="1" si="200"/>
        <v>2295000</v>
      </c>
      <c r="K248" s="308">
        <f t="shared" ca="1" si="260"/>
        <v>0</v>
      </c>
      <c r="L248" s="309">
        <f t="shared" ca="1" si="201"/>
        <v>6561</v>
      </c>
      <c r="M248" s="308">
        <f t="shared" ca="1" si="261"/>
        <v>0.3686635944700461</v>
      </c>
      <c r="N248" s="309">
        <f t="shared" ca="1" si="202"/>
        <v>29800</v>
      </c>
      <c r="O248" s="308">
        <f t="shared" ca="1" si="262"/>
        <v>0.3686635944700461</v>
      </c>
      <c r="P248" s="309">
        <f t="shared" ca="1" si="203"/>
        <v>16673</v>
      </c>
      <c r="Q248" s="308">
        <f t="shared" ca="1" si="263"/>
        <v>0.3686635944700461</v>
      </c>
      <c r="R248" s="309">
        <f t="shared" ca="1" si="204"/>
        <v>20400</v>
      </c>
      <c r="S248" s="308">
        <f t="shared" ca="1" si="264"/>
        <v>0.3686635944700461</v>
      </c>
      <c r="T248" s="309" t="str">
        <f t="shared" ca="1" si="205"/>
        <v/>
      </c>
      <c r="U248" s="308" t="str">
        <f t="shared" ca="1" si="265"/>
        <v/>
      </c>
      <c r="V248" s="309" t="str">
        <f t="shared" ca="1" si="206"/>
        <v/>
      </c>
      <c r="W248" s="308" t="str">
        <f t="shared" ca="1" si="266"/>
        <v/>
      </c>
      <c r="X248" s="309">
        <f t="shared" ca="1" si="207"/>
        <v>6737</v>
      </c>
      <c r="Y248" s="308">
        <f t="shared" ca="1" si="267"/>
        <v>0.3686635944700461</v>
      </c>
      <c r="Z248" s="309" t="str">
        <f t="shared" ca="1" si="208"/>
        <v/>
      </c>
      <c r="AA248" s="308" t="str">
        <f t="shared" ca="1" si="268"/>
        <v/>
      </c>
      <c r="AB248" s="309">
        <f t="shared" ca="1" si="209"/>
        <v>9659</v>
      </c>
      <c r="AC248" s="308">
        <f t="shared" ca="1" si="269"/>
        <v>0.3686635944700461</v>
      </c>
      <c r="AD248" s="309">
        <f t="shared" ca="1" si="210"/>
        <v>13842</v>
      </c>
      <c r="AE248" s="308">
        <f t="shared" ca="1" si="270"/>
        <v>0.3686635944700461</v>
      </c>
      <c r="AF248" s="309">
        <f t="shared" ca="1" si="211"/>
        <v>4843</v>
      </c>
      <c r="AG248" s="308">
        <f t="shared" ca="1" si="271"/>
        <v>0.3686635944700461</v>
      </c>
      <c r="AH248" s="309">
        <f t="shared" ca="1" si="212"/>
        <v>8100</v>
      </c>
      <c r="AI248" s="308">
        <f t="shared" ca="1" si="272"/>
        <v>0.3686635944700461</v>
      </c>
      <c r="AJ248" s="309">
        <f t="shared" ca="1" si="213"/>
        <v>17695.46</v>
      </c>
      <c r="AK248" s="308">
        <f t="shared" ca="1" si="273"/>
        <v>0.3686635944700461</v>
      </c>
      <c r="AL248" s="309">
        <f t="shared" ca="1" si="214"/>
        <v>31570</v>
      </c>
      <c r="AM248" s="308">
        <f t="shared" ca="1" si="274"/>
        <v>0.3686635944700461</v>
      </c>
      <c r="AN248" s="309" t="str">
        <f t="shared" ca="1" si="215"/>
        <v/>
      </c>
      <c r="AO248" s="308" t="str">
        <f t="shared" ca="1" si="275"/>
        <v/>
      </c>
      <c r="AP248" s="309">
        <f t="shared" ca="1" si="216"/>
        <v>71500</v>
      </c>
      <c r="AQ248" s="308">
        <f t="shared" ca="1" si="276"/>
        <v>0.3686635944700461</v>
      </c>
      <c r="AR248" s="309" t="str">
        <f t="shared" ca="1" si="217"/>
        <v/>
      </c>
      <c r="AS248" s="308" t="str">
        <f t="shared" ca="1" si="277"/>
        <v/>
      </c>
      <c r="AT248" s="309" t="str">
        <f t="shared" ca="1" si="218"/>
        <v/>
      </c>
      <c r="AU248" s="308" t="str">
        <f t="shared" ca="1" si="278"/>
        <v/>
      </c>
      <c r="AV248" s="309" t="str">
        <f t="shared" ca="1" si="219"/>
        <v/>
      </c>
      <c r="AW248" s="308" t="str">
        <f t="shared" ca="1" si="279"/>
        <v/>
      </c>
      <c r="AX248" s="309" t="str">
        <f t="shared" ca="1" si="220"/>
        <v/>
      </c>
      <c r="AY248" s="308" t="str">
        <f t="shared" ca="1" si="280"/>
        <v/>
      </c>
      <c r="AZ248" s="309" t="str">
        <f t="shared" ca="1" si="221"/>
        <v/>
      </c>
      <c r="BA248" s="308" t="str">
        <f t="shared" ca="1" si="251"/>
        <v/>
      </c>
      <c r="BB248" s="309">
        <f t="shared" ca="1" si="222"/>
        <v>6510</v>
      </c>
      <c r="BC248" s="308">
        <f t="shared" ca="1" si="252"/>
        <v>0.3686635944700461</v>
      </c>
      <c r="BD248" s="309" t="str">
        <f t="shared" ca="1" si="223"/>
        <v/>
      </c>
      <c r="BE248" s="308" t="str">
        <f t="shared" ca="1" si="253"/>
        <v/>
      </c>
    </row>
    <row r="249" spans="1:57" ht="26.25" customHeight="1">
      <c r="A249" s="245">
        <v>121</v>
      </c>
      <c r="B249" s="500" t="s">
        <v>955</v>
      </c>
      <c r="C249" s="501">
        <f t="shared" ca="1" si="196"/>
        <v>1475749.76</v>
      </c>
      <c r="D249" s="309">
        <f t="shared" ca="1" si="197"/>
        <v>123008</v>
      </c>
      <c r="E249" s="308">
        <f t="shared" ca="1" si="257"/>
        <v>0.3686635944700461</v>
      </c>
      <c r="F249" s="309">
        <f t="shared" ca="1" si="198"/>
        <v>121903</v>
      </c>
      <c r="G249" s="308">
        <f t="shared" ca="1" si="258"/>
        <v>0.3686635944700461</v>
      </c>
      <c r="H249" s="309">
        <f t="shared" ca="1" si="199"/>
        <v>140000</v>
      </c>
      <c r="I249" s="308">
        <f t="shared" ca="1" si="259"/>
        <v>0.3686635944700461</v>
      </c>
      <c r="J249" s="309">
        <f t="shared" ca="1" si="200"/>
        <v>6212318</v>
      </c>
      <c r="K249" s="308">
        <f t="shared" ca="1" si="260"/>
        <v>0</v>
      </c>
      <c r="L249" s="309">
        <f t="shared" ca="1" si="201"/>
        <v>119809</v>
      </c>
      <c r="M249" s="308">
        <f t="shared" ca="1" si="261"/>
        <v>0.3686635944700461</v>
      </c>
      <c r="N249" s="309">
        <f t="shared" ca="1" si="202"/>
        <v>145000</v>
      </c>
      <c r="O249" s="308">
        <f t="shared" ca="1" si="262"/>
        <v>0.3686635944700461</v>
      </c>
      <c r="P249" s="309">
        <f t="shared" ca="1" si="203"/>
        <v>140519</v>
      </c>
      <c r="Q249" s="308">
        <f t="shared" ca="1" si="263"/>
        <v>0.3686635944700461</v>
      </c>
      <c r="R249" s="309">
        <f t="shared" ca="1" si="204"/>
        <v>108700</v>
      </c>
      <c r="S249" s="308">
        <f t="shared" ca="1" si="264"/>
        <v>0.3686635944700461</v>
      </c>
      <c r="T249" s="309" t="str">
        <f t="shared" ca="1" si="205"/>
        <v/>
      </c>
      <c r="U249" s="308" t="str">
        <f t="shared" ca="1" si="265"/>
        <v/>
      </c>
      <c r="V249" s="309" t="str">
        <f t="shared" ca="1" si="206"/>
        <v/>
      </c>
      <c r="W249" s="308" t="str">
        <f t="shared" ca="1" si="266"/>
        <v/>
      </c>
      <c r="X249" s="309">
        <f t="shared" ca="1" si="207"/>
        <v>123008</v>
      </c>
      <c r="Y249" s="308">
        <f t="shared" ca="1" si="267"/>
        <v>0.3686635944700461</v>
      </c>
      <c r="Z249" s="309" t="str">
        <f t="shared" ca="1" si="208"/>
        <v/>
      </c>
      <c r="AA249" s="308" t="str">
        <f t="shared" ca="1" si="268"/>
        <v/>
      </c>
      <c r="AB249" s="309">
        <f t="shared" ca="1" si="209"/>
        <v>148104</v>
      </c>
      <c r="AC249" s="308">
        <f t="shared" ca="1" si="269"/>
        <v>0.3686635944700461</v>
      </c>
      <c r="AD249" s="309">
        <f t="shared" ca="1" si="210"/>
        <v>102246</v>
      </c>
      <c r="AE249" s="308">
        <f t="shared" ca="1" si="270"/>
        <v>0.3686635944700461</v>
      </c>
      <c r="AF249" s="309">
        <f t="shared" ca="1" si="211"/>
        <v>112346</v>
      </c>
      <c r="AG249" s="308">
        <f t="shared" ca="1" si="271"/>
        <v>0.3686635944700461</v>
      </c>
      <c r="AH249" s="309">
        <f t="shared" ca="1" si="212"/>
        <v>136000</v>
      </c>
      <c r="AI249" s="308">
        <f t="shared" ca="1" si="272"/>
        <v>0.3686635944700461</v>
      </c>
      <c r="AJ249" s="309">
        <f t="shared" ca="1" si="213"/>
        <v>125935.86</v>
      </c>
      <c r="AK249" s="308">
        <f t="shared" ca="1" si="273"/>
        <v>0.3686635944700461</v>
      </c>
      <c r="AL249" s="309">
        <f t="shared" ca="1" si="214"/>
        <v>43505</v>
      </c>
      <c r="AM249" s="308">
        <f t="shared" ca="1" si="274"/>
        <v>0.3686635944700461</v>
      </c>
      <c r="AN249" s="309" t="str">
        <f t="shared" ca="1" si="215"/>
        <v/>
      </c>
      <c r="AO249" s="308" t="str">
        <f t="shared" ca="1" si="275"/>
        <v/>
      </c>
      <c r="AP249" s="309">
        <f t="shared" ca="1" si="216"/>
        <v>61750</v>
      </c>
      <c r="AQ249" s="308">
        <f t="shared" ca="1" si="276"/>
        <v>0.3686635944700461</v>
      </c>
      <c r="AR249" s="309" t="str">
        <f t="shared" ca="1" si="217"/>
        <v/>
      </c>
      <c r="AS249" s="308" t="str">
        <f t="shared" ca="1" si="277"/>
        <v/>
      </c>
      <c r="AT249" s="309" t="str">
        <f t="shared" ca="1" si="218"/>
        <v/>
      </c>
      <c r="AU249" s="308" t="str">
        <f t="shared" ca="1" si="278"/>
        <v/>
      </c>
      <c r="AV249" s="309" t="str">
        <f t="shared" ca="1" si="219"/>
        <v/>
      </c>
      <c r="AW249" s="308" t="str">
        <f t="shared" ca="1" si="279"/>
        <v/>
      </c>
      <c r="AX249" s="309" t="str">
        <f t="shared" ca="1" si="220"/>
        <v/>
      </c>
      <c r="AY249" s="308" t="str">
        <f t="shared" ca="1" si="280"/>
        <v/>
      </c>
      <c r="AZ249" s="309" t="str">
        <f t="shared" ca="1" si="221"/>
        <v/>
      </c>
      <c r="BA249" s="308" t="str">
        <f t="shared" ca="1" si="251"/>
        <v/>
      </c>
      <c r="BB249" s="309">
        <f t="shared" ca="1" si="222"/>
        <v>120490</v>
      </c>
      <c r="BC249" s="308">
        <f t="shared" ca="1" si="252"/>
        <v>0.3686635944700461</v>
      </c>
      <c r="BD249" s="309" t="str">
        <f t="shared" ca="1" si="223"/>
        <v/>
      </c>
      <c r="BE249" s="308" t="str">
        <f t="shared" ca="1" si="253"/>
        <v/>
      </c>
    </row>
    <row r="250" spans="1:57" ht="26.25" customHeight="1">
      <c r="A250" s="245">
        <v>122</v>
      </c>
      <c r="B250" s="500" t="s">
        <v>956</v>
      </c>
      <c r="C250" s="501">
        <f t="shared" ca="1" si="196"/>
        <v>1269327.97</v>
      </c>
      <c r="D250" s="309">
        <f t="shared" ca="1" si="197"/>
        <v>50974</v>
      </c>
      <c r="E250" s="308">
        <f t="shared" ca="1" si="257"/>
        <v>0.3686635944700461</v>
      </c>
      <c r="F250" s="309">
        <f t="shared" ca="1" si="198"/>
        <v>77438</v>
      </c>
      <c r="G250" s="308">
        <f t="shared" ca="1" si="258"/>
        <v>0.3686635944700461</v>
      </c>
      <c r="H250" s="309">
        <f t="shared" ca="1" si="199"/>
        <v>150000</v>
      </c>
      <c r="I250" s="308">
        <f t="shared" ca="1" si="259"/>
        <v>0.3686635944700461</v>
      </c>
      <c r="J250" s="309">
        <f t="shared" ca="1" si="200"/>
        <v>5323850</v>
      </c>
      <c r="K250" s="308">
        <f t="shared" ca="1" si="260"/>
        <v>0</v>
      </c>
      <c r="L250" s="309">
        <f t="shared" ca="1" si="201"/>
        <v>49648</v>
      </c>
      <c r="M250" s="308">
        <f t="shared" ca="1" si="261"/>
        <v>0.3686635944700461</v>
      </c>
      <c r="N250" s="309">
        <f t="shared" ca="1" si="202"/>
        <v>178000</v>
      </c>
      <c r="O250" s="308">
        <f t="shared" ca="1" si="262"/>
        <v>0.3686635944700461</v>
      </c>
      <c r="P250" s="309">
        <f t="shared" ca="1" si="203"/>
        <v>92728</v>
      </c>
      <c r="Q250" s="308">
        <f t="shared" ca="1" si="263"/>
        <v>0.3686635944700461</v>
      </c>
      <c r="R250" s="309">
        <f t="shared" ca="1" si="204"/>
        <v>99250</v>
      </c>
      <c r="S250" s="308">
        <f t="shared" ca="1" si="264"/>
        <v>0.3686635944700461</v>
      </c>
      <c r="T250" s="309" t="str">
        <f t="shared" ca="1" si="205"/>
        <v/>
      </c>
      <c r="U250" s="308" t="str">
        <f t="shared" ca="1" si="265"/>
        <v/>
      </c>
      <c r="V250" s="309" t="str">
        <f t="shared" ca="1" si="206"/>
        <v/>
      </c>
      <c r="W250" s="308" t="str">
        <f t="shared" ca="1" si="266"/>
        <v/>
      </c>
      <c r="X250" s="309">
        <f t="shared" ca="1" si="207"/>
        <v>50974</v>
      </c>
      <c r="Y250" s="308">
        <f t="shared" ca="1" si="267"/>
        <v>0.3686635944700461</v>
      </c>
      <c r="Z250" s="309" t="str">
        <f t="shared" ca="1" si="208"/>
        <v/>
      </c>
      <c r="AA250" s="308" t="str">
        <f t="shared" ca="1" si="268"/>
        <v/>
      </c>
      <c r="AB250" s="309">
        <f t="shared" ca="1" si="209"/>
        <v>104062</v>
      </c>
      <c r="AC250" s="308">
        <f t="shared" ca="1" si="269"/>
        <v>0.3686635944700461</v>
      </c>
      <c r="AD250" s="309">
        <f t="shared" ca="1" si="210"/>
        <v>65828</v>
      </c>
      <c r="AE250" s="308">
        <f t="shared" ca="1" si="270"/>
        <v>0.3686635944700461</v>
      </c>
      <c r="AF250" s="309">
        <f t="shared" ca="1" si="211"/>
        <v>24890</v>
      </c>
      <c r="AG250" s="308">
        <f t="shared" ca="1" si="271"/>
        <v>0.3686635944700461</v>
      </c>
      <c r="AH250" s="309">
        <f t="shared" ca="1" si="212"/>
        <v>86600</v>
      </c>
      <c r="AI250" s="308">
        <f t="shared" ca="1" si="272"/>
        <v>0.3686635944700461</v>
      </c>
      <c r="AJ250" s="309">
        <f t="shared" ca="1" si="213"/>
        <v>81278.98</v>
      </c>
      <c r="AK250" s="308">
        <f t="shared" ca="1" si="273"/>
        <v>0.3686635944700461</v>
      </c>
      <c r="AL250" s="309">
        <f t="shared" ca="1" si="214"/>
        <v>67337</v>
      </c>
      <c r="AM250" s="308">
        <f t="shared" ca="1" si="274"/>
        <v>0.3686635944700461</v>
      </c>
      <c r="AN250" s="309" t="str">
        <f t="shared" ca="1" si="215"/>
        <v/>
      </c>
      <c r="AO250" s="308" t="str">
        <f t="shared" ca="1" si="275"/>
        <v/>
      </c>
      <c r="AP250" s="309">
        <f t="shared" ca="1" si="216"/>
        <v>55250</v>
      </c>
      <c r="AQ250" s="308">
        <f t="shared" ca="1" si="276"/>
        <v>0.3686635944700461</v>
      </c>
      <c r="AR250" s="309" t="str">
        <f t="shared" ca="1" si="217"/>
        <v/>
      </c>
      <c r="AS250" s="308" t="str">
        <f t="shared" ca="1" si="277"/>
        <v/>
      </c>
      <c r="AT250" s="309" t="str">
        <f t="shared" ca="1" si="218"/>
        <v/>
      </c>
      <c r="AU250" s="308" t="str">
        <f t="shared" ca="1" si="278"/>
        <v/>
      </c>
      <c r="AV250" s="309" t="str">
        <f t="shared" ca="1" si="219"/>
        <v/>
      </c>
      <c r="AW250" s="308" t="str">
        <f t="shared" ca="1" si="279"/>
        <v/>
      </c>
      <c r="AX250" s="309" t="str">
        <f t="shared" ca="1" si="220"/>
        <v/>
      </c>
      <c r="AY250" s="308" t="str">
        <f t="shared" ca="1" si="280"/>
        <v/>
      </c>
      <c r="AZ250" s="309" t="str">
        <f t="shared" ca="1" si="221"/>
        <v/>
      </c>
      <c r="BA250" s="308" t="str">
        <f t="shared" ca="1" si="251"/>
        <v/>
      </c>
      <c r="BB250" s="309">
        <f t="shared" ca="1" si="222"/>
        <v>49899</v>
      </c>
      <c r="BC250" s="308">
        <f t="shared" ca="1" si="252"/>
        <v>0.3686635944700461</v>
      </c>
      <c r="BD250" s="309" t="str">
        <f t="shared" ca="1" si="223"/>
        <v/>
      </c>
      <c r="BE250" s="308" t="str">
        <f t="shared" ca="1" si="253"/>
        <v/>
      </c>
    </row>
    <row r="251" spans="1:57" ht="26.25" customHeight="1">
      <c r="A251" s="245">
        <v>123</v>
      </c>
      <c r="B251" s="500" t="s">
        <v>957</v>
      </c>
      <c r="C251" s="501">
        <f t="shared" ca="1" si="196"/>
        <v>451380.01</v>
      </c>
      <c r="D251" s="309">
        <f t="shared" ca="1" si="197"/>
        <v>38004</v>
      </c>
      <c r="E251" s="308">
        <f t="shared" ca="1" si="257"/>
        <v>0.3686635944700461</v>
      </c>
      <c r="F251" s="309">
        <f t="shared" ca="1" si="198"/>
        <v>33007</v>
      </c>
      <c r="G251" s="308">
        <f t="shared" ca="1" si="258"/>
        <v>0.3686635944700461</v>
      </c>
      <c r="H251" s="309">
        <f t="shared" ca="1" si="199"/>
        <v>110000</v>
      </c>
      <c r="I251" s="308">
        <f t="shared" ca="1" si="259"/>
        <v>0.3686635944700461</v>
      </c>
      <c r="J251" s="309">
        <f t="shared" ca="1" si="200"/>
        <v>1914250</v>
      </c>
      <c r="K251" s="308">
        <f t="shared" ca="1" si="260"/>
        <v>0</v>
      </c>
      <c r="L251" s="309">
        <f t="shared" ca="1" si="201"/>
        <v>37015</v>
      </c>
      <c r="M251" s="308">
        <f t="shared" ca="1" si="261"/>
        <v>0.3686635944700461</v>
      </c>
      <c r="N251" s="309">
        <f t="shared" ca="1" si="202"/>
        <v>189000</v>
      </c>
      <c r="O251" s="308">
        <f t="shared" ca="1" si="262"/>
        <v>0.3686635944700461</v>
      </c>
      <c r="P251" s="309">
        <f t="shared" ca="1" si="203"/>
        <v>40123</v>
      </c>
      <c r="Q251" s="308">
        <f t="shared" ca="1" si="263"/>
        <v>0.3686635944700461</v>
      </c>
      <c r="R251" s="309">
        <f t="shared" ca="1" si="204"/>
        <v>45700</v>
      </c>
      <c r="S251" s="308">
        <f t="shared" ca="1" si="264"/>
        <v>0.3686635944700461</v>
      </c>
      <c r="T251" s="309" t="str">
        <f t="shared" ca="1" si="205"/>
        <v/>
      </c>
      <c r="U251" s="308" t="str">
        <f t="shared" ca="1" si="265"/>
        <v/>
      </c>
      <c r="V251" s="309" t="str">
        <f t="shared" ca="1" si="206"/>
        <v/>
      </c>
      <c r="W251" s="308" t="str">
        <f t="shared" ca="1" si="266"/>
        <v/>
      </c>
      <c r="X251" s="309">
        <f t="shared" ca="1" si="207"/>
        <v>38004</v>
      </c>
      <c r="Y251" s="308">
        <f t="shared" ca="1" si="267"/>
        <v>0.3686635944700461</v>
      </c>
      <c r="Z251" s="309" t="str">
        <f t="shared" ca="1" si="208"/>
        <v/>
      </c>
      <c r="AA251" s="308" t="str">
        <f t="shared" ca="1" si="268"/>
        <v/>
      </c>
      <c r="AB251" s="309">
        <f t="shared" ca="1" si="209"/>
        <v>45497</v>
      </c>
      <c r="AC251" s="308">
        <f t="shared" ca="1" si="269"/>
        <v>0.3686635944700461</v>
      </c>
      <c r="AD251" s="309">
        <f t="shared" ca="1" si="210"/>
        <v>30146</v>
      </c>
      <c r="AE251" s="308">
        <f t="shared" ca="1" si="270"/>
        <v>0.3686635944700461</v>
      </c>
      <c r="AF251" s="309">
        <f t="shared" ca="1" si="211"/>
        <v>30992</v>
      </c>
      <c r="AG251" s="308">
        <f t="shared" ca="1" si="271"/>
        <v>0.3686635944700461</v>
      </c>
      <c r="AH251" s="309">
        <f t="shared" ca="1" si="212"/>
        <v>47000</v>
      </c>
      <c r="AI251" s="308">
        <f t="shared" ca="1" si="272"/>
        <v>0.3686635944700461</v>
      </c>
      <c r="AJ251" s="309">
        <f t="shared" ca="1" si="213"/>
        <v>37402.449999999997</v>
      </c>
      <c r="AK251" s="308">
        <f t="shared" ca="1" si="273"/>
        <v>0.3686635944700461</v>
      </c>
      <c r="AL251" s="309">
        <f t="shared" ca="1" si="214"/>
        <v>52245</v>
      </c>
      <c r="AM251" s="308">
        <f t="shared" ca="1" si="274"/>
        <v>0.3686635944700461</v>
      </c>
      <c r="AN251" s="309" t="str">
        <f t="shared" ca="1" si="215"/>
        <v/>
      </c>
      <c r="AO251" s="308" t="str">
        <f t="shared" ca="1" si="275"/>
        <v/>
      </c>
      <c r="AP251" s="309">
        <f t="shared" ca="1" si="216"/>
        <v>74750</v>
      </c>
      <c r="AQ251" s="308">
        <f t="shared" ca="1" si="276"/>
        <v>0.3686635944700461</v>
      </c>
      <c r="AR251" s="309" t="str">
        <f t="shared" ca="1" si="217"/>
        <v/>
      </c>
      <c r="AS251" s="308" t="str">
        <f t="shared" ca="1" si="277"/>
        <v/>
      </c>
      <c r="AT251" s="309" t="str">
        <f t="shared" ca="1" si="218"/>
        <v/>
      </c>
      <c r="AU251" s="308" t="str">
        <f t="shared" ca="1" si="278"/>
        <v/>
      </c>
      <c r="AV251" s="309" t="str">
        <f t="shared" ca="1" si="219"/>
        <v/>
      </c>
      <c r="AW251" s="308" t="str">
        <f t="shared" ca="1" si="279"/>
        <v/>
      </c>
      <c r="AX251" s="309" t="str">
        <f t="shared" ca="1" si="220"/>
        <v/>
      </c>
      <c r="AY251" s="308" t="str">
        <f t="shared" ca="1" si="280"/>
        <v/>
      </c>
      <c r="AZ251" s="309" t="str">
        <f t="shared" ca="1" si="221"/>
        <v/>
      </c>
      <c r="BA251" s="308" t="str">
        <f t="shared" ca="1" si="251"/>
        <v/>
      </c>
      <c r="BB251" s="309">
        <f t="shared" ca="1" si="222"/>
        <v>37100</v>
      </c>
      <c r="BC251" s="308">
        <f t="shared" ca="1" si="252"/>
        <v>0.3686635944700461</v>
      </c>
      <c r="BD251" s="309" t="str">
        <f t="shared" ca="1" si="223"/>
        <v/>
      </c>
      <c r="BE251" s="308" t="str">
        <f t="shared" ca="1" si="253"/>
        <v/>
      </c>
    </row>
    <row r="252" spans="1:57" ht="26.25" customHeight="1">
      <c r="A252" s="245">
        <v>124</v>
      </c>
      <c r="B252" s="500" t="s">
        <v>958</v>
      </c>
      <c r="C252" s="501">
        <f t="shared" ca="1" si="196"/>
        <v>121596.14</v>
      </c>
      <c r="D252" s="309">
        <f t="shared" ca="1" si="197"/>
        <v>20437</v>
      </c>
      <c r="E252" s="308">
        <f t="shared" ca="1" si="257"/>
        <v>0.3686635944700461</v>
      </c>
      <c r="F252" s="309">
        <f t="shared" ca="1" si="198"/>
        <v>16098</v>
      </c>
      <c r="G252" s="308">
        <f t="shared" ca="1" si="258"/>
        <v>0.3686635944700461</v>
      </c>
      <c r="H252" s="309">
        <f t="shared" ca="1" si="199"/>
        <v>42000</v>
      </c>
      <c r="I252" s="308">
        <f t="shared" ca="1" si="259"/>
        <v>0.3686635944700461</v>
      </c>
      <c r="J252" s="309">
        <f t="shared" ca="1" si="200"/>
        <v>469500</v>
      </c>
      <c r="K252" s="308">
        <f t="shared" ca="1" si="260"/>
        <v>0</v>
      </c>
      <c r="L252" s="309">
        <f t="shared" ca="1" si="201"/>
        <v>19905</v>
      </c>
      <c r="M252" s="308">
        <f t="shared" ca="1" si="261"/>
        <v>0.3686635944700461</v>
      </c>
      <c r="N252" s="309">
        <f t="shared" ca="1" si="202"/>
        <v>290000</v>
      </c>
      <c r="O252" s="308">
        <f t="shared" ca="1" si="262"/>
        <v>0</v>
      </c>
      <c r="P252" s="309">
        <f t="shared" ca="1" si="203"/>
        <v>20864</v>
      </c>
      <c r="Q252" s="308">
        <f t="shared" ca="1" si="263"/>
        <v>0.3686635944700461</v>
      </c>
      <c r="R252" s="309">
        <f t="shared" ca="1" si="204"/>
        <v>38700</v>
      </c>
      <c r="S252" s="308">
        <f t="shared" ca="1" si="264"/>
        <v>0.3686635944700461</v>
      </c>
      <c r="T252" s="309" t="str">
        <f t="shared" ca="1" si="205"/>
        <v/>
      </c>
      <c r="U252" s="308" t="str">
        <f t="shared" ca="1" si="265"/>
        <v/>
      </c>
      <c r="V252" s="309" t="str">
        <f t="shared" ca="1" si="206"/>
        <v/>
      </c>
      <c r="W252" s="308" t="str">
        <f t="shared" ca="1" si="266"/>
        <v/>
      </c>
      <c r="X252" s="309">
        <f t="shared" ca="1" si="207"/>
        <v>20437</v>
      </c>
      <c r="Y252" s="308">
        <f t="shared" ca="1" si="267"/>
        <v>0.3686635944700461</v>
      </c>
      <c r="Z252" s="309" t="str">
        <f t="shared" ca="1" si="208"/>
        <v/>
      </c>
      <c r="AA252" s="308" t="str">
        <f t="shared" ca="1" si="268"/>
        <v/>
      </c>
      <c r="AB252" s="309">
        <f t="shared" ca="1" si="209"/>
        <v>19296</v>
      </c>
      <c r="AC252" s="308">
        <f t="shared" ca="1" si="269"/>
        <v>0.3686635944700461</v>
      </c>
      <c r="AD252" s="309">
        <f t="shared" ca="1" si="210"/>
        <v>13797</v>
      </c>
      <c r="AE252" s="308">
        <f t="shared" ca="1" si="270"/>
        <v>0.3686635944700461</v>
      </c>
      <c r="AF252" s="309">
        <f t="shared" ca="1" si="211"/>
        <v>16852</v>
      </c>
      <c r="AG252" s="308">
        <f t="shared" ca="1" si="271"/>
        <v>0.3686635944700461</v>
      </c>
      <c r="AH252" s="309">
        <f t="shared" ca="1" si="212"/>
        <v>16000</v>
      </c>
      <c r="AI252" s="308">
        <f t="shared" ca="1" si="272"/>
        <v>0.3686635944700461</v>
      </c>
      <c r="AJ252" s="309">
        <f t="shared" ca="1" si="213"/>
        <v>22078.47</v>
      </c>
      <c r="AK252" s="308">
        <f t="shared" ca="1" si="273"/>
        <v>0.3686635944700461</v>
      </c>
      <c r="AL252" s="309">
        <f t="shared" ca="1" si="214"/>
        <v>59675</v>
      </c>
      <c r="AM252" s="308">
        <f t="shared" ca="1" si="274"/>
        <v>0.3686635944700461</v>
      </c>
      <c r="AN252" s="309" t="str">
        <f t="shared" ca="1" si="215"/>
        <v/>
      </c>
      <c r="AO252" s="308" t="str">
        <f t="shared" ca="1" si="275"/>
        <v/>
      </c>
      <c r="AP252" s="309">
        <f t="shared" ca="1" si="216"/>
        <v>55250</v>
      </c>
      <c r="AQ252" s="308">
        <f t="shared" ca="1" si="276"/>
        <v>0.3686635944700461</v>
      </c>
      <c r="AR252" s="309" t="str">
        <f t="shared" ca="1" si="217"/>
        <v/>
      </c>
      <c r="AS252" s="308" t="str">
        <f t="shared" ca="1" si="277"/>
        <v/>
      </c>
      <c r="AT252" s="309" t="str">
        <f t="shared" ca="1" si="218"/>
        <v/>
      </c>
      <c r="AU252" s="308" t="str">
        <f t="shared" ca="1" si="278"/>
        <v/>
      </c>
      <c r="AV252" s="309" t="str">
        <f t="shared" ca="1" si="219"/>
        <v/>
      </c>
      <c r="AW252" s="308" t="str">
        <f t="shared" ca="1" si="279"/>
        <v/>
      </c>
      <c r="AX252" s="309" t="str">
        <f t="shared" ca="1" si="220"/>
        <v/>
      </c>
      <c r="AY252" s="308" t="str">
        <f t="shared" ca="1" si="280"/>
        <v/>
      </c>
      <c r="AZ252" s="309" t="str">
        <f t="shared" ca="1" si="221"/>
        <v/>
      </c>
      <c r="BA252" s="308" t="str">
        <f t="shared" ca="1" si="251"/>
        <v/>
      </c>
      <c r="BB252" s="309">
        <f t="shared" ca="1" si="222"/>
        <v>19890</v>
      </c>
      <c r="BC252" s="308">
        <f t="shared" ca="1" si="252"/>
        <v>0.3686635944700461</v>
      </c>
      <c r="BD252" s="309" t="str">
        <f t="shared" ca="1" si="223"/>
        <v/>
      </c>
      <c r="BE252" s="308" t="str">
        <f t="shared" ca="1" si="253"/>
        <v/>
      </c>
    </row>
    <row r="253" spans="1:57" ht="26.25" customHeight="1">
      <c r="A253" s="245">
        <v>125</v>
      </c>
      <c r="B253" s="500" t="s">
        <v>959</v>
      </c>
      <c r="C253" s="501">
        <f t="shared" ca="1" si="196"/>
        <v>189294.84</v>
      </c>
      <c r="D253" s="309">
        <f t="shared" ca="1" si="197"/>
        <v>401973</v>
      </c>
      <c r="E253" s="308">
        <f t="shared" ca="1" si="257"/>
        <v>0.3686635944700461</v>
      </c>
      <c r="F253" s="309">
        <f t="shared" ca="1" si="198"/>
        <v>424195</v>
      </c>
      <c r="G253" s="308">
        <f t="shared" ca="1" si="258"/>
        <v>0.3686635944700461</v>
      </c>
      <c r="H253" s="309">
        <f t="shared" ca="1" si="199"/>
        <v>90000</v>
      </c>
      <c r="I253" s="308">
        <f t="shared" ca="1" si="259"/>
        <v>0</v>
      </c>
      <c r="J253" s="309">
        <f t="shared" ca="1" si="200"/>
        <v>37782</v>
      </c>
      <c r="K253" s="308">
        <f t="shared" ca="1" si="260"/>
        <v>0</v>
      </c>
      <c r="L253" s="309">
        <f t="shared" ca="1" si="201"/>
        <v>391521</v>
      </c>
      <c r="M253" s="308">
        <f t="shared" ca="1" si="261"/>
        <v>0.3686635944700461</v>
      </c>
      <c r="N253" s="309">
        <f t="shared" ca="1" si="202"/>
        <v>34000</v>
      </c>
      <c r="O253" s="308">
        <f t="shared" ca="1" si="262"/>
        <v>0</v>
      </c>
      <c r="P253" s="309">
        <f t="shared" ca="1" si="203"/>
        <v>606301</v>
      </c>
      <c r="Q253" s="308">
        <f t="shared" ca="1" si="263"/>
        <v>0</v>
      </c>
      <c r="R253" s="309">
        <f t="shared" ca="1" si="204"/>
        <v>457000</v>
      </c>
      <c r="S253" s="308">
        <f t="shared" ca="1" si="264"/>
        <v>0</v>
      </c>
      <c r="T253" s="309" t="str">
        <f t="shared" ca="1" si="205"/>
        <v/>
      </c>
      <c r="U253" s="308" t="str">
        <f t="shared" ca="1" si="265"/>
        <v/>
      </c>
      <c r="V253" s="309" t="str">
        <f t="shared" ca="1" si="206"/>
        <v/>
      </c>
      <c r="W253" s="308" t="str">
        <f t="shared" ca="1" si="266"/>
        <v/>
      </c>
      <c r="X253" s="309">
        <f t="shared" ca="1" si="207"/>
        <v>401973</v>
      </c>
      <c r="Y253" s="308">
        <f t="shared" ca="1" si="267"/>
        <v>0.3686635944700461</v>
      </c>
      <c r="Z253" s="309" t="str">
        <f t="shared" ca="1" si="208"/>
        <v/>
      </c>
      <c r="AA253" s="308" t="str">
        <f t="shared" ca="1" si="268"/>
        <v/>
      </c>
      <c r="AB253" s="309">
        <f t="shared" ca="1" si="209"/>
        <v>334645</v>
      </c>
      <c r="AC253" s="308">
        <f t="shared" ca="1" si="269"/>
        <v>0.3686635944700461</v>
      </c>
      <c r="AD253" s="309">
        <f t="shared" ca="1" si="210"/>
        <v>371163</v>
      </c>
      <c r="AE253" s="308">
        <f t="shared" ca="1" si="270"/>
        <v>0.3686635944700461</v>
      </c>
      <c r="AF253" s="309">
        <f t="shared" ca="1" si="211"/>
        <v>532675</v>
      </c>
      <c r="AG253" s="308">
        <f t="shared" ca="1" si="271"/>
        <v>0</v>
      </c>
      <c r="AH253" s="309">
        <f t="shared" ca="1" si="212"/>
        <v>544000</v>
      </c>
      <c r="AI253" s="308">
        <f t="shared" ca="1" si="272"/>
        <v>0</v>
      </c>
      <c r="AJ253" s="309">
        <f t="shared" ca="1" si="213"/>
        <v>497587.39</v>
      </c>
      <c r="AK253" s="308">
        <f t="shared" ca="1" si="273"/>
        <v>0</v>
      </c>
      <c r="AL253" s="309">
        <f t="shared" ca="1" si="214"/>
        <v>142450</v>
      </c>
      <c r="AM253" s="308">
        <f t="shared" ca="1" si="274"/>
        <v>0</v>
      </c>
      <c r="AN253" s="309" t="str">
        <f t="shared" ca="1" si="215"/>
        <v/>
      </c>
      <c r="AO253" s="308" t="str">
        <f t="shared" ca="1" si="275"/>
        <v/>
      </c>
      <c r="AP253" s="309">
        <f t="shared" ca="1" si="216"/>
        <v>55250</v>
      </c>
      <c r="AQ253" s="308">
        <f t="shared" ca="1" si="276"/>
        <v>0</v>
      </c>
      <c r="AR253" s="309" t="str">
        <f t="shared" ca="1" si="217"/>
        <v/>
      </c>
      <c r="AS253" s="308" t="str">
        <f t="shared" ca="1" si="277"/>
        <v/>
      </c>
      <c r="AT253" s="309" t="str">
        <f t="shared" ca="1" si="218"/>
        <v/>
      </c>
      <c r="AU253" s="308" t="str">
        <f t="shared" ca="1" si="278"/>
        <v/>
      </c>
      <c r="AV253" s="309" t="str">
        <f t="shared" ca="1" si="219"/>
        <v/>
      </c>
      <c r="AW253" s="308" t="str">
        <f t="shared" ca="1" si="279"/>
        <v/>
      </c>
      <c r="AX253" s="309" t="str">
        <f t="shared" ca="1" si="220"/>
        <v/>
      </c>
      <c r="AY253" s="308" t="str">
        <f t="shared" ca="1" si="280"/>
        <v/>
      </c>
      <c r="AZ253" s="309" t="str">
        <f t="shared" ca="1" si="221"/>
        <v/>
      </c>
      <c r="BA253" s="308" t="str">
        <f t="shared" ca="1" si="251"/>
        <v/>
      </c>
      <c r="BB253" s="309">
        <f t="shared" ca="1" si="222"/>
        <v>393710</v>
      </c>
      <c r="BC253" s="308">
        <f t="shared" ca="1" si="252"/>
        <v>0.3686635944700461</v>
      </c>
      <c r="BD253" s="309" t="str">
        <f t="shared" ca="1" si="223"/>
        <v/>
      </c>
      <c r="BE253" s="308" t="str">
        <f t="shared" ca="1" si="253"/>
        <v/>
      </c>
    </row>
    <row r="254" spans="1:57" ht="26.25" customHeight="1">
      <c r="A254" s="245">
        <v>126</v>
      </c>
      <c r="B254" s="500" t="s">
        <v>960</v>
      </c>
      <c r="C254" s="501">
        <f t="shared" ca="1" si="196"/>
        <v>145677.18</v>
      </c>
      <c r="D254" s="309">
        <f t="shared" ca="1" si="197"/>
        <v>265695</v>
      </c>
      <c r="E254" s="308">
        <f t="shared" ca="1" si="257"/>
        <v>0.3686635944700461</v>
      </c>
      <c r="F254" s="309">
        <f t="shared" ca="1" si="198"/>
        <v>196350</v>
      </c>
      <c r="G254" s="308">
        <f t="shared" ca="1" si="258"/>
        <v>0.3686635944700461</v>
      </c>
      <c r="H254" s="309">
        <f t="shared" ca="1" si="199"/>
        <v>90000</v>
      </c>
      <c r="I254" s="308">
        <f t="shared" ca="1" si="259"/>
        <v>0</v>
      </c>
      <c r="J254" s="309">
        <f t="shared" ca="1" si="200"/>
        <v>344890</v>
      </c>
      <c r="K254" s="308">
        <f t="shared" ca="1" si="260"/>
        <v>0</v>
      </c>
      <c r="L254" s="309">
        <f t="shared" ca="1" si="201"/>
        <v>258786</v>
      </c>
      <c r="M254" s="308">
        <f t="shared" ca="1" si="261"/>
        <v>0.3686635944700461</v>
      </c>
      <c r="N254" s="309">
        <f t="shared" ca="1" si="202"/>
        <v>54000</v>
      </c>
      <c r="O254" s="308">
        <f t="shared" ca="1" si="262"/>
        <v>0</v>
      </c>
      <c r="P254" s="309">
        <f t="shared" ca="1" si="203"/>
        <v>303150</v>
      </c>
      <c r="Q254" s="308">
        <f t="shared" ca="1" si="263"/>
        <v>0.3686635944700461</v>
      </c>
      <c r="R254" s="309">
        <f t="shared" ca="1" si="204"/>
        <v>85800</v>
      </c>
      <c r="S254" s="308">
        <f t="shared" ca="1" si="264"/>
        <v>0</v>
      </c>
      <c r="T254" s="309" t="str">
        <f t="shared" ca="1" si="205"/>
        <v/>
      </c>
      <c r="U254" s="308" t="str">
        <f t="shared" ca="1" si="265"/>
        <v/>
      </c>
      <c r="V254" s="309" t="str">
        <f t="shared" ca="1" si="206"/>
        <v/>
      </c>
      <c r="W254" s="308" t="str">
        <f t="shared" ca="1" si="266"/>
        <v/>
      </c>
      <c r="X254" s="309">
        <f t="shared" ca="1" si="207"/>
        <v>265695</v>
      </c>
      <c r="Y254" s="308">
        <f t="shared" ca="1" si="267"/>
        <v>0.3686635944700461</v>
      </c>
      <c r="Z254" s="309" t="str">
        <f t="shared" ca="1" si="208"/>
        <v/>
      </c>
      <c r="AA254" s="308" t="str">
        <f t="shared" ca="1" si="268"/>
        <v/>
      </c>
      <c r="AB254" s="309">
        <f t="shared" ca="1" si="209"/>
        <v>653860</v>
      </c>
      <c r="AC254" s="308">
        <f t="shared" ca="1" si="269"/>
        <v>0</v>
      </c>
      <c r="AD254" s="309">
        <f t="shared" ca="1" si="210"/>
        <v>211454</v>
      </c>
      <c r="AE254" s="308">
        <f t="shared" ca="1" si="270"/>
        <v>0.3686635944700461</v>
      </c>
      <c r="AF254" s="309">
        <f t="shared" ca="1" si="211"/>
        <v>358345</v>
      </c>
      <c r="AG254" s="308">
        <f t="shared" ca="1" si="271"/>
        <v>0</v>
      </c>
      <c r="AH254" s="309">
        <f t="shared" ca="1" si="212"/>
        <v>395000</v>
      </c>
      <c r="AI254" s="308">
        <f t="shared" ca="1" si="272"/>
        <v>0</v>
      </c>
      <c r="AJ254" s="309">
        <f t="shared" ca="1" si="213"/>
        <v>269516.94</v>
      </c>
      <c r="AK254" s="308">
        <f t="shared" ca="1" si="273"/>
        <v>0.3686635944700461</v>
      </c>
      <c r="AL254" s="309">
        <f t="shared" ca="1" si="214"/>
        <v>219450</v>
      </c>
      <c r="AM254" s="308">
        <f t="shared" ca="1" si="274"/>
        <v>0.3686635944700461</v>
      </c>
      <c r="AN254" s="309" t="str">
        <f t="shared" ca="1" si="215"/>
        <v/>
      </c>
      <c r="AO254" s="308" t="str">
        <f t="shared" ca="1" si="275"/>
        <v/>
      </c>
      <c r="AP254" s="309">
        <f t="shared" ca="1" si="216"/>
        <v>63700</v>
      </c>
      <c r="AQ254" s="308">
        <f t="shared" ca="1" si="276"/>
        <v>0</v>
      </c>
      <c r="AR254" s="309" t="str">
        <f t="shared" ca="1" si="217"/>
        <v/>
      </c>
      <c r="AS254" s="308" t="str">
        <f t="shared" ca="1" si="277"/>
        <v/>
      </c>
      <c r="AT254" s="309" t="str">
        <f t="shared" ca="1" si="218"/>
        <v/>
      </c>
      <c r="AU254" s="308" t="str">
        <f t="shared" ca="1" si="278"/>
        <v/>
      </c>
      <c r="AV254" s="309" t="str">
        <f t="shared" ca="1" si="219"/>
        <v/>
      </c>
      <c r="AW254" s="308" t="str">
        <f t="shared" ca="1" si="279"/>
        <v/>
      </c>
      <c r="AX254" s="309" t="str">
        <f t="shared" ca="1" si="220"/>
        <v/>
      </c>
      <c r="AY254" s="308" t="str">
        <f t="shared" ca="1" si="280"/>
        <v/>
      </c>
      <c r="AZ254" s="309" t="str">
        <f t="shared" ca="1" si="221"/>
        <v/>
      </c>
      <c r="BA254" s="308" t="str">
        <f t="shared" ca="1" si="251"/>
        <v/>
      </c>
      <c r="BB254" s="309">
        <f t="shared" ca="1" si="222"/>
        <v>260200</v>
      </c>
      <c r="BC254" s="308">
        <f t="shared" ca="1" si="252"/>
        <v>0.3686635944700461</v>
      </c>
      <c r="BD254" s="309" t="str">
        <f t="shared" ca="1" si="223"/>
        <v/>
      </c>
      <c r="BE254" s="308" t="str">
        <f t="shared" ca="1" si="253"/>
        <v/>
      </c>
    </row>
    <row r="255" spans="1:57" ht="26.25" customHeight="1">
      <c r="A255" s="245">
        <v>127</v>
      </c>
      <c r="B255" s="500" t="s">
        <v>961</v>
      </c>
      <c r="C255" s="501">
        <f t="shared" ca="1" si="196"/>
        <v>59258.29</v>
      </c>
      <c r="D255" s="309">
        <f t="shared" ca="1" si="197"/>
        <v>76889</v>
      </c>
      <c r="E255" s="308">
        <f t="shared" ca="1" si="257"/>
        <v>0.3686635944700461</v>
      </c>
      <c r="F255" s="309">
        <f t="shared" ca="1" si="198"/>
        <v>169350</v>
      </c>
      <c r="G255" s="308">
        <f t="shared" ca="1" si="258"/>
        <v>0</v>
      </c>
      <c r="H255" s="309">
        <f t="shared" ca="1" si="199"/>
        <v>70000</v>
      </c>
      <c r="I255" s="308">
        <f t="shared" ca="1" si="259"/>
        <v>0</v>
      </c>
      <c r="J255" s="309">
        <f t="shared" ca="1" si="200"/>
        <v>85798</v>
      </c>
      <c r="K255" s="308">
        <f t="shared" ca="1" si="260"/>
        <v>0.3686635944700461</v>
      </c>
      <c r="L255" s="309">
        <f t="shared" ca="1" si="201"/>
        <v>74889</v>
      </c>
      <c r="M255" s="308">
        <f t="shared" ca="1" si="261"/>
        <v>0</v>
      </c>
      <c r="N255" s="309">
        <f t="shared" ca="1" si="202"/>
        <v>25000</v>
      </c>
      <c r="O255" s="308">
        <f t="shared" ca="1" si="262"/>
        <v>0</v>
      </c>
      <c r="P255" s="309">
        <f t="shared" ca="1" si="203"/>
        <v>213988</v>
      </c>
      <c r="Q255" s="308">
        <f t="shared" ca="1" si="263"/>
        <v>0</v>
      </c>
      <c r="R255" s="309">
        <f t="shared" ca="1" si="204"/>
        <v>65000</v>
      </c>
      <c r="S255" s="308">
        <f t="shared" ca="1" si="264"/>
        <v>0</v>
      </c>
      <c r="T255" s="309" t="str">
        <f t="shared" ca="1" si="205"/>
        <v/>
      </c>
      <c r="U255" s="308" t="str">
        <f t="shared" ca="1" si="265"/>
        <v/>
      </c>
      <c r="V255" s="309" t="str">
        <f t="shared" ca="1" si="206"/>
        <v/>
      </c>
      <c r="W255" s="308" t="str">
        <f t="shared" ca="1" si="266"/>
        <v/>
      </c>
      <c r="X255" s="309">
        <f t="shared" ca="1" si="207"/>
        <v>76889</v>
      </c>
      <c r="Y255" s="308">
        <f t="shared" ca="1" si="267"/>
        <v>0.3686635944700461</v>
      </c>
      <c r="Z255" s="309" t="str">
        <f t="shared" ca="1" si="208"/>
        <v/>
      </c>
      <c r="AA255" s="308" t="str">
        <f t="shared" ca="1" si="268"/>
        <v/>
      </c>
      <c r="AB255" s="309">
        <f t="shared" ca="1" si="209"/>
        <v>190950</v>
      </c>
      <c r="AC255" s="308">
        <f t="shared" ca="1" si="269"/>
        <v>0</v>
      </c>
      <c r="AD255" s="309">
        <f t="shared" ca="1" si="210"/>
        <v>57057</v>
      </c>
      <c r="AE255" s="308">
        <f t="shared" ca="1" si="270"/>
        <v>0</v>
      </c>
      <c r="AF255" s="309">
        <f t="shared" ca="1" si="211"/>
        <v>116220</v>
      </c>
      <c r="AG255" s="308">
        <f t="shared" ca="1" si="271"/>
        <v>0.3686635944700461</v>
      </c>
      <c r="AH255" s="309">
        <f t="shared" ca="1" si="212"/>
        <v>121000</v>
      </c>
      <c r="AI255" s="308">
        <f t="shared" ca="1" si="272"/>
        <v>0.3686635944700461</v>
      </c>
      <c r="AJ255" s="309">
        <f t="shared" ca="1" si="213"/>
        <v>115976.62</v>
      </c>
      <c r="AK255" s="308">
        <f t="shared" ca="1" si="273"/>
        <v>0.3686635944700461</v>
      </c>
      <c r="AL255" s="309">
        <f t="shared" ca="1" si="214"/>
        <v>227150</v>
      </c>
      <c r="AM255" s="308">
        <f t="shared" ca="1" si="274"/>
        <v>0</v>
      </c>
      <c r="AN255" s="309" t="str">
        <f t="shared" ca="1" si="215"/>
        <v/>
      </c>
      <c r="AO255" s="308" t="str">
        <f t="shared" ca="1" si="275"/>
        <v/>
      </c>
      <c r="AP255" s="309">
        <f t="shared" ca="1" si="216"/>
        <v>48750</v>
      </c>
      <c r="AQ255" s="308">
        <f t="shared" ca="1" si="276"/>
        <v>0</v>
      </c>
      <c r="AR255" s="309" t="str">
        <f t="shared" ca="1" si="217"/>
        <v/>
      </c>
      <c r="AS255" s="308" t="str">
        <f t="shared" ca="1" si="277"/>
        <v/>
      </c>
      <c r="AT255" s="309" t="str">
        <f t="shared" ca="1" si="218"/>
        <v/>
      </c>
      <c r="AU255" s="308" t="str">
        <f t="shared" ca="1" si="278"/>
        <v/>
      </c>
      <c r="AV255" s="309" t="str">
        <f t="shared" ca="1" si="219"/>
        <v/>
      </c>
      <c r="AW255" s="308" t="str">
        <f t="shared" ca="1" si="279"/>
        <v/>
      </c>
      <c r="AX255" s="309" t="str">
        <f t="shared" ca="1" si="220"/>
        <v/>
      </c>
      <c r="AY255" s="308" t="str">
        <f t="shared" ca="1" si="280"/>
        <v/>
      </c>
      <c r="AZ255" s="309" t="str">
        <f t="shared" ca="1" si="221"/>
        <v/>
      </c>
      <c r="BA255" s="308" t="str">
        <f t="shared" ca="1" si="251"/>
        <v/>
      </c>
      <c r="BB255" s="309">
        <f t="shared" ca="1" si="222"/>
        <v>75170</v>
      </c>
      <c r="BC255" s="308">
        <f t="shared" ca="1" si="252"/>
        <v>0</v>
      </c>
      <c r="BD255" s="309" t="str">
        <f t="shared" ca="1" si="223"/>
        <v/>
      </c>
      <c r="BE255" s="308" t="str">
        <f t="shared" ca="1" si="253"/>
        <v/>
      </c>
    </row>
    <row r="256" spans="1:57" ht="26.25" customHeight="1">
      <c r="A256" s="245">
        <v>128</v>
      </c>
      <c r="B256" s="500" t="s">
        <v>962</v>
      </c>
      <c r="C256" s="501">
        <f t="shared" ca="1" si="196"/>
        <v>89660.7</v>
      </c>
      <c r="D256" s="309">
        <f t="shared" ca="1" si="197"/>
        <v>58056</v>
      </c>
      <c r="E256" s="308">
        <f t="shared" ca="1" si="257"/>
        <v>0</v>
      </c>
      <c r="F256" s="309">
        <f t="shared" ca="1" si="198"/>
        <v>169350</v>
      </c>
      <c r="G256" s="308">
        <f t="shared" ca="1" si="258"/>
        <v>0</v>
      </c>
      <c r="H256" s="309">
        <f t="shared" ca="1" si="199"/>
        <v>40000</v>
      </c>
      <c r="I256" s="308">
        <f t="shared" ca="1" si="259"/>
        <v>0</v>
      </c>
      <c r="J256" s="309">
        <f t="shared" ca="1" si="200"/>
        <v>292500</v>
      </c>
      <c r="K256" s="308">
        <f t="shared" ca="1" si="260"/>
        <v>0</v>
      </c>
      <c r="L256" s="309">
        <f t="shared" ca="1" si="201"/>
        <v>56546</v>
      </c>
      <c r="M256" s="308">
        <f t="shared" ca="1" si="261"/>
        <v>0</v>
      </c>
      <c r="N256" s="309">
        <f t="shared" ca="1" si="202"/>
        <v>26000</v>
      </c>
      <c r="O256" s="308">
        <f t="shared" ca="1" si="262"/>
        <v>0</v>
      </c>
      <c r="P256" s="309">
        <f t="shared" ca="1" si="203"/>
        <v>303150</v>
      </c>
      <c r="Q256" s="308">
        <f t="shared" ca="1" si="263"/>
        <v>0</v>
      </c>
      <c r="R256" s="309">
        <f t="shared" ca="1" si="204"/>
        <v>45000</v>
      </c>
      <c r="S256" s="308">
        <f t="shared" ca="1" si="264"/>
        <v>0</v>
      </c>
      <c r="T256" s="309" t="str">
        <f t="shared" ca="1" si="205"/>
        <v/>
      </c>
      <c r="U256" s="308" t="str">
        <f t="shared" ca="1" si="265"/>
        <v/>
      </c>
      <c r="V256" s="309" t="str">
        <f t="shared" ca="1" si="206"/>
        <v/>
      </c>
      <c r="W256" s="308" t="str">
        <f t="shared" ca="1" si="266"/>
        <v/>
      </c>
      <c r="X256" s="309">
        <f t="shared" ca="1" si="207"/>
        <v>58056</v>
      </c>
      <c r="Y256" s="308">
        <f t="shared" ca="1" si="267"/>
        <v>0</v>
      </c>
      <c r="Z256" s="309" t="str">
        <f t="shared" ca="1" si="208"/>
        <v/>
      </c>
      <c r="AA256" s="308" t="str">
        <f t="shared" ca="1" si="268"/>
        <v/>
      </c>
      <c r="AB256" s="309">
        <f t="shared" ca="1" si="209"/>
        <v>190950</v>
      </c>
      <c r="AC256" s="308">
        <f t="shared" ca="1" si="269"/>
        <v>0</v>
      </c>
      <c r="AD256" s="309">
        <f t="shared" ca="1" si="210"/>
        <v>57057</v>
      </c>
      <c r="AE256" s="308">
        <f t="shared" ca="1" si="270"/>
        <v>0</v>
      </c>
      <c r="AF256" s="309">
        <f t="shared" ca="1" si="211"/>
        <v>67795</v>
      </c>
      <c r="AG256" s="308">
        <f t="shared" ca="1" si="271"/>
        <v>0</v>
      </c>
      <c r="AH256" s="309">
        <f t="shared" ca="1" si="212"/>
        <v>99000</v>
      </c>
      <c r="AI256" s="308">
        <f t="shared" ca="1" si="272"/>
        <v>0.3686635944700461</v>
      </c>
      <c r="AJ256" s="309">
        <f t="shared" ca="1" si="213"/>
        <v>115061</v>
      </c>
      <c r="AK256" s="308">
        <f t="shared" ca="1" si="273"/>
        <v>0.3686635944700461</v>
      </c>
      <c r="AL256" s="309">
        <f t="shared" ca="1" si="214"/>
        <v>238700</v>
      </c>
      <c r="AM256" s="308">
        <f t="shared" ca="1" si="274"/>
        <v>0</v>
      </c>
      <c r="AN256" s="309" t="str">
        <f t="shared" ca="1" si="215"/>
        <v/>
      </c>
      <c r="AO256" s="308" t="str">
        <f t="shared" ca="1" si="275"/>
        <v/>
      </c>
      <c r="AP256" s="309">
        <f t="shared" ca="1" si="216"/>
        <v>55250</v>
      </c>
      <c r="AQ256" s="308">
        <f t="shared" ca="1" si="276"/>
        <v>0</v>
      </c>
      <c r="AR256" s="309" t="str">
        <f t="shared" ca="1" si="217"/>
        <v/>
      </c>
      <c r="AS256" s="308" t="str">
        <f t="shared" ca="1" si="277"/>
        <v/>
      </c>
      <c r="AT256" s="309" t="str">
        <f t="shared" ca="1" si="218"/>
        <v/>
      </c>
      <c r="AU256" s="308" t="str">
        <f t="shared" ca="1" si="278"/>
        <v/>
      </c>
      <c r="AV256" s="309" t="str">
        <f t="shared" ca="1" si="219"/>
        <v/>
      </c>
      <c r="AW256" s="308" t="str">
        <f t="shared" ca="1" si="279"/>
        <v/>
      </c>
      <c r="AX256" s="309" t="str">
        <f t="shared" ca="1" si="220"/>
        <v/>
      </c>
      <c r="AY256" s="308" t="str">
        <f t="shared" ca="1" si="280"/>
        <v/>
      </c>
      <c r="AZ256" s="309" t="str">
        <f t="shared" ca="1" si="221"/>
        <v/>
      </c>
      <c r="BA256" s="308" t="str">
        <f t="shared" ca="1" si="251"/>
        <v/>
      </c>
      <c r="BB256" s="309">
        <f t="shared" ca="1" si="222"/>
        <v>56740</v>
      </c>
      <c r="BC256" s="308">
        <f t="shared" ca="1" si="252"/>
        <v>0</v>
      </c>
      <c r="BD256" s="309" t="str">
        <f t="shared" ca="1" si="223"/>
        <v/>
      </c>
      <c r="BE256" s="308" t="str">
        <f t="shared" ca="1" si="253"/>
        <v/>
      </c>
    </row>
    <row r="257" spans="1:57" ht="26.25" customHeight="1">
      <c r="A257" s="245">
        <v>129</v>
      </c>
      <c r="B257" s="500" t="s">
        <v>963</v>
      </c>
      <c r="C257" s="501">
        <f t="shared" ref="C257:C320" ca="1" si="281">IF(B257="","",IF($L$4="Media aritmética",ROUND(AVERAGE(D257,F257,H257,J257,L257,N257,P257,R257,T257,V257,X257,Z257,AB257,AF257,AH257,AD257,AJ257,AL257,AN257,AP257,AR257,AT257,AV257,AX257),2),ROUND(_xlfn.STDEV.P(D257,F257,H257,J257,L257,N257,P257,R257,T257,V257,X257,Z257,AB257,AF257,AH257,AD257,AJ257,AL257,AN257,AP257,AR257,AT257,AV257,AX257),2)))</f>
        <v>221970.57</v>
      </c>
      <c r="D257" s="309">
        <f t="shared" ref="D257:D320" ca="1" si="282">IF($D$8="Habilitado",IF($B257="","",ROUND(VLOOKUP($B257,OFERENTE_1,5,FALSE),2)),"")</f>
        <v>20570</v>
      </c>
      <c r="E257" s="308">
        <f t="shared" ca="1" si="257"/>
        <v>0.3686635944700461</v>
      </c>
      <c r="F257" s="309">
        <f t="shared" ref="F257:F320" ca="1" si="283">IF($F$8="Habilitado",IF($B257="","",ROUND(VLOOKUP($B257,OFERENTE_2,5,FALSE),2)),"")</f>
        <v>19500</v>
      </c>
      <c r="G257" s="308">
        <f t="shared" ca="1" si="258"/>
        <v>0.3686635944700461</v>
      </c>
      <c r="H257" s="309">
        <f t="shared" ref="H257:H320" ca="1" si="284">IF($H$8="Habilitado",IF($B257="","",ROUND(VLOOKUP($B257,OFERENTE_3,5,FALSE),2)),"")</f>
        <v>15000</v>
      </c>
      <c r="I257" s="308">
        <f t="shared" ca="1" si="259"/>
        <v>0.3686635944700461</v>
      </c>
      <c r="J257" s="309">
        <f t="shared" ref="J257:J320" ca="1" si="285">IF($J$8="Habilitado",IF($B257="","",ROUND(VLOOKUP($B257,OFERENTE_4,6,FALSE),2)),"")</f>
        <v>943800</v>
      </c>
      <c r="K257" s="308">
        <f t="shared" ca="1" si="260"/>
        <v>0</v>
      </c>
      <c r="L257" s="309">
        <f t="shared" ref="L257:L320" ca="1" si="286">IF($L$8="Habilitado",IF($B257="","",ROUND(VLOOKUP($B257,OFERENTE_5,5,FALSE),2)),"")</f>
        <v>20035</v>
      </c>
      <c r="M257" s="308">
        <f t="shared" ca="1" si="261"/>
        <v>0.3686635944700461</v>
      </c>
      <c r="N257" s="309">
        <f t="shared" ref="N257:N320" ca="1" si="287">IF($N$8="Habilitado",IF($B257="","",ROUND(VLOOKUP($B257,OFERENTE_6,5,FALSE),2)),"")</f>
        <v>32000</v>
      </c>
      <c r="O257" s="308">
        <f t="shared" ca="1" si="262"/>
        <v>0.3686635944700461</v>
      </c>
      <c r="P257" s="309">
        <f t="shared" ref="P257:P320" ca="1" si="288">IF($P$8="Habilitado",IF($B257="","",ROUND(VLOOKUP($B257,OFERENTE_7,5,FALSE),2)),"")</f>
        <v>129285</v>
      </c>
      <c r="Q257" s="308">
        <f t="shared" ca="1" si="263"/>
        <v>0.3686635944700461</v>
      </c>
      <c r="R257" s="309">
        <f t="shared" ref="R257:R320" ca="1" si="289">IF($R$8="Habilitado",IF($B257="","",ROUND(VLOOKUP($B257,OFERENTE_8,5,FALSE),2)),"")</f>
        <v>19700</v>
      </c>
      <c r="S257" s="308">
        <f t="shared" ca="1" si="264"/>
        <v>0.3686635944700461</v>
      </c>
      <c r="T257" s="309" t="str">
        <f t="shared" ref="T257:T320" ca="1" si="290">IF($T$8="Habilitado",IF($B257="","",ROUND(VLOOKUP($B257,OFERENTE_9,5,FALSE),2)),"")</f>
        <v/>
      </c>
      <c r="U257" s="308" t="str">
        <f t="shared" ca="1" si="265"/>
        <v/>
      </c>
      <c r="V257" s="309" t="str">
        <f t="shared" ref="V257:V320" ca="1" si="291">IF($V$8="Habilitado",IF($B257="","",ROUND(VLOOKUP($B257,OFERENTE_10,5,FALSE),2)),"")</f>
        <v/>
      </c>
      <c r="W257" s="308" t="str">
        <f t="shared" ca="1" si="266"/>
        <v/>
      </c>
      <c r="X257" s="309">
        <f t="shared" ref="X257:X320" ca="1" si="292">IF($X$8="Habilitado",IF($B257="","",ROUND(VLOOKUP($B257,OFERENTE_11,5,FALSE),2)),"")</f>
        <v>20570</v>
      </c>
      <c r="Y257" s="308">
        <f t="shared" ca="1" si="267"/>
        <v>0.3686635944700461</v>
      </c>
      <c r="Z257" s="309" t="str">
        <f t="shared" ref="Z257:Z320" ca="1" si="293">IF($Z$8="Habilitado",IF($B257="","",ROUND(VLOOKUP($B257,OFERENTE_12,5,FALSE),2)),"")</f>
        <v/>
      </c>
      <c r="AA257" s="308" t="str">
        <f t="shared" ca="1" si="268"/>
        <v/>
      </c>
      <c r="AB257" s="309">
        <f t="shared" ref="AB257:AB320" ca="1" si="294">IF($AB$8="Habilitado",IF($B257="","",ROUND(VLOOKUP($B257,OFERENTE_13,5,FALSE),2)),"")</f>
        <v>50570</v>
      </c>
      <c r="AC257" s="308">
        <f t="shared" ca="1" si="269"/>
        <v>0.3686635944700461</v>
      </c>
      <c r="AD257" s="309">
        <f t="shared" ref="AD257:AD320" ca="1" si="295">IF($AD$8="Habilitado",IF($B257="","",ROUND(VLOOKUP($B257,OFERENTE_14,5,FALSE),2)),"")</f>
        <v>10029</v>
      </c>
      <c r="AE257" s="308">
        <f t="shared" ca="1" si="270"/>
        <v>0.3686635944700461</v>
      </c>
      <c r="AF257" s="309">
        <f t="shared" ref="AF257:AF320" ca="1" si="296">IF($AF$8="Habilitado",IF($B257="","",ROUND(VLOOKUP($B257,OFERENTE_15,5,FALSE),2)),"")</f>
        <v>11719</v>
      </c>
      <c r="AG257" s="308">
        <f t="shared" ca="1" si="271"/>
        <v>0.3686635944700461</v>
      </c>
      <c r="AH257" s="309">
        <f t="shared" ref="AH257:AH320" ca="1" si="297">IF($AH$8="Habilitado",IF($B257="","",ROUND(VLOOKUP($B257,OFERENTE_16,5,FALSE),2)),"")</f>
        <v>21000</v>
      </c>
      <c r="AI257" s="308">
        <f t="shared" ca="1" si="272"/>
        <v>0.3686635944700461</v>
      </c>
      <c r="AJ257" s="309">
        <f t="shared" ref="AJ257:AJ320" ca="1" si="298">IF($AJ$8="Habilitado",IF($B257="","",ROUND(VLOOKUP($B257,OFERENTE_17,5,FALSE),2)),"")</f>
        <v>22664.2</v>
      </c>
      <c r="AK257" s="308">
        <f t="shared" ca="1" si="273"/>
        <v>0.3686635944700461</v>
      </c>
      <c r="AL257" s="309">
        <f t="shared" ref="AL257:AL320" ca="1" si="299">IF($AL$8="Habilitado",IF($B257="","",ROUND(VLOOKUP($B257,OFERENTE_18,5,FALSE),2)),"")</f>
        <v>75845</v>
      </c>
      <c r="AM257" s="308">
        <f t="shared" ca="1" si="274"/>
        <v>0.3686635944700461</v>
      </c>
      <c r="AN257" s="309" t="str">
        <f t="shared" ref="AN257:AN320" ca="1" si="300">IF($AN$8="Habilitado",IF($B257="","",ROUND(VLOOKUP($B257,OFERENTE_19,5,FALSE),2)),"")</f>
        <v/>
      </c>
      <c r="AO257" s="308" t="str">
        <f t="shared" ca="1" si="275"/>
        <v/>
      </c>
      <c r="AP257" s="309">
        <f t="shared" ref="AP257:AP320" ca="1" si="301">IF($AP$8="Habilitado",IF($B257="","",ROUND(VLOOKUP($B257,OFERENTE_20,5,FALSE),2)),"")</f>
        <v>60450</v>
      </c>
      <c r="AQ257" s="308">
        <f t="shared" ca="1" si="276"/>
        <v>0.3686635944700461</v>
      </c>
      <c r="AR257" s="309" t="str">
        <f t="shared" ref="AR257:AR320" ca="1" si="302">IF($AR$8="Habilitado",IF($B257="","",ROUND(VLOOKUP($B257,OFERENTE_21,5,FALSE),2)),"")</f>
        <v/>
      </c>
      <c r="AS257" s="308" t="str">
        <f t="shared" ca="1" si="277"/>
        <v/>
      </c>
      <c r="AT257" s="309" t="str">
        <f t="shared" ref="AT257:AT320" ca="1" si="303">IF($AT$8="Habilitado",IF($B257="","",ROUND(VLOOKUP($B257,OFERENTE_22,5,FALSE),2)),"")</f>
        <v/>
      </c>
      <c r="AU257" s="308" t="str">
        <f t="shared" ca="1" si="278"/>
        <v/>
      </c>
      <c r="AV257" s="309" t="str">
        <f t="shared" ref="AV257:AV320" ca="1" si="304">IF($AV$8="Habilitado",IF($B257="","",ROUND(VLOOKUP($B257,OFERENTE_23,5,FALSE),2)),"")</f>
        <v/>
      </c>
      <c r="AW257" s="308" t="str">
        <f t="shared" ca="1" si="279"/>
        <v/>
      </c>
      <c r="AX257" s="309" t="str">
        <f t="shared" ref="AX257:AX320" ca="1" si="305">IF($AX$8="Habilitado",IF($B257="","",ROUND(VLOOKUP($B257,OFERENTE_24,5,FALSE),2)),"")</f>
        <v/>
      </c>
      <c r="AY257" s="308" t="str">
        <f t="shared" ca="1" si="280"/>
        <v/>
      </c>
      <c r="AZ257" s="309" t="str">
        <f t="shared" ref="AZ257:AZ320" ca="1" si="306">IF($AZ$8="Habilitado",IF($B257="","",ROUND(VLOOKUP($B257,OFERENTE_25,5,FALSE),2)),"")</f>
        <v/>
      </c>
      <c r="BA257" s="308" t="str">
        <f t="shared" ca="1" si="251"/>
        <v/>
      </c>
      <c r="BB257" s="309">
        <f t="shared" ref="BB257:BB320" ca="1" si="307">IF($BB$8="Habilitado",IF($B257="","",ROUND(VLOOKUP($B257,OFERENTE_26,5,FALSE),2)),"")</f>
        <v>20090</v>
      </c>
      <c r="BC257" s="308">
        <f t="shared" ca="1" si="252"/>
        <v>0.3686635944700461</v>
      </c>
      <c r="BD257" s="309" t="str">
        <f t="shared" ref="BD257:BD320" ca="1" si="308">IF($BD$8="Habilitado",IF($B257="","",ROUND(VLOOKUP($B257,OFERENTE_27,5,FALSE),2)),"")</f>
        <v/>
      </c>
      <c r="BE257" s="308" t="str">
        <f t="shared" ca="1" si="253"/>
        <v/>
      </c>
    </row>
    <row r="258" spans="1:57" ht="26.25" customHeight="1">
      <c r="A258" s="245">
        <v>130</v>
      </c>
      <c r="B258" s="500" t="s">
        <v>964</v>
      </c>
      <c r="C258" s="501">
        <f t="shared" ca="1" si="281"/>
        <v>68584.38</v>
      </c>
      <c r="D258" s="309">
        <f t="shared" ca="1" si="282"/>
        <v>43368</v>
      </c>
      <c r="E258" s="308">
        <f t="shared" ca="1" si="257"/>
        <v>0.3686635944700461</v>
      </c>
      <c r="F258" s="309">
        <f t="shared" ca="1" si="283"/>
        <v>65868</v>
      </c>
      <c r="G258" s="308">
        <f t="shared" ca="1" si="258"/>
        <v>0.3686635944700461</v>
      </c>
      <c r="H258" s="309">
        <f t="shared" ca="1" si="284"/>
        <v>18000</v>
      </c>
      <c r="I258" s="308">
        <f t="shared" ca="1" si="259"/>
        <v>0</v>
      </c>
      <c r="J258" s="309">
        <f t="shared" ca="1" si="285"/>
        <v>235235</v>
      </c>
      <c r="K258" s="308">
        <f t="shared" ca="1" si="260"/>
        <v>0</v>
      </c>
      <c r="L258" s="309">
        <f t="shared" ca="1" si="286"/>
        <v>42240</v>
      </c>
      <c r="M258" s="308">
        <f t="shared" ca="1" si="261"/>
        <v>0.3686635944700461</v>
      </c>
      <c r="N258" s="309">
        <f t="shared" ca="1" si="287"/>
        <v>39000</v>
      </c>
      <c r="O258" s="308">
        <f t="shared" ca="1" si="262"/>
        <v>0</v>
      </c>
      <c r="P258" s="309">
        <f t="shared" ca="1" si="288"/>
        <v>258569</v>
      </c>
      <c r="Q258" s="308">
        <f t="shared" ca="1" si="263"/>
        <v>0</v>
      </c>
      <c r="R258" s="309">
        <f t="shared" ca="1" si="289"/>
        <v>52700</v>
      </c>
      <c r="S258" s="308">
        <f t="shared" ca="1" si="264"/>
        <v>0.3686635944700461</v>
      </c>
      <c r="T258" s="309" t="str">
        <f t="shared" ca="1" si="290"/>
        <v/>
      </c>
      <c r="U258" s="308" t="str">
        <f t="shared" ca="1" si="265"/>
        <v/>
      </c>
      <c r="V258" s="309" t="str">
        <f t="shared" ca="1" si="291"/>
        <v/>
      </c>
      <c r="W258" s="308" t="str">
        <f t="shared" ca="1" si="266"/>
        <v/>
      </c>
      <c r="X258" s="309">
        <f t="shared" ca="1" si="292"/>
        <v>43368</v>
      </c>
      <c r="Y258" s="308">
        <f t="shared" ca="1" si="267"/>
        <v>0.3686635944700461</v>
      </c>
      <c r="Z258" s="309" t="str">
        <f t="shared" ca="1" si="293"/>
        <v/>
      </c>
      <c r="AA258" s="308" t="str">
        <f t="shared" ca="1" si="268"/>
        <v/>
      </c>
      <c r="AB258" s="309">
        <f t="shared" ca="1" si="294"/>
        <v>113412</v>
      </c>
      <c r="AC258" s="308">
        <f t="shared" ca="1" si="269"/>
        <v>0</v>
      </c>
      <c r="AD258" s="309">
        <f t="shared" ca="1" si="295"/>
        <v>23406</v>
      </c>
      <c r="AE258" s="308">
        <f t="shared" ca="1" si="270"/>
        <v>0</v>
      </c>
      <c r="AF258" s="309">
        <f t="shared" ca="1" si="296"/>
        <v>43583</v>
      </c>
      <c r="AG258" s="308">
        <f t="shared" ca="1" si="271"/>
        <v>0.3686635944700461</v>
      </c>
      <c r="AH258" s="309">
        <f t="shared" ca="1" si="297"/>
        <v>45000</v>
      </c>
      <c r="AI258" s="308">
        <f t="shared" ca="1" si="272"/>
        <v>0.3686635944700461</v>
      </c>
      <c r="AJ258" s="309">
        <f t="shared" ca="1" si="298"/>
        <v>49009.45</v>
      </c>
      <c r="AK258" s="308">
        <f t="shared" ca="1" si="273"/>
        <v>0.3686635944700461</v>
      </c>
      <c r="AL258" s="309">
        <f t="shared" ca="1" si="299"/>
        <v>96250</v>
      </c>
      <c r="AM258" s="308">
        <f t="shared" ca="1" si="274"/>
        <v>0.3686635944700461</v>
      </c>
      <c r="AN258" s="309" t="str">
        <f t="shared" ca="1" si="300"/>
        <v/>
      </c>
      <c r="AO258" s="308" t="str">
        <f t="shared" ca="1" si="275"/>
        <v/>
      </c>
      <c r="AP258" s="309">
        <f t="shared" ca="1" si="301"/>
        <v>51285</v>
      </c>
      <c r="AQ258" s="308">
        <f t="shared" ca="1" si="276"/>
        <v>0.3686635944700461</v>
      </c>
      <c r="AR258" s="309" t="str">
        <f t="shared" ca="1" si="302"/>
        <v/>
      </c>
      <c r="AS258" s="308" t="str">
        <f t="shared" ca="1" si="277"/>
        <v/>
      </c>
      <c r="AT258" s="309" t="str">
        <f t="shared" ca="1" si="303"/>
        <v/>
      </c>
      <c r="AU258" s="308" t="str">
        <f t="shared" ca="1" si="278"/>
        <v/>
      </c>
      <c r="AV258" s="309" t="str">
        <f t="shared" ca="1" si="304"/>
        <v/>
      </c>
      <c r="AW258" s="308" t="str">
        <f t="shared" ca="1" si="279"/>
        <v/>
      </c>
      <c r="AX258" s="309" t="str">
        <f t="shared" ca="1" si="305"/>
        <v/>
      </c>
      <c r="AY258" s="308" t="str">
        <f t="shared" ca="1" si="280"/>
        <v/>
      </c>
      <c r="AZ258" s="309" t="str">
        <f t="shared" ca="1" si="306"/>
        <v/>
      </c>
      <c r="BA258" s="308" t="str">
        <f t="shared" ref="BA258:BA321" ca="1" si="309">IF($B258="","",IF(AZ258="","",IF($L$4="Media aritmética",(AZ258&lt;=$C258)*($H$5/$C$5)+(AZ258&gt;$C258)*0,IF(AND(ROUND(AVERAGE($D258,$F258,$H258,$J258,$L258,$N258,$P258,$R258,$T258,$V258,$X258,$Z258,$AB258,$AD258,$AF258,$AH258,$AJ258,AL258,AN258,AP258,AR258,AT258,AV258,AX258,AZ258,BB258,BD258,BF258,BH258,BJ258),2)-$C258/2&lt;=AZ258,(ROUND(AVERAGE($D258,$F258,$H258,$J258,$L258,$N258,$P258,$R258,$T258,$V258,$X258,$Z258,$AB258,$AD258,$AF258,$AH258,$AJ258,AL258,AN258,AP258,AR258,AT258,AV258,AX258,AZ258,BB258,BD258,BF258,BH258,BJ258),2)+$C258/2&gt;AZ258)),($H$5/$C$5),0))))</f>
        <v/>
      </c>
      <c r="BB258" s="309">
        <f t="shared" ca="1" si="307"/>
        <v>42150</v>
      </c>
      <c r="BC258" s="308">
        <f t="shared" ref="BC258:BC321" ca="1" si="310">IF($B258="","",IF(BB258="","",IF($L$4="Media aritmética",(BB258&lt;=$C258)*($H$5/$C$5)+(BB258&gt;$C258)*0,IF(AND(ROUND(AVERAGE($D258,$F258,$H258,$J258,$L258,$N258,$P258,$R258,$T258,$V258,$X258,$Z258,$AB258,$AD258,$AF258,$AH258,$AJ258,AL258,AN258,AP258,AR258,AT258,AV258,AX258,AZ258,BB258,BD258,BF258,BH258,BJ258),2)-$C258/2&lt;=BB258,(ROUND(AVERAGE($D258,$F258,$H258,$J258,$L258,$N258,$P258,$R258,$T258,$V258,$X258,$Z258,$AB258,$AD258,$AF258,$AH258,$AJ258,AL258,AN258,AP258,AR258,AT258,AV258,AX258,AZ258,BB258,BD258,BF258,BH258,BJ258),2)+$C258/2&gt;BB258)),($H$5/$C$5),0))))</f>
        <v>0.3686635944700461</v>
      </c>
      <c r="BD258" s="309" t="str">
        <f t="shared" ca="1" si="308"/>
        <v/>
      </c>
      <c r="BE258" s="308" t="str">
        <f t="shared" ref="BE258:BE321" ca="1" si="311">IF($B258="","",IF(BD258="","",IF($L$4="Media aritmética",(BD258&lt;=$C258)*($H$5/$C$5)+(BD258&gt;$C258)*0,IF(AND(ROUND(AVERAGE($D258,$F258,$H258,$J258,$L258,$N258,$P258,$R258,$T258,$V258,$X258,$Z258,$AB258,$AD258,$AF258,$AH258,$AJ258,AL258,AN258,AP258,AR258,AT258,AV258,AX258,AZ258,BB258,BD258,BF258,BH258,BJ258),2)-$C258/2&lt;=BD258,(ROUND(AVERAGE($D258,$F258,$H258,$J258,$L258,$N258,$P258,$R258,$T258,$V258,$X258,$Z258,$AB258,$AD258,$AF258,$AH258,$AJ258,AL258,AN258,AP258,AR258,AT258,AV258,AX258,AZ258,BB258,BD258,BF258,BH258,BJ258),2)+$C258/2&gt;BD258)),($H$5/$C$5),0))))</f>
        <v/>
      </c>
    </row>
    <row r="259" spans="1:57" ht="26.25" customHeight="1">
      <c r="A259" s="245">
        <v>131</v>
      </c>
      <c r="B259" s="500" t="s">
        <v>965</v>
      </c>
      <c r="C259" s="501">
        <f t="shared" ca="1" si="281"/>
        <v>1532374.42</v>
      </c>
      <c r="D259" s="309">
        <f t="shared" ca="1" si="282"/>
        <v>443598</v>
      </c>
      <c r="E259" s="308">
        <f t="shared" ca="1" si="257"/>
        <v>0.3686635944700461</v>
      </c>
      <c r="F259" s="309">
        <f t="shared" ca="1" si="283"/>
        <v>1519000</v>
      </c>
      <c r="G259" s="308">
        <f t="shared" ca="1" si="258"/>
        <v>0.3686635944700461</v>
      </c>
      <c r="H259" s="309">
        <f t="shared" ca="1" si="284"/>
        <v>145000</v>
      </c>
      <c r="I259" s="308">
        <f t="shared" ca="1" si="259"/>
        <v>0</v>
      </c>
      <c r="J259" s="309">
        <f t="shared" ca="1" si="285"/>
        <v>724374</v>
      </c>
      <c r="K259" s="308">
        <f t="shared" ca="1" si="260"/>
        <v>0.3686635944700461</v>
      </c>
      <c r="L259" s="309">
        <f t="shared" ca="1" si="286"/>
        <v>432064</v>
      </c>
      <c r="M259" s="308">
        <f t="shared" ca="1" si="261"/>
        <v>0.3686635944700461</v>
      </c>
      <c r="N259" s="309">
        <f t="shared" ca="1" si="287"/>
        <v>69000</v>
      </c>
      <c r="O259" s="308">
        <f t="shared" ca="1" si="262"/>
        <v>0</v>
      </c>
      <c r="P259" s="309">
        <f t="shared" ca="1" si="288"/>
        <v>6419652</v>
      </c>
      <c r="Q259" s="308">
        <f t="shared" ca="1" si="263"/>
        <v>0</v>
      </c>
      <c r="R259" s="309">
        <f t="shared" ca="1" si="289"/>
        <v>175000</v>
      </c>
      <c r="S259" s="308">
        <f t="shared" ca="1" si="264"/>
        <v>0.3686635944700461</v>
      </c>
      <c r="T259" s="309" t="str">
        <f t="shared" ca="1" si="290"/>
        <v/>
      </c>
      <c r="U259" s="308" t="str">
        <f t="shared" ca="1" si="265"/>
        <v/>
      </c>
      <c r="V259" s="309" t="str">
        <f t="shared" ca="1" si="291"/>
        <v/>
      </c>
      <c r="W259" s="308" t="str">
        <f t="shared" ca="1" si="266"/>
        <v/>
      </c>
      <c r="X259" s="309">
        <f t="shared" ca="1" si="292"/>
        <v>443598</v>
      </c>
      <c r="Y259" s="308">
        <f t="shared" ca="1" si="267"/>
        <v>0.3686635944700461</v>
      </c>
      <c r="Z259" s="309" t="str">
        <f t="shared" ca="1" si="293"/>
        <v/>
      </c>
      <c r="AA259" s="308" t="str">
        <f t="shared" ca="1" si="268"/>
        <v/>
      </c>
      <c r="AB259" s="309">
        <f t="shared" ca="1" si="294"/>
        <v>624928</v>
      </c>
      <c r="AC259" s="308">
        <f t="shared" ca="1" si="269"/>
        <v>0.3686635944700461</v>
      </c>
      <c r="AD259" s="309">
        <f t="shared" ca="1" si="295"/>
        <v>456455</v>
      </c>
      <c r="AE259" s="308">
        <f t="shared" ca="1" si="270"/>
        <v>0.3686635944700461</v>
      </c>
      <c r="AF259" s="309">
        <f t="shared" ca="1" si="296"/>
        <v>561730</v>
      </c>
      <c r="AG259" s="308">
        <f t="shared" ca="1" si="271"/>
        <v>0.3686635944700461</v>
      </c>
      <c r="AH259" s="309">
        <f t="shared" ca="1" si="297"/>
        <v>394000</v>
      </c>
      <c r="AI259" s="308">
        <f t="shared" ca="1" si="272"/>
        <v>0.3686635944700461</v>
      </c>
      <c r="AJ259" s="309">
        <f t="shared" ca="1" si="298"/>
        <v>2442683.1800000002</v>
      </c>
      <c r="AK259" s="308">
        <f t="shared" ca="1" si="273"/>
        <v>0</v>
      </c>
      <c r="AL259" s="309">
        <f t="shared" ca="1" si="299"/>
        <v>150766</v>
      </c>
      <c r="AM259" s="308">
        <f t="shared" ca="1" si="274"/>
        <v>0.3686635944700461</v>
      </c>
      <c r="AN259" s="309" t="str">
        <f t="shared" ca="1" si="300"/>
        <v/>
      </c>
      <c r="AO259" s="308" t="str">
        <f t="shared" ca="1" si="275"/>
        <v/>
      </c>
      <c r="AP259" s="309">
        <f t="shared" ca="1" si="301"/>
        <v>56550</v>
      </c>
      <c r="AQ259" s="308">
        <f t="shared" ca="1" si="276"/>
        <v>0</v>
      </c>
      <c r="AR259" s="309" t="str">
        <f t="shared" ca="1" si="302"/>
        <v/>
      </c>
      <c r="AS259" s="308" t="str">
        <f t="shared" ca="1" si="277"/>
        <v/>
      </c>
      <c r="AT259" s="309" t="str">
        <f t="shared" ca="1" si="303"/>
        <v/>
      </c>
      <c r="AU259" s="308" t="str">
        <f t="shared" ca="1" si="278"/>
        <v/>
      </c>
      <c r="AV259" s="309" t="str">
        <f t="shared" ca="1" si="304"/>
        <v/>
      </c>
      <c r="AW259" s="308" t="str">
        <f t="shared" ca="1" si="279"/>
        <v/>
      </c>
      <c r="AX259" s="309" t="str">
        <f t="shared" ca="1" si="305"/>
        <v/>
      </c>
      <c r="AY259" s="308" t="str">
        <f t="shared" ca="1" si="280"/>
        <v/>
      </c>
      <c r="AZ259" s="309" t="str">
        <f t="shared" ca="1" si="306"/>
        <v/>
      </c>
      <c r="BA259" s="308" t="str">
        <f t="shared" ca="1" si="309"/>
        <v/>
      </c>
      <c r="BB259" s="309">
        <f t="shared" ca="1" si="307"/>
        <v>433900</v>
      </c>
      <c r="BC259" s="308">
        <f t="shared" ca="1" si="310"/>
        <v>0.3686635944700461</v>
      </c>
      <c r="BD259" s="309" t="str">
        <f t="shared" ca="1" si="308"/>
        <v/>
      </c>
      <c r="BE259" s="308" t="str">
        <f t="shared" ca="1" si="311"/>
        <v/>
      </c>
    </row>
    <row r="260" spans="1:57" ht="26.25" customHeight="1">
      <c r="A260" s="245">
        <v>132</v>
      </c>
      <c r="B260" s="500" t="s">
        <v>345</v>
      </c>
      <c r="C260" s="501">
        <f t="shared" ca="1" si="281"/>
        <v>150432.44</v>
      </c>
      <c r="D260" s="309">
        <f t="shared" ca="1" si="282"/>
        <v>26327</v>
      </c>
      <c r="E260" s="308">
        <f t="shared" ca="1" si="257"/>
        <v>0.3686635944700461</v>
      </c>
      <c r="F260" s="309">
        <f t="shared" ca="1" si="283"/>
        <v>15500</v>
      </c>
      <c r="G260" s="308">
        <f t="shared" ca="1" si="258"/>
        <v>0.3686635944700461</v>
      </c>
      <c r="H260" s="309">
        <f t="shared" ca="1" si="284"/>
        <v>12000</v>
      </c>
      <c r="I260" s="308">
        <f t="shared" ca="1" si="259"/>
        <v>0.3686635944700461</v>
      </c>
      <c r="J260" s="309">
        <f t="shared" ca="1" si="285"/>
        <v>647425</v>
      </c>
      <c r="K260" s="308">
        <f t="shared" ca="1" si="260"/>
        <v>0</v>
      </c>
      <c r="L260" s="309">
        <f t="shared" ca="1" si="286"/>
        <v>25642</v>
      </c>
      <c r="M260" s="308">
        <f t="shared" ca="1" si="261"/>
        <v>0.3686635944700461</v>
      </c>
      <c r="N260" s="309">
        <f t="shared" ca="1" si="287"/>
        <v>53000</v>
      </c>
      <c r="O260" s="308">
        <f t="shared" ca="1" si="262"/>
        <v>0.3686635944700461</v>
      </c>
      <c r="P260" s="309">
        <f t="shared" ca="1" si="288"/>
        <v>24609</v>
      </c>
      <c r="Q260" s="308">
        <f t="shared" ca="1" si="263"/>
        <v>0.3686635944700461</v>
      </c>
      <c r="R260" s="309">
        <f t="shared" ca="1" si="289"/>
        <v>50525</v>
      </c>
      <c r="S260" s="308">
        <f t="shared" ca="1" si="264"/>
        <v>0.3686635944700461</v>
      </c>
      <c r="T260" s="309" t="str">
        <f t="shared" ca="1" si="290"/>
        <v/>
      </c>
      <c r="U260" s="308" t="str">
        <f t="shared" ca="1" si="265"/>
        <v/>
      </c>
      <c r="V260" s="309" t="str">
        <f t="shared" ca="1" si="291"/>
        <v/>
      </c>
      <c r="W260" s="308" t="str">
        <f t="shared" ca="1" si="266"/>
        <v/>
      </c>
      <c r="X260" s="309">
        <f t="shared" ca="1" si="292"/>
        <v>26327</v>
      </c>
      <c r="Y260" s="308">
        <f t="shared" ca="1" si="267"/>
        <v>0.3686635944700461</v>
      </c>
      <c r="Z260" s="309" t="str">
        <f t="shared" ca="1" si="293"/>
        <v/>
      </c>
      <c r="AA260" s="308" t="str">
        <f t="shared" ca="1" si="268"/>
        <v/>
      </c>
      <c r="AB260" s="309">
        <f t="shared" ca="1" si="294"/>
        <v>19936</v>
      </c>
      <c r="AC260" s="308">
        <f t="shared" ca="1" si="269"/>
        <v>0.3686635944700461</v>
      </c>
      <c r="AD260" s="309">
        <f t="shared" ca="1" si="295"/>
        <v>23233</v>
      </c>
      <c r="AE260" s="308">
        <f t="shared" ca="1" si="270"/>
        <v>0.3686635944700461</v>
      </c>
      <c r="AF260" s="309">
        <f t="shared" ca="1" si="296"/>
        <v>22663</v>
      </c>
      <c r="AG260" s="308">
        <f t="shared" ca="1" si="271"/>
        <v>0.3686635944700461</v>
      </c>
      <c r="AH260" s="309">
        <f t="shared" ca="1" si="297"/>
        <v>27500</v>
      </c>
      <c r="AI260" s="308">
        <f t="shared" ca="1" si="272"/>
        <v>0.3686635944700461</v>
      </c>
      <c r="AJ260" s="309">
        <f t="shared" ca="1" si="298"/>
        <v>25758.22</v>
      </c>
      <c r="AK260" s="308">
        <f t="shared" ca="1" si="273"/>
        <v>0.3686635944700461</v>
      </c>
      <c r="AL260" s="309">
        <f t="shared" ca="1" si="299"/>
        <v>24717</v>
      </c>
      <c r="AM260" s="308">
        <f t="shared" ca="1" si="274"/>
        <v>0.3686635944700461</v>
      </c>
      <c r="AN260" s="309" t="str">
        <f t="shared" ca="1" si="300"/>
        <v/>
      </c>
      <c r="AO260" s="308" t="str">
        <f t="shared" ca="1" si="275"/>
        <v/>
      </c>
      <c r="AP260" s="309">
        <f t="shared" ca="1" si="301"/>
        <v>102700</v>
      </c>
      <c r="AQ260" s="308">
        <f t="shared" ca="1" si="276"/>
        <v>0.3686635944700461</v>
      </c>
      <c r="AR260" s="309" t="str">
        <f t="shared" ca="1" si="302"/>
        <v/>
      </c>
      <c r="AS260" s="308" t="str">
        <f t="shared" ca="1" si="277"/>
        <v/>
      </c>
      <c r="AT260" s="309" t="str">
        <f t="shared" ca="1" si="303"/>
        <v/>
      </c>
      <c r="AU260" s="308" t="str">
        <f t="shared" ca="1" si="278"/>
        <v/>
      </c>
      <c r="AV260" s="309" t="str">
        <f t="shared" ca="1" si="304"/>
        <v/>
      </c>
      <c r="AW260" s="308" t="str">
        <f t="shared" ca="1" si="279"/>
        <v/>
      </c>
      <c r="AX260" s="309" t="str">
        <f t="shared" ca="1" si="305"/>
        <v/>
      </c>
      <c r="AY260" s="308" t="str">
        <f t="shared" ca="1" si="280"/>
        <v/>
      </c>
      <c r="AZ260" s="309" t="str">
        <f t="shared" ca="1" si="306"/>
        <v/>
      </c>
      <c r="BA260" s="308" t="str">
        <f t="shared" ca="1" si="309"/>
        <v/>
      </c>
      <c r="BB260" s="309">
        <f t="shared" ca="1" si="307"/>
        <v>25160</v>
      </c>
      <c r="BC260" s="308">
        <f t="shared" ca="1" si="310"/>
        <v>0.3686635944700461</v>
      </c>
      <c r="BD260" s="309" t="str">
        <f t="shared" ca="1" si="308"/>
        <v/>
      </c>
      <c r="BE260" s="308" t="str">
        <f t="shared" ca="1" si="311"/>
        <v/>
      </c>
    </row>
    <row r="261" spans="1:57" ht="26.25" customHeight="1">
      <c r="A261" s="245">
        <v>133</v>
      </c>
      <c r="B261" s="500" t="s">
        <v>346</v>
      </c>
      <c r="C261" s="501">
        <f t="shared" ca="1" si="281"/>
        <v>195898.3</v>
      </c>
      <c r="D261" s="309">
        <f t="shared" ca="1" si="282"/>
        <v>37698</v>
      </c>
      <c r="E261" s="308">
        <f t="shared" ca="1" si="257"/>
        <v>0.3686635944700461</v>
      </c>
      <c r="F261" s="309">
        <f t="shared" ca="1" si="283"/>
        <v>41242</v>
      </c>
      <c r="G261" s="308">
        <f t="shared" ca="1" si="258"/>
        <v>0.3686635944700461</v>
      </c>
      <c r="H261" s="309">
        <f t="shared" ca="1" si="284"/>
        <v>11000</v>
      </c>
      <c r="I261" s="308">
        <f t="shared" ca="1" si="259"/>
        <v>0.3686635944700461</v>
      </c>
      <c r="J261" s="309">
        <f t="shared" ca="1" si="285"/>
        <v>841230</v>
      </c>
      <c r="K261" s="308">
        <f t="shared" ca="1" si="260"/>
        <v>0</v>
      </c>
      <c r="L261" s="309">
        <f t="shared" ca="1" si="286"/>
        <v>36717</v>
      </c>
      <c r="M261" s="308">
        <f t="shared" ca="1" si="261"/>
        <v>0.3686635944700461</v>
      </c>
      <c r="N261" s="309">
        <f t="shared" ca="1" si="287"/>
        <v>48000</v>
      </c>
      <c r="O261" s="308">
        <f t="shared" ca="1" si="262"/>
        <v>0.3686635944700461</v>
      </c>
      <c r="P261" s="309">
        <f t="shared" ca="1" si="288"/>
        <v>21845</v>
      </c>
      <c r="Q261" s="308">
        <f t="shared" ca="1" si="263"/>
        <v>0.3686635944700461</v>
      </c>
      <c r="R261" s="309">
        <f t="shared" ca="1" si="289"/>
        <v>28750</v>
      </c>
      <c r="S261" s="308">
        <f t="shared" ca="1" si="264"/>
        <v>0.3686635944700461</v>
      </c>
      <c r="T261" s="309" t="str">
        <f t="shared" ca="1" si="290"/>
        <v/>
      </c>
      <c r="U261" s="308" t="str">
        <f t="shared" ca="1" si="265"/>
        <v/>
      </c>
      <c r="V261" s="309" t="str">
        <f t="shared" ca="1" si="291"/>
        <v/>
      </c>
      <c r="W261" s="308" t="str">
        <f t="shared" ca="1" si="266"/>
        <v/>
      </c>
      <c r="X261" s="309">
        <f t="shared" ca="1" si="292"/>
        <v>37698</v>
      </c>
      <c r="Y261" s="308">
        <f t="shared" ca="1" si="267"/>
        <v>0.3686635944700461</v>
      </c>
      <c r="Z261" s="309" t="str">
        <f t="shared" ca="1" si="293"/>
        <v/>
      </c>
      <c r="AA261" s="308" t="str">
        <f t="shared" ca="1" si="268"/>
        <v/>
      </c>
      <c r="AB261" s="309">
        <f t="shared" ca="1" si="294"/>
        <v>25050</v>
      </c>
      <c r="AC261" s="308">
        <f t="shared" ca="1" si="269"/>
        <v>0.3686635944700461</v>
      </c>
      <c r="AD261" s="309">
        <f t="shared" ca="1" si="295"/>
        <v>26834</v>
      </c>
      <c r="AE261" s="308">
        <f t="shared" ca="1" si="270"/>
        <v>0.3686635944700461</v>
      </c>
      <c r="AF261" s="309">
        <f t="shared" ca="1" si="296"/>
        <v>24213</v>
      </c>
      <c r="AG261" s="308">
        <f t="shared" ca="1" si="271"/>
        <v>0.3686635944700461</v>
      </c>
      <c r="AH261" s="309">
        <f t="shared" ca="1" si="297"/>
        <v>34700</v>
      </c>
      <c r="AI261" s="308">
        <f t="shared" ca="1" si="272"/>
        <v>0.3686635944700461</v>
      </c>
      <c r="AJ261" s="309">
        <f t="shared" ca="1" si="298"/>
        <v>30388.59</v>
      </c>
      <c r="AK261" s="308">
        <f t="shared" ca="1" si="273"/>
        <v>0.3686635944700461</v>
      </c>
      <c r="AL261" s="309">
        <f t="shared" ca="1" si="299"/>
        <v>28875</v>
      </c>
      <c r="AM261" s="308">
        <f t="shared" ca="1" si="274"/>
        <v>0.3686635944700461</v>
      </c>
      <c r="AN261" s="309" t="str">
        <f t="shared" ca="1" si="300"/>
        <v/>
      </c>
      <c r="AO261" s="308" t="str">
        <f t="shared" ca="1" si="275"/>
        <v/>
      </c>
      <c r="AP261" s="309">
        <f t="shared" ca="1" si="301"/>
        <v>94250</v>
      </c>
      <c r="AQ261" s="308">
        <f t="shared" ca="1" si="276"/>
        <v>0.3686635944700461</v>
      </c>
      <c r="AR261" s="309" t="str">
        <f t="shared" ca="1" si="302"/>
        <v/>
      </c>
      <c r="AS261" s="308" t="str">
        <f t="shared" ca="1" si="277"/>
        <v/>
      </c>
      <c r="AT261" s="309" t="str">
        <f t="shared" ca="1" si="303"/>
        <v/>
      </c>
      <c r="AU261" s="308" t="str">
        <f t="shared" ca="1" si="278"/>
        <v/>
      </c>
      <c r="AV261" s="309" t="str">
        <f t="shared" ca="1" si="304"/>
        <v/>
      </c>
      <c r="AW261" s="308" t="str">
        <f t="shared" ca="1" si="279"/>
        <v/>
      </c>
      <c r="AX261" s="309" t="str">
        <f t="shared" ca="1" si="305"/>
        <v/>
      </c>
      <c r="AY261" s="308" t="str">
        <f t="shared" ca="1" si="280"/>
        <v/>
      </c>
      <c r="AZ261" s="309" t="str">
        <f t="shared" ca="1" si="306"/>
        <v/>
      </c>
      <c r="BA261" s="308" t="str">
        <f t="shared" ca="1" si="309"/>
        <v/>
      </c>
      <c r="BB261" s="309">
        <f t="shared" ca="1" si="307"/>
        <v>36760</v>
      </c>
      <c r="BC261" s="308">
        <f t="shared" ca="1" si="310"/>
        <v>0.3686635944700461</v>
      </c>
      <c r="BD261" s="309" t="str">
        <f t="shared" ca="1" si="308"/>
        <v/>
      </c>
      <c r="BE261" s="308" t="str">
        <f t="shared" ca="1" si="311"/>
        <v/>
      </c>
    </row>
    <row r="262" spans="1:57" ht="26.25" customHeight="1">
      <c r="A262" s="245">
        <v>134</v>
      </c>
      <c r="B262" s="500" t="s">
        <v>968</v>
      </c>
      <c r="C262" s="501">
        <f t="shared" ca="1" si="281"/>
        <v>17296.82</v>
      </c>
      <c r="D262" s="309">
        <f t="shared" ca="1" si="282"/>
        <v>9480</v>
      </c>
      <c r="E262" s="308">
        <f t="shared" ca="1" si="257"/>
        <v>0.3686635944700461</v>
      </c>
      <c r="F262" s="309">
        <f t="shared" ca="1" si="283"/>
        <v>10000</v>
      </c>
      <c r="G262" s="308">
        <f t="shared" ca="1" si="258"/>
        <v>0.3686635944700461</v>
      </c>
      <c r="H262" s="309">
        <f t="shared" ca="1" si="284"/>
        <v>7500</v>
      </c>
      <c r="I262" s="308">
        <f t="shared" ca="1" si="259"/>
        <v>0</v>
      </c>
      <c r="J262" s="309">
        <f t="shared" ca="1" si="285"/>
        <v>67750</v>
      </c>
      <c r="K262" s="308">
        <f t="shared" ca="1" si="260"/>
        <v>0</v>
      </c>
      <c r="L262" s="309">
        <f t="shared" ca="1" si="286"/>
        <v>9233</v>
      </c>
      <c r="M262" s="308">
        <f t="shared" ca="1" si="261"/>
        <v>0.3686635944700461</v>
      </c>
      <c r="N262" s="309">
        <f t="shared" ca="1" si="287"/>
        <v>25000</v>
      </c>
      <c r="O262" s="308">
        <f t="shared" ca="1" si="262"/>
        <v>0.3686635944700461</v>
      </c>
      <c r="P262" s="309">
        <f t="shared" ca="1" si="288"/>
        <v>6063</v>
      </c>
      <c r="Q262" s="308">
        <f t="shared" ca="1" si="263"/>
        <v>0</v>
      </c>
      <c r="R262" s="309">
        <f t="shared" ca="1" si="289"/>
        <v>10750</v>
      </c>
      <c r="S262" s="308">
        <f t="shared" ca="1" si="264"/>
        <v>0.3686635944700461</v>
      </c>
      <c r="T262" s="309" t="str">
        <f t="shared" ca="1" si="290"/>
        <v/>
      </c>
      <c r="U262" s="308" t="str">
        <f t="shared" ca="1" si="265"/>
        <v/>
      </c>
      <c r="V262" s="309" t="str">
        <f t="shared" ca="1" si="291"/>
        <v/>
      </c>
      <c r="W262" s="308" t="str">
        <f t="shared" ca="1" si="266"/>
        <v/>
      </c>
      <c r="X262" s="309">
        <f t="shared" ca="1" si="292"/>
        <v>9400</v>
      </c>
      <c r="Y262" s="308">
        <f t="shared" ca="1" si="267"/>
        <v>0.3686635944700461</v>
      </c>
      <c r="Z262" s="309" t="str">
        <f t="shared" ca="1" si="293"/>
        <v/>
      </c>
      <c r="AA262" s="308" t="str">
        <f t="shared" ca="1" si="268"/>
        <v/>
      </c>
      <c r="AB262" s="309">
        <f t="shared" ca="1" si="294"/>
        <v>8662</v>
      </c>
      <c r="AC262" s="308">
        <f t="shared" ca="1" si="269"/>
        <v>0.3686635944700461</v>
      </c>
      <c r="AD262" s="309">
        <f t="shared" ca="1" si="295"/>
        <v>7310</v>
      </c>
      <c r="AE262" s="308">
        <f t="shared" ca="1" si="270"/>
        <v>0</v>
      </c>
      <c r="AF262" s="309">
        <f t="shared" ca="1" si="296"/>
        <v>3680</v>
      </c>
      <c r="AG262" s="308">
        <f t="shared" ca="1" si="271"/>
        <v>0</v>
      </c>
      <c r="AH262" s="309">
        <f t="shared" ca="1" si="297"/>
        <v>6500</v>
      </c>
      <c r="AI262" s="308">
        <f t="shared" ca="1" si="272"/>
        <v>0</v>
      </c>
      <c r="AJ262" s="309">
        <f t="shared" ca="1" si="298"/>
        <v>16035.3</v>
      </c>
      <c r="AK262" s="308">
        <f t="shared" ca="1" si="273"/>
        <v>0.3686635944700461</v>
      </c>
      <c r="AL262" s="309">
        <f t="shared" ca="1" si="299"/>
        <v>31724</v>
      </c>
      <c r="AM262" s="308">
        <f t="shared" ca="1" si="274"/>
        <v>0</v>
      </c>
      <c r="AN262" s="309" t="str">
        <f t="shared" ca="1" si="300"/>
        <v/>
      </c>
      <c r="AO262" s="308" t="str">
        <f t="shared" ca="1" si="275"/>
        <v/>
      </c>
      <c r="AP262" s="309">
        <f t="shared" ca="1" si="301"/>
        <v>48750</v>
      </c>
      <c r="AQ262" s="308">
        <f t="shared" ca="1" si="276"/>
        <v>0</v>
      </c>
      <c r="AR262" s="309" t="str">
        <f t="shared" ca="1" si="302"/>
        <v/>
      </c>
      <c r="AS262" s="308" t="str">
        <f t="shared" ca="1" si="277"/>
        <v/>
      </c>
      <c r="AT262" s="309" t="str">
        <f t="shared" ca="1" si="303"/>
        <v/>
      </c>
      <c r="AU262" s="308" t="str">
        <f t="shared" ca="1" si="278"/>
        <v/>
      </c>
      <c r="AV262" s="309" t="str">
        <f t="shared" ca="1" si="304"/>
        <v/>
      </c>
      <c r="AW262" s="308" t="str">
        <f t="shared" ca="1" si="279"/>
        <v/>
      </c>
      <c r="AX262" s="309" t="str">
        <f t="shared" ca="1" si="305"/>
        <v/>
      </c>
      <c r="AY262" s="308" t="str">
        <f t="shared" ca="1" si="280"/>
        <v/>
      </c>
      <c r="AZ262" s="309" t="str">
        <f t="shared" ca="1" si="306"/>
        <v/>
      </c>
      <c r="BA262" s="308" t="str">
        <f t="shared" ca="1" si="309"/>
        <v/>
      </c>
      <c r="BB262" s="309">
        <f t="shared" ca="1" si="307"/>
        <v>9250</v>
      </c>
      <c r="BC262" s="308">
        <f t="shared" ca="1" si="310"/>
        <v>0.3686635944700461</v>
      </c>
      <c r="BD262" s="309" t="str">
        <f t="shared" ca="1" si="308"/>
        <v/>
      </c>
      <c r="BE262" s="308" t="str">
        <f t="shared" ca="1" si="311"/>
        <v/>
      </c>
    </row>
    <row r="263" spans="1:57" ht="26.25" customHeight="1">
      <c r="A263" s="245">
        <v>135</v>
      </c>
      <c r="B263" s="500" t="s">
        <v>969</v>
      </c>
      <c r="C263" s="501">
        <f t="shared" ca="1" si="281"/>
        <v>19215.23</v>
      </c>
      <c r="D263" s="309">
        <f t="shared" ca="1" si="282"/>
        <v>9743</v>
      </c>
      <c r="E263" s="308">
        <f t="shared" ca="1" si="257"/>
        <v>0</v>
      </c>
      <c r="F263" s="309">
        <f t="shared" ca="1" si="283"/>
        <v>10926</v>
      </c>
      <c r="G263" s="308">
        <f t="shared" ca="1" si="258"/>
        <v>0.3686635944700461</v>
      </c>
      <c r="H263" s="309">
        <f t="shared" ca="1" si="284"/>
        <v>14500</v>
      </c>
      <c r="I263" s="308">
        <f t="shared" ca="1" si="259"/>
        <v>0.3686635944700461</v>
      </c>
      <c r="J263" s="309">
        <f t="shared" ca="1" si="285"/>
        <v>68770</v>
      </c>
      <c r="K263" s="308">
        <f t="shared" ca="1" si="260"/>
        <v>0</v>
      </c>
      <c r="L263" s="309">
        <f t="shared" ca="1" si="286"/>
        <v>9489</v>
      </c>
      <c r="M263" s="308">
        <f t="shared" ca="1" si="261"/>
        <v>0</v>
      </c>
      <c r="N263" s="309">
        <f t="shared" ca="1" si="287"/>
        <v>43000</v>
      </c>
      <c r="O263" s="308">
        <f t="shared" ca="1" si="262"/>
        <v>0</v>
      </c>
      <c r="P263" s="309">
        <f t="shared" ca="1" si="288"/>
        <v>8470</v>
      </c>
      <c r="Q263" s="308">
        <f t="shared" ca="1" si="263"/>
        <v>0</v>
      </c>
      <c r="R263" s="309">
        <f t="shared" ca="1" si="289"/>
        <v>15400</v>
      </c>
      <c r="S263" s="308">
        <f t="shared" ca="1" si="264"/>
        <v>0.3686635944700461</v>
      </c>
      <c r="T263" s="309" t="str">
        <f t="shared" ca="1" si="290"/>
        <v/>
      </c>
      <c r="U263" s="308" t="str">
        <f t="shared" ca="1" si="265"/>
        <v/>
      </c>
      <c r="V263" s="309" t="str">
        <f t="shared" ca="1" si="291"/>
        <v/>
      </c>
      <c r="W263" s="308" t="str">
        <f t="shared" ca="1" si="266"/>
        <v/>
      </c>
      <c r="X263" s="309">
        <f t="shared" ca="1" si="292"/>
        <v>9743</v>
      </c>
      <c r="Y263" s="308">
        <f t="shared" ca="1" si="267"/>
        <v>0</v>
      </c>
      <c r="Z263" s="309" t="str">
        <f t="shared" ca="1" si="293"/>
        <v/>
      </c>
      <c r="AA263" s="308" t="str">
        <f t="shared" ca="1" si="268"/>
        <v/>
      </c>
      <c r="AB263" s="309">
        <f t="shared" ca="1" si="294"/>
        <v>9659</v>
      </c>
      <c r="AC263" s="308">
        <f t="shared" ca="1" si="269"/>
        <v>0</v>
      </c>
      <c r="AD263" s="309">
        <f t="shared" ca="1" si="295"/>
        <v>13842</v>
      </c>
      <c r="AE263" s="308">
        <f t="shared" ca="1" si="270"/>
        <v>0.3686635944700461</v>
      </c>
      <c r="AF263" s="309">
        <f t="shared" ca="1" si="296"/>
        <v>4843</v>
      </c>
      <c r="AG263" s="308">
        <f t="shared" ca="1" si="271"/>
        <v>0</v>
      </c>
      <c r="AH263" s="309">
        <f t="shared" ca="1" si="297"/>
        <v>8100</v>
      </c>
      <c r="AI263" s="308">
        <f t="shared" ca="1" si="272"/>
        <v>0</v>
      </c>
      <c r="AJ263" s="309">
        <f t="shared" ca="1" si="298"/>
        <v>16709.02</v>
      </c>
      <c r="AK263" s="308">
        <f t="shared" ca="1" si="273"/>
        <v>0.3686635944700461</v>
      </c>
      <c r="AL263" s="309">
        <f t="shared" ca="1" si="299"/>
        <v>32725</v>
      </c>
      <c r="AM263" s="308">
        <f t="shared" ca="1" si="274"/>
        <v>0</v>
      </c>
      <c r="AN263" s="309" t="str">
        <f t="shared" ca="1" si="300"/>
        <v/>
      </c>
      <c r="AO263" s="308" t="str">
        <f t="shared" ca="1" si="275"/>
        <v/>
      </c>
      <c r="AP263" s="309">
        <f t="shared" ca="1" si="301"/>
        <v>61750</v>
      </c>
      <c r="AQ263" s="308">
        <f t="shared" ca="1" si="276"/>
        <v>0</v>
      </c>
      <c r="AR263" s="309" t="str">
        <f t="shared" ca="1" si="302"/>
        <v/>
      </c>
      <c r="AS263" s="308" t="str">
        <f t="shared" ca="1" si="277"/>
        <v/>
      </c>
      <c r="AT263" s="309" t="str">
        <f t="shared" ca="1" si="303"/>
        <v/>
      </c>
      <c r="AU263" s="308" t="str">
        <f t="shared" ca="1" si="278"/>
        <v/>
      </c>
      <c r="AV263" s="309" t="str">
        <f t="shared" ca="1" si="304"/>
        <v/>
      </c>
      <c r="AW263" s="308" t="str">
        <f t="shared" ca="1" si="279"/>
        <v/>
      </c>
      <c r="AX263" s="309" t="str">
        <f t="shared" ca="1" si="305"/>
        <v/>
      </c>
      <c r="AY263" s="308" t="str">
        <f t="shared" ca="1" si="280"/>
        <v/>
      </c>
      <c r="AZ263" s="309" t="str">
        <f t="shared" ca="1" si="306"/>
        <v/>
      </c>
      <c r="BA263" s="308" t="str">
        <f t="shared" ca="1" si="309"/>
        <v/>
      </c>
      <c r="BB263" s="309">
        <f t="shared" ca="1" si="307"/>
        <v>9499</v>
      </c>
      <c r="BC263" s="308">
        <f t="shared" ca="1" si="310"/>
        <v>0</v>
      </c>
      <c r="BD263" s="309" t="str">
        <f t="shared" ca="1" si="308"/>
        <v/>
      </c>
      <c r="BE263" s="308" t="str">
        <f t="shared" ca="1" si="311"/>
        <v/>
      </c>
    </row>
    <row r="264" spans="1:57" ht="26.25" customHeight="1">
      <c r="A264" s="245">
        <v>136</v>
      </c>
      <c r="B264" s="500" t="s">
        <v>970</v>
      </c>
      <c r="C264" s="501">
        <f t="shared" ca="1" si="281"/>
        <v>54734.3</v>
      </c>
      <c r="D264" s="309">
        <f t="shared" ca="1" si="282"/>
        <v>11191</v>
      </c>
      <c r="E264" s="308">
        <f t="shared" ca="1" si="257"/>
        <v>0.3686635944700461</v>
      </c>
      <c r="F264" s="309">
        <f t="shared" ca="1" si="283"/>
        <v>15350</v>
      </c>
      <c r="G264" s="308">
        <f t="shared" ca="1" si="258"/>
        <v>0.3686635944700461</v>
      </c>
      <c r="H264" s="309">
        <f t="shared" ca="1" si="284"/>
        <v>8000</v>
      </c>
      <c r="I264" s="308">
        <f t="shared" ca="1" si="259"/>
        <v>0.3686635944700461</v>
      </c>
      <c r="J264" s="309">
        <f t="shared" ca="1" si="285"/>
        <v>235521</v>
      </c>
      <c r="K264" s="308">
        <f t="shared" ca="1" si="260"/>
        <v>0</v>
      </c>
      <c r="L264" s="309">
        <f t="shared" ca="1" si="286"/>
        <v>10900</v>
      </c>
      <c r="M264" s="308">
        <f t="shared" ca="1" si="261"/>
        <v>0.3686635944700461</v>
      </c>
      <c r="N264" s="309">
        <f t="shared" ca="1" si="287"/>
        <v>29000</v>
      </c>
      <c r="O264" s="308">
        <f t="shared" ca="1" si="262"/>
        <v>0.3686635944700461</v>
      </c>
      <c r="P264" s="309">
        <f t="shared" ca="1" si="288"/>
        <v>5332</v>
      </c>
      <c r="Q264" s="308">
        <f t="shared" ca="1" si="263"/>
        <v>0.3686635944700461</v>
      </c>
      <c r="R264" s="309">
        <f t="shared" ca="1" si="289"/>
        <v>10750</v>
      </c>
      <c r="S264" s="308">
        <f t="shared" ca="1" si="264"/>
        <v>0.3686635944700461</v>
      </c>
      <c r="T264" s="309" t="str">
        <f t="shared" ca="1" si="290"/>
        <v/>
      </c>
      <c r="U264" s="308" t="str">
        <f t="shared" ca="1" si="265"/>
        <v/>
      </c>
      <c r="V264" s="309" t="str">
        <f t="shared" ca="1" si="291"/>
        <v/>
      </c>
      <c r="W264" s="308" t="str">
        <f t="shared" ca="1" si="266"/>
        <v/>
      </c>
      <c r="X264" s="309">
        <f t="shared" ca="1" si="292"/>
        <v>11191</v>
      </c>
      <c r="Y264" s="308">
        <f t="shared" ca="1" si="267"/>
        <v>0.3686635944700461</v>
      </c>
      <c r="Z264" s="309" t="str">
        <f t="shared" ca="1" si="293"/>
        <v/>
      </c>
      <c r="AA264" s="308" t="str">
        <f t="shared" ca="1" si="268"/>
        <v/>
      </c>
      <c r="AB264" s="309">
        <f t="shared" ca="1" si="294"/>
        <v>12917</v>
      </c>
      <c r="AC264" s="308">
        <f t="shared" ca="1" si="269"/>
        <v>0.3686635944700461</v>
      </c>
      <c r="AD264" s="309">
        <f t="shared" ca="1" si="295"/>
        <v>9073</v>
      </c>
      <c r="AE264" s="308">
        <f t="shared" ca="1" si="270"/>
        <v>0.3686635944700461</v>
      </c>
      <c r="AF264" s="309">
        <f t="shared" ca="1" si="296"/>
        <v>9588</v>
      </c>
      <c r="AG264" s="308">
        <f t="shared" ca="1" si="271"/>
        <v>0.3686635944700461</v>
      </c>
      <c r="AH264" s="309">
        <f t="shared" ca="1" si="297"/>
        <v>10700</v>
      </c>
      <c r="AI264" s="308">
        <f t="shared" ca="1" si="272"/>
        <v>0.3686635944700461</v>
      </c>
      <c r="AJ264" s="309">
        <f t="shared" ca="1" si="298"/>
        <v>8772.1299999999992</v>
      </c>
      <c r="AK264" s="308">
        <f t="shared" ca="1" si="273"/>
        <v>0.3686635944700461</v>
      </c>
      <c r="AL264" s="309">
        <f t="shared" ca="1" si="299"/>
        <v>39463</v>
      </c>
      <c r="AM264" s="308">
        <f t="shared" ca="1" si="274"/>
        <v>0.3686635944700461</v>
      </c>
      <c r="AN264" s="309" t="str">
        <f t="shared" ca="1" si="300"/>
        <v/>
      </c>
      <c r="AO264" s="308" t="str">
        <f t="shared" ca="1" si="275"/>
        <v/>
      </c>
      <c r="AP264" s="309">
        <f t="shared" ca="1" si="301"/>
        <v>59800</v>
      </c>
      <c r="AQ264" s="308">
        <f t="shared" ca="1" si="276"/>
        <v>0</v>
      </c>
      <c r="AR264" s="309" t="str">
        <f t="shared" ca="1" si="302"/>
        <v/>
      </c>
      <c r="AS264" s="308" t="str">
        <f t="shared" ca="1" si="277"/>
        <v/>
      </c>
      <c r="AT264" s="309" t="str">
        <f t="shared" ca="1" si="303"/>
        <v/>
      </c>
      <c r="AU264" s="308" t="str">
        <f t="shared" ca="1" si="278"/>
        <v/>
      </c>
      <c r="AV264" s="309" t="str">
        <f t="shared" ca="1" si="304"/>
        <v/>
      </c>
      <c r="AW264" s="308" t="str">
        <f t="shared" ca="1" si="279"/>
        <v/>
      </c>
      <c r="AX264" s="309" t="str">
        <f t="shared" ca="1" si="305"/>
        <v/>
      </c>
      <c r="AY264" s="308" t="str">
        <f t="shared" ca="1" si="280"/>
        <v/>
      </c>
      <c r="AZ264" s="309" t="str">
        <f t="shared" ca="1" si="306"/>
        <v/>
      </c>
      <c r="BA264" s="308" t="str">
        <f t="shared" ca="1" si="309"/>
        <v/>
      </c>
      <c r="BB264" s="309">
        <f t="shared" ca="1" si="307"/>
        <v>10820</v>
      </c>
      <c r="BC264" s="308">
        <f t="shared" ca="1" si="310"/>
        <v>0.3686635944700461</v>
      </c>
      <c r="BD264" s="309" t="str">
        <f t="shared" ca="1" si="308"/>
        <v/>
      </c>
      <c r="BE264" s="308" t="str">
        <f t="shared" ca="1" si="311"/>
        <v/>
      </c>
    </row>
    <row r="265" spans="1:57" ht="26.25" customHeight="1">
      <c r="A265" s="245">
        <v>137</v>
      </c>
      <c r="B265" s="500" t="s">
        <v>971</v>
      </c>
      <c r="C265" s="501">
        <f t="shared" ca="1" si="281"/>
        <v>1317496.08</v>
      </c>
      <c r="D265" s="309">
        <f t="shared" ca="1" si="282"/>
        <v>60993</v>
      </c>
      <c r="E265" s="308">
        <f t="shared" ca="1" si="257"/>
        <v>0.3686635944700461</v>
      </c>
      <c r="F265" s="309">
        <f t="shared" ca="1" si="283"/>
        <v>47500</v>
      </c>
      <c r="G265" s="308">
        <f t="shared" ca="1" si="258"/>
        <v>0.3686635944700461</v>
      </c>
      <c r="H265" s="309">
        <f t="shared" ca="1" si="284"/>
        <v>32000</v>
      </c>
      <c r="I265" s="308">
        <f t="shared" ca="1" si="259"/>
        <v>0.3686635944700461</v>
      </c>
      <c r="J265" s="309">
        <f t="shared" ca="1" si="285"/>
        <v>5490000</v>
      </c>
      <c r="K265" s="308">
        <f t="shared" ca="1" si="260"/>
        <v>0</v>
      </c>
      <c r="L265" s="309">
        <f t="shared" ca="1" si="286"/>
        <v>59407</v>
      </c>
      <c r="M265" s="308">
        <f t="shared" ca="1" si="261"/>
        <v>0.3686635944700461</v>
      </c>
      <c r="N265" s="309">
        <f t="shared" ca="1" si="287"/>
        <v>19000</v>
      </c>
      <c r="O265" s="308">
        <f t="shared" ca="1" si="262"/>
        <v>0.3686635944700461</v>
      </c>
      <c r="P265" s="309">
        <f t="shared" ca="1" si="288"/>
        <v>48867</v>
      </c>
      <c r="Q265" s="308">
        <f t="shared" ca="1" si="263"/>
        <v>0.3686635944700461</v>
      </c>
      <c r="R265" s="309">
        <f t="shared" ca="1" si="289"/>
        <v>40700</v>
      </c>
      <c r="S265" s="308">
        <f t="shared" ca="1" si="264"/>
        <v>0.3686635944700461</v>
      </c>
      <c r="T265" s="309" t="str">
        <f t="shared" ca="1" si="290"/>
        <v/>
      </c>
      <c r="U265" s="308" t="str">
        <f t="shared" ca="1" si="265"/>
        <v/>
      </c>
      <c r="V265" s="309" t="str">
        <f t="shared" ca="1" si="291"/>
        <v/>
      </c>
      <c r="W265" s="308" t="str">
        <f t="shared" ca="1" si="266"/>
        <v/>
      </c>
      <c r="X265" s="309">
        <f t="shared" ca="1" si="292"/>
        <v>60993</v>
      </c>
      <c r="Y265" s="308">
        <f t="shared" ca="1" si="267"/>
        <v>0.3686635944700461</v>
      </c>
      <c r="Z265" s="309" t="str">
        <f t="shared" ca="1" si="293"/>
        <v/>
      </c>
      <c r="AA265" s="308" t="str">
        <f t="shared" ca="1" si="268"/>
        <v/>
      </c>
      <c r="AB265" s="309">
        <f t="shared" ca="1" si="294"/>
        <v>43879</v>
      </c>
      <c r="AC265" s="308">
        <f t="shared" ca="1" si="269"/>
        <v>0.3686635944700461</v>
      </c>
      <c r="AD265" s="309">
        <f t="shared" ca="1" si="295"/>
        <v>47035</v>
      </c>
      <c r="AE265" s="308">
        <f t="shared" ca="1" si="270"/>
        <v>0.3686635944700461</v>
      </c>
      <c r="AF265" s="309">
        <f t="shared" ca="1" si="296"/>
        <v>36803</v>
      </c>
      <c r="AG265" s="308">
        <f t="shared" ca="1" si="271"/>
        <v>0.3686635944700461</v>
      </c>
      <c r="AH265" s="309">
        <f t="shared" ca="1" si="297"/>
        <v>67000</v>
      </c>
      <c r="AI265" s="308">
        <f t="shared" ca="1" si="272"/>
        <v>0.3686635944700461</v>
      </c>
      <c r="AJ265" s="309">
        <f t="shared" ca="1" si="298"/>
        <v>34813.64</v>
      </c>
      <c r="AK265" s="308">
        <f t="shared" ca="1" si="273"/>
        <v>0.3686635944700461</v>
      </c>
      <c r="AL265" s="309">
        <f t="shared" ca="1" si="299"/>
        <v>43659</v>
      </c>
      <c r="AM265" s="308">
        <f t="shared" ca="1" si="274"/>
        <v>0.3686635944700461</v>
      </c>
      <c r="AN265" s="309" t="str">
        <f t="shared" ca="1" si="300"/>
        <v/>
      </c>
      <c r="AO265" s="308" t="str">
        <f t="shared" ca="1" si="275"/>
        <v/>
      </c>
      <c r="AP265" s="309">
        <f t="shared" ca="1" si="301"/>
        <v>69160</v>
      </c>
      <c r="AQ265" s="308">
        <f t="shared" ca="1" si="276"/>
        <v>0.3686635944700461</v>
      </c>
      <c r="AR265" s="309" t="str">
        <f t="shared" ca="1" si="302"/>
        <v/>
      </c>
      <c r="AS265" s="308" t="str">
        <f t="shared" ca="1" si="277"/>
        <v/>
      </c>
      <c r="AT265" s="309" t="str">
        <f t="shared" ca="1" si="303"/>
        <v/>
      </c>
      <c r="AU265" s="308" t="str">
        <f t="shared" ca="1" si="278"/>
        <v/>
      </c>
      <c r="AV265" s="309" t="str">
        <f t="shared" ca="1" si="304"/>
        <v/>
      </c>
      <c r="AW265" s="308" t="str">
        <f t="shared" ca="1" si="279"/>
        <v/>
      </c>
      <c r="AX265" s="309" t="str">
        <f t="shared" ca="1" si="305"/>
        <v/>
      </c>
      <c r="AY265" s="308" t="str">
        <f t="shared" ca="1" si="280"/>
        <v/>
      </c>
      <c r="AZ265" s="309" t="str">
        <f t="shared" ca="1" si="306"/>
        <v/>
      </c>
      <c r="BA265" s="308" t="str">
        <f t="shared" ca="1" si="309"/>
        <v/>
      </c>
      <c r="BB265" s="309">
        <f t="shared" ca="1" si="307"/>
        <v>59463</v>
      </c>
      <c r="BC265" s="308">
        <f t="shared" ca="1" si="310"/>
        <v>0.3686635944700461</v>
      </c>
      <c r="BD265" s="309" t="str">
        <f t="shared" ca="1" si="308"/>
        <v/>
      </c>
      <c r="BE265" s="308" t="str">
        <f t="shared" ca="1" si="311"/>
        <v/>
      </c>
    </row>
    <row r="266" spans="1:57" ht="26.25" customHeight="1">
      <c r="A266" s="245">
        <v>138</v>
      </c>
      <c r="B266" s="500" t="s">
        <v>972</v>
      </c>
      <c r="C266" s="501">
        <f t="shared" ca="1" si="281"/>
        <v>134243.44</v>
      </c>
      <c r="D266" s="309">
        <f t="shared" ca="1" si="282"/>
        <v>46368</v>
      </c>
      <c r="E266" s="308">
        <f t="shared" ca="1" si="257"/>
        <v>0.3686635944700461</v>
      </c>
      <c r="F266" s="309">
        <f t="shared" ca="1" si="283"/>
        <v>48000</v>
      </c>
      <c r="G266" s="308">
        <f t="shared" ca="1" si="258"/>
        <v>0.3686635944700461</v>
      </c>
      <c r="H266" s="309">
        <f t="shared" ca="1" si="284"/>
        <v>25000</v>
      </c>
      <c r="I266" s="308">
        <f t="shared" ca="1" si="259"/>
        <v>0.3686635944700461</v>
      </c>
      <c r="J266" s="309">
        <f t="shared" ca="1" si="285"/>
        <v>595440</v>
      </c>
      <c r="K266" s="308">
        <f t="shared" ca="1" si="260"/>
        <v>0</v>
      </c>
      <c r="L266" s="309">
        <f t="shared" ca="1" si="286"/>
        <v>45162</v>
      </c>
      <c r="M266" s="308">
        <f t="shared" ca="1" si="261"/>
        <v>0.3686635944700461</v>
      </c>
      <c r="N266" s="309">
        <f t="shared" ca="1" si="287"/>
        <v>45000</v>
      </c>
      <c r="O266" s="308">
        <f t="shared" ca="1" si="262"/>
        <v>0.3686635944700461</v>
      </c>
      <c r="P266" s="309">
        <f t="shared" ca="1" si="288"/>
        <v>38785</v>
      </c>
      <c r="Q266" s="308">
        <f t="shared" ca="1" si="263"/>
        <v>0.3686635944700461</v>
      </c>
      <c r="R266" s="309">
        <f t="shared" ca="1" si="289"/>
        <v>37850</v>
      </c>
      <c r="S266" s="308">
        <f t="shared" ca="1" si="264"/>
        <v>0.3686635944700461</v>
      </c>
      <c r="T266" s="309" t="str">
        <f t="shared" ca="1" si="290"/>
        <v/>
      </c>
      <c r="U266" s="308" t="str">
        <f t="shared" ca="1" si="265"/>
        <v/>
      </c>
      <c r="V266" s="309" t="str">
        <f t="shared" ca="1" si="291"/>
        <v/>
      </c>
      <c r="W266" s="308" t="str">
        <f t="shared" ca="1" si="266"/>
        <v/>
      </c>
      <c r="X266" s="309">
        <f t="shared" ca="1" si="292"/>
        <v>46368</v>
      </c>
      <c r="Y266" s="308">
        <f t="shared" ca="1" si="267"/>
        <v>0.3686635944700461</v>
      </c>
      <c r="Z266" s="309" t="str">
        <f t="shared" ca="1" si="293"/>
        <v/>
      </c>
      <c r="AA266" s="308" t="str">
        <f t="shared" ca="1" si="268"/>
        <v/>
      </c>
      <c r="AB266" s="309">
        <f t="shared" ca="1" si="294"/>
        <v>37371</v>
      </c>
      <c r="AC266" s="308">
        <f t="shared" ca="1" si="269"/>
        <v>0.3686635944700461</v>
      </c>
      <c r="AD266" s="309">
        <f t="shared" ca="1" si="295"/>
        <v>28643</v>
      </c>
      <c r="AE266" s="308">
        <f t="shared" ca="1" si="270"/>
        <v>0.3686635944700461</v>
      </c>
      <c r="AF266" s="309">
        <f t="shared" ca="1" si="296"/>
        <v>32929</v>
      </c>
      <c r="AG266" s="308">
        <f t="shared" ca="1" si="271"/>
        <v>0.3686635944700461</v>
      </c>
      <c r="AH266" s="309">
        <f t="shared" ca="1" si="297"/>
        <v>57200</v>
      </c>
      <c r="AI266" s="308">
        <f t="shared" ca="1" si="272"/>
        <v>0.3686635944700461</v>
      </c>
      <c r="AJ266" s="309">
        <f t="shared" ca="1" si="298"/>
        <v>32577.42</v>
      </c>
      <c r="AK266" s="308">
        <f t="shared" ca="1" si="273"/>
        <v>0.3686635944700461</v>
      </c>
      <c r="AL266" s="309">
        <f t="shared" ca="1" si="299"/>
        <v>51090</v>
      </c>
      <c r="AM266" s="308">
        <f t="shared" ca="1" si="274"/>
        <v>0.3686635944700461</v>
      </c>
      <c r="AN266" s="309" t="str">
        <f t="shared" ca="1" si="300"/>
        <v/>
      </c>
      <c r="AO266" s="308" t="str">
        <f t="shared" ca="1" si="275"/>
        <v/>
      </c>
      <c r="AP266" s="309">
        <f t="shared" ca="1" si="301"/>
        <v>62140</v>
      </c>
      <c r="AQ266" s="308">
        <f t="shared" ca="1" si="276"/>
        <v>0.3686635944700461</v>
      </c>
      <c r="AR266" s="309" t="str">
        <f t="shared" ca="1" si="302"/>
        <v/>
      </c>
      <c r="AS266" s="308" t="str">
        <f t="shared" ca="1" si="277"/>
        <v/>
      </c>
      <c r="AT266" s="309" t="str">
        <f t="shared" ca="1" si="303"/>
        <v/>
      </c>
      <c r="AU266" s="308" t="str">
        <f t="shared" ca="1" si="278"/>
        <v/>
      </c>
      <c r="AV266" s="309" t="str">
        <f t="shared" ca="1" si="304"/>
        <v/>
      </c>
      <c r="AW266" s="308" t="str">
        <f t="shared" ca="1" si="279"/>
        <v/>
      </c>
      <c r="AX266" s="309" t="str">
        <f t="shared" ca="1" si="305"/>
        <v/>
      </c>
      <c r="AY266" s="308" t="str">
        <f t="shared" ca="1" si="280"/>
        <v/>
      </c>
      <c r="AZ266" s="309" t="str">
        <f t="shared" ca="1" si="306"/>
        <v/>
      </c>
      <c r="BA266" s="308" t="str">
        <f t="shared" ca="1" si="309"/>
        <v/>
      </c>
      <c r="BB266" s="309">
        <f t="shared" ca="1" si="307"/>
        <v>45150</v>
      </c>
      <c r="BC266" s="308">
        <f t="shared" ca="1" si="310"/>
        <v>0.3686635944700461</v>
      </c>
      <c r="BD266" s="309" t="str">
        <f t="shared" ca="1" si="308"/>
        <v/>
      </c>
      <c r="BE266" s="308" t="str">
        <f t="shared" ca="1" si="311"/>
        <v/>
      </c>
    </row>
    <row r="267" spans="1:57" ht="26.25" customHeight="1">
      <c r="A267" s="245">
        <v>139</v>
      </c>
      <c r="B267" s="500" t="s">
        <v>973</v>
      </c>
      <c r="C267" s="501">
        <f t="shared" ca="1" si="281"/>
        <v>362171.93</v>
      </c>
      <c r="D267" s="309">
        <f t="shared" ca="1" si="282"/>
        <v>12909</v>
      </c>
      <c r="E267" s="308">
        <f t="shared" ca="1" si="257"/>
        <v>0.3686635944700461</v>
      </c>
      <c r="F267" s="309">
        <f t="shared" ca="1" si="283"/>
        <v>23500</v>
      </c>
      <c r="G267" s="308">
        <f t="shared" ca="1" si="258"/>
        <v>0.3686635944700461</v>
      </c>
      <c r="H267" s="309">
        <f t="shared" ca="1" si="284"/>
        <v>20000</v>
      </c>
      <c r="I267" s="308">
        <f t="shared" ca="1" si="259"/>
        <v>0.3686635944700461</v>
      </c>
      <c r="J267" s="309">
        <f t="shared" ca="1" si="285"/>
        <v>1518400</v>
      </c>
      <c r="K267" s="308">
        <f t="shared" ca="1" si="260"/>
        <v>0</v>
      </c>
      <c r="L267" s="309">
        <f t="shared" ca="1" si="286"/>
        <v>12573</v>
      </c>
      <c r="M267" s="308">
        <f t="shared" ca="1" si="261"/>
        <v>0.3686635944700461</v>
      </c>
      <c r="N267" s="309">
        <f t="shared" ca="1" si="287"/>
        <v>9900</v>
      </c>
      <c r="O267" s="308">
        <f t="shared" ca="1" si="262"/>
        <v>0.3686635944700461</v>
      </c>
      <c r="P267" s="309">
        <f t="shared" ca="1" si="288"/>
        <v>16923</v>
      </c>
      <c r="Q267" s="308">
        <f t="shared" ca="1" si="263"/>
        <v>0.3686635944700461</v>
      </c>
      <c r="R267" s="309">
        <f t="shared" ca="1" si="289"/>
        <v>17500</v>
      </c>
      <c r="S267" s="308">
        <f t="shared" ca="1" si="264"/>
        <v>0.3686635944700461</v>
      </c>
      <c r="T267" s="309" t="str">
        <f t="shared" ca="1" si="290"/>
        <v/>
      </c>
      <c r="U267" s="308" t="str">
        <f t="shared" ca="1" si="265"/>
        <v/>
      </c>
      <c r="V267" s="309" t="str">
        <f t="shared" ca="1" si="291"/>
        <v/>
      </c>
      <c r="W267" s="308" t="str">
        <f t="shared" ca="1" si="266"/>
        <v/>
      </c>
      <c r="X267" s="309">
        <f t="shared" ca="1" si="292"/>
        <v>12909</v>
      </c>
      <c r="Y267" s="308">
        <f t="shared" ca="1" si="267"/>
        <v>0.3686635944700461</v>
      </c>
      <c r="Z267" s="309" t="str">
        <f t="shared" ca="1" si="293"/>
        <v/>
      </c>
      <c r="AA267" s="308" t="str">
        <f t="shared" ca="1" si="268"/>
        <v/>
      </c>
      <c r="AB267" s="309">
        <f t="shared" ca="1" si="294"/>
        <v>15147</v>
      </c>
      <c r="AC267" s="308">
        <f t="shared" ca="1" si="269"/>
        <v>0.3686635944700461</v>
      </c>
      <c r="AD267" s="309">
        <f t="shared" ca="1" si="295"/>
        <v>9414</v>
      </c>
      <c r="AE267" s="308">
        <f t="shared" ca="1" si="270"/>
        <v>0.3686635944700461</v>
      </c>
      <c r="AF267" s="309">
        <f t="shared" ca="1" si="296"/>
        <v>20339</v>
      </c>
      <c r="AG267" s="308">
        <f t="shared" ca="1" si="271"/>
        <v>0.3686635944700461</v>
      </c>
      <c r="AH267" s="309">
        <f t="shared" ca="1" si="297"/>
        <v>15500</v>
      </c>
      <c r="AI267" s="308">
        <f t="shared" ca="1" si="272"/>
        <v>0.3686635944700461</v>
      </c>
      <c r="AJ267" s="309">
        <f t="shared" ca="1" si="298"/>
        <v>16103.89</v>
      </c>
      <c r="AK267" s="308">
        <f t="shared" ca="1" si="273"/>
        <v>0.3686635944700461</v>
      </c>
      <c r="AL267" s="309">
        <f t="shared" ca="1" si="299"/>
        <v>85000</v>
      </c>
      <c r="AM267" s="308">
        <f t="shared" ca="1" si="274"/>
        <v>0.3686635944700461</v>
      </c>
      <c r="AN267" s="309" t="str">
        <f t="shared" ca="1" si="300"/>
        <v/>
      </c>
      <c r="AO267" s="308" t="str">
        <f t="shared" ca="1" si="275"/>
        <v/>
      </c>
      <c r="AP267" s="309">
        <f t="shared" ca="1" si="301"/>
        <v>126750</v>
      </c>
      <c r="AQ267" s="308">
        <f t="shared" ca="1" si="276"/>
        <v>0.3686635944700461</v>
      </c>
      <c r="AR267" s="309" t="str">
        <f t="shared" ca="1" si="302"/>
        <v/>
      </c>
      <c r="AS267" s="308" t="str">
        <f t="shared" ca="1" si="277"/>
        <v/>
      </c>
      <c r="AT267" s="309" t="str">
        <f t="shared" ca="1" si="303"/>
        <v/>
      </c>
      <c r="AU267" s="308" t="str">
        <f t="shared" ca="1" si="278"/>
        <v/>
      </c>
      <c r="AV267" s="309" t="str">
        <f t="shared" ca="1" si="304"/>
        <v/>
      </c>
      <c r="AW267" s="308" t="str">
        <f t="shared" ca="1" si="279"/>
        <v/>
      </c>
      <c r="AX267" s="309" t="str">
        <f t="shared" ca="1" si="305"/>
        <v/>
      </c>
      <c r="AY267" s="308" t="str">
        <f t="shared" ca="1" si="280"/>
        <v/>
      </c>
      <c r="AZ267" s="309" t="str">
        <f t="shared" ca="1" si="306"/>
        <v/>
      </c>
      <c r="BA267" s="308" t="str">
        <f t="shared" ca="1" si="309"/>
        <v/>
      </c>
      <c r="BB267" s="309">
        <f t="shared" ca="1" si="307"/>
        <v>12460</v>
      </c>
      <c r="BC267" s="308">
        <f t="shared" ca="1" si="310"/>
        <v>0.3686635944700461</v>
      </c>
      <c r="BD267" s="309" t="str">
        <f t="shared" ca="1" si="308"/>
        <v/>
      </c>
      <c r="BE267" s="308" t="str">
        <f t="shared" ca="1" si="311"/>
        <v/>
      </c>
    </row>
    <row r="268" spans="1:57" ht="26.25" customHeight="1">
      <c r="A268" s="245">
        <v>140</v>
      </c>
      <c r="B268" s="500" t="s">
        <v>974</v>
      </c>
      <c r="C268" s="501">
        <f t="shared" ca="1" si="281"/>
        <v>43554.6</v>
      </c>
      <c r="D268" s="309">
        <f t="shared" ca="1" si="282"/>
        <v>21182</v>
      </c>
      <c r="E268" s="308">
        <f t="shared" ca="1" si="257"/>
        <v>0</v>
      </c>
      <c r="F268" s="309">
        <f t="shared" ca="1" si="283"/>
        <v>35000</v>
      </c>
      <c r="G268" s="308">
        <f t="shared" ca="1" si="258"/>
        <v>0.3686635944700461</v>
      </c>
      <c r="H268" s="309">
        <f t="shared" ca="1" si="284"/>
        <v>28000</v>
      </c>
      <c r="I268" s="308">
        <f t="shared" ca="1" si="259"/>
        <v>0.3686635944700461</v>
      </c>
      <c r="J268" s="309">
        <f t="shared" ca="1" si="285"/>
        <v>171210</v>
      </c>
      <c r="K268" s="308">
        <f t="shared" ca="1" si="260"/>
        <v>0</v>
      </c>
      <c r="L268" s="309">
        <f t="shared" ca="1" si="286"/>
        <v>20631</v>
      </c>
      <c r="M268" s="308">
        <f t="shared" ca="1" si="261"/>
        <v>0</v>
      </c>
      <c r="N268" s="309">
        <f t="shared" ca="1" si="287"/>
        <v>23000</v>
      </c>
      <c r="O268" s="308">
        <f t="shared" ca="1" si="262"/>
        <v>0</v>
      </c>
      <c r="P268" s="309">
        <f t="shared" ca="1" si="288"/>
        <v>33703</v>
      </c>
      <c r="Q268" s="308">
        <f t="shared" ca="1" si="263"/>
        <v>0.3686635944700461</v>
      </c>
      <c r="R268" s="309">
        <f t="shared" ca="1" si="289"/>
        <v>25700</v>
      </c>
      <c r="S268" s="308">
        <f t="shared" ca="1" si="264"/>
        <v>0.3686635944700461</v>
      </c>
      <c r="T268" s="309" t="str">
        <f t="shared" ca="1" si="290"/>
        <v/>
      </c>
      <c r="U268" s="308" t="str">
        <f t="shared" ca="1" si="265"/>
        <v/>
      </c>
      <c r="V268" s="309" t="str">
        <f t="shared" ca="1" si="291"/>
        <v/>
      </c>
      <c r="W268" s="308" t="str">
        <f t="shared" ca="1" si="266"/>
        <v/>
      </c>
      <c r="X268" s="309">
        <f t="shared" ca="1" si="292"/>
        <v>21182</v>
      </c>
      <c r="Y268" s="308">
        <f t="shared" ca="1" si="267"/>
        <v>0</v>
      </c>
      <c r="Z268" s="309" t="str">
        <f t="shared" ca="1" si="293"/>
        <v/>
      </c>
      <c r="AA268" s="308" t="str">
        <f t="shared" ca="1" si="268"/>
        <v/>
      </c>
      <c r="AB268" s="309">
        <f t="shared" ca="1" si="294"/>
        <v>20480</v>
      </c>
      <c r="AC268" s="308">
        <f t="shared" ca="1" si="269"/>
        <v>0</v>
      </c>
      <c r="AD268" s="309">
        <f t="shared" ca="1" si="295"/>
        <v>28140</v>
      </c>
      <c r="AE268" s="308">
        <f t="shared" ca="1" si="270"/>
        <v>0.3686635944700461</v>
      </c>
      <c r="AF268" s="309">
        <f t="shared" ca="1" si="296"/>
        <v>48425</v>
      </c>
      <c r="AG268" s="308">
        <f t="shared" ca="1" si="271"/>
        <v>0.3686635944700461</v>
      </c>
      <c r="AH268" s="309">
        <f t="shared" ca="1" si="297"/>
        <v>45600</v>
      </c>
      <c r="AI268" s="308">
        <f t="shared" ca="1" si="272"/>
        <v>0.3686635944700461</v>
      </c>
      <c r="AJ268" s="309">
        <f t="shared" ca="1" si="298"/>
        <v>25355.67</v>
      </c>
      <c r="AK268" s="308">
        <f t="shared" ca="1" si="273"/>
        <v>0.3686635944700461</v>
      </c>
      <c r="AL268" s="309">
        <f t="shared" ca="1" si="299"/>
        <v>95000</v>
      </c>
      <c r="AM268" s="308">
        <f t="shared" ca="1" si="274"/>
        <v>0</v>
      </c>
      <c r="AN268" s="309" t="str">
        <f t="shared" ca="1" si="300"/>
        <v/>
      </c>
      <c r="AO268" s="308" t="str">
        <f t="shared" ca="1" si="275"/>
        <v/>
      </c>
      <c r="AP268" s="309">
        <f t="shared" ca="1" si="301"/>
        <v>132925</v>
      </c>
      <c r="AQ268" s="308">
        <f t="shared" ca="1" si="276"/>
        <v>0</v>
      </c>
      <c r="AR268" s="309" t="str">
        <f t="shared" ca="1" si="302"/>
        <v/>
      </c>
      <c r="AS268" s="308" t="str">
        <f t="shared" ca="1" si="277"/>
        <v/>
      </c>
      <c r="AT268" s="309" t="str">
        <f t="shared" ca="1" si="303"/>
        <v/>
      </c>
      <c r="AU268" s="308" t="str">
        <f t="shared" ca="1" si="278"/>
        <v/>
      </c>
      <c r="AV268" s="309" t="str">
        <f t="shared" ca="1" si="304"/>
        <v/>
      </c>
      <c r="AW268" s="308" t="str">
        <f t="shared" ca="1" si="279"/>
        <v/>
      </c>
      <c r="AX268" s="309" t="str">
        <f t="shared" ca="1" si="305"/>
        <v/>
      </c>
      <c r="AY268" s="308" t="str">
        <f t="shared" ca="1" si="280"/>
        <v/>
      </c>
      <c r="AZ268" s="309" t="str">
        <f t="shared" ca="1" si="306"/>
        <v/>
      </c>
      <c r="BA268" s="308" t="str">
        <f t="shared" ca="1" si="309"/>
        <v/>
      </c>
      <c r="BB268" s="309">
        <f t="shared" ca="1" si="307"/>
        <v>20684</v>
      </c>
      <c r="BC268" s="308">
        <f t="shared" ca="1" si="310"/>
        <v>0</v>
      </c>
      <c r="BD268" s="309" t="str">
        <f t="shared" ca="1" si="308"/>
        <v/>
      </c>
      <c r="BE268" s="308" t="str">
        <f t="shared" ca="1" si="311"/>
        <v/>
      </c>
    </row>
    <row r="269" spans="1:57" ht="26.25" customHeight="1">
      <c r="A269" s="245">
        <v>141</v>
      </c>
      <c r="B269" s="500" t="s">
        <v>975</v>
      </c>
      <c r="C269" s="501">
        <f t="shared" ca="1" si="281"/>
        <v>525149.98</v>
      </c>
      <c r="D269" s="309">
        <f t="shared" ca="1" si="282"/>
        <v>12407</v>
      </c>
      <c r="E269" s="308">
        <f t="shared" ca="1" si="257"/>
        <v>0.3686635944700461</v>
      </c>
      <c r="F269" s="309">
        <f t="shared" ca="1" si="283"/>
        <v>13500</v>
      </c>
      <c r="G269" s="308">
        <f t="shared" ca="1" si="258"/>
        <v>0.3686635944700461</v>
      </c>
      <c r="H269" s="309">
        <f t="shared" ca="1" si="284"/>
        <v>7000</v>
      </c>
      <c r="I269" s="308">
        <f t="shared" ca="1" si="259"/>
        <v>0.3686635944700461</v>
      </c>
      <c r="J269" s="309">
        <f t="shared" ca="1" si="285"/>
        <v>2187900</v>
      </c>
      <c r="K269" s="308">
        <f t="shared" ca="1" si="260"/>
        <v>0</v>
      </c>
      <c r="L269" s="309">
        <f t="shared" ca="1" si="286"/>
        <v>12084</v>
      </c>
      <c r="M269" s="308">
        <f t="shared" ca="1" si="261"/>
        <v>0.3686635944700461</v>
      </c>
      <c r="N269" s="309">
        <f t="shared" ca="1" si="287"/>
        <v>12000</v>
      </c>
      <c r="O269" s="308">
        <f t="shared" ca="1" si="262"/>
        <v>0.3686635944700461</v>
      </c>
      <c r="P269" s="309">
        <f t="shared" ca="1" si="288"/>
        <v>48867</v>
      </c>
      <c r="Q269" s="308">
        <f t="shared" ca="1" si="263"/>
        <v>0.3686635944700461</v>
      </c>
      <c r="R269" s="309">
        <f t="shared" ca="1" si="289"/>
        <v>7500</v>
      </c>
      <c r="S269" s="308">
        <f t="shared" ca="1" si="264"/>
        <v>0.3686635944700461</v>
      </c>
      <c r="T269" s="309" t="str">
        <f t="shared" ca="1" si="290"/>
        <v/>
      </c>
      <c r="U269" s="308" t="str">
        <f t="shared" ca="1" si="265"/>
        <v/>
      </c>
      <c r="V269" s="309" t="str">
        <f t="shared" ca="1" si="291"/>
        <v/>
      </c>
      <c r="W269" s="308" t="str">
        <f t="shared" ca="1" si="266"/>
        <v/>
      </c>
      <c r="X269" s="309">
        <f t="shared" ca="1" si="292"/>
        <v>12407</v>
      </c>
      <c r="Y269" s="308">
        <f t="shared" ca="1" si="267"/>
        <v>0.3686635944700461</v>
      </c>
      <c r="Z269" s="309" t="str">
        <f t="shared" ca="1" si="293"/>
        <v/>
      </c>
      <c r="AA269" s="308" t="str">
        <f t="shared" ca="1" si="268"/>
        <v/>
      </c>
      <c r="AB269" s="309">
        <f t="shared" ca="1" si="294"/>
        <v>9039</v>
      </c>
      <c r="AC269" s="308">
        <f t="shared" ca="1" si="269"/>
        <v>0.3686635944700461</v>
      </c>
      <c r="AD269" s="309">
        <f t="shared" ca="1" si="295"/>
        <v>7400</v>
      </c>
      <c r="AE269" s="308">
        <f t="shared" ca="1" si="270"/>
        <v>0.3686635944700461</v>
      </c>
      <c r="AF269" s="309">
        <f t="shared" ca="1" si="296"/>
        <v>5811</v>
      </c>
      <c r="AG269" s="308">
        <f t="shared" ca="1" si="271"/>
        <v>0.3686635944700461</v>
      </c>
      <c r="AH269" s="309">
        <f t="shared" ca="1" si="297"/>
        <v>6500</v>
      </c>
      <c r="AI269" s="308">
        <f t="shared" ca="1" si="272"/>
        <v>0.3686635944700461</v>
      </c>
      <c r="AJ269" s="309">
        <f t="shared" ca="1" si="298"/>
        <v>6012.34</v>
      </c>
      <c r="AK269" s="308">
        <f t="shared" ca="1" si="273"/>
        <v>0.3686635944700461</v>
      </c>
      <c r="AL269" s="309">
        <f t="shared" ca="1" si="299"/>
        <v>106145</v>
      </c>
      <c r="AM269" s="308">
        <f t="shared" ca="1" si="274"/>
        <v>0.3686635944700461</v>
      </c>
      <c r="AN269" s="309" t="str">
        <f t="shared" ca="1" si="300"/>
        <v/>
      </c>
      <c r="AO269" s="308" t="str">
        <f t="shared" ca="1" si="275"/>
        <v/>
      </c>
      <c r="AP269" s="309">
        <f t="shared" ca="1" si="301"/>
        <v>48230</v>
      </c>
      <c r="AQ269" s="308">
        <f t="shared" ca="1" si="276"/>
        <v>0.3686635944700461</v>
      </c>
      <c r="AR269" s="309" t="str">
        <f t="shared" ca="1" si="302"/>
        <v/>
      </c>
      <c r="AS269" s="308" t="str">
        <f t="shared" ca="1" si="277"/>
        <v/>
      </c>
      <c r="AT269" s="309" t="str">
        <f t="shared" ca="1" si="303"/>
        <v/>
      </c>
      <c r="AU269" s="308" t="str">
        <f t="shared" ca="1" si="278"/>
        <v/>
      </c>
      <c r="AV269" s="309" t="str">
        <f t="shared" ca="1" si="304"/>
        <v/>
      </c>
      <c r="AW269" s="308" t="str">
        <f t="shared" ca="1" si="279"/>
        <v/>
      </c>
      <c r="AX269" s="309" t="str">
        <f t="shared" ca="1" si="305"/>
        <v/>
      </c>
      <c r="AY269" s="308" t="str">
        <f t="shared" ca="1" si="280"/>
        <v/>
      </c>
      <c r="AZ269" s="309" t="str">
        <f t="shared" ca="1" si="306"/>
        <v/>
      </c>
      <c r="BA269" s="308" t="str">
        <f t="shared" ca="1" si="309"/>
        <v/>
      </c>
      <c r="BB269" s="309">
        <f t="shared" ca="1" si="307"/>
        <v>12050</v>
      </c>
      <c r="BC269" s="308">
        <f t="shared" ca="1" si="310"/>
        <v>0.3686635944700461</v>
      </c>
      <c r="BD269" s="309" t="str">
        <f t="shared" ca="1" si="308"/>
        <v/>
      </c>
      <c r="BE269" s="308" t="str">
        <f t="shared" ca="1" si="311"/>
        <v/>
      </c>
    </row>
    <row r="270" spans="1:57" ht="26.25" customHeight="1">
      <c r="A270" s="245">
        <v>142</v>
      </c>
      <c r="B270" s="500" t="s">
        <v>976</v>
      </c>
      <c r="C270" s="501">
        <f t="shared" ca="1" si="281"/>
        <v>2338035</v>
      </c>
      <c r="D270" s="309">
        <f t="shared" ca="1" si="282"/>
        <v>51401</v>
      </c>
      <c r="E270" s="308">
        <f t="shared" ca="1" si="257"/>
        <v>0.3686635944700461</v>
      </c>
      <c r="F270" s="309">
        <f t="shared" ca="1" si="283"/>
        <v>72000</v>
      </c>
      <c r="G270" s="308">
        <f t="shared" ca="1" si="258"/>
        <v>0.3686635944700461</v>
      </c>
      <c r="H270" s="309">
        <f t="shared" ca="1" si="284"/>
        <v>75000</v>
      </c>
      <c r="I270" s="308">
        <f t="shared" ca="1" si="259"/>
        <v>0.3686635944700461</v>
      </c>
      <c r="J270" s="309">
        <f t="shared" ca="1" si="285"/>
        <v>9720000</v>
      </c>
      <c r="K270" s="308">
        <f t="shared" ca="1" si="260"/>
        <v>0</v>
      </c>
      <c r="L270" s="309">
        <f t="shared" ca="1" si="286"/>
        <v>50064</v>
      </c>
      <c r="M270" s="308">
        <f t="shared" ca="1" si="261"/>
        <v>0.3686635944700461</v>
      </c>
      <c r="N270" s="309">
        <f t="shared" ca="1" si="287"/>
        <v>9800</v>
      </c>
      <c r="O270" s="308">
        <f t="shared" ca="1" si="262"/>
        <v>0.3686635944700461</v>
      </c>
      <c r="P270" s="309">
        <f t="shared" ca="1" si="288"/>
        <v>28888</v>
      </c>
      <c r="Q270" s="308">
        <f t="shared" ca="1" si="263"/>
        <v>0.3686635944700461</v>
      </c>
      <c r="R270" s="309">
        <f t="shared" ca="1" si="289"/>
        <v>77038</v>
      </c>
      <c r="S270" s="308">
        <f t="shared" ca="1" si="264"/>
        <v>0.3686635944700461</v>
      </c>
      <c r="T270" s="309" t="str">
        <f t="shared" ca="1" si="290"/>
        <v/>
      </c>
      <c r="U270" s="308" t="str">
        <f t="shared" ca="1" si="265"/>
        <v/>
      </c>
      <c r="V270" s="309" t="str">
        <f t="shared" ca="1" si="291"/>
        <v/>
      </c>
      <c r="W270" s="308" t="str">
        <f t="shared" ca="1" si="266"/>
        <v/>
      </c>
      <c r="X270" s="309">
        <f t="shared" ca="1" si="292"/>
        <v>51401</v>
      </c>
      <c r="Y270" s="308">
        <f t="shared" ca="1" si="267"/>
        <v>0.3686635944700461</v>
      </c>
      <c r="Z270" s="309" t="str">
        <f t="shared" ca="1" si="293"/>
        <v/>
      </c>
      <c r="AA270" s="308" t="str">
        <f t="shared" ca="1" si="268"/>
        <v/>
      </c>
      <c r="AB270" s="309">
        <f t="shared" ca="1" si="294"/>
        <v>66543</v>
      </c>
      <c r="AC270" s="308">
        <f t="shared" ca="1" si="269"/>
        <v>0.3686635944700461</v>
      </c>
      <c r="AD270" s="309">
        <f t="shared" ca="1" si="295"/>
        <v>57530</v>
      </c>
      <c r="AE270" s="308">
        <f t="shared" ca="1" si="270"/>
        <v>0.3686635944700461</v>
      </c>
      <c r="AF270" s="309">
        <f t="shared" ca="1" si="296"/>
        <v>62900</v>
      </c>
      <c r="AG270" s="308">
        <f t="shared" ca="1" si="271"/>
        <v>0.3686635944700461</v>
      </c>
      <c r="AH270" s="309">
        <f t="shared" ca="1" si="297"/>
        <v>112700</v>
      </c>
      <c r="AI270" s="308">
        <f t="shared" ca="1" si="272"/>
        <v>0.3686635944700461</v>
      </c>
      <c r="AJ270" s="309">
        <f t="shared" ca="1" si="298"/>
        <v>79299.86</v>
      </c>
      <c r="AK270" s="308">
        <f t="shared" ca="1" si="273"/>
        <v>0.3686635944700461</v>
      </c>
      <c r="AL270" s="309">
        <f t="shared" ca="1" si="299"/>
        <v>42000</v>
      </c>
      <c r="AM270" s="308">
        <f t="shared" ca="1" si="274"/>
        <v>0.3686635944700461</v>
      </c>
      <c r="AN270" s="309" t="str">
        <f t="shared" ca="1" si="300"/>
        <v/>
      </c>
      <c r="AO270" s="308" t="str">
        <f t="shared" ca="1" si="275"/>
        <v/>
      </c>
      <c r="AP270" s="309">
        <f t="shared" ca="1" si="301"/>
        <v>87880</v>
      </c>
      <c r="AQ270" s="308">
        <f t="shared" ca="1" si="276"/>
        <v>0.3686635944700461</v>
      </c>
      <c r="AR270" s="309" t="str">
        <f t="shared" ca="1" si="302"/>
        <v/>
      </c>
      <c r="AS270" s="308" t="str">
        <f t="shared" ca="1" si="277"/>
        <v/>
      </c>
      <c r="AT270" s="309" t="str">
        <f t="shared" ca="1" si="303"/>
        <v/>
      </c>
      <c r="AU270" s="308" t="str">
        <f t="shared" ca="1" si="278"/>
        <v/>
      </c>
      <c r="AV270" s="309" t="str">
        <f t="shared" ca="1" si="304"/>
        <v/>
      </c>
      <c r="AW270" s="308" t="str">
        <f t="shared" ca="1" si="279"/>
        <v/>
      </c>
      <c r="AX270" s="309" t="str">
        <f t="shared" ca="1" si="305"/>
        <v/>
      </c>
      <c r="AY270" s="308" t="str">
        <f t="shared" ca="1" si="280"/>
        <v/>
      </c>
      <c r="AZ270" s="309" t="str">
        <f t="shared" ca="1" si="306"/>
        <v/>
      </c>
      <c r="BA270" s="308" t="str">
        <f t="shared" ca="1" si="309"/>
        <v/>
      </c>
      <c r="BB270" s="309">
        <f t="shared" ca="1" si="307"/>
        <v>50120</v>
      </c>
      <c r="BC270" s="308">
        <f t="shared" ca="1" si="310"/>
        <v>0.3686635944700461</v>
      </c>
      <c r="BD270" s="309" t="str">
        <f t="shared" ca="1" si="308"/>
        <v/>
      </c>
      <c r="BE270" s="308" t="str">
        <f t="shared" ca="1" si="311"/>
        <v/>
      </c>
    </row>
    <row r="271" spans="1:57" ht="26.25" customHeight="1">
      <c r="A271" s="245">
        <v>143</v>
      </c>
      <c r="B271" s="500" t="s">
        <v>977</v>
      </c>
      <c r="C271" s="501">
        <f t="shared" ca="1" si="281"/>
        <v>6214457.9199999999</v>
      </c>
      <c r="D271" s="309">
        <f t="shared" ca="1" si="282"/>
        <v>57397</v>
      </c>
      <c r="E271" s="308">
        <f t="shared" ca="1" si="257"/>
        <v>0.3686635944700461</v>
      </c>
      <c r="F271" s="309">
        <f t="shared" ca="1" si="283"/>
        <v>83000</v>
      </c>
      <c r="G271" s="308">
        <f t="shared" ca="1" si="258"/>
        <v>0.3686635944700461</v>
      </c>
      <c r="H271" s="309">
        <f t="shared" ca="1" si="284"/>
        <v>92000</v>
      </c>
      <c r="I271" s="308">
        <f t="shared" ca="1" si="259"/>
        <v>0.3686635944700461</v>
      </c>
      <c r="J271" s="309">
        <f t="shared" ca="1" si="285"/>
        <v>25739805</v>
      </c>
      <c r="K271" s="308">
        <f t="shared" ca="1" si="260"/>
        <v>0</v>
      </c>
      <c r="L271" s="309">
        <f t="shared" ca="1" si="286"/>
        <v>55904</v>
      </c>
      <c r="M271" s="308">
        <f t="shared" ca="1" si="261"/>
        <v>0.3686635944700461</v>
      </c>
      <c r="N271" s="309">
        <f t="shared" ca="1" si="287"/>
        <v>10300</v>
      </c>
      <c r="O271" s="308">
        <f t="shared" ca="1" si="262"/>
        <v>0.3686635944700461</v>
      </c>
      <c r="P271" s="309">
        <f t="shared" ca="1" si="288"/>
        <v>33525</v>
      </c>
      <c r="Q271" s="308">
        <f t="shared" ca="1" si="263"/>
        <v>0.3686635944700461</v>
      </c>
      <c r="R271" s="309">
        <f t="shared" ca="1" si="289"/>
        <v>70700</v>
      </c>
      <c r="S271" s="308">
        <f t="shared" ca="1" si="264"/>
        <v>0.3686635944700461</v>
      </c>
      <c r="T271" s="309" t="str">
        <f t="shared" ca="1" si="290"/>
        <v/>
      </c>
      <c r="U271" s="308" t="str">
        <f t="shared" ca="1" si="265"/>
        <v/>
      </c>
      <c r="V271" s="309" t="str">
        <f t="shared" ca="1" si="291"/>
        <v/>
      </c>
      <c r="W271" s="308" t="str">
        <f t="shared" ca="1" si="266"/>
        <v/>
      </c>
      <c r="X271" s="309">
        <f t="shared" ca="1" si="292"/>
        <v>57397</v>
      </c>
      <c r="Y271" s="308">
        <f t="shared" ca="1" si="267"/>
        <v>0.3686635944700461</v>
      </c>
      <c r="Z271" s="309" t="str">
        <f t="shared" ca="1" si="293"/>
        <v/>
      </c>
      <c r="AA271" s="308" t="str">
        <f t="shared" ca="1" si="268"/>
        <v/>
      </c>
      <c r="AB271" s="309">
        <f t="shared" ca="1" si="294"/>
        <v>67408</v>
      </c>
      <c r="AC271" s="308">
        <f t="shared" ca="1" si="269"/>
        <v>0.3686635944700461</v>
      </c>
      <c r="AD271" s="309">
        <f t="shared" ca="1" si="295"/>
        <v>61423</v>
      </c>
      <c r="AE271" s="308">
        <f t="shared" ca="1" si="270"/>
        <v>0.3686635944700461</v>
      </c>
      <c r="AF271" s="309">
        <f t="shared" ca="1" si="296"/>
        <v>72900</v>
      </c>
      <c r="AG271" s="308">
        <f t="shared" ca="1" si="271"/>
        <v>0.3686635944700461</v>
      </c>
      <c r="AH271" s="309">
        <f t="shared" ca="1" si="297"/>
        <v>142000</v>
      </c>
      <c r="AI271" s="308">
        <f t="shared" ca="1" si="272"/>
        <v>0.3686635944700461</v>
      </c>
      <c r="AJ271" s="309">
        <f t="shared" ca="1" si="298"/>
        <v>88908.92</v>
      </c>
      <c r="AK271" s="308">
        <f t="shared" ca="1" si="273"/>
        <v>0.3686635944700461</v>
      </c>
      <c r="AL271" s="309">
        <f t="shared" ca="1" si="299"/>
        <v>45507</v>
      </c>
      <c r="AM271" s="308">
        <f t="shared" ca="1" si="274"/>
        <v>0.3686635944700461</v>
      </c>
      <c r="AN271" s="309" t="str">
        <f t="shared" ca="1" si="300"/>
        <v/>
      </c>
      <c r="AO271" s="308" t="str">
        <f t="shared" ca="1" si="275"/>
        <v/>
      </c>
      <c r="AP271" s="309">
        <f t="shared" ca="1" si="301"/>
        <v>66625</v>
      </c>
      <c r="AQ271" s="308">
        <f t="shared" ca="1" si="276"/>
        <v>0.3686635944700461</v>
      </c>
      <c r="AR271" s="309" t="str">
        <f t="shared" ca="1" si="302"/>
        <v/>
      </c>
      <c r="AS271" s="308" t="str">
        <f t="shared" ca="1" si="277"/>
        <v/>
      </c>
      <c r="AT271" s="309" t="str">
        <f t="shared" ca="1" si="303"/>
        <v/>
      </c>
      <c r="AU271" s="308" t="str">
        <f t="shared" ca="1" si="278"/>
        <v/>
      </c>
      <c r="AV271" s="309" t="str">
        <f t="shared" ca="1" si="304"/>
        <v/>
      </c>
      <c r="AW271" s="308" t="str">
        <f t="shared" ca="1" si="279"/>
        <v/>
      </c>
      <c r="AX271" s="309" t="str">
        <f t="shared" ca="1" si="305"/>
        <v/>
      </c>
      <c r="AY271" s="308" t="str">
        <f t="shared" ca="1" si="280"/>
        <v/>
      </c>
      <c r="AZ271" s="309" t="str">
        <f t="shared" ca="1" si="306"/>
        <v/>
      </c>
      <c r="BA271" s="308" t="str">
        <f t="shared" ca="1" si="309"/>
        <v/>
      </c>
      <c r="BB271" s="309">
        <f t="shared" ca="1" si="307"/>
        <v>55999</v>
      </c>
      <c r="BC271" s="308">
        <f t="shared" ca="1" si="310"/>
        <v>0.3686635944700461</v>
      </c>
      <c r="BD271" s="309" t="str">
        <f t="shared" ca="1" si="308"/>
        <v/>
      </c>
      <c r="BE271" s="308" t="str">
        <f t="shared" ca="1" si="311"/>
        <v/>
      </c>
    </row>
    <row r="272" spans="1:57" ht="26.25" customHeight="1">
      <c r="A272" s="245">
        <v>144</v>
      </c>
      <c r="B272" s="500" t="s">
        <v>978</v>
      </c>
      <c r="C272" s="501">
        <f t="shared" ca="1" si="281"/>
        <v>21045.360000000001</v>
      </c>
      <c r="D272" s="309">
        <f t="shared" ca="1" si="282"/>
        <v>25182</v>
      </c>
      <c r="E272" s="308">
        <f t="shared" ca="1" si="257"/>
        <v>0.3686635944700461</v>
      </c>
      <c r="F272" s="309">
        <f t="shared" ca="1" si="283"/>
        <v>9378</v>
      </c>
      <c r="G272" s="308">
        <f t="shared" ca="1" si="258"/>
        <v>0</v>
      </c>
      <c r="H272" s="309">
        <f t="shared" ca="1" si="284"/>
        <v>5000</v>
      </c>
      <c r="I272" s="308">
        <f t="shared" ca="1" si="259"/>
        <v>0</v>
      </c>
      <c r="J272" s="309">
        <f t="shared" ca="1" si="285"/>
        <v>50700</v>
      </c>
      <c r="K272" s="308">
        <f t="shared" ca="1" si="260"/>
        <v>0</v>
      </c>
      <c r="L272" s="309">
        <f t="shared" ca="1" si="286"/>
        <v>24527</v>
      </c>
      <c r="M272" s="308">
        <f t="shared" ca="1" si="261"/>
        <v>0.3686635944700461</v>
      </c>
      <c r="N272" s="309">
        <f t="shared" ca="1" si="287"/>
        <v>19800</v>
      </c>
      <c r="O272" s="308">
        <f t="shared" ca="1" si="262"/>
        <v>0.3686635944700461</v>
      </c>
      <c r="P272" s="309">
        <f t="shared" ca="1" si="288"/>
        <v>8114</v>
      </c>
      <c r="Q272" s="308">
        <f t="shared" ca="1" si="263"/>
        <v>0</v>
      </c>
      <c r="R272" s="309">
        <f t="shared" ca="1" si="289"/>
        <v>59800</v>
      </c>
      <c r="S272" s="308">
        <f t="shared" ca="1" si="264"/>
        <v>0</v>
      </c>
      <c r="T272" s="309" t="str">
        <f t="shared" ca="1" si="290"/>
        <v/>
      </c>
      <c r="U272" s="308" t="str">
        <f t="shared" ca="1" si="265"/>
        <v/>
      </c>
      <c r="V272" s="309" t="str">
        <f t="shared" ca="1" si="291"/>
        <v/>
      </c>
      <c r="W272" s="308" t="str">
        <f t="shared" ca="1" si="266"/>
        <v/>
      </c>
      <c r="X272" s="309">
        <f t="shared" ca="1" si="292"/>
        <v>25182</v>
      </c>
      <c r="Y272" s="308">
        <f t="shared" ca="1" si="267"/>
        <v>0.3686635944700461</v>
      </c>
      <c r="Z272" s="309" t="str">
        <f t="shared" ca="1" si="293"/>
        <v/>
      </c>
      <c r="AA272" s="308" t="str">
        <f t="shared" ca="1" si="268"/>
        <v/>
      </c>
      <c r="AB272" s="309">
        <f t="shared" ca="1" si="294"/>
        <v>13298</v>
      </c>
      <c r="AC272" s="308">
        <f t="shared" ca="1" si="269"/>
        <v>0</v>
      </c>
      <c r="AD272" s="309">
        <f t="shared" ca="1" si="295"/>
        <v>9934</v>
      </c>
      <c r="AE272" s="308">
        <f t="shared" ca="1" si="270"/>
        <v>0</v>
      </c>
      <c r="AF272" s="309">
        <f t="shared" ca="1" si="296"/>
        <v>9685</v>
      </c>
      <c r="AG272" s="308">
        <f t="shared" ca="1" si="271"/>
        <v>0</v>
      </c>
      <c r="AH272" s="309">
        <f t="shared" ca="1" si="297"/>
        <v>11800</v>
      </c>
      <c r="AI272" s="308">
        <f t="shared" ca="1" si="272"/>
        <v>0</v>
      </c>
      <c r="AJ272" s="309">
        <f t="shared" ca="1" si="298"/>
        <v>10101.82</v>
      </c>
      <c r="AK272" s="308">
        <f t="shared" ca="1" si="273"/>
        <v>0</v>
      </c>
      <c r="AL272" s="309">
        <f t="shared" ca="1" si="299"/>
        <v>77000</v>
      </c>
      <c r="AM272" s="308">
        <f t="shared" ca="1" si="274"/>
        <v>0</v>
      </c>
      <c r="AN272" s="309" t="str">
        <f t="shared" ca="1" si="300"/>
        <v/>
      </c>
      <c r="AO272" s="308" t="str">
        <f t="shared" ca="1" si="275"/>
        <v/>
      </c>
      <c r="AP272" s="309">
        <f t="shared" ca="1" si="301"/>
        <v>48750</v>
      </c>
      <c r="AQ272" s="308">
        <f t="shared" ca="1" si="276"/>
        <v>0</v>
      </c>
      <c r="AR272" s="309" t="str">
        <f t="shared" ca="1" si="302"/>
        <v/>
      </c>
      <c r="AS272" s="308" t="str">
        <f t="shared" ca="1" si="277"/>
        <v/>
      </c>
      <c r="AT272" s="309" t="str">
        <f t="shared" ca="1" si="303"/>
        <v/>
      </c>
      <c r="AU272" s="308" t="str">
        <f t="shared" ca="1" si="278"/>
        <v/>
      </c>
      <c r="AV272" s="309" t="str">
        <f t="shared" ca="1" si="304"/>
        <v/>
      </c>
      <c r="AW272" s="308" t="str">
        <f t="shared" ca="1" si="279"/>
        <v/>
      </c>
      <c r="AX272" s="309" t="str">
        <f t="shared" ca="1" si="305"/>
        <v/>
      </c>
      <c r="AY272" s="308" t="str">
        <f t="shared" ca="1" si="280"/>
        <v/>
      </c>
      <c r="AZ272" s="309" t="str">
        <f t="shared" ca="1" si="306"/>
        <v/>
      </c>
      <c r="BA272" s="308" t="str">
        <f t="shared" ca="1" si="309"/>
        <v/>
      </c>
      <c r="BB272" s="309">
        <f t="shared" ca="1" si="307"/>
        <v>24520</v>
      </c>
      <c r="BC272" s="308">
        <f t="shared" ca="1" si="310"/>
        <v>0.3686635944700461</v>
      </c>
      <c r="BD272" s="309" t="str">
        <f t="shared" ca="1" si="308"/>
        <v/>
      </c>
      <c r="BE272" s="308" t="str">
        <f t="shared" ca="1" si="311"/>
        <v/>
      </c>
    </row>
    <row r="273" spans="1:57" ht="26.25" customHeight="1">
      <c r="A273" s="245">
        <v>145</v>
      </c>
      <c r="B273" s="500" t="s">
        <v>979</v>
      </c>
      <c r="C273" s="501">
        <f t="shared" ca="1" si="281"/>
        <v>157865.60000000001</v>
      </c>
      <c r="D273" s="309">
        <f t="shared" ca="1" si="282"/>
        <v>85459</v>
      </c>
      <c r="E273" s="308">
        <f t="shared" ca="1" si="257"/>
        <v>0.3686635944700461</v>
      </c>
      <c r="F273" s="309">
        <f t="shared" ca="1" si="283"/>
        <v>30107</v>
      </c>
      <c r="G273" s="308">
        <f t="shared" ca="1" si="258"/>
        <v>0.3686635944700461</v>
      </c>
      <c r="H273" s="309">
        <f t="shared" ca="1" si="284"/>
        <v>18000</v>
      </c>
      <c r="I273" s="308">
        <f t="shared" ca="1" si="259"/>
        <v>0</v>
      </c>
      <c r="J273" s="309">
        <f t="shared" ca="1" si="285"/>
        <v>690000</v>
      </c>
      <c r="K273" s="308">
        <f t="shared" ca="1" si="260"/>
        <v>0</v>
      </c>
      <c r="L273" s="309">
        <f t="shared" ca="1" si="286"/>
        <v>83237</v>
      </c>
      <c r="M273" s="308">
        <f t="shared" ca="1" si="261"/>
        <v>0.3686635944700461</v>
      </c>
      <c r="N273" s="309">
        <f t="shared" ca="1" si="287"/>
        <v>22000</v>
      </c>
      <c r="O273" s="308">
        <f t="shared" ca="1" si="262"/>
        <v>0.3686635944700461</v>
      </c>
      <c r="P273" s="309">
        <f t="shared" ca="1" si="288"/>
        <v>10699</v>
      </c>
      <c r="Q273" s="308">
        <f t="shared" ca="1" si="263"/>
        <v>0</v>
      </c>
      <c r="R273" s="309">
        <f t="shared" ca="1" si="289"/>
        <v>18750</v>
      </c>
      <c r="S273" s="308">
        <f t="shared" ca="1" si="264"/>
        <v>0</v>
      </c>
      <c r="T273" s="309" t="str">
        <f t="shared" ca="1" si="290"/>
        <v/>
      </c>
      <c r="U273" s="308" t="str">
        <f t="shared" ca="1" si="265"/>
        <v/>
      </c>
      <c r="V273" s="309" t="str">
        <f t="shared" ca="1" si="291"/>
        <v/>
      </c>
      <c r="W273" s="308" t="str">
        <f t="shared" ca="1" si="266"/>
        <v/>
      </c>
      <c r="X273" s="309">
        <f t="shared" ca="1" si="292"/>
        <v>85459</v>
      </c>
      <c r="Y273" s="308">
        <f t="shared" ca="1" si="267"/>
        <v>0.3686635944700461</v>
      </c>
      <c r="Z273" s="309" t="str">
        <f t="shared" ca="1" si="293"/>
        <v/>
      </c>
      <c r="AA273" s="308" t="str">
        <f t="shared" ca="1" si="268"/>
        <v/>
      </c>
      <c r="AB273" s="309">
        <f t="shared" ca="1" si="294"/>
        <v>18703</v>
      </c>
      <c r="AC273" s="308">
        <f t="shared" ca="1" si="269"/>
        <v>0</v>
      </c>
      <c r="AD273" s="309">
        <f t="shared" ca="1" si="295"/>
        <v>119673</v>
      </c>
      <c r="AE273" s="308">
        <f t="shared" ca="1" si="270"/>
        <v>0.3686635944700461</v>
      </c>
      <c r="AF273" s="309">
        <f t="shared" ca="1" si="296"/>
        <v>130748</v>
      </c>
      <c r="AG273" s="308">
        <f t="shared" ca="1" si="271"/>
        <v>0.3686635944700461</v>
      </c>
      <c r="AH273" s="309">
        <f t="shared" ca="1" si="297"/>
        <v>138500</v>
      </c>
      <c r="AI273" s="308">
        <f t="shared" ca="1" si="272"/>
        <v>0.3686635944700461</v>
      </c>
      <c r="AJ273" s="309">
        <f t="shared" ca="1" si="298"/>
        <v>44171.47</v>
      </c>
      <c r="AK273" s="308">
        <f t="shared" ca="1" si="273"/>
        <v>0.3686635944700461</v>
      </c>
      <c r="AL273" s="309">
        <f t="shared" ca="1" si="299"/>
        <v>52745</v>
      </c>
      <c r="AM273" s="308">
        <f t="shared" ca="1" si="274"/>
        <v>0.3686635944700461</v>
      </c>
      <c r="AN273" s="309" t="str">
        <f t="shared" ca="1" si="300"/>
        <v/>
      </c>
      <c r="AO273" s="308" t="str">
        <f t="shared" ca="1" si="275"/>
        <v/>
      </c>
      <c r="AP273" s="309">
        <f t="shared" ca="1" si="301"/>
        <v>46150</v>
      </c>
      <c r="AQ273" s="308">
        <f t="shared" ca="1" si="276"/>
        <v>0.3686635944700461</v>
      </c>
      <c r="AR273" s="309" t="str">
        <f t="shared" ca="1" si="302"/>
        <v/>
      </c>
      <c r="AS273" s="308" t="str">
        <f t="shared" ca="1" si="277"/>
        <v/>
      </c>
      <c r="AT273" s="309" t="str">
        <f t="shared" ca="1" si="303"/>
        <v/>
      </c>
      <c r="AU273" s="308" t="str">
        <f t="shared" ca="1" si="278"/>
        <v/>
      </c>
      <c r="AV273" s="309" t="str">
        <f t="shared" ca="1" si="304"/>
        <v/>
      </c>
      <c r="AW273" s="308" t="str">
        <f t="shared" ca="1" si="279"/>
        <v/>
      </c>
      <c r="AX273" s="309" t="str">
        <f t="shared" ca="1" si="305"/>
        <v/>
      </c>
      <c r="AY273" s="308" t="str">
        <f t="shared" ca="1" si="280"/>
        <v/>
      </c>
      <c r="AZ273" s="309" t="str">
        <f t="shared" ca="1" si="306"/>
        <v/>
      </c>
      <c r="BA273" s="308" t="str">
        <f t="shared" ca="1" si="309"/>
        <v/>
      </c>
      <c r="BB273" s="309">
        <f t="shared" ca="1" si="307"/>
        <v>83140</v>
      </c>
      <c r="BC273" s="308">
        <f t="shared" ca="1" si="310"/>
        <v>0.3686635944700461</v>
      </c>
      <c r="BD273" s="309" t="str">
        <f t="shared" ca="1" si="308"/>
        <v/>
      </c>
      <c r="BE273" s="308" t="str">
        <f t="shared" ca="1" si="311"/>
        <v/>
      </c>
    </row>
    <row r="274" spans="1:57" ht="26.25" customHeight="1">
      <c r="A274" s="245">
        <v>146</v>
      </c>
      <c r="B274" s="500" t="s">
        <v>980</v>
      </c>
      <c r="C274" s="501">
        <f t="shared" ca="1" si="281"/>
        <v>66710.69</v>
      </c>
      <c r="D274" s="309">
        <f t="shared" ca="1" si="282"/>
        <v>16193</v>
      </c>
      <c r="E274" s="308">
        <f t="shared" ca="1" si="257"/>
        <v>0.3686635944700461</v>
      </c>
      <c r="F274" s="309">
        <f t="shared" ca="1" si="283"/>
        <v>18786</v>
      </c>
      <c r="G274" s="308">
        <f t="shared" ca="1" si="258"/>
        <v>0.3686635944700461</v>
      </c>
      <c r="H274" s="309">
        <f t="shared" ca="1" si="284"/>
        <v>8000</v>
      </c>
      <c r="I274" s="308">
        <f t="shared" ca="1" si="259"/>
        <v>0.3686635944700461</v>
      </c>
      <c r="J274" s="309">
        <f t="shared" ca="1" si="285"/>
        <v>285000</v>
      </c>
      <c r="K274" s="308">
        <f t="shared" ca="1" si="260"/>
        <v>0</v>
      </c>
      <c r="L274" s="309">
        <f t="shared" ca="1" si="286"/>
        <v>15771</v>
      </c>
      <c r="M274" s="308">
        <f t="shared" ca="1" si="261"/>
        <v>0.3686635944700461</v>
      </c>
      <c r="N274" s="309">
        <f t="shared" ca="1" si="287"/>
        <v>56000</v>
      </c>
      <c r="O274" s="308">
        <f t="shared" ca="1" si="262"/>
        <v>0.3686635944700461</v>
      </c>
      <c r="P274" s="309">
        <f t="shared" ca="1" si="288"/>
        <v>3745</v>
      </c>
      <c r="Q274" s="308">
        <f t="shared" ca="1" si="263"/>
        <v>0</v>
      </c>
      <c r="R274" s="309">
        <f t="shared" ca="1" si="289"/>
        <v>7800</v>
      </c>
      <c r="S274" s="308">
        <f t="shared" ca="1" si="264"/>
        <v>0.3686635944700461</v>
      </c>
      <c r="T274" s="309" t="str">
        <f t="shared" ca="1" si="290"/>
        <v/>
      </c>
      <c r="U274" s="308" t="str">
        <f t="shared" ca="1" si="265"/>
        <v/>
      </c>
      <c r="V274" s="309" t="str">
        <f t="shared" ca="1" si="291"/>
        <v/>
      </c>
      <c r="W274" s="308" t="str">
        <f t="shared" ca="1" si="266"/>
        <v/>
      </c>
      <c r="X274" s="309">
        <f t="shared" ca="1" si="292"/>
        <v>16193</v>
      </c>
      <c r="Y274" s="308">
        <f t="shared" ca="1" si="267"/>
        <v>0.3686635944700461</v>
      </c>
      <c r="Z274" s="309" t="str">
        <f t="shared" ca="1" si="293"/>
        <v/>
      </c>
      <c r="AA274" s="308" t="str">
        <f t="shared" ca="1" si="268"/>
        <v/>
      </c>
      <c r="AB274" s="309">
        <f t="shared" ca="1" si="294"/>
        <v>18979</v>
      </c>
      <c r="AC274" s="308">
        <f t="shared" ca="1" si="269"/>
        <v>0.3686635944700461</v>
      </c>
      <c r="AD274" s="309">
        <f t="shared" ca="1" si="295"/>
        <v>15837</v>
      </c>
      <c r="AE274" s="308">
        <f t="shared" ca="1" si="270"/>
        <v>0.3686635944700461</v>
      </c>
      <c r="AF274" s="309">
        <f t="shared" ca="1" si="296"/>
        <v>11428</v>
      </c>
      <c r="AG274" s="308">
        <f t="shared" ca="1" si="271"/>
        <v>0.3686635944700461</v>
      </c>
      <c r="AH274" s="309">
        <f t="shared" ca="1" si="297"/>
        <v>20000</v>
      </c>
      <c r="AI274" s="308">
        <f t="shared" ca="1" si="272"/>
        <v>0.3686635944700461</v>
      </c>
      <c r="AJ274" s="309">
        <f t="shared" ca="1" si="298"/>
        <v>15743.92</v>
      </c>
      <c r="AK274" s="308">
        <f t="shared" ca="1" si="273"/>
        <v>0.3686635944700461</v>
      </c>
      <c r="AL274" s="309">
        <f t="shared" ca="1" si="299"/>
        <v>88165</v>
      </c>
      <c r="AM274" s="308">
        <f t="shared" ca="1" si="274"/>
        <v>0</v>
      </c>
      <c r="AN274" s="309" t="str">
        <f t="shared" ca="1" si="300"/>
        <v/>
      </c>
      <c r="AO274" s="308" t="str">
        <f t="shared" ca="1" si="275"/>
        <v/>
      </c>
      <c r="AP274" s="309">
        <f t="shared" ca="1" si="301"/>
        <v>55445</v>
      </c>
      <c r="AQ274" s="308">
        <f t="shared" ca="1" si="276"/>
        <v>0.3686635944700461</v>
      </c>
      <c r="AR274" s="309" t="str">
        <f t="shared" ca="1" si="302"/>
        <v/>
      </c>
      <c r="AS274" s="308" t="str">
        <f t="shared" ca="1" si="277"/>
        <v/>
      </c>
      <c r="AT274" s="309" t="str">
        <f t="shared" ca="1" si="303"/>
        <v/>
      </c>
      <c r="AU274" s="308" t="str">
        <f t="shared" ca="1" si="278"/>
        <v/>
      </c>
      <c r="AV274" s="309" t="str">
        <f t="shared" ca="1" si="304"/>
        <v/>
      </c>
      <c r="AW274" s="308" t="str">
        <f t="shared" ca="1" si="279"/>
        <v/>
      </c>
      <c r="AX274" s="309" t="str">
        <f t="shared" ca="1" si="305"/>
        <v/>
      </c>
      <c r="AY274" s="308" t="str">
        <f t="shared" ca="1" si="280"/>
        <v/>
      </c>
      <c r="AZ274" s="309" t="str">
        <f t="shared" ca="1" si="306"/>
        <v/>
      </c>
      <c r="BA274" s="308" t="str">
        <f t="shared" ca="1" si="309"/>
        <v/>
      </c>
      <c r="BB274" s="309">
        <f t="shared" ca="1" si="307"/>
        <v>15660</v>
      </c>
      <c r="BC274" s="308">
        <f t="shared" ca="1" si="310"/>
        <v>0.3686635944700461</v>
      </c>
      <c r="BD274" s="309" t="str">
        <f t="shared" ca="1" si="308"/>
        <v/>
      </c>
      <c r="BE274" s="308" t="str">
        <f t="shared" ca="1" si="311"/>
        <v/>
      </c>
    </row>
    <row r="275" spans="1:57" ht="26.25" customHeight="1">
      <c r="A275" s="245">
        <v>147</v>
      </c>
      <c r="B275" s="500" t="s">
        <v>981</v>
      </c>
      <c r="C275" s="501">
        <f t="shared" ca="1" si="281"/>
        <v>480920.97</v>
      </c>
      <c r="D275" s="309">
        <f t="shared" ca="1" si="282"/>
        <v>11060</v>
      </c>
      <c r="E275" s="308">
        <f t="shared" ca="1" si="257"/>
        <v>0.3686635944700461</v>
      </c>
      <c r="F275" s="309">
        <f t="shared" ca="1" si="283"/>
        <v>7962</v>
      </c>
      <c r="G275" s="308">
        <f t="shared" ca="1" si="258"/>
        <v>0.3686635944700461</v>
      </c>
      <c r="H275" s="309">
        <f t="shared" ca="1" si="284"/>
        <v>4000</v>
      </c>
      <c r="I275" s="308">
        <f t="shared" ca="1" si="259"/>
        <v>0.3686635944700461</v>
      </c>
      <c r="J275" s="309">
        <f t="shared" ca="1" si="285"/>
        <v>2000700</v>
      </c>
      <c r="K275" s="308">
        <f t="shared" ca="1" si="260"/>
        <v>0</v>
      </c>
      <c r="L275" s="309">
        <f t="shared" ca="1" si="286"/>
        <v>10772</v>
      </c>
      <c r="M275" s="308">
        <f t="shared" ca="1" si="261"/>
        <v>0.3686635944700461</v>
      </c>
      <c r="N275" s="309">
        <f t="shared" ca="1" si="287"/>
        <v>49000</v>
      </c>
      <c r="O275" s="308">
        <f t="shared" ca="1" si="262"/>
        <v>0.3686635944700461</v>
      </c>
      <c r="P275" s="309">
        <f t="shared" ca="1" si="288"/>
        <v>6776</v>
      </c>
      <c r="Q275" s="308">
        <f t="shared" ca="1" si="263"/>
        <v>0.3686635944700461</v>
      </c>
      <c r="R275" s="309">
        <f t="shared" ca="1" si="289"/>
        <v>10750</v>
      </c>
      <c r="S275" s="308">
        <f t="shared" ca="1" si="264"/>
        <v>0.3686635944700461</v>
      </c>
      <c r="T275" s="309" t="str">
        <f t="shared" ca="1" si="290"/>
        <v/>
      </c>
      <c r="U275" s="308" t="str">
        <f t="shared" ca="1" si="265"/>
        <v/>
      </c>
      <c r="V275" s="309" t="str">
        <f t="shared" ca="1" si="291"/>
        <v/>
      </c>
      <c r="W275" s="308" t="str">
        <f t="shared" ca="1" si="266"/>
        <v/>
      </c>
      <c r="X275" s="309">
        <f t="shared" ca="1" si="292"/>
        <v>11060</v>
      </c>
      <c r="Y275" s="308">
        <f t="shared" ca="1" si="267"/>
        <v>0.3686635944700461</v>
      </c>
      <c r="Z275" s="309" t="str">
        <f t="shared" ca="1" si="293"/>
        <v/>
      </c>
      <c r="AA275" s="308" t="str">
        <f t="shared" ca="1" si="268"/>
        <v/>
      </c>
      <c r="AB275" s="309">
        <f t="shared" ca="1" si="294"/>
        <v>6687</v>
      </c>
      <c r="AC275" s="308">
        <f t="shared" ca="1" si="269"/>
        <v>0.3686635944700461</v>
      </c>
      <c r="AD275" s="309">
        <f t="shared" ca="1" si="295"/>
        <v>5827</v>
      </c>
      <c r="AE275" s="308">
        <f t="shared" ca="1" si="270"/>
        <v>0.3686635944700461</v>
      </c>
      <c r="AF275" s="309">
        <f t="shared" ca="1" si="296"/>
        <v>9201</v>
      </c>
      <c r="AG275" s="308">
        <f t="shared" ca="1" si="271"/>
        <v>0.3686635944700461</v>
      </c>
      <c r="AH275" s="309">
        <f t="shared" ca="1" si="297"/>
        <v>3500</v>
      </c>
      <c r="AI275" s="308">
        <f t="shared" ca="1" si="272"/>
        <v>0.3686635944700461</v>
      </c>
      <c r="AJ275" s="309">
        <f t="shared" ca="1" si="298"/>
        <v>6047.4</v>
      </c>
      <c r="AK275" s="308">
        <f t="shared" ca="1" si="273"/>
        <v>0.3686635944700461</v>
      </c>
      <c r="AL275" s="309">
        <f t="shared" ca="1" si="299"/>
        <v>50373</v>
      </c>
      <c r="AM275" s="308">
        <f t="shared" ca="1" si="274"/>
        <v>0.3686635944700461</v>
      </c>
      <c r="AN275" s="309" t="str">
        <f t="shared" ca="1" si="300"/>
        <v/>
      </c>
      <c r="AO275" s="308" t="str">
        <f t="shared" ca="1" si="275"/>
        <v/>
      </c>
      <c r="AP275" s="309">
        <f t="shared" ca="1" si="301"/>
        <v>29250</v>
      </c>
      <c r="AQ275" s="308">
        <f t="shared" ca="1" si="276"/>
        <v>0.3686635944700461</v>
      </c>
      <c r="AR275" s="309" t="str">
        <f t="shared" ca="1" si="302"/>
        <v/>
      </c>
      <c r="AS275" s="308" t="str">
        <f t="shared" ca="1" si="277"/>
        <v/>
      </c>
      <c r="AT275" s="309" t="str">
        <f t="shared" ca="1" si="303"/>
        <v/>
      </c>
      <c r="AU275" s="308" t="str">
        <f t="shared" ca="1" si="278"/>
        <v/>
      </c>
      <c r="AV275" s="309" t="str">
        <f t="shared" ca="1" si="304"/>
        <v/>
      </c>
      <c r="AW275" s="308" t="str">
        <f t="shared" ca="1" si="279"/>
        <v/>
      </c>
      <c r="AX275" s="309" t="str">
        <f t="shared" ca="1" si="305"/>
        <v/>
      </c>
      <c r="AY275" s="308" t="str">
        <f t="shared" ca="1" si="280"/>
        <v/>
      </c>
      <c r="AZ275" s="309" t="str">
        <f t="shared" ca="1" si="306"/>
        <v/>
      </c>
      <c r="BA275" s="308" t="str">
        <f t="shared" ca="1" si="309"/>
        <v/>
      </c>
      <c r="BB275" s="309">
        <f t="shared" ca="1" si="307"/>
        <v>10295</v>
      </c>
      <c r="BC275" s="308">
        <f t="shared" ca="1" si="310"/>
        <v>0.3686635944700461</v>
      </c>
      <c r="BD275" s="309" t="str">
        <f t="shared" ca="1" si="308"/>
        <v/>
      </c>
      <c r="BE275" s="308" t="str">
        <f t="shared" ca="1" si="311"/>
        <v/>
      </c>
    </row>
    <row r="276" spans="1:57" ht="26.25" customHeight="1">
      <c r="A276" s="245">
        <v>148</v>
      </c>
      <c r="B276" s="500" t="s">
        <v>350</v>
      </c>
      <c r="C276" s="501">
        <f t="shared" ca="1" si="281"/>
        <v>429208.26</v>
      </c>
      <c r="D276" s="309">
        <f t="shared" ca="1" si="282"/>
        <v>9329</v>
      </c>
      <c r="E276" s="308">
        <f t="shared" ca="1" si="257"/>
        <v>0.3686635944700461</v>
      </c>
      <c r="F276" s="309">
        <f t="shared" ca="1" si="283"/>
        <v>9673</v>
      </c>
      <c r="G276" s="308">
        <f t="shared" ca="1" si="258"/>
        <v>0.3686635944700461</v>
      </c>
      <c r="H276" s="309">
        <f t="shared" ca="1" si="284"/>
        <v>13000</v>
      </c>
      <c r="I276" s="308">
        <f t="shared" ca="1" si="259"/>
        <v>0.3686635944700461</v>
      </c>
      <c r="J276" s="309">
        <f t="shared" ca="1" si="285"/>
        <v>1785875</v>
      </c>
      <c r="K276" s="308">
        <f t="shared" ca="1" si="260"/>
        <v>0</v>
      </c>
      <c r="L276" s="309">
        <f t="shared" ca="1" si="286"/>
        <v>9086</v>
      </c>
      <c r="M276" s="308">
        <f t="shared" ca="1" si="261"/>
        <v>0.3686635944700461</v>
      </c>
      <c r="N276" s="309">
        <f t="shared" ca="1" si="287"/>
        <v>10200</v>
      </c>
      <c r="O276" s="308">
        <f t="shared" ca="1" si="262"/>
        <v>0.3686635944700461</v>
      </c>
      <c r="P276" s="309">
        <f t="shared" ca="1" si="288"/>
        <v>16673</v>
      </c>
      <c r="Q276" s="308">
        <f t="shared" ca="1" si="263"/>
        <v>0.3686635944700461</v>
      </c>
      <c r="R276" s="309">
        <f t="shared" ca="1" si="289"/>
        <v>8100</v>
      </c>
      <c r="S276" s="308">
        <f t="shared" ca="1" si="264"/>
        <v>0.3686635944700461</v>
      </c>
      <c r="T276" s="309" t="str">
        <f t="shared" ca="1" si="290"/>
        <v/>
      </c>
      <c r="U276" s="308" t="str">
        <f t="shared" ca="1" si="265"/>
        <v/>
      </c>
      <c r="V276" s="309" t="str">
        <f t="shared" ca="1" si="291"/>
        <v/>
      </c>
      <c r="W276" s="308" t="str">
        <f t="shared" ca="1" si="266"/>
        <v/>
      </c>
      <c r="X276" s="309">
        <f t="shared" ca="1" si="292"/>
        <v>9329</v>
      </c>
      <c r="Y276" s="308">
        <f t="shared" ca="1" si="267"/>
        <v>0.3686635944700461</v>
      </c>
      <c r="Z276" s="309" t="str">
        <f t="shared" ca="1" si="293"/>
        <v/>
      </c>
      <c r="AA276" s="308" t="str">
        <f t="shared" ca="1" si="268"/>
        <v/>
      </c>
      <c r="AB276" s="309">
        <f t="shared" ca="1" si="294"/>
        <v>13188</v>
      </c>
      <c r="AC276" s="308">
        <f t="shared" ca="1" si="269"/>
        <v>0.3686635944700461</v>
      </c>
      <c r="AD276" s="309">
        <f t="shared" ca="1" si="295"/>
        <v>9757</v>
      </c>
      <c r="AE276" s="308">
        <f t="shared" ca="1" si="270"/>
        <v>0.3686635944700461</v>
      </c>
      <c r="AF276" s="309">
        <f t="shared" ca="1" si="296"/>
        <v>8723</v>
      </c>
      <c r="AG276" s="308">
        <f t="shared" ca="1" si="271"/>
        <v>0.3686635944700461</v>
      </c>
      <c r="AH276" s="309">
        <f t="shared" ca="1" si="297"/>
        <v>14000</v>
      </c>
      <c r="AI276" s="308">
        <f t="shared" ca="1" si="272"/>
        <v>0.3686635944700461</v>
      </c>
      <c r="AJ276" s="309">
        <f t="shared" ca="1" si="298"/>
        <v>13560.23</v>
      </c>
      <c r="AK276" s="308">
        <f t="shared" ca="1" si="273"/>
        <v>0.3686635944700461</v>
      </c>
      <c r="AL276" s="309">
        <f t="shared" ca="1" si="299"/>
        <v>19135</v>
      </c>
      <c r="AM276" s="308">
        <f t="shared" ca="1" si="274"/>
        <v>0.3686635944700461</v>
      </c>
      <c r="AN276" s="309" t="str">
        <f t="shared" ca="1" si="300"/>
        <v/>
      </c>
      <c r="AO276" s="308" t="str">
        <f t="shared" ca="1" si="275"/>
        <v/>
      </c>
      <c r="AP276" s="309">
        <f t="shared" ca="1" si="301"/>
        <v>29250</v>
      </c>
      <c r="AQ276" s="308">
        <f t="shared" ca="1" si="276"/>
        <v>0.3686635944700461</v>
      </c>
      <c r="AR276" s="309" t="str">
        <f t="shared" ca="1" si="302"/>
        <v/>
      </c>
      <c r="AS276" s="308" t="str">
        <f t="shared" ca="1" si="277"/>
        <v/>
      </c>
      <c r="AT276" s="309" t="str">
        <f t="shared" ca="1" si="303"/>
        <v/>
      </c>
      <c r="AU276" s="308" t="str">
        <f t="shared" ca="1" si="278"/>
        <v/>
      </c>
      <c r="AV276" s="309" t="str">
        <f t="shared" ca="1" si="304"/>
        <v/>
      </c>
      <c r="AW276" s="308" t="str">
        <f t="shared" ca="1" si="279"/>
        <v/>
      </c>
      <c r="AX276" s="309" t="str">
        <f t="shared" ca="1" si="305"/>
        <v/>
      </c>
      <c r="AY276" s="308" t="str">
        <f t="shared" ca="1" si="280"/>
        <v/>
      </c>
      <c r="AZ276" s="309" t="str">
        <f t="shared" ca="1" si="306"/>
        <v/>
      </c>
      <c r="BA276" s="308" t="str">
        <f t="shared" ca="1" si="309"/>
        <v/>
      </c>
      <c r="BB276" s="309">
        <f t="shared" ca="1" si="307"/>
        <v>9090</v>
      </c>
      <c r="BC276" s="308">
        <f t="shared" ca="1" si="310"/>
        <v>0.3686635944700461</v>
      </c>
      <c r="BD276" s="309" t="str">
        <f t="shared" ca="1" si="308"/>
        <v/>
      </c>
      <c r="BE276" s="308" t="str">
        <f t="shared" ca="1" si="311"/>
        <v/>
      </c>
    </row>
    <row r="277" spans="1:57" ht="26.25" customHeight="1">
      <c r="A277" s="245">
        <v>149</v>
      </c>
      <c r="B277" s="500" t="s">
        <v>351</v>
      </c>
      <c r="C277" s="501">
        <f t="shared" ca="1" si="281"/>
        <v>380086.37</v>
      </c>
      <c r="D277" s="309">
        <f t="shared" ca="1" si="282"/>
        <v>7338</v>
      </c>
      <c r="E277" s="308">
        <f t="shared" ca="1" si="257"/>
        <v>0.3686635944700461</v>
      </c>
      <c r="F277" s="309">
        <f t="shared" ca="1" si="283"/>
        <v>7176</v>
      </c>
      <c r="G277" s="308">
        <f t="shared" ca="1" si="258"/>
        <v>0.3686635944700461</v>
      </c>
      <c r="H277" s="309">
        <f t="shared" ca="1" si="284"/>
        <v>8000</v>
      </c>
      <c r="I277" s="308">
        <f t="shared" ca="1" si="259"/>
        <v>0.3686635944700461</v>
      </c>
      <c r="J277" s="309">
        <f t="shared" ca="1" si="285"/>
        <v>1580670</v>
      </c>
      <c r="K277" s="308">
        <f t="shared" ca="1" si="260"/>
        <v>0</v>
      </c>
      <c r="L277" s="309">
        <f t="shared" ca="1" si="286"/>
        <v>7147</v>
      </c>
      <c r="M277" s="308">
        <f t="shared" ca="1" si="261"/>
        <v>0.3686635944700461</v>
      </c>
      <c r="N277" s="309">
        <f t="shared" ca="1" si="287"/>
        <v>9200</v>
      </c>
      <c r="O277" s="308">
        <f t="shared" ca="1" si="262"/>
        <v>0.3686635944700461</v>
      </c>
      <c r="P277" s="309">
        <f t="shared" ca="1" si="288"/>
        <v>12126</v>
      </c>
      <c r="Q277" s="308">
        <f t="shared" ca="1" si="263"/>
        <v>0.3686635944700461</v>
      </c>
      <c r="R277" s="309">
        <f t="shared" ca="1" si="289"/>
        <v>10700</v>
      </c>
      <c r="S277" s="308">
        <f t="shared" ca="1" si="264"/>
        <v>0.3686635944700461</v>
      </c>
      <c r="T277" s="309" t="str">
        <f t="shared" ca="1" si="290"/>
        <v/>
      </c>
      <c r="U277" s="308" t="str">
        <f t="shared" ca="1" si="265"/>
        <v/>
      </c>
      <c r="V277" s="309" t="str">
        <f t="shared" ca="1" si="291"/>
        <v/>
      </c>
      <c r="W277" s="308" t="str">
        <f t="shared" ca="1" si="266"/>
        <v/>
      </c>
      <c r="X277" s="309">
        <f t="shared" ca="1" si="292"/>
        <v>7338</v>
      </c>
      <c r="Y277" s="308">
        <f t="shared" ca="1" si="267"/>
        <v>0.3686635944700461</v>
      </c>
      <c r="Z277" s="309" t="str">
        <f t="shared" ca="1" si="293"/>
        <v/>
      </c>
      <c r="AA277" s="308" t="str">
        <f t="shared" ca="1" si="268"/>
        <v/>
      </c>
      <c r="AB277" s="309">
        <f t="shared" ca="1" si="294"/>
        <v>9056</v>
      </c>
      <c r="AC277" s="308">
        <f t="shared" ca="1" si="269"/>
        <v>0.3686635944700461</v>
      </c>
      <c r="AD277" s="309">
        <f t="shared" ca="1" si="295"/>
        <v>6975</v>
      </c>
      <c r="AE277" s="308">
        <f t="shared" ca="1" si="270"/>
        <v>0.3686635944700461</v>
      </c>
      <c r="AF277" s="309">
        <f t="shared" ca="1" si="296"/>
        <v>5717</v>
      </c>
      <c r="AG277" s="308">
        <f t="shared" ca="1" si="271"/>
        <v>0.3686635944700461</v>
      </c>
      <c r="AH277" s="309">
        <f t="shared" ca="1" si="297"/>
        <v>8500</v>
      </c>
      <c r="AI277" s="308">
        <f t="shared" ca="1" si="272"/>
        <v>0.3686635944700461</v>
      </c>
      <c r="AJ277" s="309">
        <f t="shared" ca="1" si="298"/>
        <v>9349.7099999999991</v>
      </c>
      <c r="AK277" s="308">
        <f t="shared" ca="1" si="273"/>
        <v>0.3686635944700461</v>
      </c>
      <c r="AL277" s="309">
        <f t="shared" ca="1" si="299"/>
        <v>20293</v>
      </c>
      <c r="AM277" s="308">
        <f t="shared" ca="1" si="274"/>
        <v>0.3686635944700461</v>
      </c>
      <c r="AN277" s="309" t="str">
        <f t="shared" ca="1" si="300"/>
        <v/>
      </c>
      <c r="AO277" s="308" t="str">
        <f t="shared" ca="1" si="275"/>
        <v/>
      </c>
      <c r="AP277" s="309">
        <f t="shared" ca="1" si="301"/>
        <v>31200</v>
      </c>
      <c r="AQ277" s="308">
        <f t="shared" ca="1" si="276"/>
        <v>0.3686635944700461</v>
      </c>
      <c r="AR277" s="309" t="str">
        <f t="shared" ca="1" si="302"/>
        <v/>
      </c>
      <c r="AS277" s="308" t="str">
        <f t="shared" ca="1" si="277"/>
        <v/>
      </c>
      <c r="AT277" s="309" t="str">
        <f t="shared" ca="1" si="303"/>
        <v/>
      </c>
      <c r="AU277" s="308" t="str">
        <f t="shared" ca="1" si="278"/>
        <v/>
      </c>
      <c r="AV277" s="309" t="str">
        <f t="shared" ca="1" si="304"/>
        <v/>
      </c>
      <c r="AW277" s="308" t="str">
        <f t="shared" ca="1" si="279"/>
        <v/>
      </c>
      <c r="AX277" s="309" t="str">
        <f t="shared" ca="1" si="305"/>
        <v/>
      </c>
      <c r="AY277" s="308" t="str">
        <f t="shared" ca="1" si="280"/>
        <v/>
      </c>
      <c r="AZ277" s="309" t="str">
        <f t="shared" ca="1" si="306"/>
        <v/>
      </c>
      <c r="BA277" s="308" t="str">
        <f t="shared" ca="1" si="309"/>
        <v/>
      </c>
      <c r="BB277" s="309">
        <f t="shared" ca="1" si="307"/>
        <v>7150</v>
      </c>
      <c r="BC277" s="308">
        <f t="shared" ca="1" si="310"/>
        <v>0.3686635944700461</v>
      </c>
      <c r="BD277" s="309" t="str">
        <f t="shared" ca="1" si="308"/>
        <v/>
      </c>
      <c r="BE277" s="308" t="str">
        <f t="shared" ca="1" si="311"/>
        <v/>
      </c>
    </row>
    <row r="278" spans="1:57" ht="26.25" customHeight="1">
      <c r="A278" s="245">
        <v>150</v>
      </c>
      <c r="B278" s="500" t="s">
        <v>983</v>
      </c>
      <c r="C278" s="501">
        <f t="shared" ca="1" si="281"/>
        <v>168479.22</v>
      </c>
      <c r="D278" s="309">
        <f t="shared" ca="1" si="282"/>
        <v>2540</v>
      </c>
      <c r="E278" s="308">
        <f t="shared" ca="1" si="257"/>
        <v>0.3686635944700461</v>
      </c>
      <c r="F278" s="309">
        <f t="shared" ca="1" si="283"/>
        <v>1100</v>
      </c>
      <c r="G278" s="308">
        <f t="shared" ca="1" si="258"/>
        <v>0.3686635944700461</v>
      </c>
      <c r="H278" s="309">
        <f t="shared" ca="1" si="284"/>
        <v>5000</v>
      </c>
      <c r="I278" s="308">
        <f t="shared" ca="1" si="259"/>
        <v>0.3686635944700461</v>
      </c>
      <c r="J278" s="309">
        <f t="shared" ca="1" si="285"/>
        <v>700800</v>
      </c>
      <c r="K278" s="308">
        <f t="shared" ca="1" si="260"/>
        <v>0</v>
      </c>
      <c r="L278" s="309">
        <f t="shared" ca="1" si="286"/>
        <v>2473</v>
      </c>
      <c r="M278" s="308">
        <f t="shared" ca="1" si="261"/>
        <v>0.3686635944700461</v>
      </c>
      <c r="N278" s="309">
        <f t="shared" ca="1" si="287"/>
        <v>3900</v>
      </c>
      <c r="O278" s="308">
        <f t="shared" ca="1" si="262"/>
        <v>0.3686635944700461</v>
      </c>
      <c r="P278" s="309">
        <f t="shared" ca="1" si="288"/>
        <v>981</v>
      </c>
      <c r="Q278" s="308">
        <f t="shared" ca="1" si="263"/>
        <v>0.3686635944700461</v>
      </c>
      <c r="R278" s="309">
        <f t="shared" ca="1" si="289"/>
        <v>5700</v>
      </c>
      <c r="S278" s="308">
        <f t="shared" ca="1" si="264"/>
        <v>0.3686635944700461</v>
      </c>
      <c r="T278" s="309" t="str">
        <f t="shared" ca="1" si="290"/>
        <v/>
      </c>
      <c r="U278" s="308" t="str">
        <f t="shared" ca="1" si="265"/>
        <v/>
      </c>
      <c r="V278" s="309" t="str">
        <f t="shared" ca="1" si="291"/>
        <v/>
      </c>
      <c r="W278" s="308" t="str">
        <f t="shared" ca="1" si="266"/>
        <v/>
      </c>
      <c r="X278" s="309">
        <f t="shared" ca="1" si="292"/>
        <v>2540</v>
      </c>
      <c r="Y278" s="308">
        <f t="shared" ca="1" si="267"/>
        <v>0.3686635944700461</v>
      </c>
      <c r="Z278" s="309" t="str">
        <f t="shared" ca="1" si="293"/>
        <v/>
      </c>
      <c r="AA278" s="308" t="str">
        <f t="shared" ca="1" si="268"/>
        <v/>
      </c>
      <c r="AB278" s="309">
        <f t="shared" ca="1" si="294"/>
        <v>2405</v>
      </c>
      <c r="AC278" s="308">
        <f t="shared" ca="1" si="269"/>
        <v>0.3686635944700461</v>
      </c>
      <c r="AD278" s="309">
        <f t="shared" ca="1" si="295"/>
        <v>913</v>
      </c>
      <c r="AE278" s="308">
        <f t="shared" ca="1" si="270"/>
        <v>0.3686635944700461</v>
      </c>
      <c r="AF278" s="309">
        <f t="shared" ca="1" si="296"/>
        <v>690</v>
      </c>
      <c r="AG278" s="308">
        <f t="shared" ca="1" si="271"/>
        <v>0.3686635944700461</v>
      </c>
      <c r="AH278" s="309">
        <f t="shared" ca="1" si="297"/>
        <v>1350</v>
      </c>
      <c r="AI278" s="308">
        <f t="shared" ca="1" si="272"/>
        <v>0.3686635944700461</v>
      </c>
      <c r="AJ278" s="309">
        <f t="shared" ca="1" si="298"/>
        <v>1348.68</v>
      </c>
      <c r="AK278" s="308">
        <f t="shared" ca="1" si="273"/>
        <v>0.3686635944700461</v>
      </c>
      <c r="AL278" s="309">
        <f t="shared" ca="1" si="299"/>
        <v>22638</v>
      </c>
      <c r="AM278" s="308">
        <f t="shared" ca="1" si="274"/>
        <v>0.3686635944700461</v>
      </c>
      <c r="AN278" s="309" t="str">
        <f t="shared" ca="1" si="300"/>
        <v/>
      </c>
      <c r="AO278" s="308" t="str">
        <f t="shared" ca="1" si="275"/>
        <v/>
      </c>
      <c r="AP278" s="309">
        <f t="shared" ca="1" si="301"/>
        <v>30550</v>
      </c>
      <c r="AQ278" s="308">
        <f t="shared" ca="1" si="276"/>
        <v>0.3686635944700461</v>
      </c>
      <c r="AR278" s="309" t="str">
        <f t="shared" ca="1" si="302"/>
        <v/>
      </c>
      <c r="AS278" s="308" t="str">
        <f t="shared" ca="1" si="277"/>
        <v/>
      </c>
      <c r="AT278" s="309" t="str">
        <f t="shared" ca="1" si="303"/>
        <v/>
      </c>
      <c r="AU278" s="308" t="str">
        <f t="shared" ca="1" si="278"/>
        <v/>
      </c>
      <c r="AV278" s="309" t="str">
        <f t="shared" ca="1" si="304"/>
        <v/>
      </c>
      <c r="AW278" s="308" t="str">
        <f t="shared" ca="1" si="279"/>
        <v/>
      </c>
      <c r="AX278" s="309" t="str">
        <f t="shared" ca="1" si="305"/>
        <v/>
      </c>
      <c r="AY278" s="308" t="str">
        <f t="shared" ca="1" si="280"/>
        <v/>
      </c>
      <c r="AZ278" s="309" t="str">
        <f t="shared" ca="1" si="306"/>
        <v/>
      </c>
      <c r="BA278" s="308" t="str">
        <f t="shared" ca="1" si="309"/>
        <v/>
      </c>
      <c r="BB278" s="309">
        <f t="shared" ca="1" si="307"/>
        <v>2430</v>
      </c>
      <c r="BC278" s="308">
        <f t="shared" ca="1" si="310"/>
        <v>0.3686635944700461</v>
      </c>
      <c r="BD278" s="309" t="str">
        <f t="shared" ca="1" si="308"/>
        <v/>
      </c>
      <c r="BE278" s="308" t="str">
        <f t="shared" ca="1" si="311"/>
        <v/>
      </c>
    </row>
    <row r="279" spans="1:57" ht="26.25" customHeight="1">
      <c r="A279" s="245">
        <v>151</v>
      </c>
      <c r="B279" s="500" t="s">
        <v>352</v>
      </c>
      <c r="C279" s="501">
        <f t="shared" ca="1" si="281"/>
        <v>96832.76</v>
      </c>
      <c r="D279" s="309">
        <f t="shared" ca="1" si="282"/>
        <v>112115</v>
      </c>
      <c r="E279" s="308">
        <f t="shared" ca="1" si="257"/>
        <v>0.3686635944700461</v>
      </c>
      <c r="F279" s="309">
        <f t="shared" ca="1" si="283"/>
        <v>143746</v>
      </c>
      <c r="G279" s="308">
        <f t="shared" ca="1" si="258"/>
        <v>0.3686635944700461</v>
      </c>
      <c r="H279" s="309">
        <f t="shared" ca="1" si="284"/>
        <v>75000</v>
      </c>
      <c r="I279" s="308">
        <f t="shared" ca="1" si="259"/>
        <v>0</v>
      </c>
      <c r="J279" s="309">
        <f t="shared" ca="1" si="285"/>
        <v>450000</v>
      </c>
      <c r="K279" s="308">
        <f t="shared" ca="1" si="260"/>
        <v>0</v>
      </c>
      <c r="L279" s="309">
        <f t="shared" ca="1" si="286"/>
        <v>109200</v>
      </c>
      <c r="M279" s="308">
        <f t="shared" ca="1" si="261"/>
        <v>0.3686635944700461</v>
      </c>
      <c r="N279" s="309">
        <f t="shared" ca="1" si="287"/>
        <v>36000</v>
      </c>
      <c r="O279" s="308">
        <f t="shared" ca="1" si="262"/>
        <v>0</v>
      </c>
      <c r="P279" s="309">
        <f t="shared" ca="1" si="288"/>
        <v>204354</v>
      </c>
      <c r="Q279" s="308">
        <f t="shared" ca="1" si="263"/>
        <v>0</v>
      </c>
      <c r="R279" s="309">
        <f t="shared" ca="1" si="289"/>
        <v>75700</v>
      </c>
      <c r="S279" s="308">
        <f t="shared" ca="1" si="264"/>
        <v>0</v>
      </c>
      <c r="T279" s="309" t="str">
        <f t="shared" ca="1" si="290"/>
        <v/>
      </c>
      <c r="U279" s="308" t="str">
        <f t="shared" ca="1" si="265"/>
        <v/>
      </c>
      <c r="V279" s="309" t="str">
        <f t="shared" ca="1" si="291"/>
        <v/>
      </c>
      <c r="W279" s="308" t="str">
        <f t="shared" ca="1" si="266"/>
        <v/>
      </c>
      <c r="X279" s="309">
        <f t="shared" ca="1" si="292"/>
        <v>112115</v>
      </c>
      <c r="Y279" s="308">
        <f t="shared" ca="1" si="267"/>
        <v>0.3686635944700461</v>
      </c>
      <c r="Z279" s="309" t="str">
        <f t="shared" ca="1" si="293"/>
        <v/>
      </c>
      <c r="AA279" s="308" t="str">
        <f t="shared" ca="1" si="268"/>
        <v/>
      </c>
      <c r="AB279" s="309">
        <f t="shared" ca="1" si="294"/>
        <v>57099</v>
      </c>
      <c r="AC279" s="308">
        <f t="shared" ca="1" si="269"/>
        <v>0</v>
      </c>
      <c r="AD279" s="309">
        <f t="shared" ca="1" si="295"/>
        <v>108088</v>
      </c>
      <c r="AE279" s="308">
        <f t="shared" ca="1" si="270"/>
        <v>0.3686635944700461</v>
      </c>
      <c r="AF279" s="309">
        <f t="shared" ca="1" si="296"/>
        <v>154960</v>
      </c>
      <c r="AG279" s="308">
        <f t="shared" ca="1" si="271"/>
        <v>0.3686635944700461</v>
      </c>
      <c r="AH279" s="309">
        <f t="shared" ca="1" si="297"/>
        <v>171000</v>
      </c>
      <c r="AI279" s="308">
        <f t="shared" ca="1" si="272"/>
        <v>0.3686635944700461</v>
      </c>
      <c r="AJ279" s="309">
        <f t="shared" ca="1" si="298"/>
        <v>145384.54</v>
      </c>
      <c r="AK279" s="308">
        <f t="shared" ca="1" si="273"/>
        <v>0.3686635944700461</v>
      </c>
      <c r="AL279" s="309">
        <f t="shared" ca="1" si="299"/>
        <v>29145</v>
      </c>
      <c r="AM279" s="308">
        <f t="shared" ca="1" si="274"/>
        <v>0</v>
      </c>
      <c r="AN279" s="309" t="str">
        <f t="shared" ca="1" si="300"/>
        <v/>
      </c>
      <c r="AO279" s="308" t="str">
        <f t="shared" ca="1" si="275"/>
        <v/>
      </c>
      <c r="AP279" s="309">
        <f t="shared" ca="1" si="301"/>
        <v>42250</v>
      </c>
      <c r="AQ279" s="308">
        <f t="shared" ca="1" si="276"/>
        <v>0</v>
      </c>
      <c r="AR279" s="309" t="str">
        <f t="shared" ca="1" si="302"/>
        <v/>
      </c>
      <c r="AS279" s="308" t="str">
        <f t="shared" ca="1" si="277"/>
        <v/>
      </c>
      <c r="AT279" s="309" t="str">
        <f t="shared" ca="1" si="303"/>
        <v/>
      </c>
      <c r="AU279" s="308" t="str">
        <f t="shared" ca="1" si="278"/>
        <v/>
      </c>
      <c r="AV279" s="309" t="str">
        <f t="shared" ca="1" si="304"/>
        <v/>
      </c>
      <c r="AW279" s="308" t="str">
        <f t="shared" ca="1" si="279"/>
        <v/>
      </c>
      <c r="AX279" s="309" t="str">
        <f t="shared" ca="1" si="305"/>
        <v/>
      </c>
      <c r="AY279" s="308" t="str">
        <f t="shared" ca="1" si="280"/>
        <v/>
      </c>
      <c r="AZ279" s="309" t="str">
        <f t="shared" ca="1" si="306"/>
        <v/>
      </c>
      <c r="BA279" s="308" t="str">
        <f t="shared" ca="1" si="309"/>
        <v/>
      </c>
      <c r="BB279" s="309">
        <f t="shared" ca="1" si="307"/>
        <v>109710</v>
      </c>
      <c r="BC279" s="308">
        <f t="shared" ca="1" si="310"/>
        <v>0.3686635944700461</v>
      </c>
      <c r="BD279" s="309" t="str">
        <f t="shared" ca="1" si="308"/>
        <v/>
      </c>
      <c r="BE279" s="308" t="str">
        <f t="shared" ca="1" si="311"/>
        <v/>
      </c>
    </row>
    <row r="280" spans="1:57" ht="26.25" customHeight="1">
      <c r="A280" s="245">
        <v>152</v>
      </c>
      <c r="B280" s="500" t="s">
        <v>985</v>
      </c>
      <c r="C280" s="501">
        <f t="shared" ca="1" si="281"/>
        <v>94514.66</v>
      </c>
      <c r="D280" s="309">
        <f t="shared" ca="1" si="282"/>
        <v>70033</v>
      </c>
      <c r="E280" s="308">
        <f t="shared" ca="1" si="257"/>
        <v>0.3686635944700461</v>
      </c>
      <c r="F280" s="309">
        <f t="shared" ca="1" si="283"/>
        <v>149996</v>
      </c>
      <c r="G280" s="308">
        <f t="shared" ca="1" si="258"/>
        <v>0.3686635944700461</v>
      </c>
      <c r="H280" s="309">
        <f t="shared" ca="1" si="284"/>
        <v>50000</v>
      </c>
      <c r="I280" s="308">
        <f t="shared" ca="1" si="259"/>
        <v>0</v>
      </c>
      <c r="J280" s="309">
        <f t="shared" ca="1" si="285"/>
        <v>420000</v>
      </c>
      <c r="K280" s="308">
        <f t="shared" ca="1" si="260"/>
        <v>0</v>
      </c>
      <c r="L280" s="309">
        <f t="shared" ca="1" si="286"/>
        <v>68212</v>
      </c>
      <c r="M280" s="308">
        <f t="shared" ca="1" si="261"/>
        <v>0.3686635944700461</v>
      </c>
      <c r="N280" s="309">
        <f t="shared" ca="1" si="287"/>
        <v>29900</v>
      </c>
      <c r="O280" s="308">
        <f t="shared" ca="1" si="262"/>
        <v>0</v>
      </c>
      <c r="P280" s="309">
        <f t="shared" ca="1" si="288"/>
        <v>191698</v>
      </c>
      <c r="Q280" s="308">
        <f t="shared" ca="1" si="263"/>
        <v>0</v>
      </c>
      <c r="R280" s="309">
        <f t="shared" ca="1" si="289"/>
        <v>134000</v>
      </c>
      <c r="S280" s="308">
        <f t="shared" ca="1" si="264"/>
        <v>0.3686635944700461</v>
      </c>
      <c r="T280" s="309" t="str">
        <f t="shared" ca="1" si="290"/>
        <v/>
      </c>
      <c r="U280" s="308" t="str">
        <f t="shared" ca="1" si="265"/>
        <v/>
      </c>
      <c r="V280" s="309" t="str">
        <f t="shared" ca="1" si="291"/>
        <v/>
      </c>
      <c r="W280" s="308" t="str">
        <f t="shared" ca="1" si="266"/>
        <v/>
      </c>
      <c r="X280" s="309">
        <f t="shared" ca="1" si="292"/>
        <v>70033</v>
      </c>
      <c r="Y280" s="308">
        <f t="shared" ca="1" si="267"/>
        <v>0.3686635944700461</v>
      </c>
      <c r="Z280" s="309" t="str">
        <f t="shared" ca="1" si="293"/>
        <v/>
      </c>
      <c r="AA280" s="308" t="str">
        <f t="shared" ca="1" si="268"/>
        <v/>
      </c>
      <c r="AB280" s="309">
        <f t="shared" ca="1" si="294"/>
        <v>58833</v>
      </c>
      <c r="AC280" s="308">
        <f t="shared" ca="1" si="269"/>
        <v>0</v>
      </c>
      <c r="AD280" s="309">
        <f t="shared" ca="1" si="295"/>
        <v>65352</v>
      </c>
      <c r="AE280" s="308">
        <f t="shared" ca="1" si="270"/>
        <v>0</v>
      </c>
      <c r="AF280" s="309">
        <f t="shared" ca="1" si="296"/>
        <v>193700</v>
      </c>
      <c r="AG280" s="308">
        <f t="shared" ca="1" si="271"/>
        <v>0</v>
      </c>
      <c r="AH280" s="309">
        <f t="shared" ca="1" si="297"/>
        <v>152800</v>
      </c>
      <c r="AI280" s="308">
        <f t="shared" ca="1" si="272"/>
        <v>0.3686635944700461</v>
      </c>
      <c r="AJ280" s="309">
        <f t="shared" ca="1" si="298"/>
        <v>135654.63</v>
      </c>
      <c r="AK280" s="308">
        <f t="shared" ca="1" si="273"/>
        <v>0.3686635944700461</v>
      </c>
      <c r="AL280" s="309">
        <f t="shared" ca="1" si="299"/>
        <v>36806</v>
      </c>
      <c r="AM280" s="308">
        <f t="shared" ca="1" si="274"/>
        <v>0</v>
      </c>
      <c r="AN280" s="309" t="str">
        <f t="shared" ca="1" si="300"/>
        <v/>
      </c>
      <c r="AO280" s="308" t="str">
        <f t="shared" ca="1" si="275"/>
        <v/>
      </c>
      <c r="AP280" s="309">
        <f t="shared" ca="1" si="301"/>
        <v>44200</v>
      </c>
      <c r="AQ280" s="308">
        <f t="shared" ca="1" si="276"/>
        <v>0</v>
      </c>
      <c r="AR280" s="309" t="str">
        <f t="shared" ca="1" si="302"/>
        <v/>
      </c>
      <c r="AS280" s="308" t="str">
        <f t="shared" ca="1" si="277"/>
        <v/>
      </c>
      <c r="AT280" s="309" t="str">
        <f t="shared" ca="1" si="303"/>
        <v/>
      </c>
      <c r="AU280" s="308" t="str">
        <f t="shared" ca="1" si="278"/>
        <v/>
      </c>
      <c r="AV280" s="309" t="str">
        <f t="shared" ca="1" si="304"/>
        <v/>
      </c>
      <c r="AW280" s="308" t="str">
        <f t="shared" ca="1" si="279"/>
        <v/>
      </c>
      <c r="AX280" s="309" t="str">
        <f t="shared" ca="1" si="305"/>
        <v/>
      </c>
      <c r="AY280" s="308" t="str">
        <f t="shared" ca="1" si="280"/>
        <v/>
      </c>
      <c r="AZ280" s="309" t="str">
        <f t="shared" ca="1" si="306"/>
        <v/>
      </c>
      <c r="BA280" s="308" t="str">
        <f t="shared" ca="1" si="309"/>
        <v/>
      </c>
      <c r="BB280" s="309">
        <f t="shared" ca="1" si="307"/>
        <v>68520</v>
      </c>
      <c r="BC280" s="308">
        <f t="shared" ca="1" si="310"/>
        <v>0.3686635944700461</v>
      </c>
      <c r="BD280" s="309" t="str">
        <f t="shared" ca="1" si="308"/>
        <v/>
      </c>
      <c r="BE280" s="308" t="str">
        <f t="shared" ca="1" si="311"/>
        <v/>
      </c>
    </row>
    <row r="281" spans="1:57" ht="26.25" customHeight="1">
      <c r="A281" s="245">
        <v>153</v>
      </c>
      <c r="B281" s="500" t="s">
        <v>986</v>
      </c>
      <c r="C281" s="501">
        <f t="shared" ca="1" si="281"/>
        <v>1822336.46</v>
      </c>
      <c r="D281" s="309">
        <f t="shared" ca="1" si="282"/>
        <v>92500</v>
      </c>
      <c r="E281" s="308">
        <f t="shared" ca="1" si="257"/>
        <v>0.3686635944700461</v>
      </c>
      <c r="F281" s="309">
        <f t="shared" ca="1" si="283"/>
        <v>155447</v>
      </c>
      <c r="G281" s="308">
        <f t="shared" ca="1" si="258"/>
        <v>0.3686635944700461</v>
      </c>
      <c r="H281" s="309">
        <f t="shared" ca="1" si="284"/>
        <v>78000</v>
      </c>
      <c r="I281" s="308">
        <f t="shared" ca="1" si="259"/>
        <v>0.3686635944700461</v>
      </c>
      <c r="J281" s="309">
        <f t="shared" ca="1" si="285"/>
        <v>7625286</v>
      </c>
      <c r="K281" s="308">
        <f t="shared" ca="1" si="260"/>
        <v>0</v>
      </c>
      <c r="L281" s="309">
        <f t="shared" ca="1" si="286"/>
        <v>90095</v>
      </c>
      <c r="M281" s="308">
        <f t="shared" ca="1" si="261"/>
        <v>0.3686635944700461</v>
      </c>
      <c r="N281" s="309">
        <f t="shared" ca="1" si="287"/>
        <v>28800</v>
      </c>
      <c r="O281" s="308">
        <f t="shared" ca="1" si="262"/>
        <v>0.3686635944700461</v>
      </c>
      <c r="P281" s="309">
        <f t="shared" ca="1" si="288"/>
        <v>166733</v>
      </c>
      <c r="Q281" s="308">
        <f t="shared" ca="1" si="263"/>
        <v>0.3686635944700461</v>
      </c>
      <c r="R281" s="309">
        <f t="shared" ca="1" si="289"/>
        <v>134000</v>
      </c>
      <c r="S281" s="308">
        <f t="shared" ca="1" si="264"/>
        <v>0.3686635944700461</v>
      </c>
      <c r="T281" s="309" t="str">
        <f t="shared" ca="1" si="290"/>
        <v/>
      </c>
      <c r="U281" s="308" t="str">
        <f t="shared" ca="1" si="265"/>
        <v/>
      </c>
      <c r="V281" s="309" t="str">
        <f t="shared" ca="1" si="291"/>
        <v/>
      </c>
      <c r="W281" s="308" t="str">
        <f t="shared" ca="1" si="266"/>
        <v/>
      </c>
      <c r="X281" s="309">
        <f t="shared" ca="1" si="292"/>
        <v>92500</v>
      </c>
      <c r="Y281" s="308">
        <f t="shared" ca="1" si="267"/>
        <v>0.3686635944700461</v>
      </c>
      <c r="Z281" s="309" t="str">
        <f t="shared" ca="1" si="293"/>
        <v/>
      </c>
      <c r="AA281" s="308" t="str">
        <f t="shared" ca="1" si="268"/>
        <v/>
      </c>
      <c r="AB281" s="309">
        <f t="shared" ca="1" si="294"/>
        <v>104454</v>
      </c>
      <c r="AC281" s="308">
        <f t="shared" ca="1" si="269"/>
        <v>0.3686635944700461</v>
      </c>
      <c r="AD281" s="309">
        <f t="shared" ca="1" si="295"/>
        <v>94297</v>
      </c>
      <c r="AE281" s="308">
        <f t="shared" ca="1" si="270"/>
        <v>0.3686635944700461</v>
      </c>
      <c r="AF281" s="309">
        <f t="shared" ca="1" si="296"/>
        <v>164645</v>
      </c>
      <c r="AG281" s="308">
        <f t="shared" ca="1" si="271"/>
        <v>0.3686635944700461</v>
      </c>
      <c r="AH281" s="309">
        <f t="shared" ca="1" si="297"/>
        <v>62000</v>
      </c>
      <c r="AI281" s="308">
        <f t="shared" ca="1" si="272"/>
        <v>0.3686635944700461</v>
      </c>
      <c r="AJ281" s="309">
        <f t="shared" ca="1" si="298"/>
        <v>128296.69</v>
      </c>
      <c r="AK281" s="308">
        <f t="shared" ca="1" si="273"/>
        <v>0.3686635944700461</v>
      </c>
      <c r="AL281" s="309">
        <f t="shared" ca="1" si="299"/>
        <v>39455</v>
      </c>
      <c r="AM281" s="308">
        <f t="shared" ca="1" si="274"/>
        <v>0.3686635944700461</v>
      </c>
      <c r="AN281" s="309" t="str">
        <f t="shared" ca="1" si="300"/>
        <v/>
      </c>
      <c r="AO281" s="308" t="str">
        <f t="shared" ca="1" si="275"/>
        <v/>
      </c>
      <c r="AP281" s="309">
        <f t="shared" ca="1" si="301"/>
        <v>50700</v>
      </c>
      <c r="AQ281" s="308">
        <f t="shared" ca="1" si="276"/>
        <v>0.3686635944700461</v>
      </c>
      <c r="AR281" s="309" t="str">
        <f t="shared" ca="1" si="302"/>
        <v/>
      </c>
      <c r="AS281" s="308" t="str">
        <f t="shared" ca="1" si="277"/>
        <v/>
      </c>
      <c r="AT281" s="309" t="str">
        <f t="shared" ca="1" si="303"/>
        <v/>
      </c>
      <c r="AU281" s="308" t="str">
        <f t="shared" ca="1" si="278"/>
        <v/>
      </c>
      <c r="AV281" s="309" t="str">
        <f t="shared" ca="1" si="304"/>
        <v/>
      </c>
      <c r="AW281" s="308" t="str">
        <f t="shared" ca="1" si="279"/>
        <v/>
      </c>
      <c r="AX281" s="309" t="str">
        <f t="shared" ca="1" si="305"/>
        <v/>
      </c>
      <c r="AY281" s="308" t="str">
        <f t="shared" ca="1" si="280"/>
        <v/>
      </c>
      <c r="AZ281" s="309" t="str">
        <f t="shared" ca="1" si="306"/>
        <v/>
      </c>
      <c r="BA281" s="308" t="str">
        <f t="shared" ca="1" si="309"/>
        <v/>
      </c>
      <c r="BB281" s="309">
        <f t="shared" ca="1" si="307"/>
        <v>90480</v>
      </c>
      <c r="BC281" s="308">
        <f t="shared" ca="1" si="310"/>
        <v>0.3686635944700461</v>
      </c>
      <c r="BD281" s="309" t="str">
        <f t="shared" ca="1" si="308"/>
        <v/>
      </c>
      <c r="BE281" s="308" t="str">
        <f t="shared" ca="1" si="311"/>
        <v/>
      </c>
    </row>
    <row r="282" spans="1:57" ht="26.25" customHeight="1">
      <c r="A282" s="245">
        <v>154</v>
      </c>
      <c r="B282" s="500" t="s">
        <v>987</v>
      </c>
      <c r="C282" s="501">
        <f t="shared" ca="1" si="281"/>
        <v>128694.52</v>
      </c>
      <c r="D282" s="309">
        <f t="shared" ca="1" si="282"/>
        <v>33785</v>
      </c>
      <c r="E282" s="308">
        <f t="shared" ca="1" si="257"/>
        <v>0.3686635944700461</v>
      </c>
      <c r="F282" s="309">
        <f t="shared" ca="1" si="283"/>
        <v>56597</v>
      </c>
      <c r="G282" s="308">
        <f t="shared" ca="1" si="258"/>
        <v>0.3686635944700461</v>
      </c>
      <c r="H282" s="309">
        <f t="shared" ca="1" si="284"/>
        <v>75000</v>
      </c>
      <c r="I282" s="308">
        <f t="shared" ca="1" si="259"/>
        <v>0.3686635944700461</v>
      </c>
      <c r="J282" s="309">
        <f t="shared" ca="1" si="285"/>
        <v>575000</v>
      </c>
      <c r="K282" s="308">
        <f t="shared" ca="1" si="260"/>
        <v>0</v>
      </c>
      <c r="L282" s="309">
        <f t="shared" ca="1" si="286"/>
        <v>32906</v>
      </c>
      <c r="M282" s="308">
        <f t="shared" ca="1" si="261"/>
        <v>0.3686635944700461</v>
      </c>
      <c r="N282" s="309">
        <f t="shared" ca="1" si="287"/>
        <v>34000</v>
      </c>
      <c r="O282" s="308">
        <f t="shared" ca="1" si="262"/>
        <v>0.3686635944700461</v>
      </c>
      <c r="P282" s="309">
        <f t="shared" ca="1" si="288"/>
        <v>120368</v>
      </c>
      <c r="Q282" s="308">
        <f t="shared" ca="1" si="263"/>
        <v>0.3686635944700461</v>
      </c>
      <c r="R282" s="309">
        <f t="shared" ca="1" si="289"/>
        <v>98500</v>
      </c>
      <c r="S282" s="308">
        <f t="shared" ca="1" si="264"/>
        <v>0.3686635944700461</v>
      </c>
      <c r="T282" s="309" t="str">
        <f t="shared" ca="1" si="290"/>
        <v/>
      </c>
      <c r="U282" s="308" t="str">
        <f t="shared" ca="1" si="265"/>
        <v/>
      </c>
      <c r="V282" s="309" t="str">
        <f t="shared" ca="1" si="291"/>
        <v/>
      </c>
      <c r="W282" s="308" t="str">
        <f t="shared" ca="1" si="266"/>
        <v/>
      </c>
      <c r="X282" s="309">
        <f t="shared" ca="1" si="292"/>
        <v>33785</v>
      </c>
      <c r="Y282" s="308">
        <f t="shared" ca="1" si="267"/>
        <v>0.3686635944700461</v>
      </c>
      <c r="Z282" s="309" t="str">
        <f t="shared" ca="1" si="293"/>
        <v/>
      </c>
      <c r="AA282" s="308" t="str">
        <f t="shared" ca="1" si="268"/>
        <v/>
      </c>
      <c r="AB282" s="309">
        <f t="shared" ca="1" si="294"/>
        <v>52876</v>
      </c>
      <c r="AC282" s="308">
        <f t="shared" ca="1" si="269"/>
        <v>0.3686635944700461</v>
      </c>
      <c r="AD282" s="309">
        <f t="shared" ca="1" si="295"/>
        <v>13570</v>
      </c>
      <c r="AE282" s="308">
        <f t="shared" ca="1" si="270"/>
        <v>0</v>
      </c>
      <c r="AF282" s="309">
        <f t="shared" ca="1" si="296"/>
        <v>72638</v>
      </c>
      <c r="AG282" s="308">
        <f t="shared" ca="1" si="271"/>
        <v>0.3686635944700461</v>
      </c>
      <c r="AH282" s="309">
        <f t="shared" ca="1" si="297"/>
        <v>51000</v>
      </c>
      <c r="AI282" s="308">
        <f t="shared" ca="1" si="272"/>
        <v>0.3686635944700461</v>
      </c>
      <c r="AJ282" s="309">
        <f t="shared" ca="1" si="298"/>
        <v>42542.62</v>
      </c>
      <c r="AK282" s="308">
        <f t="shared" ca="1" si="273"/>
        <v>0.3686635944700461</v>
      </c>
      <c r="AL282" s="309">
        <f t="shared" ca="1" si="299"/>
        <v>42620</v>
      </c>
      <c r="AM282" s="308">
        <f t="shared" ca="1" si="274"/>
        <v>0.3686635944700461</v>
      </c>
      <c r="AN282" s="309" t="str">
        <f t="shared" ca="1" si="300"/>
        <v/>
      </c>
      <c r="AO282" s="308" t="str">
        <f t="shared" ca="1" si="275"/>
        <v/>
      </c>
      <c r="AP282" s="309">
        <f t="shared" ca="1" si="301"/>
        <v>53300</v>
      </c>
      <c r="AQ282" s="308">
        <f t="shared" ca="1" si="276"/>
        <v>0.3686635944700461</v>
      </c>
      <c r="AR282" s="309" t="str">
        <f t="shared" ca="1" si="302"/>
        <v/>
      </c>
      <c r="AS282" s="308" t="str">
        <f t="shared" ca="1" si="277"/>
        <v/>
      </c>
      <c r="AT282" s="309" t="str">
        <f t="shared" ca="1" si="303"/>
        <v/>
      </c>
      <c r="AU282" s="308" t="str">
        <f t="shared" ca="1" si="278"/>
        <v/>
      </c>
      <c r="AV282" s="309" t="str">
        <f t="shared" ca="1" si="304"/>
        <v/>
      </c>
      <c r="AW282" s="308" t="str">
        <f t="shared" ca="1" si="279"/>
        <v/>
      </c>
      <c r="AX282" s="309" t="str">
        <f t="shared" ca="1" si="305"/>
        <v/>
      </c>
      <c r="AY282" s="308" t="str">
        <f t="shared" ca="1" si="280"/>
        <v/>
      </c>
      <c r="AZ282" s="309" t="str">
        <f t="shared" ca="1" si="306"/>
        <v/>
      </c>
      <c r="BA282" s="308" t="str">
        <f t="shared" ca="1" si="309"/>
        <v/>
      </c>
      <c r="BB282" s="309">
        <f t="shared" ca="1" si="307"/>
        <v>32950</v>
      </c>
      <c r="BC282" s="308">
        <f t="shared" ca="1" si="310"/>
        <v>0.3686635944700461</v>
      </c>
      <c r="BD282" s="309" t="str">
        <f t="shared" ca="1" si="308"/>
        <v/>
      </c>
      <c r="BE282" s="308" t="str">
        <f t="shared" ca="1" si="311"/>
        <v/>
      </c>
    </row>
    <row r="283" spans="1:57" ht="26.25" customHeight="1">
      <c r="A283" s="245">
        <v>155</v>
      </c>
      <c r="B283" s="500" t="s">
        <v>988</v>
      </c>
      <c r="C283" s="501">
        <f t="shared" ca="1" si="281"/>
        <v>23646.71</v>
      </c>
      <c r="D283" s="309">
        <f t="shared" ca="1" si="282"/>
        <v>54805</v>
      </c>
      <c r="E283" s="308">
        <f t="shared" ref="E283:E330" ca="1" si="312">IF($B283="","",IF(D283="","",IF($L$4="Media aritmética",(D283&lt;=$C283)*($H$5/$C$5)+(D283&gt;$C283)*0,IF(AND(ROUND(AVERAGE($D283,$F283,$H283,$J283,$L283,$N283,$P283,$R283,$T283,$V283,$X283,$Z283,$AB283,$AD283,$AF283,$AH283,$AJ283,AL283,AN283,AP283,AR283,AT283,AV283,AX283,AZ283,BB283,BD283,BF283,BH283,BJ283),2)-$C283/2&lt;=D283,(ROUND(AVERAGE($D283,$F283,$H283,$J283,$L283,$N283,$P283,$R283,$T283,$V283,$X283,$Z283,$AB283,$AD283,$AF283,$AH283,$AJ283,AL283,AN283,AP283,AR283,AT283,AV283,AX283,AZ283,BB283,BD283,BF283,BH283,BJ283),2)+$C283/2&gt;D283)),($H$5/$C$5),0))))</f>
        <v>0.3686635944700461</v>
      </c>
      <c r="F283" s="309">
        <f t="shared" ca="1" si="283"/>
        <v>69197</v>
      </c>
      <c r="G283" s="308">
        <f t="shared" ref="G283:G330" ca="1" si="313">IF($B283="","",IF(F283="","",IF($L$4="Media aritmética",(F283&lt;=$C283)*($H$5/$C$5)+(F283&gt;$C283)*0,IF(AND(ROUND(AVERAGE($D283,$F283,$H283,$J283,$L283,$N283,$P283,$R283,$T283,$V283,$X283,$Z283,$AB283,$AD283,$AF283,$AH283,$AJ283,AL283,AN283,AP283,AR283,AT283,AV283,AX283,AZ283,BB283,BD283,BF283,BH283,BJ283),2)-$C283/2&lt;=F283,(ROUND(AVERAGE($D283,$F283,$H283,$J283,$L283,$N283,$P283,$R283,$T283,$V283,$X283,$Z283,$AB283,$AD283,$AF283,$AH283,$AJ283,AL283,AN283,AP283,AR283,AT283,AV283,AX283,AZ283,BB283,BD283,BF283,BH283,BJ283),2)+$C283/2&gt;F283)),($H$5/$C$5),0))))</f>
        <v>0.3686635944700461</v>
      </c>
      <c r="H283" s="309">
        <f t="shared" ca="1" si="284"/>
        <v>85000</v>
      </c>
      <c r="I283" s="308">
        <f t="shared" ref="I283:I330" ca="1" si="314">IF($B283="","",IF(H283="","",IF($L$4="Media aritmética",(H283&lt;=$C283)*($H$5/$C$5)+(H283&gt;$C283)*0,IF(AND(ROUND(AVERAGE($D283,$F283,$H283,$J283,$L283,$N283,$P283,$R283,$T283,$V283,$X283,$Z283,$AB283,$AD283,$AF283,$AH283,$AJ283,AL283,AN283,AP283,AR283,AT283,AV283,AX283,AZ283,BB283,BD283,BF283,BH283,BJ283),2)-$C283/2&lt;=H283,(ROUND(AVERAGE($D283,$F283,$H283,$J283,$L283,$N283,$P283,$R283,$T283,$V283,$X283,$Z283,$AB283,$AD283,$AF283,$AH283,$AJ283,AL283,AN283,AP283,AR283,AT283,AV283,AX283,AZ283,BB283,BD283,BF283,BH283,BJ283),2)+$C283/2&gt;H283)),($H$5/$C$5),0))))</f>
        <v>0</v>
      </c>
      <c r="J283" s="309">
        <f t="shared" ca="1" si="285"/>
        <v>80280</v>
      </c>
      <c r="K283" s="308">
        <f t="shared" ref="K283:K330" ca="1" si="315">IF($B283="","",IF(J283="","",IF($L$4="Media aritmética",(J283&lt;=$C283)*($H$5/$C$5)+(J283&gt;$C283)*0,IF(AND(ROUND(AVERAGE($D283,$F283,$H283,$J283,$L283,$N283,$P283,$R283,$T283,$V283,$X283,$Z283,$AB283,$AD283,$AF283,$AH283,$AJ283,AL283,AN283,AP283,AR283,AT283,AV283,AX283,AZ283,BB283,BD283,BF283,BH283,BJ283),2)-$C283/2&lt;=J283,(ROUND(AVERAGE($D283,$F283,$H283,$J283,$L283,$N283,$P283,$R283,$T283,$V283,$X283,$Z283,$AB283,$AD283,$AF283,$AH283,$AJ283,AL283,AN283,AP283,AR283,AT283,AV283,AX283,AZ283,BB283,BD283,BF283,BH283,BJ283),2)+$C283/2&gt;J283)),($H$5/$C$5),0))))</f>
        <v>0</v>
      </c>
      <c r="L283" s="309">
        <f t="shared" ca="1" si="286"/>
        <v>53380</v>
      </c>
      <c r="M283" s="308">
        <f t="shared" ref="M283:M330" ca="1" si="316">IF($B283="","",IF(L283="","",IF($L$4="Media aritmética",(L283&lt;=$C283)*($H$5/$C$5)+(L283&gt;$C283)*0,IF(AND(ROUND(AVERAGE($D283,$F283,$H283,$J283,$L283,$N283,$P283,$R283,$T283,$V283,$X283,$Z283,$AB283,$AD283,$AF283,$AH283,$AJ283,AL283,AN283,AP283,AR283,AT283,AV283,AX283,AZ283,BB283,BD283,BF283,BH283,BJ283),2)-$C283/2&lt;=L283,(ROUND(AVERAGE($D283,$F283,$H283,$J283,$L283,$N283,$P283,$R283,$T283,$V283,$X283,$Z283,$AB283,$AD283,$AF283,$AH283,$AJ283,AL283,AN283,AP283,AR283,AT283,AV283,AX283,AZ283,BB283,BD283,BF283,BH283,BJ283),2)+$C283/2&gt;L283)),($H$5/$C$5),0))))</f>
        <v>0</v>
      </c>
      <c r="N283" s="309">
        <f t="shared" ca="1" si="287"/>
        <v>43000</v>
      </c>
      <c r="O283" s="308">
        <f t="shared" ref="O283:O330" ca="1" si="317">IF($B283="","",IF(N283="","",IF($L$4="Media aritmética",(N283&lt;=$C283)*($H$5/$C$5)+(N283&gt;$C283)*0,IF(AND(ROUND(AVERAGE($D283,$F283,$H283,$J283,$L283,$N283,$P283,$R283,$T283,$V283,$X283,$Z283,$AB283,$AD283,$AF283,$AH283,$AJ283,AL283,AN283,AP283,AR283,AT283,AV283,AX283,AZ283,BB283,BD283,BF283,BH283,BJ283),2)-$C283/2&lt;=N283,(ROUND(AVERAGE($D283,$F283,$H283,$J283,$L283,$N283,$P283,$R283,$T283,$V283,$X283,$Z283,$AB283,$AD283,$AF283,$AH283,$AJ283,AL283,AN283,AP283,AR283,AT283,AV283,AX283,AZ283,BB283,BD283,BF283,BH283,BJ283),2)+$C283/2&gt;N283)),($H$5/$C$5),0))))</f>
        <v>0</v>
      </c>
      <c r="P283" s="309">
        <f t="shared" ca="1" si="288"/>
        <v>130444</v>
      </c>
      <c r="Q283" s="308">
        <f t="shared" ref="Q283:Q330" ca="1" si="318">IF($B283="","",IF(P283="","",IF($L$4="Media aritmética",(P283&lt;=$C283)*($H$5/$C$5)+(P283&gt;$C283)*0,IF(AND(ROUND(AVERAGE($D283,$F283,$H283,$J283,$L283,$N283,$P283,$R283,$T283,$V283,$X283,$Z283,$AB283,$AD283,$AF283,$AH283,$AJ283,AL283,AN283,AP283,AR283,AT283,AV283,AX283,AZ283,BB283,BD283,BF283,BH283,BJ283),2)-$C283/2&lt;=P283,(ROUND(AVERAGE($D283,$F283,$H283,$J283,$L283,$N283,$P283,$R283,$T283,$V283,$X283,$Z283,$AB283,$AD283,$AF283,$AH283,$AJ283,AL283,AN283,AP283,AR283,AT283,AV283,AX283,AZ283,BB283,BD283,BF283,BH283,BJ283),2)+$C283/2&gt;P283)),($H$5/$C$5),0))))</f>
        <v>0</v>
      </c>
      <c r="R283" s="309">
        <f t="shared" ca="1" si="289"/>
        <v>98500</v>
      </c>
      <c r="S283" s="308">
        <f t="shared" ref="S283:S330" ca="1" si="319">IF($B283="","",IF(R283="","",IF($L$4="Media aritmética",(R283&lt;=$C283)*($H$5/$C$5)+(R283&gt;$C283)*0,IF(AND(ROUND(AVERAGE($D283,$F283,$H283,$J283,$L283,$N283,$P283,$R283,$T283,$V283,$X283,$Z283,$AB283,$AD283,$AF283,$AH283,$AJ283,AL283,AN283,AP283,AR283,AT283,AV283,AX283,AZ283,BB283,BD283,BF283,BH283,BJ283),2)-$C283/2&lt;=R283,(ROUND(AVERAGE($D283,$F283,$H283,$J283,$L283,$N283,$P283,$R283,$T283,$V283,$X283,$Z283,$AB283,$AD283,$AF283,$AH283,$AJ283,AL283,AN283,AP283,AR283,AT283,AV283,AX283,AZ283,BB283,BD283,BF283,BH283,BJ283),2)+$C283/2&gt;R283)),($H$5/$C$5),0))))</f>
        <v>0</v>
      </c>
      <c r="T283" s="309" t="str">
        <f t="shared" ca="1" si="290"/>
        <v/>
      </c>
      <c r="U283" s="308" t="str">
        <f t="shared" ref="U283:U330" ca="1" si="320">IF($B283="","",IF(T283="","",IF($L$4="Media aritmética",(T283&lt;=$C283)*($H$5/$C$5)+(T283&gt;$C283)*0,IF(AND(ROUND(AVERAGE($D283,$F283,$H283,$J283,$L283,$N283,$P283,$R283,$T283,$V283,$X283,$Z283,$AB283,$AD283,$AF283,$AH283,$AJ283,AL283,AN283,AP283,AR283,AT283,AV283,AX283,AZ283,BB283,BD283,BF283,BH283,BJ283),2)-$C283/2&lt;=T283,(ROUND(AVERAGE($D283,$F283,$H283,$J283,$L283,$N283,$P283,$R283,$T283,$V283,$X283,$Z283,$AB283,$AD283,$AF283,$AH283,$AJ283,AL283,AN283,AP283,AR283,AT283,AV283,AX283,AZ283,BB283,BD283,BF283,BH283,BJ283),2)+$C283/2&gt;T283)),($H$5/$C$5),0))))</f>
        <v/>
      </c>
      <c r="V283" s="309" t="str">
        <f t="shared" ca="1" si="291"/>
        <v/>
      </c>
      <c r="W283" s="308" t="str">
        <f t="shared" ref="W283:W330" ca="1" si="321">IF($B283="","",IF(V283="","",IF($L$4="Media aritmética",(V283&lt;=$C283)*($H$5/$C$5)+(V283&gt;$C283)*0,IF(AND(ROUND(AVERAGE($D283,$F283,$H283,$J283,$L283,$N283,$P283,$R283,$T283,$V283,$X283,$Z283,$AB283,$AD283,$AF283,$AH283,$AJ283,AL283,AN283,AP283,AR283,AT283,AV283,AX283,AZ283,BB283,BD283,BF283,BH283,BJ283),2)-$C283/2&lt;=V283,(ROUND(AVERAGE($D283,$F283,$H283,$J283,$L283,$N283,$P283,$R283,$T283,$V283,$X283,$Z283,$AB283,$AD283,$AF283,$AH283,$AJ283,AL283,AN283,AP283,AR283,AT283,AV283,AX283,AZ283,BB283,BD283,BF283,BH283,BJ283),2)+$C283/2&gt;V283)),($H$5/$C$5),0))))</f>
        <v/>
      </c>
      <c r="X283" s="309">
        <f t="shared" ca="1" si="292"/>
        <v>54805</v>
      </c>
      <c r="Y283" s="308">
        <f t="shared" ref="Y283:Y330" ca="1" si="322">IF($B283="","",IF(X283="","",IF($L$4="Media aritmética",(X283&lt;=$C283)*($H$5/$C$5)+(X283&gt;$C283)*0,IF(AND(ROUND(AVERAGE($D283,$F283,$H283,$J283,$L283,$N283,$P283,$R283,$T283,$V283,$X283,$Z283,$AB283,$AD283,$AF283,$AH283,$AJ283,AL283,AN283,AP283,AR283,AT283,AV283,AX283,AZ283,BB283,BD283,BF283,BH283,BJ283),2)-$C283/2&lt;=X283,(ROUND(AVERAGE($D283,$F283,$H283,$J283,$L283,$N283,$P283,$R283,$T283,$V283,$X283,$Z283,$AB283,$AD283,$AF283,$AH283,$AJ283,AL283,AN283,AP283,AR283,AT283,AV283,AX283,AZ283,BB283,BD283,BF283,BH283,BJ283),2)+$C283/2&gt;X283)),($H$5/$C$5),0))))</f>
        <v>0.3686635944700461</v>
      </c>
      <c r="Z283" s="309" t="str">
        <f t="shared" ca="1" si="293"/>
        <v/>
      </c>
      <c r="AA283" s="308" t="str">
        <f t="shared" ref="AA283:AA330" ca="1" si="323">IF($B283="","",IF(Z283="","",IF($L$4="Media aritmética",(Z283&lt;=$C283)*($H$5/$C$5)+(Z283&gt;$C283)*0,IF(AND(ROUND(AVERAGE($D283,$F283,$H283,$J283,$L283,$N283,$P283,$R283,$T283,$V283,$X283,$Z283,$AB283,$AD283,$AF283,$AH283,$AJ283,AL283,AN283,AP283,AR283,AT283,AV283,AX283,AZ283,BB283,BD283,BF283,BH283,BJ283),2)-$C283/2&lt;=Z283,(ROUND(AVERAGE($D283,$F283,$H283,$J283,$L283,$N283,$P283,$R283,$T283,$V283,$X283,$Z283,$AB283,$AD283,$AF283,$AH283,$AJ283,AL283,AN283,AP283,AR283,AT283,AV283,AX283,AZ283,BB283,BD283,BF283,BH283,BJ283),2)+$C283/2&gt;Z283)),($H$5/$C$5),0))))</f>
        <v/>
      </c>
      <c r="AB283" s="309">
        <f t="shared" ca="1" si="294"/>
        <v>60516</v>
      </c>
      <c r="AC283" s="308">
        <f t="shared" ref="AC283:AC330" ca="1" si="324">IF($B283="","",IF(AB283="","",IF($L$4="Media aritmética",(AB283&lt;=$C283)*($H$5/$C$5)+(AB283&gt;$C283)*0,IF(AND(ROUND(AVERAGE($D283,$F283,$H283,$J283,$L283,$N283,$P283,$R283,$T283,$V283,$X283,$Z283,$AB283,$AD283,$AF283,$AH283,$AJ283,AL283,AN283,AP283,AR283,AT283,AV283,AX283,AZ283,BB283,BD283,BF283,BH283,BJ283),2)-$C283/2&lt;=AB283,(ROUND(AVERAGE($D283,$F283,$H283,$J283,$L283,$N283,$P283,$R283,$T283,$V283,$X283,$Z283,$AB283,$AD283,$AF283,$AH283,$AJ283,AL283,AN283,AP283,AR283,AT283,AV283,AX283,AZ283,BB283,BD283,BF283,BH283,BJ283),2)+$C283/2&gt;AB283)),($H$5/$C$5),0))))</f>
        <v>0.3686635944700461</v>
      </c>
      <c r="AD283" s="309">
        <f t="shared" ca="1" si="295"/>
        <v>27896</v>
      </c>
      <c r="AE283" s="308">
        <f t="shared" ref="AE283:AE330" ca="1" si="325">IF($B283="","",IF(AD283="","",IF($L$4="Media aritmética",(AD283&lt;=$C283)*($H$5/$C$5)+(AD283&gt;$C283)*0,IF(AND(ROUND(AVERAGE($D283,$F283,$H283,$J283,$L283,$N283,$P283,$R283,$T283,$V283,$X283,$Z283,$AB283,$AD283,$AF283,$AH283,$AJ283,AL283,AN283,AP283,AR283,AT283,AV283,AX283,AZ283,BB283,BD283,BF283,BH283,BJ283),2)-$C283/2&lt;=AD283,(ROUND(AVERAGE($D283,$F283,$H283,$J283,$L283,$N283,$P283,$R283,$T283,$V283,$X283,$Z283,$AB283,$AD283,$AF283,$AH283,$AJ283,AL283,AN283,AP283,AR283,AT283,AV283,AX283,AZ283,BB283,BD283,BF283,BH283,BJ283),2)+$C283/2&gt;AD283)),($H$5/$C$5),0))))</f>
        <v>0</v>
      </c>
      <c r="AF283" s="309">
        <f t="shared" ca="1" si="296"/>
        <v>77480</v>
      </c>
      <c r="AG283" s="308">
        <f t="shared" ref="AG283:AG330" ca="1" si="326">IF($B283="","",IF(AF283="","",IF($L$4="Media aritmética",(AF283&lt;=$C283)*($H$5/$C$5)+(AF283&gt;$C283)*0,IF(AND(ROUND(AVERAGE($D283,$F283,$H283,$J283,$L283,$N283,$P283,$R283,$T283,$V283,$X283,$Z283,$AB283,$AD283,$AF283,$AH283,$AJ283,AL283,AN283,AP283,AR283,AT283,AV283,AX283,AZ283,BB283,BD283,BF283,BH283,BJ283),2)-$C283/2&lt;=AF283,(ROUND(AVERAGE($D283,$F283,$H283,$J283,$L283,$N283,$P283,$R283,$T283,$V283,$X283,$Z283,$AB283,$AD283,$AF283,$AH283,$AJ283,AL283,AN283,AP283,AR283,AT283,AV283,AX283,AZ283,BB283,BD283,BF283,BH283,BJ283),2)+$C283/2&gt;AF283)),($H$5/$C$5),0))))</f>
        <v>0</v>
      </c>
      <c r="AH283" s="309">
        <f t="shared" ca="1" si="297"/>
        <v>64200</v>
      </c>
      <c r="AI283" s="308">
        <f t="shared" ref="AI283:AI330" ca="1" si="327">IF($B283="","",IF(AH283="","",IF($L$4="Media aritmética",(AH283&lt;=$C283)*($H$5/$C$5)+(AH283&gt;$C283)*0,IF(AND(ROUND(AVERAGE($D283,$F283,$H283,$J283,$L283,$N283,$P283,$R283,$T283,$V283,$X283,$Z283,$AB283,$AD283,$AF283,$AH283,$AJ283,AL283,AN283,AP283,AR283,AT283,AV283,AX283,AZ283,BB283,BD283,BF283,BH283,BJ283),2)-$C283/2&lt;=AH283,(ROUND(AVERAGE($D283,$F283,$H283,$J283,$L283,$N283,$P283,$R283,$T283,$V283,$X283,$Z283,$AB283,$AD283,$AF283,$AH283,$AJ283,AL283,AN283,AP283,AR283,AT283,AV283,AX283,AZ283,BB283,BD283,BF283,BH283,BJ283),2)+$C283/2&gt;AH283)),($H$5/$C$5),0))))</f>
        <v>0.3686635944700461</v>
      </c>
      <c r="AJ283" s="309">
        <f t="shared" ca="1" si="298"/>
        <v>54635.17</v>
      </c>
      <c r="AK283" s="308">
        <f t="shared" ref="AK283:AK330" ca="1" si="328">IF($B283="","",IF(AJ283="","",IF($L$4="Media aritmética",(AJ283&lt;=$C283)*($H$5/$C$5)+(AJ283&gt;$C283)*0,IF(AND(ROUND(AVERAGE($D283,$F283,$H283,$J283,$L283,$N283,$P283,$R283,$T283,$V283,$X283,$Z283,$AB283,$AD283,$AF283,$AH283,$AJ283,AL283,AN283,AP283,AR283,AT283,AV283,AX283,AZ283,BB283,BD283,BF283,BH283,BJ283),2)-$C283/2&lt;=AJ283,(ROUND(AVERAGE($D283,$F283,$H283,$J283,$L283,$N283,$P283,$R283,$T283,$V283,$X283,$Z283,$AB283,$AD283,$AF283,$AH283,$AJ283,AL283,AN283,AP283,AR283,AT283,AV283,AX283,AZ283,BB283,BD283,BF283,BH283,BJ283),2)+$C283/2&gt;AJ283)),($H$5/$C$5),0))))</f>
        <v>0.3686635944700461</v>
      </c>
      <c r="AL283" s="309">
        <f t="shared" ca="1" si="299"/>
        <v>44545</v>
      </c>
      <c r="AM283" s="308">
        <f t="shared" ref="AM283:AM330" ca="1" si="329">IF($B283="","",IF(AL283="","",IF($L$4="Media aritmética",(AL283&lt;=$C283)*($H$5/$C$5)+(AL283&gt;$C283)*0,IF(AND(ROUND(AVERAGE($D283,$F283,$H283,$J283,$L283,$N283,$P283,$R283,$T283,$V283,$X283,$Z283,$AB283,$AD283,$AF283,$AH283,$AJ283,AL283,AN283,AP283,AR283,AT283,AV283,AX283,AZ283,BB283,BD283,BF283,BH283,BJ283),2)-$C283/2&lt;=AL283,(ROUND(AVERAGE($D283,$F283,$H283,$J283,$L283,$N283,$P283,$R283,$T283,$V283,$X283,$Z283,$AB283,$AD283,$AF283,$AH283,$AJ283,AL283,AN283,AP283,AR283,AT283,AV283,AX283,AZ283,BB283,BD283,BF283,BH283,BJ283),2)+$C283/2&gt;AL283)),($H$5/$C$5),0))))</f>
        <v>0</v>
      </c>
      <c r="AN283" s="309" t="str">
        <f t="shared" ca="1" si="300"/>
        <v/>
      </c>
      <c r="AO283" s="308" t="str">
        <f t="shared" ref="AO283:AO330" ca="1" si="330">IF($B283="","",IF(AN283="","",IF($L$4="Media aritmética",(AN283&lt;=$C283)*($H$5/$C$5)+(AN283&gt;$C283)*0,IF(AND(ROUND(AVERAGE($D283,$F283,$H283,$J283,$L283,$N283,$P283,$R283,$T283,$V283,$X283,$Z283,$AB283,$AD283,$AF283,$AH283,$AJ283,AL283,AN283,AP283,AR283,AT283,AV283,AX283,AZ283,BB283,BD283,BF283,BH283,BJ283),2)-$C283/2&lt;=AN283,(ROUND(AVERAGE($D283,$F283,$H283,$J283,$L283,$N283,$P283,$R283,$T283,$V283,$X283,$Z283,$AB283,$AD283,$AF283,$AH283,$AJ283,AL283,AN283,AP283,AR283,AT283,AV283,AX283,AZ283,BB283,BD283,BF283,BH283,BJ283),2)+$C283/2&gt;AN283)),($H$5/$C$5),0))))</f>
        <v/>
      </c>
      <c r="AP283" s="309">
        <f t="shared" ca="1" si="301"/>
        <v>61750</v>
      </c>
      <c r="AQ283" s="308">
        <f t="shared" ref="AQ283:AQ330" ca="1" si="331">IF($B283="","",IF(AP283="","",IF($L$4="Media aritmética",(AP283&lt;=$C283)*($H$5/$C$5)+(AP283&gt;$C283)*0,IF(AND(ROUND(AVERAGE($D283,$F283,$H283,$J283,$L283,$N283,$P283,$R283,$T283,$V283,$X283,$Z283,$AB283,$AD283,$AF283,$AH283,$AJ283,AL283,AN283,AP283,AR283,AT283,AV283,AX283,AZ283,BB283,BD283,BF283,BH283,BJ283),2)-$C283/2&lt;=AP283,(ROUND(AVERAGE($D283,$F283,$H283,$J283,$L283,$N283,$P283,$R283,$T283,$V283,$X283,$Z283,$AB283,$AD283,$AF283,$AH283,$AJ283,AL283,AN283,AP283,AR283,AT283,AV283,AX283,AZ283,BB283,BD283,BF283,BH283,BJ283),2)+$C283/2&gt;AP283)),($H$5/$C$5),0))))</f>
        <v>0.3686635944700461</v>
      </c>
      <c r="AR283" s="309" t="str">
        <f t="shared" ca="1" si="302"/>
        <v/>
      </c>
      <c r="AS283" s="308" t="str">
        <f t="shared" ref="AS283:AS330" ca="1" si="332">IF($B283="","",IF(AR283="","",IF($L$4="Media aritmética",(AR283&lt;=$C283)*($H$5/$C$5)+(AR283&gt;$C283)*0,IF(AND(ROUND(AVERAGE($D283,$F283,$H283,$J283,$L283,$N283,$P283,$R283,$T283,$V283,$X283,$Z283,$AB283,$AD283,$AF283,$AH283,$AJ283,AL283,AN283,AP283,AR283,AT283,AV283,AX283,AZ283,BB283,BD283,BF283,BH283,BJ283),2)-$C283/2&lt;=AR283,(ROUND(AVERAGE($D283,$F283,$H283,$J283,$L283,$N283,$P283,$R283,$T283,$V283,$X283,$Z283,$AB283,$AD283,$AF283,$AH283,$AJ283,AL283,AN283,AP283,AR283,AT283,AV283,AX283,AZ283,BB283,BD283,BF283,BH283,BJ283),2)+$C283/2&gt;AR283)),($H$5/$C$5),0))))</f>
        <v/>
      </c>
      <c r="AT283" s="309" t="str">
        <f t="shared" ca="1" si="303"/>
        <v/>
      </c>
      <c r="AU283" s="308" t="str">
        <f t="shared" ref="AU283:AU330" ca="1" si="333">IF($B283="","",IF(AT283="","",IF($L$4="Media aritmética",(AT283&lt;=$C283)*($H$5/$C$5)+(AT283&gt;$C283)*0,IF(AND(ROUND(AVERAGE($D283,$F283,$H283,$J283,$L283,$N283,$P283,$R283,$T283,$V283,$X283,$Z283,$AB283,$AD283,$AF283,$AH283,$AJ283,AL283,AN283,AP283,AR283,AT283,AV283,AX283,AZ283,BB283,BD283,BF283,BH283,BJ283),2)-$C283/2&lt;=AT283,(ROUND(AVERAGE($D283,$F283,$H283,$J283,$L283,$N283,$P283,$R283,$T283,$V283,$X283,$Z283,$AB283,$AD283,$AF283,$AH283,$AJ283,AL283,AN283,AP283,AR283,AT283,AV283,AX283,AZ283,BB283,BD283,BF283,BH283,BJ283),2)+$C283/2&gt;AT283)),($H$5/$C$5),0))))</f>
        <v/>
      </c>
      <c r="AV283" s="309" t="str">
        <f t="shared" ca="1" si="304"/>
        <v/>
      </c>
      <c r="AW283" s="308" t="str">
        <f t="shared" ref="AW283:AW330" ca="1" si="334">IF($B283="","",IF(AV283="","",IF($L$4="Media aritmética",(AV283&lt;=$C283)*($H$5/$C$5)+(AV283&gt;$C283)*0,IF(AND(ROUND(AVERAGE($D283,$F283,$H283,$J283,$L283,$N283,$P283,$R283,$T283,$V283,$X283,$Z283,$AB283,$AD283,$AF283,$AH283,$AJ283,AL283,AN283,AP283,AR283,AT283,AV283,AX283,AZ283,BB283,BD283,BF283,BH283,BJ283),2)-$C283/2&lt;=AV283,(ROUND(AVERAGE($D283,$F283,$H283,$J283,$L283,$N283,$P283,$R283,$T283,$V283,$X283,$Z283,$AB283,$AD283,$AF283,$AH283,$AJ283,AL283,AN283,AP283,AR283,AT283,AV283,AX283,AZ283,BB283,BD283,BF283,BH283,BJ283),2)+$C283/2&gt;AV283)),($H$5/$C$5),0))))</f>
        <v/>
      </c>
      <c r="AX283" s="309" t="str">
        <f t="shared" ca="1" si="305"/>
        <v/>
      </c>
      <c r="AY283" s="308" t="str">
        <f t="shared" ref="AY283:AY330" ca="1" si="335">IF($B283="","",IF(AX283="","",IF($L$4="Media aritmética",(AX283&lt;=$C283)*($H$5/$C$5)+(AX283&gt;$C283)*0,IF(AND(ROUND(AVERAGE($D283,$F283,$H283,$J283,$L283,$N283,$P283,$R283,$T283,$V283,$X283,$Z283,$AB283,$AD283,$AF283,$AH283,$AJ283,AL283,AN283,AP283,AR283,AT283,AV283,AX283,AZ283,BB283,BD283,BF283,BH283,BJ283),2)-$C283/2&lt;=AX283,(ROUND(AVERAGE($D283,$F283,$H283,$J283,$L283,$N283,$P283,$R283,$T283,$V283,$X283,$Z283,$AB283,$AD283,$AF283,$AH283,$AJ283,AL283,AN283,AP283,AR283,AT283,AV283,AX283,AZ283,BB283,BD283,BF283,BH283,BJ283),2)+$C283/2&gt;AX283)),($H$5/$C$5),0))))</f>
        <v/>
      </c>
      <c r="AZ283" s="309" t="str">
        <f t="shared" ca="1" si="306"/>
        <v/>
      </c>
      <c r="BA283" s="308" t="str">
        <f t="shared" ca="1" si="309"/>
        <v/>
      </c>
      <c r="BB283" s="309">
        <f t="shared" ca="1" si="307"/>
        <v>53460</v>
      </c>
      <c r="BC283" s="308">
        <f t="shared" ca="1" si="310"/>
        <v>0</v>
      </c>
      <c r="BD283" s="309" t="str">
        <f t="shared" ca="1" si="308"/>
        <v/>
      </c>
      <c r="BE283" s="308" t="str">
        <f t="shared" ca="1" si="311"/>
        <v/>
      </c>
    </row>
    <row r="284" spans="1:57" ht="26.25" customHeight="1">
      <c r="A284" s="245">
        <v>156</v>
      </c>
      <c r="B284" s="500" t="s">
        <v>989</v>
      </c>
      <c r="C284" s="501">
        <f t="shared" ca="1" si="281"/>
        <v>413321.05</v>
      </c>
      <c r="D284" s="309">
        <f t="shared" ca="1" si="282"/>
        <v>27206</v>
      </c>
      <c r="E284" s="308">
        <f t="shared" ca="1" si="312"/>
        <v>0.3686635944700461</v>
      </c>
      <c r="F284" s="309">
        <f t="shared" ca="1" si="283"/>
        <v>53598</v>
      </c>
      <c r="G284" s="308">
        <f t="shared" ca="1" si="313"/>
        <v>0.3686635944700461</v>
      </c>
      <c r="H284" s="309">
        <f t="shared" ca="1" si="284"/>
        <v>75000</v>
      </c>
      <c r="I284" s="308">
        <f t="shared" ca="1" si="314"/>
        <v>0.3686635944700461</v>
      </c>
      <c r="J284" s="309">
        <f t="shared" ca="1" si="285"/>
        <v>1756296</v>
      </c>
      <c r="K284" s="308">
        <f t="shared" ca="1" si="315"/>
        <v>0</v>
      </c>
      <c r="L284" s="309">
        <f t="shared" ca="1" si="286"/>
        <v>26498</v>
      </c>
      <c r="M284" s="308">
        <f t="shared" ca="1" si="316"/>
        <v>0.3686635944700461</v>
      </c>
      <c r="N284" s="309">
        <f t="shared" ca="1" si="287"/>
        <v>54000</v>
      </c>
      <c r="O284" s="308">
        <f t="shared" ca="1" si="317"/>
        <v>0.3686635944700461</v>
      </c>
      <c r="P284" s="309">
        <f t="shared" ca="1" si="288"/>
        <v>110561</v>
      </c>
      <c r="Q284" s="308">
        <f t="shared" ca="1" si="318"/>
        <v>0.3686635944700461</v>
      </c>
      <c r="R284" s="309">
        <f t="shared" ca="1" si="289"/>
        <v>98500</v>
      </c>
      <c r="S284" s="308">
        <f t="shared" ca="1" si="319"/>
        <v>0.3686635944700461</v>
      </c>
      <c r="T284" s="309" t="str">
        <f t="shared" ca="1" si="290"/>
        <v/>
      </c>
      <c r="U284" s="308" t="str">
        <f t="shared" ca="1" si="320"/>
        <v/>
      </c>
      <c r="V284" s="309" t="str">
        <f t="shared" ca="1" si="291"/>
        <v/>
      </c>
      <c r="W284" s="308" t="str">
        <f t="shared" ca="1" si="321"/>
        <v/>
      </c>
      <c r="X284" s="309">
        <f t="shared" ca="1" si="292"/>
        <v>27206</v>
      </c>
      <c r="Y284" s="308">
        <f t="shared" ca="1" si="322"/>
        <v>0.3686635944700461</v>
      </c>
      <c r="Z284" s="309" t="str">
        <f t="shared" ca="1" si="293"/>
        <v/>
      </c>
      <c r="AA284" s="308" t="str">
        <f t="shared" ca="1" si="323"/>
        <v/>
      </c>
      <c r="AB284" s="309">
        <f t="shared" ca="1" si="294"/>
        <v>41848</v>
      </c>
      <c r="AC284" s="308">
        <f t="shared" ca="1" si="324"/>
        <v>0.3686635944700461</v>
      </c>
      <c r="AD284" s="309">
        <f t="shared" ca="1" si="295"/>
        <v>11260</v>
      </c>
      <c r="AE284" s="308">
        <f t="shared" ca="1" si="325"/>
        <v>0.3686635944700461</v>
      </c>
      <c r="AF284" s="309">
        <f t="shared" ca="1" si="296"/>
        <v>67795</v>
      </c>
      <c r="AG284" s="308">
        <f t="shared" ca="1" si="326"/>
        <v>0.3686635944700461</v>
      </c>
      <c r="AH284" s="309">
        <f t="shared" ca="1" si="297"/>
        <v>46200</v>
      </c>
      <c r="AI284" s="308">
        <f t="shared" ca="1" si="327"/>
        <v>0.3686635944700461</v>
      </c>
      <c r="AJ284" s="309">
        <f t="shared" ca="1" si="298"/>
        <v>40400.449999999997</v>
      </c>
      <c r="AK284" s="308">
        <f t="shared" ca="1" si="328"/>
        <v>0.3686635944700461</v>
      </c>
      <c r="AL284" s="309">
        <f t="shared" ca="1" si="299"/>
        <v>48926</v>
      </c>
      <c r="AM284" s="308">
        <f t="shared" ca="1" si="329"/>
        <v>0.3686635944700461</v>
      </c>
      <c r="AN284" s="309" t="str">
        <f t="shared" ca="1" si="300"/>
        <v/>
      </c>
      <c r="AO284" s="308" t="str">
        <f t="shared" ca="1" si="330"/>
        <v/>
      </c>
      <c r="AP284" s="309">
        <f t="shared" ca="1" si="301"/>
        <v>50700</v>
      </c>
      <c r="AQ284" s="308">
        <f t="shared" ca="1" si="331"/>
        <v>0.3686635944700461</v>
      </c>
      <c r="AR284" s="309" t="str">
        <f t="shared" ca="1" si="302"/>
        <v/>
      </c>
      <c r="AS284" s="308" t="str">
        <f t="shared" ca="1" si="332"/>
        <v/>
      </c>
      <c r="AT284" s="309" t="str">
        <f t="shared" ca="1" si="303"/>
        <v/>
      </c>
      <c r="AU284" s="308" t="str">
        <f t="shared" ca="1" si="333"/>
        <v/>
      </c>
      <c r="AV284" s="309" t="str">
        <f t="shared" ca="1" si="304"/>
        <v/>
      </c>
      <c r="AW284" s="308" t="str">
        <f t="shared" ca="1" si="334"/>
        <v/>
      </c>
      <c r="AX284" s="309" t="str">
        <f t="shared" ca="1" si="305"/>
        <v/>
      </c>
      <c r="AY284" s="308" t="str">
        <f t="shared" ca="1" si="335"/>
        <v/>
      </c>
      <c r="AZ284" s="309" t="str">
        <f t="shared" ca="1" si="306"/>
        <v/>
      </c>
      <c r="BA284" s="308" t="str">
        <f t="shared" ca="1" si="309"/>
        <v/>
      </c>
      <c r="BB284" s="309">
        <f t="shared" ca="1" si="307"/>
        <v>26570</v>
      </c>
      <c r="BC284" s="308">
        <f t="shared" ca="1" si="310"/>
        <v>0.3686635944700461</v>
      </c>
      <c r="BD284" s="309" t="str">
        <f t="shared" ca="1" si="308"/>
        <v/>
      </c>
      <c r="BE284" s="308" t="str">
        <f t="shared" ca="1" si="311"/>
        <v/>
      </c>
    </row>
    <row r="285" spans="1:57" ht="26.25" customHeight="1">
      <c r="A285" s="245">
        <v>157</v>
      </c>
      <c r="B285" s="500" t="s">
        <v>990</v>
      </c>
      <c r="C285" s="501">
        <f t="shared" ca="1" si="281"/>
        <v>836182.51</v>
      </c>
      <c r="D285" s="309">
        <f t="shared" ca="1" si="282"/>
        <v>33785</v>
      </c>
      <c r="E285" s="308">
        <f t="shared" ca="1" si="312"/>
        <v>0.3686635944700461</v>
      </c>
      <c r="F285" s="309">
        <f t="shared" ca="1" si="283"/>
        <v>60995</v>
      </c>
      <c r="G285" s="308">
        <f t="shared" ca="1" si="313"/>
        <v>0.3686635944700461</v>
      </c>
      <c r="H285" s="309">
        <f t="shared" ca="1" si="284"/>
        <v>50000</v>
      </c>
      <c r="I285" s="308">
        <f t="shared" ca="1" si="314"/>
        <v>0.3686635944700461</v>
      </c>
      <c r="J285" s="309">
        <f t="shared" ca="1" si="285"/>
        <v>3510000</v>
      </c>
      <c r="K285" s="308">
        <f t="shared" ca="1" si="315"/>
        <v>0</v>
      </c>
      <c r="L285" s="309">
        <f t="shared" ca="1" si="286"/>
        <v>32906</v>
      </c>
      <c r="M285" s="308">
        <f t="shared" ca="1" si="316"/>
        <v>0.3686635944700461</v>
      </c>
      <c r="N285" s="309">
        <f t="shared" ca="1" si="287"/>
        <v>98000</v>
      </c>
      <c r="O285" s="308">
        <f t="shared" ca="1" si="317"/>
        <v>0.3686635944700461</v>
      </c>
      <c r="P285" s="309">
        <f t="shared" ca="1" si="288"/>
        <v>120368</v>
      </c>
      <c r="Q285" s="308">
        <f t="shared" ca="1" si="318"/>
        <v>0.3686635944700461</v>
      </c>
      <c r="R285" s="309">
        <f t="shared" ca="1" si="289"/>
        <v>98500</v>
      </c>
      <c r="S285" s="308">
        <f t="shared" ca="1" si="319"/>
        <v>0.3686635944700461</v>
      </c>
      <c r="T285" s="309" t="str">
        <f t="shared" ca="1" si="290"/>
        <v/>
      </c>
      <c r="U285" s="308" t="str">
        <f t="shared" ca="1" si="320"/>
        <v/>
      </c>
      <c r="V285" s="309" t="str">
        <f t="shared" ca="1" si="291"/>
        <v/>
      </c>
      <c r="W285" s="308" t="str">
        <f t="shared" ca="1" si="321"/>
        <v/>
      </c>
      <c r="X285" s="309">
        <f t="shared" ca="1" si="292"/>
        <v>33785</v>
      </c>
      <c r="Y285" s="308">
        <f t="shared" ca="1" si="322"/>
        <v>0.3686635944700461</v>
      </c>
      <c r="Z285" s="309" t="str">
        <f t="shared" ca="1" si="293"/>
        <v/>
      </c>
      <c r="AA285" s="308" t="str">
        <f t="shared" ca="1" si="323"/>
        <v/>
      </c>
      <c r="AB285" s="309">
        <f t="shared" ca="1" si="294"/>
        <v>51029</v>
      </c>
      <c r="AC285" s="308">
        <f t="shared" ca="1" si="324"/>
        <v>0.3686635944700461</v>
      </c>
      <c r="AD285" s="309">
        <f t="shared" ca="1" si="295"/>
        <v>15783</v>
      </c>
      <c r="AE285" s="308">
        <f t="shared" ca="1" si="325"/>
        <v>0.3686635944700461</v>
      </c>
      <c r="AF285" s="309">
        <f t="shared" ca="1" si="296"/>
        <v>71669</v>
      </c>
      <c r="AG285" s="308">
        <f t="shared" ca="1" si="326"/>
        <v>0.3686635944700461</v>
      </c>
      <c r="AH285" s="309">
        <f t="shared" ca="1" si="297"/>
        <v>50000</v>
      </c>
      <c r="AI285" s="308">
        <f t="shared" ca="1" si="327"/>
        <v>0.3686635944700461</v>
      </c>
      <c r="AJ285" s="309">
        <f t="shared" ca="1" si="298"/>
        <v>44272.65</v>
      </c>
      <c r="AK285" s="308">
        <f t="shared" ca="1" si="328"/>
        <v>0.3686635944700461</v>
      </c>
      <c r="AL285" s="309">
        <f t="shared" ca="1" si="299"/>
        <v>54940</v>
      </c>
      <c r="AM285" s="308">
        <f t="shared" ca="1" si="329"/>
        <v>0.3686635944700461</v>
      </c>
      <c r="AN285" s="309" t="str">
        <f t="shared" ca="1" si="300"/>
        <v/>
      </c>
      <c r="AO285" s="308" t="str">
        <f t="shared" ca="1" si="330"/>
        <v/>
      </c>
      <c r="AP285" s="309">
        <f t="shared" ca="1" si="301"/>
        <v>44200</v>
      </c>
      <c r="AQ285" s="308">
        <f t="shared" ca="1" si="331"/>
        <v>0.3686635944700461</v>
      </c>
      <c r="AR285" s="309" t="str">
        <f t="shared" ca="1" si="302"/>
        <v/>
      </c>
      <c r="AS285" s="308" t="str">
        <f t="shared" ca="1" si="332"/>
        <v/>
      </c>
      <c r="AT285" s="309" t="str">
        <f t="shared" ca="1" si="303"/>
        <v/>
      </c>
      <c r="AU285" s="308" t="str">
        <f t="shared" ca="1" si="333"/>
        <v/>
      </c>
      <c r="AV285" s="309" t="str">
        <f t="shared" ca="1" si="304"/>
        <v/>
      </c>
      <c r="AW285" s="308" t="str">
        <f t="shared" ca="1" si="334"/>
        <v/>
      </c>
      <c r="AX285" s="309" t="str">
        <f t="shared" ca="1" si="305"/>
        <v/>
      </c>
      <c r="AY285" s="308" t="str">
        <f t="shared" ca="1" si="335"/>
        <v/>
      </c>
      <c r="AZ285" s="309" t="str">
        <f t="shared" ca="1" si="306"/>
        <v/>
      </c>
      <c r="BA285" s="308" t="str">
        <f t="shared" ca="1" si="309"/>
        <v/>
      </c>
      <c r="BB285" s="309">
        <f t="shared" ca="1" si="307"/>
        <v>32970</v>
      </c>
      <c r="BC285" s="308">
        <f t="shared" ca="1" si="310"/>
        <v>0.3686635944700461</v>
      </c>
      <c r="BD285" s="309" t="str">
        <f t="shared" ca="1" si="308"/>
        <v/>
      </c>
      <c r="BE285" s="308" t="str">
        <f t="shared" ca="1" si="311"/>
        <v/>
      </c>
    </row>
    <row r="286" spans="1:57" ht="26.25" customHeight="1">
      <c r="A286" s="245">
        <v>158</v>
      </c>
      <c r="B286" s="500" t="s">
        <v>991</v>
      </c>
      <c r="C286" s="501">
        <f t="shared" ca="1" si="281"/>
        <v>504938.01</v>
      </c>
      <c r="D286" s="309">
        <f t="shared" ca="1" si="282"/>
        <v>54805</v>
      </c>
      <c r="E286" s="308">
        <f t="shared" ca="1" si="312"/>
        <v>0.3686635944700461</v>
      </c>
      <c r="F286" s="309">
        <f t="shared" ca="1" si="283"/>
        <v>69347</v>
      </c>
      <c r="G286" s="308">
        <f t="shared" ca="1" si="313"/>
        <v>0.3686635944700461</v>
      </c>
      <c r="H286" s="309">
        <f t="shared" ca="1" si="284"/>
        <v>85000</v>
      </c>
      <c r="I286" s="308">
        <f t="shared" ca="1" si="314"/>
        <v>0.3686635944700461</v>
      </c>
      <c r="J286" s="309">
        <f t="shared" ca="1" si="285"/>
        <v>2152317</v>
      </c>
      <c r="K286" s="308">
        <f t="shared" ca="1" si="315"/>
        <v>0</v>
      </c>
      <c r="L286" s="309">
        <f t="shared" ca="1" si="286"/>
        <v>53380</v>
      </c>
      <c r="M286" s="308">
        <f t="shared" ca="1" si="316"/>
        <v>0.3686635944700461</v>
      </c>
      <c r="N286" s="309">
        <f t="shared" ca="1" si="287"/>
        <v>89000</v>
      </c>
      <c r="O286" s="308">
        <f t="shared" ca="1" si="317"/>
        <v>0.3686635944700461</v>
      </c>
      <c r="P286" s="309">
        <f t="shared" ca="1" si="288"/>
        <v>102536</v>
      </c>
      <c r="Q286" s="308">
        <f t="shared" ca="1" si="318"/>
        <v>0.3686635944700461</v>
      </c>
      <c r="R286" s="309">
        <f t="shared" ca="1" si="289"/>
        <v>98500</v>
      </c>
      <c r="S286" s="308">
        <f t="shared" ca="1" si="319"/>
        <v>0.3686635944700461</v>
      </c>
      <c r="T286" s="309" t="str">
        <f t="shared" ca="1" si="290"/>
        <v/>
      </c>
      <c r="U286" s="308" t="str">
        <f t="shared" ca="1" si="320"/>
        <v/>
      </c>
      <c r="V286" s="309" t="str">
        <f t="shared" ca="1" si="291"/>
        <v/>
      </c>
      <c r="W286" s="308" t="str">
        <f t="shared" ca="1" si="321"/>
        <v/>
      </c>
      <c r="X286" s="309">
        <f t="shared" ca="1" si="292"/>
        <v>54805</v>
      </c>
      <c r="Y286" s="308">
        <f t="shared" ca="1" si="322"/>
        <v>0.3686635944700461</v>
      </c>
      <c r="Z286" s="309" t="str">
        <f t="shared" ca="1" si="293"/>
        <v/>
      </c>
      <c r="AA286" s="308" t="str">
        <f t="shared" ca="1" si="323"/>
        <v/>
      </c>
      <c r="AB286" s="309">
        <f t="shared" ca="1" si="294"/>
        <v>60210</v>
      </c>
      <c r="AC286" s="308">
        <f t="shared" ca="1" si="324"/>
        <v>0.3686635944700461</v>
      </c>
      <c r="AD286" s="309">
        <f t="shared" ca="1" si="295"/>
        <v>30109</v>
      </c>
      <c r="AE286" s="308">
        <f t="shared" ca="1" si="325"/>
        <v>0.3686635944700461</v>
      </c>
      <c r="AF286" s="309">
        <f t="shared" ca="1" si="296"/>
        <v>81354</v>
      </c>
      <c r="AG286" s="308">
        <f t="shared" ca="1" si="326"/>
        <v>0.3686635944700461</v>
      </c>
      <c r="AH286" s="309">
        <f t="shared" ca="1" si="297"/>
        <v>70500</v>
      </c>
      <c r="AI286" s="308">
        <f t="shared" ca="1" si="327"/>
        <v>0.3686635944700461</v>
      </c>
      <c r="AJ286" s="309">
        <f t="shared" ca="1" si="298"/>
        <v>56728.25</v>
      </c>
      <c r="AK286" s="308">
        <f t="shared" ca="1" si="328"/>
        <v>0.3686635944700461</v>
      </c>
      <c r="AL286" s="309">
        <f t="shared" ca="1" si="299"/>
        <v>54709</v>
      </c>
      <c r="AM286" s="308">
        <f t="shared" ca="1" si="329"/>
        <v>0.3686635944700461</v>
      </c>
      <c r="AN286" s="309" t="str">
        <f t="shared" ca="1" si="300"/>
        <v/>
      </c>
      <c r="AO286" s="308" t="str">
        <f t="shared" ca="1" si="330"/>
        <v/>
      </c>
      <c r="AP286" s="309">
        <f t="shared" ca="1" si="301"/>
        <v>55250</v>
      </c>
      <c r="AQ286" s="308">
        <f t="shared" ca="1" si="331"/>
        <v>0.3686635944700461</v>
      </c>
      <c r="AR286" s="309" t="str">
        <f t="shared" ca="1" si="302"/>
        <v/>
      </c>
      <c r="AS286" s="308" t="str">
        <f t="shared" ca="1" si="332"/>
        <v/>
      </c>
      <c r="AT286" s="309" t="str">
        <f t="shared" ca="1" si="303"/>
        <v/>
      </c>
      <c r="AU286" s="308" t="str">
        <f t="shared" ca="1" si="333"/>
        <v/>
      </c>
      <c r="AV286" s="309" t="str">
        <f t="shared" ca="1" si="304"/>
        <v/>
      </c>
      <c r="AW286" s="308" t="str">
        <f t="shared" ca="1" si="334"/>
        <v/>
      </c>
      <c r="AX286" s="309" t="str">
        <f t="shared" ca="1" si="305"/>
        <v/>
      </c>
      <c r="AY286" s="308" t="str">
        <f t="shared" ca="1" si="335"/>
        <v/>
      </c>
      <c r="AZ286" s="309" t="str">
        <f t="shared" ca="1" si="306"/>
        <v/>
      </c>
      <c r="BA286" s="308" t="str">
        <f t="shared" ca="1" si="309"/>
        <v/>
      </c>
      <c r="BB286" s="309">
        <f t="shared" ca="1" si="307"/>
        <v>53480</v>
      </c>
      <c r="BC286" s="308">
        <f t="shared" ca="1" si="310"/>
        <v>0.3686635944700461</v>
      </c>
      <c r="BD286" s="309" t="str">
        <f t="shared" ca="1" si="308"/>
        <v/>
      </c>
      <c r="BE286" s="308" t="str">
        <f t="shared" ca="1" si="311"/>
        <v/>
      </c>
    </row>
    <row r="287" spans="1:57" ht="26.25" customHeight="1">
      <c r="A287" s="245">
        <v>159</v>
      </c>
      <c r="B287" s="500" t="s">
        <v>992</v>
      </c>
      <c r="C287" s="501">
        <f t="shared" ca="1" si="281"/>
        <v>260298.62</v>
      </c>
      <c r="D287" s="309">
        <f t="shared" ca="1" si="282"/>
        <v>42138</v>
      </c>
      <c r="E287" s="308">
        <f t="shared" ca="1" si="312"/>
        <v>0.3686635944700461</v>
      </c>
      <c r="F287" s="309">
        <f t="shared" ca="1" si="283"/>
        <v>50495</v>
      </c>
      <c r="G287" s="308">
        <f t="shared" ca="1" si="313"/>
        <v>0.3686635944700461</v>
      </c>
      <c r="H287" s="309">
        <f t="shared" ca="1" si="284"/>
        <v>50000</v>
      </c>
      <c r="I287" s="308">
        <f t="shared" ca="1" si="314"/>
        <v>0.3686635944700461</v>
      </c>
      <c r="J287" s="309">
        <f t="shared" ca="1" si="285"/>
        <v>1129700</v>
      </c>
      <c r="K287" s="308">
        <f t="shared" ca="1" si="315"/>
        <v>0</v>
      </c>
      <c r="L287" s="309">
        <f t="shared" ca="1" si="286"/>
        <v>41042</v>
      </c>
      <c r="M287" s="308">
        <f t="shared" ca="1" si="316"/>
        <v>0.3686635944700461</v>
      </c>
      <c r="N287" s="309">
        <f t="shared" ca="1" si="287"/>
        <v>81000</v>
      </c>
      <c r="O287" s="308">
        <f t="shared" ca="1" si="317"/>
        <v>0.3686635944700461</v>
      </c>
      <c r="P287" s="309">
        <f t="shared" ca="1" si="288"/>
        <v>111452</v>
      </c>
      <c r="Q287" s="308">
        <f t="shared" ca="1" si="318"/>
        <v>0.3686635944700461</v>
      </c>
      <c r="R287" s="309">
        <f t="shared" ca="1" si="289"/>
        <v>98500</v>
      </c>
      <c r="S287" s="308">
        <f t="shared" ca="1" si="319"/>
        <v>0.3686635944700461</v>
      </c>
      <c r="T287" s="309" t="str">
        <f t="shared" ca="1" si="290"/>
        <v/>
      </c>
      <c r="U287" s="308" t="str">
        <f t="shared" ca="1" si="320"/>
        <v/>
      </c>
      <c r="V287" s="309" t="str">
        <f t="shared" ca="1" si="291"/>
        <v/>
      </c>
      <c r="W287" s="308" t="str">
        <f t="shared" ca="1" si="321"/>
        <v/>
      </c>
      <c r="X287" s="309">
        <f t="shared" ca="1" si="292"/>
        <v>42138</v>
      </c>
      <c r="Y287" s="308">
        <f t="shared" ca="1" si="322"/>
        <v>0.3686635944700461</v>
      </c>
      <c r="Z287" s="309" t="str">
        <f t="shared" ca="1" si="293"/>
        <v/>
      </c>
      <c r="AA287" s="308" t="str">
        <f t="shared" ca="1" si="323"/>
        <v/>
      </c>
      <c r="AB287" s="309">
        <f t="shared" ca="1" si="294"/>
        <v>51350</v>
      </c>
      <c r="AC287" s="308">
        <f t="shared" ca="1" si="324"/>
        <v>0.3686635944700461</v>
      </c>
      <c r="AD287" s="309">
        <f t="shared" ca="1" si="295"/>
        <v>16571</v>
      </c>
      <c r="AE287" s="308">
        <f t="shared" ca="1" si="325"/>
        <v>0.3686635944700461</v>
      </c>
      <c r="AF287" s="309">
        <f t="shared" ca="1" si="296"/>
        <v>81354</v>
      </c>
      <c r="AG287" s="308">
        <f t="shared" ca="1" si="326"/>
        <v>0.3686635944700461</v>
      </c>
      <c r="AH287" s="309">
        <f t="shared" ca="1" si="297"/>
        <v>51300</v>
      </c>
      <c r="AI287" s="308">
        <f t="shared" ca="1" si="327"/>
        <v>0.3686635944700461</v>
      </c>
      <c r="AJ287" s="309">
        <f t="shared" ca="1" si="298"/>
        <v>47500.7</v>
      </c>
      <c r="AK287" s="308">
        <f t="shared" ca="1" si="328"/>
        <v>0.3686635944700461</v>
      </c>
      <c r="AL287" s="309">
        <f t="shared" ca="1" si="299"/>
        <v>56595</v>
      </c>
      <c r="AM287" s="308">
        <f t="shared" ca="1" si="329"/>
        <v>0.3686635944700461</v>
      </c>
      <c r="AN287" s="309" t="str">
        <f t="shared" ca="1" si="300"/>
        <v/>
      </c>
      <c r="AO287" s="308" t="str">
        <f t="shared" ca="1" si="330"/>
        <v/>
      </c>
      <c r="AP287" s="309">
        <f t="shared" ca="1" si="301"/>
        <v>56550</v>
      </c>
      <c r="AQ287" s="308">
        <f t="shared" ca="1" si="331"/>
        <v>0.3686635944700461</v>
      </c>
      <c r="AR287" s="309" t="str">
        <f t="shared" ca="1" si="302"/>
        <v/>
      </c>
      <c r="AS287" s="308" t="str">
        <f t="shared" ca="1" si="332"/>
        <v/>
      </c>
      <c r="AT287" s="309" t="str">
        <f t="shared" ca="1" si="303"/>
        <v/>
      </c>
      <c r="AU287" s="308" t="str">
        <f t="shared" ca="1" si="333"/>
        <v/>
      </c>
      <c r="AV287" s="309" t="str">
        <f t="shared" ca="1" si="304"/>
        <v/>
      </c>
      <c r="AW287" s="308" t="str">
        <f t="shared" ca="1" si="334"/>
        <v/>
      </c>
      <c r="AX287" s="309" t="str">
        <f t="shared" ca="1" si="305"/>
        <v/>
      </c>
      <c r="AY287" s="308" t="str">
        <f t="shared" ca="1" si="335"/>
        <v/>
      </c>
      <c r="AZ287" s="309" t="str">
        <f t="shared" ca="1" si="306"/>
        <v/>
      </c>
      <c r="BA287" s="308" t="str">
        <f t="shared" ca="1" si="309"/>
        <v/>
      </c>
      <c r="BB287" s="309">
        <f t="shared" ca="1" si="307"/>
        <v>41080</v>
      </c>
      <c r="BC287" s="308">
        <f t="shared" ca="1" si="310"/>
        <v>0.3686635944700461</v>
      </c>
      <c r="BD287" s="309" t="str">
        <f t="shared" ca="1" si="308"/>
        <v/>
      </c>
      <c r="BE287" s="308" t="str">
        <f t="shared" ca="1" si="311"/>
        <v/>
      </c>
    </row>
    <row r="288" spans="1:57" ht="26.25" customHeight="1">
      <c r="A288" s="245">
        <v>160</v>
      </c>
      <c r="B288" s="500" t="s">
        <v>993</v>
      </c>
      <c r="C288" s="501">
        <f t="shared" ca="1" si="281"/>
        <v>20328.900000000001</v>
      </c>
      <c r="D288" s="309">
        <f t="shared" ca="1" si="282"/>
        <v>62828</v>
      </c>
      <c r="E288" s="308">
        <f t="shared" ca="1" si="312"/>
        <v>0.3686635944700461</v>
      </c>
      <c r="F288" s="309">
        <f t="shared" ca="1" si="283"/>
        <v>58847</v>
      </c>
      <c r="G288" s="308">
        <f t="shared" ca="1" si="313"/>
        <v>0</v>
      </c>
      <c r="H288" s="309">
        <f t="shared" ca="1" si="284"/>
        <v>85000</v>
      </c>
      <c r="I288" s="308">
        <f t="shared" ca="1" si="314"/>
        <v>0</v>
      </c>
      <c r="J288" s="309">
        <f t="shared" ca="1" si="285"/>
        <v>102700</v>
      </c>
      <c r="K288" s="308">
        <f t="shared" ca="1" si="315"/>
        <v>0</v>
      </c>
      <c r="L288" s="309">
        <f t="shared" ca="1" si="286"/>
        <v>61194</v>
      </c>
      <c r="M288" s="308">
        <f t="shared" ca="1" si="316"/>
        <v>0</v>
      </c>
      <c r="N288" s="309">
        <f t="shared" ca="1" si="287"/>
        <v>82000</v>
      </c>
      <c r="O288" s="308">
        <f t="shared" ca="1" si="317"/>
        <v>0</v>
      </c>
      <c r="P288" s="309">
        <f t="shared" ca="1" si="288"/>
        <v>115910</v>
      </c>
      <c r="Q288" s="308">
        <f t="shared" ca="1" si="318"/>
        <v>0</v>
      </c>
      <c r="R288" s="309">
        <f t="shared" ca="1" si="289"/>
        <v>98500</v>
      </c>
      <c r="S288" s="308">
        <f t="shared" ca="1" si="319"/>
        <v>0</v>
      </c>
      <c r="T288" s="309" t="str">
        <f t="shared" ca="1" si="290"/>
        <v/>
      </c>
      <c r="U288" s="308" t="str">
        <f t="shared" ca="1" si="320"/>
        <v/>
      </c>
      <c r="V288" s="309" t="str">
        <f t="shared" ca="1" si="291"/>
        <v/>
      </c>
      <c r="W288" s="308" t="str">
        <f t="shared" ca="1" si="321"/>
        <v/>
      </c>
      <c r="X288" s="309">
        <f t="shared" ca="1" si="292"/>
        <v>62828</v>
      </c>
      <c r="Y288" s="308">
        <f t="shared" ca="1" si="322"/>
        <v>0.3686635944700461</v>
      </c>
      <c r="Z288" s="309" t="str">
        <f t="shared" ca="1" si="293"/>
        <v/>
      </c>
      <c r="AA288" s="308" t="str">
        <f t="shared" ca="1" si="323"/>
        <v/>
      </c>
      <c r="AB288" s="309">
        <f t="shared" ca="1" si="294"/>
        <v>60210</v>
      </c>
      <c r="AC288" s="308">
        <f t="shared" ca="1" si="324"/>
        <v>0</v>
      </c>
      <c r="AD288" s="309">
        <f t="shared" ca="1" si="295"/>
        <v>30897</v>
      </c>
      <c r="AE288" s="308">
        <f t="shared" ca="1" si="325"/>
        <v>0</v>
      </c>
      <c r="AF288" s="309">
        <f t="shared" ca="1" si="296"/>
        <v>81354</v>
      </c>
      <c r="AG288" s="308">
        <f t="shared" ca="1" si="326"/>
        <v>0.3686635944700461</v>
      </c>
      <c r="AH288" s="309">
        <f t="shared" ca="1" si="297"/>
        <v>72800</v>
      </c>
      <c r="AI288" s="308">
        <f t="shared" ca="1" si="327"/>
        <v>0.3686635944700461</v>
      </c>
      <c r="AJ288" s="309">
        <f t="shared" ca="1" si="298"/>
        <v>60458.77</v>
      </c>
      <c r="AK288" s="308">
        <f t="shared" ca="1" si="328"/>
        <v>0</v>
      </c>
      <c r="AL288" s="309">
        <f t="shared" ca="1" si="299"/>
        <v>58021</v>
      </c>
      <c r="AM288" s="308">
        <f t="shared" ca="1" si="329"/>
        <v>0</v>
      </c>
      <c r="AN288" s="309" t="str">
        <f t="shared" ca="1" si="300"/>
        <v/>
      </c>
      <c r="AO288" s="308" t="str">
        <f t="shared" ca="1" si="330"/>
        <v/>
      </c>
      <c r="AP288" s="309">
        <f t="shared" ca="1" si="301"/>
        <v>63700</v>
      </c>
      <c r="AQ288" s="308">
        <f t="shared" ca="1" si="331"/>
        <v>0.3686635944700461</v>
      </c>
      <c r="AR288" s="309" t="str">
        <f t="shared" ca="1" si="302"/>
        <v/>
      </c>
      <c r="AS288" s="308" t="str">
        <f t="shared" ca="1" si="332"/>
        <v/>
      </c>
      <c r="AT288" s="309" t="str">
        <f t="shared" ca="1" si="303"/>
        <v/>
      </c>
      <c r="AU288" s="308" t="str">
        <f t="shared" ca="1" si="333"/>
        <v/>
      </c>
      <c r="AV288" s="309" t="str">
        <f t="shared" ca="1" si="304"/>
        <v/>
      </c>
      <c r="AW288" s="308" t="str">
        <f t="shared" ca="1" si="334"/>
        <v/>
      </c>
      <c r="AX288" s="309" t="str">
        <f t="shared" ca="1" si="305"/>
        <v/>
      </c>
      <c r="AY288" s="308" t="str">
        <f t="shared" ca="1" si="335"/>
        <v/>
      </c>
      <c r="AZ288" s="309" t="str">
        <f t="shared" ca="1" si="306"/>
        <v/>
      </c>
      <c r="BA288" s="308" t="str">
        <f t="shared" ca="1" si="309"/>
        <v/>
      </c>
      <c r="BB288" s="309">
        <f t="shared" ca="1" si="307"/>
        <v>61470</v>
      </c>
      <c r="BC288" s="308">
        <f t="shared" ca="1" si="310"/>
        <v>0</v>
      </c>
      <c r="BD288" s="309" t="str">
        <f t="shared" ca="1" si="308"/>
        <v/>
      </c>
      <c r="BE288" s="308" t="str">
        <f t="shared" ca="1" si="311"/>
        <v/>
      </c>
    </row>
    <row r="289" spans="1:57" ht="26.25" customHeight="1">
      <c r="A289" s="245">
        <v>161</v>
      </c>
      <c r="B289" s="500" t="s">
        <v>994</v>
      </c>
      <c r="C289" s="501">
        <f t="shared" ca="1" si="281"/>
        <v>53322.84</v>
      </c>
      <c r="D289" s="309">
        <f t="shared" ca="1" si="282"/>
        <v>61277</v>
      </c>
      <c r="E289" s="308">
        <f t="shared" ca="1" si="312"/>
        <v>0</v>
      </c>
      <c r="F289" s="309">
        <f t="shared" ca="1" si="283"/>
        <v>114324</v>
      </c>
      <c r="G289" s="308">
        <f t="shared" ca="1" si="313"/>
        <v>0.3686635944700461</v>
      </c>
      <c r="H289" s="309">
        <f t="shared" ca="1" si="284"/>
        <v>50000</v>
      </c>
      <c r="I289" s="308">
        <f t="shared" ca="1" si="314"/>
        <v>0</v>
      </c>
      <c r="J289" s="309">
        <f t="shared" ca="1" si="285"/>
        <v>276098</v>
      </c>
      <c r="K289" s="308">
        <f t="shared" ca="1" si="315"/>
        <v>0</v>
      </c>
      <c r="L289" s="309">
        <f t="shared" ca="1" si="286"/>
        <v>59683</v>
      </c>
      <c r="M289" s="308">
        <f t="shared" ca="1" si="316"/>
        <v>0</v>
      </c>
      <c r="N289" s="309">
        <f t="shared" ca="1" si="287"/>
        <v>79000</v>
      </c>
      <c r="O289" s="308">
        <f t="shared" ca="1" si="317"/>
        <v>0.3686635944700461</v>
      </c>
      <c r="P289" s="309">
        <f t="shared" ca="1" si="288"/>
        <v>112344</v>
      </c>
      <c r="Q289" s="308">
        <f t="shared" ca="1" si="318"/>
        <v>0.3686635944700461</v>
      </c>
      <c r="R289" s="309">
        <f t="shared" ca="1" si="289"/>
        <v>102000</v>
      </c>
      <c r="S289" s="308">
        <f t="shared" ca="1" si="319"/>
        <v>0.3686635944700461</v>
      </c>
      <c r="T289" s="309" t="str">
        <f t="shared" ca="1" si="290"/>
        <v/>
      </c>
      <c r="U289" s="308" t="str">
        <f t="shared" ca="1" si="320"/>
        <v/>
      </c>
      <c r="V289" s="309" t="str">
        <f t="shared" ca="1" si="291"/>
        <v/>
      </c>
      <c r="W289" s="308" t="str">
        <f t="shared" ca="1" si="321"/>
        <v/>
      </c>
      <c r="X289" s="309">
        <f t="shared" ca="1" si="292"/>
        <v>61277</v>
      </c>
      <c r="Y289" s="308">
        <f t="shared" ca="1" si="322"/>
        <v>0</v>
      </c>
      <c r="Z289" s="309" t="str">
        <f t="shared" ca="1" si="293"/>
        <v/>
      </c>
      <c r="AA289" s="308" t="str">
        <f t="shared" ca="1" si="323"/>
        <v/>
      </c>
      <c r="AB289" s="309">
        <f t="shared" ca="1" si="294"/>
        <v>89283</v>
      </c>
      <c r="AC289" s="308">
        <f t="shared" ca="1" si="324"/>
        <v>0.3686635944700461</v>
      </c>
      <c r="AD289" s="309">
        <f t="shared" ca="1" si="295"/>
        <v>53709</v>
      </c>
      <c r="AE289" s="308">
        <f t="shared" ca="1" si="325"/>
        <v>0</v>
      </c>
      <c r="AF289" s="309">
        <f t="shared" ca="1" si="296"/>
        <v>121063</v>
      </c>
      <c r="AG289" s="308">
        <f t="shared" ca="1" si="326"/>
        <v>0</v>
      </c>
      <c r="AH289" s="309">
        <f t="shared" ca="1" si="297"/>
        <v>75400</v>
      </c>
      <c r="AI289" s="308">
        <f t="shared" ca="1" si="327"/>
        <v>0.3686635944700461</v>
      </c>
      <c r="AJ289" s="309">
        <f t="shared" ca="1" si="298"/>
        <v>141097.51</v>
      </c>
      <c r="AK289" s="308">
        <f t="shared" ca="1" si="328"/>
        <v>0</v>
      </c>
      <c r="AL289" s="309">
        <f t="shared" ca="1" si="299"/>
        <v>59945</v>
      </c>
      <c r="AM289" s="308">
        <f t="shared" ca="1" si="329"/>
        <v>0</v>
      </c>
      <c r="AN289" s="309" t="str">
        <f t="shared" ca="1" si="300"/>
        <v/>
      </c>
      <c r="AO289" s="308" t="str">
        <f t="shared" ca="1" si="330"/>
        <v/>
      </c>
      <c r="AP289" s="309">
        <f t="shared" ca="1" si="301"/>
        <v>87750</v>
      </c>
      <c r="AQ289" s="308">
        <f t="shared" ca="1" si="331"/>
        <v>0.3686635944700461</v>
      </c>
      <c r="AR289" s="309" t="str">
        <f t="shared" ca="1" si="302"/>
        <v/>
      </c>
      <c r="AS289" s="308" t="str">
        <f t="shared" ca="1" si="332"/>
        <v/>
      </c>
      <c r="AT289" s="309" t="str">
        <f t="shared" ca="1" si="303"/>
        <v/>
      </c>
      <c r="AU289" s="308" t="str">
        <f t="shared" ca="1" si="333"/>
        <v/>
      </c>
      <c r="AV289" s="309" t="str">
        <f t="shared" ca="1" si="304"/>
        <v/>
      </c>
      <c r="AW289" s="308" t="str">
        <f t="shared" ca="1" si="334"/>
        <v/>
      </c>
      <c r="AX289" s="309" t="str">
        <f t="shared" ca="1" si="305"/>
        <v/>
      </c>
      <c r="AY289" s="308" t="str">
        <f t="shared" ca="1" si="335"/>
        <v/>
      </c>
      <c r="AZ289" s="309" t="str">
        <f t="shared" ca="1" si="306"/>
        <v/>
      </c>
      <c r="BA289" s="308" t="str">
        <f t="shared" ca="1" si="309"/>
        <v/>
      </c>
      <c r="BB289" s="309">
        <f t="shared" ca="1" si="307"/>
        <v>59900</v>
      </c>
      <c r="BC289" s="308">
        <f t="shared" ca="1" si="310"/>
        <v>0</v>
      </c>
      <c r="BD289" s="309" t="str">
        <f t="shared" ca="1" si="308"/>
        <v/>
      </c>
      <c r="BE289" s="308" t="str">
        <f t="shared" ca="1" si="311"/>
        <v/>
      </c>
    </row>
    <row r="290" spans="1:57" ht="26.25" customHeight="1">
      <c r="A290" s="245">
        <v>162</v>
      </c>
      <c r="B290" s="500" t="s">
        <v>995</v>
      </c>
      <c r="C290" s="501">
        <f t="shared" ca="1" si="281"/>
        <v>1440775.04</v>
      </c>
      <c r="D290" s="309">
        <f t="shared" ca="1" si="282"/>
        <v>38133</v>
      </c>
      <c r="E290" s="308">
        <f t="shared" ca="1" si="312"/>
        <v>0.3686635944700461</v>
      </c>
      <c r="F290" s="309">
        <f t="shared" ca="1" si="283"/>
        <v>69244</v>
      </c>
      <c r="G290" s="308">
        <f t="shared" ca="1" si="313"/>
        <v>0.3686635944700461</v>
      </c>
      <c r="H290" s="309">
        <f t="shared" ca="1" si="284"/>
        <v>70000</v>
      </c>
      <c r="I290" s="308">
        <f t="shared" ca="1" si="314"/>
        <v>0.3686635944700461</v>
      </c>
      <c r="J290" s="309">
        <f t="shared" ca="1" si="285"/>
        <v>6013902</v>
      </c>
      <c r="K290" s="308">
        <f t="shared" ca="1" si="315"/>
        <v>0</v>
      </c>
      <c r="L290" s="309">
        <f t="shared" ca="1" si="286"/>
        <v>37141</v>
      </c>
      <c r="M290" s="308">
        <f t="shared" ca="1" si="316"/>
        <v>0.3686635944700461</v>
      </c>
      <c r="N290" s="309">
        <f t="shared" ca="1" si="287"/>
        <v>77000</v>
      </c>
      <c r="O290" s="308">
        <f t="shared" ca="1" si="317"/>
        <v>0.3686635944700461</v>
      </c>
      <c r="P290" s="309">
        <f t="shared" ca="1" si="288"/>
        <v>126610</v>
      </c>
      <c r="Q290" s="308">
        <f t="shared" ca="1" si="318"/>
        <v>0.3686635944700461</v>
      </c>
      <c r="R290" s="309">
        <f t="shared" ca="1" si="289"/>
        <v>102000</v>
      </c>
      <c r="S290" s="308">
        <f t="shared" ca="1" si="319"/>
        <v>0.3686635944700461</v>
      </c>
      <c r="T290" s="309" t="str">
        <f t="shared" ca="1" si="290"/>
        <v/>
      </c>
      <c r="U290" s="308" t="str">
        <f t="shared" ca="1" si="320"/>
        <v/>
      </c>
      <c r="V290" s="309" t="str">
        <f t="shared" ca="1" si="291"/>
        <v/>
      </c>
      <c r="W290" s="308" t="str">
        <f t="shared" ca="1" si="321"/>
        <v/>
      </c>
      <c r="X290" s="309">
        <f t="shared" ca="1" si="292"/>
        <v>38133</v>
      </c>
      <c r="Y290" s="308">
        <f t="shared" ca="1" si="322"/>
        <v>0.3686635944700461</v>
      </c>
      <c r="Z290" s="309" t="str">
        <f t="shared" ca="1" si="293"/>
        <v/>
      </c>
      <c r="AA290" s="308" t="str">
        <f t="shared" ca="1" si="323"/>
        <v/>
      </c>
      <c r="AB290" s="309">
        <f t="shared" ca="1" si="294"/>
        <v>51029</v>
      </c>
      <c r="AC290" s="308">
        <f t="shared" ca="1" si="324"/>
        <v>0.3686635944700461</v>
      </c>
      <c r="AD290" s="309">
        <f t="shared" ca="1" si="295"/>
        <v>19197</v>
      </c>
      <c r="AE290" s="308">
        <f t="shared" ca="1" si="325"/>
        <v>0.3686635944700461</v>
      </c>
      <c r="AF290" s="309">
        <f t="shared" ca="1" si="296"/>
        <v>72638</v>
      </c>
      <c r="AG290" s="308">
        <f t="shared" ca="1" si="326"/>
        <v>0.3686635944700461</v>
      </c>
      <c r="AH290" s="309">
        <f t="shared" ca="1" si="297"/>
        <v>57900</v>
      </c>
      <c r="AI290" s="308">
        <f t="shared" ca="1" si="327"/>
        <v>0.3686635944700461</v>
      </c>
      <c r="AJ290" s="309">
        <f t="shared" ca="1" si="298"/>
        <v>49059.360000000001</v>
      </c>
      <c r="AK290" s="308">
        <f t="shared" ca="1" si="328"/>
        <v>0.3686635944700461</v>
      </c>
      <c r="AL290" s="309">
        <f t="shared" ca="1" si="299"/>
        <v>61101</v>
      </c>
      <c r="AM290" s="308">
        <f t="shared" ca="1" si="329"/>
        <v>0.3686635944700461</v>
      </c>
      <c r="AN290" s="309" t="str">
        <f t="shared" ca="1" si="300"/>
        <v/>
      </c>
      <c r="AO290" s="308" t="str">
        <f t="shared" ca="1" si="330"/>
        <v/>
      </c>
      <c r="AP290" s="309">
        <f t="shared" ca="1" si="301"/>
        <v>71500</v>
      </c>
      <c r="AQ290" s="308">
        <f t="shared" ca="1" si="331"/>
        <v>0.3686635944700461</v>
      </c>
      <c r="AR290" s="309" t="str">
        <f t="shared" ca="1" si="302"/>
        <v/>
      </c>
      <c r="AS290" s="308" t="str">
        <f t="shared" ca="1" si="332"/>
        <v/>
      </c>
      <c r="AT290" s="309" t="str">
        <f t="shared" ca="1" si="303"/>
        <v/>
      </c>
      <c r="AU290" s="308" t="str">
        <f t="shared" ca="1" si="333"/>
        <v/>
      </c>
      <c r="AV290" s="309" t="str">
        <f t="shared" ca="1" si="304"/>
        <v/>
      </c>
      <c r="AW290" s="308" t="str">
        <f t="shared" ca="1" si="334"/>
        <v/>
      </c>
      <c r="AX290" s="309" t="str">
        <f t="shared" ca="1" si="305"/>
        <v/>
      </c>
      <c r="AY290" s="308" t="str">
        <f t="shared" ca="1" si="335"/>
        <v/>
      </c>
      <c r="AZ290" s="309" t="str">
        <f t="shared" ca="1" si="306"/>
        <v/>
      </c>
      <c r="BA290" s="308" t="str">
        <f t="shared" ca="1" si="309"/>
        <v/>
      </c>
      <c r="BB290" s="309">
        <f t="shared" ca="1" si="307"/>
        <v>37140</v>
      </c>
      <c r="BC290" s="308">
        <f t="shared" ca="1" si="310"/>
        <v>0.3686635944700461</v>
      </c>
      <c r="BD290" s="309" t="str">
        <f t="shared" ca="1" si="308"/>
        <v/>
      </c>
      <c r="BE290" s="308" t="str">
        <f t="shared" ca="1" si="311"/>
        <v/>
      </c>
    </row>
    <row r="291" spans="1:57" ht="26.25" customHeight="1">
      <c r="A291" s="245">
        <v>163</v>
      </c>
      <c r="B291" s="500" t="s">
        <v>996</v>
      </c>
      <c r="C291" s="501">
        <f t="shared" ca="1" si="281"/>
        <v>1145310.3</v>
      </c>
      <c r="D291" s="309">
        <f t="shared" ca="1" si="282"/>
        <v>34271</v>
      </c>
      <c r="E291" s="308">
        <f t="shared" ca="1" si="312"/>
        <v>0.3686635944700461</v>
      </c>
      <c r="F291" s="309">
        <f t="shared" ca="1" si="283"/>
        <v>65000</v>
      </c>
      <c r="G291" s="308">
        <f t="shared" ca="1" si="313"/>
        <v>0.3686635944700461</v>
      </c>
      <c r="H291" s="309">
        <f t="shared" ca="1" si="284"/>
        <v>65000</v>
      </c>
      <c r="I291" s="308">
        <f t="shared" ca="1" si="314"/>
        <v>0.3686635944700461</v>
      </c>
      <c r="J291" s="309">
        <f t="shared" ca="1" si="285"/>
        <v>4788000</v>
      </c>
      <c r="K291" s="308">
        <f t="shared" ca="1" si="315"/>
        <v>0</v>
      </c>
      <c r="L291" s="309">
        <f t="shared" ca="1" si="286"/>
        <v>33379</v>
      </c>
      <c r="M291" s="308">
        <f t="shared" ca="1" si="316"/>
        <v>0.3686635944700461</v>
      </c>
      <c r="N291" s="309">
        <f t="shared" ca="1" si="287"/>
        <v>75000</v>
      </c>
      <c r="O291" s="308">
        <f t="shared" ca="1" si="317"/>
        <v>0.3686635944700461</v>
      </c>
      <c r="P291" s="309">
        <f t="shared" ca="1" si="288"/>
        <v>119477</v>
      </c>
      <c r="Q291" s="308">
        <f t="shared" ca="1" si="318"/>
        <v>0.3686635944700461</v>
      </c>
      <c r="R291" s="309">
        <f t="shared" ca="1" si="289"/>
        <v>102000</v>
      </c>
      <c r="S291" s="308">
        <f t="shared" ca="1" si="319"/>
        <v>0.3686635944700461</v>
      </c>
      <c r="T291" s="309" t="str">
        <f t="shared" ca="1" si="290"/>
        <v/>
      </c>
      <c r="U291" s="308" t="str">
        <f t="shared" ca="1" si="320"/>
        <v/>
      </c>
      <c r="V291" s="309" t="str">
        <f t="shared" ca="1" si="291"/>
        <v/>
      </c>
      <c r="W291" s="308" t="str">
        <f t="shared" ca="1" si="321"/>
        <v/>
      </c>
      <c r="X291" s="309">
        <f t="shared" ca="1" si="292"/>
        <v>34271</v>
      </c>
      <c r="Y291" s="308">
        <f t="shared" ca="1" si="322"/>
        <v>0.3686635944700461</v>
      </c>
      <c r="Z291" s="309" t="str">
        <f t="shared" ca="1" si="293"/>
        <v/>
      </c>
      <c r="AA291" s="308" t="str">
        <f t="shared" ca="1" si="323"/>
        <v/>
      </c>
      <c r="AB291" s="309">
        <f t="shared" ca="1" si="294"/>
        <v>46897</v>
      </c>
      <c r="AC291" s="308">
        <f t="shared" ca="1" si="324"/>
        <v>0.3686635944700461</v>
      </c>
      <c r="AD291" s="309">
        <f t="shared" ca="1" si="295"/>
        <v>16887</v>
      </c>
      <c r="AE291" s="308">
        <f t="shared" ca="1" si="325"/>
        <v>0.3686635944700461</v>
      </c>
      <c r="AF291" s="309">
        <f t="shared" ca="1" si="296"/>
        <v>72638</v>
      </c>
      <c r="AG291" s="308">
        <f t="shared" ca="1" si="326"/>
        <v>0.3686635944700461</v>
      </c>
      <c r="AH291" s="309">
        <f t="shared" ca="1" si="297"/>
        <v>52800</v>
      </c>
      <c r="AI291" s="308">
        <f t="shared" ca="1" si="327"/>
        <v>0.3686635944700461</v>
      </c>
      <c r="AJ291" s="309">
        <f t="shared" ca="1" si="298"/>
        <v>46393.18</v>
      </c>
      <c r="AK291" s="308">
        <f t="shared" ca="1" si="328"/>
        <v>0.3686635944700461</v>
      </c>
      <c r="AL291" s="309">
        <f t="shared" ca="1" si="299"/>
        <v>50146</v>
      </c>
      <c r="AM291" s="308">
        <f t="shared" ca="1" si="329"/>
        <v>0.3686635944700461</v>
      </c>
      <c r="AN291" s="309" t="str">
        <f t="shared" ca="1" si="300"/>
        <v/>
      </c>
      <c r="AO291" s="308" t="str">
        <f t="shared" ca="1" si="330"/>
        <v/>
      </c>
      <c r="AP291" s="309">
        <f t="shared" ca="1" si="301"/>
        <v>50700</v>
      </c>
      <c r="AQ291" s="308">
        <f t="shared" ca="1" si="331"/>
        <v>0.3686635944700461</v>
      </c>
      <c r="AR291" s="309" t="str">
        <f t="shared" ca="1" si="302"/>
        <v/>
      </c>
      <c r="AS291" s="308" t="str">
        <f t="shared" ca="1" si="332"/>
        <v/>
      </c>
      <c r="AT291" s="309" t="str">
        <f t="shared" ca="1" si="303"/>
        <v/>
      </c>
      <c r="AU291" s="308" t="str">
        <f t="shared" ca="1" si="333"/>
        <v/>
      </c>
      <c r="AV291" s="309" t="str">
        <f t="shared" ca="1" si="304"/>
        <v/>
      </c>
      <c r="AW291" s="308" t="str">
        <f t="shared" ca="1" si="334"/>
        <v/>
      </c>
      <c r="AX291" s="309" t="str">
        <f t="shared" ca="1" si="305"/>
        <v/>
      </c>
      <c r="AY291" s="308" t="str">
        <f t="shared" ca="1" si="335"/>
        <v/>
      </c>
      <c r="AZ291" s="309" t="str">
        <f t="shared" ca="1" si="306"/>
        <v/>
      </c>
      <c r="BA291" s="308" t="str">
        <f t="shared" ca="1" si="309"/>
        <v/>
      </c>
      <c r="BB291" s="309">
        <f t="shared" ca="1" si="307"/>
        <v>33490</v>
      </c>
      <c r="BC291" s="308">
        <f t="shared" ca="1" si="310"/>
        <v>0.3686635944700461</v>
      </c>
      <c r="BD291" s="309" t="str">
        <f t="shared" ca="1" si="308"/>
        <v/>
      </c>
      <c r="BE291" s="308" t="str">
        <f t="shared" ca="1" si="311"/>
        <v/>
      </c>
    </row>
    <row r="292" spans="1:57" ht="26.25" customHeight="1">
      <c r="A292" s="245">
        <v>164</v>
      </c>
      <c r="B292" s="500" t="s">
        <v>997</v>
      </c>
      <c r="C292" s="501">
        <f t="shared" ca="1" si="281"/>
        <v>103390.71</v>
      </c>
      <c r="D292" s="309">
        <f t="shared" ca="1" si="282"/>
        <v>36786</v>
      </c>
      <c r="E292" s="308">
        <f t="shared" ca="1" si="312"/>
        <v>0.3686635944700461</v>
      </c>
      <c r="F292" s="309">
        <f t="shared" ca="1" si="283"/>
        <v>66245</v>
      </c>
      <c r="G292" s="308">
        <f t="shared" ca="1" si="313"/>
        <v>0.3686635944700461</v>
      </c>
      <c r="H292" s="309">
        <f t="shared" ca="1" si="284"/>
        <v>65000</v>
      </c>
      <c r="I292" s="308">
        <f t="shared" ca="1" si="314"/>
        <v>0.3686635944700461</v>
      </c>
      <c r="J292" s="309">
        <f t="shared" ca="1" si="285"/>
        <v>469590</v>
      </c>
      <c r="K292" s="308">
        <f t="shared" ca="1" si="315"/>
        <v>0</v>
      </c>
      <c r="L292" s="309">
        <f t="shared" ca="1" si="286"/>
        <v>35829</v>
      </c>
      <c r="M292" s="308">
        <f t="shared" ca="1" si="316"/>
        <v>0.3686635944700461</v>
      </c>
      <c r="N292" s="309">
        <f t="shared" ca="1" si="287"/>
        <v>76000</v>
      </c>
      <c r="O292" s="308">
        <f t="shared" ca="1" si="317"/>
        <v>0.3686635944700461</v>
      </c>
      <c r="P292" s="309">
        <f t="shared" ca="1" si="288"/>
        <v>130176</v>
      </c>
      <c r="Q292" s="308">
        <f t="shared" ca="1" si="318"/>
        <v>0.3686635944700461</v>
      </c>
      <c r="R292" s="309">
        <f t="shared" ca="1" si="289"/>
        <v>102000</v>
      </c>
      <c r="S292" s="308">
        <f t="shared" ca="1" si="319"/>
        <v>0.3686635944700461</v>
      </c>
      <c r="T292" s="309" t="str">
        <f t="shared" ca="1" si="290"/>
        <v/>
      </c>
      <c r="U292" s="308" t="str">
        <f t="shared" ca="1" si="320"/>
        <v/>
      </c>
      <c r="V292" s="309" t="str">
        <f t="shared" ca="1" si="291"/>
        <v/>
      </c>
      <c r="W292" s="308" t="str">
        <f t="shared" ca="1" si="321"/>
        <v/>
      </c>
      <c r="X292" s="309">
        <f t="shared" ca="1" si="292"/>
        <v>36786</v>
      </c>
      <c r="Y292" s="308">
        <f t="shared" ca="1" si="322"/>
        <v>0.3686635944700461</v>
      </c>
      <c r="Z292" s="309" t="str">
        <f t="shared" ca="1" si="293"/>
        <v/>
      </c>
      <c r="AA292" s="308" t="str">
        <f t="shared" ca="1" si="323"/>
        <v/>
      </c>
      <c r="AB292" s="309">
        <f t="shared" ca="1" si="294"/>
        <v>46897</v>
      </c>
      <c r="AC292" s="308">
        <f t="shared" ca="1" si="324"/>
        <v>0.3686635944700461</v>
      </c>
      <c r="AD292" s="309">
        <f t="shared" ca="1" si="295"/>
        <v>16887</v>
      </c>
      <c r="AE292" s="308">
        <f t="shared" ca="1" si="325"/>
        <v>0</v>
      </c>
      <c r="AF292" s="309">
        <f t="shared" ca="1" si="296"/>
        <v>72638</v>
      </c>
      <c r="AG292" s="308">
        <f t="shared" ca="1" si="326"/>
        <v>0.3686635944700461</v>
      </c>
      <c r="AH292" s="309">
        <f t="shared" ca="1" si="297"/>
        <v>52800</v>
      </c>
      <c r="AI292" s="308">
        <f t="shared" ca="1" si="327"/>
        <v>0.3686635944700461</v>
      </c>
      <c r="AJ292" s="309">
        <f t="shared" ca="1" si="298"/>
        <v>46393.18</v>
      </c>
      <c r="AK292" s="308">
        <f t="shared" ca="1" si="328"/>
        <v>0.3686635944700461</v>
      </c>
      <c r="AL292" s="309">
        <f t="shared" ca="1" si="299"/>
        <v>28137</v>
      </c>
      <c r="AM292" s="308">
        <f t="shared" ca="1" si="329"/>
        <v>0</v>
      </c>
      <c r="AN292" s="309" t="str">
        <f t="shared" ca="1" si="300"/>
        <v/>
      </c>
      <c r="AO292" s="308" t="str">
        <f t="shared" ca="1" si="330"/>
        <v/>
      </c>
      <c r="AP292" s="309">
        <f t="shared" ca="1" si="301"/>
        <v>54600</v>
      </c>
      <c r="AQ292" s="308">
        <f t="shared" ca="1" si="331"/>
        <v>0.3686635944700461</v>
      </c>
      <c r="AR292" s="309" t="str">
        <f t="shared" ca="1" si="302"/>
        <v/>
      </c>
      <c r="AS292" s="308" t="str">
        <f t="shared" ca="1" si="332"/>
        <v/>
      </c>
      <c r="AT292" s="309" t="str">
        <f t="shared" ca="1" si="303"/>
        <v/>
      </c>
      <c r="AU292" s="308" t="str">
        <f t="shared" ca="1" si="333"/>
        <v/>
      </c>
      <c r="AV292" s="309" t="str">
        <f t="shared" ca="1" si="304"/>
        <v/>
      </c>
      <c r="AW292" s="308" t="str">
        <f t="shared" ca="1" si="334"/>
        <v/>
      </c>
      <c r="AX292" s="309" t="str">
        <f t="shared" ca="1" si="305"/>
        <v/>
      </c>
      <c r="AY292" s="308" t="str">
        <f t="shared" ca="1" si="335"/>
        <v/>
      </c>
      <c r="AZ292" s="309" t="str">
        <f t="shared" ca="1" si="306"/>
        <v/>
      </c>
      <c r="BA292" s="308" t="str">
        <f t="shared" ca="1" si="309"/>
        <v/>
      </c>
      <c r="BB292" s="309">
        <f t="shared" ca="1" si="307"/>
        <v>35990</v>
      </c>
      <c r="BC292" s="308">
        <f t="shared" ca="1" si="310"/>
        <v>0.3686635944700461</v>
      </c>
      <c r="BD292" s="309" t="str">
        <f t="shared" ca="1" si="308"/>
        <v/>
      </c>
      <c r="BE292" s="308" t="str">
        <f t="shared" ca="1" si="311"/>
        <v/>
      </c>
    </row>
    <row r="293" spans="1:57" ht="26.25" customHeight="1">
      <c r="A293" s="245">
        <v>165</v>
      </c>
      <c r="B293" s="500" t="s">
        <v>998</v>
      </c>
      <c r="C293" s="501">
        <f t="shared" ca="1" si="281"/>
        <v>26627.77</v>
      </c>
      <c r="D293" s="309">
        <f t="shared" ca="1" si="282"/>
        <v>56096</v>
      </c>
      <c r="E293" s="308">
        <f t="shared" ca="1" si="312"/>
        <v>0</v>
      </c>
      <c r="F293" s="309">
        <f t="shared" ca="1" si="283"/>
        <v>102796</v>
      </c>
      <c r="G293" s="308">
        <f t="shared" ca="1" si="313"/>
        <v>0</v>
      </c>
      <c r="H293" s="309">
        <f t="shared" ca="1" si="284"/>
        <v>75000</v>
      </c>
      <c r="I293" s="308">
        <f t="shared" ca="1" si="314"/>
        <v>0.3686635944700461</v>
      </c>
      <c r="J293" s="309">
        <f t="shared" ca="1" si="285"/>
        <v>133166</v>
      </c>
      <c r="K293" s="308">
        <f t="shared" ca="1" si="315"/>
        <v>0</v>
      </c>
      <c r="L293" s="309">
        <f t="shared" ca="1" si="286"/>
        <v>54637</v>
      </c>
      <c r="M293" s="308">
        <f t="shared" ca="1" si="316"/>
        <v>0</v>
      </c>
      <c r="N293" s="309">
        <f t="shared" ca="1" si="287"/>
        <v>98000</v>
      </c>
      <c r="O293" s="308">
        <f t="shared" ca="1" si="317"/>
        <v>0</v>
      </c>
      <c r="P293" s="309">
        <f t="shared" ca="1" si="288"/>
        <v>92728</v>
      </c>
      <c r="Q293" s="308">
        <f t="shared" ca="1" si="318"/>
        <v>0</v>
      </c>
      <c r="R293" s="309">
        <f t="shared" ca="1" si="289"/>
        <v>102000</v>
      </c>
      <c r="S293" s="308">
        <f t="shared" ca="1" si="319"/>
        <v>0</v>
      </c>
      <c r="T293" s="309" t="str">
        <f t="shared" ca="1" si="290"/>
        <v/>
      </c>
      <c r="U293" s="308" t="str">
        <f t="shared" ca="1" si="320"/>
        <v/>
      </c>
      <c r="V293" s="309" t="str">
        <f t="shared" ca="1" si="291"/>
        <v/>
      </c>
      <c r="W293" s="308" t="str">
        <f t="shared" ca="1" si="321"/>
        <v/>
      </c>
      <c r="X293" s="309">
        <f t="shared" ca="1" si="292"/>
        <v>56096</v>
      </c>
      <c r="Y293" s="308">
        <f t="shared" ca="1" si="322"/>
        <v>0</v>
      </c>
      <c r="Z293" s="309" t="str">
        <f t="shared" ca="1" si="293"/>
        <v/>
      </c>
      <c r="AA293" s="308" t="str">
        <f t="shared" ca="1" si="323"/>
        <v/>
      </c>
      <c r="AB293" s="309">
        <f t="shared" ca="1" si="294"/>
        <v>58221</v>
      </c>
      <c r="AC293" s="308">
        <f t="shared" ca="1" si="324"/>
        <v>0.3686635944700461</v>
      </c>
      <c r="AD293" s="309">
        <f t="shared" ca="1" si="295"/>
        <v>42154</v>
      </c>
      <c r="AE293" s="308">
        <f t="shared" ca="1" si="325"/>
        <v>0</v>
      </c>
      <c r="AF293" s="309">
        <f t="shared" ca="1" si="296"/>
        <v>62953</v>
      </c>
      <c r="AG293" s="308">
        <f t="shared" ca="1" si="326"/>
        <v>0.3686635944700461</v>
      </c>
      <c r="AH293" s="309">
        <f t="shared" ca="1" si="297"/>
        <v>65700</v>
      </c>
      <c r="AI293" s="308">
        <f t="shared" ca="1" si="327"/>
        <v>0.3686635944700461</v>
      </c>
      <c r="AJ293" s="309">
        <f t="shared" ca="1" si="298"/>
        <v>51475.61</v>
      </c>
      <c r="AK293" s="308">
        <f t="shared" ca="1" si="328"/>
        <v>0</v>
      </c>
      <c r="AL293" s="309">
        <f t="shared" ca="1" si="299"/>
        <v>30447</v>
      </c>
      <c r="AM293" s="308">
        <f t="shared" ca="1" si="329"/>
        <v>0</v>
      </c>
      <c r="AN293" s="309" t="str">
        <f t="shared" ca="1" si="300"/>
        <v/>
      </c>
      <c r="AO293" s="308" t="str">
        <f t="shared" ca="1" si="330"/>
        <v/>
      </c>
      <c r="AP293" s="309">
        <f t="shared" ca="1" si="301"/>
        <v>49400</v>
      </c>
      <c r="AQ293" s="308">
        <f t="shared" ca="1" si="331"/>
        <v>0</v>
      </c>
      <c r="AR293" s="309" t="str">
        <f t="shared" ca="1" si="302"/>
        <v/>
      </c>
      <c r="AS293" s="308" t="str">
        <f t="shared" ca="1" si="332"/>
        <v/>
      </c>
      <c r="AT293" s="309" t="str">
        <f t="shared" ca="1" si="303"/>
        <v/>
      </c>
      <c r="AU293" s="308" t="str">
        <f t="shared" ca="1" si="333"/>
        <v/>
      </c>
      <c r="AV293" s="309" t="str">
        <f t="shared" ca="1" si="304"/>
        <v/>
      </c>
      <c r="AW293" s="308" t="str">
        <f t="shared" ca="1" si="334"/>
        <v/>
      </c>
      <c r="AX293" s="309" t="str">
        <f t="shared" ca="1" si="305"/>
        <v/>
      </c>
      <c r="AY293" s="308" t="str">
        <f t="shared" ca="1" si="335"/>
        <v/>
      </c>
      <c r="AZ293" s="309" t="str">
        <f t="shared" ca="1" si="306"/>
        <v/>
      </c>
      <c r="BA293" s="308" t="str">
        <f t="shared" ca="1" si="309"/>
        <v/>
      </c>
      <c r="BB293" s="309">
        <f t="shared" ca="1" si="307"/>
        <v>54680</v>
      </c>
      <c r="BC293" s="308">
        <f t="shared" ca="1" si="310"/>
        <v>0</v>
      </c>
      <c r="BD293" s="309" t="str">
        <f t="shared" ca="1" si="308"/>
        <v/>
      </c>
      <c r="BE293" s="308" t="str">
        <f t="shared" ca="1" si="311"/>
        <v/>
      </c>
    </row>
    <row r="294" spans="1:57" ht="26.25" customHeight="1">
      <c r="A294" s="245">
        <v>166</v>
      </c>
      <c r="B294" s="500" t="s">
        <v>999</v>
      </c>
      <c r="C294" s="501">
        <f t="shared" ca="1" si="281"/>
        <v>30623.99</v>
      </c>
      <c r="D294" s="309">
        <f t="shared" ca="1" si="282"/>
        <v>35605</v>
      </c>
      <c r="E294" s="308">
        <f t="shared" ca="1" si="312"/>
        <v>0</v>
      </c>
      <c r="F294" s="309">
        <f t="shared" ca="1" si="283"/>
        <v>87150</v>
      </c>
      <c r="G294" s="308">
        <f t="shared" ca="1" si="313"/>
        <v>0</v>
      </c>
      <c r="H294" s="309">
        <f t="shared" ca="1" si="284"/>
        <v>50000</v>
      </c>
      <c r="I294" s="308">
        <f t="shared" ca="1" si="314"/>
        <v>0.3686635944700461</v>
      </c>
      <c r="J294" s="309">
        <f t="shared" ca="1" si="285"/>
        <v>144295</v>
      </c>
      <c r="K294" s="308">
        <f t="shared" ca="1" si="315"/>
        <v>0</v>
      </c>
      <c r="L294" s="309">
        <f t="shared" ca="1" si="286"/>
        <v>34679</v>
      </c>
      <c r="M294" s="308">
        <f t="shared" ca="1" si="316"/>
        <v>0</v>
      </c>
      <c r="N294" s="309">
        <f t="shared" ca="1" si="287"/>
        <v>76000</v>
      </c>
      <c r="O294" s="308">
        <f t="shared" ca="1" si="317"/>
        <v>0</v>
      </c>
      <c r="P294" s="309">
        <f t="shared" ca="1" si="288"/>
        <v>83812</v>
      </c>
      <c r="Q294" s="308">
        <f t="shared" ca="1" si="318"/>
        <v>0</v>
      </c>
      <c r="R294" s="309">
        <f t="shared" ca="1" si="289"/>
        <v>67800</v>
      </c>
      <c r="S294" s="308">
        <f t="shared" ca="1" si="319"/>
        <v>0.3686635944700461</v>
      </c>
      <c r="T294" s="309" t="str">
        <f t="shared" ca="1" si="290"/>
        <v/>
      </c>
      <c r="U294" s="308" t="str">
        <f t="shared" ca="1" si="320"/>
        <v/>
      </c>
      <c r="V294" s="309" t="str">
        <f t="shared" ca="1" si="291"/>
        <v/>
      </c>
      <c r="W294" s="308" t="str">
        <f t="shared" ca="1" si="321"/>
        <v/>
      </c>
      <c r="X294" s="309">
        <f t="shared" ca="1" si="292"/>
        <v>35605</v>
      </c>
      <c r="Y294" s="308">
        <f t="shared" ca="1" si="322"/>
        <v>0</v>
      </c>
      <c r="Z294" s="309" t="str">
        <f t="shared" ca="1" si="293"/>
        <v/>
      </c>
      <c r="AA294" s="308" t="str">
        <f t="shared" ca="1" si="323"/>
        <v/>
      </c>
      <c r="AB294" s="309">
        <f t="shared" ca="1" si="294"/>
        <v>44909</v>
      </c>
      <c r="AC294" s="308">
        <f t="shared" ca="1" si="324"/>
        <v>0.3686635944700461</v>
      </c>
      <c r="AD294" s="309">
        <f t="shared" ca="1" si="295"/>
        <v>34533</v>
      </c>
      <c r="AE294" s="308">
        <f t="shared" ca="1" si="325"/>
        <v>0</v>
      </c>
      <c r="AF294" s="309">
        <f t="shared" ca="1" si="296"/>
        <v>65858</v>
      </c>
      <c r="AG294" s="308">
        <f t="shared" ca="1" si="326"/>
        <v>0.3686635944700461</v>
      </c>
      <c r="AH294" s="309">
        <f t="shared" ca="1" si="297"/>
        <v>58700</v>
      </c>
      <c r="AI294" s="308">
        <f t="shared" ca="1" si="327"/>
        <v>0.3686635944700461</v>
      </c>
      <c r="AJ294" s="309">
        <f t="shared" ca="1" si="298"/>
        <v>47838.63</v>
      </c>
      <c r="AK294" s="308">
        <f t="shared" ca="1" si="328"/>
        <v>0.3686635944700461</v>
      </c>
      <c r="AL294" s="309">
        <f t="shared" ca="1" si="299"/>
        <v>2727</v>
      </c>
      <c r="AM294" s="308">
        <f t="shared" ca="1" si="329"/>
        <v>0</v>
      </c>
      <c r="AN294" s="309" t="str">
        <f t="shared" ca="1" si="300"/>
        <v/>
      </c>
      <c r="AO294" s="308" t="str">
        <f t="shared" ca="1" si="330"/>
        <v/>
      </c>
      <c r="AP294" s="309">
        <f t="shared" ca="1" si="301"/>
        <v>49400</v>
      </c>
      <c r="AQ294" s="308">
        <f t="shared" ca="1" si="331"/>
        <v>0.3686635944700461</v>
      </c>
      <c r="AR294" s="309" t="str">
        <f t="shared" ca="1" si="302"/>
        <v/>
      </c>
      <c r="AS294" s="308" t="str">
        <f t="shared" ca="1" si="332"/>
        <v/>
      </c>
      <c r="AT294" s="309" t="str">
        <f t="shared" ca="1" si="303"/>
        <v/>
      </c>
      <c r="AU294" s="308" t="str">
        <f t="shared" ca="1" si="333"/>
        <v/>
      </c>
      <c r="AV294" s="309" t="str">
        <f t="shared" ca="1" si="304"/>
        <v/>
      </c>
      <c r="AW294" s="308" t="str">
        <f t="shared" ca="1" si="334"/>
        <v/>
      </c>
      <c r="AX294" s="309" t="str">
        <f t="shared" ca="1" si="305"/>
        <v/>
      </c>
      <c r="AY294" s="308" t="str">
        <f t="shared" ca="1" si="335"/>
        <v/>
      </c>
      <c r="AZ294" s="309" t="str">
        <f t="shared" ca="1" si="306"/>
        <v/>
      </c>
      <c r="BA294" s="308" t="str">
        <f t="shared" ca="1" si="309"/>
        <v/>
      </c>
      <c r="BB294" s="309">
        <f t="shared" ca="1" si="307"/>
        <v>34820</v>
      </c>
      <c r="BC294" s="308">
        <f t="shared" ca="1" si="310"/>
        <v>0</v>
      </c>
      <c r="BD294" s="309" t="str">
        <f t="shared" ca="1" si="308"/>
        <v/>
      </c>
      <c r="BE294" s="308" t="str">
        <f t="shared" ca="1" si="311"/>
        <v/>
      </c>
    </row>
    <row r="295" spans="1:57" ht="26.25" customHeight="1">
      <c r="A295" s="245">
        <v>167</v>
      </c>
      <c r="B295" s="500" t="s">
        <v>1000</v>
      </c>
      <c r="C295" s="501">
        <f t="shared" ca="1" si="281"/>
        <v>51009.25</v>
      </c>
      <c r="D295" s="309">
        <f t="shared" ca="1" si="282"/>
        <v>32721</v>
      </c>
      <c r="E295" s="308">
        <f t="shared" ca="1" si="312"/>
        <v>0</v>
      </c>
      <c r="F295" s="309">
        <f t="shared" ca="1" si="283"/>
        <v>82950</v>
      </c>
      <c r="G295" s="308">
        <f t="shared" ca="1" si="313"/>
        <v>0.3686635944700461</v>
      </c>
      <c r="H295" s="309">
        <f t="shared" ca="1" si="284"/>
        <v>50000</v>
      </c>
      <c r="I295" s="308">
        <f t="shared" ca="1" si="314"/>
        <v>0.3686635944700461</v>
      </c>
      <c r="J295" s="309">
        <f t="shared" ca="1" si="285"/>
        <v>251726</v>
      </c>
      <c r="K295" s="308">
        <f t="shared" ca="1" si="315"/>
        <v>0</v>
      </c>
      <c r="L295" s="309">
        <f t="shared" ca="1" si="286"/>
        <v>31870</v>
      </c>
      <c r="M295" s="308">
        <f t="shared" ca="1" si="316"/>
        <v>0</v>
      </c>
      <c r="N295" s="309">
        <f t="shared" ca="1" si="287"/>
        <v>70000</v>
      </c>
      <c r="O295" s="308">
        <f t="shared" ca="1" si="317"/>
        <v>0.3686635944700461</v>
      </c>
      <c r="P295" s="309">
        <f t="shared" ca="1" si="288"/>
        <v>76679</v>
      </c>
      <c r="Q295" s="308">
        <f t="shared" ca="1" si="318"/>
        <v>0.3686635944700461</v>
      </c>
      <c r="R295" s="309">
        <f t="shared" ca="1" si="289"/>
        <v>67800</v>
      </c>
      <c r="S295" s="308">
        <f t="shared" ca="1" si="319"/>
        <v>0.3686635944700461</v>
      </c>
      <c r="T295" s="309" t="str">
        <f t="shared" ca="1" si="290"/>
        <v/>
      </c>
      <c r="U295" s="308" t="str">
        <f t="shared" ca="1" si="320"/>
        <v/>
      </c>
      <c r="V295" s="309" t="str">
        <f t="shared" ca="1" si="291"/>
        <v/>
      </c>
      <c r="W295" s="308" t="str">
        <f t="shared" ca="1" si="321"/>
        <v/>
      </c>
      <c r="X295" s="309">
        <f t="shared" ca="1" si="292"/>
        <v>32721</v>
      </c>
      <c r="Y295" s="308">
        <f t="shared" ca="1" si="322"/>
        <v>0</v>
      </c>
      <c r="Z295" s="309" t="str">
        <f t="shared" ca="1" si="293"/>
        <v/>
      </c>
      <c r="AA295" s="308" t="str">
        <f t="shared" ca="1" si="323"/>
        <v/>
      </c>
      <c r="AB295" s="309">
        <f t="shared" ca="1" si="294"/>
        <v>47268</v>
      </c>
      <c r="AC295" s="308">
        <f t="shared" ca="1" si="324"/>
        <v>0.3686635944700461</v>
      </c>
      <c r="AD295" s="309">
        <f t="shared" ca="1" si="295"/>
        <v>24863</v>
      </c>
      <c r="AE295" s="308">
        <f t="shared" ca="1" si="325"/>
        <v>0</v>
      </c>
      <c r="AF295" s="309">
        <f t="shared" ca="1" si="296"/>
        <v>69732</v>
      </c>
      <c r="AG295" s="308">
        <f t="shared" ca="1" si="326"/>
        <v>0.3686635944700461</v>
      </c>
      <c r="AH295" s="309">
        <f t="shared" ca="1" si="297"/>
        <v>62300</v>
      </c>
      <c r="AI295" s="308">
        <f t="shared" ca="1" si="327"/>
        <v>0.3686635944700461</v>
      </c>
      <c r="AJ295" s="309">
        <f t="shared" ca="1" si="298"/>
        <v>43781.13</v>
      </c>
      <c r="AK295" s="308">
        <f t="shared" ca="1" si="328"/>
        <v>0.3686635944700461</v>
      </c>
      <c r="AL295" s="309">
        <f t="shared" ca="1" si="299"/>
        <v>50204</v>
      </c>
      <c r="AM295" s="308">
        <f t="shared" ca="1" si="329"/>
        <v>0.3686635944700461</v>
      </c>
      <c r="AN295" s="309" t="str">
        <f t="shared" ca="1" si="300"/>
        <v/>
      </c>
      <c r="AO295" s="308" t="str">
        <f t="shared" ca="1" si="330"/>
        <v/>
      </c>
      <c r="AP295" s="309">
        <f t="shared" ca="1" si="301"/>
        <v>49400</v>
      </c>
      <c r="AQ295" s="308">
        <f t="shared" ca="1" si="331"/>
        <v>0.3686635944700461</v>
      </c>
      <c r="AR295" s="309" t="str">
        <f t="shared" ca="1" si="302"/>
        <v/>
      </c>
      <c r="AS295" s="308" t="str">
        <f t="shared" ca="1" si="332"/>
        <v/>
      </c>
      <c r="AT295" s="309" t="str">
        <f t="shared" ca="1" si="303"/>
        <v/>
      </c>
      <c r="AU295" s="308" t="str">
        <f t="shared" ca="1" si="333"/>
        <v/>
      </c>
      <c r="AV295" s="309" t="str">
        <f t="shared" ca="1" si="304"/>
        <v/>
      </c>
      <c r="AW295" s="308" t="str">
        <f t="shared" ca="1" si="334"/>
        <v/>
      </c>
      <c r="AX295" s="309" t="str">
        <f t="shared" ca="1" si="305"/>
        <v/>
      </c>
      <c r="AY295" s="308" t="str">
        <f t="shared" ca="1" si="335"/>
        <v/>
      </c>
      <c r="AZ295" s="309" t="str">
        <f t="shared" ca="1" si="306"/>
        <v/>
      </c>
      <c r="BA295" s="308" t="str">
        <f t="shared" ca="1" si="309"/>
        <v/>
      </c>
      <c r="BB295" s="309">
        <f t="shared" ca="1" si="307"/>
        <v>31980</v>
      </c>
      <c r="BC295" s="308">
        <f t="shared" ca="1" si="310"/>
        <v>0</v>
      </c>
      <c r="BD295" s="309" t="str">
        <f t="shared" ca="1" si="308"/>
        <v/>
      </c>
      <c r="BE295" s="308" t="str">
        <f t="shared" ca="1" si="311"/>
        <v/>
      </c>
    </row>
    <row r="296" spans="1:57" ht="26.25" customHeight="1">
      <c r="A296" s="245">
        <v>168</v>
      </c>
      <c r="B296" s="500" t="s">
        <v>1001</v>
      </c>
      <c r="C296" s="501">
        <f t="shared" ca="1" si="281"/>
        <v>20461</v>
      </c>
      <c r="D296" s="309">
        <f t="shared" ca="1" si="282"/>
        <v>41612</v>
      </c>
      <c r="E296" s="308">
        <f t="shared" ca="1" si="312"/>
        <v>0</v>
      </c>
      <c r="F296" s="309">
        <f t="shared" ca="1" si="283"/>
        <v>68098</v>
      </c>
      <c r="G296" s="308">
        <f t="shared" ca="1" si="313"/>
        <v>0</v>
      </c>
      <c r="H296" s="309">
        <f t="shared" ca="1" si="284"/>
        <v>60000</v>
      </c>
      <c r="I296" s="308">
        <f t="shared" ca="1" si="314"/>
        <v>0.3686635944700461</v>
      </c>
      <c r="J296" s="309">
        <f t="shared" ca="1" si="285"/>
        <v>112385</v>
      </c>
      <c r="K296" s="308">
        <f t="shared" ca="1" si="315"/>
        <v>0</v>
      </c>
      <c r="L296" s="309">
        <f t="shared" ca="1" si="286"/>
        <v>40530</v>
      </c>
      <c r="M296" s="308">
        <f t="shared" ca="1" si="316"/>
        <v>0</v>
      </c>
      <c r="N296" s="309">
        <f t="shared" ca="1" si="287"/>
        <v>68000</v>
      </c>
      <c r="O296" s="308">
        <f t="shared" ca="1" si="317"/>
        <v>0</v>
      </c>
      <c r="P296" s="309">
        <f t="shared" ca="1" si="288"/>
        <v>67763</v>
      </c>
      <c r="Q296" s="308">
        <f t="shared" ca="1" si="318"/>
        <v>0</v>
      </c>
      <c r="R296" s="309">
        <f t="shared" ca="1" si="289"/>
        <v>67800</v>
      </c>
      <c r="S296" s="308">
        <f t="shared" ca="1" si="319"/>
        <v>0</v>
      </c>
      <c r="T296" s="309" t="str">
        <f t="shared" ca="1" si="290"/>
        <v/>
      </c>
      <c r="U296" s="308" t="str">
        <f t="shared" ca="1" si="320"/>
        <v/>
      </c>
      <c r="V296" s="309" t="str">
        <f t="shared" ca="1" si="291"/>
        <v/>
      </c>
      <c r="W296" s="308" t="str">
        <f t="shared" ca="1" si="321"/>
        <v/>
      </c>
      <c r="X296" s="309">
        <f t="shared" ca="1" si="292"/>
        <v>41612</v>
      </c>
      <c r="Y296" s="308">
        <f t="shared" ca="1" si="322"/>
        <v>0</v>
      </c>
      <c r="Z296" s="309" t="str">
        <f t="shared" ca="1" si="293"/>
        <v/>
      </c>
      <c r="AA296" s="308" t="str">
        <f t="shared" ca="1" si="323"/>
        <v/>
      </c>
      <c r="AB296" s="309">
        <f t="shared" ca="1" si="294"/>
        <v>48482</v>
      </c>
      <c r="AC296" s="308">
        <f t="shared" ca="1" si="324"/>
        <v>0.3686635944700461</v>
      </c>
      <c r="AD296" s="309">
        <f t="shared" ca="1" si="295"/>
        <v>15479</v>
      </c>
      <c r="AE296" s="308">
        <f t="shared" ca="1" si="325"/>
        <v>0</v>
      </c>
      <c r="AF296" s="309">
        <f t="shared" ca="1" si="296"/>
        <v>62953</v>
      </c>
      <c r="AG296" s="308">
        <f t="shared" ca="1" si="326"/>
        <v>0.3686635944700461</v>
      </c>
      <c r="AH296" s="309">
        <f t="shared" ca="1" si="297"/>
        <v>57900</v>
      </c>
      <c r="AI296" s="308">
        <f t="shared" ca="1" si="327"/>
        <v>0.3686635944700461</v>
      </c>
      <c r="AJ296" s="309">
        <f t="shared" ca="1" si="298"/>
        <v>42559.95</v>
      </c>
      <c r="AK296" s="308">
        <f t="shared" ca="1" si="328"/>
        <v>0</v>
      </c>
      <c r="AL296" s="309">
        <f t="shared" ca="1" si="299"/>
        <v>38161</v>
      </c>
      <c r="AM296" s="308">
        <f t="shared" ca="1" si="329"/>
        <v>0</v>
      </c>
      <c r="AN296" s="309" t="str">
        <f t="shared" ca="1" si="300"/>
        <v/>
      </c>
      <c r="AO296" s="308" t="str">
        <f t="shared" ca="1" si="330"/>
        <v/>
      </c>
      <c r="AP296" s="309">
        <f t="shared" ca="1" si="301"/>
        <v>49400</v>
      </c>
      <c r="AQ296" s="308">
        <f t="shared" ca="1" si="331"/>
        <v>0.3686635944700461</v>
      </c>
      <c r="AR296" s="309" t="str">
        <f t="shared" ca="1" si="302"/>
        <v/>
      </c>
      <c r="AS296" s="308" t="str">
        <f t="shared" ca="1" si="332"/>
        <v/>
      </c>
      <c r="AT296" s="309" t="str">
        <f t="shared" ca="1" si="303"/>
        <v/>
      </c>
      <c r="AU296" s="308" t="str">
        <f t="shared" ca="1" si="333"/>
        <v/>
      </c>
      <c r="AV296" s="309" t="str">
        <f t="shared" ca="1" si="304"/>
        <v/>
      </c>
      <c r="AW296" s="308" t="str">
        <f t="shared" ca="1" si="334"/>
        <v/>
      </c>
      <c r="AX296" s="309" t="str">
        <f t="shared" ca="1" si="305"/>
        <v/>
      </c>
      <c r="AY296" s="308" t="str">
        <f t="shared" ca="1" si="335"/>
        <v/>
      </c>
      <c r="AZ296" s="309" t="str">
        <f t="shared" ca="1" si="306"/>
        <v/>
      </c>
      <c r="BA296" s="308" t="str">
        <f t="shared" ca="1" si="309"/>
        <v/>
      </c>
      <c r="BB296" s="309">
        <f t="shared" ca="1" si="307"/>
        <v>40520</v>
      </c>
      <c r="BC296" s="308">
        <f t="shared" ca="1" si="310"/>
        <v>0</v>
      </c>
      <c r="BD296" s="309" t="str">
        <f t="shared" ca="1" si="308"/>
        <v/>
      </c>
      <c r="BE296" s="308" t="str">
        <f t="shared" ca="1" si="311"/>
        <v/>
      </c>
    </row>
    <row r="297" spans="1:57" ht="26.25" customHeight="1">
      <c r="A297" s="245">
        <v>169</v>
      </c>
      <c r="B297" s="500" t="s">
        <v>1002</v>
      </c>
      <c r="C297" s="501">
        <f t="shared" ca="1" si="281"/>
        <v>21319.1</v>
      </c>
      <c r="D297" s="309">
        <f t="shared" ca="1" si="282"/>
        <v>33328</v>
      </c>
      <c r="E297" s="308">
        <f t="shared" ca="1" si="312"/>
        <v>0</v>
      </c>
      <c r="F297" s="309">
        <f t="shared" ca="1" si="283"/>
        <v>65100</v>
      </c>
      <c r="G297" s="308">
        <f t="shared" ca="1" si="313"/>
        <v>0</v>
      </c>
      <c r="H297" s="309">
        <f t="shared" ca="1" si="284"/>
        <v>50000</v>
      </c>
      <c r="I297" s="308">
        <f t="shared" ca="1" si="314"/>
        <v>0.3686635944700461</v>
      </c>
      <c r="J297" s="309">
        <f t="shared" ca="1" si="285"/>
        <v>112385</v>
      </c>
      <c r="K297" s="308">
        <f t="shared" ca="1" si="315"/>
        <v>0</v>
      </c>
      <c r="L297" s="309">
        <f t="shared" ca="1" si="286"/>
        <v>32461</v>
      </c>
      <c r="M297" s="308">
        <f t="shared" ca="1" si="316"/>
        <v>0</v>
      </c>
      <c r="N297" s="309">
        <f t="shared" ca="1" si="287"/>
        <v>68000</v>
      </c>
      <c r="O297" s="308">
        <f t="shared" ca="1" si="317"/>
        <v>0</v>
      </c>
      <c r="P297" s="309">
        <f t="shared" ca="1" si="288"/>
        <v>57955</v>
      </c>
      <c r="Q297" s="308">
        <f t="shared" ca="1" si="318"/>
        <v>0.3686635944700461</v>
      </c>
      <c r="R297" s="309">
        <f t="shared" ca="1" si="289"/>
        <v>67800</v>
      </c>
      <c r="S297" s="308">
        <f t="shared" ca="1" si="319"/>
        <v>0</v>
      </c>
      <c r="T297" s="309" t="str">
        <f t="shared" ca="1" si="290"/>
        <v/>
      </c>
      <c r="U297" s="308" t="str">
        <f t="shared" ca="1" si="320"/>
        <v/>
      </c>
      <c r="V297" s="309" t="str">
        <f t="shared" ca="1" si="291"/>
        <v/>
      </c>
      <c r="W297" s="308" t="str">
        <f t="shared" ca="1" si="321"/>
        <v/>
      </c>
      <c r="X297" s="309">
        <f t="shared" ca="1" si="292"/>
        <v>33328</v>
      </c>
      <c r="Y297" s="308">
        <f t="shared" ca="1" si="322"/>
        <v>0</v>
      </c>
      <c r="Z297" s="309" t="str">
        <f t="shared" ca="1" si="293"/>
        <v/>
      </c>
      <c r="AA297" s="308" t="str">
        <f t="shared" ca="1" si="323"/>
        <v/>
      </c>
      <c r="AB297" s="309">
        <f t="shared" ca="1" si="294"/>
        <v>43378</v>
      </c>
      <c r="AC297" s="308">
        <f t="shared" ca="1" si="324"/>
        <v>0.3686635944700461</v>
      </c>
      <c r="AD297" s="309">
        <f t="shared" ca="1" si="295"/>
        <v>13169</v>
      </c>
      <c r="AE297" s="308">
        <f t="shared" ca="1" si="325"/>
        <v>0</v>
      </c>
      <c r="AF297" s="309">
        <f t="shared" ca="1" si="296"/>
        <v>62953</v>
      </c>
      <c r="AG297" s="308">
        <f t="shared" ca="1" si="326"/>
        <v>0</v>
      </c>
      <c r="AH297" s="309">
        <f t="shared" ca="1" si="297"/>
        <v>52900</v>
      </c>
      <c r="AI297" s="308">
        <f t="shared" ca="1" si="327"/>
        <v>0.3686635944700461</v>
      </c>
      <c r="AJ297" s="309">
        <f t="shared" ca="1" si="298"/>
        <v>41283.300000000003</v>
      </c>
      <c r="AK297" s="308">
        <f t="shared" ca="1" si="328"/>
        <v>0.3686635944700461</v>
      </c>
      <c r="AL297" s="309">
        <f t="shared" ca="1" si="299"/>
        <v>49665</v>
      </c>
      <c r="AM297" s="308">
        <f t="shared" ca="1" si="329"/>
        <v>0.3686635944700461</v>
      </c>
      <c r="AN297" s="309" t="str">
        <f t="shared" ca="1" si="300"/>
        <v/>
      </c>
      <c r="AO297" s="308" t="str">
        <f t="shared" ca="1" si="330"/>
        <v/>
      </c>
      <c r="AP297" s="309">
        <f t="shared" ca="1" si="301"/>
        <v>49400</v>
      </c>
      <c r="AQ297" s="308">
        <f t="shared" ca="1" si="331"/>
        <v>0.3686635944700461</v>
      </c>
      <c r="AR297" s="309" t="str">
        <f t="shared" ca="1" si="302"/>
        <v/>
      </c>
      <c r="AS297" s="308" t="str">
        <f t="shared" ca="1" si="332"/>
        <v/>
      </c>
      <c r="AT297" s="309" t="str">
        <f t="shared" ca="1" si="303"/>
        <v/>
      </c>
      <c r="AU297" s="308" t="str">
        <f t="shared" ca="1" si="333"/>
        <v/>
      </c>
      <c r="AV297" s="309" t="str">
        <f t="shared" ca="1" si="304"/>
        <v/>
      </c>
      <c r="AW297" s="308" t="str">
        <f t="shared" ca="1" si="334"/>
        <v/>
      </c>
      <c r="AX297" s="309" t="str">
        <f t="shared" ca="1" si="305"/>
        <v/>
      </c>
      <c r="AY297" s="308" t="str">
        <f t="shared" ca="1" si="335"/>
        <v/>
      </c>
      <c r="AZ297" s="309" t="str">
        <f t="shared" ca="1" si="306"/>
        <v/>
      </c>
      <c r="BA297" s="308" t="str">
        <f t="shared" ca="1" si="309"/>
        <v/>
      </c>
      <c r="BB297" s="309">
        <f t="shared" ca="1" si="307"/>
        <v>32360</v>
      </c>
      <c r="BC297" s="308">
        <f t="shared" ca="1" si="310"/>
        <v>0</v>
      </c>
      <c r="BD297" s="309" t="str">
        <f t="shared" ca="1" si="308"/>
        <v/>
      </c>
      <c r="BE297" s="308" t="str">
        <f t="shared" ca="1" si="311"/>
        <v/>
      </c>
    </row>
    <row r="298" spans="1:57" ht="26.25" customHeight="1">
      <c r="A298" s="245">
        <v>170</v>
      </c>
      <c r="B298" s="500" t="s">
        <v>1003</v>
      </c>
      <c r="C298" s="501">
        <f t="shared" ca="1" si="281"/>
        <v>22888.43</v>
      </c>
      <c r="D298" s="309">
        <f t="shared" ca="1" si="282"/>
        <v>42038</v>
      </c>
      <c r="E298" s="308">
        <f t="shared" ca="1" si="312"/>
        <v>0</v>
      </c>
      <c r="F298" s="309">
        <f t="shared" ca="1" si="283"/>
        <v>82950</v>
      </c>
      <c r="G298" s="308">
        <f t="shared" ca="1" si="313"/>
        <v>0</v>
      </c>
      <c r="H298" s="309">
        <f t="shared" ca="1" si="284"/>
        <v>55000</v>
      </c>
      <c r="I298" s="308">
        <f t="shared" ca="1" si="314"/>
        <v>0.3686635944700461</v>
      </c>
      <c r="J298" s="309">
        <f t="shared" ca="1" si="285"/>
        <v>34500</v>
      </c>
      <c r="K298" s="308">
        <f t="shared" ca="1" si="315"/>
        <v>0</v>
      </c>
      <c r="L298" s="309">
        <f t="shared" ca="1" si="286"/>
        <v>40945</v>
      </c>
      <c r="M298" s="308">
        <f t="shared" ca="1" si="316"/>
        <v>0</v>
      </c>
      <c r="N298" s="309">
        <f t="shared" ca="1" si="287"/>
        <v>79000</v>
      </c>
      <c r="O298" s="308">
        <f t="shared" ca="1" si="317"/>
        <v>0</v>
      </c>
      <c r="P298" s="309">
        <f t="shared" ca="1" si="288"/>
        <v>115019</v>
      </c>
      <c r="Q298" s="308">
        <f t="shared" ca="1" si="318"/>
        <v>0</v>
      </c>
      <c r="R298" s="309">
        <f t="shared" ca="1" si="289"/>
        <v>67800</v>
      </c>
      <c r="S298" s="308">
        <f t="shared" ca="1" si="319"/>
        <v>0</v>
      </c>
      <c r="T298" s="309" t="str">
        <f t="shared" ca="1" si="290"/>
        <v/>
      </c>
      <c r="U298" s="308" t="str">
        <f t="shared" ca="1" si="320"/>
        <v/>
      </c>
      <c r="V298" s="309" t="str">
        <f t="shared" ca="1" si="291"/>
        <v/>
      </c>
      <c r="W298" s="308" t="str">
        <f t="shared" ca="1" si="321"/>
        <v/>
      </c>
      <c r="X298" s="309">
        <f t="shared" ca="1" si="292"/>
        <v>42038</v>
      </c>
      <c r="Y298" s="308">
        <f t="shared" ca="1" si="322"/>
        <v>0</v>
      </c>
      <c r="Z298" s="309" t="str">
        <f t="shared" ca="1" si="293"/>
        <v/>
      </c>
      <c r="AA298" s="308" t="str">
        <f t="shared" ca="1" si="323"/>
        <v/>
      </c>
      <c r="AB298" s="309">
        <f t="shared" ca="1" si="294"/>
        <v>49499</v>
      </c>
      <c r="AC298" s="308">
        <f t="shared" ca="1" si="324"/>
        <v>0.3686635944700461</v>
      </c>
      <c r="AD298" s="309">
        <f t="shared" ca="1" si="295"/>
        <v>13502</v>
      </c>
      <c r="AE298" s="308">
        <f t="shared" ca="1" si="325"/>
        <v>0</v>
      </c>
      <c r="AF298" s="309">
        <f t="shared" ca="1" si="296"/>
        <v>67795</v>
      </c>
      <c r="AG298" s="308">
        <f t="shared" ca="1" si="326"/>
        <v>0</v>
      </c>
      <c r="AH298" s="309">
        <f t="shared" ca="1" si="297"/>
        <v>52900</v>
      </c>
      <c r="AI298" s="308">
        <f t="shared" ca="1" si="327"/>
        <v>0.3686635944700461</v>
      </c>
      <c r="AJ298" s="309">
        <f t="shared" ca="1" si="298"/>
        <v>40917.629999999997</v>
      </c>
      <c r="AK298" s="308">
        <f t="shared" ca="1" si="328"/>
        <v>0</v>
      </c>
      <c r="AL298" s="309">
        <f t="shared" ca="1" si="299"/>
        <v>50050</v>
      </c>
      <c r="AM298" s="308">
        <f t="shared" ca="1" si="329"/>
        <v>0.3686635944700461</v>
      </c>
      <c r="AN298" s="309" t="str">
        <f t="shared" ca="1" si="300"/>
        <v/>
      </c>
      <c r="AO298" s="308" t="str">
        <f t="shared" ca="1" si="330"/>
        <v/>
      </c>
      <c r="AP298" s="309">
        <f t="shared" ca="1" si="301"/>
        <v>42250</v>
      </c>
      <c r="AQ298" s="308">
        <f t="shared" ca="1" si="331"/>
        <v>0</v>
      </c>
      <c r="AR298" s="309" t="str">
        <f t="shared" ca="1" si="302"/>
        <v/>
      </c>
      <c r="AS298" s="308" t="str">
        <f t="shared" ca="1" si="332"/>
        <v/>
      </c>
      <c r="AT298" s="309" t="str">
        <f t="shared" ca="1" si="303"/>
        <v/>
      </c>
      <c r="AU298" s="308" t="str">
        <f t="shared" ca="1" si="333"/>
        <v/>
      </c>
      <c r="AV298" s="309" t="str">
        <f t="shared" ca="1" si="304"/>
        <v/>
      </c>
      <c r="AW298" s="308" t="str">
        <f t="shared" ca="1" si="334"/>
        <v/>
      </c>
      <c r="AX298" s="309" t="str">
        <f t="shared" ca="1" si="305"/>
        <v/>
      </c>
      <c r="AY298" s="308" t="str">
        <f t="shared" ca="1" si="335"/>
        <v/>
      </c>
      <c r="AZ298" s="309" t="str">
        <f t="shared" ca="1" si="306"/>
        <v/>
      </c>
      <c r="BA298" s="308" t="str">
        <f t="shared" ca="1" si="309"/>
        <v/>
      </c>
      <c r="BB298" s="309">
        <f t="shared" ca="1" si="307"/>
        <v>40890</v>
      </c>
      <c r="BC298" s="308">
        <f t="shared" ca="1" si="310"/>
        <v>0</v>
      </c>
      <c r="BD298" s="309" t="str">
        <f t="shared" ca="1" si="308"/>
        <v/>
      </c>
      <c r="BE298" s="308" t="str">
        <f t="shared" ca="1" si="311"/>
        <v/>
      </c>
    </row>
    <row r="299" spans="1:57" ht="26.25" customHeight="1">
      <c r="A299" s="245">
        <v>171</v>
      </c>
      <c r="B299" s="500" t="s">
        <v>1006</v>
      </c>
      <c r="C299" s="501">
        <f t="shared" ca="1" si="281"/>
        <v>91014.720000000001</v>
      </c>
      <c r="D299" s="309">
        <f t="shared" ca="1" si="282"/>
        <v>57807</v>
      </c>
      <c r="E299" s="308">
        <f t="shared" ca="1" si="312"/>
        <v>0.3686635944700461</v>
      </c>
      <c r="F299" s="309">
        <f t="shared" ca="1" si="283"/>
        <v>156559</v>
      </c>
      <c r="G299" s="308">
        <f t="shared" ca="1" si="313"/>
        <v>0</v>
      </c>
      <c r="H299" s="309">
        <f t="shared" ca="1" si="284"/>
        <v>65000</v>
      </c>
      <c r="I299" s="308">
        <f t="shared" ca="1" si="314"/>
        <v>0.3686635944700461</v>
      </c>
      <c r="J299" s="309">
        <f t="shared" ca="1" si="285"/>
        <v>273000</v>
      </c>
      <c r="K299" s="308">
        <f t="shared" ca="1" si="315"/>
        <v>0</v>
      </c>
      <c r="L299" s="309">
        <f t="shared" ca="1" si="286"/>
        <v>56304</v>
      </c>
      <c r="M299" s="308">
        <f t="shared" ca="1" si="316"/>
        <v>0</v>
      </c>
      <c r="N299" s="309">
        <f t="shared" ca="1" si="287"/>
        <v>82000</v>
      </c>
      <c r="O299" s="308">
        <f t="shared" ca="1" si="317"/>
        <v>0.3686635944700461</v>
      </c>
      <c r="P299" s="309">
        <f t="shared" ca="1" si="288"/>
        <v>51536</v>
      </c>
      <c r="Q299" s="308">
        <f t="shared" ca="1" si="318"/>
        <v>0</v>
      </c>
      <c r="R299" s="309">
        <f t="shared" ca="1" si="289"/>
        <v>187500</v>
      </c>
      <c r="S299" s="308">
        <f t="shared" ca="1" si="319"/>
        <v>0</v>
      </c>
      <c r="T299" s="309" t="str">
        <f t="shared" ca="1" si="290"/>
        <v/>
      </c>
      <c r="U299" s="308" t="str">
        <f t="shared" ca="1" si="320"/>
        <v/>
      </c>
      <c r="V299" s="309" t="str">
        <f t="shared" ca="1" si="291"/>
        <v/>
      </c>
      <c r="W299" s="308" t="str">
        <f t="shared" ca="1" si="321"/>
        <v/>
      </c>
      <c r="X299" s="309">
        <f t="shared" ca="1" si="292"/>
        <v>57807</v>
      </c>
      <c r="Y299" s="308">
        <f t="shared" ca="1" si="322"/>
        <v>0.3686635944700461</v>
      </c>
      <c r="Z299" s="309" t="str">
        <f t="shared" ca="1" si="293"/>
        <v/>
      </c>
      <c r="AA299" s="308" t="str">
        <f t="shared" ca="1" si="323"/>
        <v/>
      </c>
      <c r="AB299" s="309">
        <f t="shared" ca="1" si="294"/>
        <v>34602</v>
      </c>
      <c r="AC299" s="308">
        <f t="shared" ca="1" si="324"/>
        <v>0</v>
      </c>
      <c r="AD299" s="309">
        <f t="shared" ca="1" si="295"/>
        <v>45746</v>
      </c>
      <c r="AE299" s="308">
        <f t="shared" ca="1" si="325"/>
        <v>0</v>
      </c>
      <c r="AF299" s="309">
        <f t="shared" ca="1" si="296"/>
        <v>48425</v>
      </c>
      <c r="AG299" s="308">
        <f t="shared" ca="1" si="326"/>
        <v>0</v>
      </c>
      <c r="AH299" s="309">
        <f t="shared" ca="1" si="297"/>
        <v>358000</v>
      </c>
      <c r="AI299" s="308">
        <f t="shared" ca="1" si="327"/>
        <v>0</v>
      </c>
      <c r="AJ299" s="309">
        <f t="shared" ca="1" si="298"/>
        <v>115558.61</v>
      </c>
      <c r="AK299" s="308">
        <f t="shared" ca="1" si="328"/>
        <v>0.3686635944700461</v>
      </c>
      <c r="AL299" s="309">
        <f t="shared" ca="1" si="299"/>
        <v>28182</v>
      </c>
      <c r="AM299" s="308">
        <f t="shared" ca="1" si="329"/>
        <v>0</v>
      </c>
      <c r="AN299" s="309" t="str">
        <f t="shared" ca="1" si="300"/>
        <v/>
      </c>
      <c r="AO299" s="308" t="str">
        <f t="shared" ca="1" si="330"/>
        <v/>
      </c>
      <c r="AP299" s="309">
        <f t="shared" ca="1" si="301"/>
        <v>68250</v>
      </c>
      <c r="AQ299" s="308">
        <f t="shared" ca="1" si="331"/>
        <v>0.3686635944700461</v>
      </c>
      <c r="AR299" s="309" t="str">
        <f t="shared" ca="1" si="302"/>
        <v/>
      </c>
      <c r="AS299" s="308" t="str">
        <f t="shared" ca="1" si="332"/>
        <v/>
      </c>
      <c r="AT299" s="309" t="str">
        <f t="shared" ca="1" si="303"/>
        <v/>
      </c>
      <c r="AU299" s="308" t="str">
        <f t="shared" ca="1" si="333"/>
        <v/>
      </c>
      <c r="AV299" s="309" t="str">
        <f t="shared" ca="1" si="304"/>
        <v/>
      </c>
      <c r="AW299" s="308" t="str">
        <f t="shared" ca="1" si="334"/>
        <v/>
      </c>
      <c r="AX299" s="309" t="str">
        <f t="shared" ca="1" si="305"/>
        <v/>
      </c>
      <c r="AY299" s="308" t="str">
        <f t="shared" ca="1" si="335"/>
        <v/>
      </c>
      <c r="AZ299" s="309" t="str">
        <f t="shared" ca="1" si="306"/>
        <v/>
      </c>
      <c r="BA299" s="308" t="str">
        <f t="shared" ca="1" si="309"/>
        <v/>
      </c>
      <c r="BB299" s="309">
        <f t="shared" ca="1" si="307"/>
        <v>56420</v>
      </c>
      <c r="BC299" s="308">
        <f t="shared" ca="1" si="310"/>
        <v>0</v>
      </c>
      <c r="BD299" s="309" t="str">
        <f t="shared" ca="1" si="308"/>
        <v/>
      </c>
      <c r="BE299" s="308" t="str">
        <f t="shared" ca="1" si="311"/>
        <v/>
      </c>
    </row>
    <row r="300" spans="1:57" ht="26.25" customHeight="1">
      <c r="A300" s="245">
        <v>172</v>
      </c>
      <c r="B300" s="500" t="s">
        <v>1008</v>
      </c>
      <c r="C300" s="501">
        <f t="shared" ca="1" si="281"/>
        <v>563406.79</v>
      </c>
      <c r="D300" s="309">
        <f t="shared" ca="1" si="282"/>
        <v>141112</v>
      </c>
      <c r="E300" s="308">
        <f t="shared" ca="1" si="312"/>
        <v>0.3686635944700461</v>
      </c>
      <c r="F300" s="309">
        <f t="shared" ca="1" si="283"/>
        <v>292353</v>
      </c>
      <c r="G300" s="308">
        <f t="shared" ca="1" si="313"/>
        <v>0.3686635944700461</v>
      </c>
      <c r="H300" s="309">
        <f t="shared" ca="1" si="284"/>
        <v>310000</v>
      </c>
      <c r="I300" s="308">
        <f t="shared" ca="1" si="314"/>
        <v>0.3686635944700461</v>
      </c>
      <c r="J300" s="309">
        <f t="shared" ca="1" si="285"/>
        <v>2462154</v>
      </c>
      <c r="K300" s="308">
        <f t="shared" ca="1" si="315"/>
        <v>0</v>
      </c>
      <c r="L300" s="309">
        <f t="shared" ca="1" si="286"/>
        <v>137443</v>
      </c>
      <c r="M300" s="308">
        <f t="shared" ca="1" si="316"/>
        <v>0.3686635944700461</v>
      </c>
      <c r="N300" s="309">
        <f t="shared" ca="1" si="287"/>
        <v>45000</v>
      </c>
      <c r="O300" s="308">
        <f t="shared" ca="1" si="317"/>
        <v>0.3686635944700461</v>
      </c>
      <c r="P300" s="309">
        <f t="shared" ca="1" si="288"/>
        <v>137309</v>
      </c>
      <c r="Q300" s="308">
        <f t="shared" ca="1" si="318"/>
        <v>0.3686635944700461</v>
      </c>
      <c r="R300" s="309">
        <f t="shared" ca="1" si="289"/>
        <v>315750</v>
      </c>
      <c r="S300" s="308">
        <f t="shared" ca="1" si="319"/>
        <v>0.3686635944700461</v>
      </c>
      <c r="T300" s="309" t="str">
        <f t="shared" ca="1" si="290"/>
        <v/>
      </c>
      <c r="U300" s="308" t="str">
        <f t="shared" ca="1" si="320"/>
        <v/>
      </c>
      <c r="V300" s="309" t="str">
        <f t="shared" ca="1" si="291"/>
        <v/>
      </c>
      <c r="W300" s="308" t="str">
        <f t="shared" ca="1" si="321"/>
        <v/>
      </c>
      <c r="X300" s="309">
        <f t="shared" ca="1" si="292"/>
        <v>141112</v>
      </c>
      <c r="Y300" s="308">
        <f t="shared" ca="1" si="322"/>
        <v>0.3686635944700461</v>
      </c>
      <c r="Z300" s="309" t="str">
        <f t="shared" ca="1" si="293"/>
        <v/>
      </c>
      <c r="AA300" s="308" t="str">
        <f t="shared" ca="1" si="323"/>
        <v/>
      </c>
      <c r="AB300" s="309">
        <f t="shared" ca="1" si="294"/>
        <v>138873</v>
      </c>
      <c r="AC300" s="308">
        <f t="shared" ca="1" si="324"/>
        <v>0.3686635944700461</v>
      </c>
      <c r="AD300" s="309">
        <f t="shared" ca="1" si="295"/>
        <v>123203</v>
      </c>
      <c r="AE300" s="308">
        <f t="shared" ca="1" si="325"/>
        <v>0.3686635944700461</v>
      </c>
      <c r="AF300" s="309">
        <f t="shared" ca="1" si="296"/>
        <v>164645</v>
      </c>
      <c r="AG300" s="308">
        <f t="shared" ca="1" si="326"/>
        <v>0.3686635944700461</v>
      </c>
      <c r="AH300" s="309">
        <f t="shared" ca="1" si="297"/>
        <v>179000</v>
      </c>
      <c r="AI300" s="308">
        <f t="shared" ca="1" si="327"/>
        <v>0.3686635944700461</v>
      </c>
      <c r="AJ300" s="309">
        <f t="shared" ca="1" si="298"/>
        <v>116110.73</v>
      </c>
      <c r="AK300" s="308">
        <f t="shared" ca="1" si="328"/>
        <v>0.3686635944700461</v>
      </c>
      <c r="AL300" s="309">
        <f t="shared" ca="1" si="299"/>
        <v>64295</v>
      </c>
      <c r="AM300" s="308">
        <f t="shared" ca="1" si="329"/>
        <v>0.3686635944700461</v>
      </c>
      <c r="AN300" s="309" t="str">
        <f t="shared" ca="1" si="300"/>
        <v/>
      </c>
      <c r="AO300" s="308" t="str">
        <f t="shared" ca="1" si="330"/>
        <v/>
      </c>
      <c r="AP300" s="309">
        <f t="shared" ca="1" si="301"/>
        <v>64155</v>
      </c>
      <c r="AQ300" s="308">
        <f t="shared" ca="1" si="331"/>
        <v>0.3686635944700461</v>
      </c>
      <c r="AR300" s="309" t="str">
        <f t="shared" ca="1" si="302"/>
        <v/>
      </c>
      <c r="AS300" s="308" t="str">
        <f t="shared" ca="1" si="332"/>
        <v/>
      </c>
      <c r="AT300" s="309" t="str">
        <f t="shared" ca="1" si="303"/>
        <v/>
      </c>
      <c r="AU300" s="308" t="str">
        <f t="shared" ca="1" si="333"/>
        <v/>
      </c>
      <c r="AV300" s="309" t="str">
        <f t="shared" ca="1" si="304"/>
        <v/>
      </c>
      <c r="AW300" s="308" t="str">
        <f t="shared" ca="1" si="334"/>
        <v/>
      </c>
      <c r="AX300" s="309" t="str">
        <f t="shared" ca="1" si="305"/>
        <v/>
      </c>
      <c r="AY300" s="308" t="str">
        <f t="shared" ca="1" si="335"/>
        <v/>
      </c>
      <c r="AZ300" s="309" t="str">
        <f t="shared" ca="1" si="306"/>
        <v/>
      </c>
      <c r="BA300" s="308" t="str">
        <f t="shared" ca="1" si="309"/>
        <v/>
      </c>
      <c r="BB300" s="309">
        <f t="shared" ca="1" si="307"/>
        <v>138050</v>
      </c>
      <c r="BC300" s="308">
        <f t="shared" ca="1" si="310"/>
        <v>0.3686635944700461</v>
      </c>
      <c r="BD300" s="309" t="str">
        <f t="shared" ca="1" si="308"/>
        <v/>
      </c>
      <c r="BE300" s="308" t="str">
        <f t="shared" ca="1" si="311"/>
        <v/>
      </c>
    </row>
    <row r="301" spans="1:57" ht="26.25" customHeight="1">
      <c r="A301" s="245">
        <v>173</v>
      </c>
      <c r="B301" s="500" t="s">
        <v>1009</v>
      </c>
      <c r="C301" s="501">
        <f t="shared" ca="1" si="281"/>
        <v>62507.55</v>
      </c>
      <c r="D301" s="309">
        <f t="shared" ca="1" si="282"/>
        <v>83528</v>
      </c>
      <c r="E301" s="308">
        <f t="shared" ca="1" si="312"/>
        <v>0</v>
      </c>
      <c r="F301" s="309">
        <f t="shared" ca="1" si="283"/>
        <v>292353</v>
      </c>
      <c r="G301" s="308">
        <f t="shared" ca="1" si="313"/>
        <v>0</v>
      </c>
      <c r="H301" s="309">
        <f t="shared" ca="1" si="284"/>
        <v>240000</v>
      </c>
      <c r="I301" s="308">
        <f t="shared" ca="1" si="314"/>
        <v>0</v>
      </c>
      <c r="J301" s="309">
        <f t="shared" ca="1" si="285"/>
        <v>149500</v>
      </c>
      <c r="K301" s="308">
        <f t="shared" ca="1" si="315"/>
        <v>0.3686635944700461</v>
      </c>
      <c r="L301" s="309">
        <f t="shared" ca="1" si="286"/>
        <v>81356</v>
      </c>
      <c r="M301" s="308">
        <f t="shared" ca="1" si="316"/>
        <v>0</v>
      </c>
      <c r="N301" s="309">
        <f t="shared" ca="1" si="287"/>
        <v>67000</v>
      </c>
      <c r="O301" s="308">
        <f t="shared" ca="1" si="317"/>
        <v>0</v>
      </c>
      <c r="P301" s="309">
        <f t="shared" ca="1" si="288"/>
        <v>139092</v>
      </c>
      <c r="Q301" s="308">
        <f t="shared" ca="1" si="318"/>
        <v>0.3686635944700461</v>
      </c>
      <c r="R301" s="309">
        <f t="shared" ca="1" si="289"/>
        <v>175000</v>
      </c>
      <c r="S301" s="308">
        <f t="shared" ca="1" si="319"/>
        <v>0</v>
      </c>
      <c r="T301" s="309" t="str">
        <f t="shared" ca="1" si="290"/>
        <v/>
      </c>
      <c r="U301" s="308" t="str">
        <f t="shared" ca="1" si="320"/>
        <v/>
      </c>
      <c r="V301" s="309" t="str">
        <f t="shared" ca="1" si="291"/>
        <v/>
      </c>
      <c r="W301" s="308" t="str">
        <f t="shared" ca="1" si="321"/>
        <v/>
      </c>
      <c r="X301" s="309">
        <f t="shared" ca="1" si="292"/>
        <v>83528</v>
      </c>
      <c r="Y301" s="308">
        <f t="shared" ca="1" si="322"/>
        <v>0</v>
      </c>
      <c r="Z301" s="309" t="str">
        <f t="shared" ca="1" si="293"/>
        <v/>
      </c>
      <c r="AA301" s="308" t="str">
        <f t="shared" ca="1" si="323"/>
        <v/>
      </c>
      <c r="AB301" s="309">
        <f t="shared" ca="1" si="294"/>
        <v>86795</v>
      </c>
      <c r="AC301" s="308">
        <f t="shared" ca="1" si="324"/>
        <v>0</v>
      </c>
      <c r="AD301" s="309">
        <f t="shared" ca="1" si="295"/>
        <v>134910</v>
      </c>
      <c r="AE301" s="308">
        <f t="shared" ca="1" si="325"/>
        <v>0.3686635944700461</v>
      </c>
      <c r="AF301" s="309">
        <f t="shared" ca="1" si="296"/>
        <v>111378</v>
      </c>
      <c r="AG301" s="308">
        <f t="shared" ca="1" si="326"/>
        <v>0.3686635944700461</v>
      </c>
      <c r="AH301" s="309">
        <f t="shared" ca="1" si="297"/>
        <v>141000</v>
      </c>
      <c r="AI301" s="308">
        <f t="shared" ca="1" si="327"/>
        <v>0.3686635944700461</v>
      </c>
      <c r="AJ301" s="309">
        <f t="shared" ca="1" si="298"/>
        <v>119211.55</v>
      </c>
      <c r="AK301" s="308">
        <f t="shared" ca="1" si="328"/>
        <v>0.3686635944700461</v>
      </c>
      <c r="AL301" s="309">
        <f t="shared" ca="1" si="299"/>
        <v>61600</v>
      </c>
      <c r="AM301" s="308">
        <f t="shared" ca="1" si="329"/>
        <v>0</v>
      </c>
      <c r="AN301" s="309" t="str">
        <f t="shared" ca="1" si="300"/>
        <v/>
      </c>
      <c r="AO301" s="308" t="str">
        <f t="shared" ca="1" si="330"/>
        <v/>
      </c>
      <c r="AP301" s="309">
        <f t="shared" ca="1" si="301"/>
        <v>67600</v>
      </c>
      <c r="AQ301" s="308">
        <f t="shared" ca="1" si="331"/>
        <v>0</v>
      </c>
      <c r="AR301" s="309" t="str">
        <f t="shared" ca="1" si="302"/>
        <v/>
      </c>
      <c r="AS301" s="308" t="str">
        <f t="shared" ca="1" si="332"/>
        <v/>
      </c>
      <c r="AT301" s="309" t="str">
        <f t="shared" ca="1" si="303"/>
        <v/>
      </c>
      <c r="AU301" s="308" t="str">
        <f t="shared" ca="1" si="333"/>
        <v/>
      </c>
      <c r="AV301" s="309" t="str">
        <f t="shared" ca="1" si="304"/>
        <v/>
      </c>
      <c r="AW301" s="308" t="str">
        <f t="shared" ca="1" si="334"/>
        <v/>
      </c>
      <c r="AX301" s="309" t="str">
        <f t="shared" ca="1" si="305"/>
        <v/>
      </c>
      <c r="AY301" s="308" t="str">
        <f t="shared" ca="1" si="335"/>
        <v/>
      </c>
      <c r="AZ301" s="309" t="str">
        <f t="shared" ca="1" si="306"/>
        <v/>
      </c>
      <c r="BA301" s="308" t="str">
        <f t="shared" ca="1" si="309"/>
        <v/>
      </c>
      <c r="BB301" s="309">
        <f t="shared" ca="1" si="307"/>
        <v>81680</v>
      </c>
      <c r="BC301" s="308">
        <f t="shared" ca="1" si="310"/>
        <v>0</v>
      </c>
      <c r="BD301" s="309" t="str">
        <f t="shared" ca="1" si="308"/>
        <v/>
      </c>
      <c r="BE301" s="308" t="str">
        <f t="shared" ca="1" si="311"/>
        <v/>
      </c>
    </row>
    <row r="302" spans="1:57" ht="26.25" customHeight="1">
      <c r="A302" s="245">
        <v>174</v>
      </c>
      <c r="B302" s="500" t="s">
        <v>1012</v>
      </c>
      <c r="C302" s="501">
        <f t="shared" ca="1" si="281"/>
        <v>969015.69</v>
      </c>
      <c r="D302" s="309">
        <f t="shared" ca="1" si="282"/>
        <v>484977</v>
      </c>
      <c r="E302" s="308">
        <f t="shared" ca="1" si="312"/>
        <v>0.3686635944700461</v>
      </c>
      <c r="F302" s="309">
        <f t="shared" ca="1" si="283"/>
        <v>597332</v>
      </c>
      <c r="G302" s="308">
        <f t="shared" ca="1" si="313"/>
        <v>0.3686635944700461</v>
      </c>
      <c r="H302" s="309">
        <f t="shared" ca="1" si="284"/>
        <v>1500000</v>
      </c>
      <c r="I302" s="308">
        <f t="shared" ca="1" si="314"/>
        <v>0</v>
      </c>
      <c r="J302" s="309">
        <f t="shared" ca="1" si="285"/>
        <v>1250000</v>
      </c>
      <c r="K302" s="308">
        <f t="shared" ca="1" si="315"/>
        <v>0.3686635944700461</v>
      </c>
      <c r="L302" s="309">
        <f t="shared" ca="1" si="286"/>
        <v>472367</v>
      </c>
      <c r="M302" s="308">
        <f t="shared" ca="1" si="316"/>
        <v>0.3686635944700461</v>
      </c>
      <c r="N302" s="309">
        <f t="shared" ca="1" si="287"/>
        <v>9800</v>
      </c>
      <c r="O302" s="308">
        <f t="shared" ca="1" si="317"/>
        <v>0</v>
      </c>
      <c r="P302" s="309">
        <f t="shared" ca="1" si="288"/>
        <v>1337428</v>
      </c>
      <c r="Q302" s="308">
        <f t="shared" ca="1" si="318"/>
        <v>0</v>
      </c>
      <c r="R302" s="309">
        <f t="shared" ca="1" si="289"/>
        <v>12700</v>
      </c>
      <c r="S302" s="308">
        <f t="shared" ca="1" si="319"/>
        <v>0</v>
      </c>
      <c r="T302" s="309" t="str">
        <f t="shared" ca="1" si="290"/>
        <v/>
      </c>
      <c r="U302" s="308" t="str">
        <f t="shared" ca="1" si="320"/>
        <v/>
      </c>
      <c r="V302" s="309" t="str">
        <f t="shared" ca="1" si="291"/>
        <v/>
      </c>
      <c r="W302" s="308" t="str">
        <f t="shared" ca="1" si="321"/>
        <v/>
      </c>
      <c r="X302" s="309">
        <f t="shared" ca="1" si="292"/>
        <v>484977</v>
      </c>
      <c r="Y302" s="308">
        <f t="shared" ca="1" si="322"/>
        <v>0.3686635944700461</v>
      </c>
      <c r="Z302" s="309" t="str">
        <f t="shared" ca="1" si="293"/>
        <v/>
      </c>
      <c r="AA302" s="308" t="str">
        <f t="shared" ca="1" si="323"/>
        <v/>
      </c>
      <c r="AB302" s="309">
        <f t="shared" ca="1" si="294"/>
        <v>437625</v>
      </c>
      <c r="AC302" s="308">
        <f t="shared" ca="1" si="324"/>
        <v>0.3686635944700461</v>
      </c>
      <c r="AD302" s="309">
        <f t="shared" ca="1" si="295"/>
        <v>243249</v>
      </c>
      <c r="AE302" s="308">
        <f t="shared" ca="1" si="325"/>
        <v>0</v>
      </c>
      <c r="AF302" s="309">
        <f t="shared" ca="1" si="296"/>
        <v>871650</v>
      </c>
      <c r="AG302" s="308">
        <f t="shared" ca="1" si="326"/>
        <v>0.3686635944700461</v>
      </c>
      <c r="AH302" s="309">
        <f t="shared" ca="1" si="297"/>
        <v>420000</v>
      </c>
      <c r="AI302" s="308">
        <f t="shared" ca="1" si="327"/>
        <v>0.3686635944700461</v>
      </c>
      <c r="AJ302" s="309">
        <f t="shared" ca="1" si="298"/>
        <v>1862831.25</v>
      </c>
      <c r="AK302" s="308">
        <f t="shared" ca="1" si="328"/>
        <v>0</v>
      </c>
      <c r="AL302" s="309">
        <f t="shared" ca="1" si="299"/>
        <v>4000000</v>
      </c>
      <c r="AM302" s="308">
        <f t="shared" ca="1" si="329"/>
        <v>0</v>
      </c>
      <c r="AN302" s="309" t="str">
        <f t="shared" ca="1" si="300"/>
        <v/>
      </c>
      <c r="AO302" s="308" t="str">
        <f t="shared" ca="1" si="330"/>
        <v/>
      </c>
      <c r="AP302" s="309">
        <f t="shared" ca="1" si="301"/>
        <v>35750</v>
      </c>
      <c r="AQ302" s="308">
        <f t="shared" ca="1" si="331"/>
        <v>0</v>
      </c>
      <c r="AR302" s="309" t="str">
        <f t="shared" ca="1" si="302"/>
        <v/>
      </c>
      <c r="AS302" s="308" t="str">
        <f t="shared" ca="1" si="332"/>
        <v/>
      </c>
      <c r="AT302" s="309" t="str">
        <f t="shared" ca="1" si="303"/>
        <v/>
      </c>
      <c r="AU302" s="308" t="str">
        <f t="shared" ca="1" si="333"/>
        <v/>
      </c>
      <c r="AV302" s="309" t="str">
        <f t="shared" ca="1" si="304"/>
        <v/>
      </c>
      <c r="AW302" s="308" t="str">
        <f t="shared" ca="1" si="334"/>
        <v/>
      </c>
      <c r="AX302" s="309" t="str">
        <f t="shared" ca="1" si="305"/>
        <v/>
      </c>
      <c r="AY302" s="308" t="str">
        <f t="shared" ca="1" si="335"/>
        <v/>
      </c>
      <c r="AZ302" s="309" t="str">
        <f t="shared" ca="1" si="306"/>
        <v/>
      </c>
      <c r="BA302" s="308" t="str">
        <f t="shared" ca="1" si="309"/>
        <v/>
      </c>
      <c r="BB302" s="309">
        <f t="shared" ca="1" si="307"/>
        <v>474990</v>
      </c>
      <c r="BC302" s="308">
        <f t="shared" ca="1" si="310"/>
        <v>0.3686635944700461</v>
      </c>
      <c r="BD302" s="309" t="str">
        <f t="shared" ca="1" si="308"/>
        <v/>
      </c>
      <c r="BE302" s="308" t="str">
        <f t="shared" ca="1" si="311"/>
        <v/>
      </c>
    </row>
    <row r="303" spans="1:57" ht="26.25" customHeight="1">
      <c r="A303" s="245">
        <v>175</v>
      </c>
      <c r="B303" s="500" t="s">
        <v>1013</v>
      </c>
      <c r="C303" s="501">
        <f t="shared" ca="1" si="281"/>
        <v>854148.91</v>
      </c>
      <c r="D303" s="309">
        <f t="shared" ca="1" si="282"/>
        <v>223609</v>
      </c>
      <c r="E303" s="308">
        <f t="shared" ca="1" si="312"/>
        <v>0.3686635944700461</v>
      </c>
      <c r="F303" s="309">
        <f t="shared" ca="1" si="283"/>
        <v>1500000</v>
      </c>
      <c r="G303" s="308">
        <f t="shared" ca="1" si="313"/>
        <v>0</v>
      </c>
      <c r="H303" s="309">
        <f t="shared" ca="1" si="284"/>
        <v>950000</v>
      </c>
      <c r="I303" s="308">
        <f t="shared" ca="1" si="314"/>
        <v>0.3686635944700461</v>
      </c>
      <c r="J303" s="309">
        <f t="shared" ca="1" si="285"/>
        <v>450000</v>
      </c>
      <c r="K303" s="308">
        <f t="shared" ca="1" si="315"/>
        <v>0.3686635944700461</v>
      </c>
      <c r="L303" s="309">
        <f t="shared" ca="1" si="286"/>
        <v>217795</v>
      </c>
      <c r="M303" s="308">
        <f t="shared" ca="1" si="316"/>
        <v>0.3686635944700461</v>
      </c>
      <c r="N303" s="309">
        <f t="shared" ca="1" si="287"/>
        <v>25000</v>
      </c>
      <c r="O303" s="308">
        <f t="shared" ca="1" si="317"/>
        <v>0</v>
      </c>
      <c r="P303" s="309">
        <f t="shared" ca="1" si="288"/>
        <v>980780</v>
      </c>
      <c r="Q303" s="308">
        <f t="shared" ca="1" si="318"/>
        <v>0.3686635944700461</v>
      </c>
      <c r="R303" s="309">
        <f t="shared" ca="1" si="289"/>
        <v>7500</v>
      </c>
      <c r="S303" s="308">
        <f t="shared" ca="1" si="319"/>
        <v>0</v>
      </c>
      <c r="T303" s="309" t="str">
        <f t="shared" ca="1" si="290"/>
        <v/>
      </c>
      <c r="U303" s="308" t="str">
        <f t="shared" ca="1" si="320"/>
        <v/>
      </c>
      <c r="V303" s="309" t="str">
        <f t="shared" ca="1" si="291"/>
        <v/>
      </c>
      <c r="W303" s="308" t="str">
        <f t="shared" ca="1" si="321"/>
        <v/>
      </c>
      <c r="X303" s="309">
        <f t="shared" ca="1" si="292"/>
        <v>223609</v>
      </c>
      <c r="Y303" s="308">
        <f t="shared" ca="1" si="322"/>
        <v>0.3686635944700461</v>
      </c>
      <c r="Z303" s="309" t="str">
        <f t="shared" ca="1" si="293"/>
        <v/>
      </c>
      <c r="AA303" s="308" t="str">
        <f t="shared" ca="1" si="323"/>
        <v/>
      </c>
      <c r="AB303" s="309">
        <f t="shared" ca="1" si="294"/>
        <v>175050</v>
      </c>
      <c r="AC303" s="308">
        <f t="shared" ca="1" si="324"/>
        <v>0.3686635944700461</v>
      </c>
      <c r="AD303" s="309">
        <f t="shared" ca="1" si="295"/>
        <v>173951</v>
      </c>
      <c r="AE303" s="308">
        <f t="shared" ca="1" si="325"/>
        <v>0.3686635944700461</v>
      </c>
      <c r="AF303" s="309">
        <f t="shared" ca="1" si="296"/>
        <v>242125</v>
      </c>
      <c r="AG303" s="308">
        <f t="shared" ca="1" si="326"/>
        <v>0.3686635944700461</v>
      </c>
      <c r="AH303" s="309">
        <f t="shared" ca="1" si="297"/>
        <v>114000</v>
      </c>
      <c r="AI303" s="308">
        <f t="shared" ca="1" si="327"/>
        <v>0</v>
      </c>
      <c r="AJ303" s="309">
        <f t="shared" ca="1" si="298"/>
        <v>372566.25</v>
      </c>
      <c r="AK303" s="308">
        <f t="shared" ca="1" si="328"/>
        <v>0.3686635944700461</v>
      </c>
      <c r="AL303" s="309">
        <f t="shared" ca="1" si="299"/>
        <v>3500000</v>
      </c>
      <c r="AM303" s="308">
        <f t="shared" ca="1" si="329"/>
        <v>0</v>
      </c>
      <c r="AN303" s="309" t="str">
        <f t="shared" ca="1" si="300"/>
        <v/>
      </c>
      <c r="AO303" s="308" t="str">
        <f t="shared" ca="1" si="330"/>
        <v/>
      </c>
      <c r="AP303" s="309">
        <f t="shared" ca="1" si="301"/>
        <v>68250</v>
      </c>
      <c r="AQ303" s="308">
        <f t="shared" ca="1" si="331"/>
        <v>0</v>
      </c>
      <c r="AR303" s="309" t="str">
        <f t="shared" ca="1" si="302"/>
        <v/>
      </c>
      <c r="AS303" s="308" t="str">
        <f t="shared" ca="1" si="332"/>
        <v/>
      </c>
      <c r="AT303" s="309" t="str">
        <f t="shared" ca="1" si="303"/>
        <v/>
      </c>
      <c r="AU303" s="308" t="str">
        <f t="shared" ca="1" si="333"/>
        <v/>
      </c>
      <c r="AV303" s="309" t="str">
        <f t="shared" ca="1" si="304"/>
        <v/>
      </c>
      <c r="AW303" s="308" t="str">
        <f t="shared" ca="1" si="334"/>
        <v/>
      </c>
      <c r="AX303" s="309" t="str">
        <f t="shared" ca="1" si="305"/>
        <v/>
      </c>
      <c r="AY303" s="308" t="str">
        <f t="shared" ca="1" si="335"/>
        <v/>
      </c>
      <c r="AZ303" s="309" t="str">
        <f t="shared" ca="1" si="306"/>
        <v/>
      </c>
      <c r="BA303" s="308" t="str">
        <f t="shared" ca="1" si="309"/>
        <v/>
      </c>
      <c r="BB303" s="309">
        <f t="shared" ca="1" si="307"/>
        <v>218860</v>
      </c>
      <c r="BC303" s="308">
        <f t="shared" ca="1" si="310"/>
        <v>0.3686635944700461</v>
      </c>
      <c r="BD303" s="309" t="str">
        <f t="shared" ca="1" si="308"/>
        <v/>
      </c>
      <c r="BE303" s="308" t="str">
        <f t="shared" ca="1" si="311"/>
        <v/>
      </c>
    </row>
    <row r="304" spans="1:57" ht="26.25" customHeight="1">
      <c r="A304" s="245">
        <v>176</v>
      </c>
      <c r="B304" s="500" t="s">
        <v>1014</v>
      </c>
      <c r="C304" s="501">
        <f t="shared" ca="1" si="281"/>
        <v>131425.57</v>
      </c>
      <c r="D304" s="309">
        <f t="shared" ca="1" si="282"/>
        <v>181760</v>
      </c>
      <c r="E304" s="308">
        <f t="shared" ca="1" si="312"/>
        <v>0.3686635944700461</v>
      </c>
      <c r="F304" s="309">
        <f t="shared" ca="1" si="283"/>
        <v>149333</v>
      </c>
      <c r="G304" s="308">
        <f t="shared" ca="1" si="313"/>
        <v>0</v>
      </c>
      <c r="H304" s="309">
        <f t="shared" ca="1" si="284"/>
        <v>200000</v>
      </c>
      <c r="I304" s="308">
        <f t="shared" ca="1" si="314"/>
        <v>0.3686635944700461</v>
      </c>
      <c r="J304" s="309">
        <f t="shared" ca="1" si="285"/>
        <v>660000</v>
      </c>
      <c r="K304" s="308">
        <f t="shared" ca="1" si="315"/>
        <v>0</v>
      </c>
      <c r="L304" s="309">
        <f t="shared" ca="1" si="286"/>
        <v>177034</v>
      </c>
      <c r="M304" s="308">
        <f t="shared" ca="1" si="316"/>
        <v>0.3686635944700461</v>
      </c>
      <c r="N304" s="309">
        <f t="shared" ca="1" si="287"/>
        <v>190000</v>
      </c>
      <c r="O304" s="308">
        <f t="shared" ca="1" si="317"/>
        <v>0.3686635944700461</v>
      </c>
      <c r="P304" s="309">
        <f t="shared" ca="1" si="288"/>
        <v>312066</v>
      </c>
      <c r="Q304" s="308">
        <f t="shared" ca="1" si="318"/>
        <v>0</v>
      </c>
      <c r="R304" s="309">
        <f t="shared" ca="1" si="289"/>
        <v>100000</v>
      </c>
      <c r="S304" s="308">
        <f t="shared" ca="1" si="319"/>
        <v>0</v>
      </c>
      <c r="T304" s="309" t="str">
        <f t="shared" ca="1" si="290"/>
        <v/>
      </c>
      <c r="U304" s="308" t="str">
        <f t="shared" ca="1" si="320"/>
        <v/>
      </c>
      <c r="V304" s="309" t="str">
        <f t="shared" ca="1" si="291"/>
        <v/>
      </c>
      <c r="W304" s="308" t="str">
        <f t="shared" ca="1" si="321"/>
        <v/>
      </c>
      <c r="X304" s="309">
        <f t="shared" ca="1" si="292"/>
        <v>181760</v>
      </c>
      <c r="Y304" s="308">
        <f t="shared" ca="1" si="322"/>
        <v>0.3686635944700461</v>
      </c>
      <c r="Z304" s="309" t="str">
        <f t="shared" ca="1" si="293"/>
        <v/>
      </c>
      <c r="AA304" s="308" t="str">
        <f t="shared" ca="1" si="323"/>
        <v/>
      </c>
      <c r="AB304" s="309">
        <f t="shared" ca="1" si="294"/>
        <v>175050</v>
      </c>
      <c r="AC304" s="308">
        <f t="shared" ca="1" si="324"/>
        <v>0.3686635944700461</v>
      </c>
      <c r="AD304" s="309">
        <f t="shared" ca="1" si="295"/>
        <v>207582</v>
      </c>
      <c r="AE304" s="308">
        <f t="shared" ca="1" si="325"/>
        <v>0.3686635944700461</v>
      </c>
      <c r="AF304" s="309">
        <f t="shared" ca="1" si="296"/>
        <v>173362</v>
      </c>
      <c r="AG304" s="308">
        <f t="shared" ca="1" si="326"/>
        <v>0.3686635944700461</v>
      </c>
      <c r="AH304" s="309">
        <f t="shared" ca="1" si="297"/>
        <v>228000</v>
      </c>
      <c r="AI304" s="308">
        <f t="shared" ca="1" si="327"/>
        <v>0.3686635944700461</v>
      </c>
      <c r="AJ304" s="309">
        <f t="shared" ca="1" si="298"/>
        <v>372566.25</v>
      </c>
      <c r="AK304" s="308">
        <f t="shared" ca="1" si="328"/>
        <v>0</v>
      </c>
      <c r="AL304" s="309">
        <f t="shared" ca="1" si="299"/>
        <v>127050</v>
      </c>
      <c r="AM304" s="308">
        <f t="shared" ca="1" si="329"/>
        <v>0</v>
      </c>
      <c r="AN304" s="309" t="str">
        <f t="shared" ca="1" si="300"/>
        <v/>
      </c>
      <c r="AO304" s="308" t="str">
        <f t="shared" ca="1" si="330"/>
        <v/>
      </c>
      <c r="AP304" s="309">
        <f t="shared" ca="1" si="301"/>
        <v>350000</v>
      </c>
      <c r="AQ304" s="308">
        <f t="shared" ca="1" si="331"/>
        <v>0</v>
      </c>
      <c r="AR304" s="309" t="str">
        <f t="shared" ca="1" si="302"/>
        <v/>
      </c>
      <c r="AS304" s="308" t="str">
        <f t="shared" ca="1" si="332"/>
        <v/>
      </c>
      <c r="AT304" s="309" t="str">
        <f t="shared" ca="1" si="303"/>
        <v/>
      </c>
      <c r="AU304" s="308" t="str">
        <f t="shared" ca="1" si="333"/>
        <v/>
      </c>
      <c r="AV304" s="309" t="str">
        <f t="shared" ca="1" si="304"/>
        <v/>
      </c>
      <c r="AW304" s="308" t="str">
        <f t="shared" ca="1" si="334"/>
        <v/>
      </c>
      <c r="AX304" s="309" t="str">
        <f t="shared" ca="1" si="305"/>
        <v/>
      </c>
      <c r="AY304" s="308" t="str">
        <f t="shared" ca="1" si="335"/>
        <v/>
      </c>
      <c r="AZ304" s="309" t="str">
        <f t="shared" ca="1" si="306"/>
        <v/>
      </c>
      <c r="BA304" s="308" t="str">
        <f t="shared" ca="1" si="309"/>
        <v/>
      </c>
      <c r="BB304" s="309">
        <f t="shared" ca="1" si="307"/>
        <v>177950</v>
      </c>
      <c r="BC304" s="308">
        <f t="shared" ca="1" si="310"/>
        <v>0.3686635944700461</v>
      </c>
      <c r="BD304" s="309" t="str">
        <f t="shared" ca="1" si="308"/>
        <v/>
      </c>
      <c r="BE304" s="308" t="str">
        <f t="shared" ca="1" si="311"/>
        <v/>
      </c>
    </row>
    <row r="305" spans="1:57" ht="26.25" customHeight="1">
      <c r="A305" s="245">
        <v>177</v>
      </c>
      <c r="B305" s="500" t="s">
        <v>354</v>
      </c>
      <c r="C305" s="501">
        <f t="shared" ca="1" si="281"/>
        <v>1328501.1399999999</v>
      </c>
      <c r="D305" s="309">
        <f t="shared" ca="1" si="282"/>
        <v>1780754</v>
      </c>
      <c r="E305" s="308">
        <f t="shared" ca="1" si="312"/>
        <v>0.3686635944700461</v>
      </c>
      <c r="F305" s="309">
        <f t="shared" ca="1" si="283"/>
        <v>2399040</v>
      </c>
      <c r="G305" s="308">
        <f t="shared" ca="1" si="313"/>
        <v>0.3686635944700461</v>
      </c>
      <c r="H305" s="309">
        <f t="shared" ca="1" si="284"/>
        <v>3450000</v>
      </c>
      <c r="I305" s="308">
        <f t="shared" ca="1" si="314"/>
        <v>0</v>
      </c>
      <c r="J305" s="309">
        <f t="shared" ca="1" si="285"/>
        <v>1750000</v>
      </c>
      <c r="K305" s="308">
        <f t="shared" ca="1" si="315"/>
        <v>0.3686635944700461</v>
      </c>
      <c r="L305" s="309">
        <f t="shared" ca="1" si="286"/>
        <v>1734454</v>
      </c>
      <c r="M305" s="308">
        <f t="shared" ca="1" si="316"/>
        <v>0.3686635944700461</v>
      </c>
      <c r="N305" s="309">
        <f t="shared" ca="1" si="287"/>
        <v>290000</v>
      </c>
      <c r="O305" s="308">
        <f t="shared" ca="1" si="317"/>
        <v>0</v>
      </c>
      <c r="P305" s="309">
        <f t="shared" ca="1" si="288"/>
        <v>2781849</v>
      </c>
      <c r="Q305" s="308">
        <f t="shared" ca="1" si="318"/>
        <v>0</v>
      </c>
      <c r="R305" s="309">
        <f t="shared" ca="1" si="289"/>
        <v>970500</v>
      </c>
      <c r="S305" s="308">
        <f t="shared" ca="1" si="319"/>
        <v>0</v>
      </c>
      <c r="T305" s="309" t="str">
        <f t="shared" ca="1" si="290"/>
        <v/>
      </c>
      <c r="U305" s="308" t="str">
        <f t="shared" ca="1" si="320"/>
        <v/>
      </c>
      <c r="V305" s="309" t="str">
        <f t="shared" ca="1" si="291"/>
        <v/>
      </c>
      <c r="W305" s="308" t="str">
        <f t="shared" ca="1" si="321"/>
        <v/>
      </c>
      <c r="X305" s="309">
        <f t="shared" ca="1" si="292"/>
        <v>1780754</v>
      </c>
      <c r="Y305" s="308">
        <f t="shared" ca="1" si="322"/>
        <v>0.3686635944700461</v>
      </c>
      <c r="Z305" s="309" t="str">
        <f t="shared" ca="1" si="293"/>
        <v/>
      </c>
      <c r="AA305" s="308" t="str">
        <f t="shared" ca="1" si="323"/>
        <v/>
      </c>
      <c r="AB305" s="309">
        <f t="shared" ca="1" si="294"/>
        <v>3446458</v>
      </c>
      <c r="AC305" s="308">
        <f t="shared" ca="1" si="324"/>
        <v>0</v>
      </c>
      <c r="AD305" s="309">
        <f t="shared" ca="1" si="295"/>
        <v>1111050</v>
      </c>
      <c r="AE305" s="308">
        <f t="shared" ca="1" si="325"/>
        <v>0</v>
      </c>
      <c r="AF305" s="309">
        <f t="shared" ca="1" si="296"/>
        <v>2324400</v>
      </c>
      <c r="AG305" s="308">
        <f t="shared" ca="1" si="326"/>
        <v>0.3686635944700461</v>
      </c>
      <c r="AH305" s="309">
        <f t="shared" ca="1" si="297"/>
        <v>5330000</v>
      </c>
      <c r="AI305" s="308">
        <f t="shared" ca="1" si="327"/>
        <v>0</v>
      </c>
      <c r="AJ305" s="309">
        <f t="shared" ca="1" si="298"/>
        <v>2205715.87</v>
      </c>
      <c r="AK305" s="308">
        <f t="shared" ca="1" si="328"/>
        <v>0.3686635944700461</v>
      </c>
      <c r="AL305" s="309">
        <f t="shared" ca="1" si="299"/>
        <v>187110</v>
      </c>
      <c r="AM305" s="308">
        <f t="shared" ca="1" si="329"/>
        <v>0</v>
      </c>
      <c r="AN305" s="309" t="str">
        <f t="shared" ca="1" si="300"/>
        <v/>
      </c>
      <c r="AO305" s="308" t="str">
        <f t="shared" ca="1" si="330"/>
        <v/>
      </c>
      <c r="AP305" s="309">
        <f t="shared" ca="1" si="301"/>
        <v>61750</v>
      </c>
      <c r="AQ305" s="308">
        <f t="shared" ca="1" si="331"/>
        <v>0</v>
      </c>
      <c r="AR305" s="309" t="str">
        <f t="shared" ca="1" si="302"/>
        <v/>
      </c>
      <c r="AS305" s="308" t="str">
        <f t="shared" ca="1" si="332"/>
        <v/>
      </c>
      <c r="AT305" s="309" t="str">
        <f t="shared" ca="1" si="303"/>
        <v/>
      </c>
      <c r="AU305" s="308" t="str">
        <f t="shared" ca="1" si="333"/>
        <v/>
      </c>
      <c r="AV305" s="309" t="str">
        <f t="shared" ca="1" si="304"/>
        <v/>
      </c>
      <c r="AW305" s="308" t="str">
        <f t="shared" ca="1" si="334"/>
        <v/>
      </c>
      <c r="AX305" s="309" t="str">
        <f t="shared" ca="1" si="305"/>
        <v/>
      </c>
      <c r="AY305" s="308" t="str">
        <f t="shared" ca="1" si="335"/>
        <v/>
      </c>
      <c r="AZ305" s="309" t="str">
        <f t="shared" ca="1" si="306"/>
        <v/>
      </c>
      <c r="BA305" s="308" t="str">
        <f t="shared" ca="1" si="309"/>
        <v/>
      </c>
      <c r="BB305" s="309">
        <f t="shared" ca="1" si="307"/>
        <v>1699900</v>
      </c>
      <c r="BC305" s="308">
        <f t="shared" ca="1" si="310"/>
        <v>0.3686635944700461</v>
      </c>
      <c r="BD305" s="309" t="str">
        <f t="shared" ca="1" si="308"/>
        <v/>
      </c>
      <c r="BE305" s="308" t="str">
        <f t="shared" ca="1" si="311"/>
        <v/>
      </c>
    </row>
    <row r="306" spans="1:57" ht="26.25" customHeight="1">
      <c r="A306" s="245">
        <v>178</v>
      </c>
      <c r="B306" s="500" t="s">
        <v>355</v>
      </c>
      <c r="C306" s="501">
        <f t="shared" ca="1" si="281"/>
        <v>129942.71</v>
      </c>
      <c r="D306" s="309">
        <f t="shared" ca="1" si="282"/>
        <v>156077</v>
      </c>
      <c r="E306" s="308">
        <f t="shared" ca="1" si="312"/>
        <v>0.3686635944700461</v>
      </c>
      <c r="F306" s="309">
        <f t="shared" ca="1" si="283"/>
        <v>125664</v>
      </c>
      <c r="G306" s="308">
        <f t="shared" ca="1" si="313"/>
        <v>0.3686635944700461</v>
      </c>
      <c r="H306" s="309">
        <f t="shared" ca="1" si="284"/>
        <v>485000</v>
      </c>
      <c r="I306" s="308">
        <f t="shared" ca="1" si="314"/>
        <v>0</v>
      </c>
      <c r="J306" s="309">
        <f t="shared" ca="1" si="285"/>
        <v>197352</v>
      </c>
      <c r="K306" s="308">
        <f t="shared" ca="1" si="315"/>
        <v>0.3686635944700461</v>
      </c>
      <c r="L306" s="309">
        <f t="shared" ca="1" si="286"/>
        <v>152018</v>
      </c>
      <c r="M306" s="308">
        <f t="shared" ca="1" si="316"/>
        <v>0.3686635944700461</v>
      </c>
      <c r="N306" s="309">
        <f t="shared" ca="1" si="287"/>
        <v>190000</v>
      </c>
      <c r="O306" s="308">
        <f t="shared" ca="1" si="317"/>
        <v>0.3686635944700461</v>
      </c>
      <c r="P306" s="309">
        <f t="shared" ca="1" si="288"/>
        <v>139984</v>
      </c>
      <c r="Q306" s="308">
        <f t="shared" ca="1" si="318"/>
        <v>0.3686635944700461</v>
      </c>
      <c r="R306" s="309">
        <f t="shared" ca="1" si="289"/>
        <v>75400</v>
      </c>
      <c r="S306" s="308">
        <f t="shared" ca="1" si="319"/>
        <v>0</v>
      </c>
      <c r="T306" s="309" t="str">
        <f t="shared" ca="1" si="290"/>
        <v/>
      </c>
      <c r="U306" s="308" t="str">
        <f t="shared" ca="1" si="320"/>
        <v/>
      </c>
      <c r="V306" s="309" t="str">
        <f t="shared" ca="1" si="291"/>
        <v/>
      </c>
      <c r="W306" s="308" t="str">
        <f t="shared" ca="1" si="321"/>
        <v/>
      </c>
      <c r="X306" s="309">
        <f t="shared" ca="1" si="292"/>
        <v>156077</v>
      </c>
      <c r="Y306" s="308">
        <f t="shared" ca="1" si="322"/>
        <v>0.3686635944700461</v>
      </c>
      <c r="Z306" s="309" t="str">
        <f t="shared" ca="1" si="293"/>
        <v/>
      </c>
      <c r="AA306" s="308" t="str">
        <f t="shared" ca="1" si="323"/>
        <v/>
      </c>
      <c r="AB306" s="309">
        <f t="shared" ca="1" si="294"/>
        <v>504756</v>
      </c>
      <c r="AC306" s="308">
        <f t="shared" ca="1" si="324"/>
        <v>0</v>
      </c>
      <c r="AD306" s="309">
        <f t="shared" ca="1" si="295"/>
        <v>64393</v>
      </c>
      <c r="AE306" s="308">
        <f t="shared" ca="1" si="325"/>
        <v>0</v>
      </c>
      <c r="AF306" s="309">
        <f t="shared" ca="1" si="296"/>
        <v>116220</v>
      </c>
      <c r="AG306" s="308">
        <f t="shared" ca="1" si="326"/>
        <v>0</v>
      </c>
      <c r="AH306" s="309">
        <f t="shared" ca="1" si="297"/>
        <v>315000</v>
      </c>
      <c r="AI306" s="308">
        <f t="shared" ca="1" si="327"/>
        <v>0</v>
      </c>
      <c r="AJ306" s="309">
        <f t="shared" ca="1" si="298"/>
        <v>96221.42</v>
      </c>
      <c r="AK306" s="308">
        <f t="shared" ca="1" si="328"/>
        <v>0</v>
      </c>
      <c r="AL306" s="309">
        <f t="shared" ca="1" si="299"/>
        <v>148995</v>
      </c>
      <c r="AM306" s="308">
        <f t="shared" ca="1" si="329"/>
        <v>0.3686635944700461</v>
      </c>
      <c r="AN306" s="309" t="str">
        <f t="shared" ca="1" si="300"/>
        <v/>
      </c>
      <c r="AO306" s="308" t="str">
        <f t="shared" ca="1" si="330"/>
        <v/>
      </c>
      <c r="AP306" s="309">
        <f t="shared" ca="1" si="301"/>
        <v>74750</v>
      </c>
      <c r="AQ306" s="308">
        <f t="shared" ca="1" si="331"/>
        <v>0</v>
      </c>
      <c r="AR306" s="309" t="str">
        <f t="shared" ca="1" si="302"/>
        <v/>
      </c>
      <c r="AS306" s="308" t="str">
        <f t="shared" ca="1" si="332"/>
        <v/>
      </c>
      <c r="AT306" s="309" t="str">
        <f t="shared" ca="1" si="303"/>
        <v/>
      </c>
      <c r="AU306" s="308" t="str">
        <f t="shared" ca="1" si="333"/>
        <v/>
      </c>
      <c r="AV306" s="309" t="str">
        <f t="shared" ca="1" si="304"/>
        <v/>
      </c>
      <c r="AW306" s="308" t="str">
        <f t="shared" ca="1" si="334"/>
        <v/>
      </c>
      <c r="AX306" s="309" t="str">
        <f t="shared" ca="1" si="305"/>
        <v/>
      </c>
      <c r="AY306" s="308" t="str">
        <f t="shared" ca="1" si="335"/>
        <v/>
      </c>
      <c r="AZ306" s="309" t="str">
        <f t="shared" ca="1" si="306"/>
        <v/>
      </c>
      <c r="BA306" s="308" t="str">
        <f t="shared" ca="1" si="309"/>
        <v/>
      </c>
      <c r="BB306" s="309">
        <f t="shared" ca="1" si="307"/>
        <v>152730</v>
      </c>
      <c r="BC306" s="308">
        <f t="shared" ca="1" si="310"/>
        <v>0.3686635944700461</v>
      </c>
      <c r="BD306" s="309" t="str">
        <f t="shared" ca="1" si="308"/>
        <v/>
      </c>
      <c r="BE306" s="308" t="str">
        <f t="shared" ca="1" si="311"/>
        <v/>
      </c>
    </row>
    <row r="307" spans="1:57" ht="26.25" customHeight="1">
      <c r="A307" s="245">
        <v>179</v>
      </c>
      <c r="B307" s="500" t="s">
        <v>356</v>
      </c>
      <c r="C307" s="501">
        <f t="shared" ca="1" si="281"/>
        <v>337960.65</v>
      </c>
      <c r="D307" s="309">
        <f t="shared" ca="1" si="282"/>
        <v>314425</v>
      </c>
      <c r="E307" s="308">
        <f t="shared" ca="1" si="312"/>
        <v>0.3686635944700461</v>
      </c>
      <c r="F307" s="309">
        <f t="shared" ca="1" si="283"/>
        <v>728280</v>
      </c>
      <c r="G307" s="308">
        <f t="shared" ca="1" si="313"/>
        <v>0</v>
      </c>
      <c r="H307" s="309">
        <f t="shared" ca="1" si="284"/>
        <v>420000</v>
      </c>
      <c r="I307" s="308">
        <f t="shared" ca="1" si="314"/>
        <v>0.3686635944700461</v>
      </c>
      <c r="J307" s="309">
        <f t="shared" ca="1" si="285"/>
        <v>1587600</v>
      </c>
      <c r="K307" s="308">
        <f t="shared" ca="1" si="315"/>
        <v>0</v>
      </c>
      <c r="L307" s="309">
        <f t="shared" ca="1" si="286"/>
        <v>306249</v>
      </c>
      <c r="M307" s="308">
        <f t="shared" ca="1" si="316"/>
        <v>0.3686635944700461</v>
      </c>
      <c r="N307" s="309">
        <f t="shared" ca="1" si="287"/>
        <v>350000</v>
      </c>
      <c r="O307" s="308">
        <f t="shared" ca="1" si="317"/>
        <v>0.3686635944700461</v>
      </c>
      <c r="P307" s="309">
        <f t="shared" ca="1" si="288"/>
        <v>280860</v>
      </c>
      <c r="Q307" s="308">
        <f t="shared" ca="1" si="318"/>
        <v>0.3686635944700461</v>
      </c>
      <c r="R307" s="309">
        <f t="shared" ca="1" si="289"/>
        <v>459000</v>
      </c>
      <c r="S307" s="308">
        <f t="shared" ca="1" si="319"/>
        <v>0.3686635944700461</v>
      </c>
      <c r="T307" s="309" t="str">
        <f t="shared" ca="1" si="290"/>
        <v/>
      </c>
      <c r="U307" s="308" t="str">
        <f t="shared" ca="1" si="320"/>
        <v/>
      </c>
      <c r="V307" s="309" t="str">
        <f t="shared" ca="1" si="291"/>
        <v/>
      </c>
      <c r="W307" s="308" t="str">
        <f t="shared" ca="1" si="321"/>
        <v/>
      </c>
      <c r="X307" s="309">
        <f t="shared" ca="1" si="292"/>
        <v>314425</v>
      </c>
      <c r="Y307" s="308">
        <f t="shared" ca="1" si="322"/>
        <v>0.3686635944700461</v>
      </c>
      <c r="Z307" s="309" t="str">
        <f t="shared" ca="1" si="293"/>
        <v/>
      </c>
      <c r="AA307" s="308" t="str">
        <f t="shared" ca="1" si="323"/>
        <v/>
      </c>
      <c r="AB307" s="309">
        <f t="shared" ca="1" si="294"/>
        <v>681281</v>
      </c>
      <c r="AC307" s="308">
        <f t="shared" ca="1" si="324"/>
        <v>0</v>
      </c>
      <c r="AD307" s="309">
        <f t="shared" ca="1" si="295"/>
        <v>355083</v>
      </c>
      <c r="AE307" s="308">
        <f t="shared" ca="1" si="325"/>
        <v>0.3686635944700461</v>
      </c>
      <c r="AF307" s="309">
        <f t="shared" ca="1" si="296"/>
        <v>542360</v>
      </c>
      <c r="AG307" s="308">
        <f t="shared" ca="1" si="326"/>
        <v>0.3686635944700461</v>
      </c>
      <c r="AH307" s="309">
        <f t="shared" ca="1" si="297"/>
        <v>148000</v>
      </c>
      <c r="AI307" s="308">
        <f t="shared" ca="1" si="327"/>
        <v>0</v>
      </c>
      <c r="AJ307" s="309">
        <f t="shared" ca="1" si="298"/>
        <v>417696.16</v>
      </c>
      <c r="AK307" s="308">
        <f t="shared" ca="1" si="328"/>
        <v>0.3686635944700461</v>
      </c>
      <c r="AL307" s="309">
        <f t="shared" ca="1" si="299"/>
        <v>134750</v>
      </c>
      <c r="AM307" s="308">
        <f t="shared" ca="1" si="329"/>
        <v>0</v>
      </c>
      <c r="AN307" s="309" t="str">
        <f t="shared" ca="1" si="300"/>
        <v/>
      </c>
      <c r="AO307" s="308" t="str">
        <f t="shared" ca="1" si="330"/>
        <v/>
      </c>
      <c r="AP307" s="309">
        <f t="shared" ca="1" si="301"/>
        <v>139750</v>
      </c>
      <c r="AQ307" s="308">
        <f t="shared" ca="1" si="331"/>
        <v>0</v>
      </c>
      <c r="AR307" s="309" t="str">
        <f t="shared" ca="1" si="302"/>
        <v/>
      </c>
      <c r="AS307" s="308" t="str">
        <f t="shared" ca="1" si="332"/>
        <v/>
      </c>
      <c r="AT307" s="309" t="str">
        <f t="shared" ca="1" si="303"/>
        <v/>
      </c>
      <c r="AU307" s="308" t="str">
        <f t="shared" ca="1" si="333"/>
        <v/>
      </c>
      <c r="AV307" s="309" t="str">
        <f t="shared" ca="1" si="304"/>
        <v/>
      </c>
      <c r="AW307" s="308" t="str">
        <f t="shared" ca="1" si="334"/>
        <v/>
      </c>
      <c r="AX307" s="309" t="str">
        <f t="shared" ca="1" si="305"/>
        <v/>
      </c>
      <c r="AY307" s="308" t="str">
        <f t="shared" ca="1" si="335"/>
        <v/>
      </c>
      <c r="AZ307" s="309" t="str">
        <f t="shared" ca="1" si="306"/>
        <v/>
      </c>
      <c r="BA307" s="308" t="str">
        <f t="shared" ca="1" si="309"/>
        <v/>
      </c>
      <c r="BB307" s="309">
        <f t="shared" ca="1" si="307"/>
        <v>307850</v>
      </c>
      <c r="BC307" s="308">
        <f t="shared" ca="1" si="310"/>
        <v>0.3686635944700461</v>
      </c>
      <c r="BD307" s="309" t="str">
        <f t="shared" ca="1" si="308"/>
        <v/>
      </c>
      <c r="BE307" s="308" t="str">
        <f t="shared" ca="1" si="311"/>
        <v/>
      </c>
    </row>
    <row r="308" spans="1:57" ht="26.25" customHeight="1">
      <c r="A308" s="245">
        <v>180</v>
      </c>
      <c r="B308" s="500" t="s">
        <v>357</v>
      </c>
      <c r="C308" s="501">
        <f t="shared" ca="1" si="281"/>
        <v>295814.51</v>
      </c>
      <c r="D308" s="309">
        <f t="shared" ca="1" si="282"/>
        <v>186971</v>
      </c>
      <c r="E308" s="308">
        <f t="shared" ca="1" si="312"/>
        <v>0</v>
      </c>
      <c r="F308" s="309">
        <f t="shared" ca="1" si="283"/>
        <v>314160</v>
      </c>
      <c r="G308" s="308">
        <f t="shared" ca="1" si="313"/>
        <v>0.3686635944700461</v>
      </c>
      <c r="H308" s="309">
        <f t="shared" ca="1" si="284"/>
        <v>750000</v>
      </c>
      <c r="I308" s="308">
        <f t="shared" ca="1" si="314"/>
        <v>0</v>
      </c>
      <c r="J308" s="309">
        <f t="shared" ca="1" si="285"/>
        <v>1246440</v>
      </c>
      <c r="K308" s="308">
        <f t="shared" ca="1" si="315"/>
        <v>0</v>
      </c>
      <c r="L308" s="309">
        <f t="shared" ca="1" si="286"/>
        <v>182109</v>
      </c>
      <c r="M308" s="308">
        <f t="shared" ca="1" si="316"/>
        <v>0</v>
      </c>
      <c r="N308" s="309">
        <f t="shared" ca="1" si="287"/>
        <v>570000</v>
      </c>
      <c r="O308" s="308">
        <f t="shared" ca="1" si="317"/>
        <v>0</v>
      </c>
      <c r="P308" s="309">
        <f t="shared" ca="1" si="288"/>
        <v>575094</v>
      </c>
      <c r="Q308" s="308">
        <f t="shared" ca="1" si="318"/>
        <v>0</v>
      </c>
      <c r="R308" s="309">
        <f t="shared" ca="1" si="289"/>
        <v>250000</v>
      </c>
      <c r="S308" s="308">
        <f t="shared" ca="1" si="319"/>
        <v>0.3686635944700461</v>
      </c>
      <c r="T308" s="309" t="str">
        <f t="shared" ca="1" si="290"/>
        <v/>
      </c>
      <c r="U308" s="308" t="str">
        <f t="shared" ca="1" si="320"/>
        <v/>
      </c>
      <c r="V308" s="309" t="str">
        <f t="shared" ca="1" si="291"/>
        <v/>
      </c>
      <c r="W308" s="308" t="str">
        <f t="shared" ca="1" si="321"/>
        <v/>
      </c>
      <c r="X308" s="309">
        <f t="shared" ca="1" si="292"/>
        <v>186971</v>
      </c>
      <c r="Y308" s="308">
        <f t="shared" ca="1" si="322"/>
        <v>0</v>
      </c>
      <c r="Z308" s="309" t="str">
        <f t="shared" ca="1" si="293"/>
        <v/>
      </c>
      <c r="AA308" s="308" t="str">
        <f t="shared" ca="1" si="323"/>
        <v/>
      </c>
      <c r="AB308" s="309">
        <f t="shared" ca="1" si="294"/>
        <v>601051</v>
      </c>
      <c r="AC308" s="308">
        <f t="shared" ca="1" si="324"/>
        <v>0</v>
      </c>
      <c r="AD308" s="309">
        <f t="shared" ca="1" si="295"/>
        <v>118070</v>
      </c>
      <c r="AE308" s="308">
        <f t="shared" ca="1" si="325"/>
        <v>0</v>
      </c>
      <c r="AF308" s="309">
        <f t="shared" ca="1" si="296"/>
        <v>377715</v>
      </c>
      <c r="AG308" s="308">
        <f t="shared" ca="1" si="326"/>
        <v>0.3686635944700461</v>
      </c>
      <c r="AH308" s="309">
        <f t="shared" ca="1" si="297"/>
        <v>383000</v>
      </c>
      <c r="AI308" s="308">
        <f t="shared" ca="1" si="327"/>
        <v>0.3686635944700461</v>
      </c>
      <c r="AJ308" s="309">
        <f t="shared" ca="1" si="298"/>
        <v>175981.91</v>
      </c>
      <c r="AK308" s="308">
        <f t="shared" ca="1" si="328"/>
        <v>0</v>
      </c>
      <c r="AL308" s="309">
        <f t="shared" ca="1" si="299"/>
        <v>127050</v>
      </c>
      <c r="AM308" s="308">
        <f t="shared" ca="1" si="329"/>
        <v>0</v>
      </c>
      <c r="AN308" s="309" t="str">
        <f t="shared" ca="1" si="300"/>
        <v/>
      </c>
      <c r="AO308" s="308" t="str">
        <f t="shared" ca="1" si="330"/>
        <v/>
      </c>
      <c r="AP308" s="309">
        <f t="shared" ca="1" si="301"/>
        <v>96200</v>
      </c>
      <c r="AQ308" s="308">
        <f t="shared" ca="1" si="331"/>
        <v>0</v>
      </c>
      <c r="AR308" s="309" t="str">
        <f t="shared" ca="1" si="302"/>
        <v/>
      </c>
      <c r="AS308" s="308" t="str">
        <f t="shared" ca="1" si="332"/>
        <v/>
      </c>
      <c r="AT308" s="309" t="str">
        <f t="shared" ca="1" si="303"/>
        <v/>
      </c>
      <c r="AU308" s="308" t="str">
        <f t="shared" ca="1" si="333"/>
        <v/>
      </c>
      <c r="AV308" s="309" t="str">
        <f t="shared" ca="1" si="304"/>
        <v/>
      </c>
      <c r="AW308" s="308" t="str">
        <f t="shared" ca="1" si="334"/>
        <v/>
      </c>
      <c r="AX308" s="309" t="str">
        <f t="shared" ca="1" si="305"/>
        <v/>
      </c>
      <c r="AY308" s="308" t="str">
        <f t="shared" ca="1" si="335"/>
        <v/>
      </c>
      <c r="AZ308" s="309" t="str">
        <f t="shared" ca="1" si="306"/>
        <v/>
      </c>
      <c r="BA308" s="308" t="str">
        <f t="shared" ca="1" si="309"/>
        <v/>
      </c>
      <c r="BB308" s="309">
        <f t="shared" ca="1" si="307"/>
        <v>183060</v>
      </c>
      <c r="BC308" s="308">
        <f t="shared" ca="1" si="310"/>
        <v>0</v>
      </c>
      <c r="BD308" s="309" t="str">
        <f t="shared" ca="1" si="308"/>
        <v/>
      </c>
      <c r="BE308" s="308" t="str">
        <f t="shared" ca="1" si="311"/>
        <v/>
      </c>
    </row>
    <row r="309" spans="1:57" ht="26.25" customHeight="1">
      <c r="A309" s="245">
        <v>181</v>
      </c>
      <c r="B309" s="500" t="s">
        <v>358</v>
      </c>
      <c r="C309" s="501">
        <f t="shared" ca="1" si="281"/>
        <v>431580.45</v>
      </c>
      <c r="D309" s="309">
        <f t="shared" ca="1" si="282"/>
        <v>427838</v>
      </c>
      <c r="E309" s="308">
        <f t="shared" ca="1" si="312"/>
        <v>0.3686635944700461</v>
      </c>
      <c r="F309" s="309">
        <f t="shared" ca="1" si="283"/>
        <v>971040</v>
      </c>
      <c r="G309" s="308">
        <f t="shared" ca="1" si="313"/>
        <v>0</v>
      </c>
      <c r="H309" s="309">
        <f t="shared" ca="1" si="284"/>
        <v>120000</v>
      </c>
      <c r="I309" s="308">
        <f t="shared" ca="1" si="314"/>
        <v>0</v>
      </c>
      <c r="J309" s="309">
        <f t="shared" ca="1" si="285"/>
        <v>493185</v>
      </c>
      <c r="K309" s="308">
        <f t="shared" ca="1" si="315"/>
        <v>0.3686635944700461</v>
      </c>
      <c r="L309" s="309">
        <f t="shared" ca="1" si="286"/>
        <v>416714</v>
      </c>
      <c r="M309" s="308">
        <f t="shared" ca="1" si="316"/>
        <v>0.3686635944700461</v>
      </c>
      <c r="N309" s="309">
        <f t="shared" ca="1" si="287"/>
        <v>489000</v>
      </c>
      <c r="O309" s="308">
        <f t="shared" ca="1" si="317"/>
        <v>0.3686635944700461</v>
      </c>
      <c r="P309" s="309">
        <f t="shared" ca="1" si="288"/>
        <v>106994</v>
      </c>
      <c r="Q309" s="308">
        <f t="shared" ca="1" si="318"/>
        <v>0</v>
      </c>
      <c r="R309" s="309">
        <f t="shared" ca="1" si="289"/>
        <v>85400</v>
      </c>
      <c r="S309" s="308">
        <f t="shared" ca="1" si="319"/>
        <v>0</v>
      </c>
      <c r="T309" s="309" t="str">
        <f t="shared" ca="1" si="290"/>
        <v/>
      </c>
      <c r="U309" s="308" t="str">
        <f t="shared" ca="1" si="320"/>
        <v/>
      </c>
      <c r="V309" s="309" t="str">
        <f t="shared" ca="1" si="291"/>
        <v/>
      </c>
      <c r="W309" s="308" t="str">
        <f t="shared" ca="1" si="321"/>
        <v/>
      </c>
      <c r="X309" s="309">
        <f t="shared" ca="1" si="292"/>
        <v>427838</v>
      </c>
      <c r="Y309" s="308">
        <f t="shared" ca="1" si="322"/>
        <v>0.3686635944700461</v>
      </c>
      <c r="Z309" s="309" t="str">
        <f t="shared" ca="1" si="293"/>
        <v/>
      </c>
      <c r="AA309" s="308" t="str">
        <f t="shared" ca="1" si="323"/>
        <v/>
      </c>
      <c r="AB309" s="309">
        <f t="shared" ca="1" si="294"/>
        <v>1503271</v>
      </c>
      <c r="AC309" s="308">
        <f t="shared" ca="1" si="324"/>
        <v>0</v>
      </c>
      <c r="AD309" s="309">
        <f t="shared" ca="1" si="295"/>
        <v>470399</v>
      </c>
      <c r="AE309" s="308">
        <f t="shared" ca="1" si="325"/>
        <v>0.3686635944700461</v>
      </c>
      <c r="AF309" s="309">
        <f t="shared" ca="1" si="296"/>
        <v>377715</v>
      </c>
      <c r="AG309" s="308">
        <f t="shared" ca="1" si="326"/>
        <v>0.3686635944700461</v>
      </c>
      <c r="AH309" s="309">
        <f t="shared" ca="1" si="297"/>
        <v>1450000</v>
      </c>
      <c r="AI309" s="308">
        <f t="shared" ca="1" si="327"/>
        <v>0</v>
      </c>
      <c r="AJ309" s="309">
        <f t="shared" ca="1" si="298"/>
        <v>880048.48</v>
      </c>
      <c r="AK309" s="308">
        <f t="shared" ca="1" si="328"/>
        <v>0</v>
      </c>
      <c r="AL309" s="309">
        <f t="shared" ca="1" si="299"/>
        <v>150920</v>
      </c>
      <c r="AM309" s="308">
        <f t="shared" ca="1" si="329"/>
        <v>0</v>
      </c>
      <c r="AN309" s="309" t="str">
        <f t="shared" ca="1" si="300"/>
        <v/>
      </c>
      <c r="AO309" s="308" t="str">
        <f t="shared" ca="1" si="330"/>
        <v/>
      </c>
      <c r="AP309" s="309">
        <f t="shared" ca="1" si="301"/>
        <v>186550</v>
      </c>
      <c r="AQ309" s="308">
        <f t="shared" ca="1" si="331"/>
        <v>0</v>
      </c>
      <c r="AR309" s="309" t="str">
        <f t="shared" ca="1" si="302"/>
        <v/>
      </c>
      <c r="AS309" s="308" t="str">
        <f t="shared" ca="1" si="332"/>
        <v/>
      </c>
      <c r="AT309" s="309" t="str">
        <f t="shared" ca="1" si="303"/>
        <v/>
      </c>
      <c r="AU309" s="308" t="str">
        <f t="shared" ca="1" si="333"/>
        <v/>
      </c>
      <c r="AV309" s="309" t="str">
        <f t="shared" ca="1" si="304"/>
        <v/>
      </c>
      <c r="AW309" s="308" t="str">
        <f t="shared" ca="1" si="334"/>
        <v/>
      </c>
      <c r="AX309" s="309" t="str">
        <f t="shared" ca="1" si="305"/>
        <v/>
      </c>
      <c r="AY309" s="308" t="str">
        <f t="shared" ca="1" si="335"/>
        <v/>
      </c>
      <c r="AZ309" s="309" t="str">
        <f t="shared" ca="1" si="306"/>
        <v/>
      </c>
      <c r="BA309" s="308" t="str">
        <f t="shared" ca="1" si="309"/>
        <v/>
      </c>
      <c r="BB309" s="309">
        <f t="shared" ca="1" si="307"/>
        <v>419100</v>
      </c>
      <c r="BC309" s="308">
        <f t="shared" ca="1" si="310"/>
        <v>0.3686635944700461</v>
      </c>
      <c r="BD309" s="309" t="str">
        <f t="shared" ca="1" si="308"/>
        <v/>
      </c>
      <c r="BE309" s="308" t="str">
        <f t="shared" ca="1" si="311"/>
        <v/>
      </c>
    </row>
    <row r="310" spans="1:57" ht="26.25" customHeight="1">
      <c r="A310" s="245">
        <v>182</v>
      </c>
      <c r="B310" s="500" t="s">
        <v>359</v>
      </c>
      <c r="C310" s="501">
        <f t="shared" ca="1" si="281"/>
        <v>168921.64</v>
      </c>
      <c r="D310" s="309">
        <f t="shared" ca="1" si="282"/>
        <v>150482</v>
      </c>
      <c r="E310" s="308">
        <f t="shared" ca="1" si="312"/>
        <v>0</v>
      </c>
      <c r="F310" s="309">
        <f t="shared" ca="1" si="283"/>
        <v>399840</v>
      </c>
      <c r="G310" s="308">
        <f t="shared" ca="1" si="313"/>
        <v>0</v>
      </c>
      <c r="H310" s="309">
        <f t="shared" ca="1" si="284"/>
        <v>700000</v>
      </c>
      <c r="I310" s="308">
        <f t="shared" ca="1" si="314"/>
        <v>0</v>
      </c>
      <c r="J310" s="309">
        <f t="shared" ca="1" si="285"/>
        <v>137445</v>
      </c>
      <c r="K310" s="308">
        <f t="shared" ca="1" si="315"/>
        <v>0</v>
      </c>
      <c r="L310" s="309">
        <f t="shared" ca="1" si="286"/>
        <v>146569</v>
      </c>
      <c r="M310" s="308">
        <f t="shared" ca="1" si="316"/>
        <v>0</v>
      </c>
      <c r="N310" s="309">
        <f t="shared" ca="1" si="287"/>
        <v>390000</v>
      </c>
      <c r="O310" s="308">
        <f t="shared" ca="1" si="317"/>
        <v>0</v>
      </c>
      <c r="P310" s="309">
        <f t="shared" ca="1" si="288"/>
        <v>263027</v>
      </c>
      <c r="Q310" s="308">
        <f t="shared" ca="1" si="318"/>
        <v>0.3686635944700461</v>
      </c>
      <c r="R310" s="309">
        <f t="shared" ca="1" si="289"/>
        <v>254000</v>
      </c>
      <c r="S310" s="308">
        <f t="shared" ca="1" si="319"/>
        <v>0.3686635944700461</v>
      </c>
      <c r="T310" s="309" t="str">
        <f t="shared" ca="1" si="290"/>
        <v/>
      </c>
      <c r="U310" s="308" t="str">
        <f t="shared" ca="1" si="320"/>
        <v/>
      </c>
      <c r="V310" s="309" t="str">
        <f t="shared" ca="1" si="291"/>
        <v/>
      </c>
      <c r="W310" s="308" t="str">
        <f t="shared" ca="1" si="321"/>
        <v/>
      </c>
      <c r="X310" s="309">
        <f t="shared" ca="1" si="292"/>
        <v>150482</v>
      </c>
      <c r="Y310" s="308">
        <f t="shared" ca="1" si="322"/>
        <v>0</v>
      </c>
      <c r="Z310" s="309" t="str">
        <f t="shared" ca="1" si="293"/>
        <v/>
      </c>
      <c r="AA310" s="308" t="str">
        <f t="shared" ca="1" si="323"/>
        <v/>
      </c>
      <c r="AB310" s="309">
        <f t="shared" ca="1" si="294"/>
        <v>243722</v>
      </c>
      <c r="AC310" s="308">
        <f t="shared" ca="1" si="324"/>
        <v>0.3686635944700461</v>
      </c>
      <c r="AD310" s="309">
        <f t="shared" ca="1" si="295"/>
        <v>341493</v>
      </c>
      <c r="AE310" s="308">
        <f t="shared" ca="1" si="325"/>
        <v>0.3686635944700461</v>
      </c>
      <c r="AF310" s="309">
        <f t="shared" ca="1" si="296"/>
        <v>263432</v>
      </c>
      <c r="AG310" s="308">
        <f t="shared" ca="1" si="326"/>
        <v>0.3686635944700461</v>
      </c>
      <c r="AH310" s="309">
        <f t="shared" ca="1" si="297"/>
        <v>652000</v>
      </c>
      <c r="AI310" s="308">
        <f t="shared" ca="1" si="327"/>
        <v>0</v>
      </c>
      <c r="AJ310" s="309">
        <f t="shared" ca="1" si="298"/>
        <v>209231.61</v>
      </c>
      <c r="AK310" s="308">
        <f t="shared" ca="1" si="328"/>
        <v>0.3686635944700461</v>
      </c>
      <c r="AL310" s="309">
        <f t="shared" ca="1" si="299"/>
        <v>140525</v>
      </c>
      <c r="AM310" s="308">
        <f t="shared" ca="1" si="329"/>
        <v>0</v>
      </c>
      <c r="AN310" s="309" t="str">
        <f t="shared" ca="1" si="300"/>
        <v/>
      </c>
      <c r="AO310" s="308" t="str">
        <f t="shared" ca="1" si="330"/>
        <v/>
      </c>
      <c r="AP310" s="309">
        <f t="shared" ca="1" si="301"/>
        <v>162500</v>
      </c>
      <c r="AQ310" s="308">
        <f t="shared" ca="1" si="331"/>
        <v>0</v>
      </c>
      <c r="AR310" s="309" t="str">
        <f t="shared" ca="1" si="302"/>
        <v/>
      </c>
      <c r="AS310" s="308" t="str">
        <f t="shared" ca="1" si="332"/>
        <v/>
      </c>
      <c r="AT310" s="309" t="str">
        <f t="shared" ca="1" si="303"/>
        <v/>
      </c>
      <c r="AU310" s="308" t="str">
        <f t="shared" ca="1" si="333"/>
        <v/>
      </c>
      <c r="AV310" s="309" t="str">
        <f t="shared" ca="1" si="304"/>
        <v/>
      </c>
      <c r="AW310" s="308" t="str">
        <f t="shared" ca="1" si="334"/>
        <v/>
      </c>
      <c r="AX310" s="309" t="str">
        <f t="shared" ca="1" si="305"/>
        <v/>
      </c>
      <c r="AY310" s="308" t="str">
        <f t="shared" ca="1" si="335"/>
        <v/>
      </c>
      <c r="AZ310" s="309" t="str">
        <f t="shared" ca="1" si="306"/>
        <v/>
      </c>
      <c r="BA310" s="308" t="str">
        <f t="shared" ca="1" si="309"/>
        <v/>
      </c>
      <c r="BB310" s="309">
        <f t="shared" ca="1" si="307"/>
        <v>147130</v>
      </c>
      <c r="BC310" s="308">
        <f t="shared" ca="1" si="310"/>
        <v>0</v>
      </c>
      <c r="BD310" s="309" t="str">
        <f t="shared" ca="1" si="308"/>
        <v/>
      </c>
      <c r="BE310" s="308" t="str">
        <f t="shared" ca="1" si="311"/>
        <v/>
      </c>
    </row>
    <row r="311" spans="1:57" ht="26.25" customHeight="1">
      <c r="A311" s="245">
        <v>183</v>
      </c>
      <c r="B311" s="500" t="s">
        <v>360</v>
      </c>
      <c r="C311" s="501">
        <f t="shared" ca="1" si="281"/>
        <v>518856.65</v>
      </c>
      <c r="D311" s="309">
        <f t="shared" ca="1" si="282"/>
        <v>187663</v>
      </c>
      <c r="E311" s="308">
        <f t="shared" ca="1" si="312"/>
        <v>0</v>
      </c>
      <c r="F311" s="309">
        <f t="shared" ca="1" si="283"/>
        <v>354144</v>
      </c>
      <c r="G311" s="308">
        <f t="shared" ca="1" si="313"/>
        <v>0.3686635944700461</v>
      </c>
      <c r="H311" s="309">
        <f t="shared" ca="1" si="284"/>
        <v>75000</v>
      </c>
      <c r="I311" s="308">
        <f t="shared" ca="1" si="314"/>
        <v>0</v>
      </c>
      <c r="J311" s="309">
        <f t="shared" ca="1" si="285"/>
        <v>1212750</v>
      </c>
      <c r="K311" s="308">
        <f t="shared" ca="1" si="315"/>
        <v>0</v>
      </c>
      <c r="L311" s="309">
        <f t="shared" ca="1" si="286"/>
        <v>182783</v>
      </c>
      <c r="M311" s="308">
        <f t="shared" ca="1" si="316"/>
        <v>0</v>
      </c>
      <c r="N311" s="309">
        <f t="shared" ca="1" si="287"/>
        <v>490000</v>
      </c>
      <c r="O311" s="308">
        <f t="shared" ca="1" si="317"/>
        <v>0.3686635944700461</v>
      </c>
      <c r="P311" s="309">
        <f t="shared" ca="1" si="288"/>
        <v>847037</v>
      </c>
      <c r="Q311" s="308">
        <f t="shared" ca="1" si="318"/>
        <v>0</v>
      </c>
      <c r="R311" s="309">
        <f t="shared" ca="1" si="289"/>
        <v>457000</v>
      </c>
      <c r="S311" s="308">
        <f t="shared" ca="1" si="319"/>
        <v>0.3686635944700461</v>
      </c>
      <c r="T311" s="309" t="str">
        <f t="shared" ca="1" si="290"/>
        <v/>
      </c>
      <c r="U311" s="308" t="str">
        <f t="shared" ca="1" si="320"/>
        <v/>
      </c>
      <c r="V311" s="309" t="str">
        <f t="shared" ca="1" si="291"/>
        <v/>
      </c>
      <c r="W311" s="308" t="str">
        <f t="shared" ca="1" si="321"/>
        <v/>
      </c>
      <c r="X311" s="309">
        <f t="shared" ca="1" si="292"/>
        <v>187663</v>
      </c>
      <c r="Y311" s="308">
        <f t="shared" ca="1" si="322"/>
        <v>0</v>
      </c>
      <c r="Z311" s="309" t="str">
        <f t="shared" ca="1" si="293"/>
        <v/>
      </c>
      <c r="AA311" s="308" t="str">
        <f t="shared" ca="1" si="323"/>
        <v/>
      </c>
      <c r="AB311" s="309">
        <f t="shared" ca="1" si="294"/>
        <v>405046</v>
      </c>
      <c r="AC311" s="308">
        <f t="shared" ca="1" si="324"/>
        <v>0.3686635944700461</v>
      </c>
      <c r="AD311" s="309">
        <f t="shared" ca="1" si="295"/>
        <v>154875</v>
      </c>
      <c r="AE311" s="308">
        <f t="shared" ca="1" si="325"/>
        <v>0</v>
      </c>
      <c r="AF311" s="309">
        <f t="shared" ca="1" si="296"/>
        <v>401928</v>
      </c>
      <c r="AG311" s="308">
        <f t="shared" ca="1" si="326"/>
        <v>0.3686635944700461</v>
      </c>
      <c r="AH311" s="309">
        <f t="shared" ca="1" si="297"/>
        <v>2160000</v>
      </c>
      <c r="AI311" s="308">
        <f t="shared" ca="1" si="327"/>
        <v>0</v>
      </c>
      <c r="AJ311" s="309">
        <f t="shared" ca="1" si="298"/>
        <v>678497.93</v>
      </c>
      <c r="AK311" s="308">
        <f t="shared" ca="1" si="328"/>
        <v>0.3686635944700461</v>
      </c>
      <c r="AL311" s="309">
        <f t="shared" ca="1" si="299"/>
        <v>130900</v>
      </c>
      <c r="AM311" s="308">
        <f t="shared" ca="1" si="329"/>
        <v>0</v>
      </c>
      <c r="AN311" s="309" t="str">
        <f t="shared" ca="1" si="300"/>
        <v/>
      </c>
      <c r="AO311" s="308" t="str">
        <f t="shared" ca="1" si="330"/>
        <v/>
      </c>
      <c r="AP311" s="309">
        <f t="shared" ca="1" si="301"/>
        <v>156000</v>
      </c>
      <c r="AQ311" s="308">
        <f t="shared" ca="1" si="331"/>
        <v>0</v>
      </c>
      <c r="AR311" s="309" t="str">
        <f t="shared" ca="1" si="302"/>
        <v/>
      </c>
      <c r="AS311" s="308" t="str">
        <f t="shared" ca="1" si="332"/>
        <v/>
      </c>
      <c r="AT311" s="309" t="str">
        <f t="shared" ca="1" si="303"/>
        <v/>
      </c>
      <c r="AU311" s="308" t="str">
        <f t="shared" ca="1" si="333"/>
        <v/>
      </c>
      <c r="AV311" s="309" t="str">
        <f t="shared" ca="1" si="304"/>
        <v/>
      </c>
      <c r="AW311" s="308" t="str">
        <f t="shared" ca="1" si="334"/>
        <v/>
      </c>
      <c r="AX311" s="309" t="str">
        <f t="shared" ca="1" si="305"/>
        <v/>
      </c>
      <c r="AY311" s="308" t="str">
        <f t="shared" ca="1" si="335"/>
        <v/>
      </c>
      <c r="AZ311" s="309" t="str">
        <f t="shared" ca="1" si="306"/>
        <v/>
      </c>
      <c r="BA311" s="308" t="str">
        <f t="shared" ca="1" si="309"/>
        <v/>
      </c>
      <c r="BB311" s="309">
        <f t="shared" ca="1" si="307"/>
        <v>183690</v>
      </c>
      <c r="BC311" s="308">
        <f t="shared" ca="1" si="310"/>
        <v>0</v>
      </c>
      <c r="BD311" s="309" t="str">
        <f t="shared" ca="1" si="308"/>
        <v/>
      </c>
      <c r="BE311" s="308" t="str">
        <f t="shared" ca="1" si="311"/>
        <v/>
      </c>
    </row>
    <row r="312" spans="1:57" ht="26.25" customHeight="1">
      <c r="A312" s="245">
        <v>184</v>
      </c>
      <c r="B312" s="500" t="s">
        <v>362</v>
      </c>
      <c r="C312" s="501">
        <f t="shared" ca="1" si="281"/>
        <v>117222.84</v>
      </c>
      <c r="D312" s="309">
        <f t="shared" ca="1" si="282"/>
        <v>114923</v>
      </c>
      <c r="E312" s="308">
        <f t="shared" ca="1" si="312"/>
        <v>0</v>
      </c>
      <c r="F312" s="309">
        <f t="shared" ca="1" si="283"/>
        <v>302736</v>
      </c>
      <c r="G312" s="308">
        <f t="shared" ca="1" si="313"/>
        <v>0</v>
      </c>
      <c r="H312" s="309">
        <f t="shared" ca="1" si="284"/>
        <v>98000</v>
      </c>
      <c r="I312" s="308">
        <f t="shared" ca="1" si="314"/>
        <v>0</v>
      </c>
      <c r="J312" s="309">
        <f t="shared" ca="1" si="285"/>
        <v>521484</v>
      </c>
      <c r="K312" s="308">
        <f t="shared" ca="1" si="315"/>
        <v>0</v>
      </c>
      <c r="L312" s="309">
        <f t="shared" ca="1" si="286"/>
        <v>111935</v>
      </c>
      <c r="M312" s="308">
        <f t="shared" ca="1" si="316"/>
        <v>0</v>
      </c>
      <c r="N312" s="309">
        <f t="shared" ca="1" si="287"/>
        <v>178000</v>
      </c>
      <c r="O312" s="308">
        <f t="shared" ca="1" si="317"/>
        <v>0.3686635944700461</v>
      </c>
      <c r="P312" s="309">
        <f t="shared" ca="1" si="288"/>
        <v>133743</v>
      </c>
      <c r="Q312" s="308">
        <f t="shared" ca="1" si="318"/>
        <v>0.3686635944700461</v>
      </c>
      <c r="R312" s="309">
        <f t="shared" ca="1" si="289"/>
        <v>250000</v>
      </c>
      <c r="S312" s="308">
        <f t="shared" ca="1" si="319"/>
        <v>0</v>
      </c>
      <c r="T312" s="309" t="str">
        <f t="shared" ca="1" si="290"/>
        <v/>
      </c>
      <c r="U312" s="308" t="str">
        <f t="shared" ca="1" si="320"/>
        <v/>
      </c>
      <c r="V312" s="309" t="str">
        <f t="shared" ca="1" si="291"/>
        <v/>
      </c>
      <c r="W312" s="308" t="str">
        <f t="shared" ca="1" si="321"/>
        <v/>
      </c>
      <c r="X312" s="309">
        <f t="shared" ca="1" si="292"/>
        <v>114923</v>
      </c>
      <c r="Y312" s="308">
        <f t="shared" ca="1" si="322"/>
        <v>0</v>
      </c>
      <c r="Z312" s="309" t="str">
        <f t="shared" ca="1" si="293"/>
        <v/>
      </c>
      <c r="AA312" s="308" t="str">
        <f t="shared" ca="1" si="323"/>
        <v/>
      </c>
      <c r="AB312" s="309">
        <f t="shared" ca="1" si="294"/>
        <v>88929</v>
      </c>
      <c r="AC312" s="308">
        <f t="shared" ca="1" si="324"/>
        <v>0</v>
      </c>
      <c r="AD312" s="309">
        <f t="shared" ca="1" si="295"/>
        <v>116205</v>
      </c>
      <c r="AE312" s="308">
        <f t="shared" ca="1" si="325"/>
        <v>0</v>
      </c>
      <c r="AF312" s="309">
        <f t="shared" ca="1" si="296"/>
        <v>154960</v>
      </c>
      <c r="AG312" s="308">
        <f t="shared" ca="1" si="326"/>
        <v>0.3686635944700461</v>
      </c>
      <c r="AH312" s="309">
        <f t="shared" ca="1" si="297"/>
        <v>390000</v>
      </c>
      <c r="AI312" s="308">
        <f t="shared" ca="1" si="327"/>
        <v>0</v>
      </c>
      <c r="AJ312" s="309">
        <f t="shared" ca="1" si="298"/>
        <v>151658.94</v>
      </c>
      <c r="AK312" s="308">
        <f t="shared" ca="1" si="328"/>
        <v>0.3686635944700461</v>
      </c>
      <c r="AL312" s="309">
        <f t="shared" ca="1" si="299"/>
        <v>227150</v>
      </c>
      <c r="AM312" s="308">
        <f t="shared" ca="1" si="329"/>
        <v>0.3686635944700461</v>
      </c>
      <c r="AN312" s="309" t="str">
        <f t="shared" ca="1" si="300"/>
        <v/>
      </c>
      <c r="AO312" s="308" t="str">
        <f t="shared" ca="1" si="330"/>
        <v/>
      </c>
      <c r="AP312" s="309">
        <f t="shared" ca="1" si="301"/>
        <v>120250</v>
      </c>
      <c r="AQ312" s="308">
        <f t="shared" ca="1" si="331"/>
        <v>0</v>
      </c>
      <c r="AR312" s="309" t="str">
        <f t="shared" ca="1" si="302"/>
        <v/>
      </c>
      <c r="AS312" s="308" t="str">
        <f t="shared" ca="1" si="332"/>
        <v/>
      </c>
      <c r="AT312" s="309" t="str">
        <f t="shared" ca="1" si="303"/>
        <v/>
      </c>
      <c r="AU312" s="308" t="str">
        <f t="shared" ca="1" si="333"/>
        <v/>
      </c>
      <c r="AV312" s="309" t="str">
        <f t="shared" ca="1" si="304"/>
        <v/>
      </c>
      <c r="AW312" s="308" t="str">
        <f t="shared" ca="1" si="334"/>
        <v/>
      </c>
      <c r="AX312" s="309" t="str">
        <f t="shared" ca="1" si="305"/>
        <v/>
      </c>
      <c r="AY312" s="308" t="str">
        <f t="shared" ca="1" si="335"/>
        <v/>
      </c>
      <c r="AZ312" s="309" t="str">
        <f t="shared" ca="1" si="306"/>
        <v/>
      </c>
      <c r="BA312" s="308" t="str">
        <f t="shared" ca="1" si="309"/>
        <v/>
      </c>
      <c r="BB312" s="309">
        <f t="shared" ca="1" si="307"/>
        <v>112315</v>
      </c>
      <c r="BC312" s="308">
        <f t="shared" ca="1" si="310"/>
        <v>0</v>
      </c>
      <c r="BD312" s="309" t="str">
        <f t="shared" ca="1" si="308"/>
        <v/>
      </c>
      <c r="BE312" s="308" t="str">
        <f t="shared" ca="1" si="311"/>
        <v/>
      </c>
    </row>
    <row r="313" spans="1:57" ht="26.25" customHeight="1">
      <c r="A313" s="245">
        <v>185</v>
      </c>
      <c r="B313" s="500" t="s">
        <v>363</v>
      </c>
      <c r="C313" s="501">
        <f t="shared" ca="1" si="281"/>
        <v>80939.570000000007</v>
      </c>
      <c r="D313" s="309">
        <f t="shared" ca="1" si="282"/>
        <v>37131</v>
      </c>
      <c r="E313" s="308">
        <f t="shared" ca="1" si="312"/>
        <v>0</v>
      </c>
      <c r="F313" s="309">
        <f t="shared" ca="1" si="283"/>
        <v>49980</v>
      </c>
      <c r="G313" s="308">
        <f t="shared" ca="1" si="313"/>
        <v>0.3686635944700461</v>
      </c>
      <c r="H313" s="309">
        <f t="shared" ca="1" si="284"/>
        <v>68000</v>
      </c>
      <c r="I313" s="308">
        <f t="shared" ca="1" si="314"/>
        <v>0.3686635944700461</v>
      </c>
      <c r="J313" s="309">
        <f t="shared" ca="1" si="285"/>
        <v>214524</v>
      </c>
      <c r="K313" s="308">
        <f t="shared" ca="1" si="315"/>
        <v>0</v>
      </c>
      <c r="L313" s="309">
        <f t="shared" ca="1" si="286"/>
        <v>36165</v>
      </c>
      <c r="M313" s="308">
        <f t="shared" ca="1" si="316"/>
        <v>0</v>
      </c>
      <c r="N313" s="309">
        <f t="shared" ca="1" si="287"/>
        <v>178000</v>
      </c>
      <c r="O313" s="308">
        <f t="shared" ca="1" si="317"/>
        <v>0</v>
      </c>
      <c r="P313" s="309">
        <f t="shared" ca="1" si="288"/>
        <v>49931</v>
      </c>
      <c r="Q313" s="308">
        <f t="shared" ca="1" si="318"/>
        <v>0.3686635944700461</v>
      </c>
      <c r="R313" s="309">
        <f t="shared" ca="1" si="289"/>
        <v>215400</v>
      </c>
      <c r="S313" s="308">
        <f t="shared" ca="1" si="319"/>
        <v>0</v>
      </c>
      <c r="T313" s="309" t="str">
        <f t="shared" ca="1" si="290"/>
        <v/>
      </c>
      <c r="U313" s="308" t="str">
        <f t="shared" ca="1" si="320"/>
        <v/>
      </c>
      <c r="V313" s="309" t="str">
        <f t="shared" ca="1" si="291"/>
        <v/>
      </c>
      <c r="W313" s="308" t="str">
        <f t="shared" ca="1" si="321"/>
        <v/>
      </c>
      <c r="X313" s="309">
        <f t="shared" ca="1" si="292"/>
        <v>37131</v>
      </c>
      <c r="Y313" s="308">
        <f t="shared" ca="1" si="322"/>
        <v>0</v>
      </c>
      <c r="Z313" s="309" t="str">
        <f t="shared" ca="1" si="293"/>
        <v/>
      </c>
      <c r="AA313" s="308" t="str">
        <f t="shared" ca="1" si="323"/>
        <v/>
      </c>
      <c r="AB313" s="309">
        <f t="shared" ca="1" si="294"/>
        <v>14014</v>
      </c>
      <c r="AC313" s="308">
        <f t="shared" ca="1" si="324"/>
        <v>0</v>
      </c>
      <c r="AD313" s="309">
        <f t="shared" ca="1" si="295"/>
        <v>15090</v>
      </c>
      <c r="AE313" s="308">
        <f t="shared" ca="1" si="325"/>
        <v>0</v>
      </c>
      <c r="AF313" s="309">
        <f t="shared" ca="1" si="296"/>
        <v>203385</v>
      </c>
      <c r="AG313" s="308">
        <f t="shared" ca="1" si="326"/>
        <v>0</v>
      </c>
      <c r="AH313" s="309">
        <f t="shared" ca="1" si="297"/>
        <v>15500</v>
      </c>
      <c r="AI313" s="308">
        <f t="shared" ca="1" si="327"/>
        <v>0</v>
      </c>
      <c r="AJ313" s="309">
        <f t="shared" ca="1" si="298"/>
        <v>51013.4</v>
      </c>
      <c r="AK313" s="308">
        <f t="shared" ca="1" si="328"/>
        <v>0.3686635944700461</v>
      </c>
      <c r="AL313" s="309">
        <f t="shared" ca="1" si="299"/>
        <v>239470</v>
      </c>
      <c r="AM313" s="308">
        <f t="shared" ca="1" si="329"/>
        <v>0</v>
      </c>
      <c r="AN313" s="309" t="str">
        <f t="shared" ca="1" si="300"/>
        <v/>
      </c>
      <c r="AO313" s="308" t="str">
        <f t="shared" ca="1" si="330"/>
        <v/>
      </c>
      <c r="AP313" s="309">
        <f t="shared" ca="1" si="301"/>
        <v>74750</v>
      </c>
      <c r="AQ313" s="308">
        <f t="shared" ca="1" si="331"/>
        <v>0.3686635944700461</v>
      </c>
      <c r="AR313" s="309" t="str">
        <f t="shared" ca="1" si="302"/>
        <v/>
      </c>
      <c r="AS313" s="308" t="str">
        <f t="shared" ca="1" si="332"/>
        <v/>
      </c>
      <c r="AT313" s="309" t="str">
        <f t="shared" ca="1" si="303"/>
        <v/>
      </c>
      <c r="AU313" s="308" t="str">
        <f t="shared" ca="1" si="333"/>
        <v/>
      </c>
      <c r="AV313" s="309" t="str">
        <f t="shared" ca="1" si="304"/>
        <v/>
      </c>
      <c r="AW313" s="308" t="str">
        <f t="shared" ca="1" si="334"/>
        <v/>
      </c>
      <c r="AX313" s="309" t="str">
        <f t="shared" ca="1" si="305"/>
        <v/>
      </c>
      <c r="AY313" s="308" t="str">
        <f t="shared" ca="1" si="335"/>
        <v/>
      </c>
      <c r="AZ313" s="309" t="str">
        <f t="shared" ca="1" si="306"/>
        <v/>
      </c>
      <c r="BA313" s="308" t="str">
        <f t="shared" ca="1" si="309"/>
        <v/>
      </c>
      <c r="BB313" s="309">
        <f t="shared" ca="1" si="307"/>
        <v>36128</v>
      </c>
      <c r="BC313" s="308">
        <f t="shared" ca="1" si="310"/>
        <v>0</v>
      </c>
      <c r="BD313" s="309" t="str">
        <f t="shared" ca="1" si="308"/>
        <v/>
      </c>
      <c r="BE313" s="308" t="str">
        <f t="shared" ca="1" si="311"/>
        <v/>
      </c>
    </row>
    <row r="314" spans="1:57" ht="26.25" customHeight="1">
      <c r="A314" s="245">
        <v>186</v>
      </c>
      <c r="B314" s="500" t="s">
        <v>364</v>
      </c>
      <c r="C314" s="501">
        <f t="shared" ca="1" si="281"/>
        <v>75876.83</v>
      </c>
      <c r="D314" s="309">
        <f t="shared" ca="1" si="282"/>
        <v>135558</v>
      </c>
      <c r="E314" s="308">
        <f t="shared" ca="1" si="312"/>
        <v>0.3686635944700461</v>
      </c>
      <c r="F314" s="309">
        <f t="shared" ca="1" si="283"/>
        <v>267000</v>
      </c>
      <c r="G314" s="308">
        <f t="shared" ca="1" si="313"/>
        <v>0</v>
      </c>
      <c r="H314" s="309">
        <f t="shared" ca="1" si="284"/>
        <v>130000</v>
      </c>
      <c r="I314" s="308">
        <f t="shared" ca="1" si="314"/>
        <v>0</v>
      </c>
      <c r="J314" s="309">
        <f t="shared" ca="1" si="285"/>
        <v>139800</v>
      </c>
      <c r="K314" s="308">
        <f t="shared" ca="1" si="315"/>
        <v>0.3686635944700461</v>
      </c>
      <c r="L314" s="309">
        <f t="shared" ca="1" si="286"/>
        <v>132033</v>
      </c>
      <c r="M314" s="308">
        <f t="shared" ca="1" si="316"/>
        <v>0</v>
      </c>
      <c r="N314" s="309">
        <f t="shared" ca="1" si="287"/>
        <v>178000</v>
      </c>
      <c r="O314" s="308">
        <f t="shared" ca="1" si="317"/>
        <v>0.3686635944700461</v>
      </c>
      <c r="P314" s="309">
        <f t="shared" ca="1" si="288"/>
        <v>124827</v>
      </c>
      <c r="Q314" s="308">
        <f t="shared" ca="1" si="318"/>
        <v>0</v>
      </c>
      <c r="R314" s="309">
        <f t="shared" ca="1" si="289"/>
        <v>215400</v>
      </c>
      <c r="S314" s="308">
        <f t="shared" ca="1" si="319"/>
        <v>0</v>
      </c>
      <c r="T314" s="309" t="str">
        <f t="shared" ca="1" si="290"/>
        <v/>
      </c>
      <c r="U314" s="308" t="str">
        <f t="shared" ca="1" si="320"/>
        <v/>
      </c>
      <c r="V314" s="309" t="str">
        <f t="shared" ca="1" si="291"/>
        <v/>
      </c>
      <c r="W314" s="308" t="str">
        <f t="shared" ca="1" si="321"/>
        <v/>
      </c>
      <c r="X314" s="309">
        <f t="shared" ca="1" si="292"/>
        <v>135558</v>
      </c>
      <c r="Y314" s="308">
        <f t="shared" ca="1" si="322"/>
        <v>0.3686635944700461</v>
      </c>
      <c r="Z314" s="309" t="str">
        <f t="shared" ca="1" si="293"/>
        <v/>
      </c>
      <c r="AA314" s="308" t="str">
        <f t="shared" ca="1" si="323"/>
        <v/>
      </c>
      <c r="AB314" s="309">
        <f t="shared" ca="1" si="294"/>
        <v>109839</v>
      </c>
      <c r="AC314" s="308">
        <f t="shared" ca="1" si="324"/>
        <v>0</v>
      </c>
      <c r="AD314" s="309">
        <f t="shared" ca="1" si="295"/>
        <v>128707</v>
      </c>
      <c r="AE314" s="308">
        <f t="shared" ca="1" si="325"/>
        <v>0</v>
      </c>
      <c r="AF314" s="309">
        <f t="shared" ca="1" si="296"/>
        <v>193700</v>
      </c>
      <c r="AG314" s="308">
        <f t="shared" ca="1" si="326"/>
        <v>0.3686635944700461</v>
      </c>
      <c r="AH314" s="309">
        <f t="shared" ca="1" si="297"/>
        <v>410000</v>
      </c>
      <c r="AI314" s="308">
        <f t="shared" ca="1" si="327"/>
        <v>0</v>
      </c>
      <c r="AJ314" s="309">
        <f t="shared" ca="1" si="298"/>
        <v>175540.94</v>
      </c>
      <c r="AK314" s="308">
        <f t="shared" ca="1" si="328"/>
        <v>0.3686635944700461</v>
      </c>
      <c r="AL314" s="309">
        <f t="shared" ca="1" si="299"/>
        <v>227805</v>
      </c>
      <c r="AM314" s="308">
        <f t="shared" ca="1" si="329"/>
        <v>0</v>
      </c>
      <c r="AN314" s="309" t="str">
        <f t="shared" ca="1" si="300"/>
        <v/>
      </c>
      <c r="AO314" s="308" t="str">
        <f t="shared" ca="1" si="330"/>
        <v/>
      </c>
      <c r="AP314" s="309">
        <f t="shared" ca="1" si="301"/>
        <v>94250</v>
      </c>
      <c r="AQ314" s="308">
        <f t="shared" ca="1" si="331"/>
        <v>0</v>
      </c>
      <c r="AR314" s="309" t="str">
        <f t="shared" ca="1" si="302"/>
        <v/>
      </c>
      <c r="AS314" s="308" t="str">
        <f t="shared" ca="1" si="332"/>
        <v/>
      </c>
      <c r="AT314" s="309" t="str">
        <f t="shared" ca="1" si="303"/>
        <v/>
      </c>
      <c r="AU314" s="308" t="str">
        <f t="shared" ca="1" si="333"/>
        <v/>
      </c>
      <c r="AV314" s="309" t="str">
        <f t="shared" ca="1" si="304"/>
        <v/>
      </c>
      <c r="AW314" s="308" t="str">
        <f t="shared" ca="1" si="334"/>
        <v/>
      </c>
      <c r="AX314" s="309" t="str">
        <f t="shared" ca="1" si="305"/>
        <v/>
      </c>
      <c r="AY314" s="308" t="str">
        <f t="shared" ca="1" si="335"/>
        <v/>
      </c>
      <c r="AZ314" s="309" t="str">
        <f t="shared" ca="1" si="306"/>
        <v/>
      </c>
      <c r="BA314" s="308" t="str">
        <f t="shared" ca="1" si="309"/>
        <v/>
      </c>
      <c r="BB314" s="309">
        <f t="shared" ca="1" si="307"/>
        <v>132681</v>
      </c>
      <c r="BC314" s="308">
        <f t="shared" ca="1" si="310"/>
        <v>0</v>
      </c>
      <c r="BD314" s="309" t="str">
        <f t="shared" ca="1" si="308"/>
        <v/>
      </c>
      <c r="BE314" s="308" t="str">
        <f t="shared" ca="1" si="311"/>
        <v/>
      </c>
    </row>
    <row r="315" spans="1:57" ht="26.25" customHeight="1">
      <c r="A315" s="245">
        <v>187</v>
      </c>
      <c r="B315" s="500" t="s">
        <v>368</v>
      </c>
      <c r="C315" s="501">
        <f t="shared" ca="1" si="281"/>
        <v>637580.26</v>
      </c>
      <c r="D315" s="309">
        <f t="shared" ca="1" si="282"/>
        <v>1676257</v>
      </c>
      <c r="E315" s="308">
        <f t="shared" ca="1" si="312"/>
        <v>0</v>
      </c>
      <c r="F315" s="309">
        <f t="shared" ca="1" si="283"/>
        <v>300000</v>
      </c>
      <c r="G315" s="308">
        <f t="shared" ca="1" si="313"/>
        <v>0</v>
      </c>
      <c r="H315" s="309">
        <f t="shared" ca="1" si="284"/>
        <v>1400000</v>
      </c>
      <c r="I315" s="308">
        <f t="shared" ca="1" si="314"/>
        <v>0</v>
      </c>
      <c r="J315" s="309">
        <f t="shared" ca="1" si="285"/>
        <v>1600000</v>
      </c>
      <c r="K315" s="308">
        <f t="shared" ca="1" si="315"/>
        <v>0</v>
      </c>
      <c r="L315" s="309">
        <f t="shared" ca="1" si="286"/>
        <v>1632674</v>
      </c>
      <c r="M315" s="308">
        <f t="shared" ca="1" si="316"/>
        <v>0</v>
      </c>
      <c r="N315" s="309">
        <f t="shared" ca="1" si="287"/>
        <v>580000</v>
      </c>
      <c r="O315" s="308">
        <f t="shared" ca="1" si="317"/>
        <v>0</v>
      </c>
      <c r="P315" s="309">
        <f t="shared" ca="1" si="288"/>
        <v>1069942</v>
      </c>
      <c r="Q315" s="308">
        <f t="shared" ca="1" si="318"/>
        <v>0.3686635944700461</v>
      </c>
      <c r="R315" s="309">
        <f t="shared" ca="1" si="289"/>
        <v>254000</v>
      </c>
      <c r="S315" s="308">
        <f t="shared" ca="1" si="319"/>
        <v>0</v>
      </c>
      <c r="T315" s="309" t="str">
        <f t="shared" ca="1" si="290"/>
        <v/>
      </c>
      <c r="U315" s="308" t="str">
        <f t="shared" ca="1" si="320"/>
        <v/>
      </c>
      <c r="V315" s="309" t="str">
        <f t="shared" ca="1" si="291"/>
        <v/>
      </c>
      <c r="W315" s="308" t="str">
        <f t="shared" ca="1" si="321"/>
        <v/>
      </c>
      <c r="X315" s="309">
        <f t="shared" ca="1" si="292"/>
        <v>1676257</v>
      </c>
      <c r="Y315" s="308">
        <f t="shared" ca="1" si="322"/>
        <v>0</v>
      </c>
      <c r="Z315" s="309" t="str">
        <f t="shared" ca="1" si="293"/>
        <v/>
      </c>
      <c r="AA315" s="308" t="str">
        <f t="shared" ca="1" si="323"/>
        <v/>
      </c>
      <c r="AB315" s="309">
        <f t="shared" ca="1" si="294"/>
        <v>301365</v>
      </c>
      <c r="AC315" s="308">
        <f t="shared" ca="1" si="324"/>
        <v>0</v>
      </c>
      <c r="AD315" s="309">
        <f t="shared" ca="1" si="295"/>
        <v>765000</v>
      </c>
      <c r="AE315" s="308">
        <f t="shared" ca="1" si="325"/>
        <v>0.3686635944700461</v>
      </c>
      <c r="AF315" s="309">
        <f t="shared" ca="1" si="296"/>
        <v>1162200</v>
      </c>
      <c r="AG315" s="308">
        <f t="shared" ca="1" si="326"/>
        <v>0.3686635944700461</v>
      </c>
      <c r="AH315" s="309">
        <f t="shared" ca="1" si="297"/>
        <v>247000</v>
      </c>
      <c r="AI315" s="308">
        <f t="shared" ca="1" si="327"/>
        <v>0</v>
      </c>
      <c r="AJ315" s="309">
        <f t="shared" ca="1" si="298"/>
        <v>2171861.6</v>
      </c>
      <c r="AK315" s="308">
        <f t="shared" ca="1" si="328"/>
        <v>0</v>
      </c>
      <c r="AL315" s="309">
        <f t="shared" ca="1" si="299"/>
        <v>750000</v>
      </c>
      <c r="AM315" s="308">
        <f t="shared" ca="1" si="329"/>
        <v>0.3686635944700461</v>
      </c>
      <c r="AN315" s="309" t="str">
        <f t="shared" ca="1" si="300"/>
        <v/>
      </c>
      <c r="AO315" s="308" t="str">
        <f t="shared" ca="1" si="330"/>
        <v/>
      </c>
      <c r="AP315" s="309">
        <f t="shared" ca="1" si="301"/>
        <v>63700</v>
      </c>
      <c r="AQ315" s="308">
        <f t="shared" ca="1" si="331"/>
        <v>0</v>
      </c>
      <c r="AR315" s="309" t="str">
        <f t="shared" ca="1" si="302"/>
        <v/>
      </c>
      <c r="AS315" s="308" t="str">
        <f t="shared" ca="1" si="332"/>
        <v/>
      </c>
      <c r="AT315" s="309" t="str">
        <f t="shared" ca="1" si="303"/>
        <v/>
      </c>
      <c r="AU315" s="308" t="str">
        <f t="shared" ca="1" si="333"/>
        <v/>
      </c>
      <c r="AV315" s="309" t="str">
        <f t="shared" ca="1" si="304"/>
        <v/>
      </c>
      <c r="AW315" s="308" t="str">
        <f t="shared" ca="1" si="334"/>
        <v/>
      </c>
      <c r="AX315" s="309" t="str">
        <f t="shared" ca="1" si="305"/>
        <v/>
      </c>
      <c r="AY315" s="308" t="str">
        <f t="shared" ca="1" si="335"/>
        <v/>
      </c>
      <c r="AZ315" s="309" t="str">
        <f t="shared" ca="1" si="306"/>
        <v/>
      </c>
      <c r="BA315" s="308" t="str">
        <f t="shared" ca="1" si="309"/>
        <v/>
      </c>
      <c r="BB315" s="309">
        <f t="shared" ca="1" si="307"/>
        <v>1655890</v>
      </c>
      <c r="BC315" s="308">
        <f t="shared" ca="1" si="310"/>
        <v>0</v>
      </c>
      <c r="BD315" s="309" t="str">
        <f t="shared" ca="1" si="308"/>
        <v/>
      </c>
      <c r="BE315" s="308" t="str">
        <f t="shared" ca="1" si="311"/>
        <v/>
      </c>
    </row>
    <row r="316" spans="1:57" ht="26.25" customHeight="1">
      <c r="A316" s="245">
        <v>188</v>
      </c>
      <c r="B316" s="502" t="s">
        <v>369</v>
      </c>
      <c r="C316" s="501">
        <f t="shared" ca="1" si="281"/>
        <v>548292.86</v>
      </c>
      <c r="D316" s="309">
        <f t="shared" ca="1" si="282"/>
        <v>1368507</v>
      </c>
      <c r="E316" s="308">
        <f t="shared" ca="1" si="312"/>
        <v>0</v>
      </c>
      <c r="F316" s="309">
        <f t="shared" ca="1" si="283"/>
        <v>200000</v>
      </c>
      <c r="G316" s="308">
        <f t="shared" ca="1" si="313"/>
        <v>0</v>
      </c>
      <c r="H316" s="309">
        <f t="shared" ca="1" si="284"/>
        <v>650000</v>
      </c>
      <c r="I316" s="308">
        <f t="shared" ca="1" si="314"/>
        <v>0.3686635944700461</v>
      </c>
      <c r="J316" s="309">
        <f t="shared" ca="1" si="285"/>
        <v>148200</v>
      </c>
      <c r="K316" s="308">
        <f t="shared" ca="1" si="315"/>
        <v>0</v>
      </c>
      <c r="L316" s="309">
        <f t="shared" ca="1" si="286"/>
        <v>1332925</v>
      </c>
      <c r="M316" s="308">
        <f t="shared" ca="1" si="316"/>
        <v>0</v>
      </c>
      <c r="N316" s="309">
        <f t="shared" ca="1" si="287"/>
        <v>450000</v>
      </c>
      <c r="O316" s="308">
        <f t="shared" ca="1" si="317"/>
        <v>0</v>
      </c>
      <c r="P316" s="309">
        <f t="shared" ca="1" si="288"/>
        <v>793540</v>
      </c>
      <c r="Q316" s="308">
        <f t="shared" ca="1" si="318"/>
        <v>0.3686635944700461</v>
      </c>
      <c r="R316" s="309">
        <f t="shared" ca="1" si="289"/>
        <v>254000</v>
      </c>
      <c r="S316" s="308">
        <f t="shared" ca="1" si="319"/>
        <v>0</v>
      </c>
      <c r="T316" s="309" t="str">
        <f t="shared" ca="1" si="290"/>
        <v/>
      </c>
      <c r="U316" s="308" t="str">
        <f t="shared" ca="1" si="320"/>
        <v/>
      </c>
      <c r="V316" s="309" t="str">
        <f t="shared" ca="1" si="291"/>
        <v/>
      </c>
      <c r="W316" s="308" t="str">
        <f t="shared" ca="1" si="321"/>
        <v/>
      </c>
      <c r="X316" s="309">
        <f t="shared" ca="1" si="292"/>
        <v>1368507</v>
      </c>
      <c r="Y316" s="308">
        <f t="shared" ca="1" si="322"/>
        <v>0</v>
      </c>
      <c r="Z316" s="309" t="str">
        <f t="shared" ca="1" si="293"/>
        <v/>
      </c>
      <c r="AA316" s="308" t="str">
        <f t="shared" ca="1" si="323"/>
        <v/>
      </c>
      <c r="AB316" s="309">
        <f t="shared" ca="1" si="294"/>
        <v>301365</v>
      </c>
      <c r="AC316" s="308">
        <f t="shared" ca="1" si="324"/>
        <v>0</v>
      </c>
      <c r="AD316" s="309">
        <f t="shared" ca="1" si="295"/>
        <v>1232100</v>
      </c>
      <c r="AE316" s="308">
        <f t="shared" ca="1" si="325"/>
        <v>0</v>
      </c>
      <c r="AF316" s="309">
        <f t="shared" ca="1" si="296"/>
        <v>116220</v>
      </c>
      <c r="AG316" s="308">
        <f t="shared" ca="1" si="326"/>
        <v>0</v>
      </c>
      <c r="AH316" s="309">
        <f t="shared" ca="1" si="297"/>
        <v>385000</v>
      </c>
      <c r="AI316" s="308">
        <f t="shared" ca="1" si="327"/>
        <v>0</v>
      </c>
      <c r="AJ316" s="309">
        <f t="shared" ca="1" si="298"/>
        <v>270208.5</v>
      </c>
      <c r="AK316" s="308">
        <f t="shared" ca="1" si="328"/>
        <v>0</v>
      </c>
      <c r="AL316" s="309">
        <f t="shared" ca="1" si="299"/>
        <v>456000</v>
      </c>
      <c r="AM316" s="308">
        <f t="shared" ca="1" si="329"/>
        <v>0</v>
      </c>
      <c r="AN316" s="309" t="str">
        <f t="shared" ca="1" si="300"/>
        <v/>
      </c>
      <c r="AO316" s="308" t="str">
        <f t="shared" ca="1" si="330"/>
        <v/>
      </c>
      <c r="AP316" s="309">
        <f t="shared" ca="1" si="301"/>
        <v>1950000</v>
      </c>
      <c r="AQ316" s="308">
        <f t="shared" ca="1" si="331"/>
        <v>0</v>
      </c>
      <c r="AR316" s="309" t="str">
        <f t="shared" ca="1" si="302"/>
        <v/>
      </c>
      <c r="AS316" s="308" t="str">
        <f t="shared" ca="1" si="332"/>
        <v/>
      </c>
      <c r="AT316" s="309" t="str">
        <f t="shared" ca="1" si="303"/>
        <v/>
      </c>
      <c r="AU316" s="308" t="str">
        <f t="shared" ca="1" si="333"/>
        <v/>
      </c>
      <c r="AV316" s="309" t="str">
        <f t="shared" ca="1" si="304"/>
        <v/>
      </c>
      <c r="AW316" s="308" t="str">
        <f t="shared" ca="1" si="334"/>
        <v/>
      </c>
      <c r="AX316" s="309" t="str">
        <f t="shared" ca="1" si="305"/>
        <v/>
      </c>
      <c r="AY316" s="308" t="str">
        <f t="shared" ca="1" si="335"/>
        <v/>
      </c>
      <c r="AZ316" s="309" t="str">
        <f t="shared" ca="1" si="306"/>
        <v/>
      </c>
      <c r="BA316" s="308" t="str">
        <f t="shared" ca="1" si="309"/>
        <v/>
      </c>
      <c r="BB316" s="309">
        <f t="shared" ca="1" si="307"/>
        <v>1312750</v>
      </c>
      <c r="BC316" s="308">
        <f t="shared" ca="1" si="310"/>
        <v>0</v>
      </c>
      <c r="BD316" s="309" t="str">
        <f t="shared" ca="1" si="308"/>
        <v/>
      </c>
      <c r="BE316" s="308" t="str">
        <f t="shared" ca="1" si="311"/>
        <v/>
      </c>
    </row>
    <row r="317" spans="1:57" ht="26.25" customHeight="1">
      <c r="A317" s="245">
        <v>189</v>
      </c>
      <c r="B317" s="502" t="s">
        <v>370</v>
      </c>
      <c r="C317" s="501">
        <f t="shared" ca="1" si="281"/>
        <v>1093670.54</v>
      </c>
      <c r="D317" s="309">
        <f t="shared" ca="1" si="282"/>
        <v>442604</v>
      </c>
      <c r="E317" s="308">
        <f t="shared" ca="1" si="312"/>
        <v>0.3686635944700461</v>
      </c>
      <c r="F317" s="309">
        <f t="shared" ca="1" si="283"/>
        <v>400000</v>
      </c>
      <c r="G317" s="308">
        <f t="shared" ca="1" si="313"/>
        <v>0.3686635944700461</v>
      </c>
      <c r="H317" s="309">
        <f t="shared" ca="1" si="284"/>
        <v>950000</v>
      </c>
      <c r="I317" s="308">
        <f t="shared" ca="1" si="314"/>
        <v>0.3686635944700461</v>
      </c>
      <c r="J317" s="309">
        <f t="shared" ca="1" si="285"/>
        <v>4931850</v>
      </c>
      <c r="K317" s="308">
        <f t="shared" ca="1" si="315"/>
        <v>0</v>
      </c>
      <c r="L317" s="309">
        <f t="shared" ca="1" si="286"/>
        <v>431096</v>
      </c>
      <c r="M317" s="308">
        <f t="shared" ca="1" si="316"/>
        <v>0.3686635944700461</v>
      </c>
      <c r="N317" s="309">
        <f t="shared" ca="1" si="287"/>
        <v>490000</v>
      </c>
      <c r="O317" s="308">
        <f t="shared" ca="1" si="317"/>
        <v>0.3686635944700461</v>
      </c>
      <c r="P317" s="309">
        <f t="shared" ca="1" si="288"/>
        <v>463642</v>
      </c>
      <c r="Q317" s="308">
        <f t="shared" ca="1" si="318"/>
        <v>0.3686635944700461</v>
      </c>
      <c r="R317" s="309">
        <f t="shared" ca="1" si="289"/>
        <v>575000</v>
      </c>
      <c r="S317" s="308">
        <f t="shared" ca="1" si="319"/>
        <v>0.3686635944700461</v>
      </c>
      <c r="T317" s="309" t="str">
        <f t="shared" ca="1" si="290"/>
        <v/>
      </c>
      <c r="U317" s="308" t="str">
        <f t="shared" ca="1" si="320"/>
        <v/>
      </c>
      <c r="V317" s="309" t="str">
        <f t="shared" ca="1" si="291"/>
        <v/>
      </c>
      <c r="W317" s="308" t="str">
        <f t="shared" ca="1" si="321"/>
        <v/>
      </c>
      <c r="X317" s="309">
        <f t="shared" ca="1" si="292"/>
        <v>442604</v>
      </c>
      <c r="Y317" s="308">
        <f t="shared" ca="1" si="322"/>
        <v>0.3686635944700461</v>
      </c>
      <c r="Z317" s="309" t="str">
        <f t="shared" ca="1" si="293"/>
        <v/>
      </c>
      <c r="AA317" s="308" t="str">
        <f t="shared" ca="1" si="323"/>
        <v/>
      </c>
      <c r="AB317" s="309">
        <f t="shared" ca="1" si="294"/>
        <v>717684</v>
      </c>
      <c r="AC317" s="308">
        <f t="shared" ca="1" si="324"/>
        <v>0.3686635944700461</v>
      </c>
      <c r="AD317" s="309">
        <f t="shared" ca="1" si="295"/>
        <v>458428</v>
      </c>
      <c r="AE317" s="308">
        <f t="shared" ca="1" si="325"/>
        <v>0.3686635944700461</v>
      </c>
      <c r="AF317" s="309">
        <f t="shared" ca="1" si="296"/>
        <v>455195</v>
      </c>
      <c r="AG317" s="308">
        <f t="shared" ca="1" si="326"/>
        <v>0.3686635944700461</v>
      </c>
      <c r="AH317" s="309">
        <f t="shared" ca="1" si="297"/>
        <v>182000</v>
      </c>
      <c r="AI317" s="308">
        <f t="shared" ca="1" si="327"/>
        <v>0</v>
      </c>
      <c r="AJ317" s="309">
        <f t="shared" ca="1" si="298"/>
        <v>514415.35</v>
      </c>
      <c r="AK317" s="308">
        <f t="shared" ca="1" si="328"/>
        <v>0.3686635944700461</v>
      </c>
      <c r="AL317" s="309">
        <f t="shared" ca="1" si="299"/>
        <v>465000</v>
      </c>
      <c r="AM317" s="308">
        <f t="shared" ca="1" si="329"/>
        <v>0.3686635944700461</v>
      </c>
      <c r="AN317" s="309" t="str">
        <f t="shared" ca="1" si="300"/>
        <v/>
      </c>
      <c r="AO317" s="308" t="str">
        <f t="shared" ca="1" si="330"/>
        <v/>
      </c>
      <c r="AP317" s="309">
        <f t="shared" ca="1" si="301"/>
        <v>130000</v>
      </c>
      <c r="AQ317" s="308">
        <f t="shared" ca="1" si="331"/>
        <v>0</v>
      </c>
      <c r="AR317" s="309" t="str">
        <f t="shared" ca="1" si="302"/>
        <v/>
      </c>
      <c r="AS317" s="308" t="str">
        <f t="shared" ca="1" si="332"/>
        <v/>
      </c>
      <c r="AT317" s="309" t="str">
        <f t="shared" ca="1" si="303"/>
        <v/>
      </c>
      <c r="AU317" s="308" t="str">
        <f t="shared" ca="1" si="333"/>
        <v/>
      </c>
      <c r="AV317" s="309" t="str">
        <f t="shared" ca="1" si="304"/>
        <v/>
      </c>
      <c r="AW317" s="308" t="str">
        <f t="shared" ca="1" si="334"/>
        <v/>
      </c>
      <c r="AX317" s="309" t="str">
        <f t="shared" ca="1" si="305"/>
        <v/>
      </c>
      <c r="AY317" s="308" t="str">
        <f t="shared" ca="1" si="335"/>
        <v/>
      </c>
      <c r="AZ317" s="309" t="str">
        <f t="shared" ca="1" si="306"/>
        <v/>
      </c>
      <c r="BA317" s="308" t="str">
        <f t="shared" ca="1" si="309"/>
        <v/>
      </c>
      <c r="BB317" s="309">
        <f t="shared" ca="1" si="307"/>
        <v>432158</v>
      </c>
      <c r="BC317" s="308">
        <f t="shared" ca="1" si="310"/>
        <v>0.3686635944700461</v>
      </c>
      <c r="BD317" s="309" t="str">
        <f t="shared" ca="1" si="308"/>
        <v/>
      </c>
      <c r="BE317" s="308" t="str">
        <f t="shared" ca="1" si="311"/>
        <v/>
      </c>
    </row>
    <row r="318" spans="1:57" ht="26.25" customHeight="1">
      <c r="A318" s="245">
        <v>190</v>
      </c>
      <c r="B318" s="502" t="s">
        <v>371</v>
      </c>
      <c r="C318" s="501">
        <f t="shared" ca="1" si="281"/>
        <v>176723.47</v>
      </c>
      <c r="D318" s="309">
        <f t="shared" ca="1" si="282"/>
        <v>238070</v>
      </c>
      <c r="E318" s="308">
        <f t="shared" ca="1" si="312"/>
        <v>0.3686635944700461</v>
      </c>
      <c r="F318" s="309">
        <f t="shared" ca="1" si="283"/>
        <v>80000</v>
      </c>
      <c r="G318" s="308">
        <f t="shared" ca="1" si="313"/>
        <v>0</v>
      </c>
      <c r="H318" s="309">
        <f t="shared" ca="1" si="284"/>
        <v>520000</v>
      </c>
      <c r="I318" s="308">
        <f t="shared" ca="1" si="314"/>
        <v>0</v>
      </c>
      <c r="J318" s="309">
        <f t="shared" ca="1" si="285"/>
        <v>647610</v>
      </c>
      <c r="K318" s="308">
        <f t="shared" ca="1" si="315"/>
        <v>0</v>
      </c>
      <c r="L318" s="309">
        <f t="shared" ca="1" si="286"/>
        <v>231880</v>
      </c>
      <c r="M318" s="308">
        <f t="shared" ca="1" si="316"/>
        <v>0.3686635944700461</v>
      </c>
      <c r="N318" s="309">
        <f t="shared" ca="1" si="287"/>
        <v>590000</v>
      </c>
      <c r="O318" s="308">
        <f t="shared" ca="1" si="317"/>
        <v>0</v>
      </c>
      <c r="P318" s="309">
        <f t="shared" ca="1" si="288"/>
        <v>288884</v>
      </c>
      <c r="Q318" s="308">
        <f t="shared" ca="1" si="318"/>
        <v>0.3686635944700461</v>
      </c>
      <c r="R318" s="309">
        <f t="shared" ca="1" si="289"/>
        <v>275800</v>
      </c>
      <c r="S318" s="308">
        <f t="shared" ca="1" si="319"/>
        <v>0.3686635944700461</v>
      </c>
      <c r="T318" s="309" t="str">
        <f t="shared" ca="1" si="290"/>
        <v/>
      </c>
      <c r="U318" s="308" t="str">
        <f t="shared" ca="1" si="320"/>
        <v/>
      </c>
      <c r="V318" s="309" t="str">
        <f t="shared" ca="1" si="291"/>
        <v/>
      </c>
      <c r="W318" s="308" t="str">
        <f t="shared" ca="1" si="321"/>
        <v/>
      </c>
      <c r="X318" s="309">
        <f t="shared" ca="1" si="292"/>
        <v>238070</v>
      </c>
      <c r="Y318" s="308">
        <f t="shared" ca="1" si="322"/>
        <v>0.3686635944700461</v>
      </c>
      <c r="Z318" s="309" t="str">
        <f t="shared" ca="1" si="293"/>
        <v/>
      </c>
      <c r="AA318" s="308" t="str">
        <f t="shared" ca="1" si="323"/>
        <v/>
      </c>
      <c r="AB318" s="309">
        <f t="shared" ca="1" si="294"/>
        <v>162296</v>
      </c>
      <c r="AC318" s="308">
        <f t="shared" ca="1" si="324"/>
        <v>0</v>
      </c>
      <c r="AD318" s="309">
        <f t="shared" ca="1" si="295"/>
        <v>62493</v>
      </c>
      <c r="AE318" s="308">
        <f t="shared" ca="1" si="325"/>
        <v>0</v>
      </c>
      <c r="AF318" s="309">
        <f t="shared" ca="1" si="296"/>
        <v>242125</v>
      </c>
      <c r="AG318" s="308">
        <f t="shared" ca="1" si="326"/>
        <v>0.3686635944700461</v>
      </c>
      <c r="AH318" s="309">
        <f t="shared" ca="1" si="297"/>
        <v>448000</v>
      </c>
      <c r="AI318" s="308">
        <f t="shared" ca="1" si="327"/>
        <v>0</v>
      </c>
      <c r="AJ318" s="309">
        <f t="shared" ca="1" si="298"/>
        <v>91608.3</v>
      </c>
      <c r="AK318" s="308">
        <f t="shared" ca="1" si="328"/>
        <v>0</v>
      </c>
      <c r="AL318" s="309">
        <f t="shared" ca="1" si="299"/>
        <v>369000</v>
      </c>
      <c r="AM318" s="308">
        <f t="shared" ca="1" si="329"/>
        <v>0.3686635944700461</v>
      </c>
      <c r="AN318" s="309" t="str">
        <f t="shared" ca="1" si="300"/>
        <v/>
      </c>
      <c r="AO318" s="308" t="str">
        <f t="shared" ca="1" si="330"/>
        <v/>
      </c>
      <c r="AP318" s="309">
        <f t="shared" ca="1" si="301"/>
        <v>102700</v>
      </c>
      <c r="AQ318" s="308">
        <f t="shared" ca="1" si="331"/>
        <v>0</v>
      </c>
      <c r="AR318" s="309" t="str">
        <f t="shared" ca="1" si="302"/>
        <v/>
      </c>
      <c r="AS318" s="308" t="str">
        <f t="shared" ca="1" si="332"/>
        <v/>
      </c>
      <c r="AT318" s="309" t="str">
        <f t="shared" ca="1" si="303"/>
        <v/>
      </c>
      <c r="AU318" s="308" t="str">
        <f t="shared" ca="1" si="333"/>
        <v/>
      </c>
      <c r="AV318" s="309" t="str">
        <f t="shared" ca="1" si="304"/>
        <v/>
      </c>
      <c r="AW318" s="308" t="str">
        <f t="shared" ca="1" si="334"/>
        <v/>
      </c>
      <c r="AX318" s="309" t="str">
        <f t="shared" ca="1" si="305"/>
        <v/>
      </c>
      <c r="AY318" s="308" t="str">
        <f t="shared" ca="1" si="335"/>
        <v/>
      </c>
      <c r="AZ318" s="309" t="str">
        <f t="shared" ca="1" si="306"/>
        <v/>
      </c>
      <c r="BA318" s="308" t="str">
        <f t="shared" ca="1" si="309"/>
        <v/>
      </c>
      <c r="BB318" s="309">
        <f t="shared" ca="1" si="307"/>
        <v>234876</v>
      </c>
      <c r="BC318" s="308">
        <f t="shared" ca="1" si="310"/>
        <v>0.3686635944700461</v>
      </c>
      <c r="BD318" s="309" t="str">
        <f t="shared" ca="1" si="308"/>
        <v/>
      </c>
      <c r="BE318" s="308" t="str">
        <f t="shared" ca="1" si="311"/>
        <v/>
      </c>
    </row>
    <row r="319" spans="1:57" ht="26.25" customHeight="1">
      <c r="A319" s="245">
        <v>191</v>
      </c>
      <c r="B319" s="502" t="s">
        <v>372</v>
      </c>
      <c r="C319" s="501">
        <f t="shared" ca="1" si="281"/>
        <v>830922.28</v>
      </c>
      <c r="D319" s="309">
        <f t="shared" ca="1" si="282"/>
        <v>683840</v>
      </c>
      <c r="E319" s="308">
        <f t="shared" ca="1" si="312"/>
        <v>0.3686635944700461</v>
      </c>
      <c r="F319" s="309">
        <f t="shared" ca="1" si="283"/>
        <v>400000</v>
      </c>
      <c r="G319" s="308">
        <f t="shared" ca="1" si="313"/>
        <v>0.3686635944700461</v>
      </c>
      <c r="H319" s="309">
        <f t="shared" ca="1" si="284"/>
        <v>155000</v>
      </c>
      <c r="I319" s="308">
        <f t="shared" ca="1" si="314"/>
        <v>0</v>
      </c>
      <c r="J319" s="309">
        <f t="shared" ca="1" si="285"/>
        <v>3701313</v>
      </c>
      <c r="K319" s="308">
        <f t="shared" ca="1" si="315"/>
        <v>0</v>
      </c>
      <c r="L319" s="309">
        <f t="shared" ca="1" si="286"/>
        <v>666060</v>
      </c>
      <c r="M319" s="308">
        <f t="shared" ca="1" si="316"/>
        <v>0.3686635944700461</v>
      </c>
      <c r="N319" s="309">
        <f t="shared" ca="1" si="287"/>
        <v>570000</v>
      </c>
      <c r="O319" s="308">
        <f t="shared" ca="1" si="317"/>
        <v>0.3686635944700461</v>
      </c>
      <c r="P319" s="309">
        <f t="shared" ca="1" si="288"/>
        <v>178324</v>
      </c>
      <c r="Q319" s="308">
        <f t="shared" ca="1" si="318"/>
        <v>0</v>
      </c>
      <c r="R319" s="309">
        <f t="shared" ca="1" si="289"/>
        <v>187500</v>
      </c>
      <c r="S319" s="308">
        <f t="shared" ca="1" si="319"/>
        <v>0</v>
      </c>
      <c r="T319" s="309" t="str">
        <f t="shared" ca="1" si="290"/>
        <v/>
      </c>
      <c r="U319" s="308" t="str">
        <f t="shared" ca="1" si="320"/>
        <v/>
      </c>
      <c r="V319" s="309" t="str">
        <f t="shared" ca="1" si="291"/>
        <v/>
      </c>
      <c r="W319" s="308" t="str">
        <f t="shared" ca="1" si="321"/>
        <v/>
      </c>
      <c r="X319" s="309">
        <f t="shared" ca="1" si="292"/>
        <v>683840</v>
      </c>
      <c r="Y319" s="308">
        <f t="shared" ca="1" si="322"/>
        <v>0.3686635944700461</v>
      </c>
      <c r="Z319" s="309" t="str">
        <f t="shared" ca="1" si="293"/>
        <v/>
      </c>
      <c r="AA319" s="308" t="str">
        <f t="shared" ca="1" si="323"/>
        <v/>
      </c>
      <c r="AB319" s="309">
        <f t="shared" ca="1" si="294"/>
        <v>282283</v>
      </c>
      <c r="AC319" s="308">
        <f t="shared" ca="1" si="324"/>
        <v>0.3686635944700461</v>
      </c>
      <c r="AD319" s="309">
        <f t="shared" ca="1" si="295"/>
        <v>395311</v>
      </c>
      <c r="AE319" s="308">
        <f t="shared" ca="1" si="325"/>
        <v>0.3686635944700461</v>
      </c>
      <c r="AF319" s="309">
        <f t="shared" ca="1" si="296"/>
        <v>464880</v>
      </c>
      <c r="AG319" s="308">
        <f t="shared" ca="1" si="326"/>
        <v>0.3686635944700461</v>
      </c>
      <c r="AH319" s="309">
        <f t="shared" ca="1" si="297"/>
        <v>1263000</v>
      </c>
      <c r="AI319" s="308">
        <f t="shared" ca="1" si="327"/>
        <v>0</v>
      </c>
      <c r="AJ319" s="309">
        <f t="shared" ca="1" si="298"/>
        <v>463987.83</v>
      </c>
      <c r="AK319" s="308">
        <f t="shared" ca="1" si="328"/>
        <v>0.3686635944700461</v>
      </c>
      <c r="AL319" s="309">
        <f t="shared" ca="1" si="299"/>
        <v>400000</v>
      </c>
      <c r="AM319" s="308">
        <f t="shared" ca="1" si="329"/>
        <v>0.3686635944700461</v>
      </c>
      <c r="AN319" s="309" t="str">
        <f t="shared" ca="1" si="300"/>
        <v/>
      </c>
      <c r="AO319" s="308" t="str">
        <f t="shared" ca="1" si="330"/>
        <v/>
      </c>
      <c r="AP319" s="309">
        <f t="shared" ca="1" si="301"/>
        <v>121550</v>
      </c>
      <c r="AQ319" s="308">
        <f t="shared" ca="1" si="331"/>
        <v>0</v>
      </c>
      <c r="AR319" s="309" t="str">
        <f t="shared" ca="1" si="302"/>
        <v/>
      </c>
      <c r="AS319" s="308" t="str">
        <f t="shared" ca="1" si="332"/>
        <v/>
      </c>
      <c r="AT319" s="309" t="str">
        <f t="shared" ca="1" si="303"/>
        <v/>
      </c>
      <c r="AU319" s="308" t="str">
        <f t="shared" ca="1" si="333"/>
        <v/>
      </c>
      <c r="AV319" s="309" t="str">
        <f t="shared" ca="1" si="304"/>
        <v/>
      </c>
      <c r="AW319" s="308" t="str">
        <f t="shared" ca="1" si="334"/>
        <v/>
      </c>
      <c r="AX319" s="309" t="str">
        <f t="shared" ca="1" si="305"/>
        <v/>
      </c>
      <c r="AY319" s="308" t="str">
        <f t="shared" ca="1" si="335"/>
        <v/>
      </c>
      <c r="AZ319" s="309" t="str">
        <f t="shared" ca="1" si="306"/>
        <v/>
      </c>
      <c r="BA319" s="308" t="str">
        <f t="shared" ca="1" si="309"/>
        <v/>
      </c>
      <c r="BB319" s="309">
        <f t="shared" ca="1" si="307"/>
        <v>669782</v>
      </c>
      <c r="BC319" s="308">
        <f t="shared" ca="1" si="310"/>
        <v>0.3686635944700461</v>
      </c>
      <c r="BD319" s="309" t="str">
        <f t="shared" ca="1" si="308"/>
        <v/>
      </c>
      <c r="BE319" s="308" t="str">
        <f t="shared" ca="1" si="311"/>
        <v/>
      </c>
    </row>
    <row r="320" spans="1:57" ht="26.25" customHeight="1">
      <c r="A320" s="245">
        <v>192</v>
      </c>
      <c r="B320" s="502" t="s">
        <v>373</v>
      </c>
      <c r="C320" s="501">
        <f t="shared" ca="1" si="281"/>
        <v>235245.49</v>
      </c>
      <c r="D320" s="309">
        <f t="shared" ca="1" si="282"/>
        <v>363348</v>
      </c>
      <c r="E320" s="308">
        <f t="shared" ca="1" si="312"/>
        <v>0.3686635944700461</v>
      </c>
      <c r="F320" s="309">
        <f t="shared" ca="1" si="283"/>
        <v>350000</v>
      </c>
      <c r="G320" s="308">
        <f t="shared" ca="1" si="313"/>
        <v>0.3686635944700461</v>
      </c>
      <c r="H320" s="309">
        <f t="shared" ca="1" si="284"/>
        <v>650000</v>
      </c>
      <c r="I320" s="308">
        <f t="shared" ca="1" si="314"/>
        <v>0</v>
      </c>
      <c r="J320" s="309">
        <f t="shared" ca="1" si="285"/>
        <v>164395</v>
      </c>
      <c r="K320" s="308">
        <f t="shared" ca="1" si="315"/>
        <v>0</v>
      </c>
      <c r="L320" s="309">
        <f t="shared" ca="1" si="286"/>
        <v>353900</v>
      </c>
      <c r="M320" s="308">
        <f t="shared" ca="1" si="316"/>
        <v>0.3686635944700461</v>
      </c>
      <c r="N320" s="309">
        <f t="shared" ca="1" si="287"/>
        <v>760000</v>
      </c>
      <c r="O320" s="308">
        <f t="shared" ca="1" si="317"/>
        <v>0</v>
      </c>
      <c r="P320" s="309">
        <f t="shared" ca="1" si="288"/>
        <v>205072</v>
      </c>
      <c r="Q320" s="308">
        <f t="shared" ca="1" si="318"/>
        <v>0</v>
      </c>
      <c r="R320" s="309">
        <f t="shared" ca="1" si="289"/>
        <v>175800</v>
      </c>
      <c r="S320" s="308">
        <f t="shared" ca="1" si="319"/>
        <v>0</v>
      </c>
      <c r="T320" s="309" t="str">
        <f t="shared" ca="1" si="290"/>
        <v/>
      </c>
      <c r="U320" s="308" t="str">
        <f t="shared" ca="1" si="320"/>
        <v/>
      </c>
      <c r="V320" s="309" t="str">
        <f t="shared" ca="1" si="291"/>
        <v/>
      </c>
      <c r="W320" s="308" t="str">
        <f t="shared" ca="1" si="321"/>
        <v/>
      </c>
      <c r="X320" s="309">
        <f t="shared" ca="1" si="292"/>
        <v>363348</v>
      </c>
      <c r="Y320" s="308">
        <f t="shared" ca="1" si="322"/>
        <v>0.3686635944700461</v>
      </c>
      <c r="Z320" s="309" t="str">
        <f t="shared" ca="1" si="293"/>
        <v/>
      </c>
      <c r="AA320" s="308" t="str">
        <f t="shared" ca="1" si="323"/>
        <v/>
      </c>
      <c r="AB320" s="309">
        <f t="shared" ca="1" si="294"/>
        <v>673036</v>
      </c>
      <c r="AC320" s="308">
        <f t="shared" ca="1" si="324"/>
        <v>0</v>
      </c>
      <c r="AD320" s="309">
        <f t="shared" ca="1" si="295"/>
        <v>470936</v>
      </c>
      <c r="AE320" s="308">
        <f t="shared" ca="1" si="325"/>
        <v>0.3686635944700461</v>
      </c>
      <c r="AF320" s="309">
        <f t="shared" ca="1" si="296"/>
        <v>726375</v>
      </c>
      <c r="AG320" s="308">
        <f t="shared" ca="1" si="326"/>
        <v>0</v>
      </c>
      <c r="AH320" s="309">
        <f t="shared" ca="1" si="297"/>
        <v>763000</v>
      </c>
      <c r="AI320" s="308">
        <f t="shared" ca="1" si="327"/>
        <v>0</v>
      </c>
      <c r="AJ320" s="309">
        <f t="shared" ca="1" si="298"/>
        <v>94427.19</v>
      </c>
      <c r="AK320" s="308">
        <f t="shared" ca="1" si="328"/>
        <v>0</v>
      </c>
      <c r="AL320" s="309">
        <f t="shared" ca="1" si="299"/>
        <v>300000</v>
      </c>
      <c r="AM320" s="308">
        <f t="shared" ca="1" si="329"/>
        <v>0.3686635944700461</v>
      </c>
      <c r="AN320" s="309" t="str">
        <f t="shared" ca="1" si="300"/>
        <v/>
      </c>
      <c r="AO320" s="308" t="str">
        <f t="shared" ca="1" si="330"/>
        <v/>
      </c>
      <c r="AP320" s="309">
        <f t="shared" ca="1" si="301"/>
        <v>51740</v>
      </c>
      <c r="AQ320" s="308">
        <f t="shared" ca="1" si="331"/>
        <v>0</v>
      </c>
      <c r="AR320" s="309" t="str">
        <f t="shared" ca="1" si="302"/>
        <v/>
      </c>
      <c r="AS320" s="308" t="str">
        <f t="shared" ca="1" si="332"/>
        <v/>
      </c>
      <c r="AT320" s="309" t="str">
        <f t="shared" ca="1" si="303"/>
        <v/>
      </c>
      <c r="AU320" s="308" t="str">
        <f t="shared" ca="1" si="333"/>
        <v/>
      </c>
      <c r="AV320" s="309" t="str">
        <f t="shared" ca="1" si="304"/>
        <v/>
      </c>
      <c r="AW320" s="308" t="str">
        <f t="shared" ca="1" si="334"/>
        <v/>
      </c>
      <c r="AX320" s="309" t="str">
        <f t="shared" ca="1" si="305"/>
        <v/>
      </c>
      <c r="AY320" s="308" t="str">
        <f t="shared" ca="1" si="335"/>
        <v/>
      </c>
      <c r="AZ320" s="309" t="str">
        <f t="shared" ca="1" si="306"/>
        <v/>
      </c>
      <c r="BA320" s="308" t="str">
        <f t="shared" ca="1" si="309"/>
        <v/>
      </c>
      <c r="BB320" s="309">
        <f t="shared" ca="1" si="307"/>
        <v>355691</v>
      </c>
      <c r="BC320" s="308">
        <f t="shared" ca="1" si="310"/>
        <v>0.3686635944700461</v>
      </c>
      <c r="BD320" s="309" t="str">
        <f t="shared" ca="1" si="308"/>
        <v/>
      </c>
      <c r="BE320" s="308" t="str">
        <f t="shared" ca="1" si="311"/>
        <v/>
      </c>
    </row>
    <row r="321" spans="1:57" ht="26.25" customHeight="1">
      <c r="A321" s="245">
        <v>193</v>
      </c>
      <c r="B321" s="502" t="s">
        <v>374</v>
      </c>
      <c r="C321" s="501">
        <f t="shared" ref="C321:C345" ca="1" si="336">IF(B321="","",IF($L$4="Media aritmética",ROUND(AVERAGE(D321,F321,H321,J321,L321,N321,P321,R321,T321,V321,X321,Z321,AB321,AF321,AH321,AD321,AJ321,AL321,AN321,AP321,AR321,AT321,AV321,AX321),2),ROUND(_xlfn.STDEV.P(D321,F321,H321,J321,L321,N321,P321,R321,T321,V321,X321,Z321,AB321,AF321,AH321,AD321,AJ321,AL321,AN321,AP321,AR321,AT321,AV321,AX321),2)))</f>
        <v>182542.71</v>
      </c>
      <c r="D321" s="309">
        <f t="shared" ref="D321:D345" ca="1" si="337">IF($D$8="Habilitado",IF($B321="","",ROUND(VLOOKUP($B321,OFERENTE_1,5,FALSE),2)),"")</f>
        <v>454431</v>
      </c>
      <c r="E321" s="308">
        <f t="shared" ca="1" si="312"/>
        <v>0</v>
      </c>
      <c r="F321" s="309">
        <f t="shared" ref="F321:F345" ca="1" si="338">IF($F$8="Habilitado",IF($B321="","",ROUND(VLOOKUP($B321,OFERENTE_2,5,FALSE),2)),"")</f>
        <v>180000</v>
      </c>
      <c r="G321" s="308">
        <f t="shared" ca="1" si="313"/>
        <v>0</v>
      </c>
      <c r="H321" s="309">
        <f t="shared" ref="H321:H345" ca="1" si="339">IF($H$8="Habilitado",IF($B321="","",ROUND(VLOOKUP($B321,OFERENTE_3,5,FALSE),2)),"")</f>
        <v>320000</v>
      </c>
      <c r="I321" s="308">
        <f t="shared" ca="1" si="314"/>
        <v>0.3686635944700461</v>
      </c>
      <c r="J321" s="309">
        <f t="shared" ref="J321:J345" ca="1" si="340">IF($J$8="Habilitado",IF($B321="","",ROUND(VLOOKUP($B321,OFERENTE_4,6,FALSE),2)),"")</f>
        <v>107935</v>
      </c>
      <c r="K321" s="308">
        <f t="shared" ca="1" si="315"/>
        <v>0</v>
      </c>
      <c r="L321" s="309">
        <f t="shared" ref="L321:L345" ca="1" si="341">IF($L$8="Habilitado",IF($B321="","",ROUND(VLOOKUP($B321,OFERENTE_5,5,FALSE),2)),"")</f>
        <v>442615</v>
      </c>
      <c r="M321" s="308">
        <f t="shared" ca="1" si="316"/>
        <v>0</v>
      </c>
      <c r="N321" s="309">
        <f t="shared" ref="N321:N345" ca="1" si="342">IF($N$8="Habilitado",IF($B321="","",ROUND(VLOOKUP($B321,OFERENTE_6,5,FALSE),2)),"")</f>
        <v>590000</v>
      </c>
      <c r="O321" s="308">
        <f t="shared" ca="1" si="317"/>
        <v>0</v>
      </c>
      <c r="P321" s="309">
        <f t="shared" ref="P321:P345" ca="1" si="343">IF($P$8="Habilitado",IF($B321="","",ROUND(VLOOKUP($B321,OFERENTE_7,5,FALSE),2)),"")</f>
        <v>303150</v>
      </c>
      <c r="Q321" s="308">
        <f t="shared" ca="1" si="318"/>
        <v>0.3686635944700461</v>
      </c>
      <c r="R321" s="309">
        <f t="shared" ref="R321:R345" ca="1" si="344">IF($R$8="Habilitado",IF($B321="","",ROUND(VLOOKUP($B321,OFERENTE_8,5,FALSE),2)),"")</f>
        <v>25750</v>
      </c>
      <c r="S321" s="308">
        <f t="shared" ca="1" si="319"/>
        <v>0</v>
      </c>
      <c r="T321" s="309" t="str">
        <f t="shared" ref="T321:T345" ca="1" si="345">IF($T$8="Habilitado",IF($B321="","",ROUND(VLOOKUP($B321,OFERENTE_9,5,FALSE),2)),"")</f>
        <v/>
      </c>
      <c r="U321" s="308" t="str">
        <f t="shared" ca="1" si="320"/>
        <v/>
      </c>
      <c r="V321" s="309" t="str">
        <f t="shared" ref="V321:V345" ca="1" si="346">IF($V$8="Habilitado",IF($B321="","",ROUND(VLOOKUP($B321,OFERENTE_10,5,FALSE),2)),"")</f>
        <v/>
      </c>
      <c r="W321" s="308" t="str">
        <f t="shared" ca="1" si="321"/>
        <v/>
      </c>
      <c r="X321" s="309">
        <f t="shared" ref="X321:X345" ca="1" si="347">IF($X$8="Habilitado",IF($B321="","",ROUND(VLOOKUP($B321,OFERENTE_11,5,FALSE),2)),"")</f>
        <v>454431</v>
      </c>
      <c r="Y321" s="308">
        <f t="shared" ca="1" si="322"/>
        <v>0</v>
      </c>
      <c r="Z321" s="309" t="str">
        <f t="shared" ref="Z321:Z345" ca="1" si="348">IF($Z$8="Habilitado",IF($B321="","",ROUND(VLOOKUP($B321,OFERENTE_12,5,FALSE),2)),"")</f>
        <v/>
      </c>
      <c r="AA321" s="308" t="str">
        <f t="shared" ca="1" si="323"/>
        <v/>
      </c>
      <c r="AB321" s="309">
        <f t="shared" ref="AB321:AB345" ca="1" si="349">IF($AB$8="Habilitado",IF($B321="","",ROUND(VLOOKUP($B321,OFERENTE_13,5,FALSE),2)),"")</f>
        <v>431200</v>
      </c>
      <c r="AC321" s="308">
        <f t="shared" ca="1" si="324"/>
        <v>0</v>
      </c>
      <c r="AD321" s="309">
        <f t="shared" ref="AD321:AD345" ca="1" si="350">IF($AD$8="Habilitado",IF($B321="","",ROUND(VLOOKUP($B321,OFERENTE_14,5,FALSE),2)),"")</f>
        <v>22699</v>
      </c>
      <c r="AE321" s="308">
        <f t="shared" ca="1" si="325"/>
        <v>0</v>
      </c>
      <c r="AF321" s="309">
        <f t="shared" ref="AF321:AF345" ca="1" si="351">IF($AF$8="Habilitado",IF($B321="","",ROUND(VLOOKUP($B321,OFERENTE_15,5,FALSE),2)),"")</f>
        <v>435825</v>
      </c>
      <c r="AG321" s="308">
        <f t="shared" ca="1" si="326"/>
        <v>0</v>
      </c>
      <c r="AH321" s="309">
        <f t="shared" ref="AH321:AH345" ca="1" si="352">IF($AH$8="Habilitado",IF($B321="","",ROUND(VLOOKUP($B321,OFERENTE_16,5,FALSE),2)),"")</f>
        <v>28600</v>
      </c>
      <c r="AI321" s="308">
        <f t="shared" ca="1" si="327"/>
        <v>0</v>
      </c>
      <c r="AJ321" s="309">
        <f t="shared" ref="AJ321:AJ345" ca="1" si="353">IF($AJ$8="Habilitado",IF($B321="","",ROUND(VLOOKUP($B321,OFERENTE_17,5,FALSE),2)),"")</f>
        <v>123564.68</v>
      </c>
      <c r="AK321" s="308">
        <f t="shared" ca="1" si="328"/>
        <v>0</v>
      </c>
      <c r="AL321" s="309">
        <f t="shared" ref="AL321:AL345" ca="1" si="354">IF($AL$8="Habilitado",IF($B321="","",ROUND(VLOOKUP($B321,OFERENTE_18,5,FALSE),2)),"")</f>
        <v>250000</v>
      </c>
      <c r="AM321" s="308">
        <f t="shared" ca="1" si="329"/>
        <v>0.3686635944700461</v>
      </c>
      <c r="AN321" s="309" t="str">
        <f t="shared" ref="AN321:AN345" ca="1" si="355">IF($AN$8="Habilitado",IF($B321="","",ROUND(VLOOKUP($B321,OFERENTE_19,5,FALSE),2)),"")</f>
        <v/>
      </c>
      <c r="AO321" s="308" t="str">
        <f t="shared" ca="1" si="330"/>
        <v/>
      </c>
      <c r="AP321" s="309">
        <f t="shared" ref="AP321:AP345" ca="1" si="356">IF($AP$8="Habilitado",IF($B321="","",ROUND(VLOOKUP($B321,OFERENTE_20,5,FALSE),2)),"")</f>
        <v>67600</v>
      </c>
      <c r="AQ321" s="308">
        <f t="shared" ca="1" si="331"/>
        <v>0</v>
      </c>
      <c r="AR321" s="309" t="str">
        <f t="shared" ref="AR321:AR345" ca="1" si="357">IF($AR$8="Habilitado",IF($B321="","",ROUND(VLOOKUP($B321,OFERENTE_21,5,FALSE),2)),"")</f>
        <v/>
      </c>
      <c r="AS321" s="308" t="str">
        <f t="shared" ca="1" si="332"/>
        <v/>
      </c>
      <c r="AT321" s="309" t="str">
        <f t="shared" ref="AT321:AT345" ca="1" si="358">IF($AT$8="Habilitado",IF($B321="","",ROUND(VLOOKUP($B321,OFERENTE_22,5,FALSE),2)),"")</f>
        <v/>
      </c>
      <c r="AU321" s="308" t="str">
        <f t="shared" ca="1" si="333"/>
        <v/>
      </c>
      <c r="AV321" s="309" t="str">
        <f t="shared" ref="AV321:AV345" ca="1" si="359">IF($AV$8="Habilitado",IF($B321="","",ROUND(VLOOKUP($B321,OFERENTE_23,5,FALSE),2)),"")</f>
        <v/>
      </c>
      <c r="AW321" s="308" t="str">
        <f t="shared" ca="1" si="334"/>
        <v/>
      </c>
      <c r="AX321" s="309" t="str">
        <f t="shared" ref="AX321:AX345" ca="1" si="360">IF($AX$8="Habilitado",IF($B321="","",ROUND(VLOOKUP($B321,OFERENTE_24,5,FALSE),2)),"")</f>
        <v/>
      </c>
      <c r="AY321" s="308" t="str">
        <f t="shared" ca="1" si="335"/>
        <v/>
      </c>
      <c r="AZ321" s="309" t="str">
        <f t="shared" ref="AZ321:AZ345" ca="1" si="361">IF($AZ$8="Habilitado",IF($B321="","",ROUND(VLOOKUP($B321,OFERENTE_25,5,FALSE),2)),"")</f>
        <v/>
      </c>
      <c r="BA321" s="308" t="str">
        <f t="shared" ca="1" si="309"/>
        <v/>
      </c>
      <c r="BB321" s="309">
        <f t="shared" ref="BB321:BB345" ca="1" si="362">IF($BB$8="Habilitado",IF($B321="","",ROUND(VLOOKUP($B321,OFERENTE_26,5,FALSE),2)),"")</f>
        <v>444982</v>
      </c>
      <c r="BC321" s="308">
        <f t="shared" ca="1" si="310"/>
        <v>0</v>
      </c>
      <c r="BD321" s="309" t="str">
        <f t="shared" ref="BD321:BD345" ca="1" si="363">IF($BD$8="Habilitado",IF($B321="","",ROUND(VLOOKUP($B321,OFERENTE_27,5,FALSE),2)),"")</f>
        <v/>
      </c>
      <c r="BE321" s="308" t="str">
        <f t="shared" ca="1" si="311"/>
        <v/>
      </c>
    </row>
    <row r="322" spans="1:57" ht="26.25" customHeight="1">
      <c r="A322" s="245">
        <v>194</v>
      </c>
      <c r="B322" s="502" t="s">
        <v>376</v>
      </c>
      <c r="C322" s="501">
        <f t="shared" ca="1" si="336"/>
        <v>30167.86</v>
      </c>
      <c r="D322" s="309">
        <f t="shared" ca="1" si="337"/>
        <v>56556</v>
      </c>
      <c r="E322" s="308">
        <f t="shared" ca="1" si="312"/>
        <v>0</v>
      </c>
      <c r="F322" s="309">
        <f t="shared" ca="1" si="338"/>
        <v>17820</v>
      </c>
      <c r="G322" s="308">
        <f t="shared" ca="1" si="313"/>
        <v>0</v>
      </c>
      <c r="H322" s="309">
        <f t="shared" ca="1" si="339"/>
        <v>26000</v>
      </c>
      <c r="I322" s="308">
        <f t="shared" ca="1" si="314"/>
        <v>0.3686635944700461</v>
      </c>
      <c r="J322" s="309">
        <f t="shared" ca="1" si="340"/>
        <v>137076</v>
      </c>
      <c r="K322" s="308">
        <f t="shared" ca="1" si="315"/>
        <v>0</v>
      </c>
      <c r="L322" s="309">
        <f t="shared" ca="1" si="341"/>
        <v>55085</v>
      </c>
      <c r="M322" s="308">
        <f t="shared" ca="1" si="316"/>
        <v>0</v>
      </c>
      <c r="N322" s="309">
        <f t="shared" ca="1" si="342"/>
        <v>25000</v>
      </c>
      <c r="O322" s="308">
        <f t="shared" ca="1" si="317"/>
        <v>0.3686635944700461</v>
      </c>
      <c r="P322" s="309">
        <f t="shared" ca="1" si="343"/>
        <v>38526</v>
      </c>
      <c r="Q322" s="308">
        <f t="shared" ca="1" si="318"/>
        <v>0.3686635944700461</v>
      </c>
      <c r="R322" s="309">
        <f t="shared" ca="1" si="344"/>
        <v>52750</v>
      </c>
      <c r="S322" s="308">
        <f t="shared" ca="1" si="319"/>
        <v>0.3686635944700461</v>
      </c>
      <c r="T322" s="309" t="str">
        <f t="shared" ca="1" si="345"/>
        <v/>
      </c>
      <c r="U322" s="308" t="str">
        <f t="shared" ca="1" si="320"/>
        <v/>
      </c>
      <c r="V322" s="309" t="str">
        <f t="shared" ca="1" si="346"/>
        <v/>
      </c>
      <c r="W322" s="308" t="str">
        <f t="shared" ca="1" si="321"/>
        <v/>
      </c>
      <c r="X322" s="309">
        <f t="shared" ca="1" si="347"/>
        <v>56556</v>
      </c>
      <c r="Y322" s="308">
        <f t="shared" ca="1" si="322"/>
        <v>0</v>
      </c>
      <c r="Z322" s="309" t="str">
        <f t="shared" ca="1" si="348"/>
        <v/>
      </c>
      <c r="AA322" s="308" t="str">
        <f t="shared" ca="1" si="323"/>
        <v/>
      </c>
      <c r="AB322" s="309">
        <f t="shared" ca="1" si="349"/>
        <v>21988</v>
      </c>
      <c r="AC322" s="308">
        <f t="shared" ca="1" si="324"/>
        <v>0</v>
      </c>
      <c r="AD322" s="309">
        <f t="shared" ca="1" si="350"/>
        <v>15561</v>
      </c>
      <c r="AE322" s="308">
        <f t="shared" ca="1" si="325"/>
        <v>0</v>
      </c>
      <c r="AF322" s="309">
        <f t="shared" ca="1" si="351"/>
        <v>18711</v>
      </c>
      <c r="AG322" s="308">
        <f t="shared" ca="1" si="326"/>
        <v>0</v>
      </c>
      <c r="AH322" s="309">
        <f t="shared" ca="1" si="352"/>
        <v>5800</v>
      </c>
      <c r="AI322" s="308">
        <f t="shared" ca="1" si="327"/>
        <v>0</v>
      </c>
      <c r="AJ322" s="309">
        <f t="shared" ca="1" si="353"/>
        <v>20940.34</v>
      </c>
      <c r="AK322" s="308">
        <f t="shared" ca="1" si="328"/>
        <v>0</v>
      </c>
      <c r="AL322" s="309">
        <f t="shared" ca="1" si="354"/>
        <v>25603</v>
      </c>
      <c r="AM322" s="308">
        <f t="shared" ca="1" si="329"/>
        <v>0.3686635944700461</v>
      </c>
      <c r="AN322" s="309" t="str">
        <f t="shared" ca="1" si="355"/>
        <v/>
      </c>
      <c r="AO322" s="308" t="str">
        <f t="shared" ca="1" si="330"/>
        <v/>
      </c>
      <c r="AP322" s="309">
        <f t="shared" ca="1" si="356"/>
        <v>23140</v>
      </c>
      <c r="AQ322" s="308">
        <f t="shared" ca="1" si="331"/>
        <v>0</v>
      </c>
      <c r="AR322" s="309" t="str">
        <f t="shared" ca="1" si="357"/>
        <v/>
      </c>
      <c r="AS322" s="308" t="str">
        <f t="shared" ca="1" si="332"/>
        <v/>
      </c>
      <c r="AT322" s="309" t="str">
        <f t="shared" ca="1" si="358"/>
        <v/>
      </c>
      <c r="AU322" s="308" t="str">
        <f t="shared" ca="1" si="333"/>
        <v/>
      </c>
      <c r="AV322" s="309" t="str">
        <f t="shared" ca="1" si="359"/>
        <v/>
      </c>
      <c r="AW322" s="308" t="str">
        <f t="shared" ca="1" si="334"/>
        <v/>
      </c>
      <c r="AX322" s="309" t="str">
        <f t="shared" ca="1" si="360"/>
        <v/>
      </c>
      <c r="AY322" s="308" t="str">
        <f t="shared" ca="1" si="335"/>
        <v/>
      </c>
      <c r="AZ322" s="309" t="str">
        <f t="shared" ca="1" si="361"/>
        <v/>
      </c>
      <c r="BA322" s="308" t="str">
        <f t="shared" ref="BA322:BA345" ca="1" si="364">IF($B322="","",IF(AZ322="","",IF($L$4="Media aritmética",(AZ322&lt;=$C322)*($H$5/$C$5)+(AZ322&gt;$C322)*0,IF(AND(ROUND(AVERAGE($D322,$F322,$H322,$J322,$L322,$N322,$P322,$R322,$T322,$V322,$X322,$Z322,$AB322,$AD322,$AF322,$AH322,$AJ322,AL322,AN322,AP322,AR322,AT322,AV322,AX322,AZ322,BB322,BD322,BF322,BH322,BJ322),2)-$C322/2&lt;=AZ322,(ROUND(AVERAGE($D322,$F322,$H322,$J322,$L322,$N322,$P322,$R322,$T322,$V322,$X322,$Z322,$AB322,$AD322,$AF322,$AH322,$AJ322,AL322,AN322,AP322,AR322,AT322,AV322,AX322,AZ322,BB322,BD322,BF322,BH322,BJ322),2)+$C322/2&gt;AZ322)),($H$5/$C$5),0))))</f>
        <v/>
      </c>
      <c r="BB322" s="309">
        <f t="shared" ca="1" si="362"/>
        <v>55386</v>
      </c>
      <c r="BC322" s="308">
        <f t="shared" ref="BC322:BC345" ca="1" si="365">IF($B322="","",IF(BB322="","",IF($L$4="Media aritmética",(BB322&lt;=$C322)*($H$5/$C$5)+(BB322&gt;$C322)*0,IF(AND(ROUND(AVERAGE($D322,$F322,$H322,$J322,$L322,$N322,$P322,$R322,$T322,$V322,$X322,$Z322,$AB322,$AD322,$AF322,$AH322,$AJ322,AL322,AN322,AP322,AR322,AT322,AV322,AX322,AZ322,BB322,BD322,BF322,BH322,BJ322),2)-$C322/2&lt;=BB322,(ROUND(AVERAGE($D322,$F322,$H322,$J322,$L322,$N322,$P322,$R322,$T322,$V322,$X322,$Z322,$AB322,$AD322,$AF322,$AH322,$AJ322,AL322,AN322,AP322,AR322,AT322,AV322,AX322,AZ322,BB322,BD322,BF322,BH322,BJ322),2)+$C322/2&gt;BB322)),($H$5/$C$5),0))))</f>
        <v>0</v>
      </c>
      <c r="BD322" s="309" t="str">
        <f t="shared" ca="1" si="363"/>
        <v/>
      </c>
      <c r="BE322" s="308" t="str">
        <f t="shared" ref="BE322:BE345" ca="1" si="366">IF($B322="","",IF(BD322="","",IF($L$4="Media aritmética",(BD322&lt;=$C322)*($H$5/$C$5)+(BD322&gt;$C322)*0,IF(AND(ROUND(AVERAGE($D322,$F322,$H322,$J322,$L322,$N322,$P322,$R322,$T322,$V322,$X322,$Z322,$AB322,$AD322,$AF322,$AH322,$AJ322,AL322,AN322,AP322,AR322,AT322,AV322,AX322,AZ322,BB322,BD322,BF322,BH322,BJ322),2)-$C322/2&lt;=BD322,(ROUND(AVERAGE($D322,$F322,$H322,$J322,$L322,$N322,$P322,$R322,$T322,$V322,$X322,$Z322,$AB322,$AD322,$AF322,$AH322,$AJ322,AL322,AN322,AP322,AR322,AT322,AV322,AX322,AZ322,BB322,BD322,BF322,BH322,BJ322),2)+$C322/2&gt;BD322)),($H$5/$C$5),0))))</f>
        <v/>
      </c>
    </row>
    <row r="323" spans="1:57" ht="26.25" customHeight="1">
      <c r="A323" s="245">
        <v>195</v>
      </c>
      <c r="B323" s="502" t="s">
        <v>1020</v>
      </c>
      <c r="C323" s="501">
        <f t="shared" ca="1" si="336"/>
        <v>84555.58</v>
      </c>
      <c r="D323" s="309">
        <f t="shared" ca="1" si="337"/>
        <v>44556</v>
      </c>
      <c r="E323" s="308">
        <f t="shared" ca="1" si="312"/>
        <v>0.3686635944700461</v>
      </c>
      <c r="F323" s="309">
        <f t="shared" ca="1" si="338"/>
        <v>15021</v>
      </c>
      <c r="G323" s="308">
        <f t="shared" ca="1" si="313"/>
        <v>0.3686635944700461</v>
      </c>
      <c r="H323" s="309">
        <f t="shared" ca="1" si="339"/>
        <v>20000</v>
      </c>
      <c r="I323" s="308">
        <f t="shared" ca="1" si="314"/>
        <v>0.3686635944700461</v>
      </c>
      <c r="J323" s="309">
        <f t="shared" ca="1" si="340"/>
        <v>371628</v>
      </c>
      <c r="K323" s="308">
        <f t="shared" ca="1" si="315"/>
        <v>0</v>
      </c>
      <c r="L323" s="309">
        <f t="shared" ca="1" si="341"/>
        <v>43397</v>
      </c>
      <c r="M323" s="308">
        <f t="shared" ca="1" si="316"/>
        <v>0.3686635944700461</v>
      </c>
      <c r="N323" s="309">
        <f t="shared" ca="1" si="342"/>
        <v>39000</v>
      </c>
      <c r="O323" s="308">
        <f t="shared" ca="1" si="317"/>
        <v>0.3686635944700461</v>
      </c>
      <c r="P323" s="309">
        <f t="shared" ca="1" si="343"/>
        <v>38164</v>
      </c>
      <c r="Q323" s="308">
        <f t="shared" ca="1" si="318"/>
        <v>0.3686635944700461</v>
      </c>
      <c r="R323" s="309">
        <f t="shared" ca="1" si="344"/>
        <v>49900</v>
      </c>
      <c r="S323" s="308">
        <f t="shared" ca="1" si="319"/>
        <v>0.3686635944700461</v>
      </c>
      <c r="T323" s="309" t="str">
        <f t="shared" ca="1" si="345"/>
        <v/>
      </c>
      <c r="U323" s="308" t="str">
        <f t="shared" ca="1" si="320"/>
        <v/>
      </c>
      <c r="V323" s="309" t="str">
        <f t="shared" ca="1" si="346"/>
        <v/>
      </c>
      <c r="W323" s="308" t="str">
        <f t="shared" ca="1" si="321"/>
        <v/>
      </c>
      <c r="X323" s="309">
        <f t="shared" ca="1" si="347"/>
        <v>44556</v>
      </c>
      <c r="Y323" s="308">
        <f t="shared" ca="1" si="322"/>
        <v>0.3686635944700461</v>
      </c>
      <c r="Z323" s="309" t="str">
        <f t="shared" ca="1" si="348"/>
        <v/>
      </c>
      <c r="AA323" s="308" t="str">
        <f t="shared" ca="1" si="323"/>
        <v/>
      </c>
      <c r="AB323" s="309">
        <f t="shared" ca="1" si="349"/>
        <v>17359</v>
      </c>
      <c r="AC323" s="308">
        <f t="shared" ca="1" si="324"/>
        <v>0.3686635944700461</v>
      </c>
      <c r="AD323" s="309">
        <f t="shared" ca="1" si="350"/>
        <v>13876</v>
      </c>
      <c r="AE323" s="308">
        <f t="shared" ca="1" si="325"/>
        <v>0.3686635944700461</v>
      </c>
      <c r="AF323" s="309">
        <f t="shared" ca="1" si="351"/>
        <v>15212</v>
      </c>
      <c r="AG323" s="308">
        <f t="shared" ca="1" si="326"/>
        <v>0.3686635944700461</v>
      </c>
      <c r="AH323" s="309">
        <f t="shared" ca="1" si="352"/>
        <v>5000</v>
      </c>
      <c r="AI323" s="308">
        <f t="shared" ca="1" si="327"/>
        <v>0</v>
      </c>
      <c r="AJ323" s="309">
        <f t="shared" ca="1" si="353"/>
        <v>15208.93</v>
      </c>
      <c r="AK323" s="308">
        <f t="shared" ca="1" si="328"/>
        <v>0.3686635944700461</v>
      </c>
      <c r="AL323" s="309">
        <f t="shared" ca="1" si="354"/>
        <v>26681</v>
      </c>
      <c r="AM323" s="308">
        <f t="shared" ca="1" si="329"/>
        <v>0.3686635944700461</v>
      </c>
      <c r="AN323" s="309" t="str">
        <f t="shared" ca="1" si="355"/>
        <v/>
      </c>
      <c r="AO323" s="308" t="str">
        <f t="shared" ca="1" si="330"/>
        <v/>
      </c>
      <c r="AP323" s="309">
        <f t="shared" ca="1" si="356"/>
        <v>16250</v>
      </c>
      <c r="AQ323" s="308">
        <f t="shared" ca="1" si="331"/>
        <v>0.3686635944700461</v>
      </c>
      <c r="AR323" s="309" t="str">
        <f t="shared" ca="1" si="357"/>
        <v/>
      </c>
      <c r="AS323" s="308" t="str">
        <f t="shared" ca="1" si="332"/>
        <v/>
      </c>
      <c r="AT323" s="309" t="str">
        <f t="shared" ca="1" si="358"/>
        <v/>
      </c>
      <c r="AU323" s="308" t="str">
        <f t="shared" ca="1" si="333"/>
        <v/>
      </c>
      <c r="AV323" s="309" t="str">
        <f t="shared" ca="1" si="359"/>
        <v/>
      </c>
      <c r="AW323" s="308" t="str">
        <f t="shared" ca="1" si="334"/>
        <v/>
      </c>
      <c r="AX323" s="309" t="str">
        <f t="shared" ca="1" si="360"/>
        <v/>
      </c>
      <c r="AY323" s="308" t="str">
        <f t="shared" ca="1" si="335"/>
        <v/>
      </c>
      <c r="AZ323" s="309" t="str">
        <f t="shared" ca="1" si="361"/>
        <v/>
      </c>
      <c r="BA323" s="308" t="str">
        <f t="shared" ca="1" si="364"/>
        <v/>
      </c>
      <c r="BB323" s="309">
        <f t="shared" ca="1" si="362"/>
        <v>43523</v>
      </c>
      <c r="BC323" s="308">
        <f t="shared" ca="1" si="365"/>
        <v>0.3686635944700461</v>
      </c>
      <c r="BD323" s="309" t="str">
        <f t="shared" ca="1" si="363"/>
        <v/>
      </c>
      <c r="BE323" s="308" t="str">
        <f t="shared" ca="1" si="366"/>
        <v/>
      </c>
    </row>
    <row r="324" spans="1:57" ht="26.25" customHeight="1">
      <c r="A324" s="245">
        <v>196</v>
      </c>
      <c r="B324" s="502" t="s">
        <v>1024</v>
      </c>
      <c r="C324" s="501">
        <f t="shared" ca="1" si="336"/>
        <v>141610.79999999999</v>
      </c>
      <c r="D324" s="309">
        <f t="shared" ca="1" si="337"/>
        <v>216955</v>
      </c>
      <c r="E324" s="308">
        <f t="shared" ca="1" si="312"/>
        <v>0.3686635944700461</v>
      </c>
      <c r="F324" s="309">
        <f t="shared" ca="1" si="338"/>
        <v>200000</v>
      </c>
      <c r="G324" s="308">
        <f t="shared" ca="1" si="313"/>
        <v>0.3686635944700461</v>
      </c>
      <c r="H324" s="309">
        <f t="shared" ca="1" si="339"/>
        <v>73000</v>
      </c>
      <c r="I324" s="308">
        <f t="shared" ca="1" si="314"/>
        <v>0</v>
      </c>
      <c r="J324" s="309">
        <f t="shared" ca="1" si="340"/>
        <v>85000</v>
      </c>
      <c r="K324" s="308">
        <f t="shared" ca="1" si="315"/>
        <v>0</v>
      </c>
      <c r="L324" s="309">
        <f t="shared" ca="1" si="341"/>
        <v>211314</v>
      </c>
      <c r="M324" s="308">
        <f t="shared" ca="1" si="316"/>
        <v>0.3686635944700461</v>
      </c>
      <c r="N324" s="309">
        <f t="shared" ca="1" si="342"/>
        <v>690000</v>
      </c>
      <c r="O324" s="308">
        <f t="shared" ca="1" si="317"/>
        <v>0</v>
      </c>
      <c r="P324" s="309">
        <f t="shared" ca="1" si="343"/>
        <v>133743</v>
      </c>
      <c r="Q324" s="308">
        <f t="shared" ca="1" si="318"/>
        <v>0</v>
      </c>
      <c r="R324" s="309">
        <f t="shared" ca="1" si="344"/>
        <v>176009</v>
      </c>
      <c r="S324" s="308">
        <f t="shared" ca="1" si="319"/>
        <v>0.3686635944700461</v>
      </c>
      <c r="T324" s="309" t="str">
        <f t="shared" ca="1" si="345"/>
        <v/>
      </c>
      <c r="U324" s="308" t="str">
        <f t="shared" ca="1" si="320"/>
        <v/>
      </c>
      <c r="V324" s="309" t="str">
        <f t="shared" ca="1" si="346"/>
        <v/>
      </c>
      <c r="W324" s="308" t="str">
        <f t="shared" ca="1" si="321"/>
        <v/>
      </c>
      <c r="X324" s="309">
        <f t="shared" ca="1" si="347"/>
        <v>216955</v>
      </c>
      <c r="Y324" s="308">
        <f t="shared" ca="1" si="322"/>
        <v>0.3686635944700461</v>
      </c>
      <c r="Z324" s="309" t="str">
        <f t="shared" ca="1" si="348"/>
        <v/>
      </c>
      <c r="AA324" s="308" t="str">
        <f t="shared" ca="1" si="323"/>
        <v/>
      </c>
      <c r="AB324" s="309">
        <f t="shared" ca="1" si="349"/>
        <v>158315</v>
      </c>
      <c r="AC324" s="308">
        <f t="shared" ca="1" si="324"/>
        <v>0.3686635944700461</v>
      </c>
      <c r="AD324" s="309">
        <f t="shared" ca="1" si="350"/>
        <v>232145</v>
      </c>
      <c r="AE324" s="308">
        <f t="shared" ca="1" si="325"/>
        <v>0.3686635944700461</v>
      </c>
      <c r="AF324" s="309">
        <f t="shared" ca="1" si="351"/>
        <v>338975</v>
      </c>
      <c r="AG324" s="308">
        <f t="shared" ca="1" si="326"/>
        <v>0</v>
      </c>
      <c r="AH324" s="309">
        <f t="shared" ca="1" si="352"/>
        <v>179500</v>
      </c>
      <c r="AI324" s="308">
        <f t="shared" ca="1" si="327"/>
        <v>0.3686635944700461</v>
      </c>
      <c r="AJ324" s="309">
        <f t="shared" ca="1" si="353"/>
        <v>157356.81</v>
      </c>
      <c r="AK324" s="308">
        <f t="shared" ca="1" si="328"/>
        <v>0.3686635944700461</v>
      </c>
      <c r="AL324" s="309">
        <f t="shared" ca="1" si="354"/>
        <v>61215</v>
      </c>
      <c r="AM324" s="308">
        <f t="shared" ca="1" si="329"/>
        <v>0</v>
      </c>
      <c r="AN324" s="309" t="str">
        <f t="shared" ca="1" si="355"/>
        <v/>
      </c>
      <c r="AO324" s="308" t="str">
        <f t="shared" ca="1" si="330"/>
        <v/>
      </c>
      <c r="AP324" s="309">
        <f t="shared" ca="1" si="356"/>
        <v>149500</v>
      </c>
      <c r="AQ324" s="308">
        <f t="shared" ca="1" si="331"/>
        <v>0.3686635944700461</v>
      </c>
      <c r="AR324" s="309" t="str">
        <f t="shared" ca="1" si="357"/>
        <v/>
      </c>
      <c r="AS324" s="308" t="str">
        <f t="shared" ca="1" si="332"/>
        <v/>
      </c>
      <c r="AT324" s="309" t="str">
        <f t="shared" ca="1" si="358"/>
        <v/>
      </c>
      <c r="AU324" s="308" t="str">
        <f t="shared" ca="1" si="333"/>
        <v/>
      </c>
      <c r="AV324" s="309" t="str">
        <f t="shared" ca="1" si="359"/>
        <v/>
      </c>
      <c r="AW324" s="308" t="str">
        <f t="shared" ca="1" si="334"/>
        <v/>
      </c>
      <c r="AX324" s="309" t="str">
        <f t="shared" ca="1" si="360"/>
        <v/>
      </c>
      <c r="AY324" s="308" t="str">
        <f t="shared" ca="1" si="335"/>
        <v/>
      </c>
      <c r="AZ324" s="309" t="str">
        <f t="shared" ca="1" si="361"/>
        <v/>
      </c>
      <c r="BA324" s="308" t="str">
        <f t="shared" ca="1" si="364"/>
        <v/>
      </c>
      <c r="BB324" s="309">
        <f t="shared" ca="1" si="362"/>
        <v>212486</v>
      </c>
      <c r="BC324" s="308">
        <f t="shared" ca="1" si="365"/>
        <v>0.3686635944700461</v>
      </c>
      <c r="BD324" s="309" t="str">
        <f t="shared" ca="1" si="363"/>
        <v/>
      </c>
      <c r="BE324" s="308" t="str">
        <f t="shared" ca="1" si="366"/>
        <v/>
      </c>
    </row>
    <row r="325" spans="1:57" ht="26.25" customHeight="1">
      <c r="A325" s="245">
        <v>197</v>
      </c>
      <c r="B325" s="502" t="s">
        <v>1025</v>
      </c>
      <c r="C325" s="501">
        <f t="shared" ca="1" si="336"/>
        <v>106471.12</v>
      </c>
      <c r="D325" s="309">
        <f t="shared" ca="1" si="337"/>
        <v>196512</v>
      </c>
      <c r="E325" s="308">
        <f t="shared" ca="1" si="312"/>
        <v>0.3686635944700461</v>
      </c>
      <c r="F325" s="309">
        <f t="shared" ca="1" si="338"/>
        <v>200000</v>
      </c>
      <c r="G325" s="308">
        <f t="shared" ca="1" si="313"/>
        <v>0.3686635944700461</v>
      </c>
      <c r="H325" s="309">
        <f t="shared" ca="1" si="339"/>
        <v>68000</v>
      </c>
      <c r="I325" s="308">
        <f t="shared" ca="1" si="314"/>
        <v>0</v>
      </c>
      <c r="J325" s="309">
        <f t="shared" ca="1" si="340"/>
        <v>360000</v>
      </c>
      <c r="K325" s="308">
        <f t="shared" ca="1" si="315"/>
        <v>0</v>
      </c>
      <c r="L325" s="309">
        <f t="shared" ca="1" si="341"/>
        <v>191402</v>
      </c>
      <c r="M325" s="308">
        <f t="shared" ca="1" si="316"/>
        <v>0.3686635944700461</v>
      </c>
      <c r="N325" s="309">
        <f t="shared" ca="1" si="342"/>
        <v>390000</v>
      </c>
      <c r="O325" s="308">
        <f t="shared" ca="1" si="317"/>
        <v>0</v>
      </c>
      <c r="P325" s="309">
        <f t="shared" ca="1" si="343"/>
        <v>153358</v>
      </c>
      <c r="Q325" s="308">
        <f t="shared" ca="1" si="318"/>
        <v>0</v>
      </c>
      <c r="R325" s="309">
        <f t="shared" ca="1" si="344"/>
        <v>280990</v>
      </c>
      <c r="S325" s="308">
        <f t="shared" ca="1" si="319"/>
        <v>0</v>
      </c>
      <c r="T325" s="309" t="str">
        <f t="shared" ca="1" si="345"/>
        <v/>
      </c>
      <c r="U325" s="308" t="str">
        <f t="shared" ca="1" si="320"/>
        <v/>
      </c>
      <c r="V325" s="309" t="str">
        <f t="shared" ca="1" si="346"/>
        <v/>
      </c>
      <c r="W325" s="308" t="str">
        <f t="shared" ca="1" si="321"/>
        <v/>
      </c>
      <c r="X325" s="309">
        <f t="shared" ca="1" si="347"/>
        <v>196512</v>
      </c>
      <c r="Y325" s="308">
        <f t="shared" ca="1" si="322"/>
        <v>0.3686635944700461</v>
      </c>
      <c r="Z325" s="309" t="str">
        <f t="shared" ca="1" si="348"/>
        <v/>
      </c>
      <c r="AA325" s="308" t="str">
        <f t="shared" ca="1" si="323"/>
        <v/>
      </c>
      <c r="AB325" s="309">
        <f t="shared" ca="1" si="349"/>
        <v>177757</v>
      </c>
      <c r="AC325" s="308">
        <f t="shared" ca="1" si="324"/>
        <v>0.3686635944700461</v>
      </c>
      <c r="AD325" s="309">
        <f t="shared" ca="1" si="350"/>
        <v>321000</v>
      </c>
      <c r="AE325" s="308">
        <f t="shared" ca="1" si="325"/>
        <v>0</v>
      </c>
      <c r="AF325" s="309">
        <f t="shared" ca="1" si="351"/>
        <v>487250</v>
      </c>
      <c r="AG325" s="308">
        <f t="shared" ca="1" si="326"/>
        <v>0</v>
      </c>
      <c r="AH325" s="309">
        <f t="shared" ca="1" si="352"/>
        <v>185000</v>
      </c>
      <c r="AI325" s="308">
        <f t="shared" ca="1" si="327"/>
        <v>0.3686635944700461</v>
      </c>
      <c r="AJ325" s="309">
        <f t="shared" ca="1" si="353"/>
        <v>166891.65</v>
      </c>
      <c r="AK325" s="308">
        <f t="shared" ca="1" si="328"/>
        <v>0</v>
      </c>
      <c r="AL325" s="309">
        <f t="shared" ca="1" si="354"/>
        <v>114345</v>
      </c>
      <c r="AM325" s="308">
        <f t="shared" ca="1" si="329"/>
        <v>0</v>
      </c>
      <c r="AN325" s="309" t="str">
        <f t="shared" ca="1" si="355"/>
        <v/>
      </c>
      <c r="AO325" s="308" t="str">
        <f t="shared" ca="1" si="330"/>
        <v/>
      </c>
      <c r="AP325" s="309">
        <f t="shared" ca="1" si="356"/>
        <v>175500</v>
      </c>
      <c r="AQ325" s="308">
        <f t="shared" ca="1" si="331"/>
        <v>0.3686635944700461</v>
      </c>
      <c r="AR325" s="309" t="str">
        <f t="shared" ca="1" si="357"/>
        <v/>
      </c>
      <c r="AS325" s="308" t="str">
        <f t="shared" ca="1" si="332"/>
        <v/>
      </c>
      <c r="AT325" s="309" t="str">
        <f t="shared" ca="1" si="358"/>
        <v/>
      </c>
      <c r="AU325" s="308" t="str">
        <f t="shared" ca="1" si="333"/>
        <v/>
      </c>
      <c r="AV325" s="309" t="str">
        <f t="shared" ca="1" si="359"/>
        <v/>
      </c>
      <c r="AW325" s="308" t="str">
        <f t="shared" ca="1" si="334"/>
        <v/>
      </c>
      <c r="AX325" s="309" t="str">
        <f t="shared" ca="1" si="360"/>
        <v/>
      </c>
      <c r="AY325" s="308" t="str">
        <f t="shared" ca="1" si="335"/>
        <v/>
      </c>
      <c r="AZ325" s="309" t="str">
        <f t="shared" ca="1" si="361"/>
        <v/>
      </c>
      <c r="BA325" s="308" t="str">
        <f t="shared" ca="1" si="364"/>
        <v/>
      </c>
      <c r="BB325" s="309">
        <f t="shared" ca="1" si="362"/>
        <v>192357</v>
      </c>
      <c r="BC325" s="308">
        <f t="shared" ca="1" si="365"/>
        <v>0.3686635944700461</v>
      </c>
      <c r="BD325" s="309" t="str">
        <f t="shared" ca="1" si="363"/>
        <v/>
      </c>
      <c r="BE325" s="308" t="str">
        <f t="shared" ca="1" si="366"/>
        <v/>
      </c>
    </row>
    <row r="326" spans="1:57" ht="26.25" customHeight="1">
      <c r="A326" s="245">
        <v>198</v>
      </c>
      <c r="B326" s="502" t="s">
        <v>1026</v>
      </c>
      <c r="C326" s="501">
        <f t="shared" ca="1" si="336"/>
        <v>158562.63</v>
      </c>
      <c r="D326" s="309">
        <f t="shared" ca="1" si="337"/>
        <v>144648</v>
      </c>
      <c r="E326" s="308">
        <f t="shared" ca="1" si="312"/>
        <v>0.3686635944700461</v>
      </c>
      <c r="F326" s="309">
        <f t="shared" ca="1" si="338"/>
        <v>160000</v>
      </c>
      <c r="G326" s="308">
        <f t="shared" ca="1" si="313"/>
        <v>0.3686635944700461</v>
      </c>
      <c r="H326" s="309">
        <f t="shared" ca="1" si="339"/>
        <v>65000</v>
      </c>
      <c r="I326" s="308">
        <f t="shared" ca="1" si="314"/>
        <v>0</v>
      </c>
      <c r="J326" s="309">
        <f t="shared" ca="1" si="340"/>
        <v>697872</v>
      </c>
      <c r="K326" s="308">
        <f t="shared" ca="1" si="315"/>
        <v>0</v>
      </c>
      <c r="L326" s="309">
        <f t="shared" ca="1" si="341"/>
        <v>140887</v>
      </c>
      <c r="M326" s="308">
        <f t="shared" ca="1" si="316"/>
        <v>0.3686635944700461</v>
      </c>
      <c r="N326" s="309">
        <f t="shared" ca="1" si="342"/>
        <v>340000</v>
      </c>
      <c r="O326" s="308">
        <f t="shared" ca="1" si="317"/>
        <v>0</v>
      </c>
      <c r="P326" s="309">
        <f t="shared" ca="1" si="343"/>
        <v>130176</v>
      </c>
      <c r="Q326" s="308">
        <f t="shared" ca="1" si="318"/>
        <v>0</v>
      </c>
      <c r="R326" s="309">
        <f t="shared" ca="1" si="344"/>
        <v>453670</v>
      </c>
      <c r="S326" s="308">
        <f t="shared" ca="1" si="319"/>
        <v>0</v>
      </c>
      <c r="T326" s="309" t="str">
        <f t="shared" ca="1" si="345"/>
        <v/>
      </c>
      <c r="U326" s="308" t="str">
        <f t="shared" ca="1" si="320"/>
        <v/>
      </c>
      <c r="V326" s="309" t="str">
        <f t="shared" ca="1" si="346"/>
        <v/>
      </c>
      <c r="W326" s="308" t="str">
        <f t="shared" ca="1" si="321"/>
        <v/>
      </c>
      <c r="X326" s="309">
        <f t="shared" ca="1" si="347"/>
        <v>144648</v>
      </c>
      <c r="Y326" s="308">
        <f t="shared" ca="1" si="322"/>
        <v>0.3686635944700461</v>
      </c>
      <c r="Z326" s="309" t="str">
        <f t="shared" ca="1" si="348"/>
        <v/>
      </c>
      <c r="AA326" s="308" t="str">
        <f t="shared" ca="1" si="323"/>
        <v/>
      </c>
      <c r="AB326" s="309">
        <f t="shared" ca="1" si="349"/>
        <v>133341</v>
      </c>
      <c r="AC326" s="308">
        <f t="shared" ca="1" si="324"/>
        <v>0.3686635944700461</v>
      </c>
      <c r="AD326" s="309">
        <f t="shared" ca="1" si="350"/>
        <v>198000</v>
      </c>
      <c r="AE326" s="308">
        <f t="shared" ca="1" si="325"/>
        <v>0.3686635944700461</v>
      </c>
      <c r="AF326" s="309">
        <f t="shared" ca="1" si="351"/>
        <v>329490</v>
      </c>
      <c r="AG326" s="308">
        <f t="shared" ca="1" si="326"/>
        <v>0</v>
      </c>
      <c r="AH326" s="309">
        <f t="shared" ca="1" si="352"/>
        <v>144000</v>
      </c>
      <c r="AI326" s="308">
        <f t="shared" ca="1" si="327"/>
        <v>0.3686635944700461</v>
      </c>
      <c r="AJ326" s="309">
        <f t="shared" ca="1" si="353"/>
        <v>120576.15</v>
      </c>
      <c r="AK326" s="308">
        <f t="shared" ca="1" si="328"/>
        <v>0</v>
      </c>
      <c r="AL326" s="309">
        <f t="shared" ca="1" si="354"/>
        <v>127050</v>
      </c>
      <c r="AM326" s="308">
        <f t="shared" ca="1" si="329"/>
        <v>0</v>
      </c>
      <c r="AN326" s="309" t="str">
        <f t="shared" ca="1" si="355"/>
        <v/>
      </c>
      <c r="AO326" s="308" t="str">
        <f t="shared" ca="1" si="330"/>
        <v/>
      </c>
      <c r="AP326" s="309">
        <f t="shared" ca="1" si="356"/>
        <v>133250</v>
      </c>
      <c r="AQ326" s="308">
        <f t="shared" ca="1" si="331"/>
        <v>0.3686635944700461</v>
      </c>
      <c r="AR326" s="309" t="str">
        <f t="shared" ca="1" si="357"/>
        <v/>
      </c>
      <c r="AS326" s="308" t="str">
        <f t="shared" ca="1" si="332"/>
        <v/>
      </c>
      <c r="AT326" s="309" t="str">
        <f t="shared" ca="1" si="358"/>
        <v/>
      </c>
      <c r="AU326" s="308" t="str">
        <f t="shared" ca="1" si="333"/>
        <v/>
      </c>
      <c r="AV326" s="309" t="str">
        <f t="shared" ca="1" si="359"/>
        <v/>
      </c>
      <c r="AW326" s="308" t="str">
        <f t="shared" ca="1" si="334"/>
        <v/>
      </c>
      <c r="AX326" s="309" t="str">
        <f t="shared" ca="1" si="360"/>
        <v/>
      </c>
      <c r="AY326" s="308" t="str">
        <f t="shared" ca="1" si="335"/>
        <v/>
      </c>
      <c r="AZ326" s="309" t="str">
        <f t="shared" ca="1" si="361"/>
        <v/>
      </c>
      <c r="BA326" s="308" t="str">
        <f t="shared" ca="1" si="364"/>
        <v/>
      </c>
      <c r="BB326" s="309">
        <f t="shared" ca="1" si="362"/>
        <v>141682</v>
      </c>
      <c r="BC326" s="308">
        <f t="shared" ca="1" si="365"/>
        <v>0.3686635944700461</v>
      </c>
      <c r="BD326" s="309" t="str">
        <f t="shared" ca="1" si="363"/>
        <v/>
      </c>
      <c r="BE326" s="308" t="str">
        <f t="shared" ca="1" si="366"/>
        <v/>
      </c>
    </row>
    <row r="327" spans="1:57" ht="26.25" customHeight="1">
      <c r="A327" s="245">
        <v>199</v>
      </c>
      <c r="B327" s="502" t="s">
        <v>1027</v>
      </c>
      <c r="C327" s="501">
        <f t="shared" ca="1" si="336"/>
        <v>99357.74</v>
      </c>
      <c r="D327" s="309">
        <f t="shared" ca="1" si="337"/>
        <v>129394</v>
      </c>
      <c r="E327" s="308">
        <f t="shared" ca="1" si="312"/>
        <v>0.3686635944700461</v>
      </c>
      <c r="F327" s="309">
        <f t="shared" ca="1" si="338"/>
        <v>150000</v>
      </c>
      <c r="G327" s="308">
        <f t="shared" ca="1" si="313"/>
        <v>0.3686635944700461</v>
      </c>
      <c r="H327" s="309">
        <f t="shared" ca="1" si="339"/>
        <v>60000</v>
      </c>
      <c r="I327" s="308">
        <f t="shared" ca="1" si="314"/>
        <v>0</v>
      </c>
      <c r="J327" s="309">
        <f t="shared" ca="1" si="340"/>
        <v>196000</v>
      </c>
      <c r="K327" s="308">
        <f t="shared" ca="1" si="315"/>
        <v>0.3686635944700461</v>
      </c>
      <c r="L327" s="309">
        <f t="shared" ca="1" si="341"/>
        <v>126029</v>
      </c>
      <c r="M327" s="308">
        <f t="shared" ca="1" si="316"/>
        <v>0.3686635944700461</v>
      </c>
      <c r="N327" s="309">
        <f t="shared" ca="1" si="342"/>
        <v>320000</v>
      </c>
      <c r="O327" s="308">
        <f t="shared" ca="1" si="317"/>
        <v>0</v>
      </c>
      <c r="P327" s="309">
        <f t="shared" ca="1" si="343"/>
        <v>123043</v>
      </c>
      <c r="Q327" s="308">
        <f t="shared" ca="1" si="318"/>
        <v>0</v>
      </c>
      <c r="R327" s="309">
        <f t="shared" ca="1" si="344"/>
        <v>453670</v>
      </c>
      <c r="S327" s="308">
        <f t="shared" ca="1" si="319"/>
        <v>0</v>
      </c>
      <c r="T327" s="309" t="str">
        <f t="shared" ca="1" si="345"/>
        <v/>
      </c>
      <c r="U327" s="308" t="str">
        <f t="shared" ca="1" si="320"/>
        <v/>
      </c>
      <c r="V327" s="309" t="str">
        <f t="shared" ca="1" si="346"/>
        <v/>
      </c>
      <c r="W327" s="308" t="str">
        <f t="shared" ca="1" si="321"/>
        <v/>
      </c>
      <c r="X327" s="309">
        <f t="shared" ca="1" si="347"/>
        <v>129394</v>
      </c>
      <c r="Y327" s="308">
        <f t="shared" ca="1" si="322"/>
        <v>0.3686635944700461</v>
      </c>
      <c r="Z327" s="309" t="str">
        <f t="shared" ca="1" si="348"/>
        <v/>
      </c>
      <c r="AA327" s="308" t="str">
        <f t="shared" ca="1" si="323"/>
        <v/>
      </c>
      <c r="AB327" s="309">
        <f t="shared" ca="1" si="349"/>
        <v>130262</v>
      </c>
      <c r="AC327" s="308">
        <f t="shared" ca="1" si="324"/>
        <v>0.3686635944700461</v>
      </c>
      <c r="AD327" s="309">
        <f t="shared" ca="1" si="350"/>
        <v>176000</v>
      </c>
      <c r="AE327" s="308">
        <f t="shared" ca="1" si="325"/>
        <v>0.3686635944700461</v>
      </c>
      <c r="AF327" s="309">
        <f t="shared" ca="1" si="351"/>
        <v>329290</v>
      </c>
      <c r="AG327" s="308">
        <f t="shared" ca="1" si="326"/>
        <v>0</v>
      </c>
      <c r="AH327" s="309">
        <f t="shared" ca="1" si="352"/>
        <v>130000</v>
      </c>
      <c r="AI327" s="308">
        <f t="shared" ca="1" si="327"/>
        <v>0.3686635944700461</v>
      </c>
      <c r="AJ327" s="309">
        <f t="shared" ca="1" si="353"/>
        <v>106954.74</v>
      </c>
      <c r="AK327" s="308">
        <f t="shared" ca="1" si="328"/>
        <v>0</v>
      </c>
      <c r="AL327" s="309">
        <f t="shared" ca="1" si="354"/>
        <v>134750</v>
      </c>
      <c r="AM327" s="308">
        <f t="shared" ca="1" si="329"/>
        <v>0.3686635944700461</v>
      </c>
      <c r="AN327" s="309" t="str">
        <f t="shared" ca="1" si="355"/>
        <v/>
      </c>
      <c r="AO327" s="308" t="str">
        <f t="shared" ca="1" si="330"/>
        <v/>
      </c>
      <c r="AP327" s="309">
        <f t="shared" ca="1" si="356"/>
        <v>133900</v>
      </c>
      <c r="AQ327" s="308">
        <f t="shared" ca="1" si="331"/>
        <v>0.3686635944700461</v>
      </c>
      <c r="AR327" s="309" t="str">
        <f t="shared" ca="1" si="357"/>
        <v/>
      </c>
      <c r="AS327" s="308" t="str">
        <f t="shared" ca="1" si="332"/>
        <v/>
      </c>
      <c r="AT327" s="309" t="str">
        <f t="shared" ca="1" si="358"/>
        <v/>
      </c>
      <c r="AU327" s="308" t="str">
        <f t="shared" ca="1" si="333"/>
        <v/>
      </c>
      <c r="AV327" s="309" t="str">
        <f t="shared" ca="1" si="359"/>
        <v/>
      </c>
      <c r="AW327" s="308" t="str">
        <f t="shared" ca="1" si="334"/>
        <v/>
      </c>
      <c r="AX327" s="309" t="str">
        <f t="shared" ca="1" si="360"/>
        <v/>
      </c>
      <c r="AY327" s="308" t="str">
        <f t="shared" ca="1" si="335"/>
        <v/>
      </c>
      <c r="AZ327" s="309" t="str">
        <f t="shared" ca="1" si="361"/>
        <v/>
      </c>
      <c r="BA327" s="308" t="str">
        <f t="shared" ca="1" si="364"/>
        <v/>
      </c>
      <c r="BB327" s="309">
        <f t="shared" ca="1" si="362"/>
        <v>126483</v>
      </c>
      <c r="BC327" s="308">
        <f t="shared" ca="1" si="365"/>
        <v>0.3686635944700461</v>
      </c>
      <c r="BD327" s="309" t="str">
        <f t="shared" ca="1" si="363"/>
        <v/>
      </c>
      <c r="BE327" s="308" t="str">
        <f t="shared" ca="1" si="366"/>
        <v/>
      </c>
    </row>
    <row r="328" spans="1:57" ht="26.25" customHeight="1">
      <c r="A328" s="245">
        <v>200</v>
      </c>
      <c r="B328" s="502" t="s">
        <v>1028</v>
      </c>
      <c r="C328" s="501">
        <f t="shared" ca="1" si="336"/>
        <v>101167.03999999999</v>
      </c>
      <c r="D328" s="309">
        <f t="shared" ca="1" si="337"/>
        <v>97361</v>
      </c>
      <c r="E328" s="308">
        <f t="shared" ca="1" si="312"/>
        <v>0.3686635944700461</v>
      </c>
      <c r="F328" s="309">
        <f t="shared" ca="1" si="338"/>
        <v>130000</v>
      </c>
      <c r="G328" s="308">
        <f t="shared" ca="1" si="313"/>
        <v>0.3686635944700461</v>
      </c>
      <c r="H328" s="309">
        <f t="shared" ca="1" si="339"/>
        <v>49000</v>
      </c>
      <c r="I328" s="308">
        <f t="shared" ca="1" si="314"/>
        <v>0</v>
      </c>
      <c r="J328" s="309">
        <f t="shared" ca="1" si="340"/>
        <v>41206</v>
      </c>
      <c r="K328" s="308">
        <f t="shared" ca="1" si="315"/>
        <v>0</v>
      </c>
      <c r="L328" s="309">
        <f t="shared" ca="1" si="341"/>
        <v>94829</v>
      </c>
      <c r="M328" s="308">
        <f t="shared" ca="1" si="316"/>
        <v>0.3686635944700461</v>
      </c>
      <c r="N328" s="309">
        <f t="shared" ca="1" si="342"/>
        <v>319000</v>
      </c>
      <c r="O328" s="308">
        <f t="shared" ca="1" si="317"/>
        <v>0</v>
      </c>
      <c r="P328" s="309">
        <f t="shared" ca="1" si="343"/>
        <v>84704</v>
      </c>
      <c r="Q328" s="308">
        <f t="shared" ca="1" si="318"/>
        <v>0</v>
      </c>
      <c r="R328" s="309">
        <f t="shared" ca="1" si="344"/>
        <v>398600</v>
      </c>
      <c r="S328" s="308">
        <f t="shared" ca="1" si="319"/>
        <v>0</v>
      </c>
      <c r="T328" s="309" t="str">
        <f t="shared" ca="1" si="345"/>
        <v/>
      </c>
      <c r="U328" s="308" t="str">
        <f t="shared" ca="1" si="320"/>
        <v/>
      </c>
      <c r="V328" s="309" t="str">
        <f t="shared" ca="1" si="346"/>
        <v/>
      </c>
      <c r="W328" s="308" t="str">
        <f t="shared" ca="1" si="321"/>
        <v/>
      </c>
      <c r="X328" s="309">
        <f t="shared" ca="1" si="347"/>
        <v>97361</v>
      </c>
      <c r="Y328" s="308">
        <f t="shared" ca="1" si="322"/>
        <v>0.3686635944700461</v>
      </c>
      <c r="Z328" s="309" t="str">
        <f t="shared" ca="1" si="348"/>
        <v/>
      </c>
      <c r="AA328" s="308" t="str">
        <f t="shared" ca="1" si="323"/>
        <v/>
      </c>
      <c r="AB328" s="309">
        <f t="shared" ca="1" si="349"/>
        <v>114153</v>
      </c>
      <c r="AC328" s="308">
        <f t="shared" ca="1" si="324"/>
        <v>0.3686635944700461</v>
      </c>
      <c r="AD328" s="309">
        <f t="shared" ca="1" si="350"/>
        <v>143000</v>
      </c>
      <c r="AE328" s="308">
        <f t="shared" ca="1" si="325"/>
        <v>0.3686635944700461</v>
      </c>
      <c r="AF328" s="309">
        <f t="shared" ca="1" si="351"/>
        <v>319605</v>
      </c>
      <c r="AG328" s="308">
        <f t="shared" ca="1" si="326"/>
        <v>0</v>
      </c>
      <c r="AH328" s="309">
        <f t="shared" ca="1" si="352"/>
        <v>103000</v>
      </c>
      <c r="AI328" s="308">
        <f t="shared" ca="1" si="327"/>
        <v>0.3686635944700461</v>
      </c>
      <c r="AJ328" s="309">
        <f t="shared" ca="1" si="353"/>
        <v>78348.710000000006</v>
      </c>
      <c r="AK328" s="308">
        <f t="shared" ca="1" si="328"/>
        <v>0</v>
      </c>
      <c r="AL328" s="309">
        <f t="shared" ca="1" si="354"/>
        <v>150150</v>
      </c>
      <c r="AM328" s="308">
        <f t="shared" ca="1" si="329"/>
        <v>0.3686635944700461</v>
      </c>
      <c r="AN328" s="309" t="str">
        <f t="shared" ca="1" si="355"/>
        <v/>
      </c>
      <c r="AO328" s="308" t="str">
        <f t="shared" ca="1" si="330"/>
        <v/>
      </c>
      <c r="AP328" s="309">
        <f t="shared" ca="1" si="356"/>
        <v>120250</v>
      </c>
      <c r="AQ328" s="308">
        <f t="shared" ca="1" si="331"/>
        <v>0.3686635944700461</v>
      </c>
      <c r="AR328" s="309" t="str">
        <f t="shared" ca="1" si="357"/>
        <v/>
      </c>
      <c r="AS328" s="308" t="str">
        <f t="shared" ca="1" si="332"/>
        <v/>
      </c>
      <c r="AT328" s="309" t="str">
        <f t="shared" ca="1" si="358"/>
        <v/>
      </c>
      <c r="AU328" s="308" t="str">
        <f t="shared" ca="1" si="333"/>
        <v/>
      </c>
      <c r="AV328" s="309" t="str">
        <f t="shared" ca="1" si="359"/>
        <v/>
      </c>
      <c r="AW328" s="308" t="str">
        <f t="shared" ca="1" si="334"/>
        <v/>
      </c>
      <c r="AX328" s="309" t="str">
        <f t="shared" ca="1" si="360"/>
        <v/>
      </c>
      <c r="AY328" s="308" t="str">
        <f t="shared" ca="1" si="335"/>
        <v/>
      </c>
      <c r="AZ328" s="309" t="str">
        <f t="shared" ca="1" si="361"/>
        <v/>
      </c>
      <c r="BA328" s="308" t="str">
        <f t="shared" ca="1" si="364"/>
        <v/>
      </c>
      <c r="BB328" s="309">
        <f t="shared" ca="1" si="362"/>
        <v>95176</v>
      </c>
      <c r="BC328" s="308">
        <f t="shared" ca="1" si="365"/>
        <v>0.3686635944700461</v>
      </c>
      <c r="BD328" s="309" t="str">
        <f t="shared" ca="1" si="363"/>
        <v/>
      </c>
      <c r="BE328" s="308" t="str">
        <f t="shared" ca="1" si="366"/>
        <v/>
      </c>
    </row>
    <row r="329" spans="1:57" ht="26.25" customHeight="1">
      <c r="A329" s="245">
        <v>201</v>
      </c>
      <c r="B329" s="502" t="s">
        <v>1029</v>
      </c>
      <c r="C329" s="501">
        <f t="shared" ca="1" si="336"/>
        <v>99644.479999999996</v>
      </c>
      <c r="D329" s="309">
        <f t="shared" ca="1" si="337"/>
        <v>85264</v>
      </c>
      <c r="E329" s="308">
        <f t="shared" ca="1" si="312"/>
        <v>0.3686635944700461</v>
      </c>
      <c r="F329" s="309">
        <f t="shared" ca="1" si="338"/>
        <v>100000</v>
      </c>
      <c r="G329" s="308">
        <f t="shared" ca="1" si="313"/>
        <v>0.3686635944700461</v>
      </c>
      <c r="H329" s="309">
        <f t="shared" ca="1" si="339"/>
        <v>45000</v>
      </c>
      <c r="I329" s="308">
        <f t="shared" ca="1" si="314"/>
        <v>0</v>
      </c>
      <c r="J329" s="309">
        <f t="shared" ca="1" si="340"/>
        <v>35000</v>
      </c>
      <c r="K329" s="308">
        <f t="shared" ca="1" si="315"/>
        <v>0</v>
      </c>
      <c r="L329" s="309">
        <f t="shared" ca="1" si="341"/>
        <v>83047</v>
      </c>
      <c r="M329" s="308">
        <f t="shared" ca="1" si="316"/>
        <v>0.3686635944700461</v>
      </c>
      <c r="N329" s="309">
        <f t="shared" ca="1" si="342"/>
        <v>300000</v>
      </c>
      <c r="O329" s="308">
        <f t="shared" ca="1" si="317"/>
        <v>0</v>
      </c>
      <c r="P329" s="309">
        <f t="shared" ca="1" si="343"/>
        <v>67406</v>
      </c>
      <c r="Q329" s="308">
        <f t="shared" ca="1" si="318"/>
        <v>0</v>
      </c>
      <c r="R329" s="309">
        <f t="shared" ca="1" si="344"/>
        <v>367500</v>
      </c>
      <c r="S329" s="308">
        <f t="shared" ca="1" si="319"/>
        <v>0</v>
      </c>
      <c r="T329" s="309" t="str">
        <f t="shared" ca="1" si="345"/>
        <v/>
      </c>
      <c r="U329" s="308" t="str">
        <f t="shared" ca="1" si="320"/>
        <v/>
      </c>
      <c r="V329" s="309" t="str">
        <f t="shared" ca="1" si="346"/>
        <v/>
      </c>
      <c r="W329" s="308" t="str">
        <f t="shared" ca="1" si="321"/>
        <v/>
      </c>
      <c r="X329" s="309">
        <f t="shared" ca="1" si="347"/>
        <v>85264</v>
      </c>
      <c r="Y329" s="308">
        <f t="shared" ca="1" si="322"/>
        <v>0.3686635944700461</v>
      </c>
      <c r="Z329" s="309" t="str">
        <f t="shared" ca="1" si="348"/>
        <v/>
      </c>
      <c r="AA329" s="308" t="str">
        <f t="shared" ca="1" si="323"/>
        <v/>
      </c>
      <c r="AB329" s="309">
        <f t="shared" ca="1" si="349"/>
        <v>114986</v>
      </c>
      <c r="AC329" s="308">
        <f t="shared" ca="1" si="324"/>
        <v>0.3686635944700461</v>
      </c>
      <c r="AD329" s="309">
        <f t="shared" ca="1" si="350"/>
        <v>98000</v>
      </c>
      <c r="AE329" s="308">
        <f t="shared" ca="1" si="325"/>
        <v>0.3686635944700461</v>
      </c>
      <c r="AF329" s="309">
        <f t="shared" ca="1" si="351"/>
        <v>319605</v>
      </c>
      <c r="AG329" s="308">
        <f t="shared" ca="1" si="326"/>
        <v>0</v>
      </c>
      <c r="AH329" s="309">
        <f t="shared" ca="1" si="352"/>
        <v>85000</v>
      </c>
      <c r="AI329" s="308">
        <f t="shared" ca="1" si="327"/>
        <v>0.3686635944700461</v>
      </c>
      <c r="AJ329" s="309">
        <f t="shared" ca="1" si="353"/>
        <v>59277.54</v>
      </c>
      <c r="AK329" s="308">
        <f t="shared" ca="1" si="328"/>
        <v>0</v>
      </c>
      <c r="AL329" s="309">
        <f t="shared" ca="1" si="354"/>
        <v>165550</v>
      </c>
      <c r="AM329" s="308">
        <f t="shared" ca="1" si="329"/>
        <v>0.3686635944700461</v>
      </c>
      <c r="AN329" s="309" t="str">
        <f t="shared" ca="1" si="355"/>
        <v/>
      </c>
      <c r="AO329" s="308" t="str">
        <f t="shared" ca="1" si="330"/>
        <v/>
      </c>
      <c r="AP329" s="309">
        <f t="shared" ca="1" si="356"/>
        <v>100750</v>
      </c>
      <c r="AQ329" s="308">
        <f t="shared" ca="1" si="331"/>
        <v>0.3686635944700461</v>
      </c>
      <c r="AR329" s="309" t="str">
        <f t="shared" ca="1" si="357"/>
        <v/>
      </c>
      <c r="AS329" s="308" t="str">
        <f t="shared" ca="1" si="332"/>
        <v/>
      </c>
      <c r="AT329" s="309" t="str">
        <f t="shared" ca="1" si="358"/>
        <v/>
      </c>
      <c r="AU329" s="308" t="str">
        <f t="shared" ca="1" si="333"/>
        <v/>
      </c>
      <c r="AV329" s="309" t="str">
        <f t="shared" ca="1" si="359"/>
        <v/>
      </c>
      <c r="AW329" s="308" t="str">
        <f t="shared" ca="1" si="334"/>
        <v/>
      </c>
      <c r="AX329" s="309" t="str">
        <f t="shared" ca="1" si="360"/>
        <v/>
      </c>
      <c r="AY329" s="308" t="str">
        <f t="shared" ca="1" si="335"/>
        <v/>
      </c>
      <c r="AZ329" s="309" t="str">
        <f t="shared" ca="1" si="361"/>
        <v/>
      </c>
      <c r="BA329" s="308" t="str">
        <f t="shared" ca="1" si="364"/>
        <v/>
      </c>
      <c r="BB329" s="309">
        <f t="shared" ca="1" si="362"/>
        <v>83497</v>
      </c>
      <c r="BC329" s="308">
        <f t="shared" ca="1" si="365"/>
        <v>0.3686635944700461</v>
      </c>
      <c r="BD329" s="309" t="str">
        <f t="shared" ca="1" si="363"/>
        <v/>
      </c>
      <c r="BE329" s="308" t="str">
        <f t="shared" ca="1" si="366"/>
        <v/>
      </c>
    </row>
    <row r="330" spans="1:57" ht="26.25" customHeight="1">
      <c r="A330" s="245">
        <v>202</v>
      </c>
      <c r="B330" s="502" t="s">
        <v>1031</v>
      </c>
      <c r="C330" s="501">
        <f t="shared" ca="1" si="336"/>
        <v>126427.54</v>
      </c>
      <c r="D330" s="309">
        <f t="shared" ca="1" si="337"/>
        <v>357723</v>
      </c>
      <c r="E330" s="308">
        <f t="shared" ca="1" si="312"/>
        <v>0.3686635944700461</v>
      </c>
      <c r="F330" s="309">
        <f t="shared" ca="1" si="338"/>
        <v>300000</v>
      </c>
      <c r="G330" s="308">
        <f t="shared" ca="1" si="313"/>
        <v>0.3686635944700461</v>
      </c>
      <c r="H330" s="309">
        <f t="shared" ca="1" si="339"/>
        <v>75000</v>
      </c>
      <c r="I330" s="308">
        <f t="shared" ca="1" si="314"/>
        <v>0</v>
      </c>
      <c r="J330" s="309">
        <f t="shared" ca="1" si="340"/>
        <v>480000</v>
      </c>
      <c r="K330" s="308">
        <f t="shared" ca="1" si="315"/>
        <v>0</v>
      </c>
      <c r="L330" s="309">
        <f t="shared" ca="1" si="341"/>
        <v>348422</v>
      </c>
      <c r="M330" s="308">
        <f t="shared" ca="1" si="316"/>
        <v>0.3686635944700461</v>
      </c>
      <c r="N330" s="309">
        <f t="shared" ca="1" si="342"/>
        <v>490000</v>
      </c>
      <c r="O330" s="308">
        <f t="shared" ca="1" si="317"/>
        <v>0</v>
      </c>
      <c r="P330" s="309">
        <f t="shared" ca="1" si="343"/>
        <v>187240</v>
      </c>
      <c r="Q330" s="308">
        <f t="shared" ca="1" si="318"/>
        <v>0</v>
      </c>
      <c r="R330" s="309">
        <f t="shared" ca="1" si="344"/>
        <v>187990</v>
      </c>
      <c r="S330" s="308">
        <f t="shared" ca="1" si="319"/>
        <v>0</v>
      </c>
      <c r="T330" s="309" t="str">
        <f t="shared" ca="1" si="345"/>
        <v/>
      </c>
      <c r="U330" s="308" t="str">
        <f t="shared" ca="1" si="320"/>
        <v/>
      </c>
      <c r="V330" s="309" t="str">
        <f t="shared" ca="1" si="346"/>
        <v/>
      </c>
      <c r="W330" s="308" t="str">
        <f t="shared" ca="1" si="321"/>
        <v/>
      </c>
      <c r="X330" s="309">
        <f t="shared" ca="1" si="347"/>
        <v>357723</v>
      </c>
      <c r="Y330" s="308">
        <f t="shared" ca="1" si="322"/>
        <v>0.3686635944700461</v>
      </c>
      <c r="Z330" s="309" t="str">
        <f t="shared" ca="1" si="348"/>
        <v/>
      </c>
      <c r="AA330" s="308" t="str">
        <f t="shared" ca="1" si="323"/>
        <v/>
      </c>
      <c r="AB330" s="309">
        <f t="shared" ca="1" si="349"/>
        <v>243027</v>
      </c>
      <c r="AC330" s="308">
        <f t="shared" ca="1" si="324"/>
        <v>0.3686635944700461</v>
      </c>
      <c r="AD330" s="309">
        <f t="shared" ca="1" si="350"/>
        <v>287000</v>
      </c>
      <c r="AE330" s="308">
        <f t="shared" ca="1" si="325"/>
        <v>0.3686635944700461</v>
      </c>
      <c r="AF330" s="309">
        <f t="shared" ca="1" si="351"/>
        <v>494250</v>
      </c>
      <c r="AG330" s="308">
        <f t="shared" ca="1" si="326"/>
        <v>0</v>
      </c>
      <c r="AH330" s="309">
        <f t="shared" ca="1" si="352"/>
        <v>310000</v>
      </c>
      <c r="AI330" s="308">
        <f t="shared" ca="1" si="327"/>
        <v>0.3686635944700461</v>
      </c>
      <c r="AJ330" s="309">
        <f t="shared" ca="1" si="353"/>
        <v>324062.76</v>
      </c>
      <c r="AK330" s="308">
        <f t="shared" ca="1" si="328"/>
        <v>0.3686635944700461</v>
      </c>
      <c r="AL330" s="309">
        <f t="shared" ca="1" si="354"/>
        <v>274152</v>
      </c>
      <c r="AM330" s="308">
        <f t="shared" ca="1" si="329"/>
        <v>0.3686635944700461</v>
      </c>
      <c r="AN330" s="309" t="str">
        <f t="shared" ca="1" si="355"/>
        <v/>
      </c>
      <c r="AO330" s="308" t="str">
        <f t="shared" ca="1" si="330"/>
        <v/>
      </c>
      <c r="AP330" s="309">
        <f t="shared" ca="1" si="356"/>
        <v>55250</v>
      </c>
      <c r="AQ330" s="308">
        <f t="shared" ca="1" si="331"/>
        <v>0</v>
      </c>
      <c r="AR330" s="309" t="str">
        <f t="shared" ca="1" si="357"/>
        <v/>
      </c>
      <c r="AS330" s="308" t="str">
        <f t="shared" ca="1" si="332"/>
        <v/>
      </c>
      <c r="AT330" s="309" t="str">
        <f t="shared" ca="1" si="358"/>
        <v/>
      </c>
      <c r="AU330" s="308" t="str">
        <f t="shared" ca="1" si="333"/>
        <v/>
      </c>
      <c r="AV330" s="309" t="str">
        <f t="shared" ca="1" si="359"/>
        <v/>
      </c>
      <c r="AW330" s="308" t="str">
        <f t="shared" ca="1" si="334"/>
        <v/>
      </c>
      <c r="AX330" s="309" t="str">
        <f t="shared" ca="1" si="360"/>
        <v/>
      </c>
      <c r="AY330" s="308" t="str">
        <f t="shared" ca="1" si="335"/>
        <v/>
      </c>
      <c r="AZ330" s="309" t="str">
        <f t="shared" ca="1" si="361"/>
        <v/>
      </c>
      <c r="BA330" s="308" t="str">
        <f t="shared" ca="1" si="364"/>
        <v/>
      </c>
      <c r="BB330" s="309">
        <f t="shared" ca="1" si="362"/>
        <v>360200</v>
      </c>
      <c r="BC330" s="308">
        <f t="shared" ca="1" si="365"/>
        <v>0.3686635944700461</v>
      </c>
      <c r="BD330" s="309" t="str">
        <f t="shared" ca="1" si="363"/>
        <v/>
      </c>
      <c r="BE330" s="308" t="str">
        <f t="shared" ca="1" si="366"/>
        <v/>
      </c>
    </row>
    <row r="331" spans="1:57" ht="26.25" customHeight="1">
      <c r="A331" s="245">
        <f>+A330+1</f>
        <v>203</v>
      </c>
      <c r="B331" s="502" t="s">
        <v>1032</v>
      </c>
      <c r="C331" s="501">
        <f t="shared" ca="1" si="336"/>
        <v>185467.35</v>
      </c>
      <c r="D331" s="309">
        <f t="shared" ca="1" si="337"/>
        <v>246930</v>
      </c>
      <c r="E331" s="308">
        <f t="shared" ref="E331:E338" ca="1" si="367">IF($B331="","",IF(D331="","",IF($L$4="Media aritmética",(D331&lt;=$C331)*($H$5/$C$5)+(D331&gt;$C331)*0,IF(AND(ROUND(AVERAGE($D331,$F331,$H331,$J331,$L331,$N331,$P331,$R331,$T331,$V331,$X331,$Z331,$AB331,$AD331,$AF331,$AH331,$AJ331,AL331,AN331,AP331,AR331,AT331,AV331,AX331,AZ331,BB331,BD331,BF331,BH331,BJ331),2)-$C331/2&lt;=D331,(ROUND(AVERAGE($D331,$F331,$H331,$J331,$L331,$N331,$P331,$R331,$T331,$V331,$X331,$Z331,$AB331,$AD331,$AF331,$AH331,$AJ331,AL331,AN331,AP331,AR331,AT331,AV331,AX331,AZ331,BB331,BD331,BF331,BH331,BJ331),2)+$C331/2&gt;D331)),($H$5/$C$5),0))))</f>
        <v>0.3686635944700461</v>
      </c>
      <c r="F331" s="309">
        <f t="shared" ca="1" si="338"/>
        <v>205000</v>
      </c>
      <c r="G331" s="308">
        <f t="shared" ref="G331:G338" ca="1" si="368">IF($B331="","",IF(F331="","",IF($L$4="Media aritmética",(F331&lt;=$C331)*($H$5/$C$5)+(F331&gt;$C331)*0,IF(AND(ROUND(AVERAGE($D331,$F331,$H331,$J331,$L331,$N331,$P331,$R331,$T331,$V331,$X331,$Z331,$AB331,$AD331,$AF331,$AH331,$AJ331,AL331,AN331,AP331,AR331,AT331,AV331,AX331,AZ331,BB331,BD331,BF331,BH331,BJ331),2)-$C331/2&lt;=F331,(ROUND(AVERAGE($D331,$F331,$H331,$J331,$L331,$N331,$P331,$R331,$T331,$V331,$X331,$Z331,$AB331,$AD331,$AF331,$AH331,$AJ331,AL331,AN331,AP331,AR331,AT331,AV331,AX331,AZ331,BB331,BD331,BF331,BH331,BJ331),2)+$C331/2&gt;F331)),($H$5/$C$5),0))))</f>
        <v>0.3686635944700461</v>
      </c>
      <c r="H331" s="309">
        <f t="shared" ca="1" si="339"/>
        <v>67000</v>
      </c>
      <c r="I331" s="308">
        <f t="shared" ref="I331:I338" ca="1" si="369">IF($B331="","",IF(H331="","",IF($L$4="Media aritmética",(H331&lt;=$C331)*($H$5/$C$5)+(H331&gt;$C331)*0,IF(AND(ROUND(AVERAGE($D331,$F331,$H331,$J331,$L331,$N331,$P331,$R331,$T331,$V331,$X331,$Z331,$AB331,$AD331,$AF331,$AH331,$AJ331,AL331,AN331,AP331,AR331,AT331,AV331,AX331,AZ331,BB331,BD331,BF331,BH331,BJ331),2)-$C331/2&lt;=H331,(ROUND(AVERAGE($D331,$F331,$H331,$J331,$L331,$N331,$P331,$R331,$T331,$V331,$X331,$Z331,$AB331,$AD331,$AF331,$AH331,$AJ331,AL331,AN331,AP331,AR331,AT331,AV331,AX331,AZ331,BB331,BD331,BF331,BH331,BJ331),2)+$C331/2&gt;H331)),($H$5/$C$5),0))))</f>
        <v>0</v>
      </c>
      <c r="J331" s="309">
        <f t="shared" ca="1" si="340"/>
        <v>814226</v>
      </c>
      <c r="K331" s="308">
        <f t="shared" ref="K331:K338" ca="1" si="370">IF($B331="","",IF(J331="","",IF($L$4="Media aritmética",(J331&lt;=$C331)*($H$5/$C$5)+(J331&gt;$C331)*0,IF(AND(ROUND(AVERAGE($D331,$F331,$H331,$J331,$L331,$N331,$P331,$R331,$T331,$V331,$X331,$Z331,$AB331,$AD331,$AF331,$AH331,$AJ331,AL331,AN331,AP331,AR331,AT331,AV331,AX331,AZ331,BB331,BD331,BF331,BH331,BJ331),2)-$C331/2&lt;=J331,(ROUND(AVERAGE($D331,$F331,$H331,$J331,$L331,$N331,$P331,$R331,$T331,$V331,$X331,$Z331,$AB331,$AD331,$AF331,$AH331,$AJ331,AL331,AN331,AP331,AR331,AT331,AV331,AX331,AZ331,BB331,BD331,BF331,BH331,BJ331),2)+$C331/2&gt;J331)),($H$5/$C$5),0))))</f>
        <v>0</v>
      </c>
      <c r="L331" s="309">
        <f t="shared" ca="1" si="341"/>
        <v>240509</v>
      </c>
      <c r="M331" s="308">
        <f t="shared" ref="M331:M338" ca="1" si="371">IF($B331="","",IF(L331="","",IF($L$4="Media aritmética",(L331&lt;=$C331)*($H$5/$C$5)+(L331&gt;$C331)*0,IF(AND(ROUND(AVERAGE($D331,$F331,$H331,$J331,$L331,$N331,$P331,$R331,$T331,$V331,$X331,$Z331,$AB331,$AD331,$AF331,$AH331,$AJ331,AL331,AN331,AP331,AR331,AT331,AV331,AX331,AZ331,BB331,BD331,BF331,BH331,BJ331),2)-$C331/2&lt;=L331,(ROUND(AVERAGE($D331,$F331,$H331,$J331,$L331,$N331,$P331,$R331,$T331,$V331,$X331,$Z331,$AB331,$AD331,$AF331,$AH331,$AJ331,AL331,AN331,AP331,AR331,AT331,AV331,AX331,AZ331,BB331,BD331,BF331,BH331,BJ331),2)+$C331/2&gt;L331)),($H$5/$C$5),0))))</f>
        <v>0.3686635944700461</v>
      </c>
      <c r="N331" s="309">
        <f t="shared" ca="1" si="342"/>
        <v>620000</v>
      </c>
      <c r="O331" s="308">
        <f t="shared" ref="O331:O338" ca="1" si="372">IF($B331="","",IF(N331="","",IF($L$4="Media aritmética",(N331&lt;=$C331)*($H$5/$C$5)+(N331&gt;$C331)*0,IF(AND(ROUND(AVERAGE($D331,$F331,$H331,$J331,$L331,$N331,$P331,$R331,$T331,$V331,$X331,$Z331,$AB331,$AD331,$AF331,$AH331,$AJ331,AL331,AN331,AP331,AR331,AT331,AV331,AX331,AZ331,BB331,BD331,BF331,BH331,BJ331),2)-$C331/2&lt;=N331,(ROUND(AVERAGE($D331,$F331,$H331,$J331,$L331,$N331,$P331,$R331,$T331,$V331,$X331,$Z331,$AB331,$AD331,$AF331,$AH331,$AJ331,AL331,AN331,AP331,AR331,AT331,AV331,AX331,AZ331,BB331,BD331,BF331,BH331,BJ331),2)+$C331/2&gt;N331)),($H$5/$C$5),0))))</f>
        <v>0</v>
      </c>
      <c r="P331" s="309">
        <f t="shared" ca="1" si="343"/>
        <v>175203</v>
      </c>
      <c r="Q331" s="308">
        <f t="shared" ref="Q331:Q338" ca="1" si="373">IF($B331="","",IF(P331="","",IF($L$4="Media aritmética",(P331&lt;=$C331)*($H$5/$C$5)+(P331&gt;$C331)*0,IF(AND(ROUND(AVERAGE($D331,$F331,$H331,$J331,$L331,$N331,$P331,$R331,$T331,$V331,$X331,$Z331,$AB331,$AD331,$AF331,$AH331,$AJ331,AL331,AN331,AP331,AR331,AT331,AV331,AX331,AZ331,BB331,BD331,BF331,BH331,BJ331),2)-$C331/2&lt;=P331,(ROUND(AVERAGE($D331,$F331,$H331,$J331,$L331,$N331,$P331,$R331,$T331,$V331,$X331,$Z331,$AB331,$AD331,$AF331,$AH331,$AJ331,AL331,AN331,AP331,AR331,AT331,AV331,AX331,AZ331,BB331,BD331,BF331,BH331,BJ331),2)+$C331/2&gt;P331)),($H$5/$C$5),0))))</f>
        <v>0</v>
      </c>
      <c r="R331" s="309">
        <f t="shared" ca="1" si="344"/>
        <v>256000</v>
      </c>
      <c r="S331" s="308">
        <f t="shared" ref="S331:S338" ca="1" si="374">IF($B331="","",IF(R331="","",IF($L$4="Media aritmética",(R331&lt;=$C331)*($H$5/$C$5)+(R331&gt;$C331)*0,IF(AND(ROUND(AVERAGE($D331,$F331,$H331,$J331,$L331,$N331,$P331,$R331,$T331,$V331,$X331,$Z331,$AB331,$AD331,$AF331,$AH331,$AJ331,AL331,AN331,AP331,AR331,AT331,AV331,AX331,AZ331,BB331,BD331,BF331,BH331,BJ331),2)-$C331/2&lt;=R331,(ROUND(AVERAGE($D331,$F331,$H331,$J331,$L331,$N331,$P331,$R331,$T331,$V331,$X331,$Z331,$AB331,$AD331,$AF331,$AH331,$AJ331,AL331,AN331,AP331,AR331,AT331,AV331,AX331,AZ331,BB331,BD331,BF331,BH331,BJ331),2)+$C331/2&gt;R331)),($H$5/$C$5),0))))</f>
        <v>0.3686635944700461</v>
      </c>
      <c r="T331" s="309" t="str">
        <f t="shared" ca="1" si="345"/>
        <v/>
      </c>
      <c r="U331" s="308" t="str">
        <f t="shared" ref="U331:U338" ca="1" si="375">IF($B331="","",IF(T331="","",IF($L$4="Media aritmética",(T331&lt;=$C331)*($H$5/$C$5)+(T331&gt;$C331)*0,IF(AND(ROUND(AVERAGE($D331,$F331,$H331,$J331,$L331,$N331,$P331,$R331,$T331,$V331,$X331,$Z331,$AB331,$AD331,$AF331,$AH331,$AJ331,AL331,AN331,AP331,AR331,AT331,AV331,AX331,AZ331,BB331,BD331,BF331,BH331,BJ331),2)-$C331/2&lt;=T331,(ROUND(AVERAGE($D331,$F331,$H331,$J331,$L331,$N331,$P331,$R331,$T331,$V331,$X331,$Z331,$AB331,$AD331,$AF331,$AH331,$AJ331,AL331,AN331,AP331,AR331,AT331,AV331,AX331,AZ331,BB331,BD331,BF331,BH331,BJ331),2)+$C331/2&gt;T331)),($H$5/$C$5),0))))</f>
        <v/>
      </c>
      <c r="V331" s="309" t="str">
        <f t="shared" ca="1" si="346"/>
        <v/>
      </c>
      <c r="W331" s="308" t="str">
        <f t="shared" ref="W331:W338" ca="1" si="376">IF($B331="","",IF(V331="","",IF($L$4="Media aritmética",(V331&lt;=$C331)*($H$5/$C$5)+(V331&gt;$C331)*0,IF(AND(ROUND(AVERAGE($D331,$F331,$H331,$J331,$L331,$N331,$P331,$R331,$T331,$V331,$X331,$Z331,$AB331,$AD331,$AF331,$AH331,$AJ331,AL331,AN331,AP331,AR331,AT331,AV331,AX331,AZ331,BB331,BD331,BF331,BH331,BJ331),2)-$C331/2&lt;=V331,(ROUND(AVERAGE($D331,$F331,$H331,$J331,$L331,$N331,$P331,$R331,$T331,$V331,$X331,$Z331,$AB331,$AD331,$AF331,$AH331,$AJ331,AL331,AN331,AP331,AR331,AT331,AV331,AX331,AZ331,BB331,BD331,BF331,BH331,BJ331),2)+$C331/2&gt;V331)),($H$5/$C$5),0))))</f>
        <v/>
      </c>
      <c r="X331" s="309">
        <f t="shared" ca="1" si="347"/>
        <v>246930</v>
      </c>
      <c r="Y331" s="308">
        <f t="shared" ref="Y331:Y338" ca="1" si="377">IF($B331="","",IF(X331="","",IF($L$4="Media aritmética",(X331&lt;=$C331)*($H$5/$C$5)+(X331&gt;$C331)*0,IF(AND(ROUND(AVERAGE($D331,$F331,$H331,$J331,$L331,$N331,$P331,$R331,$T331,$V331,$X331,$Z331,$AB331,$AD331,$AF331,$AH331,$AJ331,AL331,AN331,AP331,AR331,AT331,AV331,AX331,AZ331,BB331,BD331,BF331,BH331,BJ331),2)-$C331/2&lt;=X331,(ROUND(AVERAGE($D331,$F331,$H331,$J331,$L331,$N331,$P331,$R331,$T331,$V331,$X331,$Z331,$AB331,$AD331,$AF331,$AH331,$AJ331,AL331,AN331,AP331,AR331,AT331,AV331,AX331,AZ331,BB331,BD331,BF331,BH331,BJ331),2)+$C331/2&gt;X331)),($H$5/$C$5),0))))</f>
        <v>0.3686635944700461</v>
      </c>
      <c r="Z331" s="309" t="str">
        <f t="shared" ca="1" si="348"/>
        <v/>
      </c>
      <c r="AA331" s="308" t="str">
        <f t="shared" ref="AA331:AA338" ca="1" si="378">IF($B331="","",IF(Z331="","",IF($L$4="Media aritmética",(Z331&lt;=$C331)*($H$5/$C$5)+(Z331&gt;$C331)*0,IF(AND(ROUND(AVERAGE($D331,$F331,$H331,$J331,$L331,$N331,$P331,$R331,$T331,$V331,$X331,$Z331,$AB331,$AD331,$AF331,$AH331,$AJ331,AL331,AN331,AP331,AR331,AT331,AV331,AX331,AZ331,BB331,BD331,BF331,BH331,BJ331),2)-$C331/2&lt;=Z331,(ROUND(AVERAGE($D331,$F331,$H331,$J331,$L331,$N331,$P331,$R331,$T331,$V331,$X331,$Z331,$AB331,$AD331,$AF331,$AH331,$AJ331,AL331,AN331,AP331,AR331,AT331,AV331,AX331,AZ331,BB331,BD331,BF331,BH331,BJ331),2)+$C331/2&gt;Z331)),($H$5/$C$5),0))))</f>
        <v/>
      </c>
      <c r="AB331" s="309">
        <f t="shared" ca="1" si="349"/>
        <v>191644</v>
      </c>
      <c r="AC331" s="308">
        <f t="shared" ref="AC331:AC338" ca="1" si="379">IF($B331="","",IF(AB331="","",IF($L$4="Media aritmética",(AB331&lt;=$C331)*($H$5/$C$5)+(AB331&gt;$C331)*0,IF(AND(ROUND(AVERAGE($D331,$F331,$H331,$J331,$L331,$N331,$P331,$R331,$T331,$V331,$X331,$Z331,$AB331,$AD331,$AF331,$AH331,$AJ331,AL331,AN331,AP331,AR331,AT331,AV331,AX331,AZ331,BB331,BD331,BF331,BH331,BJ331),2)-$C331/2&lt;=AB331,(ROUND(AVERAGE($D331,$F331,$H331,$J331,$L331,$N331,$P331,$R331,$T331,$V331,$X331,$Z331,$AB331,$AD331,$AF331,$AH331,$AJ331,AL331,AN331,AP331,AR331,AT331,AV331,AX331,AZ331,BB331,BD331,BF331,BH331,BJ331),2)+$C331/2&gt;AB331)),($H$5/$C$5),0))))</f>
        <v>0.3686635944700461</v>
      </c>
      <c r="AD331" s="309">
        <f t="shared" ca="1" si="350"/>
        <v>221000</v>
      </c>
      <c r="AE331" s="308">
        <f t="shared" ref="AE331:AE338" ca="1" si="380">IF($B331="","",IF(AD331="","",IF($L$4="Media aritmética",(AD331&lt;=$C331)*($H$5/$C$5)+(AD331&gt;$C331)*0,IF(AND(ROUND(AVERAGE($D331,$F331,$H331,$J331,$L331,$N331,$P331,$R331,$T331,$V331,$X331,$Z331,$AB331,$AD331,$AF331,$AH331,$AJ331,AL331,AN331,AP331,AR331,AT331,AV331,AX331,AZ331,BB331,BD331,BF331,BH331,BJ331),2)-$C331/2&lt;=AD331,(ROUND(AVERAGE($D331,$F331,$H331,$J331,$L331,$N331,$P331,$R331,$T331,$V331,$X331,$Z331,$AB331,$AD331,$AF331,$AH331,$AJ331,AL331,AN331,AP331,AR331,AT331,AV331,AX331,AZ331,BB331,BD331,BF331,BH331,BJ331),2)+$C331/2&gt;AD331)),($H$5/$C$5),0))))</f>
        <v>0.3686635944700461</v>
      </c>
      <c r="AF331" s="309">
        <f t="shared" ca="1" si="351"/>
        <v>379915</v>
      </c>
      <c r="AG331" s="308">
        <f t="shared" ref="AG331:AG338" ca="1" si="381">IF($B331="","",IF(AF331="","",IF($L$4="Media aritmética",(AF331&lt;=$C331)*($H$5/$C$5)+(AF331&gt;$C331)*0,IF(AND(ROUND(AVERAGE($D331,$F331,$H331,$J331,$L331,$N331,$P331,$R331,$T331,$V331,$X331,$Z331,$AB331,$AD331,$AF331,$AH331,$AJ331,AL331,AN331,AP331,AR331,AT331,AV331,AX331,AZ331,BB331,BD331,BF331,BH331,BJ331),2)-$C331/2&lt;=AF331,(ROUND(AVERAGE($D331,$F331,$H331,$J331,$L331,$N331,$P331,$R331,$T331,$V331,$X331,$Z331,$AB331,$AD331,$AF331,$AH331,$AJ331,AL331,AN331,AP331,AR331,AT331,AV331,AX331,AZ331,BB331,BD331,BF331,BH331,BJ331),2)+$C331/2&gt;AF331)),($H$5/$C$5),0))))</f>
        <v>0</v>
      </c>
      <c r="AH331" s="309">
        <f t="shared" ca="1" si="352"/>
        <v>210000</v>
      </c>
      <c r="AI331" s="308">
        <f t="shared" ref="AI331:AI338" ca="1" si="382">IF($B331="","",IF(AH331="","",IF($L$4="Media aritmética",(AH331&lt;=$C331)*($H$5/$C$5)+(AH331&gt;$C331)*0,IF(AND(ROUND(AVERAGE($D331,$F331,$H331,$J331,$L331,$N331,$P331,$R331,$T331,$V331,$X331,$Z331,$AB331,$AD331,$AF331,$AH331,$AJ331,AL331,AN331,AP331,AR331,AT331,AV331,AX331,AZ331,BB331,BD331,BF331,BH331,BJ331),2)-$C331/2&lt;=AH331,(ROUND(AVERAGE($D331,$F331,$H331,$J331,$L331,$N331,$P331,$R331,$T331,$V331,$X331,$Z331,$AB331,$AD331,$AF331,$AH331,$AJ331,AL331,AN331,AP331,AR331,AT331,AV331,AX331,AZ331,BB331,BD331,BF331,BH331,BJ331),2)+$C331/2&gt;AH331)),($H$5/$C$5),0))))</f>
        <v>0.3686635944700461</v>
      </c>
      <c r="AJ331" s="309">
        <f t="shared" ca="1" si="353"/>
        <v>212005.57</v>
      </c>
      <c r="AK331" s="308">
        <f t="shared" ref="AK331:AK338" ca="1" si="383">IF($B331="","",IF(AJ331="","",IF($L$4="Media aritmética",(AJ331&lt;=$C331)*($H$5/$C$5)+(AJ331&gt;$C331)*0,IF(AND(ROUND(AVERAGE($D331,$F331,$H331,$J331,$L331,$N331,$P331,$R331,$T331,$V331,$X331,$Z331,$AB331,$AD331,$AF331,$AH331,$AJ331,AL331,AN331,AP331,AR331,AT331,AV331,AX331,AZ331,BB331,BD331,BF331,BH331,BJ331),2)-$C331/2&lt;=AJ331,(ROUND(AVERAGE($D331,$F331,$H331,$J331,$L331,$N331,$P331,$R331,$T331,$V331,$X331,$Z331,$AB331,$AD331,$AF331,$AH331,$AJ331,AL331,AN331,AP331,AR331,AT331,AV331,AX331,AZ331,BB331,BD331,BF331,BH331,BJ331),2)+$C331/2&gt;AJ331)),($H$5/$C$5),0))))</f>
        <v>0.3686635944700461</v>
      </c>
      <c r="AL331" s="309">
        <f t="shared" ca="1" si="354"/>
        <v>291445</v>
      </c>
      <c r="AM331" s="308">
        <f t="shared" ref="AM331:AM338" ca="1" si="384">IF($B331="","",IF(AL331="","",IF($L$4="Media aritmética",(AL331&lt;=$C331)*($H$5/$C$5)+(AL331&gt;$C331)*0,IF(AND(ROUND(AVERAGE($D331,$F331,$H331,$J331,$L331,$N331,$P331,$R331,$T331,$V331,$X331,$Z331,$AB331,$AD331,$AF331,$AH331,$AJ331,AL331,AN331,AP331,AR331,AT331,AV331,AX331,AZ331,BB331,BD331,BF331,BH331,BJ331),2)-$C331/2&lt;=AL331,(ROUND(AVERAGE($D331,$F331,$H331,$J331,$L331,$N331,$P331,$R331,$T331,$V331,$X331,$Z331,$AB331,$AD331,$AF331,$AH331,$AJ331,AL331,AN331,AP331,AR331,AT331,AV331,AX331,AZ331,BB331,BD331,BF331,BH331,BJ331),2)+$C331/2&gt;AL331)),($H$5/$C$5),0))))</f>
        <v>0.3686635944700461</v>
      </c>
      <c r="AN331" s="309" t="str">
        <f t="shared" ca="1" si="355"/>
        <v/>
      </c>
      <c r="AO331" s="308" t="str">
        <f t="shared" ref="AO331:AO338" ca="1" si="385">IF($B331="","",IF(AN331="","",IF($L$4="Media aritmética",(AN331&lt;=$C331)*($H$5/$C$5)+(AN331&gt;$C331)*0,IF(AND(ROUND(AVERAGE($D331,$F331,$H331,$J331,$L331,$N331,$P331,$R331,$T331,$V331,$X331,$Z331,$AB331,$AD331,$AF331,$AH331,$AJ331,AL331,AN331,AP331,AR331,AT331,AV331,AX331,AZ331,BB331,BD331,BF331,BH331,BJ331),2)-$C331/2&lt;=AN331,(ROUND(AVERAGE($D331,$F331,$H331,$J331,$L331,$N331,$P331,$R331,$T331,$V331,$X331,$Z331,$AB331,$AD331,$AF331,$AH331,$AJ331,AL331,AN331,AP331,AR331,AT331,AV331,AX331,AZ331,BB331,BD331,BF331,BH331,BJ331),2)+$C331/2&gt;AN331)),($H$5/$C$5),0))))</f>
        <v/>
      </c>
      <c r="AP331" s="309">
        <f t="shared" ca="1" si="356"/>
        <v>51285</v>
      </c>
      <c r="AQ331" s="308">
        <f t="shared" ref="AQ331:AQ338" ca="1" si="386">IF($B331="","",IF(AP331="","",IF($L$4="Media aritmética",(AP331&lt;=$C331)*($H$5/$C$5)+(AP331&gt;$C331)*0,IF(AND(ROUND(AVERAGE($D331,$F331,$H331,$J331,$L331,$N331,$P331,$R331,$T331,$V331,$X331,$Z331,$AB331,$AD331,$AF331,$AH331,$AJ331,AL331,AN331,AP331,AR331,AT331,AV331,AX331,AZ331,BB331,BD331,BF331,BH331,BJ331),2)-$C331/2&lt;=AP331,(ROUND(AVERAGE($D331,$F331,$H331,$J331,$L331,$N331,$P331,$R331,$T331,$V331,$X331,$Z331,$AB331,$AD331,$AF331,$AH331,$AJ331,AL331,AN331,AP331,AR331,AT331,AV331,AX331,AZ331,BB331,BD331,BF331,BH331,BJ331),2)+$C331/2&gt;AP331)),($H$5/$C$5),0))))</f>
        <v>0</v>
      </c>
      <c r="AR331" s="309" t="str">
        <f t="shared" ca="1" si="357"/>
        <v/>
      </c>
      <c r="AS331" s="308" t="str">
        <f t="shared" ref="AS331:AS338" ca="1" si="387">IF($B331="","",IF(AR331="","",IF($L$4="Media aritmética",(AR331&lt;=$C331)*($H$5/$C$5)+(AR331&gt;$C331)*0,IF(AND(ROUND(AVERAGE($D331,$F331,$H331,$J331,$L331,$N331,$P331,$R331,$T331,$V331,$X331,$Z331,$AB331,$AD331,$AF331,$AH331,$AJ331,AL331,AN331,AP331,AR331,AT331,AV331,AX331,AZ331,BB331,BD331,BF331,BH331,BJ331),2)-$C331/2&lt;=AR331,(ROUND(AVERAGE($D331,$F331,$H331,$J331,$L331,$N331,$P331,$R331,$T331,$V331,$X331,$Z331,$AB331,$AD331,$AF331,$AH331,$AJ331,AL331,AN331,AP331,AR331,AT331,AV331,AX331,AZ331,BB331,BD331,BF331,BH331,BJ331),2)+$C331/2&gt;AR331)),($H$5/$C$5),0))))</f>
        <v/>
      </c>
      <c r="AT331" s="309" t="str">
        <f t="shared" ca="1" si="358"/>
        <v/>
      </c>
      <c r="AU331" s="308" t="str">
        <f t="shared" ref="AU331:AU338" ca="1" si="388">IF($B331="","",IF(AT331="","",IF($L$4="Media aritmética",(AT331&lt;=$C331)*($H$5/$C$5)+(AT331&gt;$C331)*0,IF(AND(ROUND(AVERAGE($D331,$F331,$H331,$J331,$L331,$N331,$P331,$R331,$T331,$V331,$X331,$Z331,$AB331,$AD331,$AF331,$AH331,$AJ331,AL331,AN331,AP331,AR331,AT331,AV331,AX331,AZ331,BB331,BD331,BF331,BH331,BJ331),2)-$C331/2&lt;=AT331,(ROUND(AVERAGE($D331,$F331,$H331,$J331,$L331,$N331,$P331,$R331,$T331,$V331,$X331,$Z331,$AB331,$AD331,$AF331,$AH331,$AJ331,AL331,AN331,AP331,AR331,AT331,AV331,AX331,AZ331,BB331,BD331,BF331,BH331,BJ331),2)+$C331/2&gt;AT331)),($H$5/$C$5),0))))</f>
        <v/>
      </c>
      <c r="AV331" s="309" t="str">
        <f t="shared" ca="1" si="359"/>
        <v/>
      </c>
      <c r="AW331" s="308" t="str">
        <f t="shared" ref="AW331:AW338" ca="1" si="389">IF($B331="","",IF(AV331="","",IF($L$4="Media aritmética",(AV331&lt;=$C331)*($H$5/$C$5)+(AV331&gt;$C331)*0,IF(AND(ROUND(AVERAGE($D331,$F331,$H331,$J331,$L331,$N331,$P331,$R331,$T331,$V331,$X331,$Z331,$AB331,$AD331,$AF331,$AH331,$AJ331,AL331,AN331,AP331,AR331,AT331,AV331,AX331,AZ331,BB331,BD331,BF331,BH331,BJ331),2)-$C331/2&lt;=AV331,(ROUND(AVERAGE($D331,$F331,$H331,$J331,$L331,$N331,$P331,$R331,$T331,$V331,$X331,$Z331,$AB331,$AD331,$AF331,$AH331,$AJ331,AL331,AN331,AP331,AR331,AT331,AV331,AX331,AZ331,BB331,BD331,BF331,BH331,BJ331),2)+$C331/2&gt;AV331)),($H$5/$C$5),0))))</f>
        <v/>
      </c>
      <c r="AX331" s="309" t="str">
        <f t="shared" ca="1" si="360"/>
        <v/>
      </c>
      <c r="AY331" s="308" t="str">
        <f t="shared" ref="AY331:AY338" ca="1" si="390">IF($B331="","",IF(AX331="","",IF($L$4="Media aritmética",(AX331&lt;=$C331)*($H$5/$C$5)+(AX331&gt;$C331)*0,IF(AND(ROUND(AVERAGE($D331,$F331,$H331,$J331,$L331,$N331,$P331,$R331,$T331,$V331,$X331,$Z331,$AB331,$AD331,$AF331,$AH331,$AJ331,AL331,AN331,AP331,AR331,AT331,AV331,AX331,AZ331,BB331,BD331,BF331,BH331,BJ331),2)-$C331/2&lt;=AX331,(ROUND(AVERAGE($D331,$F331,$H331,$J331,$L331,$N331,$P331,$R331,$T331,$V331,$X331,$Z331,$AB331,$AD331,$AF331,$AH331,$AJ331,AL331,AN331,AP331,AR331,AT331,AV331,AX331,AZ331,BB331,BD331,BF331,BH331,BJ331),2)+$C331/2&gt;AX331)),($H$5/$C$5),0))))</f>
        <v/>
      </c>
      <c r="AZ331" s="309" t="str">
        <f t="shared" ca="1" si="361"/>
        <v/>
      </c>
      <c r="BA331" s="308" t="str">
        <f t="shared" ca="1" si="364"/>
        <v/>
      </c>
      <c r="BB331" s="309">
        <f t="shared" ca="1" si="362"/>
        <v>241750</v>
      </c>
      <c r="BC331" s="308">
        <f t="shared" ca="1" si="365"/>
        <v>0.3686635944700461</v>
      </c>
      <c r="BD331" s="309" t="str">
        <f t="shared" ca="1" si="363"/>
        <v/>
      </c>
      <c r="BE331" s="308" t="str">
        <f t="shared" ca="1" si="366"/>
        <v/>
      </c>
    </row>
    <row r="332" spans="1:57" ht="26.25" customHeight="1">
      <c r="A332" s="245">
        <f t="shared" ref="A332:A345" si="391">+A331+1</f>
        <v>204</v>
      </c>
      <c r="B332" s="502" t="s">
        <v>1033</v>
      </c>
      <c r="C332" s="501">
        <f t="shared" ca="1" si="336"/>
        <v>130094.25</v>
      </c>
      <c r="D332" s="309">
        <f t="shared" ca="1" si="337"/>
        <v>268904</v>
      </c>
      <c r="E332" s="308">
        <f t="shared" ca="1" si="367"/>
        <v>0.3686635944700461</v>
      </c>
      <c r="F332" s="309">
        <f t="shared" ca="1" si="338"/>
        <v>210000</v>
      </c>
      <c r="G332" s="308">
        <f t="shared" ca="1" si="368"/>
        <v>0.3686635944700461</v>
      </c>
      <c r="H332" s="309">
        <f t="shared" ca="1" si="339"/>
        <v>64000</v>
      </c>
      <c r="I332" s="308">
        <f t="shared" ca="1" si="369"/>
        <v>0</v>
      </c>
      <c r="J332" s="309">
        <f t="shared" ca="1" si="340"/>
        <v>250000</v>
      </c>
      <c r="K332" s="308">
        <f t="shared" ca="1" si="370"/>
        <v>0.3686635944700461</v>
      </c>
      <c r="L332" s="309">
        <f t="shared" ca="1" si="341"/>
        <v>261912</v>
      </c>
      <c r="M332" s="308">
        <f t="shared" ca="1" si="371"/>
        <v>0.3686635944700461</v>
      </c>
      <c r="N332" s="309">
        <f t="shared" ca="1" si="342"/>
        <v>645000</v>
      </c>
      <c r="O332" s="308">
        <f t="shared" ca="1" si="372"/>
        <v>0</v>
      </c>
      <c r="P332" s="309">
        <f t="shared" ca="1" si="343"/>
        <v>165663</v>
      </c>
      <c r="Q332" s="308">
        <f t="shared" ca="1" si="373"/>
        <v>0</v>
      </c>
      <c r="R332" s="309">
        <f t="shared" ca="1" si="344"/>
        <v>256000</v>
      </c>
      <c r="S332" s="308">
        <f t="shared" ca="1" si="374"/>
        <v>0.3686635944700461</v>
      </c>
      <c r="T332" s="309" t="str">
        <f t="shared" ca="1" si="345"/>
        <v/>
      </c>
      <c r="U332" s="308" t="str">
        <f t="shared" ca="1" si="375"/>
        <v/>
      </c>
      <c r="V332" s="309" t="str">
        <f t="shared" ca="1" si="346"/>
        <v/>
      </c>
      <c r="W332" s="308" t="str">
        <f t="shared" ca="1" si="376"/>
        <v/>
      </c>
      <c r="X332" s="309">
        <f t="shared" ca="1" si="347"/>
        <v>268904</v>
      </c>
      <c r="Y332" s="308">
        <f t="shared" ca="1" si="377"/>
        <v>0.3686635944700461</v>
      </c>
      <c r="Z332" s="309" t="str">
        <f t="shared" ca="1" si="348"/>
        <v/>
      </c>
      <c r="AA332" s="308" t="str">
        <f t="shared" ca="1" si="378"/>
        <v/>
      </c>
      <c r="AB332" s="309">
        <f t="shared" ca="1" si="349"/>
        <v>185812</v>
      </c>
      <c r="AC332" s="308">
        <f t="shared" ca="1" si="379"/>
        <v>0.3686635944700461</v>
      </c>
      <c r="AD332" s="309">
        <f t="shared" ca="1" si="350"/>
        <v>176000</v>
      </c>
      <c r="AE332" s="308">
        <f t="shared" ca="1" si="380"/>
        <v>0</v>
      </c>
      <c r="AF332" s="309">
        <f t="shared" ca="1" si="351"/>
        <v>379715</v>
      </c>
      <c r="AG332" s="308">
        <f t="shared" ca="1" si="381"/>
        <v>0</v>
      </c>
      <c r="AH332" s="309">
        <f t="shared" ca="1" si="352"/>
        <v>220000</v>
      </c>
      <c r="AI332" s="308">
        <f t="shared" ca="1" si="382"/>
        <v>0.3686635944700461</v>
      </c>
      <c r="AJ332" s="309">
        <f t="shared" ca="1" si="353"/>
        <v>231637.89</v>
      </c>
      <c r="AK332" s="308">
        <f t="shared" ca="1" si="383"/>
        <v>0.3686635944700461</v>
      </c>
      <c r="AL332" s="309">
        <f t="shared" ca="1" si="354"/>
        <v>296450</v>
      </c>
      <c r="AM332" s="308">
        <f t="shared" ca="1" si="384"/>
        <v>0.3686635944700461</v>
      </c>
      <c r="AN332" s="309" t="str">
        <f t="shared" ca="1" si="355"/>
        <v/>
      </c>
      <c r="AO332" s="308" t="str">
        <f t="shared" ca="1" si="385"/>
        <v/>
      </c>
      <c r="AP332" s="309">
        <f t="shared" ca="1" si="356"/>
        <v>47320</v>
      </c>
      <c r="AQ332" s="308">
        <f t="shared" ca="1" si="386"/>
        <v>0</v>
      </c>
      <c r="AR332" s="309" t="str">
        <f t="shared" ca="1" si="357"/>
        <v/>
      </c>
      <c r="AS332" s="308" t="str">
        <f t="shared" ca="1" si="387"/>
        <v/>
      </c>
      <c r="AT332" s="309" t="str">
        <f t="shared" ca="1" si="358"/>
        <v/>
      </c>
      <c r="AU332" s="308" t="str">
        <f t="shared" ca="1" si="388"/>
        <v/>
      </c>
      <c r="AV332" s="309" t="str">
        <f t="shared" ca="1" si="359"/>
        <v/>
      </c>
      <c r="AW332" s="308" t="str">
        <f t="shared" ca="1" si="389"/>
        <v/>
      </c>
      <c r="AX332" s="309" t="str">
        <f t="shared" ca="1" si="360"/>
        <v/>
      </c>
      <c r="AY332" s="308" t="str">
        <f t="shared" ca="1" si="390"/>
        <v/>
      </c>
      <c r="AZ332" s="309" t="str">
        <f t="shared" ca="1" si="361"/>
        <v/>
      </c>
      <c r="BA332" s="308" t="str">
        <f t="shared" ca="1" si="364"/>
        <v/>
      </c>
      <c r="BB332" s="309">
        <f t="shared" ca="1" si="362"/>
        <v>263175</v>
      </c>
      <c r="BC332" s="308">
        <f t="shared" ca="1" si="365"/>
        <v>0.3686635944700461</v>
      </c>
      <c r="BD332" s="309" t="str">
        <f t="shared" ca="1" si="363"/>
        <v/>
      </c>
      <c r="BE332" s="308" t="str">
        <f t="shared" ca="1" si="366"/>
        <v/>
      </c>
    </row>
    <row r="333" spans="1:57" ht="26.25" customHeight="1">
      <c r="A333" s="245">
        <f t="shared" si="391"/>
        <v>205</v>
      </c>
      <c r="B333" s="502" t="s">
        <v>1034</v>
      </c>
      <c r="C333" s="501">
        <f t="shared" ca="1" si="336"/>
        <v>139568.69</v>
      </c>
      <c r="D333" s="309">
        <f t="shared" ca="1" si="337"/>
        <v>207968</v>
      </c>
      <c r="E333" s="308">
        <f t="shared" ca="1" si="367"/>
        <v>0.3686635944700461</v>
      </c>
      <c r="F333" s="309">
        <f t="shared" ca="1" si="338"/>
        <v>185000</v>
      </c>
      <c r="G333" s="308">
        <f t="shared" ca="1" si="368"/>
        <v>0.3686635944700461</v>
      </c>
      <c r="H333" s="309">
        <f t="shared" ca="1" si="339"/>
        <v>60000</v>
      </c>
      <c r="I333" s="308">
        <f t="shared" ca="1" si="369"/>
        <v>0</v>
      </c>
      <c r="J333" s="309">
        <f t="shared" ca="1" si="340"/>
        <v>82000</v>
      </c>
      <c r="K333" s="308">
        <f t="shared" ca="1" si="370"/>
        <v>0</v>
      </c>
      <c r="L333" s="309">
        <f t="shared" ca="1" si="341"/>
        <v>202560</v>
      </c>
      <c r="M333" s="308">
        <f t="shared" ca="1" si="371"/>
        <v>0.3686635944700461</v>
      </c>
      <c r="N333" s="309">
        <f t="shared" ca="1" si="342"/>
        <v>638000</v>
      </c>
      <c r="O333" s="308">
        <f t="shared" ca="1" si="372"/>
        <v>0</v>
      </c>
      <c r="P333" s="309">
        <f t="shared" ca="1" si="343"/>
        <v>115554</v>
      </c>
      <c r="Q333" s="308">
        <f t="shared" ca="1" si="373"/>
        <v>0</v>
      </c>
      <c r="R333" s="309">
        <f t="shared" ca="1" si="344"/>
        <v>280990</v>
      </c>
      <c r="S333" s="308">
        <f t="shared" ca="1" si="374"/>
        <v>0</v>
      </c>
      <c r="T333" s="309" t="str">
        <f t="shared" ca="1" si="345"/>
        <v/>
      </c>
      <c r="U333" s="308" t="str">
        <f t="shared" ca="1" si="375"/>
        <v/>
      </c>
      <c r="V333" s="309" t="str">
        <f t="shared" ca="1" si="346"/>
        <v/>
      </c>
      <c r="W333" s="308" t="str">
        <f t="shared" ca="1" si="376"/>
        <v/>
      </c>
      <c r="X333" s="309">
        <f t="shared" ca="1" si="347"/>
        <v>207968</v>
      </c>
      <c r="Y333" s="308">
        <f t="shared" ca="1" si="377"/>
        <v>0.3686635944700461</v>
      </c>
      <c r="Z333" s="309" t="str">
        <f t="shared" ca="1" si="348"/>
        <v/>
      </c>
      <c r="AA333" s="308" t="str">
        <f t="shared" ca="1" si="378"/>
        <v/>
      </c>
      <c r="AB333" s="309">
        <f t="shared" ca="1" si="349"/>
        <v>166369</v>
      </c>
      <c r="AC333" s="308">
        <f t="shared" ca="1" si="379"/>
        <v>0.3686635944700461</v>
      </c>
      <c r="AD333" s="309">
        <f t="shared" ca="1" si="350"/>
        <v>145000</v>
      </c>
      <c r="AE333" s="308">
        <f t="shared" ca="1" si="380"/>
        <v>0.3686635944700461</v>
      </c>
      <c r="AF333" s="309">
        <f t="shared" ca="1" si="351"/>
        <v>319605</v>
      </c>
      <c r="AG333" s="308">
        <f t="shared" ca="1" si="381"/>
        <v>0</v>
      </c>
      <c r="AH333" s="309">
        <f t="shared" ca="1" si="352"/>
        <v>175000</v>
      </c>
      <c r="AI333" s="308">
        <f t="shared" ca="1" si="382"/>
        <v>0.3686635944700461</v>
      </c>
      <c r="AJ333" s="309">
        <f t="shared" ca="1" si="353"/>
        <v>177195.62</v>
      </c>
      <c r="AK333" s="308">
        <f t="shared" ca="1" si="383"/>
        <v>0.3686635944700461</v>
      </c>
      <c r="AL333" s="309">
        <f t="shared" ca="1" si="354"/>
        <v>373604</v>
      </c>
      <c r="AM333" s="308">
        <f t="shared" ca="1" si="384"/>
        <v>0</v>
      </c>
      <c r="AN333" s="309" t="str">
        <f t="shared" ca="1" si="355"/>
        <v/>
      </c>
      <c r="AO333" s="308" t="str">
        <f t="shared" ca="1" si="385"/>
        <v/>
      </c>
      <c r="AP333" s="309">
        <f t="shared" ca="1" si="356"/>
        <v>43355</v>
      </c>
      <c r="AQ333" s="308">
        <f t="shared" ca="1" si="386"/>
        <v>0</v>
      </c>
      <c r="AR333" s="309" t="str">
        <f t="shared" ca="1" si="357"/>
        <v/>
      </c>
      <c r="AS333" s="308" t="str">
        <f t="shared" ca="1" si="387"/>
        <v/>
      </c>
      <c r="AT333" s="309" t="str">
        <f t="shared" ca="1" si="358"/>
        <v/>
      </c>
      <c r="AU333" s="308" t="str">
        <f t="shared" ca="1" si="388"/>
        <v/>
      </c>
      <c r="AV333" s="309" t="str">
        <f t="shared" ca="1" si="359"/>
        <v/>
      </c>
      <c r="AW333" s="308" t="str">
        <f t="shared" ca="1" si="389"/>
        <v/>
      </c>
      <c r="AX333" s="309" t="str">
        <f t="shared" ca="1" si="360"/>
        <v/>
      </c>
      <c r="AY333" s="308" t="str">
        <f t="shared" ca="1" si="390"/>
        <v/>
      </c>
      <c r="AZ333" s="309" t="str">
        <f t="shared" ca="1" si="361"/>
        <v/>
      </c>
      <c r="BA333" s="308" t="str">
        <f t="shared" ca="1" si="364"/>
        <v/>
      </c>
      <c r="BB333" s="309">
        <f t="shared" ca="1" si="362"/>
        <v>203681</v>
      </c>
      <c r="BC333" s="308">
        <f t="shared" ca="1" si="365"/>
        <v>0.3686635944700461</v>
      </c>
      <c r="BD333" s="309" t="str">
        <f t="shared" ca="1" si="363"/>
        <v/>
      </c>
      <c r="BE333" s="308" t="str">
        <f t="shared" ca="1" si="366"/>
        <v/>
      </c>
    </row>
    <row r="334" spans="1:57" ht="26.25" customHeight="1">
      <c r="A334" s="245">
        <f t="shared" si="391"/>
        <v>206</v>
      </c>
      <c r="B334" s="502" t="s">
        <v>1035</v>
      </c>
      <c r="C334" s="501">
        <f t="shared" ca="1" si="336"/>
        <v>142509.22</v>
      </c>
      <c r="D334" s="309">
        <f t="shared" ca="1" si="337"/>
        <v>147032</v>
      </c>
      <c r="E334" s="308">
        <f t="shared" ca="1" si="367"/>
        <v>0.3686635944700461</v>
      </c>
      <c r="F334" s="309">
        <f t="shared" ca="1" si="338"/>
        <v>130000</v>
      </c>
      <c r="G334" s="308">
        <f t="shared" ca="1" si="368"/>
        <v>0.3686635944700461</v>
      </c>
      <c r="H334" s="309">
        <f t="shared" ca="1" si="339"/>
        <v>62000</v>
      </c>
      <c r="I334" s="308">
        <f t="shared" ca="1" si="369"/>
        <v>0</v>
      </c>
      <c r="J334" s="309">
        <f t="shared" ca="1" si="340"/>
        <v>150000</v>
      </c>
      <c r="K334" s="308">
        <f t="shared" ca="1" si="370"/>
        <v>0.3686635944700461</v>
      </c>
      <c r="L334" s="309">
        <f t="shared" ca="1" si="341"/>
        <v>143209</v>
      </c>
      <c r="M334" s="308">
        <f t="shared" ca="1" si="371"/>
        <v>0.3686635944700461</v>
      </c>
      <c r="N334" s="309">
        <f t="shared" ca="1" si="342"/>
        <v>609000</v>
      </c>
      <c r="O334" s="308">
        <f t="shared" ca="1" si="372"/>
        <v>0</v>
      </c>
      <c r="P334" s="309">
        <f t="shared" ca="1" si="343"/>
        <v>97186</v>
      </c>
      <c r="Q334" s="308">
        <f t="shared" ca="1" si="373"/>
        <v>0</v>
      </c>
      <c r="R334" s="309">
        <f t="shared" ca="1" si="344"/>
        <v>321111</v>
      </c>
      <c r="S334" s="308">
        <f t="shared" ca="1" si="374"/>
        <v>0</v>
      </c>
      <c r="T334" s="309" t="str">
        <f t="shared" ca="1" si="345"/>
        <v/>
      </c>
      <c r="U334" s="308" t="str">
        <f t="shared" ca="1" si="375"/>
        <v/>
      </c>
      <c r="V334" s="309" t="str">
        <f t="shared" ca="1" si="346"/>
        <v/>
      </c>
      <c r="W334" s="308" t="str">
        <f t="shared" ca="1" si="376"/>
        <v/>
      </c>
      <c r="X334" s="309">
        <f t="shared" ca="1" si="347"/>
        <v>147032</v>
      </c>
      <c r="Y334" s="308">
        <f t="shared" ca="1" si="377"/>
        <v>0.3686635944700461</v>
      </c>
      <c r="Z334" s="309" t="str">
        <f t="shared" ca="1" si="348"/>
        <v/>
      </c>
      <c r="AA334" s="308" t="str">
        <f t="shared" ca="1" si="378"/>
        <v/>
      </c>
      <c r="AB334" s="309">
        <f t="shared" ca="1" si="349"/>
        <v>140956</v>
      </c>
      <c r="AC334" s="308">
        <f t="shared" ca="1" si="379"/>
        <v>0.3686635944700461</v>
      </c>
      <c r="AD334" s="309">
        <f t="shared" ca="1" si="350"/>
        <v>165000</v>
      </c>
      <c r="AE334" s="308">
        <f t="shared" ca="1" si="380"/>
        <v>0.3686635944700461</v>
      </c>
      <c r="AF334" s="309">
        <f t="shared" ca="1" si="351"/>
        <v>319605</v>
      </c>
      <c r="AG334" s="308">
        <f t="shared" ca="1" si="381"/>
        <v>0</v>
      </c>
      <c r="AH334" s="309">
        <f t="shared" ca="1" si="352"/>
        <v>130000</v>
      </c>
      <c r="AI334" s="308">
        <f t="shared" ca="1" si="382"/>
        <v>0.3686635944700461</v>
      </c>
      <c r="AJ334" s="309">
        <f t="shared" ca="1" si="353"/>
        <v>122754.86</v>
      </c>
      <c r="AK334" s="308">
        <f t="shared" ca="1" si="383"/>
        <v>0.3686635944700461</v>
      </c>
      <c r="AL334" s="309">
        <f t="shared" ca="1" si="354"/>
        <v>404404</v>
      </c>
      <c r="AM334" s="308">
        <f t="shared" ca="1" si="384"/>
        <v>0</v>
      </c>
      <c r="AN334" s="309" t="str">
        <f t="shared" ca="1" si="355"/>
        <v/>
      </c>
      <c r="AO334" s="308" t="str">
        <f t="shared" ca="1" si="385"/>
        <v/>
      </c>
      <c r="AP334" s="309">
        <f t="shared" ca="1" si="356"/>
        <v>39390</v>
      </c>
      <c r="AQ334" s="308">
        <f t="shared" ca="1" si="386"/>
        <v>0</v>
      </c>
      <c r="AR334" s="309" t="str">
        <f t="shared" ca="1" si="357"/>
        <v/>
      </c>
      <c r="AS334" s="308" t="str">
        <f t="shared" ca="1" si="387"/>
        <v/>
      </c>
      <c r="AT334" s="309" t="str">
        <f t="shared" ca="1" si="358"/>
        <v/>
      </c>
      <c r="AU334" s="308" t="str">
        <f t="shared" ca="1" si="388"/>
        <v/>
      </c>
      <c r="AV334" s="309" t="str">
        <f t="shared" ca="1" si="359"/>
        <v/>
      </c>
      <c r="AW334" s="308" t="str">
        <f t="shared" ca="1" si="389"/>
        <v/>
      </c>
      <c r="AX334" s="309" t="str">
        <f t="shared" ca="1" si="360"/>
        <v/>
      </c>
      <c r="AY334" s="308" t="str">
        <f t="shared" ca="1" si="390"/>
        <v/>
      </c>
      <c r="AZ334" s="309" t="str">
        <f t="shared" ca="1" si="361"/>
        <v/>
      </c>
      <c r="BA334" s="308" t="str">
        <f t="shared" ca="1" si="364"/>
        <v/>
      </c>
      <c r="BB334" s="309">
        <f t="shared" ca="1" si="362"/>
        <v>143975</v>
      </c>
      <c r="BC334" s="308">
        <f t="shared" ca="1" si="365"/>
        <v>0.3686635944700461</v>
      </c>
      <c r="BD334" s="309" t="str">
        <f t="shared" ca="1" si="363"/>
        <v/>
      </c>
      <c r="BE334" s="308" t="str">
        <f t="shared" ca="1" si="366"/>
        <v/>
      </c>
    </row>
    <row r="335" spans="1:57" ht="26.25" customHeight="1">
      <c r="A335" s="245">
        <f t="shared" si="391"/>
        <v>207</v>
      </c>
      <c r="B335" s="502" t="s">
        <v>1036</v>
      </c>
      <c r="C335" s="501">
        <f t="shared" ca="1" si="336"/>
        <v>157960.9</v>
      </c>
      <c r="D335" s="309">
        <f t="shared" ca="1" si="337"/>
        <v>184272</v>
      </c>
      <c r="E335" s="308">
        <f t="shared" ca="1" si="367"/>
        <v>0.3686635944700461</v>
      </c>
      <c r="F335" s="309">
        <f t="shared" ca="1" si="338"/>
        <v>150000</v>
      </c>
      <c r="G335" s="308">
        <f t="shared" ca="1" si="368"/>
        <v>0.3686635944700461</v>
      </c>
      <c r="H335" s="309">
        <f t="shared" ca="1" si="339"/>
        <v>54000</v>
      </c>
      <c r="I335" s="308">
        <f t="shared" ca="1" si="369"/>
        <v>0</v>
      </c>
      <c r="J335" s="309">
        <f t="shared" ca="1" si="340"/>
        <v>243040</v>
      </c>
      <c r="K335" s="308">
        <f t="shared" ca="1" si="370"/>
        <v>0.3686635944700461</v>
      </c>
      <c r="L335" s="309">
        <f t="shared" ca="1" si="341"/>
        <v>179480</v>
      </c>
      <c r="M335" s="308">
        <f t="shared" ca="1" si="371"/>
        <v>0.3686635944700461</v>
      </c>
      <c r="N335" s="309">
        <f t="shared" ca="1" si="342"/>
        <v>689000</v>
      </c>
      <c r="O335" s="308">
        <f t="shared" ca="1" si="372"/>
        <v>0</v>
      </c>
      <c r="P335" s="309">
        <f t="shared" ca="1" si="343"/>
        <v>106548</v>
      </c>
      <c r="Q335" s="308">
        <f t="shared" ca="1" si="373"/>
        <v>0</v>
      </c>
      <c r="R335" s="309">
        <f t="shared" ca="1" si="344"/>
        <v>321111</v>
      </c>
      <c r="S335" s="308">
        <f t="shared" ca="1" si="374"/>
        <v>0</v>
      </c>
      <c r="T335" s="309" t="str">
        <f t="shared" ca="1" si="345"/>
        <v/>
      </c>
      <c r="U335" s="308" t="str">
        <f t="shared" ca="1" si="375"/>
        <v/>
      </c>
      <c r="V335" s="309" t="str">
        <f t="shared" ca="1" si="346"/>
        <v/>
      </c>
      <c r="W335" s="308" t="str">
        <f t="shared" ca="1" si="376"/>
        <v/>
      </c>
      <c r="X335" s="309">
        <f t="shared" ca="1" si="347"/>
        <v>184272</v>
      </c>
      <c r="Y335" s="308">
        <f t="shared" ca="1" si="377"/>
        <v>0.3686635944700461</v>
      </c>
      <c r="Z335" s="309" t="str">
        <f t="shared" ca="1" si="348"/>
        <v/>
      </c>
      <c r="AA335" s="308" t="str">
        <f t="shared" ca="1" si="378"/>
        <v/>
      </c>
      <c r="AB335" s="309">
        <f t="shared" ca="1" si="349"/>
        <v>133780</v>
      </c>
      <c r="AC335" s="308">
        <f t="shared" ca="1" si="379"/>
        <v>0</v>
      </c>
      <c r="AD335" s="309">
        <f t="shared" ca="1" si="350"/>
        <v>165000</v>
      </c>
      <c r="AE335" s="308">
        <f t="shared" ca="1" si="380"/>
        <v>0.3686635944700461</v>
      </c>
      <c r="AF335" s="309">
        <f t="shared" ca="1" si="351"/>
        <v>329290</v>
      </c>
      <c r="AG335" s="308">
        <f t="shared" ca="1" si="381"/>
        <v>0</v>
      </c>
      <c r="AH335" s="309">
        <f t="shared" ca="1" si="352"/>
        <v>156000</v>
      </c>
      <c r="AI335" s="308">
        <f t="shared" ca="1" si="382"/>
        <v>0.3686635944700461</v>
      </c>
      <c r="AJ335" s="309">
        <f t="shared" ca="1" si="353"/>
        <v>148160.15</v>
      </c>
      <c r="AK335" s="308">
        <f t="shared" ca="1" si="383"/>
        <v>0.3686635944700461</v>
      </c>
      <c r="AL335" s="309">
        <f t="shared" ca="1" si="354"/>
        <v>450797</v>
      </c>
      <c r="AM335" s="308">
        <f t="shared" ca="1" si="384"/>
        <v>0</v>
      </c>
      <c r="AN335" s="309" t="str">
        <f t="shared" ca="1" si="355"/>
        <v/>
      </c>
      <c r="AO335" s="308" t="str">
        <f t="shared" ca="1" si="385"/>
        <v/>
      </c>
      <c r="AP335" s="309">
        <f t="shared" ca="1" si="356"/>
        <v>35425</v>
      </c>
      <c r="AQ335" s="308">
        <f t="shared" ca="1" si="386"/>
        <v>0</v>
      </c>
      <c r="AR335" s="309" t="str">
        <f t="shared" ca="1" si="357"/>
        <v/>
      </c>
      <c r="AS335" s="308" t="str">
        <f t="shared" ca="1" si="387"/>
        <v/>
      </c>
      <c r="AT335" s="309" t="str">
        <f t="shared" ca="1" si="358"/>
        <v/>
      </c>
      <c r="AU335" s="308" t="str">
        <f t="shared" ca="1" si="388"/>
        <v/>
      </c>
      <c r="AV335" s="309" t="str">
        <f t="shared" ca="1" si="359"/>
        <v/>
      </c>
      <c r="AW335" s="308" t="str">
        <f t="shared" ca="1" si="389"/>
        <v/>
      </c>
      <c r="AX335" s="309" t="str">
        <f t="shared" ca="1" si="360"/>
        <v/>
      </c>
      <c r="AY335" s="308" t="str">
        <f t="shared" ca="1" si="390"/>
        <v/>
      </c>
      <c r="AZ335" s="309" t="str">
        <f t="shared" ca="1" si="361"/>
        <v/>
      </c>
      <c r="BA335" s="308" t="str">
        <f t="shared" ca="1" si="364"/>
        <v/>
      </c>
      <c r="BB335" s="309">
        <f t="shared" ca="1" si="362"/>
        <v>180412</v>
      </c>
      <c r="BC335" s="308">
        <f t="shared" ca="1" si="365"/>
        <v>0.3686635944700461</v>
      </c>
      <c r="BD335" s="309" t="str">
        <f t="shared" ca="1" si="363"/>
        <v/>
      </c>
      <c r="BE335" s="308" t="str">
        <f t="shared" ca="1" si="366"/>
        <v/>
      </c>
    </row>
    <row r="336" spans="1:57" ht="26.25" customHeight="1">
      <c r="A336" s="245">
        <f t="shared" si="391"/>
        <v>208</v>
      </c>
      <c r="B336" s="502" t="s">
        <v>1038</v>
      </c>
      <c r="C336" s="501">
        <f t="shared" ca="1" si="336"/>
        <v>656344.92000000004</v>
      </c>
      <c r="D336" s="309">
        <f t="shared" ca="1" si="337"/>
        <v>121218</v>
      </c>
      <c r="E336" s="308">
        <f t="shared" ca="1" si="367"/>
        <v>0.3686635944700461</v>
      </c>
      <c r="F336" s="309">
        <f t="shared" ca="1" si="338"/>
        <v>105000</v>
      </c>
      <c r="G336" s="308">
        <f t="shared" ca="1" si="368"/>
        <v>0.3686635944700461</v>
      </c>
      <c r="H336" s="309">
        <f t="shared" ca="1" si="339"/>
        <v>80000</v>
      </c>
      <c r="I336" s="308">
        <f t="shared" ca="1" si="369"/>
        <v>0.3686635944700461</v>
      </c>
      <c r="J336" s="309">
        <f t="shared" ca="1" si="340"/>
        <v>2792000</v>
      </c>
      <c r="K336" s="308">
        <f t="shared" ca="1" si="370"/>
        <v>0</v>
      </c>
      <c r="L336" s="309">
        <f t="shared" ca="1" si="341"/>
        <v>118066</v>
      </c>
      <c r="M336" s="308">
        <f t="shared" ca="1" si="371"/>
        <v>0.3686635944700461</v>
      </c>
      <c r="N336" s="309">
        <f t="shared" ca="1" si="342"/>
        <v>69900</v>
      </c>
      <c r="O336" s="308">
        <f t="shared" ca="1" si="372"/>
        <v>0.3686635944700461</v>
      </c>
      <c r="P336" s="309">
        <f t="shared" ca="1" si="343"/>
        <v>45651</v>
      </c>
      <c r="Q336" s="308">
        <f t="shared" ca="1" si="373"/>
        <v>0.3686635944700461</v>
      </c>
      <c r="R336" s="309">
        <f t="shared" ca="1" si="344"/>
        <v>15400</v>
      </c>
      <c r="S336" s="308">
        <f t="shared" ca="1" si="374"/>
        <v>0.3686635944700461</v>
      </c>
      <c r="T336" s="309" t="str">
        <f t="shared" ca="1" si="345"/>
        <v/>
      </c>
      <c r="U336" s="308" t="str">
        <f t="shared" ca="1" si="375"/>
        <v/>
      </c>
      <c r="V336" s="309" t="str">
        <f t="shared" ca="1" si="346"/>
        <v/>
      </c>
      <c r="W336" s="308" t="str">
        <f t="shared" ca="1" si="376"/>
        <v/>
      </c>
      <c r="X336" s="309">
        <f t="shared" ca="1" si="347"/>
        <v>121218</v>
      </c>
      <c r="Y336" s="308">
        <f t="shared" ca="1" si="377"/>
        <v>0.3686635944700461</v>
      </c>
      <c r="Z336" s="309" t="str">
        <f t="shared" ca="1" si="348"/>
        <v/>
      </c>
      <c r="AA336" s="308" t="str">
        <f t="shared" ca="1" si="378"/>
        <v/>
      </c>
      <c r="AB336" s="309">
        <f t="shared" ca="1" si="349"/>
        <v>113607</v>
      </c>
      <c r="AC336" s="308">
        <f t="shared" ca="1" si="379"/>
        <v>0.3686635944700461</v>
      </c>
      <c r="AD336" s="309">
        <f t="shared" ca="1" si="350"/>
        <v>76543</v>
      </c>
      <c r="AE336" s="308">
        <f t="shared" ca="1" si="380"/>
        <v>0.3686635944700461</v>
      </c>
      <c r="AF336" s="309">
        <f t="shared" ca="1" si="351"/>
        <v>72938</v>
      </c>
      <c r="AG336" s="308">
        <f t="shared" ca="1" si="381"/>
        <v>0.3686635944700461</v>
      </c>
      <c r="AH336" s="309">
        <f t="shared" ca="1" si="352"/>
        <v>90000</v>
      </c>
      <c r="AI336" s="308">
        <f t="shared" ca="1" si="382"/>
        <v>0.3686635944700461</v>
      </c>
      <c r="AJ336" s="309">
        <f t="shared" ca="1" si="353"/>
        <v>89199.74</v>
      </c>
      <c r="AK336" s="308">
        <f t="shared" ca="1" si="383"/>
        <v>0.3686635944700461</v>
      </c>
      <c r="AL336" s="309">
        <f t="shared" ca="1" si="354"/>
        <v>53092</v>
      </c>
      <c r="AM336" s="308">
        <f t="shared" ca="1" si="384"/>
        <v>0.3686635944700461</v>
      </c>
      <c r="AN336" s="309" t="str">
        <f t="shared" ca="1" si="355"/>
        <v/>
      </c>
      <c r="AO336" s="308" t="str">
        <f t="shared" ca="1" si="385"/>
        <v/>
      </c>
      <c r="AP336" s="309">
        <f t="shared" ca="1" si="356"/>
        <v>74100</v>
      </c>
      <c r="AQ336" s="308">
        <f t="shared" ca="1" si="386"/>
        <v>0.3686635944700461</v>
      </c>
      <c r="AR336" s="309" t="str">
        <f t="shared" ca="1" si="357"/>
        <v/>
      </c>
      <c r="AS336" s="308" t="str">
        <f t="shared" ca="1" si="387"/>
        <v/>
      </c>
      <c r="AT336" s="309" t="str">
        <f t="shared" ca="1" si="358"/>
        <v/>
      </c>
      <c r="AU336" s="308" t="str">
        <f t="shared" ca="1" si="388"/>
        <v/>
      </c>
      <c r="AV336" s="309" t="str">
        <f t="shared" ca="1" si="359"/>
        <v/>
      </c>
      <c r="AW336" s="308" t="str">
        <f t="shared" ca="1" si="389"/>
        <v/>
      </c>
      <c r="AX336" s="309" t="str">
        <f t="shared" ca="1" si="360"/>
        <v/>
      </c>
      <c r="AY336" s="308" t="str">
        <f t="shared" ca="1" si="390"/>
        <v/>
      </c>
      <c r="AZ336" s="309" t="str">
        <f t="shared" ca="1" si="361"/>
        <v/>
      </c>
      <c r="BA336" s="308" t="str">
        <f t="shared" ca="1" si="364"/>
        <v/>
      </c>
      <c r="BB336" s="309">
        <f t="shared" ca="1" si="362"/>
        <v>118655</v>
      </c>
      <c r="BC336" s="308">
        <f t="shared" ca="1" si="365"/>
        <v>0.3686635944700461</v>
      </c>
      <c r="BD336" s="309" t="str">
        <f t="shared" ca="1" si="363"/>
        <v/>
      </c>
      <c r="BE336" s="308" t="str">
        <f t="shared" ca="1" si="366"/>
        <v/>
      </c>
    </row>
    <row r="337" spans="1:57" ht="26.25" customHeight="1">
      <c r="A337" s="245">
        <f t="shared" si="391"/>
        <v>209</v>
      </c>
      <c r="B337" s="502" t="s">
        <v>1039</v>
      </c>
      <c r="C337" s="501">
        <f t="shared" ca="1" si="336"/>
        <v>369677.18</v>
      </c>
      <c r="D337" s="309">
        <f t="shared" ca="1" si="337"/>
        <v>56517</v>
      </c>
      <c r="E337" s="308">
        <f t="shared" ca="1" si="367"/>
        <v>0.3686635944700461</v>
      </c>
      <c r="F337" s="309">
        <f t="shared" ca="1" si="338"/>
        <v>57000</v>
      </c>
      <c r="G337" s="308">
        <f t="shared" ca="1" si="368"/>
        <v>0.3686635944700461</v>
      </c>
      <c r="H337" s="309">
        <f t="shared" ca="1" si="339"/>
        <v>65000</v>
      </c>
      <c r="I337" s="308">
        <f t="shared" ca="1" si="369"/>
        <v>0.3686635944700461</v>
      </c>
      <c r="J337" s="309">
        <f t="shared" ca="1" si="340"/>
        <v>1580000</v>
      </c>
      <c r="K337" s="308">
        <f t="shared" ca="1" si="370"/>
        <v>0</v>
      </c>
      <c r="L337" s="309">
        <f t="shared" ca="1" si="341"/>
        <v>55047</v>
      </c>
      <c r="M337" s="308">
        <f t="shared" ca="1" si="371"/>
        <v>0.3686635944700461</v>
      </c>
      <c r="N337" s="309">
        <f t="shared" ca="1" si="342"/>
        <v>45000</v>
      </c>
      <c r="O337" s="308">
        <f t="shared" ca="1" si="372"/>
        <v>0.3686635944700461</v>
      </c>
      <c r="P337" s="309">
        <f t="shared" ca="1" si="343"/>
        <v>58933</v>
      </c>
      <c r="Q337" s="308">
        <f t="shared" ca="1" si="373"/>
        <v>0.3686635944700461</v>
      </c>
      <c r="R337" s="309">
        <f t="shared" ca="1" si="344"/>
        <v>18700</v>
      </c>
      <c r="S337" s="308">
        <f t="shared" ca="1" si="374"/>
        <v>0.3686635944700461</v>
      </c>
      <c r="T337" s="309" t="str">
        <f t="shared" ca="1" si="345"/>
        <v/>
      </c>
      <c r="U337" s="308" t="str">
        <f t="shared" ca="1" si="375"/>
        <v/>
      </c>
      <c r="V337" s="309" t="str">
        <f t="shared" ca="1" si="346"/>
        <v/>
      </c>
      <c r="W337" s="308" t="str">
        <f t="shared" ca="1" si="376"/>
        <v/>
      </c>
      <c r="X337" s="309">
        <f t="shared" ca="1" si="347"/>
        <v>56517</v>
      </c>
      <c r="Y337" s="308">
        <f t="shared" ca="1" si="377"/>
        <v>0.3686635944700461</v>
      </c>
      <c r="Z337" s="309" t="str">
        <f t="shared" ca="1" si="348"/>
        <v/>
      </c>
      <c r="AA337" s="308" t="str">
        <f t="shared" ca="1" si="378"/>
        <v/>
      </c>
      <c r="AB337" s="309">
        <f t="shared" ca="1" si="349"/>
        <v>84607</v>
      </c>
      <c r="AC337" s="308">
        <f t="shared" ca="1" si="379"/>
        <v>0.3686635944700461</v>
      </c>
      <c r="AD337" s="309">
        <f t="shared" ca="1" si="350"/>
        <v>38765</v>
      </c>
      <c r="AE337" s="308">
        <f t="shared" ca="1" si="380"/>
        <v>0.3686635944700461</v>
      </c>
      <c r="AF337" s="309">
        <f t="shared" ca="1" si="351"/>
        <v>29955</v>
      </c>
      <c r="AG337" s="308">
        <f t="shared" ca="1" si="381"/>
        <v>0.3686635944700461</v>
      </c>
      <c r="AH337" s="309">
        <f t="shared" ca="1" si="352"/>
        <v>50000</v>
      </c>
      <c r="AI337" s="308">
        <f t="shared" ca="1" si="382"/>
        <v>0.3686635944700461</v>
      </c>
      <c r="AJ337" s="309">
        <f t="shared" ca="1" si="353"/>
        <v>57682.98</v>
      </c>
      <c r="AK337" s="308">
        <f t="shared" ca="1" si="383"/>
        <v>0.3686635944700461</v>
      </c>
      <c r="AL337" s="309">
        <f t="shared" ca="1" si="354"/>
        <v>54863</v>
      </c>
      <c r="AM337" s="308">
        <f t="shared" ca="1" si="384"/>
        <v>0.3686635944700461</v>
      </c>
      <c r="AN337" s="309" t="str">
        <f t="shared" ca="1" si="355"/>
        <v/>
      </c>
      <c r="AO337" s="308" t="str">
        <f t="shared" ca="1" si="385"/>
        <v/>
      </c>
      <c r="AP337" s="309">
        <f t="shared" ca="1" si="356"/>
        <v>85800</v>
      </c>
      <c r="AQ337" s="308">
        <f t="shared" ca="1" si="386"/>
        <v>0.3686635944700461</v>
      </c>
      <c r="AR337" s="309" t="str">
        <f t="shared" ca="1" si="357"/>
        <v/>
      </c>
      <c r="AS337" s="308" t="str">
        <f t="shared" ca="1" si="387"/>
        <v/>
      </c>
      <c r="AT337" s="309" t="str">
        <f t="shared" ca="1" si="358"/>
        <v/>
      </c>
      <c r="AU337" s="308" t="str">
        <f t="shared" ca="1" si="388"/>
        <v/>
      </c>
      <c r="AV337" s="309" t="str">
        <f t="shared" ca="1" si="359"/>
        <v/>
      </c>
      <c r="AW337" s="308" t="str">
        <f t="shared" ca="1" si="389"/>
        <v/>
      </c>
      <c r="AX337" s="309" t="str">
        <f t="shared" ca="1" si="360"/>
        <v/>
      </c>
      <c r="AY337" s="308" t="str">
        <f t="shared" ca="1" si="390"/>
        <v/>
      </c>
      <c r="AZ337" s="309" t="str">
        <f t="shared" ca="1" si="361"/>
        <v/>
      </c>
      <c r="BA337" s="308" t="str">
        <f t="shared" ca="1" si="364"/>
        <v/>
      </c>
      <c r="BB337" s="309">
        <f t="shared" ca="1" si="362"/>
        <v>55320</v>
      </c>
      <c r="BC337" s="308">
        <f t="shared" ca="1" si="365"/>
        <v>0.3686635944700461</v>
      </c>
      <c r="BD337" s="309" t="str">
        <f t="shared" ca="1" si="363"/>
        <v/>
      </c>
      <c r="BE337" s="308" t="str">
        <f t="shared" ca="1" si="366"/>
        <v/>
      </c>
    </row>
    <row r="338" spans="1:57" ht="26.25" customHeight="1">
      <c r="A338" s="245">
        <f t="shared" si="391"/>
        <v>210</v>
      </c>
      <c r="B338" s="502" t="s">
        <v>1040</v>
      </c>
      <c r="C338" s="501">
        <f t="shared" ca="1" si="336"/>
        <v>89918.17</v>
      </c>
      <c r="D338" s="309">
        <f t="shared" ca="1" si="337"/>
        <v>172493</v>
      </c>
      <c r="E338" s="308">
        <f t="shared" ca="1" si="367"/>
        <v>0.3686635944700461</v>
      </c>
      <c r="F338" s="309">
        <f t="shared" ca="1" si="338"/>
        <v>120000</v>
      </c>
      <c r="G338" s="308">
        <f t="shared" ca="1" si="368"/>
        <v>0</v>
      </c>
      <c r="H338" s="309">
        <f t="shared" ca="1" si="339"/>
        <v>290000</v>
      </c>
      <c r="I338" s="308">
        <f t="shared" ca="1" si="369"/>
        <v>0</v>
      </c>
      <c r="J338" s="309">
        <f t="shared" ca="1" si="340"/>
        <v>52800</v>
      </c>
      <c r="K338" s="308">
        <f t="shared" ca="1" si="370"/>
        <v>0</v>
      </c>
      <c r="L338" s="309">
        <f t="shared" ca="1" si="341"/>
        <v>168008</v>
      </c>
      <c r="M338" s="308">
        <f t="shared" ca="1" si="371"/>
        <v>0.3686635944700461</v>
      </c>
      <c r="N338" s="309">
        <f t="shared" ca="1" si="342"/>
        <v>420000</v>
      </c>
      <c r="O338" s="308">
        <f t="shared" ca="1" si="372"/>
        <v>0</v>
      </c>
      <c r="P338" s="309">
        <f t="shared" ca="1" si="343"/>
        <v>102536</v>
      </c>
      <c r="Q338" s="308">
        <f t="shared" ca="1" si="373"/>
        <v>0</v>
      </c>
      <c r="R338" s="309">
        <f t="shared" ca="1" si="344"/>
        <v>175000</v>
      </c>
      <c r="S338" s="308">
        <f t="shared" ca="1" si="374"/>
        <v>0.3686635944700461</v>
      </c>
      <c r="T338" s="309" t="str">
        <f t="shared" ca="1" si="345"/>
        <v/>
      </c>
      <c r="U338" s="308" t="str">
        <f t="shared" ca="1" si="375"/>
        <v/>
      </c>
      <c r="V338" s="309" t="str">
        <f t="shared" ca="1" si="346"/>
        <v/>
      </c>
      <c r="W338" s="308" t="str">
        <f t="shared" ca="1" si="376"/>
        <v/>
      </c>
      <c r="X338" s="309">
        <f t="shared" ca="1" si="347"/>
        <v>172493</v>
      </c>
      <c r="Y338" s="308">
        <f t="shared" ca="1" si="377"/>
        <v>0.3686635944700461</v>
      </c>
      <c r="Z338" s="309" t="str">
        <f t="shared" ca="1" si="348"/>
        <v/>
      </c>
      <c r="AA338" s="308" t="str">
        <f t="shared" ca="1" si="378"/>
        <v/>
      </c>
      <c r="AB338" s="309">
        <f t="shared" ca="1" si="349"/>
        <v>177757</v>
      </c>
      <c r="AC338" s="308">
        <f t="shared" ca="1" si="379"/>
        <v>0.3686635944700461</v>
      </c>
      <c r="AD338" s="309">
        <f t="shared" ca="1" si="350"/>
        <v>143000</v>
      </c>
      <c r="AE338" s="308">
        <f t="shared" ca="1" si="380"/>
        <v>0.3686635944700461</v>
      </c>
      <c r="AF338" s="309">
        <f t="shared" ca="1" si="351"/>
        <v>193700</v>
      </c>
      <c r="AG338" s="308">
        <f t="shared" ca="1" si="381"/>
        <v>0.3686635944700461</v>
      </c>
      <c r="AH338" s="309">
        <f t="shared" ca="1" si="352"/>
        <v>134000</v>
      </c>
      <c r="AI338" s="308">
        <f t="shared" ca="1" si="382"/>
        <v>0</v>
      </c>
      <c r="AJ338" s="309">
        <f t="shared" ca="1" si="353"/>
        <v>176918.33</v>
      </c>
      <c r="AK338" s="308">
        <f t="shared" ca="1" si="383"/>
        <v>0.3686635944700461</v>
      </c>
      <c r="AL338" s="309">
        <f t="shared" ca="1" si="354"/>
        <v>319743</v>
      </c>
      <c r="AM338" s="308">
        <f t="shared" ca="1" si="384"/>
        <v>0</v>
      </c>
      <c r="AN338" s="309" t="str">
        <f t="shared" ca="1" si="355"/>
        <v/>
      </c>
      <c r="AO338" s="308" t="str">
        <f t="shared" ca="1" si="385"/>
        <v/>
      </c>
      <c r="AP338" s="309">
        <f t="shared" ca="1" si="356"/>
        <v>78000</v>
      </c>
      <c r="AQ338" s="308">
        <f t="shared" ca="1" si="386"/>
        <v>0</v>
      </c>
      <c r="AR338" s="309" t="str">
        <f t="shared" ca="1" si="357"/>
        <v/>
      </c>
      <c r="AS338" s="308" t="str">
        <f t="shared" ca="1" si="387"/>
        <v/>
      </c>
      <c r="AT338" s="309" t="str">
        <f t="shared" ca="1" si="358"/>
        <v/>
      </c>
      <c r="AU338" s="308" t="str">
        <f t="shared" ca="1" si="388"/>
        <v/>
      </c>
      <c r="AV338" s="309" t="str">
        <f t="shared" ca="1" si="359"/>
        <v/>
      </c>
      <c r="AW338" s="308" t="str">
        <f t="shared" ca="1" si="389"/>
        <v/>
      </c>
      <c r="AX338" s="309" t="str">
        <f t="shared" ca="1" si="360"/>
        <v/>
      </c>
      <c r="AY338" s="308" t="str">
        <f t="shared" ca="1" si="390"/>
        <v/>
      </c>
      <c r="AZ338" s="309" t="str">
        <f t="shared" ca="1" si="361"/>
        <v/>
      </c>
      <c r="BA338" s="308" t="str">
        <f t="shared" ca="1" si="364"/>
        <v/>
      </c>
      <c r="BB338" s="309">
        <f t="shared" ca="1" si="362"/>
        <v>168863</v>
      </c>
      <c r="BC338" s="308">
        <f t="shared" ca="1" si="365"/>
        <v>0.3686635944700461</v>
      </c>
      <c r="BD338" s="309" t="str">
        <f t="shared" ca="1" si="363"/>
        <v/>
      </c>
      <c r="BE338" s="308" t="str">
        <f t="shared" ca="1" si="366"/>
        <v/>
      </c>
    </row>
    <row r="339" spans="1:57" ht="26.25" customHeight="1">
      <c r="A339" s="245">
        <f t="shared" si="391"/>
        <v>211</v>
      </c>
      <c r="B339" s="502" t="s">
        <v>1041</v>
      </c>
      <c r="C339" s="501">
        <f t="shared" ca="1" si="336"/>
        <v>152950.89000000001</v>
      </c>
      <c r="D339" s="309">
        <f t="shared" ca="1" si="337"/>
        <v>105054</v>
      </c>
      <c r="E339" s="308">
        <f t="shared" ref="E339:E345" ca="1" si="392">IF($B339="","",IF(D339="","",IF($L$4="Media aritmética",(D339&lt;=$C339)*($H$5/$C$5)+(D339&gt;$C339)*0,IF(AND(ROUND(AVERAGE($D339,$F339,$H339,$J339,$L339,$N339,$P339,$R339,$T339,$V339,$X339,$Z339,$AB339,$AD339,$AF339,$AH339,$AJ339,AL339,AN339,AP339,AR339,AT339,AV339,AX339,AZ339,BB339,BD339,BF339,BH339,BJ339),2)-$C339/2&lt;=D339,(ROUND(AVERAGE($D339,$F339,$H339,$J339,$L339,$N339,$P339,$R339,$T339,$V339,$X339,$Z339,$AB339,$AD339,$AF339,$AH339,$AJ339,AL339,AN339,AP339,AR339,AT339,AV339,AX339,AZ339,BB339,BD339,BF339,BH339,BJ339),2)+$C339/2&gt;D339)),($H$5/$C$5),0))))</f>
        <v>0.3686635944700461</v>
      </c>
      <c r="F339" s="309">
        <f t="shared" ca="1" si="338"/>
        <v>120000</v>
      </c>
      <c r="G339" s="308">
        <f t="shared" ref="G339:G345" ca="1" si="393">IF($B339="","",IF(F339="","",IF($L$4="Media aritmética",(F339&lt;=$C339)*($H$5/$C$5)+(F339&gt;$C339)*0,IF(AND(ROUND(AVERAGE($D339,$F339,$H339,$J339,$L339,$N339,$P339,$R339,$T339,$V339,$X339,$Z339,$AB339,$AD339,$AF339,$AH339,$AJ339,AL339,AN339,AP339,AR339,AT339,AV339,AX339,AZ339,BB339,BD339,BF339,BH339,BJ339),2)-$C339/2&lt;=F339,(ROUND(AVERAGE($D339,$F339,$H339,$J339,$L339,$N339,$P339,$R339,$T339,$V339,$X339,$Z339,$AB339,$AD339,$AF339,$AH339,$AJ339,AL339,AN339,AP339,AR339,AT339,AV339,AX339,AZ339,BB339,BD339,BF339,BH339,BJ339),2)+$C339/2&gt;F339)),($H$5/$C$5),0))))</f>
        <v>0.3686635944700461</v>
      </c>
      <c r="H339" s="309">
        <f t="shared" ca="1" si="339"/>
        <v>145000</v>
      </c>
      <c r="I339" s="308">
        <f t="shared" ref="I339:I345" ca="1" si="394">IF($B339="","",IF(H339="","",IF($L$4="Media aritmética",(H339&lt;=$C339)*($H$5/$C$5)+(H339&gt;$C339)*0,IF(AND(ROUND(AVERAGE($D339,$F339,$H339,$J339,$L339,$N339,$P339,$R339,$T339,$V339,$X339,$Z339,$AB339,$AD339,$AF339,$AH339,$AJ339,AL339,AN339,AP339,AR339,AT339,AV339,AX339,AZ339,BB339,BD339,BF339,BH339,BJ339),2)-$C339/2&lt;=H339,(ROUND(AVERAGE($D339,$F339,$H339,$J339,$L339,$N339,$P339,$R339,$T339,$V339,$X339,$Z339,$AB339,$AD339,$AF339,$AH339,$AJ339,AL339,AN339,AP339,AR339,AT339,AV339,AX339,AZ339,BB339,BD339,BF339,BH339,BJ339),2)+$C339/2&gt;H339)),($H$5/$C$5),0))))</f>
        <v>0.3686635944700461</v>
      </c>
      <c r="J339" s="309">
        <f t="shared" ca="1" si="340"/>
        <v>292600</v>
      </c>
      <c r="K339" s="308">
        <f t="shared" ref="K339:K345" ca="1" si="395">IF($B339="","",IF(J339="","",IF($L$4="Media aritmética",(J339&lt;=$C339)*($H$5/$C$5)+(J339&gt;$C339)*0,IF(AND(ROUND(AVERAGE($D339,$F339,$H339,$J339,$L339,$N339,$P339,$R339,$T339,$V339,$X339,$Z339,$AB339,$AD339,$AF339,$AH339,$AJ339,AL339,AN339,AP339,AR339,AT339,AV339,AX339,AZ339,BB339,BD339,BF339,BH339,BJ339),2)-$C339/2&lt;=J339,(ROUND(AVERAGE($D339,$F339,$H339,$J339,$L339,$N339,$P339,$R339,$T339,$V339,$X339,$Z339,$AB339,$AD339,$AF339,$AH339,$AJ339,AL339,AN339,AP339,AR339,AT339,AV339,AX339,AZ339,BB339,BD339,BF339,BH339,BJ339),2)+$C339/2&gt;J339)),($H$5/$C$5),0))))</f>
        <v>0</v>
      </c>
      <c r="L339" s="309">
        <f t="shared" ca="1" si="341"/>
        <v>102322</v>
      </c>
      <c r="M339" s="308">
        <f t="shared" ref="M339:M345" ca="1" si="396">IF($B339="","",IF(L339="","",IF($L$4="Media aritmética",(L339&lt;=$C339)*($H$5/$C$5)+(L339&gt;$C339)*0,IF(AND(ROUND(AVERAGE($D339,$F339,$H339,$J339,$L339,$N339,$P339,$R339,$T339,$V339,$X339,$Z339,$AB339,$AD339,$AF339,$AH339,$AJ339,AL339,AN339,AP339,AR339,AT339,AV339,AX339,AZ339,BB339,BD339,BF339,BH339,BJ339),2)-$C339/2&lt;=L339,(ROUND(AVERAGE($D339,$F339,$H339,$J339,$L339,$N339,$P339,$R339,$T339,$V339,$X339,$Z339,$AB339,$AD339,$AF339,$AH339,$AJ339,AL339,AN339,AP339,AR339,AT339,AV339,AX339,AZ339,BB339,BD339,BF339,BH339,BJ339),2)+$C339/2&gt;L339)),($H$5/$C$5),0))))</f>
        <v>0.3686635944700461</v>
      </c>
      <c r="N339" s="309">
        <f t="shared" ca="1" si="342"/>
        <v>670000</v>
      </c>
      <c r="O339" s="308">
        <f t="shared" ref="O339:O345" ca="1" si="397">IF($B339="","",IF(N339="","",IF($L$4="Media aritmética",(N339&lt;=$C339)*($H$5/$C$5)+(N339&gt;$C339)*0,IF(AND(ROUND(AVERAGE($D339,$F339,$H339,$J339,$L339,$N339,$P339,$R339,$T339,$V339,$X339,$Z339,$AB339,$AD339,$AF339,$AH339,$AJ339,AL339,AN339,AP339,AR339,AT339,AV339,AX339,AZ339,BB339,BD339,BF339,BH339,BJ339),2)-$C339/2&lt;=N339,(ROUND(AVERAGE($D339,$F339,$H339,$J339,$L339,$N339,$P339,$R339,$T339,$V339,$X339,$Z339,$AB339,$AD339,$AF339,$AH339,$AJ339,AL339,AN339,AP339,AR339,AT339,AV339,AX339,AZ339,BB339,BD339,BF339,BH339,BJ339),2)+$C339/2&gt;N339)),($H$5/$C$5),0))))</f>
        <v>0</v>
      </c>
      <c r="P339" s="309">
        <f t="shared" ca="1" si="343"/>
        <v>312066</v>
      </c>
      <c r="Q339" s="308">
        <f t="shared" ref="Q339:Q345" ca="1" si="398">IF($B339="","",IF(P339="","",IF($L$4="Media aritmética",(P339&lt;=$C339)*($H$5/$C$5)+(P339&gt;$C339)*0,IF(AND(ROUND(AVERAGE($D339,$F339,$H339,$J339,$L339,$N339,$P339,$R339,$T339,$V339,$X339,$Z339,$AB339,$AD339,$AF339,$AH339,$AJ339,AL339,AN339,AP339,AR339,AT339,AV339,AX339,AZ339,BB339,BD339,BF339,BH339,BJ339),2)-$C339/2&lt;=P339,(ROUND(AVERAGE($D339,$F339,$H339,$J339,$L339,$N339,$P339,$R339,$T339,$V339,$X339,$Z339,$AB339,$AD339,$AF339,$AH339,$AJ339,AL339,AN339,AP339,AR339,AT339,AV339,AX339,AZ339,BB339,BD339,BF339,BH339,BJ339),2)+$C339/2&gt;P339)),($H$5/$C$5),0))))</f>
        <v>0</v>
      </c>
      <c r="R339" s="309">
        <f t="shared" ca="1" si="344"/>
        <v>97860</v>
      </c>
      <c r="S339" s="308">
        <f t="shared" ref="S339:S345" ca="1" si="399">IF($B339="","",IF(R339="","",IF($L$4="Media aritmética",(R339&lt;=$C339)*($H$5/$C$5)+(R339&gt;$C339)*0,IF(AND(ROUND(AVERAGE($D339,$F339,$H339,$J339,$L339,$N339,$P339,$R339,$T339,$V339,$X339,$Z339,$AB339,$AD339,$AF339,$AH339,$AJ339,AL339,AN339,AP339,AR339,AT339,AV339,AX339,AZ339,BB339,BD339,BF339,BH339,BJ339),2)-$C339/2&lt;=R339,(ROUND(AVERAGE($D339,$F339,$H339,$J339,$L339,$N339,$P339,$R339,$T339,$V339,$X339,$Z339,$AB339,$AD339,$AF339,$AH339,$AJ339,AL339,AN339,AP339,AR339,AT339,AV339,AX339,AZ339,BB339,BD339,BF339,BH339,BJ339),2)+$C339/2&gt;R339)),($H$5/$C$5),0))))</f>
        <v>0.3686635944700461</v>
      </c>
      <c r="T339" s="309" t="str">
        <f t="shared" ca="1" si="345"/>
        <v/>
      </c>
      <c r="U339" s="308" t="str">
        <f t="shared" ref="U339:U345" ca="1" si="400">IF($B339="","",IF(T339="","",IF($L$4="Media aritmética",(T339&lt;=$C339)*($H$5/$C$5)+(T339&gt;$C339)*0,IF(AND(ROUND(AVERAGE($D339,$F339,$H339,$J339,$L339,$N339,$P339,$R339,$T339,$V339,$X339,$Z339,$AB339,$AD339,$AF339,$AH339,$AJ339,AL339,AN339,AP339,AR339,AT339,AV339,AX339,AZ339,BB339,BD339,BF339,BH339,BJ339),2)-$C339/2&lt;=T339,(ROUND(AVERAGE($D339,$F339,$H339,$J339,$L339,$N339,$P339,$R339,$T339,$V339,$X339,$Z339,$AB339,$AD339,$AF339,$AH339,$AJ339,AL339,AN339,AP339,AR339,AT339,AV339,AX339,AZ339,BB339,BD339,BF339,BH339,BJ339),2)+$C339/2&gt;T339)),($H$5/$C$5),0))))</f>
        <v/>
      </c>
      <c r="V339" s="309" t="str">
        <f t="shared" ca="1" si="346"/>
        <v/>
      </c>
      <c r="W339" s="308" t="str">
        <f t="shared" ref="W339:W345" ca="1" si="401">IF($B339="","",IF(V339="","",IF($L$4="Media aritmética",(V339&lt;=$C339)*($H$5/$C$5)+(V339&gt;$C339)*0,IF(AND(ROUND(AVERAGE($D339,$F339,$H339,$J339,$L339,$N339,$P339,$R339,$T339,$V339,$X339,$Z339,$AB339,$AD339,$AF339,$AH339,$AJ339,AL339,AN339,AP339,AR339,AT339,AV339,AX339,AZ339,BB339,BD339,BF339,BH339,BJ339),2)-$C339/2&lt;=V339,(ROUND(AVERAGE($D339,$F339,$H339,$J339,$L339,$N339,$P339,$R339,$T339,$V339,$X339,$Z339,$AB339,$AD339,$AF339,$AH339,$AJ339,AL339,AN339,AP339,AR339,AT339,AV339,AX339,AZ339,BB339,BD339,BF339,BH339,BJ339),2)+$C339/2&gt;V339)),($H$5/$C$5),0))))</f>
        <v/>
      </c>
      <c r="X339" s="309">
        <f t="shared" ca="1" si="347"/>
        <v>105054</v>
      </c>
      <c r="Y339" s="308">
        <f t="shared" ref="Y339:Y345" ca="1" si="402">IF($B339="","",IF(X339="","",IF($L$4="Media aritmética",(X339&lt;=$C339)*($H$5/$C$5)+(X339&gt;$C339)*0,IF(AND(ROUND(AVERAGE($D339,$F339,$H339,$J339,$L339,$N339,$P339,$R339,$T339,$V339,$X339,$Z339,$AB339,$AD339,$AF339,$AH339,$AJ339,AL339,AN339,AP339,AR339,AT339,AV339,AX339,AZ339,BB339,BD339,BF339,BH339,BJ339),2)-$C339/2&lt;=X339,(ROUND(AVERAGE($D339,$F339,$H339,$J339,$L339,$N339,$P339,$R339,$T339,$V339,$X339,$Z339,$AB339,$AD339,$AF339,$AH339,$AJ339,AL339,AN339,AP339,AR339,AT339,AV339,AX339,AZ339,BB339,BD339,BF339,BH339,BJ339),2)+$C339/2&gt;X339)),($H$5/$C$5),0))))</f>
        <v>0.3686635944700461</v>
      </c>
      <c r="Z339" s="309" t="str">
        <f t="shared" ca="1" si="348"/>
        <v/>
      </c>
      <c r="AA339" s="308" t="str">
        <f t="shared" ref="AA339:AA345" ca="1" si="403">IF($B339="","",IF(Z339="","",IF($L$4="Media aritmética",(Z339&lt;=$C339)*($H$5/$C$5)+(Z339&gt;$C339)*0,IF(AND(ROUND(AVERAGE($D339,$F339,$H339,$J339,$L339,$N339,$P339,$R339,$T339,$V339,$X339,$Z339,$AB339,$AD339,$AF339,$AH339,$AJ339,AL339,AN339,AP339,AR339,AT339,AV339,AX339,AZ339,BB339,BD339,BF339,BH339,BJ339),2)-$C339/2&lt;=Z339,(ROUND(AVERAGE($D339,$F339,$H339,$J339,$L339,$N339,$P339,$R339,$T339,$V339,$X339,$Z339,$AB339,$AD339,$AF339,$AH339,$AJ339,AL339,AN339,AP339,AR339,AT339,AV339,AX339,AZ339,BB339,BD339,BF339,BH339,BJ339),2)+$C339/2&gt;Z339)),($H$5/$C$5),0))))</f>
        <v/>
      </c>
      <c r="AB339" s="309">
        <f t="shared" ca="1" si="349"/>
        <v>187478</v>
      </c>
      <c r="AC339" s="308">
        <f t="shared" ref="AC339:AC345" ca="1" si="404">IF($B339="","",IF(AB339="","",IF($L$4="Media aritmética",(AB339&lt;=$C339)*($H$5/$C$5)+(AB339&gt;$C339)*0,IF(AND(ROUND(AVERAGE($D339,$F339,$H339,$J339,$L339,$N339,$P339,$R339,$T339,$V339,$X339,$Z339,$AB339,$AD339,$AF339,$AH339,$AJ339,AL339,AN339,AP339,AR339,AT339,AV339,AX339,AZ339,BB339,BD339,BF339,BH339,BJ339),2)-$C339/2&lt;=AB339,(ROUND(AVERAGE($D339,$F339,$H339,$J339,$L339,$N339,$P339,$R339,$T339,$V339,$X339,$Z339,$AB339,$AD339,$AF339,$AH339,$AJ339,AL339,AN339,AP339,AR339,AT339,AV339,AX339,AZ339,BB339,BD339,BF339,BH339,BJ339),2)+$C339/2&gt;AB339)),($H$5/$C$5),0))))</f>
        <v>0.3686635944700461</v>
      </c>
      <c r="AD339" s="309">
        <f t="shared" ca="1" si="350"/>
        <v>76000</v>
      </c>
      <c r="AE339" s="308">
        <f t="shared" ref="AE339:AE345" ca="1" si="405">IF($B339="","",IF(AD339="","",IF($L$4="Media aritmética",(AD339&lt;=$C339)*($H$5/$C$5)+(AD339&gt;$C339)*0,IF(AND(ROUND(AVERAGE($D339,$F339,$H339,$J339,$L339,$N339,$P339,$R339,$T339,$V339,$X339,$Z339,$AB339,$AD339,$AF339,$AH339,$AJ339,AL339,AN339,AP339,AR339,AT339,AV339,AX339,AZ339,BB339,BD339,BF339,BH339,BJ339),2)-$C339/2&lt;=AD339,(ROUND(AVERAGE($D339,$F339,$H339,$J339,$L339,$N339,$P339,$R339,$T339,$V339,$X339,$Z339,$AB339,$AD339,$AF339,$AH339,$AJ339,AL339,AN339,AP339,AR339,AT339,AV339,AX339,AZ339,BB339,BD339,BF339,BH339,BJ339),2)+$C339/2&gt;AD339)),($H$5/$C$5),0))))</f>
        <v>0</v>
      </c>
      <c r="AF339" s="309">
        <f t="shared" ca="1" si="351"/>
        <v>290550</v>
      </c>
      <c r="AG339" s="308">
        <f t="shared" ref="AG339:AG345" ca="1" si="406">IF($B339="","",IF(AF339="","",IF($L$4="Media aritmética",(AF339&lt;=$C339)*($H$5/$C$5)+(AF339&gt;$C339)*0,IF(AND(ROUND(AVERAGE($D339,$F339,$H339,$J339,$L339,$N339,$P339,$R339,$T339,$V339,$X339,$Z339,$AB339,$AD339,$AF339,$AH339,$AJ339,AL339,AN339,AP339,AR339,AT339,AV339,AX339,AZ339,BB339,BD339,BF339,BH339,BJ339),2)-$C339/2&lt;=AF339,(ROUND(AVERAGE($D339,$F339,$H339,$J339,$L339,$N339,$P339,$R339,$T339,$V339,$X339,$Z339,$AB339,$AD339,$AF339,$AH339,$AJ339,AL339,AN339,AP339,AR339,AT339,AV339,AX339,AZ339,BB339,BD339,BF339,BH339,BJ339),2)+$C339/2&gt;AF339)),($H$5/$C$5),0))))</f>
        <v>0</v>
      </c>
      <c r="AH339" s="309">
        <f t="shared" ca="1" si="352"/>
        <v>56000</v>
      </c>
      <c r="AI339" s="308">
        <f t="shared" ref="AI339:AI345" ca="1" si="407">IF($B339="","",IF(AH339="","",IF($L$4="Media aritmética",(AH339&lt;=$C339)*($H$5/$C$5)+(AH339&gt;$C339)*0,IF(AND(ROUND(AVERAGE($D339,$F339,$H339,$J339,$L339,$N339,$P339,$R339,$T339,$V339,$X339,$Z339,$AB339,$AD339,$AF339,$AH339,$AJ339,AL339,AN339,AP339,AR339,AT339,AV339,AX339,AZ339,BB339,BD339,BF339,BH339,BJ339),2)-$C339/2&lt;=AH339,(ROUND(AVERAGE($D339,$F339,$H339,$J339,$L339,$N339,$P339,$R339,$T339,$V339,$X339,$Z339,$AB339,$AD339,$AF339,$AH339,$AJ339,AL339,AN339,AP339,AR339,AT339,AV339,AX339,AZ339,BB339,BD339,BF339,BH339,BJ339),2)+$C339/2&gt;AH339)),($H$5/$C$5),0))))</f>
        <v>0</v>
      </c>
      <c r="AJ339" s="309">
        <f t="shared" ca="1" si="353"/>
        <v>81570.740000000005</v>
      </c>
      <c r="AK339" s="308">
        <f t="shared" ref="AK339:AK345" ca="1" si="408">IF($B339="","",IF(AJ339="","",IF($L$4="Media aritmética",(AJ339&lt;=$C339)*($H$5/$C$5)+(AJ339&gt;$C339)*0,IF(AND(ROUND(AVERAGE($D339,$F339,$H339,$J339,$L339,$N339,$P339,$R339,$T339,$V339,$X339,$Z339,$AB339,$AD339,$AF339,$AH339,$AJ339,AL339,AN339,AP339,AR339,AT339,AV339,AX339,AZ339,BB339,BD339,BF339,BH339,BJ339),2)-$C339/2&lt;=AJ339,(ROUND(AVERAGE($D339,$F339,$H339,$J339,$L339,$N339,$P339,$R339,$T339,$V339,$X339,$Z339,$AB339,$AD339,$AF339,$AH339,$AJ339,AL339,AN339,AP339,AR339,AT339,AV339,AX339,AZ339,BB339,BD339,BF339,BH339,BJ339),2)+$C339/2&gt;AJ339)),($H$5/$C$5),0))))</f>
        <v>0</v>
      </c>
      <c r="AL339" s="309">
        <f t="shared" ca="1" si="354"/>
        <v>68915</v>
      </c>
      <c r="AM339" s="308">
        <f t="shared" ref="AM339:AM345" ca="1" si="409">IF($B339="","",IF(AL339="","",IF($L$4="Media aritmética",(AL339&lt;=$C339)*($H$5/$C$5)+(AL339&gt;$C339)*0,IF(AND(ROUND(AVERAGE($D339,$F339,$H339,$J339,$L339,$N339,$P339,$R339,$T339,$V339,$X339,$Z339,$AB339,$AD339,$AF339,$AH339,$AJ339,AL339,AN339,AP339,AR339,AT339,AV339,AX339,AZ339,BB339,BD339,BF339,BH339,BJ339),2)-$C339/2&lt;=AL339,(ROUND(AVERAGE($D339,$F339,$H339,$J339,$L339,$N339,$P339,$R339,$T339,$V339,$X339,$Z339,$AB339,$AD339,$AF339,$AH339,$AJ339,AL339,AN339,AP339,AR339,AT339,AV339,AX339,AZ339,BB339,BD339,BF339,BH339,BJ339),2)+$C339/2&gt;AL339)),($H$5/$C$5),0))))</f>
        <v>0</v>
      </c>
      <c r="AN339" s="309" t="str">
        <f t="shared" ca="1" si="355"/>
        <v/>
      </c>
      <c r="AO339" s="308" t="str">
        <f t="shared" ref="AO339:AO345" ca="1" si="410">IF($B339="","",IF(AN339="","",IF($L$4="Media aritmética",(AN339&lt;=$C339)*($H$5/$C$5)+(AN339&gt;$C339)*0,IF(AND(ROUND(AVERAGE($D339,$F339,$H339,$J339,$L339,$N339,$P339,$R339,$T339,$V339,$X339,$Z339,$AB339,$AD339,$AF339,$AH339,$AJ339,AL339,AN339,AP339,AR339,AT339,AV339,AX339,AZ339,BB339,BD339,BF339,BH339,BJ339),2)-$C339/2&lt;=AN339,(ROUND(AVERAGE($D339,$F339,$H339,$J339,$L339,$N339,$P339,$R339,$T339,$V339,$X339,$Z339,$AB339,$AD339,$AF339,$AH339,$AJ339,AL339,AN339,AP339,AR339,AT339,AV339,AX339,AZ339,BB339,BD339,BF339,BH339,BJ339),2)+$C339/2&gt;AN339)),($H$5/$C$5),0))))</f>
        <v/>
      </c>
      <c r="AP339" s="309">
        <f t="shared" ca="1" si="356"/>
        <v>55250</v>
      </c>
      <c r="AQ339" s="308">
        <f t="shared" ref="AQ339:AQ345" ca="1" si="411">IF($B339="","",IF(AP339="","",IF($L$4="Media aritmética",(AP339&lt;=$C339)*($H$5/$C$5)+(AP339&gt;$C339)*0,IF(AND(ROUND(AVERAGE($D339,$F339,$H339,$J339,$L339,$N339,$P339,$R339,$T339,$V339,$X339,$Z339,$AB339,$AD339,$AF339,$AH339,$AJ339,AL339,AN339,AP339,AR339,AT339,AV339,AX339,AZ339,BB339,BD339,BF339,BH339,BJ339),2)-$C339/2&lt;=AP339,(ROUND(AVERAGE($D339,$F339,$H339,$J339,$L339,$N339,$P339,$R339,$T339,$V339,$X339,$Z339,$AB339,$AD339,$AF339,$AH339,$AJ339,AL339,AN339,AP339,AR339,AT339,AV339,AX339,AZ339,BB339,BD339,BF339,BH339,BJ339),2)+$C339/2&gt;AP339)),($H$5/$C$5),0))))</f>
        <v>0</v>
      </c>
      <c r="AR339" s="309" t="str">
        <f t="shared" ca="1" si="357"/>
        <v/>
      </c>
      <c r="AS339" s="308" t="str">
        <f t="shared" ref="AS339:AS345" ca="1" si="412">IF($B339="","",IF(AR339="","",IF($L$4="Media aritmética",(AR339&lt;=$C339)*($H$5/$C$5)+(AR339&gt;$C339)*0,IF(AND(ROUND(AVERAGE($D339,$F339,$H339,$J339,$L339,$N339,$P339,$R339,$T339,$V339,$X339,$Z339,$AB339,$AD339,$AF339,$AH339,$AJ339,AL339,AN339,AP339,AR339,AT339,AV339,AX339,AZ339,BB339,BD339,BF339,BH339,BJ339),2)-$C339/2&lt;=AR339,(ROUND(AVERAGE($D339,$F339,$H339,$J339,$L339,$N339,$P339,$R339,$T339,$V339,$X339,$Z339,$AB339,$AD339,$AF339,$AH339,$AJ339,AL339,AN339,AP339,AR339,AT339,AV339,AX339,AZ339,BB339,BD339,BF339,BH339,BJ339),2)+$C339/2&gt;AR339)),($H$5/$C$5),0))))</f>
        <v/>
      </c>
      <c r="AT339" s="309" t="str">
        <f t="shared" ca="1" si="358"/>
        <v/>
      </c>
      <c r="AU339" s="308" t="str">
        <f t="shared" ref="AU339:AU345" ca="1" si="413">IF($B339="","",IF(AT339="","",IF($L$4="Media aritmética",(AT339&lt;=$C339)*($H$5/$C$5)+(AT339&gt;$C339)*0,IF(AND(ROUND(AVERAGE($D339,$F339,$H339,$J339,$L339,$N339,$P339,$R339,$T339,$V339,$X339,$Z339,$AB339,$AD339,$AF339,$AH339,$AJ339,AL339,AN339,AP339,AR339,AT339,AV339,AX339,AZ339,BB339,BD339,BF339,BH339,BJ339),2)-$C339/2&lt;=AT339,(ROUND(AVERAGE($D339,$F339,$H339,$J339,$L339,$N339,$P339,$R339,$T339,$V339,$X339,$Z339,$AB339,$AD339,$AF339,$AH339,$AJ339,AL339,AN339,AP339,AR339,AT339,AV339,AX339,AZ339,BB339,BD339,BF339,BH339,BJ339),2)+$C339/2&gt;AT339)),($H$5/$C$5),0))))</f>
        <v/>
      </c>
      <c r="AV339" s="309" t="str">
        <f t="shared" ca="1" si="359"/>
        <v/>
      </c>
      <c r="AW339" s="308" t="str">
        <f t="shared" ref="AW339:AW345" ca="1" si="414">IF($B339="","",IF(AV339="","",IF($L$4="Media aritmética",(AV339&lt;=$C339)*($H$5/$C$5)+(AV339&gt;$C339)*0,IF(AND(ROUND(AVERAGE($D339,$F339,$H339,$J339,$L339,$N339,$P339,$R339,$T339,$V339,$X339,$Z339,$AB339,$AD339,$AF339,$AH339,$AJ339,AL339,AN339,AP339,AR339,AT339,AV339,AX339,AZ339,BB339,BD339,BF339,BH339,BJ339),2)-$C339/2&lt;=AV339,(ROUND(AVERAGE($D339,$F339,$H339,$J339,$L339,$N339,$P339,$R339,$T339,$V339,$X339,$Z339,$AB339,$AD339,$AF339,$AH339,$AJ339,AL339,AN339,AP339,AR339,AT339,AV339,AX339,AZ339,BB339,BD339,BF339,BH339,BJ339),2)+$C339/2&gt;AV339)),($H$5/$C$5),0))))</f>
        <v/>
      </c>
      <c r="AX339" s="309" t="str">
        <f t="shared" ca="1" si="360"/>
        <v/>
      </c>
      <c r="AY339" s="308" t="str">
        <f t="shared" ref="AY339:AY345" ca="1" si="415">IF($B339="","",IF(AX339="","",IF($L$4="Media aritmética",(AX339&lt;=$C339)*($H$5/$C$5)+(AX339&gt;$C339)*0,IF(AND(ROUND(AVERAGE($D339,$F339,$H339,$J339,$L339,$N339,$P339,$R339,$T339,$V339,$X339,$Z339,$AB339,$AD339,$AF339,$AH339,$AJ339,AL339,AN339,AP339,AR339,AT339,AV339,AX339,AZ339,BB339,BD339,BF339,BH339,BJ339),2)-$C339/2&lt;=AX339,(ROUND(AVERAGE($D339,$F339,$H339,$J339,$L339,$N339,$P339,$R339,$T339,$V339,$X339,$Z339,$AB339,$AD339,$AF339,$AH339,$AJ339,AL339,AN339,AP339,AR339,AT339,AV339,AX339,AZ339,BB339,BD339,BF339,BH339,BJ339),2)+$C339/2&gt;AX339)),($H$5/$C$5),0))))</f>
        <v/>
      </c>
      <c r="AZ339" s="309" t="str">
        <f t="shared" ca="1" si="361"/>
        <v/>
      </c>
      <c r="BA339" s="308" t="str">
        <f t="shared" ca="1" si="364"/>
        <v/>
      </c>
      <c r="BB339" s="309">
        <f t="shared" ca="1" si="362"/>
        <v>102741</v>
      </c>
      <c r="BC339" s="308">
        <f t="shared" ca="1" si="365"/>
        <v>0.3686635944700461</v>
      </c>
      <c r="BD339" s="309" t="str">
        <f t="shared" ca="1" si="363"/>
        <v/>
      </c>
      <c r="BE339" s="308" t="str">
        <f t="shared" ca="1" si="366"/>
        <v/>
      </c>
    </row>
    <row r="340" spans="1:57" ht="26.25" customHeight="1">
      <c r="A340" s="245">
        <f t="shared" si="391"/>
        <v>212</v>
      </c>
      <c r="B340" s="502" t="s">
        <v>1042</v>
      </c>
      <c r="C340" s="501">
        <f t="shared" ca="1" si="336"/>
        <v>92221.66</v>
      </c>
      <c r="D340" s="309">
        <f t="shared" ca="1" si="337"/>
        <v>140098</v>
      </c>
      <c r="E340" s="308">
        <f t="shared" ca="1" si="392"/>
        <v>0.3686635944700461</v>
      </c>
      <c r="F340" s="309">
        <f t="shared" ca="1" si="338"/>
        <v>150000</v>
      </c>
      <c r="G340" s="308">
        <f t="shared" ca="1" si="393"/>
        <v>0.3686635944700461</v>
      </c>
      <c r="H340" s="309">
        <f t="shared" ca="1" si="339"/>
        <v>125000</v>
      </c>
      <c r="I340" s="308">
        <f t="shared" ca="1" si="394"/>
        <v>0.3686635944700461</v>
      </c>
      <c r="J340" s="309">
        <f t="shared" ca="1" si="340"/>
        <v>156000</v>
      </c>
      <c r="K340" s="308">
        <f t="shared" ca="1" si="395"/>
        <v>0.3686635944700461</v>
      </c>
      <c r="L340" s="309">
        <f t="shared" ca="1" si="341"/>
        <v>136455</v>
      </c>
      <c r="M340" s="308">
        <f t="shared" ca="1" si="396"/>
        <v>0.3686635944700461</v>
      </c>
      <c r="N340" s="309">
        <f t="shared" ca="1" si="342"/>
        <v>490000</v>
      </c>
      <c r="O340" s="308">
        <f t="shared" ca="1" si="397"/>
        <v>0</v>
      </c>
      <c r="P340" s="309">
        <f t="shared" ca="1" si="343"/>
        <v>147117</v>
      </c>
      <c r="Q340" s="308">
        <f t="shared" ca="1" si="398"/>
        <v>0.3686635944700461</v>
      </c>
      <c r="R340" s="309">
        <f t="shared" ca="1" si="344"/>
        <v>76000</v>
      </c>
      <c r="S340" s="308">
        <f t="shared" ca="1" si="399"/>
        <v>0</v>
      </c>
      <c r="T340" s="309" t="str">
        <f t="shared" ca="1" si="345"/>
        <v/>
      </c>
      <c r="U340" s="308" t="str">
        <f t="shared" ca="1" si="400"/>
        <v/>
      </c>
      <c r="V340" s="309" t="str">
        <f t="shared" ca="1" si="346"/>
        <v/>
      </c>
      <c r="W340" s="308" t="str">
        <f t="shared" ca="1" si="401"/>
        <v/>
      </c>
      <c r="X340" s="309">
        <f t="shared" ca="1" si="347"/>
        <v>140098</v>
      </c>
      <c r="Y340" s="308">
        <f t="shared" ca="1" si="402"/>
        <v>0.3686635944700461</v>
      </c>
      <c r="Z340" s="309" t="str">
        <f t="shared" ca="1" si="348"/>
        <v/>
      </c>
      <c r="AA340" s="308" t="str">
        <f t="shared" ca="1" si="403"/>
        <v/>
      </c>
      <c r="AB340" s="309">
        <f t="shared" ca="1" si="349"/>
        <v>190950</v>
      </c>
      <c r="AC340" s="308">
        <f t="shared" ca="1" si="404"/>
        <v>0.3686635944700461</v>
      </c>
      <c r="AD340" s="309">
        <f t="shared" ca="1" si="350"/>
        <v>123000</v>
      </c>
      <c r="AE340" s="308">
        <f t="shared" ca="1" si="405"/>
        <v>0.3686635944700461</v>
      </c>
      <c r="AF340" s="309">
        <f t="shared" ca="1" si="351"/>
        <v>145275</v>
      </c>
      <c r="AG340" s="308">
        <f t="shared" ca="1" si="406"/>
        <v>0.3686635944700461</v>
      </c>
      <c r="AH340" s="309">
        <f t="shared" ca="1" si="352"/>
        <v>106000</v>
      </c>
      <c r="AI340" s="308">
        <f t="shared" ca="1" si="407"/>
        <v>0</v>
      </c>
      <c r="AJ340" s="309">
        <f t="shared" ca="1" si="353"/>
        <v>228743.78</v>
      </c>
      <c r="AK340" s="308">
        <f t="shared" ca="1" si="408"/>
        <v>0</v>
      </c>
      <c r="AL340" s="309">
        <f t="shared" ca="1" si="354"/>
        <v>105875</v>
      </c>
      <c r="AM340" s="308">
        <f t="shared" ca="1" si="409"/>
        <v>0</v>
      </c>
      <c r="AN340" s="309" t="str">
        <f t="shared" ca="1" si="355"/>
        <v/>
      </c>
      <c r="AO340" s="308" t="str">
        <f t="shared" ca="1" si="410"/>
        <v/>
      </c>
      <c r="AP340" s="309">
        <f t="shared" ca="1" si="356"/>
        <v>95550</v>
      </c>
      <c r="AQ340" s="308">
        <f t="shared" ca="1" si="411"/>
        <v>0</v>
      </c>
      <c r="AR340" s="309" t="str">
        <f t="shared" ca="1" si="357"/>
        <v/>
      </c>
      <c r="AS340" s="308" t="str">
        <f t="shared" ca="1" si="412"/>
        <v/>
      </c>
      <c r="AT340" s="309" t="str">
        <f t="shared" ca="1" si="358"/>
        <v/>
      </c>
      <c r="AU340" s="308" t="str">
        <f t="shared" ca="1" si="413"/>
        <v/>
      </c>
      <c r="AV340" s="309" t="str">
        <f t="shared" ca="1" si="359"/>
        <v/>
      </c>
      <c r="AW340" s="308" t="str">
        <f t="shared" ca="1" si="414"/>
        <v/>
      </c>
      <c r="AX340" s="309" t="str">
        <f t="shared" ca="1" si="360"/>
        <v/>
      </c>
      <c r="AY340" s="308" t="str">
        <f t="shared" ca="1" si="415"/>
        <v/>
      </c>
      <c r="AZ340" s="309" t="str">
        <f t="shared" ca="1" si="361"/>
        <v/>
      </c>
      <c r="BA340" s="308" t="str">
        <f t="shared" ca="1" si="364"/>
        <v/>
      </c>
      <c r="BB340" s="309">
        <f t="shared" ca="1" si="362"/>
        <v>136984</v>
      </c>
      <c r="BC340" s="308">
        <f t="shared" ca="1" si="365"/>
        <v>0.3686635944700461</v>
      </c>
      <c r="BD340" s="309" t="str">
        <f t="shared" ca="1" si="363"/>
        <v/>
      </c>
      <c r="BE340" s="308" t="str">
        <f t="shared" ca="1" si="366"/>
        <v/>
      </c>
    </row>
    <row r="341" spans="1:57" ht="26.25" customHeight="1">
      <c r="A341" s="245">
        <f t="shared" si="391"/>
        <v>213</v>
      </c>
      <c r="B341" s="502" t="s">
        <v>1043</v>
      </c>
      <c r="C341" s="501">
        <f t="shared" ca="1" si="336"/>
        <v>213931.95</v>
      </c>
      <c r="D341" s="309">
        <f t="shared" ca="1" si="337"/>
        <v>39137</v>
      </c>
      <c r="E341" s="308">
        <f t="shared" ca="1" si="392"/>
        <v>0</v>
      </c>
      <c r="F341" s="309">
        <f t="shared" ca="1" si="338"/>
        <v>70000</v>
      </c>
      <c r="G341" s="308">
        <f t="shared" ca="1" si="393"/>
        <v>0</v>
      </c>
      <c r="H341" s="309">
        <f t="shared" ca="1" si="339"/>
        <v>78000</v>
      </c>
      <c r="I341" s="308">
        <f t="shared" ca="1" si="394"/>
        <v>0.3686635944700461</v>
      </c>
      <c r="J341" s="309">
        <f t="shared" ca="1" si="340"/>
        <v>95912</v>
      </c>
      <c r="K341" s="308">
        <f t="shared" ca="1" si="395"/>
        <v>0.3686635944700461</v>
      </c>
      <c r="L341" s="309">
        <f t="shared" ca="1" si="341"/>
        <v>38119</v>
      </c>
      <c r="M341" s="308">
        <f t="shared" ca="1" si="396"/>
        <v>0</v>
      </c>
      <c r="N341" s="309">
        <f t="shared" ca="1" si="342"/>
        <v>790000</v>
      </c>
      <c r="O341" s="308">
        <f t="shared" ca="1" si="397"/>
        <v>0</v>
      </c>
      <c r="P341" s="309">
        <f t="shared" ca="1" si="343"/>
        <v>29077</v>
      </c>
      <c r="Q341" s="308">
        <f t="shared" ca="1" si="398"/>
        <v>0</v>
      </c>
      <c r="R341" s="309">
        <f t="shared" ca="1" si="344"/>
        <v>140000</v>
      </c>
      <c r="S341" s="308">
        <f t="shared" ca="1" si="399"/>
        <v>0.3686635944700461</v>
      </c>
      <c r="T341" s="309" t="str">
        <f t="shared" ca="1" si="345"/>
        <v/>
      </c>
      <c r="U341" s="308" t="str">
        <f t="shared" ca="1" si="400"/>
        <v/>
      </c>
      <c r="V341" s="309" t="str">
        <f t="shared" ca="1" si="346"/>
        <v/>
      </c>
      <c r="W341" s="308" t="str">
        <f t="shared" ca="1" si="401"/>
        <v/>
      </c>
      <c r="X341" s="309">
        <f t="shared" ca="1" si="347"/>
        <v>39137</v>
      </c>
      <c r="Y341" s="308">
        <f t="shared" ca="1" si="402"/>
        <v>0</v>
      </c>
      <c r="Z341" s="309" t="str">
        <f t="shared" ca="1" si="348"/>
        <v/>
      </c>
      <c r="AA341" s="308" t="str">
        <f t="shared" ca="1" si="403"/>
        <v/>
      </c>
      <c r="AB341" s="309">
        <f t="shared" ca="1" si="349"/>
        <v>496675</v>
      </c>
      <c r="AC341" s="308">
        <f t="shared" ca="1" si="404"/>
        <v>0</v>
      </c>
      <c r="AD341" s="309">
        <f t="shared" ca="1" si="350"/>
        <v>321000</v>
      </c>
      <c r="AE341" s="308">
        <f t="shared" ca="1" si="405"/>
        <v>0</v>
      </c>
      <c r="AF341" s="309">
        <f t="shared" ca="1" si="351"/>
        <v>117220</v>
      </c>
      <c r="AG341" s="308">
        <f t="shared" ca="1" si="406"/>
        <v>0.3686635944700461</v>
      </c>
      <c r="AH341" s="309">
        <f t="shared" ca="1" si="352"/>
        <v>20600</v>
      </c>
      <c r="AI341" s="308">
        <f t="shared" ca="1" si="407"/>
        <v>0</v>
      </c>
      <c r="AJ341" s="309">
        <f t="shared" ca="1" si="353"/>
        <v>482511.2</v>
      </c>
      <c r="AK341" s="308">
        <f t="shared" ca="1" si="408"/>
        <v>0</v>
      </c>
      <c r="AL341" s="309">
        <f t="shared" ca="1" si="354"/>
        <v>101640</v>
      </c>
      <c r="AM341" s="308">
        <f t="shared" ca="1" si="409"/>
        <v>0.3686635944700461</v>
      </c>
      <c r="AN341" s="309" t="str">
        <f t="shared" ca="1" si="355"/>
        <v/>
      </c>
      <c r="AO341" s="308" t="str">
        <f t="shared" ca="1" si="410"/>
        <v/>
      </c>
      <c r="AP341" s="309">
        <f t="shared" ca="1" si="356"/>
        <v>159250</v>
      </c>
      <c r="AQ341" s="308">
        <f t="shared" ca="1" si="411"/>
        <v>0.3686635944700461</v>
      </c>
      <c r="AR341" s="309" t="str">
        <f t="shared" ca="1" si="357"/>
        <v/>
      </c>
      <c r="AS341" s="308" t="str">
        <f t="shared" ca="1" si="412"/>
        <v/>
      </c>
      <c r="AT341" s="309" t="str">
        <f t="shared" ca="1" si="358"/>
        <v/>
      </c>
      <c r="AU341" s="308" t="str">
        <f t="shared" ca="1" si="413"/>
        <v/>
      </c>
      <c r="AV341" s="309" t="str">
        <f t="shared" ca="1" si="359"/>
        <v/>
      </c>
      <c r="AW341" s="308" t="str">
        <f t="shared" ca="1" si="414"/>
        <v/>
      </c>
      <c r="AX341" s="309" t="str">
        <f t="shared" ca="1" si="360"/>
        <v/>
      </c>
      <c r="AY341" s="308" t="str">
        <f t="shared" ca="1" si="415"/>
        <v/>
      </c>
      <c r="AZ341" s="309" t="str">
        <f t="shared" ca="1" si="361"/>
        <v/>
      </c>
      <c r="BA341" s="308" t="str">
        <f t="shared" ca="1" si="364"/>
        <v/>
      </c>
      <c r="BB341" s="309">
        <f t="shared" ca="1" si="362"/>
        <v>38222</v>
      </c>
      <c r="BC341" s="308">
        <f t="shared" ca="1" si="365"/>
        <v>0</v>
      </c>
      <c r="BD341" s="309" t="str">
        <f t="shared" ca="1" si="363"/>
        <v/>
      </c>
      <c r="BE341" s="308" t="str">
        <f t="shared" ca="1" si="366"/>
        <v/>
      </c>
    </row>
    <row r="342" spans="1:57" ht="26.25" customHeight="1">
      <c r="A342" s="245">
        <f t="shared" si="391"/>
        <v>214</v>
      </c>
      <c r="B342" s="502" t="s">
        <v>1047</v>
      </c>
      <c r="C342" s="501">
        <f t="shared" ca="1" si="336"/>
        <v>48228.480000000003</v>
      </c>
      <c r="D342" s="309">
        <f t="shared" ca="1" si="337"/>
        <v>21544</v>
      </c>
      <c r="E342" s="308">
        <f t="shared" ca="1" si="392"/>
        <v>0.3686635944700461</v>
      </c>
      <c r="F342" s="309">
        <f t="shared" ca="1" si="338"/>
        <v>45000</v>
      </c>
      <c r="G342" s="308">
        <f t="shared" ca="1" si="393"/>
        <v>0.3686635944700461</v>
      </c>
      <c r="H342" s="309">
        <f t="shared" ca="1" si="339"/>
        <v>18600</v>
      </c>
      <c r="I342" s="308">
        <f t="shared" ca="1" si="394"/>
        <v>0.3686635944700461</v>
      </c>
      <c r="J342" s="309">
        <f t="shared" ca="1" si="340"/>
        <v>217560</v>
      </c>
      <c r="K342" s="308">
        <f t="shared" ca="1" si="395"/>
        <v>0</v>
      </c>
      <c r="L342" s="309">
        <f t="shared" ca="1" si="341"/>
        <v>20983</v>
      </c>
      <c r="M342" s="308">
        <f t="shared" ca="1" si="396"/>
        <v>0.3686635944700461</v>
      </c>
      <c r="N342" s="309">
        <f t="shared" ca="1" si="342"/>
        <v>38900</v>
      </c>
      <c r="O342" s="308">
        <f t="shared" ca="1" si="397"/>
        <v>0.3686635944700461</v>
      </c>
      <c r="P342" s="309">
        <f t="shared" ca="1" si="343"/>
        <v>11948</v>
      </c>
      <c r="Q342" s="308">
        <f t="shared" ca="1" si="398"/>
        <v>0</v>
      </c>
      <c r="R342" s="309">
        <f t="shared" ca="1" si="344"/>
        <v>16500</v>
      </c>
      <c r="S342" s="308">
        <f t="shared" ca="1" si="399"/>
        <v>0.3686635944700461</v>
      </c>
      <c r="T342" s="309" t="str">
        <f t="shared" ca="1" si="345"/>
        <v/>
      </c>
      <c r="U342" s="308" t="str">
        <f t="shared" ca="1" si="400"/>
        <v/>
      </c>
      <c r="V342" s="309" t="str">
        <f t="shared" ca="1" si="346"/>
        <v/>
      </c>
      <c r="W342" s="308" t="str">
        <f t="shared" ca="1" si="401"/>
        <v/>
      </c>
      <c r="X342" s="309">
        <f t="shared" ca="1" si="347"/>
        <v>21544</v>
      </c>
      <c r="Y342" s="308">
        <f t="shared" ca="1" si="402"/>
        <v>0.3686635944700461</v>
      </c>
      <c r="Z342" s="309" t="str">
        <f t="shared" ca="1" si="348"/>
        <v/>
      </c>
      <c r="AA342" s="308" t="str">
        <f t="shared" ca="1" si="403"/>
        <v/>
      </c>
      <c r="AB342" s="309">
        <f t="shared" ca="1" si="349"/>
        <v>50570</v>
      </c>
      <c r="AC342" s="308">
        <f t="shared" ca="1" si="404"/>
        <v>0.3686635944700461</v>
      </c>
      <c r="AD342" s="309">
        <f t="shared" ca="1" si="350"/>
        <v>12000</v>
      </c>
      <c r="AE342" s="308">
        <f t="shared" ca="1" si="405"/>
        <v>0</v>
      </c>
      <c r="AF342" s="309">
        <f t="shared" ca="1" si="351"/>
        <v>17999</v>
      </c>
      <c r="AG342" s="308">
        <f t="shared" ca="1" si="406"/>
        <v>0.3686635944700461</v>
      </c>
      <c r="AH342" s="309">
        <f t="shared" ca="1" si="352"/>
        <v>27000</v>
      </c>
      <c r="AI342" s="308">
        <f t="shared" ca="1" si="407"/>
        <v>0.3686635944700461</v>
      </c>
      <c r="AJ342" s="309">
        <f t="shared" ca="1" si="353"/>
        <v>11376.03</v>
      </c>
      <c r="AK342" s="308">
        <f t="shared" ca="1" si="408"/>
        <v>0</v>
      </c>
      <c r="AL342" s="309">
        <f t="shared" ca="1" si="354"/>
        <v>26950</v>
      </c>
      <c r="AM342" s="308">
        <f t="shared" ca="1" si="409"/>
        <v>0.3686635944700461</v>
      </c>
      <c r="AN342" s="309" t="str">
        <f t="shared" ca="1" si="355"/>
        <v/>
      </c>
      <c r="AO342" s="308" t="str">
        <f t="shared" ca="1" si="410"/>
        <v/>
      </c>
      <c r="AP342" s="309">
        <f t="shared" ca="1" si="356"/>
        <v>57850</v>
      </c>
      <c r="AQ342" s="308">
        <f t="shared" ca="1" si="411"/>
        <v>0.3686635944700461</v>
      </c>
      <c r="AR342" s="309" t="str">
        <f t="shared" ca="1" si="357"/>
        <v/>
      </c>
      <c r="AS342" s="308" t="str">
        <f t="shared" ca="1" si="412"/>
        <v/>
      </c>
      <c r="AT342" s="309" t="str">
        <f t="shared" ca="1" si="358"/>
        <v/>
      </c>
      <c r="AU342" s="308" t="str">
        <f t="shared" ca="1" si="413"/>
        <v/>
      </c>
      <c r="AV342" s="309" t="str">
        <f t="shared" ca="1" si="359"/>
        <v/>
      </c>
      <c r="AW342" s="308" t="str">
        <f t="shared" ca="1" si="414"/>
        <v/>
      </c>
      <c r="AX342" s="309" t="str">
        <f t="shared" ca="1" si="360"/>
        <v/>
      </c>
      <c r="AY342" s="308" t="str">
        <f t="shared" ca="1" si="415"/>
        <v/>
      </c>
      <c r="AZ342" s="309" t="str">
        <f t="shared" ca="1" si="361"/>
        <v/>
      </c>
      <c r="BA342" s="308" t="str">
        <f t="shared" ca="1" si="364"/>
        <v/>
      </c>
      <c r="BB342" s="309">
        <f t="shared" ca="1" si="362"/>
        <v>20955</v>
      </c>
      <c r="BC342" s="308">
        <f t="shared" ca="1" si="365"/>
        <v>0.3686635944700461</v>
      </c>
      <c r="BD342" s="309" t="str">
        <f t="shared" ca="1" si="363"/>
        <v/>
      </c>
      <c r="BE342" s="308" t="str">
        <f t="shared" ca="1" si="366"/>
        <v/>
      </c>
    </row>
    <row r="343" spans="1:57" ht="26.25" customHeight="1">
      <c r="A343" s="245">
        <f t="shared" si="391"/>
        <v>215</v>
      </c>
      <c r="B343" s="502" t="s">
        <v>1049</v>
      </c>
      <c r="C343" s="501">
        <f t="shared" ca="1" si="336"/>
        <v>841795.26</v>
      </c>
      <c r="D343" s="309">
        <f t="shared" ca="1" si="337"/>
        <v>946595</v>
      </c>
      <c r="E343" s="308">
        <f t="shared" ca="1" si="392"/>
        <v>0.3686635944700461</v>
      </c>
      <c r="F343" s="309">
        <f t="shared" ca="1" si="338"/>
        <v>450000</v>
      </c>
      <c r="G343" s="308">
        <f t="shared" ca="1" si="393"/>
        <v>0.3686635944700461</v>
      </c>
      <c r="H343" s="309">
        <f t="shared" ca="1" si="339"/>
        <v>490000</v>
      </c>
      <c r="I343" s="308">
        <f t="shared" ca="1" si="394"/>
        <v>0.3686635944700461</v>
      </c>
      <c r="J343" s="309">
        <f t="shared" ca="1" si="340"/>
        <v>546000</v>
      </c>
      <c r="K343" s="308">
        <f t="shared" ca="1" si="395"/>
        <v>0.3686635944700461</v>
      </c>
      <c r="L343" s="309">
        <f t="shared" ca="1" si="341"/>
        <v>921983</v>
      </c>
      <c r="M343" s="308">
        <f t="shared" ca="1" si="396"/>
        <v>0.3686635944700461</v>
      </c>
      <c r="N343" s="309">
        <f t="shared" ca="1" si="342"/>
        <v>3900000</v>
      </c>
      <c r="O343" s="308">
        <f t="shared" ca="1" si="397"/>
        <v>0</v>
      </c>
      <c r="P343" s="309">
        <f t="shared" ca="1" si="343"/>
        <v>452496</v>
      </c>
      <c r="Q343" s="308">
        <f t="shared" ca="1" si="398"/>
        <v>0.3686635944700461</v>
      </c>
      <c r="R343" s="309">
        <f t="shared" ca="1" si="344"/>
        <v>367000</v>
      </c>
      <c r="S343" s="308">
        <f t="shared" ca="1" si="399"/>
        <v>0.3686635944700461</v>
      </c>
      <c r="T343" s="309" t="str">
        <f t="shared" ca="1" si="345"/>
        <v/>
      </c>
      <c r="U343" s="308" t="str">
        <f t="shared" ca="1" si="400"/>
        <v/>
      </c>
      <c r="V343" s="309" t="str">
        <f t="shared" ca="1" si="346"/>
        <v/>
      </c>
      <c r="W343" s="308" t="str">
        <f t="shared" ca="1" si="401"/>
        <v/>
      </c>
      <c r="X343" s="309">
        <f t="shared" ca="1" si="347"/>
        <v>946595</v>
      </c>
      <c r="Y343" s="308">
        <f t="shared" ca="1" si="402"/>
        <v>0.3686635944700461</v>
      </c>
      <c r="Z343" s="309" t="str">
        <f t="shared" ca="1" si="348"/>
        <v/>
      </c>
      <c r="AA343" s="308" t="str">
        <f t="shared" ca="1" si="403"/>
        <v/>
      </c>
      <c r="AB343" s="309">
        <f t="shared" ca="1" si="349"/>
        <v>532346</v>
      </c>
      <c r="AC343" s="308">
        <f t="shared" ca="1" si="404"/>
        <v>0.3686635944700461</v>
      </c>
      <c r="AD343" s="309">
        <f t="shared" ca="1" si="350"/>
        <v>453000</v>
      </c>
      <c r="AE343" s="308">
        <f t="shared" ca="1" si="405"/>
        <v>0.3686635944700461</v>
      </c>
      <c r="AF343" s="309">
        <f t="shared" ca="1" si="351"/>
        <v>445825</v>
      </c>
      <c r="AG343" s="308">
        <f t="shared" ca="1" si="406"/>
        <v>0.3686635944700461</v>
      </c>
      <c r="AH343" s="309">
        <f t="shared" ca="1" si="352"/>
        <v>430000</v>
      </c>
      <c r="AI343" s="308">
        <f t="shared" ca="1" si="407"/>
        <v>0.3686635944700461</v>
      </c>
      <c r="AJ343" s="309">
        <f t="shared" ca="1" si="353"/>
        <v>495144.07</v>
      </c>
      <c r="AK343" s="308">
        <f t="shared" ca="1" si="408"/>
        <v>0.3686635944700461</v>
      </c>
      <c r="AL343" s="309">
        <f t="shared" ca="1" si="354"/>
        <v>191345</v>
      </c>
      <c r="AM343" s="308">
        <f t="shared" ca="1" si="409"/>
        <v>0</v>
      </c>
      <c r="AN343" s="309" t="str">
        <f t="shared" ca="1" si="355"/>
        <v/>
      </c>
      <c r="AO343" s="308" t="str">
        <f t="shared" ca="1" si="410"/>
        <v/>
      </c>
      <c r="AP343" s="309">
        <f t="shared" ca="1" si="356"/>
        <v>341250</v>
      </c>
      <c r="AQ343" s="308">
        <f t="shared" ca="1" si="411"/>
        <v>0.3686635944700461</v>
      </c>
      <c r="AR343" s="309" t="str">
        <f t="shared" ca="1" si="357"/>
        <v/>
      </c>
      <c r="AS343" s="308" t="str">
        <f t="shared" ca="1" si="412"/>
        <v/>
      </c>
      <c r="AT343" s="309" t="str">
        <f t="shared" ca="1" si="358"/>
        <v/>
      </c>
      <c r="AU343" s="308" t="str">
        <f t="shared" ca="1" si="413"/>
        <v/>
      </c>
      <c r="AV343" s="309" t="str">
        <f t="shared" ca="1" si="359"/>
        <v/>
      </c>
      <c r="AW343" s="308" t="str">
        <f t="shared" ca="1" si="414"/>
        <v/>
      </c>
      <c r="AX343" s="309" t="str">
        <f t="shared" ca="1" si="360"/>
        <v/>
      </c>
      <c r="AY343" s="308" t="str">
        <f t="shared" ca="1" si="415"/>
        <v/>
      </c>
      <c r="AZ343" s="309" t="str">
        <f t="shared" ca="1" si="361"/>
        <v/>
      </c>
      <c r="BA343" s="308" t="str">
        <f t="shared" ca="1" si="364"/>
        <v/>
      </c>
      <c r="BB343" s="309">
        <f t="shared" ca="1" si="362"/>
        <v>962580</v>
      </c>
      <c r="BC343" s="308">
        <f t="shared" ca="1" si="365"/>
        <v>0.3686635944700461</v>
      </c>
      <c r="BD343" s="309" t="str">
        <f t="shared" ca="1" si="363"/>
        <v/>
      </c>
      <c r="BE343" s="308" t="str">
        <f t="shared" ca="1" si="366"/>
        <v/>
      </c>
    </row>
    <row r="344" spans="1:57" ht="26.25" customHeight="1">
      <c r="A344" s="245">
        <f t="shared" si="391"/>
        <v>216</v>
      </c>
      <c r="B344" s="502" t="s">
        <v>1054</v>
      </c>
      <c r="C344" s="501">
        <f t="shared" ca="1" si="336"/>
        <v>1741338.38</v>
      </c>
      <c r="D344" s="309">
        <f t="shared" ca="1" si="337"/>
        <v>498640</v>
      </c>
      <c r="E344" s="308">
        <f t="shared" ca="1" si="392"/>
        <v>0</v>
      </c>
      <c r="F344" s="309">
        <f t="shared" ca="1" si="338"/>
        <v>1150000</v>
      </c>
      <c r="G344" s="308">
        <f t="shared" ca="1" si="393"/>
        <v>0.3686635944700461</v>
      </c>
      <c r="H344" s="309">
        <f t="shared" ca="1" si="339"/>
        <v>1200000</v>
      </c>
      <c r="I344" s="308">
        <f t="shared" ca="1" si="394"/>
        <v>0.3686635944700461</v>
      </c>
      <c r="J344" s="309">
        <f t="shared" ca="1" si="340"/>
        <v>7187330</v>
      </c>
      <c r="K344" s="308">
        <f t="shared" ca="1" si="395"/>
        <v>0</v>
      </c>
      <c r="L344" s="309">
        <f t="shared" ca="1" si="341"/>
        <v>485675</v>
      </c>
      <c r="M344" s="308">
        <f t="shared" ca="1" si="396"/>
        <v>0</v>
      </c>
      <c r="N344" s="309">
        <f t="shared" ca="1" si="342"/>
        <v>2490000</v>
      </c>
      <c r="O344" s="308">
        <f t="shared" ca="1" si="397"/>
        <v>0.3686635944700461</v>
      </c>
      <c r="P344" s="309">
        <f t="shared" ca="1" si="343"/>
        <v>2229046</v>
      </c>
      <c r="Q344" s="308">
        <f t="shared" ca="1" si="398"/>
        <v>0.3686635944700461</v>
      </c>
      <c r="R344" s="309">
        <f t="shared" ca="1" si="344"/>
        <v>570000</v>
      </c>
      <c r="S344" s="308">
        <f t="shared" ca="1" si="399"/>
        <v>0</v>
      </c>
      <c r="T344" s="309" t="str">
        <f t="shared" ca="1" si="345"/>
        <v/>
      </c>
      <c r="U344" s="308" t="str">
        <f t="shared" ca="1" si="400"/>
        <v/>
      </c>
      <c r="V344" s="309" t="str">
        <f t="shared" ca="1" si="346"/>
        <v/>
      </c>
      <c r="W344" s="308" t="str">
        <f t="shared" ca="1" si="401"/>
        <v/>
      </c>
      <c r="X344" s="309">
        <f t="shared" ca="1" si="347"/>
        <v>498640</v>
      </c>
      <c r="Y344" s="308">
        <f t="shared" ca="1" si="402"/>
        <v>0</v>
      </c>
      <c r="Z344" s="309" t="str">
        <f t="shared" ca="1" si="348"/>
        <v/>
      </c>
      <c r="AA344" s="308" t="str">
        <f t="shared" ca="1" si="403"/>
        <v/>
      </c>
      <c r="AB344" s="309">
        <f t="shared" ca="1" si="349"/>
        <v>3790416</v>
      </c>
      <c r="AC344" s="308">
        <f t="shared" ca="1" si="404"/>
        <v>0</v>
      </c>
      <c r="AD344" s="309">
        <f t="shared" ca="1" si="350"/>
        <v>1200000</v>
      </c>
      <c r="AE344" s="308">
        <f t="shared" ca="1" si="405"/>
        <v>0.3686635944700461</v>
      </c>
      <c r="AF344" s="309">
        <f t="shared" ca="1" si="351"/>
        <v>3499750</v>
      </c>
      <c r="AG344" s="308">
        <f t="shared" ca="1" si="406"/>
        <v>0</v>
      </c>
      <c r="AH344" s="309">
        <f t="shared" ca="1" si="352"/>
        <v>500000</v>
      </c>
      <c r="AI344" s="308">
        <f t="shared" ca="1" si="407"/>
        <v>0</v>
      </c>
      <c r="AJ344" s="309">
        <f t="shared" ca="1" si="353"/>
        <v>2353049.83</v>
      </c>
      <c r="AK344" s="308">
        <f t="shared" ca="1" si="408"/>
        <v>0.3686635944700461</v>
      </c>
      <c r="AL344" s="309">
        <f t="shared" ca="1" si="354"/>
        <v>1424500</v>
      </c>
      <c r="AM344" s="308">
        <f t="shared" ca="1" si="409"/>
        <v>0.3686635944700461</v>
      </c>
      <c r="AN344" s="309" t="str">
        <f t="shared" ca="1" si="355"/>
        <v/>
      </c>
      <c r="AO344" s="308" t="str">
        <f t="shared" ca="1" si="410"/>
        <v/>
      </c>
      <c r="AP344" s="309">
        <f t="shared" ca="1" si="356"/>
        <v>351000</v>
      </c>
      <c r="AQ344" s="308">
        <f t="shared" ca="1" si="411"/>
        <v>0</v>
      </c>
      <c r="AR344" s="309" t="str">
        <f t="shared" ca="1" si="357"/>
        <v/>
      </c>
      <c r="AS344" s="308" t="str">
        <f t="shared" ca="1" si="412"/>
        <v/>
      </c>
      <c r="AT344" s="309" t="str">
        <f t="shared" ca="1" si="358"/>
        <v/>
      </c>
      <c r="AU344" s="308" t="str">
        <f t="shared" ca="1" si="413"/>
        <v/>
      </c>
      <c r="AV344" s="309" t="str">
        <f t="shared" ca="1" si="359"/>
        <v/>
      </c>
      <c r="AW344" s="308" t="str">
        <f t="shared" ca="1" si="414"/>
        <v/>
      </c>
      <c r="AX344" s="309" t="str">
        <f t="shared" ca="1" si="360"/>
        <v/>
      </c>
      <c r="AY344" s="308" t="str">
        <f t="shared" ca="1" si="415"/>
        <v/>
      </c>
      <c r="AZ344" s="309" t="str">
        <f t="shared" ca="1" si="361"/>
        <v/>
      </c>
      <c r="BA344" s="308" t="str">
        <f t="shared" ca="1" si="364"/>
        <v/>
      </c>
      <c r="BB344" s="309">
        <f t="shared" ca="1" si="362"/>
        <v>487862</v>
      </c>
      <c r="BC344" s="308">
        <f t="shared" ca="1" si="365"/>
        <v>0</v>
      </c>
      <c r="BD344" s="309" t="str">
        <f t="shared" ca="1" si="363"/>
        <v/>
      </c>
      <c r="BE344" s="308" t="str">
        <f t="shared" ca="1" si="366"/>
        <v/>
      </c>
    </row>
    <row r="345" spans="1:57" ht="26.25" customHeight="1">
      <c r="A345" s="245">
        <f t="shared" si="391"/>
        <v>217</v>
      </c>
      <c r="B345" s="502" t="s">
        <v>1056</v>
      </c>
      <c r="C345" s="501">
        <f t="shared" ca="1" si="336"/>
        <v>985822.2</v>
      </c>
      <c r="D345" s="309">
        <f t="shared" ca="1" si="337"/>
        <v>578946</v>
      </c>
      <c r="E345" s="308">
        <f t="shared" ca="1" si="392"/>
        <v>0.3686635944700461</v>
      </c>
      <c r="F345" s="309">
        <f t="shared" ca="1" si="338"/>
        <v>740000</v>
      </c>
      <c r="G345" s="308">
        <f t="shared" ca="1" si="393"/>
        <v>0.3686635944700461</v>
      </c>
      <c r="H345" s="309">
        <f t="shared" ca="1" si="339"/>
        <v>380000</v>
      </c>
      <c r="I345" s="308">
        <f t="shared" ca="1" si="394"/>
        <v>0.3686635944700461</v>
      </c>
      <c r="J345" s="309">
        <f t="shared" ca="1" si="340"/>
        <v>308227</v>
      </c>
      <c r="K345" s="308">
        <f t="shared" ca="1" si="395"/>
        <v>0.3686635944700461</v>
      </c>
      <c r="L345" s="309">
        <f t="shared" ca="1" si="341"/>
        <v>563893</v>
      </c>
      <c r="M345" s="308">
        <f t="shared" ca="1" si="396"/>
        <v>0.3686635944700461</v>
      </c>
      <c r="N345" s="309">
        <f t="shared" ca="1" si="342"/>
        <v>1200000</v>
      </c>
      <c r="O345" s="308">
        <f t="shared" ca="1" si="397"/>
        <v>0.3686635944700461</v>
      </c>
      <c r="P345" s="309">
        <f t="shared" ca="1" si="343"/>
        <v>4458092</v>
      </c>
      <c r="Q345" s="308">
        <f t="shared" ca="1" si="398"/>
        <v>0</v>
      </c>
      <c r="R345" s="309">
        <f t="shared" ca="1" si="344"/>
        <v>115990</v>
      </c>
      <c r="S345" s="308">
        <f t="shared" ca="1" si="399"/>
        <v>0</v>
      </c>
      <c r="T345" s="309" t="str">
        <f t="shared" ca="1" si="345"/>
        <v/>
      </c>
      <c r="U345" s="308" t="str">
        <f t="shared" ca="1" si="400"/>
        <v/>
      </c>
      <c r="V345" s="309" t="str">
        <f t="shared" ca="1" si="346"/>
        <v/>
      </c>
      <c r="W345" s="308" t="str">
        <f t="shared" ca="1" si="401"/>
        <v/>
      </c>
      <c r="X345" s="309">
        <f t="shared" ca="1" si="347"/>
        <v>578946</v>
      </c>
      <c r="Y345" s="308">
        <f t="shared" ca="1" si="402"/>
        <v>0.3686635944700461</v>
      </c>
      <c r="Z345" s="309" t="str">
        <f t="shared" ca="1" si="348"/>
        <v/>
      </c>
      <c r="AA345" s="308" t="str">
        <f t="shared" ca="1" si="403"/>
        <v/>
      </c>
      <c r="AB345" s="309">
        <f t="shared" ca="1" si="349"/>
        <v>583266</v>
      </c>
      <c r="AC345" s="308">
        <f t="shared" ca="1" si="404"/>
        <v>0.3686635944700461</v>
      </c>
      <c r="AD345" s="309">
        <f t="shared" ca="1" si="350"/>
        <v>213987</v>
      </c>
      <c r="AE345" s="308">
        <f t="shared" ca="1" si="405"/>
        <v>0</v>
      </c>
      <c r="AF345" s="309">
        <f t="shared" ca="1" si="351"/>
        <v>1098000</v>
      </c>
      <c r="AG345" s="308">
        <f t="shared" ca="1" si="406"/>
        <v>0.3686635944700461</v>
      </c>
      <c r="AH345" s="309">
        <f t="shared" ca="1" si="352"/>
        <v>700000</v>
      </c>
      <c r="AI345" s="308">
        <f t="shared" ca="1" si="407"/>
        <v>0.3686635944700461</v>
      </c>
      <c r="AJ345" s="309">
        <f t="shared" ca="1" si="353"/>
        <v>875125.59</v>
      </c>
      <c r="AK345" s="308">
        <f t="shared" ca="1" si="408"/>
        <v>0.3686635944700461</v>
      </c>
      <c r="AL345" s="309">
        <f t="shared" ca="1" si="354"/>
        <v>358050</v>
      </c>
      <c r="AM345" s="308">
        <f t="shared" ca="1" si="409"/>
        <v>0.3686635944700461</v>
      </c>
      <c r="AN345" s="309" t="str">
        <f t="shared" ca="1" si="355"/>
        <v/>
      </c>
      <c r="AO345" s="308" t="str">
        <f t="shared" ca="1" si="410"/>
        <v/>
      </c>
      <c r="AP345" s="309">
        <f t="shared" ca="1" si="356"/>
        <v>273000</v>
      </c>
      <c r="AQ345" s="308">
        <f t="shared" ca="1" si="411"/>
        <v>0</v>
      </c>
      <c r="AR345" s="309" t="str">
        <f t="shared" ca="1" si="357"/>
        <v/>
      </c>
      <c r="AS345" s="308" t="str">
        <f t="shared" ca="1" si="412"/>
        <v/>
      </c>
      <c r="AT345" s="309" t="str">
        <f t="shared" ca="1" si="358"/>
        <v/>
      </c>
      <c r="AU345" s="308" t="str">
        <f t="shared" ca="1" si="413"/>
        <v/>
      </c>
      <c r="AV345" s="309" t="str">
        <f t="shared" ca="1" si="359"/>
        <v/>
      </c>
      <c r="AW345" s="308" t="str">
        <f t="shared" ca="1" si="414"/>
        <v/>
      </c>
      <c r="AX345" s="309" t="str">
        <f t="shared" ca="1" si="360"/>
        <v/>
      </c>
      <c r="AY345" s="308" t="str">
        <f t="shared" ca="1" si="415"/>
        <v/>
      </c>
      <c r="AZ345" s="309" t="str">
        <f t="shared" ca="1" si="361"/>
        <v/>
      </c>
      <c r="BA345" s="308" t="str">
        <f t="shared" ca="1" si="364"/>
        <v/>
      </c>
      <c r="BB345" s="309">
        <f t="shared" ca="1" si="362"/>
        <v>566893</v>
      </c>
      <c r="BC345" s="308">
        <f t="shared" ca="1" si="365"/>
        <v>0.3686635944700461</v>
      </c>
      <c r="BD345" s="309" t="str">
        <f t="shared" ca="1" si="363"/>
        <v/>
      </c>
      <c r="BE345" s="308" t="str">
        <f t="shared" ca="1" si="366"/>
        <v/>
      </c>
    </row>
    <row r="346" spans="1:57">
      <c r="D346" s="315"/>
      <c r="F346" s="315"/>
      <c r="H346" s="315"/>
      <c r="J346" s="315"/>
      <c r="L346" s="315"/>
      <c r="N346" s="315"/>
      <c r="P346" s="315"/>
    </row>
  </sheetData>
  <sheetProtection algorithmName="SHA-512" hashValue="8HRmWwQteGJaAIELyV4H5ADctWlhXWuhmKPfd2cFEpP94AyohqxswdREDnqBvkL2BQ4dGCh0qAjAQlwcrBcfWA==" saltValue="Mrejk7gwaNcVHTQcG7fBLw==" spinCount="100000" sheet="1" objects="1" scenarios="1"/>
  <mergeCells count="165">
    <mergeCell ref="BF8:BG8"/>
    <mergeCell ref="BH8:BI8"/>
    <mergeCell ref="BF11:BG11"/>
    <mergeCell ref="BH11:BI11"/>
    <mergeCell ref="AV11:AW11"/>
    <mergeCell ref="AX11:AY11"/>
    <mergeCell ref="AZ11:BA11"/>
    <mergeCell ref="BJ7:BK7"/>
    <mergeCell ref="BJ8:BK8"/>
    <mergeCell ref="BJ9:BK9"/>
    <mergeCell ref="BJ10:BK10"/>
    <mergeCell ref="BJ11:BK11"/>
    <mergeCell ref="BF9:BG9"/>
    <mergeCell ref="BH9:BI9"/>
    <mergeCell ref="BF10:BG10"/>
    <mergeCell ref="BH10:BI10"/>
    <mergeCell ref="BF7:BG7"/>
    <mergeCell ref="BH7:BI7"/>
    <mergeCell ref="BB7:BC7"/>
    <mergeCell ref="BD7:BE7"/>
    <mergeCell ref="BB9:BC9"/>
    <mergeCell ref="BD9:BE9"/>
    <mergeCell ref="BB11:BC11"/>
    <mergeCell ref="BD11:BE11"/>
    <mergeCell ref="BB10:BC10"/>
    <mergeCell ref="BD10:BE10"/>
    <mergeCell ref="BB8:BC8"/>
    <mergeCell ref="BD8:BE8"/>
    <mergeCell ref="AN8:AO8"/>
    <mergeCell ref="AP8:AQ8"/>
    <mergeCell ref="AR8:AS8"/>
    <mergeCell ref="AT10:AU10"/>
    <mergeCell ref="AV10:AW10"/>
    <mergeCell ref="AX10:AY10"/>
    <mergeCell ref="AZ10:BA10"/>
    <mergeCell ref="AV7:AW7"/>
    <mergeCell ref="AX7:AY7"/>
    <mergeCell ref="AZ7:BA7"/>
    <mergeCell ref="AT8:AU8"/>
    <mergeCell ref="AV8:AW8"/>
    <mergeCell ref="AX8:AY8"/>
    <mergeCell ref="AZ8:BA8"/>
    <mergeCell ref="AF8:AG8"/>
    <mergeCell ref="AF9:AG9"/>
    <mergeCell ref="AV9:AW9"/>
    <mergeCell ref="AX9:AY9"/>
    <mergeCell ref="AZ9:BA9"/>
    <mergeCell ref="AF10:AG10"/>
    <mergeCell ref="AF11:AG11"/>
    <mergeCell ref="AL11:AM11"/>
    <mergeCell ref="AN11:AO11"/>
    <mergeCell ref="AP11:AQ11"/>
    <mergeCell ref="AR11:AS11"/>
    <mergeCell ref="AT7:AU7"/>
    <mergeCell ref="AT9:AU9"/>
    <mergeCell ref="AT11:AU11"/>
    <mergeCell ref="AL9:AM9"/>
    <mergeCell ref="AN9:AO9"/>
    <mergeCell ref="AP9:AQ9"/>
    <mergeCell ref="AR9:AS9"/>
    <mergeCell ref="AL10:AM10"/>
    <mergeCell ref="AN10:AO10"/>
    <mergeCell ref="AP10:AQ10"/>
    <mergeCell ref="AR10:AS10"/>
    <mergeCell ref="AL7:AM7"/>
    <mergeCell ref="AN7:AO7"/>
    <mergeCell ref="AP7:AQ7"/>
    <mergeCell ref="AR7:AS7"/>
    <mergeCell ref="AL8:AM8"/>
    <mergeCell ref="B13:G13"/>
    <mergeCell ref="B128:G128"/>
    <mergeCell ref="B10:C10"/>
    <mergeCell ref="X9:Y9"/>
    <mergeCell ref="Z9:AA9"/>
    <mergeCell ref="B11:C11"/>
    <mergeCell ref="D11:E11"/>
    <mergeCell ref="F11:G11"/>
    <mergeCell ref="H11:I11"/>
    <mergeCell ref="J11:K11"/>
    <mergeCell ref="L11:M11"/>
    <mergeCell ref="N11:O11"/>
    <mergeCell ref="P11:Q11"/>
    <mergeCell ref="R11:S11"/>
    <mergeCell ref="T11:U11"/>
    <mergeCell ref="X11:Y11"/>
    <mergeCell ref="Z11:AA11"/>
    <mergeCell ref="J10:K10"/>
    <mergeCell ref="B9:C9"/>
    <mergeCell ref="L10:M10"/>
    <mergeCell ref="N10:O10"/>
    <mergeCell ref="P10:Q10"/>
    <mergeCell ref="R10:S10"/>
    <mergeCell ref="T10:U10"/>
    <mergeCell ref="X10:Y10"/>
    <mergeCell ref="Z10:AA10"/>
    <mergeCell ref="AB10:AC10"/>
    <mergeCell ref="D9:E9"/>
    <mergeCell ref="R9:S9"/>
    <mergeCell ref="T9:U9"/>
    <mergeCell ref="D10:E10"/>
    <mergeCell ref="F10:G10"/>
    <mergeCell ref="L9:M9"/>
    <mergeCell ref="N9:O9"/>
    <mergeCell ref="P9:Q9"/>
    <mergeCell ref="F9:G9"/>
    <mergeCell ref="H9:I9"/>
    <mergeCell ref="J9:K9"/>
    <mergeCell ref="H10:I10"/>
    <mergeCell ref="Z7:AA7"/>
    <mergeCell ref="AB7:AC7"/>
    <mergeCell ref="AB11:AC11"/>
    <mergeCell ref="V9:W9"/>
    <mergeCell ref="AD11:AE11"/>
    <mergeCell ref="AJ11:AK11"/>
    <mergeCell ref="AJ9:AK9"/>
    <mergeCell ref="AJ10:AK10"/>
    <mergeCell ref="AD7:AE7"/>
    <mergeCell ref="AD8:AE8"/>
    <mergeCell ref="AJ8:AK8"/>
    <mergeCell ref="Z8:AA8"/>
    <mergeCell ref="AB8:AC8"/>
    <mergeCell ref="V10:W10"/>
    <mergeCell ref="V11:W11"/>
    <mergeCell ref="AB9:AC9"/>
    <mergeCell ref="AD9:AE9"/>
    <mergeCell ref="AD10:AE10"/>
    <mergeCell ref="AH7:AI7"/>
    <mergeCell ref="AH8:AI8"/>
    <mergeCell ref="AH9:AI9"/>
    <mergeCell ref="AH10:AI10"/>
    <mergeCell ref="AH11:AI11"/>
    <mergeCell ref="AF7:AG7"/>
    <mergeCell ref="V7:W7"/>
    <mergeCell ref="X7:Y7"/>
    <mergeCell ref="T8:U8"/>
    <mergeCell ref="V8:W8"/>
    <mergeCell ref="X8:Y8"/>
    <mergeCell ref="R8:S8"/>
    <mergeCell ref="B3:C3"/>
    <mergeCell ref="B1:AK1"/>
    <mergeCell ref="F5:G5"/>
    <mergeCell ref="F4:G4"/>
    <mergeCell ref="H4:I4"/>
    <mergeCell ref="H5:I5"/>
    <mergeCell ref="F3:I3"/>
    <mergeCell ref="L3:N3"/>
    <mergeCell ref="L4:N5"/>
    <mergeCell ref="B7:B8"/>
    <mergeCell ref="R7:S7"/>
    <mergeCell ref="H7:I7"/>
    <mergeCell ref="J7:K7"/>
    <mergeCell ref="L7:M7"/>
    <mergeCell ref="N7:O7"/>
    <mergeCell ref="P7:Q7"/>
    <mergeCell ref="F8:G8"/>
    <mergeCell ref="AJ7:AK7"/>
    <mergeCell ref="F7:G7"/>
    <mergeCell ref="D8:E8"/>
    <mergeCell ref="D7:E7"/>
    <mergeCell ref="H8:I8"/>
    <mergeCell ref="J8:K8"/>
    <mergeCell ref="L8:M8"/>
    <mergeCell ref="N8:O8"/>
    <mergeCell ref="P8:Q8"/>
    <mergeCell ref="T7:U7"/>
  </mergeCells>
  <printOptions horizontalCentered="1"/>
  <pageMargins left="0.39370078740157483" right="0.19685039370078741" top="0.39370078740157483" bottom="0.19685039370078741" header="0.31496062992125984" footer="0.31496062992125984"/>
  <pageSetup scale="85" orientation="landscape"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U49"/>
  <sheetViews>
    <sheetView showGridLines="0" topLeftCell="A25" zoomScale="70" zoomScaleNormal="70" workbookViewId="0">
      <selection activeCell="G45" sqref="G45"/>
    </sheetView>
  </sheetViews>
  <sheetFormatPr baseColWidth="10" defaultColWidth="11.42578125" defaultRowHeight="15.75"/>
  <cols>
    <col min="1" max="1" width="4.42578125" style="1364" customWidth="1"/>
    <col min="2" max="2" width="6.140625" style="1364" customWidth="1"/>
    <col min="3" max="3" width="17" style="1364" customWidth="1"/>
    <col min="4" max="4" width="16" style="1364" customWidth="1"/>
    <col min="5" max="5" width="5.5703125" style="1364" customWidth="1"/>
    <col min="6" max="6" width="10" style="1364" customWidth="1"/>
    <col min="7" max="7" width="17" style="1364" customWidth="1"/>
    <col min="8" max="8" width="8.5703125" style="1364" bestFit="1" customWidth="1"/>
    <col min="9" max="9" width="17" style="1364" customWidth="1"/>
    <col min="10" max="10" width="17.7109375" style="1364" customWidth="1"/>
    <col min="11" max="11" width="11.140625" style="1364" customWidth="1"/>
    <col min="12" max="12" width="10" style="1364" customWidth="1"/>
    <col min="13" max="13" width="10.140625" style="1364" customWidth="1"/>
    <col min="14" max="14" width="13.85546875" style="1364" customWidth="1"/>
    <col min="15" max="15" width="18.85546875" style="1364" customWidth="1"/>
    <col min="16" max="16" width="34.7109375" style="1364" customWidth="1"/>
    <col min="17" max="17" width="47.28515625" style="1364" customWidth="1"/>
    <col min="18" max="18" width="13.7109375" style="1363" customWidth="1"/>
    <col min="19" max="19" width="8.28515625" style="1363" customWidth="1"/>
    <col min="20" max="21" width="13.7109375" style="1364" hidden="1" customWidth="1"/>
    <col min="22" max="22" width="0" style="1364" hidden="1" customWidth="1"/>
    <col min="23" max="16384" width="11.42578125" style="1364"/>
  </cols>
  <sheetData>
    <row r="2" spans="2:21" ht="25.5" customHeight="1">
      <c r="B2" s="1360" t="str">
        <f>+'1_ENTREGA'!A1</f>
        <v>UNIVERSIDAD DE ANTIOQUIA</v>
      </c>
      <c r="C2" s="1361"/>
      <c r="D2" s="1361"/>
      <c r="E2" s="1361"/>
      <c r="F2" s="1361"/>
      <c r="G2" s="1361"/>
      <c r="H2" s="1361"/>
      <c r="I2" s="1361"/>
      <c r="J2" s="1361"/>
      <c r="K2" s="1361"/>
      <c r="L2" s="1361"/>
      <c r="M2" s="1361"/>
      <c r="N2" s="1361"/>
      <c r="O2" s="1361"/>
      <c r="P2" s="1361"/>
      <c r="Q2" s="1362"/>
    </row>
    <row r="3" spans="2:21" ht="48" customHeight="1">
      <c r="B3" s="1365" t="str">
        <f>+'1_ENTREGA'!A2</f>
        <v>Invitación Pública N° VA-036-2020</v>
      </c>
      <c r="C3" s="1366"/>
      <c r="D3" s="1366"/>
      <c r="E3" s="1366"/>
      <c r="F3" s="1366"/>
      <c r="G3" s="1366"/>
      <c r="H3" s="1366"/>
      <c r="I3" s="1366"/>
      <c r="J3" s="1366"/>
      <c r="K3" s="1366"/>
      <c r="L3" s="1366"/>
      <c r="M3" s="1366"/>
      <c r="N3" s="1366"/>
      <c r="O3" s="1366"/>
      <c r="P3" s="1366"/>
      <c r="Q3" s="1367"/>
    </row>
    <row r="4" spans="2:21" ht="90.75" customHeight="1">
      <c r="B4" s="1365" t="str">
        <f>+'1_ENTREGA'!A4</f>
        <v>Objeto: “Ejecutar, por el Sistema de Precios Unitarios Fijos No Reajustables, las obras de infraestructura física, necesarias para:
1º) Realizar las adecuaciones y mantenimiento del Laboratorio de Ciencias Aplicadas a la Actividad Física y el Deporte (LICAFDE), del Instituto de Educación Física y Deporte de la UdeA, conforme con los diseños: especificaciones técnicas (Anexo 1); ítems contractuales (Anexo 2) y planos (Anexo 3).
2º) Realizar las adecuaciones y mantenimiento del laboratorio de Calidad e Inocuidad de la Leche, de la Facultad de Ciencias Agrarias de la UdeA, conforme con los diseños: especificaciones técnicas (Anexo 1); ítems contractuales (Anexo 2) y planos (Anexo 3).”</v>
      </c>
      <c r="C4" s="1366"/>
      <c r="D4" s="1366"/>
      <c r="E4" s="1366"/>
      <c r="F4" s="1366"/>
      <c r="G4" s="1366"/>
      <c r="H4" s="1366"/>
      <c r="I4" s="1366"/>
      <c r="J4" s="1366"/>
      <c r="K4" s="1366"/>
      <c r="L4" s="1366"/>
      <c r="M4" s="1366"/>
      <c r="N4" s="1366"/>
      <c r="O4" s="1366"/>
      <c r="P4" s="1366"/>
      <c r="Q4" s="1367"/>
    </row>
    <row r="5" spans="2:21" ht="26.25" customHeight="1">
      <c r="B5" s="1368" t="s">
        <v>166</v>
      </c>
      <c r="C5" s="1369"/>
      <c r="D5" s="1369"/>
      <c r="E5" s="1369"/>
      <c r="F5" s="1369"/>
      <c r="G5" s="1369"/>
      <c r="H5" s="1369"/>
      <c r="I5" s="1369"/>
      <c r="J5" s="1369"/>
      <c r="K5" s="1369"/>
      <c r="L5" s="1369"/>
      <c r="M5" s="1369"/>
      <c r="N5" s="1369"/>
      <c r="O5" s="1369"/>
      <c r="P5" s="1369"/>
      <c r="Q5" s="1370"/>
    </row>
    <row r="6" spans="2:21" ht="16.5" thickBot="1">
      <c r="B6" s="1371"/>
      <c r="C6" s="1371"/>
      <c r="D6" s="1371"/>
      <c r="E6" s="1371"/>
      <c r="F6" s="1371"/>
      <c r="G6" s="1371"/>
      <c r="H6" s="1371"/>
      <c r="I6" s="1371"/>
      <c r="J6" s="1371"/>
      <c r="K6" s="1371"/>
      <c r="L6" s="1371"/>
      <c r="M6" s="1371"/>
      <c r="N6" s="1371"/>
      <c r="O6" s="1371"/>
      <c r="P6" s="1371"/>
    </row>
    <row r="7" spans="2:21" ht="18" customHeight="1" thickBot="1">
      <c r="B7" s="1372" t="s">
        <v>27</v>
      </c>
      <c r="C7" s="1372"/>
      <c r="D7" s="296">
        <v>3555.4</v>
      </c>
      <c r="E7" s="1372" t="s">
        <v>55</v>
      </c>
      <c r="F7" s="1372"/>
      <c r="G7" s="1372"/>
      <c r="H7" s="1373" t="s">
        <v>43</v>
      </c>
      <c r="I7" s="1373"/>
      <c r="J7" s="1373"/>
      <c r="K7" s="1373"/>
      <c r="L7" s="1373"/>
      <c r="M7" s="1371"/>
      <c r="N7" s="1371"/>
      <c r="O7" s="1374" t="s">
        <v>26</v>
      </c>
      <c r="P7" s="1375">
        <f>+'5.3 CAP FINANCIERA'!J4</f>
        <v>1040407741</v>
      </c>
    </row>
    <row r="8" spans="2:21" ht="20.25" customHeight="1" thickBot="1">
      <c r="B8" s="1376" t="s">
        <v>41</v>
      </c>
      <c r="C8" s="1376"/>
      <c r="D8" s="297">
        <v>44247</v>
      </c>
      <c r="E8" s="298">
        <v>1</v>
      </c>
      <c r="F8" s="1377" t="s">
        <v>75</v>
      </c>
      <c r="G8" s="1377"/>
      <c r="H8" s="1378">
        <f>IF(($D$7-TRUNC($D$7))&lt;=0.5,1,2)</f>
        <v>1</v>
      </c>
      <c r="I8" s="1379" t="str">
        <f>IF(H8=3,VLOOKUP(H8,$E$8:$F$9,2,FALSE),IF(H8=2,VLOOKUP(H8,$E$8:$F$9,2,FALSE),IF(H8=1,VLOOKUP(H8,$E$8:$F$9,2,FALSE),"NINGUNO")))</f>
        <v>Desviación estándar</v>
      </c>
      <c r="J8" s="1379"/>
      <c r="K8" s="1380">
        <f ca="1">IF($I$8="Media aritmética",ROUND(SUM(G14:G40)/P8,2),ROUND(_xlfn.STDEV.P(G14:G40),2))</f>
        <v>9575600.2799999993</v>
      </c>
      <c r="L8" s="1380"/>
      <c r="M8" s="1371"/>
      <c r="N8" s="1371"/>
      <c r="O8" s="1381" t="s">
        <v>54</v>
      </c>
      <c r="P8" s="1382">
        <f ca="1">27-(INT(COUNTBLANK(G14:G40)))</f>
        <v>17</v>
      </c>
    </row>
    <row r="9" spans="2:21" ht="36.75" customHeight="1" thickBot="1">
      <c r="B9" s="1376" t="s">
        <v>163</v>
      </c>
      <c r="C9" s="1376"/>
      <c r="D9" s="299">
        <v>874953949</v>
      </c>
      <c r="E9" s="298">
        <v>2</v>
      </c>
      <c r="F9" s="1377" t="s">
        <v>53</v>
      </c>
      <c r="G9" s="1377"/>
      <c r="H9" s="1371"/>
      <c r="I9" s="1371"/>
      <c r="J9" s="1371"/>
      <c r="K9" s="1371"/>
      <c r="L9" s="1371"/>
      <c r="M9" s="1371"/>
      <c r="N9" s="1383"/>
      <c r="O9" s="1371"/>
      <c r="P9" s="1371"/>
    </row>
    <row r="10" spans="2:21" ht="21" customHeight="1" thickBot="1">
      <c r="B10" s="1376" t="s">
        <v>114</v>
      </c>
      <c r="C10" s="1376"/>
      <c r="D10" s="300">
        <v>0.17960000000000001</v>
      </c>
      <c r="E10" s="1371"/>
      <c r="F10" s="1371"/>
      <c r="G10" s="1371"/>
      <c r="H10" s="1371"/>
      <c r="I10" s="1371"/>
      <c r="J10" s="1371"/>
      <c r="K10" s="1371"/>
      <c r="L10" s="1371"/>
      <c r="M10" s="1371"/>
      <c r="N10" s="1371"/>
      <c r="O10" s="1371"/>
      <c r="P10" s="1371"/>
    </row>
    <row r="11" spans="2:21" ht="28.5" customHeight="1">
      <c r="B11" s="1371"/>
      <c r="C11" s="1371"/>
      <c r="D11" s="1384"/>
      <c r="E11" s="1371"/>
      <c r="F11" s="1371"/>
      <c r="G11" s="1371" t="b">
        <f ca="1">+G14&gt;=K8*100</f>
        <v>0</v>
      </c>
      <c r="I11" s="1385" t="s">
        <v>69</v>
      </c>
      <c r="J11" s="1386"/>
      <c r="K11" s="1386"/>
      <c r="L11" s="1387"/>
      <c r="M11" s="1388" t="s">
        <v>2</v>
      </c>
      <c r="N11" s="1371"/>
    </row>
    <row r="12" spans="2:21" ht="18" customHeight="1">
      <c r="B12" s="1389"/>
      <c r="C12" s="1383"/>
      <c r="D12" s="1389"/>
      <c r="E12" s="1383"/>
      <c r="F12" s="1390" t="s">
        <v>49</v>
      </c>
      <c r="G12" s="1383"/>
      <c r="I12" s="301">
        <v>100</v>
      </c>
      <c r="J12" s="301">
        <v>120</v>
      </c>
      <c r="K12" s="301">
        <f>200-J12</f>
        <v>80</v>
      </c>
      <c r="L12" s="301">
        <v>100</v>
      </c>
      <c r="M12" s="1388">
        <f>+SUM(I12:L12)</f>
        <v>400</v>
      </c>
      <c r="N12" s="1371"/>
    </row>
    <row r="13" spans="2:21" ht="47.25" customHeight="1">
      <c r="B13" s="1391" t="s">
        <v>29</v>
      </c>
      <c r="C13" s="1385" t="s">
        <v>30</v>
      </c>
      <c r="D13" s="1386"/>
      <c r="E13" s="1387"/>
      <c r="F13" s="1392" t="s">
        <v>50</v>
      </c>
      <c r="G13" s="1391" t="s">
        <v>111</v>
      </c>
      <c r="H13" s="1391" t="s">
        <v>121</v>
      </c>
      <c r="I13" s="1393" t="s">
        <v>42</v>
      </c>
      <c r="J13" s="1393" t="s">
        <v>70</v>
      </c>
      <c r="K13" s="1393" t="s">
        <v>71</v>
      </c>
      <c r="L13" s="1393" t="s">
        <v>164</v>
      </c>
      <c r="M13" s="1394" t="s">
        <v>46</v>
      </c>
      <c r="N13" s="1394" t="s">
        <v>165</v>
      </c>
      <c r="O13" s="1385" t="s">
        <v>33</v>
      </c>
      <c r="P13" s="1386"/>
      <c r="Q13" s="1387"/>
      <c r="T13" s="1395" t="s">
        <v>28</v>
      </c>
      <c r="U13" s="1395"/>
    </row>
    <row r="14" spans="2:21" s="1406" customFormat="1">
      <c r="B14" s="1396">
        <f>+IF('1_ENTREGA'!A8="","",'1_ENTREGA'!A8)</f>
        <v>1</v>
      </c>
      <c r="C14" s="1397" t="str">
        <f>IF(B14="","",VLOOKUP(B14,LISTA_OFERENTES,2,FALSE))</f>
        <v>OL INGENIERÍA DE CONSTRUCCIÓN S.A.S</v>
      </c>
      <c r="D14" s="1398"/>
      <c r="E14" s="1399"/>
      <c r="F14" s="1400" t="str">
        <f ca="1">IFERROR(IF(VLOOKUP(B14,ESTATUS,8,FALSE)=0, " ",VLOOKUP(B14,ESTATUS,8,FALSE))," ")</f>
        <v>H</v>
      </c>
      <c r="G14" s="1401">
        <f t="shared" ref="G14:G43" ca="1" si="0">IF(OR(F14="NH",F14=""),"",IF(VLOOKUP(B14,COSTO_D,2,FALSE)&gt;$D$9,"REVISAR",ROUND(VLOOKUP(B14,COSTO_D,2,FALSE),0)))</f>
        <v>860907425</v>
      </c>
      <c r="H14" s="1402">
        <f ca="1">IF(OR(F14="NH",F14=""),"",IF(VLOOKUP(B14,AU,2,FALSE)&gt;$D$10,"REVISAR",VLOOKUP(B14,AU,2,FALSE)))</f>
        <v>0.16159999999999999</v>
      </c>
      <c r="I14" s="1403">
        <f ca="1">IF(G14="","",IF($I$8="Media aritmética",(G14&lt;=$K$8)*100+(G14&gt;$K$8)*0,IF(AND((AVERAGE($G$14:$G$40)-$K$8/2&lt;=G14),(G14&lt;=(AVERAGE($G$14:$G$40)+$K$8/2))),100,0)))</f>
        <v>100</v>
      </c>
      <c r="J14" s="1403">
        <f ca="1">+IF(F14="H",HLOOKUP(B14,'Cálculo Pt2'!$D$7:$BK$11,3,FALSE),"")</f>
        <v>97.582417582417506</v>
      </c>
      <c r="K14" s="1403">
        <f ca="1">+IF(F14="H",HLOOKUP(B14,'Cálculo Pt2'!$D$7:$BK$11,4,FALSE),"")</f>
        <v>27.649769585253466</v>
      </c>
      <c r="L14" s="1403">
        <f ca="1">IF(F14="H",($L$12*(MIN($H$14:$H$40)/H14))," ")</f>
        <v>80.445544554455452</v>
      </c>
      <c r="M14" s="1404">
        <f ca="1">IF(OR(F14="",F14="NH"),"",SUM(I14:L14))</f>
        <v>305.67773172212645</v>
      </c>
      <c r="N14" s="1405">
        <f ca="1">IFERROR(IF(OR(F14=" ",F14="NH")," ",VLOOKUP(M14,ORDEN,2,FALSE))," ")</f>
        <v>3</v>
      </c>
      <c r="O14" s="814">
        <f>+RESUMEN!I5</f>
        <v>0</v>
      </c>
      <c r="P14" s="815"/>
      <c r="Q14" s="816"/>
      <c r="T14" s="1407">
        <f ca="1">IFERROR(LARGE($M$14:$M$43,U14)," ")</f>
        <v>324.12619638426088</v>
      </c>
      <c r="U14" s="1408">
        <v>1</v>
      </c>
    </row>
    <row r="15" spans="2:21" s="1406" customFormat="1">
      <c r="B15" s="1396">
        <f>+IF('1_ENTREGA'!A9="","",'1_ENTREGA'!A9)</f>
        <v>2</v>
      </c>
      <c r="C15" s="1397" t="str">
        <f t="shared" ref="C15:C29" si="1">IF(B15="","",VLOOKUP(B15,LISTA_OFERENTES,2,FALSE))</f>
        <v>INGEADE SAS</v>
      </c>
      <c r="D15" s="1398"/>
      <c r="E15" s="1399"/>
      <c r="F15" s="1400" t="str">
        <f t="shared" ref="F15:F43" ca="1" si="2">IFERROR(IF(VLOOKUP(B15,ESTATUS,8,FALSE)=0, " ",VLOOKUP(B15,ESTATUS,8,FALSE))," ")</f>
        <v>H</v>
      </c>
      <c r="G15" s="1401">
        <f t="shared" ca="1" si="0"/>
        <v>859468608</v>
      </c>
      <c r="H15" s="1402">
        <f t="shared" ref="H15:H43" ca="1" si="3">IF(OR(F15="NH",F15=""),"",IF(VLOOKUP(B15,AU,2,FALSE)&gt;$D$10,"REVISAR",VLOOKUP(B15,AU,2,FALSE)))</f>
        <v>0.17959999999999998</v>
      </c>
      <c r="I15" s="1403">
        <f t="shared" ref="I15:I43" ca="1" si="4">IF(G15="","",IF($I$8="Media aritmética",(G15&lt;=$K$8)*100+(G15&gt;$K$8)*0,IF(AND((AVERAGE($G$14:$G$40)-$K$8/2&lt;=G15),(G15&lt;=(AVERAGE($G$14:$G$40)+$K$8/2))),100,0)))</f>
        <v>100</v>
      </c>
      <c r="J15" s="1403">
        <f ca="1">+IF(F15="H",HLOOKUP(B15,'Cálculo Pt2'!$D$7:$BK$11,3,FALSE),"")</f>
        <v>92.30769230769225</v>
      </c>
      <c r="K15" s="1403">
        <f ca="1">+IF(F15="H",HLOOKUP(B15,'Cálculo Pt2'!$D$7:$BK$11,4,FALSE),"")</f>
        <v>26.175115207373281</v>
      </c>
      <c r="L15" s="1403">
        <f t="shared" ref="L15:L43" ca="1" si="5">IF(F15="H",($L$12*(MIN($H$14:$H$40)/H15))," ")</f>
        <v>72.38307349665925</v>
      </c>
      <c r="M15" s="1404">
        <f t="shared" ref="M15:M43" ca="1" si="6">IF(OR(F15="",F15="NH"),"",SUM(I15:L15))</f>
        <v>290.86588101172481</v>
      </c>
      <c r="N15" s="1405">
        <f t="shared" ref="N15:N43" ca="1" si="7">IFERROR(IF(OR(F15=" ",F15="NH")," ",VLOOKUP(M15,ORDEN,2,FALSE))," ")</f>
        <v>7</v>
      </c>
      <c r="O15" s="814">
        <f>+RESUMEN!I6</f>
        <v>0</v>
      </c>
      <c r="P15" s="815"/>
      <c r="Q15" s="816"/>
      <c r="T15" s="1407">
        <f t="shared" ref="T15:T43" ca="1" si="8">IFERROR(LARGE($M$14:$M$43,U15)," ")</f>
        <v>322.69296955409459</v>
      </c>
      <c r="U15" s="1408">
        <v>2</v>
      </c>
    </row>
    <row r="16" spans="2:21" s="1406" customFormat="1">
      <c r="B16" s="1396">
        <f>+IF('1_ENTREGA'!A10="","",'1_ENTREGA'!A10)</f>
        <v>3</v>
      </c>
      <c r="C16" s="1397" t="str">
        <f t="shared" si="1"/>
        <v>HACER DE COLOMBIA LIMITADA</v>
      </c>
      <c r="D16" s="1398"/>
      <c r="E16" s="1399"/>
      <c r="F16" s="1400" t="str">
        <f t="shared" ca="1" si="2"/>
        <v>H</v>
      </c>
      <c r="G16" s="1401">
        <f t="shared" ca="1" si="0"/>
        <v>855860600</v>
      </c>
      <c r="H16" s="1402">
        <f t="shared" ca="1" si="3"/>
        <v>0.17959999999999998</v>
      </c>
      <c r="I16" s="1403">
        <f t="shared" ca="1" si="4"/>
        <v>100</v>
      </c>
      <c r="J16" s="1403">
        <f ca="1">+IF(F16="H",HLOOKUP(B16,'Cálculo Pt2'!$D$7:$BK$11,3,FALSE),"")</f>
        <v>87.032967032966994</v>
      </c>
      <c r="K16" s="1403">
        <f ca="1">+IF(F16="H",HLOOKUP(B16,'Cálculo Pt2'!$D$7:$BK$11,4,FALSE),"")</f>
        <v>21.751152073732726</v>
      </c>
      <c r="L16" s="1403">
        <f t="shared" ca="1" si="5"/>
        <v>72.38307349665925</v>
      </c>
      <c r="M16" s="1404">
        <f t="shared" ca="1" si="6"/>
        <v>281.16719260335901</v>
      </c>
      <c r="N16" s="1405">
        <f t="shared" ca="1" si="7"/>
        <v>9</v>
      </c>
      <c r="O16" s="814">
        <f>+RESUMEN!I7</f>
        <v>0</v>
      </c>
      <c r="P16" s="815"/>
      <c r="Q16" s="816"/>
      <c r="T16" s="1407">
        <f t="shared" ca="1" si="8"/>
        <v>305.67773172212645</v>
      </c>
      <c r="U16" s="1408">
        <v>3</v>
      </c>
    </row>
    <row r="17" spans="2:21" s="1406" customFormat="1">
      <c r="B17" s="1396">
        <f>+IF('1_ENTREGA'!A11="","",'1_ENTREGA'!A11)</f>
        <v>4</v>
      </c>
      <c r="C17" s="1397" t="str">
        <f t="shared" si="1"/>
        <v>MAURICIO RAFAEL PABA PINZON</v>
      </c>
      <c r="D17" s="1398"/>
      <c r="E17" s="1399"/>
      <c r="F17" s="1400" t="str">
        <f t="shared" ca="1" si="2"/>
        <v>H</v>
      </c>
      <c r="G17" s="1401">
        <f t="shared" ca="1" si="0"/>
        <v>872775314</v>
      </c>
      <c r="H17" s="1402">
        <f t="shared" ca="1" si="3"/>
        <v>0.17499999999999999</v>
      </c>
      <c r="I17" s="1403">
        <f t="shared" ca="1" si="4"/>
        <v>0</v>
      </c>
      <c r="J17" s="1403">
        <f ca="1">+IF(F17="H",HLOOKUP(B17,'Cálculo Pt2'!$D$7:$BK$11,3,FALSE),"")</f>
        <v>7.9120879120879115</v>
      </c>
      <c r="K17" s="1403">
        <f ca="1">+IF(F17="H",HLOOKUP(B17,'Cálculo Pt2'!$D$7:$BK$11,4,FALSE),"")</f>
        <v>3.6866359447004617</v>
      </c>
      <c r="L17" s="1403">
        <f t="shared" ca="1" si="5"/>
        <v>74.285714285714292</v>
      </c>
      <c r="M17" s="1404">
        <f t="shared" ca="1" si="6"/>
        <v>85.88443814250266</v>
      </c>
      <c r="N17" s="1405">
        <f t="shared" ca="1" si="7"/>
        <v>17</v>
      </c>
      <c r="O17" s="814">
        <f>+RESUMEN!I8</f>
        <v>0</v>
      </c>
      <c r="P17" s="815"/>
      <c r="Q17" s="816"/>
      <c r="T17" s="1407">
        <f t="shared" ca="1" si="8"/>
        <v>303.54544017971921</v>
      </c>
      <c r="U17" s="1408">
        <v>4</v>
      </c>
    </row>
    <row r="18" spans="2:21" s="1406" customFormat="1">
      <c r="B18" s="1396">
        <f>+IF('1_ENTREGA'!A12="","",'1_ENTREGA'!A12)</f>
        <v>5</v>
      </c>
      <c r="C18" s="1397" t="str">
        <f t="shared" si="1"/>
        <v>ARCELEC S.A.S.</v>
      </c>
      <c r="D18" s="1398"/>
      <c r="E18" s="1399"/>
      <c r="F18" s="1400" t="str">
        <f t="shared" ca="1" si="2"/>
        <v>H</v>
      </c>
      <c r="G18" s="1401">
        <f t="shared" ca="1" si="0"/>
        <v>852233288</v>
      </c>
      <c r="H18" s="1402">
        <f t="shared" ca="1" si="3"/>
        <v>0.13</v>
      </c>
      <c r="I18" s="1403">
        <f t="shared" ca="1" si="4"/>
        <v>100</v>
      </c>
      <c r="J18" s="1403">
        <f ca="1">+IF(F18="H",HLOOKUP(B18,'Cálculo Pt2'!$D$7:$BK$11,3,FALSE),"")</f>
        <v>97.582417582417506</v>
      </c>
      <c r="K18" s="1403">
        <f ca="1">+IF(F18="H",HLOOKUP(B18,'Cálculo Pt2'!$D$7:$BK$11,4,FALSE),"")</f>
        <v>26.543778801843327</v>
      </c>
      <c r="L18" s="1403">
        <f t="shared" ca="1" si="5"/>
        <v>100</v>
      </c>
      <c r="M18" s="1404">
        <f t="shared" ca="1" si="6"/>
        <v>324.12619638426088</v>
      </c>
      <c r="N18" s="1405">
        <f t="shared" ca="1" si="7"/>
        <v>1</v>
      </c>
      <c r="O18" s="814">
        <f>+RESUMEN!I9</f>
        <v>0</v>
      </c>
      <c r="P18" s="815"/>
      <c r="Q18" s="816"/>
      <c r="T18" s="1407">
        <f t="shared" ca="1" si="8"/>
        <v>299.73389513712084</v>
      </c>
      <c r="U18" s="1408">
        <v>5</v>
      </c>
    </row>
    <row r="19" spans="2:21" s="1406" customFormat="1">
      <c r="B19" s="1396">
        <f>+IF('1_ENTREGA'!A13="","",'1_ENTREGA'!A13)</f>
        <v>6</v>
      </c>
      <c r="C19" s="1397" t="str">
        <f t="shared" si="1"/>
        <v>AMBIENTALMENTE INGENIERÍA S.A.S.</v>
      </c>
      <c r="D19" s="1398"/>
      <c r="E19" s="1399"/>
      <c r="F19" s="1400" t="str">
        <f t="shared" ca="1" si="2"/>
        <v>H</v>
      </c>
      <c r="G19" s="1401">
        <f t="shared" ca="1" si="0"/>
        <v>862341784</v>
      </c>
      <c r="H19" s="1402">
        <f t="shared" ca="1" si="3"/>
        <v>0.13009999999999999</v>
      </c>
      <c r="I19" s="1403">
        <f t="shared" ca="1" si="4"/>
        <v>0</v>
      </c>
      <c r="J19" s="1403">
        <f ca="1">+IF(F19="H",HLOOKUP(B19,'Cálculo Pt2'!$D$7:$BK$11,3,FALSE),"")</f>
        <v>67.252747252747284</v>
      </c>
      <c r="K19" s="1403">
        <f ca="1">+IF(F19="H",HLOOKUP(B19,'Cálculo Pt2'!$D$7:$BK$11,4,FALSE),"")</f>
        <v>19.539170506912448</v>
      </c>
      <c r="L19" s="1403">
        <f t="shared" ca="1" si="5"/>
        <v>99.923136049192934</v>
      </c>
      <c r="M19" s="1404">
        <f t="shared" ca="1" si="6"/>
        <v>186.71505380885264</v>
      </c>
      <c r="N19" s="1405">
        <f t="shared" ca="1" si="7"/>
        <v>16</v>
      </c>
      <c r="O19" s="814">
        <f>+RESUMEN!I10</f>
        <v>0</v>
      </c>
      <c r="P19" s="815"/>
      <c r="Q19" s="816"/>
      <c r="T19" s="1407">
        <f t="shared" ca="1" si="8"/>
        <v>294.00337802614837</v>
      </c>
      <c r="U19" s="1408">
        <v>6</v>
      </c>
    </row>
    <row r="20" spans="2:21" s="1406" customFormat="1">
      <c r="B20" s="1396">
        <f>+IF('1_ENTREGA'!A14="","",'1_ENTREGA'!A14)</f>
        <v>7</v>
      </c>
      <c r="C20" s="1397" t="str">
        <f t="shared" si="1"/>
        <v>CONSTRUSAR S.A.S.</v>
      </c>
      <c r="D20" s="1398"/>
      <c r="E20" s="1399"/>
      <c r="F20" s="1400" t="str">
        <f t="shared" ca="1" si="2"/>
        <v>H</v>
      </c>
      <c r="G20" s="1401">
        <f t="shared" ca="1" si="0"/>
        <v>860429429</v>
      </c>
      <c r="H20" s="1402">
        <f t="shared" ca="1" si="3"/>
        <v>0.16389999999999999</v>
      </c>
      <c r="I20" s="1403">
        <f t="shared" ca="1" si="4"/>
        <v>100</v>
      </c>
      <c r="J20" s="1403">
        <f ca="1">+IF(F20="H",HLOOKUP(B20,'Cálculo Pt2'!$D$7:$BK$11,3,FALSE),"")</f>
        <v>80.439560439560424</v>
      </c>
      <c r="K20" s="1403">
        <f ca="1">+IF(F20="H",HLOOKUP(B20,'Cálculo Pt2'!$D$7:$BK$11,4,FALSE),"")</f>
        <v>19.907834101382495</v>
      </c>
      <c r="L20" s="1403">
        <f t="shared" ca="1" si="5"/>
        <v>79.316656497864557</v>
      </c>
      <c r="M20" s="1404">
        <f t="shared" ca="1" si="6"/>
        <v>279.66405103880743</v>
      </c>
      <c r="N20" s="1405">
        <f t="shared" ca="1" si="7"/>
        <v>10</v>
      </c>
      <c r="O20" s="814">
        <f>+RESUMEN!I11</f>
        <v>0</v>
      </c>
      <c r="P20" s="815"/>
      <c r="Q20" s="816"/>
      <c r="T20" s="1407">
        <f t="shared" ca="1" si="8"/>
        <v>290.86588101172481</v>
      </c>
      <c r="U20" s="1408">
        <v>7</v>
      </c>
    </row>
    <row r="21" spans="2:21" s="1406" customFormat="1">
      <c r="B21" s="1396">
        <f>+IF('1_ENTREGA'!A15="","",'1_ENTREGA'!A15)</f>
        <v>8</v>
      </c>
      <c r="C21" s="1397" t="str">
        <f t="shared" si="1"/>
        <v>HIMHER Y COMPAÑIA S.A SOCIEDAD DE FAMILIA</v>
      </c>
      <c r="D21" s="1398"/>
      <c r="E21" s="1399"/>
      <c r="F21" s="1400" t="str">
        <f t="shared" ca="1" si="2"/>
        <v>H</v>
      </c>
      <c r="G21" s="1401">
        <f t="shared" ca="1" si="0"/>
        <v>831554844</v>
      </c>
      <c r="H21" s="1402">
        <f t="shared" ca="1" si="3"/>
        <v>0.14000000000000001</v>
      </c>
      <c r="I21" s="1403">
        <f t="shared" ca="1" si="4"/>
        <v>0</v>
      </c>
      <c r="J21" s="1403">
        <f ca="1">+IF(F21="H",HLOOKUP(B21,'Cálculo Pt2'!$D$7:$BK$11,3,FALSE),"")</f>
        <v>90.989010989010936</v>
      </c>
      <c r="K21" s="1403">
        <f ca="1">+IF(F21="H",HLOOKUP(B21,'Cálculo Pt2'!$D$7:$BK$11,4,FALSE),"")</f>
        <v>21.751152073732726</v>
      </c>
      <c r="L21" s="1403">
        <f t="shared" ca="1" si="5"/>
        <v>92.857142857142847</v>
      </c>
      <c r="M21" s="1404">
        <f t="shared" ca="1" si="6"/>
        <v>205.59730591988651</v>
      </c>
      <c r="N21" s="1405">
        <f t="shared" ca="1" si="7"/>
        <v>13</v>
      </c>
      <c r="O21" s="814">
        <f>+RESUMEN!I12</f>
        <v>0</v>
      </c>
      <c r="P21" s="815"/>
      <c r="Q21" s="816"/>
      <c r="T21" s="1407">
        <f t="shared" ca="1" si="8"/>
        <v>289.79794399149239</v>
      </c>
      <c r="U21" s="1408">
        <v>8</v>
      </c>
    </row>
    <row r="22" spans="2:21" s="1406" customFormat="1" ht="68.25" customHeight="1">
      <c r="B22" s="1396">
        <f>+IF('1_ENTREGA'!A16="","",'1_ENTREGA'!A16)</f>
        <v>9</v>
      </c>
      <c r="C22" s="1397" t="str">
        <f t="shared" si="1"/>
        <v>JULIO CESAR QUESADA ARREDONDO</v>
      </c>
      <c r="D22" s="1398"/>
      <c r="E22" s="1399"/>
      <c r="F22" s="1400" t="str">
        <f t="shared" ca="1" si="2"/>
        <v>NH</v>
      </c>
      <c r="G22" s="1401" t="str">
        <f t="shared" ca="1" si="0"/>
        <v/>
      </c>
      <c r="H22" s="1402" t="str">
        <f t="shared" ca="1" si="3"/>
        <v/>
      </c>
      <c r="I22" s="1403" t="str">
        <f t="shared" ca="1" si="4"/>
        <v/>
      </c>
      <c r="J22" s="1403" t="str">
        <f ca="1">+IF(F22="H",HLOOKUP(B22,'Cálculo Pt2'!$D$7:$BK$11,3,FALSE),"")</f>
        <v/>
      </c>
      <c r="K22" s="1403" t="str">
        <f ca="1">+IF(F22="H",HLOOKUP(B22,'Cálculo Pt2'!$D$7:$BK$11,4,FALSE),"")</f>
        <v/>
      </c>
      <c r="L22" s="1403" t="str">
        <f t="shared" ca="1" si="5"/>
        <v xml:space="preserve"> </v>
      </c>
      <c r="M22" s="1404" t="str">
        <f t="shared" ca="1" si="6"/>
        <v/>
      </c>
      <c r="N22" s="1405" t="str">
        <f t="shared" ca="1" si="7"/>
        <v xml:space="preserve"> </v>
      </c>
      <c r="O22" s="817" t="str">
        <f>+RESUMEN!I13</f>
        <v>Se rechaza la propuesta técnico economica, conforme la causal de rechazo del numeral 12 de los Términos de Referencia: 9) Cuando se modifiquen las descripciones, los ítems o las cantidades del formato de presentación de la propuesta económica.</v>
      </c>
      <c r="P22" s="818"/>
      <c r="Q22" s="819"/>
      <c r="T22" s="1407">
        <f t="shared" ca="1" si="8"/>
        <v>281.16719260335901</v>
      </c>
      <c r="U22" s="1408">
        <v>9</v>
      </c>
    </row>
    <row r="23" spans="2:21" s="1406" customFormat="1" ht="68.25" customHeight="1">
      <c r="B23" s="1396">
        <f>+IF('1_ENTREGA'!A17="","",'1_ENTREGA'!A17)</f>
        <v>10</v>
      </c>
      <c r="C23" s="1397" t="str">
        <f t="shared" si="1"/>
        <v>CONSORCIO LABORATORIOS UDEA 2021</v>
      </c>
      <c r="D23" s="1398"/>
      <c r="E23" s="1399"/>
      <c r="F23" s="1400" t="str">
        <f t="shared" ca="1" si="2"/>
        <v>NH</v>
      </c>
      <c r="G23" s="1401" t="str">
        <f t="shared" ca="1" si="0"/>
        <v/>
      </c>
      <c r="H23" s="1402" t="str">
        <f t="shared" ca="1" si="3"/>
        <v/>
      </c>
      <c r="I23" s="1403" t="str">
        <f t="shared" ca="1" si="4"/>
        <v/>
      </c>
      <c r="J23" s="1403" t="str">
        <f ca="1">+IF(F23="H",HLOOKUP(B23,'Cálculo Pt2'!$D$7:$BK$11,3,FALSE),"")</f>
        <v/>
      </c>
      <c r="K23" s="1403" t="str">
        <f ca="1">+IF(F23="H",HLOOKUP(B23,'Cálculo Pt2'!$D$7:$BK$11,4,FALSE),"")</f>
        <v/>
      </c>
      <c r="L23" s="1403" t="str">
        <f t="shared" ca="1" si="5"/>
        <v xml:space="preserve"> </v>
      </c>
      <c r="M23" s="1404" t="str">
        <f t="shared" ca="1" si="6"/>
        <v/>
      </c>
      <c r="N23" s="1405" t="str">
        <f t="shared" ca="1" si="7"/>
        <v xml:space="preserve"> </v>
      </c>
      <c r="O23" s="817" t="str">
        <f>+RESUMEN!I14</f>
        <v>Se rechaza de plano conforme el  (Numeral 4.1. Requisitos Jurídicos. En el presente proceso podrán participar: personas naturales y personas jurídicas en forma individual (NO se aceptan consorcios o uniones temporales) que cumplan los siguientes requisitos:</v>
      </c>
      <c r="P23" s="818"/>
      <c r="Q23" s="819"/>
      <c r="T23" s="1407">
        <f t="shared" ca="1" si="8"/>
        <v>279.66405103880743</v>
      </c>
      <c r="U23" s="1408">
        <v>10</v>
      </c>
    </row>
    <row r="24" spans="2:21" s="1406" customFormat="1">
      <c r="B24" s="1396">
        <f>+IF('1_ENTREGA'!A18="","",'1_ENTREGA'!A18)</f>
        <v>11</v>
      </c>
      <c r="C24" s="1397" t="str">
        <f t="shared" si="1"/>
        <v>MARY SOL DUQUE HURTADO</v>
      </c>
      <c r="D24" s="1398"/>
      <c r="E24" s="1399"/>
      <c r="F24" s="1400" t="str">
        <f t="shared" ca="1" si="2"/>
        <v>H</v>
      </c>
      <c r="G24" s="1401">
        <f t="shared" ca="1" si="0"/>
        <v>860568631</v>
      </c>
      <c r="H24" s="1402">
        <f t="shared" ca="1" si="3"/>
        <v>0.16599999999999998</v>
      </c>
      <c r="I24" s="1403">
        <f t="shared" ca="1" si="4"/>
        <v>100</v>
      </c>
      <c r="J24" s="1403">
        <f ca="1">+IF(F24="H",HLOOKUP(B24,'Cálculo Pt2'!$D$7:$BK$11,3,FALSE),"")</f>
        <v>97.582417582417506</v>
      </c>
      <c r="K24" s="1403">
        <f ca="1">+IF(F24="H",HLOOKUP(B24,'Cálculo Pt2'!$D$7:$BK$11,4,FALSE),"")</f>
        <v>27.649769585253466</v>
      </c>
      <c r="L24" s="1403">
        <f t="shared" ca="1" si="5"/>
        <v>78.313253012048207</v>
      </c>
      <c r="M24" s="1404">
        <f t="shared" ca="1" si="6"/>
        <v>303.54544017971921</v>
      </c>
      <c r="N24" s="1405">
        <f t="shared" ca="1" si="7"/>
        <v>4</v>
      </c>
      <c r="O24" s="814">
        <f>+RESUMEN!I15</f>
        <v>0</v>
      </c>
      <c r="P24" s="815"/>
      <c r="Q24" s="816"/>
      <c r="T24" s="1407">
        <f t="shared" ca="1" si="8"/>
        <v>270.03899326479973</v>
      </c>
      <c r="U24" s="1408">
        <v>11</v>
      </c>
    </row>
    <row r="25" spans="2:21" s="1406" customFormat="1" ht="106.5" customHeight="1">
      <c r="B25" s="1396">
        <f>+IF('1_ENTREGA'!A19="","",'1_ENTREGA'!A19)</f>
        <v>12</v>
      </c>
      <c r="C25" s="1397" t="str">
        <f t="shared" si="1"/>
        <v>LUIS ENRIQUE OYOLA QUINTERO</v>
      </c>
      <c r="D25" s="1398"/>
      <c r="E25" s="1399"/>
      <c r="F25" s="1400" t="str">
        <f t="shared" ca="1" si="2"/>
        <v>NH</v>
      </c>
      <c r="G25" s="1401" t="str">
        <f t="shared" ca="1" si="0"/>
        <v/>
      </c>
      <c r="H25" s="1402" t="str">
        <f t="shared" ca="1" si="3"/>
        <v/>
      </c>
      <c r="I25" s="1403" t="str">
        <f t="shared" ca="1" si="4"/>
        <v/>
      </c>
      <c r="J25" s="1403" t="str">
        <f ca="1">+IF(F25="H",HLOOKUP(B25,'Cálculo Pt2'!$D$7:$BK$11,3,FALSE),"")</f>
        <v/>
      </c>
      <c r="K25" s="1403" t="str">
        <f ca="1">+IF(F25="H",HLOOKUP(B25,'Cálculo Pt2'!$D$7:$BK$11,4,FALSE),"")</f>
        <v/>
      </c>
      <c r="L25" s="1403" t="str">
        <f t="shared" ca="1" si="5"/>
        <v xml:space="preserve"> </v>
      </c>
      <c r="M25" s="1404" t="str">
        <f t="shared" ca="1" si="6"/>
        <v/>
      </c>
      <c r="N25" s="1405" t="str">
        <f t="shared" ca="1" si="7"/>
        <v xml:space="preserve"> </v>
      </c>
      <c r="O25" s="817" t="str">
        <f>+RESUMEN!I16</f>
        <v>Se rechaza la propuesta técnico economica, conforme la causal de rechazo del numeral 12 de los Términos de Referencia: 9) Cuando se modifiquen las descripciones, los ítems o las cantidades del formato de presentación de la propuesta económica.
No cumple con la experiencia solicita en el numeral 4.2 de los Términos de Referencia: Garantizar que la sumatoria de los hasta cinco (5) contratos ejecutados, sea mayor a dos (2)</v>
      </c>
      <c r="P25" s="818"/>
      <c r="Q25" s="819"/>
      <c r="T25" s="1407">
        <f t="shared" ca="1" si="8"/>
        <v>219.43282523927678</v>
      </c>
      <c r="U25" s="1408">
        <v>12</v>
      </c>
    </row>
    <row r="26" spans="2:21" s="1406" customFormat="1">
      <c r="B26" s="1396">
        <f>+IF('1_ENTREGA'!A20="","",'1_ENTREGA'!A20)</f>
        <v>13</v>
      </c>
      <c r="C26" s="1397" t="str">
        <f t="shared" si="1"/>
        <v>INGEMAR SAS</v>
      </c>
      <c r="D26" s="1398"/>
      <c r="E26" s="1399"/>
      <c r="F26" s="1400" t="str">
        <f t="shared" ca="1" si="2"/>
        <v>H</v>
      </c>
      <c r="G26" s="1401">
        <f t="shared" ca="1" si="0"/>
        <v>857821001</v>
      </c>
      <c r="H26" s="1402">
        <f t="shared" ca="1" si="3"/>
        <v>0.16999999999999998</v>
      </c>
      <c r="I26" s="1403">
        <f t="shared" ca="1" si="4"/>
        <v>100</v>
      </c>
      <c r="J26" s="1403">
        <f ca="1">+IF(F26="H",HLOOKUP(B26,'Cálculo Pt2'!$D$7:$BK$11,3,FALSE),"")</f>
        <v>90.989010989010936</v>
      </c>
      <c r="K26" s="1403">
        <f ca="1">+IF(F26="H",HLOOKUP(B26,'Cálculo Pt2'!$D$7:$BK$11,4,FALSE),"")</f>
        <v>26.543778801843327</v>
      </c>
      <c r="L26" s="1403">
        <f t="shared" ca="1" si="5"/>
        <v>76.47058823529413</v>
      </c>
      <c r="M26" s="1404">
        <f t="shared" ca="1" si="6"/>
        <v>294.00337802614837</v>
      </c>
      <c r="N26" s="1405">
        <f t="shared" ca="1" si="7"/>
        <v>6</v>
      </c>
      <c r="O26" s="814">
        <f>+RESUMEN!I17</f>
        <v>0</v>
      </c>
      <c r="P26" s="815"/>
      <c r="Q26" s="816"/>
      <c r="T26" s="1407">
        <f t="shared" ca="1" si="8"/>
        <v>205.59730591988651</v>
      </c>
      <c r="U26" s="1408">
        <v>13</v>
      </c>
    </row>
    <row r="27" spans="2:21" s="1406" customFormat="1">
      <c r="B27" s="1396">
        <f>+IF('1_ENTREGA'!A21="","",'1_ENTREGA'!A21)</f>
        <v>14</v>
      </c>
      <c r="C27" s="1397" t="str">
        <f t="shared" si="1"/>
        <v>ENETEL S.A.S</v>
      </c>
      <c r="D27" s="1398"/>
      <c r="E27" s="1399"/>
      <c r="F27" s="1400" t="str">
        <f t="shared" ca="1" si="2"/>
        <v>H</v>
      </c>
      <c r="G27" s="1401">
        <f t="shared" ca="1" si="0"/>
        <v>872678685</v>
      </c>
      <c r="H27" s="1402">
        <f t="shared" ca="1" si="3"/>
        <v>0.13</v>
      </c>
      <c r="I27" s="1403">
        <f t="shared" ca="1" si="4"/>
        <v>0</v>
      </c>
      <c r="J27" s="1403">
        <f ca="1">+IF(F27="H",HLOOKUP(B27,'Cálculo Pt2'!$D$7:$BK$11,3,FALSE),"")</f>
        <v>93.626373626373564</v>
      </c>
      <c r="K27" s="1403">
        <f ca="1">+IF(F27="H",HLOOKUP(B27,'Cálculo Pt2'!$D$7:$BK$11,4,FALSE),"")</f>
        <v>25.806451612903235</v>
      </c>
      <c r="L27" s="1403">
        <f t="shared" ca="1" si="5"/>
        <v>100</v>
      </c>
      <c r="M27" s="1404">
        <f t="shared" ca="1" si="6"/>
        <v>219.43282523927678</v>
      </c>
      <c r="N27" s="1405">
        <f t="shared" ca="1" si="7"/>
        <v>12</v>
      </c>
      <c r="O27" s="814">
        <f>+RESUMEN!I18</f>
        <v>0</v>
      </c>
      <c r="P27" s="815"/>
      <c r="Q27" s="816"/>
      <c r="T27" s="1407">
        <f t="shared" ca="1" si="8"/>
        <v>201.62075874298881</v>
      </c>
      <c r="U27" s="1408">
        <v>14</v>
      </c>
    </row>
    <row r="28" spans="2:21" s="1406" customFormat="1">
      <c r="B28" s="1396">
        <f>+IF('1_ENTREGA'!A22="","",'1_ENTREGA'!A22)</f>
        <v>15</v>
      </c>
      <c r="C28" s="1397" t="str">
        <f t="shared" si="1"/>
        <v>KASA</v>
      </c>
      <c r="D28" s="1398"/>
      <c r="E28" s="1399"/>
      <c r="F28" s="1400" t="str">
        <f t="shared" ca="1" si="2"/>
        <v>H</v>
      </c>
      <c r="G28" s="1401">
        <f t="shared" ca="1" si="0"/>
        <v>853649882</v>
      </c>
      <c r="H28" s="1402">
        <f t="shared" ca="1" si="3"/>
        <v>0.17599999999999999</v>
      </c>
      <c r="I28" s="1403">
        <f t="shared" ca="1" si="4"/>
        <v>100</v>
      </c>
      <c r="J28" s="1403">
        <f ca="1">+IF(F28="H",HLOOKUP(B28,'Cálculo Pt2'!$D$7:$BK$11,3,FALSE),"")</f>
        <v>101.53846153846145</v>
      </c>
      <c r="K28" s="1403">
        <f ca="1">+IF(F28="H",HLOOKUP(B28,'Cálculo Pt2'!$D$7:$BK$11,4,FALSE),"")</f>
        <v>24.33179723502305</v>
      </c>
      <c r="L28" s="1403">
        <f t="shared" ca="1" si="5"/>
        <v>73.863636363636374</v>
      </c>
      <c r="M28" s="1404">
        <f t="shared" ca="1" si="6"/>
        <v>299.73389513712084</v>
      </c>
      <c r="N28" s="1405">
        <f t="shared" ca="1" si="7"/>
        <v>5</v>
      </c>
      <c r="O28" s="814">
        <f>+RESUMEN!I19</f>
        <v>0</v>
      </c>
      <c r="P28" s="815"/>
      <c r="Q28" s="816"/>
      <c r="T28" s="1407">
        <f t="shared" ca="1" si="8"/>
        <v>188.84208770356773</v>
      </c>
      <c r="U28" s="1408">
        <v>15</v>
      </c>
    </row>
    <row r="29" spans="2:21" s="1406" customFormat="1">
      <c r="B29" s="1396">
        <f>+IF('1_ENTREGA'!A23="","",'1_ENTREGA'!A23)</f>
        <v>16</v>
      </c>
      <c r="C29" s="1397" t="str">
        <f t="shared" si="1"/>
        <v>JORGE FERNANDO PRIETO MUÑOZ</v>
      </c>
      <c r="D29" s="1398"/>
      <c r="E29" s="1399"/>
      <c r="F29" s="1400" t="str">
        <f t="shared" ca="1" si="2"/>
        <v>H</v>
      </c>
      <c r="G29" s="1401">
        <f t="shared" ca="1" si="0"/>
        <v>840900260</v>
      </c>
      <c r="H29" s="1402">
        <f t="shared" ca="1" si="3"/>
        <v>0.15460000000000002</v>
      </c>
      <c r="I29" s="1403">
        <f t="shared" ca="1" si="4"/>
        <v>0</v>
      </c>
      <c r="J29" s="1403">
        <f ca="1">+IF(F29="H",HLOOKUP(B29,'Cálculo Pt2'!$D$7:$BK$11,3,FALSE),"")</f>
        <v>90.989010989010936</v>
      </c>
      <c r="K29" s="1403">
        <f ca="1">+IF(F29="H",HLOOKUP(B29,'Cálculo Pt2'!$D$7:$BK$11,4,FALSE),"")</f>
        <v>26.543778801843327</v>
      </c>
      <c r="L29" s="1403">
        <f t="shared" ca="1" si="5"/>
        <v>84.087968952134545</v>
      </c>
      <c r="M29" s="1404">
        <f t="shared" ca="1" si="6"/>
        <v>201.62075874298881</v>
      </c>
      <c r="N29" s="1405">
        <f t="shared" ca="1" si="7"/>
        <v>14</v>
      </c>
      <c r="O29" s="814">
        <f>+RESUMEN!I20</f>
        <v>0</v>
      </c>
      <c r="P29" s="815"/>
      <c r="Q29" s="816"/>
      <c r="T29" s="1407">
        <f t="shared" ca="1" si="8"/>
        <v>186.71505380885264</v>
      </c>
      <c r="U29" s="1408">
        <v>16</v>
      </c>
    </row>
    <row r="30" spans="2:21" s="1406" customFormat="1">
      <c r="B30" s="1396">
        <f>+IF('1_ENTREGA'!A24="","",'1_ENTREGA'!A24)</f>
        <v>17</v>
      </c>
      <c r="C30" s="1397" t="str">
        <f t="shared" ref="C30:C42" si="9">IF(B30="","",VLOOKUP(B30,LISTA_OFERENTES,2,FALSE))</f>
        <v xml:space="preserve">CONSORCIO INTERNACIONAL DE SOLUCIONES INTEGRALES S.A.S </v>
      </c>
      <c r="D30" s="1398"/>
      <c r="E30" s="1399"/>
      <c r="F30" s="1400" t="str">
        <f t="shared" ca="1" si="2"/>
        <v>H</v>
      </c>
      <c r="G30" s="1401">
        <f t="shared" ca="1" si="0"/>
        <v>850952422</v>
      </c>
      <c r="H30" s="1402">
        <f t="shared" ca="1" si="3"/>
        <v>0.17</v>
      </c>
      <c r="I30" s="1403">
        <f t="shared" ca="1" si="4"/>
        <v>0</v>
      </c>
      <c r="J30" s="1403">
        <f ca="1">+IF(F30="H",HLOOKUP(B30,'Cálculo Pt2'!$D$7:$BK$11,3,FALSE),"")</f>
        <v>90.989010989010936</v>
      </c>
      <c r="K30" s="1403">
        <f ca="1">+IF(F30="H",HLOOKUP(B30,'Cálculo Pt2'!$D$7:$BK$11,4,FALSE),"")</f>
        <v>21.38248847926268</v>
      </c>
      <c r="L30" s="1403">
        <f t="shared" ca="1" si="5"/>
        <v>76.470588235294116</v>
      </c>
      <c r="M30" s="1404">
        <f t="shared" ca="1" si="6"/>
        <v>188.84208770356773</v>
      </c>
      <c r="N30" s="1405">
        <f t="shared" ca="1" si="7"/>
        <v>15</v>
      </c>
      <c r="O30" s="814">
        <f>+RESUMEN!I21</f>
        <v>0</v>
      </c>
      <c r="P30" s="815"/>
      <c r="Q30" s="816"/>
      <c r="T30" s="1407">
        <f t="shared" ca="1" si="8"/>
        <v>85.88443814250266</v>
      </c>
      <c r="U30" s="1408">
        <v>17</v>
      </c>
    </row>
    <row r="31" spans="2:21" s="1406" customFormat="1">
      <c r="B31" s="1396">
        <f>+IF('1_ENTREGA'!A25="","",'1_ENTREGA'!A25)</f>
        <v>18</v>
      </c>
      <c r="C31" s="1397" t="str">
        <f t="shared" si="9"/>
        <v>CONSTRUCTORA JEINCO SAS</v>
      </c>
      <c r="D31" s="1398"/>
      <c r="E31" s="1399"/>
      <c r="F31" s="1400" t="str">
        <f t="shared" ca="1" si="2"/>
        <v>H</v>
      </c>
      <c r="G31" s="1401">
        <f t="shared" ca="1" si="0"/>
        <v>859709767</v>
      </c>
      <c r="H31" s="1402">
        <f t="shared" ca="1" si="3"/>
        <v>0.17500000000000002</v>
      </c>
      <c r="I31" s="1403">
        <f t="shared" ca="1" si="4"/>
        <v>100</v>
      </c>
      <c r="J31" s="1403">
        <f ca="1">+IF(F31="H",HLOOKUP(B31,'Cálculo Pt2'!$D$7:$BK$11,3,FALSE),"")</f>
        <v>72.52747252747254</v>
      </c>
      <c r="K31" s="1403">
        <f ca="1">+IF(F31="H",HLOOKUP(B31,'Cálculo Pt2'!$D$7:$BK$11,4,FALSE),"")</f>
        <v>23.225806451612911</v>
      </c>
      <c r="L31" s="1403">
        <f t="shared" ca="1" si="5"/>
        <v>74.285714285714278</v>
      </c>
      <c r="M31" s="1404">
        <f t="shared" ca="1" si="6"/>
        <v>270.03899326479973</v>
      </c>
      <c r="N31" s="1405">
        <f t="shared" ca="1" si="7"/>
        <v>11</v>
      </c>
      <c r="O31" s="814">
        <f>+RESUMEN!I22</f>
        <v>0</v>
      </c>
      <c r="P31" s="815"/>
      <c r="Q31" s="816"/>
      <c r="T31" s="1407">
        <f t="shared" ca="1" si="8"/>
        <v>0</v>
      </c>
      <c r="U31" s="1408">
        <v>18</v>
      </c>
    </row>
    <row r="32" spans="2:21" s="1406" customFormat="1" ht="81.75" customHeight="1">
      <c r="B32" s="1396">
        <f>+IF('1_ENTREGA'!A26="","",'1_ENTREGA'!A26)</f>
        <v>19</v>
      </c>
      <c r="C32" s="1397" t="str">
        <f t="shared" si="9"/>
        <v>SIRCOL SAS</v>
      </c>
      <c r="D32" s="1398"/>
      <c r="E32" s="1399"/>
      <c r="F32" s="1400" t="str">
        <f t="shared" ca="1" si="2"/>
        <v>NH</v>
      </c>
      <c r="G32" s="1401" t="str">
        <f t="shared" ca="1" si="0"/>
        <v/>
      </c>
      <c r="H32" s="1402" t="str">
        <f t="shared" ca="1" si="3"/>
        <v/>
      </c>
      <c r="I32" s="1403" t="str">
        <f t="shared" ca="1" si="4"/>
        <v/>
      </c>
      <c r="J32" s="1403" t="str">
        <f ca="1">+IF(F32="H",HLOOKUP(B32,'Cálculo Pt2'!$D$7:$BK$11,3,FALSE),"")</f>
        <v/>
      </c>
      <c r="K32" s="1403" t="str">
        <f ca="1">+IF(F32="H",HLOOKUP(B32,'Cálculo Pt2'!$D$7:$BK$11,4,FALSE),"")</f>
        <v/>
      </c>
      <c r="L32" s="1403" t="str">
        <f t="shared" ca="1" si="5"/>
        <v xml:space="preserve"> </v>
      </c>
      <c r="M32" s="1404" t="str">
        <f t="shared" ca="1" si="6"/>
        <v/>
      </c>
      <c r="N32" s="1405" t="str">
        <f t="shared" ca="1" si="7"/>
        <v xml:space="preserve"> </v>
      </c>
      <c r="O32" s="817" t="str">
        <f>+RESUMEN!I23</f>
        <v>Se rechaza la propuesta técnico economica, conforme la causal de rechazo del numeral 12 de los Términos de Referencia:7) Cuando se presente la Propuesta parcial o se deje de cotizar algún ítem.
No subsanó los requisitos solicitados para acreditar experiencia el 3/03/2021</v>
      </c>
      <c r="P32" s="818"/>
      <c r="Q32" s="819"/>
      <c r="T32" s="1407">
        <f t="shared" ca="1" si="8"/>
        <v>0</v>
      </c>
      <c r="U32" s="1408">
        <v>19</v>
      </c>
    </row>
    <row r="33" spans="2:21" s="1406" customFormat="1">
      <c r="B33" s="1396">
        <f>+IF('1_ENTREGA'!A27="","",'1_ENTREGA'!A27)</f>
        <v>20</v>
      </c>
      <c r="C33" s="1397" t="str">
        <f t="shared" si="9"/>
        <v>DABERLIS ARRIETA CARDENAS</v>
      </c>
      <c r="D33" s="1398"/>
      <c r="E33" s="1399"/>
      <c r="F33" s="1400" t="str">
        <f t="shared" ca="1" si="2"/>
        <v>H</v>
      </c>
      <c r="G33" s="1401">
        <f t="shared" ca="1" si="0"/>
        <v>857726607</v>
      </c>
      <c r="H33" s="1402">
        <f t="shared" ca="1" si="3"/>
        <v>0.13</v>
      </c>
      <c r="I33" s="1403">
        <f t="shared" ca="1" si="4"/>
        <v>100</v>
      </c>
      <c r="J33" s="1403">
        <f ca="1">+IF(F33="H",HLOOKUP(B33,'Cálculo Pt2'!$D$7:$BK$11,3,FALSE),"")</f>
        <v>69.890109890109912</v>
      </c>
      <c r="K33" s="1403">
        <f ca="1">+IF(F33="H",HLOOKUP(B33,'Cálculo Pt2'!$D$7:$BK$11,4,FALSE),"")</f>
        <v>19.907834101382495</v>
      </c>
      <c r="L33" s="1403">
        <f t="shared" ca="1" si="5"/>
        <v>100</v>
      </c>
      <c r="M33" s="1404">
        <f t="shared" ca="1" si="6"/>
        <v>289.79794399149239</v>
      </c>
      <c r="N33" s="1405">
        <f t="shared" ca="1" si="7"/>
        <v>8</v>
      </c>
      <c r="O33" s="814">
        <f>+RESUMEN!I24</f>
        <v>0</v>
      </c>
      <c r="P33" s="815"/>
      <c r="Q33" s="816"/>
      <c r="T33" s="1407">
        <f t="shared" ca="1" si="8"/>
        <v>0</v>
      </c>
      <c r="U33" s="1408">
        <v>20</v>
      </c>
    </row>
    <row r="34" spans="2:21" s="1406" customFormat="1" ht="69" customHeight="1">
      <c r="B34" s="1396">
        <f>+IF('1_ENTREGA'!A28="","",'1_ENTREGA'!A28)</f>
        <v>21</v>
      </c>
      <c r="C34" s="1397" t="str">
        <f t="shared" si="9"/>
        <v>VISUAR SAS</v>
      </c>
      <c r="D34" s="1398"/>
      <c r="E34" s="1399"/>
      <c r="F34" s="1400" t="str">
        <f t="shared" ca="1" si="2"/>
        <v>NH</v>
      </c>
      <c r="G34" s="1401" t="str">
        <f t="shared" ca="1" si="0"/>
        <v/>
      </c>
      <c r="H34" s="1402" t="str">
        <f t="shared" ca="1" si="3"/>
        <v/>
      </c>
      <c r="I34" s="1403" t="str">
        <f t="shared" ca="1" si="4"/>
        <v/>
      </c>
      <c r="J34" s="1403" t="str">
        <f ca="1">+IF(F34="H",HLOOKUP(B34,'Cálculo Pt2'!$D$7:$BK$11,3,FALSE),"")</f>
        <v/>
      </c>
      <c r="K34" s="1403" t="str">
        <f ca="1">+IF(F34="H",HLOOKUP(B34,'Cálculo Pt2'!$D$7:$BK$11,4,FALSE),"")</f>
        <v/>
      </c>
      <c r="L34" s="1403" t="str">
        <f t="shared" ca="1" si="5"/>
        <v xml:space="preserve"> </v>
      </c>
      <c r="M34" s="1404" t="str">
        <f t="shared" ca="1" si="6"/>
        <v/>
      </c>
      <c r="N34" s="1405" t="str">
        <f t="shared" ca="1" si="7"/>
        <v xml:space="preserve"> </v>
      </c>
      <c r="O34" s="817" t="str">
        <f>+RESUMEN!I25</f>
        <v>Se rechaza la propuesta técnico economica, dado que el porcentaje de la  AU supera el valor establecido, causal de rechazo del numeral 12 de los Términos de Referencia: 6) Cuando el valor de la Propuesta supera el presupuesto oficial o supere los valores límites establecidos la Fase 2 de la Evaluación económica, para Pt1 y Pt3.</v>
      </c>
      <c r="P34" s="818"/>
      <c r="Q34" s="819"/>
      <c r="T34" s="1407" t="str">
        <f t="shared" ca="1" si="8"/>
        <v xml:space="preserve"> </v>
      </c>
      <c r="U34" s="1408">
        <v>21</v>
      </c>
    </row>
    <row r="35" spans="2:21" s="1406" customFormat="1" ht="63" customHeight="1">
      <c r="B35" s="1396">
        <f>+IF('1_ENTREGA'!A29="","",'1_ENTREGA'!A29)</f>
        <v>22</v>
      </c>
      <c r="C35" s="1397" t="str">
        <f t="shared" si="9"/>
        <v xml:space="preserve">RAFAEL EDUARDO ZAMBRANO CASAS </v>
      </c>
      <c r="D35" s="1398"/>
      <c r="E35" s="1399"/>
      <c r="F35" s="1400" t="str">
        <f t="shared" ca="1" si="2"/>
        <v>NH</v>
      </c>
      <c r="G35" s="1401" t="str">
        <f t="shared" ca="1" si="0"/>
        <v/>
      </c>
      <c r="H35" s="1402" t="str">
        <f t="shared" ca="1" si="3"/>
        <v/>
      </c>
      <c r="I35" s="1403" t="str">
        <f t="shared" ca="1" si="4"/>
        <v/>
      </c>
      <c r="J35" s="1403" t="str">
        <f ca="1">+IF(F35="H",HLOOKUP(B35,'Cálculo Pt2'!$D$7:$BK$11,3,FALSE),"")</f>
        <v/>
      </c>
      <c r="K35" s="1403" t="str">
        <f ca="1">+IF(F35="H",HLOOKUP(B35,'Cálculo Pt2'!$D$7:$BK$11,4,FALSE),"")</f>
        <v/>
      </c>
      <c r="L35" s="1403" t="str">
        <f t="shared" ca="1" si="5"/>
        <v xml:space="preserve"> </v>
      </c>
      <c r="M35" s="1404" t="str">
        <f t="shared" ca="1" si="6"/>
        <v/>
      </c>
      <c r="N35" s="1405" t="str">
        <f t="shared" ca="1" si="7"/>
        <v xml:space="preserve"> </v>
      </c>
      <c r="O35" s="817" t="str">
        <f>+RESUMEN!I26</f>
        <v>Se rechaza la propuesta técnico economica, dado que el porcentaje de la  AU supera el valor establecido, causal de rechazo del numeral 12 de los Términos de Referencia: 6) Cuando el valor de la Propuesta supera el presupuesto oficial o supere los valores límites establecidos la Fase 2 de la Evaluación económica, para Pt1 y Pt3.</v>
      </c>
      <c r="P35" s="818"/>
      <c r="Q35" s="819"/>
      <c r="T35" s="1407" t="str">
        <f t="shared" ca="1" si="8"/>
        <v xml:space="preserve"> </v>
      </c>
      <c r="U35" s="1408">
        <v>22</v>
      </c>
    </row>
    <row r="36" spans="2:21" s="1406" customFormat="1" ht="65.25" customHeight="1">
      <c r="B36" s="1396">
        <f>+IF('1_ENTREGA'!A30="","",'1_ENTREGA'!A30)</f>
        <v>23</v>
      </c>
      <c r="C36" s="1397" t="str">
        <f t="shared" si="9"/>
        <v xml:space="preserve">ARTURO JURADO ALVARAN </v>
      </c>
      <c r="D36" s="1398"/>
      <c r="E36" s="1399"/>
      <c r="F36" s="1400" t="str">
        <f t="shared" ca="1" si="2"/>
        <v>NH</v>
      </c>
      <c r="G36" s="1401" t="str">
        <f t="shared" ca="1" si="0"/>
        <v/>
      </c>
      <c r="H36" s="1402" t="str">
        <f t="shared" ca="1" si="3"/>
        <v/>
      </c>
      <c r="I36" s="1403" t="str">
        <f t="shared" ca="1" si="4"/>
        <v/>
      </c>
      <c r="J36" s="1403" t="str">
        <f ca="1">+IF(F36="H",HLOOKUP(B36,'Cálculo Pt2'!$D$7:$BK$11,3,FALSE),"")</f>
        <v/>
      </c>
      <c r="K36" s="1403" t="str">
        <f ca="1">+IF(F36="H",HLOOKUP(B36,'Cálculo Pt2'!$D$7:$BK$11,4,FALSE),"")</f>
        <v/>
      </c>
      <c r="L36" s="1403" t="str">
        <f t="shared" ca="1" si="5"/>
        <v xml:space="preserve"> </v>
      </c>
      <c r="M36" s="1404" t="str">
        <f t="shared" ca="1" si="6"/>
        <v/>
      </c>
      <c r="N36" s="1405" t="str">
        <f t="shared" ca="1" si="7"/>
        <v xml:space="preserve"> </v>
      </c>
      <c r="O36" s="817" t="str">
        <f>+RESUMEN!I27</f>
        <v>Se rechaza la propuesta técnico economica, dado que el porcentaje de la  AU supera el valor establecido, causal de rechazo del numeral 12 de los Términos de Referencia: 6) Cuando el valor de la Propuesta supera el presupuesto oficial o supere los valores límites establecidos la Fase 2 de la Evaluación económica, para Pt1 y Pt3.</v>
      </c>
      <c r="P36" s="818"/>
      <c r="Q36" s="819"/>
      <c r="T36" s="1407" t="str">
        <f t="shared" ca="1" si="8"/>
        <v xml:space="preserve"> </v>
      </c>
      <c r="U36" s="1408">
        <v>23</v>
      </c>
    </row>
    <row r="37" spans="2:21" s="1406" customFormat="1" ht="70.5" customHeight="1">
      <c r="B37" s="1396">
        <f>+IF('1_ENTREGA'!A31="","",'1_ENTREGA'!A31)</f>
        <v>24</v>
      </c>
      <c r="C37" s="1397" t="str">
        <f t="shared" si="9"/>
        <v>BCS INGENIERIA Y PROYECTOS S.A.S</v>
      </c>
      <c r="D37" s="1398"/>
      <c r="E37" s="1399"/>
      <c r="F37" s="1400" t="str">
        <f t="shared" ca="1" si="2"/>
        <v>NH</v>
      </c>
      <c r="G37" s="1401" t="str">
        <f t="shared" ca="1" si="0"/>
        <v/>
      </c>
      <c r="H37" s="1402" t="str">
        <f t="shared" ca="1" si="3"/>
        <v/>
      </c>
      <c r="I37" s="1403" t="str">
        <f t="shared" ca="1" si="4"/>
        <v/>
      </c>
      <c r="J37" s="1403" t="str">
        <f ca="1">+IF(F37="H",HLOOKUP(B37,'Cálculo Pt2'!$D$7:$BK$11,3,FALSE),"")</f>
        <v/>
      </c>
      <c r="K37" s="1403" t="str">
        <f ca="1">+IF(F37="H",HLOOKUP(B37,'Cálculo Pt2'!$D$7:$BK$11,4,FALSE),"")</f>
        <v/>
      </c>
      <c r="L37" s="1403" t="str">
        <f t="shared" ca="1" si="5"/>
        <v xml:space="preserve"> </v>
      </c>
      <c r="M37" s="1404" t="str">
        <f t="shared" ca="1" si="6"/>
        <v/>
      </c>
      <c r="N37" s="1405" t="str">
        <f t="shared" ca="1" si="7"/>
        <v xml:space="preserve"> </v>
      </c>
      <c r="O37" s="817" t="str">
        <f>+RESUMEN!I28</f>
        <v>Se rechaza la propuesta técnico economica, dado que el porcentaje de la  AU supera el valor establecido, causal de rechazo del numeral 12 de los Términos de Referencia: 6) Cuando el valor de la Propuesta supera el presupuesto oficial o supere los valores límites establecidos la Fase 2 de la Evaluación económica, para Pt1 y Pt3.</v>
      </c>
      <c r="P37" s="818"/>
      <c r="Q37" s="819"/>
      <c r="T37" s="1407" t="str">
        <f t="shared" ca="1" si="8"/>
        <v xml:space="preserve"> </v>
      </c>
      <c r="U37" s="1408">
        <v>24</v>
      </c>
    </row>
    <row r="38" spans="2:21" s="1406" customFormat="1" ht="78.75" customHeight="1">
      <c r="B38" s="1396">
        <f>+IF('1_ENTREGA'!A32="","",'1_ENTREGA'!A32)</f>
        <v>25</v>
      </c>
      <c r="C38" s="1397" t="str">
        <f t="shared" si="9"/>
        <v>AGORASPORT SA SUCURSAL COLOMBIA</v>
      </c>
      <c r="D38" s="1398"/>
      <c r="E38" s="1399"/>
      <c r="F38" s="1400" t="str">
        <f t="shared" ca="1" si="2"/>
        <v>NH</v>
      </c>
      <c r="G38" s="1401" t="str">
        <f t="shared" ca="1" si="0"/>
        <v/>
      </c>
      <c r="H38" s="1402" t="str">
        <f t="shared" ca="1" si="3"/>
        <v/>
      </c>
      <c r="I38" s="1403" t="str">
        <f t="shared" ca="1" si="4"/>
        <v/>
      </c>
      <c r="J38" s="1403" t="str">
        <f ca="1">+IF(F38="H",HLOOKUP(B38,'Cálculo Pt2'!$D$7:$BK$11,3,FALSE),"")</f>
        <v/>
      </c>
      <c r="K38" s="1403" t="str">
        <f ca="1">+IF(F38="H",HLOOKUP(B38,'Cálculo Pt2'!$D$7:$BK$11,4,FALSE),"")</f>
        <v/>
      </c>
      <c r="L38" s="1403" t="str">
        <f t="shared" ca="1" si="5"/>
        <v xml:space="preserve"> </v>
      </c>
      <c r="M38" s="1404" t="str">
        <f t="shared" ca="1" si="6"/>
        <v/>
      </c>
      <c r="N38" s="1405" t="str">
        <f t="shared" ca="1" si="7"/>
        <v xml:space="preserve"> </v>
      </c>
      <c r="O38" s="817" t="str">
        <f>+RESUMEN!I29</f>
        <v>Se rechaza la propuesta técnico economica, dado que el costo directo supera el valor establecido, causal de rechazo del numeral 12 de los Términos de Referencia: 6) Cuando el valor de la Propuesta supera el presupuesto oficial o supere los valores límites establecidos la Fase 2 de la Evaluación económica, para Pt1 y Pt3.</v>
      </c>
      <c r="P38" s="818"/>
      <c r="Q38" s="819"/>
      <c r="T38" s="1407" t="str">
        <f t="shared" ca="1" si="8"/>
        <v xml:space="preserve"> </v>
      </c>
      <c r="U38" s="1408">
        <v>25</v>
      </c>
    </row>
    <row r="39" spans="2:21" s="1406" customFormat="1">
      <c r="B39" s="1396">
        <f>+IF('1_ENTREGA'!A33="","",'1_ENTREGA'!A33)</f>
        <v>26</v>
      </c>
      <c r="C39" s="1397" t="str">
        <f t="shared" si="9"/>
        <v>ASEM SAS</v>
      </c>
      <c r="D39" s="1398"/>
      <c r="E39" s="1399"/>
      <c r="F39" s="1400" t="str">
        <f t="shared" ca="1" si="2"/>
        <v>H</v>
      </c>
      <c r="G39" s="1401">
        <f t="shared" ca="1" si="0"/>
        <v>855051627</v>
      </c>
      <c r="H39" s="1402">
        <f t="shared" ca="1" si="3"/>
        <v>0.13469999999999999</v>
      </c>
      <c r="I39" s="1403">
        <f t="shared" ca="1" si="4"/>
        <v>100</v>
      </c>
      <c r="J39" s="1403">
        <f ca="1">+IF(F39="H",HLOOKUP(B39,'Cálculo Pt2'!$D$7:$BK$11,3,FALSE),"")</f>
        <v>98.90109890109882</v>
      </c>
      <c r="K39" s="1403">
        <f ca="1">+IF(F39="H",HLOOKUP(B39,'Cálculo Pt2'!$D$7:$BK$11,4,FALSE),"")</f>
        <v>27.28110599078342</v>
      </c>
      <c r="L39" s="1403">
        <f t="shared" ca="1" si="5"/>
        <v>96.510764662212338</v>
      </c>
      <c r="M39" s="1404">
        <f t="shared" ca="1" si="6"/>
        <v>322.69296955409459</v>
      </c>
      <c r="N39" s="1405">
        <f t="shared" ca="1" si="7"/>
        <v>2</v>
      </c>
      <c r="O39" s="814">
        <f>+RESUMEN!I30</f>
        <v>0</v>
      </c>
      <c r="P39" s="815"/>
      <c r="Q39" s="816"/>
      <c r="T39" s="1407" t="str">
        <f t="shared" ca="1" si="8"/>
        <v xml:space="preserve"> </v>
      </c>
      <c r="U39" s="1408">
        <v>26</v>
      </c>
    </row>
    <row r="40" spans="2:21" s="1406" customFormat="1" ht="43.5" customHeight="1">
      <c r="B40" s="1396">
        <f>+IF('1_ENTREGA'!A34="","",'1_ENTREGA'!A34)</f>
        <v>27</v>
      </c>
      <c r="C40" s="1397" t="str">
        <f t="shared" si="9"/>
        <v>WILLIAMS.CO SAS</v>
      </c>
      <c r="D40" s="1398"/>
      <c r="E40" s="1399"/>
      <c r="F40" s="1400" t="str">
        <f t="shared" ca="1" si="2"/>
        <v>NH</v>
      </c>
      <c r="G40" s="1401" t="str">
        <f t="shared" ca="1" si="0"/>
        <v/>
      </c>
      <c r="H40" s="1402" t="str">
        <f t="shared" ca="1" si="3"/>
        <v/>
      </c>
      <c r="I40" s="1403" t="str">
        <f t="shared" ca="1" si="4"/>
        <v/>
      </c>
      <c r="J40" s="1403" t="str">
        <f ca="1">+IF(F40="H",HLOOKUP(B40,'Cálculo Pt2'!$D$7:$BK$11,3,FALSE),"")</f>
        <v/>
      </c>
      <c r="K40" s="1403" t="str">
        <f ca="1">+IF(F40="H",HLOOKUP(B40,'Cálculo Pt2'!$D$7:$BK$11,4,FALSE),"")</f>
        <v/>
      </c>
      <c r="L40" s="1403" t="str">
        <f t="shared" ca="1" si="5"/>
        <v xml:space="preserve"> </v>
      </c>
      <c r="M40" s="1404" t="str">
        <f t="shared" ca="1" si="6"/>
        <v/>
      </c>
      <c r="N40" s="1405" t="str">
        <f t="shared" ca="1" si="7"/>
        <v xml:space="preserve"> </v>
      </c>
      <c r="O40" s="823" t="str">
        <f>+RESUMEN!I31</f>
        <v>Se rechaza la propuesta técnico economica, conforme la causal de rechazo del numeral 12 de los Términos de Referencia:7) Cuando se presente la Propuesta parcial o se deje de cotizar algún ítem.
No subsanó los requisitos solicitados para acreditar experiencia el 3/03/2021
No cumple con el indice de endeudamiento establecido en los Términos de Referencia</v>
      </c>
      <c r="P40" s="824"/>
      <c r="Q40" s="825"/>
      <c r="T40" s="1407" t="str">
        <f t="shared" ca="1" si="8"/>
        <v xml:space="preserve"> </v>
      </c>
      <c r="U40" s="1408">
        <v>27</v>
      </c>
    </row>
    <row r="41" spans="2:21" s="1406" customFormat="1" ht="18" hidden="1" customHeight="1">
      <c r="B41" s="1396">
        <f>+IF('1_ENTREGA'!A35="","",'1_ENTREGA'!A35)</f>
        <v>28</v>
      </c>
      <c r="C41" s="1397" t="str">
        <f t="shared" si="9"/>
        <v>O13</v>
      </c>
      <c r="D41" s="1398"/>
      <c r="E41" s="1399"/>
      <c r="F41" s="1400" t="str">
        <f t="shared" ca="1" si="2"/>
        <v xml:space="preserve"> </v>
      </c>
      <c r="G41" s="1401">
        <f t="shared" ca="1" si="0"/>
        <v>0</v>
      </c>
      <c r="H41" s="1402">
        <f t="shared" ca="1" si="3"/>
        <v>0</v>
      </c>
      <c r="I41" s="1403">
        <f t="shared" ca="1" si="4"/>
        <v>0</v>
      </c>
      <c r="J41" s="1403" t="str">
        <f ca="1">+IF(F41="H",HLOOKUP(B41,'Cálculo Pt2'!$D$7:$BK$11,3,FALSE),"")</f>
        <v/>
      </c>
      <c r="K41" s="1403" t="str">
        <f ca="1">+IF(F41="H",HLOOKUP(B41,'Cálculo Pt2'!$D$7:$BK$11,4,FALSE),"")</f>
        <v/>
      </c>
      <c r="L41" s="1403" t="str">
        <f t="shared" ca="1" si="5"/>
        <v xml:space="preserve"> </v>
      </c>
      <c r="M41" s="1404">
        <f t="shared" ca="1" si="6"/>
        <v>0</v>
      </c>
      <c r="N41" s="1405" t="str">
        <f t="shared" ca="1" si="7"/>
        <v xml:space="preserve"> </v>
      </c>
      <c r="O41" s="497"/>
      <c r="P41" s="498"/>
      <c r="Q41" s="499"/>
      <c r="T41" s="1407" t="str">
        <f t="shared" ca="1" si="8"/>
        <v xml:space="preserve"> </v>
      </c>
      <c r="U41" s="1408">
        <v>28</v>
      </c>
    </row>
    <row r="42" spans="2:21" s="1406" customFormat="1" hidden="1">
      <c r="B42" s="1396">
        <f>+IF('1_ENTREGA'!A36="","",'1_ENTREGA'!A36)</f>
        <v>29</v>
      </c>
      <c r="C42" s="1397" t="str">
        <f t="shared" si="9"/>
        <v>O14</v>
      </c>
      <c r="D42" s="1398"/>
      <c r="E42" s="1399"/>
      <c r="F42" s="1400" t="str">
        <f t="shared" ca="1" si="2"/>
        <v xml:space="preserve"> </v>
      </c>
      <c r="G42" s="1401">
        <f t="shared" ca="1" si="0"/>
        <v>0</v>
      </c>
      <c r="H42" s="1402">
        <f t="shared" ca="1" si="3"/>
        <v>0</v>
      </c>
      <c r="I42" s="1403">
        <f t="shared" ca="1" si="4"/>
        <v>0</v>
      </c>
      <c r="J42" s="1403" t="str">
        <f ca="1">+IF(F42="H",HLOOKUP(B42,'Cálculo Pt2'!$D$7:$BK$11,3,FALSE),"")</f>
        <v/>
      </c>
      <c r="K42" s="1403" t="str">
        <f ca="1">+IF(F42="H",HLOOKUP(B42,'Cálculo Pt2'!$D$7:$BK$11,4,FALSE),"")</f>
        <v/>
      </c>
      <c r="L42" s="1403" t="str">
        <f t="shared" ca="1" si="5"/>
        <v xml:space="preserve"> </v>
      </c>
      <c r="M42" s="1404">
        <f t="shared" ca="1" si="6"/>
        <v>0</v>
      </c>
      <c r="N42" s="1405" t="str">
        <f t="shared" ca="1" si="7"/>
        <v xml:space="preserve"> </v>
      </c>
      <c r="O42" s="497"/>
      <c r="P42" s="498"/>
      <c r="Q42" s="499"/>
      <c r="T42" s="1407" t="str">
        <f t="shared" ca="1" si="8"/>
        <v xml:space="preserve"> </v>
      </c>
      <c r="U42" s="1408">
        <v>29</v>
      </c>
    </row>
    <row r="43" spans="2:21" s="1406" customFormat="1" hidden="1">
      <c r="B43" s="1396">
        <f>+IF('1_ENTREGA'!A37="","",'1_ENTREGA'!A37)</f>
        <v>30</v>
      </c>
      <c r="C43" s="1397" t="str">
        <f>IF(B43="","",VLOOKUP(B43,LISTA_OFERENTES,2,FALSE))</f>
        <v>O15</v>
      </c>
      <c r="D43" s="1398"/>
      <c r="E43" s="1399"/>
      <c r="F43" s="1400" t="str">
        <f t="shared" ca="1" si="2"/>
        <v xml:space="preserve"> </v>
      </c>
      <c r="G43" s="1401">
        <f t="shared" ca="1" si="0"/>
        <v>0</v>
      </c>
      <c r="H43" s="1402">
        <f t="shared" ca="1" si="3"/>
        <v>0</v>
      </c>
      <c r="I43" s="1403">
        <f t="shared" ca="1" si="4"/>
        <v>0</v>
      </c>
      <c r="J43" s="1403" t="str">
        <f ca="1">+IF(F43="H",HLOOKUP(B43,'Cálculo Pt2'!$D$7:$BK$11,3,FALSE),"")</f>
        <v/>
      </c>
      <c r="K43" s="1403" t="str">
        <f ca="1">+IF(F43="H",HLOOKUP(B43,'Cálculo Pt2'!$D$7:$BK$11,4,FALSE),"")</f>
        <v/>
      </c>
      <c r="L43" s="1403" t="str">
        <f t="shared" ca="1" si="5"/>
        <v xml:space="preserve"> </v>
      </c>
      <c r="M43" s="1404">
        <f t="shared" ca="1" si="6"/>
        <v>0</v>
      </c>
      <c r="N43" s="1405" t="str">
        <f t="shared" ca="1" si="7"/>
        <v xml:space="preserve"> </v>
      </c>
      <c r="O43" s="820"/>
      <c r="P43" s="821"/>
      <c r="Q43" s="822"/>
      <c r="T43" s="1407" t="str">
        <f t="shared" ca="1" si="8"/>
        <v xml:space="preserve"> </v>
      </c>
      <c r="U43" s="1408">
        <v>30</v>
      </c>
    </row>
    <row r="45" spans="2:21">
      <c r="F45" s="1409" t="s">
        <v>108</v>
      </c>
      <c r="G45" s="1410">
        <f ca="1">+AVERAGE(G14:G40)</f>
        <v>856742951.41176474</v>
      </c>
      <c r="H45" s="1409"/>
      <c r="I45" s="1411">
        <f ca="1">+G45-(G46/2)</f>
        <v>851955151.27115989</v>
      </c>
      <c r="J45" s="1411">
        <f ca="1">+AVERAGE(I45:I46)</f>
        <v>856742951.41176474</v>
      </c>
      <c r="K45" s="1409"/>
      <c r="L45" s="1409"/>
    </row>
    <row r="46" spans="2:21">
      <c r="F46" s="1409"/>
      <c r="G46" s="1412">
        <f ca="1">+_xlfn.STDEV.P(G14:G40)</f>
        <v>9575600.281209806</v>
      </c>
      <c r="H46" s="1409"/>
      <c r="I46" s="1411">
        <f ca="1">+G45+(G46/2)</f>
        <v>861530751.55236959</v>
      </c>
      <c r="J46" s="1409"/>
      <c r="K46" s="1409"/>
      <c r="L46" s="1409"/>
    </row>
    <row r="47" spans="2:21">
      <c r="F47" s="1409"/>
      <c r="G47" s="1409"/>
      <c r="H47" s="1409"/>
      <c r="I47" s="1409"/>
      <c r="J47" s="1409"/>
      <c r="K47" s="1409"/>
      <c r="L47" s="1409"/>
    </row>
    <row r="48" spans="2:21">
      <c r="F48" s="1409"/>
      <c r="G48" s="1409"/>
      <c r="H48" s="1409"/>
      <c r="I48" s="1409"/>
      <c r="J48" s="1409"/>
      <c r="K48" s="1409"/>
      <c r="L48" s="1413"/>
    </row>
    <row r="49" spans="6:12">
      <c r="F49" s="1409"/>
      <c r="G49" s="1409"/>
      <c r="H49" s="1409"/>
      <c r="I49" s="1409"/>
      <c r="J49" s="1409"/>
      <c r="K49" s="1409"/>
      <c r="L49" s="1409"/>
    </row>
  </sheetData>
  <sheetProtection algorithmName="SHA-512" hashValue="RMHQIeJnCI7oeO9Uhkfdv33+zxIMovxcHRaiCHrN/8az+Zyv+MPojZIuuIj3T/3n77PG7G+FbQ9Oqy+NMlLdnA==" saltValue="sr33MRyv5fUGbnlk5WoDYg==" spinCount="100000" sheet="1" objects="1" scenarios="1"/>
  <mergeCells count="76">
    <mergeCell ref="C38:E38"/>
    <mergeCell ref="C39:E39"/>
    <mergeCell ref="C40:E40"/>
    <mergeCell ref="O27:Q27"/>
    <mergeCell ref="O28:Q28"/>
    <mergeCell ref="O29:Q29"/>
    <mergeCell ref="O30:Q30"/>
    <mergeCell ref="O35:Q35"/>
    <mergeCell ref="O36:Q36"/>
    <mergeCell ref="O38:Q38"/>
    <mergeCell ref="O31:Q31"/>
    <mergeCell ref="O32:Q32"/>
    <mergeCell ref="O33:Q33"/>
    <mergeCell ref="O34:Q34"/>
    <mergeCell ref="O39:Q39"/>
    <mergeCell ref="O40:Q40"/>
    <mergeCell ref="O43:Q43"/>
    <mergeCell ref="C28:E28"/>
    <mergeCell ref="C29:E29"/>
    <mergeCell ref="C27:E27"/>
    <mergeCell ref="C43:E43"/>
    <mergeCell ref="C30:E30"/>
    <mergeCell ref="C31:E31"/>
    <mergeCell ref="C32:E32"/>
    <mergeCell ref="C33:E33"/>
    <mergeCell ref="C34:E34"/>
    <mergeCell ref="C35:E35"/>
    <mergeCell ref="C36:E36"/>
    <mergeCell ref="C37:E37"/>
    <mergeCell ref="O37:Q37"/>
    <mergeCell ref="C41:E41"/>
    <mergeCell ref="C42:E42"/>
    <mergeCell ref="O26:Q26"/>
    <mergeCell ref="C24:E24"/>
    <mergeCell ref="C25:E25"/>
    <mergeCell ref="C26:E26"/>
    <mergeCell ref="C21:E21"/>
    <mergeCell ref="C22:E22"/>
    <mergeCell ref="C23:E23"/>
    <mergeCell ref="O21:Q21"/>
    <mergeCell ref="O22:Q22"/>
    <mergeCell ref="O23:Q23"/>
    <mergeCell ref="O24:Q24"/>
    <mergeCell ref="O25:Q25"/>
    <mergeCell ref="C18:E18"/>
    <mergeCell ref="O18:Q18"/>
    <mergeCell ref="C19:E19"/>
    <mergeCell ref="O19:Q19"/>
    <mergeCell ref="C20:E20"/>
    <mergeCell ref="O20:Q20"/>
    <mergeCell ref="B10:C10"/>
    <mergeCell ref="I11:L11"/>
    <mergeCell ref="C13:E13"/>
    <mergeCell ref="O13:Q13"/>
    <mergeCell ref="C17:E17"/>
    <mergeCell ref="O17:Q17"/>
    <mergeCell ref="T13:U13"/>
    <mergeCell ref="C15:E15"/>
    <mergeCell ref="O15:Q15"/>
    <mergeCell ref="C16:E16"/>
    <mergeCell ref="O16:Q16"/>
    <mergeCell ref="C14:E14"/>
    <mergeCell ref="O14:Q14"/>
    <mergeCell ref="B2:Q2"/>
    <mergeCell ref="B3:Q3"/>
    <mergeCell ref="B4:Q4"/>
    <mergeCell ref="B5:Q5"/>
    <mergeCell ref="B7:C7"/>
    <mergeCell ref="E7:G7"/>
    <mergeCell ref="H7:L7"/>
    <mergeCell ref="B8:C8"/>
    <mergeCell ref="F8:G8"/>
    <mergeCell ref="I8:J8"/>
    <mergeCell ref="K8:L8"/>
    <mergeCell ref="B9:C9"/>
    <mergeCell ref="F9:G9"/>
  </mergeCells>
  <conditionalFormatting sqref="N14:N43">
    <cfRule type="cellIs" dxfId="32" priority="3" operator="equal">
      <formula>1</formula>
    </cfRule>
  </conditionalFormatting>
  <conditionalFormatting sqref="F14:F43">
    <cfRule type="cellIs" dxfId="31" priority="1" operator="equal">
      <formula>"NH"</formula>
    </cfRule>
    <cfRule type="cellIs" dxfId="30" priority="2" operator="equal">
      <formula>"H"</formula>
    </cfRule>
  </conditionalFormatting>
  <printOptions horizontalCentered="1"/>
  <pageMargins left="0.39370078740157483" right="0.19685039370078741" top="0.59055118110236227" bottom="0.39370078740157483" header="0.31496062992125984" footer="0.31496062992125984"/>
  <pageSetup scale="76" fitToHeight="0" orientation="landscape" horizontalDpi="300" verticalDpi="300"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I38"/>
  <sheetViews>
    <sheetView showGridLines="0" topLeftCell="A43" zoomScale="85" zoomScaleNormal="85" workbookViewId="0">
      <selection activeCell="G7" sqref="G7"/>
    </sheetView>
  </sheetViews>
  <sheetFormatPr baseColWidth="10" defaultColWidth="11.42578125" defaultRowHeight="14.25"/>
  <cols>
    <col min="1" max="1" width="3.42578125" style="20" bestFit="1" customWidth="1"/>
    <col min="2" max="2" width="17.42578125" style="20" bestFit="1" customWidth="1"/>
    <col min="3" max="3" width="35.85546875" style="20" customWidth="1"/>
    <col min="4" max="4" width="26.140625" style="20" customWidth="1"/>
    <col min="5" max="5" width="12.85546875" style="20" bestFit="1" customWidth="1"/>
    <col min="6" max="6" width="28" style="20" bestFit="1" customWidth="1"/>
    <col min="7" max="7" width="25.5703125" style="20" bestFit="1" customWidth="1"/>
    <col min="8" max="8" width="19.85546875" style="20" bestFit="1" customWidth="1"/>
    <col min="9" max="9" width="19.7109375" style="20" bestFit="1" customWidth="1"/>
    <col min="10" max="16384" width="11.42578125" style="20"/>
  </cols>
  <sheetData>
    <row r="1" spans="1:9" ht="34.5" customHeight="1">
      <c r="A1" s="515"/>
      <c r="B1" s="517" t="s">
        <v>4</v>
      </c>
      <c r="C1" s="517"/>
      <c r="D1" s="517"/>
      <c r="E1" s="517"/>
      <c r="F1" s="517"/>
      <c r="G1" s="517"/>
      <c r="H1" s="517"/>
      <c r="I1" s="518"/>
    </row>
    <row r="2" spans="1:9" ht="32.25" customHeight="1">
      <c r="A2" s="516"/>
      <c r="B2" s="519" t="str">
        <f>+'1_ENTREGA'!A2</f>
        <v>Invitación Pública N° VA-036-2020</v>
      </c>
      <c r="C2" s="519"/>
      <c r="D2" s="519"/>
      <c r="E2" s="519"/>
      <c r="F2" s="519"/>
      <c r="G2" s="519"/>
      <c r="H2" s="519"/>
      <c r="I2" s="520"/>
    </row>
    <row r="3" spans="1:9" ht="95.25" customHeight="1">
      <c r="A3" s="516"/>
      <c r="B3" s="521" t="str">
        <f>+'1_ENTREGA'!A4</f>
        <v>Objeto: “Ejecutar, por el Sistema de Precios Unitarios Fijos No Reajustables, las obras de infraestructura física, necesarias para:
1º) Realizar las adecuaciones y mantenimiento del Laboratorio de Ciencias Aplicadas a la Actividad Física y el Deporte (LICAFDE), del Instituto de Educación Física y Deporte de la UdeA, conforme con los diseños: especificaciones técnicas (Anexo 1); ítems contractuales (Anexo 2) y planos (Anexo 3).
2º) Realizar las adecuaciones y mantenimiento del laboratorio de Calidad e Inocuidad de la Leche, de la Facultad de Ciencias Agrarias de la UdeA, conforme con los diseños: especificaciones técnicas (Anexo 1); ítems contractuales (Anexo 2) y planos (Anexo 3).”</v>
      </c>
      <c r="C3" s="521"/>
      <c r="D3" s="521"/>
      <c r="E3" s="521"/>
      <c r="F3" s="521"/>
      <c r="G3" s="521"/>
      <c r="H3" s="521"/>
      <c r="I3" s="522"/>
    </row>
    <row r="4" spans="1:9" ht="18" customHeight="1">
      <c r="A4" s="523" t="s">
        <v>40</v>
      </c>
      <c r="B4" s="524"/>
      <c r="C4" s="524"/>
      <c r="D4" s="524"/>
      <c r="E4" s="524"/>
      <c r="F4" s="524"/>
      <c r="G4" s="524"/>
      <c r="H4" s="524"/>
      <c r="I4" s="525"/>
    </row>
    <row r="5" spans="1:9" ht="33" customHeight="1">
      <c r="A5" s="526" t="s">
        <v>398</v>
      </c>
      <c r="B5" s="527"/>
      <c r="C5" s="528"/>
      <c r="D5" s="21"/>
      <c r="E5" s="22"/>
      <c r="F5" s="22"/>
      <c r="G5" s="22"/>
      <c r="H5" s="22"/>
      <c r="I5" s="23"/>
    </row>
    <row r="6" spans="1:9" ht="30">
      <c r="A6" s="318" t="s">
        <v>34</v>
      </c>
      <c r="B6" s="319" t="s">
        <v>260</v>
      </c>
      <c r="C6" s="319" t="s">
        <v>261</v>
      </c>
      <c r="D6" s="318" t="s">
        <v>31</v>
      </c>
      <c r="E6" s="319" t="s">
        <v>35</v>
      </c>
      <c r="F6" s="319" t="s">
        <v>36</v>
      </c>
      <c r="G6" s="319" t="s">
        <v>262</v>
      </c>
      <c r="H6" s="319" t="s">
        <v>37</v>
      </c>
      <c r="I6" s="319" t="s">
        <v>13</v>
      </c>
    </row>
    <row r="7" spans="1:9" ht="60.75" customHeight="1">
      <c r="A7" s="320">
        <f>IF('1_ENTREGA'!A8="","",'1_ENTREGA'!A8)</f>
        <v>1</v>
      </c>
      <c r="B7" s="321">
        <v>44246.420023148145</v>
      </c>
      <c r="C7" s="322" t="s">
        <v>1087</v>
      </c>
      <c r="D7" s="323" t="str">
        <f t="shared" ref="D7:D30" si="0">IF(A7="","",VLOOKUP(A7,LISTA_OFERENTES,2,FALSE))</f>
        <v>OL INGENIERÍA DE CONSTRUCCIÓN S.A.S</v>
      </c>
      <c r="E7" s="322">
        <v>900348130</v>
      </c>
      <c r="F7" s="322" t="s">
        <v>1114</v>
      </c>
      <c r="G7" s="324" t="s">
        <v>1134</v>
      </c>
      <c r="H7" s="325">
        <v>1006900106</v>
      </c>
      <c r="I7" s="326"/>
    </row>
    <row r="8" spans="1:9" ht="60.75" customHeight="1">
      <c r="A8" s="320">
        <f>IF('1_ENTREGA'!A9="","",'1_ENTREGA'!A9)</f>
        <v>2</v>
      </c>
      <c r="B8" s="321">
        <v>44246.420347222222</v>
      </c>
      <c r="C8" s="322" t="s">
        <v>1088</v>
      </c>
      <c r="D8" s="323" t="str">
        <f t="shared" si="0"/>
        <v>INGEADE SAS</v>
      </c>
      <c r="E8" s="322">
        <v>900090840</v>
      </c>
      <c r="F8" s="322" t="s">
        <v>1115</v>
      </c>
      <c r="G8" s="324" t="s">
        <v>1135</v>
      </c>
      <c r="H8" s="325">
        <v>1021994122</v>
      </c>
      <c r="I8" s="326"/>
    </row>
    <row r="9" spans="1:9" ht="60" customHeight="1">
      <c r="A9" s="320">
        <f>IF('1_ENTREGA'!A10="","",'1_ENTREGA'!A10)</f>
        <v>3</v>
      </c>
      <c r="B9" s="321">
        <v>44246.421990740739</v>
      </c>
      <c r="C9" s="322" t="s">
        <v>1089</v>
      </c>
      <c r="D9" s="323" t="str">
        <f t="shared" si="0"/>
        <v>HACER DE COLOMBIA LIMITADA</v>
      </c>
      <c r="E9" s="322">
        <v>8000282222</v>
      </c>
      <c r="F9" s="322" t="s">
        <v>1116</v>
      </c>
      <c r="G9" s="324">
        <v>994000043187</v>
      </c>
      <c r="H9" s="325">
        <v>1017703840</v>
      </c>
      <c r="I9" s="326"/>
    </row>
    <row r="10" spans="1:9" ht="60.75" customHeight="1">
      <c r="A10" s="320">
        <f>IF('1_ENTREGA'!A11="","",'1_ENTREGA'!A11)</f>
        <v>4</v>
      </c>
      <c r="B10" s="321">
        <v>44246.422268518516</v>
      </c>
      <c r="C10" s="322" t="s">
        <v>1090</v>
      </c>
      <c r="D10" s="323" t="str">
        <f t="shared" si="0"/>
        <v>MAURICIO RAFAEL PABA PINZON</v>
      </c>
      <c r="E10" s="322">
        <v>8798107</v>
      </c>
      <c r="F10" s="322" t="s">
        <v>1063</v>
      </c>
      <c r="G10" s="324" t="s">
        <v>1136</v>
      </c>
      <c r="H10" s="325">
        <v>1033802359</v>
      </c>
      <c r="I10" s="326"/>
    </row>
    <row r="11" spans="1:9" ht="42" customHeight="1">
      <c r="A11" s="320">
        <f>IF('1_ENTREGA'!A12="","",'1_ENTREGA'!A12)</f>
        <v>5</v>
      </c>
      <c r="B11" s="321">
        <v>44246.422615740739</v>
      </c>
      <c r="C11" s="322" t="s">
        <v>1091</v>
      </c>
      <c r="D11" s="323" t="str">
        <f t="shared" si="0"/>
        <v>ARCELEC S.A.S.</v>
      </c>
      <c r="E11" s="322">
        <v>900024950</v>
      </c>
      <c r="F11" s="322" t="s">
        <v>1117</v>
      </c>
      <c r="G11" s="324">
        <v>126811</v>
      </c>
      <c r="H11" s="325">
        <v>971119832</v>
      </c>
      <c r="I11" s="326"/>
    </row>
    <row r="12" spans="1:9" ht="42" customHeight="1">
      <c r="A12" s="320">
        <f>IF('1_ENTREGA'!A13="","",'1_ENTREGA'!A13)</f>
        <v>6</v>
      </c>
      <c r="B12" s="321">
        <v>44246.422881944447</v>
      </c>
      <c r="C12" s="322" t="s">
        <v>1092</v>
      </c>
      <c r="D12" s="323" t="str">
        <f t="shared" si="0"/>
        <v>AMBIENTALMENTE INGENIERÍA S.A.S.</v>
      </c>
      <c r="E12" s="322">
        <v>9006289051</v>
      </c>
      <c r="F12" s="322" t="s">
        <v>1118</v>
      </c>
      <c r="G12" s="324">
        <v>1444101125854</v>
      </c>
      <c r="H12" s="325">
        <v>979447798</v>
      </c>
      <c r="I12" s="326"/>
    </row>
    <row r="13" spans="1:9" ht="42" customHeight="1">
      <c r="A13" s="320">
        <f>IF('1_ENTREGA'!A14="","",'1_ENTREGA'!A14)</f>
        <v>7</v>
      </c>
      <c r="B13" s="321">
        <v>44246.423460648148</v>
      </c>
      <c r="C13" s="322" t="s">
        <v>1093</v>
      </c>
      <c r="D13" s="323" t="str">
        <f t="shared" si="0"/>
        <v>CONSTRUSAR S.A.S.</v>
      </c>
      <c r="E13" s="322">
        <v>8920029855</v>
      </c>
      <c r="F13" s="322" t="s">
        <v>1119</v>
      </c>
      <c r="G13" s="324">
        <v>3344101209746</v>
      </c>
      <c r="H13" s="327">
        <v>1007993076</v>
      </c>
      <c r="I13" s="328"/>
    </row>
    <row r="14" spans="1:9" ht="42" customHeight="1">
      <c r="A14" s="320">
        <f>IF('1_ENTREGA'!A15="","",'1_ENTREGA'!A15)</f>
        <v>8</v>
      </c>
      <c r="B14" s="321">
        <v>44246.423530092594</v>
      </c>
      <c r="C14" s="322" t="s">
        <v>1094</v>
      </c>
      <c r="D14" s="323" t="str">
        <f t="shared" si="0"/>
        <v>HIMHER Y COMPAÑIA S.A SOCIEDAD DE FAMILIA</v>
      </c>
      <c r="E14" s="322">
        <v>8600695592</v>
      </c>
      <c r="F14" s="322" t="s">
        <v>1120</v>
      </c>
      <c r="G14" s="324">
        <v>28964076</v>
      </c>
      <c r="H14" s="327">
        <v>954292339</v>
      </c>
      <c r="I14" s="328"/>
    </row>
    <row r="15" spans="1:9" ht="42" customHeight="1">
      <c r="A15" s="320">
        <f>IF('1_ENTREGA'!A16="","",'1_ENTREGA'!A16)</f>
        <v>9</v>
      </c>
      <c r="B15" s="321">
        <v>44246.423726851855</v>
      </c>
      <c r="C15" s="322" t="s">
        <v>1095</v>
      </c>
      <c r="D15" s="323" t="str">
        <f t="shared" si="0"/>
        <v>JULIO CESAR QUESADA ARREDONDO</v>
      </c>
      <c r="E15" s="322">
        <v>73236879</v>
      </c>
      <c r="F15" s="322" t="s">
        <v>1068</v>
      </c>
      <c r="G15" s="324">
        <v>7544101111000</v>
      </c>
      <c r="H15" s="327">
        <v>971578292</v>
      </c>
      <c r="I15" s="328"/>
    </row>
    <row r="16" spans="1:9" ht="42" customHeight="1">
      <c r="A16" s="320">
        <f>IF('1_ENTREGA'!A17="","",'1_ENTREGA'!A17)</f>
        <v>10</v>
      </c>
      <c r="B16" s="321">
        <v>44246.423877314817</v>
      </c>
      <c r="C16" s="322" t="s">
        <v>1096</v>
      </c>
      <c r="D16" s="323" t="str">
        <f t="shared" si="0"/>
        <v>CONSORCIO LABORATORIOS UDEA 2021</v>
      </c>
      <c r="E16" s="322">
        <v>79372601</v>
      </c>
      <c r="F16" s="322" t="s">
        <v>1121</v>
      </c>
      <c r="G16" s="324" t="s">
        <v>1137</v>
      </c>
      <c r="H16" s="327">
        <v>1013261079</v>
      </c>
      <c r="I16" s="328"/>
    </row>
    <row r="17" spans="1:9" ht="42" customHeight="1">
      <c r="A17" s="320">
        <f>IF('1_ENTREGA'!A18="","",'1_ENTREGA'!A18)</f>
        <v>11</v>
      </c>
      <c r="B17" s="321">
        <v>44246.424849537034</v>
      </c>
      <c r="C17" s="322" t="s">
        <v>1097</v>
      </c>
      <c r="D17" s="323" t="str">
        <f t="shared" si="0"/>
        <v>MARY SOL DUQUE HURTADO</v>
      </c>
      <c r="E17" s="322">
        <v>43757484</v>
      </c>
      <c r="F17" s="322" t="s">
        <v>1070</v>
      </c>
      <c r="G17" s="324" t="s">
        <v>1138</v>
      </c>
      <c r="H17" s="327">
        <v>1010944394</v>
      </c>
      <c r="I17" s="328"/>
    </row>
    <row r="18" spans="1:9" ht="42" customHeight="1">
      <c r="A18" s="320">
        <f>IF('1_ENTREGA'!A19="","",'1_ENTREGA'!A19)</f>
        <v>12</v>
      </c>
      <c r="B18" s="321">
        <v>44246.425023148149</v>
      </c>
      <c r="C18" s="322" t="s">
        <v>1098</v>
      </c>
      <c r="D18" s="323" t="str">
        <f t="shared" si="0"/>
        <v>LUIS ENRIQUE OYOLA QUINTERO</v>
      </c>
      <c r="E18" s="322">
        <v>73077245</v>
      </c>
      <c r="F18" s="322" t="s">
        <v>1071</v>
      </c>
      <c r="G18" s="324" t="s">
        <v>1139</v>
      </c>
      <c r="H18" s="327">
        <v>961063923</v>
      </c>
      <c r="I18" s="328"/>
    </row>
    <row r="19" spans="1:9" ht="42" customHeight="1">
      <c r="A19" s="320">
        <f>IF('1_ENTREGA'!A20="","",'1_ENTREGA'!A20)</f>
        <v>13</v>
      </c>
      <c r="B19" s="321">
        <v>44246.425810185188</v>
      </c>
      <c r="C19" s="322" t="s">
        <v>1099</v>
      </c>
      <c r="D19" s="323" t="str">
        <f t="shared" si="0"/>
        <v>INGEMAR SAS</v>
      </c>
      <c r="E19" s="322">
        <v>806016892</v>
      </c>
      <c r="F19" s="322" t="s">
        <v>1122</v>
      </c>
      <c r="G19" s="324" t="s">
        <v>1140</v>
      </c>
      <c r="H19" s="327">
        <v>1011799871</v>
      </c>
      <c r="I19" s="328"/>
    </row>
    <row r="20" spans="1:9" ht="42" customHeight="1">
      <c r="A20" s="320">
        <f>IF('1_ENTREGA'!A21="","",'1_ENTREGA'!A21)</f>
        <v>14</v>
      </c>
      <c r="B20" s="321">
        <v>44246.427233796298</v>
      </c>
      <c r="C20" s="322" t="s">
        <v>1100</v>
      </c>
      <c r="D20" s="323" t="str">
        <f t="shared" si="0"/>
        <v>ENETEL S.A.S</v>
      </c>
      <c r="E20" s="322">
        <v>901060665</v>
      </c>
      <c r="F20" s="322" t="s">
        <v>1123</v>
      </c>
      <c r="G20" s="324" t="s">
        <v>1141</v>
      </c>
      <c r="H20" s="327">
        <v>994417362</v>
      </c>
      <c r="I20" s="328"/>
    </row>
    <row r="21" spans="1:9" ht="42" customHeight="1">
      <c r="A21" s="320">
        <f>IF('1_ENTREGA'!A22="","",'1_ENTREGA'!A22)</f>
        <v>15</v>
      </c>
      <c r="B21" s="321">
        <v>44246.42796296296</v>
      </c>
      <c r="C21" s="322" t="s">
        <v>1101</v>
      </c>
      <c r="D21" s="323" t="str">
        <f t="shared" si="0"/>
        <v>KASA</v>
      </c>
      <c r="E21" s="322">
        <v>830141859</v>
      </c>
      <c r="F21" s="322" t="s">
        <v>1124</v>
      </c>
      <c r="G21" s="324" t="s">
        <v>1142</v>
      </c>
      <c r="H21" s="327">
        <v>1012001935</v>
      </c>
      <c r="I21" s="328"/>
    </row>
    <row r="22" spans="1:9" ht="42" customHeight="1">
      <c r="A22" s="320">
        <f>IF('1_ENTREGA'!A23="","",'1_ENTREGA'!A23)</f>
        <v>16</v>
      </c>
      <c r="B22" s="321">
        <v>44246.429467592592</v>
      </c>
      <c r="C22" s="322" t="s">
        <v>1102</v>
      </c>
      <c r="D22" s="323" t="str">
        <f t="shared" si="0"/>
        <v>JORGE FERNANDO PRIETO MUÑOZ</v>
      </c>
      <c r="E22" s="322">
        <v>70557471</v>
      </c>
      <c r="F22" s="322" t="s">
        <v>1075</v>
      </c>
      <c r="G22" s="324" t="s">
        <v>1143</v>
      </c>
      <c r="H22" s="327">
        <v>978891993</v>
      </c>
      <c r="I22" s="328"/>
    </row>
    <row r="23" spans="1:9" ht="57" customHeight="1">
      <c r="A23" s="320">
        <f>IF('1_ENTREGA'!A24="","",'1_ENTREGA'!A24)</f>
        <v>17</v>
      </c>
      <c r="B23" s="321">
        <v>44246.430520833332</v>
      </c>
      <c r="C23" s="322" t="s">
        <v>1103</v>
      </c>
      <c r="D23" s="323" t="str">
        <f t="shared" si="0"/>
        <v xml:space="preserve">CONSORCIO INTERNACIONAL DE SOLUCIONES INTEGRALES S.A.S </v>
      </c>
      <c r="E23" s="322">
        <v>8110127531</v>
      </c>
      <c r="F23" s="322" t="s">
        <v>1125</v>
      </c>
      <c r="G23" s="324" t="s">
        <v>1144</v>
      </c>
      <c r="H23" s="327">
        <v>1002081572</v>
      </c>
      <c r="I23" s="328"/>
    </row>
    <row r="24" spans="1:9" ht="42" customHeight="1">
      <c r="A24" s="320">
        <f>IF('1_ENTREGA'!A25="","",'1_ENTREGA'!A25)</f>
        <v>18</v>
      </c>
      <c r="B24" s="321">
        <v>44246.431250000001</v>
      </c>
      <c r="C24" s="322" t="s">
        <v>1104</v>
      </c>
      <c r="D24" s="323" t="str">
        <f t="shared" si="0"/>
        <v>CONSTRUCTORA JEINCO SAS</v>
      </c>
      <c r="E24" s="322">
        <v>9000657209</v>
      </c>
      <c r="F24" s="322" t="s">
        <v>1126</v>
      </c>
      <c r="G24" s="324" t="s">
        <v>1145</v>
      </c>
      <c r="H24" s="327">
        <v>1016692770</v>
      </c>
      <c r="I24" s="328"/>
    </row>
    <row r="25" spans="1:9" ht="42" customHeight="1">
      <c r="A25" s="320">
        <f>IF('1_ENTREGA'!A26="","",'1_ENTREGA'!A26)</f>
        <v>19</v>
      </c>
      <c r="B25" s="321">
        <v>44246.431793981479</v>
      </c>
      <c r="C25" s="322" t="s">
        <v>1105</v>
      </c>
      <c r="D25" s="323" t="str">
        <f t="shared" si="0"/>
        <v>SIRCOL SAS</v>
      </c>
      <c r="E25" s="322">
        <v>9011050469</v>
      </c>
      <c r="F25" s="322" t="s">
        <v>1127</v>
      </c>
      <c r="G25" s="324" t="s">
        <v>1146</v>
      </c>
      <c r="H25" s="327">
        <v>967190266</v>
      </c>
      <c r="I25" s="328"/>
    </row>
    <row r="26" spans="1:9" ht="42" customHeight="1">
      <c r="A26" s="320">
        <f>IF('1_ENTREGA'!A27="","",'1_ENTREGA'!A27)</f>
        <v>20</v>
      </c>
      <c r="B26" s="321">
        <v>44246.432835648149</v>
      </c>
      <c r="C26" s="322" t="s">
        <v>1106</v>
      </c>
      <c r="D26" s="323" t="str">
        <f t="shared" si="0"/>
        <v>DABERLIS ARRIETA CARDENAS</v>
      </c>
      <c r="E26" s="322">
        <v>72236745</v>
      </c>
      <c r="F26" s="322" t="s">
        <v>1079</v>
      </c>
      <c r="G26" s="324" t="s">
        <v>1147</v>
      </c>
      <c r="H26" s="327">
        <v>974120108</v>
      </c>
      <c r="I26" s="328"/>
    </row>
    <row r="27" spans="1:9" ht="42" customHeight="1">
      <c r="A27" s="320">
        <f>IF('1_ENTREGA'!A28="","",'1_ENTREGA'!A28)</f>
        <v>21</v>
      </c>
      <c r="B27" s="321">
        <v>44246.433356481481</v>
      </c>
      <c r="C27" s="322" t="s">
        <v>1107</v>
      </c>
      <c r="D27" s="323" t="str">
        <f t="shared" si="0"/>
        <v>VISUAR SAS</v>
      </c>
      <c r="E27" s="322">
        <v>8300382256</v>
      </c>
      <c r="F27" s="322" t="s">
        <v>1128</v>
      </c>
      <c r="G27" s="324" t="s">
        <v>1148</v>
      </c>
      <c r="H27" s="327">
        <v>1025035150</v>
      </c>
      <c r="I27" s="328"/>
    </row>
    <row r="28" spans="1:9" ht="42" customHeight="1">
      <c r="A28" s="320">
        <f>IF('1_ENTREGA'!A29="","",'1_ENTREGA'!A29)</f>
        <v>22</v>
      </c>
      <c r="B28" s="321">
        <v>44246.438391203701</v>
      </c>
      <c r="C28" s="322" t="s">
        <v>1108</v>
      </c>
      <c r="D28" s="323" t="str">
        <f t="shared" si="0"/>
        <v xml:space="preserve">RAFAEL EDUARDO ZAMBRANO CASAS </v>
      </c>
      <c r="E28" s="322">
        <v>19252047</v>
      </c>
      <c r="F28" s="322" t="s">
        <v>1081</v>
      </c>
      <c r="G28" s="324" t="s">
        <v>1149</v>
      </c>
      <c r="H28" s="327">
        <v>1013576781</v>
      </c>
      <c r="I28" s="328"/>
    </row>
    <row r="29" spans="1:9" ht="42" customHeight="1">
      <c r="A29" s="320">
        <f>IF('1_ENTREGA'!A30="","",'1_ENTREGA'!A30)</f>
        <v>23</v>
      </c>
      <c r="B29" s="321">
        <v>44246.441967592589</v>
      </c>
      <c r="C29" s="322" t="s">
        <v>1109</v>
      </c>
      <c r="D29" s="323" t="str">
        <f t="shared" si="0"/>
        <v xml:space="preserve">ARTURO JURADO ALVARAN </v>
      </c>
      <c r="E29" s="322">
        <v>10240890</v>
      </c>
      <c r="F29" s="322" t="s">
        <v>1129</v>
      </c>
      <c r="G29" s="324" t="s">
        <v>1150</v>
      </c>
      <c r="H29" s="327">
        <v>1023853471</v>
      </c>
      <c r="I29" s="328"/>
    </row>
    <row r="30" spans="1:9" ht="42" customHeight="1">
      <c r="A30" s="320">
        <f>IF('1_ENTREGA'!A31="","",'1_ENTREGA'!A31)</f>
        <v>24</v>
      </c>
      <c r="B30" s="321">
        <v>44246.445462962962</v>
      </c>
      <c r="C30" s="322" t="s">
        <v>1110</v>
      </c>
      <c r="D30" s="323" t="str">
        <f t="shared" si="0"/>
        <v>BCS INGENIERIA Y PROYECTOS S.A.S</v>
      </c>
      <c r="E30" s="322">
        <v>9003353853</v>
      </c>
      <c r="F30" s="322" t="s">
        <v>1130</v>
      </c>
      <c r="G30" s="324" t="s">
        <v>1151</v>
      </c>
      <c r="H30" s="327">
        <v>1018142131</v>
      </c>
      <c r="I30" s="328"/>
    </row>
    <row r="31" spans="1:9" ht="42" customHeight="1">
      <c r="A31" s="320">
        <f>IF('1_ENTREGA'!A32="","",'1_ENTREGA'!A32)</f>
        <v>25</v>
      </c>
      <c r="B31" s="321">
        <v>44246.446585648147</v>
      </c>
      <c r="C31" s="329" t="s">
        <v>1111</v>
      </c>
      <c r="D31" s="323" t="str">
        <f t="shared" ref="D31:D36" si="1">IF(A31="","",VLOOKUP(A31,LISTA_OFERENTES,2,FALSE))</f>
        <v>AGORASPORT SA SUCURSAL COLOMBIA</v>
      </c>
      <c r="E31" s="330">
        <v>9005130583</v>
      </c>
      <c r="F31" s="330" t="s">
        <v>1131</v>
      </c>
      <c r="G31" s="324">
        <v>100037723</v>
      </c>
      <c r="H31" s="327">
        <v>1028460414</v>
      </c>
      <c r="I31" s="328"/>
    </row>
    <row r="32" spans="1:9" ht="42" customHeight="1">
      <c r="A32" s="320">
        <f>IF('1_ENTREGA'!A33="","",'1_ENTREGA'!A33)</f>
        <v>26</v>
      </c>
      <c r="B32" s="321">
        <v>44246.449305555558</v>
      </c>
      <c r="C32" s="329" t="s">
        <v>1112</v>
      </c>
      <c r="D32" s="323" t="str">
        <f t="shared" si="1"/>
        <v>ASEM SAS</v>
      </c>
      <c r="E32" s="330">
        <v>825002360</v>
      </c>
      <c r="F32" s="330" t="s">
        <v>1132</v>
      </c>
      <c r="G32" s="324">
        <v>7544101111011</v>
      </c>
      <c r="H32" s="327">
        <v>973476278</v>
      </c>
      <c r="I32" s="328"/>
    </row>
    <row r="33" spans="1:9" ht="42" customHeight="1">
      <c r="A33" s="320">
        <f>IF('1_ENTREGA'!A34="","",'1_ENTREGA'!A34)</f>
        <v>27</v>
      </c>
      <c r="B33" s="321">
        <v>44246.457083333335</v>
      </c>
      <c r="C33" s="329" t="s">
        <v>1113</v>
      </c>
      <c r="D33" s="323" t="str">
        <f t="shared" si="1"/>
        <v>WILLIAMS.CO SAS</v>
      </c>
      <c r="E33" s="330">
        <v>9001018344</v>
      </c>
      <c r="F33" s="330" t="s">
        <v>1133</v>
      </c>
      <c r="G33" s="324" t="s">
        <v>1152</v>
      </c>
      <c r="H33" s="327">
        <v>1001212074</v>
      </c>
      <c r="I33" s="328"/>
    </row>
    <row r="34" spans="1:9" ht="42" hidden="1" customHeight="1">
      <c r="A34" s="24">
        <f>IF('1_ENTREGA'!A35="","",'1_ENTREGA'!A35)</f>
        <v>28</v>
      </c>
      <c r="B34" s="92"/>
      <c r="C34" s="93"/>
      <c r="D34" s="128" t="str">
        <f t="shared" si="1"/>
        <v>O13</v>
      </c>
      <c r="E34" s="94"/>
      <c r="F34" s="95"/>
      <c r="G34" s="95"/>
      <c r="H34" s="96"/>
      <c r="I34" s="97"/>
    </row>
    <row r="35" spans="1:9" ht="42" hidden="1" customHeight="1">
      <c r="A35" s="24">
        <f>IF('1_ENTREGA'!A36="","",'1_ENTREGA'!A36)</f>
        <v>29</v>
      </c>
      <c r="B35" s="92"/>
      <c r="C35" s="93"/>
      <c r="D35" s="128" t="str">
        <f t="shared" si="1"/>
        <v>O14</v>
      </c>
      <c r="E35" s="94"/>
      <c r="F35" s="95"/>
      <c r="G35" s="95"/>
      <c r="H35" s="96"/>
      <c r="I35" s="97"/>
    </row>
    <row r="36" spans="1:9" ht="42" hidden="1" customHeight="1">
      <c r="A36" s="24">
        <f>IF('1_ENTREGA'!A37="","",'1_ENTREGA'!A37)</f>
        <v>30</v>
      </c>
      <c r="B36" s="92"/>
      <c r="C36" s="93"/>
      <c r="D36" s="128" t="str">
        <f t="shared" si="1"/>
        <v>O15</v>
      </c>
      <c r="E36" s="94"/>
      <c r="F36" s="95"/>
      <c r="G36" s="95"/>
      <c r="H36" s="96"/>
      <c r="I36" s="97"/>
    </row>
    <row r="37" spans="1:9">
      <c r="A37" s="25"/>
      <c r="B37" s="25"/>
      <c r="C37" s="25"/>
      <c r="D37" s="25"/>
      <c r="E37" s="25"/>
      <c r="F37" s="25"/>
      <c r="G37" s="25"/>
      <c r="H37" s="25"/>
      <c r="I37" s="25"/>
    </row>
    <row r="38" spans="1:9" ht="54.75" customHeight="1">
      <c r="A38" s="513" t="s">
        <v>1379</v>
      </c>
      <c r="B38" s="513"/>
      <c r="C38" s="513"/>
      <c r="D38" s="514"/>
      <c r="E38" s="514"/>
      <c r="F38" s="514"/>
      <c r="G38" s="514"/>
      <c r="H38" s="514"/>
      <c r="I38" s="514"/>
    </row>
  </sheetData>
  <sheetProtection algorithmName="SHA-512" hashValue="LQWOrNSjr9Hi9iGCk16qv9D2EbctNXVd3Tcu8mb9Uu/z86tgsRW36h1Io52+u+WkUIP/Z7p7RAad1uscwCjisQ==" saltValue="Iu+g23dF8T0DcTm9491e4w==" spinCount="100000" sheet="1" objects="1" scenarios="1"/>
  <mergeCells count="7">
    <mergeCell ref="A38:I38"/>
    <mergeCell ref="A1:A3"/>
    <mergeCell ref="B1:I1"/>
    <mergeCell ref="B2:I2"/>
    <mergeCell ref="B3:I3"/>
    <mergeCell ref="A4:I4"/>
    <mergeCell ref="A5:C5"/>
  </mergeCells>
  <printOptions horizontalCentered="1"/>
  <pageMargins left="0.70866141732283472" right="0.70866141732283472" top="0.74803149606299213" bottom="0.74803149606299213" header="0.31496062992125984" footer="0.31496062992125984"/>
  <pageSetup scale="56"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pageSetUpPr fitToPage="1"/>
  </sheetPr>
  <dimension ref="A1:AF47"/>
  <sheetViews>
    <sheetView zoomScale="70" zoomScaleNormal="70" zoomScaleSheetLayoutView="55" workbookViewId="0">
      <pane xSplit="2" ySplit="5" topLeftCell="G6" activePane="bottomRight" state="frozen"/>
      <selection pane="topRight" activeCell="C1" sqref="C1"/>
      <selection pane="bottomLeft" activeCell="A6" sqref="A6"/>
      <selection pane="bottomRight" sqref="A1:XFD1048576"/>
    </sheetView>
  </sheetViews>
  <sheetFormatPr baseColWidth="10" defaultColWidth="11.42578125" defaultRowHeight="15"/>
  <cols>
    <col min="1" max="1" width="13.140625" style="388" bestFit="1" customWidth="1"/>
    <col min="2" max="2" width="81.42578125" style="388" bestFit="1" customWidth="1"/>
    <col min="3" max="29" width="39.28515625" style="388" customWidth="1"/>
    <col min="30" max="32" width="66.5703125" style="388" hidden="1" customWidth="1"/>
    <col min="33" max="16384" width="11.42578125" style="342"/>
  </cols>
  <sheetData>
    <row r="1" spans="1:32" ht="41.25" customHeight="1">
      <c r="A1" s="341"/>
      <c r="B1" s="331" t="s">
        <v>63</v>
      </c>
      <c r="C1" s="331"/>
      <c r="D1" s="331"/>
      <c r="E1" s="331"/>
      <c r="F1" s="331"/>
      <c r="G1" s="331"/>
      <c r="H1" s="331"/>
      <c r="I1" s="331"/>
      <c r="J1" s="331"/>
      <c r="K1" s="331"/>
      <c r="L1" s="331"/>
      <c r="M1" s="331"/>
      <c r="N1" s="331"/>
      <c r="O1" s="331"/>
      <c r="P1" s="331"/>
      <c r="Q1" s="331"/>
      <c r="R1" s="331"/>
      <c r="S1" s="331"/>
      <c r="T1" s="331"/>
      <c r="U1" s="331"/>
      <c r="V1" s="331"/>
      <c r="W1" s="331"/>
      <c r="X1" s="331"/>
      <c r="Y1" s="331"/>
      <c r="Z1" s="331"/>
      <c r="AA1" s="331"/>
      <c r="AB1" s="331"/>
      <c r="AC1" s="331"/>
      <c r="AD1" s="331"/>
      <c r="AE1" s="331"/>
      <c r="AF1" s="331"/>
    </row>
    <row r="2" spans="1:32" ht="15.75">
      <c r="A2" s="259"/>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1:32" ht="15.75">
      <c r="A3" s="343"/>
      <c r="B3" s="129" t="s">
        <v>25</v>
      </c>
      <c r="C3" s="130">
        <v>1</v>
      </c>
      <c r="D3" s="130">
        <v>2</v>
      </c>
      <c r="E3" s="130">
        <v>3</v>
      </c>
      <c r="F3" s="130">
        <v>4</v>
      </c>
      <c r="G3" s="130">
        <v>5</v>
      </c>
      <c r="H3" s="130">
        <v>6</v>
      </c>
      <c r="I3" s="130">
        <v>7</v>
      </c>
      <c r="J3" s="130">
        <v>8</v>
      </c>
      <c r="K3" s="130">
        <v>9</v>
      </c>
      <c r="L3" s="130">
        <v>10</v>
      </c>
      <c r="M3" s="130">
        <v>11</v>
      </c>
      <c r="N3" s="130">
        <v>12</v>
      </c>
      <c r="O3" s="130">
        <v>13</v>
      </c>
      <c r="P3" s="130">
        <v>14</v>
      </c>
      <c r="Q3" s="130">
        <v>15</v>
      </c>
      <c r="R3" s="130">
        <v>16</v>
      </c>
      <c r="S3" s="130">
        <v>17</v>
      </c>
      <c r="T3" s="130">
        <v>18</v>
      </c>
      <c r="U3" s="130">
        <v>19</v>
      </c>
      <c r="V3" s="130">
        <v>20</v>
      </c>
      <c r="W3" s="130">
        <v>21</v>
      </c>
      <c r="X3" s="130">
        <v>22</v>
      </c>
      <c r="Y3" s="130">
        <v>23</v>
      </c>
      <c r="Z3" s="130">
        <v>24</v>
      </c>
      <c r="AA3" s="130">
        <v>25</v>
      </c>
      <c r="AB3" s="130">
        <v>26</v>
      </c>
      <c r="AC3" s="130">
        <v>27</v>
      </c>
      <c r="AD3" s="130">
        <v>28</v>
      </c>
      <c r="AE3" s="130">
        <v>29</v>
      </c>
      <c r="AF3" s="130">
        <v>30</v>
      </c>
    </row>
    <row r="4" spans="1:32" ht="64.5" customHeight="1">
      <c r="A4" s="343"/>
      <c r="B4" s="129" t="s">
        <v>31</v>
      </c>
      <c r="C4" s="130" t="str">
        <f t="shared" ref="C4:P4" si="0">+VLOOKUP(C3,LISTA_OFERENTES,2,FALSE)</f>
        <v>OL INGENIERÍA DE CONSTRUCCIÓN S.A.S</v>
      </c>
      <c r="D4" s="130" t="str">
        <f t="shared" si="0"/>
        <v>INGEADE SAS</v>
      </c>
      <c r="E4" s="130" t="str">
        <f t="shared" si="0"/>
        <v>HACER DE COLOMBIA LIMITADA</v>
      </c>
      <c r="F4" s="130" t="str">
        <f t="shared" si="0"/>
        <v>MAURICIO RAFAEL PABA PINZON</v>
      </c>
      <c r="G4" s="130" t="str">
        <f t="shared" si="0"/>
        <v>ARCELEC S.A.S.</v>
      </c>
      <c r="H4" s="130" t="str">
        <f t="shared" si="0"/>
        <v>AMBIENTALMENTE INGENIERÍA S.A.S.</v>
      </c>
      <c r="I4" s="130" t="str">
        <f t="shared" si="0"/>
        <v>CONSTRUSAR S.A.S.</v>
      </c>
      <c r="J4" s="130" t="str">
        <f t="shared" si="0"/>
        <v>HIMHER Y COMPAÑIA S.A SOCIEDAD DE FAMILIA</v>
      </c>
      <c r="K4" s="130" t="str">
        <f t="shared" si="0"/>
        <v>JULIO CESAR QUESADA ARREDONDO</v>
      </c>
      <c r="L4" s="130" t="str">
        <f t="shared" si="0"/>
        <v>CONSORCIO LABORATORIOS UDEA 2021</v>
      </c>
      <c r="M4" s="130" t="str">
        <f t="shared" si="0"/>
        <v>MARY SOL DUQUE HURTADO</v>
      </c>
      <c r="N4" s="130" t="str">
        <f t="shared" si="0"/>
        <v>LUIS ENRIQUE OYOLA QUINTERO</v>
      </c>
      <c r="O4" s="130" t="str">
        <f t="shared" si="0"/>
        <v>INGEMAR SAS</v>
      </c>
      <c r="P4" s="130" t="str">
        <f t="shared" si="0"/>
        <v>ENETEL S.A.S</v>
      </c>
      <c r="Q4" s="130" t="str">
        <f>+VLOOKUP(Q3,LISTA_OFERENTES,2,FALSE)</f>
        <v>KASA</v>
      </c>
      <c r="R4" s="130" t="str">
        <f>+VLOOKUP(R3,LISTA_OFERENTES,2,FALSE)</f>
        <v>JORGE FERNANDO PRIETO MUÑOZ</v>
      </c>
      <c r="S4" s="130" t="str">
        <f t="shared" ref="S4:AF4" si="1">+VLOOKUP(S3,LISTA_OFERENTES,2,FALSE)</f>
        <v xml:space="preserve">CONSORCIO INTERNACIONAL DE SOLUCIONES INTEGRALES S.A.S </v>
      </c>
      <c r="T4" s="130" t="str">
        <f t="shared" si="1"/>
        <v>CONSTRUCTORA JEINCO SAS</v>
      </c>
      <c r="U4" s="130" t="str">
        <f t="shared" si="1"/>
        <v>SIRCOL SAS</v>
      </c>
      <c r="V4" s="130" t="str">
        <f t="shared" si="1"/>
        <v>DABERLIS ARRIETA CARDENAS</v>
      </c>
      <c r="W4" s="130" t="str">
        <f t="shared" si="1"/>
        <v>VISUAR SAS</v>
      </c>
      <c r="X4" s="130" t="str">
        <f t="shared" si="1"/>
        <v xml:space="preserve">RAFAEL EDUARDO ZAMBRANO CASAS </v>
      </c>
      <c r="Y4" s="130" t="str">
        <f t="shared" si="1"/>
        <v xml:space="preserve">ARTURO JURADO ALVARAN </v>
      </c>
      <c r="Z4" s="130" t="str">
        <f t="shared" si="1"/>
        <v>BCS INGENIERIA Y PROYECTOS S.A.S</v>
      </c>
      <c r="AA4" s="130" t="str">
        <f t="shared" si="1"/>
        <v>AGORASPORT SA SUCURSAL COLOMBIA</v>
      </c>
      <c r="AB4" s="130" t="str">
        <f t="shared" si="1"/>
        <v>ASEM SAS</v>
      </c>
      <c r="AC4" s="130" t="str">
        <f t="shared" si="1"/>
        <v>WILLIAMS.CO SAS</v>
      </c>
      <c r="AD4" s="130" t="str">
        <f t="shared" si="1"/>
        <v>O13</v>
      </c>
      <c r="AE4" s="130" t="str">
        <f t="shared" si="1"/>
        <v>O14</v>
      </c>
      <c r="AF4" s="130" t="str">
        <f t="shared" si="1"/>
        <v>O15</v>
      </c>
    </row>
    <row r="5" spans="1:32" ht="20.25" customHeight="1">
      <c r="A5" s="343"/>
      <c r="B5" s="129" t="s">
        <v>38</v>
      </c>
      <c r="C5" s="130">
        <f>IF('1_ENTREGA'!$A7="","",VLOOKUP(C3,'2_APERTURA DE SOBRES'!$A$7:$I$36,5,FALSE))</f>
        <v>900348130</v>
      </c>
      <c r="D5" s="130">
        <f>IF('1_ENTREGA'!$A7="","",VLOOKUP(D3,'2_APERTURA DE SOBRES'!$A$7:$I$36,5,FALSE))</f>
        <v>900090840</v>
      </c>
      <c r="E5" s="130">
        <f>IF('1_ENTREGA'!$A7="","",VLOOKUP(E3,'2_APERTURA DE SOBRES'!$A$7:$I$36,5,FALSE))</f>
        <v>8000282222</v>
      </c>
      <c r="F5" s="130">
        <f>IF('1_ENTREGA'!$A7="","",VLOOKUP(F3,'2_APERTURA DE SOBRES'!$A$7:$I$36,5,FALSE))</f>
        <v>8798107</v>
      </c>
      <c r="G5" s="130">
        <f>IF('1_ENTREGA'!$A7="","",VLOOKUP(G3,'2_APERTURA DE SOBRES'!$A$7:$I$36,5,FALSE))</f>
        <v>900024950</v>
      </c>
      <c r="H5" s="130">
        <f>IF('1_ENTREGA'!$A7="","",VLOOKUP(H3,'2_APERTURA DE SOBRES'!$A$7:$I$36,5,FALSE))</f>
        <v>9006289051</v>
      </c>
      <c r="I5" s="130">
        <f>IF('1_ENTREGA'!$A7="","",VLOOKUP(I3,'2_APERTURA DE SOBRES'!$A$7:$I$36,5,FALSE))</f>
        <v>8920029855</v>
      </c>
      <c r="J5" s="130">
        <f>IF('1_ENTREGA'!$A7="","",VLOOKUP(J3,'2_APERTURA DE SOBRES'!$A$7:$I$36,5,FALSE))</f>
        <v>8600695592</v>
      </c>
      <c r="K5" s="130">
        <f>IF('1_ENTREGA'!$A7="","",VLOOKUP(K3,'2_APERTURA DE SOBRES'!$A$7:$I$36,5,FALSE))</f>
        <v>73236879</v>
      </c>
      <c r="L5" s="130">
        <f>IF('1_ENTREGA'!$A7="","",VLOOKUP(L3,'2_APERTURA DE SOBRES'!$A$7:$I$36,5,FALSE))</f>
        <v>79372601</v>
      </c>
      <c r="M5" s="130">
        <f>IF('1_ENTREGA'!$A7="","",VLOOKUP(M3,'2_APERTURA DE SOBRES'!$A$7:$I$36,5,FALSE))</f>
        <v>43757484</v>
      </c>
      <c r="N5" s="130">
        <f>IF('1_ENTREGA'!$A7="","",VLOOKUP(N3,'2_APERTURA DE SOBRES'!$A$7:$I$36,5,FALSE))</f>
        <v>73077245</v>
      </c>
      <c r="O5" s="130">
        <f>IF('1_ENTREGA'!$A7="","",VLOOKUP(O3,'2_APERTURA DE SOBRES'!$A$7:$I$36,5,FALSE))</f>
        <v>806016892</v>
      </c>
      <c r="P5" s="130">
        <f>IF('1_ENTREGA'!$A7="","",VLOOKUP(P3,'2_APERTURA DE SOBRES'!$A$7:$I$36,5,FALSE))</f>
        <v>901060665</v>
      </c>
      <c r="Q5" s="130">
        <f>IF('1_ENTREGA'!$A7="","",VLOOKUP(Q3,'2_APERTURA DE SOBRES'!$A$7:$I$36,5,FALSE))</f>
        <v>830141859</v>
      </c>
      <c r="R5" s="130">
        <f>IF('1_ENTREGA'!$A7="","",VLOOKUP(R3,'2_APERTURA DE SOBRES'!$A$7:$I$36,5,FALSE))</f>
        <v>70557471</v>
      </c>
      <c r="S5" s="130">
        <f>IF('1_ENTREGA'!$A7="","",VLOOKUP(S3,'2_APERTURA DE SOBRES'!$A$7:$I$36,5,FALSE))</f>
        <v>8110127531</v>
      </c>
      <c r="T5" s="130">
        <f>IF('1_ENTREGA'!$A7="","",VLOOKUP(T3,'2_APERTURA DE SOBRES'!$A$7:$I$36,5,FALSE))</f>
        <v>9000657209</v>
      </c>
      <c r="U5" s="130">
        <f>IF('1_ENTREGA'!$A7="","",VLOOKUP(U3,'2_APERTURA DE SOBRES'!$A$7:$I$36,5,FALSE))</f>
        <v>9011050469</v>
      </c>
      <c r="V5" s="130">
        <f>IF('1_ENTREGA'!$A7="","",VLOOKUP(V3,'2_APERTURA DE SOBRES'!$A$7:$I$36,5,FALSE))</f>
        <v>72236745</v>
      </c>
      <c r="W5" s="130">
        <f>IF('1_ENTREGA'!$A7="","",VLOOKUP(W3,'2_APERTURA DE SOBRES'!$A$7:$I$36,5,FALSE))</f>
        <v>8300382256</v>
      </c>
      <c r="X5" s="130">
        <f>IF('1_ENTREGA'!$A7="","",VLOOKUP(X3,'2_APERTURA DE SOBRES'!$A$7:$I$36,5,FALSE))</f>
        <v>19252047</v>
      </c>
      <c r="Y5" s="130">
        <f>IF('1_ENTREGA'!$A7="","",VLOOKUP(Y3,'2_APERTURA DE SOBRES'!$A$7:$I$36,5,FALSE))</f>
        <v>10240890</v>
      </c>
      <c r="Z5" s="130">
        <f>IF('1_ENTREGA'!$A7="","",VLOOKUP(Z3,'2_APERTURA DE SOBRES'!$A$7:$I$36,5,FALSE))</f>
        <v>9003353853</v>
      </c>
      <c r="AA5" s="130">
        <f>IF('1_ENTREGA'!$A7="","",VLOOKUP(AA3,'2_APERTURA DE SOBRES'!$A$7:$I$36,5,FALSE))</f>
        <v>9005130583</v>
      </c>
      <c r="AB5" s="130">
        <f>IF('1_ENTREGA'!$A7="","",VLOOKUP(AB3,'2_APERTURA DE SOBRES'!$A$7:$I$36,5,FALSE))</f>
        <v>825002360</v>
      </c>
      <c r="AC5" s="130">
        <f>IF('1_ENTREGA'!$A7="","",VLOOKUP(AC3,'2_APERTURA DE SOBRES'!$A$7:$I$36,5,FALSE))</f>
        <v>9001018344</v>
      </c>
      <c r="AD5" s="130">
        <f>IF('1_ENTREGA'!$A7="","",VLOOKUP(AD3,'2_APERTURA DE SOBRES'!$A$7:$I$36,5,FALSE))</f>
        <v>0</v>
      </c>
      <c r="AE5" s="130">
        <f>IF('1_ENTREGA'!$A7="","",VLOOKUP(AE3,'2_APERTURA DE SOBRES'!$A$7:$I$36,5,FALSE))</f>
        <v>0</v>
      </c>
      <c r="AF5" s="130">
        <f>IF('1_ENTREGA'!$A7="","",VLOOKUP(AF3,'2_APERTURA DE SOBRES'!$A$7:$I$36,5,FALSE))</f>
        <v>0</v>
      </c>
    </row>
    <row r="6" spans="1:32" ht="49.5" customHeight="1">
      <c r="A6" s="344"/>
      <c r="B6" s="260" t="s">
        <v>258</v>
      </c>
      <c r="C6" s="261"/>
      <c r="D6" s="261"/>
      <c r="E6" s="261"/>
      <c r="F6" s="261"/>
      <c r="G6" s="261"/>
      <c r="H6" s="261"/>
      <c r="I6" s="261"/>
      <c r="J6" s="261"/>
      <c r="K6" s="261"/>
      <c r="L6" s="261"/>
      <c r="M6" s="261"/>
      <c r="N6" s="261"/>
      <c r="O6" s="261"/>
      <c r="P6" s="261"/>
      <c r="Q6" s="261"/>
      <c r="R6" s="261"/>
      <c r="S6" s="262"/>
      <c r="T6" s="262"/>
      <c r="U6" s="262"/>
      <c r="V6" s="262"/>
      <c r="W6" s="262"/>
      <c r="X6" s="262"/>
      <c r="Y6" s="262"/>
      <c r="Z6" s="262"/>
      <c r="AA6" s="262"/>
      <c r="AB6" s="262"/>
      <c r="AC6" s="262"/>
      <c r="AD6" s="262"/>
      <c r="AE6" s="262"/>
      <c r="AF6" s="261"/>
    </row>
    <row r="7" spans="1:32" ht="33" customHeight="1">
      <c r="A7" s="263" t="s">
        <v>12</v>
      </c>
      <c r="B7" s="332" t="s">
        <v>399</v>
      </c>
      <c r="C7" s="345"/>
      <c r="D7" s="345"/>
      <c r="E7" s="345"/>
      <c r="F7" s="345"/>
      <c r="G7" s="345"/>
      <c r="H7" s="345"/>
      <c r="I7" s="345"/>
      <c r="J7" s="345"/>
      <c r="K7" s="345"/>
      <c r="L7" s="345"/>
      <c r="M7" s="345"/>
      <c r="N7" s="345"/>
      <c r="O7" s="345"/>
      <c r="P7" s="345"/>
      <c r="Q7" s="345"/>
      <c r="R7" s="345"/>
      <c r="S7" s="346"/>
      <c r="T7" s="346"/>
      <c r="U7" s="346"/>
      <c r="V7" s="346"/>
      <c r="W7" s="346"/>
      <c r="X7" s="346"/>
      <c r="Y7" s="346"/>
      <c r="Z7" s="346"/>
      <c r="AA7" s="346"/>
      <c r="AB7" s="346"/>
      <c r="AC7" s="346"/>
      <c r="AD7" s="346"/>
      <c r="AE7" s="346"/>
      <c r="AF7" s="345"/>
    </row>
    <row r="8" spans="1:32" ht="150">
      <c r="A8" s="347">
        <v>1</v>
      </c>
      <c r="B8" s="264" t="s">
        <v>1383</v>
      </c>
      <c r="C8" s="316" t="s">
        <v>1368</v>
      </c>
      <c r="D8" s="316" t="s">
        <v>1368</v>
      </c>
      <c r="E8" s="316" t="s">
        <v>1368</v>
      </c>
      <c r="F8" s="303" t="s">
        <v>1173</v>
      </c>
      <c r="G8" s="316" t="s">
        <v>1368</v>
      </c>
      <c r="H8" s="316" t="s">
        <v>1368</v>
      </c>
      <c r="I8" s="316" t="s">
        <v>1368</v>
      </c>
      <c r="J8" s="316" t="s">
        <v>1368</v>
      </c>
      <c r="K8" s="303" t="s">
        <v>1173</v>
      </c>
      <c r="L8" s="316" t="s">
        <v>1368</v>
      </c>
      <c r="M8" s="303" t="s">
        <v>1173</v>
      </c>
      <c r="N8" s="303" t="s">
        <v>1173</v>
      </c>
      <c r="O8" s="316" t="s">
        <v>1368</v>
      </c>
      <c r="P8" s="316" t="s">
        <v>1368</v>
      </c>
      <c r="Q8" s="316" t="s">
        <v>1368</v>
      </c>
      <c r="R8" s="303" t="s">
        <v>1173</v>
      </c>
      <c r="S8" s="316" t="s">
        <v>1368</v>
      </c>
      <c r="T8" s="316" t="s">
        <v>1368</v>
      </c>
      <c r="U8" s="316" t="s">
        <v>1368</v>
      </c>
      <c r="V8" s="303" t="s">
        <v>1173</v>
      </c>
      <c r="W8" s="316" t="s">
        <v>1368</v>
      </c>
      <c r="X8" s="303" t="s">
        <v>1173</v>
      </c>
      <c r="Y8" s="303" t="s">
        <v>1173</v>
      </c>
      <c r="Z8" s="316" t="s">
        <v>1368</v>
      </c>
      <c r="AA8" s="316" t="s">
        <v>1368</v>
      </c>
      <c r="AB8" s="316" t="s">
        <v>1368</v>
      </c>
      <c r="AC8" s="316" t="s">
        <v>1368</v>
      </c>
      <c r="AD8" s="266"/>
      <c r="AE8" s="266"/>
      <c r="AF8" s="348"/>
    </row>
    <row r="9" spans="1:32" ht="45">
      <c r="A9" s="347">
        <v>2</v>
      </c>
      <c r="B9" s="265" t="s">
        <v>1382</v>
      </c>
      <c r="C9" s="316" t="s">
        <v>1368</v>
      </c>
      <c r="D9" s="316" t="s">
        <v>1368</v>
      </c>
      <c r="E9" s="316" t="s">
        <v>1368</v>
      </c>
      <c r="F9" s="303" t="s">
        <v>1173</v>
      </c>
      <c r="G9" s="316" t="s">
        <v>1368</v>
      </c>
      <c r="H9" s="316" t="s">
        <v>1368</v>
      </c>
      <c r="I9" s="316" t="s">
        <v>1368</v>
      </c>
      <c r="J9" s="316" t="s">
        <v>1368</v>
      </c>
      <c r="K9" s="303" t="s">
        <v>1173</v>
      </c>
      <c r="L9" s="316" t="s">
        <v>1368</v>
      </c>
      <c r="M9" s="303" t="s">
        <v>1173</v>
      </c>
      <c r="N9" s="303" t="s">
        <v>1173</v>
      </c>
      <c r="O9" s="316" t="s">
        <v>1368</v>
      </c>
      <c r="P9" s="316" t="s">
        <v>1368</v>
      </c>
      <c r="Q9" s="316" t="s">
        <v>1368</v>
      </c>
      <c r="R9" s="303" t="s">
        <v>1173</v>
      </c>
      <c r="S9" s="316" t="s">
        <v>1368</v>
      </c>
      <c r="T9" s="316" t="s">
        <v>1368</v>
      </c>
      <c r="U9" s="316" t="s">
        <v>1368</v>
      </c>
      <c r="V9" s="303" t="s">
        <v>1173</v>
      </c>
      <c r="W9" s="316" t="s">
        <v>1368</v>
      </c>
      <c r="X9" s="303" t="s">
        <v>1173</v>
      </c>
      <c r="Y9" s="303" t="s">
        <v>1173</v>
      </c>
      <c r="Z9" s="316" t="s">
        <v>1368</v>
      </c>
      <c r="AA9" s="316" t="s">
        <v>1368</v>
      </c>
      <c r="AB9" s="316" t="s">
        <v>1368</v>
      </c>
      <c r="AC9" s="316" t="s">
        <v>1368</v>
      </c>
      <c r="AD9" s="266"/>
      <c r="AE9" s="266"/>
      <c r="AF9" s="349"/>
    </row>
    <row r="10" spans="1:32" ht="150">
      <c r="A10" s="347">
        <v>3</v>
      </c>
      <c r="B10" s="264" t="s">
        <v>1384</v>
      </c>
      <c r="C10" s="316" t="s">
        <v>1368</v>
      </c>
      <c r="D10" s="316" t="s">
        <v>1368</v>
      </c>
      <c r="E10" s="316" t="s">
        <v>1368</v>
      </c>
      <c r="F10" s="303" t="s">
        <v>1173</v>
      </c>
      <c r="G10" s="316" t="s">
        <v>1368</v>
      </c>
      <c r="H10" s="316" t="s">
        <v>1368</v>
      </c>
      <c r="I10" s="316" t="s">
        <v>1368</v>
      </c>
      <c r="J10" s="316" t="s">
        <v>1368</v>
      </c>
      <c r="K10" s="303" t="s">
        <v>1173</v>
      </c>
      <c r="L10" s="316" t="s">
        <v>1368</v>
      </c>
      <c r="M10" s="303" t="s">
        <v>1173</v>
      </c>
      <c r="N10" s="303" t="s">
        <v>1173</v>
      </c>
      <c r="O10" s="316" t="s">
        <v>1368</v>
      </c>
      <c r="P10" s="316" t="s">
        <v>1368</v>
      </c>
      <c r="Q10" s="316" t="s">
        <v>1368</v>
      </c>
      <c r="R10" s="303" t="s">
        <v>1173</v>
      </c>
      <c r="S10" s="316" t="s">
        <v>1368</v>
      </c>
      <c r="T10" s="316" t="s">
        <v>1368</v>
      </c>
      <c r="U10" s="316" t="s">
        <v>1368</v>
      </c>
      <c r="V10" s="303" t="s">
        <v>1173</v>
      </c>
      <c r="W10" s="316" t="s">
        <v>1368</v>
      </c>
      <c r="X10" s="303" t="s">
        <v>1173</v>
      </c>
      <c r="Y10" s="350" t="s">
        <v>1380</v>
      </c>
      <c r="Z10" s="316" t="s">
        <v>1368</v>
      </c>
      <c r="AA10" s="316" t="s">
        <v>1368</v>
      </c>
      <c r="AB10" s="316" t="s">
        <v>1368</v>
      </c>
      <c r="AC10" s="316" t="s">
        <v>1368</v>
      </c>
      <c r="AD10" s="266"/>
      <c r="AE10" s="266"/>
      <c r="AF10" s="348"/>
    </row>
    <row r="11" spans="1:32" ht="60">
      <c r="A11" s="347">
        <v>4</v>
      </c>
      <c r="B11" s="264" t="s">
        <v>1385</v>
      </c>
      <c r="C11" s="316" t="s">
        <v>1368</v>
      </c>
      <c r="D11" s="316" t="s">
        <v>1368</v>
      </c>
      <c r="E11" s="316" t="s">
        <v>1368</v>
      </c>
      <c r="F11" s="303" t="s">
        <v>1173</v>
      </c>
      <c r="G11" s="316" t="s">
        <v>1368</v>
      </c>
      <c r="H11" s="316" t="s">
        <v>1368</v>
      </c>
      <c r="I11" s="316" t="s">
        <v>1368</v>
      </c>
      <c r="J11" s="316" t="s">
        <v>1368</v>
      </c>
      <c r="K11" s="303" t="s">
        <v>1173</v>
      </c>
      <c r="L11" s="316" t="s">
        <v>1368</v>
      </c>
      <c r="M11" s="303" t="s">
        <v>1173</v>
      </c>
      <c r="N11" s="303" t="s">
        <v>1173</v>
      </c>
      <c r="O11" s="316" t="s">
        <v>1368</v>
      </c>
      <c r="P11" s="316" t="s">
        <v>1368</v>
      </c>
      <c r="Q11" s="316" t="s">
        <v>1368</v>
      </c>
      <c r="R11" s="303" t="s">
        <v>1173</v>
      </c>
      <c r="S11" s="316" t="s">
        <v>1368</v>
      </c>
      <c r="T11" s="316" t="s">
        <v>1368</v>
      </c>
      <c r="U11" s="316" t="s">
        <v>1368</v>
      </c>
      <c r="V11" s="303" t="s">
        <v>1173</v>
      </c>
      <c r="W11" s="316" t="s">
        <v>1368</v>
      </c>
      <c r="X11" s="303" t="s">
        <v>1173</v>
      </c>
      <c r="Y11" s="303" t="s">
        <v>1173</v>
      </c>
      <c r="Z11" s="316" t="s">
        <v>1368</v>
      </c>
      <c r="AA11" s="316" t="s">
        <v>1368</v>
      </c>
      <c r="AB11" s="316" t="s">
        <v>1368</v>
      </c>
      <c r="AC11" s="316" t="s">
        <v>1368</v>
      </c>
      <c r="AD11" s="266"/>
      <c r="AE11" s="266"/>
      <c r="AF11" s="348"/>
    </row>
    <row r="12" spans="1:32" ht="45">
      <c r="A12" s="347">
        <v>5</v>
      </c>
      <c r="B12" s="264" t="s">
        <v>1386</v>
      </c>
      <c r="C12" s="316" t="s">
        <v>1368</v>
      </c>
      <c r="D12" s="316" t="s">
        <v>1368</v>
      </c>
      <c r="E12" s="316" t="s">
        <v>1368</v>
      </c>
      <c r="F12" s="303" t="s">
        <v>1173</v>
      </c>
      <c r="G12" s="316" t="s">
        <v>1368</v>
      </c>
      <c r="H12" s="316" t="s">
        <v>1368</v>
      </c>
      <c r="I12" s="316" t="s">
        <v>1368</v>
      </c>
      <c r="J12" s="316" t="s">
        <v>1368</v>
      </c>
      <c r="K12" s="303" t="s">
        <v>1173</v>
      </c>
      <c r="L12" s="316" t="s">
        <v>1368</v>
      </c>
      <c r="M12" s="303" t="s">
        <v>1173</v>
      </c>
      <c r="N12" s="303" t="s">
        <v>1173</v>
      </c>
      <c r="O12" s="316" t="s">
        <v>1368</v>
      </c>
      <c r="P12" s="316" t="s">
        <v>1368</v>
      </c>
      <c r="Q12" s="316" t="s">
        <v>1368</v>
      </c>
      <c r="R12" s="303" t="s">
        <v>1173</v>
      </c>
      <c r="S12" s="316" t="s">
        <v>1368</v>
      </c>
      <c r="T12" s="316" t="s">
        <v>1368</v>
      </c>
      <c r="U12" s="316" t="s">
        <v>1368</v>
      </c>
      <c r="V12" s="303" t="s">
        <v>1173</v>
      </c>
      <c r="W12" s="316" t="s">
        <v>1368</v>
      </c>
      <c r="X12" s="303" t="s">
        <v>1173</v>
      </c>
      <c r="Y12" s="303" t="s">
        <v>1173</v>
      </c>
      <c r="Z12" s="316" t="s">
        <v>1368</v>
      </c>
      <c r="AA12" s="316" t="s">
        <v>1368</v>
      </c>
      <c r="AB12" s="316" t="s">
        <v>1368</v>
      </c>
      <c r="AC12" s="316" t="s">
        <v>1368</v>
      </c>
      <c r="AD12" s="266"/>
      <c r="AE12" s="266"/>
      <c r="AF12" s="348"/>
    </row>
    <row r="13" spans="1:32" ht="45">
      <c r="A13" s="347">
        <v>6</v>
      </c>
      <c r="B13" s="264" t="s">
        <v>1387</v>
      </c>
      <c r="C13" s="316" t="s">
        <v>1368</v>
      </c>
      <c r="D13" s="316" t="s">
        <v>1368</v>
      </c>
      <c r="E13" s="316" t="s">
        <v>1368</v>
      </c>
      <c r="F13" s="303" t="s">
        <v>1173</v>
      </c>
      <c r="G13" s="316" t="s">
        <v>1368</v>
      </c>
      <c r="H13" s="316" t="s">
        <v>1368</v>
      </c>
      <c r="I13" s="316" t="s">
        <v>1368</v>
      </c>
      <c r="J13" s="316" t="s">
        <v>1368</v>
      </c>
      <c r="K13" s="303" t="s">
        <v>1173</v>
      </c>
      <c r="L13" s="316" t="s">
        <v>1368</v>
      </c>
      <c r="M13" s="303" t="s">
        <v>1173</v>
      </c>
      <c r="N13" s="303" t="s">
        <v>1173</v>
      </c>
      <c r="O13" s="316" t="s">
        <v>1368</v>
      </c>
      <c r="P13" s="316" t="s">
        <v>1368</v>
      </c>
      <c r="Q13" s="316" t="s">
        <v>1368</v>
      </c>
      <c r="R13" s="303" t="s">
        <v>1173</v>
      </c>
      <c r="S13" s="316" t="s">
        <v>1368</v>
      </c>
      <c r="T13" s="316" t="s">
        <v>1368</v>
      </c>
      <c r="U13" s="316" t="s">
        <v>1368</v>
      </c>
      <c r="V13" s="303" t="s">
        <v>1173</v>
      </c>
      <c r="W13" s="316" t="s">
        <v>1368</v>
      </c>
      <c r="X13" s="303" t="s">
        <v>1173</v>
      </c>
      <c r="Y13" s="303" t="s">
        <v>1173</v>
      </c>
      <c r="Z13" s="316" t="s">
        <v>1368</v>
      </c>
      <c r="AA13" s="316" t="s">
        <v>1368</v>
      </c>
      <c r="AB13" s="316" t="s">
        <v>1368</v>
      </c>
      <c r="AC13" s="316" t="s">
        <v>1368</v>
      </c>
      <c r="AD13" s="266"/>
      <c r="AE13" s="266"/>
      <c r="AF13" s="348"/>
    </row>
    <row r="14" spans="1:32" ht="45">
      <c r="A14" s="347">
        <v>7</v>
      </c>
      <c r="B14" s="264" t="s">
        <v>1388</v>
      </c>
      <c r="C14" s="316" t="s">
        <v>1368</v>
      </c>
      <c r="D14" s="316" t="s">
        <v>1368</v>
      </c>
      <c r="E14" s="316" t="s">
        <v>1368</v>
      </c>
      <c r="F14" s="303" t="s">
        <v>1173</v>
      </c>
      <c r="G14" s="316" t="s">
        <v>1368</v>
      </c>
      <c r="H14" s="316" t="s">
        <v>1368</v>
      </c>
      <c r="I14" s="316" t="s">
        <v>1368</v>
      </c>
      <c r="J14" s="316" t="s">
        <v>1368</v>
      </c>
      <c r="K14" s="303" t="s">
        <v>1173</v>
      </c>
      <c r="L14" s="316" t="s">
        <v>1368</v>
      </c>
      <c r="M14" s="303" t="s">
        <v>1173</v>
      </c>
      <c r="N14" s="303" t="s">
        <v>1173</v>
      </c>
      <c r="O14" s="316" t="s">
        <v>1368</v>
      </c>
      <c r="P14" s="316" t="s">
        <v>1368</v>
      </c>
      <c r="Q14" s="316" t="s">
        <v>1368</v>
      </c>
      <c r="R14" s="303" t="s">
        <v>1173</v>
      </c>
      <c r="S14" s="316" t="s">
        <v>1368</v>
      </c>
      <c r="T14" s="316" t="s">
        <v>1368</v>
      </c>
      <c r="U14" s="316" t="s">
        <v>1368</v>
      </c>
      <c r="V14" s="303" t="s">
        <v>1173</v>
      </c>
      <c r="W14" s="316" t="s">
        <v>1368</v>
      </c>
      <c r="X14" s="303" t="s">
        <v>1173</v>
      </c>
      <c r="Y14" s="303" t="s">
        <v>1173</v>
      </c>
      <c r="Z14" s="316" t="s">
        <v>1368</v>
      </c>
      <c r="AA14" s="316" t="s">
        <v>1368</v>
      </c>
      <c r="AB14" s="316" t="s">
        <v>1368</v>
      </c>
      <c r="AC14" s="316" t="s">
        <v>1368</v>
      </c>
      <c r="AD14" s="266"/>
      <c r="AE14" s="266"/>
      <c r="AF14" s="348"/>
    </row>
    <row r="15" spans="1:32" ht="45">
      <c r="A15" s="347">
        <v>8</v>
      </c>
      <c r="B15" s="264" t="s">
        <v>1389</v>
      </c>
      <c r="C15" s="316" t="s">
        <v>1368</v>
      </c>
      <c r="D15" s="316" t="s">
        <v>1368</v>
      </c>
      <c r="E15" s="316" t="s">
        <v>1368</v>
      </c>
      <c r="F15" s="303" t="s">
        <v>1173</v>
      </c>
      <c r="G15" s="316" t="s">
        <v>1368</v>
      </c>
      <c r="H15" s="316" t="s">
        <v>1368</v>
      </c>
      <c r="I15" s="316" t="s">
        <v>1368</v>
      </c>
      <c r="J15" s="316" t="s">
        <v>1368</v>
      </c>
      <c r="K15" s="303" t="s">
        <v>1173</v>
      </c>
      <c r="L15" s="316" t="s">
        <v>1368</v>
      </c>
      <c r="M15" s="303" t="s">
        <v>1173</v>
      </c>
      <c r="N15" s="303" t="s">
        <v>1173</v>
      </c>
      <c r="O15" s="316" t="s">
        <v>1368</v>
      </c>
      <c r="P15" s="316" t="s">
        <v>1368</v>
      </c>
      <c r="Q15" s="316" t="s">
        <v>1368</v>
      </c>
      <c r="R15" s="303" t="s">
        <v>1173</v>
      </c>
      <c r="S15" s="316" t="s">
        <v>1368</v>
      </c>
      <c r="T15" s="316" t="s">
        <v>1368</v>
      </c>
      <c r="U15" s="316" t="s">
        <v>1368</v>
      </c>
      <c r="V15" s="303" t="s">
        <v>1173</v>
      </c>
      <c r="W15" s="316" t="s">
        <v>1368</v>
      </c>
      <c r="X15" s="303" t="s">
        <v>1173</v>
      </c>
      <c r="Y15" s="303" t="s">
        <v>1173</v>
      </c>
      <c r="Z15" s="316" t="s">
        <v>1368</v>
      </c>
      <c r="AA15" s="316" t="s">
        <v>1368</v>
      </c>
      <c r="AB15" s="316" t="s">
        <v>1368</v>
      </c>
      <c r="AC15" s="316" t="s">
        <v>1368</v>
      </c>
      <c r="AD15" s="266"/>
      <c r="AE15" s="266"/>
      <c r="AF15" s="348"/>
    </row>
    <row r="16" spans="1:32" ht="105">
      <c r="A16" s="347">
        <v>9</v>
      </c>
      <c r="B16" s="264" t="s">
        <v>1390</v>
      </c>
      <c r="C16" s="316" t="s">
        <v>1368</v>
      </c>
      <c r="D16" s="316" t="s">
        <v>1368</v>
      </c>
      <c r="E16" s="316" t="s">
        <v>1368</v>
      </c>
      <c r="F16" s="303" t="s">
        <v>1173</v>
      </c>
      <c r="G16" s="316" t="s">
        <v>1368</v>
      </c>
      <c r="H16" s="316" t="s">
        <v>1368</v>
      </c>
      <c r="I16" s="316" t="s">
        <v>1368</v>
      </c>
      <c r="J16" s="316" t="s">
        <v>1368</v>
      </c>
      <c r="K16" s="303" t="s">
        <v>1173</v>
      </c>
      <c r="L16" s="316" t="s">
        <v>1368</v>
      </c>
      <c r="M16" s="303" t="s">
        <v>1173</v>
      </c>
      <c r="N16" s="303" t="s">
        <v>1173</v>
      </c>
      <c r="O16" s="316" t="s">
        <v>1368</v>
      </c>
      <c r="P16" s="316" t="s">
        <v>1368</v>
      </c>
      <c r="Q16" s="316" t="s">
        <v>1368</v>
      </c>
      <c r="R16" s="303" t="s">
        <v>1173</v>
      </c>
      <c r="S16" s="316" t="s">
        <v>1368</v>
      </c>
      <c r="T16" s="316" t="s">
        <v>1368</v>
      </c>
      <c r="U16" s="316" t="s">
        <v>1368</v>
      </c>
      <c r="V16" s="303" t="s">
        <v>1173</v>
      </c>
      <c r="W16" s="316" t="s">
        <v>1368</v>
      </c>
      <c r="X16" s="303" t="s">
        <v>1173</v>
      </c>
      <c r="Y16" s="303" t="s">
        <v>1173</v>
      </c>
      <c r="Z16" s="316" t="s">
        <v>1368</v>
      </c>
      <c r="AA16" s="316" t="s">
        <v>1368</v>
      </c>
      <c r="AB16" s="316" t="s">
        <v>1368</v>
      </c>
      <c r="AC16" s="316" t="s">
        <v>1368</v>
      </c>
      <c r="AD16" s="266"/>
      <c r="AE16" s="266"/>
      <c r="AF16" s="348"/>
    </row>
    <row r="17" spans="1:32" ht="30" hidden="1">
      <c r="A17" s="347">
        <v>10</v>
      </c>
      <c r="B17" s="264" t="s">
        <v>259</v>
      </c>
      <c r="C17" s="316" t="s">
        <v>1368</v>
      </c>
      <c r="D17" s="316" t="s">
        <v>1368</v>
      </c>
      <c r="E17" s="316" t="s">
        <v>1368</v>
      </c>
      <c r="F17" s="303"/>
      <c r="G17" s="316" t="s">
        <v>1368</v>
      </c>
      <c r="H17" s="316" t="s">
        <v>1368</v>
      </c>
      <c r="I17" s="316" t="s">
        <v>1368</v>
      </c>
      <c r="J17" s="316" t="s">
        <v>1368</v>
      </c>
      <c r="K17" s="303"/>
      <c r="L17" s="316" t="s">
        <v>1368</v>
      </c>
      <c r="M17" s="303"/>
      <c r="N17" s="303"/>
      <c r="O17" s="316" t="s">
        <v>1368</v>
      </c>
      <c r="P17" s="316" t="s">
        <v>1368</v>
      </c>
      <c r="Q17" s="316" t="s">
        <v>1368</v>
      </c>
      <c r="R17" s="303"/>
      <c r="S17" s="316" t="s">
        <v>1368</v>
      </c>
      <c r="T17" s="316" t="s">
        <v>1368</v>
      </c>
      <c r="U17" s="316" t="s">
        <v>1368</v>
      </c>
      <c r="V17" s="303"/>
      <c r="W17" s="316" t="s">
        <v>1368</v>
      </c>
      <c r="X17" s="266"/>
      <c r="Y17" s="303"/>
      <c r="Z17" s="316" t="s">
        <v>1368</v>
      </c>
      <c r="AA17" s="316" t="s">
        <v>1368</v>
      </c>
      <c r="AB17" s="316" t="s">
        <v>1368</v>
      </c>
      <c r="AC17" s="316" t="s">
        <v>1368</v>
      </c>
      <c r="AD17" s="266"/>
      <c r="AE17" s="266"/>
      <c r="AF17" s="348"/>
    </row>
    <row r="18" spans="1:32" ht="15.75" hidden="1">
      <c r="A18" s="347"/>
      <c r="B18" s="265" t="s">
        <v>134</v>
      </c>
      <c r="C18" s="302"/>
      <c r="D18" s="303"/>
      <c r="E18" s="302"/>
      <c r="F18" s="303"/>
      <c r="G18" s="303"/>
      <c r="H18" s="351"/>
      <c r="I18" s="303"/>
      <c r="J18" s="303"/>
      <c r="K18" s="303"/>
      <c r="L18" s="303"/>
      <c r="M18" s="303"/>
      <c r="N18" s="303"/>
      <c r="O18" s="303"/>
      <c r="P18" s="303"/>
      <c r="Q18" s="303"/>
      <c r="R18" s="303"/>
      <c r="S18" s="351"/>
      <c r="T18" s="352"/>
      <c r="U18" s="303"/>
      <c r="V18" s="303"/>
      <c r="W18" s="303"/>
      <c r="X18" s="266"/>
      <c r="Y18" s="303"/>
      <c r="Z18" s="303"/>
      <c r="AA18" s="266"/>
      <c r="AB18" s="266"/>
      <c r="AC18" s="266"/>
      <c r="AD18" s="266"/>
      <c r="AE18" s="266"/>
      <c r="AF18" s="349"/>
    </row>
    <row r="19" spans="1:32" ht="15.75" hidden="1">
      <c r="A19" s="347"/>
      <c r="B19" s="265" t="s">
        <v>137</v>
      </c>
      <c r="C19" s="302"/>
      <c r="D19" s="303"/>
      <c r="E19" s="302"/>
      <c r="F19" s="303"/>
      <c r="G19" s="303"/>
      <c r="H19" s="353"/>
      <c r="I19" s="303"/>
      <c r="J19" s="303"/>
      <c r="K19" s="303"/>
      <c r="L19" s="303"/>
      <c r="M19" s="303"/>
      <c r="N19" s="303"/>
      <c r="O19" s="303"/>
      <c r="P19" s="303"/>
      <c r="Q19" s="303"/>
      <c r="R19" s="303"/>
      <c r="S19" s="353"/>
      <c r="T19" s="353"/>
      <c r="U19" s="303"/>
      <c r="V19" s="303"/>
      <c r="W19" s="303"/>
      <c r="X19" s="266"/>
      <c r="Y19" s="303"/>
      <c r="Z19" s="303"/>
      <c r="AA19" s="266"/>
      <c r="AB19" s="266"/>
      <c r="AC19" s="266"/>
      <c r="AD19" s="266"/>
      <c r="AE19" s="266"/>
      <c r="AF19" s="348"/>
    </row>
    <row r="20" spans="1:32" ht="15.75" hidden="1">
      <c r="A20" s="347"/>
      <c r="B20" s="265" t="s">
        <v>138</v>
      </c>
      <c r="C20" s="302"/>
      <c r="D20" s="303"/>
      <c r="E20" s="302"/>
      <c r="F20" s="303"/>
      <c r="G20" s="303"/>
      <c r="H20" s="354"/>
      <c r="I20" s="303"/>
      <c r="J20" s="303"/>
      <c r="K20" s="303"/>
      <c r="L20" s="303"/>
      <c r="M20" s="303"/>
      <c r="N20" s="303"/>
      <c r="O20" s="303"/>
      <c r="P20" s="303"/>
      <c r="Q20" s="303"/>
      <c r="R20" s="303"/>
      <c r="S20" s="355"/>
      <c r="T20" s="355"/>
      <c r="U20" s="303"/>
      <c r="V20" s="303"/>
      <c r="W20" s="303"/>
      <c r="X20" s="266"/>
      <c r="Y20" s="303"/>
      <c r="Z20" s="303"/>
      <c r="AA20" s="266"/>
      <c r="AB20" s="266"/>
      <c r="AC20" s="266"/>
      <c r="AD20" s="266"/>
      <c r="AE20" s="266"/>
      <c r="AF20" s="348"/>
    </row>
    <row r="21" spans="1:32" ht="15.75" hidden="1">
      <c r="A21" s="347"/>
      <c r="B21" s="265" t="s">
        <v>139</v>
      </c>
      <c r="C21" s="302"/>
      <c r="D21" s="303"/>
      <c r="E21" s="302"/>
      <c r="F21" s="303"/>
      <c r="G21" s="303"/>
      <c r="H21" s="356"/>
      <c r="I21" s="303"/>
      <c r="J21" s="303"/>
      <c r="K21" s="303"/>
      <c r="L21" s="303"/>
      <c r="M21" s="303"/>
      <c r="N21" s="303"/>
      <c r="O21" s="303"/>
      <c r="P21" s="303"/>
      <c r="Q21" s="303"/>
      <c r="R21" s="303"/>
      <c r="S21" s="351"/>
      <c r="T21" s="355"/>
      <c r="U21" s="303"/>
      <c r="V21" s="303"/>
      <c r="W21" s="303"/>
      <c r="X21" s="266"/>
      <c r="Y21" s="303"/>
      <c r="Z21" s="303"/>
      <c r="AA21" s="266"/>
      <c r="AB21" s="266"/>
      <c r="AC21" s="266"/>
      <c r="AD21" s="266"/>
      <c r="AE21" s="266"/>
      <c r="AF21" s="348"/>
    </row>
    <row r="22" spans="1:32" ht="15.75">
      <c r="A22" s="357"/>
      <c r="B22" s="267" t="s">
        <v>144</v>
      </c>
      <c r="C22" s="316" t="s">
        <v>1368</v>
      </c>
      <c r="D22" s="316" t="s">
        <v>1368</v>
      </c>
      <c r="E22" s="316" t="s">
        <v>1368</v>
      </c>
      <c r="F22" s="358" t="s">
        <v>1173</v>
      </c>
      <c r="G22" s="316" t="s">
        <v>1368</v>
      </c>
      <c r="H22" s="316" t="s">
        <v>1368</v>
      </c>
      <c r="I22" s="316" t="s">
        <v>1368</v>
      </c>
      <c r="J22" s="316" t="s">
        <v>1368</v>
      </c>
      <c r="K22" s="358" t="s">
        <v>1173</v>
      </c>
      <c r="L22" s="303"/>
      <c r="M22" s="358" t="s">
        <v>1173</v>
      </c>
      <c r="N22" s="358" t="s">
        <v>1173</v>
      </c>
      <c r="O22" s="316" t="s">
        <v>1368</v>
      </c>
      <c r="P22" s="316" t="s">
        <v>1368</v>
      </c>
      <c r="Q22" s="316" t="s">
        <v>1368</v>
      </c>
      <c r="R22" s="358" t="s">
        <v>1173</v>
      </c>
      <c r="S22" s="316" t="s">
        <v>1368</v>
      </c>
      <c r="T22" s="316" t="s">
        <v>1368</v>
      </c>
      <c r="U22" s="316" t="s">
        <v>1368</v>
      </c>
      <c r="V22" s="358" t="s">
        <v>1173</v>
      </c>
      <c r="W22" s="316" t="s">
        <v>1368</v>
      </c>
      <c r="X22" s="358" t="s">
        <v>1173</v>
      </c>
      <c r="Y22" s="358" t="s">
        <v>1173</v>
      </c>
      <c r="Z22" s="316" t="s">
        <v>1368</v>
      </c>
      <c r="AA22" s="316" t="s">
        <v>1368</v>
      </c>
      <c r="AB22" s="316" t="s">
        <v>1368</v>
      </c>
      <c r="AC22" s="316" t="s">
        <v>1368</v>
      </c>
      <c r="AD22" s="358"/>
      <c r="AE22" s="358"/>
      <c r="AF22" s="359"/>
    </row>
    <row r="23" spans="1:32" s="362" customFormat="1" ht="15.75">
      <c r="A23" s="268"/>
      <c r="B23" s="333"/>
      <c r="C23" s="360"/>
      <c r="D23" s="361"/>
      <c r="E23" s="361"/>
      <c r="F23" s="361"/>
      <c r="G23" s="360"/>
      <c r="H23" s="361"/>
      <c r="I23" s="361"/>
      <c r="J23" s="361"/>
      <c r="K23" s="360"/>
      <c r="L23" s="361"/>
      <c r="M23" s="361"/>
      <c r="N23" s="361"/>
      <c r="O23" s="361"/>
      <c r="P23" s="361"/>
      <c r="Q23" s="361"/>
      <c r="R23" s="361"/>
      <c r="S23" s="361"/>
      <c r="T23" s="361"/>
      <c r="U23" s="361"/>
      <c r="V23" s="361"/>
      <c r="W23" s="361"/>
      <c r="X23" s="361"/>
      <c r="Y23" s="361"/>
      <c r="Z23" s="361"/>
      <c r="AA23" s="361"/>
      <c r="AB23" s="361"/>
      <c r="AC23" s="361"/>
      <c r="AD23" s="361"/>
      <c r="AE23" s="361"/>
      <c r="AF23" s="361"/>
    </row>
    <row r="24" spans="1:32" ht="24.75" customHeight="1">
      <c r="A24" s="334" t="s">
        <v>12</v>
      </c>
      <c r="B24" s="335" t="s">
        <v>400</v>
      </c>
      <c r="C24" s="363"/>
      <c r="D24" s="363"/>
      <c r="E24" s="363"/>
      <c r="F24" s="363"/>
      <c r="G24" s="363"/>
      <c r="H24" s="363"/>
      <c r="I24" s="363"/>
      <c r="J24" s="363"/>
      <c r="K24" s="363"/>
      <c r="L24" s="363"/>
      <c r="M24" s="363"/>
      <c r="N24" s="363"/>
      <c r="O24" s="363"/>
      <c r="P24" s="363"/>
      <c r="Q24" s="363"/>
      <c r="R24" s="363"/>
      <c r="S24" s="364"/>
      <c r="T24" s="364"/>
      <c r="U24" s="364"/>
      <c r="V24" s="364"/>
      <c r="W24" s="364"/>
      <c r="X24" s="364"/>
      <c r="Y24" s="364"/>
      <c r="Z24" s="364"/>
      <c r="AA24" s="364"/>
      <c r="AB24" s="364"/>
      <c r="AC24" s="364"/>
      <c r="AD24" s="364"/>
      <c r="AE24" s="364"/>
      <c r="AF24" s="363"/>
    </row>
    <row r="25" spans="1:32" ht="285">
      <c r="A25" s="365">
        <v>1</v>
      </c>
      <c r="B25" s="269" t="s">
        <v>1391</v>
      </c>
      <c r="C25" s="303" t="s">
        <v>1173</v>
      </c>
      <c r="D25" s="303" t="s">
        <v>1173</v>
      </c>
      <c r="E25" s="303" t="s">
        <v>1173</v>
      </c>
      <c r="F25" s="316" t="s">
        <v>1368</v>
      </c>
      <c r="G25" s="303" t="s">
        <v>1173</v>
      </c>
      <c r="H25" s="303" t="s">
        <v>1173</v>
      </c>
      <c r="I25" s="303" t="s">
        <v>1173</v>
      </c>
      <c r="J25" s="303" t="s">
        <v>1173</v>
      </c>
      <c r="K25" s="316" t="s">
        <v>1368</v>
      </c>
      <c r="L25" s="532" t="s">
        <v>1369</v>
      </c>
      <c r="M25" s="316" t="s">
        <v>1368</v>
      </c>
      <c r="N25" s="316" t="s">
        <v>1368</v>
      </c>
      <c r="O25" s="303" t="s">
        <v>1173</v>
      </c>
      <c r="P25" s="303" t="s">
        <v>1173</v>
      </c>
      <c r="Q25" s="303" t="s">
        <v>1173</v>
      </c>
      <c r="R25" s="316" t="s">
        <v>1368</v>
      </c>
      <c r="S25" s="303" t="s">
        <v>1173</v>
      </c>
      <c r="T25" s="303" t="s">
        <v>1173</v>
      </c>
      <c r="U25" s="303" t="s">
        <v>1173</v>
      </c>
      <c r="V25" s="316" t="s">
        <v>1368</v>
      </c>
      <c r="W25" s="303" t="s">
        <v>1173</v>
      </c>
      <c r="X25" s="316" t="s">
        <v>1368</v>
      </c>
      <c r="Y25" s="316" t="s">
        <v>1368</v>
      </c>
      <c r="Z25" s="303" t="s">
        <v>1173</v>
      </c>
      <c r="AA25" s="303" t="s">
        <v>1173</v>
      </c>
      <c r="AB25" s="303" t="s">
        <v>1173</v>
      </c>
      <c r="AC25" s="303" t="s">
        <v>1173</v>
      </c>
      <c r="AD25" s="270"/>
      <c r="AE25" s="270"/>
      <c r="AF25" s="271"/>
    </row>
    <row r="26" spans="1:32" ht="90">
      <c r="A26" s="366">
        <v>2</v>
      </c>
      <c r="B26" s="269" t="s">
        <v>1392</v>
      </c>
      <c r="C26" s="303" t="s">
        <v>1173</v>
      </c>
      <c r="D26" s="303" t="s">
        <v>1173</v>
      </c>
      <c r="E26" s="303" t="s">
        <v>1173</v>
      </c>
      <c r="F26" s="316" t="s">
        <v>1368</v>
      </c>
      <c r="G26" s="303" t="s">
        <v>1173</v>
      </c>
      <c r="H26" s="303" t="s">
        <v>1173</v>
      </c>
      <c r="I26" s="303" t="s">
        <v>1173</v>
      </c>
      <c r="J26" s="303" t="s">
        <v>1173</v>
      </c>
      <c r="K26" s="316" t="s">
        <v>1368</v>
      </c>
      <c r="L26" s="533"/>
      <c r="M26" s="316" t="s">
        <v>1368</v>
      </c>
      <c r="N26" s="316" t="s">
        <v>1368</v>
      </c>
      <c r="O26" s="303" t="s">
        <v>1173</v>
      </c>
      <c r="P26" s="303" t="s">
        <v>1173</v>
      </c>
      <c r="Q26" s="303" t="s">
        <v>1173</v>
      </c>
      <c r="R26" s="316" t="s">
        <v>1368</v>
      </c>
      <c r="S26" s="303" t="s">
        <v>1173</v>
      </c>
      <c r="T26" s="303" t="s">
        <v>1173</v>
      </c>
      <c r="U26" s="303" t="s">
        <v>1173</v>
      </c>
      <c r="V26" s="316" t="s">
        <v>1368</v>
      </c>
      <c r="W26" s="303" t="s">
        <v>1173</v>
      </c>
      <c r="X26" s="316" t="s">
        <v>1368</v>
      </c>
      <c r="Y26" s="316" t="s">
        <v>1368</v>
      </c>
      <c r="Z26" s="303" t="s">
        <v>1173</v>
      </c>
      <c r="AA26" s="303" t="s">
        <v>1173</v>
      </c>
      <c r="AB26" s="303" t="s">
        <v>1173</v>
      </c>
      <c r="AC26" s="303" t="s">
        <v>1173</v>
      </c>
      <c r="AD26" s="270"/>
      <c r="AE26" s="270"/>
      <c r="AF26" s="272"/>
    </row>
    <row r="27" spans="1:32" ht="105">
      <c r="A27" s="365">
        <v>3</v>
      </c>
      <c r="B27" s="273" t="s">
        <v>1393</v>
      </c>
      <c r="C27" s="303" t="s">
        <v>1173</v>
      </c>
      <c r="D27" s="303" t="s">
        <v>1173</v>
      </c>
      <c r="E27" s="303" t="s">
        <v>1173</v>
      </c>
      <c r="F27" s="316" t="s">
        <v>1368</v>
      </c>
      <c r="G27" s="303" t="s">
        <v>1173</v>
      </c>
      <c r="H27" s="303" t="s">
        <v>1173</v>
      </c>
      <c r="I27" s="303" t="s">
        <v>1173</v>
      </c>
      <c r="J27" s="303" t="s">
        <v>1173</v>
      </c>
      <c r="K27" s="316" t="s">
        <v>1368</v>
      </c>
      <c r="L27" s="533"/>
      <c r="M27" s="316" t="s">
        <v>1368</v>
      </c>
      <c r="N27" s="316" t="s">
        <v>1368</v>
      </c>
      <c r="O27" s="303" t="s">
        <v>1173</v>
      </c>
      <c r="P27" s="303" t="s">
        <v>1173</v>
      </c>
      <c r="Q27" s="303" t="s">
        <v>1173</v>
      </c>
      <c r="R27" s="316" t="s">
        <v>1368</v>
      </c>
      <c r="S27" s="303" t="s">
        <v>1173</v>
      </c>
      <c r="T27" s="303" t="s">
        <v>1173</v>
      </c>
      <c r="U27" s="303" t="s">
        <v>1173</v>
      </c>
      <c r="V27" s="316" t="s">
        <v>1368</v>
      </c>
      <c r="W27" s="303" t="s">
        <v>1173</v>
      </c>
      <c r="X27" s="316" t="s">
        <v>1368</v>
      </c>
      <c r="Y27" s="316" t="s">
        <v>1368</v>
      </c>
      <c r="Z27" s="303" t="s">
        <v>1173</v>
      </c>
      <c r="AA27" s="303" t="s">
        <v>1173</v>
      </c>
      <c r="AB27" s="303" t="s">
        <v>1173</v>
      </c>
      <c r="AC27" s="303" t="s">
        <v>1173</v>
      </c>
      <c r="AD27" s="304"/>
      <c r="AE27" s="304"/>
      <c r="AF27" s="336"/>
    </row>
    <row r="28" spans="1:32" ht="60">
      <c r="A28" s="365">
        <v>4</v>
      </c>
      <c r="B28" s="273" t="s">
        <v>1394</v>
      </c>
      <c r="C28" s="303" t="s">
        <v>1173</v>
      </c>
      <c r="D28" s="303" t="s">
        <v>1173</v>
      </c>
      <c r="E28" s="303" t="s">
        <v>1173</v>
      </c>
      <c r="F28" s="316" t="s">
        <v>1368</v>
      </c>
      <c r="G28" s="303" t="s">
        <v>1173</v>
      </c>
      <c r="H28" s="303" t="s">
        <v>1173</v>
      </c>
      <c r="I28" s="303" t="s">
        <v>1173</v>
      </c>
      <c r="J28" s="303" t="s">
        <v>1173</v>
      </c>
      <c r="K28" s="316" t="s">
        <v>1368</v>
      </c>
      <c r="L28" s="533"/>
      <c r="M28" s="316" t="s">
        <v>1368</v>
      </c>
      <c r="N28" s="316" t="s">
        <v>1368</v>
      </c>
      <c r="O28" s="303" t="s">
        <v>1173</v>
      </c>
      <c r="P28" s="303" t="s">
        <v>1173</v>
      </c>
      <c r="Q28" s="303" t="s">
        <v>1173</v>
      </c>
      <c r="R28" s="316" t="s">
        <v>1368</v>
      </c>
      <c r="S28" s="303" t="s">
        <v>1173</v>
      </c>
      <c r="T28" s="303" t="s">
        <v>1173</v>
      </c>
      <c r="U28" s="303" t="s">
        <v>1173</v>
      </c>
      <c r="V28" s="316" t="s">
        <v>1368</v>
      </c>
      <c r="W28" s="303" t="s">
        <v>1173</v>
      </c>
      <c r="X28" s="316" t="s">
        <v>1368</v>
      </c>
      <c r="Y28" s="316" t="s">
        <v>1368</v>
      </c>
      <c r="Z28" s="303" t="s">
        <v>1173</v>
      </c>
      <c r="AA28" s="303" t="s">
        <v>1173</v>
      </c>
      <c r="AB28" s="303" t="s">
        <v>1173</v>
      </c>
      <c r="AC28" s="303" t="s">
        <v>1173</v>
      </c>
      <c r="AD28" s="304"/>
      <c r="AE28" s="304"/>
      <c r="AF28" s="336"/>
    </row>
    <row r="29" spans="1:32" ht="45">
      <c r="A29" s="365">
        <v>5</v>
      </c>
      <c r="B29" s="273" t="s">
        <v>1395</v>
      </c>
      <c r="C29" s="303" t="s">
        <v>1173</v>
      </c>
      <c r="D29" s="303" t="s">
        <v>1173</v>
      </c>
      <c r="E29" s="303" t="s">
        <v>1173</v>
      </c>
      <c r="F29" s="316" t="s">
        <v>1368</v>
      </c>
      <c r="G29" s="303" t="s">
        <v>1173</v>
      </c>
      <c r="H29" s="303" t="s">
        <v>1173</v>
      </c>
      <c r="I29" s="303" t="s">
        <v>1173</v>
      </c>
      <c r="J29" s="303" t="s">
        <v>1173</v>
      </c>
      <c r="K29" s="316" t="s">
        <v>1368</v>
      </c>
      <c r="L29" s="533"/>
      <c r="M29" s="316" t="s">
        <v>1368</v>
      </c>
      <c r="N29" s="316" t="s">
        <v>1368</v>
      </c>
      <c r="O29" s="303" t="s">
        <v>1173</v>
      </c>
      <c r="P29" s="303" t="s">
        <v>1173</v>
      </c>
      <c r="Q29" s="303" t="s">
        <v>1173</v>
      </c>
      <c r="R29" s="316" t="s">
        <v>1368</v>
      </c>
      <c r="S29" s="303" t="s">
        <v>1173</v>
      </c>
      <c r="T29" s="303" t="s">
        <v>1173</v>
      </c>
      <c r="U29" s="303" t="s">
        <v>1173</v>
      </c>
      <c r="V29" s="316" t="s">
        <v>1368</v>
      </c>
      <c r="W29" s="303" t="s">
        <v>1173</v>
      </c>
      <c r="X29" s="316" t="s">
        <v>1368</v>
      </c>
      <c r="Y29" s="316" t="s">
        <v>1368</v>
      </c>
      <c r="Z29" s="303" t="s">
        <v>1173</v>
      </c>
      <c r="AA29" s="303" t="s">
        <v>1173</v>
      </c>
      <c r="AB29" s="303" t="s">
        <v>1173</v>
      </c>
      <c r="AC29" s="303" t="s">
        <v>1173</v>
      </c>
      <c r="AD29" s="270"/>
      <c r="AE29" s="270"/>
      <c r="AF29" s="271"/>
    </row>
    <row r="30" spans="1:32" ht="60">
      <c r="A30" s="365">
        <v>6</v>
      </c>
      <c r="B30" s="273" t="s">
        <v>1396</v>
      </c>
      <c r="C30" s="303" t="s">
        <v>1173</v>
      </c>
      <c r="D30" s="303" t="s">
        <v>1173</v>
      </c>
      <c r="E30" s="303" t="s">
        <v>1173</v>
      </c>
      <c r="F30" s="316" t="s">
        <v>1368</v>
      </c>
      <c r="G30" s="303" t="s">
        <v>1173</v>
      </c>
      <c r="H30" s="303" t="s">
        <v>1173</v>
      </c>
      <c r="I30" s="303" t="s">
        <v>1173</v>
      </c>
      <c r="J30" s="303" t="s">
        <v>1173</v>
      </c>
      <c r="K30" s="316" t="s">
        <v>1368</v>
      </c>
      <c r="L30" s="533"/>
      <c r="M30" s="316" t="s">
        <v>1368</v>
      </c>
      <c r="N30" s="316" t="s">
        <v>1368</v>
      </c>
      <c r="O30" s="303" t="s">
        <v>1173</v>
      </c>
      <c r="P30" s="303" t="s">
        <v>1173</v>
      </c>
      <c r="Q30" s="303" t="s">
        <v>1173</v>
      </c>
      <c r="R30" s="316" t="s">
        <v>1368</v>
      </c>
      <c r="S30" s="303" t="s">
        <v>1173</v>
      </c>
      <c r="T30" s="303" t="s">
        <v>1173</v>
      </c>
      <c r="U30" s="303" t="s">
        <v>1173</v>
      </c>
      <c r="V30" s="316" t="s">
        <v>1368</v>
      </c>
      <c r="W30" s="303" t="s">
        <v>1173</v>
      </c>
      <c r="X30" s="316" t="s">
        <v>1368</v>
      </c>
      <c r="Y30" s="316" t="s">
        <v>1368</v>
      </c>
      <c r="Z30" s="303" t="s">
        <v>1173</v>
      </c>
      <c r="AA30" s="303" t="s">
        <v>1173</v>
      </c>
      <c r="AB30" s="303" t="s">
        <v>1173</v>
      </c>
      <c r="AC30" s="303" t="s">
        <v>1173</v>
      </c>
      <c r="AD30" s="367"/>
      <c r="AE30" s="367"/>
      <c r="AF30" s="368"/>
    </row>
    <row r="31" spans="1:32" ht="45">
      <c r="A31" s="365">
        <v>7</v>
      </c>
      <c r="B31" s="273" t="s">
        <v>1397</v>
      </c>
      <c r="C31" s="303" t="s">
        <v>1173</v>
      </c>
      <c r="D31" s="303" t="s">
        <v>1173</v>
      </c>
      <c r="E31" s="303" t="s">
        <v>1173</v>
      </c>
      <c r="F31" s="316" t="s">
        <v>1368</v>
      </c>
      <c r="G31" s="303" t="s">
        <v>1173</v>
      </c>
      <c r="H31" s="303" t="s">
        <v>1173</v>
      </c>
      <c r="I31" s="303" t="s">
        <v>1173</v>
      </c>
      <c r="J31" s="303" t="s">
        <v>1173</v>
      </c>
      <c r="K31" s="316" t="s">
        <v>1368</v>
      </c>
      <c r="L31" s="533"/>
      <c r="M31" s="316" t="s">
        <v>1368</v>
      </c>
      <c r="N31" s="316" t="s">
        <v>1368</v>
      </c>
      <c r="O31" s="303" t="s">
        <v>1173</v>
      </c>
      <c r="P31" s="303" t="s">
        <v>1173</v>
      </c>
      <c r="Q31" s="303" t="s">
        <v>1173</v>
      </c>
      <c r="R31" s="316" t="s">
        <v>1368</v>
      </c>
      <c r="S31" s="303" t="s">
        <v>1173</v>
      </c>
      <c r="T31" s="303" t="s">
        <v>1173</v>
      </c>
      <c r="U31" s="303" t="s">
        <v>1173</v>
      </c>
      <c r="V31" s="316" t="s">
        <v>1368</v>
      </c>
      <c r="W31" s="303" t="s">
        <v>1173</v>
      </c>
      <c r="X31" s="316" t="s">
        <v>1368</v>
      </c>
      <c r="Y31" s="316" t="s">
        <v>1368</v>
      </c>
      <c r="Z31" s="303" t="s">
        <v>1173</v>
      </c>
      <c r="AA31" s="303" t="s">
        <v>1173</v>
      </c>
      <c r="AB31" s="303" t="s">
        <v>1173</v>
      </c>
      <c r="AC31" s="303" t="s">
        <v>1173</v>
      </c>
      <c r="AD31" s="369"/>
      <c r="AE31" s="369"/>
      <c r="AF31" s="370"/>
    </row>
    <row r="32" spans="1:32" ht="120" customHeight="1">
      <c r="A32" s="371">
        <v>8</v>
      </c>
      <c r="B32" s="305" t="s">
        <v>1398</v>
      </c>
      <c r="C32" s="303" t="s">
        <v>1173</v>
      </c>
      <c r="D32" s="303" t="s">
        <v>1173</v>
      </c>
      <c r="E32" s="303" t="s">
        <v>1173</v>
      </c>
      <c r="F32" s="316" t="s">
        <v>1368</v>
      </c>
      <c r="G32" s="303" t="s">
        <v>1173</v>
      </c>
      <c r="H32" s="303" t="s">
        <v>1173</v>
      </c>
      <c r="I32" s="303" t="s">
        <v>1173</v>
      </c>
      <c r="J32" s="303" t="s">
        <v>1173</v>
      </c>
      <c r="K32" s="316" t="s">
        <v>1368</v>
      </c>
      <c r="L32" s="533"/>
      <c r="M32" s="316" t="s">
        <v>1368</v>
      </c>
      <c r="N32" s="316" t="s">
        <v>1368</v>
      </c>
      <c r="O32" s="303" t="s">
        <v>1173</v>
      </c>
      <c r="P32" s="303" t="s">
        <v>1173</v>
      </c>
      <c r="Q32" s="303" t="s">
        <v>1173</v>
      </c>
      <c r="R32" s="316" t="s">
        <v>1368</v>
      </c>
      <c r="S32" s="303" t="s">
        <v>1173</v>
      </c>
      <c r="T32" s="303" t="s">
        <v>1173</v>
      </c>
      <c r="U32" s="303" t="s">
        <v>1173</v>
      </c>
      <c r="V32" s="316" t="s">
        <v>1368</v>
      </c>
      <c r="W32" s="303" t="s">
        <v>1173</v>
      </c>
      <c r="X32" s="316" t="s">
        <v>1368</v>
      </c>
      <c r="Y32" s="316" t="s">
        <v>1368</v>
      </c>
      <c r="Z32" s="303" t="s">
        <v>1173</v>
      </c>
      <c r="AA32" s="303" t="s">
        <v>1173</v>
      </c>
      <c r="AB32" s="303" t="s">
        <v>1173</v>
      </c>
      <c r="AC32" s="303" t="s">
        <v>1173</v>
      </c>
      <c r="AD32" s="369"/>
      <c r="AE32" s="369"/>
      <c r="AF32" s="369"/>
    </row>
    <row r="33" spans="1:32" ht="30">
      <c r="A33" s="529">
        <v>9</v>
      </c>
      <c r="B33" s="273" t="s">
        <v>259</v>
      </c>
      <c r="C33" s="304"/>
      <c r="D33" s="302"/>
      <c r="E33" s="304"/>
      <c r="F33" s="316" t="s">
        <v>1368</v>
      </c>
      <c r="G33" s="372"/>
      <c r="H33" s="304"/>
      <c r="I33" s="373"/>
      <c r="J33" s="374"/>
      <c r="K33" s="316" t="s">
        <v>1368</v>
      </c>
      <c r="L33" s="534"/>
      <c r="M33" s="316" t="s">
        <v>1368</v>
      </c>
      <c r="N33" s="316" t="s">
        <v>1368</v>
      </c>
      <c r="O33" s="373"/>
      <c r="P33" s="372"/>
      <c r="Q33" s="373"/>
      <c r="R33" s="316" t="s">
        <v>1368</v>
      </c>
      <c r="S33" s="304"/>
      <c r="T33" s="304"/>
      <c r="U33" s="372"/>
      <c r="V33" s="316" t="s">
        <v>1368</v>
      </c>
      <c r="W33" s="373"/>
      <c r="X33" s="316" t="s">
        <v>1368</v>
      </c>
      <c r="Y33" s="316" t="s">
        <v>1368</v>
      </c>
      <c r="Z33" s="372"/>
      <c r="AA33" s="274"/>
      <c r="AB33" s="274"/>
      <c r="AC33" s="274"/>
      <c r="AD33" s="274"/>
      <c r="AE33" s="274"/>
      <c r="AF33" s="275"/>
    </row>
    <row r="34" spans="1:32" ht="15.75" hidden="1">
      <c r="A34" s="530"/>
      <c r="B34" s="276" t="s">
        <v>134</v>
      </c>
      <c r="C34" s="304"/>
      <c r="D34" s="302"/>
      <c r="E34" s="304"/>
      <c r="F34" s="302"/>
      <c r="G34" s="352"/>
      <c r="H34" s="304"/>
      <c r="I34" s="352"/>
      <c r="J34" s="375"/>
      <c r="K34" s="376"/>
      <c r="L34" s="376"/>
      <c r="M34" s="352"/>
      <c r="N34" s="352"/>
      <c r="O34" s="352"/>
      <c r="P34" s="352"/>
      <c r="Q34" s="352"/>
      <c r="R34" s="352"/>
      <c r="S34" s="304"/>
      <c r="T34" s="304"/>
      <c r="U34" s="352"/>
      <c r="V34" s="352"/>
      <c r="W34" s="352"/>
      <c r="X34" s="304"/>
      <c r="Y34" s="352"/>
      <c r="Z34" s="352"/>
      <c r="AA34" s="274"/>
      <c r="AB34" s="274"/>
      <c r="AC34" s="274"/>
      <c r="AD34" s="274"/>
      <c r="AE34" s="274"/>
      <c r="AF34" s="277"/>
    </row>
    <row r="35" spans="1:32" ht="15.75" hidden="1">
      <c r="A35" s="530"/>
      <c r="B35" s="273" t="s">
        <v>135</v>
      </c>
      <c r="C35" s="304"/>
      <c r="D35" s="302"/>
      <c r="E35" s="304"/>
      <c r="F35" s="302"/>
      <c r="G35" s="352"/>
      <c r="H35" s="304"/>
      <c r="I35" s="352"/>
      <c r="J35" s="377"/>
      <c r="K35" s="376"/>
      <c r="L35" s="376"/>
      <c r="M35" s="352"/>
      <c r="N35" s="377"/>
      <c r="O35" s="352"/>
      <c r="P35" s="352"/>
      <c r="Q35" s="352"/>
      <c r="R35" s="352"/>
      <c r="S35" s="304"/>
      <c r="T35" s="304"/>
      <c r="U35" s="352"/>
      <c r="V35" s="352"/>
      <c r="W35" s="352"/>
      <c r="X35" s="304"/>
      <c r="Y35" s="352"/>
      <c r="Z35" s="352"/>
      <c r="AA35" s="274"/>
      <c r="AB35" s="274"/>
      <c r="AC35" s="274"/>
      <c r="AD35" s="274"/>
      <c r="AE35" s="274"/>
      <c r="AF35" s="275"/>
    </row>
    <row r="36" spans="1:32" ht="15.75" hidden="1">
      <c r="A36" s="530"/>
      <c r="B36" s="273" t="s">
        <v>136</v>
      </c>
      <c r="C36" s="304"/>
      <c r="D36" s="302"/>
      <c r="E36" s="304"/>
      <c r="F36" s="302"/>
      <c r="G36" s="378"/>
      <c r="H36" s="304"/>
      <c r="I36" s="378"/>
      <c r="J36" s="379"/>
      <c r="K36" s="380"/>
      <c r="L36" s="380"/>
      <c r="M36" s="380"/>
      <c r="N36" s="380"/>
      <c r="O36" s="380"/>
      <c r="P36" s="381"/>
      <c r="Q36" s="381"/>
      <c r="R36" s="381"/>
      <c r="S36" s="304"/>
      <c r="T36" s="304"/>
      <c r="U36" s="381"/>
      <c r="V36" s="381"/>
      <c r="W36" s="381"/>
      <c r="X36" s="304"/>
      <c r="Y36" s="381"/>
      <c r="Z36" s="381"/>
      <c r="AA36" s="274"/>
      <c r="AB36" s="274"/>
      <c r="AC36" s="274"/>
      <c r="AD36" s="274"/>
      <c r="AE36" s="274"/>
      <c r="AF36" s="275"/>
    </row>
    <row r="37" spans="1:32" ht="15.75" hidden="1">
      <c r="A37" s="531"/>
      <c r="B37" s="273" t="s">
        <v>141</v>
      </c>
      <c r="C37" s="304"/>
      <c r="D37" s="302"/>
      <c r="E37" s="304"/>
      <c r="F37" s="302"/>
      <c r="G37" s="382"/>
      <c r="H37" s="304"/>
      <c r="I37" s="383"/>
      <c r="J37" s="377"/>
      <c r="K37" s="384"/>
      <c r="L37" s="384"/>
      <c r="M37" s="383"/>
      <c r="N37" s="374"/>
      <c r="O37" s="385"/>
      <c r="P37" s="385"/>
      <c r="Q37" s="383"/>
      <c r="R37" s="383"/>
      <c r="S37" s="304"/>
      <c r="T37" s="304"/>
      <c r="U37" s="383"/>
      <c r="V37" s="383"/>
      <c r="W37" s="383"/>
      <c r="X37" s="304"/>
      <c r="Y37" s="383"/>
      <c r="Z37" s="383"/>
      <c r="AA37" s="386"/>
      <c r="AB37" s="386"/>
      <c r="AC37" s="386"/>
      <c r="AD37" s="386"/>
      <c r="AE37" s="386"/>
      <c r="AF37" s="387"/>
    </row>
    <row r="38" spans="1:32" s="340" customFormat="1" ht="15.75">
      <c r="A38" s="334"/>
      <c r="B38" s="337" t="s">
        <v>145</v>
      </c>
      <c r="C38" s="358" t="s">
        <v>1173</v>
      </c>
      <c r="D38" s="358" t="s">
        <v>1173</v>
      </c>
      <c r="E38" s="358" t="s">
        <v>1173</v>
      </c>
      <c r="F38" s="316" t="s">
        <v>1368</v>
      </c>
      <c r="G38" s="358" t="s">
        <v>1173</v>
      </c>
      <c r="H38" s="358" t="s">
        <v>1173</v>
      </c>
      <c r="I38" s="358" t="s">
        <v>1173</v>
      </c>
      <c r="J38" s="358" t="s">
        <v>1173</v>
      </c>
      <c r="K38" s="316" t="s">
        <v>1368</v>
      </c>
      <c r="L38" s="316" t="s">
        <v>1368</v>
      </c>
      <c r="M38" s="316" t="s">
        <v>1368</v>
      </c>
      <c r="N38" s="316" t="s">
        <v>1368</v>
      </c>
      <c r="O38" s="358" t="s">
        <v>1173</v>
      </c>
      <c r="P38" s="358" t="s">
        <v>1173</v>
      </c>
      <c r="Q38" s="358" t="s">
        <v>1173</v>
      </c>
      <c r="R38" s="316" t="s">
        <v>1368</v>
      </c>
      <c r="S38" s="358" t="s">
        <v>1173</v>
      </c>
      <c r="T38" s="358" t="s">
        <v>1173</v>
      </c>
      <c r="U38" s="358" t="s">
        <v>1173</v>
      </c>
      <c r="V38" s="316" t="s">
        <v>1368</v>
      </c>
      <c r="W38" s="358" t="s">
        <v>1173</v>
      </c>
      <c r="X38" s="316" t="s">
        <v>1368</v>
      </c>
      <c r="Y38" s="316" t="s">
        <v>1368</v>
      </c>
      <c r="Z38" s="358" t="s">
        <v>1173</v>
      </c>
      <c r="AA38" s="358" t="s">
        <v>1173</v>
      </c>
      <c r="AB38" s="358" t="s">
        <v>1173</v>
      </c>
      <c r="AC38" s="358" t="s">
        <v>1173</v>
      </c>
      <c r="AD38" s="338"/>
      <c r="AE38" s="338"/>
      <c r="AF38" s="339"/>
    </row>
    <row r="46" spans="1:32">
      <c r="C46" s="389"/>
    </row>
    <row r="47" spans="1:32">
      <c r="C47" s="389"/>
    </row>
  </sheetData>
  <sheetProtection algorithmName="SHA-512" hashValue="fl7KYsI7EM1SfkUbuDjzoearWRKDP7j8+hJPcn5nuWBcCe5c60CtHuDTaxw1paTJElN8SSdax6D3h3BV29cq5A==" saltValue="3Gtp3KkAnuZI7gZ7X0oF4g==" spinCount="100000" sheet="1" objects="1" scenarios="1"/>
  <mergeCells count="2">
    <mergeCell ref="A33:A37"/>
    <mergeCell ref="L25:L33"/>
  </mergeCells>
  <conditionalFormatting sqref="X22 AD22:AF22">
    <cfRule type="cellIs" dxfId="13316" priority="93" operator="equal">
      <formula>"NO CUMPLE"</formula>
    </cfRule>
    <cfRule type="cellIs" dxfId="13315" priority="94" operator="equal">
      <formula>"CUMPLE"</formula>
    </cfRule>
  </conditionalFormatting>
  <conditionalFormatting sqref="F22">
    <cfRule type="cellIs" dxfId="13314" priority="49" operator="equal">
      <formula>"NO CUMPLE"</formula>
    </cfRule>
    <cfRule type="cellIs" dxfId="13313" priority="50" operator="equal">
      <formula>"CUMPLE"</formula>
    </cfRule>
  </conditionalFormatting>
  <conditionalFormatting sqref="K22">
    <cfRule type="cellIs" dxfId="13312" priority="47" operator="equal">
      <formula>"NO CUMPLE"</formula>
    </cfRule>
    <cfRule type="cellIs" dxfId="13311" priority="48" operator="equal">
      <formula>"CUMPLE"</formula>
    </cfRule>
  </conditionalFormatting>
  <conditionalFormatting sqref="M22">
    <cfRule type="cellIs" dxfId="13310" priority="45" operator="equal">
      <formula>"NO CUMPLE"</formula>
    </cfRule>
    <cfRule type="cellIs" dxfId="13309" priority="46" operator="equal">
      <formula>"CUMPLE"</formula>
    </cfRule>
  </conditionalFormatting>
  <conditionalFormatting sqref="N22">
    <cfRule type="cellIs" dxfId="13308" priority="43" operator="equal">
      <formula>"NO CUMPLE"</formula>
    </cfRule>
    <cfRule type="cellIs" dxfId="13307" priority="44" operator="equal">
      <formula>"CUMPLE"</formula>
    </cfRule>
  </conditionalFormatting>
  <conditionalFormatting sqref="R22">
    <cfRule type="cellIs" dxfId="13306" priority="41" operator="equal">
      <formula>"NO CUMPLE"</formula>
    </cfRule>
    <cfRule type="cellIs" dxfId="13305" priority="42" operator="equal">
      <formula>"CUMPLE"</formula>
    </cfRule>
  </conditionalFormatting>
  <conditionalFormatting sqref="V22">
    <cfRule type="cellIs" dxfId="13304" priority="39" operator="equal">
      <formula>"NO CUMPLE"</formula>
    </cfRule>
    <cfRule type="cellIs" dxfId="13303" priority="40" operator="equal">
      <formula>"CUMPLE"</formula>
    </cfRule>
  </conditionalFormatting>
  <conditionalFormatting sqref="Y22">
    <cfRule type="cellIs" dxfId="13302" priority="37" operator="equal">
      <formula>"NO CUMPLE"</formula>
    </cfRule>
    <cfRule type="cellIs" dxfId="13301" priority="38" operator="equal">
      <formula>"CUMPLE"</formula>
    </cfRule>
  </conditionalFormatting>
  <conditionalFormatting sqref="Z38">
    <cfRule type="cellIs" dxfId="13300" priority="35" operator="equal">
      <formula>"NO CUMPLE"</formula>
    </cfRule>
    <cfRule type="cellIs" dxfId="13299" priority="36" operator="equal">
      <formula>"CUMPLE"</formula>
    </cfRule>
  </conditionalFormatting>
  <conditionalFormatting sqref="AA38">
    <cfRule type="cellIs" dxfId="13298" priority="33" operator="equal">
      <formula>"NO CUMPLE"</formula>
    </cfRule>
    <cfRule type="cellIs" dxfId="13297" priority="34" operator="equal">
      <formula>"CUMPLE"</formula>
    </cfRule>
  </conditionalFormatting>
  <conditionalFormatting sqref="AB38">
    <cfRule type="cellIs" dxfId="13296" priority="31" operator="equal">
      <formula>"NO CUMPLE"</formula>
    </cfRule>
    <cfRule type="cellIs" dxfId="13295" priority="32" operator="equal">
      <formula>"CUMPLE"</formula>
    </cfRule>
  </conditionalFormatting>
  <conditionalFormatting sqref="AC38">
    <cfRule type="cellIs" dxfId="13294" priority="29" operator="equal">
      <formula>"NO CUMPLE"</formula>
    </cfRule>
    <cfRule type="cellIs" dxfId="13293" priority="30" operator="equal">
      <formula>"CUMPLE"</formula>
    </cfRule>
  </conditionalFormatting>
  <conditionalFormatting sqref="C38">
    <cfRule type="cellIs" dxfId="13292" priority="27" operator="equal">
      <formula>"NO CUMPLE"</formula>
    </cfRule>
    <cfRule type="cellIs" dxfId="13291" priority="28" operator="equal">
      <formula>"CUMPLE"</formula>
    </cfRule>
  </conditionalFormatting>
  <conditionalFormatting sqref="D38">
    <cfRule type="cellIs" dxfId="13290" priority="25" operator="equal">
      <formula>"NO CUMPLE"</formula>
    </cfRule>
    <cfRule type="cellIs" dxfId="13289" priority="26" operator="equal">
      <formula>"CUMPLE"</formula>
    </cfRule>
  </conditionalFormatting>
  <conditionalFormatting sqref="E38">
    <cfRule type="cellIs" dxfId="13288" priority="23" operator="equal">
      <formula>"NO CUMPLE"</formula>
    </cfRule>
    <cfRule type="cellIs" dxfId="13287" priority="24" operator="equal">
      <formula>"CUMPLE"</formula>
    </cfRule>
  </conditionalFormatting>
  <conditionalFormatting sqref="G38">
    <cfRule type="cellIs" dxfId="13286" priority="21" operator="equal">
      <formula>"NO CUMPLE"</formula>
    </cfRule>
    <cfRule type="cellIs" dxfId="13285" priority="22" operator="equal">
      <formula>"CUMPLE"</formula>
    </cfRule>
  </conditionalFormatting>
  <conditionalFormatting sqref="H38">
    <cfRule type="cellIs" dxfId="13284" priority="19" operator="equal">
      <formula>"NO CUMPLE"</formula>
    </cfRule>
    <cfRule type="cellIs" dxfId="13283" priority="20" operator="equal">
      <formula>"CUMPLE"</formula>
    </cfRule>
  </conditionalFormatting>
  <conditionalFormatting sqref="I38">
    <cfRule type="cellIs" dxfId="13282" priority="17" operator="equal">
      <formula>"NO CUMPLE"</formula>
    </cfRule>
    <cfRule type="cellIs" dxfId="13281" priority="18" operator="equal">
      <formula>"CUMPLE"</formula>
    </cfRule>
  </conditionalFormatting>
  <conditionalFormatting sqref="J38">
    <cfRule type="cellIs" dxfId="13280" priority="15" operator="equal">
      <formula>"NO CUMPLE"</formula>
    </cfRule>
    <cfRule type="cellIs" dxfId="13279" priority="16" operator="equal">
      <formula>"CUMPLE"</formula>
    </cfRule>
  </conditionalFormatting>
  <conditionalFormatting sqref="O38">
    <cfRule type="cellIs" dxfId="13278" priority="13" operator="equal">
      <formula>"NO CUMPLE"</formula>
    </cfRule>
    <cfRule type="cellIs" dxfId="13277" priority="14" operator="equal">
      <formula>"CUMPLE"</formula>
    </cfRule>
  </conditionalFormatting>
  <conditionalFormatting sqref="P38">
    <cfRule type="cellIs" dxfId="13276" priority="11" operator="equal">
      <formula>"NO CUMPLE"</formula>
    </cfRule>
    <cfRule type="cellIs" dxfId="13275" priority="12" operator="equal">
      <formula>"CUMPLE"</formula>
    </cfRule>
  </conditionalFormatting>
  <conditionalFormatting sqref="Q38">
    <cfRule type="cellIs" dxfId="13274" priority="9" operator="equal">
      <formula>"NO CUMPLE"</formula>
    </cfRule>
    <cfRule type="cellIs" dxfId="13273" priority="10" operator="equal">
      <formula>"CUMPLE"</formula>
    </cfRule>
  </conditionalFormatting>
  <conditionalFormatting sqref="S38">
    <cfRule type="cellIs" dxfId="13272" priority="7" operator="equal">
      <formula>"NO CUMPLE"</formula>
    </cfRule>
    <cfRule type="cellIs" dxfId="13271" priority="8" operator="equal">
      <formula>"CUMPLE"</formula>
    </cfRule>
  </conditionalFormatting>
  <conditionalFormatting sqref="T38">
    <cfRule type="cellIs" dxfId="13270" priority="5" operator="equal">
      <formula>"NO CUMPLE"</formula>
    </cfRule>
    <cfRule type="cellIs" dxfId="13269" priority="6" operator="equal">
      <formula>"CUMPLE"</formula>
    </cfRule>
  </conditionalFormatting>
  <conditionalFormatting sqref="U38">
    <cfRule type="cellIs" dxfId="13268" priority="3" operator="equal">
      <formula>"NO CUMPLE"</formula>
    </cfRule>
    <cfRule type="cellIs" dxfId="13267" priority="4" operator="equal">
      <formula>"CUMPLE"</formula>
    </cfRule>
  </conditionalFormatting>
  <conditionalFormatting sqref="W38">
    <cfRule type="cellIs" dxfId="13266" priority="1" operator="equal">
      <formula>"NO CUMPLE"</formula>
    </cfRule>
    <cfRule type="cellIs" dxfId="13265" priority="2" operator="equal">
      <formula>"CUMPLE"</formula>
    </cfRule>
  </conditionalFormatting>
  <dataValidations count="1">
    <dataValidation type="list" allowBlank="1" showInputMessage="1" showErrorMessage="1" sqref="W38 S38:U38 Z38:AC38 F22 O38:Q38 X22:Y22 R22 K22 M22:N22 V22 AD22:AF22 C38:E38 G38:J38">
      <formula1>"CUMPLE,NO CUMPLE"</formula1>
    </dataValidation>
  </dataValidations>
  <printOptions horizontalCentered="1"/>
  <pageMargins left="0.39370078740157483" right="0.19685039370078741" top="0.39370078740157483" bottom="0.39370078740157483" header="0.31496062992125984" footer="0.31496062992125984"/>
  <pageSetup scale="10" orientation="portrait" horizontalDpi="300" verticalDpi="300" r:id="rId1"/>
  <rowBreaks count="1" manualBreakCount="1">
    <brk id="22"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3"/>
  <dimension ref="A1:AI668"/>
  <sheetViews>
    <sheetView topLeftCell="A226" zoomScale="55" zoomScaleNormal="55" workbookViewId="0">
      <selection activeCell="A251" sqref="A1:XFD1048576"/>
    </sheetView>
  </sheetViews>
  <sheetFormatPr baseColWidth="10" defaultColWidth="11.42578125" defaultRowHeight="30" customHeight="1"/>
  <cols>
    <col min="1" max="1" width="6" style="37" customWidth="1"/>
    <col min="2" max="2" width="10.28515625" style="37" customWidth="1"/>
    <col min="3" max="3" width="27.85546875" style="26" customWidth="1"/>
    <col min="4" max="4" width="17" style="26" customWidth="1"/>
    <col min="5" max="5" width="23.28515625" style="38" customWidth="1"/>
    <col min="6" max="6" width="29.42578125" style="39" customWidth="1"/>
    <col min="7" max="7" width="19.28515625" style="39" customWidth="1"/>
    <col min="8" max="8" width="16.7109375" style="26" customWidth="1"/>
    <col min="9" max="9" width="18.28515625" style="26" customWidth="1"/>
    <col min="10" max="10" width="18.42578125" style="26" bestFit="1" customWidth="1"/>
    <col min="11" max="11" width="11.28515625" style="26" customWidth="1"/>
    <col min="12" max="12" width="18.42578125" style="26" customWidth="1"/>
    <col min="13" max="13" width="12" style="26" customWidth="1"/>
    <col min="14" max="14" width="24.7109375" style="26" customWidth="1"/>
    <col min="15" max="15" width="25.5703125" style="26" customWidth="1"/>
    <col min="16" max="16" width="39.5703125" style="26" customWidth="1"/>
    <col min="17" max="17" width="32.28515625" style="26" customWidth="1"/>
    <col min="18" max="18" width="24.42578125" style="26" customWidth="1"/>
    <col min="19" max="19" width="22.140625" style="26" customWidth="1"/>
    <col min="20" max="20" width="48.140625" style="26" customWidth="1"/>
    <col min="21" max="22" width="11.42578125" style="26"/>
    <col min="23" max="23" width="11.42578125" style="40"/>
    <col min="24" max="24" width="39.5703125" style="40" customWidth="1"/>
    <col min="25" max="25" width="22.85546875" style="40" customWidth="1"/>
    <col min="26" max="26" width="32.42578125" style="40" customWidth="1"/>
    <col min="27" max="27" width="11.42578125" style="26"/>
    <col min="28" max="29" width="11.42578125" style="26" customWidth="1"/>
    <col min="30" max="30" width="35.140625" style="26" hidden="1" customWidth="1"/>
    <col min="31" max="31" width="23.5703125" style="26" hidden="1" customWidth="1"/>
    <col min="32" max="35" width="11.42578125" style="26" hidden="1" customWidth="1"/>
    <col min="36" max="36" width="11.42578125" style="26" customWidth="1"/>
    <col min="37" max="16384" width="11.42578125" style="26"/>
  </cols>
  <sheetData>
    <row r="1" spans="1:35" ht="39.950000000000003" customHeight="1">
      <c r="B1" s="678" t="s">
        <v>64</v>
      </c>
      <c r="C1" s="679"/>
      <c r="D1" s="679"/>
      <c r="E1" s="679"/>
      <c r="F1" s="679"/>
      <c r="G1" s="679"/>
      <c r="H1" s="679"/>
      <c r="I1" s="679"/>
      <c r="J1" s="679"/>
      <c r="K1" s="679"/>
      <c r="L1" s="679"/>
      <c r="M1" s="679"/>
      <c r="N1" s="679"/>
      <c r="O1" s="679"/>
      <c r="P1" s="679"/>
      <c r="Q1" s="679"/>
      <c r="R1" s="679"/>
      <c r="S1" s="680"/>
      <c r="W1" s="26"/>
      <c r="X1" s="26"/>
      <c r="Y1" s="26"/>
      <c r="Z1" s="26"/>
    </row>
    <row r="2" spans="1:35" s="29" customFormat="1" ht="12.75" customHeight="1">
      <c r="A2" s="27"/>
      <c r="B2" s="27"/>
      <c r="C2" s="28"/>
      <c r="D2" s="28"/>
      <c r="E2" s="28"/>
      <c r="F2" s="28"/>
      <c r="G2" s="28"/>
      <c r="H2" s="28"/>
      <c r="I2" s="26"/>
      <c r="J2" s="26"/>
      <c r="K2" s="26"/>
      <c r="L2" s="26"/>
      <c r="M2" s="26"/>
    </row>
    <row r="3" spans="1:35" s="29" customFormat="1" ht="154.5" customHeight="1">
      <c r="B3" s="675" t="s">
        <v>1399</v>
      </c>
      <c r="C3" s="676"/>
      <c r="D3" s="676"/>
      <c r="E3" s="676"/>
      <c r="F3" s="676"/>
      <c r="G3" s="676"/>
      <c r="H3" s="676"/>
      <c r="I3" s="676"/>
      <c r="J3" s="676"/>
      <c r="K3" s="676"/>
      <c r="L3" s="676"/>
      <c r="M3" s="676"/>
      <c r="N3" s="676"/>
      <c r="O3" s="676"/>
      <c r="P3" s="676"/>
      <c r="Q3" s="676"/>
      <c r="R3" s="676"/>
      <c r="S3" s="677"/>
    </row>
    <row r="4" spans="1:35" s="29" customFormat="1" ht="12.75" customHeight="1">
      <c r="F4" s="681"/>
      <c r="G4" s="681"/>
      <c r="H4" s="681"/>
      <c r="I4" s="681"/>
      <c r="J4" s="681"/>
      <c r="K4" s="681"/>
      <c r="L4" s="681"/>
      <c r="M4" s="681"/>
      <c r="N4" s="681"/>
      <c r="O4" s="26"/>
      <c r="P4" s="26"/>
    </row>
    <row r="5" spans="1:35" s="29" customFormat="1" ht="30.75" customHeight="1">
      <c r="F5" s="682" t="s">
        <v>66</v>
      </c>
      <c r="G5" s="683"/>
      <c r="H5" s="30" t="s">
        <v>67</v>
      </c>
      <c r="L5" s="684" t="s">
        <v>32</v>
      </c>
      <c r="M5" s="684"/>
      <c r="N5" s="685" t="s">
        <v>0</v>
      </c>
      <c r="O5" s="685"/>
      <c r="P5" s="494" t="s">
        <v>1</v>
      </c>
    </row>
    <row r="6" spans="1:35" s="29" customFormat="1" ht="18">
      <c r="F6" s="686">
        <v>877803</v>
      </c>
      <c r="G6" s="687"/>
      <c r="H6" s="278">
        <v>2</v>
      </c>
      <c r="L6" s="684"/>
      <c r="M6" s="684"/>
      <c r="N6" s="671">
        <v>1040407741</v>
      </c>
      <c r="O6" s="671"/>
      <c r="P6" s="31">
        <f>+ROUND(N6/$F$6,0)</f>
        <v>1185</v>
      </c>
    </row>
    <row r="7" spans="1:35" s="29" customFormat="1" ht="12.75" customHeight="1">
      <c r="A7" s="32"/>
      <c r="B7" s="32"/>
      <c r="C7" s="33"/>
      <c r="D7" s="34"/>
      <c r="E7" s="35"/>
      <c r="F7" s="26"/>
      <c r="G7" s="26"/>
      <c r="H7" s="26"/>
      <c r="I7" s="36"/>
      <c r="J7" s="26"/>
      <c r="K7" s="26"/>
      <c r="L7" s="26"/>
      <c r="M7" s="26"/>
    </row>
    <row r="8" spans="1:35" ht="15">
      <c r="W8" s="26"/>
      <c r="X8" s="26"/>
      <c r="Y8" s="26"/>
      <c r="Z8" s="26"/>
    </row>
    <row r="9" spans="1:35" ht="15">
      <c r="W9" s="26"/>
      <c r="X9" s="26"/>
      <c r="Y9" s="26"/>
      <c r="Z9" s="26"/>
    </row>
    <row r="10" spans="1:35" ht="74.25" customHeight="1">
      <c r="B10" s="98">
        <v>1</v>
      </c>
      <c r="C10" s="590" t="s">
        <v>126</v>
      </c>
      <c r="D10" s="591"/>
      <c r="E10" s="592"/>
      <c r="F10" s="593" t="str">
        <f>IFERROR(VLOOKUP(B10,LISTA_OFERENTES,2,FALSE)," ")</f>
        <v>OL INGENIERÍA DE CONSTRUCCIÓN S.A.S</v>
      </c>
      <c r="G10" s="594"/>
      <c r="H10" s="594"/>
      <c r="I10" s="594"/>
      <c r="J10" s="594"/>
      <c r="K10" s="594"/>
      <c r="L10" s="594"/>
      <c r="M10" s="594"/>
      <c r="N10" s="594"/>
      <c r="O10" s="595"/>
      <c r="P10" s="596" t="s">
        <v>104</v>
      </c>
      <c r="Q10" s="597"/>
      <c r="R10" s="598"/>
      <c r="S10" s="2">
        <f>5-(INT(COUNTBLANK(C13:C27))-10)</f>
        <v>2</v>
      </c>
      <c r="T10" s="3"/>
    </row>
    <row r="11" spans="1:35" s="133" customFormat="1" ht="33.75" customHeight="1">
      <c r="B11" s="599" t="s">
        <v>45</v>
      </c>
      <c r="C11" s="601" t="s">
        <v>15</v>
      </c>
      <c r="D11" s="601" t="s">
        <v>16</v>
      </c>
      <c r="E11" s="601" t="s">
        <v>1400</v>
      </c>
      <c r="F11" s="601" t="s">
        <v>1401</v>
      </c>
      <c r="G11" s="601" t="s">
        <v>1402</v>
      </c>
      <c r="H11" s="601" t="s">
        <v>1403</v>
      </c>
      <c r="I11" s="601" t="s">
        <v>1404</v>
      </c>
      <c r="J11" s="603" t="s">
        <v>52</v>
      </c>
      <c r="K11" s="604"/>
      <c r="L11" s="604"/>
      <c r="M11" s="605"/>
      <c r="N11" s="601" t="s">
        <v>79</v>
      </c>
      <c r="O11" s="601" t="s">
        <v>80</v>
      </c>
      <c r="P11" s="134" t="s">
        <v>81</v>
      </c>
      <c r="Q11" s="134"/>
      <c r="R11" s="601" t="s">
        <v>82</v>
      </c>
      <c r="S11" s="601" t="s">
        <v>83</v>
      </c>
      <c r="T11" s="601" t="s">
        <v>1405</v>
      </c>
      <c r="U11" s="135"/>
      <c r="V11" s="135"/>
      <c r="W11" s="672" t="s">
        <v>100</v>
      </c>
      <c r="X11" s="673"/>
      <c r="Y11" s="674"/>
      <c r="Z11" s="155" t="s">
        <v>101</v>
      </c>
    </row>
    <row r="12" spans="1:35" s="133" customFormat="1" ht="63" customHeight="1">
      <c r="B12" s="600"/>
      <c r="C12" s="602"/>
      <c r="D12" s="602"/>
      <c r="E12" s="602"/>
      <c r="F12" s="602"/>
      <c r="G12" s="602"/>
      <c r="H12" s="602"/>
      <c r="I12" s="602"/>
      <c r="J12" s="606" t="s">
        <v>125</v>
      </c>
      <c r="K12" s="607"/>
      <c r="L12" s="607"/>
      <c r="M12" s="608"/>
      <c r="N12" s="602"/>
      <c r="O12" s="602"/>
      <c r="P12" s="4" t="s">
        <v>13</v>
      </c>
      <c r="Q12" s="4" t="s">
        <v>84</v>
      </c>
      <c r="R12" s="602"/>
      <c r="S12" s="602"/>
      <c r="T12" s="602"/>
      <c r="U12" s="135"/>
      <c r="V12" s="135"/>
      <c r="W12" s="390">
        <v>1</v>
      </c>
      <c r="X12" s="391" t="str">
        <f>IFERROR(VLOOKUP(W12,LISTA_OFERENTES,2,FALSE)," ")</f>
        <v>OL INGENIERÍA DE CONSTRUCCIÓN S.A.S</v>
      </c>
      <c r="Y12" s="391" t="str">
        <f t="shared" ref="Y12:Y27" ca="1" si="0">VLOOKUP(X12,BANDERA,2,FALSE)</f>
        <v>CUMPLE</v>
      </c>
      <c r="Z12" s="11" t="str">
        <f ca="1">IF(Y12="CUMPLE","H","NH")</f>
        <v>H</v>
      </c>
      <c r="AD12" s="391" t="str">
        <f>X12</f>
        <v>OL INGENIERÍA DE CONSTRUCCIÓN S.A.S</v>
      </c>
      <c r="AE12" s="87" t="str">
        <f ca="1">INDIRECT("T"&amp;AH12)</f>
        <v>CUMPLE</v>
      </c>
      <c r="AG12" s="11" t="s">
        <v>112</v>
      </c>
      <c r="AH12" s="86">
        <v>28</v>
      </c>
      <c r="AI12" s="85"/>
    </row>
    <row r="13" spans="1:35" s="6" customFormat="1" ht="24.95" customHeight="1">
      <c r="A13" s="10"/>
      <c r="B13" s="538">
        <v>1</v>
      </c>
      <c r="C13" s="616">
        <v>27</v>
      </c>
      <c r="D13" s="616">
        <v>76</v>
      </c>
      <c r="E13" s="616" t="s">
        <v>1174</v>
      </c>
      <c r="F13" s="616" t="s">
        <v>1175</v>
      </c>
      <c r="G13" s="622">
        <v>4391.6499999999996</v>
      </c>
      <c r="H13" s="625" t="s">
        <v>1176</v>
      </c>
      <c r="I13" s="640">
        <v>1</v>
      </c>
      <c r="J13" s="279" t="s">
        <v>1173</v>
      </c>
      <c r="K13" s="132">
        <v>721015</v>
      </c>
      <c r="L13" s="279" t="s">
        <v>1173</v>
      </c>
      <c r="M13" s="132">
        <v>721517</v>
      </c>
      <c r="N13" s="656" t="s">
        <v>1181</v>
      </c>
      <c r="O13" s="656" t="s">
        <v>1182</v>
      </c>
      <c r="P13" s="667"/>
      <c r="Q13" s="643" t="s">
        <v>1183</v>
      </c>
      <c r="R13" s="643" t="s">
        <v>1184</v>
      </c>
      <c r="S13" s="559">
        <f>IF(COUNTIF(J13:M15,"CUMPLE")&gt;=1,(G13*I13),0)* (IF(N13="PRESENTÓ CERTIFICADO",1,0))* (IF(O13="ACORDE A ITEM 5.2.1 (T.R.)",1,0) )* ( IF(OR(Q13="SIN OBSERVACIÓN", Q13="REQUERIMIENTOS SUBSANADOS"),1,0)) *(IF(OR(R13="NINGUNO", R13="CUMPLEN CON LO SOLICITADO"),1,0))</f>
        <v>4391.6499999999996</v>
      </c>
      <c r="T13" s="653" t="s">
        <v>1185</v>
      </c>
      <c r="W13" s="390">
        <v>2</v>
      </c>
      <c r="X13" s="391" t="str">
        <f t="shared" ref="X13:X25" si="1">IFERROR(VLOOKUP(W13,LISTA_OFERENTES,2,FALSE)," ")</f>
        <v>INGEADE SAS</v>
      </c>
      <c r="Y13" s="391" t="str">
        <f t="shared" ca="1" si="0"/>
        <v>CUMPLE</v>
      </c>
      <c r="Z13" s="11" t="str">
        <f t="shared" ref="Z13:Z25" ca="1" si="2">IF(Y13="CUMPLE","H","NH")</f>
        <v>H</v>
      </c>
      <c r="AD13" s="391" t="str">
        <f t="shared" ref="AD13:AD41" si="3">X13</f>
        <v>INGEADE SAS</v>
      </c>
      <c r="AE13" s="87" t="str">
        <f t="shared" ref="AE13:AE41" ca="1" si="4">INDIRECT("T"&amp;AH13)</f>
        <v>CUMPLE</v>
      </c>
      <c r="AF13" s="8"/>
      <c r="AG13" s="11" t="s">
        <v>112</v>
      </c>
      <c r="AH13" s="86">
        <f>AH12+AI$13</f>
        <v>50</v>
      </c>
      <c r="AI13" s="695">
        <v>22</v>
      </c>
    </row>
    <row r="14" spans="1:35" s="6" customFormat="1" ht="24.95" customHeight="1">
      <c r="A14" s="10"/>
      <c r="B14" s="539"/>
      <c r="C14" s="617"/>
      <c r="D14" s="617"/>
      <c r="E14" s="617"/>
      <c r="F14" s="617"/>
      <c r="G14" s="623"/>
      <c r="H14" s="626"/>
      <c r="I14" s="641"/>
      <c r="J14" s="279" t="s">
        <v>1173</v>
      </c>
      <c r="K14" s="132">
        <v>721214</v>
      </c>
      <c r="L14" s="279" t="s">
        <v>1177</v>
      </c>
      <c r="M14" s="132">
        <v>921217</v>
      </c>
      <c r="N14" s="632"/>
      <c r="O14" s="632"/>
      <c r="P14" s="635"/>
      <c r="Q14" s="638"/>
      <c r="R14" s="638"/>
      <c r="S14" s="560"/>
      <c r="T14" s="654"/>
      <c r="W14" s="390">
        <v>3</v>
      </c>
      <c r="X14" s="391" t="str">
        <f t="shared" si="1"/>
        <v>HACER DE COLOMBIA LIMITADA</v>
      </c>
      <c r="Y14" s="391" t="str">
        <f t="shared" ca="1" si="0"/>
        <v>CUMPLE</v>
      </c>
      <c r="Z14" s="11" t="str">
        <f t="shared" ca="1" si="2"/>
        <v>H</v>
      </c>
      <c r="AD14" s="391" t="str">
        <f t="shared" si="3"/>
        <v>HACER DE COLOMBIA LIMITADA</v>
      </c>
      <c r="AE14" s="87" t="str">
        <f t="shared" ca="1" si="4"/>
        <v>CUMPLE</v>
      </c>
      <c r="AF14" s="8"/>
      <c r="AG14" s="11" t="s">
        <v>112</v>
      </c>
      <c r="AH14" s="86">
        <f>AH13+AI$13</f>
        <v>72</v>
      </c>
      <c r="AI14" s="696"/>
    </row>
    <row r="15" spans="1:35" s="6" customFormat="1" ht="24.95" customHeight="1">
      <c r="A15" s="10"/>
      <c r="B15" s="540"/>
      <c r="C15" s="618"/>
      <c r="D15" s="618"/>
      <c r="E15" s="618"/>
      <c r="F15" s="618"/>
      <c r="G15" s="624"/>
      <c r="H15" s="627"/>
      <c r="I15" s="642"/>
      <c r="J15" s="279" t="s">
        <v>1173</v>
      </c>
      <c r="K15" s="132">
        <v>721512</v>
      </c>
      <c r="L15" s="279"/>
      <c r="M15" s="132"/>
      <c r="N15" s="633"/>
      <c r="O15" s="633"/>
      <c r="P15" s="636"/>
      <c r="Q15" s="639"/>
      <c r="R15" s="639"/>
      <c r="S15" s="561"/>
      <c r="T15" s="654"/>
      <c r="W15" s="390">
        <v>4</v>
      </c>
      <c r="X15" s="391" t="str">
        <f t="shared" si="1"/>
        <v>MAURICIO RAFAEL PABA PINZON</v>
      </c>
      <c r="Y15" s="391" t="str">
        <f t="shared" ca="1" si="0"/>
        <v>CUMPLE</v>
      </c>
      <c r="Z15" s="11" t="str">
        <f t="shared" ca="1" si="2"/>
        <v>H</v>
      </c>
      <c r="AD15" s="391" t="str">
        <f t="shared" si="3"/>
        <v>MAURICIO RAFAEL PABA PINZON</v>
      </c>
      <c r="AE15" s="87" t="str">
        <f t="shared" ca="1" si="4"/>
        <v>CUMPLE</v>
      </c>
      <c r="AF15" s="8"/>
      <c r="AG15" s="11" t="s">
        <v>112</v>
      </c>
      <c r="AH15" s="86">
        <f>AH14+AI$13</f>
        <v>94</v>
      </c>
      <c r="AI15" s="696"/>
    </row>
    <row r="16" spans="1:35" s="6" customFormat="1" ht="24.95" customHeight="1">
      <c r="A16" s="10"/>
      <c r="B16" s="538">
        <v>2</v>
      </c>
      <c r="C16" s="619">
        <v>29</v>
      </c>
      <c r="D16" s="619">
        <v>83</v>
      </c>
      <c r="E16" s="619" t="s">
        <v>1178</v>
      </c>
      <c r="F16" s="619" t="s">
        <v>1179</v>
      </c>
      <c r="G16" s="644">
        <v>18501.12</v>
      </c>
      <c r="H16" s="625" t="s">
        <v>1180</v>
      </c>
      <c r="I16" s="628">
        <v>0.5</v>
      </c>
      <c r="J16" s="279" t="s">
        <v>1173</v>
      </c>
      <c r="K16" s="132">
        <f>+$K$13</f>
        <v>721015</v>
      </c>
      <c r="L16" s="279" t="s">
        <v>1173</v>
      </c>
      <c r="M16" s="132">
        <f>+$M$13</f>
        <v>721517</v>
      </c>
      <c r="N16" s="656" t="s">
        <v>1181</v>
      </c>
      <c r="O16" s="656" t="s">
        <v>1182</v>
      </c>
      <c r="P16" s="667"/>
      <c r="Q16" s="643" t="s">
        <v>1183</v>
      </c>
      <c r="R16" s="643" t="s">
        <v>1184</v>
      </c>
      <c r="S16" s="559">
        <f>IF(COUNTIF(J16:M18,"CUMPLE")&gt;=1,(G16*I16),0)* (IF(N16="PRESENTÓ CERTIFICADO",1,0))* (IF(O16="ACORDE A ITEM 5.2.1 (T.R.)",1,0) )* ( IF(OR(Q16="SIN OBSERVACIÓN", Q16="REQUERIMIENTOS SUBSANADOS"),1,0)) *(IF(OR(R16="NINGUNO", R16="CUMPLEN CON LO SOLICITADO"),1,0))</f>
        <v>9250.56</v>
      </c>
      <c r="T16" s="654"/>
      <c r="W16" s="390">
        <v>5</v>
      </c>
      <c r="X16" s="391" t="str">
        <f t="shared" si="1"/>
        <v>ARCELEC S.A.S.</v>
      </c>
      <c r="Y16" s="391" t="str">
        <f t="shared" ca="1" si="0"/>
        <v>CUMPLE</v>
      </c>
      <c r="Z16" s="11" t="str">
        <f t="shared" ca="1" si="2"/>
        <v>H</v>
      </c>
      <c r="AD16" s="391" t="str">
        <f t="shared" si="3"/>
        <v>ARCELEC S.A.S.</v>
      </c>
      <c r="AE16" s="87" t="str">
        <f t="shared" ca="1" si="4"/>
        <v>CUMPLE</v>
      </c>
      <c r="AF16" s="8"/>
      <c r="AG16" s="11" t="s">
        <v>112</v>
      </c>
      <c r="AH16" s="86">
        <f>AH15+AI$13</f>
        <v>116</v>
      </c>
      <c r="AI16" s="696"/>
    </row>
    <row r="17" spans="1:35" s="6" customFormat="1" ht="24.95" customHeight="1">
      <c r="A17" s="10"/>
      <c r="B17" s="539"/>
      <c r="C17" s="620"/>
      <c r="D17" s="620"/>
      <c r="E17" s="620"/>
      <c r="F17" s="620"/>
      <c r="G17" s="645"/>
      <c r="H17" s="626"/>
      <c r="I17" s="629"/>
      <c r="J17" s="279" t="s">
        <v>1173</v>
      </c>
      <c r="K17" s="132">
        <f>+$K$14</f>
        <v>721214</v>
      </c>
      <c r="L17" s="279" t="s">
        <v>1177</v>
      </c>
      <c r="M17" s="132">
        <f>+$M$14</f>
        <v>921217</v>
      </c>
      <c r="N17" s="632"/>
      <c r="O17" s="632"/>
      <c r="P17" s="635"/>
      <c r="Q17" s="638"/>
      <c r="R17" s="638"/>
      <c r="S17" s="560"/>
      <c r="T17" s="654"/>
      <c r="W17" s="390">
        <v>6</v>
      </c>
      <c r="X17" s="391" t="str">
        <f t="shared" si="1"/>
        <v>AMBIENTALMENTE INGENIERÍA S.A.S.</v>
      </c>
      <c r="Y17" s="391" t="str">
        <f t="shared" ca="1" si="0"/>
        <v>CUMPLE</v>
      </c>
      <c r="Z17" s="11" t="str">
        <f t="shared" ca="1" si="2"/>
        <v>H</v>
      </c>
      <c r="AD17" s="391" t="str">
        <f t="shared" si="3"/>
        <v>AMBIENTALMENTE INGENIERÍA S.A.S.</v>
      </c>
      <c r="AE17" s="87" t="str">
        <f t="shared" ca="1" si="4"/>
        <v>CUMPLE</v>
      </c>
      <c r="AF17" s="8"/>
      <c r="AG17" s="11" t="s">
        <v>112</v>
      </c>
      <c r="AH17" s="86">
        <f>AH16+AI$13</f>
        <v>138</v>
      </c>
      <c r="AI17" s="696"/>
    </row>
    <row r="18" spans="1:35" s="6" customFormat="1" ht="24.95" customHeight="1">
      <c r="A18" s="10"/>
      <c r="B18" s="540"/>
      <c r="C18" s="621"/>
      <c r="D18" s="621"/>
      <c r="E18" s="621"/>
      <c r="F18" s="621"/>
      <c r="G18" s="646"/>
      <c r="H18" s="627"/>
      <c r="I18" s="630"/>
      <c r="J18" s="279" t="s">
        <v>1173</v>
      </c>
      <c r="K18" s="132">
        <f>+$K$15</f>
        <v>721512</v>
      </c>
      <c r="L18" s="279"/>
      <c r="M18" s="132"/>
      <c r="N18" s="633"/>
      <c r="O18" s="633"/>
      <c r="P18" s="636"/>
      <c r="Q18" s="639"/>
      <c r="R18" s="639"/>
      <c r="S18" s="561"/>
      <c r="T18" s="654"/>
      <c r="W18" s="390">
        <v>7</v>
      </c>
      <c r="X18" s="391" t="str">
        <f t="shared" si="1"/>
        <v>CONSTRUSAR S.A.S.</v>
      </c>
      <c r="Y18" s="391" t="str">
        <f t="shared" ca="1" si="0"/>
        <v>CUMPLE</v>
      </c>
      <c r="Z18" s="11" t="str">
        <f t="shared" ca="1" si="2"/>
        <v>H</v>
      </c>
      <c r="AD18" s="391" t="str">
        <f t="shared" si="3"/>
        <v>CONSTRUSAR S.A.S.</v>
      </c>
      <c r="AE18" s="87" t="str">
        <f t="shared" ca="1" si="4"/>
        <v>CUMPLE</v>
      </c>
      <c r="AF18" s="91"/>
      <c r="AG18" s="11" t="s">
        <v>112</v>
      </c>
      <c r="AH18" s="86">
        <f t="shared" ref="AH18:AH26" si="5">AH17+AI$13</f>
        <v>160</v>
      </c>
      <c r="AI18" s="696"/>
    </row>
    <row r="19" spans="1:35" s="6" customFormat="1" ht="24.95" hidden="1" customHeight="1">
      <c r="A19" s="10"/>
      <c r="B19" s="538">
        <v>3</v>
      </c>
      <c r="C19" s="616"/>
      <c r="D19" s="616"/>
      <c r="E19" s="616"/>
      <c r="F19" s="616"/>
      <c r="G19" s="622"/>
      <c r="H19" s="625"/>
      <c r="I19" s="640"/>
      <c r="J19" s="279"/>
      <c r="K19" s="132">
        <f>+$K$13</f>
        <v>721015</v>
      </c>
      <c r="L19" s="279"/>
      <c r="M19" s="132">
        <f>+$M$13</f>
        <v>721517</v>
      </c>
      <c r="N19" s="656"/>
      <c r="O19" s="656"/>
      <c r="P19" s="667"/>
      <c r="Q19" s="670"/>
      <c r="R19" s="670"/>
      <c r="S19" s="559">
        <f>IF(COUNTIF(J19:M21,"CUMPLE")&gt;=1,(G19*I19),0)* (IF(N19="PRESENTÓ CERTIFICADO",1,0))* (IF(O19="ACORDE A ITEM 5.2.1 (T.R.)",1,0) )* ( IF(OR(Q19="SIN OBSERVACIÓN", Q19="REQUERIMIENTOS SUBSANADOS"),1,0)) *(IF(OR(R19="NINGUNO", R19="CUMPLEN CON LO SOLICITADO"),1,0))</f>
        <v>0</v>
      </c>
      <c r="T19" s="654"/>
      <c r="W19" s="390">
        <v>8</v>
      </c>
      <c r="X19" s="391" t="str">
        <f t="shared" si="1"/>
        <v>HIMHER Y COMPAÑIA S.A SOCIEDAD DE FAMILIA</v>
      </c>
      <c r="Y19" s="391" t="str">
        <f t="shared" ca="1" si="0"/>
        <v>CUMPLE</v>
      </c>
      <c r="Z19" s="11" t="str">
        <f t="shared" ca="1" si="2"/>
        <v>H</v>
      </c>
      <c r="AD19" s="391" t="str">
        <f t="shared" si="3"/>
        <v>HIMHER Y COMPAÑIA S.A SOCIEDAD DE FAMILIA</v>
      </c>
      <c r="AE19" s="87" t="str">
        <f t="shared" ca="1" si="4"/>
        <v>CUMPLE</v>
      </c>
      <c r="AF19" s="91"/>
      <c r="AG19" s="11" t="s">
        <v>112</v>
      </c>
      <c r="AH19" s="86">
        <f t="shared" si="5"/>
        <v>182</v>
      </c>
      <c r="AI19" s="696"/>
    </row>
    <row r="20" spans="1:35" s="6" customFormat="1" ht="24.95" hidden="1" customHeight="1">
      <c r="A20" s="10"/>
      <c r="B20" s="539"/>
      <c r="C20" s="617"/>
      <c r="D20" s="617"/>
      <c r="E20" s="617"/>
      <c r="F20" s="617"/>
      <c r="G20" s="623"/>
      <c r="H20" s="626"/>
      <c r="I20" s="641"/>
      <c r="J20" s="279"/>
      <c r="K20" s="132">
        <f>+$K$14</f>
        <v>721214</v>
      </c>
      <c r="L20" s="279"/>
      <c r="M20" s="132">
        <f>+$M$14</f>
        <v>921217</v>
      </c>
      <c r="N20" s="632"/>
      <c r="O20" s="632"/>
      <c r="P20" s="635"/>
      <c r="Q20" s="651"/>
      <c r="R20" s="651"/>
      <c r="S20" s="560"/>
      <c r="T20" s="654"/>
      <c r="W20" s="390">
        <v>9</v>
      </c>
      <c r="X20" s="391" t="str">
        <f t="shared" si="1"/>
        <v>JULIO CESAR QUESADA ARREDONDO</v>
      </c>
      <c r="Y20" s="391" t="str">
        <f t="shared" ca="1" si="0"/>
        <v>CUMPLE</v>
      </c>
      <c r="Z20" s="11" t="str">
        <f t="shared" ca="1" si="2"/>
        <v>H</v>
      </c>
      <c r="AD20" s="391" t="str">
        <f t="shared" si="3"/>
        <v>JULIO CESAR QUESADA ARREDONDO</v>
      </c>
      <c r="AE20" s="87" t="str">
        <f t="shared" ca="1" si="4"/>
        <v>CUMPLE</v>
      </c>
      <c r="AF20" s="91"/>
      <c r="AG20" s="11" t="s">
        <v>112</v>
      </c>
      <c r="AH20" s="86">
        <f t="shared" si="5"/>
        <v>204</v>
      </c>
      <c r="AI20" s="696"/>
    </row>
    <row r="21" spans="1:35" s="6" customFormat="1" ht="24.95" hidden="1" customHeight="1">
      <c r="A21" s="10"/>
      <c r="B21" s="540"/>
      <c r="C21" s="618"/>
      <c r="D21" s="618"/>
      <c r="E21" s="618"/>
      <c r="F21" s="618"/>
      <c r="G21" s="624"/>
      <c r="H21" s="627"/>
      <c r="I21" s="642"/>
      <c r="J21" s="279"/>
      <c r="K21" s="132">
        <f>+$K$15</f>
        <v>721512</v>
      </c>
      <c r="L21" s="279"/>
      <c r="M21" s="132"/>
      <c r="N21" s="633"/>
      <c r="O21" s="633"/>
      <c r="P21" s="636"/>
      <c r="Q21" s="652"/>
      <c r="R21" s="652"/>
      <c r="S21" s="561"/>
      <c r="T21" s="654"/>
      <c r="W21" s="390">
        <v>10</v>
      </c>
      <c r="X21" s="391" t="str">
        <f t="shared" si="1"/>
        <v>CONSORCIO LABORATORIOS UDEA 2021</v>
      </c>
      <c r="Y21" s="391" t="str">
        <f t="shared" ca="1" si="0"/>
        <v>NO CUMPLE</v>
      </c>
      <c r="Z21" s="11" t="str">
        <f t="shared" ca="1" si="2"/>
        <v>NH</v>
      </c>
      <c r="AD21" s="391" t="str">
        <f t="shared" si="3"/>
        <v>CONSORCIO LABORATORIOS UDEA 2021</v>
      </c>
      <c r="AE21" s="87" t="str">
        <f t="shared" ca="1" si="4"/>
        <v>NO CUMPLE</v>
      </c>
      <c r="AF21" s="91"/>
      <c r="AG21" s="11" t="s">
        <v>112</v>
      </c>
      <c r="AH21" s="86">
        <f t="shared" si="5"/>
        <v>226</v>
      </c>
      <c r="AI21" s="696"/>
    </row>
    <row r="22" spans="1:35" s="6" customFormat="1" ht="24.95" hidden="1" customHeight="1">
      <c r="A22" s="10"/>
      <c r="B22" s="538">
        <v>4</v>
      </c>
      <c r="C22" s="619"/>
      <c r="D22" s="619"/>
      <c r="E22" s="619"/>
      <c r="F22" s="619"/>
      <c r="G22" s="644"/>
      <c r="H22" s="625"/>
      <c r="I22" s="628"/>
      <c r="J22" s="279"/>
      <c r="K22" s="132">
        <f>+$K$13</f>
        <v>721015</v>
      </c>
      <c r="L22" s="279"/>
      <c r="M22" s="132">
        <f>+$M$13</f>
        <v>721517</v>
      </c>
      <c r="N22" s="656"/>
      <c r="O22" s="656"/>
      <c r="P22" s="666"/>
      <c r="Q22" s="670"/>
      <c r="R22" s="670"/>
      <c r="S22" s="559">
        <f>IF(COUNTIF(J22:M24,"CUMPLE")&gt;=1,(G22*I22),0)* (IF(N22="PRESENTÓ CERTIFICADO",1,0))* (IF(O22="ACORDE A ITEM 5.2.1 (T.R.)",1,0) )* ( IF(OR(Q22="SIN OBSERVACIÓN", Q22="REQUERIMIENTOS SUBSANADOS"),1,0)) *(IF(OR(R22="NINGUNO", R22="CUMPLEN CON LO SOLICITADO"),1,0))</f>
        <v>0</v>
      </c>
      <c r="T22" s="654"/>
      <c r="W22" s="390">
        <v>11</v>
      </c>
      <c r="X22" s="391" t="str">
        <f t="shared" si="1"/>
        <v>MARY SOL DUQUE HURTADO</v>
      </c>
      <c r="Y22" s="391" t="str">
        <f t="shared" ca="1" si="0"/>
        <v>CUMPLE</v>
      </c>
      <c r="Z22" s="11" t="str">
        <f t="shared" ca="1" si="2"/>
        <v>H</v>
      </c>
      <c r="AD22" s="391" t="str">
        <f t="shared" si="3"/>
        <v>MARY SOL DUQUE HURTADO</v>
      </c>
      <c r="AE22" s="87" t="str">
        <f t="shared" ca="1" si="4"/>
        <v>CUMPLE</v>
      </c>
      <c r="AF22" s="91"/>
      <c r="AG22" s="11" t="s">
        <v>112</v>
      </c>
      <c r="AH22" s="86">
        <f t="shared" si="5"/>
        <v>248</v>
      </c>
      <c r="AI22" s="696"/>
    </row>
    <row r="23" spans="1:35" s="6" customFormat="1" ht="24.95" hidden="1" customHeight="1">
      <c r="A23" s="10"/>
      <c r="B23" s="539"/>
      <c r="C23" s="620"/>
      <c r="D23" s="620"/>
      <c r="E23" s="620"/>
      <c r="F23" s="620"/>
      <c r="G23" s="645"/>
      <c r="H23" s="626"/>
      <c r="I23" s="629"/>
      <c r="J23" s="279"/>
      <c r="K23" s="132">
        <f>+$K$14</f>
        <v>721214</v>
      </c>
      <c r="L23" s="279"/>
      <c r="M23" s="132">
        <f>+$M$14</f>
        <v>921217</v>
      </c>
      <c r="N23" s="632"/>
      <c r="O23" s="632"/>
      <c r="P23" s="648"/>
      <c r="Q23" s="651"/>
      <c r="R23" s="651"/>
      <c r="S23" s="560"/>
      <c r="T23" s="654"/>
      <c r="W23" s="390">
        <v>12</v>
      </c>
      <c r="X23" s="391" t="str">
        <f t="shared" si="1"/>
        <v>LUIS ENRIQUE OYOLA QUINTERO</v>
      </c>
      <c r="Y23" s="391" t="str">
        <f t="shared" ca="1" si="0"/>
        <v>NO CUMPLE</v>
      </c>
      <c r="Z23" s="11" t="str">
        <f t="shared" ca="1" si="2"/>
        <v>NH</v>
      </c>
      <c r="AD23" s="391" t="str">
        <f t="shared" si="3"/>
        <v>LUIS ENRIQUE OYOLA QUINTERO</v>
      </c>
      <c r="AE23" s="87" t="str">
        <f t="shared" ca="1" si="4"/>
        <v>NO CUMPLE</v>
      </c>
      <c r="AF23" s="91"/>
      <c r="AG23" s="11" t="s">
        <v>112</v>
      </c>
      <c r="AH23" s="86">
        <f t="shared" si="5"/>
        <v>270</v>
      </c>
      <c r="AI23" s="696"/>
    </row>
    <row r="24" spans="1:35" s="6" customFormat="1" ht="24.95" hidden="1" customHeight="1">
      <c r="A24" s="10"/>
      <c r="B24" s="540"/>
      <c r="C24" s="621"/>
      <c r="D24" s="621"/>
      <c r="E24" s="621"/>
      <c r="F24" s="621"/>
      <c r="G24" s="646"/>
      <c r="H24" s="627"/>
      <c r="I24" s="630"/>
      <c r="J24" s="279"/>
      <c r="K24" s="132">
        <f>+$K$15</f>
        <v>721512</v>
      </c>
      <c r="L24" s="279"/>
      <c r="M24" s="132"/>
      <c r="N24" s="633"/>
      <c r="O24" s="633"/>
      <c r="P24" s="649"/>
      <c r="Q24" s="652"/>
      <c r="R24" s="652"/>
      <c r="S24" s="561"/>
      <c r="T24" s="654"/>
      <c r="W24" s="390">
        <v>13</v>
      </c>
      <c r="X24" s="391" t="str">
        <f t="shared" si="1"/>
        <v>INGEMAR SAS</v>
      </c>
      <c r="Y24" s="391" t="str">
        <f t="shared" ca="1" si="0"/>
        <v>CUMPLE</v>
      </c>
      <c r="Z24" s="11" t="str">
        <f t="shared" ca="1" si="2"/>
        <v>H</v>
      </c>
      <c r="AD24" s="391" t="str">
        <f t="shared" si="3"/>
        <v>INGEMAR SAS</v>
      </c>
      <c r="AE24" s="87" t="str">
        <f t="shared" ca="1" si="4"/>
        <v>CUMPLE</v>
      </c>
      <c r="AF24" s="91"/>
      <c r="AG24" s="11" t="s">
        <v>112</v>
      </c>
      <c r="AH24" s="86">
        <f t="shared" si="5"/>
        <v>292</v>
      </c>
      <c r="AI24" s="696"/>
    </row>
    <row r="25" spans="1:35" s="6" customFormat="1" ht="24.95" hidden="1" customHeight="1">
      <c r="A25" s="10"/>
      <c r="B25" s="538">
        <v>5</v>
      </c>
      <c r="C25" s="616"/>
      <c r="D25" s="616"/>
      <c r="E25" s="616"/>
      <c r="F25" s="616"/>
      <c r="G25" s="622"/>
      <c r="H25" s="625"/>
      <c r="I25" s="640"/>
      <c r="J25" s="279"/>
      <c r="K25" s="132">
        <f>+$K$13</f>
        <v>721015</v>
      </c>
      <c r="L25" s="279"/>
      <c r="M25" s="132">
        <f>+$M$13</f>
        <v>721517</v>
      </c>
      <c r="N25" s="656"/>
      <c r="O25" s="656"/>
      <c r="P25" s="667"/>
      <c r="Q25" s="643"/>
      <c r="R25" s="643"/>
      <c r="S25" s="559">
        <f>IF(COUNTIF(J25:M27,"CUMPLE")&gt;=1,(G25*I25),0)* (IF(N25="PRESENTÓ CERTIFICADO",1,0))* (IF(O25="ACORDE A ITEM 5.2.1 (T.R.)",1,0) )* ( IF(OR(Q25="SIN OBSERVACIÓN", Q25="REQUERIMIENTOS SUBSANADOS"),1,0)) *(IF(OR(R25="NINGUNO", R25="CUMPLEN CON LO SOLICITADO"),1,0))</f>
        <v>0</v>
      </c>
      <c r="T25" s="654"/>
      <c r="W25" s="390">
        <v>14</v>
      </c>
      <c r="X25" s="391" t="str">
        <f t="shared" si="1"/>
        <v>ENETEL S.A.S</v>
      </c>
      <c r="Y25" s="391" t="str">
        <f t="shared" ca="1" si="0"/>
        <v>CUMPLE</v>
      </c>
      <c r="Z25" s="11" t="str">
        <f t="shared" ca="1" si="2"/>
        <v>H</v>
      </c>
      <c r="AD25" s="391" t="str">
        <f t="shared" si="3"/>
        <v>ENETEL S.A.S</v>
      </c>
      <c r="AE25" s="87" t="str">
        <f t="shared" ca="1" si="4"/>
        <v>CUMPLE</v>
      </c>
      <c r="AF25" s="91"/>
      <c r="AG25" s="11" t="s">
        <v>112</v>
      </c>
      <c r="AH25" s="86">
        <f t="shared" si="5"/>
        <v>314</v>
      </c>
      <c r="AI25" s="696"/>
    </row>
    <row r="26" spans="1:35" s="6" customFormat="1" ht="24.95" hidden="1" customHeight="1">
      <c r="A26" s="10"/>
      <c r="B26" s="539"/>
      <c r="C26" s="617"/>
      <c r="D26" s="617"/>
      <c r="E26" s="617"/>
      <c r="F26" s="617"/>
      <c r="G26" s="623"/>
      <c r="H26" s="626"/>
      <c r="I26" s="641"/>
      <c r="J26" s="279"/>
      <c r="K26" s="132">
        <f>+$K$14</f>
        <v>721214</v>
      </c>
      <c r="L26" s="279"/>
      <c r="M26" s="132">
        <f>+$M$14</f>
        <v>921217</v>
      </c>
      <c r="N26" s="632"/>
      <c r="O26" s="632"/>
      <c r="P26" s="635"/>
      <c r="Q26" s="638"/>
      <c r="R26" s="638"/>
      <c r="S26" s="560"/>
      <c r="T26" s="654"/>
      <c r="W26" s="390">
        <v>15</v>
      </c>
      <c r="X26" s="391" t="str">
        <f t="shared" ref="X26:X41" si="6">IFERROR(VLOOKUP(W26,LISTA_OFERENTES,2,FALSE)," ")</f>
        <v>KASA</v>
      </c>
      <c r="Y26" s="391" t="str">
        <f t="shared" ca="1" si="0"/>
        <v>CUMPLE</v>
      </c>
      <c r="Z26" s="11" t="str">
        <f ca="1">IF(Y26="CUMPLE","H","NH")</f>
        <v>H</v>
      </c>
      <c r="AD26" s="391" t="str">
        <f t="shared" si="3"/>
        <v>KASA</v>
      </c>
      <c r="AE26" s="87" t="str">
        <f t="shared" ca="1" si="4"/>
        <v>CUMPLE</v>
      </c>
      <c r="AF26" s="91"/>
      <c r="AG26" s="11" t="s">
        <v>112</v>
      </c>
      <c r="AH26" s="86">
        <f t="shared" si="5"/>
        <v>336</v>
      </c>
      <c r="AI26" s="696"/>
    </row>
    <row r="27" spans="1:35" s="6" customFormat="1" ht="24.95" hidden="1" customHeight="1">
      <c r="A27" s="10"/>
      <c r="B27" s="540"/>
      <c r="C27" s="618"/>
      <c r="D27" s="618"/>
      <c r="E27" s="618"/>
      <c r="F27" s="618"/>
      <c r="G27" s="624"/>
      <c r="H27" s="627"/>
      <c r="I27" s="642"/>
      <c r="J27" s="279"/>
      <c r="K27" s="132">
        <f>+$K$15</f>
        <v>721512</v>
      </c>
      <c r="L27" s="279"/>
      <c r="M27" s="132"/>
      <c r="N27" s="633"/>
      <c r="O27" s="633"/>
      <c r="P27" s="636"/>
      <c r="Q27" s="639"/>
      <c r="R27" s="639"/>
      <c r="S27" s="561"/>
      <c r="T27" s="655"/>
      <c r="W27" s="390">
        <v>16</v>
      </c>
      <c r="X27" s="391" t="str">
        <f t="shared" si="6"/>
        <v>JORGE FERNANDO PRIETO MUÑOZ</v>
      </c>
      <c r="Y27" s="391" t="str">
        <f t="shared" ca="1" si="0"/>
        <v>CUMPLE</v>
      </c>
      <c r="Z27" s="11" t="str">
        <f ca="1">IF(Y27="CUMPLE","H","NH")</f>
        <v>H</v>
      </c>
      <c r="AD27" s="391" t="str">
        <f t="shared" si="3"/>
        <v>JORGE FERNANDO PRIETO MUÑOZ</v>
      </c>
      <c r="AE27" s="87" t="str">
        <f t="shared" ca="1" si="4"/>
        <v>CUMPLE</v>
      </c>
      <c r="AG27" s="11" t="s">
        <v>112</v>
      </c>
      <c r="AH27" s="86">
        <f t="shared" ref="AH27:AH41" si="7">AH26+AI$13</f>
        <v>358</v>
      </c>
      <c r="AI27" s="696"/>
    </row>
    <row r="28" spans="1:35" s="3" customFormat="1" ht="24.95" customHeight="1">
      <c r="B28" s="562" t="str">
        <f>IF(S29=" "," ",IF(S29&gt;=$H$6,"CUMPLE CON LA EXPERIENCIA REQUERIDA","NO CUMPLE CON LA EXPERIENCIA REQUERIDA"))</f>
        <v>CUMPLE CON LA EXPERIENCIA REQUERIDA</v>
      </c>
      <c r="C28" s="563"/>
      <c r="D28" s="563"/>
      <c r="E28" s="563"/>
      <c r="F28" s="563"/>
      <c r="G28" s="563"/>
      <c r="H28" s="563"/>
      <c r="I28" s="563"/>
      <c r="J28" s="563"/>
      <c r="K28" s="563"/>
      <c r="L28" s="563"/>
      <c r="M28" s="563"/>
      <c r="N28" s="563"/>
      <c r="O28" s="564"/>
      <c r="P28" s="568" t="s">
        <v>22</v>
      </c>
      <c r="Q28" s="569"/>
      <c r="R28" s="392"/>
      <c r="S28" s="7">
        <f>IF(T13="SI",SUM(S13:S27),0)</f>
        <v>13642.21</v>
      </c>
      <c r="T28" s="573" t="str">
        <f>IF(S29=" "," ",IF(S29&gt;=$H$6,"CUMPLE","NO CUMPLE"))</f>
        <v>CUMPLE</v>
      </c>
      <c r="W28" s="390">
        <v>17</v>
      </c>
      <c r="X28" s="391" t="str">
        <f t="shared" si="6"/>
        <v xml:space="preserve">CONSORCIO INTERNACIONAL DE SOLUCIONES INTEGRALES S.A.S </v>
      </c>
      <c r="Y28" s="391" t="str">
        <f t="shared" ref="Y28:Y41" ca="1" si="8">VLOOKUP(X28,BANDERA,2,FALSE)</f>
        <v>CUMPLE</v>
      </c>
      <c r="Z28" s="11" t="str">
        <f t="shared" ref="Z28:Z41" ca="1" si="9">IF(Y28="CUMPLE","H","NH")</f>
        <v>H</v>
      </c>
      <c r="AA28" s="6"/>
      <c r="AB28" s="6"/>
      <c r="AC28" s="6"/>
      <c r="AD28" s="391" t="str">
        <f t="shared" si="3"/>
        <v xml:space="preserve">CONSORCIO INTERNACIONAL DE SOLUCIONES INTEGRALES S.A.S </v>
      </c>
      <c r="AE28" s="87" t="str">
        <f t="shared" ca="1" si="4"/>
        <v>CUMPLE</v>
      </c>
      <c r="AF28" s="6"/>
      <c r="AG28" s="11" t="s">
        <v>112</v>
      </c>
      <c r="AH28" s="86">
        <f t="shared" si="7"/>
        <v>380</v>
      </c>
      <c r="AI28" s="696"/>
    </row>
    <row r="29" spans="1:35" s="6" customFormat="1" ht="46.5" customHeight="1">
      <c r="B29" s="565"/>
      <c r="C29" s="566"/>
      <c r="D29" s="566"/>
      <c r="E29" s="566"/>
      <c r="F29" s="566"/>
      <c r="G29" s="566"/>
      <c r="H29" s="566"/>
      <c r="I29" s="566"/>
      <c r="J29" s="566"/>
      <c r="K29" s="566"/>
      <c r="L29" s="566"/>
      <c r="M29" s="566"/>
      <c r="N29" s="566"/>
      <c r="O29" s="567"/>
      <c r="P29" s="568" t="s">
        <v>24</v>
      </c>
      <c r="Q29" s="569"/>
      <c r="R29" s="392"/>
      <c r="S29" s="76">
        <f>IFERROR((S28/$P$6)," ")</f>
        <v>11.512413502109704</v>
      </c>
      <c r="T29" s="574"/>
      <c r="W29" s="390">
        <v>18</v>
      </c>
      <c r="X29" s="391" t="str">
        <f t="shared" si="6"/>
        <v>CONSTRUCTORA JEINCO SAS</v>
      </c>
      <c r="Y29" s="391" t="str">
        <f t="shared" ca="1" si="8"/>
        <v>CUMPLE</v>
      </c>
      <c r="Z29" s="11" t="str">
        <f t="shared" ca="1" si="9"/>
        <v>H</v>
      </c>
      <c r="AD29" s="391" t="str">
        <f t="shared" si="3"/>
        <v>CONSTRUCTORA JEINCO SAS</v>
      </c>
      <c r="AE29" s="87" t="str">
        <f t="shared" ca="1" si="4"/>
        <v>CUMPLE</v>
      </c>
      <c r="AG29" s="11" t="s">
        <v>112</v>
      </c>
      <c r="AH29" s="86">
        <f t="shared" si="7"/>
        <v>402</v>
      </c>
      <c r="AI29" s="696"/>
    </row>
    <row r="30" spans="1:35" s="6" customFormat="1" ht="30" customHeight="1">
      <c r="W30" s="390">
        <v>19</v>
      </c>
      <c r="X30" s="391" t="str">
        <f t="shared" si="6"/>
        <v>SIRCOL SAS</v>
      </c>
      <c r="Y30" s="391" t="str">
        <f t="shared" ca="1" si="8"/>
        <v>NO CUMPLE</v>
      </c>
      <c r="Z30" s="11" t="str">
        <f t="shared" ca="1" si="9"/>
        <v>NH</v>
      </c>
      <c r="AD30" s="391" t="str">
        <f t="shared" si="3"/>
        <v>SIRCOL SAS</v>
      </c>
      <c r="AE30" s="87" t="str">
        <f t="shared" ca="1" si="4"/>
        <v>NO CUMPLE</v>
      </c>
      <c r="AG30" s="11" t="s">
        <v>112</v>
      </c>
      <c r="AH30" s="86">
        <f t="shared" si="7"/>
        <v>424</v>
      </c>
      <c r="AI30" s="696"/>
    </row>
    <row r="31" spans="1:35" ht="30" customHeight="1">
      <c r="W31" s="390">
        <v>20</v>
      </c>
      <c r="X31" s="391" t="str">
        <f t="shared" si="6"/>
        <v>DABERLIS ARRIETA CARDENAS</v>
      </c>
      <c r="Y31" s="391" t="str">
        <f t="shared" ca="1" si="8"/>
        <v>CUMPLE</v>
      </c>
      <c r="Z31" s="11" t="str">
        <f t="shared" ca="1" si="9"/>
        <v>H</v>
      </c>
      <c r="AA31" s="6"/>
      <c r="AB31" s="6"/>
      <c r="AC31" s="6"/>
      <c r="AD31" s="391" t="str">
        <f t="shared" si="3"/>
        <v>DABERLIS ARRIETA CARDENAS</v>
      </c>
      <c r="AE31" s="87" t="str">
        <f t="shared" ca="1" si="4"/>
        <v>CUMPLE</v>
      </c>
      <c r="AF31" s="6"/>
      <c r="AG31" s="11" t="s">
        <v>112</v>
      </c>
      <c r="AH31" s="86">
        <f t="shared" si="7"/>
        <v>446</v>
      </c>
      <c r="AI31" s="696"/>
    </row>
    <row r="32" spans="1:35" ht="54.75" customHeight="1">
      <c r="B32" s="98">
        <v>2</v>
      </c>
      <c r="C32" s="590" t="s">
        <v>78</v>
      </c>
      <c r="D32" s="591"/>
      <c r="E32" s="592"/>
      <c r="F32" s="593" t="str">
        <f>IFERROR(VLOOKUP(B32,LISTA_OFERENTES,2,FALSE)," ")</f>
        <v>INGEADE SAS</v>
      </c>
      <c r="G32" s="594"/>
      <c r="H32" s="594"/>
      <c r="I32" s="594"/>
      <c r="J32" s="594"/>
      <c r="K32" s="594"/>
      <c r="L32" s="594"/>
      <c r="M32" s="594"/>
      <c r="N32" s="594"/>
      <c r="O32" s="595"/>
      <c r="P32" s="596" t="s">
        <v>104</v>
      </c>
      <c r="Q32" s="597"/>
      <c r="R32" s="598"/>
      <c r="S32" s="2">
        <f>5-(INT(COUNTBLANK(C35:C49))-10)</f>
        <v>3</v>
      </c>
      <c r="T32" s="3"/>
      <c r="W32" s="390">
        <v>21</v>
      </c>
      <c r="X32" s="391" t="str">
        <f t="shared" si="6"/>
        <v>VISUAR SAS</v>
      </c>
      <c r="Y32" s="391" t="str">
        <f t="shared" ca="1" si="8"/>
        <v>CUMPLE</v>
      </c>
      <c r="Z32" s="11" t="str">
        <f t="shared" ca="1" si="9"/>
        <v>H</v>
      </c>
      <c r="AA32" s="6"/>
      <c r="AB32" s="6"/>
      <c r="AC32" s="6"/>
      <c r="AD32" s="391" t="str">
        <f t="shared" si="3"/>
        <v>VISUAR SAS</v>
      </c>
      <c r="AE32" s="87" t="str">
        <f t="shared" ca="1" si="4"/>
        <v>CUMPLE</v>
      </c>
      <c r="AF32" s="6"/>
      <c r="AG32" s="11" t="s">
        <v>112</v>
      </c>
      <c r="AH32" s="86">
        <f t="shared" si="7"/>
        <v>468</v>
      </c>
      <c r="AI32" s="696"/>
    </row>
    <row r="33" spans="1:35" s="8" customFormat="1" ht="38.25" customHeight="1">
      <c r="B33" s="599" t="s">
        <v>45</v>
      </c>
      <c r="C33" s="601" t="s">
        <v>15</v>
      </c>
      <c r="D33" s="601" t="s">
        <v>16</v>
      </c>
      <c r="E33" s="601" t="s">
        <v>17</v>
      </c>
      <c r="F33" s="601" t="s">
        <v>18</v>
      </c>
      <c r="G33" s="601" t="s">
        <v>19</v>
      </c>
      <c r="H33" s="601" t="s">
        <v>20</v>
      </c>
      <c r="I33" s="601" t="s">
        <v>21</v>
      </c>
      <c r="J33" s="603" t="s">
        <v>52</v>
      </c>
      <c r="K33" s="604"/>
      <c r="L33" s="604"/>
      <c r="M33" s="605"/>
      <c r="N33" s="601" t="s">
        <v>79</v>
      </c>
      <c r="O33" s="601" t="s">
        <v>80</v>
      </c>
      <c r="P33" s="5" t="s">
        <v>81</v>
      </c>
      <c r="Q33" s="5"/>
      <c r="R33" s="601" t="s">
        <v>82</v>
      </c>
      <c r="S33" s="601" t="s">
        <v>83</v>
      </c>
      <c r="T33" s="601" t="str">
        <f>T11</f>
        <v>CUMPLE CON EL REQUERIMIENTO OBLIGATORIO DE HABER EJECUTADO MÍNIMO DOS (2) DE LOS CINCO CONTRATOS, DENTRO DE LAS CLASIFICACIONES DE LOS
CÓDIGOS 721512,721214 Y 721517.</v>
      </c>
      <c r="U33" s="9"/>
      <c r="V33" s="9"/>
      <c r="W33" s="390">
        <v>22</v>
      </c>
      <c r="X33" s="391" t="str">
        <f t="shared" si="6"/>
        <v xml:space="preserve">RAFAEL EDUARDO ZAMBRANO CASAS </v>
      </c>
      <c r="Y33" s="391" t="str">
        <f t="shared" ca="1" si="8"/>
        <v>CUMPLE</v>
      </c>
      <c r="Z33" s="11" t="str">
        <f t="shared" ca="1" si="9"/>
        <v>H</v>
      </c>
      <c r="AA33" s="6"/>
      <c r="AB33" s="6"/>
      <c r="AC33" s="6"/>
      <c r="AD33" s="391" t="str">
        <f t="shared" si="3"/>
        <v xml:space="preserve">RAFAEL EDUARDO ZAMBRANO CASAS </v>
      </c>
      <c r="AE33" s="87" t="str">
        <f t="shared" ca="1" si="4"/>
        <v>CUMPLE</v>
      </c>
      <c r="AF33" s="6"/>
      <c r="AG33" s="11" t="s">
        <v>112</v>
      </c>
      <c r="AH33" s="86">
        <f t="shared" si="7"/>
        <v>490</v>
      </c>
      <c r="AI33" s="696"/>
    </row>
    <row r="34" spans="1:35" s="8" customFormat="1" ht="59.25" customHeight="1">
      <c r="B34" s="600"/>
      <c r="C34" s="602"/>
      <c r="D34" s="602"/>
      <c r="E34" s="602"/>
      <c r="F34" s="602"/>
      <c r="G34" s="602"/>
      <c r="H34" s="602"/>
      <c r="I34" s="602"/>
      <c r="J34" s="606" t="s">
        <v>85</v>
      </c>
      <c r="K34" s="607"/>
      <c r="L34" s="607"/>
      <c r="M34" s="608"/>
      <c r="N34" s="602"/>
      <c r="O34" s="602"/>
      <c r="P34" s="4" t="s">
        <v>13</v>
      </c>
      <c r="Q34" s="4" t="s">
        <v>84</v>
      </c>
      <c r="R34" s="602"/>
      <c r="S34" s="602"/>
      <c r="T34" s="602"/>
      <c r="U34" s="9"/>
      <c r="V34" s="9"/>
      <c r="W34" s="390">
        <v>23</v>
      </c>
      <c r="X34" s="391" t="str">
        <f t="shared" si="6"/>
        <v xml:space="preserve">ARTURO JURADO ALVARAN </v>
      </c>
      <c r="Y34" s="391" t="str">
        <f t="shared" ca="1" si="8"/>
        <v>CUMPLE</v>
      </c>
      <c r="Z34" s="11" t="str">
        <f t="shared" ca="1" si="9"/>
        <v>H</v>
      </c>
      <c r="AA34" s="6"/>
      <c r="AB34" s="6"/>
      <c r="AC34" s="6"/>
      <c r="AD34" s="391" t="str">
        <f t="shared" si="3"/>
        <v xml:space="preserve">ARTURO JURADO ALVARAN </v>
      </c>
      <c r="AE34" s="87" t="str">
        <f t="shared" ca="1" si="4"/>
        <v>CUMPLE</v>
      </c>
      <c r="AF34" s="6"/>
      <c r="AG34" s="11" t="s">
        <v>112</v>
      </c>
      <c r="AH34" s="86">
        <f t="shared" si="7"/>
        <v>512</v>
      </c>
      <c r="AI34" s="696"/>
    </row>
    <row r="35" spans="1:35" s="6" customFormat="1" ht="24.95" customHeight="1">
      <c r="A35" s="10"/>
      <c r="B35" s="538">
        <v>1</v>
      </c>
      <c r="C35" s="616">
        <v>86</v>
      </c>
      <c r="D35" s="616" t="s">
        <v>1186</v>
      </c>
      <c r="E35" s="616" t="s">
        <v>1189</v>
      </c>
      <c r="F35" s="616" t="s">
        <v>1192</v>
      </c>
      <c r="G35" s="669">
        <v>1637.69</v>
      </c>
      <c r="H35" s="625" t="s">
        <v>1176</v>
      </c>
      <c r="I35" s="640">
        <v>1</v>
      </c>
      <c r="J35" s="279" t="s">
        <v>1177</v>
      </c>
      <c r="K35" s="132">
        <v>721015</v>
      </c>
      <c r="L35" s="279" t="s">
        <v>1173</v>
      </c>
      <c r="M35" s="132">
        <v>721517</v>
      </c>
      <c r="N35" s="656" t="s">
        <v>1181</v>
      </c>
      <c r="O35" s="656" t="s">
        <v>1182</v>
      </c>
      <c r="P35" s="667"/>
      <c r="Q35" s="643" t="s">
        <v>1183</v>
      </c>
      <c r="R35" s="643" t="s">
        <v>1184</v>
      </c>
      <c r="S35" s="559">
        <f>IF(COUNTIF(J35:M37,"CUMPLE")&gt;=1,(G35*I35),0)* (IF(N35="PRESENTÓ CERTIFICADO",1,0))* (IF(O35="ACORDE A ITEM 5.2.1 (T.R.)",1,0) )* ( IF(OR(Q35="SIN OBSERVACIÓN", Q35="REQUERIMIENTOS SUBSANADOS"),1,0)) *(IF(OR(R35="NINGUNO", R35="CUMPLEN CON LO SOLICITADO"),1,0))</f>
        <v>1637.69</v>
      </c>
      <c r="T35" s="653" t="s">
        <v>1185</v>
      </c>
      <c r="W35" s="390">
        <v>24</v>
      </c>
      <c r="X35" s="391" t="str">
        <f t="shared" si="6"/>
        <v>BCS INGENIERIA Y PROYECTOS S.A.S</v>
      </c>
      <c r="Y35" s="391" t="str">
        <f t="shared" ca="1" si="8"/>
        <v>CUMPLE</v>
      </c>
      <c r="Z35" s="11" t="str">
        <f t="shared" ca="1" si="9"/>
        <v>H</v>
      </c>
      <c r="AD35" s="391" t="str">
        <f t="shared" si="3"/>
        <v>BCS INGENIERIA Y PROYECTOS S.A.S</v>
      </c>
      <c r="AE35" s="87" t="str">
        <f t="shared" ca="1" si="4"/>
        <v>CUMPLE</v>
      </c>
      <c r="AG35" s="11" t="s">
        <v>112</v>
      </c>
      <c r="AH35" s="86">
        <f t="shared" si="7"/>
        <v>534</v>
      </c>
      <c r="AI35" s="696"/>
    </row>
    <row r="36" spans="1:35" s="6" customFormat="1" ht="24.95" customHeight="1">
      <c r="A36" s="10"/>
      <c r="B36" s="539"/>
      <c r="C36" s="617"/>
      <c r="D36" s="617"/>
      <c r="E36" s="617"/>
      <c r="F36" s="617"/>
      <c r="G36" s="623"/>
      <c r="H36" s="626"/>
      <c r="I36" s="641"/>
      <c r="J36" s="279" t="s">
        <v>1173</v>
      </c>
      <c r="K36" s="132">
        <v>721214</v>
      </c>
      <c r="L36" s="279" t="s">
        <v>1177</v>
      </c>
      <c r="M36" s="132">
        <v>921217</v>
      </c>
      <c r="N36" s="632"/>
      <c r="O36" s="632"/>
      <c r="P36" s="635"/>
      <c r="Q36" s="638"/>
      <c r="R36" s="638"/>
      <c r="S36" s="560"/>
      <c r="T36" s="654"/>
      <c r="W36" s="390">
        <v>25</v>
      </c>
      <c r="X36" s="391" t="str">
        <f t="shared" si="6"/>
        <v>AGORASPORT SA SUCURSAL COLOMBIA</v>
      </c>
      <c r="Y36" s="391" t="str">
        <f t="shared" ca="1" si="8"/>
        <v>CUMPLE</v>
      </c>
      <c r="Z36" s="11" t="str">
        <f t="shared" ca="1" si="9"/>
        <v>H</v>
      </c>
      <c r="AD36" s="391" t="str">
        <f t="shared" si="3"/>
        <v>AGORASPORT SA SUCURSAL COLOMBIA</v>
      </c>
      <c r="AE36" s="87" t="str">
        <f t="shared" ca="1" si="4"/>
        <v>CUMPLE</v>
      </c>
      <c r="AG36" s="11" t="s">
        <v>112</v>
      </c>
      <c r="AH36" s="86">
        <f t="shared" si="7"/>
        <v>556</v>
      </c>
      <c r="AI36" s="696"/>
    </row>
    <row r="37" spans="1:35" s="6" customFormat="1" ht="24.95" customHeight="1">
      <c r="A37" s="10"/>
      <c r="B37" s="540"/>
      <c r="C37" s="618"/>
      <c r="D37" s="618"/>
      <c r="E37" s="618"/>
      <c r="F37" s="618"/>
      <c r="G37" s="624"/>
      <c r="H37" s="627"/>
      <c r="I37" s="642"/>
      <c r="J37" s="279" t="s">
        <v>1173</v>
      </c>
      <c r="K37" s="132">
        <v>721512</v>
      </c>
      <c r="L37" s="279"/>
      <c r="M37" s="132"/>
      <c r="N37" s="633"/>
      <c r="O37" s="633"/>
      <c r="P37" s="636"/>
      <c r="Q37" s="639"/>
      <c r="R37" s="639"/>
      <c r="S37" s="561"/>
      <c r="T37" s="654"/>
      <c r="W37" s="390">
        <v>26</v>
      </c>
      <c r="X37" s="391" t="str">
        <f t="shared" si="6"/>
        <v>ASEM SAS</v>
      </c>
      <c r="Y37" s="391" t="str">
        <f t="shared" ca="1" si="8"/>
        <v>CUMPLE</v>
      </c>
      <c r="Z37" s="11" t="str">
        <f t="shared" ca="1" si="9"/>
        <v>H</v>
      </c>
      <c r="AD37" s="391" t="str">
        <f t="shared" si="3"/>
        <v>ASEM SAS</v>
      </c>
      <c r="AE37" s="87" t="str">
        <f t="shared" ca="1" si="4"/>
        <v>CUMPLE</v>
      </c>
      <c r="AG37" s="11" t="s">
        <v>112</v>
      </c>
      <c r="AH37" s="86">
        <f t="shared" si="7"/>
        <v>578</v>
      </c>
      <c r="AI37" s="696"/>
    </row>
    <row r="38" spans="1:35" s="6" customFormat="1" ht="24.95" customHeight="1">
      <c r="A38" s="10"/>
      <c r="B38" s="538">
        <v>2</v>
      </c>
      <c r="C38" s="619">
        <v>87</v>
      </c>
      <c r="D38" s="619" t="s">
        <v>1187</v>
      </c>
      <c r="E38" s="619" t="s">
        <v>1191</v>
      </c>
      <c r="F38" s="616" t="s">
        <v>1193</v>
      </c>
      <c r="G38" s="668">
        <v>780.6</v>
      </c>
      <c r="H38" s="625" t="s">
        <v>1176</v>
      </c>
      <c r="I38" s="640">
        <v>1</v>
      </c>
      <c r="J38" s="279" t="s">
        <v>1177</v>
      </c>
      <c r="K38" s="132">
        <f>+$K$13</f>
        <v>721015</v>
      </c>
      <c r="L38" s="279" t="s">
        <v>1173</v>
      </c>
      <c r="M38" s="132">
        <f>+$M$13</f>
        <v>721517</v>
      </c>
      <c r="N38" s="656" t="s">
        <v>1181</v>
      </c>
      <c r="O38" s="656" t="s">
        <v>1182</v>
      </c>
      <c r="P38" s="667"/>
      <c r="Q38" s="643" t="s">
        <v>1183</v>
      </c>
      <c r="R38" s="643" t="s">
        <v>1184</v>
      </c>
      <c r="S38" s="559">
        <f>IF(COUNTIF(J38:M40,"CUMPLE")&gt;=1,(G38*I38),0)* (IF(N38="PRESENTÓ CERTIFICADO",1,0))* (IF(O38="ACORDE A ITEM 5.2.1 (T.R.)",1,0) )* ( IF(OR(Q38="SIN OBSERVACIÓN", Q38="REQUERIMIENTOS SUBSANADOS"),1,0)) *(IF(OR(R38="NINGUNO", R38="CUMPLEN CON LO SOLICITADO"),1,0))</f>
        <v>780.6</v>
      </c>
      <c r="T38" s="654"/>
      <c r="W38" s="390">
        <v>27</v>
      </c>
      <c r="X38" s="391" t="str">
        <f t="shared" si="6"/>
        <v>WILLIAMS.CO SAS</v>
      </c>
      <c r="Y38" s="391" t="str">
        <f t="shared" ca="1" si="8"/>
        <v>NO CUMPLE</v>
      </c>
      <c r="Z38" s="11" t="str">
        <f t="shared" ca="1" si="9"/>
        <v>NH</v>
      </c>
      <c r="AD38" s="391" t="str">
        <f t="shared" si="3"/>
        <v>WILLIAMS.CO SAS</v>
      </c>
      <c r="AE38" s="87" t="str">
        <f t="shared" ca="1" si="4"/>
        <v>NO CUMPLE</v>
      </c>
      <c r="AG38" s="11" t="s">
        <v>112</v>
      </c>
      <c r="AH38" s="86">
        <f t="shared" si="7"/>
        <v>600</v>
      </c>
      <c r="AI38" s="696"/>
    </row>
    <row r="39" spans="1:35" s="6" customFormat="1" ht="24.95" customHeight="1">
      <c r="A39" s="10"/>
      <c r="B39" s="539"/>
      <c r="C39" s="620"/>
      <c r="D39" s="620"/>
      <c r="E39" s="620"/>
      <c r="F39" s="617"/>
      <c r="G39" s="645"/>
      <c r="H39" s="626"/>
      <c r="I39" s="641"/>
      <c r="J39" s="279" t="s">
        <v>1173</v>
      </c>
      <c r="K39" s="132">
        <f>+$K$14</f>
        <v>721214</v>
      </c>
      <c r="L39" s="279" t="s">
        <v>1177</v>
      </c>
      <c r="M39" s="132">
        <f>+$M$14</f>
        <v>921217</v>
      </c>
      <c r="N39" s="632"/>
      <c r="O39" s="632"/>
      <c r="P39" s="635"/>
      <c r="Q39" s="638"/>
      <c r="R39" s="638"/>
      <c r="S39" s="560"/>
      <c r="T39" s="654"/>
      <c r="V39" s="312"/>
      <c r="W39" s="312">
        <v>28</v>
      </c>
      <c r="X39" s="312" t="str">
        <f t="shared" si="6"/>
        <v>O13</v>
      </c>
      <c r="Y39" s="312" t="str">
        <f t="shared" ca="1" si="8"/>
        <v>NO CUMPLE</v>
      </c>
      <c r="Z39" s="312" t="str">
        <f t="shared" ca="1" si="9"/>
        <v>NH</v>
      </c>
      <c r="AA39" s="313"/>
      <c r="AD39" s="391" t="str">
        <f t="shared" si="3"/>
        <v>O13</v>
      </c>
      <c r="AE39" s="87" t="str">
        <f t="shared" ca="1" si="4"/>
        <v>NO CUMPLE</v>
      </c>
      <c r="AG39" s="11" t="s">
        <v>112</v>
      </c>
      <c r="AH39" s="86">
        <f t="shared" si="7"/>
        <v>622</v>
      </c>
      <c r="AI39" s="696"/>
    </row>
    <row r="40" spans="1:35" s="6" customFormat="1" ht="24.95" customHeight="1">
      <c r="A40" s="10"/>
      <c r="B40" s="540"/>
      <c r="C40" s="621"/>
      <c r="D40" s="621"/>
      <c r="E40" s="621"/>
      <c r="F40" s="618"/>
      <c r="G40" s="646"/>
      <c r="H40" s="627"/>
      <c r="I40" s="642"/>
      <c r="J40" s="279" t="s">
        <v>1173</v>
      </c>
      <c r="K40" s="132">
        <f>+$K$15</f>
        <v>721512</v>
      </c>
      <c r="L40" s="279"/>
      <c r="M40" s="132"/>
      <c r="N40" s="633"/>
      <c r="O40" s="633"/>
      <c r="P40" s="636"/>
      <c r="Q40" s="639"/>
      <c r="R40" s="639"/>
      <c r="S40" s="561"/>
      <c r="T40" s="654"/>
      <c r="V40" s="312"/>
      <c r="W40" s="312">
        <v>29</v>
      </c>
      <c r="X40" s="312" t="str">
        <f t="shared" si="6"/>
        <v>O14</v>
      </c>
      <c r="Y40" s="312" t="str">
        <f t="shared" ca="1" si="8"/>
        <v>NO CUMPLE</v>
      </c>
      <c r="Z40" s="312" t="str">
        <f t="shared" ca="1" si="9"/>
        <v>NH</v>
      </c>
      <c r="AA40" s="313"/>
      <c r="AD40" s="391" t="str">
        <f t="shared" si="3"/>
        <v>O14</v>
      </c>
      <c r="AE40" s="87" t="str">
        <f t="shared" ca="1" si="4"/>
        <v>NO CUMPLE</v>
      </c>
      <c r="AG40" s="11" t="s">
        <v>112</v>
      </c>
      <c r="AH40" s="86">
        <f t="shared" si="7"/>
        <v>644</v>
      </c>
      <c r="AI40" s="696"/>
    </row>
    <row r="41" spans="1:35" s="6" customFormat="1" ht="24.95" customHeight="1">
      <c r="A41" s="10"/>
      <c r="B41" s="538">
        <v>3</v>
      </c>
      <c r="C41" s="616">
        <v>109</v>
      </c>
      <c r="D41" s="616" t="s">
        <v>1188</v>
      </c>
      <c r="E41" s="616" t="s">
        <v>1190</v>
      </c>
      <c r="F41" s="616" t="s">
        <v>1194</v>
      </c>
      <c r="G41" s="669">
        <v>391.46</v>
      </c>
      <c r="H41" s="625" t="s">
        <v>1176</v>
      </c>
      <c r="I41" s="640">
        <v>1</v>
      </c>
      <c r="J41" s="279" t="s">
        <v>1173</v>
      </c>
      <c r="K41" s="132">
        <f>+$K$13</f>
        <v>721015</v>
      </c>
      <c r="L41" s="279" t="s">
        <v>1173</v>
      </c>
      <c r="M41" s="132">
        <f>+$M$13</f>
        <v>721517</v>
      </c>
      <c r="N41" s="656" t="s">
        <v>1181</v>
      </c>
      <c r="O41" s="656" t="s">
        <v>1182</v>
      </c>
      <c r="P41" s="667"/>
      <c r="Q41" s="643" t="s">
        <v>1183</v>
      </c>
      <c r="R41" s="643" t="s">
        <v>1184</v>
      </c>
      <c r="S41" s="559">
        <f>IF(COUNTIF(J41:M43,"CUMPLE")&gt;=1,(G41*I41),0)* (IF(N41="PRESENTÓ CERTIFICADO",1,0))* (IF(O41="ACORDE A ITEM 5.2.1 (T.R.)",1,0) )* ( IF(OR(Q41="SIN OBSERVACIÓN", Q41="REQUERIMIENTOS SUBSANADOS"),1,0)) *(IF(OR(R41="NINGUNO", R41="CUMPLEN CON LO SOLICITADO"),1,0))</f>
        <v>391.46</v>
      </c>
      <c r="T41" s="654"/>
      <c r="V41" s="312"/>
      <c r="W41" s="312">
        <v>30</v>
      </c>
      <c r="X41" s="312" t="str">
        <f t="shared" si="6"/>
        <v>O15</v>
      </c>
      <c r="Y41" s="312" t="str">
        <f t="shared" ca="1" si="8"/>
        <v>NO CUMPLE</v>
      </c>
      <c r="Z41" s="312" t="str">
        <f t="shared" ca="1" si="9"/>
        <v>NH</v>
      </c>
      <c r="AA41" s="314"/>
      <c r="AB41" s="3"/>
      <c r="AC41" s="3"/>
      <c r="AD41" s="391" t="str">
        <f t="shared" si="3"/>
        <v>O15</v>
      </c>
      <c r="AE41" s="87" t="str">
        <f t="shared" ca="1" si="4"/>
        <v>NO CUMPLE</v>
      </c>
      <c r="AF41" s="3"/>
      <c r="AG41" s="11" t="s">
        <v>112</v>
      </c>
      <c r="AH41" s="86">
        <f t="shared" si="7"/>
        <v>666</v>
      </c>
      <c r="AI41" s="696"/>
    </row>
    <row r="42" spans="1:35" s="6" customFormat="1" ht="24.95" customHeight="1">
      <c r="A42" s="10"/>
      <c r="B42" s="539"/>
      <c r="C42" s="617"/>
      <c r="D42" s="617"/>
      <c r="E42" s="617"/>
      <c r="F42" s="617"/>
      <c r="G42" s="623"/>
      <c r="H42" s="626"/>
      <c r="I42" s="641"/>
      <c r="J42" s="279" t="s">
        <v>1173</v>
      </c>
      <c r="K42" s="132">
        <f>+$K$14</f>
        <v>721214</v>
      </c>
      <c r="L42" s="279" t="s">
        <v>1177</v>
      </c>
      <c r="M42" s="132">
        <f>+$M$14</f>
        <v>921217</v>
      </c>
      <c r="N42" s="632"/>
      <c r="O42" s="632"/>
      <c r="P42" s="635"/>
      <c r="Q42" s="638"/>
      <c r="R42" s="638"/>
      <c r="S42" s="560"/>
      <c r="T42" s="654"/>
      <c r="V42" s="312"/>
      <c r="W42" s="312"/>
      <c r="X42" s="312"/>
      <c r="Y42" s="312"/>
      <c r="Z42" s="312"/>
      <c r="AA42" s="313"/>
    </row>
    <row r="43" spans="1:35" s="6" customFormat="1" ht="24.95" customHeight="1">
      <c r="A43" s="10"/>
      <c r="B43" s="540"/>
      <c r="C43" s="618"/>
      <c r="D43" s="618"/>
      <c r="E43" s="618"/>
      <c r="F43" s="618"/>
      <c r="G43" s="624"/>
      <c r="H43" s="627"/>
      <c r="I43" s="642"/>
      <c r="J43" s="279" t="s">
        <v>1177</v>
      </c>
      <c r="K43" s="132">
        <f>+$K$15</f>
        <v>721512</v>
      </c>
      <c r="L43" s="279"/>
      <c r="M43" s="132"/>
      <c r="N43" s="633"/>
      <c r="O43" s="633"/>
      <c r="P43" s="636"/>
      <c r="Q43" s="639"/>
      <c r="R43" s="639"/>
      <c r="S43" s="561"/>
      <c r="T43" s="654"/>
      <c r="V43" s="312"/>
      <c r="W43" s="312"/>
      <c r="X43" s="312"/>
      <c r="Y43" s="312"/>
      <c r="Z43" s="312"/>
      <c r="AA43" s="313"/>
    </row>
    <row r="44" spans="1:35" s="6" customFormat="1" ht="24.95" hidden="1" customHeight="1">
      <c r="A44" s="10"/>
      <c r="B44" s="538">
        <v>4</v>
      </c>
      <c r="C44" s="619"/>
      <c r="D44" s="619"/>
      <c r="E44" s="619"/>
      <c r="F44" s="619"/>
      <c r="G44" s="644"/>
      <c r="H44" s="625"/>
      <c r="I44" s="628"/>
      <c r="J44" s="279"/>
      <c r="K44" s="132">
        <f>+$K$13</f>
        <v>721015</v>
      </c>
      <c r="L44" s="279"/>
      <c r="M44" s="132">
        <f>+$M$13</f>
        <v>721517</v>
      </c>
      <c r="N44" s="656"/>
      <c r="O44" s="656"/>
      <c r="P44" s="666"/>
      <c r="Q44" s="670"/>
      <c r="R44" s="670"/>
      <c r="S44" s="559">
        <f>IF(COUNTIF(J44:M46,"CUMPLE")&gt;=1,(G44*I44),0)* (IF(N44="PRESENTÓ CERTIFICADO",1,0))* (IF(O44="ACORDE A ITEM 5.2.1 (T.R.)",1,0) )* ( IF(OR(Q44="SIN OBSERVACIÓN", Q44="REQUERIMIENTOS SUBSANADOS"),1,0)) *(IF(OR(R44="NINGUNO", R44="CUMPLEN CON LO SOLICITADO"),1,0))</f>
        <v>0</v>
      </c>
      <c r="T44" s="654"/>
      <c r="V44" s="312"/>
      <c r="W44" s="312"/>
      <c r="X44" s="312"/>
      <c r="Y44" s="312"/>
      <c r="Z44" s="312"/>
      <c r="AA44" s="26"/>
      <c r="AB44" s="26"/>
      <c r="AC44" s="26"/>
      <c r="AD44" s="26"/>
      <c r="AE44" s="26"/>
      <c r="AF44" s="26"/>
      <c r="AG44" s="26"/>
    </row>
    <row r="45" spans="1:35" s="6" customFormat="1" ht="24.95" hidden="1" customHeight="1">
      <c r="A45" s="10"/>
      <c r="B45" s="539"/>
      <c r="C45" s="620"/>
      <c r="D45" s="620"/>
      <c r="E45" s="620"/>
      <c r="F45" s="620"/>
      <c r="G45" s="645"/>
      <c r="H45" s="626"/>
      <c r="I45" s="629"/>
      <c r="J45" s="279"/>
      <c r="K45" s="132">
        <f>+$K$14</f>
        <v>721214</v>
      </c>
      <c r="L45" s="279"/>
      <c r="M45" s="132">
        <f>+$M$14</f>
        <v>921217</v>
      </c>
      <c r="N45" s="632"/>
      <c r="O45" s="632"/>
      <c r="P45" s="648"/>
      <c r="Q45" s="651"/>
      <c r="R45" s="651"/>
      <c r="S45" s="560"/>
      <c r="T45" s="654"/>
      <c r="V45" s="312"/>
      <c r="W45" s="312"/>
      <c r="X45" s="312"/>
      <c r="Y45" s="312"/>
      <c r="Z45" s="312"/>
      <c r="AA45" s="26"/>
      <c r="AB45" s="26"/>
      <c r="AC45" s="26"/>
      <c r="AD45" s="26"/>
      <c r="AE45" s="26"/>
      <c r="AF45" s="26"/>
      <c r="AG45" s="26"/>
    </row>
    <row r="46" spans="1:35" s="6" customFormat="1" ht="24.95" hidden="1" customHeight="1">
      <c r="A46" s="10"/>
      <c r="B46" s="540"/>
      <c r="C46" s="621"/>
      <c r="D46" s="621"/>
      <c r="E46" s="621"/>
      <c r="F46" s="621"/>
      <c r="G46" s="646"/>
      <c r="H46" s="627"/>
      <c r="I46" s="630"/>
      <c r="J46" s="279"/>
      <c r="K46" s="132">
        <f>+$K$15</f>
        <v>721512</v>
      </c>
      <c r="L46" s="279"/>
      <c r="M46" s="132"/>
      <c r="N46" s="633"/>
      <c r="O46" s="633"/>
      <c r="P46" s="649"/>
      <c r="Q46" s="652"/>
      <c r="R46" s="652"/>
      <c r="S46" s="561"/>
      <c r="T46" s="654"/>
      <c r="W46" s="40"/>
      <c r="X46" s="40"/>
      <c r="Y46" s="40"/>
      <c r="Z46" s="40"/>
      <c r="AA46" s="40"/>
      <c r="AB46" s="40"/>
      <c r="AC46" s="40"/>
      <c r="AD46" s="8"/>
      <c r="AE46" s="8"/>
      <c r="AF46" s="8"/>
      <c r="AG46" s="8"/>
    </row>
    <row r="47" spans="1:35" s="6" customFormat="1" ht="24.95" hidden="1" customHeight="1">
      <c r="A47" s="10"/>
      <c r="B47" s="538">
        <v>5</v>
      </c>
      <c r="C47" s="616"/>
      <c r="D47" s="616"/>
      <c r="E47" s="616"/>
      <c r="F47" s="616"/>
      <c r="G47" s="622"/>
      <c r="H47" s="625"/>
      <c r="I47" s="640"/>
      <c r="J47" s="279"/>
      <c r="K47" s="132">
        <f>+$K$13</f>
        <v>721015</v>
      </c>
      <c r="L47" s="279"/>
      <c r="M47" s="132">
        <f>+$M$13</f>
        <v>721517</v>
      </c>
      <c r="N47" s="656"/>
      <c r="O47" s="656"/>
      <c r="P47" s="667"/>
      <c r="Q47" s="643"/>
      <c r="R47" s="643"/>
      <c r="S47" s="559">
        <f>IF(COUNTIF(J47:M49,"CUMPLE")&gt;=1,(G47*I47),0)* (IF(N47="PRESENTÓ CERTIFICADO",1,0))* (IF(O47="ACORDE A ITEM 5.2.1 (T.R.)",1,0) )* ( IF(OR(Q47="SIN OBSERVACIÓN", Q47="REQUERIMIENTOS SUBSANADOS"),1,0)) *(IF(OR(R47="NINGUNO", R47="CUMPLEN CON LO SOLICITADO"),1,0))</f>
        <v>0</v>
      </c>
      <c r="T47" s="654"/>
      <c r="W47" s="40"/>
      <c r="X47" s="40"/>
      <c r="Y47" s="40"/>
      <c r="Z47" s="40"/>
      <c r="AA47" s="40"/>
      <c r="AB47" s="40"/>
      <c r="AC47" s="40"/>
      <c r="AD47" s="8"/>
      <c r="AE47" s="8"/>
      <c r="AF47" s="8"/>
      <c r="AG47" s="8"/>
    </row>
    <row r="48" spans="1:35" s="6" customFormat="1" ht="24.95" hidden="1" customHeight="1">
      <c r="A48" s="10"/>
      <c r="B48" s="539"/>
      <c r="C48" s="617"/>
      <c r="D48" s="617"/>
      <c r="E48" s="617"/>
      <c r="F48" s="617"/>
      <c r="G48" s="623"/>
      <c r="H48" s="626"/>
      <c r="I48" s="641"/>
      <c r="J48" s="279"/>
      <c r="K48" s="132">
        <f>+$K$14</f>
        <v>721214</v>
      </c>
      <c r="L48" s="279"/>
      <c r="M48" s="132">
        <f>+$M$14</f>
        <v>921217</v>
      </c>
      <c r="N48" s="632"/>
      <c r="O48" s="632"/>
      <c r="P48" s="635"/>
      <c r="Q48" s="638"/>
      <c r="R48" s="638"/>
      <c r="S48" s="560"/>
      <c r="T48" s="654"/>
      <c r="W48" s="40"/>
      <c r="X48" s="40"/>
      <c r="Y48" s="40"/>
      <c r="Z48" s="40"/>
      <c r="AA48" s="40"/>
      <c r="AB48" s="40"/>
      <c r="AC48" s="40"/>
    </row>
    <row r="49" spans="1:34" s="6" customFormat="1" ht="24.95" hidden="1" customHeight="1">
      <c r="A49" s="10"/>
      <c r="B49" s="540"/>
      <c r="C49" s="618"/>
      <c r="D49" s="618"/>
      <c r="E49" s="618"/>
      <c r="F49" s="618"/>
      <c r="G49" s="624"/>
      <c r="H49" s="627"/>
      <c r="I49" s="642"/>
      <c r="J49" s="279"/>
      <c r="K49" s="132">
        <f>+$K$15</f>
        <v>721512</v>
      </c>
      <c r="L49" s="279"/>
      <c r="M49" s="132"/>
      <c r="N49" s="633"/>
      <c r="O49" s="633"/>
      <c r="P49" s="636"/>
      <c r="Q49" s="639"/>
      <c r="R49" s="639"/>
      <c r="S49" s="561"/>
      <c r="T49" s="655"/>
      <c r="W49" s="40"/>
      <c r="X49" s="40"/>
      <c r="Y49" s="40"/>
      <c r="Z49" s="40"/>
      <c r="AA49" s="40"/>
      <c r="AB49" s="40"/>
      <c r="AC49" s="40"/>
    </row>
    <row r="50" spans="1:34" s="3" customFormat="1" ht="24.95" customHeight="1">
      <c r="B50" s="562" t="str">
        <f>IF(S51=" "," ",IF(S51&gt;=$H$6,"CUMPLE CON LA EXPERIENCIA REQUERIDA","NO CUMPLE CON LA EXPERIENCIA REQUERIDA"))</f>
        <v>CUMPLE CON LA EXPERIENCIA REQUERIDA</v>
      </c>
      <c r="C50" s="563"/>
      <c r="D50" s="563"/>
      <c r="E50" s="563"/>
      <c r="F50" s="563"/>
      <c r="G50" s="563"/>
      <c r="H50" s="563"/>
      <c r="I50" s="563"/>
      <c r="J50" s="563"/>
      <c r="K50" s="563"/>
      <c r="L50" s="563"/>
      <c r="M50" s="563"/>
      <c r="N50" s="563"/>
      <c r="O50" s="564"/>
      <c r="P50" s="568" t="s">
        <v>22</v>
      </c>
      <c r="Q50" s="569"/>
      <c r="R50" s="392"/>
      <c r="S50" s="7">
        <f>IF(T35="SI",SUM(S35:S49),0)</f>
        <v>2809.75</v>
      </c>
      <c r="T50" s="573" t="str">
        <f>IF(S51=" "," ",IF(S51&gt;=$H$6,"CUMPLE","NO CUMPLE"))</f>
        <v>CUMPLE</v>
      </c>
      <c r="W50" s="40"/>
      <c r="X50" s="40"/>
      <c r="Y50" s="40"/>
      <c r="Z50" s="40"/>
      <c r="AA50" s="40"/>
      <c r="AB50" s="40"/>
      <c r="AC50" s="40"/>
      <c r="AD50" s="6"/>
      <c r="AE50" s="6"/>
      <c r="AF50" s="6"/>
      <c r="AG50" s="6"/>
      <c r="AH50" s="6"/>
    </row>
    <row r="51" spans="1:34" s="6" customFormat="1" ht="48" customHeight="1">
      <c r="B51" s="565"/>
      <c r="C51" s="566"/>
      <c r="D51" s="566"/>
      <c r="E51" s="566"/>
      <c r="F51" s="566"/>
      <c r="G51" s="566"/>
      <c r="H51" s="566"/>
      <c r="I51" s="566"/>
      <c r="J51" s="566"/>
      <c r="K51" s="566"/>
      <c r="L51" s="566"/>
      <c r="M51" s="566"/>
      <c r="N51" s="566"/>
      <c r="O51" s="567"/>
      <c r="P51" s="568" t="s">
        <v>24</v>
      </c>
      <c r="Q51" s="569"/>
      <c r="R51" s="392"/>
      <c r="S51" s="76">
        <f>IFERROR((S50/$P$6)," ")</f>
        <v>2.3710970464135022</v>
      </c>
      <c r="T51" s="574"/>
      <c r="W51" s="40"/>
      <c r="X51" s="40"/>
      <c r="Y51" s="40"/>
      <c r="Z51" s="40"/>
      <c r="AA51" s="40"/>
      <c r="AB51" s="40"/>
      <c r="AC51" s="40"/>
    </row>
    <row r="52" spans="1:34" ht="30" customHeight="1">
      <c r="AA52" s="40"/>
      <c r="AB52" s="40"/>
      <c r="AC52" s="40"/>
      <c r="AD52" s="6"/>
      <c r="AE52" s="6"/>
      <c r="AF52" s="6"/>
      <c r="AG52" s="6"/>
      <c r="AH52" s="3"/>
    </row>
    <row r="53" spans="1:34" ht="30" customHeight="1">
      <c r="AA53" s="40"/>
      <c r="AB53" s="40"/>
      <c r="AC53" s="40"/>
      <c r="AD53" s="6"/>
      <c r="AE53" s="6"/>
      <c r="AF53" s="6"/>
      <c r="AG53" s="6"/>
      <c r="AH53" s="6"/>
    </row>
    <row r="54" spans="1:34" ht="36" customHeight="1">
      <c r="B54" s="98">
        <v>3</v>
      </c>
      <c r="C54" s="590" t="s">
        <v>78</v>
      </c>
      <c r="D54" s="591"/>
      <c r="E54" s="592"/>
      <c r="F54" s="593" t="str">
        <f>IFERROR(VLOOKUP(B54,LISTA_OFERENTES,2,FALSE)," ")</f>
        <v>HACER DE COLOMBIA LIMITADA</v>
      </c>
      <c r="G54" s="594"/>
      <c r="H54" s="594"/>
      <c r="I54" s="594"/>
      <c r="J54" s="594"/>
      <c r="K54" s="594"/>
      <c r="L54" s="594"/>
      <c r="M54" s="594"/>
      <c r="N54" s="594"/>
      <c r="O54" s="595"/>
      <c r="P54" s="596" t="s">
        <v>104</v>
      </c>
      <c r="Q54" s="597"/>
      <c r="R54" s="598"/>
      <c r="S54" s="2">
        <f>5-(INT(COUNTBLANK(C57:C71))-10)</f>
        <v>4</v>
      </c>
      <c r="T54" s="3"/>
      <c r="AA54" s="40"/>
      <c r="AB54" s="40"/>
      <c r="AC54" s="40"/>
      <c r="AD54" s="6"/>
      <c r="AE54" s="6"/>
      <c r="AF54" s="6"/>
      <c r="AG54" s="6"/>
    </row>
    <row r="55" spans="1:34" s="8" customFormat="1" ht="30" customHeight="1">
      <c r="B55" s="599" t="s">
        <v>45</v>
      </c>
      <c r="C55" s="601" t="s">
        <v>15</v>
      </c>
      <c r="D55" s="601" t="s">
        <v>16</v>
      </c>
      <c r="E55" s="601" t="s">
        <v>17</v>
      </c>
      <c r="F55" s="601" t="s">
        <v>18</v>
      </c>
      <c r="G55" s="601" t="s">
        <v>19</v>
      </c>
      <c r="H55" s="601" t="s">
        <v>20</v>
      </c>
      <c r="I55" s="601" t="s">
        <v>21</v>
      </c>
      <c r="J55" s="603" t="s">
        <v>52</v>
      </c>
      <c r="K55" s="604"/>
      <c r="L55" s="604"/>
      <c r="M55" s="605"/>
      <c r="N55" s="601" t="s">
        <v>79</v>
      </c>
      <c r="O55" s="601" t="s">
        <v>80</v>
      </c>
      <c r="P55" s="5" t="s">
        <v>81</v>
      </c>
      <c r="Q55" s="5"/>
      <c r="R55" s="601" t="s">
        <v>82</v>
      </c>
      <c r="S55" s="601" t="s">
        <v>83</v>
      </c>
      <c r="T55" s="601" t="str">
        <f>T11</f>
        <v>CUMPLE CON EL REQUERIMIENTO OBLIGATORIO DE HABER EJECUTADO MÍNIMO DOS (2) DE LOS CINCO CONTRATOS, DENTRO DE LAS CLASIFICACIONES DE LOS
CÓDIGOS 721512,721214 Y 721517.</v>
      </c>
      <c r="U55" s="9"/>
      <c r="V55" s="9"/>
      <c r="W55" s="40"/>
      <c r="X55" s="40"/>
      <c r="Y55" s="40"/>
      <c r="Z55" s="40"/>
      <c r="AA55" s="40"/>
      <c r="AB55" s="40"/>
      <c r="AC55" s="40"/>
      <c r="AD55" s="6"/>
      <c r="AE55" s="6"/>
      <c r="AF55" s="6"/>
      <c r="AG55" s="6"/>
      <c r="AH55" s="26"/>
    </row>
    <row r="56" spans="1:34" s="8" customFormat="1" ht="59.25" customHeight="1">
      <c r="B56" s="600"/>
      <c r="C56" s="602"/>
      <c r="D56" s="602"/>
      <c r="E56" s="602"/>
      <c r="F56" s="602"/>
      <c r="G56" s="602"/>
      <c r="H56" s="602"/>
      <c r="I56" s="602"/>
      <c r="J56" s="606" t="s">
        <v>85</v>
      </c>
      <c r="K56" s="607"/>
      <c r="L56" s="607"/>
      <c r="M56" s="608"/>
      <c r="N56" s="602"/>
      <c r="O56" s="602"/>
      <c r="P56" s="4" t="s">
        <v>13</v>
      </c>
      <c r="Q56" s="4" t="s">
        <v>84</v>
      </c>
      <c r="R56" s="602"/>
      <c r="S56" s="602"/>
      <c r="T56" s="602"/>
      <c r="U56" s="9"/>
      <c r="V56" s="9"/>
      <c r="W56" s="40"/>
      <c r="X56" s="40"/>
      <c r="Y56" s="40"/>
      <c r="Z56" s="40"/>
      <c r="AA56" s="40"/>
      <c r="AB56" s="40"/>
      <c r="AC56" s="40"/>
      <c r="AD56" s="6"/>
      <c r="AE56" s="6"/>
      <c r="AF56" s="6"/>
      <c r="AG56" s="6"/>
      <c r="AH56" s="26"/>
    </row>
    <row r="57" spans="1:34" s="6" customFormat="1" ht="24.95" customHeight="1">
      <c r="A57" s="10"/>
      <c r="B57" s="538">
        <v>1</v>
      </c>
      <c r="C57" s="616">
        <v>115</v>
      </c>
      <c r="D57" s="616">
        <v>131</v>
      </c>
      <c r="E57" s="688" t="s">
        <v>1195</v>
      </c>
      <c r="F57" s="616" t="s">
        <v>1199</v>
      </c>
      <c r="G57" s="622">
        <v>31104.99</v>
      </c>
      <c r="H57" s="625" t="s">
        <v>1180</v>
      </c>
      <c r="I57" s="640">
        <v>0.3</v>
      </c>
      <c r="J57" s="279" t="s">
        <v>1173</v>
      </c>
      <c r="K57" s="132">
        <v>721015</v>
      </c>
      <c r="L57" s="279" t="s">
        <v>1173</v>
      </c>
      <c r="M57" s="132">
        <v>721517</v>
      </c>
      <c r="N57" s="656" t="s">
        <v>1181</v>
      </c>
      <c r="O57" s="656" t="s">
        <v>1182</v>
      </c>
      <c r="P57" s="667"/>
      <c r="Q57" s="643" t="s">
        <v>1183</v>
      </c>
      <c r="R57" s="643" t="s">
        <v>1184</v>
      </c>
      <c r="S57" s="559">
        <f>IF(COUNTIF(J57:M59,"CUMPLE")&gt;=1,(G57*I57),0)* (IF(N57="PRESENTÓ CERTIFICADO",1,0))* (IF(O57="ACORDE A ITEM 5.2.1 (T.R.)",1,0) )* ( IF(OR(Q57="SIN OBSERVACIÓN", Q57="REQUERIMIENTOS SUBSANADOS"),1,0)) *(IF(OR(R57="NINGUNO", R57="CUMPLEN CON LO SOLICITADO"),1,0))</f>
        <v>9331.4969999999994</v>
      </c>
      <c r="T57" s="653" t="s">
        <v>1185</v>
      </c>
      <c r="W57" s="40"/>
      <c r="X57" s="40"/>
      <c r="Y57" s="40"/>
      <c r="Z57" s="40"/>
      <c r="AA57" s="40"/>
      <c r="AB57" s="40"/>
      <c r="AC57" s="40"/>
      <c r="AH57" s="8"/>
    </row>
    <row r="58" spans="1:34" s="6" customFormat="1" ht="24.95" customHeight="1">
      <c r="A58" s="10"/>
      <c r="B58" s="539"/>
      <c r="C58" s="617"/>
      <c r="D58" s="617"/>
      <c r="E58" s="617"/>
      <c r="F58" s="617"/>
      <c r="G58" s="623"/>
      <c r="H58" s="626"/>
      <c r="I58" s="641"/>
      <c r="J58" s="279" t="s">
        <v>1173</v>
      </c>
      <c r="K58" s="132">
        <v>721214</v>
      </c>
      <c r="L58" s="279" t="s">
        <v>1173</v>
      </c>
      <c r="M58" s="132">
        <v>921217</v>
      </c>
      <c r="N58" s="632"/>
      <c r="O58" s="632"/>
      <c r="P58" s="635"/>
      <c r="Q58" s="638"/>
      <c r="R58" s="638"/>
      <c r="S58" s="560"/>
      <c r="T58" s="654"/>
      <c r="W58" s="40"/>
      <c r="X58" s="40"/>
      <c r="Y58" s="40"/>
      <c r="Z58" s="40"/>
      <c r="AA58" s="40"/>
      <c r="AB58" s="40"/>
      <c r="AC58" s="40"/>
      <c r="AH58" s="8"/>
    </row>
    <row r="59" spans="1:34" s="6" customFormat="1" ht="24.95" customHeight="1">
      <c r="A59" s="10"/>
      <c r="B59" s="540"/>
      <c r="C59" s="618"/>
      <c r="D59" s="618"/>
      <c r="E59" s="618"/>
      <c r="F59" s="618"/>
      <c r="G59" s="624"/>
      <c r="H59" s="627"/>
      <c r="I59" s="642"/>
      <c r="J59" s="279" t="s">
        <v>1173</v>
      </c>
      <c r="K59" s="132">
        <v>721512</v>
      </c>
      <c r="L59" s="279"/>
      <c r="M59" s="132"/>
      <c r="N59" s="633"/>
      <c r="O59" s="633"/>
      <c r="P59" s="636"/>
      <c r="Q59" s="639"/>
      <c r="R59" s="639"/>
      <c r="S59" s="561"/>
      <c r="T59" s="654"/>
      <c r="W59" s="40"/>
      <c r="X59" s="40"/>
      <c r="Y59" s="40"/>
      <c r="Z59" s="40"/>
      <c r="AA59" s="40"/>
      <c r="AB59" s="40"/>
      <c r="AC59" s="40"/>
    </row>
    <row r="60" spans="1:34" s="6" customFormat="1" ht="24.95" customHeight="1">
      <c r="A60" s="10"/>
      <c r="B60" s="538">
        <v>2</v>
      </c>
      <c r="C60" s="619">
        <v>97</v>
      </c>
      <c r="D60" s="619">
        <v>102</v>
      </c>
      <c r="E60" s="619" t="s">
        <v>1196</v>
      </c>
      <c r="F60" s="616" t="s">
        <v>1200</v>
      </c>
      <c r="G60" s="644">
        <v>6062.49</v>
      </c>
      <c r="H60" s="625" t="s">
        <v>1180</v>
      </c>
      <c r="I60" s="628">
        <v>0.5</v>
      </c>
      <c r="J60" s="279" t="s">
        <v>1173</v>
      </c>
      <c r="K60" s="132">
        <f>+$K$13</f>
        <v>721015</v>
      </c>
      <c r="L60" s="279" t="s">
        <v>1173</v>
      </c>
      <c r="M60" s="132">
        <f>+$M$13</f>
        <v>721517</v>
      </c>
      <c r="N60" s="656" t="s">
        <v>1181</v>
      </c>
      <c r="O60" s="656" t="s">
        <v>1182</v>
      </c>
      <c r="P60" s="666"/>
      <c r="Q60" s="643" t="s">
        <v>1183</v>
      </c>
      <c r="R60" s="643" t="s">
        <v>1184</v>
      </c>
      <c r="S60" s="559">
        <f>IF(COUNTIF(J60:M62,"CUMPLE")&gt;=1,(G60*I60),0)* (IF(N60="PRESENTÓ CERTIFICADO",1,0))* (IF(O60="ACORDE A ITEM 5.2.1 (T.R.)",1,0) )* ( IF(OR(Q60="SIN OBSERVACIÓN", Q60="REQUERIMIENTOS SUBSANADOS"),1,0)) *(IF(OR(R60="NINGUNO", R60="CUMPLEN CON LO SOLICITADO"),1,0))</f>
        <v>3031.2449999999999</v>
      </c>
      <c r="T60" s="654"/>
      <c r="W60" s="40"/>
      <c r="X60" s="40"/>
      <c r="Y60" s="40"/>
      <c r="Z60" s="40"/>
      <c r="AA60" s="40"/>
      <c r="AB60" s="40"/>
      <c r="AC60" s="40"/>
    </row>
    <row r="61" spans="1:34" s="6" customFormat="1" ht="24.95" customHeight="1">
      <c r="A61" s="10"/>
      <c r="B61" s="539"/>
      <c r="C61" s="620"/>
      <c r="D61" s="620"/>
      <c r="E61" s="620"/>
      <c r="F61" s="617"/>
      <c r="G61" s="645"/>
      <c r="H61" s="626"/>
      <c r="I61" s="629"/>
      <c r="J61" s="279" t="s">
        <v>1173</v>
      </c>
      <c r="K61" s="132">
        <f>+$K$14</f>
        <v>721214</v>
      </c>
      <c r="L61" s="279" t="s">
        <v>1177</v>
      </c>
      <c r="M61" s="132">
        <f>+$M$14</f>
        <v>921217</v>
      </c>
      <c r="N61" s="632"/>
      <c r="O61" s="632"/>
      <c r="P61" s="648"/>
      <c r="Q61" s="638"/>
      <c r="R61" s="638"/>
      <c r="S61" s="560"/>
      <c r="T61" s="654"/>
      <c r="W61" s="40"/>
      <c r="X61" s="40"/>
      <c r="Y61" s="40"/>
      <c r="Z61" s="40"/>
      <c r="AA61" s="40"/>
      <c r="AB61" s="40"/>
      <c r="AC61" s="40"/>
    </row>
    <row r="62" spans="1:34" s="6" customFormat="1" ht="24.95" customHeight="1">
      <c r="A62" s="10"/>
      <c r="B62" s="540"/>
      <c r="C62" s="621"/>
      <c r="D62" s="621"/>
      <c r="E62" s="621"/>
      <c r="F62" s="618"/>
      <c r="G62" s="646"/>
      <c r="H62" s="627"/>
      <c r="I62" s="630"/>
      <c r="J62" s="279" t="s">
        <v>1173</v>
      </c>
      <c r="K62" s="132">
        <f>+$K$15</f>
        <v>721512</v>
      </c>
      <c r="L62" s="279"/>
      <c r="M62" s="132"/>
      <c r="N62" s="633"/>
      <c r="O62" s="633"/>
      <c r="P62" s="649"/>
      <c r="Q62" s="639"/>
      <c r="R62" s="639"/>
      <c r="S62" s="561"/>
      <c r="T62" s="654"/>
      <c r="W62" s="40"/>
      <c r="X62" s="40"/>
      <c r="Y62" s="40"/>
      <c r="Z62" s="40"/>
    </row>
    <row r="63" spans="1:34" s="6" customFormat="1" ht="24.95" customHeight="1">
      <c r="A63" s="10"/>
      <c r="B63" s="538">
        <v>3</v>
      </c>
      <c r="C63" s="616">
        <v>5</v>
      </c>
      <c r="D63" s="616">
        <v>39</v>
      </c>
      <c r="E63" s="616" t="s">
        <v>1197</v>
      </c>
      <c r="F63" s="616" t="s">
        <v>1201</v>
      </c>
      <c r="G63" s="622">
        <v>878.49</v>
      </c>
      <c r="H63" s="625" t="s">
        <v>1176</v>
      </c>
      <c r="I63" s="640">
        <v>1</v>
      </c>
      <c r="J63" s="279" t="s">
        <v>1177</v>
      </c>
      <c r="K63" s="132">
        <f>+$K$13</f>
        <v>721015</v>
      </c>
      <c r="L63" s="279" t="s">
        <v>1173</v>
      </c>
      <c r="M63" s="132">
        <f>+$M$13</f>
        <v>721517</v>
      </c>
      <c r="N63" s="656" t="s">
        <v>1181</v>
      </c>
      <c r="O63" s="656" t="s">
        <v>1182</v>
      </c>
      <c r="P63" s="667"/>
      <c r="Q63" s="643" t="s">
        <v>1183</v>
      </c>
      <c r="R63" s="643" t="s">
        <v>1184</v>
      </c>
      <c r="S63" s="559">
        <f>IF(COUNTIF(J63:M65,"CUMPLE")&gt;=1,(G63*I63),0)* (IF(N63="PRESENTÓ CERTIFICADO",1,0))* (IF(O63="ACORDE A ITEM 5.2.1 (T.R.)",1,0) )* ( IF(OR(Q63="SIN OBSERVACIÓN", Q63="REQUERIMIENTOS SUBSANADOS"),1,0)) *(IF(OR(R63="NINGUNO", R63="CUMPLEN CON LO SOLICITADO"),1,0))</f>
        <v>878.49</v>
      </c>
      <c r="T63" s="654"/>
      <c r="W63" s="40"/>
      <c r="X63" s="40"/>
      <c r="Y63" s="40"/>
      <c r="Z63" s="40"/>
      <c r="AA63" s="3"/>
      <c r="AB63" s="3"/>
      <c r="AC63" s="3"/>
      <c r="AD63" s="3"/>
      <c r="AE63" s="3"/>
      <c r="AF63" s="3"/>
      <c r="AG63" s="3"/>
    </row>
    <row r="64" spans="1:34" s="6" customFormat="1" ht="24.95" customHeight="1">
      <c r="A64" s="10"/>
      <c r="B64" s="539"/>
      <c r="C64" s="617"/>
      <c r="D64" s="617"/>
      <c r="E64" s="617"/>
      <c r="F64" s="617"/>
      <c r="G64" s="623"/>
      <c r="H64" s="626"/>
      <c r="I64" s="641"/>
      <c r="J64" s="279" t="s">
        <v>1173</v>
      </c>
      <c r="K64" s="132">
        <f>+$K$14</f>
        <v>721214</v>
      </c>
      <c r="L64" s="279" t="s">
        <v>1177</v>
      </c>
      <c r="M64" s="132">
        <f>+$M$14</f>
        <v>921217</v>
      </c>
      <c r="N64" s="632"/>
      <c r="O64" s="632"/>
      <c r="P64" s="635"/>
      <c r="Q64" s="638"/>
      <c r="R64" s="638"/>
      <c r="S64" s="560"/>
      <c r="T64" s="654"/>
      <c r="W64" s="40"/>
      <c r="X64" s="40"/>
      <c r="Y64" s="40"/>
      <c r="Z64" s="40"/>
    </row>
    <row r="65" spans="1:34" s="6" customFormat="1" ht="24.95" customHeight="1">
      <c r="A65" s="10"/>
      <c r="B65" s="540"/>
      <c r="C65" s="618"/>
      <c r="D65" s="618"/>
      <c r="E65" s="618"/>
      <c r="F65" s="618"/>
      <c r="G65" s="624"/>
      <c r="H65" s="627"/>
      <c r="I65" s="642"/>
      <c r="J65" s="279" t="s">
        <v>1173</v>
      </c>
      <c r="K65" s="132">
        <f>+$K$15</f>
        <v>721512</v>
      </c>
      <c r="L65" s="279"/>
      <c r="M65" s="132"/>
      <c r="N65" s="633"/>
      <c r="O65" s="633"/>
      <c r="P65" s="636"/>
      <c r="Q65" s="639"/>
      <c r="R65" s="639"/>
      <c r="S65" s="561"/>
      <c r="T65" s="654"/>
      <c r="W65" s="40"/>
      <c r="X65" s="40"/>
      <c r="Y65" s="40"/>
      <c r="Z65" s="40"/>
      <c r="AA65" s="26"/>
      <c r="AB65" s="26"/>
      <c r="AC65" s="26"/>
      <c r="AD65" s="26"/>
      <c r="AE65" s="26"/>
      <c r="AF65" s="26"/>
      <c r="AG65" s="26"/>
    </row>
    <row r="66" spans="1:34" s="6" customFormat="1" ht="24.95" customHeight="1">
      <c r="A66" s="10"/>
      <c r="B66" s="538">
        <v>4</v>
      </c>
      <c r="C66" s="619">
        <v>102</v>
      </c>
      <c r="D66" s="619">
        <v>108</v>
      </c>
      <c r="E66" s="619" t="s">
        <v>1198</v>
      </c>
      <c r="F66" s="619" t="s">
        <v>1202</v>
      </c>
      <c r="G66" s="644">
        <v>1309.03</v>
      </c>
      <c r="H66" s="625" t="s">
        <v>1176</v>
      </c>
      <c r="I66" s="628">
        <v>1</v>
      </c>
      <c r="J66" s="279" t="s">
        <v>1173</v>
      </c>
      <c r="K66" s="132">
        <f>+$K$13</f>
        <v>721015</v>
      </c>
      <c r="L66" s="279" t="s">
        <v>1173</v>
      </c>
      <c r="M66" s="132">
        <f>+$M$13</f>
        <v>721517</v>
      </c>
      <c r="N66" s="656" t="s">
        <v>1181</v>
      </c>
      <c r="O66" s="656" t="s">
        <v>1182</v>
      </c>
      <c r="P66" s="667"/>
      <c r="Q66" s="643" t="s">
        <v>1183</v>
      </c>
      <c r="R66" s="643" t="s">
        <v>1184</v>
      </c>
      <c r="S66" s="559">
        <f>IF(COUNTIF(J66:M68,"CUMPLE")&gt;=1,(G66*I66),0)* (IF(N66="PRESENTÓ CERTIFICADO",1,0))* (IF(O66="ACORDE A ITEM 5.2.1 (T.R.)",1,0) )* ( IF(OR(Q66="SIN OBSERVACIÓN", Q66="REQUERIMIENTOS SUBSANADOS"),1,0)) *(IF(OR(R66="NINGUNO", R66="CUMPLEN CON LO SOLICITADO"),1,0))</f>
        <v>1309.03</v>
      </c>
      <c r="T66" s="654"/>
      <c r="W66" s="40"/>
      <c r="X66" s="40"/>
      <c r="Y66" s="40"/>
      <c r="Z66" s="40"/>
      <c r="AA66" s="26"/>
      <c r="AB66" s="26"/>
      <c r="AC66" s="26"/>
      <c r="AD66" s="26"/>
      <c r="AE66" s="26"/>
      <c r="AF66" s="26"/>
      <c r="AG66" s="26"/>
    </row>
    <row r="67" spans="1:34" s="6" customFormat="1" ht="24.95" customHeight="1">
      <c r="A67" s="10"/>
      <c r="B67" s="539"/>
      <c r="C67" s="620"/>
      <c r="D67" s="620"/>
      <c r="E67" s="620"/>
      <c r="F67" s="620"/>
      <c r="G67" s="645"/>
      <c r="H67" s="626"/>
      <c r="I67" s="629"/>
      <c r="J67" s="279" t="s">
        <v>1173</v>
      </c>
      <c r="K67" s="132">
        <f>+$K$14</f>
        <v>721214</v>
      </c>
      <c r="L67" s="279" t="s">
        <v>1173</v>
      </c>
      <c r="M67" s="132">
        <f>+$M$14</f>
        <v>921217</v>
      </c>
      <c r="N67" s="632"/>
      <c r="O67" s="632"/>
      <c r="P67" s="635"/>
      <c r="Q67" s="638"/>
      <c r="R67" s="638"/>
      <c r="S67" s="560"/>
      <c r="T67" s="654"/>
      <c r="W67" s="40"/>
      <c r="X67" s="40"/>
      <c r="Y67" s="40"/>
      <c r="Z67" s="40"/>
      <c r="AA67" s="26"/>
      <c r="AB67" s="26"/>
      <c r="AC67" s="26"/>
      <c r="AD67" s="26"/>
      <c r="AE67" s="26"/>
      <c r="AF67" s="26"/>
      <c r="AG67" s="26"/>
    </row>
    <row r="68" spans="1:34" s="6" customFormat="1" ht="24.95" customHeight="1">
      <c r="A68" s="10"/>
      <c r="B68" s="540"/>
      <c r="C68" s="621"/>
      <c r="D68" s="621"/>
      <c r="E68" s="621"/>
      <c r="F68" s="621"/>
      <c r="G68" s="646"/>
      <c r="H68" s="627"/>
      <c r="I68" s="630"/>
      <c r="J68" s="279" t="s">
        <v>1177</v>
      </c>
      <c r="K68" s="132">
        <f>+$K$15</f>
        <v>721512</v>
      </c>
      <c r="L68" s="279"/>
      <c r="M68" s="132"/>
      <c r="N68" s="633"/>
      <c r="O68" s="633"/>
      <c r="P68" s="636"/>
      <c r="Q68" s="639"/>
      <c r="R68" s="639"/>
      <c r="S68" s="561"/>
      <c r="T68" s="654"/>
      <c r="W68" s="40"/>
      <c r="X68" s="40"/>
      <c r="Y68" s="40"/>
      <c r="Z68" s="40"/>
      <c r="AA68" s="40"/>
      <c r="AB68" s="40"/>
      <c r="AC68" s="40"/>
      <c r="AD68" s="8"/>
      <c r="AE68" s="8"/>
      <c r="AF68" s="8"/>
      <c r="AG68" s="8"/>
    </row>
    <row r="69" spans="1:34" s="6" customFormat="1" ht="24.95" hidden="1" customHeight="1">
      <c r="A69" s="10"/>
      <c r="B69" s="538">
        <v>5</v>
      </c>
      <c r="C69" s="616"/>
      <c r="D69" s="616"/>
      <c r="E69" s="616"/>
      <c r="F69" s="616"/>
      <c r="G69" s="622"/>
      <c r="H69" s="625"/>
      <c r="I69" s="640"/>
      <c r="J69" s="279"/>
      <c r="K69" s="132">
        <f>+$K$13</f>
        <v>721015</v>
      </c>
      <c r="L69" s="279"/>
      <c r="M69" s="132">
        <f>+$M$13</f>
        <v>721517</v>
      </c>
      <c r="N69" s="656"/>
      <c r="O69" s="656"/>
      <c r="P69" s="667"/>
      <c r="Q69" s="643"/>
      <c r="R69" s="643"/>
      <c r="S69" s="559">
        <f>IF(COUNTIF(J69:M71,"CUMPLE")&gt;=1,(G69*I69),0)* (IF(N69="PRESENTÓ CERTIFICADO",1,0))* (IF(O69="ACORDE A ITEM 5.2.1 (T.R.)",1,0) )* ( IF(OR(Q69="SIN OBSERVACIÓN", Q69="REQUERIMIENTOS SUBSANADOS"),1,0)) *(IF(OR(R69="NINGUNO", R69="CUMPLEN CON LO SOLICITADO"),1,0))</f>
        <v>0</v>
      </c>
      <c r="T69" s="654"/>
      <c r="W69" s="40"/>
      <c r="X69" s="40"/>
      <c r="Y69" s="40"/>
      <c r="Z69" s="40"/>
      <c r="AA69" s="40"/>
      <c r="AB69" s="40"/>
      <c r="AC69" s="40"/>
      <c r="AD69" s="8"/>
      <c r="AE69" s="8"/>
      <c r="AF69" s="8"/>
      <c r="AG69" s="8"/>
    </row>
    <row r="70" spans="1:34" s="6" customFormat="1" ht="24.95" hidden="1" customHeight="1">
      <c r="A70" s="10"/>
      <c r="B70" s="539"/>
      <c r="C70" s="617"/>
      <c r="D70" s="617"/>
      <c r="E70" s="617"/>
      <c r="F70" s="617"/>
      <c r="G70" s="623"/>
      <c r="H70" s="626"/>
      <c r="I70" s="641"/>
      <c r="J70" s="279"/>
      <c r="K70" s="132">
        <f>+$K$14</f>
        <v>721214</v>
      </c>
      <c r="L70" s="279"/>
      <c r="M70" s="132">
        <f>+$M$14</f>
        <v>921217</v>
      </c>
      <c r="N70" s="632"/>
      <c r="O70" s="632"/>
      <c r="P70" s="635"/>
      <c r="Q70" s="638"/>
      <c r="R70" s="638"/>
      <c r="S70" s="560"/>
      <c r="T70" s="654"/>
      <c r="W70" s="40"/>
      <c r="X70" s="40"/>
      <c r="Y70" s="40"/>
      <c r="Z70" s="40"/>
      <c r="AA70" s="40"/>
      <c r="AB70" s="40"/>
      <c r="AC70" s="40"/>
    </row>
    <row r="71" spans="1:34" s="6" customFormat="1" ht="24.95" hidden="1" customHeight="1">
      <c r="A71" s="10"/>
      <c r="B71" s="540"/>
      <c r="C71" s="618"/>
      <c r="D71" s="618"/>
      <c r="E71" s="618"/>
      <c r="F71" s="618"/>
      <c r="G71" s="624"/>
      <c r="H71" s="627"/>
      <c r="I71" s="642"/>
      <c r="J71" s="279"/>
      <c r="K71" s="132">
        <f>+$K$15</f>
        <v>721512</v>
      </c>
      <c r="L71" s="279"/>
      <c r="M71" s="132"/>
      <c r="N71" s="633"/>
      <c r="O71" s="633"/>
      <c r="P71" s="636"/>
      <c r="Q71" s="639"/>
      <c r="R71" s="639"/>
      <c r="S71" s="561"/>
      <c r="T71" s="655"/>
      <c r="W71" s="40"/>
      <c r="X71" s="40"/>
      <c r="Y71" s="40"/>
      <c r="Z71" s="40"/>
      <c r="AA71" s="40"/>
      <c r="AB71" s="40"/>
      <c r="AC71" s="40"/>
    </row>
    <row r="72" spans="1:34" s="3" customFormat="1" ht="24.95" customHeight="1">
      <c r="B72" s="562" t="str">
        <f>IF(S73=" "," ",IF(S73&gt;=$H$6,"CUMPLE CON LA EXPERIENCIA REQUERIDA","NO CUMPLE CON LA EXPERIENCIA REQUERIDA"))</f>
        <v>CUMPLE CON LA EXPERIENCIA REQUERIDA</v>
      </c>
      <c r="C72" s="563"/>
      <c r="D72" s="563"/>
      <c r="E72" s="563"/>
      <c r="F72" s="563"/>
      <c r="G72" s="563"/>
      <c r="H72" s="563"/>
      <c r="I72" s="563"/>
      <c r="J72" s="563"/>
      <c r="K72" s="563"/>
      <c r="L72" s="563"/>
      <c r="M72" s="563"/>
      <c r="N72" s="563"/>
      <c r="O72" s="564"/>
      <c r="P72" s="568" t="s">
        <v>22</v>
      </c>
      <c r="Q72" s="569"/>
      <c r="R72" s="392"/>
      <c r="S72" s="7">
        <f>IF(T57="SI",SUM(S57:S71),0)</f>
        <v>14550.261999999999</v>
      </c>
      <c r="T72" s="573" t="str">
        <f>IF(S73=" "," ",IF(S73&gt;=$H$6,"CUMPLE","NO CUMPLE"))</f>
        <v>CUMPLE</v>
      </c>
      <c r="W72" s="40"/>
      <c r="X72" s="40"/>
      <c r="Y72" s="40"/>
      <c r="Z72" s="40"/>
      <c r="AA72" s="40"/>
      <c r="AB72" s="40"/>
      <c r="AC72" s="40"/>
      <c r="AD72" s="6"/>
      <c r="AE72" s="6"/>
      <c r="AF72" s="6"/>
      <c r="AG72" s="6"/>
      <c r="AH72" s="6"/>
    </row>
    <row r="73" spans="1:34" s="6" customFormat="1" ht="42.75" customHeight="1">
      <c r="B73" s="565"/>
      <c r="C73" s="566"/>
      <c r="D73" s="566"/>
      <c r="E73" s="566"/>
      <c r="F73" s="566"/>
      <c r="G73" s="566"/>
      <c r="H73" s="566"/>
      <c r="I73" s="566"/>
      <c r="J73" s="566"/>
      <c r="K73" s="566"/>
      <c r="L73" s="566"/>
      <c r="M73" s="566"/>
      <c r="N73" s="566"/>
      <c r="O73" s="567"/>
      <c r="P73" s="568" t="s">
        <v>24</v>
      </c>
      <c r="Q73" s="569"/>
      <c r="R73" s="392"/>
      <c r="S73" s="76">
        <f>IFERROR((S72/$P$6)," ")</f>
        <v>12.278702109704641</v>
      </c>
      <c r="T73" s="574"/>
      <c r="W73" s="40"/>
      <c r="X73" s="40"/>
      <c r="Y73" s="40"/>
      <c r="Z73" s="40"/>
      <c r="AA73" s="40"/>
      <c r="AB73" s="40"/>
      <c r="AC73" s="40"/>
    </row>
    <row r="74" spans="1:34" ht="30" customHeight="1">
      <c r="AA74" s="40"/>
      <c r="AB74" s="40"/>
      <c r="AC74" s="40"/>
      <c r="AD74" s="6"/>
      <c r="AE74" s="6"/>
      <c r="AF74" s="6"/>
      <c r="AG74" s="6"/>
      <c r="AH74" s="3"/>
    </row>
    <row r="75" spans="1:34" ht="30" customHeight="1">
      <c r="AA75" s="40"/>
      <c r="AB75" s="40"/>
      <c r="AC75" s="40"/>
      <c r="AD75" s="6"/>
      <c r="AE75" s="6"/>
      <c r="AF75" s="6"/>
      <c r="AG75" s="6"/>
      <c r="AH75" s="6"/>
    </row>
    <row r="76" spans="1:34" ht="36" customHeight="1">
      <c r="B76" s="98">
        <v>4</v>
      </c>
      <c r="C76" s="590" t="s">
        <v>78</v>
      </c>
      <c r="D76" s="591"/>
      <c r="E76" s="592"/>
      <c r="F76" s="593" t="str">
        <f>IFERROR(VLOOKUP(B76,LISTA_OFERENTES,2,FALSE)," ")</f>
        <v>MAURICIO RAFAEL PABA PINZON</v>
      </c>
      <c r="G76" s="594"/>
      <c r="H76" s="594"/>
      <c r="I76" s="594"/>
      <c r="J76" s="594"/>
      <c r="K76" s="594"/>
      <c r="L76" s="594"/>
      <c r="M76" s="594"/>
      <c r="N76" s="594"/>
      <c r="O76" s="595"/>
      <c r="P76" s="596" t="s">
        <v>104</v>
      </c>
      <c r="Q76" s="597"/>
      <c r="R76" s="598"/>
      <c r="S76" s="2">
        <f>5-(INT(COUNTBLANK(C79:C93))-10)</f>
        <v>5</v>
      </c>
      <c r="T76" s="3"/>
      <c r="AA76" s="40"/>
      <c r="AB76" s="40"/>
      <c r="AC76" s="40"/>
      <c r="AD76" s="6"/>
      <c r="AE76" s="6"/>
      <c r="AF76" s="6"/>
      <c r="AG76" s="6"/>
    </row>
    <row r="77" spans="1:34" s="8" customFormat="1" ht="30" customHeight="1">
      <c r="B77" s="599" t="s">
        <v>45</v>
      </c>
      <c r="C77" s="601" t="s">
        <v>15</v>
      </c>
      <c r="D77" s="601" t="s">
        <v>16</v>
      </c>
      <c r="E77" s="601" t="s">
        <v>17</v>
      </c>
      <c r="F77" s="601" t="s">
        <v>18</v>
      </c>
      <c r="G77" s="601" t="s">
        <v>19</v>
      </c>
      <c r="H77" s="601" t="s">
        <v>20</v>
      </c>
      <c r="I77" s="601" t="s">
        <v>21</v>
      </c>
      <c r="J77" s="603" t="s">
        <v>52</v>
      </c>
      <c r="K77" s="604"/>
      <c r="L77" s="604"/>
      <c r="M77" s="605"/>
      <c r="N77" s="601" t="s">
        <v>79</v>
      </c>
      <c r="O77" s="601" t="s">
        <v>80</v>
      </c>
      <c r="P77" s="5" t="s">
        <v>81</v>
      </c>
      <c r="Q77" s="5"/>
      <c r="R77" s="601" t="s">
        <v>82</v>
      </c>
      <c r="S77" s="601" t="s">
        <v>83</v>
      </c>
      <c r="T77" s="601" t="str">
        <f>T11</f>
        <v>CUMPLE CON EL REQUERIMIENTO OBLIGATORIO DE HABER EJECUTADO MÍNIMO DOS (2) DE LOS CINCO CONTRATOS, DENTRO DE LAS CLASIFICACIONES DE LOS
CÓDIGOS 721512,721214 Y 721517.</v>
      </c>
      <c r="U77" s="9"/>
      <c r="V77" s="9"/>
      <c r="W77" s="40"/>
      <c r="X77" s="40"/>
      <c r="Y77" s="40"/>
      <c r="Z77" s="40"/>
      <c r="AA77" s="40"/>
      <c r="AB77" s="40"/>
      <c r="AC77" s="40"/>
      <c r="AD77" s="6"/>
      <c r="AE77" s="6"/>
      <c r="AF77" s="6"/>
      <c r="AG77" s="6"/>
      <c r="AH77" s="26"/>
    </row>
    <row r="78" spans="1:34" s="8" customFormat="1" ht="74.25" customHeight="1">
      <c r="B78" s="600"/>
      <c r="C78" s="602"/>
      <c r="D78" s="602"/>
      <c r="E78" s="602"/>
      <c r="F78" s="602"/>
      <c r="G78" s="602"/>
      <c r="H78" s="602"/>
      <c r="I78" s="602"/>
      <c r="J78" s="606" t="s">
        <v>85</v>
      </c>
      <c r="K78" s="607"/>
      <c r="L78" s="607"/>
      <c r="M78" s="608"/>
      <c r="N78" s="602"/>
      <c r="O78" s="602"/>
      <c r="P78" s="4" t="s">
        <v>13</v>
      </c>
      <c r="Q78" s="4" t="s">
        <v>84</v>
      </c>
      <c r="R78" s="602"/>
      <c r="S78" s="602"/>
      <c r="T78" s="602"/>
      <c r="U78" s="9"/>
      <c r="V78" s="9"/>
      <c r="W78" s="40"/>
      <c r="X78" s="40"/>
      <c r="Y78" s="40"/>
      <c r="Z78" s="40"/>
      <c r="AA78" s="40"/>
      <c r="AB78" s="40"/>
      <c r="AC78" s="40"/>
      <c r="AD78" s="6"/>
      <c r="AE78" s="6"/>
      <c r="AF78" s="6"/>
      <c r="AG78" s="6"/>
      <c r="AH78" s="26"/>
    </row>
    <row r="79" spans="1:34" s="6" customFormat="1" ht="24.95" customHeight="1">
      <c r="A79" s="10"/>
      <c r="B79" s="538">
        <v>1</v>
      </c>
      <c r="C79" s="616">
        <v>2</v>
      </c>
      <c r="D79" s="616">
        <v>20</v>
      </c>
      <c r="E79" s="616" t="s">
        <v>1203</v>
      </c>
      <c r="F79" s="616" t="s">
        <v>1208</v>
      </c>
      <c r="G79" s="622">
        <v>3477.13</v>
      </c>
      <c r="H79" s="625" t="s">
        <v>1176</v>
      </c>
      <c r="I79" s="640">
        <v>1</v>
      </c>
      <c r="J79" s="279" t="s">
        <v>1173</v>
      </c>
      <c r="K79" s="132">
        <v>721015</v>
      </c>
      <c r="L79" s="279" t="s">
        <v>1173</v>
      </c>
      <c r="M79" s="132">
        <v>721517</v>
      </c>
      <c r="N79" s="656" t="s">
        <v>1181</v>
      </c>
      <c r="O79" s="656" t="s">
        <v>1182</v>
      </c>
      <c r="P79" s="667"/>
      <c r="Q79" s="643" t="s">
        <v>1183</v>
      </c>
      <c r="R79" s="643" t="s">
        <v>1212</v>
      </c>
      <c r="S79" s="559">
        <f>IF(COUNTIF(J79:M81,"CUMPLE")&gt;=1,(G79*I79),0)* (IF(N79="PRESENTÓ CERTIFICADO",1,0))* (IF(O79="ACORDE A ITEM 5.2.1 (T.R.)",1,0) )* ( IF(OR(Q79="SIN OBSERVACIÓN", Q79="REQUERIMIENTOS SUBSANADOS"),1,0)) *(IF(OR(R79="NINGUNO", R79="CUMPLEN CON LO SOLICITADO"),1,0))</f>
        <v>3477.13</v>
      </c>
      <c r="T79" s="653" t="s">
        <v>1185</v>
      </c>
      <c r="W79" s="40"/>
      <c r="X79" s="40"/>
      <c r="Y79" s="40"/>
      <c r="Z79" s="40"/>
      <c r="AA79" s="40"/>
      <c r="AB79" s="40"/>
      <c r="AC79" s="40"/>
      <c r="AH79" s="8"/>
    </row>
    <row r="80" spans="1:34" s="6" customFormat="1" ht="24.95" customHeight="1">
      <c r="A80" s="10"/>
      <c r="B80" s="539"/>
      <c r="C80" s="617"/>
      <c r="D80" s="617"/>
      <c r="E80" s="617"/>
      <c r="F80" s="617"/>
      <c r="G80" s="623"/>
      <c r="H80" s="626"/>
      <c r="I80" s="641"/>
      <c r="J80" s="279" t="s">
        <v>1173</v>
      </c>
      <c r="K80" s="132">
        <v>721214</v>
      </c>
      <c r="L80" s="279" t="s">
        <v>1177</v>
      </c>
      <c r="M80" s="132">
        <v>921217</v>
      </c>
      <c r="N80" s="632"/>
      <c r="O80" s="632"/>
      <c r="P80" s="635"/>
      <c r="Q80" s="638"/>
      <c r="R80" s="638"/>
      <c r="S80" s="560"/>
      <c r="T80" s="654"/>
      <c r="W80" s="40"/>
      <c r="X80" s="40"/>
      <c r="Y80" s="40"/>
      <c r="Z80" s="40"/>
      <c r="AA80" s="40"/>
      <c r="AB80" s="40"/>
      <c r="AC80" s="40"/>
      <c r="AH80" s="8"/>
    </row>
    <row r="81" spans="1:34" s="6" customFormat="1" ht="24.95" customHeight="1">
      <c r="A81" s="10"/>
      <c r="B81" s="540"/>
      <c r="C81" s="618"/>
      <c r="D81" s="618"/>
      <c r="E81" s="618"/>
      <c r="F81" s="618"/>
      <c r="G81" s="624"/>
      <c r="H81" s="627"/>
      <c r="I81" s="642"/>
      <c r="J81" s="279" t="s">
        <v>1173</v>
      </c>
      <c r="K81" s="132">
        <v>721512</v>
      </c>
      <c r="L81" s="279"/>
      <c r="M81" s="132"/>
      <c r="N81" s="633"/>
      <c r="O81" s="633"/>
      <c r="P81" s="636"/>
      <c r="Q81" s="639"/>
      <c r="R81" s="639"/>
      <c r="S81" s="561"/>
      <c r="T81" s="654"/>
      <c r="W81" s="40"/>
      <c r="X81" s="40"/>
      <c r="Y81" s="40"/>
      <c r="Z81" s="40"/>
      <c r="AA81" s="40"/>
      <c r="AB81" s="40"/>
      <c r="AC81" s="40"/>
    </row>
    <row r="82" spans="1:34" s="6" customFormat="1" ht="24.95" customHeight="1">
      <c r="A82" s="10"/>
      <c r="B82" s="538">
        <v>2</v>
      </c>
      <c r="C82" s="619">
        <v>19</v>
      </c>
      <c r="D82" s="619">
        <v>49</v>
      </c>
      <c r="E82" s="619" t="s">
        <v>1204</v>
      </c>
      <c r="F82" s="616" t="s">
        <v>1209</v>
      </c>
      <c r="G82" s="644">
        <v>8360.58</v>
      </c>
      <c r="H82" s="625" t="s">
        <v>1180</v>
      </c>
      <c r="I82" s="628">
        <v>0.95</v>
      </c>
      <c r="J82" s="279" t="s">
        <v>1173</v>
      </c>
      <c r="K82" s="132">
        <f>+$K$13</f>
        <v>721015</v>
      </c>
      <c r="L82" s="279" t="s">
        <v>1173</v>
      </c>
      <c r="M82" s="132">
        <f>+$M$13</f>
        <v>721517</v>
      </c>
      <c r="N82" s="656" t="s">
        <v>1181</v>
      </c>
      <c r="O82" s="656" t="s">
        <v>1182</v>
      </c>
      <c r="P82" s="666"/>
      <c r="Q82" s="643" t="s">
        <v>1183</v>
      </c>
      <c r="R82" s="643" t="s">
        <v>1212</v>
      </c>
      <c r="S82" s="559">
        <f>IF(COUNTIF(J82:M84,"CUMPLE")&gt;=1,(G82*I82),0)* (IF(N82="PRESENTÓ CERTIFICADO",1,0))* (IF(O82="ACORDE A ITEM 5.2.1 (T.R.)",1,0) )* ( IF(OR(Q82="SIN OBSERVACIÓN", Q82="REQUERIMIENTOS SUBSANADOS"),1,0)) *(IF(OR(R82="NINGUNO", R82="CUMPLEN CON LO SOLICITADO"),1,0))</f>
        <v>7942.5509999999995</v>
      </c>
      <c r="T82" s="654"/>
      <c r="W82" s="40"/>
      <c r="X82" s="40"/>
      <c r="Y82" s="40"/>
      <c r="Z82" s="40"/>
      <c r="AA82" s="40"/>
      <c r="AB82" s="40"/>
      <c r="AC82" s="40"/>
    </row>
    <row r="83" spans="1:34" s="6" customFormat="1" ht="24.95" customHeight="1">
      <c r="A83" s="10"/>
      <c r="B83" s="539"/>
      <c r="C83" s="620"/>
      <c r="D83" s="620"/>
      <c r="E83" s="620"/>
      <c r="F83" s="617"/>
      <c r="G83" s="645"/>
      <c r="H83" s="626"/>
      <c r="I83" s="629"/>
      <c r="J83" s="279" t="s">
        <v>1173</v>
      </c>
      <c r="K83" s="132">
        <f>+$K$14</f>
        <v>721214</v>
      </c>
      <c r="L83" s="279" t="s">
        <v>1177</v>
      </c>
      <c r="M83" s="132">
        <f>+$M$14</f>
        <v>921217</v>
      </c>
      <c r="N83" s="632"/>
      <c r="O83" s="632"/>
      <c r="P83" s="648"/>
      <c r="Q83" s="638"/>
      <c r="R83" s="638"/>
      <c r="S83" s="560"/>
      <c r="T83" s="654"/>
      <c r="W83" s="40"/>
      <c r="X83" s="40"/>
      <c r="Y83" s="40"/>
      <c r="Z83" s="40"/>
      <c r="AA83" s="40"/>
      <c r="AB83" s="40"/>
      <c r="AC83" s="40"/>
    </row>
    <row r="84" spans="1:34" s="6" customFormat="1" ht="24.95" customHeight="1">
      <c r="A84" s="10"/>
      <c r="B84" s="540"/>
      <c r="C84" s="621"/>
      <c r="D84" s="621"/>
      <c r="E84" s="621"/>
      <c r="F84" s="618"/>
      <c r="G84" s="646"/>
      <c r="H84" s="627"/>
      <c r="I84" s="630"/>
      <c r="J84" s="279" t="s">
        <v>1173</v>
      </c>
      <c r="K84" s="132">
        <f>+$K$15</f>
        <v>721512</v>
      </c>
      <c r="L84" s="279"/>
      <c r="M84" s="132"/>
      <c r="N84" s="633"/>
      <c r="O84" s="633"/>
      <c r="P84" s="649"/>
      <c r="Q84" s="639"/>
      <c r="R84" s="639"/>
      <c r="S84" s="561"/>
      <c r="T84" s="654"/>
      <c r="W84" s="40"/>
      <c r="X84" s="40"/>
      <c r="Y84" s="40"/>
      <c r="Z84" s="40"/>
    </row>
    <row r="85" spans="1:34" s="6" customFormat="1" ht="24.95" customHeight="1">
      <c r="A85" s="10"/>
      <c r="B85" s="538">
        <v>3</v>
      </c>
      <c r="C85" s="616">
        <v>23</v>
      </c>
      <c r="D85" s="616">
        <v>55</v>
      </c>
      <c r="E85" s="616" t="s">
        <v>1205</v>
      </c>
      <c r="F85" s="616" t="s">
        <v>1210</v>
      </c>
      <c r="G85" s="622">
        <v>945.02</v>
      </c>
      <c r="H85" s="625" t="s">
        <v>1180</v>
      </c>
      <c r="I85" s="640">
        <v>0.7</v>
      </c>
      <c r="J85" s="279" t="s">
        <v>1173</v>
      </c>
      <c r="K85" s="132">
        <f>+$K$13</f>
        <v>721015</v>
      </c>
      <c r="L85" s="279" t="s">
        <v>1173</v>
      </c>
      <c r="M85" s="132">
        <f>+$M$13</f>
        <v>721517</v>
      </c>
      <c r="N85" s="656" t="s">
        <v>1181</v>
      </c>
      <c r="O85" s="656" t="s">
        <v>1182</v>
      </c>
      <c r="P85" s="667"/>
      <c r="Q85" s="643" t="s">
        <v>1183</v>
      </c>
      <c r="R85" s="643" t="s">
        <v>1212</v>
      </c>
      <c r="S85" s="559">
        <f>IF(COUNTIF(J85:M87,"CUMPLE")&gt;=1,(G85*I85),0)* (IF(N85="PRESENTÓ CERTIFICADO",1,0))* (IF(O85="ACORDE A ITEM 5.2.1 (T.R.)",1,0) )* ( IF(OR(Q85="SIN OBSERVACIÓN", Q85="REQUERIMIENTOS SUBSANADOS"),1,0)) *(IF(OR(R85="NINGUNO", R85="CUMPLEN CON LO SOLICITADO"),1,0))</f>
        <v>661.5139999999999</v>
      </c>
      <c r="T85" s="654"/>
      <c r="W85" s="40"/>
      <c r="X85" s="40"/>
      <c r="Y85" s="40"/>
      <c r="Z85" s="40"/>
      <c r="AA85" s="3"/>
      <c r="AB85" s="3"/>
      <c r="AC85" s="3"/>
      <c r="AD85" s="3"/>
      <c r="AE85" s="3"/>
      <c r="AF85" s="3"/>
      <c r="AG85" s="3"/>
    </row>
    <row r="86" spans="1:34" s="6" customFormat="1" ht="24.95" customHeight="1">
      <c r="A86" s="10"/>
      <c r="B86" s="539"/>
      <c r="C86" s="617"/>
      <c r="D86" s="617"/>
      <c r="E86" s="617"/>
      <c r="F86" s="617"/>
      <c r="G86" s="623"/>
      <c r="H86" s="626"/>
      <c r="I86" s="641"/>
      <c r="J86" s="279" t="s">
        <v>1173</v>
      </c>
      <c r="K86" s="132">
        <f>+$K$14</f>
        <v>721214</v>
      </c>
      <c r="L86" s="279" t="s">
        <v>1177</v>
      </c>
      <c r="M86" s="132">
        <f>+$M$14</f>
        <v>921217</v>
      </c>
      <c r="N86" s="632"/>
      <c r="O86" s="632"/>
      <c r="P86" s="635"/>
      <c r="Q86" s="638"/>
      <c r="R86" s="638"/>
      <c r="S86" s="560"/>
      <c r="T86" s="654"/>
      <c r="W86" s="40"/>
      <c r="X86" s="40"/>
      <c r="Y86" s="40"/>
      <c r="Z86" s="40"/>
    </row>
    <row r="87" spans="1:34" s="6" customFormat="1" ht="24.95" customHeight="1">
      <c r="A87" s="10"/>
      <c r="B87" s="540"/>
      <c r="C87" s="618"/>
      <c r="D87" s="618"/>
      <c r="E87" s="618"/>
      <c r="F87" s="618"/>
      <c r="G87" s="624"/>
      <c r="H87" s="627"/>
      <c r="I87" s="642"/>
      <c r="J87" s="279" t="s">
        <v>1173</v>
      </c>
      <c r="K87" s="132">
        <f>+$K$15</f>
        <v>721512</v>
      </c>
      <c r="L87" s="279"/>
      <c r="M87" s="132"/>
      <c r="N87" s="633"/>
      <c r="O87" s="633"/>
      <c r="P87" s="636"/>
      <c r="Q87" s="639"/>
      <c r="R87" s="639"/>
      <c r="S87" s="561"/>
      <c r="T87" s="654"/>
      <c r="W87" s="40"/>
      <c r="X87" s="40"/>
      <c r="Y87" s="40"/>
      <c r="Z87" s="40"/>
      <c r="AA87" s="26"/>
      <c r="AB87" s="26"/>
      <c r="AC87" s="26"/>
      <c r="AD87" s="26"/>
      <c r="AE87" s="26"/>
      <c r="AF87" s="26"/>
      <c r="AG87" s="26"/>
    </row>
    <row r="88" spans="1:34" s="6" customFormat="1" ht="24.95" customHeight="1">
      <c r="A88" s="10"/>
      <c r="B88" s="538">
        <v>4</v>
      </c>
      <c r="C88" s="619">
        <v>24</v>
      </c>
      <c r="D88" s="619">
        <v>55</v>
      </c>
      <c r="E88" s="619" t="s">
        <v>1206</v>
      </c>
      <c r="F88" s="619" t="s">
        <v>1208</v>
      </c>
      <c r="G88" s="644">
        <v>2040.12</v>
      </c>
      <c r="H88" s="625" t="s">
        <v>1180</v>
      </c>
      <c r="I88" s="628">
        <v>0.6</v>
      </c>
      <c r="J88" s="279" t="s">
        <v>1173</v>
      </c>
      <c r="K88" s="132">
        <f>+$K$13</f>
        <v>721015</v>
      </c>
      <c r="L88" s="279" t="s">
        <v>1173</v>
      </c>
      <c r="M88" s="132">
        <f>+$M$13</f>
        <v>721517</v>
      </c>
      <c r="N88" s="656" t="s">
        <v>1181</v>
      </c>
      <c r="O88" s="656" t="s">
        <v>1182</v>
      </c>
      <c r="P88" s="666"/>
      <c r="Q88" s="643" t="s">
        <v>1183</v>
      </c>
      <c r="R88" s="643" t="s">
        <v>1212</v>
      </c>
      <c r="S88" s="559">
        <f>IF(COUNTIF(J88:M90,"CUMPLE")&gt;=1,(G88*I88),0)* (IF(N88="PRESENTÓ CERTIFICADO",1,0))* (IF(O88="ACORDE A ITEM 5.2.1 (T.R.)",1,0) )* ( IF(OR(Q88="SIN OBSERVACIÓN", Q88="REQUERIMIENTOS SUBSANADOS"),1,0)) *(IF(OR(R88="NINGUNO", R88="CUMPLEN CON LO SOLICITADO"),1,0))</f>
        <v>1224.0719999999999</v>
      </c>
      <c r="T88" s="654"/>
      <c r="W88" s="40"/>
      <c r="X88" s="40"/>
      <c r="Y88" s="40"/>
      <c r="Z88" s="40"/>
      <c r="AA88" s="26"/>
      <c r="AB88" s="26"/>
      <c r="AC88" s="26"/>
      <c r="AD88" s="26"/>
      <c r="AE88" s="26"/>
      <c r="AF88" s="26"/>
      <c r="AG88" s="26"/>
    </row>
    <row r="89" spans="1:34" s="6" customFormat="1" ht="24.95" customHeight="1">
      <c r="A89" s="10"/>
      <c r="B89" s="539"/>
      <c r="C89" s="620"/>
      <c r="D89" s="620"/>
      <c r="E89" s="620"/>
      <c r="F89" s="620"/>
      <c r="G89" s="645"/>
      <c r="H89" s="626"/>
      <c r="I89" s="629"/>
      <c r="J89" s="279" t="s">
        <v>1173</v>
      </c>
      <c r="K89" s="132">
        <f>+$K$14</f>
        <v>721214</v>
      </c>
      <c r="L89" s="279" t="s">
        <v>1177</v>
      </c>
      <c r="M89" s="132">
        <f>+$M$14</f>
        <v>921217</v>
      </c>
      <c r="N89" s="632"/>
      <c r="O89" s="632"/>
      <c r="P89" s="648"/>
      <c r="Q89" s="638"/>
      <c r="R89" s="638"/>
      <c r="S89" s="560"/>
      <c r="T89" s="654"/>
      <c r="W89" s="40"/>
      <c r="X89" s="40"/>
      <c r="Y89" s="40"/>
      <c r="Z89" s="40"/>
      <c r="AA89" s="26"/>
      <c r="AB89" s="26"/>
      <c r="AC89" s="26"/>
      <c r="AD89" s="26"/>
      <c r="AE89" s="26"/>
      <c r="AF89" s="26"/>
      <c r="AG89" s="26"/>
    </row>
    <row r="90" spans="1:34" s="6" customFormat="1" ht="24.95" customHeight="1">
      <c r="A90" s="10"/>
      <c r="B90" s="540"/>
      <c r="C90" s="621"/>
      <c r="D90" s="621"/>
      <c r="E90" s="621"/>
      <c r="F90" s="621"/>
      <c r="G90" s="646"/>
      <c r="H90" s="627"/>
      <c r="I90" s="630"/>
      <c r="J90" s="279" t="s">
        <v>1173</v>
      </c>
      <c r="K90" s="132">
        <f>+$K$15</f>
        <v>721512</v>
      </c>
      <c r="L90" s="279"/>
      <c r="M90" s="132"/>
      <c r="N90" s="633"/>
      <c r="O90" s="633"/>
      <c r="P90" s="649"/>
      <c r="Q90" s="639"/>
      <c r="R90" s="639"/>
      <c r="S90" s="561"/>
      <c r="T90" s="654"/>
      <c r="W90" s="40"/>
      <c r="X90" s="40"/>
      <c r="Y90" s="40"/>
      <c r="Z90" s="40"/>
      <c r="AA90" s="40"/>
      <c r="AB90" s="40"/>
      <c r="AC90" s="40"/>
      <c r="AD90" s="8"/>
      <c r="AE90" s="8"/>
      <c r="AF90" s="8"/>
      <c r="AG90" s="8"/>
    </row>
    <row r="91" spans="1:34" s="6" customFormat="1" ht="24.95" customHeight="1">
      <c r="A91" s="10"/>
      <c r="B91" s="538">
        <v>5</v>
      </c>
      <c r="C91" s="616">
        <v>28</v>
      </c>
      <c r="D91" s="616">
        <v>61</v>
      </c>
      <c r="E91" s="616" t="s">
        <v>1207</v>
      </c>
      <c r="F91" s="616" t="s">
        <v>1211</v>
      </c>
      <c r="G91" s="622">
        <v>1793.3</v>
      </c>
      <c r="H91" s="625" t="s">
        <v>1180</v>
      </c>
      <c r="I91" s="640">
        <v>0.95</v>
      </c>
      <c r="J91" s="279" t="s">
        <v>1173</v>
      </c>
      <c r="K91" s="132">
        <f>+$K$13</f>
        <v>721015</v>
      </c>
      <c r="L91" s="279" t="s">
        <v>1173</v>
      </c>
      <c r="M91" s="132">
        <f>+$M$13</f>
        <v>721517</v>
      </c>
      <c r="N91" s="656" t="s">
        <v>1181</v>
      </c>
      <c r="O91" s="656" t="s">
        <v>1182</v>
      </c>
      <c r="P91" s="667"/>
      <c r="Q91" s="643" t="s">
        <v>1183</v>
      </c>
      <c r="R91" s="643" t="s">
        <v>1212</v>
      </c>
      <c r="S91" s="559">
        <f>IF(COUNTIF(J91:M93,"CUMPLE")&gt;=1,(G91*I91),0)* (IF(N91="PRESENTÓ CERTIFICADO",1,0))* (IF(O91="ACORDE A ITEM 5.2.1 (T.R.)",1,0) )* ( IF(OR(Q91="SIN OBSERVACIÓN", Q91="REQUERIMIENTOS SUBSANADOS"),1,0)) *(IF(OR(R91="NINGUNO", R91="CUMPLEN CON LO SOLICITADO"),1,0))</f>
        <v>1703.6349999999998</v>
      </c>
      <c r="T91" s="654"/>
      <c r="W91" s="40"/>
      <c r="X91" s="40"/>
      <c r="Y91" s="40"/>
      <c r="Z91" s="40"/>
      <c r="AA91" s="40"/>
      <c r="AB91" s="40"/>
      <c r="AC91" s="40"/>
      <c r="AD91" s="8"/>
      <c r="AE91" s="8"/>
      <c r="AF91" s="8"/>
      <c r="AG91" s="8"/>
    </row>
    <row r="92" spans="1:34" s="6" customFormat="1" ht="38.25" customHeight="1">
      <c r="A92" s="10"/>
      <c r="B92" s="539"/>
      <c r="C92" s="617"/>
      <c r="D92" s="617"/>
      <c r="E92" s="617"/>
      <c r="F92" s="617"/>
      <c r="G92" s="623"/>
      <c r="H92" s="626"/>
      <c r="I92" s="641"/>
      <c r="J92" s="279" t="s">
        <v>1173</v>
      </c>
      <c r="K92" s="132">
        <f>+$K$14</f>
        <v>721214</v>
      </c>
      <c r="L92" s="279" t="s">
        <v>1177</v>
      </c>
      <c r="M92" s="132">
        <f>+$M$14</f>
        <v>921217</v>
      </c>
      <c r="N92" s="632"/>
      <c r="O92" s="632"/>
      <c r="P92" s="635"/>
      <c r="Q92" s="638"/>
      <c r="R92" s="638"/>
      <c r="S92" s="560"/>
      <c r="T92" s="654"/>
      <c r="W92" s="40"/>
      <c r="X92" s="40"/>
      <c r="Y92" s="40"/>
      <c r="Z92" s="40"/>
      <c r="AA92" s="40"/>
      <c r="AB92" s="40"/>
      <c r="AC92" s="40"/>
    </row>
    <row r="93" spans="1:34" s="6" customFormat="1" ht="24.95" customHeight="1">
      <c r="A93" s="10"/>
      <c r="B93" s="540"/>
      <c r="C93" s="618"/>
      <c r="D93" s="618"/>
      <c r="E93" s="618"/>
      <c r="F93" s="618"/>
      <c r="G93" s="624"/>
      <c r="H93" s="627"/>
      <c r="I93" s="642"/>
      <c r="J93" s="279" t="s">
        <v>1173</v>
      </c>
      <c r="K93" s="132">
        <f>+$K$15</f>
        <v>721512</v>
      </c>
      <c r="L93" s="279"/>
      <c r="M93" s="132"/>
      <c r="N93" s="633"/>
      <c r="O93" s="633"/>
      <c r="P93" s="636"/>
      <c r="Q93" s="639"/>
      <c r="R93" s="639"/>
      <c r="S93" s="561"/>
      <c r="T93" s="655"/>
      <c r="W93" s="40"/>
      <c r="X93" s="40"/>
      <c r="Y93" s="40"/>
      <c r="Z93" s="40"/>
      <c r="AA93" s="40"/>
      <c r="AB93" s="40"/>
      <c r="AC93" s="40"/>
    </row>
    <row r="94" spans="1:34" s="3" customFormat="1" ht="24.95" customHeight="1">
      <c r="B94" s="562" t="str">
        <f>IF(S95=" "," ",IF(S95&gt;=$H$6,"CUMPLE CON LA EXPERIENCIA REQUERIDA","NO CUMPLE CON LA EXPERIENCIA REQUERIDA"))</f>
        <v>CUMPLE CON LA EXPERIENCIA REQUERIDA</v>
      </c>
      <c r="C94" s="563"/>
      <c r="D94" s="563"/>
      <c r="E94" s="563"/>
      <c r="F94" s="563"/>
      <c r="G94" s="563"/>
      <c r="H94" s="563"/>
      <c r="I94" s="563"/>
      <c r="J94" s="563"/>
      <c r="K94" s="563"/>
      <c r="L94" s="563"/>
      <c r="M94" s="563"/>
      <c r="N94" s="563"/>
      <c r="O94" s="564"/>
      <c r="P94" s="568" t="s">
        <v>22</v>
      </c>
      <c r="Q94" s="569"/>
      <c r="R94" s="392"/>
      <c r="S94" s="7">
        <f>IF(T79="SI",SUM(S79:S93),0)</f>
        <v>15008.902</v>
      </c>
      <c r="T94" s="573" t="str">
        <f>IF(S95=" "," ",IF(S95&gt;=$H$6,"CUMPLE","NO CUMPLE"))</f>
        <v>CUMPLE</v>
      </c>
      <c r="W94" s="40"/>
      <c r="X94" s="40"/>
      <c r="Y94" s="40"/>
      <c r="Z94" s="40"/>
      <c r="AA94" s="40"/>
      <c r="AB94" s="40"/>
      <c r="AC94" s="40"/>
      <c r="AD94" s="6"/>
      <c r="AE94" s="6"/>
      <c r="AF94" s="6"/>
      <c r="AG94" s="6"/>
      <c r="AH94" s="6"/>
    </row>
    <row r="95" spans="1:34" s="6" customFormat="1" ht="53.25" customHeight="1">
      <c r="B95" s="565"/>
      <c r="C95" s="566"/>
      <c r="D95" s="566"/>
      <c r="E95" s="566"/>
      <c r="F95" s="566"/>
      <c r="G95" s="566"/>
      <c r="H95" s="566"/>
      <c r="I95" s="566"/>
      <c r="J95" s="566"/>
      <c r="K95" s="566"/>
      <c r="L95" s="566"/>
      <c r="M95" s="566"/>
      <c r="N95" s="566"/>
      <c r="O95" s="567"/>
      <c r="P95" s="568" t="s">
        <v>24</v>
      </c>
      <c r="Q95" s="569"/>
      <c r="R95" s="392"/>
      <c r="S95" s="76">
        <f>IFERROR((S94/$P$6)," ")</f>
        <v>12.665740084388185</v>
      </c>
      <c r="T95" s="574"/>
      <c r="W95" s="40"/>
      <c r="X95" s="40"/>
      <c r="Y95" s="40"/>
      <c r="Z95" s="40"/>
      <c r="AA95" s="40"/>
      <c r="AB95" s="40"/>
      <c r="AC95" s="40"/>
    </row>
    <row r="96" spans="1:34" ht="30" customHeight="1">
      <c r="AA96" s="40"/>
      <c r="AB96" s="40"/>
      <c r="AC96" s="40"/>
      <c r="AD96" s="6"/>
      <c r="AE96" s="6"/>
      <c r="AF96" s="6"/>
      <c r="AG96" s="6"/>
      <c r="AH96" s="3"/>
    </row>
    <row r="97" spans="1:34" ht="30" customHeight="1">
      <c r="AA97" s="40"/>
      <c r="AB97" s="40"/>
      <c r="AC97" s="40"/>
      <c r="AD97" s="6"/>
      <c r="AE97" s="6"/>
      <c r="AF97" s="6"/>
      <c r="AG97" s="6"/>
      <c r="AH97" s="6"/>
    </row>
    <row r="98" spans="1:34" ht="36" customHeight="1">
      <c r="B98" s="98">
        <v>5</v>
      </c>
      <c r="C98" s="590" t="s">
        <v>78</v>
      </c>
      <c r="D98" s="591"/>
      <c r="E98" s="592"/>
      <c r="F98" s="593" t="str">
        <f>IFERROR(VLOOKUP(B98,LISTA_OFERENTES,2,FALSE)," ")</f>
        <v>ARCELEC S.A.S.</v>
      </c>
      <c r="G98" s="594"/>
      <c r="H98" s="594"/>
      <c r="I98" s="594"/>
      <c r="J98" s="594"/>
      <c r="K98" s="594"/>
      <c r="L98" s="594"/>
      <c r="M98" s="594"/>
      <c r="N98" s="594"/>
      <c r="O98" s="595"/>
      <c r="P98" s="596" t="s">
        <v>104</v>
      </c>
      <c r="Q98" s="597"/>
      <c r="R98" s="598"/>
      <c r="S98" s="2">
        <f>5-(INT(COUNTBLANK(C101:C115))-10)</f>
        <v>2</v>
      </c>
      <c r="T98" s="3"/>
      <c r="AA98" s="40"/>
      <c r="AB98" s="40"/>
      <c r="AC98" s="40"/>
      <c r="AD98" s="6"/>
      <c r="AE98" s="6"/>
      <c r="AF98" s="6"/>
      <c r="AG98" s="6"/>
    </row>
    <row r="99" spans="1:34" s="8" customFormat="1" ht="30" customHeight="1">
      <c r="B99" s="599" t="s">
        <v>45</v>
      </c>
      <c r="C99" s="601" t="s">
        <v>15</v>
      </c>
      <c r="D99" s="601" t="s">
        <v>16</v>
      </c>
      <c r="E99" s="601" t="s">
        <v>17</v>
      </c>
      <c r="F99" s="601" t="s">
        <v>18</v>
      </c>
      <c r="G99" s="601" t="s">
        <v>19</v>
      </c>
      <c r="H99" s="601" t="s">
        <v>20</v>
      </c>
      <c r="I99" s="601" t="s">
        <v>21</v>
      </c>
      <c r="J99" s="603" t="s">
        <v>52</v>
      </c>
      <c r="K99" s="604"/>
      <c r="L99" s="604"/>
      <c r="M99" s="605"/>
      <c r="N99" s="601" t="s">
        <v>79</v>
      </c>
      <c r="O99" s="601" t="s">
        <v>80</v>
      </c>
      <c r="P99" s="5" t="s">
        <v>81</v>
      </c>
      <c r="Q99" s="5"/>
      <c r="R99" s="601" t="s">
        <v>82</v>
      </c>
      <c r="S99" s="601" t="s">
        <v>83</v>
      </c>
      <c r="T99" s="601" t="str">
        <f>T11</f>
        <v>CUMPLE CON EL REQUERIMIENTO OBLIGATORIO DE HABER EJECUTADO MÍNIMO DOS (2) DE LOS CINCO CONTRATOS, DENTRO DE LAS CLASIFICACIONES DE LOS
CÓDIGOS 721512,721214 Y 721517.</v>
      </c>
      <c r="U99" s="9"/>
      <c r="V99" s="9"/>
      <c r="W99" s="40"/>
      <c r="X99" s="40"/>
      <c r="Y99" s="40"/>
      <c r="Z99" s="40"/>
      <c r="AA99" s="40"/>
      <c r="AB99" s="40"/>
      <c r="AC99" s="40"/>
      <c r="AD99" s="6"/>
      <c r="AE99" s="6"/>
      <c r="AF99" s="6"/>
      <c r="AG99" s="6"/>
      <c r="AH99" s="26"/>
    </row>
    <row r="100" spans="1:34" s="8" customFormat="1" ht="90.75" customHeight="1">
      <c r="B100" s="600"/>
      <c r="C100" s="602"/>
      <c r="D100" s="602"/>
      <c r="E100" s="602"/>
      <c r="F100" s="602"/>
      <c r="G100" s="602"/>
      <c r="H100" s="602"/>
      <c r="I100" s="602"/>
      <c r="J100" s="606" t="s">
        <v>85</v>
      </c>
      <c r="K100" s="607"/>
      <c r="L100" s="607"/>
      <c r="M100" s="608"/>
      <c r="N100" s="602"/>
      <c r="O100" s="602"/>
      <c r="P100" s="4" t="s">
        <v>13</v>
      </c>
      <c r="Q100" s="4" t="s">
        <v>84</v>
      </c>
      <c r="R100" s="602"/>
      <c r="S100" s="602"/>
      <c r="T100" s="602"/>
      <c r="U100" s="9"/>
      <c r="V100" s="9"/>
      <c r="W100" s="40"/>
      <c r="X100" s="40"/>
      <c r="Y100" s="40"/>
      <c r="Z100" s="40"/>
      <c r="AA100" s="40"/>
      <c r="AB100" s="40"/>
      <c r="AC100" s="40"/>
      <c r="AD100" s="6"/>
      <c r="AE100" s="6"/>
      <c r="AF100" s="6"/>
      <c r="AG100" s="6"/>
      <c r="AH100" s="26"/>
    </row>
    <row r="101" spans="1:34" s="6" customFormat="1" ht="24.95" customHeight="1">
      <c r="A101" s="10"/>
      <c r="B101" s="538">
        <v>1</v>
      </c>
      <c r="C101" s="616">
        <v>2</v>
      </c>
      <c r="D101" s="616" t="s">
        <v>1213</v>
      </c>
      <c r="E101" s="616">
        <v>2060840</v>
      </c>
      <c r="F101" s="616" t="s">
        <v>1215</v>
      </c>
      <c r="G101" s="622">
        <v>6175.18</v>
      </c>
      <c r="H101" s="625" t="s">
        <v>1180</v>
      </c>
      <c r="I101" s="640">
        <v>0.3</v>
      </c>
      <c r="J101" s="279" t="s">
        <v>1173</v>
      </c>
      <c r="K101" s="132">
        <v>721015</v>
      </c>
      <c r="L101" s="279" t="s">
        <v>1173</v>
      </c>
      <c r="M101" s="132">
        <v>721517</v>
      </c>
      <c r="N101" s="656" t="s">
        <v>1181</v>
      </c>
      <c r="O101" s="656" t="s">
        <v>1182</v>
      </c>
      <c r="P101" s="667"/>
      <c r="Q101" s="643" t="s">
        <v>1183</v>
      </c>
      <c r="R101" s="643" t="s">
        <v>1212</v>
      </c>
      <c r="S101" s="559">
        <f>IF(COUNTIF(J101:M103,"CUMPLE")&gt;=1,(G101*I101),0)* (IF(N101="PRESENTÓ CERTIFICADO",1,0))* (IF(O101="ACORDE A ITEM 5.2.1 (T.R.)",1,0) )* ( IF(OR(Q101="SIN OBSERVACIÓN", Q101="REQUERIMIENTOS SUBSANADOS"),1,0)) *(IF(OR(R101="NINGUNO", R101="CUMPLEN CON LO SOLICITADO"),1,0))</f>
        <v>1852.5540000000001</v>
      </c>
      <c r="T101" s="653" t="s">
        <v>1185</v>
      </c>
      <c r="W101" s="40"/>
      <c r="X101" s="40"/>
      <c r="Y101" s="40"/>
      <c r="Z101" s="40"/>
      <c r="AA101" s="40"/>
      <c r="AB101" s="40"/>
      <c r="AC101" s="40"/>
      <c r="AH101" s="8"/>
    </row>
    <row r="102" spans="1:34" s="6" customFormat="1" ht="24.95" customHeight="1">
      <c r="A102" s="10"/>
      <c r="B102" s="539"/>
      <c r="C102" s="617"/>
      <c r="D102" s="617"/>
      <c r="E102" s="617"/>
      <c r="F102" s="617"/>
      <c r="G102" s="623"/>
      <c r="H102" s="626"/>
      <c r="I102" s="641"/>
      <c r="J102" s="279" t="s">
        <v>1173</v>
      </c>
      <c r="K102" s="132">
        <v>721214</v>
      </c>
      <c r="L102" s="279" t="s">
        <v>1173</v>
      </c>
      <c r="M102" s="132">
        <v>921217</v>
      </c>
      <c r="N102" s="632"/>
      <c r="O102" s="632"/>
      <c r="P102" s="635"/>
      <c r="Q102" s="638"/>
      <c r="R102" s="638"/>
      <c r="S102" s="560"/>
      <c r="T102" s="654"/>
      <c r="W102" s="40"/>
      <c r="X102" s="40"/>
      <c r="Y102" s="40"/>
      <c r="Z102" s="40"/>
      <c r="AA102" s="40"/>
      <c r="AB102" s="40"/>
      <c r="AC102" s="40"/>
      <c r="AH102" s="8"/>
    </row>
    <row r="103" spans="1:34" s="6" customFormat="1" ht="24.95" customHeight="1">
      <c r="A103" s="10"/>
      <c r="B103" s="540"/>
      <c r="C103" s="618"/>
      <c r="D103" s="618"/>
      <c r="E103" s="618"/>
      <c r="F103" s="618"/>
      <c r="G103" s="624"/>
      <c r="H103" s="627"/>
      <c r="I103" s="642"/>
      <c r="J103" s="279" t="s">
        <v>1173</v>
      </c>
      <c r="K103" s="132">
        <v>721512</v>
      </c>
      <c r="L103" s="279"/>
      <c r="M103" s="132"/>
      <c r="N103" s="633"/>
      <c r="O103" s="633"/>
      <c r="P103" s="636"/>
      <c r="Q103" s="639"/>
      <c r="R103" s="639"/>
      <c r="S103" s="561"/>
      <c r="T103" s="654"/>
      <c r="W103" s="40"/>
      <c r="X103" s="40"/>
      <c r="Y103" s="40"/>
      <c r="Z103" s="40"/>
      <c r="AA103" s="40"/>
      <c r="AB103" s="40"/>
      <c r="AC103" s="40"/>
    </row>
    <row r="104" spans="1:34" s="6" customFormat="1" ht="24.95" customHeight="1">
      <c r="A104" s="10"/>
      <c r="B104" s="538">
        <v>2</v>
      </c>
      <c r="C104" s="619">
        <v>12</v>
      </c>
      <c r="D104" s="619" t="s">
        <v>1214</v>
      </c>
      <c r="E104" s="619">
        <v>2130936</v>
      </c>
      <c r="F104" s="619" t="s">
        <v>1215</v>
      </c>
      <c r="G104" s="644">
        <v>5888.31</v>
      </c>
      <c r="H104" s="625" t="s">
        <v>1180</v>
      </c>
      <c r="I104" s="628">
        <v>0.49</v>
      </c>
      <c r="J104" s="279" t="s">
        <v>1173</v>
      </c>
      <c r="K104" s="132">
        <f>+$K$13</f>
        <v>721015</v>
      </c>
      <c r="L104" s="279" t="s">
        <v>1173</v>
      </c>
      <c r="M104" s="132">
        <f>+$M$13</f>
        <v>721517</v>
      </c>
      <c r="N104" s="656" t="s">
        <v>1181</v>
      </c>
      <c r="O104" s="656" t="s">
        <v>1182</v>
      </c>
      <c r="P104" s="689"/>
      <c r="Q104" s="643" t="s">
        <v>1183</v>
      </c>
      <c r="R104" s="643" t="s">
        <v>1212</v>
      </c>
      <c r="S104" s="559">
        <f>IF(COUNTIF(J104:M106,"CUMPLE")&gt;=1,(G104*I104),0)* (IF(N104="PRESENTÓ CERTIFICADO",1,0))* (IF(O104="ACORDE A ITEM 5.2.1 (T.R.)",1,0) )* ( IF(OR(Q104="SIN OBSERVACIÓN", Q104="REQUERIMIENTOS SUBSANADOS"),1,0)) *(IF(OR(R104="NINGUNO", R104="CUMPLEN CON LO SOLICITADO"),1,0))</f>
        <v>2885.2719000000002</v>
      </c>
      <c r="T104" s="654"/>
      <c r="W104" s="40"/>
      <c r="X104" s="40"/>
      <c r="Y104" s="40"/>
      <c r="Z104" s="40"/>
      <c r="AA104" s="40"/>
      <c r="AB104" s="40"/>
      <c r="AC104" s="40"/>
    </row>
    <row r="105" spans="1:34" s="6" customFormat="1" ht="24.95" customHeight="1">
      <c r="A105" s="10"/>
      <c r="B105" s="539"/>
      <c r="C105" s="620"/>
      <c r="D105" s="620"/>
      <c r="E105" s="620"/>
      <c r="F105" s="620"/>
      <c r="G105" s="645"/>
      <c r="H105" s="626"/>
      <c r="I105" s="629"/>
      <c r="J105" s="279" t="s">
        <v>1173</v>
      </c>
      <c r="K105" s="132">
        <f>+$K$14</f>
        <v>721214</v>
      </c>
      <c r="L105" s="279" t="s">
        <v>1173</v>
      </c>
      <c r="M105" s="132">
        <f>+$M$14</f>
        <v>921217</v>
      </c>
      <c r="N105" s="632"/>
      <c r="O105" s="632"/>
      <c r="P105" s="690"/>
      <c r="Q105" s="638"/>
      <c r="R105" s="638"/>
      <c r="S105" s="560"/>
      <c r="T105" s="654"/>
      <c r="W105" s="40"/>
      <c r="X105" s="40"/>
      <c r="Y105" s="40"/>
      <c r="Z105" s="40"/>
      <c r="AA105" s="40"/>
      <c r="AB105" s="40"/>
      <c r="AC105" s="40"/>
    </row>
    <row r="106" spans="1:34" s="6" customFormat="1" ht="24.95" customHeight="1">
      <c r="A106" s="10"/>
      <c r="B106" s="540"/>
      <c r="C106" s="621"/>
      <c r="D106" s="621"/>
      <c r="E106" s="621"/>
      <c r="F106" s="621"/>
      <c r="G106" s="646"/>
      <c r="H106" s="627"/>
      <c r="I106" s="630"/>
      <c r="J106" s="279" t="s">
        <v>1173</v>
      </c>
      <c r="K106" s="132">
        <f>+$K$15</f>
        <v>721512</v>
      </c>
      <c r="L106" s="279"/>
      <c r="M106" s="132"/>
      <c r="N106" s="633"/>
      <c r="O106" s="633"/>
      <c r="P106" s="691"/>
      <c r="Q106" s="639"/>
      <c r="R106" s="639"/>
      <c r="S106" s="561"/>
      <c r="T106" s="654"/>
      <c r="W106" s="40"/>
      <c r="X106" s="40"/>
      <c r="Y106" s="40"/>
      <c r="Z106" s="40"/>
    </row>
    <row r="107" spans="1:34" s="6" customFormat="1" ht="24.95" hidden="1" customHeight="1">
      <c r="A107" s="10"/>
      <c r="B107" s="538">
        <v>3</v>
      </c>
      <c r="C107" s="616"/>
      <c r="D107" s="616"/>
      <c r="E107" s="616"/>
      <c r="F107" s="616"/>
      <c r="G107" s="622"/>
      <c r="H107" s="625"/>
      <c r="I107" s="640"/>
      <c r="J107" s="279"/>
      <c r="K107" s="132">
        <f>+$K$13</f>
        <v>721015</v>
      </c>
      <c r="L107" s="279"/>
      <c r="M107" s="132">
        <f>+$M$13</f>
        <v>721517</v>
      </c>
      <c r="N107" s="657"/>
      <c r="O107" s="657"/>
      <c r="P107" s="660"/>
      <c r="Q107" s="663"/>
      <c r="R107" s="663"/>
      <c r="S107" s="559">
        <f>IF(COUNTIF(J107:M109,"CUMPLE")&gt;=1,(G107*I107),0)* (IF(N107="PRESENTÓ CERTIFICADO",1,0))* (IF(O107="ACORDE A ITEM 5.2.1 (T.R.)",1,0) )* ( IF(OR(Q107="SIN OBSERVACIÓN", Q107="REQUERIMIENTOS SUBSANADOS"),1,0)) *(IF(OR(R107="NINGUNO", R107="CUMPLEN CON LO SOLICITADO"),1,0))</f>
        <v>0</v>
      </c>
      <c r="T107" s="654"/>
      <c r="W107" s="40"/>
      <c r="X107" s="40"/>
      <c r="Y107" s="40"/>
      <c r="Z107" s="40"/>
      <c r="AA107" s="3"/>
      <c r="AB107" s="3"/>
      <c r="AC107" s="3"/>
      <c r="AD107" s="3"/>
      <c r="AE107" s="3"/>
      <c r="AF107" s="3"/>
      <c r="AG107" s="3"/>
    </row>
    <row r="108" spans="1:34" s="6" customFormat="1" ht="24.95" hidden="1" customHeight="1">
      <c r="A108" s="10"/>
      <c r="B108" s="539"/>
      <c r="C108" s="617"/>
      <c r="D108" s="617"/>
      <c r="E108" s="617"/>
      <c r="F108" s="617"/>
      <c r="G108" s="623"/>
      <c r="H108" s="626"/>
      <c r="I108" s="641"/>
      <c r="J108" s="279"/>
      <c r="K108" s="132">
        <f>+$K$14</f>
        <v>721214</v>
      </c>
      <c r="L108" s="279"/>
      <c r="M108" s="132">
        <f>+$M$14</f>
        <v>921217</v>
      </c>
      <c r="N108" s="658"/>
      <c r="O108" s="658"/>
      <c r="P108" s="661"/>
      <c r="Q108" s="664"/>
      <c r="R108" s="664"/>
      <c r="S108" s="560"/>
      <c r="T108" s="654"/>
      <c r="W108" s="40"/>
      <c r="X108" s="40"/>
      <c r="Y108" s="40"/>
      <c r="Z108" s="40"/>
    </row>
    <row r="109" spans="1:34" s="6" customFormat="1" ht="24.95" hidden="1" customHeight="1">
      <c r="A109" s="10"/>
      <c r="B109" s="540"/>
      <c r="C109" s="618"/>
      <c r="D109" s="618"/>
      <c r="E109" s="618"/>
      <c r="F109" s="618"/>
      <c r="G109" s="624"/>
      <c r="H109" s="627"/>
      <c r="I109" s="642"/>
      <c r="J109" s="279"/>
      <c r="K109" s="132">
        <f>+$K$15</f>
        <v>721512</v>
      </c>
      <c r="L109" s="279"/>
      <c r="M109" s="132"/>
      <c r="N109" s="659"/>
      <c r="O109" s="659"/>
      <c r="P109" s="662"/>
      <c r="Q109" s="665"/>
      <c r="R109" s="665"/>
      <c r="S109" s="561"/>
      <c r="T109" s="654"/>
      <c r="W109" s="40"/>
      <c r="X109" s="40"/>
      <c r="Y109" s="40"/>
      <c r="Z109" s="40"/>
      <c r="AA109" s="26"/>
      <c r="AB109" s="26"/>
      <c r="AC109" s="26"/>
      <c r="AD109" s="26"/>
      <c r="AE109" s="26"/>
      <c r="AF109" s="26"/>
      <c r="AG109" s="26"/>
    </row>
    <row r="110" spans="1:34" s="6" customFormat="1" ht="24.95" hidden="1" customHeight="1">
      <c r="A110" s="10"/>
      <c r="B110" s="538">
        <v>4</v>
      </c>
      <c r="C110" s="619"/>
      <c r="D110" s="619"/>
      <c r="E110" s="619"/>
      <c r="F110" s="616"/>
      <c r="G110" s="644"/>
      <c r="H110" s="625"/>
      <c r="I110" s="628"/>
      <c r="J110" s="279"/>
      <c r="K110" s="132">
        <f>+$K$13</f>
        <v>721015</v>
      </c>
      <c r="L110" s="279"/>
      <c r="M110" s="132">
        <f>+$M$13</f>
        <v>721517</v>
      </c>
      <c r="N110" s="657"/>
      <c r="O110" s="657"/>
      <c r="P110" s="689"/>
      <c r="Q110" s="692"/>
      <c r="R110" s="692"/>
      <c r="S110" s="559">
        <f>IF(COUNTIF(J110:M112,"CUMPLE")&gt;=1,(G110*I110),0)* (IF(N110="PRESENTÓ CERTIFICADO",1,0))* (IF(O110="ACORDE A ITEM 5.2.1 (T.R.)",1,0) )* ( IF(OR(Q110="SIN OBSERVACIÓN", Q110="REQUERIMIENTOS SUBSANADOS"),1,0)) *(IF(OR(R110="NINGUNO", R110="CUMPLEN CON LO SOLICITADO"),1,0))</f>
        <v>0</v>
      </c>
      <c r="T110" s="654"/>
      <c r="W110" s="40"/>
      <c r="X110" s="40"/>
      <c r="Y110" s="40"/>
      <c r="Z110" s="40"/>
      <c r="AA110" s="26"/>
      <c r="AB110" s="26"/>
      <c r="AC110" s="26"/>
      <c r="AD110" s="26"/>
      <c r="AE110" s="26"/>
      <c r="AF110" s="26"/>
      <c r="AG110" s="26"/>
    </row>
    <row r="111" spans="1:34" s="6" customFormat="1" ht="24.95" hidden="1" customHeight="1">
      <c r="A111" s="10"/>
      <c r="B111" s="539"/>
      <c r="C111" s="620"/>
      <c r="D111" s="620"/>
      <c r="E111" s="620"/>
      <c r="F111" s="617"/>
      <c r="G111" s="645"/>
      <c r="H111" s="626"/>
      <c r="I111" s="629"/>
      <c r="J111" s="279"/>
      <c r="K111" s="132">
        <f>+$K$14</f>
        <v>721214</v>
      </c>
      <c r="L111" s="279"/>
      <c r="M111" s="132">
        <f>+$M$14</f>
        <v>921217</v>
      </c>
      <c r="N111" s="658"/>
      <c r="O111" s="658"/>
      <c r="P111" s="690"/>
      <c r="Q111" s="693"/>
      <c r="R111" s="693"/>
      <c r="S111" s="560"/>
      <c r="T111" s="654"/>
      <c r="W111" s="40"/>
      <c r="X111" s="40"/>
      <c r="Y111" s="40"/>
      <c r="Z111" s="40"/>
      <c r="AA111" s="26"/>
      <c r="AB111" s="26"/>
      <c r="AC111" s="26"/>
      <c r="AD111" s="26"/>
      <c r="AE111" s="26"/>
      <c r="AF111" s="26"/>
      <c r="AG111" s="26"/>
    </row>
    <row r="112" spans="1:34" s="6" customFormat="1" ht="24.95" hidden="1" customHeight="1">
      <c r="A112" s="10"/>
      <c r="B112" s="540"/>
      <c r="C112" s="621"/>
      <c r="D112" s="621"/>
      <c r="E112" s="621"/>
      <c r="F112" s="618"/>
      <c r="G112" s="646"/>
      <c r="H112" s="627"/>
      <c r="I112" s="630"/>
      <c r="J112" s="279"/>
      <c r="K112" s="132">
        <f>+$K$15</f>
        <v>721512</v>
      </c>
      <c r="L112" s="279"/>
      <c r="M112" s="132"/>
      <c r="N112" s="659"/>
      <c r="O112" s="659"/>
      <c r="P112" s="691"/>
      <c r="Q112" s="694"/>
      <c r="R112" s="694"/>
      <c r="S112" s="561"/>
      <c r="T112" s="654"/>
      <c r="W112" s="40"/>
      <c r="X112" s="40"/>
      <c r="Y112" s="40"/>
      <c r="Z112" s="40"/>
      <c r="AA112" s="40"/>
      <c r="AB112" s="40"/>
      <c r="AC112" s="40"/>
      <c r="AD112" s="8"/>
      <c r="AE112" s="8"/>
      <c r="AF112" s="8"/>
      <c r="AG112" s="8"/>
    </row>
    <row r="113" spans="1:34" s="6" customFormat="1" ht="24.95" hidden="1" customHeight="1">
      <c r="A113" s="10"/>
      <c r="B113" s="538">
        <v>5</v>
      </c>
      <c r="C113" s="616"/>
      <c r="D113" s="616"/>
      <c r="E113" s="616"/>
      <c r="F113" s="616"/>
      <c r="G113" s="622"/>
      <c r="H113" s="625"/>
      <c r="I113" s="640"/>
      <c r="J113" s="279"/>
      <c r="K113" s="132">
        <f>+$K$13</f>
        <v>721015</v>
      </c>
      <c r="L113" s="279"/>
      <c r="M113" s="132">
        <f>+$M$13</f>
        <v>721517</v>
      </c>
      <c r="N113" s="656"/>
      <c r="O113" s="656"/>
      <c r="P113" s="667"/>
      <c r="Q113" s="643"/>
      <c r="R113" s="643"/>
      <c r="S113" s="559">
        <f>IF(COUNTIF(J113:M115,"CUMPLE")&gt;=1,(G113*I113),0)* (IF(N113="PRESENTÓ CERTIFICADO",1,0))* (IF(O113="ACORDE A ITEM 5.2.1 (T.R.)",1,0) )* ( IF(OR(Q113="SIN OBSERVACIÓN", Q113="REQUERIMIENTOS SUBSANADOS"),1,0)) *(IF(OR(R113="NINGUNO", R113="CUMPLEN CON LO SOLICITADO"),1,0))</f>
        <v>0</v>
      </c>
      <c r="T113" s="654"/>
      <c r="W113" s="40"/>
      <c r="X113" s="40"/>
      <c r="Y113" s="40"/>
      <c r="Z113" s="40"/>
      <c r="AA113" s="40"/>
      <c r="AB113" s="40"/>
      <c r="AC113" s="40"/>
      <c r="AD113" s="8"/>
      <c r="AE113" s="8"/>
      <c r="AF113" s="8"/>
      <c r="AG113" s="8"/>
    </row>
    <row r="114" spans="1:34" s="6" customFormat="1" ht="24.95" hidden="1" customHeight="1">
      <c r="A114" s="10"/>
      <c r="B114" s="539"/>
      <c r="C114" s="617"/>
      <c r="D114" s="617"/>
      <c r="E114" s="617"/>
      <c r="F114" s="617"/>
      <c r="G114" s="623"/>
      <c r="H114" s="626"/>
      <c r="I114" s="641"/>
      <c r="J114" s="279"/>
      <c r="K114" s="132">
        <f>+$K$14</f>
        <v>721214</v>
      </c>
      <c r="L114" s="279"/>
      <c r="M114" s="132">
        <f>+$M$14</f>
        <v>921217</v>
      </c>
      <c r="N114" s="632"/>
      <c r="O114" s="632"/>
      <c r="P114" s="635"/>
      <c r="Q114" s="638"/>
      <c r="R114" s="638"/>
      <c r="S114" s="560"/>
      <c r="T114" s="654"/>
      <c r="W114" s="40"/>
      <c r="X114" s="40"/>
      <c r="Y114" s="40"/>
      <c r="Z114" s="40"/>
      <c r="AA114" s="40"/>
      <c r="AB114" s="40"/>
      <c r="AC114" s="40"/>
    </row>
    <row r="115" spans="1:34" s="6" customFormat="1" ht="24.95" hidden="1" customHeight="1">
      <c r="A115" s="10"/>
      <c r="B115" s="540"/>
      <c r="C115" s="618"/>
      <c r="D115" s="618"/>
      <c r="E115" s="618"/>
      <c r="F115" s="618"/>
      <c r="G115" s="624"/>
      <c r="H115" s="627"/>
      <c r="I115" s="642"/>
      <c r="J115" s="279"/>
      <c r="K115" s="132">
        <f>+$K$15</f>
        <v>721512</v>
      </c>
      <c r="L115" s="279"/>
      <c r="M115" s="132"/>
      <c r="N115" s="633"/>
      <c r="O115" s="633"/>
      <c r="P115" s="636"/>
      <c r="Q115" s="639"/>
      <c r="R115" s="639"/>
      <c r="S115" s="561"/>
      <c r="T115" s="655"/>
      <c r="W115" s="40"/>
      <c r="X115" s="40"/>
      <c r="Y115" s="40"/>
      <c r="Z115" s="40"/>
      <c r="AA115" s="40"/>
      <c r="AB115" s="40"/>
      <c r="AC115" s="40"/>
    </row>
    <row r="116" spans="1:34" s="3" customFormat="1" ht="24.95" customHeight="1">
      <c r="B116" s="562" t="str">
        <f>IF(S117=" "," ",IF(S117&gt;=$H$6,"CUMPLE CON LA EXPERIENCIA REQUERIDA","NO CUMPLE CON LA EXPERIENCIA REQUERIDA"))</f>
        <v>CUMPLE CON LA EXPERIENCIA REQUERIDA</v>
      </c>
      <c r="C116" s="563"/>
      <c r="D116" s="563"/>
      <c r="E116" s="563"/>
      <c r="F116" s="563"/>
      <c r="G116" s="563"/>
      <c r="H116" s="563"/>
      <c r="I116" s="563"/>
      <c r="J116" s="563"/>
      <c r="K116" s="563"/>
      <c r="L116" s="563"/>
      <c r="M116" s="563"/>
      <c r="N116" s="563"/>
      <c r="O116" s="564"/>
      <c r="P116" s="568" t="s">
        <v>22</v>
      </c>
      <c r="Q116" s="569"/>
      <c r="R116" s="392"/>
      <c r="S116" s="7">
        <f>IF(T101="SI",SUM(S101:S115),0)</f>
        <v>4737.8258999999998</v>
      </c>
      <c r="T116" s="573" t="str">
        <f>IF(S117=" "," ",IF(S117&gt;=$H$6,"CUMPLE","NO CUMPLE"))</f>
        <v>CUMPLE</v>
      </c>
      <c r="W116" s="40"/>
      <c r="X116" s="40"/>
      <c r="Y116" s="40"/>
      <c r="Z116" s="40"/>
      <c r="AA116" s="40"/>
      <c r="AB116" s="40"/>
      <c r="AC116" s="40"/>
      <c r="AD116" s="6"/>
      <c r="AE116" s="6"/>
      <c r="AF116" s="6"/>
      <c r="AG116" s="6"/>
      <c r="AH116" s="6"/>
    </row>
    <row r="117" spans="1:34" s="6" customFormat="1" ht="43.5" customHeight="1">
      <c r="B117" s="565"/>
      <c r="C117" s="566"/>
      <c r="D117" s="566"/>
      <c r="E117" s="566"/>
      <c r="F117" s="566"/>
      <c r="G117" s="566"/>
      <c r="H117" s="566"/>
      <c r="I117" s="566"/>
      <c r="J117" s="566"/>
      <c r="K117" s="566"/>
      <c r="L117" s="566"/>
      <c r="M117" s="566"/>
      <c r="N117" s="566"/>
      <c r="O117" s="567"/>
      <c r="P117" s="568" t="s">
        <v>24</v>
      </c>
      <c r="Q117" s="569"/>
      <c r="R117" s="392"/>
      <c r="S117" s="76">
        <f>IFERROR((S116/$P$6)," ")</f>
        <v>3.9981653164556961</v>
      </c>
      <c r="T117" s="574"/>
      <c r="W117" s="40"/>
      <c r="X117" s="40"/>
      <c r="Y117" s="40"/>
      <c r="Z117" s="40"/>
      <c r="AA117" s="40"/>
      <c r="AB117" s="40"/>
      <c r="AC117" s="40"/>
    </row>
    <row r="118" spans="1:34" ht="30" customHeight="1">
      <c r="AA118" s="40"/>
      <c r="AB118" s="40"/>
      <c r="AC118" s="40"/>
      <c r="AD118" s="6"/>
      <c r="AE118" s="6"/>
      <c r="AF118" s="6"/>
      <c r="AG118" s="6"/>
      <c r="AH118" s="3"/>
    </row>
    <row r="119" spans="1:34" ht="30" customHeight="1">
      <c r="AA119" s="40"/>
      <c r="AB119" s="40"/>
      <c r="AC119" s="40"/>
      <c r="AD119" s="6"/>
      <c r="AE119" s="6"/>
      <c r="AF119" s="6"/>
      <c r="AG119" s="6"/>
      <c r="AH119" s="6"/>
    </row>
    <row r="120" spans="1:34" ht="36" customHeight="1">
      <c r="B120" s="98">
        <v>6</v>
      </c>
      <c r="C120" s="590" t="s">
        <v>78</v>
      </c>
      <c r="D120" s="591"/>
      <c r="E120" s="592"/>
      <c r="F120" s="593" t="str">
        <f>IFERROR(VLOOKUP(B120,LISTA_OFERENTES,2,FALSE)," ")</f>
        <v>AMBIENTALMENTE INGENIERÍA S.A.S.</v>
      </c>
      <c r="G120" s="594"/>
      <c r="H120" s="594"/>
      <c r="I120" s="594"/>
      <c r="J120" s="594"/>
      <c r="K120" s="594"/>
      <c r="L120" s="594"/>
      <c r="M120" s="594"/>
      <c r="N120" s="594"/>
      <c r="O120" s="595"/>
      <c r="P120" s="596" t="s">
        <v>104</v>
      </c>
      <c r="Q120" s="597"/>
      <c r="R120" s="598"/>
      <c r="S120" s="2">
        <f>5-(INT(COUNTBLANK(C123:C137))-10)</f>
        <v>3</v>
      </c>
      <c r="T120" s="3"/>
      <c r="AA120" s="40"/>
      <c r="AB120" s="40"/>
      <c r="AC120" s="40"/>
      <c r="AD120" s="6"/>
      <c r="AE120" s="6"/>
      <c r="AF120" s="6"/>
      <c r="AG120" s="6"/>
    </row>
    <row r="121" spans="1:34" s="8" customFormat="1" ht="30" customHeight="1">
      <c r="B121" s="599" t="s">
        <v>45</v>
      </c>
      <c r="C121" s="601" t="s">
        <v>15</v>
      </c>
      <c r="D121" s="601" t="s">
        <v>16</v>
      </c>
      <c r="E121" s="601" t="s">
        <v>17</v>
      </c>
      <c r="F121" s="601" t="s">
        <v>18</v>
      </c>
      <c r="G121" s="601" t="s">
        <v>19</v>
      </c>
      <c r="H121" s="601" t="s">
        <v>20</v>
      </c>
      <c r="I121" s="601" t="s">
        <v>21</v>
      </c>
      <c r="J121" s="603" t="s">
        <v>52</v>
      </c>
      <c r="K121" s="604"/>
      <c r="L121" s="604"/>
      <c r="M121" s="605"/>
      <c r="N121" s="601" t="s">
        <v>79</v>
      </c>
      <c r="O121" s="601" t="s">
        <v>80</v>
      </c>
      <c r="P121" s="5" t="s">
        <v>81</v>
      </c>
      <c r="Q121" s="5"/>
      <c r="R121" s="601" t="s">
        <v>82</v>
      </c>
      <c r="S121" s="601" t="s">
        <v>83</v>
      </c>
      <c r="T121" s="601" t="str">
        <f>T11</f>
        <v>CUMPLE CON EL REQUERIMIENTO OBLIGATORIO DE HABER EJECUTADO MÍNIMO DOS (2) DE LOS CINCO CONTRATOS, DENTRO DE LAS CLASIFICACIONES DE LOS
CÓDIGOS 721512,721214 Y 721517.</v>
      </c>
      <c r="U121" s="9"/>
      <c r="V121" s="9"/>
      <c r="W121" s="40"/>
      <c r="X121" s="40"/>
      <c r="Y121" s="40"/>
      <c r="Z121" s="40"/>
      <c r="AA121" s="40"/>
      <c r="AB121" s="40"/>
      <c r="AC121" s="40"/>
      <c r="AD121" s="6"/>
      <c r="AE121" s="6"/>
      <c r="AF121" s="6"/>
      <c r="AG121" s="6"/>
      <c r="AH121" s="26"/>
    </row>
    <row r="122" spans="1:34" s="8" customFormat="1" ht="106.5" customHeight="1">
      <c r="B122" s="600"/>
      <c r="C122" s="602"/>
      <c r="D122" s="602"/>
      <c r="E122" s="602"/>
      <c r="F122" s="602"/>
      <c r="G122" s="602"/>
      <c r="H122" s="602"/>
      <c r="I122" s="602"/>
      <c r="J122" s="606" t="s">
        <v>85</v>
      </c>
      <c r="K122" s="607"/>
      <c r="L122" s="607"/>
      <c r="M122" s="608"/>
      <c r="N122" s="602"/>
      <c r="O122" s="602"/>
      <c r="P122" s="4" t="s">
        <v>13</v>
      </c>
      <c r="Q122" s="4" t="s">
        <v>84</v>
      </c>
      <c r="R122" s="602"/>
      <c r="S122" s="602"/>
      <c r="T122" s="602"/>
      <c r="U122" s="9"/>
      <c r="V122" s="9"/>
      <c r="W122" s="40"/>
      <c r="X122" s="40"/>
      <c r="Y122" s="40"/>
      <c r="Z122" s="40"/>
      <c r="AA122" s="40"/>
      <c r="AB122" s="40"/>
      <c r="AC122" s="40"/>
      <c r="AD122" s="6"/>
      <c r="AE122" s="6"/>
      <c r="AF122" s="6"/>
      <c r="AG122" s="6"/>
      <c r="AH122" s="26"/>
    </row>
    <row r="123" spans="1:34" s="6" customFormat="1" ht="24.95" customHeight="1">
      <c r="A123" s="10"/>
      <c r="B123" s="538">
        <v>1</v>
      </c>
      <c r="C123" s="616">
        <v>44</v>
      </c>
      <c r="D123" s="616">
        <v>98</v>
      </c>
      <c r="E123" s="616" t="s">
        <v>1216</v>
      </c>
      <c r="F123" s="616" t="s">
        <v>1219</v>
      </c>
      <c r="G123" s="622">
        <v>999.08</v>
      </c>
      <c r="H123" s="625" t="s">
        <v>1176</v>
      </c>
      <c r="I123" s="640">
        <v>1</v>
      </c>
      <c r="J123" s="279" t="s">
        <v>1173</v>
      </c>
      <c r="K123" s="132">
        <v>721015</v>
      </c>
      <c r="L123" s="279" t="s">
        <v>1173</v>
      </c>
      <c r="M123" s="132">
        <v>721517</v>
      </c>
      <c r="N123" s="631" t="s">
        <v>1181</v>
      </c>
      <c r="O123" s="631" t="s">
        <v>1182</v>
      </c>
      <c r="P123" s="634"/>
      <c r="Q123" s="643" t="s">
        <v>1183</v>
      </c>
      <c r="R123" s="643" t="s">
        <v>1212</v>
      </c>
      <c r="S123" s="559">
        <f>IF(COUNTIF(J123:M125,"CUMPLE")&gt;=1,(G123*I123),0)* (IF(N123="PRESENTÓ CERTIFICADO",1,0))* (IF(O123="ACORDE A ITEM 5.2.1 (T.R.)",1,0) )* ( IF(OR(Q123="SIN OBSERVACIÓN", Q123="REQUERIMIENTOS SUBSANADOS"),1,0)) *(IF(OR(R123="NINGUNO", R123="CUMPLEN CON LO SOLICITADO"),1,0))</f>
        <v>999.08</v>
      </c>
      <c r="T123" s="653" t="s">
        <v>1185</v>
      </c>
      <c r="W123" s="40"/>
      <c r="X123" s="40"/>
      <c r="Y123" s="40"/>
      <c r="Z123" s="40"/>
      <c r="AA123" s="40"/>
      <c r="AB123" s="40"/>
      <c r="AC123" s="40"/>
      <c r="AH123" s="8"/>
    </row>
    <row r="124" spans="1:34" s="6" customFormat="1" ht="24.95" customHeight="1">
      <c r="A124" s="10"/>
      <c r="B124" s="539"/>
      <c r="C124" s="617"/>
      <c r="D124" s="617"/>
      <c r="E124" s="617"/>
      <c r="F124" s="617"/>
      <c r="G124" s="623"/>
      <c r="H124" s="626"/>
      <c r="I124" s="641"/>
      <c r="J124" s="279" t="s">
        <v>1173</v>
      </c>
      <c r="K124" s="132">
        <v>721214</v>
      </c>
      <c r="L124" s="279" t="s">
        <v>1177</v>
      </c>
      <c r="M124" s="132">
        <v>921217</v>
      </c>
      <c r="N124" s="632"/>
      <c r="O124" s="632"/>
      <c r="P124" s="635"/>
      <c r="Q124" s="638"/>
      <c r="R124" s="638"/>
      <c r="S124" s="560"/>
      <c r="T124" s="654"/>
      <c r="W124" s="40"/>
      <c r="X124" s="40"/>
      <c r="Y124" s="40"/>
      <c r="Z124" s="40"/>
      <c r="AA124" s="40"/>
      <c r="AB124" s="40"/>
      <c r="AC124" s="40"/>
      <c r="AH124" s="8"/>
    </row>
    <row r="125" spans="1:34" s="6" customFormat="1" ht="24.95" customHeight="1">
      <c r="A125" s="10"/>
      <c r="B125" s="540"/>
      <c r="C125" s="618"/>
      <c r="D125" s="618"/>
      <c r="E125" s="618"/>
      <c r="F125" s="618"/>
      <c r="G125" s="624"/>
      <c r="H125" s="627"/>
      <c r="I125" s="642"/>
      <c r="J125" s="279" t="s">
        <v>1173</v>
      </c>
      <c r="K125" s="132">
        <v>721512</v>
      </c>
      <c r="L125" s="279"/>
      <c r="M125" s="132"/>
      <c r="N125" s="633"/>
      <c r="O125" s="633"/>
      <c r="P125" s="636"/>
      <c r="Q125" s="639"/>
      <c r="R125" s="639"/>
      <c r="S125" s="561"/>
      <c r="T125" s="654"/>
      <c r="W125" s="40"/>
      <c r="X125" s="40"/>
      <c r="Y125" s="40"/>
      <c r="Z125" s="40"/>
      <c r="AA125" s="40"/>
      <c r="AB125" s="40"/>
      <c r="AC125" s="40"/>
    </row>
    <row r="126" spans="1:34" s="6" customFormat="1" ht="24.95" customHeight="1">
      <c r="A126" s="10"/>
      <c r="B126" s="538">
        <v>2</v>
      </c>
      <c r="C126" s="619">
        <v>40</v>
      </c>
      <c r="D126" s="619">
        <v>91</v>
      </c>
      <c r="E126" s="619" t="s">
        <v>1217</v>
      </c>
      <c r="F126" s="619" t="s">
        <v>1220</v>
      </c>
      <c r="G126" s="644">
        <v>1580.7</v>
      </c>
      <c r="H126" s="625" t="s">
        <v>1176</v>
      </c>
      <c r="I126" s="640">
        <v>1</v>
      </c>
      <c r="J126" s="279" t="s">
        <v>1173</v>
      </c>
      <c r="K126" s="132">
        <f>+$K$13</f>
        <v>721015</v>
      </c>
      <c r="L126" s="279" t="s">
        <v>1173</v>
      </c>
      <c r="M126" s="132">
        <f>+$M$13</f>
        <v>721517</v>
      </c>
      <c r="N126" s="631" t="s">
        <v>1181</v>
      </c>
      <c r="O126" s="631" t="s">
        <v>1182</v>
      </c>
      <c r="P126" s="634"/>
      <c r="Q126" s="643" t="s">
        <v>1183</v>
      </c>
      <c r="R126" s="643" t="s">
        <v>1212</v>
      </c>
      <c r="S126" s="559">
        <f>IF(COUNTIF(J126:M128,"CUMPLE")&gt;=1,(G126*I126),0)* (IF(N126="PRESENTÓ CERTIFICADO",1,0))* (IF(O126="ACORDE A ITEM 5.2.1 (T.R.)",1,0) )* ( IF(OR(Q126="SIN OBSERVACIÓN", Q126="REQUERIMIENTOS SUBSANADOS"),1,0)) *(IF(OR(R126="NINGUNO", R126="CUMPLEN CON LO SOLICITADO"),1,0))</f>
        <v>1580.7</v>
      </c>
      <c r="T126" s="654"/>
      <c r="W126" s="40"/>
      <c r="X126" s="40"/>
      <c r="Y126" s="40"/>
      <c r="Z126" s="40"/>
      <c r="AA126" s="40"/>
      <c r="AB126" s="40"/>
      <c r="AC126" s="40"/>
    </row>
    <row r="127" spans="1:34" s="6" customFormat="1" ht="24.95" customHeight="1">
      <c r="A127" s="10"/>
      <c r="B127" s="539"/>
      <c r="C127" s="620"/>
      <c r="D127" s="620"/>
      <c r="E127" s="620"/>
      <c r="F127" s="620"/>
      <c r="G127" s="645"/>
      <c r="H127" s="626"/>
      <c r="I127" s="641"/>
      <c r="J127" s="279" t="s">
        <v>1173</v>
      </c>
      <c r="K127" s="132">
        <f>+$K$14</f>
        <v>721214</v>
      </c>
      <c r="L127" s="279" t="s">
        <v>1177</v>
      </c>
      <c r="M127" s="132">
        <f>+$M$14</f>
        <v>921217</v>
      </c>
      <c r="N127" s="632"/>
      <c r="O127" s="632"/>
      <c r="P127" s="635"/>
      <c r="Q127" s="638"/>
      <c r="R127" s="638"/>
      <c r="S127" s="560"/>
      <c r="T127" s="654"/>
      <c r="W127" s="40"/>
      <c r="X127" s="40"/>
      <c r="Y127" s="40"/>
      <c r="Z127" s="40"/>
      <c r="AA127" s="40"/>
      <c r="AB127" s="40"/>
      <c r="AC127" s="40"/>
    </row>
    <row r="128" spans="1:34" s="6" customFormat="1" ht="24.95" customHeight="1">
      <c r="A128" s="10"/>
      <c r="B128" s="540"/>
      <c r="C128" s="621"/>
      <c r="D128" s="621"/>
      <c r="E128" s="621"/>
      <c r="F128" s="621"/>
      <c r="G128" s="646"/>
      <c r="H128" s="627"/>
      <c r="I128" s="642"/>
      <c r="J128" s="279" t="s">
        <v>1173</v>
      </c>
      <c r="K128" s="132">
        <f>+$K$15</f>
        <v>721512</v>
      </c>
      <c r="L128" s="279"/>
      <c r="M128" s="132"/>
      <c r="N128" s="633"/>
      <c r="O128" s="633"/>
      <c r="P128" s="636"/>
      <c r="Q128" s="639"/>
      <c r="R128" s="639"/>
      <c r="S128" s="561"/>
      <c r="T128" s="654"/>
      <c r="W128" s="40"/>
      <c r="X128" s="40"/>
      <c r="Y128" s="40"/>
      <c r="Z128" s="40"/>
    </row>
    <row r="129" spans="1:34" s="6" customFormat="1" ht="24.95" customHeight="1">
      <c r="A129" s="10"/>
      <c r="B129" s="538">
        <v>3</v>
      </c>
      <c r="C129" s="616">
        <v>41</v>
      </c>
      <c r="D129" s="616">
        <v>92</v>
      </c>
      <c r="E129" s="616" t="s">
        <v>1218</v>
      </c>
      <c r="F129" s="619" t="s">
        <v>1221</v>
      </c>
      <c r="G129" s="622">
        <v>1088.03</v>
      </c>
      <c r="H129" s="625" t="s">
        <v>1176</v>
      </c>
      <c r="I129" s="640">
        <v>1</v>
      </c>
      <c r="J129" s="279" t="s">
        <v>1173</v>
      </c>
      <c r="K129" s="132">
        <f>+$K$13</f>
        <v>721015</v>
      </c>
      <c r="L129" s="279" t="s">
        <v>1173</v>
      </c>
      <c r="M129" s="132">
        <f>+$M$13</f>
        <v>721517</v>
      </c>
      <c r="N129" s="631" t="s">
        <v>1181</v>
      </c>
      <c r="O129" s="631" t="s">
        <v>1182</v>
      </c>
      <c r="P129" s="634"/>
      <c r="Q129" s="643" t="s">
        <v>1183</v>
      </c>
      <c r="R129" s="643" t="s">
        <v>1212</v>
      </c>
      <c r="S129" s="559">
        <f>IF(COUNTIF(J129:M131,"CUMPLE")&gt;=1,(G129*I129),0)* (IF(N129="PRESENTÓ CERTIFICADO",1,0))* (IF(O129="ACORDE A ITEM 5.2.1 (T.R.)",1,0) )* ( IF(OR(Q129="SIN OBSERVACIÓN", Q129="REQUERIMIENTOS SUBSANADOS"),1,0)) *(IF(OR(R129="NINGUNO", R129="CUMPLEN CON LO SOLICITADO"),1,0))</f>
        <v>1088.03</v>
      </c>
      <c r="T129" s="654"/>
      <c r="W129" s="40"/>
      <c r="X129" s="40"/>
      <c r="Y129" s="40"/>
      <c r="Z129" s="40"/>
      <c r="AA129" s="3"/>
      <c r="AB129" s="3"/>
      <c r="AC129" s="3"/>
      <c r="AD129" s="3"/>
      <c r="AE129" s="3"/>
      <c r="AF129" s="3"/>
      <c r="AG129" s="3"/>
    </row>
    <row r="130" spans="1:34" s="6" customFormat="1" ht="24.95" customHeight="1">
      <c r="A130" s="10"/>
      <c r="B130" s="539"/>
      <c r="C130" s="617"/>
      <c r="D130" s="617"/>
      <c r="E130" s="617"/>
      <c r="F130" s="620"/>
      <c r="G130" s="623"/>
      <c r="H130" s="626"/>
      <c r="I130" s="641"/>
      <c r="J130" s="279" t="s">
        <v>1173</v>
      </c>
      <c r="K130" s="132">
        <f>+$K$14</f>
        <v>721214</v>
      </c>
      <c r="L130" s="279" t="s">
        <v>1177</v>
      </c>
      <c r="M130" s="132">
        <f>+$M$14</f>
        <v>921217</v>
      </c>
      <c r="N130" s="632"/>
      <c r="O130" s="632"/>
      <c r="P130" s="635"/>
      <c r="Q130" s="638"/>
      <c r="R130" s="638"/>
      <c r="S130" s="560"/>
      <c r="T130" s="654"/>
      <c r="W130" s="40"/>
      <c r="X130" s="40"/>
      <c r="Y130" s="40"/>
      <c r="Z130" s="40"/>
    </row>
    <row r="131" spans="1:34" s="6" customFormat="1" ht="24.95" customHeight="1">
      <c r="A131" s="10"/>
      <c r="B131" s="540"/>
      <c r="C131" s="618"/>
      <c r="D131" s="618"/>
      <c r="E131" s="618"/>
      <c r="F131" s="621"/>
      <c r="G131" s="624"/>
      <c r="H131" s="627"/>
      <c r="I131" s="642"/>
      <c r="J131" s="279" t="s">
        <v>1173</v>
      </c>
      <c r="K131" s="132">
        <f>+$K$15</f>
        <v>721512</v>
      </c>
      <c r="L131" s="279"/>
      <c r="M131" s="132"/>
      <c r="N131" s="633"/>
      <c r="O131" s="633"/>
      <c r="P131" s="636"/>
      <c r="Q131" s="639"/>
      <c r="R131" s="639"/>
      <c r="S131" s="561"/>
      <c r="T131" s="654"/>
      <c r="W131" s="40"/>
      <c r="X131" s="40"/>
      <c r="Y131" s="40"/>
      <c r="Z131" s="40"/>
      <c r="AA131" s="26"/>
      <c r="AB131" s="26"/>
      <c r="AC131" s="26"/>
      <c r="AD131" s="26"/>
      <c r="AE131" s="26"/>
      <c r="AF131" s="26"/>
      <c r="AG131" s="26"/>
    </row>
    <row r="132" spans="1:34" s="6" customFormat="1" ht="24.95" hidden="1" customHeight="1">
      <c r="A132" s="10"/>
      <c r="B132" s="538">
        <v>4</v>
      </c>
      <c r="C132" s="619"/>
      <c r="D132" s="619"/>
      <c r="E132" s="619"/>
      <c r="F132" s="619"/>
      <c r="G132" s="644"/>
      <c r="H132" s="625"/>
      <c r="I132" s="628"/>
      <c r="J132" s="279"/>
      <c r="K132" s="132">
        <f>+$K$13</f>
        <v>721015</v>
      </c>
      <c r="L132" s="279"/>
      <c r="M132" s="132">
        <f>+$M$13</f>
        <v>721517</v>
      </c>
      <c r="N132" s="631"/>
      <c r="O132" s="631"/>
      <c r="P132" s="647"/>
      <c r="Q132" s="650"/>
      <c r="R132" s="650"/>
      <c r="S132" s="559">
        <f>IF(COUNTIF(J132:M134,"CUMPLE")&gt;=1,(G132*I132),0)* (IF(N132="PRESENTÓ CERTIFICADO",1,0))* (IF(O132="ACORDE A ITEM 5.2.1 (T.R.)",1,0) )* ( IF(OR(Q132="SIN OBSERVACIÓN", Q132="REQUERIMIENTOS SUBSANADOS"),1,0)) *(IF(OR(R132="NINGUNO", R132="CUMPLEN CON LO SOLICITADO"),1,0))</f>
        <v>0</v>
      </c>
      <c r="T132" s="654"/>
      <c r="W132" s="40"/>
      <c r="X132" s="40"/>
      <c r="Y132" s="40"/>
      <c r="Z132" s="40"/>
      <c r="AA132" s="26"/>
      <c r="AB132" s="26"/>
      <c r="AC132" s="26"/>
      <c r="AD132" s="26"/>
      <c r="AE132" s="26"/>
      <c r="AF132" s="26"/>
      <c r="AG132" s="26"/>
    </row>
    <row r="133" spans="1:34" s="6" customFormat="1" ht="24.95" hidden="1" customHeight="1">
      <c r="A133" s="10"/>
      <c r="B133" s="539"/>
      <c r="C133" s="620"/>
      <c r="D133" s="620"/>
      <c r="E133" s="620"/>
      <c r="F133" s="620"/>
      <c r="G133" s="645"/>
      <c r="H133" s="626"/>
      <c r="I133" s="629"/>
      <c r="J133" s="279"/>
      <c r="K133" s="132">
        <f>+$K$14</f>
        <v>721214</v>
      </c>
      <c r="L133" s="279"/>
      <c r="M133" s="132">
        <f>+$M$14</f>
        <v>921217</v>
      </c>
      <c r="N133" s="632"/>
      <c r="O133" s="632"/>
      <c r="P133" s="648"/>
      <c r="Q133" s="651"/>
      <c r="R133" s="651"/>
      <c r="S133" s="560"/>
      <c r="T133" s="654"/>
      <c r="W133" s="40"/>
      <c r="X133" s="40"/>
      <c r="Y133" s="40"/>
      <c r="Z133" s="40"/>
      <c r="AA133" s="26"/>
      <c r="AB133" s="26"/>
      <c r="AC133" s="26"/>
      <c r="AD133" s="26"/>
      <c r="AE133" s="26"/>
      <c r="AF133" s="26"/>
      <c r="AG133" s="26"/>
    </row>
    <row r="134" spans="1:34" s="6" customFormat="1" ht="24.95" hidden="1" customHeight="1">
      <c r="A134" s="10"/>
      <c r="B134" s="540"/>
      <c r="C134" s="621"/>
      <c r="D134" s="621"/>
      <c r="E134" s="621"/>
      <c r="F134" s="621"/>
      <c r="G134" s="646"/>
      <c r="H134" s="627"/>
      <c r="I134" s="630"/>
      <c r="J134" s="279"/>
      <c r="K134" s="132">
        <f>+$K$15</f>
        <v>721512</v>
      </c>
      <c r="L134" s="279"/>
      <c r="M134" s="132"/>
      <c r="N134" s="633"/>
      <c r="O134" s="633"/>
      <c r="P134" s="649"/>
      <c r="Q134" s="652"/>
      <c r="R134" s="652"/>
      <c r="S134" s="561"/>
      <c r="T134" s="654"/>
      <c r="W134" s="40"/>
      <c r="X134" s="40"/>
      <c r="Y134" s="40"/>
      <c r="Z134" s="40"/>
      <c r="AA134" s="40"/>
      <c r="AB134" s="40"/>
      <c r="AC134" s="40"/>
      <c r="AD134" s="8"/>
      <c r="AE134" s="8"/>
      <c r="AF134" s="8"/>
      <c r="AG134" s="8"/>
    </row>
    <row r="135" spans="1:34" s="6" customFormat="1" ht="24.95" hidden="1" customHeight="1">
      <c r="A135" s="10"/>
      <c r="B135" s="538">
        <v>5</v>
      </c>
      <c r="C135" s="616"/>
      <c r="D135" s="616"/>
      <c r="E135" s="616"/>
      <c r="F135" s="619"/>
      <c r="G135" s="622"/>
      <c r="H135" s="625"/>
      <c r="I135" s="628"/>
      <c r="J135" s="279"/>
      <c r="K135" s="132">
        <f>+$K$13</f>
        <v>721015</v>
      </c>
      <c r="L135" s="279"/>
      <c r="M135" s="132">
        <f>+$M$13</f>
        <v>721517</v>
      </c>
      <c r="N135" s="631"/>
      <c r="O135" s="631"/>
      <c r="P135" s="634"/>
      <c r="Q135" s="637"/>
      <c r="R135" s="637"/>
      <c r="S135" s="559">
        <f>IF(COUNTIF(J135:M137,"CUMPLE")&gt;=1,(G135*I135),0)* (IF(N135="PRESENTÓ CERTIFICADO",1,0))* (IF(O135="ACORDE A ITEM 5.2.1 (T.R.)",1,0) )* ( IF(OR(Q135="SIN OBSERVACIÓN", Q135="REQUERIMIENTOS SUBSANADOS"),1,0)) *(IF(OR(R135="NINGUNO", R135="CUMPLEN CON LO SOLICITADO"),1,0))</f>
        <v>0</v>
      </c>
      <c r="T135" s="654"/>
      <c r="W135" s="40"/>
      <c r="X135" s="40"/>
      <c r="Y135" s="40"/>
      <c r="Z135" s="40"/>
      <c r="AA135" s="40"/>
      <c r="AB135" s="40"/>
      <c r="AC135" s="40"/>
      <c r="AD135" s="8"/>
      <c r="AE135" s="8"/>
      <c r="AF135" s="8"/>
      <c r="AG135" s="8"/>
    </row>
    <row r="136" spans="1:34" s="6" customFormat="1" ht="24.95" hidden="1" customHeight="1">
      <c r="A136" s="10"/>
      <c r="B136" s="539"/>
      <c r="C136" s="617"/>
      <c r="D136" s="617"/>
      <c r="E136" s="617"/>
      <c r="F136" s="620"/>
      <c r="G136" s="623"/>
      <c r="H136" s="626"/>
      <c r="I136" s="629"/>
      <c r="J136" s="279"/>
      <c r="K136" s="132">
        <f>+$K$14</f>
        <v>721214</v>
      </c>
      <c r="L136" s="279"/>
      <c r="M136" s="132">
        <f>+$M$14</f>
        <v>921217</v>
      </c>
      <c r="N136" s="632"/>
      <c r="O136" s="632"/>
      <c r="P136" s="635"/>
      <c r="Q136" s="638"/>
      <c r="R136" s="638"/>
      <c r="S136" s="560"/>
      <c r="T136" s="654"/>
      <c r="W136" s="40"/>
      <c r="X136" s="40"/>
      <c r="Y136" s="40"/>
      <c r="Z136" s="40"/>
      <c r="AA136" s="40"/>
      <c r="AB136" s="40"/>
      <c r="AC136" s="40"/>
    </row>
    <row r="137" spans="1:34" s="6" customFormat="1" ht="24.95" hidden="1" customHeight="1">
      <c r="A137" s="10"/>
      <c r="B137" s="540"/>
      <c r="C137" s="618"/>
      <c r="D137" s="618"/>
      <c r="E137" s="618"/>
      <c r="F137" s="621"/>
      <c r="G137" s="624"/>
      <c r="H137" s="627"/>
      <c r="I137" s="630"/>
      <c r="J137" s="279"/>
      <c r="K137" s="132">
        <f>+$K$15</f>
        <v>721512</v>
      </c>
      <c r="L137" s="279"/>
      <c r="M137" s="132"/>
      <c r="N137" s="633"/>
      <c r="O137" s="633"/>
      <c r="P137" s="636"/>
      <c r="Q137" s="639"/>
      <c r="R137" s="639"/>
      <c r="S137" s="561"/>
      <c r="T137" s="655"/>
      <c r="W137" s="40"/>
      <c r="X137" s="40"/>
      <c r="Y137" s="40"/>
      <c r="Z137" s="40"/>
      <c r="AA137" s="40"/>
      <c r="AB137" s="40"/>
      <c r="AC137" s="40"/>
    </row>
    <row r="138" spans="1:34" s="3" customFormat="1" ht="24.95" customHeight="1">
      <c r="B138" s="562" t="str">
        <f>IF(S139=" "," ",IF(S139&gt;=$H$6,"CUMPLE CON LA EXPERIENCIA REQUERIDA","NO CUMPLE CON LA EXPERIENCIA REQUERIDA"))</f>
        <v>CUMPLE CON LA EXPERIENCIA REQUERIDA</v>
      </c>
      <c r="C138" s="563"/>
      <c r="D138" s="563"/>
      <c r="E138" s="563"/>
      <c r="F138" s="563"/>
      <c r="G138" s="563"/>
      <c r="H138" s="563"/>
      <c r="I138" s="563"/>
      <c r="J138" s="563"/>
      <c r="K138" s="563"/>
      <c r="L138" s="563"/>
      <c r="M138" s="563"/>
      <c r="N138" s="563"/>
      <c r="O138" s="564"/>
      <c r="P138" s="568" t="s">
        <v>22</v>
      </c>
      <c r="Q138" s="569"/>
      <c r="R138" s="392"/>
      <c r="S138" s="7">
        <f>IF(T123="SI",SUM(S123:S137),0)</f>
        <v>3667.8100000000004</v>
      </c>
      <c r="T138" s="573" t="str">
        <f>IF(S139=" "," ",IF(S139&gt;=$H$6,"CUMPLE","NO CUMPLE"))</f>
        <v>CUMPLE</v>
      </c>
      <c r="W138" s="40"/>
      <c r="X138" s="40"/>
      <c r="Y138" s="40"/>
      <c r="Z138" s="40"/>
      <c r="AA138" s="40"/>
      <c r="AB138" s="40"/>
      <c r="AC138" s="40"/>
      <c r="AD138" s="6"/>
      <c r="AE138" s="6"/>
      <c r="AF138" s="6"/>
      <c r="AG138" s="6"/>
      <c r="AH138" s="6"/>
    </row>
    <row r="139" spans="1:34" s="6" customFormat="1" ht="61.5" customHeight="1">
      <c r="B139" s="565"/>
      <c r="C139" s="566"/>
      <c r="D139" s="566"/>
      <c r="E139" s="566"/>
      <c r="F139" s="566"/>
      <c r="G139" s="566"/>
      <c r="H139" s="566"/>
      <c r="I139" s="566"/>
      <c r="J139" s="566"/>
      <c r="K139" s="566"/>
      <c r="L139" s="566"/>
      <c r="M139" s="566"/>
      <c r="N139" s="566"/>
      <c r="O139" s="567"/>
      <c r="P139" s="568" t="s">
        <v>24</v>
      </c>
      <c r="Q139" s="569"/>
      <c r="R139" s="392"/>
      <c r="S139" s="76">
        <f>IFERROR((S138/$P$6)," ")</f>
        <v>3.0951983122362874</v>
      </c>
      <c r="T139" s="574"/>
      <c r="W139" s="40"/>
      <c r="X139" s="40"/>
      <c r="Y139" s="40"/>
      <c r="Z139" s="40"/>
      <c r="AA139" s="40"/>
      <c r="AB139" s="40"/>
      <c r="AC139" s="40"/>
    </row>
    <row r="140" spans="1:34" ht="30" customHeight="1">
      <c r="AA140" s="40"/>
      <c r="AB140" s="40"/>
      <c r="AC140" s="40"/>
      <c r="AD140" s="6"/>
      <c r="AE140" s="6"/>
      <c r="AF140" s="6"/>
      <c r="AG140" s="6"/>
      <c r="AH140" s="3"/>
    </row>
    <row r="141" spans="1:34" ht="30" customHeight="1">
      <c r="AA141" s="40"/>
      <c r="AB141" s="40"/>
      <c r="AC141" s="40"/>
      <c r="AD141" s="6"/>
      <c r="AE141" s="6"/>
      <c r="AF141" s="6"/>
      <c r="AG141" s="6"/>
      <c r="AH141" s="6"/>
    </row>
    <row r="142" spans="1:34" ht="36" customHeight="1">
      <c r="B142" s="98">
        <v>7</v>
      </c>
      <c r="C142" s="590" t="s">
        <v>78</v>
      </c>
      <c r="D142" s="591"/>
      <c r="E142" s="592"/>
      <c r="F142" s="593" t="str">
        <f>IFERROR(VLOOKUP(B142,LISTA_OFERENTES,2,FALSE)," ")</f>
        <v>CONSTRUSAR S.A.S.</v>
      </c>
      <c r="G142" s="594"/>
      <c r="H142" s="594"/>
      <c r="I142" s="594"/>
      <c r="J142" s="594"/>
      <c r="K142" s="594"/>
      <c r="L142" s="594"/>
      <c r="M142" s="594"/>
      <c r="N142" s="594"/>
      <c r="O142" s="595"/>
      <c r="P142" s="596" t="s">
        <v>104</v>
      </c>
      <c r="Q142" s="597"/>
      <c r="R142" s="598"/>
      <c r="S142" s="2">
        <f>5-(INT(COUNTBLANK(C145:C159))-10)</f>
        <v>5</v>
      </c>
      <c r="T142" s="3"/>
      <c r="AA142" s="40"/>
      <c r="AB142" s="40"/>
      <c r="AC142" s="40"/>
      <c r="AD142" s="6"/>
      <c r="AE142" s="6"/>
      <c r="AF142" s="6"/>
      <c r="AG142" s="6"/>
    </row>
    <row r="143" spans="1:34" s="8" customFormat="1" ht="30" customHeight="1">
      <c r="B143" s="599" t="s">
        <v>45</v>
      </c>
      <c r="C143" s="601" t="s">
        <v>15</v>
      </c>
      <c r="D143" s="601" t="s">
        <v>16</v>
      </c>
      <c r="E143" s="601" t="s">
        <v>17</v>
      </c>
      <c r="F143" s="601" t="s">
        <v>18</v>
      </c>
      <c r="G143" s="601" t="s">
        <v>19</v>
      </c>
      <c r="H143" s="601" t="s">
        <v>20</v>
      </c>
      <c r="I143" s="601" t="s">
        <v>21</v>
      </c>
      <c r="J143" s="603" t="s">
        <v>52</v>
      </c>
      <c r="K143" s="604"/>
      <c r="L143" s="604"/>
      <c r="M143" s="605"/>
      <c r="N143" s="601" t="s">
        <v>79</v>
      </c>
      <c r="O143" s="601" t="s">
        <v>80</v>
      </c>
      <c r="P143" s="5" t="s">
        <v>81</v>
      </c>
      <c r="Q143" s="5"/>
      <c r="R143" s="601" t="s">
        <v>82</v>
      </c>
      <c r="S143" s="601" t="s">
        <v>83</v>
      </c>
      <c r="T143" s="601" t="str">
        <f>T11</f>
        <v>CUMPLE CON EL REQUERIMIENTO OBLIGATORIO DE HABER EJECUTADO MÍNIMO DOS (2) DE LOS CINCO CONTRATOS, DENTRO DE LAS CLASIFICACIONES DE LOS
CÓDIGOS 721512,721214 Y 721517.</v>
      </c>
      <c r="U143" s="9"/>
      <c r="V143" s="9"/>
      <c r="W143" s="40"/>
      <c r="X143" s="40"/>
      <c r="Y143" s="40"/>
      <c r="Z143" s="40"/>
      <c r="AA143" s="40"/>
      <c r="AB143" s="40"/>
      <c r="AC143" s="40"/>
      <c r="AD143" s="6"/>
      <c r="AE143" s="6"/>
      <c r="AF143" s="6"/>
      <c r="AG143" s="6"/>
      <c r="AH143" s="26"/>
    </row>
    <row r="144" spans="1:34" s="8" customFormat="1" ht="113.25" customHeight="1">
      <c r="B144" s="600"/>
      <c r="C144" s="602"/>
      <c r="D144" s="602"/>
      <c r="E144" s="602"/>
      <c r="F144" s="602"/>
      <c r="G144" s="602"/>
      <c r="H144" s="602"/>
      <c r="I144" s="602"/>
      <c r="J144" s="606" t="s">
        <v>85</v>
      </c>
      <c r="K144" s="607"/>
      <c r="L144" s="607"/>
      <c r="M144" s="608"/>
      <c r="N144" s="602"/>
      <c r="O144" s="602"/>
      <c r="P144" s="4" t="s">
        <v>13</v>
      </c>
      <c r="Q144" s="4" t="s">
        <v>84</v>
      </c>
      <c r="R144" s="602"/>
      <c r="S144" s="602"/>
      <c r="T144" s="602"/>
      <c r="U144" s="9"/>
      <c r="V144" s="9"/>
      <c r="W144" s="40"/>
      <c r="X144" s="40"/>
      <c r="Y144" s="40"/>
      <c r="Z144" s="40"/>
      <c r="AA144" s="40"/>
      <c r="AB144" s="40"/>
      <c r="AC144" s="40"/>
      <c r="AD144" s="6"/>
      <c r="AE144" s="6"/>
      <c r="AF144" s="6"/>
      <c r="AG144" s="6"/>
      <c r="AH144" s="26"/>
    </row>
    <row r="145" spans="1:34" s="6" customFormat="1" ht="24.95" customHeight="1">
      <c r="A145" s="10"/>
      <c r="B145" s="538">
        <v>1</v>
      </c>
      <c r="C145" s="535">
        <v>94</v>
      </c>
      <c r="D145" s="535">
        <v>165</v>
      </c>
      <c r="E145" s="535" t="s">
        <v>1222</v>
      </c>
      <c r="F145" s="535" t="s">
        <v>1227</v>
      </c>
      <c r="G145" s="541">
        <v>2459.81</v>
      </c>
      <c r="H145" s="544" t="s">
        <v>1180</v>
      </c>
      <c r="I145" s="547">
        <v>0.5</v>
      </c>
      <c r="J145" s="279" t="s">
        <v>1173</v>
      </c>
      <c r="K145" s="132">
        <v>721015</v>
      </c>
      <c r="L145" s="279" t="s">
        <v>1173</v>
      </c>
      <c r="M145" s="132">
        <v>721517</v>
      </c>
      <c r="N145" s="550" t="s">
        <v>1181</v>
      </c>
      <c r="O145" s="550" t="s">
        <v>1182</v>
      </c>
      <c r="P145" s="553"/>
      <c r="Q145" s="556" t="s">
        <v>1183</v>
      </c>
      <c r="R145" s="556" t="s">
        <v>1212</v>
      </c>
      <c r="S145" s="559">
        <f>IF(COUNTIF(J145:M147,"CUMPLE")&gt;=1,(G145*I145),0)* (IF(N145="PRESENTÓ CERTIFICADO",1,0))* (IF(O145="ACORDE A ITEM 5.2.1 (T.R.)",1,0) )* ( IF(OR(Q145="SIN OBSERVACIÓN", Q145="REQUERIMIENTOS SUBSANADOS"),1,0)) *(IF(OR(R145="NINGUNO", R145="CUMPLEN CON LO SOLICITADO"),1,0))</f>
        <v>1229.905</v>
      </c>
      <c r="T145" s="587" t="s">
        <v>1185</v>
      </c>
      <c r="W145" s="40"/>
      <c r="X145" s="40"/>
      <c r="Y145" s="40"/>
      <c r="Z145" s="40"/>
      <c r="AA145" s="40"/>
      <c r="AB145" s="40"/>
      <c r="AC145" s="40"/>
      <c r="AH145" s="8"/>
    </row>
    <row r="146" spans="1:34" s="6" customFormat="1" ht="24.95" customHeight="1">
      <c r="A146" s="10"/>
      <c r="B146" s="539"/>
      <c r="C146" s="536"/>
      <c r="D146" s="536"/>
      <c r="E146" s="536"/>
      <c r="F146" s="536"/>
      <c r="G146" s="542"/>
      <c r="H146" s="545"/>
      <c r="I146" s="548"/>
      <c r="J146" s="279" t="s">
        <v>1173</v>
      </c>
      <c r="K146" s="132">
        <v>721214</v>
      </c>
      <c r="L146" s="279" t="s">
        <v>1177</v>
      </c>
      <c r="M146" s="132">
        <v>921217</v>
      </c>
      <c r="N146" s="551"/>
      <c r="O146" s="551"/>
      <c r="P146" s="554"/>
      <c r="Q146" s="557"/>
      <c r="R146" s="557"/>
      <c r="S146" s="560"/>
      <c r="T146" s="588"/>
      <c r="W146" s="40"/>
      <c r="X146" s="40"/>
      <c r="Y146" s="40"/>
      <c r="Z146" s="40"/>
      <c r="AA146" s="40"/>
      <c r="AB146" s="40"/>
      <c r="AC146" s="40"/>
      <c r="AH146" s="8"/>
    </row>
    <row r="147" spans="1:34" s="6" customFormat="1" ht="24.95" customHeight="1">
      <c r="A147" s="10"/>
      <c r="B147" s="540"/>
      <c r="C147" s="537"/>
      <c r="D147" s="537"/>
      <c r="E147" s="537"/>
      <c r="F147" s="537"/>
      <c r="G147" s="543"/>
      <c r="H147" s="546"/>
      <c r="I147" s="549"/>
      <c r="J147" s="279" t="s">
        <v>1173</v>
      </c>
      <c r="K147" s="132">
        <v>721512</v>
      </c>
      <c r="L147" s="279"/>
      <c r="M147" s="132"/>
      <c r="N147" s="552"/>
      <c r="O147" s="552"/>
      <c r="P147" s="555"/>
      <c r="Q147" s="558"/>
      <c r="R147" s="558"/>
      <c r="S147" s="561"/>
      <c r="T147" s="588"/>
      <c r="W147" s="40"/>
      <c r="X147" s="40"/>
      <c r="Y147" s="40"/>
      <c r="Z147" s="40"/>
      <c r="AA147" s="40"/>
      <c r="AB147" s="40"/>
      <c r="AC147" s="40"/>
    </row>
    <row r="148" spans="1:34" s="6" customFormat="1" ht="24.95" customHeight="1">
      <c r="A148" s="10"/>
      <c r="B148" s="538">
        <v>2</v>
      </c>
      <c r="C148" s="570">
        <v>86</v>
      </c>
      <c r="D148" s="570">
        <v>150</v>
      </c>
      <c r="E148" s="570" t="s">
        <v>1223</v>
      </c>
      <c r="F148" s="570" t="s">
        <v>1228</v>
      </c>
      <c r="G148" s="575">
        <v>1656.89</v>
      </c>
      <c r="H148" s="544" t="s">
        <v>1180</v>
      </c>
      <c r="I148" s="547">
        <v>0.7</v>
      </c>
      <c r="J148" s="279" t="s">
        <v>1173</v>
      </c>
      <c r="K148" s="132">
        <f>+$K$13</f>
        <v>721015</v>
      </c>
      <c r="L148" s="279" t="s">
        <v>1173</v>
      </c>
      <c r="M148" s="132">
        <f>+$M$13</f>
        <v>721517</v>
      </c>
      <c r="N148" s="550" t="s">
        <v>1181</v>
      </c>
      <c r="O148" s="550" t="s">
        <v>1182</v>
      </c>
      <c r="P148" s="553"/>
      <c r="Q148" s="556" t="s">
        <v>1183</v>
      </c>
      <c r="R148" s="556" t="s">
        <v>1212</v>
      </c>
      <c r="S148" s="559">
        <f>IF(COUNTIF(J148:M150,"CUMPLE")&gt;=1,(G148*I148),0)* (IF(N148="PRESENTÓ CERTIFICADO",1,0))* (IF(O148="ACORDE A ITEM 5.2.1 (T.R.)",1,0) )* ( IF(OR(Q148="SIN OBSERVACIÓN", Q148="REQUERIMIENTOS SUBSANADOS"),1,0)) *(IF(OR(R148="NINGUNO", R148="CUMPLEN CON LO SOLICITADO"),1,0))</f>
        <v>1159.8230000000001</v>
      </c>
      <c r="T148" s="588"/>
      <c r="W148" s="40"/>
      <c r="X148" s="40"/>
      <c r="Y148" s="40"/>
      <c r="Z148" s="40"/>
      <c r="AA148" s="40"/>
      <c r="AB148" s="40"/>
      <c r="AC148" s="40"/>
    </row>
    <row r="149" spans="1:34" s="6" customFormat="1" ht="24.95" customHeight="1">
      <c r="A149" s="10"/>
      <c r="B149" s="539"/>
      <c r="C149" s="571"/>
      <c r="D149" s="571"/>
      <c r="E149" s="571"/>
      <c r="F149" s="571"/>
      <c r="G149" s="576"/>
      <c r="H149" s="545"/>
      <c r="I149" s="548"/>
      <c r="J149" s="279" t="s">
        <v>1173</v>
      </c>
      <c r="K149" s="132">
        <f>+$K$14</f>
        <v>721214</v>
      </c>
      <c r="L149" s="279" t="s">
        <v>1177</v>
      </c>
      <c r="M149" s="132">
        <f>+$M$14</f>
        <v>921217</v>
      </c>
      <c r="N149" s="551"/>
      <c r="O149" s="551"/>
      <c r="P149" s="554"/>
      <c r="Q149" s="557"/>
      <c r="R149" s="557"/>
      <c r="S149" s="560"/>
      <c r="T149" s="588"/>
      <c r="W149" s="40"/>
      <c r="X149" s="40"/>
      <c r="Y149" s="40"/>
      <c r="Z149" s="40"/>
      <c r="AA149" s="40"/>
      <c r="AB149" s="40"/>
      <c r="AC149" s="40"/>
    </row>
    <row r="150" spans="1:34" s="6" customFormat="1" ht="24.95" customHeight="1">
      <c r="A150" s="10"/>
      <c r="B150" s="540"/>
      <c r="C150" s="572"/>
      <c r="D150" s="572"/>
      <c r="E150" s="572"/>
      <c r="F150" s="572"/>
      <c r="G150" s="577"/>
      <c r="H150" s="546"/>
      <c r="I150" s="549"/>
      <c r="J150" s="279" t="s">
        <v>1173</v>
      </c>
      <c r="K150" s="132">
        <f>+$K$15</f>
        <v>721512</v>
      </c>
      <c r="L150" s="279"/>
      <c r="M150" s="132"/>
      <c r="N150" s="552"/>
      <c r="O150" s="552"/>
      <c r="P150" s="555"/>
      <c r="Q150" s="558"/>
      <c r="R150" s="558"/>
      <c r="S150" s="561"/>
      <c r="T150" s="588"/>
      <c r="W150" s="40"/>
      <c r="X150" s="40"/>
      <c r="Y150" s="40"/>
      <c r="Z150" s="40"/>
    </row>
    <row r="151" spans="1:34" s="6" customFormat="1" ht="24.95" customHeight="1">
      <c r="A151" s="10"/>
      <c r="B151" s="538">
        <v>3</v>
      </c>
      <c r="C151" s="535">
        <v>85</v>
      </c>
      <c r="D151" s="535">
        <v>147</v>
      </c>
      <c r="E151" s="535" t="s">
        <v>1224</v>
      </c>
      <c r="F151" s="535" t="s">
        <v>1229</v>
      </c>
      <c r="G151" s="541">
        <v>13556.73</v>
      </c>
      <c r="H151" s="544" t="s">
        <v>1180</v>
      </c>
      <c r="I151" s="547">
        <v>0.5</v>
      </c>
      <c r="J151" s="279" t="s">
        <v>1173</v>
      </c>
      <c r="K151" s="132">
        <f>+$K$13</f>
        <v>721015</v>
      </c>
      <c r="L151" s="279" t="s">
        <v>1173</v>
      </c>
      <c r="M151" s="132">
        <f>+$M$13</f>
        <v>721517</v>
      </c>
      <c r="N151" s="550" t="s">
        <v>1181</v>
      </c>
      <c r="O151" s="550" t="s">
        <v>1182</v>
      </c>
      <c r="P151" s="553"/>
      <c r="Q151" s="556" t="s">
        <v>1183</v>
      </c>
      <c r="R151" s="556" t="s">
        <v>1212</v>
      </c>
      <c r="S151" s="559">
        <f>IF(COUNTIF(J151:M153,"CUMPLE")&gt;=1,(G151*I151),0)* (IF(N151="PRESENTÓ CERTIFICADO",1,0))* (IF(O151="ACORDE A ITEM 5.2.1 (T.R.)",1,0) )* ( IF(OR(Q151="SIN OBSERVACIÓN", Q151="REQUERIMIENTOS SUBSANADOS"),1,0)) *(IF(OR(R151="NINGUNO", R151="CUMPLEN CON LO SOLICITADO"),1,0))</f>
        <v>6778.3649999999998</v>
      </c>
      <c r="T151" s="588"/>
      <c r="W151" s="40"/>
      <c r="X151" s="40"/>
      <c r="Y151" s="40"/>
      <c r="Z151" s="40"/>
      <c r="AA151" s="3"/>
      <c r="AB151" s="3"/>
      <c r="AC151" s="3"/>
      <c r="AD151" s="3"/>
      <c r="AE151" s="3"/>
      <c r="AF151" s="3"/>
      <c r="AG151" s="3"/>
    </row>
    <row r="152" spans="1:34" s="6" customFormat="1" ht="24.95" customHeight="1">
      <c r="A152" s="10"/>
      <c r="B152" s="539"/>
      <c r="C152" s="536"/>
      <c r="D152" s="536"/>
      <c r="E152" s="536"/>
      <c r="F152" s="536"/>
      <c r="G152" s="542"/>
      <c r="H152" s="545"/>
      <c r="I152" s="548"/>
      <c r="J152" s="279" t="s">
        <v>1173</v>
      </c>
      <c r="K152" s="132">
        <f>+$K$14</f>
        <v>721214</v>
      </c>
      <c r="L152" s="279" t="s">
        <v>1177</v>
      </c>
      <c r="M152" s="132">
        <f>+$M$14</f>
        <v>921217</v>
      </c>
      <c r="N152" s="551"/>
      <c r="O152" s="551"/>
      <c r="P152" s="554"/>
      <c r="Q152" s="557"/>
      <c r="R152" s="557"/>
      <c r="S152" s="560"/>
      <c r="T152" s="588"/>
      <c r="W152" s="40"/>
      <c r="X152" s="40"/>
      <c r="Y152" s="40"/>
      <c r="Z152" s="40"/>
    </row>
    <row r="153" spans="1:34" s="6" customFormat="1" ht="24.95" customHeight="1">
      <c r="A153" s="10"/>
      <c r="B153" s="540"/>
      <c r="C153" s="537"/>
      <c r="D153" s="537"/>
      <c r="E153" s="537"/>
      <c r="F153" s="537"/>
      <c r="G153" s="543"/>
      <c r="H153" s="546"/>
      <c r="I153" s="549"/>
      <c r="J153" s="279" t="s">
        <v>1173</v>
      </c>
      <c r="K153" s="132">
        <f>+$K$15</f>
        <v>721512</v>
      </c>
      <c r="L153" s="279"/>
      <c r="M153" s="132"/>
      <c r="N153" s="552"/>
      <c r="O153" s="552"/>
      <c r="P153" s="555"/>
      <c r="Q153" s="558"/>
      <c r="R153" s="558"/>
      <c r="S153" s="561"/>
      <c r="T153" s="588"/>
      <c r="W153" s="40"/>
      <c r="X153" s="40"/>
      <c r="Y153" s="40"/>
      <c r="Z153" s="40"/>
      <c r="AA153" s="26"/>
      <c r="AB153" s="26"/>
      <c r="AC153" s="26"/>
      <c r="AD153" s="26"/>
      <c r="AE153" s="26"/>
      <c r="AF153" s="26"/>
      <c r="AG153" s="26"/>
    </row>
    <row r="154" spans="1:34" s="6" customFormat="1" ht="24.95" customHeight="1">
      <c r="A154" s="10"/>
      <c r="B154" s="538">
        <v>4</v>
      </c>
      <c r="C154" s="570">
        <v>84</v>
      </c>
      <c r="D154" s="570">
        <v>144</v>
      </c>
      <c r="E154" s="570" t="s">
        <v>1225</v>
      </c>
      <c r="F154" s="535" t="s">
        <v>1230</v>
      </c>
      <c r="G154" s="575">
        <v>10209.94</v>
      </c>
      <c r="H154" s="544" t="s">
        <v>1176</v>
      </c>
      <c r="I154" s="547">
        <v>1</v>
      </c>
      <c r="J154" s="279" t="s">
        <v>1173</v>
      </c>
      <c r="K154" s="132">
        <f>+$K$13</f>
        <v>721015</v>
      </c>
      <c r="L154" s="279" t="s">
        <v>1173</v>
      </c>
      <c r="M154" s="132">
        <f>+$M$13</f>
        <v>721517</v>
      </c>
      <c r="N154" s="550" t="s">
        <v>1181</v>
      </c>
      <c r="O154" s="550" t="s">
        <v>1182</v>
      </c>
      <c r="P154" s="553"/>
      <c r="Q154" s="556" t="s">
        <v>1183</v>
      </c>
      <c r="R154" s="556" t="s">
        <v>1212</v>
      </c>
      <c r="S154" s="559">
        <f>IF(COUNTIF(J154:M156,"CUMPLE")&gt;=1,(G154*I154),0)* (IF(N154="PRESENTÓ CERTIFICADO",1,0))* (IF(O154="ACORDE A ITEM 5.2.1 (T.R.)",1,0) )* ( IF(OR(Q154="SIN OBSERVACIÓN", Q154="REQUERIMIENTOS SUBSANADOS"),1,0)) *(IF(OR(R154="NINGUNO", R154="CUMPLEN CON LO SOLICITADO"),1,0))</f>
        <v>10209.94</v>
      </c>
      <c r="T154" s="588"/>
      <c r="W154" s="40"/>
      <c r="X154" s="40"/>
      <c r="Y154" s="40"/>
      <c r="Z154" s="40"/>
      <c r="AA154" s="26"/>
      <c r="AB154" s="26"/>
      <c r="AC154" s="26"/>
      <c r="AD154" s="26"/>
      <c r="AE154" s="26"/>
      <c r="AF154" s="26"/>
      <c r="AG154" s="26"/>
    </row>
    <row r="155" spans="1:34" s="6" customFormat="1" ht="24.95" customHeight="1">
      <c r="A155" s="10"/>
      <c r="B155" s="539"/>
      <c r="C155" s="571"/>
      <c r="D155" s="571"/>
      <c r="E155" s="571"/>
      <c r="F155" s="536"/>
      <c r="G155" s="576"/>
      <c r="H155" s="545"/>
      <c r="I155" s="548"/>
      <c r="J155" s="279" t="s">
        <v>1173</v>
      </c>
      <c r="K155" s="132">
        <f>+$K$14</f>
        <v>721214</v>
      </c>
      <c r="L155" s="279" t="s">
        <v>1177</v>
      </c>
      <c r="M155" s="132">
        <f>+$M$14</f>
        <v>921217</v>
      </c>
      <c r="N155" s="551"/>
      <c r="O155" s="551"/>
      <c r="P155" s="554"/>
      <c r="Q155" s="557"/>
      <c r="R155" s="557"/>
      <c r="S155" s="560"/>
      <c r="T155" s="588"/>
      <c r="W155" s="40"/>
      <c r="X155" s="40"/>
      <c r="Y155" s="40"/>
      <c r="Z155" s="40"/>
      <c r="AA155" s="26"/>
      <c r="AB155" s="26"/>
      <c r="AC155" s="26"/>
      <c r="AD155" s="26"/>
      <c r="AE155" s="26"/>
      <c r="AF155" s="26"/>
      <c r="AG155" s="26"/>
    </row>
    <row r="156" spans="1:34" s="6" customFormat="1" ht="24.95" customHeight="1">
      <c r="A156" s="10"/>
      <c r="B156" s="540"/>
      <c r="C156" s="572"/>
      <c r="D156" s="572"/>
      <c r="E156" s="572"/>
      <c r="F156" s="537"/>
      <c r="G156" s="577"/>
      <c r="H156" s="546"/>
      <c r="I156" s="549"/>
      <c r="J156" s="279" t="s">
        <v>1173</v>
      </c>
      <c r="K156" s="132">
        <f>+$K$15</f>
        <v>721512</v>
      </c>
      <c r="L156" s="279"/>
      <c r="M156" s="132"/>
      <c r="N156" s="552"/>
      <c r="O156" s="552"/>
      <c r="P156" s="555"/>
      <c r="Q156" s="558"/>
      <c r="R156" s="558"/>
      <c r="S156" s="561"/>
      <c r="T156" s="588"/>
      <c r="W156" s="40"/>
      <c r="X156" s="40"/>
      <c r="Y156" s="40"/>
      <c r="Z156" s="40"/>
      <c r="AA156" s="40"/>
      <c r="AB156" s="40"/>
      <c r="AC156" s="40"/>
      <c r="AD156" s="8"/>
      <c r="AE156" s="8"/>
      <c r="AF156" s="8"/>
      <c r="AG156" s="8"/>
    </row>
    <row r="157" spans="1:34" s="6" customFormat="1" ht="24.95" customHeight="1">
      <c r="A157" s="10"/>
      <c r="B157" s="538">
        <v>5</v>
      </c>
      <c r="C157" s="535">
        <v>44</v>
      </c>
      <c r="D157" s="535">
        <v>63</v>
      </c>
      <c r="E157" s="535" t="s">
        <v>1226</v>
      </c>
      <c r="F157" s="535" t="s">
        <v>1231</v>
      </c>
      <c r="G157" s="541">
        <v>18055.48</v>
      </c>
      <c r="H157" s="544" t="s">
        <v>1180</v>
      </c>
      <c r="I157" s="547">
        <v>0.51</v>
      </c>
      <c r="J157" s="279" t="s">
        <v>1173</v>
      </c>
      <c r="K157" s="132">
        <f>+$K$13</f>
        <v>721015</v>
      </c>
      <c r="L157" s="279" t="s">
        <v>1173</v>
      </c>
      <c r="M157" s="132">
        <f>+$M$13</f>
        <v>721517</v>
      </c>
      <c r="N157" s="550" t="s">
        <v>1181</v>
      </c>
      <c r="O157" s="550" t="s">
        <v>1182</v>
      </c>
      <c r="P157" s="553"/>
      <c r="Q157" s="556" t="s">
        <v>1183</v>
      </c>
      <c r="R157" s="556" t="s">
        <v>1212</v>
      </c>
      <c r="S157" s="559">
        <f>IF(COUNTIF(J157:M159,"CUMPLE")&gt;=1,(G157*I157),0)* (IF(N157="PRESENTÓ CERTIFICADO",1,0))* (IF(O157="ACORDE A ITEM 5.2.1 (T.R.)",1,0) )* ( IF(OR(Q157="SIN OBSERVACIÓN", Q157="REQUERIMIENTOS SUBSANADOS"),1,0)) *(IF(OR(R157="NINGUNO", R157="CUMPLEN CON LO SOLICITADO"),1,0))</f>
        <v>9208.2947999999997</v>
      </c>
      <c r="T157" s="588"/>
      <c r="W157" s="40"/>
      <c r="X157" s="40"/>
      <c r="Y157" s="40"/>
      <c r="Z157" s="40"/>
      <c r="AA157" s="40"/>
      <c r="AB157" s="40"/>
      <c r="AC157" s="40"/>
      <c r="AD157" s="8"/>
      <c r="AE157" s="8"/>
      <c r="AF157" s="8"/>
      <c r="AG157" s="8"/>
    </row>
    <row r="158" spans="1:34" s="6" customFormat="1" ht="24.95" customHeight="1">
      <c r="A158" s="10"/>
      <c r="B158" s="539"/>
      <c r="C158" s="536"/>
      <c r="D158" s="536"/>
      <c r="E158" s="536"/>
      <c r="F158" s="536"/>
      <c r="G158" s="542"/>
      <c r="H158" s="545"/>
      <c r="I158" s="548"/>
      <c r="J158" s="279" t="s">
        <v>1173</v>
      </c>
      <c r="K158" s="132">
        <f>+$K$14</f>
        <v>721214</v>
      </c>
      <c r="L158" s="279" t="s">
        <v>1177</v>
      </c>
      <c r="M158" s="132">
        <f>+$M$14</f>
        <v>921217</v>
      </c>
      <c r="N158" s="551"/>
      <c r="O158" s="551"/>
      <c r="P158" s="554"/>
      <c r="Q158" s="557"/>
      <c r="R158" s="557"/>
      <c r="S158" s="560"/>
      <c r="T158" s="588"/>
      <c r="W158" s="40"/>
      <c r="X158" s="40"/>
      <c r="Y158" s="40"/>
      <c r="Z158" s="40"/>
      <c r="AA158" s="40"/>
      <c r="AB158" s="40"/>
      <c r="AC158" s="40"/>
    </row>
    <row r="159" spans="1:34" s="6" customFormat="1" ht="24.95" customHeight="1">
      <c r="A159" s="10"/>
      <c r="B159" s="540"/>
      <c r="C159" s="537"/>
      <c r="D159" s="537"/>
      <c r="E159" s="537"/>
      <c r="F159" s="537"/>
      <c r="G159" s="543"/>
      <c r="H159" s="546"/>
      <c r="I159" s="549"/>
      <c r="J159" s="279" t="s">
        <v>1173</v>
      </c>
      <c r="K159" s="132">
        <f>+$K$15</f>
        <v>721512</v>
      </c>
      <c r="L159" s="279"/>
      <c r="M159" s="132"/>
      <c r="N159" s="552"/>
      <c r="O159" s="552"/>
      <c r="P159" s="555"/>
      <c r="Q159" s="558"/>
      <c r="R159" s="558"/>
      <c r="S159" s="561"/>
      <c r="T159" s="589"/>
      <c r="W159" s="40"/>
      <c r="X159" s="40"/>
      <c r="Y159" s="40"/>
      <c r="Z159" s="40"/>
      <c r="AA159" s="40"/>
      <c r="AB159" s="40"/>
      <c r="AC159" s="40"/>
    </row>
    <row r="160" spans="1:34" s="3" customFormat="1" ht="24.95" customHeight="1">
      <c r="B160" s="562" t="str">
        <f>IF(S161=" "," ",IF(S161&gt;=$H$6,"CUMPLE CON LA EXPERIENCIA REQUERIDA","NO CUMPLE CON LA EXPERIENCIA REQUERIDA"))</f>
        <v>CUMPLE CON LA EXPERIENCIA REQUERIDA</v>
      </c>
      <c r="C160" s="563"/>
      <c r="D160" s="563"/>
      <c r="E160" s="563"/>
      <c r="F160" s="563"/>
      <c r="G160" s="563"/>
      <c r="H160" s="563"/>
      <c r="I160" s="563"/>
      <c r="J160" s="563"/>
      <c r="K160" s="563"/>
      <c r="L160" s="563"/>
      <c r="M160" s="563"/>
      <c r="N160" s="563"/>
      <c r="O160" s="564"/>
      <c r="P160" s="568" t="s">
        <v>22</v>
      </c>
      <c r="Q160" s="569"/>
      <c r="R160" s="392"/>
      <c r="S160" s="7">
        <f>IF(T145="SI",SUM(S145:S159),0)</f>
        <v>28586.327800000003</v>
      </c>
      <c r="T160" s="573" t="str">
        <f>IF(S161=" "," ",IF(S161&gt;=$H$6,"CUMPLE","NO CUMPLE"))</f>
        <v>CUMPLE</v>
      </c>
      <c r="W160" s="40"/>
      <c r="X160" s="40"/>
      <c r="Y160" s="40"/>
      <c r="Z160" s="40"/>
      <c r="AA160" s="40"/>
      <c r="AB160" s="40"/>
      <c r="AC160" s="40"/>
      <c r="AD160" s="6"/>
      <c r="AE160" s="6"/>
      <c r="AF160" s="6"/>
      <c r="AG160" s="6"/>
      <c r="AH160" s="6"/>
    </row>
    <row r="161" spans="1:34" s="6" customFormat="1" ht="41.25" customHeight="1">
      <c r="B161" s="565"/>
      <c r="C161" s="566"/>
      <c r="D161" s="566"/>
      <c r="E161" s="566"/>
      <c r="F161" s="566"/>
      <c r="G161" s="566"/>
      <c r="H161" s="566"/>
      <c r="I161" s="566"/>
      <c r="J161" s="566"/>
      <c r="K161" s="566"/>
      <c r="L161" s="566"/>
      <c r="M161" s="566"/>
      <c r="N161" s="566"/>
      <c r="O161" s="567"/>
      <c r="P161" s="568" t="s">
        <v>24</v>
      </c>
      <c r="Q161" s="569"/>
      <c r="R161" s="392"/>
      <c r="S161" s="76">
        <f>IFERROR((S160/$P$6)," ")</f>
        <v>24.123483375527428</v>
      </c>
      <c r="T161" s="574"/>
      <c r="W161" s="40"/>
      <c r="X161" s="40"/>
      <c r="Y161" s="40"/>
      <c r="Z161" s="40"/>
      <c r="AA161" s="40"/>
      <c r="AB161" s="40"/>
      <c r="AC161" s="40"/>
    </row>
    <row r="162" spans="1:34" ht="30" customHeight="1">
      <c r="AA162" s="40"/>
      <c r="AB162" s="40"/>
      <c r="AC162" s="40"/>
      <c r="AD162" s="6"/>
      <c r="AE162" s="6"/>
      <c r="AF162" s="6"/>
      <c r="AG162" s="6"/>
      <c r="AH162" s="3"/>
    </row>
    <row r="163" spans="1:34" ht="30" customHeight="1">
      <c r="AA163" s="40"/>
      <c r="AB163" s="40"/>
      <c r="AC163" s="40"/>
      <c r="AD163" s="6"/>
      <c r="AE163" s="6"/>
      <c r="AF163" s="6"/>
      <c r="AG163" s="6"/>
      <c r="AH163" s="6"/>
    </row>
    <row r="164" spans="1:34" ht="36" customHeight="1">
      <c r="B164" s="98">
        <v>8</v>
      </c>
      <c r="C164" s="590" t="s">
        <v>78</v>
      </c>
      <c r="D164" s="591"/>
      <c r="E164" s="592"/>
      <c r="F164" s="593" t="str">
        <f>IFERROR(VLOOKUP(B164,LISTA_OFERENTES,2,FALSE)," ")</f>
        <v>HIMHER Y COMPAÑIA S.A SOCIEDAD DE FAMILIA</v>
      </c>
      <c r="G164" s="594"/>
      <c r="H164" s="594"/>
      <c r="I164" s="594"/>
      <c r="J164" s="594"/>
      <c r="K164" s="594"/>
      <c r="L164" s="594"/>
      <c r="M164" s="594"/>
      <c r="N164" s="594"/>
      <c r="O164" s="595"/>
      <c r="P164" s="596" t="s">
        <v>104</v>
      </c>
      <c r="Q164" s="597"/>
      <c r="R164" s="598"/>
      <c r="S164" s="2">
        <f>5-(INT(COUNTBLANK(C167:C181))-10)</f>
        <v>2</v>
      </c>
      <c r="T164" s="3"/>
      <c r="AA164" s="40"/>
      <c r="AB164" s="40"/>
      <c r="AC164" s="40"/>
      <c r="AD164" s="6"/>
      <c r="AE164" s="6"/>
      <c r="AF164" s="6"/>
      <c r="AG164" s="6"/>
    </row>
    <row r="165" spans="1:34" s="8" customFormat="1" ht="30" customHeight="1">
      <c r="B165" s="599" t="s">
        <v>45</v>
      </c>
      <c r="C165" s="601" t="s">
        <v>15</v>
      </c>
      <c r="D165" s="601" t="s">
        <v>16</v>
      </c>
      <c r="E165" s="601" t="s">
        <v>17</v>
      </c>
      <c r="F165" s="601" t="s">
        <v>18</v>
      </c>
      <c r="G165" s="601" t="s">
        <v>19</v>
      </c>
      <c r="H165" s="601" t="s">
        <v>20</v>
      </c>
      <c r="I165" s="601" t="s">
        <v>21</v>
      </c>
      <c r="J165" s="603" t="s">
        <v>52</v>
      </c>
      <c r="K165" s="604"/>
      <c r="L165" s="604"/>
      <c r="M165" s="605"/>
      <c r="N165" s="601" t="s">
        <v>79</v>
      </c>
      <c r="O165" s="601" t="s">
        <v>80</v>
      </c>
      <c r="P165" s="5" t="s">
        <v>81</v>
      </c>
      <c r="Q165" s="5"/>
      <c r="R165" s="601" t="s">
        <v>82</v>
      </c>
      <c r="S165" s="601" t="s">
        <v>83</v>
      </c>
      <c r="T165" s="601" t="str">
        <f>T11</f>
        <v>CUMPLE CON EL REQUERIMIENTO OBLIGATORIO DE HABER EJECUTADO MÍNIMO DOS (2) DE LOS CINCO CONTRATOS, DENTRO DE LAS CLASIFICACIONES DE LOS
CÓDIGOS 721512,721214 Y 721517.</v>
      </c>
      <c r="U165" s="9"/>
      <c r="V165" s="9"/>
      <c r="W165" s="40"/>
      <c r="X165" s="40"/>
      <c r="Y165" s="40"/>
      <c r="Z165" s="40"/>
      <c r="AA165" s="40"/>
      <c r="AB165" s="40"/>
      <c r="AC165" s="40"/>
      <c r="AD165" s="6"/>
      <c r="AE165" s="6"/>
      <c r="AF165" s="6"/>
      <c r="AG165" s="6"/>
      <c r="AH165" s="26"/>
    </row>
    <row r="166" spans="1:34" s="8" customFormat="1" ht="83.25" customHeight="1">
      <c r="B166" s="600"/>
      <c r="C166" s="602"/>
      <c r="D166" s="602"/>
      <c r="E166" s="602"/>
      <c r="F166" s="602"/>
      <c r="G166" s="602"/>
      <c r="H166" s="602"/>
      <c r="I166" s="602"/>
      <c r="J166" s="606" t="s">
        <v>85</v>
      </c>
      <c r="K166" s="607"/>
      <c r="L166" s="607"/>
      <c r="M166" s="608"/>
      <c r="N166" s="602"/>
      <c r="O166" s="602"/>
      <c r="P166" s="4" t="s">
        <v>13</v>
      </c>
      <c r="Q166" s="4" t="s">
        <v>84</v>
      </c>
      <c r="R166" s="602"/>
      <c r="S166" s="602"/>
      <c r="T166" s="602"/>
      <c r="U166" s="9"/>
      <c r="V166" s="9"/>
      <c r="W166" s="40"/>
      <c r="X166" s="40"/>
      <c r="Y166" s="40"/>
      <c r="Z166" s="40"/>
      <c r="AA166" s="40"/>
      <c r="AB166" s="40"/>
      <c r="AC166" s="40"/>
      <c r="AD166" s="6"/>
      <c r="AE166" s="6"/>
      <c r="AF166" s="6"/>
      <c r="AG166" s="6"/>
      <c r="AH166" s="26"/>
    </row>
    <row r="167" spans="1:34" s="6" customFormat="1" ht="24.95" customHeight="1">
      <c r="A167" s="10"/>
      <c r="B167" s="538">
        <v>1</v>
      </c>
      <c r="C167" s="535">
        <v>80</v>
      </c>
      <c r="D167" s="535">
        <v>73</v>
      </c>
      <c r="E167" s="535" t="s">
        <v>1232</v>
      </c>
      <c r="F167" s="535" t="s">
        <v>1200</v>
      </c>
      <c r="G167" s="541">
        <v>8349.91</v>
      </c>
      <c r="H167" s="544" t="s">
        <v>1180</v>
      </c>
      <c r="I167" s="547">
        <v>0.5</v>
      </c>
      <c r="J167" s="279" t="s">
        <v>1173</v>
      </c>
      <c r="K167" s="132">
        <v>721015</v>
      </c>
      <c r="L167" s="279" t="s">
        <v>1173</v>
      </c>
      <c r="M167" s="132">
        <v>721517</v>
      </c>
      <c r="N167" s="550" t="s">
        <v>1181</v>
      </c>
      <c r="O167" s="550" t="s">
        <v>1182</v>
      </c>
      <c r="P167" s="553"/>
      <c r="Q167" s="556" t="s">
        <v>1183</v>
      </c>
      <c r="R167" s="556" t="s">
        <v>1184</v>
      </c>
      <c r="S167" s="559">
        <f>IF(COUNTIF(J167:M169,"CUMPLE")&gt;=1,(G167*I167),0)* (IF(N167="PRESENTÓ CERTIFICADO",1,0))* (IF(O167="ACORDE A ITEM 5.2.1 (T.R.)",1,0) )* ( IF(OR(Q167="SIN OBSERVACIÓN", Q167="REQUERIMIENTOS SUBSANADOS"),1,0)) *(IF(OR(R167="NINGUNO", R167="CUMPLEN CON LO SOLICITADO"),1,0))</f>
        <v>4174.9549999999999</v>
      </c>
      <c r="T167" s="587" t="s">
        <v>1185</v>
      </c>
      <c r="W167" s="40"/>
      <c r="X167" s="40"/>
      <c r="Y167" s="40"/>
      <c r="Z167" s="40"/>
      <c r="AA167" s="40"/>
      <c r="AB167" s="40"/>
      <c r="AC167" s="40"/>
      <c r="AH167" s="8"/>
    </row>
    <row r="168" spans="1:34" s="6" customFormat="1" ht="24.95" customHeight="1">
      <c r="A168" s="10"/>
      <c r="B168" s="539"/>
      <c r="C168" s="536"/>
      <c r="D168" s="536"/>
      <c r="E168" s="536"/>
      <c r="F168" s="536"/>
      <c r="G168" s="542"/>
      <c r="H168" s="545"/>
      <c r="I168" s="548"/>
      <c r="J168" s="279" t="s">
        <v>1173</v>
      </c>
      <c r="K168" s="132">
        <v>721214</v>
      </c>
      <c r="L168" s="279" t="s">
        <v>1177</v>
      </c>
      <c r="M168" s="132">
        <v>921217</v>
      </c>
      <c r="N168" s="551"/>
      <c r="O168" s="551"/>
      <c r="P168" s="554"/>
      <c r="Q168" s="557"/>
      <c r="R168" s="557"/>
      <c r="S168" s="560"/>
      <c r="T168" s="588"/>
      <c r="W168" s="40"/>
      <c r="X168" s="40"/>
      <c r="Y168" s="40"/>
      <c r="Z168" s="40"/>
      <c r="AA168" s="40"/>
      <c r="AB168" s="40"/>
      <c r="AC168" s="40"/>
      <c r="AH168" s="8"/>
    </row>
    <row r="169" spans="1:34" s="6" customFormat="1" ht="51" customHeight="1">
      <c r="A169" s="10"/>
      <c r="B169" s="540"/>
      <c r="C169" s="537"/>
      <c r="D169" s="537"/>
      <c r="E169" s="537"/>
      <c r="F169" s="537"/>
      <c r="G169" s="543"/>
      <c r="H169" s="546"/>
      <c r="I169" s="549"/>
      <c r="J169" s="279" t="s">
        <v>1173</v>
      </c>
      <c r="K169" s="132">
        <v>721512</v>
      </c>
      <c r="L169" s="279"/>
      <c r="M169" s="132"/>
      <c r="N169" s="552"/>
      <c r="O169" s="552"/>
      <c r="P169" s="555"/>
      <c r="Q169" s="558"/>
      <c r="R169" s="558"/>
      <c r="S169" s="561"/>
      <c r="T169" s="588"/>
      <c r="W169" s="40"/>
      <c r="X169" s="40"/>
      <c r="Y169" s="40"/>
      <c r="Z169" s="40"/>
      <c r="AA169" s="40"/>
      <c r="AB169" s="40"/>
      <c r="AC169" s="40"/>
    </row>
    <row r="170" spans="1:34" s="6" customFormat="1" ht="24.95" customHeight="1">
      <c r="A170" s="10"/>
      <c r="B170" s="538">
        <v>2</v>
      </c>
      <c r="C170" s="570">
        <v>73</v>
      </c>
      <c r="D170" s="570">
        <v>68</v>
      </c>
      <c r="E170" s="570" t="s">
        <v>1233</v>
      </c>
      <c r="F170" s="570" t="s">
        <v>1234</v>
      </c>
      <c r="G170" s="575">
        <v>3161.65</v>
      </c>
      <c r="H170" s="544" t="s">
        <v>1180</v>
      </c>
      <c r="I170" s="547">
        <v>0.5</v>
      </c>
      <c r="J170" s="279" t="s">
        <v>1173</v>
      </c>
      <c r="K170" s="132">
        <f>+$K$13</f>
        <v>721015</v>
      </c>
      <c r="L170" s="279" t="s">
        <v>1177</v>
      </c>
      <c r="M170" s="132">
        <f>+$M$13</f>
        <v>721517</v>
      </c>
      <c r="N170" s="550" t="s">
        <v>1181</v>
      </c>
      <c r="O170" s="550" t="s">
        <v>1182</v>
      </c>
      <c r="P170" s="553"/>
      <c r="Q170" s="556" t="s">
        <v>1183</v>
      </c>
      <c r="R170" s="556" t="s">
        <v>1184</v>
      </c>
      <c r="S170" s="559">
        <f>IF(COUNTIF(J170:M172,"CUMPLE")&gt;=1,(G170*I170),0)* (IF(N170="PRESENTÓ CERTIFICADO",1,0))* (IF(O170="ACORDE A ITEM 5.2.1 (T.R.)",1,0) )* ( IF(OR(Q170="SIN OBSERVACIÓN", Q170="REQUERIMIENTOS SUBSANADOS"),1,0)) *(IF(OR(R170="NINGUNO", R170="CUMPLEN CON LO SOLICITADO"),1,0))</f>
        <v>1580.825</v>
      </c>
      <c r="T170" s="588"/>
      <c r="W170" s="40"/>
      <c r="X170" s="40"/>
      <c r="Y170" s="40"/>
      <c r="Z170" s="40"/>
      <c r="AA170" s="40"/>
      <c r="AB170" s="40"/>
      <c r="AC170" s="40"/>
    </row>
    <row r="171" spans="1:34" s="6" customFormat="1" ht="24.95" customHeight="1">
      <c r="A171" s="10"/>
      <c r="B171" s="539"/>
      <c r="C171" s="571"/>
      <c r="D171" s="571"/>
      <c r="E171" s="571"/>
      <c r="F171" s="571"/>
      <c r="G171" s="576"/>
      <c r="H171" s="545"/>
      <c r="I171" s="548"/>
      <c r="J171" s="279" t="s">
        <v>1173</v>
      </c>
      <c r="K171" s="132">
        <f>+$K$14</f>
        <v>721214</v>
      </c>
      <c r="L171" s="279" t="s">
        <v>1173</v>
      </c>
      <c r="M171" s="132">
        <f>+$M$14</f>
        <v>921217</v>
      </c>
      <c r="N171" s="551"/>
      <c r="O171" s="551"/>
      <c r="P171" s="554"/>
      <c r="Q171" s="557"/>
      <c r="R171" s="557"/>
      <c r="S171" s="560"/>
      <c r="T171" s="588"/>
      <c r="W171" s="40"/>
      <c r="X171" s="40"/>
      <c r="Y171" s="40"/>
      <c r="Z171" s="40"/>
      <c r="AA171" s="40"/>
      <c r="AB171" s="40"/>
      <c r="AC171" s="40"/>
    </row>
    <row r="172" spans="1:34" s="6" customFormat="1" ht="36.75" customHeight="1">
      <c r="A172" s="10"/>
      <c r="B172" s="540"/>
      <c r="C172" s="572"/>
      <c r="D172" s="572"/>
      <c r="E172" s="572"/>
      <c r="F172" s="572"/>
      <c r="G172" s="577"/>
      <c r="H172" s="546"/>
      <c r="I172" s="549"/>
      <c r="J172" s="279" t="s">
        <v>1177</v>
      </c>
      <c r="K172" s="132">
        <f>+$K$15</f>
        <v>721512</v>
      </c>
      <c r="L172" s="279"/>
      <c r="M172" s="132"/>
      <c r="N172" s="552"/>
      <c r="O172" s="552"/>
      <c r="P172" s="555"/>
      <c r="Q172" s="558"/>
      <c r="R172" s="558"/>
      <c r="S172" s="561"/>
      <c r="T172" s="588"/>
      <c r="W172" s="40"/>
      <c r="X172" s="40"/>
      <c r="Y172" s="40"/>
      <c r="Z172" s="40"/>
    </row>
    <row r="173" spans="1:34" s="6" customFormat="1" ht="24.95" hidden="1" customHeight="1">
      <c r="A173" s="10"/>
      <c r="B173" s="538">
        <v>3</v>
      </c>
      <c r="C173" s="535"/>
      <c r="D173" s="535"/>
      <c r="E173" s="570"/>
      <c r="F173" s="570"/>
      <c r="G173" s="541"/>
      <c r="H173" s="544"/>
      <c r="I173" s="547"/>
      <c r="J173" s="279"/>
      <c r="K173" s="132">
        <f>+$K$13</f>
        <v>721015</v>
      </c>
      <c r="L173" s="279"/>
      <c r="M173" s="132">
        <f>+$M$13</f>
        <v>721517</v>
      </c>
      <c r="N173" s="550"/>
      <c r="O173" s="550"/>
      <c r="P173" s="553"/>
      <c r="Q173" s="556"/>
      <c r="R173" s="556"/>
      <c r="S173" s="559">
        <f>IF(COUNTIF(J173:M175,"CUMPLE")&gt;=1,(G173*I173),0)* (IF(N173="PRESENTÓ CERTIFICADO",1,0))* (IF(O173="ACORDE A ITEM 5.2.1 (T.R.)",1,0) )* ( IF(OR(Q173="SIN OBSERVACIÓN", Q173="REQUERIMIENTOS SUBSANADOS"),1,0)) *(IF(OR(R173="NINGUNO", R173="CUMPLEN CON LO SOLICITADO"),1,0))</f>
        <v>0</v>
      </c>
      <c r="T173" s="588"/>
      <c r="W173" s="40"/>
      <c r="X173" s="40"/>
      <c r="Y173" s="40"/>
      <c r="Z173" s="40"/>
      <c r="AA173" s="3"/>
      <c r="AB173" s="3"/>
      <c r="AC173" s="3"/>
      <c r="AD173" s="3"/>
      <c r="AE173" s="3"/>
      <c r="AF173" s="3"/>
      <c r="AG173" s="3"/>
    </row>
    <row r="174" spans="1:34" s="6" customFormat="1" ht="24.95" hidden="1" customHeight="1">
      <c r="A174" s="10"/>
      <c r="B174" s="539"/>
      <c r="C174" s="536"/>
      <c r="D174" s="536"/>
      <c r="E174" s="571"/>
      <c r="F174" s="571"/>
      <c r="G174" s="542"/>
      <c r="H174" s="545"/>
      <c r="I174" s="548"/>
      <c r="J174" s="279"/>
      <c r="K174" s="132">
        <f>+$K$14</f>
        <v>721214</v>
      </c>
      <c r="L174" s="279"/>
      <c r="M174" s="132">
        <f>+$M$14</f>
        <v>921217</v>
      </c>
      <c r="N174" s="551"/>
      <c r="O174" s="551"/>
      <c r="P174" s="554"/>
      <c r="Q174" s="557"/>
      <c r="R174" s="557"/>
      <c r="S174" s="560"/>
      <c r="T174" s="588"/>
      <c r="W174" s="40"/>
      <c r="X174" s="40"/>
      <c r="Y174" s="40"/>
      <c r="Z174" s="40"/>
    </row>
    <row r="175" spans="1:34" s="6" customFormat="1" ht="24.95" hidden="1" customHeight="1">
      <c r="A175" s="10"/>
      <c r="B175" s="540"/>
      <c r="C175" s="537"/>
      <c r="D175" s="537"/>
      <c r="E175" s="572"/>
      <c r="F175" s="572"/>
      <c r="G175" s="543"/>
      <c r="H175" s="546"/>
      <c r="I175" s="549"/>
      <c r="J175" s="279"/>
      <c r="K175" s="132">
        <f>+$K$15</f>
        <v>721512</v>
      </c>
      <c r="L175" s="279"/>
      <c r="M175" s="132"/>
      <c r="N175" s="552"/>
      <c r="O175" s="552"/>
      <c r="P175" s="555"/>
      <c r="Q175" s="558"/>
      <c r="R175" s="558"/>
      <c r="S175" s="561"/>
      <c r="T175" s="588"/>
      <c r="W175" s="40"/>
      <c r="X175" s="40"/>
      <c r="Y175" s="40"/>
      <c r="Z175" s="40"/>
      <c r="AA175" s="26"/>
      <c r="AB175" s="26"/>
      <c r="AC175" s="26"/>
      <c r="AD175" s="26"/>
      <c r="AE175" s="26"/>
      <c r="AF175" s="26"/>
      <c r="AG175" s="26"/>
    </row>
    <row r="176" spans="1:34" s="6" customFormat="1" ht="24.95" hidden="1" customHeight="1">
      <c r="A176" s="10"/>
      <c r="B176" s="538">
        <v>4</v>
      </c>
      <c r="C176" s="570"/>
      <c r="D176" s="570"/>
      <c r="E176" s="570"/>
      <c r="F176" s="570"/>
      <c r="G176" s="575"/>
      <c r="H176" s="544"/>
      <c r="I176" s="547"/>
      <c r="J176" s="279"/>
      <c r="K176" s="132">
        <f>+$K$13</f>
        <v>721015</v>
      </c>
      <c r="L176" s="279"/>
      <c r="M176" s="132">
        <f>+$M$13</f>
        <v>721517</v>
      </c>
      <c r="N176" s="550"/>
      <c r="O176" s="550"/>
      <c r="P176" s="553"/>
      <c r="Q176" s="556"/>
      <c r="R176" s="556"/>
      <c r="S176" s="559">
        <f>IF(COUNTIF(J176:M178,"CUMPLE")&gt;=1,(G176*I176),0)* (IF(N176="PRESENTÓ CERTIFICADO",1,0))* (IF(O176="ACORDE A ITEM 5.2.1 (T.R.)",1,0) )* ( IF(OR(Q176="SIN OBSERVACIÓN", Q176="REQUERIMIENTOS SUBSANADOS"),1,0)) *(IF(OR(R176="NINGUNO", R176="CUMPLEN CON LO SOLICITADO"),1,0))</f>
        <v>0</v>
      </c>
      <c r="T176" s="588"/>
      <c r="W176" s="40"/>
      <c r="X176" s="40"/>
      <c r="Y176" s="40"/>
      <c r="Z176" s="40"/>
      <c r="AA176" s="26"/>
      <c r="AB176" s="26"/>
      <c r="AC176" s="26"/>
      <c r="AD176" s="26"/>
      <c r="AE176" s="26"/>
      <c r="AF176" s="26"/>
      <c r="AG176" s="26"/>
    </row>
    <row r="177" spans="1:34" s="6" customFormat="1" ht="24.95" hidden="1" customHeight="1">
      <c r="A177" s="10"/>
      <c r="B177" s="539"/>
      <c r="C177" s="571"/>
      <c r="D177" s="571"/>
      <c r="E177" s="571"/>
      <c r="F177" s="571"/>
      <c r="G177" s="576"/>
      <c r="H177" s="545"/>
      <c r="I177" s="548"/>
      <c r="J177" s="279"/>
      <c r="K177" s="132">
        <f>+$K$14</f>
        <v>721214</v>
      </c>
      <c r="L177" s="279"/>
      <c r="M177" s="132">
        <f>+$M$14</f>
        <v>921217</v>
      </c>
      <c r="N177" s="551"/>
      <c r="O177" s="551"/>
      <c r="P177" s="554"/>
      <c r="Q177" s="557"/>
      <c r="R177" s="557"/>
      <c r="S177" s="560"/>
      <c r="T177" s="588"/>
      <c r="W177" s="40"/>
      <c r="X177" s="40"/>
      <c r="Y177" s="40"/>
      <c r="Z177" s="40"/>
      <c r="AA177" s="26"/>
      <c r="AB177" s="26"/>
      <c r="AC177" s="26"/>
      <c r="AD177" s="26"/>
      <c r="AE177" s="26"/>
      <c r="AF177" s="26"/>
      <c r="AG177" s="26"/>
    </row>
    <row r="178" spans="1:34" s="6" customFormat="1" ht="24.95" hidden="1" customHeight="1">
      <c r="A178" s="10"/>
      <c r="B178" s="540"/>
      <c r="C178" s="572"/>
      <c r="D178" s="572"/>
      <c r="E178" s="572"/>
      <c r="F178" s="572"/>
      <c r="G178" s="577"/>
      <c r="H178" s="546"/>
      <c r="I178" s="549"/>
      <c r="J178" s="279"/>
      <c r="K178" s="132">
        <f>+$K$15</f>
        <v>721512</v>
      </c>
      <c r="L178" s="279"/>
      <c r="M178" s="132"/>
      <c r="N178" s="552"/>
      <c r="O178" s="552"/>
      <c r="P178" s="555"/>
      <c r="Q178" s="558"/>
      <c r="R178" s="558"/>
      <c r="S178" s="561"/>
      <c r="T178" s="588"/>
      <c r="W178" s="40"/>
      <c r="X178" s="40"/>
      <c r="Y178" s="40"/>
      <c r="Z178" s="40"/>
      <c r="AA178" s="40"/>
      <c r="AB178" s="40"/>
      <c r="AC178" s="40"/>
      <c r="AD178" s="8"/>
      <c r="AE178" s="8"/>
      <c r="AF178" s="8"/>
      <c r="AG178" s="8"/>
    </row>
    <row r="179" spans="1:34" s="6" customFormat="1" ht="24.95" hidden="1" customHeight="1">
      <c r="A179" s="10"/>
      <c r="B179" s="538">
        <v>5</v>
      </c>
      <c r="C179" s="535"/>
      <c r="D179" s="535"/>
      <c r="E179" s="535"/>
      <c r="F179" s="535"/>
      <c r="G179" s="541"/>
      <c r="H179" s="544"/>
      <c r="I179" s="547"/>
      <c r="J179" s="279"/>
      <c r="K179" s="132">
        <f>+$K$13</f>
        <v>721015</v>
      </c>
      <c r="L179" s="279"/>
      <c r="M179" s="132">
        <f>+$M$13</f>
        <v>721517</v>
      </c>
      <c r="N179" s="550"/>
      <c r="O179" s="550"/>
      <c r="P179" s="553"/>
      <c r="Q179" s="556"/>
      <c r="R179" s="556"/>
      <c r="S179" s="559">
        <f>IF(COUNTIF(J179:M181,"CUMPLE")&gt;=1,(G179*I179),0)* (IF(N179="PRESENTÓ CERTIFICADO",1,0))* (IF(O179="ACORDE A ITEM 5.2.1 (T.R.)",1,0) )* ( IF(OR(Q179="SIN OBSERVACIÓN", Q179="REQUERIMIENTOS SUBSANADOS"),1,0)) *(IF(OR(R179="NINGUNO", R179="CUMPLEN CON LO SOLICITADO"),1,0))</f>
        <v>0</v>
      </c>
      <c r="T179" s="588"/>
      <c r="W179" s="40"/>
      <c r="X179" s="40"/>
      <c r="Y179" s="40"/>
      <c r="Z179" s="40"/>
      <c r="AA179" s="40"/>
      <c r="AB179" s="40"/>
      <c r="AC179" s="40"/>
      <c r="AD179" s="8"/>
      <c r="AE179" s="8"/>
      <c r="AF179" s="8"/>
      <c r="AG179" s="8"/>
    </row>
    <row r="180" spans="1:34" s="6" customFormat="1" ht="24.95" hidden="1" customHeight="1">
      <c r="A180" s="10"/>
      <c r="B180" s="539"/>
      <c r="C180" s="536"/>
      <c r="D180" s="536"/>
      <c r="E180" s="536"/>
      <c r="F180" s="536"/>
      <c r="G180" s="542"/>
      <c r="H180" s="545"/>
      <c r="I180" s="548"/>
      <c r="J180" s="279"/>
      <c r="K180" s="132">
        <f>+$K$14</f>
        <v>721214</v>
      </c>
      <c r="L180" s="279"/>
      <c r="M180" s="132">
        <f>+$M$14</f>
        <v>921217</v>
      </c>
      <c r="N180" s="551"/>
      <c r="O180" s="551"/>
      <c r="P180" s="554"/>
      <c r="Q180" s="557"/>
      <c r="R180" s="557"/>
      <c r="S180" s="560"/>
      <c r="T180" s="588"/>
      <c r="W180" s="40"/>
      <c r="X180" s="40"/>
      <c r="Y180" s="40"/>
      <c r="Z180" s="40"/>
      <c r="AA180" s="40"/>
      <c r="AB180" s="40"/>
      <c r="AC180" s="40"/>
    </row>
    <row r="181" spans="1:34" s="6" customFormat="1" ht="24.95" hidden="1" customHeight="1">
      <c r="A181" s="10"/>
      <c r="B181" s="540"/>
      <c r="C181" s="537"/>
      <c r="D181" s="537"/>
      <c r="E181" s="537"/>
      <c r="F181" s="537"/>
      <c r="G181" s="543"/>
      <c r="H181" s="546"/>
      <c r="I181" s="549"/>
      <c r="J181" s="279"/>
      <c r="K181" s="132">
        <f>+$K$15</f>
        <v>721512</v>
      </c>
      <c r="L181" s="279"/>
      <c r="M181" s="132"/>
      <c r="N181" s="552"/>
      <c r="O181" s="552"/>
      <c r="P181" s="555"/>
      <c r="Q181" s="558"/>
      <c r="R181" s="558"/>
      <c r="S181" s="561"/>
      <c r="T181" s="589"/>
      <c r="W181" s="40"/>
      <c r="X181" s="40"/>
      <c r="Y181" s="40"/>
      <c r="Z181" s="40"/>
      <c r="AA181" s="40"/>
      <c r="AB181" s="40"/>
      <c r="AC181" s="40"/>
    </row>
    <row r="182" spans="1:34" s="3" customFormat="1" ht="24.95" customHeight="1">
      <c r="B182" s="562" t="str">
        <f>IF(S183=" "," ",IF(S183&gt;=$H$6,"CUMPLE CON LA EXPERIENCIA REQUERIDA","NO CUMPLE CON LA EXPERIENCIA REQUERIDA"))</f>
        <v>CUMPLE CON LA EXPERIENCIA REQUERIDA</v>
      </c>
      <c r="C182" s="563"/>
      <c r="D182" s="563"/>
      <c r="E182" s="563"/>
      <c r="F182" s="563"/>
      <c r="G182" s="563"/>
      <c r="H182" s="563"/>
      <c r="I182" s="563"/>
      <c r="J182" s="563"/>
      <c r="K182" s="563"/>
      <c r="L182" s="563"/>
      <c r="M182" s="563"/>
      <c r="N182" s="563"/>
      <c r="O182" s="564"/>
      <c r="P182" s="568" t="s">
        <v>22</v>
      </c>
      <c r="Q182" s="569"/>
      <c r="R182" s="392"/>
      <c r="S182" s="7">
        <f>IF(T167="SI",SUM(S167:S181),0)</f>
        <v>5755.78</v>
      </c>
      <c r="T182" s="573" t="str">
        <f>IF(S183=" "," ",IF(S183&gt;=$H$6,"CUMPLE","NO CUMPLE"))</f>
        <v>CUMPLE</v>
      </c>
      <c r="W182" s="40"/>
      <c r="X182" s="40"/>
      <c r="Y182" s="40"/>
      <c r="Z182" s="40"/>
      <c r="AA182" s="40"/>
      <c r="AB182" s="40"/>
      <c r="AC182" s="40"/>
      <c r="AD182" s="6"/>
      <c r="AE182" s="6"/>
      <c r="AF182" s="6"/>
      <c r="AG182" s="6"/>
      <c r="AH182" s="6"/>
    </row>
    <row r="183" spans="1:34" s="6" customFormat="1" ht="24.95" customHeight="1">
      <c r="B183" s="565"/>
      <c r="C183" s="566"/>
      <c r="D183" s="566"/>
      <c r="E183" s="566"/>
      <c r="F183" s="566"/>
      <c r="G183" s="566"/>
      <c r="H183" s="566"/>
      <c r="I183" s="566"/>
      <c r="J183" s="566"/>
      <c r="K183" s="566"/>
      <c r="L183" s="566"/>
      <c r="M183" s="566"/>
      <c r="N183" s="566"/>
      <c r="O183" s="567"/>
      <c r="P183" s="568" t="s">
        <v>24</v>
      </c>
      <c r="Q183" s="569"/>
      <c r="R183" s="392"/>
      <c r="S183" s="76">
        <f>IFERROR((S182/$P$6)," ")</f>
        <v>4.857198312236287</v>
      </c>
      <c r="T183" s="574"/>
      <c r="W183" s="40"/>
      <c r="X183" s="40"/>
      <c r="Y183" s="40"/>
      <c r="Z183" s="40"/>
      <c r="AA183" s="40"/>
      <c r="AB183" s="40"/>
      <c r="AC183" s="40"/>
    </row>
    <row r="184" spans="1:34" ht="30" customHeight="1">
      <c r="AA184" s="40"/>
      <c r="AB184" s="40"/>
      <c r="AC184" s="40"/>
      <c r="AD184" s="6"/>
      <c r="AE184" s="6"/>
      <c r="AF184" s="6"/>
      <c r="AG184" s="6"/>
      <c r="AH184" s="3"/>
    </row>
    <row r="185" spans="1:34" ht="30" customHeight="1">
      <c r="AA185" s="40"/>
      <c r="AB185" s="40"/>
      <c r="AC185" s="40"/>
      <c r="AD185" s="6"/>
      <c r="AE185" s="6"/>
      <c r="AF185" s="6"/>
      <c r="AG185" s="6"/>
      <c r="AH185" s="6"/>
    </row>
    <row r="186" spans="1:34" ht="36" customHeight="1">
      <c r="B186" s="98">
        <v>9</v>
      </c>
      <c r="C186" s="590" t="s">
        <v>78</v>
      </c>
      <c r="D186" s="591"/>
      <c r="E186" s="592"/>
      <c r="F186" s="593" t="str">
        <f>IFERROR(VLOOKUP(B186,LISTA_OFERENTES,2,FALSE)," ")</f>
        <v>JULIO CESAR QUESADA ARREDONDO</v>
      </c>
      <c r="G186" s="594"/>
      <c r="H186" s="594"/>
      <c r="I186" s="594"/>
      <c r="J186" s="594"/>
      <c r="K186" s="594"/>
      <c r="L186" s="594"/>
      <c r="M186" s="594"/>
      <c r="N186" s="594"/>
      <c r="O186" s="595"/>
      <c r="P186" s="596" t="s">
        <v>104</v>
      </c>
      <c r="Q186" s="597"/>
      <c r="R186" s="598"/>
      <c r="S186" s="2">
        <f>5-(INT(COUNTBLANK(C189:C203))-10)</f>
        <v>5</v>
      </c>
      <c r="T186" s="3"/>
      <c r="AA186" s="40"/>
      <c r="AB186" s="40"/>
      <c r="AC186" s="40"/>
      <c r="AD186" s="6"/>
      <c r="AE186" s="6"/>
      <c r="AF186" s="6"/>
      <c r="AG186" s="6"/>
    </row>
    <row r="187" spans="1:34" s="8" customFormat="1" ht="30" customHeight="1">
      <c r="B187" s="599" t="s">
        <v>45</v>
      </c>
      <c r="C187" s="601" t="s">
        <v>15</v>
      </c>
      <c r="D187" s="601" t="s">
        <v>16</v>
      </c>
      <c r="E187" s="601" t="s">
        <v>17</v>
      </c>
      <c r="F187" s="601" t="s">
        <v>18</v>
      </c>
      <c r="G187" s="601" t="s">
        <v>19</v>
      </c>
      <c r="H187" s="601" t="s">
        <v>20</v>
      </c>
      <c r="I187" s="601" t="s">
        <v>21</v>
      </c>
      <c r="J187" s="603" t="s">
        <v>52</v>
      </c>
      <c r="K187" s="604"/>
      <c r="L187" s="604"/>
      <c r="M187" s="605"/>
      <c r="N187" s="601" t="s">
        <v>79</v>
      </c>
      <c r="O187" s="601" t="s">
        <v>80</v>
      </c>
      <c r="P187" s="5" t="s">
        <v>81</v>
      </c>
      <c r="Q187" s="5"/>
      <c r="R187" s="601" t="s">
        <v>82</v>
      </c>
      <c r="S187" s="601" t="s">
        <v>83</v>
      </c>
      <c r="T187" s="601" t="str">
        <f>T11</f>
        <v>CUMPLE CON EL REQUERIMIENTO OBLIGATORIO DE HABER EJECUTADO MÍNIMO DOS (2) DE LOS CINCO CONTRATOS, DENTRO DE LAS CLASIFICACIONES DE LOS
CÓDIGOS 721512,721214 Y 721517.</v>
      </c>
      <c r="U187" s="9"/>
      <c r="V187" s="9"/>
      <c r="W187" s="40"/>
      <c r="X187" s="40"/>
      <c r="Y187" s="40"/>
      <c r="Z187" s="40"/>
      <c r="AA187" s="40"/>
      <c r="AB187" s="40"/>
      <c r="AC187" s="40"/>
      <c r="AD187" s="6"/>
      <c r="AE187" s="6"/>
      <c r="AF187" s="6"/>
      <c r="AG187" s="6"/>
      <c r="AH187" s="26"/>
    </row>
    <row r="188" spans="1:34" s="8" customFormat="1" ht="118.5" customHeight="1">
      <c r="B188" s="600"/>
      <c r="C188" s="602"/>
      <c r="D188" s="602"/>
      <c r="E188" s="602"/>
      <c r="F188" s="602"/>
      <c r="G188" s="602"/>
      <c r="H188" s="602"/>
      <c r="I188" s="602"/>
      <c r="J188" s="606" t="s">
        <v>85</v>
      </c>
      <c r="K188" s="607"/>
      <c r="L188" s="607"/>
      <c r="M188" s="608"/>
      <c r="N188" s="602"/>
      <c r="O188" s="602"/>
      <c r="P188" s="4" t="s">
        <v>13</v>
      </c>
      <c r="Q188" s="4" t="s">
        <v>84</v>
      </c>
      <c r="R188" s="602"/>
      <c r="S188" s="602"/>
      <c r="T188" s="602"/>
      <c r="U188" s="9"/>
      <c r="V188" s="9"/>
      <c r="W188" s="40"/>
      <c r="X188" s="40"/>
      <c r="Y188" s="40"/>
      <c r="Z188" s="40"/>
      <c r="AA188" s="40"/>
      <c r="AB188" s="40"/>
      <c r="AC188" s="40"/>
      <c r="AD188" s="6"/>
      <c r="AE188" s="6"/>
      <c r="AF188" s="6"/>
      <c r="AG188" s="6"/>
      <c r="AH188" s="26"/>
    </row>
    <row r="189" spans="1:34" s="6" customFormat="1" ht="24.95" customHeight="1">
      <c r="A189" s="10"/>
      <c r="B189" s="538">
        <v>1</v>
      </c>
      <c r="C189" s="612">
        <v>7</v>
      </c>
      <c r="D189" s="612">
        <v>32</v>
      </c>
      <c r="E189" s="612" t="s">
        <v>1236</v>
      </c>
      <c r="F189" s="612" t="s">
        <v>1241</v>
      </c>
      <c r="G189" s="613">
        <v>288.25</v>
      </c>
      <c r="H189" s="614" t="s">
        <v>1176</v>
      </c>
      <c r="I189" s="615">
        <v>1</v>
      </c>
      <c r="J189" s="279" t="s">
        <v>1173</v>
      </c>
      <c r="K189" s="132">
        <v>721015</v>
      </c>
      <c r="L189" s="279" t="s">
        <v>1173</v>
      </c>
      <c r="M189" s="132">
        <v>721517</v>
      </c>
      <c r="N189" s="550" t="s">
        <v>1181</v>
      </c>
      <c r="O189" s="550" t="s">
        <v>1182</v>
      </c>
      <c r="P189" s="553"/>
      <c r="Q189" s="556" t="s">
        <v>1183</v>
      </c>
      <c r="R189" s="556" t="s">
        <v>1212</v>
      </c>
      <c r="S189" s="559">
        <f>IF(COUNTIF(J189:M191,"CUMPLE")&gt;=1,(G189*I189),0)* (IF(N189="PRESENTÓ CERTIFICADO",1,0))* (IF(O189="ACORDE A ITEM 5.2.1 (T.R.)",1,0) )* ( IF(OR(Q189="SIN OBSERVACIÓN", Q189="REQUERIMIENTOS SUBSANADOS"),1,0)) *(IF(OR(R189="NINGUNO", R189="CUMPLEN CON LO SOLICITADO"),1,0))</f>
        <v>288.25</v>
      </c>
      <c r="T189" s="587" t="s">
        <v>1185</v>
      </c>
      <c r="W189" s="40"/>
      <c r="X189" s="40"/>
      <c r="Y189" s="40"/>
      <c r="Z189" s="40"/>
      <c r="AA189" s="40"/>
      <c r="AB189" s="40"/>
      <c r="AC189" s="40"/>
      <c r="AH189" s="8"/>
    </row>
    <row r="190" spans="1:34" s="6" customFormat="1" ht="24.95" customHeight="1">
      <c r="A190" s="10"/>
      <c r="B190" s="539"/>
      <c r="C190" s="536"/>
      <c r="D190" s="536"/>
      <c r="E190" s="536"/>
      <c r="F190" s="536"/>
      <c r="G190" s="542"/>
      <c r="H190" s="545"/>
      <c r="I190" s="548"/>
      <c r="J190" s="279" t="s">
        <v>1173</v>
      </c>
      <c r="K190" s="132">
        <v>721214</v>
      </c>
      <c r="L190" s="279" t="s">
        <v>1177</v>
      </c>
      <c r="M190" s="132">
        <v>921217</v>
      </c>
      <c r="N190" s="551"/>
      <c r="O190" s="551"/>
      <c r="P190" s="554"/>
      <c r="Q190" s="557"/>
      <c r="R190" s="557"/>
      <c r="S190" s="560"/>
      <c r="T190" s="588"/>
      <c r="W190" s="40"/>
      <c r="X190" s="40"/>
      <c r="Y190" s="40"/>
      <c r="Z190" s="40"/>
      <c r="AA190" s="40"/>
      <c r="AB190" s="40"/>
      <c r="AC190" s="40"/>
      <c r="AH190" s="8"/>
    </row>
    <row r="191" spans="1:34" s="6" customFormat="1" ht="24.95" customHeight="1">
      <c r="A191" s="10"/>
      <c r="B191" s="540"/>
      <c r="C191" s="537"/>
      <c r="D191" s="537"/>
      <c r="E191" s="537"/>
      <c r="F191" s="537"/>
      <c r="G191" s="543"/>
      <c r="H191" s="546"/>
      <c r="I191" s="549"/>
      <c r="J191" s="279" t="s">
        <v>1173</v>
      </c>
      <c r="K191" s="132">
        <v>721512</v>
      </c>
      <c r="L191" s="279"/>
      <c r="M191" s="132"/>
      <c r="N191" s="552"/>
      <c r="O191" s="552"/>
      <c r="P191" s="555"/>
      <c r="Q191" s="558"/>
      <c r="R191" s="558"/>
      <c r="S191" s="561"/>
      <c r="T191" s="588"/>
      <c r="W191" s="40"/>
      <c r="X191" s="40"/>
      <c r="Y191" s="40"/>
      <c r="Z191" s="40"/>
      <c r="AA191" s="40"/>
      <c r="AB191" s="40"/>
      <c r="AC191" s="40"/>
    </row>
    <row r="192" spans="1:34" s="6" customFormat="1" ht="24.95" customHeight="1">
      <c r="A192" s="10"/>
      <c r="B192" s="538">
        <v>2</v>
      </c>
      <c r="C192" s="612">
        <v>11</v>
      </c>
      <c r="D192" s="570">
        <v>39</v>
      </c>
      <c r="E192" s="570" t="s">
        <v>1237</v>
      </c>
      <c r="F192" s="570" t="s">
        <v>1242</v>
      </c>
      <c r="G192" s="575">
        <v>890.52</v>
      </c>
      <c r="H192" s="544" t="s">
        <v>1180</v>
      </c>
      <c r="I192" s="578">
        <v>0.95</v>
      </c>
      <c r="J192" s="279" t="s">
        <v>1173</v>
      </c>
      <c r="K192" s="132">
        <f>+$K$13</f>
        <v>721015</v>
      </c>
      <c r="L192" s="279" t="s">
        <v>1173</v>
      </c>
      <c r="M192" s="132">
        <f>+$M$13</f>
        <v>721517</v>
      </c>
      <c r="N192" s="550" t="s">
        <v>1181</v>
      </c>
      <c r="O192" s="550" t="s">
        <v>1182</v>
      </c>
      <c r="P192" s="581"/>
      <c r="Q192" s="556" t="s">
        <v>1183</v>
      </c>
      <c r="R192" s="556" t="s">
        <v>1212</v>
      </c>
      <c r="S192" s="559">
        <f>IF(COUNTIF(J192:M194,"CUMPLE")&gt;=1,(G192*I192),0)* (IF(N192="PRESENTÓ CERTIFICADO",1,0))* (IF(O192="ACORDE A ITEM 5.2.1 (T.R.)",1,0) )* ( IF(OR(Q192="SIN OBSERVACIÓN", Q192="REQUERIMIENTOS SUBSANADOS"),1,0)) *(IF(OR(R192="NINGUNO", R192="CUMPLEN CON LO SOLICITADO"),1,0))</f>
        <v>845.99399999999991</v>
      </c>
      <c r="T192" s="588"/>
      <c r="W192" s="40"/>
      <c r="X192" s="40"/>
      <c r="Y192" s="40"/>
      <c r="Z192" s="40"/>
      <c r="AA192" s="40"/>
      <c r="AB192" s="40"/>
      <c r="AC192" s="40"/>
    </row>
    <row r="193" spans="1:34" s="6" customFormat="1" ht="24.95" customHeight="1">
      <c r="A193" s="10"/>
      <c r="B193" s="539"/>
      <c r="C193" s="536"/>
      <c r="D193" s="571"/>
      <c r="E193" s="571"/>
      <c r="F193" s="571"/>
      <c r="G193" s="576"/>
      <c r="H193" s="545"/>
      <c r="I193" s="579"/>
      <c r="J193" s="279" t="s">
        <v>1173</v>
      </c>
      <c r="K193" s="132">
        <f>+$K$14</f>
        <v>721214</v>
      </c>
      <c r="L193" s="279" t="s">
        <v>1177</v>
      </c>
      <c r="M193" s="132">
        <f>+$M$14</f>
        <v>921217</v>
      </c>
      <c r="N193" s="551"/>
      <c r="O193" s="551"/>
      <c r="P193" s="582"/>
      <c r="Q193" s="557"/>
      <c r="R193" s="557"/>
      <c r="S193" s="560"/>
      <c r="T193" s="588"/>
      <c r="W193" s="40"/>
      <c r="X193" s="40"/>
      <c r="Y193" s="40"/>
      <c r="Z193" s="40"/>
      <c r="AA193" s="40"/>
      <c r="AB193" s="40"/>
      <c r="AC193" s="40"/>
    </row>
    <row r="194" spans="1:34" s="6" customFormat="1" ht="24.95" customHeight="1">
      <c r="A194" s="10"/>
      <c r="B194" s="540"/>
      <c r="C194" s="537"/>
      <c r="D194" s="572"/>
      <c r="E194" s="572"/>
      <c r="F194" s="572"/>
      <c r="G194" s="577"/>
      <c r="H194" s="546"/>
      <c r="I194" s="580"/>
      <c r="J194" s="279" t="s">
        <v>1173</v>
      </c>
      <c r="K194" s="132">
        <f>+$K$15</f>
        <v>721512</v>
      </c>
      <c r="L194" s="279"/>
      <c r="M194" s="132"/>
      <c r="N194" s="552"/>
      <c r="O194" s="552"/>
      <c r="P194" s="583"/>
      <c r="Q194" s="558"/>
      <c r="R194" s="558"/>
      <c r="S194" s="561"/>
      <c r="T194" s="588"/>
      <c r="W194" s="40"/>
      <c r="X194" s="40"/>
      <c r="Y194" s="40"/>
      <c r="Z194" s="40"/>
    </row>
    <row r="195" spans="1:34" s="6" customFormat="1" ht="24.95" customHeight="1">
      <c r="A195" s="10"/>
      <c r="B195" s="538">
        <v>3</v>
      </c>
      <c r="C195" s="612">
        <v>18</v>
      </c>
      <c r="D195" s="535">
        <v>51</v>
      </c>
      <c r="E195" s="535" t="s">
        <v>1238</v>
      </c>
      <c r="F195" s="535" t="s">
        <v>1243</v>
      </c>
      <c r="G195" s="541">
        <v>1023.94</v>
      </c>
      <c r="H195" s="614" t="s">
        <v>1176</v>
      </c>
      <c r="I195" s="615">
        <v>1</v>
      </c>
      <c r="J195" s="279" t="s">
        <v>1173</v>
      </c>
      <c r="K195" s="132">
        <f>+$K$13</f>
        <v>721015</v>
      </c>
      <c r="L195" s="279" t="s">
        <v>1173</v>
      </c>
      <c r="M195" s="132">
        <f>+$M$13</f>
        <v>721517</v>
      </c>
      <c r="N195" s="550" t="s">
        <v>1181</v>
      </c>
      <c r="O195" s="550" t="s">
        <v>1182</v>
      </c>
      <c r="P195" s="553"/>
      <c r="Q195" s="556" t="s">
        <v>1183</v>
      </c>
      <c r="R195" s="556" t="s">
        <v>1212</v>
      </c>
      <c r="S195" s="559">
        <f>IF(COUNTIF(J195:M197,"CUMPLE")&gt;=1,(G195*I195),0)* (IF(N195="PRESENTÓ CERTIFICADO",1,0))* (IF(O195="ACORDE A ITEM 5.2.1 (T.R.)",1,0) )* ( IF(OR(Q195="SIN OBSERVACIÓN", Q195="REQUERIMIENTOS SUBSANADOS"),1,0)) *(IF(OR(R195="NINGUNO", R195="CUMPLEN CON LO SOLICITADO"),1,0))</f>
        <v>1023.94</v>
      </c>
      <c r="T195" s="588"/>
      <c r="W195" s="40"/>
      <c r="X195" s="40"/>
      <c r="Y195" s="40"/>
      <c r="Z195" s="40"/>
      <c r="AA195" s="3"/>
      <c r="AB195" s="3"/>
      <c r="AC195" s="3"/>
      <c r="AD195" s="3"/>
      <c r="AE195" s="3"/>
      <c r="AF195" s="3"/>
      <c r="AG195" s="3"/>
    </row>
    <row r="196" spans="1:34" s="6" customFormat="1" ht="24.95" customHeight="1">
      <c r="A196" s="10"/>
      <c r="B196" s="539"/>
      <c r="C196" s="536"/>
      <c r="D196" s="536"/>
      <c r="E196" s="536"/>
      <c r="F196" s="536"/>
      <c r="G196" s="542"/>
      <c r="H196" s="545"/>
      <c r="I196" s="548"/>
      <c r="J196" s="279" t="s">
        <v>1173</v>
      </c>
      <c r="K196" s="132">
        <f>+$K$14</f>
        <v>721214</v>
      </c>
      <c r="L196" s="279" t="s">
        <v>1177</v>
      </c>
      <c r="M196" s="132">
        <f>+$M$14</f>
        <v>921217</v>
      </c>
      <c r="N196" s="551"/>
      <c r="O196" s="551"/>
      <c r="P196" s="554"/>
      <c r="Q196" s="557"/>
      <c r="R196" s="557"/>
      <c r="S196" s="560"/>
      <c r="T196" s="588"/>
      <c r="W196" s="40"/>
      <c r="X196" s="40"/>
      <c r="Y196" s="40"/>
      <c r="Z196" s="40"/>
    </row>
    <row r="197" spans="1:34" s="6" customFormat="1" ht="24.95" customHeight="1">
      <c r="A197" s="10"/>
      <c r="B197" s="540"/>
      <c r="C197" s="537"/>
      <c r="D197" s="537"/>
      <c r="E197" s="537"/>
      <c r="F197" s="537"/>
      <c r="G197" s="543"/>
      <c r="H197" s="546"/>
      <c r="I197" s="549"/>
      <c r="J197" s="279" t="s">
        <v>1173</v>
      </c>
      <c r="K197" s="132">
        <f>+$K$15</f>
        <v>721512</v>
      </c>
      <c r="L197" s="279"/>
      <c r="M197" s="132"/>
      <c r="N197" s="552"/>
      <c r="O197" s="552"/>
      <c r="P197" s="555"/>
      <c r="Q197" s="558"/>
      <c r="R197" s="558"/>
      <c r="S197" s="561"/>
      <c r="T197" s="588"/>
      <c r="W197" s="40"/>
      <c r="X197" s="40"/>
      <c r="Y197" s="40"/>
      <c r="Z197" s="40"/>
      <c r="AA197" s="26"/>
      <c r="AB197" s="26"/>
      <c r="AC197" s="26"/>
      <c r="AD197" s="26"/>
      <c r="AE197" s="26"/>
      <c r="AF197" s="26"/>
      <c r="AG197" s="26"/>
    </row>
    <row r="198" spans="1:34" s="6" customFormat="1" ht="24.95" customHeight="1">
      <c r="A198" s="10"/>
      <c r="B198" s="538">
        <v>4</v>
      </c>
      <c r="C198" s="612">
        <v>25</v>
      </c>
      <c r="D198" s="570">
        <v>68</v>
      </c>
      <c r="E198" s="570" t="s">
        <v>1239</v>
      </c>
      <c r="F198" s="570" t="s">
        <v>1244</v>
      </c>
      <c r="G198" s="575">
        <v>1004.78</v>
      </c>
      <c r="H198" s="614" t="s">
        <v>1176</v>
      </c>
      <c r="I198" s="615">
        <v>1</v>
      </c>
      <c r="J198" s="279" t="s">
        <v>1173</v>
      </c>
      <c r="K198" s="132">
        <f>+$K$13</f>
        <v>721015</v>
      </c>
      <c r="L198" s="279" t="s">
        <v>1173</v>
      </c>
      <c r="M198" s="132">
        <f>+$M$13</f>
        <v>721517</v>
      </c>
      <c r="N198" s="550" t="s">
        <v>1181</v>
      </c>
      <c r="O198" s="550" t="s">
        <v>1182</v>
      </c>
      <c r="P198" s="553"/>
      <c r="Q198" s="556" t="s">
        <v>1183</v>
      </c>
      <c r="R198" s="556" t="s">
        <v>1212</v>
      </c>
      <c r="S198" s="559">
        <f>IF(COUNTIF(J198:M200,"CUMPLE")&gt;=1,(G198*I198),0)* (IF(N198="PRESENTÓ CERTIFICADO",1,0))* (IF(O198="ACORDE A ITEM 5.2.1 (T.R.)",1,0) )* ( IF(OR(Q198="SIN OBSERVACIÓN", Q198="REQUERIMIENTOS SUBSANADOS"),1,0)) *(IF(OR(R198="NINGUNO", R198="CUMPLEN CON LO SOLICITADO"),1,0))</f>
        <v>1004.78</v>
      </c>
      <c r="T198" s="588"/>
      <c r="W198" s="40"/>
      <c r="X198" s="40"/>
      <c r="Y198" s="40"/>
      <c r="Z198" s="40"/>
      <c r="AA198" s="26"/>
      <c r="AB198" s="26"/>
      <c r="AC198" s="26"/>
      <c r="AD198" s="26"/>
      <c r="AE198" s="26"/>
      <c r="AF198" s="26"/>
      <c r="AG198" s="26"/>
    </row>
    <row r="199" spans="1:34" s="6" customFormat="1" ht="24.95" customHeight="1">
      <c r="A199" s="10"/>
      <c r="B199" s="539"/>
      <c r="C199" s="536"/>
      <c r="D199" s="571"/>
      <c r="E199" s="571"/>
      <c r="F199" s="571"/>
      <c r="G199" s="576"/>
      <c r="H199" s="545"/>
      <c r="I199" s="548"/>
      <c r="J199" s="279" t="s">
        <v>1173</v>
      </c>
      <c r="K199" s="132">
        <f>+$K$14</f>
        <v>721214</v>
      </c>
      <c r="L199" s="279" t="s">
        <v>1177</v>
      </c>
      <c r="M199" s="132">
        <f>+$M$14</f>
        <v>921217</v>
      </c>
      <c r="N199" s="551"/>
      <c r="O199" s="551"/>
      <c r="P199" s="554"/>
      <c r="Q199" s="557"/>
      <c r="R199" s="557"/>
      <c r="S199" s="560"/>
      <c r="T199" s="588"/>
      <c r="W199" s="40"/>
      <c r="X199" s="40"/>
      <c r="Y199" s="40"/>
      <c r="Z199" s="40"/>
      <c r="AA199" s="26"/>
      <c r="AB199" s="26"/>
      <c r="AC199" s="26"/>
      <c r="AD199" s="26"/>
      <c r="AE199" s="26"/>
      <c r="AF199" s="26"/>
      <c r="AG199" s="26"/>
    </row>
    <row r="200" spans="1:34" s="6" customFormat="1" ht="24.95" customHeight="1">
      <c r="A200" s="10"/>
      <c r="B200" s="540"/>
      <c r="C200" s="537"/>
      <c r="D200" s="572"/>
      <c r="E200" s="572"/>
      <c r="F200" s="572"/>
      <c r="G200" s="577"/>
      <c r="H200" s="546"/>
      <c r="I200" s="549"/>
      <c r="J200" s="279" t="s">
        <v>1173</v>
      </c>
      <c r="K200" s="132">
        <f>+$K$15</f>
        <v>721512</v>
      </c>
      <c r="L200" s="279"/>
      <c r="M200" s="132"/>
      <c r="N200" s="552"/>
      <c r="O200" s="552"/>
      <c r="P200" s="555"/>
      <c r="Q200" s="558"/>
      <c r="R200" s="558"/>
      <c r="S200" s="561"/>
      <c r="T200" s="588"/>
      <c r="W200" s="40"/>
      <c r="X200" s="40"/>
      <c r="Y200" s="40"/>
      <c r="Z200" s="40"/>
      <c r="AA200" s="40"/>
      <c r="AB200" s="40"/>
      <c r="AC200" s="40"/>
      <c r="AD200" s="8"/>
      <c r="AE200" s="8"/>
      <c r="AF200" s="8"/>
      <c r="AG200" s="8"/>
    </row>
    <row r="201" spans="1:34" s="6" customFormat="1" ht="24.95" customHeight="1">
      <c r="A201" s="10"/>
      <c r="B201" s="538">
        <v>5</v>
      </c>
      <c r="C201" s="612">
        <v>27</v>
      </c>
      <c r="D201" s="535">
        <v>74</v>
      </c>
      <c r="E201" s="535" t="s">
        <v>1240</v>
      </c>
      <c r="F201" s="535" t="s">
        <v>1245</v>
      </c>
      <c r="G201" s="541">
        <v>314.42</v>
      </c>
      <c r="H201" s="614" t="s">
        <v>1176</v>
      </c>
      <c r="I201" s="615">
        <v>1</v>
      </c>
      <c r="J201" s="279" t="s">
        <v>1173</v>
      </c>
      <c r="K201" s="132">
        <f>+$K$13</f>
        <v>721015</v>
      </c>
      <c r="L201" s="279" t="s">
        <v>1173</v>
      </c>
      <c r="M201" s="132">
        <f>+$M$13</f>
        <v>721517</v>
      </c>
      <c r="N201" s="550" t="s">
        <v>1181</v>
      </c>
      <c r="O201" s="550" t="s">
        <v>1182</v>
      </c>
      <c r="P201" s="553"/>
      <c r="Q201" s="556" t="s">
        <v>1183</v>
      </c>
      <c r="R201" s="556" t="s">
        <v>1212</v>
      </c>
      <c r="S201" s="559">
        <f>IF(COUNTIF(J201:M203,"CUMPLE")&gt;=1,(G201*I201),0)* (IF(N201="PRESENTÓ CERTIFICADO",1,0))* (IF(O201="ACORDE A ITEM 5.2.1 (T.R.)",1,0) )* ( IF(OR(Q201="SIN OBSERVACIÓN", Q201="REQUERIMIENTOS SUBSANADOS"),1,0)) *(IF(OR(R201="NINGUNO", R201="CUMPLEN CON LO SOLICITADO"),1,0))</f>
        <v>314.42</v>
      </c>
      <c r="T201" s="588"/>
      <c r="W201" s="40"/>
      <c r="X201" s="40"/>
      <c r="Y201" s="40"/>
      <c r="Z201" s="40"/>
      <c r="AA201" s="40"/>
      <c r="AB201" s="40"/>
      <c r="AC201" s="40"/>
      <c r="AD201" s="8"/>
      <c r="AE201" s="8"/>
      <c r="AF201" s="8"/>
      <c r="AG201" s="8"/>
    </row>
    <row r="202" spans="1:34" s="6" customFormat="1" ht="24.95" customHeight="1">
      <c r="A202" s="10"/>
      <c r="B202" s="539"/>
      <c r="C202" s="536"/>
      <c r="D202" s="536"/>
      <c r="E202" s="536"/>
      <c r="F202" s="536"/>
      <c r="G202" s="542"/>
      <c r="H202" s="545"/>
      <c r="I202" s="548"/>
      <c r="J202" s="279" t="s">
        <v>1173</v>
      </c>
      <c r="K202" s="132">
        <f>+$K$14</f>
        <v>721214</v>
      </c>
      <c r="L202" s="279" t="s">
        <v>1177</v>
      </c>
      <c r="M202" s="132">
        <f>+$M$14</f>
        <v>921217</v>
      </c>
      <c r="N202" s="551"/>
      <c r="O202" s="551"/>
      <c r="P202" s="554"/>
      <c r="Q202" s="557"/>
      <c r="R202" s="557"/>
      <c r="S202" s="560"/>
      <c r="T202" s="588"/>
      <c r="W202" s="40"/>
      <c r="X202" s="40"/>
      <c r="Y202" s="40"/>
      <c r="Z202" s="40"/>
      <c r="AA202" s="40"/>
      <c r="AB202" s="40"/>
      <c r="AC202" s="40"/>
    </row>
    <row r="203" spans="1:34" s="6" customFormat="1" ht="24.95" customHeight="1">
      <c r="A203" s="10"/>
      <c r="B203" s="540"/>
      <c r="C203" s="537"/>
      <c r="D203" s="537"/>
      <c r="E203" s="537"/>
      <c r="F203" s="537"/>
      <c r="G203" s="543"/>
      <c r="H203" s="546"/>
      <c r="I203" s="549"/>
      <c r="J203" s="279" t="s">
        <v>1173</v>
      </c>
      <c r="K203" s="132">
        <f>+$K$15</f>
        <v>721512</v>
      </c>
      <c r="L203" s="279"/>
      <c r="M203" s="132"/>
      <c r="N203" s="552"/>
      <c r="O203" s="552"/>
      <c r="P203" s="555"/>
      <c r="Q203" s="558"/>
      <c r="R203" s="558"/>
      <c r="S203" s="561"/>
      <c r="T203" s="589"/>
      <c r="W203" s="40"/>
      <c r="X203" s="40"/>
      <c r="Y203" s="40"/>
      <c r="Z203" s="40"/>
      <c r="AA203" s="40"/>
      <c r="AB203" s="40"/>
      <c r="AC203" s="40"/>
    </row>
    <row r="204" spans="1:34" s="3" customFormat="1" ht="24.95" customHeight="1">
      <c r="B204" s="562" t="str">
        <f>IF(S205=" "," ",IF(S205&gt;=$H$6,"CUMPLE CON LA EXPERIENCIA REQUERIDA","NO CUMPLE CON LA EXPERIENCIA REQUERIDA"))</f>
        <v>CUMPLE CON LA EXPERIENCIA REQUERIDA</v>
      </c>
      <c r="C204" s="563"/>
      <c r="D204" s="563"/>
      <c r="E204" s="563"/>
      <c r="F204" s="563"/>
      <c r="G204" s="563"/>
      <c r="H204" s="563"/>
      <c r="I204" s="563"/>
      <c r="J204" s="563"/>
      <c r="K204" s="563"/>
      <c r="L204" s="563"/>
      <c r="M204" s="563"/>
      <c r="N204" s="563"/>
      <c r="O204" s="564"/>
      <c r="P204" s="568" t="s">
        <v>22</v>
      </c>
      <c r="Q204" s="569"/>
      <c r="R204" s="392"/>
      <c r="S204" s="7">
        <f>IF(T189="SI",SUM(S189:S203),0)</f>
        <v>3477.384</v>
      </c>
      <c r="T204" s="573" t="str">
        <f>IF(S205=" "," ",IF(S205&gt;=$H$6,"CUMPLE","NO CUMPLE"))</f>
        <v>CUMPLE</v>
      </c>
      <c r="W204" s="40"/>
      <c r="X204" s="40"/>
      <c r="Y204" s="40"/>
      <c r="Z204" s="40"/>
      <c r="AA204" s="40"/>
      <c r="AB204" s="40"/>
      <c r="AC204" s="40"/>
      <c r="AD204" s="6"/>
      <c r="AE204" s="6"/>
      <c r="AF204" s="6"/>
      <c r="AG204" s="6"/>
      <c r="AH204" s="6"/>
    </row>
    <row r="205" spans="1:34" s="6" customFormat="1" ht="24.95" customHeight="1">
      <c r="B205" s="565"/>
      <c r="C205" s="566"/>
      <c r="D205" s="566"/>
      <c r="E205" s="566"/>
      <c r="F205" s="566"/>
      <c r="G205" s="566"/>
      <c r="H205" s="566"/>
      <c r="I205" s="566"/>
      <c r="J205" s="566"/>
      <c r="K205" s="566"/>
      <c r="L205" s="566"/>
      <c r="M205" s="566"/>
      <c r="N205" s="566"/>
      <c r="O205" s="567"/>
      <c r="P205" s="568" t="s">
        <v>24</v>
      </c>
      <c r="Q205" s="569"/>
      <c r="R205" s="392"/>
      <c r="S205" s="76">
        <f>IFERROR((S204/$P$6)," ")</f>
        <v>2.9345012658227847</v>
      </c>
      <c r="T205" s="574"/>
      <c r="W205" s="40"/>
      <c r="X205" s="40"/>
      <c r="Y205" s="40"/>
      <c r="Z205" s="40"/>
      <c r="AA205" s="40"/>
      <c r="AB205" s="40"/>
      <c r="AC205" s="40"/>
    </row>
    <row r="206" spans="1:34" ht="30" customHeight="1">
      <c r="AA206" s="40"/>
      <c r="AB206" s="40"/>
      <c r="AC206" s="40"/>
      <c r="AD206" s="6"/>
      <c r="AE206" s="6"/>
      <c r="AF206" s="6"/>
      <c r="AG206" s="6"/>
      <c r="AH206" s="3"/>
    </row>
    <row r="207" spans="1:34" ht="30" customHeight="1">
      <c r="AA207" s="40"/>
      <c r="AB207" s="40"/>
      <c r="AC207" s="40"/>
      <c r="AD207" s="6"/>
      <c r="AE207" s="6"/>
      <c r="AF207" s="6"/>
      <c r="AG207" s="6"/>
      <c r="AH207" s="6"/>
    </row>
    <row r="208" spans="1:34" ht="36" customHeight="1">
      <c r="B208" s="98">
        <v>10</v>
      </c>
      <c r="C208" s="590" t="s">
        <v>78</v>
      </c>
      <c r="D208" s="591"/>
      <c r="E208" s="592"/>
      <c r="F208" s="593" t="str">
        <f>IFERROR(VLOOKUP(B208,LISTA_OFERENTES,2,FALSE)," ")</f>
        <v>CONSORCIO LABORATORIOS UDEA 2021</v>
      </c>
      <c r="G208" s="594"/>
      <c r="H208" s="594"/>
      <c r="I208" s="594"/>
      <c r="J208" s="594"/>
      <c r="K208" s="594"/>
      <c r="L208" s="594"/>
      <c r="M208" s="594"/>
      <c r="N208" s="594"/>
      <c r="O208" s="595"/>
      <c r="P208" s="596" t="s">
        <v>104</v>
      </c>
      <c r="Q208" s="597"/>
      <c r="R208" s="598"/>
      <c r="S208" s="2">
        <f>5-(INT(COUNTBLANK(C211:C225))-10)</f>
        <v>0</v>
      </c>
      <c r="T208" s="3"/>
      <c r="AA208" s="40"/>
      <c r="AB208" s="40"/>
      <c r="AC208" s="40"/>
      <c r="AD208" s="6"/>
      <c r="AE208" s="6"/>
      <c r="AF208" s="6"/>
      <c r="AG208" s="6"/>
    </row>
    <row r="209" spans="1:34" s="8" customFormat="1" ht="30" customHeight="1">
      <c r="B209" s="599" t="s">
        <v>45</v>
      </c>
      <c r="C209" s="601" t="s">
        <v>15</v>
      </c>
      <c r="D209" s="601" t="s">
        <v>16</v>
      </c>
      <c r="E209" s="601" t="s">
        <v>17</v>
      </c>
      <c r="F209" s="601" t="s">
        <v>18</v>
      </c>
      <c r="G209" s="601" t="s">
        <v>19</v>
      </c>
      <c r="H209" s="601" t="s">
        <v>20</v>
      </c>
      <c r="I209" s="601" t="s">
        <v>21</v>
      </c>
      <c r="J209" s="603" t="s">
        <v>52</v>
      </c>
      <c r="K209" s="604"/>
      <c r="L209" s="604"/>
      <c r="M209" s="605"/>
      <c r="N209" s="601" t="s">
        <v>79</v>
      </c>
      <c r="O209" s="601" t="s">
        <v>80</v>
      </c>
      <c r="P209" s="5" t="s">
        <v>81</v>
      </c>
      <c r="Q209" s="5"/>
      <c r="R209" s="601" t="s">
        <v>82</v>
      </c>
      <c r="S209" s="601" t="s">
        <v>83</v>
      </c>
      <c r="T209" s="601" t="str">
        <f>T11</f>
        <v>CUMPLE CON EL REQUERIMIENTO OBLIGATORIO DE HABER EJECUTADO MÍNIMO DOS (2) DE LOS CINCO CONTRATOS, DENTRO DE LAS CLASIFICACIONES DE LOS
CÓDIGOS 721512,721214 Y 721517.</v>
      </c>
      <c r="U209" s="9"/>
      <c r="V209" s="9"/>
      <c r="W209" s="40"/>
      <c r="X209" s="40"/>
      <c r="Y209" s="40"/>
      <c r="Z209" s="40"/>
      <c r="AA209" s="40"/>
      <c r="AB209" s="40"/>
      <c r="AC209" s="40"/>
      <c r="AD209" s="6"/>
      <c r="AE209" s="6"/>
      <c r="AF209" s="6"/>
      <c r="AG209" s="6"/>
      <c r="AH209" s="26"/>
    </row>
    <row r="210" spans="1:34" s="8" customFormat="1" ht="112.5" customHeight="1">
      <c r="B210" s="600"/>
      <c r="C210" s="602"/>
      <c r="D210" s="602"/>
      <c r="E210" s="602"/>
      <c r="F210" s="602"/>
      <c r="G210" s="602"/>
      <c r="H210" s="602"/>
      <c r="I210" s="602"/>
      <c r="J210" s="606" t="s">
        <v>85</v>
      </c>
      <c r="K210" s="607"/>
      <c r="L210" s="607"/>
      <c r="M210" s="608"/>
      <c r="N210" s="602"/>
      <c r="O210" s="602"/>
      <c r="P210" s="4" t="s">
        <v>13</v>
      </c>
      <c r="Q210" s="4" t="s">
        <v>84</v>
      </c>
      <c r="R210" s="602"/>
      <c r="S210" s="602"/>
      <c r="T210" s="602"/>
      <c r="U210" s="9"/>
      <c r="V210" s="9"/>
      <c r="W210" s="40"/>
      <c r="X210" s="40"/>
      <c r="Y210" s="40"/>
      <c r="Z210" s="40"/>
      <c r="AA210" s="40"/>
      <c r="AB210" s="40"/>
      <c r="AC210" s="40"/>
      <c r="AD210" s="6"/>
      <c r="AE210" s="6"/>
      <c r="AF210" s="6"/>
      <c r="AG210" s="6"/>
      <c r="AH210" s="26"/>
    </row>
    <row r="211" spans="1:34" s="6" customFormat="1" ht="24.95" customHeight="1">
      <c r="A211" s="10"/>
      <c r="B211" s="538">
        <v>1</v>
      </c>
      <c r="C211" s="535"/>
      <c r="D211" s="535"/>
      <c r="E211" s="535"/>
      <c r="F211" s="535"/>
      <c r="G211" s="541"/>
      <c r="H211" s="544"/>
      <c r="I211" s="547"/>
      <c r="J211" s="279"/>
      <c r="K211" s="132">
        <v>721015</v>
      </c>
      <c r="L211" s="279"/>
      <c r="M211" s="132">
        <v>721517</v>
      </c>
      <c r="N211" s="550"/>
      <c r="O211" s="550"/>
      <c r="P211" s="553"/>
      <c r="Q211" s="556"/>
      <c r="R211" s="556"/>
      <c r="S211" s="559">
        <f>IF(COUNTIF(J211:M213,"CUMPLE")&gt;=1,(G211*I211),0)* (IF(N211="PRESENTÓ CERTIFICADO",1,0))* (IF(O211="ACORDE A ITEM 5.2.1 (T.R.)",1,0) )* ( IF(OR(Q211="SIN OBSERVACIÓN", Q211="REQUERIMIENTOS SUBSANADOS"),1,0)) *(IF(OR(R211="NINGUNO", R211="CUMPLEN CON LO SOLICITADO"),1,0))</f>
        <v>0</v>
      </c>
      <c r="T211" s="587"/>
      <c r="W211" s="40"/>
      <c r="X211" s="40"/>
      <c r="Y211" s="40"/>
      <c r="Z211" s="40"/>
      <c r="AA211" s="40"/>
      <c r="AB211" s="40"/>
      <c r="AC211" s="40"/>
      <c r="AH211" s="8"/>
    </row>
    <row r="212" spans="1:34" s="6" customFormat="1" ht="24.95" customHeight="1">
      <c r="A212" s="10"/>
      <c r="B212" s="539"/>
      <c r="C212" s="536"/>
      <c r="D212" s="536"/>
      <c r="E212" s="536"/>
      <c r="F212" s="536"/>
      <c r="G212" s="542"/>
      <c r="H212" s="545"/>
      <c r="I212" s="548"/>
      <c r="J212" s="279"/>
      <c r="K212" s="132">
        <v>721214</v>
      </c>
      <c r="L212" s="279"/>
      <c r="M212" s="132">
        <v>921217</v>
      </c>
      <c r="N212" s="551"/>
      <c r="O212" s="551"/>
      <c r="P212" s="554"/>
      <c r="Q212" s="557"/>
      <c r="R212" s="557"/>
      <c r="S212" s="560"/>
      <c r="T212" s="588"/>
      <c r="W212" s="40"/>
      <c r="X212" s="40"/>
      <c r="Y212" s="40"/>
      <c r="Z212" s="40"/>
      <c r="AA212" s="40"/>
      <c r="AB212" s="40"/>
      <c r="AC212" s="40"/>
      <c r="AH212" s="8"/>
    </row>
    <row r="213" spans="1:34" s="6" customFormat="1" ht="24.95" customHeight="1">
      <c r="A213" s="10"/>
      <c r="B213" s="540"/>
      <c r="C213" s="537"/>
      <c r="D213" s="537"/>
      <c r="E213" s="537"/>
      <c r="F213" s="537"/>
      <c r="G213" s="543"/>
      <c r="H213" s="546"/>
      <c r="I213" s="549"/>
      <c r="J213" s="279"/>
      <c r="K213" s="132">
        <v>721512</v>
      </c>
      <c r="L213" s="279"/>
      <c r="M213" s="132"/>
      <c r="N213" s="552"/>
      <c r="O213" s="552"/>
      <c r="P213" s="555"/>
      <c r="Q213" s="558"/>
      <c r="R213" s="558"/>
      <c r="S213" s="561"/>
      <c r="T213" s="588"/>
      <c r="W213" s="40"/>
      <c r="X213" s="40"/>
      <c r="Y213" s="40"/>
      <c r="Z213" s="40"/>
      <c r="AA213" s="40"/>
      <c r="AB213" s="40"/>
      <c r="AC213" s="40"/>
    </row>
    <row r="214" spans="1:34" s="6" customFormat="1" ht="24.95" customHeight="1">
      <c r="A214" s="10"/>
      <c r="B214" s="538">
        <v>2</v>
      </c>
      <c r="C214" s="570"/>
      <c r="D214" s="570"/>
      <c r="E214" s="570"/>
      <c r="F214" s="535"/>
      <c r="G214" s="575"/>
      <c r="H214" s="544"/>
      <c r="I214" s="547"/>
      <c r="J214" s="279"/>
      <c r="K214" s="132">
        <f>+$K$13</f>
        <v>721015</v>
      </c>
      <c r="L214" s="279"/>
      <c r="M214" s="132">
        <f>+$M$13</f>
        <v>721517</v>
      </c>
      <c r="N214" s="550"/>
      <c r="O214" s="550"/>
      <c r="P214" s="553"/>
      <c r="Q214" s="556"/>
      <c r="R214" s="556"/>
      <c r="S214" s="559">
        <f>IF(COUNTIF(J214:M216,"CUMPLE")&gt;=1,(G214*I214),0)* (IF(N214="PRESENTÓ CERTIFICADO",1,0))* (IF(O214="ACORDE A ITEM 5.2.1 (T.R.)",1,0) )* ( IF(OR(Q214="SIN OBSERVACIÓN", Q214="REQUERIMIENTOS SUBSANADOS"),1,0)) *(IF(OR(R214="NINGUNO", R214="CUMPLEN CON LO SOLICITADO"),1,0))</f>
        <v>0</v>
      </c>
      <c r="T214" s="588"/>
      <c r="W214" s="40"/>
      <c r="X214" s="40"/>
      <c r="Y214" s="40"/>
      <c r="Z214" s="40"/>
      <c r="AA214" s="40"/>
      <c r="AB214" s="40"/>
      <c r="AC214" s="40"/>
    </row>
    <row r="215" spans="1:34" s="6" customFormat="1" ht="24.95" customHeight="1">
      <c r="A215" s="10"/>
      <c r="B215" s="539"/>
      <c r="C215" s="571"/>
      <c r="D215" s="571"/>
      <c r="E215" s="571"/>
      <c r="F215" s="536"/>
      <c r="G215" s="576"/>
      <c r="H215" s="545"/>
      <c r="I215" s="548"/>
      <c r="J215" s="279"/>
      <c r="K215" s="132">
        <f>+$K$14</f>
        <v>721214</v>
      </c>
      <c r="L215" s="279"/>
      <c r="M215" s="132">
        <f>+$M$14</f>
        <v>921217</v>
      </c>
      <c r="N215" s="551"/>
      <c r="O215" s="551"/>
      <c r="P215" s="554"/>
      <c r="Q215" s="557"/>
      <c r="R215" s="557"/>
      <c r="S215" s="560"/>
      <c r="T215" s="588"/>
      <c r="W215" s="40"/>
      <c r="X215" s="40"/>
      <c r="Y215" s="40"/>
      <c r="Z215" s="40"/>
      <c r="AA215" s="40"/>
      <c r="AB215" s="40"/>
      <c r="AC215" s="40"/>
    </row>
    <row r="216" spans="1:34" s="6" customFormat="1" ht="24.95" customHeight="1">
      <c r="A216" s="10"/>
      <c r="B216" s="540"/>
      <c r="C216" s="572"/>
      <c r="D216" s="572"/>
      <c r="E216" s="572"/>
      <c r="F216" s="537"/>
      <c r="G216" s="577"/>
      <c r="H216" s="546"/>
      <c r="I216" s="549"/>
      <c r="J216" s="279"/>
      <c r="K216" s="132">
        <f>+$K$15</f>
        <v>721512</v>
      </c>
      <c r="L216" s="279"/>
      <c r="M216" s="132"/>
      <c r="N216" s="552"/>
      <c r="O216" s="552"/>
      <c r="P216" s="555"/>
      <c r="Q216" s="558"/>
      <c r="R216" s="558"/>
      <c r="S216" s="561"/>
      <c r="T216" s="588"/>
      <c r="W216" s="40"/>
      <c r="X216" s="40"/>
      <c r="Y216" s="40"/>
      <c r="Z216" s="40"/>
    </row>
    <row r="217" spans="1:34" s="6" customFormat="1" ht="24.95" customHeight="1">
      <c r="A217" s="10"/>
      <c r="B217" s="538">
        <v>3</v>
      </c>
      <c r="C217" s="535"/>
      <c r="D217" s="535"/>
      <c r="E217" s="535"/>
      <c r="F217" s="535"/>
      <c r="G217" s="541"/>
      <c r="H217" s="544"/>
      <c r="I217" s="547"/>
      <c r="J217" s="279"/>
      <c r="K217" s="132">
        <f>+$K$13</f>
        <v>721015</v>
      </c>
      <c r="L217" s="279"/>
      <c r="M217" s="132">
        <f>+$M$13</f>
        <v>721517</v>
      </c>
      <c r="N217" s="550"/>
      <c r="O217" s="550"/>
      <c r="P217" s="553"/>
      <c r="Q217" s="556"/>
      <c r="R217" s="556"/>
      <c r="S217" s="559">
        <f>IF(COUNTIF(J217:M219,"CUMPLE")&gt;=1,(G217*I217),0)* (IF(N217="PRESENTÓ CERTIFICADO",1,0))* (IF(O217="ACORDE A ITEM 5.2.1 (T.R.)",1,0) )* ( IF(OR(Q217="SIN OBSERVACIÓN", Q217="REQUERIMIENTOS SUBSANADOS"),1,0)) *(IF(OR(R217="NINGUNO", R217="CUMPLEN CON LO SOLICITADO"),1,0))</f>
        <v>0</v>
      </c>
      <c r="T217" s="588"/>
      <c r="W217" s="40"/>
      <c r="X217" s="40"/>
      <c r="Y217" s="40"/>
      <c r="Z217" s="40"/>
      <c r="AA217" s="3"/>
      <c r="AB217" s="3"/>
      <c r="AC217" s="3"/>
      <c r="AD217" s="3"/>
      <c r="AE217" s="3"/>
      <c r="AF217" s="3"/>
      <c r="AG217" s="3"/>
    </row>
    <row r="218" spans="1:34" s="6" customFormat="1" ht="24.95" customHeight="1">
      <c r="A218" s="10"/>
      <c r="B218" s="539"/>
      <c r="C218" s="536"/>
      <c r="D218" s="536"/>
      <c r="E218" s="536"/>
      <c r="F218" s="536"/>
      <c r="G218" s="542"/>
      <c r="H218" s="545"/>
      <c r="I218" s="548"/>
      <c r="J218" s="279"/>
      <c r="K218" s="132">
        <f>+$K$14</f>
        <v>721214</v>
      </c>
      <c r="L218" s="279"/>
      <c r="M218" s="132">
        <f>+$M$14</f>
        <v>921217</v>
      </c>
      <c r="N218" s="551"/>
      <c r="O218" s="551"/>
      <c r="P218" s="554"/>
      <c r="Q218" s="557"/>
      <c r="R218" s="557"/>
      <c r="S218" s="560"/>
      <c r="T218" s="588"/>
      <c r="W218" s="40"/>
      <c r="X218" s="40"/>
      <c r="Y218" s="40"/>
      <c r="Z218" s="40"/>
    </row>
    <row r="219" spans="1:34" s="6" customFormat="1" ht="24.95" customHeight="1">
      <c r="A219" s="10"/>
      <c r="B219" s="540"/>
      <c r="C219" s="537"/>
      <c r="D219" s="537"/>
      <c r="E219" s="537"/>
      <c r="F219" s="537"/>
      <c r="G219" s="543"/>
      <c r="H219" s="546"/>
      <c r="I219" s="549"/>
      <c r="J219" s="279"/>
      <c r="K219" s="132">
        <f>+$K$15</f>
        <v>721512</v>
      </c>
      <c r="L219" s="279"/>
      <c r="M219" s="132"/>
      <c r="N219" s="552"/>
      <c r="O219" s="552"/>
      <c r="P219" s="555"/>
      <c r="Q219" s="558"/>
      <c r="R219" s="558"/>
      <c r="S219" s="561"/>
      <c r="T219" s="588"/>
      <c r="W219" s="40"/>
      <c r="X219" s="40"/>
      <c r="Y219" s="40"/>
      <c r="Z219" s="40"/>
      <c r="AA219" s="26"/>
      <c r="AB219" s="26"/>
      <c r="AC219" s="26"/>
      <c r="AD219" s="26"/>
      <c r="AE219" s="26"/>
      <c r="AF219" s="26"/>
      <c r="AG219" s="26"/>
    </row>
    <row r="220" spans="1:34" s="6" customFormat="1" ht="24.95" customHeight="1">
      <c r="A220" s="10"/>
      <c r="B220" s="538">
        <v>4</v>
      </c>
      <c r="C220" s="570"/>
      <c r="D220" s="570"/>
      <c r="E220" s="570"/>
      <c r="F220" s="570"/>
      <c r="G220" s="575"/>
      <c r="H220" s="544"/>
      <c r="I220" s="578"/>
      <c r="J220" s="279"/>
      <c r="K220" s="132">
        <f>+$K$13</f>
        <v>721015</v>
      </c>
      <c r="L220" s="279"/>
      <c r="M220" s="132">
        <f>+$M$13</f>
        <v>721517</v>
      </c>
      <c r="N220" s="550"/>
      <c r="O220" s="550"/>
      <c r="P220" s="581"/>
      <c r="Q220" s="584"/>
      <c r="R220" s="584"/>
      <c r="S220" s="559">
        <f>IF(COUNTIF(J220:M222,"CUMPLE")&gt;=1,(G220*I220),0)* (IF(N220="PRESENTÓ CERTIFICADO",1,0))* (IF(O220="ACORDE A ITEM 5.2.1 (T.R.)",1,0) )* ( IF(OR(Q220="SIN OBSERVACIÓN", Q220="REQUERIMIENTOS SUBSANADOS"),1,0)) *(IF(OR(R220="NINGUNO", R220="CUMPLEN CON LO SOLICITADO"),1,0))</f>
        <v>0</v>
      </c>
      <c r="T220" s="588"/>
      <c r="W220" s="40"/>
      <c r="X220" s="40"/>
      <c r="Y220" s="40"/>
      <c r="Z220" s="40"/>
      <c r="AA220" s="26"/>
      <c r="AB220" s="26"/>
      <c r="AC220" s="26"/>
      <c r="AD220" s="26"/>
      <c r="AE220" s="26"/>
      <c r="AF220" s="26"/>
      <c r="AG220" s="26"/>
    </row>
    <row r="221" spans="1:34" s="6" customFormat="1" ht="24.95" customHeight="1">
      <c r="A221" s="10"/>
      <c r="B221" s="539"/>
      <c r="C221" s="571"/>
      <c r="D221" s="571"/>
      <c r="E221" s="571"/>
      <c r="F221" s="571"/>
      <c r="G221" s="576"/>
      <c r="H221" s="545"/>
      <c r="I221" s="579"/>
      <c r="J221" s="279"/>
      <c r="K221" s="132">
        <f>+$K$14</f>
        <v>721214</v>
      </c>
      <c r="L221" s="279"/>
      <c r="M221" s="132">
        <f>+$M$14</f>
        <v>921217</v>
      </c>
      <c r="N221" s="551"/>
      <c r="O221" s="551"/>
      <c r="P221" s="582"/>
      <c r="Q221" s="585"/>
      <c r="R221" s="585"/>
      <c r="S221" s="560"/>
      <c r="T221" s="588"/>
      <c r="W221" s="40"/>
      <c r="X221" s="40"/>
      <c r="Y221" s="40"/>
      <c r="Z221" s="40"/>
      <c r="AA221" s="26"/>
      <c r="AB221" s="26"/>
      <c r="AC221" s="26"/>
      <c r="AD221" s="26"/>
      <c r="AE221" s="26"/>
      <c r="AF221" s="26"/>
      <c r="AG221" s="26"/>
    </row>
    <row r="222" spans="1:34" s="6" customFormat="1" ht="24.95" customHeight="1">
      <c r="A222" s="10"/>
      <c r="B222" s="540"/>
      <c r="C222" s="572"/>
      <c r="D222" s="572"/>
      <c r="E222" s="572"/>
      <c r="F222" s="572"/>
      <c r="G222" s="577"/>
      <c r="H222" s="546"/>
      <c r="I222" s="580"/>
      <c r="J222" s="279"/>
      <c r="K222" s="132">
        <f>+$K$15</f>
        <v>721512</v>
      </c>
      <c r="L222" s="279"/>
      <c r="M222" s="132"/>
      <c r="N222" s="552"/>
      <c r="O222" s="552"/>
      <c r="P222" s="583"/>
      <c r="Q222" s="586"/>
      <c r="R222" s="586"/>
      <c r="S222" s="561"/>
      <c r="T222" s="588"/>
      <c r="W222" s="40"/>
      <c r="X222" s="40"/>
      <c r="Y222" s="40"/>
      <c r="Z222" s="40"/>
      <c r="AA222" s="40"/>
      <c r="AB222" s="40"/>
      <c r="AC222" s="40"/>
      <c r="AD222" s="8"/>
      <c r="AE222" s="8"/>
      <c r="AF222" s="8"/>
      <c r="AG222" s="8"/>
    </row>
    <row r="223" spans="1:34" s="6" customFormat="1" ht="24.95" customHeight="1">
      <c r="A223" s="10"/>
      <c r="B223" s="538">
        <v>5</v>
      </c>
      <c r="C223" s="535"/>
      <c r="D223" s="535"/>
      <c r="E223" s="535"/>
      <c r="F223" s="535"/>
      <c r="G223" s="541"/>
      <c r="H223" s="544"/>
      <c r="I223" s="547"/>
      <c r="J223" s="279"/>
      <c r="K223" s="132">
        <f>+$K$13</f>
        <v>721015</v>
      </c>
      <c r="L223" s="279"/>
      <c r="M223" s="132">
        <f>+$M$13</f>
        <v>721517</v>
      </c>
      <c r="N223" s="550"/>
      <c r="O223" s="550"/>
      <c r="P223" s="553"/>
      <c r="Q223" s="556"/>
      <c r="R223" s="556"/>
      <c r="S223" s="559">
        <f>IF(COUNTIF(J223:M225,"CUMPLE")&gt;=1,(G223*I223),0)* (IF(N223="PRESENTÓ CERTIFICADO",1,0))* (IF(O223="ACORDE A ITEM 5.2.1 (T.R.)",1,0) )* ( IF(OR(Q223="SIN OBSERVACIÓN", Q223="REQUERIMIENTOS SUBSANADOS"),1,0)) *(IF(OR(R223="NINGUNO", R223="CUMPLEN CON LO SOLICITADO"),1,0))</f>
        <v>0</v>
      </c>
      <c r="T223" s="588"/>
      <c r="W223" s="40"/>
      <c r="X223" s="40"/>
      <c r="Y223" s="40"/>
      <c r="Z223" s="40"/>
      <c r="AA223" s="40"/>
      <c r="AB223" s="40"/>
      <c r="AC223" s="40"/>
      <c r="AD223" s="8"/>
      <c r="AE223" s="8"/>
      <c r="AF223" s="8"/>
      <c r="AG223" s="8"/>
    </row>
    <row r="224" spans="1:34" s="6" customFormat="1" ht="24.95" customHeight="1">
      <c r="A224" s="10"/>
      <c r="B224" s="539"/>
      <c r="C224" s="536"/>
      <c r="D224" s="536"/>
      <c r="E224" s="536"/>
      <c r="F224" s="536"/>
      <c r="G224" s="542"/>
      <c r="H224" s="545"/>
      <c r="I224" s="548"/>
      <c r="J224" s="279"/>
      <c r="K224" s="132">
        <f>+$K$14</f>
        <v>721214</v>
      </c>
      <c r="L224" s="279"/>
      <c r="M224" s="132">
        <f>+$M$14</f>
        <v>921217</v>
      </c>
      <c r="N224" s="551"/>
      <c r="O224" s="551"/>
      <c r="P224" s="554"/>
      <c r="Q224" s="557"/>
      <c r="R224" s="557"/>
      <c r="S224" s="560"/>
      <c r="T224" s="588"/>
      <c r="W224" s="40"/>
      <c r="X224" s="40"/>
      <c r="Y224" s="40"/>
      <c r="Z224" s="40"/>
      <c r="AA224" s="40"/>
      <c r="AB224" s="40"/>
      <c r="AC224" s="40"/>
    </row>
    <row r="225" spans="1:34" s="6" customFormat="1" ht="24.95" customHeight="1">
      <c r="A225" s="10"/>
      <c r="B225" s="540"/>
      <c r="C225" s="537"/>
      <c r="D225" s="537"/>
      <c r="E225" s="537"/>
      <c r="F225" s="537"/>
      <c r="G225" s="543"/>
      <c r="H225" s="546"/>
      <c r="I225" s="549"/>
      <c r="J225" s="279"/>
      <c r="K225" s="132">
        <f>+$K$15</f>
        <v>721512</v>
      </c>
      <c r="L225" s="279"/>
      <c r="M225" s="132"/>
      <c r="N225" s="552"/>
      <c r="O225" s="552"/>
      <c r="P225" s="555"/>
      <c r="Q225" s="558"/>
      <c r="R225" s="558"/>
      <c r="S225" s="561"/>
      <c r="T225" s="589"/>
      <c r="W225" s="40"/>
      <c r="X225" s="40"/>
      <c r="Y225" s="40"/>
      <c r="Z225" s="40"/>
      <c r="AA225" s="40"/>
      <c r="AB225" s="40"/>
      <c r="AC225" s="40"/>
    </row>
    <row r="226" spans="1:34" s="3" customFormat="1" ht="24.95" customHeight="1">
      <c r="B226" s="562" t="str">
        <f>IF(S227=" "," ",IF(S227&gt;=$H$6,"CUMPLE CON LA EXPERIENCIA REQUERIDA","NO CUMPLE CON LA EXPERIENCIA REQUERIDA"))</f>
        <v>NO CUMPLE CON LA EXPERIENCIA REQUERIDA</v>
      </c>
      <c r="C226" s="563"/>
      <c r="D226" s="563"/>
      <c r="E226" s="563"/>
      <c r="F226" s="563"/>
      <c r="G226" s="563"/>
      <c r="H226" s="563"/>
      <c r="I226" s="563"/>
      <c r="J226" s="563"/>
      <c r="K226" s="563"/>
      <c r="L226" s="563"/>
      <c r="M226" s="563"/>
      <c r="N226" s="563"/>
      <c r="O226" s="564"/>
      <c r="P226" s="568" t="s">
        <v>22</v>
      </c>
      <c r="Q226" s="569"/>
      <c r="R226" s="392"/>
      <c r="S226" s="7">
        <f>IF(T211="SI",SUM(S211:S225),0)</f>
        <v>0</v>
      </c>
      <c r="T226" s="573" t="str">
        <f>IF(S227=" "," ",IF(S227&gt;=$H$6,"CUMPLE","NO CUMPLE"))</f>
        <v>NO CUMPLE</v>
      </c>
      <c r="W226" s="40"/>
      <c r="X226" s="40"/>
      <c r="Y226" s="40"/>
      <c r="Z226" s="40"/>
      <c r="AA226" s="40"/>
      <c r="AB226" s="40"/>
      <c r="AC226" s="40"/>
      <c r="AD226" s="6"/>
      <c r="AE226" s="6"/>
      <c r="AF226" s="6"/>
      <c r="AG226" s="6"/>
      <c r="AH226" s="6"/>
    </row>
    <row r="227" spans="1:34" s="6" customFormat="1" ht="24.95" customHeight="1">
      <c r="B227" s="565"/>
      <c r="C227" s="566"/>
      <c r="D227" s="566"/>
      <c r="E227" s="566"/>
      <c r="F227" s="566"/>
      <c r="G227" s="566"/>
      <c r="H227" s="566"/>
      <c r="I227" s="566"/>
      <c r="J227" s="566"/>
      <c r="K227" s="566"/>
      <c r="L227" s="566"/>
      <c r="M227" s="566"/>
      <c r="N227" s="566"/>
      <c r="O227" s="567"/>
      <c r="P227" s="568" t="s">
        <v>24</v>
      </c>
      <c r="Q227" s="569"/>
      <c r="R227" s="392"/>
      <c r="S227" s="76">
        <f>IFERROR((S226/$P$6)," ")</f>
        <v>0</v>
      </c>
      <c r="T227" s="574"/>
      <c r="W227" s="40"/>
      <c r="X227" s="40"/>
      <c r="Y227" s="40"/>
      <c r="Z227" s="40"/>
      <c r="AA227" s="40"/>
      <c r="AB227" s="40"/>
      <c r="AC227" s="40"/>
    </row>
    <row r="228" spans="1:34" ht="30" customHeight="1">
      <c r="AA228" s="40"/>
      <c r="AB228" s="40"/>
      <c r="AC228" s="40"/>
      <c r="AD228" s="6"/>
      <c r="AE228" s="6"/>
      <c r="AF228" s="6"/>
      <c r="AG228" s="6"/>
      <c r="AH228" s="3"/>
    </row>
    <row r="229" spans="1:34" ht="30" customHeight="1">
      <c r="AA229" s="40"/>
      <c r="AB229" s="40"/>
      <c r="AC229" s="40"/>
      <c r="AD229" s="6"/>
      <c r="AE229" s="6"/>
      <c r="AF229" s="6"/>
      <c r="AG229" s="6"/>
      <c r="AH229" s="6"/>
    </row>
    <row r="230" spans="1:34" ht="36" customHeight="1">
      <c r="B230" s="98">
        <v>11</v>
      </c>
      <c r="C230" s="590" t="s">
        <v>78</v>
      </c>
      <c r="D230" s="591"/>
      <c r="E230" s="592"/>
      <c r="F230" s="593" t="str">
        <f>IFERROR(VLOOKUP(B230,LISTA_OFERENTES,2,FALSE)," ")</f>
        <v>MARY SOL DUQUE HURTADO</v>
      </c>
      <c r="G230" s="594"/>
      <c r="H230" s="594"/>
      <c r="I230" s="594"/>
      <c r="J230" s="594"/>
      <c r="K230" s="594"/>
      <c r="L230" s="594"/>
      <c r="M230" s="594"/>
      <c r="N230" s="594"/>
      <c r="O230" s="595"/>
      <c r="P230" s="596" t="s">
        <v>104</v>
      </c>
      <c r="Q230" s="597"/>
      <c r="R230" s="598"/>
      <c r="S230" s="2">
        <f>5-(INT(COUNTBLANK(C233:C247))-10)</f>
        <v>2</v>
      </c>
      <c r="T230" s="3"/>
      <c r="AA230" s="40"/>
      <c r="AB230" s="40"/>
      <c r="AC230" s="40"/>
      <c r="AD230" s="6"/>
      <c r="AE230" s="6"/>
      <c r="AF230" s="6"/>
      <c r="AG230" s="6"/>
    </row>
    <row r="231" spans="1:34" s="8" customFormat="1" ht="30" customHeight="1">
      <c r="B231" s="599" t="s">
        <v>45</v>
      </c>
      <c r="C231" s="601" t="s">
        <v>15</v>
      </c>
      <c r="D231" s="601" t="s">
        <v>16</v>
      </c>
      <c r="E231" s="601" t="s">
        <v>17</v>
      </c>
      <c r="F231" s="601" t="s">
        <v>18</v>
      </c>
      <c r="G231" s="601" t="s">
        <v>19</v>
      </c>
      <c r="H231" s="601" t="s">
        <v>20</v>
      </c>
      <c r="I231" s="601" t="s">
        <v>21</v>
      </c>
      <c r="J231" s="603" t="s">
        <v>52</v>
      </c>
      <c r="K231" s="604"/>
      <c r="L231" s="604"/>
      <c r="M231" s="605"/>
      <c r="N231" s="601" t="s">
        <v>79</v>
      </c>
      <c r="O231" s="601" t="s">
        <v>80</v>
      </c>
      <c r="P231" s="5" t="s">
        <v>81</v>
      </c>
      <c r="Q231" s="5"/>
      <c r="R231" s="601" t="s">
        <v>82</v>
      </c>
      <c r="S231" s="601" t="s">
        <v>83</v>
      </c>
      <c r="T231" s="601" t="str">
        <f>T11</f>
        <v>CUMPLE CON EL REQUERIMIENTO OBLIGATORIO DE HABER EJECUTADO MÍNIMO DOS (2) DE LOS CINCO CONTRATOS, DENTRO DE LAS CLASIFICACIONES DE LOS
CÓDIGOS 721512,721214 Y 721517.</v>
      </c>
      <c r="U231" s="9"/>
      <c r="V231" s="9"/>
      <c r="W231" s="40"/>
      <c r="X231" s="40"/>
      <c r="Y231" s="40"/>
      <c r="Z231" s="40"/>
      <c r="AA231" s="40"/>
      <c r="AB231" s="40"/>
      <c r="AC231" s="40"/>
      <c r="AD231" s="6"/>
      <c r="AE231" s="6"/>
      <c r="AF231" s="6"/>
      <c r="AG231" s="6"/>
      <c r="AH231" s="26"/>
    </row>
    <row r="232" spans="1:34" s="8" customFormat="1" ht="113.25" customHeight="1">
      <c r="B232" s="600"/>
      <c r="C232" s="602"/>
      <c r="D232" s="602"/>
      <c r="E232" s="602"/>
      <c r="F232" s="602"/>
      <c r="G232" s="602"/>
      <c r="H232" s="602"/>
      <c r="I232" s="602"/>
      <c r="J232" s="606" t="s">
        <v>85</v>
      </c>
      <c r="K232" s="607"/>
      <c r="L232" s="607"/>
      <c r="M232" s="608"/>
      <c r="N232" s="602"/>
      <c r="O232" s="602"/>
      <c r="P232" s="4" t="s">
        <v>13</v>
      </c>
      <c r="Q232" s="4" t="s">
        <v>84</v>
      </c>
      <c r="R232" s="602"/>
      <c r="S232" s="602"/>
      <c r="T232" s="602"/>
      <c r="U232" s="9"/>
      <c r="V232" s="9"/>
      <c r="W232" s="40"/>
      <c r="X232" s="40"/>
      <c r="Y232" s="40"/>
      <c r="Z232" s="40"/>
      <c r="AA232" s="40"/>
      <c r="AB232" s="40"/>
      <c r="AC232" s="40"/>
      <c r="AD232" s="6"/>
      <c r="AE232" s="6"/>
      <c r="AF232" s="6"/>
      <c r="AG232" s="6"/>
      <c r="AH232" s="26"/>
    </row>
    <row r="233" spans="1:34" s="6" customFormat="1" ht="24.95" customHeight="1">
      <c r="A233" s="10"/>
      <c r="B233" s="538">
        <v>1</v>
      </c>
      <c r="C233" s="535">
        <v>48</v>
      </c>
      <c r="D233" s="535">
        <v>114</v>
      </c>
      <c r="E233" s="535" t="s">
        <v>1246</v>
      </c>
      <c r="F233" s="535" t="s">
        <v>1248</v>
      </c>
      <c r="G233" s="541">
        <v>18501.12</v>
      </c>
      <c r="H233" s="544" t="s">
        <v>1180</v>
      </c>
      <c r="I233" s="547">
        <v>0.5</v>
      </c>
      <c r="J233" s="279" t="s">
        <v>1173</v>
      </c>
      <c r="K233" s="132">
        <v>721015</v>
      </c>
      <c r="L233" s="279" t="s">
        <v>1173</v>
      </c>
      <c r="M233" s="132">
        <v>721517</v>
      </c>
      <c r="N233" s="550" t="s">
        <v>1181</v>
      </c>
      <c r="O233" s="550" t="s">
        <v>1182</v>
      </c>
      <c r="P233" s="581"/>
      <c r="Q233" s="584" t="s">
        <v>1183</v>
      </c>
      <c r="R233" s="584" t="s">
        <v>1212</v>
      </c>
      <c r="S233" s="559">
        <f>IF(COUNTIF(J233:M235,"CUMPLE")&gt;=1,(G233*I233),0)* (IF(N233="PRESENTÓ CERTIFICADO",1,0))* (IF(O233="ACORDE A ITEM 5.2.1 (T.R.)",1,0) )* ( IF(OR(Q233="SIN OBSERVACIÓN", Q233="REQUERIMIENTOS SUBSANADOS"),1,0)) *(IF(OR(R233="NINGUNO", R233="CUMPLEN CON LO SOLICITADO"),1,0))</f>
        <v>9250.56</v>
      </c>
      <c r="T233" s="587" t="s">
        <v>1185</v>
      </c>
      <c r="W233" s="40"/>
      <c r="X233" s="40"/>
      <c r="Y233" s="40"/>
      <c r="Z233" s="40"/>
      <c r="AA233" s="40"/>
      <c r="AB233" s="40"/>
      <c r="AC233" s="40"/>
      <c r="AH233" s="8"/>
    </row>
    <row r="234" spans="1:34" s="6" customFormat="1" ht="24.95" customHeight="1">
      <c r="A234" s="10"/>
      <c r="B234" s="539"/>
      <c r="C234" s="536"/>
      <c r="D234" s="536"/>
      <c r="E234" s="536"/>
      <c r="F234" s="536"/>
      <c r="G234" s="542"/>
      <c r="H234" s="545"/>
      <c r="I234" s="548"/>
      <c r="J234" s="279" t="s">
        <v>1173</v>
      </c>
      <c r="K234" s="132">
        <v>721214</v>
      </c>
      <c r="L234" s="279" t="s">
        <v>1177</v>
      </c>
      <c r="M234" s="132">
        <v>921217</v>
      </c>
      <c r="N234" s="551"/>
      <c r="O234" s="551"/>
      <c r="P234" s="582"/>
      <c r="Q234" s="585"/>
      <c r="R234" s="585"/>
      <c r="S234" s="560"/>
      <c r="T234" s="588"/>
      <c r="W234" s="40"/>
      <c r="X234" s="40"/>
      <c r="Y234" s="40"/>
      <c r="Z234" s="40"/>
      <c r="AA234" s="40"/>
      <c r="AB234" s="40"/>
      <c r="AC234" s="40"/>
      <c r="AH234" s="8"/>
    </row>
    <row r="235" spans="1:34" s="6" customFormat="1" ht="24.95" customHeight="1">
      <c r="A235" s="10"/>
      <c r="B235" s="540"/>
      <c r="C235" s="537"/>
      <c r="D235" s="537"/>
      <c r="E235" s="537"/>
      <c r="F235" s="537"/>
      <c r="G235" s="543"/>
      <c r="H235" s="546"/>
      <c r="I235" s="549"/>
      <c r="J235" s="279" t="s">
        <v>1173</v>
      </c>
      <c r="K235" s="132">
        <v>721512</v>
      </c>
      <c r="L235" s="279"/>
      <c r="M235" s="132"/>
      <c r="N235" s="552"/>
      <c r="O235" s="552"/>
      <c r="P235" s="583"/>
      <c r="Q235" s="586"/>
      <c r="R235" s="586"/>
      <c r="S235" s="561"/>
      <c r="T235" s="588"/>
      <c r="W235" s="40"/>
      <c r="X235" s="40"/>
      <c r="Y235" s="40"/>
      <c r="Z235" s="40"/>
      <c r="AA235" s="40"/>
      <c r="AB235" s="40"/>
      <c r="AC235" s="40"/>
    </row>
    <row r="236" spans="1:34" s="6" customFormat="1" ht="24.95" customHeight="1">
      <c r="A236" s="10"/>
      <c r="B236" s="538">
        <v>2</v>
      </c>
      <c r="C236" s="570">
        <v>34</v>
      </c>
      <c r="D236" s="570">
        <v>56</v>
      </c>
      <c r="E236" s="570" t="s">
        <v>1247</v>
      </c>
      <c r="F236" s="535" t="s">
        <v>1249</v>
      </c>
      <c r="G236" s="575">
        <v>3626.06</v>
      </c>
      <c r="H236" s="544" t="s">
        <v>1176</v>
      </c>
      <c r="I236" s="578">
        <v>1</v>
      </c>
      <c r="J236" s="279" t="s">
        <v>1173</v>
      </c>
      <c r="K236" s="132">
        <f>+$K$13</f>
        <v>721015</v>
      </c>
      <c r="L236" s="279" t="s">
        <v>1173</v>
      </c>
      <c r="M236" s="132">
        <f>+$M$13</f>
        <v>721517</v>
      </c>
      <c r="N236" s="550" t="s">
        <v>1181</v>
      </c>
      <c r="O236" s="550" t="s">
        <v>1182</v>
      </c>
      <c r="P236" s="581"/>
      <c r="Q236" s="584" t="s">
        <v>1183</v>
      </c>
      <c r="R236" s="584" t="s">
        <v>1212</v>
      </c>
      <c r="S236" s="559">
        <f>IF(COUNTIF(J236:M238,"CUMPLE")&gt;=1,(G236*I236),0)* (IF(N236="PRESENTÓ CERTIFICADO",1,0))* (IF(O236="ACORDE A ITEM 5.2.1 (T.R.)",1,0) )* ( IF(OR(Q236="SIN OBSERVACIÓN", Q236="REQUERIMIENTOS SUBSANADOS"),1,0)) *(IF(OR(R236="NINGUNO", R236="CUMPLEN CON LO SOLICITADO"),1,0))</f>
        <v>3626.06</v>
      </c>
      <c r="T236" s="588"/>
      <c r="W236" s="40"/>
      <c r="X236" s="40"/>
      <c r="Y236" s="40"/>
      <c r="Z236" s="40"/>
      <c r="AA236" s="40"/>
      <c r="AB236" s="40"/>
      <c r="AC236" s="40"/>
    </row>
    <row r="237" spans="1:34" s="6" customFormat="1" ht="24.95" customHeight="1">
      <c r="A237" s="10"/>
      <c r="B237" s="539"/>
      <c r="C237" s="571"/>
      <c r="D237" s="571"/>
      <c r="E237" s="571"/>
      <c r="F237" s="536"/>
      <c r="G237" s="576"/>
      <c r="H237" s="545"/>
      <c r="I237" s="579"/>
      <c r="J237" s="279" t="s">
        <v>1173</v>
      </c>
      <c r="K237" s="132">
        <f>+$K$14</f>
        <v>721214</v>
      </c>
      <c r="L237" s="279" t="s">
        <v>1177</v>
      </c>
      <c r="M237" s="132">
        <f>+$M$14</f>
        <v>921217</v>
      </c>
      <c r="N237" s="551"/>
      <c r="O237" s="551"/>
      <c r="P237" s="582"/>
      <c r="Q237" s="585"/>
      <c r="R237" s="585"/>
      <c r="S237" s="560"/>
      <c r="T237" s="588"/>
      <c r="W237" s="40"/>
      <c r="X237" s="40"/>
      <c r="Y237" s="40"/>
      <c r="Z237" s="40"/>
      <c r="AA237" s="40"/>
      <c r="AB237" s="40"/>
      <c r="AC237" s="40"/>
    </row>
    <row r="238" spans="1:34" s="6" customFormat="1" ht="24.95" customHeight="1">
      <c r="A238" s="10"/>
      <c r="B238" s="540"/>
      <c r="C238" s="572"/>
      <c r="D238" s="572"/>
      <c r="E238" s="572"/>
      <c r="F238" s="537"/>
      <c r="G238" s="577"/>
      <c r="H238" s="546"/>
      <c r="I238" s="580"/>
      <c r="J238" s="279" t="s">
        <v>1173</v>
      </c>
      <c r="K238" s="132">
        <f>+$K$15</f>
        <v>721512</v>
      </c>
      <c r="L238" s="279"/>
      <c r="M238" s="132"/>
      <c r="N238" s="552"/>
      <c r="O238" s="552"/>
      <c r="P238" s="583"/>
      <c r="Q238" s="586"/>
      <c r="R238" s="586"/>
      <c r="S238" s="561"/>
      <c r="T238" s="588"/>
      <c r="W238" s="40"/>
      <c r="X238" s="40"/>
      <c r="Y238" s="40"/>
      <c r="Z238" s="40"/>
    </row>
    <row r="239" spans="1:34" s="6" customFormat="1" ht="24.95" hidden="1" customHeight="1">
      <c r="A239" s="10"/>
      <c r="B239" s="538">
        <v>3</v>
      </c>
      <c r="C239" s="535"/>
      <c r="D239" s="535"/>
      <c r="E239" s="535"/>
      <c r="F239" s="535"/>
      <c r="G239" s="541"/>
      <c r="H239" s="544"/>
      <c r="I239" s="547"/>
      <c r="J239" s="279"/>
      <c r="K239" s="132">
        <f>+$K$13</f>
        <v>721015</v>
      </c>
      <c r="L239" s="279"/>
      <c r="M239" s="132">
        <f>+$M$13</f>
        <v>721517</v>
      </c>
      <c r="N239" s="550"/>
      <c r="O239" s="550"/>
      <c r="P239" s="553"/>
      <c r="Q239" s="556"/>
      <c r="R239" s="556"/>
      <c r="S239" s="559">
        <f>IF(COUNTIF(J239:M241,"CUMPLE")&gt;=1,(G239*I239),0)* (IF(N239="PRESENTÓ CERTIFICADO",1,0))* (IF(O239="ACORDE A ITEM 5.2.1 (T.R.)",1,0) )* ( IF(OR(Q239="SIN OBSERVACIÓN", Q239="REQUERIMIENTOS SUBSANADOS"),1,0)) *(IF(OR(R239="NINGUNO", R239="CUMPLEN CON LO SOLICITADO"),1,0))</f>
        <v>0</v>
      </c>
      <c r="T239" s="588"/>
      <c r="W239" s="40"/>
      <c r="X239" s="40"/>
      <c r="Y239" s="40"/>
      <c r="Z239" s="40"/>
      <c r="AA239" s="3"/>
      <c r="AB239" s="3"/>
      <c r="AC239" s="3"/>
      <c r="AD239" s="3"/>
      <c r="AE239" s="3"/>
      <c r="AF239" s="3"/>
      <c r="AG239" s="3"/>
    </row>
    <row r="240" spans="1:34" s="6" customFormat="1" ht="24.95" hidden="1" customHeight="1">
      <c r="A240" s="10"/>
      <c r="B240" s="539"/>
      <c r="C240" s="536"/>
      <c r="D240" s="536"/>
      <c r="E240" s="536"/>
      <c r="F240" s="536"/>
      <c r="G240" s="542"/>
      <c r="H240" s="545"/>
      <c r="I240" s="548"/>
      <c r="J240" s="279"/>
      <c r="K240" s="132">
        <f>+$K$14</f>
        <v>721214</v>
      </c>
      <c r="L240" s="279"/>
      <c r="M240" s="132">
        <f>+$M$14</f>
        <v>921217</v>
      </c>
      <c r="N240" s="551"/>
      <c r="O240" s="551"/>
      <c r="P240" s="554"/>
      <c r="Q240" s="557"/>
      <c r="R240" s="557"/>
      <c r="S240" s="560"/>
      <c r="T240" s="588"/>
      <c r="W240" s="40"/>
      <c r="X240" s="40"/>
      <c r="Y240" s="40"/>
      <c r="Z240" s="40"/>
    </row>
    <row r="241" spans="1:34" s="6" customFormat="1" ht="24.95" hidden="1" customHeight="1">
      <c r="A241" s="10"/>
      <c r="B241" s="540"/>
      <c r="C241" s="537"/>
      <c r="D241" s="537"/>
      <c r="E241" s="537"/>
      <c r="F241" s="537"/>
      <c r="G241" s="543"/>
      <c r="H241" s="546"/>
      <c r="I241" s="549"/>
      <c r="J241" s="279"/>
      <c r="K241" s="132">
        <f>+$K$15</f>
        <v>721512</v>
      </c>
      <c r="L241" s="279"/>
      <c r="M241" s="132"/>
      <c r="N241" s="552"/>
      <c r="O241" s="552"/>
      <c r="P241" s="555"/>
      <c r="Q241" s="558"/>
      <c r="R241" s="558"/>
      <c r="S241" s="561"/>
      <c r="T241" s="588"/>
      <c r="W241" s="40"/>
      <c r="X241" s="40"/>
      <c r="Y241" s="40"/>
      <c r="Z241" s="40"/>
      <c r="AA241" s="26"/>
      <c r="AB241" s="26"/>
      <c r="AC241" s="26"/>
      <c r="AD241" s="26"/>
      <c r="AE241" s="26"/>
      <c r="AF241" s="26"/>
      <c r="AG241" s="26"/>
    </row>
    <row r="242" spans="1:34" s="6" customFormat="1" ht="24.95" hidden="1" customHeight="1">
      <c r="A242" s="10"/>
      <c r="B242" s="538">
        <v>4</v>
      </c>
      <c r="C242" s="570"/>
      <c r="D242" s="570"/>
      <c r="E242" s="570"/>
      <c r="F242" s="570"/>
      <c r="G242" s="575"/>
      <c r="H242" s="544"/>
      <c r="I242" s="578"/>
      <c r="J242" s="279"/>
      <c r="K242" s="132">
        <f>+$K$13</f>
        <v>721015</v>
      </c>
      <c r="L242" s="279"/>
      <c r="M242" s="132">
        <f>+$M$13</f>
        <v>721517</v>
      </c>
      <c r="N242" s="550"/>
      <c r="O242" s="550"/>
      <c r="P242" s="581"/>
      <c r="Q242" s="584"/>
      <c r="R242" s="584"/>
      <c r="S242" s="559">
        <f>IF(COUNTIF(J242:M244,"CUMPLE")&gt;=1,(G242*I242),0)* (IF(N242="PRESENTÓ CERTIFICADO",1,0))* (IF(O242="ACORDE A ITEM 5.2.1 (T.R.)",1,0) )* ( IF(OR(Q242="SIN OBSERVACIÓN", Q242="REQUERIMIENTOS SUBSANADOS"),1,0)) *(IF(OR(R242="NINGUNO", R242="CUMPLEN CON LO SOLICITADO"),1,0))</f>
        <v>0</v>
      </c>
      <c r="T242" s="588"/>
      <c r="W242" s="40"/>
      <c r="X242" s="40"/>
      <c r="Y242" s="40"/>
      <c r="Z242" s="40"/>
      <c r="AA242" s="26"/>
      <c r="AB242" s="26"/>
      <c r="AC242" s="26"/>
      <c r="AD242" s="26"/>
      <c r="AE242" s="26"/>
      <c r="AF242" s="26"/>
      <c r="AG242" s="26"/>
    </row>
    <row r="243" spans="1:34" s="6" customFormat="1" ht="24.95" hidden="1" customHeight="1">
      <c r="A243" s="10"/>
      <c r="B243" s="539"/>
      <c r="C243" s="571"/>
      <c r="D243" s="571"/>
      <c r="E243" s="571"/>
      <c r="F243" s="571"/>
      <c r="G243" s="576"/>
      <c r="H243" s="545"/>
      <c r="I243" s="579"/>
      <c r="J243" s="279"/>
      <c r="K243" s="132">
        <f>+$K$14</f>
        <v>721214</v>
      </c>
      <c r="L243" s="279"/>
      <c r="M243" s="132">
        <f>+$M$14</f>
        <v>921217</v>
      </c>
      <c r="N243" s="551"/>
      <c r="O243" s="551"/>
      <c r="P243" s="582"/>
      <c r="Q243" s="585"/>
      <c r="R243" s="585"/>
      <c r="S243" s="560"/>
      <c r="T243" s="588"/>
      <c r="W243" s="40"/>
      <c r="X243" s="40"/>
      <c r="Y243" s="40"/>
      <c r="Z243" s="40"/>
      <c r="AA243" s="26"/>
      <c r="AB243" s="26"/>
      <c r="AC243" s="26"/>
      <c r="AD243" s="26"/>
      <c r="AE243" s="26"/>
      <c r="AF243" s="26"/>
      <c r="AG243" s="26"/>
    </row>
    <row r="244" spans="1:34" s="6" customFormat="1" ht="24.95" hidden="1" customHeight="1">
      <c r="A244" s="10"/>
      <c r="B244" s="540"/>
      <c r="C244" s="572"/>
      <c r="D244" s="572"/>
      <c r="E244" s="572"/>
      <c r="F244" s="572"/>
      <c r="G244" s="577"/>
      <c r="H244" s="546"/>
      <c r="I244" s="580"/>
      <c r="J244" s="279"/>
      <c r="K244" s="132">
        <f>+$K$15</f>
        <v>721512</v>
      </c>
      <c r="L244" s="279"/>
      <c r="M244" s="132"/>
      <c r="N244" s="552"/>
      <c r="O244" s="552"/>
      <c r="P244" s="583"/>
      <c r="Q244" s="586"/>
      <c r="R244" s="586"/>
      <c r="S244" s="561"/>
      <c r="T244" s="588"/>
      <c r="W244" s="40"/>
      <c r="X244" s="40"/>
      <c r="Y244" s="40"/>
      <c r="Z244" s="40"/>
      <c r="AA244" s="40"/>
      <c r="AB244" s="40"/>
      <c r="AC244" s="40"/>
      <c r="AD244" s="8"/>
      <c r="AE244" s="8"/>
      <c r="AF244" s="8"/>
      <c r="AG244" s="8"/>
    </row>
    <row r="245" spans="1:34" s="6" customFormat="1" ht="24.95" hidden="1" customHeight="1">
      <c r="A245" s="10"/>
      <c r="B245" s="538">
        <v>5</v>
      </c>
      <c r="C245" s="535"/>
      <c r="D245" s="535"/>
      <c r="E245" s="535"/>
      <c r="F245" s="535"/>
      <c r="G245" s="541"/>
      <c r="H245" s="544"/>
      <c r="I245" s="547"/>
      <c r="J245" s="279"/>
      <c r="K245" s="132">
        <f>+$K$13</f>
        <v>721015</v>
      </c>
      <c r="L245" s="279"/>
      <c r="M245" s="132">
        <f>+$M$13</f>
        <v>721517</v>
      </c>
      <c r="N245" s="550"/>
      <c r="O245" s="550"/>
      <c r="P245" s="553"/>
      <c r="Q245" s="556"/>
      <c r="R245" s="556"/>
      <c r="S245" s="559">
        <f>IF(COUNTIF(J245:M247,"CUMPLE")&gt;=1,(G245*I245),0)* (IF(N245="PRESENTÓ CERTIFICADO",1,0))* (IF(O245="ACORDE A ITEM 5.2.1 (T.R.)",1,0) )* ( IF(OR(Q245="SIN OBSERVACIÓN", Q245="REQUERIMIENTOS SUBSANADOS"),1,0)) *(IF(OR(R245="NINGUNO", R245="CUMPLEN CON LO SOLICITADO"),1,0))</f>
        <v>0</v>
      </c>
      <c r="T245" s="588"/>
      <c r="W245" s="40"/>
      <c r="X245" s="40"/>
      <c r="Y245" s="40"/>
      <c r="Z245" s="40"/>
      <c r="AA245" s="40"/>
      <c r="AB245" s="40"/>
      <c r="AC245" s="40"/>
      <c r="AD245" s="8"/>
      <c r="AE245" s="8"/>
      <c r="AF245" s="8"/>
      <c r="AG245" s="8"/>
    </row>
    <row r="246" spans="1:34" s="6" customFormat="1" ht="24.95" hidden="1" customHeight="1">
      <c r="A246" s="10"/>
      <c r="B246" s="539"/>
      <c r="C246" s="536"/>
      <c r="D246" s="536"/>
      <c r="E246" s="536"/>
      <c r="F246" s="536"/>
      <c r="G246" s="542"/>
      <c r="H246" s="545"/>
      <c r="I246" s="548"/>
      <c r="J246" s="279"/>
      <c r="K246" s="132">
        <f>+$K$14</f>
        <v>721214</v>
      </c>
      <c r="L246" s="279"/>
      <c r="M246" s="132">
        <f>+$M$14</f>
        <v>921217</v>
      </c>
      <c r="N246" s="551"/>
      <c r="O246" s="551"/>
      <c r="P246" s="554"/>
      <c r="Q246" s="557"/>
      <c r="R246" s="557"/>
      <c r="S246" s="560"/>
      <c r="T246" s="588"/>
      <c r="W246" s="40"/>
      <c r="X246" s="40"/>
      <c r="Y246" s="40"/>
      <c r="Z246" s="40"/>
      <c r="AA246" s="40"/>
      <c r="AB246" s="40"/>
      <c r="AC246" s="40"/>
    </row>
    <row r="247" spans="1:34" s="6" customFormat="1" ht="24.95" hidden="1" customHeight="1">
      <c r="A247" s="10"/>
      <c r="B247" s="540"/>
      <c r="C247" s="537"/>
      <c r="D247" s="537"/>
      <c r="E247" s="537"/>
      <c r="F247" s="537"/>
      <c r="G247" s="543"/>
      <c r="H247" s="546"/>
      <c r="I247" s="549"/>
      <c r="J247" s="279"/>
      <c r="K247" s="132">
        <f>+$K$15</f>
        <v>721512</v>
      </c>
      <c r="L247" s="279"/>
      <c r="M247" s="132"/>
      <c r="N247" s="552"/>
      <c r="O247" s="552"/>
      <c r="P247" s="555"/>
      <c r="Q247" s="558"/>
      <c r="R247" s="558"/>
      <c r="S247" s="561"/>
      <c r="T247" s="589"/>
      <c r="W247" s="40"/>
      <c r="X247" s="40"/>
      <c r="Y247" s="40"/>
      <c r="Z247" s="40"/>
      <c r="AA247" s="40"/>
      <c r="AB247" s="40"/>
      <c r="AC247" s="40"/>
    </row>
    <row r="248" spans="1:34" s="3" customFormat="1" ht="24.95" customHeight="1">
      <c r="B248" s="562" t="str">
        <f>IF(S249=" "," ",IF(S249&gt;=$H$6,"CUMPLE CON LA EXPERIENCIA REQUERIDA","NO CUMPLE CON LA EXPERIENCIA REQUERIDA"))</f>
        <v>CUMPLE CON LA EXPERIENCIA REQUERIDA</v>
      </c>
      <c r="C248" s="563"/>
      <c r="D248" s="563"/>
      <c r="E248" s="563"/>
      <c r="F248" s="563"/>
      <c r="G248" s="563"/>
      <c r="H248" s="563"/>
      <c r="I248" s="563"/>
      <c r="J248" s="563"/>
      <c r="K248" s="563"/>
      <c r="L248" s="563"/>
      <c r="M248" s="563"/>
      <c r="N248" s="563"/>
      <c r="O248" s="564"/>
      <c r="P248" s="568" t="s">
        <v>22</v>
      </c>
      <c r="Q248" s="569"/>
      <c r="R248" s="392"/>
      <c r="S248" s="7">
        <f>IF(T233="SI",SUM(S233:S247),0)</f>
        <v>12876.619999999999</v>
      </c>
      <c r="T248" s="573" t="str">
        <f>IF(S249=" "," ",IF(S249&gt;=$H$6,"CUMPLE","NO CUMPLE"))</f>
        <v>CUMPLE</v>
      </c>
      <c r="W248" s="40"/>
      <c r="X248" s="40"/>
      <c r="Y248" s="40"/>
      <c r="Z248" s="40"/>
      <c r="AA248" s="40"/>
      <c r="AB248" s="40"/>
      <c r="AC248" s="40"/>
      <c r="AD248" s="6"/>
      <c r="AE248" s="6"/>
      <c r="AF248" s="6"/>
      <c r="AG248" s="6"/>
      <c r="AH248" s="6"/>
    </row>
    <row r="249" spans="1:34" s="6" customFormat="1" ht="24.95" customHeight="1">
      <c r="B249" s="565"/>
      <c r="C249" s="566"/>
      <c r="D249" s="566"/>
      <c r="E249" s="566"/>
      <c r="F249" s="566"/>
      <c r="G249" s="566"/>
      <c r="H249" s="566"/>
      <c r="I249" s="566"/>
      <c r="J249" s="566"/>
      <c r="K249" s="566"/>
      <c r="L249" s="566"/>
      <c r="M249" s="566"/>
      <c r="N249" s="566"/>
      <c r="O249" s="567"/>
      <c r="P249" s="568" t="s">
        <v>24</v>
      </c>
      <c r="Q249" s="569"/>
      <c r="R249" s="392"/>
      <c r="S249" s="76">
        <f>IFERROR((S248/$P$6)," ")</f>
        <v>10.866345991561181</v>
      </c>
      <c r="T249" s="574"/>
      <c r="W249" s="40"/>
      <c r="X249" s="40"/>
      <c r="Y249" s="40"/>
      <c r="Z249" s="40"/>
      <c r="AA249" s="40"/>
      <c r="AB249" s="40"/>
      <c r="AC249" s="40"/>
    </row>
    <row r="250" spans="1:34" ht="30" customHeight="1">
      <c r="AA250" s="40"/>
      <c r="AB250" s="40"/>
      <c r="AC250" s="40"/>
      <c r="AD250" s="6"/>
      <c r="AE250" s="6"/>
      <c r="AF250" s="6"/>
      <c r="AG250" s="6"/>
      <c r="AH250" s="3"/>
    </row>
    <row r="251" spans="1:34" ht="30" customHeight="1">
      <c r="AA251" s="40"/>
      <c r="AB251" s="40"/>
      <c r="AC251" s="40"/>
      <c r="AD251" s="6"/>
      <c r="AE251" s="6"/>
      <c r="AF251" s="6"/>
      <c r="AG251" s="6"/>
      <c r="AH251" s="6"/>
    </row>
    <row r="252" spans="1:34" ht="36" customHeight="1">
      <c r="B252" s="98">
        <v>12</v>
      </c>
      <c r="C252" s="590" t="s">
        <v>78</v>
      </c>
      <c r="D252" s="591"/>
      <c r="E252" s="592"/>
      <c r="F252" s="593" t="str">
        <f>IFERROR(VLOOKUP(B252,LISTA_OFERENTES,2,FALSE)," ")</f>
        <v>LUIS ENRIQUE OYOLA QUINTERO</v>
      </c>
      <c r="G252" s="594"/>
      <c r="H252" s="594"/>
      <c r="I252" s="594"/>
      <c r="J252" s="594"/>
      <c r="K252" s="594"/>
      <c r="L252" s="594"/>
      <c r="M252" s="594"/>
      <c r="N252" s="594"/>
      <c r="O252" s="595"/>
      <c r="P252" s="596" t="s">
        <v>104</v>
      </c>
      <c r="Q252" s="597"/>
      <c r="R252" s="598"/>
      <c r="S252" s="2">
        <f>5-(INT(COUNTBLANK(C255:C269))-10)</f>
        <v>3</v>
      </c>
      <c r="T252" s="3"/>
      <c r="AA252" s="40"/>
      <c r="AB252" s="40"/>
      <c r="AC252" s="40"/>
      <c r="AD252" s="6"/>
      <c r="AE252" s="6"/>
      <c r="AF252" s="6"/>
      <c r="AG252" s="6"/>
    </row>
    <row r="253" spans="1:34" s="8" customFormat="1" ht="30" customHeight="1">
      <c r="B253" s="599" t="s">
        <v>45</v>
      </c>
      <c r="C253" s="601" t="s">
        <v>15</v>
      </c>
      <c r="D253" s="601" t="s">
        <v>16</v>
      </c>
      <c r="E253" s="601" t="s">
        <v>17</v>
      </c>
      <c r="F253" s="601" t="s">
        <v>18</v>
      </c>
      <c r="G253" s="601" t="s">
        <v>19</v>
      </c>
      <c r="H253" s="601" t="s">
        <v>20</v>
      </c>
      <c r="I253" s="601" t="s">
        <v>21</v>
      </c>
      <c r="J253" s="603" t="s">
        <v>52</v>
      </c>
      <c r="K253" s="604"/>
      <c r="L253" s="604"/>
      <c r="M253" s="605"/>
      <c r="N253" s="601" t="s">
        <v>79</v>
      </c>
      <c r="O253" s="601" t="s">
        <v>80</v>
      </c>
      <c r="P253" s="5" t="s">
        <v>81</v>
      </c>
      <c r="Q253" s="5"/>
      <c r="R253" s="601" t="s">
        <v>82</v>
      </c>
      <c r="S253" s="601" t="s">
        <v>83</v>
      </c>
      <c r="T253" s="601" t="str">
        <f>T11</f>
        <v>CUMPLE CON EL REQUERIMIENTO OBLIGATORIO DE HABER EJECUTADO MÍNIMO DOS (2) DE LOS CINCO CONTRATOS, DENTRO DE LAS CLASIFICACIONES DE LOS
CÓDIGOS 721512,721214 Y 721517.</v>
      </c>
      <c r="U253" s="9"/>
      <c r="V253" s="9"/>
      <c r="W253" s="40"/>
      <c r="X253" s="40"/>
      <c r="Y253" s="40"/>
      <c r="Z253" s="40"/>
      <c r="AA253" s="40"/>
      <c r="AB253" s="40"/>
      <c r="AC253" s="40"/>
      <c r="AD253" s="6"/>
      <c r="AE253" s="6"/>
      <c r="AF253" s="6"/>
      <c r="AG253" s="6"/>
      <c r="AH253" s="26"/>
    </row>
    <row r="254" spans="1:34" s="8" customFormat="1" ht="111" customHeight="1">
      <c r="B254" s="600"/>
      <c r="C254" s="602"/>
      <c r="D254" s="602"/>
      <c r="E254" s="602"/>
      <c r="F254" s="602"/>
      <c r="G254" s="602"/>
      <c r="H254" s="602"/>
      <c r="I254" s="602"/>
      <c r="J254" s="606" t="s">
        <v>85</v>
      </c>
      <c r="K254" s="607"/>
      <c r="L254" s="607"/>
      <c r="M254" s="608"/>
      <c r="N254" s="602"/>
      <c r="O254" s="602"/>
      <c r="P254" s="4" t="s">
        <v>13</v>
      </c>
      <c r="Q254" s="4" t="s">
        <v>84</v>
      </c>
      <c r="R254" s="602"/>
      <c r="S254" s="602"/>
      <c r="T254" s="602"/>
      <c r="U254" s="9"/>
      <c r="V254" s="9"/>
      <c r="W254" s="40"/>
      <c r="X254" s="40"/>
      <c r="Y254" s="40"/>
      <c r="Z254" s="40"/>
      <c r="AA254" s="40"/>
      <c r="AB254" s="40"/>
      <c r="AC254" s="40"/>
      <c r="AD254" s="6"/>
      <c r="AE254" s="6"/>
      <c r="AF254" s="6"/>
      <c r="AG254" s="6"/>
      <c r="AH254" s="26"/>
    </row>
    <row r="255" spans="1:34" s="6" customFormat="1" ht="24.95" customHeight="1">
      <c r="A255" s="10"/>
      <c r="B255" s="538">
        <v>1</v>
      </c>
      <c r="C255" s="535">
        <v>23</v>
      </c>
      <c r="D255" s="535">
        <v>24</v>
      </c>
      <c r="E255" s="535" t="s">
        <v>1250</v>
      </c>
      <c r="F255" s="535" t="s">
        <v>1253</v>
      </c>
      <c r="G255" s="541">
        <v>2764.49</v>
      </c>
      <c r="H255" s="544" t="s">
        <v>1180</v>
      </c>
      <c r="I255" s="547">
        <v>0.5</v>
      </c>
      <c r="J255" s="279" t="s">
        <v>1173</v>
      </c>
      <c r="K255" s="132">
        <v>721015</v>
      </c>
      <c r="L255" s="279" t="s">
        <v>1173</v>
      </c>
      <c r="M255" s="132">
        <v>721517</v>
      </c>
      <c r="N255" s="550" t="s">
        <v>1181</v>
      </c>
      <c r="O255" s="550" t="s">
        <v>1182</v>
      </c>
      <c r="P255" s="553"/>
      <c r="Q255" s="556" t="s">
        <v>1183</v>
      </c>
      <c r="R255" s="556" t="s">
        <v>1212</v>
      </c>
      <c r="S255" s="559">
        <f>IF(COUNTIF(J255:M257,"CUMPLE")&gt;=1,(G255*I255),0)* (IF(N255="PRESENTÓ CERTIFICADO",1,0))* (IF(O255="ACORDE A ITEM 5.2.1 (T.R.)",1,0) )* ( IF(OR(Q255="SIN OBSERVACIÓN", Q255="REQUERIMIENTOS SUBSANADOS"),1,0)) *(IF(OR(R255="NINGUNO", R255="CUMPLEN CON LO SOLICITADO"),1,0))</f>
        <v>1382.2449999999999</v>
      </c>
      <c r="T255" s="587" t="s">
        <v>1185</v>
      </c>
      <c r="W255" s="40"/>
      <c r="X255" s="40"/>
      <c r="Y255" s="40"/>
      <c r="Z255" s="40"/>
      <c r="AA255" s="40"/>
      <c r="AB255" s="40"/>
      <c r="AC255" s="40"/>
      <c r="AH255" s="8"/>
    </row>
    <row r="256" spans="1:34" s="6" customFormat="1" ht="24.95" customHeight="1">
      <c r="A256" s="10"/>
      <c r="B256" s="539"/>
      <c r="C256" s="536"/>
      <c r="D256" s="536"/>
      <c r="E256" s="536"/>
      <c r="F256" s="536"/>
      <c r="G256" s="542"/>
      <c r="H256" s="545"/>
      <c r="I256" s="548"/>
      <c r="J256" s="279" t="s">
        <v>1173</v>
      </c>
      <c r="K256" s="132">
        <v>721214</v>
      </c>
      <c r="L256" s="279" t="s">
        <v>1177</v>
      </c>
      <c r="M256" s="132">
        <v>921217</v>
      </c>
      <c r="N256" s="551"/>
      <c r="O256" s="551"/>
      <c r="P256" s="554"/>
      <c r="Q256" s="557"/>
      <c r="R256" s="557"/>
      <c r="S256" s="560"/>
      <c r="T256" s="588"/>
      <c r="W256" s="40"/>
      <c r="X256" s="40"/>
      <c r="Y256" s="40"/>
      <c r="Z256" s="40"/>
      <c r="AA256" s="40"/>
      <c r="AB256" s="40"/>
      <c r="AC256" s="40"/>
      <c r="AH256" s="8"/>
    </row>
    <row r="257" spans="1:34" s="6" customFormat="1" ht="24.95" customHeight="1">
      <c r="A257" s="10"/>
      <c r="B257" s="540"/>
      <c r="C257" s="537"/>
      <c r="D257" s="537"/>
      <c r="E257" s="537"/>
      <c r="F257" s="537"/>
      <c r="G257" s="543"/>
      <c r="H257" s="546"/>
      <c r="I257" s="549"/>
      <c r="J257" s="279" t="s">
        <v>1173</v>
      </c>
      <c r="K257" s="132">
        <v>721512</v>
      </c>
      <c r="L257" s="279"/>
      <c r="M257" s="132"/>
      <c r="N257" s="552"/>
      <c r="O257" s="552"/>
      <c r="P257" s="555"/>
      <c r="Q257" s="558"/>
      <c r="R257" s="558"/>
      <c r="S257" s="561"/>
      <c r="T257" s="588"/>
      <c r="W257" s="40"/>
      <c r="X257" s="40"/>
      <c r="Y257" s="40"/>
      <c r="Z257" s="40"/>
      <c r="AA257" s="40"/>
      <c r="AB257" s="40"/>
      <c r="AC257" s="40"/>
    </row>
    <row r="258" spans="1:34" s="6" customFormat="1" ht="24.95" customHeight="1">
      <c r="A258" s="10"/>
      <c r="B258" s="538">
        <v>2</v>
      </c>
      <c r="C258" s="570">
        <v>45</v>
      </c>
      <c r="D258" s="570">
        <v>114</v>
      </c>
      <c r="E258" s="570" t="s">
        <v>1251</v>
      </c>
      <c r="F258" s="570" t="s">
        <v>1254</v>
      </c>
      <c r="G258" s="575">
        <v>770.15</v>
      </c>
      <c r="H258" s="544" t="s">
        <v>1180</v>
      </c>
      <c r="I258" s="609">
        <v>0.95</v>
      </c>
      <c r="J258" s="279" t="s">
        <v>1173</v>
      </c>
      <c r="K258" s="132">
        <f>+$K$13</f>
        <v>721015</v>
      </c>
      <c r="L258" s="279" t="s">
        <v>1173</v>
      </c>
      <c r="M258" s="132">
        <f>+$M$13</f>
        <v>721517</v>
      </c>
      <c r="N258" s="550" t="s">
        <v>1181</v>
      </c>
      <c r="O258" s="550" t="s">
        <v>1182</v>
      </c>
      <c r="P258" s="553"/>
      <c r="Q258" s="556" t="s">
        <v>1183</v>
      </c>
      <c r="R258" s="556" t="s">
        <v>1212</v>
      </c>
      <c r="S258" s="559">
        <f>IF(COUNTIF(J258:M260,"CUMPLE")&gt;=1,(G258*I258),0)* (IF(N258="PRESENTÓ CERTIFICADO",1,0))* (IF(O258="ACORDE A ITEM 5.2.1 (T.R.)",1,0) )* ( IF(OR(Q258="SIN OBSERVACIÓN", Q258="REQUERIMIENTOS SUBSANADOS"),1,0)) *(IF(OR(R258="NINGUNO", R258="CUMPLEN CON LO SOLICITADO"),1,0))</f>
        <v>731.64249999999993</v>
      </c>
      <c r="T258" s="588"/>
      <c r="W258" s="40"/>
      <c r="X258" s="40"/>
      <c r="Y258" s="40"/>
      <c r="Z258" s="40"/>
      <c r="AA258" s="40"/>
      <c r="AB258" s="40"/>
      <c r="AC258" s="40"/>
    </row>
    <row r="259" spans="1:34" s="6" customFormat="1" ht="24.95" customHeight="1">
      <c r="A259" s="10"/>
      <c r="B259" s="539"/>
      <c r="C259" s="571"/>
      <c r="D259" s="571"/>
      <c r="E259" s="571"/>
      <c r="F259" s="571"/>
      <c r="G259" s="576"/>
      <c r="H259" s="545"/>
      <c r="I259" s="610"/>
      <c r="J259" s="279" t="s">
        <v>1173</v>
      </c>
      <c r="K259" s="132">
        <f>+$K$14</f>
        <v>721214</v>
      </c>
      <c r="L259" s="279" t="s">
        <v>1177</v>
      </c>
      <c r="M259" s="132">
        <f>+$M$14</f>
        <v>921217</v>
      </c>
      <c r="N259" s="551"/>
      <c r="O259" s="551"/>
      <c r="P259" s="554"/>
      <c r="Q259" s="557"/>
      <c r="R259" s="557"/>
      <c r="S259" s="560"/>
      <c r="T259" s="588"/>
      <c r="W259" s="40"/>
      <c r="X259" s="40"/>
      <c r="Y259" s="40"/>
      <c r="Z259" s="40"/>
      <c r="AA259" s="40"/>
      <c r="AB259" s="40"/>
      <c r="AC259" s="40"/>
    </row>
    <row r="260" spans="1:34" s="6" customFormat="1" ht="24.95" customHeight="1">
      <c r="A260" s="10"/>
      <c r="B260" s="540"/>
      <c r="C260" s="572"/>
      <c r="D260" s="572"/>
      <c r="E260" s="572"/>
      <c r="F260" s="572"/>
      <c r="G260" s="577"/>
      <c r="H260" s="546"/>
      <c r="I260" s="611"/>
      <c r="J260" s="279" t="s">
        <v>1173</v>
      </c>
      <c r="K260" s="132">
        <f>+$K$15</f>
        <v>721512</v>
      </c>
      <c r="L260" s="279"/>
      <c r="M260" s="132"/>
      <c r="N260" s="552"/>
      <c r="O260" s="552"/>
      <c r="P260" s="555"/>
      <c r="Q260" s="558"/>
      <c r="R260" s="558"/>
      <c r="S260" s="561"/>
      <c r="T260" s="588"/>
      <c r="W260" s="40"/>
      <c r="X260" s="40"/>
      <c r="Y260" s="40"/>
      <c r="Z260" s="40"/>
    </row>
    <row r="261" spans="1:34" s="6" customFormat="1" ht="24.95" customHeight="1">
      <c r="A261" s="10"/>
      <c r="B261" s="538">
        <v>3</v>
      </c>
      <c r="C261" s="535">
        <v>58</v>
      </c>
      <c r="D261" s="535">
        <v>58</v>
      </c>
      <c r="E261" s="535" t="s">
        <v>1252</v>
      </c>
      <c r="F261" s="535" t="s">
        <v>1255</v>
      </c>
      <c r="G261" s="541">
        <v>441.17</v>
      </c>
      <c r="H261" s="544" t="s">
        <v>1180</v>
      </c>
      <c r="I261" s="547">
        <v>0.5</v>
      </c>
      <c r="J261" s="279" t="s">
        <v>1173</v>
      </c>
      <c r="K261" s="132">
        <f>+$K$13</f>
        <v>721015</v>
      </c>
      <c r="L261" s="279" t="s">
        <v>1173</v>
      </c>
      <c r="M261" s="132">
        <f>+$M$13</f>
        <v>721517</v>
      </c>
      <c r="N261" s="550" t="s">
        <v>1181</v>
      </c>
      <c r="O261" s="550" t="s">
        <v>1182</v>
      </c>
      <c r="P261" s="553"/>
      <c r="Q261" s="556" t="s">
        <v>1183</v>
      </c>
      <c r="R261" s="556" t="s">
        <v>1212</v>
      </c>
      <c r="S261" s="559">
        <f>IF(COUNTIF(J261:M263,"CUMPLE")&gt;=1,(G261*I261),0)* (IF(N261="PRESENTÓ CERTIFICADO",1,0))* (IF(O261="ACORDE A ITEM 5.2.1 (T.R.)",1,0) )* ( IF(OR(Q261="SIN OBSERVACIÓN", Q261="REQUERIMIENTOS SUBSANADOS"),1,0)) *(IF(OR(R261="NINGUNO", R261="CUMPLEN CON LO SOLICITADO"),1,0))</f>
        <v>220.58500000000001</v>
      </c>
      <c r="T261" s="588"/>
      <c r="W261" s="40"/>
      <c r="X261" s="40"/>
      <c r="Y261" s="40"/>
      <c r="Z261" s="40"/>
      <c r="AA261" s="3"/>
      <c r="AB261" s="3"/>
      <c r="AC261" s="3"/>
      <c r="AD261" s="3"/>
      <c r="AE261" s="3"/>
      <c r="AF261" s="3"/>
      <c r="AG261" s="3"/>
    </row>
    <row r="262" spans="1:34" s="6" customFormat="1" ht="24.95" customHeight="1">
      <c r="A262" s="10"/>
      <c r="B262" s="539"/>
      <c r="C262" s="536"/>
      <c r="D262" s="536"/>
      <c r="E262" s="536"/>
      <c r="F262" s="536"/>
      <c r="G262" s="542"/>
      <c r="H262" s="545"/>
      <c r="I262" s="548"/>
      <c r="J262" s="279" t="s">
        <v>1173</v>
      </c>
      <c r="K262" s="132">
        <f>+$K$14</f>
        <v>721214</v>
      </c>
      <c r="L262" s="279" t="s">
        <v>1177</v>
      </c>
      <c r="M262" s="132">
        <f>+$M$14</f>
        <v>921217</v>
      </c>
      <c r="N262" s="551"/>
      <c r="O262" s="551"/>
      <c r="P262" s="554"/>
      <c r="Q262" s="557"/>
      <c r="R262" s="557"/>
      <c r="S262" s="560"/>
      <c r="T262" s="588"/>
      <c r="W262" s="40"/>
      <c r="X262" s="40"/>
      <c r="Y262" s="40"/>
      <c r="Z262" s="40"/>
    </row>
    <row r="263" spans="1:34" s="6" customFormat="1" ht="24.95" customHeight="1">
      <c r="A263" s="10"/>
      <c r="B263" s="540"/>
      <c r="C263" s="537"/>
      <c r="D263" s="537"/>
      <c r="E263" s="537"/>
      <c r="F263" s="537"/>
      <c r="G263" s="543"/>
      <c r="H263" s="546"/>
      <c r="I263" s="549"/>
      <c r="J263" s="279" t="s">
        <v>1173</v>
      </c>
      <c r="K263" s="132">
        <f>+$K$15</f>
        <v>721512</v>
      </c>
      <c r="L263" s="279"/>
      <c r="M263" s="132"/>
      <c r="N263" s="552"/>
      <c r="O263" s="552"/>
      <c r="P263" s="555"/>
      <c r="Q263" s="558"/>
      <c r="R263" s="558"/>
      <c r="S263" s="561"/>
      <c r="T263" s="588"/>
      <c r="W263" s="40"/>
      <c r="X263" s="40"/>
      <c r="Y263" s="40"/>
      <c r="Z263" s="40"/>
      <c r="AA263" s="26"/>
      <c r="AB263" s="26"/>
      <c r="AC263" s="26"/>
      <c r="AD263" s="26"/>
      <c r="AE263" s="26"/>
      <c r="AF263" s="26"/>
      <c r="AG263" s="26"/>
    </row>
    <row r="264" spans="1:34" s="6" customFormat="1" ht="24.95" hidden="1" customHeight="1">
      <c r="A264" s="10"/>
      <c r="B264" s="538">
        <v>4</v>
      </c>
      <c r="C264" s="570"/>
      <c r="D264" s="570"/>
      <c r="E264" s="535"/>
      <c r="F264" s="570"/>
      <c r="G264" s="575"/>
      <c r="H264" s="544"/>
      <c r="I264" s="547"/>
      <c r="J264" s="279"/>
      <c r="K264" s="132">
        <f>+$K$13</f>
        <v>721015</v>
      </c>
      <c r="L264" s="279"/>
      <c r="M264" s="132">
        <f>+$M$13</f>
        <v>721517</v>
      </c>
      <c r="N264" s="550"/>
      <c r="O264" s="550"/>
      <c r="P264" s="553"/>
      <c r="Q264" s="556"/>
      <c r="R264" s="556"/>
      <c r="S264" s="559">
        <f>IF(COUNTIF(J264:M266,"CUMPLE")&gt;=1,(G264*I264),0)* (IF(N264="PRESENTÓ CERTIFICADO",1,0))* (IF(O264="ACORDE A ITEM 5.2.1 (T.R.)",1,0) )* ( IF(OR(Q264="SIN OBSERVACIÓN", Q264="REQUERIMIENTOS SUBSANADOS"),1,0)) *(IF(OR(R264="NINGUNO", R264="CUMPLEN CON LO SOLICITADO"),1,0))</f>
        <v>0</v>
      </c>
      <c r="T264" s="588"/>
      <c r="W264" s="40"/>
      <c r="X264" s="40"/>
      <c r="Y264" s="40"/>
      <c r="Z264" s="40"/>
      <c r="AA264" s="26"/>
      <c r="AB264" s="26"/>
      <c r="AC264" s="26"/>
      <c r="AD264" s="26"/>
      <c r="AE264" s="26"/>
      <c r="AF264" s="26"/>
      <c r="AG264" s="26"/>
    </row>
    <row r="265" spans="1:34" s="6" customFormat="1" ht="24.95" hidden="1" customHeight="1">
      <c r="A265" s="10"/>
      <c r="B265" s="539"/>
      <c r="C265" s="571"/>
      <c r="D265" s="571"/>
      <c r="E265" s="536"/>
      <c r="F265" s="571"/>
      <c r="G265" s="576"/>
      <c r="H265" s="545"/>
      <c r="I265" s="548"/>
      <c r="J265" s="279"/>
      <c r="K265" s="132">
        <f>+$K$14</f>
        <v>721214</v>
      </c>
      <c r="L265" s="279"/>
      <c r="M265" s="132">
        <f>+$M$14</f>
        <v>921217</v>
      </c>
      <c r="N265" s="551"/>
      <c r="O265" s="551"/>
      <c r="P265" s="554"/>
      <c r="Q265" s="557"/>
      <c r="R265" s="557"/>
      <c r="S265" s="560"/>
      <c r="T265" s="588"/>
      <c r="W265" s="40"/>
      <c r="X265" s="40"/>
      <c r="Y265" s="40"/>
      <c r="Z265" s="40"/>
      <c r="AA265" s="26"/>
      <c r="AB265" s="26"/>
      <c r="AC265" s="26"/>
      <c r="AD265" s="26"/>
      <c r="AE265" s="26"/>
      <c r="AF265" s="26"/>
      <c r="AG265" s="26"/>
    </row>
    <row r="266" spans="1:34" s="6" customFormat="1" ht="24.95" hidden="1" customHeight="1">
      <c r="A266" s="10"/>
      <c r="B266" s="540"/>
      <c r="C266" s="572"/>
      <c r="D266" s="572"/>
      <c r="E266" s="537"/>
      <c r="F266" s="572"/>
      <c r="G266" s="577"/>
      <c r="H266" s="546"/>
      <c r="I266" s="549"/>
      <c r="J266" s="279"/>
      <c r="K266" s="132">
        <f>+$K$15</f>
        <v>721512</v>
      </c>
      <c r="L266" s="279"/>
      <c r="M266" s="132"/>
      <c r="N266" s="552"/>
      <c r="O266" s="552"/>
      <c r="P266" s="555"/>
      <c r="Q266" s="558"/>
      <c r="R266" s="558"/>
      <c r="S266" s="561"/>
      <c r="T266" s="588"/>
      <c r="W266" s="40"/>
      <c r="X266" s="40"/>
      <c r="Y266" s="40"/>
      <c r="Z266" s="40"/>
      <c r="AA266" s="40"/>
      <c r="AB266" s="40"/>
      <c r="AC266" s="40"/>
      <c r="AD266" s="8"/>
      <c r="AE266" s="8"/>
      <c r="AF266" s="8"/>
      <c r="AG266" s="8"/>
    </row>
    <row r="267" spans="1:34" s="6" customFormat="1" ht="24.95" hidden="1" customHeight="1">
      <c r="A267" s="10"/>
      <c r="B267" s="538">
        <v>5</v>
      </c>
      <c r="C267" s="535"/>
      <c r="D267" s="535"/>
      <c r="E267" s="535"/>
      <c r="F267" s="570"/>
      <c r="G267" s="541"/>
      <c r="H267" s="544"/>
      <c r="I267" s="547"/>
      <c r="J267" s="279"/>
      <c r="K267" s="132">
        <f>+$K$13</f>
        <v>721015</v>
      </c>
      <c r="L267" s="279"/>
      <c r="M267" s="132">
        <f>+$M$13</f>
        <v>721517</v>
      </c>
      <c r="N267" s="550"/>
      <c r="O267" s="550"/>
      <c r="P267" s="553"/>
      <c r="Q267" s="556"/>
      <c r="R267" s="556"/>
      <c r="S267" s="559">
        <f>IF(COUNTIF(J267:M269,"CUMPLE")&gt;=1,(G267*I267),0)* (IF(N267="PRESENTÓ CERTIFICADO",1,0))* (IF(O267="ACORDE A ITEM 5.2.1 (T.R.)",1,0) )* ( IF(OR(Q267="SIN OBSERVACIÓN", Q267="REQUERIMIENTOS SUBSANADOS"),1,0)) *(IF(OR(R267="NINGUNO", R267="CUMPLEN CON LO SOLICITADO"),1,0))</f>
        <v>0</v>
      </c>
      <c r="T267" s="588"/>
      <c r="W267" s="40"/>
      <c r="X267" s="40"/>
      <c r="Y267" s="40"/>
      <c r="Z267" s="40"/>
      <c r="AA267" s="40"/>
      <c r="AB267" s="40"/>
      <c r="AC267" s="40"/>
      <c r="AD267" s="8"/>
      <c r="AE267" s="8"/>
      <c r="AF267" s="8"/>
      <c r="AG267" s="8"/>
    </row>
    <row r="268" spans="1:34" s="6" customFormat="1" ht="24.95" hidden="1" customHeight="1">
      <c r="A268" s="10"/>
      <c r="B268" s="539"/>
      <c r="C268" s="536"/>
      <c r="D268" s="536"/>
      <c r="E268" s="536"/>
      <c r="F268" s="571"/>
      <c r="G268" s="542"/>
      <c r="H268" s="545"/>
      <c r="I268" s="548"/>
      <c r="J268" s="279"/>
      <c r="K268" s="132">
        <f>+$K$14</f>
        <v>721214</v>
      </c>
      <c r="L268" s="279"/>
      <c r="M268" s="132">
        <f>+$M$14</f>
        <v>921217</v>
      </c>
      <c r="N268" s="551"/>
      <c r="O268" s="551"/>
      <c r="P268" s="554"/>
      <c r="Q268" s="557"/>
      <c r="R268" s="557"/>
      <c r="S268" s="560"/>
      <c r="T268" s="588"/>
      <c r="W268" s="40"/>
      <c r="X268" s="40"/>
      <c r="Y268" s="40"/>
      <c r="Z268" s="40"/>
      <c r="AA268" s="40"/>
      <c r="AB268" s="40"/>
      <c r="AC268" s="40"/>
    </row>
    <row r="269" spans="1:34" s="6" customFormat="1" ht="24.95" hidden="1" customHeight="1">
      <c r="A269" s="10"/>
      <c r="B269" s="540"/>
      <c r="C269" s="537"/>
      <c r="D269" s="537"/>
      <c r="E269" s="537"/>
      <c r="F269" s="572"/>
      <c r="G269" s="543"/>
      <c r="H269" s="546"/>
      <c r="I269" s="549"/>
      <c r="J269" s="279"/>
      <c r="K269" s="132">
        <f>+$K$15</f>
        <v>721512</v>
      </c>
      <c r="L269" s="279"/>
      <c r="M269" s="132"/>
      <c r="N269" s="552"/>
      <c r="O269" s="552"/>
      <c r="P269" s="555"/>
      <c r="Q269" s="558"/>
      <c r="R269" s="558"/>
      <c r="S269" s="561"/>
      <c r="T269" s="589"/>
      <c r="W269" s="40"/>
      <c r="X269" s="40"/>
      <c r="Y269" s="40"/>
      <c r="Z269" s="40"/>
      <c r="AA269" s="40"/>
      <c r="AB269" s="40"/>
      <c r="AC269" s="40"/>
    </row>
    <row r="270" spans="1:34" s="3" customFormat="1" ht="24.95" customHeight="1">
      <c r="B270" s="562" t="str">
        <f>IF(S271=" "," ",IF(S271&gt;=$H$6,"CUMPLE CON LA EXPERIENCIA REQUERIDA","NO CUMPLE CON LA EXPERIENCIA REQUERIDA"))</f>
        <v>NO CUMPLE CON LA EXPERIENCIA REQUERIDA</v>
      </c>
      <c r="C270" s="563"/>
      <c r="D270" s="563"/>
      <c r="E270" s="563"/>
      <c r="F270" s="563"/>
      <c r="G270" s="563"/>
      <c r="H270" s="563"/>
      <c r="I270" s="563"/>
      <c r="J270" s="563"/>
      <c r="K270" s="563"/>
      <c r="L270" s="563"/>
      <c r="M270" s="563"/>
      <c r="N270" s="563"/>
      <c r="O270" s="564"/>
      <c r="P270" s="568" t="s">
        <v>22</v>
      </c>
      <c r="Q270" s="569"/>
      <c r="R270" s="392"/>
      <c r="S270" s="7">
        <f>IF(T255="SI",SUM(S255:S269),0)</f>
        <v>2334.4724999999999</v>
      </c>
      <c r="T270" s="573" t="str">
        <f>IF(S271=" "," ",IF(S271&gt;=$H$6,"CUMPLE","NO CUMPLE"))</f>
        <v>NO CUMPLE</v>
      </c>
      <c r="W270" s="40"/>
      <c r="X270" s="40"/>
      <c r="Y270" s="40"/>
      <c r="Z270" s="40"/>
      <c r="AA270" s="40"/>
      <c r="AB270" s="40"/>
      <c r="AC270" s="40"/>
      <c r="AD270" s="6"/>
      <c r="AE270" s="6"/>
      <c r="AF270" s="6"/>
      <c r="AG270" s="6"/>
      <c r="AH270" s="6"/>
    </row>
    <row r="271" spans="1:34" s="6" customFormat="1" ht="24.95" customHeight="1">
      <c r="B271" s="565"/>
      <c r="C271" s="566"/>
      <c r="D271" s="566"/>
      <c r="E271" s="566"/>
      <c r="F271" s="566"/>
      <c r="G271" s="566"/>
      <c r="H271" s="566"/>
      <c r="I271" s="566"/>
      <c r="J271" s="566"/>
      <c r="K271" s="566"/>
      <c r="L271" s="566"/>
      <c r="M271" s="566"/>
      <c r="N271" s="566"/>
      <c r="O271" s="567"/>
      <c r="P271" s="568" t="s">
        <v>24</v>
      </c>
      <c r="Q271" s="569"/>
      <c r="R271" s="392"/>
      <c r="S271" s="7">
        <f>IFERROR((S270/$P$6)," ")</f>
        <v>1.9700189873417719</v>
      </c>
      <c r="T271" s="574"/>
      <c r="W271" s="40"/>
      <c r="X271" s="40"/>
      <c r="Y271" s="40"/>
      <c r="Z271" s="40"/>
      <c r="AA271" s="40"/>
      <c r="AB271" s="40"/>
      <c r="AC271" s="40"/>
    </row>
    <row r="272" spans="1:34" ht="30" customHeight="1">
      <c r="AA272" s="40"/>
      <c r="AB272" s="40"/>
      <c r="AC272" s="40"/>
      <c r="AD272" s="6"/>
      <c r="AE272" s="6"/>
      <c r="AF272" s="6"/>
      <c r="AG272" s="6"/>
      <c r="AH272" s="3"/>
    </row>
    <row r="273" spans="1:34" ht="30" customHeight="1">
      <c r="AA273" s="40"/>
      <c r="AB273" s="40"/>
      <c r="AC273" s="40"/>
      <c r="AD273" s="6"/>
      <c r="AE273" s="6"/>
      <c r="AF273" s="6"/>
      <c r="AG273" s="6"/>
      <c r="AH273" s="6"/>
    </row>
    <row r="274" spans="1:34" ht="36" customHeight="1">
      <c r="B274" s="98">
        <v>13</v>
      </c>
      <c r="C274" s="590" t="s">
        <v>78</v>
      </c>
      <c r="D274" s="591"/>
      <c r="E274" s="592"/>
      <c r="F274" s="593" t="str">
        <f>IFERROR(VLOOKUP(B274,LISTA_OFERENTES,2,FALSE)," ")</f>
        <v>INGEMAR SAS</v>
      </c>
      <c r="G274" s="594"/>
      <c r="H274" s="594"/>
      <c r="I274" s="594"/>
      <c r="J274" s="594"/>
      <c r="K274" s="594"/>
      <c r="L274" s="594"/>
      <c r="M274" s="594"/>
      <c r="N274" s="594"/>
      <c r="O274" s="595"/>
      <c r="P274" s="596" t="s">
        <v>104</v>
      </c>
      <c r="Q274" s="597"/>
      <c r="R274" s="598"/>
      <c r="S274" s="2">
        <f>5-(INT(COUNTBLANK(C277:C291))-10)</f>
        <v>2</v>
      </c>
      <c r="T274" s="3"/>
      <c r="AA274" s="40"/>
      <c r="AB274" s="40"/>
      <c r="AC274" s="40"/>
      <c r="AD274" s="6"/>
      <c r="AE274" s="6"/>
      <c r="AF274" s="6"/>
      <c r="AG274" s="6"/>
    </row>
    <row r="275" spans="1:34" s="8" customFormat="1" ht="30" customHeight="1">
      <c r="B275" s="599" t="s">
        <v>45</v>
      </c>
      <c r="C275" s="601" t="s">
        <v>15</v>
      </c>
      <c r="D275" s="601" t="s">
        <v>16</v>
      </c>
      <c r="E275" s="601" t="s">
        <v>17</v>
      </c>
      <c r="F275" s="601" t="s">
        <v>18</v>
      </c>
      <c r="G275" s="601" t="s">
        <v>19</v>
      </c>
      <c r="H275" s="601" t="s">
        <v>20</v>
      </c>
      <c r="I275" s="601" t="s">
        <v>21</v>
      </c>
      <c r="J275" s="603" t="s">
        <v>52</v>
      </c>
      <c r="K275" s="604"/>
      <c r="L275" s="604"/>
      <c r="M275" s="605"/>
      <c r="N275" s="601" t="s">
        <v>79</v>
      </c>
      <c r="O275" s="601" t="s">
        <v>80</v>
      </c>
      <c r="P275" s="5" t="s">
        <v>81</v>
      </c>
      <c r="Q275" s="5"/>
      <c r="R275" s="601" t="s">
        <v>82</v>
      </c>
      <c r="S275" s="601" t="s">
        <v>83</v>
      </c>
      <c r="T275" s="601" t="str">
        <f>T11</f>
        <v>CUMPLE CON EL REQUERIMIENTO OBLIGATORIO DE HABER EJECUTADO MÍNIMO DOS (2) DE LOS CINCO CONTRATOS, DENTRO DE LAS CLASIFICACIONES DE LOS
CÓDIGOS 721512,721214 Y 721517.</v>
      </c>
      <c r="U275" s="9"/>
      <c r="V275" s="9"/>
      <c r="W275" s="40"/>
      <c r="X275" s="40"/>
      <c r="Y275" s="40"/>
      <c r="Z275" s="40"/>
      <c r="AA275" s="40"/>
      <c r="AB275" s="40"/>
      <c r="AC275" s="40"/>
      <c r="AD275" s="6"/>
      <c r="AE275" s="6"/>
      <c r="AF275" s="6"/>
      <c r="AG275" s="6"/>
      <c r="AH275" s="26"/>
    </row>
    <row r="276" spans="1:34" s="8" customFormat="1" ht="105" customHeight="1">
      <c r="B276" s="600"/>
      <c r="C276" s="602"/>
      <c r="D276" s="602"/>
      <c r="E276" s="602"/>
      <c r="F276" s="602"/>
      <c r="G276" s="602"/>
      <c r="H276" s="602"/>
      <c r="I276" s="602"/>
      <c r="J276" s="606" t="s">
        <v>85</v>
      </c>
      <c r="K276" s="607"/>
      <c r="L276" s="607"/>
      <c r="M276" s="608"/>
      <c r="N276" s="602"/>
      <c r="O276" s="602"/>
      <c r="P276" s="4" t="s">
        <v>13</v>
      </c>
      <c r="Q276" s="4" t="s">
        <v>84</v>
      </c>
      <c r="R276" s="602"/>
      <c r="S276" s="602"/>
      <c r="T276" s="602"/>
      <c r="U276" s="9"/>
      <c r="V276" s="9"/>
      <c r="W276" s="40"/>
      <c r="X276" s="40"/>
      <c r="Y276" s="40"/>
      <c r="Z276" s="40"/>
      <c r="AA276" s="40"/>
      <c r="AB276" s="40"/>
      <c r="AC276" s="40"/>
      <c r="AD276" s="6"/>
      <c r="AE276" s="6"/>
      <c r="AF276" s="6"/>
      <c r="AG276" s="6"/>
      <c r="AH276" s="26"/>
    </row>
    <row r="277" spans="1:34" s="6" customFormat="1" ht="24.95" customHeight="1">
      <c r="A277" s="10"/>
      <c r="B277" s="538">
        <v>1</v>
      </c>
      <c r="C277" s="535">
        <v>43</v>
      </c>
      <c r="D277" s="535">
        <v>36</v>
      </c>
      <c r="E277" s="535" t="s">
        <v>1256</v>
      </c>
      <c r="F277" s="535" t="s">
        <v>1258</v>
      </c>
      <c r="G277" s="541">
        <v>5549.17</v>
      </c>
      <c r="H277" s="544" t="s">
        <v>1180</v>
      </c>
      <c r="I277" s="547">
        <v>0.85</v>
      </c>
      <c r="J277" s="279" t="s">
        <v>1177</v>
      </c>
      <c r="K277" s="132">
        <v>721015</v>
      </c>
      <c r="L277" s="279" t="s">
        <v>1173</v>
      </c>
      <c r="M277" s="132">
        <v>721517</v>
      </c>
      <c r="N277" s="550" t="s">
        <v>1181</v>
      </c>
      <c r="O277" s="550" t="s">
        <v>1182</v>
      </c>
      <c r="P277" s="553"/>
      <c r="Q277" s="556" t="s">
        <v>1183</v>
      </c>
      <c r="R277" s="556" t="s">
        <v>1212</v>
      </c>
      <c r="S277" s="559">
        <f>IF(COUNTIF(J277:M279,"CUMPLE")&gt;=1,(G277*I277),0)* (IF(N277="PRESENTÓ CERTIFICADO",1,0))* (IF(O277="ACORDE A ITEM 5.2.1 (T.R.)",1,0) )* ( IF(OR(Q277="SIN OBSERVACIÓN", Q277="REQUERIMIENTOS SUBSANADOS"),1,0)) *(IF(OR(R277="NINGUNO", R277="CUMPLEN CON LO SOLICITADO"),1,0))</f>
        <v>4716.7945</v>
      </c>
      <c r="T277" s="587" t="s">
        <v>1185</v>
      </c>
      <c r="W277" s="40"/>
      <c r="X277" s="40"/>
      <c r="Y277" s="40"/>
      <c r="Z277" s="40"/>
      <c r="AA277" s="40"/>
      <c r="AB277" s="40"/>
      <c r="AC277" s="40"/>
      <c r="AH277" s="8"/>
    </row>
    <row r="278" spans="1:34" s="6" customFormat="1" ht="24.95" customHeight="1">
      <c r="A278" s="10"/>
      <c r="B278" s="539"/>
      <c r="C278" s="536"/>
      <c r="D278" s="536"/>
      <c r="E278" s="536"/>
      <c r="F278" s="536"/>
      <c r="G278" s="542"/>
      <c r="H278" s="545"/>
      <c r="I278" s="548"/>
      <c r="J278" s="279" t="s">
        <v>1173</v>
      </c>
      <c r="K278" s="132">
        <v>721214</v>
      </c>
      <c r="L278" s="279" t="s">
        <v>1177</v>
      </c>
      <c r="M278" s="132">
        <v>921217</v>
      </c>
      <c r="N278" s="551"/>
      <c r="O278" s="551"/>
      <c r="P278" s="554"/>
      <c r="Q278" s="557"/>
      <c r="R278" s="557"/>
      <c r="S278" s="560"/>
      <c r="T278" s="588"/>
      <c r="W278" s="40"/>
      <c r="X278" s="40"/>
      <c r="Y278" s="40"/>
      <c r="Z278" s="40"/>
      <c r="AA278" s="40"/>
      <c r="AB278" s="40"/>
      <c r="AC278" s="40"/>
      <c r="AH278" s="8"/>
    </row>
    <row r="279" spans="1:34" s="6" customFormat="1" ht="42.75" customHeight="1">
      <c r="A279" s="10"/>
      <c r="B279" s="540"/>
      <c r="C279" s="537"/>
      <c r="D279" s="537"/>
      <c r="E279" s="537"/>
      <c r="F279" s="537"/>
      <c r="G279" s="543"/>
      <c r="H279" s="546"/>
      <c r="I279" s="549"/>
      <c r="J279" s="279" t="s">
        <v>1173</v>
      </c>
      <c r="K279" s="132">
        <v>721512</v>
      </c>
      <c r="L279" s="279"/>
      <c r="M279" s="132"/>
      <c r="N279" s="552"/>
      <c r="O279" s="552"/>
      <c r="P279" s="555"/>
      <c r="Q279" s="558"/>
      <c r="R279" s="558"/>
      <c r="S279" s="561"/>
      <c r="T279" s="588"/>
      <c r="W279" s="40"/>
      <c r="X279" s="40"/>
      <c r="Y279" s="40"/>
      <c r="Z279" s="40"/>
      <c r="AA279" s="40"/>
      <c r="AB279" s="40"/>
      <c r="AC279" s="40"/>
    </row>
    <row r="280" spans="1:34" s="6" customFormat="1" ht="24.95" customHeight="1">
      <c r="A280" s="10"/>
      <c r="B280" s="538">
        <v>2</v>
      </c>
      <c r="C280" s="570">
        <v>60</v>
      </c>
      <c r="D280" s="570">
        <v>53</v>
      </c>
      <c r="E280" s="570" t="s">
        <v>1257</v>
      </c>
      <c r="F280" s="570" t="s">
        <v>1259</v>
      </c>
      <c r="G280" s="575">
        <v>3463.89</v>
      </c>
      <c r="H280" s="544" t="s">
        <v>1180</v>
      </c>
      <c r="I280" s="578">
        <v>0.6</v>
      </c>
      <c r="J280" s="279" t="s">
        <v>1173</v>
      </c>
      <c r="K280" s="132">
        <f>+$K$13</f>
        <v>721015</v>
      </c>
      <c r="L280" s="279" t="s">
        <v>1177</v>
      </c>
      <c r="M280" s="132">
        <f>+$M$13</f>
        <v>721517</v>
      </c>
      <c r="N280" s="550" t="s">
        <v>1181</v>
      </c>
      <c r="O280" s="550" t="s">
        <v>1182</v>
      </c>
      <c r="P280" s="553"/>
      <c r="Q280" s="556" t="s">
        <v>1183</v>
      </c>
      <c r="R280" s="556" t="s">
        <v>1212</v>
      </c>
      <c r="S280" s="559">
        <f>IF(COUNTIF(J280:M282,"CUMPLE")&gt;=1,(G280*I280),0)* (IF(N280="PRESENTÓ CERTIFICADO",1,0))* (IF(O280="ACORDE A ITEM 5.2.1 (T.R.)",1,0) )* ( IF(OR(Q280="SIN OBSERVACIÓN", Q280="REQUERIMIENTOS SUBSANADOS"),1,0)) *(IF(OR(R280="NINGUNO", R280="CUMPLEN CON LO SOLICITADO"),1,0))</f>
        <v>2078.3339999999998</v>
      </c>
      <c r="T280" s="588"/>
      <c r="W280" s="40"/>
      <c r="X280" s="40"/>
      <c r="Y280" s="40"/>
      <c r="Z280" s="40"/>
      <c r="AA280" s="40"/>
      <c r="AB280" s="40"/>
      <c r="AC280" s="40"/>
    </row>
    <row r="281" spans="1:34" s="6" customFormat="1" ht="24.95" customHeight="1">
      <c r="A281" s="10"/>
      <c r="B281" s="539"/>
      <c r="C281" s="571"/>
      <c r="D281" s="571"/>
      <c r="E281" s="571"/>
      <c r="F281" s="571"/>
      <c r="G281" s="576"/>
      <c r="H281" s="545"/>
      <c r="I281" s="579"/>
      <c r="J281" s="279" t="s">
        <v>1173</v>
      </c>
      <c r="K281" s="132">
        <f>+$K$14</f>
        <v>721214</v>
      </c>
      <c r="L281" s="279" t="s">
        <v>1177</v>
      </c>
      <c r="M281" s="132">
        <f>+$M$14</f>
        <v>921217</v>
      </c>
      <c r="N281" s="551"/>
      <c r="O281" s="551"/>
      <c r="P281" s="554"/>
      <c r="Q281" s="557"/>
      <c r="R281" s="557"/>
      <c r="S281" s="560"/>
      <c r="T281" s="588"/>
      <c r="W281" s="40"/>
      <c r="X281" s="40"/>
      <c r="Y281" s="40"/>
      <c r="Z281" s="40"/>
      <c r="AA281" s="40"/>
      <c r="AB281" s="40"/>
      <c r="AC281" s="40"/>
    </row>
    <row r="282" spans="1:34" s="6" customFormat="1" ht="51.75" customHeight="1">
      <c r="A282" s="10"/>
      <c r="B282" s="540"/>
      <c r="C282" s="572"/>
      <c r="D282" s="572"/>
      <c r="E282" s="572"/>
      <c r="F282" s="572"/>
      <c r="G282" s="577"/>
      <c r="H282" s="546"/>
      <c r="I282" s="580"/>
      <c r="J282" s="279" t="s">
        <v>1173</v>
      </c>
      <c r="K282" s="132">
        <f>+$K$15</f>
        <v>721512</v>
      </c>
      <c r="L282" s="279"/>
      <c r="M282" s="132"/>
      <c r="N282" s="552"/>
      <c r="O282" s="552"/>
      <c r="P282" s="555"/>
      <c r="Q282" s="558"/>
      <c r="R282" s="558"/>
      <c r="S282" s="561"/>
      <c r="T282" s="588"/>
      <c r="W282" s="40"/>
      <c r="X282" s="40"/>
      <c r="Y282" s="40"/>
      <c r="Z282" s="40"/>
    </row>
    <row r="283" spans="1:34" s="6" customFormat="1" ht="24.95" hidden="1" customHeight="1">
      <c r="A283" s="10"/>
      <c r="B283" s="538">
        <v>3</v>
      </c>
      <c r="C283" s="535"/>
      <c r="D283" s="535"/>
      <c r="E283" s="535"/>
      <c r="F283" s="570"/>
      <c r="G283" s="541"/>
      <c r="H283" s="544"/>
      <c r="I283" s="547"/>
      <c r="J283" s="279"/>
      <c r="K283" s="132">
        <f>+$K$13</f>
        <v>721015</v>
      </c>
      <c r="L283" s="279"/>
      <c r="M283" s="132">
        <f>+$M$13</f>
        <v>721517</v>
      </c>
      <c r="N283" s="550"/>
      <c r="O283" s="550"/>
      <c r="P283" s="553"/>
      <c r="Q283" s="556"/>
      <c r="R283" s="556"/>
      <c r="S283" s="559">
        <f>IF(COUNTIF(J283:M285,"CUMPLE")&gt;=1,(G283*I283),0)* (IF(N283="PRESENTÓ CERTIFICADO",1,0))* (IF(O283="ACORDE A ITEM 5.2.1 (T.R.)",1,0) )* ( IF(OR(Q283="SIN OBSERVACIÓN", Q283="REQUERIMIENTOS SUBSANADOS"),1,0)) *(IF(OR(R283="NINGUNO", R283="CUMPLEN CON LO SOLICITADO"),1,0))</f>
        <v>0</v>
      </c>
      <c r="T283" s="588"/>
      <c r="W283" s="40"/>
      <c r="X283" s="40"/>
      <c r="Y283" s="40"/>
      <c r="Z283" s="40"/>
      <c r="AA283" s="3"/>
      <c r="AB283" s="3"/>
      <c r="AC283" s="3"/>
      <c r="AD283" s="3"/>
      <c r="AE283" s="3"/>
      <c r="AF283" s="3"/>
      <c r="AG283" s="3"/>
    </row>
    <row r="284" spans="1:34" s="6" customFormat="1" ht="24.95" hidden="1" customHeight="1">
      <c r="A284" s="10"/>
      <c r="B284" s="539"/>
      <c r="C284" s="536"/>
      <c r="D284" s="536"/>
      <c r="E284" s="536"/>
      <c r="F284" s="571"/>
      <c r="G284" s="542"/>
      <c r="H284" s="545"/>
      <c r="I284" s="548"/>
      <c r="J284" s="279"/>
      <c r="K284" s="132">
        <f>+$K$14</f>
        <v>721214</v>
      </c>
      <c r="L284" s="279"/>
      <c r="M284" s="132">
        <f>+$M$14</f>
        <v>921217</v>
      </c>
      <c r="N284" s="551"/>
      <c r="O284" s="551"/>
      <c r="P284" s="554"/>
      <c r="Q284" s="557"/>
      <c r="R284" s="557"/>
      <c r="S284" s="560"/>
      <c r="T284" s="588"/>
      <c r="W284" s="40"/>
      <c r="X284" s="40"/>
      <c r="Y284" s="40"/>
      <c r="Z284" s="40"/>
    </row>
    <row r="285" spans="1:34" s="6" customFormat="1" ht="24.95" hidden="1" customHeight="1">
      <c r="A285" s="10"/>
      <c r="B285" s="540"/>
      <c r="C285" s="537"/>
      <c r="D285" s="537"/>
      <c r="E285" s="537"/>
      <c r="F285" s="572"/>
      <c r="G285" s="543"/>
      <c r="H285" s="546"/>
      <c r="I285" s="549"/>
      <c r="J285" s="279"/>
      <c r="K285" s="132">
        <f>+$K$15</f>
        <v>721512</v>
      </c>
      <c r="L285" s="279"/>
      <c r="M285" s="132"/>
      <c r="N285" s="552"/>
      <c r="O285" s="552"/>
      <c r="P285" s="555"/>
      <c r="Q285" s="558"/>
      <c r="R285" s="558"/>
      <c r="S285" s="561"/>
      <c r="T285" s="588"/>
      <c r="W285" s="40"/>
      <c r="X285" s="40"/>
      <c r="Y285" s="40"/>
      <c r="Z285" s="40"/>
      <c r="AA285" s="26"/>
      <c r="AB285" s="26"/>
      <c r="AC285" s="26"/>
      <c r="AD285" s="26"/>
      <c r="AE285" s="26"/>
      <c r="AF285" s="26"/>
      <c r="AG285" s="26"/>
    </row>
    <row r="286" spans="1:34" s="6" customFormat="1" ht="24.95" hidden="1" customHeight="1">
      <c r="A286" s="10"/>
      <c r="B286" s="538">
        <v>4</v>
      </c>
      <c r="C286" s="570"/>
      <c r="D286" s="570"/>
      <c r="E286" s="570"/>
      <c r="F286" s="570"/>
      <c r="G286" s="575"/>
      <c r="H286" s="544"/>
      <c r="I286" s="578"/>
      <c r="J286" s="279"/>
      <c r="K286" s="132">
        <f>+$K$13</f>
        <v>721015</v>
      </c>
      <c r="L286" s="279"/>
      <c r="M286" s="132">
        <f>+$M$13</f>
        <v>721517</v>
      </c>
      <c r="N286" s="550"/>
      <c r="O286" s="550"/>
      <c r="P286" s="581"/>
      <c r="Q286" s="584"/>
      <c r="R286" s="584"/>
      <c r="S286" s="559">
        <f>IF(COUNTIF(J286:M288,"CUMPLE")&gt;=1,(G286*I286),0)* (IF(N286="PRESENTÓ CERTIFICADO",1,0))* (IF(O286="ACORDE A ITEM 5.2.1 (T.R.)",1,0) )* ( IF(OR(Q286="SIN OBSERVACIÓN", Q286="REQUERIMIENTOS SUBSANADOS"),1,0)) *(IF(OR(R286="NINGUNO", R286="CUMPLEN CON LO SOLICITADO"),1,0))</f>
        <v>0</v>
      </c>
      <c r="T286" s="588"/>
      <c r="W286" s="40"/>
      <c r="X286" s="40"/>
      <c r="Y286" s="40"/>
      <c r="Z286" s="40"/>
      <c r="AA286" s="26"/>
      <c r="AB286" s="26"/>
      <c r="AC286" s="26"/>
      <c r="AD286" s="26"/>
      <c r="AE286" s="26"/>
      <c r="AF286" s="26"/>
      <c r="AG286" s="26"/>
    </row>
    <row r="287" spans="1:34" s="6" customFormat="1" ht="24.95" hidden="1" customHeight="1">
      <c r="A287" s="10"/>
      <c r="B287" s="539"/>
      <c r="C287" s="571"/>
      <c r="D287" s="571"/>
      <c r="E287" s="571"/>
      <c r="F287" s="571"/>
      <c r="G287" s="576"/>
      <c r="H287" s="545"/>
      <c r="I287" s="579"/>
      <c r="J287" s="279"/>
      <c r="K287" s="132">
        <f>+$K$14</f>
        <v>721214</v>
      </c>
      <c r="L287" s="279"/>
      <c r="M287" s="132">
        <f>+$M$14</f>
        <v>921217</v>
      </c>
      <c r="N287" s="551"/>
      <c r="O287" s="551"/>
      <c r="P287" s="582"/>
      <c r="Q287" s="585"/>
      <c r="R287" s="585"/>
      <c r="S287" s="560"/>
      <c r="T287" s="588"/>
      <c r="W287" s="40"/>
      <c r="X287" s="40"/>
      <c r="Y287" s="40"/>
      <c r="Z287" s="40"/>
      <c r="AA287" s="26"/>
      <c r="AB287" s="26"/>
      <c r="AC287" s="26"/>
      <c r="AD287" s="26"/>
      <c r="AE287" s="26"/>
      <c r="AF287" s="26"/>
      <c r="AG287" s="26"/>
    </row>
    <row r="288" spans="1:34" s="6" customFormat="1" ht="24.95" hidden="1" customHeight="1">
      <c r="A288" s="10"/>
      <c r="B288" s="540"/>
      <c r="C288" s="572"/>
      <c r="D288" s="572"/>
      <c r="E288" s="572"/>
      <c r="F288" s="572"/>
      <c r="G288" s="577"/>
      <c r="H288" s="546"/>
      <c r="I288" s="580"/>
      <c r="J288" s="279"/>
      <c r="K288" s="132">
        <f>+$K$15</f>
        <v>721512</v>
      </c>
      <c r="L288" s="279"/>
      <c r="M288" s="132"/>
      <c r="N288" s="552"/>
      <c r="O288" s="552"/>
      <c r="P288" s="583"/>
      <c r="Q288" s="586"/>
      <c r="R288" s="586"/>
      <c r="S288" s="561"/>
      <c r="T288" s="588"/>
      <c r="W288" s="40"/>
      <c r="X288" s="40"/>
      <c r="Y288" s="40"/>
      <c r="Z288" s="40"/>
      <c r="AA288" s="40"/>
      <c r="AB288" s="40"/>
      <c r="AC288" s="40"/>
      <c r="AD288" s="8"/>
      <c r="AE288" s="8"/>
      <c r="AF288" s="8"/>
      <c r="AG288" s="8"/>
    </row>
    <row r="289" spans="1:34" s="6" customFormat="1" ht="24.95" hidden="1" customHeight="1">
      <c r="A289" s="10"/>
      <c r="B289" s="538">
        <v>5</v>
      </c>
      <c r="C289" s="535"/>
      <c r="D289" s="535"/>
      <c r="E289" s="535"/>
      <c r="F289" s="535"/>
      <c r="G289" s="541"/>
      <c r="H289" s="544"/>
      <c r="I289" s="547"/>
      <c r="J289" s="279"/>
      <c r="K289" s="132">
        <f>+$K$13</f>
        <v>721015</v>
      </c>
      <c r="L289" s="279"/>
      <c r="M289" s="132">
        <f>+$M$13</f>
        <v>721517</v>
      </c>
      <c r="N289" s="550"/>
      <c r="O289" s="550"/>
      <c r="P289" s="553"/>
      <c r="Q289" s="556"/>
      <c r="R289" s="556"/>
      <c r="S289" s="559">
        <f>IF(COUNTIF(J289:M291,"CUMPLE")&gt;=1,(G289*I289),0)* (IF(N289="PRESENTÓ CERTIFICADO",1,0))* (IF(O289="ACORDE A ITEM 5.2.1 (T.R.)",1,0) )* ( IF(OR(Q289="SIN OBSERVACIÓN", Q289="REQUERIMIENTOS SUBSANADOS"),1,0)) *(IF(OR(R289="NINGUNO", R289="CUMPLEN CON LO SOLICITADO"),1,0))</f>
        <v>0</v>
      </c>
      <c r="T289" s="588"/>
      <c r="W289" s="40"/>
      <c r="X289" s="40"/>
      <c r="Y289" s="40"/>
      <c r="Z289" s="40"/>
      <c r="AA289" s="40"/>
      <c r="AB289" s="40"/>
      <c r="AC289" s="40"/>
      <c r="AD289" s="8"/>
      <c r="AE289" s="8"/>
      <c r="AF289" s="8"/>
      <c r="AG289" s="8"/>
    </row>
    <row r="290" spans="1:34" s="6" customFormat="1" ht="24.95" hidden="1" customHeight="1">
      <c r="A290" s="10"/>
      <c r="B290" s="539"/>
      <c r="C290" s="536"/>
      <c r="D290" s="536"/>
      <c r="E290" s="536"/>
      <c r="F290" s="536"/>
      <c r="G290" s="542"/>
      <c r="H290" s="545"/>
      <c r="I290" s="548"/>
      <c r="J290" s="279"/>
      <c r="K290" s="132">
        <f>+$K$14</f>
        <v>721214</v>
      </c>
      <c r="L290" s="279"/>
      <c r="M290" s="132">
        <f>+$M$14</f>
        <v>921217</v>
      </c>
      <c r="N290" s="551"/>
      <c r="O290" s="551"/>
      <c r="P290" s="554"/>
      <c r="Q290" s="557"/>
      <c r="R290" s="557"/>
      <c r="S290" s="560"/>
      <c r="T290" s="588"/>
      <c r="W290" s="40"/>
      <c r="X290" s="40"/>
      <c r="Y290" s="40"/>
      <c r="Z290" s="40"/>
      <c r="AA290" s="40"/>
      <c r="AB290" s="40"/>
      <c r="AC290" s="40"/>
    </row>
    <row r="291" spans="1:34" s="6" customFormat="1" ht="24.95" hidden="1" customHeight="1">
      <c r="A291" s="10"/>
      <c r="B291" s="540"/>
      <c r="C291" s="537"/>
      <c r="D291" s="537"/>
      <c r="E291" s="537"/>
      <c r="F291" s="537"/>
      <c r="G291" s="543"/>
      <c r="H291" s="546"/>
      <c r="I291" s="549"/>
      <c r="J291" s="279"/>
      <c r="K291" s="132">
        <f>+$K$15</f>
        <v>721512</v>
      </c>
      <c r="L291" s="279"/>
      <c r="M291" s="132"/>
      <c r="N291" s="552"/>
      <c r="O291" s="552"/>
      <c r="P291" s="555"/>
      <c r="Q291" s="558"/>
      <c r="R291" s="558"/>
      <c r="S291" s="561"/>
      <c r="T291" s="589"/>
      <c r="W291" s="40"/>
      <c r="X291" s="40"/>
      <c r="Y291" s="40"/>
      <c r="Z291" s="40"/>
      <c r="AA291" s="40"/>
      <c r="AB291" s="40"/>
      <c r="AC291" s="40"/>
    </row>
    <row r="292" spans="1:34" s="3" customFormat="1" ht="24.95" customHeight="1">
      <c r="B292" s="562" t="str">
        <f>IF(S293=" "," ",IF(S293&gt;=$H$6,"CUMPLE CON LA EXPERIENCIA REQUERIDA","NO CUMPLE CON LA EXPERIENCIA REQUERIDA"))</f>
        <v>CUMPLE CON LA EXPERIENCIA REQUERIDA</v>
      </c>
      <c r="C292" s="563"/>
      <c r="D292" s="563"/>
      <c r="E292" s="563"/>
      <c r="F292" s="563"/>
      <c r="G292" s="563"/>
      <c r="H292" s="563"/>
      <c r="I292" s="563"/>
      <c r="J292" s="563"/>
      <c r="K292" s="563"/>
      <c r="L292" s="563"/>
      <c r="M292" s="563"/>
      <c r="N292" s="563"/>
      <c r="O292" s="564"/>
      <c r="P292" s="568" t="s">
        <v>22</v>
      </c>
      <c r="Q292" s="569"/>
      <c r="R292" s="392"/>
      <c r="S292" s="7">
        <f>IF(T277="SI",SUM(S277:S291),0)</f>
        <v>6795.1284999999998</v>
      </c>
      <c r="T292" s="573" t="str">
        <f>IF(S293=" "," ",IF(S293&gt;=$H$6,"CUMPLE","NO CUMPLE"))</f>
        <v>CUMPLE</v>
      </c>
      <c r="W292" s="40"/>
      <c r="X292" s="40"/>
      <c r="Y292" s="40"/>
      <c r="Z292" s="40"/>
      <c r="AA292" s="40"/>
      <c r="AB292" s="40"/>
      <c r="AC292" s="40"/>
      <c r="AD292" s="6"/>
      <c r="AE292" s="6"/>
      <c r="AF292" s="6"/>
      <c r="AG292" s="6"/>
      <c r="AH292" s="6"/>
    </row>
    <row r="293" spans="1:34" s="6" customFormat="1" ht="24.95" customHeight="1">
      <c r="B293" s="565"/>
      <c r="C293" s="566"/>
      <c r="D293" s="566"/>
      <c r="E293" s="566"/>
      <c r="F293" s="566"/>
      <c r="G293" s="566"/>
      <c r="H293" s="566"/>
      <c r="I293" s="566"/>
      <c r="J293" s="566"/>
      <c r="K293" s="566"/>
      <c r="L293" s="566"/>
      <c r="M293" s="566"/>
      <c r="N293" s="566"/>
      <c r="O293" s="567"/>
      <c r="P293" s="568" t="s">
        <v>24</v>
      </c>
      <c r="Q293" s="569"/>
      <c r="R293" s="392"/>
      <c r="S293" s="76">
        <f>IFERROR((S292/$P$6)," ")</f>
        <v>5.7342856540084384</v>
      </c>
      <c r="T293" s="574"/>
      <c r="W293" s="40"/>
      <c r="X293" s="40"/>
      <c r="Y293" s="40"/>
      <c r="Z293" s="40"/>
      <c r="AA293" s="40"/>
      <c r="AB293" s="40"/>
      <c r="AC293" s="40"/>
    </row>
    <row r="294" spans="1:34" ht="30" customHeight="1">
      <c r="AA294" s="40"/>
      <c r="AB294" s="40"/>
      <c r="AC294" s="40"/>
      <c r="AD294" s="6"/>
      <c r="AE294" s="6"/>
      <c r="AF294" s="6"/>
      <c r="AG294" s="6"/>
      <c r="AH294" s="3"/>
    </row>
    <row r="295" spans="1:34" ht="30" customHeight="1">
      <c r="AA295" s="40"/>
      <c r="AB295" s="40"/>
      <c r="AC295" s="40"/>
      <c r="AD295" s="6"/>
      <c r="AE295" s="6"/>
      <c r="AF295" s="6"/>
      <c r="AG295" s="6"/>
      <c r="AH295" s="6"/>
    </row>
    <row r="296" spans="1:34" ht="36" customHeight="1">
      <c r="B296" s="98">
        <v>14</v>
      </c>
      <c r="C296" s="590" t="s">
        <v>78</v>
      </c>
      <c r="D296" s="591"/>
      <c r="E296" s="592"/>
      <c r="F296" s="593" t="str">
        <f>IFERROR(VLOOKUP(B296,LISTA_OFERENTES,2,FALSE)," ")</f>
        <v>ENETEL S.A.S</v>
      </c>
      <c r="G296" s="594"/>
      <c r="H296" s="594"/>
      <c r="I296" s="594"/>
      <c r="J296" s="594"/>
      <c r="K296" s="594"/>
      <c r="L296" s="594"/>
      <c r="M296" s="594"/>
      <c r="N296" s="594"/>
      <c r="O296" s="595"/>
      <c r="P296" s="596" t="s">
        <v>104</v>
      </c>
      <c r="Q296" s="597"/>
      <c r="R296" s="598"/>
      <c r="S296" s="2">
        <f>5-(INT(COUNTBLANK(C299:C313))-10)</f>
        <v>3</v>
      </c>
      <c r="T296" s="3"/>
      <c r="AA296" s="40"/>
      <c r="AB296" s="40"/>
      <c r="AC296" s="40"/>
      <c r="AD296" s="6"/>
      <c r="AE296" s="6"/>
      <c r="AF296" s="6"/>
      <c r="AG296" s="6"/>
    </row>
    <row r="297" spans="1:34" s="8" customFormat="1" ht="30" customHeight="1">
      <c r="B297" s="599" t="s">
        <v>45</v>
      </c>
      <c r="C297" s="601" t="s">
        <v>15</v>
      </c>
      <c r="D297" s="601" t="s">
        <v>16</v>
      </c>
      <c r="E297" s="601" t="s">
        <v>17</v>
      </c>
      <c r="F297" s="601" t="s">
        <v>18</v>
      </c>
      <c r="G297" s="601" t="s">
        <v>19</v>
      </c>
      <c r="H297" s="601" t="s">
        <v>20</v>
      </c>
      <c r="I297" s="601" t="s">
        <v>21</v>
      </c>
      <c r="J297" s="603" t="s">
        <v>52</v>
      </c>
      <c r="K297" s="604"/>
      <c r="L297" s="604"/>
      <c r="M297" s="605"/>
      <c r="N297" s="601" t="s">
        <v>79</v>
      </c>
      <c r="O297" s="601" t="s">
        <v>80</v>
      </c>
      <c r="P297" s="5" t="s">
        <v>81</v>
      </c>
      <c r="Q297" s="5"/>
      <c r="R297" s="601" t="s">
        <v>82</v>
      </c>
      <c r="S297" s="601" t="s">
        <v>83</v>
      </c>
      <c r="T297" s="601" t="str">
        <f>T11</f>
        <v>CUMPLE CON EL REQUERIMIENTO OBLIGATORIO DE HABER EJECUTADO MÍNIMO DOS (2) DE LOS CINCO CONTRATOS, DENTRO DE LAS CLASIFICACIONES DE LOS
CÓDIGOS 721512,721214 Y 721517.</v>
      </c>
      <c r="U297" s="9"/>
      <c r="V297" s="9"/>
      <c r="W297" s="40"/>
      <c r="X297" s="40"/>
      <c r="Y297" s="40"/>
      <c r="Z297" s="40"/>
      <c r="AA297" s="40"/>
      <c r="AB297" s="40"/>
      <c r="AC297" s="40"/>
      <c r="AD297" s="6"/>
      <c r="AE297" s="6"/>
      <c r="AF297" s="6"/>
      <c r="AG297" s="6"/>
      <c r="AH297" s="26"/>
    </row>
    <row r="298" spans="1:34" s="8" customFormat="1" ht="103.5" customHeight="1">
      <c r="B298" s="600"/>
      <c r="C298" s="602"/>
      <c r="D298" s="602"/>
      <c r="E298" s="602"/>
      <c r="F298" s="602"/>
      <c r="G298" s="602"/>
      <c r="H298" s="602"/>
      <c r="I298" s="602"/>
      <c r="J298" s="606" t="s">
        <v>85</v>
      </c>
      <c r="K298" s="607"/>
      <c r="L298" s="607"/>
      <c r="M298" s="608"/>
      <c r="N298" s="602"/>
      <c r="O298" s="602"/>
      <c r="P298" s="4" t="s">
        <v>13</v>
      </c>
      <c r="Q298" s="4" t="s">
        <v>84</v>
      </c>
      <c r="R298" s="602"/>
      <c r="S298" s="602"/>
      <c r="T298" s="602"/>
      <c r="U298" s="9"/>
      <c r="V298" s="9"/>
      <c r="W298" s="40"/>
      <c r="X298" s="40"/>
      <c r="Y298" s="40"/>
      <c r="Z298" s="40"/>
      <c r="AA298" s="40"/>
      <c r="AB298" s="40"/>
      <c r="AC298" s="40"/>
      <c r="AD298" s="6"/>
      <c r="AE298" s="6"/>
      <c r="AF298" s="6"/>
      <c r="AG298" s="6"/>
      <c r="AH298" s="26"/>
    </row>
    <row r="299" spans="1:34" s="6" customFormat="1" ht="24.95" customHeight="1">
      <c r="A299" s="10"/>
      <c r="B299" s="538">
        <v>1</v>
      </c>
      <c r="C299" s="535">
        <v>61</v>
      </c>
      <c r="D299" s="535" t="s">
        <v>1260</v>
      </c>
      <c r="E299" s="535">
        <v>31131</v>
      </c>
      <c r="F299" s="535" t="s">
        <v>1265</v>
      </c>
      <c r="G299" s="541">
        <v>1254.02</v>
      </c>
      <c r="H299" s="544" t="s">
        <v>1176</v>
      </c>
      <c r="I299" s="547">
        <v>1</v>
      </c>
      <c r="J299" s="279" t="s">
        <v>1177</v>
      </c>
      <c r="K299" s="132">
        <v>721015</v>
      </c>
      <c r="L299" s="279" t="s">
        <v>1173</v>
      </c>
      <c r="M299" s="132">
        <v>721517</v>
      </c>
      <c r="N299" s="550" t="s">
        <v>1181</v>
      </c>
      <c r="O299" s="550" t="s">
        <v>1182</v>
      </c>
      <c r="P299" s="553"/>
      <c r="Q299" s="556" t="s">
        <v>1183</v>
      </c>
      <c r="R299" s="556" t="s">
        <v>1212</v>
      </c>
      <c r="S299" s="559">
        <f>IF(COUNTIF(J299:M301,"CUMPLE")&gt;=1,(G299*I299),0)* (IF(N299="PRESENTÓ CERTIFICADO",1,0))* (IF(O299="ACORDE A ITEM 5.2.1 (T.R.)",1,0) )* ( IF(OR(Q299="SIN OBSERVACIÓN", Q299="REQUERIMIENTOS SUBSANADOS"),1,0)) *(IF(OR(R299="NINGUNO", R299="CUMPLEN CON LO SOLICITADO"),1,0))</f>
        <v>1254.02</v>
      </c>
      <c r="T299" s="587" t="s">
        <v>1185</v>
      </c>
      <c r="W299" s="40"/>
      <c r="X299" s="40"/>
      <c r="Y299" s="40"/>
      <c r="Z299" s="40"/>
      <c r="AA299" s="40"/>
      <c r="AB299" s="40"/>
      <c r="AC299" s="40"/>
      <c r="AH299" s="8"/>
    </row>
    <row r="300" spans="1:34" s="6" customFormat="1" ht="24.95" customHeight="1">
      <c r="A300" s="10"/>
      <c r="B300" s="539"/>
      <c r="C300" s="536"/>
      <c r="D300" s="536"/>
      <c r="E300" s="536"/>
      <c r="F300" s="536"/>
      <c r="G300" s="542"/>
      <c r="H300" s="545"/>
      <c r="I300" s="548"/>
      <c r="J300" s="279" t="s">
        <v>1177</v>
      </c>
      <c r="K300" s="132">
        <v>721214</v>
      </c>
      <c r="L300" s="279" t="s">
        <v>1177</v>
      </c>
      <c r="M300" s="132">
        <v>921217</v>
      </c>
      <c r="N300" s="551"/>
      <c r="O300" s="551"/>
      <c r="P300" s="554"/>
      <c r="Q300" s="557"/>
      <c r="R300" s="557"/>
      <c r="S300" s="560"/>
      <c r="T300" s="588"/>
      <c r="W300" s="40"/>
      <c r="X300" s="40"/>
      <c r="Y300" s="40"/>
      <c r="Z300" s="40"/>
      <c r="AA300" s="40"/>
      <c r="AB300" s="40"/>
      <c r="AC300" s="40"/>
      <c r="AH300" s="8"/>
    </row>
    <row r="301" spans="1:34" s="6" customFormat="1" ht="24.95" customHeight="1">
      <c r="A301" s="10"/>
      <c r="B301" s="540"/>
      <c r="C301" s="537"/>
      <c r="D301" s="537"/>
      <c r="E301" s="537"/>
      <c r="F301" s="537"/>
      <c r="G301" s="543"/>
      <c r="H301" s="546"/>
      <c r="I301" s="549"/>
      <c r="J301" s="279" t="s">
        <v>1173</v>
      </c>
      <c r="K301" s="132">
        <v>721512</v>
      </c>
      <c r="L301" s="279"/>
      <c r="M301" s="132"/>
      <c r="N301" s="552"/>
      <c r="O301" s="552"/>
      <c r="P301" s="555"/>
      <c r="Q301" s="558"/>
      <c r="R301" s="558"/>
      <c r="S301" s="561"/>
      <c r="T301" s="588"/>
      <c r="W301" s="40"/>
      <c r="X301" s="40"/>
      <c r="Y301" s="40"/>
      <c r="Z301" s="40"/>
      <c r="AA301" s="40"/>
      <c r="AB301" s="40"/>
      <c r="AC301" s="40"/>
    </row>
    <row r="302" spans="1:34" s="6" customFormat="1" ht="24.95" customHeight="1">
      <c r="A302" s="10"/>
      <c r="B302" s="538">
        <v>2</v>
      </c>
      <c r="C302" s="570">
        <v>62</v>
      </c>
      <c r="D302" s="570" t="s">
        <v>1261</v>
      </c>
      <c r="E302" s="570" t="s">
        <v>1263</v>
      </c>
      <c r="F302" s="570" t="s">
        <v>1266</v>
      </c>
      <c r="G302" s="575">
        <v>1127.56</v>
      </c>
      <c r="H302" s="544" t="s">
        <v>1176</v>
      </c>
      <c r="I302" s="547">
        <v>1</v>
      </c>
      <c r="J302" s="279" t="s">
        <v>1177</v>
      </c>
      <c r="K302" s="132">
        <f>+$K$13</f>
        <v>721015</v>
      </c>
      <c r="L302" s="279" t="s">
        <v>1173</v>
      </c>
      <c r="M302" s="132">
        <f>+$M$13</f>
        <v>721517</v>
      </c>
      <c r="N302" s="550" t="s">
        <v>1181</v>
      </c>
      <c r="O302" s="550" t="s">
        <v>1182</v>
      </c>
      <c r="P302" s="553"/>
      <c r="Q302" s="556" t="s">
        <v>1183</v>
      </c>
      <c r="R302" s="556" t="s">
        <v>1212</v>
      </c>
      <c r="S302" s="559">
        <f>IF(COUNTIF(J302:M304,"CUMPLE")&gt;=1,(G302*I302),0)* (IF(N302="PRESENTÓ CERTIFICADO",1,0))* (IF(O302="ACORDE A ITEM 5.2.1 (T.R.)",1,0) )* ( IF(OR(Q302="SIN OBSERVACIÓN", Q302="REQUERIMIENTOS SUBSANADOS"),1,0)) *(IF(OR(R302="NINGUNO", R302="CUMPLEN CON LO SOLICITADO"),1,0))</f>
        <v>1127.56</v>
      </c>
      <c r="T302" s="588"/>
      <c r="W302" s="40"/>
      <c r="X302" s="40"/>
      <c r="Y302" s="40"/>
      <c r="Z302" s="40"/>
      <c r="AA302" s="40"/>
      <c r="AB302" s="40"/>
      <c r="AC302" s="40"/>
    </row>
    <row r="303" spans="1:34" s="6" customFormat="1" ht="24.95" customHeight="1">
      <c r="A303" s="10"/>
      <c r="B303" s="539"/>
      <c r="C303" s="571"/>
      <c r="D303" s="571"/>
      <c r="E303" s="571"/>
      <c r="F303" s="571"/>
      <c r="G303" s="576"/>
      <c r="H303" s="545"/>
      <c r="I303" s="548"/>
      <c r="J303" s="279" t="s">
        <v>1173</v>
      </c>
      <c r="K303" s="132">
        <f>+$K$14</f>
        <v>721214</v>
      </c>
      <c r="L303" s="279" t="s">
        <v>1177</v>
      </c>
      <c r="M303" s="132">
        <f>+$M$14</f>
        <v>921217</v>
      </c>
      <c r="N303" s="551"/>
      <c r="O303" s="551"/>
      <c r="P303" s="554"/>
      <c r="Q303" s="557"/>
      <c r="R303" s="557"/>
      <c r="S303" s="560"/>
      <c r="T303" s="588"/>
      <c r="W303" s="40"/>
      <c r="X303" s="40"/>
      <c r="Y303" s="40"/>
      <c r="Z303" s="40"/>
      <c r="AA303" s="40"/>
      <c r="AB303" s="40"/>
      <c r="AC303" s="40"/>
    </row>
    <row r="304" spans="1:34" s="6" customFormat="1" ht="24.95" customHeight="1">
      <c r="A304" s="10"/>
      <c r="B304" s="540"/>
      <c r="C304" s="572"/>
      <c r="D304" s="572"/>
      <c r="E304" s="572"/>
      <c r="F304" s="572"/>
      <c r="G304" s="577"/>
      <c r="H304" s="546"/>
      <c r="I304" s="549"/>
      <c r="J304" s="279" t="s">
        <v>1173</v>
      </c>
      <c r="K304" s="132">
        <f>+$K$15</f>
        <v>721512</v>
      </c>
      <c r="L304" s="279"/>
      <c r="M304" s="132"/>
      <c r="N304" s="552"/>
      <c r="O304" s="552"/>
      <c r="P304" s="555"/>
      <c r="Q304" s="558"/>
      <c r="R304" s="558"/>
      <c r="S304" s="561"/>
      <c r="T304" s="588"/>
      <c r="W304" s="40"/>
      <c r="X304" s="40"/>
      <c r="Y304" s="40"/>
      <c r="Z304" s="40"/>
    </row>
    <row r="305" spans="1:34" s="6" customFormat="1" ht="24.95" customHeight="1">
      <c r="A305" s="10"/>
      <c r="B305" s="538">
        <v>3</v>
      </c>
      <c r="C305" s="535">
        <v>69</v>
      </c>
      <c r="D305" s="535" t="s">
        <v>1262</v>
      </c>
      <c r="E305" s="535" t="s">
        <v>1264</v>
      </c>
      <c r="F305" s="535" t="s">
        <v>1267</v>
      </c>
      <c r="G305" s="541">
        <v>465.45</v>
      </c>
      <c r="H305" s="544" t="s">
        <v>1176</v>
      </c>
      <c r="I305" s="547">
        <v>1</v>
      </c>
      <c r="J305" s="279" t="s">
        <v>1177</v>
      </c>
      <c r="K305" s="132">
        <f>+$K$13</f>
        <v>721015</v>
      </c>
      <c r="L305" s="279" t="s">
        <v>1173</v>
      </c>
      <c r="M305" s="132">
        <f>+$M$13</f>
        <v>721517</v>
      </c>
      <c r="N305" s="550" t="s">
        <v>1181</v>
      </c>
      <c r="O305" s="550" t="s">
        <v>1182</v>
      </c>
      <c r="P305" s="553"/>
      <c r="Q305" s="556" t="s">
        <v>1183</v>
      </c>
      <c r="R305" s="556" t="s">
        <v>1212</v>
      </c>
      <c r="S305" s="559">
        <f>IF(COUNTIF(J305:M307,"CUMPLE")&gt;=1,(G305*I305),0)* (IF(N305="PRESENTÓ CERTIFICADO",1,0))* (IF(O305="ACORDE A ITEM 5.2.1 (T.R.)",1,0) )* ( IF(OR(Q305="SIN OBSERVACIÓN", Q305="REQUERIMIENTOS SUBSANADOS"),1,0)) *(IF(OR(R305="NINGUNO", R305="CUMPLEN CON LO SOLICITADO"),1,0))</f>
        <v>465.45</v>
      </c>
      <c r="T305" s="588"/>
      <c r="W305" s="40"/>
      <c r="X305" s="40"/>
      <c r="Y305" s="40"/>
      <c r="Z305" s="40"/>
      <c r="AA305" s="3"/>
      <c r="AB305" s="3"/>
      <c r="AC305" s="3"/>
      <c r="AD305" s="3"/>
      <c r="AE305" s="3"/>
      <c r="AF305" s="3"/>
      <c r="AG305" s="3"/>
    </row>
    <row r="306" spans="1:34" s="6" customFormat="1" ht="24.95" customHeight="1">
      <c r="A306" s="10"/>
      <c r="B306" s="539"/>
      <c r="C306" s="536"/>
      <c r="D306" s="536"/>
      <c r="E306" s="536"/>
      <c r="F306" s="536"/>
      <c r="G306" s="542"/>
      <c r="H306" s="545"/>
      <c r="I306" s="548"/>
      <c r="J306" s="279" t="s">
        <v>1173</v>
      </c>
      <c r="K306" s="132">
        <f>+$K$14</f>
        <v>721214</v>
      </c>
      <c r="L306" s="279" t="s">
        <v>1177</v>
      </c>
      <c r="M306" s="132">
        <f>+$M$14</f>
        <v>921217</v>
      </c>
      <c r="N306" s="551"/>
      <c r="O306" s="551"/>
      <c r="P306" s="554"/>
      <c r="Q306" s="557"/>
      <c r="R306" s="557"/>
      <c r="S306" s="560"/>
      <c r="T306" s="588"/>
      <c r="W306" s="40"/>
      <c r="X306" s="40"/>
      <c r="Y306" s="40"/>
      <c r="Z306" s="40"/>
    </row>
    <row r="307" spans="1:34" s="6" customFormat="1" ht="24.95" customHeight="1">
      <c r="A307" s="10"/>
      <c r="B307" s="540"/>
      <c r="C307" s="537"/>
      <c r="D307" s="537"/>
      <c r="E307" s="537"/>
      <c r="F307" s="537"/>
      <c r="G307" s="543"/>
      <c r="H307" s="546"/>
      <c r="I307" s="549"/>
      <c r="J307" s="279" t="s">
        <v>1173</v>
      </c>
      <c r="K307" s="132">
        <f>+$K$15</f>
        <v>721512</v>
      </c>
      <c r="L307" s="279"/>
      <c r="M307" s="132"/>
      <c r="N307" s="552"/>
      <c r="O307" s="552"/>
      <c r="P307" s="555"/>
      <c r="Q307" s="558"/>
      <c r="R307" s="558"/>
      <c r="S307" s="561"/>
      <c r="T307" s="588"/>
      <c r="W307" s="40"/>
      <c r="X307" s="40"/>
      <c r="Y307" s="40"/>
      <c r="Z307" s="40"/>
      <c r="AA307" s="26"/>
      <c r="AB307" s="26"/>
      <c r="AC307" s="26"/>
      <c r="AD307" s="26"/>
      <c r="AE307" s="26"/>
      <c r="AF307" s="26"/>
      <c r="AG307" s="26"/>
    </row>
    <row r="308" spans="1:34" s="6" customFormat="1" ht="24.95" hidden="1" customHeight="1">
      <c r="A308" s="10"/>
      <c r="B308" s="538">
        <v>4</v>
      </c>
      <c r="C308" s="570"/>
      <c r="D308" s="570"/>
      <c r="E308" s="570"/>
      <c r="F308" s="570"/>
      <c r="G308" s="575"/>
      <c r="H308" s="544"/>
      <c r="I308" s="578"/>
      <c r="J308" s="279"/>
      <c r="K308" s="132">
        <f>+$K$13</f>
        <v>721015</v>
      </c>
      <c r="L308" s="279"/>
      <c r="M308" s="132">
        <f>+$M$13</f>
        <v>721517</v>
      </c>
      <c r="N308" s="550"/>
      <c r="O308" s="550"/>
      <c r="P308" s="581"/>
      <c r="Q308" s="584"/>
      <c r="R308" s="584"/>
      <c r="S308" s="559">
        <f>IF(COUNTIF(J308:M310,"CUMPLE")&gt;=1,(G308*I308),0)* (IF(N308="PRESENTÓ CERTIFICADO",1,0))* (IF(O308="ACORDE A ITEM 5.2.1 (T.R.)",1,0) )* ( IF(OR(Q308="SIN OBSERVACIÓN", Q308="REQUERIMIENTOS SUBSANADOS"),1,0)) *(IF(OR(R308="NINGUNO", R308="CUMPLEN CON LO SOLICITADO"),1,0))</f>
        <v>0</v>
      </c>
      <c r="T308" s="588"/>
      <c r="W308" s="40"/>
      <c r="X308" s="40"/>
      <c r="Y308" s="40"/>
      <c r="Z308" s="40"/>
      <c r="AA308" s="26"/>
      <c r="AB308" s="26"/>
      <c r="AC308" s="26"/>
      <c r="AD308" s="26"/>
      <c r="AE308" s="26"/>
      <c r="AF308" s="26"/>
      <c r="AG308" s="26"/>
    </row>
    <row r="309" spans="1:34" s="6" customFormat="1" ht="24.95" hidden="1" customHeight="1">
      <c r="A309" s="10"/>
      <c r="B309" s="539"/>
      <c r="C309" s="571"/>
      <c r="D309" s="571"/>
      <c r="E309" s="571"/>
      <c r="F309" s="571"/>
      <c r="G309" s="576"/>
      <c r="H309" s="545"/>
      <c r="I309" s="579"/>
      <c r="J309" s="279"/>
      <c r="K309" s="132">
        <f>+$K$14</f>
        <v>721214</v>
      </c>
      <c r="L309" s="279"/>
      <c r="M309" s="132">
        <f>+$M$14</f>
        <v>921217</v>
      </c>
      <c r="N309" s="551"/>
      <c r="O309" s="551"/>
      <c r="P309" s="582"/>
      <c r="Q309" s="585"/>
      <c r="R309" s="585"/>
      <c r="S309" s="560"/>
      <c r="T309" s="588"/>
      <c r="W309" s="40"/>
      <c r="X309" s="40"/>
      <c r="Y309" s="40"/>
      <c r="Z309" s="40"/>
      <c r="AA309" s="26"/>
      <c r="AB309" s="26"/>
      <c r="AC309" s="26"/>
      <c r="AD309" s="26"/>
      <c r="AE309" s="26"/>
      <c r="AF309" s="26"/>
      <c r="AG309" s="26"/>
    </row>
    <row r="310" spans="1:34" s="6" customFormat="1" ht="24.95" hidden="1" customHeight="1">
      <c r="A310" s="10"/>
      <c r="B310" s="540"/>
      <c r="C310" s="572"/>
      <c r="D310" s="572"/>
      <c r="E310" s="572"/>
      <c r="F310" s="572"/>
      <c r="G310" s="577"/>
      <c r="H310" s="546"/>
      <c r="I310" s="580"/>
      <c r="J310" s="279"/>
      <c r="K310" s="132">
        <f>+$K$15</f>
        <v>721512</v>
      </c>
      <c r="L310" s="279"/>
      <c r="M310" s="132"/>
      <c r="N310" s="552"/>
      <c r="O310" s="552"/>
      <c r="P310" s="583"/>
      <c r="Q310" s="586"/>
      <c r="R310" s="586"/>
      <c r="S310" s="561"/>
      <c r="T310" s="588"/>
      <c r="W310" s="40"/>
      <c r="X310" s="40"/>
      <c r="Y310" s="40"/>
      <c r="Z310" s="40"/>
      <c r="AA310" s="40"/>
      <c r="AB310" s="40"/>
      <c r="AC310" s="40"/>
      <c r="AD310" s="8"/>
      <c r="AE310" s="8"/>
      <c r="AF310" s="8"/>
      <c r="AG310" s="8"/>
    </row>
    <row r="311" spans="1:34" s="6" customFormat="1" ht="24.95" hidden="1" customHeight="1">
      <c r="A311" s="10"/>
      <c r="B311" s="538">
        <v>5</v>
      </c>
      <c r="C311" s="535"/>
      <c r="D311" s="535"/>
      <c r="E311" s="535"/>
      <c r="F311" s="535"/>
      <c r="G311" s="541"/>
      <c r="H311" s="544"/>
      <c r="I311" s="547"/>
      <c r="J311" s="279"/>
      <c r="K311" s="132">
        <f>+$K$13</f>
        <v>721015</v>
      </c>
      <c r="L311" s="279"/>
      <c r="M311" s="132">
        <f>+$M$13</f>
        <v>721517</v>
      </c>
      <c r="N311" s="550"/>
      <c r="O311" s="550"/>
      <c r="P311" s="553"/>
      <c r="Q311" s="556"/>
      <c r="R311" s="556"/>
      <c r="S311" s="559">
        <f>IF(COUNTIF(J311:M313,"CUMPLE")&gt;=1,(G311*I311),0)* (IF(N311="PRESENTÓ CERTIFICADO",1,0))* (IF(O311="ACORDE A ITEM 5.2.1 (T.R.)",1,0) )* ( IF(OR(Q311="SIN OBSERVACIÓN", Q311="REQUERIMIENTOS SUBSANADOS"),1,0)) *(IF(OR(R311="NINGUNO", R311="CUMPLEN CON LO SOLICITADO"),1,0))</f>
        <v>0</v>
      </c>
      <c r="T311" s="588"/>
      <c r="W311" s="40"/>
      <c r="X311" s="40"/>
      <c r="Y311" s="40"/>
      <c r="Z311" s="40"/>
      <c r="AA311" s="40"/>
      <c r="AB311" s="40"/>
      <c r="AC311" s="40"/>
      <c r="AD311" s="8"/>
      <c r="AE311" s="8"/>
      <c r="AF311" s="8"/>
      <c r="AG311" s="8"/>
    </row>
    <row r="312" spans="1:34" s="6" customFormat="1" ht="24.95" hidden="1" customHeight="1">
      <c r="A312" s="10"/>
      <c r="B312" s="539"/>
      <c r="C312" s="536"/>
      <c r="D312" s="536"/>
      <c r="E312" s="536"/>
      <c r="F312" s="536"/>
      <c r="G312" s="542"/>
      <c r="H312" s="545"/>
      <c r="I312" s="548"/>
      <c r="J312" s="279"/>
      <c r="K312" s="132">
        <f>+$K$14</f>
        <v>721214</v>
      </c>
      <c r="L312" s="279"/>
      <c r="M312" s="132">
        <f>+$M$14</f>
        <v>921217</v>
      </c>
      <c r="N312" s="551"/>
      <c r="O312" s="551"/>
      <c r="P312" s="554"/>
      <c r="Q312" s="557"/>
      <c r="R312" s="557"/>
      <c r="S312" s="560"/>
      <c r="T312" s="588"/>
      <c r="W312" s="40"/>
      <c r="X312" s="40"/>
      <c r="Y312" s="40"/>
      <c r="Z312" s="40"/>
      <c r="AA312" s="40"/>
      <c r="AB312" s="40"/>
      <c r="AC312" s="40"/>
    </row>
    <row r="313" spans="1:34" s="6" customFormat="1" ht="24.95" hidden="1" customHeight="1">
      <c r="A313" s="10"/>
      <c r="B313" s="540"/>
      <c r="C313" s="537"/>
      <c r="D313" s="537"/>
      <c r="E313" s="537"/>
      <c r="F313" s="537"/>
      <c r="G313" s="543"/>
      <c r="H313" s="546"/>
      <c r="I313" s="549"/>
      <c r="J313" s="279"/>
      <c r="K313" s="132">
        <f>+$K$15</f>
        <v>721512</v>
      </c>
      <c r="L313" s="279"/>
      <c r="M313" s="132"/>
      <c r="N313" s="552"/>
      <c r="O313" s="552"/>
      <c r="P313" s="555"/>
      <c r="Q313" s="558"/>
      <c r="R313" s="558"/>
      <c r="S313" s="561"/>
      <c r="T313" s="589"/>
      <c r="W313" s="40"/>
      <c r="X313" s="40"/>
      <c r="Y313" s="40"/>
      <c r="Z313" s="40"/>
      <c r="AA313" s="40"/>
      <c r="AB313" s="40"/>
      <c r="AC313" s="40"/>
    </row>
    <row r="314" spans="1:34" s="3" customFormat="1" ht="24.95" customHeight="1">
      <c r="B314" s="562" t="str">
        <f>IF(S315=" "," ",IF(S315&gt;=$H$6,"CUMPLE CON LA EXPERIENCIA REQUERIDA","NO CUMPLE CON LA EXPERIENCIA REQUERIDA"))</f>
        <v>CUMPLE CON LA EXPERIENCIA REQUERIDA</v>
      </c>
      <c r="C314" s="563"/>
      <c r="D314" s="563"/>
      <c r="E314" s="563"/>
      <c r="F314" s="563"/>
      <c r="G314" s="563"/>
      <c r="H314" s="563"/>
      <c r="I314" s="563"/>
      <c r="J314" s="563"/>
      <c r="K314" s="563"/>
      <c r="L314" s="563"/>
      <c r="M314" s="563"/>
      <c r="N314" s="563"/>
      <c r="O314" s="564"/>
      <c r="P314" s="568" t="s">
        <v>22</v>
      </c>
      <c r="Q314" s="569"/>
      <c r="R314" s="392"/>
      <c r="S314" s="7">
        <f>IF(T299="SI",SUM(S299:S313),0)</f>
        <v>2847.0299999999997</v>
      </c>
      <c r="T314" s="573" t="str">
        <f>IF(S315=" "," ",IF(S315&gt;=$H$6,"CUMPLE","NO CUMPLE"))</f>
        <v>CUMPLE</v>
      </c>
      <c r="W314" s="40"/>
      <c r="X314" s="40"/>
      <c r="Y314" s="40"/>
      <c r="Z314" s="40"/>
      <c r="AA314" s="40"/>
      <c r="AB314" s="40"/>
      <c r="AC314" s="40"/>
      <c r="AD314" s="6"/>
      <c r="AE314" s="6"/>
      <c r="AF314" s="6"/>
      <c r="AG314" s="6"/>
      <c r="AH314" s="6"/>
    </row>
    <row r="315" spans="1:34" s="6" customFormat="1" ht="24.95" customHeight="1">
      <c r="B315" s="565"/>
      <c r="C315" s="566"/>
      <c r="D315" s="566"/>
      <c r="E315" s="566"/>
      <c r="F315" s="566"/>
      <c r="G315" s="566"/>
      <c r="H315" s="566"/>
      <c r="I315" s="566"/>
      <c r="J315" s="566"/>
      <c r="K315" s="566"/>
      <c r="L315" s="566"/>
      <c r="M315" s="566"/>
      <c r="N315" s="566"/>
      <c r="O315" s="567"/>
      <c r="P315" s="568" t="s">
        <v>24</v>
      </c>
      <c r="Q315" s="569"/>
      <c r="R315" s="392"/>
      <c r="S315" s="76">
        <f>IFERROR((S314/$P$6)," ")</f>
        <v>2.4025569620253164</v>
      </c>
      <c r="T315" s="574"/>
      <c r="W315" s="40"/>
      <c r="X315" s="40"/>
      <c r="Y315" s="40"/>
      <c r="Z315" s="40"/>
      <c r="AA315" s="40"/>
      <c r="AB315" s="40"/>
      <c r="AC315" s="40"/>
    </row>
    <row r="316" spans="1:34" ht="30" customHeight="1">
      <c r="AA316" s="40"/>
      <c r="AB316" s="40"/>
      <c r="AC316" s="40"/>
      <c r="AD316" s="6"/>
      <c r="AE316" s="6"/>
      <c r="AF316" s="6"/>
      <c r="AG316" s="6"/>
      <c r="AH316" s="3"/>
    </row>
    <row r="317" spans="1:34" ht="30" customHeight="1">
      <c r="AA317" s="40"/>
      <c r="AB317" s="40"/>
      <c r="AC317" s="40"/>
      <c r="AD317" s="6"/>
      <c r="AE317" s="6"/>
      <c r="AF317" s="6"/>
      <c r="AG317" s="6"/>
      <c r="AH317" s="6"/>
    </row>
    <row r="318" spans="1:34" ht="36" customHeight="1">
      <c r="B318" s="98">
        <v>15</v>
      </c>
      <c r="C318" s="590" t="s">
        <v>78</v>
      </c>
      <c r="D318" s="591"/>
      <c r="E318" s="592"/>
      <c r="F318" s="593" t="str">
        <f>IFERROR(VLOOKUP(B318,LISTA_OFERENTES,2,FALSE)," ")</f>
        <v>KASA</v>
      </c>
      <c r="G318" s="594"/>
      <c r="H318" s="594"/>
      <c r="I318" s="594"/>
      <c r="J318" s="594"/>
      <c r="K318" s="594"/>
      <c r="L318" s="594"/>
      <c r="M318" s="594"/>
      <c r="N318" s="594"/>
      <c r="O318" s="595"/>
      <c r="P318" s="596" t="s">
        <v>104</v>
      </c>
      <c r="Q318" s="597"/>
      <c r="R318" s="598"/>
      <c r="S318" s="2">
        <f>5-(INT(COUNTBLANK(C321:C335))-10)</f>
        <v>5</v>
      </c>
      <c r="T318" s="3"/>
      <c r="AA318" s="40"/>
      <c r="AB318" s="40"/>
      <c r="AC318" s="40"/>
      <c r="AD318" s="6"/>
      <c r="AE318" s="6"/>
      <c r="AF318" s="6"/>
      <c r="AG318" s="6"/>
    </row>
    <row r="319" spans="1:34" s="8" customFormat="1" ht="30" customHeight="1">
      <c r="B319" s="599" t="s">
        <v>45</v>
      </c>
      <c r="C319" s="601" t="s">
        <v>15</v>
      </c>
      <c r="D319" s="601" t="s">
        <v>16</v>
      </c>
      <c r="E319" s="601" t="s">
        <v>17</v>
      </c>
      <c r="F319" s="601" t="s">
        <v>18</v>
      </c>
      <c r="G319" s="601" t="s">
        <v>19</v>
      </c>
      <c r="H319" s="601" t="s">
        <v>20</v>
      </c>
      <c r="I319" s="601" t="s">
        <v>21</v>
      </c>
      <c r="J319" s="603" t="s">
        <v>52</v>
      </c>
      <c r="K319" s="604"/>
      <c r="L319" s="604"/>
      <c r="M319" s="605"/>
      <c r="N319" s="601" t="s">
        <v>79</v>
      </c>
      <c r="O319" s="601" t="s">
        <v>80</v>
      </c>
      <c r="P319" s="5" t="s">
        <v>81</v>
      </c>
      <c r="Q319" s="5"/>
      <c r="R319" s="601" t="s">
        <v>82</v>
      </c>
      <c r="S319" s="601" t="s">
        <v>83</v>
      </c>
      <c r="T319" s="601" t="str">
        <f>T11</f>
        <v>CUMPLE CON EL REQUERIMIENTO OBLIGATORIO DE HABER EJECUTADO MÍNIMO DOS (2) DE LOS CINCO CONTRATOS, DENTRO DE LAS CLASIFICACIONES DE LOS
CÓDIGOS 721512,721214 Y 721517.</v>
      </c>
      <c r="U319" s="9"/>
      <c r="V319" s="9"/>
      <c r="W319" s="40"/>
      <c r="X319" s="40"/>
      <c r="Y319" s="40"/>
      <c r="Z319" s="40"/>
      <c r="AA319" s="40"/>
      <c r="AB319" s="40"/>
      <c r="AC319" s="40"/>
      <c r="AD319" s="6"/>
      <c r="AE319" s="6"/>
      <c r="AF319" s="6"/>
      <c r="AG319" s="6"/>
      <c r="AH319" s="26"/>
    </row>
    <row r="320" spans="1:34" s="8" customFormat="1" ht="108.75" customHeight="1">
      <c r="B320" s="600"/>
      <c r="C320" s="602"/>
      <c r="D320" s="602"/>
      <c r="E320" s="602"/>
      <c r="F320" s="602"/>
      <c r="G320" s="602"/>
      <c r="H320" s="602"/>
      <c r="I320" s="602"/>
      <c r="J320" s="606" t="s">
        <v>85</v>
      </c>
      <c r="K320" s="607"/>
      <c r="L320" s="607"/>
      <c r="M320" s="608"/>
      <c r="N320" s="602"/>
      <c r="O320" s="602"/>
      <c r="P320" s="4" t="s">
        <v>13</v>
      </c>
      <c r="Q320" s="4" t="s">
        <v>84</v>
      </c>
      <c r="R320" s="602"/>
      <c r="S320" s="602"/>
      <c r="T320" s="602"/>
      <c r="U320" s="9"/>
      <c r="V320" s="9"/>
      <c r="W320" s="40"/>
      <c r="X320" s="40"/>
      <c r="Y320" s="40"/>
      <c r="Z320" s="40"/>
      <c r="AA320" s="40"/>
      <c r="AB320" s="40"/>
      <c r="AC320" s="40"/>
      <c r="AD320" s="6"/>
      <c r="AE320" s="6"/>
      <c r="AF320" s="6"/>
      <c r="AG320" s="6"/>
      <c r="AH320" s="26"/>
    </row>
    <row r="321" spans="1:34" s="6" customFormat="1" ht="24.95" customHeight="1">
      <c r="A321" s="10"/>
      <c r="B321" s="538">
        <v>1</v>
      </c>
      <c r="C321" s="535">
        <v>41</v>
      </c>
      <c r="D321" s="535" t="s">
        <v>1268</v>
      </c>
      <c r="E321" s="535" t="s">
        <v>1273</v>
      </c>
      <c r="F321" s="535" t="s">
        <v>1278</v>
      </c>
      <c r="G321" s="541">
        <v>6155.56</v>
      </c>
      <c r="H321" s="544" t="s">
        <v>1180</v>
      </c>
      <c r="I321" s="547">
        <v>0.5</v>
      </c>
      <c r="J321" s="279" t="s">
        <v>1173</v>
      </c>
      <c r="K321" s="132">
        <v>721015</v>
      </c>
      <c r="L321" s="279" t="s">
        <v>1173</v>
      </c>
      <c r="M321" s="132">
        <v>721517</v>
      </c>
      <c r="N321" s="550" t="s">
        <v>1181</v>
      </c>
      <c r="O321" s="550" t="s">
        <v>1182</v>
      </c>
      <c r="P321" s="553"/>
      <c r="Q321" s="556" t="s">
        <v>1183</v>
      </c>
      <c r="R321" s="556" t="s">
        <v>1212</v>
      </c>
      <c r="S321" s="559">
        <f>IF(COUNTIF(J321:M323,"CUMPLE")&gt;=1,(G321*I321),0)* (IF(N321="PRESENTÓ CERTIFICADO",1,0))* (IF(O321="ACORDE A ITEM 5.2.1 (T.R.)",1,0) )* ( IF(OR(Q321="SIN OBSERVACIÓN", Q321="REQUERIMIENTOS SUBSANADOS"),1,0)) *(IF(OR(R321="NINGUNO", R321="CUMPLEN CON LO SOLICITADO"),1,0))</f>
        <v>3077.78</v>
      </c>
      <c r="T321" s="587" t="s">
        <v>1185</v>
      </c>
      <c r="W321" s="40"/>
      <c r="X321" s="40"/>
      <c r="Y321" s="40"/>
      <c r="Z321" s="40"/>
      <c r="AA321" s="40"/>
      <c r="AB321" s="40"/>
      <c r="AC321" s="40"/>
      <c r="AH321" s="8"/>
    </row>
    <row r="322" spans="1:34" s="6" customFormat="1" ht="24.95" customHeight="1">
      <c r="A322" s="10"/>
      <c r="B322" s="539"/>
      <c r="C322" s="536"/>
      <c r="D322" s="536"/>
      <c r="E322" s="536"/>
      <c r="F322" s="536"/>
      <c r="G322" s="542"/>
      <c r="H322" s="545"/>
      <c r="I322" s="548"/>
      <c r="J322" s="279" t="s">
        <v>1173</v>
      </c>
      <c r="K322" s="132">
        <v>721214</v>
      </c>
      <c r="L322" s="279" t="s">
        <v>1177</v>
      </c>
      <c r="M322" s="132">
        <v>921217</v>
      </c>
      <c r="N322" s="551"/>
      <c r="O322" s="551"/>
      <c r="P322" s="554"/>
      <c r="Q322" s="557"/>
      <c r="R322" s="557"/>
      <c r="S322" s="560"/>
      <c r="T322" s="588"/>
      <c r="W322" s="40"/>
      <c r="X322" s="40"/>
      <c r="Y322" s="40"/>
      <c r="Z322" s="40"/>
      <c r="AA322" s="40"/>
      <c r="AB322" s="40"/>
      <c r="AC322" s="40"/>
      <c r="AH322" s="8"/>
    </row>
    <row r="323" spans="1:34" s="6" customFormat="1" ht="24.95" customHeight="1">
      <c r="A323" s="10"/>
      <c r="B323" s="540"/>
      <c r="C323" s="537"/>
      <c r="D323" s="537"/>
      <c r="E323" s="537"/>
      <c r="F323" s="537"/>
      <c r="G323" s="543"/>
      <c r="H323" s="546"/>
      <c r="I323" s="549"/>
      <c r="J323" s="279" t="s">
        <v>1177</v>
      </c>
      <c r="K323" s="132">
        <v>721512</v>
      </c>
      <c r="L323" s="279"/>
      <c r="M323" s="132"/>
      <c r="N323" s="552"/>
      <c r="O323" s="552"/>
      <c r="P323" s="555"/>
      <c r="Q323" s="558"/>
      <c r="R323" s="558"/>
      <c r="S323" s="561"/>
      <c r="T323" s="588"/>
      <c r="W323" s="40"/>
      <c r="X323" s="40"/>
      <c r="Y323" s="40"/>
      <c r="Z323" s="40"/>
      <c r="AA323" s="40"/>
      <c r="AB323" s="40"/>
      <c r="AC323" s="40"/>
    </row>
    <row r="324" spans="1:34" s="6" customFormat="1" ht="24.95" customHeight="1">
      <c r="A324" s="10"/>
      <c r="B324" s="538">
        <v>2</v>
      </c>
      <c r="C324" s="570">
        <v>56</v>
      </c>
      <c r="D324" s="570" t="s">
        <v>1269</v>
      </c>
      <c r="E324" s="570" t="s">
        <v>1274</v>
      </c>
      <c r="F324" s="570" t="s">
        <v>1279</v>
      </c>
      <c r="G324" s="575">
        <v>931.29</v>
      </c>
      <c r="H324" s="544" t="s">
        <v>1180</v>
      </c>
      <c r="I324" s="578">
        <v>0.5</v>
      </c>
      <c r="J324" s="279" t="s">
        <v>1173</v>
      </c>
      <c r="K324" s="132">
        <f>+$K$13</f>
        <v>721015</v>
      </c>
      <c r="L324" s="279" t="s">
        <v>1173</v>
      </c>
      <c r="M324" s="132">
        <f>+$M$13</f>
        <v>721517</v>
      </c>
      <c r="N324" s="550" t="s">
        <v>1181</v>
      </c>
      <c r="O324" s="550" t="s">
        <v>1182</v>
      </c>
      <c r="P324" s="553"/>
      <c r="Q324" s="556" t="s">
        <v>1183</v>
      </c>
      <c r="R324" s="556" t="s">
        <v>1212</v>
      </c>
      <c r="S324" s="559">
        <f>IF(COUNTIF(J324:M326,"CUMPLE")&gt;=1,(G324*I324),0)* (IF(N324="PRESENTÓ CERTIFICADO",1,0))* (IF(O324="ACORDE A ITEM 5.2.1 (T.R.)",1,0) )* ( IF(OR(Q324="SIN OBSERVACIÓN", Q324="REQUERIMIENTOS SUBSANADOS"),1,0)) *(IF(OR(R324="NINGUNO", R324="CUMPLEN CON LO SOLICITADO"),1,0))</f>
        <v>465.64499999999998</v>
      </c>
      <c r="T324" s="588"/>
      <c r="W324" s="40"/>
      <c r="X324" s="40"/>
      <c r="Y324" s="40"/>
      <c r="Z324" s="40"/>
      <c r="AA324" s="40"/>
      <c r="AB324" s="40"/>
      <c r="AC324" s="40"/>
    </row>
    <row r="325" spans="1:34" s="6" customFormat="1" ht="24.95" customHeight="1">
      <c r="A325" s="10"/>
      <c r="B325" s="539"/>
      <c r="C325" s="571"/>
      <c r="D325" s="571"/>
      <c r="E325" s="571"/>
      <c r="F325" s="571"/>
      <c r="G325" s="576"/>
      <c r="H325" s="545"/>
      <c r="I325" s="579"/>
      <c r="J325" s="279" t="s">
        <v>1173</v>
      </c>
      <c r="K325" s="132">
        <f>+$K$14</f>
        <v>721214</v>
      </c>
      <c r="L325" s="279" t="s">
        <v>1177</v>
      </c>
      <c r="M325" s="132">
        <f>+$M$14</f>
        <v>921217</v>
      </c>
      <c r="N325" s="551"/>
      <c r="O325" s="551"/>
      <c r="P325" s="554"/>
      <c r="Q325" s="557"/>
      <c r="R325" s="557"/>
      <c r="S325" s="560"/>
      <c r="T325" s="588"/>
      <c r="W325" s="40"/>
      <c r="X325" s="40"/>
      <c r="Y325" s="40"/>
      <c r="Z325" s="40"/>
      <c r="AA325" s="40"/>
      <c r="AB325" s="40"/>
      <c r="AC325" s="40"/>
    </row>
    <row r="326" spans="1:34" s="6" customFormat="1" ht="24.95" customHeight="1">
      <c r="A326" s="10"/>
      <c r="B326" s="540"/>
      <c r="C326" s="572"/>
      <c r="D326" s="572"/>
      <c r="E326" s="572"/>
      <c r="F326" s="572"/>
      <c r="G326" s="577"/>
      <c r="H326" s="546"/>
      <c r="I326" s="580"/>
      <c r="J326" s="279" t="s">
        <v>1173</v>
      </c>
      <c r="K326" s="132">
        <f>+$K$15</f>
        <v>721512</v>
      </c>
      <c r="L326" s="279"/>
      <c r="M326" s="132"/>
      <c r="N326" s="552"/>
      <c r="O326" s="552"/>
      <c r="P326" s="555"/>
      <c r="Q326" s="558"/>
      <c r="R326" s="558"/>
      <c r="S326" s="561"/>
      <c r="T326" s="588"/>
      <c r="W326" s="40"/>
      <c r="X326" s="40"/>
      <c r="Y326" s="40"/>
      <c r="Z326" s="40"/>
    </row>
    <row r="327" spans="1:34" s="6" customFormat="1" ht="24.95" customHeight="1">
      <c r="A327" s="10"/>
      <c r="B327" s="538">
        <v>3</v>
      </c>
      <c r="C327" s="535">
        <v>62</v>
      </c>
      <c r="D327" s="535" t="s">
        <v>1270</v>
      </c>
      <c r="E327" s="535" t="s">
        <v>1275</v>
      </c>
      <c r="F327" s="535" t="s">
        <v>1279</v>
      </c>
      <c r="G327" s="541">
        <v>419.2</v>
      </c>
      <c r="H327" s="544" t="s">
        <v>1176</v>
      </c>
      <c r="I327" s="547">
        <v>1</v>
      </c>
      <c r="J327" s="279" t="s">
        <v>1173</v>
      </c>
      <c r="K327" s="132">
        <f>+$K$13</f>
        <v>721015</v>
      </c>
      <c r="L327" s="279" t="s">
        <v>1173</v>
      </c>
      <c r="M327" s="132">
        <f>+$M$13</f>
        <v>721517</v>
      </c>
      <c r="N327" s="550" t="s">
        <v>1181</v>
      </c>
      <c r="O327" s="550" t="s">
        <v>1182</v>
      </c>
      <c r="P327" s="553"/>
      <c r="Q327" s="556" t="s">
        <v>1183</v>
      </c>
      <c r="R327" s="556" t="s">
        <v>1212</v>
      </c>
      <c r="S327" s="559">
        <f>IF(COUNTIF(J327:M329,"CUMPLE")&gt;=1,(G327*I327),0)* (IF(N327="PRESENTÓ CERTIFICADO",1,0))* (IF(O327="ACORDE A ITEM 5.2.1 (T.R.)",1,0) )* ( IF(OR(Q327="SIN OBSERVACIÓN", Q327="REQUERIMIENTOS SUBSANADOS"),1,0)) *(IF(OR(R327="NINGUNO", R327="CUMPLEN CON LO SOLICITADO"),1,0))</f>
        <v>419.2</v>
      </c>
      <c r="T327" s="588"/>
      <c r="W327" s="40"/>
      <c r="X327" s="40"/>
      <c r="Y327" s="40"/>
      <c r="Z327" s="40"/>
      <c r="AA327" s="3"/>
      <c r="AB327" s="3"/>
      <c r="AC327" s="3"/>
      <c r="AD327" s="3"/>
      <c r="AE327" s="3"/>
      <c r="AF327" s="3"/>
      <c r="AG327" s="3"/>
    </row>
    <row r="328" spans="1:34" s="6" customFormat="1" ht="24.95" customHeight="1">
      <c r="A328" s="10"/>
      <c r="B328" s="539"/>
      <c r="C328" s="536"/>
      <c r="D328" s="536"/>
      <c r="E328" s="536"/>
      <c r="F328" s="536"/>
      <c r="G328" s="542"/>
      <c r="H328" s="545"/>
      <c r="I328" s="548"/>
      <c r="J328" s="279" t="s">
        <v>1173</v>
      </c>
      <c r="K328" s="132">
        <f>+$K$14</f>
        <v>721214</v>
      </c>
      <c r="L328" s="279" t="s">
        <v>1177</v>
      </c>
      <c r="M328" s="132">
        <f>+$M$14</f>
        <v>921217</v>
      </c>
      <c r="N328" s="551"/>
      <c r="O328" s="551"/>
      <c r="P328" s="554"/>
      <c r="Q328" s="557"/>
      <c r="R328" s="557"/>
      <c r="S328" s="560"/>
      <c r="T328" s="588"/>
      <c r="W328" s="40"/>
      <c r="X328" s="40"/>
      <c r="Y328" s="40"/>
      <c r="Z328" s="40"/>
    </row>
    <row r="329" spans="1:34" s="6" customFormat="1" ht="24.95" customHeight="1">
      <c r="A329" s="10"/>
      <c r="B329" s="540"/>
      <c r="C329" s="537"/>
      <c r="D329" s="537"/>
      <c r="E329" s="537"/>
      <c r="F329" s="537"/>
      <c r="G329" s="543"/>
      <c r="H329" s="546"/>
      <c r="I329" s="549"/>
      <c r="J329" s="279" t="s">
        <v>1173</v>
      </c>
      <c r="K329" s="132">
        <f>+$K$15</f>
        <v>721512</v>
      </c>
      <c r="L329" s="279"/>
      <c r="M329" s="132"/>
      <c r="N329" s="552"/>
      <c r="O329" s="552"/>
      <c r="P329" s="555"/>
      <c r="Q329" s="558"/>
      <c r="R329" s="558"/>
      <c r="S329" s="561"/>
      <c r="T329" s="588"/>
      <c r="W329" s="40"/>
      <c r="X329" s="40"/>
      <c r="Y329" s="40"/>
      <c r="Z329" s="40"/>
      <c r="AA329" s="26"/>
      <c r="AB329" s="26"/>
      <c r="AC329" s="26"/>
      <c r="AD329" s="26"/>
      <c r="AE329" s="26"/>
      <c r="AF329" s="26"/>
      <c r="AG329" s="26"/>
    </row>
    <row r="330" spans="1:34" s="6" customFormat="1" ht="24.95" customHeight="1">
      <c r="A330" s="10"/>
      <c r="B330" s="538">
        <v>4</v>
      </c>
      <c r="C330" s="570">
        <v>4</v>
      </c>
      <c r="D330" s="570" t="s">
        <v>1271</v>
      </c>
      <c r="E330" s="570" t="s">
        <v>1276</v>
      </c>
      <c r="F330" s="570" t="s">
        <v>1280</v>
      </c>
      <c r="G330" s="575">
        <v>380.63</v>
      </c>
      <c r="H330" s="544" t="s">
        <v>1176</v>
      </c>
      <c r="I330" s="578">
        <v>1</v>
      </c>
      <c r="J330" s="279" t="s">
        <v>1173</v>
      </c>
      <c r="K330" s="132">
        <f>+$K$13</f>
        <v>721015</v>
      </c>
      <c r="L330" s="279" t="s">
        <v>1173</v>
      </c>
      <c r="M330" s="132">
        <f>+$M$13</f>
        <v>721517</v>
      </c>
      <c r="N330" s="550" t="s">
        <v>1181</v>
      </c>
      <c r="O330" s="550" t="s">
        <v>1182</v>
      </c>
      <c r="P330" s="581"/>
      <c r="Q330" s="584" t="s">
        <v>1183</v>
      </c>
      <c r="R330" s="584" t="s">
        <v>1212</v>
      </c>
      <c r="S330" s="559">
        <f>IF(COUNTIF(J330:M332,"CUMPLE")&gt;=1,(G330*I330),0)* (IF(N330="PRESENTÓ CERTIFICADO",1,0))* (IF(O330="ACORDE A ITEM 5.2.1 (T.R.)",1,0) )* ( IF(OR(Q330="SIN OBSERVACIÓN", Q330="REQUERIMIENTOS SUBSANADOS"),1,0)) *(IF(OR(R330="NINGUNO", R330="CUMPLEN CON LO SOLICITADO"),1,0))</f>
        <v>380.63</v>
      </c>
      <c r="T330" s="588"/>
      <c r="W330" s="40"/>
      <c r="X330" s="40"/>
      <c r="Y330" s="40"/>
      <c r="Z330" s="40"/>
      <c r="AA330" s="26"/>
      <c r="AB330" s="26"/>
      <c r="AC330" s="26"/>
      <c r="AD330" s="26"/>
      <c r="AE330" s="26"/>
      <c r="AF330" s="26"/>
      <c r="AG330" s="26"/>
    </row>
    <row r="331" spans="1:34" s="6" customFormat="1" ht="24.95" customHeight="1">
      <c r="A331" s="10"/>
      <c r="B331" s="539"/>
      <c r="C331" s="571"/>
      <c r="D331" s="571"/>
      <c r="E331" s="571"/>
      <c r="F331" s="571"/>
      <c r="G331" s="576"/>
      <c r="H331" s="545"/>
      <c r="I331" s="579"/>
      <c r="J331" s="279" t="s">
        <v>1173</v>
      </c>
      <c r="K331" s="132">
        <f>+$K$14</f>
        <v>721214</v>
      </c>
      <c r="L331" s="279" t="s">
        <v>1177</v>
      </c>
      <c r="M331" s="132">
        <f>+$M$14</f>
        <v>921217</v>
      </c>
      <c r="N331" s="551"/>
      <c r="O331" s="551"/>
      <c r="P331" s="582"/>
      <c r="Q331" s="585"/>
      <c r="R331" s="585"/>
      <c r="S331" s="560"/>
      <c r="T331" s="588"/>
      <c r="W331" s="40"/>
      <c r="X331" s="40"/>
      <c r="Y331" s="40"/>
      <c r="Z331" s="40"/>
      <c r="AA331" s="26"/>
      <c r="AB331" s="26"/>
      <c r="AC331" s="26"/>
      <c r="AD331" s="26"/>
      <c r="AE331" s="26"/>
      <c r="AF331" s="26"/>
      <c r="AG331" s="26"/>
    </row>
    <row r="332" spans="1:34" s="6" customFormat="1" ht="24.95" customHeight="1">
      <c r="A332" s="10"/>
      <c r="B332" s="540"/>
      <c r="C332" s="572"/>
      <c r="D332" s="572"/>
      <c r="E332" s="572"/>
      <c r="F332" s="572"/>
      <c r="G332" s="577"/>
      <c r="H332" s="546"/>
      <c r="I332" s="580"/>
      <c r="J332" s="279" t="s">
        <v>1177</v>
      </c>
      <c r="K332" s="132">
        <f>+$K$15</f>
        <v>721512</v>
      </c>
      <c r="L332" s="279"/>
      <c r="M332" s="132"/>
      <c r="N332" s="552"/>
      <c r="O332" s="552"/>
      <c r="P332" s="583"/>
      <c r="Q332" s="586"/>
      <c r="R332" s="586"/>
      <c r="S332" s="561"/>
      <c r="T332" s="588"/>
      <c r="W332" s="40"/>
      <c r="X332" s="40"/>
      <c r="Y332" s="40"/>
      <c r="Z332" s="40"/>
      <c r="AA332" s="40"/>
      <c r="AB332" s="40"/>
      <c r="AC332" s="40"/>
      <c r="AD332" s="8"/>
      <c r="AE332" s="8"/>
      <c r="AF332" s="8"/>
      <c r="AG332" s="8"/>
    </row>
    <row r="333" spans="1:34" s="6" customFormat="1" ht="24.95" customHeight="1">
      <c r="A333" s="10"/>
      <c r="B333" s="538">
        <v>5</v>
      </c>
      <c r="C333" s="535">
        <v>59</v>
      </c>
      <c r="D333" s="535" t="s">
        <v>1272</v>
      </c>
      <c r="E333" s="535" t="s">
        <v>1277</v>
      </c>
      <c r="F333" s="535" t="s">
        <v>1281</v>
      </c>
      <c r="G333" s="541">
        <v>1306.93</v>
      </c>
      <c r="H333" s="544" t="s">
        <v>1176</v>
      </c>
      <c r="I333" s="547">
        <v>1</v>
      </c>
      <c r="J333" s="279" t="s">
        <v>1173</v>
      </c>
      <c r="K333" s="132">
        <f>+$K$13</f>
        <v>721015</v>
      </c>
      <c r="L333" s="279" t="s">
        <v>1173</v>
      </c>
      <c r="M333" s="132">
        <f>+$M$13</f>
        <v>721517</v>
      </c>
      <c r="N333" s="550" t="s">
        <v>1181</v>
      </c>
      <c r="O333" s="550" t="s">
        <v>1182</v>
      </c>
      <c r="P333" s="553"/>
      <c r="Q333" s="556" t="s">
        <v>1183</v>
      </c>
      <c r="R333" s="556" t="s">
        <v>1212</v>
      </c>
      <c r="S333" s="559">
        <f>IF(COUNTIF(J333:M335,"CUMPLE")&gt;=1,(G333*I333),0)* (IF(N333="PRESENTÓ CERTIFICADO",1,0))* (IF(O333="ACORDE A ITEM 5.2.1 (T.R.)",1,0) )* ( IF(OR(Q333="SIN OBSERVACIÓN", Q333="REQUERIMIENTOS SUBSANADOS"),1,0)) *(IF(OR(R333="NINGUNO", R333="CUMPLEN CON LO SOLICITADO"),1,0))</f>
        <v>1306.93</v>
      </c>
      <c r="T333" s="588"/>
      <c r="W333" s="40"/>
      <c r="X333" s="40"/>
      <c r="Y333" s="40"/>
      <c r="Z333" s="40"/>
      <c r="AA333" s="40"/>
      <c r="AB333" s="40"/>
      <c r="AC333" s="40"/>
      <c r="AD333" s="8"/>
      <c r="AE333" s="8"/>
      <c r="AF333" s="8"/>
      <c r="AG333" s="8"/>
    </row>
    <row r="334" spans="1:34" s="6" customFormat="1" ht="24.95" customHeight="1">
      <c r="A334" s="10"/>
      <c r="B334" s="539"/>
      <c r="C334" s="536"/>
      <c r="D334" s="536"/>
      <c r="E334" s="536"/>
      <c r="F334" s="536"/>
      <c r="G334" s="542"/>
      <c r="H334" s="545"/>
      <c r="I334" s="548"/>
      <c r="J334" s="279" t="s">
        <v>1173</v>
      </c>
      <c r="K334" s="132">
        <f>+$K$14</f>
        <v>721214</v>
      </c>
      <c r="L334" s="279" t="s">
        <v>1177</v>
      </c>
      <c r="M334" s="132">
        <f>+$M$14</f>
        <v>921217</v>
      </c>
      <c r="N334" s="551"/>
      <c r="O334" s="551"/>
      <c r="P334" s="554"/>
      <c r="Q334" s="557"/>
      <c r="R334" s="557"/>
      <c r="S334" s="560"/>
      <c r="T334" s="588"/>
      <c r="W334" s="40"/>
      <c r="X334" s="40"/>
      <c r="Y334" s="40"/>
      <c r="Z334" s="40"/>
      <c r="AA334" s="40"/>
      <c r="AB334" s="40"/>
      <c r="AC334" s="40"/>
    </row>
    <row r="335" spans="1:34" s="6" customFormat="1" ht="24.95" customHeight="1">
      <c r="A335" s="10"/>
      <c r="B335" s="540"/>
      <c r="C335" s="537"/>
      <c r="D335" s="537"/>
      <c r="E335" s="537"/>
      <c r="F335" s="537"/>
      <c r="G335" s="543"/>
      <c r="H335" s="546"/>
      <c r="I335" s="549"/>
      <c r="J335" s="279" t="s">
        <v>1173</v>
      </c>
      <c r="K335" s="132">
        <f>+$K$15</f>
        <v>721512</v>
      </c>
      <c r="L335" s="279"/>
      <c r="M335" s="132"/>
      <c r="N335" s="552"/>
      <c r="O335" s="552"/>
      <c r="P335" s="555"/>
      <c r="Q335" s="558"/>
      <c r="R335" s="558"/>
      <c r="S335" s="561"/>
      <c r="T335" s="589"/>
      <c r="W335" s="40"/>
      <c r="X335" s="40"/>
      <c r="Y335" s="40"/>
      <c r="Z335" s="40"/>
      <c r="AA335" s="40"/>
      <c r="AB335" s="40"/>
      <c r="AC335" s="40"/>
    </row>
    <row r="336" spans="1:34" s="3" customFormat="1" ht="24.95" customHeight="1">
      <c r="B336" s="562" t="str">
        <f>IF(S337=" "," ",IF(S337&gt;=$H$6,"CUMPLE CON LA EXPERIENCIA REQUERIDA","NO CUMPLE CON LA EXPERIENCIA REQUERIDA"))</f>
        <v>CUMPLE CON LA EXPERIENCIA REQUERIDA</v>
      </c>
      <c r="C336" s="563"/>
      <c r="D336" s="563"/>
      <c r="E336" s="563"/>
      <c r="F336" s="563"/>
      <c r="G336" s="563"/>
      <c r="H336" s="563"/>
      <c r="I336" s="563"/>
      <c r="J336" s="563"/>
      <c r="K336" s="563"/>
      <c r="L336" s="563"/>
      <c r="M336" s="563"/>
      <c r="N336" s="563"/>
      <c r="O336" s="564"/>
      <c r="P336" s="568" t="s">
        <v>22</v>
      </c>
      <c r="Q336" s="569"/>
      <c r="R336" s="392"/>
      <c r="S336" s="7">
        <f>IF(T321="SI",SUM(S321:S335),0)</f>
        <v>5650.1850000000004</v>
      </c>
      <c r="T336" s="573" t="str">
        <f>IF(S337=" "," ",IF(S337&gt;=$H$6,"CUMPLE","NO CUMPLE"))</f>
        <v>CUMPLE</v>
      </c>
      <c r="W336" s="40"/>
      <c r="X336" s="40"/>
      <c r="Y336" s="40"/>
      <c r="Z336" s="40"/>
      <c r="AA336" s="40"/>
      <c r="AB336" s="40"/>
      <c r="AC336" s="40"/>
      <c r="AD336" s="6"/>
      <c r="AE336" s="6"/>
      <c r="AF336" s="6"/>
      <c r="AG336" s="6"/>
      <c r="AH336" s="6"/>
    </row>
    <row r="337" spans="2:34" s="6" customFormat="1" ht="45" customHeight="1">
      <c r="B337" s="565"/>
      <c r="C337" s="566"/>
      <c r="D337" s="566"/>
      <c r="E337" s="566"/>
      <c r="F337" s="566"/>
      <c r="G337" s="566"/>
      <c r="H337" s="566"/>
      <c r="I337" s="566"/>
      <c r="J337" s="566"/>
      <c r="K337" s="566"/>
      <c r="L337" s="566"/>
      <c r="M337" s="566"/>
      <c r="N337" s="566"/>
      <c r="O337" s="567"/>
      <c r="P337" s="568" t="s">
        <v>24</v>
      </c>
      <c r="Q337" s="569"/>
      <c r="R337" s="392"/>
      <c r="S337" s="76">
        <f>IFERROR((S336/$P$6)," ")</f>
        <v>4.7680886075949367</v>
      </c>
      <c r="T337" s="574"/>
      <c r="W337" s="40"/>
      <c r="X337" s="40"/>
      <c r="Y337" s="40"/>
      <c r="Z337" s="40"/>
      <c r="AA337" s="40"/>
      <c r="AB337" s="40"/>
      <c r="AC337" s="40"/>
    </row>
    <row r="338" spans="2:34" ht="30" customHeight="1">
      <c r="AA338" s="40"/>
      <c r="AB338" s="40"/>
      <c r="AC338" s="40"/>
      <c r="AD338" s="6"/>
      <c r="AE338" s="6"/>
      <c r="AF338" s="6"/>
      <c r="AG338" s="6"/>
      <c r="AH338" s="3"/>
    </row>
    <row r="339" spans="2:34" ht="30" customHeight="1">
      <c r="AA339" s="40"/>
      <c r="AB339" s="40"/>
      <c r="AC339" s="40"/>
      <c r="AD339" s="6"/>
      <c r="AE339" s="6"/>
      <c r="AF339" s="6"/>
      <c r="AG339" s="6"/>
      <c r="AH339" s="6"/>
    </row>
    <row r="340" spans="2:34" ht="30" customHeight="1">
      <c r="B340" s="98">
        <v>16</v>
      </c>
      <c r="C340" s="590" t="s">
        <v>78</v>
      </c>
      <c r="D340" s="591"/>
      <c r="E340" s="592"/>
      <c r="F340" s="593" t="str">
        <f>IFERROR(VLOOKUP(B340,LISTA_OFERENTES,2,FALSE)," ")</f>
        <v>JORGE FERNANDO PRIETO MUÑOZ</v>
      </c>
      <c r="G340" s="594"/>
      <c r="H340" s="594"/>
      <c r="I340" s="594"/>
      <c r="J340" s="594"/>
      <c r="K340" s="594"/>
      <c r="L340" s="594"/>
      <c r="M340" s="594"/>
      <c r="N340" s="594"/>
      <c r="O340" s="595"/>
      <c r="P340" s="596" t="s">
        <v>104</v>
      </c>
      <c r="Q340" s="597"/>
      <c r="R340" s="598"/>
      <c r="S340" s="2">
        <f>5-(INT(COUNTBLANK(C343:C357))-10)</f>
        <v>5</v>
      </c>
      <c r="T340" s="3"/>
      <c r="AA340" s="40"/>
      <c r="AB340" s="40"/>
      <c r="AC340" s="40"/>
      <c r="AD340" s="6"/>
      <c r="AE340" s="6"/>
      <c r="AF340" s="6"/>
      <c r="AG340" s="6"/>
    </row>
    <row r="341" spans="2:34" ht="33.75" customHeight="1">
      <c r="B341" s="599" t="s">
        <v>45</v>
      </c>
      <c r="C341" s="601" t="s">
        <v>15</v>
      </c>
      <c r="D341" s="601" t="s">
        <v>16</v>
      </c>
      <c r="E341" s="601" t="s">
        <v>17</v>
      </c>
      <c r="F341" s="601" t="s">
        <v>18</v>
      </c>
      <c r="G341" s="601" t="s">
        <v>19</v>
      </c>
      <c r="H341" s="601" t="s">
        <v>20</v>
      </c>
      <c r="I341" s="601" t="s">
        <v>21</v>
      </c>
      <c r="J341" s="603" t="s">
        <v>52</v>
      </c>
      <c r="K341" s="604"/>
      <c r="L341" s="604"/>
      <c r="M341" s="605"/>
      <c r="N341" s="601" t="s">
        <v>79</v>
      </c>
      <c r="O341" s="601" t="s">
        <v>80</v>
      </c>
      <c r="P341" s="5" t="s">
        <v>81</v>
      </c>
      <c r="Q341" s="5"/>
      <c r="R341" s="601" t="s">
        <v>82</v>
      </c>
      <c r="S341" s="601" t="s">
        <v>83</v>
      </c>
      <c r="T341" s="601" t="str">
        <f>T33</f>
        <v>CUMPLE CON EL REQUERIMIENTO OBLIGATORIO DE HABER EJECUTADO MÍNIMO DOS (2) DE LOS CINCO CONTRATOS, DENTRO DE LAS CLASIFICACIONES DE LOS
CÓDIGOS 721512,721214 Y 721517.</v>
      </c>
      <c r="AA341" s="40"/>
      <c r="AB341" s="40"/>
      <c r="AC341" s="40"/>
      <c r="AD341" s="6"/>
      <c r="AE341" s="6"/>
      <c r="AF341" s="6"/>
      <c r="AG341" s="6"/>
    </row>
    <row r="342" spans="2:34" ht="67.5" customHeight="1">
      <c r="B342" s="600"/>
      <c r="C342" s="602"/>
      <c r="D342" s="602"/>
      <c r="E342" s="602"/>
      <c r="F342" s="602"/>
      <c r="G342" s="602"/>
      <c r="H342" s="602"/>
      <c r="I342" s="602"/>
      <c r="J342" s="606" t="s">
        <v>85</v>
      </c>
      <c r="K342" s="607"/>
      <c r="L342" s="607"/>
      <c r="M342" s="608"/>
      <c r="N342" s="602"/>
      <c r="O342" s="602"/>
      <c r="P342" s="4" t="s">
        <v>13</v>
      </c>
      <c r="Q342" s="4" t="s">
        <v>84</v>
      </c>
      <c r="R342" s="602"/>
      <c r="S342" s="602"/>
      <c r="T342" s="602"/>
      <c r="AA342" s="40"/>
      <c r="AB342" s="40"/>
      <c r="AC342" s="40"/>
      <c r="AD342" s="6"/>
      <c r="AE342" s="6"/>
      <c r="AF342" s="6"/>
      <c r="AG342" s="6"/>
    </row>
    <row r="343" spans="2:34" ht="30" customHeight="1">
      <c r="B343" s="538">
        <v>1</v>
      </c>
      <c r="C343" s="535">
        <v>5</v>
      </c>
      <c r="D343" s="535">
        <v>9</v>
      </c>
      <c r="E343" s="535" t="s">
        <v>1282</v>
      </c>
      <c r="F343" s="535" t="s">
        <v>1287</v>
      </c>
      <c r="G343" s="541">
        <v>368.07</v>
      </c>
      <c r="H343" s="544" t="s">
        <v>1176</v>
      </c>
      <c r="I343" s="547">
        <v>1</v>
      </c>
      <c r="J343" s="279" t="s">
        <v>1173</v>
      </c>
      <c r="K343" s="132">
        <v>721015</v>
      </c>
      <c r="L343" s="279" t="s">
        <v>1173</v>
      </c>
      <c r="M343" s="132">
        <v>721517</v>
      </c>
      <c r="N343" s="550" t="s">
        <v>1181</v>
      </c>
      <c r="O343" s="550" t="s">
        <v>1182</v>
      </c>
      <c r="P343" s="553"/>
      <c r="Q343" s="556" t="s">
        <v>1183</v>
      </c>
      <c r="R343" s="556" t="s">
        <v>1212</v>
      </c>
      <c r="S343" s="559">
        <f>IF(COUNTIF(J343:M345,"CUMPLE")&gt;=1,(G343*I343),0)* (IF(N343="PRESENTÓ CERTIFICADO",1,0))* (IF(O343="ACORDE A ITEM 5.2.1 (T.R.)",1,0) )* ( IF(OR(Q343="SIN OBSERVACIÓN", Q343="REQUERIMIENTOS SUBSANADOS"),1,0)) *(IF(OR(R343="NINGUNO", R343="CUMPLEN CON LO SOLICITADO"),1,0))</f>
        <v>368.07</v>
      </c>
      <c r="T343" s="587" t="s">
        <v>1185</v>
      </c>
      <c r="AA343" s="40"/>
      <c r="AB343" s="40"/>
      <c r="AC343" s="40"/>
      <c r="AD343" s="6"/>
      <c r="AE343" s="6"/>
      <c r="AF343" s="6"/>
      <c r="AG343" s="6"/>
    </row>
    <row r="344" spans="2:34" ht="30" customHeight="1">
      <c r="B344" s="539"/>
      <c r="C344" s="536"/>
      <c r="D344" s="536"/>
      <c r="E344" s="536"/>
      <c r="F344" s="536"/>
      <c r="G344" s="542"/>
      <c r="H344" s="545"/>
      <c r="I344" s="548"/>
      <c r="J344" s="279" t="s">
        <v>1173</v>
      </c>
      <c r="K344" s="132">
        <v>721214</v>
      </c>
      <c r="L344" s="279" t="s">
        <v>1177</v>
      </c>
      <c r="M344" s="132">
        <v>921217</v>
      </c>
      <c r="N344" s="551"/>
      <c r="O344" s="551"/>
      <c r="P344" s="554"/>
      <c r="Q344" s="557"/>
      <c r="R344" s="557"/>
      <c r="S344" s="560"/>
      <c r="T344" s="588"/>
      <c r="AA344" s="40"/>
      <c r="AB344" s="40"/>
      <c r="AC344" s="40"/>
      <c r="AD344" s="6"/>
      <c r="AE344" s="6"/>
      <c r="AF344" s="6"/>
      <c r="AG344" s="6"/>
    </row>
    <row r="345" spans="2:34" ht="30" customHeight="1">
      <c r="B345" s="540"/>
      <c r="C345" s="537"/>
      <c r="D345" s="537"/>
      <c r="E345" s="537"/>
      <c r="F345" s="537"/>
      <c r="G345" s="543"/>
      <c r="H345" s="546"/>
      <c r="I345" s="549"/>
      <c r="J345" s="279" t="s">
        <v>1173</v>
      </c>
      <c r="K345" s="132">
        <v>721512</v>
      </c>
      <c r="L345" s="279"/>
      <c r="M345" s="132"/>
      <c r="N345" s="552"/>
      <c r="O345" s="552"/>
      <c r="P345" s="555"/>
      <c r="Q345" s="558"/>
      <c r="R345" s="558"/>
      <c r="S345" s="561"/>
      <c r="T345" s="588"/>
      <c r="AA345" s="40"/>
      <c r="AB345" s="40"/>
      <c r="AC345" s="40"/>
      <c r="AD345" s="6"/>
      <c r="AE345" s="6"/>
      <c r="AF345" s="6"/>
      <c r="AG345" s="6"/>
    </row>
    <row r="346" spans="2:34" ht="30" customHeight="1">
      <c r="B346" s="538">
        <v>2</v>
      </c>
      <c r="C346" s="570">
        <v>12</v>
      </c>
      <c r="D346" s="570">
        <v>13</v>
      </c>
      <c r="E346" s="570" t="s">
        <v>1283</v>
      </c>
      <c r="F346" s="570" t="s">
        <v>1288</v>
      </c>
      <c r="G346" s="575">
        <v>1074.67</v>
      </c>
      <c r="H346" s="544" t="s">
        <v>1180</v>
      </c>
      <c r="I346" s="547">
        <v>0.8</v>
      </c>
      <c r="J346" s="279" t="s">
        <v>1173</v>
      </c>
      <c r="K346" s="132">
        <f>+$K$13</f>
        <v>721015</v>
      </c>
      <c r="L346" s="279" t="s">
        <v>1173</v>
      </c>
      <c r="M346" s="132">
        <f>+$M$13</f>
        <v>721517</v>
      </c>
      <c r="N346" s="550" t="s">
        <v>1181</v>
      </c>
      <c r="O346" s="550" t="s">
        <v>1182</v>
      </c>
      <c r="P346" s="553" t="s">
        <v>1291</v>
      </c>
      <c r="Q346" s="556" t="s">
        <v>1183</v>
      </c>
      <c r="R346" s="556" t="s">
        <v>1212</v>
      </c>
      <c r="S346" s="559">
        <f>IF(COUNTIF(J346:M348,"CUMPLE")&gt;=1,(G346*I346),0)* (IF(N346="PRESENTÓ CERTIFICADO",1,0))* (IF(O346="ACORDE A ITEM 5.2.1 (T.R.)",1,0) )* ( IF(OR(Q346="SIN OBSERVACIÓN", Q346="REQUERIMIENTOS SUBSANADOS"),1,0)) *(IF(OR(R346="NINGUNO", R346="CUMPLEN CON LO SOLICITADO"),1,0))</f>
        <v>859.7360000000001</v>
      </c>
      <c r="T346" s="588"/>
      <c r="AA346" s="40"/>
      <c r="AB346" s="40"/>
      <c r="AC346" s="40"/>
      <c r="AD346" s="6"/>
      <c r="AE346" s="6"/>
      <c r="AF346" s="6"/>
      <c r="AG346" s="6"/>
    </row>
    <row r="347" spans="2:34" ht="30" customHeight="1">
      <c r="B347" s="539"/>
      <c r="C347" s="571"/>
      <c r="D347" s="571"/>
      <c r="E347" s="571"/>
      <c r="F347" s="571"/>
      <c r="G347" s="576"/>
      <c r="H347" s="545"/>
      <c r="I347" s="548"/>
      <c r="J347" s="279" t="s">
        <v>1173</v>
      </c>
      <c r="K347" s="132">
        <f>+$K$14</f>
        <v>721214</v>
      </c>
      <c r="L347" s="279" t="s">
        <v>1177</v>
      </c>
      <c r="M347" s="132">
        <f>+$M$14</f>
        <v>921217</v>
      </c>
      <c r="N347" s="551"/>
      <c r="O347" s="551"/>
      <c r="P347" s="554"/>
      <c r="Q347" s="557"/>
      <c r="R347" s="557"/>
      <c r="S347" s="560"/>
      <c r="T347" s="588"/>
      <c r="AA347" s="40"/>
      <c r="AB347" s="40"/>
      <c r="AC347" s="40"/>
      <c r="AD347" s="6"/>
      <c r="AE347" s="6"/>
      <c r="AF347" s="6"/>
      <c r="AG347" s="6"/>
    </row>
    <row r="348" spans="2:34" ht="30" customHeight="1">
      <c r="B348" s="540"/>
      <c r="C348" s="572"/>
      <c r="D348" s="572"/>
      <c r="E348" s="572"/>
      <c r="F348" s="572"/>
      <c r="G348" s="577"/>
      <c r="H348" s="546"/>
      <c r="I348" s="549"/>
      <c r="J348" s="279" t="s">
        <v>1173</v>
      </c>
      <c r="K348" s="132">
        <f>+$K$15</f>
        <v>721512</v>
      </c>
      <c r="L348" s="279"/>
      <c r="M348" s="132"/>
      <c r="N348" s="552"/>
      <c r="O348" s="552"/>
      <c r="P348" s="555"/>
      <c r="Q348" s="558"/>
      <c r="R348" s="558"/>
      <c r="S348" s="561"/>
      <c r="T348" s="588"/>
      <c r="AA348" s="6"/>
      <c r="AB348" s="6"/>
      <c r="AC348" s="6"/>
      <c r="AD348" s="6"/>
      <c r="AE348" s="6"/>
      <c r="AF348" s="6"/>
      <c r="AG348" s="6"/>
    </row>
    <row r="349" spans="2:34" ht="30" customHeight="1">
      <c r="B349" s="538">
        <v>3</v>
      </c>
      <c r="C349" s="535">
        <v>13</v>
      </c>
      <c r="D349" s="535">
        <v>14</v>
      </c>
      <c r="E349" s="535" t="s">
        <v>1284</v>
      </c>
      <c r="F349" s="535" t="s">
        <v>1289</v>
      </c>
      <c r="G349" s="541">
        <v>497.71</v>
      </c>
      <c r="H349" s="544" t="s">
        <v>1176</v>
      </c>
      <c r="I349" s="547">
        <v>1</v>
      </c>
      <c r="J349" s="279" t="s">
        <v>1173</v>
      </c>
      <c r="K349" s="132">
        <f>+$K$13</f>
        <v>721015</v>
      </c>
      <c r="L349" s="279" t="s">
        <v>1173</v>
      </c>
      <c r="M349" s="132">
        <f>+$M$13</f>
        <v>721517</v>
      </c>
      <c r="N349" s="550" t="s">
        <v>1181</v>
      </c>
      <c r="O349" s="550" t="s">
        <v>1182</v>
      </c>
      <c r="P349" s="553"/>
      <c r="Q349" s="556" t="s">
        <v>1183</v>
      </c>
      <c r="R349" s="556" t="s">
        <v>1212</v>
      </c>
      <c r="S349" s="559">
        <f>IF(COUNTIF(J349:M351,"CUMPLE")&gt;=1,(G349*I349),0)* (IF(N349="PRESENTÓ CERTIFICADO",1,0))* (IF(O349="ACORDE A ITEM 5.2.1 (T.R.)",1,0) )* ( IF(OR(Q349="SIN OBSERVACIÓN", Q349="REQUERIMIENTOS SUBSANADOS"),1,0)) *(IF(OR(R349="NINGUNO", R349="CUMPLEN CON LO SOLICITADO"),1,0))</f>
        <v>497.71</v>
      </c>
      <c r="T349" s="588"/>
      <c r="AA349" s="3"/>
      <c r="AB349" s="3"/>
      <c r="AC349" s="3"/>
      <c r="AD349" s="3"/>
      <c r="AE349" s="3"/>
      <c r="AF349" s="3"/>
      <c r="AG349" s="3"/>
    </row>
    <row r="350" spans="2:34" ht="30" customHeight="1">
      <c r="B350" s="539"/>
      <c r="C350" s="536"/>
      <c r="D350" s="536"/>
      <c r="E350" s="536"/>
      <c r="F350" s="536"/>
      <c r="G350" s="542"/>
      <c r="H350" s="545"/>
      <c r="I350" s="548"/>
      <c r="J350" s="279" t="s">
        <v>1173</v>
      </c>
      <c r="K350" s="132">
        <f>+$K$14</f>
        <v>721214</v>
      </c>
      <c r="L350" s="279" t="s">
        <v>1177</v>
      </c>
      <c r="M350" s="132">
        <f>+$M$14</f>
        <v>921217</v>
      </c>
      <c r="N350" s="551"/>
      <c r="O350" s="551"/>
      <c r="P350" s="554"/>
      <c r="Q350" s="557"/>
      <c r="R350" s="557"/>
      <c r="S350" s="560"/>
      <c r="T350" s="588"/>
      <c r="AA350" s="6"/>
      <c r="AB350" s="6"/>
      <c r="AC350" s="6"/>
      <c r="AD350" s="6"/>
      <c r="AE350" s="6"/>
      <c r="AF350" s="6"/>
      <c r="AG350" s="6"/>
    </row>
    <row r="351" spans="2:34" ht="30" customHeight="1">
      <c r="B351" s="540"/>
      <c r="C351" s="537"/>
      <c r="D351" s="537"/>
      <c r="E351" s="537"/>
      <c r="F351" s="537"/>
      <c r="G351" s="543"/>
      <c r="H351" s="546"/>
      <c r="I351" s="549"/>
      <c r="J351" s="279" t="s">
        <v>1173</v>
      </c>
      <c r="K351" s="132">
        <f>+$K$15</f>
        <v>721512</v>
      </c>
      <c r="L351" s="279"/>
      <c r="M351" s="132"/>
      <c r="N351" s="552"/>
      <c r="O351" s="552"/>
      <c r="P351" s="555"/>
      <c r="Q351" s="558"/>
      <c r="R351" s="558"/>
      <c r="S351" s="561"/>
      <c r="T351" s="588"/>
    </row>
    <row r="352" spans="2:34" ht="30" customHeight="1">
      <c r="B352" s="538">
        <v>4</v>
      </c>
      <c r="C352" s="570">
        <v>46</v>
      </c>
      <c r="D352" s="570">
        <v>30</v>
      </c>
      <c r="E352" s="570" t="s">
        <v>1285</v>
      </c>
      <c r="F352" s="535" t="s">
        <v>1290</v>
      </c>
      <c r="G352" s="575">
        <v>592.9</v>
      </c>
      <c r="H352" s="544" t="s">
        <v>1180</v>
      </c>
      <c r="I352" s="547">
        <v>0.6</v>
      </c>
      <c r="J352" s="279" t="s">
        <v>1173</v>
      </c>
      <c r="K352" s="132">
        <f>+$K$13</f>
        <v>721015</v>
      </c>
      <c r="L352" s="279" t="s">
        <v>1173</v>
      </c>
      <c r="M352" s="132">
        <f>+$M$13</f>
        <v>721517</v>
      </c>
      <c r="N352" s="550" t="s">
        <v>1181</v>
      </c>
      <c r="O352" s="550" t="s">
        <v>1182</v>
      </c>
      <c r="P352" s="553" t="s">
        <v>1291</v>
      </c>
      <c r="Q352" s="556" t="s">
        <v>1183</v>
      </c>
      <c r="R352" s="556" t="s">
        <v>1212</v>
      </c>
      <c r="S352" s="559">
        <f>IF(COUNTIF(J352:M354,"CUMPLE")&gt;=1,(G352*I352),0)* (IF(N352="PRESENTÓ CERTIFICADO",1,0))* (IF(O352="ACORDE A ITEM 5.2.1 (T.R.)",1,0) )* ( IF(OR(Q352="SIN OBSERVACIÓN", Q352="REQUERIMIENTOS SUBSANADOS"),1,0)) *(IF(OR(R352="NINGUNO", R352="CUMPLEN CON LO SOLICITADO"),1,0))</f>
        <v>355.73999999999995</v>
      </c>
      <c r="T352" s="588"/>
    </row>
    <row r="353" spans="2:20" ht="30" customHeight="1">
      <c r="B353" s="539"/>
      <c r="C353" s="571"/>
      <c r="D353" s="571"/>
      <c r="E353" s="571"/>
      <c r="F353" s="536"/>
      <c r="G353" s="576"/>
      <c r="H353" s="545"/>
      <c r="I353" s="548"/>
      <c r="J353" s="279" t="s">
        <v>1173</v>
      </c>
      <c r="K353" s="132">
        <f>+$K$14</f>
        <v>721214</v>
      </c>
      <c r="L353" s="279" t="s">
        <v>1177</v>
      </c>
      <c r="M353" s="132">
        <f>+$M$14</f>
        <v>921217</v>
      </c>
      <c r="N353" s="551"/>
      <c r="O353" s="551"/>
      <c r="P353" s="554"/>
      <c r="Q353" s="557"/>
      <c r="R353" s="557"/>
      <c r="S353" s="560"/>
      <c r="T353" s="588"/>
    </row>
    <row r="354" spans="2:20" ht="30" customHeight="1">
      <c r="B354" s="540"/>
      <c r="C354" s="572"/>
      <c r="D354" s="572"/>
      <c r="E354" s="572"/>
      <c r="F354" s="537"/>
      <c r="G354" s="577"/>
      <c r="H354" s="546"/>
      <c r="I354" s="549"/>
      <c r="J354" s="279" t="s">
        <v>1173</v>
      </c>
      <c r="K354" s="132">
        <f>+$K$15</f>
        <v>721512</v>
      </c>
      <c r="L354" s="279"/>
      <c r="M354" s="132"/>
      <c r="N354" s="552"/>
      <c r="O354" s="552"/>
      <c r="P354" s="555"/>
      <c r="Q354" s="558"/>
      <c r="R354" s="558"/>
      <c r="S354" s="561"/>
      <c r="T354" s="588"/>
    </row>
    <row r="355" spans="2:20" ht="30" customHeight="1">
      <c r="B355" s="538">
        <v>5</v>
      </c>
      <c r="C355" s="535">
        <v>64</v>
      </c>
      <c r="D355" s="535">
        <v>37</v>
      </c>
      <c r="E355" s="535" t="s">
        <v>1286</v>
      </c>
      <c r="F355" s="535" t="s">
        <v>1288</v>
      </c>
      <c r="G355" s="541">
        <v>592.29</v>
      </c>
      <c r="H355" s="544" t="s">
        <v>1176</v>
      </c>
      <c r="I355" s="547">
        <v>1</v>
      </c>
      <c r="J355" s="279" t="s">
        <v>1173</v>
      </c>
      <c r="K355" s="132">
        <f>+$K$13</f>
        <v>721015</v>
      </c>
      <c r="L355" s="279" t="s">
        <v>1177</v>
      </c>
      <c r="M355" s="132">
        <f>+$M$13</f>
        <v>721517</v>
      </c>
      <c r="N355" s="550" t="s">
        <v>1181</v>
      </c>
      <c r="O355" s="550" t="s">
        <v>1182</v>
      </c>
      <c r="P355" s="553"/>
      <c r="Q355" s="556" t="s">
        <v>1183</v>
      </c>
      <c r="R355" s="556" t="s">
        <v>1212</v>
      </c>
      <c r="S355" s="559">
        <f>IF(COUNTIF(J355:M357,"CUMPLE")&gt;=1,(G355*I355),0)* (IF(N355="PRESENTÓ CERTIFICADO",1,0))* (IF(O355="ACORDE A ITEM 5.2.1 (T.R.)",1,0) )* ( IF(OR(Q355="SIN OBSERVACIÓN", Q355="REQUERIMIENTOS SUBSANADOS"),1,0)) *(IF(OR(R355="NINGUNO", R355="CUMPLEN CON LO SOLICITADO"),1,0))</f>
        <v>592.29</v>
      </c>
      <c r="T355" s="588"/>
    </row>
    <row r="356" spans="2:20" ht="30" customHeight="1">
      <c r="B356" s="539"/>
      <c r="C356" s="536"/>
      <c r="D356" s="536"/>
      <c r="E356" s="536"/>
      <c r="F356" s="536"/>
      <c r="G356" s="542"/>
      <c r="H356" s="545"/>
      <c r="I356" s="548"/>
      <c r="J356" s="279" t="s">
        <v>1173</v>
      </c>
      <c r="K356" s="132">
        <f>+$K$14</f>
        <v>721214</v>
      </c>
      <c r="L356" s="279" t="s">
        <v>1177</v>
      </c>
      <c r="M356" s="132">
        <f>+$M$14</f>
        <v>921217</v>
      </c>
      <c r="N356" s="551"/>
      <c r="O356" s="551"/>
      <c r="P356" s="554"/>
      <c r="Q356" s="557"/>
      <c r="R356" s="557"/>
      <c r="S356" s="560"/>
      <c r="T356" s="588"/>
    </row>
    <row r="357" spans="2:20" ht="30" customHeight="1">
      <c r="B357" s="540"/>
      <c r="C357" s="537"/>
      <c r="D357" s="537"/>
      <c r="E357" s="537"/>
      <c r="F357" s="537"/>
      <c r="G357" s="543"/>
      <c r="H357" s="546"/>
      <c r="I357" s="549"/>
      <c r="J357" s="279" t="s">
        <v>1177</v>
      </c>
      <c r="K357" s="132">
        <f>+$K$15</f>
        <v>721512</v>
      </c>
      <c r="L357" s="279"/>
      <c r="M357" s="132"/>
      <c r="N357" s="552"/>
      <c r="O357" s="552"/>
      <c r="P357" s="555"/>
      <c r="Q357" s="558"/>
      <c r="R357" s="558"/>
      <c r="S357" s="561"/>
      <c r="T357" s="589"/>
    </row>
    <row r="358" spans="2:20" ht="30" customHeight="1">
      <c r="B358" s="562" t="str">
        <f>IF(S359=" "," ",IF(S359&gt;=$H$6,"CUMPLE CON LA EXPERIENCIA REQUERIDA","NO CUMPLE CON LA EXPERIENCIA REQUERIDA"))</f>
        <v>CUMPLE CON LA EXPERIENCIA REQUERIDA</v>
      </c>
      <c r="C358" s="563"/>
      <c r="D358" s="563"/>
      <c r="E358" s="563"/>
      <c r="F358" s="563"/>
      <c r="G358" s="563"/>
      <c r="H358" s="563"/>
      <c r="I358" s="563"/>
      <c r="J358" s="563"/>
      <c r="K358" s="563"/>
      <c r="L358" s="563"/>
      <c r="M358" s="563"/>
      <c r="N358" s="563"/>
      <c r="O358" s="564"/>
      <c r="P358" s="568" t="s">
        <v>22</v>
      </c>
      <c r="Q358" s="569"/>
      <c r="R358" s="392"/>
      <c r="S358" s="7">
        <f>IF(T343="SI",SUM(S343:S357),0)</f>
        <v>2673.5459999999998</v>
      </c>
      <c r="T358" s="573" t="str">
        <f>IF(S359=" "," ",IF(S359&gt;=$H$6,"CUMPLE","NO CUMPLE"))</f>
        <v>CUMPLE</v>
      </c>
    </row>
    <row r="359" spans="2:20" ht="30" customHeight="1">
      <c r="B359" s="565"/>
      <c r="C359" s="566"/>
      <c r="D359" s="566"/>
      <c r="E359" s="566"/>
      <c r="F359" s="566"/>
      <c r="G359" s="566"/>
      <c r="H359" s="566"/>
      <c r="I359" s="566"/>
      <c r="J359" s="566"/>
      <c r="K359" s="566"/>
      <c r="L359" s="566"/>
      <c r="M359" s="566"/>
      <c r="N359" s="566"/>
      <c r="O359" s="567"/>
      <c r="P359" s="568" t="s">
        <v>24</v>
      </c>
      <c r="Q359" s="569"/>
      <c r="R359" s="392"/>
      <c r="S359" s="76">
        <f>IFERROR((S358/$P$6)," ")</f>
        <v>2.2561569620253161</v>
      </c>
      <c r="T359" s="574"/>
    </row>
    <row r="362" spans="2:20" ht="30" customHeight="1">
      <c r="B362" s="98">
        <v>17</v>
      </c>
      <c r="C362" s="590" t="s">
        <v>78</v>
      </c>
      <c r="D362" s="591"/>
      <c r="E362" s="592"/>
      <c r="F362" s="593" t="str">
        <f>IFERROR(VLOOKUP(B362,LISTA_OFERENTES,2,FALSE)," ")</f>
        <v xml:space="preserve">CONSORCIO INTERNACIONAL DE SOLUCIONES INTEGRALES S.A.S </v>
      </c>
      <c r="G362" s="594"/>
      <c r="H362" s="594"/>
      <c r="I362" s="594"/>
      <c r="J362" s="594"/>
      <c r="K362" s="594"/>
      <c r="L362" s="594"/>
      <c r="M362" s="594"/>
      <c r="N362" s="594"/>
      <c r="O362" s="595"/>
      <c r="P362" s="596" t="s">
        <v>104</v>
      </c>
      <c r="Q362" s="597"/>
      <c r="R362" s="598"/>
      <c r="S362" s="2">
        <f>5-(INT(COUNTBLANK(C365:C379))-10)</f>
        <v>5</v>
      </c>
      <c r="T362" s="3"/>
    </row>
    <row r="363" spans="2:20" ht="45" customHeight="1">
      <c r="B363" s="599" t="s">
        <v>45</v>
      </c>
      <c r="C363" s="601" t="s">
        <v>15</v>
      </c>
      <c r="D363" s="601" t="s">
        <v>16</v>
      </c>
      <c r="E363" s="601" t="s">
        <v>17</v>
      </c>
      <c r="F363" s="601" t="s">
        <v>18</v>
      </c>
      <c r="G363" s="601" t="s">
        <v>19</v>
      </c>
      <c r="H363" s="601" t="s">
        <v>20</v>
      </c>
      <c r="I363" s="601" t="s">
        <v>21</v>
      </c>
      <c r="J363" s="603" t="s">
        <v>52</v>
      </c>
      <c r="K363" s="604"/>
      <c r="L363" s="604"/>
      <c r="M363" s="605"/>
      <c r="N363" s="601" t="s">
        <v>79</v>
      </c>
      <c r="O363" s="601" t="s">
        <v>80</v>
      </c>
      <c r="P363" s="5" t="s">
        <v>81</v>
      </c>
      <c r="Q363" s="5"/>
      <c r="R363" s="601" t="s">
        <v>82</v>
      </c>
      <c r="S363" s="601" t="s">
        <v>83</v>
      </c>
      <c r="T363" s="601" t="str">
        <f>T55</f>
        <v>CUMPLE CON EL REQUERIMIENTO OBLIGATORIO DE HABER EJECUTADO MÍNIMO DOS (2) DE LOS CINCO CONTRATOS, DENTRO DE LAS CLASIFICACIONES DE LOS
CÓDIGOS 721512,721214 Y 721517.</v>
      </c>
    </row>
    <row r="364" spans="2:20" ht="56.25" customHeight="1">
      <c r="B364" s="600"/>
      <c r="C364" s="602"/>
      <c r="D364" s="602"/>
      <c r="E364" s="602"/>
      <c r="F364" s="602"/>
      <c r="G364" s="602"/>
      <c r="H364" s="602"/>
      <c r="I364" s="602"/>
      <c r="J364" s="606" t="s">
        <v>85</v>
      </c>
      <c r="K364" s="607"/>
      <c r="L364" s="607"/>
      <c r="M364" s="608"/>
      <c r="N364" s="602"/>
      <c r="O364" s="602"/>
      <c r="P364" s="4" t="s">
        <v>13</v>
      </c>
      <c r="Q364" s="4" t="s">
        <v>84</v>
      </c>
      <c r="R364" s="602"/>
      <c r="S364" s="602"/>
      <c r="T364" s="602"/>
    </row>
    <row r="365" spans="2:20" ht="30" customHeight="1">
      <c r="B365" s="538">
        <v>1</v>
      </c>
      <c r="C365" s="535">
        <v>75</v>
      </c>
      <c r="D365" s="535">
        <v>95</v>
      </c>
      <c r="E365" s="535" t="s">
        <v>1292</v>
      </c>
      <c r="F365" s="535" t="s">
        <v>1297</v>
      </c>
      <c r="G365" s="541">
        <v>1337.47</v>
      </c>
      <c r="H365" s="544" t="s">
        <v>1176</v>
      </c>
      <c r="I365" s="547">
        <v>1</v>
      </c>
      <c r="J365" s="279" t="s">
        <v>1173</v>
      </c>
      <c r="K365" s="132">
        <v>721015</v>
      </c>
      <c r="L365" s="279" t="s">
        <v>1173</v>
      </c>
      <c r="M365" s="132">
        <v>721517</v>
      </c>
      <c r="N365" s="550" t="s">
        <v>1181</v>
      </c>
      <c r="O365" s="550" t="s">
        <v>1182</v>
      </c>
      <c r="P365" s="581"/>
      <c r="Q365" s="556" t="s">
        <v>1183</v>
      </c>
      <c r="R365" s="556" t="s">
        <v>1212</v>
      </c>
      <c r="S365" s="559">
        <f>IF(COUNTIF(J365:M367,"CUMPLE")&gt;=1,(G365*I365),0)* (IF(N365="PRESENTÓ CERTIFICADO",1,0))* (IF(O365="ACORDE A ITEM 5.2.1 (T.R.)",1,0) )* ( IF(OR(Q365="SIN OBSERVACIÓN", Q365="REQUERIMIENTOS SUBSANADOS"),1,0)) *(IF(OR(R365="NINGUNO", R365="CUMPLEN CON LO SOLICITADO"),1,0))</f>
        <v>1337.47</v>
      </c>
      <c r="T365" s="587" t="s">
        <v>1185</v>
      </c>
    </row>
    <row r="366" spans="2:20" ht="30" customHeight="1">
      <c r="B366" s="539"/>
      <c r="C366" s="536"/>
      <c r="D366" s="536"/>
      <c r="E366" s="536"/>
      <c r="F366" s="536"/>
      <c r="G366" s="542"/>
      <c r="H366" s="545"/>
      <c r="I366" s="548"/>
      <c r="J366" s="279" t="s">
        <v>1173</v>
      </c>
      <c r="K366" s="132">
        <v>721214</v>
      </c>
      <c r="L366" s="279" t="s">
        <v>1177</v>
      </c>
      <c r="M366" s="132">
        <v>921217</v>
      </c>
      <c r="N366" s="551"/>
      <c r="O366" s="551"/>
      <c r="P366" s="582"/>
      <c r="Q366" s="557"/>
      <c r="R366" s="557"/>
      <c r="S366" s="560"/>
      <c r="T366" s="588"/>
    </row>
    <row r="367" spans="2:20" ht="30" customHeight="1">
      <c r="B367" s="540"/>
      <c r="C367" s="537"/>
      <c r="D367" s="537"/>
      <c r="E367" s="537"/>
      <c r="F367" s="537"/>
      <c r="G367" s="543"/>
      <c r="H367" s="546"/>
      <c r="I367" s="549"/>
      <c r="J367" s="279" t="s">
        <v>1173</v>
      </c>
      <c r="K367" s="132">
        <v>721512</v>
      </c>
      <c r="L367" s="279"/>
      <c r="M367" s="132"/>
      <c r="N367" s="552"/>
      <c r="O367" s="552"/>
      <c r="P367" s="583"/>
      <c r="Q367" s="558"/>
      <c r="R367" s="558"/>
      <c r="S367" s="561"/>
      <c r="T367" s="588"/>
    </row>
    <row r="368" spans="2:20" ht="30" customHeight="1">
      <c r="B368" s="538">
        <v>2</v>
      </c>
      <c r="C368" s="570">
        <v>116</v>
      </c>
      <c r="D368" s="570">
        <v>173</v>
      </c>
      <c r="E368" s="570" t="s">
        <v>1293</v>
      </c>
      <c r="F368" s="570" t="s">
        <v>1298</v>
      </c>
      <c r="G368" s="575">
        <v>2550.5</v>
      </c>
      <c r="H368" s="544" t="s">
        <v>1176</v>
      </c>
      <c r="I368" s="547">
        <v>1</v>
      </c>
      <c r="J368" s="279" t="s">
        <v>1173</v>
      </c>
      <c r="K368" s="132">
        <f>+$K$13</f>
        <v>721015</v>
      </c>
      <c r="L368" s="279" t="s">
        <v>1173</v>
      </c>
      <c r="M368" s="132">
        <f>+$M$13</f>
        <v>721517</v>
      </c>
      <c r="N368" s="550" t="s">
        <v>1181</v>
      </c>
      <c r="O368" s="550" t="s">
        <v>1182</v>
      </c>
      <c r="P368" s="581"/>
      <c r="Q368" s="556" t="s">
        <v>1183</v>
      </c>
      <c r="R368" s="556" t="s">
        <v>1212</v>
      </c>
      <c r="S368" s="559">
        <f>IF(COUNTIF(J368:M370,"CUMPLE")&gt;=1,(G368*I368),0)* (IF(N368="PRESENTÓ CERTIFICADO",1,0))* (IF(O368="ACORDE A ITEM 5.2.1 (T.R.)",1,0) )* ( IF(OR(Q368="SIN OBSERVACIÓN", Q368="REQUERIMIENTOS SUBSANADOS"),1,0)) *(IF(OR(R368="NINGUNO", R368="CUMPLEN CON LO SOLICITADO"),1,0))</f>
        <v>2550.5</v>
      </c>
      <c r="T368" s="588"/>
    </row>
    <row r="369" spans="2:20" ht="30" customHeight="1">
      <c r="B369" s="539"/>
      <c r="C369" s="571"/>
      <c r="D369" s="571"/>
      <c r="E369" s="571"/>
      <c r="F369" s="571"/>
      <c r="G369" s="576"/>
      <c r="H369" s="545"/>
      <c r="I369" s="548"/>
      <c r="J369" s="279" t="s">
        <v>1173</v>
      </c>
      <c r="K369" s="132">
        <f>+$K$14</f>
        <v>721214</v>
      </c>
      <c r="L369" s="279" t="s">
        <v>1177</v>
      </c>
      <c r="M369" s="132">
        <f>+$M$14</f>
        <v>921217</v>
      </c>
      <c r="N369" s="551"/>
      <c r="O369" s="551"/>
      <c r="P369" s="582"/>
      <c r="Q369" s="557"/>
      <c r="R369" s="557"/>
      <c r="S369" s="560"/>
      <c r="T369" s="588"/>
    </row>
    <row r="370" spans="2:20" ht="30" customHeight="1">
      <c r="B370" s="540"/>
      <c r="C370" s="572"/>
      <c r="D370" s="572"/>
      <c r="E370" s="572"/>
      <c r="F370" s="572"/>
      <c r="G370" s="577"/>
      <c r="H370" s="546"/>
      <c r="I370" s="549"/>
      <c r="J370" s="279" t="s">
        <v>1173</v>
      </c>
      <c r="K370" s="132">
        <f>+$K$15</f>
        <v>721512</v>
      </c>
      <c r="L370" s="279"/>
      <c r="M370" s="132"/>
      <c r="N370" s="552"/>
      <c r="O370" s="552"/>
      <c r="P370" s="583"/>
      <c r="Q370" s="558"/>
      <c r="R370" s="558"/>
      <c r="S370" s="561"/>
      <c r="T370" s="588"/>
    </row>
    <row r="371" spans="2:20" ht="30" customHeight="1">
      <c r="B371" s="538">
        <v>3</v>
      </c>
      <c r="C371" s="535">
        <v>165</v>
      </c>
      <c r="D371" s="535">
        <v>245</v>
      </c>
      <c r="E371" s="535" t="s">
        <v>1294</v>
      </c>
      <c r="F371" s="535" t="s">
        <v>1299</v>
      </c>
      <c r="G371" s="541">
        <v>945.35</v>
      </c>
      <c r="H371" s="544" t="s">
        <v>1176</v>
      </c>
      <c r="I371" s="547">
        <v>1</v>
      </c>
      <c r="J371" s="279" t="s">
        <v>1173</v>
      </c>
      <c r="K371" s="132">
        <f>+$K$13</f>
        <v>721015</v>
      </c>
      <c r="L371" s="279" t="s">
        <v>1177</v>
      </c>
      <c r="M371" s="132">
        <f>+$M$13</f>
        <v>721517</v>
      </c>
      <c r="N371" s="550" t="s">
        <v>1181</v>
      </c>
      <c r="O371" s="550" t="s">
        <v>1182</v>
      </c>
      <c r="P371" s="581"/>
      <c r="Q371" s="556" t="s">
        <v>1183</v>
      </c>
      <c r="R371" s="556" t="s">
        <v>1212</v>
      </c>
      <c r="S371" s="559">
        <f>IF(COUNTIF(J371:M373,"CUMPLE")&gt;=1,(G371*I371),0)* (IF(N371="PRESENTÓ CERTIFICADO",1,0))* (IF(O371="ACORDE A ITEM 5.2.1 (T.R.)",1,0) )* ( IF(OR(Q371="SIN OBSERVACIÓN", Q371="REQUERIMIENTOS SUBSANADOS"),1,0)) *(IF(OR(R371="NINGUNO", R371="CUMPLEN CON LO SOLICITADO"),1,0))</f>
        <v>945.35</v>
      </c>
      <c r="T371" s="588"/>
    </row>
    <row r="372" spans="2:20" ht="30" customHeight="1">
      <c r="B372" s="539"/>
      <c r="C372" s="536"/>
      <c r="D372" s="536"/>
      <c r="E372" s="536"/>
      <c r="F372" s="536"/>
      <c r="G372" s="542"/>
      <c r="H372" s="545"/>
      <c r="I372" s="548"/>
      <c r="J372" s="279" t="s">
        <v>1173</v>
      </c>
      <c r="K372" s="132">
        <f>+$K$14</f>
        <v>721214</v>
      </c>
      <c r="L372" s="279" t="s">
        <v>1177</v>
      </c>
      <c r="M372" s="132">
        <f>+$M$14</f>
        <v>921217</v>
      </c>
      <c r="N372" s="551"/>
      <c r="O372" s="551"/>
      <c r="P372" s="582"/>
      <c r="Q372" s="557"/>
      <c r="R372" s="557"/>
      <c r="S372" s="560"/>
      <c r="T372" s="588"/>
    </row>
    <row r="373" spans="2:20" ht="30" customHeight="1">
      <c r="B373" s="540"/>
      <c r="C373" s="537"/>
      <c r="D373" s="537"/>
      <c r="E373" s="537"/>
      <c r="F373" s="537"/>
      <c r="G373" s="543"/>
      <c r="H373" s="546"/>
      <c r="I373" s="549"/>
      <c r="J373" s="279" t="s">
        <v>1177</v>
      </c>
      <c r="K373" s="132">
        <f>+$K$15</f>
        <v>721512</v>
      </c>
      <c r="L373" s="279"/>
      <c r="M373" s="132"/>
      <c r="N373" s="552"/>
      <c r="O373" s="552"/>
      <c r="P373" s="583"/>
      <c r="Q373" s="558"/>
      <c r="R373" s="558"/>
      <c r="S373" s="561"/>
      <c r="T373" s="588"/>
    </row>
    <row r="374" spans="2:20" ht="30" customHeight="1">
      <c r="B374" s="538">
        <v>4</v>
      </c>
      <c r="C374" s="570">
        <v>166</v>
      </c>
      <c r="D374" s="570">
        <v>247</v>
      </c>
      <c r="E374" s="570" t="s">
        <v>1295</v>
      </c>
      <c r="F374" s="570" t="s">
        <v>1300</v>
      </c>
      <c r="G374" s="575">
        <v>1495.22</v>
      </c>
      <c r="H374" s="544" t="s">
        <v>1176</v>
      </c>
      <c r="I374" s="547">
        <v>1</v>
      </c>
      <c r="J374" s="279" t="s">
        <v>1173</v>
      </c>
      <c r="K374" s="132">
        <f>+$K$13</f>
        <v>721015</v>
      </c>
      <c r="L374" s="279" t="s">
        <v>1173</v>
      </c>
      <c r="M374" s="132">
        <f>+$M$13</f>
        <v>721517</v>
      </c>
      <c r="N374" s="550" t="s">
        <v>1181</v>
      </c>
      <c r="O374" s="550" t="s">
        <v>1182</v>
      </c>
      <c r="P374" s="553" t="s">
        <v>1291</v>
      </c>
      <c r="Q374" s="584" t="s">
        <v>1183</v>
      </c>
      <c r="R374" s="584" t="s">
        <v>1212</v>
      </c>
      <c r="S374" s="559">
        <f>IF(COUNTIF(J374:M376,"CUMPLE")&gt;=1,(G374*I374),0)* (IF(N374="PRESENTÓ CERTIFICADO",1,0))* (IF(O374="ACORDE A ITEM 5.2.1 (T.R.)",1,0) )* ( IF(OR(Q374="SIN OBSERVACIÓN", Q374="REQUERIMIENTOS SUBSANADOS"),1,0)) *(IF(OR(R374="NINGUNO", R374="CUMPLEN CON LO SOLICITADO"),1,0))</f>
        <v>1495.22</v>
      </c>
      <c r="T374" s="588"/>
    </row>
    <row r="375" spans="2:20" ht="30" customHeight="1">
      <c r="B375" s="539"/>
      <c r="C375" s="571"/>
      <c r="D375" s="571"/>
      <c r="E375" s="571"/>
      <c r="F375" s="571"/>
      <c r="G375" s="576"/>
      <c r="H375" s="545"/>
      <c r="I375" s="548"/>
      <c r="J375" s="279" t="s">
        <v>1173</v>
      </c>
      <c r="K375" s="132">
        <f>+$K$14</f>
        <v>721214</v>
      </c>
      <c r="L375" s="279" t="s">
        <v>1177</v>
      </c>
      <c r="M375" s="132">
        <f>+$M$14</f>
        <v>921217</v>
      </c>
      <c r="N375" s="551"/>
      <c r="O375" s="551"/>
      <c r="P375" s="554"/>
      <c r="Q375" s="585"/>
      <c r="R375" s="585"/>
      <c r="S375" s="560"/>
      <c r="T375" s="588"/>
    </row>
    <row r="376" spans="2:20" ht="30" customHeight="1">
      <c r="B376" s="540"/>
      <c r="C376" s="572"/>
      <c r="D376" s="572"/>
      <c r="E376" s="572"/>
      <c r="F376" s="572"/>
      <c r="G376" s="577"/>
      <c r="H376" s="546"/>
      <c r="I376" s="549"/>
      <c r="J376" s="279" t="s">
        <v>1177</v>
      </c>
      <c r="K376" s="132">
        <f>+$K$15</f>
        <v>721512</v>
      </c>
      <c r="L376" s="279"/>
      <c r="M376" s="132"/>
      <c r="N376" s="552"/>
      <c r="O376" s="552"/>
      <c r="P376" s="555"/>
      <c r="Q376" s="586"/>
      <c r="R376" s="586"/>
      <c r="S376" s="561"/>
      <c r="T376" s="588"/>
    </row>
    <row r="377" spans="2:20" ht="30" customHeight="1">
      <c r="B377" s="538">
        <v>5</v>
      </c>
      <c r="C377" s="535">
        <v>152</v>
      </c>
      <c r="D377" s="535">
        <v>225</v>
      </c>
      <c r="E377" s="535" t="s">
        <v>1296</v>
      </c>
      <c r="F377" s="535" t="s">
        <v>1301</v>
      </c>
      <c r="G377" s="541">
        <v>331.09</v>
      </c>
      <c r="H377" s="544" t="s">
        <v>1176</v>
      </c>
      <c r="I377" s="547">
        <v>1</v>
      </c>
      <c r="J377" s="279" t="s">
        <v>1173</v>
      </c>
      <c r="K377" s="132">
        <f>+$K$13</f>
        <v>721015</v>
      </c>
      <c r="L377" s="279" t="s">
        <v>1173</v>
      </c>
      <c r="M377" s="132">
        <f>+$M$13</f>
        <v>721517</v>
      </c>
      <c r="N377" s="550" t="s">
        <v>1181</v>
      </c>
      <c r="O377" s="550" t="s">
        <v>1182</v>
      </c>
      <c r="P377" s="581"/>
      <c r="Q377" s="584" t="s">
        <v>1183</v>
      </c>
      <c r="R377" s="556" t="s">
        <v>1212</v>
      </c>
      <c r="S377" s="559">
        <f>IF(COUNTIF(J377:M379,"CUMPLE")&gt;=1,(G377*I377),0)* (IF(N377="PRESENTÓ CERTIFICADO",1,0))* (IF(O377="ACORDE A ITEM 5.2.1 (T.R.)",1,0) )* ( IF(OR(Q377="SIN OBSERVACIÓN", Q377="REQUERIMIENTOS SUBSANADOS"),1,0)) *(IF(OR(R377="NINGUNO", R377="CUMPLEN CON LO SOLICITADO"),1,0))</f>
        <v>331.09</v>
      </c>
      <c r="T377" s="588"/>
    </row>
    <row r="378" spans="2:20" ht="30" customHeight="1">
      <c r="B378" s="539"/>
      <c r="C378" s="536"/>
      <c r="D378" s="536"/>
      <c r="E378" s="536"/>
      <c r="F378" s="536"/>
      <c r="G378" s="542"/>
      <c r="H378" s="545"/>
      <c r="I378" s="548"/>
      <c r="J378" s="279" t="s">
        <v>1177</v>
      </c>
      <c r="K378" s="132">
        <f>+$K$14</f>
        <v>721214</v>
      </c>
      <c r="L378" s="279" t="s">
        <v>1177</v>
      </c>
      <c r="M378" s="132">
        <f>+$M$14</f>
        <v>921217</v>
      </c>
      <c r="N378" s="551"/>
      <c r="O378" s="551"/>
      <c r="P378" s="582"/>
      <c r="Q378" s="585"/>
      <c r="R378" s="557"/>
      <c r="S378" s="560"/>
      <c r="T378" s="588"/>
    </row>
    <row r="379" spans="2:20" ht="30" customHeight="1">
      <c r="B379" s="540"/>
      <c r="C379" s="537"/>
      <c r="D379" s="537"/>
      <c r="E379" s="537"/>
      <c r="F379" s="537"/>
      <c r="G379" s="543"/>
      <c r="H379" s="546"/>
      <c r="I379" s="549"/>
      <c r="J379" s="279" t="s">
        <v>1173</v>
      </c>
      <c r="K379" s="132">
        <f>+$K$15</f>
        <v>721512</v>
      </c>
      <c r="L379" s="279"/>
      <c r="M379" s="132"/>
      <c r="N379" s="552"/>
      <c r="O379" s="552"/>
      <c r="P379" s="583"/>
      <c r="Q379" s="586"/>
      <c r="R379" s="558"/>
      <c r="S379" s="561"/>
      <c r="T379" s="589"/>
    </row>
    <row r="380" spans="2:20" ht="30" customHeight="1">
      <c r="B380" s="562" t="str">
        <f>IF(S381=" "," ",IF(S381&gt;=$H$6,"CUMPLE CON LA EXPERIENCIA REQUERIDA","NO CUMPLE CON LA EXPERIENCIA REQUERIDA"))</f>
        <v>CUMPLE CON LA EXPERIENCIA REQUERIDA</v>
      </c>
      <c r="C380" s="563"/>
      <c r="D380" s="563"/>
      <c r="E380" s="563"/>
      <c r="F380" s="563"/>
      <c r="G380" s="563"/>
      <c r="H380" s="563"/>
      <c r="I380" s="563"/>
      <c r="J380" s="563"/>
      <c r="K380" s="563"/>
      <c r="L380" s="563"/>
      <c r="M380" s="563"/>
      <c r="N380" s="563"/>
      <c r="O380" s="564"/>
      <c r="P380" s="568" t="s">
        <v>22</v>
      </c>
      <c r="Q380" s="569"/>
      <c r="R380" s="392"/>
      <c r="S380" s="7">
        <f>IF(T365="SI",SUM(S365:S379),0)</f>
        <v>6659.630000000001</v>
      </c>
      <c r="T380" s="573" t="str">
        <f>IF(S381=" "," ",IF(S381&gt;=$H$6,"CUMPLE","NO CUMPLE"))</f>
        <v>CUMPLE</v>
      </c>
    </row>
    <row r="381" spans="2:20" ht="30" customHeight="1">
      <c r="B381" s="565"/>
      <c r="C381" s="566"/>
      <c r="D381" s="566"/>
      <c r="E381" s="566"/>
      <c r="F381" s="566"/>
      <c r="G381" s="566"/>
      <c r="H381" s="566"/>
      <c r="I381" s="566"/>
      <c r="J381" s="566"/>
      <c r="K381" s="566"/>
      <c r="L381" s="566"/>
      <c r="M381" s="566"/>
      <c r="N381" s="566"/>
      <c r="O381" s="567"/>
      <c r="P381" s="568" t="s">
        <v>24</v>
      </c>
      <c r="Q381" s="569"/>
      <c r="R381" s="392"/>
      <c r="S381" s="76">
        <f>IFERROR((S380/$P$6)," ")</f>
        <v>5.6199409282700428</v>
      </c>
      <c r="T381" s="574"/>
    </row>
    <row r="384" spans="2:20" ht="30" customHeight="1">
      <c r="B384" s="98">
        <v>18</v>
      </c>
      <c r="C384" s="590" t="s">
        <v>78</v>
      </c>
      <c r="D384" s="591"/>
      <c r="E384" s="592"/>
      <c r="F384" s="593" t="str">
        <f>IFERROR(VLOOKUP(B384,LISTA_OFERENTES,2,FALSE)," ")</f>
        <v>CONSTRUCTORA JEINCO SAS</v>
      </c>
      <c r="G384" s="594"/>
      <c r="H384" s="594"/>
      <c r="I384" s="594"/>
      <c r="J384" s="594"/>
      <c r="K384" s="594"/>
      <c r="L384" s="594"/>
      <c r="M384" s="594"/>
      <c r="N384" s="594"/>
      <c r="O384" s="595"/>
      <c r="P384" s="596" t="s">
        <v>104</v>
      </c>
      <c r="Q384" s="597"/>
      <c r="R384" s="598"/>
      <c r="S384" s="2">
        <f>5-(INT(COUNTBLANK(C387:C401))-10)</f>
        <v>3</v>
      </c>
      <c r="T384" s="3"/>
    </row>
    <row r="385" spans="2:20" ht="42" customHeight="1">
      <c r="B385" s="599" t="s">
        <v>45</v>
      </c>
      <c r="C385" s="601" t="s">
        <v>15</v>
      </c>
      <c r="D385" s="601" t="s">
        <v>16</v>
      </c>
      <c r="E385" s="601" t="s">
        <v>17</v>
      </c>
      <c r="F385" s="601" t="s">
        <v>18</v>
      </c>
      <c r="G385" s="601" t="s">
        <v>19</v>
      </c>
      <c r="H385" s="601" t="s">
        <v>20</v>
      </c>
      <c r="I385" s="601" t="s">
        <v>21</v>
      </c>
      <c r="J385" s="603" t="s">
        <v>52</v>
      </c>
      <c r="K385" s="604"/>
      <c r="L385" s="604"/>
      <c r="M385" s="605"/>
      <c r="N385" s="601" t="s">
        <v>79</v>
      </c>
      <c r="O385" s="601" t="s">
        <v>80</v>
      </c>
      <c r="P385" s="5" t="s">
        <v>81</v>
      </c>
      <c r="Q385" s="5"/>
      <c r="R385" s="601" t="s">
        <v>82</v>
      </c>
      <c r="S385" s="601" t="s">
        <v>83</v>
      </c>
      <c r="T385" s="601" t="str">
        <f>T77</f>
        <v>CUMPLE CON EL REQUERIMIENTO OBLIGATORIO DE HABER EJECUTADO MÍNIMO DOS (2) DE LOS CINCO CONTRATOS, DENTRO DE LAS CLASIFICACIONES DE LOS
CÓDIGOS 721512,721214 Y 721517.</v>
      </c>
    </row>
    <row r="386" spans="2:20" ht="38.25" customHeight="1">
      <c r="B386" s="600"/>
      <c r="C386" s="602"/>
      <c r="D386" s="602"/>
      <c r="E386" s="602"/>
      <c r="F386" s="602"/>
      <c r="G386" s="602"/>
      <c r="H386" s="602"/>
      <c r="I386" s="602"/>
      <c r="J386" s="606" t="s">
        <v>85</v>
      </c>
      <c r="K386" s="607"/>
      <c r="L386" s="607"/>
      <c r="M386" s="608"/>
      <c r="N386" s="602"/>
      <c r="O386" s="602"/>
      <c r="P386" s="4" t="s">
        <v>13</v>
      </c>
      <c r="Q386" s="4" t="s">
        <v>84</v>
      </c>
      <c r="R386" s="602"/>
      <c r="S386" s="602"/>
      <c r="T386" s="602"/>
    </row>
    <row r="387" spans="2:20" ht="30" customHeight="1">
      <c r="B387" s="538">
        <v>1</v>
      </c>
      <c r="C387" s="535">
        <v>110</v>
      </c>
      <c r="D387" s="535">
        <v>160</v>
      </c>
      <c r="E387" s="535" t="s">
        <v>1302</v>
      </c>
      <c r="F387" s="535" t="s">
        <v>1305</v>
      </c>
      <c r="G387" s="541">
        <v>5711.83</v>
      </c>
      <c r="H387" s="544" t="s">
        <v>1308</v>
      </c>
      <c r="I387" s="547">
        <v>0.8</v>
      </c>
      <c r="J387" s="279" t="s">
        <v>1173</v>
      </c>
      <c r="K387" s="132">
        <v>721015</v>
      </c>
      <c r="L387" s="279" t="s">
        <v>1173</v>
      </c>
      <c r="M387" s="132">
        <v>721517</v>
      </c>
      <c r="N387" s="550" t="s">
        <v>1181</v>
      </c>
      <c r="O387" s="550" t="s">
        <v>1182</v>
      </c>
      <c r="P387" s="553"/>
      <c r="Q387" s="556" t="s">
        <v>1183</v>
      </c>
      <c r="R387" s="556" t="s">
        <v>1212</v>
      </c>
      <c r="S387" s="559">
        <f>IF(COUNTIF(J387:M389,"CUMPLE")&gt;=1,(G387*I387),0)* (IF(N387="PRESENTÓ CERTIFICADO",1,0))* (IF(O387="ACORDE A ITEM 5.2.1 (T.R.)",1,0) )* ( IF(OR(Q387="SIN OBSERVACIÓN", Q387="REQUERIMIENTOS SUBSANADOS"),1,0)) *(IF(OR(R387="NINGUNO", R387="CUMPLEN CON LO SOLICITADO"),1,0))</f>
        <v>4569.4639999999999</v>
      </c>
      <c r="T387" s="587" t="s">
        <v>1185</v>
      </c>
    </row>
    <row r="388" spans="2:20" ht="30" customHeight="1">
      <c r="B388" s="539"/>
      <c r="C388" s="536"/>
      <c r="D388" s="536"/>
      <c r="E388" s="536"/>
      <c r="F388" s="536"/>
      <c r="G388" s="542"/>
      <c r="H388" s="545"/>
      <c r="I388" s="548"/>
      <c r="J388" s="279" t="s">
        <v>1173</v>
      </c>
      <c r="K388" s="132">
        <v>721214</v>
      </c>
      <c r="L388" s="279" t="s">
        <v>1173</v>
      </c>
      <c r="M388" s="132">
        <v>921217</v>
      </c>
      <c r="N388" s="551"/>
      <c r="O388" s="551"/>
      <c r="P388" s="554"/>
      <c r="Q388" s="557"/>
      <c r="R388" s="557"/>
      <c r="S388" s="560"/>
      <c r="T388" s="588"/>
    </row>
    <row r="389" spans="2:20" ht="30" customHeight="1">
      <c r="B389" s="540"/>
      <c r="C389" s="537"/>
      <c r="D389" s="537"/>
      <c r="E389" s="537"/>
      <c r="F389" s="537"/>
      <c r="G389" s="543"/>
      <c r="H389" s="546"/>
      <c r="I389" s="549"/>
      <c r="J389" s="279" t="s">
        <v>1173</v>
      </c>
      <c r="K389" s="132">
        <v>721512</v>
      </c>
      <c r="L389" s="279"/>
      <c r="M389" s="132"/>
      <c r="N389" s="552"/>
      <c r="O389" s="552"/>
      <c r="P389" s="555"/>
      <c r="Q389" s="558"/>
      <c r="R389" s="558"/>
      <c r="S389" s="561"/>
      <c r="T389" s="588"/>
    </row>
    <row r="390" spans="2:20" ht="30" customHeight="1">
      <c r="B390" s="538">
        <v>2</v>
      </c>
      <c r="C390" s="570">
        <v>122</v>
      </c>
      <c r="D390" s="570">
        <v>202</v>
      </c>
      <c r="E390" s="570" t="s">
        <v>1303</v>
      </c>
      <c r="F390" s="570" t="s">
        <v>1306</v>
      </c>
      <c r="G390" s="575">
        <v>563.91999999999996</v>
      </c>
      <c r="H390" s="544" t="s">
        <v>1176</v>
      </c>
      <c r="I390" s="547">
        <v>1</v>
      </c>
      <c r="J390" s="279" t="s">
        <v>1173</v>
      </c>
      <c r="K390" s="132">
        <f>+$K$13</f>
        <v>721015</v>
      </c>
      <c r="L390" s="279" t="s">
        <v>1173</v>
      </c>
      <c r="M390" s="132">
        <f>+$M$13</f>
        <v>721517</v>
      </c>
      <c r="N390" s="550" t="s">
        <v>1181</v>
      </c>
      <c r="O390" s="550" t="s">
        <v>1182</v>
      </c>
      <c r="P390" s="553"/>
      <c r="Q390" s="556" t="s">
        <v>1183</v>
      </c>
      <c r="R390" s="556" t="s">
        <v>1212</v>
      </c>
      <c r="S390" s="559">
        <f>IF(COUNTIF(J390:M392,"CUMPLE")&gt;=1,(G390*I390),0)* (IF(N390="PRESENTÓ CERTIFICADO",1,0))* (IF(O390="ACORDE A ITEM 5.2.1 (T.R.)",1,0) )* ( IF(OR(Q390="SIN OBSERVACIÓN", Q390="REQUERIMIENTOS SUBSANADOS"),1,0)) *(IF(OR(R390="NINGUNO", R390="CUMPLEN CON LO SOLICITADO"),1,0))</f>
        <v>563.91999999999996</v>
      </c>
      <c r="T390" s="588"/>
    </row>
    <row r="391" spans="2:20" ht="30" customHeight="1">
      <c r="B391" s="539"/>
      <c r="C391" s="571"/>
      <c r="D391" s="571"/>
      <c r="E391" s="571"/>
      <c r="F391" s="571"/>
      <c r="G391" s="576"/>
      <c r="H391" s="545"/>
      <c r="I391" s="548"/>
      <c r="J391" s="279" t="s">
        <v>1173</v>
      </c>
      <c r="K391" s="132">
        <f>+$K$14</f>
        <v>721214</v>
      </c>
      <c r="L391" s="279" t="s">
        <v>1177</v>
      </c>
      <c r="M391" s="132">
        <f>+$M$14</f>
        <v>921217</v>
      </c>
      <c r="N391" s="551"/>
      <c r="O391" s="551"/>
      <c r="P391" s="554"/>
      <c r="Q391" s="557"/>
      <c r="R391" s="557"/>
      <c r="S391" s="560"/>
      <c r="T391" s="588"/>
    </row>
    <row r="392" spans="2:20" ht="30" customHeight="1">
      <c r="B392" s="540"/>
      <c r="C392" s="572"/>
      <c r="D392" s="572"/>
      <c r="E392" s="572"/>
      <c r="F392" s="572"/>
      <c r="G392" s="577"/>
      <c r="H392" s="546"/>
      <c r="I392" s="549"/>
      <c r="J392" s="279" t="s">
        <v>1173</v>
      </c>
      <c r="K392" s="132">
        <f>+$K$15</f>
        <v>721512</v>
      </c>
      <c r="L392" s="279"/>
      <c r="M392" s="132"/>
      <c r="N392" s="552"/>
      <c r="O392" s="552"/>
      <c r="P392" s="555"/>
      <c r="Q392" s="558"/>
      <c r="R392" s="558"/>
      <c r="S392" s="561"/>
      <c r="T392" s="588"/>
    </row>
    <row r="393" spans="2:20" ht="30" customHeight="1">
      <c r="B393" s="538">
        <v>3</v>
      </c>
      <c r="C393" s="535">
        <v>131</v>
      </c>
      <c r="D393" s="535">
        <v>234</v>
      </c>
      <c r="E393" s="535" t="s">
        <v>1304</v>
      </c>
      <c r="F393" s="570" t="s">
        <v>1307</v>
      </c>
      <c r="G393" s="541">
        <v>1182.8900000000001</v>
      </c>
      <c r="H393" s="544" t="s">
        <v>1176</v>
      </c>
      <c r="I393" s="547">
        <v>1</v>
      </c>
      <c r="J393" s="279" t="s">
        <v>1173</v>
      </c>
      <c r="K393" s="132">
        <f>+$K$13</f>
        <v>721015</v>
      </c>
      <c r="L393" s="279" t="s">
        <v>1173</v>
      </c>
      <c r="M393" s="132">
        <f>+$M$13</f>
        <v>721517</v>
      </c>
      <c r="N393" s="550" t="s">
        <v>1181</v>
      </c>
      <c r="O393" s="550" t="s">
        <v>1182</v>
      </c>
      <c r="P393" s="553"/>
      <c r="Q393" s="556" t="s">
        <v>1183</v>
      </c>
      <c r="R393" s="556" t="s">
        <v>1212</v>
      </c>
      <c r="S393" s="559">
        <f>IF(COUNTIF(J393:M395,"CUMPLE")&gt;=1,(G393*I393),0)* (IF(N393="PRESENTÓ CERTIFICADO",1,0))* (IF(O393="ACORDE A ITEM 5.2.1 (T.R.)",1,0) )* ( IF(OR(Q393="SIN OBSERVACIÓN", Q393="REQUERIMIENTOS SUBSANADOS"),1,0)) *(IF(OR(R393="NINGUNO", R393="CUMPLEN CON LO SOLICITADO"),1,0))</f>
        <v>1182.8900000000001</v>
      </c>
      <c r="T393" s="588"/>
    </row>
    <row r="394" spans="2:20" ht="30" customHeight="1">
      <c r="B394" s="539"/>
      <c r="C394" s="536"/>
      <c r="D394" s="536"/>
      <c r="E394" s="536"/>
      <c r="F394" s="571"/>
      <c r="G394" s="542"/>
      <c r="H394" s="545"/>
      <c r="I394" s="548"/>
      <c r="J394" s="279" t="s">
        <v>1173</v>
      </c>
      <c r="K394" s="132">
        <f>+$K$14</f>
        <v>721214</v>
      </c>
      <c r="L394" s="279" t="s">
        <v>1177</v>
      </c>
      <c r="M394" s="132">
        <f>+$M$14</f>
        <v>921217</v>
      </c>
      <c r="N394" s="551"/>
      <c r="O394" s="551"/>
      <c r="P394" s="554"/>
      <c r="Q394" s="557"/>
      <c r="R394" s="557"/>
      <c r="S394" s="560"/>
      <c r="T394" s="588"/>
    </row>
    <row r="395" spans="2:20" ht="30" customHeight="1">
      <c r="B395" s="540"/>
      <c r="C395" s="537"/>
      <c r="D395" s="537"/>
      <c r="E395" s="537"/>
      <c r="F395" s="572"/>
      <c r="G395" s="543"/>
      <c r="H395" s="546"/>
      <c r="I395" s="549"/>
      <c r="J395" s="279" t="s">
        <v>1173</v>
      </c>
      <c r="K395" s="132">
        <f>+$K$15</f>
        <v>721512</v>
      </c>
      <c r="L395" s="279"/>
      <c r="M395" s="132"/>
      <c r="N395" s="552"/>
      <c r="O395" s="552"/>
      <c r="P395" s="555"/>
      <c r="Q395" s="558"/>
      <c r="R395" s="558"/>
      <c r="S395" s="561"/>
      <c r="T395" s="588"/>
    </row>
    <row r="396" spans="2:20" ht="30" hidden="1" customHeight="1">
      <c r="B396" s="538">
        <v>4</v>
      </c>
      <c r="C396" s="570"/>
      <c r="D396" s="570"/>
      <c r="E396" s="570"/>
      <c r="F396" s="570"/>
      <c r="G396" s="575"/>
      <c r="H396" s="544"/>
      <c r="I396" s="547"/>
      <c r="J396" s="279"/>
      <c r="K396" s="132">
        <f>+$K$13</f>
        <v>721015</v>
      </c>
      <c r="L396" s="279"/>
      <c r="M396" s="132">
        <f>+$M$13</f>
        <v>721517</v>
      </c>
      <c r="N396" s="550"/>
      <c r="O396" s="550"/>
      <c r="P396" s="553"/>
      <c r="Q396" s="556"/>
      <c r="R396" s="556"/>
      <c r="S396" s="559">
        <f>IF(COUNTIF(J396:M398,"CUMPLE")&gt;=1,(G396*I396),0)* (IF(N396="PRESENTÓ CERTIFICADO",1,0))* (IF(O396="ACORDE A ITEM 5.2.1 (T.R.)",1,0) )* ( IF(OR(Q396="SIN OBSERVACIÓN", Q396="REQUERIMIENTOS SUBSANADOS"),1,0)) *(IF(OR(R396="NINGUNO", R396="CUMPLEN CON LO SOLICITADO"),1,0))</f>
        <v>0</v>
      </c>
      <c r="T396" s="588"/>
    </row>
    <row r="397" spans="2:20" ht="30" hidden="1" customHeight="1">
      <c r="B397" s="539"/>
      <c r="C397" s="571"/>
      <c r="D397" s="571"/>
      <c r="E397" s="571"/>
      <c r="F397" s="571"/>
      <c r="G397" s="576"/>
      <c r="H397" s="545"/>
      <c r="I397" s="548"/>
      <c r="J397" s="279"/>
      <c r="K397" s="132">
        <f>+$K$14</f>
        <v>721214</v>
      </c>
      <c r="L397" s="279"/>
      <c r="M397" s="132">
        <f>+$M$14</f>
        <v>921217</v>
      </c>
      <c r="N397" s="551"/>
      <c r="O397" s="551"/>
      <c r="P397" s="554"/>
      <c r="Q397" s="557"/>
      <c r="R397" s="557"/>
      <c r="S397" s="560"/>
      <c r="T397" s="588"/>
    </row>
    <row r="398" spans="2:20" ht="30" hidden="1" customHeight="1">
      <c r="B398" s="540"/>
      <c r="C398" s="572"/>
      <c r="D398" s="572"/>
      <c r="E398" s="572"/>
      <c r="F398" s="572"/>
      <c r="G398" s="577"/>
      <c r="H398" s="546"/>
      <c r="I398" s="549"/>
      <c r="J398" s="279"/>
      <c r="K398" s="132">
        <f>+$K$15</f>
        <v>721512</v>
      </c>
      <c r="L398" s="279"/>
      <c r="M398" s="132"/>
      <c r="N398" s="552"/>
      <c r="O398" s="552"/>
      <c r="P398" s="555"/>
      <c r="Q398" s="558"/>
      <c r="R398" s="558"/>
      <c r="S398" s="561"/>
      <c r="T398" s="588"/>
    </row>
    <row r="399" spans="2:20" ht="30" hidden="1" customHeight="1">
      <c r="B399" s="538">
        <v>5</v>
      </c>
      <c r="C399" s="535"/>
      <c r="D399" s="535"/>
      <c r="E399" s="535"/>
      <c r="F399" s="570"/>
      <c r="G399" s="541"/>
      <c r="H399" s="544"/>
      <c r="I399" s="547"/>
      <c r="J399" s="279"/>
      <c r="K399" s="132">
        <f>+$K$13</f>
        <v>721015</v>
      </c>
      <c r="L399" s="279"/>
      <c r="M399" s="132">
        <f>+$M$13</f>
        <v>721517</v>
      </c>
      <c r="N399" s="550"/>
      <c r="O399" s="550"/>
      <c r="P399" s="553"/>
      <c r="Q399" s="556"/>
      <c r="R399" s="556"/>
      <c r="S399" s="559">
        <f>IF(COUNTIF(J399:M401,"CUMPLE")&gt;=1,(G399*I399),0)* (IF(N399="PRESENTÓ CERTIFICADO",1,0))* (IF(O399="ACORDE A ITEM 5.2.1 (T.R.)",1,0) )* ( IF(OR(Q399="SIN OBSERVACIÓN", Q399="REQUERIMIENTOS SUBSANADOS"),1,0)) *(IF(OR(R399="NINGUNO", R399="CUMPLEN CON LO SOLICITADO"),1,0))</f>
        <v>0</v>
      </c>
      <c r="T399" s="588"/>
    </row>
    <row r="400" spans="2:20" ht="30" hidden="1" customHeight="1">
      <c r="B400" s="539"/>
      <c r="C400" s="536"/>
      <c r="D400" s="536"/>
      <c r="E400" s="536"/>
      <c r="F400" s="571"/>
      <c r="G400" s="542"/>
      <c r="H400" s="545"/>
      <c r="I400" s="548"/>
      <c r="J400" s="279"/>
      <c r="K400" s="132">
        <f>+$K$14</f>
        <v>721214</v>
      </c>
      <c r="L400" s="279"/>
      <c r="M400" s="132">
        <f>+$M$14</f>
        <v>921217</v>
      </c>
      <c r="N400" s="551"/>
      <c r="O400" s="551"/>
      <c r="P400" s="554"/>
      <c r="Q400" s="557"/>
      <c r="R400" s="557"/>
      <c r="S400" s="560"/>
      <c r="T400" s="588"/>
    </row>
    <row r="401" spans="2:24" ht="30" hidden="1" customHeight="1">
      <c r="B401" s="540"/>
      <c r="C401" s="537"/>
      <c r="D401" s="537"/>
      <c r="E401" s="537"/>
      <c r="F401" s="572"/>
      <c r="G401" s="543"/>
      <c r="H401" s="546"/>
      <c r="I401" s="549"/>
      <c r="J401" s="279"/>
      <c r="K401" s="132">
        <f>+$K$15</f>
        <v>721512</v>
      </c>
      <c r="L401" s="279"/>
      <c r="M401" s="132"/>
      <c r="N401" s="552"/>
      <c r="O401" s="552"/>
      <c r="P401" s="555"/>
      <c r="Q401" s="558"/>
      <c r="R401" s="558"/>
      <c r="S401" s="561"/>
      <c r="T401" s="589"/>
    </row>
    <row r="402" spans="2:24" ht="30" customHeight="1">
      <c r="B402" s="562" t="str">
        <f>IF(S403=" "," ",IF(S403&gt;=$H$6,"CUMPLE CON LA EXPERIENCIA REQUERIDA","NO CUMPLE CON LA EXPERIENCIA REQUERIDA"))</f>
        <v>CUMPLE CON LA EXPERIENCIA REQUERIDA</v>
      </c>
      <c r="C402" s="563"/>
      <c r="D402" s="563"/>
      <c r="E402" s="563"/>
      <c r="F402" s="563"/>
      <c r="G402" s="563"/>
      <c r="H402" s="563"/>
      <c r="I402" s="563"/>
      <c r="J402" s="563"/>
      <c r="K402" s="563"/>
      <c r="L402" s="563"/>
      <c r="M402" s="563"/>
      <c r="N402" s="563"/>
      <c r="O402" s="564"/>
      <c r="P402" s="568" t="s">
        <v>22</v>
      </c>
      <c r="Q402" s="569"/>
      <c r="R402" s="392"/>
      <c r="S402" s="7">
        <f>IF(T387="SI",SUM(S387:S401),0)</f>
        <v>6316.2740000000003</v>
      </c>
      <c r="T402" s="573" t="str">
        <f>IF(S403=" "," ",IF(S403&gt;=$H$6,"CUMPLE","NO CUMPLE"))</f>
        <v>CUMPLE</v>
      </c>
    </row>
    <row r="403" spans="2:24" ht="30" customHeight="1">
      <c r="B403" s="565"/>
      <c r="C403" s="566"/>
      <c r="D403" s="566"/>
      <c r="E403" s="566"/>
      <c r="F403" s="566"/>
      <c r="G403" s="566"/>
      <c r="H403" s="566"/>
      <c r="I403" s="566"/>
      <c r="J403" s="566"/>
      <c r="K403" s="566"/>
      <c r="L403" s="566"/>
      <c r="M403" s="566"/>
      <c r="N403" s="566"/>
      <c r="O403" s="567"/>
      <c r="P403" s="568" t="s">
        <v>24</v>
      </c>
      <c r="Q403" s="569"/>
      <c r="R403" s="392"/>
      <c r="S403" s="76">
        <f>IFERROR((S402/$P$6)," ")</f>
        <v>5.3301890295358652</v>
      </c>
      <c r="T403" s="574"/>
    </row>
    <row r="406" spans="2:24" ht="30" customHeight="1">
      <c r="B406" s="98">
        <v>19</v>
      </c>
      <c r="C406" s="590" t="s">
        <v>78</v>
      </c>
      <c r="D406" s="591"/>
      <c r="E406" s="592"/>
      <c r="F406" s="593" t="str">
        <f>IFERROR(VLOOKUP(B406,LISTA_OFERENTES,2,FALSE)," ")</f>
        <v>SIRCOL SAS</v>
      </c>
      <c r="G406" s="594"/>
      <c r="H406" s="594"/>
      <c r="I406" s="594"/>
      <c r="J406" s="594"/>
      <c r="K406" s="594"/>
      <c r="L406" s="594"/>
      <c r="M406" s="594"/>
      <c r="N406" s="594"/>
      <c r="O406" s="595"/>
      <c r="P406" s="596" t="s">
        <v>104</v>
      </c>
      <c r="Q406" s="597"/>
      <c r="R406" s="598"/>
      <c r="S406" s="2">
        <f>5-(INT(COUNTBLANK(C409:C423))-10)</f>
        <v>5</v>
      </c>
      <c r="T406" s="3"/>
    </row>
    <row r="407" spans="2:24" ht="46.5" customHeight="1">
      <c r="B407" s="599" t="s">
        <v>45</v>
      </c>
      <c r="C407" s="601" t="s">
        <v>15</v>
      </c>
      <c r="D407" s="601" t="s">
        <v>16</v>
      </c>
      <c r="E407" s="601" t="s">
        <v>17</v>
      </c>
      <c r="F407" s="601" t="s">
        <v>18</v>
      </c>
      <c r="G407" s="601" t="s">
        <v>19</v>
      </c>
      <c r="H407" s="601" t="s">
        <v>20</v>
      </c>
      <c r="I407" s="601" t="s">
        <v>21</v>
      </c>
      <c r="J407" s="603" t="s">
        <v>52</v>
      </c>
      <c r="K407" s="604"/>
      <c r="L407" s="604"/>
      <c r="M407" s="605"/>
      <c r="N407" s="601" t="s">
        <v>79</v>
      </c>
      <c r="O407" s="601" t="s">
        <v>80</v>
      </c>
      <c r="P407" s="5" t="s">
        <v>81</v>
      </c>
      <c r="Q407" s="5"/>
      <c r="R407" s="601" t="s">
        <v>82</v>
      </c>
      <c r="S407" s="601" t="s">
        <v>83</v>
      </c>
      <c r="T407" s="601" t="str">
        <f>T99</f>
        <v>CUMPLE CON EL REQUERIMIENTO OBLIGATORIO DE HABER EJECUTADO MÍNIMO DOS (2) DE LOS CINCO CONTRATOS, DENTRO DE LAS CLASIFICACIONES DE LOS
CÓDIGOS 721512,721214 Y 721517.</v>
      </c>
      <c r="X407" s="40">
        <f>140/8</f>
        <v>17.5</v>
      </c>
    </row>
    <row r="408" spans="2:24" ht="30" customHeight="1">
      <c r="B408" s="600"/>
      <c r="C408" s="602"/>
      <c r="D408" s="602"/>
      <c r="E408" s="602"/>
      <c r="F408" s="602"/>
      <c r="G408" s="602"/>
      <c r="H408" s="602"/>
      <c r="I408" s="602"/>
      <c r="J408" s="606" t="s">
        <v>85</v>
      </c>
      <c r="K408" s="607"/>
      <c r="L408" s="607"/>
      <c r="M408" s="608"/>
      <c r="N408" s="602"/>
      <c r="O408" s="602"/>
      <c r="P408" s="4" t="s">
        <v>13</v>
      </c>
      <c r="Q408" s="4" t="s">
        <v>84</v>
      </c>
      <c r="R408" s="602"/>
      <c r="S408" s="602"/>
      <c r="T408" s="602"/>
    </row>
    <row r="409" spans="2:24" ht="30" customHeight="1">
      <c r="B409" s="538">
        <v>1</v>
      </c>
      <c r="C409" s="535">
        <v>2</v>
      </c>
      <c r="D409" s="535">
        <v>55</v>
      </c>
      <c r="E409" s="535" t="s">
        <v>1309</v>
      </c>
      <c r="F409" s="535" t="s">
        <v>1314</v>
      </c>
      <c r="G409" s="541">
        <v>367.85</v>
      </c>
      <c r="H409" s="544" t="s">
        <v>1176</v>
      </c>
      <c r="I409" s="547">
        <v>1</v>
      </c>
      <c r="J409" s="279" t="s">
        <v>1173</v>
      </c>
      <c r="K409" s="132">
        <v>721015</v>
      </c>
      <c r="L409" s="279" t="s">
        <v>1173</v>
      </c>
      <c r="M409" s="132">
        <v>721517</v>
      </c>
      <c r="N409" s="550" t="s">
        <v>1318</v>
      </c>
      <c r="O409" s="550"/>
      <c r="P409" s="553" t="s">
        <v>1409</v>
      </c>
      <c r="Q409" s="556" t="s">
        <v>1235</v>
      </c>
      <c r="R409" s="556" t="s">
        <v>1376</v>
      </c>
      <c r="S409" s="559">
        <f>IF(COUNTIF(J409:M411,"CUMPLE")&gt;=1,(G409*I409),0)* (IF(N409="PRESENTÓ CERTIFICADO",1,0))* (IF(O409="ACORDE A ITEM 5.2.1 (T.R.)",1,0) )* ( IF(OR(Q409="SIN OBSERVACIÓN", Q409="REQUERIMIENTOS SUBSANADOS"),1,0)) *(IF(OR(R409="NINGUNO", R409="CUMPLEN CON LO SOLICITADO"),1,0))</f>
        <v>0</v>
      </c>
      <c r="T409" s="587"/>
    </row>
    <row r="410" spans="2:24" ht="30" customHeight="1">
      <c r="B410" s="539"/>
      <c r="C410" s="536"/>
      <c r="D410" s="536"/>
      <c r="E410" s="536"/>
      <c r="F410" s="536"/>
      <c r="G410" s="542"/>
      <c r="H410" s="545"/>
      <c r="I410" s="548"/>
      <c r="J410" s="279" t="s">
        <v>1173</v>
      </c>
      <c r="K410" s="132">
        <v>721214</v>
      </c>
      <c r="L410" s="279" t="s">
        <v>1173</v>
      </c>
      <c r="M410" s="132">
        <v>921217</v>
      </c>
      <c r="N410" s="551"/>
      <c r="O410" s="551"/>
      <c r="P410" s="554"/>
      <c r="Q410" s="557"/>
      <c r="R410" s="557"/>
      <c r="S410" s="560"/>
      <c r="T410" s="588"/>
    </row>
    <row r="411" spans="2:24" ht="30" customHeight="1">
      <c r="B411" s="540"/>
      <c r="C411" s="537"/>
      <c r="D411" s="537"/>
      <c r="E411" s="537"/>
      <c r="F411" s="537"/>
      <c r="G411" s="543"/>
      <c r="H411" s="546"/>
      <c r="I411" s="549"/>
      <c r="J411" s="279" t="s">
        <v>1173</v>
      </c>
      <c r="K411" s="132">
        <v>721512</v>
      </c>
      <c r="L411" s="279"/>
      <c r="M411" s="132"/>
      <c r="N411" s="552"/>
      <c r="O411" s="552"/>
      <c r="P411" s="555"/>
      <c r="Q411" s="558"/>
      <c r="R411" s="558"/>
      <c r="S411" s="561"/>
      <c r="T411" s="588"/>
    </row>
    <row r="412" spans="2:24" ht="30" customHeight="1">
      <c r="B412" s="538">
        <v>2</v>
      </c>
      <c r="C412" s="570">
        <v>4</v>
      </c>
      <c r="D412" s="570">
        <v>65</v>
      </c>
      <c r="E412" s="570" t="s">
        <v>1310</v>
      </c>
      <c r="F412" s="570" t="s">
        <v>1315</v>
      </c>
      <c r="G412" s="575">
        <v>409.6</v>
      </c>
      <c r="H412" s="544" t="s">
        <v>1176</v>
      </c>
      <c r="I412" s="547">
        <v>1</v>
      </c>
      <c r="J412" s="279" t="s">
        <v>1173</v>
      </c>
      <c r="K412" s="132">
        <f>+$K$13</f>
        <v>721015</v>
      </c>
      <c r="L412" s="279" t="s">
        <v>1177</v>
      </c>
      <c r="M412" s="132">
        <f>+$M$13</f>
        <v>721517</v>
      </c>
      <c r="N412" s="550" t="s">
        <v>1318</v>
      </c>
      <c r="O412" s="550"/>
      <c r="P412" s="553" t="s">
        <v>1409</v>
      </c>
      <c r="Q412" s="556" t="s">
        <v>1235</v>
      </c>
      <c r="R412" s="556" t="s">
        <v>1376</v>
      </c>
      <c r="S412" s="559">
        <f>IF(COUNTIF(J412:M414,"CUMPLE")&gt;=1,(G412*I412),0)* (IF(N412="PRESENTÓ CERTIFICADO",1,0))* (IF(O412="ACORDE A ITEM 5.2.1 (T.R.)",1,0) )* ( IF(OR(Q412="SIN OBSERVACIÓN", Q412="REQUERIMIENTOS SUBSANADOS"),1,0)) *(IF(OR(R412="NINGUNO", R412="CUMPLEN CON LO SOLICITADO"),1,0))</f>
        <v>0</v>
      </c>
      <c r="T412" s="588"/>
    </row>
    <row r="413" spans="2:24" ht="30" customHeight="1">
      <c r="B413" s="539"/>
      <c r="C413" s="571"/>
      <c r="D413" s="571"/>
      <c r="E413" s="571"/>
      <c r="F413" s="571"/>
      <c r="G413" s="576"/>
      <c r="H413" s="545"/>
      <c r="I413" s="548"/>
      <c r="J413" s="279" t="s">
        <v>1177</v>
      </c>
      <c r="K413" s="132">
        <f>+$K$14</f>
        <v>721214</v>
      </c>
      <c r="L413" s="279" t="s">
        <v>1177</v>
      </c>
      <c r="M413" s="132">
        <f>+$M$14</f>
        <v>921217</v>
      </c>
      <c r="N413" s="551"/>
      <c r="O413" s="551"/>
      <c r="P413" s="554"/>
      <c r="Q413" s="557"/>
      <c r="R413" s="557"/>
      <c r="S413" s="560"/>
      <c r="T413" s="588"/>
    </row>
    <row r="414" spans="2:24" ht="30" customHeight="1">
      <c r="B414" s="540"/>
      <c r="C414" s="572"/>
      <c r="D414" s="572"/>
      <c r="E414" s="572"/>
      <c r="F414" s="572"/>
      <c r="G414" s="577"/>
      <c r="H414" s="546"/>
      <c r="I414" s="549"/>
      <c r="J414" s="279" t="s">
        <v>1173</v>
      </c>
      <c r="K414" s="132">
        <f>+$K$15</f>
        <v>721512</v>
      </c>
      <c r="L414" s="279"/>
      <c r="M414" s="132"/>
      <c r="N414" s="552"/>
      <c r="O414" s="552"/>
      <c r="P414" s="555"/>
      <c r="Q414" s="558"/>
      <c r="R414" s="558"/>
      <c r="S414" s="561"/>
      <c r="T414" s="588"/>
    </row>
    <row r="415" spans="2:24" ht="30" customHeight="1">
      <c r="B415" s="538">
        <v>3</v>
      </c>
      <c r="C415" s="535">
        <v>8</v>
      </c>
      <c r="D415" s="535">
        <v>71</v>
      </c>
      <c r="E415" s="535" t="s">
        <v>1311</v>
      </c>
      <c r="F415" s="535" t="s">
        <v>1316</v>
      </c>
      <c r="G415" s="541">
        <v>664.15</v>
      </c>
      <c r="H415" s="544" t="s">
        <v>1176</v>
      </c>
      <c r="I415" s="547">
        <v>1</v>
      </c>
      <c r="J415" s="279" t="s">
        <v>1173</v>
      </c>
      <c r="K415" s="132">
        <f>+$K$13</f>
        <v>721015</v>
      </c>
      <c r="L415" s="279" t="s">
        <v>1173</v>
      </c>
      <c r="M415" s="132">
        <f>+$M$13</f>
        <v>721517</v>
      </c>
      <c r="N415" s="550" t="s">
        <v>1318</v>
      </c>
      <c r="O415" s="550"/>
      <c r="P415" s="553" t="s">
        <v>1409</v>
      </c>
      <c r="Q415" s="556" t="s">
        <v>1235</v>
      </c>
      <c r="R415" s="556" t="s">
        <v>1376</v>
      </c>
      <c r="S415" s="559">
        <f>IF(COUNTIF(J415:M417,"CUMPLE")&gt;=1,(G415*I415),0)* (IF(N415="PRESENTÓ CERTIFICADO",1,0))* (IF(O415="ACORDE A ITEM 5.2.1 (T.R.)",1,0) )* ( IF(OR(Q415="SIN OBSERVACIÓN", Q415="REQUERIMIENTOS SUBSANADOS"),1,0)) *(IF(OR(R415="NINGUNO", R415="CUMPLEN CON LO SOLICITADO"),1,0))</f>
        <v>0</v>
      </c>
      <c r="T415" s="588"/>
    </row>
    <row r="416" spans="2:24" ht="30" customHeight="1">
      <c r="B416" s="539"/>
      <c r="C416" s="536"/>
      <c r="D416" s="536"/>
      <c r="E416" s="536"/>
      <c r="F416" s="536"/>
      <c r="G416" s="542"/>
      <c r="H416" s="545"/>
      <c r="I416" s="548"/>
      <c r="J416" s="279" t="s">
        <v>1173</v>
      </c>
      <c r="K416" s="132">
        <f>+$K$14</f>
        <v>721214</v>
      </c>
      <c r="L416" s="279" t="s">
        <v>1177</v>
      </c>
      <c r="M416" s="132">
        <f>+$M$14</f>
        <v>921217</v>
      </c>
      <c r="N416" s="551"/>
      <c r="O416" s="551"/>
      <c r="P416" s="554"/>
      <c r="Q416" s="557"/>
      <c r="R416" s="557"/>
      <c r="S416" s="560"/>
      <c r="T416" s="588"/>
    </row>
    <row r="417" spans="2:20" ht="30" customHeight="1">
      <c r="B417" s="540"/>
      <c r="C417" s="537"/>
      <c r="D417" s="537"/>
      <c r="E417" s="537"/>
      <c r="F417" s="537"/>
      <c r="G417" s="543"/>
      <c r="H417" s="546"/>
      <c r="I417" s="549"/>
      <c r="J417" s="279" t="s">
        <v>1173</v>
      </c>
      <c r="K417" s="132">
        <f>+$K$15</f>
        <v>721512</v>
      </c>
      <c r="L417" s="279"/>
      <c r="M417" s="132"/>
      <c r="N417" s="552"/>
      <c r="O417" s="552"/>
      <c r="P417" s="555"/>
      <c r="Q417" s="558"/>
      <c r="R417" s="558"/>
      <c r="S417" s="561"/>
      <c r="T417" s="588"/>
    </row>
    <row r="418" spans="2:20" ht="30" customHeight="1">
      <c r="B418" s="538">
        <v>4</v>
      </c>
      <c r="C418" s="570">
        <v>14</v>
      </c>
      <c r="D418" s="570">
        <v>79</v>
      </c>
      <c r="E418" s="570" t="s">
        <v>1312</v>
      </c>
      <c r="F418" s="570" t="s">
        <v>1317</v>
      </c>
      <c r="G418" s="575">
        <v>633.35</v>
      </c>
      <c r="H418" s="544" t="s">
        <v>1176</v>
      </c>
      <c r="I418" s="547">
        <v>1</v>
      </c>
      <c r="J418" s="279" t="s">
        <v>1173</v>
      </c>
      <c r="K418" s="132">
        <f>+$K$13</f>
        <v>721015</v>
      </c>
      <c r="L418" s="279" t="s">
        <v>1173</v>
      </c>
      <c r="M418" s="132">
        <f>+$M$13</f>
        <v>721517</v>
      </c>
      <c r="N418" s="550" t="s">
        <v>1318</v>
      </c>
      <c r="O418" s="550"/>
      <c r="P418" s="553" t="s">
        <v>1409</v>
      </c>
      <c r="Q418" s="556" t="s">
        <v>1235</v>
      </c>
      <c r="R418" s="556" t="s">
        <v>1376</v>
      </c>
      <c r="S418" s="559">
        <f>IF(COUNTIF(J418:M420,"CUMPLE")&gt;=1,(G418*I418),0)* (IF(N418="PRESENTÓ CERTIFICADO",1,0))* (IF(O418="ACORDE A ITEM 5.2.1 (T.R.)",1,0) )* ( IF(OR(Q418="SIN OBSERVACIÓN", Q418="REQUERIMIENTOS SUBSANADOS"),1,0)) *(IF(OR(R418="NINGUNO", R418="CUMPLEN CON LO SOLICITADO"),1,0))</f>
        <v>0</v>
      </c>
      <c r="T418" s="588"/>
    </row>
    <row r="419" spans="2:20" ht="30" customHeight="1">
      <c r="B419" s="539"/>
      <c r="C419" s="571"/>
      <c r="D419" s="571"/>
      <c r="E419" s="571"/>
      <c r="F419" s="571"/>
      <c r="G419" s="576"/>
      <c r="H419" s="545"/>
      <c r="I419" s="548"/>
      <c r="J419" s="279" t="s">
        <v>1173</v>
      </c>
      <c r="K419" s="132">
        <f>+$K$14</f>
        <v>721214</v>
      </c>
      <c r="L419" s="279" t="s">
        <v>1177</v>
      </c>
      <c r="M419" s="132">
        <f>+$M$14</f>
        <v>921217</v>
      </c>
      <c r="N419" s="551"/>
      <c r="O419" s="551"/>
      <c r="P419" s="554"/>
      <c r="Q419" s="557"/>
      <c r="R419" s="557"/>
      <c r="S419" s="560"/>
      <c r="T419" s="588"/>
    </row>
    <row r="420" spans="2:20" ht="30" customHeight="1">
      <c r="B420" s="540"/>
      <c r="C420" s="572"/>
      <c r="D420" s="572"/>
      <c r="E420" s="572"/>
      <c r="F420" s="572"/>
      <c r="G420" s="577"/>
      <c r="H420" s="546"/>
      <c r="I420" s="549"/>
      <c r="J420" s="279" t="s">
        <v>1173</v>
      </c>
      <c r="K420" s="132">
        <f>+$K$15</f>
        <v>721512</v>
      </c>
      <c r="L420" s="279"/>
      <c r="M420" s="132"/>
      <c r="N420" s="552"/>
      <c r="O420" s="552"/>
      <c r="P420" s="555"/>
      <c r="Q420" s="558"/>
      <c r="R420" s="558"/>
      <c r="S420" s="561"/>
      <c r="T420" s="588"/>
    </row>
    <row r="421" spans="2:20" ht="30" customHeight="1">
      <c r="B421" s="538">
        <v>5</v>
      </c>
      <c r="C421" s="535">
        <v>12</v>
      </c>
      <c r="D421" s="535">
        <v>75</v>
      </c>
      <c r="E421" s="535" t="s">
        <v>1313</v>
      </c>
      <c r="F421" s="535" t="s">
        <v>1086</v>
      </c>
      <c r="G421" s="541">
        <v>603.78</v>
      </c>
      <c r="H421" s="544" t="s">
        <v>1176</v>
      </c>
      <c r="I421" s="547">
        <v>1</v>
      </c>
      <c r="J421" s="279" t="s">
        <v>1173</v>
      </c>
      <c r="K421" s="132">
        <f>+$K$13</f>
        <v>721015</v>
      </c>
      <c r="L421" s="279" t="s">
        <v>1173</v>
      </c>
      <c r="M421" s="132">
        <f>+$M$13</f>
        <v>721517</v>
      </c>
      <c r="N421" s="550" t="s">
        <v>1318</v>
      </c>
      <c r="O421" s="550"/>
      <c r="P421" s="553" t="s">
        <v>1409</v>
      </c>
      <c r="Q421" s="556" t="s">
        <v>1235</v>
      </c>
      <c r="R421" s="556" t="s">
        <v>1376</v>
      </c>
      <c r="S421" s="559">
        <f>IF(COUNTIF(J421:M423,"CUMPLE")&gt;=1,(G421*I421),0)* (IF(N421="PRESENTÓ CERTIFICADO",1,0))* (IF(O421="ACORDE A ITEM 5.2.1 (T.R.)",1,0) )* ( IF(OR(Q421="SIN OBSERVACIÓN", Q421="REQUERIMIENTOS SUBSANADOS"),1,0)) *(IF(OR(R421="NINGUNO", R421="CUMPLEN CON LO SOLICITADO"),1,0))</f>
        <v>0</v>
      </c>
      <c r="T421" s="588"/>
    </row>
    <row r="422" spans="2:20" ht="30" customHeight="1">
      <c r="B422" s="539"/>
      <c r="C422" s="536"/>
      <c r="D422" s="536"/>
      <c r="E422" s="536"/>
      <c r="F422" s="536"/>
      <c r="G422" s="542"/>
      <c r="H422" s="545"/>
      <c r="I422" s="548"/>
      <c r="J422" s="279" t="s">
        <v>1173</v>
      </c>
      <c r="K422" s="132">
        <f>+$K$14</f>
        <v>721214</v>
      </c>
      <c r="L422" s="279" t="s">
        <v>1177</v>
      </c>
      <c r="M422" s="132">
        <f>+$M$14</f>
        <v>921217</v>
      </c>
      <c r="N422" s="551"/>
      <c r="O422" s="551"/>
      <c r="P422" s="554"/>
      <c r="Q422" s="557"/>
      <c r="R422" s="557"/>
      <c r="S422" s="560"/>
      <c r="T422" s="588"/>
    </row>
    <row r="423" spans="2:20" ht="30" customHeight="1">
      <c r="B423" s="540"/>
      <c r="C423" s="537"/>
      <c r="D423" s="537"/>
      <c r="E423" s="537"/>
      <c r="F423" s="537"/>
      <c r="G423" s="543"/>
      <c r="H423" s="546"/>
      <c r="I423" s="549"/>
      <c r="J423" s="279" t="s">
        <v>1173</v>
      </c>
      <c r="K423" s="132">
        <f>+$K$15</f>
        <v>721512</v>
      </c>
      <c r="L423" s="279"/>
      <c r="M423" s="132"/>
      <c r="N423" s="552"/>
      <c r="O423" s="552"/>
      <c r="P423" s="555"/>
      <c r="Q423" s="558"/>
      <c r="R423" s="558"/>
      <c r="S423" s="561"/>
      <c r="T423" s="589"/>
    </row>
    <row r="424" spans="2:20" ht="30" customHeight="1">
      <c r="B424" s="562" t="str">
        <f>IF(S425=" "," ",IF(S425&gt;=$H$6,"CUMPLE CON LA EXPERIENCIA REQUERIDA","NO CUMPLE CON LA EXPERIENCIA REQUERIDA"))</f>
        <v>NO CUMPLE CON LA EXPERIENCIA REQUERIDA</v>
      </c>
      <c r="C424" s="563"/>
      <c r="D424" s="563"/>
      <c r="E424" s="563"/>
      <c r="F424" s="563"/>
      <c r="G424" s="563"/>
      <c r="H424" s="563"/>
      <c r="I424" s="563"/>
      <c r="J424" s="563"/>
      <c r="K424" s="563"/>
      <c r="L424" s="563"/>
      <c r="M424" s="563"/>
      <c r="N424" s="563"/>
      <c r="O424" s="564"/>
      <c r="P424" s="568" t="s">
        <v>22</v>
      </c>
      <c r="Q424" s="569"/>
      <c r="R424" s="392"/>
      <c r="S424" s="7">
        <f>IF(T409="SI",SUM(S409:S423),0)</f>
        <v>0</v>
      </c>
      <c r="T424" s="573" t="str">
        <f>IF(S425=" "," ",IF(S425&gt;=$H$6,"CUMPLE","NO CUMPLE"))</f>
        <v>NO CUMPLE</v>
      </c>
    </row>
    <row r="425" spans="2:20" ht="30" customHeight="1">
      <c r="B425" s="565"/>
      <c r="C425" s="566"/>
      <c r="D425" s="566"/>
      <c r="E425" s="566"/>
      <c r="F425" s="566"/>
      <c r="G425" s="566"/>
      <c r="H425" s="566"/>
      <c r="I425" s="566"/>
      <c r="J425" s="566"/>
      <c r="K425" s="566"/>
      <c r="L425" s="566"/>
      <c r="M425" s="566"/>
      <c r="N425" s="566"/>
      <c r="O425" s="567"/>
      <c r="P425" s="568" t="s">
        <v>24</v>
      </c>
      <c r="Q425" s="569"/>
      <c r="R425" s="392"/>
      <c r="S425" s="76">
        <f>IFERROR((S424/$P$6)," ")</f>
        <v>0</v>
      </c>
      <c r="T425" s="574"/>
    </row>
    <row r="428" spans="2:20" ht="30" customHeight="1">
      <c r="B428" s="98">
        <v>20</v>
      </c>
      <c r="C428" s="590" t="s">
        <v>78</v>
      </c>
      <c r="D428" s="591"/>
      <c r="E428" s="592"/>
      <c r="F428" s="593" t="str">
        <f>IFERROR(VLOOKUP(B428,LISTA_OFERENTES,2,FALSE)," ")</f>
        <v>DABERLIS ARRIETA CARDENAS</v>
      </c>
      <c r="G428" s="594"/>
      <c r="H428" s="594"/>
      <c r="I428" s="594"/>
      <c r="J428" s="594"/>
      <c r="K428" s="594"/>
      <c r="L428" s="594"/>
      <c r="M428" s="594"/>
      <c r="N428" s="594"/>
      <c r="O428" s="595"/>
      <c r="P428" s="596" t="s">
        <v>104</v>
      </c>
      <c r="Q428" s="597"/>
      <c r="R428" s="598"/>
      <c r="S428" s="2">
        <f>5-(INT(COUNTBLANK(C431:C445))-10)</f>
        <v>5</v>
      </c>
      <c r="T428" s="3"/>
    </row>
    <row r="429" spans="2:20" ht="30" customHeight="1">
      <c r="B429" s="599" t="s">
        <v>45</v>
      </c>
      <c r="C429" s="601" t="s">
        <v>15</v>
      </c>
      <c r="D429" s="601" t="s">
        <v>16</v>
      </c>
      <c r="E429" s="601" t="s">
        <v>17</v>
      </c>
      <c r="F429" s="601" t="s">
        <v>18</v>
      </c>
      <c r="G429" s="601" t="s">
        <v>19</v>
      </c>
      <c r="H429" s="601" t="s">
        <v>20</v>
      </c>
      <c r="I429" s="601" t="s">
        <v>21</v>
      </c>
      <c r="J429" s="603" t="s">
        <v>52</v>
      </c>
      <c r="K429" s="604"/>
      <c r="L429" s="604"/>
      <c r="M429" s="605"/>
      <c r="N429" s="601" t="s">
        <v>79</v>
      </c>
      <c r="O429" s="601" t="s">
        <v>80</v>
      </c>
      <c r="P429" s="5" t="s">
        <v>81</v>
      </c>
      <c r="Q429" s="5"/>
      <c r="R429" s="601" t="s">
        <v>82</v>
      </c>
      <c r="S429" s="601" t="s">
        <v>83</v>
      </c>
      <c r="T429" s="601" t="str">
        <f>T121</f>
        <v>CUMPLE CON EL REQUERIMIENTO OBLIGATORIO DE HABER EJECUTADO MÍNIMO DOS (2) DE LOS CINCO CONTRATOS, DENTRO DE LAS CLASIFICACIONES DE LOS
CÓDIGOS 721512,721214 Y 721517.</v>
      </c>
    </row>
    <row r="430" spans="2:20" ht="84" customHeight="1">
      <c r="B430" s="600"/>
      <c r="C430" s="602"/>
      <c r="D430" s="602"/>
      <c r="E430" s="602"/>
      <c r="F430" s="602"/>
      <c r="G430" s="602"/>
      <c r="H430" s="602"/>
      <c r="I430" s="602"/>
      <c r="J430" s="606" t="s">
        <v>85</v>
      </c>
      <c r="K430" s="607"/>
      <c r="L430" s="607"/>
      <c r="M430" s="608"/>
      <c r="N430" s="602"/>
      <c r="O430" s="602"/>
      <c r="P430" s="4" t="s">
        <v>13</v>
      </c>
      <c r="Q430" s="4" t="s">
        <v>84</v>
      </c>
      <c r="R430" s="602"/>
      <c r="S430" s="602"/>
      <c r="T430" s="602"/>
    </row>
    <row r="431" spans="2:20" ht="30" customHeight="1">
      <c r="B431" s="538">
        <v>1</v>
      </c>
      <c r="C431" s="535">
        <v>2</v>
      </c>
      <c r="D431" s="535">
        <v>10</v>
      </c>
      <c r="E431" s="535" t="s">
        <v>1319</v>
      </c>
      <c r="F431" s="535" t="s">
        <v>1324</v>
      </c>
      <c r="G431" s="541">
        <v>1788.8</v>
      </c>
      <c r="H431" s="544" t="s">
        <v>1180</v>
      </c>
      <c r="I431" s="547">
        <v>0.45</v>
      </c>
      <c r="J431" s="279" t="s">
        <v>1173</v>
      </c>
      <c r="K431" s="132">
        <v>721015</v>
      </c>
      <c r="L431" s="279" t="s">
        <v>1173</v>
      </c>
      <c r="M431" s="132">
        <v>721517</v>
      </c>
      <c r="N431" s="550" t="s">
        <v>1181</v>
      </c>
      <c r="O431" s="550" t="s">
        <v>1182</v>
      </c>
      <c r="P431" s="553"/>
      <c r="Q431" s="556" t="s">
        <v>1183</v>
      </c>
      <c r="R431" s="556" t="s">
        <v>1184</v>
      </c>
      <c r="S431" s="559">
        <f>IF(COUNTIF(J431:M433,"CUMPLE")&gt;=1,(G431*I431),0)* (IF(N431="PRESENTÓ CERTIFICADO",1,0))* (IF(O431="ACORDE A ITEM 5.2.1 (T.R.)",1,0) )* ( IF(OR(Q431="SIN OBSERVACIÓN", Q431="REQUERIMIENTOS SUBSANADOS"),1,0)) *(IF(OR(R431="NINGUNO", R431="CUMPLEN CON LO SOLICITADO"),1,0))</f>
        <v>804.96</v>
      </c>
      <c r="T431" s="587" t="s">
        <v>1185</v>
      </c>
    </row>
    <row r="432" spans="2:20" ht="30" customHeight="1">
      <c r="B432" s="539"/>
      <c r="C432" s="536"/>
      <c r="D432" s="536"/>
      <c r="E432" s="536"/>
      <c r="F432" s="536"/>
      <c r="G432" s="542"/>
      <c r="H432" s="545"/>
      <c r="I432" s="548"/>
      <c r="J432" s="279" t="s">
        <v>1173</v>
      </c>
      <c r="K432" s="132">
        <v>721214</v>
      </c>
      <c r="L432" s="279" t="s">
        <v>1173</v>
      </c>
      <c r="M432" s="132">
        <v>921217</v>
      </c>
      <c r="N432" s="551"/>
      <c r="O432" s="551"/>
      <c r="P432" s="554"/>
      <c r="Q432" s="557"/>
      <c r="R432" s="557"/>
      <c r="S432" s="560"/>
      <c r="T432" s="588"/>
    </row>
    <row r="433" spans="2:20" ht="30" customHeight="1">
      <c r="B433" s="540"/>
      <c r="C433" s="537"/>
      <c r="D433" s="537"/>
      <c r="E433" s="537"/>
      <c r="F433" s="537"/>
      <c r="G433" s="543"/>
      <c r="H433" s="546"/>
      <c r="I433" s="549"/>
      <c r="J433" s="279" t="s">
        <v>1177</v>
      </c>
      <c r="K433" s="132">
        <v>721512</v>
      </c>
      <c r="L433" s="279"/>
      <c r="M433" s="132"/>
      <c r="N433" s="552"/>
      <c r="O433" s="552"/>
      <c r="P433" s="555"/>
      <c r="Q433" s="558"/>
      <c r="R433" s="558"/>
      <c r="S433" s="561"/>
      <c r="T433" s="588"/>
    </row>
    <row r="434" spans="2:20" ht="30" customHeight="1">
      <c r="B434" s="538">
        <v>2</v>
      </c>
      <c r="C434" s="570">
        <v>74</v>
      </c>
      <c r="D434" s="570">
        <v>88</v>
      </c>
      <c r="E434" s="570" t="s">
        <v>1320</v>
      </c>
      <c r="F434" s="570" t="s">
        <v>1325</v>
      </c>
      <c r="G434" s="575">
        <v>1379.73</v>
      </c>
      <c r="H434" s="544" t="s">
        <v>1176</v>
      </c>
      <c r="I434" s="547">
        <v>1</v>
      </c>
      <c r="J434" s="279" t="s">
        <v>1173</v>
      </c>
      <c r="K434" s="132">
        <f>+$K$13</f>
        <v>721015</v>
      </c>
      <c r="L434" s="279" t="s">
        <v>1173</v>
      </c>
      <c r="M434" s="132">
        <f>+$M$13</f>
        <v>721517</v>
      </c>
      <c r="N434" s="550" t="s">
        <v>1181</v>
      </c>
      <c r="O434" s="550" t="s">
        <v>1182</v>
      </c>
      <c r="P434" s="553"/>
      <c r="Q434" s="556" t="s">
        <v>1183</v>
      </c>
      <c r="R434" s="556" t="s">
        <v>1184</v>
      </c>
      <c r="S434" s="559">
        <f>IF(COUNTIF(J434:M436,"CUMPLE")&gt;=1,(G434*I434),0)* (IF(N434="PRESENTÓ CERTIFICADO",1,0))* (IF(O434="ACORDE A ITEM 5.2.1 (T.R.)",1,0) )* ( IF(OR(Q434="SIN OBSERVACIÓN", Q434="REQUERIMIENTOS SUBSANADOS"),1,0)) *(IF(OR(R434="NINGUNO", R434="CUMPLEN CON LO SOLICITADO"),1,0))</f>
        <v>1379.73</v>
      </c>
      <c r="T434" s="588"/>
    </row>
    <row r="435" spans="2:20" ht="30" customHeight="1">
      <c r="B435" s="539"/>
      <c r="C435" s="571"/>
      <c r="D435" s="571"/>
      <c r="E435" s="571"/>
      <c r="F435" s="571"/>
      <c r="G435" s="576"/>
      <c r="H435" s="545"/>
      <c r="I435" s="548"/>
      <c r="J435" s="279" t="s">
        <v>1173</v>
      </c>
      <c r="K435" s="132">
        <f>+$K$14</f>
        <v>721214</v>
      </c>
      <c r="L435" s="279" t="s">
        <v>1177</v>
      </c>
      <c r="M435" s="132">
        <f>+$M$14</f>
        <v>921217</v>
      </c>
      <c r="N435" s="551"/>
      <c r="O435" s="551"/>
      <c r="P435" s="554"/>
      <c r="Q435" s="557"/>
      <c r="R435" s="557"/>
      <c r="S435" s="560"/>
      <c r="T435" s="588"/>
    </row>
    <row r="436" spans="2:20" ht="30" customHeight="1">
      <c r="B436" s="540"/>
      <c r="C436" s="572"/>
      <c r="D436" s="572"/>
      <c r="E436" s="572"/>
      <c r="F436" s="572"/>
      <c r="G436" s="577"/>
      <c r="H436" s="546"/>
      <c r="I436" s="549"/>
      <c r="J436" s="279" t="s">
        <v>1177</v>
      </c>
      <c r="K436" s="132">
        <f>+$K$15</f>
        <v>721512</v>
      </c>
      <c r="L436" s="279"/>
      <c r="M436" s="132"/>
      <c r="N436" s="552"/>
      <c r="O436" s="552"/>
      <c r="P436" s="555"/>
      <c r="Q436" s="558"/>
      <c r="R436" s="558"/>
      <c r="S436" s="561"/>
      <c r="T436" s="588"/>
    </row>
    <row r="437" spans="2:20" ht="30" customHeight="1">
      <c r="B437" s="538">
        <v>3</v>
      </c>
      <c r="C437" s="535">
        <v>26</v>
      </c>
      <c r="D437" s="535">
        <v>37</v>
      </c>
      <c r="E437" s="535" t="s">
        <v>1321</v>
      </c>
      <c r="F437" s="535" t="s">
        <v>1326</v>
      </c>
      <c r="G437" s="541">
        <v>426.52</v>
      </c>
      <c r="H437" s="544" t="s">
        <v>1176</v>
      </c>
      <c r="I437" s="547">
        <v>1</v>
      </c>
      <c r="J437" s="279" t="s">
        <v>1173</v>
      </c>
      <c r="K437" s="132">
        <f>+$K$13</f>
        <v>721015</v>
      </c>
      <c r="L437" s="279" t="s">
        <v>1173</v>
      </c>
      <c r="M437" s="132">
        <f>+$M$13</f>
        <v>721517</v>
      </c>
      <c r="N437" s="550" t="s">
        <v>1181</v>
      </c>
      <c r="O437" s="550" t="s">
        <v>1182</v>
      </c>
      <c r="P437" s="553"/>
      <c r="Q437" s="556" t="s">
        <v>1183</v>
      </c>
      <c r="R437" s="556" t="s">
        <v>1184</v>
      </c>
      <c r="S437" s="559">
        <f>IF(COUNTIF(J437:M439,"CUMPLE")&gt;=1,(G437*I437),0)* (IF(N437="PRESENTÓ CERTIFICADO",1,0))* (IF(O437="ACORDE A ITEM 5.2.1 (T.R.)",1,0) )* ( IF(OR(Q437="SIN OBSERVACIÓN", Q437="REQUERIMIENTOS SUBSANADOS"),1,0)) *(IF(OR(R437="NINGUNO", R437="CUMPLEN CON LO SOLICITADO"),1,0))</f>
        <v>426.52</v>
      </c>
      <c r="T437" s="588"/>
    </row>
    <row r="438" spans="2:20" ht="30" customHeight="1">
      <c r="B438" s="539"/>
      <c r="C438" s="536"/>
      <c r="D438" s="536"/>
      <c r="E438" s="536"/>
      <c r="F438" s="536"/>
      <c r="G438" s="542"/>
      <c r="H438" s="545"/>
      <c r="I438" s="548"/>
      <c r="J438" s="279" t="s">
        <v>1177</v>
      </c>
      <c r="K438" s="132">
        <f>+$K$14</f>
        <v>721214</v>
      </c>
      <c r="L438" s="279"/>
      <c r="M438" s="132">
        <f>+$M$14</f>
        <v>921217</v>
      </c>
      <c r="N438" s="551"/>
      <c r="O438" s="551"/>
      <c r="P438" s="554"/>
      <c r="Q438" s="557"/>
      <c r="R438" s="557"/>
      <c r="S438" s="560"/>
      <c r="T438" s="588"/>
    </row>
    <row r="439" spans="2:20" ht="30" customHeight="1">
      <c r="B439" s="540"/>
      <c r="C439" s="537"/>
      <c r="D439" s="537"/>
      <c r="E439" s="537"/>
      <c r="F439" s="537"/>
      <c r="G439" s="543"/>
      <c r="H439" s="546"/>
      <c r="I439" s="549"/>
      <c r="J439" s="279" t="s">
        <v>1177</v>
      </c>
      <c r="K439" s="132">
        <f>+$K$15</f>
        <v>721512</v>
      </c>
      <c r="L439" s="279"/>
      <c r="M439" s="132"/>
      <c r="N439" s="552"/>
      <c r="O439" s="552"/>
      <c r="P439" s="555"/>
      <c r="Q439" s="558"/>
      <c r="R439" s="558"/>
      <c r="S439" s="561"/>
      <c r="T439" s="588"/>
    </row>
    <row r="440" spans="2:20" ht="30" customHeight="1">
      <c r="B440" s="538">
        <v>4</v>
      </c>
      <c r="C440" s="570">
        <v>50</v>
      </c>
      <c r="D440" s="570">
        <v>61</v>
      </c>
      <c r="E440" s="570" t="s">
        <v>1322</v>
      </c>
      <c r="F440" s="570" t="s">
        <v>1327</v>
      </c>
      <c r="G440" s="575">
        <v>460.83</v>
      </c>
      <c r="H440" s="544" t="s">
        <v>1176</v>
      </c>
      <c r="I440" s="547">
        <v>1</v>
      </c>
      <c r="J440" s="279" t="s">
        <v>1173</v>
      </c>
      <c r="K440" s="132">
        <f>+$K$13</f>
        <v>721015</v>
      </c>
      <c r="L440" s="279" t="s">
        <v>1173</v>
      </c>
      <c r="M440" s="132">
        <f>+$M$13</f>
        <v>721517</v>
      </c>
      <c r="N440" s="550" t="s">
        <v>1181</v>
      </c>
      <c r="O440" s="550" t="s">
        <v>1182</v>
      </c>
      <c r="P440" s="553"/>
      <c r="Q440" s="556" t="s">
        <v>1183</v>
      </c>
      <c r="R440" s="556" t="s">
        <v>1184</v>
      </c>
      <c r="S440" s="559">
        <f>IF(COUNTIF(J440:M442,"CUMPLE")&gt;=1,(G440*I440),0)* (IF(N440="PRESENTÓ CERTIFICADO",1,0))* (IF(O440="ACORDE A ITEM 5.2.1 (T.R.)",1,0) )* ( IF(OR(Q440="SIN OBSERVACIÓN", Q440="REQUERIMIENTOS SUBSANADOS"),1,0)) *(IF(OR(R440="NINGUNO", R440="CUMPLEN CON LO SOLICITADO"),1,0))</f>
        <v>460.83</v>
      </c>
      <c r="T440" s="588"/>
    </row>
    <row r="441" spans="2:20" ht="30" customHeight="1">
      <c r="B441" s="539"/>
      <c r="C441" s="571"/>
      <c r="D441" s="571"/>
      <c r="E441" s="571"/>
      <c r="F441" s="571"/>
      <c r="G441" s="576"/>
      <c r="H441" s="545"/>
      <c r="I441" s="548"/>
      <c r="J441" s="279" t="s">
        <v>1173</v>
      </c>
      <c r="K441" s="132">
        <f>+$K$14</f>
        <v>721214</v>
      </c>
      <c r="L441" s="279" t="s">
        <v>1173</v>
      </c>
      <c r="M441" s="132">
        <f>+$M$14</f>
        <v>921217</v>
      </c>
      <c r="N441" s="551"/>
      <c r="O441" s="551"/>
      <c r="P441" s="554"/>
      <c r="Q441" s="557"/>
      <c r="R441" s="557"/>
      <c r="S441" s="560"/>
      <c r="T441" s="588"/>
    </row>
    <row r="442" spans="2:20" ht="30" customHeight="1">
      <c r="B442" s="540"/>
      <c r="C442" s="572"/>
      <c r="D442" s="572"/>
      <c r="E442" s="572"/>
      <c r="F442" s="572"/>
      <c r="G442" s="577"/>
      <c r="H442" s="546"/>
      <c r="I442" s="549"/>
      <c r="J442" s="279" t="s">
        <v>1177</v>
      </c>
      <c r="K442" s="132">
        <f>+$K$15</f>
        <v>721512</v>
      </c>
      <c r="L442" s="279"/>
      <c r="M442" s="132"/>
      <c r="N442" s="552"/>
      <c r="O442" s="552"/>
      <c r="P442" s="555"/>
      <c r="Q442" s="558"/>
      <c r="R442" s="558"/>
      <c r="S442" s="561"/>
      <c r="T442" s="588"/>
    </row>
    <row r="443" spans="2:20" ht="30" customHeight="1">
      <c r="B443" s="538">
        <v>5</v>
      </c>
      <c r="C443" s="535">
        <v>20</v>
      </c>
      <c r="D443" s="535">
        <v>31</v>
      </c>
      <c r="E443" s="535" t="s">
        <v>1323</v>
      </c>
      <c r="F443" s="535" t="s">
        <v>1328</v>
      </c>
      <c r="G443" s="541">
        <v>381.09</v>
      </c>
      <c r="H443" s="544" t="s">
        <v>1176</v>
      </c>
      <c r="I443" s="547">
        <v>1</v>
      </c>
      <c r="J443" s="279" t="s">
        <v>1173</v>
      </c>
      <c r="K443" s="132">
        <f>+$K$13</f>
        <v>721015</v>
      </c>
      <c r="L443" s="279" t="s">
        <v>1173</v>
      </c>
      <c r="M443" s="132">
        <f>+$M$13</f>
        <v>721517</v>
      </c>
      <c r="N443" s="550" t="s">
        <v>1181</v>
      </c>
      <c r="O443" s="550" t="s">
        <v>1182</v>
      </c>
      <c r="P443" s="553"/>
      <c r="Q443" s="556" t="s">
        <v>1183</v>
      </c>
      <c r="R443" s="556" t="s">
        <v>1184</v>
      </c>
      <c r="S443" s="559">
        <f>IF(COUNTIF(J443:M445,"CUMPLE")&gt;=1,(G443*I443),0)* (IF(N443="PRESENTÓ CERTIFICADO",1,0))* (IF(O443="ACORDE A ITEM 5.2.1 (T.R.)",1,0) )* ( IF(OR(Q443="SIN OBSERVACIÓN", Q443="REQUERIMIENTOS SUBSANADOS"),1,0)) *(IF(OR(R443="NINGUNO", R443="CUMPLEN CON LO SOLICITADO"),1,0))</f>
        <v>381.09</v>
      </c>
      <c r="T443" s="588"/>
    </row>
    <row r="444" spans="2:20" ht="30" customHeight="1">
      <c r="B444" s="539"/>
      <c r="C444" s="536"/>
      <c r="D444" s="536"/>
      <c r="E444" s="536"/>
      <c r="F444" s="536"/>
      <c r="G444" s="542"/>
      <c r="H444" s="545"/>
      <c r="I444" s="548"/>
      <c r="J444" s="279" t="s">
        <v>1177</v>
      </c>
      <c r="K444" s="132">
        <f>+$K$14</f>
        <v>721214</v>
      </c>
      <c r="L444" s="279" t="s">
        <v>1173</v>
      </c>
      <c r="M444" s="132">
        <f>+$M$14</f>
        <v>921217</v>
      </c>
      <c r="N444" s="551"/>
      <c r="O444" s="551"/>
      <c r="P444" s="554"/>
      <c r="Q444" s="557"/>
      <c r="R444" s="557"/>
      <c r="S444" s="560"/>
      <c r="T444" s="588"/>
    </row>
    <row r="445" spans="2:20" ht="30" customHeight="1">
      <c r="B445" s="540"/>
      <c r="C445" s="537"/>
      <c r="D445" s="537"/>
      <c r="E445" s="537"/>
      <c r="F445" s="537"/>
      <c r="G445" s="543"/>
      <c r="H445" s="546"/>
      <c r="I445" s="549"/>
      <c r="J445" s="279" t="s">
        <v>1177</v>
      </c>
      <c r="K445" s="132">
        <f>+$K$15</f>
        <v>721512</v>
      </c>
      <c r="L445" s="279"/>
      <c r="M445" s="132"/>
      <c r="N445" s="552"/>
      <c r="O445" s="552"/>
      <c r="P445" s="555"/>
      <c r="Q445" s="558"/>
      <c r="R445" s="558"/>
      <c r="S445" s="561"/>
      <c r="T445" s="589"/>
    </row>
    <row r="446" spans="2:20" ht="30" customHeight="1">
      <c r="B446" s="562" t="str">
        <f>IF(S447=" "," ",IF(S447&gt;=$H$6,"CUMPLE CON LA EXPERIENCIA REQUERIDA","NO CUMPLE CON LA EXPERIENCIA REQUERIDA"))</f>
        <v>CUMPLE CON LA EXPERIENCIA REQUERIDA</v>
      </c>
      <c r="C446" s="563"/>
      <c r="D446" s="563"/>
      <c r="E446" s="563"/>
      <c r="F446" s="563"/>
      <c r="G446" s="563"/>
      <c r="H446" s="563"/>
      <c r="I446" s="563"/>
      <c r="J446" s="563"/>
      <c r="K446" s="563"/>
      <c r="L446" s="563"/>
      <c r="M446" s="563"/>
      <c r="N446" s="563"/>
      <c r="O446" s="564"/>
      <c r="P446" s="568" t="s">
        <v>22</v>
      </c>
      <c r="Q446" s="569"/>
      <c r="R446" s="392"/>
      <c r="S446" s="7">
        <f>IF(T431="SI",SUM(S431:S445),0)</f>
        <v>3453.13</v>
      </c>
      <c r="T446" s="573" t="str">
        <f>IF(S447=" "," ",IF(S447&gt;=$H$6,"CUMPLE","NO CUMPLE"))</f>
        <v>CUMPLE</v>
      </c>
    </row>
    <row r="447" spans="2:20" ht="30" customHeight="1">
      <c r="B447" s="565"/>
      <c r="C447" s="566"/>
      <c r="D447" s="566"/>
      <c r="E447" s="566"/>
      <c r="F447" s="566"/>
      <c r="G447" s="566"/>
      <c r="H447" s="566"/>
      <c r="I447" s="566"/>
      <c r="J447" s="566"/>
      <c r="K447" s="566"/>
      <c r="L447" s="566"/>
      <c r="M447" s="566"/>
      <c r="N447" s="566"/>
      <c r="O447" s="567"/>
      <c r="P447" s="568" t="s">
        <v>24</v>
      </c>
      <c r="Q447" s="569"/>
      <c r="R447" s="392"/>
      <c r="S447" s="76">
        <f>IFERROR((S446/$P$6)," ")</f>
        <v>2.9140337552742617</v>
      </c>
      <c r="T447" s="574"/>
    </row>
    <row r="450" spans="2:20" ht="30" customHeight="1">
      <c r="B450" s="98">
        <v>21</v>
      </c>
      <c r="C450" s="590" t="s">
        <v>78</v>
      </c>
      <c r="D450" s="591"/>
      <c r="E450" s="592"/>
      <c r="F450" s="593" t="str">
        <f>IFERROR(VLOOKUP(B450,LISTA_OFERENTES,2,FALSE)," ")</f>
        <v>VISUAR SAS</v>
      </c>
      <c r="G450" s="594"/>
      <c r="H450" s="594"/>
      <c r="I450" s="594"/>
      <c r="J450" s="594"/>
      <c r="K450" s="594"/>
      <c r="L450" s="594"/>
      <c r="M450" s="594"/>
      <c r="N450" s="594"/>
      <c r="O450" s="595"/>
      <c r="P450" s="596" t="s">
        <v>104</v>
      </c>
      <c r="Q450" s="597"/>
      <c r="R450" s="598"/>
      <c r="S450" s="2">
        <f>5-(INT(COUNTBLANK(C453:C467))-10)</f>
        <v>2</v>
      </c>
      <c r="T450" s="3"/>
    </row>
    <row r="451" spans="2:20" ht="82.5" customHeight="1">
      <c r="B451" s="599" t="s">
        <v>45</v>
      </c>
      <c r="C451" s="601" t="s">
        <v>15</v>
      </c>
      <c r="D451" s="601" t="s">
        <v>16</v>
      </c>
      <c r="E451" s="601" t="s">
        <v>17</v>
      </c>
      <c r="F451" s="601" t="s">
        <v>18</v>
      </c>
      <c r="G451" s="601" t="s">
        <v>19</v>
      </c>
      <c r="H451" s="601" t="s">
        <v>20</v>
      </c>
      <c r="I451" s="601" t="s">
        <v>21</v>
      </c>
      <c r="J451" s="603" t="s">
        <v>52</v>
      </c>
      <c r="K451" s="604"/>
      <c r="L451" s="604"/>
      <c r="M451" s="605"/>
      <c r="N451" s="601" t="s">
        <v>79</v>
      </c>
      <c r="O451" s="601" t="s">
        <v>80</v>
      </c>
      <c r="P451" s="5" t="s">
        <v>81</v>
      </c>
      <c r="Q451" s="5"/>
      <c r="R451" s="601" t="s">
        <v>82</v>
      </c>
      <c r="S451" s="601" t="s">
        <v>83</v>
      </c>
      <c r="T451" s="601" t="str">
        <f>T143</f>
        <v>CUMPLE CON EL REQUERIMIENTO OBLIGATORIO DE HABER EJECUTADO MÍNIMO DOS (2) DE LOS CINCO CONTRATOS, DENTRO DE LAS CLASIFICACIONES DE LOS
CÓDIGOS 721512,721214 Y 721517.</v>
      </c>
    </row>
    <row r="452" spans="2:20" ht="30" customHeight="1">
      <c r="B452" s="600"/>
      <c r="C452" s="602"/>
      <c r="D452" s="602"/>
      <c r="E452" s="602"/>
      <c r="F452" s="602"/>
      <c r="G452" s="602"/>
      <c r="H452" s="602"/>
      <c r="I452" s="602"/>
      <c r="J452" s="606" t="s">
        <v>85</v>
      </c>
      <c r="K452" s="607"/>
      <c r="L452" s="607"/>
      <c r="M452" s="608"/>
      <c r="N452" s="602"/>
      <c r="O452" s="602"/>
      <c r="P452" s="4" t="s">
        <v>13</v>
      </c>
      <c r="Q452" s="4" t="s">
        <v>84</v>
      </c>
      <c r="R452" s="602"/>
      <c r="S452" s="602"/>
      <c r="T452" s="602"/>
    </row>
    <row r="453" spans="2:20" ht="30" customHeight="1">
      <c r="B453" s="538">
        <v>1</v>
      </c>
      <c r="C453" s="535">
        <v>13</v>
      </c>
      <c r="D453" s="535">
        <v>47</v>
      </c>
      <c r="E453" s="535" t="s">
        <v>1329</v>
      </c>
      <c r="F453" s="535" t="s">
        <v>1331</v>
      </c>
      <c r="G453" s="541">
        <v>2709.92</v>
      </c>
      <c r="H453" s="544" t="s">
        <v>1176</v>
      </c>
      <c r="I453" s="547">
        <v>1</v>
      </c>
      <c r="J453" s="279" t="s">
        <v>1173</v>
      </c>
      <c r="K453" s="132">
        <v>721015</v>
      </c>
      <c r="L453" s="279" t="s">
        <v>1173</v>
      </c>
      <c r="M453" s="132">
        <v>721517</v>
      </c>
      <c r="N453" s="550" t="s">
        <v>1181</v>
      </c>
      <c r="O453" s="550" t="s">
        <v>1182</v>
      </c>
      <c r="P453" s="553"/>
      <c r="Q453" s="556" t="s">
        <v>1183</v>
      </c>
      <c r="R453" s="556" t="s">
        <v>1212</v>
      </c>
      <c r="S453" s="559">
        <f>IF(COUNTIF(J453:M455,"CUMPLE")&gt;=1,(G453*I453),0)* (IF(N453="PRESENTÓ CERTIFICADO",1,0))* (IF(O453="ACORDE A ITEM 5.2.1 (T.R.)",1,0) )* ( IF(OR(Q453="SIN OBSERVACIÓN", Q453="REQUERIMIENTOS SUBSANADOS"),1,0)) *(IF(OR(R453="NINGUNO", R453="CUMPLEN CON LO SOLICITADO"),1,0))</f>
        <v>2709.92</v>
      </c>
      <c r="T453" s="587" t="s">
        <v>1185</v>
      </c>
    </row>
    <row r="454" spans="2:20" ht="30" customHeight="1">
      <c r="B454" s="539"/>
      <c r="C454" s="536"/>
      <c r="D454" s="536"/>
      <c r="E454" s="536"/>
      <c r="F454" s="536"/>
      <c r="G454" s="542"/>
      <c r="H454" s="545"/>
      <c r="I454" s="548"/>
      <c r="J454" s="279" t="s">
        <v>1173</v>
      </c>
      <c r="K454" s="132">
        <v>721214</v>
      </c>
      <c r="L454" s="279" t="s">
        <v>1173</v>
      </c>
      <c r="M454" s="132">
        <v>921217</v>
      </c>
      <c r="N454" s="551"/>
      <c r="O454" s="551"/>
      <c r="P454" s="554"/>
      <c r="Q454" s="557"/>
      <c r="R454" s="557"/>
      <c r="S454" s="560"/>
      <c r="T454" s="588"/>
    </row>
    <row r="455" spans="2:20" ht="30" customHeight="1">
      <c r="B455" s="540"/>
      <c r="C455" s="537"/>
      <c r="D455" s="537"/>
      <c r="E455" s="537"/>
      <c r="F455" s="537"/>
      <c r="G455" s="543"/>
      <c r="H455" s="546"/>
      <c r="I455" s="549"/>
      <c r="J455" s="279" t="s">
        <v>1173</v>
      </c>
      <c r="K455" s="132">
        <v>721512</v>
      </c>
      <c r="L455" s="279"/>
      <c r="M455" s="132"/>
      <c r="N455" s="552"/>
      <c r="O455" s="552"/>
      <c r="P455" s="555"/>
      <c r="Q455" s="558"/>
      <c r="R455" s="558"/>
      <c r="S455" s="561"/>
      <c r="T455" s="588"/>
    </row>
    <row r="456" spans="2:20" ht="30" customHeight="1">
      <c r="B456" s="538">
        <v>2</v>
      </c>
      <c r="C456" s="570">
        <v>46</v>
      </c>
      <c r="D456" s="570">
        <v>127</v>
      </c>
      <c r="E456" s="570" t="s">
        <v>1330</v>
      </c>
      <c r="F456" s="570" t="s">
        <v>1332</v>
      </c>
      <c r="G456" s="575">
        <v>896</v>
      </c>
      <c r="H456" s="544" t="s">
        <v>1176</v>
      </c>
      <c r="I456" s="578">
        <v>1</v>
      </c>
      <c r="J456" s="279" t="s">
        <v>1173</v>
      </c>
      <c r="K456" s="132">
        <f>+$K$13</f>
        <v>721015</v>
      </c>
      <c r="L456" s="279" t="s">
        <v>1173</v>
      </c>
      <c r="M456" s="132">
        <f>+$M$13</f>
        <v>721517</v>
      </c>
      <c r="N456" s="550" t="s">
        <v>1181</v>
      </c>
      <c r="O456" s="550" t="s">
        <v>1182</v>
      </c>
      <c r="P456" s="553"/>
      <c r="Q456" s="556" t="s">
        <v>1183</v>
      </c>
      <c r="R456" s="556" t="s">
        <v>1212</v>
      </c>
      <c r="S456" s="559">
        <f>IF(COUNTIF(J456:M458,"CUMPLE")&gt;=1,(G456*I456),0)* (IF(N456="PRESENTÓ CERTIFICADO",1,0))* (IF(O456="ACORDE A ITEM 5.2.1 (T.R.)",1,0) )* ( IF(OR(Q456="SIN OBSERVACIÓN", Q456="REQUERIMIENTOS SUBSANADOS"),1,0)) *(IF(OR(R456="NINGUNO", R456="CUMPLEN CON LO SOLICITADO"),1,0))</f>
        <v>896</v>
      </c>
      <c r="T456" s="588"/>
    </row>
    <row r="457" spans="2:20" ht="30" customHeight="1">
      <c r="B457" s="539"/>
      <c r="C457" s="571"/>
      <c r="D457" s="571"/>
      <c r="E457" s="571"/>
      <c r="F457" s="571"/>
      <c r="G457" s="576"/>
      <c r="H457" s="545"/>
      <c r="I457" s="579"/>
      <c r="J457" s="279" t="s">
        <v>1173</v>
      </c>
      <c r="K457" s="132">
        <f>+$K$14</f>
        <v>721214</v>
      </c>
      <c r="L457" s="279" t="s">
        <v>1173</v>
      </c>
      <c r="M457" s="132">
        <f>+$M$14</f>
        <v>921217</v>
      </c>
      <c r="N457" s="551"/>
      <c r="O457" s="551"/>
      <c r="P457" s="554"/>
      <c r="Q457" s="557"/>
      <c r="R457" s="557"/>
      <c r="S457" s="560"/>
      <c r="T457" s="588"/>
    </row>
    <row r="458" spans="2:20" ht="30" customHeight="1">
      <c r="B458" s="540"/>
      <c r="C458" s="572"/>
      <c r="D458" s="572"/>
      <c r="E458" s="572"/>
      <c r="F458" s="572"/>
      <c r="G458" s="577"/>
      <c r="H458" s="546"/>
      <c r="I458" s="580"/>
      <c r="J458" s="279" t="s">
        <v>1173</v>
      </c>
      <c r="K458" s="132">
        <f>+$K$15</f>
        <v>721512</v>
      </c>
      <c r="L458" s="279"/>
      <c r="M458" s="132"/>
      <c r="N458" s="552"/>
      <c r="O458" s="552"/>
      <c r="P458" s="555"/>
      <c r="Q458" s="558"/>
      <c r="R458" s="558"/>
      <c r="S458" s="561"/>
      <c r="T458" s="588"/>
    </row>
    <row r="459" spans="2:20" ht="30" hidden="1" customHeight="1">
      <c r="B459" s="538">
        <v>3</v>
      </c>
      <c r="C459" s="535"/>
      <c r="D459" s="535"/>
      <c r="E459" s="535"/>
      <c r="F459" s="535"/>
      <c r="G459" s="541"/>
      <c r="H459" s="544"/>
      <c r="I459" s="547"/>
      <c r="J459" s="279"/>
      <c r="K459" s="132">
        <f>+$K$13</f>
        <v>721015</v>
      </c>
      <c r="L459" s="279"/>
      <c r="M459" s="132">
        <f>+$M$13</f>
        <v>721517</v>
      </c>
      <c r="N459" s="550"/>
      <c r="O459" s="550"/>
      <c r="P459" s="553"/>
      <c r="Q459" s="556"/>
      <c r="R459" s="556"/>
      <c r="S459" s="559">
        <f>IF(COUNTIF(J459:M461,"CUMPLE")&gt;=1,(G459*I459),0)* (IF(N459="PRESENTÓ CERTIFICADO",1,0))* (IF(O459="ACORDE A ITEM 5.2.1 (T.R.)",1,0) )* ( IF(OR(Q459="SIN OBSERVACIÓN", Q459="REQUERIMIENTOS SUBSANADOS"),1,0)) *(IF(OR(R459="NINGUNO", R459="CUMPLEN CON LO SOLICITADO"),1,0))</f>
        <v>0</v>
      </c>
      <c r="T459" s="588"/>
    </row>
    <row r="460" spans="2:20" ht="30" hidden="1" customHeight="1">
      <c r="B460" s="539"/>
      <c r="C460" s="536"/>
      <c r="D460" s="536"/>
      <c r="E460" s="536"/>
      <c r="F460" s="536"/>
      <c r="G460" s="542"/>
      <c r="H460" s="545"/>
      <c r="I460" s="548"/>
      <c r="J460" s="279"/>
      <c r="K460" s="132">
        <f>+$K$14</f>
        <v>721214</v>
      </c>
      <c r="L460" s="279"/>
      <c r="M460" s="132">
        <f>+$M$14</f>
        <v>921217</v>
      </c>
      <c r="N460" s="551"/>
      <c r="O460" s="551"/>
      <c r="P460" s="554"/>
      <c r="Q460" s="557"/>
      <c r="R460" s="557"/>
      <c r="S460" s="560"/>
      <c r="T460" s="588"/>
    </row>
    <row r="461" spans="2:20" ht="30" hidden="1" customHeight="1">
      <c r="B461" s="540"/>
      <c r="C461" s="537"/>
      <c r="D461" s="537"/>
      <c r="E461" s="537"/>
      <c r="F461" s="537"/>
      <c r="G461" s="543"/>
      <c r="H461" s="546"/>
      <c r="I461" s="549"/>
      <c r="J461" s="279"/>
      <c r="K461" s="132">
        <f>+$K$15</f>
        <v>721512</v>
      </c>
      <c r="L461" s="279"/>
      <c r="M461" s="132"/>
      <c r="N461" s="552"/>
      <c r="O461" s="552"/>
      <c r="P461" s="555"/>
      <c r="Q461" s="558"/>
      <c r="R461" s="558"/>
      <c r="S461" s="561"/>
      <c r="T461" s="588"/>
    </row>
    <row r="462" spans="2:20" ht="30" hidden="1" customHeight="1">
      <c r="B462" s="538">
        <v>4</v>
      </c>
      <c r="C462" s="570"/>
      <c r="D462" s="570"/>
      <c r="E462" s="570"/>
      <c r="F462" s="570"/>
      <c r="G462" s="575"/>
      <c r="H462" s="544"/>
      <c r="I462" s="578"/>
      <c r="J462" s="279"/>
      <c r="K462" s="132">
        <f>+$K$13</f>
        <v>721015</v>
      </c>
      <c r="L462" s="279"/>
      <c r="M462" s="132">
        <f>+$M$13</f>
        <v>721517</v>
      </c>
      <c r="N462" s="550"/>
      <c r="O462" s="550"/>
      <c r="P462" s="581"/>
      <c r="Q462" s="584"/>
      <c r="R462" s="584"/>
      <c r="S462" s="559">
        <f>IF(COUNTIF(J462:M464,"CUMPLE")&gt;=1,(G462*I462),0)* (IF(N462="PRESENTÓ CERTIFICADO",1,0))* (IF(O462="ACORDE A ITEM 5.2.1 (T.R.)",1,0) )* ( IF(OR(Q462="SIN OBSERVACIÓN", Q462="REQUERIMIENTOS SUBSANADOS"),1,0)) *(IF(OR(R462="NINGUNO", R462="CUMPLEN CON LO SOLICITADO"),1,0))</f>
        <v>0</v>
      </c>
      <c r="T462" s="588"/>
    </row>
    <row r="463" spans="2:20" ht="30" hidden="1" customHeight="1">
      <c r="B463" s="539"/>
      <c r="C463" s="571"/>
      <c r="D463" s="571"/>
      <c r="E463" s="571"/>
      <c r="F463" s="571"/>
      <c r="G463" s="576"/>
      <c r="H463" s="545"/>
      <c r="I463" s="579"/>
      <c r="J463" s="279"/>
      <c r="K463" s="132">
        <f>+$K$14</f>
        <v>721214</v>
      </c>
      <c r="L463" s="279"/>
      <c r="M463" s="132">
        <f>+$M$14</f>
        <v>921217</v>
      </c>
      <c r="N463" s="551"/>
      <c r="O463" s="551"/>
      <c r="P463" s="582"/>
      <c r="Q463" s="585"/>
      <c r="R463" s="585"/>
      <c r="S463" s="560"/>
      <c r="T463" s="588"/>
    </row>
    <row r="464" spans="2:20" ht="30" hidden="1" customHeight="1">
      <c r="B464" s="540"/>
      <c r="C464" s="572"/>
      <c r="D464" s="572"/>
      <c r="E464" s="572"/>
      <c r="F464" s="572"/>
      <c r="G464" s="577"/>
      <c r="H464" s="546"/>
      <c r="I464" s="580"/>
      <c r="J464" s="279"/>
      <c r="K464" s="132">
        <f>+$K$15</f>
        <v>721512</v>
      </c>
      <c r="L464" s="279"/>
      <c r="M464" s="132"/>
      <c r="N464" s="552"/>
      <c r="O464" s="552"/>
      <c r="P464" s="583"/>
      <c r="Q464" s="586"/>
      <c r="R464" s="586"/>
      <c r="S464" s="561"/>
      <c r="T464" s="588"/>
    </row>
    <row r="465" spans="2:20" ht="30" hidden="1" customHeight="1">
      <c r="B465" s="538">
        <v>5</v>
      </c>
      <c r="C465" s="535"/>
      <c r="D465" s="535"/>
      <c r="E465" s="535"/>
      <c r="F465" s="535"/>
      <c r="G465" s="541"/>
      <c r="H465" s="544"/>
      <c r="I465" s="547"/>
      <c r="J465" s="279"/>
      <c r="K465" s="132">
        <f>+$K$13</f>
        <v>721015</v>
      </c>
      <c r="L465" s="279"/>
      <c r="M465" s="132">
        <f>+$M$13</f>
        <v>721517</v>
      </c>
      <c r="N465" s="550"/>
      <c r="O465" s="550"/>
      <c r="P465" s="553"/>
      <c r="Q465" s="556"/>
      <c r="R465" s="556"/>
      <c r="S465" s="559">
        <f>IF(COUNTIF(J465:M467,"CUMPLE")&gt;=1,(G465*I465),0)* (IF(N465="PRESENTÓ CERTIFICADO",1,0))* (IF(O465="ACORDE A ITEM 5.2.1 (T.R.)",1,0) )* ( IF(OR(Q465="SIN OBSERVACIÓN", Q465="REQUERIMIENTOS SUBSANADOS"),1,0)) *(IF(OR(R465="NINGUNO", R465="CUMPLEN CON LO SOLICITADO"),1,0))</f>
        <v>0</v>
      </c>
      <c r="T465" s="588"/>
    </row>
    <row r="466" spans="2:20" ht="30" hidden="1" customHeight="1">
      <c r="B466" s="539"/>
      <c r="C466" s="536"/>
      <c r="D466" s="536"/>
      <c r="E466" s="536"/>
      <c r="F466" s="536"/>
      <c r="G466" s="542"/>
      <c r="H466" s="545"/>
      <c r="I466" s="548"/>
      <c r="J466" s="279"/>
      <c r="K466" s="132">
        <f>+$K$14</f>
        <v>721214</v>
      </c>
      <c r="L466" s="279"/>
      <c r="M466" s="132">
        <f>+$M$14</f>
        <v>921217</v>
      </c>
      <c r="N466" s="551"/>
      <c r="O466" s="551"/>
      <c r="P466" s="554"/>
      <c r="Q466" s="557"/>
      <c r="R466" s="557"/>
      <c r="S466" s="560"/>
      <c r="T466" s="588"/>
    </row>
    <row r="467" spans="2:20" ht="30" hidden="1" customHeight="1">
      <c r="B467" s="540"/>
      <c r="C467" s="537"/>
      <c r="D467" s="537"/>
      <c r="E467" s="537"/>
      <c r="F467" s="537"/>
      <c r="G467" s="543"/>
      <c r="H467" s="546"/>
      <c r="I467" s="549"/>
      <c r="J467" s="279"/>
      <c r="K467" s="132">
        <f>+$K$15</f>
        <v>721512</v>
      </c>
      <c r="L467" s="279"/>
      <c r="M467" s="132"/>
      <c r="N467" s="552"/>
      <c r="O467" s="552"/>
      <c r="P467" s="555"/>
      <c r="Q467" s="558"/>
      <c r="R467" s="558"/>
      <c r="S467" s="561"/>
      <c r="T467" s="589"/>
    </row>
    <row r="468" spans="2:20" ht="30" customHeight="1">
      <c r="B468" s="562" t="str">
        <f>IF(S469=" "," ",IF(S469&gt;=$H$6,"CUMPLE CON LA EXPERIENCIA REQUERIDA","NO CUMPLE CON LA EXPERIENCIA REQUERIDA"))</f>
        <v>CUMPLE CON LA EXPERIENCIA REQUERIDA</v>
      </c>
      <c r="C468" s="563"/>
      <c r="D468" s="563"/>
      <c r="E468" s="563"/>
      <c r="F468" s="563"/>
      <c r="G468" s="563"/>
      <c r="H468" s="563"/>
      <c r="I468" s="563"/>
      <c r="J468" s="563"/>
      <c r="K468" s="563"/>
      <c r="L468" s="563"/>
      <c r="M468" s="563"/>
      <c r="N468" s="563"/>
      <c r="O468" s="564"/>
      <c r="P468" s="568" t="s">
        <v>22</v>
      </c>
      <c r="Q468" s="569"/>
      <c r="R468" s="392"/>
      <c r="S468" s="7">
        <f>IF(T453="SI",SUM(S453:S467),0)</f>
        <v>3605.92</v>
      </c>
      <c r="T468" s="573" t="str">
        <f>IF(S469=" "," ",IF(S469&gt;=$H$6,"CUMPLE","NO CUMPLE"))</f>
        <v>CUMPLE</v>
      </c>
    </row>
    <row r="469" spans="2:20" ht="30" customHeight="1">
      <c r="B469" s="565"/>
      <c r="C469" s="566"/>
      <c r="D469" s="566"/>
      <c r="E469" s="566"/>
      <c r="F469" s="566"/>
      <c r="G469" s="566"/>
      <c r="H469" s="566"/>
      <c r="I469" s="566"/>
      <c r="J469" s="566"/>
      <c r="K469" s="566"/>
      <c r="L469" s="566"/>
      <c r="M469" s="566"/>
      <c r="N469" s="566"/>
      <c r="O469" s="567"/>
      <c r="P469" s="568" t="s">
        <v>24</v>
      </c>
      <c r="Q469" s="569"/>
      <c r="R469" s="392"/>
      <c r="S469" s="76">
        <f>IFERROR((S468/$P$6)," ")</f>
        <v>3.042970464135021</v>
      </c>
      <c r="T469" s="574"/>
    </row>
    <row r="472" spans="2:20" ht="30" customHeight="1">
      <c r="B472" s="98">
        <v>22</v>
      </c>
      <c r="C472" s="590" t="s">
        <v>78</v>
      </c>
      <c r="D472" s="591"/>
      <c r="E472" s="592"/>
      <c r="F472" s="593" t="str">
        <f>IFERROR(VLOOKUP(B472,LISTA_OFERENTES,2,FALSE)," ")</f>
        <v xml:space="preserve">RAFAEL EDUARDO ZAMBRANO CASAS </v>
      </c>
      <c r="G472" s="594"/>
      <c r="H472" s="594"/>
      <c r="I472" s="594"/>
      <c r="J472" s="594"/>
      <c r="K472" s="594"/>
      <c r="L472" s="594"/>
      <c r="M472" s="594"/>
      <c r="N472" s="594"/>
      <c r="O472" s="595"/>
      <c r="P472" s="596" t="s">
        <v>104</v>
      </c>
      <c r="Q472" s="597"/>
      <c r="R472" s="598"/>
      <c r="S472" s="2">
        <f>5-(INT(COUNTBLANK(C475:C489))-10)</f>
        <v>5</v>
      </c>
      <c r="T472" s="3"/>
    </row>
    <row r="473" spans="2:20" ht="43.5" customHeight="1">
      <c r="B473" s="599" t="s">
        <v>45</v>
      </c>
      <c r="C473" s="601" t="s">
        <v>15</v>
      </c>
      <c r="D473" s="601" t="s">
        <v>16</v>
      </c>
      <c r="E473" s="601" t="s">
        <v>17</v>
      </c>
      <c r="F473" s="601" t="s">
        <v>18</v>
      </c>
      <c r="G473" s="601" t="s">
        <v>19</v>
      </c>
      <c r="H473" s="601" t="s">
        <v>20</v>
      </c>
      <c r="I473" s="601" t="s">
        <v>21</v>
      </c>
      <c r="J473" s="603" t="s">
        <v>52</v>
      </c>
      <c r="K473" s="604"/>
      <c r="L473" s="604"/>
      <c r="M473" s="605"/>
      <c r="N473" s="601" t="s">
        <v>79</v>
      </c>
      <c r="O473" s="601" t="s">
        <v>80</v>
      </c>
      <c r="P473" s="5" t="s">
        <v>81</v>
      </c>
      <c r="Q473" s="5"/>
      <c r="R473" s="601" t="s">
        <v>82</v>
      </c>
      <c r="S473" s="601" t="s">
        <v>83</v>
      </c>
      <c r="T473" s="601" t="str">
        <f>T165</f>
        <v>CUMPLE CON EL REQUERIMIENTO OBLIGATORIO DE HABER EJECUTADO MÍNIMO DOS (2) DE LOS CINCO CONTRATOS, DENTRO DE LAS CLASIFICACIONES DE LOS
CÓDIGOS 721512,721214 Y 721517.</v>
      </c>
    </row>
    <row r="474" spans="2:20" ht="43.5" customHeight="1">
      <c r="B474" s="600"/>
      <c r="C474" s="602"/>
      <c r="D474" s="602"/>
      <c r="E474" s="602"/>
      <c r="F474" s="602"/>
      <c r="G474" s="602"/>
      <c r="H474" s="602"/>
      <c r="I474" s="602"/>
      <c r="J474" s="606" t="s">
        <v>85</v>
      </c>
      <c r="K474" s="607"/>
      <c r="L474" s="607"/>
      <c r="M474" s="608"/>
      <c r="N474" s="602"/>
      <c r="O474" s="602"/>
      <c r="P474" s="4" t="s">
        <v>13</v>
      </c>
      <c r="Q474" s="4" t="s">
        <v>84</v>
      </c>
      <c r="R474" s="602"/>
      <c r="S474" s="602"/>
      <c r="T474" s="602"/>
    </row>
    <row r="475" spans="2:20" ht="30" customHeight="1">
      <c r="B475" s="538">
        <v>1</v>
      </c>
      <c r="C475" s="535">
        <v>81</v>
      </c>
      <c r="D475" s="535">
        <v>78</v>
      </c>
      <c r="E475" s="535" t="s">
        <v>1333</v>
      </c>
      <c r="F475" s="535" t="s">
        <v>1338</v>
      </c>
      <c r="G475" s="541">
        <v>9614.9500000000007</v>
      </c>
      <c r="H475" s="544" t="s">
        <v>1180</v>
      </c>
      <c r="I475" s="547">
        <v>0.5</v>
      </c>
      <c r="J475" s="279" t="s">
        <v>1173</v>
      </c>
      <c r="K475" s="132">
        <v>721015</v>
      </c>
      <c r="L475" s="279" t="s">
        <v>1173</v>
      </c>
      <c r="M475" s="132">
        <v>721517</v>
      </c>
      <c r="N475" s="550" t="s">
        <v>1181</v>
      </c>
      <c r="O475" s="550" t="s">
        <v>1182</v>
      </c>
      <c r="P475" s="553"/>
      <c r="Q475" s="556" t="s">
        <v>1183</v>
      </c>
      <c r="R475" s="556" t="s">
        <v>1212</v>
      </c>
      <c r="S475" s="559">
        <f>IF(COUNTIF(J475:M477,"CUMPLE")&gt;=1,(G475*I475),0)* (IF(N475="PRESENTÓ CERTIFICADO",1,0))* (IF(O475="ACORDE A ITEM 5.2.1 (T.R.)",1,0) )* ( IF(OR(Q475="SIN OBSERVACIÓN", Q475="REQUERIMIENTOS SUBSANADOS"),1,0)) *(IF(OR(R475="NINGUNO", R475="CUMPLEN CON LO SOLICITADO"),1,0))</f>
        <v>4807.4750000000004</v>
      </c>
      <c r="T475" s="587" t="s">
        <v>1185</v>
      </c>
    </row>
    <row r="476" spans="2:20" ht="30" customHeight="1">
      <c r="B476" s="539"/>
      <c r="C476" s="536"/>
      <c r="D476" s="536"/>
      <c r="E476" s="536"/>
      <c r="F476" s="536"/>
      <c r="G476" s="542"/>
      <c r="H476" s="545"/>
      <c r="I476" s="548"/>
      <c r="J476" s="279" t="s">
        <v>1173</v>
      </c>
      <c r="K476" s="132">
        <v>721214</v>
      </c>
      <c r="L476" s="279" t="s">
        <v>1177</v>
      </c>
      <c r="M476" s="132">
        <v>921217</v>
      </c>
      <c r="N476" s="551"/>
      <c r="O476" s="551"/>
      <c r="P476" s="554"/>
      <c r="Q476" s="557"/>
      <c r="R476" s="557"/>
      <c r="S476" s="560"/>
      <c r="T476" s="588"/>
    </row>
    <row r="477" spans="2:20" ht="30" customHeight="1">
      <c r="B477" s="540"/>
      <c r="C477" s="537"/>
      <c r="D477" s="537"/>
      <c r="E477" s="537"/>
      <c r="F477" s="537"/>
      <c r="G477" s="543"/>
      <c r="H477" s="546"/>
      <c r="I477" s="549"/>
      <c r="J477" s="279" t="s">
        <v>1173</v>
      </c>
      <c r="K477" s="132">
        <v>721512</v>
      </c>
      <c r="L477" s="279"/>
      <c r="M477" s="132"/>
      <c r="N477" s="552"/>
      <c r="O477" s="552"/>
      <c r="P477" s="555"/>
      <c r="Q477" s="558"/>
      <c r="R477" s="558"/>
      <c r="S477" s="561"/>
      <c r="T477" s="588"/>
    </row>
    <row r="478" spans="2:20" ht="30" customHeight="1">
      <c r="B478" s="538">
        <v>2</v>
      </c>
      <c r="C478" s="570">
        <v>83</v>
      </c>
      <c r="D478" s="570">
        <v>82</v>
      </c>
      <c r="E478" s="570" t="s">
        <v>1334</v>
      </c>
      <c r="F478" s="570" t="s">
        <v>1339</v>
      </c>
      <c r="G478" s="575">
        <v>9112.3799999999992</v>
      </c>
      <c r="H478" s="544" t="s">
        <v>1180</v>
      </c>
      <c r="I478" s="547">
        <v>0.2</v>
      </c>
      <c r="J478" s="279" t="s">
        <v>1173</v>
      </c>
      <c r="K478" s="132">
        <f>+$K$13</f>
        <v>721015</v>
      </c>
      <c r="L478" s="279" t="s">
        <v>1177</v>
      </c>
      <c r="M478" s="132">
        <f>+$M$13</f>
        <v>721517</v>
      </c>
      <c r="N478" s="550" t="s">
        <v>1181</v>
      </c>
      <c r="O478" s="550" t="s">
        <v>1182</v>
      </c>
      <c r="P478" s="553"/>
      <c r="Q478" s="556" t="s">
        <v>1183</v>
      </c>
      <c r="R478" s="556" t="s">
        <v>1212</v>
      </c>
      <c r="S478" s="559">
        <f>IF(COUNTIF(J478:M480,"CUMPLE")&gt;=1,(G478*I478),0)* (IF(N478="PRESENTÓ CERTIFICADO",1,0))* (IF(O478="ACORDE A ITEM 5.2.1 (T.R.)",1,0) )* ( IF(OR(Q478="SIN OBSERVACIÓN", Q478="REQUERIMIENTOS SUBSANADOS"),1,0)) *(IF(OR(R478="NINGUNO", R478="CUMPLEN CON LO SOLICITADO"),1,0))</f>
        <v>1822.4759999999999</v>
      </c>
      <c r="T478" s="588"/>
    </row>
    <row r="479" spans="2:20" ht="30" customHeight="1">
      <c r="B479" s="539"/>
      <c r="C479" s="571"/>
      <c r="D479" s="571"/>
      <c r="E479" s="571"/>
      <c r="F479" s="571"/>
      <c r="G479" s="576"/>
      <c r="H479" s="545"/>
      <c r="I479" s="548"/>
      <c r="J479" s="279" t="s">
        <v>1173</v>
      </c>
      <c r="K479" s="132">
        <f>+$K$14</f>
        <v>721214</v>
      </c>
      <c r="L479" s="279" t="s">
        <v>1177</v>
      </c>
      <c r="M479" s="132">
        <f>+$M$14</f>
        <v>921217</v>
      </c>
      <c r="N479" s="551"/>
      <c r="O479" s="551"/>
      <c r="P479" s="554"/>
      <c r="Q479" s="557"/>
      <c r="R479" s="557"/>
      <c r="S479" s="560"/>
      <c r="T479" s="588"/>
    </row>
    <row r="480" spans="2:20" ht="30" customHeight="1">
      <c r="B480" s="540"/>
      <c r="C480" s="572"/>
      <c r="D480" s="572"/>
      <c r="E480" s="572"/>
      <c r="F480" s="572"/>
      <c r="G480" s="577"/>
      <c r="H480" s="546"/>
      <c r="I480" s="549"/>
      <c r="J480" s="279" t="s">
        <v>1173</v>
      </c>
      <c r="K480" s="132">
        <f>+$K$15</f>
        <v>721512</v>
      </c>
      <c r="L480" s="279"/>
      <c r="M480" s="132"/>
      <c r="N480" s="552"/>
      <c r="O480" s="552"/>
      <c r="P480" s="555"/>
      <c r="Q480" s="558"/>
      <c r="R480" s="558"/>
      <c r="S480" s="561"/>
      <c r="T480" s="588"/>
    </row>
    <row r="481" spans="2:20" ht="30" customHeight="1">
      <c r="B481" s="538">
        <v>3</v>
      </c>
      <c r="C481" s="535">
        <v>84</v>
      </c>
      <c r="D481" s="535">
        <v>85</v>
      </c>
      <c r="E481" s="535" t="s">
        <v>1335</v>
      </c>
      <c r="F481" s="570" t="s">
        <v>1340</v>
      </c>
      <c r="G481" s="541">
        <v>6577.86</v>
      </c>
      <c r="H481" s="544" t="s">
        <v>1180</v>
      </c>
      <c r="I481" s="547">
        <v>0.2</v>
      </c>
      <c r="J481" s="279" t="s">
        <v>1173</v>
      </c>
      <c r="K481" s="132">
        <f>+$K$13</f>
        <v>721015</v>
      </c>
      <c r="L481" s="279" t="s">
        <v>1177</v>
      </c>
      <c r="M481" s="132">
        <f>+$M$13</f>
        <v>721517</v>
      </c>
      <c r="N481" s="550" t="s">
        <v>1181</v>
      </c>
      <c r="O481" s="550" t="s">
        <v>1182</v>
      </c>
      <c r="P481" s="553" t="s">
        <v>1375</v>
      </c>
      <c r="Q481" s="556" t="s">
        <v>1372</v>
      </c>
      <c r="R481" s="556" t="s">
        <v>1184</v>
      </c>
      <c r="S481" s="559">
        <f>IF(COUNTIF(J481:M483,"CUMPLE")&gt;=1,(G481*I481),0)* (IF(N481="PRESENTÓ CERTIFICADO",1,0))* (IF(O481="ACORDE A ITEM 5.2.1 (T.R.)",1,0) )* ( IF(OR(Q481="SIN OBSERVACIÓN", Q481="REQUERIMIENTOS SUBSANADOS"),1,0)) *(IF(OR(R481="NINGUNO", R481="CUMPLEN CON LO SOLICITADO"),1,0))</f>
        <v>1315.5720000000001</v>
      </c>
      <c r="T481" s="588"/>
    </row>
    <row r="482" spans="2:20" ht="30" customHeight="1">
      <c r="B482" s="539"/>
      <c r="C482" s="536"/>
      <c r="D482" s="536"/>
      <c r="E482" s="536"/>
      <c r="F482" s="571"/>
      <c r="G482" s="542"/>
      <c r="H482" s="545"/>
      <c r="I482" s="548"/>
      <c r="J482" s="279" t="s">
        <v>1173</v>
      </c>
      <c r="K482" s="132">
        <f>+$K$14</f>
        <v>721214</v>
      </c>
      <c r="L482" s="279" t="s">
        <v>1177</v>
      </c>
      <c r="M482" s="132">
        <f>+$M$14</f>
        <v>921217</v>
      </c>
      <c r="N482" s="551"/>
      <c r="O482" s="551"/>
      <c r="P482" s="554"/>
      <c r="Q482" s="557"/>
      <c r="R482" s="557"/>
      <c r="S482" s="560"/>
      <c r="T482" s="588"/>
    </row>
    <row r="483" spans="2:20" ht="48" customHeight="1">
      <c r="B483" s="540"/>
      <c r="C483" s="537"/>
      <c r="D483" s="537"/>
      <c r="E483" s="537"/>
      <c r="F483" s="572"/>
      <c r="G483" s="543"/>
      <c r="H483" s="546"/>
      <c r="I483" s="549"/>
      <c r="J483" s="279" t="s">
        <v>1173</v>
      </c>
      <c r="K483" s="132">
        <f>+$K$15</f>
        <v>721512</v>
      </c>
      <c r="L483" s="279"/>
      <c r="M483" s="132"/>
      <c r="N483" s="552"/>
      <c r="O483" s="552"/>
      <c r="P483" s="555"/>
      <c r="Q483" s="558"/>
      <c r="R483" s="558"/>
      <c r="S483" s="561"/>
      <c r="T483" s="588"/>
    </row>
    <row r="484" spans="2:20" ht="30" customHeight="1">
      <c r="B484" s="538">
        <v>4</v>
      </c>
      <c r="C484" s="570">
        <v>14</v>
      </c>
      <c r="D484" s="570">
        <v>31</v>
      </c>
      <c r="E484" s="570" t="s">
        <v>1336</v>
      </c>
      <c r="F484" s="570" t="s">
        <v>1341</v>
      </c>
      <c r="G484" s="575">
        <v>9976.08</v>
      </c>
      <c r="H484" s="544" t="s">
        <v>1176</v>
      </c>
      <c r="I484" s="547">
        <v>1</v>
      </c>
      <c r="J484" s="279" t="s">
        <v>1173</v>
      </c>
      <c r="K484" s="132">
        <f>+$K$13</f>
        <v>721015</v>
      </c>
      <c r="L484" s="279" t="s">
        <v>1173</v>
      </c>
      <c r="M484" s="132">
        <f>+$M$13</f>
        <v>721517</v>
      </c>
      <c r="N484" s="550" t="s">
        <v>1181</v>
      </c>
      <c r="O484" s="550" t="s">
        <v>1182</v>
      </c>
      <c r="P484" s="553"/>
      <c r="Q484" s="556" t="s">
        <v>1183</v>
      </c>
      <c r="R484" s="556" t="s">
        <v>1212</v>
      </c>
      <c r="S484" s="559">
        <f>IF(COUNTIF(J484:M486,"CUMPLE")&gt;=1,(G484*I484),0)* (IF(N484="PRESENTÓ CERTIFICADO",1,0))* (IF(O484="ACORDE A ITEM 5.2.1 (T.R.)",1,0) )* ( IF(OR(Q484="SIN OBSERVACIÓN", Q484="REQUERIMIENTOS SUBSANADOS"),1,0)) *(IF(OR(R484="NINGUNO", R484="CUMPLEN CON LO SOLICITADO"),1,0))</f>
        <v>9976.08</v>
      </c>
      <c r="T484" s="588"/>
    </row>
    <row r="485" spans="2:20" ht="30" customHeight="1">
      <c r="B485" s="539"/>
      <c r="C485" s="571"/>
      <c r="D485" s="571"/>
      <c r="E485" s="571"/>
      <c r="F485" s="571"/>
      <c r="G485" s="576"/>
      <c r="H485" s="545"/>
      <c r="I485" s="548"/>
      <c r="J485" s="279" t="s">
        <v>1173</v>
      </c>
      <c r="K485" s="132">
        <f>+$K$14</f>
        <v>721214</v>
      </c>
      <c r="L485" s="279" t="s">
        <v>1177</v>
      </c>
      <c r="M485" s="132">
        <f>+$M$14</f>
        <v>921217</v>
      </c>
      <c r="N485" s="551"/>
      <c r="O485" s="551"/>
      <c r="P485" s="554"/>
      <c r="Q485" s="557"/>
      <c r="R485" s="557"/>
      <c r="S485" s="560"/>
      <c r="T485" s="588"/>
    </row>
    <row r="486" spans="2:20" ht="30" customHeight="1">
      <c r="B486" s="540"/>
      <c r="C486" s="572"/>
      <c r="D486" s="572"/>
      <c r="E486" s="572"/>
      <c r="F486" s="572"/>
      <c r="G486" s="577"/>
      <c r="H486" s="546"/>
      <c r="I486" s="549"/>
      <c r="J486" s="279" t="s">
        <v>1177</v>
      </c>
      <c r="K486" s="132">
        <f>+$K$15</f>
        <v>721512</v>
      </c>
      <c r="L486" s="279"/>
      <c r="M486" s="132"/>
      <c r="N486" s="552"/>
      <c r="O486" s="552"/>
      <c r="P486" s="555"/>
      <c r="Q486" s="558"/>
      <c r="R486" s="558"/>
      <c r="S486" s="561"/>
      <c r="T486" s="588"/>
    </row>
    <row r="487" spans="2:20" ht="30" customHeight="1">
      <c r="B487" s="538">
        <v>5</v>
      </c>
      <c r="C487" s="535">
        <v>74</v>
      </c>
      <c r="D487" s="535">
        <v>67</v>
      </c>
      <c r="E487" s="535" t="s">
        <v>1337</v>
      </c>
      <c r="F487" s="570" t="s">
        <v>1342</v>
      </c>
      <c r="G487" s="541">
        <v>11902.03</v>
      </c>
      <c r="H487" s="544" t="s">
        <v>1180</v>
      </c>
      <c r="I487" s="547">
        <v>0.35</v>
      </c>
      <c r="J487" s="279" t="s">
        <v>1173</v>
      </c>
      <c r="K487" s="132">
        <f>+$K$13</f>
        <v>721015</v>
      </c>
      <c r="L487" s="279" t="s">
        <v>1173</v>
      </c>
      <c r="M487" s="132">
        <f>+$M$13</f>
        <v>721517</v>
      </c>
      <c r="N487" s="550" t="s">
        <v>1181</v>
      </c>
      <c r="O487" s="550" t="s">
        <v>1182</v>
      </c>
      <c r="P487" s="553"/>
      <c r="Q487" s="556" t="s">
        <v>1183</v>
      </c>
      <c r="R487" s="556" t="s">
        <v>1212</v>
      </c>
      <c r="S487" s="559">
        <f>IF(COUNTIF(J487:M489,"CUMPLE")&gt;=1,(G487*I487),0)* (IF(N487="PRESENTÓ CERTIFICADO",1,0))* (IF(O487="ACORDE A ITEM 5.2.1 (T.R.)",1,0) )* ( IF(OR(Q487="SIN OBSERVACIÓN", Q487="REQUERIMIENTOS SUBSANADOS"),1,0)) *(IF(OR(R487="NINGUNO", R487="CUMPLEN CON LO SOLICITADO"),1,0))</f>
        <v>4165.7105000000001</v>
      </c>
      <c r="T487" s="588"/>
    </row>
    <row r="488" spans="2:20" ht="30" customHeight="1">
      <c r="B488" s="539"/>
      <c r="C488" s="536"/>
      <c r="D488" s="536"/>
      <c r="E488" s="536"/>
      <c r="F488" s="571"/>
      <c r="G488" s="542"/>
      <c r="H488" s="545"/>
      <c r="I488" s="548"/>
      <c r="J488" s="279" t="s">
        <v>1173</v>
      </c>
      <c r="K488" s="132">
        <f>+$K$14</f>
        <v>721214</v>
      </c>
      <c r="L488" s="279" t="s">
        <v>1177</v>
      </c>
      <c r="M488" s="132">
        <f>+$M$14</f>
        <v>921217</v>
      </c>
      <c r="N488" s="551"/>
      <c r="O488" s="551"/>
      <c r="P488" s="554"/>
      <c r="Q488" s="557"/>
      <c r="R488" s="557"/>
      <c r="S488" s="560"/>
      <c r="T488" s="588"/>
    </row>
    <row r="489" spans="2:20" ht="30" customHeight="1">
      <c r="B489" s="540"/>
      <c r="C489" s="537"/>
      <c r="D489" s="537"/>
      <c r="E489" s="537"/>
      <c r="F489" s="572"/>
      <c r="G489" s="543"/>
      <c r="H489" s="546"/>
      <c r="I489" s="549"/>
      <c r="J489" s="279" t="s">
        <v>1173</v>
      </c>
      <c r="K489" s="132">
        <f>+$K$15</f>
        <v>721512</v>
      </c>
      <c r="L489" s="279"/>
      <c r="M489" s="132"/>
      <c r="N489" s="552"/>
      <c r="O489" s="552"/>
      <c r="P489" s="555"/>
      <c r="Q489" s="558"/>
      <c r="R489" s="558"/>
      <c r="S489" s="561"/>
      <c r="T489" s="589"/>
    </row>
    <row r="490" spans="2:20" ht="30" customHeight="1">
      <c r="B490" s="562" t="str">
        <f>IF(S491=" "," ",IF(S491&gt;=$H$6,"CUMPLE CON LA EXPERIENCIA REQUERIDA","NO CUMPLE CON LA EXPERIENCIA REQUERIDA"))</f>
        <v>CUMPLE CON LA EXPERIENCIA REQUERIDA</v>
      </c>
      <c r="C490" s="563"/>
      <c r="D490" s="563"/>
      <c r="E490" s="563"/>
      <c r="F490" s="563"/>
      <c r="G490" s="563"/>
      <c r="H490" s="563"/>
      <c r="I490" s="563"/>
      <c r="J490" s="563"/>
      <c r="K490" s="563"/>
      <c r="L490" s="563"/>
      <c r="M490" s="563"/>
      <c r="N490" s="563"/>
      <c r="O490" s="564"/>
      <c r="P490" s="568" t="s">
        <v>22</v>
      </c>
      <c r="Q490" s="569"/>
      <c r="R490" s="392"/>
      <c r="S490" s="7">
        <f>IF(T475="SI",SUM(S475:S489),0)</f>
        <v>22087.3135</v>
      </c>
      <c r="T490" s="573" t="str">
        <f>IF(S491=" "," ",IF(S491&gt;=$H$6,"CUMPLE","NO CUMPLE"))</f>
        <v>CUMPLE</v>
      </c>
    </row>
    <row r="491" spans="2:20" ht="30" customHeight="1">
      <c r="B491" s="565"/>
      <c r="C491" s="566"/>
      <c r="D491" s="566"/>
      <c r="E491" s="566"/>
      <c r="F491" s="566"/>
      <c r="G491" s="566"/>
      <c r="H491" s="566"/>
      <c r="I491" s="566"/>
      <c r="J491" s="566"/>
      <c r="K491" s="566"/>
      <c r="L491" s="566"/>
      <c r="M491" s="566"/>
      <c r="N491" s="566"/>
      <c r="O491" s="567"/>
      <c r="P491" s="568" t="s">
        <v>24</v>
      </c>
      <c r="Q491" s="569"/>
      <c r="R491" s="392"/>
      <c r="S491" s="76">
        <f>IFERROR((S490/$P$6)," ")</f>
        <v>18.639083122362869</v>
      </c>
      <c r="T491" s="574"/>
    </row>
    <row r="494" spans="2:20" ht="30" customHeight="1">
      <c r="B494" s="98">
        <v>23</v>
      </c>
      <c r="C494" s="590" t="s">
        <v>78</v>
      </c>
      <c r="D494" s="591"/>
      <c r="E494" s="592"/>
      <c r="F494" s="593" t="str">
        <f>IFERROR(VLOOKUP(B494,LISTA_OFERENTES,2,FALSE)," ")</f>
        <v xml:space="preserve">ARTURO JURADO ALVARAN </v>
      </c>
      <c r="G494" s="594"/>
      <c r="H494" s="594"/>
      <c r="I494" s="594"/>
      <c r="J494" s="594"/>
      <c r="K494" s="594"/>
      <c r="L494" s="594"/>
      <c r="M494" s="594"/>
      <c r="N494" s="594"/>
      <c r="O494" s="595"/>
      <c r="P494" s="596" t="s">
        <v>104</v>
      </c>
      <c r="Q494" s="597"/>
      <c r="R494" s="598"/>
      <c r="S494" s="2">
        <f>5-(INT(COUNTBLANK(C497:C511))-10)</f>
        <v>5</v>
      </c>
      <c r="T494" s="3"/>
    </row>
    <row r="495" spans="2:20" ht="30" customHeight="1">
      <c r="B495" s="599" t="s">
        <v>45</v>
      </c>
      <c r="C495" s="601" t="s">
        <v>15</v>
      </c>
      <c r="D495" s="601" t="s">
        <v>16</v>
      </c>
      <c r="E495" s="601" t="s">
        <v>17</v>
      </c>
      <c r="F495" s="601" t="s">
        <v>18</v>
      </c>
      <c r="G495" s="601" t="s">
        <v>19</v>
      </c>
      <c r="H495" s="601" t="s">
        <v>20</v>
      </c>
      <c r="I495" s="601" t="s">
        <v>21</v>
      </c>
      <c r="J495" s="603" t="s">
        <v>52</v>
      </c>
      <c r="K495" s="604"/>
      <c r="L495" s="604"/>
      <c r="M495" s="605"/>
      <c r="N495" s="601" t="s">
        <v>79</v>
      </c>
      <c r="O495" s="601" t="s">
        <v>80</v>
      </c>
      <c r="P495" s="5" t="s">
        <v>81</v>
      </c>
      <c r="Q495" s="5"/>
      <c r="R495" s="601" t="s">
        <v>82</v>
      </c>
      <c r="S495" s="601" t="s">
        <v>83</v>
      </c>
      <c r="T495" s="601" t="str">
        <f>T187</f>
        <v>CUMPLE CON EL REQUERIMIENTO OBLIGATORIO DE HABER EJECUTADO MÍNIMO DOS (2) DE LOS CINCO CONTRATOS, DENTRO DE LAS CLASIFICACIONES DE LOS
CÓDIGOS 721512,721214 Y 721517.</v>
      </c>
    </row>
    <row r="496" spans="2:20" ht="73.5" customHeight="1">
      <c r="B496" s="600"/>
      <c r="C496" s="602"/>
      <c r="D496" s="602"/>
      <c r="E496" s="602"/>
      <c r="F496" s="602"/>
      <c r="G496" s="602"/>
      <c r="H496" s="602"/>
      <c r="I496" s="602"/>
      <c r="J496" s="606" t="s">
        <v>85</v>
      </c>
      <c r="K496" s="607"/>
      <c r="L496" s="607"/>
      <c r="M496" s="608"/>
      <c r="N496" s="602"/>
      <c r="O496" s="602"/>
      <c r="P496" s="4" t="s">
        <v>13</v>
      </c>
      <c r="Q496" s="4" t="s">
        <v>84</v>
      </c>
      <c r="R496" s="602"/>
      <c r="S496" s="602"/>
      <c r="T496" s="602"/>
    </row>
    <row r="497" spans="2:20" ht="30" customHeight="1">
      <c r="B497" s="538">
        <v>1</v>
      </c>
      <c r="C497" s="535">
        <v>8</v>
      </c>
      <c r="D497" s="535">
        <v>13</v>
      </c>
      <c r="E497" s="535" t="s">
        <v>1343</v>
      </c>
      <c r="F497" s="535" t="s">
        <v>1348</v>
      </c>
      <c r="G497" s="541">
        <v>1176.76</v>
      </c>
      <c r="H497" s="544" t="s">
        <v>1176</v>
      </c>
      <c r="I497" s="547">
        <v>1</v>
      </c>
      <c r="J497" s="279" t="s">
        <v>1173</v>
      </c>
      <c r="K497" s="132">
        <v>721015</v>
      </c>
      <c r="L497" s="279" t="s">
        <v>1173</v>
      </c>
      <c r="M497" s="132">
        <v>721517</v>
      </c>
      <c r="N497" s="550" t="s">
        <v>1181</v>
      </c>
      <c r="O497" s="550" t="s">
        <v>1182</v>
      </c>
      <c r="P497" s="553"/>
      <c r="Q497" s="556" t="s">
        <v>1183</v>
      </c>
      <c r="R497" s="556" t="s">
        <v>1212</v>
      </c>
      <c r="S497" s="559">
        <f>IF(COUNTIF(J497:M499,"CUMPLE")&gt;=1,(G497*I497),0)* (IF(N497="PRESENTÓ CERTIFICADO",1,0))* (IF(O497="ACORDE A ITEM 5.2.1 (T.R.)",1,0) )* ( IF(OR(Q497="SIN OBSERVACIÓN", Q497="REQUERIMIENTOS SUBSANADOS"),1,0)) *(IF(OR(R497="NINGUNO", R497="CUMPLEN CON LO SOLICITADO"),1,0))</f>
        <v>1176.76</v>
      </c>
      <c r="T497" s="587" t="s">
        <v>1185</v>
      </c>
    </row>
    <row r="498" spans="2:20" ht="30" customHeight="1">
      <c r="B498" s="539"/>
      <c r="C498" s="536"/>
      <c r="D498" s="536"/>
      <c r="E498" s="536"/>
      <c r="F498" s="536"/>
      <c r="G498" s="542"/>
      <c r="H498" s="545"/>
      <c r="I498" s="548"/>
      <c r="J498" s="279" t="s">
        <v>1177</v>
      </c>
      <c r="K498" s="132">
        <v>721214</v>
      </c>
      <c r="L498" s="279" t="s">
        <v>1173</v>
      </c>
      <c r="M498" s="132">
        <v>921217</v>
      </c>
      <c r="N498" s="551"/>
      <c r="O498" s="551"/>
      <c r="P498" s="554"/>
      <c r="Q498" s="557"/>
      <c r="R498" s="557"/>
      <c r="S498" s="560"/>
      <c r="T498" s="588"/>
    </row>
    <row r="499" spans="2:20" ht="30" customHeight="1">
      <c r="B499" s="540"/>
      <c r="C499" s="537"/>
      <c r="D499" s="537"/>
      <c r="E499" s="537"/>
      <c r="F499" s="537"/>
      <c r="G499" s="543"/>
      <c r="H499" s="546"/>
      <c r="I499" s="549"/>
      <c r="J499" s="279" t="s">
        <v>1177</v>
      </c>
      <c r="K499" s="132">
        <v>721512</v>
      </c>
      <c r="L499" s="279"/>
      <c r="M499" s="132"/>
      <c r="N499" s="552"/>
      <c r="O499" s="552"/>
      <c r="P499" s="555"/>
      <c r="Q499" s="558"/>
      <c r="R499" s="558"/>
      <c r="S499" s="561"/>
      <c r="T499" s="588"/>
    </row>
    <row r="500" spans="2:20" ht="30" customHeight="1">
      <c r="B500" s="538">
        <v>2</v>
      </c>
      <c r="C500" s="570">
        <v>9</v>
      </c>
      <c r="D500" s="570">
        <v>14</v>
      </c>
      <c r="E500" s="570" t="s">
        <v>1344</v>
      </c>
      <c r="F500" s="570" t="s">
        <v>1349</v>
      </c>
      <c r="G500" s="575">
        <v>313.5</v>
      </c>
      <c r="H500" s="544" t="s">
        <v>1176</v>
      </c>
      <c r="I500" s="547">
        <v>1</v>
      </c>
      <c r="J500" s="279" t="s">
        <v>1173</v>
      </c>
      <c r="K500" s="132">
        <f>+$K$13</f>
        <v>721015</v>
      </c>
      <c r="L500" s="279" t="s">
        <v>1173</v>
      </c>
      <c r="M500" s="132">
        <f>+$M$13</f>
        <v>721517</v>
      </c>
      <c r="N500" s="550" t="s">
        <v>1181</v>
      </c>
      <c r="O500" s="550" t="s">
        <v>1182</v>
      </c>
      <c r="P500" s="581"/>
      <c r="Q500" s="556" t="s">
        <v>1183</v>
      </c>
      <c r="R500" s="556" t="s">
        <v>1212</v>
      </c>
      <c r="S500" s="559">
        <f>IF(COUNTIF(J500:M502,"CUMPLE")&gt;=1,(G500*I500),0)* (IF(N500="PRESENTÓ CERTIFICADO",1,0))* (IF(O500="ACORDE A ITEM 5.2.1 (T.R.)",1,0) )* ( IF(OR(Q500="SIN OBSERVACIÓN", Q500="REQUERIMIENTOS SUBSANADOS"),1,0)) *(IF(OR(R500="NINGUNO", R500="CUMPLEN CON LO SOLICITADO"),1,0))</f>
        <v>313.5</v>
      </c>
      <c r="T500" s="588"/>
    </row>
    <row r="501" spans="2:20" ht="30" customHeight="1">
      <c r="B501" s="539"/>
      <c r="C501" s="571"/>
      <c r="D501" s="571"/>
      <c r="E501" s="571"/>
      <c r="F501" s="571"/>
      <c r="G501" s="576"/>
      <c r="H501" s="545"/>
      <c r="I501" s="548"/>
      <c r="J501" s="279" t="s">
        <v>1173</v>
      </c>
      <c r="K501" s="132">
        <f>+$K$14</f>
        <v>721214</v>
      </c>
      <c r="L501" s="279" t="s">
        <v>1177</v>
      </c>
      <c r="M501" s="132">
        <f>+$M$14</f>
        <v>921217</v>
      </c>
      <c r="N501" s="551"/>
      <c r="O501" s="551"/>
      <c r="P501" s="582"/>
      <c r="Q501" s="557"/>
      <c r="R501" s="557"/>
      <c r="S501" s="560"/>
      <c r="T501" s="588"/>
    </row>
    <row r="502" spans="2:20" ht="30" customHeight="1">
      <c r="B502" s="540"/>
      <c r="C502" s="572"/>
      <c r="D502" s="572"/>
      <c r="E502" s="572"/>
      <c r="F502" s="572"/>
      <c r="G502" s="577"/>
      <c r="H502" s="546"/>
      <c r="I502" s="549"/>
      <c r="J502" s="279" t="s">
        <v>1177</v>
      </c>
      <c r="K502" s="132">
        <f>+$K$15</f>
        <v>721512</v>
      </c>
      <c r="L502" s="279"/>
      <c r="M502" s="132"/>
      <c r="N502" s="552"/>
      <c r="O502" s="552"/>
      <c r="P502" s="583"/>
      <c r="Q502" s="558"/>
      <c r="R502" s="558"/>
      <c r="S502" s="561"/>
      <c r="T502" s="588"/>
    </row>
    <row r="503" spans="2:20" ht="30" customHeight="1">
      <c r="B503" s="538">
        <v>3</v>
      </c>
      <c r="C503" s="535">
        <v>112</v>
      </c>
      <c r="D503" s="535">
        <v>155</v>
      </c>
      <c r="E503" s="535" t="s">
        <v>1345</v>
      </c>
      <c r="F503" s="535" t="s">
        <v>1350</v>
      </c>
      <c r="G503" s="541">
        <v>1570.98</v>
      </c>
      <c r="H503" s="544" t="s">
        <v>1180</v>
      </c>
      <c r="I503" s="547">
        <v>0.5</v>
      </c>
      <c r="J503" s="279" t="s">
        <v>1173</v>
      </c>
      <c r="K503" s="132">
        <f>+$K$13</f>
        <v>721015</v>
      </c>
      <c r="L503" s="279" t="s">
        <v>1173</v>
      </c>
      <c r="M503" s="132">
        <f>+$M$13</f>
        <v>721517</v>
      </c>
      <c r="N503" s="550" t="s">
        <v>1181</v>
      </c>
      <c r="O503" s="550" t="s">
        <v>1182</v>
      </c>
      <c r="P503" s="581"/>
      <c r="Q503" s="556" t="s">
        <v>1183</v>
      </c>
      <c r="R503" s="556" t="s">
        <v>1212</v>
      </c>
      <c r="S503" s="559">
        <f>IF(COUNTIF(J503:M505,"CUMPLE")&gt;=1,(G503*I503),0)* (IF(N503="PRESENTÓ CERTIFICADO",1,0))* (IF(O503="ACORDE A ITEM 5.2.1 (T.R.)",1,0) )* ( IF(OR(Q503="SIN OBSERVACIÓN", Q503="REQUERIMIENTOS SUBSANADOS"),1,0)) *(IF(OR(R503="NINGUNO", R503="CUMPLEN CON LO SOLICITADO"),1,0))</f>
        <v>785.49</v>
      </c>
      <c r="T503" s="588"/>
    </row>
    <row r="504" spans="2:20" ht="30" customHeight="1">
      <c r="B504" s="539"/>
      <c r="C504" s="536"/>
      <c r="D504" s="536"/>
      <c r="E504" s="536"/>
      <c r="F504" s="536"/>
      <c r="G504" s="542"/>
      <c r="H504" s="545"/>
      <c r="I504" s="548"/>
      <c r="J504" s="279" t="s">
        <v>1173</v>
      </c>
      <c r="K504" s="132">
        <f>+$K$14</f>
        <v>721214</v>
      </c>
      <c r="L504" s="279" t="s">
        <v>1177</v>
      </c>
      <c r="M504" s="132">
        <f>+$M$14</f>
        <v>921217</v>
      </c>
      <c r="N504" s="551"/>
      <c r="O504" s="551"/>
      <c r="P504" s="582"/>
      <c r="Q504" s="557"/>
      <c r="R504" s="557"/>
      <c r="S504" s="560"/>
      <c r="T504" s="588"/>
    </row>
    <row r="505" spans="2:20" ht="30" customHeight="1">
      <c r="B505" s="540"/>
      <c r="C505" s="537"/>
      <c r="D505" s="537"/>
      <c r="E505" s="537"/>
      <c r="F505" s="537"/>
      <c r="G505" s="543"/>
      <c r="H505" s="546"/>
      <c r="I505" s="549"/>
      <c r="J505" s="279" t="s">
        <v>1173</v>
      </c>
      <c r="K505" s="132">
        <f>+$K$15</f>
        <v>721512</v>
      </c>
      <c r="L505" s="279"/>
      <c r="M505" s="132"/>
      <c r="N505" s="552"/>
      <c r="O505" s="552"/>
      <c r="P505" s="583"/>
      <c r="Q505" s="558"/>
      <c r="R505" s="558"/>
      <c r="S505" s="561"/>
      <c r="T505" s="588"/>
    </row>
    <row r="506" spans="2:20" ht="30" customHeight="1">
      <c r="B506" s="538">
        <v>4</v>
      </c>
      <c r="C506" s="570">
        <v>10</v>
      </c>
      <c r="D506" s="570">
        <v>15</v>
      </c>
      <c r="E506" s="570" t="s">
        <v>1346</v>
      </c>
      <c r="F506" s="570" t="s">
        <v>1351</v>
      </c>
      <c r="G506" s="575">
        <v>1070.69</v>
      </c>
      <c r="H506" s="544" t="s">
        <v>1176</v>
      </c>
      <c r="I506" s="578">
        <v>1</v>
      </c>
      <c r="J506" s="279" t="s">
        <v>1173</v>
      </c>
      <c r="K506" s="132">
        <f>+$K$13</f>
        <v>721015</v>
      </c>
      <c r="L506" s="279" t="s">
        <v>1173</v>
      </c>
      <c r="M506" s="132">
        <f>+$M$13</f>
        <v>721517</v>
      </c>
      <c r="N506" s="550" t="s">
        <v>1181</v>
      </c>
      <c r="O506" s="550" t="s">
        <v>1182</v>
      </c>
      <c r="P506" s="581"/>
      <c r="Q506" s="556" t="s">
        <v>1183</v>
      </c>
      <c r="R506" s="556" t="s">
        <v>1212</v>
      </c>
      <c r="S506" s="559">
        <f>IF(COUNTIF(J506:M508,"CUMPLE")&gt;=1,(G506*I506),0)* (IF(N506="PRESENTÓ CERTIFICADO",1,0))* (IF(O506="ACORDE A ITEM 5.2.1 (T.R.)",1,0) )* ( IF(OR(Q506="SIN OBSERVACIÓN", Q506="REQUERIMIENTOS SUBSANADOS"),1,0)) *(IF(OR(R506="NINGUNO", R506="CUMPLEN CON LO SOLICITADO"),1,0))</f>
        <v>1070.69</v>
      </c>
      <c r="T506" s="588"/>
    </row>
    <row r="507" spans="2:20" ht="30" customHeight="1">
      <c r="B507" s="539"/>
      <c r="C507" s="571"/>
      <c r="D507" s="571"/>
      <c r="E507" s="571"/>
      <c r="F507" s="571"/>
      <c r="G507" s="576"/>
      <c r="H507" s="545"/>
      <c r="I507" s="579"/>
      <c r="J507" s="279" t="s">
        <v>1173</v>
      </c>
      <c r="K507" s="132">
        <f>+$K$14</f>
        <v>721214</v>
      </c>
      <c r="L507" s="279" t="s">
        <v>1177</v>
      </c>
      <c r="M507" s="132">
        <f>+$M$14</f>
        <v>921217</v>
      </c>
      <c r="N507" s="551"/>
      <c r="O507" s="551"/>
      <c r="P507" s="582"/>
      <c r="Q507" s="557"/>
      <c r="R507" s="557"/>
      <c r="S507" s="560"/>
      <c r="T507" s="588"/>
    </row>
    <row r="508" spans="2:20" ht="30" customHeight="1">
      <c r="B508" s="540"/>
      <c r="C508" s="572"/>
      <c r="D508" s="572"/>
      <c r="E508" s="572"/>
      <c r="F508" s="572"/>
      <c r="G508" s="577"/>
      <c r="H508" s="546"/>
      <c r="I508" s="580"/>
      <c r="J508" s="279" t="s">
        <v>1173</v>
      </c>
      <c r="K508" s="132">
        <f>+$K$15</f>
        <v>721512</v>
      </c>
      <c r="L508" s="279"/>
      <c r="M508" s="132"/>
      <c r="N508" s="552"/>
      <c r="O508" s="552"/>
      <c r="P508" s="583"/>
      <c r="Q508" s="558"/>
      <c r="R508" s="558"/>
      <c r="S508" s="561"/>
      <c r="T508" s="588"/>
    </row>
    <row r="509" spans="2:20" ht="30" customHeight="1">
      <c r="B509" s="538">
        <v>5</v>
      </c>
      <c r="C509" s="535">
        <v>117</v>
      </c>
      <c r="D509" s="535">
        <v>170</v>
      </c>
      <c r="E509" s="535" t="s">
        <v>1347</v>
      </c>
      <c r="F509" s="535" t="s">
        <v>1352</v>
      </c>
      <c r="G509" s="541">
        <v>3391.99</v>
      </c>
      <c r="H509" s="544" t="s">
        <v>1180</v>
      </c>
      <c r="I509" s="547">
        <v>0.95</v>
      </c>
      <c r="J509" s="279" t="s">
        <v>1173</v>
      </c>
      <c r="K509" s="132">
        <f>+$K$13</f>
        <v>721015</v>
      </c>
      <c r="L509" s="279" t="s">
        <v>1173</v>
      </c>
      <c r="M509" s="132">
        <f>+$M$13</f>
        <v>721517</v>
      </c>
      <c r="N509" s="550" t="s">
        <v>1181</v>
      </c>
      <c r="O509" s="550" t="s">
        <v>1182</v>
      </c>
      <c r="P509" s="553"/>
      <c r="Q509" s="556" t="s">
        <v>1183</v>
      </c>
      <c r="R509" s="556" t="s">
        <v>1212</v>
      </c>
      <c r="S509" s="559">
        <f>IF(COUNTIF(J509:M511,"CUMPLE")&gt;=1,(G509*I509),0)* (IF(N509="PRESENTÓ CERTIFICADO",1,0))* (IF(O509="ACORDE A ITEM 5.2.1 (T.R.)",1,0) )* ( IF(OR(Q509="SIN OBSERVACIÓN", Q509="REQUERIMIENTOS SUBSANADOS"),1,0)) *(IF(OR(R509="NINGUNO", R509="CUMPLEN CON LO SOLICITADO"),1,0))</f>
        <v>3222.3904999999995</v>
      </c>
      <c r="T509" s="588"/>
    </row>
    <row r="510" spans="2:20" ht="30" customHeight="1">
      <c r="B510" s="539"/>
      <c r="C510" s="536"/>
      <c r="D510" s="536"/>
      <c r="E510" s="536"/>
      <c r="F510" s="536"/>
      <c r="G510" s="542"/>
      <c r="H510" s="545"/>
      <c r="I510" s="548"/>
      <c r="J510" s="279" t="s">
        <v>1177</v>
      </c>
      <c r="K510" s="132">
        <f>+$K$14</f>
        <v>721214</v>
      </c>
      <c r="L510" s="279" t="s">
        <v>1173</v>
      </c>
      <c r="M510" s="132">
        <f>+$M$14</f>
        <v>921217</v>
      </c>
      <c r="N510" s="551"/>
      <c r="O510" s="551"/>
      <c r="P510" s="554"/>
      <c r="Q510" s="557"/>
      <c r="R510" s="557"/>
      <c r="S510" s="560"/>
      <c r="T510" s="588"/>
    </row>
    <row r="511" spans="2:20" ht="30" customHeight="1">
      <c r="B511" s="540"/>
      <c r="C511" s="537"/>
      <c r="D511" s="537"/>
      <c r="E511" s="537"/>
      <c r="F511" s="537"/>
      <c r="G511" s="543"/>
      <c r="H511" s="546"/>
      <c r="I511" s="549"/>
      <c r="J511" s="279" t="s">
        <v>1173</v>
      </c>
      <c r="K511" s="132">
        <f>+$K$15</f>
        <v>721512</v>
      </c>
      <c r="L511" s="279"/>
      <c r="M511" s="132"/>
      <c r="N511" s="552"/>
      <c r="O511" s="552"/>
      <c r="P511" s="555"/>
      <c r="Q511" s="558"/>
      <c r="R511" s="558"/>
      <c r="S511" s="561"/>
      <c r="T511" s="589"/>
    </row>
    <row r="512" spans="2:20" ht="30" customHeight="1">
      <c r="B512" s="562" t="str">
        <f>IF(S513=" "," ",IF(S513&gt;=$H$6,"CUMPLE CON LA EXPERIENCIA REQUERIDA","NO CUMPLE CON LA EXPERIENCIA REQUERIDA"))</f>
        <v>CUMPLE CON LA EXPERIENCIA REQUERIDA</v>
      </c>
      <c r="C512" s="563"/>
      <c r="D512" s="563"/>
      <c r="E512" s="563"/>
      <c r="F512" s="563"/>
      <c r="G512" s="563"/>
      <c r="H512" s="563"/>
      <c r="I512" s="563"/>
      <c r="J512" s="563"/>
      <c r="K512" s="563"/>
      <c r="L512" s="563"/>
      <c r="M512" s="563"/>
      <c r="N512" s="563"/>
      <c r="O512" s="564"/>
      <c r="P512" s="568" t="s">
        <v>22</v>
      </c>
      <c r="Q512" s="569"/>
      <c r="R512" s="392"/>
      <c r="S512" s="7">
        <f>IF(T497="SI",SUM(S497:S511),0)</f>
        <v>6568.8305</v>
      </c>
      <c r="T512" s="573" t="str">
        <f>IF(S513=" "," ",IF(S513&gt;=$H$6,"CUMPLE","NO CUMPLE"))</f>
        <v>CUMPLE</v>
      </c>
    </row>
    <row r="513" spans="2:20" ht="30" customHeight="1">
      <c r="B513" s="565"/>
      <c r="C513" s="566"/>
      <c r="D513" s="566"/>
      <c r="E513" s="566"/>
      <c r="F513" s="566"/>
      <c r="G513" s="566"/>
      <c r="H513" s="566"/>
      <c r="I513" s="566"/>
      <c r="J513" s="566"/>
      <c r="K513" s="566"/>
      <c r="L513" s="566"/>
      <c r="M513" s="566"/>
      <c r="N513" s="566"/>
      <c r="O513" s="567"/>
      <c r="P513" s="568" t="s">
        <v>24</v>
      </c>
      <c r="Q513" s="569"/>
      <c r="R513" s="392"/>
      <c r="S513" s="76">
        <f>IFERROR((S512/$P$6)," ")</f>
        <v>5.5433168776371309</v>
      </c>
      <c r="T513" s="574"/>
    </row>
    <row r="516" spans="2:20" ht="30" customHeight="1">
      <c r="B516" s="98">
        <v>24</v>
      </c>
      <c r="C516" s="590" t="s">
        <v>78</v>
      </c>
      <c r="D516" s="591"/>
      <c r="E516" s="592"/>
      <c r="F516" s="593" t="str">
        <f>IFERROR(VLOOKUP(B516,LISTA_OFERENTES,2,FALSE)," ")</f>
        <v>BCS INGENIERIA Y PROYECTOS S.A.S</v>
      </c>
      <c r="G516" s="594"/>
      <c r="H516" s="594"/>
      <c r="I516" s="594"/>
      <c r="J516" s="594"/>
      <c r="K516" s="594"/>
      <c r="L516" s="594"/>
      <c r="M516" s="594"/>
      <c r="N516" s="594"/>
      <c r="O516" s="595"/>
      <c r="P516" s="596" t="s">
        <v>104</v>
      </c>
      <c r="Q516" s="597"/>
      <c r="R516" s="598"/>
      <c r="S516" s="2">
        <f>5-(INT(COUNTBLANK(C519:C533))-10)</f>
        <v>2</v>
      </c>
      <c r="T516" s="3"/>
    </row>
    <row r="517" spans="2:20" ht="57" customHeight="1">
      <c r="B517" s="599" t="s">
        <v>45</v>
      </c>
      <c r="C517" s="601" t="s">
        <v>15</v>
      </c>
      <c r="D517" s="601" t="s">
        <v>16</v>
      </c>
      <c r="E517" s="601" t="s">
        <v>17</v>
      </c>
      <c r="F517" s="601" t="s">
        <v>18</v>
      </c>
      <c r="G517" s="601" t="s">
        <v>19</v>
      </c>
      <c r="H517" s="601" t="s">
        <v>20</v>
      </c>
      <c r="I517" s="601" t="s">
        <v>21</v>
      </c>
      <c r="J517" s="603" t="s">
        <v>52</v>
      </c>
      <c r="K517" s="604"/>
      <c r="L517" s="604"/>
      <c r="M517" s="605"/>
      <c r="N517" s="601" t="s">
        <v>79</v>
      </c>
      <c r="O517" s="601" t="s">
        <v>80</v>
      </c>
      <c r="P517" s="5" t="s">
        <v>81</v>
      </c>
      <c r="Q517" s="5"/>
      <c r="R517" s="601" t="s">
        <v>82</v>
      </c>
      <c r="S517" s="601" t="s">
        <v>83</v>
      </c>
      <c r="T517" s="601" t="str">
        <f>T209</f>
        <v>CUMPLE CON EL REQUERIMIENTO OBLIGATORIO DE HABER EJECUTADO MÍNIMO DOS (2) DE LOS CINCO CONTRATOS, DENTRO DE LAS CLASIFICACIONES DE LOS
CÓDIGOS 721512,721214 Y 721517.</v>
      </c>
    </row>
    <row r="518" spans="2:20" ht="61.5" customHeight="1">
      <c r="B518" s="600"/>
      <c r="C518" s="602"/>
      <c r="D518" s="602"/>
      <c r="E518" s="602"/>
      <c r="F518" s="602"/>
      <c r="G518" s="602"/>
      <c r="H518" s="602"/>
      <c r="I518" s="602"/>
      <c r="J518" s="606" t="s">
        <v>85</v>
      </c>
      <c r="K518" s="607"/>
      <c r="L518" s="607"/>
      <c r="M518" s="608"/>
      <c r="N518" s="602"/>
      <c r="O518" s="602"/>
      <c r="P518" s="4" t="s">
        <v>13</v>
      </c>
      <c r="Q518" s="4" t="s">
        <v>84</v>
      </c>
      <c r="R518" s="602"/>
      <c r="S518" s="602"/>
      <c r="T518" s="602"/>
    </row>
    <row r="519" spans="2:20" ht="30" customHeight="1">
      <c r="B519" s="538">
        <v>1</v>
      </c>
      <c r="C519" s="535">
        <v>39</v>
      </c>
      <c r="D519" s="535">
        <v>241</v>
      </c>
      <c r="E519" s="535" t="s">
        <v>1353</v>
      </c>
      <c r="F519" s="535" t="s">
        <v>1355</v>
      </c>
      <c r="G519" s="541">
        <v>15317.33</v>
      </c>
      <c r="H519" s="544" t="s">
        <v>1180</v>
      </c>
      <c r="I519" s="547">
        <v>0.7</v>
      </c>
      <c r="J519" s="279" t="s">
        <v>1173</v>
      </c>
      <c r="K519" s="132">
        <v>721015</v>
      </c>
      <c r="L519" s="279" t="s">
        <v>1173</v>
      </c>
      <c r="M519" s="132">
        <v>721517</v>
      </c>
      <c r="N519" s="550" t="s">
        <v>1181</v>
      </c>
      <c r="O519" s="550" t="s">
        <v>1182</v>
      </c>
      <c r="P519" s="553"/>
      <c r="Q519" s="556" t="s">
        <v>1183</v>
      </c>
      <c r="R519" s="556" t="s">
        <v>1212</v>
      </c>
      <c r="S519" s="559">
        <f>IF(COUNTIF(J519:M521,"CUMPLE")&gt;=1,(G519*I519),0)* (IF(N519="PRESENTÓ CERTIFICADO",1,0))* (IF(O519="ACORDE A ITEM 5.2.1 (T.R.)",1,0) )* ( IF(OR(Q519="SIN OBSERVACIÓN", Q519="REQUERIMIENTOS SUBSANADOS"),1,0)) *(IF(OR(R519="NINGUNO", R519="CUMPLEN CON LO SOLICITADO"),1,0))</f>
        <v>10722.130999999999</v>
      </c>
      <c r="T519" s="587" t="s">
        <v>1185</v>
      </c>
    </row>
    <row r="520" spans="2:20" ht="30" customHeight="1">
      <c r="B520" s="539"/>
      <c r="C520" s="536"/>
      <c r="D520" s="536"/>
      <c r="E520" s="536"/>
      <c r="F520" s="536"/>
      <c r="G520" s="542"/>
      <c r="H520" s="545"/>
      <c r="I520" s="548"/>
      <c r="J520" s="279" t="s">
        <v>1173</v>
      </c>
      <c r="K520" s="132">
        <v>721214</v>
      </c>
      <c r="L520" s="279" t="s">
        <v>1173</v>
      </c>
      <c r="M520" s="132">
        <v>921217</v>
      </c>
      <c r="N520" s="551"/>
      <c r="O520" s="551"/>
      <c r="P520" s="554"/>
      <c r="Q520" s="557"/>
      <c r="R520" s="557"/>
      <c r="S520" s="560"/>
      <c r="T520" s="588"/>
    </row>
    <row r="521" spans="2:20" ht="30" customHeight="1">
      <c r="B521" s="540"/>
      <c r="C521" s="537"/>
      <c r="D521" s="537"/>
      <c r="E521" s="537"/>
      <c r="F521" s="537"/>
      <c r="G521" s="543"/>
      <c r="H521" s="546"/>
      <c r="I521" s="549"/>
      <c r="J521" s="279" t="s">
        <v>1173</v>
      </c>
      <c r="K521" s="132">
        <v>721512</v>
      </c>
      <c r="L521" s="279"/>
      <c r="M521" s="132"/>
      <c r="N521" s="552"/>
      <c r="O521" s="552"/>
      <c r="P521" s="555"/>
      <c r="Q521" s="558"/>
      <c r="R521" s="558"/>
      <c r="S521" s="561"/>
      <c r="T521" s="588"/>
    </row>
    <row r="522" spans="2:20" ht="30" customHeight="1">
      <c r="B522" s="538">
        <v>2</v>
      </c>
      <c r="C522" s="570">
        <v>33</v>
      </c>
      <c r="D522" s="570">
        <v>206</v>
      </c>
      <c r="E522" s="570" t="s">
        <v>1354</v>
      </c>
      <c r="F522" s="570" t="s">
        <v>1356</v>
      </c>
      <c r="G522" s="575">
        <v>10481.49</v>
      </c>
      <c r="H522" s="544" t="s">
        <v>1180</v>
      </c>
      <c r="I522" s="578">
        <v>0.55000000000000004</v>
      </c>
      <c r="J522" s="279" t="s">
        <v>1173</v>
      </c>
      <c r="K522" s="132">
        <f>+$K$13</f>
        <v>721015</v>
      </c>
      <c r="L522" s="279" t="s">
        <v>1173</v>
      </c>
      <c r="M522" s="132">
        <f>+$M$13</f>
        <v>721517</v>
      </c>
      <c r="N522" s="550" t="s">
        <v>1181</v>
      </c>
      <c r="O522" s="550" t="s">
        <v>1182</v>
      </c>
      <c r="P522" s="581"/>
      <c r="Q522" s="556" t="s">
        <v>1183</v>
      </c>
      <c r="R522" s="556" t="s">
        <v>1212</v>
      </c>
      <c r="S522" s="559">
        <f>IF(COUNTIF(J522:M524,"CUMPLE")&gt;=1,(G522*I522),0)* (IF(N522="PRESENTÓ CERTIFICADO",1,0))* (IF(O522="ACORDE A ITEM 5.2.1 (T.R.)",1,0) )* ( IF(OR(Q522="SIN OBSERVACIÓN", Q522="REQUERIMIENTOS SUBSANADOS"),1,0)) *(IF(OR(R522="NINGUNO", R522="CUMPLEN CON LO SOLICITADO"),1,0))</f>
        <v>5764.8195000000005</v>
      </c>
      <c r="T522" s="588"/>
    </row>
    <row r="523" spans="2:20" ht="30" customHeight="1">
      <c r="B523" s="539"/>
      <c r="C523" s="571"/>
      <c r="D523" s="571"/>
      <c r="E523" s="571"/>
      <c r="F523" s="571"/>
      <c r="G523" s="576"/>
      <c r="H523" s="545"/>
      <c r="I523" s="579"/>
      <c r="J523" s="279" t="s">
        <v>1173</v>
      </c>
      <c r="K523" s="132">
        <f>+$K$14</f>
        <v>721214</v>
      </c>
      <c r="L523" s="279" t="s">
        <v>1173</v>
      </c>
      <c r="M523" s="132">
        <f>+$M$14</f>
        <v>921217</v>
      </c>
      <c r="N523" s="551"/>
      <c r="O523" s="551"/>
      <c r="P523" s="582"/>
      <c r="Q523" s="557"/>
      <c r="R523" s="557"/>
      <c r="S523" s="560"/>
      <c r="T523" s="588"/>
    </row>
    <row r="524" spans="2:20" ht="30" customHeight="1">
      <c r="B524" s="540"/>
      <c r="C524" s="572"/>
      <c r="D524" s="572"/>
      <c r="E524" s="572"/>
      <c r="F524" s="572"/>
      <c r="G524" s="577"/>
      <c r="H524" s="546"/>
      <c r="I524" s="580"/>
      <c r="J524" s="279" t="s">
        <v>1173</v>
      </c>
      <c r="K524" s="132">
        <f>+$K$15</f>
        <v>721512</v>
      </c>
      <c r="L524" s="279"/>
      <c r="M524" s="132"/>
      <c r="N524" s="552"/>
      <c r="O524" s="552"/>
      <c r="P524" s="583"/>
      <c r="Q524" s="558"/>
      <c r="R524" s="558"/>
      <c r="S524" s="561"/>
      <c r="T524" s="588"/>
    </row>
    <row r="525" spans="2:20" ht="30" hidden="1" customHeight="1">
      <c r="B525" s="538">
        <v>3</v>
      </c>
      <c r="C525" s="535"/>
      <c r="D525" s="535"/>
      <c r="E525" s="535"/>
      <c r="F525" s="535"/>
      <c r="G525" s="541"/>
      <c r="H525" s="544"/>
      <c r="I525" s="547"/>
      <c r="J525" s="279"/>
      <c r="K525" s="132">
        <f>+$K$13</f>
        <v>721015</v>
      </c>
      <c r="L525" s="279"/>
      <c r="M525" s="132">
        <f>+$M$13</f>
        <v>721517</v>
      </c>
      <c r="N525" s="550"/>
      <c r="O525" s="550"/>
      <c r="P525" s="553"/>
      <c r="Q525" s="556"/>
      <c r="R525" s="556"/>
      <c r="S525" s="559">
        <f>IF(COUNTIF(J525:M527,"CUMPLE")&gt;=1,(G525*I525),0)* (IF(N525="PRESENTÓ CERTIFICADO",1,0))* (IF(O525="ACORDE A ITEM 5.2.1 (T.R.)",1,0) )* ( IF(OR(Q525="SIN OBSERVACIÓN", Q525="REQUERIMIENTOS SUBSANADOS"),1,0)) *(IF(OR(R525="NINGUNO", R525="CUMPLEN CON LO SOLICITADO"),1,0))</f>
        <v>0</v>
      </c>
      <c r="T525" s="588"/>
    </row>
    <row r="526" spans="2:20" ht="30" hidden="1" customHeight="1">
      <c r="B526" s="539"/>
      <c r="C526" s="536"/>
      <c r="D526" s="536"/>
      <c r="E526" s="536"/>
      <c r="F526" s="536"/>
      <c r="G526" s="542"/>
      <c r="H526" s="545"/>
      <c r="I526" s="548"/>
      <c r="J526" s="279"/>
      <c r="K526" s="132">
        <f>+$K$14</f>
        <v>721214</v>
      </c>
      <c r="L526" s="279"/>
      <c r="M526" s="132">
        <f>+$M$14</f>
        <v>921217</v>
      </c>
      <c r="N526" s="551"/>
      <c r="O526" s="551"/>
      <c r="P526" s="554"/>
      <c r="Q526" s="557"/>
      <c r="R526" s="557"/>
      <c r="S526" s="560"/>
      <c r="T526" s="588"/>
    </row>
    <row r="527" spans="2:20" ht="30" hidden="1" customHeight="1">
      <c r="B527" s="540"/>
      <c r="C527" s="537"/>
      <c r="D527" s="537"/>
      <c r="E527" s="537"/>
      <c r="F527" s="537"/>
      <c r="G527" s="543"/>
      <c r="H527" s="546"/>
      <c r="I527" s="549"/>
      <c r="J527" s="279"/>
      <c r="K527" s="132">
        <f>+$K$15</f>
        <v>721512</v>
      </c>
      <c r="L527" s="279"/>
      <c r="M527" s="132"/>
      <c r="N527" s="552"/>
      <c r="O527" s="552"/>
      <c r="P527" s="555"/>
      <c r="Q527" s="558"/>
      <c r="R527" s="558"/>
      <c r="S527" s="561"/>
      <c r="T527" s="588"/>
    </row>
    <row r="528" spans="2:20" ht="30" hidden="1" customHeight="1">
      <c r="B528" s="538">
        <v>4</v>
      </c>
      <c r="C528" s="570"/>
      <c r="D528" s="570"/>
      <c r="E528" s="570"/>
      <c r="F528" s="570"/>
      <c r="G528" s="575"/>
      <c r="H528" s="544"/>
      <c r="I528" s="578"/>
      <c r="J528" s="279"/>
      <c r="K528" s="132">
        <f>+$K$13</f>
        <v>721015</v>
      </c>
      <c r="L528" s="279"/>
      <c r="M528" s="132">
        <f>+$M$13</f>
        <v>721517</v>
      </c>
      <c r="N528" s="550"/>
      <c r="O528" s="550"/>
      <c r="P528" s="581"/>
      <c r="Q528" s="584"/>
      <c r="R528" s="584"/>
      <c r="S528" s="559">
        <f>IF(COUNTIF(J528:M530,"CUMPLE")&gt;=1,(G528*I528),0)* (IF(N528="PRESENTÓ CERTIFICADO",1,0))* (IF(O528="ACORDE A ITEM 5.2.1 (T.R.)",1,0) )* ( IF(OR(Q528="SIN OBSERVACIÓN", Q528="REQUERIMIENTOS SUBSANADOS"),1,0)) *(IF(OR(R528="NINGUNO", R528="CUMPLEN CON LO SOLICITADO"),1,0))</f>
        <v>0</v>
      </c>
      <c r="T528" s="588"/>
    </row>
    <row r="529" spans="2:20" ht="30" hidden="1" customHeight="1">
      <c r="B529" s="539"/>
      <c r="C529" s="571"/>
      <c r="D529" s="571"/>
      <c r="E529" s="571"/>
      <c r="F529" s="571"/>
      <c r="G529" s="576"/>
      <c r="H529" s="545"/>
      <c r="I529" s="579"/>
      <c r="J529" s="279"/>
      <c r="K529" s="132">
        <f>+$K$14</f>
        <v>721214</v>
      </c>
      <c r="L529" s="279"/>
      <c r="M529" s="132">
        <f>+$M$14</f>
        <v>921217</v>
      </c>
      <c r="N529" s="551"/>
      <c r="O529" s="551"/>
      <c r="P529" s="582"/>
      <c r="Q529" s="585"/>
      <c r="R529" s="585"/>
      <c r="S529" s="560"/>
      <c r="T529" s="588"/>
    </row>
    <row r="530" spans="2:20" ht="30" hidden="1" customHeight="1">
      <c r="B530" s="540"/>
      <c r="C530" s="572"/>
      <c r="D530" s="572"/>
      <c r="E530" s="572"/>
      <c r="F530" s="572"/>
      <c r="G530" s="577"/>
      <c r="H530" s="546"/>
      <c r="I530" s="580"/>
      <c r="J530" s="279"/>
      <c r="K530" s="132">
        <f>+$K$15</f>
        <v>721512</v>
      </c>
      <c r="L530" s="279"/>
      <c r="M530" s="132"/>
      <c r="N530" s="552"/>
      <c r="O530" s="552"/>
      <c r="P530" s="583"/>
      <c r="Q530" s="586"/>
      <c r="R530" s="586"/>
      <c r="S530" s="561"/>
      <c r="T530" s="588"/>
    </row>
    <row r="531" spans="2:20" ht="30" hidden="1" customHeight="1">
      <c r="B531" s="538">
        <v>5</v>
      </c>
      <c r="C531" s="535"/>
      <c r="D531" s="535"/>
      <c r="E531" s="535"/>
      <c r="F531" s="535"/>
      <c r="G531" s="541"/>
      <c r="H531" s="544"/>
      <c r="I531" s="547"/>
      <c r="J531" s="279"/>
      <c r="K531" s="132">
        <f>+$K$13</f>
        <v>721015</v>
      </c>
      <c r="L531" s="279"/>
      <c r="M531" s="132">
        <f>+$M$13</f>
        <v>721517</v>
      </c>
      <c r="N531" s="550"/>
      <c r="O531" s="550"/>
      <c r="P531" s="553"/>
      <c r="Q531" s="556"/>
      <c r="R531" s="556"/>
      <c r="S531" s="559">
        <f>IF(COUNTIF(J531:M533,"CUMPLE")&gt;=1,(G531*I531),0)* (IF(N531="PRESENTÓ CERTIFICADO",1,0))* (IF(O531="ACORDE A ITEM 5.2.1 (T.R.)",1,0) )* ( IF(OR(Q531="SIN OBSERVACIÓN", Q531="REQUERIMIENTOS SUBSANADOS"),1,0)) *(IF(OR(R531="NINGUNO", R531="CUMPLEN CON LO SOLICITADO"),1,0))</f>
        <v>0</v>
      </c>
      <c r="T531" s="588"/>
    </row>
    <row r="532" spans="2:20" ht="30" hidden="1" customHeight="1">
      <c r="B532" s="539"/>
      <c r="C532" s="536"/>
      <c r="D532" s="536"/>
      <c r="E532" s="536"/>
      <c r="F532" s="536"/>
      <c r="G532" s="542"/>
      <c r="H532" s="545"/>
      <c r="I532" s="548"/>
      <c r="J532" s="279"/>
      <c r="K532" s="132">
        <f>+$K$14</f>
        <v>721214</v>
      </c>
      <c r="L532" s="279"/>
      <c r="M532" s="132">
        <f>+$M$14</f>
        <v>921217</v>
      </c>
      <c r="N532" s="551"/>
      <c r="O532" s="551"/>
      <c r="P532" s="554"/>
      <c r="Q532" s="557"/>
      <c r="R532" s="557"/>
      <c r="S532" s="560"/>
      <c r="T532" s="588"/>
    </row>
    <row r="533" spans="2:20" ht="30" hidden="1" customHeight="1">
      <c r="B533" s="540"/>
      <c r="C533" s="537"/>
      <c r="D533" s="537"/>
      <c r="E533" s="537"/>
      <c r="F533" s="537"/>
      <c r="G533" s="543"/>
      <c r="H533" s="546"/>
      <c r="I533" s="549"/>
      <c r="J533" s="279"/>
      <c r="K533" s="132">
        <f>+$K$15</f>
        <v>721512</v>
      </c>
      <c r="L533" s="279"/>
      <c r="M533" s="132"/>
      <c r="N533" s="552"/>
      <c r="O533" s="552"/>
      <c r="P533" s="555"/>
      <c r="Q533" s="558"/>
      <c r="R533" s="558"/>
      <c r="S533" s="561"/>
      <c r="T533" s="589"/>
    </row>
    <row r="534" spans="2:20" ht="30" customHeight="1">
      <c r="B534" s="562" t="str">
        <f>IF(S535=" "," ",IF(S535&gt;=$H$6,"CUMPLE CON LA EXPERIENCIA REQUERIDA","NO CUMPLE CON LA EXPERIENCIA REQUERIDA"))</f>
        <v>CUMPLE CON LA EXPERIENCIA REQUERIDA</v>
      </c>
      <c r="C534" s="563"/>
      <c r="D534" s="563"/>
      <c r="E534" s="563"/>
      <c r="F534" s="563"/>
      <c r="G534" s="563"/>
      <c r="H534" s="563"/>
      <c r="I534" s="563"/>
      <c r="J534" s="563"/>
      <c r="K534" s="563"/>
      <c r="L534" s="563"/>
      <c r="M534" s="563"/>
      <c r="N534" s="563"/>
      <c r="O534" s="564"/>
      <c r="P534" s="568" t="s">
        <v>22</v>
      </c>
      <c r="Q534" s="569"/>
      <c r="R534" s="392"/>
      <c r="S534" s="7">
        <f>IF(T519="SI",SUM(S519:S533),0)</f>
        <v>16486.950499999999</v>
      </c>
      <c r="T534" s="573" t="str">
        <f>IF(S535=" "," ",IF(S535&gt;=$H$6,"CUMPLE","NO CUMPLE"))</f>
        <v>CUMPLE</v>
      </c>
    </row>
    <row r="535" spans="2:20" ht="30" customHeight="1">
      <c r="B535" s="565"/>
      <c r="C535" s="566"/>
      <c r="D535" s="566"/>
      <c r="E535" s="566"/>
      <c r="F535" s="566"/>
      <c r="G535" s="566"/>
      <c r="H535" s="566"/>
      <c r="I535" s="566"/>
      <c r="J535" s="566"/>
      <c r="K535" s="566"/>
      <c r="L535" s="566"/>
      <c r="M535" s="566"/>
      <c r="N535" s="566"/>
      <c r="O535" s="567"/>
      <c r="P535" s="568" t="s">
        <v>24</v>
      </c>
      <c r="Q535" s="569"/>
      <c r="R535" s="392"/>
      <c r="S535" s="76">
        <f>IFERROR((S534/$P$6)," ")</f>
        <v>13.913038396624472</v>
      </c>
      <c r="T535" s="574"/>
    </row>
    <row r="538" spans="2:20" ht="30" customHeight="1">
      <c r="B538" s="98">
        <v>25</v>
      </c>
      <c r="C538" s="590" t="s">
        <v>78</v>
      </c>
      <c r="D538" s="591"/>
      <c r="E538" s="592"/>
      <c r="F538" s="593" t="str">
        <f>IFERROR(VLOOKUP(B538,LISTA_OFERENTES,2,FALSE)," ")</f>
        <v>AGORASPORT SA SUCURSAL COLOMBIA</v>
      </c>
      <c r="G538" s="594"/>
      <c r="H538" s="594"/>
      <c r="I538" s="594"/>
      <c r="J538" s="594"/>
      <c r="K538" s="594"/>
      <c r="L538" s="594"/>
      <c r="M538" s="594"/>
      <c r="N538" s="594"/>
      <c r="O538" s="595"/>
      <c r="P538" s="596" t="s">
        <v>104</v>
      </c>
      <c r="Q538" s="597"/>
      <c r="R538" s="598"/>
      <c r="S538" s="2">
        <f>5-(INT(COUNTBLANK(C541:C555))-10)</f>
        <v>2</v>
      </c>
      <c r="T538" s="3"/>
    </row>
    <row r="539" spans="2:20" ht="48" customHeight="1">
      <c r="B539" s="599" t="s">
        <v>45</v>
      </c>
      <c r="C539" s="601" t="s">
        <v>15</v>
      </c>
      <c r="D539" s="601" t="s">
        <v>16</v>
      </c>
      <c r="E539" s="601" t="s">
        <v>17</v>
      </c>
      <c r="F539" s="601" t="s">
        <v>18</v>
      </c>
      <c r="G539" s="601" t="s">
        <v>19</v>
      </c>
      <c r="H539" s="601" t="s">
        <v>20</v>
      </c>
      <c r="I539" s="601" t="s">
        <v>21</v>
      </c>
      <c r="J539" s="603" t="s">
        <v>52</v>
      </c>
      <c r="K539" s="604"/>
      <c r="L539" s="604"/>
      <c r="M539" s="605"/>
      <c r="N539" s="601" t="s">
        <v>79</v>
      </c>
      <c r="O539" s="601" t="s">
        <v>80</v>
      </c>
      <c r="P539" s="5" t="s">
        <v>81</v>
      </c>
      <c r="Q539" s="5"/>
      <c r="R539" s="601" t="s">
        <v>82</v>
      </c>
      <c r="S539" s="601" t="s">
        <v>83</v>
      </c>
      <c r="T539" s="601" t="str">
        <f>T231</f>
        <v>CUMPLE CON EL REQUERIMIENTO OBLIGATORIO DE HABER EJECUTADO MÍNIMO DOS (2) DE LOS CINCO CONTRATOS, DENTRO DE LAS CLASIFICACIONES DE LOS
CÓDIGOS 721512,721214 Y 721517.</v>
      </c>
    </row>
    <row r="540" spans="2:20" ht="76.5" customHeight="1">
      <c r="B540" s="600"/>
      <c r="C540" s="602"/>
      <c r="D540" s="602"/>
      <c r="E540" s="602"/>
      <c r="F540" s="602"/>
      <c r="G540" s="602"/>
      <c r="H540" s="602"/>
      <c r="I540" s="602"/>
      <c r="J540" s="606" t="s">
        <v>85</v>
      </c>
      <c r="K540" s="607"/>
      <c r="L540" s="607"/>
      <c r="M540" s="608"/>
      <c r="N540" s="602"/>
      <c r="O540" s="602"/>
      <c r="P540" s="4" t="s">
        <v>13</v>
      </c>
      <c r="Q540" s="4" t="s">
        <v>84</v>
      </c>
      <c r="R540" s="602"/>
      <c r="S540" s="602"/>
      <c r="T540" s="602"/>
    </row>
    <row r="541" spans="2:20" ht="30" customHeight="1">
      <c r="B541" s="538">
        <v>1</v>
      </c>
      <c r="C541" s="535">
        <v>220</v>
      </c>
      <c r="D541" s="535">
        <v>57</v>
      </c>
      <c r="E541" s="535" t="s">
        <v>1357</v>
      </c>
      <c r="F541" s="535" t="s">
        <v>1359</v>
      </c>
      <c r="G541" s="541">
        <v>30198.87</v>
      </c>
      <c r="H541" s="544" t="s">
        <v>1176</v>
      </c>
      <c r="I541" s="547">
        <v>1</v>
      </c>
      <c r="J541" s="279" t="s">
        <v>1173</v>
      </c>
      <c r="K541" s="132">
        <v>721015</v>
      </c>
      <c r="L541" s="279" t="s">
        <v>1173</v>
      </c>
      <c r="M541" s="132">
        <v>721517</v>
      </c>
      <c r="N541" s="550" t="s">
        <v>1181</v>
      </c>
      <c r="O541" s="550" t="s">
        <v>1182</v>
      </c>
      <c r="P541" s="553" t="s">
        <v>1371</v>
      </c>
      <c r="Q541" s="556" t="s">
        <v>1372</v>
      </c>
      <c r="R541" s="556" t="s">
        <v>1184</v>
      </c>
      <c r="S541" s="559">
        <f>IF(COUNTIF(J541:M543,"CUMPLE")&gt;=1,(G541*I541),0)* (IF(N541="PRESENTÓ CERTIFICADO",1,0))* (IF(O541="ACORDE A ITEM 5.2.1 (T.R.)",1,0) )* ( IF(OR(Q541="SIN OBSERVACIÓN", Q541="REQUERIMIENTOS SUBSANADOS"),1,0)) *(IF(OR(R541="NINGUNO", R541="CUMPLEN CON LO SOLICITADO"),1,0))</f>
        <v>30198.87</v>
      </c>
      <c r="T541" s="587" t="s">
        <v>1185</v>
      </c>
    </row>
    <row r="542" spans="2:20" ht="30" customHeight="1">
      <c r="B542" s="539"/>
      <c r="C542" s="536"/>
      <c r="D542" s="536"/>
      <c r="E542" s="536"/>
      <c r="F542" s="536"/>
      <c r="G542" s="542"/>
      <c r="H542" s="545"/>
      <c r="I542" s="548"/>
      <c r="J542" s="279" t="s">
        <v>1173</v>
      </c>
      <c r="K542" s="132">
        <v>721214</v>
      </c>
      <c r="L542" s="279" t="s">
        <v>1173</v>
      </c>
      <c r="M542" s="132">
        <v>921217</v>
      </c>
      <c r="N542" s="551"/>
      <c r="O542" s="551"/>
      <c r="P542" s="554"/>
      <c r="Q542" s="557"/>
      <c r="R542" s="557"/>
      <c r="S542" s="560"/>
      <c r="T542" s="588"/>
    </row>
    <row r="543" spans="2:20" ht="30" customHeight="1">
      <c r="B543" s="540"/>
      <c r="C543" s="537"/>
      <c r="D543" s="537"/>
      <c r="E543" s="537"/>
      <c r="F543" s="537"/>
      <c r="G543" s="543"/>
      <c r="H543" s="546"/>
      <c r="I543" s="549"/>
      <c r="J543" s="279" t="s">
        <v>1173</v>
      </c>
      <c r="K543" s="132">
        <v>721512</v>
      </c>
      <c r="L543" s="279"/>
      <c r="M543" s="132"/>
      <c r="N543" s="552"/>
      <c r="O543" s="552"/>
      <c r="P543" s="555"/>
      <c r="Q543" s="558"/>
      <c r="R543" s="558"/>
      <c r="S543" s="561"/>
      <c r="T543" s="588"/>
    </row>
    <row r="544" spans="2:20" ht="30" customHeight="1">
      <c r="B544" s="538">
        <v>2</v>
      </c>
      <c r="C544" s="570">
        <v>300</v>
      </c>
      <c r="D544" s="570">
        <v>75</v>
      </c>
      <c r="E544" s="570" t="s">
        <v>1358</v>
      </c>
      <c r="F544" s="570" t="s">
        <v>1360</v>
      </c>
      <c r="G544" s="575">
        <v>2460.81</v>
      </c>
      <c r="H544" s="544" t="s">
        <v>1176</v>
      </c>
      <c r="I544" s="547">
        <v>1</v>
      </c>
      <c r="J544" s="279" t="s">
        <v>1173</v>
      </c>
      <c r="K544" s="132">
        <f>+$K$13</f>
        <v>721015</v>
      </c>
      <c r="L544" s="279" t="s">
        <v>1173</v>
      </c>
      <c r="M544" s="132">
        <f>+$M$13</f>
        <v>721517</v>
      </c>
      <c r="N544" s="550" t="s">
        <v>1181</v>
      </c>
      <c r="O544" s="550" t="s">
        <v>1182</v>
      </c>
      <c r="P544" s="553" t="s">
        <v>1371</v>
      </c>
      <c r="Q544" s="556" t="s">
        <v>1372</v>
      </c>
      <c r="R544" s="556" t="s">
        <v>1184</v>
      </c>
      <c r="S544" s="559">
        <f>IF(COUNTIF(J544:M546,"CUMPLE")&gt;=1,(G544*I544),0)* (IF(N544="PRESENTÓ CERTIFICADO",1,0))* (IF(O544="ACORDE A ITEM 5.2.1 (T.R.)",1,0) )* ( IF(OR(Q544="SIN OBSERVACIÓN", Q544="REQUERIMIENTOS SUBSANADOS"),1,0)) *(IF(OR(R544="NINGUNO", R544="CUMPLEN CON LO SOLICITADO"),1,0))</f>
        <v>2460.81</v>
      </c>
      <c r="T544" s="588"/>
    </row>
    <row r="545" spans="2:20" ht="30" customHeight="1">
      <c r="B545" s="539"/>
      <c r="C545" s="571"/>
      <c r="D545" s="571"/>
      <c r="E545" s="571"/>
      <c r="F545" s="571"/>
      <c r="G545" s="576"/>
      <c r="H545" s="545"/>
      <c r="I545" s="548"/>
      <c r="J545" s="279" t="s">
        <v>1173</v>
      </c>
      <c r="K545" s="132">
        <f>+$K$14</f>
        <v>721214</v>
      </c>
      <c r="L545" s="279" t="s">
        <v>1173</v>
      </c>
      <c r="M545" s="132">
        <f>+$M$14</f>
        <v>921217</v>
      </c>
      <c r="N545" s="551"/>
      <c r="O545" s="551"/>
      <c r="P545" s="554"/>
      <c r="Q545" s="557"/>
      <c r="R545" s="557"/>
      <c r="S545" s="560"/>
      <c r="T545" s="588"/>
    </row>
    <row r="546" spans="2:20" ht="30" customHeight="1">
      <c r="B546" s="540"/>
      <c r="C546" s="572"/>
      <c r="D546" s="572"/>
      <c r="E546" s="572"/>
      <c r="F546" s="572"/>
      <c r="G546" s="577"/>
      <c r="H546" s="546"/>
      <c r="I546" s="549"/>
      <c r="J546" s="279" t="s">
        <v>1173</v>
      </c>
      <c r="K546" s="132">
        <f>+$K$15</f>
        <v>721512</v>
      </c>
      <c r="L546" s="279"/>
      <c r="M546" s="132"/>
      <c r="N546" s="552"/>
      <c r="O546" s="552"/>
      <c r="P546" s="555"/>
      <c r="Q546" s="558"/>
      <c r="R546" s="558"/>
      <c r="S546" s="561"/>
      <c r="T546" s="588"/>
    </row>
    <row r="547" spans="2:20" ht="30" hidden="1" customHeight="1">
      <c r="B547" s="538">
        <v>3</v>
      </c>
      <c r="C547" s="535"/>
      <c r="D547" s="535"/>
      <c r="E547" s="535"/>
      <c r="F547" s="535"/>
      <c r="G547" s="541"/>
      <c r="H547" s="544"/>
      <c r="I547" s="547"/>
      <c r="J547" s="279"/>
      <c r="K547" s="132">
        <f>+$K$13</f>
        <v>721015</v>
      </c>
      <c r="L547" s="279"/>
      <c r="M547" s="132">
        <f>+$M$13</f>
        <v>721517</v>
      </c>
      <c r="N547" s="550"/>
      <c r="O547" s="550"/>
      <c r="P547" s="553"/>
      <c r="Q547" s="556"/>
      <c r="R547" s="556"/>
      <c r="S547" s="559">
        <f>IF(COUNTIF(J547:M549,"CUMPLE")&gt;=1,(G547*I547),0)* (IF(N547="PRESENTÓ CERTIFICADO",1,0))* (IF(O547="ACORDE A ITEM 5.2.1 (T.R.)",1,0) )* ( IF(OR(Q547="SIN OBSERVACIÓN", Q547="REQUERIMIENTOS SUBSANADOS"),1,0)) *(IF(OR(R547="NINGUNO", R547="CUMPLEN CON LO SOLICITADO"),1,0))</f>
        <v>0</v>
      </c>
      <c r="T547" s="588"/>
    </row>
    <row r="548" spans="2:20" ht="30" hidden="1" customHeight="1">
      <c r="B548" s="539"/>
      <c r="C548" s="536"/>
      <c r="D548" s="536"/>
      <c r="E548" s="536"/>
      <c r="F548" s="536"/>
      <c r="G548" s="542"/>
      <c r="H548" s="545"/>
      <c r="I548" s="548"/>
      <c r="J548" s="279"/>
      <c r="K548" s="132">
        <f>+$K$14</f>
        <v>721214</v>
      </c>
      <c r="L548" s="279"/>
      <c r="M548" s="132">
        <f>+$M$14</f>
        <v>921217</v>
      </c>
      <c r="N548" s="551"/>
      <c r="O548" s="551"/>
      <c r="P548" s="554"/>
      <c r="Q548" s="557"/>
      <c r="R548" s="557"/>
      <c r="S548" s="560"/>
      <c r="T548" s="588"/>
    </row>
    <row r="549" spans="2:20" ht="30" hidden="1" customHeight="1">
      <c r="B549" s="540"/>
      <c r="C549" s="537"/>
      <c r="D549" s="537"/>
      <c r="E549" s="537"/>
      <c r="F549" s="537"/>
      <c r="G549" s="543"/>
      <c r="H549" s="546"/>
      <c r="I549" s="549"/>
      <c r="J549" s="279"/>
      <c r="K549" s="132">
        <f>+$K$15</f>
        <v>721512</v>
      </c>
      <c r="L549" s="279"/>
      <c r="M549" s="132"/>
      <c r="N549" s="552"/>
      <c r="O549" s="552"/>
      <c r="P549" s="555"/>
      <c r="Q549" s="558"/>
      <c r="R549" s="558"/>
      <c r="S549" s="561"/>
      <c r="T549" s="588"/>
    </row>
    <row r="550" spans="2:20" ht="30" hidden="1" customHeight="1">
      <c r="B550" s="538">
        <v>4</v>
      </c>
      <c r="C550" s="570"/>
      <c r="D550" s="570"/>
      <c r="E550" s="570"/>
      <c r="F550" s="570"/>
      <c r="G550" s="575"/>
      <c r="H550" s="544"/>
      <c r="I550" s="578"/>
      <c r="J550" s="279"/>
      <c r="K550" s="132">
        <f>+$K$13</f>
        <v>721015</v>
      </c>
      <c r="L550" s="279"/>
      <c r="M550" s="132">
        <f>+$M$13</f>
        <v>721517</v>
      </c>
      <c r="N550" s="550"/>
      <c r="O550" s="550"/>
      <c r="P550" s="581"/>
      <c r="Q550" s="584"/>
      <c r="R550" s="584"/>
      <c r="S550" s="559">
        <f>IF(COUNTIF(J550:M552,"CUMPLE")&gt;=1,(G550*I550),0)* (IF(N550="PRESENTÓ CERTIFICADO",1,0))* (IF(O550="ACORDE A ITEM 5.2.1 (T.R.)",1,0) )* ( IF(OR(Q550="SIN OBSERVACIÓN", Q550="REQUERIMIENTOS SUBSANADOS"),1,0)) *(IF(OR(R550="NINGUNO", R550="CUMPLEN CON LO SOLICITADO"),1,0))</f>
        <v>0</v>
      </c>
      <c r="T550" s="588"/>
    </row>
    <row r="551" spans="2:20" ht="30" hidden="1" customHeight="1">
      <c r="B551" s="539"/>
      <c r="C551" s="571"/>
      <c r="D551" s="571"/>
      <c r="E551" s="571"/>
      <c r="F551" s="571"/>
      <c r="G551" s="576"/>
      <c r="H551" s="545"/>
      <c r="I551" s="579"/>
      <c r="J551" s="279"/>
      <c r="K551" s="132">
        <f>+$K$14</f>
        <v>721214</v>
      </c>
      <c r="L551" s="279"/>
      <c r="M551" s="132">
        <f>+$M$14</f>
        <v>921217</v>
      </c>
      <c r="N551" s="551"/>
      <c r="O551" s="551"/>
      <c r="P551" s="582"/>
      <c r="Q551" s="585"/>
      <c r="R551" s="585"/>
      <c r="S551" s="560"/>
      <c r="T551" s="588"/>
    </row>
    <row r="552" spans="2:20" ht="30" hidden="1" customHeight="1">
      <c r="B552" s="540"/>
      <c r="C552" s="572"/>
      <c r="D552" s="572"/>
      <c r="E552" s="572"/>
      <c r="F552" s="572"/>
      <c r="G552" s="577"/>
      <c r="H552" s="546"/>
      <c r="I552" s="580"/>
      <c r="J552" s="279"/>
      <c r="K552" s="132">
        <f>+$K$15</f>
        <v>721512</v>
      </c>
      <c r="L552" s="279"/>
      <c r="M552" s="132"/>
      <c r="N552" s="552"/>
      <c r="O552" s="552"/>
      <c r="P552" s="583"/>
      <c r="Q552" s="586"/>
      <c r="R552" s="586"/>
      <c r="S552" s="561"/>
      <c r="T552" s="588"/>
    </row>
    <row r="553" spans="2:20" ht="30" hidden="1" customHeight="1">
      <c r="B553" s="538">
        <v>5</v>
      </c>
      <c r="C553" s="535"/>
      <c r="D553" s="535"/>
      <c r="E553" s="535"/>
      <c r="F553" s="535"/>
      <c r="G553" s="541"/>
      <c r="H553" s="544"/>
      <c r="I553" s="547"/>
      <c r="J553" s="279"/>
      <c r="K553" s="132">
        <f>+$K$13</f>
        <v>721015</v>
      </c>
      <c r="L553" s="279"/>
      <c r="M553" s="132">
        <f>+$M$13</f>
        <v>721517</v>
      </c>
      <c r="N553" s="550"/>
      <c r="O553" s="550"/>
      <c r="P553" s="553"/>
      <c r="Q553" s="556"/>
      <c r="R553" s="556"/>
      <c r="S553" s="559">
        <f>IF(COUNTIF(J553:M555,"CUMPLE")&gt;=1,(G553*I553),0)* (IF(N553="PRESENTÓ CERTIFICADO",1,0))* (IF(O553="ACORDE A ITEM 5.2.1 (T.R.)",1,0) )* ( IF(OR(Q553="SIN OBSERVACIÓN", Q553="REQUERIMIENTOS SUBSANADOS"),1,0)) *(IF(OR(R553="NINGUNO", R553="CUMPLEN CON LO SOLICITADO"),1,0))</f>
        <v>0</v>
      </c>
      <c r="T553" s="588"/>
    </row>
    <row r="554" spans="2:20" ht="30" hidden="1" customHeight="1">
      <c r="B554" s="539"/>
      <c r="C554" s="536"/>
      <c r="D554" s="536"/>
      <c r="E554" s="536"/>
      <c r="F554" s="536"/>
      <c r="G554" s="542"/>
      <c r="H554" s="545"/>
      <c r="I554" s="548"/>
      <c r="J554" s="279"/>
      <c r="K554" s="132">
        <f>+$K$14</f>
        <v>721214</v>
      </c>
      <c r="L554" s="279"/>
      <c r="M554" s="132">
        <f>+$M$14</f>
        <v>921217</v>
      </c>
      <c r="N554" s="551"/>
      <c r="O554" s="551"/>
      <c r="P554" s="554"/>
      <c r="Q554" s="557"/>
      <c r="R554" s="557"/>
      <c r="S554" s="560"/>
      <c r="T554" s="588"/>
    </row>
    <row r="555" spans="2:20" ht="30" hidden="1" customHeight="1">
      <c r="B555" s="540"/>
      <c r="C555" s="537"/>
      <c r="D555" s="537"/>
      <c r="E555" s="537"/>
      <c r="F555" s="537"/>
      <c r="G555" s="543"/>
      <c r="H555" s="546"/>
      <c r="I555" s="549"/>
      <c r="J555" s="279"/>
      <c r="K555" s="132">
        <f>+$K$15</f>
        <v>721512</v>
      </c>
      <c r="L555" s="279"/>
      <c r="M555" s="132"/>
      <c r="N555" s="552"/>
      <c r="O555" s="552"/>
      <c r="P555" s="555"/>
      <c r="Q555" s="558"/>
      <c r="R555" s="558"/>
      <c r="S555" s="561"/>
      <c r="T555" s="589"/>
    </row>
    <row r="556" spans="2:20" ht="30" customHeight="1">
      <c r="B556" s="562" t="str">
        <f>IF(S557=" "," ",IF(S557&gt;=$H$6,"CUMPLE CON LA EXPERIENCIA REQUERIDA","NO CUMPLE CON LA EXPERIENCIA REQUERIDA"))</f>
        <v>CUMPLE CON LA EXPERIENCIA REQUERIDA</v>
      </c>
      <c r="C556" s="563"/>
      <c r="D556" s="563"/>
      <c r="E556" s="563"/>
      <c r="F556" s="563"/>
      <c r="G556" s="563"/>
      <c r="H556" s="563"/>
      <c r="I556" s="563"/>
      <c r="J556" s="563"/>
      <c r="K556" s="563"/>
      <c r="L556" s="563"/>
      <c r="M556" s="563"/>
      <c r="N556" s="563"/>
      <c r="O556" s="564"/>
      <c r="P556" s="568" t="s">
        <v>22</v>
      </c>
      <c r="Q556" s="569"/>
      <c r="R556" s="392"/>
      <c r="S556" s="7">
        <f>IF(T541="SI",SUM(S541:S555),0)</f>
        <v>32659.68</v>
      </c>
      <c r="T556" s="573" t="str">
        <f>IF(S557=" "," ",IF(S557&gt;=$H$6,"CUMPLE","NO CUMPLE"))</f>
        <v>CUMPLE</v>
      </c>
    </row>
    <row r="557" spans="2:20" ht="30" customHeight="1">
      <c r="B557" s="565"/>
      <c r="C557" s="566"/>
      <c r="D557" s="566"/>
      <c r="E557" s="566"/>
      <c r="F557" s="566"/>
      <c r="G557" s="566"/>
      <c r="H557" s="566"/>
      <c r="I557" s="566"/>
      <c r="J557" s="566"/>
      <c r="K557" s="566"/>
      <c r="L557" s="566"/>
      <c r="M557" s="566"/>
      <c r="N557" s="566"/>
      <c r="O557" s="567"/>
      <c r="P557" s="568" t="s">
        <v>24</v>
      </c>
      <c r="Q557" s="569"/>
      <c r="R557" s="392"/>
      <c r="S557" s="76">
        <f>IFERROR((S556/$P$6)," ")</f>
        <v>27.560911392405064</v>
      </c>
      <c r="T557" s="574"/>
    </row>
    <row r="560" spans="2:20" ht="30" customHeight="1">
      <c r="B560" s="98">
        <v>26</v>
      </c>
      <c r="C560" s="590" t="s">
        <v>78</v>
      </c>
      <c r="D560" s="591"/>
      <c r="E560" s="592"/>
      <c r="F560" s="593" t="str">
        <f>IFERROR(VLOOKUP(B560,LISTA_OFERENTES,2,FALSE)," ")</f>
        <v>ASEM SAS</v>
      </c>
      <c r="G560" s="594"/>
      <c r="H560" s="594"/>
      <c r="I560" s="594"/>
      <c r="J560" s="594"/>
      <c r="K560" s="594"/>
      <c r="L560" s="594"/>
      <c r="M560" s="594"/>
      <c r="N560" s="594"/>
      <c r="O560" s="595"/>
      <c r="P560" s="596" t="s">
        <v>104</v>
      </c>
      <c r="Q560" s="597"/>
      <c r="R560" s="598"/>
      <c r="S560" s="2">
        <f>5-(INT(COUNTBLANK(C563:C577))-10)</f>
        <v>4</v>
      </c>
      <c r="T560" s="3"/>
    </row>
    <row r="561" spans="2:20" ht="30" customHeight="1">
      <c r="B561" s="599" t="s">
        <v>45</v>
      </c>
      <c r="C561" s="601" t="s">
        <v>15</v>
      </c>
      <c r="D561" s="601" t="s">
        <v>16</v>
      </c>
      <c r="E561" s="601" t="s">
        <v>17</v>
      </c>
      <c r="F561" s="601" t="s">
        <v>18</v>
      </c>
      <c r="G561" s="601" t="s">
        <v>19</v>
      </c>
      <c r="H561" s="601" t="s">
        <v>20</v>
      </c>
      <c r="I561" s="601" t="s">
        <v>21</v>
      </c>
      <c r="J561" s="603" t="s">
        <v>52</v>
      </c>
      <c r="K561" s="604"/>
      <c r="L561" s="604"/>
      <c r="M561" s="605"/>
      <c r="N561" s="601" t="s">
        <v>79</v>
      </c>
      <c r="O561" s="601" t="s">
        <v>80</v>
      </c>
      <c r="P561" s="5" t="s">
        <v>81</v>
      </c>
      <c r="Q561" s="5"/>
      <c r="R561" s="601" t="s">
        <v>82</v>
      </c>
      <c r="S561" s="601" t="s">
        <v>83</v>
      </c>
      <c r="T561" s="601" t="str">
        <f>T253</f>
        <v>CUMPLE CON EL REQUERIMIENTO OBLIGATORIO DE HABER EJECUTADO MÍNIMO DOS (2) DE LOS CINCO CONTRATOS, DENTRO DE LAS CLASIFICACIONES DE LOS
CÓDIGOS 721512,721214 Y 721517.</v>
      </c>
    </row>
    <row r="562" spans="2:20" ht="87" customHeight="1">
      <c r="B562" s="600"/>
      <c r="C562" s="602"/>
      <c r="D562" s="602"/>
      <c r="E562" s="602"/>
      <c r="F562" s="602"/>
      <c r="G562" s="602"/>
      <c r="H562" s="602"/>
      <c r="I562" s="602"/>
      <c r="J562" s="606" t="s">
        <v>85</v>
      </c>
      <c r="K562" s="607"/>
      <c r="L562" s="607"/>
      <c r="M562" s="608"/>
      <c r="N562" s="602"/>
      <c r="O562" s="602"/>
      <c r="P562" s="4" t="s">
        <v>13</v>
      </c>
      <c r="Q562" s="4" t="s">
        <v>84</v>
      </c>
      <c r="R562" s="602"/>
      <c r="S562" s="602"/>
      <c r="T562" s="602"/>
    </row>
    <row r="563" spans="2:20" ht="30" customHeight="1">
      <c r="B563" s="538">
        <v>1</v>
      </c>
      <c r="C563" s="535">
        <v>2</v>
      </c>
      <c r="D563" s="535">
        <v>10</v>
      </c>
      <c r="E563" s="535" t="s">
        <v>1361</v>
      </c>
      <c r="F563" s="535" t="s">
        <v>1364</v>
      </c>
      <c r="G563" s="541">
        <v>7837.1</v>
      </c>
      <c r="H563" s="544" t="s">
        <v>1180</v>
      </c>
      <c r="I563" s="547">
        <v>0.8</v>
      </c>
      <c r="J563" s="279" t="s">
        <v>1173</v>
      </c>
      <c r="K563" s="132">
        <v>721015</v>
      </c>
      <c r="L563" s="279" t="s">
        <v>1177</v>
      </c>
      <c r="M563" s="132">
        <v>721517</v>
      </c>
      <c r="N563" s="550" t="s">
        <v>1181</v>
      </c>
      <c r="O563" s="550" t="s">
        <v>1182</v>
      </c>
      <c r="P563" s="553"/>
      <c r="Q563" s="556" t="s">
        <v>1183</v>
      </c>
      <c r="R563" s="556" t="s">
        <v>1184</v>
      </c>
      <c r="S563" s="559">
        <f>IF(COUNTIF(J563:M565,"CUMPLE")&gt;=1,(G563*I563),0)* (IF(N563="PRESENTÓ CERTIFICADO",1,0))* (IF(O563="ACORDE A ITEM 5.2.1 (T.R.)",1,0) )* ( IF(OR(Q563="SIN OBSERVACIÓN", Q563="REQUERIMIENTOS SUBSANADOS"),1,0)) *(IF(OR(R563="NINGUNO", R563="CUMPLEN CON LO SOLICITADO"),1,0))</f>
        <v>6269.68</v>
      </c>
      <c r="T563" s="587" t="s">
        <v>1185</v>
      </c>
    </row>
    <row r="564" spans="2:20" ht="30" customHeight="1">
      <c r="B564" s="539"/>
      <c r="C564" s="536"/>
      <c r="D564" s="536"/>
      <c r="E564" s="536"/>
      <c r="F564" s="536"/>
      <c r="G564" s="542"/>
      <c r="H564" s="545"/>
      <c r="I564" s="548"/>
      <c r="J564" s="279" t="s">
        <v>1177</v>
      </c>
      <c r="K564" s="132">
        <v>721214</v>
      </c>
      <c r="L564" s="279" t="s">
        <v>1173</v>
      </c>
      <c r="M564" s="132">
        <v>921217</v>
      </c>
      <c r="N564" s="551"/>
      <c r="O564" s="551"/>
      <c r="P564" s="554"/>
      <c r="Q564" s="557"/>
      <c r="R564" s="557"/>
      <c r="S564" s="560"/>
      <c r="T564" s="588"/>
    </row>
    <row r="565" spans="2:20" ht="30" customHeight="1">
      <c r="B565" s="540"/>
      <c r="C565" s="537"/>
      <c r="D565" s="537"/>
      <c r="E565" s="537"/>
      <c r="F565" s="537"/>
      <c r="G565" s="543"/>
      <c r="H565" s="546"/>
      <c r="I565" s="549"/>
      <c r="J565" s="279" t="s">
        <v>1177</v>
      </c>
      <c r="K565" s="132">
        <v>721512</v>
      </c>
      <c r="L565" s="279"/>
      <c r="M565" s="132"/>
      <c r="N565" s="552"/>
      <c r="O565" s="552"/>
      <c r="P565" s="555"/>
      <c r="Q565" s="558"/>
      <c r="R565" s="558"/>
      <c r="S565" s="561"/>
      <c r="T565" s="588"/>
    </row>
    <row r="566" spans="2:20" ht="30" customHeight="1">
      <c r="B566" s="538">
        <v>2</v>
      </c>
      <c r="C566" s="570">
        <v>3</v>
      </c>
      <c r="D566" s="570">
        <v>12</v>
      </c>
      <c r="E566" s="570">
        <v>641</v>
      </c>
      <c r="F566" s="570" t="s">
        <v>1365</v>
      </c>
      <c r="G566" s="575">
        <v>223.18</v>
      </c>
      <c r="H566" s="544" t="s">
        <v>1176</v>
      </c>
      <c r="I566" s="578">
        <v>1</v>
      </c>
      <c r="J566" s="279" t="s">
        <v>1173</v>
      </c>
      <c r="K566" s="132">
        <f>+$K$13</f>
        <v>721015</v>
      </c>
      <c r="L566" s="279" t="s">
        <v>1177</v>
      </c>
      <c r="M566" s="132">
        <f>+$M$13</f>
        <v>721517</v>
      </c>
      <c r="N566" s="550" t="s">
        <v>1181</v>
      </c>
      <c r="O566" s="550" t="s">
        <v>1182</v>
      </c>
      <c r="P566" s="553"/>
      <c r="Q566" s="556" t="s">
        <v>1183</v>
      </c>
      <c r="R566" s="556" t="s">
        <v>1184</v>
      </c>
      <c r="S566" s="559">
        <f>IF(COUNTIF(J566:M568,"CUMPLE")&gt;=1,(G566*I566),0)* (IF(N566="PRESENTÓ CERTIFICADO",1,0))* (IF(O566="ACORDE A ITEM 5.2.1 (T.R.)",1,0) )* ( IF(OR(Q566="SIN OBSERVACIÓN", Q566="REQUERIMIENTOS SUBSANADOS"),1,0)) *(IF(OR(R566="NINGUNO", R566="CUMPLEN CON LO SOLICITADO"),1,0))</f>
        <v>223.18</v>
      </c>
      <c r="T566" s="588"/>
    </row>
    <row r="567" spans="2:20" ht="30" customHeight="1">
      <c r="B567" s="539"/>
      <c r="C567" s="571"/>
      <c r="D567" s="571"/>
      <c r="E567" s="571"/>
      <c r="F567" s="571"/>
      <c r="G567" s="576"/>
      <c r="H567" s="545"/>
      <c r="I567" s="579"/>
      <c r="J567" s="279" t="s">
        <v>1173</v>
      </c>
      <c r="K567" s="132">
        <f>+$K$14</f>
        <v>721214</v>
      </c>
      <c r="L567" s="279" t="s">
        <v>1177</v>
      </c>
      <c r="M567" s="132">
        <f>+$M$14</f>
        <v>921217</v>
      </c>
      <c r="N567" s="551"/>
      <c r="O567" s="551"/>
      <c r="P567" s="554"/>
      <c r="Q567" s="557"/>
      <c r="R567" s="557"/>
      <c r="S567" s="560"/>
      <c r="T567" s="588"/>
    </row>
    <row r="568" spans="2:20" ht="30" customHeight="1">
      <c r="B568" s="540"/>
      <c r="C568" s="572"/>
      <c r="D568" s="572"/>
      <c r="E568" s="572"/>
      <c r="F568" s="572"/>
      <c r="G568" s="577"/>
      <c r="H568" s="546"/>
      <c r="I568" s="580"/>
      <c r="J568" s="279" t="s">
        <v>1173</v>
      </c>
      <c r="K568" s="132">
        <f>+$K$15</f>
        <v>721512</v>
      </c>
      <c r="L568" s="279"/>
      <c r="M568" s="132"/>
      <c r="N568" s="552"/>
      <c r="O568" s="552"/>
      <c r="P568" s="555"/>
      <c r="Q568" s="558"/>
      <c r="R568" s="558"/>
      <c r="S568" s="561"/>
      <c r="T568" s="588"/>
    </row>
    <row r="569" spans="2:20" ht="30" customHeight="1">
      <c r="B569" s="538">
        <v>3</v>
      </c>
      <c r="C569" s="535">
        <v>7</v>
      </c>
      <c r="D569" s="535">
        <v>14</v>
      </c>
      <c r="E569" s="535" t="s">
        <v>1362</v>
      </c>
      <c r="F569" s="535" t="s">
        <v>1364</v>
      </c>
      <c r="G569" s="541">
        <v>1668.29</v>
      </c>
      <c r="H569" s="544" t="s">
        <v>1176</v>
      </c>
      <c r="I569" s="578">
        <v>1</v>
      </c>
      <c r="J569" s="279" t="s">
        <v>1173</v>
      </c>
      <c r="K569" s="132">
        <f>+$K$13</f>
        <v>721015</v>
      </c>
      <c r="L569" s="279" t="s">
        <v>1173</v>
      </c>
      <c r="M569" s="132">
        <f>+$M$13</f>
        <v>721517</v>
      </c>
      <c r="N569" s="550" t="s">
        <v>1181</v>
      </c>
      <c r="O569" s="550" t="s">
        <v>1182</v>
      </c>
      <c r="P569" s="553"/>
      <c r="Q569" s="556" t="s">
        <v>1183</v>
      </c>
      <c r="R569" s="556" t="s">
        <v>1184</v>
      </c>
      <c r="S569" s="559">
        <f>IF(COUNTIF(J569:M571,"CUMPLE")&gt;=1,(G569*I569),0)* (IF(N569="PRESENTÓ CERTIFICADO",1,0))* (IF(O569="ACORDE A ITEM 5.2.1 (T.R.)",1,0) )* ( IF(OR(Q569="SIN OBSERVACIÓN", Q569="REQUERIMIENTOS SUBSANADOS"),1,0)) *(IF(OR(R569="NINGUNO", R569="CUMPLEN CON LO SOLICITADO"),1,0))</f>
        <v>1668.29</v>
      </c>
      <c r="T569" s="588"/>
    </row>
    <row r="570" spans="2:20" ht="30" customHeight="1">
      <c r="B570" s="539"/>
      <c r="C570" s="536"/>
      <c r="D570" s="536"/>
      <c r="E570" s="536"/>
      <c r="F570" s="536"/>
      <c r="G570" s="542"/>
      <c r="H570" s="545"/>
      <c r="I570" s="579"/>
      <c r="J570" s="279" t="s">
        <v>1173</v>
      </c>
      <c r="K570" s="132">
        <f>+$K$14</f>
        <v>721214</v>
      </c>
      <c r="L570" s="279" t="s">
        <v>1173</v>
      </c>
      <c r="M570" s="132">
        <f>+$M$14</f>
        <v>921217</v>
      </c>
      <c r="N570" s="551"/>
      <c r="O570" s="551"/>
      <c r="P570" s="554"/>
      <c r="Q570" s="557"/>
      <c r="R570" s="557"/>
      <c r="S570" s="560"/>
      <c r="T570" s="588"/>
    </row>
    <row r="571" spans="2:20" ht="30" customHeight="1">
      <c r="B571" s="540"/>
      <c r="C571" s="537"/>
      <c r="D571" s="537"/>
      <c r="E571" s="537"/>
      <c r="F571" s="537"/>
      <c r="G571" s="543"/>
      <c r="H571" s="546"/>
      <c r="I571" s="580"/>
      <c r="J571" s="279" t="s">
        <v>1177</v>
      </c>
      <c r="K571" s="132">
        <f>+$K$15</f>
        <v>721512</v>
      </c>
      <c r="L571" s="279"/>
      <c r="M571" s="132"/>
      <c r="N571" s="552"/>
      <c r="O571" s="552"/>
      <c r="P571" s="555"/>
      <c r="Q571" s="558"/>
      <c r="R571" s="558"/>
      <c r="S571" s="561"/>
      <c r="T571" s="588"/>
    </row>
    <row r="572" spans="2:20" ht="30" customHeight="1">
      <c r="B572" s="538">
        <v>4</v>
      </c>
      <c r="C572" s="570">
        <v>8</v>
      </c>
      <c r="D572" s="570">
        <v>16</v>
      </c>
      <c r="E572" s="570" t="s">
        <v>1363</v>
      </c>
      <c r="F572" s="570" t="s">
        <v>1364</v>
      </c>
      <c r="G572" s="575">
        <v>8910.93</v>
      </c>
      <c r="H572" s="544" t="s">
        <v>1176</v>
      </c>
      <c r="I572" s="578">
        <v>1</v>
      </c>
      <c r="J572" s="279" t="s">
        <v>1173</v>
      </c>
      <c r="K572" s="132">
        <f>+$K$13</f>
        <v>721015</v>
      </c>
      <c r="L572" s="279" t="s">
        <v>1173</v>
      </c>
      <c r="M572" s="132">
        <f>+$M$13</f>
        <v>721517</v>
      </c>
      <c r="N572" s="550" t="s">
        <v>1181</v>
      </c>
      <c r="O572" s="550" t="s">
        <v>1182</v>
      </c>
      <c r="P572" s="553"/>
      <c r="Q572" s="556" t="s">
        <v>1183</v>
      </c>
      <c r="R572" s="556" t="s">
        <v>1184</v>
      </c>
      <c r="S572" s="559">
        <f>IF(COUNTIF(J572:M574,"CUMPLE")&gt;=1,(G572*I572),0)* (IF(N572="PRESENTÓ CERTIFICADO",1,0))* (IF(O572="ACORDE A ITEM 5.2.1 (T.R.)",1,0) )* ( IF(OR(Q572="SIN OBSERVACIÓN", Q572="REQUERIMIENTOS SUBSANADOS"),1,0)) *(IF(OR(R572="NINGUNO", R572="CUMPLEN CON LO SOLICITADO"),1,0))</f>
        <v>8910.93</v>
      </c>
      <c r="T572" s="588"/>
    </row>
    <row r="573" spans="2:20" ht="30" customHeight="1">
      <c r="B573" s="539"/>
      <c r="C573" s="571"/>
      <c r="D573" s="571"/>
      <c r="E573" s="571"/>
      <c r="F573" s="571"/>
      <c r="G573" s="576"/>
      <c r="H573" s="545"/>
      <c r="I573" s="579"/>
      <c r="J573" s="279" t="s">
        <v>1173</v>
      </c>
      <c r="K573" s="132">
        <f>+$K$14</f>
        <v>721214</v>
      </c>
      <c r="L573" s="279" t="s">
        <v>1177</v>
      </c>
      <c r="M573" s="132">
        <f>+$M$14</f>
        <v>921217</v>
      </c>
      <c r="N573" s="551"/>
      <c r="O573" s="551"/>
      <c r="P573" s="554"/>
      <c r="Q573" s="557"/>
      <c r="R573" s="557"/>
      <c r="S573" s="560"/>
      <c r="T573" s="588"/>
    </row>
    <row r="574" spans="2:20" ht="30" customHeight="1">
      <c r="B574" s="540"/>
      <c r="C574" s="572"/>
      <c r="D574" s="572"/>
      <c r="E574" s="572"/>
      <c r="F574" s="572"/>
      <c r="G574" s="577"/>
      <c r="H574" s="546"/>
      <c r="I574" s="580"/>
      <c r="J574" s="279" t="s">
        <v>1177</v>
      </c>
      <c r="K574" s="132">
        <f>+$K$15</f>
        <v>721512</v>
      </c>
      <c r="L574" s="279"/>
      <c r="M574" s="132"/>
      <c r="N574" s="552"/>
      <c r="O574" s="552"/>
      <c r="P574" s="555"/>
      <c r="Q574" s="558"/>
      <c r="R574" s="558"/>
      <c r="S574" s="561"/>
      <c r="T574" s="588"/>
    </row>
    <row r="575" spans="2:20" ht="30" hidden="1" customHeight="1">
      <c r="B575" s="538">
        <v>5</v>
      </c>
      <c r="C575" s="535"/>
      <c r="D575" s="535"/>
      <c r="E575" s="535"/>
      <c r="F575" s="535"/>
      <c r="G575" s="541"/>
      <c r="H575" s="544"/>
      <c r="I575" s="547"/>
      <c r="J575" s="279"/>
      <c r="K575" s="132">
        <f>+$K$13</f>
        <v>721015</v>
      </c>
      <c r="L575" s="279"/>
      <c r="M575" s="132">
        <f>+$M$13</f>
        <v>721517</v>
      </c>
      <c r="N575" s="550"/>
      <c r="O575" s="550"/>
      <c r="P575" s="553"/>
      <c r="Q575" s="556"/>
      <c r="R575" s="556"/>
      <c r="S575" s="559">
        <f>IF(COUNTIF(J575:M577,"CUMPLE")&gt;=1,(G575*I575),0)* (IF(N575="PRESENTÓ CERTIFICADO",1,0))* (IF(O575="ACORDE A ITEM 5.2.1 (T.R.)",1,0) )* ( IF(OR(Q575="SIN OBSERVACIÓN", Q575="REQUERIMIENTOS SUBSANADOS"),1,0)) *(IF(OR(R575="NINGUNO", R575="CUMPLEN CON LO SOLICITADO"),1,0))</f>
        <v>0</v>
      </c>
      <c r="T575" s="588"/>
    </row>
    <row r="576" spans="2:20" ht="30" hidden="1" customHeight="1">
      <c r="B576" s="539"/>
      <c r="C576" s="536"/>
      <c r="D576" s="536"/>
      <c r="E576" s="536"/>
      <c r="F576" s="536"/>
      <c r="G576" s="542"/>
      <c r="H576" s="545"/>
      <c r="I576" s="548"/>
      <c r="J576" s="279"/>
      <c r="K576" s="132">
        <f>+$K$14</f>
        <v>721214</v>
      </c>
      <c r="L576" s="279"/>
      <c r="M576" s="132">
        <f>+$M$14</f>
        <v>921217</v>
      </c>
      <c r="N576" s="551"/>
      <c r="O576" s="551"/>
      <c r="P576" s="554"/>
      <c r="Q576" s="557"/>
      <c r="R576" s="557"/>
      <c r="S576" s="560"/>
      <c r="T576" s="588"/>
    </row>
    <row r="577" spans="2:20" ht="30" hidden="1" customHeight="1">
      <c r="B577" s="540"/>
      <c r="C577" s="537"/>
      <c r="D577" s="537"/>
      <c r="E577" s="537"/>
      <c r="F577" s="537"/>
      <c r="G577" s="543"/>
      <c r="H577" s="546"/>
      <c r="I577" s="549"/>
      <c r="J577" s="279"/>
      <c r="K577" s="132">
        <f>+$K$15</f>
        <v>721512</v>
      </c>
      <c r="L577" s="279"/>
      <c r="M577" s="132"/>
      <c r="N577" s="552"/>
      <c r="O577" s="552"/>
      <c r="P577" s="555"/>
      <c r="Q577" s="558"/>
      <c r="R577" s="558"/>
      <c r="S577" s="561"/>
      <c r="T577" s="589"/>
    </row>
    <row r="578" spans="2:20" ht="30" customHeight="1">
      <c r="B578" s="562" t="str">
        <f>IF(S579=" "," ",IF(S579&gt;=$H$6,"CUMPLE CON LA EXPERIENCIA REQUERIDA","NO CUMPLE CON LA EXPERIENCIA REQUERIDA"))</f>
        <v>CUMPLE CON LA EXPERIENCIA REQUERIDA</v>
      </c>
      <c r="C578" s="563"/>
      <c r="D578" s="563"/>
      <c r="E578" s="563"/>
      <c r="F578" s="563"/>
      <c r="G578" s="563"/>
      <c r="H578" s="563"/>
      <c r="I578" s="563"/>
      <c r="J578" s="563"/>
      <c r="K578" s="563"/>
      <c r="L578" s="563"/>
      <c r="M578" s="563"/>
      <c r="N578" s="563"/>
      <c r="O578" s="564"/>
      <c r="P578" s="568" t="s">
        <v>22</v>
      </c>
      <c r="Q578" s="569"/>
      <c r="R578" s="392"/>
      <c r="S578" s="7">
        <f>IF(T563="SI",SUM(S563:S577),0)</f>
        <v>17072.080000000002</v>
      </c>
      <c r="T578" s="573" t="str">
        <f>IF(S579=" "," ",IF(S579&gt;=$H$6,"CUMPLE","NO CUMPLE"))</f>
        <v>CUMPLE</v>
      </c>
    </row>
    <row r="579" spans="2:20" ht="30" customHeight="1">
      <c r="B579" s="565"/>
      <c r="C579" s="566"/>
      <c r="D579" s="566"/>
      <c r="E579" s="566"/>
      <c r="F579" s="566"/>
      <c r="G579" s="566"/>
      <c r="H579" s="566"/>
      <c r="I579" s="566"/>
      <c r="J579" s="566"/>
      <c r="K579" s="566"/>
      <c r="L579" s="566"/>
      <c r="M579" s="566"/>
      <c r="N579" s="566"/>
      <c r="O579" s="567"/>
      <c r="P579" s="568" t="s">
        <v>24</v>
      </c>
      <c r="Q579" s="569"/>
      <c r="R579" s="392"/>
      <c r="S579" s="76">
        <f>IFERROR((S578/$P$6)," ")</f>
        <v>14.406818565400846</v>
      </c>
      <c r="T579" s="574"/>
    </row>
    <row r="582" spans="2:20" ht="30" customHeight="1">
      <c r="B582" s="98">
        <v>27</v>
      </c>
      <c r="C582" s="590" t="s">
        <v>78</v>
      </c>
      <c r="D582" s="591"/>
      <c r="E582" s="592"/>
      <c r="F582" s="593" t="str">
        <f>IFERROR(VLOOKUP(B582,LISTA_OFERENTES,2,FALSE)," ")</f>
        <v>WILLIAMS.CO SAS</v>
      </c>
      <c r="G582" s="594"/>
      <c r="H582" s="594"/>
      <c r="I582" s="594"/>
      <c r="J582" s="594"/>
      <c r="K582" s="594"/>
      <c r="L582" s="594"/>
      <c r="M582" s="594"/>
      <c r="N582" s="594"/>
      <c r="O582" s="595"/>
      <c r="P582" s="596" t="s">
        <v>104</v>
      </c>
      <c r="Q582" s="597"/>
      <c r="R582" s="598"/>
      <c r="S582" s="2">
        <f>5-(INT(COUNTBLANK(C585:C599))-10)</f>
        <v>2</v>
      </c>
      <c r="T582" s="3"/>
    </row>
    <row r="583" spans="2:20" ht="30" customHeight="1">
      <c r="B583" s="599" t="s">
        <v>45</v>
      </c>
      <c r="C583" s="601" t="s">
        <v>15</v>
      </c>
      <c r="D583" s="601" t="s">
        <v>16</v>
      </c>
      <c r="E583" s="601" t="s">
        <v>17</v>
      </c>
      <c r="F583" s="601" t="s">
        <v>18</v>
      </c>
      <c r="G583" s="601" t="s">
        <v>19</v>
      </c>
      <c r="H583" s="601" t="s">
        <v>20</v>
      </c>
      <c r="I583" s="601" t="s">
        <v>21</v>
      </c>
      <c r="J583" s="603" t="s">
        <v>52</v>
      </c>
      <c r="K583" s="604"/>
      <c r="L583" s="604"/>
      <c r="M583" s="605"/>
      <c r="N583" s="601" t="s">
        <v>79</v>
      </c>
      <c r="O583" s="601" t="s">
        <v>80</v>
      </c>
      <c r="P583" s="5" t="s">
        <v>81</v>
      </c>
      <c r="Q583" s="5"/>
      <c r="R583" s="601" t="s">
        <v>82</v>
      </c>
      <c r="S583" s="601" t="s">
        <v>83</v>
      </c>
      <c r="T583" s="601" t="str">
        <f>T275</f>
        <v>CUMPLE CON EL REQUERIMIENTO OBLIGATORIO DE HABER EJECUTADO MÍNIMO DOS (2) DE LOS CINCO CONTRATOS, DENTRO DE LAS CLASIFICACIONES DE LOS
CÓDIGOS 721512,721214 Y 721517.</v>
      </c>
    </row>
    <row r="584" spans="2:20" ht="30" customHeight="1">
      <c r="B584" s="600"/>
      <c r="C584" s="602"/>
      <c r="D584" s="602"/>
      <c r="E584" s="602"/>
      <c r="F584" s="602"/>
      <c r="G584" s="602"/>
      <c r="H584" s="602"/>
      <c r="I584" s="602"/>
      <c r="J584" s="606" t="s">
        <v>85</v>
      </c>
      <c r="K584" s="607"/>
      <c r="L584" s="607"/>
      <c r="M584" s="608"/>
      <c r="N584" s="602"/>
      <c r="O584" s="602"/>
      <c r="P584" s="4" t="s">
        <v>13</v>
      </c>
      <c r="Q584" s="4" t="s">
        <v>84</v>
      </c>
      <c r="R584" s="602"/>
      <c r="S584" s="602"/>
      <c r="T584" s="602"/>
    </row>
    <row r="585" spans="2:20" ht="30" customHeight="1">
      <c r="B585" s="538">
        <v>1</v>
      </c>
      <c r="C585" s="535">
        <v>2</v>
      </c>
      <c r="D585" s="535">
        <v>135</v>
      </c>
      <c r="E585" s="535">
        <v>2511</v>
      </c>
      <c r="F585" s="535" t="s">
        <v>1366</v>
      </c>
      <c r="G585" s="541">
        <v>10178.120000000001</v>
      </c>
      <c r="H585" s="544" t="s">
        <v>1180</v>
      </c>
      <c r="I585" s="547">
        <v>0.5</v>
      </c>
      <c r="J585" s="279" t="s">
        <v>1173</v>
      </c>
      <c r="K585" s="132">
        <v>721015</v>
      </c>
      <c r="L585" s="279" t="s">
        <v>1173</v>
      </c>
      <c r="M585" s="132">
        <v>721517</v>
      </c>
      <c r="N585" s="550" t="s">
        <v>1318</v>
      </c>
      <c r="O585" s="550"/>
      <c r="P585" s="553" t="s">
        <v>1409</v>
      </c>
      <c r="Q585" s="556" t="s">
        <v>1235</v>
      </c>
      <c r="R585" s="556" t="s">
        <v>1376</v>
      </c>
      <c r="S585" s="559">
        <f>IF(COUNTIF(J585:M587,"CUMPLE")&gt;=1,(G585*I585),0)* (IF(N585="PRESENTÓ CERTIFICADO",1,0))* (IF(O585="ACORDE A ITEM 5.2.1 (T.R.)",1,0) )* ( IF(OR(Q585="SIN OBSERVACIÓN", Q585="REQUERIMIENTOS SUBSANADOS"),1,0)) *(IF(OR(R585="NINGUNO", R585="CUMPLEN CON LO SOLICITADO"),1,0))</f>
        <v>0</v>
      </c>
      <c r="T585" s="587" t="s">
        <v>1185</v>
      </c>
    </row>
    <row r="586" spans="2:20" ht="30" customHeight="1">
      <c r="B586" s="539"/>
      <c r="C586" s="536"/>
      <c r="D586" s="536"/>
      <c r="E586" s="536"/>
      <c r="F586" s="536"/>
      <c r="G586" s="542"/>
      <c r="H586" s="545"/>
      <c r="I586" s="548"/>
      <c r="J586" s="279" t="s">
        <v>1173</v>
      </c>
      <c r="K586" s="132">
        <v>721214</v>
      </c>
      <c r="L586" s="279" t="s">
        <v>1173</v>
      </c>
      <c r="M586" s="132">
        <v>921217</v>
      </c>
      <c r="N586" s="551"/>
      <c r="O586" s="551"/>
      <c r="P586" s="554"/>
      <c r="Q586" s="557"/>
      <c r="R586" s="557"/>
      <c r="S586" s="560"/>
      <c r="T586" s="588"/>
    </row>
    <row r="587" spans="2:20" ht="30" customHeight="1">
      <c r="B587" s="540"/>
      <c r="C587" s="537"/>
      <c r="D587" s="537"/>
      <c r="E587" s="537"/>
      <c r="F587" s="537"/>
      <c r="G587" s="543"/>
      <c r="H587" s="546"/>
      <c r="I587" s="549"/>
      <c r="J587" s="279" t="s">
        <v>1173</v>
      </c>
      <c r="K587" s="132">
        <v>721512</v>
      </c>
      <c r="L587" s="279"/>
      <c r="M587" s="132"/>
      <c r="N587" s="552"/>
      <c r="O587" s="552"/>
      <c r="P587" s="555"/>
      <c r="Q587" s="558"/>
      <c r="R587" s="558"/>
      <c r="S587" s="561"/>
      <c r="T587" s="588"/>
    </row>
    <row r="588" spans="2:20" ht="30" customHeight="1">
      <c r="B588" s="538">
        <v>2</v>
      </c>
      <c r="C588" s="570">
        <v>44</v>
      </c>
      <c r="D588" s="570">
        <v>580</v>
      </c>
      <c r="E588" s="570">
        <v>453535</v>
      </c>
      <c r="F588" s="570" t="s">
        <v>1367</v>
      </c>
      <c r="G588" s="575">
        <v>508.84</v>
      </c>
      <c r="H588" s="544" t="s">
        <v>1176</v>
      </c>
      <c r="I588" s="578">
        <v>1</v>
      </c>
      <c r="J588" s="279" t="s">
        <v>1173</v>
      </c>
      <c r="K588" s="132">
        <f>+$K$13</f>
        <v>721015</v>
      </c>
      <c r="L588" s="279" t="s">
        <v>1173</v>
      </c>
      <c r="M588" s="132">
        <f>+$M$13</f>
        <v>721517</v>
      </c>
      <c r="N588" s="550" t="s">
        <v>1318</v>
      </c>
      <c r="O588" s="550"/>
      <c r="P588" s="553" t="s">
        <v>1409</v>
      </c>
      <c r="Q588" s="556" t="s">
        <v>1235</v>
      </c>
      <c r="R588" s="556" t="s">
        <v>1376</v>
      </c>
      <c r="S588" s="559">
        <f>IF(COUNTIF(J588:M590,"CUMPLE")&gt;=1,(G588*I588),0)* (IF(N588="PRESENTÓ CERTIFICADO",1,0))* (IF(O588="ACORDE A ITEM 5.2.1 (T.R.)",1,0) )* ( IF(OR(Q588="SIN OBSERVACIÓN", Q588="REQUERIMIENTOS SUBSANADOS"),1,0)) *(IF(OR(R588="NINGUNO", R588="CUMPLEN CON LO SOLICITADO"),1,0))</f>
        <v>0</v>
      </c>
      <c r="T588" s="588"/>
    </row>
    <row r="589" spans="2:20" ht="30" customHeight="1">
      <c r="B589" s="539"/>
      <c r="C589" s="571"/>
      <c r="D589" s="571"/>
      <c r="E589" s="571"/>
      <c r="F589" s="571"/>
      <c r="G589" s="576"/>
      <c r="H589" s="545"/>
      <c r="I589" s="579"/>
      <c r="J589" s="279" t="s">
        <v>1173</v>
      </c>
      <c r="K589" s="132">
        <f>+$K$14</f>
        <v>721214</v>
      </c>
      <c r="L589" s="279" t="s">
        <v>1177</v>
      </c>
      <c r="M589" s="132">
        <f>+$M$14</f>
        <v>921217</v>
      </c>
      <c r="N589" s="551"/>
      <c r="O589" s="551"/>
      <c r="P589" s="554"/>
      <c r="Q589" s="557"/>
      <c r="R589" s="557"/>
      <c r="S589" s="560"/>
      <c r="T589" s="588"/>
    </row>
    <row r="590" spans="2:20" ht="30" customHeight="1">
      <c r="B590" s="540"/>
      <c r="C590" s="572"/>
      <c r="D590" s="572"/>
      <c r="E590" s="572"/>
      <c r="F590" s="572"/>
      <c r="G590" s="577"/>
      <c r="H590" s="546"/>
      <c r="I590" s="580"/>
      <c r="J590" s="279" t="s">
        <v>1173</v>
      </c>
      <c r="K590" s="132">
        <f>+$K$15</f>
        <v>721512</v>
      </c>
      <c r="L590" s="279"/>
      <c r="M590" s="132"/>
      <c r="N590" s="552"/>
      <c r="O590" s="552"/>
      <c r="P590" s="555"/>
      <c r="Q590" s="558"/>
      <c r="R590" s="558"/>
      <c r="S590" s="561"/>
      <c r="T590" s="588"/>
    </row>
    <row r="591" spans="2:20" ht="30" hidden="1" customHeight="1">
      <c r="B591" s="538">
        <v>3</v>
      </c>
      <c r="C591" s="535"/>
      <c r="D591" s="535"/>
      <c r="E591" s="535"/>
      <c r="F591" s="535"/>
      <c r="G591" s="541"/>
      <c r="H591" s="544"/>
      <c r="I591" s="547"/>
      <c r="J591" s="279"/>
      <c r="K591" s="132">
        <f>+$K$13</f>
        <v>721015</v>
      </c>
      <c r="L591" s="279"/>
      <c r="M591" s="132">
        <f>+$M$13</f>
        <v>721517</v>
      </c>
      <c r="N591" s="550"/>
      <c r="O591" s="550"/>
      <c r="P591" s="553"/>
      <c r="Q591" s="556"/>
      <c r="R591" s="556"/>
      <c r="S591" s="559">
        <f>IF(COUNTIF(J591:M593,"CUMPLE")&gt;=1,(G591*I591),0)* (IF(N591="PRESENTÓ CERTIFICADO",1,0))* (IF(O591="ACORDE A ITEM 5.2.1 (T.R.)",1,0) )* ( IF(OR(Q591="SIN OBSERVACIÓN", Q591="REQUERIMIENTOS SUBSANADOS"),1,0)) *(IF(OR(R591="NINGUNO", R591="CUMPLEN CON LO SOLICITADO"),1,0))</f>
        <v>0</v>
      </c>
      <c r="T591" s="588"/>
    </row>
    <row r="592" spans="2:20" ht="30" hidden="1" customHeight="1">
      <c r="B592" s="539"/>
      <c r="C592" s="536"/>
      <c r="D592" s="536"/>
      <c r="E592" s="536"/>
      <c r="F592" s="536"/>
      <c r="G592" s="542"/>
      <c r="H592" s="545"/>
      <c r="I592" s="548"/>
      <c r="J592" s="279"/>
      <c r="K592" s="132">
        <f>+$K$14</f>
        <v>721214</v>
      </c>
      <c r="L592" s="279"/>
      <c r="M592" s="132">
        <f>+$M$14</f>
        <v>921217</v>
      </c>
      <c r="N592" s="551"/>
      <c r="O592" s="551"/>
      <c r="P592" s="554"/>
      <c r="Q592" s="557"/>
      <c r="R592" s="557"/>
      <c r="S592" s="560"/>
      <c r="T592" s="588"/>
    </row>
    <row r="593" spans="2:20" ht="30" hidden="1" customHeight="1">
      <c r="B593" s="540"/>
      <c r="C593" s="537"/>
      <c r="D593" s="537"/>
      <c r="E593" s="537"/>
      <c r="F593" s="537"/>
      <c r="G593" s="543"/>
      <c r="H593" s="546"/>
      <c r="I593" s="549"/>
      <c r="J593" s="279"/>
      <c r="K593" s="132">
        <f>+$K$15</f>
        <v>721512</v>
      </c>
      <c r="L593" s="279"/>
      <c r="M593" s="132"/>
      <c r="N593" s="552"/>
      <c r="O593" s="552"/>
      <c r="P593" s="555"/>
      <c r="Q593" s="558"/>
      <c r="R593" s="558"/>
      <c r="S593" s="561"/>
      <c r="T593" s="588"/>
    </row>
    <row r="594" spans="2:20" ht="30" hidden="1" customHeight="1">
      <c r="B594" s="538">
        <v>4</v>
      </c>
      <c r="C594" s="570"/>
      <c r="D594" s="570"/>
      <c r="E594" s="570"/>
      <c r="F594" s="570"/>
      <c r="G594" s="575"/>
      <c r="H594" s="544"/>
      <c r="I594" s="578"/>
      <c r="J594" s="279"/>
      <c r="K594" s="132">
        <f>+$K$13</f>
        <v>721015</v>
      </c>
      <c r="L594" s="279"/>
      <c r="M594" s="132">
        <f>+$M$13</f>
        <v>721517</v>
      </c>
      <c r="N594" s="550"/>
      <c r="O594" s="550"/>
      <c r="P594" s="581"/>
      <c r="Q594" s="584"/>
      <c r="R594" s="584"/>
      <c r="S594" s="559">
        <f>IF(COUNTIF(J594:M596,"CUMPLE")&gt;=1,(G594*I594),0)* (IF(N594="PRESENTÓ CERTIFICADO",1,0))* (IF(O594="ACORDE A ITEM 5.2.1 (T.R.)",1,0) )* ( IF(OR(Q594="SIN OBSERVACIÓN", Q594="REQUERIMIENTOS SUBSANADOS"),1,0)) *(IF(OR(R594="NINGUNO", R594="CUMPLEN CON LO SOLICITADO"),1,0))</f>
        <v>0</v>
      </c>
      <c r="T594" s="588"/>
    </row>
    <row r="595" spans="2:20" ht="30" hidden="1" customHeight="1">
      <c r="B595" s="539"/>
      <c r="C595" s="571"/>
      <c r="D595" s="571"/>
      <c r="E595" s="571"/>
      <c r="F595" s="571"/>
      <c r="G595" s="576"/>
      <c r="H595" s="545"/>
      <c r="I595" s="579"/>
      <c r="J595" s="279"/>
      <c r="K595" s="132">
        <f>+$K$14</f>
        <v>721214</v>
      </c>
      <c r="L595" s="279"/>
      <c r="M595" s="132">
        <f>+$M$14</f>
        <v>921217</v>
      </c>
      <c r="N595" s="551"/>
      <c r="O595" s="551"/>
      <c r="P595" s="582"/>
      <c r="Q595" s="585"/>
      <c r="R595" s="585"/>
      <c r="S595" s="560"/>
      <c r="T595" s="588"/>
    </row>
    <row r="596" spans="2:20" ht="30" hidden="1" customHeight="1">
      <c r="B596" s="540"/>
      <c r="C596" s="572"/>
      <c r="D596" s="572"/>
      <c r="E596" s="572"/>
      <c r="F596" s="572"/>
      <c r="G596" s="577"/>
      <c r="H596" s="546"/>
      <c r="I596" s="580"/>
      <c r="J596" s="279"/>
      <c r="K596" s="132">
        <f>+$K$15</f>
        <v>721512</v>
      </c>
      <c r="L596" s="279"/>
      <c r="M596" s="132"/>
      <c r="N596" s="552"/>
      <c r="O596" s="552"/>
      <c r="P596" s="583"/>
      <c r="Q596" s="586"/>
      <c r="R596" s="586"/>
      <c r="S596" s="561"/>
      <c r="T596" s="588"/>
    </row>
    <row r="597" spans="2:20" ht="30" hidden="1" customHeight="1">
      <c r="B597" s="538">
        <v>5</v>
      </c>
      <c r="C597" s="535"/>
      <c r="D597" s="535"/>
      <c r="E597" s="535"/>
      <c r="F597" s="535"/>
      <c r="G597" s="541"/>
      <c r="H597" s="544"/>
      <c r="I597" s="547"/>
      <c r="J597" s="279"/>
      <c r="K597" s="132">
        <f>+$K$13</f>
        <v>721015</v>
      </c>
      <c r="L597" s="279"/>
      <c r="M597" s="132">
        <f>+$M$13</f>
        <v>721517</v>
      </c>
      <c r="N597" s="550"/>
      <c r="O597" s="550"/>
      <c r="P597" s="553"/>
      <c r="Q597" s="556"/>
      <c r="R597" s="556"/>
      <c r="S597" s="559">
        <f>IF(COUNTIF(J597:M599,"CUMPLE")&gt;=1,(G597*I597),0)* (IF(N597="PRESENTÓ CERTIFICADO",1,0))* (IF(O597="ACORDE A ITEM 5.2.1 (T.R.)",1,0) )* ( IF(OR(Q597="SIN OBSERVACIÓN", Q597="REQUERIMIENTOS SUBSANADOS"),1,0)) *(IF(OR(R597="NINGUNO", R597="CUMPLEN CON LO SOLICITADO"),1,0))</f>
        <v>0</v>
      </c>
      <c r="T597" s="588"/>
    </row>
    <row r="598" spans="2:20" ht="30" hidden="1" customHeight="1">
      <c r="B598" s="539"/>
      <c r="C598" s="536"/>
      <c r="D598" s="536"/>
      <c r="E598" s="536"/>
      <c r="F598" s="536"/>
      <c r="G598" s="542"/>
      <c r="H598" s="545"/>
      <c r="I598" s="548"/>
      <c r="J598" s="279"/>
      <c r="K598" s="132">
        <f>+$K$14</f>
        <v>721214</v>
      </c>
      <c r="L598" s="279"/>
      <c r="M598" s="132">
        <f>+$M$14</f>
        <v>921217</v>
      </c>
      <c r="N598" s="551"/>
      <c r="O598" s="551"/>
      <c r="P598" s="554"/>
      <c r="Q598" s="557"/>
      <c r="R598" s="557"/>
      <c r="S598" s="560"/>
      <c r="T598" s="588"/>
    </row>
    <row r="599" spans="2:20" ht="30" hidden="1" customHeight="1">
      <c r="B599" s="540"/>
      <c r="C599" s="537"/>
      <c r="D599" s="537"/>
      <c r="E599" s="537"/>
      <c r="F599" s="537"/>
      <c r="G599" s="543"/>
      <c r="H599" s="546"/>
      <c r="I599" s="549"/>
      <c r="J599" s="279"/>
      <c r="K599" s="132">
        <f>+$K$15</f>
        <v>721512</v>
      </c>
      <c r="L599" s="279"/>
      <c r="M599" s="132"/>
      <c r="N599" s="552"/>
      <c r="O599" s="552"/>
      <c r="P599" s="555"/>
      <c r="Q599" s="558"/>
      <c r="R599" s="558"/>
      <c r="S599" s="561"/>
      <c r="T599" s="589"/>
    </row>
    <row r="600" spans="2:20" ht="30" customHeight="1">
      <c r="B600" s="562" t="str">
        <f>IF(S601=" "," ",IF(S601&gt;=$H$6,"CUMPLE CON LA EXPERIENCIA REQUERIDA","NO CUMPLE CON LA EXPERIENCIA REQUERIDA"))</f>
        <v>NO CUMPLE CON LA EXPERIENCIA REQUERIDA</v>
      </c>
      <c r="C600" s="563"/>
      <c r="D600" s="563"/>
      <c r="E600" s="563"/>
      <c r="F600" s="563"/>
      <c r="G600" s="563"/>
      <c r="H600" s="563"/>
      <c r="I600" s="563"/>
      <c r="J600" s="563"/>
      <c r="K600" s="563"/>
      <c r="L600" s="563"/>
      <c r="M600" s="563"/>
      <c r="N600" s="563"/>
      <c r="O600" s="564"/>
      <c r="P600" s="568" t="s">
        <v>22</v>
      </c>
      <c r="Q600" s="569"/>
      <c r="R600" s="392"/>
      <c r="S600" s="7">
        <f>IF(T585="SI",SUM(S585:S599),0)</f>
        <v>0</v>
      </c>
      <c r="T600" s="573" t="str">
        <f>IF(S601=" "," ",IF(S601&gt;=$H$6,"CUMPLE","NO CUMPLE"))</f>
        <v>NO CUMPLE</v>
      </c>
    </row>
    <row r="601" spans="2:20" ht="30" customHeight="1">
      <c r="B601" s="565"/>
      <c r="C601" s="566"/>
      <c r="D601" s="566"/>
      <c r="E601" s="566"/>
      <c r="F601" s="566"/>
      <c r="G601" s="566"/>
      <c r="H601" s="566"/>
      <c r="I601" s="566"/>
      <c r="J601" s="566"/>
      <c r="K601" s="566"/>
      <c r="L601" s="566"/>
      <c r="M601" s="566"/>
      <c r="N601" s="566"/>
      <c r="O601" s="567"/>
      <c r="P601" s="568" t="s">
        <v>24</v>
      </c>
      <c r="Q601" s="569"/>
      <c r="R601" s="392"/>
      <c r="S601" s="76">
        <f>IFERROR((S600/$P$6)," ")</f>
        <v>0</v>
      </c>
      <c r="T601" s="574"/>
    </row>
    <row r="604" spans="2:20" ht="30" hidden="1" customHeight="1">
      <c r="B604" s="98">
        <v>28</v>
      </c>
      <c r="C604" s="590" t="s">
        <v>78</v>
      </c>
      <c r="D604" s="591"/>
      <c r="E604" s="592"/>
      <c r="F604" s="593" t="str">
        <f>IFERROR(VLOOKUP(B604,LISTA_OFERENTES,2,FALSE)," ")</f>
        <v>O13</v>
      </c>
      <c r="G604" s="594"/>
      <c r="H604" s="594"/>
      <c r="I604" s="594"/>
      <c r="J604" s="594"/>
      <c r="K604" s="594"/>
      <c r="L604" s="594"/>
      <c r="M604" s="594"/>
      <c r="N604" s="594"/>
      <c r="O604" s="595"/>
      <c r="P604" s="596" t="s">
        <v>104</v>
      </c>
      <c r="Q604" s="597"/>
      <c r="R604" s="598"/>
      <c r="S604" s="2">
        <f>5-(INT(COUNTBLANK(C607:C621))-10)</f>
        <v>0</v>
      </c>
      <c r="T604" s="3"/>
    </row>
    <row r="605" spans="2:20" ht="30" hidden="1" customHeight="1">
      <c r="B605" s="599" t="s">
        <v>45</v>
      </c>
      <c r="C605" s="601" t="s">
        <v>15</v>
      </c>
      <c r="D605" s="601" t="s">
        <v>16</v>
      </c>
      <c r="E605" s="601" t="s">
        <v>17</v>
      </c>
      <c r="F605" s="601" t="s">
        <v>18</v>
      </c>
      <c r="G605" s="601" t="s">
        <v>19</v>
      </c>
      <c r="H605" s="601" t="s">
        <v>20</v>
      </c>
      <c r="I605" s="601" t="s">
        <v>21</v>
      </c>
      <c r="J605" s="603" t="s">
        <v>52</v>
      </c>
      <c r="K605" s="604"/>
      <c r="L605" s="604"/>
      <c r="M605" s="605"/>
      <c r="N605" s="601" t="s">
        <v>79</v>
      </c>
      <c r="O605" s="601" t="s">
        <v>80</v>
      </c>
      <c r="P605" s="5" t="s">
        <v>81</v>
      </c>
      <c r="Q605" s="5"/>
      <c r="R605" s="601" t="s">
        <v>82</v>
      </c>
      <c r="S605" s="601" t="s">
        <v>83</v>
      </c>
      <c r="T605" s="601" t="str">
        <f>T297</f>
        <v>CUMPLE CON EL REQUERIMIENTO OBLIGATORIO DE HABER EJECUTADO MÍNIMO DOS (2) DE LOS CINCO CONTRATOS, DENTRO DE LAS CLASIFICACIONES DE LOS
CÓDIGOS 721512,721214 Y 721517.</v>
      </c>
    </row>
    <row r="606" spans="2:20" ht="30" hidden="1" customHeight="1">
      <c r="B606" s="600"/>
      <c r="C606" s="602"/>
      <c r="D606" s="602"/>
      <c r="E606" s="602"/>
      <c r="F606" s="602"/>
      <c r="G606" s="602"/>
      <c r="H606" s="602"/>
      <c r="I606" s="602"/>
      <c r="J606" s="606" t="s">
        <v>85</v>
      </c>
      <c r="K606" s="607"/>
      <c r="L606" s="607"/>
      <c r="M606" s="608"/>
      <c r="N606" s="602"/>
      <c r="O606" s="602"/>
      <c r="P606" s="4" t="s">
        <v>13</v>
      </c>
      <c r="Q606" s="4" t="s">
        <v>84</v>
      </c>
      <c r="R606" s="602"/>
      <c r="S606" s="602"/>
      <c r="T606" s="602"/>
    </row>
    <row r="607" spans="2:20" ht="30" hidden="1" customHeight="1">
      <c r="B607" s="538">
        <v>1</v>
      </c>
      <c r="C607" s="535"/>
      <c r="D607" s="535"/>
      <c r="E607" s="535"/>
      <c r="F607" s="535"/>
      <c r="G607" s="541"/>
      <c r="H607" s="544"/>
      <c r="I607" s="547"/>
      <c r="J607" s="279"/>
      <c r="K607" s="132">
        <v>721015</v>
      </c>
      <c r="L607" s="279"/>
      <c r="M607" s="132">
        <v>721214</v>
      </c>
      <c r="N607" s="550"/>
      <c r="O607" s="550"/>
      <c r="P607" s="553"/>
      <c r="Q607" s="556"/>
      <c r="R607" s="556"/>
      <c r="S607" s="559">
        <f>IF(COUNTIF(J607:M609,"CUMPLE")&gt;=1,(G607*I607),0)* (IF(N607="PRESENTÓ CERTIFICADO",1,0))* (IF(O607="ACORDE A ITEM 5.2.1 (T.R.)",1,0) )* ( IF(OR(Q607="SIN OBSERVACIÓN", Q607="REQUERIMIENTOS SUBSANADOS"),1,0)) *(IF(OR(R607="NINGUNO", R607="CUMPLEN CON LO SOLICITADO"),1,0))</f>
        <v>0</v>
      </c>
      <c r="T607" s="587"/>
    </row>
    <row r="608" spans="2:20" ht="30" hidden="1" customHeight="1">
      <c r="B608" s="539"/>
      <c r="C608" s="536"/>
      <c r="D608" s="536"/>
      <c r="E608" s="536"/>
      <c r="F608" s="536"/>
      <c r="G608" s="542"/>
      <c r="H608" s="545"/>
      <c r="I608" s="548"/>
      <c r="J608" s="279"/>
      <c r="K608" s="132">
        <v>721029</v>
      </c>
      <c r="L608" s="279"/>
      <c r="M608" s="132">
        <v>261216</v>
      </c>
      <c r="N608" s="551"/>
      <c r="O608" s="551"/>
      <c r="P608" s="554"/>
      <c r="Q608" s="557"/>
      <c r="R608" s="557"/>
      <c r="S608" s="560"/>
      <c r="T608" s="588"/>
    </row>
    <row r="609" spans="2:20" ht="30" hidden="1" customHeight="1">
      <c r="B609" s="540"/>
      <c r="C609" s="537"/>
      <c r="D609" s="537"/>
      <c r="E609" s="537"/>
      <c r="F609" s="537"/>
      <c r="G609" s="543"/>
      <c r="H609" s="546"/>
      <c r="I609" s="549"/>
      <c r="J609" s="279"/>
      <c r="K609" s="132">
        <v>721033</v>
      </c>
      <c r="L609" s="279"/>
      <c r="M609" s="132"/>
      <c r="N609" s="552"/>
      <c r="O609" s="552"/>
      <c r="P609" s="555"/>
      <c r="Q609" s="558"/>
      <c r="R609" s="558"/>
      <c r="S609" s="561"/>
      <c r="T609" s="588"/>
    </row>
    <row r="610" spans="2:20" ht="30" hidden="1" customHeight="1">
      <c r="B610" s="538">
        <v>2</v>
      </c>
      <c r="C610" s="570"/>
      <c r="D610" s="570"/>
      <c r="E610" s="570"/>
      <c r="F610" s="570"/>
      <c r="G610" s="575"/>
      <c r="H610" s="544"/>
      <c r="I610" s="578"/>
      <c r="J610" s="279"/>
      <c r="K610" s="132">
        <f>K607</f>
        <v>721015</v>
      </c>
      <c r="L610" s="279"/>
      <c r="M610" s="132">
        <f>M607</f>
        <v>721214</v>
      </c>
      <c r="N610" s="550"/>
      <c r="O610" s="550"/>
      <c r="P610" s="581"/>
      <c r="Q610" s="584"/>
      <c r="R610" s="584"/>
      <c r="S610" s="559">
        <f>IF(COUNTIF(J610:M612,"CUMPLE")&gt;=1,(G610*I610),0)* (IF(N610="PRESENTÓ CERTIFICADO",1,0))* (IF(O610="ACORDE A ITEM 5.2.1 (T.R.)",1,0) )* ( IF(OR(Q610="SIN OBSERVACIÓN", Q610="REQUERIMIENTOS SUBSANADOS"),1,0)) *(IF(OR(R610="NINGUNO", R610="CUMPLEN CON LO SOLICITADO"),1,0))</f>
        <v>0</v>
      </c>
      <c r="T610" s="588"/>
    </row>
    <row r="611" spans="2:20" ht="30" hidden="1" customHeight="1">
      <c r="B611" s="539"/>
      <c r="C611" s="571"/>
      <c r="D611" s="571"/>
      <c r="E611" s="571"/>
      <c r="F611" s="571"/>
      <c r="G611" s="576"/>
      <c r="H611" s="545"/>
      <c r="I611" s="579"/>
      <c r="J611" s="279"/>
      <c r="K611" s="132">
        <f>K608</f>
        <v>721029</v>
      </c>
      <c r="L611" s="279"/>
      <c r="M611" s="132">
        <f>M608</f>
        <v>261216</v>
      </c>
      <c r="N611" s="551"/>
      <c r="O611" s="551"/>
      <c r="P611" s="582"/>
      <c r="Q611" s="585"/>
      <c r="R611" s="585"/>
      <c r="S611" s="560"/>
      <c r="T611" s="588"/>
    </row>
    <row r="612" spans="2:20" ht="30" hidden="1" customHeight="1">
      <c r="B612" s="540"/>
      <c r="C612" s="572"/>
      <c r="D612" s="572"/>
      <c r="E612" s="572"/>
      <c r="F612" s="572"/>
      <c r="G612" s="577"/>
      <c r="H612" s="546"/>
      <c r="I612" s="580"/>
      <c r="J612" s="279"/>
      <c r="K612" s="132">
        <f>K609</f>
        <v>721033</v>
      </c>
      <c r="L612" s="279"/>
      <c r="M612" s="132"/>
      <c r="N612" s="552"/>
      <c r="O612" s="552"/>
      <c r="P612" s="583"/>
      <c r="Q612" s="586"/>
      <c r="R612" s="586"/>
      <c r="S612" s="561"/>
      <c r="T612" s="588"/>
    </row>
    <row r="613" spans="2:20" ht="30" hidden="1" customHeight="1">
      <c r="B613" s="538">
        <v>3</v>
      </c>
      <c r="C613" s="535"/>
      <c r="D613" s="535"/>
      <c r="E613" s="535"/>
      <c r="F613" s="535"/>
      <c r="G613" s="541"/>
      <c r="H613" s="544"/>
      <c r="I613" s="547"/>
      <c r="J613" s="279"/>
      <c r="K613" s="132">
        <f>K607</f>
        <v>721015</v>
      </c>
      <c r="L613" s="279"/>
      <c r="M613" s="132">
        <f>M607</f>
        <v>721214</v>
      </c>
      <c r="N613" s="550"/>
      <c r="O613" s="550"/>
      <c r="P613" s="553"/>
      <c r="Q613" s="556"/>
      <c r="R613" s="556"/>
      <c r="S613" s="559">
        <f>IF(COUNTIF(J613:M615,"CUMPLE")&gt;=1,(G613*I613),0)* (IF(N613="PRESENTÓ CERTIFICADO",1,0))* (IF(O613="ACORDE A ITEM 5.2.1 (T.R.)",1,0) )* ( IF(OR(Q613="SIN OBSERVACIÓN", Q613="REQUERIMIENTOS SUBSANADOS"),1,0)) *(IF(OR(R613="NINGUNO", R613="CUMPLEN CON LO SOLICITADO"),1,0))</f>
        <v>0</v>
      </c>
      <c r="T613" s="588"/>
    </row>
    <row r="614" spans="2:20" ht="30" hidden="1" customHeight="1">
      <c r="B614" s="539"/>
      <c r="C614" s="536"/>
      <c r="D614" s="536"/>
      <c r="E614" s="536"/>
      <c r="F614" s="536"/>
      <c r="G614" s="542"/>
      <c r="H614" s="545"/>
      <c r="I614" s="548"/>
      <c r="J614" s="279"/>
      <c r="K614" s="132">
        <f>K608</f>
        <v>721029</v>
      </c>
      <c r="L614" s="279"/>
      <c r="M614" s="132">
        <f>M608</f>
        <v>261216</v>
      </c>
      <c r="N614" s="551"/>
      <c r="O614" s="551"/>
      <c r="P614" s="554"/>
      <c r="Q614" s="557"/>
      <c r="R614" s="557"/>
      <c r="S614" s="560"/>
      <c r="T614" s="588"/>
    </row>
    <row r="615" spans="2:20" ht="30" hidden="1" customHeight="1">
      <c r="B615" s="540"/>
      <c r="C615" s="537"/>
      <c r="D615" s="537"/>
      <c r="E615" s="537"/>
      <c r="F615" s="537"/>
      <c r="G615" s="543"/>
      <c r="H615" s="546"/>
      <c r="I615" s="549"/>
      <c r="J615" s="279"/>
      <c r="K615" s="132">
        <f>K609</f>
        <v>721033</v>
      </c>
      <c r="L615" s="279"/>
      <c r="M615" s="132"/>
      <c r="N615" s="552"/>
      <c r="O615" s="552"/>
      <c r="P615" s="555"/>
      <c r="Q615" s="558"/>
      <c r="R615" s="558"/>
      <c r="S615" s="561"/>
      <c r="T615" s="588"/>
    </row>
    <row r="616" spans="2:20" ht="30" hidden="1" customHeight="1">
      <c r="B616" s="538">
        <v>4</v>
      </c>
      <c r="C616" s="570"/>
      <c r="D616" s="570"/>
      <c r="E616" s="570"/>
      <c r="F616" s="570"/>
      <c r="G616" s="575"/>
      <c r="H616" s="544"/>
      <c r="I616" s="578"/>
      <c r="J616" s="279"/>
      <c r="K616" s="132">
        <f>K607</f>
        <v>721015</v>
      </c>
      <c r="L616" s="279"/>
      <c r="M616" s="132">
        <f>M607</f>
        <v>721214</v>
      </c>
      <c r="N616" s="550"/>
      <c r="O616" s="550"/>
      <c r="P616" s="581"/>
      <c r="Q616" s="584"/>
      <c r="R616" s="584"/>
      <c r="S616" s="559">
        <f>IF(COUNTIF(J616:M618,"CUMPLE")&gt;=1,(G616*I616),0)* (IF(N616="PRESENTÓ CERTIFICADO",1,0))* (IF(O616="ACORDE A ITEM 5.2.1 (T.R.)",1,0) )* ( IF(OR(Q616="SIN OBSERVACIÓN", Q616="REQUERIMIENTOS SUBSANADOS"),1,0)) *(IF(OR(R616="NINGUNO", R616="CUMPLEN CON LO SOLICITADO"),1,0))</f>
        <v>0</v>
      </c>
      <c r="T616" s="588"/>
    </row>
    <row r="617" spans="2:20" ht="30" hidden="1" customHeight="1">
      <c r="B617" s="539"/>
      <c r="C617" s="571"/>
      <c r="D617" s="571"/>
      <c r="E617" s="571"/>
      <c r="F617" s="571"/>
      <c r="G617" s="576"/>
      <c r="H617" s="545"/>
      <c r="I617" s="579"/>
      <c r="J617" s="279"/>
      <c r="K617" s="132">
        <f>K608</f>
        <v>721029</v>
      </c>
      <c r="L617" s="279"/>
      <c r="M617" s="132">
        <f>M608</f>
        <v>261216</v>
      </c>
      <c r="N617" s="551"/>
      <c r="O617" s="551"/>
      <c r="P617" s="582"/>
      <c r="Q617" s="585"/>
      <c r="R617" s="585"/>
      <c r="S617" s="560"/>
      <c r="T617" s="588"/>
    </row>
    <row r="618" spans="2:20" ht="30" hidden="1" customHeight="1">
      <c r="B618" s="540"/>
      <c r="C618" s="572"/>
      <c r="D618" s="572"/>
      <c r="E618" s="572"/>
      <c r="F618" s="572"/>
      <c r="G618" s="577"/>
      <c r="H618" s="546"/>
      <c r="I618" s="580"/>
      <c r="J618" s="279"/>
      <c r="K618" s="132">
        <f>K609</f>
        <v>721033</v>
      </c>
      <c r="L618" s="279"/>
      <c r="M618" s="132"/>
      <c r="N618" s="552"/>
      <c r="O618" s="552"/>
      <c r="P618" s="583"/>
      <c r="Q618" s="586"/>
      <c r="R618" s="586"/>
      <c r="S618" s="561"/>
      <c r="T618" s="588"/>
    </row>
    <row r="619" spans="2:20" ht="30" hidden="1" customHeight="1">
      <c r="B619" s="538">
        <v>5</v>
      </c>
      <c r="C619" s="535"/>
      <c r="D619" s="535"/>
      <c r="E619" s="535"/>
      <c r="F619" s="535"/>
      <c r="G619" s="541"/>
      <c r="H619" s="544"/>
      <c r="I619" s="547"/>
      <c r="J619" s="279"/>
      <c r="K619" s="132">
        <f>K607</f>
        <v>721015</v>
      </c>
      <c r="L619" s="279"/>
      <c r="M619" s="132">
        <f>M607</f>
        <v>721214</v>
      </c>
      <c r="N619" s="550"/>
      <c r="O619" s="550"/>
      <c r="P619" s="553"/>
      <c r="Q619" s="556"/>
      <c r="R619" s="556"/>
      <c r="S619" s="559">
        <f>IF(COUNTIF(J619:M621,"CUMPLE")&gt;=1,(G619*I619),0)* (IF(N619="PRESENTÓ CERTIFICADO",1,0))* (IF(O619="ACORDE A ITEM 5.2.1 (T.R.)",1,0) )* ( IF(OR(Q619="SIN OBSERVACIÓN", Q619="REQUERIMIENTOS SUBSANADOS"),1,0)) *(IF(OR(R619="NINGUNO", R619="CUMPLEN CON LO SOLICITADO"),1,0))</f>
        <v>0</v>
      </c>
      <c r="T619" s="588"/>
    </row>
    <row r="620" spans="2:20" ht="30" hidden="1" customHeight="1">
      <c r="B620" s="539"/>
      <c r="C620" s="536"/>
      <c r="D620" s="536"/>
      <c r="E620" s="536"/>
      <c r="F620" s="536"/>
      <c r="G620" s="542"/>
      <c r="H620" s="545"/>
      <c r="I620" s="548"/>
      <c r="J620" s="279"/>
      <c r="K620" s="132">
        <f>K608</f>
        <v>721029</v>
      </c>
      <c r="L620" s="279"/>
      <c r="M620" s="132">
        <f>M608</f>
        <v>261216</v>
      </c>
      <c r="N620" s="551"/>
      <c r="O620" s="551"/>
      <c r="P620" s="554"/>
      <c r="Q620" s="557"/>
      <c r="R620" s="557"/>
      <c r="S620" s="560"/>
      <c r="T620" s="588"/>
    </row>
    <row r="621" spans="2:20" ht="30" hidden="1" customHeight="1">
      <c r="B621" s="540"/>
      <c r="C621" s="537"/>
      <c r="D621" s="537"/>
      <c r="E621" s="537"/>
      <c r="F621" s="537"/>
      <c r="G621" s="543"/>
      <c r="H621" s="546"/>
      <c r="I621" s="549"/>
      <c r="J621" s="279"/>
      <c r="K621" s="132">
        <f>K609</f>
        <v>721033</v>
      </c>
      <c r="L621" s="279"/>
      <c r="M621" s="132"/>
      <c r="N621" s="552"/>
      <c r="O621" s="552"/>
      <c r="P621" s="555"/>
      <c r="Q621" s="558"/>
      <c r="R621" s="558"/>
      <c r="S621" s="561"/>
      <c r="T621" s="589"/>
    </row>
    <row r="622" spans="2:20" ht="30" hidden="1" customHeight="1">
      <c r="B622" s="562" t="str">
        <f>IF(S623=" "," ",IF(S623&gt;=$H$6,"CUMPLE CON LA EXPERIENCIA REQUERIDA","NO CUMPLE CON LA EXPERIENCIA REQUERIDA"))</f>
        <v>NO CUMPLE CON LA EXPERIENCIA REQUERIDA</v>
      </c>
      <c r="C622" s="563"/>
      <c r="D622" s="563"/>
      <c r="E622" s="563"/>
      <c r="F622" s="563"/>
      <c r="G622" s="563"/>
      <c r="H622" s="563"/>
      <c r="I622" s="563"/>
      <c r="J622" s="563"/>
      <c r="K622" s="563"/>
      <c r="L622" s="563"/>
      <c r="M622" s="563"/>
      <c r="N622" s="563"/>
      <c r="O622" s="564"/>
      <c r="P622" s="568" t="s">
        <v>22</v>
      </c>
      <c r="Q622" s="569"/>
      <c r="R622" s="392"/>
      <c r="S622" s="7">
        <f>IF(T607="SI",SUM(S607:S621),0)</f>
        <v>0</v>
      </c>
      <c r="T622" s="573" t="str">
        <f>IF(S623=" "," ",IF(S623&gt;=$H$6,"CUMPLE","NO CUMPLE"))</f>
        <v>NO CUMPLE</v>
      </c>
    </row>
    <row r="623" spans="2:20" ht="30" hidden="1" customHeight="1">
      <c r="B623" s="565"/>
      <c r="C623" s="566"/>
      <c r="D623" s="566"/>
      <c r="E623" s="566"/>
      <c r="F623" s="566"/>
      <c r="G623" s="566"/>
      <c r="H623" s="566"/>
      <c r="I623" s="566"/>
      <c r="J623" s="566"/>
      <c r="K623" s="566"/>
      <c r="L623" s="566"/>
      <c r="M623" s="566"/>
      <c r="N623" s="566"/>
      <c r="O623" s="567"/>
      <c r="P623" s="568" t="s">
        <v>24</v>
      </c>
      <c r="Q623" s="569"/>
      <c r="R623" s="392"/>
      <c r="S623" s="76">
        <f>IFERROR((S622/$P$6)," ")</f>
        <v>0</v>
      </c>
      <c r="T623" s="574"/>
    </row>
    <row r="624" spans="2:20" ht="30" hidden="1" customHeight="1"/>
    <row r="625" spans="2:20" ht="30" hidden="1" customHeight="1"/>
    <row r="626" spans="2:20" ht="30" hidden="1" customHeight="1">
      <c r="B626" s="98">
        <v>29</v>
      </c>
      <c r="C626" s="590" t="s">
        <v>78</v>
      </c>
      <c r="D626" s="591"/>
      <c r="E626" s="592"/>
      <c r="F626" s="593" t="str">
        <f>IFERROR(VLOOKUP(B626,LISTA_OFERENTES,2,FALSE)," ")</f>
        <v>O14</v>
      </c>
      <c r="G626" s="594"/>
      <c r="H626" s="594"/>
      <c r="I626" s="594"/>
      <c r="J626" s="594"/>
      <c r="K626" s="594"/>
      <c r="L626" s="594"/>
      <c r="M626" s="594"/>
      <c r="N626" s="594"/>
      <c r="O626" s="595"/>
      <c r="P626" s="596" t="s">
        <v>104</v>
      </c>
      <c r="Q626" s="597"/>
      <c r="R626" s="598"/>
      <c r="S626" s="2">
        <f>5-(INT(COUNTBLANK(C629:C643))-10)</f>
        <v>0</v>
      </c>
      <c r="T626" s="3"/>
    </row>
    <row r="627" spans="2:20" ht="30" hidden="1" customHeight="1">
      <c r="B627" s="599" t="s">
        <v>45</v>
      </c>
      <c r="C627" s="601" t="s">
        <v>15</v>
      </c>
      <c r="D627" s="601" t="s">
        <v>16</v>
      </c>
      <c r="E627" s="601" t="s">
        <v>17</v>
      </c>
      <c r="F627" s="601" t="s">
        <v>18</v>
      </c>
      <c r="G627" s="601" t="s">
        <v>19</v>
      </c>
      <c r="H627" s="601" t="s">
        <v>20</v>
      </c>
      <c r="I627" s="601" t="s">
        <v>21</v>
      </c>
      <c r="J627" s="603" t="s">
        <v>52</v>
      </c>
      <c r="K627" s="604"/>
      <c r="L627" s="604"/>
      <c r="M627" s="605"/>
      <c r="N627" s="601" t="s">
        <v>79</v>
      </c>
      <c r="O627" s="601" t="s">
        <v>80</v>
      </c>
      <c r="P627" s="5" t="s">
        <v>81</v>
      </c>
      <c r="Q627" s="5"/>
      <c r="R627" s="601" t="s">
        <v>82</v>
      </c>
      <c r="S627" s="601" t="s">
        <v>83</v>
      </c>
      <c r="T627" s="601" t="str">
        <f>T319</f>
        <v>CUMPLE CON EL REQUERIMIENTO OBLIGATORIO DE HABER EJECUTADO MÍNIMO DOS (2) DE LOS CINCO CONTRATOS, DENTRO DE LAS CLASIFICACIONES DE LOS
CÓDIGOS 721512,721214 Y 721517.</v>
      </c>
    </row>
    <row r="628" spans="2:20" ht="30" hidden="1" customHeight="1">
      <c r="B628" s="600"/>
      <c r="C628" s="602"/>
      <c r="D628" s="602"/>
      <c r="E628" s="602"/>
      <c r="F628" s="602"/>
      <c r="G628" s="602"/>
      <c r="H628" s="602"/>
      <c r="I628" s="602"/>
      <c r="J628" s="606" t="s">
        <v>85</v>
      </c>
      <c r="K628" s="607"/>
      <c r="L628" s="607"/>
      <c r="M628" s="608"/>
      <c r="N628" s="602"/>
      <c r="O628" s="602"/>
      <c r="P628" s="4" t="s">
        <v>13</v>
      </c>
      <c r="Q628" s="4" t="s">
        <v>84</v>
      </c>
      <c r="R628" s="602"/>
      <c r="S628" s="602"/>
      <c r="T628" s="602"/>
    </row>
    <row r="629" spans="2:20" ht="30" hidden="1" customHeight="1">
      <c r="B629" s="538">
        <v>1</v>
      </c>
      <c r="C629" s="535"/>
      <c r="D629" s="535"/>
      <c r="E629" s="535"/>
      <c r="F629" s="535"/>
      <c r="G629" s="541"/>
      <c r="H629" s="544"/>
      <c r="I629" s="547"/>
      <c r="J629" s="279"/>
      <c r="K629" s="132">
        <v>721015</v>
      </c>
      <c r="L629" s="279"/>
      <c r="M629" s="132">
        <v>721214</v>
      </c>
      <c r="N629" s="550"/>
      <c r="O629" s="550"/>
      <c r="P629" s="553"/>
      <c r="Q629" s="556"/>
      <c r="R629" s="556"/>
      <c r="S629" s="559">
        <f>IF(COUNTIF(J629:M631,"CUMPLE")&gt;=1,(G629*I629),0)* (IF(N629="PRESENTÓ CERTIFICADO",1,0))* (IF(O629="ACORDE A ITEM 5.2.1 (T.R.)",1,0) )* ( IF(OR(Q629="SIN OBSERVACIÓN", Q629="REQUERIMIENTOS SUBSANADOS"),1,0)) *(IF(OR(R629="NINGUNO", R629="CUMPLEN CON LO SOLICITADO"),1,0))</f>
        <v>0</v>
      </c>
      <c r="T629" s="587"/>
    </row>
    <row r="630" spans="2:20" ht="30" hidden="1" customHeight="1">
      <c r="B630" s="539"/>
      <c r="C630" s="536"/>
      <c r="D630" s="536"/>
      <c r="E630" s="536"/>
      <c r="F630" s="536"/>
      <c r="G630" s="542"/>
      <c r="H630" s="545"/>
      <c r="I630" s="548"/>
      <c r="J630" s="279"/>
      <c r="K630" s="132">
        <v>721029</v>
      </c>
      <c r="L630" s="279"/>
      <c r="M630" s="132">
        <v>261216</v>
      </c>
      <c r="N630" s="551"/>
      <c r="O630" s="551"/>
      <c r="P630" s="554"/>
      <c r="Q630" s="557"/>
      <c r="R630" s="557"/>
      <c r="S630" s="560"/>
      <c r="T630" s="588"/>
    </row>
    <row r="631" spans="2:20" ht="30" hidden="1" customHeight="1">
      <c r="B631" s="540"/>
      <c r="C631" s="537"/>
      <c r="D631" s="537"/>
      <c r="E631" s="537"/>
      <c r="F631" s="537"/>
      <c r="G631" s="543"/>
      <c r="H631" s="546"/>
      <c r="I631" s="549"/>
      <c r="J631" s="279"/>
      <c r="K631" s="132">
        <v>721033</v>
      </c>
      <c r="L631" s="279"/>
      <c r="M631" s="132"/>
      <c r="N631" s="552"/>
      <c r="O631" s="552"/>
      <c r="P631" s="555"/>
      <c r="Q631" s="558"/>
      <c r="R631" s="558"/>
      <c r="S631" s="561"/>
      <c r="T631" s="588"/>
    </row>
    <row r="632" spans="2:20" ht="30" hidden="1" customHeight="1">
      <c r="B632" s="538">
        <v>2</v>
      </c>
      <c r="C632" s="570"/>
      <c r="D632" s="570"/>
      <c r="E632" s="570"/>
      <c r="F632" s="570"/>
      <c r="G632" s="575"/>
      <c r="H632" s="544"/>
      <c r="I632" s="578"/>
      <c r="J632" s="279"/>
      <c r="K632" s="132">
        <f>K629</f>
        <v>721015</v>
      </c>
      <c r="L632" s="279"/>
      <c r="M632" s="132">
        <f>M629</f>
        <v>721214</v>
      </c>
      <c r="N632" s="550"/>
      <c r="O632" s="550"/>
      <c r="P632" s="581"/>
      <c r="Q632" s="584"/>
      <c r="R632" s="584"/>
      <c r="S632" s="559">
        <f>IF(COUNTIF(J632:M634,"CUMPLE")&gt;=1,(G632*I632),0)* (IF(N632="PRESENTÓ CERTIFICADO",1,0))* (IF(O632="ACORDE A ITEM 5.2.1 (T.R.)",1,0) )* ( IF(OR(Q632="SIN OBSERVACIÓN", Q632="REQUERIMIENTOS SUBSANADOS"),1,0)) *(IF(OR(R632="NINGUNO", R632="CUMPLEN CON LO SOLICITADO"),1,0))</f>
        <v>0</v>
      </c>
      <c r="T632" s="588"/>
    </row>
    <row r="633" spans="2:20" ht="30" hidden="1" customHeight="1">
      <c r="B633" s="539"/>
      <c r="C633" s="571"/>
      <c r="D633" s="571"/>
      <c r="E633" s="571"/>
      <c r="F633" s="571"/>
      <c r="G633" s="576"/>
      <c r="H633" s="545"/>
      <c r="I633" s="579"/>
      <c r="J633" s="279"/>
      <c r="K633" s="132">
        <f>K630</f>
        <v>721029</v>
      </c>
      <c r="L633" s="279"/>
      <c r="M633" s="132">
        <f>M630</f>
        <v>261216</v>
      </c>
      <c r="N633" s="551"/>
      <c r="O633" s="551"/>
      <c r="P633" s="582"/>
      <c r="Q633" s="585"/>
      <c r="R633" s="585"/>
      <c r="S633" s="560"/>
      <c r="T633" s="588"/>
    </row>
    <row r="634" spans="2:20" ht="30" hidden="1" customHeight="1">
      <c r="B634" s="540"/>
      <c r="C634" s="572"/>
      <c r="D634" s="572"/>
      <c r="E634" s="572"/>
      <c r="F634" s="572"/>
      <c r="G634" s="577"/>
      <c r="H634" s="546"/>
      <c r="I634" s="580"/>
      <c r="J634" s="279"/>
      <c r="K634" s="132">
        <f>K631</f>
        <v>721033</v>
      </c>
      <c r="L634" s="279"/>
      <c r="M634" s="132"/>
      <c r="N634" s="552"/>
      <c r="O634" s="552"/>
      <c r="P634" s="583"/>
      <c r="Q634" s="586"/>
      <c r="R634" s="586"/>
      <c r="S634" s="561"/>
      <c r="T634" s="588"/>
    </row>
    <row r="635" spans="2:20" ht="30" hidden="1" customHeight="1">
      <c r="B635" s="538">
        <v>3</v>
      </c>
      <c r="C635" s="535"/>
      <c r="D635" s="535"/>
      <c r="E635" s="535"/>
      <c r="F635" s="535"/>
      <c r="G635" s="541"/>
      <c r="H635" s="544"/>
      <c r="I635" s="547"/>
      <c r="J635" s="279"/>
      <c r="K635" s="132">
        <f>K629</f>
        <v>721015</v>
      </c>
      <c r="L635" s="279"/>
      <c r="M635" s="132">
        <f>M629</f>
        <v>721214</v>
      </c>
      <c r="N635" s="550"/>
      <c r="O635" s="550"/>
      <c r="P635" s="553"/>
      <c r="Q635" s="556"/>
      <c r="R635" s="556"/>
      <c r="S635" s="559">
        <f>IF(COUNTIF(J635:M637,"CUMPLE")&gt;=1,(G635*I635),0)* (IF(N635="PRESENTÓ CERTIFICADO",1,0))* (IF(O635="ACORDE A ITEM 5.2.1 (T.R.)",1,0) )* ( IF(OR(Q635="SIN OBSERVACIÓN", Q635="REQUERIMIENTOS SUBSANADOS"),1,0)) *(IF(OR(R635="NINGUNO", R635="CUMPLEN CON LO SOLICITADO"),1,0))</f>
        <v>0</v>
      </c>
      <c r="T635" s="588"/>
    </row>
    <row r="636" spans="2:20" ht="30" hidden="1" customHeight="1">
      <c r="B636" s="539"/>
      <c r="C636" s="536"/>
      <c r="D636" s="536"/>
      <c r="E636" s="536"/>
      <c r="F636" s="536"/>
      <c r="G636" s="542"/>
      <c r="H636" s="545"/>
      <c r="I636" s="548"/>
      <c r="J636" s="279"/>
      <c r="K636" s="132">
        <f>K630</f>
        <v>721029</v>
      </c>
      <c r="L636" s="279"/>
      <c r="M636" s="132">
        <f>M630</f>
        <v>261216</v>
      </c>
      <c r="N636" s="551"/>
      <c r="O636" s="551"/>
      <c r="P636" s="554"/>
      <c r="Q636" s="557"/>
      <c r="R636" s="557"/>
      <c r="S636" s="560"/>
      <c r="T636" s="588"/>
    </row>
    <row r="637" spans="2:20" ht="30" hidden="1" customHeight="1">
      <c r="B637" s="540"/>
      <c r="C637" s="537"/>
      <c r="D637" s="537"/>
      <c r="E637" s="537"/>
      <c r="F637" s="537"/>
      <c r="G637" s="543"/>
      <c r="H637" s="546"/>
      <c r="I637" s="549"/>
      <c r="J637" s="279"/>
      <c r="K637" s="132">
        <f>K631</f>
        <v>721033</v>
      </c>
      <c r="L637" s="279"/>
      <c r="M637" s="132"/>
      <c r="N637" s="552"/>
      <c r="O637" s="552"/>
      <c r="P637" s="555"/>
      <c r="Q637" s="558"/>
      <c r="R637" s="558"/>
      <c r="S637" s="561"/>
      <c r="T637" s="588"/>
    </row>
    <row r="638" spans="2:20" ht="30" hidden="1" customHeight="1">
      <c r="B638" s="538">
        <v>4</v>
      </c>
      <c r="C638" s="570"/>
      <c r="D638" s="570"/>
      <c r="E638" s="570"/>
      <c r="F638" s="570"/>
      <c r="G638" s="575"/>
      <c r="H638" s="544"/>
      <c r="I638" s="578"/>
      <c r="J638" s="279"/>
      <c r="K638" s="132">
        <f>K629</f>
        <v>721015</v>
      </c>
      <c r="L638" s="279"/>
      <c r="M638" s="132">
        <f>M629</f>
        <v>721214</v>
      </c>
      <c r="N638" s="550"/>
      <c r="O638" s="550"/>
      <c r="P638" s="581"/>
      <c r="Q638" s="584"/>
      <c r="R638" s="584"/>
      <c r="S638" s="559">
        <f>IF(COUNTIF(J638:M640,"CUMPLE")&gt;=1,(G638*I638),0)* (IF(N638="PRESENTÓ CERTIFICADO",1,0))* (IF(O638="ACORDE A ITEM 5.2.1 (T.R.)",1,0) )* ( IF(OR(Q638="SIN OBSERVACIÓN", Q638="REQUERIMIENTOS SUBSANADOS"),1,0)) *(IF(OR(R638="NINGUNO", R638="CUMPLEN CON LO SOLICITADO"),1,0))</f>
        <v>0</v>
      </c>
      <c r="T638" s="588"/>
    </row>
    <row r="639" spans="2:20" ht="30" hidden="1" customHeight="1">
      <c r="B639" s="539"/>
      <c r="C639" s="571"/>
      <c r="D639" s="571"/>
      <c r="E639" s="571"/>
      <c r="F639" s="571"/>
      <c r="G639" s="576"/>
      <c r="H639" s="545"/>
      <c r="I639" s="579"/>
      <c r="J639" s="279"/>
      <c r="K639" s="132">
        <f>K630</f>
        <v>721029</v>
      </c>
      <c r="L639" s="279"/>
      <c r="M639" s="132">
        <f>M630</f>
        <v>261216</v>
      </c>
      <c r="N639" s="551"/>
      <c r="O639" s="551"/>
      <c r="P639" s="582"/>
      <c r="Q639" s="585"/>
      <c r="R639" s="585"/>
      <c r="S639" s="560"/>
      <c r="T639" s="588"/>
    </row>
    <row r="640" spans="2:20" ht="30" hidden="1" customHeight="1">
      <c r="B640" s="540"/>
      <c r="C640" s="572"/>
      <c r="D640" s="572"/>
      <c r="E640" s="572"/>
      <c r="F640" s="572"/>
      <c r="G640" s="577"/>
      <c r="H640" s="546"/>
      <c r="I640" s="580"/>
      <c r="J640" s="279"/>
      <c r="K640" s="132">
        <f>K631</f>
        <v>721033</v>
      </c>
      <c r="L640" s="279"/>
      <c r="M640" s="132"/>
      <c r="N640" s="552"/>
      <c r="O640" s="552"/>
      <c r="P640" s="583"/>
      <c r="Q640" s="586"/>
      <c r="R640" s="586"/>
      <c r="S640" s="561"/>
      <c r="T640" s="588"/>
    </row>
    <row r="641" spans="2:20" ht="30" hidden="1" customHeight="1">
      <c r="B641" s="538">
        <v>5</v>
      </c>
      <c r="C641" s="535"/>
      <c r="D641" s="535"/>
      <c r="E641" s="535"/>
      <c r="F641" s="535"/>
      <c r="G641" s="541"/>
      <c r="H641" s="544"/>
      <c r="I641" s="547"/>
      <c r="J641" s="279"/>
      <c r="K641" s="132">
        <f>K629</f>
        <v>721015</v>
      </c>
      <c r="L641" s="279"/>
      <c r="M641" s="132">
        <f>M629</f>
        <v>721214</v>
      </c>
      <c r="N641" s="550"/>
      <c r="O641" s="550"/>
      <c r="P641" s="553"/>
      <c r="Q641" s="556"/>
      <c r="R641" s="556"/>
      <c r="S641" s="559">
        <f>IF(COUNTIF(J641:M643,"CUMPLE")&gt;=1,(G641*I641),0)* (IF(N641="PRESENTÓ CERTIFICADO",1,0))* (IF(O641="ACORDE A ITEM 5.2.1 (T.R.)",1,0) )* ( IF(OR(Q641="SIN OBSERVACIÓN", Q641="REQUERIMIENTOS SUBSANADOS"),1,0)) *(IF(OR(R641="NINGUNO", R641="CUMPLEN CON LO SOLICITADO"),1,0))</f>
        <v>0</v>
      </c>
      <c r="T641" s="588"/>
    </row>
    <row r="642" spans="2:20" ht="30" hidden="1" customHeight="1">
      <c r="B642" s="539"/>
      <c r="C642" s="536"/>
      <c r="D642" s="536"/>
      <c r="E642" s="536"/>
      <c r="F642" s="536"/>
      <c r="G642" s="542"/>
      <c r="H642" s="545"/>
      <c r="I642" s="548"/>
      <c r="J642" s="279"/>
      <c r="K642" s="132">
        <f>K630</f>
        <v>721029</v>
      </c>
      <c r="L642" s="279"/>
      <c r="M642" s="132">
        <f>M630</f>
        <v>261216</v>
      </c>
      <c r="N642" s="551"/>
      <c r="O642" s="551"/>
      <c r="P642" s="554"/>
      <c r="Q642" s="557"/>
      <c r="R642" s="557"/>
      <c r="S642" s="560"/>
      <c r="T642" s="588"/>
    </row>
    <row r="643" spans="2:20" ht="30" hidden="1" customHeight="1">
      <c r="B643" s="540"/>
      <c r="C643" s="537"/>
      <c r="D643" s="537"/>
      <c r="E643" s="537"/>
      <c r="F643" s="537"/>
      <c r="G643" s="543"/>
      <c r="H643" s="546"/>
      <c r="I643" s="549"/>
      <c r="J643" s="279"/>
      <c r="K643" s="132">
        <f>K631</f>
        <v>721033</v>
      </c>
      <c r="L643" s="279"/>
      <c r="M643" s="132"/>
      <c r="N643" s="552"/>
      <c r="O643" s="552"/>
      <c r="P643" s="555"/>
      <c r="Q643" s="558"/>
      <c r="R643" s="558"/>
      <c r="S643" s="561"/>
      <c r="T643" s="589"/>
    </row>
    <row r="644" spans="2:20" ht="30" hidden="1" customHeight="1">
      <c r="B644" s="562" t="str">
        <f>IF(S645=" "," ",IF(S645&gt;=$H$6,"CUMPLE CON LA EXPERIENCIA REQUERIDA","NO CUMPLE CON LA EXPERIENCIA REQUERIDA"))</f>
        <v>NO CUMPLE CON LA EXPERIENCIA REQUERIDA</v>
      </c>
      <c r="C644" s="563"/>
      <c r="D644" s="563"/>
      <c r="E644" s="563"/>
      <c r="F644" s="563"/>
      <c r="G644" s="563"/>
      <c r="H644" s="563"/>
      <c r="I644" s="563"/>
      <c r="J644" s="563"/>
      <c r="K644" s="563"/>
      <c r="L644" s="563"/>
      <c r="M644" s="563"/>
      <c r="N644" s="563"/>
      <c r="O644" s="564"/>
      <c r="P644" s="568" t="s">
        <v>22</v>
      </c>
      <c r="Q644" s="569"/>
      <c r="R644" s="392"/>
      <c r="S644" s="7">
        <f>IF(T629="SI",SUM(S629:S643),0)</f>
        <v>0</v>
      </c>
      <c r="T644" s="573" t="str">
        <f>IF(S645=" "," ",IF(S645&gt;=$H$6,"CUMPLE","NO CUMPLE"))</f>
        <v>NO CUMPLE</v>
      </c>
    </row>
    <row r="645" spans="2:20" ht="30" hidden="1" customHeight="1">
      <c r="B645" s="565"/>
      <c r="C645" s="566"/>
      <c r="D645" s="566"/>
      <c r="E645" s="566"/>
      <c r="F645" s="566"/>
      <c r="G645" s="566"/>
      <c r="H645" s="566"/>
      <c r="I645" s="566"/>
      <c r="J645" s="566"/>
      <c r="K645" s="566"/>
      <c r="L645" s="566"/>
      <c r="M645" s="566"/>
      <c r="N645" s="566"/>
      <c r="O645" s="567"/>
      <c r="P645" s="568" t="s">
        <v>24</v>
      </c>
      <c r="Q645" s="569"/>
      <c r="R645" s="392"/>
      <c r="S645" s="76">
        <f>IFERROR((S644/$P$6)," ")</f>
        <v>0</v>
      </c>
      <c r="T645" s="574"/>
    </row>
    <row r="646" spans="2:20" ht="30" hidden="1" customHeight="1"/>
    <row r="647" spans="2:20" ht="30" hidden="1" customHeight="1"/>
    <row r="648" spans="2:20" ht="30" hidden="1" customHeight="1">
      <c r="B648" s="98">
        <v>30</v>
      </c>
      <c r="C648" s="590" t="s">
        <v>78</v>
      </c>
      <c r="D648" s="591"/>
      <c r="E648" s="592"/>
      <c r="F648" s="593" t="str">
        <f>IFERROR(VLOOKUP(B648,LISTA_OFERENTES,2,FALSE)," ")</f>
        <v>O15</v>
      </c>
      <c r="G648" s="594"/>
      <c r="H648" s="594"/>
      <c r="I648" s="594"/>
      <c r="J648" s="594"/>
      <c r="K648" s="594"/>
      <c r="L648" s="594"/>
      <c r="M648" s="594"/>
      <c r="N648" s="594"/>
      <c r="O648" s="595"/>
      <c r="P648" s="596" t="s">
        <v>104</v>
      </c>
      <c r="Q648" s="597"/>
      <c r="R648" s="598"/>
      <c r="S648" s="2">
        <f>5-(INT(COUNTBLANK(C651:C665))-10)</f>
        <v>0</v>
      </c>
      <c r="T648" s="3"/>
    </row>
    <row r="649" spans="2:20" ht="30" hidden="1" customHeight="1">
      <c r="B649" s="599" t="s">
        <v>45</v>
      </c>
      <c r="C649" s="601" t="s">
        <v>15</v>
      </c>
      <c r="D649" s="601" t="s">
        <v>16</v>
      </c>
      <c r="E649" s="601" t="s">
        <v>17</v>
      </c>
      <c r="F649" s="601" t="s">
        <v>18</v>
      </c>
      <c r="G649" s="601" t="s">
        <v>19</v>
      </c>
      <c r="H649" s="601" t="s">
        <v>20</v>
      </c>
      <c r="I649" s="601" t="s">
        <v>21</v>
      </c>
      <c r="J649" s="603" t="s">
        <v>52</v>
      </c>
      <c r="K649" s="604"/>
      <c r="L649" s="604"/>
      <c r="M649" s="605"/>
      <c r="N649" s="601" t="s">
        <v>79</v>
      </c>
      <c r="O649" s="601" t="s">
        <v>80</v>
      </c>
      <c r="P649" s="5" t="s">
        <v>81</v>
      </c>
      <c r="Q649" s="5"/>
      <c r="R649" s="601" t="s">
        <v>82</v>
      </c>
      <c r="S649" s="601" t="s">
        <v>83</v>
      </c>
      <c r="T649" s="601" t="str">
        <f>T341</f>
        <v>CUMPLE CON EL REQUERIMIENTO OBLIGATORIO DE HABER EJECUTADO MÍNIMO DOS (2) DE LOS CINCO CONTRATOS, DENTRO DE LAS CLASIFICACIONES DE LOS
CÓDIGOS 721512,721214 Y 721517.</v>
      </c>
    </row>
    <row r="650" spans="2:20" ht="56.25" hidden="1" customHeight="1">
      <c r="B650" s="600"/>
      <c r="C650" s="602"/>
      <c r="D650" s="602"/>
      <c r="E650" s="602"/>
      <c r="F650" s="602"/>
      <c r="G650" s="602"/>
      <c r="H650" s="602"/>
      <c r="I650" s="602"/>
      <c r="J650" s="606" t="s">
        <v>85</v>
      </c>
      <c r="K650" s="607"/>
      <c r="L650" s="607"/>
      <c r="M650" s="608"/>
      <c r="N650" s="602"/>
      <c r="O650" s="602"/>
      <c r="P650" s="4" t="s">
        <v>13</v>
      </c>
      <c r="Q650" s="4" t="s">
        <v>84</v>
      </c>
      <c r="R650" s="602"/>
      <c r="S650" s="602"/>
      <c r="T650" s="602"/>
    </row>
    <row r="651" spans="2:20" ht="30" hidden="1" customHeight="1">
      <c r="B651" s="538">
        <v>1</v>
      </c>
      <c r="C651" s="535"/>
      <c r="D651" s="535"/>
      <c r="E651" s="535"/>
      <c r="F651" s="535"/>
      <c r="G651" s="541"/>
      <c r="H651" s="544"/>
      <c r="I651" s="547"/>
      <c r="J651" s="279"/>
      <c r="K651" s="132">
        <v>721015</v>
      </c>
      <c r="L651" s="279"/>
      <c r="M651" s="132">
        <v>721214</v>
      </c>
      <c r="N651" s="550"/>
      <c r="O651" s="550"/>
      <c r="P651" s="553"/>
      <c r="Q651" s="556"/>
      <c r="R651" s="556"/>
      <c r="S651" s="559">
        <f>IF(COUNTIF(J651:M653,"CUMPLE")&gt;=1,(G651*I651),0)* (IF(N651="PRESENTÓ CERTIFICADO",1,0))* (IF(O651="ACORDE A ITEM 5.2.1 (T.R.)",1,0) )* ( IF(OR(Q651="SIN OBSERVACIÓN", Q651="REQUERIMIENTOS SUBSANADOS"),1,0)) *(IF(OR(R651="NINGUNO", R651="CUMPLEN CON LO SOLICITADO"),1,0))</f>
        <v>0</v>
      </c>
      <c r="T651" s="587"/>
    </row>
    <row r="652" spans="2:20" ht="30" hidden="1" customHeight="1">
      <c r="B652" s="539"/>
      <c r="C652" s="536"/>
      <c r="D652" s="536"/>
      <c r="E652" s="536"/>
      <c r="F652" s="536"/>
      <c r="G652" s="542"/>
      <c r="H652" s="545"/>
      <c r="I652" s="548"/>
      <c r="J652" s="279"/>
      <c r="K652" s="132">
        <v>721029</v>
      </c>
      <c r="L652" s="279"/>
      <c r="M652" s="132">
        <v>261216</v>
      </c>
      <c r="N652" s="551"/>
      <c r="O652" s="551"/>
      <c r="P652" s="554"/>
      <c r="Q652" s="557"/>
      <c r="R652" s="557"/>
      <c r="S652" s="560"/>
      <c r="T652" s="588"/>
    </row>
    <row r="653" spans="2:20" ht="30" hidden="1" customHeight="1">
      <c r="B653" s="540"/>
      <c r="C653" s="537"/>
      <c r="D653" s="537"/>
      <c r="E653" s="537"/>
      <c r="F653" s="537"/>
      <c r="G653" s="543"/>
      <c r="H653" s="546"/>
      <c r="I653" s="549"/>
      <c r="J653" s="279"/>
      <c r="K653" s="132">
        <v>721033</v>
      </c>
      <c r="L653" s="279"/>
      <c r="M653" s="132"/>
      <c r="N653" s="552"/>
      <c r="O653" s="552"/>
      <c r="P653" s="555"/>
      <c r="Q653" s="558"/>
      <c r="R653" s="558"/>
      <c r="S653" s="561"/>
      <c r="T653" s="588"/>
    </row>
    <row r="654" spans="2:20" ht="30" hidden="1" customHeight="1">
      <c r="B654" s="538">
        <v>2</v>
      </c>
      <c r="C654" s="570"/>
      <c r="D654" s="570"/>
      <c r="E654" s="570"/>
      <c r="F654" s="570"/>
      <c r="G654" s="575"/>
      <c r="H654" s="544"/>
      <c r="I654" s="578"/>
      <c r="J654" s="279"/>
      <c r="K654" s="132">
        <f>K651</f>
        <v>721015</v>
      </c>
      <c r="L654" s="279"/>
      <c r="M654" s="132">
        <f>M651</f>
        <v>721214</v>
      </c>
      <c r="N654" s="550"/>
      <c r="O654" s="550"/>
      <c r="P654" s="581"/>
      <c r="Q654" s="584"/>
      <c r="R654" s="584"/>
      <c r="S654" s="559">
        <f>IF(COUNTIF(J654:M656,"CUMPLE")&gt;=1,(G654*I654),0)* (IF(N654="PRESENTÓ CERTIFICADO",1,0))* (IF(O654="ACORDE A ITEM 5.2.1 (T.R.)",1,0) )* ( IF(OR(Q654="SIN OBSERVACIÓN", Q654="REQUERIMIENTOS SUBSANADOS"),1,0)) *(IF(OR(R654="NINGUNO", R654="CUMPLEN CON LO SOLICITADO"),1,0))</f>
        <v>0</v>
      </c>
      <c r="T654" s="588"/>
    </row>
    <row r="655" spans="2:20" ht="30" hidden="1" customHeight="1">
      <c r="B655" s="539"/>
      <c r="C655" s="571"/>
      <c r="D655" s="571"/>
      <c r="E655" s="571"/>
      <c r="F655" s="571"/>
      <c r="G655" s="576"/>
      <c r="H655" s="545"/>
      <c r="I655" s="579"/>
      <c r="J655" s="279"/>
      <c r="K655" s="132">
        <f>K652</f>
        <v>721029</v>
      </c>
      <c r="L655" s="279"/>
      <c r="M655" s="132">
        <f>M652</f>
        <v>261216</v>
      </c>
      <c r="N655" s="551"/>
      <c r="O655" s="551"/>
      <c r="P655" s="582"/>
      <c r="Q655" s="585"/>
      <c r="R655" s="585"/>
      <c r="S655" s="560"/>
      <c r="T655" s="588"/>
    </row>
    <row r="656" spans="2:20" ht="30" hidden="1" customHeight="1">
      <c r="B656" s="540"/>
      <c r="C656" s="572"/>
      <c r="D656" s="572"/>
      <c r="E656" s="572"/>
      <c r="F656" s="572"/>
      <c r="G656" s="577"/>
      <c r="H656" s="546"/>
      <c r="I656" s="580"/>
      <c r="J656" s="279"/>
      <c r="K656" s="132">
        <f>K653</f>
        <v>721033</v>
      </c>
      <c r="L656" s="279"/>
      <c r="M656" s="132"/>
      <c r="N656" s="552"/>
      <c r="O656" s="552"/>
      <c r="P656" s="583"/>
      <c r="Q656" s="586"/>
      <c r="R656" s="586"/>
      <c r="S656" s="561"/>
      <c r="T656" s="588"/>
    </row>
    <row r="657" spans="2:20" ht="30" hidden="1" customHeight="1">
      <c r="B657" s="538">
        <v>3</v>
      </c>
      <c r="C657" s="535"/>
      <c r="D657" s="535"/>
      <c r="E657" s="535"/>
      <c r="F657" s="535"/>
      <c r="G657" s="541"/>
      <c r="H657" s="544"/>
      <c r="I657" s="547"/>
      <c r="J657" s="279"/>
      <c r="K657" s="132">
        <f>K651</f>
        <v>721015</v>
      </c>
      <c r="L657" s="279"/>
      <c r="M657" s="132">
        <f>M651</f>
        <v>721214</v>
      </c>
      <c r="N657" s="550"/>
      <c r="O657" s="550"/>
      <c r="P657" s="553"/>
      <c r="Q657" s="556"/>
      <c r="R657" s="556"/>
      <c r="S657" s="559">
        <f>IF(COUNTIF(J657:M659,"CUMPLE")&gt;=1,(G657*I657),0)* (IF(N657="PRESENTÓ CERTIFICADO",1,0))* (IF(O657="ACORDE A ITEM 5.2.1 (T.R.)",1,0) )* ( IF(OR(Q657="SIN OBSERVACIÓN", Q657="REQUERIMIENTOS SUBSANADOS"),1,0)) *(IF(OR(R657="NINGUNO", R657="CUMPLEN CON LO SOLICITADO"),1,0))</f>
        <v>0</v>
      </c>
      <c r="T657" s="588"/>
    </row>
    <row r="658" spans="2:20" ht="30" hidden="1" customHeight="1">
      <c r="B658" s="539"/>
      <c r="C658" s="536"/>
      <c r="D658" s="536"/>
      <c r="E658" s="536"/>
      <c r="F658" s="536"/>
      <c r="G658" s="542"/>
      <c r="H658" s="545"/>
      <c r="I658" s="548"/>
      <c r="J658" s="279"/>
      <c r="K658" s="132">
        <f>K652</f>
        <v>721029</v>
      </c>
      <c r="L658" s="279"/>
      <c r="M658" s="132">
        <f>M652</f>
        <v>261216</v>
      </c>
      <c r="N658" s="551"/>
      <c r="O658" s="551"/>
      <c r="P658" s="554"/>
      <c r="Q658" s="557"/>
      <c r="R658" s="557"/>
      <c r="S658" s="560"/>
      <c r="T658" s="588"/>
    </row>
    <row r="659" spans="2:20" ht="30" hidden="1" customHeight="1">
      <c r="B659" s="540"/>
      <c r="C659" s="537"/>
      <c r="D659" s="537"/>
      <c r="E659" s="537"/>
      <c r="F659" s="537"/>
      <c r="G659" s="543"/>
      <c r="H659" s="546"/>
      <c r="I659" s="549"/>
      <c r="J659" s="279"/>
      <c r="K659" s="132">
        <f>K653</f>
        <v>721033</v>
      </c>
      <c r="L659" s="279"/>
      <c r="M659" s="132"/>
      <c r="N659" s="552"/>
      <c r="O659" s="552"/>
      <c r="P659" s="555"/>
      <c r="Q659" s="558"/>
      <c r="R659" s="558"/>
      <c r="S659" s="561"/>
      <c r="T659" s="588"/>
    </row>
    <row r="660" spans="2:20" ht="30" hidden="1" customHeight="1">
      <c r="B660" s="538">
        <v>4</v>
      </c>
      <c r="C660" s="570"/>
      <c r="D660" s="570"/>
      <c r="E660" s="570"/>
      <c r="F660" s="570"/>
      <c r="G660" s="575"/>
      <c r="H660" s="544"/>
      <c r="I660" s="578"/>
      <c r="J660" s="279"/>
      <c r="K660" s="132">
        <f>K651</f>
        <v>721015</v>
      </c>
      <c r="L660" s="279"/>
      <c r="M660" s="132">
        <f>M651</f>
        <v>721214</v>
      </c>
      <c r="N660" s="550"/>
      <c r="O660" s="550"/>
      <c r="P660" s="581"/>
      <c r="Q660" s="584"/>
      <c r="R660" s="584"/>
      <c r="S660" s="559">
        <f>IF(COUNTIF(J660:M662,"CUMPLE")&gt;=1,(G660*I660),0)* (IF(N660="PRESENTÓ CERTIFICADO",1,0))* (IF(O660="ACORDE A ITEM 5.2.1 (T.R.)",1,0) )* ( IF(OR(Q660="SIN OBSERVACIÓN", Q660="REQUERIMIENTOS SUBSANADOS"),1,0)) *(IF(OR(R660="NINGUNO", R660="CUMPLEN CON LO SOLICITADO"),1,0))</f>
        <v>0</v>
      </c>
      <c r="T660" s="588"/>
    </row>
    <row r="661" spans="2:20" ht="30" hidden="1" customHeight="1">
      <c r="B661" s="539"/>
      <c r="C661" s="571"/>
      <c r="D661" s="571"/>
      <c r="E661" s="571"/>
      <c r="F661" s="571"/>
      <c r="G661" s="576"/>
      <c r="H661" s="545"/>
      <c r="I661" s="579"/>
      <c r="J661" s="279"/>
      <c r="K661" s="132">
        <f>K652</f>
        <v>721029</v>
      </c>
      <c r="L661" s="279"/>
      <c r="M661" s="132">
        <f>M652</f>
        <v>261216</v>
      </c>
      <c r="N661" s="551"/>
      <c r="O661" s="551"/>
      <c r="P661" s="582"/>
      <c r="Q661" s="585"/>
      <c r="R661" s="585"/>
      <c r="S661" s="560"/>
      <c r="T661" s="588"/>
    </row>
    <row r="662" spans="2:20" ht="30" hidden="1" customHeight="1">
      <c r="B662" s="540"/>
      <c r="C662" s="572"/>
      <c r="D662" s="572"/>
      <c r="E662" s="572"/>
      <c r="F662" s="572"/>
      <c r="G662" s="577"/>
      <c r="H662" s="546"/>
      <c r="I662" s="580"/>
      <c r="J662" s="279"/>
      <c r="K662" s="132">
        <f>K653</f>
        <v>721033</v>
      </c>
      <c r="L662" s="279"/>
      <c r="M662" s="132"/>
      <c r="N662" s="552"/>
      <c r="O662" s="552"/>
      <c r="P662" s="583"/>
      <c r="Q662" s="586"/>
      <c r="R662" s="586"/>
      <c r="S662" s="561"/>
      <c r="T662" s="588"/>
    </row>
    <row r="663" spans="2:20" ht="30" hidden="1" customHeight="1">
      <c r="B663" s="538">
        <v>5</v>
      </c>
      <c r="C663" s="535"/>
      <c r="D663" s="535"/>
      <c r="E663" s="535"/>
      <c r="F663" s="535"/>
      <c r="G663" s="541"/>
      <c r="H663" s="544"/>
      <c r="I663" s="547"/>
      <c r="J663" s="279"/>
      <c r="K663" s="132">
        <f>K651</f>
        <v>721015</v>
      </c>
      <c r="L663" s="279"/>
      <c r="M663" s="132">
        <f>M651</f>
        <v>721214</v>
      </c>
      <c r="N663" s="550"/>
      <c r="O663" s="550"/>
      <c r="P663" s="553"/>
      <c r="Q663" s="556"/>
      <c r="R663" s="556"/>
      <c r="S663" s="559">
        <f>IF(COUNTIF(J663:M665,"CUMPLE")&gt;=1,(G663*I663),0)* (IF(N663="PRESENTÓ CERTIFICADO",1,0))* (IF(O663="ACORDE A ITEM 5.2.1 (T.R.)",1,0) )* ( IF(OR(Q663="SIN OBSERVACIÓN", Q663="REQUERIMIENTOS SUBSANADOS"),1,0)) *(IF(OR(R663="NINGUNO", R663="CUMPLEN CON LO SOLICITADO"),1,0))</f>
        <v>0</v>
      </c>
      <c r="T663" s="588"/>
    </row>
    <row r="664" spans="2:20" ht="30" hidden="1" customHeight="1">
      <c r="B664" s="539"/>
      <c r="C664" s="536"/>
      <c r="D664" s="536"/>
      <c r="E664" s="536"/>
      <c r="F664" s="536"/>
      <c r="G664" s="542"/>
      <c r="H664" s="545"/>
      <c r="I664" s="548"/>
      <c r="J664" s="279"/>
      <c r="K664" s="132">
        <f>K652</f>
        <v>721029</v>
      </c>
      <c r="L664" s="279"/>
      <c r="M664" s="132">
        <f>M652</f>
        <v>261216</v>
      </c>
      <c r="N664" s="551"/>
      <c r="O664" s="551"/>
      <c r="P664" s="554"/>
      <c r="Q664" s="557"/>
      <c r="R664" s="557"/>
      <c r="S664" s="560"/>
      <c r="T664" s="588"/>
    </row>
    <row r="665" spans="2:20" ht="30" hidden="1" customHeight="1">
      <c r="B665" s="540"/>
      <c r="C665" s="537"/>
      <c r="D665" s="537"/>
      <c r="E665" s="537"/>
      <c r="F665" s="537"/>
      <c r="G665" s="543"/>
      <c r="H665" s="546"/>
      <c r="I665" s="549"/>
      <c r="J665" s="279"/>
      <c r="K665" s="132">
        <f>K653</f>
        <v>721033</v>
      </c>
      <c r="L665" s="279"/>
      <c r="M665" s="132"/>
      <c r="N665" s="552"/>
      <c r="O665" s="552"/>
      <c r="P665" s="555"/>
      <c r="Q665" s="558"/>
      <c r="R665" s="558"/>
      <c r="S665" s="561"/>
      <c r="T665" s="589"/>
    </row>
    <row r="666" spans="2:20" ht="30" hidden="1" customHeight="1">
      <c r="B666" s="562" t="str">
        <f>IF(S667=" "," ",IF(S667&gt;=$H$6,"CUMPLE CON LA EXPERIENCIA REQUERIDA","NO CUMPLE CON LA EXPERIENCIA REQUERIDA"))</f>
        <v>NO CUMPLE CON LA EXPERIENCIA REQUERIDA</v>
      </c>
      <c r="C666" s="563"/>
      <c r="D666" s="563"/>
      <c r="E666" s="563"/>
      <c r="F666" s="563"/>
      <c r="G666" s="563"/>
      <c r="H666" s="563"/>
      <c r="I666" s="563"/>
      <c r="J666" s="563"/>
      <c r="K666" s="563"/>
      <c r="L666" s="563"/>
      <c r="M666" s="563"/>
      <c r="N666" s="563"/>
      <c r="O666" s="564"/>
      <c r="P666" s="568" t="s">
        <v>22</v>
      </c>
      <c r="Q666" s="569"/>
      <c r="R666" s="392"/>
      <c r="S666" s="7">
        <f>IF(T651="SI",SUM(S651:S665),0)</f>
        <v>0</v>
      </c>
      <c r="T666" s="573" t="str">
        <f>IF(S667=" "," ",IF(S667&gt;=$H$6,"CUMPLE","NO CUMPLE"))</f>
        <v>NO CUMPLE</v>
      </c>
    </row>
    <row r="667" spans="2:20" ht="30" hidden="1" customHeight="1">
      <c r="B667" s="565"/>
      <c r="C667" s="566"/>
      <c r="D667" s="566"/>
      <c r="E667" s="566"/>
      <c r="F667" s="566"/>
      <c r="G667" s="566"/>
      <c r="H667" s="566"/>
      <c r="I667" s="566"/>
      <c r="J667" s="566"/>
      <c r="K667" s="566"/>
      <c r="L667" s="566"/>
      <c r="M667" s="566"/>
      <c r="N667" s="566"/>
      <c r="O667" s="567"/>
      <c r="P667" s="568" t="s">
        <v>24</v>
      </c>
      <c r="Q667" s="569"/>
      <c r="R667" s="392"/>
      <c r="S667" s="76">
        <f>IFERROR((S666/$P$6)," ")</f>
        <v>0</v>
      </c>
      <c r="T667" s="574"/>
    </row>
    <row r="668" spans="2:20" ht="30" hidden="1" customHeight="1"/>
  </sheetData>
  <sheetProtection algorithmName="SHA-512" hashValue="ZJKwKDrHsb+hsbbkmMrFqcK+UDgtOeyOeyS0kMk8SBZF57JcbxcVHUzfA10Y9p9G9uNMTXAtpo6880OPGAc0xQ==" saltValue="lsmFfoNHBJMeV5HzoKXNWQ==" spinCount="100000" sheet="1" objects="1" scenarios="1"/>
  <mergeCells count="2800">
    <mergeCell ref="B380:O381"/>
    <mergeCell ref="P380:Q380"/>
    <mergeCell ref="T380:T381"/>
    <mergeCell ref="P381:Q381"/>
    <mergeCell ref="E371:E373"/>
    <mergeCell ref="F371:F373"/>
    <mergeCell ref="G371:G373"/>
    <mergeCell ref="H371:H373"/>
    <mergeCell ref="I371:I373"/>
    <mergeCell ref="N371:N373"/>
    <mergeCell ref="O371:O373"/>
    <mergeCell ref="P371:P373"/>
    <mergeCell ref="Q371:Q373"/>
    <mergeCell ref="R371:R373"/>
    <mergeCell ref="S371:S373"/>
    <mergeCell ref="B374:B376"/>
    <mergeCell ref="C374:C376"/>
    <mergeCell ref="P374:P376"/>
    <mergeCell ref="Q374:Q376"/>
    <mergeCell ref="R374:R376"/>
    <mergeCell ref="S374:S376"/>
    <mergeCell ref="S365:S367"/>
    <mergeCell ref="B377:B379"/>
    <mergeCell ref="C377:C379"/>
    <mergeCell ref="D377:D379"/>
    <mergeCell ref="E377:E379"/>
    <mergeCell ref="F377:F379"/>
    <mergeCell ref="G377:G379"/>
    <mergeCell ref="H377:H379"/>
    <mergeCell ref="I377:I379"/>
    <mergeCell ref="N377:N379"/>
    <mergeCell ref="O377:O379"/>
    <mergeCell ref="P377:P379"/>
    <mergeCell ref="Q377:Q379"/>
    <mergeCell ref="R377:R379"/>
    <mergeCell ref="S377:S379"/>
    <mergeCell ref="T365:T379"/>
    <mergeCell ref="B368:B370"/>
    <mergeCell ref="C368:C370"/>
    <mergeCell ref="D368:D370"/>
    <mergeCell ref="E368:E370"/>
    <mergeCell ref="B371:B373"/>
    <mergeCell ref="C371:C373"/>
    <mergeCell ref="D371:D373"/>
    <mergeCell ref="D374:D376"/>
    <mergeCell ref="E374:E376"/>
    <mergeCell ref="F374:F376"/>
    <mergeCell ref="G374:G376"/>
    <mergeCell ref="H374:H376"/>
    <mergeCell ref="I374:I376"/>
    <mergeCell ref="N374:N376"/>
    <mergeCell ref="O374:O376"/>
    <mergeCell ref="B365:B367"/>
    <mergeCell ref="C365:C367"/>
    <mergeCell ref="D365:D367"/>
    <mergeCell ref="E365:E367"/>
    <mergeCell ref="F365:F367"/>
    <mergeCell ref="G365:G367"/>
    <mergeCell ref="H365:H367"/>
    <mergeCell ref="I365:I367"/>
    <mergeCell ref="N365:N367"/>
    <mergeCell ref="O365:O367"/>
    <mergeCell ref="P365:P367"/>
    <mergeCell ref="Q365:Q367"/>
    <mergeCell ref="R365:R367"/>
    <mergeCell ref="AI13:AI41"/>
    <mergeCell ref="F368:F370"/>
    <mergeCell ref="G368:G370"/>
    <mergeCell ref="H368:H370"/>
    <mergeCell ref="I368:I370"/>
    <mergeCell ref="N368:N370"/>
    <mergeCell ref="O368:O370"/>
    <mergeCell ref="P368:P370"/>
    <mergeCell ref="Q368:Q370"/>
    <mergeCell ref="R368:R370"/>
    <mergeCell ref="S368:S370"/>
    <mergeCell ref="C362:E362"/>
    <mergeCell ref="F362:O362"/>
    <mergeCell ref="P362:R362"/>
    <mergeCell ref="S363:S364"/>
    <mergeCell ref="T363:T364"/>
    <mergeCell ref="J364:M364"/>
    <mergeCell ref="C363:C364"/>
    <mergeCell ref="D363:D364"/>
    <mergeCell ref="E363:E364"/>
    <mergeCell ref="P355:P357"/>
    <mergeCell ref="Q355:Q357"/>
    <mergeCell ref="R355:R357"/>
    <mergeCell ref="S355:S357"/>
    <mergeCell ref="B358:O359"/>
    <mergeCell ref="P358:Q358"/>
    <mergeCell ref="T358:T359"/>
    <mergeCell ref="P359:Q359"/>
    <mergeCell ref="T343:T357"/>
    <mergeCell ref="E346:E348"/>
    <mergeCell ref="F346:F348"/>
    <mergeCell ref="G346:G348"/>
    <mergeCell ref="H346:H348"/>
    <mergeCell ref="I346:I348"/>
    <mergeCell ref="N346:N348"/>
    <mergeCell ref="O346:O348"/>
    <mergeCell ref="P346:P348"/>
    <mergeCell ref="Q346:Q348"/>
    <mergeCell ref="R346:R348"/>
    <mergeCell ref="S346:S348"/>
    <mergeCell ref="S349:S351"/>
    <mergeCell ref="B352:B354"/>
    <mergeCell ref="C352:C354"/>
    <mergeCell ref="D352:D354"/>
    <mergeCell ref="E352:E354"/>
    <mergeCell ref="F352:F354"/>
    <mergeCell ref="G352:G354"/>
    <mergeCell ref="H352:H354"/>
    <mergeCell ref="I352:I354"/>
    <mergeCell ref="N352:N354"/>
    <mergeCell ref="O352:O354"/>
    <mergeCell ref="P352:P354"/>
    <mergeCell ref="F363:F364"/>
    <mergeCell ref="G363:G364"/>
    <mergeCell ref="H363:H364"/>
    <mergeCell ref="I363:I364"/>
    <mergeCell ref="J363:M363"/>
    <mergeCell ref="N363:N364"/>
    <mergeCell ref="O363:O364"/>
    <mergeCell ref="R363:R364"/>
    <mergeCell ref="B363:B364"/>
    <mergeCell ref="E349:E351"/>
    <mergeCell ref="F349:F351"/>
    <mergeCell ref="G349:G351"/>
    <mergeCell ref="H349:H351"/>
    <mergeCell ref="I349:I351"/>
    <mergeCell ref="N349:N351"/>
    <mergeCell ref="O349:O351"/>
    <mergeCell ref="P349:P351"/>
    <mergeCell ref="Q349:Q351"/>
    <mergeCell ref="R349:R351"/>
    <mergeCell ref="B349:B351"/>
    <mergeCell ref="C349:C351"/>
    <mergeCell ref="D349:D351"/>
    <mergeCell ref="B355:B357"/>
    <mergeCell ref="C355:C357"/>
    <mergeCell ref="D355:D357"/>
    <mergeCell ref="E355:E357"/>
    <mergeCell ref="F355:F357"/>
    <mergeCell ref="G355:G357"/>
    <mergeCell ref="H355:H357"/>
    <mergeCell ref="I355:I357"/>
    <mergeCell ref="N355:N357"/>
    <mergeCell ref="O355:O357"/>
    <mergeCell ref="Q352:Q354"/>
    <mergeCell ref="R352:R354"/>
    <mergeCell ref="S352:S354"/>
    <mergeCell ref="B343:B345"/>
    <mergeCell ref="C343:C345"/>
    <mergeCell ref="D343:D345"/>
    <mergeCell ref="E343:E345"/>
    <mergeCell ref="F343:F345"/>
    <mergeCell ref="G343:G345"/>
    <mergeCell ref="H343:H345"/>
    <mergeCell ref="I343:I345"/>
    <mergeCell ref="N343:N345"/>
    <mergeCell ref="O343:O345"/>
    <mergeCell ref="P343:P345"/>
    <mergeCell ref="Q343:Q345"/>
    <mergeCell ref="R343:R345"/>
    <mergeCell ref="S343:S345"/>
    <mergeCell ref="B346:B348"/>
    <mergeCell ref="C346:C348"/>
    <mergeCell ref="D346:D348"/>
    <mergeCell ref="C340:E340"/>
    <mergeCell ref="F340:O340"/>
    <mergeCell ref="P340:R340"/>
    <mergeCell ref="B341:B342"/>
    <mergeCell ref="C341:C342"/>
    <mergeCell ref="D341:D342"/>
    <mergeCell ref="E341:E342"/>
    <mergeCell ref="F341:F342"/>
    <mergeCell ref="G341:G342"/>
    <mergeCell ref="H341:H342"/>
    <mergeCell ref="I341:I342"/>
    <mergeCell ref="J341:M341"/>
    <mergeCell ref="N341:N342"/>
    <mergeCell ref="O341:O342"/>
    <mergeCell ref="R341:R342"/>
    <mergeCell ref="S341:S342"/>
    <mergeCell ref="T341:T342"/>
    <mergeCell ref="J342:M342"/>
    <mergeCell ref="B277:B279"/>
    <mergeCell ref="C277:C279"/>
    <mergeCell ref="D277:D279"/>
    <mergeCell ref="E277:E279"/>
    <mergeCell ref="F277:F279"/>
    <mergeCell ref="G277:G279"/>
    <mergeCell ref="H277:H279"/>
    <mergeCell ref="I277:I279"/>
    <mergeCell ref="N277:N279"/>
    <mergeCell ref="O277:O279"/>
    <mergeCell ref="S214:S216"/>
    <mergeCell ref="B217:B219"/>
    <mergeCell ref="C217:C219"/>
    <mergeCell ref="D217:D219"/>
    <mergeCell ref="E217:E219"/>
    <mergeCell ref="F217:F219"/>
    <mergeCell ref="G217:G219"/>
    <mergeCell ref="G255:G257"/>
    <mergeCell ref="H255:H257"/>
    <mergeCell ref="I255:I257"/>
    <mergeCell ref="N255:N257"/>
    <mergeCell ref="O255:O257"/>
    <mergeCell ref="O261:O263"/>
    <mergeCell ref="P261:P263"/>
    <mergeCell ref="Q261:Q263"/>
    <mergeCell ref="R261:R263"/>
    <mergeCell ref="B267:B269"/>
    <mergeCell ref="C267:C269"/>
    <mergeCell ref="D267:D269"/>
    <mergeCell ref="E267:E269"/>
    <mergeCell ref="F267:F269"/>
    <mergeCell ref="G267:G269"/>
    <mergeCell ref="H267:H269"/>
    <mergeCell ref="I267:I269"/>
    <mergeCell ref="P255:P257"/>
    <mergeCell ref="Q255:Q257"/>
    <mergeCell ref="R255:R257"/>
    <mergeCell ref="B264:B266"/>
    <mergeCell ref="C264:C266"/>
    <mergeCell ref="D264:D266"/>
    <mergeCell ref="F264:F266"/>
    <mergeCell ref="G264:G266"/>
    <mergeCell ref="H264:H266"/>
    <mergeCell ref="F179:F181"/>
    <mergeCell ref="G179:G181"/>
    <mergeCell ref="H179:H181"/>
    <mergeCell ref="I179:I181"/>
    <mergeCell ref="N179:N181"/>
    <mergeCell ref="O179:O181"/>
    <mergeCell ref="P179:P181"/>
    <mergeCell ref="Q179:Q181"/>
    <mergeCell ref="R179:R181"/>
    <mergeCell ref="C198:C200"/>
    <mergeCell ref="D198:D200"/>
    <mergeCell ref="E198:E200"/>
    <mergeCell ref="F198:F200"/>
    <mergeCell ref="G198:G200"/>
    <mergeCell ref="H198:H200"/>
    <mergeCell ref="I198:I200"/>
    <mergeCell ref="N198:N200"/>
    <mergeCell ref="O198:O200"/>
    <mergeCell ref="P198:P200"/>
    <mergeCell ref="B189:B191"/>
    <mergeCell ref="D195:D197"/>
    <mergeCell ref="E195:E197"/>
    <mergeCell ref="F195:F197"/>
    <mergeCell ref="G195:G197"/>
    <mergeCell ref="H195:H197"/>
    <mergeCell ref="I195:I197"/>
    <mergeCell ref="N195:N197"/>
    <mergeCell ref="O195:O197"/>
    <mergeCell ref="P195:P197"/>
    <mergeCell ref="T204:T205"/>
    <mergeCell ref="B201:B203"/>
    <mergeCell ref="C201:C203"/>
    <mergeCell ref="D201:D203"/>
    <mergeCell ref="E201:E203"/>
    <mergeCell ref="F201:F203"/>
    <mergeCell ref="G201:G203"/>
    <mergeCell ref="H201:H203"/>
    <mergeCell ref="I201:I203"/>
    <mergeCell ref="N201:N203"/>
    <mergeCell ref="O201:O203"/>
    <mergeCell ref="P201:P203"/>
    <mergeCell ref="C195:C197"/>
    <mergeCell ref="Q195:Q197"/>
    <mergeCell ref="R195:R197"/>
    <mergeCell ref="S195:S197"/>
    <mergeCell ref="B198:B200"/>
    <mergeCell ref="Q198:Q200"/>
    <mergeCell ref="R198:R200"/>
    <mergeCell ref="S198:S200"/>
    <mergeCell ref="Q201:Q203"/>
    <mergeCell ref="R201:R203"/>
    <mergeCell ref="S201:S203"/>
    <mergeCell ref="B204:O205"/>
    <mergeCell ref="B110:B112"/>
    <mergeCell ref="C110:C112"/>
    <mergeCell ref="D110:D112"/>
    <mergeCell ref="E110:E112"/>
    <mergeCell ref="F110:F112"/>
    <mergeCell ref="O110:O112"/>
    <mergeCell ref="P110:P112"/>
    <mergeCell ref="Q110:Q112"/>
    <mergeCell ref="R110:R112"/>
    <mergeCell ref="S110:S112"/>
    <mergeCell ref="S179:S181"/>
    <mergeCell ref="B182:O183"/>
    <mergeCell ref="P182:Q182"/>
    <mergeCell ref="B179:B181"/>
    <mergeCell ref="C179:C181"/>
    <mergeCell ref="D179:D181"/>
    <mergeCell ref="B113:B115"/>
    <mergeCell ref="C113:C115"/>
    <mergeCell ref="D113:D115"/>
    <mergeCell ref="E113:E115"/>
    <mergeCell ref="F113:F115"/>
    <mergeCell ref="G113:G115"/>
    <mergeCell ref="H113:H115"/>
    <mergeCell ref="I113:I115"/>
    <mergeCell ref="N113:N115"/>
    <mergeCell ref="O113:O115"/>
    <mergeCell ref="P113:P115"/>
    <mergeCell ref="Q113:Q115"/>
    <mergeCell ref="R113:R115"/>
    <mergeCell ref="S113:S115"/>
    <mergeCell ref="B116:O117"/>
    <mergeCell ref="P116:Q116"/>
    <mergeCell ref="S91:S93"/>
    <mergeCell ref="B101:B103"/>
    <mergeCell ref="C101:C103"/>
    <mergeCell ref="D101:D103"/>
    <mergeCell ref="E101:E103"/>
    <mergeCell ref="F101:F103"/>
    <mergeCell ref="G101:G103"/>
    <mergeCell ref="H101:H103"/>
    <mergeCell ref="I101:I103"/>
    <mergeCell ref="N101:N103"/>
    <mergeCell ref="O101:O103"/>
    <mergeCell ref="P101:P103"/>
    <mergeCell ref="Q101:Q103"/>
    <mergeCell ref="R101:R103"/>
    <mergeCell ref="S101:S103"/>
    <mergeCell ref="B91:B93"/>
    <mergeCell ref="C91:C93"/>
    <mergeCell ref="D91:D93"/>
    <mergeCell ref="E91:E93"/>
    <mergeCell ref="F91:F93"/>
    <mergeCell ref="G91:G93"/>
    <mergeCell ref="H91:H93"/>
    <mergeCell ref="I91:I93"/>
    <mergeCell ref="N91:N93"/>
    <mergeCell ref="C69:C71"/>
    <mergeCell ref="D69:D71"/>
    <mergeCell ref="E69:E71"/>
    <mergeCell ref="F69:F71"/>
    <mergeCell ref="G69:G71"/>
    <mergeCell ref="H69:H71"/>
    <mergeCell ref="I69:I71"/>
    <mergeCell ref="N69:N71"/>
    <mergeCell ref="O69:O71"/>
    <mergeCell ref="S82:S84"/>
    <mergeCell ref="B79:B81"/>
    <mergeCell ref="C79:C81"/>
    <mergeCell ref="D79:D81"/>
    <mergeCell ref="E79:E81"/>
    <mergeCell ref="F79:F81"/>
    <mergeCell ref="G79:G81"/>
    <mergeCell ref="H79:H81"/>
    <mergeCell ref="I79:I81"/>
    <mergeCell ref="N79:N81"/>
    <mergeCell ref="B82:B84"/>
    <mergeCell ref="C82:C84"/>
    <mergeCell ref="D82:D84"/>
    <mergeCell ref="E82:E84"/>
    <mergeCell ref="F82:F84"/>
    <mergeCell ref="G82:G84"/>
    <mergeCell ref="H82:H84"/>
    <mergeCell ref="I82:I84"/>
    <mergeCell ref="N82:N84"/>
    <mergeCell ref="B72:O73"/>
    <mergeCell ref="P72:Q72"/>
    <mergeCell ref="O79:O81"/>
    <mergeCell ref="P79:P81"/>
    <mergeCell ref="H63:H65"/>
    <mergeCell ref="I63:I65"/>
    <mergeCell ref="N63:N65"/>
    <mergeCell ref="O63:O65"/>
    <mergeCell ref="P63:P65"/>
    <mergeCell ref="Q63:Q65"/>
    <mergeCell ref="R63:R65"/>
    <mergeCell ref="S63:S65"/>
    <mergeCell ref="B66:B68"/>
    <mergeCell ref="R66:R68"/>
    <mergeCell ref="S66:S68"/>
    <mergeCell ref="S57:S59"/>
    <mergeCell ref="T57:T71"/>
    <mergeCell ref="C66:C68"/>
    <mergeCell ref="D66:D68"/>
    <mergeCell ref="E66:E68"/>
    <mergeCell ref="F66:F68"/>
    <mergeCell ref="G66:G68"/>
    <mergeCell ref="H66:H68"/>
    <mergeCell ref="I66:I68"/>
    <mergeCell ref="N66:N68"/>
    <mergeCell ref="O66:O68"/>
    <mergeCell ref="P66:P68"/>
    <mergeCell ref="Q66:Q68"/>
    <mergeCell ref="P69:P71"/>
    <mergeCell ref="B69:B71"/>
    <mergeCell ref="Q69:Q71"/>
    <mergeCell ref="R69:R71"/>
    <mergeCell ref="S69:S71"/>
    <mergeCell ref="S60:S62"/>
    <mergeCell ref="B63:B65"/>
    <mergeCell ref="C63:C65"/>
    <mergeCell ref="F35:F37"/>
    <mergeCell ref="G35:G37"/>
    <mergeCell ref="H35:H37"/>
    <mergeCell ref="I35:I37"/>
    <mergeCell ref="B60:B62"/>
    <mergeCell ref="C60:C62"/>
    <mergeCell ref="D60:D62"/>
    <mergeCell ref="E60:E62"/>
    <mergeCell ref="F60:F62"/>
    <mergeCell ref="G60:G62"/>
    <mergeCell ref="H60:H62"/>
    <mergeCell ref="I60:I62"/>
    <mergeCell ref="N60:N62"/>
    <mergeCell ref="O60:O62"/>
    <mergeCell ref="P60:P62"/>
    <mergeCell ref="Q60:Q62"/>
    <mergeCell ref="R60:R62"/>
    <mergeCell ref="D47:D49"/>
    <mergeCell ref="E47:E49"/>
    <mergeCell ref="F47:F49"/>
    <mergeCell ref="G47:G49"/>
    <mergeCell ref="H47:H49"/>
    <mergeCell ref="I47:I49"/>
    <mergeCell ref="N47:N49"/>
    <mergeCell ref="O47:O49"/>
    <mergeCell ref="P47:P49"/>
    <mergeCell ref="Q47:Q49"/>
    <mergeCell ref="R47:R49"/>
    <mergeCell ref="T11:T12"/>
    <mergeCell ref="G16:G18"/>
    <mergeCell ref="F22:F24"/>
    <mergeCell ref="G22:G24"/>
    <mergeCell ref="H22:H24"/>
    <mergeCell ref="I22:I24"/>
    <mergeCell ref="B25:B27"/>
    <mergeCell ref="C25:C27"/>
    <mergeCell ref="D25:D27"/>
    <mergeCell ref="E25:E27"/>
    <mergeCell ref="F25:F27"/>
    <mergeCell ref="G25:G27"/>
    <mergeCell ref="H25:H27"/>
    <mergeCell ref="I25:I27"/>
    <mergeCell ref="B22:B24"/>
    <mergeCell ref="C22:C24"/>
    <mergeCell ref="J34:M34"/>
    <mergeCell ref="T13:T27"/>
    <mergeCell ref="R19:R21"/>
    <mergeCell ref="S19:S21"/>
    <mergeCell ref="R13:R15"/>
    <mergeCell ref="S13:S15"/>
    <mergeCell ref="D33:D34"/>
    <mergeCell ref="E33:E34"/>
    <mergeCell ref="F33:F34"/>
    <mergeCell ref="G33:G34"/>
    <mergeCell ref="H33:H34"/>
    <mergeCell ref="I33:I34"/>
    <mergeCell ref="J33:M33"/>
    <mergeCell ref="N33:N34"/>
    <mergeCell ref="O33:O34"/>
    <mergeCell ref="R33:R34"/>
    <mergeCell ref="C189:C191"/>
    <mergeCell ref="D189:D191"/>
    <mergeCell ref="P151:P153"/>
    <mergeCell ref="Q151:Q153"/>
    <mergeCell ref="R151:R153"/>
    <mergeCell ref="P161:Q161"/>
    <mergeCell ref="B157:B159"/>
    <mergeCell ref="C157:C159"/>
    <mergeCell ref="D157:D159"/>
    <mergeCell ref="E157:E159"/>
    <mergeCell ref="F157:F159"/>
    <mergeCell ref="G157:G159"/>
    <mergeCell ref="H157:H159"/>
    <mergeCell ref="I157:I159"/>
    <mergeCell ref="N157:N159"/>
    <mergeCell ref="B94:O95"/>
    <mergeCell ref="P94:Q94"/>
    <mergeCell ref="O104:O106"/>
    <mergeCell ref="P104:P106"/>
    <mergeCell ref="Q104:Q106"/>
    <mergeCell ref="R104:R106"/>
    <mergeCell ref="B107:B109"/>
    <mergeCell ref="B104:B106"/>
    <mergeCell ref="B145:B147"/>
    <mergeCell ref="C145:C147"/>
    <mergeCell ref="D145:D147"/>
    <mergeCell ref="E145:E147"/>
    <mergeCell ref="F145:F147"/>
    <mergeCell ref="G145:G147"/>
    <mergeCell ref="H145:H147"/>
    <mergeCell ref="I145:I147"/>
    <mergeCell ref="N110:N112"/>
    <mergeCell ref="C10:E10"/>
    <mergeCell ref="F10:O10"/>
    <mergeCell ref="P10:R10"/>
    <mergeCell ref="B13:B15"/>
    <mergeCell ref="B57:B59"/>
    <mergeCell ref="C57:C59"/>
    <mergeCell ref="D57:D59"/>
    <mergeCell ref="E57:E59"/>
    <mergeCell ref="F57:F59"/>
    <mergeCell ref="G57:G59"/>
    <mergeCell ref="H57:H59"/>
    <mergeCell ref="I57:I59"/>
    <mergeCell ref="N57:N59"/>
    <mergeCell ref="O57:O59"/>
    <mergeCell ref="P57:P59"/>
    <mergeCell ref="Q57:Q59"/>
    <mergeCell ref="R57:R59"/>
    <mergeCell ref="C54:E54"/>
    <mergeCell ref="F54:O54"/>
    <mergeCell ref="P54:R54"/>
    <mergeCell ref="B55:B56"/>
    <mergeCell ref="N38:N40"/>
    <mergeCell ref="O38:O40"/>
    <mergeCell ref="P38:P40"/>
    <mergeCell ref="Q38:Q40"/>
    <mergeCell ref="R38:R40"/>
    <mergeCell ref="G19:G21"/>
    <mergeCell ref="H19:H21"/>
    <mergeCell ref="I19:I21"/>
    <mergeCell ref="P32:R32"/>
    <mergeCell ref="B33:B34"/>
    <mergeCell ref="C33:C34"/>
    <mergeCell ref="S38:S40"/>
    <mergeCell ref="B44:B46"/>
    <mergeCell ref="C44:C46"/>
    <mergeCell ref="B11:B12"/>
    <mergeCell ref="C11:C12"/>
    <mergeCell ref="D11:D12"/>
    <mergeCell ref="E11:E12"/>
    <mergeCell ref="F11:F12"/>
    <mergeCell ref="G11:G12"/>
    <mergeCell ref="H11:H12"/>
    <mergeCell ref="B3:S3"/>
    <mergeCell ref="B1:S1"/>
    <mergeCell ref="I11:I12"/>
    <mergeCell ref="J12:M12"/>
    <mergeCell ref="S11:S12"/>
    <mergeCell ref="R11:R12"/>
    <mergeCell ref="C13:C15"/>
    <mergeCell ref="D13:D15"/>
    <mergeCell ref="E13:E15"/>
    <mergeCell ref="F13:F15"/>
    <mergeCell ref="G13:G15"/>
    <mergeCell ref="H13:H15"/>
    <mergeCell ref="I13:I15"/>
    <mergeCell ref="Q13:Q15"/>
    <mergeCell ref="J11:M11"/>
    <mergeCell ref="N11:N12"/>
    <mergeCell ref="N13:N15"/>
    <mergeCell ref="F4:N4"/>
    <mergeCell ref="F5:G5"/>
    <mergeCell ref="L5:M6"/>
    <mergeCell ref="N5:O5"/>
    <mergeCell ref="F6:G6"/>
    <mergeCell ref="N6:O6"/>
    <mergeCell ref="P13:P15"/>
    <mergeCell ref="O11:O12"/>
    <mergeCell ref="O13:O15"/>
    <mergeCell ref="D22:D24"/>
    <mergeCell ref="E22:E24"/>
    <mergeCell ref="N22:N24"/>
    <mergeCell ref="O22:O24"/>
    <mergeCell ref="P22:P24"/>
    <mergeCell ref="Q22:Q24"/>
    <mergeCell ref="R22:R24"/>
    <mergeCell ref="S22:S24"/>
    <mergeCell ref="W11:Y11"/>
    <mergeCell ref="T28:T29"/>
    <mergeCell ref="R16:R18"/>
    <mergeCell ref="S16:S18"/>
    <mergeCell ref="P28:Q28"/>
    <mergeCell ref="P29:Q29"/>
    <mergeCell ref="B28:O29"/>
    <mergeCell ref="H16:H18"/>
    <mergeCell ref="I16:I18"/>
    <mergeCell ref="N16:N18"/>
    <mergeCell ref="O16:O18"/>
    <mergeCell ref="P16:P18"/>
    <mergeCell ref="Q16:Q18"/>
    <mergeCell ref="P19:P21"/>
    <mergeCell ref="Q19:Q21"/>
    <mergeCell ref="B19:B21"/>
    <mergeCell ref="C19:C21"/>
    <mergeCell ref="D19:D21"/>
    <mergeCell ref="E19:E21"/>
    <mergeCell ref="F19:F21"/>
    <mergeCell ref="S41:S43"/>
    <mergeCell ref="I44:I46"/>
    <mergeCell ref="N44:N46"/>
    <mergeCell ref="O44:O46"/>
    <mergeCell ref="P44:P46"/>
    <mergeCell ref="Q44:Q46"/>
    <mergeCell ref="R44:R46"/>
    <mergeCell ref="S44:S46"/>
    <mergeCell ref="F44:F46"/>
    <mergeCell ref="G44:G46"/>
    <mergeCell ref="H44:H46"/>
    <mergeCell ref="B16:B18"/>
    <mergeCell ref="C16:C18"/>
    <mergeCell ref="D16:D18"/>
    <mergeCell ref="E16:E18"/>
    <mergeCell ref="F16:F18"/>
    <mergeCell ref="N19:N21"/>
    <mergeCell ref="O19:O21"/>
    <mergeCell ref="D44:D46"/>
    <mergeCell ref="E44:E46"/>
    <mergeCell ref="N25:N27"/>
    <mergeCell ref="O25:O27"/>
    <mergeCell ref="P25:P27"/>
    <mergeCell ref="Q25:Q27"/>
    <mergeCell ref="R25:R27"/>
    <mergeCell ref="S25:S27"/>
    <mergeCell ref="C32:E32"/>
    <mergeCell ref="F32:O32"/>
    <mergeCell ref="B35:B37"/>
    <mergeCell ref="C35:C37"/>
    <mergeCell ref="D35:D37"/>
    <mergeCell ref="E35:E37"/>
    <mergeCell ref="S33:S34"/>
    <mergeCell ref="T33:T34"/>
    <mergeCell ref="N35:N37"/>
    <mergeCell ref="O35:O37"/>
    <mergeCell ref="P35:P37"/>
    <mergeCell ref="Q35:Q37"/>
    <mergeCell ref="R35:R37"/>
    <mergeCell ref="S35:S37"/>
    <mergeCell ref="T35:T49"/>
    <mergeCell ref="B38:B40"/>
    <mergeCell ref="C38:C40"/>
    <mergeCell ref="D38:D40"/>
    <mergeCell ref="E38:E40"/>
    <mergeCell ref="F38:F40"/>
    <mergeCell ref="G38:G40"/>
    <mergeCell ref="H38:H40"/>
    <mergeCell ref="I38:I40"/>
    <mergeCell ref="Q41:Q43"/>
    <mergeCell ref="R41:R43"/>
    <mergeCell ref="B41:B43"/>
    <mergeCell ref="C41:C43"/>
    <mergeCell ref="D41:D43"/>
    <mergeCell ref="E41:E43"/>
    <mergeCell ref="F41:F43"/>
    <mergeCell ref="G41:G43"/>
    <mergeCell ref="H41:H43"/>
    <mergeCell ref="I41:I43"/>
    <mergeCell ref="N41:N43"/>
    <mergeCell ref="O41:O43"/>
    <mergeCell ref="P41:P43"/>
    <mergeCell ref="B47:B49"/>
    <mergeCell ref="C47:C49"/>
    <mergeCell ref="S47:S49"/>
    <mergeCell ref="B50:O51"/>
    <mergeCell ref="P50:Q50"/>
    <mergeCell ref="P51:Q51"/>
    <mergeCell ref="C55:C56"/>
    <mergeCell ref="D55:D56"/>
    <mergeCell ref="E55:E56"/>
    <mergeCell ref="F55:F56"/>
    <mergeCell ref="G55:G56"/>
    <mergeCell ref="H55:H56"/>
    <mergeCell ref="I55:I56"/>
    <mergeCell ref="J55:M55"/>
    <mergeCell ref="N55:N56"/>
    <mergeCell ref="O55:O56"/>
    <mergeCell ref="R55:R56"/>
    <mergeCell ref="S55:S56"/>
    <mergeCell ref="T55:T56"/>
    <mergeCell ref="J56:M56"/>
    <mergeCell ref="T50:T51"/>
    <mergeCell ref="T72:T73"/>
    <mergeCell ref="P73:Q73"/>
    <mergeCell ref="C76:E76"/>
    <mergeCell ref="F76:O76"/>
    <mergeCell ref="P76:R76"/>
    <mergeCell ref="B77:B78"/>
    <mergeCell ref="C77:C78"/>
    <mergeCell ref="D77:D78"/>
    <mergeCell ref="E77:E78"/>
    <mergeCell ref="F77:F78"/>
    <mergeCell ref="G77:G78"/>
    <mergeCell ref="H77:H78"/>
    <mergeCell ref="I77:I78"/>
    <mergeCell ref="J77:M77"/>
    <mergeCell ref="N77:N78"/>
    <mergeCell ref="O77:O78"/>
    <mergeCell ref="R77:R78"/>
    <mergeCell ref="S77:S78"/>
    <mergeCell ref="T77:T78"/>
    <mergeCell ref="J78:M78"/>
    <mergeCell ref="D63:D65"/>
    <mergeCell ref="E63:E65"/>
    <mergeCell ref="F63:F65"/>
    <mergeCell ref="G63:G65"/>
    <mergeCell ref="Q79:Q81"/>
    <mergeCell ref="R79:R81"/>
    <mergeCell ref="S79:S81"/>
    <mergeCell ref="T79:T93"/>
    <mergeCell ref="B85:B87"/>
    <mergeCell ref="C85:C87"/>
    <mergeCell ref="D85:D87"/>
    <mergeCell ref="E85:E87"/>
    <mergeCell ref="F85:F87"/>
    <mergeCell ref="G85:G87"/>
    <mergeCell ref="H85:H87"/>
    <mergeCell ref="I85:I87"/>
    <mergeCell ref="N85:N87"/>
    <mergeCell ref="O85:O87"/>
    <mergeCell ref="P85:P87"/>
    <mergeCell ref="Q85:Q87"/>
    <mergeCell ref="R85:R87"/>
    <mergeCell ref="S85:S87"/>
    <mergeCell ref="B88:B90"/>
    <mergeCell ref="C88:C90"/>
    <mergeCell ref="D88:D90"/>
    <mergeCell ref="E88:E90"/>
    <mergeCell ref="F88:F90"/>
    <mergeCell ref="G88:G90"/>
    <mergeCell ref="O91:O93"/>
    <mergeCell ref="P91:P93"/>
    <mergeCell ref="Q91:Q93"/>
    <mergeCell ref="R91:R93"/>
    <mergeCell ref="O82:O84"/>
    <mergeCell ref="H88:H90"/>
    <mergeCell ref="I88:I90"/>
    <mergeCell ref="P82:P84"/>
    <mergeCell ref="T94:T95"/>
    <mergeCell ref="P95:Q95"/>
    <mergeCell ref="C98:E98"/>
    <mergeCell ref="F98:O98"/>
    <mergeCell ref="P98:R98"/>
    <mergeCell ref="B99:B100"/>
    <mergeCell ref="C99:C100"/>
    <mergeCell ref="D99:D100"/>
    <mergeCell ref="E99:E100"/>
    <mergeCell ref="F99:F100"/>
    <mergeCell ref="G99:G100"/>
    <mergeCell ref="H99:H100"/>
    <mergeCell ref="I99:I100"/>
    <mergeCell ref="J99:M99"/>
    <mergeCell ref="N99:N100"/>
    <mergeCell ref="O99:O100"/>
    <mergeCell ref="R99:R100"/>
    <mergeCell ref="S99:S100"/>
    <mergeCell ref="T99:T100"/>
    <mergeCell ref="J100:M100"/>
    <mergeCell ref="Q82:Q84"/>
    <mergeCell ref="R82:R84"/>
    <mergeCell ref="N88:N90"/>
    <mergeCell ref="O88:O90"/>
    <mergeCell ref="P88:P90"/>
    <mergeCell ref="Q88:Q90"/>
    <mergeCell ref="R88:R90"/>
    <mergeCell ref="S88:S90"/>
    <mergeCell ref="T101:T115"/>
    <mergeCell ref="C104:C106"/>
    <mergeCell ref="D104:D106"/>
    <mergeCell ref="E104:E106"/>
    <mergeCell ref="F104:F106"/>
    <mergeCell ref="G104:G106"/>
    <mergeCell ref="H104:H106"/>
    <mergeCell ref="I104:I106"/>
    <mergeCell ref="N104:N106"/>
    <mergeCell ref="S104:S106"/>
    <mergeCell ref="C107:C109"/>
    <mergeCell ref="D107:D109"/>
    <mergeCell ref="E107:E109"/>
    <mergeCell ref="F107:F109"/>
    <mergeCell ref="G107:G109"/>
    <mergeCell ref="H107:H109"/>
    <mergeCell ref="I107:I109"/>
    <mergeCell ref="N107:N109"/>
    <mergeCell ref="O107:O109"/>
    <mergeCell ref="P107:P109"/>
    <mergeCell ref="Q107:Q109"/>
    <mergeCell ref="R107:R109"/>
    <mergeCell ref="S107:S109"/>
    <mergeCell ref="G110:G112"/>
    <mergeCell ref="H110:H112"/>
    <mergeCell ref="I110:I112"/>
    <mergeCell ref="C120:E120"/>
    <mergeCell ref="F120:O120"/>
    <mergeCell ref="P120:R120"/>
    <mergeCell ref="B121:B122"/>
    <mergeCell ref="C121:C122"/>
    <mergeCell ref="D121:D122"/>
    <mergeCell ref="E121:E122"/>
    <mergeCell ref="F121:F122"/>
    <mergeCell ref="G121:G122"/>
    <mergeCell ref="H121:H122"/>
    <mergeCell ref="I121:I122"/>
    <mergeCell ref="J121:M121"/>
    <mergeCell ref="N121:N122"/>
    <mergeCell ref="O121:O122"/>
    <mergeCell ref="R121:R122"/>
    <mergeCell ref="S121:S122"/>
    <mergeCell ref="T121:T122"/>
    <mergeCell ref="J122:M122"/>
    <mergeCell ref="T123:T137"/>
    <mergeCell ref="B126:B128"/>
    <mergeCell ref="C126:C128"/>
    <mergeCell ref="D126:D128"/>
    <mergeCell ref="E126:E128"/>
    <mergeCell ref="F126:F128"/>
    <mergeCell ref="G126:G128"/>
    <mergeCell ref="H126:H128"/>
    <mergeCell ref="I126:I128"/>
    <mergeCell ref="N126:N128"/>
    <mergeCell ref="O126:O128"/>
    <mergeCell ref="P126:P128"/>
    <mergeCell ref="Q126:Q128"/>
    <mergeCell ref="R126:R128"/>
    <mergeCell ref="S126:S128"/>
    <mergeCell ref="T116:T117"/>
    <mergeCell ref="P117:Q117"/>
    <mergeCell ref="B129:B131"/>
    <mergeCell ref="C129:C131"/>
    <mergeCell ref="D129:D131"/>
    <mergeCell ref="E129:E131"/>
    <mergeCell ref="F129:F131"/>
    <mergeCell ref="G129:G131"/>
    <mergeCell ref="H129:H131"/>
    <mergeCell ref="I129:I131"/>
    <mergeCell ref="N129:N131"/>
    <mergeCell ref="O129:O131"/>
    <mergeCell ref="P129:P131"/>
    <mergeCell ref="Q129:Q131"/>
    <mergeCell ref="R129:R131"/>
    <mergeCell ref="S129:S131"/>
    <mergeCell ref="B123:B125"/>
    <mergeCell ref="C123:C125"/>
    <mergeCell ref="D123:D125"/>
    <mergeCell ref="E123:E125"/>
    <mergeCell ref="F123:F125"/>
    <mergeCell ref="G123:G125"/>
    <mergeCell ref="H123:H125"/>
    <mergeCell ref="I123:I125"/>
    <mergeCell ref="N123:N125"/>
    <mergeCell ref="O123:O125"/>
    <mergeCell ref="P123:P125"/>
    <mergeCell ref="Q123:Q125"/>
    <mergeCell ref="R123:R125"/>
    <mergeCell ref="S123:S125"/>
    <mergeCell ref="D132:D134"/>
    <mergeCell ref="E132:E134"/>
    <mergeCell ref="F132:F134"/>
    <mergeCell ref="G132:G134"/>
    <mergeCell ref="H132:H134"/>
    <mergeCell ref="I132:I134"/>
    <mergeCell ref="N132:N134"/>
    <mergeCell ref="O132:O134"/>
    <mergeCell ref="P132:P134"/>
    <mergeCell ref="Q132:Q134"/>
    <mergeCell ref="R132:R134"/>
    <mergeCell ref="S132:S134"/>
    <mergeCell ref="B135:B137"/>
    <mergeCell ref="C135:C137"/>
    <mergeCell ref="D135:D137"/>
    <mergeCell ref="E135:E137"/>
    <mergeCell ref="F135:F137"/>
    <mergeCell ref="G135:G137"/>
    <mergeCell ref="H135:H137"/>
    <mergeCell ref="I135:I137"/>
    <mergeCell ref="N135:N137"/>
    <mergeCell ref="O135:O137"/>
    <mergeCell ref="P135:P137"/>
    <mergeCell ref="Q135:Q137"/>
    <mergeCell ref="R135:R137"/>
    <mergeCell ref="S135:S137"/>
    <mergeCell ref="B132:B134"/>
    <mergeCell ref="C132:C134"/>
    <mergeCell ref="B138:O139"/>
    <mergeCell ref="P138:Q138"/>
    <mergeCell ref="T138:T139"/>
    <mergeCell ref="P139:Q139"/>
    <mergeCell ref="C142:E142"/>
    <mergeCell ref="F142:O142"/>
    <mergeCell ref="P142:R142"/>
    <mergeCell ref="B143:B144"/>
    <mergeCell ref="C143:C144"/>
    <mergeCell ref="D143:D144"/>
    <mergeCell ref="E143:E144"/>
    <mergeCell ref="F143:F144"/>
    <mergeCell ref="G143:G144"/>
    <mergeCell ref="H143:H144"/>
    <mergeCell ref="I143:I144"/>
    <mergeCell ref="J143:M143"/>
    <mergeCell ref="N143:N144"/>
    <mergeCell ref="O143:O144"/>
    <mergeCell ref="R143:R144"/>
    <mergeCell ref="S143:S144"/>
    <mergeCell ref="T143:T144"/>
    <mergeCell ref="J144:M144"/>
    <mergeCell ref="Q145:Q147"/>
    <mergeCell ref="R145:R147"/>
    <mergeCell ref="S145:S147"/>
    <mergeCell ref="T145:T159"/>
    <mergeCell ref="B148:B150"/>
    <mergeCell ref="C148:C150"/>
    <mergeCell ref="D148:D150"/>
    <mergeCell ref="E148:E150"/>
    <mergeCell ref="F148:F150"/>
    <mergeCell ref="G148:G150"/>
    <mergeCell ref="H148:H150"/>
    <mergeCell ref="I148:I150"/>
    <mergeCell ref="N148:N150"/>
    <mergeCell ref="O148:O150"/>
    <mergeCell ref="P148:P150"/>
    <mergeCell ref="Q148:Q150"/>
    <mergeCell ref="R148:R150"/>
    <mergeCell ref="S148:S150"/>
    <mergeCell ref="B151:B153"/>
    <mergeCell ref="C151:C153"/>
    <mergeCell ref="D151:D153"/>
    <mergeCell ref="E151:E153"/>
    <mergeCell ref="F151:F153"/>
    <mergeCell ref="G151:G153"/>
    <mergeCell ref="H151:H153"/>
    <mergeCell ref="I151:I153"/>
    <mergeCell ref="N151:N153"/>
    <mergeCell ref="O151:O153"/>
    <mergeCell ref="N145:N147"/>
    <mergeCell ref="O145:O147"/>
    <mergeCell ref="P145:P147"/>
    <mergeCell ref="R165:R166"/>
    <mergeCell ref="S165:S166"/>
    <mergeCell ref="T165:T166"/>
    <mergeCell ref="O157:O159"/>
    <mergeCell ref="P157:P159"/>
    <mergeCell ref="Q157:Q159"/>
    <mergeCell ref="R157:R159"/>
    <mergeCell ref="S157:S159"/>
    <mergeCell ref="J166:M166"/>
    <mergeCell ref="S151:S153"/>
    <mergeCell ref="B154:B156"/>
    <mergeCell ref="C154:C156"/>
    <mergeCell ref="D154:D156"/>
    <mergeCell ref="E154:E156"/>
    <mergeCell ref="F154:F156"/>
    <mergeCell ref="G154:G156"/>
    <mergeCell ref="H154:H156"/>
    <mergeCell ref="I154:I156"/>
    <mergeCell ref="N154:N156"/>
    <mergeCell ref="O154:O156"/>
    <mergeCell ref="P154:P156"/>
    <mergeCell ref="Q154:Q156"/>
    <mergeCell ref="R154:R156"/>
    <mergeCell ref="S154:S156"/>
    <mergeCell ref="T167:T181"/>
    <mergeCell ref="B170:B172"/>
    <mergeCell ref="C170:C172"/>
    <mergeCell ref="D170:D172"/>
    <mergeCell ref="E170:E172"/>
    <mergeCell ref="F170:F172"/>
    <mergeCell ref="G170:G172"/>
    <mergeCell ref="H170:H172"/>
    <mergeCell ref="I170:I172"/>
    <mergeCell ref="N170:N172"/>
    <mergeCell ref="O170:O172"/>
    <mergeCell ref="P170:P172"/>
    <mergeCell ref="Q170:Q172"/>
    <mergeCell ref="R170:R172"/>
    <mergeCell ref="S170:S172"/>
    <mergeCell ref="B160:O161"/>
    <mergeCell ref="P160:Q160"/>
    <mergeCell ref="T160:T161"/>
    <mergeCell ref="C164:E164"/>
    <mergeCell ref="F164:O164"/>
    <mergeCell ref="P164:R164"/>
    <mergeCell ref="B165:B166"/>
    <mergeCell ref="C165:C166"/>
    <mergeCell ref="D165:D166"/>
    <mergeCell ref="E165:E166"/>
    <mergeCell ref="F165:F166"/>
    <mergeCell ref="G165:G166"/>
    <mergeCell ref="H165:H166"/>
    <mergeCell ref="I165:I166"/>
    <mergeCell ref="J165:M165"/>
    <mergeCell ref="N165:N166"/>
    <mergeCell ref="O165:O166"/>
    <mergeCell ref="G176:G178"/>
    <mergeCell ref="H176:H178"/>
    <mergeCell ref="I176:I178"/>
    <mergeCell ref="N176:N178"/>
    <mergeCell ref="O176:O178"/>
    <mergeCell ref="P176:P178"/>
    <mergeCell ref="Q176:Q178"/>
    <mergeCell ref="R176:R178"/>
    <mergeCell ref="S176:S178"/>
    <mergeCell ref="B173:B175"/>
    <mergeCell ref="C173:C175"/>
    <mergeCell ref="D173:D175"/>
    <mergeCell ref="C167:C169"/>
    <mergeCell ref="D167:D169"/>
    <mergeCell ref="E167:E169"/>
    <mergeCell ref="F167:F169"/>
    <mergeCell ref="G167:G169"/>
    <mergeCell ref="H167:H169"/>
    <mergeCell ref="I167:I169"/>
    <mergeCell ref="N167:N169"/>
    <mergeCell ref="O167:O169"/>
    <mergeCell ref="P167:P169"/>
    <mergeCell ref="Q167:Q169"/>
    <mergeCell ref="R167:R169"/>
    <mergeCell ref="S167:S169"/>
    <mergeCell ref="B167:B169"/>
    <mergeCell ref="P186:R186"/>
    <mergeCell ref="B187:B188"/>
    <mergeCell ref="C187:C188"/>
    <mergeCell ref="D187:D188"/>
    <mergeCell ref="E187:E188"/>
    <mergeCell ref="F187:F188"/>
    <mergeCell ref="G187:G188"/>
    <mergeCell ref="H187:H188"/>
    <mergeCell ref="I187:I188"/>
    <mergeCell ref="J187:M187"/>
    <mergeCell ref="N187:N188"/>
    <mergeCell ref="O187:O188"/>
    <mergeCell ref="R187:R188"/>
    <mergeCell ref="S187:S188"/>
    <mergeCell ref="T187:T188"/>
    <mergeCell ref="J188:M188"/>
    <mergeCell ref="E173:E175"/>
    <mergeCell ref="F173:F175"/>
    <mergeCell ref="G173:G175"/>
    <mergeCell ref="H173:H175"/>
    <mergeCell ref="I173:I175"/>
    <mergeCell ref="N173:N175"/>
    <mergeCell ref="O173:O175"/>
    <mergeCell ref="P173:P175"/>
    <mergeCell ref="Q173:Q175"/>
    <mergeCell ref="R173:R175"/>
    <mergeCell ref="S173:S175"/>
    <mergeCell ref="B176:B178"/>
    <mergeCell ref="C176:C178"/>
    <mergeCell ref="D176:D178"/>
    <mergeCell ref="E176:E178"/>
    <mergeCell ref="F176:F178"/>
    <mergeCell ref="E179:E181"/>
    <mergeCell ref="E189:E191"/>
    <mergeCell ref="F189:F191"/>
    <mergeCell ref="G189:G191"/>
    <mergeCell ref="H189:H191"/>
    <mergeCell ref="I189:I191"/>
    <mergeCell ref="N189:N191"/>
    <mergeCell ref="O189:O191"/>
    <mergeCell ref="P189:P191"/>
    <mergeCell ref="Q189:Q191"/>
    <mergeCell ref="R189:R191"/>
    <mergeCell ref="S189:S191"/>
    <mergeCell ref="T189:T203"/>
    <mergeCell ref="B192:B194"/>
    <mergeCell ref="C192:C194"/>
    <mergeCell ref="D192:D194"/>
    <mergeCell ref="E192:E194"/>
    <mergeCell ref="F192:F194"/>
    <mergeCell ref="G192:G194"/>
    <mergeCell ref="H192:H194"/>
    <mergeCell ref="I192:I194"/>
    <mergeCell ref="N192:N194"/>
    <mergeCell ref="O192:O194"/>
    <mergeCell ref="P192:P194"/>
    <mergeCell ref="Q192:Q194"/>
    <mergeCell ref="R192:R194"/>
    <mergeCell ref="S192:S194"/>
    <mergeCell ref="B195:B197"/>
    <mergeCell ref="T182:T183"/>
    <mergeCell ref="P183:Q183"/>
    <mergeCell ref="C186:E186"/>
    <mergeCell ref="F186:O186"/>
    <mergeCell ref="P204:Q204"/>
    <mergeCell ref="P205:Q205"/>
    <mergeCell ref="C208:E208"/>
    <mergeCell ref="F208:O208"/>
    <mergeCell ref="P208:R208"/>
    <mergeCell ref="B209:B210"/>
    <mergeCell ref="C209:C210"/>
    <mergeCell ref="D209:D210"/>
    <mergeCell ref="E209:E210"/>
    <mergeCell ref="F209:F210"/>
    <mergeCell ref="G209:G210"/>
    <mergeCell ref="H209:H210"/>
    <mergeCell ref="I209:I210"/>
    <mergeCell ref="J209:M209"/>
    <mergeCell ref="N209:N210"/>
    <mergeCell ref="O209:O210"/>
    <mergeCell ref="R209:R210"/>
    <mergeCell ref="S209:S210"/>
    <mergeCell ref="T209:T210"/>
    <mergeCell ref="J210:M210"/>
    <mergeCell ref="B211:B213"/>
    <mergeCell ref="C211:C213"/>
    <mergeCell ref="D211:D213"/>
    <mergeCell ref="E211:E213"/>
    <mergeCell ref="F211:F213"/>
    <mergeCell ref="G211:G213"/>
    <mergeCell ref="H211:H213"/>
    <mergeCell ref="I211:I213"/>
    <mergeCell ref="N211:N213"/>
    <mergeCell ref="O211:O213"/>
    <mergeCell ref="P211:P213"/>
    <mergeCell ref="Q211:Q213"/>
    <mergeCell ref="R211:R213"/>
    <mergeCell ref="S211:S213"/>
    <mergeCell ref="T211:T225"/>
    <mergeCell ref="B214:B216"/>
    <mergeCell ref="C214:C216"/>
    <mergeCell ref="D214:D216"/>
    <mergeCell ref="E214:E216"/>
    <mergeCell ref="F214:F216"/>
    <mergeCell ref="G214:G216"/>
    <mergeCell ref="H214:H216"/>
    <mergeCell ref="I214:I216"/>
    <mergeCell ref="N214:N216"/>
    <mergeCell ref="O214:O216"/>
    <mergeCell ref="P214:P216"/>
    <mergeCell ref="Q214:Q216"/>
    <mergeCell ref="R214:R216"/>
    <mergeCell ref="R217:R219"/>
    <mergeCell ref="S217:S219"/>
    <mergeCell ref="B220:B222"/>
    <mergeCell ref="C220:C222"/>
    <mergeCell ref="D220:D222"/>
    <mergeCell ref="E220:E222"/>
    <mergeCell ref="F220:F222"/>
    <mergeCell ref="G220:G222"/>
    <mergeCell ref="H220:H222"/>
    <mergeCell ref="I220:I222"/>
    <mergeCell ref="N220:N222"/>
    <mergeCell ref="O220:O222"/>
    <mergeCell ref="P220:P222"/>
    <mergeCell ref="Q220:Q222"/>
    <mergeCell ref="R220:R222"/>
    <mergeCell ref="S220:S222"/>
    <mergeCell ref="H217:H219"/>
    <mergeCell ref="I217:I219"/>
    <mergeCell ref="N217:N219"/>
    <mergeCell ref="O217:O219"/>
    <mergeCell ref="P217:P219"/>
    <mergeCell ref="Q217:Q219"/>
    <mergeCell ref="F223:F225"/>
    <mergeCell ref="G223:G225"/>
    <mergeCell ref="H223:H225"/>
    <mergeCell ref="I223:I225"/>
    <mergeCell ref="N223:N225"/>
    <mergeCell ref="O223:O225"/>
    <mergeCell ref="P223:P225"/>
    <mergeCell ref="Q223:Q225"/>
    <mergeCell ref="R223:R225"/>
    <mergeCell ref="S223:S225"/>
    <mergeCell ref="B226:O227"/>
    <mergeCell ref="P226:Q226"/>
    <mergeCell ref="T226:T227"/>
    <mergeCell ref="P227:Q227"/>
    <mergeCell ref="C230:E230"/>
    <mergeCell ref="F230:O230"/>
    <mergeCell ref="P230:R230"/>
    <mergeCell ref="B223:B225"/>
    <mergeCell ref="C223:C225"/>
    <mergeCell ref="D223:D225"/>
    <mergeCell ref="E223:E225"/>
    <mergeCell ref="T231:T232"/>
    <mergeCell ref="J232:M232"/>
    <mergeCell ref="B233:B235"/>
    <mergeCell ref="C233:C235"/>
    <mergeCell ref="D233:D235"/>
    <mergeCell ref="E233:E235"/>
    <mergeCell ref="F233:F235"/>
    <mergeCell ref="G233:G235"/>
    <mergeCell ref="H233:H235"/>
    <mergeCell ref="I233:I235"/>
    <mergeCell ref="N233:N235"/>
    <mergeCell ref="O233:O235"/>
    <mergeCell ref="P233:P235"/>
    <mergeCell ref="Q233:Q235"/>
    <mergeCell ref="R233:R235"/>
    <mergeCell ref="S233:S235"/>
    <mergeCell ref="T233:T247"/>
    <mergeCell ref="B236:B238"/>
    <mergeCell ref="C236:C238"/>
    <mergeCell ref="D236:D238"/>
    <mergeCell ref="E236:E238"/>
    <mergeCell ref="F236:F238"/>
    <mergeCell ref="G236:G238"/>
    <mergeCell ref="H236:H238"/>
    <mergeCell ref="I236:I238"/>
    <mergeCell ref="N236:N238"/>
    <mergeCell ref="O236:O238"/>
    <mergeCell ref="P236:P238"/>
    <mergeCell ref="Q236:Q238"/>
    <mergeCell ref="R236:R238"/>
    <mergeCell ref="S236:S238"/>
    <mergeCell ref="H242:H244"/>
    <mergeCell ref="I242:I244"/>
    <mergeCell ref="N242:N244"/>
    <mergeCell ref="O242:O244"/>
    <mergeCell ref="P242:P244"/>
    <mergeCell ref="Q242:Q244"/>
    <mergeCell ref="R242:R244"/>
    <mergeCell ref="S242:S244"/>
    <mergeCell ref="B239:B241"/>
    <mergeCell ref="C239:C241"/>
    <mergeCell ref="D239:D241"/>
    <mergeCell ref="E239:E241"/>
    <mergeCell ref="B231:B232"/>
    <mergeCell ref="C231:C232"/>
    <mergeCell ref="D231:D232"/>
    <mergeCell ref="E231:E232"/>
    <mergeCell ref="F231:F232"/>
    <mergeCell ref="G231:G232"/>
    <mergeCell ref="H231:H232"/>
    <mergeCell ref="I231:I232"/>
    <mergeCell ref="J231:M231"/>
    <mergeCell ref="N231:N232"/>
    <mergeCell ref="O231:O232"/>
    <mergeCell ref="R231:R232"/>
    <mergeCell ref="S231:S232"/>
    <mergeCell ref="B245:B247"/>
    <mergeCell ref="C245:C247"/>
    <mergeCell ref="D245:D247"/>
    <mergeCell ref="E245:E247"/>
    <mergeCell ref="F245:F247"/>
    <mergeCell ref="G245:G247"/>
    <mergeCell ref="H245:H247"/>
    <mergeCell ref="I245:I247"/>
    <mergeCell ref="N245:N247"/>
    <mergeCell ref="O245:O247"/>
    <mergeCell ref="P245:P247"/>
    <mergeCell ref="Q245:Q247"/>
    <mergeCell ref="R245:R247"/>
    <mergeCell ref="S245:S247"/>
    <mergeCell ref="B248:O249"/>
    <mergeCell ref="P248:Q248"/>
    <mergeCell ref="F239:F241"/>
    <mergeCell ref="G239:G241"/>
    <mergeCell ref="H239:H241"/>
    <mergeCell ref="I239:I241"/>
    <mergeCell ref="N239:N241"/>
    <mergeCell ref="O239:O241"/>
    <mergeCell ref="P239:P241"/>
    <mergeCell ref="Q239:Q241"/>
    <mergeCell ref="R239:R241"/>
    <mergeCell ref="S239:S241"/>
    <mergeCell ref="B242:B244"/>
    <mergeCell ref="C242:C244"/>
    <mergeCell ref="D242:D244"/>
    <mergeCell ref="E242:E244"/>
    <mergeCell ref="F242:F244"/>
    <mergeCell ref="G242:G244"/>
    <mergeCell ref="E264:E266"/>
    <mergeCell ref="F261:F263"/>
    <mergeCell ref="G261:G263"/>
    <mergeCell ref="H261:H263"/>
    <mergeCell ref="I261:I263"/>
    <mergeCell ref="N261:N263"/>
    <mergeCell ref="S261:S263"/>
    <mergeCell ref="T248:T249"/>
    <mergeCell ref="P249:Q249"/>
    <mergeCell ref="C252:E252"/>
    <mergeCell ref="F252:O252"/>
    <mergeCell ref="P252:R252"/>
    <mergeCell ref="B253:B254"/>
    <mergeCell ref="C253:C254"/>
    <mergeCell ref="D253:D254"/>
    <mergeCell ref="E253:E254"/>
    <mergeCell ref="F253:F254"/>
    <mergeCell ref="G253:G254"/>
    <mergeCell ref="H253:H254"/>
    <mergeCell ref="I253:I254"/>
    <mergeCell ref="J253:M253"/>
    <mergeCell ref="N253:N254"/>
    <mergeCell ref="O253:O254"/>
    <mergeCell ref="R253:R254"/>
    <mergeCell ref="S253:S254"/>
    <mergeCell ref="T253:T254"/>
    <mergeCell ref="J254:M254"/>
    <mergeCell ref="B255:B257"/>
    <mergeCell ref="C255:C257"/>
    <mergeCell ref="D255:D257"/>
    <mergeCell ref="E255:E257"/>
    <mergeCell ref="F255:F257"/>
    <mergeCell ref="I264:I266"/>
    <mergeCell ref="N264:N266"/>
    <mergeCell ref="O264:O266"/>
    <mergeCell ref="P264:P266"/>
    <mergeCell ref="Q264:Q266"/>
    <mergeCell ref="R264:R266"/>
    <mergeCell ref="S264:S266"/>
    <mergeCell ref="N267:N269"/>
    <mergeCell ref="O267:O269"/>
    <mergeCell ref="P267:P269"/>
    <mergeCell ref="Q267:Q269"/>
    <mergeCell ref="R267:R269"/>
    <mergeCell ref="S267:S269"/>
    <mergeCell ref="S255:S257"/>
    <mergeCell ref="T255:T269"/>
    <mergeCell ref="B258:B260"/>
    <mergeCell ref="C258:C260"/>
    <mergeCell ref="D258:D260"/>
    <mergeCell ref="E258:E260"/>
    <mergeCell ref="F258:F260"/>
    <mergeCell ref="G258:G260"/>
    <mergeCell ref="H258:H260"/>
    <mergeCell ref="I258:I260"/>
    <mergeCell ref="N258:N260"/>
    <mergeCell ref="O258:O260"/>
    <mergeCell ref="P258:P260"/>
    <mergeCell ref="Q258:Q260"/>
    <mergeCell ref="R258:R260"/>
    <mergeCell ref="S258:S260"/>
    <mergeCell ref="B261:B263"/>
    <mergeCell ref="C261:C263"/>
    <mergeCell ref="D261:D263"/>
    <mergeCell ref="B270:O271"/>
    <mergeCell ref="P270:Q270"/>
    <mergeCell ref="T270:T271"/>
    <mergeCell ref="P271:Q271"/>
    <mergeCell ref="C274:E274"/>
    <mergeCell ref="F274:O274"/>
    <mergeCell ref="P274:R274"/>
    <mergeCell ref="B275:B276"/>
    <mergeCell ref="C275:C276"/>
    <mergeCell ref="D275:D276"/>
    <mergeCell ref="E275:E276"/>
    <mergeCell ref="F275:F276"/>
    <mergeCell ref="G275:G276"/>
    <mergeCell ref="H275:H276"/>
    <mergeCell ref="I275:I276"/>
    <mergeCell ref="J275:M275"/>
    <mergeCell ref="N275:N276"/>
    <mergeCell ref="O275:O276"/>
    <mergeCell ref="R275:R276"/>
    <mergeCell ref="S275:S276"/>
    <mergeCell ref="J276:M276"/>
    <mergeCell ref="T275:T276"/>
    <mergeCell ref="P277:P279"/>
    <mergeCell ref="Q277:Q279"/>
    <mergeCell ref="R277:R279"/>
    <mergeCell ref="S277:S279"/>
    <mergeCell ref="T277:T291"/>
    <mergeCell ref="B280:B282"/>
    <mergeCell ref="C280:C282"/>
    <mergeCell ref="D280:D282"/>
    <mergeCell ref="E280:E282"/>
    <mergeCell ref="F280:F282"/>
    <mergeCell ref="G280:G282"/>
    <mergeCell ref="H280:H282"/>
    <mergeCell ref="I280:I282"/>
    <mergeCell ref="N280:N282"/>
    <mergeCell ref="O280:O282"/>
    <mergeCell ref="P280:P282"/>
    <mergeCell ref="Q280:Q282"/>
    <mergeCell ref="R280:R282"/>
    <mergeCell ref="S280:S282"/>
    <mergeCell ref="B283:B285"/>
    <mergeCell ref="C283:C285"/>
    <mergeCell ref="D283:D285"/>
    <mergeCell ref="E283:E285"/>
    <mergeCell ref="F283:F285"/>
    <mergeCell ref="G283:G285"/>
    <mergeCell ref="H283:H285"/>
    <mergeCell ref="I283:I285"/>
    <mergeCell ref="N283:N285"/>
    <mergeCell ref="S283:S285"/>
    <mergeCell ref="B286:B288"/>
    <mergeCell ref="C286:C288"/>
    <mergeCell ref="D286:D288"/>
    <mergeCell ref="E286:E288"/>
    <mergeCell ref="F286:F288"/>
    <mergeCell ref="G286:G288"/>
    <mergeCell ref="H286:H288"/>
    <mergeCell ref="I286:I288"/>
    <mergeCell ref="N286:N288"/>
    <mergeCell ref="O286:O288"/>
    <mergeCell ref="P286:P288"/>
    <mergeCell ref="Q286:Q288"/>
    <mergeCell ref="R286:R288"/>
    <mergeCell ref="S286:S288"/>
    <mergeCell ref="O283:O285"/>
    <mergeCell ref="P283:P285"/>
    <mergeCell ref="Q283:Q285"/>
    <mergeCell ref="R283:R285"/>
    <mergeCell ref="F289:F291"/>
    <mergeCell ref="G289:G291"/>
    <mergeCell ref="H289:H291"/>
    <mergeCell ref="I289:I291"/>
    <mergeCell ref="N289:N291"/>
    <mergeCell ref="O289:O291"/>
    <mergeCell ref="P289:P291"/>
    <mergeCell ref="Q289:Q291"/>
    <mergeCell ref="R289:R291"/>
    <mergeCell ref="S289:S291"/>
    <mergeCell ref="B292:O293"/>
    <mergeCell ref="P292:Q292"/>
    <mergeCell ref="T292:T293"/>
    <mergeCell ref="P293:Q293"/>
    <mergeCell ref="C296:E296"/>
    <mergeCell ref="F296:O296"/>
    <mergeCell ref="P296:R296"/>
    <mergeCell ref="B289:B291"/>
    <mergeCell ref="C289:C291"/>
    <mergeCell ref="D289:D291"/>
    <mergeCell ref="E289:E291"/>
    <mergeCell ref="B297:B298"/>
    <mergeCell ref="C297:C298"/>
    <mergeCell ref="D297:D298"/>
    <mergeCell ref="E297:E298"/>
    <mergeCell ref="F297:F298"/>
    <mergeCell ref="G297:G298"/>
    <mergeCell ref="H297:H298"/>
    <mergeCell ref="I297:I298"/>
    <mergeCell ref="J297:M297"/>
    <mergeCell ref="N297:N298"/>
    <mergeCell ref="O297:O298"/>
    <mergeCell ref="R297:R298"/>
    <mergeCell ref="S297:S298"/>
    <mergeCell ref="T297:T298"/>
    <mergeCell ref="J298:M298"/>
    <mergeCell ref="B299:B301"/>
    <mergeCell ref="C299:C301"/>
    <mergeCell ref="D299:D301"/>
    <mergeCell ref="E299:E301"/>
    <mergeCell ref="F299:F301"/>
    <mergeCell ref="G299:G301"/>
    <mergeCell ref="H299:H301"/>
    <mergeCell ref="I299:I301"/>
    <mergeCell ref="N299:N301"/>
    <mergeCell ref="O299:O301"/>
    <mergeCell ref="P299:P301"/>
    <mergeCell ref="Q299:Q301"/>
    <mergeCell ref="R299:R301"/>
    <mergeCell ref="S299:S301"/>
    <mergeCell ref="T299:T313"/>
    <mergeCell ref="S311:S313"/>
    <mergeCell ref="B302:B304"/>
    <mergeCell ref="C302:C304"/>
    <mergeCell ref="D302:D304"/>
    <mergeCell ref="E302:E304"/>
    <mergeCell ref="F302:F304"/>
    <mergeCell ref="G302:G304"/>
    <mergeCell ref="H302:H304"/>
    <mergeCell ref="I302:I304"/>
    <mergeCell ref="N302:N304"/>
    <mergeCell ref="O302:O304"/>
    <mergeCell ref="P302:P304"/>
    <mergeCell ref="Q302:Q304"/>
    <mergeCell ref="R302:R304"/>
    <mergeCell ref="S302:S304"/>
    <mergeCell ref="B305:B307"/>
    <mergeCell ref="C305:C307"/>
    <mergeCell ref="D305:D307"/>
    <mergeCell ref="E305:E307"/>
    <mergeCell ref="F305:F307"/>
    <mergeCell ref="G305:G307"/>
    <mergeCell ref="H305:H307"/>
    <mergeCell ref="I305:I307"/>
    <mergeCell ref="N305:N307"/>
    <mergeCell ref="O305:O307"/>
    <mergeCell ref="P305:P307"/>
    <mergeCell ref="Q305:Q307"/>
    <mergeCell ref="R305:R307"/>
    <mergeCell ref="S305:S307"/>
    <mergeCell ref="O319:O320"/>
    <mergeCell ref="R319:R320"/>
    <mergeCell ref="S319:S320"/>
    <mergeCell ref="T319:T320"/>
    <mergeCell ref="J320:M320"/>
    <mergeCell ref="B308:B310"/>
    <mergeCell ref="C308:C310"/>
    <mergeCell ref="D308:D310"/>
    <mergeCell ref="E308:E310"/>
    <mergeCell ref="F308:F310"/>
    <mergeCell ref="G308:G310"/>
    <mergeCell ref="H308:H310"/>
    <mergeCell ref="I308:I310"/>
    <mergeCell ref="N308:N310"/>
    <mergeCell ref="O308:O310"/>
    <mergeCell ref="P308:P310"/>
    <mergeCell ref="Q308:Q310"/>
    <mergeCell ref="R308:R310"/>
    <mergeCell ref="S308:S310"/>
    <mergeCell ref="B311:B313"/>
    <mergeCell ref="C311:C313"/>
    <mergeCell ref="D311:D313"/>
    <mergeCell ref="E311:E313"/>
    <mergeCell ref="F311:F313"/>
    <mergeCell ref="G311:G313"/>
    <mergeCell ref="H311:H313"/>
    <mergeCell ref="I311:I313"/>
    <mergeCell ref="N311:N313"/>
    <mergeCell ref="O311:O313"/>
    <mergeCell ref="P311:P313"/>
    <mergeCell ref="Q311:Q313"/>
    <mergeCell ref="R311:R313"/>
    <mergeCell ref="T321:T335"/>
    <mergeCell ref="B324:B326"/>
    <mergeCell ref="C324:C326"/>
    <mergeCell ref="D324:D326"/>
    <mergeCell ref="E324:E326"/>
    <mergeCell ref="F324:F326"/>
    <mergeCell ref="G324:G326"/>
    <mergeCell ref="H324:H326"/>
    <mergeCell ref="I324:I326"/>
    <mergeCell ref="N324:N326"/>
    <mergeCell ref="O324:O326"/>
    <mergeCell ref="P324:P326"/>
    <mergeCell ref="Q324:Q326"/>
    <mergeCell ref="R324:R326"/>
    <mergeCell ref="S324:S326"/>
    <mergeCell ref="B314:O315"/>
    <mergeCell ref="P314:Q314"/>
    <mergeCell ref="T314:T315"/>
    <mergeCell ref="P315:Q315"/>
    <mergeCell ref="C318:E318"/>
    <mergeCell ref="F318:O318"/>
    <mergeCell ref="P318:R318"/>
    <mergeCell ref="B319:B320"/>
    <mergeCell ref="C319:C320"/>
    <mergeCell ref="D319:D320"/>
    <mergeCell ref="E319:E320"/>
    <mergeCell ref="F319:F320"/>
    <mergeCell ref="G319:G320"/>
    <mergeCell ref="H319:H320"/>
    <mergeCell ref="I319:I320"/>
    <mergeCell ref="J319:M319"/>
    <mergeCell ref="N319:N320"/>
    <mergeCell ref="B327:B329"/>
    <mergeCell ref="C327:C329"/>
    <mergeCell ref="D327:D329"/>
    <mergeCell ref="E327:E329"/>
    <mergeCell ref="F327:F329"/>
    <mergeCell ref="G327:G329"/>
    <mergeCell ref="H327:H329"/>
    <mergeCell ref="I327:I329"/>
    <mergeCell ref="N327:N329"/>
    <mergeCell ref="O327:O329"/>
    <mergeCell ref="P327:P329"/>
    <mergeCell ref="Q327:Q329"/>
    <mergeCell ref="R327:R329"/>
    <mergeCell ref="S327:S329"/>
    <mergeCell ref="B321:B323"/>
    <mergeCell ref="C321:C323"/>
    <mergeCell ref="D321:D323"/>
    <mergeCell ref="E321:E323"/>
    <mergeCell ref="F321:F323"/>
    <mergeCell ref="G321:G323"/>
    <mergeCell ref="H321:H323"/>
    <mergeCell ref="I321:I323"/>
    <mergeCell ref="N321:N323"/>
    <mergeCell ref="O321:O323"/>
    <mergeCell ref="P321:P323"/>
    <mergeCell ref="Q321:Q323"/>
    <mergeCell ref="R321:R323"/>
    <mergeCell ref="S321:S323"/>
    <mergeCell ref="B336:O337"/>
    <mergeCell ref="P336:Q336"/>
    <mergeCell ref="T336:T337"/>
    <mergeCell ref="P337:Q337"/>
    <mergeCell ref="B330:B332"/>
    <mergeCell ref="C330:C332"/>
    <mergeCell ref="D330:D332"/>
    <mergeCell ref="E330:E332"/>
    <mergeCell ref="F330:F332"/>
    <mergeCell ref="G330:G332"/>
    <mergeCell ref="H330:H332"/>
    <mergeCell ref="I330:I332"/>
    <mergeCell ref="N330:N332"/>
    <mergeCell ref="O330:O332"/>
    <mergeCell ref="P330:P332"/>
    <mergeCell ref="Q330:Q332"/>
    <mergeCell ref="R330:R332"/>
    <mergeCell ref="S330:S332"/>
    <mergeCell ref="B333:B335"/>
    <mergeCell ref="C333:C335"/>
    <mergeCell ref="D333:D335"/>
    <mergeCell ref="E333:E335"/>
    <mergeCell ref="F333:F335"/>
    <mergeCell ref="G333:G335"/>
    <mergeCell ref="H333:H335"/>
    <mergeCell ref="I333:I335"/>
    <mergeCell ref="N333:N335"/>
    <mergeCell ref="O333:O335"/>
    <mergeCell ref="P333:P335"/>
    <mergeCell ref="Q333:Q335"/>
    <mergeCell ref="R333:R335"/>
    <mergeCell ref="S333:S335"/>
    <mergeCell ref="C384:E384"/>
    <mergeCell ref="F384:O384"/>
    <mergeCell ref="P384:R384"/>
    <mergeCell ref="B385:B386"/>
    <mergeCell ref="C385:C386"/>
    <mergeCell ref="D385:D386"/>
    <mergeCell ref="E385:E386"/>
    <mergeCell ref="F385:F386"/>
    <mergeCell ref="G385:G386"/>
    <mergeCell ref="H385:H386"/>
    <mergeCell ref="I385:I386"/>
    <mergeCell ref="J385:M385"/>
    <mergeCell ref="N385:N386"/>
    <mergeCell ref="O385:O386"/>
    <mergeCell ref="R385:R386"/>
    <mergeCell ref="S385:S386"/>
    <mergeCell ref="T385:T386"/>
    <mergeCell ref="J386:M386"/>
    <mergeCell ref="B387:B389"/>
    <mergeCell ref="C387:C389"/>
    <mergeCell ref="D387:D389"/>
    <mergeCell ref="E387:E389"/>
    <mergeCell ref="F387:F389"/>
    <mergeCell ref="G387:G389"/>
    <mergeCell ref="H387:H389"/>
    <mergeCell ref="I387:I389"/>
    <mergeCell ref="N387:N389"/>
    <mergeCell ref="O387:O389"/>
    <mergeCell ref="P387:P389"/>
    <mergeCell ref="Q387:Q389"/>
    <mergeCell ref="R387:R389"/>
    <mergeCell ref="S387:S389"/>
    <mergeCell ref="T387:T401"/>
    <mergeCell ref="B390:B392"/>
    <mergeCell ref="C390:C392"/>
    <mergeCell ref="D390:D392"/>
    <mergeCell ref="E390:E392"/>
    <mergeCell ref="F390:F392"/>
    <mergeCell ref="G390:G392"/>
    <mergeCell ref="H390:H392"/>
    <mergeCell ref="I390:I392"/>
    <mergeCell ref="N390:N392"/>
    <mergeCell ref="O390:O392"/>
    <mergeCell ref="P390:P392"/>
    <mergeCell ref="Q390:Q392"/>
    <mergeCell ref="R390:R392"/>
    <mergeCell ref="S390:S392"/>
    <mergeCell ref="B393:B395"/>
    <mergeCell ref="C393:C395"/>
    <mergeCell ref="D393:D395"/>
    <mergeCell ref="E393:E395"/>
    <mergeCell ref="F393:F395"/>
    <mergeCell ref="G393:G395"/>
    <mergeCell ref="H393:H395"/>
    <mergeCell ref="I393:I395"/>
    <mergeCell ref="N393:N395"/>
    <mergeCell ref="O393:O395"/>
    <mergeCell ref="P393:P395"/>
    <mergeCell ref="Q393:Q395"/>
    <mergeCell ref="R393:R395"/>
    <mergeCell ref="S393:S395"/>
    <mergeCell ref="B396:B398"/>
    <mergeCell ref="C396:C398"/>
    <mergeCell ref="D396:D398"/>
    <mergeCell ref="E396:E398"/>
    <mergeCell ref="F396:F398"/>
    <mergeCell ref="G396:G398"/>
    <mergeCell ref="H396:H398"/>
    <mergeCell ref="I396:I398"/>
    <mergeCell ref="N396:N398"/>
    <mergeCell ref="O396:O398"/>
    <mergeCell ref="P396:P398"/>
    <mergeCell ref="Q396:Q398"/>
    <mergeCell ref="R396:R398"/>
    <mergeCell ref="S396:S398"/>
    <mergeCell ref="B399:B401"/>
    <mergeCell ref="C399:C401"/>
    <mergeCell ref="D399:D401"/>
    <mergeCell ref="E399:E401"/>
    <mergeCell ref="F399:F401"/>
    <mergeCell ref="G399:G401"/>
    <mergeCell ref="H399:H401"/>
    <mergeCell ref="I399:I401"/>
    <mergeCell ref="N399:N401"/>
    <mergeCell ref="O399:O401"/>
    <mergeCell ref="P399:P401"/>
    <mergeCell ref="Q399:Q401"/>
    <mergeCell ref="R399:R401"/>
    <mergeCell ref="S399:S401"/>
    <mergeCell ref="B402:O403"/>
    <mergeCell ref="P402:Q402"/>
    <mergeCell ref="T402:T403"/>
    <mergeCell ref="P403:Q403"/>
    <mergeCell ref="C406:E406"/>
    <mergeCell ref="F406:O406"/>
    <mergeCell ref="P406:R406"/>
    <mergeCell ref="B407:B408"/>
    <mergeCell ref="C407:C408"/>
    <mergeCell ref="D407:D408"/>
    <mergeCell ref="E407:E408"/>
    <mergeCell ref="F407:F408"/>
    <mergeCell ref="G407:G408"/>
    <mergeCell ref="H407:H408"/>
    <mergeCell ref="I407:I408"/>
    <mergeCell ref="J407:M407"/>
    <mergeCell ref="N407:N408"/>
    <mergeCell ref="O407:O408"/>
    <mergeCell ref="R407:R408"/>
    <mergeCell ref="S407:S408"/>
    <mergeCell ref="T407:T408"/>
    <mergeCell ref="J408:M408"/>
    <mergeCell ref="B409:B411"/>
    <mergeCell ref="C409:C411"/>
    <mergeCell ref="D409:D411"/>
    <mergeCell ref="E409:E411"/>
    <mergeCell ref="F409:F411"/>
    <mergeCell ref="G409:G411"/>
    <mergeCell ref="H409:H411"/>
    <mergeCell ref="I409:I411"/>
    <mergeCell ref="N409:N411"/>
    <mergeCell ref="O409:O411"/>
    <mergeCell ref="P409:P411"/>
    <mergeCell ref="Q409:Q411"/>
    <mergeCell ref="R409:R411"/>
    <mergeCell ref="S409:S411"/>
    <mergeCell ref="T409:T423"/>
    <mergeCell ref="B412:B414"/>
    <mergeCell ref="C412:C414"/>
    <mergeCell ref="D412:D414"/>
    <mergeCell ref="E412:E414"/>
    <mergeCell ref="F412:F414"/>
    <mergeCell ref="G412:G414"/>
    <mergeCell ref="H412:H414"/>
    <mergeCell ref="I412:I414"/>
    <mergeCell ref="N412:N414"/>
    <mergeCell ref="O412:O414"/>
    <mergeCell ref="P412:P414"/>
    <mergeCell ref="Q412:Q414"/>
    <mergeCell ref="R412:R414"/>
    <mergeCell ref="S412:S414"/>
    <mergeCell ref="B415:B417"/>
    <mergeCell ref="C415:C417"/>
    <mergeCell ref="D415:D417"/>
    <mergeCell ref="E415:E417"/>
    <mergeCell ref="F415:F417"/>
    <mergeCell ref="G415:G417"/>
    <mergeCell ref="H415:H417"/>
    <mergeCell ref="I415:I417"/>
    <mergeCell ref="N415:N417"/>
    <mergeCell ref="O415:O417"/>
    <mergeCell ref="P415:P417"/>
    <mergeCell ref="Q415:Q417"/>
    <mergeCell ref="R415:R417"/>
    <mergeCell ref="S415:S417"/>
    <mergeCell ref="B418:B420"/>
    <mergeCell ref="C418:C420"/>
    <mergeCell ref="D418:D420"/>
    <mergeCell ref="E418:E420"/>
    <mergeCell ref="F418:F420"/>
    <mergeCell ref="G418:G420"/>
    <mergeCell ref="H418:H420"/>
    <mergeCell ref="I418:I420"/>
    <mergeCell ref="N418:N420"/>
    <mergeCell ref="O418:O420"/>
    <mergeCell ref="P418:P420"/>
    <mergeCell ref="Q418:Q420"/>
    <mergeCell ref="R418:R420"/>
    <mergeCell ref="S418:S420"/>
    <mergeCell ref="B421:B423"/>
    <mergeCell ref="C421:C423"/>
    <mergeCell ref="D421:D423"/>
    <mergeCell ref="E421:E423"/>
    <mergeCell ref="F421:F423"/>
    <mergeCell ref="G421:G423"/>
    <mergeCell ref="H421:H423"/>
    <mergeCell ref="I421:I423"/>
    <mergeCell ref="N421:N423"/>
    <mergeCell ref="O421:O423"/>
    <mergeCell ref="P421:P423"/>
    <mergeCell ref="Q421:Q423"/>
    <mergeCell ref="R421:R423"/>
    <mergeCell ref="S421:S423"/>
    <mergeCell ref="B424:O425"/>
    <mergeCell ref="P424:Q424"/>
    <mergeCell ref="T424:T425"/>
    <mergeCell ref="P425:Q425"/>
    <mergeCell ref="C428:E428"/>
    <mergeCell ref="F428:O428"/>
    <mergeCell ref="P428:R428"/>
    <mergeCell ref="B429:B430"/>
    <mergeCell ref="C429:C430"/>
    <mergeCell ref="D429:D430"/>
    <mergeCell ref="E429:E430"/>
    <mergeCell ref="F429:F430"/>
    <mergeCell ref="G429:G430"/>
    <mergeCell ref="H429:H430"/>
    <mergeCell ref="I429:I430"/>
    <mergeCell ref="J429:M429"/>
    <mergeCell ref="N429:N430"/>
    <mergeCell ref="O429:O430"/>
    <mergeCell ref="R429:R430"/>
    <mergeCell ref="S429:S430"/>
    <mergeCell ref="T429:T430"/>
    <mergeCell ref="J430:M430"/>
    <mergeCell ref="B431:B433"/>
    <mergeCell ref="C431:C433"/>
    <mergeCell ref="D431:D433"/>
    <mergeCell ref="E431:E433"/>
    <mergeCell ref="F431:F433"/>
    <mergeCell ref="G431:G433"/>
    <mergeCell ref="H431:H433"/>
    <mergeCell ref="I431:I433"/>
    <mergeCell ref="N431:N433"/>
    <mergeCell ref="O431:O433"/>
    <mergeCell ref="P431:P433"/>
    <mergeCell ref="Q431:Q433"/>
    <mergeCell ref="R431:R433"/>
    <mergeCell ref="S431:S433"/>
    <mergeCell ref="T431:T445"/>
    <mergeCell ref="B434:B436"/>
    <mergeCell ref="C434:C436"/>
    <mergeCell ref="D434:D436"/>
    <mergeCell ref="E434:E436"/>
    <mergeCell ref="F434:F436"/>
    <mergeCell ref="G434:G436"/>
    <mergeCell ref="H434:H436"/>
    <mergeCell ref="I434:I436"/>
    <mergeCell ref="N434:N436"/>
    <mergeCell ref="O434:O436"/>
    <mergeCell ref="P434:P436"/>
    <mergeCell ref="Q434:Q436"/>
    <mergeCell ref="R434:R436"/>
    <mergeCell ref="S434:S436"/>
    <mergeCell ref="B437:B439"/>
    <mergeCell ref="C437:C439"/>
    <mergeCell ref="D437:D439"/>
    <mergeCell ref="E437:E439"/>
    <mergeCell ref="F437:F439"/>
    <mergeCell ref="G437:G439"/>
    <mergeCell ref="H437:H439"/>
    <mergeCell ref="I437:I439"/>
    <mergeCell ref="N437:N439"/>
    <mergeCell ref="O437:O439"/>
    <mergeCell ref="P437:P439"/>
    <mergeCell ref="Q437:Q439"/>
    <mergeCell ref="R437:R439"/>
    <mergeCell ref="S437:S439"/>
    <mergeCell ref="B440:B442"/>
    <mergeCell ref="C440:C442"/>
    <mergeCell ref="D440:D442"/>
    <mergeCell ref="E440:E442"/>
    <mergeCell ref="F440:F442"/>
    <mergeCell ref="G440:G442"/>
    <mergeCell ref="H440:H442"/>
    <mergeCell ref="I440:I442"/>
    <mergeCell ref="N440:N442"/>
    <mergeCell ref="O440:O442"/>
    <mergeCell ref="P440:P442"/>
    <mergeCell ref="Q440:Q442"/>
    <mergeCell ref="R440:R442"/>
    <mergeCell ref="S440:S442"/>
    <mergeCell ref="B443:B445"/>
    <mergeCell ref="C443:C445"/>
    <mergeCell ref="D443:D445"/>
    <mergeCell ref="E443:E445"/>
    <mergeCell ref="F443:F445"/>
    <mergeCell ref="G443:G445"/>
    <mergeCell ref="H443:H445"/>
    <mergeCell ref="I443:I445"/>
    <mergeCell ref="N443:N445"/>
    <mergeCell ref="O443:O445"/>
    <mergeCell ref="P443:P445"/>
    <mergeCell ref="Q443:Q445"/>
    <mergeCell ref="R443:R445"/>
    <mergeCell ref="S443:S445"/>
    <mergeCell ref="B446:O447"/>
    <mergeCell ref="P446:Q446"/>
    <mergeCell ref="T446:T447"/>
    <mergeCell ref="P447:Q447"/>
    <mergeCell ref="C450:E450"/>
    <mergeCell ref="F450:O450"/>
    <mergeCell ref="P450:R450"/>
    <mergeCell ref="B451:B452"/>
    <mergeCell ref="C451:C452"/>
    <mergeCell ref="D451:D452"/>
    <mergeCell ref="E451:E452"/>
    <mergeCell ref="F451:F452"/>
    <mergeCell ref="G451:G452"/>
    <mergeCell ref="H451:H452"/>
    <mergeCell ref="I451:I452"/>
    <mergeCell ref="J451:M451"/>
    <mergeCell ref="N451:N452"/>
    <mergeCell ref="O451:O452"/>
    <mergeCell ref="R451:R452"/>
    <mergeCell ref="S451:S452"/>
    <mergeCell ref="T451:T452"/>
    <mergeCell ref="J452:M452"/>
    <mergeCell ref="B453:B455"/>
    <mergeCell ref="C453:C455"/>
    <mergeCell ref="D453:D455"/>
    <mergeCell ref="E453:E455"/>
    <mergeCell ref="F453:F455"/>
    <mergeCell ref="G453:G455"/>
    <mergeCell ref="H453:H455"/>
    <mergeCell ref="I453:I455"/>
    <mergeCell ref="N453:N455"/>
    <mergeCell ref="O453:O455"/>
    <mergeCell ref="P453:P455"/>
    <mergeCell ref="Q453:Q455"/>
    <mergeCell ref="R453:R455"/>
    <mergeCell ref="S453:S455"/>
    <mergeCell ref="T453:T467"/>
    <mergeCell ref="B456:B458"/>
    <mergeCell ref="C456:C458"/>
    <mergeCell ref="D456:D458"/>
    <mergeCell ref="E456:E458"/>
    <mergeCell ref="F456:F458"/>
    <mergeCell ref="G456:G458"/>
    <mergeCell ref="H456:H458"/>
    <mergeCell ref="I456:I458"/>
    <mergeCell ref="N456:N458"/>
    <mergeCell ref="O456:O458"/>
    <mergeCell ref="P456:P458"/>
    <mergeCell ref="Q456:Q458"/>
    <mergeCell ref="R456:R458"/>
    <mergeCell ref="S456:S458"/>
    <mergeCell ref="B459:B461"/>
    <mergeCell ref="C459:C461"/>
    <mergeCell ref="D459:D461"/>
    <mergeCell ref="E459:E461"/>
    <mergeCell ref="F459:F461"/>
    <mergeCell ref="G459:G461"/>
    <mergeCell ref="H459:H461"/>
    <mergeCell ref="I459:I461"/>
    <mergeCell ref="N459:N461"/>
    <mergeCell ref="O459:O461"/>
    <mergeCell ref="P459:P461"/>
    <mergeCell ref="Q459:Q461"/>
    <mergeCell ref="R459:R461"/>
    <mergeCell ref="S459:S461"/>
    <mergeCell ref="B462:B464"/>
    <mergeCell ref="C462:C464"/>
    <mergeCell ref="D462:D464"/>
    <mergeCell ref="E462:E464"/>
    <mergeCell ref="F462:F464"/>
    <mergeCell ref="G462:G464"/>
    <mergeCell ref="H462:H464"/>
    <mergeCell ref="I462:I464"/>
    <mergeCell ref="N462:N464"/>
    <mergeCell ref="O462:O464"/>
    <mergeCell ref="P462:P464"/>
    <mergeCell ref="Q462:Q464"/>
    <mergeCell ref="R462:R464"/>
    <mergeCell ref="S462:S464"/>
    <mergeCell ref="B465:B467"/>
    <mergeCell ref="C465:C467"/>
    <mergeCell ref="D465:D467"/>
    <mergeCell ref="E465:E467"/>
    <mergeCell ref="F465:F467"/>
    <mergeCell ref="G465:G467"/>
    <mergeCell ref="H465:H467"/>
    <mergeCell ref="I465:I467"/>
    <mergeCell ref="N465:N467"/>
    <mergeCell ref="O465:O467"/>
    <mergeCell ref="P465:P467"/>
    <mergeCell ref="Q465:Q467"/>
    <mergeCell ref="R465:R467"/>
    <mergeCell ref="S465:S467"/>
    <mergeCell ref="B468:O469"/>
    <mergeCell ref="P468:Q468"/>
    <mergeCell ref="T468:T469"/>
    <mergeCell ref="P469:Q469"/>
    <mergeCell ref="C472:E472"/>
    <mergeCell ref="F472:O472"/>
    <mergeCell ref="P472:R472"/>
    <mergeCell ref="B473:B474"/>
    <mergeCell ref="C473:C474"/>
    <mergeCell ref="D473:D474"/>
    <mergeCell ref="E473:E474"/>
    <mergeCell ref="F473:F474"/>
    <mergeCell ref="G473:G474"/>
    <mergeCell ref="H473:H474"/>
    <mergeCell ref="I473:I474"/>
    <mergeCell ref="J473:M473"/>
    <mergeCell ref="N473:N474"/>
    <mergeCell ref="O473:O474"/>
    <mergeCell ref="R473:R474"/>
    <mergeCell ref="S473:S474"/>
    <mergeCell ref="T473:T474"/>
    <mergeCell ref="J474:M474"/>
    <mergeCell ref="B475:B477"/>
    <mergeCell ref="C475:C477"/>
    <mergeCell ref="D475:D477"/>
    <mergeCell ref="E475:E477"/>
    <mergeCell ref="F475:F477"/>
    <mergeCell ref="G475:G477"/>
    <mergeCell ref="H475:H477"/>
    <mergeCell ref="I475:I477"/>
    <mergeCell ref="N475:N477"/>
    <mergeCell ref="O475:O477"/>
    <mergeCell ref="P475:P477"/>
    <mergeCell ref="Q475:Q477"/>
    <mergeCell ref="R475:R477"/>
    <mergeCell ref="S475:S477"/>
    <mergeCell ref="T475:T489"/>
    <mergeCell ref="B478:B480"/>
    <mergeCell ref="C478:C480"/>
    <mergeCell ref="D478:D480"/>
    <mergeCell ref="E478:E480"/>
    <mergeCell ref="F478:F480"/>
    <mergeCell ref="G478:G480"/>
    <mergeCell ref="H478:H480"/>
    <mergeCell ref="I478:I480"/>
    <mergeCell ref="N478:N480"/>
    <mergeCell ref="O478:O480"/>
    <mergeCell ref="P478:P480"/>
    <mergeCell ref="Q478:Q480"/>
    <mergeCell ref="R478:R480"/>
    <mergeCell ref="S478:S480"/>
    <mergeCell ref="B481:B483"/>
    <mergeCell ref="C481:C483"/>
    <mergeCell ref="D481:D483"/>
    <mergeCell ref="E481:E483"/>
    <mergeCell ref="F481:F483"/>
    <mergeCell ref="G481:G483"/>
    <mergeCell ref="H481:H483"/>
    <mergeCell ref="I481:I483"/>
    <mergeCell ref="N481:N483"/>
    <mergeCell ref="O481:O483"/>
    <mergeCell ref="P481:P483"/>
    <mergeCell ref="Q481:Q483"/>
    <mergeCell ref="R481:R483"/>
    <mergeCell ref="S481:S483"/>
    <mergeCell ref="B484:B486"/>
    <mergeCell ref="C484:C486"/>
    <mergeCell ref="D484:D486"/>
    <mergeCell ref="E484:E486"/>
    <mergeCell ref="F484:F486"/>
    <mergeCell ref="G484:G486"/>
    <mergeCell ref="H484:H486"/>
    <mergeCell ref="I484:I486"/>
    <mergeCell ref="N484:N486"/>
    <mergeCell ref="O484:O486"/>
    <mergeCell ref="P484:P486"/>
    <mergeCell ref="Q484:Q486"/>
    <mergeCell ref="R484:R486"/>
    <mergeCell ref="S484:S486"/>
    <mergeCell ref="B487:B489"/>
    <mergeCell ref="C487:C489"/>
    <mergeCell ref="D487:D489"/>
    <mergeCell ref="E487:E489"/>
    <mergeCell ref="F487:F489"/>
    <mergeCell ref="G487:G489"/>
    <mergeCell ref="H487:H489"/>
    <mergeCell ref="I487:I489"/>
    <mergeCell ref="N487:N489"/>
    <mergeCell ref="O487:O489"/>
    <mergeCell ref="P487:P489"/>
    <mergeCell ref="Q487:Q489"/>
    <mergeCell ref="R487:R489"/>
    <mergeCell ref="S487:S489"/>
    <mergeCell ref="B490:O491"/>
    <mergeCell ref="P490:Q490"/>
    <mergeCell ref="T490:T491"/>
    <mergeCell ref="P491:Q491"/>
    <mergeCell ref="C494:E494"/>
    <mergeCell ref="F494:O494"/>
    <mergeCell ref="P494:R494"/>
    <mergeCell ref="B495:B496"/>
    <mergeCell ref="C495:C496"/>
    <mergeCell ref="D495:D496"/>
    <mergeCell ref="E495:E496"/>
    <mergeCell ref="F495:F496"/>
    <mergeCell ref="G495:G496"/>
    <mergeCell ref="H495:H496"/>
    <mergeCell ref="I495:I496"/>
    <mergeCell ref="J495:M495"/>
    <mergeCell ref="N495:N496"/>
    <mergeCell ref="O495:O496"/>
    <mergeCell ref="R495:R496"/>
    <mergeCell ref="S495:S496"/>
    <mergeCell ref="T495:T496"/>
    <mergeCell ref="J496:M496"/>
    <mergeCell ref="B497:B499"/>
    <mergeCell ref="C497:C499"/>
    <mergeCell ref="D497:D499"/>
    <mergeCell ref="E497:E499"/>
    <mergeCell ref="F497:F499"/>
    <mergeCell ref="G497:G499"/>
    <mergeCell ref="H497:H499"/>
    <mergeCell ref="I497:I499"/>
    <mergeCell ref="N497:N499"/>
    <mergeCell ref="O497:O499"/>
    <mergeCell ref="P497:P499"/>
    <mergeCell ref="Q497:Q499"/>
    <mergeCell ref="R497:R499"/>
    <mergeCell ref="S497:S499"/>
    <mergeCell ref="T497:T511"/>
    <mergeCell ref="B500:B502"/>
    <mergeCell ref="C500:C502"/>
    <mergeCell ref="D500:D502"/>
    <mergeCell ref="E500:E502"/>
    <mergeCell ref="F500:F502"/>
    <mergeCell ref="G500:G502"/>
    <mergeCell ref="H500:H502"/>
    <mergeCell ref="I500:I502"/>
    <mergeCell ref="N500:N502"/>
    <mergeCell ref="O500:O502"/>
    <mergeCell ref="P500:P502"/>
    <mergeCell ref="Q500:Q502"/>
    <mergeCell ref="R500:R502"/>
    <mergeCell ref="S500:S502"/>
    <mergeCell ref="B503:B505"/>
    <mergeCell ref="C503:C505"/>
    <mergeCell ref="D503:D505"/>
    <mergeCell ref="E503:E505"/>
    <mergeCell ref="F503:F505"/>
    <mergeCell ref="G503:G505"/>
    <mergeCell ref="H503:H505"/>
    <mergeCell ref="I503:I505"/>
    <mergeCell ref="N503:N505"/>
    <mergeCell ref="O503:O505"/>
    <mergeCell ref="P503:P505"/>
    <mergeCell ref="Q503:Q505"/>
    <mergeCell ref="R503:R505"/>
    <mergeCell ref="S503:S505"/>
    <mergeCell ref="B506:B508"/>
    <mergeCell ref="C506:C508"/>
    <mergeCell ref="D506:D508"/>
    <mergeCell ref="E506:E508"/>
    <mergeCell ref="F506:F508"/>
    <mergeCell ref="G506:G508"/>
    <mergeCell ref="H506:H508"/>
    <mergeCell ref="I506:I508"/>
    <mergeCell ref="N506:N508"/>
    <mergeCell ref="O506:O508"/>
    <mergeCell ref="P506:P508"/>
    <mergeCell ref="Q506:Q508"/>
    <mergeCell ref="R506:R508"/>
    <mergeCell ref="S506:S508"/>
    <mergeCell ref="B509:B511"/>
    <mergeCell ref="C509:C511"/>
    <mergeCell ref="D509:D511"/>
    <mergeCell ref="E509:E511"/>
    <mergeCell ref="F509:F511"/>
    <mergeCell ref="G509:G511"/>
    <mergeCell ref="H509:H511"/>
    <mergeCell ref="I509:I511"/>
    <mergeCell ref="N509:N511"/>
    <mergeCell ref="O509:O511"/>
    <mergeCell ref="P509:P511"/>
    <mergeCell ref="Q509:Q511"/>
    <mergeCell ref="R509:R511"/>
    <mergeCell ref="S509:S511"/>
    <mergeCell ref="B512:O513"/>
    <mergeCell ref="P512:Q512"/>
    <mergeCell ref="T512:T513"/>
    <mergeCell ref="P513:Q513"/>
    <mergeCell ref="C516:E516"/>
    <mergeCell ref="F516:O516"/>
    <mergeCell ref="P516:R516"/>
    <mergeCell ref="B517:B518"/>
    <mergeCell ref="C517:C518"/>
    <mergeCell ref="D517:D518"/>
    <mergeCell ref="E517:E518"/>
    <mergeCell ref="F517:F518"/>
    <mergeCell ref="G517:G518"/>
    <mergeCell ref="H517:H518"/>
    <mergeCell ref="I517:I518"/>
    <mergeCell ref="J517:M517"/>
    <mergeCell ref="N517:N518"/>
    <mergeCell ref="O517:O518"/>
    <mergeCell ref="R517:R518"/>
    <mergeCell ref="S517:S518"/>
    <mergeCell ref="T517:T518"/>
    <mergeCell ref="J518:M518"/>
    <mergeCell ref="B519:B521"/>
    <mergeCell ref="C519:C521"/>
    <mergeCell ref="D519:D521"/>
    <mergeCell ref="E519:E521"/>
    <mergeCell ref="F519:F521"/>
    <mergeCell ref="G519:G521"/>
    <mergeCell ref="H519:H521"/>
    <mergeCell ref="I519:I521"/>
    <mergeCell ref="N519:N521"/>
    <mergeCell ref="O519:O521"/>
    <mergeCell ref="P519:P521"/>
    <mergeCell ref="Q519:Q521"/>
    <mergeCell ref="R519:R521"/>
    <mergeCell ref="S519:S521"/>
    <mergeCell ref="T519:T533"/>
    <mergeCell ref="B522:B524"/>
    <mergeCell ref="C522:C524"/>
    <mergeCell ref="D522:D524"/>
    <mergeCell ref="E522:E524"/>
    <mergeCell ref="F522:F524"/>
    <mergeCell ref="G522:G524"/>
    <mergeCell ref="H522:H524"/>
    <mergeCell ref="I522:I524"/>
    <mergeCell ref="N522:N524"/>
    <mergeCell ref="O522:O524"/>
    <mergeCell ref="P522:P524"/>
    <mergeCell ref="Q522:Q524"/>
    <mergeCell ref="R522:R524"/>
    <mergeCell ref="S522:S524"/>
    <mergeCell ref="B525:B527"/>
    <mergeCell ref="C525:C527"/>
    <mergeCell ref="D525:D527"/>
    <mergeCell ref="E525:E527"/>
    <mergeCell ref="F525:F527"/>
    <mergeCell ref="G525:G527"/>
    <mergeCell ref="H525:H527"/>
    <mergeCell ref="I525:I527"/>
    <mergeCell ref="N525:N527"/>
    <mergeCell ref="O525:O527"/>
    <mergeCell ref="P525:P527"/>
    <mergeCell ref="Q525:Q527"/>
    <mergeCell ref="R525:R527"/>
    <mergeCell ref="S525:S527"/>
    <mergeCell ref="B528:B530"/>
    <mergeCell ref="C528:C530"/>
    <mergeCell ref="D528:D530"/>
    <mergeCell ref="E528:E530"/>
    <mergeCell ref="F528:F530"/>
    <mergeCell ref="G528:G530"/>
    <mergeCell ref="H528:H530"/>
    <mergeCell ref="I528:I530"/>
    <mergeCell ref="N528:N530"/>
    <mergeCell ref="O528:O530"/>
    <mergeCell ref="P528:P530"/>
    <mergeCell ref="Q528:Q530"/>
    <mergeCell ref="R528:R530"/>
    <mergeCell ref="S528:S530"/>
    <mergeCell ref="B531:B533"/>
    <mergeCell ref="C531:C533"/>
    <mergeCell ref="D531:D533"/>
    <mergeCell ref="E531:E533"/>
    <mergeCell ref="F531:F533"/>
    <mergeCell ref="G531:G533"/>
    <mergeCell ref="H531:H533"/>
    <mergeCell ref="I531:I533"/>
    <mergeCell ref="N531:N533"/>
    <mergeCell ref="O531:O533"/>
    <mergeCell ref="P531:P533"/>
    <mergeCell ref="Q531:Q533"/>
    <mergeCell ref="R531:R533"/>
    <mergeCell ref="S531:S533"/>
    <mergeCell ref="B534:O535"/>
    <mergeCell ref="P534:Q534"/>
    <mergeCell ref="T534:T535"/>
    <mergeCell ref="P535:Q535"/>
    <mergeCell ref="C538:E538"/>
    <mergeCell ref="F538:O538"/>
    <mergeCell ref="P538:R538"/>
    <mergeCell ref="B539:B540"/>
    <mergeCell ref="C539:C540"/>
    <mergeCell ref="D539:D540"/>
    <mergeCell ref="E539:E540"/>
    <mergeCell ref="F539:F540"/>
    <mergeCell ref="G539:G540"/>
    <mergeCell ref="H539:H540"/>
    <mergeCell ref="I539:I540"/>
    <mergeCell ref="J539:M539"/>
    <mergeCell ref="N539:N540"/>
    <mergeCell ref="O539:O540"/>
    <mergeCell ref="R539:R540"/>
    <mergeCell ref="S539:S540"/>
    <mergeCell ref="T539:T540"/>
    <mergeCell ref="J540:M540"/>
    <mergeCell ref="B541:B543"/>
    <mergeCell ref="C541:C543"/>
    <mergeCell ref="D541:D543"/>
    <mergeCell ref="E541:E543"/>
    <mergeCell ref="F541:F543"/>
    <mergeCell ref="G541:G543"/>
    <mergeCell ref="H541:H543"/>
    <mergeCell ref="I541:I543"/>
    <mergeCell ref="N541:N543"/>
    <mergeCell ref="O541:O543"/>
    <mergeCell ref="P541:P543"/>
    <mergeCell ref="Q541:Q543"/>
    <mergeCell ref="R541:R543"/>
    <mergeCell ref="S541:S543"/>
    <mergeCell ref="T541:T555"/>
    <mergeCell ref="B544:B546"/>
    <mergeCell ref="C544:C546"/>
    <mergeCell ref="D544:D546"/>
    <mergeCell ref="E544:E546"/>
    <mergeCell ref="F544:F546"/>
    <mergeCell ref="G544:G546"/>
    <mergeCell ref="H544:H546"/>
    <mergeCell ref="I544:I546"/>
    <mergeCell ref="N544:N546"/>
    <mergeCell ref="O544:O546"/>
    <mergeCell ref="P544:P546"/>
    <mergeCell ref="Q544:Q546"/>
    <mergeCell ref="R544:R546"/>
    <mergeCell ref="S544:S546"/>
    <mergeCell ref="B547:B549"/>
    <mergeCell ref="C547:C549"/>
    <mergeCell ref="D547:D549"/>
    <mergeCell ref="E547:E549"/>
    <mergeCell ref="F547:F549"/>
    <mergeCell ref="G547:G549"/>
    <mergeCell ref="H547:H549"/>
    <mergeCell ref="I547:I549"/>
    <mergeCell ref="N547:N549"/>
    <mergeCell ref="O547:O549"/>
    <mergeCell ref="P547:P549"/>
    <mergeCell ref="Q547:Q549"/>
    <mergeCell ref="R547:R549"/>
    <mergeCell ref="S547:S549"/>
    <mergeCell ref="B550:B552"/>
    <mergeCell ref="C550:C552"/>
    <mergeCell ref="D550:D552"/>
    <mergeCell ref="E550:E552"/>
    <mergeCell ref="F550:F552"/>
    <mergeCell ref="G550:G552"/>
    <mergeCell ref="H550:H552"/>
    <mergeCell ref="I550:I552"/>
    <mergeCell ref="N550:N552"/>
    <mergeCell ref="O550:O552"/>
    <mergeCell ref="P550:P552"/>
    <mergeCell ref="Q550:Q552"/>
    <mergeCell ref="R550:R552"/>
    <mergeCell ref="S550:S552"/>
    <mergeCell ref="B553:B555"/>
    <mergeCell ref="C553:C555"/>
    <mergeCell ref="D553:D555"/>
    <mergeCell ref="E553:E555"/>
    <mergeCell ref="F553:F555"/>
    <mergeCell ref="G553:G555"/>
    <mergeCell ref="H553:H555"/>
    <mergeCell ref="I553:I555"/>
    <mergeCell ref="N553:N555"/>
    <mergeCell ref="O553:O555"/>
    <mergeCell ref="P553:P555"/>
    <mergeCell ref="Q553:Q555"/>
    <mergeCell ref="R553:R555"/>
    <mergeCell ref="S553:S555"/>
    <mergeCell ref="B556:O557"/>
    <mergeCell ref="P556:Q556"/>
    <mergeCell ref="T556:T557"/>
    <mergeCell ref="P557:Q557"/>
    <mergeCell ref="C560:E560"/>
    <mergeCell ref="F560:O560"/>
    <mergeCell ref="P560:R560"/>
    <mergeCell ref="B561:B562"/>
    <mergeCell ref="C561:C562"/>
    <mergeCell ref="D561:D562"/>
    <mergeCell ref="E561:E562"/>
    <mergeCell ref="F561:F562"/>
    <mergeCell ref="G561:G562"/>
    <mergeCell ref="H561:H562"/>
    <mergeCell ref="I561:I562"/>
    <mergeCell ref="J561:M561"/>
    <mergeCell ref="N561:N562"/>
    <mergeCell ref="O561:O562"/>
    <mergeCell ref="R561:R562"/>
    <mergeCell ref="S561:S562"/>
    <mergeCell ref="T561:T562"/>
    <mergeCell ref="J562:M562"/>
    <mergeCell ref="B563:B565"/>
    <mergeCell ref="C563:C565"/>
    <mergeCell ref="D563:D565"/>
    <mergeCell ref="E563:E565"/>
    <mergeCell ref="F563:F565"/>
    <mergeCell ref="G563:G565"/>
    <mergeCell ref="H563:H565"/>
    <mergeCell ref="I563:I565"/>
    <mergeCell ref="N563:N565"/>
    <mergeCell ref="O563:O565"/>
    <mergeCell ref="P563:P565"/>
    <mergeCell ref="Q563:Q565"/>
    <mergeCell ref="R563:R565"/>
    <mergeCell ref="S563:S565"/>
    <mergeCell ref="T563:T577"/>
    <mergeCell ref="B566:B568"/>
    <mergeCell ref="C566:C568"/>
    <mergeCell ref="D566:D568"/>
    <mergeCell ref="E566:E568"/>
    <mergeCell ref="F566:F568"/>
    <mergeCell ref="G566:G568"/>
    <mergeCell ref="H566:H568"/>
    <mergeCell ref="I566:I568"/>
    <mergeCell ref="N566:N568"/>
    <mergeCell ref="O566:O568"/>
    <mergeCell ref="P566:P568"/>
    <mergeCell ref="Q566:Q568"/>
    <mergeCell ref="R566:R568"/>
    <mergeCell ref="S566:S568"/>
    <mergeCell ref="B569:B571"/>
    <mergeCell ref="C569:C571"/>
    <mergeCell ref="D569:D571"/>
    <mergeCell ref="E569:E571"/>
    <mergeCell ref="F569:F571"/>
    <mergeCell ref="G569:G571"/>
    <mergeCell ref="H569:H571"/>
    <mergeCell ref="I569:I571"/>
    <mergeCell ref="N569:N571"/>
    <mergeCell ref="O569:O571"/>
    <mergeCell ref="P569:P571"/>
    <mergeCell ref="Q569:Q571"/>
    <mergeCell ref="R569:R571"/>
    <mergeCell ref="S569:S571"/>
    <mergeCell ref="B572:B574"/>
    <mergeCell ref="C572:C574"/>
    <mergeCell ref="D572:D574"/>
    <mergeCell ref="E572:E574"/>
    <mergeCell ref="F572:F574"/>
    <mergeCell ref="G572:G574"/>
    <mergeCell ref="H572:H574"/>
    <mergeCell ref="I572:I574"/>
    <mergeCell ref="N572:N574"/>
    <mergeCell ref="O572:O574"/>
    <mergeCell ref="P572:P574"/>
    <mergeCell ref="Q572:Q574"/>
    <mergeCell ref="R572:R574"/>
    <mergeCell ref="S572:S574"/>
    <mergeCell ref="B575:B577"/>
    <mergeCell ref="C575:C577"/>
    <mergeCell ref="D575:D577"/>
    <mergeCell ref="E575:E577"/>
    <mergeCell ref="F575:F577"/>
    <mergeCell ref="G575:G577"/>
    <mergeCell ref="H575:H577"/>
    <mergeCell ref="I575:I577"/>
    <mergeCell ref="N575:N577"/>
    <mergeCell ref="O575:O577"/>
    <mergeCell ref="P575:P577"/>
    <mergeCell ref="Q575:Q577"/>
    <mergeCell ref="R575:R577"/>
    <mergeCell ref="S575:S577"/>
    <mergeCell ref="B578:O579"/>
    <mergeCell ref="P578:Q578"/>
    <mergeCell ref="T578:T579"/>
    <mergeCell ref="P579:Q579"/>
    <mergeCell ref="C582:E582"/>
    <mergeCell ref="F582:O582"/>
    <mergeCell ref="P582:R582"/>
    <mergeCell ref="B583:B584"/>
    <mergeCell ref="C583:C584"/>
    <mergeCell ref="D583:D584"/>
    <mergeCell ref="E583:E584"/>
    <mergeCell ref="F583:F584"/>
    <mergeCell ref="G583:G584"/>
    <mergeCell ref="H583:H584"/>
    <mergeCell ref="I583:I584"/>
    <mergeCell ref="J583:M583"/>
    <mergeCell ref="N583:N584"/>
    <mergeCell ref="O583:O584"/>
    <mergeCell ref="R583:R584"/>
    <mergeCell ref="S583:S584"/>
    <mergeCell ref="T583:T584"/>
    <mergeCell ref="J584:M584"/>
    <mergeCell ref="B585:B587"/>
    <mergeCell ref="C585:C587"/>
    <mergeCell ref="D585:D587"/>
    <mergeCell ref="E585:E587"/>
    <mergeCell ref="F585:F587"/>
    <mergeCell ref="G585:G587"/>
    <mergeCell ref="H585:H587"/>
    <mergeCell ref="I585:I587"/>
    <mergeCell ref="N585:N587"/>
    <mergeCell ref="O585:O587"/>
    <mergeCell ref="P585:P587"/>
    <mergeCell ref="Q585:Q587"/>
    <mergeCell ref="R585:R587"/>
    <mergeCell ref="S585:S587"/>
    <mergeCell ref="T585:T599"/>
    <mergeCell ref="B588:B590"/>
    <mergeCell ref="C588:C590"/>
    <mergeCell ref="D588:D590"/>
    <mergeCell ref="E588:E590"/>
    <mergeCell ref="F588:F590"/>
    <mergeCell ref="G588:G590"/>
    <mergeCell ref="H588:H590"/>
    <mergeCell ref="I588:I590"/>
    <mergeCell ref="N588:N590"/>
    <mergeCell ref="O588:O590"/>
    <mergeCell ref="P588:P590"/>
    <mergeCell ref="Q588:Q590"/>
    <mergeCell ref="R588:R590"/>
    <mergeCell ref="S588:S590"/>
    <mergeCell ref="B591:B593"/>
    <mergeCell ref="C591:C593"/>
    <mergeCell ref="D591:D593"/>
    <mergeCell ref="E591:E593"/>
    <mergeCell ref="F591:F593"/>
    <mergeCell ref="G591:G593"/>
    <mergeCell ref="H591:H593"/>
    <mergeCell ref="I591:I593"/>
    <mergeCell ref="N591:N593"/>
    <mergeCell ref="O591:O593"/>
    <mergeCell ref="P591:P593"/>
    <mergeCell ref="Q591:Q593"/>
    <mergeCell ref="R591:R593"/>
    <mergeCell ref="S591:S593"/>
    <mergeCell ref="B594:B596"/>
    <mergeCell ref="C594:C596"/>
    <mergeCell ref="D594:D596"/>
    <mergeCell ref="E594:E596"/>
    <mergeCell ref="F594:F596"/>
    <mergeCell ref="G594:G596"/>
    <mergeCell ref="H594:H596"/>
    <mergeCell ref="I594:I596"/>
    <mergeCell ref="N594:N596"/>
    <mergeCell ref="O594:O596"/>
    <mergeCell ref="P594:P596"/>
    <mergeCell ref="Q594:Q596"/>
    <mergeCell ref="R594:R596"/>
    <mergeCell ref="S594:S596"/>
    <mergeCell ref="B597:B599"/>
    <mergeCell ref="C597:C599"/>
    <mergeCell ref="D597:D599"/>
    <mergeCell ref="E597:E599"/>
    <mergeCell ref="F597:F599"/>
    <mergeCell ref="G597:G599"/>
    <mergeCell ref="H597:H599"/>
    <mergeCell ref="I597:I599"/>
    <mergeCell ref="N597:N599"/>
    <mergeCell ref="O597:O599"/>
    <mergeCell ref="P597:P599"/>
    <mergeCell ref="Q597:Q599"/>
    <mergeCell ref="R597:R599"/>
    <mergeCell ref="S597:S599"/>
    <mergeCell ref="B600:O601"/>
    <mergeCell ref="P600:Q600"/>
    <mergeCell ref="T600:T601"/>
    <mergeCell ref="P601:Q601"/>
    <mergeCell ref="C604:E604"/>
    <mergeCell ref="F604:O604"/>
    <mergeCell ref="P604:R604"/>
    <mergeCell ref="B605:B606"/>
    <mergeCell ref="C605:C606"/>
    <mergeCell ref="D605:D606"/>
    <mergeCell ref="E605:E606"/>
    <mergeCell ref="F605:F606"/>
    <mergeCell ref="G605:G606"/>
    <mergeCell ref="H605:H606"/>
    <mergeCell ref="I605:I606"/>
    <mergeCell ref="J605:M605"/>
    <mergeCell ref="N605:N606"/>
    <mergeCell ref="O605:O606"/>
    <mergeCell ref="R605:R606"/>
    <mergeCell ref="S605:S606"/>
    <mergeCell ref="T605:T606"/>
    <mergeCell ref="J606:M606"/>
    <mergeCell ref="B607:B609"/>
    <mergeCell ref="C607:C609"/>
    <mergeCell ref="D607:D609"/>
    <mergeCell ref="E607:E609"/>
    <mergeCell ref="F607:F609"/>
    <mergeCell ref="G607:G609"/>
    <mergeCell ref="H607:H609"/>
    <mergeCell ref="I607:I609"/>
    <mergeCell ref="N607:N609"/>
    <mergeCell ref="O607:O609"/>
    <mergeCell ref="P607:P609"/>
    <mergeCell ref="Q607:Q609"/>
    <mergeCell ref="R607:R609"/>
    <mergeCell ref="S607:S609"/>
    <mergeCell ref="T607:T621"/>
    <mergeCell ref="B610:B612"/>
    <mergeCell ref="C610:C612"/>
    <mergeCell ref="D610:D612"/>
    <mergeCell ref="E610:E612"/>
    <mergeCell ref="F610:F612"/>
    <mergeCell ref="G610:G612"/>
    <mergeCell ref="H610:H612"/>
    <mergeCell ref="I610:I612"/>
    <mergeCell ref="N610:N612"/>
    <mergeCell ref="O610:O612"/>
    <mergeCell ref="P610:P612"/>
    <mergeCell ref="Q610:Q612"/>
    <mergeCell ref="R610:R612"/>
    <mergeCell ref="S610:S612"/>
    <mergeCell ref="B613:B615"/>
    <mergeCell ref="C613:C615"/>
    <mergeCell ref="D613:D615"/>
    <mergeCell ref="E613:E615"/>
    <mergeCell ref="F613:F615"/>
    <mergeCell ref="G613:G615"/>
    <mergeCell ref="H613:H615"/>
    <mergeCell ref="I613:I615"/>
    <mergeCell ref="N613:N615"/>
    <mergeCell ref="O613:O615"/>
    <mergeCell ref="P613:P615"/>
    <mergeCell ref="Q613:Q615"/>
    <mergeCell ref="R613:R615"/>
    <mergeCell ref="S613:S615"/>
    <mergeCell ref="B616:B618"/>
    <mergeCell ref="C616:C618"/>
    <mergeCell ref="D616:D618"/>
    <mergeCell ref="E616:E618"/>
    <mergeCell ref="F616:F618"/>
    <mergeCell ref="G616:G618"/>
    <mergeCell ref="H616:H618"/>
    <mergeCell ref="I616:I618"/>
    <mergeCell ref="N616:N618"/>
    <mergeCell ref="O616:O618"/>
    <mergeCell ref="P616:P618"/>
    <mergeCell ref="Q616:Q618"/>
    <mergeCell ref="R616:R618"/>
    <mergeCell ref="S616:S618"/>
    <mergeCell ref="B619:B621"/>
    <mergeCell ref="C619:C621"/>
    <mergeCell ref="D619:D621"/>
    <mergeCell ref="E619:E621"/>
    <mergeCell ref="F619:F621"/>
    <mergeCell ref="G619:G621"/>
    <mergeCell ref="H619:H621"/>
    <mergeCell ref="I619:I621"/>
    <mergeCell ref="N619:N621"/>
    <mergeCell ref="O619:O621"/>
    <mergeCell ref="P619:P621"/>
    <mergeCell ref="Q619:Q621"/>
    <mergeCell ref="R619:R621"/>
    <mergeCell ref="S619:S621"/>
    <mergeCell ref="B622:O623"/>
    <mergeCell ref="P622:Q622"/>
    <mergeCell ref="T622:T623"/>
    <mergeCell ref="P623:Q623"/>
    <mergeCell ref="C626:E626"/>
    <mergeCell ref="F626:O626"/>
    <mergeCell ref="P626:R626"/>
    <mergeCell ref="B627:B628"/>
    <mergeCell ref="C627:C628"/>
    <mergeCell ref="D627:D628"/>
    <mergeCell ref="E627:E628"/>
    <mergeCell ref="F627:F628"/>
    <mergeCell ref="G627:G628"/>
    <mergeCell ref="H627:H628"/>
    <mergeCell ref="I627:I628"/>
    <mergeCell ref="J627:M627"/>
    <mergeCell ref="N627:N628"/>
    <mergeCell ref="O627:O628"/>
    <mergeCell ref="R627:R628"/>
    <mergeCell ref="S627:S628"/>
    <mergeCell ref="T627:T628"/>
    <mergeCell ref="J628:M628"/>
    <mergeCell ref="B629:B631"/>
    <mergeCell ref="C629:C631"/>
    <mergeCell ref="D629:D631"/>
    <mergeCell ref="E629:E631"/>
    <mergeCell ref="F629:F631"/>
    <mergeCell ref="G629:G631"/>
    <mergeCell ref="H629:H631"/>
    <mergeCell ref="I629:I631"/>
    <mergeCell ref="N629:N631"/>
    <mergeCell ref="O629:O631"/>
    <mergeCell ref="P629:P631"/>
    <mergeCell ref="Q629:Q631"/>
    <mergeCell ref="R629:R631"/>
    <mergeCell ref="S629:S631"/>
    <mergeCell ref="T629:T643"/>
    <mergeCell ref="B632:B634"/>
    <mergeCell ref="C632:C634"/>
    <mergeCell ref="D632:D634"/>
    <mergeCell ref="E632:E634"/>
    <mergeCell ref="F632:F634"/>
    <mergeCell ref="G632:G634"/>
    <mergeCell ref="H632:H634"/>
    <mergeCell ref="I632:I634"/>
    <mergeCell ref="N632:N634"/>
    <mergeCell ref="O632:O634"/>
    <mergeCell ref="P632:P634"/>
    <mergeCell ref="Q632:Q634"/>
    <mergeCell ref="R632:R634"/>
    <mergeCell ref="S632:S634"/>
    <mergeCell ref="B635:B637"/>
    <mergeCell ref="C635:C637"/>
    <mergeCell ref="D635:D637"/>
    <mergeCell ref="E635:E637"/>
    <mergeCell ref="F635:F637"/>
    <mergeCell ref="G635:G637"/>
    <mergeCell ref="H635:H637"/>
    <mergeCell ref="I635:I637"/>
    <mergeCell ref="N635:N637"/>
    <mergeCell ref="O635:O637"/>
    <mergeCell ref="P635:P637"/>
    <mergeCell ref="Q635:Q637"/>
    <mergeCell ref="R635:R637"/>
    <mergeCell ref="S635:S637"/>
    <mergeCell ref="B638:B640"/>
    <mergeCell ref="C638:C640"/>
    <mergeCell ref="D638:D640"/>
    <mergeCell ref="E638:E640"/>
    <mergeCell ref="F638:F640"/>
    <mergeCell ref="G638:G640"/>
    <mergeCell ref="H638:H640"/>
    <mergeCell ref="I638:I640"/>
    <mergeCell ref="N638:N640"/>
    <mergeCell ref="O638:O640"/>
    <mergeCell ref="P638:P640"/>
    <mergeCell ref="Q638:Q640"/>
    <mergeCell ref="R638:R640"/>
    <mergeCell ref="S638:S640"/>
    <mergeCell ref="T649:T650"/>
    <mergeCell ref="J650:M650"/>
    <mergeCell ref="B641:B643"/>
    <mergeCell ref="C641:C643"/>
    <mergeCell ref="D641:D643"/>
    <mergeCell ref="E641:E643"/>
    <mergeCell ref="F641:F643"/>
    <mergeCell ref="G641:G643"/>
    <mergeCell ref="H641:H643"/>
    <mergeCell ref="I641:I643"/>
    <mergeCell ref="N641:N643"/>
    <mergeCell ref="O641:O643"/>
    <mergeCell ref="P641:P643"/>
    <mergeCell ref="Q641:Q643"/>
    <mergeCell ref="R641:R643"/>
    <mergeCell ref="S641:S643"/>
    <mergeCell ref="B644:O645"/>
    <mergeCell ref="P644:Q644"/>
    <mergeCell ref="T644:T645"/>
    <mergeCell ref="P645:Q645"/>
    <mergeCell ref="G654:G656"/>
    <mergeCell ref="H654:H656"/>
    <mergeCell ref="I654:I656"/>
    <mergeCell ref="N654:N656"/>
    <mergeCell ref="O654:O656"/>
    <mergeCell ref="P654:P656"/>
    <mergeCell ref="Q654:Q656"/>
    <mergeCell ref="R654:R656"/>
    <mergeCell ref="S654:S656"/>
    <mergeCell ref="B657:B659"/>
    <mergeCell ref="C657:C659"/>
    <mergeCell ref="D657:D659"/>
    <mergeCell ref="C648:E648"/>
    <mergeCell ref="F648:O648"/>
    <mergeCell ref="P648:R648"/>
    <mergeCell ref="B649:B650"/>
    <mergeCell ref="C649:C650"/>
    <mergeCell ref="D649:D650"/>
    <mergeCell ref="E649:E650"/>
    <mergeCell ref="F649:F650"/>
    <mergeCell ref="G649:G650"/>
    <mergeCell ref="H649:H650"/>
    <mergeCell ref="I649:I650"/>
    <mergeCell ref="J649:M649"/>
    <mergeCell ref="N649:N650"/>
    <mergeCell ref="O649:O650"/>
    <mergeCell ref="R649:R650"/>
    <mergeCell ref="S649:S650"/>
    <mergeCell ref="T666:T667"/>
    <mergeCell ref="P667:Q667"/>
    <mergeCell ref="E657:E659"/>
    <mergeCell ref="F657:F659"/>
    <mergeCell ref="G657:G659"/>
    <mergeCell ref="H657:H659"/>
    <mergeCell ref="I657:I659"/>
    <mergeCell ref="N657:N659"/>
    <mergeCell ref="O657:O659"/>
    <mergeCell ref="P657:P659"/>
    <mergeCell ref="Q657:Q659"/>
    <mergeCell ref="R657:R659"/>
    <mergeCell ref="S657:S659"/>
    <mergeCell ref="B660:B662"/>
    <mergeCell ref="C660:C662"/>
    <mergeCell ref="D660:D662"/>
    <mergeCell ref="E660:E662"/>
    <mergeCell ref="F660:F662"/>
    <mergeCell ref="G660:G662"/>
    <mergeCell ref="H660:H662"/>
    <mergeCell ref="I660:I662"/>
    <mergeCell ref="N660:N662"/>
    <mergeCell ref="O660:O662"/>
    <mergeCell ref="P660:P662"/>
    <mergeCell ref="Q660:Q662"/>
    <mergeCell ref="R660:R662"/>
    <mergeCell ref="S660:S662"/>
    <mergeCell ref="T651:T665"/>
    <mergeCell ref="B654:B656"/>
    <mergeCell ref="C654:C656"/>
    <mergeCell ref="D654:D656"/>
    <mergeCell ref="E654:E656"/>
    <mergeCell ref="E261:E263"/>
    <mergeCell ref="B663:B665"/>
    <mergeCell ref="C663:C665"/>
    <mergeCell ref="D663:D665"/>
    <mergeCell ref="E663:E665"/>
    <mergeCell ref="F663:F665"/>
    <mergeCell ref="G663:G665"/>
    <mergeCell ref="H663:H665"/>
    <mergeCell ref="I663:I665"/>
    <mergeCell ref="N663:N665"/>
    <mergeCell ref="O663:O665"/>
    <mergeCell ref="P663:P665"/>
    <mergeCell ref="Q663:Q665"/>
    <mergeCell ref="R663:R665"/>
    <mergeCell ref="S663:S665"/>
    <mergeCell ref="B666:O667"/>
    <mergeCell ref="P666:Q666"/>
    <mergeCell ref="B651:B653"/>
    <mergeCell ref="C651:C653"/>
    <mergeCell ref="D651:D653"/>
    <mergeCell ref="E651:E653"/>
    <mergeCell ref="F651:F653"/>
    <mergeCell ref="G651:G653"/>
    <mergeCell ref="H651:H653"/>
    <mergeCell ref="I651:I653"/>
    <mergeCell ref="N651:N653"/>
    <mergeCell ref="O651:O653"/>
    <mergeCell ref="P651:P653"/>
    <mergeCell ref="Q651:Q653"/>
    <mergeCell ref="R651:R653"/>
    <mergeCell ref="S651:S653"/>
    <mergeCell ref="F654:F656"/>
  </mergeCells>
  <conditionalFormatting sqref="K13">
    <cfRule type="expression" dxfId="13264" priority="32001">
      <formula>J13="NO CUMPLE"</formula>
    </cfRule>
    <cfRule type="expression" dxfId="13263" priority="32002">
      <formula>J13="CUMPLE"</formula>
    </cfRule>
  </conditionalFormatting>
  <conditionalFormatting sqref="M13">
    <cfRule type="expression" dxfId="13262" priority="31999">
      <formula>L13="NO CUMPLE"</formula>
    </cfRule>
    <cfRule type="expression" dxfId="13261" priority="32000">
      <formula>L13="CUMPLE"</formula>
    </cfRule>
  </conditionalFormatting>
  <conditionalFormatting sqref="N13">
    <cfRule type="expression" dxfId="13260" priority="31996">
      <formula>N13=" "</formula>
    </cfRule>
    <cfRule type="expression" dxfId="13259" priority="31997">
      <formula>N13="NO PRESENTÓ CERTIFICADO"</formula>
    </cfRule>
    <cfRule type="expression" dxfId="13258" priority="31998">
      <formula>N13="PRESENTÓ CERTIFICADO"</formula>
    </cfRule>
  </conditionalFormatting>
  <conditionalFormatting sqref="J13">
    <cfRule type="cellIs" dxfId="13257" priority="31994" operator="equal">
      <formula>"NO CUMPLE"</formula>
    </cfRule>
    <cfRule type="cellIs" dxfId="13256" priority="31995" operator="equal">
      <formula>"CUMPLE"</formula>
    </cfRule>
  </conditionalFormatting>
  <conditionalFormatting sqref="L14:L15">
    <cfRule type="cellIs" dxfId="13255" priority="31992" operator="equal">
      <formula>"NO CUMPLE"</formula>
    </cfRule>
    <cfRule type="cellIs" dxfId="13254" priority="31993" operator="equal">
      <formula>"CUMPLE"</formula>
    </cfRule>
  </conditionalFormatting>
  <conditionalFormatting sqref="S13">
    <cfRule type="cellIs" dxfId="13253" priority="31990" operator="greaterThan">
      <formula>0</formula>
    </cfRule>
    <cfRule type="cellIs" dxfId="13252" priority="31991" operator="equal">
      <formula>0</formula>
    </cfRule>
  </conditionalFormatting>
  <conditionalFormatting sqref="P13">
    <cfRule type="expression" dxfId="13251" priority="31969">
      <formula>Q13="NO SUBSANABLE"</formula>
    </cfRule>
    <cfRule type="expression" dxfId="13250" priority="31979">
      <formula>Q13="REQUERIMIENTOS SUBSANADOS"</formula>
    </cfRule>
    <cfRule type="expression" dxfId="13249" priority="31980">
      <formula>Q13="PENDIENTES POR SUBSANAR"</formula>
    </cfRule>
    <cfRule type="expression" dxfId="13248" priority="31985">
      <formula>Q13="SIN OBSERVACIÓN"</formula>
    </cfRule>
    <cfRule type="containsBlanks" dxfId="13247" priority="31986">
      <formula>LEN(TRIM(P13))=0</formula>
    </cfRule>
  </conditionalFormatting>
  <conditionalFormatting sqref="Q13">
    <cfRule type="containsBlanks" dxfId="13246" priority="31964">
      <formula>LEN(TRIM(Q13))=0</formula>
    </cfRule>
    <cfRule type="cellIs" dxfId="13245" priority="31981" operator="equal">
      <formula>"REQUERIMIENTOS SUBSANADOS"</formula>
    </cfRule>
    <cfRule type="containsText" dxfId="13244" priority="31987" operator="containsText" text="NO SUBSANABLE">
      <formula>NOT(ISERROR(SEARCH("NO SUBSANABLE",Q13)))</formula>
    </cfRule>
    <cfRule type="containsText" dxfId="13243" priority="31988" operator="containsText" text="PENDIENTES POR SUBSANAR">
      <formula>NOT(ISERROR(SEARCH("PENDIENTES POR SUBSANAR",Q13)))</formula>
    </cfRule>
    <cfRule type="containsText" dxfId="13242" priority="31989" operator="containsText" text="SIN OBSERVACIÓN">
      <formula>NOT(ISERROR(SEARCH("SIN OBSERVACIÓN",Q13)))</formula>
    </cfRule>
  </conditionalFormatting>
  <conditionalFormatting sqref="R13">
    <cfRule type="containsBlanks" dxfId="13241" priority="31963">
      <formula>LEN(TRIM(R13))=0</formula>
    </cfRule>
    <cfRule type="cellIs" dxfId="13240" priority="31965" operator="equal">
      <formula>"NO CUMPLEN CON LO SOLICITADO"</formula>
    </cfRule>
    <cfRule type="cellIs" dxfId="13239" priority="31966" operator="equal">
      <formula>"CUMPLEN CON LO SOLICITADO"</formula>
    </cfRule>
    <cfRule type="cellIs" dxfId="13238" priority="31967" operator="equal">
      <formula>"PENDIENTES"</formula>
    </cfRule>
    <cfRule type="cellIs" dxfId="13237" priority="31968" operator="equal">
      <formula>"NINGUNO"</formula>
    </cfRule>
  </conditionalFormatting>
  <conditionalFormatting sqref="T28">
    <cfRule type="cellIs" dxfId="13236" priority="31801" operator="equal">
      <formula>"NO CUMPLE"</formula>
    </cfRule>
    <cfRule type="cellIs" dxfId="13235" priority="31802" operator="equal">
      <formula>"CUMPLE"</formula>
    </cfRule>
  </conditionalFormatting>
  <conditionalFormatting sqref="B28">
    <cfRule type="cellIs" dxfId="13234" priority="31799" operator="equal">
      <formula>"NO CUMPLE CON LA EXPERIENCIA REQUERIDA"</formula>
    </cfRule>
    <cfRule type="cellIs" dxfId="13233" priority="31800" operator="equal">
      <formula>"CUMPLE CON LA EXPERIENCIA REQUERIDA"</formula>
    </cfRule>
  </conditionalFormatting>
  <conditionalFormatting sqref="H13">
    <cfRule type="notContainsBlanks" dxfId="13232" priority="31798">
      <formula>LEN(TRIM(H13))&gt;0</formula>
    </cfRule>
  </conditionalFormatting>
  <conditionalFormatting sqref="G13">
    <cfRule type="notContainsBlanks" dxfId="13231" priority="31797">
      <formula>LEN(TRIM(G13))&gt;0</formula>
    </cfRule>
  </conditionalFormatting>
  <conditionalFormatting sqref="F13">
    <cfRule type="notContainsBlanks" dxfId="13230" priority="31796">
      <formula>LEN(TRIM(F13))&gt;0</formula>
    </cfRule>
  </conditionalFormatting>
  <conditionalFormatting sqref="E13">
    <cfRule type="notContainsBlanks" dxfId="13229" priority="31795">
      <formula>LEN(TRIM(E13))&gt;0</formula>
    </cfRule>
  </conditionalFormatting>
  <conditionalFormatting sqref="D13">
    <cfRule type="notContainsBlanks" dxfId="13228" priority="31794">
      <formula>LEN(TRIM(D13))&gt;0</formula>
    </cfRule>
  </conditionalFormatting>
  <conditionalFormatting sqref="C13">
    <cfRule type="notContainsBlanks" dxfId="13227" priority="31793">
      <formula>LEN(TRIM(C13))&gt;0</formula>
    </cfRule>
  </conditionalFormatting>
  <conditionalFormatting sqref="I13">
    <cfRule type="notContainsBlanks" dxfId="13226" priority="31792">
      <formula>LEN(TRIM(I13))&gt;0</formula>
    </cfRule>
  </conditionalFormatting>
  <conditionalFormatting sqref="N16">
    <cfRule type="expression" dxfId="13225" priority="24357">
      <formula>N16=" "</formula>
    </cfRule>
    <cfRule type="expression" dxfId="13224" priority="24358">
      <formula>N16="NO PRESENTÓ CERTIFICADO"</formula>
    </cfRule>
    <cfRule type="expression" dxfId="13223" priority="24359">
      <formula>N16="PRESENTÓ CERTIFICADO"</formula>
    </cfRule>
  </conditionalFormatting>
  <conditionalFormatting sqref="P19">
    <cfRule type="expression" dxfId="13222" priority="24334">
      <formula>Q19="NO SUBSANABLE"</formula>
    </cfRule>
    <cfRule type="expression" dxfId="13221" priority="24340">
      <formula>Q19="REQUERIMIENTOS SUBSANADOS"</formula>
    </cfRule>
    <cfRule type="expression" dxfId="13220" priority="24341">
      <formula>Q19="PENDIENTES POR SUBSANAR"</formula>
    </cfRule>
    <cfRule type="expression" dxfId="13219" priority="24346">
      <formula>Q19="SIN OBSERVACIÓN"</formula>
    </cfRule>
    <cfRule type="containsBlanks" dxfId="13218" priority="24347">
      <formula>LEN(TRIM(P19))=0</formula>
    </cfRule>
  </conditionalFormatting>
  <conditionalFormatting sqref="O16">
    <cfRule type="cellIs" dxfId="13217" priority="24339" operator="equal">
      <formula>"PENDIENTE POR DESCRIPCIÓN"</formula>
    </cfRule>
    <cfRule type="cellIs" dxfId="13216" priority="24343" operator="equal">
      <formula>"DESCRIPCIÓN INSUFICIENTE"</formula>
    </cfRule>
    <cfRule type="cellIs" dxfId="13215" priority="24344" operator="equal">
      <formula>"NO ESTÁ ACORDE A ITEM 5.2.1 (T.R.)"</formula>
    </cfRule>
    <cfRule type="cellIs" dxfId="13214" priority="24345" operator="equal">
      <formula>"ACORDE A ITEM 5.2.1 (T.R.)"</formula>
    </cfRule>
  </conditionalFormatting>
  <conditionalFormatting sqref="H16 H19">
    <cfRule type="notContainsBlanks" dxfId="13213" priority="24327">
      <formula>LEN(TRIM(H16))&gt;0</formula>
    </cfRule>
  </conditionalFormatting>
  <conditionalFormatting sqref="G16 G19">
    <cfRule type="notContainsBlanks" dxfId="13212" priority="24326">
      <formula>LEN(TRIM(G16))&gt;0</formula>
    </cfRule>
  </conditionalFormatting>
  <conditionalFormatting sqref="F16 F19">
    <cfRule type="notContainsBlanks" dxfId="13211" priority="24325">
      <formula>LEN(TRIM(F16))&gt;0</formula>
    </cfRule>
  </conditionalFormatting>
  <conditionalFormatting sqref="E16 E19">
    <cfRule type="notContainsBlanks" dxfId="13210" priority="24324">
      <formula>LEN(TRIM(E16))&gt;0</formula>
    </cfRule>
  </conditionalFormatting>
  <conditionalFormatting sqref="D16 D19">
    <cfRule type="notContainsBlanks" dxfId="13209" priority="24323">
      <formula>LEN(TRIM(D16))&gt;0</formula>
    </cfRule>
  </conditionalFormatting>
  <conditionalFormatting sqref="C16 C19">
    <cfRule type="notContainsBlanks" dxfId="13208" priority="24322">
      <formula>LEN(TRIM(C16))&gt;0</formula>
    </cfRule>
  </conditionalFormatting>
  <conditionalFormatting sqref="I16 I19">
    <cfRule type="notContainsBlanks" dxfId="13207" priority="24321">
      <formula>LEN(TRIM(I16))&gt;0</formula>
    </cfRule>
  </conditionalFormatting>
  <conditionalFormatting sqref="N22">
    <cfRule type="expression" dxfId="13206" priority="22694">
      <formula>N22=" "</formula>
    </cfRule>
    <cfRule type="expression" dxfId="13205" priority="22695">
      <formula>N22="NO PRESENTÓ CERTIFICADO"</formula>
    </cfRule>
    <cfRule type="expression" dxfId="13204" priority="22696">
      <formula>N22="PRESENTÓ CERTIFICADO"</formula>
    </cfRule>
  </conditionalFormatting>
  <conditionalFormatting sqref="P22">
    <cfRule type="expression" dxfId="13203" priority="22671">
      <formula>Q22="NO SUBSANABLE"</formula>
    </cfRule>
    <cfRule type="expression" dxfId="13202" priority="22677">
      <formula>Q22="REQUERIMIENTOS SUBSANADOS"</formula>
    </cfRule>
    <cfRule type="expression" dxfId="13201" priority="22678">
      <formula>Q22="PENDIENTES POR SUBSANAR"</formula>
    </cfRule>
    <cfRule type="expression" dxfId="13200" priority="22683">
      <formula>Q22="SIN OBSERVACIÓN"</formula>
    </cfRule>
    <cfRule type="containsBlanks" dxfId="13199" priority="22684">
      <formula>LEN(TRIM(P22))=0</formula>
    </cfRule>
  </conditionalFormatting>
  <conditionalFormatting sqref="O22">
    <cfRule type="cellIs" dxfId="13198" priority="22676" operator="equal">
      <formula>"PENDIENTE POR DESCRIPCIÓN"</formula>
    </cfRule>
    <cfRule type="cellIs" dxfId="13197" priority="22680" operator="equal">
      <formula>"DESCRIPCIÓN INSUFICIENTE"</formula>
    </cfRule>
    <cfRule type="cellIs" dxfId="13196" priority="22681" operator="equal">
      <formula>"NO ESTÁ ACORDE A ITEM 5.2.1 (T.R.)"</formula>
    </cfRule>
    <cfRule type="cellIs" dxfId="13195" priority="22682" operator="equal">
      <formula>"ACORDE A ITEM 5.2.1 (T.R.)"</formula>
    </cfRule>
  </conditionalFormatting>
  <conditionalFormatting sqref="Q22">
    <cfRule type="containsBlanks" dxfId="13194" priority="22666">
      <formula>LEN(TRIM(Q22))=0</formula>
    </cfRule>
    <cfRule type="cellIs" dxfId="13193" priority="22679" operator="equal">
      <formula>"REQUERIMIENTOS SUBSANADOS"</formula>
    </cfRule>
    <cfRule type="containsText" dxfId="13192" priority="22685" operator="containsText" text="NO SUBSANABLE">
      <formula>NOT(ISERROR(SEARCH("NO SUBSANABLE",Q22)))</formula>
    </cfRule>
    <cfRule type="containsText" dxfId="13191" priority="22686" operator="containsText" text="PENDIENTES POR SUBSANAR">
      <formula>NOT(ISERROR(SEARCH("PENDIENTES POR SUBSANAR",Q22)))</formula>
    </cfRule>
    <cfRule type="containsText" dxfId="13190" priority="22687" operator="containsText" text="SIN OBSERVACIÓN">
      <formula>NOT(ISERROR(SEARCH("SIN OBSERVACIÓN",Q22)))</formula>
    </cfRule>
  </conditionalFormatting>
  <conditionalFormatting sqref="R22">
    <cfRule type="containsBlanks" dxfId="13189" priority="22665">
      <formula>LEN(TRIM(R22))=0</formula>
    </cfRule>
    <cfRule type="cellIs" dxfId="13188" priority="22667" operator="equal">
      <formula>"NO CUMPLEN CON LO SOLICITADO"</formula>
    </cfRule>
    <cfRule type="cellIs" dxfId="13187" priority="22668" operator="equal">
      <formula>"CUMPLEN CON LO SOLICITADO"</formula>
    </cfRule>
    <cfRule type="cellIs" dxfId="13186" priority="22669" operator="equal">
      <formula>"PENDIENTES"</formula>
    </cfRule>
    <cfRule type="cellIs" dxfId="13185" priority="22670" operator="equal">
      <formula>"NINGUNO"</formula>
    </cfRule>
  </conditionalFormatting>
  <conditionalFormatting sqref="H22">
    <cfRule type="notContainsBlanks" dxfId="13184" priority="22664">
      <formula>LEN(TRIM(H22))&gt;0</formula>
    </cfRule>
  </conditionalFormatting>
  <conditionalFormatting sqref="G22">
    <cfRule type="notContainsBlanks" dxfId="13183" priority="22663">
      <formula>LEN(TRIM(G22))&gt;0</formula>
    </cfRule>
  </conditionalFormatting>
  <conditionalFormatting sqref="F22">
    <cfRule type="notContainsBlanks" dxfId="13182" priority="22662">
      <formula>LEN(TRIM(F22))&gt;0</formula>
    </cfRule>
  </conditionalFormatting>
  <conditionalFormatting sqref="E22">
    <cfRule type="notContainsBlanks" dxfId="13181" priority="22661">
      <formula>LEN(TRIM(E22))&gt;0</formula>
    </cfRule>
  </conditionalFormatting>
  <conditionalFormatting sqref="D22">
    <cfRule type="notContainsBlanks" dxfId="13180" priority="22660">
      <formula>LEN(TRIM(D22))&gt;0</formula>
    </cfRule>
  </conditionalFormatting>
  <conditionalFormatting sqref="C22">
    <cfRule type="notContainsBlanks" dxfId="13179" priority="22659">
      <formula>LEN(TRIM(C22))&gt;0</formula>
    </cfRule>
  </conditionalFormatting>
  <conditionalFormatting sqref="I22">
    <cfRule type="notContainsBlanks" dxfId="13178" priority="22658">
      <formula>LEN(TRIM(I22))&gt;0</formula>
    </cfRule>
  </conditionalFormatting>
  <conditionalFormatting sqref="T13">
    <cfRule type="cellIs" dxfId="13177" priority="22656" operator="equal">
      <formula>"NO"</formula>
    </cfRule>
    <cfRule type="cellIs" dxfId="13176" priority="22657" operator="equal">
      <formula>"SI"</formula>
    </cfRule>
  </conditionalFormatting>
  <conditionalFormatting sqref="N25">
    <cfRule type="expression" dxfId="13175" priority="19259">
      <formula>N25=" "</formula>
    </cfRule>
    <cfRule type="expression" dxfId="13174" priority="19260">
      <formula>N25="NO PRESENTÓ CERTIFICADO"</formula>
    </cfRule>
    <cfRule type="expression" dxfId="13173" priority="19261">
      <formula>N25="PRESENTÓ CERTIFICADO"</formula>
    </cfRule>
  </conditionalFormatting>
  <conditionalFormatting sqref="P25">
    <cfRule type="expression" dxfId="13172" priority="19242">
      <formula>Q25="NO SUBSANABLE"</formula>
    </cfRule>
    <cfRule type="expression" dxfId="13171" priority="19244">
      <formula>Q25="REQUERIMIENTOS SUBSANADOS"</formula>
    </cfRule>
    <cfRule type="expression" dxfId="13170" priority="19245">
      <formula>Q25="PENDIENTES POR SUBSANAR"</formula>
    </cfRule>
    <cfRule type="expression" dxfId="13169" priority="19250">
      <formula>Q25="SIN OBSERVACIÓN"</formula>
    </cfRule>
    <cfRule type="containsBlanks" dxfId="13168" priority="19251">
      <formula>LEN(TRIM(P25))=0</formula>
    </cfRule>
  </conditionalFormatting>
  <conditionalFormatting sqref="O25">
    <cfRule type="cellIs" dxfId="13167" priority="19243" operator="equal">
      <formula>"PENDIENTE POR DESCRIPCIÓN"</formula>
    </cfRule>
    <cfRule type="cellIs" dxfId="13166" priority="19247" operator="equal">
      <formula>"DESCRIPCIÓN INSUFICIENTE"</formula>
    </cfRule>
    <cfRule type="cellIs" dxfId="13165" priority="19248" operator="equal">
      <formula>"NO ESTÁ ACORDE A ITEM 5.2.1 (T.R.)"</formula>
    </cfRule>
    <cfRule type="cellIs" dxfId="13164" priority="19249" operator="equal">
      <formula>"ACORDE A ITEM 5.2.1 (T.R.)"</formula>
    </cfRule>
  </conditionalFormatting>
  <conditionalFormatting sqref="Q25">
    <cfRule type="containsBlanks" dxfId="13163" priority="19237">
      <formula>LEN(TRIM(Q25))=0</formula>
    </cfRule>
    <cfRule type="cellIs" dxfId="13162" priority="19246" operator="equal">
      <formula>"REQUERIMIENTOS SUBSANADOS"</formula>
    </cfRule>
    <cfRule type="containsText" dxfId="13161" priority="19252" operator="containsText" text="NO SUBSANABLE">
      <formula>NOT(ISERROR(SEARCH("NO SUBSANABLE",Q25)))</formula>
    </cfRule>
    <cfRule type="containsText" dxfId="13160" priority="19253" operator="containsText" text="PENDIENTES POR SUBSANAR">
      <formula>NOT(ISERROR(SEARCH("PENDIENTES POR SUBSANAR",Q25)))</formula>
    </cfRule>
    <cfRule type="containsText" dxfId="13159" priority="19254" operator="containsText" text="SIN OBSERVACIÓN">
      <formula>NOT(ISERROR(SEARCH("SIN OBSERVACIÓN",Q25)))</formula>
    </cfRule>
  </conditionalFormatting>
  <conditionalFormatting sqref="R25">
    <cfRule type="containsBlanks" dxfId="13158" priority="19236">
      <formula>LEN(TRIM(R25))=0</formula>
    </cfRule>
    <cfRule type="cellIs" dxfId="13157" priority="19238" operator="equal">
      <formula>"NO CUMPLEN CON LO SOLICITADO"</formula>
    </cfRule>
    <cfRule type="cellIs" dxfId="13156" priority="19239" operator="equal">
      <formula>"CUMPLEN CON LO SOLICITADO"</formula>
    </cfRule>
    <cfRule type="cellIs" dxfId="13155" priority="19240" operator="equal">
      <formula>"PENDIENTES"</formula>
    </cfRule>
    <cfRule type="cellIs" dxfId="13154" priority="19241" operator="equal">
      <formula>"NINGUNO"</formula>
    </cfRule>
  </conditionalFormatting>
  <conditionalFormatting sqref="H25">
    <cfRule type="notContainsBlanks" dxfId="13153" priority="19235">
      <formula>LEN(TRIM(H25))&gt;0</formula>
    </cfRule>
  </conditionalFormatting>
  <conditionalFormatting sqref="G25">
    <cfRule type="notContainsBlanks" dxfId="13152" priority="19234">
      <formula>LEN(TRIM(G25))&gt;0</formula>
    </cfRule>
  </conditionalFormatting>
  <conditionalFormatting sqref="F25">
    <cfRule type="notContainsBlanks" dxfId="13151" priority="19233">
      <formula>LEN(TRIM(F25))&gt;0</formula>
    </cfRule>
  </conditionalFormatting>
  <conditionalFormatting sqref="E25">
    <cfRule type="notContainsBlanks" dxfId="13150" priority="19232">
      <formula>LEN(TRIM(E25))&gt;0</formula>
    </cfRule>
  </conditionalFormatting>
  <conditionalFormatting sqref="D25">
    <cfRule type="notContainsBlanks" dxfId="13149" priority="19231">
      <formula>LEN(TRIM(D25))&gt;0</formula>
    </cfRule>
  </conditionalFormatting>
  <conditionalFormatting sqref="C25">
    <cfRule type="notContainsBlanks" dxfId="13148" priority="19230">
      <formula>LEN(TRIM(C25))&gt;0</formula>
    </cfRule>
  </conditionalFormatting>
  <conditionalFormatting sqref="I25">
    <cfRule type="notContainsBlanks" dxfId="13147" priority="19229">
      <formula>LEN(TRIM(I25))&gt;0</formula>
    </cfRule>
  </conditionalFormatting>
  <conditionalFormatting sqref="K14:K15">
    <cfRule type="expression" dxfId="13146" priority="19223">
      <formula>J14="NO CUMPLE"</formula>
    </cfRule>
    <cfRule type="expression" dxfId="13145" priority="19224">
      <formula>J14="CUMPLE"</formula>
    </cfRule>
  </conditionalFormatting>
  <conditionalFormatting sqref="J14:J15">
    <cfRule type="cellIs" dxfId="13144" priority="19221" operator="equal">
      <formula>"NO CUMPLE"</formula>
    </cfRule>
    <cfRule type="cellIs" dxfId="13143" priority="19222" operator="equal">
      <formula>"CUMPLE"</formula>
    </cfRule>
  </conditionalFormatting>
  <conditionalFormatting sqref="M14">
    <cfRule type="expression" dxfId="13142" priority="19219">
      <formula>L14="NO CUMPLE"</formula>
    </cfRule>
    <cfRule type="expression" dxfId="13141" priority="19220">
      <formula>L14="CUMPLE"</formula>
    </cfRule>
  </conditionalFormatting>
  <conditionalFormatting sqref="B50">
    <cfRule type="cellIs" dxfId="13140" priority="19117" operator="equal">
      <formula>"NO CUMPLE CON LA EXPERIENCIA REQUERIDA"</formula>
    </cfRule>
    <cfRule type="cellIs" dxfId="13139" priority="19118" operator="equal">
      <formula>"CUMPLE CON LA EXPERIENCIA REQUERIDA"</formula>
    </cfRule>
  </conditionalFormatting>
  <conditionalFormatting sqref="B72">
    <cfRule type="cellIs" dxfId="13138" priority="18909" operator="equal">
      <formula>"NO CUMPLE CON LA EXPERIENCIA REQUERIDA"</formula>
    </cfRule>
    <cfRule type="cellIs" dxfId="13137" priority="18910" operator="equal">
      <formula>"CUMPLE CON LA EXPERIENCIA REQUERIDA"</formula>
    </cfRule>
  </conditionalFormatting>
  <conditionalFormatting sqref="B94">
    <cfRule type="cellIs" dxfId="13136" priority="18701" operator="equal">
      <formula>"NO CUMPLE CON LA EXPERIENCIA REQUERIDA"</formula>
    </cfRule>
    <cfRule type="cellIs" dxfId="13135" priority="18702" operator="equal">
      <formula>"CUMPLE CON LA EXPERIENCIA REQUERIDA"</formula>
    </cfRule>
  </conditionalFormatting>
  <conditionalFormatting sqref="B116">
    <cfRule type="cellIs" dxfId="13134" priority="18493" operator="equal">
      <formula>"NO CUMPLE CON LA EXPERIENCIA REQUERIDA"</formula>
    </cfRule>
    <cfRule type="cellIs" dxfId="13133" priority="18494" operator="equal">
      <formula>"CUMPLE CON LA EXPERIENCIA REQUERIDA"</formula>
    </cfRule>
  </conditionalFormatting>
  <conditionalFormatting sqref="B138">
    <cfRule type="cellIs" dxfId="13132" priority="18285" operator="equal">
      <formula>"NO CUMPLE CON LA EXPERIENCIA REQUERIDA"</formula>
    </cfRule>
    <cfRule type="cellIs" dxfId="13131" priority="18286" operator="equal">
      <formula>"CUMPLE CON LA EXPERIENCIA REQUERIDA"</formula>
    </cfRule>
  </conditionalFormatting>
  <conditionalFormatting sqref="N145">
    <cfRule type="expression" dxfId="13130" priority="18106">
      <formula>N145=" "</formula>
    </cfRule>
    <cfRule type="expression" dxfId="13129" priority="18107">
      <formula>N145="NO PRESENTÓ CERTIFICADO"</formula>
    </cfRule>
    <cfRule type="expression" dxfId="13128" priority="18108">
      <formula>N145="PRESENTÓ CERTIFICADO"</formula>
    </cfRule>
  </conditionalFormatting>
  <conditionalFormatting sqref="O145">
    <cfRule type="cellIs" dxfId="13127" priority="18088" operator="equal">
      <formula>"PENDIENTE POR DESCRIPCIÓN"</formula>
    </cfRule>
    <cfRule type="cellIs" dxfId="13126" priority="18092" operator="equal">
      <formula>"DESCRIPCIÓN INSUFICIENTE"</formula>
    </cfRule>
    <cfRule type="cellIs" dxfId="13125" priority="18093" operator="equal">
      <formula>"NO ESTÁ ACORDE A ITEM 5.2.1 (T.R.)"</formula>
    </cfRule>
    <cfRule type="cellIs" dxfId="13124" priority="18094" operator="equal">
      <formula>"ACORDE A ITEM 5.2.1 (T.R.)"</formula>
    </cfRule>
  </conditionalFormatting>
  <conditionalFormatting sqref="B160">
    <cfRule type="cellIs" dxfId="13123" priority="18077" operator="equal">
      <formula>"NO CUMPLE CON LA EXPERIENCIA REQUERIDA"</formula>
    </cfRule>
    <cfRule type="cellIs" dxfId="13122" priority="18078" operator="equal">
      <formula>"CUMPLE CON LA EXPERIENCIA REQUERIDA"</formula>
    </cfRule>
  </conditionalFormatting>
  <conditionalFormatting sqref="H145">
    <cfRule type="notContainsBlanks" dxfId="13121" priority="18076">
      <formula>LEN(TRIM(H145))&gt;0</formula>
    </cfRule>
  </conditionalFormatting>
  <conditionalFormatting sqref="G145">
    <cfRule type="notContainsBlanks" dxfId="13120" priority="18075">
      <formula>LEN(TRIM(G145))&gt;0</formula>
    </cfRule>
  </conditionalFormatting>
  <conditionalFormatting sqref="F145">
    <cfRule type="notContainsBlanks" dxfId="13119" priority="18074">
      <formula>LEN(TRIM(F145))&gt;0</formula>
    </cfRule>
  </conditionalFormatting>
  <conditionalFormatting sqref="E145">
    <cfRule type="notContainsBlanks" dxfId="13118" priority="18073">
      <formula>LEN(TRIM(E145))&gt;0</formula>
    </cfRule>
  </conditionalFormatting>
  <conditionalFormatting sqref="D145">
    <cfRule type="notContainsBlanks" dxfId="13117" priority="18072">
      <formula>LEN(TRIM(D145))&gt;0</formula>
    </cfRule>
  </conditionalFormatting>
  <conditionalFormatting sqref="C145">
    <cfRule type="notContainsBlanks" dxfId="13116" priority="18071">
      <formula>LEN(TRIM(C145))&gt;0</formula>
    </cfRule>
  </conditionalFormatting>
  <conditionalFormatting sqref="I145">
    <cfRule type="notContainsBlanks" dxfId="13115" priority="18070">
      <formula>LEN(TRIM(I145))&gt;0</formula>
    </cfRule>
  </conditionalFormatting>
  <conditionalFormatting sqref="G148 G151">
    <cfRule type="notContainsBlanks" dxfId="13114" priority="18046">
      <formula>LEN(TRIM(G148))&gt;0</formula>
    </cfRule>
  </conditionalFormatting>
  <conditionalFormatting sqref="F148 F151">
    <cfRule type="notContainsBlanks" dxfId="13113" priority="18045">
      <formula>LEN(TRIM(F148))&gt;0</formula>
    </cfRule>
  </conditionalFormatting>
  <conditionalFormatting sqref="E148 E151">
    <cfRule type="notContainsBlanks" dxfId="13112" priority="18044">
      <formula>LEN(TRIM(E148))&gt;0</formula>
    </cfRule>
  </conditionalFormatting>
  <conditionalFormatting sqref="D148 D151">
    <cfRule type="notContainsBlanks" dxfId="13111" priority="18043">
      <formula>LEN(TRIM(D148))&gt;0</formula>
    </cfRule>
  </conditionalFormatting>
  <conditionalFormatting sqref="C148 C151">
    <cfRule type="notContainsBlanks" dxfId="13110" priority="18042">
      <formula>LEN(TRIM(C148))&gt;0</formula>
    </cfRule>
  </conditionalFormatting>
  <conditionalFormatting sqref="G154">
    <cfRule type="notContainsBlanks" dxfId="13109" priority="18017">
      <formula>LEN(TRIM(G154))&gt;0</formula>
    </cfRule>
  </conditionalFormatting>
  <conditionalFormatting sqref="E154">
    <cfRule type="notContainsBlanks" dxfId="13108" priority="18015">
      <formula>LEN(TRIM(E154))&gt;0</formula>
    </cfRule>
  </conditionalFormatting>
  <conditionalFormatting sqref="D154">
    <cfRule type="notContainsBlanks" dxfId="13107" priority="18014">
      <formula>LEN(TRIM(D154))&gt;0</formula>
    </cfRule>
  </conditionalFormatting>
  <conditionalFormatting sqref="C154">
    <cfRule type="notContainsBlanks" dxfId="13106" priority="18013">
      <formula>LEN(TRIM(C154))&gt;0</formula>
    </cfRule>
  </conditionalFormatting>
  <conditionalFormatting sqref="T145">
    <cfRule type="cellIs" dxfId="13105" priority="18010" operator="equal">
      <formula>"NO"</formula>
    </cfRule>
    <cfRule type="cellIs" dxfId="13104" priority="18011" operator="equal">
      <formula>"SI"</formula>
    </cfRule>
  </conditionalFormatting>
  <conditionalFormatting sqref="P157">
    <cfRule type="expression" dxfId="13103" priority="17992">
      <formula>Q157="NO SUBSANABLE"</formula>
    </cfRule>
    <cfRule type="expression" dxfId="13102" priority="17994">
      <formula>Q157="REQUERIMIENTOS SUBSANADOS"</formula>
    </cfRule>
    <cfRule type="expression" dxfId="13101" priority="17995">
      <formula>Q157="PENDIENTES POR SUBSANAR"</formula>
    </cfRule>
    <cfRule type="expression" dxfId="13100" priority="18000">
      <formula>Q157="SIN OBSERVACIÓN"</formula>
    </cfRule>
    <cfRule type="containsBlanks" dxfId="13099" priority="18001">
      <formula>LEN(TRIM(P157))=0</formula>
    </cfRule>
  </conditionalFormatting>
  <conditionalFormatting sqref="Q157">
    <cfRule type="containsBlanks" dxfId="13098" priority="17987">
      <formula>LEN(TRIM(Q157))=0</formula>
    </cfRule>
    <cfRule type="cellIs" dxfId="13097" priority="17996" operator="equal">
      <formula>"REQUERIMIENTOS SUBSANADOS"</formula>
    </cfRule>
    <cfRule type="containsText" dxfId="13096" priority="18002" operator="containsText" text="NO SUBSANABLE">
      <formula>NOT(ISERROR(SEARCH("NO SUBSANABLE",Q157)))</formula>
    </cfRule>
    <cfRule type="containsText" dxfId="13095" priority="18003" operator="containsText" text="PENDIENTES POR SUBSANAR">
      <formula>NOT(ISERROR(SEARCH("PENDIENTES POR SUBSANAR",Q157)))</formula>
    </cfRule>
    <cfRule type="containsText" dxfId="13094" priority="18004" operator="containsText" text="SIN OBSERVACIÓN">
      <formula>NOT(ISERROR(SEARCH("SIN OBSERVACIÓN",Q157)))</formula>
    </cfRule>
  </conditionalFormatting>
  <conditionalFormatting sqref="R157">
    <cfRule type="containsBlanks" dxfId="13093" priority="17986">
      <formula>LEN(TRIM(R157))=0</formula>
    </cfRule>
    <cfRule type="cellIs" dxfId="13092" priority="17988" operator="equal">
      <formula>"NO CUMPLEN CON LO SOLICITADO"</formula>
    </cfRule>
    <cfRule type="cellIs" dxfId="13091" priority="17989" operator="equal">
      <formula>"CUMPLEN CON LO SOLICITADO"</formula>
    </cfRule>
    <cfRule type="cellIs" dxfId="13090" priority="17990" operator="equal">
      <formula>"PENDIENTES"</formula>
    </cfRule>
    <cfRule type="cellIs" dxfId="13089" priority="17991" operator="equal">
      <formula>"NINGUNO"</formula>
    </cfRule>
  </conditionalFormatting>
  <conditionalFormatting sqref="G157">
    <cfRule type="notContainsBlanks" dxfId="13088" priority="17984">
      <formula>LEN(TRIM(G157))&gt;0</formula>
    </cfRule>
  </conditionalFormatting>
  <conditionalFormatting sqref="F157">
    <cfRule type="notContainsBlanks" dxfId="13087" priority="17983">
      <formula>LEN(TRIM(F157))&gt;0</formula>
    </cfRule>
  </conditionalFormatting>
  <conditionalFormatting sqref="E157">
    <cfRule type="notContainsBlanks" dxfId="13086" priority="17982">
      <formula>LEN(TRIM(E157))&gt;0</formula>
    </cfRule>
  </conditionalFormatting>
  <conditionalFormatting sqref="D157">
    <cfRule type="notContainsBlanks" dxfId="13085" priority="17981">
      <formula>LEN(TRIM(D157))&gt;0</formula>
    </cfRule>
  </conditionalFormatting>
  <conditionalFormatting sqref="C157">
    <cfRule type="notContainsBlanks" dxfId="13084" priority="17980">
      <formula>LEN(TRIM(C157))&gt;0</formula>
    </cfRule>
  </conditionalFormatting>
  <conditionalFormatting sqref="I157">
    <cfRule type="notContainsBlanks" dxfId="13083" priority="17979">
      <formula>LEN(TRIM(I157))&gt;0</formula>
    </cfRule>
  </conditionalFormatting>
  <conditionalFormatting sqref="N167">
    <cfRule type="expression" dxfId="13082" priority="17898">
      <formula>N167=" "</formula>
    </cfRule>
    <cfRule type="expression" dxfId="13081" priority="17899">
      <formula>N167="NO PRESENTÓ CERTIFICADO"</formula>
    </cfRule>
    <cfRule type="expression" dxfId="13080" priority="17900">
      <formula>N167="PRESENTÓ CERTIFICADO"</formula>
    </cfRule>
  </conditionalFormatting>
  <conditionalFormatting sqref="P167">
    <cfRule type="expression" dxfId="13079" priority="17879">
      <formula>Q167="NO SUBSANABLE"</formula>
    </cfRule>
    <cfRule type="expression" dxfId="13078" priority="17881">
      <formula>Q167="REQUERIMIENTOS SUBSANADOS"</formula>
    </cfRule>
    <cfRule type="expression" dxfId="13077" priority="17882">
      <formula>Q167="PENDIENTES POR SUBSANAR"</formula>
    </cfRule>
    <cfRule type="expression" dxfId="13076" priority="17887">
      <formula>Q167="SIN OBSERVACIÓN"</formula>
    </cfRule>
    <cfRule type="containsBlanks" dxfId="13075" priority="17888">
      <formula>LEN(TRIM(P167))=0</formula>
    </cfRule>
  </conditionalFormatting>
  <conditionalFormatting sqref="O167">
    <cfRule type="cellIs" dxfId="13074" priority="17880" operator="equal">
      <formula>"PENDIENTE POR DESCRIPCIÓN"</formula>
    </cfRule>
    <cfRule type="cellIs" dxfId="13073" priority="17884" operator="equal">
      <formula>"DESCRIPCIÓN INSUFICIENTE"</formula>
    </cfRule>
    <cfRule type="cellIs" dxfId="13072" priority="17885" operator="equal">
      <formula>"NO ESTÁ ACORDE A ITEM 5.2.1 (T.R.)"</formula>
    </cfRule>
    <cfRule type="cellIs" dxfId="13071" priority="17886" operator="equal">
      <formula>"ACORDE A ITEM 5.2.1 (T.R.)"</formula>
    </cfRule>
  </conditionalFormatting>
  <conditionalFormatting sqref="Q167">
    <cfRule type="containsBlanks" dxfId="13070" priority="17874">
      <formula>LEN(TRIM(Q167))=0</formula>
    </cfRule>
    <cfRule type="cellIs" dxfId="13069" priority="17883" operator="equal">
      <formula>"REQUERIMIENTOS SUBSANADOS"</formula>
    </cfRule>
    <cfRule type="containsText" dxfId="13068" priority="17889" operator="containsText" text="NO SUBSANABLE">
      <formula>NOT(ISERROR(SEARCH("NO SUBSANABLE",Q167)))</formula>
    </cfRule>
    <cfRule type="containsText" dxfId="13067" priority="17890" operator="containsText" text="PENDIENTES POR SUBSANAR">
      <formula>NOT(ISERROR(SEARCH("PENDIENTES POR SUBSANAR",Q167)))</formula>
    </cfRule>
    <cfRule type="containsText" dxfId="13066" priority="17891" operator="containsText" text="SIN OBSERVACIÓN">
      <formula>NOT(ISERROR(SEARCH("SIN OBSERVACIÓN",Q167)))</formula>
    </cfRule>
  </conditionalFormatting>
  <conditionalFormatting sqref="R167">
    <cfRule type="containsBlanks" dxfId="13065" priority="17873">
      <formula>LEN(TRIM(R167))=0</formula>
    </cfRule>
    <cfRule type="cellIs" dxfId="13064" priority="17875" operator="equal">
      <formula>"NO CUMPLEN CON LO SOLICITADO"</formula>
    </cfRule>
    <cfRule type="cellIs" dxfId="13063" priority="17876" operator="equal">
      <formula>"CUMPLEN CON LO SOLICITADO"</formula>
    </cfRule>
    <cfRule type="cellIs" dxfId="13062" priority="17877" operator="equal">
      <formula>"PENDIENTES"</formula>
    </cfRule>
    <cfRule type="cellIs" dxfId="13061" priority="17878" operator="equal">
      <formula>"NINGUNO"</formula>
    </cfRule>
  </conditionalFormatting>
  <conditionalFormatting sqref="B182">
    <cfRule type="cellIs" dxfId="13060" priority="17869" operator="equal">
      <formula>"NO CUMPLE CON LA EXPERIENCIA REQUERIDA"</formula>
    </cfRule>
    <cfRule type="cellIs" dxfId="13059" priority="17870" operator="equal">
      <formula>"CUMPLE CON LA EXPERIENCIA REQUERIDA"</formula>
    </cfRule>
  </conditionalFormatting>
  <conditionalFormatting sqref="H167">
    <cfRule type="notContainsBlanks" dxfId="13058" priority="17868">
      <formula>LEN(TRIM(H167))&gt;0</formula>
    </cfRule>
  </conditionalFormatting>
  <conditionalFormatting sqref="G167">
    <cfRule type="notContainsBlanks" dxfId="13057" priority="17867">
      <formula>LEN(TRIM(G167))&gt;0</formula>
    </cfRule>
  </conditionalFormatting>
  <conditionalFormatting sqref="E167">
    <cfRule type="notContainsBlanks" dxfId="13056" priority="17865">
      <formula>LEN(TRIM(E167))&gt;0</formula>
    </cfRule>
  </conditionalFormatting>
  <conditionalFormatting sqref="D167">
    <cfRule type="notContainsBlanks" dxfId="13055" priority="17864">
      <formula>LEN(TRIM(D167))&gt;0</formula>
    </cfRule>
  </conditionalFormatting>
  <conditionalFormatting sqref="C167">
    <cfRule type="notContainsBlanks" dxfId="13054" priority="17863">
      <formula>LEN(TRIM(C167))&gt;0</formula>
    </cfRule>
  </conditionalFormatting>
  <conditionalFormatting sqref="I167">
    <cfRule type="notContainsBlanks" dxfId="13053" priority="17862">
      <formula>LEN(TRIM(I167))&gt;0</formula>
    </cfRule>
  </conditionalFormatting>
  <conditionalFormatting sqref="F176">
    <cfRule type="notContainsBlanks" dxfId="13052" priority="17808">
      <formula>LEN(TRIM(F176))&gt;0</formula>
    </cfRule>
  </conditionalFormatting>
  <conditionalFormatting sqref="G170 G173">
    <cfRule type="notContainsBlanks" dxfId="13051" priority="17838">
      <formula>LEN(TRIM(G170))&gt;0</formula>
    </cfRule>
  </conditionalFormatting>
  <conditionalFormatting sqref="E170">
    <cfRule type="notContainsBlanks" dxfId="13050" priority="17836">
      <formula>LEN(TRIM(E170))&gt;0</formula>
    </cfRule>
  </conditionalFormatting>
  <conditionalFormatting sqref="D170 D173">
    <cfRule type="notContainsBlanks" dxfId="13049" priority="17835">
      <formula>LEN(TRIM(D170))&gt;0</formula>
    </cfRule>
  </conditionalFormatting>
  <conditionalFormatting sqref="C170 C173">
    <cfRule type="notContainsBlanks" dxfId="13048" priority="17834">
      <formula>LEN(TRIM(C170))&gt;0</formula>
    </cfRule>
  </conditionalFormatting>
  <conditionalFormatting sqref="N176">
    <cfRule type="expression" dxfId="13047" priority="17830">
      <formula>N176=" "</formula>
    </cfRule>
    <cfRule type="expression" dxfId="13046" priority="17831">
      <formula>N176="NO PRESENTÓ CERTIFICADO"</formula>
    </cfRule>
    <cfRule type="expression" dxfId="13045" priority="17832">
      <formula>N176="PRESENTÓ CERTIFICADO"</formula>
    </cfRule>
  </conditionalFormatting>
  <conditionalFormatting sqref="G176">
    <cfRule type="notContainsBlanks" dxfId="13044" priority="17809">
      <formula>LEN(TRIM(G176))&gt;0</formula>
    </cfRule>
  </conditionalFormatting>
  <conditionalFormatting sqref="D176">
    <cfRule type="notContainsBlanks" dxfId="13043" priority="17806">
      <formula>LEN(TRIM(D176))&gt;0</formula>
    </cfRule>
  </conditionalFormatting>
  <conditionalFormatting sqref="C176">
    <cfRule type="notContainsBlanks" dxfId="13042" priority="17805">
      <formula>LEN(TRIM(C176))&gt;0</formula>
    </cfRule>
  </conditionalFormatting>
  <conditionalFormatting sqref="T167">
    <cfRule type="cellIs" dxfId="13041" priority="17802" operator="equal">
      <formula>"NO"</formula>
    </cfRule>
    <cfRule type="cellIs" dxfId="13040" priority="17803" operator="equal">
      <formula>"SI"</formula>
    </cfRule>
  </conditionalFormatting>
  <conditionalFormatting sqref="N179">
    <cfRule type="expression" dxfId="13039" priority="17797">
      <formula>N179=" "</formula>
    </cfRule>
    <cfRule type="expression" dxfId="13038" priority="17798">
      <formula>N179="NO PRESENTÓ CERTIFICADO"</formula>
    </cfRule>
    <cfRule type="expression" dxfId="13037" priority="17799">
      <formula>N179="PRESENTÓ CERTIFICADO"</formula>
    </cfRule>
  </conditionalFormatting>
  <conditionalFormatting sqref="P179">
    <cfRule type="expression" dxfId="13036" priority="17784">
      <formula>Q179="NO SUBSANABLE"</formula>
    </cfRule>
    <cfRule type="expression" dxfId="13035" priority="17786">
      <formula>Q179="REQUERIMIENTOS SUBSANADOS"</formula>
    </cfRule>
    <cfRule type="expression" dxfId="13034" priority="17787">
      <formula>Q179="PENDIENTES POR SUBSANAR"</formula>
    </cfRule>
    <cfRule type="expression" dxfId="13033" priority="17792">
      <formula>Q179="SIN OBSERVACIÓN"</formula>
    </cfRule>
    <cfRule type="containsBlanks" dxfId="13032" priority="17793">
      <formula>LEN(TRIM(P179))=0</formula>
    </cfRule>
  </conditionalFormatting>
  <conditionalFormatting sqref="O179">
    <cfRule type="cellIs" dxfId="13031" priority="17785" operator="equal">
      <formula>"PENDIENTE POR DESCRIPCIÓN"</formula>
    </cfRule>
    <cfRule type="cellIs" dxfId="13030" priority="17789" operator="equal">
      <formula>"DESCRIPCIÓN INSUFICIENTE"</formula>
    </cfRule>
    <cfRule type="cellIs" dxfId="13029" priority="17790" operator="equal">
      <formula>"NO ESTÁ ACORDE A ITEM 5.2.1 (T.R.)"</formula>
    </cfRule>
    <cfRule type="cellIs" dxfId="13028" priority="17791" operator="equal">
      <formula>"ACORDE A ITEM 5.2.1 (T.R.)"</formula>
    </cfRule>
  </conditionalFormatting>
  <conditionalFormatting sqref="Q179">
    <cfRule type="containsBlanks" dxfId="13027" priority="17779">
      <formula>LEN(TRIM(Q179))=0</formula>
    </cfRule>
    <cfRule type="cellIs" dxfId="13026" priority="17788" operator="equal">
      <formula>"REQUERIMIENTOS SUBSANADOS"</formula>
    </cfRule>
    <cfRule type="containsText" dxfId="13025" priority="17794" operator="containsText" text="NO SUBSANABLE">
      <formula>NOT(ISERROR(SEARCH("NO SUBSANABLE",Q179)))</formula>
    </cfRule>
    <cfRule type="containsText" dxfId="13024" priority="17795" operator="containsText" text="PENDIENTES POR SUBSANAR">
      <formula>NOT(ISERROR(SEARCH("PENDIENTES POR SUBSANAR",Q179)))</formula>
    </cfRule>
    <cfRule type="containsText" dxfId="13023" priority="17796" operator="containsText" text="SIN OBSERVACIÓN">
      <formula>NOT(ISERROR(SEARCH("SIN OBSERVACIÓN",Q179)))</formula>
    </cfRule>
  </conditionalFormatting>
  <conditionalFormatting sqref="R179">
    <cfRule type="containsBlanks" dxfId="13022" priority="17778">
      <formula>LEN(TRIM(R179))=0</formula>
    </cfRule>
    <cfRule type="cellIs" dxfId="13021" priority="17780" operator="equal">
      <formula>"NO CUMPLEN CON LO SOLICITADO"</formula>
    </cfRule>
    <cfRule type="cellIs" dxfId="13020" priority="17781" operator="equal">
      <formula>"CUMPLEN CON LO SOLICITADO"</formula>
    </cfRule>
    <cfRule type="cellIs" dxfId="13019" priority="17782" operator="equal">
      <formula>"PENDIENTES"</formula>
    </cfRule>
    <cfRule type="cellIs" dxfId="13018" priority="17783" operator="equal">
      <formula>"NINGUNO"</formula>
    </cfRule>
  </conditionalFormatting>
  <conditionalFormatting sqref="H179">
    <cfRule type="notContainsBlanks" dxfId="13017" priority="17777">
      <formula>LEN(TRIM(H179))&gt;0</formula>
    </cfRule>
  </conditionalFormatting>
  <conditionalFormatting sqref="G179">
    <cfRule type="notContainsBlanks" dxfId="13016" priority="17776">
      <formula>LEN(TRIM(G179))&gt;0</formula>
    </cfRule>
  </conditionalFormatting>
  <conditionalFormatting sqref="F179">
    <cfRule type="notContainsBlanks" dxfId="13015" priority="17775">
      <formula>LEN(TRIM(F179))&gt;0</formula>
    </cfRule>
  </conditionalFormatting>
  <conditionalFormatting sqref="E179">
    <cfRule type="notContainsBlanks" dxfId="13014" priority="17774">
      <formula>LEN(TRIM(E179))&gt;0</formula>
    </cfRule>
  </conditionalFormatting>
  <conditionalFormatting sqref="D179">
    <cfRule type="notContainsBlanks" dxfId="13013" priority="17773">
      <formula>LEN(TRIM(D179))&gt;0</formula>
    </cfRule>
  </conditionalFormatting>
  <conditionalFormatting sqref="C179">
    <cfRule type="notContainsBlanks" dxfId="13012" priority="17772">
      <formula>LEN(TRIM(C179))&gt;0</formula>
    </cfRule>
  </conditionalFormatting>
  <conditionalFormatting sqref="I179">
    <cfRule type="notContainsBlanks" dxfId="13011" priority="17771">
      <formula>LEN(TRIM(I179))&gt;0</formula>
    </cfRule>
  </conditionalFormatting>
  <conditionalFormatting sqref="N189">
    <cfRule type="expression" dxfId="13010" priority="17690">
      <formula>N189=" "</formula>
    </cfRule>
    <cfRule type="expression" dxfId="13009" priority="17691">
      <formula>N189="NO PRESENTÓ CERTIFICADO"</formula>
    </cfRule>
    <cfRule type="expression" dxfId="13008" priority="17692">
      <formula>N189="PRESENTÓ CERTIFICADO"</formula>
    </cfRule>
  </conditionalFormatting>
  <conditionalFormatting sqref="P189">
    <cfRule type="expression" dxfId="13007" priority="17671">
      <formula>Q189="NO SUBSANABLE"</formula>
    </cfRule>
    <cfRule type="expression" dxfId="13006" priority="17673">
      <formula>Q189="REQUERIMIENTOS SUBSANADOS"</formula>
    </cfRule>
    <cfRule type="expression" dxfId="13005" priority="17674">
      <formula>Q189="PENDIENTES POR SUBSANAR"</formula>
    </cfRule>
    <cfRule type="expression" dxfId="13004" priority="17679">
      <formula>Q189="SIN OBSERVACIÓN"</formula>
    </cfRule>
    <cfRule type="containsBlanks" dxfId="13003" priority="17680">
      <formula>LEN(TRIM(P189))=0</formula>
    </cfRule>
  </conditionalFormatting>
  <conditionalFormatting sqref="O189">
    <cfRule type="cellIs" dxfId="13002" priority="17672" operator="equal">
      <formula>"PENDIENTE POR DESCRIPCIÓN"</formula>
    </cfRule>
    <cfRule type="cellIs" dxfId="13001" priority="17676" operator="equal">
      <formula>"DESCRIPCIÓN INSUFICIENTE"</formula>
    </cfRule>
    <cfRule type="cellIs" dxfId="13000" priority="17677" operator="equal">
      <formula>"NO ESTÁ ACORDE A ITEM 5.2.1 (T.R.)"</formula>
    </cfRule>
    <cfRule type="cellIs" dxfId="12999" priority="17678" operator="equal">
      <formula>"ACORDE A ITEM 5.2.1 (T.R.)"</formula>
    </cfRule>
  </conditionalFormatting>
  <conditionalFormatting sqref="Q189">
    <cfRule type="containsBlanks" dxfId="12998" priority="17666">
      <formula>LEN(TRIM(Q189))=0</formula>
    </cfRule>
    <cfRule type="cellIs" dxfId="12997" priority="17675" operator="equal">
      <formula>"REQUERIMIENTOS SUBSANADOS"</formula>
    </cfRule>
    <cfRule type="containsText" dxfId="12996" priority="17681" operator="containsText" text="NO SUBSANABLE">
      <formula>NOT(ISERROR(SEARCH("NO SUBSANABLE",Q189)))</formula>
    </cfRule>
    <cfRule type="containsText" dxfId="12995" priority="17682" operator="containsText" text="PENDIENTES POR SUBSANAR">
      <formula>NOT(ISERROR(SEARCH("PENDIENTES POR SUBSANAR",Q189)))</formula>
    </cfRule>
    <cfRule type="containsText" dxfId="12994" priority="17683" operator="containsText" text="SIN OBSERVACIÓN">
      <formula>NOT(ISERROR(SEARCH("SIN OBSERVACIÓN",Q189)))</formula>
    </cfRule>
  </conditionalFormatting>
  <conditionalFormatting sqref="R189">
    <cfRule type="containsBlanks" dxfId="12993" priority="17665">
      <formula>LEN(TRIM(R189))=0</formula>
    </cfRule>
    <cfRule type="cellIs" dxfId="12992" priority="17667" operator="equal">
      <formula>"NO CUMPLEN CON LO SOLICITADO"</formula>
    </cfRule>
    <cfRule type="cellIs" dxfId="12991" priority="17668" operator="equal">
      <formula>"CUMPLEN CON LO SOLICITADO"</formula>
    </cfRule>
    <cfRule type="cellIs" dxfId="12990" priority="17669" operator="equal">
      <formula>"PENDIENTES"</formula>
    </cfRule>
    <cfRule type="cellIs" dxfId="12989" priority="17670" operator="equal">
      <formula>"NINGUNO"</formula>
    </cfRule>
  </conditionalFormatting>
  <conditionalFormatting sqref="B204">
    <cfRule type="cellIs" dxfId="12988" priority="17661" operator="equal">
      <formula>"NO CUMPLE CON LA EXPERIENCIA REQUERIDA"</formula>
    </cfRule>
    <cfRule type="cellIs" dxfId="12987" priority="17662" operator="equal">
      <formula>"CUMPLE CON LA EXPERIENCIA REQUERIDA"</formula>
    </cfRule>
  </conditionalFormatting>
  <conditionalFormatting sqref="H189">
    <cfRule type="notContainsBlanks" dxfId="12986" priority="17660">
      <formula>LEN(TRIM(H189))&gt;0</formula>
    </cfRule>
  </conditionalFormatting>
  <conditionalFormatting sqref="G189">
    <cfRule type="notContainsBlanks" dxfId="12985" priority="17659">
      <formula>LEN(TRIM(G189))&gt;0</formula>
    </cfRule>
  </conditionalFormatting>
  <conditionalFormatting sqref="F189">
    <cfRule type="notContainsBlanks" dxfId="12984" priority="17658">
      <formula>LEN(TRIM(F189))&gt;0</formula>
    </cfRule>
  </conditionalFormatting>
  <conditionalFormatting sqref="E189">
    <cfRule type="notContainsBlanks" dxfId="12983" priority="17657">
      <formula>LEN(TRIM(E189))&gt;0</formula>
    </cfRule>
  </conditionalFormatting>
  <conditionalFormatting sqref="D189">
    <cfRule type="notContainsBlanks" dxfId="12982" priority="17656">
      <formula>LEN(TRIM(D189))&gt;0</formula>
    </cfRule>
  </conditionalFormatting>
  <conditionalFormatting sqref="C189 C192 C195 C198 C201">
    <cfRule type="notContainsBlanks" dxfId="12981" priority="17655">
      <formula>LEN(TRIM(C189))&gt;0</formula>
    </cfRule>
  </conditionalFormatting>
  <conditionalFormatting sqref="I189">
    <cfRule type="notContainsBlanks" dxfId="12980" priority="17654">
      <formula>LEN(TRIM(I189))&gt;0</formula>
    </cfRule>
  </conditionalFormatting>
  <conditionalFormatting sqref="P192">
    <cfRule type="expression" dxfId="12979" priority="17638">
      <formula>Q192="NO SUBSANABLE"</formula>
    </cfRule>
    <cfRule type="expression" dxfId="12978" priority="17640">
      <formula>Q192="REQUERIMIENTOS SUBSANADOS"</formula>
    </cfRule>
    <cfRule type="expression" dxfId="12977" priority="17641">
      <formula>Q192="PENDIENTES POR SUBSANAR"</formula>
    </cfRule>
    <cfRule type="expression" dxfId="12976" priority="17646">
      <formula>Q192="SIN OBSERVACIÓN"</formula>
    </cfRule>
    <cfRule type="containsBlanks" dxfId="12975" priority="17647">
      <formula>LEN(TRIM(P192))=0</formula>
    </cfRule>
  </conditionalFormatting>
  <conditionalFormatting sqref="H192">
    <cfRule type="notContainsBlanks" dxfId="12974" priority="17631">
      <formula>LEN(TRIM(H192))&gt;0</formula>
    </cfRule>
  </conditionalFormatting>
  <conditionalFormatting sqref="G192 G195">
    <cfRule type="notContainsBlanks" dxfId="12973" priority="17630">
      <formula>LEN(TRIM(G192))&gt;0</formula>
    </cfRule>
  </conditionalFormatting>
  <conditionalFormatting sqref="F192 F195">
    <cfRule type="notContainsBlanks" dxfId="12972" priority="17629">
      <formula>LEN(TRIM(F192))&gt;0</formula>
    </cfRule>
  </conditionalFormatting>
  <conditionalFormatting sqref="E192 E195">
    <cfRule type="notContainsBlanks" dxfId="12971" priority="17628">
      <formula>LEN(TRIM(E192))&gt;0</formula>
    </cfRule>
  </conditionalFormatting>
  <conditionalFormatting sqref="D192 D195">
    <cfRule type="notContainsBlanks" dxfId="12970" priority="17627">
      <formula>LEN(TRIM(D192))&gt;0</formula>
    </cfRule>
  </conditionalFormatting>
  <conditionalFormatting sqref="I192">
    <cfRule type="notContainsBlanks" dxfId="12969" priority="17625">
      <formula>LEN(TRIM(I192))&gt;0</formula>
    </cfRule>
  </conditionalFormatting>
  <conditionalFormatting sqref="G198">
    <cfRule type="notContainsBlanks" dxfId="12968" priority="17601">
      <formula>LEN(TRIM(G198))&gt;0</formula>
    </cfRule>
  </conditionalFormatting>
  <conditionalFormatting sqref="F198">
    <cfRule type="notContainsBlanks" dxfId="12967" priority="17600">
      <formula>LEN(TRIM(F198))&gt;0</formula>
    </cfRule>
  </conditionalFormatting>
  <conditionalFormatting sqref="E198">
    <cfRule type="notContainsBlanks" dxfId="12966" priority="17599">
      <formula>LEN(TRIM(E198))&gt;0</formula>
    </cfRule>
  </conditionalFormatting>
  <conditionalFormatting sqref="D198">
    <cfRule type="notContainsBlanks" dxfId="12965" priority="17598">
      <formula>LEN(TRIM(D198))&gt;0</formula>
    </cfRule>
  </conditionalFormatting>
  <conditionalFormatting sqref="T189">
    <cfRule type="cellIs" dxfId="12964" priority="17594" operator="equal">
      <formula>"NO"</formula>
    </cfRule>
    <cfRule type="cellIs" dxfId="12963" priority="17595" operator="equal">
      <formula>"SI"</formula>
    </cfRule>
  </conditionalFormatting>
  <conditionalFormatting sqref="G201">
    <cfRule type="notContainsBlanks" dxfId="12962" priority="17568">
      <formula>LEN(TRIM(G201))&gt;0</formula>
    </cfRule>
  </conditionalFormatting>
  <conditionalFormatting sqref="F201">
    <cfRule type="notContainsBlanks" dxfId="12961" priority="17567">
      <formula>LEN(TRIM(F201))&gt;0</formula>
    </cfRule>
  </conditionalFormatting>
  <conditionalFormatting sqref="E201">
    <cfRule type="notContainsBlanks" dxfId="12960" priority="17566">
      <formula>LEN(TRIM(E201))&gt;0</formula>
    </cfRule>
  </conditionalFormatting>
  <conditionalFormatting sqref="D201">
    <cfRule type="notContainsBlanks" dxfId="12959" priority="17565">
      <formula>LEN(TRIM(D201))&gt;0</formula>
    </cfRule>
  </conditionalFormatting>
  <conditionalFormatting sqref="N211">
    <cfRule type="expression" dxfId="12958" priority="17482">
      <formula>N211=" "</formula>
    </cfRule>
    <cfRule type="expression" dxfId="12957" priority="17483">
      <formula>N211="NO PRESENTÓ CERTIFICADO"</formula>
    </cfRule>
    <cfRule type="expression" dxfId="12956" priority="17484">
      <formula>N211="PRESENTÓ CERTIFICADO"</formula>
    </cfRule>
  </conditionalFormatting>
  <conditionalFormatting sqref="P211">
    <cfRule type="expression" dxfId="12955" priority="17463">
      <formula>Q211="NO SUBSANABLE"</formula>
    </cfRule>
    <cfRule type="expression" dxfId="12954" priority="17465">
      <formula>Q211="REQUERIMIENTOS SUBSANADOS"</formula>
    </cfRule>
    <cfRule type="expression" dxfId="12953" priority="17466">
      <formula>Q211="PENDIENTES POR SUBSANAR"</formula>
    </cfRule>
    <cfRule type="expression" dxfId="12952" priority="17471">
      <formula>Q211="SIN OBSERVACIÓN"</formula>
    </cfRule>
    <cfRule type="containsBlanks" dxfId="12951" priority="17472">
      <formula>LEN(TRIM(P211))=0</formula>
    </cfRule>
  </conditionalFormatting>
  <conditionalFormatting sqref="O211">
    <cfRule type="cellIs" dxfId="12950" priority="17464" operator="equal">
      <formula>"PENDIENTE POR DESCRIPCIÓN"</formula>
    </cfRule>
    <cfRule type="cellIs" dxfId="12949" priority="17468" operator="equal">
      <formula>"DESCRIPCIÓN INSUFICIENTE"</formula>
    </cfRule>
    <cfRule type="cellIs" dxfId="12948" priority="17469" operator="equal">
      <formula>"NO ESTÁ ACORDE A ITEM 5.2.1 (T.R.)"</formula>
    </cfRule>
    <cfRule type="cellIs" dxfId="12947" priority="17470" operator="equal">
      <formula>"ACORDE A ITEM 5.2.1 (T.R.)"</formula>
    </cfRule>
  </conditionalFormatting>
  <conditionalFormatting sqref="Q211">
    <cfRule type="containsBlanks" dxfId="12946" priority="17458">
      <formula>LEN(TRIM(Q211))=0</formula>
    </cfRule>
    <cfRule type="cellIs" dxfId="12945" priority="17467" operator="equal">
      <formula>"REQUERIMIENTOS SUBSANADOS"</formula>
    </cfRule>
    <cfRule type="containsText" dxfId="12944" priority="17473" operator="containsText" text="NO SUBSANABLE">
      <formula>NOT(ISERROR(SEARCH("NO SUBSANABLE",Q211)))</formula>
    </cfRule>
    <cfRule type="containsText" dxfId="12943" priority="17474" operator="containsText" text="PENDIENTES POR SUBSANAR">
      <formula>NOT(ISERROR(SEARCH("PENDIENTES POR SUBSANAR",Q211)))</formula>
    </cfRule>
    <cfRule type="containsText" dxfId="12942" priority="17475" operator="containsText" text="SIN OBSERVACIÓN">
      <formula>NOT(ISERROR(SEARCH("SIN OBSERVACIÓN",Q211)))</formula>
    </cfRule>
  </conditionalFormatting>
  <conditionalFormatting sqref="R211">
    <cfRule type="containsBlanks" dxfId="12941" priority="17457">
      <formula>LEN(TRIM(R211))=0</formula>
    </cfRule>
    <cfRule type="cellIs" dxfId="12940" priority="17459" operator="equal">
      <formula>"NO CUMPLEN CON LO SOLICITADO"</formula>
    </cfRule>
    <cfRule type="cellIs" dxfId="12939" priority="17460" operator="equal">
      <formula>"CUMPLEN CON LO SOLICITADO"</formula>
    </cfRule>
    <cfRule type="cellIs" dxfId="12938" priority="17461" operator="equal">
      <formula>"PENDIENTES"</formula>
    </cfRule>
    <cfRule type="cellIs" dxfId="12937" priority="17462" operator="equal">
      <formula>"NINGUNO"</formula>
    </cfRule>
  </conditionalFormatting>
  <conditionalFormatting sqref="B226">
    <cfRule type="cellIs" dxfId="12936" priority="17453" operator="equal">
      <formula>"NO CUMPLE CON LA EXPERIENCIA REQUERIDA"</formula>
    </cfRule>
    <cfRule type="cellIs" dxfId="12935" priority="17454" operator="equal">
      <formula>"CUMPLE CON LA EXPERIENCIA REQUERIDA"</formula>
    </cfRule>
  </conditionalFormatting>
  <conditionalFormatting sqref="H211">
    <cfRule type="notContainsBlanks" dxfId="12934" priority="17452">
      <formula>LEN(TRIM(H211))&gt;0</formula>
    </cfRule>
  </conditionalFormatting>
  <conditionalFormatting sqref="G211">
    <cfRule type="notContainsBlanks" dxfId="12933" priority="17451">
      <formula>LEN(TRIM(G211))&gt;0</formula>
    </cfRule>
  </conditionalFormatting>
  <conditionalFormatting sqref="F211">
    <cfRule type="notContainsBlanks" dxfId="12932" priority="17450">
      <formula>LEN(TRIM(F211))&gt;0</formula>
    </cfRule>
  </conditionalFormatting>
  <conditionalFormatting sqref="E211">
    <cfRule type="notContainsBlanks" dxfId="12931" priority="17449">
      <formula>LEN(TRIM(E211))&gt;0</formula>
    </cfRule>
  </conditionalFormatting>
  <conditionalFormatting sqref="D211">
    <cfRule type="notContainsBlanks" dxfId="12930" priority="17448">
      <formula>LEN(TRIM(D211))&gt;0</formula>
    </cfRule>
  </conditionalFormatting>
  <conditionalFormatting sqref="C211">
    <cfRule type="notContainsBlanks" dxfId="12929" priority="17447">
      <formula>LEN(TRIM(C211))&gt;0</formula>
    </cfRule>
  </conditionalFormatting>
  <conditionalFormatting sqref="I211">
    <cfRule type="notContainsBlanks" dxfId="12928" priority="17446">
      <formula>LEN(TRIM(I211))&gt;0</formula>
    </cfRule>
  </conditionalFormatting>
  <conditionalFormatting sqref="G214 G217">
    <cfRule type="notContainsBlanks" dxfId="12927" priority="17422">
      <formula>LEN(TRIM(G214))&gt;0</formula>
    </cfRule>
  </conditionalFormatting>
  <conditionalFormatting sqref="E214 E217">
    <cfRule type="notContainsBlanks" dxfId="12926" priority="17420">
      <formula>LEN(TRIM(E214))&gt;0</formula>
    </cfRule>
  </conditionalFormatting>
  <conditionalFormatting sqref="D214 D217">
    <cfRule type="notContainsBlanks" dxfId="12925" priority="17419">
      <formula>LEN(TRIM(D214))&gt;0</formula>
    </cfRule>
  </conditionalFormatting>
  <conditionalFormatting sqref="C214 C217">
    <cfRule type="notContainsBlanks" dxfId="12924" priority="17418">
      <formula>LEN(TRIM(C214))&gt;0</formula>
    </cfRule>
  </conditionalFormatting>
  <conditionalFormatting sqref="N220">
    <cfRule type="expression" dxfId="12923" priority="17414">
      <formula>N220=" "</formula>
    </cfRule>
    <cfRule type="expression" dxfId="12922" priority="17415">
      <formula>N220="NO PRESENTÓ CERTIFICADO"</formula>
    </cfRule>
    <cfRule type="expression" dxfId="12921" priority="17416">
      <formula>N220="PRESENTÓ CERTIFICADO"</formula>
    </cfRule>
  </conditionalFormatting>
  <conditionalFormatting sqref="P220">
    <cfRule type="expression" dxfId="12920" priority="17401">
      <formula>Q220="NO SUBSANABLE"</formula>
    </cfRule>
    <cfRule type="expression" dxfId="12919" priority="17403">
      <formula>Q220="REQUERIMIENTOS SUBSANADOS"</formula>
    </cfRule>
    <cfRule type="expression" dxfId="12918" priority="17404">
      <formula>Q220="PENDIENTES POR SUBSANAR"</formula>
    </cfRule>
    <cfRule type="expression" dxfId="12917" priority="17409">
      <formula>Q220="SIN OBSERVACIÓN"</formula>
    </cfRule>
    <cfRule type="containsBlanks" dxfId="12916" priority="17410">
      <formula>LEN(TRIM(P220))=0</formula>
    </cfRule>
  </conditionalFormatting>
  <conditionalFormatting sqref="O220">
    <cfRule type="cellIs" dxfId="12915" priority="17402" operator="equal">
      <formula>"PENDIENTE POR DESCRIPCIÓN"</formula>
    </cfRule>
    <cfRule type="cellIs" dxfId="12914" priority="17406" operator="equal">
      <formula>"DESCRIPCIÓN INSUFICIENTE"</formula>
    </cfRule>
    <cfRule type="cellIs" dxfId="12913" priority="17407" operator="equal">
      <formula>"NO ESTÁ ACORDE A ITEM 5.2.1 (T.R.)"</formula>
    </cfRule>
    <cfRule type="cellIs" dxfId="12912" priority="17408" operator="equal">
      <formula>"ACORDE A ITEM 5.2.1 (T.R.)"</formula>
    </cfRule>
  </conditionalFormatting>
  <conditionalFormatting sqref="Q220">
    <cfRule type="containsBlanks" dxfId="12911" priority="17396">
      <formula>LEN(TRIM(Q220))=0</formula>
    </cfRule>
    <cfRule type="cellIs" dxfId="12910" priority="17405" operator="equal">
      <formula>"REQUERIMIENTOS SUBSANADOS"</formula>
    </cfRule>
    <cfRule type="containsText" dxfId="12909" priority="17411" operator="containsText" text="NO SUBSANABLE">
      <formula>NOT(ISERROR(SEARCH("NO SUBSANABLE",Q220)))</formula>
    </cfRule>
    <cfRule type="containsText" dxfId="12908" priority="17412" operator="containsText" text="PENDIENTES POR SUBSANAR">
      <formula>NOT(ISERROR(SEARCH("PENDIENTES POR SUBSANAR",Q220)))</formula>
    </cfRule>
    <cfRule type="containsText" dxfId="12907" priority="17413" operator="containsText" text="SIN OBSERVACIÓN">
      <formula>NOT(ISERROR(SEARCH("SIN OBSERVACIÓN",Q220)))</formula>
    </cfRule>
  </conditionalFormatting>
  <conditionalFormatting sqref="R220">
    <cfRule type="containsBlanks" dxfId="12906" priority="17395">
      <formula>LEN(TRIM(R220))=0</formula>
    </cfRule>
    <cfRule type="cellIs" dxfId="12905" priority="17397" operator="equal">
      <formula>"NO CUMPLEN CON LO SOLICITADO"</formula>
    </cfRule>
    <cfRule type="cellIs" dxfId="12904" priority="17398" operator="equal">
      <formula>"CUMPLEN CON LO SOLICITADO"</formula>
    </cfRule>
    <cfRule type="cellIs" dxfId="12903" priority="17399" operator="equal">
      <formula>"PENDIENTES"</formula>
    </cfRule>
    <cfRule type="cellIs" dxfId="12902" priority="17400" operator="equal">
      <formula>"NINGUNO"</formula>
    </cfRule>
  </conditionalFormatting>
  <conditionalFormatting sqref="H220">
    <cfRule type="notContainsBlanks" dxfId="12901" priority="17394">
      <formula>LEN(TRIM(H220))&gt;0</formula>
    </cfRule>
  </conditionalFormatting>
  <conditionalFormatting sqref="G220">
    <cfRule type="notContainsBlanks" dxfId="12900" priority="17393">
      <formula>LEN(TRIM(G220))&gt;0</formula>
    </cfRule>
  </conditionalFormatting>
  <conditionalFormatting sqref="F220">
    <cfRule type="notContainsBlanks" dxfId="12899" priority="17392">
      <formula>LEN(TRIM(F220))&gt;0</formula>
    </cfRule>
  </conditionalFormatting>
  <conditionalFormatting sqref="E220">
    <cfRule type="notContainsBlanks" dxfId="12898" priority="17391">
      <formula>LEN(TRIM(E220))&gt;0</formula>
    </cfRule>
  </conditionalFormatting>
  <conditionalFormatting sqref="D220">
    <cfRule type="notContainsBlanks" dxfId="12897" priority="17390">
      <formula>LEN(TRIM(D220))&gt;0</formula>
    </cfRule>
  </conditionalFormatting>
  <conditionalFormatting sqref="C220">
    <cfRule type="notContainsBlanks" dxfId="12896" priority="17389">
      <formula>LEN(TRIM(C220))&gt;0</formula>
    </cfRule>
  </conditionalFormatting>
  <conditionalFormatting sqref="I220">
    <cfRule type="notContainsBlanks" dxfId="12895" priority="17388">
      <formula>LEN(TRIM(I220))&gt;0</formula>
    </cfRule>
  </conditionalFormatting>
  <conditionalFormatting sqref="T211">
    <cfRule type="cellIs" dxfId="12894" priority="17386" operator="equal">
      <formula>"NO"</formula>
    </cfRule>
    <cfRule type="cellIs" dxfId="12893" priority="17387" operator="equal">
      <formula>"SI"</formula>
    </cfRule>
  </conditionalFormatting>
  <conditionalFormatting sqref="N223">
    <cfRule type="expression" dxfId="12892" priority="17381">
      <formula>N223=" "</formula>
    </cfRule>
    <cfRule type="expression" dxfId="12891" priority="17382">
      <formula>N223="NO PRESENTÓ CERTIFICADO"</formula>
    </cfRule>
    <cfRule type="expression" dxfId="12890" priority="17383">
      <formula>N223="PRESENTÓ CERTIFICADO"</formula>
    </cfRule>
  </conditionalFormatting>
  <conditionalFormatting sqref="P223">
    <cfRule type="expression" dxfId="12889" priority="17368">
      <formula>Q223="NO SUBSANABLE"</formula>
    </cfRule>
    <cfRule type="expression" dxfId="12888" priority="17370">
      <formula>Q223="REQUERIMIENTOS SUBSANADOS"</formula>
    </cfRule>
    <cfRule type="expression" dxfId="12887" priority="17371">
      <formula>Q223="PENDIENTES POR SUBSANAR"</formula>
    </cfRule>
    <cfRule type="expression" dxfId="12886" priority="17376">
      <formula>Q223="SIN OBSERVACIÓN"</formula>
    </cfRule>
    <cfRule type="containsBlanks" dxfId="12885" priority="17377">
      <formula>LEN(TRIM(P223))=0</formula>
    </cfRule>
  </conditionalFormatting>
  <conditionalFormatting sqref="O223">
    <cfRule type="cellIs" dxfId="12884" priority="17369" operator="equal">
      <formula>"PENDIENTE POR DESCRIPCIÓN"</formula>
    </cfRule>
    <cfRule type="cellIs" dxfId="12883" priority="17373" operator="equal">
      <formula>"DESCRIPCIÓN INSUFICIENTE"</formula>
    </cfRule>
    <cfRule type="cellIs" dxfId="12882" priority="17374" operator="equal">
      <formula>"NO ESTÁ ACORDE A ITEM 5.2.1 (T.R.)"</formula>
    </cfRule>
    <cfRule type="cellIs" dxfId="12881" priority="17375" operator="equal">
      <formula>"ACORDE A ITEM 5.2.1 (T.R.)"</formula>
    </cfRule>
  </conditionalFormatting>
  <conditionalFormatting sqref="Q223">
    <cfRule type="containsBlanks" dxfId="12880" priority="17363">
      <formula>LEN(TRIM(Q223))=0</formula>
    </cfRule>
    <cfRule type="cellIs" dxfId="12879" priority="17372" operator="equal">
      <formula>"REQUERIMIENTOS SUBSANADOS"</formula>
    </cfRule>
    <cfRule type="containsText" dxfId="12878" priority="17378" operator="containsText" text="NO SUBSANABLE">
      <formula>NOT(ISERROR(SEARCH("NO SUBSANABLE",Q223)))</formula>
    </cfRule>
    <cfRule type="containsText" dxfId="12877" priority="17379" operator="containsText" text="PENDIENTES POR SUBSANAR">
      <formula>NOT(ISERROR(SEARCH("PENDIENTES POR SUBSANAR",Q223)))</formula>
    </cfRule>
    <cfRule type="containsText" dxfId="12876" priority="17380" operator="containsText" text="SIN OBSERVACIÓN">
      <formula>NOT(ISERROR(SEARCH("SIN OBSERVACIÓN",Q223)))</formula>
    </cfRule>
  </conditionalFormatting>
  <conditionalFormatting sqref="R223">
    <cfRule type="containsBlanks" dxfId="12875" priority="17362">
      <formula>LEN(TRIM(R223))=0</formula>
    </cfRule>
    <cfRule type="cellIs" dxfId="12874" priority="17364" operator="equal">
      <formula>"NO CUMPLEN CON LO SOLICITADO"</formula>
    </cfRule>
    <cfRule type="cellIs" dxfId="12873" priority="17365" operator="equal">
      <formula>"CUMPLEN CON LO SOLICITADO"</formula>
    </cfRule>
    <cfRule type="cellIs" dxfId="12872" priority="17366" operator="equal">
      <formula>"PENDIENTES"</formula>
    </cfRule>
    <cfRule type="cellIs" dxfId="12871" priority="17367" operator="equal">
      <formula>"NINGUNO"</formula>
    </cfRule>
  </conditionalFormatting>
  <conditionalFormatting sqref="H223">
    <cfRule type="notContainsBlanks" dxfId="12870" priority="17361">
      <formula>LEN(TRIM(H223))&gt;0</formula>
    </cfRule>
  </conditionalFormatting>
  <conditionalFormatting sqref="G223">
    <cfRule type="notContainsBlanks" dxfId="12869" priority="17360">
      <formula>LEN(TRIM(G223))&gt;0</formula>
    </cfRule>
  </conditionalFormatting>
  <conditionalFormatting sqref="F223">
    <cfRule type="notContainsBlanks" dxfId="12868" priority="17359">
      <formula>LEN(TRIM(F223))&gt;0</formula>
    </cfRule>
  </conditionalFormatting>
  <conditionalFormatting sqref="E223">
    <cfRule type="notContainsBlanks" dxfId="12867" priority="17358">
      <formula>LEN(TRIM(E223))&gt;0</formula>
    </cfRule>
  </conditionalFormatting>
  <conditionalFormatting sqref="D223">
    <cfRule type="notContainsBlanks" dxfId="12866" priority="17357">
      <formula>LEN(TRIM(D223))&gt;0</formula>
    </cfRule>
  </conditionalFormatting>
  <conditionalFormatting sqref="C223">
    <cfRule type="notContainsBlanks" dxfId="12865" priority="17356">
      <formula>LEN(TRIM(C223))&gt;0</formula>
    </cfRule>
  </conditionalFormatting>
  <conditionalFormatting sqref="I223">
    <cfRule type="notContainsBlanks" dxfId="12864" priority="17355">
      <formula>LEN(TRIM(I223))&gt;0</formula>
    </cfRule>
  </conditionalFormatting>
  <conditionalFormatting sqref="B248">
    <cfRule type="cellIs" dxfId="12863" priority="17245" operator="equal">
      <formula>"NO CUMPLE CON LA EXPERIENCIA REQUERIDA"</formula>
    </cfRule>
    <cfRule type="cellIs" dxfId="12862" priority="17246" operator="equal">
      <formula>"CUMPLE CON LA EXPERIENCIA REQUERIDA"</formula>
    </cfRule>
  </conditionalFormatting>
  <conditionalFormatting sqref="H233">
    <cfRule type="notContainsBlanks" dxfId="12861" priority="17244">
      <formula>LEN(TRIM(H233))&gt;0</formula>
    </cfRule>
  </conditionalFormatting>
  <conditionalFormatting sqref="G233">
    <cfRule type="notContainsBlanks" dxfId="12860" priority="17243">
      <formula>LEN(TRIM(G233))&gt;0</formula>
    </cfRule>
  </conditionalFormatting>
  <conditionalFormatting sqref="F233">
    <cfRule type="notContainsBlanks" dxfId="12859" priority="17242">
      <formula>LEN(TRIM(F233))&gt;0</formula>
    </cfRule>
  </conditionalFormatting>
  <conditionalFormatting sqref="E233">
    <cfRule type="notContainsBlanks" dxfId="12858" priority="17241">
      <formula>LEN(TRIM(E233))&gt;0</formula>
    </cfRule>
  </conditionalFormatting>
  <conditionalFormatting sqref="D233">
    <cfRule type="notContainsBlanks" dxfId="12857" priority="17240">
      <formula>LEN(TRIM(D233))&gt;0</formula>
    </cfRule>
  </conditionalFormatting>
  <conditionalFormatting sqref="C233">
    <cfRule type="notContainsBlanks" dxfId="12856" priority="17239">
      <formula>LEN(TRIM(C233))&gt;0</formula>
    </cfRule>
  </conditionalFormatting>
  <conditionalFormatting sqref="I233">
    <cfRule type="notContainsBlanks" dxfId="12855" priority="17238">
      <formula>LEN(TRIM(I233))&gt;0</formula>
    </cfRule>
  </conditionalFormatting>
  <conditionalFormatting sqref="N239">
    <cfRule type="expression" dxfId="12854" priority="17235">
      <formula>N239=" "</formula>
    </cfRule>
    <cfRule type="expression" dxfId="12853" priority="17236">
      <formula>N239="NO PRESENTÓ CERTIFICADO"</formula>
    </cfRule>
    <cfRule type="expression" dxfId="12852" priority="17237">
      <formula>N239="PRESENTÓ CERTIFICADO"</formula>
    </cfRule>
  </conditionalFormatting>
  <conditionalFormatting sqref="P236 P239">
    <cfRule type="expression" dxfId="12851" priority="17222">
      <formula>Q236="NO SUBSANABLE"</formula>
    </cfRule>
    <cfRule type="expression" dxfId="12850" priority="17224">
      <formula>Q236="REQUERIMIENTOS SUBSANADOS"</formula>
    </cfRule>
    <cfRule type="expression" dxfId="12849" priority="17225">
      <formula>Q236="PENDIENTES POR SUBSANAR"</formula>
    </cfRule>
    <cfRule type="expression" dxfId="12848" priority="17230">
      <formula>Q236="SIN OBSERVACIÓN"</formula>
    </cfRule>
    <cfRule type="containsBlanks" dxfId="12847" priority="17231">
      <formula>LEN(TRIM(P236))=0</formula>
    </cfRule>
  </conditionalFormatting>
  <conditionalFormatting sqref="O239">
    <cfRule type="cellIs" dxfId="12846" priority="17223" operator="equal">
      <formula>"PENDIENTE POR DESCRIPCIÓN"</formula>
    </cfRule>
    <cfRule type="cellIs" dxfId="12845" priority="17227" operator="equal">
      <formula>"DESCRIPCIÓN INSUFICIENTE"</formula>
    </cfRule>
    <cfRule type="cellIs" dxfId="12844" priority="17228" operator="equal">
      <formula>"NO ESTÁ ACORDE A ITEM 5.2.1 (T.R.)"</formula>
    </cfRule>
    <cfRule type="cellIs" dxfId="12843" priority="17229" operator="equal">
      <formula>"ACORDE A ITEM 5.2.1 (T.R.)"</formula>
    </cfRule>
  </conditionalFormatting>
  <conditionalFormatting sqref="Q236 Q239">
    <cfRule type="containsBlanks" dxfId="12842" priority="17217">
      <formula>LEN(TRIM(Q236))=0</formula>
    </cfRule>
    <cfRule type="cellIs" dxfId="12841" priority="17226" operator="equal">
      <formula>"REQUERIMIENTOS SUBSANADOS"</formula>
    </cfRule>
    <cfRule type="containsText" dxfId="12840" priority="17232" operator="containsText" text="NO SUBSANABLE">
      <formula>NOT(ISERROR(SEARCH("NO SUBSANABLE",Q236)))</formula>
    </cfRule>
    <cfRule type="containsText" dxfId="12839" priority="17233" operator="containsText" text="PENDIENTES POR SUBSANAR">
      <formula>NOT(ISERROR(SEARCH("PENDIENTES POR SUBSANAR",Q236)))</formula>
    </cfRule>
    <cfRule type="containsText" dxfId="12838" priority="17234" operator="containsText" text="SIN OBSERVACIÓN">
      <formula>NOT(ISERROR(SEARCH("SIN OBSERVACIÓN",Q236)))</formula>
    </cfRule>
  </conditionalFormatting>
  <conditionalFormatting sqref="R236 R239">
    <cfRule type="containsBlanks" dxfId="12837" priority="17216">
      <formula>LEN(TRIM(R236))=0</formula>
    </cfRule>
    <cfRule type="cellIs" dxfId="12836" priority="17218" operator="equal">
      <formula>"NO CUMPLEN CON LO SOLICITADO"</formula>
    </cfRule>
    <cfRule type="cellIs" dxfId="12835" priority="17219" operator="equal">
      <formula>"CUMPLEN CON LO SOLICITADO"</formula>
    </cfRule>
    <cfRule type="cellIs" dxfId="12834" priority="17220" operator="equal">
      <formula>"PENDIENTES"</formula>
    </cfRule>
    <cfRule type="cellIs" dxfId="12833" priority="17221" operator="equal">
      <formula>"NINGUNO"</formula>
    </cfRule>
  </conditionalFormatting>
  <conditionalFormatting sqref="H236 H239">
    <cfRule type="notContainsBlanks" dxfId="12832" priority="17215">
      <formula>LEN(TRIM(H236))&gt;0</formula>
    </cfRule>
  </conditionalFormatting>
  <conditionalFormatting sqref="G236 G239">
    <cfRule type="notContainsBlanks" dxfId="12831" priority="17214">
      <formula>LEN(TRIM(G236))&gt;0</formula>
    </cfRule>
  </conditionalFormatting>
  <conditionalFormatting sqref="F239">
    <cfRule type="notContainsBlanks" dxfId="12830" priority="17213">
      <formula>LEN(TRIM(F239))&gt;0</formula>
    </cfRule>
  </conditionalFormatting>
  <conditionalFormatting sqref="E236 E239">
    <cfRule type="notContainsBlanks" dxfId="12829" priority="17212">
      <formula>LEN(TRIM(E236))&gt;0</formula>
    </cfRule>
  </conditionalFormatting>
  <conditionalFormatting sqref="D236 D239">
    <cfRule type="notContainsBlanks" dxfId="12828" priority="17211">
      <formula>LEN(TRIM(D236))&gt;0</formula>
    </cfRule>
  </conditionalFormatting>
  <conditionalFormatting sqref="C236 C239">
    <cfRule type="notContainsBlanks" dxfId="12827" priority="17210">
      <formula>LEN(TRIM(C236))&gt;0</formula>
    </cfRule>
  </conditionalFormatting>
  <conditionalFormatting sqref="I236 I239">
    <cfRule type="notContainsBlanks" dxfId="12826" priority="17209">
      <formula>LEN(TRIM(I236))&gt;0</formula>
    </cfRule>
  </conditionalFormatting>
  <conditionalFormatting sqref="N242">
    <cfRule type="expression" dxfId="12825" priority="17206">
      <formula>N242=" "</formula>
    </cfRule>
    <cfRule type="expression" dxfId="12824" priority="17207">
      <formula>N242="NO PRESENTÓ CERTIFICADO"</formula>
    </cfRule>
    <cfRule type="expression" dxfId="12823" priority="17208">
      <formula>N242="PRESENTÓ CERTIFICADO"</formula>
    </cfRule>
  </conditionalFormatting>
  <conditionalFormatting sqref="P242">
    <cfRule type="expression" dxfId="12822" priority="17193">
      <formula>Q242="NO SUBSANABLE"</formula>
    </cfRule>
    <cfRule type="expression" dxfId="12821" priority="17195">
      <formula>Q242="REQUERIMIENTOS SUBSANADOS"</formula>
    </cfRule>
    <cfRule type="expression" dxfId="12820" priority="17196">
      <formula>Q242="PENDIENTES POR SUBSANAR"</formula>
    </cfRule>
    <cfRule type="expression" dxfId="12819" priority="17201">
      <formula>Q242="SIN OBSERVACIÓN"</formula>
    </cfRule>
    <cfRule type="containsBlanks" dxfId="12818" priority="17202">
      <formula>LEN(TRIM(P242))=0</formula>
    </cfRule>
  </conditionalFormatting>
  <conditionalFormatting sqref="O242">
    <cfRule type="cellIs" dxfId="12817" priority="17194" operator="equal">
      <formula>"PENDIENTE POR DESCRIPCIÓN"</formula>
    </cfRule>
    <cfRule type="cellIs" dxfId="12816" priority="17198" operator="equal">
      <formula>"DESCRIPCIÓN INSUFICIENTE"</formula>
    </cfRule>
    <cfRule type="cellIs" dxfId="12815" priority="17199" operator="equal">
      <formula>"NO ESTÁ ACORDE A ITEM 5.2.1 (T.R.)"</formula>
    </cfRule>
    <cfRule type="cellIs" dxfId="12814" priority="17200" operator="equal">
      <formula>"ACORDE A ITEM 5.2.1 (T.R.)"</formula>
    </cfRule>
  </conditionalFormatting>
  <conditionalFormatting sqref="Q242">
    <cfRule type="containsBlanks" dxfId="12813" priority="17188">
      <formula>LEN(TRIM(Q242))=0</formula>
    </cfRule>
    <cfRule type="cellIs" dxfId="12812" priority="17197" operator="equal">
      <formula>"REQUERIMIENTOS SUBSANADOS"</formula>
    </cfRule>
    <cfRule type="containsText" dxfId="12811" priority="17203" operator="containsText" text="NO SUBSANABLE">
      <formula>NOT(ISERROR(SEARCH("NO SUBSANABLE",Q242)))</formula>
    </cfRule>
    <cfRule type="containsText" dxfId="12810" priority="17204" operator="containsText" text="PENDIENTES POR SUBSANAR">
      <formula>NOT(ISERROR(SEARCH("PENDIENTES POR SUBSANAR",Q242)))</formula>
    </cfRule>
    <cfRule type="containsText" dxfId="12809" priority="17205" operator="containsText" text="SIN OBSERVACIÓN">
      <formula>NOT(ISERROR(SEARCH("SIN OBSERVACIÓN",Q242)))</formula>
    </cfRule>
  </conditionalFormatting>
  <conditionalFormatting sqref="R242">
    <cfRule type="containsBlanks" dxfId="12808" priority="17187">
      <formula>LEN(TRIM(R242))=0</formula>
    </cfRule>
    <cfRule type="cellIs" dxfId="12807" priority="17189" operator="equal">
      <formula>"NO CUMPLEN CON LO SOLICITADO"</formula>
    </cfRule>
    <cfRule type="cellIs" dxfId="12806" priority="17190" operator="equal">
      <formula>"CUMPLEN CON LO SOLICITADO"</formula>
    </cfRule>
    <cfRule type="cellIs" dxfId="12805" priority="17191" operator="equal">
      <formula>"PENDIENTES"</formula>
    </cfRule>
    <cfRule type="cellIs" dxfId="12804" priority="17192" operator="equal">
      <formula>"NINGUNO"</formula>
    </cfRule>
  </conditionalFormatting>
  <conditionalFormatting sqref="H242">
    <cfRule type="notContainsBlanks" dxfId="12803" priority="17186">
      <formula>LEN(TRIM(H242))&gt;0</formula>
    </cfRule>
  </conditionalFormatting>
  <conditionalFormatting sqref="G242">
    <cfRule type="notContainsBlanks" dxfId="12802" priority="17185">
      <formula>LEN(TRIM(G242))&gt;0</formula>
    </cfRule>
  </conditionalFormatting>
  <conditionalFormatting sqref="F242">
    <cfRule type="notContainsBlanks" dxfId="12801" priority="17184">
      <formula>LEN(TRIM(F242))&gt;0</formula>
    </cfRule>
  </conditionalFormatting>
  <conditionalFormatting sqref="E242">
    <cfRule type="notContainsBlanks" dxfId="12800" priority="17183">
      <formula>LEN(TRIM(E242))&gt;0</formula>
    </cfRule>
  </conditionalFormatting>
  <conditionalFormatting sqref="D242">
    <cfRule type="notContainsBlanks" dxfId="12799" priority="17182">
      <formula>LEN(TRIM(D242))&gt;0</formula>
    </cfRule>
  </conditionalFormatting>
  <conditionalFormatting sqref="C242">
    <cfRule type="notContainsBlanks" dxfId="12798" priority="17181">
      <formula>LEN(TRIM(C242))&gt;0</formula>
    </cfRule>
  </conditionalFormatting>
  <conditionalFormatting sqref="I242">
    <cfRule type="notContainsBlanks" dxfId="12797" priority="17180">
      <formula>LEN(TRIM(I242))&gt;0</formula>
    </cfRule>
  </conditionalFormatting>
  <conditionalFormatting sqref="T233">
    <cfRule type="cellIs" dxfId="12796" priority="17178" operator="equal">
      <formula>"NO"</formula>
    </cfRule>
    <cfRule type="cellIs" dxfId="12795" priority="17179" operator="equal">
      <formula>"SI"</formula>
    </cfRule>
  </conditionalFormatting>
  <conditionalFormatting sqref="N245">
    <cfRule type="expression" dxfId="12794" priority="17173">
      <formula>N245=" "</formula>
    </cfRule>
    <cfRule type="expression" dxfId="12793" priority="17174">
      <formula>N245="NO PRESENTÓ CERTIFICADO"</formula>
    </cfRule>
    <cfRule type="expression" dxfId="12792" priority="17175">
      <formula>N245="PRESENTÓ CERTIFICADO"</formula>
    </cfRule>
  </conditionalFormatting>
  <conditionalFormatting sqref="P245">
    <cfRule type="expression" dxfId="12791" priority="17160">
      <formula>Q245="NO SUBSANABLE"</formula>
    </cfRule>
    <cfRule type="expression" dxfId="12790" priority="17162">
      <formula>Q245="REQUERIMIENTOS SUBSANADOS"</formula>
    </cfRule>
    <cfRule type="expression" dxfId="12789" priority="17163">
      <formula>Q245="PENDIENTES POR SUBSANAR"</formula>
    </cfRule>
    <cfRule type="expression" dxfId="12788" priority="17168">
      <formula>Q245="SIN OBSERVACIÓN"</formula>
    </cfRule>
    <cfRule type="containsBlanks" dxfId="12787" priority="17169">
      <formula>LEN(TRIM(P245))=0</formula>
    </cfRule>
  </conditionalFormatting>
  <conditionalFormatting sqref="O245">
    <cfRule type="cellIs" dxfId="12786" priority="17161" operator="equal">
      <formula>"PENDIENTE POR DESCRIPCIÓN"</formula>
    </cfRule>
    <cfRule type="cellIs" dxfId="12785" priority="17165" operator="equal">
      <formula>"DESCRIPCIÓN INSUFICIENTE"</formula>
    </cfRule>
    <cfRule type="cellIs" dxfId="12784" priority="17166" operator="equal">
      <formula>"NO ESTÁ ACORDE A ITEM 5.2.1 (T.R.)"</formula>
    </cfRule>
    <cfRule type="cellIs" dxfId="12783" priority="17167" operator="equal">
      <formula>"ACORDE A ITEM 5.2.1 (T.R.)"</formula>
    </cfRule>
  </conditionalFormatting>
  <conditionalFormatting sqref="Q245">
    <cfRule type="containsBlanks" dxfId="12782" priority="17155">
      <formula>LEN(TRIM(Q245))=0</formula>
    </cfRule>
    <cfRule type="cellIs" dxfId="12781" priority="17164" operator="equal">
      <formula>"REQUERIMIENTOS SUBSANADOS"</formula>
    </cfRule>
    <cfRule type="containsText" dxfId="12780" priority="17170" operator="containsText" text="NO SUBSANABLE">
      <formula>NOT(ISERROR(SEARCH("NO SUBSANABLE",Q245)))</formula>
    </cfRule>
    <cfRule type="containsText" dxfId="12779" priority="17171" operator="containsText" text="PENDIENTES POR SUBSANAR">
      <formula>NOT(ISERROR(SEARCH("PENDIENTES POR SUBSANAR",Q245)))</formula>
    </cfRule>
    <cfRule type="containsText" dxfId="12778" priority="17172" operator="containsText" text="SIN OBSERVACIÓN">
      <formula>NOT(ISERROR(SEARCH("SIN OBSERVACIÓN",Q245)))</formula>
    </cfRule>
  </conditionalFormatting>
  <conditionalFormatting sqref="R245">
    <cfRule type="containsBlanks" dxfId="12777" priority="17154">
      <formula>LEN(TRIM(R245))=0</formula>
    </cfRule>
    <cfRule type="cellIs" dxfId="12776" priority="17156" operator="equal">
      <formula>"NO CUMPLEN CON LO SOLICITADO"</formula>
    </cfRule>
    <cfRule type="cellIs" dxfId="12775" priority="17157" operator="equal">
      <formula>"CUMPLEN CON LO SOLICITADO"</formula>
    </cfRule>
    <cfRule type="cellIs" dxfId="12774" priority="17158" operator="equal">
      <formula>"PENDIENTES"</formula>
    </cfRule>
    <cfRule type="cellIs" dxfId="12773" priority="17159" operator="equal">
      <formula>"NINGUNO"</formula>
    </cfRule>
  </conditionalFormatting>
  <conditionalFormatting sqref="H245">
    <cfRule type="notContainsBlanks" dxfId="12772" priority="17153">
      <formula>LEN(TRIM(H245))&gt;0</formula>
    </cfRule>
  </conditionalFormatting>
  <conditionalFormatting sqref="G245">
    <cfRule type="notContainsBlanks" dxfId="12771" priority="17152">
      <formula>LEN(TRIM(G245))&gt;0</formula>
    </cfRule>
  </conditionalFormatting>
  <conditionalFormatting sqref="F245">
    <cfRule type="notContainsBlanks" dxfId="12770" priority="17151">
      <formula>LEN(TRIM(F245))&gt;0</formula>
    </cfRule>
  </conditionalFormatting>
  <conditionalFormatting sqref="E245">
    <cfRule type="notContainsBlanks" dxfId="12769" priority="17150">
      <formula>LEN(TRIM(E245))&gt;0</formula>
    </cfRule>
  </conditionalFormatting>
  <conditionalFormatting sqref="D245">
    <cfRule type="notContainsBlanks" dxfId="12768" priority="17149">
      <formula>LEN(TRIM(D245))&gt;0</formula>
    </cfRule>
  </conditionalFormatting>
  <conditionalFormatting sqref="C245">
    <cfRule type="notContainsBlanks" dxfId="12767" priority="17148">
      <formula>LEN(TRIM(C245))&gt;0</formula>
    </cfRule>
  </conditionalFormatting>
  <conditionalFormatting sqref="I245">
    <cfRule type="notContainsBlanks" dxfId="12766" priority="17147">
      <formula>LEN(TRIM(I245))&gt;0</formula>
    </cfRule>
  </conditionalFormatting>
  <conditionalFormatting sqref="N255">
    <cfRule type="expression" dxfId="12765" priority="17066">
      <formula>N255=" "</formula>
    </cfRule>
    <cfRule type="expression" dxfId="12764" priority="17067">
      <formula>N255="NO PRESENTÓ CERTIFICADO"</formula>
    </cfRule>
    <cfRule type="expression" dxfId="12763" priority="17068">
      <formula>N255="PRESENTÓ CERTIFICADO"</formula>
    </cfRule>
  </conditionalFormatting>
  <conditionalFormatting sqref="P255">
    <cfRule type="expression" dxfId="12762" priority="17047">
      <formula>Q255="NO SUBSANABLE"</formula>
    </cfRule>
    <cfRule type="expression" dxfId="12761" priority="17049">
      <formula>Q255="REQUERIMIENTOS SUBSANADOS"</formula>
    </cfRule>
    <cfRule type="expression" dxfId="12760" priority="17050">
      <formula>Q255="PENDIENTES POR SUBSANAR"</formula>
    </cfRule>
    <cfRule type="expression" dxfId="12759" priority="17055">
      <formula>Q255="SIN OBSERVACIÓN"</formula>
    </cfRule>
    <cfRule type="containsBlanks" dxfId="12758" priority="17056">
      <formula>LEN(TRIM(P255))=0</formula>
    </cfRule>
  </conditionalFormatting>
  <conditionalFormatting sqref="O255">
    <cfRule type="cellIs" dxfId="12757" priority="17048" operator="equal">
      <formula>"PENDIENTE POR DESCRIPCIÓN"</formula>
    </cfRule>
    <cfRule type="cellIs" dxfId="12756" priority="17052" operator="equal">
      <formula>"DESCRIPCIÓN INSUFICIENTE"</formula>
    </cfRule>
    <cfRule type="cellIs" dxfId="12755" priority="17053" operator="equal">
      <formula>"NO ESTÁ ACORDE A ITEM 5.2.1 (T.R.)"</formula>
    </cfRule>
    <cfRule type="cellIs" dxfId="12754" priority="17054" operator="equal">
      <formula>"ACORDE A ITEM 5.2.1 (T.R.)"</formula>
    </cfRule>
  </conditionalFormatting>
  <conditionalFormatting sqref="Q255">
    <cfRule type="containsBlanks" dxfId="12753" priority="17042">
      <formula>LEN(TRIM(Q255))=0</formula>
    </cfRule>
    <cfRule type="cellIs" dxfId="12752" priority="17051" operator="equal">
      <formula>"REQUERIMIENTOS SUBSANADOS"</formula>
    </cfRule>
    <cfRule type="containsText" dxfId="12751" priority="17057" operator="containsText" text="NO SUBSANABLE">
      <formula>NOT(ISERROR(SEARCH("NO SUBSANABLE",Q255)))</formula>
    </cfRule>
    <cfRule type="containsText" dxfId="12750" priority="17058" operator="containsText" text="PENDIENTES POR SUBSANAR">
      <formula>NOT(ISERROR(SEARCH("PENDIENTES POR SUBSANAR",Q255)))</formula>
    </cfRule>
    <cfRule type="containsText" dxfId="12749" priority="17059" operator="containsText" text="SIN OBSERVACIÓN">
      <formula>NOT(ISERROR(SEARCH("SIN OBSERVACIÓN",Q255)))</formula>
    </cfRule>
  </conditionalFormatting>
  <conditionalFormatting sqref="R255">
    <cfRule type="containsBlanks" dxfId="12748" priority="17041">
      <formula>LEN(TRIM(R255))=0</formula>
    </cfRule>
    <cfRule type="cellIs" dxfId="12747" priority="17043" operator="equal">
      <formula>"NO CUMPLEN CON LO SOLICITADO"</formula>
    </cfRule>
    <cfRule type="cellIs" dxfId="12746" priority="17044" operator="equal">
      <formula>"CUMPLEN CON LO SOLICITADO"</formula>
    </cfRule>
    <cfRule type="cellIs" dxfId="12745" priority="17045" operator="equal">
      <formula>"PENDIENTES"</formula>
    </cfRule>
    <cfRule type="cellIs" dxfId="12744" priority="17046" operator="equal">
      <formula>"NINGUNO"</formula>
    </cfRule>
  </conditionalFormatting>
  <conditionalFormatting sqref="H255">
    <cfRule type="notContainsBlanks" dxfId="12743" priority="17036">
      <formula>LEN(TRIM(H255))&gt;0</formula>
    </cfRule>
  </conditionalFormatting>
  <conditionalFormatting sqref="G255">
    <cfRule type="notContainsBlanks" dxfId="12742" priority="17035">
      <formula>LEN(TRIM(G255))&gt;0</formula>
    </cfRule>
  </conditionalFormatting>
  <conditionalFormatting sqref="F255">
    <cfRule type="notContainsBlanks" dxfId="12741" priority="17034">
      <formula>LEN(TRIM(F255))&gt;0</formula>
    </cfRule>
  </conditionalFormatting>
  <conditionalFormatting sqref="E255">
    <cfRule type="notContainsBlanks" dxfId="12740" priority="17033">
      <formula>LEN(TRIM(E255))&gt;0</formula>
    </cfRule>
  </conditionalFormatting>
  <conditionalFormatting sqref="D255">
    <cfRule type="notContainsBlanks" dxfId="12739" priority="17032">
      <formula>LEN(TRIM(D255))&gt;0</formula>
    </cfRule>
  </conditionalFormatting>
  <conditionalFormatting sqref="C255">
    <cfRule type="notContainsBlanks" dxfId="12738" priority="17031">
      <formula>LEN(TRIM(C255))&gt;0</formula>
    </cfRule>
  </conditionalFormatting>
  <conditionalFormatting sqref="I255">
    <cfRule type="notContainsBlanks" dxfId="12737" priority="17030">
      <formula>LEN(TRIM(I255))&gt;0</formula>
    </cfRule>
  </conditionalFormatting>
  <conditionalFormatting sqref="G258 G261">
    <cfRule type="notContainsBlanks" dxfId="12736" priority="17006">
      <formula>LEN(TRIM(G258))&gt;0</formula>
    </cfRule>
  </conditionalFormatting>
  <conditionalFormatting sqref="F258 F261">
    <cfRule type="notContainsBlanks" dxfId="12735" priority="17005">
      <formula>LEN(TRIM(F258))&gt;0</formula>
    </cfRule>
  </conditionalFormatting>
  <conditionalFormatting sqref="E258 E264">
    <cfRule type="notContainsBlanks" dxfId="12734" priority="17004">
      <formula>LEN(TRIM(E258))&gt;0</formula>
    </cfRule>
  </conditionalFormatting>
  <conditionalFormatting sqref="D258 D261">
    <cfRule type="notContainsBlanks" dxfId="12733" priority="17003">
      <formula>LEN(TRIM(D258))&gt;0</formula>
    </cfRule>
  </conditionalFormatting>
  <conditionalFormatting sqref="C258 C261">
    <cfRule type="notContainsBlanks" dxfId="12732" priority="17002">
      <formula>LEN(TRIM(C258))&gt;0</formula>
    </cfRule>
  </conditionalFormatting>
  <conditionalFormatting sqref="I258">
    <cfRule type="notContainsBlanks" dxfId="12731" priority="17001">
      <formula>LEN(TRIM(I258))&gt;0</formula>
    </cfRule>
  </conditionalFormatting>
  <conditionalFormatting sqref="G264">
    <cfRule type="notContainsBlanks" dxfId="12730" priority="16977">
      <formula>LEN(TRIM(G264))&gt;0</formula>
    </cfRule>
  </conditionalFormatting>
  <conditionalFormatting sqref="F264">
    <cfRule type="notContainsBlanks" dxfId="12729" priority="16976">
      <formula>LEN(TRIM(F264))&gt;0</formula>
    </cfRule>
  </conditionalFormatting>
  <conditionalFormatting sqref="D264">
    <cfRule type="notContainsBlanks" dxfId="12728" priority="16974">
      <formula>LEN(TRIM(D264))&gt;0</formula>
    </cfRule>
  </conditionalFormatting>
  <conditionalFormatting sqref="C264">
    <cfRule type="notContainsBlanks" dxfId="12727" priority="16973">
      <formula>LEN(TRIM(C264))&gt;0</formula>
    </cfRule>
  </conditionalFormatting>
  <conditionalFormatting sqref="T255">
    <cfRule type="cellIs" dxfId="12726" priority="16970" operator="equal">
      <formula>"NO"</formula>
    </cfRule>
    <cfRule type="cellIs" dxfId="12725" priority="16971" operator="equal">
      <formula>"SI"</formula>
    </cfRule>
  </conditionalFormatting>
  <conditionalFormatting sqref="G267">
    <cfRule type="notContainsBlanks" dxfId="12724" priority="16944">
      <formula>LEN(TRIM(G267))&gt;0</formula>
    </cfRule>
  </conditionalFormatting>
  <conditionalFormatting sqref="E267">
    <cfRule type="notContainsBlanks" dxfId="12723" priority="16942">
      <formula>LEN(TRIM(E267))&gt;0</formula>
    </cfRule>
  </conditionalFormatting>
  <conditionalFormatting sqref="D267">
    <cfRule type="notContainsBlanks" dxfId="12722" priority="16941">
      <formula>LEN(TRIM(D267))&gt;0</formula>
    </cfRule>
  </conditionalFormatting>
  <conditionalFormatting sqref="C267">
    <cfRule type="notContainsBlanks" dxfId="12721" priority="16940">
      <formula>LEN(TRIM(C267))&gt;0</formula>
    </cfRule>
  </conditionalFormatting>
  <conditionalFormatting sqref="N277">
    <cfRule type="expression" dxfId="12720" priority="16858">
      <formula>N277=" "</formula>
    </cfRule>
    <cfRule type="expression" dxfId="12719" priority="16859">
      <formula>N277="NO PRESENTÓ CERTIFICADO"</formula>
    </cfRule>
    <cfRule type="expression" dxfId="12718" priority="16860">
      <formula>N277="PRESENTÓ CERTIFICADO"</formula>
    </cfRule>
  </conditionalFormatting>
  <conditionalFormatting sqref="P277">
    <cfRule type="expression" dxfId="12717" priority="16839">
      <formula>Q277="NO SUBSANABLE"</formula>
    </cfRule>
    <cfRule type="expression" dxfId="12716" priority="16841">
      <formula>Q277="REQUERIMIENTOS SUBSANADOS"</formula>
    </cfRule>
    <cfRule type="expression" dxfId="12715" priority="16842">
      <formula>Q277="PENDIENTES POR SUBSANAR"</formula>
    </cfRule>
    <cfRule type="expression" dxfId="12714" priority="16847">
      <formula>Q277="SIN OBSERVACIÓN"</formula>
    </cfRule>
    <cfRule type="containsBlanks" dxfId="12713" priority="16848">
      <formula>LEN(TRIM(P277))=0</formula>
    </cfRule>
  </conditionalFormatting>
  <conditionalFormatting sqref="O277">
    <cfRule type="cellIs" dxfId="12712" priority="16840" operator="equal">
      <formula>"PENDIENTE POR DESCRIPCIÓN"</formula>
    </cfRule>
    <cfRule type="cellIs" dxfId="12711" priority="16844" operator="equal">
      <formula>"DESCRIPCIÓN INSUFICIENTE"</formula>
    </cfRule>
    <cfRule type="cellIs" dxfId="12710" priority="16845" operator="equal">
      <formula>"NO ESTÁ ACORDE A ITEM 5.2.1 (T.R.)"</formula>
    </cfRule>
    <cfRule type="cellIs" dxfId="12709" priority="16846" operator="equal">
      <formula>"ACORDE A ITEM 5.2.1 (T.R.)"</formula>
    </cfRule>
  </conditionalFormatting>
  <conditionalFormatting sqref="Q277">
    <cfRule type="containsBlanks" dxfId="12708" priority="16834">
      <formula>LEN(TRIM(Q277))=0</formula>
    </cfRule>
    <cfRule type="cellIs" dxfId="12707" priority="16843" operator="equal">
      <formula>"REQUERIMIENTOS SUBSANADOS"</formula>
    </cfRule>
    <cfRule type="containsText" dxfId="12706" priority="16849" operator="containsText" text="NO SUBSANABLE">
      <formula>NOT(ISERROR(SEARCH("NO SUBSANABLE",Q277)))</formula>
    </cfRule>
    <cfRule type="containsText" dxfId="12705" priority="16850" operator="containsText" text="PENDIENTES POR SUBSANAR">
      <formula>NOT(ISERROR(SEARCH("PENDIENTES POR SUBSANAR",Q277)))</formula>
    </cfRule>
    <cfRule type="containsText" dxfId="12704" priority="16851" operator="containsText" text="SIN OBSERVACIÓN">
      <formula>NOT(ISERROR(SEARCH("SIN OBSERVACIÓN",Q277)))</formula>
    </cfRule>
  </conditionalFormatting>
  <conditionalFormatting sqref="R277">
    <cfRule type="containsBlanks" dxfId="12703" priority="16833">
      <formula>LEN(TRIM(R277))=0</formula>
    </cfRule>
    <cfRule type="cellIs" dxfId="12702" priority="16835" operator="equal">
      <formula>"NO CUMPLEN CON LO SOLICITADO"</formula>
    </cfRule>
    <cfRule type="cellIs" dxfId="12701" priority="16836" operator="equal">
      <formula>"CUMPLEN CON LO SOLICITADO"</formula>
    </cfRule>
    <cfRule type="cellIs" dxfId="12700" priority="16837" operator="equal">
      <formula>"PENDIENTES"</formula>
    </cfRule>
    <cfRule type="cellIs" dxfId="12699" priority="16838" operator="equal">
      <formula>"NINGUNO"</formula>
    </cfRule>
  </conditionalFormatting>
  <conditionalFormatting sqref="B292">
    <cfRule type="cellIs" dxfId="12698" priority="16829" operator="equal">
      <formula>"NO CUMPLE CON LA EXPERIENCIA REQUERIDA"</formula>
    </cfRule>
    <cfRule type="cellIs" dxfId="12697" priority="16830" operator="equal">
      <formula>"CUMPLE CON LA EXPERIENCIA REQUERIDA"</formula>
    </cfRule>
  </conditionalFormatting>
  <conditionalFormatting sqref="H277">
    <cfRule type="notContainsBlanks" dxfId="12696" priority="16828">
      <formula>LEN(TRIM(H277))&gt;0</formula>
    </cfRule>
  </conditionalFormatting>
  <conditionalFormatting sqref="G277">
    <cfRule type="notContainsBlanks" dxfId="12695" priority="16827">
      <formula>LEN(TRIM(G277))&gt;0</formula>
    </cfRule>
  </conditionalFormatting>
  <conditionalFormatting sqref="F277">
    <cfRule type="notContainsBlanks" dxfId="12694" priority="16826">
      <formula>LEN(TRIM(F277))&gt;0</formula>
    </cfRule>
  </conditionalFormatting>
  <conditionalFormatting sqref="E277">
    <cfRule type="notContainsBlanks" dxfId="12693" priority="16825">
      <formula>LEN(TRIM(E277))&gt;0</formula>
    </cfRule>
  </conditionalFormatting>
  <conditionalFormatting sqref="D277">
    <cfRule type="notContainsBlanks" dxfId="12692" priority="16824">
      <formula>LEN(TRIM(D277))&gt;0</formula>
    </cfRule>
  </conditionalFormatting>
  <conditionalFormatting sqref="C277">
    <cfRule type="notContainsBlanks" dxfId="12691" priority="16823">
      <formula>LEN(TRIM(C277))&gt;0</formula>
    </cfRule>
  </conditionalFormatting>
  <conditionalFormatting sqref="I277">
    <cfRule type="notContainsBlanks" dxfId="12690" priority="16822">
      <formula>LEN(TRIM(I277))&gt;0</formula>
    </cfRule>
  </conditionalFormatting>
  <conditionalFormatting sqref="H280 H283">
    <cfRule type="notContainsBlanks" dxfId="12689" priority="16799">
      <formula>LEN(TRIM(H280))&gt;0</formula>
    </cfRule>
  </conditionalFormatting>
  <conditionalFormatting sqref="G280 G283">
    <cfRule type="notContainsBlanks" dxfId="12688" priority="16798">
      <formula>LEN(TRIM(G280))&gt;0</formula>
    </cfRule>
  </conditionalFormatting>
  <conditionalFormatting sqref="F280">
    <cfRule type="notContainsBlanks" dxfId="12687" priority="16797">
      <formula>LEN(TRIM(F280))&gt;0</formula>
    </cfRule>
  </conditionalFormatting>
  <conditionalFormatting sqref="E280 E283">
    <cfRule type="notContainsBlanks" dxfId="12686" priority="16796">
      <formula>LEN(TRIM(E280))&gt;0</formula>
    </cfRule>
  </conditionalFormatting>
  <conditionalFormatting sqref="D280 D283">
    <cfRule type="notContainsBlanks" dxfId="12685" priority="16795">
      <formula>LEN(TRIM(D280))&gt;0</formula>
    </cfRule>
  </conditionalFormatting>
  <conditionalFormatting sqref="C280 C283">
    <cfRule type="notContainsBlanks" dxfId="12684" priority="16794">
      <formula>LEN(TRIM(C280))&gt;0</formula>
    </cfRule>
  </conditionalFormatting>
  <conditionalFormatting sqref="I280 I283">
    <cfRule type="notContainsBlanks" dxfId="12683" priority="16793">
      <formula>LEN(TRIM(I280))&gt;0</formula>
    </cfRule>
  </conditionalFormatting>
  <conditionalFormatting sqref="N286">
    <cfRule type="expression" dxfId="12682" priority="16790">
      <formula>N286=" "</formula>
    </cfRule>
    <cfRule type="expression" dxfId="12681" priority="16791">
      <formula>N286="NO PRESENTÓ CERTIFICADO"</formula>
    </cfRule>
    <cfRule type="expression" dxfId="12680" priority="16792">
      <formula>N286="PRESENTÓ CERTIFICADO"</formula>
    </cfRule>
  </conditionalFormatting>
  <conditionalFormatting sqref="P286">
    <cfRule type="expression" dxfId="12679" priority="16777">
      <formula>Q286="NO SUBSANABLE"</formula>
    </cfRule>
    <cfRule type="expression" dxfId="12678" priority="16779">
      <formula>Q286="REQUERIMIENTOS SUBSANADOS"</formula>
    </cfRule>
    <cfRule type="expression" dxfId="12677" priority="16780">
      <formula>Q286="PENDIENTES POR SUBSANAR"</formula>
    </cfRule>
    <cfRule type="expression" dxfId="12676" priority="16785">
      <formula>Q286="SIN OBSERVACIÓN"</formula>
    </cfRule>
    <cfRule type="containsBlanks" dxfId="12675" priority="16786">
      <formula>LEN(TRIM(P286))=0</formula>
    </cfRule>
  </conditionalFormatting>
  <conditionalFormatting sqref="O286">
    <cfRule type="cellIs" dxfId="12674" priority="16778" operator="equal">
      <formula>"PENDIENTE POR DESCRIPCIÓN"</formula>
    </cfRule>
    <cfRule type="cellIs" dxfId="12673" priority="16782" operator="equal">
      <formula>"DESCRIPCIÓN INSUFICIENTE"</formula>
    </cfRule>
    <cfRule type="cellIs" dxfId="12672" priority="16783" operator="equal">
      <formula>"NO ESTÁ ACORDE A ITEM 5.2.1 (T.R.)"</formula>
    </cfRule>
    <cfRule type="cellIs" dxfId="12671" priority="16784" operator="equal">
      <formula>"ACORDE A ITEM 5.2.1 (T.R.)"</formula>
    </cfRule>
  </conditionalFormatting>
  <conditionalFormatting sqref="Q286">
    <cfRule type="containsBlanks" dxfId="12670" priority="16772">
      <formula>LEN(TRIM(Q286))=0</formula>
    </cfRule>
    <cfRule type="cellIs" dxfId="12669" priority="16781" operator="equal">
      <formula>"REQUERIMIENTOS SUBSANADOS"</formula>
    </cfRule>
    <cfRule type="containsText" dxfId="12668" priority="16787" operator="containsText" text="NO SUBSANABLE">
      <formula>NOT(ISERROR(SEARCH("NO SUBSANABLE",Q286)))</formula>
    </cfRule>
    <cfRule type="containsText" dxfId="12667" priority="16788" operator="containsText" text="PENDIENTES POR SUBSANAR">
      <formula>NOT(ISERROR(SEARCH("PENDIENTES POR SUBSANAR",Q286)))</formula>
    </cfRule>
    <cfRule type="containsText" dxfId="12666" priority="16789" operator="containsText" text="SIN OBSERVACIÓN">
      <formula>NOT(ISERROR(SEARCH("SIN OBSERVACIÓN",Q286)))</formula>
    </cfRule>
  </conditionalFormatting>
  <conditionalFormatting sqref="R286">
    <cfRule type="containsBlanks" dxfId="12665" priority="16771">
      <formula>LEN(TRIM(R286))=0</formula>
    </cfRule>
    <cfRule type="cellIs" dxfId="12664" priority="16773" operator="equal">
      <formula>"NO CUMPLEN CON LO SOLICITADO"</formula>
    </cfRule>
    <cfRule type="cellIs" dxfId="12663" priority="16774" operator="equal">
      <formula>"CUMPLEN CON LO SOLICITADO"</formula>
    </cfRule>
    <cfRule type="cellIs" dxfId="12662" priority="16775" operator="equal">
      <formula>"PENDIENTES"</formula>
    </cfRule>
    <cfRule type="cellIs" dxfId="12661" priority="16776" operator="equal">
      <formula>"NINGUNO"</formula>
    </cfRule>
  </conditionalFormatting>
  <conditionalFormatting sqref="H286">
    <cfRule type="notContainsBlanks" dxfId="12660" priority="16770">
      <formula>LEN(TRIM(H286))&gt;0</formula>
    </cfRule>
  </conditionalFormatting>
  <conditionalFormatting sqref="G286">
    <cfRule type="notContainsBlanks" dxfId="12659" priority="16769">
      <formula>LEN(TRIM(G286))&gt;0</formula>
    </cfRule>
  </conditionalFormatting>
  <conditionalFormatting sqref="F286">
    <cfRule type="notContainsBlanks" dxfId="12658" priority="16768">
      <formula>LEN(TRIM(F286))&gt;0</formula>
    </cfRule>
  </conditionalFormatting>
  <conditionalFormatting sqref="E286">
    <cfRule type="notContainsBlanks" dxfId="12657" priority="16767">
      <formula>LEN(TRIM(E286))&gt;0</formula>
    </cfRule>
  </conditionalFormatting>
  <conditionalFormatting sqref="D286">
    <cfRule type="notContainsBlanks" dxfId="12656" priority="16766">
      <formula>LEN(TRIM(D286))&gt;0</formula>
    </cfRule>
  </conditionalFormatting>
  <conditionalFormatting sqref="C286">
    <cfRule type="notContainsBlanks" dxfId="12655" priority="16765">
      <formula>LEN(TRIM(C286))&gt;0</formula>
    </cfRule>
  </conditionalFormatting>
  <conditionalFormatting sqref="I286">
    <cfRule type="notContainsBlanks" dxfId="12654" priority="16764">
      <formula>LEN(TRIM(I286))&gt;0</formula>
    </cfRule>
  </conditionalFormatting>
  <conditionalFormatting sqref="T277">
    <cfRule type="cellIs" dxfId="12653" priority="16762" operator="equal">
      <formula>"NO"</formula>
    </cfRule>
    <cfRule type="cellIs" dxfId="12652" priority="16763" operator="equal">
      <formula>"SI"</formula>
    </cfRule>
  </conditionalFormatting>
  <conditionalFormatting sqref="N289">
    <cfRule type="expression" dxfId="12651" priority="16757">
      <formula>N289=" "</formula>
    </cfRule>
    <cfRule type="expression" dxfId="12650" priority="16758">
      <formula>N289="NO PRESENTÓ CERTIFICADO"</formula>
    </cfRule>
    <cfRule type="expression" dxfId="12649" priority="16759">
      <formula>N289="PRESENTÓ CERTIFICADO"</formula>
    </cfRule>
  </conditionalFormatting>
  <conditionalFormatting sqref="P289">
    <cfRule type="expression" dxfId="12648" priority="16744">
      <formula>Q289="NO SUBSANABLE"</formula>
    </cfRule>
    <cfRule type="expression" dxfId="12647" priority="16746">
      <formula>Q289="REQUERIMIENTOS SUBSANADOS"</formula>
    </cfRule>
    <cfRule type="expression" dxfId="12646" priority="16747">
      <formula>Q289="PENDIENTES POR SUBSANAR"</formula>
    </cfRule>
    <cfRule type="expression" dxfId="12645" priority="16752">
      <formula>Q289="SIN OBSERVACIÓN"</formula>
    </cfRule>
    <cfRule type="containsBlanks" dxfId="12644" priority="16753">
      <formula>LEN(TRIM(P289))=0</formula>
    </cfRule>
  </conditionalFormatting>
  <conditionalFormatting sqref="O289">
    <cfRule type="cellIs" dxfId="12643" priority="16745" operator="equal">
      <formula>"PENDIENTE POR DESCRIPCIÓN"</formula>
    </cfRule>
    <cfRule type="cellIs" dxfId="12642" priority="16749" operator="equal">
      <formula>"DESCRIPCIÓN INSUFICIENTE"</formula>
    </cfRule>
    <cfRule type="cellIs" dxfId="12641" priority="16750" operator="equal">
      <formula>"NO ESTÁ ACORDE A ITEM 5.2.1 (T.R.)"</formula>
    </cfRule>
    <cfRule type="cellIs" dxfId="12640" priority="16751" operator="equal">
      <formula>"ACORDE A ITEM 5.2.1 (T.R.)"</formula>
    </cfRule>
  </conditionalFormatting>
  <conditionalFormatting sqref="Q289">
    <cfRule type="containsBlanks" dxfId="12639" priority="16739">
      <formula>LEN(TRIM(Q289))=0</formula>
    </cfRule>
    <cfRule type="cellIs" dxfId="12638" priority="16748" operator="equal">
      <formula>"REQUERIMIENTOS SUBSANADOS"</formula>
    </cfRule>
    <cfRule type="containsText" dxfId="12637" priority="16754" operator="containsText" text="NO SUBSANABLE">
      <formula>NOT(ISERROR(SEARCH("NO SUBSANABLE",Q289)))</formula>
    </cfRule>
    <cfRule type="containsText" dxfId="12636" priority="16755" operator="containsText" text="PENDIENTES POR SUBSANAR">
      <formula>NOT(ISERROR(SEARCH("PENDIENTES POR SUBSANAR",Q289)))</formula>
    </cfRule>
    <cfRule type="containsText" dxfId="12635" priority="16756" operator="containsText" text="SIN OBSERVACIÓN">
      <formula>NOT(ISERROR(SEARCH("SIN OBSERVACIÓN",Q289)))</formula>
    </cfRule>
  </conditionalFormatting>
  <conditionalFormatting sqref="R289">
    <cfRule type="containsBlanks" dxfId="12634" priority="16738">
      <formula>LEN(TRIM(R289))=0</formula>
    </cfRule>
    <cfRule type="cellIs" dxfId="12633" priority="16740" operator="equal">
      <formula>"NO CUMPLEN CON LO SOLICITADO"</formula>
    </cfRule>
    <cfRule type="cellIs" dxfId="12632" priority="16741" operator="equal">
      <formula>"CUMPLEN CON LO SOLICITADO"</formula>
    </cfRule>
    <cfRule type="cellIs" dxfId="12631" priority="16742" operator="equal">
      <formula>"PENDIENTES"</formula>
    </cfRule>
    <cfRule type="cellIs" dxfId="12630" priority="16743" operator="equal">
      <formula>"NINGUNO"</formula>
    </cfRule>
  </conditionalFormatting>
  <conditionalFormatting sqref="H289">
    <cfRule type="notContainsBlanks" dxfId="12629" priority="16737">
      <formula>LEN(TRIM(H289))&gt;0</formula>
    </cfRule>
  </conditionalFormatting>
  <conditionalFormatting sqref="G289">
    <cfRule type="notContainsBlanks" dxfId="12628" priority="16736">
      <formula>LEN(TRIM(G289))&gt;0</formula>
    </cfRule>
  </conditionalFormatting>
  <conditionalFormatting sqref="F289">
    <cfRule type="notContainsBlanks" dxfId="12627" priority="16735">
      <formula>LEN(TRIM(F289))&gt;0</formula>
    </cfRule>
  </conditionalFormatting>
  <conditionalFormatting sqref="E289">
    <cfRule type="notContainsBlanks" dxfId="12626" priority="16734">
      <formula>LEN(TRIM(E289))&gt;0</formula>
    </cfRule>
  </conditionalFormatting>
  <conditionalFormatting sqref="D289">
    <cfRule type="notContainsBlanks" dxfId="12625" priority="16733">
      <formula>LEN(TRIM(D289))&gt;0</formula>
    </cfRule>
  </conditionalFormatting>
  <conditionalFormatting sqref="C289">
    <cfRule type="notContainsBlanks" dxfId="12624" priority="16732">
      <formula>LEN(TRIM(C289))&gt;0</formula>
    </cfRule>
  </conditionalFormatting>
  <conditionalFormatting sqref="I289">
    <cfRule type="notContainsBlanks" dxfId="12623" priority="16731">
      <formula>LEN(TRIM(I289))&gt;0</formula>
    </cfRule>
  </conditionalFormatting>
  <conditionalFormatting sqref="B314">
    <cfRule type="cellIs" dxfId="12622" priority="16621" operator="equal">
      <formula>"NO CUMPLE CON LA EXPERIENCIA REQUERIDA"</formula>
    </cfRule>
    <cfRule type="cellIs" dxfId="12621" priority="16622" operator="equal">
      <formula>"CUMPLE CON LA EXPERIENCIA REQUERIDA"</formula>
    </cfRule>
  </conditionalFormatting>
  <conditionalFormatting sqref="H299">
    <cfRule type="notContainsBlanks" dxfId="12620" priority="16620">
      <formula>LEN(TRIM(H299))&gt;0</formula>
    </cfRule>
  </conditionalFormatting>
  <conditionalFormatting sqref="G299">
    <cfRule type="notContainsBlanks" dxfId="12619" priority="16619">
      <formula>LEN(TRIM(G299))&gt;0</formula>
    </cfRule>
  </conditionalFormatting>
  <conditionalFormatting sqref="F299">
    <cfRule type="notContainsBlanks" dxfId="12618" priority="16618">
      <formula>LEN(TRIM(F299))&gt;0</formula>
    </cfRule>
  </conditionalFormatting>
  <conditionalFormatting sqref="E299">
    <cfRule type="notContainsBlanks" dxfId="12617" priority="16617">
      <formula>LEN(TRIM(E299))&gt;0</formula>
    </cfRule>
  </conditionalFormatting>
  <conditionalFormatting sqref="D299">
    <cfRule type="notContainsBlanks" dxfId="12616" priority="16616">
      <formula>LEN(TRIM(D299))&gt;0</formula>
    </cfRule>
  </conditionalFormatting>
  <conditionalFormatting sqref="C299">
    <cfRule type="notContainsBlanks" dxfId="12615" priority="16615">
      <formula>LEN(TRIM(C299))&gt;0</formula>
    </cfRule>
  </conditionalFormatting>
  <conditionalFormatting sqref="I299">
    <cfRule type="notContainsBlanks" dxfId="12614" priority="16614">
      <formula>LEN(TRIM(I299))&gt;0</formula>
    </cfRule>
  </conditionalFormatting>
  <conditionalFormatting sqref="G302 G305">
    <cfRule type="notContainsBlanks" dxfId="12613" priority="16590">
      <formula>LEN(TRIM(G302))&gt;0</formula>
    </cfRule>
  </conditionalFormatting>
  <conditionalFormatting sqref="F302 F305">
    <cfRule type="notContainsBlanks" dxfId="12612" priority="16589">
      <formula>LEN(TRIM(F302))&gt;0</formula>
    </cfRule>
  </conditionalFormatting>
  <conditionalFormatting sqref="E302 E305">
    <cfRule type="notContainsBlanks" dxfId="12611" priority="16588">
      <formula>LEN(TRIM(E302))&gt;0</formula>
    </cfRule>
  </conditionalFormatting>
  <conditionalFormatting sqref="D302 D305">
    <cfRule type="notContainsBlanks" dxfId="12610" priority="16587">
      <formula>LEN(TRIM(D302))&gt;0</formula>
    </cfRule>
  </conditionalFormatting>
  <conditionalFormatting sqref="C302 C305">
    <cfRule type="notContainsBlanks" dxfId="12609" priority="16586">
      <formula>LEN(TRIM(C302))&gt;0</formula>
    </cfRule>
  </conditionalFormatting>
  <conditionalFormatting sqref="N308">
    <cfRule type="expression" dxfId="12608" priority="16582">
      <formula>N308=" "</formula>
    </cfRule>
    <cfRule type="expression" dxfId="12607" priority="16583">
      <formula>N308="NO PRESENTÓ CERTIFICADO"</formula>
    </cfRule>
    <cfRule type="expression" dxfId="12606" priority="16584">
      <formula>N308="PRESENTÓ CERTIFICADO"</formula>
    </cfRule>
  </conditionalFormatting>
  <conditionalFormatting sqref="P308">
    <cfRule type="expression" dxfId="12605" priority="16569">
      <formula>Q308="NO SUBSANABLE"</formula>
    </cfRule>
    <cfRule type="expression" dxfId="12604" priority="16571">
      <formula>Q308="REQUERIMIENTOS SUBSANADOS"</formula>
    </cfRule>
    <cfRule type="expression" dxfId="12603" priority="16572">
      <formula>Q308="PENDIENTES POR SUBSANAR"</formula>
    </cfRule>
    <cfRule type="expression" dxfId="12602" priority="16577">
      <formula>Q308="SIN OBSERVACIÓN"</formula>
    </cfRule>
    <cfRule type="containsBlanks" dxfId="12601" priority="16578">
      <formula>LEN(TRIM(P308))=0</formula>
    </cfRule>
  </conditionalFormatting>
  <conditionalFormatting sqref="O308">
    <cfRule type="cellIs" dxfId="12600" priority="16570" operator="equal">
      <formula>"PENDIENTE POR DESCRIPCIÓN"</formula>
    </cfRule>
    <cfRule type="cellIs" dxfId="12599" priority="16574" operator="equal">
      <formula>"DESCRIPCIÓN INSUFICIENTE"</formula>
    </cfRule>
    <cfRule type="cellIs" dxfId="12598" priority="16575" operator="equal">
      <formula>"NO ESTÁ ACORDE A ITEM 5.2.1 (T.R.)"</formula>
    </cfRule>
    <cfRule type="cellIs" dxfId="12597" priority="16576" operator="equal">
      <formula>"ACORDE A ITEM 5.2.1 (T.R.)"</formula>
    </cfRule>
  </conditionalFormatting>
  <conditionalFormatting sqref="Q308">
    <cfRule type="containsBlanks" dxfId="12596" priority="16564">
      <formula>LEN(TRIM(Q308))=0</formula>
    </cfRule>
    <cfRule type="cellIs" dxfId="12595" priority="16573" operator="equal">
      <formula>"REQUERIMIENTOS SUBSANADOS"</formula>
    </cfRule>
    <cfRule type="containsText" dxfId="12594" priority="16579" operator="containsText" text="NO SUBSANABLE">
      <formula>NOT(ISERROR(SEARCH("NO SUBSANABLE",Q308)))</formula>
    </cfRule>
    <cfRule type="containsText" dxfId="12593" priority="16580" operator="containsText" text="PENDIENTES POR SUBSANAR">
      <formula>NOT(ISERROR(SEARCH("PENDIENTES POR SUBSANAR",Q308)))</formula>
    </cfRule>
    <cfRule type="containsText" dxfId="12592" priority="16581" operator="containsText" text="SIN OBSERVACIÓN">
      <formula>NOT(ISERROR(SEARCH("SIN OBSERVACIÓN",Q308)))</formula>
    </cfRule>
  </conditionalFormatting>
  <conditionalFormatting sqref="R308">
    <cfRule type="containsBlanks" dxfId="12591" priority="16563">
      <formula>LEN(TRIM(R308))=0</formula>
    </cfRule>
    <cfRule type="cellIs" dxfId="12590" priority="16565" operator="equal">
      <formula>"NO CUMPLEN CON LO SOLICITADO"</formula>
    </cfRule>
    <cfRule type="cellIs" dxfId="12589" priority="16566" operator="equal">
      <formula>"CUMPLEN CON LO SOLICITADO"</formula>
    </cfRule>
    <cfRule type="cellIs" dxfId="12588" priority="16567" operator="equal">
      <formula>"PENDIENTES"</formula>
    </cfRule>
    <cfRule type="cellIs" dxfId="12587" priority="16568" operator="equal">
      <formula>"NINGUNO"</formula>
    </cfRule>
  </conditionalFormatting>
  <conditionalFormatting sqref="H308">
    <cfRule type="notContainsBlanks" dxfId="12586" priority="16562">
      <formula>LEN(TRIM(H308))&gt;0</formula>
    </cfRule>
  </conditionalFormatting>
  <conditionalFormatting sqref="G308">
    <cfRule type="notContainsBlanks" dxfId="12585" priority="16561">
      <formula>LEN(TRIM(G308))&gt;0</formula>
    </cfRule>
  </conditionalFormatting>
  <conditionalFormatting sqref="F308">
    <cfRule type="notContainsBlanks" dxfId="12584" priority="16560">
      <formula>LEN(TRIM(F308))&gt;0</formula>
    </cfRule>
  </conditionalFormatting>
  <conditionalFormatting sqref="E308">
    <cfRule type="notContainsBlanks" dxfId="12583" priority="16559">
      <formula>LEN(TRIM(E308))&gt;0</formula>
    </cfRule>
  </conditionalFormatting>
  <conditionalFormatting sqref="D308">
    <cfRule type="notContainsBlanks" dxfId="12582" priority="16558">
      <formula>LEN(TRIM(D308))&gt;0</formula>
    </cfRule>
  </conditionalFormatting>
  <conditionalFormatting sqref="C308">
    <cfRule type="notContainsBlanks" dxfId="12581" priority="16557">
      <formula>LEN(TRIM(C308))&gt;0</formula>
    </cfRule>
  </conditionalFormatting>
  <conditionalFormatting sqref="I308">
    <cfRule type="notContainsBlanks" dxfId="12580" priority="16556">
      <formula>LEN(TRIM(I308))&gt;0</formula>
    </cfRule>
  </conditionalFormatting>
  <conditionalFormatting sqref="T299">
    <cfRule type="cellIs" dxfId="12579" priority="16554" operator="equal">
      <formula>"NO"</formula>
    </cfRule>
    <cfRule type="cellIs" dxfId="12578" priority="16555" operator="equal">
      <formula>"SI"</formula>
    </cfRule>
  </conditionalFormatting>
  <conditionalFormatting sqref="N311">
    <cfRule type="expression" dxfId="12577" priority="16549">
      <formula>N311=" "</formula>
    </cfRule>
    <cfRule type="expression" dxfId="12576" priority="16550">
      <formula>N311="NO PRESENTÓ CERTIFICADO"</formula>
    </cfRule>
    <cfRule type="expression" dxfId="12575" priority="16551">
      <formula>N311="PRESENTÓ CERTIFICADO"</formula>
    </cfRule>
  </conditionalFormatting>
  <conditionalFormatting sqref="P311">
    <cfRule type="expression" dxfId="12574" priority="16536">
      <formula>Q311="NO SUBSANABLE"</formula>
    </cfRule>
    <cfRule type="expression" dxfId="12573" priority="16538">
      <formula>Q311="REQUERIMIENTOS SUBSANADOS"</formula>
    </cfRule>
    <cfRule type="expression" dxfId="12572" priority="16539">
      <formula>Q311="PENDIENTES POR SUBSANAR"</formula>
    </cfRule>
    <cfRule type="expression" dxfId="12571" priority="16544">
      <formula>Q311="SIN OBSERVACIÓN"</formula>
    </cfRule>
    <cfRule type="containsBlanks" dxfId="12570" priority="16545">
      <formula>LEN(TRIM(P311))=0</formula>
    </cfRule>
  </conditionalFormatting>
  <conditionalFormatting sqref="O311">
    <cfRule type="cellIs" dxfId="12569" priority="16537" operator="equal">
      <formula>"PENDIENTE POR DESCRIPCIÓN"</formula>
    </cfRule>
    <cfRule type="cellIs" dxfId="12568" priority="16541" operator="equal">
      <formula>"DESCRIPCIÓN INSUFICIENTE"</formula>
    </cfRule>
    <cfRule type="cellIs" dxfId="12567" priority="16542" operator="equal">
      <formula>"NO ESTÁ ACORDE A ITEM 5.2.1 (T.R.)"</formula>
    </cfRule>
    <cfRule type="cellIs" dxfId="12566" priority="16543" operator="equal">
      <formula>"ACORDE A ITEM 5.2.1 (T.R.)"</formula>
    </cfRule>
  </conditionalFormatting>
  <conditionalFormatting sqref="Q311">
    <cfRule type="containsBlanks" dxfId="12565" priority="16531">
      <formula>LEN(TRIM(Q311))=0</formula>
    </cfRule>
    <cfRule type="cellIs" dxfId="12564" priority="16540" operator="equal">
      <formula>"REQUERIMIENTOS SUBSANADOS"</formula>
    </cfRule>
    <cfRule type="containsText" dxfId="12563" priority="16546" operator="containsText" text="NO SUBSANABLE">
      <formula>NOT(ISERROR(SEARCH("NO SUBSANABLE",Q311)))</formula>
    </cfRule>
    <cfRule type="containsText" dxfId="12562" priority="16547" operator="containsText" text="PENDIENTES POR SUBSANAR">
      <formula>NOT(ISERROR(SEARCH("PENDIENTES POR SUBSANAR",Q311)))</formula>
    </cfRule>
    <cfRule type="containsText" dxfId="12561" priority="16548" operator="containsText" text="SIN OBSERVACIÓN">
      <formula>NOT(ISERROR(SEARCH("SIN OBSERVACIÓN",Q311)))</formula>
    </cfRule>
  </conditionalFormatting>
  <conditionalFormatting sqref="R311">
    <cfRule type="containsBlanks" dxfId="12560" priority="16530">
      <formula>LEN(TRIM(R311))=0</formula>
    </cfRule>
    <cfRule type="cellIs" dxfId="12559" priority="16532" operator="equal">
      <formula>"NO CUMPLEN CON LO SOLICITADO"</formula>
    </cfRule>
    <cfRule type="cellIs" dxfId="12558" priority="16533" operator="equal">
      <formula>"CUMPLEN CON LO SOLICITADO"</formula>
    </cfRule>
    <cfRule type="cellIs" dxfId="12557" priority="16534" operator="equal">
      <formula>"PENDIENTES"</formula>
    </cfRule>
    <cfRule type="cellIs" dxfId="12556" priority="16535" operator="equal">
      <formula>"NINGUNO"</formula>
    </cfRule>
  </conditionalFormatting>
  <conditionalFormatting sqref="H311">
    <cfRule type="notContainsBlanks" dxfId="12555" priority="16529">
      <formula>LEN(TRIM(H311))&gt;0</formula>
    </cfRule>
  </conditionalFormatting>
  <conditionalFormatting sqref="G311">
    <cfRule type="notContainsBlanks" dxfId="12554" priority="16528">
      <formula>LEN(TRIM(G311))&gt;0</formula>
    </cfRule>
  </conditionalFormatting>
  <conditionalFormatting sqref="F311">
    <cfRule type="notContainsBlanks" dxfId="12553" priority="16527">
      <formula>LEN(TRIM(F311))&gt;0</formula>
    </cfRule>
  </conditionalFormatting>
  <conditionalFormatting sqref="E311">
    <cfRule type="notContainsBlanks" dxfId="12552" priority="16526">
      <formula>LEN(TRIM(E311))&gt;0</formula>
    </cfRule>
  </conditionalFormatting>
  <conditionalFormatting sqref="D311">
    <cfRule type="notContainsBlanks" dxfId="12551" priority="16525">
      <formula>LEN(TRIM(D311))&gt;0</formula>
    </cfRule>
  </conditionalFormatting>
  <conditionalFormatting sqref="C311">
    <cfRule type="notContainsBlanks" dxfId="12550" priority="16524">
      <formula>LEN(TRIM(C311))&gt;0</formula>
    </cfRule>
  </conditionalFormatting>
  <conditionalFormatting sqref="I311">
    <cfRule type="notContainsBlanks" dxfId="12549" priority="16523">
      <formula>LEN(TRIM(I311))&gt;0</formula>
    </cfRule>
  </conditionalFormatting>
  <conditionalFormatting sqref="B336">
    <cfRule type="cellIs" dxfId="12548" priority="16413" operator="equal">
      <formula>"NO CUMPLE CON LA EXPERIENCIA REQUERIDA"</formula>
    </cfRule>
    <cfRule type="cellIs" dxfId="12547" priority="16414" operator="equal">
      <formula>"CUMPLE CON LA EXPERIENCIA REQUERIDA"</formula>
    </cfRule>
  </conditionalFormatting>
  <conditionalFormatting sqref="H321">
    <cfRule type="notContainsBlanks" dxfId="12546" priority="16412">
      <formula>LEN(TRIM(H321))&gt;0</formula>
    </cfRule>
  </conditionalFormatting>
  <conditionalFormatting sqref="G321">
    <cfRule type="notContainsBlanks" dxfId="12545" priority="16411">
      <formula>LEN(TRIM(G321))&gt;0</formula>
    </cfRule>
  </conditionalFormatting>
  <conditionalFormatting sqref="F321">
    <cfRule type="notContainsBlanks" dxfId="12544" priority="16410">
      <formula>LEN(TRIM(F321))&gt;0</formula>
    </cfRule>
  </conditionalFormatting>
  <conditionalFormatting sqref="E321">
    <cfRule type="notContainsBlanks" dxfId="12543" priority="16409">
      <formula>LEN(TRIM(E321))&gt;0</formula>
    </cfRule>
  </conditionalFormatting>
  <conditionalFormatting sqref="D321">
    <cfRule type="notContainsBlanks" dxfId="12542" priority="16408">
      <formula>LEN(TRIM(D321))&gt;0</formula>
    </cfRule>
  </conditionalFormatting>
  <conditionalFormatting sqref="C321">
    <cfRule type="notContainsBlanks" dxfId="12541" priority="16407">
      <formula>LEN(TRIM(C321))&gt;0</formula>
    </cfRule>
  </conditionalFormatting>
  <conditionalFormatting sqref="I321">
    <cfRule type="notContainsBlanks" dxfId="12540" priority="16406">
      <formula>LEN(TRIM(I321))&gt;0</formula>
    </cfRule>
  </conditionalFormatting>
  <conditionalFormatting sqref="H327">
    <cfRule type="notContainsBlanks" dxfId="12539" priority="16383">
      <formula>LEN(TRIM(H327))&gt;0</formula>
    </cfRule>
  </conditionalFormatting>
  <conditionalFormatting sqref="G324 G327">
    <cfRule type="notContainsBlanks" dxfId="12538" priority="16382">
      <formula>LEN(TRIM(G324))&gt;0</formula>
    </cfRule>
  </conditionalFormatting>
  <conditionalFormatting sqref="F324 F327">
    <cfRule type="notContainsBlanks" dxfId="12537" priority="16381">
      <formula>LEN(TRIM(F324))&gt;0</formula>
    </cfRule>
  </conditionalFormatting>
  <conditionalFormatting sqref="E324 E327">
    <cfRule type="notContainsBlanks" dxfId="12536" priority="16380">
      <formula>LEN(TRIM(E324))&gt;0</formula>
    </cfRule>
  </conditionalFormatting>
  <conditionalFormatting sqref="D324 D327">
    <cfRule type="notContainsBlanks" dxfId="12535" priority="16379">
      <formula>LEN(TRIM(D324))&gt;0</formula>
    </cfRule>
  </conditionalFormatting>
  <conditionalFormatting sqref="C324 C327">
    <cfRule type="notContainsBlanks" dxfId="12534" priority="16378">
      <formula>LEN(TRIM(C324))&gt;0</formula>
    </cfRule>
  </conditionalFormatting>
  <conditionalFormatting sqref="I324 I327">
    <cfRule type="notContainsBlanks" dxfId="12533" priority="16377">
      <formula>LEN(TRIM(I324))&gt;0</formula>
    </cfRule>
  </conditionalFormatting>
  <conditionalFormatting sqref="P330">
    <cfRule type="expression" dxfId="12532" priority="16361">
      <formula>Q330="NO SUBSANABLE"</formula>
    </cfRule>
    <cfRule type="expression" dxfId="12531" priority="16363">
      <formula>Q330="REQUERIMIENTOS SUBSANADOS"</formula>
    </cfRule>
    <cfRule type="expression" dxfId="12530" priority="16364">
      <formula>Q330="PENDIENTES POR SUBSANAR"</formula>
    </cfRule>
    <cfRule type="expression" dxfId="12529" priority="16369">
      <formula>Q330="SIN OBSERVACIÓN"</formula>
    </cfRule>
    <cfRule type="containsBlanks" dxfId="12528" priority="16370">
      <formula>LEN(TRIM(P330))=0</formula>
    </cfRule>
  </conditionalFormatting>
  <conditionalFormatting sqref="Q330">
    <cfRule type="containsBlanks" dxfId="12527" priority="16356">
      <formula>LEN(TRIM(Q330))=0</formula>
    </cfRule>
    <cfRule type="cellIs" dxfId="12526" priority="16365" operator="equal">
      <formula>"REQUERIMIENTOS SUBSANADOS"</formula>
    </cfRule>
    <cfRule type="containsText" dxfId="12525" priority="16371" operator="containsText" text="NO SUBSANABLE">
      <formula>NOT(ISERROR(SEARCH("NO SUBSANABLE",Q330)))</formula>
    </cfRule>
    <cfRule type="containsText" dxfId="12524" priority="16372" operator="containsText" text="PENDIENTES POR SUBSANAR">
      <formula>NOT(ISERROR(SEARCH("PENDIENTES POR SUBSANAR",Q330)))</formula>
    </cfRule>
    <cfRule type="containsText" dxfId="12523" priority="16373" operator="containsText" text="SIN OBSERVACIÓN">
      <formula>NOT(ISERROR(SEARCH("SIN OBSERVACIÓN",Q330)))</formula>
    </cfRule>
  </conditionalFormatting>
  <conditionalFormatting sqref="R330">
    <cfRule type="containsBlanks" dxfId="12522" priority="16355">
      <formula>LEN(TRIM(R330))=0</formula>
    </cfRule>
    <cfRule type="cellIs" dxfId="12521" priority="16357" operator="equal">
      <formula>"NO CUMPLEN CON LO SOLICITADO"</formula>
    </cfRule>
    <cfRule type="cellIs" dxfId="12520" priority="16358" operator="equal">
      <formula>"CUMPLEN CON LO SOLICITADO"</formula>
    </cfRule>
    <cfRule type="cellIs" dxfId="12519" priority="16359" operator="equal">
      <formula>"PENDIENTES"</formula>
    </cfRule>
    <cfRule type="cellIs" dxfId="12518" priority="16360" operator="equal">
      <formula>"NINGUNO"</formula>
    </cfRule>
  </conditionalFormatting>
  <conditionalFormatting sqref="H330">
    <cfRule type="notContainsBlanks" dxfId="12517" priority="16354">
      <formula>LEN(TRIM(H330))&gt;0</formula>
    </cfRule>
  </conditionalFormatting>
  <conditionalFormatting sqref="G330">
    <cfRule type="notContainsBlanks" dxfId="12516" priority="16353">
      <formula>LEN(TRIM(G330))&gt;0</formula>
    </cfRule>
  </conditionalFormatting>
  <conditionalFormatting sqref="F330">
    <cfRule type="notContainsBlanks" dxfId="12515" priority="16352">
      <formula>LEN(TRIM(F330))&gt;0</formula>
    </cfRule>
  </conditionalFormatting>
  <conditionalFormatting sqref="E330">
    <cfRule type="notContainsBlanks" dxfId="12514" priority="16351">
      <formula>LEN(TRIM(E330))&gt;0</formula>
    </cfRule>
  </conditionalFormatting>
  <conditionalFormatting sqref="D330">
    <cfRule type="notContainsBlanks" dxfId="12513" priority="16350">
      <formula>LEN(TRIM(D330))&gt;0</formula>
    </cfRule>
  </conditionalFormatting>
  <conditionalFormatting sqref="C330">
    <cfRule type="notContainsBlanks" dxfId="12512" priority="16349">
      <formula>LEN(TRIM(C330))&gt;0</formula>
    </cfRule>
  </conditionalFormatting>
  <conditionalFormatting sqref="I330">
    <cfRule type="notContainsBlanks" dxfId="12511" priority="16348">
      <formula>LEN(TRIM(I330))&gt;0</formula>
    </cfRule>
  </conditionalFormatting>
  <conditionalFormatting sqref="T321">
    <cfRule type="cellIs" dxfId="12510" priority="16346" operator="equal">
      <formula>"NO"</formula>
    </cfRule>
    <cfRule type="cellIs" dxfId="12509" priority="16347" operator="equal">
      <formula>"SI"</formula>
    </cfRule>
  </conditionalFormatting>
  <conditionalFormatting sqref="P333">
    <cfRule type="expression" dxfId="12508" priority="16328">
      <formula>Q333="NO SUBSANABLE"</formula>
    </cfRule>
    <cfRule type="expression" dxfId="12507" priority="16330">
      <formula>Q333="REQUERIMIENTOS SUBSANADOS"</formula>
    </cfRule>
    <cfRule type="expression" dxfId="12506" priority="16331">
      <formula>Q333="PENDIENTES POR SUBSANAR"</formula>
    </cfRule>
    <cfRule type="expression" dxfId="12505" priority="16336">
      <formula>Q333="SIN OBSERVACIÓN"</formula>
    </cfRule>
    <cfRule type="containsBlanks" dxfId="12504" priority="16337">
      <formula>LEN(TRIM(P333))=0</formula>
    </cfRule>
  </conditionalFormatting>
  <conditionalFormatting sqref="H333">
    <cfRule type="notContainsBlanks" dxfId="12503" priority="16321">
      <formula>LEN(TRIM(H333))&gt;0</formula>
    </cfRule>
  </conditionalFormatting>
  <conditionalFormatting sqref="G333">
    <cfRule type="notContainsBlanks" dxfId="12502" priority="16320">
      <formula>LEN(TRIM(G333))&gt;0</formula>
    </cfRule>
  </conditionalFormatting>
  <conditionalFormatting sqref="F333">
    <cfRule type="notContainsBlanks" dxfId="12501" priority="16319">
      <formula>LEN(TRIM(F333))&gt;0</formula>
    </cfRule>
  </conditionalFormatting>
  <conditionalFormatting sqref="E333">
    <cfRule type="notContainsBlanks" dxfId="12500" priority="16318">
      <formula>LEN(TRIM(E333))&gt;0</formula>
    </cfRule>
  </conditionalFormatting>
  <conditionalFormatting sqref="D333">
    <cfRule type="notContainsBlanks" dxfId="12499" priority="16317">
      <formula>LEN(TRIM(D333))&gt;0</formula>
    </cfRule>
  </conditionalFormatting>
  <conditionalFormatting sqref="C333">
    <cfRule type="notContainsBlanks" dxfId="12498" priority="16316">
      <formula>LEN(TRIM(C333))&gt;0</formula>
    </cfRule>
  </conditionalFormatting>
  <conditionalFormatting sqref="I333">
    <cfRule type="notContainsBlanks" dxfId="12497" priority="16315">
      <formula>LEN(TRIM(I333))&gt;0</formula>
    </cfRule>
  </conditionalFormatting>
  <conditionalFormatting sqref="Z12:Z38">
    <cfRule type="cellIs" dxfId="12496" priority="16239" operator="equal">
      <formula>"NH"</formula>
    </cfRule>
    <cfRule type="cellIs" dxfId="12495" priority="16240" operator="equal">
      <formula>"H"</formula>
    </cfRule>
  </conditionalFormatting>
  <conditionalFormatting sqref="N35">
    <cfRule type="expression" dxfId="12494" priority="16229">
      <formula>N35=" "</formula>
    </cfRule>
    <cfRule type="expression" dxfId="12493" priority="16230">
      <formula>N35="NO PRESENTÓ CERTIFICADO"</formula>
    </cfRule>
    <cfRule type="expression" dxfId="12492" priority="16231">
      <formula>N35="PRESENTÓ CERTIFICADO"</formula>
    </cfRule>
  </conditionalFormatting>
  <conditionalFormatting sqref="P35">
    <cfRule type="expression" dxfId="12491" priority="16210">
      <formula>Q35="NO SUBSANABLE"</formula>
    </cfRule>
    <cfRule type="expression" dxfId="12490" priority="16212">
      <formula>Q35="REQUERIMIENTOS SUBSANADOS"</formula>
    </cfRule>
    <cfRule type="expression" dxfId="12489" priority="16213">
      <formula>Q35="PENDIENTES POR SUBSANAR"</formula>
    </cfRule>
    <cfRule type="expression" dxfId="12488" priority="16218">
      <formula>Q35="SIN OBSERVACIÓN"</formula>
    </cfRule>
    <cfRule type="containsBlanks" dxfId="12487" priority="16219">
      <formula>LEN(TRIM(P35))=0</formula>
    </cfRule>
  </conditionalFormatting>
  <conditionalFormatting sqref="O35">
    <cfRule type="cellIs" dxfId="12486" priority="16211" operator="equal">
      <formula>"PENDIENTE POR DESCRIPCIÓN"</formula>
    </cfRule>
    <cfRule type="cellIs" dxfId="12485" priority="16215" operator="equal">
      <formula>"DESCRIPCIÓN INSUFICIENTE"</formula>
    </cfRule>
    <cfRule type="cellIs" dxfId="12484" priority="16216" operator="equal">
      <formula>"NO ESTÁ ACORDE A ITEM 5.2.1 (T.R.)"</formula>
    </cfRule>
    <cfRule type="cellIs" dxfId="12483" priority="16217" operator="equal">
      <formula>"ACORDE A ITEM 5.2.1 (T.R.)"</formula>
    </cfRule>
  </conditionalFormatting>
  <conditionalFormatting sqref="Q35">
    <cfRule type="containsBlanks" dxfId="12482" priority="16205">
      <formula>LEN(TRIM(Q35))=0</formula>
    </cfRule>
    <cfRule type="cellIs" dxfId="12481" priority="16214" operator="equal">
      <formula>"REQUERIMIENTOS SUBSANADOS"</formula>
    </cfRule>
    <cfRule type="containsText" dxfId="12480" priority="16220" operator="containsText" text="NO SUBSANABLE">
      <formula>NOT(ISERROR(SEARCH("NO SUBSANABLE",Q35)))</formula>
    </cfRule>
    <cfRule type="containsText" dxfId="12479" priority="16221" operator="containsText" text="PENDIENTES POR SUBSANAR">
      <formula>NOT(ISERROR(SEARCH("PENDIENTES POR SUBSANAR",Q35)))</formula>
    </cfRule>
    <cfRule type="containsText" dxfId="12478" priority="16222" operator="containsText" text="SIN OBSERVACIÓN">
      <formula>NOT(ISERROR(SEARCH("SIN OBSERVACIÓN",Q35)))</formula>
    </cfRule>
  </conditionalFormatting>
  <conditionalFormatting sqref="R35">
    <cfRule type="containsBlanks" dxfId="12477" priority="16204">
      <formula>LEN(TRIM(R35))=0</formula>
    </cfRule>
    <cfRule type="cellIs" dxfId="12476" priority="16206" operator="equal">
      <formula>"NO CUMPLEN CON LO SOLICITADO"</formula>
    </cfRule>
    <cfRule type="cellIs" dxfId="12475" priority="16207" operator="equal">
      <formula>"CUMPLEN CON LO SOLICITADO"</formula>
    </cfRule>
    <cfRule type="cellIs" dxfId="12474" priority="16208" operator="equal">
      <formula>"PENDIENTES"</formula>
    </cfRule>
    <cfRule type="cellIs" dxfId="12473" priority="16209" operator="equal">
      <formula>"NINGUNO"</formula>
    </cfRule>
  </conditionalFormatting>
  <conditionalFormatting sqref="H35">
    <cfRule type="notContainsBlanks" dxfId="12472" priority="16203">
      <formula>LEN(TRIM(H35))&gt;0</formula>
    </cfRule>
  </conditionalFormatting>
  <conditionalFormatting sqref="G35">
    <cfRule type="notContainsBlanks" dxfId="12471" priority="16202">
      <formula>LEN(TRIM(G35))&gt;0</formula>
    </cfRule>
  </conditionalFormatting>
  <conditionalFormatting sqref="F35 F38 F41">
    <cfRule type="notContainsBlanks" dxfId="12470" priority="16201">
      <formula>LEN(TRIM(F35))&gt;0</formula>
    </cfRule>
  </conditionalFormatting>
  <conditionalFormatting sqref="E35">
    <cfRule type="notContainsBlanks" dxfId="12469" priority="16200">
      <formula>LEN(TRIM(E35))&gt;0</formula>
    </cfRule>
  </conditionalFormatting>
  <conditionalFormatting sqref="D35">
    <cfRule type="notContainsBlanks" dxfId="12468" priority="16199">
      <formula>LEN(TRIM(D35))&gt;0</formula>
    </cfRule>
  </conditionalFormatting>
  <conditionalFormatting sqref="C35">
    <cfRule type="notContainsBlanks" dxfId="12467" priority="16198">
      <formula>LEN(TRIM(C35))&gt;0</formula>
    </cfRule>
  </conditionalFormatting>
  <conditionalFormatting sqref="I35">
    <cfRule type="notContainsBlanks" dxfId="12466" priority="16197">
      <formula>LEN(TRIM(I35))&gt;0</formula>
    </cfRule>
  </conditionalFormatting>
  <conditionalFormatting sqref="G38 G41">
    <cfRule type="notContainsBlanks" dxfId="12465" priority="16173">
      <formula>LEN(TRIM(G38))&gt;0</formula>
    </cfRule>
  </conditionalFormatting>
  <conditionalFormatting sqref="E38 E41">
    <cfRule type="notContainsBlanks" dxfId="12464" priority="16171">
      <formula>LEN(TRIM(E38))&gt;0</formula>
    </cfRule>
  </conditionalFormatting>
  <conditionalFormatting sqref="D38 D41">
    <cfRule type="notContainsBlanks" dxfId="12463" priority="16170">
      <formula>LEN(TRIM(D38))&gt;0</formula>
    </cfRule>
  </conditionalFormatting>
  <conditionalFormatting sqref="C38 C41">
    <cfRule type="notContainsBlanks" dxfId="12462" priority="16169">
      <formula>LEN(TRIM(C38))&gt;0</formula>
    </cfRule>
  </conditionalFormatting>
  <conditionalFormatting sqref="N44">
    <cfRule type="expression" dxfId="12461" priority="16165">
      <formula>N44=" "</formula>
    </cfRule>
    <cfRule type="expression" dxfId="12460" priority="16166">
      <formula>N44="NO PRESENTÓ CERTIFICADO"</formula>
    </cfRule>
    <cfRule type="expression" dxfId="12459" priority="16167">
      <formula>N44="PRESENTÓ CERTIFICADO"</formula>
    </cfRule>
  </conditionalFormatting>
  <conditionalFormatting sqref="P44">
    <cfRule type="expression" dxfId="12458" priority="16152">
      <formula>Q44="NO SUBSANABLE"</formula>
    </cfRule>
    <cfRule type="expression" dxfId="12457" priority="16154">
      <formula>Q44="REQUERIMIENTOS SUBSANADOS"</formula>
    </cfRule>
    <cfRule type="expression" dxfId="12456" priority="16155">
      <formula>Q44="PENDIENTES POR SUBSANAR"</formula>
    </cfRule>
    <cfRule type="expression" dxfId="12455" priority="16160">
      <formula>Q44="SIN OBSERVACIÓN"</formula>
    </cfRule>
    <cfRule type="containsBlanks" dxfId="12454" priority="16161">
      <formula>LEN(TRIM(P44))=0</formula>
    </cfRule>
  </conditionalFormatting>
  <conditionalFormatting sqref="O44">
    <cfRule type="cellIs" dxfId="12453" priority="16153" operator="equal">
      <formula>"PENDIENTE POR DESCRIPCIÓN"</formula>
    </cfRule>
    <cfRule type="cellIs" dxfId="12452" priority="16157" operator="equal">
      <formula>"DESCRIPCIÓN INSUFICIENTE"</formula>
    </cfRule>
    <cfRule type="cellIs" dxfId="12451" priority="16158" operator="equal">
      <formula>"NO ESTÁ ACORDE A ITEM 5.2.1 (T.R.)"</formula>
    </cfRule>
    <cfRule type="cellIs" dxfId="12450" priority="16159" operator="equal">
      <formula>"ACORDE A ITEM 5.2.1 (T.R.)"</formula>
    </cfRule>
  </conditionalFormatting>
  <conditionalFormatting sqref="Q44">
    <cfRule type="containsBlanks" dxfId="12449" priority="16147">
      <formula>LEN(TRIM(Q44))=0</formula>
    </cfRule>
    <cfRule type="cellIs" dxfId="12448" priority="16156" operator="equal">
      <formula>"REQUERIMIENTOS SUBSANADOS"</formula>
    </cfRule>
    <cfRule type="containsText" dxfId="12447" priority="16162" operator="containsText" text="NO SUBSANABLE">
      <formula>NOT(ISERROR(SEARCH("NO SUBSANABLE",Q44)))</formula>
    </cfRule>
    <cfRule type="containsText" dxfId="12446" priority="16163" operator="containsText" text="PENDIENTES POR SUBSANAR">
      <formula>NOT(ISERROR(SEARCH("PENDIENTES POR SUBSANAR",Q44)))</formula>
    </cfRule>
    <cfRule type="containsText" dxfId="12445" priority="16164" operator="containsText" text="SIN OBSERVACIÓN">
      <formula>NOT(ISERROR(SEARCH("SIN OBSERVACIÓN",Q44)))</formula>
    </cfRule>
  </conditionalFormatting>
  <conditionalFormatting sqref="R44">
    <cfRule type="containsBlanks" dxfId="12444" priority="16146">
      <formula>LEN(TRIM(R44))=0</formula>
    </cfRule>
    <cfRule type="cellIs" dxfId="12443" priority="16148" operator="equal">
      <formula>"NO CUMPLEN CON LO SOLICITADO"</formula>
    </cfRule>
    <cfRule type="cellIs" dxfId="12442" priority="16149" operator="equal">
      <formula>"CUMPLEN CON LO SOLICITADO"</formula>
    </cfRule>
    <cfRule type="cellIs" dxfId="12441" priority="16150" operator="equal">
      <formula>"PENDIENTES"</formula>
    </cfRule>
    <cfRule type="cellIs" dxfId="12440" priority="16151" operator="equal">
      <formula>"NINGUNO"</formula>
    </cfRule>
  </conditionalFormatting>
  <conditionalFormatting sqref="H44">
    <cfRule type="notContainsBlanks" dxfId="12439" priority="16145">
      <formula>LEN(TRIM(H44))&gt;0</formula>
    </cfRule>
  </conditionalFormatting>
  <conditionalFormatting sqref="G44">
    <cfRule type="notContainsBlanks" dxfId="12438" priority="16144">
      <formula>LEN(TRIM(G44))&gt;0</formula>
    </cfRule>
  </conditionalFormatting>
  <conditionalFormatting sqref="F44">
    <cfRule type="notContainsBlanks" dxfId="12437" priority="16143">
      <formula>LEN(TRIM(F44))&gt;0</formula>
    </cfRule>
  </conditionalFormatting>
  <conditionalFormatting sqref="E44">
    <cfRule type="notContainsBlanks" dxfId="12436" priority="16142">
      <formula>LEN(TRIM(E44))&gt;0</formula>
    </cfRule>
  </conditionalFormatting>
  <conditionalFormatting sqref="D44">
    <cfRule type="notContainsBlanks" dxfId="12435" priority="16141">
      <formula>LEN(TRIM(D44))&gt;0</formula>
    </cfRule>
  </conditionalFormatting>
  <conditionalFormatting sqref="C44">
    <cfRule type="notContainsBlanks" dxfId="12434" priority="16140">
      <formula>LEN(TRIM(C44))&gt;0</formula>
    </cfRule>
  </conditionalFormatting>
  <conditionalFormatting sqref="I44">
    <cfRule type="notContainsBlanks" dxfId="12433" priority="16139">
      <formula>LEN(TRIM(I44))&gt;0</formula>
    </cfRule>
  </conditionalFormatting>
  <conditionalFormatting sqref="T35">
    <cfRule type="cellIs" dxfId="12432" priority="16137" operator="equal">
      <formula>"NO"</formula>
    </cfRule>
    <cfRule type="cellIs" dxfId="12431" priority="16138" operator="equal">
      <formula>"SI"</formula>
    </cfRule>
  </conditionalFormatting>
  <conditionalFormatting sqref="N47">
    <cfRule type="expression" dxfId="12430" priority="16132">
      <formula>N47=" "</formula>
    </cfRule>
    <cfRule type="expression" dxfId="12429" priority="16133">
      <formula>N47="NO PRESENTÓ CERTIFICADO"</formula>
    </cfRule>
    <cfRule type="expression" dxfId="12428" priority="16134">
      <formula>N47="PRESENTÓ CERTIFICADO"</formula>
    </cfRule>
  </conditionalFormatting>
  <conditionalFormatting sqref="P47">
    <cfRule type="expression" dxfId="12427" priority="16119">
      <formula>Q47="NO SUBSANABLE"</formula>
    </cfRule>
    <cfRule type="expression" dxfId="12426" priority="16121">
      <formula>Q47="REQUERIMIENTOS SUBSANADOS"</formula>
    </cfRule>
    <cfRule type="expression" dxfId="12425" priority="16122">
      <formula>Q47="PENDIENTES POR SUBSANAR"</formula>
    </cfRule>
    <cfRule type="expression" dxfId="12424" priority="16127">
      <formula>Q47="SIN OBSERVACIÓN"</formula>
    </cfRule>
    <cfRule type="containsBlanks" dxfId="12423" priority="16128">
      <formula>LEN(TRIM(P47))=0</formula>
    </cfRule>
  </conditionalFormatting>
  <conditionalFormatting sqref="O47">
    <cfRule type="cellIs" dxfId="12422" priority="16120" operator="equal">
      <formula>"PENDIENTE POR DESCRIPCIÓN"</formula>
    </cfRule>
    <cfRule type="cellIs" dxfId="12421" priority="16124" operator="equal">
      <formula>"DESCRIPCIÓN INSUFICIENTE"</formula>
    </cfRule>
    <cfRule type="cellIs" dxfId="12420" priority="16125" operator="equal">
      <formula>"NO ESTÁ ACORDE A ITEM 5.2.1 (T.R.)"</formula>
    </cfRule>
    <cfRule type="cellIs" dxfId="12419" priority="16126" operator="equal">
      <formula>"ACORDE A ITEM 5.2.1 (T.R.)"</formula>
    </cfRule>
  </conditionalFormatting>
  <conditionalFormatting sqref="Q47">
    <cfRule type="containsBlanks" dxfId="12418" priority="16114">
      <formula>LEN(TRIM(Q47))=0</formula>
    </cfRule>
    <cfRule type="cellIs" dxfId="12417" priority="16123" operator="equal">
      <formula>"REQUERIMIENTOS SUBSANADOS"</formula>
    </cfRule>
    <cfRule type="containsText" dxfId="12416" priority="16129" operator="containsText" text="NO SUBSANABLE">
      <formula>NOT(ISERROR(SEARCH("NO SUBSANABLE",Q47)))</formula>
    </cfRule>
    <cfRule type="containsText" dxfId="12415" priority="16130" operator="containsText" text="PENDIENTES POR SUBSANAR">
      <formula>NOT(ISERROR(SEARCH("PENDIENTES POR SUBSANAR",Q47)))</formula>
    </cfRule>
    <cfRule type="containsText" dxfId="12414" priority="16131" operator="containsText" text="SIN OBSERVACIÓN">
      <formula>NOT(ISERROR(SEARCH("SIN OBSERVACIÓN",Q47)))</formula>
    </cfRule>
  </conditionalFormatting>
  <conditionalFormatting sqref="R47">
    <cfRule type="containsBlanks" dxfId="12413" priority="16113">
      <formula>LEN(TRIM(R47))=0</formula>
    </cfRule>
    <cfRule type="cellIs" dxfId="12412" priority="16115" operator="equal">
      <formula>"NO CUMPLEN CON LO SOLICITADO"</formula>
    </cfRule>
    <cfRule type="cellIs" dxfId="12411" priority="16116" operator="equal">
      <formula>"CUMPLEN CON LO SOLICITADO"</formula>
    </cfRule>
    <cfRule type="cellIs" dxfId="12410" priority="16117" operator="equal">
      <formula>"PENDIENTES"</formula>
    </cfRule>
    <cfRule type="cellIs" dxfId="12409" priority="16118" operator="equal">
      <formula>"NINGUNO"</formula>
    </cfRule>
  </conditionalFormatting>
  <conditionalFormatting sqref="H47">
    <cfRule type="notContainsBlanks" dxfId="12408" priority="16112">
      <formula>LEN(TRIM(H47))&gt;0</formula>
    </cfRule>
  </conditionalFormatting>
  <conditionalFormatting sqref="G47">
    <cfRule type="notContainsBlanks" dxfId="12407" priority="16111">
      <formula>LEN(TRIM(G47))&gt;0</formula>
    </cfRule>
  </conditionalFormatting>
  <conditionalFormatting sqref="F47">
    <cfRule type="notContainsBlanks" dxfId="12406" priority="16110">
      <formula>LEN(TRIM(F47))&gt;0</formula>
    </cfRule>
  </conditionalFormatting>
  <conditionalFormatting sqref="E47">
    <cfRule type="notContainsBlanks" dxfId="12405" priority="16109">
      <formula>LEN(TRIM(E47))&gt;0</formula>
    </cfRule>
  </conditionalFormatting>
  <conditionalFormatting sqref="D47">
    <cfRule type="notContainsBlanks" dxfId="12404" priority="16108">
      <formula>LEN(TRIM(D47))&gt;0</formula>
    </cfRule>
  </conditionalFormatting>
  <conditionalFormatting sqref="C47">
    <cfRule type="notContainsBlanks" dxfId="12403" priority="16107">
      <formula>LEN(TRIM(C47))&gt;0</formula>
    </cfRule>
  </conditionalFormatting>
  <conditionalFormatting sqref="I47">
    <cfRule type="notContainsBlanks" dxfId="12402" priority="16106">
      <formula>LEN(TRIM(I47))&gt;0</formula>
    </cfRule>
  </conditionalFormatting>
  <conditionalFormatting sqref="N57">
    <cfRule type="expression" dxfId="12401" priority="16025">
      <formula>N57=" "</formula>
    </cfRule>
    <cfRule type="expression" dxfId="12400" priority="16026">
      <formula>N57="NO PRESENTÓ CERTIFICADO"</formula>
    </cfRule>
    <cfRule type="expression" dxfId="12399" priority="16027">
      <formula>N57="PRESENTÓ CERTIFICADO"</formula>
    </cfRule>
  </conditionalFormatting>
  <conditionalFormatting sqref="P57">
    <cfRule type="expression" dxfId="12398" priority="16006">
      <formula>Q57="NO SUBSANABLE"</formula>
    </cfRule>
    <cfRule type="expression" dxfId="12397" priority="16008">
      <formula>Q57="REQUERIMIENTOS SUBSANADOS"</formula>
    </cfRule>
    <cfRule type="expression" dxfId="12396" priority="16009">
      <formula>Q57="PENDIENTES POR SUBSANAR"</formula>
    </cfRule>
    <cfRule type="expression" dxfId="12395" priority="16014">
      <formula>Q57="SIN OBSERVACIÓN"</formula>
    </cfRule>
    <cfRule type="containsBlanks" dxfId="12394" priority="16015">
      <formula>LEN(TRIM(P57))=0</formula>
    </cfRule>
  </conditionalFormatting>
  <conditionalFormatting sqref="O57">
    <cfRule type="cellIs" dxfId="12393" priority="16007" operator="equal">
      <formula>"PENDIENTE POR DESCRIPCIÓN"</formula>
    </cfRule>
    <cfRule type="cellIs" dxfId="12392" priority="16011" operator="equal">
      <formula>"DESCRIPCIÓN INSUFICIENTE"</formula>
    </cfRule>
    <cfRule type="cellIs" dxfId="12391" priority="16012" operator="equal">
      <formula>"NO ESTÁ ACORDE A ITEM 5.2.1 (T.R.)"</formula>
    </cfRule>
    <cfRule type="cellIs" dxfId="12390" priority="16013" operator="equal">
      <formula>"ACORDE A ITEM 5.2.1 (T.R.)"</formula>
    </cfRule>
  </conditionalFormatting>
  <conditionalFormatting sqref="H57">
    <cfRule type="notContainsBlanks" dxfId="12389" priority="15999">
      <formula>LEN(TRIM(H57))&gt;0</formula>
    </cfRule>
  </conditionalFormatting>
  <conditionalFormatting sqref="G57">
    <cfRule type="notContainsBlanks" dxfId="12388" priority="15998">
      <formula>LEN(TRIM(G57))&gt;0</formula>
    </cfRule>
  </conditionalFormatting>
  <conditionalFormatting sqref="F57 F60 F63">
    <cfRule type="notContainsBlanks" dxfId="12387" priority="15997">
      <formula>LEN(TRIM(F57))&gt;0</formula>
    </cfRule>
  </conditionalFormatting>
  <conditionalFormatting sqref="E57">
    <cfRule type="notContainsBlanks" dxfId="12386" priority="15996">
      <formula>LEN(TRIM(E57))&gt;0</formula>
    </cfRule>
  </conditionalFormatting>
  <conditionalFormatting sqref="D57">
    <cfRule type="notContainsBlanks" dxfId="12385" priority="15995">
      <formula>LEN(TRIM(D57))&gt;0</formula>
    </cfRule>
  </conditionalFormatting>
  <conditionalFormatting sqref="C57">
    <cfRule type="notContainsBlanks" dxfId="12384" priority="15994">
      <formula>LEN(TRIM(C57))&gt;0</formula>
    </cfRule>
  </conditionalFormatting>
  <conditionalFormatting sqref="I57">
    <cfRule type="notContainsBlanks" dxfId="12383" priority="15993">
      <formula>LEN(TRIM(I57))&gt;0</formula>
    </cfRule>
  </conditionalFormatting>
  <conditionalFormatting sqref="P60 P63">
    <cfRule type="expression" dxfId="12382" priority="15977">
      <formula>Q60="NO SUBSANABLE"</formula>
    </cfRule>
    <cfRule type="expression" dxfId="12381" priority="15979">
      <formula>Q60="REQUERIMIENTOS SUBSANADOS"</formula>
    </cfRule>
    <cfRule type="expression" dxfId="12380" priority="15980">
      <formula>Q60="PENDIENTES POR SUBSANAR"</formula>
    </cfRule>
    <cfRule type="expression" dxfId="12379" priority="15985">
      <formula>Q60="SIN OBSERVACIÓN"</formula>
    </cfRule>
    <cfRule type="containsBlanks" dxfId="12378" priority="15986">
      <formula>LEN(TRIM(P60))=0</formula>
    </cfRule>
  </conditionalFormatting>
  <conditionalFormatting sqref="H63">
    <cfRule type="notContainsBlanks" dxfId="12377" priority="15970">
      <formula>LEN(TRIM(H63))&gt;0</formula>
    </cfRule>
  </conditionalFormatting>
  <conditionalFormatting sqref="G60 G63">
    <cfRule type="notContainsBlanks" dxfId="12376" priority="15969">
      <formula>LEN(TRIM(G60))&gt;0</formula>
    </cfRule>
  </conditionalFormatting>
  <conditionalFormatting sqref="E60 E63">
    <cfRule type="notContainsBlanks" dxfId="12375" priority="15967">
      <formula>LEN(TRIM(E60))&gt;0</formula>
    </cfRule>
  </conditionalFormatting>
  <conditionalFormatting sqref="D60 D63">
    <cfRule type="notContainsBlanks" dxfId="12374" priority="15966">
      <formula>LEN(TRIM(D60))&gt;0</formula>
    </cfRule>
  </conditionalFormatting>
  <conditionalFormatting sqref="C60 C63">
    <cfRule type="notContainsBlanks" dxfId="12373" priority="15965">
      <formula>LEN(TRIM(C60))&gt;0</formula>
    </cfRule>
  </conditionalFormatting>
  <conditionalFormatting sqref="I60 I63">
    <cfRule type="notContainsBlanks" dxfId="12372" priority="15964">
      <formula>LEN(TRIM(I60))&gt;0</formula>
    </cfRule>
  </conditionalFormatting>
  <conditionalFormatting sqref="G66">
    <cfRule type="notContainsBlanks" dxfId="12371" priority="15940">
      <formula>LEN(TRIM(G66))&gt;0</formula>
    </cfRule>
  </conditionalFormatting>
  <conditionalFormatting sqref="F66">
    <cfRule type="notContainsBlanks" dxfId="12370" priority="15939">
      <formula>LEN(TRIM(F66))&gt;0</formula>
    </cfRule>
  </conditionalFormatting>
  <conditionalFormatting sqref="E66">
    <cfRule type="notContainsBlanks" dxfId="12369" priority="15938">
      <formula>LEN(TRIM(E66))&gt;0</formula>
    </cfRule>
  </conditionalFormatting>
  <conditionalFormatting sqref="D66">
    <cfRule type="notContainsBlanks" dxfId="12368" priority="15937">
      <formula>LEN(TRIM(D66))&gt;0</formula>
    </cfRule>
  </conditionalFormatting>
  <conditionalFormatting sqref="C66">
    <cfRule type="notContainsBlanks" dxfId="12367" priority="15936">
      <formula>LEN(TRIM(C66))&gt;0</formula>
    </cfRule>
  </conditionalFormatting>
  <conditionalFormatting sqref="I66">
    <cfRule type="notContainsBlanks" dxfId="12366" priority="15935">
      <formula>LEN(TRIM(I66))&gt;0</formula>
    </cfRule>
  </conditionalFormatting>
  <conditionalFormatting sqref="T57">
    <cfRule type="cellIs" dxfId="12365" priority="15933" operator="equal">
      <formula>"NO"</formula>
    </cfRule>
    <cfRule type="cellIs" dxfId="12364" priority="15934" operator="equal">
      <formula>"SI"</formula>
    </cfRule>
  </conditionalFormatting>
  <conditionalFormatting sqref="N69">
    <cfRule type="expression" dxfId="12363" priority="15928">
      <formula>N69=" "</formula>
    </cfRule>
    <cfRule type="expression" dxfId="12362" priority="15929">
      <formula>N69="NO PRESENTÓ CERTIFICADO"</formula>
    </cfRule>
    <cfRule type="expression" dxfId="12361" priority="15930">
      <formula>N69="PRESENTÓ CERTIFICADO"</formula>
    </cfRule>
  </conditionalFormatting>
  <conditionalFormatting sqref="P69">
    <cfRule type="expression" dxfId="12360" priority="15915">
      <formula>Q69="NO SUBSANABLE"</formula>
    </cfRule>
    <cfRule type="expression" dxfId="12359" priority="15917">
      <formula>Q69="REQUERIMIENTOS SUBSANADOS"</formula>
    </cfRule>
    <cfRule type="expression" dxfId="12358" priority="15918">
      <formula>Q69="PENDIENTES POR SUBSANAR"</formula>
    </cfRule>
    <cfRule type="expression" dxfId="12357" priority="15923">
      <formula>Q69="SIN OBSERVACIÓN"</formula>
    </cfRule>
    <cfRule type="containsBlanks" dxfId="12356" priority="15924">
      <formula>LEN(TRIM(P69))=0</formula>
    </cfRule>
  </conditionalFormatting>
  <conditionalFormatting sqref="O69">
    <cfRule type="cellIs" dxfId="12355" priority="15916" operator="equal">
      <formula>"PENDIENTE POR DESCRIPCIÓN"</formula>
    </cfRule>
    <cfRule type="cellIs" dxfId="12354" priority="15920" operator="equal">
      <formula>"DESCRIPCIÓN INSUFICIENTE"</formula>
    </cfRule>
    <cfRule type="cellIs" dxfId="12353" priority="15921" operator="equal">
      <formula>"NO ESTÁ ACORDE A ITEM 5.2.1 (T.R.)"</formula>
    </cfRule>
    <cfRule type="cellIs" dxfId="12352" priority="15922" operator="equal">
      <formula>"ACORDE A ITEM 5.2.1 (T.R.)"</formula>
    </cfRule>
  </conditionalFormatting>
  <conditionalFormatting sqref="Q69">
    <cfRule type="containsBlanks" dxfId="12351" priority="15910">
      <formula>LEN(TRIM(Q69))=0</formula>
    </cfRule>
    <cfRule type="cellIs" dxfId="12350" priority="15919" operator="equal">
      <formula>"REQUERIMIENTOS SUBSANADOS"</formula>
    </cfRule>
    <cfRule type="containsText" dxfId="12349" priority="15925" operator="containsText" text="NO SUBSANABLE">
      <formula>NOT(ISERROR(SEARCH("NO SUBSANABLE",Q69)))</formula>
    </cfRule>
    <cfRule type="containsText" dxfId="12348" priority="15926" operator="containsText" text="PENDIENTES POR SUBSANAR">
      <formula>NOT(ISERROR(SEARCH("PENDIENTES POR SUBSANAR",Q69)))</formula>
    </cfRule>
    <cfRule type="containsText" dxfId="12347" priority="15927" operator="containsText" text="SIN OBSERVACIÓN">
      <formula>NOT(ISERROR(SEARCH("SIN OBSERVACIÓN",Q69)))</formula>
    </cfRule>
  </conditionalFormatting>
  <conditionalFormatting sqref="R69">
    <cfRule type="containsBlanks" dxfId="12346" priority="15909">
      <formula>LEN(TRIM(R69))=0</formula>
    </cfRule>
    <cfRule type="cellIs" dxfId="12345" priority="15911" operator="equal">
      <formula>"NO CUMPLEN CON LO SOLICITADO"</formula>
    </cfRule>
    <cfRule type="cellIs" dxfId="12344" priority="15912" operator="equal">
      <formula>"CUMPLEN CON LO SOLICITADO"</formula>
    </cfRule>
    <cfRule type="cellIs" dxfId="12343" priority="15913" operator="equal">
      <formula>"PENDIENTES"</formula>
    </cfRule>
    <cfRule type="cellIs" dxfId="12342" priority="15914" operator="equal">
      <formula>"NINGUNO"</formula>
    </cfRule>
  </conditionalFormatting>
  <conditionalFormatting sqref="H69">
    <cfRule type="notContainsBlanks" dxfId="12341" priority="15908">
      <formula>LEN(TRIM(H69))&gt;0</formula>
    </cfRule>
  </conditionalFormatting>
  <conditionalFormatting sqref="G69">
    <cfRule type="notContainsBlanks" dxfId="12340" priority="15907">
      <formula>LEN(TRIM(G69))&gt;0</formula>
    </cfRule>
  </conditionalFormatting>
  <conditionalFormatting sqref="F69">
    <cfRule type="notContainsBlanks" dxfId="12339" priority="15906">
      <formula>LEN(TRIM(F69))&gt;0</formula>
    </cfRule>
  </conditionalFormatting>
  <conditionalFormatting sqref="E69">
    <cfRule type="notContainsBlanks" dxfId="12338" priority="15905">
      <formula>LEN(TRIM(E69))&gt;0</formula>
    </cfRule>
  </conditionalFormatting>
  <conditionalFormatting sqref="D69">
    <cfRule type="notContainsBlanks" dxfId="12337" priority="15904">
      <formula>LEN(TRIM(D69))&gt;0</formula>
    </cfRule>
  </conditionalFormatting>
  <conditionalFormatting sqref="C69">
    <cfRule type="notContainsBlanks" dxfId="12336" priority="15903">
      <formula>LEN(TRIM(C69))&gt;0</formula>
    </cfRule>
  </conditionalFormatting>
  <conditionalFormatting sqref="I69">
    <cfRule type="notContainsBlanks" dxfId="12335" priority="15902">
      <formula>LEN(TRIM(I69))&gt;0</formula>
    </cfRule>
  </conditionalFormatting>
  <conditionalFormatting sqref="S69">
    <cfRule type="cellIs" dxfId="12334" priority="15900" operator="greaterThan">
      <formula>0</formula>
    </cfRule>
    <cfRule type="cellIs" dxfId="12333" priority="15901" operator="equal">
      <formula>0</formula>
    </cfRule>
  </conditionalFormatting>
  <conditionalFormatting sqref="P79">
    <cfRule type="expression" dxfId="12332" priority="15802">
      <formula>Q79="NO SUBSANABLE"</formula>
    </cfRule>
    <cfRule type="expression" dxfId="12331" priority="15804">
      <formula>Q79="REQUERIMIENTOS SUBSANADOS"</formula>
    </cfRule>
    <cfRule type="expression" dxfId="12330" priority="15805">
      <formula>Q79="PENDIENTES POR SUBSANAR"</formula>
    </cfRule>
    <cfRule type="expression" dxfId="12329" priority="15810">
      <formula>Q79="SIN OBSERVACIÓN"</formula>
    </cfRule>
    <cfRule type="containsBlanks" dxfId="12328" priority="15811">
      <formula>LEN(TRIM(P79))=0</formula>
    </cfRule>
  </conditionalFormatting>
  <conditionalFormatting sqref="Q79">
    <cfRule type="containsBlanks" dxfId="12327" priority="15797">
      <formula>LEN(TRIM(Q79))=0</formula>
    </cfRule>
    <cfRule type="cellIs" dxfId="12326" priority="15806" operator="equal">
      <formula>"REQUERIMIENTOS SUBSANADOS"</formula>
    </cfRule>
    <cfRule type="containsText" dxfId="12325" priority="15812" operator="containsText" text="NO SUBSANABLE">
      <formula>NOT(ISERROR(SEARCH("NO SUBSANABLE",Q79)))</formula>
    </cfRule>
    <cfRule type="containsText" dxfId="12324" priority="15813" operator="containsText" text="PENDIENTES POR SUBSANAR">
      <formula>NOT(ISERROR(SEARCH("PENDIENTES POR SUBSANAR",Q79)))</formula>
    </cfRule>
    <cfRule type="containsText" dxfId="12323" priority="15814" operator="containsText" text="SIN OBSERVACIÓN">
      <formula>NOT(ISERROR(SEARCH("SIN OBSERVACIÓN",Q79)))</formula>
    </cfRule>
  </conditionalFormatting>
  <conditionalFormatting sqref="R79">
    <cfRule type="containsBlanks" dxfId="12322" priority="15796">
      <formula>LEN(TRIM(R79))=0</formula>
    </cfRule>
    <cfRule type="cellIs" dxfId="12321" priority="15798" operator="equal">
      <formula>"NO CUMPLEN CON LO SOLICITADO"</formula>
    </cfRule>
    <cfRule type="cellIs" dxfId="12320" priority="15799" operator="equal">
      <formula>"CUMPLEN CON LO SOLICITADO"</formula>
    </cfRule>
    <cfRule type="cellIs" dxfId="12319" priority="15800" operator="equal">
      <formula>"PENDIENTES"</formula>
    </cfRule>
    <cfRule type="cellIs" dxfId="12318" priority="15801" operator="equal">
      <formula>"NINGUNO"</formula>
    </cfRule>
  </conditionalFormatting>
  <conditionalFormatting sqref="H79">
    <cfRule type="notContainsBlanks" dxfId="12317" priority="15795">
      <formula>LEN(TRIM(H79))&gt;0</formula>
    </cfRule>
  </conditionalFormatting>
  <conditionalFormatting sqref="G79">
    <cfRule type="notContainsBlanks" dxfId="12316" priority="15794">
      <formula>LEN(TRIM(G79))&gt;0</formula>
    </cfRule>
  </conditionalFormatting>
  <conditionalFormatting sqref="F79 F82">
    <cfRule type="notContainsBlanks" dxfId="12315" priority="15793">
      <formula>LEN(TRIM(F79))&gt;0</formula>
    </cfRule>
  </conditionalFormatting>
  <conditionalFormatting sqref="E79">
    <cfRule type="notContainsBlanks" dxfId="12314" priority="15792">
      <formula>LEN(TRIM(E79))&gt;0</formula>
    </cfRule>
  </conditionalFormatting>
  <conditionalFormatting sqref="D79">
    <cfRule type="notContainsBlanks" dxfId="12313" priority="15791">
      <formula>LEN(TRIM(D79))&gt;0</formula>
    </cfRule>
  </conditionalFormatting>
  <conditionalFormatting sqref="C79">
    <cfRule type="notContainsBlanks" dxfId="12312" priority="15790">
      <formula>LEN(TRIM(C79))&gt;0</formula>
    </cfRule>
  </conditionalFormatting>
  <conditionalFormatting sqref="I79">
    <cfRule type="notContainsBlanks" dxfId="12311" priority="15789">
      <formula>LEN(TRIM(I79))&gt;0</formula>
    </cfRule>
  </conditionalFormatting>
  <conditionalFormatting sqref="P82 P85">
    <cfRule type="expression" dxfId="12310" priority="15773">
      <formula>Q82="NO SUBSANABLE"</formula>
    </cfRule>
    <cfRule type="expression" dxfId="12309" priority="15775">
      <formula>Q82="REQUERIMIENTOS SUBSANADOS"</formula>
    </cfRule>
    <cfRule type="expression" dxfId="12308" priority="15776">
      <formula>Q82="PENDIENTES POR SUBSANAR"</formula>
    </cfRule>
    <cfRule type="expression" dxfId="12307" priority="15781">
      <formula>Q82="SIN OBSERVACIÓN"</formula>
    </cfRule>
    <cfRule type="containsBlanks" dxfId="12306" priority="15782">
      <formula>LEN(TRIM(P82))=0</formula>
    </cfRule>
  </conditionalFormatting>
  <conditionalFormatting sqref="H82">
    <cfRule type="notContainsBlanks" dxfId="12305" priority="15766">
      <formula>LEN(TRIM(H82))&gt;0</formula>
    </cfRule>
  </conditionalFormatting>
  <conditionalFormatting sqref="G82 G85">
    <cfRule type="notContainsBlanks" dxfId="12304" priority="15765">
      <formula>LEN(TRIM(G82))&gt;0</formula>
    </cfRule>
  </conditionalFormatting>
  <conditionalFormatting sqref="F85">
    <cfRule type="notContainsBlanks" dxfId="12303" priority="15764">
      <formula>LEN(TRIM(F85))&gt;0</formula>
    </cfRule>
  </conditionalFormatting>
  <conditionalFormatting sqref="E82 E85">
    <cfRule type="notContainsBlanks" dxfId="12302" priority="15763">
      <formula>LEN(TRIM(E82))&gt;0</formula>
    </cfRule>
  </conditionalFormatting>
  <conditionalFormatting sqref="D82 D85">
    <cfRule type="notContainsBlanks" dxfId="12301" priority="15762">
      <formula>LEN(TRIM(D82))&gt;0</formula>
    </cfRule>
  </conditionalFormatting>
  <conditionalFormatting sqref="C82 C85">
    <cfRule type="notContainsBlanks" dxfId="12300" priority="15761">
      <formula>LEN(TRIM(C82))&gt;0</formula>
    </cfRule>
  </conditionalFormatting>
  <conditionalFormatting sqref="I82 I85">
    <cfRule type="notContainsBlanks" dxfId="12299" priority="15760">
      <formula>LEN(TRIM(I82))&gt;0</formula>
    </cfRule>
  </conditionalFormatting>
  <conditionalFormatting sqref="P88">
    <cfRule type="expression" dxfId="12298" priority="15744">
      <formula>Q88="NO SUBSANABLE"</formula>
    </cfRule>
    <cfRule type="expression" dxfId="12297" priority="15746">
      <formula>Q88="REQUERIMIENTOS SUBSANADOS"</formula>
    </cfRule>
    <cfRule type="expression" dxfId="12296" priority="15747">
      <formula>Q88="PENDIENTES POR SUBSANAR"</formula>
    </cfRule>
    <cfRule type="expression" dxfId="12295" priority="15752">
      <formula>Q88="SIN OBSERVACIÓN"</formula>
    </cfRule>
    <cfRule type="containsBlanks" dxfId="12294" priority="15753">
      <formula>LEN(TRIM(P88))=0</formula>
    </cfRule>
  </conditionalFormatting>
  <conditionalFormatting sqref="G88">
    <cfRule type="notContainsBlanks" dxfId="12293" priority="15736">
      <formula>LEN(TRIM(G88))&gt;0</formula>
    </cfRule>
  </conditionalFormatting>
  <conditionalFormatting sqref="F88">
    <cfRule type="notContainsBlanks" dxfId="12292" priority="15735">
      <formula>LEN(TRIM(F88))&gt;0</formula>
    </cfRule>
  </conditionalFormatting>
  <conditionalFormatting sqref="E88">
    <cfRule type="notContainsBlanks" dxfId="12291" priority="15734">
      <formula>LEN(TRIM(E88))&gt;0</formula>
    </cfRule>
  </conditionalFormatting>
  <conditionalFormatting sqref="D88">
    <cfRule type="notContainsBlanks" dxfId="12290" priority="15733">
      <formula>LEN(TRIM(D88))&gt;0</formula>
    </cfRule>
  </conditionalFormatting>
  <conditionalFormatting sqref="C88">
    <cfRule type="notContainsBlanks" dxfId="12289" priority="15732">
      <formula>LEN(TRIM(C88))&gt;0</formula>
    </cfRule>
  </conditionalFormatting>
  <conditionalFormatting sqref="I88">
    <cfRule type="notContainsBlanks" dxfId="12288" priority="15731">
      <formula>LEN(TRIM(I88))&gt;0</formula>
    </cfRule>
  </conditionalFormatting>
  <conditionalFormatting sqref="T79">
    <cfRule type="cellIs" dxfId="12287" priority="15729" operator="equal">
      <formula>"NO"</formula>
    </cfRule>
    <cfRule type="cellIs" dxfId="12286" priority="15730" operator="equal">
      <formula>"SI"</formula>
    </cfRule>
  </conditionalFormatting>
  <conditionalFormatting sqref="P91">
    <cfRule type="expression" dxfId="12285" priority="15711">
      <formula>Q91="NO SUBSANABLE"</formula>
    </cfRule>
    <cfRule type="expression" dxfId="12284" priority="15713">
      <formula>Q91="REQUERIMIENTOS SUBSANADOS"</formula>
    </cfRule>
    <cfRule type="expression" dxfId="12283" priority="15714">
      <formula>Q91="PENDIENTES POR SUBSANAR"</formula>
    </cfRule>
    <cfRule type="expression" dxfId="12282" priority="15719">
      <formula>Q91="SIN OBSERVACIÓN"</formula>
    </cfRule>
    <cfRule type="containsBlanks" dxfId="12281" priority="15720">
      <formula>LEN(TRIM(P91))=0</formula>
    </cfRule>
  </conditionalFormatting>
  <conditionalFormatting sqref="G91">
    <cfRule type="notContainsBlanks" dxfId="12280" priority="15703">
      <formula>LEN(TRIM(G91))&gt;0</formula>
    </cfRule>
  </conditionalFormatting>
  <conditionalFormatting sqref="F91">
    <cfRule type="notContainsBlanks" dxfId="12279" priority="15702">
      <formula>LEN(TRIM(F91))&gt;0</formula>
    </cfRule>
  </conditionalFormatting>
  <conditionalFormatting sqref="E91">
    <cfRule type="notContainsBlanks" dxfId="12278" priority="15701">
      <formula>LEN(TRIM(E91))&gt;0</formula>
    </cfRule>
  </conditionalFormatting>
  <conditionalFormatting sqref="D91">
    <cfRule type="notContainsBlanks" dxfId="12277" priority="15700">
      <formula>LEN(TRIM(D91))&gt;0</formula>
    </cfRule>
  </conditionalFormatting>
  <conditionalFormatting sqref="C91">
    <cfRule type="notContainsBlanks" dxfId="12276" priority="15699">
      <formula>LEN(TRIM(C91))&gt;0</formula>
    </cfRule>
  </conditionalFormatting>
  <conditionalFormatting sqref="I91">
    <cfRule type="notContainsBlanks" dxfId="12275" priority="15698">
      <formula>LEN(TRIM(I91))&gt;0</formula>
    </cfRule>
  </conditionalFormatting>
  <conditionalFormatting sqref="N101">
    <cfRule type="expression" dxfId="12274" priority="15617">
      <formula>N101=" "</formula>
    </cfRule>
    <cfRule type="expression" dxfId="12273" priority="15618">
      <formula>N101="NO PRESENTÓ CERTIFICADO"</formula>
    </cfRule>
    <cfRule type="expression" dxfId="12272" priority="15619">
      <formula>N101="PRESENTÓ CERTIFICADO"</formula>
    </cfRule>
  </conditionalFormatting>
  <conditionalFormatting sqref="P101">
    <cfRule type="expression" dxfId="12271" priority="15598">
      <formula>Q101="NO SUBSANABLE"</formula>
    </cfRule>
    <cfRule type="expression" dxfId="12270" priority="15600">
      <formula>Q101="REQUERIMIENTOS SUBSANADOS"</formula>
    </cfRule>
    <cfRule type="expression" dxfId="12269" priority="15601">
      <formula>Q101="PENDIENTES POR SUBSANAR"</formula>
    </cfRule>
    <cfRule type="expression" dxfId="12268" priority="15606">
      <formula>Q101="SIN OBSERVACIÓN"</formula>
    </cfRule>
    <cfRule type="containsBlanks" dxfId="12267" priority="15607">
      <formula>LEN(TRIM(P101))=0</formula>
    </cfRule>
  </conditionalFormatting>
  <conditionalFormatting sqref="O101">
    <cfRule type="cellIs" dxfId="12266" priority="15599" operator="equal">
      <formula>"PENDIENTE POR DESCRIPCIÓN"</formula>
    </cfRule>
    <cfRule type="cellIs" dxfId="12265" priority="15603" operator="equal">
      <formula>"DESCRIPCIÓN INSUFICIENTE"</formula>
    </cfRule>
    <cfRule type="cellIs" dxfId="12264" priority="15604" operator="equal">
      <formula>"NO ESTÁ ACORDE A ITEM 5.2.1 (T.R.)"</formula>
    </cfRule>
    <cfRule type="cellIs" dxfId="12263" priority="15605" operator="equal">
      <formula>"ACORDE A ITEM 5.2.1 (T.R.)"</formula>
    </cfRule>
  </conditionalFormatting>
  <conditionalFormatting sqref="Q101">
    <cfRule type="containsBlanks" dxfId="12262" priority="15593">
      <formula>LEN(TRIM(Q101))=0</formula>
    </cfRule>
    <cfRule type="cellIs" dxfId="12261" priority="15602" operator="equal">
      <formula>"REQUERIMIENTOS SUBSANADOS"</formula>
    </cfRule>
    <cfRule type="containsText" dxfId="12260" priority="15608" operator="containsText" text="NO SUBSANABLE">
      <formula>NOT(ISERROR(SEARCH("NO SUBSANABLE",Q101)))</formula>
    </cfRule>
    <cfRule type="containsText" dxfId="12259" priority="15609" operator="containsText" text="PENDIENTES POR SUBSANAR">
      <formula>NOT(ISERROR(SEARCH("PENDIENTES POR SUBSANAR",Q101)))</formula>
    </cfRule>
    <cfRule type="containsText" dxfId="12258" priority="15610" operator="containsText" text="SIN OBSERVACIÓN">
      <formula>NOT(ISERROR(SEARCH("SIN OBSERVACIÓN",Q101)))</formula>
    </cfRule>
  </conditionalFormatting>
  <conditionalFormatting sqref="R101">
    <cfRule type="containsBlanks" dxfId="12257" priority="15592">
      <formula>LEN(TRIM(R101))=0</formula>
    </cfRule>
    <cfRule type="cellIs" dxfId="12256" priority="15594" operator="equal">
      <formula>"NO CUMPLEN CON LO SOLICITADO"</formula>
    </cfRule>
    <cfRule type="cellIs" dxfId="12255" priority="15595" operator="equal">
      <formula>"CUMPLEN CON LO SOLICITADO"</formula>
    </cfRule>
    <cfRule type="cellIs" dxfId="12254" priority="15596" operator="equal">
      <formula>"PENDIENTES"</formula>
    </cfRule>
    <cfRule type="cellIs" dxfId="12253" priority="15597" operator="equal">
      <formula>"NINGUNO"</formula>
    </cfRule>
  </conditionalFormatting>
  <conditionalFormatting sqref="H101">
    <cfRule type="notContainsBlanks" dxfId="12252" priority="15591">
      <formula>LEN(TRIM(H101))&gt;0</formula>
    </cfRule>
  </conditionalFormatting>
  <conditionalFormatting sqref="G101">
    <cfRule type="notContainsBlanks" dxfId="12251" priority="15590">
      <formula>LEN(TRIM(G101))&gt;0</formula>
    </cfRule>
  </conditionalFormatting>
  <conditionalFormatting sqref="F101">
    <cfRule type="notContainsBlanks" dxfId="12250" priority="15589">
      <formula>LEN(TRIM(F101))&gt;0</formula>
    </cfRule>
  </conditionalFormatting>
  <conditionalFormatting sqref="E101">
    <cfRule type="notContainsBlanks" dxfId="12249" priority="15588">
      <formula>LEN(TRIM(E101))&gt;0</formula>
    </cfRule>
  </conditionalFormatting>
  <conditionalFormatting sqref="D101">
    <cfRule type="notContainsBlanks" dxfId="12248" priority="15587">
      <formula>LEN(TRIM(D101))&gt;0</formula>
    </cfRule>
  </conditionalFormatting>
  <conditionalFormatting sqref="C101">
    <cfRule type="notContainsBlanks" dxfId="12247" priority="15586">
      <formula>LEN(TRIM(C101))&gt;0</formula>
    </cfRule>
  </conditionalFormatting>
  <conditionalFormatting sqref="I101">
    <cfRule type="notContainsBlanks" dxfId="12246" priority="15585">
      <formula>LEN(TRIM(I101))&gt;0</formula>
    </cfRule>
  </conditionalFormatting>
  <conditionalFormatting sqref="N107">
    <cfRule type="expression" dxfId="12245" priority="15582">
      <formula>N107=" "</formula>
    </cfRule>
    <cfRule type="expression" dxfId="12244" priority="15583">
      <formula>N107="NO PRESENTÓ CERTIFICADO"</formula>
    </cfRule>
    <cfRule type="expression" dxfId="12243" priority="15584">
      <formula>N107="PRESENTÓ CERTIFICADO"</formula>
    </cfRule>
  </conditionalFormatting>
  <conditionalFormatting sqref="P104 P107">
    <cfRule type="expression" dxfId="12242" priority="15569">
      <formula>Q104="NO SUBSANABLE"</formula>
    </cfRule>
    <cfRule type="expression" dxfId="12241" priority="15571">
      <formula>Q104="REQUERIMIENTOS SUBSANADOS"</formula>
    </cfRule>
    <cfRule type="expression" dxfId="12240" priority="15572">
      <formula>Q104="PENDIENTES POR SUBSANAR"</formula>
    </cfRule>
    <cfRule type="expression" dxfId="12239" priority="15577">
      <formula>Q104="SIN OBSERVACIÓN"</formula>
    </cfRule>
    <cfRule type="containsBlanks" dxfId="12238" priority="15578">
      <formula>LEN(TRIM(P104))=0</formula>
    </cfRule>
  </conditionalFormatting>
  <conditionalFormatting sqref="O107">
    <cfRule type="cellIs" dxfId="12237" priority="15570" operator="equal">
      <formula>"PENDIENTE POR DESCRIPCIÓN"</formula>
    </cfRule>
    <cfRule type="cellIs" dxfId="12236" priority="15574" operator="equal">
      <formula>"DESCRIPCIÓN INSUFICIENTE"</formula>
    </cfRule>
    <cfRule type="cellIs" dxfId="12235" priority="15575" operator="equal">
      <formula>"NO ESTÁ ACORDE A ITEM 5.2.1 (T.R.)"</formula>
    </cfRule>
    <cfRule type="cellIs" dxfId="12234" priority="15576" operator="equal">
      <formula>"ACORDE A ITEM 5.2.1 (T.R.)"</formula>
    </cfRule>
  </conditionalFormatting>
  <conditionalFormatting sqref="Q107">
    <cfRule type="containsBlanks" dxfId="12233" priority="15564">
      <formula>LEN(TRIM(Q107))=0</formula>
    </cfRule>
    <cfRule type="cellIs" dxfId="12232" priority="15573" operator="equal">
      <formula>"REQUERIMIENTOS SUBSANADOS"</formula>
    </cfRule>
    <cfRule type="containsText" dxfId="12231" priority="15579" operator="containsText" text="NO SUBSANABLE">
      <formula>NOT(ISERROR(SEARCH("NO SUBSANABLE",Q107)))</formula>
    </cfRule>
    <cfRule type="containsText" dxfId="12230" priority="15580" operator="containsText" text="PENDIENTES POR SUBSANAR">
      <formula>NOT(ISERROR(SEARCH("PENDIENTES POR SUBSANAR",Q107)))</formula>
    </cfRule>
    <cfRule type="containsText" dxfId="12229" priority="15581" operator="containsText" text="SIN OBSERVACIÓN">
      <formula>NOT(ISERROR(SEARCH("SIN OBSERVACIÓN",Q107)))</formula>
    </cfRule>
  </conditionalFormatting>
  <conditionalFormatting sqref="R107">
    <cfRule type="containsBlanks" dxfId="12228" priority="15563">
      <formula>LEN(TRIM(R107))=0</formula>
    </cfRule>
    <cfRule type="cellIs" dxfId="12227" priority="15565" operator="equal">
      <formula>"NO CUMPLEN CON LO SOLICITADO"</formula>
    </cfRule>
    <cfRule type="cellIs" dxfId="12226" priority="15566" operator="equal">
      <formula>"CUMPLEN CON LO SOLICITADO"</formula>
    </cfRule>
    <cfRule type="cellIs" dxfId="12225" priority="15567" operator="equal">
      <formula>"PENDIENTES"</formula>
    </cfRule>
    <cfRule type="cellIs" dxfId="12224" priority="15568" operator="equal">
      <formula>"NINGUNO"</formula>
    </cfRule>
  </conditionalFormatting>
  <conditionalFormatting sqref="H104 H107">
    <cfRule type="notContainsBlanks" dxfId="12223" priority="15562">
      <formula>LEN(TRIM(H104))&gt;0</formula>
    </cfRule>
  </conditionalFormatting>
  <conditionalFormatting sqref="G104 G107">
    <cfRule type="notContainsBlanks" dxfId="12222" priority="15561">
      <formula>LEN(TRIM(G104))&gt;0</formula>
    </cfRule>
  </conditionalFormatting>
  <conditionalFormatting sqref="F104 F107 F110">
    <cfRule type="notContainsBlanks" dxfId="12221" priority="15560">
      <formula>LEN(TRIM(F104))&gt;0</formula>
    </cfRule>
  </conditionalFormatting>
  <conditionalFormatting sqref="E104 E107">
    <cfRule type="notContainsBlanks" dxfId="12220" priority="15559">
      <formula>LEN(TRIM(E104))&gt;0</formula>
    </cfRule>
  </conditionalFormatting>
  <conditionalFormatting sqref="D104 D107">
    <cfRule type="notContainsBlanks" dxfId="12219" priority="15558">
      <formula>LEN(TRIM(D104))&gt;0</formula>
    </cfRule>
  </conditionalFormatting>
  <conditionalFormatting sqref="C104 C107">
    <cfRule type="notContainsBlanks" dxfId="12218" priority="15557">
      <formula>LEN(TRIM(C104))&gt;0</formula>
    </cfRule>
  </conditionalFormatting>
  <conditionalFormatting sqref="I104 I107">
    <cfRule type="notContainsBlanks" dxfId="12217" priority="15556">
      <formula>LEN(TRIM(I104))&gt;0</formula>
    </cfRule>
  </conditionalFormatting>
  <conditionalFormatting sqref="N110">
    <cfRule type="expression" dxfId="12216" priority="15553">
      <formula>N110=" "</formula>
    </cfRule>
    <cfRule type="expression" dxfId="12215" priority="15554">
      <formula>N110="NO PRESENTÓ CERTIFICADO"</formula>
    </cfRule>
    <cfRule type="expression" dxfId="12214" priority="15555">
      <formula>N110="PRESENTÓ CERTIFICADO"</formula>
    </cfRule>
  </conditionalFormatting>
  <conditionalFormatting sqref="P110">
    <cfRule type="expression" dxfId="12213" priority="15540">
      <formula>Q110="NO SUBSANABLE"</formula>
    </cfRule>
    <cfRule type="expression" dxfId="12212" priority="15542">
      <formula>Q110="REQUERIMIENTOS SUBSANADOS"</formula>
    </cfRule>
    <cfRule type="expression" dxfId="12211" priority="15543">
      <formula>Q110="PENDIENTES POR SUBSANAR"</formula>
    </cfRule>
    <cfRule type="expression" dxfId="12210" priority="15548">
      <formula>Q110="SIN OBSERVACIÓN"</formula>
    </cfRule>
    <cfRule type="containsBlanks" dxfId="12209" priority="15549">
      <formula>LEN(TRIM(P110))=0</formula>
    </cfRule>
  </conditionalFormatting>
  <conditionalFormatting sqref="O110">
    <cfRule type="cellIs" dxfId="12208" priority="15541" operator="equal">
      <formula>"PENDIENTE POR DESCRIPCIÓN"</formula>
    </cfRule>
    <cfRule type="cellIs" dxfId="12207" priority="15545" operator="equal">
      <formula>"DESCRIPCIÓN INSUFICIENTE"</formula>
    </cfRule>
    <cfRule type="cellIs" dxfId="12206" priority="15546" operator="equal">
      <formula>"NO ESTÁ ACORDE A ITEM 5.2.1 (T.R.)"</formula>
    </cfRule>
    <cfRule type="cellIs" dxfId="12205" priority="15547" operator="equal">
      <formula>"ACORDE A ITEM 5.2.1 (T.R.)"</formula>
    </cfRule>
  </conditionalFormatting>
  <conditionalFormatting sqref="Q110">
    <cfRule type="containsBlanks" dxfId="12204" priority="15535">
      <formula>LEN(TRIM(Q110))=0</formula>
    </cfRule>
    <cfRule type="cellIs" dxfId="12203" priority="15544" operator="equal">
      <formula>"REQUERIMIENTOS SUBSANADOS"</formula>
    </cfRule>
    <cfRule type="containsText" dxfId="12202" priority="15550" operator="containsText" text="NO SUBSANABLE">
      <formula>NOT(ISERROR(SEARCH("NO SUBSANABLE",Q110)))</formula>
    </cfRule>
    <cfRule type="containsText" dxfId="12201" priority="15551" operator="containsText" text="PENDIENTES POR SUBSANAR">
      <formula>NOT(ISERROR(SEARCH("PENDIENTES POR SUBSANAR",Q110)))</formula>
    </cfRule>
    <cfRule type="containsText" dxfId="12200" priority="15552" operator="containsText" text="SIN OBSERVACIÓN">
      <formula>NOT(ISERROR(SEARCH("SIN OBSERVACIÓN",Q110)))</formula>
    </cfRule>
  </conditionalFormatting>
  <conditionalFormatting sqref="R110">
    <cfRule type="containsBlanks" dxfId="12199" priority="15534">
      <formula>LEN(TRIM(R110))=0</formula>
    </cfRule>
    <cfRule type="cellIs" dxfId="12198" priority="15536" operator="equal">
      <formula>"NO CUMPLEN CON LO SOLICITADO"</formula>
    </cfRule>
    <cfRule type="cellIs" dxfId="12197" priority="15537" operator="equal">
      <formula>"CUMPLEN CON LO SOLICITADO"</formula>
    </cfRule>
    <cfRule type="cellIs" dxfId="12196" priority="15538" operator="equal">
      <formula>"PENDIENTES"</formula>
    </cfRule>
    <cfRule type="cellIs" dxfId="12195" priority="15539" operator="equal">
      <formula>"NINGUNO"</formula>
    </cfRule>
  </conditionalFormatting>
  <conditionalFormatting sqref="H110">
    <cfRule type="notContainsBlanks" dxfId="12194" priority="15533">
      <formula>LEN(TRIM(H110))&gt;0</formula>
    </cfRule>
  </conditionalFormatting>
  <conditionalFormatting sqref="G110">
    <cfRule type="notContainsBlanks" dxfId="12193" priority="15532">
      <formula>LEN(TRIM(G110))&gt;0</formula>
    </cfRule>
  </conditionalFormatting>
  <conditionalFormatting sqref="E110">
    <cfRule type="notContainsBlanks" dxfId="12192" priority="15530">
      <formula>LEN(TRIM(E110))&gt;0</formula>
    </cfRule>
  </conditionalFormatting>
  <conditionalFormatting sqref="D110">
    <cfRule type="notContainsBlanks" dxfId="12191" priority="15529">
      <formula>LEN(TRIM(D110))&gt;0</formula>
    </cfRule>
  </conditionalFormatting>
  <conditionalFormatting sqref="C110">
    <cfRule type="notContainsBlanks" dxfId="12190" priority="15528">
      <formula>LEN(TRIM(C110))&gt;0</formula>
    </cfRule>
  </conditionalFormatting>
  <conditionalFormatting sqref="I110">
    <cfRule type="notContainsBlanks" dxfId="12189" priority="15527">
      <formula>LEN(TRIM(I110))&gt;0</formula>
    </cfRule>
  </conditionalFormatting>
  <conditionalFormatting sqref="T101">
    <cfRule type="cellIs" dxfId="12188" priority="15525" operator="equal">
      <formula>"NO"</formula>
    </cfRule>
    <cfRule type="cellIs" dxfId="12187" priority="15526" operator="equal">
      <formula>"SI"</formula>
    </cfRule>
  </conditionalFormatting>
  <conditionalFormatting sqref="N113">
    <cfRule type="expression" dxfId="12186" priority="15520">
      <formula>N113=" "</formula>
    </cfRule>
    <cfRule type="expression" dxfId="12185" priority="15521">
      <formula>N113="NO PRESENTÓ CERTIFICADO"</formula>
    </cfRule>
    <cfRule type="expression" dxfId="12184" priority="15522">
      <formula>N113="PRESENTÓ CERTIFICADO"</formula>
    </cfRule>
  </conditionalFormatting>
  <conditionalFormatting sqref="P113">
    <cfRule type="expression" dxfId="12183" priority="15507">
      <formula>Q113="NO SUBSANABLE"</formula>
    </cfRule>
    <cfRule type="expression" dxfId="12182" priority="15509">
      <formula>Q113="REQUERIMIENTOS SUBSANADOS"</formula>
    </cfRule>
    <cfRule type="expression" dxfId="12181" priority="15510">
      <formula>Q113="PENDIENTES POR SUBSANAR"</formula>
    </cfRule>
    <cfRule type="expression" dxfId="12180" priority="15515">
      <formula>Q113="SIN OBSERVACIÓN"</formula>
    </cfRule>
    <cfRule type="containsBlanks" dxfId="12179" priority="15516">
      <formula>LEN(TRIM(P113))=0</formula>
    </cfRule>
  </conditionalFormatting>
  <conditionalFormatting sqref="O113">
    <cfRule type="cellIs" dxfId="12178" priority="15508" operator="equal">
      <formula>"PENDIENTE POR DESCRIPCIÓN"</formula>
    </cfRule>
    <cfRule type="cellIs" dxfId="12177" priority="15512" operator="equal">
      <formula>"DESCRIPCIÓN INSUFICIENTE"</formula>
    </cfRule>
    <cfRule type="cellIs" dxfId="12176" priority="15513" operator="equal">
      <formula>"NO ESTÁ ACORDE A ITEM 5.2.1 (T.R.)"</formula>
    </cfRule>
    <cfRule type="cellIs" dxfId="12175" priority="15514" operator="equal">
      <formula>"ACORDE A ITEM 5.2.1 (T.R.)"</formula>
    </cfRule>
  </conditionalFormatting>
  <conditionalFormatting sqref="Q113">
    <cfRule type="containsBlanks" dxfId="12174" priority="15502">
      <formula>LEN(TRIM(Q113))=0</formula>
    </cfRule>
    <cfRule type="cellIs" dxfId="12173" priority="15511" operator="equal">
      <formula>"REQUERIMIENTOS SUBSANADOS"</formula>
    </cfRule>
    <cfRule type="containsText" dxfId="12172" priority="15517" operator="containsText" text="NO SUBSANABLE">
      <formula>NOT(ISERROR(SEARCH("NO SUBSANABLE",Q113)))</formula>
    </cfRule>
    <cfRule type="containsText" dxfId="12171" priority="15518" operator="containsText" text="PENDIENTES POR SUBSANAR">
      <formula>NOT(ISERROR(SEARCH("PENDIENTES POR SUBSANAR",Q113)))</formula>
    </cfRule>
    <cfRule type="containsText" dxfId="12170" priority="15519" operator="containsText" text="SIN OBSERVACIÓN">
      <formula>NOT(ISERROR(SEARCH("SIN OBSERVACIÓN",Q113)))</formula>
    </cfRule>
  </conditionalFormatting>
  <conditionalFormatting sqref="R113">
    <cfRule type="containsBlanks" dxfId="12169" priority="15501">
      <formula>LEN(TRIM(R113))=0</formula>
    </cfRule>
    <cfRule type="cellIs" dxfId="12168" priority="15503" operator="equal">
      <formula>"NO CUMPLEN CON LO SOLICITADO"</formula>
    </cfRule>
    <cfRule type="cellIs" dxfId="12167" priority="15504" operator="equal">
      <formula>"CUMPLEN CON LO SOLICITADO"</formula>
    </cfRule>
    <cfRule type="cellIs" dxfId="12166" priority="15505" operator="equal">
      <formula>"PENDIENTES"</formula>
    </cfRule>
    <cfRule type="cellIs" dxfId="12165" priority="15506" operator="equal">
      <formula>"NINGUNO"</formula>
    </cfRule>
  </conditionalFormatting>
  <conditionalFormatting sqref="H113">
    <cfRule type="notContainsBlanks" dxfId="12164" priority="15500">
      <formula>LEN(TRIM(H113))&gt;0</formula>
    </cfRule>
  </conditionalFormatting>
  <conditionalFormatting sqref="G113">
    <cfRule type="notContainsBlanks" dxfId="12163" priority="15499">
      <formula>LEN(TRIM(G113))&gt;0</formula>
    </cfRule>
  </conditionalFormatting>
  <conditionalFormatting sqref="F113">
    <cfRule type="notContainsBlanks" dxfId="12162" priority="15498">
      <formula>LEN(TRIM(F113))&gt;0</formula>
    </cfRule>
  </conditionalFormatting>
  <conditionalFormatting sqref="E113">
    <cfRule type="notContainsBlanks" dxfId="12161" priority="15497">
      <formula>LEN(TRIM(E113))&gt;0</formula>
    </cfRule>
  </conditionalFormatting>
  <conditionalFormatting sqref="D113">
    <cfRule type="notContainsBlanks" dxfId="12160" priority="15496">
      <formula>LEN(TRIM(D113))&gt;0</formula>
    </cfRule>
  </conditionalFormatting>
  <conditionalFormatting sqref="C113">
    <cfRule type="notContainsBlanks" dxfId="12159" priority="15495">
      <formula>LEN(TRIM(C113))&gt;0</formula>
    </cfRule>
  </conditionalFormatting>
  <conditionalFormatting sqref="I113">
    <cfRule type="notContainsBlanks" dxfId="12158" priority="15494">
      <formula>LEN(TRIM(I113))&gt;0</formula>
    </cfRule>
  </conditionalFormatting>
  <conditionalFormatting sqref="H123">
    <cfRule type="notContainsBlanks" dxfId="12157" priority="15387">
      <formula>LEN(TRIM(H123))&gt;0</formula>
    </cfRule>
  </conditionalFormatting>
  <conditionalFormatting sqref="G123">
    <cfRule type="notContainsBlanks" dxfId="12156" priority="15386">
      <formula>LEN(TRIM(G123))&gt;0</formula>
    </cfRule>
  </conditionalFormatting>
  <conditionalFormatting sqref="F123">
    <cfRule type="notContainsBlanks" dxfId="12155" priority="15385">
      <formula>LEN(TRIM(F123))&gt;0</formula>
    </cfRule>
  </conditionalFormatting>
  <conditionalFormatting sqref="E123">
    <cfRule type="notContainsBlanks" dxfId="12154" priority="15384">
      <formula>LEN(TRIM(E123))&gt;0</formula>
    </cfRule>
  </conditionalFormatting>
  <conditionalFormatting sqref="D123">
    <cfRule type="notContainsBlanks" dxfId="12153" priority="15383">
      <formula>LEN(TRIM(D123))&gt;0</formula>
    </cfRule>
  </conditionalFormatting>
  <conditionalFormatting sqref="C123">
    <cfRule type="notContainsBlanks" dxfId="12152" priority="15382">
      <formula>LEN(TRIM(C123))&gt;0</formula>
    </cfRule>
  </conditionalFormatting>
  <conditionalFormatting sqref="I123">
    <cfRule type="notContainsBlanks" dxfId="12151" priority="15381">
      <formula>LEN(TRIM(I123))&gt;0</formula>
    </cfRule>
  </conditionalFormatting>
  <conditionalFormatting sqref="G126 G129">
    <cfRule type="notContainsBlanks" dxfId="12150" priority="15357">
      <formula>LEN(TRIM(G126))&gt;0</formula>
    </cfRule>
  </conditionalFormatting>
  <conditionalFormatting sqref="F126">
    <cfRule type="notContainsBlanks" dxfId="12149" priority="15356">
      <formula>LEN(TRIM(F126))&gt;0</formula>
    </cfRule>
  </conditionalFormatting>
  <conditionalFormatting sqref="E126 E129">
    <cfRule type="notContainsBlanks" dxfId="12148" priority="15355">
      <formula>LEN(TRIM(E126))&gt;0</formula>
    </cfRule>
  </conditionalFormatting>
  <conditionalFormatting sqref="D126 D129">
    <cfRule type="notContainsBlanks" dxfId="12147" priority="15354">
      <formula>LEN(TRIM(D126))&gt;0</formula>
    </cfRule>
  </conditionalFormatting>
  <conditionalFormatting sqref="C126 C129">
    <cfRule type="notContainsBlanks" dxfId="12146" priority="15353">
      <formula>LEN(TRIM(C126))&gt;0</formula>
    </cfRule>
  </conditionalFormatting>
  <conditionalFormatting sqref="N132">
    <cfRule type="expression" dxfId="12145" priority="15349">
      <formula>N132=" "</formula>
    </cfRule>
    <cfRule type="expression" dxfId="12144" priority="15350">
      <formula>N132="NO PRESENTÓ CERTIFICADO"</formula>
    </cfRule>
    <cfRule type="expression" dxfId="12143" priority="15351">
      <formula>N132="PRESENTÓ CERTIFICADO"</formula>
    </cfRule>
  </conditionalFormatting>
  <conditionalFormatting sqref="P132">
    <cfRule type="expression" dxfId="12142" priority="15336">
      <formula>Q132="NO SUBSANABLE"</formula>
    </cfRule>
    <cfRule type="expression" dxfId="12141" priority="15338">
      <formula>Q132="REQUERIMIENTOS SUBSANADOS"</formula>
    </cfRule>
    <cfRule type="expression" dxfId="12140" priority="15339">
      <formula>Q132="PENDIENTES POR SUBSANAR"</formula>
    </cfRule>
    <cfRule type="expression" dxfId="12139" priority="15344">
      <formula>Q132="SIN OBSERVACIÓN"</formula>
    </cfRule>
    <cfRule type="containsBlanks" dxfId="12138" priority="15345">
      <formula>LEN(TRIM(P132))=0</formula>
    </cfRule>
  </conditionalFormatting>
  <conditionalFormatting sqref="O132">
    <cfRule type="cellIs" dxfId="12137" priority="15337" operator="equal">
      <formula>"PENDIENTE POR DESCRIPCIÓN"</formula>
    </cfRule>
    <cfRule type="cellIs" dxfId="12136" priority="15341" operator="equal">
      <formula>"DESCRIPCIÓN INSUFICIENTE"</formula>
    </cfRule>
    <cfRule type="cellIs" dxfId="12135" priority="15342" operator="equal">
      <formula>"NO ESTÁ ACORDE A ITEM 5.2.1 (T.R.)"</formula>
    </cfRule>
    <cfRule type="cellIs" dxfId="12134" priority="15343" operator="equal">
      <formula>"ACORDE A ITEM 5.2.1 (T.R.)"</formula>
    </cfRule>
  </conditionalFormatting>
  <conditionalFormatting sqref="Q132">
    <cfRule type="containsBlanks" dxfId="12133" priority="15331">
      <formula>LEN(TRIM(Q132))=0</formula>
    </cfRule>
    <cfRule type="cellIs" dxfId="12132" priority="15340" operator="equal">
      <formula>"REQUERIMIENTOS SUBSANADOS"</formula>
    </cfRule>
    <cfRule type="containsText" dxfId="12131" priority="15346" operator="containsText" text="NO SUBSANABLE">
      <formula>NOT(ISERROR(SEARCH("NO SUBSANABLE",Q132)))</formula>
    </cfRule>
    <cfRule type="containsText" dxfId="12130" priority="15347" operator="containsText" text="PENDIENTES POR SUBSANAR">
      <formula>NOT(ISERROR(SEARCH("PENDIENTES POR SUBSANAR",Q132)))</formula>
    </cfRule>
    <cfRule type="containsText" dxfId="12129" priority="15348" operator="containsText" text="SIN OBSERVACIÓN">
      <formula>NOT(ISERROR(SEARCH("SIN OBSERVACIÓN",Q132)))</formula>
    </cfRule>
  </conditionalFormatting>
  <conditionalFormatting sqref="R132">
    <cfRule type="containsBlanks" dxfId="12128" priority="15330">
      <formula>LEN(TRIM(R132))=0</formula>
    </cfRule>
    <cfRule type="cellIs" dxfId="12127" priority="15332" operator="equal">
      <formula>"NO CUMPLEN CON LO SOLICITADO"</formula>
    </cfRule>
    <cfRule type="cellIs" dxfId="12126" priority="15333" operator="equal">
      <formula>"CUMPLEN CON LO SOLICITADO"</formula>
    </cfRule>
    <cfRule type="cellIs" dxfId="12125" priority="15334" operator="equal">
      <formula>"PENDIENTES"</formula>
    </cfRule>
    <cfRule type="cellIs" dxfId="12124" priority="15335" operator="equal">
      <formula>"NINGUNO"</formula>
    </cfRule>
  </conditionalFormatting>
  <conditionalFormatting sqref="G132">
    <cfRule type="notContainsBlanks" dxfId="12123" priority="15328">
      <formula>LEN(TRIM(G132))&gt;0</formula>
    </cfRule>
  </conditionalFormatting>
  <conditionalFormatting sqref="F132">
    <cfRule type="notContainsBlanks" dxfId="12122" priority="15327">
      <formula>LEN(TRIM(F132))&gt;0</formula>
    </cfRule>
  </conditionalFormatting>
  <conditionalFormatting sqref="E132">
    <cfRule type="notContainsBlanks" dxfId="12121" priority="15326">
      <formula>LEN(TRIM(E132))&gt;0</formula>
    </cfRule>
  </conditionalFormatting>
  <conditionalFormatting sqref="D132">
    <cfRule type="notContainsBlanks" dxfId="12120" priority="15325">
      <formula>LEN(TRIM(D132))&gt;0</formula>
    </cfRule>
  </conditionalFormatting>
  <conditionalFormatting sqref="C132">
    <cfRule type="notContainsBlanks" dxfId="12119" priority="15324">
      <formula>LEN(TRIM(C132))&gt;0</formula>
    </cfRule>
  </conditionalFormatting>
  <conditionalFormatting sqref="T123">
    <cfRule type="cellIs" dxfId="12118" priority="15321" operator="equal">
      <formula>"NO"</formula>
    </cfRule>
    <cfRule type="cellIs" dxfId="12117" priority="15322" operator="equal">
      <formula>"SI"</formula>
    </cfRule>
  </conditionalFormatting>
  <conditionalFormatting sqref="N135">
    <cfRule type="expression" dxfId="12116" priority="15316">
      <formula>N135=" "</formula>
    </cfRule>
    <cfRule type="expression" dxfId="12115" priority="15317">
      <formula>N135="NO PRESENTÓ CERTIFICADO"</formula>
    </cfRule>
    <cfRule type="expression" dxfId="12114" priority="15318">
      <formula>N135="PRESENTÓ CERTIFICADO"</formula>
    </cfRule>
  </conditionalFormatting>
  <conditionalFormatting sqref="P135">
    <cfRule type="expression" dxfId="12113" priority="15303">
      <formula>Q135="NO SUBSANABLE"</formula>
    </cfRule>
    <cfRule type="expression" dxfId="12112" priority="15305">
      <formula>Q135="REQUERIMIENTOS SUBSANADOS"</formula>
    </cfRule>
    <cfRule type="expression" dxfId="12111" priority="15306">
      <formula>Q135="PENDIENTES POR SUBSANAR"</formula>
    </cfRule>
    <cfRule type="expression" dxfId="12110" priority="15311">
      <formula>Q135="SIN OBSERVACIÓN"</formula>
    </cfRule>
    <cfRule type="containsBlanks" dxfId="12109" priority="15312">
      <formula>LEN(TRIM(P135))=0</formula>
    </cfRule>
  </conditionalFormatting>
  <conditionalFormatting sqref="O135">
    <cfRule type="cellIs" dxfId="12108" priority="15304" operator="equal">
      <formula>"PENDIENTE POR DESCRIPCIÓN"</formula>
    </cfRule>
    <cfRule type="cellIs" dxfId="12107" priority="15308" operator="equal">
      <formula>"DESCRIPCIÓN INSUFICIENTE"</formula>
    </cfRule>
    <cfRule type="cellIs" dxfId="12106" priority="15309" operator="equal">
      <formula>"NO ESTÁ ACORDE A ITEM 5.2.1 (T.R.)"</formula>
    </cfRule>
    <cfRule type="cellIs" dxfId="12105" priority="15310" operator="equal">
      <formula>"ACORDE A ITEM 5.2.1 (T.R.)"</formula>
    </cfRule>
  </conditionalFormatting>
  <conditionalFormatting sqref="Q135">
    <cfRule type="containsBlanks" dxfId="12104" priority="15298">
      <formula>LEN(TRIM(Q135))=0</formula>
    </cfRule>
    <cfRule type="cellIs" dxfId="12103" priority="15307" operator="equal">
      <formula>"REQUERIMIENTOS SUBSANADOS"</formula>
    </cfRule>
    <cfRule type="containsText" dxfId="12102" priority="15313" operator="containsText" text="NO SUBSANABLE">
      <formula>NOT(ISERROR(SEARCH("NO SUBSANABLE",Q135)))</formula>
    </cfRule>
    <cfRule type="containsText" dxfId="12101" priority="15314" operator="containsText" text="PENDIENTES POR SUBSANAR">
      <formula>NOT(ISERROR(SEARCH("PENDIENTES POR SUBSANAR",Q135)))</formula>
    </cfRule>
    <cfRule type="containsText" dxfId="12100" priority="15315" operator="containsText" text="SIN OBSERVACIÓN">
      <formula>NOT(ISERROR(SEARCH("SIN OBSERVACIÓN",Q135)))</formula>
    </cfRule>
  </conditionalFormatting>
  <conditionalFormatting sqref="R135">
    <cfRule type="containsBlanks" dxfId="12099" priority="15297">
      <formula>LEN(TRIM(R135))=0</formula>
    </cfRule>
    <cfRule type="cellIs" dxfId="12098" priority="15299" operator="equal">
      <formula>"NO CUMPLEN CON LO SOLICITADO"</formula>
    </cfRule>
    <cfRule type="cellIs" dxfId="12097" priority="15300" operator="equal">
      <formula>"CUMPLEN CON LO SOLICITADO"</formula>
    </cfRule>
    <cfRule type="cellIs" dxfId="12096" priority="15301" operator="equal">
      <formula>"PENDIENTES"</formula>
    </cfRule>
    <cfRule type="cellIs" dxfId="12095" priority="15302" operator="equal">
      <formula>"NINGUNO"</formula>
    </cfRule>
  </conditionalFormatting>
  <conditionalFormatting sqref="G135">
    <cfRule type="notContainsBlanks" dxfId="12094" priority="15295">
      <formula>LEN(TRIM(G135))&gt;0</formula>
    </cfRule>
  </conditionalFormatting>
  <conditionalFormatting sqref="E135">
    <cfRule type="notContainsBlanks" dxfId="12093" priority="15293">
      <formula>LEN(TRIM(E135))&gt;0</formula>
    </cfRule>
  </conditionalFormatting>
  <conditionalFormatting sqref="D135">
    <cfRule type="notContainsBlanks" dxfId="12092" priority="15292">
      <formula>LEN(TRIM(D135))&gt;0</formula>
    </cfRule>
  </conditionalFormatting>
  <conditionalFormatting sqref="C135">
    <cfRule type="notContainsBlanks" dxfId="12091" priority="15291">
      <formula>LEN(TRIM(C135))&gt;0</formula>
    </cfRule>
  </conditionalFormatting>
  <conditionalFormatting sqref="N19">
    <cfRule type="expression" dxfId="12090" priority="12981">
      <formula>N19=" "</formula>
    </cfRule>
    <cfRule type="expression" dxfId="12089" priority="12982">
      <formula>N19="NO PRESENTÓ CERTIFICADO"</formula>
    </cfRule>
    <cfRule type="expression" dxfId="12088" priority="12983">
      <formula>N19="PRESENTÓ CERTIFICADO"</formula>
    </cfRule>
  </conditionalFormatting>
  <conditionalFormatting sqref="O19">
    <cfRule type="cellIs" dxfId="12087" priority="12977" operator="equal">
      <formula>"PENDIENTE POR DESCRIPCIÓN"</formula>
    </cfRule>
    <cfRule type="cellIs" dxfId="12086" priority="12978" operator="equal">
      <formula>"DESCRIPCIÓN INSUFICIENTE"</formula>
    </cfRule>
    <cfRule type="cellIs" dxfId="12085" priority="12979" operator="equal">
      <formula>"NO ESTÁ ACORDE A ITEM 5.2.1 (T.R.)"</formula>
    </cfRule>
    <cfRule type="cellIs" dxfId="12084" priority="12980" operator="equal">
      <formula>"ACORDE A ITEM 5.2.1 (T.R.)"</formula>
    </cfRule>
  </conditionalFormatting>
  <conditionalFormatting sqref="Q19">
    <cfRule type="containsBlanks" dxfId="12083" priority="12968">
      <formula>LEN(TRIM(Q19))=0</formula>
    </cfRule>
    <cfRule type="cellIs" dxfId="12082" priority="12973" operator="equal">
      <formula>"REQUERIMIENTOS SUBSANADOS"</formula>
    </cfRule>
    <cfRule type="containsText" dxfId="12081" priority="12974" operator="containsText" text="NO SUBSANABLE">
      <formula>NOT(ISERROR(SEARCH("NO SUBSANABLE",Q19)))</formula>
    </cfRule>
    <cfRule type="containsText" dxfId="12080" priority="12975" operator="containsText" text="PENDIENTES POR SUBSANAR">
      <formula>NOT(ISERROR(SEARCH("PENDIENTES POR SUBSANAR",Q19)))</formula>
    </cfRule>
    <cfRule type="containsText" dxfId="12079" priority="12976" operator="containsText" text="SIN OBSERVACIÓN">
      <formula>NOT(ISERROR(SEARCH("SIN OBSERVACIÓN",Q19)))</formula>
    </cfRule>
  </conditionalFormatting>
  <conditionalFormatting sqref="R19">
    <cfRule type="containsBlanks" dxfId="12078" priority="12967">
      <formula>LEN(TRIM(R19))=0</formula>
    </cfRule>
    <cfRule type="cellIs" dxfId="12077" priority="12969" operator="equal">
      <formula>"NO CUMPLEN CON LO SOLICITADO"</formula>
    </cfRule>
    <cfRule type="cellIs" dxfId="12076" priority="12970" operator="equal">
      <formula>"CUMPLEN CON LO SOLICITADO"</formula>
    </cfRule>
    <cfRule type="cellIs" dxfId="12075" priority="12971" operator="equal">
      <formula>"PENDIENTES"</formula>
    </cfRule>
    <cfRule type="cellIs" dxfId="12074" priority="12972" operator="equal">
      <formula>"NINGUNO"</formula>
    </cfRule>
  </conditionalFormatting>
  <conditionalFormatting sqref="P38">
    <cfRule type="expression" dxfId="12073" priority="12935">
      <formula>Q38="NO SUBSANABLE"</formula>
    </cfRule>
    <cfRule type="expression" dxfId="12072" priority="12936">
      <formula>Q38="REQUERIMIENTOS SUBSANADOS"</formula>
    </cfRule>
    <cfRule type="expression" dxfId="12071" priority="12937">
      <formula>Q38="PENDIENTES POR SUBSANAR"</formula>
    </cfRule>
    <cfRule type="expression" dxfId="12070" priority="12938">
      <formula>Q38="SIN OBSERVACIÓN"</formula>
    </cfRule>
    <cfRule type="containsBlanks" dxfId="12069" priority="12939">
      <formula>LEN(TRIM(P38))=0</formula>
    </cfRule>
  </conditionalFormatting>
  <conditionalFormatting sqref="P41">
    <cfRule type="expression" dxfId="12068" priority="12940">
      <formula>Q41="NO SUBSANABLE"</formula>
    </cfRule>
    <cfRule type="expression" dxfId="12067" priority="12941">
      <formula>Q41="REQUERIMIENTOS SUBSANADOS"</formula>
    </cfRule>
    <cfRule type="expression" dxfId="12066" priority="12942">
      <formula>Q41="PENDIENTES POR SUBSANAR"</formula>
    </cfRule>
    <cfRule type="expression" dxfId="12065" priority="12943">
      <formula>Q41="SIN OBSERVACIÓN"</formula>
    </cfRule>
    <cfRule type="containsBlanks" dxfId="12064" priority="12944">
      <formula>LEN(TRIM(P41))=0</formula>
    </cfRule>
  </conditionalFormatting>
  <conditionalFormatting sqref="P66">
    <cfRule type="expression" dxfId="12063" priority="12926">
      <formula>Q66="NO SUBSANABLE"</formula>
    </cfRule>
    <cfRule type="expression" dxfId="12062" priority="12927">
      <formula>Q66="REQUERIMIENTOS SUBSANADOS"</formula>
    </cfRule>
    <cfRule type="expression" dxfId="12061" priority="12928">
      <formula>Q66="PENDIENTES POR SUBSANAR"</formula>
    </cfRule>
    <cfRule type="expression" dxfId="12060" priority="12930">
      <formula>Q66="SIN OBSERVACIÓN"</formula>
    </cfRule>
    <cfRule type="containsBlanks" dxfId="12059" priority="12931">
      <formula>LEN(TRIM(P66))=0</formula>
    </cfRule>
  </conditionalFormatting>
  <conditionalFormatting sqref="M16">
    <cfRule type="expression" dxfId="12058" priority="12755">
      <formula>L16="NO CUMPLE"</formula>
    </cfRule>
    <cfRule type="expression" dxfId="12057" priority="12756">
      <formula>L16="CUMPLE"</formula>
    </cfRule>
  </conditionalFormatting>
  <conditionalFormatting sqref="L18">
    <cfRule type="cellIs" dxfId="12056" priority="12751" operator="equal">
      <formula>"NO CUMPLE"</formula>
    </cfRule>
    <cfRule type="cellIs" dxfId="12055" priority="12752" operator="equal">
      <formula>"CUMPLE"</formula>
    </cfRule>
  </conditionalFormatting>
  <conditionalFormatting sqref="M17">
    <cfRule type="expression" dxfId="12054" priority="12745">
      <formula>L17="NO CUMPLE"</formula>
    </cfRule>
    <cfRule type="expression" dxfId="12053" priority="12746">
      <formula>L17="CUMPLE"</formula>
    </cfRule>
  </conditionalFormatting>
  <conditionalFormatting sqref="B358">
    <cfRule type="cellIs" dxfId="12052" priority="11695" operator="equal">
      <formula>"NO CUMPLE CON LA EXPERIENCIA REQUERIDA"</formula>
    </cfRule>
    <cfRule type="cellIs" dxfId="12051" priority="11696" operator="equal">
      <formula>"CUMPLE CON LA EXPERIENCIA REQUERIDA"</formula>
    </cfRule>
  </conditionalFormatting>
  <conditionalFormatting sqref="H343">
    <cfRule type="notContainsBlanks" dxfId="12050" priority="11694">
      <formula>LEN(TRIM(H343))&gt;0</formula>
    </cfRule>
  </conditionalFormatting>
  <conditionalFormatting sqref="G343">
    <cfRule type="notContainsBlanks" dxfId="12049" priority="11693">
      <formula>LEN(TRIM(G343))&gt;0</formula>
    </cfRule>
  </conditionalFormatting>
  <conditionalFormatting sqref="F343">
    <cfRule type="notContainsBlanks" dxfId="12048" priority="11692">
      <formula>LEN(TRIM(F343))&gt;0</formula>
    </cfRule>
  </conditionalFormatting>
  <conditionalFormatting sqref="E343">
    <cfRule type="notContainsBlanks" dxfId="12047" priority="11691">
      <formula>LEN(TRIM(E343))&gt;0</formula>
    </cfRule>
  </conditionalFormatting>
  <conditionalFormatting sqref="D343">
    <cfRule type="notContainsBlanks" dxfId="12046" priority="11690">
      <formula>LEN(TRIM(D343))&gt;0</formula>
    </cfRule>
  </conditionalFormatting>
  <conditionalFormatting sqref="C343">
    <cfRule type="notContainsBlanks" dxfId="12045" priority="11689">
      <formula>LEN(TRIM(C343))&gt;0</formula>
    </cfRule>
  </conditionalFormatting>
  <conditionalFormatting sqref="I343">
    <cfRule type="notContainsBlanks" dxfId="12044" priority="11688">
      <formula>LEN(TRIM(I343))&gt;0</formula>
    </cfRule>
  </conditionalFormatting>
  <conditionalFormatting sqref="H346">
    <cfRule type="notContainsBlanks" dxfId="12043" priority="11665">
      <formula>LEN(TRIM(H346))&gt;0</formula>
    </cfRule>
  </conditionalFormatting>
  <conditionalFormatting sqref="G346 G349">
    <cfRule type="notContainsBlanks" dxfId="12042" priority="11664">
      <formula>LEN(TRIM(G346))&gt;0</formula>
    </cfRule>
  </conditionalFormatting>
  <conditionalFormatting sqref="F346">
    <cfRule type="notContainsBlanks" dxfId="12041" priority="11663">
      <formula>LEN(TRIM(F346))&gt;0</formula>
    </cfRule>
  </conditionalFormatting>
  <conditionalFormatting sqref="E346 E349">
    <cfRule type="notContainsBlanks" dxfId="12040" priority="11662">
      <formula>LEN(TRIM(E346))&gt;0</formula>
    </cfRule>
  </conditionalFormatting>
  <conditionalFormatting sqref="D346 D349">
    <cfRule type="notContainsBlanks" dxfId="12039" priority="11661">
      <formula>LEN(TRIM(D346))&gt;0</formula>
    </cfRule>
  </conditionalFormatting>
  <conditionalFormatting sqref="C346 C349">
    <cfRule type="notContainsBlanks" dxfId="12038" priority="11660">
      <formula>LEN(TRIM(C346))&gt;0</formula>
    </cfRule>
  </conditionalFormatting>
  <conditionalFormatting sqref="I349">
    <cfRule type="notContainsBlanks" dxfId="12037" priority="11659">
      <formula>LEN(TRIM(I349))&gt;0</formula>
    </cfRule>
  </conditionalFormatting>
  <conditionalFormatting sqref="G352">
    <cfRule type="notContainsBlanks" dxfId="12036" priority="11635">
      <formula>LEN(TRIM(G352))&gt;0</formula>
    </cfRule>
  </conditionalFormatting>
  <conditionalFormatting sqref="E352">
    <cfRule type="notContainsBlanks" dxfId="12035" priority="11633">
      <formula>LEN(TRIM(E352))&gt;0</formula>
    </cfRule>
  </conditionalFormatting>
  <conditionalFormatting sqref="D352">
    <cfRule type="notContainsBlanks" dxfId="12034" priority="11632">
      <formula>LEN(TRIM(D352))&gt;0</formula>
    </cfRule>
  </conditionalFormatting>
  <conditionalFormatting sqref="C352">
    <cfRule type="notContainsBlanks" dxfId="12033" priority="11631">
      <formula>LEN(TRIM(C352))&gt;0</formula>
    </cfRule>
  </conditionalFormatting>
  <conditionalFormatting sqref="T343">
    <cfRule type="cellIs" dxfId="12032" priority="11628" operator="equal">
      <formula>"NO"</formula>
    </cfRule>
    <cfRule type="cellIs" dxfId="12031" priority="11629" operator="equal">
      <formula>"SI"</formula>
    </cfRule>
  </conditionalFormatting>
  <conditionalFormatting sqref="P355">
    <cfRule type="expression" dxfId="12030" priority="11610">
      <formula>Q355="NO SUBSANABLE"</formula>
    </cfRule>
    <cfRule type="expression" dxfId="12029" priority="11612">
      <formula>Q355="REQUERIMIENTOS SUBSANADOS"</formula>
    </cfRule>
    <cfRule type="expression" dxfId="12028" priority="11613">
      <formula>Q355="PENDIENTES POR SUBSANAR"</formula>
    </cfRule>
    <cfRule type="expression" dxfId="12027" priority="11618">
      <formula>Q355="SIN OBSERVACIÓN"</formula>
    </cfRule>
    <cfRule type="containsBlanks" dxfId="12026" priority="11619">
      <formula>LEN(TRIM(P355))=0</formula>
    </cfRule>
  </conditionalFormatting>
  <conditionalFormatting sqref="G355">
    <cfRule type="notContainsBlanks" dxfId="12025" priority="11602">
      <formula>LEN(TRIM(G355))&gt;0</formula>
    </cfRule>
  </conditionalFormatting>
  <conditionalFormatting sqref="E355">
    <cfRule type="notContainsBlanks" dxfId="12024" priority="11600">
      <formula>LEN(TRIM(E355))&gt;0</formula>
    </cfRule>
  </conditionalFormatting>
  <conditionalFormatting sqref="D355">
    <cfRule type="notContainsBlanks" dxfId="12023" priority="11599">
      <formula>LEN(TRIM(D355))&gt;0</formula>
    </cfRule>
  </conditionalFormatting>
  <conditionalFormatting sqref="C355">
    <cfRule type="notContainsBlanks" dxfId="12022" priority="11598">
      <formula>LEN(TRIM(C355))&gt;0</formula>
    </cfRule>
  </conditionalFormatting>
  <conditionalFormatting sqref="N365">
    <cfRule type="expression" dxfId="12021" priority="11522">
      <formula>N365=" "</formula>
    </cfRule>
    <cfRule type="expression" dxfId="12020" priority="11523">
      <formula>N365="NO PRESENTÓ CERTIFICADO"</formula>
    </cfRule>
    <cfRule type="expression" dxfId="12019" priority="11524">
      <formula>N365="PRESENTÓ CERTIFICADO"</formula>
    </cfRule>
  </conditionalFormatting>
  <conditionalFormatting sqref="O365">
    <cfRule type="cellIs" dxfId="12018" priority="11508" operator="equal">
      <formula>"PENDIENTE POR DESCRIPCIÓN"</formula>
    </cfRule>
    <cfRule type="cellIs" dxfId="12017" priority="11512" operator="equal">
      <formula>"DESCRIPCIÓN INSUFICIENTE"</formula>
    </cfRule>
    <cfRule type="cellIs" dxfId="12016" priority="11513" operator="equal">
      <formula>"NO ESTÁ ACORDE A ITEM 5.2.1 (T.R.)"</formula>
    </cfRule>
    <cfRule type="cellIs" dxfId="12015" priority="11514" operator="equal">
      <formula>"ACORDE A ITEM 5.2.1 (T.R.)"</formula>
    </cfRule>
  </conditionalFormatting>
  <conditionalFormatting sqref="Q365">
    <cfRule type="containsBlanks" dxfId="12014" priority="11502">
      <formula>LEN(TRIM(Q365))=0</formula>
    </cfRule>
    <cfRule type="cellIs" dxfId="12013" priority="11511" operator="equal">
      <formula>"REQUERIMIENTOS SUBSANADOS"</formula>
    </cfRule>
    <cfRule type="containsText" dxfId="12012" priority="11517" operator="containsText" text="NO SUBSANABLE">
      <formula>NOT(ISERROR(SEARCH("NO SUBSANABLE",Q365)))</formula>
    </cfRule>
    <cfRule type="containsText" dxfId="12011" priority="11518" operator="containsText" text="PENDIENTES POR SUBSANAR">
      <formula>NOT(ISERROR(SEARCH("PENDIENTES POR SUBSANAR",Q365)))</formula>
    </cfRule>
    <cfRule type="containsText" dxfId="12010" priority="11519" operator="containsText" text="SIN OBSERVACIÓN">
      <formula>NOT(ISERROR(SEARCH("SIN OBSERVACIÓN",Q365)))</formula>
    </cfRule>
  </conditionalFormatting>
  <conditionalFormatting sqref="R365">
    <cfRule type="containsBlanks" dxfId="12009" priority="11501">
      <formula>LEN(TRIM(R365))=0</formula>
    </cfRule>
    <cfRule type="cellIs" dxfId="12008" priority="11503" operator="equal">
      <formula>"NO CUMPLEN CON LO SOLICITADO"</formula>
    </cfRule>
    <cfRule type="cellIs" dxfId="12007" priority="11504" operator="equal">
      <formula>"CUMPLEN CON LO SOLICITADO"</formula>
    </cfRule>
    <cfRule type="cellIs" dxfId="12006" priority="11505" operator="equal">
      <formula>"PENDIENTES"</formula>
    </cfRule>
    <cfRule type="cellIs" dxfId="12005" priority="11506" operator="equal">
      <formula>"NINGUNO"</formula>
    </cfRule>
  </conditionalFormatting>
  <conditionalFormatting sqref="B380">
    <cfRule type="cellIs" dxfId="12004" priority="11497" operator="equal">
      <formula>"NO CUMPLE CON LA EXPERIENCIA REQUERIDA"</formula>
    </cfRule>
    <cfRule type="cellIs" dxfId="12003" priority="11498" operator="equal">
      <formula>"CUMPLE CON LA EXPERIENCIA REQUERIDA"</formula>
    </cfRule>
  </conditionalFormatting>
  <conditionalFormatting sqref="H365">
    <cfRule type="notContainsBlanks" dxfId="12002" priority="11496">
      <formula>LEN(TRIM(H365))&gt;0</formula>
    </cfRule>
  </conditionalFormatting>
  <conditionalFormatting sqref="G365">
    <cfRule type="notContainsBlanks" dxfId="12001" priority="11495">
      <formula>LEN(TRIM(G365))&gt;0</formula>
    </cfRule>
  </conditionalFormatting>
  <conditionalFormatting sqref="F365">
    <cfRule type="notContainsBlanks" dxfId="12000" priority="11494">
      <formula>LEN(TRIM(F365))&gt;0</formula>
    </cfRule>
  </conditionalFormatting>
  <conditionalFormatting sqref="E365">
    <cfRule type="notContainsBlanks" dxfId="11999" priority="11493">
      <formula>LEN(TRIM(E365))&gt;0</formula>
    </cfRule>
  </conditionalFormatting>
  <conditionalFormatting sqref="D365">
    <cfRule type="notContainsBlanks" dxfId="11998" priority="11492">
      <formula>LEN(TRIM(D365))&gt;0</formula>
    </cfRule>
  </conditionalFormatting>
  <conditionalFormatting sqref="C365">
    <cfRule type="notContainsBlanks" dxfId="11997" priority="11491">
      <formula>LEN(TRIM(C365))&gt;0</formula>
    </cfRule>
  </conditionalFormatting>
  <conditionalFormatting sqref="I365">
    <cfRule type="notContainsBlanks" dxfId="11996" priority="11490">
      <formula>LEN(TRIM(I365))&gt;0</formula>
    </cfRule>
  </conditionalFormatting>
  <conditionalFormatting sqref="P368">
    <cfRule type="expression" dxfId="11995" priority="11474">
      <formula>Q368="NO SUBSANABLE"</formula>
    </cfRule>
    <cfRule type="expression" dxfId="11994" priority="11476">
      <formula>Q368="REQUERIMIENTOS SUBSANADOS"</formula>
    </cfRule>
    <cfRule type="expression" dxfId="11993" priority="11477">
      <formula>Q368="PENDIENTES POR SUBSANAR"</formula>
    </cfRule>
    <cfRule type="expression" dxfId="11992" priority="11482">
      <formula>Q368="SIN OBSERVACIÓN"</formula>
    </cfRule>
    <cfRule type="containsBlanks" dxfId="11991" priority="11483">
      <formula>LEN(TRIM(P368))=0</formula>
    </cfRule>
  </conditionalFormatting>
  <conditionalFormatting sqref="G368 G371">
    <cfRule type="notContainsBlanks" dxfId="11990" priority="11466">
      <formula>LEN(TRIM(G368))&gt;0</formula>
    </cfRule>
  </conditionalFormatting>
  <conditionalFormatting sqref="F368 F371">
    <cfRule type="notContainsBlanks" dxfId="11989" priority="11465">
      <formula>LEN(TRIM(F368))&gt;0</formula>
    </cfRule>
  </conditionalFormatting>
  <conditionalFormatting sqref="E368 E371">
    <cfRule type="notContainsBlanks" dxfId="11988" priority="11464">
      <formula>LEN(TRIM(E368))&gt;0</formula>
    </cfRule>
  </conditionalFormatting>
  <conditionalFormatting sqref="D368 D371">
    <cfRule type="notContainsBlanks" dxfId="11987" priority="11463">
      <formula>LEN(TRIM(D368))&gt;0</formula>
    </cfRule>
  </conditionalFormatting>
  <conditionalFormatting sqref="C368 C371">
    <cfRule type="notContainsBlanks" dxfId="11986" priority="11462">
      <formula>LEN(TRIM(C368))&gt;0</formula>
    </cfRule>
  </conditionalFormatting>
  <conditionalFormatting sqref="O374">
    <cfRule type="cellIs" dxfId="11985" priority="11446" operator="equal">
      <formula>"PENDIENTE POR DESCRIPCIÓN"</formula>
    </cfRule>
    <cfRule type="cellIs" dxfId="11984" priority="11450" operator="equal">
      <formula>"DESCRIPCIÓN INSUFICIENTE"</formula>
    </cfRule>
    <cfRule type="cellIs" dxfId="11983" priority="11451" operator="equal">
      <formula>"NO ESTÁ ACORDE A ITEM 5.2.1 (T.R.)"</formula>
    </cfRule>
    <cfRule type="cellIs" dxfId="11982" priority="11452" operator="equal">
      <formula>"ACORDE A ITEM 5.2.1 (T.R.)"</formula>
    </cfRule>
  </conditionalFormatting>
  <conditionalFormatting sqref="Q374">
    <cfRule type="containsBlanks" dxfId="11981" priority="11440">
      <formula>LEN(TRIM(Q374))=0</formula>
    </cfRule>
    <cfRule type="cellIs" dxfId="11980" priority="11449" operator="equal">
      <formula>"REQUERIMIENTOS SUBSANADOS"</formula>
    </cfRule>
    <cfRule type="containsText" dxfId="11979" priority="11455" operator="containsText" text="NO SUBSANABLE">
      <formula>NOT(ISERROR(SEARCH("NO SUBSANABLE",Q374)))</formula>
    </cfRule>
    <cfRule type="containsText" dxfId="11978" priority="11456" operator="containsText" text="PENDIENTES POR SUBSANAR">
      <formula>NOT(ISERROR(SEARCH("PENDIENTES POR SUBSANAR",Q374)))</formula>
    </cfRule>
    <cfRule type="containsText" dxfId="11977" priority="11457" operator="containsText" text="SIN OBSERVACIÓN">
      <formula>NOT(ISERROR(SEARCH("SIN OBSERVACIÓN",Q374)))</formula>
    </cfRule>
  </conditionalFormatting>
  <conditionalFormatting sqref="R374">
    <cfRule type="containsBlanks" dxfId="11976" priority="11439">
      <formula>LEN(TRIM(R374))=0</formula>
    </cfRule>
    <cfRule type="cellIs" dxfId="11975" priority="11441" operator="equal">
      <formula>"NO CUMPLEN CON LO SOLICITADO"</formula>
    </cfRule>
    <cfRule type="cellIs" dxfId="11974" priority="11442" operator="equal">
      <formula>"CUMPLEN CON LO SOLICITADO"</formula>
    </cfRule>
    <cfRule type="cellIs" dxfId="11973" priority="11443" operator="equal">
      <formula>"PENDIENTES"</formula>
    </cfRule>
    <cfRule type="cellIs" dxfId="11972" priority="11444" operator="equal">
      <formula>"NINGUNO"</formula>
    </cfRule>
  </conditionalFormatting>
  <conditionalFormatting sqref="G374">
    <cfRule type="notContainsBlanks" dxfId="11971" priority="11437">
      <formula>LEN(TRIM(G374))&gt;0</formula>
    </cfRule>
  </conditionalFormatting>
  <conditionalFormatting sqref="F374">
    <cfRule type="notContainsBlanks" dxfId="11970" priority="11436">
      <formula>LEN(TRIM(F374))&gt;0</formula>
    </cfRule>
  </conditionalFormatting>
  <conditionalFormatting sqref="E374">
    <cfRule type="notContainsBlanks" dxfId="11969" priority="11435">
      <formula>LEN(TRIM(E374))&gt;0</formula>
    </cfRule>
  </conditionalFormatting>
  <conditionalFormatting sqref="D374">
    <cfRule type="notContainsBlanks" dxfId="11968" priority="11434">
      <formula>LEN(TRIM(D374))&gt;0</formula>
    </cfRule>
  </conditionalFormatting>
  <conditionalFormatting sqref="C374">
    <cfRule type="notContainsBlanks" dxfId="11967" priority="11433">
      <formula>LEN(TRIM(C374))&gt;0</formula>
    </cfRule>
  </conditionalFormatting>
  <conditionalFormatting sqref="T365">
    <cfRule type="cellIs" dxfId="11966" priority="11430" operator="equal">
      <formula>"NO"</formula>
    </cfRule>
    <cfRule type="cellIs" dxfId="11965" priority="11431" operator="equal">
      <formula>"SI"</formula>
    </cfRule>
  </conditionalFormatting>
  <conditionalFormatting sqref="G377">
    <cfRule type="notContainsBlanks" dxfId="11964" priority="11404">
      <formula>LEN(TRIM(G377))&gt;0</formula>
    </cfRule>
  </conditionalFormatting>
  <conditionalFormatting sqref="F377">
    <cfRule type="notContainsBlanks" dxfId="11963" priority="11403">
      <formula>LEN(TRIM(F377))&gt;0</formula>
    </cfRule>
  </conditionalFormatting>
  <conditionalFormatting sqref="E377">
    <cfRule type="notContainsBlanks" dxfId="11962" priority="11402">
      <formula>LEN(TRIM(E377))&gt;0</formula>
    </cfRule>
  </conditionalFormatting>
  <conditionalFormatting sqref="D377">
    <cfRule type="notContainsBlanks" dxfId="11961" priority="11401">
      <formula>LEN(TRIM(D377))&gt;0</formula>
    </cfRule>
  </conditionalFormatting>
  <conditionalFormatting sqref="C377">
    <cfRule type="notContainsBlanks" dxfId="11960" priority="11400">
      <formula>LEN(TRIM(C377))&gt;0</formula>
    </cfRule>
  </conditionalFormatting>
  <conditionalFormatting sqref="T50">
    <cfRule type="cellIs" dxfId="11959" priority="11325" operator="equal">
      <formula>"NO CUMPLE"</formula>
    </cfRule>
    <cfRule type="cellIs" dxfId="11958" priority="11326" operator="equal">
      <formula>"CUMPLE"</formula>
    </cfRule>
  </conditionalFormatting>
  <conditionalFormatting sqref="S16 S19 S22 S25">
    <cfRule type="cellIs" dxfId="11957" priority="11323" operator="greaterThan">
      <formula>0</formula>
    </cfRule>
    <cfRule type="cellIs" dxfId="11956" priority="11324" operator="equal">
      <formula>0</formula>
    </cfRule>
  </conditionalFormatting>
  <conditionalFormatting sqref="S35 S38 S41 S44 S47">
    <cfRule type="cellIs" dxfId="11955" priority="11321" operator="greaterThan">
      <formula>0</formula>
    </cfRule>
    <cfRule type="cellIs" dxfId="11954" priority="11322" operator="equal">
      <formula>0</formula>
    </cfRule>
  </conditionalFormatting>
  <conditionalFormatting sqref="S79 S82 S85 S88 S91">
    <cfRule type="cellIs" dxfId="11953" priority="11317" operator="greaterThan">
      <formula>0</formula>
    </cfRule>
    <cfRule type="cellIs" dxfId="11952" priority="11318" operator="equal">
      <formula>0</formula>
    </cfRule>
  </conditionalFormatting>
  <conditionalFormatting sqref="S101 S104 S107 S110 S113">
    <cfRule type="cellIs" dxfId="11951" priority="11315" operator="greaterThan">
      <formula>0</formula>
    </cfRule>
    <cfRule type="cellIs" dxfId="11950" priority="11316" operator="equal">
      <formula>0</formula>
    </cfRule>
  </conditionalFormatting>
  <conditionalFormatting sqref="S123 S126 S129 S132 S135">
    <cfRule type="cellIs" dxfId="11949" priority="11313" operator="greaterThan">
      <formula>0</formula>
    </cfRule>
    <cfRule type="cellIs" dxfId="11948" priority="11314" operator="equal">
      <formula>0</formula>
    </cfRule>
  </conditionalFormatting>
  <conditionalFormatting sqref="S145 S148 S151 S154 S157">
    <cfRule type="cellIs" dxfId="11947" priority="11311" operator="greaterThan">
      <formula>0</formula>
    </cfRule>
    <cfRule type="cellIs" dxfId="11946" priority="11312" operator="equal">
      <formula>0</formula>
    </cfRule>
  </conditionalFormatting>
  <conditionalFormatting sqref="S167 S170 S173 S176 S179">
    <cfRule type="cellIs" dxfId="11945" priority="11309" operator="greaterThan">
      <formula>0</formula>
    </cfRule>
    <cfRule type="cellIs" dxfId="11944" priority="11310" operator="equal">
      <formula>0</formula>
    </cfRule>
  </conditionalFormatting>
  <conditionalFormatting sqref="S189 S192 S195 S198 S201">
    <cfRule type="cellIs" dxfId="11943" priority="11307" operator="greaterThan">
      <formula>0</formula>
    </cfRule>
    <cfRule type="cellIs" dxfId="11942" priority="11308" operator="equal">
      <formula>0</formula>
    </cfRule>
  </conditionalFormatting>
  <conditionalFormatting sqref="S211 S214 S217 S220 S223">
    <cfRule type="cellIs" dxfId="11941" priority="11305" operator="greaterThan">
      <formula>0</formula>
    </cfRule>
    <cfRule type="cellIs" dxfId="11940" priority="11306" operator="equal">
      <formula>0</formula>
    </cfRule>
  </conditionalFormatting>
  <conditionalFormatting sqref="S233 S236 S239 S242 S245">
    <cfRule type="cellIs" dxfId="11939" priority="11303" operator="greaterThan">
      <formula>0</formula>
    </cfRule>
    <cfRule type="cellIs" dxfId="11938" priority="11304" operator="equal">
      <formula>0</formula>
    </cfRule>
  </conditionalFormatting>
  <conditionalFormatting sqref="S255 S258 S261 S264 S267">
    <cfRule type="cellIs" dxfId="11937" priority="11301" operator="greaterThan">
      <formula>0</formula>
    </cfRule>
    <cfRule type="cellIs" dxfId="11936" priority="11302" operator="equal">
      <formula>0</formula>
    </cfRule>
  </conditionalFormatting>
  <conditionalFormatting sqref="S277 S280 S283 S286 S289">
    <cfRule type="cellIs" dxfId="11935" priority="11299" operator="greaterThan">
      <formula>0</formula>
    </cfRule>
    <cfRule type="cellIs" dxfId="11934" priority="11300" operator="equal">
      <formula>0</formula>
    </cfRule>
  </conditionalFormatting>
  <conditionalFormatting sqref="S305 S308 S311">
    <cfRule type="cellIs" dxfId="11933" priority="11297" operator="greaterThan">
      <formula>0</formula>
    </cfRule>
    <cfRule type="cellIs" dxfId="11932" priority="11298" operator="equal">
      <formula>0</formula>
    </cfRule>
  </conditionalFormatting>
  <conditionalFormatting sqref="S321 S324 S327 S330 S333">
    <cfRule type="cellIs" dxfId="11931" priority="11295" operator="greaterThan">
      <formula>0</formula>
    </cfRule>
    <cfRule type="cellIs" dxfId="11930" priority="11296" operator="equal">
      <formula>0</formula>
    </cfRule>
  </conditionalFormatting>
  <conditionalFormatting sqref="S343 S346 S349 S352 S355">
    <cfRule type="cellIs" dxfId="11929" priority="11293" operator="greaterThan">
      <formula>0</formula>
    </cfRule>
    <cfRule type="cellIs" dxfId="11928" priority="11294" operator="equal">
      <formula>0</formula>
    </cfRule>
  </conditionalFormatting>
  <conditionalFormatting sqref="S365 S368 S371 S374 S377">
    <cfRule type="cellIs" dxfId="11927" priority="11291" operator="greaterThan">
      <formula>0</formula>
    </cfRule>
    <cfRule type="cellIs" dxfId="11926" priority="11292" operator="equal">
      <formula>0</formula>
    </cfRule>
  </conditionalFormatting>
  <conditionalFormatting sqref="T72">
    <cfRule type="cellIs" dxfId="11925" priority="11289" operator="equal">
      <formula>"NO CUMPLE"</formula>
    </cfRule>
    <cfRule type="cellIs" dxfId="11924" priority="11290" operator="equal">
      <formula>"CUMPLE"</formula>
    </cfRule>
  </conditionalFormatting>
  <conditionalFormatting sqref="T94">
    <cfRule type="cellIs" dxfId="11923" priority="11287" operator="equal">
      <formula>"NO CUMPLE"</formula>
    </cfRule>
    <cfRule type="cellIs" dxfId="11922" priority="11288" operator="equal">
      <formula>"CUMPLE"</formula>
    </cfRule>
  </conditionalFormatting>
  <conditionalFormatting sqref="T116">
    <cfRule type="cellIs" dxfId="11921" priority="11285" operator="equal">
      <formula>"NO CUMPLE"</formula>
    </cfRule>
    <cfRule type="cellIs" dxfId="11920" priority="11286" operator="equal">
      <formula>"CUMPLE"</formula>
    </cfRule>
  </conditionalFormatting>
  <conditionalFormatting sqref="T138">
    <cfRule type="cellIs" dxfId="11919" priority="11283" operator="equal">
      <formula>"NO CUMPLE"</formula>
    </cfRule>
    <cfRule type="cellIs" dxfId="11918" priority="11284" operator="equal">
      <formula>"CUMPLE"</formula>
    </cfRule>
  </conditionalFormatting>
  <conditionalFormatting sqref="T160">
    <cfRule type="cellIs" dxfId="11917" priority="11281" operator="equal">
      <formula>"NO CUMPLE"</formula>
    </cfRule>
    <cfRule type="cellIs" dxfId="11916" priority="11282" operator="equal">
      <formula>"CUMPLE"</formula>
    </cfRule>
  </conditionalFormatting>
  <conditionalFormatting sqref="T182">
    <cfRule type="cellIs" dxfId="11915" priority="11279" operator="equal">
      <formula>"NO CUMPLE"</formula>
    </cfRule>
    <cfRule type="cellIs" dxfId="11914" priority="11280" operator="equal">
      <formula>"CUMPLE"</formula>
    </cfRule>
  </conditionalFormatting>
  <conditionalFormatting sqref="T204">
    <cfRule type="cellIs" dxfId="11913" priority="11277" operator="equal">
      <formula>"NO CUMPLE"</formula>
    </cfRule>
    <cfRule type="cellIs" dxfId="11912" priority="11278" operator="equal">
      <formula>"CUMPLE"</formula>
    </cfRule>
  </conditionalFormatting>
  <conditionalFormatting sqref="T226">
    <cfRule type="cellIs" dxfId="11911" priority="11275" operator="equal">
      <formula>"NO CUMPLE"</formula>
    </cfRule>
    <cfRule type="cellIs" dxfId="11910" priority="11276" operator="equal">
      <formula>"CUMPLE"</formula>
    </cfRule>
  </conditionalFormatting>
  <conditionalFormatting sqref="T248">
    <cfRule type="cellIs" dxfId="11909" priority="11273" operator="equal">
      <formula>"NO CUMPLE"</formula>
    </cfRule>
    <cfRule type="cellIs" dxfId="11908" priority="11274" operator="equal">
      <formula>"CUMPLE"</formula>
    </cfRule>
  </conditionalFormatting>
  <conditionalFormatting sqref="T270">
    <cfRule type="cellIs" dxfId="11907" priority="11271" operator="equal">
      <formula>"NO CUMPLE"</formula>
    </cfRule>
    <cfRule type="cellIs" dxfId="11906" priority="11272" operator="equal">
      <formula>"CUMPLE"</formula>
    </cfRule>
  </conditionalFormatting>
  <conditionalFormatting sqref="T292">
    <cfRule type="cellIs" dxfId="11905" priority="11269" operator="equal">
      <formula>"NO CUMPLE"</formula>
    </cfRule>
    <cfRule type="cellIs" dxfId="11904" priority="11270" operator="equal">
      <formula>"CUMPLE"</formula>
    </cfRule>
  </conditionalFormatting>
  <conditionalFormatting sqref="T314">
    <cfRule type="cellIs" dxfId="11903" priority="11267" operator="equal">
      <formula>"NO CUMPLE"</formula>
    </cfRule>
    <cfRule type="cellIs" dxfId="11902" priority="11268" operator="equal">
      <formula>"CUMPLE"</formula>
    </cfRule>
  </conditionalFormatting>
  <conditionalFormatting sqref="T336">
    <cfRule type="cellIs" dxfId="11901" priority="11265" operator="equal">
      <formula>"NO CUMPLE"</formula>
    </cfRule>
    <cfRule type="cellIs" dxfId="11900" priority="11266" operator="equal">
      <formula>"CUMPLE"</formula>
    </cfRule>
  </conditionalFormatting>
  <conditionalFormatting sqref="T358">
    <cfRule type="cellIs" dxfId="11899" priority="11263" operator="equal">
      <formula>"NO CUMPLE"</formula>
    </cfRule>
    <cfRule type="cellIs" dxfId="11898" priority="11264" operator="equal">
      <formula>"CUMPLE"</formula>
    </cfRule>
  </conditionalFormatting>
  <conditionalFormatting sqref="T380">
    <cfRule type="cellIs" dxfId="11897" priority="11261" operator="equal">
      <formula>"NO CUMPLE"</formula>
    </cfRule>
    <cfRule type="cellIs" dxfId="11896" priority="11262" operator="equal">
      <formula>"CUMPLE"</formula>
    </cfRule>
  </conditionalFormatting>
  <conditionalFormatting sqref="J19">
    <cfRule type="cellIs" dxfId="11895" priority="11255" operator="equal">
      <formula>"NO CUMPLE"</formula>
    </cfRule>
    <cfRule type="cellIs" dxfId="11894" priority="11256" operator="equal">
      <formula>"CUMPLE"</formula>
    </cfRule>
  </conditionalFormatting>
  <conditionalFormatting sqref="J20:J21">
    <cfRule type="cellIs" dxfId="11893" priority="11249" operator="equal">
      <formula>"NO CUMPLE"</formula>
    </cfRule>
    <cfRule type="cellIs" dxfId="11892" priority="11250" operator="equal">
      <formula>"CUMPLE"</formula>
    </cfRule>
  </conditionalFormatting>
  <conditionalFormatting sqref="J22">
    <cfRule type="cellIs" dxfId="11891" priority="11241" operator="equal">
      <formula>"NO CUMPLE"</formula>
    </cfRule>
    <cfRule type="cellIs" dxfId="11890" priority="11242" operator="equal">
      <formula>"CUMPLE"</formula>
    </cfRule>
  </conditionalFormatting>
  <conditionalFormatting sqref="J23:J24">
    <cfRule type="cellIs" dxfId="11889" priority="11235" operator="equal">
      <formula>"NO CUMPLE"</formula>
    </cfRule>
    <cfRule type="cellIs" dxfId="11888" priority="11236" operator="equal">
      <formula>"CUMPLE"</formula>
    </cfRule>
  </conditionalFormatting>
  <conditionalFormatting sqref="J25">
    <cfRule type="cellIs" dxfId="11887" priority="11227" operator="equal">
      <formula>"NO CUMPLE"</formula>
    </cfRule>
    <cfRule type="cellIs" dxfId="11886" priority="11228" operator="equal">
      <formula>"CUMPLE"</formula>
    </cfRule>
  </conditionalFormatting>
  <conditionalFormatting sqref="J26:J27">
    <cfRule type="cellIs" dxfId="11885" priority="11221" operator="equal">
      <formula>"NO CUMPLE"</formula>
    </cfRule>
    <cfRule type="cellIs" dxfId="11884" priority="11222" operator="equal">
      <formula>"CUMPLE"</formula>
    </cfRule>
  </conditionalFormatting>
  <conditionalFormatting sqref="N387">
    <cfRule type="expression" dxfId="11883" priority="10096">
      <formula>N387=" "</formula>
    </cfRule>
    <cfRule type="expression" dxfId="11882" priority="10097">
      <formula>N387="NO PRESENTÓ CERTIFICADO"</formula>
    </cfRule>
    <cfRule type="expression" dxfId="11881" priority="10098">
      <formula>N387="PRESENTÓ CERTIFICADO"</formula>
    </cfRule>
  </conditionalFormatting>
  <conditionalFormatting sqref="P387">
    <cfRule type="expression" dxfId="11880" priority="10083">
      <formula>Q387="NO SUBSANABLE"</formula>
    </cfRule>
    <cfRule type="expression" dxfId="11879" priority="10085">
      <formula>Q387="REQUERIMIENTOS SUBSANADOS"</formula>
    </cfRule>
    <cfRule type="expression" dxfId="11878" priority="10086">
      <formula>Q387="PENDIENTES POR SUBSANAR"</formula>
    </cfRule>
    <cfRule type="expression" dxfId="11877" priority="10091">
      <formula>Q387="SIN OBSERVACIÓN"</formula>
    </cfRule>
    <cfRule type="containsBlanks" dxfId="11876" priority="10092">
      <formula>LEN(TRIM(P387))=0</formula>
    </cfRule>
  </conditionalFormatting>
  <conditionalFormatting sqref="O387">
    <cfRule type="cellIs" dxfId="11875" priority="10084" operator="equal">
      <formula>"PENDIENTE POR DESCRIPCIÓN"</formula>
    </cfRule>
    <cfRule type="cellIs" dxfId="11874" priority="10088" operator="equal">
      <formula>"DESCRIPCIÓN INSUFICIENTE"</formula>
    </cfRule>
    <cfRule type="cellIs" dxfId="11873" priority="10089" operator="equal">
      <formula>"NO ESTÁ ACORDE A ITEM 5.2.1 (T.R.)"</formula>
    </cfRule>
    <cfRule type="cellIs" dxfId="11872" priority="10090" operator="equal">
      <formula>"ACORDE A ITEM 5.2.1 (T.R.)"</formula>
    </cfRule>
  </conditionalFormatting>
  <conditionalFormatting sqref="Q387">
    <cfRule type="containsBlanks" dxfId="11871" priority="10078">
      <formula>LEN(TRIM(Q387))=0</formula>
    </cfRule>
    <cfRule type="cellIs" dxfId="11870" priority="10087" operator="equal">
      <formula>"REQUERIMIENTOS SUBSANADOS"</formula>
    </cfRule>
    <cfRule type="containsText" dxfId="11869" priority="10093" operator="containsText" text="NO SUBSANABLE">
      <formula>NOT(ISERROR(SEARCH("NO SUBSANABLE",Q387)))</formula>
    </cfRule>
    <cfRule type="containsText" dxfId="11868" priority="10094" operator="containsText" text="PENDIENTES POR SUBSANAR">
      <formula>NOT(ISERROR(SEARCH("PENDIENTES POR SUBSANAR",Q387)))</formula>
    </cfRule>
    <cfRule type="containsText" dxfId="11867" priority="10095" operator="containsText" text="SIN OBSERVACIÓN">
      <formula>NOT(ISERROR(SEARCH("SIN OBSERVACIÓN",Q387)))</formula>
    </cfRule>
  </conditionalFormatting>
  <conditionalFormatting sqref="R387">
    <cfRule type="containsBlanks" dxfId="11866" priority="10077">
      <formula>LEN(TRIM(R387))=0</formula>
    </cfRule>
    <cfRule type="cellIs" dxfId="11865" priority="10079" operator="equal">
      <formula>"NO CUMPLEN CON LO SOLICITADO"</formula>
    </cfRule>
    <cfRule type="cellIs" dxfId="11864" priority="10080" operator="equal">
      <formula>"CUMPLEN CON LO SOLICITADO"</formula>
    </cfRule>
    <cfRule type="cellIs" dxfId="11863" priority="10081" operator="equal">
      <formula>"PENDIENTES"</formula>
    </cfRule>
    <cfRule type="cellIs" dxfId="11862" priority="10082" operator="equal">
      <formula>"NINGUNO"</formula>
    </cfRule>
  </conditionalFormatting>
  <conditionalFormatting sqref="B402">
    <cfRule type="cellIs" dxfId="11861" priority="10075" operator="equal">
      <formula>"NO CUMPLE CON LA EXPERIENCIA REQUERIDA"</formula>
    </cfRule>
    <cfRule type="cellIs" dxfId="11860" priority="10076" operator="equal">
      <formula>"CUMPLE CON LA EXPERIENCIA REQUERIDA"</formula>
    </cfRule>
  </conditionalFormatting>
  <conditionalFormatting sqref="H387">
    <cfRule type="notContainsBlanks" dxfId="11859" priority="10074">
      <formula>LEN(TRIM(H387))&gt;0</formula>
    </cfRule>
  </conditionalFormatting>
  <conditionalFormatting sqref="G387">
    <cfRule type="notContainsBlanks" dxfId="11858" priority="10073">
      <formula>LEN(TRIM(G387))&gt;0</formula>
    </cfRule>
  </conditionalFormatting>
  <conditionalFormatting sqref="F387">
    <cfRule type="notContainsBlanks" dxfId="11857" priority="10072">
      <formula>LEN(TRIM(F387))&gt;0</formula>
    </cfRule>
  </conditionalFormatting>
  <conditionalFormatting sqref="E387">
    <cfRule type="notContainsBlanks" dxfId="11856" priority="10071">
      <formula>LEN(TRIM(E387))&gt;0</formula>
    </cfRule>
  </conditionalFormatting>
  <conditionalFormatting sqref="D387">
    <cfRule type="notContainsBlanks" dxfId="11855" priority="10070">
      <formula>LEN(TRIM(D387))&gt;0</formula>
    </cfRule>
  </conditionalFormatting>
  <conditionalFormatting sqref="C387">
    <cfRule type="notContainsBlanks" dxfId="11854" priority="10069">
      <formula>LEN(TRIM(C387))&gt;0</formula>
    </cfRule>
  </conditionalFormatting>
  <conditionalFormatting sqref="I387">
    <cfRule type="notContainsBlanks" dxfId="11853" priority="10068">
      <formula>LEN(TRIM(I387))&gt;0</formula>
    </cfRule>
  </conditionalFormatting>
  <conditionalFormatting sqref="G390 G393">
    <cfRule type="notContainsBlanks" dxfId="11852" priority="10044">
      <formula>LEN(TRIM(G390))&gt;0</formula>
    </cfRule>
  </conditionalFormatting>
  <conditionalFormatting sqref="F390">
    <cfRule type="notContainsBlanks" dxfId="11851" priority="10043">
      <formula>LEN(TRIM(F390))&gt;0</formula>
    </cfRule>
  </conditionalFormatting>
  <conditionalFormatting sqref="E390 E393">
    <cfRule type="notContainsBlanks" dxfId="11850" priority="10042">
      <formula>LEN(TRIM(E390))&gt;0</formula>
    </cfRule>
  </conditionalFormatting>
  <conditionalFormatting sqref="D390 D393">
    <cfRule type="notContainsBlanks" dxfId="11849" priority="10041">
      <formula>LEN(TRIM(D390))&gt;0</formula>
    </cfRule>
  </conditionalFormatting>
  <conditionalFormatting sqref="C390 C393">
    <cfRule type="notContainsBlanks" dxfId="11848" priority="10040">
      <formula>LEN(TRIM(C390))&gt;0</formula>
    </cfRule>
  </conditionalFormatting>
  <conditionalFormatting sqref="G396">
    <cfRule type="notContainsBlanks" dxfId="11847" priority="10015">
      <formula>LEN(TRIM(G396))&gt;0</formula>
    </cfRule>
  </conditionalFormatting>
  <conditionalFormatting sqref="F396">
    <cfRule type="notContainsBlanks" dxfId="11846" priority="10014">
      <formula>LEN(TRIM(F396))&gt;0</formula>
    </cfRule>
  </conditionalFormatting>
  <conditionalFormatting sqref="E396">
    <cfRule type="notContainsBlanks" dxfId="11845" priority="10013">
      <formula>LEN(TRIM(E396))&gt;0</formula>
    </cfRule>
  </conditionalFormatting>
  <conditionalFormatting sqref="D396">
    <cfRule type="notContainsBlanks" dxfId="11844" priority="10012">
      <formula>LEN(TRIM(D396))&gt;0</formula>
    </cfRule>
  </conditionalFormatting>
  <conditionalFormatting sqref="C396">
    <cfRule type="notContainsBlanks" dxfId="11843" priority="10011">
      <formula>LEN(TRIM(C396))&gt;0</formula>
    </cfRule>
  </conditionalFormatting>
  <conditionalFormatting sqref="T387">
    <cfRule type="cellIs" dxfId="11842" priority="10008" operator="equal">
      <formula>"NO"</formula>
    </cfRule>
    <cfRule type="cellIs" dxfId="11841" priority="10009" operator="equal">
      <formula>"SI"</formula>
    </cfRule>
  </conditionalFormatting>
  <conditionalFormatting sqref="G399">
    <cfRule type="notContainsBlanks" dxfId="11840" priority="9984">
      <formula>LEN(TRIM(G399))&gt;0</formula>
    </cfRule>
  </conditionalFormatting>
  <conditionalFormatting sqref="E399">
    <cfRule type="notContainsBlanks" dxfId="11839" priority="9982">
      <formula>LEN(TRIM(E399))&gt;0</formula>
    </cfRule>
  </conditionalFormatting>
  <conditionalFormatting sqref="D399">
    <cfRule type="notContainsBlanks" dxfId="11838" priority="9981">
      <formula>LEN(TRIM(D399))&gt;0</formula>
    </cfRule>
  </conditionalFormatting>
  <conditionalFormatting sqref="C399">
    <cfRule type="notContainsBlanks" dxfId="11837" priority="9980">
      <formula>LEN(TRIM(C399))&gt;0</formula>
    </cfRule>
  </conditionalFormatting>
  <conditionalFormatting sqref="S387 S390 S393 S396 S399">
    <cfRule type="cellIs" dxfId="11836" priority="9977" operator="greaterThan">
      <formula>0</formula>
    </cfRule>
    <cfRule type="cellIs" dxfId="11835" priority="9978" operator="equal">
      <formula>0</formula>
    </cfRule>
  </conditionalFormatting>
  <conditionalFormatting sqref="T402">
    <cfRule type="cellIs" dxfId="11834" priority="9975" operator="equal">
      <formula>"NO CUMPLE"</formula>
    </cfRule>
    <cfRule type="cellIs" dxfId="11833" priority="9976" operator="equal">
      <formula>"CUMPLE"</formula>
    </cfRule>
  </conditionalFormatting>
  <conditionalFormatting sqref="N409">
    <cfRule type="expression" dxfId="11832" priority="9902">
      <formula>N409=" "</formula>
    </cfRule>
    <cfRule type="expression" dxfId="11831" priority="9903">
      <formula>N409="NO PRESENTÓ CERTIFICADO"</formula>
    </cfRule>
    <cfRule type="expression" dxfId="11830" priority="9904">
      <formula>N409="PRESENTÓ CERTIFICADO"</formula>
    </cfRule>
  </conditionalFormatting>
  <conditionalFormatting sqref="B424">
    <cfRule type="cellIs" dxfId="11829" priority="9881" operator="equal">
      <formula>"NO CUMPLE CON LA EXPERIENCIA REQUERIDA"</formula>
    </cfRule>
    <cfRule type="cellIs" dxfId="11828" priority="9882" operator="equal">
      <formula>"CUMPLE CON LA EXPERIENCIA REQUERIDA"</formula>
    </cfRule>
  </conditionalFormatting>
  <conditionalFormatting sqref="H409">
    <cfRule type="notContainsBlanks" dxfId="11827" priority="9880">
      <formula>LEN(TRIM(H409))&gt;0</formula>
    </cfRule>
  </conditionalFormatting>
  <conditionalFormatting sqref="G409">
    <cfRule type="notContainsBlanks" dxfId="11826" priority="9879">
      <formula>LEN(TRIM(G409))&gt;0</formula>
    </cfRule>
  </conditionalFormatting>
  <conditionalFormatting sqref="F409">
    <cfRule type="notContainsBlanks" dxfId="11825" priority="9878">
      <formula>LEN(TRIM(F409))&gt;0</formula>
    </cfRule>
  </conditionalFormatting>
  <conditionalFormatting sqref="E409">
    <cfRule type="notContainsBlanks" dxfId="11824" priority="9877">
      <formula>LEN(TRIM(E409))&gt;0</formula>
    </cfRule>
  </conditionalFormatting>
  <conditionalFormatting sqref="D409">
    <cfRule type="notContainsBlanks" dxfId="11823" priority="9876">
      <formula>LEN(TRIM(D409))&gt;0</formula>
    </cfRule>
  </conditionalFormatting>
  <conditionalFormatting sqref="C409">
    <cfRule type="notContainsBlanks" dxfId="11822" priority="9875">
      <formula>LEN(TRIM(C409))&gt;0</formula>
    </cfRule>
  </conditionalFormatting>
  <conditionalFormatting sqref="I409">
    <cfRule type="notContainsBlanks" dxfId="11821" priority="9874">
      <formula>LEN(TRIM(I409))&gt;0</formula>
    </cfRule>
  </conditionalFormatting>
  <conditionalFormatting sqref="G412 G415">
    <cfRule type="notContainsBlanks" dxfId="11820" priority="9850">
      <formula>LEN(TRIM(G412))&gt;0</formula>
    </cfRule>
  </conditionalFormatting>
  <conditionalFormatting sqref="F412 F415">
    <cfRule type="notContainsBlanks" dxfId="11819" priority="9849">
      <formula>LEN(TRIM(F412))&gt;0</formula>
    </cfRule>
  </conditionalFormatting>
  <conditionalFormatting sqref="E412 E415">
    <cfRule type="notContainsBlanks" dxfId="11818" priority="9848">
      <formula>LEN(TRIM(E412))&gt;0</formula>
    </cfRule>
  </conditionalFormatting>
  <conditionalFormatting sqref="D412 D415">
    <cfRule type="notContainsBlanks" dxfId="11817" priority="9847">
      <formula>LEN(TRIM(D412))&gt;0</formula>
    </cfRule>
  </conditionalFormatting>
  <conditionalFormatting sqref="C412 C415">
    <cfRule type="notContainsBlanks" dxfId="11816" priority="9846">
      <formula>LEN(TRIM(C412))&gt;0</formula>
    </cfRule>
  </conditionalFormatting>
  <conditionalFormatting sqref="G418">
    <cfRule type="notContainsBlanks" dxfId="11815" priority="9821">
      <formula>LEN(TRIM(G418))&gt;0</formula>
    </cfRule>
  </conditionalFormatting>
  <conditionalFormatting sqref="F418">
    <cfRule type="notContainsBlanks" dxfId="11814" priority="9820">
      <formula>LEN(TRIM(F418))&gt;0</formula>
    </cfRule>
  </conditionalFormatting>
  <conditionalFormatting sqref="E418">
    <cfRule type="notContainsBlanks" dxfId="11813" priority="9819">
      <formula>LEN(TRIM(E418))&gt;0</formula>
    </cfRule>
  </conditionalFormatting>
  <conditionalFormatting sqref="D418">
    <cfRule type="notContainsBlanks" dxfId="11812" priority="9818">
      <formula>LEN(TRIM(D418))&gt;0</formula>
    </cfRule>
  </conditionalFormatting>
  <conditionalFormatting sqref="C418">
    <cfRule type="notContainsBlanks" dxfId="11811" priority="9817">
      <formula>LEN(TRIM(C418))&gt;0</formula>
    </cfRule>
  </conditionalFormatting>
  <conditionalFormatting sqref="T409">
    <cfRule type="cellIs" dxfId="11810" priority="9814" operator="equal">
      <formula>"NO"</formula>
    </cfRule>
    <cfRule type="cellIs" dxfId="11809" priority="9815" operator="equal">
      <formula>"SI"</formula>
    </cfRule>
  </conditionalFormatting>
  <conditionalFormatting sqref="G421">
    <cfRule type="notContainsBlanks" dxfId="11808" priority="9790">
      <formula>LEN(TRIM(G421))&gt;0</formula>
    </cfRule>
  </conditionalFormatting>
  <conditionalFormatting sqref="F421">
    <cfRule type="notContainsBlanks" dxfId="11807" priority="9789">
      <formula>LEN(TRIM(F421))&gt;0</formula>
    </cfRule>
  </conditionalFormatting>
  <conditionalFormatting sqref="E421">
    <cfRule type="notContainsBlanks" dxfId="11806" priority="9788">
      <formula>LEN(TRIM(E421))&gt;0</formula>
    </cfRule>
  </conditionalFormatting>
  <conditionalFormatting sqref="D421">
    <cfRule type="notContainsBlanks" dxfId="11805" priority="9787">
      <formula>LEN(TRIM(D421))&gt;0</formula>
    </cfRule>
  </conditionalFormatting>
  <conditionalFormatting sqref="C421">
    <cfRule type="notContainsBlanks" dxfId="11804" priority="9786">
      <formula>LEN(TRIM(C421))&gt;0</formula>
    </cfRule>
  </conditionalFormatting>
  <conditionalFormatting sqref="S409 S412 S415 S418 S421">
    <cfRule type="cellIs" dxfId="11803" priority="9783" operator="greaterThan">
      <formula>0</formula>
    </cfRule>
    <cfRule type="cellIs" dxfId="11802" priority="9784" operator="equal">
      <formula>0</formula>
    </cfRule>
  </conditionalFormatting>
  <conditionalFormatting sqref="T424">
    <cfRule type="cellIs" dxfId="11801" priority="9781" operator="equal">
      <formula>"NO CUMPLE"</formula>
    </cfRule>
    <cfRule type="cellIs" dxfId="11800" priority="9782" operator="equal">
      <formula>"CUMPLE"</formula>
    </cfRule>
  </conditionalFormatting>
  <conditionalFormatting sqref="P431">
    <cfRule type="expression" dxfId="11799" priority="9695">
      <formula>Q431="NO SUBSANABLE"</formula>
    </cfRule>
    <cfRule type="expression" dxfId="11798" priority="9697">
      <formula>Q431="REQUERIMIENTOS SUBSANADOS"</formula>
    </cfRule>
    <cfRule type="expression" dxfId="11797" priority="9698">
      <formula>Q431="PENDIENTES POR SUBSANAR"</formula>
    </cfRule>
    <cfRule type="expression" dxfId="11796" priority="9703">
      <formula>Q431="SIN OBSERVACIÓN"</formula>
    </cfRule>
    <cfRule type="containsBlanks" dxfId="11795" priority="9704">
      <formula>LEN(TRIM(P431))=0</formula>
    </cfRule>
  </conditionalFormatting>
  <conditionalFormatting sqref="Q431">
    <cfRule type="containsBlanks" dxfId="11794" priority="9690">
      <formula>LEN(TRIM(Q431))=0</formula>
    </cfRule>
    <cfRule type="cellIs" dxfId="11793" priority="9699" operator="equal">
      <formula>"REQUERIMIENTOS SUBSANADOS"</formula>
    </cfRule>
    <cfRule type="containsText" dxfId="11792" priority="9705" operator="containsText" text="NO SUBSANABLE">
      <formula>NOT(ISERROR(SEARCH("NO SUBSANABLE",Q431)))</formula>
    </cfRule>
    <cfRule type="containsText" dxfId="11791" priority="9706" operator="containsText" text="PENDIENTES POR SUBSANAR">
      <formula>NOT(ISERROR(SEARCH("PENDIENTES POR SUBSANAR",Q431)))</formula>
    </cfRule>
    <cfRule type="containsText" dxfId="11790" priority="9707" operator="containsText" text="SIN OBSERVACIÓN">
      <formula>NOT(ISERROR(SEARCH("SIN OBSERVACIÓN",Q431)))</formula>
    </cfRule>
  </conditionalFormatting>
  <conditionalFormatting sqref="R431">
    <cfRule type="containsBlanks" dxfId="11789" priority="9689">
      <formula>LEN(TRIM(R431))=0</formula>
    </cfRule>
    <cfRule type="cellIs" dxfId="11788" priority="9691" operator="equal">
      <formula>"NO CUMPLEN CON LO SOLICITADO"</formula>
    </cfRule>
    <cfRule type="cellIs" dxfId="11787" priority="9692" operator="equal">
      <formula>"CUMPLEN CON LO SOLICITADO"</formula>
    </cfRule>
    <cfRule type="cellIs" dxfId="11786" priority="9693" operator="equal">
      <formula>"PENDIENTES"</formula>
    </cfRule>
    <cfRule type="cellIs" dxfId="11785" priority="9694" operator="equal">
      <formula>"NINGUNO"</formula>
    </cfRule>
  </conditionalFormatting>
  <conditionalFormatting sqref="B446">
    <cfRule type="cellIs" dxfId="11784" priority="9687" operator="equal">
      <formula>"NO CUMPLE CON LA EXPERIENCIA REQUERIDA"</formula>
    </cfRule>
    <cfRule type="cellIs" dxfId="11783" priority="9688" operator="equal">
      <formula>"CUMPLE CON LA EXPERIENCIA REQUERIDA"</formula>
    </cfRule>
  </conditionalFormatting>
  <conditionalFormatting sqref="H431">
    <cfRule type="notContainsBlanks" dxfId="11782" priority="9686">
      <formula>LEN(TRIM(H431))&gt;0</formula>
    </cfRule>
  </conditionalFormatting>
  <conditionalFormatting sqref="G431">
    <cfRule type="notContainsBlanks" dxfId="11781" priority="9685">
      <formula>LEN(TRIM(G431))&gt;0</formula>
    </cfRule>
  </conditionalFormatting>
  <conditionalFormatting sqref="F431">
    <cfRule type="notContainsBlanks" dxfId="11780" priority="9684">
      <formula>LEN(TRIM(F431))&gt;0</formula>
    </cfRule>
  </conditionalFormatting>
  <conditionalFormatting sqref="E431">
    <cfRule type="notContainsBlanks" dxfId="11779" priority="9683">
      <formula>LEN(TRIM(E431))&gt;0</formula>
    </cfRule>
  </conditionalFormatting>
  <conditionalFormatting sqref="D431">
    <cfRule type="notContainsBlanks" dxfId="11778" priority="9682">
      <formula>LEN(TRIM(D431))&gt;0</formula>
    </cfRule>
  </conditionalFormatting>
  <conditionalFormatting sqref="C431">
    <cfRule type="notContainsBlanks" dxfId="11777" priority="9681">
      <formula>LEN(TRIM(C431))&gt;0</formula>
    </cfRule>
  </conditionalFormatting>
  <conditionalFormatting sqref="I431">
    <cfRule type="notContainsBlanks" dxfId="11776" priority="9680">
      <formula>LEN(TRIM(I431))&gt;0</formula>
    </cfRule>
  </conditionalFormatting>
  <conditionalFormatting sqref="G434 G437">
    <cfRule type="notContainsBlanks" dxfId="11775" priority="9656">
      <formula>LEN(TRIM(G434))&gt;0</formula>
    </cfRule>
  </conditionalFormatting>
  <conditionalFormatting sqref="F434 F437">
    <cfRule type="notContainsBlanks" dxfId="11774" priority="9655">
      <formula>LEN(TRIM(F434))&gt;0</formula>
    </cfRule>
  </conditionalFormatting>
  <conditionalFormatting sqref="E434 E437">
    <cfRule type="notContainsBlanks" dxfId="11773" priority="9654">
      <formula>LEN(TRIM(E434))&gt;0</formula>
    </cfRule>
  </conditionalFormatting>
  <conditionalFormatting sqref="D434 D437">
    <cfRule type="notContainsBlanks" dxfId="11772" priority="9653">
      <formula>LEN(TRIM(D434))&gt;0</formula>
    </cfRule>
  </conditionalFormatting>
  <conditionalFormatting sqref="C434 C437">
    <cfRule type="notContainsBlanks" dxfId="11771" priority="9652">
      <formula>LEN(TRIM(C434))&gt;0</formula>
    </cfRule>
  </conditionalFormatting>
  <conditionalFormatting sqref="G440">
    <cfRule type="notContainsBlanks" dxfId="11770" priority="9627">
      <formula>LEN(TRIM(G440))&gt;0</formula>
    </cfRule>
  </conditionalFormatting>
  <conditionalFormatting sqref="F440">
    <cfRule type="notContainsBlanks" dxfId="11769" priority="9626">
      <formula>LEN(TRIM(F440))&gt;0</formula>
    </cfRule>
  </conditionalFormatting>
  <conditionalFormatting sqref="E440">
    <cfRule type="notContainsBlanks" dxfId="11768" priority="9625">
      <formula>LEN(TRIM(E440))&gt;0</formula>
    </cfRule>
  </conditionalFormatting>
  <conditionalFormatting sqref="D440">
    <cfRule type="notContainsBlanks" dxfId="11767" priority="9624">
      <formula>LEN(TRIM(D440))&gt;0</formula>
    </cfRule>
  </conditionalFormatting>
  <conditionalFormatting sqref="C440">
    <cfRule type="notContainsBlanks" dxfId="11766" priority="9623">
      <formula>LEN(TRIM(C440))&gt;0</formula>
    </cfRule>
  </conditionalFormatting>
  <conditionalFormatting sqref="T431">
    <cfRule type="cellIs" dxfId="11765" priority="9620" operator="equal">
      <formula>"NO"</formula>
    </cfRule>
    <cfRule type="cellIs" dxfId="11764" priority="9621" operator="equal">
      <formula>"SI"</formula>
    </cfRule>
  </conditionalFormatting>
  <conditionalFormatting sqref="G443">
    <cfRule type="notContainsBlanks" dxfId="11763" priority="9596">
      <formula>LEN(TRIM(G443))&gt;0</formula>
    </cfRule>
  </conditionalFormatting>
  <conditionalFormatting sqref="F443">
    <cfRule type="notContainsBlanks" dxfId="11762" priority="9595">
      <formula>LEN(TRIM(F443))&gt;0</formula>
    </cfRule>
  </conditionalFormatting>
  <conditionalFormatting sqref="E443">
    <cfRule type="notContainsBlanks" dxfId="11761" priority="9594">
      <formula>LEN(TRIM(E443))&gt;0</formula>
    </cfRule>
  </conditionalFormatting>
  <conditionalFormatting sqref="D443">
    <cfRule type="notContainsBlanks" dxfId="11760" priority="9593">
      <formula>LEN(TRIM(D443))&gt;0</formula>
    </cfRule>
  </conditionalFormatting>
  <conditionalFormatting sqref="C443">
    <cfRule type="notContainsBlanks" dxfId="11759" priority="9592">
      <formula>LEN(TRIM(C443))&gt;0</formula>
    </cfRule>
  </conditionalFormatting>
  <conditionalFormatting sqref="S431 S434 S437 S440 S443">
    <cfRule type="cellIs" dxfId="11758" priority="9589" operator="greaterThan">
      <formula>0</formula>
    </cfRule>
    <cfRule type="cellIs" dxfId="11757" priority="9590" operator="equal">
      <formula>0</formula>
    </cfRule>
  </conditionalFormatting>
  <conditionalFormatting sqref="T446">
    <cfRule type="cellIs" dxfId="11756" priority="9587" operator="equal">
      <formula>"NO CUMPLE"</formula>
    </cfRule>
    <cfRule type="cellIs" dxfId="11755" priority="9588" operator="equal">
      <formula>"CUMPLE"</formula>
    </cfRule>
  </conditionalFormatting>
  <conditionalFormatting sqref="B468">
    <cfRule type="cellIs" dxfId="11754" priority="9493" operator="equal">
      <formula>"NO CUMPLE CON LA EXPERIENCIA REQUERIDA"</formula>
    </cfRule>
    <cfRule type="cellIs" dxfId="11753" priority="9494" operator="equal">
      <formula>"CUMPLE CON LA EXPERIENCIA REQUERIDA"</formula>
    </cfRule>
  </conditionalFormatting>
  <conditionalFormatting sqref="H453">
    <cfRule type="notContainsBlanks" dxfId="11752" priority="9492">
      <formula>LEN(TRIM(H453))&gt;0</formula>
    </cfRule>
  </conditionalFormatting>
  <conditionalFormatting sqref="G453">
    <cfRule type="notContainsBlanks" dxfId="11751" priority="9491">
      <formula>LEN(TRIM(G453))&gt;0</formula>
    </cfRule>
  </conditionalFormatting>
  <conditionalFormatting sqref="F453">
    <cfRule type="notContainsBlanks" dxfId="11750" priority="9490">
      <formula>LEN(TRIM(F453))&gt;0</formula>
    </cfRule>
  </conditionalFormatting>
  <conditionalFormatting sqref="E453">
    <cfRule type="notContainsBlanks" dxfId="11749" priority="9489">
      <formula>LEN(TRIM(E453))&gt;0</formula>
    </cfRule>
  </conditionalFormatting>
  <conditionalFormatting sqref="D453">
    <cfRule type="notContainsBlanks" dxfId="11748" priority="9488">
      <formula>LEN(TRIM(D453))&gt;0</formula>
    </cfRule>
  </conditionalFormatting>
  <conditionalFormatting sqref="C453">
    <cfRule type="notContainsBlanks" dxfId="11747" priority="9487">
      <formula>LEN(TRIM(C453))&gt;0</formula>
    </cfRule>
  </conditionalFormatting>
  <conditionalFormatting sqref="I453">
    <cfRule type="notContainsBlanks" dxfId="11746" priority="9486">
      <formula>LEN(TRIM(I453))&gt;0</formula>
    </cfRule>
  </conditionalFormatting>
  <conditionalFormatting sqref="N459">
    <cfRule type="expression" dxfId="11745" priority="9483">
      <formula>N459=" "</formula>
    </cfRule>
    <cfRule type="expression" dxfId="11744" priority="9484">
      <formula>N459="NO PRESENTÓ CERTIFICADO"</formula>
    </cfRule>
    <cfRule type="expression" dxfId="11743" priority="9485">
      <formula>N459="PRESENTÓ CERTIFICADO"</formula>
    </cfRule>
  </conditionalFormatting>
  <conditionalFormatting sqref="P459">
    <cfRule type="expression" dxfId="11742" priority="9470">
      <formula>Q459="NO SUBSANABLE"</formula>
    </cfRule>
    <cfRule type="expression" dxfId="11741" priority="9472">
      <formula>Q459="REQUERIMIENTOS SUBSANADOS"</formula>
    </cfRule>
    <cfRule type="expression" dxfId="11740" priority="9473">
      <formula>Q459="PENDIENTES POR SUBSANAR"</formula>
    </cfRule>
    <cfRule type="expression" dxfId="11739" priority="9478">
      <formula>Q459="SIN OBSERVACIÓN"</formula>
    </cfRule>
    <cfRule type="containsBlanks" dxfId="11738" priority="9479">
      <formula>LEN(TRIM(P459))=0</formula>
    </cfRule>
  </conditionalFormatting>
  <conditionalFormatting sqref="O459">
    <cfRule type="cellIs" dxfId="11737" priority="9471" operator="equal">
      <formula>"PENDIENTE POR DESCRIPCIÓN"</formula>
    </cfRule>
    <cfRule type="cellIs" dxfId="11736" priority="9475" operator="equal">
      <formula>"DESCRIPCIÓN INSUFICIENTE"</formula>
    </cfRule>
    <cfRule type="cellIs" dxfId="11735" priority="9476" operator="equal">
      <formula>"NO ESTÁ ACORDE A ITEM 5.2.1 (T.R.)"</formula>
    </cfRule>
    <cfRule type="cellIs" dxfId="11734" priority="9477" operator="equal">
      <formula>"ACORDE A ITEM 5.2.1 (T.R.)"</formula>
    </cfRule>
  </conditionalFormatting>
  <conditionalFormatting sqref="Q459">
    <cfRule type="containsBlanks" dxfId="11733" priority="9465">
      <formula>LEN(TRIM(Q459))=0</formula>
    </cfRule>
    <cfRule type="cellIs" dxfId="11732" priority="9474" operator="equal">
      <formula>"REQUERIMIENTOS SUBSANADOS"</formula>
    </cfRule>
    <cfRule type="containsText" dxfId="11731" priority="9480" operator="containsText" text="NO SUBSANABLE">
      <formula>NOT(ISERROR(SEARCH("NO SUBSANABLE",Q459)))</formula>
    </cfRule>
    <cfRule type="containsText" dxfId="11730" priority="9481" operator="containsText" text="PENDIENTES POR SUBSANAR">
      <formula>NOT(ISERROR(SEARCH("PENDIENTES POR SUBSANAR",Q459)))</formula>
    </cfRule>
    <cfRule type="containsText" dxfId="11729" priority="9482" operator="containsText" text="SIN OBSERVACIÓN">
      <formula>NOT(ISERROR(SEARCH("SIN OBSERVACIÓN",Q459)))</formula>
    </cfRule>
  </conditionalFormatting>
  <conditionalFormatting sqref="R459">
    <cfRule type="containsBlanks" dxfId="11728" priority="9464">
      <formula>LEN(TRIM(R459))=0</formula>
    </cfRule>
    <cfRule type="cellIs" dxfId="11727" priority="9466" operator="equal">
      <formula>"NO CUMPLEN CON LO SOLICITADO"</formula>
    </cfRule>
    <cfRule type="cellIs" dxfId="11726" priority="9467" operator="equal">
      <formula>"CUMPLEN CON LO SOLICITADO"</formula>
    </cfRule>
    <cfRule type="cellIs" dxfId="11725" priority="9468" operator="equal">
      <formula>"PENDIENTES"</formula>
    </cfRule>
    <cfRule type="cellIs" dxfId="11724" priority="9469" operator="equal">
      <formula>"NINGUNO"</formula>
    </cfRule>
  </conditionalFormatting>
  <conditionalFormatting sqref="H456 H459">
    <cfRule type="notContainsBlanks" dxfId="11723" priority="9463">
      <formula>LEN(TRIM(H456))&gt;0</formula>
    </cfRule>
  </conditionalFormatting>
  <conditionalFormatting sqref="G456 G459">
    <cfRule type="notContainsBlanks" dxfId="11722" priority="9462">
      <formula>LEN(TRIM(G456))&gt;0</formula>
    </cfRule>
  </conditionalFormatting>
  <conditionalFormatting sqref="F456 F459">
    <cfRule type="notContainsBlanks" dxfId="11721" priority="9461">
      <formula>LEN(TRIM(F456))&gt;0</formula>
    </cfRule>
  </conditionalFormatting>
  <conditionalFormatting sqref="E456 E459">
    <cfRule type="notContainsBlanks" dxfId="11720" priority="9460">
      <formula>LEN(TRIM(E456))&gt;0</formula>
    </cfRule>
  </conditionalFormatting>
  <conditionalFormatting sqref="D456 D459">
    <cfRule type="notContainsBlanks" dxfId="11719" priority="9459">
      <formula>LEN(TRIM(D456))&gt;0</formula>
    </cfRule>
  </conditionalFormatting>
  <conditionalFormatting sqref="C456 C459">
    <cfRule type="notContainsBlanks" dxfId="11718" priority="9458">
      <formula>LEN(TRIM(C456))&gt;0</formula>
    </cfRule>
  </conditionalFormatting>
  <conditionalFormatting sqref="I456 I459">
    <cfRule type="notContainsBlanks" dxfId="11717" priority="9457">
      <formula>LEN(TRIM(I456))&gt;0</formula>
    </cfRule>
  </conditionalFormatting>
  <conditionalFormatting sqref="N462">
    <cfRule type="expression" dxfId="11716" priority="9454">
      <formula>N462=" "</formula>
    </cfRule>
    <cfRule type="expression" dxfId="11715" priority="9455">
      <formula>N462="NO PRESENTÓ CERTIFICADO"</formula>
    </cfRule>
    <cfRule type="expression" dxfId="11714" priority="9456">
      <formula>N462="PRESENTÓ CERTIFICADO"</formula>
    </cfRule>
  </conditionalFormatting>
  <conditionalFormatting sqref="P462">
    <cfRule type="expression" dxfId="11713" priority="9441">
      <formula>Q462="NO SUBSANABLE"</formula>
    </cfRule>
    <cfRule type="expression" dxfId="11712" priority="9443">
      <formula>Q462="REQUERIMIENTOS SUBSANADOS"</formula>
    </cfRule>
    <cfRule type="expression" dxfId="11711" priority="9444">
      <formula>Q462="PENDIENTES POR SUBSANAR"</formula>
    </cfRule>
    <cfRule type="expression" dxfId="11710" priority="9449">
      <formula>Q462="SIN OBSERVACIÓN"</formula>
    </cfRule>
    <cfRule type="containsBlanks" dxfId="11709" priority="9450">
      <formula>LEN(TRIM(P462))=0</formula>
    </cfRule>
  </conditionalFormatting>
  <conditionalFormatting sqref="O462">
    <cfRule type="cellIs" dxfId="11708" priority="9442" operator="equal">
      <formula>"PENDIENTE POR DESCRIPCIÓN"</formula>
    </cfRule>
    <cfRule type="cellIs" dxfId="11707" priority="9446" operator="equal">
      <formula>"DESCRIPCIÓN INSUFICIENTE"</formula>
    </cfRule>
    <cfRule type="cellIs" dxfId="11706" priority="9447" operator="equal">
      <formula>"NO ESTÁ ACORDE A ITEM 5.2.1 (T.R.)"</formula>
    </cfRule>
    <cfRule type="cellIs" dxfId="11705" priority="9448" operator="equal">
      <formula>"ACORDE A ITEM 5.2.1 (T.R.)"</formula>
    </cfRule>
  </conditionalFormatting>
  <conditionalFormatting sqref="Q462">
    <cfRule type="containsBlanks" dxfId="11704" priority="9436">
      <formula>LEN(TRIM(Q462))=0</formula>
    </cfRule>
    <cfRule type="cellIs" dxfId="11703" priority="9445" operator="equal">
      <formula>"REQUERIMIENTOS SUBSANADOS"</formula>
    </cfRule>
    <cfRule type="containsText" dxfId="11702" priority="9451" operator="containsText" text="NO SUBSANABLE">
      <formula>NOT(ISERROR(SEARCH("NO SUBSANABLE",Q462)))</formula>
    </cfRule>
    <cfRule type="containsText" dxfId="11701" priority="9452" operator="containsText" text="PENDIENTES POR SUBSANAR">
      <formula>NOT(ISERROR(SEARCH("PENDIENTES POR SUBSANAR",Q462)))</formula>
    </cfRule>
    <cfRule type="containsText" dxfId="11700" priority="9453" operator="containsText" text="SIN OBSERVACIÓN">
      <formula>NOT(ISERROR(SEARCH("SIN OBSERVACIÓN",Q462)))</formula>
    </cfRule>
  </conditionalFormatting>
  <conditionalFormatting sqref="R462">
    <cfRule type="containsBlanks" dxfId="11699" priority="9435">
      <formula>LEN(TRIM(R462))=0</formula>
    </cfRule>
    <cfRule type="cellIs" dxfId="11698" priority="9437" operator="equal">
      <formula>"NO CUMPLEN CON LO SOLICITADO"</formula>
    </cfRule>
    <cfRule type="cellIs" dxfId="11697" priority="9438" operator="equal">
      <formula>"CUMPLEN CON LO SOLICITADO"</formula>
    </cfRule>
    <cfRule type="cellIs" dxfId="11696" priority="9439" operator="equal">
      <formula>"PENDIENTES"</formula>
    </cfRule>
    <cfRule type="cellIs" dxfId="11695" priority="9440" operator="equal">
      <formula>"NINGUNO"</formula>
    </cfRule>
  </conditionalFormatting>
  <conditionalFormatting sqref="H462">
    <cfRule type="notContainsBlanks" dxfId="11694" priority="9434">
      <formula>LEN(TRIM(H462))&gt;0</formula>
    </cfRule>
  </conditionalFormatting>
  <conditionalFormatting sqref="G462">
    <cfRule type="notContainsBlanks" dxfId="11693" priority="9433">
      <formula>LEN(TRIM(G462))&gt;0</formula>
    </cfRule>
  </conditionalFormatting>
  <conditionalFormatting sqref="F462">
    <cfRule type="notContainsBlanks" dxfId="11692" priority="9432">
      <formula>LEN(TRIM(F462))&gt;0</formula>
    </cfRule>
  </conditionalFormatting>
  <conditionalFormatting sqref="E462">
    <cfRule type="notContainsBlanks" dxfId="11691" priority="9431">
      <formula>LEN(TRIM(E462))&gt;0</formula>
    </cfRule>
  </conditionalFormatting>
  <conditionalFormatting sqref="D462">
    <cfRule type="notContainsBlanks" dxfId="11690" priority="9430">
      <formula>LEN(TRIM(D462))&gt;0</formula>
    </cfRule>
  </conditionalFormatting>
  <conditionalFormatting sqref="C462">
    <cfRule type="notContainsBlanks" dxfId="11689" priority="9429">
      <formula>LEN(TRIM(C462))&gt;0</formula>
    </cfRule>
  </conditionalFormatting>
  <conditionalFormatting sqref="I462">
    <cfRule type="notContainsBlanks" dxfId="11688" priority="9428">
      <formula>LEN(TRIM(I462))&gt;0</formula>
    </cfRule>
  </conditionalFormatting>
  <conditionalFormatting sqref="T453">
    <cfRule type="cellIs" dxfId="11687" priority="9426" operator="equal">
      <formula>"NO"</formula>
    </cfRule>
    <cfRule type="cellIs" dxfId="11686" priority="9427" operator="equal">
      <formula>"SI"</formula>
    </cfRule>
  </conditionalFormatting>
  <conditionalFormatting sqref="N465">
    <cfRule type="expression" dxfId="11685" priority="9423">
      <formula>N465=" "</formula>
    </cfRule>
    <cfRule type="expression" dxfId="11684" priority="9424">
      <formula>N465="NO PRESENTÓ CERTIFICADO"</formula>
    </cfRule>
    <cfRule type="expression" dxfId="11683" priority="9425">
      <formula>N465="PRESENTÓ CERTIFICADO"</formula>
    </cfRule>
  </conditionalFormatting>
  <conditionalFormatting sqref="P465">
    <cfRule type="expression" dxfId="11682" priority="9410">
      <formula>Q465="NO SUBSANABLE"</formula>
    </cfRule>
    <cfRule type="expression" dxfId="11681" priority="9412">
      <formula>Q465="REQUERIMIENTOS SUBSANADOS"</formula>
    </cfRule>
    <cfRule type="expression" dxfId="11680" priority="9413">
      <formula>Q465="PENDIENTES POR SUBSANAR"</formula>
    </cfRule>
    <cfRule type="expression" dxfId="11679" priority="9418">
      <formula>Q465="SIN OBSERVACIÓN"</formula>
    </cfRule>
    <cfRule type="containsBlanks" dxfId="11678" priority="9419">
      <formula>LEN(TRIM(P465))=0</formula>
    </cfRule>
  </conditionalFormatting>
  <conditionalFormatting sqref="O465">
    <cfRule type="cellIs" dxfId="11677" priority="9411" operator="equal">
      <formula>"PENDIENTE POR DESCRIPCIÓN"</formula>
    </cfRule>
    <cfRule type="cellIs" dxfId="11676" priority="9415" operator="equal">
      <formula>"DESCRIPCIÓN INSUFICIENTE"</formula>
    </cfRule>
    <cfRule type="cellIs" dxfId="11675" priority="9416" operator="equal">
      <formula>"NO ESTÁ ACORDE A ITEM 5.2.1 (T.R.)"</formula>
    </cfRule>
    <cfRule type="cellIs" dxfId="11674" priority="9417" operator="equal">
      <formula>"ACORDE A ITEM 5.2.1 (T.R.)"</formula>
    </cfRule>
  </conditionalFormatting>
  <conditionalFormatting sqref="Q465">
    <cfRule type="containsBlanks" dxfId="11673" priority="9405">
      <formula>LEN(TRIM(Q465))=0</formula>
    </cfRule>
    <cfRule type="cellIs" dxfId="11672" priority="9414" operator="equal">
      <formula>"REQUERIMIENTOS SUBSANADOS"</formula>
    </cfRule>
    <cfRule type="containsText" dxfId="11671" priority="9420" operator="containsText" text="NO SUBSANABLE">
      <formula>NOT(ISERROR(SEARCH("NO SUBSANABLE",Q465)))</formula>
    </cfRule>
    <cfRule type="containsText" dxfId="11670" priority="9421" operator="containsText" text="PENDIENTES POR SUBSANAR">
      <formula>NOT(ISERROR(SEARCH("PENDIENTES POR SUBSANAR",Q465)))</formula>
    </cfRule>
    <cfRule type="containsText" dxfId="11669" priority="9422" operator="containsText" text="SIN OBSERVACIÓN">
      <formula>NOT(ISERROR(SEARCH("SIN OBSERVACIÓN",Q465)))</formula>
    </cfRule>
  </conditionalFormatting>
  <conditionalFormatting sqref="R465">
    <cfRule type="containsBlanks" dxfId="11668" priority="9404">
      <formula>LEN(TRIM(R465))=0</formula>
    </cfRule>
    <cfRule type="cellIs" dxfId="11667" priority="9406" operator="equal">
      <formula>"NO CUMPLEN CON LO SOLICITADO"</formula>
    </cfRule>
    <cfRule type="cellIs" dxfId="11666" priority="9407" operator="equal">
      <formula>"CUMPLEN CON LO SOLICITADO"</formula>
    </cfRule>
    <cfRule type="cellIs" dxfId="11665" priority="9408" operator="equal">
      <formula>"PENDIENTES"</formula>
    </cfRule>
    <cfRule type="cellIs" dxfId="11664" priority="9409" operator="equal">
      <formula>"NINGUNO"</formula>
    </cfRule>
  </conditionalFormatting>
  <conditionalFormatting sqref="H465">
    <cfRule type="notContainsBlanks" dxfId="11663" priority="9403">
      <formula>LEN(TRIM(H465))&gt;0</formula>
    </cfRule>
  </conditionalFormatting>
  <conditionalFormatting sqref="G465">
    <cfRule type="notContainsBlanks" dxfId="11662" priority="9402">
      <formula>LEN(TRIM(G465))&gt;0</formula>
    </cfRule>
  </conditionalFormatting>
  <conditionalFormatting sqref="F465">
    <cfRule type="notContainsBlanks" dxfId="11661" priority="9401">
      <formula>LEN(TRIM(F465))&gt;0</formula>
    </cfRule>
  </conditionalFormatting>
  <conditionalFormatting sqref="E465">
    <cfRule type="notContainsBlanks" dxfId="11660" priority="9400">
      <formula>LEN(TRIM(E465))&gt;0</formula>
    </cfRule>
  </conditionalFormatting>
  <conditionalFormatting sqref="D465">
    <cfRule type="notContainsBlanks" dxfId="11659" priority="9399">
      <formula>LEN(TRIM(D465))&gt;0</formula>
    </cfRule>
  </conditionalFormatting>
  <conditionalFormatting sqref="C465">
    <cfRule type="notContainsBlanks" dxfId="11658" priority="9398">
      <formula>LEN(TRIM(C465))&gt;0</formula>
    </cfRule>
  </conditionalFormatting>
  <conditionalFormatting sqref="I465">
    <cfRule type="notContainsBlanks" dxfId="11657" priority="9397">
      <formula>LEN(TRIM(I465))&gt;0</formula>
    </cfRule>
  </conditionalFormatting>
  <conditionalFormatting sqref="S453 S456 S459 S462 S465">
    <cfRule type="cellIs" dxfId="11656" priority="9395" operator="greaterThan">
      <formula>0</formula>
    </cfRule>
    <cfRule type="cellIs" dxfId="11655" priority="9396" operator="equal">
      <formula>0</formula>
    </cfRule>
  </conditionalFormatting>
  <conditionalFormatting sqref="T468">
    <cfRule type="cellIs" dxfId="11654" priority="9393" operator="equal">
      <formula>"NO CUMPLE"</formula>
    </cfRule>
    <cfRule type="cellIs" dxfId="11653" priority="9394" operator="equal">
      <formula>"CUMPLE"</formula>
    </cfRule>
  </conditionalFormatting>
  <conditionalFormatting sqref="B490">
    <cfRule type="cellIs" dxfId="11652" priority="9299" operator="equal">
      <formula>"NO CUMPLE CON LA EXPERIENCIA REQUERIDA"</formula>
    </cfRule>
    <cfRule type="cellIs" dxfId="11651" priority="9300" operator="equal">
      <formula>"CUMPLE CON LA EXPERIENCIA REQUERIDA"</formula>
    </cfRule>
  </conditionalFormatting>
  <conditionalFormatting sqref="H475">
    <cfRule type="notContainsBlanks" dxfId="11650" priority="9298">
      <formula>LEN(TRIM(H475))&gt;0</formula>
    </cfRule>
  </conditionalFormatting>
  <conditionalFormatting sqref="G475">
    <cfRule type="notContainsBlanks" dxfId="11649" priority="9297">
      <formula>LEN(TRIM(G475))&gt;0</formula>
    </cfRule>
  </conditionalFormatting>
  <conditionalFormatting sqref="F475">
    <cfRule type="notContainsBlanks" dxfId="11648" priority="9296">
      <formula>LEN(TRIM(F475))&gt;0</formula>
    </cfRule>
  </conditionalFormatting>
  <conditionalFormatting sqref="E475">
    <cfRule type="notContainsBlanks" dxfId="11647" priority="9295">
      <formula>LEN(TRIM(E475))&gt;0</formula>
    </cfRule>
  </conditionalFormatting>
  <conditionalFormatting sqref="D475">
    <cfRule type="notContainsBlanks" dxfId="11646" priority="9294">
      <formula>LEN(TRIM(D475))&gt;0</formula>
    </cfRule>
  </conditionalFormatting>
  <conditionalFormatting sqref="C475">
    <cfRule type="notContainsBlanks" dxfId="11645" priority="9293">
      <formula>LEN(TRIM(C475))&gt;0</formula>
    </cfRule>
  </conditionalFormatting>
  <conditionalFormatting sqref="I475">
    <cfRule type="notContainsBlanks" dxfId="11644" priority="9292">
      <formula>LEN(TRIM(I475))&gt;0</formula>
    </cfRule>
  </conditionalFormatting>
  <conditionalFormatting sqref="G478 G481">
    <cfRule type="notContainsBlanks" dxfId="11643" priority="9268">
      <formula>LEN(TRIM(G478))&gt;0</formula>
    </cfRule>
  </conditionalFormatting>
  <conditionalFormatting sqref="F478">
    <cfRule type="notContainsBlanks" dxfId="11642" priority="9267">
      <formula>LEN(TRIM(F478))&gt;0</formula>
    </cfRule>
  </conditionalFormatting>
  <conditionalFormatting sqref="E478 E481">
    <cfRule type="notContainsBlanks" dxfId="11641" priority="9266">
      <formula>LEN(TRIM(E478))&gt;0</formula>
    </cfRule>
  </conditionalFormatting>
  <conditionalFormatting sqref="D478 D481">
    <cfRule type="notContainsBlanks" dxfId="11640" priority="9265">
      <formula>LEN(TRIM(D478))&gt;0</formula>
    </cfRule>
  </conditionalFormatting>
  <conditionalFormatting sqref="C478 C481">
    <cfRule type="notContainsBlanks" dxfId="11639" priority="9264">
      <formula>LEN(TRIM(C478))&gt;0</formula>
    </cfRule>
  </conditionalFormatting>
  <conditionalFormatting sqref="G484">
    <cfRule type="notContainsBlanks" dxfId="11638" priority="9239">
      <formula>LEN(TRIM(G484))&gt;0</formula>
    </cfRule>
  </conditionalFormatting>
  <conditionalFormatting sqref="E484">
    <cfRule type="notContainsBlanks" dxfId="11637" priority="9237">
      <formula>LEN(TRIM(E484))&gt;0</formula>
    </cfRule>
  </conditionalFormatting>
  <conditionalFormatting sqref="D484">
    <cfRule type="notContainsBlanks" dxfId="11636" priority="9236">
      <formula>LEN(TRIM(D484))&gt;0</formula>
    </cfRule>
  </conditionalFormatting>
  <conditionalFormatting sqref="C484">
    <cfRule type="notContainsBlanks" dxfId="11635" priority="9235">
      <formula>LEN(TRIM(C484))&gt;0</formula>
    </cfRule>
  </conditionalFormatting>
  <conditionalFormatting sqref="T475">
    <cfRule type="cellIs" dxfId="11634" priority="9232" operator="equal">
      <formula>"NO"</formula>
    </cfRule>
    <cfRule type="cellIs" dxfId="11633" priority="9233" operator="equal">
      <formula>"SI"</formula>
    </cfRule>
  </conditionalFormatting>
  <conditionalFormatting sqref="G487">
    <cfRule type="notContainsBlanks" dxfId="11632" priority="9208">
      <formula>LEN(TRIM(G487))&gt;0</formula>
    </cfRule>
  </conditionalFormatting>
  <conditionalFormatting sqref="E487">
    <cfRule type="notContainsBlanks" dxfId="11631" priority="9206">
      <formula>LEN(TRIM(E487))&gt;0</formula>
    </cfRule>
  </conditionalFormatting>
  <conditionalFormatting sqref="D487">
    <cfRule type="notContainsBlanks" dxfId="11630" priority="9205">
      <formula>LEN(TRIM(D487))&gt;0</formula>
    </cfRule>
  </conditionalFormatting>
  <conditionalFormatting sqref="C487">
    <cfRule type="notContainsBlanks" dxfId="11629" priority="9204">
      <formula>LEN(TRIM(C487))&gt;0</formula>
    </cfRule>
  </conditionalFormatting>
  <conditionalFormatting sqref="I487">
    <cfRule type="notContainsBlanks" dxfId="11628" priority="9203">
      <formula>LEN(TRIM(I487))&gt;0</formula>
    </cfRule>
  </conditionalFormatting>
  <conditionalFormatting sqref="S475 S478 S481 S484 S487">
    <cfRule type="cellIs" dxfId="11627" priority="9201" operator="greaterThan">
      <formula>0</formula>
    </cfRule>
    <cfRule type="cellIs" dxfId="11626" priority="9202" operator="equal">
      <formula>0</formula>
    </cfRule>
  </conditionalFormatting>
  <conditionalFormatting sqref="T490">
    <cfRule type="cellIs" dxfId="11625" priority="9199" operator="equal">
      <formula>"NO CUMPLE"</formula>
    </cfRule>
    <cfRule type="cellIs" dxfId="11624" priority="9200" operator="equal">
      <formula>"CUMPLE"</formula>
    </cfRule>
  </conditionalFormatting>
  <conditionalFormatting sqref="B512">
    <cfRule type="cellIs" dxfId="11623" priority="9105" operator="equal">
      <formula>"NO CUMPLE CON LA EXPERIENCIA REQUERIDA"</formula>
    </cfRule>
    <cfRule type="cellIs" dxfId="11622" priority="9106" operator="equal">
      <formula>"CUMPLE CON LA EXPERIENCIA REQUERIDA"</formula>
    </cfRule>
  </conditionalFormatting>
  <conditionalFormatting sqref="H497">
    <cfRule type="notContainsBlanks" dxfId="11621" priority="9104">
      <formula>LEN(TRIM(H497))&gt;0</formula>
    </cfRule>
  </conditionalFormatting>
  <conditionalFormatting sqref="G497">
    <cfRule type="notContainsBlanks" dxfId="11620" priority="9103">
      <formula>LEN(TRIM(G497))&gt;0</formula>
    </cfRule>
  </conditionalFormatting>
  <conditionalFormatting sqref="F497">
    <cfRule type="notContainsBlanks" dxfId="11619" priority="9102">
      <formula>LEN(TRIM(F497))&gt;0</formula>
    </cfRule>
  </conditionalFormatting>
  <conditionalFormatting sqref="E497">
    <cfRule type="notContainsBlanks" dxfId="11618" priority="9101">
      <formula>LEN(TRIM(E497))&gt;0</formula>
    </cfRule>
  </conditionalFormatting>
  <conditionalFormatting sqref="D497">
    <cfRule type="notContainsBlanks" dxfId="11617" priority="9100">
      <formula>LEN(TRIM(D497))&gt;0</formula>
    </cfRule>
  </conditionalFormatting>
  <conditionalFormatting sqref="C497">
    <cfRule type="notContainsBlanks" dxfId="11616" priority="9099">
      <formula>LEN(TRIM(C497))&gt;0</formula>
    </cfRule>
  </conditionalFormatting>
  <conditionalFormatting sqref="I497">
    <cfRule type="notContainsBlanks" dxfId="11615" priority="9098">
      <formula>LEN(TRIM(I497))&gt;0</formula>
    </cfRule>
  </conditionalFormatting>
  <conditionalFormatting sqref="P500">
    <cfRule type="expression" dxfId="11614" priority="9082">
      <formula>Q500="NO SUBSANABLE"</formula>
    </cfRule>
    <cfRule type="expression" dxfId="11613" priority="9084">
      <formula>Q500="REQUERIMIENTOS SUBSANADOS"</formula>
    </cfRule>
    <cfRule type="expression" dxfId="11612" priority="9085">
      <formula>Q500="PENDIENTES POR SUBSANAR"</formula>
    </cfRule>
    <cfRule type="expression" dxfId="11611" priority="9090">
      <formula>Q500="SIN OBSERVACIÓN"</formula>
    </cfRule>
    <cfRule type="containsBlanks" dxfId="11610" priority="9091">
      <formula>LEN(TRIM(P500))=0</formula>
    </cfRule>
  </conditionalFormatting>
  <conditionalFormatting sqref="G500 G503">
    <cfRule type="notContainsBlanks" dxfId="11609" priority="9074">
      <formula>LEN(TRIM(G500))&gt;0</formula>
    </cfRule>
  </conditionalFormatting>
  <conditionalFormatting sqref="F500 F503">
    <cfRule type="notContainsBlanks" dxfId="11608" priority="9073">
      <formula>LEN(TRIM(F500))&gt;0</formula>
    </cfRule>
  </conditionalFormatting>
  <conditionalFormatting sqref="E500 E503">
    <cfRule type="notContainsBlanks" dxfId="11607" priority="9072">
      <formula>LEN(TRIM(E500))&gt;0</formula>
    </cfRule>
  </conditionalFormatting>
  <conditionalFormatting sqref="D500 D503">
    <cfRule type="notContainsBlanks" dxfId="11606" priority="9071">
      <formula>LEN(TRIM(D500))&gt;0</formula>
    </cfRule>
  </conditionalFormatting>
  <conditionalFormatting sqref="C500 C503">
    <cfRule type="notContainsBlanks" dxfId="11605" priority="9070">
      <formula>LEN(TRIM(C500))&gt;0</formula>
    </cfRule>
  </conditionalFormatting>
  <conditionalFormatting sqref="P506">
    <cfRule type="expression" dxfId="11604" priority="9053">
      <formula>Q506="NO SUBSANABLE"</formula>
    </cfRule>
    <cfRule type="expression" dxfId="11603" priority="9055">
      <formula>Q506="REQUERIMIENTOS SUBSANADOS"</formula>
    </cfRule>
    <cfRule type="expression" dxfId="11602" priority="9056">
      <formula>Q506="PENDIENTES POR SUBSANAR"</formula>
    </cfRule>
    <cfRule type="expression" dxfId="11601" priority="9061">
      <formula>Q506="SIN OBSERVACIÓN"</formula>
    </cfRule>
    <cfRule type="containsBlanks" dxfId="11600" priority="9062">
      <formula>LEN(TRIM(P506))=0</formula>
    </cfRule>
  </conditionalFormatting>
  <conditionalFormatting sqref="H506">
    <cfRule type="notContainsBlanks" dxfId="11599" priority="9046">
      <formula>LEN(TRIM(H506))&gt;0</formula>
    </cfRule>
  </conditionalFormatting>
  <conditionalFormatting sqref="G506">
    <cfRule type="notContainsBlanks" dxfId="11598" priority="9045">
      <formula>LEN(TRIM(G506))&gt;0</formula>
    </cfRule>
  </conditionalFormatting>
  <conditionalFormatting sqref="F506">
    <cfRule type="notContainsBlanks" dxfId="11597" priority="9044">
      <formula>LEN(TRIM(F506))&gt;0</formula>
    </cfRule>
  </conditionalFormatting>
  <conditionalFormatting sqref="E506">
    <cfRule type="notContainsBlanks" dxfId="11596" priority="9043">
      <formula>LEN(TRIM(E506))&gt;0</formula>
    </cfRule>
  </conditionalFormatting>
  <conditionalFormatting sqref="D506">
    <cfRule type="notContainsBlanks" dxfId="11595" priority="9042">
      <formula>LEN(TRIM(D506))&gt;0</formula>
    </cfRule>
  </conditionalFormatting>
  <conditionalFormatting sqref="C506">
    <cfRule type="notContainsBlanks" dxfId="11594" priority="9041">
      <formula>LEN(TRIM(C506))&gt;0</formula>
    </cfRule>
  </conditionalFormatting>
  <conditionalFormatting sqref="I506">
    <cfRule type="notContainsBlanks" dxfId="11593" priority="9040">
      <formula>LEN(TRIM(I506))&gt;0</formula>
    </cfRule>
  </conditionalFormatting>
  <conditionalFormatting sqref="T497">
    <cfRule type="cellIs" dxfId="11592" priority="9038" operator="equal">
      <formula>"NO"</formula>
    </cfRule>
    <cfRule type="cellIs" dxfId="11591" priority="9039" operator="equal">
      <formula>"SI"</formula>
    </cfRule>
  </conditionalFormatting>
  <conditionalFormatting sqref="P509">
    <cfRule type="expression" dxfId="11590" priority="9022">
      <formula>Q509="NO SUBSANABLE"</formula>
    </cfRule>
    <cfRule type="expression" dxfId="11589" priority="9024">
      <formula>Q509="REQUERIMIENTOS SUBSANADOS"</formula>
    </cfRule>
    <cfRule type="expression" dxfId="11588" priority="9025">
      <formula>Q509="PENDIENTES POR SUBSANAR"</formula>
    </cfRule>
    <cfRule type="expression" dxfId="11587" priority="9030">
      <formula>Q509="SIN OBSERVACIÓN"</formula>
    </cfRule>
    <cfRule type="containsBlanks" dxfId="11586" priority="9031">
      <formula>LEN(TRIM(P509))=0</formula>
    </cfRule>
  </conditionalFormatting>
  <conditionalFormatting sqref="Q509">
    <cfRule type="containsBlanks" dxfId="11585" priority="9017">
      <formula>LEN(TRIM(Q509))=0</formula>
    </cfRule>
    <cfRule type="cellIs" dxfId="11584" priority="9026" operator="equal">
      <formula>"REQUERIMIENTOS SUBSANADOS"</formula>
    </cfRule>
    <cfRule type="containsText" dxfId="11583" priority="9032" operator="containsText" text="NO SUBSANABLE">
      <formula>NOT(ISERROR(SEARCH("NO SUBSANABLE",Q509)))</formula>
    </cfRule>
    <cfRule type="containsText" dxfId="11582" priority="9033" operator="containsText" text="PENDIENTES POR SUBSANAR">
      <formula>NOT(ISERROR(SEARCH("PENDIENTES POR SUBSANAR",Q509)))</formula>
    </cfRule>
    <cfRule type="containsText" dxfId="11581" priority="9034" operator="containsText" text="SIN OBSERVACIÓN">
      <formula>NOT(ISERROR(SEARCH("SIN OBSERVACIÓN",Q509)))</formula>
    </cfRule>
  </conditionalFormatting>
  <conditionalFormatting sqref="R509">
    <cfRule type="containsBlanks" dxfId="11580" priority="9016">
      <formula>LEN(TRIM(R509))=0</formula>
    </cfRule>
    <cfRule type="cellIs" dxfId="11579" priority="9018" operator="equal">
      <formula>"NO CUMPLEN CON LO SOLICITADO"</formula>
    </cfRule>
    <cfRule type="cellIs" dxfId="11578" priority="9019" operator="equal">
      <formula>"CUMPLEN CON LO SOLICITADO"</formula>
    </cfRule>
    <cfRule type="cellIs" dxfId="11577" priority="9020" operator="equal">
      <formula>"PENDIENTES"</formula>
    </cfRule>
    <cfRule type="cellIs" dxfId="11576" priority="9021" operator="equal">
      <formula>"NINGUNO"</formula>
    </cfRule>
  </conditionalFormatting>
  <conditionalFormatting sqref="G509">
    <cfRule type="notContainsBlanks" dxfId="11575" priority="9014">
      <formula>LEN(TRIM(G509))&gt;0</formula>
    </cfRule>
  </conditionalFormatting>
  <conditionalFormatting sqref="F509">
    <cfRule type="notContainsBlanks" dxfId="11574" priority="9013">
      <formula>LEN(TRIM(F509))&gt;0</formula>
    </cfRule>
  </conditionalFormatting>
  <conditionalFormatting sqref="E509">
    <cfRule type="notContainsBlanks" dxfId="11573" priority="9012">
      <formula>LEN(TRIM(E509))&gt;0</formula>
    </cfRule>
  </conditionalFormatting>
  <conditionalFormatting sqref="D509">
    <cfRule type="notContainsBlanks" dxfId="11572" priority="9011">
      <formula>LEN(TRIM(D509))&gt;0</formula>
    </cfRule>
  </conditionalFormatting>
  <conditionalFormatting sqref="C509">
    <cfRule type="notContainsBlanks" dxfId="11571" priority="9010">
      <formula>LEN(TRIM(C509))&gt;0</formula>
    </cfRule>
  </conditionalFormatting>
  <conditionalFormatting sqref="I509">
    <cfRule type="notContainsBlanks" dxfId="11570" priority="9009">
      <formula>LEN(TRIM(I509))&gt;0</formula>
    </cfRule>
  </conditionalFormatting>
  <conditionalFormatting sqref="S497 S500 S503 S506 S509">
    <cfRule type="cellIs" dxfId="11569" priority="9007" operator="greaterThan">
      <formula>0</formula>
    </cfRule>
    <cfRule type="cellIs" dxfId="11568" priority="9008" operator="equal">
      <formula>0</formula>
    </cfRule>
  </conditionalFormatting>
  <conditionalFormatting sqref="T512">
    <cfRule type="cellIs" dxfId="11567" priority="9005" operator="equal">
      <formula>"NO CUMPLE"</formula>
    </cfRule>
    <cfRule type="cellIs" dxfId="11566" priority="9006" operator="equal">
      <formula>"CUMPLE"</formula>
    </cfRule>
  </conditionalFormatting>
  <conditionalFormatting sqref="B534">
    <cfRule type="cellIs" dxfId="11565" priority="8911" operator="equal">
      <formula>"NO CUMPLE CON LA EXPERIENCIA REQUERIDA"</formula>
    </cfRule>
    <cfRule type="cellIs" dxfId="11564" priority="8912" operator="equal">
      <formula>"CUMPLE CON LA EXPERIENCIA REQUERIDA"</formula>
    </cfRule>
  </conditionalFormatting>
  <conditionalFormatting sqref="H519">
    <cfRule type="notContainsBlanks" dxfId="11563" priority="8910">
      <formula>LEN(TRIM(H519))&gt;0</formula>
    </cfRule>
  </conditionalFormatting>
  <conditionalFormatting sqref="G519">
    <cfRule type="notContainsBlanks" dxfId="11562" priority="8909">
      <formula>LEN(TRIM(G519))&gt;0</formula>
    </cfRule>
  </conditionalFormatting>
  <conditionalFormatting sqref="F519">
    <cfRule type="notContainsBlanks" dxfId="11561" priority="8908">
      <formula>LEN(TRIM(F519))&gt;0</formula>
    </cfRule>
  </conditionalFormatting>
  <conditionalFormatting sqref="E519">
    <cfRule type="notContainsBlanks" dxfId="11560" priority="8907">
      <formula>LEN(TRIM(E519))&gt;0</formula>
    </cfRule>
  </conditionalFormatting>
  <conditionalFormatting sqref="D519">
    <cfRule type="notContainsBlanks" dxfId="11559" priority="8906">
      <formula>LEN(TRIM(D519))&gt;0</formula>
    </cfRule>
  </conditionalFormatting>
  <conditionalFormatting sqref="C519">
    <cfRule type="notContainsBlanks" dxfId="11558" priority="8905">
      <formula>LEN(TRIM(C519))&gt;0</formula>
    </cfRule>
  </conditionalFormatting>
  <conditionalFormatting sqref="I519">
    <cfRule type="notContainsBlanks" dxfId="11557" priority="8904">
      <formula>LEN(TRIM(I519))&gt;0</formula>
    </cfRule>
  </conditionalFormatting>
  <conditionalFormatting sqref="N522 N525">
    <cfRule type="expression" dxfId="11556" priority="8901">
      <formula>N522=" "</formula>
    </cfRule>
    <cfRule type="expression" dxfId="11555" priority="8902">
      <formula>N522="NO PRESENTÓ CERTIFICADO"</formula>
    </cfRule>
    <cfRule type="expression" dxfId="11554" priority="8903">
      <formula>N522="PRESENTÓ CERTIFICADO"</formula>
    </cfRule>
  </conditionalFormatting>
  <conditionalFormatting sqref="P522 P525">
    <cfRule type="expression" dxfId="11553" priority="8888">
      <formula>Q522="NO SUBSANABLE"</formula>
    </cfRule>
    <cfRule type="expression" dxfId="11552" priority="8890">
      <formula>Q522="REQUERIMIENTOS SUBSANADOS"</formula>
    </cfRule>
    <cfRule type="expression" dxfId="11551" priority="8891">
      <formula>Q522="PENDIENTES POR SUBSANAR"</formula>
    </cfRule>
    <cfRule type="expression" dxfId="11550" priority="8896">
      <formula>Q522="SIN OBSERVACIÓN"</formula>
    </cfRule>
    <cfRule type="containsBlanks" dxfId="11549" priority="8897">
      <formula>LEN(TRIM(P522))=0</formula>
    </cfRule>
  </conditionalFormatting>
  <conditionalFormatting sqref="O522 O525">
    <cfRule type="cellIs" dxfId="11548" priority="8889" operator="equal">
      <formula>"PENDIENTE POR DESCRIPCIÓN"</formula>
    </cfRule>
    <cfRule type="cellIs" dxfId="11547" priority="8893" operator="equal">
      <formula>"DESCRIPCIÓN INSUFICIENTE"</formula>
    </cfRule>
    <cfRule type="cellIs" dxfId="11546" priority="8894" operator="equal">
      <formula>"NO ESTÁ ACORDE A ITEM 5.2.1 (T.R.)"</formula>
    </cfRule>
    <cfRule type="cellIs" dxfId="11545" priority="8895" operator="equal">
      <formula>"ACORDE A ITEM 5.2.1 (T.R.)"</formula>
    </cfRule>
  </conditionalFormatting>
  <conditionalFormatting sqref="Q525">
    <cfRule type="containsBlanks" dxfId="11544" priority="8883">
      <formula>LEN(TRIM(Q525))=0</formula>
    </cfRule>
    <cfRule type="cellIs" dxfId="11543" priority="8892" operator="equal">
      <formula>"REQUERIMIENTOS SUBSANADOS"</formula>
    </cfRule>
    <cfRule type="containsText" dxfId="11542" priority="8898" operator="containsText" text="NO SUBSANABLE">
      <formula>NOT(ISERROR(SEARCH("NO SUBSANABLE",Q525)))</formula>
    </cfRule>
    <cfRule type="containsText" dxfId="11541" priority="8899" operator="containsText" text="PENDIENTES POR SUBSANAR">
      <formula>NOT(ISERROR(SEARCH("PENDIENTES POR SUBSANAR",Q525)))</formula>
    </cfRule>
    <cfRule type="containsText" dxfId="11540" priority="8900" operator="containsText" text="SIN OBSERVACIÓN">
      <formula>NOT(ISERROR(SEARCH("SIN OBSERVACIÓN",Q525)))</formula>
    </cfRule>
  </conditionalFormatting>
  <conditionalFormatting sqref="R525">
    <cfRule type="containsBlanks" dxfId="11539" priority="8882">
      <formula>LEN(TRIM(R525))=0</formula>
    </cfRule>
    <cfRule type="cellIs" dxfId="11538" priority="8884" operator="equal">
      <formula>"NO CUMPLEN CON LO SOLICITADO"</formula>
    </cfRule>
    <cfRule type="cellIs" dxfId="11537" priority="8885" operator="equal">
      <formula>"CUMPLEN CON LO SOLICITADO"</formula>
    </cfRule>
    <cfRule type="cellIs" dxfId="11536" priority="8886" operator="equal">
      <formula>"PENDIENTES"</formula>
    </cfRule>
    <cfRule type="cellIs" dxfId="11535" priority="8887" operator="equal">
      <formula>"NINGUNO"</formula>
    </cfRule>
  </conditionalFormatting>
  <conditionalFormatting sqref="H525">
    <cfRule type="notContainsBlanks" dxfId="11534" priority="8881">
      <formula>LEN(TRIM(H525))&gt;0</formula>
    </cfRule>
  </conditionalFormatting>
  <conditionalFormatting sqref="G522 G525">
    <cfRule type="notContainsBlanks" dxfId="11533" priority="8880">
      <formula>LEN(TRIM(G522))&gt;0</formula>
    </cfRule>
  </conditionalFormatting>
  <conditionalFormatting sqref="F522 F525">
    <cfRule type="notContainsBlanks" dxfId="11532" priority="8879">
      <formula>LEN(TRIM(F522))&gt;0</formula>
    </cfRule>
  </conditionalFormatting>
  <conditionalFormatting sqref="E522 E525">
    <cfRule type="notContainsBlanks" dxfId="11531" priority="8878">
      <formula>LEN(TRIM(E522))&gt;0</formula>
    </cfRule>
  </conditionalFormatting>
  <conditionalFormatting sqref="D522 D525">
    <cfRule type="notContainsBlanks" dxfId="11530" priority="8877">
      <formula>LEN(TRIM(D522))&gt;0</formula>
    </cfRule>
  </conditionalFormatting>
  <conditionalFormatting sqref="C522 C525">
    <cfRule type="notContainsBlanks" dxfId="11529" priority="8876">
      <formula>LEN(TRIM(C522))&gt;0</formula>
    </cfRule>
  </conditionalFormatting>
  <conditionalFormatting sqref="I522 I525">
    <cfRule type="notContainsBlanks" dxfId="11528" priority="8875">
      <formula>LEN(TRIM(I522))&gt;0</formula>
    </cfRule>
  </conditionalFormatting>
  <conditionalFormatting sqref="N528">
    <cfRule type="expression" dxfId="11527" priority="8872">
      <formula>N528=" "</formula>
    </cfRule>
    <cfRule type="expression" dxfId="11526" priority="8873">
      <formula>N528="NO PRESENTÓ CERTIFICADO"</formula>
    </cfRule>
    <cfRule type="expression" dxfId="11525" priority="8874">
      <formula>N528="PRESENTÓ CERTIFICADO"</formula>
    </cfRule>
  </conditionalFormatting>
  <conditionalFormatting sqref="P528">
    <cfRule type="expression" dxfId="11524" priority="8859">
      <formula>Q528="NO SUBSANABLE"</formula>
    </cfRule>
    <cfRule type="expression" dxfId="11523" priority="8861">
      <formula>Q528="REQUERIMIENTOS SUBSANADOS"</formula>
    </cfRule>
    <cfRule type="expression" dxfId="11522" priority="8862">
      <formula>Q528="PENDIENTES POR SUBSANAR"</formula>
    </cfRule>
    <cfRule type="expression" dxfId="11521" priority="8867">
      <formula>Q528="SIN OBSERVACIÓN"</formula>
    </cfRule>
    <cfRule type="containsBlanks" dxfId="11520" priority="8868">
      <formula>LEN(TRIM(P528))=0</formula>
    </cfRule>
  </conditionalFormatting>
  <conditionalFormatting sqref="O528">
    <cfRule type="cellIs" dxfId="11519" priority="8860" operator="equal">
      <formula>"PENDIENTE POR DESCRIPCIÓN"</formula>
    </cfRule>
    <cfRule type="cellIs" dxfId="11518" priority="8864" operator="equal">
      <formula>"DESCRIPCIÓN INSUFICIENTE"</formula>
    </cfRule>
    <cfRule type="cellIs" dxfId="11517" priority="8865" operator="equal">
      <formula>"NO ESTÁ ACORDE A ITEM 5.2.1 (T.R.)"</formula>
    </cfRule>
    <cfRule type="cellIs" dxfId="11516" priority="8866" operator="equal">
      <formula>"ACORDE A ITEM 5.2.1 (T.R.)"</formula>
    </cfRule>
  </conditionalFormatting>
  <conditionalFormatting sqref="Q528">
    <cfRule type="containsBlanks" dxfId="11515" priority="8854">
      <formula>LEN(TRIM(Q528))=0</formula>
    </cfRule>
    <cfRule type="cellIs" dxfId="11514" priority="8863" operator="equal">
      <formula>"REQUERIMIENTOS SUBSANADOS"</formula>
    </cfRule>
    <cfRule type="containsText" dxfId="11513" priority="8869" operator="containsText" text="NO SUBSANABLE">
      <formula>NOT(ISERROR(SEARCH("NO SUBSANABLE",Q528)))</formula>
    </cfRule>
    <cfRule type="containsText" dxfId="11512" priority="8870" operator="containsText" text="PENDIENTES POR SUBSANAR">
      <formula>NOT(ISERROR(SEARCH("PENDIENTES POR SUBSANAR",Q528)))</formula>
    </cfRule>
    <cfRule type="containsText" dxfId="11511" priority="8871" operator="containsText" text="SIN OBSERVACIÓN">
      <formula>NOT(ISERROR(SEARCH("SIN OBSERVACIÓN",Q528)))</formula>
    </cfRule>
  </conditionalFormatting>
  <conditionalFormatting sqref="R528">
    <cfRule type="containsBlanks" dxfId="11510" priority="8853">
      <formula>LEN(TRIM(R528))=0</formula>
    </cfRule>
    <cfRule type="cellIs" dxfId="11509" priority="8855" operator="equal">
      <formula>"NO CUMPLEN CON LO SOLICITADO"</formula>
    </cfRule>
    <cfRule type="cellIs" dxfId="11508" priority="8856" operator="equal">
      <formula>"CUMPLEN CON LO SOLICITADO"</formula>
    </cfRule>
    <cfRule type="cellIs" dxfId="11507" priority="8857" operator="equal">
      <formula>"PENDIENTES"</formula>
    </cfRule>
    <cfRule type="cellIs" dxfId="11506" priority="8858" operator="equal">
      <formula>"NINGUNO"</formula>
    </cfRule>
  </conditionalFormatting>
  <conditionalFormatting sqref="H528">
    <cfRule type="notContainsBlanks" dxfId="11505" priority="8852">
      <formula>LEN(TRIM(H528))&gt;0</formula>
    </cfRule>
  </conditionalFormatting>
  <conditionalFormatting sqref="G528">
    <cfRule type="notContainsBlanks" dxfId="11504" priority="8851">
      <formula>LEN(TRIM(G528))&gt;0</formula>
    </cfRule>
  </conditionalFormatting>
  <conditionalFormatting sqref="F528">
    <cfRule type="notContainsBlanks" dxfId="11503" priority="8850">
      <formula>LEN(TRIM(F528))&gt;0</formula>
    </cfRule>
  </conditionalFormatting>
  <conditionalFormatting sqref="E528">
    <cfRule type="notContainsBlanks" dxfId="11502" priority="8849">
      <formula>LEN(TRIM(E528))&gt;0</formula>
    </cfRule>
  </conditionalFormatting>
  <conditionalFormatting sqref="D528">
    <cfRule type="notContainsBlanks" dxfId="11501" priority="8848">
      <formula>LEN(TRIM(D528))&gt;0</formula>
    </cfRule>
  </conditionalFormatting>
  <conditionalFormatting sqref="C528">
    <cfRule type="notContainsBlanks" dxfId="11500" priority="8847">
      <formula>LEN(TRIM(C528))&gt;0</formula>
    </cfRule>
  </conditionalFormatting>
  <conditionalFormatting sqref="I528">
    <cfRule type="notContainsBlanks" dxfId="11499" priority="8846">
      <formula>LEN(TRIM(I528))&gt;0</formula>
    </cfRule>
  </conditionalFormatting>
  <conditionalFormatting sqref="T519">
    <cfRule type="cellIs" dxfId="11498" priority="8844" operator="equal">
      <formula>"NO"</formula>
    </cfRule>
    <cfRule type="cellIs" dxfId="11497" priority="8845" operator="equal">
      <formula>"SI"</formula>
    </cfRule>
  </conditionalFormatting>
  <conditionalFormatting sqref="N531">
    <cfRule type="expression" dxfId="11496" priority="8841">
      <formula>N531=" "</formula>
    </cfRule>
    <cfRule type="expression" dxfId="11495" priority="8842">
      <formula>N531="NO PRESENTÓ CERTIFICADO"</formula>
    </cfRule>
    <cfRule type="expression" dxfId="11494" priority="8843">
      <formula>N531="PRESENTÓ CERTIFICADO"</formula>
    </cfRule>
  </conditionalFormatting>
  <conditionalFormatting sqref="P531">
    <cfRule type="expression" dxfId="11493" priority="8828">
      <formula>Q531="NO SUBSANABLE"</formula>
    </cfRule>
    <cfRule type="expression" dxfId="11492" priority="8830">
      <formula>Q531="REQUERIMIENTOS SUBSANADOS"</formula>
    </cfRule>
    <cfRule type="expression" dxfId="11491" priority="8831">
      <formula>Q531="PENDIENTES POR SUBSANAR"</formula>
    </cfRule>
    <cfRule type="expression" dxfId="11490" priority="8836">
      <formula>Q531="SIN OBSERVACIÓN"</formula>
    </cfRule>
    <cfRule type="containsBlanks" dxfId="11489" priority="8837">
      <formula>LEN(TRIM(P531))=0</formula>
    </cfRule>
  </conditionalFormatting>
  <conditionalFormatting sqref="O531">
    <cfRule type="cellIs" dxfId="11488" priority="8829" operator="equal">
      <formula>"PENDIENTE POR DESCRIPCIÓN"</formula>
    </cfRule>
    <cfRule type="cellIs" dxfId="11487" priority="8833" operator="equal">
      <formula>"DESCRIPCIÓN INSUFICIENTE"</formula>
    </cfRule>
    <cfRule type="cellIs" dxfId="11486" priority="8834" operator="equal">
      <formula>"NO ESTÁ ACORDE A ITEM 5.2.1 (T.R.)"</formula>
    </cfRule>
    <cfRule type="cellIs" dxfId="11485" priority="8835" operator="equal">
      <formula>"ACORDE A ITEM 5.2.1 (T.R.)"</formula>
    </cfRule>
  </conditionalFormatting>
  <conditionalFormatting sqref="Q531">
    <cfRule type="containsBlanks" dxfId="11484" priority="8823">
      <formula>LEN(TRIM(Q531))=0</formula>
    </cfRule>
    <cfRule type="cellIs" dxfId="11483" priority="8832" operator="equal">
      <formula>"REQUERIMIENTOS SUBSANADOS"</formula>
    </cfRule>
    <cfRule type="containsText" dxfId="11482" priority="8838" operator="containsText" text="NO SUBSANABLE">
      <formula>NOT(ISERROR(SEARCH("NO SUBSANABLE",Q531)))</formula>
    </cfRule>
    <cfRule type="containsText" dxfId="11481" priority="8839" operator="containsText" text="PENDIENTES POR SUBSANAR">
      <formula>NOT(ISERROR(SEARCH("PENDIENTES POR SUBSANAR",Q531)))</formula>
    </cfRule>
    <cfRule type="containsText" dxfId="11480" priority="8840" operator="containsText" text="SIN OBSERVACIÓN">
      <formula>NOT(ISERROR(SEARCH("SIN OBSERVACIÓN",Q531)))</formula>
    </cfRule>
  </conditionalFormatting>
  <conditionalFormatting sqref="R531">
    <cfRule type="containsBlanks" dxfId="11479" priority="8822">
      <formula>LEN(TRIM(R531))=0</formula>
    </cfRule>
    <cfRule type="cellIs" dxfId="11478" priority="8824" operator="equal">
      <formula>"NO CUMPLEN CON LO SOLICITADO"</formula>
    </cfRule>
    <cfRule type="cellIs" dxfId="11477" priority="8825" operator="equal">
      <formula>"CUMPLEN CON LO SOLICITADO"</formula>
    </cfRule>
    <cfRule type="cellIs" dxfId="11476" priority="8826" operator="equal">
      <formula>"PENDIENTES"</formula>
    </cfRule>
    <cfRule type="cellIs" dxfId="11475" priority="8827" operator="equal">
      <formula>"NINGUNO"</formula>
    </cfRule>
  </conditionalFormatting>
  <conditionalFormatting sqref="H531">
    <cfRule type="notContainsBlanks" dxfId="11474" priority="8821">
      <formula>LEN(TRIM(H531))&gt;0</formula>
    </cfRule>
  </conditionalFormatting>
  <conditionalFormatting sqref="G531">
    <cfRule type="notContainsBlanks" dxfId="11473" priority="8820">
      <formula>LEN(TRIM(G531))&gt;0</formula>
    </cfRule>
  </conditionalFormatting>
  <conditionalFormatting sqref="F531">
    <cfRule type="notContainsBlanks" dxfId="11472" priority="8819">
      <formula>LEN(TRIM(F531))&gt;0</formula>
    </cfRule>
  </conditionalFormatting>
  <conditionalFormatting sqref="E531">
    <cfRule type="notContainsBlanks" dxfId="11471" priority="8818">
      <formula>LEN(TRIM(E531))&gt;0</formula>
    </cfRule>
  </conditionalFormatting>
  <conditionalFormatting sqref="D531">
    <cfRule type="notContainsBlanks" dxfId="11470" priority="8817">
      <formula>LEN(TRIM(D531))&gt;0</formula>
    </cfRule>
  </conditionalFormatting>
  <conditionalFormatting sqref="C531">
    <cfRule type="notContainsBlanks" dxfId="11469" priority="8816">
      <formula>LEN(TRIM(C531))&gt;0</formula>
    </cfRule>
  </conditionalFormatting>
  <conditionalFormatting sqref="I531">
    <cfRule type="notContainsBlanks" dxfId="11468" priority="8815">
      <formula>LEN(TRIM(I531))&gt;0</formula>
    </cfRule>
  </conditionalFormatting>
  <conditionalFormatting sqref="S519 S522 S525 S528 S531">
    <cfRule type="cellIs" dxfId="11467" priority="8813" operator="greaterThan">
      <formula>0</formula>
    </cfRule>
    <cfRule type="cellIs" dxfId="11466" priority="8814" operator="equal">
      <formula>0</formula>
    </cfRule>
  </conditionalFormatting>
  <conditionalFormatting sqref="T534">
    <cfRule type="cellIs" dxfId="11465" priority="8811" operator="equal">
      <formula>"NO CUMPLE"</formula>
    </cfRule>
    <cfRule type="cellIs" dxfId="11464" priority="8812" operator="equal">
      <formula>"CUMPLE"</formula>
    </cfRule>
  </conditionalFormatting>
  <conditionalFormatting sqref="P541">
    <cfRule type="expression" dxfId="11463" priority="8725">
      <formula>Q541="NO SUBSANABLE"</formula>
    </cfRule>
    <cfRule type="expression" dxfId="11462" priority="8727">
      <formula>Q541="REQUERIMIENTOS SUBSANADOS"</formula>
    </cfRule>
    <cfRule type="expression" dxfId="11461" priority="8728">
      <formula>Q541="PENDIENTES POR SUBSANAR"</formula>
    </cfRule>
    <cfRule type="expression" dxfId="11460" priority="8733">
      <formula>Q541="SIN OBSERVACIÓN"</formula>
    </cfRule>
    <cfRule type="containsBlanks" dxfId="11459" priority="8734">
      <formula>LEN(TRIM(P541))=0</formula>
    </cfRule>
  </conditionalFormatting>
  <conditionalFormatting sqref="Q541">
    <cfRule type="containsBlanks" dxfId="11458" priority="8720">
      <formula>LEN(TRIM(Q541))=0</formula>
    </cfRule>
    <cfRule type="cellIs" dxfId="11457" priority="8729" operator="equal">
      <formula>"REQUERIMIENTOS SUBSANADOS"</formula>
    </cfRule>
    <cfRule type="containsText" dxfId="11456" priority="8735" operator="containsText" text="NO SUBSANABLE">
      <formula>NOT(ISERROR(SEARCH("NO SUBSANABLE",Q541)))</formula>
    </cfRule>
    <cfRule type="containsText" dxfId="11455" priority="8736" operator="containsText" text="PENDIENTES POR SUBSANAR">
      <formula>NOT(ISERROR(SEARCH("PENDIENTES POR SUBSANAR",Q541)))</formula>
    </cfRule>
    <cfRule type="containsText" dxfId="11454" priority="8737" operator="containsText" text="SIN OBSERVACIÓN">
      <formula>NOT(ISERROR(SEARCH("SIN OBSERVACIÓN",Q541)))</formula>
    </cfRule>
  </conditionalFormatting>
  <conditionalFormatting sqref="R541">
    <cfRule type="containsBlanks" dxfId="11453" priority="8719">
      <formula>LEN(TRIM(R541))=0</formula>
    </cfRule>
    <cfRule type="cellIs" dxfId="11452" priority="8721" operator="equal">
      <formula>"NO CUMPLEN CON LO SOLICITADO"</formula>
    </cfRule>
    <cfRule type="cellIs" dxfId="11451" priority="8722" operator="equal">
      <formula>"CUMPLEN CON LO SOLICITADO"</formula>
    </cfRule>
    <cfRule type="cellIs" dxfId="11450" priority="8723" operator="equal">
      <formula>"PENDIENTES"</formula>
    </cfRule>
    <cfRule type="cellIs" dxfId="11449" priority="8724" operator="equal">
      <formula>"NINGUNO"</formula>
    </cfRule>
  </conditionalFormatting>
  <conditionalFormatting sqref="B556">
    <cfRule type="cellIs" dxfId="11448" priority="8717" operator="equal">
      <formula>"NO CUMPLE CON LA EXPERIENCIA REQUERIDA"</formula>
    </cfRule>
    <cfRule type="cellIs" dxfId="11447" priority="8718" operator="equal">
      <formula>"CUMPLE CON LA EXPERIENCIA REQUERIDA"</formula>
    </cfRule>
  </conditionalFormatting>
  <conditionalFormatting sqref="H541">
    <cfRule type="notContainsBlanks" dxfId="11446" priority="8716">
      <formula>LEN(TRIM(H541))&gt;0</formula>
    </cfRule>
  </conditionalFormatting>
  <conditionalFormatting sqref="G541">
    <cfRule type="notContainsBlanks" dxfId="11445" priority="8715">
      <formula>LEN(TRIM(G541))&gt;0</formula>
    </cfRule>
  </conditionalFormatting>
  <conditionalFormatting sqref="F541">
    <cfRule type="notContainsBlanks" dxfId="11444" priority="8714">
      <formula>LEN(TRIM(F541))&gt;0</formula>
    </cfRule>
  </conditionalFormatting>
  <conditionalFormatting sqref="E541">
    <cfRule type="notContainsBlanks" dxfId="11443" priority="8713">
      <formula>LEN(TRIM(E541))&gt;0</formula>
    </cfRule>
  </conditionalFormatting>
  <conditionalFormatting sqref="D541">
    <cfRule type="notContainsBlanks" dxfId="11442" priority="8712">
      <formula>LEN(TRIM(D541))&gt;0</formula>
    </cfRule>
  </conditionalFormatting>
  <conditionalFormatting sqref="C541">
    <cfRule type="notContainsBlanks" dxfId="11441" priority="8711">
      <formula>LEN(TRIM(C541))&gt;0</formula>
    </cfRule>
  </conditionalFormatting>
  <conditionalFormatting sqref="I541">
    <cfRule type="notContainsBlanks" dxfId="11440" priority="8710">
      <formula>LEN(TRIM(I541))&gt;0</formula>
    </cfRule>
  </conditionalFormatting>
  <conditionalFormatting sqref="N547">
    <cfRule type="expression" dxfId="11439" priority="8707">
      <formula>N547=" "</formula>
    </cfRule>
    <cfRule type="expression" dxfId="11438" priority="8708">
      <formula>N547="NO PRESENTÓ CERTIFICADO"</formula>
    </cfRule>
    <cfRule type="expression" dxfId="11437" priority="8709">
      <formula>N547="PRESENTÓ CERTIFICADO"</formula>
    </cfRule>
  </conditionalFormatting>
  <conditionalFormatting sqref="P547">
    <cfRule type="expression" dxfId="11436" priority="8694">
      <formula>Q547="NO SUBSANABLE"</formula>
    </cfRule>
    <cfRule type="expression" dxfId="11435" priority="8696">
      <formula>Q547="REQUERIMIENTOS SUBSANADOS"</formula>
    </cfRule>
    <cfRule type="expression" dxfId="11434" priority="8697">
      <formula>Q547="PENDIENTES POR SUBSANAR"</formula>
    </cfRule>
    <cfRule type="expression" dxfId="11433" priority="8702">
      <formula>Q547="SIN OBSERVACIÓN"</formula>
    </cfRule>
    <cfRule type="containsBlanks" dxfId="11432" priority="8703">
      <formula>LEN(TRIM(P547))=0</formula>
    </cfRule>
  </conditionalFormatting>
  <conditionalFormatting sqref="O547">
    <cfRule type="cellIs" dxfId="11431" priority="8695" operator="equal">
      <formula>"PENDIENTE POR DESCRIPCIÓN"</formula>
    </cfRule>
    <cfRule type="cellIs" dxfId="11430" priority="8699" operator="equal">
      <formula>"DESCRIPCIÓN INSUFICIENTE"</formula>
    </cfRule>
    <cfRule type="cellIs" dxfId="11429" priority="8700" operator="equal">
      <formula>"NO ESTÁ ACORDE A ITEM 5.2.1 (T.R.)"</formula>
    </cfRule>
    <cfRule type="cellIs" dxfId="11428" priority="8701" operator="equal">
      <formula>"ACORDE A ITEM 5.2.1 (T.R.)"</formula>
    </cfRule>
  </conditionalFormatting>
  <conditionalFormatting sqref="Q547">
    <cfRule type="containsBlanks" dxfId="11427" priority="8689">
      <formula>LEN(TRIM(Q547))=0</formula>
    </cfRule>
    <cfRule type="cellIs" dxfId="11426" priority="8698" operator="equal">
      <formula>"REQUERIMIENTOS SUBSANADOS"</formula>
    </cfRule>
    <cfRule type="containsText" dxfId="11425" priority="8704" operator="containsText" text="NO SUBSANABLE">
      <formula>NOT(ISERROR(SEARCH("NO SUBSANABLE",Q547)))</formula>
    </cfRule>
    <cfRule type="containsText" dxfId="11424" priority="8705" operator="containsText" text="PENDIENTES POR SUBSANAR">
      <formula>NOT(ISERROR(SEARCH("PENDIENTES POR SUBSANAR",Q547)))</formula>
    </cfRule>
    <cfRule type="containsText" dxfId="11423" priority="8706" operator="containsText" text="SIN OBSERVACIÓN">
      <formula>NOT(ISERROR(SEARCH("SIN OBSERVACIÓN",Q547)))</formula>
    </cfRule>
  </conditionalFormatting>
  <conditionalFormatting sqref="R547">
    <cfRule type="containsBlanks" dxfId="11422" priority="8688">
      <formula>LEN(TRIM(R547))=0</formula>
    </cfRule>
    <cfRule type="cellIs" dxfId="11421" priority="8690" operator="equal">
      <formula>"NO CUMPLEN CON LO SOLICITADO"</formula>
    </cfRule>
    <cfRule type="cellIs" dxfId="11420" priority="8691" operator="equal">
      <formula>"CUMPLEN CON LO SOLICITADO"</formula>
    </cfRule>
    <cfRule type="cellIs" dxfId="11419" priority="8692" operator="equal">
      <formula>"PENDIENTES"</formula>
    </cfRule>
    <cfRule type="cellIs" dxfId="11418" priority="8693" operator="equal">
      <formula>"NINGUNO"</formula>
    </cfRule>
  </conditionalFormatting>
  <conditionalFormatting sqref="H547">
    <cfRule type="notContainsBlanks" dxfId="11417" priority="8687">
      <formula>LEN(TRIM(H547))&gt;0</formula>
    </cfRule>
  </conditionalFormatting>
  <conditionalFormatting sqref="G544 G547">
    <cfRule type="notContainsBlanks" dxfId="11416" priority="8686">
      <formula>LEN(TRIM(G544))&gt;0</formula>
    </cfRule>
  </conditionalFormatting>
  <conditionalFormatting sqref="F544 F547">
    <cfRule type="notContainsBlanks" dxfId="11415" priority="8685">
      <formula>LEN(TRIM(F544))&gt;0</formula>
    </cfRule>
  </conditionalFormatting>
  <conditionalFormatting sqref="E544 E547">
    <cfRule type="notContainsBlanks" dxfId="11414" priority="8684">
      <formula>LEN(TRIM(E544))&gt;0</formula>
    </cfRule>
  </conditionalFormatting>
  <conditionalFormatting sqref="D544 D547">
    <cfRule type="notContainsBlanks" dxfId="11413" priority="8683">
      <formula>LEN(TRIM(D544))&gt;0</formula>
    </cfRule>
  </conditionalFormatting>
  <conditionalFormatting sqref="C544 C547">
    <cfRule type="notContainsBlanks" dxfId="11412" priority="8682">
      <formula>LEN(TRIM(C544))&gt;0</formula>
    </cfRule>
  </conditionalFormatting>
  <conditionalFormatting sqref="I547">
    <cfRule type="notContainsBlanks" dxfId="11411" priority="8681">
      <formula>LEN(TRIM(I547))&gt;0</formula>
    </cfRule>
  </conditionalFormatting>
  <conditionalFormatting sqref="N550">
    <cfRule type="expression" dxfId="11410" priority="8678">
      <formula>N550=" "</formula>
    </cfRule>
    <cfRule type="expression" dxfId="11409" priority="8679">
      <formula>N550="NO PRESENTÓ CERTIFICADO"</formula>
    </cfRule>
    <cfRule type="expression" dxfId="11408" priority="8680">
      <formula>N550="PRESENTÓ CERTIFICADO"</formula>
    </cfRule>
  </conditionalFormatting>
  <conditionalFormatting sqref="P550">
    <cfRule type="expression" dxfId="11407" priority="8665">
      <formula>Q550="NO SUBSANABLE"</formula>
    </cfRule>
    <cfRule type="expression" dxfId="11406" priority="8667">
      <formula>Q550="REQUERIMIENTOS SUBSANADOS"</formula>
    </cfRule>
    <cfRule type="expression" dxfId="11405" priority="8668">
      <formula>Q550="PENDIENTES POR SUBSANAR"</formula>
    </cfRule>
    <cfRule type="expression" dxfId="11404" priority="8673">
      <formula>Q550="SIN OBSERVACIÓN"</formula>
    </cfRule>
    <cfRule type="containsBlanks" dxfId="11403" priority="8674">
      <formula>LEN(TRIM(P550))=0</formula>
    </cfRule>
  </conditionalFormatting>
  <conditionalFormatting sqref="O550">
    <cfRule type="cellIs" dxfId="11402" priority="8666" operator="equal">
      <formula>"PENDIENTE POR DESCRIPCIÓN"</formula>
    </cfRule>
    <cfRule type="cellIs" dxfId="11401" priority="8670" operator="equal">
      <formula>"DESCRIPCIÓN INSUFICIENTE"</formula>
    </cfRule>
    <cfRule type="cellIs" dxfId="11400" priority="8671" operator="equal">
      <formula>"NO ESTÁ ACORDE A ITEM 5.2.1 (T.R.)"</formula>
    </cfRule>
    <cfRule type="cellIs" dxfId="11399" priority="8672" operator="equal">
      <formula>"ACORDE A ITEM 5.2.1 (T.R.)"</formula>
    </cfRule>
  </conditionalFormatting>
  <conditionalFormatting sqref="Q550">
    <cfRule type="containsBlanks" dxfId="11398" priority="8660">
      <formula>LEN(TRIM(Q550))=0</formula>
    </cfRule>
    <cfRule type="cellIs" dxfId="11397" priority="8669" operator="equal">
      <formula>"REQUERIMIENTOS SUBSANADOS"</formula>
    </cfRule>
    <cfRule type="containsText" dxfId="11396" priority="8675" operator="containsText" text="NO SUBSANABLE">
      <formula>NOT(ISERROR(SEARCH("NO SUBSANABLE",Q550)))</formula>
    </cfRule>
    <cfRule type="containsText" dxfId="11395" priority="8676" operator="containsText" text="PENDIENTES POR SUBSANAR">
      <formula>NOT(ISERROR(SEARCH("PENDIENTES POR SUBSANAR",Q550)))</formula>
    </cfRule>
    <cfRule type="containsText" dxfId="11394" priority="8677" operator="containsText" text="SIN OBSERVACIÓN">
      <formula>NOT(ISERROR(SEARCH("SIN OBSERVACIÓN",Q550)))</formula>
    </cfRule>
  </conditionalFormatting>
  <conditionalFormatting sqref="R550">
    <cfRule type="containsBlanks" dxfId="11393" priority="8659">
      <formula>LEN(TRIM(R550))=0</formula>
    </cfRule>
    <cfRule type="cellIs" dxfId="11392" priority="8661" operator="equal">
      <formula>"NO CUMPLEN CON LO SOLICITADO"</formula>
    </cfRule>
    <cfRule type="cellIs" dxfId="11391" priority="8662" operator="equal">
      <formula>"CUMPLEN CON LO SOLICITADO"</formula>
    </cfRule>
    <cfRule type="cellIs" dxfId="11390" priority="8663" operator="equal">
      <formula>"PENDIENTES"</formula>
    </cfRule>
    <cfRule type="cellIs" dxfId="11389" priority="8664" operator="equal">
      <formula>"NINGUNO"</formula>
    </cfRule>
  </conditionalFormatting>
  <conditionalFormatting sqref="H550">
    <cfRule type="notContainsBlanks" dxfId="11388" priority="8658">
      <formula>LEN(TRIM(H550))&gt;0</formula>
    </cfRule>
  </conditionalFormatting>
  <conditionalFormatting sqref="G550">
    <cfRule type="notContainsBlanks" dxfId="11387" priority="8657">
      <formula>LEN(TRIM(G550))&gt;0</formula>
    </cfRule>
  </conditionalFormatting>
  <conditionalFormatting sqref="F550">
    <cfRule type="notContainsBlanks" dxfId="11386" priority="8656">
      <formula>LEN(TRIM(F550))&gt;0</formula>
    </cfRule>
  </conditionalFormatting>
  <conditionalFormatting sqref="E550">
    <cfRule type="notContainsBlanks" dxfId="11385" priority="8655">
      <formula>LEN(TRIM(E550))&gt;0</formula>
    </cfRule>
  </conditionalFormatting>
  <conditionalFormatting sqref="D550">
    <cfRule type="notContainsBlanks" dxfId="11384" priority="8654">
      <formula>LEN(TRIM(D550))&gt;0</formula>
    </cfRule>
  </conditionalFormatting>
  <conditionalFormatting sqref="C550">
    <cfRule type="notContainsBlanks" dxfId="11383" priority="8653">
      <formula>LEN(TRIM(C550))&gt;0</formula>
    </cfRule>
  </conditionalFormatting>
  <conditionalFormatting sqref="I550">
    <cfRule type="notContainsBlanks" dxfId="11382" priority="8652">
      <formula>LEN(TRIM(I550))&gt;0</formula>
    </cfRule>
  </conditionalFormatting>
  <conditionalFormatting sqref="T541">
    <cfRule type="cellIs" dxfId="11381" priority="8650" operator="equal">
      <formula>"NO"</formula>
    </cfRule>
    <cfRule type="cellIs" dxfId="11380" priority="8651" operator="equal">
      <formula>"SI"</formula>
    </cfRule>
  </conditionalFormatting>
  <conditionalFormatting sqref="N553">
    <cfRule type="expression" dxfId="11379" priority="8647">
      <formula>N553=" "</formula>
    </cfRule>
    <cfRule type="expression" dxfId="11378" priority="8648">
      <formula>N553="NO PRESENTÓ CERTIFICADO"</formula>
    </cfRule>
    <cfRule type="expression" dxfId="11377" priority="8649">
      <formula>N553="PRESENTÓ CERTIFICADO"</formula>
    </cfRule>
  </conditionalFormatting>
  <conditionalFormatting sqref="P553">
    <cfRule type="expression" dxfId="11376" priority="8634">
      <formula>Q553="NO SUBSANABLE"</formula>
    </cfRule>
    <cfRule type="expression" dxfId="11375" priority="8636">
      <formula>Q553="REQUERIMIENTOS SUBSANADOS"</formula>
    </cfRule>
    <cfRule type="expression" dxfId="11374" priority="8637">
      <formula>Q553="PENDIENTES POR SUBSANAR"</formula>
    </cfRule>
    <cfRule type="expression" dxfId="11373" priority="8642">
      <formula>Q553="SIN OBSERVACIÓN"</formula>
    </cfRule>
    <cfRule type="containsBlanks" dxfId="11372" priority="8643">
      <formula>LEN(TRIM(P553))=0</formula>
    </cfRule>
  </conditionalFormatting>
  <conditionalFormatting sqref="O553">
    <cfRule type="cellIs" dxfId="11371" priority="8635" operator="equal">
      <formula>"PENDIENTE POR DESCRIPCIÓN"</formula>
    </cfRule>
    <cfRule type="cellIs" dxfId="11370" priority="8639" operator="equal">
      <formula>"DESCRIPCIÓN INSUFICIENTE"</formula>
    </cfRule>
    <cfRule type="cellIs" dxfId="11369" priority="8640" operator="equal">
      <formula>"NO ESTÁ ACORDE A ITEM 5.2.1 (T.R.)"</formula>
    </cfRule>
    <cfRule type="cellIs" dxfId="11368" priority="8641" operator="equal">
      <formula>"ACORDE A ITEM 5.2.1 (T.R.)"</formula>
    </cfRule>
  </conditionalFormatting>
  <conditionalFormatting sqref="Q553">
    <cfRule type="containsBlanks" dxfId="11367" priority="8629">
      <formula>LEN(TRIM(Q553))=0</formula>
    </cfRule>
    <cfRule type="cellIs" dxfId="11366" priority="8638" operator="equal">
      <formula>"REQUERIMIENTOS SUBSANADOS"</formula>
    </cfRule>
    <cfRule type="containsText" dxfId="11365" priority="8644" operator="containsText" text="NO SUBSANABLE">
      <formula>NOT(ISERROR(SEARCH("NO SUBSANABLE",Q553)))</formula>
    </cfRule>
    <cfRule type="containsText" dxfId="11364" priority="8645" operator="containsText" text="PENDIENTES POR SUBSANAR">
      <formula>NOT(ISERROR(SEARCH("PENDIENTES POR SUBSANAR",Q553)))</formula>
    </cfRule>
    <cfRule type="containsText" dxfId="11363" priority="8646" operator="containsText" text="SIN OBSERVACIÓN">
      <formula>NOT(ISERROR(SEARCH("SIN OBSERVACIÓN",Q553)))</formula>
    </cfRule>
  </conditionalFormatting>
  <conditionalFormatting sqref="R553">
    <cfRule type="containsBlanks" dxfId="11362" priority="8628">
      <formula>LEN(TRIM(R553))=0</formula>
    </cfRule>
    <cfRule type="cellIs" dxfId="11361" priority="8630" operator="equal">
      <formula>"NO CUMPLEN CON LO SOLICITADO"</formula>
    </cfRule>
    <cfRule type="cellIs" dxfId="11360" priority="8631" operator="equal">
      <formula>"CUMPLEN CON LO SOLICITADO"</formula>
    </cfRule>
    <cfRule type="cellIs" dxfId="11359" priority="8632" operator="equal">
      <formula>"PENDIENTES"</formula>
    </cfRule>
    <cfRule type="cellIs" dxfId="11358" priority="8633" operator="equal">
      <formula>"NINGUNO"</formula>
    </cfRule>
  </conditionalFormatting>
  <conditionalFormatting sqref="H553">
    <cfRule type="notContainsBlanks" dxfId="11357" priority="8627">
      <formula>LEN(TRIM(H553))&gt;0</formula>
    </cfRule>
  </conditionalFormatting>
  <conditionalFormatting sqref="G553">
    <cfRule type="notContainsBlanks" dxfId="11356" priority="8626">
      <formula>LEN(TRIM(G553))&gt;0</formula>
    </cfRule>
  </conditionalFormatting>
  <conditionalFormatting sqref="F553">
    <cfRule type="notContainsBlanks" dxfId="11355" priority="8625">
      <formula>LEN(TRIM(F553))&gt;0</formula>
    </cfRule>
  </conditionalFormatting>
  <conditionalFormatting sqref="E553">
    <cfRule type="notContainsBlanks" dxfId="11354" priority="8624">
      <formula>LEN(TRIM(E553))&gt;0</formula>
    </cfRule>
  </conditionalFormatting>
  <conditionalFormatting sqref="D553">
    <cfRule type="notContainsBlanks" dxfId="11353" priority="8623">
      <formula>LEN(TRIM(D553))&gt;0</formula>
    </cfRule>
  </conditionalFormatting>
  <conditionalFormatting sqref="C553">
    <cfRule type="notContainsBlanks" dxfId="11352" priority="8622">
      <formula>LEN(TRIM(C553))&gt;0</formula>
    </cfRule>
  </conditionalFormatting>
  <conditionalFormatting sqref="I553">
    <cfRule type="notContainsBlanks" dxfId="11351" priority="8621">
      <formula>LEN(TRIM(I553))&gt;0</formula>
    </cfRule>
  </conditionalFormatting>
  <conditionalFormatting sqref="S541 S544 S547 S550 S553">
    <cfRule type="cellIs" dxfId="11350" priority="8619" operator="greaterThan">
      <formula>0</formula>
    </cfRule>
    <cfRule type="cellIs" dxfId="11349" priority="8620" operator="equal">
      <formula>0</formula>
    </cfRule>
  </conditionalFormatting>
  <conditionalFormatting sqref="T556">
    <cfRule type="cellIs" dxfId="11348" priority="8617" operator="equal">
      <formula>"NO CUMPLE"</formula>
    </cfRule>
    <cfRule type="cellIs" dxfId="11347" priority="8618" operator="equal">
      <formula>"CUMPLE"</formula>
    </cfRule>
  </conditionalFormatting>
  <conditionalFormatting sqref="N563">
    <cfRule type="expression" dxfId="11346" priority="8544">
      <formula>N563=" "</formula>
    </cfRule>
    <cfRule type="expression" dxfId="11345" priority="8545">
      <formula>N563="NO PRESENTÓ CERTIFICADO"</formula>
    </cfRule>
    <cfRule type="expression" dxfId="11344" priority="8546">
      <formula>N563="PRESENTÓ CERTIFICADO"</formula>
    </cfRule>
  </conditionalFormatting>
  <conditionalFormatting sqref="O563">
    <cfRule type="cellIs" dxfId="11343" priority="8532" operator="equal">
      <formula>"PENDIENTE POR DESCRIPCIÓN"</formula>
    </cfRule>
    <cfRule type="cellIs" dxfId="11342" priority="8536" operator="equal">
      <formula>"DESCRIPCIÓN INSUFICIENTE"</formula>
    </cfRule>
    <cfRule type="cellIs" dxfId="11341" priority="8537" operator="equal">
      <formula>"NO ESTÁ ACORDE A ITEM 5.2.1 (T.R.)"</formula>
    </cfRule>
    <cfRule type="cellIs" dxfId="11340" priority="8538" operator="equal">
      <formula>"ACORDE A ITEM 5.2.1 (T.R.)"</formula>
    </cfRule>
  </conditionalFormatting>
  <conditionalFormatting sqref="Q563">
    <cfRule type="containsBlanks" dxfId="11339" priority="8526">
      <formula>LEN(TRIM(Q563))=0</formula>
    </cfRule>
    <cfRule type="cellIs" dxfId="11338" priority="8535" operator="equal">
      <formula>"REQUERIMIENTOS SUBSANADOS"</formula>
    </cfRule>
    <cfRule type="containsText" dxfId="11337" priority="8541" operator="containsText" text="NO SUBSANABLE">
      <formula>NOT(ISERROR(SEARCH("NO SUBSANABLE",Q563)))</formula>
    </cfRule>
    <cfRule type="containsText" dxfId="11336" priority="8542" operator="containsText" text="PENDIENTES POR SUBSANAR">
      <formula>NOT(ISERROR(SEARCH("PENDIENTES POR SUBSANAR",Q563)))</formula>
    </cfRule>
    <cfRule type="containsText" dxfId="11335" priority="8543" operator="containsText" text="SIN OBSERVACIÓN">
      <formula>NOT(ISERROR(SEARCH("SIN OBSERVACIÓN",Q563)))</formula>
    </cfRule>
  </conditionalFormatting>
  <conditionalFormatting sqref="R563">
    <cfRule type="containsBlanks" dxfId="11334" priority="8525">
      <formula>LEN(TRIM(R563))=0</formula>
    </cfRule>
    <cfRule type="cellIs" dxfId="11333" priority="8527" operator="equal">
      <formula>"NO CUMPLEN CON LO SOLICITADO"</formula>
    </cfRule>
    <cfRule type="cellIs" dxfId="11332" priority="8528" operator="equal">
      <formula>"CUMPLEN CON LO SOLICITADO"</formula>
    </cfRule>
    <cfRule type="cellIs" dxfId="11331" priority="8529" operator="equal">
      <formula>"PENDIENTES"</formula>
    </cfRule>
    <cfRule type="cellIs" dxfId="11330" priority="8530" operator="equal">
      <formula>"NINGUNO"</formula>
    </cfRule>
  </conditionalFormatting>
  <conditionalFormatting sqref="B578">
    <cfRule type="cellIs" dxfId="11329" priority="8523" operator="equal">
      <formula>"NO CUMPLE CON LA EXPERIENCIA REQUERIDA"</formula>
    </cfRule>
    <cfRule type="cellIs" dxfId="11328" priority="8524" operator="equal">
      <formula>"CUMPLE CON LA EXPERIENCIA REQUERIDA"</formula>
    </cfRule>
  </conditionalFormatting>
  <conditionalFormatting sqref="H563">
    <cfRule type="notContainsBlanks" dxfId="11327" priority="8522">
      <formula>LEN(TRIM(H563))&gt;0</formula>
    </cfRule>
  </conditionalFormatting>
  <conditionalFormatting sqref="G563">
    <cfRule type="notContainsBlanks" dxfId="11326" priority="8521">
      <formula>LEN(TRIM(G563))&gt;0</formula>
    </cfRule>
  </conditionalFormatting>
  <conditionalFormatting sqref="F563">
    <cfRule type="notContainsBlanks" dxfId="11325" priority="8520">
      <formula>LEN(TRIM(F563))&gt;0</formula>
    </cfRule>
  </conditionalFormatting>
  <conditionalFormatting sqref="E563">
    <cfRule type="notContainsBlanks" dxfId="11324" priority="8519">
      <formula>LEN(TRIM(E563))&gt;0</formula>
    </cfRule>
  </conditionalFormatting>
  <conditionalFormatting sqref="D563">
    <cfRule type="notContainsBlanks" dxfId="11323" priority="8518">
      <formula>LEN(TRIM(D563))&gt;0</formula>
    </cfRule>
  </conditionalFormatting>
  <conditionalFormatting sqref="C563">
    <cfRule type="notContainsBlanks" dxfId="11322" priority="8517">
      <formula>LEN(TRIM(C563))&gt;0</formula>
    </cfRule>
  </conditionalFormatting>
  <conditionalFormatting sqref="I563">
    <cfRule type="notContainsBlanks" dxfId="11321" priority="8516">
      <formula>LEN(TRIM(I563))&gt;0</formula>
    </cfRule>
  </conditionalFormatting>
  <conditionalFormatting sqref="H566">
    <cfRule type="notContainsBlanks" dxfId="11320" priority="8493">
      <formula>LEN(TRIM(H566))&gt;0</formula>
    </cfRule>
  </conditionalFormatting>
  <conditionalFormatting sqref="G566 G569">
    <cfRule type="notContainsBlanks" dxfId="11319" priority="8492">
      <formula>LEN(TRIM(G566))&gt;0</formula>
    </cfRule>
  </conditionalFormatting>
  <conditionalFormatting sqref="F566 F569">
    <cfRule type="notContainsBlanks" dxfId="11318" priority="8491">
      <formula>LEN(TRIM(F566))&gt;0</formula>
    </cfRule>
  </conditionalFormatting>
  <conditionalFormatting sqref="E566 E569">
    <cfRule type="notContainsBlanks" dxfId="11317" priority="8490">
      <formula>LEN(TRIM(E566))&gt;0</formula>
    </cfRule>
  </conditionalFormatting>
  <conditionalFormatting sqref="D566 D569">
    <cfRule type="notContainsBlanks" dxfId="11316" priority="8489">
      <formula>LEN(TRIM(D566))&gt;0</formula>
    </cfRule>
  </conditionalFormatting>
  <conditionalFormatting sqref="C566 C569">
    <cfRule type="notContainsBlanks" dxfId="11315" priority="8488">
      <formula>LEN(TRIM(C566))&gt;0</formula>
    </cfRule>
  </conditionalFormatting>
  <conditionalFormatting sqref="I566">
    <cfRule type="notContainsBlanks" dxfId="11314" priority="8487">
      <formula>LEN(TRIM(I566))&gt;0</formula>
    </cfRule>
  </conditionalFormatting>
  <conditionalFormatting sqref="G572">
    <cfRule type="notContainsBlanks" dxfId="11313" priority="8463">
      <formula>LEN(TRIM(G572))&gt;0</formula>
    </cfRule>
  </conditionalFormatting>
  <conditionalFormatting sqref="F572">
    <cfRule type="notContainsBlanks" dxfId="11312" priority="8462">
      <formula>LEN(TRIM(F572))&gt;0</formula>
    </cfRule>
  </conditionalFormatting>
  <conditionalFormatting sqref="E572">
    <cfRule type="notContainsBlanks" dxfId="11311" priority="8461">
      <formula>LEN(TRIM(E572))&gt;0</formula>
    </cfRule>
  </conditionalFormatting>
  <conditionalFormatting sqref="D572">
    <cfRule type="notContainsBlanks" dxfId="11310" priority="8460">
      <formula>LEN(TRIM(D572))&gt;0</formula>
    </cfRule>
  </conditionalFormatting>
  <conditionalFormatting sqref="C572">
    <cfRule type="notContainsBlanks" dxfId="11309" priority="8459">
      <formula>LEN(TRIM(C572))&gt;0</formula>
    </cfRule>
  </conditionalFormatting>
  <conditionalFormatting sqref="T563">
    <cfRule type="cellIs" dxfId="11308" priority="8456" operator="equal">
      <formula>"NO"</formula>
    </cfRule>
    <cfRule type="cellIs" dxfId="11307" priority="8457" operator="equal">
      <formula>"SI"</formula>
    </cfRule>
  </conditionalFormatting>
  <conditionalFormatting sqref="N575">
    <cfRule type="expression" dxfId="11306" priority="8453">
      <formula>N575=" "</formula>
    </cfRule>
    <cfRule type="expression" dxfId="11305" priority="8454">
      <formula>N575="NO PRESENTÓ CERTIFICADO"</formula>
    </cfRule>
    <cfRule type="expression" dxfId="11304" priority="8455">
      <formula>N575="PRESENTÓ CERTIFICADO"</formula>
    </cfRule>
  </conditionalFormatting>
  <conditionalFormatting sqref="P575">
    <cfRule type="expression" dxfId="11303" priority="8440">
      <formula>Q575="NO SUBSANABLE"</formula>
    </cfRule>
    <cfRule type="expression" dxfId="11302" priority="8442">
      <formula>Q575="REQUERIMIENTOS SUBSANADOS"</formula>
    </cfRule>
    <cfRule type="expression" dxfId="11301" priority="8443">
      <formula>Q575="PENDIENTES POR SUBSANAR"</formula>
    </cfRule>
    <cfRule type="expression" dxfId="11300" priority="8448">
      <formula>Q575="SIN OBSERVACIÓN"</formula>
    </cfRule>
    <cfRule type="containsBlanks" dxfId="11299" priority="8449">
      <formula>LEN(TRIM(P575))=0</formula>
    </cfRule>
  </conditionalFormatting>
  <conditionalFormatting sqref="O575">
    <cfRule type="cellIs" dxfId="11298" priority="8441" operator="equal">
      <formula>"PENDIENTE POR DESCRIPCIÓN"</formula>
    </cfRule>
    <cfRule type="cellIs" dxfId="11297" priority="8445" operator="equal">
      <formula>"DESCRIPCIÓN INSUFICIENTE"</formula>
    </cfRule>
    <cfRule type="cellIs" dxfId="11296" priority="8446" operator="equal">
      <formula>"NO ESTÁ ACORDE A ITEM 5.2.1 (T.R.)"</formula>
    </cfRule>
    <cfRule type="cellIs" dxfId="11295" priority="8447" operator="equal">
      <formula>"ACORDE A ITEM 5.2.1 (T.R.)"</formula>
    </cfRule>
  </conditionalFormatting>
  <conditionalFormatting sqref="Q575">
    <cfRule type="containsBlanks" dxfId="11294" priority="8435">
      <formula>LEN(TRIM(Q575))=0</formula>
    </cfRule>
    <cfRule type="cellIs" dxfId="11293" priority="8444" operator="equal">
      <formula>"REQUERIMIENTOS SUBSANADOS"</formula>
    </cfRule>
    <cfRule type="containsText" dxfId="11292" priority="8450" operator="containsText" text="NO SUBSANABLE">
      <formula>NOT(ISERROR(SEARCH("NO SUBSANABLE",Q575)))</formula>
    </cfRule>
    <cfRule type="containsText" dxfId="11291" priority="8451" operator="containsText" text="PENDIENTES POR SUBSANAR">
      <formula>NOT(ISERROR(SEARCH("PENDIENTES POR SUBSANAR",Q575)))</formula>
    </cfRule>
    <cfRule type="containsText" dxfId="11290" priority="8452" operator="containsText" text="SIN OBSERVACIÓN">
      <formula>NOT(ISERROR(SEARCH("SIN OBSERVACIÓN",Q575)))</formula>
    </cfRule>
  </conditionalFormatting>
  <conditionalFormatting sqref="R575">
    <cfRule type="containsBlanks" dxfId="11289" priority="8434">
      <formula>LEN(TRIM(R575))=0</formula>
    </cfRule>
    <cfRule type="cellIs" dxfId="11288" priority="8436" operator="equal">
      <formula>"NO CUMPLEN CON LO SOLICITADO"</formula>
    </cfRule>
    <cfRule type="cellIs" dxfId="11287" priority="8437" operator="equal">
      <formula>"CUMPLEN CON LO SOLICITADO"</formula>
    </cfRule>
    <cfRule type="cellIs" dxfId="11286" priority="8438" operator="equal">
      <formula>"PENDIENTES"</formula>
    </cfRule>
    <cfRule type="cellIs" dxfId="11285" priority="8439" operator="equal">
      <formula>"NINGUNO"</formula>
    </cfRule>
  </conditionalFormatting>
  <conditionalFormatting sqref="H575">
    <cfRule type="notContainsBlanks" dxfId="11284" priority="8433">
      <formula>LEN(TRIM(H575))&gt;0</formula>
    </cfRule>
  </conditionalFormatting>
  <conditionalFormatting sqref="G575">
    <cfRule type="notContainsBlanks" dxfId="11283" priority="8432">
      <formula>LEN(TRIM(G575))&gt;0</formula>
    </cfRule>
  </conditionalFormatting>
  <conditionalFormatting sqref="F575">
    <cfRule type="notContainsBlanks" dxfId="11282" priority="8431">
      <formula>LEN(TRIM(F575))&gt;0</formula>
    </cfRule>
  </conditionalFormatting>
  <conditionalFormatting sqref="E575">
    <cfRule type="notContainsBlanks" dxfId="11281" priority="8430">
      <formula>LEN(TRIM(E575))&gt;0</formula>
    </cfRule>
  </conditionalFormatting>
  <conditionalFormatting sqref="D575">
    <cfRule type="notContainsBlanks" dxfId="11280" priority="8429">
      <formula>LEN(TRIM(D575))&gt;0</formula>
    </cfRule>
  </conditionalFormatting>
  <conditionalFormatting sqref="C575">
    <cfRule type="notContainsBlanks" dxfId="11279" priority="8428">
      <formula>LEN(TRIM(C575))&gt;0</formula>
    </cfRule>
  </conditionalFormatting>
  <conditionalFormatting sqref="I575">
    <cfRule type="notContainsBlanks" dxfId="11278" priority="8427">
      <formula>LEN(TRIM(I575))&gt;0</formula>
    </cfRule>
  </conditionalFormatting>
  <conditionalFormatting sqref="S563 S566 S569 S572 S575">
    <cfRule type="cellIs" dxfId="11277" priority="8425" operator="greaterThan">
      <formula>0</formula>
    </cfRule>
    <cfRule type="cellIs" dxfId="11276" priority="8426" operator="equal">
      <formula>0</formula>
    </cfRule>
  </conditionalFormatting>
  <conditionalFormatting sqref="T578">
    <cfRule type="cellIs" dxfId="11275" priority="8423" operator="equal">
      <formula>"NO CUMPLE"</formula>
    </cfRule>
    <cfRule type="cellIs" dxfId="11274" priority="8424" operator="equal">
      <formula>"CUMPLE"</formula>
    </cfRule>
  </conditionalFormatting>
  <conditionalFormatting sqref="N585">
    <cfRule type="expression" dxfId="11273" priority="8350">
      <formula>N585=" "</formula>
    </cfRule>
    <cfRule type="expression" dxfId="11272" priority="8351">
      <formula>N585="NO PRESENTÓ CERTIFICADO"</formula>
    </cfRule>
    <cfRule type="expression" dxfId="11271" priority="8352">
      <formula>N585="PRESENTÓ CERTIFICADO"</formula>
    </cfRule>
  </conditionalFormatting>
  <conditionalFormatting sqref="O585">
    <cfRule type="cellIs" dxfId="11270" priority="8338" operator="equal">
      <formula>"PENDIENTE POR DESCRIPCIÓN"</formula>
    </cfRule>
    <cfRule type="cellIs" dxfId="11269" priority="8342" operator="equal">
      <formula>"DESCRIPCIÓN INSUFICIENTE"</formula>
    </cfRule>
    <cfRule type="cellIs" dxfId="11268" priority="8343" operator="equal">
      <formula>"NO ESTÁ ACORDE A ITEM 5.2.1 (T.R.)"</formula>
    </cfRule>
    <cfRule type="cellIs" dxfId="11267" priority="8344" operator="equal">
      <formula>"ACORDE A ITEM 5.2.1 (T.R.)"</formula>
    </cfRule>
  </conditionalFormatting>
  <conditionalFormatting sqref="R585">
    <cfRule type="containsBlanks" dxfId="11266" priority="8331">
      <formula>LEN(TRIM(R585))=0</formula>
    </cfRule>
    <cfRule type="cellIs" dxfId="11265" priority="8333" operator="equal">
      <formula>"NO CUMPLEN CON LO SOLICITADO"</formula>
    </cfRule>
    <cfRule type="cellIs" dxfId="11264" priority="8334" operator="equal">
      <formula>"CUMPLEN CON LO SOLICITADO"</formula>
    </cfRule>
    <cfRule type="cellIs" dxfId="11263" priority="8335" operator="equal">
      <formula>"PENDIENTES"</formula>
    </cfRule>
    <cfRule type="cellIs" dxfId="11262" priority="8336" operator="equal">
      <formula>"NINGUNO"</formula>
    </cfRule>
  </conditionalFormatting>
  <conditionalFormatting sqref="B600">
    <cfRule type="cellIs" dxfId="11261" priority="8329" operator="equal">
      <formula>"NO CUMPLE CON LA EXPERIENCIA REQUERIDA"</formula>
    </cfRule>
    <cfRule type="cellIs" dxfId="11260" priority="8330" operator="equal">
      <formula>"CUMPLE CON LA EXPERIENCIA REQUERIDA"</formula>
    </cfRule>
  </conditionalFormatting>
  <conditionalFormatting sqref="H585">
    <cfRule type="notContainsBlanks" dxfId="11259" priority="8328">
      <formula>LEN(TRIM(H585))&gt;0</formula>
    </cfRule>
  </conditionalFormatting>
  <conditionalFormatting sqref="G585">
    <cfRule type="notContainsBlanks" dxfId="11258" priority="8327">
      <formula>LEN(TRIM(G585))&gt;0</formula>
    </cfRule>
  </conditionalFormatting>
  <conditionalFormatting sqref="F585">
    <cfRule type="notContainsBlanks" dxfId="11257" priority="8326">
      <formula>LEN(TRIM(F585))&gt;0</formula>
    </cfRule>
  </conditionalFormatting>
  <conditionalFormatting sqref="E585">
    <cfRule type="notContainsBlanks" dxfId="11256" priority="8325">
      <formula>LEN(TRIM(E585))&gt;0</formula>
    </cfRule>
  </conditionalFormatting>
  <conditionalFormatting sqref="D585">
    <cfRule type="notContainsBlanks" dxfId="11255" priority="8324">
      <formula>LEN(TRIM(D585))&gt;0</formula>
    </cfRule>
  </conditionalFormatting>
  <conditionalFormatting sqref="C585">
    <cfRule type="notContainsBlanks" dxfId="11254" priority="8323">
      <formula>LEN(TRIM(C585))&gt;0</formula>
    </cfRule>
  </conditionalFormatting>
  <conditionalFormatting sqref="I585">
    <cfRule type="notContainsBlanks" dxfId="11253" priority="8322">
      <formula>LEN(TRIM(I585))&gt;0</formula>
    </cfRule>
  </conditionalFormatting>
  <conditionalFormatting sqref="N591">
    <cfRule type="expression" dxfId="11252" priority="8319">
      <formula>N591=" "</formula>
    </cfRule>
    <cfRule type="expression" dxfId="11251" priority="8320">
      <formula>N591="NO PRESENTÓ CERTIFICADO"</formula>
    </cfRule>
    <cfRule type="expression" dxfId="11250" priority="8321">
      <formula>N591="PRESENTÓ CERTIFICADO"</formula>
    </cfRule>
  </conditionalFormatting>
  <conditionalFormatting sqref="P591">
    <cfRule type="expression" dxfId="11249" priority="8306">
      <formula>Q591="NO SUBSANABLE"</formula>
    </cfRule>
    <cfRule type="expression" dxfId="11248" priority="8308">
      <formula>Q591="REQUERIMIENTOS SUBSANADOS"</formula>
    </cfRule>
    <cfRule type="expression" dxfId="11247" priority="8309">
      <formula>Q591="PENDIENTES POR SUBSANAR"</formula>
    </cfRule>
    <cfRule type="expression" dxfId="11246" priority="8314">
      <formula>Q591="SIN OBSERVACIÓN"</formula>
    </cfRule>
    <cfRule type="containsBlanks" dxfId="11245" priority="8315">
      <formula>LEN(TRIM(P591))=0</formula>
    </cfRule>
  </conditionalFormatting>
  <conditionalFormatting sqref="O588 O591">
    <cfRule type="cellIs" dxfId="11244" priority="8307" operator="equal">
      <formula>"PENDIENTE POR DESCRIPCIÓN"</formula>
    </cfRule>
    <cfRule type="cellIs" dxfId="11243" priority="8311" operator="equal">
      <formula>"DESCRIPCIÓN INSUFICIENTE"</formula>
    </cfRule>
    <cfRule type="cellIs" dxfId="11242" priority="8312" operator="equal">
      <formula>"NO ESTÁ ACORDE A ITEM 5.2.1 (T.R.)"</formula>
    </cfRule>
    <cfRule type="cellIs" dxfId="11241" priority="8313" operator="equal">
      <formula>"ACORDE A ITEM 5.2.1 (T.R.)"</formula>
    </cfRule>
  </conditionalFormatting>
  <conditionalFormatting sqref="Q591">
    <cfRule type="containsBlanks" dxfId="11240" priority="8301">
      <formula>LEN(TRIM(Q591))=0</formula>
    </cfRule>
    <cfRule type="cellIs" dxfId="11239" priority="8310" operator="equal">
      <formula>"REQUERIMIENTOS SUBSANADOS"</formula>
    </cfRule>
    <cfRule type="containsText" dxfId="11238" priority="8316" operator="containsText" text="NO SUBSANABLE">
      <formula>NOT(ISERROR(SEARCH("NO SUBSANABLE",Q591)))</formula>
    </cfRule>
    <cfRule type="containsText" dxfId="11237" priority="8317" operator="containsText" text="PENDIENTES POR SUBSANAR">
      <formula>NOT(ISERROR(SEARCH("PENDIENTES POR SUBSANAR",Q591)))</formula>
    </cfRule>
    <cfRule type="containsText" dxfId="11236" priority="8318" operator="containsText" text="SIN OBSERVACIÓN">
      <formula>NOT(ISERROR(SEARCH("SIN OBSERVACIÓN",Q591)))</formula>
    </cfRule>
  </conditionalFormatting>
  <conditionalFormatting sqref="R591">
    <cfRule type="containsBlanks" dxfId="11235" priority="8300">
      <formula>LEN(TRIM(R591))=0</formula>
    </cfRule>
    <cfRule type="cellIs" dxfId="11234" priority="8302" operator="equal">
      <formula>"NO CUMPLEN CON LO SOLICITADO"</formula>
    </cfRule>
    <cfRule type="cellIs" dxfId="11233" priority="8303" operator="equal">
      <formula>"CUMPLEN CON LO SOLICITADO"</formula>
    </cfRule>
    <cfRule type="cellIs" dxfId="11232" priority="8304" operator="equal">
      <formula>"PENDIENTES"</formula>
    </cfRule>
    <cfRule type="cellIs" dxfId="11231" priority="8305" operator="equal">
      <formula>"NINGUNO"</formula>
    </cfRule>
  </conditionalFormatting>
  <conditionalFormatting sqref="H588 H591">
    <cfRule type="notContainsBlanks" dxfId="11230" priority="8299">
      <formula>LEN(TRIM(H588))&gt;0</formula>
    </cfRule>
  </conditionalFormatting>
  <conditionalFormatting sqref="G588 G591">
    <cfRule type="notContainsBlanks" dxfId="11229" priority="8298">
      <formula>LEN(TRIM(G588))&gt;0</formula>
    </cfRule>
  </conditionalFormatting>
  <conditionalFormatting sqref="F588 F591">
    <cfRule type="notContainsBlanks" dxfId="11228" priority="8297">
      <formula>LEN(TRIM(F588))&gt;0</formula>
    </cfRule>
  </conditionalFormatting>
  <conditionalFormatting sqref="E588 E591">
    <cfRule type="notContainsBlanks" dxfId="11227" priority="8296">
      <formula>LEN(TRIM(E588))&gt;0</formula>
    </cfRule>
  </conditionalFormatting>
  <conditionalFormatting sqref="D588 D591">
    <cfRule type="notContainsBlanks" dxfId="11226" priority="8295">
      <formula>LEN(TRIM(D588))&gt;0</formula>
    </cfRule>
  </conditionalFormatting>
  <conditionalFormatting sqref="C588 C591">
    <cfRule type="notContainsBlanks" dxfId="11225" priority="8294">
      <formula>LEN(TRIM(C588))&gt;0</formula>
    </cfRule>
  </conditionalFormatting>
  <conditionalFormatting sqref="I588 I591">
    <cfRule type="notContainsBlanks" dxfId="11224" priority="8293">
      <formula>LEN(TRIM(I588))&gt;0</formula>
    </cfRule>
  </conditionalFormatting>
  <conditionalFormatting sqref="N594">
    <cfRule type="expression" dxfId="11223" priority="8290">
      <formula>N594=" "</formula>
    </cfRule>
    <cfRule type="expression" dxfId="11222" priority="8291">
      <formula>N594="NO PRESENTÓ CERTIFICADO"</formula>
    </cfRule>
    <cfRule type="expression" dxfId="11221" priority="8292">
      <formula>N594="PRESENTÓ CERTIFICADO"</formula>
    </cfRule>
  </conditionalFormatting>
  <conditionalFormatting sqref="P594">
    <cfRule type="expression" dxfId="11220" priority="8277">
      <formula>Q594="NO SUBSANABLE"</formula>
    </cfRule>
    <cfRule type="expression" dxfId="11219" priority="8279">
      <formula>Q594="REQUERIMIENTOS SUBSANADOS"</formula>
    </cfRule>
    <cfRule type="expression" dxfId="11218" priority="8280">
      <formula>Q594="PENDIENTES POR SUBSANAR"</formula>
    </cfRule>
    <cfRule type="expression" dxfId="11217" priority="8285">
      <formula>Q594="SIN OBSERVACIÓN"</formula>
    </cfRule>
    <cfRule type="containsBlanks" dxfId="11216" priority="8286">
      <formula>LEN(TRIM(P594))=0</formula>
    </cfRule>
  </conditionalFormatting>
  <conditionalFormatting sqref="O594">
    <cfRule type="cellIs" dxfId="11215" priority="8278" operator="equal">
      <formula>"PENDIENTE POR DESCRIPCIÓN"</formula>
    </cfRule>
    <cfRule type="cellIs" dxfId="11214" priority="8282" operator="equal">
      <formula>"DESCRIPCIÓN INSUFICIENTE"</formula>
    </cfRule>
    <cfRule type="cellIs" dxfId="11213" priority="8283" operator="equal">
      <formula>"NO ESTÁ ACORDE A ITEM 5.2.1 (T.R.)"</formula>
    </cfRule>
    <cfRule type="cellIs" dxfId="11212" priority="8284" operator="equal">
      <formula>"ACORDE A ITEM 5.2.1 (T.R.)"</formula>
    </cfRule>
  </conditionalFormatting>
  <conditionalFormatting sqref="Q594">
    <cfRule type="containsBlanks" dxfId="11211" priority="8272">
      <formula>LEN(TRIM(Q594))=0</formula>
    </cfRule>
    <cfRule type="cellIs" dxfId="11210" priority="8281" operator="equal">
      <formula>"REQUERIMIENTOS SUBSANADOS"</formula>
    </cfRule>
    <cfRule type="containsText" dxfId="11209" priority="8287" operator="containsText" text="NO SUBSANABLE">
      <formula>NOT(ISERROR(SEARCH("NO SUBSANABLE",Q594)))</formula>
    </cfRule>
    <cfRule type="containsText" dxfId="11208" priority="8288" operator="containsText" text="PENDIENTES POR SUBSANAR">
      <formula>NOT(ISERROR(SEARCH("PENDIENTES POR SUBSANAR",Q594)))</formula>
    </cfRule>
    <cfRule type="containsText" dxfId="11207" priority="8289" operator="containsText" text="SIN OBSERVACIÓN">
      <formula>NOT(ISERROR(SEARCH("SIN OBSERVACIÓN",Q594)))</formula>
    </cfRule>
  </conditionalFormatting>
  <conditionalFormatting sqref="R594">
    <cfRule type="containsBlanks" dxfId="11206" priority="8271">
      <formula>LEN(TRIM(R594))=0</formula>
    </cfRule>
    <cfRule type="cellIs" dxfId="11205" priority="8273" operator="equal">
      <formula>"NO CUMPLEN CON LO SOLICITADO"</formula>
    </cfRule>
    <cfRule type="cellIs" dxfId="11204" priority="8274" operator="equal">
      <formula>"CUMPLEN CON LO SOLICITADO"</formula>
    </cfRule>
    <cfRule type="cellIs" dxfId="11203" priority="8275" operator="equal">
      <formula>"PENDIENTES"</formula>
    </cfRule>
    <cfRule type="cellIs" dxfId="11202" priority="8276" operator="equal">
      <formula>"NINGUNO"</formula>
    </cfRule>
  </conditionalFormatting>
  <conditionalFormatting sqref="H594">
    <cfRule type="notContainsBlanks" dxfId="11201" priority="8270">
      <formula>LEN(TRIM(H594))&gt;0</formula>
    </cfRule>
  </conditionalFormatting>
  <conditionalFormatting sqref="G594">
    <cfRule type="notContainsBlanks" dxfId="11200" priority="8269">
      <formula>LEN(TRIM(G594))&gt;0</formula>
    </cfRule>
  </conditionalFormatting>
  <conditionalFormatting sqref="F594">
    <cfRule type="notContainsBlanks" dxfId="11199" priority="8268">
      <formula>LEN(TRIM(F594))&gt;0</formula>
    </cfRule>
  </conditionalFormatting>
  <conditionalFormatting sqref="E594">
    <cfRule type="notContainsBlanks" dxfId="11198" priority="8267">
      <formula>LEN(TRIM(E594))&gt;0</formula>
    </cfRule>
  </conditionalFormatting>
  <conditionalFormatting sqref="D594">
    <cfRule type="notContainsBlanks" dxfId="11197" priority="8266">
      <formula>LEN(TRIM(D594))&gt;0</formula>
    </cfRule>
  </conditionalFormatting>
  <conditionalFormatting sqref="C594">
    <cfRule type="notContainsBlanks" dxfId="11196" priority="8265">
      <formula>LEN(TRIM(C594))&gt;0</formula>
    </cfRule>
  </conditionalFormatting>
  <conditionalFormatting sqref="I594">
    <cfRule type="notContainsBlanks" dxfId="11195" priority="8264">
      <formula>LEN(TRIM(I594))&gt;0</formula>
    </cfRule>
  </conditionalFormatting>
  <conditionalFormatting sqref="T585">
    <cfRule type="cellIs" dxfId="11194" priority="8262" operator="equal">
      <formula>"NO"</formula>
    </cfRule>
    <cfRule type="cellIs" dxfId="11193" priority="8263" operator="equal">
      <formula>"SI"</formula>
    </cfRule>
  </conditionalFormatting>
  <conditionalFormatting sqref="N597">
    <cfRule type="expression" dxfId="11192" priority="8259">
      <formula>N597=" "</formula>
    </cfRule>
    <cfRule type="expression" dxfId="11191" priority="8260">
      <formula>N597="NO PRESENTÓ CERTIFICADO"</formula>
    </cfRule>
    <cfRule type="expression" dxfId="11190" priority="8261">
      <formula>N597="PRESENTÓ CERTIFICADO"</formula>
    </cfRule>
  </conditionalFormatting>
  <conditionalFormatting sqref="P597">
    <cfRule type="expression" dxfId="11189" priority="8246">
      <formula>Q597="NO SUBSANABLE"</formula>
    </cfRule>
    <cfRule type="expression" dxfId="11188" priority="8248">
      <formula>Q597="REQUERIMIENTOS SUBSANADOS"</formula>
    </cfRule>
    <cfRule type="expression" dxfId="11187" priority="8249">
      <formula>Q597="PENDIENTES POR SUBSANAR"</formula>
    </cfRule>
    <cfRule type="expression" dxfId="11186" priority="8254">
      <formula>Q597="SIN OBSERVACIÓN"</formula>
    </cfRule>
    <cfRule type="containsBlanks" dxfId="11185" priority="8255">
      <formula>LEN(TRIM(P597))=0</formula>
    </cfRule>
  </conditionalFormatting>
  <conditionalFormatting sqref="O597">
    <cfRule type="cellIs" dxfId="11184" priority="8247" operator="equal">
      <formula>"PENDIENTE POR DESCRIPCIÓN"</formula>
    </cfRule>
    <cfRule type="cellIs" dxfId="11183" priority="8251" operator="equal">
      <formula>"DESCRIPCIÓN INSUFICIENTE"</formula>
    </cfRule>
    <cfRule type="cellIs" dxfId="11182" priority="8252" operator="equal">
      <formula>"NO ESTÁ ACORDE A ITEM 5.2.1 (T.R.)"</formula>
    </cfRule>
    <cfRule type="cellIs" dxfId="11181" priority="8253" operator="equal">
      <formula>"ACORDE A ITEM 5.2.1 (T.R.)"</formula>
    </cfRule>
  </conditionalFormatting>
  <conditionalFormatting sqref="Q597">
    <cfRule type="containsBlanks" dxfId="11180" priority="8241">
      <formula>LEN(TRIM(Q597))=0</formula>
    </cfRule>
    <cfRule type="cellIs" dxfId="11179" priority="8250" operator="equal">
      <formula>"REQUERIMIENTOS SUBSANADOS"</formula>
    </cfRule>
    <cfRule type="containsText" dxfId="11178" priority="8256" operator="containsText" text="NO SUBSANABLE">
      <formula>NOT(ISERROR(SEARCH("NO SUBSANABLE",Q597)))</formula>
    </cfRule>
    <cfRule type="containsText" dxfId="11177" priority="8257" operator="containsText" text="PENDIENTES POR SUBSANAR">
      <formula>NOT(ISERROR(SEARCH("PENDIENTES POR SUBSANAR",Q597)))</formula>
    </cfRule>
    <cfRule type="containsText" dxfId="11176" priority="8258" operator="containsText" text="SIN OBSERVACIÓN">
      <formula>NOT(ISERROR(SEARCH("SIN OBSERVACIÓN",Q597)))</formula>
    </cfRule>
  </conditionalFormatting>
  <conditionalFormatting sqref="R597">
    <cfRule type="containsBlanks" dxfId="11175" priority="8240">
      <formula>LEN(TRIM(R597))=0</formula>
    </cfRule>
    <cfRule type="cellIs" dxfId="11174" priority="8242" operator="equal">
      <formula>"NO CUMPLEN CON LO SOLICITADO"</formula>
    </cfRule>
    <cfRule type="cellIs" dxfId="11173" priority="8243" operator="equal">
      <formula>"CUMPLEN CON LO SOLICITADO"</formula>
    </cfRule>
    <cfRule type="cellIs" dxfId="11172" priority="8244" operator="equal">
      <formula>"PENDIENTES"</formula>
    </cfRule>
    <cfRule type="cellIs" dxfId="11171" priority="8245" operator="equal">
      <formula>"NINGUNO"</formula>
    </cfRule>
  </conditionalFormatting>
  <conditionalFormatting sqref="H597">
    <cfRule type="notContainsBlanks" dxfId="11170" priority="8239">
      <formula>LEN(TRIM(H597))&gt;0</formula>
    </cfRule>
  </conditionalFormatting>
  <conditionalFormatting sqref="G597">
    <cfRule type="notContainsBlanks" dxfId="11169" priority="8238">
      <formula>LEN(TRIM(G597))&gt;0</formula>
    </cfRule>
  </conditionalFormatting>
  <conditionalFormatting sqref="F597">
    <cfRule type="notContainsBlanks" dxfId="11168" priority="8237">
      <formula>LEN(TRIM(F597))&gt;0</formula>
    </cfRule>
  </conditionalFormatting>
  <conditionalFormatting sqref="E597">
    <cfRule type="notContainsBlanks" dxfId="11167" priority="8236">
      <formula>LEN(TRIM(E597))&gt;0</formula>
    </cfRule>
  </conditionalFormatting>
  <conditionalFormatting sqref="D597">
    <cfRule type="notContainsBlanks" dxfId="11166" priority="8235">
      <formula>LEN(TRIM(D597))&gt;0</formula>
    </cfRule>
  </conditionalFormatting>
  <conditionalFormatting sqref="C597">
    <cfRule type="notContainsBlanks" dxfId="11165" priority="8234">
      <formula>LEN(TRIM(C597))&gt;0</formula>
    </cfRule>
  </conditionalFormatting>
  <conditionalFormatting sqref="I597">
    <cfRule type="notContainsBlanks" dxfId="11164" priority="8233">
      <formula>LEN(TRIM(I597))&gt;0</formula>
    </cfRule>
  </conditionalFormatting>
  <conditionalFormatting sqref="S585 S588 S591 S594 S597">
    <cfRule type="cellIs" dxfId="11163" priority="8231" operator="greaterThan">
      <formula>0</formula>
    </cfRule>
    <cfRule type="cellIs" dxfId="11162" priority="8232" operator="equal">
      <formula>0</formula>
    </cfRule>
  </conditionalFormatting>
  <conditionalFormatting sqref="T600">
    <cfRule type="cellIs" dxfId="11161" priority="8229" operator="equal">
      <formula>"NO CUMPLE"</formula>
    </cfRule>
    <cfRule type="cellIs" dxfId="11160" priority="8230" operator="equal">
      <formula>"CUMPLE"</formula>
    </cfRule>
  </conditionalFormatting>
  <conditionalFormatting sqref="N607">
    <cfRule type="expression" dxfId="11159" priority="8156">
      <formula>N607=" "</formula>
    </cfRule>
    <cfRule type="expression" dxfId="11158" priority="8157">
      <formula>N607="NO PRESENTÓ CERTIFICADO"</formula>
    </cfRule>
    <cfRule type="expression" dxfId="11157" priority="8158">
      <formula>N607="PRESENTÓ CERTIFICADO"</formula>
    </cfRule>
  </conditionalFormatting>
  <conditionalFormatting sqref="P607">
    <cfRule type="expression" dxfId="11156" priority="8143">
      <formula>Q607="NO SUBSANABLE"</formula>
    </cfRule>
    <cfRule type="expression" dxfId="11155" priority="8145">
      <formula>Q607="REQUERIMIENTOS SUBSANADOS"</formula>
    </cfRule>
    <cfRule type="expression" dxfId="11154" priority="8146">
      <formula>Q607="PENDIENTES POR SUBSANAR"</formula>
    </cfRule>
    <cfRule type="expression" dxfId="11153" priority="8151">
      <formula>Q607="SIN OBSERVACIÓN"</formula>
    </cfRule>
    <cfRule type="containsBlanks" dxfId="11152" priority="8152">
      <formula>LEN(TRIM(P607))=0</formula>
    </cfRule>
  </conditionalFormatting>
  <conditionalFormatting sqref="O607">
    <cfRule type="cellIs" dxfId="11151" priority="8144" operator="equal">
      <formula>"PENDIENTE POR DESCRIPCIÓN"</formula>
    </cfRule>
    <cfRule type="cellIs" dxfId="11150" priority="8148" operator="equal">
      <formula>"DESCRIPCIÓN INSUFICIENTE"</formula>
    </cfRule>
    <cfRule type="cellIs" dxfId="11149" priority="8149" operator="equal">
      <formula>"NO ESTÁ ACORDE A ITEM 5.2.1 (T.R.)"</formula>
    </cfRule>
    <cfRule type="cellIs" dxfId="11148" priority="8150" operator="equal">
      <formula>"ACORDE A ITEM 5.2.1 (T.R.)"</formula>
    </cfRule>
  </conditionalFormatting>
  <conditionalFormatting sqref="Q607">
    <cfRule type="containsBlanks" dxfId="11147" priority="8138">
      <formula>LEN(TRIM(Q607))=0</formula>
    </cfRule>
    <cfRule type="cellIs" dxfId="11146" priority="8147" operator="equal">
      <formula>"REQUERIMIENTOS SUBSANADOS"</formula>
    </cfRule>
    <cfRule type="containsText" dxfId="11145" priority="8153" operator="containsText" text="NO SUBSANABLE">
      <formula>NOT(ISERROR(SEARCH("NO SUBSANABLE",Q607)))</formula>
    </cfRule>
    <cfRule type="containsText" dxfId="11144" priority="8154" operator="containsText" text="PENDIENTES POR SUBSANAR">
      <formula>NOT(ISERROR(SEARCH("PENDIENTES POR SUBSANAR",Q607)))</formula>
    </cfRule>
    <cfRule type="containsText" dxfId="11143" priority="8155" operator="containsText" text="SIN OBSERVACIÓN">
      <formula>NOT(ISERROR(SEARCH("SIN OBSERVACIÓN",Q607)))</formula>
    </cfRule>
  </conditionalFormatting>
  <conditionalFormatting sqref="R607">
    <cfRule type="containsBlanks" dxfId="11142" priority="8137">
      <formula>LEN(TRIM(R607))=0</formula>
    </cfRule>
    <cfRule type="cellIs" dxfId="11141" priority="8139" operator="equal">
      <formula>"NO CUMPLEN CON LO SOLICITADO"</formula>
    </cfRule>
    <cfRule type="cellIs" dxfId="11140" priority="8140" operator="equal">
      <formula>"CUMPLEN CON LO SOLICITADO"</formula>
    </cfRule>
    <cfRule type="cellIs" dxfId="11139" priority="8141" operator="equal">
      <formula>"PENDIENTES"</formula>
    </cfRule>
    <cfRule type="cellIs" dxfId="11138" priority="8142" operator="equal">
      <formula>"NINGUNO"</formula>
    </cfRule>
  </conditionalFormatting>
  <conditionalFormatting sqref="B622">
    <cfRule type="cellIs" dxfId="11137" priority="8135" operator="equal">
      <formula>"NO CUMPLE CON LA EXPERIENCIA REQUERIDA"</formula>
    </cfRule>
    <cfRule type="cellIs" dxfId="11136" priority="8136" operator="equal">
      <formula>"CUMPLE CON LA EXPERIENCIA REQUERIDA"</formula>
    </cfRule>
  </conditionalFormatting>
  <conditionalFormatting sqref="H607">
    <cfRule type="notContainsBlanks" dxfId="11135" priority="8134">
      <formula>LEN(TRIM(H607))&gt;0</formula>
    </cfRule>
  </conditionalFormatting>
  <conditionalFormatting sqref="G607">
    <cfRule type="notContainsBlanks" dxfId="11134" priority="8133">
      <formula>LEN(TRIM(G607))&gt;0</formula>
    </cfRule>
  </conditionalFormatting>
  <conditionalFormatting sqref="F607">
    <cfRule type="notContainsBlanks" dxfId="11133" priority="8132">
      <formula>LEN(TRIM(F607))&gt;0</formula>
    </cfRule>
  </conditionalFormatting>
  <conditionalFormatting sqref="E607">
    <cfRule type="notContainsBlanks" dxfId="11132" priority="8131">
      <formula>LEN(TRIM(E607))&gt;0</formula>
    </cfRule>
  </conditionalFormatting>
  <conditionalFormatting sqref="D607">
    <cfRule type="notContainsBlanks" dxfId="11131" priority="8130">
      <formula>LEN(TRIM(D607))&gt;0</formula>
    </cfRule>
  </conditionalFormatting>
  <conditionalFormatting sqref="C607">
    <cfRule type="notContainsBlanks" dxfId="11130" priority="8129">
      <formula>LEN(TRIM(C607))&gt;0</formula>
    </cfRule>
  </conditionalFormatting>
  <conditionalFormatting sqref="I607">
    <cfRule type="notContainsBlanks" dxfId="11129" priority="8128">
      <formula>LEN(TRIM(I607))&gt;0</formula>
    </cfRule>
  </conditionalFormatting>
  <conditionalFormatting sqref="N610 N613">
    <cfRule type="expression" dxfId="11128" priority="8125">
      <formula>N610=" "</formula>
    </cfRule>
    <cfRule type="expression" dxfId="11127" priority="8126">
      <formula>N610="NO PRESENTÓ CERTIFICADO"</formula>
    </cfRule>
    <cfRule type="expression" dxfId="11126" priority="8127">
      <formula>N610="PRESENTÓ CERTIFICADO"</formula>
    </cfRule>
  </conditionalFormatting>
  <conditionalFormatting sqref="P610 P613">
    <cfRule type="expression" dxfId="11125" priority="8112">
      <formula>Q610="NO SUBSANABLE"</formula>
    </cfRule>
    <cfRule type="expression" dxfId="11124" priority="8114">
      <formula>Q610="REQUERIMIENTOS SUBSANADOS"</formula>
    </cfRule>
    <cfRule type="expression" dxfId="11123" priority="8115">
      <formula>Q610="PENDIENTES POR SUBSANAR"</formula>
    </cfRule>
    <cfRule type="expression" dxfId="11122" priority="8120">
      <formula>Q610="SIN OBSERVACIÓN"</formula>
    </cfRule>
    <cfRule type="containsBlanks" dxfId="11121" priority="8121">
      <formula>LEN(TRIM(P610))=0</formula>
    </cfRule>
  </conditionalFormatting>
  <conditionalFormatting sqref="O610 O613">
    <cfRule type="cellIs" dxfId="11120" priority="8113" operator="equal">
      <formula>"PENDIENTE POR DESCRIPCIÓN"</formula>
    </cfRule>
    <cfRule type="cellIs" dxfId="11119" priority="8117" operator="equal">
      <formula>"DESCRIPCIÓN INSUFICIENTE"</formula>
    </cfRule>
    <cfRule type="cellIs" dxfId="11118" priority="8118" operator="equal">
      <formula>"NO ESTÁ ACORDE A ITEM 5.2.1 (T.R.)"</formula>
    </cfRule>
    <cfRule type="cellIs" dxfId="11117" priority="8119" operator="equal">
      <formula>"ACORDE A ITEM 5.2.1 (T.R.)"</formula>
    </cfRule>
  </conditionalFormatting>
  <conditionalFormatting sqref="Q610 Q613">
    <cfRule type="containsBlanks" dxfId="11116" priority="8107">
      <formula>LEN(TRIM(Q610))=0</formula>
    </cfRule>
    <cfRule type="cellIs" dxfId="11115" priority="8116" operator="equal">
      <formula>"REQUERIMIENTOS SUBSANADOS"</formula>
    </cfRule>
    <cfRule type="containsText" dxfId="11114" priority="8122" operator="containsText" text="NO SUBSANABLE">
      <formula>NOT(ISERROR(SEARCH("NO SUBSANABLE",Q610)))</formula>
    </cfRule>
    <cfRule type="containsText" dxfId="11113" priority="8123" operator="containsText" text="PENDIENTES POR SUBSANAR">
      <formula>NOT(ISERROR(SEARCH("PENDIENTES POR SUBSANAR",Q610)))</formula>
    </cfRule>
    <cfRule type="containsText" dxfId="11112" priority="8124" operator="containsText" text="SIN OBSERVACIÓN">
      <formula>NOT(ISERROR(SEARCH("SIN OBSERVACIÓN",Q610)))</formula>
    </cfRule>
  </conditionalFormatting>
  <conditionalFormatting sqref="R610 R613">
    <cfRule type="containsBlanks" dxfId="11111" priority="8106">
      <formula>LEN(TRIM(R610))=0</formula>
    </cfRule>
    <cfRule type="cellIs" dxfId="11110" priority="8108" operator="equal">
      <formula>"NO CUMPLEN CON LO SOLICITADO"</formula>
    </cfRule>
    <cfRule type="cellIs" dxfId="11109" priority="8109" operator="equal">
      <formula>"CUMPLEN CON LO SOLICITADO"</formula>
    </cfRule>
    <cfRule type="cellIs" dxfId="11108" priority="8110" operator="equal">
      <formula>"PENDIENTES"</formula>
    </cfRule>
    <cfRule type="cellIs" dxfId="11107" priority="8111" operator="equal">
      <formula>"NINGUNO"</formula>
    </cfRule>
  </conditionalFormatting>
  <conditionalFormatting sqref="H610 H613">
    <cfRule type="notContainsBlanks" dxfId="11106" priority="8105">
      <formula>LEN(TRIM(H610))&gt;0</formula>
    </cfRule>
  </conditionalFormatting>
  <conditionalFormatting sqref="G610 G613">
    <cfRule type="notContainsBlanks" dxfId="11105" priority="8104">
      <formula>LEN(TRIM(G610))&gt;0</formula>
    </cfRule>
  </conditionalFormatting>
  <conditionalFormatting sqref="F610 F613">
    <cfRule type="notContainsBlanks" dxfId="11104" priority="8103">
      <formula>LEN(TRIM(F610))&gt;0</formula>
    </cfRule>
  </conditionalFormatting>
  <conditionalFormatting sqref="E610 E613">
    <cfRule type="notContainsBlanks" dxfId="11103" priority="8102">
      <formula>LEN(TRIM(E610))&gt;0</formula>
    </cfRule>
  </conditionalFormatting>
  <conditionalFormatting sqref="D610 D613">
    <cfRule type="notContainsBlanks" dxfId="11102" priority="8101">
      <formula>LEN(TRIM(D610))&gt;0</formula>
    </cfRule>
  </conditionalFormatting>
  <conditionalFormatting sqref="C610 C613">
    <cfRule type="notContainsBlanks" dxfId="11101" priority="8100">
      <formula>LEN(TRIM(C610))&gt;0</formula>
    </cfRule>
  </conditionalFormatting>
  <conditionalFormatting sqref="I610 I613">
    <cfRule type="notContainsBlanks" dxfId="11100" priority="8099">
      <formula>LEN(TRIM(I610))&gt;0</formula>
    </cfRule>
  </conditionalFormatting>
  <conditionalFormatting sqref="N616">
    <cfRule type="expression" dxfId="11099" priority="8096">
      <formula>N616=" "</formula>
    </cfRule>
    <cfRule type="expression" dxfId="11098" priority="8097">
      <formula>N616="NO PRESENTÓ CERTIFICADO"</formula>
    </cfRule>
    <cfRule type="expression" dxfId="11097" priority="8098">
      <formula>N616="PRESENTÓ CERTIFICADO"</formula>
    </cfRule>
  </conditionalFormatting>
  <conditionalFormatting sqref="P616">
    <cfRule type="expression" dxfId="11096" priority="8083">
      <formula>Q616="NO SUBSANABLE"</formula>
    </cfRule>
    <cfRule type="expression" dxfId="11095" priority="8085">
      <formula>Q616="REQUERIMIENTOS SUBSANADOS"</formula>
    </cfRule>
    <cfRule type="expression" dxfId="11094" priority="8086">
      <formula>Q616="PENDIENTES POR SUBSANAR"</formula>
    </cfRule>
    <cfRule type="expression" dxfId="11093" priority="8091">
      <formula>Q616="SIN OBSERVACIÓN"</formula>
    </cfRule>
    <cfRule type="containsBlanks" dxfId="11092" priority="8092">
      <formula>LEN(TRIM(P616))=0</formula>
    </cfRule>
  </conditionalFormatting>
  <conditionalFormatting sqref="O616">
    <cfRule type="cellIs" dxfId="11091" priority="8084" operator="equal">
      <formula>"PENDIENTE POR DESCRIPCIÓN"</formula>
    </cfRule>
    <cfRule type="cellIs" dxfId="11090" priority="8088" operator="equal">
      <formula>"DESCRIPCIÓN INSUFICIENTE"</formula>
    </cfRule>
    <cfRule type="cellIs" dxfId="11089" priority="8089" operator="equal">
      <formula>"NO ESTÁ ACORDE A ITEM 5.2.1 (T.R.)"</formula>
    </cfRule>
    <cfRule type="cellIs" dxfId="11088" priority="8090" operator="equal">
      <formula>"ACORDE A ITEM 5.2.1 (T.R.)"</formula>
    </cfRule>
  </conditionalFormatting>
  <conditionalFormatting sqref="Q616">
    <cfRule type="containsBlanks" dxfId="11087" priority="8078">
      <formula>LEN(TRIM(Q616))=0</formula>
    </cfRule>
    <cfRule type="cellIs" dxfId="11086" priority="8087" operator="equal">
      <formula>"REQUERIMIENTOS SUBSANADOS"</formula>
    </cfRule>
    <cfRule type="containsText" dxfId="11085" priority="8093" operator="containsText" text="NO SUBSANABLE">
      <formula>NOT(ISERROR(SEARCH("NO SUBSANABLE",Q616)))</formula>
    </cfRule>
    <cfRule type="containsText" dxfId="11084" priority="8094" operator="containsText" text="PENDIENTES POR SUBSANAR">
      <formula>NOT(ISERROR(SEARCH("PENDIENTES POR SUBSANAR",Q616)))</formula>
    </cfRule>
    <cfRule type="containsText" dxfId="11083" priority="8095" operator="containsText" text="SIN OBSERVACIÓN">
      <formula>NOT(ISERROR(SEARCH("SIN OBSERVACIÓN",Q616)))</formula>
    </cfRule>
  </conditionalFormatting>
  <conditionalFormatting sqref="R616">
    <cfRule type="containsBlanks" dxfId="11082" priority="8077">
      <formula>LEN(TRIM(R616))=0</formula>
    </cfRule>
    <cfRule type="cellIs" dxfId="11081" priority="8079" operator="equal">
      <formula>"NO CUMPLEN CON LO SOLICITADO"</formula>
    </cfRule>
    <cfRule type="cellIs" dxfId="11080" priority="8080" operator="equal">
      <formula>"CUMPLEN CON LO SOLICITADO"</formula>
    </cfRule>
    <cfRule type="cellIs" dxfId="11079" priority="8081" operator="equal">
      <formula>"PENDIENTES"</formula>
    </cfRule>
    <cfRule type="cellIs" dxfId="11078" priority="8082" operator="equal">
      <formula>"NINGUNO"</formula>
    </cfRule>
  </conditionalFormatting>
  <conditionalFormatting sqref="H616">
    <cfRule type="notContainsBlanks" dxfId="11077" priority="8076">
      <formula>LEN(TRIM(H616))&gt;0</formula>
    </cfRule>
  </conditionalFormatting>
  <conditionalFormatting sqref="G616">
    <cfRule type="notContainsBlanks" dxfId="11076" priority="8075">
      <formula>LEN(TRIM(G616))&gt;0</formula>
    </cfRule>
  </conditionalFormatting>
  <conditionalFormatting sqref="F616">
    <cfRule type="notContainsBlanks" dxfId="11075" priority="8074">
      <formula>LEN(TRIM(F616))&gt;0</formula>
    </cfRule>
  </conditionalFormatting>
  <conditionalFormatting sqref="E616">
    <cfRule type="notContainsBlanks" dxfId="11074" priority="8073">
      <formula>LEN(TRIM(E616))&gt;0</formula>
    </cfRule>
  </conditionalFormatting>
  <conditionalFormatting sqref="D616">
    <cfRule type="notContainsBlanks" dxfId="11073" priority="8072">
      <formula>LEN(TRIM(D616))&gt;0</formula>
    </cfRule>
  </conditionalFormatting>
  <conditionalFormatting sqref="C616">
    <cfRule type="notContainsBlanks" dxfId="11072" priority="8071">
      <formula>LEN(TRIM(C616))&gt;0</formula>
    </cfRule>
  </conditionalFormatting>
  <conditionalFormatting sqref="I616">
    <cfRule type="notContainsBlanks" dxfId="11071" priority="8070">
      <formula>LEN(TRIM(I616))&gt;0</formula>
    </cfRule>
  </conditionalFormatting>
  <conditionalFormatting sqref="T607">
    <cfRule type="cellIs" dxfId="11070" priority="8068" operator="equal">
      <formula>"NO"</formula>
    </cfRule>
    <cfRule type="cellIs" dxfId="11069" priority="8069" operator="equal">
      <formula>"SI"</formula>
    </cfRule>
  </conditionalFormatting>
  <conditionalFormatting sqref="N619">
    <cfRule type="expression" dxfId="11068" priority="8065">
      <formula>N619=" "</formula>
    </cfRule>
    <cfRule type="expression" dxfId="11067" priority="8066">
      <formula>N619="NO PRESENTÓ CERTIFICADO"</formula>
    </cfRule>
    <cfRule type="expression" dxfId="11066" priority="8067">
      <formula>N619="PRESENTÓ CERTIFICADO"</formula>
    </cfRule>
  </conditionalFormatting>
  <conditionalFormatting sqref="P619">
    <cfRule type="expression" dxfId="11065" priority="8052">
      <formula>Q619="NO SUBSANABLE"</formula>
    </cfRule>
    <cfRule type="expression" dxfId="11064" priority="8054">
      <formula>Q619="REQUERIMIENTOS SUBSANADOS"</formula>
    </cfRule>
    <cfRule type="expression" dxfId="11063" priority="8055">
      <formula>Q619="PENDIENTES POR SUBSANAR"</formula>
    </cfRule>
    <cfRule type="expression" dxfId="11062" priority="8060">
      <formula>Q619="SIN OBSERVACIÓN"</formula>
    </cfRule>
    <cfRule type="containsBlanks" dxfId="11061" priority="8061">
      <formula>LEN(TRIM(P619))=0</formula>
    </cfRule>
  </conditionalFormatting>
  <conditionalFormatting sqref="O619">
    <cfRule type="cellIs" dxfId="11060" priority="8053" operator="equal">
      <formula>"PENDIENTE POR DESCRIPCIÓN"</formula>
    </cfRule>
    <cfRule type="cellIs" dxfId="11059" priority="8057" operator="equal">
      <formula>"DESCRIPCIÓN INSUFICIENTE"</formula>
    </cfRule>
    <cfRule type="cellIs" dxfId="11058" priority="8058" operator="equal">
      <formula>"NO ESTÁ ACORDE A ITEM 5.2.1 (T.R.)"</formula>
    </cfRule>
    <cfRule type="cellIs" dxfId="11057" priority="8059" operator="equal">
      <formula>"ACORDE A ITEM 5.2.1 (T.R.)"</formula>
    </cfRule>
  </conditionalFormatting>
  <conditionalFormatting sqref="Q619">
    <cfRule type="containsBlanks" dxfId="11056" priority="8047">
      <formula>LEN(TRIM(Q619))=0</formula>
    </cfRule>
    <cfRule type="cellIs" dxfId="11055" priority="8056" operator="equal">
      <formula>"REQUERIMIENTOS SUBSANADOS"</formula>
    </cfRule>
    <cfRule type="containsText" dxfId="11054" priority="8062" operator="containsText" text="NO SUBSANABLE">
      <formula>NOT(ISERROR(SEARCH("NO SUBSANABLE",Q619)))</formula>
    </cfRule>
    <cfRule type="containsText" dxfId="11053" priority="8063" operator="containsText" text="PENDIENTES POR SUBSANAR">
      <formula>NOT(ISERROR(SEARCH("PENDIENTES POR SUBSANAR",Q619)))</formula>
    </cfRule>
    <cfRule type="containsText" dxfId="11052" priority="8064" operator="containsText" text="SIN OBSERVACIÓN">
      <formula>NOT(ISERROR(SEARCH("SIN OBSERVACIÓN",Q619)))</formula>
    </cfRule>
  </conditionalFormatting>
  <conditionalFormatting sqref="R619">
    <cfRule type="containsBlanks" dxfId="11051" priority="8046">
      <formula>LEN(TRIM(R619))=0</formula>
    </cfRule>
    <cfRule type="cellIs" dxfId="11050" priority="8048" operator="equal">
      <formula>"NO CUMPLEN CON LO SOLICITADO"</formula>
    </cfRule>
    <cfRule type="cellIs" dxfId="11049" priority="8049" operator="equal">
      <formula>"CUMPLEN CON LO SOLICITADO"</formula>
    </cfRule>
    <cfRule type="cellIs" dxfId="11048" priority="8050" operator="equal">
      <formula>"PENDIENTES"</formula>
    </cfRule>
    <cfRule type="cellIs" dxfId="11047" priority="8051" operator="equal">
      <formula>"NINGUNO"</formula>
    </cfRule>
  </conditionalFormatting>
  <conditionalFormatting sqref="H619">
    <cfRule type="notContainsBlanks" dxfId="11046" priority="8045">
      <formula>LEN(TRIM(H619))&gt;0</formula>
    </cfRule>
  </conditionalFormatting>
  <conditionalFormatting sqref="G619">
    <cfRule type="notContainsBlanks" dxfId="11045" priority="8044">
      <formula>LEN(TRIM(G619))&gt;0</formula>
    </cfRule>
  </conditionalFormatting>
  <conditionalFormatting sqref="F619">
    <cfRule type="notContainsBlanks" dxfId="11044" priority="8043">
      <formula>LEN(TRIM(F619))&gt;0</formula>
    </cfRule>
  </conditionalFormatting>
  <conditionalFormatting sqref="E619">
    <cfRule type="notContainsBlanks" dxfId="11043" priority="8042">
      <formula>LEN(TRIM(E619))&gt;0</formula>
    </cfRule>
  </conditionalFormatting>
  <conditionalFormatting sqref="D619">
    <cfRule type="notContainsBlanks" dxfId="11042" priority="8041">
      <formula>LEN(TRIM(D619))&gt;0</formula>
    </cfRule>
  </conditionalFormatting>
  <conditionalFormatting sqref="C619">
    <cfRule type="notContainsBlanks" dxfId="11041" priority="8040">
      <formula>LEN(TRIM(C619))&gt;0</formula>
    </cfRule>
  </conditionalFormatting>
  <conditionalFormatting sqref="I619">
    <cfRule type="notContainsBlanks" dxfId="11040" priority="8039">
      <formula>LEN(TRIM(I619))&gt;0</formula>
    </cfRule>
  </conditionalFormatting>
  <conditionalFormatting sqref="S607 S610 S613 S616 S619">
    <cfRule type="cellIs" dxfId="11039" priority="8037" operator="greaterThan">
      <formula>0</formula>
    </cfRule>
    <cfRule type="cellIs" dxfId="11038" priority="8038" operator="equal">
      <formula>0</formula>
    </cfRule>
  </conditionalFormatting>
  <conditionalFormatting sqref="T622">
    <cfRule type="cellIs" dxfId="11037" priority="8035" operator="equal">
      <formula>"NO CUMPLE"</formula>
    </cfRule>
    <cfRule type="cellIs" dxfId="11036" priority="8036" operator="equal">
      <formula>"CUMPLE"</formula>
    </cfRule>
  </conditionalFormatting>
  <conditionalFormatting sqref="N629">
    <cfRule type="expression" dxfId="11035" priority="7962">
      <formula>N629=" "</formula>
    </cfRule>
    <cfRule type="expression" dxfId="11034" priority="7963">
      <formula>N629="NO PRESENTÓ CERTIFICADO"</formula>
    </cfRule>
    <cfRule type="expression" dxfId="11033" priority="7964">
      <formula>N629="PRESENTÓ CERTIFICADO"</formula>
    </cfRule>
  </conditionalFormatting>
  <conditionalFormatting sqref="P629">
    <cfRule type="expression" dxfId="11032" priority="7949">
      <formula>Q629="NO SUBSANABLE"</formula>
    </cfRule>
    <cfRule type="expression" dxfId="11031" priority="7951">
      <formula>Q629="REQUERIMIENTOS SUBSANADOS"</formula>
    </cfRule>
    <cfRule type="expression" dxfId="11030" priority="7952">
      <formula>Q629="PENDIENTES POR SUBSANAR"</formula>
    </cfRule>
    <cfRule type="expression" dxfId="11029" priority="7957">
      <formula>Q629="SIN OBSERVACIÓN"</formula>
    </cfRule>
    <cfRule type="containsBlanks" dxfId="11028" priority="7958">
      <formula>LEN(TRIM(P629))=0</formula>
    </cfRule>
  </conditionalFormatting>
  <conditionalFormatting sqref="O629">
    <cfRule type="cellIs" dxfId="11027" priority="7950" operator="equal">
      <formula>"PENDIENTE POR DESCRIPCIÓN"</formula>
    </cfRule>
    <cfRule type="cellIs" dxfId="11026" priority="7954" operator="equal">
      <formula>"DESCRIPCIÓN INSUFICIENTE"</formula>
    </cfRule>
    <cfRule type="cellIs" dxfId="11025" priority="7955" operator="equal">
      <formula>"NO ESTÁ ACORDE A ITEM 5.2.1 (T.R.)"</formula>
    </cfRule>
    <cfRule type="cellIs" dxfId="11024" priority="7956" operator="equal">
      <formula>"ACORDE A ITEM 5.2.1 (T.R.)"</formula>
    </cfRule>
  </conditionalFormatting>
  <conditionalFormatting sqref="Q629">
    <cfRule type="containsBlanks" dxfId="11023" priority="7944">
      <formula>LEN(TRIM(Q629))=0</formula>
    </cfRule>
    <cfRule type="cellIs" dxfId="11022" priority="7953" operator="equal">
      <formula>"REQUERIMIENTOS SUBSANADOS"</formula>
    </cfRule>
    <cfRule type="containsText" dxfId="11021" priority="7959" operator="containsText" text="NO SUBSANABLE">
      <formula>NOT(ISERROR(SEARCH("NO SUBSANABLE",Q629)))</formula>
    </cfRule>
    <cfRule type="containsText" dxfId="11020" priority="7960" operator="containsText" text="PENDIENTES POR SUBSANAR">
      <formula>NOT(ISERROR(SEARCH("PENDIENTES POR SUBSANAR",Q629)))</formula>
    </cfRule>
    <cfRule type="containsText" dxfId="11019" priority="7961" operator="containsText" text="SIN OBSERVACIÓN">
      <formula>NOT(ISERROR(SEARCH("SIN OBSERVACIÓN",Q629)))</formula>
    </cfRule>
  </conditionalFormatting>
  <conditionalFormatting sqref="R629">
    <cfRule type="containsBlanks" dxfId="11018" priority="7943">
      <formula>LEN(TRIM(R629))=0</formula>
    </cfRule>
    <cfRule type="cellIs" dxfId="11017" priority="7945" operator="equal">
      <formula>"NO CUMPLEN CON LO SOLICITADO"</formula>
    </cfRule>
    <cfRule type="cellIs" dxfId="11016" priority="7946" operator="equal">
      <formula>"CUMPLEN CON LO SOLICITADO"</formula>
    </cfRule>
    <cfRule type="cellIs" dxfId="11015" priority="7947" operator="equal">
      <formula>"PENDIENTES"</formula>
    </cfRule>
    <cfRule type="cellIs" dxfId="11014" priority="7948" operator="equal">
      <formula>"NINGUNO"</formula>
    </cfRule>
  </conditionalFormatting>
  <conditionalFormatting sqref="B644">
    <cfRule type="cellIs" dxfId="11013" priority="7941" operator="equal">
      <formula>"NO CUMPLE CON LA EXPERIENCIA REQUERIDA"</formula>
    </cfRule>
    <cfRule type="cellIs" dxfId="11012" priority="7942" operator="equal">
      <formula>"CUMPLE CON LA EXPERIENCIA REQUERIDA"</formula>
    </cfRule>
  </conditionalFormatting>
  <conditionalFormatting sqref="H629">
    <cfRule type="notContainsBlanks" dxfId="11011" priority="7940">
      <formula>LEN(TRIM(H629))&gt;0</formula>
    </cfRule>
  </conditionalFormatting>
  <conditionalFormatting sqref="G629">
    <cfRule type="notContainsBlanks" dxfId="11010" priority="7939">
      <formula>LEN(TRIM(G629))&gt;0</formula>
    </cfRule>
  </conditionalFormatting>
  <conditionalFormatting sqref="F629">
    <cfRule type="notContainsBlanks" dxfId="11009" priority="7938">
      <formula>LEN(TRIM(F629))&gt;0</formula>
    </cfRule>
  </conditionalFormatting>
  <conditionalFormatting sqref="E629">
    <cfRule type="notContainsBlanks" dxfId="11008" priority="7937">
      <formula>LEN(TRIM(E629))&gt;0</formula>
    </cfRule>
  </conditionalFormatting>
  <conditionalFormatting sqref="D629">
    <cfRule type="notContainsBlanks" dxfId="11007" priority="7936">
      <formula>LEN(TRIM(D629))&gt;0</formula>
    </cfRule>
  </conditionalFormatting>
  <conditionalFormatting sqref="C629">
    <cfRule type="notContainsBlanks" dxfId="11006" priority="7935">
      <formula>LEN(TRIM(C629))&gt;0</formula>
    </cfRule>
  </conditionalFormatting>
  <conditionalFormatting sqref="I629">
    <cfRule type="notContainsBlanks" dxfId="11005" priority="7934">
      <formula>LEN(TRIM(I629))&gt;0</formula>
    </cfRule>
  </conditionalFormatting>
  <conditionalFormatting sqref="N632 N635">
    <cfRule type="expression" dxfId="11004" priority="7931">
      <formula>N632=" "</formula>
    </cfRule>
    <cfRule type="expression" dxfId="11003" priority="7932">
      <formula>N632="NO PRESENTÓ CERTIFICADO"</formula>
    </cfRule>
    <cfRule type="expression" dxfId="11002" priority="7933">
      <formula>N632="PRESENTÓ CERTIFICADO"</formula>
    </cfRule>
  </conditionalFormatting>
  <conditionalFormatting sqref="P632 P635">
    <cfRule type="expression" dxfId="11001" priority="7918">
      <formula>Q632="NO SUBSANABLE"</formula>
    </cfRule>
    <cfRule type="expression" dxfId="11000" priority="7920">
      <formula>Q632="REQUERIMIENTOS SUBSANADOS"</formula>
    </cfRule>
    <cfRule type="expression" dxfId="10999" priority="7921">
      <formula>Q632="PENDIENTES POR SUBSANAR"</formula>
    </cfRule>
    <cfRule type="expression" dxfId="10998" priority="7926">
      <formula>Q632="SIN OBSERVACIÓN"</formula>
    </cfRule>
    <cfRule type="containsBlanks" dxfId="10997" priority="7927">
      <formula>LEN(TRIM(P632))=0</formula>
    </cfRule>
  </conditionalFormatting>
  <conditionalFormatting sqref="O632 O635">
    <cfRule type="cellIs" dxfId="10996" priority="7919" operator="equal">
      <formula>"PENDIENTE POR DESCRIPCIÓN"</formula>
    </cfRule>
    <cfRule type="cellIs" dxfId="10995" priority="7923" operator="equal">
      <formula>"DESCRIPCIÓN INSUFICIENTE"</formula>
    </cfRule>
    <cfRule type="cellIs" dxfId="10994" priority="7924" operator="equal">
      <formula>"NO ESTÁ ACORDE A ITEM 5.2.1 (T.R.)"</formula>
    </cfRule>
    <cfRule type="cellIs" dxfId="10993" priority="7925" operator="equal">
      <formula>"ACORDE A ITEM 5.2.1 (T.R.)"</formula>
    </cfRule>
  </conditionalFormatting>
  <conditionalFormatting sqref="Q632 Q635">
    <cfRule type="containsBlanks" dxfId="10992" priority="7913">
      <formula>LEN(TRIM(Q632))=0</formula>
    </cfRule>
    <cfRule type="cellIs" dxfId="10991" priority="7922" operator="equal">
      <formula>"REQUERIMIENTOS SUBSANADOS"</formula>
    </cfRule>
    <cfRule type="containsText" dxfId="10990" priority="7928" operator="containsText" text="NO SUBSANABLE">
      <formula>NOT(ISERROR(SEARCH("NO SUBSANABLE",Q632)))</formula>
    </cfRule>
    <cfRule type="containsText" dxfId="10989" priority="7929" operator="containsText" text="PENDIENTES POR SUBSANAR">
      <formula>NOT(ISERROR(SEARCH("PENDIENTES POR SUBSANAR",Q632)))</formula>
    </cfRule>
    <cfRule type="containsText" dxfId="10988" priority="7930" operator="containsText" text="SIN OBSERVACIÓN">
      <formula>NOT(ISERROR(SEARCH("SIN OBSERVACIÓN",Q632)))</formula>
    </cfRule>
  </conditionalFormatting>
  <conditionalFormatting sqref="R632 R635">
    <cfRule type="containsBlanks" dxfId="10987" priority="7912">
      <formula>LEN(TRIM(R632))=0</formula>
    </cfRule>
    <cfRule type="cellIs" dxfId="10986" priority="7914" operator="equal">
      <formula>"NO CUMPLEN CON LO SOLICITADO"</formula>
    </cfRule>
    <cfRule type="cellIs" dxfId="10985" priority="7915" operator="equal">
      <formula>"CUMPLEN CON LO SOLICITADO"</formula>
    </cfRule>
    <cfRule type="cellIs" dxfId="10984" priority="7916" operator="equal">
      <formula>"PENDIENTES"</formula>
    </cfRule>
    <cfRule type="cellIs" dxfId="10983" priority="7917" operator="equal">
      <formula>"NINGUNO"</formula>
    </cfRule>
  </conditionalFormatting>
  <conditionalFormatting sqref="H632 H635">
    <cfRule type="notContainsBlanks" dxfId="10982" priority="7911">
      <formula>LEN(TRIM(H632))&gt;0</formula>
    </cfRule>
  </conditionalFormatting>
  <conditionalFormatting sqref="G632 G635">
    <cfRule type="notContainsBlanks" dxfId="10981" priority="7910">
      <formula>LEN(TRIM(G632))&gt;0</formula>
    </cfRule>
  </conditionalFormatting>
  <conditionalFormatting sqref="F632 F635">
    <cfRule type="notContainsBlanks" dxfId="10980" priority="7909">
      <formula>LEN(TRIM(F632))&gt;0</formula>
    </cfRule>
  </conditionalFormatting>
  <conditionalFormatting sqref="E632 E635">
    <cfRule type="notContainsBlanks" dxfId="10979" priority="7908">
      <formula>LEN(TRIM(E632))&gt;0</formula>
    </cfRule>
  </conditionalFormatting>
  <conditionalFormatting sqref="D632 D635">
    <cfRule type="notContainsBlanks" dxfId="10978" priority="7907">
      <formula>LEN(TRIM(D632))&gt;0</formula>
    </cfRule>
  </conditionalFormatting>
  <conditionalFormatting sqref="C632 C635">
    <cfRule type="notContainsBlanks" dxfId="10977" priority="7906">
      <formula>LEN(TRIM(C632))&gt;0</formula>
    </cfRule>
  </conditionalFormatting>
  <conditionalFormatting sqref="I632 I635">
    <cfRule type="notContainsBlanks" dxfId="10976" priority="7905">
      <formula>LEN(TRIM(I632))&gt;0</formula>
    </cfRule>
  </conditionalFormatting>
  <conditionalFormatting sqref="N638">
    <cfRule type="expression" dxfId="10975" priority="7902">
      <formula>N638=" "</formula>
    </cfRule>
    <cfRule type="expression" dxfId="10974" priority="7903">
      <formula>N638="NO PRESENTÓ CERTIFICADO"</formula>
    </cfRule>
    <cfRule type="expression" dxfId="10973" priority="7904">
      <formula>N638="PRESENTÓ CERTIFICADO"</formula>
    </cfRule>
  </conditionalFormatting>
  <conditionalFormatting sqref="P638">
    <cfRule type="expression" dxfId="10972" priority="7889">
      <formula>Q638="NO SUBSANABLE"</formula>
    </cfRule>
    <cfRule type="expression" dxfId="10971" priority="7891">
      <formula>Q638="REQUERIMIENTOS SUBSANADOS"</formula>
    </cfRule>
    <cfRule type="expression" dxfId="10970" priority="7892">
      <formula>Q638="PENDIENTES POR SUBSANAR"</formula>
    </cfRule>
    <cfRule type="expression" dxfId="10969" priority="7897">
      <formula>Q638="SIN OBSERVACIÓN"</formula>
    </cfRule>
    <cfRule type="containsBlanks" dxfId="10968" priority="7898">
      <formula>LEN(TRIM(P638))=0</formula>
    </cfRule>
  </conditionalFormatting>
  <conditionalFormatting sqref="O638">
    <cfRule type="cellIs" dxfId="10967" priority="7890" operator="equal">
      <formula>"PENDIENTE POR DESCRIPCIÓN"</formula>
    </cfRule>
    <cfRule type="cellIs" dxfId="10966" priority="7894" operator="equal">
      <formula>"DESCRIPCIÓN INSUFICIENTE"</formula>
    </cfRule>
    <cfRule type="cellIs" dxfId="10965" priority="7895" operator="equal">
      <formula>"NO ESTÁ ACORDE A ITEM 5.2.1 (T.R.)"</formula>
    </cfRule>
    <cfRule type="cellIs" dxfId="10964" priority="7896" operator="equal">
      <formula>"ACORDE A ITEM 5.2.1 (T.R.)"</formula>
    </cfRule>
  </conditionalFormatting>
  <conditionalFormatting sqref="Q638">
    <cfRule type="containsBlanks" dxfId="10963" priority="7884">
      <formula>LEN(TRIM(Q638))=0</formula>
    </cfRule>
    <cfRule type="cellIs" dxfId="10962" priority="7893" operator="equal">
      <formula>"REQUERIMIENTOS SUBSANADOS"</formula>
    </cfRule>
    <cfRule type="containsText" dxfId="10961" priority="7899" operator="containsText" text="NO SUBSANABLE">
      <formula>NOT(ISERROR(SEARCH("NO SUBSANABLE",Q638)))</formula>
    </cfRule>
    <cfRule type="containsText" dxfId="10960" priority="7900" operator="containsText" text="PENDIENTES POR SUBSANAR">
      <formula>NOT(ISERROR(SEARCH("PENDIENTES POR SUBSANAR",Q638)))</formula>
    </cfRule>
    <cfRule type="containsText" dxfId="10959" priority="7901" operator="containsText" text="SIN OBSERVACIÓN">
      <formula>NOT(ISERROR(SEARCH("SIN OBSERVACIÓN",Q638)))</formula>
    </cfRule>
  </conditionalFormatting>
  <conditionalFormatting sqref="R638">
    <cfRule type="containsBlanks" dxfId="10958" priority="7883">
      <formula>LEN(TRIM(R638))=0</formula>
    </cfRule>
    <cfRule type="cellIs" dxfId="10957" priority="7885" operator="equal">
      <formula>"NO CUMPLEN CON LO SOLICITADO"</formula>
    </cfRule>
    <cfRule type="cellIs" dxfId="10956" priority="7886" operator="equal">
      <formula>"CUMPLEN CON LO SOLICITADO"</formula>
    </cfRule>
    <cfRule type="cellIs" dxfId="10955" priority="7887" operator="equal">
      <formula>"PENDIENTES"</formula>
    </cfRule>
    <cfRule type="cellIs" dxfId="10954" priority="7888" operator="equal">
      <formula>"NINGUNO"</formula>
    </cfRule>
  </conditionalFormatting>
  <conditionalFormatting sqref="H638">
    <cfRule type="notContainsBlanks" dxfId="10953" priority="7882">
      <formula>LEN(TRIM(H638))&gt;0</formula>
    </cfRule>
  </conditionalFormatting>
  <conditionalFormatting sqref="G638">
    <cfRule type="notContainsBlanks" dxfId="10952" priority="7881">
      <formula>LEN(TRIM(G638))&gt;0</formula>
    </cfRule>
  </conditionalFormatting>
  <conditionalFormatting sqref="F638">
    <cfRule type="notContainsBlanks" dxfId="10951" priority="7880">
      <formula>LEN(TRIM(F638))&gt;0</formula>
    </cfRule>
  </conditionalFormatting>
  <conditionalFormatting sqref="E638">
    <cfRule type="notContainsBlanks" dxfId="10950" priority="7879">
      <formula>LEN(TRIM(E638))&gt;0</formula>
    </cfRule>
  </conditionalFormatting>
  <conditionalFormatting sqref="D638">
    <cfRule type="notContainsBlanks" dxfId="10949" priority="7878">
      <formula>LEN(TRIM(D638))&gt;0</formula>
    </cfRule>
  </conditionalFormatting>
  <conditionalFormatting sqref="C638">
    <cfRule type="notContainsBlanks" dxfId="10948" priority="7877">
      <formula>LEN(TRIM(C638))&gt;0</formula>
    </cfRule>
  </conditionalFormatting>
  <conditionalFormatting sqref="I638">
    <cfRule type="notContainsBlanks" dxfId="10947" priority="7876">
      <formula>LEN(TRIM(I638))&gt;0</formula>
    </cfRule>
  </conditionalFormatting>
  <conditionalFormatting sqref="T629">
    <cfRule type="cellIs" dxfId="10946" priority="7874" operator="equal">
      <formula>"NO"</formula>
    </cfRule>
    <cfRule type="cellIs" dxfId="10945" priority="7875" operator="equal">
      <formula>"SI"</formula>
    </cfRule>
  </conditionalFormatting>
  <conditionalFormatting sqref="N641">
    <cfRule type="expression" dxfId="10944" priority="7871">
      <formula>N641=" "</formula>
    </cfRule>
    <cfRule type="expression" dxfId="10943" priority="7872">
      <formula>N641="NO PRESENTÓ CERTIFICADO"</formula>
    </cfRule>
    <cfRule type="expression" dxfId="10942" priority="7873">
      <formula>N641="PRESENTÓ CERTIFICADO"</formula>
    </cfRule>
  </conditionalFormatting>
  <conditionalFormatting sqref="P641">
    <cfRule type="expression" dxfId="10941" priority="7858">
      <formula>Q641="NO SUBSANABLE"</formula>
    </cfRule>
    <cfRule type="expression" dxfId="10940" priority="7860">
      <formula>Q641="REQUERIMIENTOS SUBSANADOS"</formula>
    </cfRule>
    <cfRule type="expression" dxfId="10939" priority="7861">
      <formula>Q641="PENDIENTES POR SUBSANAR"</formula>
    </cfRule>
    <cfRule type="expression" dxfId="10938" priority="7866">
      <formula>Q641="SIN OBSERVACIÓN"</formula>
    </cfRule>
    <cfRule type="containsBlanks" dxfId="10937" priority="7867">
      <formula>LEN(TRIM(P641))=0</formula>
    </cfRule>
  </conditionalFormatting>
  <conditionalFormatting sqref="O641">
    <cfRule type="cellIs" dxfId="10936" priority="7859" operator="equal">
      <formula>"PENDIENTE POR DESCRIPCIÓN"</formula>
    </cfRule>
    <cfRule type="cellIs" dxfId="10935" priority="7863" operator="equal">
      <formula>"DESCRIPCIÓN INSUFICIENTE"</formula>
    </cfRule>
    <cfRule type="cellIs" dxfId="10934" priority="7864" operator="equal">
      <formula>"NO ESTÁ ACORDE A ITEM 5.2.1 (T.R.)"</formula>
    </cfRule>
    <cfRule type="cellIs" dxfId="10933" priority="7865" operator="equal">
      <formula>"ACORDE A ITEM 5.2.1 (T.R.)"</formula>
    </cfRule>
  </conditionalFormatting>
  <conditionalFormatting sqref="Q641">
    <cfRule type="containsBlanks" dxfId="10932" priority="7853">
      <formula>LEN(TRIM(Q641))=0</formula>
    </cfRule>
    <cfRule type="cellIs" dxfId="10931" priority="7862" operator="equal">
      <formula>"REQUERIMIENTOS SUBSANADOS"</formula>
    </cfRule>
    <cfRule type="containsText" dxfId="10930" priority="7868" operator="containsText" text="NO SUBSANABLE">
      <formula>NOT(ISERROR(SEARCH("NO SUBSANABLE",Q641)))</formula>
    </cfRule>
    <cfRule type="containsText" dxfId="10929" priority="7869" operator="containsText" text="PENDIENTES POR SUBSANAR">
      <formula>NOT(ISERROR(SEARCH("PENDIENTES POR SUBSANAR",Q641)))</formula>
    </cfRule>
    <cfRule type="containsText" dxfId="10928" priority="7870" operator="containsText" text="SIN OBSERVACIÓN">
      <formula>NOT(ISERROR(SEARCH("SIN OBSERVACIÓN",Q641)))</formula>
    </cfRule>
  </conditionalFormatting>
  <conditionalFormatting sqref="R641">
    <cfRule type="containsBlanks" dxfId="10927" priority="7852">
      <formula>LEN(TRIM(R641))=0</formula>
    </cfRule>
    <cfRule type="cellIs" dxfId="10926" priority="7854" operator="equal">
      <formula>"NO CUMPLEN CON LO SOLICITADO"</formula>
    </cfRule>
    <cfRule type="cellIs" dxfId="10925" priority="7855" operator="equal">
      <formula>"CUMPLEN CON LO SOLICITADO"</formula>
    </cfRule>
    <cfRule type="cellIs" dxfId="10924" priority="7856" operator="equal">
      <formula>"PENDIENTES"</formula>
    </cfRule>
    <cfRule type="cellIs" dxfId="10923" priority="7857" operator="equal">
      <formula>"NINGUNO"</formula>
    </cfRule>
  </conditionalFormatting>
  <conditionalFormatting sqref="H641">
    <cfRule type="notContainsBlanks" dxfId="10922" priority="7851">
      <formula>LEN(TRIM(H641))&gt;0</formula>
    </cfRule>
  </conditionalFormatting>
  <conditionalFormatting sqref="G641">
    <cfRule type="notContainsBlanks" dxfId="10921" priority="7850">
      <formula>LEN(TRIM(G641))&gt;0</formula>
    </cfRule>
  </conditionalFormatting>
  <conditionalFormatting sqref="F641">
    <cfRule type="notContainsBlanks" dxfId="10920" priority="7849">
      <formula>LEN(TRIM(F641))&gt;0</formula>
    </cfRule>
  </conditionalFormatting>
  <conditionalFormatting sqref="E641">
    <cfRule type="notContainsBlanks" dxfId="10919" priority="7848">
      <formula>LEN(TRIM(E641))&gt;0</formula>
    </cfRule>
  </conditionalFormatting>
  <conditionalFormatting sqref="D641">
    <cfRule type="notContainsBlanks" dxfId="10918" priority="7847">
      <formula>LEN(TRIM(D641))&gt;0</formula>
    </cfRule>
  </conditionalFormatting>
  <conditionalFormatting sqref="C641">
    <cfRule type="notContainsBlanks" dxfId="10917" priority="7846">
      <formula>LEN(TRIM(C641))&gt;0</formula>
    </cfRule>
  </conditionalFormatting>
  <conditionalFormatting sqref="I641">
    <cfRule type="notContainsBlanks" dxfId="10916" priority="7845">
      <formula>LEN(TRIM(I641))&gt;0</formula>
    </cfRule>
  </conditionalFormatting>
  <conditionalFormatting sqref="S629 S632 S635 S638 S641">
    <cfRule type="cellIs" dxfId="10915" priority="7843" operator="greaterThan">
      <formula>0</formula>
    </cfRule>
    <cfRule type="cellIs" dxfId="10914" priority="7844" operator="equal">
      <formula>0</formula>
    </cfRule>
  </conditionalFormatting>
  <conditionalFormatting sqref="T644">
    <cfRule type="cellIs" dxfId="10913" priority="7841" operator="equal">
      <formula>"NO CUMPLE"</formula>
    </cfRule>
    <cfRule type="cellIs" dxfId="10912" priority="7842" operator="equal">
      <formula>"CUMPLE"</formula>
    </cfRule>
  </conditionalFormatting>
  <conditionalFormatting sqref="N651">
    <cfRule type="expression" dxfId="10911" priority="7768">
      <formula>N651=" "</formula>
    </cfRule>
    <cfRule type="expression" dxfId="10910" priority="7769">
      <formula>N651="NO PRESENTÓ CERTIFICADO"</formula>
    </cfRule>
    <cfRule type="expression" dxfId="10909" priority="7770">
      <formula>N651="PRESENTÓ CERTIFICADO"</formula>
    </cfRule>
  </conditionalFormatting>
  <conditionalFormatting sqref="P651">
    <cfRule type="expression" dxfId="10908" priority="7755">
      <formula>Q651="NO SUBSANABLE"</formula>
    </cfRule>
    <cfRule type="expression" dxfId="10907" priority="7757">
      <formula>Q651="REQUERIMIENTOS SUBSANADOS"</formula>
    </cfRule>
    <cfRule type="expression" dxfId="10906" priority="7758">
      <formula>Q651="PENDIENTES POR SUBSANAR"</formula>
    </cfRule>
    <cfRule type="expression" dxfId="10905" priority="7763">
      <formula>Q651="SIN OBSERVACIÓN"</formula>
    </cfRule>
    <cfRule type="containsBlanks" dxfId="10904" priority="7764">
      <formula>LEN(TRIM(P651))=0</formula>
    </cfRule>
  </conditionalFormatting>
  <conditionalFormatting sqref="O651">
    <cfRule type="cellIs" dxfId="10903" priority="7756" operator="equal">
      <formula>"PENDIENTE POR DESCRIPCIÓN"</formula>
    </cfRule>
    <cfRule type="cellIs" dxfId="10902" priority="7760" operator="equal">
      <formula>"DESCRIPCIÓN INSUFICIENTE"</formula>
    </cfRule>
    <cfRule type="cellIs" dxfId="10901" priority="7761" operator="equal">
      <formula>"NO ESTÁ ACORDE A ITEM 5.2.1 (T.R.)"</formula>
    </cfRule>
    <cfRule type="cellIs" dxfId="10900" priority="7762" operator="equal">
      <formula>"ACORDE A ITEM 5.2.1 (T.R.)"</formula>
    </cfRule>
  </conditionalFormatting>
  <conditionalFormatting sqref="Q651">
    <cfRule type="containsBlanks" dxfId="10899" priority="7750">
      <formula>LEN(TRIM(Q651))=0</formula>
    </cfRule>
    <cfRule type="cellIs" dxfId="10898" priority="7759" operator="equal">
      <formula>"REQUERIMIENTOS SUBSANADOS"</formula>
    </cfRule>
    <cfRule type="containsText" dxfId="10897" priority="7765" operator="containsText" text="NO SUBSANABLE">
      <formula>NOT(ISERROR(SEARCH("NO SUBSANABLE",Q651)))</formula>
    </cfRule>
    <cfRule type="containsText" dxfId="10896" priority="7766" operator="containsText" text="PENDIENTES POR SUBSANAR">
      <formula>NOT(ISERROR(SEARCH("PENDIENTES POR SUBSANAR",Q651)))</formula>
    </cfRule>
    <cfRule type="containsText" dxfId="10895" priority="7767" operator="containsText" text="SIN OBSERVACIÓN">
      <formula>NOT(ISERROR(SEARCH("SIN OBSERVACIÓN",Q651)))</formula>
    </cfRule>
  </conditionalFormatting>
  <conditionalFormatting sqref="R651">
    <cfRule type="containsBlanks" dxfId="10894" priority="7749">
      <formula>LEN(TRIM(R651))=0</formula>
    </cfRule>
    <cfRule type="cellIs" dxfId="10893" priority="7751" operator="equal">
      <formula>"NO CUMPLEN CON LO SOLICITADO"</formula>
    </cfRule>
    <cfRule type="cellIs" dxfId="10892" priority="7752" operator="equal">
      <formula>"CUMPLEN CON LO SOLICITADO"</formula>
    </cfRule>
    <cfRule type="cellIs" dxfId="10891" priority="7753" operator="equal">
      <formula>"PENDIENTES"</formula>
    </cfRule>
    <cfRule type="cellIs" dxfId="10890" priority="7754" operator="equal">
      <formula>"NINGUNO"</formula>
    </cfRule>
  </conditionalFormatting>
  <conditionalFormatting sqref="B666">
    <cfRule type="cellIs" dxfId="10889" priority="7747" operator="equal">
      <formula>"NO CUMPLE CON LA EXPERIENCIA REQUERIDA"</formula>
    </cfRule>
    <cfRule type="cellIs" dxfId="10888" priority="7748" operator="equal">
      <formula>"CUMPLE CON LA EXPERIENCIA REQUERIDA"</formula>
    </cfRule>
  </conditionalFormatting>
  <conditionalFormatting sqref="H651">
    <cfRule type="notContainsBlanks" dxfId="10887" priority="7746">
      <formula>LEN(TRIM(H651))&gt;0</formula>
    </cfRule>
  </conditionalFormatting>
  <conditionalFormatting sqref="G651">
    <cfRule type="notContainsBlanks" dxfId="10886" priority="7745">
      <formula>LEN(TRIM(G651))&gt;0</formula>
    </cfRule>
  </conditionalFormatting>
  <conditionalFormatting sqref="F651">
    <cfRule type="notContainsBlanks" dxfId="10885" priority="7744">
      <formula>LEN(TRIM(F651))&gt;0</formula>
    </cfRule>
  </conditionalFormatting>
  <conditionalFormatting sqref="E651">
    <cfRule type="notContainsBlanks" dxfId="10884" priority="7743">
      <formula>LEN(TRIM(E651))&gt;0</formula>
    </cfRule>
  </conditionalFormatting>
  <conditionalFormatting sqref="D651">
    <cfRule type="notContainsBlanks" dxfId="10883" priority="7742">
      <formula>LEN(TRIM(D651))&gt;0</formula>
    </cfRule>
  </conditionalFormatting>
  <conditionalFormatting sqref="C651">
    <cfRule type="notContainsBlanks" dxfId="10882" priority="7741">
      <formula>LEN(TRIM(C651))&gt;0</formula>
    </cfRule>
  </conditionalFormatting>
  <conditionalFormatting sqref="I651">
    <cfRule type="notContainsBlanks" dxfId="10881" priority="7740">
      <formula>LEN(TRIM(I651))&gt;0</formula>
    </cfRule>
  </conditionalFormatting>
  <conditionalFormatting sqref="N654 N657">
    <cfRule type="expression" dxfId="10880" priority="7737">
      <formula>N654=" "</formula>
    </cfRule>
    <cfRule type="expression" dxfId="10879" priority="7738">
      <formula>N654="NO PRESENTÓ CERTIFICADO"</formula>
    </cfRule>
    <cfRule type="expression" dxfId="10878" priority="7739">
      <formula>N654="PRESENTÓ CERTIFICADO"</formula>
    </cfRule>
  </conditionalFormatting>
  <conditionalFormatting sqref="P654 P657">
    <cfRule type="expression" dxfId="10877" priority="7724">
      <formula>Q654="NO SUBSANABLE"</formula>
    </cfRule>
    <cfRule type="expression" dxfId="10876" priority="7726">
      <formula>Q654="REQUERIMIENTOS SUBSANADOS"</formula>
    </cfRule>
    <cfRule type="expression" dxfId="10875" priority="7727">
      <formula>Q654="PENDIENTES POR SUBSANAR"</formula>
    </cfRule>
    <cfRule type="expression" dxfId="10874" priority="7732">
      <formula>Q654="SIN OBSERVACIÓN"</formula>
    </cfRule>
    <cfRule type="containsBlanks" dxfId="10873" priority="7733">
      <formula>LEN(TRIM(P654))=0</formula>
    </cfRule>
  </conditionalFormatting>
  <conditionalFormatting sqref="O654 O657">
    <cfRule type="cellIs" dxfId="10872" priority="7725" operator="equal">
      <formula>"PENDIENTE POR DESCRIPCIÓN"</formula>
    </cfRule>
    <cfRule type="cellIs" dxfId="10871" priority="7729" operator="equal">
      <formula>"DESCRIPCIÓN INSUFICIENTE"</formula>
    </cfRule>
    <cfRule type="cellIs" dxfId="10870" priority="7730" operator="equal">
      <formula>"NO ESTÁ ACORDE A ITEM 5.2.1 (T.R.)"</formula>
    </cfRule>
    <cfRule type="cellIs" dxfId="10869" priority="7731" operator="equal">
      <formula>"ACORDE A ITEM 5.2.1 (T.R.)"</formula>
    </cfRule>
  </conditionalFormatting>
  <conditionalFormatting sqref="Q654 Q657">
    <cfRule type="containsBlanks" dxfId="10868" priority="7719">
      <formula>LEN(TRIM(Q654))=0</formula>
    </cfRule>
    <cfRule type="cellIs" dxfId="10867" priority="7728" operator="equal">
      <formula>"REQUERIMIENTOS SUBSANADOS"</formula>
    </cfRule>
    <cfRule type="containsText" dxfId="10866" priority="7734" operator="containsText" text="NO SUBSANABLE">
      <formula>NOT(ISERROR(SEARCH("NO SUBSANABLE",Q654)))</formula>
    </cfRule>
    <cfRule type="containsText" dxfId="10865" priority="7735" operator="containsText" text="PENDIENTES POR SUBSANAR">
      <formula>NOT(ISERROR(SEARCH("PENDIENTES POR SUBSANAR",Q654)))</formula>
    </cfRule>
    <cfRule type="containsText" dxfId="10864" priority="7736" operator="containsText" text="SIN OBSERVACIÓN">
      <formula>NOT(ISERROR(SEARCH("SIN OBSERVACIÓN",Q654)))</formula>
    </cfRule>
  </conditionalFormatting>
  <conditionalFormatting sqref="R654 R657">
    <cfRule type="containsBlanks" dxfId="10863" priority="7718">
      <formula>LEN(TRIM(R654))=0</formula>
    </cfRule>
    <cfRule type="cellIs" dxfId="10862" priority="7720" operator="equal">
      <formula>"NO CUMPLEN CON LO SOLICITADO"</formula>
    </cfRule>
    <cfRule type="cellIs" dxfId="10861" priority="7721" operator="equal">
      <formula>"CUMPLEN CON LO SOLICITADO"</formula>
    </cfRule>
    <cfRule type="cellIs" dxfId="10860" priority="7722" operator="equal">
      <formula>"PENDIENTES"</formula>
    </cfRule>
    <cfRule type="cellIs" dxfId="10859" priority="7723" operator="equal">
      <formula>"NINGUNO"</formula>
    </cfRule>
  </conditionalFormatting>
  <conditionalFormatting sqref="H654 H657">
    <cfRule type="notContainsBlanks" dxfId="10858" priority="7717">
      <formula>LEN(TRIM(H654))&gt;0</formula>
    </cfRule>
  </conditionalFormatting>
  <conditionalFormatting sqref="G654 G657">
    <cfRule type="notContainsBlanks" dxfId="10857" priority="7716">
      <formula>LEN(TRIM(G654))&gt;0</formula>
    </cfRule>
  </conditionalFormatting>
  <conditionalFormatting sqref="F654 F657">
    <cfRule type="notContainsBlanks" dxfId="10856" priority="7715">
      <formula>LEN(TRIM(F654))&gt;0</formula>
    </cfRule>
  </conditionalFormatting>
  <conditionalFormatting sqref="E654 E657">
    <cfRule type="notContainsBlanks" dxfId="10855" priority="7714">
      <formula>LEN(TRIM(E654))&gt;0</formula>
    </cfRule>
  </conditionalFormatting>
  <conditionalFormatting sqref="D654 D657">
    <cfRule type="notContainsBlanks" dxfId="10854" priority="7713">
      <formula>LEN(TRIM(D654))&gt;0</formula>
    </cfRule>
  </conditionalFormatting>
  <conditionalFormatting sqref="C654 C657">
    <cfRule type="notContainsBlanks" dxfId="10853" priority="7712">
      <formula>LEN(TRIM(C654))&gt;0</formula>
    </cfRule>
  </conditionalFormatting>
  <conditionalFormatting sqref="I654 I657">
    <cfRule type="notContainsBlanks" dxfId="10852" priority="7711">
      <formula>LEN(TRIM(I654))&gt;0</formula>
    </cfRule>
  </conditionalFormatting>
  <conditionalFormatting sqref="N660">
    <cfRule type="expression" dxfId="10851" priority="7708">
      <formula>N660=" "</formula>
    </cfRule>
    <cfRule type="expression" dxfId="10850" priority="7709">
      <formula>N660="NO PRESENTÓ CERTIFICADO"</formula>
    </cfRule>
    <cfRule type="expression" dxfId="10849" priority="7710">
      <formula>N660="PRESENTÓ CERTIFICADO"</formula>
    </cfRule>
  </conditionalFormatting>
  <conditionalFormatting sqref="P660">
    <cfRule type="expression" dxfId="10848" priority="7695">
      <formula>Q660="NO SUBSANABLE"</formula>
    </cfRule>
    <cfRule type="expression" dxfId="10847" priority="7697">
      <formula>Q660="REQUERIMIENTOS SUBSANADOS"</formula>
    </cfRule>
    <cfRule type="expression" dxfId="10846" priority="7698">
      <formula>Q660="PENDIENTES POR SUBSANAR"</formula>
    </cfRule>
    <cfRule type="expression" dxfId="10845" priority="7703">
      <formula>Q660="SIN OBSERVACIÓN"</formula>
    </cfRule>
    <cfRule type="containsBlanks" dxfId="10844" priority="7704">
      <formula>LEN(TRIM(P660))=0</formula>
    </cfRule>
  </conditionalFormatting>
  <conditionalFormatting sqref="O660">
    <cfRule type="cellIs" dxfId="10843" priority="7696" operator="equal">
      <formula>"PENDIENTE POR DESCRIPCIÓN"</formula>
    </cfRule>
    <cfRule type="cellIs" dxfId="10842" priority="7700" operator="equal">
      <formula>"DESCRIPCIÓN INSUFICIENTE"</formula>
    </cfRule>
    <cfRule type="cellIs" dxfId="10841" priority="7701" operator="equal">
      <formula>"NO ESTÁ ACORDE A ITEM 5.2.1 (T.R.)"</formula>
    </cfRule>
    <cfRule type="cellIs" dxfId="10840" priority="7702" operator="equal">
      <formula>"ACORDE A ITEM 5.2.1 (T.R.)"</formula>
    </cfRule>
  </conditionalFormatting>
  <conditionalFormatting sqref="Q660">
    <cfRule type="containsBlanks" dxfId="10839" priority="7690">
      <formula>LEN(TRIM(Q660))=0</formula>
    </cfRule>
    <cfRule type="cellIs" dxfId="10838" priority="7699" operator="equal">
      <formula>"REQUERIMIENTOS SUBSANADOS"</formula>
    </cfRule>
    <cfRule type="containsText" dxfId="10837" priority="7705" operator="containsText" text="NO SUBSANABLE">
      <formula>NOT(ISERROR(SEARCH("NO SUBSANABLE",Q660)))</formula>
    </cfRule>
    <cfRule type="containsText" dxfId="10836" priority="7706" operator="containsText" text="PENDIENTES POR SUBSANAR">
      <formula>NOT(ISERROR(SEARCH("PENDIENTES POR SUBSANAR",Q660)))</formula>
    </cfRule>
    <cfRule type="containsText" dxfId="10835" priority="7707" operator="containsText" text="SIN OBSERVACIÓN">
      <formula>NOT(ISERROR(SEARCH("SIN OBSERVACIÓN",Q660)))</formula>
    </cfRule>
  </conditionalFormatting>
  <conditionalFormatting sqref="R660">
    <cfRule type="containsBlanks" dxfId="10834" priority="7689">
      <formula>LEN(TRIM(R660))=0</formula>
    </cfRule>
    <cfRule type="cellIs" dxfId="10833" priority="7691" operator="equal">
      <formula>"NO CUMPLEN CON LO SOLICITADO"</formula>
    </cfRule>
    <cfRule type="cellIs" dxfId="10832" priority="7692" operator="equal">
      <formula>"CUMPLEN CON LO SOLICITADO"</formula>
    </cfRule>
    <cfRule type="cellIs" dxfId="10831" priority="7693" operator="equal">
      <formula>"PENDIENTES"</formula>
    </cfRule>
    <cfRule type="cellIs" dxfId="10830" priority="7694" operator="equal">
      <formula>"NINGUNO"</formula>
    </cfRule>
  </conditionalFormatting>
  <conditionalFormatting sqref="H660">
    <cfRule type="notContainsBlanks" dxfId="10829" priority="7688">
      <formula>LEN(TRIM(H660))&gt;0</formula>
    </cfRule>
  </conditionalFormatting>
  <conditionalFormatting sqref="G660">
    <cfRule type="notContainsBlanks" dxfId="10828" priority="7687">
      <formula>LEN(TRIM(G660))&gt;0</formula>
    </cfRule>
  </conditionalFormatting>
  <conditionalFormatting sqref="F660">
    <cfRule type="notContainsBlanks" dxfId="10827" priority="7686">
      <formula>LEN(TRIM(F660))&gt;0</formula>
    </cfRule>
  </conditionalFormatting>
  <conditionalFormatting sqref="E660">
    <cfRule type="notContainsBlanks" dxfId="10826" priority="7685">
      <formula>LEN(TRIM(E660))&gt;0</formula>
    </cfRule>
  </conditionalFormatting>
  <conditionalFormatting sqref="D660">
    <cfRule type="notContainsBlanks" dxfId="10825" priority="7684">
      <formula>LEN(TRIM(D660))&gt;0</formula>
    </cfRule>
  </conditionalFormatting>
  <conditionalFormatting sqref="C660">
    <cfRule type="notContainsBlanks" dxfId="10824" priority="7683">
      <formula>LEN(TRIM(C660))&gt;0</formula>
    </cfRule>
  </conditionalFormatting>
  <conditionalFormatting sqref="I660">
    <cfRule type="notContainsBlanks" dxfId="10823" priority="7682">
      <formula>LEN(TRIM(I660))&gt;0</formula>
    </cfRule>
  </conditionalFormatting>
  <conditionalFormatting sqref="T651">
    <cfRule type="cellIs" dxfId="10822" priority="7680" operator="equal">
      <formula>"NO"</formula>
    </cfRule>
    <cfRule type="cellIs" dxfId="10821" priority="7681" operator="equal">
      <formula>"SI"</formula>
    </cfRule>
  </conditionalFormatting>
  <conditionalFormatting sqref="N663">
    <cfRule type="expression" dxfId="10820" priority="7677">
      <formula>N663=" "</formula>
    </cfRule>
    <cfRule type="expression" dxfId="10819" priority="7678">
      <formula>N663="NO PRESENTÓ CERTIFICADO"</formula>
    </cfRule>
    <cfRule type="expression" dxfId="10818" priority="7679">
      <formula>N663="PRESENTÓ CERTIFICADO"</formula>
    </cfRule>
  </conditionalFormatting>
  <conditionalFormatting sqref="P663">
    <cfRule type="expression" dxfId="10817" priority="7664">
      <formula>Q663="NO SUBSANABLE"</formula>
    </cfRule>
    <cfRule type="expression" dxfId="10816" priority="7666">
      <formula>Q663="REQUERIMIENTOS SUBSANADOS"</formula>
    </cfRule>
    <cfRule type="expression" dxfId="10815" priority="7667">
      <formula>Q663="PENDIENTES POR SUBSANAR"</formula>
    </cfRule>
    <cfRule type="expression" dxfId="10814" priority="7672">
      <formula>Q663="SIN OBSERVACIÓN"</formula>
    </cfRule>
    <cfRule type="containsBlanks" dxfId="10813" priority="7673">
      <formula>LEN(TRIM(P663))=0</formula>
    </cfRule>
  </conditionalFormatting>
  <conditionalFormatting sqref="O663">
    <cfRule type="cellIs" dxfId="10812" priority="7665" operator="equal">
      <formula>"PENDIENTE POR DESCRIPCIÓN"</formula>
    </cfRule>
    <cfRule type="cellIs" dxfId="10811" priority="7669" operator="equal">
      <formula>"DESCRIPCIÓN INSUFICIENTE"</formula>
    </cfRule>
    <cfRule type="cellIs" dxfId="10810" priority="7670" operator="equal">
      <formula>"NO ESTÁ ACORDE A ITEM 5.2.1 (T.R.)"</formula>
    </cfRule>
    <cfRule type="cellIs" dxfId="10809" priority="7671" operator="equal">
      <formula>"ACORDE A ITEM 5.2.1 (T.R.)"</formula>
    </cfRule>
  </conditionalFormatting>
  <conditionalFormatting sqref="Q663">
    <cfRule type="containsBlanks" dxfId="10808" priority="7659">
      <formula>LEN(TRIM(Q663))=0</formula>
    </cfRule>
    <cfRule type="cellIs" dxfId="10807" priority="7668" operator="equal">
      <formula>"REQUERIMIENTOS SUBSANADOS"</formula>
    </cfRule>
    <cfRule type="containsText" dxfId="10806" priority="7674" operator="containsText" text="NO SUBSANABLE">
      <formula>NOT(ISERROR(SEARCH("NO SUBSANABLE",Q663)))</formula>
    </cfRule>
    <cfRule type="containsText" dxfId="10805" priority="7675" operator="containsText" text="PENDIENTES POR SUBSANAR">
      <formula>NOT(ISERROR(SEARCH("PENDIENTES POR SUBSANAR",Q663)))</formula>
    </cfRule>
    <cfRule type="containsText" dxfId="10804" priority="7676" operator="containsText" text="SIN OBSERVACIÓN">
      <formula>NOT(ISERROR(SEARCH("SIN OBSERVACIÓN",Q663)))</formula>
    </cfRule>
  </conditionalFormatting>
  <conditionalFormatting sqref="R663">
    <cfRule type="containsBlanks" dxfId="10803" priority="7658">
      <formula>LEN(TRIM(R663))=0</formula>
    </cfRule>
    <cfRule type="cellIs" dxfId="10802" priority="7660" operator="equal">
      <formula>"NO CUMPLEN CON LO SOLICITADO"</formula>
    </cfRule>
    <cfRule type="cellIs" dxfId="10801" priority="7661" operator="equal">
      <formula>"CUMPLEN CON LO SOLICITADO"</formula>
    </cfRule>
    <cfRule type="cellIs" dxfId="10800" priority="7662" operator="equal">
      <formula>"PENDIENTES"</formula>
    </cfRule>
    <cfRule type="cellIs" dxfId="10799" priority="7663" operator="equal">
      <formula>"NINGUNO"</formula>
    </cfRule>
  </conditionalFormatting>
  <conditionalFormatting sqref="H663">
    <cfRule type="notContainsBlanks" dxfId="10798" priority="7657">
      <formula>LEN(TRIM(H663))&gt;0</formula>
    </cfRule>
  </conditionalFormatting>
  <conditionalFormatting sqref="G663">
    <cfRule type="notContainsBlanks" dxfId="10797" priority="7656">
      <formula>LEN(TRIM(G663))&gt;0</formula>
    </cfRule>
  </conditionalFormatting>
  <conditionalFormatting sqref="F663">
    <cfRule type="notContainsBlanks" dxfId="10796" priority="7655">
      <formula>LEN(TRIM(F663))&gt;0</formula>
    </cfRule>
  </conditionalFormatting>
  <conditionalFormatting sqref="E663">
    <cfRule type="notContainsBlanks" dxfId="10795" priority="7654">
      <formula>LEN(TRIM(E663))&gt;0</formula>
    </cfRule>
  </conditionalFormatting>
  <conditionalFormatting sqref="D663">
    <cfRule type="notContainsBlanks" dxfId="10794" priority="7653">
      <formula>LEN(TRIM(D663))&gt;0</formula>
    </cfRule>
  </conditionalFormatting>
  <conditionalFormatting sqref="C663">
    <cfRule type="notContainsBlanks" dxfId="10793" priority="7652">
      <formula>LEN(TRIM(C663))&gt;0</formula>
    </cfRule>
  </conditionalFormatting>
  <conditionalFormatting sqref="I663">
    <cfRule type="notContainsBlanks" dxfId="10792" priority="7651">
      <formula>LEN(TRIM(I663))&gt;0</formula>
    </cfRule>
  </conditionalFormatting>
  <conditionalFormatting sqref="S651 S654 S657 S660 S663">
    <cfRule type="cellIs" dxfId="10791" priority="7649" operator="greaterThan">
      <formula>0</formula>
    </cfRule>
    <cfRule type="cellIs" dxfId="10790" priority="7650" operator="equal">
      <formula>0</formula>
    </cfRule>
  </conditionalFormatting>
  <conditionalFormatting sqref="T666">
    <cfRule type="cellIs" dxfId="10789" priority="7647" operator="equal">
      <formula>"NO CUMPLE"</formula>
    </cfRule>
    <cfRule type="cellIs" dxfId="10788" priority="7648" operator="equal">
      <formula>"CUMPLE"</formula>
    </cfRule>
  </conditionalFormatting>
  <conditionalFormatting sqref="J35">
    <cfRule type="cellIs" dxfId="10787" priority="7571" operator="equal">
      <formula>"NO CUMPLE"</formula>
    </cfRule>
    <cfRule type="cellIs" dxfId="10786" priority="7572" operator="equal">
      <formula>"CUMPLE"</formula>
    </cfRule>
  </conditionalFormatting>
  <conditionalFormatting sqref="J36:J37">
    <cfRule type="cellIs" dxfId="10785" priority="7565" operator="equal">
      <formula>"NO CUMPLE"</formula>
    </cfRule>
    <cfRule type="cellIs" dxfId="10784" priority="7566" operator="equal">
      <formula>"CUMPLE"</formula>
    </cfRule>
  </conditionalFormatting>
  <conditionalFormatting sqref="J541">
    <cfRule type="cellIs" dxfId="10783" priority="5961" operator="equal">
      <formula>"NO CUMPLE"</formula>
    </cfRule>
    <cfRule type="cellIs" dxfId="10782" priority="5962" operator="equal">
      <formula>"CUMPLE"</formula>
    </cfRule>
  </conditionalFormatting>
  <conditionalFormatting sqref="J41">
    <cfRule type="cellIs" dxfId="10781" priority="7543" operator="equal">
      <formula>"NO CUMPLE"</formula>
    </cfRule>
    <cfRule type="cellIs" dxfId="10780" priority="7544" operator="equal">
      <formula>"CUMPLE"</formula>
    </cfRule>
  </conditionalFormatting>
  <conditionalFormatting sqref="J42">
    <cfRule type="cellIs" dxfId="10779" priority="7537" operator="equal">
      <formula>"NO CUMPLE"</formula>
    </cfRule>
    <cfRule type="cellIs" dxfId="10778" priority="7538" operator="equal">
      <formula>"CUMPLE"</formula>
    </cfRule>
  </conditionalFormatting>
  <conditionalFormatting sqref="J44">
    <cfRule type="cellIs" dxfId="10777" priority="7529" operator="equal">
      <formula>"NO CUMPLE"</formula>
    </cfRule>
    <cfRule type="cellIs" dxfId="10776" priority="7530" operator="equal">
      <formula>"CUMPLE"</formula>
    </cfRule>
  </conditionalFormatting>
  <conditionalFormatting sqref="J547">
    <cfRule type="cellIs" dxfId="10775" priority="5933" operator="equal">
      <formula>"NO CUMPLE"</formula>
    </cfRule>
    <cfRule type="cellIs" dxfId="10774" priority="5934" operator="equal">
      <formula>"CUMPLE"</formula>
    </cfRule>
  </conditionalFormatting>
  <conditionalFormatting sqref="J45:J46">
    <cfRule type="cellIs" dxfId="10773" priority="7523" operator="equal">
      <formula>"NO CUMPLE"</formula>
    </cfRule>
    <cfRule type="cellIs" dxfId="10772" priority="7524" operator="equal">
      <formula>"CUMPLE"</formula>
    </cfRule>
  </conditionalFormatting>
  <conditionalFormatting sqref="J47">
    <cfRule type="cellIs" dxfId="10771" priority="7515" operator="equal">
      <formula>"NO CUMPLE"</formula>
    </cfRule>
    <cfRule type="cellIs" dxfId="10770" priority="7516" operator="equal">
      <formula>"CUMPLE"</formula>
    </cfRule>
  </conditionalFormatting>
  <conditionalFormatting sqref="J550">
    <cfRule type="cellIs" dxfId="10769" priority="5919" operator="equal">
      <formula>"NO CUMPLE"</formula>
    </cfRule>
    <cfRule type="cellIs" dxfId="10768" priority="5920" operator="equal">
      <formula>"CUMPLE"</formula>
    </cfRule>
  </conditionalFormatting>
  <conditionalFormatting sqref="J48:J49">
    <cfRule type="cellIs" dxfId="10767" priority="7509" operator="equal">
      <formula>"NO CUMPLE"</formula>
    </cfRule>
    <cfRule type="cellIs" dxfId="10766" priority="7510" operator="equal">
      <formula>"CUMPLE"</formula>
    </cfRule>
  </conditionalFormatting>
  <conditionalFormatting sqref="J542:J543">
    <cfRule type="cellIs" dxfId="10765" priority="5955" operator="equal">
      <formula>"NO CUMPLE"</formula>
    </cfRule>
    <cfRule type="cellIs" dxfId="10764" priority="5956" operator="equal">
      <formula>"CUMPLE"</formula>
    </cfRule>
  </conditionalFormatting>
  <conditionalFormatting sqref="J548:J549">
    <cfRule type="cellIs" dxfId="10763" priority="5927" operator="equal">
      <formula>"NO CUMPLE"</formula>
    </cfRule>
    <cfRule type="cellIs" dxfId="10762" priority="5928" operator="equal">
      <formula>"CUMPLE"</formula>
    </cfRule>
  </conditionalFormatting>
  <conditionalFormatting sqref="J551:J552">
    <cfRule type="cellIs" dxfId="10761" priority="5913" operator="equal">
      <formula>"NO CUMPLE"</formula>
    </cfRule>
    <cfRule type="cellIs" dxfId="10760" priority="5914" operator="equal">
      <formula>"CUMPLE"</formula>
    </cfRule>
  </conditionalFormatting>
  <conditionalFormatting sqref="J554:J555">
    <cfRule type="cellIs" dxfId="10759" priority="5899" operator="equal">
      <formula>"NO CUMPLE"</formula>
    </cfRule>
    <cfRule type="cellIs" dxfId="10758" priority="5900" operator="equal">
      <formula>"CUMPLE"</formula>
    </cfRule>
  </conditionalFormatting>
  <conditionalFormatting sqref="L541:L543">
    <cfRule type="cellIs" dxfId="10757" priority="5959" operator="equal">
      <formula>"NO CUMPLE"</formula>
    </cfRule>
    <cfRule type="cellIs" dxfId="10756" priority="5960" operator="equal">
      <formula>"CUMPLE"</formula>
    </cfRule>
  </conditionalFormatting>
  <conditionalFormatting sqref="L546">
    <cfRule type="cellIs" dxfId="10755" priority="5945" operator="equal">
      <formula>"NO CUMPLE"</formula>
    </cfRule>
    <cfRule type="cellIs" dxfId="10754" priority="5946" operator="equal">
      <formula>"CUMPLE"</formula>
    </cfRule>
  </conditionalFormatting>
  <conditionalFormatting sqref="L547:L549">
    <cfRule type="cellIs" dxfId="10753" priority="5931" operator="equal">
      <formula>"NO CUMPLE"</formula>
    </cfRule>
    <cfRule type="cellIs" dxfId="10752" priority="5932" operator="equal">
      <formula>"CUMPLE"</formula>
    </cfRule>
  </conditionalFormatting>
  <conditionalFormatting sqref="L550:L552">
    <cfRule type="cellIs" dxfId="10751" priority="5917" operator="equal">
      <formula>"NO CUMPLE"</formula>
    </cfRule>
    <cfRule type="cellIs" dxfId="10750" priority="5918" operator="equal">
      <formula>"CUMPLE"</formula>
    </cfRule>
  </conditionalFormatting>
  <conditionalFormatting sqref="L553:L555">
    <cfRule type="cellIs" dxfId="10749" priority="5903" operator="equal">
      <formula>"NO CUMPLE"</formula>
    </cfRule>
    <cfRule type="cellIs" dxfId="10748" priority="5904" operator="equal">
      <formula>"CUMPLE"</formula>
    </cfRule>
  </conditionalFormatting>
  <conditionalFormatting sqref="J553">
    <cfRule type="cellIs" dxfId="10747" priority="5905" operator="equal">
      <formula>"NO CUMPLE"</formula>
    </cfRule>
    <cfRule type="cellIs" dxfId="10746" priority="5906" operator="equal">
      <formula>"CUMPLE"</formula>
    </cfRule>
  </conditionalFormatting>
  <conditionalFormatting sqref="J563">
    <cfRule type="cellIs" dxfId="10745" priority="5891" operator="equal">
      <formula>"NO CUMPLE"</formula>
    </cfRule>
    <cfRule type="cellIs" dxfId="10744" priority="5892" operator="equal">
      <formula>"CUMPLE"</formula>
    </cfRule>
  </conditionalFormatting>
  <conditionalFormatting sqref="L564:L565">
    <cfRule type="cellIs" dxfId="10743" priority="5889" operator="equal">
      <formula>"NO CUMPLE"</formula>
    </cfRule>
    <cfRule type="cellIs" dxfId="10742" priority="5890" operator="equal">
      <formula>"CUMPLE"</formula>
    </cfRule>
  </conditionalFormatting>
  <conditionalFormatting sqref="J564:J565">
    <cfRule type="cellIs" dxfId="10741" priority="5885" operator="equal">
      <formula>"NO CUMPLE"</formula>
    </cfRule>
    <cfRule type="cellIs" dxfId="10740" priority="5886" operator="equal">
      <formula>"CUMPLE"</formula>
    </cfRule>
  </conditionalFormatting>
  <conditionalFormatting sqref="J566">
    <cfRule type="cellIs" dxfId="10739" priority="5877" operator="equal">
      <formula>"NO CUMPLE"</formula>
    </cfRule>
    <cfRule type="cellIs" dxfId="10738" priority="5878" operator="equal">
      <formula>"CUMPLE"</formula>
    </cfRule>
  </conditionalFormatting>
  <conditionalFormatting sqref="L566:L568">
    <cfRule type="cellIs" dxfId="10737" priority="5875" operator="equal">
      <formula>"NO CUMPLE"</formula>
    </cfRule>
    <cfRule type="cellIs" dxfId="10736" priority="5876" operator="equal">
      <formula>"CUMPLE"</formula>
    </cfRule>
  </conditionalFormatting>
  <conditionalFormatting sqref="J567:J568">
    <cfRule type="cellIs" dxfId="10735" priority="5871" operator="equal">
      <formula>"NO CUMPLE"</formula>
    </cfRule>
    <cfRule type="cellIs" dxfId="10734" priority="5872" operator="equal">
      <formula>"CUMPLE"</formula>
    </cfRule>
  </conditionalFormatting>
  <conditionalFormatting sqref="J569">
    <cfRule type="cellIs" dxfId="10733" priority="5863" operator="equal">
      <formula>"NO CUMPLE"</formula>
    </cfRule>
    <cfRule type="cellIs" dxfId="10732" priority="5864" operator="equal">
      <formula>"CUMPLE"</formula>
    </cfRule>
  </conditionalFormatting>
  <conditionalFormatting sqref="L569:L571">
    <cfRule type="cellIs" dxfId="10731" priority="5861" operator="equal">
      <formula>"NO CUMPLE"</formula>
    </cfRule>
    <cfRule type="cellIs" dxfId="10730" priority="5862" operator="equal">
      <formula>"CUMPLE"</formula>
    </cfRule>
  </conditionalFormatting>
  <conditionalFormatting sqref="J570:J571">
    <cfRule type="cellIs" dxfId="10729" priority="5857" operator="equal">
      <formula>"NO CUMPLE"</formula>
    </cfRule>
    <cfRule type="cellIs" dxfId="10728" priority="5858" operator="equal">
      <formula>"CUMPLE"</formula>
    </cfRule>
  </conditionalFormatting>
  <conditionalFormatting sqref="J572">
    <cfRule type="cellIs" dxfId="10727" priority="5849" operator="equal">
      <formula>"NO CUMPLE"</formula>
    </cfRule>
    <cfRule type="cellIs" dxfId="10726" priority="5850" operator="equal">
      <formula>"CUMPLE"</formula>
    </cfRule>
  </conditionalFormatting>
  <conditionalFormatting sqref="L572:L574">
    <cfRule type="cellIs" dxfId="10725" priority="5847" operator="equal">
      <formula>"NO CUMPLE"</formula>
    </cfRule>
    <cfRule type="cellIs" dxfId="10724" priority="5848" operator="equal">
      <formula>"CUMPLE"</formula>
    </cfRule>
  </conditionalFormatting>
  <conditionalFormatting sqref="J573:J574">
    <cfRule type="cellIs" dxfId="10723" priority="5843" operator="equal">
      <formula>"NO CUMPLE"</formula>
    </cfRule>
    <cfRule type="cellIs" dxfId="10722" priority="5844" operator="equal">
      <formula>"CUMPLE"</formula>
    </cfRule>
  </conditionalFormatting>
  <conditionalFormatting sqref="J575">
    <cfRule type="cellIs" dxfId="10721" priority="5835" operator="equal">
      <formula>"NO CUMPLE"</formula>
    </cfRule>
    <cfRule type="cellIs" dxfId="10720" priority="5836" operator="equal">
      <formula>"CUMPLE"</formula>
    </cfRule>
  </conditionalFormatting>
  <conditionalFormatting sqref="L575:L577">
    <cfRule type="cellIs" dxfId="10719" priority="5833" operator="equal">
      <formula>"NO CUMPLE"</formula>
    </cfRule>
    <cfRule type="cellIs" dxfId="10718" priority="5834" operator="equal">
      <formula>"CUMPLE"</formula>
    </cfRule>
  </conditionalFormatting>
  <conditionalFormatting sqref="J576:J577">
    <cfRule type="cellIs" dxfId="10717" priority="5829" operator="equal">
      <formula>"NO CUMPLE"</formula>
    </cfRule>
    <cfRule type="cellIs" dxfId="10716" priority="5830" operator="equal">
      <formula>"CUMPLE"</formula>
    </cfRule>
  </conditionalFormatting>
  <conditionalFormatting sqref="J585">
    <cfRule type="cellIs" dxfId="10715" priority="5821" operator="equal">
      <formula>"NO CUMPLE"</formula>
    </cfRule>
    <cfRule type="cellIs" dxfId="10714" priority="5822" operator="equal">
      <formula>"CUMPLE"</formula>
    </cfRule>
  </conditionalFormatting>
  <conditionalFormatting sqref="J586:J587">
    <cfRule type="cellIs" dxfId="10713" priority="5815" operator="equal">
      <formula>"NO CUMPLE"</formula>
    </cfRule>
    <cfRule type="cellIs" dxfId="10712" priority="5816" operator="equal">
      <formula>"CUMPLE"</formula>
    </cfRule>
  </conditionalFormatting>
  <conditionalFormatting sqref="J588">
    <cfRule type="cellIs" dxfId="10711" priority="5807" operator="equal">
      <formula>"NO CUMPLE"</formula>
    </cfRule>
    <cfRule type="cellIs" dxfId="10710" priority="5808" operator="equal">
      <formula>"CUMPLE"</formula>
    </cfRule>
  </conditionalFormatting>
  <conditionalFormatting sqref="J591">
    <cfRule type="cellIs" dxfId="10709" priority="5793" operator="equal">
      <formula>"NO CUMPLE"</formula>
    </cfRule>
    <cfRule type="cellIs" dxfId="10708" priority="5794" operator="equal">
      <formula>"CUMPLE"</formula>
    </cfRule>
  </conditionalFormatting>
  <conditionalFormatting sqref="J592:J593">
    <cfRule type="cellIs" dxfId="10707" priority="5787" operator="equal">
      <formula>"NO CUMPLE"</formula>
    </cfRule>
    <cfRule type="cellIs" dxfId="10706" priority="5788" operator="equal">
      <formula>"CUMPLE"</formula>
    </cfRule>
  </conditionalFormatting>
  <conditionalFormatting sqref="J594">
    <cfRule type="cellIs" dxfId="10705" priority="5779" operator="equal">
      <formula>"NO CUMPLE"</formula>
    </cfRule>
    <cfRule type="cellIs" dxfId="10704" priority="5780" operator="equal">
      <formula>"CUMPLE"</formula>
    </cfRule>
  </conditionalFormatting>
  <conditionalFormatting sqref="J595:J596">
    <cfRule type="cellIs" dxfId="10703" priority="5773" operator="equal">
      <formula>"NO CUMPLE"</formula>
    </cfRule>
    <cfRule type="cellIs" dxfId="10702" priority="5774" operator="equal">
      <formula>"CUMPLE"</formula>
    </cfRule>
  </conditionalFormatting>
  <conditionalFormatting sqref="J597">
    <cfRule type="cellIs" dxfId="10701" priority="5765" operator="equal">
      <formula>"NO CUMPLE"</formula>
    </cfRule>
    <cfRule type="cellIs" dxfId="10700" priority="5766" operator="equal">
      <formula>"CUMPLE"</formula>
    </cfRule>
  </conditionalFormatting>
  <conditionalFormatting sqref="J598:J599">
    <cfRule type="cellIs" dxfId="10699" priority="5759" operator="equal">
      <formula>"NO CUMPLE"</formula>
    </cfRule>
    <cfRule type="cellIs" dxfId="10698" priority="5760" operator="equal">
      <formula>"CUMPLE"</formula>
    </cfRule>
  </conditionalFormatting>
  <conditionalFormatting sqref="K607">
    <cfRule type="expression" dxfId="10697" priority="5755">
      <formula>J607="NO CUMPLE"</formula>
    </cfRule>
    <cfRule type="expression" dxfId="10696" priority="5756">
      <formula>J607="CUMPLE"</formula>
    </cfRule>
  </conditionalFormatting>
  <conditionalFormatting sqref="M607">
    <cfRule type="expression" dxfId="10695" priority="5753">
      <formula>L607="NO CUMPLE"</formula>
    </cfRule>
    <cfRule type="expression" dxfId="10694" priority="5754">
      <formula>L607="CUMPLE"</formula>
    </cfRule>
  </conditionalFormatting>
  <conditionalFormatting sqref="J607">
    <cfRule type="cellIs" dxfId="10693" priority="5751" operator="equal">
      <formula>"NO CUMPLE"</formula>
    </cfRule>
    <cfRule type="cellIs" dxfId="10692" priority="5752" operator="equal">
      <formula>"CUMPLE"</formula>
    </cfRule>
  </conditionalFormatting>
  <conditionalFormatting sqref="L607:L609">
    <cfRule type="cellIs" dxfId="10691" priority="5749" operator="equal">
      <formula>"NO CUMPLE"</formula>
    </cfRule>
    <cfRule type="cellIs" dxfId="10690" priority="5750" operator="equal">
      <formula>"CUMPLE"</formula>
    </cfRule>
  </conditionalFormatting>
  <conditionalFormatting sqref="K608:K609">
    <cfRule type="expression" dxfId="10689" priority="5747">
      <formula>J608="NO CUMPLE"</formula>
    </cfRule>
    <cfRule type="expression" dxfId="10688" priority="5748">
      <formula>J608="CUMPLE"</formula>
    </cfRule>
  </conditionalFormatting>
  <conditionalFormatting sqref="J608:J609">
    <cfRule type="cellIs" dxfId="10687" priority="5745" operator="equal">
      <formula>"NO CUMPLE"</formula>
    </cfRule>
    <cfRule type="cellIs" dxfId="10686" priority="5746" operator="equal">
      <formula>"CUMPLE"</formula>
    </cfRule>
  </conditionalFormatting>
  <conditionalFormatting sqref="M608">
    <cfRule type="expression" dxfId="10685" priority="5743">
      <formula>L608="NO CUMPLE"</formula>
    </cfRule>
    <cfRule type="expression" dxfId="10684" priority="5744">
      <formula>L608="CUMPLE"</formula>
    </cfRule>
  </conditionalFormatting>
  <conditionalFormatting sqref="K610">
    <cfRule type="expression" dxfId="10683" priority="5741">
      <formula>J610="NO CUMPLE"</formula>
    </cfRule>
    <cfRule type="expression" dxfId="10682" priority="5742">
      <formula>J610="CUMPLE"</formula>
    </cfRule>
  </conditionalFormatting>
  <conditionalFormatting sqref="M610">
    <cfRule type="expression" dxfId="10681" priority="5739">
      <formula>L610="NO CUMPLE"</formula>
    </cfRule>
    <cfRule type="expression" dxfId="10680" priority="5740">
      <formula>L610="CUMPLE"</formula>
    </cfRule>
  </conditionalFormatting>
  <conditionalFormatting sqref="J610">
    <cfRule type="cellIs" dxfId="10679" priority="5737" operator="equal">
      <formula>"NO CUMPLE"</formula>
    </cfRule>
    <cfRule type="cellIs" dxfId="10678" priority="5738" operator="equal">
      <formula>"CUMPLE"</formula>
    </cfRule>
  </conditionalFormatting>
  <conditionalFormatting sqref="L610:L612">
    <cfRule type="cellIs" dxfId="10677" priority="5735" operator="equal">
      <formula>"NO CUMPLE"</formula>
    </cfRule>
    <cfRule type="cellIs" dxfId="10676" priority="5736" operator="equal">
      <formula>"CUMPLE"</formula>
    </cfRule>
  </conditionalFormatting>
  <conditionalFormatting sqref="K611:K612">
    <cfRule type="expression" dxfId="10675" priority="5733">
      <formula>J611="NO CUMPLE"</formula>
    </cfRule>
    <cfRule type="expression" dxfId="10674" priority="5734">
      <formula>J611="CUMPLE"</formula>
    </cfRule>
  </conditionalFormatting>
  <conditionalFormatting sqref="J611:J612">
    <cfRule type="cellIs" dxfId="10673" priority="5731" operator="equal">
      <formula>"NO CUMPLE"</formula>
    </cfRule>
    <cfRule type="cellIs" dxfId="10672" priority="5732" operator="equal">
      <formula>"CUMPLE"</formula>
    </cfRule>
  </conditionalFormatting>
  <conditionalFormatting sqref="M611">
    <cfRule type="expression" dxfId="10671" priority="5729">
      <formula>L611="NO CUMPLE"</formula>
    </cfRule>
    <cfRule type="expression" dxfId="10670" priority="5730">
      <formula>L611="CUMPLE"</formula>
    </cfRule>
  </conditionalFormatting>
  <conditionalFormatting sqref="K613">
    <cfRule type="expression" dxfId="10669" priority="5727">
      <formula>J613="NO CUMPLE"</formula>
    </cfRule>
    <cfRule type="expression" dxfId="10668" priority="5728">
      <formula>J613="CUMPLE"</formula>
    </cfRule>
  </conditionalFormatting>
  <conditionalFormatting sqref="M613">
    <cfRule type="expression" dxfId="10667" priority="5725">
      <formula>L613="NO CUMPLE"</formula>
    </cfRule>
    <cfRule type="expression" dxfId="10666" priority="5726">
      <formula>L613="CUMPLE"</formula>
    </cfRule>
  </conditionalFormatting>
  <conditionalFormatting sqref="J613">
    <cfRule type="cellIs" dxfId="10665" priority="5723" operator="equal">
      <formula>"NO CUMPLE"</formula>
    </cfRule>
    <cfRule type="cellIs" dxfId="10664" priority="5724" operator="equal">
      <formula>"CUMPLE"</formula>
    </cfRule>
  </conditionalFormatting>
  <conditionalFormatting sqref="L613:L615">
    <cfRule type="cellIs" dxfId="10663" priority="5721" operator="equal">
      <formula>"NO CUMPLE"</formula>
    </cfRule>
    <cfRule type="cellIs" dxfId="10662" priority="5722" operator="equal">
      <formula>"CUMPLE"</formula>
    </cfRule>
  </conditionalFormatting>
  <conditionalFormatting sqref="K614:K615">
    <cfRule type="expression" dxfId="10661" priority="5719">
      <formula>J614="NO CUMPLE"</formula>
    </cfRule>
    <cfRule type="expression" dxfId="10660" priority="5720">
      <formula>J614="CUMPLE"</formula>
    </cfRule>
  </conditionalFormatting>
  <conditionalFormatting sqref="J614:J615">
    <cfRule type="cellIs" dxfId="10659" priority="5717" operator="equal">
      <formula>"NO CUMPLE"</formula>
    </cfRule>
    <cfRule type="cellIs" dxfId="10658" priority="5718" operator="equal">
      <formula>"CUMPLE"</formula>
    </cfRule>
  </conditionalFormatting>
  <conditionalFormatting sqref="M614">
    <cfRule type="expression" dxfId="10657" priority="5715">
      <formula>L614="NO CUMPLE"</formula>
    </cfRule>
    <cfRule type="expression" dxfId="10656" priority="5716">
      <formula>L614="CUMPLE"</formula>
    </cfRule>
  </conditionalFormatting>
  <conditionalFormatting sqref="K616">
    <cfRule type="expression" dxfId="10655" priority="5713">
      <formula>J616="NO CUMPLE"</formula>
    </cfRule>
    <cfRule type="expression" dxfId="10654" priority="5714">
      <formula>J616="CUMPLE"</formula>
    </cfRule>
  </conditionalFormatting>
  <conditionalFormatting sqref="M616">
    <cfRule type="expression" dxfId="10653" priority="5711">
      <formula>L616="NO CUMPLE"</formula>
    </cfRule>
    <cfRule type="expression" dxfId="10652" priority="5712">
      <formula>L616="CUMPLE"</formula>
    </cfRule>
  </conditionalFormatting>
  <conditionalFormatting sqref="J616">
    <cfRule type="cellIs" dxfId="10651" priority="5709" operator="equal">
      <formula>"NO CUMPLE"</formula>
    </cfRule>
    <cfRule type="cellIs" dxfId="10650" priority="5710" operator="equal">
      <formula>"CUMPLE"</formula>
    </cfRule>
  </conditionalFormatting>
  <conditionalFormatting sqref="L616:L618">
    <cfRule type="cellIs" dxfId="10649" priority="5707" operator="equal">
      <formula>"NO CUMPLE"</formula>
    </cfRule>
    <cfRule type="cellIs" dxfId="10648" priority="5708" operator="equal">
      <formula>"CUMPLE"</formula>
    </cfRule>
  </conditionalFormatting>
  <conditionalFormatting sqref="K617:K618">
    <cfRule type="expression" dxfId="10647" priority="5705">
      <formula>J617="NO CUMPLE"</formula>
    </cfRule>
    <cfRule type="expression" dxfId="10646" priority="5706">
      <formula>J617="CUMPLE"</formula>
    </cfRule>
  </conditionalFormatting>
  <conditionalFormatting sqref="J617:J618">
    <cfRule type="cellIs" dxfId="10645" priority="5703" operator="equal">
      <formula>"NO CUMPLE"</formula>
    </cfRule>
    <cfRule type="cellIs" dxfId="10644" priority="5704" operator="equal">
      <formula>"CUMPLE"</formula>
    </cfRule>
  </conditionalFormatting>
  <conditionalFormatting sqref="M617">
    <cfRule type="expression" dxfId="10643" priority="5701">
      <formula>L617="NO CUMPLE"</formula>
    </cfRule>
    <cfRule type="expression" dxfId="10642" priority="5702">
      <formula>L617="CUMPLE"</formula>
    </cfRule>
  </conditionalFormatting>
  <conditionalFormatting sqref="K619">
    <cfRule type="expression" dxfId="10641" priority="5699">
      <formula>J619="NO CUMPLE"</formula>
    </cfRule>
    <cfRule type="expression" dxfId="10640" priority="5700">
      <formula>J619="CUMPLE"</formula>
    </cfRule>
  </conditionalFormatting>
  <conditionalFormatting sqref="M619">
    <cfRule type="expression" dxfId="10639" priority="5697">
      <formula>L619="NO CUMPLE"</formula>
    </cfRule>
    <cfRule type="expression" dxfId="10638" priority="5698">
      <formula>L619="CUMPLE"</formula>
    </cfRule>
  </conditionalFormatting>
  <conditionalFormatting sqref="J619">
    <cfRule type="cellIs" dxfId="10637" priority="5695" operator="equal">
      <formula>"NO CUMPLE"</formula>
    </cfRule>
    <cfRule type="cellIs" dxfId="10636" priority="5696" operator="equal">
      <formula>"CUMPLE"</formula>
    </cfRule>
  </conditionalFormatting>
  <conditionalFormatting sqref="L619:L621">
    <cfRule type="cellIs" dxfId="10635" priority="5693" operator="equal">
      <formula>"NO CUMPLE"</formula>
    </cfRule>
    <cfRule type="cellIs" dxfId="10634" priority="5694" operator="equal">
      <formula>"CUMPLE"</formula>
    </cfRule>
  </conditionalFormatting>
  <conditionalFormatting sqref="K620:K621">
    <cfRule type="expression" dxfId="10633" priority="5691">
      <formula>J620="NO CUMPLE"</formula>
    </cfRule>
    <cfRule type="expression" dxfId="10632" priority="5692">
      <formula>J620="CUMPLE"</formula>
    </cfRule>
  </conditionalFormatting>
  <conditionalFormatting sqref="J620:J621">
    <cfRule type="cellIs" dxfId="10631" priority="5689" operator="equal">
      <formula>"NO CUMPLE"</formula>
    </cfRule>
    <cfRule type="cellIs" dxfId="10630" priority="5690" operator="equal">
      <formula>"CUMPLE"</formula>
    </cfRule>
  </conditionalFormatting>
  <conditionalFormatting sqref="M620">
    <cfRule type="expression" dxfId="10629" priority="5687">
      <formula>L620="NO CUMPLE"</formula>
    </cfRule>
    <cfRule type="expression" dxfId="10628" priority="5688">
      <formula>L620="CUMPLE"</formula>
    </cfRule>
  </conditionalFormatting>
  <conditionalFormatting sqref="K629">
    <cfRule type="expression" dxfId="10627" priority="5685">
      <formula>J629="NO CUMPLE"</formula>
    </cfRule>
    <cfRule type="expression" dxfId="10626" priority="5686">
      <formula>J629="CUMPLE"</formula>
    </cfRule>
  </conditionalFormatting>
  <conditionalFormatting sqref="M629">
    <cfRule type="expression" dxfId="10625" priority="5683">
      <formula>L629="NO CUMPLE"</formula>
    </cfRule>
    <cfRule type="expression" dxfId="10624" priority="5684">
      <formula>L629="CUMPLE"</formula>
    </cfRule>
  </conditionalFormatting>
  <conditionalFormatting sqref="J629">
    <cfRule type="cellIs" dxfId="10623" priority="5681" operator="equal">
      <formula>"NO CUMPLE"</formula>
    </cfRule>
    <cfRule type="cellIs" dxfId="10622" priority="5682" operator="equal">
      <formula>"CUMPLE"</formula>
    </cfRule>
  </conditionalFormatting>
  <conditionalFormatting sqref="L629:L631">
    <cfRule type="cellIs" dxfId="10621" priority="5679" operator="equal">
      <formula>"NO CUMPLE"</formula>
    </cfRule>
    <cfRule type="cellIs" dxfId="10620" priority="5680" operator="equal">
      <formula>"CUMPLE"</formula>
    </cfRule>
  </conditionalFormatting>
  <conditionalFormatting sqref="K630:K631">
    <cfRule type="expression" dxfId="10619" priority="5677">
      <formula>J630="NO CUMPLE"</formula>
    </cfRule>
    <cfRule type="expression" dxfId="10618" priority="5678">
      <formula>J630="CUMPLE"</formula>
    </cfRule>
  </conditionalFormatting>
  <conditionalFormatting sqref="J630:J631">
    <cfRule type="cellIs" dxfId="10617" priority="5675" operator="equal">
      <formula>"NO CUMPLE"</formula>
    </cfRule>
    <cfRule type="cellIs" dxfId="10616" priority="5676" operator="equal">
      <formula>"CUMPLE"</formula>
    </cfRule>
  </conditionalFormatting>
  <conditionalFormatting sqref="M630">
    <cfRule type="expression" dxfId="10615" priority="5673">
      <formula>L630="NO CUMPLE"</formula>
    </cfRule>
    <cfRule type="expression" dxfId="10614" priority="5674">
      <formula>L630="CUMPLE"</formula>
    </cfRule>
  </conditionalFormatting>
  <conditionalFormatting sqref="K632">
    <cfRule type="expression" dxfId="10613" priority="5671">
      <formula>J632="NO CUMPLE"</formula>
    </cfRule>
    <cfRule type="expression" dxfId="10612" priority="5672">
      <formula>J632="CUMPLE"</formula>
    </cfRule>
  </conditionalFormatting>
  <conditionalFormatting sqref="M632">
    <cfRule type="expression" dxfId="10611" priority="5669">
      <formula>L632="NO CUMPLE"</formula>
    </cfRule>
    <cfRule type="expression" dxfId="10610" priority="5670">
      <formula>L632="CUMPLE"</formula>
    </cfRule>
  </conditionalFormatting>
  <conditionalFormatting sqref="J632">
    <cfRule type="cellIs" dxfId="10609" priority="5667" operator="equal">
      <formula>"NO CUMPLE"</formula>
    </cfRule>
    <cfRule type="cellIs" dxfId="10608" priority="5668" operator="equal">
      <formula>"CUMPLE"</formula>
    </cfRule>
  </conditionalFormatting>
  <conditionalFormatting sqref="L632:L634">
    <cfRule type="cellIs" dxfId="10607" priority="5665" operator="equal">
      <formula>"NO CUMPLE"</formula>
    </cfRule>
    <cfRule type="cellIs" dxfId="10606" priority="5666" operator="equal">
      <formula>"CUMPLE"</formula>
    </cfRule>
  </conditionalFormatting>
  <conditionalFormatting sqref="K633:K634">
    <cfRule type="expression" dxfId="10605" priority="5663">
      <formula>J633="NO CUMPLE"</formula>
    </cfRule>
    <cfRule type="expression" dxfId="10604" priority="5664">
      <formula>J633="CUMPLE"</formula>
    </cfRule>
  </conditionalFormatting>
  <conditionalFormatting sqref="J633:J634">
    <cfRule type="cellIs" dxfId="10603" priority="5661" operator="equal">
      <formula>"NO CUMPLE"</formula>
    </cfRule>
    <cfRule type="cellIs" dxfId="10602" priority="5662" operator="equal">
      <formula>"CUMPLE"</formula>
    </cfRule>
  </conditionalFormatting>
  <conditionalFormatting sqref="M633">
    <cfRule type="expression" dxfId="10601" priority="5659">
      <formula>L633="NO CUMPLE"</formula>
    </cfRule>
    <cfRule type="expression" dxfId="10600" priority="5660">
      <formula>L633="CUMPLE"</formula>
    </cfRule>
  </conditionalFormatting>
  <conditionalFormatting sqref="K635">
    <cfRule type="expression" dxfId="10599" priority="5657">
      <formula>J635="NO CUMPLE"</formula>
    </cfRule>
    <cfRule type="expression" dxfId="10598" priority="5658">
      <formula>J635="CUMPLE"</formula>
    </cfRule>
  </conditionalFormatting>
  <conditionalFormatting sqref="M635">
    <cfRule type="expression" dxfId="10597" priority="5655">
      <formula>L635="NO CUMPLE"</formula>
    </cfRule>
    <cfRule type="expression" dxfId="10596" priority="5656">
      <formula>L635="CUMPLE"</formula>
    </cfRule>
  </conditionalFormatting>
  <conditionalFormatting sqref="J635">
    <cfRule type="cellIs" dxfId="10595" priority="5653" operator="equal">
      <formula>"NO CUMPLE"</formula>
    </cfRule>
    <cfRule type="cellIs" dxfId="10594" priority="5654" operator="equal">
      <formula>"CUMPLE"</formula>
    </cfRule>
  </conditionalFormatting>
  <conditionalFormatting sqref="L635:L637">
    <cfRule type="cellIs" dxfId="10593" priority="5651" operator="equal">
      <formula>"NO CUMPLE"</formula>
    </cfRule>
    <cfRule type="cellIs" dxfId="10592" priority="5652" operator="equal">
      <formula>"CUMPLE"</formula>
    </cfRule>
  </conditionalFormatting>
  <conditionalFormatting sqref="K636:K637">
    <cfRule type="expression" dxfId="10591" priority="5649">
      <formula>J636="NO CUMPLE"</formula>
    </cfRule>
    <cfRule type="expression" dxfId="10590" priority="5650">
      <formula>J636="CUMPLE"</formula>
    </cfRule>
  </conditionalFormatting>
  <conditionalFormatting sqref="J636:J637">
    <cfRule type="cellIs" dxfId="10589" priority="5647" operator="equal">
      <formula>"NO CUMPLE"</formula>
    </cfRule>
    <cfRule type="cellIs" dxfId="10588" priority="5648" operator="equal">
      <formula>"CUMPLE"</formula>
    </cfRule>
  </conditionalFormatting>
  <conditionalFormatting sqref="M636">
    <cfRule type="expression" dxfId="10587" priority="5645">
      <formula>L636="NO CUMPLE"</formula>
    </cfRule>
    <cfRule type="expression" dxfId="10586" priority="5646">
      <formula>L636="CUMPLE"</formula>
    </cfRule>
  </conditionalFormatting>
  <conditionalFormatting sqref="K638">
    <cfRule type="expression" dxfId="10585" priority="5643">
      <formula>J638="NO CUMPLE"</formula>
    </cfRule>
    <cfRule type="expression" dxfId="10584" priority="5644">
      <formula>J638="CUMPLE"</formula>
    </cfRule>
  </conditionalFormatting>
  <conditionalFormatting sqref="M638">
    <cfRule type="expression" dxfId="10583" priority="5641">
      <formula>L638="NO CUMPLE"</formula>
    </cfRule>
    <cfRule type="expression" dxfId="10582" priority="5642">
      <formula>L638="CUMPLE"</formula>
    </cfRule>
  </conditionalFormatting>
  <conditionalFormatting sqref="J638">
    <cfRule type="cellIs" dxfId="10581" priority="5639" operator="equal">
      <formula>"NO CUMPLE"</formula>
    </cfRule>
    <cfRule type="cellIs" dxfId="10580" priority="5640" operator="equal">
      <formula>"CUMPLE"</formula>
    </cfRule>
  </conditionalFormatting>
  <conditionalFormatting sqref="L638:L640">
    <cfRule type="cellIs" dxfId="10579" priority="5637" operator="equal">
      <formula>"NO CUMPLE"</formula>
    </cfRule>
    <cfRule type="cellIs" dxfId="10578" priority="5638" operator="equal">
      <formula>"CUMPLE"</formula>
    </cfRule>
  </conditionalFormatting>
  <conditionalFormatting sqref="K639:K640">
    <cfRule type="expression" dxfId="10577" priority="5635">
      <formula>J639="NO CUMPLE"</formula>
    </cfRule>
    <cfRule type="expression" dxfId="10576" priority="5636">
      <formula>J639="CUMPLE"</formula>
    </cfRule>
  </conditionalFormatting>
  <conditionalFormatting sqref="J639:J640">
    <cfRule type="cellIs" dxfId="10575" priority="5633" operator="equal">
      <formula>"NO CUMPLE"</formula>
    </cfRule>
    <cfRule type="cellIs" dxfId="10574" priority="5634" operator="equal">
      <formula>"CUMPLE"</formula>
    </cfRule>
  </conditionalFormatting>
  <conditionalFormatting sqref="M639">
    <cfRule type="expression" dxfId="10573" priority="5631">
      <formula>L639="NO CUMPLE"</formula>
    </cfRule>
    <cfRule type="expression" dxfId="10572" priority="5632">
      <formula>L639="CUMPLE"</formula>
    </cfRule>
  </conditionalFormatting>
  <conditionalFormatting sqref="K641">
    <cfRule type="expression" dxfId="10571" priority="5629">
      <formula>J641="NO CUMPLE"</formula>
    </cfRule>
    <cfRule type="expression" dxfId="10570" priority="5630">
      <formula>J641="CUMPLE"</formula>
    </cfRule>
  </conditionalFormatting>
  <conditionalFormatting sqref="M641">
    <cfRule type="expression" dxfId="10569" priority="5627">
      <formula>L641="NO CUMPLE"</formula>
    </cfRule>
    <cfRule type="expression" dxfId="10568" priority="5628">
      <formula>L641="CUMPLE"</formula>
    </cfRule>
  </conditionalFormatting>
  <conditionalFormatting sqref="J641">
    <cfRule type="cellIs" dxfId="10567" priority="5625" operator="equal">
      <formula>"NO CUMPLE"</formula>
    </cfRule>
    <cfRule type="cellIs" dxfId="10566" priority="5626" operator="equal">
      <formula>"CUMPLE"</formula>
    </cfRule>
  </conditionalFormatting>
  <conditionalFormatting sqref="L641:L643">
    <cfRule type="cellIs" dxfId="10565" priority="5623" operator="equal">
      <formula>"NO CUMPLE"</formula>
    </cfRule>
    <cfRule type="cellIs" dxfId="10564" priority="5624" operator="equal">
      <formula>"CUMPLE"</formula>
    </cfRule>
  </conditionalFormatting>
  <conditionalFormatting sqref="K642:K643">
    <cfRule type="expression" dxfId="10563" priority="5621">
      <formula>J642="NO CUMPLE"</formula>
    </cfRule>
    <cfRule type="expression" dxfId="10562" priority="5622">
      <formula>J642="CUMPLE"</formula>
    </cfRule>
  </conditionalFormatting>
  <conditionalFormatting sqref="J642:J643">
    <cfRule type="cellIs" dxfId="10561" priority="5619" operator="equal">
      <formula>"NO CUMPLE"</formula>
    </cfRule>
    <cfRule type="cellIs" dxfId="10560" priority="5620" operator="equal">
      <formula>"CUMPLE"</formula>
    </cfRule>
  </conditionalFormatting>
  <conditionalFormatting sqref="M642">
    <cfRule type="expression" dxfId="10559" priority="5617">
      <formula>L642="NO CUMPLE"</formula>
    </cfRule>
    <cfRule type="expression" dxfId="10558" priority="5618">
      <formula>L642="CUMPLE"</formula>
    </cfRule>
  </conditionalFormatting>
  <conditionalFormatting sqref="K651">
    <cfRule type="expression" dxfId="10557" priority="5615">
      <formula>J651="NO CUMPLE"</formula>
    </cfRule>
    <cfRule type="expression" dxfId="10556" priority="5616">
      <formula>J651="CUMPLE"</formula>
    </cfRule>
  </conditionalFormatting>
  <conditionalFormatting sqref="M651">
    <cfRule type="expression" dxfId="10555" priority="5613">
      <formula>L651="NO CUMPLE"</formula>
    </cfRule>
    <cfRule type="expression" dxfId="10554" priority="5614">
      <formula>L651="CUMPLE"</formula>
    </cfRule>
  </conditionalFormatting>
  <conditionalFormatting sqref="J651">
    <cfRule type="cellIs" dxfId="10553" priority="5611" operator="equal">
      <formula>"NO CUMPLE"</formula>
    </cfRule>
    <cfRule type="cellIs" dxfId="10552" priority="5612" operator="equal">
      <formula>"CUMPLE"</formula>
    </cfRule>
  </conditionalFormatting>
  <conditionalFormatting sqref="L651:L653">
    <cfRule type="cellIs" dxfId="10551" priority="5609" operator="equal">
      <formula>"NO CUMPLE"</formula>
    </cfRule>
    <cfRule type="cellIs" dxfId="10550" priority="5610" operator="equal">
      <formula>"CUMPLE"</formula>
    </cfRule>
  </conditionalFormatting>
  <conditionalFormatting sqref="K652:K653">
    <cfRule type="expression" dxfId="10549" priority="5607">
      <formula>J652="NO CUMPLE"</formula>
    </cfRule>
    <cfRule type="expression" dxfId="10548" priority="5608">
      <formula>J652="CUMPLE"</formula>
    </cfRule>
  </conditionalFormatting>
  <conditionalFormatting sqref="J652:J653">
    <cfRule type="cellIs" dxfId="10547" priority="5605" operator="equal">
      <formula>"NO CUMPLE"</formula>
    </cfRule>
    <cfRule type="cellIs" dxfId="10546" priority="5606" operator="equal">
      <formula>"CUMPLE"</formula>
    </cfRule>
  </conditionalFormatting>
  <conditionalFormatting sqref="M652">
    <cfRule type="expression" dxfId="10545" priority="5603">
      <formula>L652="NO CUMPLE"</formula>
    </cfRule>
    <cfRule type="expression" dxfId="10544" priority="5604">
      <formula>L652="CUMPLE"</formula>
    </cfRule>
  </conditionalFormatting>
  <conditionalFormatting sqref="K654">
    <cfRule type="expression" dxfId="10543" priority="5601">
      <formula>J654="NO CUMPLE"</formula>
    </cfRule>
    <cfRule type="expression" dxfId="10542" priority="5602">
      <formula>J654="CUMPLE"</formula>
    </cfRule>
  </conditionalFormatting>
  <conditionalFormatting sqref="M654">
    <cfRule type="expression" dxfId="10541" priority="5599">
      <formula>L654="NO CUMPLE"</formula>
    </cfRule>
    <cfRule type="expression" dxfId="10540" priority="5600">
      <formula>L654="CUMPLE"</formula>
    </cfRule>
  </conditionalFormatting>
  <conditionalFormatting sqref="J654">
    <cfRule type="cellIs" dxfId="10539" priority="5597" operator="equal">
      <formula>"NO CUMPLE"</formula>
    </cfRule>
    <cfRule type="cellIs" dxfId="10538" priority="5598" operator="equal">
      <formula>"CUMPLE"</formula>
    </cfRule>
  </conditionalFormatting>
  <conditionalFormatting sqref="L654:L656">
    <cfRule type="cellIs" dxfId="10537" priority="5595" operator="equal">
      <formula>"NO CUMPLE"</formula>
    </cfRule>
    <cfRule type="cellIs" dxfId="10536" priority="5596" operator="equal">
      <formula>"CUMPLE"</formula>
    </cfRule>
  </conditionalFormatting>
  <conditionalFormatting sqref="K655:K656">
    <cfRule type="expression" dxfId="10535" priority="5593">
      <formula>J655="NO CUMPLE"</formula>
    </cfRule>
    <cfRule type="expression" dxfId="10534" priority="5594">
      <formula>J655="CUMPLE"</formula>
    </cfRule>
  </conditionalFormatting>
  <conditionalFormatting sqref="J655:J656">
    <cfRule type="cellIs" dxfId="10533" priority="5591" operator="equal">
      <formula>"NO CUMPLE"</formula>
    </cfRule>
    <cfRule type="cellIs" dxfId="10532" priority="5592" operator="equal">
      <formula>"CUMPLE"</formula>
    </cfRule>
  </conditionalFormatting>
  <conditionalFormatting sqref="M655">
    <cfRule type="expression" dxfId="10531" priority="5589">
      <formula>L655="NO CUMPLE"</formula>
    </cfRule>
    <cfRule type="expression" dxfId="10530" priority="5590">
      <formula>L655="CUMPLE"</formula>
    </cfRule>
  </conditionalFormatting>
  <conditionalFormatting sqref="K657">
    <cfRule type="expression" dxfId="10529" priority="5587">
      <formula>J657="NO CUMPLE"</formula>
    </cfRule>
    <cfRule type="expression" dxfId="10528" priority="5588">
      <formula>J657="CUMPLE"</formula>
    </cfRule>
  </conditionalFormatting>
  <conditionalFormatting sqref="M657">
    <cfRule type="expression" dxfId="10527" priority="5585">
      <formula>L657="NO CUMPLE"</formula>
    </cfRule>
    <cfRule type="expression" dxfId="10526" priority="5586">
      <formula>L657="CUMPLE"</formula>
    </cfRule>
  </conditionalFormatting>
  <conditionalFormatting sqref="J657">
    <cfRule type="cellIs" dxfId="10525" priority="5583" operator="equal">
      <formula>"NO CUMPLE"</formula>
    </cfRule>
    <cfRule type="cellIs" dxfId="10524" priority="5584" operator="equal">
      <formula>"CUMPLE"</formula>
    </cfRule>
  </conditionalFormatting>
  <conditionalFormatting sqref="L657:L659">
    <cfRule type="cellIs" dxfId="10523" priority="5581" operator="equal">
      <formula>"NO CUMPLE"</formula>
    </cfRule>
    <cfRule type="cellIs" dxfId="10522" priority="5582" operator="equal">
      <formula>"CUMPLE"</formula>
    </cfRule>
  </conditionalFormatting>
  <conditionalFormatting sqref="K658:K659">
    <cfRule type="expression" dxfId="10521" priority="5579">
      <formula>J658="NO CUMPLE"</formula>
    </cfRule>
    <cfRule type="expression" dxfId="10520" priority="5580">
      <formula>J658="CUMPLE"</formula>
    </cfRule>
  </conditionalFormatting>
  <conditionalFormatting sqref="J658:J659">
    <cfRule type="cellIs" dxfId="10519" priority="5577" operator="equal">
      <formula>"NO CUMPLE"</formula>
    </cfRule>
    <cfRule type="cellIs" dxfId="10518" priority="5578" operator="equal">
      <formula>"CUMPLE"</formula>
    </cfRule>
  </conditionalFormatting>
  <conditionalFormatting sqref="M658">
    <cfRule type="expression" dxfId="10517" priority="5575">
      <formula>L658="NO CUMPLE"</formula>
    </cfRule>
    <cfRule type="expression" dxfId="10516" priority="5576">
      <formula>L658="CUMPLE"</formula>
    </cfRule>
  </conditionalFormatting>
  <conditionalFormatting sqref="K660">
    <cfRule type="expression" dxfId="10515" priority="5573">
      <formula>J660="NO CUMPLE"</formula>
    </cfRule>
    <cfRule type="expression" dxfId="10514" priority="5574">
      <formula>J660="CUMPLE"</formula>
    </cfRule>
  </conditionalFormatting>
  <conditionalFormatting sqref="M660">
    <cfRule type="expression" dxfId="10513" priority="5571">
      <formula>L660="NO CUMPLE"</formula>
    </cfRule>
    <cfRule type="expression" dxfId="10512" priority="5572">
      <formula>L660="CUMPLE"</formula>
    </cfRule>
  </conditionalFormatting>
  <conditionalFormatting sqref="J660">
    <cfRule type="cellIs" dxfId="10511" priority="5569" operator="equal">
      <formula>"NO CUMPLE"</formula>
    </cfRule>
    <cfRule type="cellIs" dxfId="10510" priority="5570" operator="equal">
      <formula>"CUMPLE"</formula>
    </cfRule>
  </conditionalFormatting>
  <conditionalFormatting sqref="L660:L662">
    <cfRule type="cellIs" dxfId="10509" priority="5567" operator="equal">
      <formula>"NO CUMPLE"</formula>
    </cfRule>
    <cfRule type="cellIs" dxfId="10508" priority="5568" operator="equal">
      <formula>"CUMPLE"</formula>
    </cfRule>
  </conditionalFormatting>
  <conditionalFormatting sqref="K661:K662">
    <cfRule type="expression" dxfId="10507" priority="5565">
      <formula>J661="NO CUMPLE"</formula>
    </cfRule>
    <cfRule type="expression" dxfId="10506" priority="5566">
      <formula>J661="CUMPLE"</formula>
    </cfRule>
  </conditionalFormatting>
  <conditionalFormatting sqref="J661:J662">
    <cfRule type="cellIs" dxfId="10505" priority="5563" operator="equal">
      <formula>"NO CUMPLE"</formula>
    </cfRule>
    <cfRule type="cellIs" dxfId="10504" priority="5564" operator="equal">
      <formula>"CUMPLE"</formula>
    </cfRule>
  </conditionalFormatting>
  <conditionalFormatting sqref="M661">
    <cfRule type="expression" dxfId="10503" priority="5561">
      <formula>L661="NO CUMPLE"</formula>
    </cfRule>
    <cfRule type="expression" dxfId="10502" priority="5562">
      <formula>L661="CUMPLE"</formula>
    </cfRule>
  </conditionalFormatting>
  <conditionalFormatting sqref="K663">
    <cfRule type="expression" dxfId="10501" priority="5559">
      <formula>J663="NO CUMPLE"</formula>
    </cfRule>
    <cfRule type="expression" dxfId="10500" priority="5560">
      <formula>J663="CUMPLE"</formula>
    </cfRule>
  </conditionalFormatting>
  <conditionalFormatting sqref="M663">
    <cfRule type="expression" dxfId="10499" priority="5557">
      <formula>L663="NO CUMPLE"</formula>
    </cfRule>
    <cfRule type="expression" dxfId="10498" priority="5558">
      <formula>L663="CUMPLE"</formula>
    </cfRule>
  </conditionalFormatting>
  <conditionalFormatting sqref="J663">
    <cfRule type="cellIs" dxfId="10497" priority="5555" operator="equal">
      <formula>"NO CUMPLE"</formula>
    </cfRule>
    <cfRule type="cellIs" dxfId="10496" priority="5556" operator="equal">
      <formula>"CUMPLE"</formula>
    </cfRule>
  </conditionalFormatting>
  <conditionalFormatting sqref="L663:L665">
    <cfRule type="cellIs" dxfId="10495" priority="5553" operator="equal">
      <formula>"NO CUMPLE"</formula>
    </cfRule>
    <cfRule type="cellIs" dxfId="10494" priority="5554" operator="equal">
      <formula>"CUMPLE"</formula>
    </cfRule>
  </conditionalFormatting>
  <conditionalFormatting sqref="K664:K665">
    <cfRule type="expression" dxfId="10493" priority="5551">
      <formula>J664="NO CUMPLE"</formula>
    </cfRule>
    <cfRule type="expression" dxfId="10492" priority="5552">
      <formula>J664="CUMPLE"</formula>
    </cfRule>
  </conditionalFormatting>
  <conditionalFormatting sqref="J664:J665">
    <cfRule type="cellIs" dxfId="10491" priority="5549" operator="equal">
      <formula>"NO CUMPLE"</formula>
    </cfRule>
    <cfRule type="cellIs" dxfId="10490" priority="5550" operator="equal">
      <formula>"CUMPLE"</formula>
    </cfRule>
  </conditionalFormatting>
  <conditionalFormatting sqref="M664">
    <cfRule type="expression" dxfId="10489" priority="5547">
      <formula>L664="NO CUMPLE"</formula>
    </cfRule>
    <cfRule type="expression" dxfId="10488" priority="5548">
      <formula>L664="CUMPLE"</formula>
    </cfRule>
  </conditionalFormatting>
  <conditionalFormatting sqref="K16">
    <cfRule type="expression" dxfId="10487" priority="5545">
      <formula>J16="NO CUMPLE"</formula>
    </cfRule>
    <cfRule type="expression" dxfId="10486" priority="5546">
      <formula>J16="CUMPLE"</formula>
    </cfRule>
  </conditionalFormatting>
  <conditionalFormatting sqref="K17:K18">
    <cfRule type="expression" dxfId="10485" priority="5543">
      <formula>J17="NO CUMPLE"</formula>
    </cfRule>
    <cfRule type="expression" dxfId="10484" priority="5544">
      <formula>J17="CUMPLE"</formula>
    </cfRule>
  </conditionalFormatting>
  <conditionalFormatting sqref="F129">
    <cfRule type="notContainsBlanks" dxfId="10483" priority="5090">
      <formula>LEN(TRIM(F129))&gt;0</formula>
    </cfRule>
  </conditionalFormatting>
  <conditionalFormatting sqref="H132">
    <cfRule type="notContainsBlanks" dxfId="10482" priority="5085">
      <formula>LEN(TRIM(H132))&gt;0</formula>
    </cfRule>
  </conditionalFormatting>
  <conditionalFormatting sqref="I132">
    <cfRule type="notContainsBlanks" dxfId="10481" priority="5084">
      <formula>LEN(TRIM(I132))&gt;0</formula>
    </cfRule>
  </conditionalFormatting>
  <conditionalFormatting sqref="F135">
    <cfRule type="notContainsBlanks" dxfId="10480" priority="5079">
      <formula>LEN(TRIM(F135))&gt;0</formula>
    </cfRule>
  </conditionalFormatting>
  <conditionalFormatting sqref="H135">
    <cfRule type="notContainsBlanks" dxfId="10479" priority="5078">
      <formula>LEN(TRIM(H135))&gt;0</formula>
    </cfRule>
  </conditionalFormatting>
  <conditionalFormatting sqref="I135">
    <cfRule type="notContainsBlanks" dxfId="10478" priority="5077">
      <formula>LEN(TRIM(I135))&gt;0</formula>
    </cfRule>
  </conditionalFormatting>
  <conditionalFormatting sqref="I148">
    <cfRule type="notContainsBlanks" dxfId="10477" priority="5069">
      <formula>LEN(TRIM(I148))&gt;0</formula>
    </cfRule>
  </conditionalFormatting>
  <conditionalFormatting sqref="I151">
    <cfRule type="notContainsBlanks" dxfId="10476" priority="5063">
      <formula>LEN(TRIM(I151))&gt;0</formula>
    </cfRule>
  </conditionalFormatting>
  <conditionalFormatting sqref="F154">
    <cfRule type="notContainsBlanks" dxfId="10475" priority="5058">
      <formula>LEN(TRIM(F154))&gt;0</formula>
    </cfRule>
  </conditionalFormatting>
  <conditionalFormatting sqref="I154">
    <cfRule type="notContainsBlanks" dxfId="10474" priority="5056">
      <formula>LEN(TRIM(I154))&gt;0</formula>
    </cfRule>
  </conditionalFormatting>
  <conditionalFormatting sqref="I170">
    <cfRule type="notContainsBlanks" dxfId="10473" priority="5048">
      <formula>LEN(TRIM(I170))&gt;0</formula>
    </cfRule>
  </conditionalFormatting>
  <conditionalFormatting sqref="E173">
    <cfRule type="notContainsBlanks" dxfId="10472" priority="5045">
      <formula>LEN(TRIM(E173))&gt;0</formula>
    </cfRule>
  </conditionalFormatting>
  <conditionalFormatting sqref="H173">
    <cfRule type="notContainsBlanks" dxfId="10471" priority="5044">
      <formula>LEN(TRIM(H173))&gt;0</formula>
    </cfRule>
  </conditionalFormatting>
  <conditionalFormatting sqref="I173">
    <cfRule type="notContainsBlanks" dxfId="10470" priority="5043">
      <formula>LEN(TRIM(I173))&gt;0</formula>
    </cfRule>
  </conditionalFormatting>
  <conditionalFormatting sqref="E176">
    <cfRule type="notContainsBlanks" dxfId="10469" priority="5040">
      <formula>LEN(TRIM(E176))&gt;0</formula>
    </cfRule>
  </conditionalFormatting>
  <conditionalFormatting sqref="H176">
    <cfRule type="notContainsBlanks" dxfId="10468" priority="5039">
      <formula>LEN(TRIM(H176))&gt;0</formula>
    </cfRule>
  </conditionalFormatting>
  <conditionalFormatting sqref="I176">
    <cfRule type="notContainsBlanks" dxfId="10467" priority="5038">
      <formula>LEN(TRIM(I176))&gt;0</formula>
    </cfRule>
  </conditionalFormatting>
  <conditionalFormatting sqref="F214 F217">
    <cfRule type="notContainsBlanks" dxfId="10466" priority="5025">
      <formula>LEN(TRIM(F214))&gt;0</formula>
    </cfRule>
  </conditionalFormatting>
  <conditionalFormatting sqref="H214">
    <cfRule type="notContainsBlanks" dxfId="10465" priority="5024">
      <formula>LEN(TRIM(H214))&gt;0</formula>
    </cfRule>
  </conditionalFormatting>
  <conditionalFormatting sqref="I214">
    <cfRule type="notContainsBlanks" dxfId="10464" priority="5023">
      <formula>LEN(TRIM(I214))&gt;0</formula>
    </cfRule>
  </conditionalFormatting>
  <conditionalFormatting sqref="H217">
    <cfRule type="notContainsBlanks" dxfId="10463" priority="5022">
      <formula>LEN(TRIM(H217))&gt;0</formula>
    </cfRule>
  </conditionalFormatting>
  <conditionalFormatting sqref="I217">
    <cfRule type="notContainsBlanks" dxfId="10462" priority="5021">
      <formula>LEN(TRIM(I217))&gt;0</formula>
    </cfRule>
  </conditionalFormatting>
  <conditionalFormatting sqref="F236">
    <cfRule type="notContainsBlanks" dxfId="10461" priority="5016">
      <formula>LEN(TRIM(F236))&gt;0</formula>
    </cfRule>
  </conditionalFormatting>
  <conditionalFormatting sqref="E261">
    <cfRule type="notContainsBlanks" dxfId="10460" priority="5013">
      <formula>LEN(TRIM(E261))&gt;0</formula>
    </cfRule>
  </conditionalFormatting>
  <conditionalFormatting sqref="F267">
    <cfRule type="notContainsBlanks" dxfId="10459" priority="5012">
      <formula>LEN(TRIM(F267))&gt;0</formula>
    </cfRule>
  </conditionalFormatting>
  <conditionalFormatting sqref="H264 H267">
    <cfRule type="notContainsBlanks" dxfId="10458" priority="5011">
      <formula>LEN(TRIM(H264))&gt;0</formula>
    </cfRule>
  </conditionalFormatting>
  <conditionalFormatting sqref="I261 I264 I267">
    <cfRule type="notContainsBlanks" dxfId="10457" priority="5010">
      <formula>LEN(TRIM(I261))&gt;0</formula>
    </cfRule>
  </conditionalFormatting>
  <conditionalFormatting sqref="F283">
    <cfRule type="notContainsBlanks" dxfId="10456" priority="4993">
      <formula>LEN(TRIM(F283))&gt;0</formula>
    </cfRule>
  </conditionalFormatting>
  <conditionalFormatting sqref="F349">
    <cfRule type="notContainsBlanks" dxfId="10455" priority="4974">
      <formula>LEN(TRIM(F349))&gt;0</formula>
    </cfRule>
  </conditionalFormatting>
  <conditionalFormatting sqref="F352 F355">
    <cfRule type="notContainsBlanks" dxfId="10454" priority="4973">
      <formula>LEN(TRIM(F352))&gt;0</formula>
    </cfRule>
  </conditionalFormatting>
  <conditionalFormatting sqref="I346">
    <cfRule type="notContainsBlanks" dxfId="10453" priority="4972">
      <formula>LEN(TRIM(I346))&gt;0</formula>
    </cfRule>
  </conditionalFormatting>
  <conditionalFormatting sqref="I355">
    <cfRule type="notContainsBlanks" dxfId="10452" priority="4971">
      <formula>LEN(TRIM(I355))&gt;0</formula>
    </cfRule>
  </conditionalFormatting>
  <conditionalFormatting sqref="I352">
    <cfRule type="notContainsBlanks" dxfId="10451" priority="4970">
      <formula>LEN(TRIM(I352))&gt;0</formula>
    </cfRule>
  </conditionalFormatting>
  <conditionalFormatting sqref="F393">
    <cfRule type="notContainsBlanks" dxfId="10450" priority="4939">
      <formula>LEN(TRIM(F393))&gt;0</formula>
    </cfRule>
  </conditionalFormatting>
  <conditionalFormatting sqref="F399">
    <cfRule type="notContainsBlanks" dxfId="10449" priority="4938">
      <formula>LEN(TRIM(F399))&gt;0</formula>
    </cfRule>
  </conditionalFormatting>
  <conditionalFormatting sqref="H390 H393 H396 H399">
    <cfRule type="notContainsBlanks" dxfId="10448" priority="4937">
      <formula>LEN(TRIM(H390))&gt;0</formula>
    </cfRule>
  </conditionalFormatting>
  <conditionalFormatting sqref="I390 I393 I396 I399">
    <cfRule type="notContainsBlanks" dxfId="10447" priority="4936">
      <formula>LEN(TRIM(I390))&gt;0</formula>
    </cfRule>
  </conditionalFormatting>
  <conditionalFormatting sqref="H434">
    <cfRule type="notContainsBlanks" dxfId="10446" priority="4897">
      <formula>LEN(TRIM(H434))&gt;0</formula>
    </cfRule>
  </conditionalFormatting>
  <conditionalFormatting sqref="I434">
    <cfRule type="notContainsBlanks" dxfId="10445" priority="4896">
      <formula>LEN(TRIM(I434))&gt;0</formula>
    </cfRule>
  </conditionalFormatting>
  <conditionalFormatting sqref="I478">
    <cfRule type="notContainsBlanks" dxfId="10444" priority="4886">
      <formula>LEN(TRIM(I478))&gt;0</formula>
    </cfRule>
  </conditionalFormatting>
  <conditionalFormatting sqref="F481">
    <cfRule type="notContainsBlanks" dxfId="10443" priority="4885">
      <formula>LEN(TRIM(F481))&gt;0</formula>
    </cfRule>
  </conditionalFormatting>
  <conditionalFormatting sqref="I481">
    <cfRule type="notContainsBlanks" dxfId="10442" priority="4883">
      <formula>LEN(TRIM(I481))&gt;0</formula>
    </cfRule>
  </conditionalFormatting>
  <conditionalFormatting sqref="F484">
    <cfRule type="notContainsBlanks" dxfId="10441" priority="4882">
      <formula>LEN(TRIM(F484))&gt;0</formula>
    </cfRule>
  </conditionalFormatting>
  <conditionalFormatting sqref="H484">
    <cfRule type="notContainsBlanks" dxfId="10440" priority="4881">
      <formula>LEN(TRIM(H484))&gt;0</formula>
    </cfRule>
  </conditionalFormatting>
  <conditionalFormatting sqref="I484">
    <cfRule type="notContainsBlanks" dxfId="10439" priority="4880">
      <formula>LEN(TRIM(I484))&gt;0</formula>
    </cfRule>
  </conditionalFormatting>
  <conditionalFormatting sqref="F487">
    <cfRule type="notContainsBlanks" dxfId="10438" priority="4879">
      <formula>LEN(TRIM(F487))&gt;0</formula>
    </cfRule>
  </conditionalFormatting>
  <conditionalFormatting sqref="H500">
    <cfRule type="notContainsBlanks" dxfId="10437" priority="4878">
      <formula>LEN(TRIM(H500))&gt;0</formula>
    </cfRule>
  </conditionalFormatting>
  <conditionalFormatting sqref="I500">
    <cfRule type="notContainsBlanks" dxfId="10436" priority="4877">
      <formula>LEN(TRIM(I500))&gt;0</formula>
    </cfRule>
  </conditionalFormatting>
  <conditionalFormatting sqref="H503">
    <cfRule type="notContainsBlanks" dxfId="10435" priority="4868">
      <formula>LEN(TRIM(H503))&gt;0</formula>
    </cfRule>
  </conditionalFormatting>
  <conditionalFormatting sqref="I503">
    <cfRule type="notContainsBlanks" dxfId="10434" priority="4867">
      <formula>LEN(TRIM(I503))&gt;0</formula>
    </cfRule>
  </conditionalFormatting>
  <conditionalFormatting sqref="N123">
    <cfRule type="expression" dxfId="10433" priority="4853">
      <formula>N123=" "</formula>
    </cfRule>
    <cfRule type="expression" dxfId="10432" priority="4854">
      <formula>N123="NO PRESENTÓ CERTIFICADO"</formula>
    </cfRule>
    <cfRule type="expression" dxfId="10431" priority="4855">
      <formula>N123="PRESENTÓ CERTIFICADO"</formula>
    </cfRule>
  </conditionalFormatting>
  <conditionalFormatting sqref="P123">
    <cfRule type="expression" dxfId="10430" priority="4840">
      <formula>Q123="NO SUBSANABLE"</formula>
    </cfRule>
    <cfRule type="expression" dxfId="10429" priority="4842">
      <formula>Q123="REQUERIMIENTOS SUBSANADOS"</formula>
    </cfRule>
    <cfRule type="expression" dxfId="10428" priority="4843">
      <formula>Q123="PENDIENTES POR SUBSANAR"</formula>
    </cfRule>
    <cfRule type="expression" dxfId="10427" priority="4848">
      <formula>Q123="SIN OBSERVACIÓN"</formula>
    </cfRule>
    <cfRule type="containsBlanks" dxfId="10426" priority="4849">
      <formula>LEN(TRIM(P123))=0</formula>
    </cfRule>
  </conditionalFormatting>
  <conditionalFormatting sqref="O123">
    <cfRule type="cellIs" dxfId="10425" priority="4841" operator="equal">
      <formula>"PENDIENTE POR DESCRIPCIÓN"</formula>
    </cfRule>
    <cfRule type="cellIs" dxfId="10424" priority="4845" operator="equal">
      <formula>"DESCRIPCIÓN INSUFICIENTE"</formula>
    </cfRule>
    <cfRule type="cellIs" dxfId="10423" priority="4846" operator="equal">
      <formula>"NO ESTÁ ACORDE A ITEM 5.2.1 (T.R.)"</formula>
    </cfRule>
    <cfRule type="cellIs" dxfId="10422" priority="4847" operator="equal">
      <formula>"ACORDE A ITEM 5.2.1 (T.R.)"</formula>
    </cfRule>
  </conditionalFormatting>
  <conditionalFormatting sqref="P176">
    <cfRule type="expression" dxfId="10421" priority="4733">
      <formula>Q176="NO SUBSANABLE"</formula>
    </cfRule>
    <cfRule type="expression" dxfId="10420" priority="4735">
      <formula>Q176="REQUERIMIENTOS SUBSANADOS"</formula>
    </cfRule>
    <cfRule type="expression" dxfId="10419" priority="4736">
      <formula>Q176="PENDIENTES POR SUBSANAR"</formula>
    </cfRule>
    <cfRule type="expression" dxfId="10418" priority="4741">
      <formula>Q176="SIN OBSERVACIÓN"</formula>
    </cfRule>
    <cfRule type="containsBlanks" dxfId="10417" priority="4742">
      <formula>LEN(TRIM(P176))=0</formula>
    </cfRule>
  </conditionalFormatting>
  <conditionalFormatting sqref="O176">
    <cfRule type="cellIs" dxfId="10416" priority="4734" operator="equal">
      <formula>"PENDIENTE POR DESCRIPCIÓN"</formula>
    </cfRule>
    <cfRule type="cellIs" dxfId="10415" priority="4738" operator="equal">
      <formula>"DESCRIPCIÓN INSUFICIENTE"</formula>
    </cfRule>
    <cfRule type="cellIs" dxfId="10414" priority="4739" operator="equal">
      <formula>"NO ESTÁ ACORDE A ITEM 5.2.1 (T.R.)"</formula>
    </cfRule>
    <cfRule type="cellIs" dxfId="10413" priority="4740" operator="equal">
      <formula>"ACORDE A ITEM 5.2.1 (T.R.)"</formula>
    </cfRule>
  </conditionalFormatting>
  <conditionalFormatting sqref="Q176">
    <cfRule type="containsBlanks" dxfId="10412" priority="4728">
      <formula>LEN(TRIM(Q176))=0</formula>
    </cfRule>
    <cfRule type="cellIs" dxfId="10411" priority="4737" operator="equal">
      <formula>"REQUERIMIENTOS SUBSANADOS"</formula>
    </cfRule>
    <cfRule type="containsText" dxfId="10410" priority="4743" operator="containsText" text="NO SUBSANABLE">
      <formula>NOT(ISERROR(SEARCH("NO SUBSANABLE",Q176)))</formula>
    </cfRule>
    <cfRule type="containsText" dxfId="10409" priority="4744" operator="containsText" text="PENDIENTES POR SUBSANAR">
      <formula>NOT(ISERROR(SEARCH("PENDIENTES POR SUBSANAR",Q176)))</formula>
    </cfRule>
    <cfRule type="containsText" dxfId="10408" priority="4745" operator="containsText" text="SIN OBSERVACIÓN">
      <formula>NOT(ISERROR(SEARCH("SIN OBSERVACIÓN",Q176)))</formula>
    </cfRule>
  </conditionalFormatting>
  <conditionalFormatting sqref="R176">
    <cfRule type="containsBlanks" dxfId="10407" priority="4727">
      <formula>LEN(TRIM(R176))=0</formula>
    </cfRule>
    <cfRule type="cellIs" dxfId="10406" priority="4729" operator="equal">
      <formula>"NO CUMPLEN CON LO SOLICITADO"</formula>
    </cfRule>
    <cfRule type="cellIs" dxfId="10405" priority="4730" operator="equal">
      <formula>"CUMPLEN CON LO SOLICITADO"</formula>
    </cfRule>
    <cfRule type="cellIs" dxfId="10404" priority="4731" operator="equal">
      <formula>"PENDIENTES"</formula>
    </cfRule>
    <cfRule type="cellIs" dxfId="10403" priority="4732" operator="equal">
      <formula>"NINGUNO"</formula>
    </cfRule>
  </conditionalFormatting>
  <conditionalFormatting sqref="N173">
    <cfRule type="expression" dxfId="10402" priority="4724">
      <formula>N173=" "</formula>
    </cfRule>
    <cfRule type="expression" dxfId="10401" priority="4725">
      <formula>N173="NO PRESENTÓ CERTIFICADO"</formula>
    </cfRule>
    <cfRule type="expression" dxfId="10400" priority="4726">
      <formula>N173="PRESENTÓ CERTIFICADO"</formula>
    </cfRule>
  </conditionalFormatting>
  <conditionalFormatting sqref="P173">
    <cfRule type="expression" dxfId="10399" priority="4711">
      <formula>Q173="NO SUBSANABLE"</formula>
    </cfRule>
    <cfRule type="expression" dxfId="10398" priority="4713">
      <formula>Q173="REQUERIMIENTOS SUBSANADOS"</formula>
    </cfRule>
    <cfRule type="expression" dxfId="10397" priority="4714">
      <formula>Q173="PENDIENTES POR SUBSANAR"</formula>
    </cfRule>
    <cfRule type="expression" dxfId="10396" priority="4719">
      <formula>Q173="SIN OBSERVACIÓN"</formula>
    </cfRule>
    <cfRule type="containsBlanks" dxfId="10395" priority="4720">
      <formula>LEN(TRIM(P173))=0</formula>
    </cfRule>
  </conditionalFormatting>
  <conditionalFormatting sqref="O173">
    <cfRule type="cellIs" dxfId="10394" priority="4712" operator="equal">
      <formula>"PENDIENTE POR DESCRIPCIÓN"</formula>
    </cfRule>
    <cfRule type="cellIs" dxfId="10393" priority="4716" operator="equal">
      <formula>"DESCRIPCIÓN INSUFICIENTE"</formula>
    </cfRule>
    <cfRule type="cellIs" dxfId="10392" priority="4717" operator="equal">
      <formula>"NO ESTÁ ACORDE A ITEM 5.2.1 (T.R.)"</formula>
    </cfRule>
    <cfRule type="cellIs" dxfId="10391" priority="4718" operator="equal">
      <formula>"ACORDE A ITEM 5.2.1 (T.R.)"</formula>
    </cfRule>
  </conditionalFormatting>
  <conditionalFormatting sqref="Q173">
    <cfRule type="containsBlanks" dxfId="10390" priority="4706">
      <formula>LEN(TRIM(Q173))=0</formula>
    </cfRule>
    <cfRule type="cellIs" dxfId="10389" priority="4715" operator="equal">
      <formula>"REQUERIMIENTOS SUBSANADOS"</formula>
    </cfRule>
    <cfRule type="containsText" dxfId="10388" priority="4721" operator="containsText" text="NO SUBSANABLE">
      <formula>NOT(ISERROR(SEARCH("NO SUBSANABLE",Q173)))</formula>
    </cfRule>
    <cfRule type="containsText" dxfId="10387" priority="4722" operator="containsText" text="PENDIENTES POR SUBSANAR">
      <formula>NOT(ISERROR(SEARCH("PENDIENTES POR SUBSANAR",Q173)))</formula>
    </cfRule>
    <cfRule type="containsText" dxfId="10386" priority="4723" operator="containsText" text="SIN OBSERVACIÓN">
      <formula>NOT(ISERROR(SEARCH("SIN OBSERVACIÓN",Q173)))</formula>
    </cfRule>
  </conditionalFormatting>
  <conditionalFormatting sqref="R173">
    <cfRule type="containsBlanks" dxfId="10385" priority="4705">
      <formula>LEN(TRIM(R173))=0</formula>
    </cfRule>
    <cfRule type="cellIs" dxfId="10384" priority="4707" operator="equal">
      <formula>"NO CUMPLEN CON LO SOLICITADO"</formula>
    </cfRule>
    <cfRule type="cellIs" dxfId="10383" priority="4708" operator="equal">
      <formula>"CUMPLEN CON LO SOLICITADO"</formula>
    </cfRule>
    <cfRule type="cellIs" dxfId="10382" priority="4709" operator="equal">
      <formula>"PENDIENTES"</formula>
    </cfRule>
    <cfRule type="cellIs" dxfId="10381" priority="4710" operator="equal">
      <formula>"NINGUNO"</formula>
    </cfRule>
  </conditionalFormatting>
  <conditionalFormatting sqref="N170">
    <cfRule type="expression" dxfId="10380" priority="4702">
      <formula>N170=" "</formula>
    </cfRule>
    <cfRule type="expression" dxfId="10379" priority="4703">
      <formula>N170="NO PRESENTÓ CERTIFICADO"</formula>
    </cfRule>
    <cfRule type="expression" dxfId="10378" priority="4704">
      <formula>N170="PRESENTÓ CERTIFICADO"</formula>
    </cfRule>
  </conditionalFormatting>
  <conditionalFormatting sqref="P195">
    <cfRule type="expression" dxfId="10377" priority="4667">
      <formula>Q195="NO SUBSANABLE"</formula>
    </cfRule>
    <cfRule type="expression" dxfId="10376" priority="4669">
      <formula>Q195="REQUERIMIENTOS SUBSANADOS"</formula>
    </cfRule>
    <cfRule type="expression" dxfId="10375" priority="4670">
      <formula>Q195="PENDIENTES POR SUBSANAR"</formula>
    </cfRule>
    <cfRule type="expression" dxfId="10374" priority="4675">
      <formula>Q195="SIN OBSERVACIÓN"</formula>
    </cfRule>
    <cfRule type="containsBlanks" dxfId="10373" priority="4676">
      <formula>LEN(TRIM(P195))=0</formula>
    </cfRule>
  </conditionalFormatting>
  <conditionalFormatting sqref="N214 N217">
    <cfRule type="expression" dxfId="10372" priority="4648">
      <formula>N214=" "</formula>
    </cfRule>
    <cfRule type="expression" dxfId="10371" priority="4649">
      <formula>N214="NO PRESENTÓ CERTIFICADO"</formula>
    </cfRule>
    <cfRule type="expression" dxfId="10370" priority="4650">
      <formula>N214="PRESENTÓ CERTIFICADO"</formula>
    </cfRule>
  </conditionalFormatting>
  <conditionalFormatting sqref="P214 P217">
    <cfRule type="expression" dxfId="10369" priority="4635">
      <formula>Q214="NO SUBSANABLE"</formula>
    </cfRule>
    <cfRule type="expression" dxfId="10368" priority="4637">
      <formula>Q214="REQUERIMIENTOS SUBSANADOS"</formula>
    </cfRule>
    <cfRule type="expression" dxfId="10367" priority="4638">
      <formula>Q214="PENDIENTES POR SUBSANAR"</formula>
    </cfRule>
    <cfRule type="expression" dxfId="10366" priority="4643">
      <formula>Q214="SIN OBSERVACIÓN"</formula>
    </cfRule>
    <cfRule type="containsBlanks" dxfId="10365" priority="4644">
      <formula>LEN(TRIM(P214))=0</formula>
    </cfRule>
  </conditionalFormatting>
  <conditionalFormatting sqref="O214 O217">
    <cfRule type="cellIs" dxfId="10364" priority="4636" operator="equal">
      <formula>"PENDIENTE POR DESCRIPCIÓN"</formula>
    </cfRule>
    <cfRule type="cellIs" dxfId="10363" priority="4640" operator="equal">
      <formula>"DESCRIPCIÓN INSUFICIENTE"</formula>
    </cfRule>
    <cfRule type="cellIs" dxfId="10362" priority="4641" operator="equal">
      <formula>"NO ESTÁ ACORDE A ITEM 5.2.1 (T.R.)"</formula>
    </cfRule>
    <cfRule type="cellIs" dxfId="10361" priority="4642" operator="equal">
      <formula>"ACORDE A ITEM 5.2.1 (T.R.)"</formula>
    </cfRule>
  </conditionalFormatting>
  <conditionalFormatting sqref="Q214 Q217">
    <cfRule type="containsBlanks" dxfId="10360" priority="4630">
      <formula>LEN(TRIM(Q214))=0</formula>
    </cfRule>
    <cfRule type="cellIs" dxfId="10359" priority="4639" operator="equal">
      <formula>"REQUERIMIENTOS SUBSANADOS"</formula>
    </cfRule>
    <cfRule type="containsText" dxfId="10358" priority="4645" operator="containsText" text="NO SUBSANABLE">
      <formula>NOT(ISERROR(SEARCH("NO SUBSANABLE",Q214)))</formula>
    </cfRule>
    <cfRule type="containsText" dxfId="10357" priority="4646" operator="containsText" text="PENDIENTES POR SUBSANAR">
      <formula>NOT(ISERROR(SEARCH("PENDIENTES POR SUBSANAR",Q214)))</formula>
    </cfRule>
    <cfRule type="containsText" dxfId="10356" priority="4647" operator="containsText" text="SIN OBSERVACIÓN">
      <formula>NOT(ISERROR(SEARCH("SIN OBSERVACIÓN",Q214)))</formula>
    </cfRule>
  </conditionalFormatting>
  <conditionalFormatting sqref="R214 R217">
    <cfRule type="containsBlanks" dxfId="10355" priority="4629">
      <formula>LEN(TRIM(R214))=0</formula>
    </cfRule>
    <cfRule type="cellIs" dxfId="10354" priority="4631" operator="equal">
      <formula>"NO CUMPLEN CON LO SOLICITADO"</formula>
    </cfRule>
    <cfRule type="cellIs" dxfId="10353" priority="4632" operator="equal">
      <formula>"CUMPLEN CON LO SOLICITADO"</formula>
    </cfRule>
    <cfRule type="cellIs" dxfId="10352" priority="4633" operator="equal">
      <formula>"PENDIENTES"</formula>
    </cfRule>
    <cfRule type="cellIs" dxfId="10351" priority="4634" operator="equal">
      <formula>"NINGUNO"</formula>
    </cfRule>
  </conditionalFormatting>
  <conditionalFormatting sqref="P233">
    <cfRule type="expression" dxfId="10350" priority="4605">
      <formula>Q233="NO SUBSANABLE"</formula>
    </cfRule>
    <cfRule type="expression" dxfId="10349" priority="4607">
      <formula>Q233="REQUERIMIENTOS SUBSANADOS"</formula>
    </cfRule>
    <cfRule type="expression" dxfId="10348" priority="4608">
      <formula>Q233="PENDIENTES POR SUBSANAR"</formula>
    </cfRule>
    <cfRule type="expression" dxfId="10347" priority="4613">
      <formula>Q233="SIN OBSERVACIÓN"</formula>
    </cfRule>
    <cfRule type="containsBlanks" dxfId="10346" priority="4614">
      <formula>LEN(TRIM(P233))=0</formula>
    </cfRule>
  </conditionalFormatting>
  <conditionalFormatting sqref="Q233">
    <cfRule type="containsBlanks" dxfId="10345" priority="4600">
      <formula>LEN(TRIM(Q233))=0</formula>
    </cfRule>
    <cfRule type="cellIs" dxfId="10344" priority="4609" operator="equal">
      <formula>"REQUERIMIENTOS SUBSANADOS"</formula>
    </cfRule>
    <cfRule type="containsText" dxfId="10343" priority="4615" operator="containsText" text="NO SUBSANABLE">
      <formula>NOT(ISERROR(SEARCH("NO SUBSANABLE",Q233)))</formula>
    </cfRule>
    <cfRule type="containsText" dxfId="10342" priority="4616" operator="containsText" text="PENDIENTES POR SUBSANAR">
      <formula>NOT(ISERROR(SEARCH("PENDIENTES POR SUBSANAR",Q233)))</formula>
    </cfRule>
    <cfRule type="containsText" dxfId="10341" priority="4617" operator="containsText" text="SIN OBSERVACIÓN">
      <formula>NOT(ISERROR(SEARCH("SIN OBSERVACIÓN",Q233)))</formula>
    </cfRule>
  </conditionalFormatting>
  <conditionalFormatting sqref="P258">
    <cfRule type="expression" dxfId="10340" priority="4583">
      <formula>Q258="NO SUBSANABLE"</formula>
    </cfRule>
    <cfRule type="expression" dxfId="10339" priority="4585">
      <formula>Q258="REQUERIMIENTOS SUBSANADOS"</formula>
    </cfRule>
    <cfRule type="expression" dxfId="10338" priority="4586">
      <formula>Q258="PENDIENTES POR SUBSANAR"</formula>
    </cfRule>
    <cfRule type="expression" dxfId="10337" priority="4591">
      <formula>Q258="SIN OBSERVACIÓN"</formula>
    </cfRule>
    <cfRule type="containsBlanks" dxfId="10336" priority="4592">
      <formula>LEN(TRIM(P258))=0</formula>
    </cfRule>
  </conditionalFormatting>
  <conditionalFormatting sqref="P261">
    <cfRule type="expression" dxfId="10335" priority="4561">
      <formula>Q261="NO SUBSANABLE"</formula>
    </cfRule>
    <cfRule type="expression" dxfId="10334" priority="4563">
      <formula>Q261="REQUERIMIENTOS SUBSANADOS"</formula>
    </cfRule>
    <cfRule type="expression" dxfId="10333" priority="4564">
      <formula>Q261="PENDIENTES POR SUBSANAR"</formula>
    </cfRule>
    <cfRule type="expression" dxfId="10332" priority="4569">
      <formula>Q261="SIN OBSERVACIÓN"</formula>
    </cfRule>
    <cfRule type="containsBlanks" dxfId="10331" priority="4570">
      <formula>LEN(TRIM(P261))=0</formula>
    </cfRule>
  </conditionalFormatting>
  <conditionalFormatting sqref="N264">
    <cfRule type="expression" dxfId="10330" priority="4552">
      <formula>N264=" "</formula>
    </cfRule>
    <cfRule type="expression" dxfId="10329" priority="4553">
      <formula>N264="NO PRESENTÓ CERTIFICADO"</formula>
    </cfRule>
    <cfRule type="expression" dxfId="10328" priority="4554">
      <formula>N264="PRESENTÓ CERTIFICADO"</formula>
    </cfRule>
  </conditionalFormatting>
  <conditionalFormatting sqref="P264">
    <cfRule type="expression" dxfId="10327" priority="4539">
      <formula>Q264="NO SUBSANABLE"</formula>
    </cfRule>
    <cfRule type="expression" dxfId="10326" priority="4541">
      <formula>Q264="REQUERIMIENTOS SUBSANADOS"</formula>
    </cfRule>
    <cfRule type="expression" dxfId="10325" priority="4542">
      <formula>Q264="PENDIENTES POR SUBSANAR"</formula>
    </cfRule>
    <cfRule type="expression" dxfId="10324" priority="4547">
      <formula>Q264="SIN OBSERVACIÓN"</formula>
    </cfRule>
    <cfRule type="containsBlanks" dxfId="10323" priority="4548">
      <formula>LEN(TRIM(P264))=0</formula>
    </cfRule>
  </conditionalFormatting>
  <conditionalFormatting sqref="O264">
    <cfRule type="cellIs" dxfId="10322" priority="4540" operator="equal">
      <formula>"PENDIENTE POR DESCRIPCIÓN"</formula>
    </cfRule>
    <cfRule type="cellIs" dxfId="10321" priority="4544" operator="equal">
      <formula>"DESCRIPCIÓN INSUFICIENTE"</formula>
    </cfRule>
    <cfRule type="cellIs" dxfId="10320" priority="4545" operator="equal">
      <formula>"NO ESTÁ ACORDE A ITEM 5.2.1 (T.R.)"</formula>
    </cfRule>
    <cfRule type="cellIs" dxfId="10319" priority="4546" operator="equal">
      <formula>"ACORDE A ITEM 5.2.1 (T.R.)"</formula>
    </cfRule>
  </conditionalFormatting>
  <conditionalFormatting sqref="Q264">
    <cfRule type="containsBlanks" dxfId="10318" priority="4534">
      <formula>LEN(TRIM(Q264))=0</formula>
    </cfRule>
    <cfRule type="cellIs" dxfId="10317" priority="4543" operator="equal">
      <formula>"REQUERIMIENTOS SUBSANADOS"</formula>
    </cfRule>
    <cfRule type="containsText" dxfId="10316" priority="4549" operator="containsText" text="NO SUBSANABLE">
      <formula>NOT(ISERROR(SEARCH("NO SUBSANABLE",Q264)))</formula>
    </cfRule>
    <cfRule type="containsText" dxfId="10315" priority="4550" operator="containsText" text="PENDIENTES POR SUBSANAR">
      <formula>NOT(ISERROR(SEARCH("PENDIENTES POR SUBSANAR",Q264)))</formula>
    </cfRule>
    <cfRule type="containsText" dxfId="10314" priority="4551" operator="containsText" text="SIN OBSERVACIÓN">
      <formula>NOT(ISERROR(SEARCH("SIN OBSERVACIÓN",Q264)))</formula>
    </cfRule>
  </conditionalFormatting>
  <conditionalFormatting sqref="R264">
    <cfRule type="containsBlanks" dxfId="10313" priority="4533">
      <formula>LEN(TRIM(R264))=0</formula>
    </cfRule>
    <cfRule type="cellIs" dxfId="10312" priority="4535" operator="equal">
      <formula>"NO CUMPLEN CON LO SOLICITADO"</formula>
    </cfRule>
    <cfRule type="cellIs" dxfId="10311" priority="4536" operator="equal">
      <formula>"CUMPLEN CON LO SOLICITADO"</formula>
    </cfRule>
    <cfRule type="cellIs" dxfId="10310" priority="4537" operator="equal">
      <formula>"PENDIENTES"</formula>
    </cfRule>
    <cfRule type="cellIs" dxfId="10309" priority="4538" operator="equal">
      <formula>"NINGUNO"</formula>
    </cfRule>
  </conditionalFormatting>
  <conditionalFormatting sqref="N267">
    <cfRule type="expression" dxfId="10308" priority="4530">
      <formula>N267=" "</formula>
    </cfRule>
    <cfRule type="expression" dxfId="10307" priority="4531">
      <formula>N267="NO PRESENTÓ CERTIFICADO"</formula>
    </cfRule>
    <cfRule type="expression" dxfId="10306" priority="4532">
      <formula>N267="PRESENTÓ CERTIFICADO"</formula>
    </cfRule>
  </conditionalFormatting>
  <conditionalFormatting sqref="P267">
    <cfRule type="expression" dxfId="10305" priority="4517">
      <formula>Q267="NO SUBSANABLE"</formula>
    </cfRule>
    <cfRule type="expression" dxfId="10304" priority="4519">
      <formula>Q267="REQUERIMIENTOS SUBSANADOS"</formula>
    </cfRule>
    <cfRule type="expression" dxfId="10303" priority="4520">
      <formula>Q267="PENDIENTES POR SUBSANAR"</formula>
    </cfRule>
    <cfRule type="expression" dxfId="10302" priority="4525">
      <formula>Q267="SIN OBSERVACIÓN"</formula>
    </cfRule>
    <cfRule type="containsBlanks" dxfId="10301" priority="4526">
      <formula>LEN(TRIM(P267))=0</formula>
    </cfRule>
  </conditionalFormatting>
  <conditionalFormatting sqref="O267">
    <cfRule type="cellIs" dxfId="10300" priority="4518" operator="equal">
      <formula>"PENDIENTE POR DESCRIPCIÓN"</formula>
    </cfRule>
    <cfRule type="cellIs" dxfId="10299" priority="4522" operator="equal">
      <formula>"DESCRIPCIÓN INSUFICIENTE"</formula>
    </cfRule>
    <cfRule type="cellIs" dxfId="10298" priority="4523" operator="equal">
      <formula>"NO ESTÁ ACORDE A ITEM 5.2.1 (T.R.)"</formula>
    </cfRule>
    <cfRule type="cellIs" dxfId="10297" priority="4524" operator="equal">
      <formula>"ACORDE A ITEM 5.2.1 (T.R.)"</formula>
    </cfRule>
  </conditionalFormatting>
  <conditionalFormatting sqref="Q267">
    <cfRule type="containsBlanks" dxfId="10296" priority="4512">
      <formula>LEN(TRIM(Q267))=0</formula>
    </cfRule>
    <cfRule type="cellIs" dxfId="10295" priority="4521" operator="equal">
      <formula>"REQUERIMIENTOS SUBSANADOS"</formula>
    </cfRule>
    <cfRule type="containsText" dxfId="10294" priority="4527" operator="containsText" text="NO SUBSANABLE">
      <formula>NOT(ISERROR(SEARCH("NO SUBSANABLE",Q267)))</formula>
    </cfRule>
    <cfRule type="containsText" dxfId="10293" priority="4528" operator="containsText" text="PENDIENTES POR SUBSANAR">
      <formula>NOT(ISERROR(SEARCH("PENDIENTES POR SUBSANAR",Q267)))</formula>
    </cfRule>
    <cfRule type="containsText" dxfId="10292" priority="4529" operator="containsText" text="SIN OBSERVACIÓN">
      <formula>NOT(ISERROR(SEARCH("SIN OBSERVACIÓN",Q267)))</formula>
    </cfRule>
  </conditionalFormatting>
  <conditionalFormatting sqref="R267">
    <cfRule type="containsBlanks" dxfId="10291" priority="4511">
      <formula>LEN(TRIM(R267))=0</formula>
    </cfRule>
    <cfRule type="cellIs" dxfId="10290" priority="4513" operator="equal">
      <formula>"NO CUMPLEN CON LO SOLICITADO"</formula>
    </cfRule>
    <cfRule type="cellIs" dxfId="10289" priority="4514" operator="equal">
      <formula>"CUMPLEN CON LO SOLICITADO"</formula>
    </cfRule>
    <cfRule type="cellIs" dxfId="10288" priority="4515" operator="equal">
      <formula>"PENDIENTES"</formula>
    </cfRule>
    <cfRule type="cellIs" dxfId="10287" priority="4516" operator="equal">
      <formula>"NINGUNO"</formula>
    </cfRule>
  </conditionalFormatting>
  <conditionalFormatting sqref="N283">
    <cfRule type="expression" dxfId="10286" priority="4486">
      <formula>N283=" "</formula>
    </cfRule>
    <cfRule type="expression" dxfId="10285" priority="4487">
      <formula>N283="NO PRESENTÓ CERTIFICADO"</formula>
    </cfRule>
    <cfRule type="expression" dxfId="10284" priority="4488">
      <formula>N283="PRESENTÓ CERTIFICADO"</formula>
    </cfRule>
  </conditionalFormatting>
  <conditionalFormatting sqref="P283">
    <cfRule type="expression" dxfId="10283" priority="4473">
      <formula>Q283="NO SUBSANABLE"</formula>
    </cfRule>
    <cfRule type="expression" dxfId="10282" priority="4475">
      <formula>Q283="REQUERIMIENTOS SUBSANADOS"</formula>
    </cfRule>
    <cfRule type="expression" dxfId="10281" priority="4476">
      <formula>Q283="PENDIENTES POR SUBSANAR"</formula>
    </cfRule>
    <cfRule type="expression" dxfId="10280" priority="4481">
      <formula>Q283="SIN OBSERVACIÓN"</formula>
    </cfRule>
    <cfRule type="containsBlanks" dxfId="10279" priority="4482">
      <formula>LEN(TRIM(P283))=0</formula>
    </cfRule>
  </conditionalFormatting>
  <conditionalFormatting sqref="O283">
    <cfRule type="cellIs" dxfId="10278" priority="4474" operator="equal">
      <formula>"PENDIENTE POR DESCRIPCIÓN"</formula>
    </cfRule>
    <cfRule type="cellIs" dxfId="10277" priority="4478" operator="equal">
      <formula>"DESCRIPCIÓN INSUFICIENTE"</formula>
    </cfRule>
    <cfRule type="cellIs" dxfId="10276" priority="4479" operator="equal">
      <formula>"NO ESTÁ ACORDE A ITEM 5.2.1 (T.R.)"</formula>
    </cfRule>
    <cfRule type="cellIs" dxfId="10275" priority="4480" operator="equal">
      <formula>"ACORDE A ITEM 5.2.1 (T.R.)"</formula>
    </cfRule>
  </conditionalFormatting>
  <conditionalFormatting sqref="Q283">
    <cfRule type="containsBlanks" dxfId="10274" priority="4468">
      <formula>LEN(TRIM(Q283))=0</formula>
    </cfRule>
    <cfRule type="cellIs" dxfId="10273" priority="4477" operator="equal">
      <formula>"REQUERIMIENTOS SUBSANADOS"</formula>
    </cfRule>
    <cfRule type="containsText" dxfId="10272" priority="4483" operator="containsText" text="NO SUBSANABLE">
      <formula>NOT(ISERROR(SEARCH("NO SUBSANABLE",Q283)))</formula>
    </cfRule>
    <cfRule type="containsText" dxfId="10271" priority="4484" operator="containsText" text="PENDIENTES POR SUBSANAR">
      <formula>NOT(ISERROR(SEARCH("PENDIENTES POR SUBSANAR",Q283)))</formula>
    </cfRule>
    <cfRule type="containsText" dxfId="10270" priority="4485" operator="containsText" text="SIN OBSERVACIÓN">
      <formula>NOT(ISERROR(SEARCH("SIN OBSERVACIÓN",Q283)))</formula>
    </cfRule>
  </conditionalFormatting>
  <conditionalFormatting sqref="R283">
    <cfRule type="containsBlanks" dxfId="10269" priority="4467">
      <formula>LEN(TRIM(R283))=0</formula>
    </cfRule>
    <cfRule type="cellIs" dxfId="10268" priority="4469" operator="equal">
      <formula>"NO CUMPLEN CON LO SOLICITADO"</formula>
    </cfRule>
    <cfRule type="cellIs" dxfId="10267" priority="4470" operator="equal">
      <formula>"CUMPLEN CON LO SOLICITADO"</formula>
    </cfRule>
    <cfRule type="cellIs" dxfId="10266" priority="4471" operator="equal">
      <formula>"PENDIENTES"</formula>
    </cfRule>
    <cfRule type="cellIs" dxfId="10265" priority="4472" operator="equal">
      <formula>"NINGUNO"</formula>
    </cfRule>
  </conditionalFormatting>
  <conditionalFormatting sqref="N299">
    <cfRule type="expression" dxfId="10264" priority="4464">
      <formula>N299=" "</formula>
    </cfRule>
    <cfRule type="expression" dxfId="10263" priority="4465">
      <formula>N299="NO PRESENTÓ CERTIFICADO"</formula>
    </cfRule>
    <cfRule type="expression" dxfId="10262" priority="4466">
      <formula>N299="PRESENTÓ CERTIFICADO"</formula>
    </cfRule>
  </conditionalFormatting>
  <conditionalFormatting sqref="P299">
    <cfRule type="expression" dxfId="10261" priority="4451">
      <formula>Q299="NO SUBSANABLE"</formula>
    </cfRule>
    <cfRule type="expression" dxfId="10260" priority="4453">
      <formula>Q299="REQUERIMIENTOS SUBSANADOS"</formula>
    </cfRule>
    <cfRule type="expression" dxfId="10259" priority="4454">
      <formula>Q299="PENDIENTES POR SUBSANAR"</formula>
    </cfRule>
    <cfRule type="expression" dxfId="10258" priority="4459">
      <formula>Q299="SIN OBSERVACIÓN"</formula>
    </cfRule>
    <cfRule type="containsBlanks" dxfId="10257" priority="4460">
      <formula>LEN(TRIM(P299))=0</formula>
    </cfRule>
  </conditionalFormatting>
  <conditionalFormatting sqref="O299">
    <cfRule type="cellIs" dxfId="10256" priority="4452" operator="equal">
      <formula>"PENDIENTE POR DESCRIPCIÓN"</formula>
    </cfRule>
    <cfRule type="cellIs" dxfId="10255" priority="4456" operator="equal">
      <formula>"DESCRIPCIÓN INSUFICIENTE"</formula>
    </cfRule>
    <cfRule type="cellIs" dxfId="10254" priority="4457" operator="equal">
      <formula>"NO ESTÁ ACORDE A ITEM 5.2.1 (T.R.)"</formula>
    </cfRule>
    <cfRule type="cellIs" dxfId="10253" priority="4458" operator="equal">
      <formula>"ACORDE A ITEM 5.2.1 (T.R.)"</formula>
    </cfRule>
  </conditionalFormatting>
  <conditionalFormatting sqref="P302">
    <cfRule type="expression" dxfId="10252" priority="4429">
      <formula>Q302="NO SUBSANABLE"</formula>
    </cfRule>
    <cfRule type="expression" dxfId="10251" priority="4431">
      <formula>Q302="REQUERIMIENTOS SUBSANADOS"</formula>
    </cfRule>
    <cfRule type="expression" dxfId="10250" priority="4432">
      <formula>Q302="PENDIENTES POR SUBSANAR"</formula>
    </cfRule>
    <cfRule type="expression" dxfId="10249" priority="4437">
      <formula>Q302="SIN OBSERVACIÓN"</formula>
    </cfRule>
    <cfRule type="containsBlanks" dxfId="10248" priority="4438">
      <formula>LEN(TRIM(P302))=0</formula>
    </cfRule>
  </conditionalFormatting>
  <conditionalFormatting sqref="P305">
    <cfRule type="expression" dxfId="10247" priority="4407">
      <formula>Q305="NO SUBSANABLE"</formula>
    </cfRule>
    <cfRule type="expression" dxfId="10246" priority="4409">
      <formula>Q305="REQUERIMIENTOS SUBSANADOS"</formula>
    </cfRule>
    <cfRule type="expression" dxfId="10245" priority="4410">
      <formula>Q305="PENDIENTES POR SUBSANAR"</formula>
    </cfRule>
    <cfRule type="expression" dxfId="10244" priority="4415">
      <formula>Q305="SIN OBSERVACIÓN"</formula>
    </cfRule>
    <cfRule type="containsBlanks" dxfId="10243" priority="4416">
      <formula>LEN(TRIM(P305))=0</formula>
    </cfRule>
  </conditionalFormatting>
  <conditionalFormatting sqref="N321">
    <cfRule type="expression" dxfId="10242" priority="4398">
      <formula>N321=" "</formula>
    </cfRule>
    <cfRule type="expression" dxfId="10241" priority="4399">
      <formula>N321="NO PRESENTÓ CERTIFICADO"</formula>
    </cfRule>
    <cfRule type="expression" dxfId="10240" priority="4400">
      <formula>N321="PRESENTÓ CERTIFICADO"</formula>
    </cfRule>
  </conditionalFormatting>
  <conditionalFormatting sqref="P321">
    <cfRule type="expression" dxfId="10239" priority="4385">
      <formula>Q321="NO SUBSANABLE"</formula>
    </cfRule>
    <cfRule type="expression" dxfId="10238" priority="4387">
      <formula>Q321="REQUERIMIENTOS SUBSANADOS"</formula>
    </cfRule>
    <cfRule type="expression" dxfId="10237" priority="4388">
      <formula>Q321="PENDIENTES POR SUBSANAR"</formula>
    </cfRule>
    <cfRule type="expression" dxfId="10236" priority="4393">
      <formula>Q321="SIN OBSERVACIÓN"</formula>
    </cfRule>
    <cfRule type="containsBlanks" dxfId="10235" priority="4394">
      <formula>LEN(TRIM(P321))=0</formula>
    </cfRule>
  </conditionalFormatting>
  <conditionalFormatting sqref="O321">
    <cfRule type="cellIs" dxfId="10234" priority="4386" operator="equal">
      <formula>"PENDIENTE POR DESCRIPCIÓN"</formula>
    </cfRule>
    <cfRule type="cellIs" dxfId="10233" priority="4390" operator="equal">
      <formula>"DESCRIPCIÓN INSUFICIENTE"</formula>
    </cfRule>
    <cfRule type="cellIs" dxfId="10232" priority="4391" operator="equal">
      <formula>"NO ESTÁ ACORDE A ITEM 5.2.1 (T.R.)"</formula>
    </cfRule>
    <cfRule type="cellIs" dxfId="10231" priority="4392" operator="equal">
      <formula>"ACORDE A ITEM 5.2.1 (T.R.)"</formula>
    </cfRule>
  </conditionalFormatting>
  <conditionalFormatting sqref="Q321">
    <cfRule type="containsBlanks" dxfId="10230" priority="4380">
      <formula>LEN(TRIM(Q321))=0</formula>
    </cfRule>
    <cfRule type="cellIs" dxfId="10229" priority="4389" operator="equal">
      <formula>"REQUERIMIENTOS SUBSANADOS"</formula>
    </cfRule>
    <cfRule type="containsText" dxfId="10228" priority="4395" operator="containsText" text="NO SUBSANABLE">
      <formula>NOT(ISERROR(SEARCH("NO SUBSANABLE",Q321)))</formula>
    </cfRule>
    <cfRule type="containsText" dxfId="10227" priority="4396" operator="containsText" text="PENDIENTES POR SUBSANAR">
      <formula>NOT(ISERROR(SEARCH("PENDIENTES POR SUBSANAR",Q321)))</formula>
    </cfRule>
    <cfRule type="containsText" dxfId="10226" priority="4397" operator="containsText" text="SIN OBSERVACIÓN">
      <formula>NOT(ISERROR(SEARCH("SIN OBSERVACIÓN",Q321)))</formula>
    </cfRule>
  </conditionalFormatting>
  <conditionalFormatting sqref="R321">
    <cfRule type="containsBlanks" dxfId="10225" priority="4379">
      <formula>LEN(TRIM(R321))=0</formula>
    </cfRule>
    <cfRule type="cellIs" dxfId="10224" priority="4381" operator="equal">
      <formula>"NO CUMPLEN CON LO SOLICITADO"</formula>
    </cfRule>
    <cfRule type="cellIs" dxfId="10223" priority="4382" operator="equal">
      <formula>"CUMPLEN CON LO SOLICITADO"</formula>
    </cfRule>
    <cfRule type="cellIs" dxfId="10222" priority="4383" operator="equal">
      <formula>"PENDIENTES"</formula>
    </cfRule>
    <cfRule type="cellIs" dxfId="10221" priority="4384" operator="equal">
      <formula>"NINGUNO"</formula>
    </cfRule>
  </conditionalFormatting>
  <conditionalFormatting sqref="P324">
    <cfRule type="expression" dxfId="10220" priority="4363">
      <formula>Q324="NO SUBSANABLE"</formula>
    </cfRule>
    <cfRule type="expression" dxfId="10219" priority="4365">
      <formula>Q324="REQUERIMIENTOS SUBSANADOS"</formula>
    </cfRule>
    <cfRule type="expression" dxfId="10218" priority="4366">
      <formula>Q324="PENDIENTES POR SUBSANAR"</formula>
    </cfRule>
    <cfRule type="expression" dxfId="10217" priority="4371">
      <formula>Q324="SIN OBSERVACIÓN"</formula>
    </cfRule>
    <cfRule type="containsBlanks" dxfId="10216" priority="4372">
      <formula>LEN(TRIM(P324))=0</formula>
    </cfRule>
  </conditionalFormatting>
  <conditionalFormatting sqref="P327">
    <cfRule type="expression" dxfId="10215" priority="4341">
      <formula>Q327="NO SUBSANABLE"</formula>
    </cfRule>
    <cfRule type="expression" dxfId="10214" priority="4343">
      <formula>Q327="REQUERIMIENTOS SUBSANADOS"</formula>
    </cfRule>
    <cfRule type="expression" dxfId="10213" priority="4344">
      <formula>Q327="PENDIENTES POR SUBSANAR"</formula>
    </cfRule>
    <cfRule type="expression" dxfId="10212" priority="4349">
      <formula>Q327="SIN OBSERVACIÓN"</formula>
    </cfRule>
    <cfRule type="containsBlanks" dxfId="10211" priority="4350">
      <formula>LEN(TRIM(P327))=0</formula>
    </cfRule>
  </conditionalFormatting>
  <conditionalFormatting sqref="P343">
    <cfRule type="expression" dxfId="10210" priority="4319">
      <formula>Q343="NO SUBSANABLE"</formula>
    </cfRule>
    <cfRule type="expression" dxfId="10209" priority="4321">
      <formula>Q343="REQUERIMIENTOS SUBSANADOS"</formula>
    </cfRule>
    <cfRule type="expression" dxfId="10208" priority="4322">
      <formula>Q343="PENDIENTES POR SUBSANAR"</formula>
    </cfRule>
    <cfRule type="expression" dxfId="10207" priority="4327">
      <formula>Q343="SIN OBSERVACIÓN"</formula>
    </cfRule>
    <cfRule type="containsBlanks" dxfId="10206" priority="4328">
      <formula>LEN(TRIM(P343))=0</formula>
    </cfRule>
  </conditionalFormatting>
  <conditionalFormatting sqref="Q343">
    <cfRule type="containsBlanks" dxfId="10205" priority="4314">
      <formula>LEN(TRIM(Q343))=0</formula>
    </cfRule>
    <cfRule type="cellIs" dxfId="10204" priority="4323" operator="equal">
      <formula>"REQUERIMIENTOS SUBSANADOS"</formula>
    </cfRule>
    <cfRule type="containsText" dxfId="10203" priority="4329" operator="containsText" text="NO SUBSANABLE">
      <formula>NOT(ISERROR(SEARCH("NO SUBSANABLE",Q343)))</formula>
    </cfRule>
    <cfRule type="containsText" dxfId="10202" priority="4330" operator="containsText" text="PENDIENTES POR SUBSANAR">
      <formula>NOT(ISERROR(SEARCH("PENDIENTES POR SUBSANAR",Q343)))</formula>
    </cfRule>
    <cfRule type="containsText" dxfId="10201" priority="4331" operator="containsText" text="SIN OBSERVACIÓN">
      <formula>NOT(ISERROR(SEARCH("SIN OBSERVACIÓN",Q343)))</formula>
    </cfRule>
  </conditionalFormatting>
  <conditionalFormatting sqref="R343">
    <cfRule type="containsBlanks" dxfId="10200" priority="4313">
      <formula>LEN(TRIM(R343))=0</formula>
    </cfRule>
    <cfRule type="cellIs" dxfId="10199" priority="4315" operator="equal">
      <formula>"NO CUMPLEN CON LO SOLICITADO"</formula>
    </cfRule>
    <cfRule type="cellIs" dxfId="10198" priority="4316" operator="equal">
      <formula>"CUMPLEN CON LO SOLICITADO"</formula>
    </cfRule>
    <cfRule type="cellIs" dxfId="10197" priority="4317" operator="equal">
      <formula>"PENDIENTES"</formula>
    </cfRule>
    <cfRule type="cellIs" dxfId="10196" priority="4318" operator="equal">
      <formula>"NINGUNO"</formula>
    </cfRule>
  </conditionalFormatting>
  <conditionalFormatting sqref="P346">
    <cfRule type="expression" dxfId="10195" priority="4297">
      <formula>Q346="NO SUBSANABLE"</formula>
    </cfRule>
    <cfRule type="expression" dxfId="10194" priority="4299">
      <formula>Q346="REQUERIMIENTOS SUBSANADOS"</formula>
    </cfRule>
    <cfRule type="expression" dxfId="10193" priority="4300">
      <formula>Q346="PENDIENTES POR SUBSANAR"</formula>
    </cfRule>
    <cfRule type="expression" dxfId="10192" priority="4305">
      <formula>Q346="SIN OBSERVACIÓN"</formula>
    </cfRule>
    <cfRule type="containsBlanks" dxfId="10191" priority="4306">
      <formula>LEN(TRIM(P346))=0</formula>
    </cfRule>
  </conditionalFormatting>
  <conditionalFormatting sqref="P349">
    <cfRule type="expression" dxfId="10190" priority="4275">
      <formula>Q349="NO SUBSANABLE"</formula>
    </cfRule>
    <cfRule type="expression" dxfId="10189" priority="4277">
      <formula>Q349="REQUERIMIENTOS SUBSANADOS"</formula>
    </cfRule>
    <cfRule type="expression" dxfId="10188" priority="4278">
      <formula>Q349="PENDIENTES POR SUBSANAR"</formula>
    </cfRule>
    <cfRule type="expression" dxfId="10187" priority="4283">
      <formula>Q349="SIN OBSERVACIÓN"</formula>
    </cfRule>
    <cfRule type="containsBlanks" dxfId="10186" priority="4284">
      <formula>LEN(TRIM(P349))=0</formula>
    </cfRule>
  </conditionalFormatting>
  <conditionalFormatting sqref="P371">
    <cfRule type="expression" dxfId="10185" priority="4242">
      <formula>Q371="NO SUBSANABLE"</formula>
    </cfRule>
    <cfRule type="expression" dxfId="10184" priority="4243">
      <formula>Q371="REQUERIMIENTOS SUBSANADOS"</formula>
    </cfRule>
    <cfRule type="expression" dxfId="10183" priority="4244">
      <formula>Q371="PENDIENTES POR SUBSANAR"</formula>
    </cfRule>
    <cfRule type="expression" dxfId="10182" priority="4245">
      <formula>Q371="SIN OBSERVACIÓN"</formula>
    </cfRule>
    <cfRule type="containsBlanks" dxfId="10181" priority="4246">
      <formula>LEN(TRIM(P371))=0</formula>
    </cfRule>
  </conditionalFormatting>
  <conditionalFormatting sqref="P365">
    <cfRule type="expression" dxfId="10180" priority="4237">
      <formula>Q365="NO SUBSANABLE"</formula>
    </cfRule>
    <cfRule type="expression" dxfId="10179" priority="4238">
      <formula>Q365="REQUERIMIENTOS SUBSANADOS"</formula>
    </cfRule>
    <cfRule type="expression" dxfId="10178" priority="4239">
      <formula>Q365="PENDIENTES POR SUBSANAR"</formula>
    </cfRule>
    <cfRule type="expression" dxfId="10177" priority="4240">
      <formula>Q365="SIN OBSERVACIÓN"</formula>
    </cfRule>
    <cfRule type="containsBlanks" dxfId="10176" priority="4241">
      <formula>LEN(TRIM(P365))=0</formula>
    </cfRule>
  </conditionalFormatting>
  <conditionalFormatting sqref="N396">
    <cfRule type="expression" dxfId="10175" priority="4180">
      <formula>N396=" "</formula>
    </cfRule>
    <cfRule type="expression" dxfId="10174" priority="4181">
      <formula>N396="NO PRESENTÓ CERTIFICADO"</formula>
    </cfRule>
    <cfRule type="expression" dxfId="10173" priority="4182">
      <formula>N396="PRESENTÓ CERTIFICADO"</formula>
    </cfRule>
  </conditionalFormatting>
  <conditionalFormatting sqref="P396">
    <cfRule type="expression" dxfId="10172" priority="4167">
      <formula>Q396="NO SUBSANABLE"</formula>
    </cfRule>
    <cfRule type="expression" dxfId="10171" priority="4169">
      <formula>Q396="REQUERIMIENTOS SUBSANADOS"</formula>
    </cfRule>
    <cfRule type="expression" dxfId="10170" priority="4170">
      <formula>Q396="PENDIENTES POR SUBSANAR"</formula>
    </cfRule>
    <cfRule type="expression" dxfId="10169" priority="4175">
      <formula>Q396="SIN OBSERVACIÓN"</formula>
    </cfRule>
    <cfRule type="containsBlanks" dxfId="10168" priority="4176">
      <formula>LEN(TRIM(P396))=0</formula>
    </cfRule>
  </conditionalFormatting>
  <conditionalFormatting sqref="O396">
    <cfRule type="cellIs" dxfId="10167" priority="4168" operator="equal">
      <formula>"PENDIENTE POR DESCRIPCIÓN"</formula>
    </cfRule>
    <cfRule type="cellIs" dxfId="10166" priority="4172" operator="equal">
      <formula>"DESCRIPCIÓN INSUFICIENTE"</formula>
    </cfRule>
    <cfRule type="cellIs" dxfId="10165" priority="4173" operator="equal">
      <formula>"NO ESTÁ ACORDE A ITEM 5.2.1 (T.R.)"</formula>
    </cfRule>
    <cfRule type="cellIs" dxfId="10164" priority="4174" operator="equal">
      <formula>"ACORDE A ITEM 5.2.1 (T.R.)"</formula>
    </cfRule>
  </conditionalFormatting>
  <conditionalFormatting sqref="Q396">
    <cfRule type="containsBlanks" dxfId="10163" priority="4162">
      <formula>LEN(TRIM(Q396))=0</formula>
    </cfRule>
    <cfRule type="cellIs" dxfId="10162" priority="4171" operator="equal">
      <formula>"REQUERIMIENTOS SUBSANADOS"</formula>
    </cfRule>
    <cfRule type="containsText" dxfId="10161" priority="4177" operator="containsText" text="NO SUBSANABLE">
      <formula>NOT(ISERROR(SEARCH("NO SUBSANABLE",Q396)))</formula>
    </cfRule>
    <cfRule type="containsText" dxfId="10160" priority="4178" operator="containsText" text="PENDIENTES POR SUBSANAR">
      <formula>NOT(ISERROR(SEARCH("PENDIENTES POR SUBSANAR",Q396)))</formula>
    </cfRule>
    <cfRule type="containsText" dxfId="10159" priority="4179" operator="containsText" text="SIN OBSERVACIÓN">
      <formula>NOT(ISERROR(SEARCH("SIN OBSERVACIÓN",Q396)))</formula>
    </cfRule>
  </conditionalFormatting>
  <conditionalFormatting sqref="R396">
    <cfRule type="containsBlanks" dxfId="10158" priority="4161">
      <formula>LEN(TRIM(R396))=0</formula>
    </cfRule>
    <cfRule type="cellIs" dxfId="10157" priority="4163" operator="equal">
      <formula>"NO CUMPLEN CON LO SOLICITADO"</formula>
    </cfRule>
    <cfRule type="cellIs" dxfId="10156" priority="4164" operator="equal">
      <formula>"CUMPLEN CON LO SOLICITADO"</formula>
    </cfRule>
    <cfRule type="cellIs" dxfId="10155" priority="4165" operator="equal">
      <formula>"PENDIENTES"</formula>
    </cfRule>
    <cfRule type="cellIs" dxfId="10154" priority="4166" operator="equal">
      <formula>"NINGUNO"</formula>
    </cfRule>
  </conditionalFormatting>
  <conditionalFormatting sqref="N399">
    <cfRule type="expression" dxfId="10153" priority="4158">
      <formula>N399=" "</formula>
    </cfRule>
    <cfRule type="expression" dxfId="10152" priority="4159">
      <formula>N399="NO PRESENTÓ CERTIFICADO"</formula>
    </cfRule>
    <cfRule type="expression" dxfId="10151" priority="4160">
      <formula>N399="PRESENTÓ CERTIFICADO"</formula>
    </cfRule>
  </conditionalFormatting>
  <conditionalFormatting sqref="P399">
    <cfRule type="expression" dxfId="10150" priority="4145">
      <formula>Q399="NO SUBSANABLE"</formula>
    </cfRule>
    <cfRule type="expression" dxfId="10149" priority="4147">
      <formula>Q399="REQUERIMIENTOS SUBSANADOS"</formula>
    </cfRule>
    <cfRule type="expression" dxfId="10148" priority="4148">
      <formula>Q399="PENDIENTES POR SUBSANAR"</formula>
    </cfRule>
    <cfRule type="expression" dxfId="10147" priority="4153">
      <formula>Q399="SIN OBSERVACIÓN"</formula>
    </cfRule>
    <cfRule type="containsBlanks" dxfId="10146" priority="4154">
      <formula>LEN(TRIM(P399))=0</formula>
    </cfRule>
  </conditionalFormatting>
  <conditionalFormatting sqref="O399">
    <cfRule type="cellIs" dxfId="10145" priority="4146" operator="equal">
      <formula>"PENDIENTE POR DESCRIPCIÓN"</formula>
    </cfRule>
    <cfRule type="cellIs" dxfId="10144" priority="4150" operator="equal">
      <formula>"DESCRIPCIÓN INSUFICIENTE"</formula>
    </cfRule>
    <cfRule type="cellIs" dxfId="10143" priority="4151" operator="equal">
      <formula>"NO ESTÁ ACORDE A ITEM 5.2.1 (T.R.)"</formula>
    </cfRule>
    <cfRule type="cellIs" dxfId="10142" priority="4152" operator="equal">
      <formula>"ACORDE A ITEM 5.2.1 (T.R.)"</formula>
    </cfRule>
  </conditionalFormatting>
  <conditionalFormatting sqref="Q399">
    <cfRule type="containsBlanks" dxfId="10141" priority="4140">
      <formula>LEN(TRIM(Q399))=0</formula>
    </cfRule>
    <cfRule type="cellIs" dxfId="10140" priority="4149" operator="equal">
      <formula>"REQUERIMIENTOS SUBSANADOS"</formula>
    </cfRule>
    <cfRule type="containsText" dxfId="10139" priority="4155" operator="containsText" text="NO SUBSANABLE">
      <formula>NOT(ISERROR(SEARCH("NO SUBSANABLE",Q399)))</formula>
    </cfRule>
    <cfRule type="containsText" dxfId="10138" priority="4156" operator="containsText" text="PENDIENTES POR SUBSANAR">
      <formula>NOT(ISERROR(SEARCH("PENDIENTES POR SUBSANAR",Q399)))</formula>
    </cfRule>
    <cfRule type="containsText" dxfId="10137" priority="4157" operator="containsText" text="SIN OBSERVACIÓN">
      <formula>NOT(ISERROR(SEARCH("SIN OBSERVACIÓN",Q399)))</formula>
    </cfRule>
  </conditionalFormatting>
  <conditionalFormatting sqref="R399">
    <cfRule type="containsBlanks" dxfId="10136" priority="4139">
      <formula>LEN(TRIM(R399))=0</formula>
    </cfRule>
    <cfRule type="cellIs" dxfId="10135" priority="4141" operator="equal">
      <formula>"NO CUMPLEN CON LO SOLICITADO"</formula>
    </cfRule>
    <cfRule type="cellIs" dxfId="10134" priority="4142" operator="equal">
      <formula>"CUMPLEN CON LO SOLICITADO"</formula>
    </cfRule>
    <cfRule type="cellIs" dxfId="10133" priority="4143" operator="equal">
      <formula>"PENDIENTES"</formula>
    </cfRule>
    <cfRule type="cellIs" dxfId="10132" priority="4144" operator="equal">
      <formula>"NINGUNO"</formula>
    </cfRule>
  </conditionalFormatting>
  <conditionalFormatting sqref="O409">
    <cfRule type="cellIs" dxfId="10126" priority="4127" operator="equal">
      <formula>"PENDIENTE POR DESCRIPCIÓN"</formula>
    </cfRule>
    <cfRule type="cellIs" dxfId="10125" priority="4131" operator="equal">
      <formula>"DESCRIPCIÓN INSUFICIENTE"</formula>
    </cfRule>
    <cfRule type="cellIs" dxfId="10124" priority="4132" operator="equal">
      <formula>"NO ESTÁ ACORDE A ITEM 5.2.1 (T.R.)"</formula>
    </cfRule>
    <cfRule type="cellIs" dxfId="10123" priority="4133" operator="equal">
      <formula>"ACORDE A ITEM 5.2.1 (T.R.)"</formula>
    </cfRule>
  </conditionalFormatting>
  <conditionalFormatting sqref="Q409">
    <cfRule type="containsBlanks" dxfId="10122" priority="4121">
      <formula>LEN(TRIM(Q409))=0</formula>
    </cfRule>
    <cfRule type="cellIs" dxfId="10121" priority="4130" operator="equal">
      <formula>"REQUERIMIENTOS SUBSANADOS"</formula>
    </cfRule>
    <cfRule type="containsText" dxfId="10120" priority="4136" operator="containsText" text="NO SUBSANABLE">
      <formula>NOT(ISERROR(SEARCH("NO SUBSANABLE",Q409)))</formula>
    </cfRule>
    <cfRule type="containsText" dxfId="10119" priority="4137" operator="containsText" text="PENDIENTES POR SUBSANAR">
      <formula>NOT(ISERROR(SEARCH("PENDIENTES POR SUBSANAR",Q409)))</formula>
    </cfRule>
    <cfRule type="containsText" dxfId="10118" priority="4138" operator="containsText" text="SIN OBSERVACIÓN">
      <formula>NOT(ISERROR(SEARCH("SIN OBSERVACIÓN",Q409)))</formula>
    </cfRule>
  </conditionalFormatting>
  <conditionalFormatting sqref="R409">
    <cfRule type="containsBlanks" dxfId="10117" priority="4120">
      <formula>LEN(TRIM(R409))=0</formula>
    </cfRule>
    <cfRule type="cellIs" dxfId="10116" priority="4122" operator="equal">
      <formula>"NO CUMPLEN CON LO SOLICITADO"</formula>
    </cfRule>
    <cfRule type="cellIs" dxfId="10115" priority="4123" operator="equal">
      <formula>"CUMPLEN CON LO SOLICITADO"</formula>
    </cfRule>
    <cfRule type="cellIs" dxfId="10114" priority="4124" operator="equal">
      <formula>"PENDIENTES"</formula>
    </cfRule>
    <cfRule type="cellIs" dxfId="10113" priority="4125" operator="equal">
      <formula>"NINGUNO"</formula>
    </cfRule>
  </conditionalFormatting>
  <conditionalFormatting sqref="O412">
    <cfRule type="cellIs" dxfId="10112" priority="4105" operator="equal">
      <formula>"PENDIENTE POR DESCRIPCIÓN"</formula>
    </cfRule>
    <cfRule type="cellIs" dxfId="10111" priority="4109" operator="equal">
      <formula>"DESCRIPCIÓN INSUFICIENTE"</formula>
    </cfRule>
    <cfRule type="cellIs" dxfId="10110" priority="4110" operator="equal">
      <formula>"NO ESTÁ ACORDE A ITEM 5.2.1 (T.R.)"</formula>
    </cfRule>
    <cfRule type="cellIs" dxfId="10109" priority="4111" operator="equal">
      <formula>"ACORDE A ITEM 5.2.1 (T.R.)"</formula>
    </cfRule>
  </conditionalFormatting>
  <conditionalFormatting sqref="O415">
    <cfRule type="cellIs" dxfId="10108" priority="4083" operator="equal">
      <formula>"PENDIENTE POR DESCRIPCIÓN"</formula>
    </cfRule>
    <cfRule type="cellIs" dxfId="10107" priority="4087" operator="equal">
      <formula>"DESCRIPCIÓN INSUFICIENTE"</formula>
    </cfRule>
    <cfRule type="cellIs" dxfId="10106" priority="4088" operator="equal">
      <formula>"NO ESTÁ ACORDE A ITEM 5.2.1 (T.R.)"</formula>
    </cfRule>
    <cfRule type="cellIs" dxfId="10105" priority="4089" operator="equal">
      <formula>"ACORDE A ITEM 5.2.1 (T.R.)"</formula>
    </cfRule>
  </conditionalFormatting>
  <conditionalFormatting sqref="O418">
    <cfRule type="cellIs" dxfId="10104" priority="4061" operator="equal">
      <formula>"PENDIENTE POR DESCRIPCIÓN"</formula>
    </cfRule>
    <cfRule type="cellIs" dxfId="10103" priority="4065" operator="equal">
      <formula>"DESCRIPCIÓN INSUFICIENTE"</formula>
    </cfRule>
    <cfRule type="cellIs" dxfId="10102" priority="4066" operator="equal">
      <formula>"NO ESTÁ ACORDE A ITEM 5.2.1 (T.R.)"</formula>
    </cfRule>
    <cfRule type="cellIs" dxfId="10101" priority="4067" operator="equal">
      <formula>"ACORDE A ITEM 5.2.1 (T.R.)"</formula>
    </cfRule>
  </conditionalFormatting>
  <conditionalFormatting sqref="O421">
    <cfRule type="cellIs" dxfId="10100" priority="4039" operator="equal">
      <formula>"PENDIENTE POR DESCRIPCIÓN"</formula>
    </cfRule>
    <cfRule type="cellIs" dxfId="10099" priority="4043" operator="equal">
      <formula>"DESCRIPCIÓN INSUFICIENTE"</formula>
    </cfRule>
    <cfRule type="cellIs" dxfId="10098" priority="4044" operator="equal">
      <formula>"NO ESTÁ ACORDE A ITEM 5.2.1 (T.R.)"</formula>
    </cfRule>
    <cfRule type="cellIs" dxfId="10097" priority="4045" operator="equal">
      <formula>"ACORDE A ITEM 5.2.1 (T.R.)"</formula>
    </cfRule>
  </conditionalFormatting>
  <conditionalFormatting sqref="N431">
    <cfRule type="expression" dxfId="10096" priority="4029">
      <formula>N431=" "</formula>
    </cfRule>
    <cfRule type="expression" dxfId="10095" priority="4030">
      <formula>N431="NO PRESENTÓ CERTIFICADO"</formula>
    </cfRule>
    <cfRule type="expression" dxfId="10094" priority="4031">
      <formula>N431="PRESENTÓ CERTIFICADO"</formula>
    </cfRule>
  </conditionalFormatting>
  <conditionalFormatting sqref="O431">
    <cfRule type="cellIs" dxfId="10093" priority="4025" operator="equal">
      <formula>"PENDIENTE POR DESCRIPCIÓN"</formula>
    </cfRule>
    <cfRule type="cellIs" dxfId="10092" priority="4026" operator="equal">
      <formula>"DESCRIPCIÓN INSUFICIENTE"</formula>
    </cfRule>
    <cfRule type="cellIs" dxfId="10091" priority="4027" operator="equal">
      <formula>"NO ESTÁ ACORDE A ITEM 5.2.1 (T.R.)"</formula>
    </cfRule>
    <cfRule type="cellIs" dxfId="10090" priority="4028" operator="equal">
      <formula>"ACORDE A ITEM 5.2.1 (T.R.)"</formula>
    </cfRule>
  </conditionalFormatting>
  <conditionalFormatting sqref="N453">
    <cfRule type="expression" dxfId="10089" priority="4000">
      <formula>N453=" "</formula>
    </cfRule>
    <cfRule type="expression" dxfId="10088" priority="4001">
      <formula>N453="NO PRESENTÓ CERTIFICADO"</formula>
    </cfRule>
    <cfRule type="expression" dxfId="10087" priority="4002">
      <formula>N453="PRESENTÓ CERTIFICADO"</formula>
    </cfRule>
  </conditionalFormatting>
  <conditionalFormatting sqref="P453">
    <cfRule type="expression" dxfId="10086" priority="3987">
      <formula>Q453="NO SUBSANABLE"</formula>
    </cfRule>
    <cfRule type="expression" dxfId="10085" priority="3989">
      <formula>Q453="REQUERIMIENTOS SUBSANADOS"</formula>
    </cfRule>
    <cfRule type="expression" dxfId="10084" priority="3990">
      <formula>Q453="PENDIENTES POR SUBSANAR"</formula>
    </cfRule>
    <cfRule type="expression" dxfId="10083" priority="3995">
      <formula>Q453="SIN OBSERVACIÓN"</formula>
    </cfRule>
    <cfRule type="containsBlanks" dxfId="10082" priority="3996">
      <formula>LEN(TRIM(P453))=0</formula>
    </cfRule>
  </conditionalFormatting>
  <conditionalFormatting sqref="O453">
    <cfRule type="cellIs" dxfId="10081" priority="3988" operator="equal">
      <formula>"PENDIENTE POR DESCRIPCIÓN"</formula>
    </cfRule>
    <cfRule type="cellIs" dxfId="10080" priority="3992" operator="equal">
      <formula>"DESCRIPCIÓN INSUFICIENTE"</formula>
    </cfRule>
    <cfRule type="cellIs" dxfId="10079" priority="3993" operator="equal">
      <formula>"NO ESTÁ ACORDE A ITEM 5.2.1 (T.R.)"</formula>
    </cfRule>
    <cfRule type="cellIs" dxfId="10078" priority="3994" operator="equal">
      <formula>"ACORDE A ITEM 5.2.1 (T.R.)"</formula>
    </cfRule>
  </conditionalFormatting>
  <conditionalFormatting sqref="Q453">
    <cfRule type="containsBlanks" dxfId="10077" priority="3982">
      <formula>LEN(TRIM(Q453))=0</formula>
    </cfRule>
    <cfRule type="cellIs" dxfId="10076" priority="3991" operator="equal">
      <formula>"REQUERIMIENTOS SUBSANADOS"</formula>
    </cfRule>
    <cfRule type="containsText" dxfId="10075" priority="3997" operator="containsText" text="NO SUBSANABLE">
      <formula>NOT(ISERROR(SEARCH("NO SUBSANABLE",Q453)))</formula>
    </cfRule>
    <cfRule type="containsText" dxfId="10074" priority="3998" operator="containsText" text="PENDIENTES POR SUBSANAR">
      <formula>NOT(ISERROR(SEARCH("PENDIENTES POR SUBSANAR",Q453)))</formula>
    </cfRule>
    <cfRule type="containsText" dxfId="10073" priority="3999" operator="containsText" text="SIN OBSERVACIÓN">
      <formula>NOT(ISERROR(SEARCH("SIN OBSERVACIÓN",Q453)))</formula>
    </cfRule>
  </conditionalFormatting>
  <conditionalFormatting sqref="R453">
    <cfRule type="containsBlanks" dxfId="10072" priority="3981">
      <formula>LEN(TRIM(R453))=0</formula>
    </cfRule>
    <cfRule type="cellIs" dxfId="10071" priority="3983" operator="equal">
      <formula>"NO CUMPLEN CON LO SOLICITADO"</formula>
    </cfRule>
    <cfRule type="cellIs" dxfId="10070" priority="3984" operator="equal">
      <formula>"CUMPLEN CON LO SOLICITADO"</formula>
    </cfRule>
    <cfRule type="cellIs" dxfId="10069" priority="3985" operator="equal">
      <formula>"PENDIENTES"</formula>
    </cfRule>
    <cfRule type="cellIs" dxfId="10068" priority="3986" operator="equal">
      <formula>"NINGUNO"</formula>
    </cfRule>
  </conditionalFormatting>
  <conditionalFormatting sqref="P478">
    <cfRule type="expression" dxfId="10067" priority="3965">
      <formula>Q478="NO SUBSANABLE"</formula>
    </cfRule>
    <cfRule type="expression" dxfId="10066" priority="3967">
      <formula>Q478="REQUERIMIENTOS SUBSANADOS"</formula>
    </cfRule>
    <cfRule type="expression" dxfId="10065" priority="3968">
      <formula>Q478="PENDIENTES POR SUBSANAR"</formula>
    </cfRule>
    <cfRule type="expression" dxfId="10064" priority="3973">
      <formula>Q478="SIN OBSERVACIÓN"</formula>
    </cfRule>
    <cfRule type="containsBlanks" dxfId="10063" priority="3974">
      <formula>LEN(TRIM(P478))=0</formula>
    </cfRule>
  </conditionalFormatting>
  <conditionalFormatting sqref="Q478">
    <cfRule type="containsBlanks" dxfId="10062" priority="3960">
      <formula>LEN(TRIM(Q478))=0</formula>
    </cfRule>
    <cfRule type="cellIs" dxfId="10061" priority="3969" operator="equal">
      <formula>"REQUERIMIENTOS SUBSANADOS"</formula>
    </cfRule>
    <cfRule type="containsText" dxfId="10060" priority="3975" operator="containsText" text="NO SUBSANABLE">
      <formula>NOT(ISERROR(SEARCH("NO SUBSANABLE",Q478)))</formula>
    </cfRule>
    <cfRule type="containsText" dxfId="10059" priority="3976" operator="containsText" text="PENDIENTES POR SUBSANAR">
      <formula>NOT(ISERROR(SEARCH("PENDIENTES POR SUBSANAR",Q478)))</formula>
    </cfRule>
    <cfRule type="containsText" dxfId="10058" priority="3977" operator="containsText" text="SIN OBSERVACIÓN">
      <formula>NOT(ISERROR(SEARCH("SIN OBSERVACIÓN",Q478)))</formula>
    </cfRule>
  </conditionalFormatting>
  <conditionalFormatting sqref="R478">
    <cfRule type="containsBlanks" dxfId="10057" priority="3959">
      <formula>LEN(TRIM(R478))=0</formula>
    </cfRule>
    <cfRule type="cellIs" dxfId="10056" priority="3961" operator="equal">
      <formula>"NO CUMPLEN CON LO SOLICITADO"</formula>
    </cfRule>
    <cfRule type="cellIs" dxfId="10055" priority="3962" operator="equal">
      <formula>"CUMPLEN CON LO SOLICITADO"</formula>
    </cfRule>
    <cfRule type="cellIs" dxfId="10054" priority="3963" operator="equal">
      <formula>"PENDIENTES"</formula>
    </cfRule>
    <cfRule type="cellIs" dxfId="10053" priority="3964" operator="equal">
      <formula>"NINGUNO"</formula>
    </cfRule>
  </conditionalFormatting>
  <conditionalFormatting sqref="P484">
    <cfRule type="expression" dxfId="10052" priority="3943">
      <formula>Q484="NO SUBSANABLE"</formula>
    </cfRule>
    <cfRule type="expression" dxfId="10051" priority="3945">
      <formula>Q484="REQUERIMIENTOS SUBSANADOS"</formula>
    </cfRule>
    <cfRule type="expression" dxfId="10050" priority="3946">
      <formula>Q484="PENDIENTES POR SUBSANAR"</formula>
    </cfRule>
    <cfRule type="expression" dxfId="10049" priority="3951">
      <formula>Q484="SIN OBSERVACIÓN"</formula>
    </cfRule>
    <cfRule type="containsBlanks" dxfId="10048" priority="3952">
      <formula>LEN(TRIM(P484))=0</formula>
    </cfRule>
  </conditionalFormatting>
  <conditionalFormatting sqref="N475">
    <cfRule type="expression" dxfId="10047" priority="3934">
      <formula>N475=" "</formula>
    </cfRule>
    <cfRule type="expression" dxfId="10046" priority="3935">
      <formula>N475="NO PRESENTÓ CERTIFICADO"</formula>
    </cfRule>
    <cfRule type="expression" dxfId="10045" priority="3936">
      <formula>N475="PRESENTÓ CERTIFICADO"</formula>
    </cfRule>
  </conditionalFormatting>
  <conditionalFormatting sqref="P475">
    <cfRule type="expression" dxfId="10044" priority="3921">
      <formula>Q475="NO SUBSANABLE"</formula>
    </cfRule>
    <cfRule type="expression" dxfId="10043" priority="3923">
      <formula>Q475="REQUERIMIENTOS SUBSANADOS"</formula>
    </cfRule>
    <cfRule type="expression" dxfId="10042" priority="3924">
      <formula>Q475="PENDIENTES POR SUBSANAR"</formula>
    </cfRule>
    <cfRule type="expression" dxfId="10041" priority="3929">
      <formula>Q475="SIN OBSERVACIÓN"</formula>
    </cfRule>
    <cfRule type="containsBlanks" dxfId="10040" priority="3930">
      <formula>LEN(TRIM(P475))=0</formula>
    </cfRule>
  </conditionalFormatting>
  <conditionalFormatting sqref="O475">
    <cfRule type="cellIs" dxfId="10039" priority="3922" operator="equal">
      <formula>"PENDIENTE POR DESCRIPCIÓN"</formula>
    </cfRule>
    <cfRule type="cellIs" dxfId="10038" priority="3926" operator="equal">
      <formula>"DESCRIPCIÓN INSUFICIENTE"</formula>
    </cfRule>
    <cfRule type="cellIs" dxfId="10037" priority="3927" operator="equal">
      <formula>"NO ESTÁ ACORDE A ITEM 5.2.1 (T.R.)"</formula>
    </cfRule>
    <cfRule type="cellIs" dxfId="10036" priority="3928" operator="equal">
      <formula>"ACORDE A ITEM 5.2.1 (T.R.)"</formula>
    </cfRule>
  </conditionalFormatting>
  <conditionalFormatting sqref="P487">
    <cfRule type="expression" dxfId="10035" priority="3899">
      <formula>Q487="NO SUBSANABLE"</formula>
    </cfRule>
    <cfRule type="expression" dxfId="10034" priority="3901">
      <formula>Q487="REQUERIMIENTOS SUBSANADOS"</formula>
    </cfRule>
    <cfRule type="expression" dxfId="10033" priority="3902">
      <formula>Q487="PENDIENTES POR SUBSANAR"</formula>
    </cfRule>
    <cfRule type="expression" dxfId="10032" priority="3907">
      <formula>Q487="SIN OBSERVACIÓN"</formula>
    </cfRule>
    <cfRule type="containsBlanks" dxfId="10031" priority="3908">
      <formula>LEN(TRIM(P487))=0</formula>
    </cfRule>
  </conditionalFormatting>
  <conditionalFormatting sqref="Q487">
    <cfRule type="containsBlanks" dxfId="10030" priority="3894">
      <formula>LEN(TRIM(Q487))=0</formula>
    </cfRule>
    <cfRule type="cellIs" dxfId="10029" priority="3903" operator="equal">
      <formula>"REQUERIMIENTOS SUBSANADOS"</formula>
    </cfRule>
    <cfRule type="containsText" dxfId="10028" priority="3909" operator="containsText" text="NO SUBSANABLE">
      <formula>NOT(ISERROR(SEARCH("NO SUBSANABLE",Q487)))</formula>
    </cfRule>
    <cfRule type="containsText" dxfId="10027" priority="3910" operator="containsText" text="PENDIENTES POR SUBSANAR">
      <formula>NOT(ISERROR(SEARCH("PENDIENTES POR SUBSANAR",Q487)))</formula>
    </cfRule>
    <cfRule type="containsText" dxfId="10026" priority="3911" operator="containsText" text="SIN OBSERVACIÓN">
      <formula>NOT(ISERROR(SEARCH("SIN OBSERVACIÓN",Q487)))</formula>
    </cfRule>
  </conditionalFormatting>
  <conditionalFormatting sqref="R487">
    <cfRule type="containsBlanks" dxfId="10025" priority="3893">
      <formula>LEN(TRIM(R487))=0</formula>
    </cfRule>
    <cfRule type="cellIs" dxfId="10024" priority="3895" operator="equal">
      <formula>"NO CUMPLEN CON LO SOLICITADO"</formula>
    </cfRule>
    <cfRule type="cellIs" dxfId="10023" priority="3896" operator="equal">
      <formula>"CUMPLEN CON LO SOLICITADO"</formula>
    </cfRule>
    <cfRule type="cellIs" dxfId="10022" priority="3897" operator="equal">
      <formula>"PENDIENTES"</formula>
    </cfRule>
    <cfRule type="cellIs" dxfId="10021" priority="3898" operator="equal">
      <formula>"NINGUNO"</formula>
    </cfRule>
  </conditionalFormatting>
  <conditionalFormatting sqref="N481">
    <cfRule type="expression" dxfId="10020" priority="3890">
      <formula>N481=" "</formula>
    </cfRule>
    <cfRule type="expression" dxfId="10019" priority="3891">
      <formula>N481="NO PRESENTÓ CERTIFICADO"</formula>
    </cfRule>
    <cfRule type="expression" dxfId="10018" priority="3892">
      <formula>N481="PRESENTÓ CERTIFICADO"</formula>
    </cfRule>
  </conditionalFormatting>
  <conditionalFormatting sqref="P481">
    <cfRule type="expression" dxfId="10017" priority="3877">
      <formula>Q481="NO SUBSANABLE"</formula>
    </cfRule>
    <cfRule type="expression" dxfId="10016" priority="3879">
      <formula>Q481="REQUERIMIENTOS SUBSANADOS"</formula>
    </cfRule>
    <cfRule type="expression" dxfId="10015" priority="3880">
      <formula>Q481="PENDIENTES POR SUBSANAR"</formula>
    </cfRule>
    <cfRule type="expression" dxfId="10014" priority="3885">
      <formula>Q481="SIN OBSERVACIÓN"</formula>
    </cfRule>
    <cfRule type="containsBlanks" dxfId="10013" priority="3886">
      <formula>LEN(TRIM(P481))=0</formula>
    </cfRule>
  </conditionalFormatting>
  <conditionalFormatting sqref="O481">
    <cfRule type="cellIs" dxfId="10012" priority="3878" operator="equal">
      <formula>"PENDIENTE POR DESCRIPCIÓN"</formula>
    </cfRule>
    <cfRule type="cellIs" dxfId="10011" priority="3882" operator="equal">
      <formula>"DESCRIPCIÓN INSUFICIENTE"</formula>
    </cfRule>
    <cfRule type="cellIs" dxfId="10010" priority="3883" operator="equal">
      <formula>"NO ESTÁ ACORDE A ITEM 5.2.1 (T.R.)"</formula>
    </cfRule>
    <cfRule type="cellIs" dxfId="10009" priority="3884" operator="equal">
      <formula>"ACORDE A ITEM 5.2.1 (T.R.)"</formula>
    </cfRule>
  </conditionalFormatting>
  <conditionalFormatting sqref="Q481">
    <cfRule type="containsBlanks" dxfId="10008" priority="3872">
      <formula>LEN(TRIM(Q481))=0</formula>
    </cfRule>
    <cfRule type="cellIs" dxfId="10007" priority="3881" operator="equal">
      <formula>"REQUERIMIENTOS SUBSANADOS"</formula>
    </cfRule>
    <cfRule type="containsText" dxfId="10006" priority="3887" operator="containsText" text="NO SUBSANABLE">
      <formula>NOT(ISERROR(SEARCH("NO SUBSANABLE",Q481)))</formula>
    </cfRule>
    <cfRule type="containsText" dxfId="10005" priority="3888" operator="containsText" text="PENDIENTES POR SUBSANAR">
      <formula>NOT(ISERROR(SEARCH("PENDIENTES POR SUBSANAR",Q481)))</formula>
    </cfRule>
    <cfRule type="containsText" dxfId="10004" priority="3889" operator="containsText" text="SIN OBSERVACIÓN">
      <formula>NOT(ISERROR(SEARCH("SIN OBSERVACIÓN",Q481)))</formula>
    </cfRule>
  </conditionalFormatting>
  <conditionalFormatting sqref="R481">
    <cfRule type="containsBlanks" dxfId="10003" priority="3871">
      <formula>LEN(TRIM(R481))=0</formula>
    </cfRule>
    <cfRule type="cellIs" dxfId="10002" priority="3873" operator="equal">
      <formula>"NO CUMPLEN CON LO SOLICITADO"</formula>
    </cfRule>
    <cfRule type="cellIs" dxfId="10001" priority="3874" operator="equal">
      <formula>"CUMPLEN CON LO SOLICITADO"</formula>
    </cfRule>
    <cfRule type="cellIs" dxfId="10000" priority="3875" operator="equal">
      <formula>"PENDIENTES"</formula>
    </cfRule>
    <cfRule type="cellIs" dxfId="9999" priority="3876" operator="equal">
      <formula>"NINGUNO"</formula>
    </cfRule>
  </conditionalFormatting>
  <conditionalFormatting sqref="N497">
    <cfRule type="expression" dxfId="9998" priority="3868">
      <formula>N497=" "</formula>
    </cfRule>
    <cfRule type="expression" dxfId="9997" priority="3869">
      <formula>N497="NO PRESENTÓ CERTIFICADO"</formula>
    </cfRule>
    <cfRule type="expression" dxfId="9996" priority="3870">
      <formula>N497="PRESENTÓ CERTIFICADO"</formula>
    </cfRule>
  </conditionalFormatting>
  <conditionalFormatting sqref="P497">
    <cfRule type="expression" dxfId="9995" priority="3855">
      <formula>Q497="NO SUBSANABLE"</formula>
    </cfRule>
    <cfRule type="expression" dxfId="9994" priority="3857">
      <formula>Q497="REQUERIMIENTOS SUBSANADOS"</formula>
    </cfRule>
    <cfRule type="expression" dxfId="9993" priority="3858">
      <formula>Q497="PENDIENTES POR SUBSANAR"</formula>
    </cfRule>
    <cfRule type="expression" dxfId="9992" priority="3863">
      <formula>Q497="SIN OBSERVACIÓN"</formula>
    </cfRule>
    <cfRule type="containsBlanks" dxfId="9991" priority="3864">
      <formula>LEN(TRIM(P497))=0</formula>
    </cfRule>
  </conditionalFormatting>
  <conditionalFormatting sqref="O497">
    <cfRule type="cellIs" dxfId="9990" priority="3856" operator="equal">
      <formula>"PENDIENTE POR DESCRIPCIÓN"</formula>
    </cfRule>
    <cfRule type="cellIs" dxfId="9989" priority="3860" operator="equal">
      <formula>"DESCRIPCIÓN INSUFICIENTE"</formula>
    </cfRule>
    <cfRule type="cellIs" dxfId="9988" priority="3861" operator="equal">
      <formula>"NO ESTÁ ACORDE A ITEM 5.2.1 (T.R.)"</formula>
    </cfRule>
    <cfRule type="cellIs" dxfId="9987" priority="3862" operator="equal">
      <formula>"ACORDE A ITEM 5.2.1 (T.R.)"</formula>
    </cfRule>
  </conditionalFormatting>
  <conditionalFormatting sqref="P503">
    <cfRule type="expression" dxfId="9986" priority="3820">
      <formula>Q503="NO SUBSANABLE"</formula>
    </cfRule>
    <cfRule type="expression" dxfId="9985" priority="3821">
      <formula>Q503="REQUERIMIENTOS SUBSANADOS"</formula>
    </cfRule>
    <cfRule type="expression" dxfId="9984" priority="3822">
      <formula>Q503="PENDIENTES POR SUBSANAR"</formula>
    </cfRule>
    <cfRule type="expression" dxfId="9983" priority="3823">
      <formula>Q503="SIN OBSERVACIÓN"</formula>
    </cfRule>
    <cfRule type="containsBlanks" dxfId="9982" priority="3824">
      <formula>LEN(TRIM(P503))=0</formula>
    </cfRule>
  </conditionalFormatting>
  <conditionalFormatting sqref="N519">
    <cfRule type="expression" dxfId="9981" priority="3807">
      <formula>N519=" "</formula>
    </cfRule>
    <cfRule type="expression" dxfId="9980" priority="3808">
      <formula>N519="NO PRESENTÓ CERTIFICADO"</formula>
    </cfRule>
    <cfRule type="expression" dxfId="9979" priority="3809">
      <formula>N519="PRESENTÓ CERTIFICADO"</formula>
    </cfRule>
  </conditionalFormatting>
  <conditionalFormatting sqref="P519">
    <cfRule type="expression" dxfId="9978" priority="3794">
      <formula>Q519="NO SUBSANABLE"</formula>
    </cfRule>
    <cfRule type="expression" dxfId="9977" priority="3796">
      <formula>Q519="REQUERIMIENTOS SUBSANADOS"</formula>
    </cfRule>
    <cfRule type="expression" dxfId="9976" priority="3797">
      <formula>Q519="PENDIENTES POR SUBSANAR"</formula>
    </cfRule>
    <cfRule type="expression" dxfId="9975" priority="3802">
      <formula>Q519="SIN OBSERVACIÓN"</formula>
    </cfRule>
    <cfRule type="containsBlanks" dxfId="9974" priority="3803">
      <formula>LEN(TRIM(P519))=0</formula>
    </cfRule>
  </conditionalFormatting>
  <conditionalFormatting sqref="Q519">
    <cfRule type="containsBlanks" dxfId="9973" priority="3789">
      <formula>LEN(TRIM(Q519))=0</formula>
    </cfRule>
    <cfRule type="cellIs" dxfId="9972" priority="3798" operator="equal">
      <formula>"REQUERIMIENTOS SUBSANADOS"</formula>
    </cfRule>
    <cfRule type="containsText" dxfId="9971" priority="3804" operator="containsText" text="NO SUBSANABLE">
      <formula>NOT(ISERROR(SEARCH("NO SUBSANABLE",Q519)))</formula>
    </cfRule>
    <cfRule type="containsText" dxfId="9970" priority="3805" operator="containsText" text="PENDIENTES POR SUBSANAR">
      <formula>NOT(ISERROR(SEARCH("PENDIENTES POR SUBSANAR",Q519)))</formula>
    </cfRule>
    <cfRule type="containsText" dxfId="9969" priority="3806" operator="containsText" text="SIN OBSERVACIÓN">
      <formula>NOT(ISERROR(SEARCH("SIN OBSERVACIÓN",Q519)))</formula>
    </cfRule>
  </conditionalFormatting>
  <conditionalFormatting sqref="R519">
    <cfRule type="containsBlanks" dxfId="9968" priority="3788">
      <formula>LEN(TRIM(R519))=0</formula>
    </cfRule>
    <cfRule type="cellIs" dxfId="9967" priority="3790" operator="equal">
      <formula>"NO CUMPLEN CON LO SOLICITADO"</formula>
    </cfRule>
    <cfRule type="cellIs" dxfId="9966" priority="3791" operator="equal">
      <formula>"CUMPLEN CON LO SOLICITADO"</formula>
    </cfRule>
    <cfRule type="cellIs" dxfId="9965" priority="3792" operator="equal">
      <formula>"PENDIENTES"</formula>
    </cfRule>
    <cfRule type="cellIs" dxfId="9964" priority="3793" operator="equal">
      <formula>"NINGUNO"</formula>
    </cfRule>
  </conditionalFormatting>
  <conditionalFormatting sqref="P201">
    <cfRule type="expression" dxfId="9963" priority="3756">
      <formula>Q201="NO SUBSANABLE"</formula>
    </cfRule>
    <cfRule type="expression" dxfId="9962" priority="3758">
      <formula>Q201="REQUERIMIENTOS SUBSANADOS"</formula>
    </cfRule>
    <cfRule type="expression" dxfId="9961" priority="3759">
      <formula>Q201="PENDIENTES POR SUBSANAR"</formula>
    </cfRule>
    <cfRule type="expression" dxfId="9960" priority="3764">
      <formula>Q201="SIN OBSERVACIÓN"</formula>
    </cfRule>
    <cfRule type="containsBlanks" dxfId="9959" priority="3765">
      <formula>LEN(TRIM(P201))=0</formula>
    </cfRule>
  </conditionalFormatting>
  <conditionalFormatting sqref="M19">
    <cfRule type="expression" dxfId="9958" priority="3748">
      <formula>L19="NO CUMPLE"</formula>
    </cfRule>
    <cfRule type="expression" dxfId="9957" priority="3749">
      <formula>L19="CUMPLE"</formula>
    </cfRule>
  </conditionalFormatting>
  <conditionalFormatting sqref="L19:L21">
    <cfRule type="cellIs" dxfId="9956" priority="3746" operator="equal">
      <formula>"NO CUMPLE"</formula>
    </cfRule>
    <cfRule type="cellIs" dxfId="9955" priority="3747" operator="equal">
      <formula>"CUMPLE"</formula>
    </cfRule>
  </conditionalFormatting>
  <conditionalFormatting sqref="M20">
    <cfRule type="expression" dxfId="9954" priority="3744">
      <formula>L20="NO CUMPLE"</formula>
    </cfRule>
    <cfRule type="expression" dxfId="9953" priority="3745">
      <formula>L20="CUMPLE"</formula>
    </cfRule>
  </conditionalFormatting>
  <conditionalFormatting sqref="K19">
    <cfRule type="expression" dxfId="9952" priority="3742">
      <formula>J19="NO CUMPLE"</formula>
    </cfRule>
    <cfRule type="expression" dxfId="9951" priority="3743">
      <formula>J19="CUMPLE"</formula>
    </cfRule>
  </conditionalFormatting>
  <conditionalFormatting sqref="K20:K21">
    <cfRule type="expression" dxfId="9950" priority="3740">
      <formula>J20="NO CUMPLE"</formula>
    </cfRule>
    <cfRule type="expression" dxfId="9949" priority="3741">
      <formula>J20="CUMPLE"</formula>
    </cfRule>
  </conditionalFormatting>
  <conditionalFormatting sqref="M22">
    <cfRule type="expression" dxfId="9948" priority="3738">
      <formula>L22="NO CUMPLE"</formula>
    </cfRule>
    <cfRule type="expression" dxfId="9947" priority="3739">
      <formula>L22="CUMPLE"</formula>
    </cfRule>
  </conditionalFormatting>
  <conditionalFormatting sqref="L22:L24">
    <cfRule type="cellIs" dxfId="9946" priority="3736" operator="equal">
      <formula>"NO CUMPLE"</formula>
    </cfRule>
    <cfRule type="cellIs" dxfId="9945" priority="3737" operator="equal">
      <formula>"CUMPLE"</formula>
    </cfRule>
  </conditionalFormatting>
  <conditionalFormatting sqref="M23">
    <cfRule type="expression" dxfId="9944" priority="3734">
      <formula>L23="NO CUMPLE"</formula>
    </cfRule>
    <cfRule type="expression" dxfId="9943" priority="3735">
      <formula>L23="CUMPLE"</formula>
    </cfRule>
  </conditionalFormatting>
  <conditionalFormatting sqref="K22">
    <cfRule type="expression" dxfId="9942" priority="3732">
      <formula>J22="NO CUMPLE"</formula>
    </cfRule>
    <cfRule type="expression" dxfId="9941" priority="3733">
      <formula>J22="CUMPLE"</formula>
    </cfRule>
  </conditionalFormatting>
  <conditionalFormatting sqref="K23:K24">
    <cfRule type="expression" dxfId="9940" priority="3730">
      <formula>J23="NO CUMPLE"</formula>
    </cfRule>
    <cfRule type="expression" dxfId="9939" priority="3731">
      <formula>J23="CUMPLE"</formula>
    </cfRule>
  </conditionalFormatting>
  <conditionalFormatting sqref="M25">
    <cfRule type="expression" dxfId="9938" priority="3728">
      <formula>L25="NO CUMPLE"</formula>
    </cfRule>
    <cfRule type="expression" dxfId="9937" priority="3729">
      <formula>L25="CUMPLE"</formula>
    </cfRule>
  </conditionalFormatting>
  <conditionalFormatting sqref="L25:L27">
    <cfRule type="cellIs" dxfId="9936" priority="3726" operator="equal">
      <formula>"NO CUMPLE"</formula>
    </cfRule>
    <cfRule type="cellIs" dxfId="9935" priority="3727" operator="equal">
      <formula>"CUMPLE"</formula>
    </cfRule>
  </conditionalFormatting>
  <conditionalFormatting sqref="M26">
    <cfRule type="expression" dxfId="9934" priority="3724">
      <formula>L26="NO CUMPLE"</formula>
    </cfRule>
    <cfRule type="expression" dxfId="9933" priority="3725">
      <formula>L26="CUMPLE"</formula>
    </cfRule>
  </conditionalFormatting>
  <conditionalFormatting sqref="K25">
    <cfRule type="expression" dxfId="9932" priority="3722">
      <formula>J25="NO CUMPLE"</formula>
    </cfRule>
    <cfRule type="expression" dxfId="9931" priority="3723">
      <formula>J25="CUMPLE"</formula>
    </cfRule>
  </conditionalFormatting>
  <conditionalFormatting sqref="K26:K27">
    <cfRule type="expression" dxfId="9930" priority="3720">
      <formula>J26="NO CUMPLE"</formula>
    </cfRule>
    <cfRule type="expression" dxfId="9929" priority="3721">
      <formula>J26="CUMPLE"</formula>
    </cfRule>
  </conditionalFormatting>
  <conditionalFormatting sqref="K35">
    <cfRule type="expression" dxfId="9928" priority="3718">
      <formula>J35="NO CUMPLE"</formula>
    </cfRule>
    <cfRule type="expression" dxfId="9927" priority="3719">
      <formula>J35="CUMPLE"</formula>
    </cfRule>
  </conditionalFormatting>
  <conditionalFormatting sqref="M35">
    <cfRule type="expression" dxfId="9926" priority="3716">
      <formula>L35="NO CUMPLE"</formula>
    </cfRule>
    <cfRule type="expression" dxfId="9925" priority="3717">
      <formula>L35="CUMPLE"</formula>
    </cfRule>
  </conditionalFormatting>
  <conditionalFormatting sqref="L35 L37">
    <cfRule type="cellIs" dxfId="9924" priority="3714" operator="equal">
      <formula>"NO CUMPLE"</formula>
    </cfRule>
    <cfRule type="cellIs" dxfId="9923" priority="3715" operator="equal">
      <formula>"CUMPLE"</formula>
    </cfRule>
  </conditionalFormatting>
  <conditionalFormatting sqref="K36:K37">
    <cfRule type="expression" dxfId="9922" priority="3712">
      <formula>J36="NO CUMPLE"</formula>
    </cfRule>
    <cfRule type="expression" dxfId="9921" priority="3713">
      <formula>J36="CUMPLE"</formula>
    </cfRule>
  </conditionalFormatting>
  <conditionalFormatting sqref="M36">
    <cfRule type="expression" dxfId="9920" priority="3710">
      <formula>L36="NO CUMPLE"</formula>
    </cfRule>
    <cfRule type="expression" dxfId="9919" priority="3711">
      <formula>L36="CUMPLE"</formula>
    </cfRule>
  </conditionalFormatting>
  <conditionalFormatting sqref="M38">
    <cfRule type="expression" dxfId="9918" priority="3708">
      <formula>L38="NO CUMPLE"</formula>
    </cfRule>
    <cfRule type="expression" dxfId="9917" priority="3709">
      <formula>L38="CUMPLE"</formula>
    </cfRule>
  </conditionalFormatting>
  <conditionalFormatting sqref="L40">
    <cfRule type="cellIs" dxfId="9916" priority="3706" operator="equal">
      <formula>"NO CUMPLE"</formula>
    </cfRule>
    <cfRule type="cellIs" dxfId="9915" priority="3707" operator="equal">
      <formula>"CUMPLE"</formula>
    </cfRule>
  </conditionalFormatting>
  <conditionalFormatting sqref="M39">
    <cfRule type="expression" dxfId="9914" priority="3704">
      <formula>L39="NO CUMPLE"</formula>
    </cfRule>
    <cfRule type="expression" dxfId="9913" priority="3705">
      <formula>L39="CUMPLE"</formula>
    </cfRule>
  </conditionalFormatting>
  <conditionalFormatting sqref="K38">
    <cfRule type="expression" dxfId="9912" priority="3702">
      <formula>J38="NO CUMPLE"</formula>
    </cfRule>
    <cfRule type="expression" dxfId="9911" priority="3703">
      <formula>J38="CUMPLE"</formula>
    </cfRule>
  </conditionalFormatting>
  <conditionalFormatting sqref="K39:K40">
    <cfRule type="expression" dxfId="9910" priority="3700">
      <formula>J39="NO CUMPLE"</formula>
    </cfRule>
    <cfRule type="expression" dxfId="9909" priority="3701">
      <formula>J39="CUMPLE"</formula>
    </cfRule>
  </conditionalFormatting>
  <conditionalFormatting sqref="M41">
    <cfRule type="expression" dxfId="9908" priority="3698">
      <formula>L41="NO CUMPLE"</formula>
    </cfRule>
    <cfRule type="expression" dxfId="9907" priority="3699">
      <formula>L41="CUMPLE"</formula>
    </cfRule>
  </conditionalFormatting>
  <conditionalFormatting sqref="L41 L43">
    <cfRule type="cellIs" dxfId="9906" priority="3696" operator="equal">
      <formula>"NO CUMPLE"</formula>
    </cfRule>
    <cfRule type="cellIs" dxfId="9905" priority="3697" operator="equal">
      <formula>"CUMPLE"</formula>
    </cfRule>
  </conditionalFormatting>
  <conditionalFormatting sqref="M42">
    <cfRule type="expression" dxfId="9904" priority="3694">
      <formula>L42="NO CUMPLE"</formula>
    </cfRule>
    <cfRule type="expression" dxfId="9903" priority="3695">
      <formula>L42="CUMPLE"</formula>
    </cfRule>
  </conditionalFormatting>
  <conditionalFormatting sqref="K41">
    <cfRule type="expression" dxfId="9902" priority="3692">
      <formula>J41="NO CUMPLE"</formula>
    </cfRule>
    <cfRule type="expression" dxfId="9901" priority="3693">
      <formula>J41="CUMPLE"</formula>
    </cfRule>
  </conditionalFormatting>
  <conditionalFormatting sqref="K42:K43">
    <cfRule type="expression" dxfId="9900" priority="3690">
      <formula>J42="NO CUMPLE"</formula>
    </cfRule>
    <cfRule type="expression" dxfId="9899" priority="3691">
      <formula>J42="CUMPLE"</formula>
    </cfRule>
  </conditionalFormatting>
  <conditionalFormatting sqref="M44">
    <cfRule type="expression" dxfId="9898" priority="3688">
      <formula>L44="NO CUMPLE"</formula>
    </cfRule>
    <cfRule type="expression" dxfId="9897" priority="3689">
      <formula>L44="CUMPLE"</formula>
    </cfRule>
  </conditionalFormatting>
  <conditionalFormatting sqref="L44:L46">
    <cfRule type="cellIs" dxfId="9896" priority="3686" operator="equal">
      <formula>"NO CUMPLE"</formula>
    </cfRule>
    <cfRule type="cellIs" dxfId="9895" priority="3687" operator="equal">
      <formula>"CUMPLE"</formula>
    </cfRule>
  </conditionalFormatting>
  <conditionalFormatting sqref="M45">
    <cfRule type="expression" dxfId="9894" priority="3684">
      <formula>L45="NO CUMPLE"</formula>
    </cfRule>
    <cfRule type="expression" dxfId="9893" priority="3685">
      <formula>L45="CUMPLE"</formula>
    </cfRule>
  </conditionalFormatting>
  <conditionalFormatting sqref="K44">
    <cfRule type="expression" dxfId="9892" priority="3682">
      <formula>J44="NO CUMPLE"</formula>
    </cfRule>
    <cfRule type="expression" dxfId="9891" priority="3683">
      <formula>J44="CUMPLE"</formula>
    </cfRule>
  </conditionalFormatting>
  <conditionalFormatting sqref="K45:K46">
    <cfRule type="expression" dxfId="9890" priority="3680">
      <formula>J45="NO CUMPLE"</formula>
    </cfRule>
    <cfRule type="expression" dxfId="9889" priority="3681">
      <formula>J45="CUMPLE"</formula>
    </cfRule>
  </conditionalFormatting>
  <conditionalFormatting sqref="M47">
    <cfRule type="expression" dxfId="9888" priority="3678">
      <formula>L47="NO CUMPLE"</formula>
    </cfRule>
    <cfRule type="expression" dxfId="9887" priority="3679">
      <formula>L47="CUMPLE"</formula>
    </cfRule>
  </conditionalFormatting>
  <conditionalFormatting sqref="L47:L49">
    <cfRule type="cellIs" dxfId="9886" priority="3676" operator="equal">
      <formula>"NO CUMPLE"</formula>
    </cfRule>
    <cfRule type="cellIs" dxfId="9885" priority="3677" operator="equal">
      <formula>"CUMPLE"</formula>
    </cfRule>
  </conditionalFormatting>
  <conditionalFormatting sqref="M48">
    <cfRule type="expression" dxfId="9884" priority="3674">
      <formula>L48="NO CUMPLE"</formula>
    </cfRule>
    <cfRule type="expression" dxfId="9883" priority="3675">
      <formula>L48="CUMPLE"</formula>
    </cfRule>
  </conditionalFormatting>
  <conditionalFormatting sqref="K47">
    <cfRule type="expression" dxfId="9882" priority="3672">
      <formula>J47="NO CUMPLE"</formula>
    </cfRule>
    <cfRule type="expression" dxfId="9881" priority="3673">
      <formula>J47="CUMPLE"</formula>
    </cfRule>
  </conditionalFormatting>
  <conditionalFormatting sqref="K48:K49">
    <cfRule type="expression" dxfId="9880" priority="3670">
      <formula>J48="NO CUMPLE"</formula>
    </cfRule>
    <cfRule type="expression" dxfId="9879" priority="3671">
      <formula>J48="CUMPLE"</formula>
    </cfRule>
  </conditionalFormatting>
  <conditionalFormatting sqref="J57">
    <cfRule type="cellIs" dxfId="9878" priority="3668" operator="equal">
      <formula>"NO CUMPLE"</formula>
    </cfRule>
    <cfRule type="cellIs" dxfId="9877" priority="3669" operator="equal">
      <formula>"CUMPLE"</formula>
    </cfRule>
  </conditionalFormatting>
  <conditionalFormatting sqref="J71">
    <cfRule type="cellIs" dxfId="9876" priority="3650" operator="equal">
      <formula>"NO CUMPLE"</formula>
    </cfRule>
    <cfRule type="cellIs" dxfId="9875" priority="3651" operator="equal">
      <formula>"CUMPLE"</formula>
    </cfRule>
  </conditionalFormatting>
  <conditionalFormatting sqref="K57">
    <cfRule type="expression" dxfId="9874" priority="3648">
      <formula>J57="NO CUMPLE"</formula>
    </cfRule>
    <cfRule type="expression" dxfId="9873" priority="3649">
      <formula>J57="CUMPLE"</formula>
    </cfRule>
  </conditionalFormatting>
  <conditionalFormatting sqref="M57">
    <cfRule type="expression" dxfId="9872" priority="3646">
      <formula>L57="NO CUMPLE"</formula>
    </cfRule>
    <cfRule type="expression" dxfId="9871" priority="3647">
      <formula>L57="CUMPLE"</formula>
    </cfRule>
  </conditionalFormatting>
  <conditionalFormatting sqref="L57:L59">
    <cfRule type="cellIs" dxfId="9870" priority="3644" operator="equal">
      <formula>"NO CUMPLE"</formula>
    </cfRule>
    <cfRule type="cellIs" dxfId="9869" priority="3645" operator="equal">
      <formula>"CUMPLE"</formula>
    </cfRule>
  </conditionalFormatting>
  <conditionalFormatting sqref="K58:K59">
    <cfRule type="expression" dxfId="9868" priority="3642">
      <formula>J58="NO CUMPLE"</formula>
    </cfRule>
    <cfRule type="expression" dxfId="9867" priority="3643">
      <formula>J58="CUMPLE"</formula>
    </cfRule>
  </conditionalFormatting>
  <conditionalFormatting sqref="M58">
    <cfRule type="expression" dxfId="9866" priority="3640">
      <formula>L58="NO CUMPLE"</formula>
    </cfRule>
    <cfRule type="expression" dxfId="9865" priority="3641">
      <formula>L58="CUMPLE"</formula>
    </cfRule>
  </conditionalFormatting>
  <conditionalFormatting sqref="M60">
    <cfRule type="expression" dxfId="9864" priority="3638">
      <formula>L60="NO CUMPLE"</formula>
    </cfRule>
    <cfRule type="expression" dxfId="9863" priority="3639">
      <formula>L60="CUMPLE"</formula>
    </cfRule>
  </conditionalFormatting>
  <conditionalFormatting sqref="L61:L62">
    <cfRule type="cellIs" dxfId="9862" priority="3636" operator="equal">
      <formula>"NO CUMPLE"</formula>
    </cfRule>
    <cfRule type="cellIs" dxfId="9861" priority="3637" operator="equal">
      <formula>"CUMPLE"</formula>
    </cfRule>
  </conditionalFormatting>
  <conditionalFormatting sqref="M61">
    <cfRule type="expression" dxfId="9860" priority="3634">
      <formula>L61="NO CUMPLE"</formula>
    </cfRule>
    <cfRule type="expression" dxfId="9859" priority="3635">
      <formula>L61="CUMPLE"</formula>
    </cfRule>
  </conditionalFormatting>
  <conditionalFormatting sqref="K60">
    <cfRule type="expression" dxfId="9858" priority="3632">
      <formula>J60="NO CUMPLE"</formula>
    </cfRule>
    <cfRule type="expression" dxfId="9857" priority="3633">
      <formula>J60="CUMPLE"</formula>
    </cfRule>
  </conditionalFormatting>
  <conditionalFormatting sqref="K61:K62">
    <cfRule type="expression" dxfId="9856" priority="3630">
      <formula>J61="NO CUMPLE"</formula>
    </cfRule>
    <cfRule type="expression" dxfId="9855" priority="3631">
      <formula>J61="CUMPLE"</formula>
    </cfRule>
  </conditionalFormatting>
  <conditionalFormatting sqref="M63">
    <cfRule type="expression" dxfId="9854" priority="3628">
      <formula>L63="NO CUMPLE"</formula>
    </cfRule>
    <cfRule type="expression" dxfId="9853" priority="3629">
      <formula>L63="CUMPLE"</formula>
    </cfRule>
  </conditionalFormatting>
  <conditionalFormatting sqref="L65">
    <cfRule type="cellIs" dxfId="9852" priority="3626" operator="equal">
      <formula>"NO CUMPLE"</formula>
    </cfRule>
    <cfRule type="cellIs" dxfId="9851" priority="3627" operator="equal">
      <formula>"CUMPLE"</formula>
    </cfRule>
  </conditionalFormatting>
  <conditionalFormatting sqref="M64">
    <cfRule type="expression" dxfId="9850" priority="3624">
      <formula>L64="NO CUMPLE"</formula>
    </cfRule>
    <cfRule type="expression" dxfId="9849" priority="3625">
      <formula>L64="CUMPLE"</formula>
    </cfRule>
  </conditionalFormatting>
  <conditionalFormatting sqref="K63">
    <cfRule type="expression" dxfId="9848" priority="3622">
      <formula>J63="NO CUMPLE"</formula>
    </cfRule>
    <cfRule type="expression" dxfId="9847" priority="3623">
      <formula>J63="CUMPLE"</formula>
    </cfRule>
  </conditionalFormatting>
  <conditionalFormatting sqref="K64:K65">
    <cfRule type="expression" dxfId="9846" priority="3620">
      <formula>J64="NO CUMPLE"</formula>
    </cfRule>
    <cfRule type="expression" dxfId="9845" priority="3621">
      <formula>J64="CUMPLE"</formula>
    </cfRule>
  </conditionalFormatting>
  <conditionalFormatting sqref="M66">
    <cfRule type="expression" dxfId="9844" priority="3618">
      <formula>L66="NO CUMPLE"</formula>
    </cfRule>
    <cfRule type="expression" dxfId="9843" priority="3619">
      <formula>L66="CUMPLE"</formula>
    </cfRule>
  </conditionalFormatting>
  <conditionalFormatting sqref="L68">
    <cfRule type="cellIs" dxfId="9842" priority="3616" operator="equal">
      <formula>"NO CUMPLE"</formula>
    </cfRule>
    <cfRule type="cellIs" dxfId="9841" priority="3617" operator="equal">
      <formula>"CUMPLE"</formula>
    </cfRule>
  </conditionalFormatting>
  <conditionalFormatting sqref="M67">
    <cfRule type="expression" dxfId="9840" priority="3614">
      <formula>L67="NO CUMPLE"</formula>
    </cfRule>
    <cfRule type="expression" dxfId="9839" priority="3615">
      <formula>L67="CUMPLE"</formula>
    </cfRule>
  </conditionalFormatting>
  <conditionalFormatting sqref="K66">
    <cfRule type="expression" dxfId="9838" priority="3612">
      <formula>J66="NO CUMPLE"</formula>
    </cfRule>
    <cfRule type="expression" dxfId="9837" priority="3613">
      <formula>J66="CUMPLE"</formula>
    </cfRule>
  </conditionalFormatting>
  <conditionalFormatting sqref="K67:K68">
    <cfRule type="expression" dxfId="9836" priority="3610">
      <formula>J67="NO CUMPLE"</formula>
    </cfRule>
    <cfRule type="expression" dxfId="9835" priority="3611">
      <formula>J67="CUMPLE"</formula>
    </cfRule>
  </conditionalFormatting>
  <conditionalFormatting sqref="M69">
    <cfRule type="expression" dxfId="9834" priority="3608">
      <formula>L69="NO CUMPLE"</formula>
    </cfRule>
    <cfRule type="expression" dxfId="9833" priority="3609">
      <formula>L69="CUMPLE"</formula>
    </cfRule>
  </conditionalFormatting>
  <conditionalFormatting sqref="L71">
    <cfRule type="cellIs" dxfId="9832" priority="3606" operator="equal">
      <formula>"NO CUMPLE"</formula>
    </cfRule>
    <cfRule type="cellIs" dxfId="9831" priority="3607" operator="equal">
      <formula>"CUMPLE"</formula>
    </cfRule>
  </conditionalFormatting>
  <conditionalFormatting sqref="M70">
    <cfRule type="expression" dxfId="9830" priority="3604">
      <formula>L70="NO CUMPLE"</formula>
    </cfRule>
    <cfRule type="expression" dxfId="9829" priority="3605">
      <formula>L70="CUMPLE"</formula>
    </cfRule>
  </conditionalFormatting>
  <conditionalFormatting sqref="K69">
    <cfRule type="expression" dxfId="9828" priority="3602">
      <formula>J69="NO CUMPLE"</formula>
    </cfRule>
    <cfRule type="expression" dxfId="9827" priority="3603">
      <formula>J69="CUMPLE"</formula>
    </cfRule>
  </conditionalFormatting>
  <conditionalFormatting sqref="K70:K71">
    <cfRule type="expression" dxfId="9826" priority="3600">
      <formula>J70="NO CUMPLE"</formula>
    </cfRule>
    <cfRule type="expression" dxfId="9825" priority="3601">
      <formula>J70="CUMPLE"</formula>
    </cfRule>
  </conditionalFormatting>
  <conditionalFormatting sqref="S57 S60 S63 S66">
    <cfRule type="cellIs" dxfId="9824" priority="3598" operator="greaterThan">
      <formula>0</formula>
    </cfRule>
    <cfRule type="cellIs" dxfId="9823" priority="3599" operator="equal">
      <formula>0</formula>
    </cfRule>
  </conditionalFormatting>
  <conditionalFormatting sqref="J79">
    <cfRule type="cellIs" dxfId="9822" priority="3596" operator="equal">
      <formula>"NO CUMPLE"</formula>
    </cfRule>
    <cfRule type="cellIs" dxfId="9821" priority="3597" operator="equal">
      <formula>"CUMPLE"</formula>
    </cfRule>
  </conditionalFormatting>
  <conditionalFormatting sqref="K79">
    <cfRule type="expression" dxfId="9820" priority="3576">
      <formula>J79="NO CUMPLE"</formula>
    </cfRule>
    <cfRule type="expression" dxfId="9819" priority="3577">
      <formula>J79="CUMPLE"</formula>
    </cfRule>
  </conditionalFormatting>
  <conditionalFormatting sqref="M79">
    <cfRule type="expression" dxfId="9818" priority="3574">
      <formula>L79="NO CUMPLE"</formula>
    </cfRule>
    <cfRule type="expression" dxfId="9817" priority="3575">
      <formula>L79="CUMPLE"</formula>
    </cfRule>
  </conditionalFormatting>
  <conditionalFormatting sqref="L80:L81">
    <cfRule type="cellIs" dxfId="9816" priority="3572" operator="equal">
      <formula>"NO CUMPLE"</formula>
    </cfRule>
    <cfRule type="cellIs" dxfId="9815" priority="3573" operator="equal">
      <formula>"CUMPLE"</formula>
    </cfRule>
  </conditionalFormatting>
  <conditionalFormatting sqref="K80:K81">
    <cfRule type="expression" dxfId="9814" priority="3570">
      <formula>J80="NO CUMPLE"</formula>
    </cfRule>
    <cfRule type="expression" dxfId="9813" priority="3571">
      <formula>J80="CUMPLE"</formula>
    </cfRule>
  </conditionalFormatting>
  <conditionalFormatting sqref="M80">
    <cfRule type="expression" dxfId="9812" priority="3568">
      <formula>L80="NO CUMPLE"</formula>
    </cfRule>
    <cfRule type="expression" dxfId="9811" priority="3569">
      <formula>L80="CUMPLE"</formula>
    </cfRule>
  </conditionalFormatting>
  <conditionalFormatting sqref="M82">
    <cfRule type="expression" dxfId="9810" priority="3566">
      <formula>L82="NO CUMPLE"</formula>
    </cfRule>
    <cfRule type="expression" dxfId="9809" priority="3567">
      <formula>L82="CUMPLE"</formula>
    </cfRule>
  </conditionalFormatting>
  <conditionalFormatting sqref="L84">
    <cfRule type="cellIs" dxfId="9808" priority="3564" operator="equal">
      <formula>"NO CUMPLE"</formula>
    </cfRule>
    <cfRule type="cellIs" dxfId="9807" priority="3565" operator="equal">
      <formula>"CUMPLE"</formula>
    </cfRule>
  </conditionalFormatting>
  <conditionalFormatting sqref="M83">
    <cfRule type="expression" dxfId="9806" priority="3562">
      <formula>L83="NO CUMPLE"</formula>
    </cfRule>
    <cfRule type="expression" dxfId="9805" priority="3563">
      <formula>L83="CUMPLE"</formula>
    </cfRule>
  </conditionalFormatting>
  <conditionalFormatting sqref="K82">
    <cfRule type="expression" dxfId="9804" priority="3560">
      <formula>J82="NO CUMPLE"</formula>
    </cfRule>
    <cfRule type="expression" dxfId="9803" priority="3561">
      <formula>J82="CUMPLE"</formula>
    </cfRule>
  </conditionalFormatting>
  <conditionalFormatting sqref="K83:K84">
    <cfRule type="expression" dxfId="9802" priority="3558">
      <formula>J83="NO CUMPLE"</formula>
    </cfRule>
    <cfRule type="expression" dxfId="9801" priority="3559">
      <formula>J83="CUMPLE"</formula>
    </cfRule>
  </conditionalFormatting>
  <conditionalFormatting sqref="M85">
    <cfRule type="expression" dxfId="9800" priority="3556">
      <formula>L85="NO CUMPLE"</formula>
    </cfRule>
    <cfRule type="expression" dxfId="9799" priority="3557">
      <formula>L85="CUMPLE"</formula>
    </cfRule>
  </conditionalFormatting>
  <conditionalFormatting sqref="L87">
    <cfRule type="cellIs" dxfId="9798" priority="3554" operator="equal">
      <formula>"NO CUMPLE"</formula>
    </cfRule>
    <cfRule type="cellIs" dxfId="9797" priority="3555" operator="equal">
      <formula>"CUMPLE"</formula>
    </cfRule>
  </conditionalFormatting>
  <conditionalFormatting sqref="M86">
    <cfRule type="expression" dxfId="9796" priority="3552">
      <formula>L86="NO CUMPLE"</formula>
    </cfRule>
    <cfRule type="expression" dxfId="9795" priority="3553">
      <formula>L86="CUMPLE"</formula>
    </cfRule>
  </conditionalFormatting>
  <conditionalFormatting sqref="K85">
    <cfRule type="expression" dxfId="9794" priority="3550">
      <formula>J85="NO CUMPLE"</formula>
    </cfRule>
    <cfRule type="expression" dxfId="9793" priority="3551">
      <formula>J85="CUMPLE"</formula>
    </cfRule>
  </conditionalFormatting>
  <conditionalFormatting sqref="K86:K87">
    <cfRule type="expression" dxfId="9792" priority="3548">
      <formula>J86="NO CUMPLE"</formula>
    </cfRule>
    <cfRule type="expression" dxfId="9791" priority="3549">
      <formula>J86="CUMPLE"</formula>
    </cfRule>
  </conditionalFormatting>
  <conditionalFormatting sqref="M88">
    <cfRule type="expression" dxfId="9790" priority="3546">
      <formula>L88="NO CUMPLE"</formula>
    </cfRule>
    <cfRule type="expression" dxfId="9789" priority="3547">
      <formula>L88="CUMPLE"</formula>
    </cfRule>
  </conditionalFormatting>
  <conditionalFormatting sqref="L90">
    <cfRule type="cellIs" dxfId="9788" priority="3544" operator="equal">
      <formula>"NO CUMPLE"</formula>
    </cfRule>
    <cfRule type="cellIs" dxfId="9787" priority="3545" operator="equal">
      <formula>"CUMPLE"</formula>
    </cfRule>
  </conditionalFormatting>
  <conditionalFormatting sqref="M89">
    <cfRule type="expression" dxfId="9786" priority="3542">
      <formula>L89="NO CUMPLE"</formula>
    </cfRule>
    <cfRule type="expression" dxfId="9785" priority="3543">
      <formula>L89="CUMPLE"</formula>
    </cfRule>
  </conditionalFormatting>
  <conditionalFormatting sqref="K88">
    <cfRule type="expression" dxfId="9784" priority="3540">
      <formula>J88="NO CUMPLE"</formula>
    </cfRule>
    <cfRule type="expression" dxfId="9783" priority="3541">
      <formula>J88="CUMPLE"</formula>
    </cfRule>
  </conditionalFormatting>
  <conditionalFormatting sqref="K89:K90">
    <cfRule type="expression" dxfId="9782" priority="3538">
      <formula>J89="NO CUMPLE"</formula>
    </cfRule>
    <cfRule type="expression" dxfId="9781" priority="3539">
      <formula>J89="CUMPLE"</formula>
    </cfRule>
  </conditionalFormatting>
  <conditionalFormatting sqref="M91">
    <cfRule type="expression" dxfId="9780" priority="3536">
      <formula>L91="NO CUMPLE"</formula>
    </cfRule>
    <cfRule type="expression" dxfId="9779" priority="3537">
      <formula>L91="CUMPLE"</formula>
    </cfRule>
  </conditionalFormatting>
  <conditionalFormatting sqref="L93">
    <cfRule type="cellIs" dxfId="9778" priority="3534" operator="equal">
      <formula>"NO CUMPLE"</formula>
    </cfRule>
    <cfRule type="cellIs" dxfId="9777" priority="3535" operator="equal">
      <formula>"CUMPLE"</formula>
    </cfRule>
  </conditionalFormatting>
  <conditionalFormatting sqref="M92">
    <cfRule type="expression" dxfId="9776" priority="3532">
      <formula>L92="NO CUMPLE"</formula>
    </cfRule>
    <cfRule type="expression" dxfId="9775" priority="3533">
      <formula>L92="CUMPLE"</formula>
    </cfRule>
  </conditionalFormatting>
  <conditionalFormatting sqref="K91">
    <cfRule type="expression" dxfId="9774" priority="3530">
      <formula>J91="NO CUMPLE"</formula>
    </cfRule>
    <cfRule type="expression" dxfId="9773" priority="3531">
      <formula>J91="CUMPLE"</formula>
    </cfRule>
  </conditionalFormatting>
  <conditionalFormatting sqref="K92:K93">
    <cfRule type="expression" dxfId="9772" priority="3528">
      <formula>J92="NO CUMPLE"</formula>
    </cfRule>
    <cfRule type="expression" dxfId="9771" priority="3529">
      <formula>J92="CUMPLE"</formula>
    </cfRule>
  </conditionalFormatting>
  <conditionalFormatting sqref="J101">
    <cfRule type="cellIs" dxfId="9770" priority="3526" operator="equal">
      <formula>"NO CUMPLE"</formula>
    </cfRule>
    <cfRule type="cellIs" dxfId="9769" priority="3527" operator="equal">
      <formula>"CUMPLE"</formula>
    </cfRule>
  </conditionalFormatting>
  <conditionalFormatting sqref="J107">
    <cfRule type="cellIs" dxfId="9768" priority="3518" operator="equal">
      <formula>"NO CUMPLE"</formula>
    </cfRule>
    <cfRule type="cellIs" dxfId="9767" priority="3519" operator="equal">
      <formula>"CUMPLE"</formula>
    </cfRule>
  </conditionalFormatting>
  <conditionalFormatting sqref="J108:J109">
    <cfRule type="cellIs" dxfId="9766" priority="3516" operator="equal">
      <formula>"NO CUMPLE"</formula>
    </cfRule>
    <cfRule type="cellIs" dxfId="9765" priority="3517" operator="equal">
      <formula>"CUMPLE"</formula>
    </cfRule>
  </conditionalFormatting>
  <conditionalFormatting sqref="J110">
    <cfRule type="cellIs" dxfId="9764" priority="3514" operator="equal">
      <formula>"NO CUMPLE"</formula>
    </cfRule>
    <cfRule type="cellIs" dxfId="9763" priority="3515" operator="equal">
      <formula>"CUMPLE"</formula>
    </cfRule>
  </conditionalFormatting>
  <conditionalFormatting sqref="J111:J112">
    <cfRule type="cellIs" dxfId="9762" priority="3512" operator="equal">
      <formula>"NO CUMPLE"</formula>
    </cfRule>
    <cfRule type="cellIs" dxfId="9761" priority="3513" operator="equal">
      <formula>"CUMPLE"</formula>
    </cfRule>
  </conditionalFormatting>
  <conditionalFormatting sqref="J113">
    <cfRule type="cellIs" dxfId="9760" priority="3510" operator="equal">
      <formula>"NO CUMPLE"</formula>
    </cfRule>
    <cfRule type="cellIs" dxfId="9759" priority="3511" operator="equal">
      <formula>"CUMPLE"</formula>
    </cfRule>
  </conditionalFormatting>
  <conditionalFormatting sqref="J114:J115">
    <cfRule type="cellIs" dxfId="9758" priority="3508" operator="equal">
      <formula>"NO CUMPLE"</formula>
    </cfRule>
    <cfRule type="cellIs" dxfId="9757" priority="3509" operator="equal">
      <formula>"CUMPLE"</formula>
    </cfRule>
  </conditionalFormatting>
  <conditionalFormatting sqref="K101">
    <cfRule type="expression" dxfId="9756" priority="3506">
      <formula>J101="NO CUMPLE"</formula>
    </cfRule>
    <cfRule type="expression" dxfId="9755" priority="3507">
      <formula>J101="CUMPLE"</formula>
    </cfRule>
  </conditionalFormatting>
  <conditionalFormatting sqref="M101">
    <cfRule type="expression" dxfId="9754" priority="3504">
      <formula>L101="NO CUMPLE"</formula>
    </cfRule>
    <cfRule type="expression" dxfId="9753" priority="3505">
      <formula>L101="CUMPLE"</formula>
    </cfRule>
  </conditionalFormatting>
  <conditionalFormatting sqref="L103">
    <cfRule type="cellIs" dxfId="9752" priority="3502" operator="equal">
      <formula>"NO CUMPLE"</formula>
    </cfRule>
    <cfRule type="cellIs" dxfId="9751" priority="3503" operator="equal">
      <formula>"CUMPLE"</formula>
    </cfRule>
  </conditionalFormatting>
  <conditionalFormatting sqref="K102:K103">
    <cfRule type="expression" dxfId="9750" priority="3500">
      <formula>J102="NO CUMPLE"</formula>
    </cfRule>
    <cfRule type="expression" dxfId="9749" priority="3501">
      <formula>J102="CUMPLE"</formula>
    </cfRule>
  </conditionalFormatting>
  <conditionalFormatting sqref="M102">
    <cfRule type="expression" dxfId="9748" priority="3498">
      <formula>L102="NO CUMPLE"</formula>
    </cfRule>
    <cfRule type="expression" dxfId="9747" priority="3499">
      <formula>L102="CUMPLE"</formula>
    </cfRule>
  </conditionalFormatting>
  <conditionalFormatting sqref="M104">
    <cfRule type="expression" dxfId="9746" priority="3496">
      <formula>L104="NO CUMPLE"</formula>
    </cfRule>
    <cfRule type="expression" dxfId="9745" priority="3497">
      <formula>L104="CUMPLE"</formula>
    </cfRule>
  </conditionalFormatting>
  <conditionalFormatting sqref="L106">
    <cfRule type="cellIs" dxfId="9744" priority="3494" operator="equal">
      <formula>"NO CUMPLE"</formula>
    </cfRule>
    <cfRule type="cellIs" dxfId="9743" priority="3495" operator="equal">
      <formula>"CUMPLE"</formula>
    </cfRule>
  </conditionalFormatting>
  <conditionalFormatting sqref="M105">
    <cfRule type="expression" dxfId="9742" priority="3492">
      <formula>L105="NO CUMPLE"</formula>
    </cfRule>
    <cfRule type="expression" dxfId="9741" priority="3493">
      <formula>L105="CUMPLE"</formula>
    </cfRule>
  </conditionalFormatting>
  <conditionalFormatting sqref="K104">
    <cfRule type="expression" dxfId="9740" priority="3490">
      <formula>J104="NO CUMPLE"</formula>
    </cfRule>
    <cfRule type="expression" dxfId="9739" priority="3491">
      <formula>J104="CUMPLE"</formula>
    </cfRule>
  </conditionalFormatting>
  <conditionalFormatting sqref="K105:K106">
    <cfRule type="expression" dxfId="9738" priority="3488">
      <formula>J105="NO CUMPLE"</formula>
    </cfRule>
    <cfRule type="expression" dxfId="9737" priority="3489">
      <formula>J105="CUMPLE"</formula>
    </cfRule>
  </conditionalFormatting>
  <conditionalFormatting sqref="M107">
    <cfRule type="expression" dxfId="9736" priority="3486">
      <formula>L107="NO CUMPLE"</formula>
    </cfRule>
    <cfRule type="expression" dxfId="9735" priority="3487">
      <formula>L107="CUMPLE"</formula>
    </cfRule>
  </conditionalFormatting>
  <conditionalFormatting sqref="L107:L109">
    <cfRule type="cellIs" dxfId="9734" priority="3484" operator="equal">
      <formula>"NO CUMPLE"</formula>
    </cfRule>
    <cfRule type="cellIs" dxfId="9733" priority="3485" operator="equal">
      <formula>"CUMPLE"</formula>
    </cfRule>
  </conditionalFormatting>
  <conditionalFormatting sqref="M108">
    <cfRule type="expression" dxfId="9732" priority="3482">
      <formula>L108="NO CUMPLE"</formula>
    </cfRule>
    <cfRule type="expression" dxfId="9731" priority="3483">
      <formula>L108="CUMPLE"</formula>
    </cfRule>
  </conditionalFormatting>
  <conditionalFormatting sqref="K107">
    <cfRule type="expression" dxfId="9730" priority="3480">
      <formula>J107="NO CUMPLE"</formula>
    </cfRule>
    <cfRule type="expression" dxfId="9729" priority="3481">
      <formula>J107="CUMPLE"</formula>
    </cfRule>
  </conditionalFormatting>
  <conditionalFormatting sqref="K108:K109">
    <cfRule type="expression" dxfId="9728" priority="3478">
      <formula>J108="NO CUMPLE"</formula>
    </cfRule>
    <cfRule type="expression" dxfId="9727" priority="3479">
      <formula>J108="CUMPLE"</formula>
    </cfRule>
  </conditionalFormatting>
  <conditionalFormatting sqref="M110">
    <cfRule type="expression" dxfId="9726" priority="3476">
      <formula>L110="NO CUMPLE"</formula>
    </cfRule>
    <cfRule type="expression" dxfId="9725" priority="3477">
      <formula>L110="CUMPLE"</formula>
    </cfRule>
  </conditionalFormatting>
  <conditionalFormatting sqref="L110:L112">
    <cfRule type="cellIs" dxfId="9724" priority="3474" operator="equal">
      <formula>"NO CUMPLE"</formula>
    </cfRule>
    <cfRule type="cellIs" dxfId="9723" priority="3475" operator="equal">
      <formula>"CUMPLE"</formula>
    </cfRule>
  </conditionalFormatting>
  <conditionalFormatting sqref="M111">
    <cfRule type="expression" dxfId="9722" priority="3472">
      <formula>L111="NO CUMPLE"</formula>
    </cfRule>
    <cfRule type="expression" dxfId="9721" priority="3473">
      <formula>L111="CUMPLE"</formula>
    </cfRule>
  </conditionalFormatting>
  <conditionalFormatting sqref="K110">
    <cfRule type="expression" dxfId="9720" priority="3470">
      <formula>J110="NO CUMPLE"</formula>
    </cfRule>
    <cfRule type="expression" dxfId="9719" priority="3471">
      <formula>J110="CUMPLE"</formula>
    </cfRule>
  </conditionalFormatting>
  <conditionalFormatting sqref="K111:K112">
    <cfRule type="expression" dxfId="9718" priority="3468">
      <formula>J111="NO CUMPLE"</formula>
    </cfRule>
    <cfRule type="expression" dxfId="9717" priority="3469">
      <formula>J111="CUMPLE"</formula>
    </cfRule>
  </conditionalFormatting>
  <conditionalFormatting sqref="M113">
    <cfRule type="expression" dxfId="9716" priority="3466">
      <formula>L113="NO CUMPLE"</formula>
    </cfRule>
    <cfRule type="expression" dxfId="9715" priority="3467">
      <formula>L113="CUMPLE"</formula>
    </cfRule>
  </conditionalFormatting>
  <conditionalFormatting sqref="L113:L115">
    <cfRule type="cellIs" dxfId="9714" priority="3464" operator="equal">
      <formula>"NO CUMPLE"</formula>
    </cfRule>
    <cfRule type="cellIs" dxfId="9713" priority="3465" operator="equal">
      <formula>"CUMPLE"</formula>
    </cfRule>
  </conditionalFormatting>
  <conditionalFormatting sqref="M114">
    <cfRule type="expression" dxfId="9712" priority="3462">
      <formula>L114="NO CUMPLE"</formula>
    </cfRule>
    <cfRule type="expression" dxfId="9711" priority="3463">
      <formula>L114="CUMPLE"</formula>
    </cfRule>
  </conditionalFormatting>
  <conditionalFormatting sqref="K113">
    <cfRule type="expression" dxfId="9710" priority="3460">
      <formula>J113="NO CUMPLE"</formula>
    </cfRule>
    <cfRule type="expression" dxfId="9709" priority="3461">
      <formula>J113="CUMPLE"</formula>
    </cfRule>
  </conditionalFormatting>
  <conditionalFormatting sqref="K114:K115">
    <cfRule type="expression" dxfId="9708" priority="3458">
      <formula>J114="NO CUMPLE"</formula>
    </cfRule>
    <cfRule type="expression" dxfId="9707" priority="3459">
      <formula>J114="CUMPLE"</formula>
    </cfRule>
  </conditionalFormatting>
  <conditionalFormatting sqref="J123">
    <cfRule type="cellIs" dxfId="9706" priority="3456" operator="equal">
      <formula>"NO CUMPLE"</formula>
    </cfRule>
    <cfRule type="cellIs" dxfId="9705" priority="3457" operator="equal">
      <formula>"CUMPLE"</formula>
    </cfRule>
  </conditionalFormatting>
  <conditionalFormatting sqref="J132">
    <cfRule type="cellIs" dxfId="9704" priority="3444" operator="equal">
      <formula>"NO CUMPLE"</formula>
    </cfRule>
    <cfRule type="cellIs" dxfId="9703" priority="3445" operator="equal">
      <formula>"CUMPLE"</formula>
    </cfRule>
  </conditionalFormatting>
  <conditionalFormatting sqref="J133:J134">
    <cfRule type="cellIs" dxfId="9702" priority="3442" operator="equal">
      <formula>"NO CUMPLE"</formula>
    </cfRule>
    <cfRule type="cellIs" dxfId="9701" priority="3443" operator="equal">
      <formula>"CUMPLE"</formula>
    </cfRule>
  </conditionalFormatting>
  <conditionalFormatting sqref="J135">
    <cfRule type="cellIs" dxfId="9700" priority="3440" operator="equal">
      <formula>"NO CUMPLE"</formula>
    </cfRule>
    <cfRule type="cellIs" dxfId="9699" priority="3441" operator="equal">
      <formula>"CUMPLE"</formula>
    </cfRule>
  </conditionalFormatting>
  <conditionalFormatting sqref="J136:J137">
    <cfRule type="cellIs" dxfId="9698" priority="3438" operator="equal">
      <formula>"NO CUMPLE"</formula>
    </cfRule>
    <cfRule type="cellIs" dxfId="9697" priority="3439" operator="equal">
      <formula>"CUMPLE"</formula>
    </cfRule>
  </conditionalFormatting>
  <conditionalFormatting sqref="K123">
    <cfRule type="expression" dxfId="9696" priority="3436">
      <formula>J123="NO CUMPLE"</formula>
    </cfRule>
    <cfRule type="expression" dxfId="9695" priority="3437">
      <formula>J123="CUMPLE"</formula>
    </cfRule>
  </conditionalFormatting>
  <conditionalFormatting sqref="M123">
    <cfRule type="expression" dxfId="9694" priority="3434">
      <formula>L123="NO CUMPLE"</formula>
    </cfRule>
    <cfRule type="expression" dxfId="9693" priority="3435">
      <formula>L123="CUMPLE"</formula>
    </cfRule>
  </conditionalFormatting>
  <conditionalFormatting sqref="L124:L125">
    <cfRule type="cellIs" dxfId="9692" priority="3432" operator="equal">
      <formula>"NO CUMPLE"</formula>
    </cfRule>
    <cfRule type="cellIs" dxfId="9691" priority="3433" operator="equal">
      <formula>"CUMPLE"</formula>
    </cfRule>
  </conditionalFormatting>
  <conditionalFormatting sqref="K124:K125">
    <cfRule type="expression" dxfId="9690" priority="3430">
      <formula>J124="NO CUMPLE"</formula>
    </cfRule>
    <cfRule type="expression" dxfId="9689" priority="3431">
      <formula>J124="CUMPLE"</formula>
    </cfRule>
  </conditionalFormatting>
  <conditionalFormatting sqref="M124">
    <cfRule type="expression" dxfId="9688" priority="3428">
      <formula>L124="NO CUMPLE"</formula>
    </cfRule>
    <cfRule type="expression" dxfId="9687" priority="3429">
      <formula>L124="CUMPLE"</formula>
    </cfRule>
  </conditionalFormatting>
  <conditionalFormatting sqref="M126">
    <cfRule type="expression" dxfId="9686" priority="3426">
      <formula>L126="NO CUMPLE"</formula>
    </cfRule>
    <cfRule type="expression" dxfId="9685" priority="3427">
      <formula>L126="CUMPLE"</formula>
    </cfRule>
  </conditionalFormatting>
  <conditionalFormatting sqref="L128">
    <cfRule type="cellIs" dxfId="9684" priority="3424" operator="equal">
      <formula>"NO CUMPLE"</formula>
    </cfRule>
    <cfRule type="cellIs" dxfId="9683" priority="3425" operator="equal">
      <formula>"CUMPLE"</formula>
    </cfRule>
  </conditionalFormatting>
  <conditionalFormatting sqref="M127">
    <cfRule type="expression" dxfId="9682" priority="3422">
      <formula>L127="NO CUMPLE"</formula>
    </cfRule>
    <cfRule type="expression" dxfId="9681" priority="3423">
      <formula>L127="CUMPLE"</formula>
    </cfRule>
  </conditionalFormatting>
  <conditionalFormatting sqref="K126">
    <cfRule type="expression" dxfId="9680" priority="3420">
      <formula>J126="NO CUMPLE"</formula>
    </cfRule>
    <cfRule type="expression" dxfId="9679" priority="3421">
      <formula>J126="CUMPLE"</formula>
    </cfRule>
  </conditionalFormatting>
  <conditionalFormatting sqref="K127:K128">
    <cfRule type="expression" dxfId="9678" priority="3418">
      <formula>J127="NO CUMPLE"</formula>
    </cfRule>
    <cfRule type="expression" dxfId="9677" priority="3419">
      <formula>J127="CUMPLE"</formula>
    </cfRule>
  </conditionalFormatting>
  <conditionalFormatting sqref="M129">
    <cfRule type="expression" dxfId="9676" priority="3416">
      <formula>L129="NO CUMPLE"</formula>
    </cfRule>
    <cfRule type="expression" dxfId="9675" priority="3417">
      <formula>L129="CUMPLE"</formula>
    </cfRule>
  </conditionalFormatting>
  <conditionalFormatting sqref="L131">
    <cfRule type="cellIs" dxfId="9674" priority="3414" operator="equal">
      <formula>"NO CUMPLE"</formula>
    </cfRule>
    <cfRule type="cellIs" dxfId="9673" priority="3415" operator="equal">
      <formula>"CUMPLE"</formula>
    </cfRule>
  </conditionalFormatting>
  <conditionalFormatting sqref="M130">
    <cfRule type="expression" dxfId="9672" priority="3412">
      <formula>L130="NO CUMPLE"</formula>
    </cfRule>
    <cfRule type="expression" dxfId="9671" priority="3413">
      <formula>L130="CUMPLE"</formula>
    </cfRule>
  </conditionalFormatting>
  <conditionalFormatting sqref="K129">
    <cfRule type="expression" dxfId="9670" priority="3410">
      <formula>J129="NO CUMPLE"</formula>
    </cfRule>
    <cfRule type="expression" dxfId="9669" priority="3411">
      <formula>J129="CUMPLE"</formula>
    </cfRule>
  </conditionalFormatting>
  <conditionalFormatting sqref="K130:K131">
    <cfRule type="expression" dxfId="9668" priority="3408">
      <formula>J130="NO CUMPLE"</formula>
    </cfRule>
    <cfRule type="expression" dxfId="9667" priority="3409">
      <formula>J130="CUMPLE"</formula>
    </cfRule>
  </conditionalFormatting>
  <conditionalFormatting sqref="M132">
    <cfRule type="expression" dxfId="9666" priority="3406">
      <formula>L132="NO CUMPLE"</formula>
    </cfRule>
    <cfRule type="expression" dxfId="9665" priority="3407">
      <formula>L132="CUMPLE"</formula>
    </cfRule>
  </conditionalFormatting>
  <conditionalFormatting sqref="L132:L134">
    <cfRule type="cellIs" dxfId="9664" priority="3404" operator="equal">
      <formula>"NO CUMPLE"</formula>
    </cfRule>
    <cfRule type="cellIs" dxfId="9663" priority="3405" operator="equal">
      <formula>"CUMPLE"</formula>
    </cfRule>
  </conditionalFormatting>
  <conditionalFormatting sqref="M133">
    <cfRule type="expression" dxfId="9662" priority="3402">
      <formula>L133="NO CUMPLE"</formula>
    </cfRule>
    <cfRule type="expression" dxfId="9661" priority="3403">
      <formula>L133="CUMPLE"</formula>
    </cfRule>
  </conditionalFormatting>
  <conditionalFormatting sqref="K132">
    <cfRule type="expression" dxfId="9660" priority="3400">
      <formula>J132="NO CUMPLE"</formula>
    </cfRule>
    <cfRule type="expression" dxfId="9659" priority="3401">
      <formula>J132="CUMPLE"</formula>
    </cfRule>
  </conditionalFormatting>
  <conditionalFormatting sqref="K133:K134">
    <cfRule type="expression" dxfId="9658" priority="3398">
      <formula>J133="NO CUMPLE"</formula>
    </cfRule>
    <cfRule type="expression" dxfId="9657" priority="3399">
      <formula>J133="CUMPLE"</formula>
    </cfRule>
  </conditionalFormatting>
  <conditionalFormatting sqref="M135">
    <cfRule type="expression" dxfId="9656" priority="3396">
      <formula>L135="NO CUMPLE"</formula>
    </cfRule>
    <cfRule type="expression" dxfId="9655" priority="3397">
      <formula>L135="CUMPLE"</formula>
    </cfRule>
  </conditionalFormatting>
  <conditionalFormatting sqref="L135:L137">
    <cfRule type="cellIs" dxfId="9654" priority="3394" operator="equal">
      <formula>"NO CUMPLE"</formula>
    </cfRule>
    <cfRule type="cellIs" dxfId="9653" priority="3395" operator="equal">
      <formula>"CUMPLE"</formula>
    </cfRule>
  </conditionalFormatting>
  <conditionalFormatting sqref="M136">
    <cfRule type="expression" dxfId="9652" priority="3392">
      <formula>L136="NO CUMPLE"</formula>
    </cfRule>
    <cfRule type="expression" dxfId="9651" priority="3393">
      <formula>L136="CUMPLE"</formula>
    </cfRule>
  </conditionalFormatting>
  <conditionalFormatting sqref="K135">
    <cfRule type="expression" dxfId="9650" priority="3390">
      <formula>J135="NO CUMPLE"</formula>
    </cfRule>
    <cfRule type="expression" dxfId="9649" priority="3391">
      <formula>J135="CUMPLE"</formula>
    </cfRule>
  </conditionalFormatting>
  <conditionalFormatting sqref="K136:K137">
    <cfRule type="expression" dxfId="9648" priority="3388">
      <formula>J136="NO CUMPLE"</formula>
    </cfRule>
    <cfRule type="expression" dxfId="9647" priority="3389">
      <formula>J136="CUMPLE"</formula>
    </cfRule>
  </conditionalFormatting>
  <conditionalFormatting sqref="J145">
    <cfRule type="cellIs" dxfId="9646" priority="3386" operator="equal">
      <formula>"NO CUMPLE"</formula>
    </cfRule>
    <cfRule type="cellIs" dxfId="9645" priority="3387" operator="equal">
      <formula>"CUMPLE"</formula>
    </cfRule>
  </conditionalFormatting>
  <conditionalFormatting sqref="K145">
    <cfRule type="expression" dxfId="9644" priority="3366">
      <formula>J145="NO CUMPLE"</formula>
    </cfRule>
    <cfRule type="expression" dxfId="9643" priority="3367">
      <formula>J145="CUMPLE"</formula>
    </cfRule>
  </conditionalFormatting>
  <conditionalFormatting sqref="M145">
    <cfRule type="expression" dxfId="9642" priority="3364">
      <formula>L145="NO CUMPLE"</formula>
    </cfRule>
    <cfRule type="expression" dxfId="9641" priority="3365">
      <formula>L145="CUMPLE"</formula>
    </cfRule>
  </conditionalFormatting>
  <conditionalFormatting sqref="L145:L147">
    <cfRule type="cellIs" dxfId="9640" priority="3362" operator="equal">
      <formula>"NO CUMPLE"</formula>
    </cfRule>
    <cfRule type="cellIs" dxfId="9639" priority="3363" operator="equal">
      <formula>"CUMPLE"</formula>
    </cfRule>
  </conditionalFormatting>
  <conditionalFormatting sqref="K146:K147">
    <cfRule type="expression" dxfId="9638" priority="3360">
      <formula>J146="NO CUMPLE"</formula>
    </cfRule>
    <cfRule type="expression" dxfId="9637" priority="3361">
      <formula>J146="CUMPLE"</formula>
    </cfRule>
  </conditionalFormatting>
  <conditionalFormatting sqref="M146">
    <cfRule type="expression" dxfId="9636" priority="3358">
      <formula>L146="NO CUMPLE"</formula>
    </cfRule>
    <cfRule type="expression" dxfId="9635" priority="3359">
      <formula>L146="CUMPLE"</formula>
    </cfRule>
  </conditionalFormatting>
  <conditionalFormatting sqref="M148">
    <cfRule type="expression" dxfId="9634" priority="3356">
      <formula>L148="NO CUMPLE"</formula>
    </cfRule>
    <cfRule type="expression" dxfId="9633" priority="3357">
      <formula>L148="CUMPLE"</formula>
    </cfRule>
  </conditionalFormatting>
  <conditionalFormatting sqref="L150">
    <cfRule type="cellIs" dxfId="9632" priority="3354" operator="equal">
      <formula>"NO CUMPLE"</formula>
    </cfRule>
    <cfRule type="cellIs" dxfId="9631" priority="3355" operator="equal">
      <formula>"CUMPLE"</formula>
    </cfRule>
  </conditionalFormatting>
  <conditionalFormatting sqref="M149">
    <cfRule type="expression" dxfId="9630" priority="3352">
      <formula>L149="NO CUMPLE"</formula>
    </cfRule>
    <cfRule type="expression" dxfId="9629" priority="3353">
      <formula>L149="CUMPLE"</formula>
    </cfRule>
  </conditionalFormatting>
  <conditionalFormatting sqref="K148">
    <cfRule type="expression" dxfId="9628" priority="3350">
      <formula>J148="NO CUMPLE"</formula>
    </cfRule>
    <cfRule type="expression" dxfId="9627" priority="3351">
      <formula>J148="CUMPLE"</formula>
    </cfRule>
  </conditionalFormatting>
  <conditionalFormatting sqref="K149:K150">
    <cfRule type="expression" dxfId="9626" priority="3348">
      <formula>J149="NO CUMPLE"</formula>
    </cfRule>
    <cfRule type="expression" dxfId="9625" priority="3349">
      <formula>J149="CUMPLE"</formula>
    </cfRule>
  </conditionalFormatting>
  <conditionalFormatting sqref="M151">
    <cfRule type="expression" dxfId="9624" priority="3346">
      <formula>L151="NO CUMPLE"</formula>
    </cfRule>
    <cfRule type="expression" dxfId="9623" priority="3347">
      <formula>L151="CUMPLE"</formula>
    </cfRule>
  </conditionalFormatting>
  <conditionalFormatting sqref="L153">
    <cfRule type="cellIs" dxfId="9622" priority="3344" operator="equal">
      <formula>"NO CUMPLE"</formula>
    </cfRule>
    <cfRule type="cellIs" dxfId="9621" priority="3345" operator="equal">
      <formula>"CUMPLE"</formula>
    </cfRule>
  </conditionalFormatting>
  <conditionalFormatting sqref="M152">
    <cfRule type="expression" dxfId="9620" priority="3342">
      <formula>L152="NO CUMPLE"</formula>
    </cfRule>
    <cfRule type="expression" dxfId="9619" priority="3343">
      <formula>L152="CUMPLE"</formula>
    </cfRule>
  </conditionalFormatting>
  <conditionalFormatting sqref="K151">
    <cfRule type="expression" dxfId="9618" priority="3340">
      <formula>J151="NO CUMPLE"</formula>
    </cfRule>
    <cfRule type="expression" dxfId="9617" priority="3341">
      <formula>J151="CUMPLE"</formula>
    </cfRule>
  </conditionalFormatting>
  <conditionalFormatting sqref="K152:K153">
    <cfRule type="expression" dxfId="9616" priority="3338">
      <formula>J152="NO CUMPLE"</formula>
    </cfRule>
    <cfRule type="expression" dxfId="9615" priority="3339">
      <formula>J152="CUMPLE"</formula>
    </cfRule>
  </conditionalFormatting>
  <conditionalFormatting sqref="M154">
    <cfRule type="expression" dxfId="9614" priority="3336">
      <formula>L154="NO CUMPLE"</formula>
    </cfRule>
    <cfRule type="expression" dxfId="9613" priority="3337">
      <formula>L154="CUMPLE"</formula>
    </cfRule>
  </conditionalFormatting>
  <conditionalFormatting sqref="L156">
    <cfRule type="cellIs" dxfId="9612" priority="3334" operator="equal">
      <formula>"NO CUMPLE"</formula>
    </cfRule>
    <cfRule type="cellIs" dxfId="9611" priority="3335" operator="equal">
      <formula>"CUMPLE"</formula>
    </cfRule>
  </conditionalFormatting>
  <conditionalFormatting sqref="M155">
    <cfRule type="expression" dxfId="9610" priority="3332">
      <formula>L155="NO CUMPLE"</formula>
    </cfRule>
    <cfRule type="expression" dxfId="9609" priority="3333">
      <formula>L155="CUMPLE"</formula>
    </cfRule>
  </conditionalFormatting>
  <conditionalFormatting sqref="K154">
    <cfRule type="expression" dxfId="9608" priority="3330">
      <formula>J154="NO CUMPLE"</formula>
    </cfRule>
    <cfRule type="expression" dxfId="9607" priority="3331">
      <formula>J154="CUMPLE"</formula>
    </cfRule>
  </conditionalFormatting>
  <conditionalFormatting sqref="K155:K156">
    <cfRule type="expression" dxfId="9606" priority="3328">
      <formula>J155="NO CUMPLE"</formula>
    </cfRule>
    <cfRule type="expression" dxfId="9605" priority="3329">
      <formula>J155="CUMPLE"</formula>
    </cfRule>
  </conditionalFormatting>
  <conditionalFormatting sqref="M157">
    <cfRule type="expression" dxfId="9604" priority="3326">
      <formula>L157="NO CUMPLE"</formula>
    </cfRule>
    <cfRule type="expression" dxfId="9603" priority="3327">
      <formula>L157="CUMPLE"</formula>
    </cfRule>
  </conditionalFormatting>
  <conditionalFormatting sqref="L159">
    <cfRule type="cellIs" dxfId="9602" priority="3324" operator="equal">
      <formula>"NO CUMPLE"</formula>
    </cfRule>
    <cfRule type="cellIs" dxfId="9601" priority="3325" operator="equal">
      <formula>"CUMPLE"</formula>
    </cfRule>
  </conditionalFormatting>
  <conditionalFormatting sqref="M158">
    <cfRule type="expression" dxfId="9600" priority="3322">
      <formula>L158="NO CUMPLE"</formula>
    </cfRule>
    <cfRule type="expression" dxfId="9599" priority="3323">
      <formula>L158="CUMPLE"</formula>
    </cfRule>
  </conditionalFormatting>
  <conditionalFormatting sqref="K157">
    <cfRule type="expression" dxfId="9598" priority="3320">
      <formula>J157="NO CUMPLE"</formula>
    </cfRule>
    <cfRule type="expression" dxfId="9597" priority="3321">
      <formula>J157="CUMPLE"</formula>
    </cfRule>
  </conditionalFormatting>
  <conditionalFormatting sqref="K158:K159">
    <cfRule type="expression" dxfId="9596" priority="3318">
      <formula>J158="NO CUMPLE"</formula>
    </cfRule>
    <cfRule type="expression" dxfId="9595" priority="3319">
      <formula>J158="CUMPLE"</formula>
    </cfRule>
  </conditionalFormatting>
  <conditionalFormatting sqref="J167">
    <cfRule type="cellIs" dxfId="9594" priority="3316" operator="equal">
      <formula>"NO CUMPLE"</formula>
    </cfRule>
    <cfRule type="cellIs" dxfId="9593" priority="3317" operator="equal">
      <formula>"CUMPLE"</formula>
    </cfRule>
  </conditionalFormatting>
  <conditionalFormatting sqref="J173">
    <cfRule type="cellIs" dxfId="9592" priority="3308" operator="equal">
      <formula>"NO CUMPLE"</formula>
    </cfRule>
    <cfRule type="cellIs" dxfId="9591" priority="3309" operator="equal">
      <formula>"CUMPLE"</formula>
    </cfRule>
  </conditionalFormatting>
  <conditionalFormatting sqref="J174:J175">
    <cfRule type="cellIs" dxfId="9590" priority="3306" operator="equal">
      <formula>"NO CUMPLE"</formula>
    </cfRule>
    <cfRule type="cellIs" dxfId="9589" priority="3307" operator="equal">
      <formula>"CUMPLE"</formula>
    </cfRule>
  </conditionalFormatting>
  <conditionalFormatting sqref="J176">
    <cfRule type="cellIs" dxfId="9588" priority="3304" operator="equal">
      <formula>"NO CUMPLE"</formula>
    </cfRule>
    <cfRule type="cellIs" dxfId="9587" priority="3305" operator="equal">
      <formula>"CUMPLE"</formula>
    </cfRule>
  </conditionalFormatting>
  <conditionalFormatting sqref="J177:J178">
    <cfRule type="cellIs" dxfId="9586" priority="3302" operator="equal">
      <formula>"NO CUMPLE"</formula>
    </cfRule>
    <cfRule type="cellIs" dxfId="9585" priority="3303" operator="equal">
      <formula>"CUMPLE"</formula>
    </cfRule>
  </conditionalFormatting>
  <conditionalFormatting sqref="J179">
    <cfRule type="cellIs" dxfId="9584" priority="3300" operator="equal">
      <formula>"NO CUMPLE"</formula>
    </cfRule>
    <cfRule type="cellIs" dxfId="9583" priority="3301" operator="equal">
      <formula>"CUMPLE"</formula>
    </cfRule>
  </conditionalFormatting>
  <conditionalFormatting sqref="J180:J181">
    <cfRule type="cellIs" dxfId="9582" priority="3298" operator="equal">
      <formula>"NO CUMPLE"</formula>
    </cfRule>
    <cfRule type="cellIs" dxfId="9581" priority="3299" operator="equal">
      <formula>"CUMPLE"</formula>
    </cfRule>
  </conditionalFormatting>
  <conditionalFormatting sqref="K167">
    <cfRule type="expression" dxfId="9580" priority="3296">
      <formula>J167="NO CUMPLE"</formula>
    </cfRule>
    <cfRule type="expression" dxfId="9579" priority="3297">
      <formula>J167="CUMPLE"</formula>
    </cfRule>
  </conditionalFormatting>
  <conditionalFormatting sqref="M167">
    <cfRule type="expression" dxfId="9578" priority="3294">
      <formula>L167="NO CUMPLE"</formula>
    </cfRule>
    <cfRule type="expression" dxfId="9577" priority="3295">
      <formula>L167="CUMPLE"</formula>
    </cfRule>
  </conditionalFormatting>
  <conditionalFormatting sqref="L168:L169">
    <cfRule type="cellIs" dxfId="9576" priority="3292" operator="equal">
      <formula>"NO CUMPLE"</formula>
    </cfRule>
    <cfRule type="cellIs" dxfId="9575" priority="3293" operator="equal">
      <formula>"CUMPLE"</formula>
    </cfRule>
  </conditionalFormatting>
  <conditionalFormatting sqref="K168:K169">
    <cfRule type="expression" dxfId="9574" priority="3290">
      <formula>J168="NO CUMPLE"</formula>
    </cfRule>
    <cfRule type="expression" dxfId="9573" priority="3291">
      <formula>J168="CUMPLE"</formula>
    </cfRule>
  </conditionalFormatting>
  <conditionalFormatting sqref="M168">
    <cfRule type="expression" dxfId="9572" priority="3288">
      <formula>L168="NO CUMPLE"</formula>
    </cfRule>
    <cfRule type="expression" dxfId="9571" priority="3289">
      <formula>L168="CUMPLE"</formula>
    </cfRule>
  </conditionalFormatting>
  <conditionalFormatting sqref="M170">
    <cfRule type="expression" dxfId="9570" priority="3286">
      <formula>L170="NO CUMPLE"</formula>
    </cfRule>
    <cfRule type="expression" dxfId="9569" priority="3287">
      <formula>L170="CUMPLE"</formula>
    </cfRule>
  </conditionalFormatting>
  <conditionalFormatting sqref="L172">
    <cfRule type="cellIs" dxfId="9568" priority="3284" operator="equal">
      <formula>"NO CUMPLE"</formula>
    </cfRule>
    <cfRule type="cellIs" dxfId="9567" priority="3285" operator="equal">
      <formula>"CUMPLE"</formula>
    </cfRule>
  </conditionalFormatting>
  <conditionalFormatting sqref="M171">
    <cfRule type="expression" dxfId="9566" priority="3282">
      <formula>L171="NO CUMPLE"</formula>
    </cfRule>
    <cfRule type="expression" dxfId="9565" priority="3283">
      <formula>L171="CUMPLE"</formula>
    </cfRule>
  </conditionalFormatting>
  <conditionalFormatting sqref="K170">
    <cfRule type="expression" dxfId="9564" priority="3280">
      <formula>J170="NO CUMPLE"</formula>
    </cfRule>
    <cfRule type="expression" dxfId="9563" priority="3281">
      <formula>J170="CUMPLE"</formula>
    </cfRule>
  </conditionalFormatting>
  <conditionalFormatting sqref="K171:K172">
    <cfRule type="expression" dxfId="9562" priority="3278">
      <formula>J171="NO CUMPLE"</formula>
    </cfRule>
    <cfRule type="expression" dxfId="9561" priority="3279">
      <formula>J171="CUMPLE"</formula>
    </cfRule>
  </conditionalFormatting>
  <conditionalFormatting sqref="M173">
    <cfRule type="expression" dxfId="9560" priority="3276">
      <formula>L173="NO CUMPLE"</formula>
    </cfRule>
    <cfRule type="expression" dxfId="9559" priority="3277">
      <formula>L173="CUMPLE"</formula>
    </cfRule>
  </conditionalFormatting>
  <conditionalFormatting sqref="L173:L175">
    <cfRule type="cellIs" dxfId="9558" priority="3274" operator="equal">
      <formula>"NO CUMPLE"</formula>
    </cfRule>
    <cfRule type="cellIs" dxfId="9557" priority="3275" operator="equal">
      <formula>"CUMPLE"</formula>
    </cfRule>
  </conditionalFormatting>
  <conditionalFormatting sqref="M174">
    <cfRule type="expression" dxfId="9556" priority="3272">
      <formula>L174="NO CUMPLE"</formula>
    </cfRule>
    <cfRule type="expression" dxfId="9555" priority="3273">
      <formula>L174="CUMPLE"</formula>
    </cfRule>
  </conditionalFormatting>
  <conditionalFormatting sqref="K173">
    <cfRule type="expression" dxfId="9554" priority="3270">
      <formula>J173="NO CUMPLE"</formula>
    </cfRule>
    <cfRule type="expression" dxfId="9553" priority="3271">
      <formula>J173="CUMPLE"</formula>
    </cfRule>
  </conditionalFormatting>
  <conditionalFormatting sqref="K174:K175">
    <cfRule type="expression" dxfId="9552" priority="3268">
      <formula>J174="NO CUMPLE"</formula>
    </cfRule>
    <cfRule type="expression" dxfId="9551" priority="3269">
      <formula>J174="CUMPLE"</formula>
    </cfRule>
  </conditionalFormatting>
  <conditionalFormatting sqref="M176">
    <cfRule type="expression" dxfId="9550" priority="3266">
      <formula>L176="NO CUMPLE"</formula>
    </cfRule>
    <cfRule type="expression" dxfId="9549" priority="3267">
      <formula>L176="CUMPLE"</formula>
    </cfRule>
  </conditionalFormatting>
  <conditionalFormatting sqref="L176:L178">
    <cfRule type="cellIs" dxfId="9548" priority="3264" operator="equal">
      <formula>"NO CUMPLE"</formula>
    </cfRule>
    <cfRule type="cellIs" dxfId="9547" priority="3265" operator="equal">
      <formula>"CUMPLE"</formula>
    </cfRule>
  </conditionalFormatting>
  <conditionalFormatting sqref="M177">
    <cfRule type="expression" dxfId="9546" priority="3262">
      <formula>L177="NO CUMPLE"</formula>
    </cfRule>
    <cfRule type="expression" dxfId="9545" priority="3263">
      <formula>L177="CUMPLE"</formula>
    </cfRule>
  </conditionalFormatting>
  <conditionalFormatting sqref="K176">
    <cfRule type="expression" dxfId="9544" priority="3260">
      <formula>J176="NO CUMPLE"</formula>
    </cfRule>
    <cfRule type="expression" dxfId="9543" priority="3261">
      <formula>J176="CUMPLE"</formula>
    </cfRule>
  </conditionalFormatting>
  <conditionalFormatting sqref="K177:K178">
    <cfRule type="expression" dxfId="9542" priority="3258">
      <formula>J177="NO CUMPLE"</formula>
    </cfRule>
    <cfRule type="expression" dxfId="9541" priority="3259">
      <formula>J177="CUMPLE"</formula>
    </cfRule>
  </conditionalFormatting>
  <conditionalFormatting sqref="M179">
    <cfRule type="expression" dxfId="9540" priority="3256">
      <formula>L179="NO CUMPLE"</formula>
    </cfRule>
    <cfRule type="expression" dxfId="9539" priority="3257">
      <formula>L179="CUMPLE"</formula>
    </cfRule>
  </conditionalFormatting>
  <conditionalFormatting sqref="L179:L181">
    <cfRule type="cellIs" dxfId="9538" priority="3254" operator="equal">
      <formula>"NO CUMPLE"</formula>
    </cfRule>
    <cfRule type="cellIs" dxfId="9537" priority="3255" operator="equal">
      <formula>"CUMPLE"</formula>
    </cfRule>
  </conditionalFormatting>
  <conditionalFormatting sqref="M180">
    <cfRule type="expression" dxfId="9536" priority="3252">
      <formula>L180="NO CUMPLE"</formula>
    </cfRule>
    <cfRule type="expression" dxfId="9535" priority="3253">
      <formula>L180="CUMPLE"</formula>
    </cfRule>
  </conditionalFormatting>
  <conditionalFormatting sqref="K179">
    <cfRule type="expression" dxfId="9534" priority="3250">
      <formula>J179="NO CUMPLE"</formula>
    </cfRule>
    <cfRule type="expression" dxfId="9533" priority="3251">
      <formula>J179="CUMPLE"</formula>
    </cfRule>
  </conditionalFormatting>
  <conditionalFormatting sqref="K180:K181">
    <cfRule type="expression" dxfId="9532" priority="3248">
      <formula>J180="NO CUMPLE"</formula>
    </cfRule>
    <cfRule type="expression" dxfId="9531" priority="3249">
      <formula>J180="CUMPLE"</formula>
    </cfRule>
  </conditionalFormatting>
  <conditionalFormatting sqref="J189">
    <cfRule type="cellIs" dxfId="9530" priority="3246" operator="equal">
      <formula>"NO CUMPLE"</formula>
    </cfRule>
    <cfRule type="cellIs" dxfId="9529" priority="3247" operator="equal">
      <formula>"CUMPLE"</formula>
    </cfRule>
  </conditionalFormatting>
  <conditionalFormatting sqref="K189">
    <cfRule type="expression" dxfId="9528" priority="3226">
      <formula>J189="NO CUMPLE"</formula>
    </cfRule>
    <cfRule type="expression" dxfId="9527" priority="3227">
      <formula>J189="CUMPLE"</formula>
    </cfRule>
  </conditionalFormatting>
  <conditionalFormatting sqref="M189">
    <cfRule type="expression" dxfId="9526" priority="3224">
      <formula>L189="NO CUMPLE"</formula>
    </cfRule>
    <cfRule type="expression" dxfId="9525" priority="3225">
      <formula>L189="CUMPLE"</formula>
    </cfRule>
  </conditionalFormatting>
  <conditionalFormatting sqref="L190:L191">
    <cfRule type="cellIs" dxfId="9524" priority="3222" operator="equal">
      <formula>"NO CUMPLE"</formula>
    </cfRule>
    <cfRule type="cellIs" dxfId="9523" priority="3223" operator="equal">
      <formula>"CUMPLE"</formula>
    </cfRule>
  </conditionalFormatting>
  <conditionalFormatting sqref="K190:K191">
    <cfRule type="expression" dxfId="9522" priority="3220">
      <formula>J190="NO CUMPLE"</formula>
    </cfRule>
    <cfRule type="expression" dxfId="9521" priority="3221">
      <formula>J190="CUMPLE"</formula>
    </cfRule>
  </conditionalFormatting>
  <conditionalFormatting sqref="M190">
    <cfRule type="expression" dxfId="9520" priority="3218">
      <formula>L190="NO CUMPLE"</formula>
    </cfRule>
    <cfRule type="expression" dxfId="9519" priority="3219">
      <formula>L190="CUMPLE"</formula>
    </cfRule>
  </conditionalFormatting>
  <conditionalFormatting sqref="M192">
    <cfRule type="expression" dxfId="9518" priority="3216">
      <formula>L192="NO CUMPLE"</formula>
    </cfRule>
    <cfRule type="expression" dxfId="9517" priority="3217">
      <formula>L192="CUMPLE"</formula>
    </cfRule>
  </conditionalFormatting>
  <conditionalFormatting sqref="L194">
    <cfRule type="cellIs" dxfId="9516" priority="3214" operator="equal">
      <formula>"NO CUMPLE"</formula>
    </cfRule>
    <cfRule type="cellIs" dxfId="9515" priority="3215" operator="equal">
      <formula>"CUMPLE"</formula>
    </cfRule>
  </conditionalFormatting>
  <conditionalFormatting sqref="M193">
    <cfRule type="expression" dxfId="9514" priority="3212">
      <formula>L193="NO CUMPLE"</formula>
    </cfRule>
    <cfRule type="expression" dxfId="9513" priority="3213">
      <formula>L193="CUMPLE"</formula>
    </cfRule>
  </conditionalFormatting>
  <conditionalFormatting sqref="K192">
    <cfRule type="expression" dxfId="9512" priority="3210">
      <formula>J192="NO CUMPLE"</formula>
    </cfRule>
    <cfRule type="expression" dxfId="9511" priority="3211">
      <formula>J192="CUMPLE"</formula>
    </cfRule>
  </conditionalFormatting>
  <conditionalFormatting sqref="K193:K194">
    <cfRule type="expression" dxfId="9510" priority="3208">
      <formula>J193="NO CUMPLE"</formula>
    </cfRule>
    <cfRule type="expression" dxfId="9509" priority="3209">
      <formula>J193="CUMPLE"</formula>
    </cfRule>
  </conditionalFormatting>
  <conditionalFormatting sqref="M195">
    <cfRule type="expression" dxfId="9508" priority="3206">
      <formula>L195="NO CUMPLE"</formula>
    </cfRule>
    <cfRule type="expression" dxfId="9507" priority="3207">
      <formula>L195="CUMPLE"</formula>
    </cfRule>
  </conditionalFormatting>
  <conditionalFormatting sqref="L197">
    <cfRule type="cellIs" dxfId="9506" priority="3204" operator="equal">
      <formula>"NO CUMPLE"</formula>
    </cfRule>
    <cfRule type="cellIs" dxfId="9505" priority="3205" operator="equal">
      <formula>"CUMPLE"</formula>
    </cfRule>
  </conditionalFormatting>
  <conditionalFormatting sqref="M196">
    <cfRule type="expression" dxfId="9504" priority="3202">
      <formula>L196="NO CUMPLE"</formula>
    </cfRule>
    <cfRule type="expression" dxfId="9503" priority="3203">
      <formula>L196="CUMPLE"</formula>
    </cfRule>
  </conditionalFormatting>
  <conditionalFormatting sqref="K195">
    <cfRule type="expression" dxfId="9502" priority="3200">
      <formula>J195="NO CUMPLE"</formula>
    </cfRule>
    <cfRule type="expression" dxfId="9501" priority="3201">
      <formula>J195="CUMPLE"</formula>
    </cfRule>
  </conditionalFormatting>
  <conditionalFormatting sqref="K196:K197">
    <cfRule type="expression" dxfId="9500" priority="3198">
      <formula>J196="NO CUMPLE"</formula>
    </cfRule>
    <cfRule type="expression" dxfId="9499" priority="3199">
      <formula>J196="CUMPLE"</formula>
    </cfRule>
  </conditionalFormatting>
  <conditionalFormatting sqref="M198">
    <cfRule type="expression" dxfId="9498" priority="3196">
      <formula>L198="NO CUMPLE"</formula>
    </cfRule>
    <cfRule type="expression" dxfId="9497" priority="3197">
      <formula>L198="CUMPLE"</formula>
    </cfRule>
  </conditionalFormatting>
  <conditionalFormatting sqref="L200">
    <cfRule type="cellIs" dxfId="9496" priority="3194" operator="equal">
      <formula>"NO CUMPLE"</formula>
    </cfRule>
    <cfRule type="cellIs" dxfId="9495" priority="3195" operator="equal">
      <formula>"CUMPLE"</formula>
    </cfRule>
  </conditionalFormatting>
  <conditionalFormatting sqref="M199">
    <cfRule type="expression" dxfId="9494" priority="3192">
      <formula>L199="NO CUMPLE"</formula>
    </cfRule>
    <cfRule type="expression" dxfId="9493" priority="3193">
      <formula>L199="CUMPLE"</formula>
    </cfRule>
  </conditionalFormatting>
  <conditionalFormatting sqref="K198">
    <cfRule type="expression" dxfId="9492" priority="3190">
      <formula>J198="NO CUMPLE"</formula>
    </cfRule>
    <cfRule type="expression" dxfId="9491" priority="3191">
      <formula>J198="CUMPLE"</formula>
    </cfRule>
  </conditionalFormatting>
  <conditionalFormatting sqref="K199:K200">
    <cfRule type="expression" dxfId="9490" priority="3188">
      <formula>J199="NO CUMPLE"</formula>
    </cfRule>
    <cfRule type="expression" dxfId="9489" priority="3189">
      <formula>J199="CUMPLE"</formula>
    </cfRule>
  </conditionalFormatting>
  <conditionalFormatting sqref="M201">
    <cfRule type="expression" dxfId="9488" priority="3186">
      <formula>L201="NO CUMPLE"</formula>
    </cfRule>
    <cfRule type="expression" dxfId="9487" priority="3187">
      <formula>L201="CUMPLE"</formula>
    </cfRule>
  </conditionalFormatting>
  <conditionalFormatting sqref="L203">
    <cfRule type="cellIs" dxfId="9486" priority="3184" operator="equal">
      <formula>"NO CUMPLE"</formula>
    </cfRule>
    <cfRule type="cellIs" dxfId="9485" priority="3185" operator="equal">
      <formula>"CUMPLE"</formula>
    </cfRule>
  </conditionalFormatting>
  <conditionalFormatting sqref="M202">
    <cfRule type="expression" dxfId="9484" priority="3182">
      <formula>L202="NO CUMPLE"</formula>
    </cfRule>
    <cfRule type="expression" dxfId="9483" priority="3183">
      <formula>L202="CUMPLE"</formula>
    </cfRule>
  </conditionalFormatting>
  <conditionalFormatting sqref="K201">
    <cfRule type="expression" dxfId="9482" priority="3180">
      <formula>J201="NO CUMPLE"</formula>
    </cfRule>
    <cfRule type="expression" dxfId="9481" priority="3181">
      <formula>J201="CUMPLE"</formula>
    </cfRule>
  </conditionalFormatting>
  <conditionalFormatting sqref="K202:K203">
    <cfRule type="expression" dxfId="9480" priority="3178">
      <formula>J202="NO CUMPLE"</formula>
    </cfRule>
    <cfRule type="expression" dxfId="9479" priority="3179">
      <formula>J202="CUMPLE"</formula>
    </cfRule>
  </conditionalFormatting>
  <conditionalFormatting sqref="J211">
    <cfRule type="cellIs" dxfId="9478" priority="3176" operator="equal">
      <formula>"NO CUMPLE"</formula>
    </cfRule>
    <cfRule type="cellIs" dxfId="9477" priority="3177" operator="equal">
      <formula>"CUMPLE"</formula>
    </cfRule>
  </conditionalFormatting>
  <conditionalFormatting sqref="J212:J213">
    <cfRule type="cellIs" dxfId="9476" priority="3174" operator="equal">
      <formula>"NO CUMPLE"</formula>
    </cfRule>
    <cfRule type="cellIs" dxfId="9475" priority="3175" operator="equal">
      <formula>"CUMPLE"</formula>
    </cfRule>
  </conditionalFormatting>
  <conditionalFormatting sqref="J214">
    <cfRule type="cellIs" dxfId="9474" priority="3172" operator="equal">
      <formula>"NO CUMPLE"</formula>
    </cfRule>
    <cfRule type="cellIs" dxfId="9473" priority="3173" operator="equal">
      <formula>"CUMPLE"</formula>
    </cfRule>
  </conditionalFormatting>
  <conditionalFormatting sqref="J215:J216">
    <cfRule type="cellIs" dxfId="9472" priority="3170" operator="equal">
      <formula>"NO CUMPLE"</formula>
    </cfRule>
    <cfRule type="cellIs" dxfId="9471" priority="3171" operator="equal">
      <formula>"CUMPLE"</formula>
    </cfRule>
  </conditionalFormatting>
  <conditionalFormatting sqref="J217">
    <cfRule type="cellIs" dxfId="9470" priority="3168" operator="equal">
      <formula>"NO CUMPLE"</formula>
    </cfRule>
    <cfRule type="cellIs" dxfId="9469" priority="3169" operator="equal">
      <formula>"CUMPLE"</formula>
    </cfRule>
  </conditionalFormatting>
  <conditionalFormatting sqref="J218:J219">
    <cfRule type="cellIs" dxfId="9468" priority="3166" operator="equal">
      <formula>"NO CUMPLE"</formula>
    </cfRule>
    <cfRule type="cellIs" dxfId="9467" priority="3167" operator="equal">
      <formula>"CUMPLE"</formula>
    </cfRule>
  </conditionalFormatting>
  <conditionalFormatting sqref="J220">
    <cfRule type="cellIs" dxfId="9466" priority="3164" operator="equal">
      <formula>"NO CUMPLE"</formula>
    </cfRule>
    <cfRule type="cellIs" dxfId="9465" priority="3165" operator="equal">
      <formula>"CUMPLE"</formula>
    </cfRule>
  </conditionalFormatting>
  <conditionalFormatting sqref="J221:J222">
    <cfRule type="cellIs" dxfId="9464" priority="3162" operator="equal">
      <formula>"NO CUMPLE"</formula>
    </cfRule>
    <cfRule type="cellIs" dxfId="9463" priority="3163" operator="equal">
      <formula>"CUMPLE"</formula>
    </cfRule>
  </conditionalFormatting>
  <conditionalFormatting sqref="J223">
    <cfRule type="cellIs" dxfId="9462" priority="3160" operator="equal">
      <formula>"NO CUMPLE"</formula>
    </cfRule>
    <cfRule type="cellIs" dxfId="9461" priority="3161" operator="equal">
      <formula>"CUMPLE"</formula>
    </cfRule>
  </conditionalFormatting>
  <conditionalFormatting sqref="J224:J225">
    <cfRule type="cellIs" dxfId="9460" priority="3158" operator="equal">
      <formula>"NO CUMPLE"</formula>
    </cfRule>
    <cfRule type="cellIs" dxfId="9459" priority="3159" operator="equal">
      <formula>"CUMPLE"</formula>
    </cfRule>
  </conditionalFormatting>
  <conditionalFormatting sqref="K211">
    <cfRule type="expression" dxfId="9458" priority="3156">
      <formula>J211="NO CUMPLE"</formula>
    </cfRule>
    <cfRule type="expression" dxfId="9457" priority="3157">
      <formula>J211="CUMPLE"</formula>
    </cfRule>
  </conditionalFormatting>
  <conditionalFormatting sqref="M211">
    <cfRule type="expression" dxfId="9456" priority="3154">
      <formula>L211="NO CUMPLE"</formula>
    </cfRule>
    <cfRule type="expression" dxfId="9455" priority="3155">
      <formula>L211="CUMPLE"</formula>
    </cfRule>
  </conditionalFormatting>
  <conditionalFormatting sqref="L211:L213">
    <cfRule type="cellIs" dxfId="9454" priority="3152" operator="equal">
      <formula>"NO CUMPLE"</formula>
    </cfRule>
    <cfRule type="cellIs" dxfId="9453" priority="3153" operator="equal">
      <formula>"CUMPLE"</formula>
    </cfRule>
  </conditionalFormatting>
  <conditionalFormatting sqref="K212:K213">
    <cfRule type="expression" dxfId="9452" priority="3150">
      <formula>J212="NO CUMPLE"</formula>
    </cfRule>
    <cfRule type="expression" dxfId="9451" priority="3151">
      <formula>J212="CUMPLE"</formula>
    </cfRule>
  </conditionalFormatting>
  <conditionalFormatting sqref="M212">
    <cfRule type="expression" dxfId="9450" priority="3148">
      <formula>L212="NO CUMPLE"</formula>
    </cfRule>
    <cfRule type="expression" dxfId="9449" priority="3149">
      <formula>L212="CUMPLE"</formula>
    </cfRule>
  </conditionalFormatting>
  <conditionalFormatting sqref="M214">
    <cfRule type="expression" dxfId="9448" priority="3146">
      <formula>L214="NO CUMPLE"</formula>
    </cfRule>
    <cfRule type="expression" dxfId="9447" priority="3147">
      <formula>L214="CUMPLE"</formula>
    </cfRule>
  </conditionalFormatting>
  <conditionalFormatting sqref="L214:L216">
    <cfRule type="cellIs" dxfId="9446" priority="3144" operator="equal">
      <formula>"NO CUMPLE"</formula>
    </cfRule>
    <cfRule type="cellIs" dxfId="9445" priority="3145" operator="equal">
      <formula>"CUMPLE"</formula>
    </cfRule>
  </conditionalFormatting>
  <conditionalFormatting sqref="M215">
    <cfRule type="expression" dxfId="9444" priority="3142">
      <formula>L215="NO CUMPLE"</formula>
    </cfRule>
    <cfRule type="expression" dxfId="9443" priority="3143">
      <formula>L215="CUMPLE"</formula>
    </cfRule>
  </conditionalFormatting>
  <conditionalFormatting sqref="K214">
    <cfRule type="expression" dxfId="9442" priority="3140">
      <formula>J214="NO CUMPLE"</formula>
    </cfRule>
    <cfRule type="expression" dxfId="9441" priority="3141">
      <formula>J214="CUMPLE"</formula>
    </cfRule>
  </conditionalFormatting>
  <conditionalFormatting sqref="K215:K216">
    <cfRule type="expression" dxfId="9440" priority="3138">
      <formula>J215="NO CUMPLE"</formula>
    </cfRule>
    <cfRule type="expression" dxfId="9439" priority="3139">
      <formula>J215="CUMPLE"</formula>
    </cfRule>
  </conditionalFormatting>
  <conditionalFormatting sqref="M217">
    <cfRule type="expression" dxfId="9438" priority="3136">
      <formula>L217="NO CUMPLE"</formula>
    </cfRule>
    <cfRule type="expression" dxfId="9437" priority="3137">
      <formula>L217="CUMPLE"</formula>
    </cfRule>
  </conditionalFormatting>
  <conditionalFormatting sqref="L217:L219">
    <cfRule type="cellIs" dxfId="9436" priority="3134" operator="equal">
      <formula>"NO CUMPLE"</formula>
    </cfRule>
    <cfRule type="cellIs" dxfId="9435" priority="3135" operator="equal">
      <formula>"CUMPLE"</formula>
    </cfRule>
  </conditionalFormatting>
  <conditionalFormatting sqref="M218">
    <cfRule type="expression" dxfId="9434" priority="3132">
      <formula>L218="NO CUMPLE"</formula>
    </cfRule>
    <cfRule type="expression" dxfId="9433" priority="3133">
      <formula>L218="CUMPLE"</formula>
    </cfRule>
  </conditionalFormatting>
  <conditionalFormatting sqref="K217">
    <cfRule type="expression" dxfId="9432" priority="3130">
      <formula>J217="NO CUMPLE"</formula>
    </cfRule>
    <cfRule type="expression" dxfId="9431" priority="3131">
      <formula>J217="CUMPLE"</formula>
    </cfRule>
  </conditionalFormatting>
  <conditionalFormatting sqref="K218:K219">
    <cfRule type="expression" dxfId="9430" priority="3128">
      <formula>J218="NO CUMPLE"</formula>
    </cfRule>
    <cfRule type="expression" dxfId="9429" priority="3129">
      <formula>J218="CUMPLE"</formula>
    </cfRule>
  </conditionalFormatting>
  <conditionalFormatting sqref="M220">
    <cfRule type="expression" dxfId="9428" priority="3126">
      <formula>L220="NO CUMPLE"</formula>
    </cfRule>
    <cfRule type="expression" dxfId="9427" priority="3127">
      <formula>L220="CUMPLE"</formula>
    </cfRule>
  </conditionalFormatting>
  <conditionalFormatting sqref="L220:L222">
    <cfRule type="cellIs" dxfId="9426" priority="3124" operator="equal">
      <formula>"NO CUMPLE"</formula>
    </cfRule>
    <cfRule type="cellIs" dxfId="9425" priority="3125" operator="equal">
      <formula>"CUMPLE"</formula>
    </cfRule>
  </conditionalFormatting>
  <conditionalFormatting sqref="M221">
    <cfRule type="expression" dxfId="9424" priority="3122">
      <formula>L221="NO CUMPLE"</formula>
    </cfRule>
    <cfRule type="expression" dxfId="9423" priority="3123">
      <formula>L221="CUMPLE"</formula>
    </cfRule>
  </conditionalFormatting>
  <conditionalFormatting sqref="K220">
    <cfRule type="expression" dxfId="9422" priority="3120">
      <formula>J220="NO CUMPLE"</formula>
    </cfRule>
    <cfRule type="expression" dxfId="9421" priority="3121">
      <formula>J220="CUMPLE"</formula>
    </cfRule>
  </conditionalFormatting>
  <conditionalFormatting sqref="K221:K222">
    <cfRule type="expression" dxfId="9420" priority="3118">
      <formula>J221="NO CUMPLE"</formula>
    </cfRule>
    <cfRule type="expression" dxfId="9419" priority="3119">
      <formula>J221="CUMPLE"</formula>
    </cfRule>
  </conditionalFormatting>
  <conditionalFormatting sqref="M223">
    <cfRule type="expression" dxfId="9418" priority="3116">
      <formula>L223="NO CUMPLE"</formula>
    </cfRule>
    <cfRule type="expression" dxfId="9417" priority="3117">
      <formula>L223="CUMPLE"</formula>
    </cfRule>
  </conditionalFormatting>
  <conditionalFormatting sqref="L223:L225">
    <cfRule type="cellIs" dxfId="9416" priority="3114" operator="equal">
      <formula>"NO CUMPLE"</formula>
    </cfRule>
    <cfRule type="cellIs" dxfId="9415" priority="3115" operator="equal">
      <formula>"CUMPLE"</formula>
    </cfRule>
  </conditionalFormatting>
  <conditionalFormatting sqref="M224">
    <cfRule type="expression" dxfId="9414" priority="3112">
      <formula>L224="NO CUMPLE"</formula>
    </cfRule>
    <cfRule type="expression" dxfId="9413" priority="3113">
      <formula>L224="CUMPLE"</formula>
    </cfRule>
  </conditionalFormatting>
  <conditionalFormatting sqref="K223">
    <cfRule type="expression" dxfId="9412" priority="3110">
      <formula>J223="NO CUMPLE"</formula>
    </cfRule>
    <cfRule type="expression" dxfId="9411" priority="3111">
      <formula>J223="CUMPLE"</formula>
    </cfRule>
  </conditionalFormatting>
  <conditionalFormatting sqref="K224:K225">
    <cfRule type="expression" dxfId="9410" priority="3108">
      <formula>J224="NO CUMPLE"</formula>
    </cfRule>
    <cfRule type="expression" dxfId="9409" priority="3109">
      <formula>J224="CUMPLE"</formula>
    </cfRule>
  </conditionalFormatting>
  <conditionalFormatting sqref="J233">
    <cfRule type="cellIs" dxfId="9408" priority="3106" operator="equal">
      <formula>"NO CUMPLE"</formula>
    </cfRule>
    <cfRule type="cellIs" dxfId="9407" priority="3107" operator="equal">
      <formula>"CUMPLE"</formula>
    </cfRule>
  </conditionalFormatting>
  <conditionalFormatting sqref="J239">
    <cfRule type="cellIs" dxfId="9406" priority="3098" operator="equal">
      <formula>"NO CUMPLE"</formula>
    </cfRule>
    <cfRule type="cellIs" dxfId="9405" priority="3099" operator="equal">
      <formula>"CUMPLE"</formula>
    </cfRule>
  </conditionalFormatting>
  <conditionalFormatting sqref="J240:J241">
    <cfRule type="cellIs" dxfId="9404" priority="3096" operator="equal">
      <formula>"NO CUMPLE"</formula>
    </cfRule>
    <cfRule type="cellIs" dxfId="9403" priority="3097" operator="equal">
      <formula>"CUMPLE"</formula>
    </cfRule>
  </conditionalFormatting>
  <conditionalFormatting sqref="J242">
    <cfRule type="cellIs" dxfId="9402" priority="3094" operator="equal">
      <formula>"NO CUMPLE"</formula>
    </cfRule>
    <cfRule type="cellIs" dxfId="9401" priority="3095" operator="equal">
      <formula>"CUMPLE"</formula>
    </cfRule>
  </conditionalFormatting>
  <conditionalFormatting sqref="J243:J244">
    <cfRule type="cellIs" dxfId="9400" priority="3092" operator="equal">
      <formula>"NO CUMPLE"</formula>
    </cfRule>
    <cfRule type="cellIs" dxfId="9399" priority="3093" operator="equal">
      <formula>"CUMPLE"</formula>
    </cfRule>
  </conditionalFormatting>
  <conditionalFormatting sqref="J245">
    <cfRule type="cellIs" dxfId="9398" priority="3090" operator="equal">
      <formula>"NO CUMPLE"</formula>
    </cfRule>
    <cfRule type="cellIs" dxfId="9397" priority="3091" operator="equal">
      <formula>"CUMPLE"</formula>
    </cfRule>
  </conditionalFormatting>
  <conditionalFormatting sqref="J246:J247">
    <cfRule type="cellIs" dxfId="9396" priority="3088" operator="equal">
      <formula>"NO CUMPLE"</formula>
    </cfRule>
    <cfRule type="cellIs" dxfId="9395" priority="3089" operator="equal">
      <formula>"CUMPLE"</formula>
    </cfRule>
  </conditionalFormatting>
  <conditionalFormatting sqref="K233">
    <cfRule type="expression" dxfId="9394" priority="3086">
      <formula>J233="NO CUMPLE"</formula>
    </cfRule>
    <cfRule type="expression" dxfId="9393" priority="3087">
      <formula>J233="CUMPLE"</formula>
    </cfRule>
  </conditionalFormatting>
  <conditionalFormatting sqref="M233">
    <cfRule type="expression" dxfId="9392" priority="3084">
      <formula>L233="NO CUMPLE"</formula>
    </cfRule>
    <cfRule type="expression" dxfId="9391" priority="3085">
      <formula>L233="CUMPLE"</formula>
    </cfRule>
  </conditionalFormatting>
  <conditionalFormatting sqref="L234:L235">
    <cfRule type="cellIs" dxfId="9390" priority="3082" operator="equal">
      <formula>"NO CUMPLE"</formula>
    </cfRule>
    <cfRule type="cellIs" dxfId="9389" priority="3083" operator="equal">
      <formula>"CUMPLE"</formula>
    </cfRule>
  </conditionalFormatting>
  <conditionalFormatting sqref="K234:K235">
    <cfRule type="expression" dxfId="9388" priority="3080">
      <formula>J234="NO CUMPLE"</formula>
    </cfRule>
    <cfRule type="expression" dxfId="9387" priority="3081">
      <formula>J234="CUMPLE"</formula>
    </cfRule>
  </conditionalFormatting>
  <conditionalFormatting sqref="M234">
    <cfRule type="expression" dxfId="9386" priority="3078">
      <formula>L234="NO CUMPLE"</formula>
    </cfRule>
    <cfRule type="expression" dxfId="9385" priority="3079">
      <formula>L234="CUMPLE"</formula>
    </cfRule>
  </conditionalFormatting>
  <conditionalFormatting sqref="M236">
    <cfRule type="expression" dxfId="9384" priority="3076">
      <formula>L236="NO CUMPLE"</formula>
    </cfRule>
    <cfRule type="expression" dxfId="9383" priority="3077">
      <formula>L236="CUMPLE"</formula>
    </cfRule>
  </conditionalFormatting>
  <conditionalFormatting sqref="L238">
    <cfRule type="cellIs" dxfId="9382" priority="3074" operator="equal">
      <formula>"NO CUMPLE"</formula>
    </cfRule>
    <cfRule type="cellIs" dxfId="9381" priority="3075" operator="equal">
      <formula>"CUMPLE"</formula>
    </cfRule>
  </conditionalFormatting>
  <conditionalFormatting sqref="M237">
    <cfRule type="expression" dxfId="9380" priority="3072">
      <formula>L237="NO CUMPLE"</formula>
    </cfRule>
    <cfRule type="expression" dxfId="9379" priority="3073">
      <formula>L237="CUMPLE"</formula>
    </cfRule>
  </conditionalFormatting>
  <conditionalFormatting sqref="K236">
    <cfRule type="expression" dxfId="9378" priority="3070">
      <formula>J236="NO CUMPLE"</formula>
    </cfRule>
    <cfRule type="expression" dxfId="9377" priority="3071">
      <formula>J236="CUMPLE"</formula>
    </cfRule>
  </conditionalFormatting>
  <conditionalFormatting sqref="K237:K238">
    <cfRule type="expression" dxfId="9376" priority="3068">
      <formula>J237="NO CUMPLE"</formula>
    </cfRule>
    <cfRule type="expression" dxfId="9375" priority="3069">
      <formula>J237="CUMPLE"</formula>
    </cfRule>
  </conditionalFormatting>
  <conditionalFormatting sqref="M239">
    <cfRule type="expression" dxfId="9374" priority="3066">
      <formula>L239="NO CUMPLE"</formula>
    </cfRule>
    <cfRule type="expression" dxfId="9373" priority="3067">
      <formula>L239="CUMPLE"</formula>
    </cfRule>
  </conditionalFormatting>
  <conditionalFormatting sqref="L239:L241">
    <cfRule type="cellIs" dxfId="9372" priority="3064" operator="equal">
      <formula>"NO CUMPLE"</formula>
    </cfRule>
    <cfRule type="cellIs" dxfId="9371" priority="3065" operator="equal">
      <formula>"CUMPLE"</formula>
    </cfRule>
  </conditionalFormatting>
  <conditionalFormatting sqref="M240">
    <cfRule type="expression" dxfId="9370" priority="3062">
      <formula>L240="NO CUMPLE"</formula>
    </cfRule>
    <cfRule type="expression" dxfId="9369" priority="3063">
      <formula>L240="CUMPLE"</formula>
    </cfRule>
  </conditionalFormatting>
  <conditionalFormatting sqref="K239">
    <cfRule type="expression" dxfId="9368" priority="3060">
      <formula>J239="NO CUMPLE"</formula>
    </cfRule>
    <cfRule type="expression" dxfId="9367" priority="3061">
      <formula>J239="CUMPLE"</formula>
    </cfRule>
  </conditionalFormatting>
  <conditionalFormatting sqref="K240:K241">
    <cfRule type="expression" dxfId="9366" priority="3058">
      <formula>J240="NO CUMPLE"</formula>
    </cfRule>
    <cfRule type="expression" dxfId="9365" priority="3059">
      <formula>J240="CUMPLE"</formula>
    </cfRule>
  </conditionalFormatting>
  <conditionalFormatting sqref="M242">
    <cfRule type="expression" dxfId="9364" priority="3056">
      <formula>L242="NO CUMPLE"</formula>
    </cfRule>
    <cfRule type="expression" dxfId="9363" priority="3057">
      <formula>L242="CUMPLE"</formula>
    </cfRule>
  </conditionalFormatting>
  <conditionalFormatting sqref="L242:L244">
    <cfRule type="cellIs" dxfId="9362" priority="3054" operator="equal">
      <formula>"NO CUMPLE"</formula>
    </cfRule>
    <cfRule type="cellIs" dxfId="9361" priority="3055" operator="equal">
      <formula>"CUMPLE"</formula>
    </cfRule>
  </conditionalFormatting>
  <conditionalFormatting sqref="M243">
    <cfRule type="expression" dxfId="9360" priority="3052">
      <formula>L243="NO CUMPLE"</formula>
    </cfRule>
    <cfRule type="expression" dxfId="9359" priority="3053">
      <formula>L243="CUMPLE"</formula>
    </cfRule>
  </conditionalFormatting>
  <conditionalFormatting sqref="K242">
    <cfRule type="expression" dxfId="9358" priority="3050">
      <formula>J242="NO CUMPLE"</formula>
    </cfRule>
    <cfRule type="expression" dxfId="9357" priority="3051">
      <formula>J242="CUMPLE"</formula>
    </cfRule>
  </conditionalFormatting>
  <conditionalFormatting sqref="K243:K244">
    <cfRule type="expression" dxfId="9356" priority="3048">
      <formula>J243="NO CUMPLE"</formula>
    </cfRule>
    <cfRule type="expression" dxfId="9355" priority="3049">
      <formula>J243="CUMPLE"</formula>
    </cfRule>
  </conditionalFormatting>
  <conditionalFormatting sqref="M245">
    <cfRule type="expression" dxfId="9354" priority="3046">
      <formula>L245="NO CUMPLE"</formula>
    </cfRule>
    <cfRule type="expression" dxfId="9353" priority="3047">
      <formula>L245="CUMPLE"</formula>
    </cfRule>
  </conditionalFormatting>
  <conditionalFormatting sqref="L245:L247">
    <cfRule type="cellIs" dxfId="9352" priority="3044" operator="equal">
      <formula>"NO CUMPLE"</formula>
    </cfRule>
    <cfRule type="cellIs" dxfId="9351" priority="3045" operator="equal">
      <formula>"CUMPLE"</formula>
    </cfRule>
  </conditionalFormatting>
  <conditionalFormatting sqref="M246">
    <cfRule type="expression" dxfId="9350" priority="3042">
      <formula>L246="NO CUMPLE"</formula>
    </cfRule>
    <cfRule type="expression" dxfId="9349" priority="3043">
      <formula>L246="CUMPLE"</formula>
    </cfRule>
  </conditionalFormatting>
  <conditionalFormatting sqref="K245">
    <cfRule type="expression" dxfId="9348" priority="3040">
      <formula>J245="NO CUMPLE"</formula>
    </cfRule>
    <cfRule type="expression" dxfId="9347" priority="3041">
      <formula>J245="CUMPLE"</formula>
    </cfRule>
  </conditionalFormatting>
  <conditionalFormatting sqref="K246:K247">
    <cfRule type="expression" dxfId="9346" priority="3038">
      <formula>J246="NO CUMPLE"</formula>
    </cfRule>
    <cfRule type="expression" dxfId="9345" priority="3039">
      <formula>J246="CUMPLE"</formula>
    </cfRule>
  </conditionalFormatting>
  <conditionalFormatting sqref="J255">
    <cfRule type="cellIs" dxfId="9344" priority="3036" operator="equal">
      <formula>"NO CUMPLE"</formula>
    </cfRule>
    <cfRule type="cellIs" dxfId="9343" priority="3037" operator="equal">
      <formula>"CUMPLE"</formula>
    </cfRule>
  </conditionalFormatting>
  <conditionalFormatting sqref="J264">
    <cfRule type="cellIs" dxfId="9342" priority="3024" operator="equal">
      <formula>"NO CUMPLE"</formula>
    </cfRule>
    <cfRule type="cellIs" dxfId="9341" priority="3025" operator="equal">
      <formula>"CUMPLE"</formula>
    </cfRule>
  </conditionalFormatting>
  <conditionalFormatting sqref="J265:J266">
    <cfRule type="cellIs" dxfId="9340" priority="3022" operator="equal">
      <formula>"NO CUMPLE"</formula>
    </cfRule>
    <cfRule type="cellIs" dxfId="9339" priority="3023" operator="equal">
      <formula>"CUMPLE"</formula>
    </cfRule>
  </conditionalFormatting>
  <conditionalFormatting sqref="J267">
    <cfRule type="cellIs" dxfId="9338" priority="3020" operator="equal">
      <formula>"NO CUMPLE"</formula>
    </cfRule>
    <cfRule type="cellIs" dxfId="9337" priority="3021" operator="equal">
      <formula>"CUMPLE"</formula>
    </cfRule>
  </conditionalFormatting>
  <conditionalFormatting sqref="J268:J269">
    <cfRule type="cellIs" dxfId="9336" priority="3018" operator="equal">
      <formula>"NO CUMPLE"</formula>
    </cfRule>
    <cfRule type="cellIs" dxfId="9335" priority="3019" operator="equal">
      <formula>"CUMPLE"</formula>
    </cfRule>
  </conditionalFormatting>
  <conditionalFormatting sqref="K255">
    <cfRule type="expression" dxfId="9334" priority="3016">
      <formula>J255="NO CUMPLE"</formula>
    </cfRule>
    <cfRule type="expression" dxfId="9333" priority="3017">
      <formula>J255="CUMPLE"</formula>
    </cfRule>
  </conditionalFormatting>
  <conditionalFormatting sqref="M255">
    <cfRule type="expression" dxfId="9332" priority="3014">
      <formula>L255="NO CUMPLE"</formula>
    </cfRule>
    <cfRule type="expression" dxfId="9331" priority="3015">
      <formula>L255="CUMPLE"</formula>
    </cfRule>
  </conditionalFormatting>
  <conditionalFormatting sqref="L255:L257">
    <cfRule type="cellIs" dxfId="9330" priority="3012" operator="equal">
      <formula>"NO CUMPLE"</formula>
    </cfRule>
    <cfRule type="cellIs" dxfId="9329" priority="3013" operator="equal">
      <formula>"CUMPLE"</formula>
    </cfRule>
  </conditionalFormatting>
  <conditionalFormatting sqref="K256:K257">
    <cfRule type="expression" dxfId="9328" priority="3010">
      <formula>J256="NO CUMPLE"</formula>
    </cfRule>
    <cfRule type="expression" dxfId="9327" priority="3011">
      <formula>J256="CUMPLE"</formula>
    </cfRule>
  </conditionalFormatting>
  <conditionalFormatting sqref="M256">
    <cfRule type="expression" dxfId="9326" priority="3008">
      <formula>L256="NO CUMPLE"</formula>
    </cfRule>
    <cfRule type="expression" dxfId="9325" priority="3009">
      <formula>L256="CUMPLE"</formula>
    </cfRule>
  </conditionalFormatting>
  <conditionalFormatting sqref="M258">
    <cfRule type="expression" dxfId="9324" priority="3006">
      <formula>L258="NO CUMPLE"</formula>
    </cfRule>
    <cfRule type="expression" dxfId="9323" priority="3007">
      <formula>L258="CUMPLE"</formula>
    </cfRule>
  </conditionalFormatting>
  <conditionalFormatting sqref="L260">
    <cfRule type="cellIs" dxfId="9322" priority="3004" operator="equal">
      <formula>"NO CUMPLE"</formula>
    </cfRule>
    <cfRule type="cellIs" dxfId="9321" priority="3005" operator="equal">
      <formula>"CUMPLE"</formula>
    </cfRule>
  </conditionalFormatting>
  <conditionalFormatting sqref="M259">
    <cfRule type="expression" dxfId="9320" priority="3002">
      <formula>L259="NO CUMPLE"</formula>
    </cfRule>
    <cfRule type="expression" dxfId="9319" priority="3003">
      <formula>L259="CUMPLE"</formula>
    </cfRule>
  </conditionalFormatting>
  <conditionalFormatting sqref="K258">
    <cfRule type="expression" dxfId="9318" priority="3000">
      <formula>J258="NO CUMPLE"</formula>
    </cfRule>
    <cfRule type="expression" dxfId="9317" priority="3001">
      <formula>J258="CUMPLE"</formula>
    </cfRule>
  </conditionalFormatting>
  <conditionalFormatting sqref="K259:K260">
    <cfRule type="expression" dxfId="9316" priority="2998">
      <formula>J259="NO CUMPLE"</formula>
    </cfRule>
    <cfRule type="expression" dxfId="9315" priority="2999">
      <formula>J259="CUMPLE"</formula>
    </cfRule>
  </conditionalFormatting>
  <conditionalFormatting sqref="M261">
    <cfRule type="expression" dxfId="9314" priority="2996">
      <formula>L261="NO CUMPLE"</formula>
    </cfRule>
    <cfRule type="expression" dxfId="9313" priority="2997">
      <formula>L261="CUMPLE"</formula>
    </cfRule>
  </conditionalFormatting>
  <conditionalFormatting sqref="L263">
    <cfRule type="cellIs" dxfId="9312" priority="2994" operator="equal">
      <formula>"NO CUMPLE"</formula>
    </cfRule>
    <cfRule type="cellIs" dxfId="9311" priority="2995" operator="equal">
      <formula>"CUMPLE"</formula>
    </cfRule>
  </conditionalFormatting>
  <conditionalFormatting sqref="M262">
    <cfRule type="expression" dxfId="9310" priority="2992">
      <formula>L262="NO CUMPLE"</formula>
    </cfRule>
    <cfRule type="expression" dxfId="9309" priority="2993">
      <formula>L262="CUMPLE"</formula>
    </cfRule>
  </conditionalFormatting>
  <conditionalFormatting sqref="K261">
    <cfRule type="expression" dxfId="9308" priority="2990">
      <formula>J261="NO CUMPLE"</formula>
    </cfRule>
    <cfRule type="expression" dxfId="9307" priority="2991">
      <formula>J261="CUMPLE"</formula>
    </cfRule>
  </conditionalFormatting>
  <conditionalFormatting sqref="K262:K263">
    <cfRule type="expression" dxfId="9306" priority="2988">
      <formula>J262="NO CUMPLE"</formula>
    </cfRule>
    <cfRule type="expression" dxfId="9305" priority="2989">
      <formula>J262="CUMPLE"</formula>
    </cfRule>
  </conditionalFormatting>
  <conditionalFormatting sqref="M264">
    <cfRule type="expression" dxfId="9304" priority="2986">
      <formula>L264="NO CUMPLE"</formula>
    </cfRule>
    <cfRule type="expression" dxfId="9303" priority="2987">
      <formula>L264="CUMPLE"</formula>
    </cfRule>
  </conditionalFormatting>
  <conditionalFormatting sqref="L264:L266">
    <cfRule type="cellIs" dxfId="9302" priority="2984" operator="equal">
      <formula>"NO CUMPLE"</formula>
    </cfRule>
    <cfRule type="cellIs" dxfId="9301" priority="2985" operator="equal">
      <formula>"CUMPLE"</formula>
    </cfRule>
  </conditionalFormatting>
  <conditionalFormatting sqref="M265">
    <cfRule type="expression" dxfId="9300" priority="2982">
      <formula>L265="NO CUMPLE"</formula>
    </cfRule>
    <cfRule type="expression" dxfId="9299" priority="2983">
      <formula>L265="CUMPLE"</formula>
    </cfRule>
  </conditionalFormatting>
  <conditionalFormatting sqref="K264">
    <cfRule type="expression" dxfId="9298" priority="2980">
      <formula>J264="NO CUMPLE"</formula>
    </cfRule>
    <cfRule type="expression" dxfId="9297" priority="2981">
      <formula>J264="CUMPLE"</formula>
    </cfRule>
  </conditionalFormatting>
  <conditionalFormatting sqref="K265:K266">
    <cfRule type="expression" dxfId="9296" priority="2978">
      <formula>J265="NO CUMPLE"</formula>
    </cfRule>
    <cfRule type="expression" dxfId="9295" priority="2979">
      <formula>J265="CUMPLE"</formula>
    </cfRule>
  </conditionalFormatting>
  <conditionalFormatting sqref="M267">
    <cfRule type="expression" dxfId="9294" priority="2976">
      <formula>L267="NO CUMPLE"</formula>
    </cfRule>
    <cfRule type="expression" dxfId="9293" priority="2977">
      <formula>L267="CUMPLE"</formula>
    </cfRule>
  </conditionalFormatting>
  <conditionalFormatting sqref="L267:L269">
    <cfRule type="cellIs" dxfId="9292" priority="2974" operator="equal">
      <formula>"NO CUMPLE"</formula>
    </cfRule>
    <cfRule type="cellIs" dxfId="9291" priority="2975" operator="equal">
      <formula>"CUMPLE"</formula>
    </cfRule>
  </conditionalFormatting>
  <conditionalFormatting sqref="M268">
    <cfRule type="expression" dxfId="9290" priority="2972">
      <formula>L268="NO CUMPLE"</formula>
    </cfRule>
    <cfRule type="expression" dxfId="9289" priority="2973">
      <formula>L268="CUMPLE"</formula>
    </cfRule>
  </conditionalFormatting>
  <conditionalFormatting sqref="K267">
    <cfRule type="expression" dxfId="9288" priority="2970">
      <formula>J267="NO CUMPLE"</formula>
    </cfRule>
    <cfRule type="expression" dxfId="9287" priority="2971">
      <formula>J267="CUMPLE"</formula>
    </cfRule>
  </conditionalFormatting>
  <conditionalFormatting sqref="K268:K269">
    <cfRule type="expression" dxfId="9286" priority="2968">
      <formula>J268="NO CUMPLE"</formula>
    </cfRule>
    <cfRule type="expression" dxfId="9285" priority="2969">
      <formula>J268="CUMPLE"</formula>
    </cfRule>
  </conditionalFormatting>
  <conditionalFormatting sqref="B270">
    <cfRule type="cellIs" dxfId="9284" priority="2966" operator="equal">
      <formula>"NO CUMPLE CON LA EXPERIENCIA REQUERIDA"</formula>
    </cfRule>
    <cfRule type="cellIs" dxfId="9283" priority="2967" operator="equal">
      <formula>"CUMPLE CON LA EXPERIENCIA REQUERIDA"</formula>
    </cfRule>
  </conditionalFormatting>
  <conditionalFormatting sqref="J277">
    <cfRule type="cellIs" dxfId="9282" priority="2964" operator="equal">
      <formula>"NO CUMPLE"</formula>
    </cfRule>
    <cfRule type="cellIs" dxfId="9281" priority="2965" operator="equal">
      <formula>"CUMPLE"</formula>
    </cfRule>
  </conditionalFormatting>
  <conditionalFormatting sqref="J278:J279">
    <cfRule type="cellIs" dxfId="9280" priority="2962" operator="equal">
      <formula>"NO CUMPLE"</formula>
    </cfRule>
    <cfRule type="cellIs" dxfId="9279" priority="2963" operator="equal">
      <formula>"CUMPLE"</formula>
    </cfRule>
  </conditionalFormatting>
  <conditionalFormatting sqref="J280">
    <cfRule type="cellIs" dxfId="9278" priority="2960" operator="equal">
      <formula>"NO CUMPLE"</formula>
    </cfRule>
    <cfRule type="cellIs" dxfId="9277" priority="2961" operator="equal">
      <formula>"CUMPLE"</formula>
    </cfRule>
  </conditionalFormatting>
  <conditionalFormatting sqref="J281:J282">
    <cfRule type="cellIs" dxfId="9276" priority="2958" operator="equal">
      <formula>"NO CUMPLE"</formula>
    </cfRule>
    <cfRule type="cellIs" dxfId="9275" priority="2959" operator="equal">
      <formula>"CUMPLE"</formula>
    </cfRule>
  </conditionalFormatting>
  <conditionalFormatting sqref="J283">
    <cfRule type="cellIs" dxfId="9274" priority="2956" operator="equal">
      <formula>"NO CUMPLE"</formula>
    </cfRule>
    <cfRule type="cellIs" dxfId="9273" priority="2957" operator="equal">
      <formula>"CUMPLE"</formula>
    </cfRule>
  </conditionalFormatting>
  <conditionalFormatting sqref="J284:J285">
    <cfRule type="cellIs" dxfId="9272" priority="2954" operator="equal">
      <formula>"NO CUMPLE"</formula>
    </cfRule>
    <cfRule type="cellIs" dxfId="9271" priority="2955" operator="equal">
      <formula>"CUMPLE"</formula>
    </cfRule>
  </conditionalFormatting>
  <conditionalFormatting sqref="J286">
    <cfRule type="cellIs" dxfId="9270" priority="2952" operator="equal">
      <formula>"NO CUMPLE"</formula>
    </cfRule>
    <cfRule type="cellIs" dxfId="9269" priority="2953" operator="equal">
      <formula>"CUMPLE"</formula>
    </cfRule>
  </conditionalFormatting>
  <conditionalFormatting sqref="J287:J288">
    <cfRule type="cellIs" dxfId="9268" priority="2950" operator="equal">
      <formula>"NO CUMPLE"</formula>
    </cfRule>
    <cfRule type="cellIs" dxfId="9267" priority="2951" operator="equal">
      <formula>"CUMPLE"</formula>
    </cfRule>
  </conditionalFormatting>
  <conditionalFormatting sqref="J289">
    <cfRule type="cellIs" dxfId="9266" priority="2948" operator="equal">
      <formula>"NO CUMPLE"</formula>
    </cfRule>
    <cfRule type="cellIs" dxfId="9265" priority="2949" operator="equal">
      <formula>"CUMPLE"</formula>
    </cfRule>
  </conditionalFormatting>
  <conditionalFormatting sqref="J290:J291">
    <cfRule type="cellIs" dxfId="9264" priority="2946" operator="equal">
      <formula>"NO CUMPLE"</formula>
    </cfRule>
    <cfRule type="cellIs" dxfId="9263" priority="2947" operator="equal">
      <formula>"CUMPLE"</formula>
    </cfRule>
  </conditionalFormatting>
  <conditionalFormatting sqref="K277">
    <cfRule type="expression" dxfId="9262" priority="2944">
      <formula>J277="NO CUMPLE"</formula>
    </cfRule>
    <cfRule type="expression" dxfId="9261" priority="2945">
      <formula>J277="CUMPLE"</formula>
    </cfRule>
  </conditionalFormatting>
  <conditionalFormatting sqref="M277">
    <cfRule type="expression" dxfId="9260" priority="2942">
      <formula>L277="NO CUMPLE"</formula>
    </cfRule>
    <cfRule type="expression" dxfId="9259" priority="2943">
      <formula>L277="CUMPLE"</formula>
    </cfRule>
  </conditionalFormatting>
  <conditionalFormatting sqref="L277:L279">
    <cfRule type="cellIs" dxfId="9258" priority="2940" operator="equal">
      <formula>"NO CUMPLE"</formula>
    </cfRule>
    <cfRule type="cellIs" dxfId="9257" priority="2941" operator="equal">
      <formula>"CUMPLE"</formula>
    </cfRule>
  </conditionalFormatting>
  <conditionalFormatting sqref="K278:K279">
    <cfRule type="expression" dxfId="9256" priority="2938">
      <formula>J278="NO CUMPLE"</formula>
    </cfRule>
    <cfRule type="expression" dxfId="9255" priority="2939">
      <formula>J278="CUMPLE"</formula>
    </cfRule>
  </conditionalFormatting>
  <conditionalFormatting sqref="M278">
    <cfRule type="expression" dxfId="9254" priority="2936">
      <formula>L278="NO CUMPLE"</formula>
    </cfRule>
    <cfRule type="expression" dxfId="9253" priority="2937">
      <formula>L278="CUMPLE"</formula>
    </cfRule>
  </conditionalFormatting>
  <conditionalFormatting sqref="M280">
    <cfRule type="expression" dxfId="9252" priority="2934">
      <formula>L280="NO CUMPLE"</formula>
    </cfRule>
    <cfRule type="expression" dxfId="9251" priority="2935">
      <formula>L280="CUMPLE"</formula>
    </cfRule>
  </conditionalFormatting>
  <conditionalFormatting sqref="L282">
    <cfRule type="cellIs" dxfId="9250" priority="2932" operator="equal">
      <formula>"NO CUMPLE"</formula>
    </cfRule>
    <cfRule type="cellIs" dxfId="9249" priority="2933" operator="equal">
      <formula>"CUMPLE"</formula>
    </cfRule>
  </conditionalFormatting>
  <conditionalFormatting sqref="M281">
    <cfRule type="expression" dxfId="9248" priority="2930">
      <formula>L281="NO CUMPLE"</formula>
    </cfRule>
    <cfRule type="expression" dxfId="9247" priority="2931">
      <formula>L281="CUMPLE"</formula>
    </cfRule>
  </conditionalFormatting>
  <conditionalFormatting sqref="K280">
    <cfRule type="expression" dxfId="9246" priority="2928">
      <formula>J280="NO CUMPLE"</formula>
    </cfRule>
    <cfRule type="expression" dxfId="9245" priority="2929">
      <formula>J280="CUMPLE"</formula>
    </cfRule>
  </conditionalFormatting>
  <conditionalFormatting sqref="K281:K282">
    <cfRule type="expression" dxfId="9244" priority="2926">
      <formula>J281="NO CUMPLE"</formula>
    </cfRule>
    <cfRule type="expression" dxfId="9243" priority="2927">
      <formula>J281="CUMPLE"</formula>
    </cfRule>
  </conditionalFormatting>
  <conditionalFormatting sqref="M283">
    <cfRule type="expression" dxfId="9242" priority="2924">
      <formula>L283="NO CUMPLE"</formula>
    </cfRule>
    <cfRule type="expression" dxfId="9241" priority="2925">
      <formula>L283="CUMPLE"</formula>
    </cfRule>
  </conditionalFormatting>
  <conditionalFormatting sqref="L283:L285">
    <cfRule type="cellIs" dxfId="9240" priority="2922" operator="equal">
      <formula>"NO CUMPLE"</formula>
    </cfRule>
    <cfRule type="cellIs" dxfId="9239" priority="2923" operator="equal">
      <formula>"CUMPLE"</formula>
    </cfRule>
  </conditionalFormatting>
  <conditionalFormatting sqref="M284">
    <cfRule type="expression" dxfId="9238" priority="2920">
      <formula>L284="NO CUMPLE"</formula>
    </cfRule>
    <cfRule type="expression" dxfId="9237" priority="2921">
      <formula>L284="CUMPLE"</formula>
    </cfRule>
  </conditionalFormatting>
  <conditionalFormatting sqref="K283">
    <cfRule type="expression" dxfId="9236" priority="2918">
      <formula>J283="NO CUMPLE"</formula>
    </cfRule>
    <cfRule type="expression" dxfId="9235" priority="2919">
      <formula>J283="CUMPLE"</formula>
    </cfRule>
  </conditionalFormatting>
  <conditionalFormatting sqref="K284:K285">
    <cfRule type="expression" dxfId="9234" priority="2916">
      <formula>J284="NO CUMPLE"</formula>
    </cfRule>
    <cfRule type="expression" dxfId="9233" priority="2917">
      <formula>J284="CUMPLE"</formula>
    </cfRule>
  </conditionalFormatting>
  <conditionalFormatting sqref="M286">
    <cfRule type="expression" dxfId="9232" priority="2914">
      <formula>L286="NO CUMPLE"</formula>
    </cfRule>
    <cfRule type="expression" dxfId="9231" priority="2915">
      <formula>L286="CUMPLE"</formula>
    </cfRule>
  </conditionalFormatting>
  <conditionalFormatting sqref="L286:L288">
    <cfRule type="cellIs" dxfId="9230" priority="2912" operator="equal">
      <formula>"NO CUMPLE"</formula>
    </cfRule>
    <cfRule type="cellIs" dxfId="9229" priority="2913" operator="equal">
      <formula>"CUMPLE"</formula>
    </cfRule>
  </conditionalFormatting>
  <conditionalFormatting sqref="M287">
    <cfRule type="expression" dxfId="9228" priority="2910">
      <formula>L287="NO CUMPLE"</formula>
    </cfRule>
    <cfRule type="expression" dxfId="9227" priority="2911">
      <formula>L287="CUMPLE"</formula>
    </cfRule>
  </conditionalFormatting>
  <conditionalFormatting sqref="K286">
    <cfRule type="expression" dxfId="9226" priority="2908">
      <formula>J286="NO CUMPLE"</formula>
    </cfRule>
    <cfRule type="expression" dxfId="9225" priority="2909">
      <formula>J286="CUMPLE"</formula>
    </cfRule>
  </conditionalFormatting>
  <conditionalFormatting sqref="K287:K288">
    <cfRule type="expression" dxfId="9224" priority="2906">
      <formula>J287="NO CUMPLE"</formula>
    </cfRule>
    <cfRule type="expression" dxfId="9223" priority="2907">
      <formula>J287="CUMPLE"</formula>
    </cfRule>
  </conditionalFormatting>
  <conditionalFormatting sqref="M289">
    <cfRule type="expression" dxfId="9222" priority="2904">
      <formula>L289="NO CUMPLE"</formula>
    </cfRule>
    <cfRule type="expression" dxfId="9221" priority="2905">
      <formula>L289="CUMPLE"</formula>
    </cfRule>
  </conditionalFormatting>
  <conditionalFormatting sqref="L289:L291">
    <cfRule type="cellIs" dxfId="9220" priority="2902" operator="equal">
      <formula>"NO CUMPLE"</formula>
    </cfRule>
    <cfRule type="cellIs" dxfId="9219" priority="2903" operator="equal">
      <formula>"CUMPLE"</formula>
    </cfRule>
  </conditionalFormatting>
  <conditionalFormatting sqref="M290">
    <cfRule type="expression" dxfId="9218" priority="2900">
      <formula>L290="NO CUMPLE"</formula>
    </cfRule>
    <cfRule type="expression" dxfId="9217" priority="2901">
      <formula>L290="CUMPLE"</formula>
    </cfRule>
  </conditionalFormatting>
  <conditionalFormatting sqref="K289">
    <cfRule type="expression" dxfId="9216" priority="2898">
      <formula>J289="NO CUMPLE"</formula>
    </cfRule>
    <cfRule type="expression" dxfId="9215" priority="2899">
      <formula>J289="CUMPLE"</formula>
    </cfRule>
  </conditionalFormatting>
  <conditionalFormatting sqref="K290:K291">
    <cfRule type="expression" dxfId="9214" priority="2896">
      <formula>J290="NO CUMPLE"</formula>
    </cfRule>
    <cfRule type="expression" dxfId="9213" priority="2897">
      <formula>J290="CUMPLE"</formula>
    </cfRule>
  </conditionalFormatting>
  <conditionalFormatting sqref="J299">
    <cfRule type="cellIs" dxfId="9212" priority="2894" operator="equal">
      <formula>"NO CUMPLE"</formula>
    </cfRule>
    <cfRule type="cellIs" dxfId="9211" priority="2895" operator="equal">
      <formula>"CUMPLE"</formula>
    </cfRule>
  </conditionalFormatting>
  <conditionalFormatting sqref="J301">
    <cfRule type="cellIs" dxfId="9210" priority="2892" operator="equal">
      <formula>"NO CUMPLE"</formula>
    </cfRule>
    <cfRule type="cellIs" dxfId="9209" priority="2893" operator="equal">
      <formula>"CUMPLE"</formula>
    </cfRule>
  </conditionalFormatting>
  <conditionalFormatting sqref="J308">
    <cfRule type="cellIs" dxfId="9208" priority="2882" operator="equal">
      <formula>"NO CUMPLE"</formula>
    </cfRule>
    <cfRule type="cellIs" dxfId="9207" priority="2883" operator="equal">
      <formula>"CUMPLE"</formula>
    </cfRule>
  </conditionalFormatting>
  <conditionalFormatting sqref="J309:J310">
    <cfRule type="cellIs" dxfId="9206" priority="2880" operator="equal">
      <formula>"NO CUMPLE"</formula>
    </cfRule>
    <cfRule type="cellIs" dxfId="9205" priority="2881" operator="equal">
      <formula>"CUMPLE"</formula>
    </cfRule>
  </conditionalFormatting>
  <conditionalFormatting sqref="J311">
    <cfRule type="cellIs" dxfId="9204" priority="2878" operator="equal">
      <formula>"NO CUMPLE"</formula>
    </cfRule>
    <cfRule type="cellIs" dxfId="9203" priority="2879" operator="equal">
      <formula>"CUMPLE"</formula>
    </cfRule>
  </conditionalFormatting>
  <conditionalFormatting sqref="J312:J313">
    <cfRule type="cellIs" dxfId="9202" priority="2876" operator="equal">
      <formula>"NO CUMPLE"</formula>
    </cfRule>
    <cfRule type="cellIs" dxfId="9201" priority="2877" operator="equal">
      <formula>"CUMPLE"</formula>
    </cfRule>
  </conditionalFormatting>
  <conditionalFormatting sqref="K299">
    <cfRule type="expression" dxfId="9200" priority="2874">
      <formula>J299="NO CUMPLE"</formula>
    </cfRule>
    <cfRule type="expression" dxfId="9199" priority="2875">
      <formula>J299="CUMPLE"</formula>
    </cfRule>
  </conditionalFormatting>
  <conditionalFormatting sqref="M299">
    <cfRule type="expression" dxfId="9198" priority="2872">
      <formula>L299="NO CUMPLE"</formula>
    </cfRule>
    <cfRule type="expression" dxfId="9197" priority="2873">
      <formula>L299="CUMPLE"</formula>
    </cfRule>
  </conditionalFormatting>
  <conditionalFormatting sqref="L299 L301">
    <cfRule type="cellIs" dxfId="9196" priority="2870" operator="equal">
      <formula>"NO CUMPLE"</formula>
    </cfRule>
    <cfRule type="cellIs" dxfId="9195" priority="2871" operator="equal">
      <formula>"CUMPLE"</formula>
    </cfRule>
  </conditionalFormatting>
  <conditionalFormatting sqref="K300:K301">
    <cfRule type="expression" dxfId="9194" priority="2868">
      <formula>J300="NO CUMPLE"</formula>
    </cfRule>
    <cfRule type="expression" dxfId="9193" priority="2869">
      <formula>J300="CUMPLE"</formula>
    </cfRule>
  </conditionalFormatting>
  <conditionalFormatting sqref="M300">
    <cfRule type="expression" dxfId="9192" priority="2866">
      <formula>L300="NO CUMPLE"</formula>
    </cfRule>
    <cfRule type="expression" dxfId="9191" priority="2867">
      <formula>L300="CUMPLE"</formula>
    </cfRule>
  </conditionalFormatting>
  <conditionalFormatting sqref="M302">
    <cfRule type="expression" dxfId="9190" priority="2864">
      <formula>L302="NO CUMPLE"</formula>
    </cfRule>
    <cfRule type="expression" dxfId="9189" priority="2865">
      <formula>L302="CUMPLE"</formula>
    </cfRule>
  </conditionalFormatting>
  <conditionalFormatting sqref="L303:L304">
    <cfRule type="cellIs" dxfId="9188" priority="2862" operator="equal">
      <formula>"NO CUMPLE"</formula>
    </cfRule>
    <cfRule type="cellIs" dxfId="9187" priority="2863" operator="equal">
      <formula>"CUMPLE"</formula>
    </cfRule>
  </conditionalFormatting>
  <conditionalFormatting sqref="M303">
    <cfRule type="expression" dxfId="9186" priority="2860">
      <formula>L303="NO CUMPLE"</formula>
    </cfRule>
    <cfRule type="expression" dxfId="9185" priority="2861">
      <formula>L303="CUMPLE"</formula>
    </cfRule>
  </conditionalFormatting>
  <conditionalFormatting sqref="K302">
    <cfRule type="expression" dxfId="9184" priority="2858">
      <formula>J302="NO CUMPLE"</formula>
    </cfRule>
    <cfRule type="expression" dxfId="9183" priority="2859">
      <formula>J302="CUMPLE"</formula>
    </cfRule>
  </conditionalFormatting>
  <conditionalFormatting sqref="K303:K304">
    <cfRule type="expression" dxfId="9182" priority="2856">
      <formula>J303="NO CUMPLE"</formula>
    </cfRule>
    <cfRule type="expression" dxfId="9181" priority="2857">
      <formula>J303="CUMPLE"</formula>
    </cfRule>
  </conditionalFormatting>
  <conditionalFormatting sqref="M305">
    <cfRule type="expression" dxfId="9180" priority="2854">
      <formula>L305="NO CUMPLE"</formula>
    </cfRule>
    <cfRule type="expression" dxfId="9179" priority="2855">
      <formula>L305="CUMPLE"</formula>
    </cfRule>
  </conditionalFormatting>
  <conditionalFormatting sqref="L307">
    <cfRule type="cellIs" dxfId="9178" priority="2852" operator="equal">
      <formula>"NO CUMPLE"</formula>
    </cfRule>
    <cfRule type="cellIs" dxfId="9177" priority="2853" operator="equal">
      <formula>"CUMPLE"</formula>
    </cfRule>
  </conditionalFormatting>
  <conditionalFormatting sqref="M306">
    <cfRule type="expression" dxfId="9176" priority="2850">
      <formula>L306="NO CUMPLE"</formula>
    </cfRule>
    <cfRule type="expression" dxfId="9175" priority="2851">
      <formula>L306="CUMPLE"</formula>
    </cfRule>
  </conditionalFormatting>
  <conditionalFormatting sqref="K305">
    <cfRule type="expression" dxfId="9174" priority="2848">
      <formula>J305="NO CUMPLE"</formula>
    </cfRule>
    <cfRule type="expression" dxfId="9173" priority="2849">
      <formula>J305="CUMPLE"</formula>
    </cfRule>
  </conditionalFormatting>
  <conditionalFormatting sqref="K306:K307">
    <cfRule type="expression" dxfId="9172" priority="2846">
      <formula>J306="NO CUMPLE"</formula>
    </cfRule>
    <cfRule type="expression" dxfId="9171" priority="2847">
      <formula>J306="CUMPLE"</formula>
    </cfRule>
  </conditionalFormatting>
  <conditionalFormatting sqref="M308">
    <cfRule type="expression" dxfId="9170" priority="2844">
      <formula>L308="NO CUMPLE"</formula>
    </cfRule>
    <cfRule type="expression" dxfId="9169" priority="2845">
      <formula>L308="CUMPLE"</formula>
    </cfRule>
  </conditionalFormatting>
  <conditionalFormatting sqref="L308:L310">
    <cfRule type="cellIs" dxfId="9168" priority="2842" operator="equal">
      <formula>"NO CUMPLE"</formula>
    </cfRule>
    <cfRule type="cellIs" dxfId="9167" priority="2843" operator="equal">
      <formula>"CUMPLE"</formula>
    </cfRule>
  </conditionalFormatting>
  <conditionalFormatting sqref="M309">
    <cfRule type="expression" dxfId="9166" priority="2840">
      <formula>L309="NO CUMPLE"</formula>
    </cfRule>
    <cfRule type="expression" dxfId="9165" priority="2841">
      <formula>L309="CUMPLE"</formula>
    </cfRule>
  </conditionalFormatting>
  <conditionalFormatting sqref="K308">
    <cfRule type="expression" dxfId="9164" priority="2838">
      <formula>J308="NO CUMPLE"</formula>
    </cfRule>
    <cfRule type="expression" dxfId="9163" priority="2839">
      <formula>J308="CUMPLE"</formula>
    </cfRule>
  </conditionalFormatting>
  <conditionalFormatting sqref="K309:K310">
    <cfRule type="expression" dxfId="9162" priority="2836">
      <formula>J309="NO CUMPLE"</formula>
    </cfRule>
    <cfRule type="expression" dxfId="9161" priority="2837">
      <formula>J309="CUMPLE"</formula>
    </cfRule>
  </conditionalFormatting>
  <conditionalFormatting sqref="M311">
    <cfRule type="expression" dxfId="9160" priority="2834">
      <formula>L311="NO CUMPLE"</formula>
    </cfRule>
    <cfRule type="expression" dxfId="9159" priority="2835">
      <formula>L311="CUMPLE"</formula>
    </cfRule>
  </conditionalFormatting>
  <conditionalFormatting sqref="L311:L313">
    <cfRule type="cellIs" dxfId="9158" priority="2832" operator="equal">
      <formula>"NO CUMPLE"</formula>
    </cfRule>
    <cfRule type="cellIs" dxfId="9157" priority="2833" operator="equal">
      <formula>"CUMPLE"</formula>
    </cfRule>
  </conditionalFormatting>
  <conditionalFormatting sqref="M312">
    <cfRule type="expression" dxfId="9156" priority="2830">
      <formula>L312="NO CUMPLE"</formula>
    </cfRule>
    <cfRule type="expression" dxfId="9155" priority="2831">
      <formula>L312="CUMPLE"</formula>
    </cfRule>
  </conditionalFormatting>
  <conditionalFormatting sqref="K311">
    <cfRule type="expression" dxfId="9154" priority="2828">
      <formula>J311="NO CUMPLE"</formula>
    </cfRule>
    <cfRule type="expression" dxfId="9153" priority="2829">
      <formula>J311="CUMPLE"</formula>
    </cfRule>
  </conditionalFormatting>
  <conditionalFormatting sqref="K312:K313">
    <cfRule type="expression" dxfId="9152" priority="2826">
      <formula>J312="NO CUMPLE"</formula>
    </cfRule>
    <cfRule type="expression" dxfId="9151" priority="2827">
      <formula>J312="CUMPLE"</formula>
    </cfRule>
  </conditionalFormatting>
  <conditionalFormatting sqref="J321">
    <cfRule type="cellIs" dxfId="9150" priority="2824" operator="equal">
      <formula>"NO CUMPLE"</formula>
    </cfRule>
    <cfRule type="cellIs" dxfId="9149" priority="2825" operator="equal">
      <formula>"CUMPLE"</formula>
    </cfRule>
  </conditionalFormatting>
  <conditionalFormatting sqref="J322:J323">
    <cfRule type="cellIs" dxfId="9148" priority="2822" operator="equal">
      <formula>"NO CUMPLE"</formula>
    </cfRule>
    <cfRule type="cellIs" dxfId="9147" priority="2823" operator="equal">
      <formula>"CUMPLE"</formula>
    </cfRule>
  </conditionalFormatting>
  <conditionalFormatting sqref="J332">
    <cfRule type="cellIs" dxfId="9146" priority="2810" operator="equal">
      <formula>"NO CUMPLE"</formula>
    </cfRule>
    <cfRule type="cellIs" dxfId="9145" priority="2811" operator="equal">
      <formula>"CUMPLE"</formula>
    </cfRule>
  </conditionalFormatting>
  <conditionalFormatting sqref="K321">
    <cfRule type="expression" dxfId="9144" priority="2804">
      <formula>J321="NO CUMPLE"</formula>
    </cfRule>
    <cfRule type="expression" dxfId="9143" priority="2805">
      <formula>J321="CUMPLE"</formula>
    </cfRule>
  </conditionalFormatting>
  <conditionalFormatting sqref="M321">
    <cfRule type="expression" dxfId="9142" priority="2802">
      <formula>L321="NO CUMPLE"</formula>
    </cfRule>
    <cfRule type="expression" dxfId="9141" priority="2803">
      <formula>L321="CUMPLE"</formula>
    </cfRule>
  </conditionalFormatting>
  <conditionalFormatting sqref="L321:L323">
    <cfRule type="cellIs" dxfId="9140" priority="2800" operator="equal">
      <formula>"NO CUMPLE"</formula>
    </cfRule>
    <cfRule type="cellIs" dxfId="9139" priority="2801" operator="equal">
      <formula>"CUMPLE"</formula>
    </cfRule>
  </conditionalFormatting>
  <conditionalFormatting sqref="K322:K323">
    <cfRule type="expression" dxfId="9138" priority="2798">
      <formula>J322="NO CUMPLE"</formula>
    </cfRule>
    <cfRule type="expression" dxfId="9137" priority="2799">
      <formula>J322="CUMPLE"</formula>
    </cfRule>
  </conditionalFormatting>
  <conditionalFormatting sqref="M322">
    <cfRule type="expression" dxfId="9136" priority="2796">
      <formula>L322="NO CUMPLE"</formula>
    </cfRule>
    <cfRule type="expression" dxfId="9135" priority="2797">
      <formula>L322="CUMPLE"</formula>
    </cfRule>
  </conditionalFormatting>
  <conditionalFormatting sqref="M324">
    <cfRule type="expression" dxfId="9134" priority="2794">
      <formula>L324="NO CUMPLE"</formula>
    </cfRule>
    <cfRule type="expression" dxfId="9133" priority="2795">
      <formula>L324="CUMPLE"</formula>
    </cfRule>
  </conditionalFormatting>
  <conditionalFormatting sqref="L325:L326">
    <cfRule type="cellIs" dxfId="9132" priority="2792" operator="equal">
      <formula>"NO CUMPLE"</formula>
    </cfRule>
    <cfRule type="cellIs" dxfId="9131" priority="2793" operator="equal">
      <formula>"CUMPLE"</formula>
    </cfRule>
  </conditionalFormatting>
  <conditionalFormatting sqref="M325">
    <cfRule type="expression" dxfId="9130" priority="2790">
      <formula>L325="NO CUMPLE"</formula>
    </cfRule>
    <cfRule type="expression" dxfId="9129" priority="2791">
      <formula>L325="CUMPLE"</formula>
    </cfRule>
  </conditionalFormatting>
  <conditionalFormatting sqref="K324">
    <cfRule type="expression" dxfId="9128" priority="2788">
      <formula>J324="NO CUMPLE"</formula>
    </cfRule>
    <cfRule type="expression" dxfId="9127" priority="2789">
      <formula>J324="CUMPLE"</formula>
    </cfRule>
  </conditionalFormatting>
  <conditionalFormatting sqref="K325:K326">
    <cfRule type="expression" dxfId="9126" priority="2786">
      <formula>J325="NO CUMPLE"</formula>
    </cfRule>
    <cfRule type="expression" dxfId="9125" priority="2787">
      <formula>J325="CUMPLE"</formula>
    </cfRule>
  </conditionalFormatting>
  <conditionalFormatting sqref="M327">
    <cfRule type="expression" dxfId="9124" priority="2784">
      <formula>L327="NO CUMPLE"</formula>
    </cfRule>
    <cfRule type="expression" dxfId="9123" priority="2785">
      <formula>L327="CUMPLE"</formula>
    </cfRule>
  </conditionalFormatting>
  <conditionalFormatting sqref="L329">
    <cfRule type="cellIs" dxfId="9122" priority="2782" operator="equal">
      <formula>"NO CUMPLE"</formula>
    </cfRule>
    <cfRule type="cellIs" dxfId="9121" priority="2783" operator="equal">
      <formula>"CUMPLE"</formula>
    </cfRule>
  </conditionalFormatting>
  <conditionalFormatting sqref="M328">
    <cfRule type="expression" dxfId="9120" priority="2780">
      <formula>L328="NO CUMPLE"</formula>
    </cfRule>
    <cfRule type="expression" dxfId="9119" priority="2781">
      <formula>L328="CUMPLE"</formula>
    </cfRule>
  </conditionalFormatting>
  <conditionalFormatting sqref="K327">
    <cfRule type="expression" dxfId="9118" priority="2778">
      <formula>J327="NO CUMPLE"</formula>
    </cfRule>
    <cfRule type="expression" dxfId="9117" priority="2779">
      <formula>J327="CUMPLE"</formula>
    </cfRule>
  </conditionalFormatting>
  <conditionalFormatting sqref="K328:K329">
    <cfRule type="expression" dxfId="9116" priority="2776">
      <formula>J328="NO CUMPLE"</formula>
    </cfRule>
    <cfRule type="expression" dxfId="9115" priority="2777">
      <formula>J328="CUMPLE"</formula>
    </cfRule>
  </conditionalFormatting>
  <conditionalFormatting sqref="M330">
    <cfRule type="expression" dxfId="9114" priority="2774">
      <formula>L330="NO CUMPLE"</formula>
    </cfRule>
    <cfRule type="expression" dxfId="9113" priority="2775">
      <formula>L330="CUMPLE"</formula>
    </cfRule>
  </conditionalFormatting>
  <conditionalFormatting sqref="L331:L332">
    <cfRule type="cellIs" dxfId="9112" priority="2772" operator="equal">
      <formula>"NO CUMPLE"</formula>
    </cfRule>
    <cfRule type="cellIs" dxfId="9111" priority="2773" operator="equal">
      <formula>"CUMPLE"</formula>
    </cfRule>
  </conditionalFormatting>
  <conditionalFormatting sqref="M331">
    <cfRule type="expression" dxfId="9110" priority="2770">
      <formula>L331="NO CUMPLE"</formula>
    </cfRule>
    <cfRule type="expression" dxfId="9109" priority="2771">
      <formula>L331="CUMPLE"</formula>
    </cfRule>
  </conditionalFormatting>
  <conditionalFormatting sqref="K330">
    <cfRule type="expression" dxfId="9108" priority="2768">
      <formula>J330="NO CUMPLE"</formula>
    </cfRule>
    <cfRule type="expression" dxfId="9107" priority="2769">
      <formula>J330="CUMPLE"</formula>
    </cfRule>
  </conditionalFormatting>
  <conditionalFormatting sqref="K331:K332">
    <cfRule type="expression" dxfId="9106" priority="2766">
      <formula>J331="NO CUMPLE"</formula>
    </cfRule>
    <cfRule type="expression" dxfId="9105" priority="2767">
      <formula>J331="CUMPLE"</formula>
    </cfRule>
  </conditionalFormatting>
  <conditionalFormatting sqref="M333">
    <cfRule type="expression" dxfId="9104" priority="2764">
      <formula>L333="NO CUMPLE"</formula>
    </cfRule>
    <cfRule type="expression" dxfId="9103" priority="2765">
      <formula>L333="CUMPLE"</formula>
    </cfRule>
  </conditionalFormatting>
  <conditionalFormatting sqref="L335">
    <cfRule type="cellIs" dxfId="9102" priority="2762" operator="equal">
      <formula>"NO CUMPLE"</formula>
    </cfRule>
    <cfRule type="cellIs" dxfId="9101" priority="2763" operator="equal">
      <formula>"CUMPLE"</formula>
    </cfRule>
  </conditionalFormatting>
  <conditionalFormatting sqref="M334">
    <cfRule type="expression" dxfId="9100" priority="2760">
      <formula>L334="NO CUMPLE"</formula>
    </cfRule>
    <cfRule type="expression" dxfId="9099" priority="2761">
      <formula>L334="CUMPLE"</formula>
    </cfRule>
  </conditionalFormatting>
  <conditionalFormatting sqref="K333">
    <cfRule type="expression" dxfId="9098" priority="2758">
      <formula>J333="NO CUMPLE"</formula>
    </cfRule>
    <cfRule type="expression" dxfId="9097" priority="2759">
      <formula>J333="CUMPLE"</formula>
    </cfRule>
  </conditionalFormatting>
  <conditionalFormatting sqref="K334:K335">
    <cfRule type="expression" dxfId="9096" priority="2756">
      <formula>J334="NO CUMPLE"</formula>
    </cfRule>
    <cfRule type="expression" dxfId="9095" priority="2757">
      <formula>J334="CUMPLE"</formula>
    </cfRule>
  </conditionalFormatting>
  <conditionalFormatting sqref="K343">
    <cfRule type="expression" dxfId="9094" priority="2734">
      <formula>J343="NO CUMPLE"</formula>
    </cfRule>
    <cfRule type="expression" dxfId="9093" priority="2735">
      <formula>J343="CUMPLE"</formula>
    </cfRule>
  </conditionalFormatting>
  <conditionalFormatting sqref="M343">
    <cfRule type="expression" dxfId="9092" priority="2732">
      <formula>L343="NO CUMPLE"</formula>
    </cfRule>
    <cfRule type="expression" dxfId="9091" priority="2733">
      <formula>L343="CUMPLE"</formula>
    </cfRule>
  </conditionalFormatting>
  <conditionalFormatting sqref="L345">
    <cfRule type="cellIs" dxfId="9090" priority="2730" operator="equal">
      <formula>"NO CUMPLE"</formula>
    </cfRule>
    <cfRule type="cellIs" dxfId="9089" priority="2731" operator="equal">
      <formula>"CUMPLE"</formula>
    </cfRule>
  </conditionalFormatting>
  <conditionalFormatting sqref="K344:K345">
    <cfRule type="expression" dxfId="9088" priority="2728">
      <formula>J344="NO CUMPLE"</formula>
    </cfRule>
    <cfRule type="expression" dxfId="9087" priority="2729">
      <formula>J344="CUMPLE"</formula>
    </cfRule>
  </conditionalFormatting>
  <conditionalFormatting sqref="M344">
    <cfRule type="expression" dxfId="9086" priority="2726">
      <formula>L344="NO CUMPLE"</formula>
    </cfRule>
    <cfRule type="expression" dxfId="9085" priority="2727">
      <formula>L344="CUMPLE"</formula>
    </cfRule>
  </conditionalFormatting>
  <conditionalFormatting sqref="M346">
    <cfRule type="expression" dxfId="9084" priority="2724">
      <formula>L346="NO CUMPLE"</formula>
    </cfRule>
    <cfRule type="expression" dxfId="9083" priority="2725">
      <formula>L346="CUMPLE"</formula>
    </cfRule>
  </conditionalFormatting>
  <conditionalFormatting sqref="L348">
    <cfRule type="cellIs" dxfId="9082" priority="2722" operator="equal">
      <formula>"NO CUMPLE"</formula>
    </cfRule>
    <cfRule type="cellIs" dxfId="9081" priority="2723" operator="equal">
      <formula>"CUMPLE"</formula>
    </cfRule>
  </conditionalFormatting>
  <conditionalFormatting sqref="M347">
    <cfRule type="expression" dxfId="9080" priority="2720">
      <formula>L347="NO CUMPLE"</formula>
    </cfRule>
    <cfRule type="expression" dxfId="9079" priority="2721">
      <formula>L347="CUMPLE"</formula>
    </cfRule>
  </conditionalFormatting>
  <conditionalFormatting sqref="K346">
    <cfRule type="expression" dxfId="9078" priority="2718">
      <formula>J346="NO CUMPLE"</formula>
    </cfRule>
    <cfRule type="expression" dxfId="9077" priority="2719">
      <formula>J346="CUMPLE"</formula>
    </cfRule>
  </conditionalFormatting>
  <conditionalFormatting sqref="K347:K348">
    <cfRule type="expression" dxfId="9076" priority="2716">
      <formula>J347="NO CUMPLE"</formula>
    </cfRule>
    <cfRule type="expression" dxfId="9075" priority="2717">
      <formula>J347="CUMPLE"</formula>
    </cfRule>
  </conditionalFormatting>
  <conditionalFormatting sqref="M349">
    <cfRule type="expression" dxfId="9074" priority="2714">
      <formula>L349="NO CUMPLE"</formula>
    </cfRule>
    <cfRule type="expression" dxfId="9073" priority="2715">
      <formula>L349="CUMPLE"</formula>
    </cfRule>
  </conditionalFormatting>
  <conditionalFormatting sqref="L351">
    <cfRule type="cellIs" dxfId="9072" priority="2712" operator="equal">
      <formula>"NO CUMPLE"</formula>
    </cfRule>
    <cfRule type="cellIs" dxfId="9071" priority="2713" operator="equal">
      <formula>"CUMPLE"</formula>
    </cfRule>
  </conditionalFormatting>
  <conditionalFormatting sqref="M350">
    <cfRule type="expression" dxfId="9070" priority="2710">
      <formula>L350="NO CUMPLE"</formula>
    </cfRule>
    <cfRule type="expression" dxfId="9069" priority="2711">
      <formula>L350="CUMPLE"</formula>
    </cfRule>
  </conditionalFormatting>
  <conditionalFormatting sqref="K349">
    <cfRule type="expression" dxfId="9068" priority="2708">
      <formula>J349="NO CUMPLE"</formula>
    </cfRule>
    <cfRule type="expression" dxfId="9067" priority="2709">
      <formula>J349="CUMPLE"</formula>
    </cfRule>
  </conditionalFormatting>
  <conditionalFormatting sqref="K350:K351">
    <cfRule type="expression" dxfId="9066" priority="2706">
      <formula>J350="NO CUMPLE"</formula>
    </cfRule>
    <cfRule type="expression" dxfId="9065" priority="2707">
      <formula>J350="CUMPLE"</formula>
    </cfRule>
  </conditionalFormatting>
  <conditionalFormatting sqref="M352">
    <cfRule type="expression" dxfId="9064" priority="2704">
      <formula>L352="NO CUMPLE"</formula>
    </cfRule>
    <cfRule type="expression" dxfId="9063" priority="2705">
      <formula>L352="CUMPLE"</formula>
    </cfRule>
  </conditionalFormatting>
  <conditionalFormatting sqref="L354">
    <cfRule type="cellIs" dxfId="9062" priority="2702" operator="equal">
      <formula>"NO CUMPLE"</formula>
    </cfRule>
    <cfRule type="cellIs" dxfId="9061" priority="2703" operator="equal">
      <formula>"CUMPLE"</formula>
    </cfRule>
  </conditionalFormatting>
  <conditionalFormatting sqref="M353">
    <cfRule type="expression" dxfId="9060" priority="2700">
      <formula>L353="NO CUMPLE"</formula>
    </cfRule>
    <cfRule type="expression" dxfId="9059" priority="2701">
      <formula>L353="CUMPLE"</formula>
    </cfRule>
  </conditionalFormatting>
  <conditionalFormatting sqref="K352">
    <cfRule type="expression" dxfId="9058" priority="2698">
      <formula>J352="NO CUMPLE"</formula>
    </cfRule>
    <cfRule type="expression" dxfId="9057" priority="2699">
      <formula>J352="CUMPLE"</formula>
    </cfRule>
  </conditionalFormatting>
  <conditionalFormatting sqref="K353:K354">
    <cfRule type="expression" dxfId="9056" priority="2696">
      <formula>J353="NO CUMPLE"</formula>
    </cfRule>
    <cfRule type="expression" dxfId="9055" priority="2697">
      <formula>J353="CUMPLE"</formula>
    </cfRule>
  </conditionalFormatting>
  <conditionalFormatting sqref="M355">
    <cfRule type="expression" dxfId="9054" priority="2694">
      <formula>L355="NO CUMPLE"</formula>
    </cfRule>
    <cfRule type="expression" dxfId="9053" priority="2695">
      <formula>L355="CUMPLE"</formula>
    </cfRule>
  </conditionalFormatting>
  <conditionalFormatting sqref="L357">
    <cfRule type="cellIs" dxfId="9052" priority="2692" operator="equal">
      <formula>"NO CUMPLE"</formula>
    </cfRule>
    <cfRule type="cellIs" dxfId="9051" priority="2693" operator="equal">
      <formula>"CUMPLE"</formula>
    </cfRule>
  </conditionalFormatting>
  <conditionalFormatting sqref="M356">
    <cfRule type="expression" dxfId="9050" priority="2690">
      <formula>L356="NO CUMPLE"</formula>
    </cfRule>
    <cfRule type="expression" dxfId="9049" priority="2691">
      <formula>L356="CUMPLE"</formula>
    </cfRule>
  </conditionalFormatting>
  <conditionalFormatting sqref="K355">
    <cfRule type="expression" dxfId="9048" priority="2688">
      <formula>J355="NO CUMPLE"</formula>
    </cfRule>
    <cfRule type="expression" dxfId="9047" priority="2689">
      <formula>J355="CUMPLE"</formula>
    </cfRule>
  </conditionalFormatting>
  <conditionalFormatting sqref="K356:K357">
    <cfRule type="expression" dxfId="9046" priority="2686">
      <formula>J356="NO CUMPLE"</formula>
    </cfRule>
    <cfRule type="expression" dxfId="9045" priority="2687">
      <formula>J356="CUMPLE"</formula>
    </cfRule>
  </conditionalFormatting>
  <conditionalFormatting sqref="J365">
    <cfRule type="cellIs" dxfId="9044" priority="2684" operator="equal">
      <formula>"NO CUMPLE"</formula>
    </cfRule>
    <cfRule type="cellIs" dxfId="9043" priority="2685" operator="equal">
      <formula>"CUMPLE"</formula>
    </cfRule>
  </conditionalFormatting>
  <conditionalFormatting sqref="K365">
    <cfRule type="expression" dxfId="9042" priority="2664">
      <formula>J365="NO CUMPLE"</formula>
    </cfRule>
    <cfRule type="expression" dxfId="9041" priority="2665">
      <formula>J365="CUMPLE"</formula>
    </cfRule>
  </conditionalFormatting>
  <conditionalFormatting sqref="M365">
    <cfRule type="expression" dxfId="9040" priority="2662">
      <formula>L365="NO CUMPLE"</formula>
    </cfRule>
    <cfRule type="expression" dxfId="9039" priority="2663">
      <formula>L365="CUMPLE"</formula>
    </cfRule>
  </conditionalFormatting>
  <conditionalFormatting sqref="L366:L367">
    <cfRule type="cellIs" dxfId="9038" priority="2660" operator="equal">
      <formula>"NO CUMPLE"</formula>
    </cfRule>
    <cfRule type="cellIs" dxfId="9037" priority="2661" operator="equal">
      <formula>"CUMPLE"</formula>
    </cfRule>
  </conditionalFormatting>
  <conditionalFormatting sqref="K366:K367">
    <cfRule type="expression" dxfId="9036" priority="2658">
      <formula>J366="NO CUMPLE"</formula>
    </cfRule>
    <cfRule type="expression" dxfId="9035" priority="2659">
      <formula>J366="CUMPLE"</formula>
    </cfRule>
  </conditionalFormatting>
  <conditionalFormatting sqref="M366">
    <cfRule type="expression" dxfId="9034" priority="2656">
      <formula>L366="NO CUMPLE"</formula>
    </cfRule>
    <cfRule type="expression" dxfId="9033" priority="2657">
      <formula>L366="CUMPLE"</formula>
    </cfRule>
  </conditionalFormatting>
  <conditionalFormatting sqref="M368">
    <cfRule type="expression" dxfId="9032" priority="2654">
      <formula>L368="NO CUMPLE"</formula>
    </cfRule>
    <cfRule type="expression" dxfId="9031" priority="2655">
      <formula>L368="CUMPLE"</formula>
    </cfRule>
  </conditionalFormatting>
  <conditionalFormatting sqref="L370">
    <cfRule type="cellIs" dxfId="9030" priority="2652" operator="equal">
      <formula>"NO CUMPLE"</formula>
    </cfRule>
    <cfRule type="cellIs" dxfId="9029" priority="2653" operator="equal">
      <formula>"CUMPLE"</formula>
    </cfRule>
  </conditionalFormatting>
  <conditionalFormatting sqref="M369">
    <cfRule type="expression" dxfId="9028" priority="2650">
      <formula>L369="NO CUMPLE"</formula>
    </cfRule>
    <cfRule type="expression" dxfId="9027" priority="2651">
      <formula>L369="CUMPLE"</formula>
    </cfRule>
  </conditionalFormatting>
  <conditionalFormatting sqref="K368">
    <cfRule type="expression" dxfId="9026" priority="2648">
      <formula>J368="NO CUMPLE"</formula>
    </cfRule>
    <cfRule type="expression" dxfId="9025" priority="2649">
      <formula>J368="CUMPLE"</formula>
    </cfRule>
  </conditionalFormatting>
  <conditionalFormatting sqref="K369:K370">
    <cfRule type="expression" dxfId="9024" priority="2646">
      <formula>J369="NO CUMPLE"</formula>
    </cfRule>
    <cfRule type="expression" dxfId="9023" priority="2647">
      <formula>J369="CUMPLE"</formula>
    </cfRule>
  </conditionalFormatting>
  <conditionalFormatting sqref="M371">
    <cfRule type="expression" dxfId="9022" priority="2644">
      <formula>L371="NO CUMPLE"</formula>
    </cfRule>
    <cfRule type="expression" dxfId="9021" priority="2645">
      <formula>L371="CUMPLE"</formula>
    </cfRule>
  </conditionalFormatting>
  <conditionalFormatting sqref="L373">
    <cfRule type="cellIs" dxfId="9020" priority="2642" operator="equal">
      <formula>"NO CUMPLE"</formula>
    </cfRule>
    <cfRule type="cellIs" dxfId="9019" priority="2643" operator="equal">
      <formula>"CUMPLE"</formula>
    </cfRule>
  </conditionalFormatting>
  <conditionalFormatting sqref="M372">
    <cfRule type="expression" dxfId="9018" priority="2640">
      <formula>L372="NO CUMPLE"</formula>
    </cfRule>
    <cfRule type="expression" dxfId="9017" priority="2641">
      <formula>L372="CUMPLE"</formula>
    </cfRule>
  </conditionalFormatting>
  <conditionalFormatting sqref="K371">
    <cfRule type="expression" dxfId="9016" priority="2638">
      <formula>J371="NO CUMPLE"</formula>
    </cfRule>
    <cfRule type="expression" dxfId="9015" priority="2639">
      <formula>J371="CUMPLE"</formula>
    </cfRule>
  </conditionalFormatting>
  <conditionalFormatting sqref="K372:K373">
    <cfRule type="expression" dxfId="9014" priority="2636">
      <formula>J372="NO CUMPLE"</formula>
    </cfRule>
    <cfRule type="expression" dxfId="9013" priority="2637">
      <formula>J372="CUMPLE"</formula>
    </cfRule>
  </conditionalFormatting>
  <conditionalFormatting sqref="M374">
    <cfRule type="expression" dxfId="9012" priority="2634">
      <formula>L374="NO CUMPLE"</formula>
    </cfRule>
    <cfRule type="expression" dxfId="9011" priority="2635">
      <formula>L374="CUMPLE"</formula>
    </cfRule>
  </conditionalFormatting>
  <conditionalFormatting sqref="L376">
    <cfRule type="cellIs" dxfId="9010" priority="2632" operator="equal">
      <formula>"NO CUMPLE"</formula>
    </cfRule>
    <cfRule type="cellIs" dxfId="9009" priority="2633" operator="equal">
      <formula>"CUMPLE"</formula>
    </cfRule>
  </conditionalFormatting>
  <conditionalFormatting sqref="M375">
    <cfRule type="expression" dxfId="9008" priority="2630">
      <formula>L375="NO CUMPLE"</formula>
    </cfRule>
    <cfRule type="expression" dxfId="9007" priority="2631">
      <formula>L375="CUMPLE"</formula>
    </cfRule>
  </conditionalFormatting>
  <conditionalFormatting sqref="K374">
    <cfRule type="expression" dxfId="9006" priority="2628">
      <formula>J374="NO CUMPLE"</formula>
    </cfRule>
    <cfRule type="expression" dxfId="9005" priority="2629">
      <formula>J374="CUMPLE"</formula>
    </cfRule>
  </conditionalFormatting>
  <conditionalFormatting sqref="K375:K376">
    <cfRule type="expression" dxfId="9004" priority="2626">
      <formula>J375="NO CUMPLE"</formula>
    </cfRule>
    <cfRule type="expression" dxfId="9003" priority="2627">
      <formula>J375="CUMPLE"</formula>
    </cfRule>
  </conditionalFormatting>
  <conditionalFormatting sqref="M377">
    <cfRule type="expression" dxfId="9002" priority="2624">
      <formula>L377="NO CUMPLE"</formula>
    </cfRule>
    <cfRule type="expression" dxfId="9001" priority="2625">
      <formula>L377="CUMPLE"</formula>
    </cfRule>
  </conditionalFormatting>
  <conditionalFormatting sqref="L379">
    <cfRule type="cellIs" dxfId="9000" priority="2622" operator="equal">
      <formula>"NO CUMPLE"</formula>
    </cfRule>
    <cfRule type="cellIs" dxfId="8999" priority="2623" operator="equal">
      <formula>"CUMPLE"</formula>
    </cfRule>
  </conditionalFormatting>
  <conditionalFormatting sqref="M378">
    <cfRule type="expression" dxfId="8998" priority="2620">
      <formula>L378="NO CUMPLE"</formula>
    </cfRule>
    <cfRule type="expression" dxfId="8997" priority="2621">
      <formula>L378="CUMPLE"</formula>
    </cfRule>
  </conditionalFormatting>
  <conditionalFormatting sqref="K377">
    <cfRule type="expression" dxfId="8996" priority="2618">
      <formula>J377="NO CUMPLE"</formula>
    </cfRule>
    <cfRule type="expression" dxfId="8995" priority="2619">
      <formula>J377="CUMPLE"</formula>
    </cfRule>
  </conditionalFormatting>
  <conditionalFormatting sqref="K378:K379">
    <cfRule type="expression" dxfId="8994" priority="2616">
      <formula>J378="NO CUMPLE"</formula>
    </cfRule>
    <cfRule type="expression" dxfId="8993" priority="2617">
      <formula>J378="CUMPLE"</formula>
    </cfRule>
  </conditionalFormatting>
  <conditionalFormatting sqref="J387">
    <cfRule type="cellIs" dxfId="8992" priority="2614" operator="equal">
      <formula>"NO CUMPLE"</formula>
    </cfRule>
    <cfRule type="cellIs" dxfId="8991" priority="2615" operator="equal">
      <formula>"CUMPLE"</formula>
    </cfRule>
  </conditionalFormatting>
  <conditionalFormatting sqref="J396">
    <cfRule type="cellIs" dxfId="8990" priority="2602" operator="equal">
      <formula>"NO CUMPLE"</formula>
    </cfRule>
    <cfRule type="cellIs" dxfId="8989" priority="2603" operator="equal">
      <formula>"CUMPLE"</formula>
    </cfRule>
  </conditionalFormatting>
  <conditionalFormatting sqref="J397:J398">
    <cfRule type="cellIs" dxfId="8988" priority="2600" operator="equal">
      <formula>"NO CUMPLE"</formula>
    </cfRule>
    <cfRule type="cellIs" dxfId="8987" priority="2601" operator="equal">
      <formula>"CUMPLE"</formula>
    </cfRule>
  </conditionalFormatting>
  <conditionalFormatting sqref="J399">
    <cfRule type="cellIs" dxfId="8986" priority="2598" operator="equal">
      <formula>"NO CUMPLE"</formula>
    </cfRule>
    <cfRule type="cellIs" dxfId="8985" priority="2599" operator="equal">
      <formula>"CUMPLE"</formula>
    </cfRule>
  </conditionalFormatting>
  <conditionalFormatting sqref="J400:J401">
    <cfRule type="cellIs" dxfId="8984" priority="2596" operator="equal">
      <formula>"NO CUMPLE"</formula>
    </cfRule>
    <cfRule type="cellIs" dxfId="8983" priority="2597" operator="equal">
      <formula>"CUMPLE"</formula>
    </cfRule>
  </conditionalFormatting>
  <conditionalFormatting sqref="K387">
    <cfRule type="expression" dxfId="8982" priority="2594">
      <formula>J387="NO CUMPLE"</formula>
    </cfRule>
    <cfRule type="expression" dxfId="8981" priority="2595">
      <formula>J387="CUMPLE"</formula>
    </cfRule>
  </conditionalFormatting>
  <conditionalFormatting sqref="M387">
    <cfRule type="expression" dxfId="8980" priority="2592">
      <formula>L387="NO CUMPLE"</formula>
    </cfRule>
    <cfRule type="expression" dxfId="8979" priority="2593">
      <formula>L387="CUMPLE"</formula>
    </cfRule>
  </conditionalFormatting>
  <conditionalFormatting sqref="L389">
    <cfRule type="cellIs" dxfId="8978" priority="2590" operator="equal">
      <formula>"NO CUMPLE"</formula>
    </cfRule>
    <cfRule type="cellIs" dxfId="8977" priority="2591" operator="equal">
      <formula>"CUMPLE"</formula>
    </cfRule>
  </conditionalFormatting>
  <conditionalFormatting sqref="K388:K389">
    <cfRule type="expression" dxfId="8976" priority="2588">
      <formula>J388="NO CUMPLE"</formula>
    </cfRule>
    <cfRule type="expression" dxfId="8975" priority="2589">
      <formula>J388="CUMPLE"</formula>
    </cfRule>
  </conditionalFormatting>
  <conditionalFormatting sqref="M388">
    <cfRule type="expression" dxfId="8974" priority="2586">
      <formula>L388="NO CUMPLE"</formula>
    </cfRule>
    <cfRule type="expression" dxfId="8973" priority="2587">
      <formula>L388="CUMPLE"</formula>
    </cfRule>
  </conditionalFormatting>
  <conditionalFormatting sqref="M390">
    <cfRule type="expression" dxfId="8972" priority="2584">
      <formula>L390="NO CUMPLE"</formula>
    </cfRule>
    <cfRule type="expression" dxfId="8971" priority="2585">
      <formula>L390="CUMPLE"</formula>
    </cfRule>
  </conditionalFormatting>
  <conditionalFormatting sqref="L391:L392">
    <cfRule type="cellIs" dxfId="8970" priority="2582" operator="equal">
      <formula>"NO CUMPLE"</formula>
    </cfRule>
    <cfRule type="cellIs" dxfId="8969" priority="2583" operator="equal">
      <formula>"CUMPLE"</formula>
    </cfRule>
  </conditionalFormatting>
  <conditionalFormatting sqref="M391">
    <cfRule type="expression" dxfId="8968" priority="2580">
      <formula>L391="NO CUMPLE"</formula>
    </cfRule>
    <cfRule type="expression" dxfId="8967" priority="2581">
      <formula>L391="CUMPLE"</formula>
    </cfRule>
  </conditionalFormatting>
  <conditionalFormatting sqref="K390">
    <cfRule type="expression" dxfId="8966" priority="2578">
      <formula>J390="NO CUMPLE"</formula>
    </cfRule>
    <cfRule type="expression" dxfId="8965" priority="2579">
      <formula>J390="CUMPLE"</formula>
    </cfRule>
  </conditionalFormatting>
  <conditionalFormatting sqref="K391:K392">
    <cfRule type="expression" dxfId="8964" priority="2576">
      <formula>J391="NO CUMPLE"</formula>
    </cfRule>
    <cfRule type="expression" dxfId="8963" priority="2577">
      <formula>J391="CUMPLE"</formula>
    </cfRule>
  </conditionalFormatting>
  <conditionalFormatting sqref="M393">
    <cfRule type="expression" dxfId="8962" priority="2574">
      <formula>L393="NO CUMPLE"</formula>
    </cfRule>
    <cfRule type="expression" dxfId="8961" priority="2575">
      <formula>L393="CUMPLE"</formula>
    </cfRule>
  </conditionalFormatting>
  <conditionalFormatting sqref="L395">
    <cfRule type="cellIs" dxfId="8960" priority="2572" operator="equal">
      <formula>"NO CUMPLE"</formula>
    </cfRule>
    <cfRule type="cellIs" dxfId="8959" priority="2573" operator="equal">
      <formula>"CUMPLE"</formula>
    </cfRule>
  </conditionalFormatting>
  <conditionalFormatting sqref="M394">
    <cfRule type="expression" dxfId="8958" priority="2570">
      <formula>L394="NO CUMPLE"</formula>
    </cfRule>
    <cfRule type="expression" dxfId="8957" priority="2571">
      <formula>L394="CUMPLE"</formula>
    </cfRule>
  </conditionalFormatting>
  <conditionalFormatting sqref="K393">
    <cfRule type="expression" dxfId="8956" priority="2568">
      <formula>J393="NO CUMPLE"</formula>
    </cfRule>
    <cfRule type="expression" dxfId="8955" priority="2569">
      <formula>J393="CUMPLE"</formula>
    </cfRule>
  </conditionalFormatting>
  <conditionalFormatting sqref="K394:K395">
    <cfRule type="expression" dxfId="8954" priority="2566">
      <formula>J394="NO CUMPLE"</formula>
    </cfRule>
    <cfRule type="expression" dxfId="8953" priority="2567">
      <formula>J394="CUMPLE"</formula>
    </cfRule>
  </conditionalFormatting>
  <conditionalFormatting sqref="M396">
    <cfRule type="expression" dxfId="8952" priority="2564">
      <formula>L396="NO CUMPLE"</formula>
    </cfRule>
    <cfRule type="expression" dxfId="8951" priority="2565">
      <formula>L396="CUMPLE"</formula>
    </cfRule>
  </conditionalFormatting>
  <conditionalFormatting sqref="L396:L398">
    <cfRule type="cellIs" dxfId="8950" priority="2562" operator="equal">
      <formula>"NO CUMPLE"</formula>
    </cfRule>
    <cfRule type="cellIs" dxfId="8949" priority="2563" operator="equal">
      <formula>"CUMPLE"</formula>
    </cfRule>
  </conditionalFormatting>
  <conditionalFormatting sqref="M397">
    <cfRule type="expression" dxfId="8948" priority="2560">
      <formula>L397="NO CUMPLE"</formula>
    </cfRule>
    <cfRule type="expression" dxfId="8947" priority="2561">
      <formula>L397="CUMPLE"</formula>
    </cfRule>
  </conditionalFormatting>
  <conditionalFormatting sqref="K396">
    <cfRule type="expression" dxfId="8946" priority="2558">
      <formula>J396="NO CUMPLE"</formula>
    </cfRule>
    <cfRule type="expression" dxfId="8945" priority="2559">
      <formula>J396="CUMPLE"</formula>
    </cfRule>
  </conditionalFormatting>
  <conditionalFormatting sqref="K397:K398">
    <cfRule type="expression" dxfId="8944" priority="2556">
      <formula>J397="NO CUMPLE"</formula>
    </cfRule>
    <cfRule type="expression" dxfId="8943" priority="2557">
      <formula>J397="CUMPLE"</formula>
    </cfRule>
  </conditionalFormatting>
  <conditionalFormatting sqref="M399">
    <cfRule type="expression" dxfId="8942" priority="2554">
      <formula>L399="NO CUMPLE"</formula>
    </cfRule>
    <cfRule type="expression" dxfId="8941" priority="2555">
      <formula>L399="CUMPLE"</formula>
    </cfRule>
  </conditionalFormatting>
  <conditionalFormatting sqref="L399:L401">
    <cfRule type="cellIs" dxfId="8940" priority="2552" operator="equal">
      <formula>"NO CUMPLE"</formula>
    </cfRule>
    <cfRule type="cellIs" dxfId="8939" priority="2553" operator="equal">
      <formula>"CUMPLE"</formula>
    </cfRule>
  </conditionalFormatting>
  <conditionalFormatting sqref="M400">
    <cfRule type="expression" dxfId="8938" priority="2550">
      <formula>L400="NO CUMPLE"</formula>
    </cfRule>
    <cfRule type="expression" dxfId="8937" priority="2551">
      <formula>L400="CUMPLE"</formula>
    </cfRule>
  </conditionalFormatting>
  <conditionalFormatting sqref="K399">
    <cfRule type="expression" dxfId="8936" priority="2548">
      <formula>J399="NO CUMPLE"</formula>
    </cfRule>
    <cfRule type="expression" dxfId="8935" priority="2549">
      <formula>J399="CUMPLE"</formula>
    </cfRule>
  </conditionalFormatting>
  <conditionalFormatting sqref="K400:K401">
    <cfRule type="expression" dxfId="8934" priority="2546">
      <formula>J400="NO CUMPLE"</formula>
    </cfRule>
    <cfRule type="expression" dxfId="8933" priority="2547">
      <formula>J400="CUMPLE"</formula>
    </cfRule>
  </conditionalFormatting>
  <conditionalFormatting sqref="J409">
    <cfRule type="cellIs" dxfId="8932" priority="2544" operator="equal">
      <formula>"NO CUMPLE"</formula>
    </cfRule>
    <cfRule type="cellIs" dxfId="8931" priority="2545" operator="equal">
      <formula>"CUMPLE"</formula>
    </cfRule>
  </conditionalFormatting>
  <conditionalFormatting sqref="J413">
    <cfRule type="cellIs" dxfId="8930" priority="2538" operator="equal">
      <formula>"NO CUMPLE"</formula>
    </cfRule>
    <cfRule type="cellIs" dxfId="8929" priority="2539" operator="equal">
      <formula>"CUMPLE"</formula>
    </cfRule>
  </conditionalFormatting>
  <conditionalFormatting sqref="K409">
    <cfRule type="expression" dxfId="8928" priority="2524">
      <formula>J409="NO CUMPLE"</formula>
    </cfRule>
    <cfRule type="expression" dxfId="8927" priority="2525">
      <formula>J409="CUMPLE"</formula>
    </cfRule>
  </conditionalFormatting>
  <conditionalFormatting sqref="M409">
    <cfRule type="expression" dxfId="8926" priority="2522">
      <formula>L409="NO CUMPLE"</formula>
    </cfRule>
    <cfRule type="expression" dxfId="8925" priority="2523">
      <formula>L409="CUMPLE"</formula>
    </cfRule>
  </conditionalFormatting>
  <conditionalFormatting sqref="L411">
    <cfRule type="cellIs" dxfId="8924" priority="2520" operator="equal">
      <formula>"NO CUMPLE"</formula>
    </cfRule>
    <cfRule type="cellIs" dxfId="8923" priority="2521" operator="equal">
      <formula>"CUMPLE"</formula>
    </cfRule>
  </conditionalFormatting>
  <conditionalFormatting sqref="K410:K411">
    <cfRule type="expression" dxfId="8922" priority="2518">
      <formula>J410="NO CUMPLE"</formula>
    </cfRule>
    <cfRule type="expression" dxfId="8921" priority="2519">
      <formula>J410="CUMPLE"</formula>
    </cfRule>
  </conditionalFormatting>
  <conditionalFormatting sqref="M410">
    <cfRule type="expression" dxfId="8920" priority="2516">
      <formula>L410="NO CUMPLE"</formula>
    </cfRule>
    <cfRule type="expression" dxfId="8919" priority="2517">
      <formula>L410="CUMPLE"</formula>
    </cfRule>
  </conditionalFormatting>
  <conditionalFormatting sqref="M412">
    <cfRule type="expression" dxfId="8918" priority="2514">
      <formula>L412="NO CUMPLE"</formula>
    </cfRule>
    <cfRule type="expression" dxfId="8917" priority="2515">
      <formula>L412="CUMPLE"</formula>
    </cfRule>
  </conditionalFormatting>
  <conditionalFormatting sqref="L414">
    <cfRule type="cellIs" dxfId="8916" priority="2512" operator="equal">
      <formula>"NO CUMPLE"</formula>
    </cfRule>
    <cfRule type="cellIs" dxfId="8915" priority="2513" operator="equal">
      <formula>"CUMPLE"</formula>
    </cfRule>
  </conditionalFormatting>
  <conditionalFormatting sqref="M413">
    <cfRule type="expression" dxfId="8914" priority="2510">
      <formula>L413="NO CUMPLE"</formula>
    </cfRule>
    <cfRule type="expression" dxfId="8913" priority="2511">
      <formula>L413="CUMPLE"</formula>
    </cfRule>
  </conditionalFormatting>
  <conditionalFormatting sqref="K412">
    <cfRule type="expression" dxfId="8912" priority="2508">
      <formula>J412="NO CUMPLE"</formula>
    </cfRule>
    <cfRule type="expression" dxfId="8911" priority="2509">
      <formula>J412="CUMPLE"</formula>
    </cfRule>
  </conditionalFormatting>
  <conditionalFormatting sqref="K413:K414">
    <cfRule type="expression" dxfId="8910" priority="2506">
      <formula>J413="NO CUMPLE"</formula>
    </cfRule>
    <cfRule type="expression" dxfId="8909" priority="2507">
      <formula>J413="CUMPLE"</formula>
    </cfRule>
  </conditionalFormatting>
  <conditionalFormatting sqref="M415">
    <cfRule type="expression" dxfId="8908" priority="2504">
      <formula>L415="NO CUMPLE"</formula>
    </cfRule>
    <cfRule type="expression" dxfId="8907" priority="2505">
      <formula>L415="CUMPLE"</formula>
    </cfRule>
  </conditionalFormatting>
  <conditionalFormatting sqref="L417">
    <cfRule type="cellIs" dxfId="8906" priority="2502" operator="equal">
      <formula>"NO CUMPLE"</formula>
    </cfRule>
    <cfRule type="cellIs" dxfId="8905" priority="2503" operator="equal">
      <formula>"CUMPLE"</formula>
    </cfRule>
  </conditionalFormatting>
  <conditionalFormatting sqref="M416">
    <cfRule type="expression" dxfId="8904" priority="2500">
      <formula>L416="NO CUMPLE"</formula>
    </cfRule>
    <cfRule type="expression" dxfId="8903" priority="2501">
      <formula>L416="CUMPLE"</formula>
    </cfRule>
  </conditionalFormatting>
  <conditionalFormatting sqref="K415">
    <cfRule type="expression" dxfId="8902" priority="2498">
      <formula>J415="NO CUMPLE"</formula>
    </cfRule>
    <cfRule type="expression" dxfId="8901" priority="2499">
      <formula>J415="CUMPLE"</formula>
    </cfRule>
  </conditionalFormatting>
  <conditionalFormatting sqref="K416:K417">
    <cfRule type="expression" dxfId="8900" priority="2496">
      <formula>J416="NO CUMPLE"</formula>
    </cfRule>
    <cfRule type="expression" dxfId="8899" priority="2497">
      <formula>J416="CUMPLE"</formula>
    </cfRule>
  </conditionalFormatting>
  <conditionalFormatting sqref="M418">
    <cfRule type="expression" dxfId="8898" priority="2494">
      <formula>L418="NO CUMPLE"</formula>
    </cfRule>
    <cfRule type="expression" dxfId="8897" priority="2495">
      <formula>L418="CUMPLE"</formula>
    </cfRule>
  </conditionalFormatting>
  <conditionalFormatting sqref="L420">
    <cfRule type="cellIs" dxfId="8896" priority="2492" operator="equal">
      <formula>"NO CUMPLE"</formula>
    </cfRule>
    <cfRule type="cellIs" dxfId="8895" priority="2493" operator="equal">
      <formula>"CUMPLE"</formula>
    </cfRule>
  </conditionalFormatting>
  <conditionalFormatting sqref="M419">
    <cfRule type="expression" dxfId="8894" priority="2490">
      <formula>L419="NO CUMPLE"</formula>
    </cfRule>
    <cfRule type="expression" dxfId="8893" priority="2491">
      <formula>L419="CUMPLE"</formula>
    </cfRule>
  </conditionalFormatting>
  <conditionalFormatting sqref="K418">
    <cfRule type="expression" dxfId="8892" priority="2488">
      <formula>J418="NO CUMPLE"</formula>
    </cfRule>
    <cfRule type="expression" dxfId="8891" priority="2489">
      <formula>J418="CUMPLE"</formula>
    </cfRule>
  </conditionalFormatting>
  <conditionalFormatting sqref="K419:K420">
    <cfRule type="expression" dxfId="8890" priority="2486">
      <formula>J419="NO CUMPLE"</formula>
    </cfRule>
    <cfRule type="expression" dxfId="8889" priority="2487">
      <formula>J419="CUMPLE"</formula>
    </cfRule>
  </conditionalFormatting>
  <conditionalFormatting sqref="M421">
    <cfRule type="expression" dxfId="8888" priority="2484">
      <formula>L421="NO CUMPLE"</formula>
    </cfRule>
    <cfRule type="expression" dxfId="8887" priority="2485">
      <formula>L421="CUMPLE"</formula>
    </cfRule>
  </conditionalFormatting>
  <conditionalFormatting sqref="L423">
    <cfRule type="cellIs" dxfId="8886" priority="2482" operator="equal">
      <formula>"NO CUMPLE"</formula>
    </cfRule>
    <cfRule type="cellIs" dxfId="8885" priority="2483" operator="equal">
      <formula>"CUMPLE"</formula>
    </cfRule>
  </conditionalFormatting>
  <conditionalFormatting sqref="M422">
    <cfRule type="expression" dxfId="8884" priority="2480">
      <formula>L422="NO CUMPLE"</formula>
    </cfRule>
    <cfRule type="expression" dxfId="8883" priority="2481">
      <formula>L422="CUMPLE"</formula>
    </cfRule>
  </conditionalFormatting>
  <conditionalFormatting sqref="K421">
    <cfRule type="expression" dxfId="8882" priority="2478">
      <formula>J421="NO CUMPLE"</formula>
    </cfRule>
    <cfRule type="expression" dxfId="8881" priority="2479">
      <formula>J421="CUMPLE"</formula>
    </cfRule>
  </conditionalFormatting>
  <conditionalFormatting sqref="K422:K423">
    <cfRule type="expression" dxfId="8880" priority="2476">
      <formula>J422="NO CUMPLE"</formula>
    </cfRule>
    <cfRule type="expression" dxfId="8879" priority="2477">
      <formula>J422="CUMPLE"</formula>
    </cfRule>
  </conditionalFormatting>
  <conditionalFormatting sqref="K431">
    <cfRule type="expression" dxfId="8878" priority="2454">
      <formula>J431="NO CUMPLE"</formula>
    </cfRule>
    <cfRule type="expression" dxfId="8877" priority="2455">
      <formula>J431="CUMPLE"</formula>
    </cfRule>
  </conditionalFormatting>
  <conditionalFormatting sqref="M431">
    <cfRule type="expression" dxfId="8876" priority="2452">
      <formula>L431="NO CUMPLE"</formula>
    </cfRule>
    <cfRule type="expression" dxfId="8875" priority="2453">
      <formula>L431="CUMPLE"</formula>
    </cfRule>
  </conditionalFormatting>
  <conditionalFormatting sqref="L433">
    <cfRule type="cellIs" dxfId="8874" priority="2450" operator="equal">
      <formula>"NO CUMPLE"</formula>
    </cfRule>
    <cfRule type="cellIs" dxfId="8873" priority="2451" operator="equal">
      <formula>"CUMPLE"</formula>
    </cfRule>
  </conditionalFormatting>
  <conditionalFormatting sqref="K432:K433">
    <cfRule type="expression" dxfId="8872" priority="2448">
      <formula>J432="NO CUMPLE"</formula>
    </cfRule>
    <cfRule type="expression" dxfId="8871" priority="2449">
      <formula>J432="CUMPLE"</formula>
    </cfRule>
  </conditionalFormatting>
  <conditionalFormatting sqref="M432">
    <cfRule type="expression" dxfId="8870" priority="2446">
      <formula>L432="NO CUMPLE"</formula>
    </cfRule>
    <cfRule type="expression" dxfId="8869" priority="2447">
      <formula>L432="CUMPLE"</formula>
    </cfRule>
  </conditionalFormatting>
  <conditionalFormatting sqref="M434">
    <cfRule type="expression" dxfId="8868" priority="2444">
      <formula>L434="NO CUMPLE"</formula>
    </cfRule>
    <cfRule type="expression" dxfId="8867" priority="2445">
      <formula>L434="CUMPLE"</formula>
    </cfRule>
  </conditionalFormatting>
  <conditionalFormatting sqref="L436">
    <cfRule type="cellIs" dxfId="8866" priority="2442" operator="equal">
      <formula>"NO CUMPLE"</formula>
    </cfRule>
    <cfRule type="cellIs" dxfId="8865" priority="2443" operator="equal">
      <formula>"CUMPLE"</formula>
    </cfRule>
  </conditionalFormatting>
  <conditionalFormatting sqref="M435">
    <cfRule type="expression" dxfId="8864" priority="2440">
      <formula>L435="NO CUMPLE"</formula>
    </cfRule>
    <cfRule type="expression" dxfId="8863" priority="2441">
      <formula>L435="CUMPLE"</formula>
    </cfRule>
  </conditionalFormatting>
  <conditionalFormatting sqref="K434">
    <cfRule type="expression" dxfId="8862" priority="2438">
      <formula>J434="NO CUMPLE"</formula>
    </cfRule>
    <cfRule type="expression" dxfId="8861" priority="2439">
      <formula>J434="CUMPLE"</formula>
    </cfRule>
  </conditionalFormatting>
  <conditionalFormatting sqref="K435:K436">
    <cfRule type="expression" dxfId="8860" priority="2436">
      <formula>J435="NO CUMPLE"</formula>
    </cfRule>
    <cfRule type="expression" dxfId="8859" priority="2437">
      <formula>J435="CUMPLE"</formula>
    </cfRule>
  </conditionalFormatting>
  <conditionalFormatting sqref="M437">
    <cfRule type="expression" dxfId="8858" priority="2434">
      <formula>L437="NO CUMPLE"</formula>
    </cfRule>
    <cfRule type="expression" dxfId="8857" priority="2435">
      <formula>L437="CUMPLE"</formula>
    </cfRule>
  </conditionalFormatting>
  <conditionalFormatting sqref="L439">
    <cfRule type="cellIs" dxfId="8856" priority="2432" operator="equal">
      <formula>"NO CUMPLE"</formula>
    </cfRule>
    <cfRule type="cellIs" dxfId="8855" priority="2433" operator="equal">
      <formula>"CUMPLE"</formula>
    </cfRule>
  </conditionalFormatting>
  <conditionalFormatting sqref="M438">
    <cfRule type="expression" dxfId="8854" priority="2430">
      <formula>L438="NO CUMPLE"</formula>
    </cfRule>
    <cfRule type="expression" dxfId="8853" priority="2431">
      <formula>L438="CUMPLE"</formula>
    </cfRule>
  </conditionalFormatting>
  <conditionalFormatting sqref="K437">
    <cfRule type="expression" dxfId="8852" priority="2428">
      <formula>J437="NO CUMPLE"</formula>
    </cfRule>
    <cfRule type="expression" dxfId="8851" priority="2429">
      <formula>J437="CUMPLE"</formula>
    </cfRule>
  </conditionalFormatting>
  <conditionalFormatting sqref="K438:K439">
    <cfRule type="expression" dxfId="8850" priority="2426">
      <formula>J438="NO CUMPLE"</formula>
    </cfRule>
    <cfRule type="expression" dxfId="8849" priority="2427">
      <formula>J438="CUMPLE"</formula>
    </cfRule>
  </conditionalFormatting>
  <conditionalFormatting sqref="M440">
    <cfRule type="expression" dxfId="8848" priority="2424">
      <formula>L440="NO CUMPLE"</formula>
    </cfRule>
    <cfRule type="expression" dxfId="8847" priority="2425">
      <formula>L440="CUMPLE"</formula>
    </cfRule>
  </conditionalFormatting>
  <conditionalFormatting sqref="L442">
    <cfRule type="cellIs" dxfId="8846" priority="2422" operator="equal">
      <formula>"NO CUMPLE"</formula>
    </cfRule>
    <cfRule type="cellIs" dxfId="8845" priority="2423" operator="equal">
      <formula>"CUMPLE"</formula>
    </cfRule>
  </conditionalFormatting>
  <conditionalFormatting sqref="M441">
    <cfRule type="expression" dxfId="8844" priority="2420">
      <formula>L441="NO CUMPLE"</formula>
    </cfRule>
    <cfRule type="expression" dxfId="8843" priority="2421">
      <formula>L441="CUMPLE"</formula>
    </cfRule>
  </conditionalFormatting>
  <conditionalFormatting sqref="K440">
    <cfRule type="expression" dxfId="8842" priority="2418">
      <formula>J440="NO CUMPLE"</formula>
    </cfRule>
    <cfRule type="expression" dxfId="8841" priority="2419">
      <formula>J440="CUMPLE"</formula>
    </cfRule>
  </conditionalFormatting>
  <conditionalFormatting sqref="K441:K442">
    <cfRule type="expression" dxfId="8840" priority="2416">
      <formula>J441="NO CUMPLE"</formula>
    </cfRule>
    <cfRule type="expression" dxfId="8839" priority="2417">
      <formula>J441="CUMPLE"</formula>
    </cfRule>
  </conditionalFormatting>
  <conditionalFormatting sqref="M443">
    <cfRule type="expression" dxfId="8838" priority="2414">
      <formula>L443="NO CUMPLE"</formula>
    </cfRule>
    <cfRule type="expression" dxfId="8837" priority="2415">
      <formula>L443="CUMPLE"</formula>
    </cfRule>
  </conditionalFormatting>
  <conditionalFormatting sqref="L445">
    <cfRule type="cellIs" dxfId="8836" priority="2412" operator="equal">
      <formula>"NO CUMPLE"</formula>
    </cfRule>
    <cfRule type="cellIs" dxfId="8835" priority="2413" operator="equal">
      <formula>"CUMPLE"</formula>
    </cfRule>
  </conditionalFormatting>
  <conditionalFormatting sqref="M444">
    <cfRule type="expression" dxfId="8834" priority="2410">
      <formula>L444="NO CUMPLE"</formula>
    </cfRule>
    <cfRule type="expression" dxfId="8833" priority="2411">
      <formula>L444="CUMPLE"</formula>
    </cfRule>
  </conditionalFormatting>
  <conditionalFormatting sqref="K443">
    <cfRule type="expression" dxfId="8832" priority="2408">
      <formula>J443="NO CUMPLE"</formula>
    </cfRule>
    <cfRule type="expression" dxfId="8831" priority="2409">
      <formula>J443="CUMPLE"</formula>
    </cfRule>
  </conditionalFormatting>
  <conditionalFormatting sqref="K444:K445">
    <cfRule type="expression" dxfId="8830" priority="2406">
      <formula>J444="NO CUMPLE"</formula>
    </cfRule>
    <cfRule type="expression" dxfId="8829" priority="2407">
      <formula>J444="CUMPLE"</formula>
    </cfRule>
  </conditionalFormatting>
  <conditionalFormatting sqref="J453">
    <cfRule type="cellIs" dxfId="8828" priority="2404" operator="equal">
      <formula>"NO CUMPLE"</formula>
    </cfRule>
    <cfRule type="cellIs" dxfId="8827" priority="2405" operator="equal">
      <formula>"CUMPLE"</formula>
    </cfRule>
  </conditionalFormatting>
  <conditionalFormatting sqref="J458">
    <cfRule type="cellIs" dxfId="8826" priority="2398" operator="equal">
      <formula>"NO CUMPLE"</formula>
    </cfRule>
    <cfRule type="cellIs" dxfId="8825" priority="2399" operator="equal">
      <formula>"CUMPLE"</formula>
    </cfRule>
  </conditionalFormatting>
  <conditionalFormatting sqref="J459">
    <cfRule type="cellIs" dxfId="8824" priority="2396" operator="equal">
      <formula>"NO CUMPLE"</formula>
    </cfRule>
    <cfRule type="cellIs" dxfId="8823" priority="2397" operator="equal">
      <formula>"CUMPLE"</formula>
    </cfRule>
  </conditionalFormatting>
  <conditionalFormatting sqref="J460:J461">
    <cfRule type="cellIs" dxfId="8822" priority="2394" operator="equal">
      <formula>"NO CUMPLE"</formula>
    </cfRule>
    <cfRule type="cellIs" dxfId="8821" priority="2395" operator="equal">
      <formula>"CUMPLE"</formula>
    </cfRule>
  </conditionalFormatting>
  <conditionalFormatting sqref="J462">
    <cfRule type="cellIs" dxfId="8820" priority="2392" operator="equal">
      <formula>"NO CUMPLE"</formula>
    </cfRule>
    <cfRule type="cellIs" dxfId="8819" priority="2393" operator="equal">
      <formula>"CUMPLE"</formula>
    </cfRule>
  </conditionalFormatting>
  <conditionalFormatting sqref="J463:J464">
    <cfRule type="cellIs" dxfId="8818" priority="2390" operator="equal">
      <formula>"NO CUMPLE"</formula>
    </cfRule>
    <cfRule type="cellIs" dxfId="8817" priority="2391" operator="equal">
      <formula>"CUMPLE"</formula>
    </cfRule>
  </conditionalFormatting>
  <conditionalFormatting sqref="J465">
    <cfRule type="cellIs" dxfId="8816" priority="2388" operator="equal">
      <formula>"NO CUMPLE"</formula>
    </cfRule>
    <cfRule type="cellIs" dxfId="8815" priority="2389" operator="equal">
      <formula>"CUMPLE"</formula>
    </cfRule>
  </conditionalFormatting>
  <conditionalFormatting sqref="J466:J467">
    <cfRule type="cellIs" dxfId="8814" priority="2386" operator="equal">
      <formula>"NO CUMPLE"</formula>
    </cfRule>
    <cfRule type="cellIs" dxfId="8813" priority="2387" operator="equal">
      <formula>"CUMPLE"</formula>
    </cfRule>
  </conditionalFormatting>
  <conditionalFormatting sqref="K453">
    <cfRule type="expression" dxfId="8812" priority="2384">
      <formula>J453="NO CUMPLE"</formula>
    </cfRule>
    <cfRule type="expression" dxfId="8811" priority="2385">
      <formula>J453="CUMPLE"</formula>
    </cfRule>
  </conditionalFormatting>
  <conditionalFormatting sqref="M453">
    <cfRule type="expression" dxfId="8810" priority="2382">
      <formula>L453="NO CUMPLE"</formula>
    </cfRule>
    <cfRule type="expression" dxfId="8809" priority="2383">
      <formula>L453="CUMPLE"</formula>
    </cfRule>
  </conditionalFormatting>
  <conditionalFormatting sqref="L455">
    <cfRule type="cellIs" dxfId="8808" priority="2380" operator="equal">
      <formula>"NO CUMPLE"</formula>
    </cfRule>
    <cfRule type="cellIs" dxfId="8807" priority="2381" operator="equal">
      <formula>"CUMPLE"</formula>
    </cfRule>
  </conditionalFormatting>
  <conditionalFormatting sqref="K454:K455">
    <cfRule type="expression" dxfId="8806" priority="2378">
      <formula>J454="NO CUMPLE"</formula>
    </cfRule>
    <cfRule type="expression" dxfId="8805" priority="2379">
      <formula>J454="CUMPLE"</formula>
    </cfRule>
  </conditionalFormatting>
  <conditionalFormatting sqref="M454">
    <cfRule type="expression" dxfId="8804" priority="2376">
      <formula>L454="NO CUMPLE"</formula>
    </cfRule>
    <cfRule type="expression" dxfId="8803" priority="2377">
      <formula>L454="CUMPLE"</formula>
    </cfRule>
  </conditionalFormatting>
  <conditionalFormatting sqref="M456">
    <cfRule type="expression" dxfId="8802" priority="2374">
      <formula>L456="NO CUMPLE"</formula>
    </cfRule>
    <cfRule type="expression" dxfId="8801" priority="2375">
      <formula>L456="CUMPLE"</formula>
    </cfRule>
  </conditionalFormatting>
  <conditionalFormatting sqref="L457:L458">
    <cfRule type="cellIs" dxfId="8800" priority="2372" operator="equal">
      <formula>"NO CUMPLE"</formula>
    </cfRule>
    <cfRule type="cellIs" dxfId="8799" priority="2373" operator="equal">
      <formula>"CUMPLE"</formula>
    </cfRule>
  </conditionalFormatting>
  <conditionalFormatting sqref="M457">
    <cfRule type="expression" dxfId="8798" priority="2370">
      <formula>L457="NO CUMPLE"</formula>
    </cfRule>
    <cfRule type="expression" dxfId="8797" priority="2371">
      <formula>L457="CUMPLE"</formula>
    </cfRule>
  </conditionalFormatting>
  <conditionalFormatting sqref="K456">
    <cfRule type="expression" dxfId="8796" priority="2368">
      <formula>J456="NO CUMPLE"</formula>
    </cfRule>
    <cfRule type="expression" dxfId="8795" priority="2369">
      <formula>J456="CUMPLE"</formula>
    </cfRule>
  </conditionalFormatting>
  <conditionalFormatting sqref="K457:K458">
    <cfRule type="expression" dxfId="8794" priority="2366">
      <formula>J457="NO CUMPLE"</formula>
    </cfRule>
    <cfRule type="expression" dxfId="8793" priority="2367">
      <formula>J457="CUMPLE"</formula>
    </cfRule>
  </conditionalFormatting>
  <conditionalFormatting sqref="M459">
    <cfRule type="expression" dxfId="8792" priority="2364">
      <formula>L459="NO CUMPLE"</formula>
    </cfRule>
    <cfRule type="expression" dxfId="8791" priority="2365">
      <formula>L459="CUMPLE"</formula>
    </cfRule>
  </conditionalFormatting>
  <conditionalFormatting sqref="L459:L461">
    <cfRule type="cellIs" dxfId="8790" priority="2362" operator="equal">
      <formula>"NO CUMPLE"</formula>
    </cfRule>
    <cfRule type="cellIs" dxfId="8789" priority="2363" operator="equal">
      <formula>"CUMPLE"</formula>
    </cfRule>
  </conditionalFormatting>
  <conditionalFormatting sqref="M460">
    <cfRule type="expression" dxfId="8788" priority="2360">
      <formula>L460="NO CUMPLE"</formula>
    </cfRule>
    <cfRule type="expression" dxfId="8787" priority="2361">
      <formula>L460="CUMPLE"</formula>
    </cfRule>
  </conditionalFormatting>
  <conditionalFormatting sqref="K459">
    <cfRule type="expression" dxfId="8786" priority="2358">
      <formula>J459="NO CUMPLE"</formula>
    </cfRule>
    <cfRule type="expression" dxfId="8785" priority="2359">
      <formula>J459="CUMPLE"</formula>
    </cfRule>
  </conditionalFormatting>
  <conditionalFormatting sqref="K460:K461">
    <cfRule type="expression" dxfId="8784" priority="2356">
      <formula>J460="NO CUMPLE"</formula>
    </cfRule>
    <cfRule type="expression" dxfId="8783" priority="2357">
      <formula>J460="CUMPLE"</formula>
    </cfRule>
  </conditionalFormatting>
  <conditionalFormatting sqref="M462">
    <cfRule type="expression" dxfId="8782" priority="2354">
      <formula>L462="NO CUMPLE"</formula>
    </cfRule>
    <cfRule type="expression" dxfId="8781" priority="2355">
      <formula>L462="CUMPLE"</formula>
    </cfRule>
  </conditionalFormatting>
  <conditionalFormatting sqref="L462:L464">
    <cfRule type="cellIs" dxfId="8780" priority="2352" operator="equal">
      <formula>"NO CUMPLE"</formula>
    </cfRule>
    <cfRule type="cellIs" dxfId="8779" priority="2353" operator="equal">
      <formula>"CUMPLE"</formula>
    </cfRule>
  </conditionalFormatting>
  <conditionalFormatting sqref="M463">
    <cfRule type="expression" dxfId="8778" priority="2350">
      <formula>L463="NO CUMPLE"</formula>
    </cfRule>
    <cfRule type="expression" dxfId="8777" priority="2351">
      <formula>L463="CUMPLE"</formula>
    </cfRule>
  </conditionalFormatting>
  <conditionalFormatting sqref="K462">
    <cfRule type="expression" dxfId="8776" priority="2348">
      <formula>J462="NO CUMPLE"</formula>
    </cfRule>
    <cfRule type="expression" dxfId="8775" priority="2349">
      <formula>J462="CUMPLE"</formula>
    </cfRule>
  </conditionalFormatting>
  <conditionalFormatting sqref="K463:K464">
    <cfRule type="expression" dxfId="8774" priority="2346">
      <formula>J463="NO CUMPLE"</formula>
    </cfRule>
    <cfRule type="expression" dxfId="8773" priority="2347">
      <formula>J463="CUMPLE"</formula>
    </cfRule>
  </conditionalFormatting>
  <conditionalFormatting sqref="M465">
    <cfRule type="expression" dxfId="8772" priority="2344">
      <formula>L465="NO CUMPLE"</formula>
    </cfRule>
    <cfRule type="expression" dxfId="8771" priority="2345">
      <formula>L465="CUMPLE"</formula>
    </cfRule>
  </conditionalFormatting>
  <conditionalFormatting sqref="L465:L467">
    <cfRule type="cellIs" dxfId="8770" priority="2342" operator="equal">
      <formula>"NO CUMPLE"</formula>
    </cfRule>
    <cfRule type="cellIs" dxfId="8769" priority="2343" operator="equal">
      <formula>"CUMPLE"</formula>
    </cfRule>
  </conditionalFormatting>
  <conditionalFormatting sqref="M466">
    <cfRule type="expression" dxfId="8768" priority="2340">
      <formula>L466="NO CUMPLE"</formula>
    </cfRule>
    <cfRule type="expression" dxfId="8767" priority="2341">
      <formula>L466="CUMPLE"</formula>
    </cfRule>
  </conditionalFormatting>
  <conditionalFormatting sqref="K465">
    <cfRule type="expression" dxfId="8766" priority="2338">
      <formula>J465="NO CUMPLE"</formula>
    </cfRule>
    <cfRule type="expression" dxfId="8765" priority="2339">
      <formula>J465="CUMPLE"</formula>
    </cfRule>
  </conditionalFormatting>
  <conditionalFormatting sqref="K466:K467">
    <cfRule type="expression" dxfId="8764" priority="2336">
      <formula>J466="NO CUMPLE"</formula>
    </cfRule>
    <cfRule type="expression" dxfId="8763" priority="2337">
      <formula>J466="CUMPLE"</formula>
    </cfRule>
  </conditionalFormatting>
  <conditionalFormatting sqref="J475">
    <cfRule type="cellIs" dxfId="8762" priority="2334" operator="equal">
      <formula>"NO CUMPLE"</formula>
    </cfRule>
    <cfRule type="cellIs" dxfId="8761" priority="2335" operator="equal">
      <formula>"CUMPLE"</formula>
    </cfRule>
  </conditionalFormatting>
  <conditionalFormatting sqref="J476:J477">
    <cfRule type="cellIs" dxfId="8760" priority="2332" operator="equal">
      <formula>"NO CUMPLE"</formula>
    </cfRule>
    <cfRule type="cellIs" dxfId="8759" priority="2333" operator="equal">
      <formula>"CUMPLE"</formula>
    </cfRule>
  </conditionalFormatting>
  <conditionalFormatting sqref="J478">
    <cfRule type="cellIs" dxfId="8758" priority="2330" operator="equal">
      <formula>"NO CUMPLE"</formula>
    </cfRule>
    <cfRule type="cellIs" dxfId="8757" priority="2331" operator="equal">
      <formula>"CUMPLE"</formula>
    </cfRule>
  </conditionalFormatting>
  <conditionalFormatting sqref="J479:J480">
    <cfRule type="cellIs" dxfId="8756" priority="2328" operator="equal">
      <formula>"NO CUMPLE"</formula>
    </cfRule>
    <cfRule type="cellIs" dxfId="8755" priority="2329" operator="equal">
      <formula>"CUMPLE"</formula>
    </cfRule>
  </conditionalFormatting>
  <conditionalFormatting sqref="J481">
    <cfRule type="cellIs" dxfId="8754" priority="2326" operator="equal">
      <formula>"NO CUMPLE"</formula>
    </cfRule>
    <cfRule type="cellIs" dxfId="8753" priority="2327" operator="equal">
      <formula>"CUMPLE"</formula>
    </cfRule>
  </conditionalFormatting>
  <conditionalFormatting sqref="J482:J483">
    <cfRule type="cellIs" dxfId="8752" priority="2324" operator="equal">
      <formula>"NO CUMPLE"</formula>
    </cfRule>
    <cfRule type="cellIs" dxfId="8751" priority="2325" operator="equal">
      <formula>"CUMPLE"</formula>
    </cfRule>
  </conditionalFormatting>
  <conditionalFormatting sqref="J484">
    <cfRule type="cellIs" dxfId="8750" priority="2322" operator="equal">
      <formula>"NO CUMPLE"</formula>
    </cfRule>
    <cfRule type="cellIs" dxfId="8749" priority="2323" operator="equal">
      <formula>"CUMPLE"</formula>
    </cfRule>
  </conditionalFormatting>
  <conditionalFormatting sqref="J485:J486">
    <cfRule type="cellIs" dxfId="8748" priority="2320" operator="equal">
      <formula>"NO CUMPLE"</formula>
    </cfRule>
    <cfRule type="cellIs" dxfId="8747" priority="2321" operator="equal">
      <formula>"CUMPLE"</formula>
    </cfRule>
  </conditionalFormatting>
  <conditionalFormatting sqref="J487">
    <cfRule type="cellIs" dxfId="8746" priority="2318" operator="equal">
      <formula>"NO CUMPLE"</formula>
    </cfRule>
    <cfRule type="cellIs" dxfId="8745" priority="2319" operator="equal">
      <formula>"CUMPLE"</formula>
    </cfRule>
  </conditionalFormatting>
  <conditionalFormatting sqref="J488:J489">
    <cfRule type="cellIs" dxfId="8744" priority="2316" operator="equal">
      <formula>"NO CUMPLE"</formula>
    </cfRule>
    <cfRule type="cellIs" dxfId="8743" priority="2317" operator="equal">
      <formula>"CUMPLE"</formula>
    </cfRule>
  </conditionalFormatting>
  <conditionalFormatting sqref="K475">
    <cfRule type="expression" dxfId="8742" priority="2314">
      <formula>J475="NO CUMPLE"</formula>
    </cfRule>
    <cfRule type="expression" dxfId="8741" priority="2315">
      <formula>J475="CUMPLE"</formula>
    </cfRule>
  </conditionalFormatting>
  <conditionalFormatting sqref="M475">
    <cfRule type="expression" dxfId="8740" priority="2312">
      <formula>L475="NO CUMPLE"</formula>
    </cfRule>
    <cfRule type="expression" dxfId="8739" priority="2313">
      <formula>L475="CUMPLE"</formula>
    </cfRule>
  </conditionalFormatting>
  <conditionalFormatting sqref="L475:L477">
    <cfRule type="cellIs" dxfId="8738" priority="2310" operator="equal">
      <formula>"NO CUMPLE"</formula>
    </cfRule>
    <cfRule type="cellIs" dxfId="8737" priority="2311" operator="equal">
      <formula>"CUMPLE"</formula>
    </cfRule>
  </conditionalFormatting>
  <conditionalFormatting sqref="K476:K477">
    <cfRule type="expression" dxfId="8736" priority="2308">
      <formula>J476="NO CUMPLE"</formula>
    </cfRule>
    <cfRule type="expression" dxfId="8735" priority="2309">
      <formula>J476="CUMPLE"</formula>
    </cfRule>
  </conditionalFormatting>
  <conditionalFormatting sqref="M476">
    <cfRule type="expression" dxfId="8734" priority="2306">
      <formula>L476="NO CUMPLE"</formula>
    </cfRule>
    <cfRule type="expression" dxfId="8733" priority="2307">
      <formula>L476="CUMPLE"</formula>
    </cfRule>
  </conditionalFormatting>
  <conditionalFormatting sqref="M478">
    <cfRule type="expression" dxfId="8732" priority="2304">
      <formula>L478="NO CUMPLE"</formula>
    </cfRule>
    <cfRule type="expression" dxfId="8731" priority="2305">
      <formula>L478="CUMPLE"</formula>
    </cfRule>
  </conditionalFormatting>
  <conditionalFormatting sqref="L480">
    <cfRule type="cellIs" dxfId="8730" priority="2302" operator="equal">
      <formula>"NO CUMPLE"</formula>
    </cfRule>
    <cfRule type="cellIs" dxfId="8729" priority="2303" operator="equal">
      <formula>"CUMPLE"</formula>
    </cfRule>
  </conditionalFormatting>
  <conditionalFormatting sqref="M479">
    <cfRule type="expression" dxfId="8728" priority="2300">
      <formula>L479="NO CUMPLE"</formula>
    </cfRule>
    <cfRule type="expression" dxfId="8727" priority="2301">
      <formula>L479="CUMPLE"</formula>
    </cfRule>
  </conditionalFormatting>
  <conditionalFormatting sqref="K478">
    <cfRule type="expression" dxfId="8726" priority="2298">
      <formula>J478="NO CUMPLE"</formula>
    </cfRule>
    <cfRule type="expression" dxfId="8725" priority="2299">
      <formula>J478="CUMPLE"</formula>
    </cfRule>
  </conditionalFormatting>
  <conditionalFormatting sqref="K479:K480">
    <cfRule type="expression" dxfId="8724" priority="2296">
      <formula>J479="NO CUMPLE"</formula>
    </cfRule>
    <cfRule type="expression" dxfId="8723" priority="2297">
      <formula>J479="CUMPLE"</formula>
    </cfRule>
  </conditionalFormatting>
  <conditionalFormatting sqref="M481">
    <cfRule type="expression" dxfId="8722" priority="2294">
      <formula>L481="NO CUMPLE"</formula>
    </cfRule>
    <cfRule type="expression" dxfId="8721" priority="2295">
      <formula>L481="CUMPLE"</formula>
    </cfRule>
  </conditionalFormatting>
  <conditionalFormatting sqref="L483">
    <cfRule type="cellIs" dxfId="8720" priority="2292" operator="equal">
      <formula>"NO CUMPLE"</formula>
    </cfRule>
    <cfRule type="cellIs" dxfId="8719" priority="2293" operator="equal">
      <formula>"CUMPLE"</formula>
    </cfRule>
  </conditionalFormatting>
  <conditionalFormatting sqref="M482">
    <cfRule type="expression" dxfId="8718" priority="2290">
      <formula>L482="NO CUMPLE"</formula>
    </cfRule>
    <cfRule type="expression" dxfId="8717" priority="2291">
      <formula>L482="CUMPLE"</formula>
    </cfRule>
  </conditionalFormatting>
  <conditionalFormatting sqref="K481">
    <cfRule type="expression" dxfId="8716" priority="2288">
      <formula>J481="NO CUMPLE"</formula>
    </cfRule>
    <cfRule type="expression" dxfId="8715" priority="2289">
      <formula>J481="CUMPLE"</formula>
    </cfRule>
  </conditionalFormatting>
  <conditionalFormatting sqref="K482:K483">
    <cfRule type="expression" dxfId="8714" priority="2286">
      <formula>J482="NO CUMPLE"</formula>
    </cfRule>
    <cfRule type="expression" dxfId="8713" priority="2287">
      <formula>J482="CUMPLE"</formula>
    </cfRule>
  </conditionalFormatting>
  <conditionalFormatting sqref="M484">
    <cfRule type="expression" dxfId="8712" priority="2284">
      <formula>L484="NO CUMPLE"</formula>
    </cfRule>
    <cfRule type="expression" dxfId="8711" priority="2285">
      <formula>L484="CUMPLE"</formula>
    </cfRule>
  </conditionalFormatting>
  <conditionalFormatting sqref="L485:L486">
    <cfRule type="cellIs" dxfId="8710" priority="2282" operator="equal">
      <formula>"NO CUMPLE"</formula>
    </cfRule>
    <cfRule type="cellIs" dxfId="8709" priority="2283" operator="equal">
      <formula>"CUMPLE"</formula>
    </cfRule>
  </conditionalFormatting>
  <conditionalFormatting sqref="M485">
    <cfRule type="expression" dxfId="8708" priority="2280">
      <formula>L485="NO CUMPLE"</formula>
    </cfRule>
    <cfRule type="expression" dxfId="8707" priority="2281">
      <formula>L485="CUMPLE"</formula>
    </cfRule>
  </conditionalFormatting>
  <conditionalFormatting sqref="K484">
    <cfRule type="expression" dxfId="8706" priority="2278">
      <formula>J484="NO CUMPLE"</formula>
    </cfRule>
    <cfRule type="expression" dxfId="8705" priority="2279">
      <formula>J484="CUMPLE"</formula>
    </cfRule>
  </conditionalFormatting>
  <conditionalFormatting sqref="K485:K486">
    <cfRule type="expression" dxfId="8704" priority="2276">
      <formula>J485="NO CUMPLE"</formula>
    </cfRule>
    <cfRule type="expression" dxfId="8703" priority="2277">
      <formula>J485="CUMPLE"</formula>
    </cfRule>
  </conditionalFormatting>
  <conditionalFormatting sqref="M487">
    <cfRule type="expression" dxfId="8702" priority="2274">
      <formula>L487="NO CUMPLE"</formula>
    </cfRule>
    <cfRule type="expression" dxfId="8701" priority="2275">
      <formula>L487="CUMPLE"</formula>
    </cfRule>
  </conditionalFormatting>
  <conditionalFormatting sqref="L487:L489">
    <cfRule type="cellIs" dxfId="8700" priority="2272" operator="equal">
      <formula>"NO CUMPLE"</formula>
    </cfRule>
    <cfRule type="cellIs" dxfId="8699" priority="2273" operator="equal">
      <formula>"CUMPLE"</formula>
    </cfRule>
  </conditionalFormatting>
  <conditionalFormatting sqref="M488">
    <cfRule type="expression" dxfId="8698" priority="2270">
      <formula>L488="NO CUMPLE"</formula>
    </cfRule>
    <cfRule type="expression" dxfId="8697" priority="2271">
      <formula>L488="CUMPLE"</formula>
    </cfRule>
  </conditionalFormatting>
  <conditionalFormatting sqref="K487">
    <cfRule type="expression" dxfId="8696" priority="2268">
      <formula>J487="NO CUMPLE"</formula>
    </cfRule>
    <cfRule type="expression" dxfId="8695" priority="2269">
      <formula>J487="CUMPLE"</formula>
    </cfRule>
  </conditionalFormatting>
  <conditionalFormatting sqref="K488:K489">
    <cfRule type="expression" dxfId="8694" priority="2266">
      <formula>J488="NO CUMPLE"</formula>
    </cfRule>
    <cfRule type="expression" dxfId="8693" priority="2267">
      <formula>J488="CUMPLE"</formula>
    </cfRule>
  </conditionalFormatting>
  <conditionalFormatting sqref="J497">
    <cfRule type="cellIs" dxfId="8692" priority="2264" operator="equal">
      <formula>"NO CUMPLE"</formula>
    </cfRule>
    <cfRule type="cellIs" dxfId="8691" priority="2265" operator="equal">
      <formula>"CUMPLE"</formula>
    </cfRule>
  </conditionalFormatting>
  <conditionalFormatting sqref="J498:J499">
    <cfRule type="cellIs" dxfId="8690" priority="2262" operator="equal">
      <formula>"NO CUMPLE"</formula>
    </cfRule>
    <cfRule type="cellIs" dxfId="8689" priority="2263" operator="equal">
      <formula>"CUMPLE"</formula>
    </cfRule>
  </conditionalFormatting>
  <conditionalFormatting sqref="J500">
    <cfRule type="cellIs" dxfId="8688" priority="2260" operator="equal">
      <formula>"NO CUMPLE"</formula>
    </cfRule>
    <cfRule type="cellIs" dxfId="8687" priority="2261" operator="equal">
      <formula>"CUMPLE"</formula>
    </cfRule>
  </conditionalFormatting>
  <conditionalFormatting sqref="J501">
    <cfRule type="cellIs" dxfId="8686" priority="2258" operator="equal">
      <formula>"NO CUMPLE"</formula>
    </cfRule>
    <cfRule type="cellIs" dxfId="8685" priority="2259" operator="equal">
      <formula>"CUMPLE"</formula>
    </cfRule>
  </conditionalFormatting>
  <conditionalFormatting sqref="J503">
    <cfRule type="cellIs" dxfId="8684" priority="2256" operator="equal">
      <formula>"NO CUMPLE"</formula>
    </cfRule>
    <cfRule type="cellIs" dxfId="8683" priority="2257" operator="equal">
      <formula>"CUMPLE"</formula>
    </cfRule>
  </conditionalFormatting>
  <conditionalFormatting sqref="J504:J505">
    <cfRule type="cellIs" dxfId="8682" priority="2254" operator="equal">
      <formula>"NO CUMPLE"</formula>
    </cfRule>
    <cfRule type="cellIs" dxfId="8681" priority="2255" operator="equal">
      <formula>"CUMPLE"</formula>
    </cfRule>
  </conditionalFormatting>
  <conditionalFormatting sqref="J506">
    <cfRule type="cellIs" dxfId="8680" priority="2252" operator="equal">
      <formula>"NO CUMPLE"</formula>
    </cfRule>
    <cfRule type="cellIs" dxfId="8679" priority="2253" operator="equal">
      <formula>"CUMPLE"</formula>
    </cfRule>
  </conditionalFormatting>
  <conditionalFormatting sqref="J507:J508">
    <cfRule type="cellIs" dxfId="8678" priority="2250" operator="equal">
      <formula>"NO CUMPLE"</formula>
    </cfRule>
    <cfRule type="cellIs" dxfId="8677" priority="2251" operator="equal">
      <formula>"CUMPLE"</formula>
    </cfRule>
  </conditionalFormatting>
  <conditionalFormatting sqref="J509">
    <cfRule type="cellIs" dxfId="8676" priority="2248" operator="equal">
      <formula>"NO CUMPLE"</formula>
    </cfRule>
    <cfRule type="cellIs" dxfId="8675" priority="2249" operator="equal">
      <formula>"CUMPLE"</formula>
    </cfRule>
  </conditionalFormatting>
  <conditionalFormatting sqref="J510">
    <cfRule type="cellIs" dxfId="8674" priority="2246" operator="equal">
      <formula>"NO CUMPLE"</formula>
    </cfRule>
    <cfRule type="cellIs" dxfId="8673" priority="2247" operator="equal">
      <formula>"CUMPLE"</formula>
    </cfRule>
  </conditionalFormatting>
  <conditionalFormatting sqref="K497">
    <cfRule type="expression" dxfId="8672" priority="2244">
      <formula>J497="NO CUMPLE"</formula>
    </cfRule>
    <cfRule type="expression" dxfId="8671" priority="2245">
      <formula>J497="CUMPLE"</formula>
    </cfRule>
  </conditionalFormatting>
  <conditionalFormatting sqref="M497">
    <cfRule type="expression" dxfId="8670" priority="2242">
      <formula>L497="NO CUMPLE"</formula>
    </cfRule>
    <cfRule type="expression" dxfId="8669" priority="2243">
      <formula>L497="CUMPLE"</formula>
    </cfRule>
  </conditionalFormatting>
  <conditionalFormatting sqref="L499">
    <cfRule type="cellIs" dxfId="8668" priority="2240" operator="equal">
      <formula>"NO CUMPLE"</formula>
    </cfRule>
    <cfRule type="cellIs" dxfId="8667" priority="2241" operator="equal">
      <formula>"CUMPLE"</formula>
    </cfRule>
  </conditionalFormatting>
  <conditionalFormatting sqref="K498:K499">
    <cfRule type="expression" dxfId="8666" priority="2238">
      <formula>J498="NO CUMPLE"</formula>
    </cfRule>
    <cfRule type="expression" dxfId="8665" priority="2239">
      <formula>J498="CUMPLE"</formula>
    </cfRule>
  </conditionalFormatting>
  <conditionalFormatting sqref="M498">
    <cfRule type="expression" dxfId="8664" priority="2236">
      <formula>L498="NO CUMPLE"</formula>
    </cfRule>
    <cfRule type="expression" dxfId="8663" priority="2237">
      <formula>L498="CUMPLE"</formula>
    </cfRule>
  </conditionalFormatting>
  <conditionalFormatting sqref="M500">
    <cfRule type="expression" dxfId="8662" priority="2234">
      <formula>L500="NO CUMPLE"</formula>
    </cfRule>
    <cfRule type="expression" dxfId="8661" priority="2235">
      <formula>L500="CUMPLE"</formula>
    </cfRule>
  </conditionalFormatting>
  <conditionalFormatting sqref="L500 L502">
    <cfRule type="cellIs" dxfId="8660" priority="2232" operator="equal">
      <formula>"NO CUMPLE"</formula>
    </cfRule>
    <cfRule type="cellIs" dxfId="8659" priority="2233" operator="equal">
      <formula>"CUMPLE"</formula>
    </cfRule>
  </conditionalFormatting>
  <conditionalFormatting sqref="M501">
    <cfRule type="expression" dxfId="8658" priority="2230">
      <formula>L501="NO CUMPLE"</formula>
    </cfRule>
    <cfRule type="expression" dxfId="8657" priority="2231">
      <formula>L501="CUMPLE"</formula>
    </cfRule>
  </conditionalFormatting>
  <conditionalFormatting sqref="K500">
    <cfRule type="expression" dxfId="8656" priority="2228">
      <formula>J500="NO CUMPLE"</formula>
    </cfRule>
    <cfRule type="expression" dxfId="8655" priority="2229">
      <formula>J500="CUMPLE"</formula>
    </cfRule>
  </conditionalFormatting>
  <conditionalFormatting sqref="K501:K502">
    <cfRule type="expression" dxfId="8654" priority="2226">
      <formula>J501="NO CUMPLE"</formula>
    </cfRule>
    <cfRule type="expression" dxfId="8653" priority="2227">
      <formula>J501="CUMPLE"</formula>
    </cfRule>
  </conditionalFormatting>
  <conditionalFormatting sqref="M503">
    <cfRule type="expression" dxfId="8652" priority="2224">
      <formula>L503="NO CUMPLE"</formula>
    </cfRule>
    <cfRule type="expression" dxfId="8651" priority="2225">
      <formula>L503="CUMPLE"</formula>
    </cfRule>
  </conditionalFormatting>
  <conditionalFormatting sqref="L503:L505">
    <cfRule type="cellIs" dxfId="8650" priority="2222" operator="equal">
      <formula>"NO CUMPLE"</formula>
    </cfRule>
    <cfRule type="cellIs" dxfId="8649" priority="2223" operator="equal">
      <formula>"CUMPLE"</formula>
    </cfRule>
  </conditionalFormatting>
  <conditionalFormatting sqref="M504">
    <cfRule type="expression" dxfId="8648" priority="2220">
      <formula>L504="NO CUMPLE"</formula>
    </cfRule>
    <cfRule type="expression" dxfId="8647" priority="2221">
      <formula>L504="CUMPLE"</formula>
    </cfRule>
  </conditionalFormatting>
  <conditionalFormatting sqref="K503">
    <cfRule type="expression" dxfId="8646" priority="2218">
      <formula>J503="NO CUMPLE"</formula>
    </cfRule>
    <cfRule type="expression" dxfId="8645" priority="2219">
      <formula>J503="CUMPLE"</formula>
    </cfRule>
  </conditionalFormatting>
  <conditionalFormatting sqref="K504:K505">
    <cfRule type="expression" dxfId="8644" priority="2216">
      <formula>J504="NO CUMPLE"</formula>
    </cfRule>
    <cfRule type="expression" dxfId="8643" priority="2217">
      <formula>J504="CUMPLE"</formula>
    </cfRule>
  </conditionalFormatting>
  <conditionalFormatting sqref="M506">
    <cfRule type="expression" dxfId="8642" priority="2214">
      <formula>L506="NO CUMPLE"</formula>
    </cfRule>
    <cfRule type="expression" dxfId="8641" priority="2215">
      <formula>L506="CUMPLE"</formula>
    </cfRule>
  </conditionalFormatting>
  <conditionalFormatting sqref="L506:L508">
    <cfRule type="cellIs" dxfId="8640" priority="2212" operator="equal">
      <formula>"NO CUMPLE"</formula>
    </cfRule>
    <cfRule type="cellIs" dxfId="8639" priority="2213" operator="equal">
      <formula>"CUMPLE"</formula>
    </cfRule>
  </conditionalFormatting>
  <conditionalFormatting sqref="M507">
    <cfRule type="expression" dxfId="8638" priority="2210">
      <formula>L507="NO CUMPLE"</formula>
    </cfRule>
    <cfRule type="expression" dxfId="8637" priority="2211">
      <formula>L507="CUMPLE"</formula>
    </cfRule>
  </conditionalFormatting>
  <conditionalFormatting sqref="K506">
    <cfRule type="expression" dxfId="8636" priority="2208">
      <formula>J506="NO CUMPLE"</formula>
    </cfRule>
    <cfRule type="expression" dxfId="8635" priority="2209">
      <formula>J506="CUMPLE"</formula>
    </cfRule>
  </conditionalFormatting>
  <conditionalFormatting sqref="K507:K508">
    <cfRule type="expression" dxfId="8634" priority="2206">
      <formula>J507="NO CUMPLE"</formula>
    </cfRule>
    <cfRule type="expression" dxfId="8633" priority="2207">
      <formula>J507="CUMPLE"</formula>
    </cfRule>
  </conditionalFormatting>
  <conditionalFormatting sqref="M509">
    <cfRule type="expression" dxfId="8632" priority="2204">
      <formula>L509="NO CUMPLE"</formula>
    </cfRule>
    <cfRule type="expression" dxfId="8631" priority="2205">
      <formula>L509="CUMPLE"</formula>
    </cfRule>
  </conditionalFormatting>
  <conditionalFormatting sqref="L509 L511">
    <cfRule type="cellIs" dxfId="8630" priority="2202" operator="equal">
      <formula>"NO CUMPLE"</formula>
    </cfRule>
    <cfRule type="cellIs" dxfId="8629" priority="2203" operator="equal">
      <formula>"CUMPLE"</formula>
    </cfRule>
  </conditionalFormatting>
  <conditionalFormatting sqref="M510">
    <cfRule type="expression" dxfId="8628" priority="2200">
      <formula>L510="NO CUMPLE"</formula>
    </cfRule>
    <cfRule type="expression" dxfId="8627" priority="2201">
      <formula>L510="CUMPLE"</formula>
    </cfRule>
  </conditionalFormatting>
  <conditionalFormatting sqref="K509">
    <cfRule type="expression" dxfId="8626" priority="2198">
      <formula>J509="NO CUMPLE"</formula>
    </cfRule>
    <cfRule type="expression" dxfId="8625" priority="2199">
      <formula>J509="CUMPLE"</formula>
    </cfRule>
  </conditionalFormatting>
  <conditionalFormatting sqref="K510:K511">
    <cfRule type="expression" dxfId="8624" priority="2196">
      <formula>J510="NO CUMPLE"</formula>
    </cfRule>
    <cfRule type="expression" dxfId="8623" priority="2197">
      <formula>J510="CUMPLE"</formula>
    </cfRule>
  </conditionalFormatting>
  <conditionalFormatting sqref="J522">
    <cfRule type="cellIs" dxfId="8622" priority="2190" operator="equal">
      <formula>"NO CUMPLE"</formula>
    </cfRule>
    <cfRule type="cellIs" dxfId="8621" priority="2191" operator="equal">
      <formula>"CUMPLE"</formula>
    </cfRule>
  </conditionalFormatting>
  <conditionalFormatting sqref="J525">
    <cfRule type="cellIs" dxfId="8620" priority="2186" operator="equal">
      <formula>"NO CUMPLE"</formula>
    </cfRule>
    <cfRule type="cellIs" dxfId="8619" priority="2187" operator="equal">
      <formula>"CUMPLE"</formula>
    </cfRule>
  </conditionalFormatting>
  <conditionalFormatting sqref="J526:J527">
    <cfRule type="cellIs" dxfId="8618" priority="2184" operator="equal">
      <formula>"NO CUMPLE"</formula>
    </cfRule>
    <cfRule type="cellIs" dxfId="8617" priority="2185" operator="equal">
      <formula>"CUMPLE"</formula>
    </cfRule>
  </conditionalFormatting>
  <conditionalFormatting sqref="J528">
    <cfRule type="cellIs" dxfId="8616" priority="2182" operator="equal">
      <formula>"NO CUMPLE"</formula>
    </cfRule>
    <cfRule type="cellIs" dxfId="8615" priority="2183" operator="equal">
      <formula>"CUMPLE"</formula>
    </cfRule>
  </conditionalFormatting>
  <conditionalFormatting sqref="J529:J530">
    <cfRule type="cellIs" dxfId="8614" priority="2180" operator="equal">
      <formula>"NO CUMPLE"</formula>
    </cfRule>
    <cfRule type="cellIs" dxfId="8613" priority="2181" operator="equal">
      <formula>"CUMPLE"</formula>
    </cfRule>
  </conditionalFormatting>
  <conditionalFormatting sqref="J531">
    <cfRule type="cellIs" dxfId="8612" priority="2178" operator="equal">
      <formula>"NO CUMPLE"</formula>
    </cfRule>
    <cfRule type="cellIs" dxfId="8611" priority="2179" operator="equal">
      <formula>"CUMPLE"</formula>
    </cfRule>
  </conditionalFormatting>
  <conditionalFormatting sqref="J532:J533">
    <cfRule type="cellIs" dxfId="8610" priority="2176" operator="equal">
      <formula>"NO CUMPLE"</formula>
    </cfRule>
    <cfRule type="cellIs" dxfId="8609" priority="2177" operator="equal">
      <formula>"CUMPLE"</formula>
    </cfRule>
  </conditionalFormatting>
  <conditionalFormatting sqref="K519">
    <cfRule type="expression" dxfId="8608" priority="2174">
      <formula>J519="NO CUMPLE"</formula>
    </cfRule>
    <cfRule type="expression" dxfId="8607" priority="2175">
      <formula>J519="CUMPLE"</formula>
    </cfRule>
  </conditionalFormatting>
  <conditionalFormatting sqref="M519">
    <cfRule type="expression" dxfId="8606" priority="2172">
      <formula>L519="NO CUMPLE"</formula>
    </cfRule>
    <cfRule type="expression" dxfId="8605" priority="2173">
      <formula>L519="CUMPLE"</formula>
    </cfRule>
  </conditionalFormatting>
  <conditionalFormatting sqref="L521">
    <cfRule type="cellIs" dxfId="8604" priority="2170" operator="equal">
      <formula>"NO CUMPLE"</formula>
    </cfRule>
    <cfRule type="cellIs" dxfId="8603" priority="2171" operator="equal">
      <formula>"CUMPLE"</formula>
    </cfRule>
  </conditionalFormatting>
  <conditionalFormatting sqref="K520:K521">
    <cfRule type="expression" dxfId="8602" priority="2168">
      <formula>J520="NO CUMPLE"</formula>
    </cfRule>
    <cfRule type="expression" dxfId="8601" priority="2169">
      <formula>J520="CUMPLE"</formula>
    </cfRule>
  </conditionalFormatting>
  <conditionalFormatting sqref="M520">
    <cfRule type="expression" dxfId="8600" priority="2166">
      <formula>L520="NO CUMPLE"</formula>
    </cfRule>
    <cfRule type="expression" dxfId="8599" priority="2167">
      <formula>L520="CUMPLE"</formula>
    </cfRule>
  </conditionalFormatting>
  <conditionalFormatting sqref="M522">
    <cfRule type="expression" dxfId="8598" priority="2164">
      <formula>L522="NO CUMPLE"</formula>
    </cfRule>
    <cfRule type="expression" dxfId="8597" priority="2165">
      <formula>L522="CUMPLE"</formula>
    </cfRule>
  </conditionalFormatting>
  <conditionalFormatting sqref="L524">
    <cfRule type="cellIs" dxfId="8596" priority="2162" operator="equal">
      <formula>"NO CUMPLE"</formula>
    </cfRule>
    <cfRule type="cellIs" dxfId="8595" priority="2163" operator="equal">
      <formula>"CUMPLE"</formula>
    </cfRule>
  </conditionalFormatting>
  <conditionalFormatting sqref="M523">
    <cfRule type="expression" dxfId="8594" priority="2160">
      <formula>L523="NO CUMPLE"</formula>
    </cfRule>
    <cfRule type="expression" dxfId="8593" priority="2161">
      <formula>L523="CUMPLE"</formula>
    </cfRule>
  </conditionalFormatting>
  <conditionalFormatting sqref="K522">
    <cfRule type="expression" dxfId="8592" priority="2158">
      <formula>J522="NO CUMPLE"</formula>
    </cfRule>
    <cfRule type="expression" dxfId="8591" priority="2159">
      <formula>J522="CUMPLE"</formula>
    </cfRule>
  </conditionalFormatting>
  <conditionalFormatting sqref="K523:K524">
    <cfRule type="expression" dxfId="8590" priority="2156">
      <formula>J523="NO CUMPLE"</formula>
    </cfRule>
    <cfRule type="expression" dxfId="8589" priority="2157">
      <formula>J523="CUMPLE"</formula>
    </cfRule>
  </conditionalFormatting>
  <conditionalFormatting sqref="M525">
    <cfRule type="expression" dxfId="8588" priority="2154">
      <formula>L525="NO CUMPLE"</formula>
    </cfRule>
    <cfRule type="expression" dxfId="8587" priority="2155">
      <formula>L525="CUMPLE"</formula>
    </cfRule>
  </conditionalFormatting>
  <conditionalFormatting sqref="L525:L527">
    <cfRule type="cellIs" dxfId="8586" priority="2152" operator="equal">
      <formula>"NO CUMPLE"</formula>
    </cfRule>
    <cfRule type="cellIs" dxfId="8585" priority="2153" operator="equal">
      <formula>"CUMPLE"</formula>
    </cfRule>
  </conditionalFormatting>
  <conditionalFormatting sqref="M526">
    <cfRule type="expression" dxfId="8584" priority="2150">
      <formula>L526="NO CUMPLE"</formula>
    </cfRule>
    <cfRule type="expression" dxfId="8583" priority="2151">
      <formula>L526="CUMPLE"</formula>
    </cfRule>
  </conditionalFormatting>
  <conditionalFormatting sqref="K525">
    <cfRule type="expression" dxfId="8582" priority="2148">
      <formula>J525="NO CUMPLE"</formula>
    </cfRule>
    <cfRule type="expression" dxfId="8581" priority="2149">
      <formula>J525="CUMPLE"</formula>
    </cfRule>
  </conditionalFormatting>
  <conditionalFormatting sqref="K526:K527">
    <cfRule type="expression" dxfId="8580" priority="2146">
      <formula>J526="NO CUMPLE"</formula>
    </cfRule>
    <cfRule type="expression" dxfId="8579" priority="2147">
      <formula>J526="CUMPLE"</formula>
    </cfRule>
  </conditionalFormatting>
  <conditionalFormatting sqref="M528">
    <cfRule type="expression" dxfId="8578" priority="2144">
      <formula>L528="NO CUMPLE"</formula>
    </cfRule>
    <cfRule type="expression" dxfId="8577" priority="2145">
      <formula>L528="CUMPLE"</formula>
    </cfRule>
  </conditionalFormatting>
  <conditionalFormatting sqref="L528:L530">
    <cfRule type="cellIs" dxfId="8576" priority="2142" operator="equal">
      <formula>"NO CUMPLE"</formula>
    </cfRule>
    <cfRule type="cellIs" dxfId="8575" priority="2143" operator="equal">
      <formula>"CUMPLE"</formula>
    </cfRule>
  </conditionalFormatting>
  <conditionalFormatting sqref="M529">
    <cfRule type="expression" dxfId="8574" priority="2140">
      <formula>L529="NO CUMPLE"</formula>
    </cfRule>
    <cfRule type="expression" dxfId="8573" priority="2141">
      <formula>L529="CUMPLE"</formula>
    </cfRule>
  </conditionalFormatting>
  <conditionalFormatting sqref="K528">
    <cfRule type="expression" dxfId="8572" priority="2138">
      <formula>J528="NO CUMPLE"</formula>
    </cfRule>
    <cfRule type="expression" dxfId="8571" priority="2139">
      <formula>J528="CUMPLE"</formula>
    </cfRule>
  </conditionalFormatting>
  <conditionalFormatting sqref="K529:K530">
    <cfRule type="expression" dxfId="8570" priority="2136">
      <formula>J529="NO CUMPLE"</formula>
    </cfRule>
    <cfRule type="expression" dxfId="8569" priority="2137">
      <formula>J529="CUMPLE"</formula>
    </cfRule>
  </conditionalFormatting>
  <conditionalFormatting sqref="M531">
    <cfRule type="expression" dxfId="8568" priority="2134">
      <formula>L531="NO CUMPLE"</formula>
    </cfRule>
    <cfRule type="expression" dxfId="8567" priority="2135">
      <formula>L531="CUMPLE"</formula>
    </cfRule>
  </conditionalFormatting>
  <conditionalFormatting sqref="L531:L533">
    <cfRule type="cellIs" dxfId="8566" priority="2132" operator="equal">
      <formula>"NO CUMPLE"</formula>
    </cfRule>
    <cfRule type="cellIs" dxfId="8565" priority="2133" operator="equal">
      <formula>"CUMPLE"</formula>
    </cfRule>
  </conditionalFormatting>
  <conditionalFormatting sqref="M532">
    <cfRule type="expression" dxfId="8564" priority="2130">
      <formula>L532="NO CUMPLE"</formula>
    </cfRule>
    <cfRule type="expression" dxfId="8563" priority="2131">
      <formula>L532="CUMPLE"</formula>
    </cfRule>
  </conditionalFormatting>
  <conditionalFormatting sqref="K531">
    <cfRule type="expression" dxfId="8562" priority="2128">
      <formula>J531="NO CUMPLE"</formula>
    </cfRule>
    <cfRule type="expression" dxfId="8561" priority="2129">
      <formula>J531="CUMPLE"</formula>
    </cfRule>
  </conditionalFormatting>
  <conditionalFormatting sqref="K532:K533">
    <cfRule type="expression" dxfId="8560" priority="2126">
      <formula>J532="NO CUMPLE"</formula>
    </cfRule>
    <cfRule type="expression" dxfId="8559" priority="2127">
      <formula>J532="CUMPLE"</formula>
    </cfRule>
  </conditionalFormatting>
  <conditionalFormatting sqref="L13">
    <cfRule type="cellIs" dxfId="8558" priority="2124" operator="equal">
      <formula>"NO CUMPLE"</formula>
    </cfRule>
    <cfRule type="cellIs" dxfId="8557" priority="2125" operator="equal">
      <formula>"CUMPLE"</formula>
    </cfRule>
  </conditionalFormatting>
  <conditionalFormatting sqref="J16">
    <cfRule type="cellIs" dxfId="8556" priority="2122" operator="equal">
      <formula>"NO CUMPLE"</formula>
    </cfRule>
    <cfRule type="cellIs" dxfId="8555" priority="2123" operator="equal">
      <formula>"CUMPLE"</formula>
    </cfRule>
  </conditionalFormatting>
  <conditionalFormatting sqref="J17:J18">
    <cfRule type="cellIs" dxfId="8554" priority="2120" operator="equal">
      <formula>"NO CUMPLE"</formula>
    </cfRule>
    <cfRule type="cellIs" dxfId="8553" priority="2121" operator="equal">
      <formula>"CUMPLE"</formula>
    </cfRule>
  </conditionalFormatting>
  <conditionalFormatting sqref="L17">
    <cfRule type="cellIs" dxfId="8552" priority="2118" operator="equal">
      <formula>"NO CUMPLE"</formula>
    </cfRule>
    <cfRule type="cellIs" dxfId="8551" priority="2119" operator="equal">
      <formula>"CUMPLE"</formula>
    </cfRule>
  </conditionalFormatting>
  <conditionalFormatting sqref="L16">
    <cfRule type="cellIs" dxfId="8550" priority="2116" operator="equal">
      <formula>"NO CUMPLE"</formula>
    </cfRule>
    <cfRule type="cellIs" dxfId="8549" priority="2117" operator="equal">
      <formula>"CUMPLE"</formula>
    </cfRule>
  </conditionalFormatting>
  <conditionalFormatting sqref="O13">
    <cfRule type="cellIs" dxfId="8548" priority="2112" operator="equal">
      <formula>"PENDIENTE POR DESCRIPCIÓN"</formula>
    </cfRule>
    <cfRule type="cellIs" dxfId="8547" priority="2113" operator="equal">
      <formula>"DESCRIPCIÓN INSUFICIENTE"</formula>
    </cfRule>
    <cfRule type="cellIs" dxfId="8546" priority="2114" operator="equal">
      <formula>"NO ESTÁ ACORDE A ITEM 5.2.1 (T.R.)"</formula>
    </cfRule>
    <cfRule type="cellIs" dxfId="8545" priority="2115" operator="equal">
      <formula>"ACORDE A ITEM 5.2.1 (T.R.)"</formula>
    </cfRule>
  </conditionalFormatting>
  <conditionalFormatting sqref="P16">
    <cfRule type="expression" dxfId="8544" priority="2103">
      <formula>Q16="NO SUBSANABLE"</formula>
    </cfRule>
    <cfRule type="expression" dxfId="8543" priority="2104">
      <formula>Q16="REQUERIMIENTOS SUBSANADOS"</formula>
    </cfRule>
    <cfRule type="expression" dxfId="8542" priority="2105">
      <formula>Q16="PENDIENTES POR SUBSANAR"</formula>
    </cfRule>
    <cfRule type="expression" dxfId="8541" priority="2107">
      <formula>Q16="SIN OBSERVACIÓN"</formula>
    </cfRule>
    <cfRule type="containsBlanks" dxfId="8540" priority="2108">
      <formula>LEN(TRIM(P16))=0</formula>
    </cfRule>
  </conditionalFormatting>
  <conditionalFormatting sqref="Q16">
    <cfRule type="containsBlanks" dxfId="8539" priority="2098">
      <formula>LEN(TRIM(Q16))=0</formula>
    </cfRule>
    <cfRule type="cellIs" dxfId="8538" priority="2106" operator="equal">
      <formula>"REQUERIMIENTOS SUBSANADOS"</formula>
    </cfRule>
    <cfRule type="containsText" dxfId="8537" priority="2109" operator="containsText" text="NO SUBSANABLE">
      <formula>NOT(ISERROR(SEARCH("NO SUBSANABLE",Q16)))</formula>
    </cfRule>
    <cfRule type="containsText" dxfId="8536" priority="2110" operator="containsText" text="PENDIENTES POR SUBSANAR">
      <formula>NOT(ISERROR(SEARCH("PENDIENTES POR SUBSANAR",Q16)))</formula>
    </cfRule>
    <cfRule type="containsText" dxfId="8535" priority="2111" operator="containsText" text="SIN OBSERVACIÓN">
      <formula>NOT(ISERROR(SEARCH("SIN OBSERVACIÓN",Q16)))</formula>
    </cfRule>
  </conditionalFormatting>
  <conditionalFormatting sqref="R16">
    <cfRule type="containsBlanks" dxfId="8534" priority="2097">
      <formula>LEN(TRIM(R16))=0</formula>
    </cfRule>
    <cfRule type="cellIs" dxfId="8533" priority="2099" operator="equal">
      <formula>"NO CUMPLEN CON LO SOLICITADO"</formula>
    </cfRule>
    <cfRule type="cellIs" dxfId="8532" priority="2100" operator="equal">
      <formula>"CUMPLEN CON LO SOLICITADO"</formula>
    </cfRule>
    <cfRule type="cellIs" dxfId="8531" priority="2101" operator="equal">
      <formula>"PENDIENTES"</formula>
    </cfRule>
    <cfRule type="cellIs" dxfId="8530" priority="2102" operator="equal">
      <formula>"NINGUNO"</formula>
    </cfRule>
  </conditionalFormatting>
  <conditionalFormatting sqref="H38 H41">
    <cfRule type="notContainsBlanks" dxfId="8529" priority="2096">
      <formula>LEN(TRIM(H38))&gt;0</formula>
    </cfRule>
  </conditionalFormatting>
  <conditionalFormatting sqref="I38 I41">
    <cfRule type="notContainsBlanks" dxfId="8528" priority="2095">
      <formula>LEN(TRIM(I38))&gt;0</formula>
    </cfRule>
  </conditionalFormatting>
  <conditionalFormatting sqref="L36">
    <cfRule type="cellIs" dxfId="8527" priority="2093" operator="equal">
      <formula>"NO CUMPLE"</formula>
    </cfRule>
    <cfRule type="cellIs" dxfId="8526" priority="2094" operator="equal">
      <formula>"CUMPLE"</formula>
    </cfRule>
  </conditionalFormatting>
  <conditionalFormatting sqref="J39">
    <cfRule type="cellIs" dxfId="8525" priority="2091" operator="equal">
      <formula>"NO CUMPLE"</formula>
    </cfRule>
    <cfRule type="cellIs" dxfId="8524" priority="2092" operator="equal">
      <formula>"CUMPLE"</formula>
    </cfRule>
  </conditionalFormatting>
  <conditionalFormatting sqref="J40">
    <cfRule type="cellIs" dxfId="8523" priority="2089" operator="equal">
      <formula>"NO CUMPLE"</formula>
    </cfRule>
    <cfRule type="cellIs" dxfId="8522" priority="2090" operator="equal">
      <formula>"CUMPLE"</formula>
    </cfRule>
  </conditionalFormatting>
  <conditionalFormatting sqref="L38">
    <cfRule type="cellIs" dxfId="8521" priority="2087" operator="equal">
      <formula>"NO CUMPLE"</formula>
    </cfRule>
    <cfRule type="cellIs" dxfId="8520" priority="2088" operator="equal">
      <formula>"CUMPLE"</formula>
    </cfRule>
  </conditionalFormatting>
  <conditionalFormatting sqref="J38">
    <cfRule type="cellIs" dxfId="8519" priority="2085" operator="equal">
      <formula>"NO CUMPLE"</formula>
    </cfRule>
    <cfRule type="cellIs" dxfId="8518" priority="2086" operator="equal">
      <formula>"CUMPLE"</formula>
    </cfRule>
  </conditionalFormatting>
  <conditionalFormatting sqref="L39">
    <cfRule type="cellIs" dxfId="8517" priority="2083" operator="equal">
      <formula>"NO CUMPLE"</formula>
    </cfRule>
    <cfRule type="cellIs" dxfId="8516" priority="2084" operator="equal">
      <formula>"CUMPLE"</formula>
    </cfRule>
  </conditionalFormatting>
  <conditionalFormatting sqref="L42">
    <cfRule type="cellIs" dxfId="8515" priority="2081" operator="equal">
      <formula>"NO CUMPLE"</formula>
    </cfRule>
    <cfRule type="cellIs" dxfId="8514" priority="2082" operator="equal">
      <formula>"CUMPLE"</formula>
    </cfRule>
  </conditionalFormatting>
  <conditionalFormatting sqref="J43">
    <cfRule type="cellIs" dxfId="8513" priority="2079" operator="equal">
      <formula>"NO CUMPLE"</formula>
    </cfRule>
    <cfRule type="cellIs" dxfId="8512" priority="2080" operator="equal">
      <formula>"CUMPLE"</formula>
    </cfRule>
  </conditionalFormatting>
  <conditionalFormatting sqref="N38">
    <cfRule type="expression" dxfId="8511" priority="2076">
      <formula>N38=" "</formula>
    </cfRule>
    <cfRule type="expression" dxfId="8510" priority="2077">
      <formula>N38="NO PRESENTÓ CERTIFICADO"</formula>
    </cfRule>
    <cfRule type="expression" dxfId="8509" priority="2078">
      <formula>N38="PRESENTÓ CERTIFICADO"</formula>
    </cfRule>
  </conditionalFormatting>
  <conditionalFormatting sqref="O38">
    <cfRule type="cellIs" dxfId="8508" priority="2072" operator="equal">
      <formula>"PENDIENTE POR DESCRIPCIÓN"</formula>
    </cfRule>
    <cfRule type="cellIs" dxfId="8507" priority="2073" operator="equal">
      <formula>"DESCRIPCIÓN INSUFICIENTE"</formula>
    </cfRule>
    <cfRule type="cellIs" dxfId="8506" priority="2074" operator="equal">
      <formula>"NO ESTÁ ACORDE A ITEM 5.2.1 (T.R.)"</formula>
    </cfRule>
    <cfRule type="cellIs" dxfId="8505" priority="2075" operator="equal">
      <formula>"ACORDE A ITEM 5.2.1 (T.R.)"</formula>
    </cfRule>
  </conditionalFormatting>
  <conditionalFormatting sqref="N41">
    <cfRule type="expression" dxfId="8504" priority="2069">
      <formula>N41=" "</formula>
    </cfRule>
    <cfRule type="expression" dxfId="8503" priority="2070">
      <formula>N41="NO PRESENTÓ CERTIFICADO"</formula>
    </cfRule>
    <cfRule type="expression" dxfId="8502" priority="2071">
      <formula>N41="PRESENTÓ CERTIFICADO"</formula>
    </cfRule>
  </conditionalFormatting>
  <conditionalFormatting sqref="O41">
    <cfRule type="cellIs" dxfId="8501" priority="2065" operator="equal">
      <formula>"PENDIENTE POR DESCRIPCIÓN"</formula>
    </cfRule>
    <cfRule type="cellIs" dxfId="8500" priority="2066" operator="equal">
      <formula>"DESCRIPCIÓN INSUFICIENTE"</formula>
    </cfRule>
    <cfRule type="cellIs" dxfId="8499" priority="2067" operator="equal">
      <formula>"NO ESTÁ ACORDE A ITEM 5.2.1 (T.R.)"</formula>
    </cfRule>
    <cfRule type="cellIs" dxfId="8498" priority="2068" operator="equal">
      <formula>"ACORDE A ITEM 5.2.1 (T.R.)"</formula>
    </cfRule>
  </conditionalFormatting>
  <conditionalFormatting sqref="Q38">
    <cfRule type="containsBlanks" dxfId="8497" priority="2056">
      <formula>LEN(TRIM(Q38))=0</formula>
    </cfRule>
    <cfRule type="cellIs" dxfId="8496" priority="2061" operator="equal">
      <formula>"REQUERIMIENTOS SUBSANADOS"</formula>
    </cfRule>
    <cfRule type="containsText" dxfId="8495" priority="2062" operator="containsText" text="NO SUBSANABLE">
      <formula>NOT(ISERROR(SEARCH("NO SUBSANABLE",Q38)))</formula>
    </cfRule>
    <cfRule type="containsText" dxfId="8494" priority="2063" operator="containsText" text="PENDIENTES POR SUBSANAR">
      <formula>NOT(ISERROR(SEARCH("PENDIENTES POR SUBSANAR",Q38)))</formula>
    </cfRule>
    <cfRule type="containsText" dxfId="8493" priority="2064" operator="containsText" text="SIN OBSERVACIÓN">
      <formula>NOT(ISERROR(SEARCH("SIN OBSERVACIÓN",Q38)))</formula>
    </cfRule>
  </conditionalFormatting>
  <conditionalFormatting sqref="R38">
    <cfRule type="containsBlanks" dxfId="8492" priority="2055">
      <formula>LEN(TRIM(R38))=0</formula>
    </cfRule>
    <cfRule type="cellIs" dxfId="8491" priority="2057" operator="equal">
      <formula>"NO CUMPLEN CON LO SOLICITADO"</formula>
    </cfRule>
    <cfRule type="cellIs" dxfId="8490" priority="2058" operator="equal">
      <formula>"CUMPLEN CON LO SOLICITADO"</formula>
    </cfRule>
    <cfRule type="cellIs" dxfId="8489" priority="2059" operator="equal">
      <formula>"PENDIENTES"</formula>
    </cfRule>
    <cfRule type="cellIs" dxfId="8488" priority="2060" operator="equal">
      <formula>"NINGUNO"</formula>
    </cfRule>
  </conditionalFormatting>
  <conditionalFormatting sqref="Q41">
    <cfRule type="containsBlanks" dxfId="8487" priority="2046">
      <formula>LEN(TRIM(Q41))=0</formula>
    </cfRule>
    <cfRule type="cellIs" dxfId="8486" priority="2051" operator="equal">
      <formula>"REQUERIMIENTOS SUBSANADOS"</formula>
    </cfRule>
    <cfRule type="containsText" dxfId="8485" priority="2052" operator="containsText" text="NO SUBSANABLE">
      <formula>NOT(ISERROR(SEARCH("NO SUBSANABLE",Q41)))</formula>
    </cfRule>
    <cfRule type="containsText" dxfId="8484" priority="2053" operator="containsText" text="PENDIENTES POR SUBSANAR">
      <formula>NOT(ISERROR(SEARCH("PENDIENTES POR SUBSANAR",Q41)))</formula>
    </cfRule>
    <cfRule type="containsText" dxfId="8483" priority="2054" operator="containsText" text="SIN OBSERVACIÓN">
      <formula>NOT(ISERROR(SEARCH("SIN OBSERVACIÓN",Q41)))</formula>
    </cfRule>
  </conditionalFormatting>
  <conditionalFormatting sqref="R41">
    <cfRule type="containsBlanks" dxfId="8482" priority="2045">
      <formula>LEN(TRIM(R41))=0</formula>
    </cfRule>
    <cfRule type="cellIs" dxfId="8481" priority="2047" operator="equal">
      <formula>"NO CUMPLEN CON LO SOLICITADO"</formula>
    </cfRule>
    <cfRule type="cellIs" dxfId="8480" priority="2048" operator="equal">
      <formula>"CUMPLEN CON LO SOLICITADO"</formula>
    </cfRule>
    <cfRule type="cellIs" dxfId="8479" priority="2049" operator="equal">
      <formula>"PENDIENTES"</formula>
    </cfRule>
    <cfRule type="cellIs" dxfId="8478" priority="2050" operator="equal">
      <formula>"NINGUNO"</formula>
    </cfRule>
  </conditionalFormatting>
  <conditionalFormatting sqref="H60">
    <cfRule type="notContainsBlanks" dxfId="8477" priority="2044">
      <formula>LEN(TRIM(H60))&gt;0</formula>
    </cfRule>
  </conditionalFormatting>
  <conditionalFormatting sqref="H66">
    <cfRule type="notContainsBlanks" dxfId="8476" priority="2043">
      <formula>LEN(TRIM(H66))&gt;0</formula>
    </cfRule>
  </conditionalFormatting>
  <conditionalFormatting sqref="J58">
    <cfRule type="cellIs" dxfId="8475" priority="2041" operator="equal">
      <formula>"NO CUMPLE"</formula>
    </cfRule>
    <cfRule type="cellIs" dxfId="8474" priority="2042" operator="equal">
      <formula>"CUMPLE"</formula>
    </cfRule>
  </conditionalFormatting>
  <conditionalFormatting sqref="J59">
    <cfRule type="cellIs" dxfId="8473" priority="2039" operator="equal">
      <formula>"NO CUMPLE"</formula>
    </cfRule>
    <cfRule type="cellIs" dxfId="8472" priority="2040" operator="equal">
      <formula>"CUMPLE"</formula>
    </cfRule>
  </conditionalFormatting>
  <conditionalFormatting sqref="J60">
    <cfRule type="cellIs" dxfId="8471" priority="2037" operator="equal">
      <formula>"NO CUMPLE"</formula>
    </cfRule>
    <cfRule type="cellIs" dxfId="8470" priority="2038" operator="equal">
      <formula>"CUMPLE"</formula>
    </cfRule>
  </conditionalFormatting>
  <conditionalFormatting sqref="J61">
    <cfRule type="cellIs" dxfId="8469" priority="2035" operator="equal">
      <formula>"NO CUMPLE"</formula>
    </cfRule>
    <cfRule type="cellIs" dxfId="8468" priority="2036" operator="equal">
      <formula>"CUMPLE"</formula>
    </cfRule>
  </conditionalFormatting>
  <conditionalFormatting sqref="J62">
    <cfRule type="cellIs" dxfId="8467" priority="2033" operator="equal">
      <formula>"NO CUMPLE"</formula>
    </cfRule>
    <cfRule type="cellIs" dxfId="8466" priority="2034" operator="equal">
      <formula>"CUMPLE"</formula>
    </cfRule>
  </conditionalFormatting>
  <conditionalFormatting sqref="L60">
    <cfRule type="cellIs" dxfId="8465" priority="2031" operator="equal">
      <formula>"NO CUMPLE"</formula>
    </cfRule>
    <cfRule type="cellIs" dxfId="8464" priority="2032" operator="equal">
      <formula>"CUMPLE"</formula>
    </cfRule>
  </conditionalFormatting>
  <conditionalFormatting sqref="L63">
    <cfRule type="cellIs" dxfId="8463" priority="2029" operator="equal">
      <formula>"NO CUMPLE"</formula>
    </cfRule>
    <cfRule type="cellIs" dxfId="8462" priority="2030" operator="equal">
      <formula>"CUMPLE"</formula>
    </cfRule>
  </conditionalFormatting>
  <conditionalFormatting sqref="J64">
    <cfRule type="cellIs" dxfId="8461" priority="2027" operator="equal">
      <formula>"NO CUMPLE"</formula>
    </cfRule>
    <cfRule type="cellIs" dxfId="8460" priority="2028" operator="equal">
      <formula>"CUMPLE"</formula>
    </cfRule>
  </conditionalFormatting>
  <conditionalFormatting sqref="J65">
    <cfRule type="cellIs" dxfId="8459" priority="2025" operator="equal">
      <formula>"NO CUMPLE"</formula>
    </cfRule>
    <cfRule type="cellIs" dxfId="8458" priority="2026" operator="equal">
      <formula>"CUMPLE"</formula>
    </cfRule>
  </conditionalFormatting>
  <conditionalFormatting sqref="J63">
    <cfRule type="cellIs" dxfId="8457" priority="2023" operator="equal">
      <formula>"NO CUMPLE"</formula>
    </cfRule>
    <cfRule type="cellIs" dxfId="8456" priority="2024" operator="equal">
      <formula>"CUMPLE"</formula>
    </cfRule>
  </conditionalFormatting>
  <conditionalFormatting sqref="L64">
    <cfRule type="cellIs" dxfId="8455" priority="2021" operator="equal">
      <formula>"NO CUMPLE"</formula>
    </cfRule>
    <cfRule type="cellIs" dxfId="8454" priority="2022" operator="equal">
      <formula>"CUMPLE"</formula>
    </cfRule>
  </conditionalFormatting>
  <conditionalFormatting sqref="L70">
    <cfRule type="cellIs" dxfId="8453" priority="2019" operator="equal">
      <formula>"NO CUMPLE"</formula>
    </cfRule>
    <cfRule type="cellIs" dxfId="8452" priority="2020" operator="equal">
      <formula>"CUMPLE"</formula>
    </cfRule>
  </conditionalFormatting>
  <conditionalFormatting sqref="L69">
    <cfRule type="cellIs" dxfId="8451" priority="2017" operator="equal">
      <formula>"NO CUMPLE"</formula>
    </cfRule>
    <cfRule type="cellIs" dxfId="8450" priority="2018" operator="equal">
      <formula>"CUMPLE"</formula>
    </cfRule>
  </conditionalFormatting>
  <conditionalFormatting sqref="J70">
    <cfRule type="cellIs" dxfId="8449" priority="2015" operator="equal">
      <formula>"NO CUMPLE"</formula>
    </cfRule>
    <cfRule type="cellIs" dxfId="8448" priority="2016" operator="equal">
      <formula>"CUMPLE"</formula>
    </cfRule>
  </conditionalFormatting>
  <conditionalFormatting sqref="J69">
    <cfRule type="cellIs" dxfId="8447" priority="2013" operator="equal">
      <formula>"NO CUMPLE"</formula>
    </cfRule>
    <cfRule type="cellIs" dxfId="8446" priority="2014" operator="equal">
      <formula>"CUMPLE"</formula>
    </cfRule>
  </conditionalFormatting>
  <conditionalFormatting sqref="J68">
    <cfRule type="cellIs" dxfId="8445" priority="2011" operator="equal">
      <formula>"NO CUMPLE"</formula>
    </cfRule>
    <cfRule type="cellIs" dxfId="8444" priority="2012" operator="equal">
      <formula>"CUMPLE"</formula>
    </cfRule>
  </conditionalFormatting>
  <conditionalFormatting sqref="J67">
    <cfRule type="cellIs" dxfId="8443" priority="2009" operator="equal">
      <formula>"NO CUMPLE"</formula>
    </cfRule>
    <cfRule type="cellIs" dxfId="8442" priority="2010" operator="equal">
      <formula>"CUMPLE"</formula>
    </cfRule>
  </conditionalFormatting>
  <conditionalFormatting sqref="J66">
    <cfRule type="cellIs" dxfId="8441" priority="2007" operator="equal">
      <formula>"NO CUMPLE"</formula>
    </cfRule>
    <cfRule type="cellIs" dxfId="8440" priority="2008" operator="equal">
      <formula>"CUMPLE"</formula>
    </cfRule>
  </conditionalFormatting>
  <conditionalFormatting sqref="L67">
    <cfRule type="cellIs" dxfId="8439" priority="2005" operator="equal">
      <formula>"NO CUMPLE"</formula>
    </cfRule>
    <cfRule type="cellIs" dxfId="8438" priority="2006" operator="equal">
      <formula>"CUMPLE"</formula>
    </cfRule>
  </conditionalFormatting>
  <conditionalFormatting sqref="L66">
    <cfRule type="cellIs" dxfId="8437" priority="2003" operator="equal">
      <formula>"NO CUMPLE"</formula>
    </cfRule>
    <cfRule type="cellIs" dxfId="8436" priority="2004" operator="equal">
      <formula>"CUMPLE"</formula>
    </cfRule>
  </conditionalFormatting>
  <conditionalFormatting sqref="N60">
    <cfRule type="expression" dxfId="8435" priority="2000">
      <formula>N60=" "</formula>
    </cfRule>
    <cfRule type="expression" dxfId="8434" priority="2001">
      <formula>N60="NO PRESENTÓ CERTIFICADO"</formula>
    </cfRule>
    <cfRule type="expression" dxfId="8433" priority="2002">
      <formula>N60="PRESENTÓ CERTIFICADO"</formula>
    </cfRule>
  </conditionalFormatting>
  <conditionalFormatting sqref="O60">
    <cfRule type="cellIs" dxfId="8432" priority="1996" operator="equal">
      <formula>"PENDIENTE POR DESCRIPCIÓN"</formula>
    </cfRule>
    <cfRule type="cellIs" dxfId="8431" priority="1997" operator="equal">
      <formula>"DESCRIPCIÓN INSUFICIENTE"</formula>
    </cfRule>
    <cfRule type="cellIs" dxfId="8430" priority="1998" operator="equal">
      <formula>"NO ESTÁ ACORDE A ITEM 5.2.1 (T.R.)"</formula>
    </cfRule>
    <cfRule type="cellIs" dxfId="8429" priority="1999" operator="equal">
      <formula>"ACORDE A ITEM 5.2.1 (T.R.)"</formula>
    </cfRule>
  </conditionalFormatting>
  <conditionalFormatting sqref="N63">
    <cfRule type="expression" dxfId="8428" priority="1993">
      <formula>N63=" "</formula>
    </cfRule>
    <cfRule type="expression" dxfId="8427" priority="1994">
      <formula>N63="NO PRESENTÓ CERTIFICADO"</formula>
    </cfRule>
    <cfRule type="expression" dxfId="8426" priority="1995">
      <formula>N63="PRESENTÓ CERTIFICADO"</formula>
    </cfRule>
  </conditionalFormatting>
  <conditionalFormatting sqref="O63">
    <cfRule type="cellIs" dxfId="8425" priority="1989" operator="equal">
      <formula>"PENDIENTE POR DESCRIPCIÓN"</formula>
    </cfRule>
    <cfRule type="cellIs" dxfId="8424" priority="1990" operator="equal">
      <formula>"DESCRIPCIÓN INSUFICIENTE"</formula>
    </cfRule>
    <cfRule type="cellIs" dxfId="8423" priority="1991" operator="equal">
      <formula>"NO ESTÁ ACORDE A ITEM 5.2.1 (T.R.)"</formula>
    </cfRule>
    <cfRule type="cellIs" dxfId="8422" priority="1992" operator="equal">
      <formula>"ACORDE A ITEM 5.2.1 (T.R.)"</formula>
    </cfRule>
  </conditionalFormatting>
  <conditionalFormatting sqref="N66">
    <cfRule type="expression" dxfId="8421" priority="1986">
      <formula>N66=" "</formula>
    </cfRule>
    <cfRule type="expression" dxfId="8420" priority="1987">
      <formula>N66="NO PRESENTÓ CERTIFICADO"</formula>
    </cfRule>
    <cfRule type="expression" dxfId="8419" priority="1988">
      <formula>N66="PRESENTÓ CERTIFICADO"</formula>
    </cfRule>
  </conditionalFormatting>
  <conditionalFormatting sqref="O66">
    <cfRule type="cellIs" dxfId="8418" priority="1982" operator="equal">
      <formula>"PENDIENTE POR DESCRIPCIÓN"</formula>
    </cfRule>
    <cfRule type="cellIs" dxfId="8417" priority="1983" operator="equal">
      <formula>"DESCRIPCIÓN INSUFICIENTE"</formula>
    </cfRule>
    <cfRule type="cellIs" dxfId="8416" priority="1984" operator="equal">
      <formula>"NO ESTÁ ACORDE A ITEM 5.2.1 (T.R.)"</formula>
    </cfRule>
    <cfRule type="cellIs" dxfId="8415" priority="1985" operator="equal">
      <formula>"ACORDE A ITEM 5.2.1 (T.R.)"</formula>
    </cfRule>
  </conditionalFormatting>
  <conditionalFormatting sqref="Q57">
    <cfRule type="containsBlanks" dxfId="8414" priority="1973">
      <formula>LEN(TRIM(Q57))=0</formula>
    </cfRule>
    <cfRule type="cellIs" dxfId="8413" priority="1978" operator="equal">
      <formula>"REQUERIMIENTOS SUBSANADOS"</formula>
    </cfRule>
    <cfRule type="containsText" dxfId="8412" priority="1979" operator="containsText" text="NO SUBSANABLE">
      <formula>NOT(ISERROR(SEARCH("NO SUBSANABLE",Q57)))</formula>
    </cfRule>
    <cfRule type="containsText" dxfId="8411" priority="1980" operator="containsText" text="PENDIENTES POR SUBSANAR">
      <formula>NOT(ISERROR(SEARCH("PENDIENTES POR SUBSANAR",Q57)))</formula>
    </cfRule>
    <cfRule type="containsText" dxfId="8410" priority="1981" operator="containsText" text="SIN OBSERVACIÓN">
      <formula>NOT(ISERROR(SEARCH("SIN OBSERVACIÓN",Q57)))</formula>
    </cfRule>
  </conditionalFormatting>
  <conditionalFormatting sqref="R57">
    <cfRule type="containsBlanks" dxfId="8409" priority="1972">
      <formula>LEN(TRIM(R57))=0</formula>
    </cfRule>
    <cfRule type="cellIs" dxfId="8408" priority="1974" operator="equal">
      <formula>"NO CUMPLEN CON LO SOLICITADO"</formula>
    </cfRule>
    <cfRule type="cellIs" dxfId="8407" priority="1975" operator="equal">
      <formula>"CUMPLEN CON LO SOLICITADO"</formula>
    </cfRule>
    <cfRule type="cellIs" dxfId="8406" priority="1976" operator="equal">
      <formula>"PENDIENTES"</formula>
    </cfRule>
    <cfRule type="cellIs" dxfId="8405" priority="1977" operator="equal">
      <formula>"NINGUNO"</formula>
    </cfRule>
  </conditionalFormatting>
  <conditionalFormatting sqref="Q60">
    <cfRule type="containsBlanks" dxfId="8404" priority="1963">
      <formula>LEN(TRIM(Q60))=0</formula>
    </cfRule>
    <cfRule type="cellIs" dxfId="8403" priority="1968" operator="equal">
      <formula>"REQUERIMIENTOS SUBSANADOS"</formula>
    </cfRule>
    <cfRule type="containsText" dxfId="8402" priority="1969" operator="containsText" text="NO SUBSANABLE">
      <formula>NOT(ISERROR(SEARCH("NO SUBSANABLE",Q60)))</formula>
    </cfRule>
    <cfRule type="containsText" dxfId="8401" priority="1970" operator="containsText" text="PENDIENTES POR SUBSANAR">
      <formula>NOT(ISERROR(SEARCH("PENDIENTES POR SUBSANAR",Q60)))</formula>
    </cfRule>
    <cfRule type="containsText" dxfId="8400" priority="1971" operator="containsText" text="SIN OBSERVACIÓN">
      <formula>NOT(ISERROR(SEARCH("SIN OBSERVACIÓN",Q60)))</formula>
    </cfRule>
  </conditionalFormatting>
  <conditionalFormatting sqref="R60">
    <cfRule type="containsBlanks" dxfId="8399" priority="1962">
      <formula>LEN(TRIM(R60))=0</formula>
    </cfRule>
    <cfRule type="cellIs" dxfId="8398" priority="1964" operator="equal">
      <formula>"NO CUMPLEN CON LO SOLICITADO"</formula>
    </cfRule>
    <cfRule type="cellIs" dxfId="8397" priority="1965" operator="equal">
      <formula>"CUMPLEN CON LO SOLICITADO"</formula>
    </cfRule>
    <cfRule type="cellIs" dxfId="8396" priority="1966" operator="equal">
      <formula>"PENDIENTES"</formula>
    </cfRule>
    <cfRule type="cellIs" dxfId="8395" priority="1967" operator="equal">
      <formula>"NINGUNO"</formula>
    </cfRule>
  </conditionalFormatting>
  <conditionalFormatting sqref="Q63 Q66">
    <cfRule type="containsBlanks" dxfId="8394" priority="1953">
      <formula>LEN(TRIM(Q63))=0</formula>
    </cfRule>
    <cfRule type="cellIs" dxfId="8393" priority="1958" operator="equal">
      <formula>"REQUERIMIENTOS SUBSANADOS"</formula>
    </cfRule>
    <cfRule type="containsText" dxfId="8392" priority="1959" operator="containsText" text="NO SUBSANABLE">
      <formula>NOT(ISERROR(SEARCH("NO SUBSANABLE",Q63)))</formula>
    </cfRule>
    <cfRule type="containsText" dxfId="8391" priority="1960" operator="containsText" text="PENDIENTES POR SUBSANAR">
      <formula>NOT(ISERROR(SEARCH("PENDIENTES POR SUBSANAR",Q63)))</formula>
    </cfRule>
    <cfRule type="containsText" dxfId="8390" priority="1961" operator="containsText" text="SIN OBSERVACIÓN">
      <formula>NOT(ISERROR(SEARCH("SIN OBSERVACIÓN",Q63)))</formula>
    </cfRule>
  </conditionalFormatting>
  <conditionalFormatting sqref="R63 R66">
    <cfRule type="containsBlanks" dxfId="8389" priority="1952">
      <formula>LEN(TRIM(R63))=0</formula>
    </cfRule>
    <cfRule type="cellIs" dxfId="8388" priority="1954" operator="equal">
      <formula>"NO CUMPLEN CON LO SOLICITADO"</formula>
    </cfRule>
    <cfRule type="cellIs" dxfId="8387" priority="1955" operator="equal">
      <formula>"CUMPLEN CON LO SOLICITADO"</formula>
    </cfRule>
    <cfRule type="cellIs" dxfId="8386" priority="1956" operator="equal">
      <formula>"PENDIENTES"</formula>
    </cfRule>
    <cfRule type="cellIs" dxfId="8385" priority="1957" operator="equal">
      <formula>"NINGUNO"</formula>
    </cfRule>
  </conditionalFormatting>
  <conditionalFormatting sqref="H85 H88 H91">
    <cfRule type="notContainsBlanks" dxfId="8384" priority="1951">
      <formula>LEN(TRIM(H85))&gt;0</formula>
    </cfRule>
  </conditionalFormatting>
  <conditionalFormatting sqref="J80">
    <cfRule type="cellIs" dxfId="8383" priority="1949" operator="equal">
      <formula>"NO CUMPLE"</formula>
    </cfRule>
    <cfRule type="cellIs" dxfId="8382" priority="1950" operator="equal">
      <formula>"CUMPLE"</formula>
    </cfRule>
  </conditionalFormatting>
  <conditionalFormatting sqref="J81">
    <cfRule type="cellIs" dxfId="8381" priority="1947" operator="equal">
      <formula>"NO CUMPLE"</formula>
    </cfRule>
    <cfRule type="cellIs" dxfId="8380" priority="1948" operator="equal">
      <formula>"CUMPLE"</formula>
    </cfRule>
  </conditionalFormatting>
  <conditionalFormatting sqref="L79">
    <cfRule type="cellIs" dxfId="8379" priority="1945" operator="equal">
      <formula>"NO CUMPLE"</formula>
    </cfRule>
    <cfRule type="cellIs" dxfId="8378" priority="1946" operator="equal">
      <formula>"CUMPLE"</formula>
    </cfRule>
  </conditionalFormatting>
  <conditionalFormatting sqref="J82">
    <cfRule type="cellIs" dxfId="8377" priority="1943" operator="equal">
      <formula>"NO CUMPLE"</formula>
    </cfRule>
    <cfRule type="cellIs" dxfId="8376" priority="1944" operator="equal">
      <formula>"CUMPLE"</formula>
    </cfRule>
  </conditionalFormatting>
  <conditionalFormatting sqref="J83">
    <cfRule type="cellIs" dxfId="8375" priority="1941" operator="equal">
      <formula>"NO CUMPLE"</formula>
    </cfRule>
    <cfRule type="cellIs" dxfId="8374" priority="1942" operator="equal">
      <formula>"CUMPLE"</formula>
    </cfRule>
  </conditionalFormatting>
  <conditionalFormatting sqref="J84">
    <cfRule type="cellIs" dxfId="8373" priority="1939" operator="equal">
      <formula>"NO CUMPLE"</formula>
    </cfRule>
    <cfRule type="cellIs" dxfId="8372" priority="1940" operator="equal">
      <formula>"CUMPLE"</formula>
    </cfRule>
  </conditionalFormatting>
  <conditionalFormatting sqref="L83">
    <cfRule type="cellIs" dxfId="8371" priority="1937" operator="equal">
      <formula>"NO CUMPLE"</formula>
    </cfRule>
    <cfRule type="cellIs" dxfId="8370" priority="1938" operator="equal">
      <formula>"CUMPLE"</formula>
    </cfRule>
  </conditionalFormatting>
  <conditionalFormatting sqref="L82">
    <cfRule type="cellIs" dxfId="8369" priority="1935" operator="equal">
      <formula>"NO CUMPLE"</formula>
    </cfRule>
    <cfRule type="cellIs" dxfId="8368" priority="1936" operator="equal">
      <formula>"CUMPLE"</formula>
    </cfRule>
  </conditionalFormatting>
  <conditionalFormatting sqref="J85">
    <cfRule type="cellIs" dxfId="8367" priority="1933" operator="equal">
      <formula>"NO CUMPLE"</formula>
    </cfRule>
    <cfRule type="cellIs" dxfId="8366" priority="1934" operator="equal">
      <formula>"CUMPLE"</formula>
    </cfRule>
  </conditionalFormatting>
  <conditionalFormatting sqref="J86">
    <cfRule type="cellIs" dxfId="8365" priority="1931" operator="equal">
      <formula>"NO CUMPLE"</formula>
    </cfRule>
    <cfRule type="cellIs" dxfId="8364" priority="1932" operator="equal">
      <formula>"CUMPLE"</formula>
    </cfRule>
  </conditionalFormatting>
  <conditionalFormatting sqref="J87">
    <cfRule type="cellIs" dxfId="8363" priority="1929" operator="equal">
      <formula>"NO CUMPLE"</formula>
    </cfRule>
    <cfRule type="cellIs" dxfId="8362" priority="1930" operator="equal">
      <formula>"CUMPLE"</formula>
    </cfRule>
  </conditionalFormatting>
  <conditionalFormatting sqref="L86">
    <cfRule type="cellIs" dxfId="8361" priority="1927" operator="equal">
      <formula>"NO CUMPLE"</formula>
    </cfRule>
    <cfRule type="cellIs" dxfId="8360" priority="1928" operator="equal">
      <formula>"CUMPLE"</formula>
    </cfRule>
  </conditionalFormatting>
  <conditionalFormatting sqref="L85">
    <cfRule type="cellIs" dxfId="8359" priority="1925" operator="equal">
      <formula>"NO CUMPLE"</formula>
    </cfRule>
    <cfRule type="cellIs" dxfId="8358" priority="1926" operator="equal">
      <formula>"CUMPLE"</formula>
    </cfRule>
  </conditionalFormatting>
  <conditionalFormatting sqref="J88">
    <cfRule type="cellIs" dxfId="8357" priority="1923" operator="equal">
      <formula>"NO CUMPLE"</formula>
    </cfRule>
    <cfRule type="cellIs" dxfId="8356" priority="1924" operator="equal">
      <formula>"CUMPLE"</formula>
    </cfRule>
  </conditionalFormatting>
  <conditionalFormatting sqref="J89">
    <cfRule type="cellIs" dxfId="8355" priority="1921" operator="equal">
      <formula>"NO CUMPLE"</formula>
    </cfRule>
    <cfRule type="cellIs" dxfId="8354" priority="1922" operator="equal">
      <formula>"CUMPLE"</formula>
    </cfRule>
  </conditionalFormatting>
  <conditionalFormatting sqref="J90">
    <cfRule type="cellIs" dxfId="8353" priority="1919" operator="equal">
      <formula>"NO CUMPLE"</formula>
    </cfRule>
    <cfRule type="cellIs" dxfId="8352" priority="1920" operator="equal">
      <formula>"CUMPLE"</formula>
    </cfRule>
  </conditionalFormatting>
  <conditionalFormatting sqref="J91">
    <cfRule type="cellIs" dxfId="8351" priority="1917" operator="equal">
      <formula>"NO CUMPLE"</formula>
    </cfRule>
    <cfRule type="cellIs" dxfId="8350" priority="1918" operator="equal">
      <formula>"CUMPLE"</formula>
    </cfRule>
  </conditionalFormatting>
  <conditionalFormatting sqref="J92">
    <cfRule type="cellIs" dxfId="8349" priority="1915" operator="equal">
      <formula>"NO CUMPLE"</formula>
    </cfRule>
    <cfRule type="cellIs" dxfId="8348" priority="1916" operator="equal">
      <formula>"CUMPLE"</formula>
    </cfRule>
  </conditionalFormatting>
  <conditionalFormatting sqref="J93">
    <cfRule type="cellIs" dxfId="8347" priority="1913" operator="equal">
      <formula>"NO CUMPLE"</formula>
    </cfRule>
    <cfRule type="cellIs" dxfId="8346" priority="1914" operator="equal">
      <formula>"CUMPLE"</formula>
    </cfRule>
  </conditionalFormatting>
  <conditionalFormatting sqref="L89">
    <cfRule type="cellIs" dxfId="8345" priority="1911" operator="equal">
      <formula>"NO CUMPLE"</formula>
    </cfRule>
    <cfRule type="cellIs" dxfId="8344" priority="1912" operator="equal">
      <formula>"CUMPLE"</formula>
    </cfRule>
  </conditionalFormatting>
  <conditionalFormatting sqref="L88">
    <cfRule type="cellIs" dxfId="8343" priority="1909" operator="equal">
      <formula>"NO CUMPLE"</formula>
    </cfRule>
    <cfRule type="cellIs" dxfId="8342" priority="1910" operator="equal">
      <formula>"CUMPLE"</formula>
    </cfRule>
  </conditionalFormatting>
  <conditionalFormatting sqref="L92">
    <cfRule type="cellIs" dxfId="8341" priority="1907" operator="equal">
      <formula>"NO CUMPLE"</formula>
    </cfRule>
    <cfRule type="cellIs" dxfId="8340" priority="1908" operator="equal">
      <formula>"CUMPLE"</formula>
    </cfRule>
  </conditionalFormatting>
  <conditionalFormatting sqref="L91">
    <cfRule type="cellIs" dxfId="8339" priority="1905" operator="equal">
      <formula>"NO CUMPLE"</formula>
    </cfRule>
    <cfRule type="cellIs" dxfId="8338" priority="1906" operator="equal">
      <formula>"CUMPLE"</formula>
    </cfRule>
  </conditionalFormatting>
  <conditionalFormatting sqref="N79 N82">
    <cfRule type="expression" dxfId="8337" priority="1902">
      <formula>N79=" "</formula>
    </cfRule>
    <cfRule type="expression" dxfId="8336" priority="1903">
      <formula>N79="NO PRESENTÓ CERTIFICADO"</formula>
    </cfRule>
    <cfRule type="expression" dxfId="8335" priority="1904">
      <formula>N79="PRESENTÓ CERTIFICADO"</formula>
    </cfRule>
  </conditionalFormatting>
  <conditionalFormatting sqref="O79 O82">
    <cfRule type="cellIs" dxfId="8334" priority="1898" operator="equal">
      <formula>"PENDIENTE POR DESCRIPCIÓN"</formula>
    </cfRule>
    <cfRule type="cellIs" dxfId="8333" priority="1899" operator="equal">
      <formula>"DESCRIPCIÓN INSUFICIENTE"</formula>
    </cfRule>
    <cfRule type="cellIs" dxfId="8332" priority="1900" operator="equal">
      <formula>"NO ESTÁ ACORDE A ITEM 5.2.1 (T.R.)"</formula>
    </cfRule>
    <cfRule type="cellIs" dxfId="8331" priority="1901" operator="equal">
      <formula>"ACORDE A ITEM 5.2.1 (T.R.)"</formula>
    </cfRule>
  </conditionalFormatting>
  <conditionalFormatting sqref="N85">
    <cfRule type="expression" dxfId="8330" priority="1895">
      <formula>N85=" "</formula>
    </cfRule>
    <cfRule type="expression" dxfId="8329" priority="1896">
      <formula>N85="NO PRESENTÓ CERTIFICADO"</formula>
    </cfRule>
    <cfRule type="expression" dxfId="8328" priority="1897">
      <formula>N85="PRESENTÓ CERTIFICADO"</formula>
    </cfRule>
  </conditionalFormatting>
  <conditionalFormatting sqref="O85">
    <cfRule type="cellIs" dxfId="8327" priority="1891" operator="equal">
      <formula>"PENDIENTE POR DESCRIPCIÓN"</formula>
    </cfRule>
    <cfRule type="cellIs" dxfId="8326" priority="1892" operator="equal">
      <formula>"DESCRIPCIÓN INSUFICIENTE"</formula>
    </cfRule>
    <cfRule type="cellIs" dxfId="8325" priority="1893" operator="equal">
      <formula>"NO ESTÁ ACORDE A ITEM 5.2.1 (T.R.)"</formula>
    </cfRule>
    <cfRule type="cellIs" dxfId="8324" priority="1894" operator="equal">
      <formula>"ACORDE A ITEM 5.2.1 (T.R.)"</formula>
    </cfRule>
  </conditionalFormatting>
  <conditionalFormatting sqref="N88">
    <cfRule type="expression" dxfId="8323" priority="1888">
      <formula>N88=" "</formula>
    </cfRule>
    <cfRule type="expression" dxfId="8322" priority="1889">
      <formula>N88="NO PRESENTÓ CERTIFICADO"</formula>
    </cfRule>
    <cfRule type="expression" dxfId="8321" priority="1890">
      <formula>N88="PRESENTÓ CERTIFICADO"</formula>
    </cfRule>
  </conditionalFormatting>
  <conditionalFormatting sqref="O88">
    <cfRule type="cellIs" dxfId="8320" priority="1884" operator="equal">
      <formula>"PENDIENTE POR DESCRIPCIÓN"</formula>
    </cfRule>
    <cfRule type="cellIs" dxfId="8319" priority="1885" operator="equal">
      <formula>"DESCRIPCIÓN INSUFICIENTE"</formula>
    </cfRule>
    <cfRule type="cellIs" dxfId="8318" priority="1886" operator="equal">
      <formula>"NO ESTÁ ACORDE A ITEM 5.2.1 (T.R.)"</formula>
    </cfRule>
    <cfRule type="cellIs" dxfId="8317" priority="1887" operator="equal">
      <formula>"ACORDE A ITEM 5.2.1 (T.R.)"</formula>
    </cfRule>
  </conditionalFormatting>
  <conditionalFormatting sqref="N91">
    <cfRule type="expression" dxfId="8316" priority="1881">
      <formula>N91=" "</formula>
    </cfRule>
    <cfRule type="expression" dxfId="8315" priority="1882">
      <formula>N91="NO PRESENTÓ CERTIFICADO"</formula>
    </cfRule>
    <cfRule type="expression" dxfId="8314" priority="1883">
      <formula>N91="PRESENTÓ CERTIFICADO"</formula>
    </cfRule>
  </conditionalFormatting>
  <conditionalFormatting sqref="O91">
    <cfRule type="cellIs" dxfId="8313" priority="1877" operator="equal">
      <formula>"PENDIENTE POR DESCRIPCIÓN"</formula>
    </cfRule>
    <cfRule type="cellIs" dxfId="8312" priority="1878" operator="equal">
      <formula>"DESCRIPCIÓN INSUFICIENTE"</formula>
    </cfRule>
    <cfRule type="cellIs" dxfId="8311" priority="1879" operator="equal">
      <formula>"NO ESTÁ ACORDE A ITEM 5.2.1 (T.R.)"</formula>
    </cfRule>
    <cfRule type="cellIs" dxfId="8310" priority="1880" operator="equal">
      <formula>"ACORDE A ITEM 5.2.1 (T.R.)"</formula>
    </cfRule>
  </conditionalFormatting>
  <conditionalFormatting sqref="Q82">
    <cfRule type="containsBlanks" dxfId="8309" priority="1868">
      <formula>LEN(TRIM(Q82))=0</formula>
    </cfRule>
    <cfRule type="cellIs" dxfId="8308" priority="1873" operator="equal">
      <formula>"REQUERIMIENTOS SUBSANADOS"</formula>
    </cfRule>
    <cfRule type="containsText" dxfId="8307" priority="1874" operator="containsText" text="NO SUBSANABLE">
      <formula>NOT(ISERROR(SEARCH("NO SUBSANABLE",Q82)))</formula>
    </cfRule>
    <cfRule type="containsText" dxfId="8306" priority="1875" operator="containsText" text="PENDIENTES POR SUBSANAR">
      <formula>NOT(ISERROR(SEARCH("PENDIENTES POR SUBSANAR",Q82)))</formula>
    </cfRule>
    <cfRule type="containsText" dxfId="8305" priority="1876" operator="containsText" text="SIN OBSERVACIÓN">
      <formula>NOT(ISERROR(SEARCH("SIN OBSERVACIÓN",Q82)))</formula>
    </cfRule>
  </conditionalFormatting>
  <conditionalFormatting sqref="R82">
    <cfRule type="containsBlanks" dxfId="8304" priority="1867">
      <formula>LEN(TRIM(R82))=0</formula>
    </cfRule>
    <cfRule type="cellIs" dxfId="8303" priority="1869" operator="equal">
      <formula>"NO CUMPLEN CON LO SOLICITADO"</formula>
    </cfRule>
    <cfRule type="cellIs" dxfId="8302" priority="1870" operator="equal">
      <formula>"CUMPLEN CON LO SOLICITADO"</formula>
    </cfRule>
    <cfRule type="cellIs" dxfId="8301" priority="1871" operator="equal">
      <formula>"PENDIENTES"</formula>
    </cfRule>
    <cfRule type="cellIs" dxfId="8300" priority="1872" operator="equal">
      <formula>"NINGUNO"</formula>
    </cfRule>
  </conditionalFormatting>
  <conditionalFormatting sqref="Q85">
    <cfRule type="containsBlanks" dxfId="8299" priority="1858">
      <formula>LEN(TRIM(Q85))=0</formula>
    </cfRule>
    <cfRule type="cellIs" dxfId="8298" priority="1863" operator="equal">
      <formula>"REQUERIMIENTOS SUBSANADOS"</formula>
    </cfRule>
    <cfRule type="containsText" dxfId="8297" priority="1864" operator="containsText" text="NO SUBSANABLE">
      <formula>NOT(ISERROR(SEARCH("NO SUBSANABLE",Q85)))</formula>
    </cfRule>
    <cfRule type="containsText" dxfId="8296" priority="1865" operator="containsText" text="PENDIENTES POR SUBSANAR">
      <formula>NOT(ISERROR(SEARCH("PENDIENTES POR SUBSANAR",Q85)))</formula>
    </cfRule>
    <cfRule type="containsText" dxfId="8295" priority="1866" operator="containsText" text="SIN OBSERVACIÓN">
      <formula>NOT(ISERROR(SEARCH("SIN OBSERVACIÓN",Q85)))</formula>
    </cfRule>
  </conditionalFormatting>
  <conditionalFormatting sqref="R85">
    <cfRule type="containsBlanks" dxfId="8294" priority="1857">
      <formula>LEN(TRIM(R85))=0</formula>
    </cfRule>
    <cfRule type="cellIs" dxfId="8293" priority="1859" operator="equal">
      <formula>"NO CUMPLEN CON LO SOLICITADO"</formula>
    </cfRule>
    <cfRule type="cellIs" dxfId="8292" priority="1860" operator="equal">
      <formula>"CUMPLEN CON LO SOLICITADO"</formula>
    </cfRule>
    <cfRule type="cellIs" dxfId="8291" priority="1861" operator="equal">
      <formula>"PENDIENTES"</formula>
    </cfRule>
    <cfRule type="cellIs" dxfId="8290" priority="1862" operator="equal">
      <formula>"NINGUNO"</formula>
    </cfRule>
  </conditionalFormatting>
  <conditionalFormatting sqref="Q88">
    <cfRule type="containsBlanks" dxfId="8289" priority="1848">
      <formula>LEN(TRIM(Q88))=0</formula>
    </cfRule>
    <cfRule type="cellIs" dxfId="8288" priority="1853" operator="equal">
      <formula>"REQUERIMIENTOS SUBSANADOS"</formula>
    </cfRule>
    <cfRule type="containsText" dxfId="8287" priority="1854" operator="containsText" text="NO SUBSANABLE">
      <formula>NOT(ISERROR(SEARCH("NO SUBSANABLE",Q88)))</formula>
    </cfRule>
    <cfRule type="containsText" dxfId="8286" priority="1855" operator="containsText" text="PENDIENTES POR SUBSANAR">
      <formula>NOT(ISERROR(SEARCH("PENDIENTES POR SUBSANAR",Q88)))</formula>
    </cfRule>
    <cfRule type="containsText" dxfId="8285" priority="1856" operator="containsText" text="SIN OBSERVACIÓN">
      <formula>NOT(ISERROR(SEARCH("SIN OBSERVACIÓN",Q88)))</formula>
    </cfRule>
  </conditionalFormatting>
  <conditionalFormatting sqref="R88">
    <cfRule type="containsBlanks" dxfId="8284" priority="1847">
      <formula>LEN(TRIM(R88))=0</formula>
    </cfRule>
    <cfRule type="cellIs" dxfId="8283" priority="1849" operator="equal">
      <formula>"NO CUMPLEN CON LO SOLICITADO"</formula>
    </cfRule>
    <cfRule type="cellIs" dxfId="8282" priority="1850" operator="equal">
      <formula>"CUMPLEN CON LO SOLICITADO"</formula>
    </cfRule>
    <cfRule type="cellIs" dxfId="8281" priority="1851" operator="equal">
      <formula>"PENDIENTES"</formula>
    </cfRule>
    <cfRule type="cellIs" dxfId="8280" priority="1852" operator="equal">
      <formula>"NINGUNO"</formula>
    </cfRule>
  </conditionalFormatting>
  <conditionalFormatting sqref="Q91">
    <cfRule type="containsBlanks" dxfId="8279" priority="1838">
      <formula>LEN(TRIM(Q91))=0</formula>
    </cfRule>
    <cfRule type="cellIs" dxfId="8278" priority="1843" operator="equal">
      <formula>"REQUERIMIENTOS SUBSANADOS"</formula>
    </cfRule>
    <cfRule type="containsText" dxfId="8277" priority="1844" operator="containsText" text="NO SUBSANABLE">
      <formula>NOT(ISERROR(SEARCH("NO SUBSANABLE",Q91)))</formula>
    </cfRule>
    <cfRule type="containsText" dxfId="8276" priority="1845" operator="containsText" text="PENDIENTES POR SUBSANAR">
      <formula>NOT(ISERROR(SEARCH("PENDIENTES POR SUBSANAR",Q91)))</formula>
    </cfRule>
    <cfRule type="containsText" dxfId="8275" priority="1846" operator="containsText" text="SIN OBSERVACIÓN">
      <formula>NOT(ISERROR(SEARCH("SIN OBSERVACIÓN",Q91)))</formula>
    </cfRule>
  </conditionalFormatting>
  <conditionalFormatting sqref="R91">
    <cfRule type="containsBlanks" dxfId="8274" priority="1837">
      <formula>LEN(TRIM(R91))=0</formula>
    </cfRule>
    <cfRule type="cellIs" dxfId="8273" priority="1839" operator="equal">
      <formula>"NO CUMPLEN CON LO SOLICITADO"</formula>
    </cfRule>
    <cfRule type="cellIs" dxfId="8272" priority="1840" operator="equal">
      <formula>"CUMPLEN CON LO SOLICITADO"</formula>
    </cfRule>
    <cfRule type="cellIs" dxfId="8271" priority="1841" operator="equal">
      <formula>"PENDIENTES"</formula>
    </cfRule>
    <cfRule type="cellIs" dxfId="8270" priority="1842" operator="equal">
      <formula>"NINGUNO"</formula>
    </cfRule>
  </conditionalFormatting>
  <conditionalFormatting sqref="J102">
    <cfRule type="cellIs" dxfId="8269" priority="1835" operator="equal">
      <formula>"NO CUMPLE"</formula>
    </cfRule>
    <cfRule type="cellIs" dxfId="8268" priority="1836" operator="equal">
      <formula>"CUMPLE"</formula>
    </cfRule>
  </conditionalFormatting>
  <conditionalFormatting sqref="J103">
    <cfRule type="cellIs" dxfId="8267" priority="1833" operator="equal">
      <formula>"NO CUMPLE"</formula>
    </cfRule>
    <cfRule type="cellIs" dxfId="8266" priority="1834" operator="equal">
      <formula>"CUMPLE"</formula>
    </cfRule>
  </conditionalFormatting>
  <conditionalFormatting sqref="L101">
    <cfRule type="cellIs" dxfId="8265" priority="1831" operator="equal">
      <formula>"NO CUMPLE"</formula>
    </cfRule>
    <cfRule type="cellIs" dxfId="8264" priority="1832" operator="equal">
      <formula>"CUMPLE"</formula>
    </cfRule>
  </conditionalFormatting>
  <conditionalFormatting sqref="L102">
    <cfRule type="cellIs" dxfId="8263" priority="1829" operator="equal">
      <formula>"NO CUMPLE"</formula>
    </cfRule>
    <cfRule type="cellIs" dxfId="8262" priority="1830" operator="equal">
      <formula>"CUMPLE"</formula>
    </cfRule>
  </conditionalFormatting>
  <conditionalFormatting sqref="J104">
    <cfRule type="cellIs" dxfId="8261" priority="1827" operator="equal">
      <formula>"NO CUMPLE"</formula>
    </cfRule>
    <cfRule type="cellIs" dxfId="8260" priority="1828" operator="equal">
      <formula>"CUMPLE"</formula>
    </cfRule>
  </conditionalFormatting>
  <conditionalFormatting sqref="J105">
    <cfRule type="cellIs" dxfId="8259" priority="1825" operator="equal">
      <formula>"NO CUMPLE"</formula>
    </cfRule>
    <cfRule type="cellIs" dxfId="8258" priority="1826" operator="equal">
      <formula>"CUMPLE"</formula>
    </cfRule>
  </conditionalFormatting>
  <conditionalFormatting sqref="J106">
    <cfRule type="cellIs" dxfId="8257" priority="1823" operator="equal">
      <formula>"NO CUMPLE"</formula>
    </cfRule>
    <cfRule type="cellIs" dxfId="8256" priority="1824" operator="equal">
      <formula>"CUMPLE"</formula>
    </cfRule>
  </conditionalFormatting>
  <conditionalFormatting sqref="L104">
    <cfRule type="cellIs" dxfId="8255" priority="1821" operator="equal">
      <formula>"NO CUMPLE"</formula>
    </cfRule>
    <cfRule type="cellIs" dxfId="8254" priority="1822" operator="equal">
      <formula>"CUMPLE"</formula>
    </cfRule>
  </conditionalFormatting>
  <conditionalFormatting sqref="L105">
    <cfRule type="cellIs" dxfId="8253" priority="1819" operator="equal">
      <formula>"NO CUMPLE"</formula>
    </cfRule>
    <cfRule type="cellIs" dxfId="8252" priority="1820" operator="equal">
      <formula>"CUMPLE"</formula>
    </cfRule>
  </conditionalFormatting>
  <conditionalFormatting sqref="N104">
    <cfRule type="expression" dxfId="8251" priority="1816">
      <formula>N104=" "</formula>
    </cfRule>
    <cfRule type="expression" dxfId="8250" priority="1817">
      <formula>N104="NO PRESENTÓ CERTIFICADO"</formula>
    </cfRule>
    <cfRule type="expression" dxfId="8249" priority="1818">
      <formula>N104="PRESENTÓ CERTIFICADO"</formula>
    </cfRule>
  </conditionalFormatting>
  <conditionalFormatting sqref="O104">
    <cfRule type="cellIs" dxfId="8248" priority="1812" operator="equal">
      <formula>"PENDIENTE POR DESCRIPCIÓN"</formula>
    </cfRule>
    <cfRule type="cellIs" dxfId="8247" priority="1813" operator="equal">
      <formula>"DESCRIPCIÓN INSUFICIENTE"</formula>
    </cfRule>
    <cfRule type="cellIs" dxfId="8246" priority="1814" operator="equal">
      <formula>"NO ESTÁ ACORDE A ITEM 5.2.1 (T.R.)"</formula>
    </cfRule>
    <cfRule type="cellIs" dxfId="8245" priority="1815" operator="equal">
      <formula>"ACORDE A ITEM 5.2.1 (T.R.)"</formula>
    </cfRule>
  </conditionalFormatting>
  <conditionalFormatting sqref="Q104">
    <cfRule type="containsBlanks" dxfId="8244" priority="1803">
      <formula>LEN(TRIM(Q104))=0</formula>
    </cfRule>
    <cfRule type="cellIs" dxfId="8243" priority="1808" operator="equal">
      <formula>"REQUERIMIENTOS SUBSANADOS"</formula>
    </cfRule>
    <cfRule type="containsText" dxfId="8242" priority="1809" operator="containsText" text="NO SUBSANABLE">
      <formula>NOT(ISERROR(SEARCH("NO SUBSANABLE",Q104)))</formula>
    </cfRule>
    <cfRule type="containsText" dxfId="8241" priority="1810" operator="containsText" text="PENDIENTES POR SUBSANAR">
      <formula>NOT(ISERROR(SEARCH("PENDIENTES POR SUBSANAR",Q104)))</formula>
    </cfRule>
    <cfRule type="containsText" dxfId="8240" priority="1811" operator="containsText" text="SIN OBSERVACIÓN">
      <formula>NOT(ISERROR(SEARCH("SIN OBSERVACIÓN",Q104)))</formula>
    </cfRule>
  </conditionalFormatting>
  <conditionalFormatting sqref="R104">
    <cfRule type="containsBlanks" dxfId="8239" priority="1802">
      <formula>LEN(TRIM(R104))=0</formula>
    </cfRule>
    <cfRule type="cellIs" dxfId="8238" priority="1804" operator="equal">
      <formula>"NO CUMPLEN CON LO SOLICITADO"</formula>
    </cfRule>
    <cfRule type="cellIs" dxfId="8237" priority="1805" operator="equal">
      <formula>"CUMPLEN CON LO SOLICITADO"</formula>
    </cfRule>
    <cfRule type="cellIs" dxfId="8236" priority="1806" operator="equal">
      <formula>"PENDIENTES"</formula>
    </cfRule>
    <cfRule type="cellIs" dxfId="8235" priority="1807" operator="equal">
      <formula>"NINGUNO"</formula>
    </cfRule>
  </conditionalFormatting>
  <conditionalFormatting sqref="H126 H129">
    <cfRule type="notContainsBlanks" dxfId="8234" priority="1801">
      <formula>LEN(TRIM(H126))&gt;0</formula>
    </cfRule>
  </conditionalFormatting>
  <conditionalFormatting sqref="I126 I129">
    <cfRule type="notContainsBlanks" dxfId="8233" priority="1800">
      <formula>LEN(TRIM(I126))&gt;0</formula>
    </cfRule>
  </conditionalFormatting>
  <conditionalFormatting sqref="J124">
    <cfRule type="cellIs" dxfId="8232" priority="1798" operator="equal">
      <formula>"NO CUMPLE"</formula>
    </cfRule>
    <cfRule type="cellIs" dxfId="8231" priority="1799" operator="equal">
      <formula>"CUMPLE"</formula>
    </cfRule>
  </conditionalFormatting>
  <conditionalFormatting sqref="J125">
    <cfRule type="cellIs" dxfId="8230" priority="1796" operator="equal">
      <formula>"NO CUMPLE"</formula>
    </cfRule>
    <cfRule type="cellIs" dxfId="8229" priority="1797" operator="equal">
      <formula>"CUMPLE"</formula>
    </cfRule>
  </conditionalFormatting>
  <conditionalFormatting sqref="L123">
    <cfRule type="cellIs" dxfId="8228" priority="1794" operator="equal">
      <formula>"NO CUMPLE"</formula>
    </cfRule>
    <cfRule type="cellIs" dxfId="8227" priority="1795" operator="equal">
      <formula>"CUMPLE"</formula>
    </cfRule>
  </conditionalFormatting>
  <conditionalFormatting sqref="J126">
    <cfRule type="cellIs" dxfId="8226" priority="1792" operator="equal">
      <formula>"NO CUMPLE"</formula>
    </cfRule>
    <cfRule type="cellIs" dxfId="8225" priority="1793" operator="equal">
      <formula>"CUMPLE"</formula>
    </cfRule>
  </conditionalFormatting>
  <conditionalFormatting sqref="J127">
    <cfRule type="cellIs" dxfId="8224" priority="1790" operator="equal">
      <formula>"NO CUMPLE"</formula>
    </cfRule>
    <cfRule type="cellIs" dxfId="8223" priority="1791" operator="equal">
      <formula>"CUMPLE"</formula>
    </cfRule>
  </conditionalFormatting>
  <conditionalFormatting sqref="J128">
    <cfRule type="cellIs" dxfId="8222" priority="1788" operator="equal">
      <formula>"NO CUMPLE"</formula>
    </cfRule>
    <cfRule type="cellIs" dxfId="8221" priority="1789" operator="equal">
      <formula>"CUMPLE"</formula>
    </cfRule>
  </conditionalFormatting>
  <conditionalFormatting sqref="J129">
    <cfRule type="cellIs" dxfId="8220" priority="1786" operator="equal">
      <formula>"NO CUMPLE"</formula>
    </cfRule>
    <cfRule type="cellIs" dxfId="8219" priority="1787" operator="equal">
      <formula>"CUMPLE"</formula>
    </cfRule>
  </conditionalFormatting>
  <conditionalFormatting sqref="J130">
    <cfRule type="cellIs" dxfId="8218" priority="1784" operator="equal">
      <formula>"NO CUMPLE"</formula>
    </cfRule>
    <cfRule type="cellIs" dxfId="8217" priority="1785" operator="equal">
      <formula>"CUMPLE"</formula>
    </cfRule>
  </conditionalFormatting>
  <conditionalFormatting sqref="J131">
    <cfRule type="cellIs" dxfId="8216" priority="1782" operator="equal">
      <formula>"NO CUMPLE"</formula>
    </cfRule>
    <cfRule type="cellIs" dxfId="8215" priority="1783" operator="equal">
      <formula>"CUMPLE"</formula>
    </cfRule>
  </conditionalFormatting>
  <conditionalFormatting sqref="L127">
    <cfRule type="cellIs" dxfId="8214" priority="1780" operator="equal">
      <formula>"NO CUMPLE"</formula>
    </cfRule>
    <cfRule type="cellIs" dxfId="8213" priority="1781" operator="equal">
      <formula>"CUMPLE"</formula>
    </cfRule>
  </conditionalFormatting>
  <conditionalFormatting sqref="L126">
    <cfRule type="cellIs" dxfId="8212" priority="1778" operator="equal">
      <formula>"NO CUMPLE"</formula>
    </cfRule>
    <cfRule type="cellIs" dxfId="8211" priority="1779" operator="equal">
      <formula>"CUMPLE"</formula>
    </cfRule>
  </conditionalFormatting>
  <conditionalFormatting sqref="L130">
    <cfRule type="cellIs" dxfId="8210" priority="1776" operator="equal">
      <formula>"NO CUMPLE"</formula>
    </cfRule>
    <cfRule type="cellIs" dxfId="8209" priority="1777" operator="equal">
      <formula>"CUMPLE"</formula>
    </cfRule>
  </conditionalFormatting>
  <conditionalFormatting sqref="L129">
    <cfRule type="cellIs" dxfId="8208" priority="1774" operator="equal">
      <formula>"NO CUMPLE"</formula>
    </cfRule>
    <cfRule type="cellIs" dxfId="8207" priority="1775" operator="equal">
      <formula>"CUMPLE"</formula>
    </cfRule>
  </conditionalFormatting>
  <conditionalFormatting sqref="Q123">
    <cfRule type="containsBlanks" dxfId="8206" priority="1765">
      <formula>LEN(TRIM(Q123))=0</formula>
    </cfRule>
    <cfRule type="cellIs" dxfId="8205" priority="1770" operator="equal">
      <formula>"REQUERIMIENTOS SUBSANADOS"</formula>
    </cfRule>
    <cfRule type="containsText" dxfId="8204" priority="1771" operator="containsText" text="NO SUBSANABLE">
      <formula>NOT(ISERROR(SEARCH("NO SUBSANABLE",Q123)))</formula>
    </cfRule>
    <cfRule type="containsText" dxfId="8203" priority="1772" operator="containsText" text="PENDIENTES POR SUBSANAR">
      <formula>NOT(ISERROR(SEARCH("PENDIENTES POR SUBSANAR",Q123)))</formula>
    </cfRule>
    <cfRule type="containsText" dxfId="8202" priority="1773" operator="containsText" text="SIN OBSERVACIÓN">
      <formula>NOT(ISERROR(SEARCH("SIN OBSERVACIÓN",Q123)))</formula>
    </cfRule>
  </conditionalFormatting>
  <conditionalFormatting sqref="R123">
    <cfRule type="containsBlanks" dxfId="8201" priority="1764">
      <formula>LEN(TRIM(R123))=0</formula>
    </cfRule>
    <cfRule type="cellIs" dxfId="8200" priority="1766" operator="equal">
      <formula>"NO CUMPLEN CON LO SOLICITADO"</formula>
    </cfRule>
    <cfRule type="cellIs" dxfId="8199" priority="1767" operator="equal">
      <formula>"CUMPLEN CON LO SOLICITADO"</formula>
    </cfRule>
    <cfRule type="cellIs" dxfId="8198" priority="1768" operator="equal">
      <formula>"PENDIENTES"</formula>
    </cfRule>
    <cfRule type="cellIs" dxfId="8197" priority="1769" operator="equal">
      <formula>"NINGUNO"</formula>
    </cfRule>
  </conditionalFormatting>
  <conditionalFormatting sqref="N126">
    <cfRule type="expression" dxfId="8196" priority="1761">
      <formula>N126=" "</formula>
    </cfRule>
    <cfRule type="expression" dxfId="8195" priority="1762">
      <formula>N126="NO PRESENTÓ CERTIFICADO"</formula>
    </cfRule>
    <cfRule type="expression" dxfId="8194" priority="1763">
      <formula>N126="PRESENTÓ CERTIFICADO"</formula>
    </cfRule>
  </conditionalFormatting>
  <conditionalFormatting sqref="P126">
    <cfRule type="expression" dxfId="8193" priority="1752">
      <formula>Q126="NO SUBSANABLE"</formula>
    </cfRule>
    <cfRule type="expression" dxfId="8192" priority="1754">
      <formula>Q126="REQUERIMIENTOS SUBSANADOS"</formula>
    </cfRule>
    <cfRule type="expression" dxfId="8191" priority="1755">
      <formula>Q126="PENDIENTES POR SUBSANAR"</formula>
    </cfRule>
    <cfRule type="expression" dxfId="8190" priority="1759">
      <formula>Q126="SIN OBSERVACIÓN"</formula>
    </cfRule>
    <cfRule type="containsBlanks" dxfId="8189" priority="1760">
      <formula>LEN(TRIM(P126))=0</formula>
    </cfRule>
  </conditionalFormatting>
  <conditionalFormatting sqref="O126">
    <cfRule type="cellIs" dxfId="8188" priority="1753" operator="equal">
      <formula>"PENDIENTE POR DESCRIPCIÓN"</formula>
    </cfRule>
    <cfRule type="cellIs" dxfId="8187" priority="1756" operator="equal">
      <formula>"DESCRIPCIÓN INSUFICIENTE"</formula>
    </cfRule>
    <cfRule type="cellIs" dxfId="8186" priority="1757" operator="equal">
      <formula>"NO ESTÁ ACORDE A ITEM 5.2.1 (T.R.)"</formula>
    </cfRule>
    <cfRule type="cellIs" dxfId="8185" priority="1758" operator="equal">
      <formula>"ACORDE A ITEM 5.2.1 (T.R.)"</formula>
    </cfRule>
  </conditionalFormatting>
  <conditionalFormatting sqref="Q126">
    <cfRule type="containsBlanks" dxfId="8184" priority="1743">
      <formula>LEN(TRIM(Q126))=0</formula>
    </cfRule>
    <cfRule type="cellIs" dxfId="8183" priority="1748" operator="equal">
      <formula>"REQUERIMIENTOS SUBSANADOS"</formula>
    </cfRule>
    <cfRule type="containsText" dxfId="8182" priority="1749" operator="containsText" text="NO SUBSANABLE">
      <formula>NOT(ISERROR(SEARCH("NO SUBSANABLE",Q126)))</formula>
    </cfRule>
    <cfRule type="containsText" dxfId="8181" priority="1750" operator="containsText" text="PENDIENTES POR SUBSANAR">
      <formula>NOT(ISERROR(SEARCH("PENDIENTES POR SUBSANAR",Q126)))</formula>
    </cfRule>
    <cfRule type="containsText" dxfId="8180" priority="1751" operator="containsText" text="SIN OBSERVACIÓN">
      <formula>NOT(ISERROR(SEARCH("SIN OBSERVACIÓN",Q126)))</formula>
    </cfRule>
  </conditionalFormatting>
  <conditionalFormatting sqref="R126">
    <cfRule type="containsBlanks" dxfId="8179" priority="1742">
      <formula>LEN(TRIM(R126))=0</formula>
    </cfRule>
    <cfRule type="cellIs" dxfId="8178" priority="1744" operator="equal">
      <formula>"NO CUMPLEN CON LO SOLICITADO"</formula>
    </cfRule>
    <cfRule type="cellIs" dxfId="8177" priority="1745" operator="equal">
      <formula>"CUMPLEN CON LO SOLICITADO"</formula>
    </cfRule>
    <cfRule type="cellIs" dxfId="8176" priority="1746" operator="equal">
      <formula>"PENDIENTES"</formula>
    </cfRule>
    <cfRule type="cellIs" dxfId="8175" priority="1747" operator="equal">
      <formula>"NINGUNO"</formula>
    </cfRule>
  </conditionalFormatting>
  <conditionalFormatting sqref="N129">
    <cfRule type="expression" dxfId="8174" priority="1739">
      <formula>N129=" "</formula>
    </cfRule>
    <cfRule type="expression" dxfId="8173" priority="1740">
      <formula>N129="NO PRESENTÓ CERTIFICADO"</formula>
    </cfRule>
    <cfRule type="expression" dxfId="8172" priority="1741">
      <formula>N129="PRESENTÓ CERTIFICADO"</formula>
    </cfRule>
  </conditionalFormatting>
  <conditionalFormatting sqref="P129">
    <cfRule type="expression" dxfId="8171" priority="1730">
      <formula>Q129="NO SUBSANABLE"</formula>
    </cfRule>
    <cfRule type="expression" dxfId="8170" priority="1732">
      <formula>Q129="REQUERIMIENTOS SUBSANADOS"</formula>
    </cfRule>
    <cfRule type="expression" dxfId="8169" priority="1733">
      <formula>Q129="PENDIENTES POR SUBSANAR"</formula>
    </cfRule>
    <cfRule type="expression" dxfId="8168" priority="1737">
      <formula>Q129="SIN OBSERVACIÓN"</formula>
    </cfRule>
    <cfRule type="containsBlanks" dxfId="8167" priority="1738">
      <formula>LEN(TRIM(P129))=0</formula>
    </cfRule>
  </conditionalFormatting>
  <conditionalFormatting sqref="O129">
    <cfRule type="cellIs" dxfId="8166" priority="1731" operator="equal">
      <formula>"PENDIENTE POR DESCRIPCIÓN"</formula>
    </cfRule>
    <cfRule type="cellIs" dxfId="8165" priority="1734" operator="equal">
      <formula>"DESCRIPCIÓN INSUFICIENTE"</formula>
    </cfRule>
    <cfRule type="cellIs" dxfId="8164" priority="1735" operator="equal">
      <formula>"NO ESTÁ ACORDE A ITEM 5.2.1 (T.R.)"</formula>
    </cfRule>
    <cfRule type="cellIs" dxfId="8163" priority="1736" operator="equal">
      <formula>"ACORDE A ITEM 5.2.1 (T.R.)"</formula>
    </cfRule>
  </conditionalFormatting>
  <conditionalFormatting sqref="Q129">
    <cfRule type="containsBlanks" dxfId="8162" priority="1721">
      <formula>LEN(TRIM(Q129))=0</formula>
    </cfRule>
    <cfRule type="cellIs" dxfId="8161" priority="1726" operator="equal">
      <formula>"REQUERIMIENTOS SUBSANADOS"</formula>
    </cfRule>
    <cfRule type="containsText" dxfId="8160" priority="1727" operator="containsText" text="NO SUBSANABLE">
      <formula>NOT(ISERROR(SEARCH("NO SUBSANABLE",Q129)))</formula>
    </cfRule>
    <cfRule type="containsText" dxfId="8159" priority="1728" operator="containsText" text="PENDIENTES POR SUBSANAR">
      <formula>NOT(ISERROR(SEARCH("PENDIENTES POR SUBSANAR",Q129)))</formula>
    </cfRule>
    <cfRule type="containsText" dxfId="8158" priority="1729" operator="containsText" text="SIN OBSERVACIÓN">
      <formula>NOT(ISERROR(SEARCH("SIN OBSERVACIÓN",Q129)))</formula>
    </cfRule>
  </conditionalFormatting>
  <conditionalFormatting sqref="R129">
    <cfRule type="containsBlanks" dxfId="8157" priority="1720">
      <formula>LEN(TRIM(R129))=0</formula>
    </cfRule>
    <cfRule type="cellIs" dxfId="8156" priority="1722" operator="equal">
      <formula>"NO CUMPLEN CON LO SOLICITADO"</formula>
    </cfRule>
    <cfRule type="cellIs" dxfId="8155" priority="1723" operator="equal">
      <formula>"CUMPLEN CON LO SOLICITADO"</formula>
    </cfRule>
    <cfRule type="cellIs" dxfId="8154" priority="1724" operator="equal">
      <formula>"PENDIENTES"</formula>
    </cfRule>
    <cfRule type="cellIs" dxfId="8153" priority="1725" operator="equal">
      <formula>"NINGUNO"</formula>
    </cfRule>
  </conditionalFormatting>
  <conditionalFormatting sqref="H148 H151 H154 H157">
    <cfRule type="notContainsBlanks" dxfId="8152" priority="1719">
      <formula>LEN(TRIM(H148))&gt;0</formula>
    </cfRule>
  </conditionalFormatting>
  <conditionalFormatting sqref="J146">
    <cfRule type="cellIs" dxfId="8151" priority="1717" operator="equal">
      <formula>"NO CUMPLE"</formula>
    </cfRule>
    <cfRule type="cellIs" dxfId="8150" priority="1718" operator="equal">
      <formula>"CUMPLE"</formula>
    </cfRule>
  </conditionalFormatting>
  <conditionalFormatting sqref="J147">
    <cfRule type="cellIs" dxfId="8149" priority="1715" operator="equal">
      <formula>"NO CUMPLE"</formula>
    </cfRule>
    <cfRule type="cellIs" dxfId="8148" priority="1716" operator="equal">
      <formula>"CUMPLE"</formula>
    </cfRule>
  </conditionalFormatting>
  <conditionalFormatting sqref="J148">
    <cfRule type="cellIs" dxfId="8147" priority="1713" operator="equal">
      <formula>"NO CUMPLE"</formula>
    </cfRule>
    <cfRule type="cellIs" dxfId="8146" priority="1714" operator="equal">
      <formula>"CUMPLE"</formula>
    </cfRule>
  </conditionalFormatting>
  <conditionalFormatting sqref="J149">
    <cfRule type="cellIs" dxfId="8145" priority="1711" operator="equal">
      <formula>"NO CUMPLE"</formula>
    </cfRule>
    <cfRule type="cellIs" dxfId="8144" priority="1712" operator="equal">
      <formula>"CUMPLE"</formula>
    </cfRule>
  </conditionalFormatting>
  <conditionalFormatting sqref="J150">
    <cfRule type="cellIs" dxfId="8143" priority="1709" operator="equal">
      <formula>"NO CUMPLE"</formula>
    </cfRule>
    <cfRule type="cellIs" dxfId="8142" priority="1710" operator="equal">
      <formula>"CUMPLE"</formula>
    </cfRule>
  </conditionalFormatting>
  <conditionalFormatting sqref="J151">
    <cfRule type="cellIs" dxfId="8141" priority="1707" operator="equal">
      <formula>"NO CUMPLE"</formula>
    </cfRule>
    <cfRule type="cellIs" dxfId="8140" priority="1708" operator="equal">
      <formula>"CUMPLE"</formula>
    </cfRule>
  </conditionalFormatting>
  <conditionalFormatting sqref="J152">
    <cfRule type="cellIs" dxfId="8139" priority="1705" operator="equal">
      <formula>"NO CUMPLE"</formula>
    </cfRule>
    <cfRule type="cellIs" dxfId="8138" priority="1706" operator="equal">
      <formula>"CUMPLE"</formula>
    </cfRule>
  </conditionalFormatting>
  <conditionalFormatting sqref="J153">
    <cfRule type="cellIs" dxfId="8137" priority="1703" operator="equal">
      <formula>"NO CUMPLE"</formula>
    </cfRule>
    <cfRule type="cellIs" dxfId="8136" priority="1704" operator="equal">
      <formula>"CUMPLE"</formula>
    </cfRule>
  </conditionalFormatting>
  <conditionalFormatting sqref="J154">
    <cfRule type="cellIs" dxfId="8135" priority="1701" operator="equal">
      <formula>"NO CUMPLE"</formula>
    </cfRule>
    <cfRule type="cellIs" dxfId="8134" priority="1702" operator="equal">
      <formula>"CUMPLE"</formula>
    </cfRule>
  </conditionalFormatting>
  <conditionalFormatting sqref="J155">
    <cfRule type="cellIs" dxfId="8133" priority="1699" operator="equal">
      <formula>"NO CUMPLE"</formula>
    </cfRule>
    <cfRule type="cellIs" dxfId="8132" priority="1700" operator="equal">
      <formula>"CUMPLE"</formula>
    </cfRule>
  </conditionalFormatting>
  <conditionalFormatting sqref="J156">
    <cfRule type="cellIs" dxfId="8131" priority="1697" operator="equal">
      <formula>"NO CUMPLE"</formula>
    </cfRule>
    <cfRule type="cellIs" dxfId="8130" priority="1698" operator="equal">
      <formula>"CUMPLE"</formula>
    </cfRule>
  </conditionalFormatting>
  <conditionalFormatting sqref="J157">
    <cfRule type="cellIs" dxfId="8129" priority="1695" operator="equal">
      <formula>"NO CUMPLE"</formula>
    </cfRule>
    <cfRule type="cellIs" dxfId="8128" priority="1696" operator="equal">
      <formula>"CUMPLE"</formula>
    </cfRule>
  </conditionalFormatting>
  <conditionalFormatting sqref="J158">
    <cfRule type="cellIs" dxfId="8127" priority="1693" operator="equal">
      <formula>"NO CUMPLE"</formula>
    </cfRule>
    <cfRule type="cellIs" dxfId="8126" priority="1694" operator="equal">
      <formula>"CUMPLE"</formula>
    </cfRule>
  </conditionalFormatting>
  <conditionalFormatting sqref="J159">
    <cfRule type="cellIs" dxfId="8125" priority="1691" operator="equal">
      <formula>"NO CUMPLE"</formula>
    </cfRule>
    <cfRule type="cellIs" dxfId="8124" priority="1692" operator="equal">
      <formula>"CUMPLE"</formula>
    </cfRule>
  </conditionalFormatting>
  <conditionalFormatting sqref="L148:L149">
    <cfRule type="cellIs" dxfId="8123" priority="1689" operator="equal">
      <formula>"NO CUMPLE"</formula>
    </cfRule>
    <cfRule type="cellIs" dxfId="8122" priority="1690" operator="equal">
      <formula>"CUMPLE"</formula>
    </cfRule>
  </conditionalFormatting>
  <conditionalFormatting sqref="L151:L152">
    <cfRule type="cellIs" dxfId="8121" priority="1687" operator="equal">
      <formula>"NO CUMPLE"</formula>
    </cfRule>
    <cfRule type="cellIs" dxfId="8120" priority="1688" operator="equal">
      <formula>"CUMPLE"</formula>
    </cfRule>
  </conditionalFormatting>
  <conditionalFormatting sqref="L154:L155">
    <cfRule type="cellIs" dxfId="8119" priority="1685" operator="equal">
      <formula>"NO CUMPLE"</formula>
    </cfRule>
    <cfRule type="cellIs" dxfId="8118" priority="1686" operator="equal">
      <formula>"CUMPLE"</formula>
    </cfRule>
  </conditionalFormatting>
  <conditionalFormatting sqref="L157:L158">
    <cfRule type="cellIs" dxfId="8117" priority="1683" operator="equal">
      <formula>"NO CUMPLE"</formula>
    </cfRule>
    <cfRule type="cellIs" dxfId="8116" priority="1684" operator="equal">
      <formula>"CUMPLE"</formula>
    </cfRule>
  </conditionalFormatting>
  <conditionalFormatting sqref="N148">
    <cfRule type="expression" dxfId="8115" priority="1680">
      <formula>N148=" "</formula>
    </cfRule>
    <cfRule type="expression" dxfId="8114" priority="1681">
      <formula>N148="NO PRESENTÓ CERTIFICADO"</formula>
    </cfRule>
    <cfRule type="expression" dxfId="8113" priority="1682">
      <formula>N148="PRESENTÓ CERTIFICADO"</formula>
    </cfRule>
  </conditionalFormatting>
  <conditionalFormatting sqref="O148">
    <cfRule type="cellIs" dxfId="8112" priority="1676" operator="equal">
      <formula>"PENDIENTE POR DESCRIPCIÓN"</formula>
    </cfRule>
    <cfRule type="cellIs" dxfId="8111" priority="1677" operator="equal">
      <formula>"DESCRIPCIÓN INSUFICIENTE"</formula>
    </cfRule>
    <cfRule type="cellIs" dxfId="8110" priority="1678" operator="equal">
      <formula>"NO ESTÁ ACORDE A ITEM 5.2.1 (T.R.)"</formula>
    </cfRule>
    <cfRule type="cellIs" dxfId="8109" priority="1679" operator="equal">
      <formula>"ACORDE A ITEM 5.2.1 (T.R.)"</formula>
    </cfRule>
  </conditionalFormatting>
  <conditionalFormatting sqref="N151">
    <cfRule type="expression" dxfId="8108" priority="1673">
      <formula>N151=" "</formula>
    </cfRule>
    <cfRule type="expression" dxfId="8107" priority="1674">
      <formula>N151="NO PRESENTÓ CERTIFICADO"</formula>
    </cfRule>
    <cfRule type="expression" dxfId="8106" priority="1675">
      <formula>N151="PRESENTÓ CERTIFICADO"</formula>
    </cfRule>
  </conditionalFormatting>
  <conditionalFormatting sqref="O151">
    <cfRule type="cellIs" dxfId="8105" priority="1669" operator="equal">
      <formula>"PENDIENTE POR DESCRIPCIÓN"</formula>
    </cfRule>
    <cfRule type="cellIs" dxfId="8104" priority="1670" operator="equal">
      <formula>"DESCRIPCIÓN INSUFICIENTE"</formula>
    </cfRule>
    <cfRule type="cellIs" dxfId="8103" priority="1671" operator="equal">
      <formula>"NO ESTÁ ACORDE A ITEM 5.2.1 (T.R.)"</formula>
    </cfRule>
    <cfRule type="cellIs" dxfId="8102" priority="1672" operator="equal">
      <formula>"ACORDE A ITEM 5.2.1 (T.R.)"</formula>
    </cfRule>
  </conditionalFormatting>
  <conditionalFormatting sqref="N154">
    <cfRule type="expression" dxfId="8101" priority="1666">
      <formula>N154=" "</formula>
    </cfRule>
    <cfRule type="expression" dxfId="8100" priority="1667">
      <formula>N154="NO PRESENTÓ CERTIFICADO"</formula>
    </cfRule>
    <cfRule type="expression" dxfId="8099" priority="1668">
      <formula>N154="PRESENTÓ CERTIFICADO"</formula>
    </cfRule>
  </conditionalFormatting>
  <conditionalFormatting sqref="O154">
    <cfRule type="cellIs" dxfId="8098" priority="1662" operator="equal">
      <formula>"PENDIENTE POR DESCRIPCIÓN"</formula>
    </cfRule>
    <cfRule type="cellIs" dxfId="8097" priority="1663" operator="equal">
      <formula>"DESCRIPCIÓN INSUFICIENTE"</formula>
    </cfRule>
    <cfRule type="cellIs" dxfId="8096" priority="1664" operator="equal">
      <formula>"NO ESTÁ ACORDE A ITEM 5.2.1 (T.R.)"</formula>
    </cfRule>
    <cfRule type="cellIs" dxfId="8095" priority="1665" operator="equal">
      <formula>"ACORDE A ITEM 5.2.1 (T.R.)"</formula>
    </cfRule>
  </conditionalFormatting>
  <conditionalFormatting sqref="N157">
    <cfRule type="expression" dxfId="8094" priority="1659">
      <formula>N157=" "</formula>
    </cfRule>
    <cfRule type="expression" dxfId="8093" priority="1660">
      <formula>N157="NO PRESENTÓ CERTIFICADO"</formula>
    </cfRule>
    <cfRule type="expression" dxfId="8092" priority="1661">
      <formula>N157="PRESENTÓ CERTIFICADO"</formula>
    </cfRule>
  </conditionalFormatting>
  <conditionalFormatting sqref="O157">
    <cfRule type="cellIs" dxfId="8091" priority="1655" operator="equal">
      <formula>"PENDIENTE POR DESCRIPCIÓN"</formula>
    </cfRule>
    <cfRule type="cellIs" dxfId="8090" priority="1656" operator="equal">
      <formula>"DESCRIPCIÓN INSUFICIENTE"</formula>
    </cfRule>
    <cfRule type="cellIs" dxfId="8089" priority="1657" operator="equal">
      <formula>"NO ESTÁ ACORDE A ITEM 5.2.1 (T.R.)"</formula>
    </cfRule>
    <cfRule type="cellIs" dxfId="8088" priority="1658" operator="equal">
      <formula>"ACORDE A ITEM 5.2.1 (T.R.)"</formula>
    </cfRule>
  </conditionalFormatting>
  <conditionalFormatting sqref="P154">
    <cfRule type="expression" dxfId="8087" priority="1646">
      <formula>Q154="NO SUBSANABLE"</formula>
    </cfRule>
    <cfRule type="expression" dxfId="8086" priority="1647">
      <formula>Q154="REQUERIMIENTOS SUBSANADOS"</formula>
    </cfRule>
    <cfRule type="expression" dxfId="8085" priority="1648">
      <formula>Q154="PENDIENTES POR SUBSANAR"</formula>
    </cfRule>
    <cfRule type="expression" dxfId="8084" priority="1650">
      <formula>Q154="SIN OBSERVACIÓN"</formula>
    </cfRule>
    <cfRule type="containsBlanks" dxfId="8083" priority="1651">
      <formula>LEN(TRIM(P154))=0</formula>
    </cfRule>
  </conditionalFormatting>
  <conditionalFormatting sqref="Q154">
    <cfRule type="containsBlanks" dxfId="8082" priority="1641">
      <formula>LEN(TRIM(Q154))=0</formula>
    </cfRule>
    <cfRule type="cellIs" dxfId="8081" priority="1649" operator="equal">
      <formula>"REQUERIMIENTOS SUBSANADOS"</formula>
    </cfRule>
    <cfRule type="containsText" dxfId="8080" priority="1652" operator="containsText" text="NO SUBSANABLE">
      <formula>NOT(ISERROR(SEARCH("NO SUBSANABLE",Q154)))</formula>
    </cfRule>
    <cfRule type="containsText" dxfId="8079" priority="1653" operator="containsText" text="PENDIENTES POR SUBSANAR">
      <formula>NOT(ISERROR(SEARCH("PENDIENTES POR SUBSANAR",Q154)))</formula>
    </cfRule>
    <cfRule type="containsText" dxfId="8078" priority="1654" operator="containsText" text="SIN OBSERVACIÓN">
      <formula>NOT(ISERROR(SEARCH("SIN OBSERVACIÓN",Q154)))</formula>
    </cfRule>
  </conditionalFormatting>
  <conditionalFormatting sqref="R154">
    <cfRule type="containsBlanks" dxfId="8077" priority="1640">
      <formula>LEN(TRIM(R154))=0</formula>
    </cfRule>
    <cfRule type="cellIs" dxfId="8076" priority="1642" operator="equal">
      <formula>"NO CUMPLEN CON LO SOLICITADO"</formula>
    </cfRule>
    <cfRule type="cellIs" dxfId="8075" priority="1643" operator="equal">
      <formula>"CUMPLEN CON LO SOLICITADO"</formula>
    </cfRule>
    <cfRule type="cellIs" dxfId="8074" priority="1644" operator="equal">
      <formula>"PENDIENTES"</formula>
    </cfRule>
    <cfRule type="cellIs" dxfId="8073" priority="1645" operator="equal">
      <formula>"NINGUNO"</formula>
    </cfRule>
  </conditionalFormatting>
  <conditionalFormatting sqref="P151">
    <cfRule type="expression" dxfId="8072" priority="1631">
      <formula>Q151="NO SUBSANABLE"</formula>
    </cfRule>
    <cfRule type="expression" dxfId="8071" priority="1632">
      <formula>Q151="REQUERIMIENTOS SUBSANADOS"</formula>
    </cfRule>
    <cfRule type="expression" dxfId="8070" priority="1633">
      <formula>Q151="PENDIENTES POR SUBSANAR"</formula>
    </cfRule>
    <cfRule type="expression" dxfId="8069" priority="1635">
      <formula>Q151="SIN OBSERVACIÓN"</formula>
    </cfRule>
    <cfRule type="containsBlanks" dxfId="8068" priority="1636">
      <formula>LEN(TRIM(P151))=0</formula>
    </cfRule>
  </conditionalFormatting>
  <conditionalFormatting sqref="Q151">
    <cfRule type="containsBlanks" dxfId="8067" priority="1626">
      <formula>LEN(TRIM(Q151))=0</formula>
    </cfRule>
    <cfRule type="cellIs" dxfId="8066" priority="1634" operator="equal">
      <formula>"REQUERIMIENTOS SUBSANADOS"</formula>
    </cfRule>
    <cfRule type="containsText" dxfId="8065" priority="1637" operator="containsText" text="NO SUBSANABLE">
      <formula>NOT(ISERROR(SEARCH("NO SUBSANABLE",Q151)))</formula>
    </cfRule>
    <cfRule type="containsText" dxfId="8064" priority="1638" operator="containsText" text="PENDIENTES POR SUBSANAR">
      <formula>NOT(ISERROR(SEARCH("PENDIENTES POR SUBSANAR",Q151)))</formula>
    </cfRule>
    <cfRule type="containsText" dxfId="8063" priority="1639" operator="containsText" text="SIN OBSERVACIÓN">
      <formula>NOT(ISERROR(SEARCH("SIN OBSERVACIÓN",Q151)))</formula>
    </cfRule>
  </conditionalFormatting>
  <conditionalFormatting sqref="R151">
    <cfRule type="containsBlanks" dxfId="8062" priority="1625">
      <formula>LEN(TRIM(R151))=0</formula>
    </cfRule>
    <cfRule type="cellIs" dxfId="8061" priority="1627" operator="equal">
      <formula>"NO CUMPLEN CON LO SOLICITADO"</formula>
    </cfRule>
    <cfRule type="cellIs" dxfId="8060" priority="1628" operator="equal">
      <formula>"CUMPLEN CON LO SOLICITADO"</formula>
    </cfRule>
    <cfRule type="cellIs" dxfId="8059" priority="1629" operator="equal">
      <formula>"PENDIENTES"</formula>
    </cfRule>
    <cfRule type="cellIs" dxfId="8058" priority="1630" operator="equal">
      <formula>"NINGUNO"</formula>
    </cfRule>
  </conditionalFormatting>
  <conditionalFormatting sqref="P148">
    <cfRule type="expression" dxfId="8057" priority="1616">
      <formula>Q148="NO SUBSANABLE"</formula>
    </cfRule>
    <cfRule type="expression" dxfId="8056" priority="1617">
      <formula>Q148="REQUERIMIENTOS SUBSANADOS"</formula>
    </cfRule>
    <cfRule type="expression" dxfId="8055" priority="1618">
      <formula>Q148="PENDIENTES POR SUBSANAR"</formula>
    </cfRule>
    <cfRule type="expression" dxfId="8054" priority="1620">
      <formula>Q148="SIN OBSERVACIÓN"</formula>
    </cfRule>
    <cfRule type="containsBlanks" dxfId="8053" priority="1621">
      <formula>LEN(TRIM(P148))=0</formula>
    </cfRule>
  </conditionalFormatting>
  <conditionalFormatting sqref="Q148">
    <cfRule type="containsBlanks" dxfId="8052" priority="1611">
      <formula>LEN(TRIM(Q148))=0</formula>
    </cfRule>
    <cfRule type="cellIs" dxfId="8051" priority="1619" operator="equal">
      <formula>"REQUERIMIENTOS SUBSANADOS"</formula>
    </cfRule>
    <cfRule type="containsText" dxfId="8050" priority="1622" operator="containsText" text="NO SUBSANABLE">
      <formula>NOT(ISERROR(SEARCH("NO SUBSANABLE",Q148)))</formula>
    </cfRule>
    <cfRule type="containsText" dxfId="8049" priority="1623" operator="containsText" text="PENDIENTES POR SUBSANAR">
      <formula>NOT(ISERROR(SEARCH("PENDIENTES POR SUBSANAR",Q148)))</formula>
    </cfRule>
    <cfRule type="containsText" dxfId="8048" priority="1624" operator="containsText" text="SIN OBSERVACIÓN">
      <formula>NOT(ISERROR(SEARCH("SIN OBSERVACIÓN",Q148)))</formula>
    </cfRule>
  </conditionalFormatting>
  <conditionalFormatting sqref="R148">
    <cfRule type="containsBlanks" dxfId="8047" priority="1610">
      <formula>LEN(TRIM(R148))=0</formula>
    </cfRule>
    <cfRule type="cellIs" dxfId="8046" priority="1612" operator="equal">
      <formula>"NO CUMPLEN CON LO SOLICITADO"</formula>
    </cfRule>
    <cfRule type="cellIs" dxfId="8045" priority="1613" operator="equal">
      <formula>"CUMPLEN CON LO SOLICITADO"</formula>
    </cfRule>
    <cfRule type="cellIs" dxfId="8044" priority="1614" operator="equal">
      <formula>"PENDIENTES"</formula>
    </cfRule>
    <cfRule type="cellIs" dxfId="8043" priority="1615" operator="equal">
      <formula>"NINGUNO"</formula>
    </cfRule>
  </conditionalFormatting>
  <conditionalFormatting sqref="P145">
    <cfRule type="expression" dxfId="8042" priority="1601">
      <formula>Q145="NO SUBSANABLE"</formula>
    </cfRule>
    <cfRule type="expression" dxfId="8041" priority="1602">
      <formula>Q145="REQUERIMIENTOS SUBSANADOS"</formula>
    </cfRule>
    <cfRule type="expression" dxfId="8040" priority="1603">
      <formula>Q145="PENDIENTES POR SUBSANAR"</formula>
    </cfRule>
    <cfRule type="expression" dxfId="8039" priority="1605">
      <formula>Q145="SIN OBSERVACIÓN"</formula>
    </cfRule>
    <cfRule type="containsBlanks" dxfId="8038" priority="1606">
      <formula>LEN(TRIM(P145))=0</formula>
    </cfRule>
  </conditionalFormatting>
  <conditionalFormatting sqref="Q145">
    <cfRule type="containsBlanks" dxfId="8037" priority="1596">
      <formula>LEN(TRIM(Q145))=0</formula>
    </cfRule>
    <cfRule type="cellIs" dxfId="8036" priority="1604" operator="equal">
      <formula>"REQUERIMIENTOS SUBSANADOS"</formula>
    </cfRule>
    <cfRule type="containsText" dxfId="8035" priority="1607" operator="containsText" text="NO SUBSANABLE">
      <formula>NOT(ISERROR(SEARCH("NO SUBSANABLE",Q145)))</formula>
    </cfRule>
    <cfRule type="containsText" dxfId="8034" priority="1608" operator="containsText" text="PENDIENTES POR SUBSANAR">
      <formula>NOT(ISERROR(SEARCH("PENDIENTES POR SUBSANAR",Q145)))</formula>
    </cfRule>
    <cfRule type="containsText" dxfId="8033" priority="1609" operator="containsText" text="SIN OBSERVACIÓN">
      <formula>NOT(ISERROR(SEARCH("SIN OBSERVACIÓN",Q145)))</formula>
    </cfRule>
  </conditionalFormatting>
  <conditionalFormatting sqref="R145">
    <cfRule type="containsBlanks" dxfId="8032" priority="1595">
      <formula>LEN(TRIM(R145))=0</formula>
    </cfRule>
    <cfRule type="cellIs" dxfId="8031" priority="1597" operator="equal">
      <formula>"NO CUMPLEN CON LO SOLICITADO"</formula>
    </cfRule>
    <cfRule type="cellIs" dxfId="8030" priority="1598" operator="equal">
      <formula>"CUMPLEN CON LO SOLICITADO"</formula>
    </cfRule>
    <cfRule type="cellIs" dxfId="8029" priority="1599" operator="equal">
      <formula>"PENDIENTES"</formula>
    </cfRule>
    <cfRule type="cellIs" dxfId="8028" priority="1600" operator="equal">
      <formula>"NINGUNO"</formula>
    </cfRule>
  </conditionalFormatting>
  <conditionalFormatting sqref="H170">
    <cfRule type="notContainsBlanks" dxfId="8027" priority="1594">
      <formula>LEN(TRIM(H170))&gt;0</formula>
    </cfRule>
  </conditionalFormatting>
  <conditionalFormatting sqref="J168">
    <cfRule type="cellIs" dxfId="8026" priority="1592" operator="equal">
      <formula>"NO CUMPLE"</formula>
    </cfRule>
    <cfRule type="cellIs" dxfId="8025" priority="1593" operator="equal">
      <formula>"CUMPLE"</formula>
    </cfRule>
  </conditionalFormatting>
  <conditionalFormatting sqref="J169">
    <cfRule type="cellIs" dxfId="8024" priority="1590" operator="equal">
      <formula>"NO CUMPLE"</formula>
    </cfRule>
    <cfRule type="cellIs" dxfId="8023" priority="1591" operator="equal">
      <formula>"CUMPLE"</formula>
    </cfRule>
  </conditionalFormatting>
  <conditionalFormatting sqref="L167">
    <cfRule type="cellIs" dxfId="8022" priority="1588" operator="equal">
      <formula>"NO CUMPLE"</formula>
    </cfRule>
    <cfRule type="cellIs" dxfId="8021" priority="1589" operator="equal">
      <formula>"CUMPLE"</formula>
    </cfRule>
  </conditionalFormatting>
  <conditionalFormatting sqref="L171">
    <cfRule type="cellIs" dxfId="8020" priority="1580" operator="equal">
      <formula>"NO CUMPLE"</formula>
    </cfRule>
    <cfRule type="cellIs" dxfId="8019" priority="1581" operator="equal">
      <formula>"CUMPLE"</formula>
    </cfRule>
  </conditionalFormatting>
  <conditionalFormatting sqref="O170">
    <cfRule type="cellIs" dxfId="8018" priority="1571" operator="equal">
      <formula>"PENDIENTE POR DESCRIPCIÓN"</formula>
    </cfRule>
    <cfRule type="cellIs" dxfId="8017" priority="1572" operator="equal">
      <formula>"DESCRIPCIÓN INSUFICIENTE"</formula>
    </cfRule>
    <cfRule type="cellIs" dxfId="8016" priority="1573" operator="equal">
      <formula>"NO ESTÁ ACORDE A ITEM 5.2.1 (T.R.)"</formula>
    </cfRule>
    <cfRule type="cellIs" dxfId="8015" priority="1574" operator="equal">
      <formula>"ACORDE A ITEM 5.2.1 (T.R.)"</formula>
    </cfRule>
  </conditionalFormatting>
  <conditionalFormatting sqref="F173">
    <cfRule type="notContainsBlanks" dxfId="8014" priority="1570">
      <formula>LEN(TRIM(F173))&gt;0</formula>
    </cfRule>
  </conditionalFormatting>
  <conditionalFormatting sqref="F167">
    <cfRule type="notContainsBlanks" dxfId="8013" priority="1569">
      <formula>LEN(TRIM(F167))&gt;0</formula>
    </cfRule>
  </conditionalFormatting>
  <conditionalFormatting sqref="F170">
    <cfRule type="notContainsBlanks" dxfId="8012" priority="1568">
      <formula>LEN(TRIM(F170))&gt;0</formula>
    </cfRule>
  </conditionalFormatting>
  <conditionalFormatting sqref="H195 H198 H201">
    <cfRule type="notContainsBlanks" dxfId="8011" priority="1562">
      <formula>LEN(TRIM(H195))&gt;0</formula>
    </cfRule>
  </conditionalFormatting>
  <conditionalFormatting sqref="I195 I198 I201">
    <cfRule type="notContainsBlanks" dxfId="8010" priority="1561">
      <formula>LEN(TRIM(I195))&gt;0</formula>
    </cfRule>
  </conditionalFormatting>
  <conditionalFormatting sqref="J190">
    <cfRule type="cellIs" dxfId="8009" priority="1559" operator="equal">
      <formula>"NO CUMPLE"</formula>
    </cfRule>
    <cfRule type="cellIs" dxfId="8008" priority="1560" operator="equal">
      <formula>"CUMPLE"</formula>
    </cfRule>
  </conditionalFormatting>
  <conditionalFormatting sqref="J191">
    <cfRule type="cellIs" dxfId="8007" priority="1557" operator="equal">
      <formula>"NO CUMPLE"</formula>
    </cfRule>
    <cfRule type="cellIs" dxfId="8006" priority="1558" operator="equal">
      <formula>"CUMPLE"</formula>
    </cfRule>
  </conditionalFormatting>
  <conditionalFormatting sqref="L189">
    <cfRule type="cellIs" dxfId="8005" priority="1555" operator="equal">
      <formula>"NO CUMPLE"</formula>
    </cfRule>
    <cfRule type="cellIs" dxfId="8004" priority="1556" operator="equal">
      <formula>"CUMPLE"</formula>
    </cfRule>
  </conditionalFormatting>
  <conditionalFormatting sqref="J192">
    <cfRule type="cellIs" dxfId="8003" priority="1553" operator="equal">
      <formula>"NO CUMPLE"</formula>
    </cfRule>
    <cfRule type="cellIs" dxfId="8002" priority="1554" operator="equal">
      <formula>"CUMPLE"</formula>
    </cfRule>
  </conditionalFormatting>
  <conditionalFormatting sqref="J193">
    <cfRule type="cellIs" dxfId="8001" priority="1551" operator="equal">
      <formula>"NO CUMPLE"</formula>
    </cfRule>
    <cfRule type="cellIs" dxfId="8000" priority="1552" operator="equal">
      <formula>"CUMPLE"</formula>
    </cfRule>
  </conditionalFormatting>
  <conditionalFormatting sqref="J194">
    <cfRule type="cellIs" dxfId="7999" priority="1549" operator="equal">
      <formula>"NO CUMPLE"</formula>
    </cfRule>
    <cfRule type="cellIs" dxfId="7998" priority="1550" operator="equal">
      <formula>"CUMPLE"</formula>
    </cfRule>
  </conditionalFormatting>
  <conditionalFormatting sqref="J195">
    <cfRule type="cellIs" dxfId="7997" priority="1547" operator="equal">
      <formula>"NO CUMPLE"</formula>
    </cfRule>
    <cfRule type="cellIs" dxfId="7996" priority="1548" operator="equal">
      <formula>"CUMPLE"</formula>
    </cfRule>
  </conditionalFormatting>
  <conditionalFormatting sqref="J196">
    <cfRule type="cellIs" dxfId="7995" priority="1545" operator="equal">
      <formula>"NO CUMPLE"</formula>
    </cfRule>
    <cfRule type="cellIs" dxfId="7994" priority="1546" operator="equal">
      <formula>"CUMPLE"</formula>
    </cfRule>
  </conditionalFormatting>
  <conditionalFormatting sqref="J197">
    <cfRule type="cellIs" dxfId="7993" priority="1543" operator="equal">
      <formula>"NO CUMPLE"</formula>
    </cfRule>
    <cfRule type="cellIs" dxfId="7992" priority="1544" operator="equal">
      <formula>"CUMPLE"</formula>
    </cfRule>
  </conditionalFormatting>
  <conditionalFormatting sqref="J198">
    <cfRule type="cellIs" dxfId="7991" priority="1541" operator="equal">
      <formula>"NO CUMPLE"</formula>
    </cfRule>
    <cfRule type="cellIs" dxfId="7990" priority="1542" operator="equal">
      <formula>"CUMPLE"</formula>
    </cfRule>
  </conditionalFormatting>
  <conditionalFormatting sqref="J199">
    <cfRule type="cellIs" dxfId="7989" priority="1539" operator="equal">
      <formula>"NO CUMPLE"</formula>
    </cfRule>
    <cfRule type="cellIs" dxfId="7988" priority="1540" operator="equal">
      <formula>"CUMPLE"</formula>
    </cfRule>
  </conditionalFormatting>
  <conditionalFormatting sqref="J200">
    <cfRule type="cellIs" dxfId="7987" priority="1537" operator="equal">
      <formula>"NO CUMPLE"</formula>
    </cfRule>
    <cfRule type="cellIs" dxfId="7986" priority="1538" operator="equal">
      <formula>"CUMPLE"</formula>
    </cfRule>
  </conditionalFormatting>
  <conditionalFormatting sqref="J201">
    <cfRule type="cellIs" dxfId="7985" priority="1535" operator="equal">
      <formula>"NO CUMPLE"</formula>
    </cfRule>
    <cfRule type="cellIs" dxfId="7984" priority="1536" operator="equal">
      <formula>"CUMPLE"</formula>
    </cfRule>
  </conditionalFormatting>
  <conditionalFormatting sqref="J202">
    <cfRule type="cellIs" dxfId="7983" priority="1533" operator="equal">
      <formula>"NO CUMPLE"</formula>
    </cfRule>
    <cfRule type="cellIs" dxfId="7982" priority="1534" operator="equal">
      <formula>"CUMPLE"</formula>
    </cfRule>
  </conditionalFormatting>
  <conditionalFormatting sqref="J203">
    <cfRule type="cellIs" dxfId="7981" priority="1531" operator="equal">
      <formula>"NO CUMPLE"</formula>
    </cfRule>
    <cfRule type="cellIs" dxfId="7980" priority="1532" operator="equal">
      <formula>"CUMPLE"</formula>
    </cfRule>
  </conditionalFormatting>
  <conditionalFormatting sqref="L193">
    <cfRule type="cellIs" dxfId="7979" priority="1529" operator="equal">
      <formula>"NO CUMPLE"</formula>
    </cfRule>
    <cfRule type="cellIs" dxfId="7978" priority="1530" operator="equal">
      <formula>"CUMPLE"</formula>
    </cfRule>
  </conditionalFormatting>
  <conditionalFormatting sqref="L192">
    <cfRule type="cellIs" dxfId="7977" priority="1527" operator="equal">
      <formula>"NO CUMPLE"</formula>
    </cfRule>
    <cfRule type="cellIs" dxfId="7976" priority="1528" operator="equal">
      <formula>"CUMPLE"</formula>
    </cfRule>
  </conditionalFormatting>
  <conditionalFormatting sqref="L196">
    <cfRule type="cellIs" dxfId="7975" priority="1525" operator="equal">
      <formula>"NO CUMPLE"</formula>
    </cfRule>
    <cfRule type="cellIs" dxfId="7974" priority="1526" operator="equal">
      <formula>"CUMPLE"</formula>
    </cfRule>
  </conditionalFormatting>
  <conditionalFormatting sqref="L195">
    <cfRule type="cellIs" dxfId="7973" priority="1523" operator="equal">
      <formula>"NO CUMPLE"</formula>
    </cfRule>
    <cfRule type="cellIs" dxfId="7972" priority="1524" operator="equal">
      <formula>"CUMPLE"</formula>
    </cfRule>
  </conditionalFormatting>
  <conditionalFormatting sqref="L199">
    <cfRule type="cellIs" dxfId="7971" priority="1521" operator="equal">
      <formula>"NO CUMPLE"</formula>
    </cfRule>
    <cfRule type="cellIs" dxfId="7970" priority="1522" operator="equal">
      <formula>"CUMPLE"</formula>
    </cfRule>
  </conditionalFormatting>
  <conditionalFormatting sqref="L198">
    <cfRule type="cellIs" dxfId="7969" priority="1519" operator="equal">
      <formula>"NO CUMPLE"</formula>
    </cfRule>
    <cfRule type="cellIs" dxfId="7968" priority="1520" operator="equal">
      <formula>"CUMPLE"</formula>
    </cfRule>
  </conditionalFormatting>
  <conditionalFormatting sqref="L202">
    <cfRule type="cellIs" dxfId="7967" priority="1517" operator="equal">
      <formula>"NO CUMPLE"</formula>
    </cfRule>
    <cfRule type="cellIs" dxfId="7966" priority="1518" operator="equal">
      <formula>"CUMPLE"</formula>
    </cfRule>
  </conditionalFormatting>
  <conditionalFormatting sqref="L201">
    <cfRule type="cellIs" dxfId="7965" priority="1515" operator="equal">
      <formula>"NO CUMPLE"</formula>
    </cfRule>
    <cfRule type="cellIs" dxfId="7964" priority="1516" operator="equal">
      <formula>"CUMPLE"</formula>
    </cfRule>
  </conditionalFormatting>
  <conditionalFormatting sqref="N192">
    <cfRule type="expression" dxfId="7963" priority="1512">
      <formula>N192=" "</formula>
    </cfRule>
    <cfRule type="expression" dxfId="7962" priority="1513">
      <formula>N192="NO PRESENTÓ CERTIFICADO"</formula>
    </cfRule>
    <cfRule type="expression" dxfId="7961" priority="1514">
      <formula>N192="PRESENTÓ CERTIFICADO"</formula>
    </cfRule>
  </conditionalFormatting>
  <conditionalFormatting sqref="O192">
    <cfRule type="cellIs" dxfId="7960" priority="1508" operator="equal">
      <formula>"PENDIENTE POR DESCRIPCIÓN"</formula>
    </cfRule>
    <cfRule type="cellIs" dxfId="7959" priority="1509" operator="equal">
      <formula>"DESCRIPCIÓN INSUFICIENTE"</formula>
    </cfRule>
    <cfRule type="cellIs" dxfId="7958" priority="1510" operator="equal">
      <formula>"NO ESTÁ ACORDE A ITEM 5.2.1 (T.R.)"</formula>
    </cfRule>
    <cfRule type="cellIs" dxfId="7957" priority="1511" operator="equal">
      <formula>"ACORDE A ITEM 5.2.1 (T.R.)"</formula>
    </cfRule>
  </conditionalFormatting>
  <conditionalFormatting sqref="N195">
    <cfRule type="expression" dxfId="7956" priority="1505">
      <formula>N195=" "</formula>
    </cfRule>
    <cfRule type="expression" dxfId="7955" priority="1506">
      <formula>N195="NO PRESENTÓ CERTIFICADO"</formula>
    </cfRule>
    <cfRule type="expression" dxfId="7954" priority="1507">
      <formula>N195="PRESENTÓ CERTIFICADO"</formula>
    </cfRule>
  </conditionalFormatting>
  <conditionalFormatting sqref="O195">
    <cfRule type="cellIs" dxfId="7953" priority="1501" operator="equal">
      <formula>"PENDIENTE POR DESCRIPCIÓN"</formula>
    </cfRule>
    <cfRule type="cellIs" dxfId="7952" priority="1502" operator="equal">
      <formula>"DESCRIPCIÓN INSUFICIENTE"</formula>
    </cfRule>
    <cfRule type="cellIs" dxfId="7951" priority="1503" operator="equal">
      <formula>"NO ESTÁ ACORDE A ITEM 5.2.1 (T.R.)"</formula>
    </cfRule>
    <cfRule type="cellIs" dxfId="7950" priority="1504" operator="equal">
      <formula>"ACORDE A ITEM 5.2.1 (T.R.)"</formula>
    </cfRule>
  </conditionalFormatting>
  <conditionalFormatting sqref="N198">
    <cfRule type="expression" dxfId="7949" priority="1498">
      <formula>N198=" "</formula>
    </cfRule>
    <cfRule type="expression" dxfId="7948" priority="1499">
      <formula>N198="NO PRESENTÓ CERTIFICADO"</formula>
    </cfRule>
    <cfRule type="expression" dxfId="7947" priority="1500">
      <formula>N198="PRESENTÓ CERTIFICADO"</formula>
    </cfRule>
  </conditionalFormatting>
  <conditionalFormatting sqref="O198">
    <cfRule type="cellIs" dxfId="7946" priority="1494" operator="equal">
      <formula>"PENDIENTE POR DESCRIPCIÓN"</formula>
    </cfRule>
    <cfRule type="cellIs" dxfId="7945" priority="1495" operator="equal">
      <formula>"DESCRIPCIÓN INSUFICIENTE"</formula>
    </cfRule>
    <cfRule type="cellIs" dxfId="7944" priority="1496" operator="equal">
      <formula>"NO ESTÁ ACORDE A ITEM 5.2.1 (T.R.)"</formula>
    </cfRule>
    <cfRule type="cellIs" dxfId="7943" priority="1497" operator="equal">
      <formula>"ACORDE A ITEM 5.2.1 (T.R.)"</formula>
    </cfRule>
  </conditionalFormatting>
  <conditionalFormatting sqref="N201">
    <cfRule type="expression" dxfId="7942" priority="1491">
      <formula>N201=" "</formula>
    </cfRule>
    <cfRule type="expression" dxfId="7941" priority="1492">
      <formula>N201="NO PRESENTÓ CERTIFICADO"</formula>
    </cfRule>
    <cfRule type="expression" dxfId="7940" priority="1493">
      <formula>N201="PRESENTÓ CERTIFICADO"</formula>
    </cfRule>
  </conditionalFormatting>
  <conditionalFormatting sqref="O201">
    <cfRule type="cellIs" dxfId="7939" priority="1487" operator="equal">
      <formula>"PENDIENTE POR DESCRIPCIÓN"</formula>
    </cfRule>
    <cfRule type="cellIs" dxfId="7938" priority="1488" operator="equal">
      <formula>"DESCRIPCIÓN INSUFICIENTE"</formula>
    </cfRule>
    <cfRule type="cellIs" dxfId="7937" priority="1489" operator="equal">
      <formula>"NO ESTÁ ACORDE A ITEM 5.2.1 (T.R.)"</formula>
    </cfRule>
    <cfRule type="cellIs" dxfId="7936" priority="1490" operator="equal">
      <formula>"ACORDE A ITEM 5.2.1 (T.R.)"</formula>
    </cfRule>
  </conditionalFormatting>
  <conditionalFormatting sqref="Q192">
    <cfRule type="containsBlanks" dxfId="7935" priority="1478">
      <formula>LEN(TRIM(Q192))=0</formula>
    </cfRule>
    <cfRule type="cellIs" dxfId="7934" priority="1483" operator="equal">
      <formula>"REQUERIMIENTOS SUBSANADOS"</formula>
    </cfRule>
    <cfRule type="containsText" dxfId="7933" priority="1484" operator="containsText" text="NO SUBSANABLE">
      <formula>NOT(ISERROR(SEARCH("NO SUBSANABLE",Q192)))</formula>
    </cfRule>
    <cfRule type="containsText" dxfId="7932" priority="1485" operator="containsText" text="PENDIENTES POR SUBSANAR">
      <formula>NOT(ISERROR(SEARCH("PENDIENTES POR SUBSANAR",Q192)))</formula>
    </cfRule>
    <cfRule type="containsText" dxfId="7931" priority="1486" operator="containsText" text="SIN OBSERVACIÓN">
      <formula>NOT(ISERROR(SEARCH("SIN OBSERVACIÓN",Q192)))</formula>
    </cfRule>
  </conditionalFormatting>
  <conditionalFormatting sqref="R192">
    <cfRule type="containsBlanks" dxfId="7930" priority="1477">
      <formula>LEN(TRIM(R192))=0</formula>
    </cfRule>
    <cfRule type="cellIs" dxfId="7929" priority="1479" operator="equal">
      <formula>"NO CUMPLEN CON LO SOLICITADO"</formula>
    </cfRule>
    <cfRule type="cellIs" dxfId="7928" priority="1480" operator="equal">
      <formula>"CUMPLEN CON LO SOLICITADO"</formula>
    </cfRule>
    <cfRule type="cellIs" dxfId="7927" priority="1481" operator="equal">
      <formula>"PENDIENTES"</formula>
    </cfRule>
    <cfRule type="cellIs" dxfId="7926" priority="1482" operator="equal">
      <formula>"NINGUNO"</formula>
    </cfRule>
  </conditionalFormatting>
  <conditionalFormatting sqref="Q195">
    <cfRule type="containsBlanks" dxfId="7925" priority="1468">
      <formula>LEN(TRIM(Q195))=0</formula>
    </cfRule>
    <cfRule type="cellIs" dxfId="7924" priority="1473" operator="equal">
      <formula>"REQUERIMIENTOS SUBSANADOS"</formula>
    </cfRule>
    <cfRule type="containsText" dxfId="7923" priority="1474" operator="containsText" text="NO SUBSANABLE">
      <formula>NOT(ISERROR(SEARCH("NO SUBSANABLE",Q195)))</formula>
    </cfRule>
    <cfRule type="containsText" dxfId="7922" priority="1475" operator="containsText" text="PENDIENTES POR SUBSANAR">
      <formula>NOT(ISERROR(SEARCH("PENDIENTES POR SUBSANAR",Q195)))</formula>
    </cfRule>
    <cfRule type="containsText" dxfId="7921" priority="1476" operator="containsText" text="SIN OBSERVACIÓN">
      <formula>NOT(ISERROR(SEARCH("SIN OBSERVACIÓN",Q195)))</formula>
    </cfRule>
  </conditionalFormatting>
  <conditionalFormatting sqref="R195">
    <cfRule type="containsBlanks" dxfId="7920" priority="1467">
      <formula>LEN(TRIM(R195))=0</formula>
    </cfRule>
    <cfRule type="cellIs" dxfId="7919" priority="1469" operator="equal">
      <formula>"NO CUMPLEN CON LO SOLICITADO"</formula>
    </cfRule>
    <cfRule type="cellIs" dxfId="7918" priority="1470" operator="equal">
      <formula>"CUMPLEN CON LO SOLICITADO"</formula>
    </cfRule>
    <cfRule type="cellIs" dxfId="7917" priority="1471" operator="equal">
      <formula>"PENDIENTES"</formula>
    </cfRule>
    <cfRule type="cellIs" dxfId="7916" priority="1472" operator="equal">
      <formula>"NINGUNO"</formula>
    </cfRule>
  </conditionalFormatting>
  <conditionalFormatting sqref="P198">
    <cfRule type="expression" dxfId="7915" priority="1462">
      <formula>Q198="NO SUBSANABLE"</formula>
    </cfRule>
    <cfRule type="expression" dxfId="7914" priority="1463">
      <formula>Q198="REQUERIMIENTOS SUBSANADOS"</formula>
    </cfRule>
    <cfRule type="expression" dxfId="7913" priority="1464">
      <formula>Q198="PENDIENTES POR SUBSANAR"</formula>
    </cfRule>
    <cfRule type="expression" dxfId="7912" priority="1465">
      <formula>Q198="SIN OBSERVACIÓN"</formula>
    </cfRule>
    <cfRule type="containsBlanks" dxfId="7911" priority="1466">
      <formula>LEN(TRIM(P198))=0</formula>
    </cfRule>
  </conditionalFormatting>
  <conditionalFormatting sqref="Q198">
    <cfRule type="containsBlanks" dxfId="7910" priority="1453">
      <formula>LEN(TRIM(Q198))=0</formula>
    </cfRule>
    <cfRule type="cellIs" dxfId="7909" priority="1458" operator="equal">
      <formula>"REQUERIMIENTOS SUBSANADOS"</formula>
    </cfRule>
    <cfRule type="containsText" dxfId="7908" priority="1459" operator="containsText" text="NO SUBSANABLE">
      <formula>NOT(ISERROR(SEARCH("NO SUBSANABLE",Q198)))</formula>
    </cfRule>
    <cfRule type="containsText" dxfId="7907" priority="1460" operator="containsText" text="PENDIENTES POR SUBSANAR">
      <formula>NOT(ISERROR(SEARCH("PENDIENTES POR SUBSANAR",Q198)))</formula>
    </cfRule>
    <cfRule type="containsText" dxfId="7906" priority="1461" operator="containsText" text="SIN OBSERVACIÓN">
      <formula>NOT(ISERROR(SEARCH("SIN OBSERVACIÓN",Q198)))</formula>
    </cfRule>
  </conditionalFormatting>
  <conditionalFormatting sqref="R198">
    <cfRule type="containsBlanks" dxfId="7905" priority="1452">
      <formula>LEN(TRIM(R198))=0</formula>
    </cfRule>
    <cfRule type="cellIs" dxfId="7904" priority="1454" operator="equal">
      <formula>"NO CUMPLEN CON LO SOLICITADO"</formula>
    </cfRule>
    <cfRule type="cellIs" dxfId="7903" priority="1455" operator="equal">
      <formula>"CUMPLEN CON LO SOLICITADO"</formula>
    </cfRule>
    <cfRule type="cellIs" dxfId="7902" priority="1456" operator="equal">
      <formula>"PENDIENTES"</formula>
    </cfRule>
    <cfRule type="cellIs" dxfId="7901" priority="1457" operator="equal">
      <formula>"NINGUNO"</formula>
    </cfRule>
  </conditionalFormatting>
  <conditionalFormatting sqref="Q201">
    <cfRule type="containsBlanks" dxfId="7900" priority="1443">
      <formula>LEN(TRIM(Q201))=0</formula>
    </cfRule>
    <cfRule type="cellIs" dxfId="7899" priority="1448" operator="equal">
      <formula>"REQUERIMIENTOS SUBSANADOS"</formula>
    </cfRule>
    <cfRule type="containsText" dxfId="7898" priority="1449" operator="containsText" text="NO SUBSANABLE">
      <formula>NOT(ISERROR(SEARCH("NO SUBSANABLE",Q201)))</formula>
    </cfRule>
    <cfRule type="containsText" dxfId="7897" priority="1450" operator="containsText" text="PENDIENTES POR SUBSANAR">
      <formula>NOT(ISERROR(SEARCH("PENDIENTES POR SUBSANAR",Q201)))</formula>
    </cfRule>
    <cfRule type="containsText" dxfId="7896" priority="1451" operator="containsText" text="SIN OBSERVACIÓN">
      <formula>NOT(ISERROR(SEARCH("SIN OBSERVACIÓN",Q201)))</formula>
    </cfRule>
  </conditionalFormatting>
  <conditionalFormatting sqref="R201">
    <cfRule type="containsBlanks" dxfId="7895" priority="1442">
      <formula>LEN(TRIM(R201))=0</formula>
    </cfRule>
    <cfRule type="cellIs" dxfId="7894" priority="1444" operator="equal">
      <formula>"NO CUMPLEN CON LO SOLICITADO"</formula>
    </cfRule>
    <cfRule type="cellIs" dxfId="7893" priority="1445" operator="equal">
      <formula>"CUMPLEN CON LO SOLICITADO"</formula>
    </cfRule>
    <cfRule type="cellIs" dxfId="7892" priority="1446" operator="equal">
      <formula>"PENDIENTES"</formula>
    </cfRule>
    <cfRule type="cellIs" dxfId="7891" priority="1447" operator="equal">
      <formula>"NINGUNO"</formula>
    </cfRule>
  </conditionalFormatting>
  <conditionalFormatting sqref="J234">
    <cfRule type="cellIs" dxfId="7890" priority="1440" operator="equal">
      <formula>"NO CUMPLE"</formula>
    </cfRule>
    <cfRule type="cellIs" dxfId="7889" priority="1441" operator="equal">
      <formula>"CUMPLE"</formula>
    </cfRule>
  </conditionalFormatting>
  <conditionalFormatting sqref="J235">
    <cfRule type="cellIs" dxfId="7888" priority="1438" operator="equal">
      <formula>"NO CUMPLE"</formula>
    </cfRule>
    <cfRule type="cellIs" dxfId="7887" priority="1439" operator="equal">
      <formula>"CUMPLE"</formula>
    </cfRule>
  </conditionalFormatting>
  <conditionalFormatting sqref="L233">
    <cfRule type="cellIs" dxfId="7886" priority="1436" operator="equal">
      <formula>"NO CUMPLE"</formula>
    </cfRule>
    <cfRule type="cellIs" dxfId="7885" priority="1437" operator="equal">
      <formula>"CUMPLE"</formula>
    </cfRule>
  </conditionalFormatting>
  <conditionalFormatting sqref="J236">
    <cfRule type="cellIs" dxfId="7884" priority="1434" operator="equal">
      <formula>"NO CUMPLE"</formula>
    </cfRule>
    <cfRule type="cellIs" dxfId="7883" priority="1435" operator="equal">
      <formula>"CUMPLE"</formula>
    </cfRule>
  </conditionalFormatting>
  <conditionalFormatting sqref="J237">
    <cfRule type="cellIs" dxfId="7882" priority="1432" operator="equal">
      <formula>"NO CUMPLE"</formula>
    </cfRule>
    <cfRule type="cellIs" dxfId="7881" priority="1433" operator="equal">
      <formula>"CUMPLE"</formula>
    </cfRule>
  </conditionalFormatting>
  <conditionalFormatting sqref="J238">
    <cfRule type="cellIs" dxfId="7880" priority="1430" operator="equal">
      <formula>"NO CUMPLE"</formula>
    </cfRule>
    <cfRule type="cellIs" dxfId="7879" priority="1431" operator="equal">
      <formula>"CUMPLE"</formula>
    </cfRule>
  </conditionalFormatting>
  <conditionalFormatting sqref="L237">
    <cfRule type="cellIs" dxfId="7878" priority="1428" operator="equal">
      <formula>"NO CUMPLE"</formula>
    </cfRule>
    <cfRule type="cellIs" dxfId="7877" priority="1429" operator="equal">
      <formula>"CUMPLE"</formula>
    </cfRule>
  </conditionalFormatting>
  <conditionalFormatting sqref="L236">
    <cfRule type="cellIs" dxfId="7876" priority="1426" operator="equal">
      <formula>"NO CUMPLE"</formula>
    </cfRule>
    <cfRule type="cellIs" dxfId="7875" priority="1427" operator="equal">
      <formula>"CUMPLE"</formula>
    </cfRule>
  </conditionalFormatting>
  <conditionalFormatting sqref="N233">
    <cfRule type="expression" dxfId="7874" priority="1423">
      <formula>N233=" "</formula>
    </cfRule>
    <cfRule type="expression" dxfId="7873" priority="1424">
      <formula>N233="NO PRESENTÓ CERTIFICADO"</formula>
    </cfRule>
    <cfRule type="expression" dxfId="7872" priority="1425">
      <formula>N233="PRESENTÓ CERTIFICADO"</formula>
    </cfRule>
  </conditionalFormatting>
  <conditionalFormatting sqref="O233">
    <cfRule type="cellIs" dxfId="7871" priority="1419" operator="equal">
      <formula>"PENDIENTE POR DESCRIPCIÓN"</formula>
    </cfRule>
    <cfRule type="cellIs" dxfId="7870" priority="1420" operator="equal">
      <formula>"DESCRIPCIÓN INSUFICIENTE"</formula>
    </cfRule>
    <cfRule type="cellIs" dxfId="7869" priority="1421" operator="equal">
      <formula>"NO ESTÁ ACORDE A ITEM 5.2.1 (T.R.)"</formula>
    </cfRule>
    <cfRule type="cellIs" dxfId="7868" priority="1422" operator="equal">
      <formula>"ACORDE A ITEM 5.2.1 (T.R.)"</formula>
    </cfRule>
  </conditionalFormatting>
  <conditionalFormatting sqref="N236">
    <cfRule type="expression" dxfId="7867" priority="1416">
      <formula>N236=" "</formula>
    </cfRule>
    <cfRule type="expression" dxfId="7866" priority="1417">
      <formula>N236="NO PRESENTÓ CERTIFICADO"</formula>
    </cfRule>
    <cfRule type="expression" dxfId="7865" priority="1418">
      <formula>N236="PRESENTÓ CERTIFICADO"</formula>
    </cfRule>
  </conditionalFormatting>
  <conditionalFormatting sqref="O236">
    <cfRule type="cellIs" dxfId="7864" priority="1412" operator="equal">
      <formula>"PENDIENTE POR DESCRIPCIÓN"</formula>
    </cfRule>
    <cfRule type="cellIs" dxfId="7863" priority="1413" operator="equal">
      <formula>"DESCRIPCIÓN INSUFICIENTE"</formula>
    </cfRule>
    <cfRule type="cellIs" dxfId="7862" priority="1414" operator="equal">
      <formula>"NO ESTÁ ACORDE A ITEM 5.2.1 (T.R.)"</formula>
    </cfRule>
    <cfRule type="cellIs" dxfId="7861" priority="1415" operator="equal">
      <formula>"ACORDE A ITEM 5.2.1 (T.R.)"</formula>
    </cfRule>
  </conditionalFormatting>
  <conditionalFormatting sqref="R233">
    <cfRule type="containsBlanks" dxfId="7860" priority="1407">
      <formula>LEN(TRIM(R233))=0</formula>
    </cfRule>
    <cfRule type="cellIs" dxfId="7859" priority="1408" operator="equal">
      <formula>"NO CUMPLEN CON LO SOLICITADO"</formula>
    </cfRule>
    <cfRule type="cellIs" dxfId="7858" priority="1409" operator="equal">
      <formula>"CUMPLEN CON LO SOLICITADO"</formula>
    </cfRule>
    <cfRule type="cellIs" dxfId="7857" priority="1410" operator="equal">
      <formula>"PENDIENTES"</formula>
    </cfRule>
    <cfRule type="cellIs" dxfId="7856" priority="1411" operator="equal">
      <formula>"NINGUNO"</formula>
    </cfRule>
  </conditionalFormatting>
  <conditionalFormatting sqref="H258">
    <cfRule type="notContainsBlanks" dxfId="7855" priority="1406">
      <formula>LEN(TRIM(H258))&gt;0</formula>
    </cfRule>
  </conditionalFormatting>
  <conditionalFormatting sqref="H261">
    <cfRule type="notContainsBlanks" dxfId="7854" priority="1405">
      <formula>LEN(TRIM(H261))&gt;0</formula>
    </cfRule>
  </conditionalFormatting>
  <conditionalFormatting sqref="J256">
    <cfRule type="cellIs" dxfId="7853" priority="1403" operator="equal">
      <formula>"NO CUMPLE"</formula>
    </cfRule>
    <cfRule type="cellIs" dxfId="7852" priority="1404" operator="equal">
      <formula>"CUMPLE"</formula>
    </cfRule>
  </conditionalFormatting>
  <conditionalFormatting sqref="J257">
    <cfRule type="cellIs" dxfId="7851" priority="1401" operator="equal">
      <formula>"NO CUMPLE"</formula>
    </cfRule>
    <cfRule type="cellIs" dxfId="7850" priority="1402" operator="equal">
      <formula>"CUMPLE"</formula>
    </cfRule>
  </conditionalFormatting>
  <conditionalFormatting sqref="J258 J261">
    <cfRule type="cellIs" dxfId="7849" priority="1399" operator="equal">
      <formula>"NO CUMPLE"</formula>
    </cfRule>
    <cfRule type="cellIs" dxfId="7848" priority="1400" operator="equal">
      <formula>"CUMPLE"</formula>
    </cfRule>
  </conditionalFormatting>
  <conditionalFormatting sqref="J259 J262">
    <cfRule type="cellIs" dxfId="7847" priority="1397" operator="equal">
      <formula>"NO CUMPLE"</formula>
    </cfRule>
    <cfRule type="cellIs" dxfId="7846" priority="1398" operator="equal">
      <formula>"CUMPLE"</formula>
    </cfRule>
  </conditionalFormatting>
  <conditionalFormatting sqref="J260 J263">
    <cfRule type="cellIs" dxfId="7845" priority="1395" operator="equal">
      <formula>"NO CUMPLE"</formula>
    </cfRule>
    <cfRule type="cellIs" dxfId="7844" priority="1396" operator="equal">
      <formula>"CUMPLE"</formula>
    </cfRule>
  </conditionalFormatting>
  <conditionalFormatting sqref="L258:L259">
    <cfRule type="cellIs" dxfId="7843" priority="1393" operator="equal">
      <formula>"NO CUMPLE"</formula>
    </cfRule>
    <cfRule type="cellIs" dxfId="7842" priority="1394" operator="equal">
      <formula>"CUMPLE"</formula>
    </cfRule>
  </conditionalFormatting>
  <conditionalFormatting sqref="L261:L262">
    <cfRule type="cellIs" dxfId="7841" priority="1391" operator="equal">
      <formula>"NO CUMPLE"</formula>
    </cfRule>
    <cfRule type="cellIs" dxfId="7840" priority="1392" operator="equal">
      <formula>"CUMPLE"</formula>
    </cfRule>
  </conditionalFormatting>
  <conditionalFormatting sqref="N258">
    <cfRule type="expression" dxfId="7839" priority="1388">
      <formula>N258=" "</formula>
    </cfRule>
    <cfRule type="expression" dxfId="7838" priority="1389">
      <formula>N258="NO PRESENTÓ CERTIFICADO"</formula>
    </cfRule>
    <cfRule type="expression" dxfId="7837" priority="1390">
      <formula>N258="PRESENTÓ CERTIFICADO"</formula>
    </cfRule>
  </conditionalFormatting>
  <conditionalFormatting sqref="O258">
    <cfRule type="cellIs" dxfId="7836" priority="1384" operator="equal">
      <formula>"PENDIENTE POR DESCRIPCIÓN"</formula>
    </cfRule>
    <cfRule type="cellIs" dxfId="7835" priority="1385" operator="equal">
      <formula>"DESCRIPCIÓN INSUFICIENTE"</formula>
    </cfRule>
    <cfRule type="cellIs" dxfId="7834" priority="1386" operator="equal">
      <formula>"NO ESTÁ ACORDE A ITEM 5.2.1 (T.R.)"</formula>
    </cfRule>
    <cfRule type="cellIs" dxfId="7833" priority="1387" operator="equal">
      <formula>"ACORDE A ITEM 5.2.1 (T.R.)"</formula>
    </cfRule>
  </conditionalFormatting>
  <conditionalFormatting sqref="N261">
    <cfRule type="expression" dxfId="7832" priority="1381">
      <formula>N261=" "</formula>
    </cfRule>
    <cfRule type="expression" dxfId="7831" priority="1382">
      <formula>N261="NO PRESENTÓ CERTIFICADO"</formula>
    </cfRule>
    <cfRule type="expression" dxfId="7830" priority="1383">
      <formula>N261="PRESENTÓ CERTIFICADO"</formula>
    </cfRule>
  </conditionalFormatting>
  <conditionalFormatting sqref="O261">
    <cfRule type="cellIs" dxfId="7829" priority="1377" operator="equal">
      <formula>"PENDIENTE POR DESCRIPCIÓN"</formula>
    </cfRule>
    <cfRule type="cellIs" dxfId="7828" priority="1378" operator="equal">
      <formula>"DESCRIPCIÓN INSUFICIENTE"</formula>
    </cfRule>
    <cfRule type="cellIs" dxfId="7827" priority="1379" operator="equal">
      <formula>"NO ESTÁ ACORDE A ITEM 5.2.1 (T.R.)"</formula>
    </cfRule>
    <cfRule type="cellIs" dxfId="7826" priority="1380" operator="equal">
      <formula>"ACORDE A ITEM 5.2.1 (T.R.)"</formula>
    </cfRule>
  </conditionalFormatting>
  <conditionalFormatting sqref="Q258">
    <cfRule type="containsBlanks" dxfId="7825" priority="1368">
      <formula>LEN(TRIM(Q258))=0</formula>
    </cfRule>
    <cfRule type="cellIs" dxfId="7824" priority="1373" operator="equal">
      <formula>"REQUERIMIENTOS SUBSANADOS"</formula>
    </cfRule>
    <cfRule type="containsText" dxfId="7823" priority="1374" operator="containsText" text="NO SUBSANABLE">
      <formula>NOT(ISERROR(SEARCH("NO SUBSANABLE",Q258)))</formula>
    </cfRule>
    <cfRule type="containsText" dxfId="7822" priority="1375" operator="containsText" text="PENDIENTES POR SUBSANAR">
      <formula>NOT(ISERROR(SEARCH("PENDIENTES POR SUBSANAR",Q258)))</formula>
    </cfRule>
    <cfRule type="containsText" dxfId="7821" priority="1376" operator="containsText" text="SIN OBSERVACIÓN">
      <formula>NOT(ISERROR(SEARCH("SIN OBSERVACIÓN",Q258)))</formula>
    </cfRule>
  </conditionalFormatting>
  <conditionalFormatting sqref="R258">
    <cfRule type="containsBlanks" dxfId="7820" priority="1367">
      <formula>LEN(TRIM(R258))=0</formula>
    </cfRule>
    <cfRule type="cellIs" dxfId="7819" priority="1369" operator="equal">
      <formula>"NO CUMPLEN CON LO SOLICITADO"</formula>
    </cfRule>
    <cfRule type="cellIs" dxfId="7818" priority="1370" operator="equal">
      <formula>"CUMPLEN CON LO SOLICITADO"</formula>
    </cfRule>
    <cfRule type="cellIs" dxfId="7817" priority="1371" operator="equal">
      <formula>"PENDIENTES"</formula>
    </cfRule>
    <cfRule type="cellIs" dxfId="7816" priority="1372" operator="equal">
      <formula>"NINGUNO"</formula>
    </cfRule>
  </conditionalFormatting>
  <conditionalFormatting sqref="Q261">
    <cfRule type="containsBlanks" dxfId="7815" priority="1358">
      <formula>LEN(TRIM(Q261))=0</formula>
    </cfRule>
    <cfRule type="cellIs" dxfId="7814" priority="1363" operator="equal">
      <formula>"REQUERIMIENTOS SUBSANADOS"</formula>
    </cfRule>
    <cfRule type="containsText" dxfId="7813" priority="1364" operator="containsText" text="NO SUBSANABLE">
      <formula>NOT(ISERROR(SEARCH("NO SUBSANABLE",Q261)))</formula>
    </cfRule>
    <cfRule type="containsText" dxfId="7812" priority="1365" operator="containsText" text="PENDIENTES POR SUBSANAR">
      <formula>NOT(ISERROR(SEARCH("PENDIENTES POR SUBSANAR",Q261)))</formula>
    </cfRule>
    <cfRule type="containsText" dxfId="7811" priority="1366" operator="containsText" text="SIN OBSERVACIÓN">
      <formula>NOT(ISERROR(SEARCH("SIN OBSERVACIÓN",Q261)))</formula>
    </cfRule>
  </conditionalFormatting>
  <conditionalFormatting sqref="R261">
    <cfRule type="containsBlanks" dxfId="7810" priority="1357">
      <formula>LEN(TRIM(R261))=0</formula>
    </cfRule>
    <cfRule type="cellIs" dxfId="7809" priority="1359" operator="equal">
      <formula>"NO CUMPLEN CON LO SOLICITADO"</formula>
    </cfRule>
    <cfRule type="cellIs" dxfId="7808" priority="1360" operator="equal">
      <formula>"CUMPLEN CON LO SOLICITADO"</formula>
    </cfRule>
    <cfRule type="cellIs" dxfId="7807" priority="1361" operator="equal">
      <formula>"PENDIENTES"</formula>
    </cfRule>
    <cfRule type="cellIs" dxfId="7806" priority="1362" operator="equal">
      <formula>"NINGUNO"</formula>
    </cfRule>
  </conditionalFormatting>
  <conditionalFormatting sqref="L280">
    <cfRule type="cellIs" dxfId="7805" priority="1355" operator="equal">
      <formula>"NO CUMPLE"</formula>
    </cfRule>
    <cfRule type="cellIs" dxfId="7804" priority="1356" operator="equal">
      <formula>"CUMPLE"</formula>
    </cfRule>
  </conditionalFormatting>
  <conditionalFormatting sqref="L281">
    <cfRule type="cellIs" dxfId="7803" priority="1353" operator="equal">
      <formula>"NO CUMPLE"</formula>
    </cfRule>
    <cfRule type="cellIs" dxfId="7802" priority="1354" operator="equal">
      <formula>"CUMPLE"</formula>
    </cfRule>
  </conditionalFormatting>
  <conditionalFormatting sqref="N280">
    <cfRule type="expression" dxfId="7801" priority="1350">
      <formula>N280=" "</formula>
    </cfRule>
    <cfRule type="expression" dxfId="7800" priority="1351">
      <formula>N280="NO PRESENTÓ CERTIFICADO"</formula>
    </cfRule>
    <cfRule type="expression" dxfId="7799" priority="1352">
      <formula>N280="PRESENTÓ CERTIFICADO"</formula>
    </cfRule>
  </conditionalFormatting>
  <conditionalFormatting sqref="O280">
    <cfRule type="cellIs" dxfId="7798" priority="1346" operator="equal">
      <formula>"PENDIENTE POR DESCRIPCIÓN"</formula>
    </cfRule>
    <cfRule type="cellIs" dxfId="7797" priority="1347" operator="equal">
      <formula>"DESCRIPCIÓN INSUFICIENTE"</formula>
    </cfRule>
    <cfRule type="cellIs" dxfId="7796" priority="1348" operator="equal">
      <formula>"NO ESTÁ ACORDE A ITEM 5.2.1 (T.R.)"</formula>
    </cfRule>
    <cfRule type="cellIs" dxfId="7795" priority="1349" operator="equal">
      <formula>"ACORDE A ITEM 5.2.1 (T.R.)"</formula>
    </cfRule>
  </conditionalFormatting>
  <conditionalFormatting sqref="H302">
    <cfRule type="notContainsBlanks" dxfId="7794" priority="1335">
      <formula>LEN(TRIM(H302))&gt;0</formula>
    </cfRule>
  </conditionalFormatting>
  <conditionalFormatting sqref="H305">
    <cfRule type="notContainsBlanks" dxfId="7793" priority="1334">
      <formula>LEN(TRIM(H305))&gt;0</formula>
    </cfRule>
  </conditionalFormatting>
  <conditionalFormatting sqref="I302 I305">
    <cfRule type="notContainsBlanks" dxfId="7792" priority="1333">
      <formula>LEN(TRIM(I302))&gt;0</formula>
    </cfRule>
  </conditionalFormatting>
  <conditionalFormatting sqref="J304">
    <cfRule type="cellIs" dxfId="7791" priority="1327" operator="equal">
      <formula>"NO CUMPLE"</formula>
    </cfRule>
    <cfRule type="cellIs" dxfId="7790" priority="1328" operator="equal">
      <formula>"CUMPLE"</formula>
    </cfRule>
  </conditionalFormatting>
  <conditionalFormatting sqref="J307">
    <cfRule type="cellIs" dxfId="7789" priority="1325" operator="equal">
      <formula>"NO CUMPLE"</formula>
    </cfRule>
    <cfRule type="cellIs" dxfId="7788" priority="1326" operator="equal">
      <formula>"CUMPLE"</formula>
    </cfRule>
  </conditionalFormatting>
  <conditionalFormatting sqref="J306">
    <cfRule type="cellIs" dxfId="7787" priority="1323" operator="equal">
      <formula>"NO CUMPLE"</formula>
    </cfRule>
    <cfRule type="cellIs" dxfId="7786" priority="1324" operator="equal">
      <formula>"CUMPLE"</formula>
    </cfRule>
  </conditionalFormatting>
  <conditionalFormatting sqref="J303">
    <cfRule type="cellIs" dxfId="7785" priority="1321" operator="equal">
      <formula>"NO CUMPLE"</formula>
    </cfRule>
    <cfRule type="cellIs" dxfId="7784" priority="1322" operator="equal">
      <formula>"CUMPLE"</formula>
    </cfRule>
  </conditionalFormatting>
  <conditionalFormatting sqref="L302">
    <cfRule type="cellIs" dxfId="7783" priority="1319" operator="equal">
      <formula>"NO CUMPLE"</formula>
    </cfRule>
    <cfRule type="cellIs" dxfId="7782" priority="1320" operator="equal">
      <formula>"CUMPLE"</formula>
    </cfRule>
  </conditionalFormatting>
  <conditionalFormatting sqref="L305">
    <cfRule type="cellIs" dxfId="7781" priority="1317" operator="equal">
      <formula>"NO CUMPLE"</formula>
    </cfRule>
    <cfRule type="cellIs" dxfId="7780" priority="1318" operator="equal">
      <formula>"CUMPLE"</formula>
    </cfRule>
  </conditionalFormatting>
  <conditionalFormatting sqref="J300">
    <cfRule type="cellIs" dxfId="7779" priority="1315" operator="equal">
      <formula>"NO CUMPLE"</formula>
    </cfRule>
    <cfRule type="cellIs" dxfId="7778" priority="1316" operator="equal">
      <formula>"CUMPLE"</formula>
    </cfRule>
  </conditionalFormatting>
  <conditionalFormatting sqref="L300">
    <cfRule type="cellIs" dxfId="7777" priority="1313" operator="equal">
      <formula>"NO CUMPLE"</formula>
    </cfRule>
    <cfRule type="cellIs" dxfId="7776" priority="1314" operator="equal">
      <formula>"CUMPLE"</formula>
    </cfRule>
  </conditionalFormatting>
  <conditionalFormatting sqref="J302">
    <cfRule type="cellIs" dxfId="7775" priority="1311" operator="equal">
      <formula>"NO CUMPLE"</formula>
    </cfRule>
    <cfRule type="cellIs" dxfId="7774" priority="1312" operator="equal">
      <formula>"CUMPLE"</formula>
    </cfRule>
  </conditionalFormatting>
  <conditionalFormatting sqref="J305">
    <cfRule type="cellIs" dxfId="7773" priority="1309" operator="equal">
      <formula>"NO CUMPLE"</formula>
    </cfRule>
    <cfRule type="cellIs" dxfId="7772" priority="1310" operator="equal">
      <formula>"CUMPLE"</formula>
    </cfRule>
  </conditionalFormatting>
  <conditionalFormatting sqref="L306">
    <cfRule type="cellIs" dxfId="7771" priority="1307" operator="equal">
      <formula>"NO CUMPLE"</formula>
    </cfRule>
    <cfRule type="cellIs" dxfId="7770" priority="1308" operator="equal">
      <formula>"CUMPLE"</formula>
    </cfRule>
  </conditionalFormatting>
  <conditionalFormatting sqref="N302">
    <cfRule type="expression" dxfId="7769" priority="1304">
      <formula>N302=" "</formula>
    </cfRule>
    <cfRule type="expression" dxfId="7768" priority="1305">
      <formula>N302="NO PRESENTÓ CERTIFICADO"</formula>
    </cfRule>
    <cfRule type="expression" dxfId="7767" priority="1306">
      <formula>N302="PRESENTÓ CERTIFICADO"</formula>
    </cfRule>
  </conditionalFormatting>
  <conditionalFormatting sqref="O302">
    <cfRule type="cellIs" dxfId="7766" priority="1300" operator="equal">
      <formula>"PENDIENTE POR DESCRIPCIÓN"</formula>
    </cfRule>
    <cfRule type="cellIs" dxfId="7765" priority="1301" operator="equal">
      <formula>"DESCRIPCIÓN INSUFICIENTE"</formula>
    </cfRule>
    <cfRule type="cellIs" dxfId="7764" priority="1302" operator="equal">
      <formula>"NO ESTÁ ACORDE A ITEM 5.2.1 (T.R.)"</formula>
    </cfRule>
    <cfRule type="cellIs" dxfId="7763" priority="1303" operator="equal">
      <formula>"ACORDE A ITEM 5.2.1 (T.R.)"</formula>
    </cfRule>
  </conditionalFormatting>
  <conditionalFormatting sqref="N305">
    <cfRule type="expression" dxfId="7762" priority="1297">
      <formula>N305=" "</formula>
    </cfRule>
    <cfRule type="expression" dxfId="7761" priority="1298">
      <formula>N305="NO PRESENTÓ CERTIFICADO"</formula>
    </cfRule>
    <cfRule type="expression" dxfId="7760" priority="1299">
      <formula>N305="PRESENTÓ CERTIFICADO"</formula>
    </cfRule>
  </conditionalFormatting>
  <conditionalFormatting sqref="O305">
    <cfRule type="cellIs" dxfId="7759" priority="1293" operator="equal">
      <formula>"PENDIENTE POR DESCRIPCIÓN"</formula>
    </cfRule>
    <cfRule type="cellIs" dxfId="7758" priority="1294" operator="equal">
      <formula>"DESCRIPCIÓN INSUFICIENTE"</formula>
    </cfRule>
    <cfRule type="cellIs" dxfId="7757" priority="1295" operator="equal">
      <formula>"NO ESTÁ ACORDE A ITEM 5.2.1 (T.R.)"</formula>
    </cfRule>
    <cfRule type="cellIs" dxfId="7756" priority="1296" operator="equal">
      <formula>"ACORDE A ITEM 5.2.1 (T.R.)"</formula>
    </cfRule>
  </conditionalFormatting>
  <conditionalFormatting sqref="Q299">
    <cfRule type="containsBlanks" dxfId="7755" priority="1284">
      <formula>LEN(TRIM(Q299))=0</formula>
    </cfRule>
    <cfRule type="cellIs" dxfId="7754" priority="1289" operator="equal">
      <formula>"REQUERIMIENTOS SUBSANADOS"</formula>
    </cfRule>
    <cfRule type="containsText" dxfId="7753" priority="1290" operator="containsText" text="NO SUBSANABLE">
      <formula>NOT(ISERROR(SEARCH("NO SUBSANABLE",Q299)))</formula>
    </cfRule>
    <cfRule type="containsText" dxfId="7752" priority="1291" operator="containsText" text="PENDIENTES POR SUBSANAR">
      <formula>NOT(ISERROR(SEARCH("PENDIENTES POR SUBSANAR",Q299)))</formula>
    </cfRule>
    <cfRule type="containsText" dxfId="7751" priority="1292" operator="containsText" text="SIN OBSERVACIÓN">
      <formula>NOT(ISERROR(SEARCH("SIN OBSERVACIÓN",Q299)))</formula>
    </cfRule>
  </conditionalFormatting>
  <conditionalFormatting sqref="R299">
    <cfRule type="containsBlanks" dxfId="7750" priority="1283">
      <formula>LEN(TRIM(R299))=0</formula>
    </cfRule>
    <cfRule type="cellIs" dxfId="7749" priority="1285" operator="equal">
      <formula>"NO CUMPLEN CON LO SOLICITADO"</formula>
    </cfRule>
    <cfRule type="cellIs" dxfId="7748" priority="1286" operator="equal">
      <formula>"CUMPLEN CON LO SOLICITADO"</formula>
    </cfRule>
    <cfRule type="cellIs" dxfId="7747" priority="1287" operator="equal">
      <formula>"PENDIENTES"</formula>
    </cfRule>
    <cfRule type="cellIs" dxfId="7746" priority="1288" operator="equal">
      <formula>"NINGUNO"</formula>
    </cfRule>
  </conditionalFormatting>
  <conditionalFormatting sqref="Q302">
    <cfRule type="containsBlanks" dxfId="7745" priority="1274">
      <formula>LEN(TRIM(Q302))=0</formula>
    </cfRule>
    <cfRule type="cellIs" dxfId="7744" priority="1279" operator="equal">
      <formula>"REQUERIMIENTOS SUBSANADOS"</formula>
    </cfRule>
    <cfRule type="containsText" dxfId="7743" priority="1280" operator="containsText" text="NO SUBSANABLE">
      <formula>NOT(ISERROR(SEARCH("NO SUBSANABLE",Q302)))</formula>
    </cfRule>
    <cfRule type="containsText" dxfId="7742" priority="1281" operator="containsText" text="PENDIENTES POR SUBSANAR">
      <formula>NOT(ISERROR(SEARCH("PENDIENTES POR SUBSANAR",Q302)))</formula>
    </cfRule>
    <cfRule type="containsText" dxfId="7741" priority="1282" operator="containsText" text="SIN OBSERVACIÓN">
      <formula>NOT(ISERROR(SEARCH("SIN OBSERVACIÓN",Q302)))</formula>
    </cfRule>
  </conditionalFormatting>
  <conditionalFormatting sqref="R302">
    <cfRule type="containsBlanks" dxfId="7740" priority="1273">
      <formula>LEN(TRIM(R302))=0</formula>
    </cfRule>
    <cfRule type="cellIs" dxfId="7739" priority="1275" operator="equal">
      <formula>"NO CUMPLEN CON LO SOLICITADO"</formula>
    </cfRule>
    <cfRule type="cellIs" dxfId="7738" priority="1276" operator="equal">
      <formula>"CUMPLEN CON LO SOLICITADO"</formula>
    </cfRule>
    <cfRule type="cellIs" dxfId="7737" priority="1277" operator="equal">
      <formula>"PENDIENTES"</formula>
    </cfRule>
    <cfRule type="cellIs" dxfId="7736" priority="1278" operator="equal">
      <formula>"NINGUNO"</formula>
    </cfRule>
  </conditionalFormatting>
  <conditionalFormatting sqref="S299">
    <cfRule type="cellIs" dxfId="7735" priority="1267" operator="greaterThan">
      <formula>0</formula>
    </cfRule>
    <cfRule type="cellIs" dxfId="7734" priority="1268" operator="equal">
      <formula>0</formula>
    </cfRule>
  </conditionalFormatting>
  <conditionalFormatting sqref="S302">
    <cfRule type="cellIs" dxfId="7733" priority="1265" operator="greaterThan">
      <formula>0</formula>
    </cfRule>
    <cfRule type="cellIs" dxfId="7732" priority="1266" operator="equal">
      <formula>0</formula>
    </cfRule>
  </conditionalFormatting>
  <conditionalFormatting sqref="Q305">
    <cfRule type="containsBlanks" dxfId="7731" priority="1256">
      <formula>LEN(TRIM(Q305))=0</formula>
    </cfRule>
    <cfRule type="cellIs" dxfId="7730" priority="1261" operator="equal">
      <formula>"REQUERIMIENTOS SUBSANADOS"</formula>
    </cfRule>
    <cfRule type="containsText" dxfId="7729" priority="1262" operator="containsText" text="NO SUBSANABLE">
      <formula>NOT(ISERROR(SEARCH("NO SUBSANABLE",Q305)))</formula>
    </cfRule>
    <cfRule type="containsText" dxfId="7728" priority="1263" operator="containsText" text="PENDIENTES POR SUBSANAR">
      <formula>NOT(ISERROR(SEARCH("PENDIENTES POR SUBSANAR",Q305)))</formula>
    </cfRule>
    <cfRule type="containsText" dxfId="7727" priority="1264" operator="containsText" text="SIN OBSERVACIÓN">
      <formula>NOT(ISERROR(SEARCH("SIN OBSERVACIÓN",Q305)))</formula>
    </cfRule>
  </conditionalFormatting>
  <conditionalFormatting sqref="R305">
    <cfRule type="containsBlanks" dxfId="7726" priority="1255">
      <formula>LEN(TRIM(R305))=0</formula>
    </cfRule>
    <cfRule type="cellIs" dxfId="7725" priority="1257" operator="equal">
      <formula>"NO CUMPLEN CON LO SOLICITADO"</formula>
    </cfRule>
    <cfRule type="cellIs" dxfId="7724" priority="1258" operator="equal">
      <formula>"CUMPLEN CON LO SOLICITADO"</formula>
    </cfRule>
    <cfRule type="cellIs" dxfId="7723" priority="1259" operator="equal">
      <formula>"PENDIENTES"</formula>
    </cfRule>
    <cfRule type="cellIs" dxfId="7722" priority="1260" operator="equal">
      <formula>"NINGUNO"</formula>
    </cfRule>
  </conditionalFormatting>
  <conditionalFormatting sqref="H324">
    <cfRule type="notContainsBlanks" dxfId="7721" priority="1254">
      <formula>LEN(TRIM(H324))&gt;0</formula>
    </cfRule>
  </conditionalFormatting>
  <conditionalFormatting sqref="J324">
    <cfRule type="cellIs" dxfId="7720" priority="1252" operator="equal">
      <formula>"NO CUMPLE"</formula>
    </cfRule>
    <cfRule type="cellIs" dxfId="7719" priority="1253" operator="equal">
      <formula>"CUMPLE"</formula>
    </cfRule>
  </conditionalFormatting>
  <conditionalFormatting sqref="J325">
    <cfRule type="cellIs" dxfId="7718" priority="1250" operator="equal">
      <formula>"NO CUMPLE"</formula>
    </cfRule>
    <cfRule type="cellIs" dxfId="7717" priority="1251" operator="equal">
      <formula>"CUMPLE"</formula>
    </cfRule>
  </conditionalFormatting>
  <conditionalFormatting sqref="J326">
    <cfRule type="cellIs" dxfId="7716" priority="1248" operator="equal">
      <formula>"NO CUMPLE"</formula>
    </cfRule>
    <cfRule type="cellIs" dxfId="7715" priority="1249" operator="equal">
      <formula>"CUMPLE"</formula>
    </cfRule>
  </conditionalFormatting>
  <conditionalFormatting sqref="L324">
    <cfRule type="cellIs" dxfId="7714" priority="1246" operator="equal">
      <formula>"NO CUMPLE"</formula>
    </cfRule>
    <cfRule type="cellIs" dxfId="7713" priority="1247" operator="equal">
      <formula>"CUMPLE"</formula>
    </cfRule>
  </conditionalFormatting>
  <conditionalFormatting sqref="J327">
    <cfRule type="cellIs" dxfId="7712" priority="1244" operator="equal">
      <formula>"NO CUMPLE"</formula>
    </cfRule>
    <cfRule type="cellIs" dxfId="7711" priority="1245" operator="equal">
      <formula>"CUMPLE"</formula>
    </cfRule>
  </conditionalFormatting>
  <conditionalFormatting sqref="J328">
    <cfRule type="cellIs" dxfId="7710" priority="1242" operator="equal">
      <formula>"NO CUMPLE"</formula>
    </cfRule>
    <cfRule type="cellIs" dxfId="7709" priority="1243" operator="equal">
      <formula>"CUMPLE"</formula>
    </cfRule>
  </conditionalFormatting>
  <conditionalFormatting sqref="J329">
    <cfRule type="cellIs" dxfId="7708" priority="1240" operator="equal">
      <formula>"NO CUMPLE"</formula>
    </cfRule>
    <cfRule type="cellIs" dxfId="7707" priority="1241" operator="equal">
      <formula>"CUMPLE"</formula>
    </cfRule>
  </conditionalFormatting>
  <conditionalFormatting sqref="L328">
    <cfRule type="cellIs" dxfId="7706" priority="1238" operator="equal">
      <formula>"NO CUMPLE"</formula>
    </cfRule>
    <cfRule type="cellIs" dxfId="7705" priority="1239" operator="equal">
      <formula>"CUMPLE"</formula>
    </cfRule>
  </conditionalFormatting>
  <conditionalFormatting sqref="L327">
    <cfRule type="cellIs" dxfId="7704" priority="1236" operator="equal">
      <formula>"NO CUMPLE"</formula>
    </cfRule>
    <cfRule type="cellIs" dxfId="7703" priority="1237" operator="equal">
      <formula>"CUMPLE"</formula>
    </cfRule>
  </conditionalFormatting>
  <conditionalFormatting sqref="J330">
    <cfRule type="cellIs" dxfId="7702" priority="1234" operator="equal">
      <formula>"NO CUMPLE"</formula>
    </cfRule>
    <cfRule type="cellIs" dxfId="7701" priority="1235" operator="equal">
      <formula>"CUMPLE"</formula>
    </cfRule>
  </conditionalFormatting>
  <conditionalFormatting sqref="J331">
    <cfRule type="cellIs" dxfId="7700" priority="1232" operator="equal">
      <formula>"NO CUMPLE"</formula>
    </cfRule>
    <cfRule type="cellIs" dxfId="7699" priority="1233" operator="equal">
      <formula>"CUMPLE"</formula>
    </cfRule>
  </conditionalFormatting>
  <conditionalFormatting sqref="L330">
    <cfRule type="cellIs" dxfId="7698" priority="1230" operator="equal">
      <formula>"NO CUMPLE"</formula>
    </cfRule>
    <cfRule type="cellIs" dxfId="7697" priority="1231" operator="equal">
      <formula>"CUMPLE"</formula>
    </cfRule>
  </conditionalFormatting>
  <conditionalFormatting sqref="J333">
    <cfRule type="cellIs" dxfId="7696" priority="1228" operator="equal">
      <formula>"NO CUMPLE"</formula>
    </cfRule>
    <cfRule type="cellIs" dxfId="7695" priority="1229" operator="equal">
      <formula>"CUMPLE"</formula>
    </cfRule>
  </conditionalFormatting>
  <conditionalFormatting sqref="J334">
    <cfRule type="cellIs" dxfId="7694" priority="1226" operator="equal">
      <formula>"NO CUMPLE"</formula>
    </cfRule>
    <cfRule type="cellIs" dxfId="7693" priority="1227" operator="equal">
      <formula>"CUMPLE"</formula>
    </cfRule>
  </conditionalFormatting>
  <conditionalFormatting sqref="J335">
    <cfRule type="cellIs" dxfId="7692" priority="1224" operator="equal">
      <formula>"NO CUMPLE"</formula>
    </cfRule>
    <cfRule type="cellIs" dxfId="7691" priority="1225" operator="equal">
      <formula>"CUMPLE"</formula>
    </cfRule>
  </conditionalFormatting>
  <conditionalFormatting sqref="L333">
    <cfRule type="cellIs" dxfId="7690" priority="1222" operator="equal">
      <formula>"NO CUMPLE"</formula>
    </cfRule>
    <cfRule type="cellIs" dxfId="7689" priority="1223" operator="equal">
      <formula>"CUMPLE"</formula>
    </cfRule>
  </conditionalFormatting>
  <conditionalFormatting sqref="L334">
    <cfRule type="cellIs" dxfId="7688" priority="1220" operator="equal">
      <formula>"NO CUMPLE"</formula>
    </cfRule>
    <cfRule type="cellIs" dxfId="7687" priority="1221" operator="equal">
      <formula>"CUMPLE"</formula>
    </cfRule>
  </conditionalFormatting>
  <conditionalFormatting sqref="N324">
    <cfRule type="expression" dxfId="7686" priority="1217">
      <formula>N324=" "</formula>
    </cfRule>
    <cfRule type="expression" dxfId="7685" priority="1218">
      <formula>N324="NO PRESENTÓ CERTIFICADO"</formula>
    </cfRule>
    <cfRule type="expression" dxfId="7684" priority="1219">
      <formula>N324="PRESENTÓ CERTIFICADO"</formula>
    </cfRule>
  </conditionalFormatting>
  <conditionalFormatting sqref="O324">
    <cfRule type="cellIs" dxfId="7683" priority="1213" operator="equal">
      <formula>"PENDIENTE POR DESCRIPCIÓN"</formula>
    </cfRule>
    <cfRule type="cellIs" dxfId="7682" priority="1214" operator="equal">
      <formula>"DESCRIPCIÓN INSUFICIENTE"</formula>
    </cfRule>
    <cfRule type="cellIs" dxfId="7681" priority="1215" operator="equal">
      <formula>"NO ESTÁ ACORDE A ITEM 5.2.1 (T.R.)"</formula>
    </cfRule>
    <cfRule type="cellIs" dxfId="7680" priority="1216" operator="equal">
      <formula>"ACORDE A ITEM 5.2.1 (T.R.)"</formula>
    </cfRule>
  </conditionalFormatting>
  <conditionalFormatting sqref="N327">
    <cfRule type="expression" dxfId="7679" priority="1210">
      <formula>N327=" "</formula>
    </cfRule>
    <cfRule type="expression" dxfId="7678" priority="1211">
      <formula>N327="NO PRESENTÓ CERTIFICADO"</formula>
    </cfRule>
    <cfRule type="expression" dxfId="7677" priority="1212">
      <formula>N327="PRESENTÓ CERTIFICADO"</formula>
    </cfRule>
  </conditionalFormatting>
  <conditionalFormatting sqref="O327">
    <cfRule type="cellIs" dxfId="7676" priority="1206" operator="equal">
      <formula>"PENDIENTE POR DESCRIPCIÓN"</formula>
    </cfRule>
    <cfRule type="cellIs" dxfId="7675" priority="1207" operator="equal">
      <formula>"DESCRIPCIÓN INSUFICIENTE"</formula>
    </cfRule>
    <cfRule type="cellIs" dxfId="7674" priority="1208" operator="equal">
      <formula>"NO ESTÁ ACORDE A ITEM 5.2.1 (T.R.)"</formula>
    </cfRule>
    <cfRule type="cellIs" dxfId="7673" priority="1209" operator="equal">
      <formula>"ACORDE A ITEM 5.2.1 (T.R.)"</formula>
    </cfRule>
  </conditionalFormatting>
  <conditionalFormatting sqref="N330">
    <cfRule type="expression" dxfId="7672" priority="1203">
      <formula>N330=" "</formula>
    </cfRule>
    <cfRule type="expression" dxfId="7671" priority="1204">
      <formula>N330="NO PRESENTÓ CERTIFICADO"</formula>
    </cfRule>
    <cfRule type="expression" dxfId="7670" priority="1205">
      <formula>N330="PRESENTÓ CERTIFICADO"</formula>
    </cfRule>
  </conditionalFormatting>
  <conditionalFormatting sqref="O330">
    <cfRule type="cellIs" dxfId="7669" priority="1199" operator="equal">
      <formula>"PENDIENTE POR DESCRIPCIÓN"</formula>
    </cfRule>
    <cfRule type="cellIs" dxfId="7668" priority="1200" operator="equal">
      <formula>"DESCRIPCIÓN INSUFICIENTE"</formula>
    </cfRule>
    <cfRule type="cellIs" dxfId="7667" priority="1201" operator="equal">
      <formula>"NO ESTÁ ACORDE A ITEM 5.2.1 (T.R.)"</formula>
    </cfRule>
    <cfRule type="cellIs" dxfId="7666" priority="1202" operator="equal">
      <formula>"ACORDE A ITEM 5.2.1 (T.R.)"</formula>
    </cfRule>
  </conditionalFormatting>
  <conditionalFormatting sqref="N333">
    <cfRule type="expression" dxfId="7665" priority="1196">
      <formula>N333=" "</formula>
    </cfRule>
    <cfRule type="expression" dxfId="7664" priority="1197">
      <formula>N333="NO PRESENTÓ CERTIFICADO"</formula>
    </cfRule>
    <cfRule type="expression" dxfId="7663" priority="1198">
      <formula>N333="PRESENTÓ CERTIFICADO"</formula>
    </cfRule>
  </conditionalFormatting>
  <conditionalFormatting sqref="O333">
    <cfRule type="cellIs" dxfId="7662" priority="1192" operator="equal">
      <formula>"PENDIENTE POR DESCRIPCIÓN"</formula>
    </cfRule>
    <cfRule type="cellIs" dxfId="7661" priority="1193" operator="equal">
      <formula>"DESCRIPCIÓN INSUFICIENTE"</formula>
    </cfRule>
    <cfRule type="cellIs" dxfId="7660" priority="1194" operator="equal">
      <formula>"NO ESTÁ ACORDE A ITEM 5.2.1 (T.R.)"</formula>
    </cfRule>
    <cfRule type="cellIs" dxfId="7659" priority="1195" operator="equal">
      <formula>"ACORDE A ITEM 5.2.1 (T.R.)"</formula>
    </cfRule>
  </conditionalFormatting>
  <conditionalFormatting sqref="Q324">
    <cfRule type="containsBlanks" dxfId="7658" priority="1183">
      <formula>LEN(TRIM(Q324))=0</formula>
    </cfRule>
    <cfRule type="cellIs" dxfId="7657" priority="1188" operator="equal">
      <formula>"REQUERIMIENTOS SUBSANADOS"</formula>
    </cfRule>
    <cfRule type="containsText" dxfId="7656" priority="1189" operator="containsText" text="NO SUBSANABLE">
      <formula>NOT(ISERROR(SEARCH("NO SUBSANABLE",Q324)))</formula>
    </cfRule>
    <cfRule type="containsText" dxfId="7655" priority="1190" operator="containsText" text="PENDIENTES POR SUBSANAR">
      <formula>NOT(ISERROR(SEARCH("PENDIENTES POR SUBSANAR",Q324)))</formula>
    </cfRule>
    <cfRule type="containsText" dxfId="7654" priority="1191" operator="containsText" text="SIN OBSERVACIÓN">
      <formula>NOT(ISERROR(SEARCH("SIN OBSERVACIÓN",Q324)))</formula>
    </cfRule>
  </conditionalFormatting>
  <conditionalFormatting sqref="R324">
    <cfRule type="containsBlanks" dxfId="7653" priority="1182">
      <formula>LEN(TRIM(R324))=0</formula>
    </cfRule>
    <cfRule type="cellIs" dxfId="7652" priority="1184" operator="equal">
      <formula>"NO CUMPLEN CON LO SOLICITADO"</formula>
    </cfRule>
    <cfRule type="cellIs" dxfId="7651" priority="1185" operator="equal">
      <formula>"CUMPLEN CON LO SOLICITADO"</formula>
    </cfRule>
    <cfRule type="cellIs" dxfId="7650" priority="1186" operator="equal">
      <formula>"PENDIENTES"</formula>
    </cfRule>
    <cfRule type="cellIs" dxfId="7649" priority="1187" operator="equal">
      <formula>"NINGUNO"</formula>
    </cfRule>
  </conditionalFormatting>
  <conditionalFormatting sqref="Q333">
    <cfRule type="containsBlanks" dxfId="7648" priority="1173">
      <formula>LEN(TRIM(Q333))=0</formula>
    </cfRule>
    <cfRule type="cellIs" dxfId="7647" priority="1178" operator="equal">
      <formula>"REQUERIMIENTOS SUBSANADOS"</formula>
    </cfRule>
    <cfRule type="containsText" dxfId="7646" priority="1179" operator="containsText" text="NO SUBSANABLE">
      <formula>NOT(ISERROR(SEARCH("NO SUBSANABLE",Q333)))</formula>
    </cfRule>
    <cfRule type="containsText" dxfId="7645" priority="1180" operator="containsText" text="PENDIENTES POR SUBSANAR">
      <formula>NOT(ISERROR(SEARCH("PENDIENTES POR SUBSANAR",Q333)))</formula>
    </cfRule>
    <cfRule type="containsText" dxfId="7644" priority="1181" operator="containsText" text="SIN OBSERVACIÓN">
      <formula>NOT(ISERROR(SEARCH("SIN OBSERVACIÓN",Q333)))</formula>
    </cfRule>
  </conditionalFormatting>
  <conditionalFormatting sqref="R333">
    <cfRule type="containsBlanks" dxfId="7643" priority="1172">
      <formula>LEN(TRIM(R333))=0</formula>
    </cfRule>
    <cfRule type="cellIs" dxfId="7642" priority="1174" operator="equal">
      <formula>"NO CUMPLEN CON LO SOLICITADO"</formula>
    </cfRule>
    <cfRule type="cellIs" dxfId="7641" priority="1175" operator="equal">
      <formula>"CUMPLEN CON LO SOLICITADO"</formula>
    </cfRule>
    <cfRule type="cellIs" dxfId="7640" priority="1176" operator="equal">
      <formula>"PENDIENTES"</formula>
    </cfRule>
    <cfRule type="cellIs" dxfId="7639" priority="1177" operator="equal">
      <formula>"NINGUNO"</formula>
    </cfRule>
  </conditionalFormatting>
  <conditionalFormatting sqref="Q327">
    <cfRule type="containsBlanks" dxfId="7638" priority="1163">
      <formula>LEN(TRIM(Q327))=0</formula>
    </cfRule>
    <cfRule type="cellIs" dxfId="7637" priority="1168" operator="equal">
      <formula>"REQUERIMIENTOS SUBSANADOS"</formula>
    </cfRule>
    <cfRule type="containsText" dxfId="7636" priority="1169" operator="containsText" text="NO SUBSANABLE">
      <formula>NOT(ISERROR(SEARCH("NO SUBSANABLE",Q327)))</formula>
    </cfRule>
    <cfRule type="containsText" dxfId="7635" priority="1170" operator="containsText" text="PENDIENTES POR SUBSANAR">
      <formula>NOT(ISERROR(SEARCH("PENDIENTES POR SUBSANAR",Q327)))</formula>
    </cfRule>
    <cfRule type="containsText" dxfId="7634" priority="1171" operator="containsText" text="SIN OBSERVACIÓN">
      <formula>NOT(ISERROR(SEARCH("SIN OBSERVACIÓN",Q327)))</formula>
    </cfRule>
  </conditionalFormatting>
  <conditionalFormatting sqref="R327">
    <cfRule type="containsBlanks" dxfId="7633" priority="1162">
      <formula>LEN(TRIM(R327))=0</formula>
    </cfRule>
    <cfRule type="cellIs" dxfId="7632" priority="1164" operator="equal">
      <formula>"NO CUMPLEN CON LO SOLICITADO"</formula>
    </cfRule>
    <cfRule type="cellIs" dxfId="7631" priority="1165" operator="equal">
      <formula>"CUMPLEN CON LO SOLICITADO"</formula>
    </cfRule>
    <cfRule type="cellIs" dxfId="7630" priority="1166" operator="equal">
      <formula>"PENDIENTES"</formula>
    </cfRule>
    <cfRule type="cellIs" dxfId="7629" priority="1167" operator="equal">
      <formula>"NINGUNO"</formula>
    </cfRule>
  </conditionalFormatting>
  <conditionalFormatting sqref="H349">
    <cfRule type="notContainsBlanks" dxfId="7628" priority="1161">
      <formula>LEN(TRIM(H349))&gt;0</formula>
    </cfRule>
  </conditionalFormatting>
  <conditionalFormatting sqref="H352">
    <cfRule type="notContainsBlanks" dxfId="7627" priority="1160">
      <formula>LEN(TRIM(H352))&gt;0</formula>
    </cfRule>
  </conditionalFormatting>
  <conditionalFormatting sqref="H355">
    <cfRule type="notContainsBlanks" dxfId="7626" priority="1159">
      <formula>LEN(TRIM(H355))&gt;0</formula>
    </cfRule>
  </conditionalFormatting>
  <conditionalFormatting sqref="J343">
    <cfRule type="cellIs" dxfId="7625" priority="1157" operator="equal">
      <formula>"NO CUMPLE"</formula>
    </cfRule>
    <cfRule type="cellIs" dxfId="7624" priority="1158" operator="equal">
      <formula>"CUMPLE"</formula>
    </cfRule>
  </conditionalFormatting>
  <conditionalFormatting sqref="J344">
    <cfRule type="cellIs" dxfId="7623" priority="1155" operator="equal">
      <formula>"NO CUMPLE"</formula>
    </cfRule>
    <cfRule type="cellIs" dxfId="7622" priority="1156" operator="equal">
      <formula>"CUMPLE"</formula>
    </cfRule>
  </conditionalFormatting>
  <conditionalFormatting sqref="J345">
    <cfRule type="cellIs" dxfId="7621" priority="1153" operator="equal">
      <formula>"NO CUMPLE"</formula>
    </cfRule>
    <cfRule type="cellIs" dxfId="7620" priority="1154" operator="equal">
      <formula>"CUMPLE"</formula>
    </cfRule>
  </conditionalFormatting>
  <conditionalFormatting sqref="L343">
    <cfRule type="cellIs" dxfId="7619" priority="1151" operator="equal">
      <formula>"NO CUMPLE"</formula>
    </cfRule>
    <cfRule type="cellIs" dxfId="7618" priority="1152" operator="equal">
      <formula>"CUMPLE"</formula>
    </cfRule>
  </conditionalFormatting>
  <conditionalFormatting sqref="L344">
    <cfRule type="cellIs" dxfId="7617" priority="1147" operator="equal">
      <formula>"NO CUMPLE"</formula>
    </cfRule>
    <cfRule type="cellIs" dxfId="7616" priority="1148" operator="equal">
      <formula>"CUMPLE"</formula>
    </cfRule>
  </conditionalFormatting>
  <conditionalFormatting sqref="J346">
    <cfRule type="cellIs" dxfId="7615" priority="1145" operator="equal">
      <formula>"NO CUMPLE"</formula>
    </cfRule>
    <cfRule type="cellIs" dxfId="7614" priority="1146" operator="equal">
      <formula>"CUMPLE"</formula>
    </cfRule>
  </conditionalFormatting>
  <conditionalFormatting sqref="J347">
    <cfRule type="cellIs" dxfId="7613" priority="1143" operator="equal">
      <formula>"NO CUMPLE"</formula>
    </cfRule>
    <cfRule type="cellIs" dxfId="7612" priority="1144" operator="equal">
      <formula>"CUMPLE"</formula>
    </cfRule>
  </conditionalFormatting>
  <conditionalFormatting sqref="J348">
    <cfRule type="cellIs" dxfId="7611" priority="1141" operator="equal">
      <formula>"NO CUMPLE"</formula>
    </cfRule>
    <cfRule type="cellIs" dxfId="7610" priority="1142" operator="equal">
      <formula>"CUMPLE"</formula>
    </cfRule>
  </conditionalFormatting>
  <conditionalFormatting sqref="J349">
    <cfRule type="cellIs" dxfId="7609" priority="1139" operator="equal">
      <formula>"NO CUMPLE"</formula>
    </cfRule>
    <cfRule type="cellIs" dxfId="7608" priority="1140" operator="equal">
      <formula>"CUMPLE"</formula>
    </cfRule>
  </conditionalFormatting>
  <conditionalFormatting sqref="J350">
    <cfRule type="cellIs" dxfId="7607" priority="1137" operator="equal">
      <formula>"NO CUMPLE"</formula>
    </cfRule>
    <cfRule type="cellIs" dxfId="7606" priority="1138" operator="equal">
      <formula>"CUMPLE"</formula>
    </cfRule>
  </conditionalFormatting>
  <conditionalFormatting sqref="J351">
    <cfRule type="cellIs" dxfId="7605" priority="1135" operator="equal">
      <formula>"NO CUMPLE"</formula>
    </cfRule>
    <cfRule type="cellIs" dxfId="7604" priority="1136" operator="equal">
      <formula>"CUMPLE"</formula>
    </cfRule>
  </conditionalFormatting>
  <conditionalFormatting sqref="J352">
    <cfRule type="cellIs" dxfId="7603" priority="1133" operator="equal">
      <formula>"NO CUMPLE"</formula>
    </cfRule>
    <cfRule type="cellIs" dxfId="7602" priority="1134" operator="equal">
      <formula>"CUMPLE"</formula>
    </cfRule>
  </conditionalFormatting>
  <conditionalFormatting sqref="J353">
    <cfRule type="cellIs" dxfId="7601" priority="1131" operator="equal">
      <formula>"NO CUMPLE"</formula>
    </cfRule>
    <cfRule type="cellIs" dxfId="7600" priority="1132" operator="equal">
      <formula>"CUMPLE"</formula>
    </cfRule>
  </conditionalFormatting>
  <conditionalFormatting sqref="J354">
    <cfRule type="cellIs" dxfId="7599" priority="1129" operator="equal">
      <formula>"NO CUMPLE"</formula>
    </cfRule>
    <cfRule type="cellIs" dxfId="7598" priority="1130" operator="equal">
      <formula>"CUMPLE"</formula>
    </cfRule>
  </conditionalFormatting>
  <conditionalFormatting sqref="L346">
    <cfRule type="cellIs" dxfId="7597" priority="1127" operator="equal">
      <formula>"NO CUMPLE"</formula>
    </cfRule>
    <cfRule type="cellIs" dxfId="7596" priority="1128" operator="equal">
      <formula>"CUMPLE"</formula>
    </cfRule>
  </conditionalFormatting>
  <conditionalFormatting sqref="L347">
    <cfRule type="cellIs" dxfId="7595" priority="1125" operator="equal">
      <formula>"NO CUMPLE"</formula>
    </cfRule>
    <cfRule type="cellIs" dxfId="7594" priority="1126" operator="equal">
      <formula>"CUMPLE"</formula>
    </cfRule>
  </conditionalFormatting>
  <conditionalFormatting sqref="L349">
    <cfRule type="cellIs" dxfId="7593" priority="1123" operator="equal">
      <formula>"NO CUMPLE"</formula>
    </cfRule>
    <cfRule type="cellIs" dxfId="7592" priority="1124" operator="equal">
      <formula>"CUMPLE"</formula>
    </cfRule>
  </conditionalFormatting>
  <conditionalFormatting sqref="L350">
    <cfRule type="cellIs" dxfId="7591" priority="1121" operator="equal">
      <formula>"NO CUMPLE"</formula>
    </cfRule>
    <cfRule type="cellIs" dxfId="7590" priority="1122" operator="equal">
      <formula>"CUMPLE"</formula>
    </cfRule>
  </conditionalFormatting>
  <conditionalFormatting sqref="L352">
    <cfRule type="cellIs" dxfId="7589" priority="1119" operator="equal">
      <formula>"NO CUMPLE"</formula>
    </cfRule>
    <cfRule type="cellIs" dxfId="7588" priority="1120" operator="equal">
      <formula>"CUMPLE"</formula>
    </cfRule>
  </conditionalFormatting>
  <conditionalFormatting sqref="L353">
    <cfRule type="cellIs" dxfId="7587" priority="1117" operator="equal">
      <formula>"NO CUMPLE"</formula>
    </cfRule>
    <cfRule type="cellIs" dxfId="7586" priority="1118" operator="equal">
      <formula>"CUMPLE"</formula>
    </cfRule>
  </conditionalFormatting>
  <conditionalFormatting sqref="J355">
    <cfRule type="cellIs" dxfId="7585" priority="1115" operator="equal">
      <formula>"NO CUMPLE"</formula>
    </cfRule>
    <cfRule type="cellIs" dxfId="7584" priority="1116" operator="equal">
      <formula>"CUMPLE"</formula>
    </cfRule>
  </conditionalFormatting>
  <conditionalFormatting sqref="J356">
    <cfRule type="cellIs" dxfId="7583" priority="1113" operator="equal">
      <formula>"NO CUMPLE"</formula>
    </cfRule>
    <cfRule type="cellIs" dxfId="7582" priority="1114" operator="equal">
      <formula>"CUMPLE"</formula>
    </cfRule>
  </conditionalFormatting>
  <conditionalFormatting sqref="J357">
    <cfRule type="cellIs" dxfId="7581" priority="1111" operator="equal">
      <formula>"NO CUMPLE"</formula>
    </cfRule>
    <cfRule type="cellIs" dxfId="7580" priority="1112" operator="equal">
      <formula>"CUMPLE"</formula>
    </cfRule>
  </conditionalFormatting>
  <conditionalFormatting sqref="L355">
    <cfRule type="cellIs" dxfId="7579" priority="1109" operator="equal">
      <formula>"NO CUMPLE"</formula>
    </cfRule>
    <cfRule type="cellIs" dxfId="7578" priority="1110" operator="equal">
      <formula>"CUMPLE"</formula>
    </cfRule>
  </conditionalFormatting>
  <conditionalFormatting sqref="L356">
    <cfRule type="cellIs" dxfId="7577" priority="1107" operator="equal">
      <formula>"NO CUMPLE"</formula>
    </cfRule>
    <cfRule type="cellIs" dxfId="7576" priority="1108" operator="equal">
      <formula>"CUMPLE"</formula>
    </cfRule>
  </conditionalFormatting>
  <conditionalFormatting sqref="N343">
    <cfRule type="expression" dxfId="7575" priority="1104">
      <formula>N343=" "</formula>
    </cfRule>
    <cfRule type="expression" dxfId="7574" priority="1105">
      <formula>N343="NO PRESENTÓ CERTIFICADO"</formula>
    </cfRule>
    <cfRule type="expression" dxfId="7573" priority="1106">
      <formula>N343="PRESENTÓ CERTIFICADO"</formula>
    </cfRule>
  </conditionalFormatting>
  <conditionalFormatting sqref="O343">
    <cfRule type="cellIs" dxfId="7572" priority="1100" operator="equal">
      <formula>"PENDIENTE POR DESCRIPCIÓN"</formula>
    </cfRule>
    <cfRule type="cellIs" dxfId="7571" priority="1101" operator="equal">
      <formula>"DESCRIPCIÓN INSUFICIENTE"</formula>
    </cfRule>
    <cfRule type="cellIs" dxfId="7570" priority="1102" operator="equal">
      <formula>"NO ESTÁ ACORDE A ITEM 5.2.1 (T.R.)"</formula>
    </cfRule>
    <cfRule type="cellIs" dxfId="7569" priority="1103" operator="equal">
      <formula>"ACORDE A ITEM 5.2.1 (T.R.)"</formula>
    </cfRule>
  </conditionalFormatting>
  <conditionalFormatting sqref="N346">
    <cfRule type="expression" dxfId="7568" priority="1097">
      <formula>N346=" "</formula>
    </cfRule>
    <cfRule type="expression" dxfId="7567" priority="1098">
      <formula>N346="NO PRESENTÓ CERTIFICADO"</formula>
    </cfRule>
    <cfRule type="expression" dxfId="7566" priority="1099">
      <formula>N346="PRESENTÓ CERTIFICADO"</formula>
    </cfRule>
  </conditionalFormatting>
  <conditionalFormatting sqref="O346">
    <cfRule type="cellIs" dxfId="7565" priority="1093" operator="equal">
      <formula>"PENDIENTE POR DESCRIPCIÓN"</formula>
    </cfRule>
    <cfRule type="cellIs" dxfId="7564" priority="1094" operator="equal">
      <formula>"DESCRIPCIÓN INSUFICIENTE"</formula>
    </cfRule>
    <cfRule type="cellIs" dxfId="7563" priority="1095" operator="equal">
      <formula>"NO ESTÁ ACORDE A ITEM 5.2.1 (T.R.)"</formula>
    </cfRule>
    <cfRule type="cellIs" dxfId="7562" priority="1096" operator="equal">
      <formula>"ACORDE A ITEM 5.2.1 (T.R.)"</formula>
    </cfRule>
  </conditionalFormatting>
  <conditionalFormatting sqref="N349">
    <cfRule type="expression" dxfId="7561" priority="1090">
      <formula>N349=" "</formula>
    </cfRule>
    <cfRule type="expression" dxfId="7560" priority="1091">
      <formula>N349="NO PRESENTÓ CERTIFICADO"</formula>
    </cfRule>
    <cfRule type="expression" dxfId="7559" priority="1092">
      <formula>N349="PRESENTÓ CERTIFICADO"</formula>
    </cfRule>
  </conditionalFormatting>
  <conditionalFormatting sqref="O349">
    <cfRule type="cellIs" dxfId="7558" priority="1086" operator="equal">
      <formula>"PENDIENTE POR DESCRIPCIÓN"</formula>
    </cfRule>
    <cfRule type="cellIs" dxfId="7557" priority="1087" operator="equal">
      <formula>"DESCRIPCIÓN INSUFICIENTE"</formula>
    </cfRule>
    <cfRule type="cellIs" dxfId="7556" priority="1088" operator="equal">
      <formula>"NO ESTÁ ACORDE A ITEM 5.2.1 (T.R.)"</formula>
    </cfRule>
    <cfRule type="cellIs" dxfId="7555" priority="1089" operator="equal">
      <formula>"ACORDE A ITEM 5.2.1 (T.R.)"</formula>
    </cfRule>
  </conditionalFormatting>
  <conditionalFormatting sqref="N352">
    <cfRule type="expression" dxfId="7554" priority="1083">
      <formula>N352=" "</formula>
    </cfRule>
    <cfRule type="expression" dxfId="7553" priority="1084">
      <formula>N352="NO PRESENTÓ CERTIFICADO"</formula>
    </cfRule>
    <cfRule type="expression" dxfId="7552" priority="1085">
      <formula>N352="PRESENTÓ CERTIFICADO"</formula>
    </cfRule>
  </conditionalFormatting>
  <conditionalFormatting sqref="O352">
    <cfRule type="cellIs" dxfId="7551" priority="1079" operator="equal">
      <formula>"PENDIENTE POR DESCRIPCIÓN"</formula>
    </cfRule>
    <cfRule type="cellIs" dxfId="7550" priority="1080" operator="equal">
      <formula>"DESCRIPCIÓN INSUFICIENTE"</formula>
    </cfRule>
    <cfRule type="cellIs" dxfId="7549" priority="1081" operator="equal">
      <formula>"NO ESTÁ ACORDE A ITEM 5.2.1 (T.R.)"</formula>
    </cfRule>
    <cfRule type="cellIs" dxfId="7548" priority="1082" operator="equal">
      <formula>"ACORDE A ITEM 5.2.1 (T.R.)"</formula>
    </cfRule>
  </conditionalFormatting>
  <conditionalFormatting sqref="N355">
    <cfRule type="expression" dxfId="7547" priority="1076">
      <formula>N355=" "</formula>
    </cfRule>
    <cfRule type="expression" dxfId="7546" priority="1077">
      <formula>N355="NO PRESENTÓ CERTIFICADO"</formula>
    </cfRule>
    <cfRule type="expression" dxfId="7545" priority="1078">
      <formula>N355="PRESENTÓ CERTIFICADO"</formula>
    </cfRule>
  </conditionalFormatting>
  <conditionalFormatting sqref="O355">
    <cfRule type="cellIs" dxfId="7544" priority="1072" operator="equal">
      <formula>"PENDIENTE POR DESCRIPCIÓN"</formula>
    </cfRule>
    <cfRule type="cellIs" dxfId="7543" priority="1073" operator="equal">
      <formula>"DESCRIPCIÓN INSUFICIENTE"</formula>
    </cfRule>
    <cfRule type="cellIs" dxfId="7542" priority="1074" operator="equal">
      <formula>"NO ESTÁ ACORDE A ITEM 5.2.1 (T.R.)"</formula>
    </cfRule>
    <cfRule type="cellIs" dxfId="7541" priority="1075" operator="equal">
      <formula>"ACORDE A ITEM 5.2.1 (T.R.)"</formula>
    </cfRule>
  </conditionalFormatting>
  <conditionalFormatting sqref="Q346">
    <cfRule type="containsBlanks" dxfId="7540" priority="1063">
      <formula>LEN(TRIM(Q346))=0</formula>
    </cfRule>
    <cfRule type="cellIs" dxfId="7539" priority="1068" operator="equal">
      <formula>"REQUERIMIENTOS SUBSANADOS"</formula>
    </cfRule>
    <cfRule type="containsText" dxfId="7538" priority="1069" operator="containsText" text="NO SUBSANABLE">
      <formula>NOT(ISERROR(SEARCH("NO SUBSANABLE",Q346)))</formula>
    </cfRule>
    <cfRule type="containsText" dxfId="7537" priority="1070" operator="containsText" text="PENDIENTES POR SUBSANAR">
      <formula>NOT(ISERROR(SEARCH("PENDIENTES POR SUBSANAR",Q346)))</formula>
    </cfRule>
    <cfRule type="containsText" dxfId="7536" priority="1071" operator="containsText" text="SIN OBSERVACIÓN">
      <formula>NOT(ISERROR(SEARCH("SIN OBSERVACIÓN",Q346)))</formula>
    </cfRule>
  </conditionalFormatting>
  <conditionalFormatting sqref="R346">
    <cfRule type="containsBlanks" dxfId="7535" priority="1062">
      <formula>LEN(TRIM(R346))=0</formula>
    </cfRule>
    <cfRule type="cellIs" dxfId="7534" priority="1064" operator="equal">
      <formula>"NO CUMPLEN CON LO SOLICITADO"</formula>
    </cfRule>
    <cfRule type="cellIs" dxfId="7533" priority="1065" operator="equal">
      <formula>"CUMPLEN CON LO SOLICITADO"</formula>
    </cfRule>
    <cfRule type="cellIs" dxfId="7532" priority="1066" operator="equal">
      <formula>"PENDIENTES"</formula>
    </cfRule>
    <cfRule type="cellIs" dxfId="7531" priority="1067" operator="equal">
      <formula>"NINGUNO"</formula>
    </cfRule>
  </conditionalFormatting>
  <conditionalFormatting sqref="Q349">
    <cfRule type="containsBlanks" dxfId="7530" priority="1053">
      <formula>LEN(TRIM(Q349))=0</formula>
    </cfRule>
    <cfRule type="cellIs" dxfId="7529" priority="1058" operator="equal">
      <formula>"REQUERIMIENTOS SUBSANADOS"</formula>
    </cfRule>
    <cfRule type="containsText" dxfId="7528" priority="1059" operator="containsText" text="NO SUBSANABLE">
      <formula>NOT(ISERROR(SEARCH("NO SUBSANABLE",Q349)))</formula>
    </cfRule>
    <cfRule type="containsText" dxfId="7527" priority="1060" operator="containsText" text="PENDIENTES POR SUBSANAR">
      <formula>NOT(ISERROR(SEARCH("PENDIENTES POR SUBSANAR",Q349)))</formula>
    </cfRule>
    <cfRule type="containsText" dxfId="7526" priority="1061" operator="containsText" text="SIN OBSERVACIÓN">
      <formula>NOT(ISERROR(SEARCH("SIN OBSERVACIÓN",Q349)))</formula>
    </cfRule>
  </conditionalFormatting>
  <conditionalFormatting sqref="R349">
    <cfRule type="containsBlanks" dxfId="7525" priority="1052">
      <formula>LEN(TRIM(R349))=0</formula>
    </cfRule>
    <cfRule type="cellIs" dxfId="7524" priority="1054" operator="equal">
      <formula>"NO CUMPLEN CON LO SOLICITADO"</formula>
    </cfRule>
    <cfRule type="cellIs" dxfId="7523" priority="1055" operator="equal">
      <formula>"CUMPLEN CON LO SOLICITADO"</formula>
    </cfRule>
    <cfRule type="cellIs" dxfId="7522" priority="1056" operator="equal">
      <formula>"PENDIENTES"</formula>
    </cfRule>
    <cfRule type="cellIs" dxfId="7521" priority="1057" operator="equal">
      <formula>"NINGUNO"</formula>
    </cfRule>
  </conditionalFormatting>
  <conditionalFormatting sqref="Q352">
    <cfRule type="containsBlanks" dxfId="7520" priority="1033">
      <formula>LEN(TRIM(Q352))=0</formula>
    </cfRule>
    <cfRule type="cellIs" dxfId="7519" priority="1038" operator="equal">
      <formula>"REQUERIMIENTOS SUBSANADOS"</formula>
    </cfRule>
    <cfRule type="containsText" dxfId="7518" priority="1039" operator="containsText" text="NO SUBSANABLE">
      <formula>NOT(ISERROR(SEARCH("NO SUBSANABLE",Q352)))</formula>
    </cfRule>
    <cfRule type="containsText" dxfId="7517" priority="1040" operator="containsText" text="PENDIENTES POR SUBSANAR">
      <formula>NOT(ISERROR(SEARCH("PENDIENTES POR SUBSANAR",Q352)))</formula>
    </cfRule>
    <cfRule type="containsText" dxfId="7516" priority="1041" operator="containsText" text="SIN OBSERVACIÓN">
      <formula>NOT(ISERROR(SEARCH("SIN OBSERVACIÓN",Q352)))</formula>
    </cfRule>
  </conditionalFormatting>
  <conditionalFormatting sqref="R352">
    <cfRule type="containsBlanks" dxfId="7515" priority="1032">
      <formula>LEN(TRIM(R352))=0</formula>
    </cfRule>
    <cfRule type="cellIs" dxfId="7514" priority="1034" operator="equal">
      <formula>"NO CUMPLEN CON LO SOLICITADO"</formula>
    </cfRule>
    <cfRule type="cellIs" dxfId="7513" priority="1035" operator="equal">
      <formula>"CUMPLEN CON LO SOLICITADO"</formula>
    </cfRule>
    <cfRule type="cellIs" dxfId="7512" priority="1036" operator="equal">
      <formula>"PENDIENTES"</formula>
    </cfRule>
    <cfRule type="cellIs" dxfId="7511" priority="1037" operator="equal">
      <formula>"NINGUNO"</formula>
    </cfRule>
  </conditionalFormatting>
  <conditionalFormatting sqref="Q355">
    <cfRule type="containsBlanks" dxfId="7510" priority="1023">
      <formula>LEN(TRIM(Q355))=0</formula>
    </cfRule>
    <cfRule type="cellIs" dxfId="7509" priority="1028" operator="equal">
      <formula>"REQUERIMIENTOS SUBSANADOS"</formula>
    </cfRule>
    <cfRule type="containsText" dxfId="7508" priority="1029" operator="containsText" text="NO SUBSANABLE">
      <formula>NOT(ISERROR(SEARCH("NO SUBSANABLE",Q355)))</formula>
    </cfRule>
    <cfRule type="containsText" dxfId="7507" priority="1030" operator="containsText" text="PENDIENTES POR SUBSANAR">
      <formula>NOT(ISERROR(SEARCH("PENDIENTES POR SUBSANAR",Q355)))</formula>
    </cfRule>
    <cfRule type="containsText" dxfId="7506" priority="1031" operator="containsText" text="SIN OBSERVACIÓN">
      <formula>NOT(ISERROR(SEARCH("SIN OBSERVACIÓN",Q355)))</formula>
    </cfRule>
  </conditionalFormatting>
  <conditionalFormatting sqref="R355">
    <cfRule type="containsBlanks" dxfId="7505" priority="1022">
      <formula>LEN(TRIM(R355))=0</formula>
    </cfRule>
    <cfRule type="cellIs" dxfId="7504" priority="1024" operator="equal">
      <formula>"NO CUMPLEN CON LO SOLICITADO"</formula>
    </cfRule>
    <cfRule type="cellIs" dxfId="7503" priority="1025" operator="equal">
      <formula>"CUMPLEN CON LO SOLICITADO"</formula>
    </cfRule>
    <cfRule type="cellIs" dxfId="7502" priority="1026" operator="equal">
      <formula>"PENDIENTES"</formula>
    </cfRule>
    <cfRule type="cellIs" dxfId="7501" priority="1027" operator="equal">
      <formula>"NINGUNO"</formula>
    </cfRule>
  </conditionalFormatting>
  <conditionalFormatting sqref="H368 H371 H374 H377">
    <cfRule type="notContainsBlanks" dxfId="7500" priority="1016">
      <formula>LEN(TRIM(H368))&gt;0</formula>
    </cfRule>
  </conditionalFormatting>
  <conditionalFormatting sqref="I368 I371 I374 I377">
    <cfRule type="notContainsBlanks" dxfId="7499" priority="1015">
      <formula>LEN(TRIM(I368))&gt;0</formula>
    </cfRule>
  </conditionalFormatting>
  <conditionalFormatting sqref="J366:J367">
    <cfRule type="cellIs" dxfId="7498" priority="1013" operator="equal">
      <formula>"NO CUMPLE"</formula>
    </cfRule>
    <cfRule type="cellIs" dxfId="7497" priority="1014" operator="equal">
      <formula>"CUMPLE"</formula>
    </cfRule>
  </conditionalFormatting>
  <conditionalFormatting sqref="L365">
    <cfRule type="cellIs" dxfId="7496" priority="1011" operator="equal">
      <formula>"NO CUMPLE"</formula>
    </cfRule>
    <cfRule type="cellIs" dxfId="7495" priority="1012" operator="equal">
      <formula>"CUMPLE"</formula>
    </cfRule>
  </conditionalFormatting>
  <conditionalFormatting sqref="J368">
    <cfRule type="cellIs" dxfId="7494" priority="1009" operator="equal">
      <formula>"NO CUMPLE"</formula>
    </cfRule>
    <cfRule type="cellIs" dxfId="7493" priority="1010" operator="equal">
      <formula>"CUMPLE"</formula>
    </cfRule>
  </conditionalFormatting>
  <conditionalFormatting sqref="J369:J370">
    <cfRule type="cellIs" dxfId="7492" priority="1007" operator="equal">
      <formula>"NO CUMPLE"</formula>
    </cfRule>
    <cfRule type="cellIs" dxfId="7491" priority="1008" operator="equal">
      <formula>"CUMPLE"</formula>
    </cfRule>
  </conditionalFormatting>
  <conditionalFormatting sqref="L369">
    <cfRule type="cellIs" dxfId="7490" priority="1005" operator="equal">
      <formula>"NO CUMPLE"</formula>
    </cfRule>
    <cfRule type="cellIs" dxfId="7489" priority="1006" operator="equal">
      <formula>"CUMPLE"</formula>
    </cfRule>
  </conditionalFormatting>
  <conditionalFormatting sqref="L368">
    <cfRule type="cellIs" dxfId="7488" priority="1003" operator="equal">
      <formula>"NO CUMPLE"</formula>
    </cfRule>
    <cfRule type="cellIs" dxfId="7487" priority="1004" operator="equal">
      <formula>"CUMPLE"</formula>
    </cfRule>
  </conditionalFormatting>
  <conditionalFormatting sqref="J371">
    <cfRule type="cellIs" dxfId="7486" priority="1001" operator="equal">
      <formula>"NO CUMPLE"</formula>
    </cfRule>
    <cfRule type="cellIs" dxfId="7485" priority="1002" operator="equal">
      <formula>"CUMPLE"</formula>
    </cfRule>
  </conditionalFormatting>
  <conditionalFormatting sqref="J372">
    <cfRule type="cellIs" dxfId="7484" priority="999" operator="equal">
      <formula>"NO CUMPLE"</formula>
    </cfRule>
    <cfRule type="cellIs" dxfId="7483" priority="1000" operator="equal">
      <formula>"CUMPLE"</formula>
    </cfRule>
  </conditionalFormatting>
  <conditionalFormatting sqref="J373">
    <cfRule type="cellIs" dxfId="7482" priority="997" operator="equal">
      <formula>"NO CUMPLE"</formula>
    </cfRule>
    <cfRule type="cellIs" dxfId="7481" priority="998" operator="equal">
      <formula>"CUMPLE"</formula>
    </cfRule>
  </conditionalFormatting>
  <conditionalFormatting sqref="L371">
    <cfRule type="cellIs" dxfId="7480" priority="995" operator="equal">
      <formula>"NO CUMPLE"</formula>
    </cfRule>
    <cfRule type="cellIs" dxfId="7479" priority="996" operator="equal">
      <formula>"CUMPLE"</formula>
    </cfRule>
  </conditionalFormatting>
  <conditionalFormatting sqref="L372">
    <cfRule type="cellIs" dxfId="7478" priority="993" operator="equal">
      <formula>"NO CUMPLE"</formula>
    </cfRule>
    <cfRule type="cellIs" dxfId="7477" priority="994" operator="equal">
      <formula>"CUMPLE"</formula>
    </cfRule>
  </conditionalFormatting>
  <conditionalFormatting sqref="J374">
    <cfRule type="cellIs" dxfId="7476" priority="991" operator="equal">
      <formula>"NO CUMPLE"</formula>
    </cfRule>
    <cfRule type="cellIs" dxfId="7475" priority="992" operator="equal">
      <formula>"CUMPLE"</formula>
    </cfRule>
  </conditionalFormatting>
  <conditionalFormatting sqref="J375">
    <cfRule type="cellIs" dxfId="7474" priority="989" operator="equal">
      <formula>"NO CUMPLE"</formula>
    </cfRule>
    <cfRule type="cellIs" dxfId="7473" priority="990" operator="equal">
      <formula>"CUMPLE"</formula>
    </cfRule>
  </conditionalFormatting>
  <conditionalFormatting sqref="L374">
    <cfRule type="cellIs" dxfId="7472" priority="987" operator="equal">
      <formula>"NO CUMPLE"</formula>
    </cfRule>
    <cfRule type="cellIs" dxfId="7471" priority="988" operator="equal">
      <formula>"CUMPLE"</formula>
    </cfRule>
  </conditionalFormatting>
  <conditionalFormatting sqref="J376">
    <cfRule type="cellIs" dxfId="7470" priority="985" operator="equal">
      <formula>"NO CUMPLE"</formula>
    </cfRule>
    <cfRule type="cellIs" dxfId="7469" priority="986" operator="equal">
      <formula>"CUMPLE"</formula>
    </cfRule>
  </conditionalFormatting>
  <conditionalFormatting sqref="L375">
    <cfRule type="cellIs" dxfId="7468" priority="983" operator="equal">
      <formula>"NO CUMPLE"</formula>
    </cfRule>
    <cfRule type="cellIs" dxfId="7467" priority="984" operator="equal">
      <formula>"CUMPLE"</formula>
    </cfRule>
  </conditionalFormatting>
  <conditionalFormatting sqref="J377">
    <cfRule type="cellIs" dxfId="7466" priority="981" operator="equal">
      <formula>"NO CUMPLE"</formula>
    </cfRule>
    <cfRule type="cellIs" dxfId="7465" priority="982" operator="equal">
      <formula>"CUMPLE"</formula>
    </cfRule>
  </conditionalFormatting>
  <conditionalFormatting sqref="J378">
    <cfRule type="cellIs" dxfId="7464" priority="979" operator="equal">
      <formula>"NO CUMPLE"</formula>
    </cfRule>
    <cfRule type="cellIs" dxfId="7463" priority="980" operator="equal">
      <formula>"CUMPLE"</formula>
    </cfRule>
  </conditionalFormatting>
  <conditionalFormatting sqref="J379">
    <cfRule type="cellIs" dxfId="7462" priority="977" operator="equal">
      <formula>"NO CUMPLE"</formula>
    </cfRule>
    <cfRule type="cellIs" dxfId="7461" priority="978" operator="equal">
      <formula>"CUMPLE"</formula>
    </cfRule>
  </conditionalFormatting>
  <conditionalFormatting sqref="L377">
    <cfRule type="cellIs" dxfId="7460" priority="975" operator="equal">
      <formula>"NO CUMPLE"</formula>
    </cfRule>
    <cfRule type="cellIs" dxfId="7459" priority="976" operator="equal">
      <formula>"CUMPLE"</formula>
    </cfRule>
  </conditionalFormatting>
  <conditionalFormatting sqref="L378">
    <cfRule type="cellIs" dxfId="7458" priority="973" operator="equal">
      <formula>"NO CUMPLE"</formula>
    </cfRule>
    <cfRule type="cellIs" dxfId="7457" priority="974" operator="equal">
      <formula>"CUMPLE"</formula>
    </cfRule>
  </conditionalFormatting>
  <conditionalFormatting sqref="N368">
    <cfRule type="expression" dxfId="7456" priority="970">
      <formula>N368=" "</formula>
    </cfRule>
    <cfRule type="expression" dxfId="7455" priority="971">
      <formula>N368="NO PRESENTÓ CERTIFICADO"</formula>
    </cfRule>
    <cfRule type="expression" dxfId="7454" priority="972">
      <formula>N368="PRESENTÓ CERTIFICADO"</formula>
    </cfRule>
  </conditionalFormatting>
  <conditionalFormatting sqref="Q368">
    <cfRule type="containsBlanks" dxfId="7453" priority="965">
      <formula>LEN(TRIM(Q368))=0</formula>
    </cfRule>
    <cfRule type="cellIs" dxfId="7452" priority="966" operator="equal">
      <formula>"REQUERIMIENTOS SUBSANADOS"</formula>
    </cfRule>
    <cfRule type="containsText" dxfId="7451" priority="967" operator="containsText" text="NO SUBSANABLE">
      <formula>NOT(ISERROR(SEARCH("NO SUBSANABLE",Q368)))</formula>
    </cfRule>
    <cfRule type="containsText" dxfId="7450" priority="968" operator="containsText" text="PENDIENTES POR SUBSANAR">
      <formula>NOT(ISERROR(SEARCH("PENDIENTES POR SUBSANAR",Q368)))</formula>
    </cfRule>
    <cfRule type="containsText" dxfId="7449" priority="969" operator="containsText" text="SIN OBSERVACIÓN">
      <formula>NOT(ISERROR(SEARCH("SIN OBSERVACIÓN",Q368)))</formula>
    </cfRule>
  </conditionalFormatting>
  <conditionalFormatting sqref="Q371">
    <cfRule type="containsBlanks" dxfId="7448" priority="960">
      <formula>LEN(TRIM(Q371))=0</formula>
    </cfRule>
    <cfRule type="cellIs" dxfId="7447" priority="961" operator="equal">
      <formula>"REQUERIMIENTOS SUBSANADOS"</formula>
    </cfRule>
    <cfRule type="containsText" dxfId="7446" priority="962" operator="containsText" text="NO SUBSANABLE">
      <formula>NOT(ISERROR(SEARCH("NO SUBSANABLE",Q371)))</formula>
    </cfRule>
    <cfRule type="containsText" dxfId="7445" priority="963" operator="containsText" text="PENDIENTES POR SUBSANAR">
      <formula>NOT(ISERROR(SEARCH("PENDIENTES POR SUBSANAR",Q371)))</formula>
    </cfRule>
    <cfRule type="containsText" dxfId="7444" priority="964" operator="containsText" text="SIN OBSERVACIÓN">
      <formula>NOT(ISERROR(SEARCH("SIN OBSERVACIÓN",Q371)))</formula>
    </cfRule>
  </conditionalFormatting>
  <conditionalFormatting sqref="N371">
    <cfRule type="expression" dxfId="7443" priority="957">
      <formula>N371=" "</formula>
    </cfRule>
    <cfRule type="expression" dxfId="7442" priority="958">
      <formula>N371="NO PRESENTÓ CERTIFICADO"</formula>
    </cfRule>
    <cfRule type="expression" dxfId="7441" priority="959">
      <formula>N371="PRESENTÓ CERTIFICADO"</formula>
    </cfRule>
  </conditionalFormatting>
  <conditionalFormatting sqref="N374">
    <cfRule type="expression" dxfId="7440" priority="954">
      <formula>N374=" "</formula>
    </cfRule>
    <cfRule type="expression" dxfId="7439" priority="955">
      <formula>N374="NO PRESENTÓ CERTIFICADO"</formula>
    </cfRule>
    <cfRule type="expression" dxfId="7438" priority="956">
      <formula>N374="PRESENTÓ CERTIFICADO"</formula>
    </cfRule>
  </conditionalFormatting>
  <conditionalFormatting sqref="P377">
    <cfRule type="expression" dxfId="7437" priority="941">
      <formula>Q377="NO SUBSANABLE"</formula>
    </cfRule>
    <cfRule type="expression" dxfId="7436" priority="943">
      <formula>Q377="REQUERIMIENTOS SUBSANADOS"</formula>
    </cfRule>
    <cfRule type="expression" dxfId="7435" priority="944">
      <formula>Q377="PENDIENTES POR SUBSANAR"</formula>
    </cfRule>
    <cfRule type="expression" dxfId="7434" priority="949">
      <formula>Q377="SIN OBSERVACIÓN"</formula>
    </cfRule>
    <cfRule type="containsBlanks" dxfId="7433" priority="950">
      <formula>LEN(TRIM(P377))=0</formula>
    </cfRule>
  </conditionalFormatting>
  <conditionalFormatting sqref="O377">
    <cfRule type="cellIs" dxfId="7432" priority="942" operator="equal">
      <formula>"PENDIENTE POR DESCRIPCIÓN"</formula>
    </cfRule>
    <cfRule type="cellIs" dxfId="7431" priority="946" operator="equal">
      <formula>"DESCRIPCIÓN INSUFICIENTE"</formula>
    </cfRule>
    <cfRule type="cellIs" dxfId="7430" priority="947" operator="equal">
      <formula>"NO ESTÁ ACORDE A ITEM 5.2.1 (T.R.)"</formula>
    </cfRule>
    <cfRule type="cellIs" dxfId="7429" priority="948" operator="equal">
      <formula>"ACORDE A ITEM 5.2.1 (T.R.)"</formula>
    </cfRule>
  </conditionalFormatting>
  <conditionalFormatting sqref="Q377">
    <cfRule type="containsBlanks" dxfId="7428" priority="940">
      <formula>LEN(TRIM(Q377))=0</formula>
    </cfRule>
    <cfRule type="cellIs" dxfId="7427" priority="945" operator="equal">
      <formula>"REQUERIMIENTOS SUBSANADOS"</formula>
    </cfRule>
    <cfRule type="containsText" dxfId="7426" priority="951" operator="containsText" text="NO SUBSANABLE">
      <formula>NOT(ISERROR(SEARCH("NO SUBSANABLE",Q377)))</formula>
    </cfRule>
    <cfRule type="containsText" dxfId="7425" priority="952" operator="containsText" text="PENDIENTES POR SUBSANAR">
      <formula>NOT(ISERROR(SEARCH("PENDIENTES POR SUBSANAR",Q377)))</formula>
    </cfRule>
    <cfRule type="containsText" dxfId="7424" priority="953" operator="containsText" text="SIN OBSERVACIÓN">
      <formula>NOT(ISERROR(SEARCH("SIN OBSERVACIÓN",Q377)))</formula>
    </cfRule>
  </conditionalFormatting>
  <conditionalFormatting sqref="N377">
    <cfRule type="expression" dxfId="7423" priority="937">
      <formula>N377=" "</formula>
    </cfRule>
    <cfRule type="expression" dxfId="7422" priority="938">
      <formula>N377="NO PRESENTÓ CERTIFICADO"</formula>
    </cfRule>
    <cfRule type="expression" dxfId="7421" priority="939">
      <formula>N377="PRESENTÓ CERTIFICADO"</formula>
    </cfRule>
  </conditionalFormatting>
  <conditionalFormatting sqref="R368">
    <cfRule type="containsBlanks" dxfId="7420" priority="932">
      <formula>LEN(TRIM(R368))=0</formula>
    </cfRule>
    <cfRule type="cellIs" dxfId="7419" priority="933" operator="equal">
      <formula>"NO CUMPLEN CON LO SOLICITADO"</formula>
    </cfRule>
    <cfRule type="cellIs" dxfId="7418" priority="934" operator="equal">
      <formula>"CUMPLEN CON LO SOLICITADO"</formula>
    </cfRule>
    <cfRule type="cellIs" dxfId="7417" priority="935" operator="equal">
      <formula>"PENDIENTES"</formula>
    </cfRule>
    <cfRule type="cellIs" dxfId="7416" priority="936" operator="equal">
      <formula>"NINGUNO"</formula>
    </cfRule>
  </conditionalFormatting>
  <conditionalFormatting sqref="R371">
    <cfRule type="containsBlanks" dxfId="7415" priority="927">
      <formula>LEN(TRIM(R371))=0</formula>
    </cfRule>
    <cfRule type="cellIs" dxfId="7414" priority="928" operator="equal">
      <formula>"NO CUMPLEN CON LO SOLICITADO"</formula>
    </cfRule>
    <cfRule type="cellIs" dxfId="7413" priority="929" operator="equal">
      <formula>"CUMPLEN CON LO SOLICITADO"</formula>
    </cfRule>
    <cfRule type="cellIs" dxfId="7412" priority="930" operator="equal">
      <formula>"PENDIENTES"</formula>
    </cfRule>
    <cfRule type="cellIs" dxfId="7411" priority="931" operator="equal">
      <formula>"NINGUNO"</formula>
    </cfRule>
  </conditionalFormatting>
  <conditionalFormatting sqref="R377">
    <cfRule type="containsBlanks" dxfId="7410" priority="917">
      <formula>LEN(TRIM(R377))=0</formula>
    </cfRule>
    <cfRule type="cellIs" dxfId="7409" priority="918" operator="equal">
      <formula>"NO CUMPLEN CON LO SOLICITADO"</formula>
    </cfRule>
    <cfRule type="cellIs" dxfId="7408" priority="919" operator="equal">
      <formula>"CUMPLEN CON LO SOLICITADO"</formula>
    </cfRule>
    <cfRule type="cellIs" dxfId="7407" priority="920" operator="equal">
      <formula>"PENDIENTES"</formula>
    </cfRule>
    <cfRule type="cellIs" dxfId="7406" priority="921" operator="equal">
      <formula>"NINGUNO"</formula>
    </cfRule>
  </conditionalFormatting>
  <conditionalFormatting sqref="J388">
    <cfRule type="cellIs" dxfId="7405" priority="915" operator="equal">
      <formula>"NO CUMPLE"</formula>
    </cfRule>
    <cfRule type="cellIs" dxfId="7404" priority="916" operator="equal">
      <formula>"CUMPLE"</formula>
    </cfRule>
  </conditionalFormatting>
  <conditionalFormatting sqref="J389">
    <cfRule type="cellIs" dxfId="7403" priority="913" operator="equal">
      <formula>"NO CUMPLE"</formula>
    </cfRule>
    <cfRule type="cellIs" dxfId="7402" priority="914" operator="equal">
      <formula>"CUMPLE"</formula>
    </cfRule>
  </conditionalFormatting>
  <conditionalFormatting sqref="L387">
    <cfRule type="cellIs" dxfId="7401" priority="911" operator="equal">
      <formula>"NO CUMPLE"</formula>
    </cfRule>
    <cfRule type="cellIs" dxfId="7400" priority="912" operator="equal">
      <formula>"CUMPLE"</formula>
    </cfRule>
  </conditionalFormatting>
  <conditionalFormatting sqref="L388">
    <cfRule type="cellIs" dxfId="7399" priority="909" operator="equal">
      <formula>"NO CUMPLE"</formula>
    </cfRule>
    <cfRule type="cellIs" dxfId="7398" priority="910" operator="equal">
      <formula>"CUMPLE"</formula>
    </cfRule>
  </conditionalFormatting>
  <conditionalFormatting sqref="J390">
    <cfRule type="cellIs" dxfId="7397" priority="907" operator="equal">
      <formula>"NO CUMPLE"</formula>
    </cfRule>
    <cfRule type="cellIs" dxfId="7396" priority="908" operator="equal">
      <formula>"CUMPLE"</formula>
    </cfRule>
  </conditionalFormatting>
  <conditionalFormatting sqref="J391">
    <cfRule type="cellIs" dxfId="7395" priority="905" operator="equal">
      <formula>"NO CUMPLE"</formula>
    </cfRule>
    <cfRule type="cellIs" dxfId="7394" priority="906" operator="equal">
      <formula>"CUMPLE"</formula>
    </cfRule>
  </conditionalFormatting>
  <conditionalFormatting sqref="J392">
    <cfRule type="cellIs" dxfId="7393" priority="903" operator="equal">
      <formula>"NO CUMPLE"</formula>
    </cfRule>
    <cfRule type="cellIs" dxfId="7392" priority="904" operator="equal">
      <formula>"CUMPLE"</formula>
    </cfRule>
  </conditionalFormatting>
  <conditionalFormatting sqref="L390">
    <cfRule type="cellIs" dxfId="7391" priority="901" operator="equal">
      <formula>"NO CUMPLE"</formula>
    </cfRule>
    <cfRule type="cellIs" dxfId="7390" priority="902" operator="equal">
      <formula>"CUMPLE"</formula>
    </cfRule>
  </conditionalFormatting>
  <conditionalFormatting sqref="J393">
    <cfRule type="cellIs" dxfId="7389" priority="899" operator="equal">
      <formula>"NO CUMPLE"</formula>
    </cfRule>
    <cfRule type="cellIs" dxfId="7388" priority="900" operator="equal">
      <formula>"CUMPLE"</formula>
    </cfRule>
  </conditionalFormatting>
  <conditionalFormatting sqref="J394">
    <cfRule type="cellIs" dxfId="7387" priority="897" operator="equal">
      <formula>"NO CUMPLE"</formula>
    </cfRule>
    <cfRule type="cellIs" dxfId="7386" priority="898" operator="equal">
      <formula>"CUMPLE"</formula>
    </cfRule>
  </conditionalFormatting>
  <conditionalFormatting sqref="J395">
    <cfRule type="cellIs" dxfId="7385" priority="895" operator="equal">
      <formula>"NO CUMPLE"</formula>
    </cfRule>
    <cfRule type="cellIs" dxfId="7384" priority="896" operator="equal">
      <formula>"CUMPLE"</formula>
    </cfRule>
  </conditionalFormatting>
  <conditionalFormatting sqref="L393">
    <cfRule type="cellIs" dxfId="7383" priority="893" operator="equal">
      <formula>"NO CUMPLE"</formula>
    </cfRule>
    <cfRule type="cellIs" dxfId="7382" priority="894" operator="equal">
      <formula>"CUMPLE"</formula>
    </cfRule>
  </conditionalFormatting>
  <conditionalFormatting sqref="L394">
    <cfRule type="cellIs" dxfId="7381" priority="891" operator="equal">
      <formula>"NO CUMPLE"</formula>
    </cfRule>
    <cfRule type="cellIs" dxfId="7380" priority="892" operator="equal">
      <formula>"CUMPLE"</formula>
    </cfRule>
  </conditionalFormatting>
  <conditionalFormatting sqref="N390">
    <cfRule type="expression" dxfId="7379" priority="888">
      <formula>N390=" "</formula>
    </cfRule>
    <cfRule type="expression" dxfId="7378" priority="889">
      <formula>N390="NO PRESENTÓ CERTIFICADO"</formula>
    </cfRule>
    <cfRule type="expression" dxfId="7377" priority="890">
      <formula>N390="PRESENTÓ CERTIFICADO"</formula>
    </cfRule>
  </conditionalFormatting>
  <conditionalFormatting sqref="P390">
    <cfRule type="expression" dxfId="7376" priority="875">
      <formula>Q390="NO SUBSANABLE"</formula>
    </cfRule>
    <cfRule type="expression" dxfId="7375" priority="877">
      <formula>Q390="REQUERIMIENTOS SUBSANADOS"</formula>
    </cfRule>
    <cfRule type="expression" dxfId="7374" priority="878">
      <formula>Q390="PENDIENTES POR SUBSANAR"</formula>
    </cfRule>
    <cfRule type="expression" dxfId="7373" priority="883">
      <formula>Q390="SIN OBSERVACIÓN"</formula>
    </cfRule>
    <cfRule type="containsBlanks" dxfId="7372" priority="884">
      <formula>LEN(TRIM(P390))=0</formula>
    </cfRule>
  </conditionalFormatting>
  <conditionalFormatting sqref="O390">
    <cfRule type="cellIs" dxfId="7371" priority="876" operator="equal">
      <formula>"PENDIENTE POR DESCRIPCIÓN"</formula>
    </cfRule>
    <cfRule type="cellIs" dxfId="7370" priority="880" operator="equal">
      <formula>"DESCRIPCIÓN INSUFICIENTE"</formula>
    </cfRule>
    <cfRule type="cellIs" dxfId="7369" priority="881" operator="equal">
      <formula>"NO ESTÁ ACORDE A ITEM 5.2.1 (T.R.)"</formula>
    </cfRule>
    <cfRule type="cellIs" dxfId="7368" priority="882" operator="equal">
      <formula>"ACORDE A ITEM 5.2.1 (T.R.)"</formula>
    </cfRule>
  </conditionalFormatting>
  <conditionalFormatting sqref="Q390">
    <cfRule type="containsBlanks" dxfId="7367" priority="870">
      <formula>LEN(TRIM(Q390))=0</formula>
    </cfRule>
    <cfRule type="cellIs" dxfId="7366" priority="879" operator="equal">
      <formula>"REQUERIMIENTOS SUBSANADOS"</formula>
    </cfRule>
    <cfRule type="containsText" dxfId="7365" priority="885" operator="containsText" text="NO SUBSANABLE">
      <formula>NOT(ISERROR(SEARCH("NO SUBSANABLE",Q390)))</formula>
    </cfRule>
    <cfRule type="containsText" dxfId="7364" priority="886" operator="containsText" text="PENDIENTES POR SUBSANAR">
      <formula>NOT(ISERROR(SEARCH("PENDIENTES POR SUBSANAR",Q390)))</formula>
    </cfRule>
    <cfRule type="containsText" dxfId="7363" priority="887" operator="containsText" text="SIN OBSERVACIÓN">
      <formula>NOT(ISERROR(SEARCH("SIN OBSERVACIÓN",Q390)))</formula>
    </cfRule>
  </conditionalFormatting>
  <conditionalFormatting sqref="R390">
    <cfRule type="containsBlanks" dxfId="7362" priority="869">
      <formula>LEN(TRIM(R390))=0</formula>
    </cfRule>
    <cfRule type="cellIs" dxfId="7361" priority="871" operator="equal">
      <formula>"NO CUMPLEN CON LO SOLICITADO"</formula>
    </cfRule>
    <cfRule type="cellIs" dxfId="7360" priority="872" operator="equal">
      <formula>"CUMPLEN CON LO SOLICITADO"</formula>
    </cfRule>
    <cfRule type="cellIs" dxfId="7359" priority="873" operator="equal">
      <formula>"PENDIENTES"</formula>
    </cfRule>
    <cfRule type="cellIs" dxfId="7358" priority="874" operator="equal">
      <formula>"NINGUNO"</formula>
    </cfRule>
  </conditionalFormatting>
  <conditionalFormatting sqref="N393">
    <cfRule type="expression" dxfId="7357" priority="866">
      <formula>N393=" "</formula>
    </cfRule>
    <cfRule type="expression" dxfId="7356" priority="867">
      <formula>N393="NO PRESENTÓ CERTIFICADO"</formula>
    </cfRule>
    <cfRule type="expression" dxfId="7355" priority="868">
      <formula>N393="PRESENTÓ CERTIFICADO"</formula>
    </cfRule>
  </conditionalFormatting>
  <conditionalFormatting sqref="P393">
    <cfRule type="expression" dxfId="7354" priority="853">
      <formula>Q393="NO SUBSANABLE"</formula>
    </cfRule>
    <cfRule type="expression" dxfId="7353" priority="855">
      <formula>Q393="REQUERIMIENTOS SUBSANADOS"</formula>
    </cfRule>
    <cfRule type="expression" dxfId="7352" priority="856">
      <formula>Q393="PENDIENTES POR SUBSANAR"</formula>
    </cfRule>
    <cfRule type="expression" dxfId="7351" priority="861">
      <formula>Q393="SIN OBSERVACIÓN"</formula>
    </cfRule>
    <cfRule type="containsBlanks" dxfId="7350" priority="862">
      <formula>LEN(TRIM(P393))=0</formula>
    </cfRule>
  </conditionalFormatting>
  <conditionalFormatting sqref="O393">
    <cfRule type="cellIs" dxfId="7349" priority="854" operator="equal">
      <formula>"PENDIENTE POR DESCRIPCIÓN"</formula>
    </cfRule>
    <cfRule type="cellIs" dxfId="7348" priority="858" operator="equal">
      <formula>"DESCRIPCIÓN INSUFICIENTE"</formula>
    </cfRule>
    <cfRule type="cellIs" dxfId="7347" priority="859" operator="equal">
      <formula>"NO ESTÁ ACORDE A ITEM 5.2.1 (T.R.)"</formula>
    </cfRule>
    <cfRule type="cellIs" dxfId="7346" priority="860" operator="equal">
      <formula>"ACORDE A ITEM 5.2.1 (T.R.)"</formula>
    </cfRule>
  </conditionalFormatting>
  <conditionalFormatting sqref="Q393">
    <cfRule type="containsBlanks" dxfId="7345" priority="848">
      <formula>LEN(TRIM(Q393))=0</formula>
    </cfRule>
    <cfRule type="cellIs" dxfId="7344" priority="857" operator="equal">
      <formula>"REQUERIMIENTOS SUBSANADOS"</formula>
    </cfRule>
    <cfRule type="containsText" dxfId="7343" priority="863" operator="containsText" text="NO SUBSANABLE">
      <formula>NOT(ISERROR(SEARCH("NO SUBSANABLE",Q393)))</formula>
    </cfRule>
    <cfRule type="containsText" dxfId="7342" priority="864" operator="containsText" text="PENDIENTES POR SUBSANAR">
      <formula>NOT(ISERROR(SEARCH("PENDIENTES POR SUBSANAR",Q393)))</formula>
    </cfRule>
    <cfRule type="containsText" dxfId="7341" priority="865" operator="containsText" text="SIN OBSERVACIÓN">
      <formula>NOT(ISERROR(SEARCH("SIN OBSERVACIÓN",Q393)))</formula>
    </cfRule>
  </conditionalFormatting>
  <conditionalFormatting sqref="R393">
    <cfRule type="containsBlanks" dxfId="7340" priority="847">
      <formula>LEN(TRIM(R393))=0</formula>
    </cfRule>
    <cfRule type="cellIs" dxfId="7339" priority="849" operator="equal">
      <formula>"NO CUMPLEN CON LO SOLICITADO"</formula>
    </cfRule>
    <cfRule type="cellIs" dxfId="7338" priority="850" operator="equal">
      <formula>"CUMPLEN CON LO SOLICITADO"</formula>
    </cfRule>
    <cfRule type="cellIs" dxfId="7337" priority="851" operator="equal">
      <formula>"PENDIENTES"</formula>
    </cfRule>
    <cfRule type="cellIs" dxfId="7336" priority="852" operator="equal">
      <formula>"NINGUNO"</formula>
    </cfRule>
  </conditionalFormatting>
  <conditionalFormatting sqref="H412 H415 H418 H421">
    <cfRule type="notContainsBlanks" dxfId="7335" priority="846">
      <formula>LEN(TRIM(H412))&gt;0</formula>
    </cfRule>
  </conditionalFormatting>
  <conditionalFormatting sqref="I412 I415 I418 I421">
    <cfRule type="notContainsBlanks" dxfId="7334" priority="845">
      <formula>LEN(TRIM(I412))&gt;0</formula>
    </cfRule>
  </conditionalFormatting>
  <conditionalFormatting sqref="J410">
    <cfRule type="cellIs" dxfId="7333" priority="843" operator="equal">
      <formula>"NO CUMPLE"</formula>
    </cfRule>
    <cfRule type="cellIs" dxfId="7332" priority="844" operator="equal">
      <formula>"CUMPLE"</formula>
    </cfRule>
  </conditionalFormatting>
  <conditionalFormatting sqref="J411">
    <cfRule type="cellIs" dxfId="7331" priority="841" operator="equal">
      <formula>"NO CUMPLE"</formula>
    </cfRule>
    <cfRule type="cellIs" dxfId="7330" priority="842" operator="equal">
      <formula>"CUMPLE"</formula>
    </cfRule>
  </conditionalFormatting>
  <conditionalFormatting sqref="L409">
    <cfRule type="cellIs" dxfId="7329" priority="839" operator="equal">
      <formula>"NO CUMPLE"</formula>
    </cfRule>
    <cfRule type="cellIs" dxfId="7328" priority="840" operator="equal">
      <formula>"CUMPLE"</formula>
    </cfRule>
  </conditionalFormatting>
  <conditionalFormatting sqref="L410">
    <cfRule type="cellIs" dxfId="7327" priority="837" operator="equal">
      <formula>"NO CUMPLE"</formula>
    </cfRule>
    <cfRule type="cellIs" dxfId="7326" priority="838" operator="equal">
      <formula>"CUMPLE"</formula>
    </cfRule>
  </conditionalFormatting>
  <conditionalFormatting sqref="J412">
    <cfRule type="cellIs" dxfId="7325" priority="835" operator="equal">
      <formula>"NO CUMPLE"</formula>
    </cfRule>
    <cfRule type="cellIs" dxfId="7324" priority="836" operator="equal">
      <formula>"CUMPLE"</formula>
    </cfRule>
  </conditionalFormatting>
  <conditionalFormatting sqref="J414">
    <cfRule type="cellIs" dxfId="7323" priority="833" operator="equal">
      <formula>"NO CUMPLE"</formula>
    </cfRule>
    <cfRule type="cellIs" dxfId="7322" priority="834" operator="equal">
      <formula>"CUMPLE"</formula>
    </cfRule>
  </conditionalFormatting>
  <conditionalFormatting sqref="J415">
    <cfRule type="cellIs" dxfId="7321" priority="831" operator="equal">
      <formula>"NO CUMPLE"</formula>
    </cfRule>
    <cfRule type="cellIs" dxfId="7320" priority="832" operator="equal">
      <formula>"CUMPLE"</formula>
    </cfRule>
  </conditionalFormatting>
  <conditionalFormatting sqref="J416">
    <cfRule type="cellIs" dxfId="7319" priority="829" operator="equal">
      <formula>"NO CUMPLE"</formula>
    </cfRule>
    <cfRule type="cellIs" dxfId="7318" priority="830" operator="equal">
      <formula>"CUMPLE"</formula>
    </cfRule>
  </conditionalFormatting>
  <conditionalFormatting sqref="J417">
    <cfRule type="cellIs" dxfId="7317" priority="827" operator="equal">
      <formula>"NO CUMPLE"</formula>
    </cfRule>
    <cfRule type="cellIs" dxfId="7316" priority="828" operator="equal">
      <formula>"CUMPLE"</formula>
    </cfRule>
  </conditionalFormatting>
  <conditionalFormatting sqref="J418">
    <cfRule type="cellIs" dxfId="7315" priority="825" operator="equal">
      <formula>"NO CUMPLE"</formula>
    </cfRule>
    <cfRule type="cellIs" dxfId="7314" priority="826" operator="equal">
      <formula>"CUMPLE"</formula>
    </cfRule>
  </conditionalFormatting>
  <conditionalFormatting sqref="J419">
    <cfRule type="cellIs" dxfId="7313" priority="823" operator="equal">
      <formula>"NO CUMPLE"</formula>
    </cfRule>
    <cfRule type="cellIs" dxfId="7312" priority="824" operator="equal">
      <formula>"CUMPLE"</formula>
    </cfRule>
  </conditionalFormatting>
  <conditionalFormatting sqref="J420">
    <cfRule type="cellIs" dxfId="7311" priority="821" operator="equal">
      <formula>"NO CUMPLE"</formula>
    </cfRule>
    <cfRule type="cellIs" dxfId="7310" priority="822" operator="equal">
      <formula>"CUMPLE"</formula>
    </cfRule>
  </conditionalFormatting>
  <conditionalFormatting sqref="J421">
    <cfRule type="cellIs" dxfId="7309" priority="819" operator="equal">
      <formula>"NO CUMPLE"</formula>
    </cfRule>
    <cfRule type="cellIs" dxfId="7308" priority="820" operator="equal">
      <formula>"CUMPLE"</formula>
    </cfRule>
  </conditionalFormatting>
  <conditionalFormatting sqref="J422">
    <cfRule type="cellIs" dxfId="7307" priority="817" operator="equal">
      <formula>"NO CUMPLE"</formula>
    </cfRule>
    <cfRule type="cellIs" dxfId="7306" priority="818" operator="equal">
      <formula>"CUMPLE"</formula>
    </cfRule>
  </conditionalFormatting>
  <conditionalFormatting sqref="J423">
    <cfRule type="cellIs" dxfId="7305" priority="815" operator="equal">
      <formula>"NO CUMPLE"</formula>
    </cfRule>
    <cfRule type="cellIs" dxfId="7304" priority="816" operator="equal">
      <formula>"CUMPLE"</formula>
    </cfRule>
  </conditionalFormatting>
  <conditionalFormatting sqref="L415">
    <cfRule type="cellIs" dxfId="7303" priority="813" operator="equal">
      <formula>"NO CUMPLE"</formula>
    </cfRule>
    <cfRule type="cellIs" dxfId="7302" priority="814" operator="equal">
      <formula>"CUMPLE"</formula>
    </cfRule>
  </conditionalFormatting>
  <conditionalFormatting sqref="L418">
    <cfRule type="cellIs" dxfId="7301" priority="811" operator="equal">
      <formula>"NO CUMPLE"</formula>
    </cfRule>
    <cfRule type="cellIs" dxfId="7300" priority="812" operator="equal">
      <formula>"CUMPLE"</formula>
    </cfRule>
  </conditionalFormatting>
  <conditionalFormatting sqref="L421">
    <cfRule type="cellIs" dxfId="7299" priority="809" operator="equal">
      <formula>"NO CUMPLE"</formula>
    </cfRule>
    <cfRule type="cellIs" dxfId="7298" priority="810" operator="equal">
      <formula>"CUMPLE"</formula>
    </cfRule>
  </conditionalFormatting>
  <conditionalFormatting sqref="L412">
    <cfRule type="cellIs" dxfId="7297" priority="807" operator="equal">
      <formula>"NO CUMPLE"</formula>
    </cfRule>
    <cfRule type="cellIs" dxfId="7296" priority="808" operator="equal">
      <formula>"CUMPLE"</formula>
    </cfRule>
  </conditionalFormatting>
  <conditionalFormatting sqref="L413">
    <cfRule type="cellIs" dxfId="7295" priority="805" operator="equal">
      <formula>"NO CUMPLE"</formula>
    </cfRule>
    <cfRule type="cellIs" dxfId="7294" priority="806" operator="equal">
      <formula>"CUMPLE"</formula>
    </cfRule>
  </conditionalFormatting>
  <conditionalFormatting sqref="L416">
    <cfRule type="cellIs" dxfId="7293" priority="803" operator="equal">
      <formula>"NO CUMPLE"</formula>
    </cfRule>
    <cfRule type="cellIs" dxfId="7292" priority="804" operator="equal">
      <formula>"CUMPLE"</formula>
    </cfRule>
  </conditionalFormatting>
  <conditionalFormatting sqref="L419">
    <cfRule type="cellIs" dxfId="7291" priority="801" operator="equal">
      <formula>"NO CUMPLE"</formula>
    </cfRule>
    <cfRule type="cellIs" dxfId="7290" priority="802" operator="equal">
      <formula>"CUMPLE"</formula>
    </cfRule>
  </conditionalFormatting>
  <conditionalFormatting sqref="L422">
    <cfRule type="cellIs" dxfId="7289" priority="799" operator="equal">
      <formula>"NO CUMPLE"</formula>
    </cfRule>
    <cfRule type="cellIs" dxfId="7288" priority="800" operator="equal">
      <formula>"CUMPLE"</formula>
    </cfRule>
  </conditionalFormatting>
  <conditionalFormatting sqref="N412 N415 N418 N421">
    <cfRule type="expression" dxfId="7287" priority="796">
      <formula>N412=" "</formula>
    </cfRule>
    <cfRule type="expression" dxfId="7286" priority="797">
      <formula>N412="NO PRESENTÓ CERTIFICADO"</formula>
    </cfRule>
    <cfRule type="expression" dxfId="7285" priority="798">
      <formula>N412="PRESENTÓ CERTIFICADO"</formula>
    </cfRule>
  </conditionalFormatting>
  <conditionalFormatting sqref="Q412 Q415 Q418 Q421">
    <cfRule type="containsBlanks" dxfId="7284" priority="786">
      <formula>LEN(TRIM(Q412))=0</formula>
    </cfRule>
    <cfRule type="cellIs" dxfId="7283" priority="787" operator="equal">
      <formula>"REQUERIMIENTOS SUBSANADOS"</formula>
    </cfRule>
    <cfRule type="containsText" dxfId="7282" priority="788" operator="containsText" text="NO SUBSANABLE">
      <formula>NOT(ISERROR(SEARCH("NO SUBSANABLE",Q412)))</formula>
    </cfRule>
    <cfRule type="containsText" dxfId="7281" priority="789" operator="containsText" text="PENDIENTES POR SUBSANAR">
      <formula>NOT(ISERROR(SEARCH("PENDIENTES POR SUBSANAR",Q412)))</formula>
    </cfRule>
    <cfRule type="containsText" dxfId="7280" priority="790" operator="containsText" text="SIN OBSERVACIÓN">
      <formula>NOT(ISERROR(SEARCH("SIN OBSERVACIÓN",Q412)))</formula>
    </cfRule>
  </conditionalFormatting>
  <conditionalFormatting sqref="H437 H440 H443">
    <cfRule type="notContainsBlanks" dxfId="7279" priority="780">
      <formula>LEN(TRIM(H437))&gt;0</formula>
    </cfRule>
  </conditionalFormatting>
  <conditionalFormatting sqref="I437 I440 I443">
    <cfRule type="notContainsBlanks" dxfId="7278" priority="779">
      <formula>LEN(TRIM(I437))&gt;0</formula>
    </cfRule>
  </conditionalFormatting>
  <conditionalFormatting sqref="J431">
    <cfRule type="cellIs" dxfId="7277" priority="777" operator="equal">
      <formula>"NO CUMPLE"</formula>
    </cfRule>
    <cfRule type="cellIs" dxfId="7276" priority="778" operator="equal">
      <formula>"CUMPLE"</formula>
    </cfRule>
  </conditionalFormatting>
  <conditionalFormatting sqref="J432">
    <cfRule type="cellIs" dxfId="7275" priority="775" operator="equal">
      <formula>"NO CUMPLE"</formula>
    </cfRule>
    <cfRule type="cellIs" dxfId="7274" priority="776" operator="equal">
      <formula>"CUMPLE"</formula>
    </cfRule>
  </conditionalFormatting>
  <conditionalFormatting sqref="J433">
    <cfRule type="cellIs" dxfId="7273" priority="773" operator="equal">
      <formula>"NO CUMPLE"</formula>
    </cfRule>
    <cfRule type="cellIs" dxfId="7272" priority="774" operator="equal">
      <formula>"CUMPLE"</formula>
    </cfRule>
  </conditionalFormatting>
  <conditionalFormatting sqref="L431">
    <cfRule type="cellIs" dxfId="7271" priority="771" operator="equal">
      <formula>"NO CUMPLE"</formula>
    </cfRule>
    <cfRule type="cellIs" dxfId="7270" priority="772" operator="equal">
      <formula>"CUMPLE"</formula>
    </cfRule>
  </conditionalFormatting>
  <conditionalFormatting sqref="L432">
    <cfRule type="cellIs" dxfId="7269" priority="769" operator="equal">
      <formula>"NO CUMPLE"</formula>
    </cfRule>
    <cfRule type="cellIs" dxfId="7268" priority="770" operator="equal">
      <formula>"CUMPLE"</formula>
    </cfRule>
  </conditionalFormatting>
  <conditionalFormatting sqref="J434">
    <cfRule type="cellIs" dxfId="7267" priority="767" operator="equal">
      <formula>"NO CUMPLE"</formula>
    </cfRule>
    <cfRule type="cellIs" dxfId="7266" priority="768" operator="equal">
      <formula>"CUMPLE"</formula>
    </cfRule>
  </conditionalFormatting>
  <conditionalFormatting sqref="J435">
    <cfRule type="cellIs" dxfId="7265" priority="765" operator="equal">
      <formula>"NO CUMPLE"</formula>
    </cfRule>
    <cfRule type="cellIs" dxfId="7264" priority="766" operator="equal">
      <formula>"CUMPLE"</formula>
    </cfRule>
  </conditionalFormatting>
  <conditionalFormatting sqref="J436">
    <cfRule type="cellIs" dxfId="7263" priority="763" operator="equal">
      <formula>"NO CUMPLE"</formula>
    </cfRule>
    <cfRule type="cellIs" dxfId="7262" priority="764" operator="equal">
      <formula>"CUMPLE"</formula>
    </cfRule>
  </conditionalFormatting>
  <conditionalFormatting sqref="L434">
    <cfRule type="cellIs" dxfId="7261" priority="761" operator="equal">
      <formula>"NO CUMPLE"</formula>
    </cfRule>
    <cfRule type="cellIs" dxfId="7260" priority="762" operator="equal">
      <formula>"CUMPLE"</formula>
    </cfRule>
  </conditionalFormatting>
  <conditionalFormatting sqref="J437">
    <cfRule type="cellIs" dxfId="7259" priority="759" operator="equal">
      <formula>"NO CUMPLE"</formula>
    </cfRule>
    <cfRule type="cellIs" dxfId="7258" priority="760" operator="equal">
      <formula>"CUMPLE"</formula>
    </cfRule>
  </conditionalFormatting>
  <conditionalFormatting sqref="J438">
    <cfRule type="cellIs" dxfId="7257" priority="757" operator="equal">
      <formula>"NO CUMPLE"</formula>
    </cfRule>
    <cfRule type="cellIs" dxfId="7256" priority="758" operator="equal">
      <formula>"CUMPLE"</formula>
    </cfRule>
  </conditionalFormatting>
  <conditionalFormatting sqref="J439">
    <cfRule type="cellIs" dxfId="7255" priority="755" operator="equal">
      <formula>"NO CUMPLE"</formula>
    </cfRule>
    <cfRule type="cellIs" dxfId="7254" priority="756" operator="equal">
      <formula>"CUMPLE"</formula>
    </cfRule>
  </conditionalFormatting>
  <conditionalFormatting sqref="L437">
    <cfRule type="cellIs" dxfId="7253" priority="753" operator="equal">
      <formula>"NO CUMPLE"</formula>
    </cfRule>
    <cfRule type="cellIs" dxfId="7252" priority="754" operator="equal">
      <formula>"CUMPLE"</formula>
    </cfRule>
  </conditionalFormatting>
  <conditionalFormatting sqref="L438">
    <cfRule type="cellIs" dxfId="7251" priority="751" operator="equal">
      <formula>"NO CUMPLE"</formula>
    </cfRule>
    <cfRule type="cellIs" dxfId="7250" priority="752" operator="equal">
      <formula>"CUMPLE"</formula>
    </cfRule>
  </conditionalFormatting>
  <conditionalFormatting sqref="L435">
    <cfRule type="cellIs" dxfId="7249" priority="749" operator="equal">
      <formula>"NO CUMPLE"</formula>
    </cfRule>
    <cfRule type="cellIs" dxfId="7248" priority="750" operator="equal">
      <formula>"CUMPLE"</formula>
    </cfRule>
  </conditionalFormatting>
  <conditionalFormatting sqref="J440">
    <cfRule type="cellIs" dxfId="7247" priority="747" operator="equal">
      <formula>"NO CUMPLE"</formula>
    </cfRule>
    <cfRule type="cellIs" dxfId="7246" priority="748" operator="equal">
      <formula>"CUMPLE"</formula>
    </cfRule>
  </conditionalFormatting>
  <conditionalFormatting sqref="J441">
    <cfRule type="cellIs" dxfId="7245" priority="745" operator="equal">
      <formula>"NO CUMPLE"</formula>
    </cfRule>
    <cfRule type="cellIs" dxfId="7244" priority="746" operator="equal">
      <formula>"CUMPLE"</formula>
    </cfRule>
  </conditionalFormatting>
  <conditionalFormatting sqref="J442">
    <cfRule type="cellIs" dxfId="7243" priority="743" operator="equal">
      <formula>"NO CUMPLE"</formula>
    </cfRule>
    <cfRule type="cellIs" dxfId="7242" priority="744" operator="equal">
      <formula>"CUMPLE"</formula>
    </cfRule>
  </conditionalFormatting>
  <conditionalFormatting sqref="L440">
    <cfRule type="cellIs" dxfId="7241" priority="741" operator="equal">
      <formula>"NO CUMPLE"</formula>
    </cfRule>
    <cfRule type="cellIs" dxfId="7240" priority="742" operator="equal">
      <formula>"CUMPLE"</formula>
    </cfRule>
  </conditionalFormatting>
  <conditionalFormatting sqref="L441">
    <cfRule type="cellIs" dxfId="7239" priority="739" operator="equal">
      <formula>"NO CUMPLE"</formula>
    </cfRule>
    <cfRule type="cellIs" dxfId="7238" priority="740" operator="equal">
      <formula>"CUMPLE"</formula>
    </cfRule>
  </conditionalFormatting>
  <conditionalFormatting sqref="J444">
    <cfRule type="cellIs" dxfId="7237" priority="737" operator="equal">
      <formula>"NO CUMPLE"</formula>
    </cfRule>
    <cfRule type="cellIs" dxfId="7236" priority="738" operator="equal">
      <formula>"CUMPLE"</formula>
    </cfRule>
  </conditionalFormatting>
  <conditionalFormatting sqref="L443">
    <cfRule type="cellIs" dxfId="7235" priority="735" operator="equal">
      <formula>"NO CUMPLE"</formula>
    </cfRule>
    <cfRule type="cellIs" dxfId="7234" priority="736" operator="equal">
      <formula>"CUMPLE"</formula>
    </cfRule>
  </conditionalFormatting>
  <conditionalFormatting sqref="J445">
    <cfRule type="cellIs" dxfId="7233" priority="733" operator="equal">
      <formula>"NO CUMPLE"</formula>
    </cfRule>
    <cfRule type="cellIs" dxfId="7232" priority="734" operator="equal">
      <formula>"CUMPLE"</formula>
    </cfRule>
  </conditionalFormatting>
  <conditionalFormatting sqref="J443">
    <cfRule type="cellIs" dxfId="7231" priority="731" operator="equal">
      <formula>"NO CUMPLE"</formula>
    </cfRule>
    <cfRule type="cellIs" dxfId="7230" priority="732" operator="equal">
      <formula>"CUMPLE"</formula>
    </cfRule>
  </conditionalFormatting>
  <conditionalFormatting sqref="L444">
    <cfRule type="cellIs" dxfId="7229" priority="729" operator="equal">
      <formula>"NO CUMPLE"</formula>
    </cfRule>
    <cfRule type="cellIs" dxfId="7228" priority="730" operator="equal">
      <formula>"CUMPLE"</formula>
    </cfRule>
  </conditionalFormatting>
  <conditionalFormatting sqref="N434">
    <cfRule type="expression" dxfId="7227" priority="726">
      <formula>N434=" "</formula>
    </cfRule>
    <cfRule type="expression" dxfId="7226" priority="727">
      <formula>N434="NO PRESENTÓ CERTIFICADO"</formula>
    </cfRule>
    <cfRule type="expression" dxfId="7225" priority="728">
      <formula>N434="PRESENTÓ CERTIFICADO"</formula>
    </cfRule>
  </conditionalFormatting>
  <conditionalFormatting sqref="O434">
    <cfRule type="cellIs" dxfId="7224" priority="722" operator="equal">
      <formula>"PENDIENTE POR DESCRIPCIÓN"</formula>
    </cfRule>
    <cfRule type="cellIs" dxfId="7223" priority="723" operator="equal">
      <formula>"DESCRIPCIÓN INSUFICIENTE"</formula>
    </cfRule>
    <cfRule type="cellIs" dxfId="7222" priority="724" operator="equal">
      <formula>"NO ESTÁ ACORDE A ITEM 5.2.1 (T.R.)"</formula>
    </cfRule>
    <cfRule type="cellIs" dxfId="7221" priority="725" operator="equal">
      <formula>"ACORDE A ITEM 5.2.1 (T.R.)"</formula>
    </cfRule>
  </conditionalFormatting>
  <conditionalFormatting sqref="N437">
    <cfRule type="expression" dxfId="7220" priority="719">
      <formula>N437=" "</formula>
    </cfRule>
    <cfRule type="expression" dxfId="7219" priority="720">
      <formula>N437="NO PRESENTÓ CERTIFICADO"</formula>
    </cfRule>
    <cfRule type="expression" dxfId="7218" priority="721">
      <formula>N437="PRESENTÓ CERTIFICADO"</formula>
    </cfRule>
  </conditionalFormatting>
  <conditionalFormatting sqref="O437">
    <cfRule type="cellIs" dxfId="7217" priority="715" operator="equal">
      <formula>"PENDIENTE POR DESCRIPCIÓN"</formula>
    </cfRule>
    <cfRule type="cellIs" dxfId="7216" priority="716" operator="equal">
      <formula>"DESCRIPCIÓN INSUFICIENTE"</formula>
    </cfRule>
    <cfRule type="cellIs" dxfId="7215" priority="717" operator="equal">
      <formula>"NO ESTÁ ACORDE A ITEM 5.2.1 (T.R.)"</formula>
    </cfRule>
    <cfRule type="cellIs" dxfId="7214" priority="718" operator="equal">
      <formula>"ACORDE A ITEM 5.2.1 (T.R.)"</formula>
    </cfRule>
  </conditionalFormatting>
  <conditionalFormatting sqref="N440">
    <cfRule type="expression" dxfId="7213" priority="712">
      <formula>N440=" "</formula>
    </cfRule>
    <cfRule type="expression" dxfId="7212" priority="713">
      <formula>N440="NO PRESENTÓ CERTIFICADO"</formula>
    </cfRule>
    <cfRule type="expression" dxfId="7211" priority="714">
      <formula>N440="PRESENTÓ CERTIFICADO"</formula>
    </cfRule>
  </conditionalFormatting>
  <conditionalFormatting sqref="O440">
    <cfRule type="cellIs" dxfId="7210" priority="708" operator="equal">
      <formula>"PENDIENTE POR DESCRIPCIÓN"</formula>
    </cfRule>
    <cfRule type="cellIs" dxfId="7209" priority="709" operator="equal">
      <formula>"DESCRIPCIÓN INSUFICIENTE"</formula>
    </cfRule>
    <cfRule type="cellIs" dxfId="7208" priority="710" operator="equal">
      <formula>"NO ESTÁ ACORDE A ITEM 5.2.1 (T.R.)"</formula>
    </cfRule>
    <cfRule type="cellIs" dxfId="7207" priority="711" operator="equal">
      <formula>"ACORDE A ITEM 5.2.1 (T.R.)"</formula>
    </cfRule>
  </conditionalFormatting>
  <conditionalFormatting sqref="N443">
    <cfRule type="expression" dxfId="7206" priority="705">
      <formula>N443=" "</formula>
    </cfRule>
    <cfRule type="expression" dxfId="7205" priority="706">
      <formula>N443="NO PRESENTÓ CERTIFICADO"</formula>
    </cfRule>
    <cfRule type="expression" dxfId="7204" priority="707">
      <formula>N443="PRESENTÓ CERTIFICADO"</formula>
    </cfRule>
  </conditionalFormatting>
  <conditionalFormatting sqref="O443">
    <cfRule type="cellIs" dxfId="7203" priority="701" operator="equal">
      <formula>"PENDIENTE POR DESCRIPCIÓN"</formula>
    </cfRule>
    <cfRule type="cellIs" dxfId="7202" priority="702" operator="equal">
      <formula>"DESCRIPCIÓN INSUFICIENTE"</formula>
    </cfRule>
    <cfRule type="cellIs" dxfId="7201" priority="703" operator="equal">
      <formula>"NO ESTÁ ACORDE A ITEM 5.2.1 (T.R.)"</formula>
    </cfRule>
    <cfRule type="cellIs" dxfId="7200" priority="704" operator="equal">
      <formula>"ACORDE A ITEM 5.2.1 (T.R.)"</formula>
    </cfRule>
  </conditionalFormatting>
  <conditionalFormatting sqref="P434">
    <cfRule type="expression" dxfId="7199" priority="661">
      <formula>Q434="NO SUBSANABLE"</formula>
    </cfRule>
    <cfRule type="expression" dxfId="7198" priority="662">
      <formula>Q434="REQUERIMIENTOS SUBSANADOS"</formula>
    </cfRule>
    <cfRule type="expression" dxfId="7197" priority="663">
      <formula>Q434="PENDIENTES POR SUBSANAR"</formula>
    </cfRule>
    <cfRule type="expression" dxfId="7196" priority="664">
      <formula>Q434="SIN OBSERVACIÓN"</formula>
    </cfRule>
    <cfRule type="containsBlanks" dxfId="7195" priority="665">
      <formula>LEN(TRIM(P434))=0</formula>
    </cfRule>
  </conditionalFormatting>
  <conditionalFormatting sqref="P437">
    <cfRule type="expression" dxfId="7194" priority="656">
      <formula>Q437="NO SUBSANABLE"</formula>
    </cfRule>
    <cfRule type="expression" dxfId="7193" priority="657">
      <formula>Q437="REQUERIMIENTOS SUBSANADOS"</formula>
    </cfRule>
    <cfRule type="expression" dxfId="7192" priority="658">
      <formula>Q437="PENDIENTES POR SUBSANAR"</formula>
    </cfRule>
    <cfRule type="expression" dxfId="7191" priority="659">
      <formula>Q437="SIN OBSERVACIÓN"</formula>
    </cfRule>
    <cfRule type="containsBlanks" dxfId="7190" priority="660">
      <formula>LEN(TRIM(P437))=0</formula>
    </cfRule>
  </conditionalFormatting>
  <conditionalFormatting sqref="P440">
    <cfRule type="expression" dxfId="7189" priority="651">
      <formula>Q440="NO SUBSANABLE"</formula>
    </cfRule>
    <cfRule type="expression" dxfId="7188" priority="652">
      <formula>Q440="REQUERIMIENTOS SUBSANADOS"</formula>
    </cfRule>
    <cfRule type="expression" dxfId="7187" priority="653">
      <formula>Q440="PENDIENTES POR SUBSANAR"</formula>
    </cfRule>
    <cfRule type="expression" dxfId="7186" priority="654">
      <formula>Q440="SIN OBSERVACIÓN"</formula>
    </cfRule>
    <cfRule type="containsBlanks" dxfId="7185" priority="655">
      <formula>LEN(TRIM(P440))=0</formula>
    </cfRule>
  </conditionalFormatting>
  <conditionalFormatting sqref="P443">
    <cfRule type="expression" dxfId="7184" priority="646">
      <formula>Q443="NO SUBSANABLE"</formula>
    </cfRule>
    <cfRule type="expression" dxfId="7183" priority="647">
      <formula>Q443="REQUERIMIENTOS SUBSANADOS"</formula>
    </cfRule>
    <cfRule type="expression" dxfId="7182" priority="648">
      <formula>Q443="PENDIENTES POR SUBSANAR"</formula>
    </cfRule>
    <cfRule type="expression" dxfId="7181" priority="649">
      <formula>Q443="SIN OBSERVACIÓN"</formula>
    </cfRule>
    <cfRule type="containsBlanks" dxfId="7180" priority="650">
      <formula>LEN(TRIM(P443))=0</formula>
    </cfRule>
  </conditionalFormatting>
  <conditionalFormatting sqref="N456">
    <cfRule type="expression" dxfId="7179" priority="643">
      <formula>N456=" "</formula>
    </cfRule>
    <cfRule type="expression" dxfId="7178" priority="644">
      <formula>N456="NO PRESENTÓ CERTIFICADO"</formula>
    </cfRule>
    <cfRule type="expression" dxfId="7177" priority="645">
      <formula>N456="PRESENTÓ CERTIFICADO"</formula>
    </cfRule>
  </conditionalFormatting>
  <conditionalFormatting sqref="O456">
    <cfRule type="cellIs" dxfId="7176" priority="639" operator="equal">
      <formula>"PENDIENTE POR DESCRIPCIÓN"</formula>
    </cfRule>
    <cfRule type="cellIs" dxfId="7175" priority="640" operator="equal">
      <formula>"DESCRIPCIÓN INSUFICIENTE"</formula>
    </cfRule>
    <cfRule type="cellIs" dxfId="7174" priority="641" operator="equal">
      <formula>"NO ESTÁ ACORDE A ITEM 5.2.1 (T.R.)"</formula>
    </cfRule>
    <cfRule type="cellIs" dxfId="7173" priority="642" operator="equal">
      <formula>"ACORDE A ITEM 5.2.1 (T.R.)"</formula>
    </cfRule>
  </conditionalFormatting>
  <conditionalFormatting sqref="J454">
    <cfRule type="cellIs" dxfId="7172" priority="637" operator="equal">
      <formula>"NO CUMPLE"</formula>
    </cfRule>
    <cfRule type="cellIs" dxfId="7171" priority="638" operator="equal">
      <formula>"CUMPLE"</formula>
    </cfRule>
  </conditionalFormatting>
  <conditionalFormatting sqref="J455">
    <cfRule type="cellIs" dxfId="7170" priority="635" operator="equal">
      <formula>"NO CUMPLE"</formula>
    </cfRule>
    <cfRule type="cellIs" dxfId="7169" priority="636" operator="equal">
      <formula>"CUMPLE"</formula>
    </cfRule>
  </conditionalFormatting>
  <conditionalFormatting sqref="L453">
    <cfRule type="cellIs" dxfId="7168" priority="633" operator="equal">
      <formula>"NO CUMPLE"</formula>
    </cfRule>
    <cfRule type="cellIs" dxfId="7167" priority="634" operator="equal">
      <formula>"CUMPLE"</formula>
    </cfRule>
  </conditionalFormatting>
  <conditionalFormatting sqref="L454">
    <cfRule type="cellIs" dxfId="7166" priority="631" operator="equal">
      <formula>"NO CUMPLE"</formula>
    </cfRule>
    <cfRule type="cellIs" dxfId="7165" priority="632" operator="equal">
      <formula>"CUMPLE"</formula>
    </cfRule>
  </conditionalFormatting>
  <conditionalFormatting sqref="J456">
    <cfRule type="cellIs" dxfId="7164" priority="629" operator="equal">
      <formula>"NO CUMPLE"</formula>
    </cfRule>
    <cfRule type="cellIs" dxfId="7163" priority="630" operator="equal">
      <formula>"CUMPLE"</formula>
    </cfRule>
  </conditionalFormatting>
  <conditionalFormatting sqref="J457">
    <cfRule type="cellIs" dxfId="7162" priority="627" operator="equal">
      <formula>"NO CUMPLE"</formula>
    </cfRule>
    <cfRule type="cellIs" dxfId="7161" priority="628" operator="equal">
      <formula>"CUMPLE"</formula>
    </cfRule>
  </conditionalFormatting>
  <conditionalFormatting sqref="L456">
    <cfRule type="cellIs" dxfId="7160" priority="625" operator="equal">
      <formula>"NO CUMPLE"</formula>
    </cfRule>
    <cfRule type="cellIs" dxfId="7159" priority="626" operator="equal">
      <formula>"CUMPLE"</formula>
    </cfRule>
  </conditionalFormatting>
  <conditionalFormatting sqref="P456">
    <cfRule type="expression" dxfId="7158" priority="620">
      <formula>Q456="NO SUBSANABLE"</formula>
    </cfRule>
    <cfRule type="expression" dxfId="7157" priority="621">
      <formula>Q456="REQUERIMIENTOS SUBSANADOS"</formula>
    </cfRule>
    <cfRule type="expression" dxfId="7156" priority="622">
      <formula>Q456="PENDIENTES POR SUBSANAR"</formula>
    </cfRule>
    <cfRule type="expression" dxfId="7155" priority="623">
      <formula>Q456="SIN OBSERVACIÓN"</formula>
    </cfRule>
    <cfRule type="containsBlanks" dxfId="7154" priority="624">
      <formula>LEN(TRIM(P456))=0</formula>
    </cfRule>
  </conditionalFormatting>
  <conditionalFormatting sqref="Q456">
    <cfRule type="containsBlanks" dxfId="7153" priority="611">
      <formula>LEN(TRIM(Q456))=0</formula>
    </cfRule>
    <cfRule type="cellIs" dxfId="7152" priority="616" operator="equal">
      <formula>"REQUERIMIENTOS SUBSANADOS"</formula>
    </cfRule>
    <cfRule type="containsText" dxfId="7151" priority="617" operator="containsText" text="NO SUBSANABLE">
      <formula>NOT(ISERROR(SEARCH("NO SUBSANABLE",Q456)))</formula>
    </cfRule>
    <cfRule type="containsText" dxfId="7150" priority="618" operator="containsText" text="PENDIENTES POR SUBSANAR">
      <formula>NOT(ISERROR(SEARCH("PENDIENTES POR SUBSANAR",Q456)))</formula>
    </cfRule>
    <cfRule type="containsText" dxfId="7149" priority="619" operator="containsText" text="SIN OBSERVACIÓN">
      <formula>NOT(ISERROR(SEARCH("SIN OBSERVACIÓN",Q456)))</formula>
    </cfRule>
  </conditionalFormatting>
  <conditionalFormatting sqref="R456">
    <cfRule type="containsBlanks" dxfId="7148" priority="610">
      <formula>LEN(TRIM(R456))=0</formula>
    </cfRule>
    <cfRule type="cellIs" dxfId="7147" priority="612" operator="equal">
      <formula>"NO CUMPLEN CON LO SOLICITADO"</formula>
    </cfRule>
    <cfRule type="cellIs" dxfId="7146" priority="613" operator="equal">
      <formula>"CUMPLEN CON LO SOLICITADO"</formula>
    </cfRule>
    <cfRule type="cellIs" dxfId="7145" priority="614" operator="equal">
      <formula>"PENDIENTES"</formula>
    </cfRule>
    <cfRule type="cellIs" dxfId="7144" priority="615" operator="equal">
      <formula>"NINGUNO"</formula>
    </cfRule>
  </conditionalFormatting>
  <conditionalFormatting sqref="H478">
    <cfRule type="notContainsBlanks" dxfId="7143" priority="609">
      <formula>LEN(TRIM(H478))&gt;0</formula>
    </cfRule>
  </conditionalFormatting>
  <conditionalFormatting sqref="H481">
    <cfRule type="notContainsBlanks" dxfId="7142" priority="608">
      <formula>LEN(TRIM(H481))&gt;0</formula>
    </cfRule>
  </conditionalFormatting>
  <conditionalFormatting sqref="H487">
    <cfRule type="notContainsBlanks" dxfId="7141" priority="607">
      <formula>LEN(TRIM(H487))&gt;0</formula>
    </cfRule>
  </conditionalFormatting>
  <conditionalFormatting sqref="N478">
    <cfRule type="expression" dxfId="7140" priority="604">
      <formula>N478=" "</formula>
    </cfRule>
    <cfRule type="expression" dxfId="7139" priority="605">
      <formula>N478="NO PRESENTÓ CERTIFICADO"</formula>
    </cfRule>
    <cfRule type="expression" dxfId="7138" priority="606">
      <formula>N478="PRESENTÓ CERTIFICADO"</formula>
    </cfRule>
  </conditionalFormatting>
  <conditionalFormatting sqref="O478">
    <cfRule type="cellIs" dxfId="7137" priority="600" operator="equal">
      <formula>"PENDIENTE POR DESCRIPCIÓN"</formula>
    </cfRule>
    <cfRule type="cellIs" dxfId="7136" priority="601" operator="equal">
      <formula>"DESCRIPCIÓN INSUFICIENTE"</formula>
    </cfRule>
    <cfRule type="cellIs" dxfId="7135" priority="602" operator="equal">
      <formula>"NO ESTÁ ACORDE A ITEM 5.2.1 (T.R.)"</formula>
    </cfRule>
    <cfRule type="cellIs" dxfId="7134" priority="603" operator="equal">
      <formula>"ACORDE A ITEM 5.2.1 (T.R.)"</formula>
    </cfRule>
  </conditionalFormatting>
  <conditionalFormatting sqref="N484">
    <cfRule type="expression" dxfId="7133" priority="597">
      <formula>N484=" "</formula>
    </cfRule>
    <cfRule type="expression" dxfId="7132" priority="598">
      <formula>N484="NO PRESENTÓ CERTIFICADO"</formula>
    </cfRule>
    <cfRule type="expression" dxfId="7131" priority="599">
      <formula>N484="PRESENTÓ CERTIFICADO"</formula>
    </cfRule>
  </conditionalFormatting>
  <conditionalFormatting sqref="O484">
    <cfRule type="cellIs" dxfId="7130" priority="593" operator="equal">
      <formula>"PENDIENTE POR DESCRIPCIÓN"</formula>
    </cfRule>
    <cfRule type="cellIs" dxfId="7129" priority="594" operator="equal">
      <formula>"DESCRIPCIÓN INSUFICIENTE"</formula>
    </cfRule>
    <cfRule type="cellIs" dxfId="7128" priority="595" operator="equal">
      <formula>"NO ESTÁ ACORDE A ITEM 5.2.1 (T.R.)"</formula>
    </cfRule>
    <cfRule type="cellIs" dxfId="7127" priority="596" operator="equal">
      <formula>"ACORDE A ITEM 5.2.1 (T.R.)"</formula>
    </cfRule>
  </conditionalFormatting>
  <conditionalFormatting sqref="N487">
    <cfRule type="expression" dxfId="7126" priority="590">
      <formula>N487=" "</formula>
    </cfRule>
    <cfRule type="expression" dxfId="7125" priority="591">
      <formula>N487="NO PRESENTÓ CERTIFICADO"</formula>
    </cfRule>
    <cfRule type="expression" dxfId="7124" priority="592">
      <formula>N487="PRESENTÓ CERTIFICADO"</formula>
    </cfRule>
  </conditionalFormatting>
  <conditionalFormatting sqref="O487">
    <cfRule type="cellIs" dxfId="7123" priority="586" operator="equal">
      <formula>"PENDIENTE POR DESCRIPCIÓN"</formula>
    </cfRule>
    <cfRule type="cellIs" dxfId="7122" priority="587" operator="equal">
      <formula>"DESCRIPCIÓN INSUFICIENTE"</formula>
    </cfRule>
    <cfRule type="cellIs" dxfId="7121" priority="588" operator="equal">
      <formula>"NO ESTÁ ACORDE A ITEM 5.2.1 (T.R.)"</formula>
    </cfRule>
    <cfRule type="cellIs" dxfId="7120" priority="589" operator="equal">
      <formula>"ACORDE A ITEM 5.2.1 (T.R.)"</formula>
    </cfRule>
  </conditionalFormatting>
  <conditionalFormatting sqref="L484">
    <cfRule type="cellIs" dxfId="7119" priority="584" operator="equal">
      <formula>"NO CUMPLE"</formula>
    </cfRule>
    <cfRule type="cellIs" dxfId="7118" priority="585" operator="equal">
      <formula>"CUMPLE"</formula>
    </cfRule>
  </conditionalFormatting>
  <conditionalFormatting sqref="Q484">
    <cfRule type="containsBlanks" dxfId="7117" priority="575">
      <formula>LEN(TRIM(Q484))=0</formula>
    </cfRule>
    <cfRule type="cellIs" dxfId="7116" priority="580" operator="equal">
      <formula>"REQUERIMIENTOS SUBSANADOS"</formula>
    </cfRule>
    <cfRule type="containsText" dxfId="7115" priority="581" operator="containsText" text="NO SUBSANABLE">
      <formula>NOT(ISERROR(SEARCH("NO SUBSANABLE",Q484)))</formula>
    </cfRule>
    <cfRule type="containsText" dxfId="7114" priority="582" operator="containsText" text="PENDIENTES POR SUBSANAR">
      <formula>NOT(ISERROR(SEARCH("PENDIENTES POR SUBSANAR",Q484)))</formula>
    </cfRule>
    <cfRule type="containsText" dxfId="7113" priority="583" operator="containsText" text="SIN OBSERVACIÓN">
      <formula>NOT(ISERROR(SEARCH("SIN OBSERVACIÓN",Q484)))</formula>
    </cfRule>
  </conditionalFormatting>
  <conditionalFormatting sqref="R484">
    <cfRule type="containsBlanks" dxfId="7112" priority="574">
      <formula>LEN(TRIM(R484))=0</formula>
    </cfRule>
    <cfRule type="cellIs" dxfId="7111" priority="576" operator="equal">
      <formula>"NO CUMPLEN CON LO SOLICITADO"</formula>
    </cfRule>
    <cfRule type="cellIs" dxfId="7110" priority="577" operator="equal">
      <formula>"CUMPLEN CON LO SOLICITADO"</formula>
    </cfRule>
    <cfRule type="cellIs" dxfId="7109" priority="578" operator="equal">
      <formula>"PENDIENTES"</formula>
    </cfRule>
    <cfRule type="cellIs" dxfId="7108" priority="579" operator="equal">
      <formula>"NINGUNO"</formula>
    </cfRule>
  </conditionalFormatting>
  <conditionalFormatting sqref="Q475">
    <cfRule type="containsBlanks" dxfId="7107" priority="565">
      <formula>LEN(TRIM(Q475))=0</formula>
    </cfRule>
    <cfRule type="cellIs" dxfId="7106" priority="570" operator="equal">
      <formula>"REQUERIMIENTOS SUBSANADOS"</formula>
    </cfRule>
    <cfRule type="containsText" dxfId="7105" priority="571" operator="containsText" text="NO SUBSANABLE">
      <formula>NOT(ISERROR(SEARCH("NO SUBSANABLE",Q475)))</formula>
    </cfRule>
    <cfRule type="containsText" dxfId="7104" priority="572" operator="containsText" text="PENDIENTES POR SUBSANAR">
      <formula>NOT(ISERROR(SEARCH("PENDIENTES POR SUBSANAR",Q475)))</formula>
    </cfRule>
    <cfRule type="containsText" dxfId="7103" priority="573" operator="containsText" text="SIN OBSERVACIÓN">
      <formula>NOT(ISERROR(SEARCH("SIN OBSERVACIÓN",Q475)))</formula>
    </cfRule>
  </conditionalFormatting>
  <conditionalFormatting sqref="R475">
    <cfRule type="containsBlanks" dxfId="7102" priority="564">
      <formula>LEN(TRIM(R475))=0</formula>
    </cfRule>
    <cfRule type="cellIs" dxfId="7101" priority="566" operator="equal">
      <formula>"NO CUMPLEN CON LO SOLICITADO"</formula>
    </cfRule>
    <cfRule type="cellIs" dxfId="7100" priority="567" operator="equal">
      <formula>"CUMPLEN CON LO SOLICITADO"</formula>
    </cfRule>
    <cfRule type="cellIs" dxfId="7099" priority="568" operator="equal">
      <formula>"PENDIENTES"</formula>
    </cfRule>
    <cfRule type="cellIs" dxfId="7098" priority="569" operator="equal">
      <formula>"NINGUNO"</formula>
    </cfRule>
  </conditionalFormatting>
  <conditionalFormatting sqref="L478">
    <cfRule type="cellIs" dxfId="7097" priority="562" operator="equal">
      <formula>"NO CUMPLE"</formula>
    </cfRule>
    <cfRule type="cellIs" dxfId="7096" priority="563" operator="equal">
      <formula>"CUMPLE"</formula>
    </cfRule>
  </conditionalFormatting>
  <conditionalFormatting sqref="L479">
    <cfRule type="cellIs" dxfId="7095" priority="560" operator="equal">
      <formula>"NO CUMPLE"</formula>
    </cfRule>
    <cfRule type="cellIs" dxfId="7094" priority="561" operator="equal">
      <formula>"CUMPLE"</formula>
    </cfRule>
  </conditionalFormatting>
  <conditionalFormatting sqref="L481">
    <cfRule type="cellIs" dxfId="7093" priority="558" operator="equal">
      <formula>"NO CUMPLE"</formula>
    </cfRule>
    <cfRule type="cellIs" dxfId="7092" priority="559" operator="equal">
      <formula>"CUMPLE"</formula>
    </cfRule>
  </conditionalFormatting>
  <conditionalFormatting sqref="L482">
    <cfRule type="cellIs" dxfId="7091" priority="556" operator="equal">
      <formula>"NO CUMPLE"</formula>
    </cfRule>
    <cfRule type="cellIs" dxfId="7090" priority="557" operator="equal">
      <formula>"CUMPLE"</formula>
    </cfRule>
  </conditionalFormatting>
  <conditionalFormatting sqref="H509">
    <cfRule type="notContainsBlanks" dxfId="7089" priority="555">
      <formula>LEN(TRIM(H509))&gt;0</formula>
    </cfRule>
  </conditionalFormatting>
  <conditionalFormatting sqref="N500">
    <cfRule type="expression" dxfId="7088" priority="552">
      <formula>N500=" "</formula>
    </cfRule>
    <cfRule type="expression" dxfId="7087" priority="553">
      <formula>N500="NO PRESENTÓ CERTIFICADO"</formula>
    </cfRule>
    <cfRule type="expression" dxfId="7086" priority="554">
      <formula>N500="PRESENTÓ CERTIFICADO"</formula>
    </cfRule>
  </conditionalFormatting>
  <conditionalFormatting sqref="O500">
    <cfRule type="cellIs" dxfId="7085" priority="548" operator="equal">
      <formula>"PENDIENTE POR DESCRIPCIÓN"</formula>
    </cfRule>
    <cfRule type="cellIs" dxfId="7084" priority="549" operator="equal">
      <formula>"DESCRIPCIÓN INSUFICIENTE"</formula>
    </cfRule>
    <cfRule type="cellIs" dxfId="7083" priority="550" operator="equal">
      <formula>"NO ESTÁ ACORDE A ITEM 5.2.1 (T.R.)"</formula>
    </cfRule>
    <cfRule type="cellIs" dxfId="7082" priority="551" operator="equal">
      <formula>"ACORDE A ITEM 5.2.1 (T.R.)"</formula>
    </cfRule>
  </conditionalFormatting>
  <conditionalFormatting sqref="N503">
    <cfRule type="expression" dxfId="7081" priority="545">
      <formula>N503=" "</formula>
    </cfRule>
    <cfRule type="expression" dxfId="7080" priority="546">
      <formula>N503="NO PRESENTÓ CERTIFICADO"</formula>
    </cfRule>
    <cfRule type="expression" dxfId="7079" priority="547">
      <formula>N503="PRESENTÓ CERTIFICADO"</formula>
    </cfRule>
  </conditionalFormatting>
  <conditionalFormatting sqref="O503">
    <cfRule type="cellIs" dxfId="7078" priority="541" operator="equal">
      <formula>"PENDIENTE POR DESCRIPCIÓN"</formula>
    </cfRule>
    <cfRule type="cellIs" dxfId="7077" priority="542" operator="equal">
      <formula>"DESCRIPCIÓN INSUFICIENTE"</formula>
    </cfRule>
    <cfRule type="cellIs" dxfId="7076" priority="543" operator="equal">
      <formula>"NO ESTÁ ACORDE A ITEM 5.2.1 (T.R.)"</formula>
    </cfRule>
    <cfRule type="cellIs" dxfId="7075" priority="544" operator="equal">
      <formula>"ACORDE A ITEM 5.2.1 (T.R.)"</formula>
    </cfRule>
  </conditionalFormatting>
  <conditionalFormatting sqref="N506">
    <cfRule type="expression" dxfId="7074" priority="538">
      <formula>N506=" "</formula>
    </cfRule>
    <cfRule type="expression" dxfId="7073" priority="539">
      <formula>N506="NO PRESENTÓ CERTIFICADO"</formula>
    </cfRule>
    <cfRule type="expression" dxfId="7072" priority="540">
      <formula>N506="PRESENTÓ CERTIFICADO"</formula>
    </cfRule>
  </conditionalFormatting>
  <conditionalFormatting sqref="O506">
    <cfRule type="cellIs" dxfId="7071" priority="534" operator="equal">
      <formula>"PENDIENTE POR DESCRIPCIÓN"</formula>
    </cfRule>
    <cfRule type="cellIs" dxfId="7070" priority="535" operator="equal">
      <formula>"DESCRIPCIÓN INSUFICIENTE"</formula>
    </cfRule>
    <cfRule type="cellIs" dxfId="7069" priority="536" operator="equal">
      <formula>"NO ESTÁ ACORDE A ITEM 5.2.1 (T.R.)"</formula>
    </cfRule>
    <cfRule type="cellIs" dxfId="7068" priority="537" operator="equal">
      <formula>"ACORDE A ITEM 5.2.1 (T.R.)"</formula>
    </cfRule>
  </conditionalFormatting>
  <conditionalFormatting sqref="N509">
    <cfRule type="expression" dxfId="7067" priority="531">
      <formula>N509=" "</formula>
    </cfRule>
    <cfRule type="expression" dxfId="7066" priority="532">
      <formula>N509="NO PRESENTÓ CERTIFICADO"</formula>
    </cfRule>
    <cfRule type="expression" dxfId="7065" priority="533">
      <formula>N509="PRESENTÓ CERTIFICADO"</formula>
    </cfRule>
  </conditionalFormatting>
  <conditionalFormatting sqref="O509">
    <cfRule type="cellIs" dxfId="7064" priority="527" operator="equal">
      <formula>"PENDIENTE POR DESCRIPCIÓN"</formula>
    </cfRule>
    <cfRule type="cellIs" dxfId="7063" priority="528" operator="equal">
      <formula>"DESCRIPCIÓN INSUFICIENTE"</formula>
    </cfRule>
    <cfRule type="cellIs" dxfId="7062" priority="529" operator="equal">
      <formula>"NO ESTÁ ACORDE A ITEM 5.2.1 (T.R.)"</formula>
    </cfRule>
    <cfRule type="cellIs" dxfId="7061" priority="530" operator="equal">
      <formula>"ACORDE A ITEM 5.2.1 (T.R.)"</formula>
    </cfRule>
  </conditionalFormatting>
  <conditionalFormatting sqref="L498">
    <cfRule type="cellIs" dxfId="7060" priority="525" operator="equal">
      <formula>"NO CUMPLE"</formula>
    </cfRule>
    <cfRule type="cellIs" dxfId="7059" priority="526" operator="equal">
      <formula>"CUMPLE"</formula>
    </cfRule>
  </conditionalFormatting>
  <conditionalFormatting sqref="L497">
    <cfRule type="cellIs" dxfId="7058" priority="523" operator="equal">
      <formula>"NO CUMPLE"</formula>
    </cfRule>
    <cfRule type="cellIs" dxfId="7057" priority="524" operator="equal">
      <formula>"CUMPLE"</formula>
    </cfRule>
  </conditionalFormatting>
  <conditionalFormatting sqref="J502">
    <cfRule type="cellIs" dxfId="7056" priority="521" operator="equal">
      <formula>"NO CUMPLE"</formula>
    </cfRule>
    <cfRule type="cellIs" dxfId="7055" priority="522" operator="equal">
      <formula>"CUMPLE"</formula>
    </cfRule>
  </conditionalFormatting>
  <conditionalFormatting sqref="L501">
    <cfRule type="cellIs" dxfId="7054" priority="519" operator="equal">
      <formula>"NO CUMPLE"</formula>
    </cfRule>
    <cfRule type="cellIs" dxfId="7053" priority="520" operator="equal">
      <formula>"CUMPLE"</formula>
    </cfRule>
  </conditionalFormatting>
  <conditionalFormatting sqref="J511">
    <cfRule type="cellIs" dxfId="7052" priority="517" operator="equal">
      <formula>"NO CUMPLE"</formula>
    </cfRule>
    <cfRule type="cellIs" dxfId="7051" priority="518" operator="equal">
      <formula>"CUMPLE"</formula>
    </cfRule>
  </conditionalFormatting>
  <conditionalFormatting sqref="L510">
    <cfRule type="cellIs" dxfId="7050" priority="515" operator="equal">
      <formula>"NO CUMPLE"</formula>
    </cfRule>
    <cfRule type="cellIs" dxfId="7049" priority="516" operator="equal">
      <formula>"CUMPLE"</formula>
    </cfRule>
  </conditionalFormatting>
  <conditionalFormatting sqref="Q497 Q500 Q503 Q506">
    <cfRule type="containsBlanks" dxfId="7048" priority="506">
      <formula>LEN(TRIM(Q497))=0</formula>
    </cfRule>
    <cfRule type="cellIs" dxfId="7047" priority="511" operator="equal">
      <formula>"REQUERIMIENTOS SUBSANADOS"</formula>
    </cfRule>
    <cfRule type="containsText" dxfId="7046" priority="512" operator="containsText" text="NO SUBSANABLE">
      <formula>NOT(ISERROR(SEARCH("NO SUBSANABLE",Q497)))</formula>
    </cfRule>
    <cfRule type="containsText" dxfId="7045" priority="513" operator="containsText" text="PENDIENTES POR SUBSANAR">
      <formula>NOT(ISERROR(SEARCH("PENDIENTES POR SUBSANAR",Q497)))</formula>
    </cfRule>
    <cfRule type="containsText" dxfId="7044" priority="514" operator="containsText" text="SIN OBSERVACIÓN">
      <formula>NOT(ISERROR(SEARCH("SIN OBSERVACIÓN",Q497)))</formula>
    </cfRule>
  </conditionalFormatting>
  <conditionalFormatting sqref="R497 R500 R503 R506">
    <cfRule type="containsBlanks" dxfId="7043" priority="505">
      <formula>LEN(TRIM(R497))=0</formula>
    </cfRule>
    <cfRule type="cellIs" dxfId="7042" priority="507" operator="equal">
      <formula>"NO CUMPLEN CON LO SOLICITADO"</formula>
    </cfRule>
    <cfRule type="cellIs" dxfId="7041" priority="508" operator="equal">
      <formula>"CUMPLEN CON LO SOLICITADO"</formula>
    </cfRule>
    <cfRule type="cellIs" dxfId="7040" priority="509" operator="equal">
      <formula>"PENDIENTES"</formula>
    </cfRule>
    <cfRule type="cellIs" dxfId="7039" priority="510" operator="equal">
      <formula>"NINGUNO"</formula>
    </cfRule>
  </conditionalFormatting>
  <conditionalFormatting sqref="H522">
    <cfRule type="notContainsBlanks" dxfId="7038" priority="504">
      <formula>LEN(TRIM(H522))&gt;0</formula>
    </cfRule>
  </conditionalFormatting>
  <conditionalFormatting sqref="O519">
    <cfRule type="cellIs" dxfId="7037" priority="500" operator="equal">
      <formula>"PENDIENTE POR DESCRIPCIÓN"</formula>
    </cfRule>
    <cfRule type="cellIs" dxfId="7036" priority="501" operator="equal">
      <formula>"DESCRIPCIÓN INSUFICIENTE"</formula>
    </cfRule>
    <cfRule type="cellIs" dxfId="7035" priority="502" operator="equal">
      <formula>"NO ESTÁ ACORDE A ITEM 5.2.1 (T.R.)"</formula>
    </cfRule>
    <cfRule type="cellIs" dxfId="7034" priority="503" operator="equal">
      <formula>"ACORDE A ITEM 5.2.1 (T.R.)"</formula>
    </cfRule>
  </conditionalFormatting>
  <conditionalFormatting sqref="J523">
    <cfRule type="cellIs" dxfId="7033" priority="498" operator="equal">
      <formula>"NO CUMPLE"</formula>
    </cfRule>
    <cfRule type="cellIs" dxfId="7032" priority="499" operator="equal">
      <formula>"CUMPLE"</formula>
    </cfRule>
  </conditionalFormatting>
  <conditionalFormatting sqref="J524">
    <cfRule type="cellIs" dxfId="7031" priority="496" operator="equal">
      <formula>"NO CUMPLE"</formula>
    </cfRule>
    <cfRule type="cellIs" dxfId="7030" priority="497" operator="equal">
      <formula>"CUMPLE"</formula>
    </cfRule>
  </conditionalFormatting>
  <conditionalFormatting sqref="L522">
    <cfRule type="cellIs" dxfId="7029" priority="494" operator="equal">
      <formula>"NO CUMPLE"</formula>
    </cfRule>
    <cfRule type="cellIs" dxfId="7028" priority="495" operator="equal">
      <formula>"CUMPLE"</formula>
    </cfRule>
  </conditionalFormatting>
  <conditionalFormatting sqref="L523">
    <cfRule type="cellIs" dxfId="7027" priority="492" operator="equal">
      <formula>"NO CUMPLE"</formula>
    </cfRule>
    <cfRule type="cellIs" dxfId="7026" priority="493" operator="equal">
      <formula>"CUMPLE"</formula>
    </cfRule>
  </conditionalFormatting>
  <conditionalFormatting sqref="J519">
    <cfRule type="cellIs" dxfId="7025" priority="490" operator="equal">
      <formula>"NO CUMPLE"</formula>
    </cfRule>
    <cfRule type="cellIs" dxfId="7024" priority="491" operator="equal">
      <formula>"CUMPLE"</formula>
    </cfRule>
  </conditionalFormatting>
  <conditionalFormatting sqref="J520">
    <cfRule type="cellIs" dxfId="7023" priority="488" operator="equal">
      <formula>"NO CUMPLE"</formula>
    </cfRule>
    <cfRule type="cellIs" dxfId="7022" priority="489" operator="equal">
      <formula>"CUMPLE"</formula>
    </cfRule>
  </conditionalFormatting>
  <conditionalFormatting sqref="J521">
    <cfRule type="cellIs" dxfId="7021" priority="486" operator="equal">
      <formula>"NO CUMPLE"</formula>
    </cfRule>
    <cfRule type="cellIs" dxfId="7020" priority="487" operator="equal">
      <formula>"CUMPLE"</formula>
    </cfRule>
  </conditionalFormatting>
  <conditionalFormatting sqref="L519">
    <cfRule type="cellIs" dxfId="7019" priority="484" operator="equal">
      <formula>"NO CUMPLE"</formula>
    </cfRule>
    <cfRule type="cellIs" dxfId="7018" priority="485" operator="equal">
      <formula>"CUMPLE"</formula>
    </cfRule>
  </conditionalFormatting>
  <conditionalFormatting sqref="L520">
    <cfRule type="cellIs" dxfId="7017" priority="482" operator="equal">
      <formula>"NO CUMPLE"</formula>
    </cfRule>
    <cfRule type="cellIs" dxfId="7016" priority="483" operator="equal">
      <formula>"CUMPLE"</formula>
    </cfRule>
  </conditionalFormatting>
  <conditionalFormatting sqref="Q522">
    <cfRule type="containsBlanks" dxfId="7015" priority="473">
      <formula>LEN(TRIM(Q522))=0</formula>
    </cfRule>
    <cfRule type="cellIs" dxfId="7014" priority="478" operator="equal">
      <formula>"REQUERIMIENTOS SUBSANADOS"</formula>
    </cfRule>
    <cfRule type="containsText" dxfId="7013" priority="479" operator="containsText" text="NO SUBSANABLE">
      <formula>NOT(ISERROR(SEARCH("NO SUBSANABLE",Q522)))</formula>
    </cfRule>
    <cfRule type="containsText" dxfId="7012" priority="480" operator="containsText" text="PENDIENTES POR SUBSANAR">
      <formula>NOT(ISERROR(SEARCH("PENDIENTES POR SUBSANAR",Q522)))</formula>
    </cfRule>
    <cfRule type="containsText" dxfId="7011" priority="481" operator="containsText" text="SIN OBSERVACIÓN">
      <formula>NOT(ISERROR(SEARCH("SIN OBSERVACIÓN",Q522)))</formula>
    </cfRule>
  </conditionalFormatting>
  <conditionalFormatting sqref="R522">
    <cfRule type="containsBlanks" dxfId="7010" priority="472">
      <formula>LEN(TRIM(R522))=0</formula>
    </cfRule>
    <cfRule type="cellIs" dxfId="7009" priority="474" operator="equal">
      <formula>"NO CUMPLEN CON LO SOLICITADO"</formula>
    </cfRule>
    <cfRule type="cellIs" dxfId="7008" priority="475" operator="equal">
      <formula>"CUMPLEN CON LO SOLICITADO"</formula>
    </cfRule>
    <cfRule type="cellIs" dxfId="7007" priority="476" operator="equal">
      <formula>"PENDIENTES"</formula>
    </cfRule>
    <cfRule type="cellIs" dxfId="7006" priority="477" operator="equal">
      <formula>"NINGUNO"</formula>
    </cfRule>
  </conditionalFormatting>
  <conditionalFormatting sqref="H544">
    <cfRule type="notContainsBlanks" dxfId="7005" priority="471">
      <formula>LEN(TRIM(H544))&gt;0</formula>
    </cfRule>
  </conditionalFormatting>
  <conditionalFormatting sqref="I544">
    <cfRule type="notContainsBlanks" dxfId="7004" priority="470">
      <formula>LEN(TRIM(I544))&gt;0</formula>
    </cfRule>
  </conditionalFormatting>
  <conditionalFormatting sqref="N541">
    <cfRule type="expression" dxfId="7003" priority="460">
      <formula>N541=" "</formula>
    </cfRule>
    <cfRule type="expression" dxfId="7002" priority="461">
      <formula>N541="NO PRESENTÓ CERTIFICADO"</formula>
    </cfRule>
    <cfRule type="expression" dxfId="7001" priority="462">
      <formula>N541="PRESENTÓ CERTIFICADO"</formula>
    </cfRule>
  </conditionalFormatting>
  <conditionalFormatting sqref="O541">
    <cfRule type="cellIs" dxfId="7000" priority="456" operator="equal">
      <formula>"PENDIENTE POR DESCRIPCIÓN"</formula>
    </cfRule>
    <cfRule type="cellIs" dxfId="6999" priority="457" operator="equal">
      <formula>"DESCRIPCIÓN INSUFICIENTE"</formula>
    </cfRule>
    <cfRule type="cellIs" dxfId="6998" priority="458" operator="equal">
      <formula>"NO ESTÁ ACORDE A ITEM 5.2.1 (T.R.)"</formula>
    </cfRule>
    <cfRule type="cellIs" dxfId="6997" priority="459" operator="equal">
      <formula>"ACORDE A ITEM 5.2.1 (T.R.)"</formula>
    </cfRule>
  </conditionalFormatting>
  <conditionalFormatting sqref="N544">
    <cfRule type="expression" dxfId="6996" priority="453">
      <formula>N544=" "</formula>
    </cfRule>
    <cfRule type="expression" dxfId="6995" priority="454">
      <formula>N544="NO PRESENTÓ CERTIFICADO"</formula>
    </cfRule>
    <cfRule type="expression" dxfId="6994" priority="455">
      <formula>N544="PRESENTÓ CERTIFICADO"</formula>
    </cfRule>
  </conditionalFormatting>
  <conditionalFormatting sqref="O544">
    <cfRule type="cellIs" dxfId="6993" priority="449" operator="equal">
      <formula>"PENDIENTE POR DESCRIPCIÓN"</formula>
    </cfRule>
    <cfRule type="cellIs" dxfId="6992" priority="450" operator="equal">
      <formula>"DESCRIPCIÓN INSUFICIENTE"</formula>
    </cfRule>
    <cfRule type="cellIs" dxfId="6991" priority="451" operator="equal">
      <formula>"NO ESTÁ ACORDE A ITEM 5.2.1 (T.R.)"</formula>
    </cfRule>
    <cfRule type="cellIs" dxfId="6990" priority="452" operator="equal">
      <formula>"ACORDE A ITEM 5.2.1 (T.R.)"</formula>
    </cfRule>
  </conditionalFormatting>
  <conditionalFormatting sqref="H569 H572">
    <cfRule type="notContainsBlanks" dxfId="6989" priority="438">
      <formula>LEN(TRIM(H569))&gt;0</formula>
    </cfRule>
  </conditionalFormatting>
  <conditionalFormatting sqref="I569 I572">
    <cfRule type="notContainsBlanks" dxfId="6988" priority="437">
      <formula>LEN(TRIM(I569))&gt;0</formula>
    </cfRule>
  </conditionalFormatting>
  <conditionalFormatting sqref="N569">
    <cfRule type="expression" dxfId="6987" priority="434">
      <formula>N569=" "</formula>
    </cfRule>
    <cfRule type="expression" dxfId="6986" priority="435">
      <formula>N569="NO PRESENTÓ CERTIFICADO"</formula>
    </cfRule>
    <cfRule type="expression" dxfId="6985" priority="436">
      <formula>N569="PRESENTÓ CERTIFICADO"</formula>
    </cfRule>
  </conditionalFormatting>
  <conditionalFormatting sqref="O569">
    <cfRule type="cellIs" dxfId="6984" priority="430" operator="equal">
      <formula>"PENDIENTE POR DESCRIPCIÓN"</formula>
    </cfRule>
    <cfRule type="cellIs" dxfId="6983" priority="431" operator="equal">
      <formula>"DESCRIPCIÓN INSUFICIENTE"</formula>
    </cfRule>
    <cfRule type="cellIs" dxfId="6982" priority="432" operator="equal">
      <formula>"NO ESTÁ ACORDE A ITEM 5.2.1 (T.R.)"</formula>
    </cfRule>
    <cfRule type="cellIs" dxfId="6981" priority="433" operator="equal">
      <formula>"ACORDE A ITEM 5.2.1 (T.R.)"</formula>
    </cfRule>
  </conditionalFormatting>
  <conditionalFormatting sqref="N572">
    <cfRule type="expression" dxfId="6980" priority="427">
      <formula>N572=" "</formula>
    </cfRule>
    <cfRule type="expression" dxfId="6979" priority="428">
      <formula>N572="NO PRESENTÓ CERTIFICADO"</formula>
    </cfRule>
    <cfRule type="expression" dxfId="6978" priority="429">
      <formula>N572="PRESENTÓ CERTIFICADO"</formula>
    </cfRule>
  </conditionalFormatting>
  <conditionalFormatting sqref="O572">
    <cfRule type="cellIs" dxfId="6977" priority="423" operator="equal">
      <formula>"PENDIENTE POR DESCRIPCIÓN"</formula>
    </cfRule>
    <cfRule type="cellIs" dxfId="6976" priority="424" operator="equal">
      <formula>"DESCRIPCIÓN INSUFICIENTE"</formula>
    </cfRule>
    <cfRule type="cellIs" dxfId="6975" priority="425" operator="equal">
      <formula>"NO ESTÁ ACORDE A ITEM 5.2.1 (T.R.)"</formula>
    </cfRule>
    <cfRule type="cellIs" dxfId="6974" priority="426" operator="equal">
      <formula>"ACORDE A ITEM 5.2.1 (T.R.)"</formula>
    </cfRule>
  </conditionalFormatting>
  <conditionalFormatting sqref="N566">
    <cfRule type="expression" dxfId="6973" priority="420">
      <formula>N566=" "</formula>
    </cfRule>
    <cfRule type="expression" dxfId="6972" priority="421">
      <formula>N566="NO PRESENTÓ CERTIFICADO"</formula>
    </cfRule>
    <cfRule type="expression" dxfId="6971" priority="422">
      <formula>N566="PRESENTÓ CERTIFICADO"</formula>
    </cfRule>
  </conditionalFormatting>
  <conditionalFormatting sqref="O566">
    <cfRule type="cellIs" dxfId="6970" priority="416" operator="equal">
      <formula>"PENDIENTE POR DESCRIPCIÓN"</formula>
    </cfRule>
    <cfRule type="cellIs" dxfId="6969" priority="417" operator="equal">
      <formula>"DESCRIPCIÓN INSUFICIENTE"</formula>
    </cfRule>
    <cfRule type="cellIs" dxfId="6968" priority="418" operator="equal">
      <formula>"NO ESTÁ ACORDE A ITEM 5.2.1 (T.R.)"</formula>
    </cfRule>
    <cfRule type="cellIs" dxfId="6967" priority="419" operator="equal">
      <formula>"ACORDE A ITEM 5.2.1 (T.R.)"</formula>
    </cfRule>
  </conditionalFormatting>
  <conditionalFormatting sqref="K541">
    <cfRule type="expression" dxfId="6966" priority="414">
      <formula>J541="NO CUMPLE"</formula>
    </cfRule>
    <cfRule type="expression" dxfId="6965" priority="415">
      <formula>J541="CUMPLE"</formula>
    </cfRule>
  </conditionalFormatting>
  <conditionalFormatting sqref="K542:K543">
    <cfRule type="expression" dxfId="6964" priority="412">
      <formula>J542="NO CUMPLE"</formula>
    </cfRule>
    <cfRule type="expression" dxfId="6963" priority="413">
      <formula>J542="CUMPLE"</formula>
    </cfRule>
  </conditionalFormatting>
  <conditionalFormatting sqref="K544">
    <cfRule type="expression" dxfId="6962" priority="410">
      <formula>J544="NO CUMPLE"</formula>
    </cfRule>
    <cfRule type="expression" dxfId="6961" priority="411">
      <formula>J544="CUMPLE"</formula>
    </cfRule>
  </conditionalFormatting>
  <conditionalFormatting sqref="K545:K546">
    <cfRule type="expression" dxfId="6960" priority="408">
      <formula>J545="NO CUMPLE"</formula>
    </cfRule>
    <cfRule type="expression" dxfId="6959" priority="409">
      <formula>J545="CUMPLE"</formula>
    </cfRule>
  </conditionalFormatting>
  <conditionalFormatting sqref="K547">
    <cfRule type="expression" dxfId="6958" priority="406">
      <formula>J547="NO CUMPLE"</formula>
    </cfRule>
    <cfRule type="expression" dxfId="6957" priority="407">
      <formula>J547="CUMPLE"</formula>
    </cfRule>
  </conditionalFormatting>
  <conditionalFormatting sqref="K548:K549">
    <cfRule type="expression" dxfId="6956" priority="404">
      <formula>J548="NO CUMPLE"</formula>
    </cfRule>
    <cfRule type="expression" dxfId="6955" priority="405">
      <formula>J548="CUMPLE"</formula>
    </cfRule>
  </conditionalFormatting>
  <conditionalFormatting sqref="K550">
    <cfRule type="expression" dxfId="6954" priority="402">
      <formula>J550="NO CUMPLE"</formula>
    </cfRule>
    <cfRule type="expression" dxfId="6953" priority="403">
      <formula>J550="CUMPLE"</formula>
    </cfRule>
  </conditionalFormatting>
  <conditionalFormatting sqref="K551:K552">
    <cfRule type="expression" dxfId="6952" priority="400">
      <formula>J551="NO CUMPLE"</formula>
    </cfRule>
    <cfRule type="expression" dxfId="6951" priority="401">
      <formula>J551="CUMPLE"</formula>
    </cfRule>
  </conditionalFormatting>
  <conditionalFormatting sqref="K553">
    <cfRule type="expression" dxfId="6950" priority="398">
      <formula>J553="NO CUMPLE"</formula>
    </cfRule>
    <cfRule type="expression" dxfId="6949" priority="399">
      <formula>J553="CUMPLE"</formula>
    </cfRule>
  </conditionalFormatting>
  <conditionalFormatting sqref="K554:K555">
    <cfRule type="expression" dxfId="6948" priority="396">
      <formula>J554="NO CUMPLE"</formula>
    </cfRule>
    <cfRule type="expression" dxfId="6947" priority="397">
      <formula>J554="CUMPLE"</formula>
    </cfRule>
  </conditionalFormatting>
  <conditionalFormatting sqref="M541">
    <cfRule type="expression" dxfId="6946" priority="394">
      <formula>L541="NO CUMPLE"</formula>
    </cfRule>
    <cfRule type="expression" dxfId="6945" priority="395">
      <formula>L541="CUMPLE"</formula>
    </cfRule>
  </conditionalFormatting>
  <conditionalFormatting sqref="M542">
    <cfRule type="expression" dxfId="6944" priority="392">
      <formula>L542="NO CUMPLE"</formula>
    </cfRule>
    <cfRule type="expression" dxfId="6943" priority="393">
      <formula>L542="CUMPLE"</formula>
    </cfRule>
  </conditionalFormatting>
  <conditionalFormatting sqref="M544">
    <cfRule type="expression" dxfId="6942" priority="390">
      <formula>L544="NO CUMPLE"</formula>
    </cfRule>
    <cfRule type="expression" dxfId="6941" priority="391">
      <formula>L544="CUMPLE"</formula>
    </cfRule>
  </conditionalFormatting>
  <conditionalFormatting sqref="M545">
    <cfRule type="expression" dxfId="6940" priority="388">
      <formula>L545="NO CUMPLE"</formula>
    </cfRule>
    <cfRule type="expression" dxfId="6939" priority="389">
      <formula>L545="CUMPLE"</formula>
    </cfRule>
  </conditionalFormatting>
  <conditionalFormatting sqref="M547">
    <cfRule type="expression" dxfId="6938" priority="386">
      <formula>L547="NO CUMPLE"</formula>
    </cfRule>
    <cfRule type="expression" dxfId="6937" priority="387">
      <formula>L547="CUMPLE"</formula>
    </cfRule>
  </conditionalFormatting>
  <conditionalFormatting sqref="M548">
    <cfRule type="expression" dxfId="6936" priority="384">
      <formula>L548="NO CUMPLE"</formula>
    </cfRule>
    <cfRule type="expression" dxfId="6935" priority="385">
      <formula>L548="CUMPLE"</formula>
    </cfRule>
  </conditionalFormatting>
  <conditionalFormatting sqref="M550">
    <cfRule type="expression" dxfId="6934" priority="382">
      <formula>L550="NO CUMPLE"</formula>
    </cfRule>
    <cfRule type="expression" dxfId="6933" priority="383">
      <formula>L550="CUMPLE"</formula>
    </cfRule>
  </conditionalFormatting>
  <conditionalFormatting sqref="M551">
    <cfRule type="expression" dxfId="6932" priority="380">
      <formula>L551="NO CUMPLE"</formula>
    </cfRule>
    <cfRule type="expression" dxfId="6931" priority="381">
      <formula>L551="CUMPLE"</formula>
    </cfRule>
  </conditionalFormatting>
  <conditionalFormatting sqref="M553">
    <cfRule type="expression" dxfId="6930" priority="378">
      <formula>L553="NO CUMPLE"</formula>
    </cfRule>
    <cfRule type="expression" dxfId="6929" priority="379">
      <formula>L553="CUMPLE"</formula>
    </cfRule>
  </conditionalFormatting>
  <conditionalFormatting sqref="M554">
    <cfRule type="expression" dxfId="6928" priority="376">
      <formula>L554="NO CUMPLE"</formula>
    </cfRule>
    <cfRule type="expression" dxfId="6927" priority="377">
      <formula>L554="CUMPLE"</formula>
    </cfRule>
  </conditionalFormatting>
  <conditionalFormatting sqref="K563">
    <cfRule type="expression" dxfId="6926" priority="354">
      <formula>J563="NO CUMPLE"</formula>
    </cfRule>
    <cfRule type="expression" dxfId="6925" priority="355">
      <formula>J563="CUMPLE"</formula>
    </cfRule>
  </conditionalFormatting>
  <conditionalFormatting sqref="K564:K565">
    <cfRule type="expression" dxfId="6924" priority="352">
      <formula>J564="NO CUMPLE"</formula>
    </cfRule>
    <cfRule type="expression" dxfId="6923" priority="353">
      <formula>J564="CUMPLE"</formula>
    </cfRule>
  </conditionalFormatting>
  <conditionalFormatting sqref="K566">
    <cfRule type="expression" dxfId="6922" priority="350">
      <formula>J566="NO CUMPLE"</formula>
    </cfRule>
    <cfRule type="expression" dxfId="6921" priority="351">
      <formula>J566="CUMPLE"</formula>
    </cfRule>
  </conditionalFormatting>
  <conditionalFormatting sqref="K567:K568">
    <cfRule type="expression" dxfId="6920" priority="348">
      <formula>J567="NO CUMPLE"</formula>
    </cfRule>
    <cfRule type="expression" dxfId="6919" priority="349">
      <formula>J567="CUMPLE"</formula>
    </cfRule>
  </conditionalFormatting>
  <conditionalFormatting sqref="K569">
    <cfRule type="expression" dxfId="6918" priority="346">
      <formula>J569="NO CUMPLE"</formula>
    </cfRule>
    <cfRule type="expression" dxfId="6917" priority="347">
      <formula>J569="CUMPLE"</formula>
    </cfRule>
  </conditionalFormatting>
  <conditionalFormatting sqref="K570:K571">
    <cfRule type="expression" dxfId="6916" priority="344">
      <formula>J570="NO CUMPLE"</formula>
    </cfRule>
    <cfRule type="expression" dxfId="6915" priority="345">
      <formula>J570="CUMPLE"</formula>
    </cfRule>
  </conditionalFormatting>
  <conditionalFormatting sqref="K572">
    <cfRule type="expression" dxfId="6914" priority="342">
      <formula>J572="NO CUMPLE"</formula>
    </cfRule>
    <cfRule type="expression" dxfId="6913" priority="343">
      <formula>J572="CUMPLE"</formula>
    </cfRule>
  </conditionalFormatting>
  <conditionalFormatting sqref="K573:K574">
    <cfRule type="expression" dxfId="6912" priority="340">
      <formula>J573="NO CUMPLE"</formula>
    </cfRule>
    <cfRule type="expression" dxfId="6911" priority="341">
      <formula>J573="CUMPLE"</formula>
    </cfRule>
  </conditionalFormatting>
  <conditionalFormatting sqref="K575">
    <cfRule type="expression" dxfId="6910" priority="338">
      <formula>J575="NO CUMPLE"</formula>
    </cfRule>
    <cfRule type="expression" dxfId="6909" priority="339">
      <formula>J575="CUMPLE"</formula>
    </cfRule>
  </conditionalFormatting>
  <conditionalFormatting sqref="K576:K577">
    <cfRule type="expression" dxfId="6908" priority="336">
      <formula>J576="NO CUMPLE"</formula>
    </cfRule>
    <cfRule type="expression" dxfId="6907" priority="337">
      <formula>J576="CUMPLE"</formula>
    </cfRule>
  </conditionalFormatting>
  <conditionalFormatting sqref="M563">
    <cfRule type="expression" dxfId="6906" priority="334">
      <formula>L563="NO CUMPLE"</formula>
    </cfRule>
    <cfRule type="expression" dxfId="6905" priority="335">
      <formula>L563="CUMPLE"</formula>
    </cfRule>
  </conditionalFormatting>
  <conditionalFormatting sqref="M564">
    <cfRule type="expression" dxfId="6904" priority="332">
      <formula>L564="NO CUMPLE"</formula>
    </cfRule>
    <cfRule type="expression" dxfId="6903" priority="333">
      <formula>L564="CUMPLE"</formula>
    </cfRule>
  </conditionalFormatting>
  <conditionalFormatting sqref="M566">
    <cfRule type="expression" dxfId="6902" priority="330">
      <formula>L566="NO CUMPLE"</formula>
    </cfRule>
    <cfRule type="expression" dxfId="6901" priority="331">
      <formula>L566="CUMPLE"</formula>
    </cfRule>
  </conditionalFormatting>
  <conditionalFormatting sqref="M567">
    <cfRule type="expression" dxfId="6900" priority="328">
      <formula>L567="NO CUMPLE"</formula>
    </cfRule>
    <cfRule type="expression" dxfId="6899" priority="329">
      <formula>L567="CUMPLE"</formula>
    </cfRule>
  </conditionalFormatting>
  <conditionalFormatting sqref="M569">
    <cfRule type="expression" dxfId="6898" priority="326">
      <formula>L569="NO CUMPLE"</formula>
    </cfRule>
    <cfRule type="expression" dxfId="6897" priority="327">
      <formula>L569="CUMPLE"</formula>
    </cfRule>
  </conditionalFormatting>
  <conditionalFormatting sqref="M570">
    <cfRule type="expression" dxfId="6896" priority="324">
      <formula>L570="NO CUMPLE"</formula>
    </cfRule>
    <cfRule type="expression" dxfId="6895" priority="325">
      <formula>L570="CUMPLE"</formula>
    </cfRule>
  </conditionalFormatting>
  <conditionalFormatting sqref="M572">
    <cfRule type="expression" dxfId="6894" priority="322">
      <formula>L572="NO CUMPLE"</formula>
    </cfRule>
    <cfRule type="expression" dxfId="6893" priority="323">
      <formula>L572="CUMPLE"</formula>
    </cfRule>
  </conditionalFormatting>
  <conditionalFormatting sqref="M573">
    <cfRule type="expression" dxfId="6892" priority="320">
      <formula>L573="NO CUMPLE"</formula>
    </cfRule>
    <cfRule type="expression" dxfId="6891" priority="321">
      <formula>L573="CUMPLE"</formula>
    </cfRule>
  </conditionalFormatting>
  <conditionalFormatting sqref="M575">
    <cfRule type="expression" dxfId="6890" priority="318">
      <formula>L575="NO CUMPLE"</formula>
    </cfRule>
    <cfRule type="expression" dxfId="6889" priority="319">
      <formula>L575="CUMPLE"</formula>
    </cfRule>
  </conditionalFormatting>
  <conditionalFormatting sqref="M576">
    <cfRule type="expression" dxfId="6888" priority="316">
      <formula>L576="NO CUMPLE"</formula>
    </cfRule>
    <cfRule type="expression" dxfId="6887" priority="317">
      <formula>L576="CUMPLE"</formula>
    </cfRule>
  </conditionalFormatting>
  <conditionalFormatting sqref="L585:L587">
    <cfRule type="cellIs" dxfId="6886" priority="314" operator="equal">
      <formula>"NO CUMPLE"</formula>
    </cfRule>
    <cfRule type="cellIs" dxfId="6885" priority="315" operator="equal">
      <formula>"CUMPLE"</formula>
    </cfRule>
  </conditionalFormatting>
  <conditionalFormatting sqref="L588:L590">
    <cfRule type="cellIs" dxfId="6884" priority="312" operator="equal">
      <formula>"NO CUMPLE"</formula>
    </cfRule>
    <cfRule type="cellIs" dxfId="6883" priority="313" operator="equal">
      <formula>"CUMPLE"</formula>
    </cfRule>
  </conditionalFormatting>
  <conditionalFormatting sqref="L591:L593">
    <cfRule type="cellIs" dxfId="6882" priority="310" operator="equal">
      <formula>"NO CUMPLE"</formula>
    </cfRule>
    <cfRule type="cellIs" dxfId="6881" priority="311" operator="equal">
      <formula>"CUMPLE"</formula>
    </cfRule>
  </conditionalFormatting>
  <conditionalFormatting sqref="L594:L596">
    <cfRule type="cellIs" dxfId="6880" priority="308" operator="equal">
      <formula>"NO CUMPLE"</formula>
    </cfRule>
    <cfRule type="cellIs" dxfId="6879" priority="309" operator="equal">
      <formula>"CUMPLE"</formula>
    </cfRule>
  </conditionalFormatting>
  <conditionalFormatting sqref="L597:L599">
    <cfRule type="cellIs" dxfId="6878" priority="306" operator="equal">
      <formula>"NO CUMPLE"</formula>
    </cfRule>
    <cfRule type="cellIs" dxfId="6877" priority="307" operator="equal">
      <formula>"CUMPLE"</formula>
    </cfRule>
  </conditionalFormatting>
  <conditionalFormatting sqref="K585">
    <cfRule type="expression" dxfId="6876" priority="304">
      <formula>J585="NO CUMPLE"</formula>
    </cfRule>
    <cfRule type="expression" dxfId="6875" priority="305">
      <formula>J585="CUMPLE"</formula>
    </cfRule>
  </conditionalFormatting>
  <conditionalFormatting sqref="K586:K587">
    <cfRule type="expression" dxfId="6874" priority="302">
      <formula>J586="NO CUMPLE"</formula>
    </cfRule>
    <cfRule type="expression" dxfId="6873" priority="303">
      <formula>J586="CUMPLE"</formula>
    </cfRule>
  </conditionalFormatting>
  <conditionalFormatting sqref="K588">
    <cfRule type="expression" dxfId="6872" priority="300">
      <formula>J588="NO CUMPLE"</formula>
    </cfRule>
    <cfRule type="expression" dxfId="6871" priority="301">
      <formula>J588="CUMPLE"</formula>
    </cfRule>
  </conditionalFormatting>
  <conditionalFormatting sqref="K589:K590">
    <cfRule type="expression" dxfId="6870" priority="298">
      <formula>J589="NO CUMPLE"</formula>
    </cfRule>
    <cfRule type="expression" dxfId="6869" priority="299">
      <formula>J589="CUMPLE"</formula>
    </cfRule>
  </conditionalFormatting>
  <conditionalFormatting sqref="K591">
    <cfRule type="expression" dxfId="6868" priority="296">
      <formula>J591="NO CUMPLE"</formula>
    </cfRule>
    <cfRule type="expression" dxfId="6867" priority="297">
      <formula>J591="CUMPLE"</formula>
    </cfRule>
  </conditionalFormatting>
  <conditionalFormatting sqref="K592:K593">
    <cfRule type="expression" dxfId="6866" priority="294">
      <formula>J592="NO CUMPLE"</formula>
    </cfRule>
    <cfRule type="expression" dxfId="6865" priority="295">
      <formula>J592="CUMPLE"</formula>
    </cfRule>
  </conditionalFormatting>
  <conditionalFormatting sqref="K594">
    <cfRule type="expression" dxfId="6864" priority="292">
      <formula>J594="NO CUMPLE"</formula>
    </cfRule>
    <cfRule type="expression" dxfId="6863" priority="293">
      <formula>J594="CUMPLE"</formula>
    </cfRule>
  </conditionalFormatting>
  <conditionalFormatting sqref="K595:K596">
    <cfRule type="expression" dxfId="6862" priority="290">
      <formula>J595="NO CUMPLE"</formula>
    </cfRule>
    <cfRule type="expression" dxfId="6861" priority="291">
      <formula>J595="CUMPLE"</formula>
    </cfRule>
  </conditionalFormatting>
  <conditionalFormatting sqref="K597">
    <cfRule type="expression" dxfId="6860" priority="288">
      <formula>J597="NO CUMPLE"</formula>
    </cfRule>
    <cfRule type="expression" dxfId="6859" priority="289">
      <formula>J597="CUMPLE"</formula>
    </cfRule>
  </conditionalFormatting>
  <conditionalFormatting sqref="K598:K599">
    <cfRule type="expression" dxfId="6858" priority="286">
      <formula>J598="NO CUMPLE"</formula>
    </cfRule>
    <cfRule type="expression" dxfId="6857" priority="287">
      <formula>J598="CUMPLE"</formula>
    </cfRule>
  </conditionalFormatting>
  <conditionalFormatting sqref="M585">
    <cfRule type="expression" dxfId="6856" priority="284">
      <formula>L585="NO CUMPLE"</formula>
    </cfRule>
    <cfRule type="expression" dxfId="6855" priority="285">
      <formula>L585="CUMPLE"</formula>
    </cfRule>
  </conditionalFormatting>
  <conditionalFormatting sqref="M586">
    <cfRule type="expression" dxfId="6854" priority="282">
      <formula>L586="NO CUMPLE"</formula>
    </cfRule>
    <cfRule type="expression" dxfId="6853" priority="283">
      <formula>L586="CUMPLE"</formula>
    </cfRule>
  </conditionalFormatting>
  <conditionalFormatting sqref="M588">
    <cfRule type="expression" dxfId="6852" priority="280">
      <formula>L588="NO CUMPLE"</formula>
    </cfRule>
    <cfRule type="expression" dxfId="6851" priority="281">
      <formula>L588="CUMPLE"</formula>
    </cfRule>
  </conditionalFormatting>
  <conditionalFormatting sqref="M589">
    <cfRule type="expression" dxfId="6850" priority="278">
      <formula>L589="NO CUMPLE"</formula>
    </cfRule>
    <cfRule type="expression" dxfId="6849" priority="279">
      <formula>L589="CUMPLE"</formula>
    </cfRule>
  </conditionalFormatting>
  <conditionalFormatting sqref="M591">
    <cfRule type="expression" dxfId="6848" priority="276">
      <formula>L591="NO CUMPLE"</formula>
    </cfRule>
    <cfRule type="expression" dxfId="6847" priority="277">
      <formula>L591="CUMPLE"</formula>
    </cfRule>
  </conditionalFormatting>
  <conditionalFormatting sqref="M592">
    <cfRule type="expression" dxfId="6846" priority="274">
      <formula>L592="NO CUMPLE"</formula>
    </cfRule>
    <cfRule type="expression" dxfId="6845" priority="275">
      <formula>L592="CUMPLE"</formula>
    </cfRule>
  </conditionalFormatting>
  <conditionalFormatting sqref="M594">
    <cfRule type="expression" dxfId="6844" priority="272">
      <formula>L594="NO CUMPLE"</formula>
    </cfRule>
    <cfRule type="expression" dxfId="6843" priority="273">
      <formula>L594="CUMPLE"</formula>
    </cfRule>
  </conditionalFormatting>
  <conditionalFormatting sqref="M595">
    <cfRule type="expression" dxfId="6842" priority="270">
      <formula>L595="NO CUMPLE"</formula>
    </cfRule>
    <cfRule type="expression" dxfId="6841" priority="271">
      <formula>L595="CUMPLE"</formula>
    </cfRule>
  </conditionalFormatting>
  <conditionalFormatting sqref="M597">
    <cfRule type="expression" dxfId="6840" priority="268">
      <formula>L597="NO CUMPLE"</formula>
    </cfRule>
    <cfRule type="expression" dxfId="6839" priority="269">
      <formula>L597="CUMPLE"</formula>
    </cfRule>
  </conditionalFormatting>
  <conditionalFormatting sqref="M598">
    <cfRule type="expression" dxfId="6838" priority="266">
      <formula>L598="NO CUMPLE"</formula>
    </cfRule>
    <cfRule type="expression" dxfId="6837" priority="267">
      <formula>L598="CUMPLE"</formula>
    </cfRule>
  </conditionalFormatting>
  <conditionalFormatting sqref="L563">
    <cfRule type="cellIs" dxfId="6836" priority="264" operator="equal">
      <formula>"NO CUMPLE"</formula>
    </cfRule>
    <cfRule type="cellIs" dxfId="6835" priority="265" operator="equal">
      <formula>"CUMPLE"</formula>
    </cfRule>
  </conditionalFormatting>
  <conditionalFormatting sqref="J589">
    <cfRule type="cellIs" dxfId="6834" priority="242" operator="equal">
      <formula>"NO CUMPLE"</formula>
    </cfRule>
    <cfRule type="cellIs" dxfId="6833" priority="243" operator="equal">
      <formula>"CUMPLE"</formula>
    </cfRule>
  </conditionalFormatting>
  <conditionalFormatting sqref="J590">
    <cfRule type="cellIs" dxfId="6832" priority="240" operator="equal">
      <formula>"NO CUMPLE"</formula>
    </cfRule>
    <cfRule type="cellIs" dxfId="6831" priority="241" operator="equal">
      <formula>"CUMPLE"</formula>
    </cfRule>
  </conditionalFormatting>
  <conditionalFormatting sqref="N588">
    <cfRule type="expression" dxfId="6830" priority="237">
      <formula>N588=" "</formula>
    </cfRule>
    <cfRule type="expression" dxfId="6829" priority="238">
      <formula>N588="NO PRESENTÓ CERTIFICADO"</formula>
    </cfRule>
    <cfRule type="expression" dxfId="6828" priority="239">
      <formula>N588="PRESENTÓ CERTIFICADO"</formula>
    </cfRule>
  </conditionalFormatting>
  <conditionalFormatting sqref="R588">
    <cfRule type="containsBlanks" dxfId="6827" priority="227">
      <formula>LEN(TRIM(R588))=0</formula>
    </cfRule>
    <cfRule type="cellIs" dxfId="6826" priority="228" operator="equal">
      <formula>"NO CUMPLEN CON LO SOLICITADO"</formula>
    </cfRule>
    <cfRule type="cellIs" dxfId="6825" priority="229" operator="equal">
      <formula>"CUMPLEN CON LO SOLICITADO"</formula>
    </cfRule>
    <cfRule type="cellIs" dxfId="6824" priority="230" operator="equal">
      <formula>"PENDIENTES"</formula>
    </cfRule>
    <cfRule type="cellIs" dxfId="6823" priority="231" operator="equal">
      <formula>"NINGUNO"</formula>
    </cfRule>
  </conditionalFormatting>
  <conditionalFormatting sqref="J170">
    <cfRule type="cellIs" dxfId="6822" priority="225" operator="equal">
      <formula>"NO CUMPLE"</formula>
    </cfRule>
    <cfRule type="cellIs" dxfId="6821" priority="226" operator="equal">
      <formula>"CUMPLE"</formula>
    </cfRule>
  </conditionalFormatting>
  <conditionalFormatting sqref="J171">
    <cfRule type="cellIs" dxfId="6820" priority="223" operator="equal">
      <formula>"NO CUMPLE"</formula>
    </cfRule>
    <cfRule type="cellIs" dxfId="6819" priority="224" operator="equal">
      <formula>"CUMPLE"</formula>
    </cfRule>
  </conditionalFormatting>
  <conditionalFormatting sqref="L170">
    <cfRule type="cellIs" dxfId="6818" priority="221" operator="equal">
      <formula>"NO CUMPLE"</formula>
    </cfRule>
    <cfRule type="cellIs" dxfId="6817" priority="222" operator="equal">
      <formula>"CUMPLE"</formula>
    </cfRule>
  </conditionalFormatting>
  <conditionalFormatting sqref="J172">
    <cfRule type="cellIs" dxfId="6816" priority="219" operator="equal">
      <formula>"NO CUMPLE"</formula>
    </cfRule>
    <cfRule type="cellIs" dxfId="6815" priority="220" operator="equal">
      <formula>"CUMPLE"</formula>
    </cfRule>
  </conditionalFormatting>
  <conditionalFormatting sqref="P170">
    <cfRule type="expression" dxfId="6814" priority="214">
      <formula>Q170="NO SUBSANABLE"</formula>
    </cfRule>
    <cfRule type="expression" dxfId="6813" priority="215">
      <formula>Q170="REQUERIMIENTOS SUBSANADOS"</formula>
    </cfRule>
    <cfRule type="expression" dxfId="6812" priority="216">
      <formula>Q170="PENDIENTES POR SUBSANAR"</formula>
    </cfRule>
    <cfRule type="expression" dxfId="6811" priority="217">
      <formula>Q170="SIN OBSERVACIÓN"</formula>
    </cfRule>
    <cfRule type="containsBlanks" dxfId="6810" priority="218">
      <formula>LEN(TRIM(P170))=0</formula>
    </cfRule>
  </conditionalFormatting>
  <conditionalFormatting sqref="P280">
    <cfRule type="expression" dxfId="6809" priority="199">
      <formula>Q280="NO SUBSANABLE"</formula>
    </cfRule>
    <cfRule type="expression" dxfId="6808" priority="200">
      <formula>Q280="REQUERIMIENTOS SUBSANADOS"</formula>
    </cfRule>
    <cfRule type="expression" dxfId="6807" priority="201">
      <formula>Q280="PENDIENTES POR SUBSANAR"</formula>
    </cfRule>
    <cfRule type="expression" dxfId="6806" priority="202">
      <formula>Q280="SIN OBSERVACIÓN"</formula>
    </cfRule>
    <cfRule type="containsBlanks" dxfId="6805" priority="203">
      <formula>LEN(TRIM(P280))=0</formula>
    </cfRule>
  </conditionalFormatting>
  <conditionalFormatting sqref="P352">
    <cfRule type="expression" dxfId="6804" priority="194">
      <formula>Q352="NO SUBSANABLE"</formula>
    </cfRule>
    <cfRule type="expression" dxfId="6803" priority="195">
      <formula>Q352="REQUERIMIENTOS SUBSANADOS"</formula>
    </cfRule>
    <cfRule type="expression" dxfId="6802" priority="196">
      <formula>Q352="PENDIENTES POR SUBSANAR"</formula>
    </cfRule>
    <cfRule type="expression" dxfId="6801" priority="197">
      <formula>Q352="SIN OBSERVACIÓN"</formula>
    </cfRule>
    <cfRule type="containsBlanks" dxfId="6800" priority="198">
      <formula>LEN(TRIM(P352))=0</formula>
    </cfRule>
  </conditionalFormatting>
  <conditionalFormatting sqref="P374">
    <cfRule type="expression" dxfId="6799" priority="189">
      <formula>Q374="NO SUBSANABLE"</formula>
    </cfRule>
    <cfRule type="expression" dxfId="6798" priority="190">
      <formula>Q374="REQUERIMIENTOS SUBSANADOS"</formula>
    </cfRule>
    <cfRule type="expression" dxfId="6797" priority="191">
      <formula>Q374="PENDIENTES POR SUBSANAR"</formula>
    </cfRule>
    <cfRule type="expression" dxfId="6796" priority="192">
      <formula>Q374="SIN OBSERVACIÓN"</formula>
    </cfRule>
    <cfRule type="containsBlanks" dxfId="6795" priority="193">
      <formula>LEN(TRIM(P374))=0</formula>
    </cfRule>
  </conditionalFormatting>
  <conditionalFormatting sqref="O368">
    <cfRule type="cellIs" dxfId="6794" priority="185" operator="equal">
      <formula>"PENDIENTE POR DESCRIPCIÓN"</formula>
    </cfRule>
    <cfRule type="cellIs" dxfId="6793" priority="186" operator="equal">
      <formula>"DESCRIPCIÓN INSUFICIENTE"</formula>
    </cfRule>
    <cfRule type="cellIs" dxfId="6792" priority="187" operator="equal">
      <formula>"NO ESTÁ ACORDE A ITEM 5.2.1 (T.R.)"</formula>
    </cfRule>
    <cfRule type="cellIs" dxfId="6791" priority="188" operator="equal">
      <formula>"ACORDE A ITEM 5.2.1 (T.R.)"</formula>
    </cfRule>
  </conditionalFormatting>
  <conditionalFormatting sqref="O371">
    <cfRule type="cellIs" dxfId="6790" priority="181" operator="equal">
      <formula>"PENDIENTE POR DESCRIPCIÓN"</formula>
    </cfRule>
    <cfRule type="cellIs" dxfId="6789" priority="182" operator="equal">
      <formula>"DESCRIPCIÓN INSUFICIENTE"</formula>
    </cfRule>
    <cfRule type="cellIs" dxfId="6788" priority="183" operator="equal">
      <formula>"NO ESTÁ ACORDE A ITEM 5.2.1 (T.R.)"</formula>
    </cfRule>
    <cfRule type="cellIs" dxfId="6787" priority="184" operator="equal">
      <formula>"ACORDE A ITEM 5.2.1 (T.R.)"</formula>
    </cfRule>
  </conditionalFormatting>
  <conditionalFormatting sqref="P563">
    <cfRule type="expression" dxfId="6786" priority="176">
      <formula>Q563="NO SUBSANABLE"</formula>
    </cfRule>
    <cfRule type="expression" dxfId="6785" priority="177">
      <formula>Q563="REQUERIMIENTOS SUBSANADOS"</formula>
    </cfRule>
    <cfRule type="expression" dxfId="6784" priority="178">
      <formula>Q563="PENDIENTES POR SUBSANAR"</formula>
    </cfRule>
    <cfRule type="expression" dxfId="6783" priority="179">
      <formula>Q563="SIN OBSERVACIÓN"</formula>
    </cfRule>
    <cfRule type="containsBlanks" dxfId="6782" priority="180">
      <formula>LEN(TRIM(P563))=0</formula>
    </cfRule>
  </conditionalFormatting>
  <conditionalFormatting sqref="P566">
    <cfRule type="expression" dxfId="6781" priority="171">
      <formula>Q566="NO SUBSANABLE"</formula>
    </cfRule>
    <cfRule type="expression" dxfId="6780" priority="172">
      <formula>Q566="REQUERIMIENTOS SUBSANADOS"</formula>
    </cfRule>
    <cfRule type="expression" dxfId="6779" priority="173">
      <formula>Q566="PENDIENTES POR SUBSANAR"</formula>
    </cfRule>
    <cfRule type="expression" dxfId="6778" priority="174">
      <formula>Q566="SIN OBSERVACIÓN"</formula>
    </cfRule>
    <cfRule type="containsBlanks" dxfId="6777" priority="175">
      <formula>LEN(TRIM(P566))=0</formula>
    </cfRule>
  </conditionalFormatting>
  <conditionalFormatting sqref="P569">
    <cfRule type="expression" dxfId="6776" priority="166">
      <formula>Q569="NO SUBSANABLE"</formula>
    </cfRule>
    <cfRule type="expression" dxfId="6775" priority="167">
      <formula>Q569="REQUERIMIENTOS SUBSANADOS"</formula>
    </cfRule>
    <cfRule type="expression" dxfId="6774" priority="168">
      <formula>Q569="PENDIENTES POR SUBSANAR"</formula>
    </cfRule>
    <cfRule type="expression" dxfId="6773" priority="169">
      <formula>Q569="SIN OBSERVACIÓN"</formula>
    </cfRule>
    <cfRule type="containsBlanks" dxfId="6772" priority="170">
      <formula>LEN(TRIM(P569))=0</formula>
    </cfRule>
  </conditionalFormatting>
  <conditionalFormatting sqref="P572">
    <cfRule type="expression" dxfId="6771" priority="161">
      <formula>Q572="NO SUBSANABLE"</formula>
    </cfRule>
    <cfRule type="expression" dxfId="6770" priority="162">
      <formula>Q572="REQUERIMIENTOS SUBSANADOS"</formula>
    </cfRule>
    <cfRule type="expression" dxfId="6769" priority="163">
      <formula>Q572="PENDIENTES POR SUBSANAR"</formula>
    </cfRule>
    <cfRule type="expression" dxfId="6768" priority="164">
      <formula>Q572="SIN OBSERVACIÓN"</formula>
    </cfRule>
    <cfRule type="containsBlanks" dxfId="6767" priority="165">
      <formula>LEN(TRIM(P572))=0</formula>
    </cfRule>
  </conditionalFormatting>
  <conditionalFormatting sqref="J544">
    <cfRule type="cellIs" dxfId="6766" priority="124" operator="equal">
      <formula>"NO CUMPLE"</formula>
    </cfRule>
    <cfRule type="cellIs" dxfId="6765" priority="125" operator="equal">
      <formula>"CUMPLE"</formula>
    </cfRule>
  </conditionalFormatting>
  <conditionalFormatting sqref="J545">
    <cfRule type="cellIs" dxfId="6764" priority="122" operator="equal">
      <formula>"NO CUMPLE"</formula>
    </cfRule>
    <cfRule type="cellIs" dxfId="6763" priority="123" operator="equal">
      <formula>"CUMPLE"</formula>
    </cfRule>
  </conditionalFormatting>
  <conditionalFormatting sqref="J546">
    <cfRule type="cellIs" dxfId="6762" priority="120" operator="equal">
      <formula>"NO CUMPLE"</formula>
    </cfRule>
    <cfRule type="cellIs" dxfId="6761" priority="121" operator="equal">
      <formula>"CUMPLE"</formula>
    </cfRule>
  </conditionalFormatting>
  <conditionalFormatting sqref="L544">
    <cfRule type="cellIs" dxfId="6760" priority="118" operator="equal">
      <formula>"NO CUMPLE"</formula>
    </cfRule>
    <cfRule type="cellIs" dxfId="6759" priority="119" operator="equal">
      <formula>"CUMPLE"</formula>
    </cfRule>
  </conditionalFormatting>
  <conditionalFormatting sqref="L545">
    <cfRule type="cellIs" dxfId="6758" priority="116" operator="equal">
      <formula>"NO CUMPLE"</formula>
    </cfRule>
    <cfRule type="cellIs" dxfId="6757" priority="117" operator="equal">
      <formula>"CUMPLE"</formula>
    </cfRule>
  </conditionalFormatting>
  <conditionalFormatting sqref="P544">
    <cfRule type="expression" dxfId="6756" priority="107">
      <formula>Q544="NO SUBSANABLE"</formula>
    </cfRule>
    <cfRule type="expression" dxfId="6755" priority="108">
      <formula>Q544="REQUERIMIENTOS SUBSANADOS"</formula>
    </cfRule>
    <cfRule type="expression" dxfId="6754" priority="109">
      <formula>Q544="PENDIENTES POR SUBSANAR"</formula>
    </cfRule>
    <cfRule type="expression" dxfId="6753" priority="111">
      <formula>Q544="SIN OBSERVACIÓN"</formula>
    </cfRule>
    <cfRule type="containsBlanks" dxfId="6752" priority="112">
      <formula>LEN(TRIM(P544))=0</formula>
    </cfRule>
  </conditionalFormatting>
  <conditionalFormatting sqref="Q544">
    <cfRule type="containsBlanks" dxfId="6751" priority="102">
      <formula>LEN(TRIM(Q544))=0</formula>
    </cfRule>
    <cfRule type="cellIs" dxfId="6750" priority="110" operator="equal">
      <formula>"REQUERIMIENTOS SUBSANADOS"</formula>
    </cfRule>
    <cfRule type="containsText" dxfId="6749" priority="113" operator="containsText" text="NO SUBSANABLE">
      <formula>NOT(ISERROR(SEARCH("NO SUBSANABLE",Q544)))</formula>
    </cfRule>
    <cfRule type="containsText" dxfId="6748" priority="114" operator="containsText" text="PENDIENTES POR SUBSANAR">
      <formula>NOT(ISERROR(SEARCH("PENDIENTES POR SUBSANAR",Q544)))</formula>
    </cfRule>
    <cfRule type="containsText" dxfId="6747" priority="115" operator="containsText" text="SIN OBSERVACIÓN">
      <formula>NOT(ISERROR(SEARCH("SIN OBSERVACIÓN",Q544)))</formula>
    </cfRule>
  </conditionalFormatting>
  <conditionalFormatting sqref="R544">
    <cfRule type="containsBlanks" dxfId="6746" priority="101">
      <formula>LEN(TRIM(R544))=0</formula>
    </cfRule>
    <cfRule type="cellIs" dxfId="6745" priority="103" operator="equal">
      <formula>"NO CUMPLEN CON LO SOLICITADO"</formula>
    </cfRule>
    <cfRule type="cellIs" dxfId="6744" priority="104" operator="equal">
      <formula>"CUMPLEN CON LO SOLICITADO"</formula>
    </cfRule>
    <cfRule type="cellIs" dxfId="6743" priority="105" operator="equal">
      <formula>"PENDIENTES"</formula>
    </cfRule>
    <cfRule type="cellIs" dxfId="6742" priority="106" operator="equal">
      <formula>"NINGUNO"</formula>
    </cfRule>
  </conditionalFormatting>
  <conditionalFormatting sqref="Q170">
    <cfRule type="containsBlanks" dxfId="6741" priority="92">
      <formula>LEN(TRIM(Q170))=0</formula>
    </cfRule>
    <cfRule type="cellIs" dxfId="6740" priority="97" operator="equal">
      <formula>"REQUERIMIENTOS SUBSANADOS"</formula>
    </cfRule>
    <cfRule type="containsText" dxfId="6739" priority="98" operator="containsText" text="NO SUBSANABLE">
      <formula>NOT(ISERROR(SEARCH("NO SUBSANABLE",Q170)))</formula>
    </cfRule>
    <cfRule type="containsText" dxfId="6738" priority="99" operator="containsText" text="PENDIENTES POR SUBSANAR">
      <formula>NOT(ISERROR(SEARCH("PENDIENTES POR SUBSANAR",Q170)))</formula>
    </cfRule>
    <cfRule type="containsText" dxfId="6737" priority="100" operator="containsText" text="SIN OBSERVACIÓN">
      <formula>NOT(ISERROR(SEARCH("SIN OBSERVACIÓN",Q170)))</formula>
    </cfRule>
  </conditionalFormatting>
  <conditionalFormatting sqref="R170">
    <cfRule type="containsBlanks" dxfId="6736" priority="91">
      <formula>LEN(TRIM(R170))=0</formula>
    </cfRule>
    <cfRule type="cellIs" dxfId="6735" priority="93" operator="equal">
      <formula>"NO CUMPLEN CON LO SOLICITADO"</formula>
    </cfRule>
    <cfRule type="cellIs" dxfId="6734" priority="94" operator="equal">
      <formula>"CUMPLEN CON LO SOLICITADO"</formula>
    </cfRule>
    <cfRule type="cellIs" dxfId="6733" priority="95" operator="equal">
      <formula>"PENDIENTES"</formula>
    </cfRule>
    <cfRule type="cellIs" dxfId="6732" priority="96" operator="equal">
      <formula>"NINGUNO"</formula>
    </cfRule>
  </conditionalFormatting>
  <conditionalFormatting sqref="Q280">
    <cfRule type="containsBlanks" dxfId="6731" priority="82">
      <formula>LEN(TRIM(Q280))=0</formula>
    </cfRule>
    <cfRule type="cellIs" dxfId="6730" priority="87" operator="equal">
      <formula>"REQUERIMIENTOS SUBSANADOS"</formula>
    </cfRule>
    <cfRule type="containsText" dxfId="6729" priority="88" operator="containsText" text="NO SUBSANABLE">
      <formula>NOT(ISERROR(SEARCH("NO SUBSANABLE",Q280)))</formula>
    </cfRule>
    <cfRule type="containsText" dxfId="6728" priority="89" operator="containsText" text="PENDIENTES POR SUBSANAR">
      <formula>NOT(ISERROR(SEARCH("PENDIENTES POR SUBSANAR",Q280)))</formula>
    </cfRule>
    <cfRule type="containsText" dxfId="6727" priority="90" operator="containsText" text="SIN OBSERVACIÓN">
      <formula>NOT(ISERROR(SEARCH("SIN OBSERVACIÓN",Q280)))</formula>
    </cfRule>
  </conditionalFormatting>
  <conditionalFormatting sqref="R280">
    <cfRule type="containsBlanks" dxfId="6726" priority="81">
      <formula>LEN(TRIM(R280))=0</formula>
    </cfRule>
    <cfRule type="cellIs" dxfId="6725" priority="83" operator="equal">
      <formula>"NO CUMPLEN CON LO SOLICITADO"</formula>
    </cfRule>
    <cfRule type="cellIs" dxfId="6724" priority="84" operator="equal">
      <formula>"CUMPLEN CON LO SOLICITADO"</formula>
    </cfRule>
    <cfRule type="cellIs" dxfId="6723" priority="85" operator="equal">
      <formula>"PENDIENTES"</formula>
    </cfRule>
    <cfRule type="cellIs" dxfId="6722" priority="86" operator="equal">
      <formula>"NINGUNO"</formula>
    </cfRule>
  </conditionalFormatting>
  <conditionalFormatting sqref="Q434 Q437 Q440 Q443">
    <cfRule type="containsBlanks" dxfId="6721" priority="72">
      <formula>LEN(TRIM(Q434))=0</formula>
    </cfRule>
    <cfRule type="cellIs" dxfId="6720" priority="77" operator="equal">
      <formula>"REQUERIMIENTOS SUBSANADOS"</formula>
    </cfRule>
    <cfRule type="containsText" dxfId="6719" priority="78" operator="containsText" text="NO SUBSANABLE">
      <formula>NOT(ISERROR(SEARCH("NO SUBSANABLE",Q434)))</formula>
    </cfRule>
    <cfRule type="containsText" dxfId="6718" priority="79" operator="containsText" text="PENDIENTES POR SUBSANAR">
      <formula>NOT(ISERROR(SEARCH("PENDIENTES POR SUBSANAR",Q434)))</formula>
    </cfRule>
    <cfRule type="containsText" dxfId="6717" priority="80" operator="containsText" text="SIN OBSERVACIÓN">
      <formula>NOT(ISERROR(SEARCH("SIN OBSERVACIÓN",Q434)))</formula>
    </cfRule>
  </conditionalFormatting>
  <conditionalFormatting sqref="R434 R437 R440 R443">
    <cfRule type="containsBlanks" dxfId="6716" priority="71">
      <formula>LEN(TRIM(R434))=0</formula>
    </cfRule>
    <cfRule type="cellIs" dxfId="6715" priority="73" operator="equal">
      <formula>"NO CUMPLEN CON LO SOLICITADO"</formula>
    </cfRule>
    <cfRule type="cellIs" dxfId="6714" priority="74" operator="equal">
      <formula>"CUMPLEN CON LO SOLICITADO"</formula>
    </cfRule>
    <cfRule type="cellIs" dxfId="6713" priority="75" operator="equal">
      <formula>"PENDIENTES"</formula>
    </cfRule>
    <cfRule type="cellIs" dxfId="6712" priority="76" operator="equal">
      <formula>"NINGUNO"</formula>
    </cfRule>
  </conditionalFormatting>
  <conditionalFormatting sqref="Q566 Q569 Q572">
    <cfRule type="containsBlanks" dxfId="6711" priority="62">
      <formula>LEN(TRIM(Q566))=0</formula>
    </cfRule>
    <cfRule type="cellIs" dxfId="6710" priority="67" operator="equal">
      <formula>"REQUERIMIENTOS SUBSANADOS"</formula>
    </cfRule>
    <cfRule type="containsText" dxfId="6709" priority="68" operator="containsText" text="NO SUBSANABLE">
      <formula>NOT(ISERROR(SEARCH("NO SUBSANABLE",Q566)))</formula>
    </cfRule>
    <cfRule type="containsText" dxfId="6708" priority="69" operator="containsText" text="PENDIENTES POR SUBSANAR">
      <formula>NOT(ISERROR(SEARCH("PENDIENTES POR SUBSANAR",Q566)))</formula>
    </cfRule>
    <cfRule type="containsText" dxfId="6707" priority="70" operator="containsText" text="SIN OBSERVACIÓN">
      <formula>NOT(ISERROR(SEARCH("SIN OBSERVACIÓN",Q566)))</formula>
    </cfRule>
  </conditionalFormatting>
  <conditionalFormatting sqref="R566 R569 R572">
    <cfRule type="containsBlanks" dxfId="6706" priority="61">
      <formula>LEN(TRIM(R566))=0</formula>
    </cfRule>
    <cfRule type="cellIs" dxfId="6705" priority="63" operator="equal">
      <formula>"NO CUMPLEN CON LO SOLICITADO"</formula>
    </cfRule>
    <cfRule type="cellIs" dxfId="6704" priority="64" operator="equal">
      <formula>"CUMPLEN CON LO SOLICITADO"</formula>
    </cfRule>
    <cfRule type="cellIs" dxfId="6703" priority="65" operator="equal">
      <formula>"PENDIENTES"</formula>
    </cfRule>
    <cfRule type="cellIs" dxfId="6702" priority="66" operator="equal">
      <formula>"NINGUNO"</formula>
    </cfRule>
  </conditionalFormatting>
  <conditionalFormatting sqref="R412 R415 R418 R421">
    <cfRule type="containsBlanks" dxfId="6696" priority="51">
      <formula>LEN(TRIM(R412))=0</formula>
    </cfRule>
    <cfRule type="cellIs" dxfId="6695" priority="52" operator="equal">
      <formula>"NO CUMPLEN CON LO SOLICITADO"</formula>
    </cfRule>
    <cfRule type="cellIs" dxfId="6694" priority="53" operator="equal">
      <formula>"CUMPLEN CON LO SOLICITADO"</formula>
    </cfRule>
    <cfRule type="cellIs" dxfId="6693" priority="54" operator="equal">
      <formula>"PENDIENTES"</formula>
    </cfRule>
    <cfRule type="cellIs" dxfId="6692" priority="55" operator="equal">
      <formula>"NINGUNO"</formula>
    </cfRule>
  </conditionalFormatting>
  <conditionalFormatting sqref="Q585">
    <cfRule type="containsBlanks" dxfId="6691" priority="46">
      <formula>LEN(TRIM(Q585))=0</formula>
    </cfRule>
    <cfRule type="cellIs" dxfId="6690" priority="47" operator="equal">
      <formula>"REQUERIMIENTOS SUBSANADOS"</formula>
    </cfRule>
    <cfRule type="containsText" dxfId="6689" priority="48" operator="containsText" text="NO SUBSANABLE">
      <formula>NOT(ISERROR(SEARCH("NO SUBSANABLE",Q585)))</formula>
    </cfRule>
    <cfRule type="containsText" dxfId="6688" priority="49" operator="containsText" text="PENDIENTES POR SUBSANAR">
      <formula>NOT(ISERROR(SEARCH("PENDIENTES POR SUBSANAR",Q585)))</formula>
    </cfRule>
    <cfRule type="containsText" dxfId="6687" priority="50" operator="containsText" text="SIN OBSERVACIÓN">
      <formula>NOT(ISERROR(SEARCH("SIN OBSERVACIÓN",Q585)))</formula>
    </cfRule>
  </conditionalFormatting>
  <conditionalFormatting sqref="P585">
    <cfRule type="expression" dxfId="6686" priority="41">
      <formula>Q585="NO SUBSANABLE"</formula>
    </cfRule>
    <cfRule type="expression" dxfId="6685" priority="42">
      <formula>Q585="REQUERIMIENTOS SUBSANADOS"</formula>
    </cfRule>
    <cfRule type="expression" dxfId="6684" priority="43">
      <formula>Q585="PENDIENTES POR SUBSANAR"</formula>
    </cfRule>
    <cfRule type="expression" dxfId="6683" priority="44">
      <formula>Q585="SIN OBSERVACIÓN"</formula>
    </cfRule>
    <cfRule type="containsBlanks" dxfId="6682" priority="45">
      <formula>LEN(TRIM(P585))=0</formula>
    </cfRule>
  </conditionalFormatting>
  <conditionalFormatting sqref="Q588">
    <cfRule type="containsBlanks" dxfId="6681" priority="36">
      <formula>LEN(TRIM(Q588))=0</formula>
    </cfRule>
    <cfRule type="cellIs" dxfId="6680" priority="37" operator="equal">
      <formula>"REQUERIMIENTOS SUBSANADOS"</formula>
    </cfRule>
    <cfRule type="containsText" dxfId="6679" priority="38" operator="containsText" text="NO SUBSANABLE">
      <formula>NOT(ISERROR(SEARCH("NO SUBSANABLE",Q588)))</formula>
    </cfRule>
    <cfRule type="containsText" dxfId="6678" priority="39" operator="containsText" text="PENDIENTES POR SUBSANAR">
      <formula>NOT(ISERROR(SEARCH("PENDIENTES POR SUBSANAR",Q588)))</formula>
    </cfRule>
    <cfRule type="containsText" dxfId="6677" priority="40" operator="containsText" text="SIN OBSERVACIÓN">
      <formula>NOT(ISERROR(SEARCH("SIN OBSERVACIÓN",Q588)))</formula>
    </cfRule>
  </conditionalFormatting>
  <conditionalFormatting sqref="P588">
    <cfRule type="expression" dxfId="29" priority="26">
      <formula>Q588="NO SUBSANABLE"</formula>
    </cfRule>
    <cfRule type="expression" dxfId="28" priority="27">
      <formula>Q588="REQUERIMIENTOS SUBSANADOS"</formula>
    </cfRule>
    <cfRule type="expression" dxfId="27" priority="28">
      <formula>Q588="PENDIENTES POR SUBSANAR"</formula>
    </cfRule>
    <cfRule type="expression" dxfId="26" priority="29">
      <formula>Q588="SIN OBSERVACIÓN"</formula>
    </cfRule>
    <cfRule type="containsBlanks" dxfId="25" priority="30">
      <formula>LEN(TRIM(P588))=0</formula>
    </cfRule>
  </conditionalFormatting>
  <conditionalFormatting sqref="P409">
    <cfRule type="expression" dxfId="24" priority="21">
      <formula>Q409="NO SUBSANABLE"</formula>
    </cfRule>
    <cfRule type="expression" dxfId="23" priority="22">
      <formula>Q409="REQUERIMIENTOS SUBSANADOS"</formula>
    </cfRule>
    <cfRule type="expression" dxfId="22" priority="23">
      <formula>Q409="PENDIENTES POR SUBSANAR"</formula>
    </cfRule>
    <cfRule type="expression" dxfId="21" priority="24">
      <formula>Q409="SIN OBSERVACIÓN"</formula>
    </cfRule>
    <cfRule type="containsBlanks" dxfId="20" priority="25">
      <formula>LEN(TRIM(P409))=0</formula>
    </cfRule>
  </conditionalFormatting>
  <conditionalFormatting sqref="P412">
    <cfRule type="expression" dxfId="19" priority="16">
      <formula>Q412="NO SUBSANABLE"</formula>
    </cfRule>
    <cfRule type="expression" dxfId="18" priority="17">
      <formula>Q412="REQUERIMIENTOS SUBSANADOS"</formula>
    </cfRule>
    <cfRule type="expression" dxfId="17" priority="18">
      <formula>Q412="PENDIENTES POR SUBSANAR"</formula>
    </cfRule>
    <cfRule type="expression" dxfId="16" priority="19">
      <formula>Q412="SIN OBSERVACIÓN"</formula>
    </cfRule>
    <cfRule type="containsBlanks" dxfId="15" priority="20">
      <formula>LEN(TRIM(P412))=0</formula>
    </cfRule>
  </conditionalFormatting>
  <conditionalFormatting sqref="P415">
    <cfRule type="expression" dxfId="14" priority="11">
      <formula>Q415="NO SUBSANABLE"</formula>
    </cfRule>
    <cfRule type="expression" dxfId="13" priority="12">
      <formula>Q415="REQUERIMIENTOS SUBSANADOS"</formula>
    </cfRule>
    <cfRule type="expression" dxfId="12" priority="13">
      <formula>Q415="PENDIENTES POR SUBSANAR"</formula>
    </cfRule>
    <cfRule type="expression" dxfId="11" priority="14">
      <formula>Q415="SIN OBSERVACIÓN"</formula>
    </cfRule>
    <cfRule type="containsBlanks" dxfId="10" priority="15">
      <formula>LEN(TRIM(P415))=0</formula>
    </cfRule>
  </conditionalFormatting>
  <conditionalFormatting sqref="P418">
    <cfRule type="expression" dxfId="9" priority="6">
      <formula>Q418="NO SUBSANABLE"</formula>
    </cfRule>
    <cfRule type="expression" dxfId="8" priority="7">
      <formula>Q418="REQUERIMIENTOS SUBSANADOS"</formula>
    </cfRule>
    <cfRule type="expression" dxfId="7" priority="8">
      <formula>Q418="PENDIENTES POR SUBSANAR"</formula>
    </cfRule>
    <cfRule type="expression" dxfId="6" priority="9">
      <formula>Q418="SIN OBSERVACIÓN"</formula>
    </cfRule>
    <cfRule type="containsBlanks" dxfId="5" priority="10">
      <formula>LEN(TRIM(P418))=0</formula>
    </cfRule>
  </conditionalFormatting>
  <conditionalFormatting sqref="P421">
    <cfRule type="expression" dxfId="4" priority="1">
      <formula>Q421="NO SUBSANABLE"</formula>
    </cfRule>
    <cfRule type="expression" dxfId="3" priority="2">
      <formula>Q421="REQUERIMIENTOS SUBSANADOS"</formula>
    </cfRule>
    <cfRule type="expression" dxfId="2" priority="3">
      <formula>Q421="PENDIENTES POR SUBSANAR"</formula>
    </cfRule>
    <cfRule type="expression" dxfId="1" priority="4">
      <formula>Q421="SIN OBSERVACIÓN"</formula>
    </cfRule>
    <cfRule type="containsBlanks" dxfId="0" priority="5">
      <formula>LEN(TRIM(P421))=0</formula>
    </cfRule>
  </conditionalFormatting>
  <dataValidations count="8">
    <dataValidation type="list" allowBlank="1" showInputMessage="1" showErrorMessage="1" sqref="R13 R324 R198 R22 R25 R35 R38 R16 R44 R47 R41 R66 R57 R60 R69 R79 R82 R63 R85 R88 R101 R107 R91 R110 R113 R104 R126 R123 R132 R135 R148 R151 R660 R154 R157 R167 R176 R173 R129 R179 R189 R588 R145 R519 R195 R211 R654 R192 R220 R223 R217 R239 R236 R242 R245 R255 R233 R201 R258 R264 R277 R261 R267 R286 R289 R283 R299 R170 R308 R311 R302 R305 R321 R330 R19 R352 R333 R327 R343 R346 R371 R365 R368 R355 R374 R396 R387 R377 R349 R390 R393 R399 R434 R409 R566 R497 R431 R500 R569 R503 R465 R572 R459 R280 R462 R484 R456 R487 R453 R478 R509 R481 R651 R657 R214 R531 R475 R525 R506 R528 R553 R541 R547 R437 R550 R575 R563 R522 R544 R440 R597 R585 R591 R443 R594 R619 R607 R613 R610 R616 R641 R629 R635 R632 R638 R663 R412 R415 R418 R421">
      <formula1>"NINGUNO, PENDIENTES, CUMPLEN CON LO SOLICITADO, NO CUMPLEN CON LO SOLICITADO"</formula1>
    </dataValidation>
    <dataValidation type="list" allowBlank="1" showInputMessage="1" showErrorMessage="1" sqref="Q13 Q324 Q198 Q22 Q25 Q35 Q38 Q16 Q44 Q47 Q41 Q66 Q57 Q19 Q69 Q79 Q82 Q63 Q85 Q88 Q101 Q107 Q91 Q110 Q113 Q104 Q126 Q123 Q132 Q135 Q148 Q151 Q660 Q154 Q157 Q167 Q176 Q173 Q129 Q179 Q189 Q437 Q145 Q519 Q195 Q211 Q654 Q192 Q220 Q223 Q217 Q239 Q236 Q242 Q245 Q255 Q201 Q233 Q258 Q264 Q277 Q261 Q267 Q286 Q289 Q283 Q299 Q170 Q308 Q311 Q302 Q305 Q321 Q330 Q60 Q352 Q333 Q327 Q343 Q346 Q371 Q365 Q355 Q349 Q374 Q396 Q387 Q377 Q368 Q390 Q651 Q399 Q657 Q409 Q214 Q412 Q431 Q415 Q393 Q418 Q465 Q421 Q459 Q497 Q462 Q484 Q456 Q487 Q453 Q478 Q509 Q481 Q500 Q503 Q280 Q531 Q475 Q525 Q506 Q528 Q553 Q541 Q547 Q522 Q550 Q575 Q563 Q585 Q544 Q440 Q597 Q572 Q591 Q443 Q594 Q619 Q607 Q613 Q610 Q616 Q641 Q629 Q635 Q632 Q638 Q663 Q434 Q566 Q569 Q588">
      <formula1>"SIN OBSERVACIÓN, PENDIENTES POR SUBSANAR, REQUERIMIENTOS SUBSANADOS, NO SUBSANABLE"</formula1>
    </dataValidation>
    <dataValidation type="list" allowBlank="1" showInputMessage="1" showErrorMessage="1" sqref="N13 N330 N16 N22 N25 N35 N327 N19 N44 N47 N57 N60 N41 N63 N69 N79 N66 N82 N85 N88 N101 N107 N91 N110 N113 N123 N126 N104 N132 N135 N145 N129 N654 N148 N154 N167 N151 N173 N176 N179 N189 N170 N157 N192 N195 N211 N657 N198 N220 N223 N217 N239 N233 N242 N245 N255 N236 N201 N258 N264 N277 N261 N267 N286 N289 N283 N280 N299 N308 N311 N302 N305 N321 N519 N38 N352 N346 N324 N343 N333 N374 N371 N365 N368 N355 N396 N390 N387 N377 N349 N660 N651 N409 N214 N399 N440 N437 N393 N434 N431 N465 N462 N421 N459 N443 N475 N456 N478 N484 N453 N506 N503 N481 N487 N497 N531 N528 N500 N525 N522 N553 N550 N509 N547 N541 N575 N569 N563 N544 N572 N597 N594 N585 N591 N566 N619 N616 N607 N613 N610 N641 N638 N629 N635 N632 N663 N412 N415 N418 N588">
      <formula1>"PRESENTÓ CERTIFICADO,NO PRESENTÓ CERTIFICADO"</formula1>
    </dataValidation>
    <dataValidation type="list" allowBlank="1" showInputMessage="1" showErrorMessage="1" sqref="H13 H19 H16 H22 H25 H35 H396 H503 H44 H47 H57 H63 H41 H60 H69 H79 H393 H82 H38 H66 H101 H107 H104 H110 H113 H123 H88 H91 H663 H132 H145 H390 H135 H85 H126 H167 H157 H129 H173 H179 H189 H176 H192 H660 H151 H211 H214 H154 H220 H223 H233 H239 H236 H242 H245 H255 H654 H201 H170 H217 H277 H283 H280 H286 H289 H299 H267 H261 H308 H311 H321 H327 H305 H330 H333 H343 H324 H346 H349 H352 H365 H302 H148 H195 H198 H387 H657 H258 H264 H355 H409 H368 H399 H371 H374 H431 H415 H377 H418 H421 H453 H459 H456 H462 H465 H475 H443 H434 H478 H481 H497 H500 H484 H506 H487 H519 H525 H509 H528 H531 H541 H547 H522 H550 H553 H563 H440 H566 H544 H575 H585 H591 H588 H594 H597 H607 H613 H610 H616 H619 H629 H635 H632 H638 H641 H651 H412 H437 H569 H572">
      <formula1>"I,C,UT"</formula1>
    </dataValidation>
    <dataValidation type="list" allowBlank="1" showInputMessage="1" showErrorMessage="1" sqref="L35:L49 L145:L159 L123:L137 L167:L181 J189:J203 J35:J49 J651:J665 L101:L115 L79:L93 J211:J225 L651:L665 L13:L27 L57:L71 J57:J71 J519:J533 J277:J291 L211:L225 J123:J137 J585:J599 J13:J27 J629:J643 J475:J489 J101:J115 J79:J93 L629:L643 J145:J159 L189:L203 J233:J247 L233:L247 J255:J269 L255:L269 L277:L291 J299:J313 L299:L313 J321:J335 L321:L335 J343:J357 L343:L357 J365:J379 L365:L379 J387:J401 L387:L401 L409:L423 J431:J445 J409:J423 L431:L445 J453:J467 L453:L467 J497:J511 L475:L489 J167:J181 J541:J555 L585:L599 J563:J577 L563:L577 L519:L533 J607:J621 L607:L621 L497:L511 L541:L555">
      <formula1>",CUMPLE,NO CUMPLE"</formula1>
    </dataValidation>
    <dataValidation type="list" allowBlank="1" showInputMessage="1" showErrorMessage="1" sqref="O198 O330 O16 O22 O25 O35 O327 O19 O44 O47 O57 O60 O41 O63 O69 O79 O66 O82 O85 O88 O101 O107 O91 O110 O113 O123 O126 O104 O132 O135 O145 O129 O654 O148 O154 O167 O176 O173 O151 O179 O189 O157 O170 O509 O192 O211 O657 O195 O220 O223 O217 O239 O233 O242 O245 O255 O236 O201 O258 O264 O277 O261 O267 O286 O289 O283 O280 O299 O308 O311 O302 O305 O321 O13 O38 O352 O346 O324 O343 O333 O355 O374 O365 O368 O566 O396 O390 O387 O377 O349 O418 O415 O399 O412 O409 O440 O437 O421 O434 O431 O465 O462 O393 O459 O443 O475 O456 O478 O484 O453 O506 O503 O481 O487 O497 O531 O528 O500 O525 O522 O553 O550 O519 O547 O541 O575 O569 O563 O544 O572 O597 O594 O585 O591 O588 O619 O616 O607 O613 O610 O641 O638 O629 O635 O632 O663 O660 O651 O214 O371">
      <formula1>"ACORDE A ITEM 5.2.1 (T.R.),NO ESTÁ ACORDE A ITEM 5.2.1 (T.R.),DESCRIPCIÓN INSUFICIENTE,PENDIENTE POR DESCRIPCIÓN"</formula1>
    </dataValidation>
    <dataValidation type="list" allowBlank="1" showInputMessage="1" showErrorMessage="1" sqref="B10 B32 B54 B76 B98 B120 B142 B164 B186 B208 B230 B252 B274 B296 B318">
      <formula1>"1,2,3,4,5,6,7,8,9,10,11,12,13,14,15"</formula1>
    </dataValidation>
    <dataValidation type="list" allowBlank="1" showInputMessage="1" showErrorMessage="1" sqref="T13:T27 T35:T49 T57:T71 T79:T93 T101:T115 T123:T137 T145:T159 T167:T181 T189:T203 T211:T225 T233:T247 T255:T269 T277:T291 T299:T313 T321:T335 T343:T357 T365:T379 T387:T401 T409:T423 T431:T445 T453:T467 T475:T489 T497:T511 T519:T533 T541:T555 T563:T577 T585:T599 T607:T621 T629:T643 T651:T665">
      <formula1>"SI,NO"</formula1>
    </dataValidation>
  </dataValidations>
  <pageMargins left="0.7" right="0.7" top="0.75" bottom="0.75" header="0.3" footer="0.3"/>
  <pageSetup paperSize="9" orientation="portrait" horizontalDpi="4294967292"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O36"/>
  <sheetViews>
    <sheetView workbookViewId="0">
      <selection activeCell="G12" sqref="G12"/>
    </sheetView>
  </sheetViews>
  <sheetFormatPr baseColWidth="10" defaultColWidth="11.42578125" defaultRowHeight="15"/>
  <cols>
    <col min="1" max="1" width="6.42578125" style="26" bestFit="1" customWidth="1"/>
    <col min="2" max="2" width="36.28515625" style="26" customWidth="1"/>
    <col min="3" max="4" width="16.42578125" style="26" bestFit="1" customWidth="1"/>
    <col min="5" max="5" width="9.85546875" style="58" customWidth="1"/>
    <col min="6" max="6" width="14" style="58" bestFit="1" customWidth="1"/>
    <col min="7" max="7" width="18" style="58" bestFit="1" customWidth="1"/>
    <col min="8" max="8" width="16.42578125" style="58" bestFit="1" customWidth="1"/>
    <col min="9" max="9" width="17.28515625" style="58" customWidth="1"/>
    <col min="10" max="10" width="18.28515625" style="58" bestFit="1" customWidth="1"/>
    <col min="11" max="11" width="19.42578125" style="26" customWidth="1"/>
    <col min="12" max="12" width="11.42578125" style="26"/>
    <col min="13" max="13" width="11.42578125" style="41"/>
    <col min="14" max="14" width="43.85546875" style="26" customWidth="1"/>
    <col min="15" max="15" width="14.85546875" style="42" customWidth="1"/>
    <col min="16" max="16384" width="11.42578125" style="26"/>
  </cols>
  <sheetData>
    <row r="1" spans="1:15" ht="24" customHeight="1">
      <c r="A1" s="697" t="s">
        <v>39</v>
      </c>
      <c r="B1" s="697"/>
      <c r="C1" s="697"/>
      <c r="D1" s="697"/>
      <c r="E1" s="697"/>
      <c r="F1" s="697"/>
      <c r="G1" s="697"/>
      <c r="H1" s="697"/>
      <c r="I1" s="697"/>
      <c r="J1" s="697"/>
    </row>
    <row r="2" spans="1:15" s="44" customFormat="1" ht="15.75" customHeight="1">
      <c r="A2" s="43"/>
      <c r="B2" s="43"/>
      <c r="C2" s="43"/>
      <c r="D2" s="43"/>
      <c r="E2" s="43"/>
      <c r="F2" s="43"/>
      <c r="G2" s="43"/>
      <c r="H2" s="43"/>
      <c r="I2" s="43"/>
      <c r="J2" s="43"/>
      <c r="M2" s="45"/>
      <c r="O2" s="46"/>
    </row>
    <row r="3" spans="1:15" ht="15.75" customHeight="1">
      <c r="A3" s="699" t="s">
        <v>25</v>
      </c>
      <c r="B3" s="699" t="s">
        <v>11</v>
      </c>
      <c r="C3" s="700" t="s">
        <v>7</v>
      </c>
      <c r="D3" s="700"/>
      <c r="E3" s="700"/>
      <c r="F3" s="700"/>
      <c r="G3" s="701" t="s">
        <v>8</v>
      </c>
      <c r="H3" s="701"/>
      <c r="I3" s="701"/>
      <c r="J3" s="701"/>
    </row>
    <row r="4" spans="1:15" ht="35.25" customHeight="1">
      <c r="A4" s="699"/>
      <c r="B4" s="699"/>
      <c r="C4" s="47" t="s">
        <v>127</v>
      </c>
      <c r="D4" s="702" t="s">
        <v>128</v>
      </c>
      <c r="E4" s="703"/>
      <c r="F4" s="280">
        <v>0.65</v>
      </c>
      <c r="G4" s="48" t="s">
        <v>44</v>
      </c>
      <c r="H4" s="704" t="s">
        <v>143</v>
      </c>
      <c r="I4" s="705"/>
      <c r="J4" s="281">
        <f>+'4.2. EXPERIENCIA GRAL'!N6</f>
        <v>1040407741</v>
      </c>
    </row>
    <row r="5" spans="1:15" s="29" customFormat="1" ht="27.75" customHeight="1">
      <c r="A5" s="699"/>
      <c r="B5" s="699"/>
      <c r="C5" s="47" t="s">
        <v>9</v>
      </c>
      <c r="D5" s="47" t="s">
        <v>10</v>
      </c>
      <c r="E5" s="47" t="s">
        <v>2</v>
      </c>
      <c r="F5" s="47" t="s">
        <v>68</v>
      </c>
      <c r="G5" s="50" t="s">
        <v>5</v>
      </c>
      <c r="H5" s="50" t="s">
        <v>6</v>
      </c>
      <c r="I5" s="50" t="s">
        <v>2</v>
      </c>
      <c r="J5" s="50" t="s">
        <v>68</v>
      </c>
      <c r="M5" s="698" t="s">
        <v>102</v>
      </c>
      <c r="N5" s="698"/>
      <c r="O5" s="51" t="s">
        <v>101</v>
      </c>
    </row>
    <row r="6" spans="1:15" s="29" customFormat="1" ht="31.5">
      <c r="A6" s="52">
        <f>IF('1_ENTREGA'!A8="","",'1_ENTREGA'!A8)</f>
        <v>1</v>
      </c>
      <c r="B6" s="53" t="str">
        <f t="shared" ref="B6:B19" si="0">IF(A6="","",VLOOKUP(A6,LISTA_OFERENTES,2,FALSE))</f>
        <v>OL INGENIERÍA DE CONSTRUCCIÓN S.A.S</v>
      </c>
      <c r="C6" s="282">
        <v>4316744062</v>
      </c>
      <c r="D6" s="282">
        <v>9267600392</v>
      </c>
      <c r="E6" s="147">
        <f>C6/D6</f>
        <v>0.46578875646454393</v>
      </c>
      <c r="F6" s="54" t="str">
        <f>IF(B6="","",IF(E6&lt;=$F$4,"CUMPLE","NO CUMPLE"))</f>
        <v>CUMPLE</v>
      </c>
      <c r="G6" s="283">
        <v>8803036854</v>
      </c>
      <c r="H6" s="283">
        <v>758178082</v>
      </c>
      <c r="I6" s="49">
        <f>G6-H6</f>
        <v>8044858772</v>
      </c>
      <c r="J6" s="54" t="str">
        <f>IF(B6="","",IF(I6="","NO CUMPLE",IF(I6&gt;=$J$4,"CUMPLE","NO CUMPLE")))</f>
        <v>CUMPLE</v>
      </c>
      <c r="M6" s="55">
        <v>1</v>
      </c>
      <c r="N6" s="56" t="str">
        <f t="shared" ref="N6:N19" si="1">VLOOKUP(M6,LISTA_OFERENTES,2,FALSE)</f>
        <v>OL INGENIERÍA DE CONSTRUCCIÓN S.A.S</v>
      </c>
      <c r="O6" s="57" t="str">
        <f t="shared" ref="O6:O35" si="2">IF(OR(F6="NO CUMPLE",J6="NO CUMPLE"),"NH","H")</f>
        <v>H</v>
      </c>
    </row>
    <row r="7" spans="1:15" s="29" customFormat="1" ht="15.75">
      <c r="A7" s="52">
        <f>IF('1_ENTREGA'!A9="","",'1_ENTREGA'!A9)</f>
        <v>2</v>
      </c>
      <c r="B7" s="53" t="str">
        <f t="shared" si="0"/>
        <v>INGEADE SAS</v>
      </c>
      <c r="C7" s="282">
        <v>1901463000</v>
      </c>
      <c r="D7" s="282">
        <v>3563006000</v>
      </c>
      <c r="E7" s="147">
        <f>C7/D7</f>
        <v>0.53366820039034457</v>
      </c>
      <c r="F7" s="54" t="str">
        <f>IF(B7="","",IF(E7&lt;=$F$4,"CUMPLE","NO CUMPLE"))</f>
        <v>CUMPLE</v>
      </c>
      <c r="G7" s="283">
        <v>3395950000</v>
      </c>
      <c r="H7" s="283">
        <v>1817630000</v>
      </c>
      <c r="I7" s="49">
        <f t="shared" ref="I7:I35" si="3">G7-H7</f>
        <v>1578320000</v>
      </c>
      <c r="J7" s="54" t="str">
        <f t="shared" ref="J7:J35" si="4">IF(B7="","",IF(I7="","NO CUMPLE",IF(I7&gt;=$J$4,"CUMPLE","NO CUMPLE")))</f>
        <v>CUMPLE</v>
      </c>
      <c r="M7" s="55">
        <v>2</v>
      </c>
      <c r="N7" s="56" t="str">
        <f t="shared" si="1"/>
        <v>INGEADE SAS</v>
      </c>
      <c r="O7" s="57" t="str">
        <f t="shared" si="2"/>
        <v>H</v>
      </c>
    </row>
    <row r="8" spans="1:15" s="29" customFormat="1" ht="15.75">
      <c r="A8" s="52">
        <f>IF('1_ENTREGA'!A10="","",'1_ENTREGA'!A10)</f>
        <v>3</v>
      </c>
      <c r="B8" s="53" t="str">
        <f t="shared" si="0"/>
        <v>HACER DE COLOMBIA LIMITADA</v>
      </c>
      <c r="C8" s="282">
        <v>785012198</v>
      </c>
      <c r="D8" s="282">
        <v>2370222600</v>
      </c>
      <c r="E8" s="147">
        <f>C8/D8</f>
        <v>0.33119766810087797</v>
      </c>
      <c r="F8" s="54" t="str">
        <f>IF(B8="","",IF(E8&lt;=$F$4,"CUMPLE","NO CUMPLE"))</f>
        <v>CUMPLE</v>
      </c>
      <c r="G8" s="283">
        <v>2281123669</v>
      </c>
      <c r="H8" s="283">
        <v>60729417</v>
      </c>
      <c r="I8" s="49">
        <f t="shared" si="3"/>
        <v>2220394252</v>
      </c>
      <c r="J8" s="54" t="str">
        <f t="shared" si="4"/>
        <v>CUMPLE</v>
      </c>
      <c r="M8" s="55">
        <v>3</v>
      </c>
      <c r="N8" s="56" t="str">
        <f t="shared" si="1"/>
        <v>HACER DE COLOMBIA LIMITADA</v>
      </c>
      <c r="O8" s="57" t="str">
        <f t="shared" si="2"/>
        <v>H</v>
      </c>
    </row>
    <row r="9" spans="1:15" s="29" customFormat="1" ht="25.5" customHeight="1">
      <c r="A9" s="52">
        <f>IF('1_ENTREGA'!A11="","",'1_ENTREGA'!A11)</f>
        <v>4</v>
      </c>
      <c r="B9" s="53" t="str">
        <f t="shared" si="0"/>
        <v>MAURICIO RAFAEL PABA PINZON</v>
      </c>
      <c r="C9" s="282">
        <v>2571362675</v>
      </c>
      <c r="D9" s="282">
        <v>8461371150</v>
      </c>
      <c r="E9" s="147">
        <f>C9/D9</f>
        <v>0.30389432509410724</v>
      </c>
      <c r="F9" s="54" t="str">
        <f>IF(B9="","",IF(E9&lt;=$F$4,"CUMPLE","NO CUMPLE"))</f>
        <v>CUMPLE</v>
      </c>
      <c r="G9" s="283">
        <v>6331673288</v>
      </c>
      <c r="H9" s="283">
        <v>354265342</v>
      </c>
      <c r="I9" s="49">
        <f t="shared" si="3"/>
        <v>5977407946</v>
      </c>
      <c r="J9" s="54" t="str">
        <f t="shared" si="4"/>
        <v>CUMPLE</v>
      </c>
      <c r="M9" s="55">
        <v>4</v>
      </c>
      <c r="N9" s="56" t="str">
        <f t="shared" si="1"/>
        <v>MAURICIO RAFAEL PABA PINZON</v>
      </c>
      <c r="O9" s="57" t="str">
        <f t="shared" si="2"/>
        <v>H</v>
      </c>
    </row>
    <row r="10" spans="1:15" s="29" customFormat="1" ht="25.5" customHeight="1">
      <c r="A10" s="52">
        <f>IF('1_ENTREGA'!A12="","",'1_ENTREGA'!A12)</f>
        <v>5</v>
      </c>
      <c r="B10" s="53" t="str">
        <f t="shared" si="0"/>
        <v>ARCELEC S.A.S.</v>
      </c>
      <c r="C10" s="284">
        <v>3471232766</v>
      </c>
      <c r="D10" s="284">
        <v>5827788642</v>
      </c>
      <c r="E10" s="147">
        <f t="shared" ref="E10:E35" si="5">C10/D10</f>
        <v>0.59563463592062094</v>
      </c>
      <c r="F10" s="54" t="str">
        <f t="shared" ref="F10:F35" si="6">IF(B10="","",IF(E10&lt;=$F$4,"CUMPLE","NO CUMPLE"))</f>
        <v>CUMPLE</v>
      </c>
      <c r="G10" s="285">
        <v>5802800436</v>
      </c>
      <c r="H10" s="285">
        <v>1865936553</v>
      </c>
      <c r="I10" s="255">
        <f t="shared" si="3"/>
        <v>3936863883</v>
      </c>
      <c r="J10" s="54" t="str">
        <f t="shared" si="4"/>
        <v>CUMPLE</v>
      </c>
      <c r="M10" s="55">
        <v>5</v>
      </c>
      <c r="N10" s="56" t="str">
        <f t="shared" si="1"/>
        <v>ARCELEC S.A.S.</v>
      </c>
      <c r="O10" s="57" t="str">
        <f t="shared" si="2"/>
        <v>H</v>
      </c>
    </row>
    <row r="11" spans="1:15" s="29" customFormat="1" ht="34.5" customHeight="1">
      <c r="A11" s="52">
        <f>IF('1_ENTREGA'!A13="","",'1_ENTREGA'!A13)</f>
        <v>6</v>
      </c>
      <c r="B11" s="53" t="str">
        <f t="shared" si="0"/>
        <v>AMBIENTALMENTE INGENIERÍA S.A.S.</v>
      </c>
      <c r="C11" s="284">
        <v>2662873016</v>
      </c>
      <c r="D11" s="284">
        <v>5428298418</v>
      </c>
      <c r="E11" s="147">
        <f t="shared" si="5"/>
        <v>0.49055391044273278</v>
      </c>
      <c r="F11" s="54" t="str">
        <f t="shared" si="6"/>
        <v>CUMPLE</v>
      </c>
      <c r="G11" s="285">
        <v>4702935999</v>
      </c>
      <c r="H11" s="285">
        <v>2661552065</v>
      </c>
      <c r="I11" s="255">
        <f t="shared" si="3"/>
        <v>2041383934</v>
      </c>
      <c r="J11" s="54" t="str">
        <f t="shared" si="4"/>
        <v>CUMPLE</v>
      </c>
      <c r="M11" s="55">
        <v>6</v>
      </c>
      <c r="N11" s="56" t="str">
        <f t="shared" si="1"/>
        <v>AMBIENTALMENTE INGENIERÍA S.A.S.</v>
      </c>
      <c r="O11" s="57" t="str">
        <f t="shared" si="2"/>
        <v>H</v>
      </c>
    </row>
    <row r="12" spans="1:15" s="29" customFormat="1" ht="32.25" customHeight="1">
      <c r="A12" s="52">
        <f>IF('1_ENTREGA'!A14="","",'1_ENTREGA'!A14)</f>
        <v>7</v>
      </c>
      <c r="B12" s="53" t="str">
        <f t="shared" si="0"/>
        <v>CONSTRUSAR S.A.S.</v>
      </c>
      <c r="C12" s="251">
        <v>4543168344</v>
      </c>
      <c r="D12" s="251">
        <v>10517148620</v>
      </c>
      <c r="E12" s="147">
        <f t="shared" si="5"/>
        <v>0.43197719345340962</v>
      </c>
      <c r="F12" s="54" t="str">
        <f t="shared" si="6"/>
        <v>CUMPLE</v>
      </c>
      <c r="G12" s="252">
        <v>8894250381</v>
      </c>
      <c r="H12" s="252">
        <v>945790469</v>
      </c>
      <c r="I12" s="255">
        <f t="shared" si="3"/>
        <v>7948459912</v>
      </c>
      <c r="J12" s="54" t="str">
        <f t="shared" si="4"/>
        <v>CUMPLE</v>
      </c>
      <c r="M12" s="55">
        <v>7</v>
      </c>
      <c r="N12" s="56" t="str">
        <f t="shared" si="1"/>
        <v>CONSTRUSAR S.A.S.</v>
      </c>
      <c r="O12" s="57" t="str">
        <f t="shared" si="2"/>
        <v>H</v>
      </c>
    </row>
    <row r="13" spans="1:15" s="29" customFormat="1" ht="39.75" customHeight="1">
      <c r="A13" s="52">
        <f>IF('1_ENTREGA'!A15="","",'1_ENTREGA'!A15)</f>
        <v>8</v>
      </c>
      <c r="B13" s="53" t="str">
        <f t="shared" si="0"/>
        <v>HIMHER Y COMPAÑIA S.A SOCIEDAD DE FAMILIA</v>
      </c>
      <c r="C13" s="251">
        <v>4313870525</v>
      </c>
      <c r="D13" s="251">
        <v>8500574763</v>
      </c>
      <c r="E13" s="147">
        <f t="shared" si="5"/>
        <v>0.50747986404128287</v>
      </c>
      <c r="F13" s="54" t="str">
        <f t="shared" si="6"/>
        <v>CUMPLE</v>
      </c>
      <c r="G13" s="252">
        <v>5080058674</v>
      </c>
      <c r="H13" s="252">
        <v>2142745225</v>
      </c>
      <c r="I13" s="255">
        <f t="shared" si="3"/>
        <v>2937313449</v>
      </c>
      <c r="J13" s="54" t="str">
        <f t="shared" si="4"/>
        <v>CUMPLE</v>
      </c>
      <c r="M13" s="55">
        <v>8</v>
      </c>
      <c r="N13" s="56" t="str">
        <f t="shared" si="1"/>
        <v>HIMHER Y COMPAÑIA S.A SOCIEDAD DE FAMILIA</v>
      </c>
      <c r="O13" s="57" t="str">
        <f t="shared" si="2"/>
        <v>H</v>
      </c>
    </row>
    <row r="14" spans="1:15" s="29" customFormat="1" ht="35.25" customHeight="1">
      <c r="A14" s="52">
        <f>IF('1_ENTREGA'!A16="","",'1_ENTREGA'!A16)</f>
        <v>9</v>
      </c>
      <c r="B14" s="53" t="str">
        <f t="shared" si="0"/>
        <v>JULIO CESAR QUESADA ARREDONDO</v>
      </c>
      <c r="C14" s="251">
        <v>344043823</v>
      </c>
      <c r="D14" s="251">
        <v>1683024923</v>
      </c>
      <c r="E14" s="147">
        <f t="shared" si="5"/>
        <v>0.2044199217125913</v>
      </c>
      <c r="F14" s="54" t="str">
        <f t="shared" si="6"/>
        <v>CUMPLE</v>
      </c>
      <c r="G14" s="252">
        <v>1649592564</v>
      </c>
      <c r="H14" s="252">
        <v>16386723</v>
      </c>
      <c r="I14" s="255">
        <f t="shared" si="3"/>
        <v>1633205841</v>
      </c>
      <c r="J14" s="54" t="str">
        <f t="shared" si="4"/>
        <v>CUMPLE</v>
      </c>
      <c r="M14" s="55">
        <v>9</v>
      </c>
      <c r="N14" s="56" t="str">
        <f t="shared" si="1"/>
        <v>JULIO CESAR QUESADA ARREDONDO</v>
      </c>
      <c r="O14" s="57" t="str">
        <f t="shared" si="2"/>
        <v>H</v>
      </c>
    </row>
    <row r="15" spans="1:15" s="29" customFormat="1" ht="31.5" customHeight="1">
      <c r="A15" s="52">
        <f>IF('1_ENTREGA'!A17="","",'1_ENTREGA'!A17)</f>
        <v>10</v>
      </c>
      <c r="B15" s="53" t="str">
        <f t="shared" si="0"/>
        <v>CONSORCIO LABORATORIOS UDEA 2021</v>
      </c>
      <c r="C15" s="251"/>
      <c r="D15" s="251"/>
      <c r="E15" s="147"/>
      <c r="F15" s="54" t="s">
        <v>1177</v>
      </c>
      <c r="G15" s="252"/>
      <c r="H15" s="252"/>
      <c r="I15" s="255">
        <f t="shared" si="3"/>
        <v>0</v>
      </c>
      <c r="J15" s="54" t="str">
        <f t="shared" si="4"/>
        <v>NO CUMPLE</v>
      </c>
      <c r="M15" s="55">
        <v>10</v>
      </c>
      <c r="N15" s="56" t="str">
        <f t="shared" si="1"/>
        <v>CONSORCIO LABORATORIOS UDEA 2021</v>
      </c>
      <c r="O15" s="57" t="str">
        <f t="shared" si="2"/>
        <v>NH</v>
      </c>
    </row>
    <row r="16" spans="1:15" s="29" customFormat="1" ht="32.25" customHeight="1">
      <c r="A16" s="52">
        <f>IF('1_ENTREGA'!A18="","",'1_ENTREGA'!A18)</f>
        <v>11</v>
      </c>
      <c r="B16" s="53" t="str">
        <f t="shared" si="0"/>
        <v>MARY SOL DUQUE HURTADO</v>
      </c>
      <c r="C16" s="251">
        <v>461166038</v>
      </c>
      <c r="D16" s="251">
        <v>3783405526</v>
      </c>
      <c r="E16" s="147">
        <f t="shared" si="5"/>
        <v>0.1218917810503827</v>
      </c>
      <c r="F16" s="54" t="str">
        <f t="shared" si="6"/>
        <v>CUMPLE</v>
      </c>
      <c r="G16" s="252">
        <v>2423461695</v>
      </c>
      <c r="H16" s="252">
        <v>166992448</v>
      </c>
      <c r="I16" s="255">
        <f t="shared" si="3"/>
        <v>2256469247</v>
      </c>
      <c r="J16" s="54" t="str">
        <f t="shared" si="4"/>
        <v>CUMPLE</v>
      </c>
      <c r="M16" s="55">
        <v>11</v>
      </c>
      <c r="N16" s="56" t="str">
        <f t="shared" si="1"/>
        <v>MARY SOL DUQUE HURTADO</v>
      </c>
      <c r="O16" s="57" t="str">
        <f t="shared" si="2"/>
        <v>H</v>
      </c>
    </row>
    <row r="17" spans="1:15" s="29" customFormat="1" ht="25.5" customHeight="1">
      <c r="A17" s="52">
        <f>IF('1_ENTREGA'!A19="","",'1_ENTREGA'!A19)</f>
        <v>12</v>
      </c>
      <c r="B17" s="53" t="str">
        <f t="shared" si="0"/>
        <v>LUIS ENRIQUE OYOLA QUINTERO</v>
      </c>
      <c r="C17" s="251">
        <v>680966757</v>
      </c>
      <c r="D17" s="251">
        <v>2751966880</v>
      </c>
      <c r="E17" s="147">
        <f t="shared" si="5"/>
        <v>0.24744729376975641</v>
      </c>
      <c r="F17" s="54" t="str">
        <f t="shared" si="6"/>
        <v>CUMPLE</v>
      </c>
      <c r="G17" s="252">
        <v>2091099880</v>
      </c>
      <c r="H17" s="252">
        <v>128254382</v>
      </c>
      <c r="I17" s="255">
        <f t="shared" si="3"/>
        <v>1962845498</v>
      </c>
      <c r="J17" s="54" t="str">
        <f t="shared" si="4"/>
        <v>CUMPLE</v>
      </c>
      <c r="M17" s="55">
        <v>12</v>
      </c>
      <c r="N17" s="56" t="str">
        <f t="shared" si="1"/>
        <v>LUIS ENRIQUE OYOLA QUINTERO</v>
      </c>
      <c r="O17" s="57" t="str">
        <f t="shared" si="2"/>
        <v>H</v>
      </c>
    </row>
    <row r="18" spans="1:15" s="29" customFormat="1" ht="25.5" customHeight="1">
      <c r="A18" s="52">
        <f>IF('1_ENTREGA'!A20="","",'1_ENTREGA'!A20)</f>
        <v>13</v>
      </c>
      <c r="B18" s="53" t="str">
        <f t="shared" si="0"/>
        <v>INGEMAR SAS</v>
      </c>
      <c r="C18" s="251">
        <v>614329572</v>
      </c>
      <c r="D18" s="251">
        <v>3276523484</v>
      </c>
      <c r="E18" s="147">
        <f t="shared" si="5"/>
        <v>0.18749432897395951</v>
      </c>
      <c r="F18" s="54" t="str">
        <f t="shared" si="6"/>
        <v>CUMPLE</v>
      </c>
      <c r="G18" s="252">
        <v>2667469775</v>
      </c>
      <c r="H18" s="252">
        <v>80165742</v>
      </c>
      <c r="I18" s="255">
        <f t="shared" si="3"/>
        <v>2587304033</v>
      </c>
      <c r="J18" s="54" t="str">
        <f t="shared" si="4"/>
        <v>CUMPLE</v>
      </c>
      <c r="M18" s="55">
        <v>13</v>
      </c>
      <c r="N18" s="56" t="str">
        <f t="shared" si="1"/>
        <v>INGEMAR SAS</v>
      </c>
      <c r="O18" s="57" t="str">
        <f t="shared" si="2"/>
        <v>H</v>
      </c>
    </row>
    <row r="19" spans="1:15" s="29" customFormat="1" ht="25.5" customHeight="1">
      <c r="A19" s="52">
        <f>IF('1_ENTREGA'!A21="","",'1_ENTREGA'!A21)</f>
        <v>14</v>
      </c>
      <c r="B19" s="53" t="str">
        <f t="shared" si="0"/>
        <v>ENETEL S.A.S</v>
      </c>
      <c r="C19" s="251">
        <v>1917216468</v>
      </c>
      <c r="D19" s="251">
        <v>3281325559</v>
      </c>
      <c r="E19" s="147">
        <f t="shared" si="5"/>
        <v>0.58428108809303303</v>
      </c>
      <c r="F19" s="54" t="str">
        <f t="shared" si="6"/>
        <v>CUMPLE</v>
      </c>
      <c r="G19" s="252">
        <v>2207801960</v>
      </c>
      <c r="H19" s="252">
        <v>989716076</v>
      </c>
      <c r="I19" s="255">
        <f t="shared" si="3"/>
        <v>1218085884</v>
      </c>
      <c r="J19" s="54" t="str">
        <f t="shared" si="4"/>
        <v>CUMPLE</v>
      </c>
      <c r="M19" s="55">
        <v>14</v>
      </c>
      <c r="N19" s="56" t="str">
        <f t="shared" si="1"/>
        <v>ENETEL S.A.S</v>
      </c>
      <c r="O19" s="57" t="str">
        <f t="shared" si="2"/>
        <v>H</v>
      </c>
    </row>
    <row r="20" spans="1:15" s="29" customFormat="1" ht="25.5" customHeight="1">
      <c r="A20" s="52">
        <f>IF('1_ENTREGA'!A22="","",'1_ENTREGA'!A22)</f>
        <v>15</v>
      </c>
      <c r="B20" s="53" t="str">
        <f t="shared" ref="B20:B35" si="7">IF(A20="","",VLOOKUP(A20,LISTA_OFERENTES,2,FALSE))</f>
        <v>KASA</v>
      </c>
      <c r="C20" s="251">
        <v>1155409166</v>
      </c>
      <c r="D20" s="251">
        <v>2800388439</v>
      </c>
      <c r="E20" s="147">
        <f t="shared" si="5"/>
        <v>0.41258889299392654</v>
      </c>
      <c r="F20" s="54" t="str">
        <f t="shared" si="6"/>
        <v>CUMPLE</v>
      </c>
      <c r="G20" s="252">
        <v>2314819412</v>
      </c>
      <c r="H20" s="252">
        <v>169436712</v>
      </c>
      <c r="I20" s="255">
        <f t="shared" si="3"/>
        <v>2145382700</v>
      </c>
      <c r="J20" s="54" t="str">
        <f t="shared" si="4"/>
        <v>CUMPLE</v>
      </c>
      <c r="M20" s="55">
        <v>15</v>
      </c>
      <c r="N20" s="56" t="str">
        <f t="shared" ref="N20:N35" si="8">VLOOKUP(M20,LISTA_OFERENTES,2,FALSE)</f>
        <v>KASA</v>
      </c>
      <c r="O20" s="57" t="str">
        <f t="shared" si="2"/>
        <v>H</v>
      </c>
    </row>
    <row r="21" spans="1:15" s="29" customFormat="1" ht="36" customHeight="1">
      <c r="A21" s="52">
        <f>IF('1_ENTREGA'!A23="","",'1_ENTREGA'!A23)</f>
        <v>16</v>
      </c>
      <c r="B21" s="53" t="str">
        <f t="shared" si="7"/>
        <v>JORGE FERNANDO PRIETO MUÑOZ</v>
      </c>
      <c r="C21" s="251">
        <v>162722333</v>
      </c>
      <c r="D21" s="251">
        <v>1285575138</v>
      </c>
      <c r="E21" s="147">
        <f t="shared" si="5"/>
        <v>0.1265755133170598</v>
      </c>
      <c r="F21" s="54" t="str">
        <f t="shared" si="6"/>
        <v>CUMPLE</v>
      </c>
      <c r="G21" s="252">
        <v>1071518799</v>
      </c>
      <c r="H21" s="252">
        <v>1918700</v>
      </c>
      <c r="I21" s="255">
        <f t="shared" si="3"/>
        <v>1069600099</v>
      </c>
      <c r="J21" s="54" t="str">
        <f t="shared" si="4"/>
        <v>CUMPLE</v>
      </c>
      <c r="M21" s="55">
        <v>16</v>
      </c>
      <c r="N21" s="56" t="str">
        <f t="shared" si="8"/>
        <v>JORGE FERNANDO PRIETO MUÑOZ</v>
      </c>
      <c r="O21" s="57" t="str">
        <f t="shared" si="2"/>
        <v>H</v>
      </c>
    </row>
    <row r="22" spans="1:15" s="29" customFormat="1" ht="37.5" customHeight="1">
      <c r="A22" s="52">
        <f>IF('1_ENTREGA'!A24="","",'1_ENTREGA'!A24)</f>
        <v>17</v>
      </c>
      <c r="B22" s="53" t="str">
        <f t="shared" si="7"/>
        <v xml:space="preserve">CONSORCIO INTERNACIONAL DE SOLUCIONES INTEGRALES S.A.S </v>
      </c>
      <c r="C22" s="253">
        <v>4120145887</v>
      </c>
      <c r="D22" s="253">
        <v>6431436228</v>
      </c>
      <c r="E22" s="147">
        <f t="shared" si="5"/>
        <v>0.6406260967126548</v>
      </c>
      <c r="F22" s="54" t="str">
        <f t="shared" si="6"/>
        <v>CUMPLE</v>
      </c>
      <c r="G22" s="254">
        <v>5604770293</v>
      </c>
      <c r="H22" s="254">
        <v>1760403223</v>
      </c>
      <c r="I22" s="255">
        <f t="shared" si="3"/>
        <v>3844367070</v>
      </c>
      <c r="J22" s="54" t="str">
        <f t="shared" si="4"/>
        <v>CUMPLE</v>
      </c>
      <c r="M22" s="55">
        <v>17</v>
      </c>
      <c r="N22" s="56" t="str">
        <f t="shared" si="8"/>
        <v xml:space="preserve">CONSORCIO INTERNACIONAL DE SOLUCIONES INTEGRALES S.A.S </v>
      </c>
      <c r="O22" s="57" t="str">
        <f t="shared" si="2"/>
        <v>H</v>
      </c>
    </row>
    <row r="23" spans="1:15" s="29" customFormat="1" ht="25.5" customHeight="1">
      <c r="A23" s="52">
        <f>IF('1_ENTREGA'!A25="","",'1_ENTREGA'!A25)</f>
        <v>18</v>
      </c>
      <c r="B23" s="53" t="str">
        <f t="shared" si="7"/>
        <v>CONSTRUCTORA JEINCO SAS</v>
      </c>
      <c r="C23" s="253">
        <v>1901648000</v>
      </c>
      <c r="D23" s="253">
        <v>5363352000</v>
      </c>
      <c r="E23" s="147">
        <f t="shared" si="5"/>
        <v>0.35456334023946218</v>
      </c>
      <c r="F23" s="54" t="str">
        <f t="shared" si="6"/>
        <v>CUMPLE</v>
      </c>
      <c r="G23" s="254">
        <v>3772078000</v>
      </c>
      <c r="H23" s="254">
        <v>1601648000</v>
      </c>
      <c r="I23" s="255">
        <f t="shared" si="3"/>
        <v>2170430000</v>
      </c>
      <c r="J23" s="54" t="str">
        <f t="shared" si="4"/>
        <v>CUMPLE</v>
      </c>
      <c r="M23" s="55">
        <v>18</v>
      </c>
      <c r="N23" s="56" t="str">
        <f t="shared" si="8"/>
        <v>CONSTRUCTORA JEINCO SAS</v>
      </c>
      <c r="O23" s="57" t="str">
        <f t="shared" si="2"/>
        <v>H</v>
      </c>
    </row>
    <row r="24" spans="1:15" s="29" customFormat="1" ht="25.5" customHeight="1">
      <c r="A24" s="52">
        <f>IF('1_ENTREGA'!A26="","",'1_ENTREGA'!A26)</f>
        <v>19</v>
      </c>
      <c r="B24" s="53" t="str">
        <f t="shared" si="7"/>
        <v>SIRCOL SAS</v>
      </c>
      <c r="C24" s="253">
        <v>131717046</v>
      </c>
      <c r="D24" s="253">
        <v>1440186495</v>
      </c>
      <c r="E24" s="147">
        <f t="shared" si="5"/>
        <v>9.1458326027421891E-2</v>
      </c>
      <c r="F24" s="54" t="str">
        <f t="shared" si="6"/>
        <v>CUMPLE</v>
      </c>
      <c r="G24" s="254">
        <v>1364930256</v>
      </c>
      <c r="H24" s="254">
        <v>131717046</v>
      </c>
      <c r="I24" s="255">
        <f t="shared" si="3"/>
        <v>1233213210</v>
      </c>
      <c r="J24" s="54" t="str">
        <f t="shared" si="4"/>
        <v>CUMPLE</v>
      </c>
      <c r="M24" s="55">
        <v>19</v>
      </c>
      <c r="N24" s="56" t="str">
        <f t="shared" si="8"/>
        <v>SIRCOL SAS</v>
      </c>
      <c r="O24" s="57" t="str">
        <f t="shared" si="2"/>
        <v>H</v>
      </c>
    </row>
    <row r="25" spans="1:15" s="29" customFormat="1" ht="36.75" customHeight="1">
      <c r="A25" s="52">
        <f>IF('1_ENTREGA'!A27="","",'1_ENTREGA'!A27)</f>
        <v>20</v>
      </c>
      <c r="B25" s="53" t="str">
        <f t="shared" si="7"/>
        <v>DABERLIS ARRIETA CARDENAS</v>
      </c>
      <c r="C25" s="253">
        <v>1027359900</v>
      </c>
      <c r="D25" s="253">
        <v>8553032700</v>
      </c>
      <c r="E25" s="147">
        <f t="shared" si="5"/>
        <v>0.12011644711705592</v>
      </c>
      <c r="F25" s="54" t="str">
        <f t="shared" si="6"/>
        <v>CUMPLE</v>
      </c>
      <c r="G25" s="254">
        <v>5889564100</v>
      </c>
      <c r="H25" s="157">
        <v>112053600</v>
      </c>
      <c r="I25" s="255">
        <f t="shared" si="3"/>
        <v>5777510500</v>
      </c>
      <c r="J25" s="54" t="str">
        <f t="shared" si="4"/>
        <v>CUMPLE</v>
      </c>
      <c r="M25" s="55">
        <v>20</v>
      </c>
      <c r="N25" s="56" t="str">
        <f t="shared" si="8"/>
        <v>DABERLIS ARRIETA CARDENAS</v>
      </c>
      <c r="O25" s="57" t="str">
        <f t="shared" si="2"/>
        <v>H</v>
      </c>
    </row>
    <row r="26" spans="1:15" s="29" customFormat="1" ht="45" customHeight="1">
      <c r="A26" s="52">
        <f>IF('1_ENTREGA'!A28="","",'1_ENTREGA'!A28)</f>
        <v>21</v>
      </c>
      <c r="B26" s="53" t="str">
        <f t="shared" si="7"/>
        <v>VISUAR SAS</v>
      </c>
      <c r="C26" s="253">
        <v>2744603399</v>
      </c>
      <c r="D26" s="253">
        <v>5464664730</v>
      </c>
      <c r="E26" s="147">
        <f t="shared" si="5"/>
        <v>0.50224552367003128</v>
      </c>
      <c r="F26" s="54" t="str">
        <f t="shared" si="6"/>
        <v>CUMPLE</v>
      </c>
      <c r="G26" s="254">
        <v>1941349200</v>
      </c>
      <c r="H26" s="254">
        <v>98193613</v>
      </c>
      <c r="I26" s="255">
        <f t="shared" si="3"/>
        <v>1843155587</v>
      </c>
      <c r="J26" s="54" t="str">
        <f t="shared" si="4"/>
        <v>CUMPLE</v>
      </c>
      <c r="M26" s="55">
        <v>21</v>
      </c>
      <c r="N26" s="56" t="str">
        <f t="shared" si="8"/>
        <v>VISUAR SAS</v>
      </c>
      <c r="O26" s="57" t="str">
        <f t="shared" si="2"/>
        <v>H</v>
      </c>
    </row>
    <row r="27" spans="1:15" s="29" customFormat="1" ht="38.25" customHeight="1">
      <c r="A27" s="52">
        <f>IF('1_ENTREGA'!A29="","",'1_ENTREGA'!A29)</f>
        <v>22</v>
      </c>
      <c r="B27" s="53" t="str">
        <f t="shared" si="7"/>
        <v xml:space="preserve">RAFAEL EDUARDO ZAMBRANO CASAS </v>
      </c>
      <c r="C27" s="253">
        <v>9918000</v>
      </c>
      <c r="D27" s="253">
        <v>1972874491</v>
      </c>
      <c r="E27" s="147">
        <f t="shared" si="5"/>
        <v>5.0271824412777607E-3</v>
      </c>
      <c r="F27" s="54" t="str">
        <f t="shared" si="6"/>
        <v>CUMPLE</v>
      </c>
      <c r="G27" s="254">
        <v>1636746908</v>
      </c>
      <c r="H27" s="254">
        <v>9918000</v>
      </c>
      <c r="I27" s="255">
        <f t="shared" si="3"/>
        <v>1626828908</v>
      </c>
      <c r="J27" s="54" t="str">
        <f t="shared" si="4"/>
        <v>CUMPLE</v>
      </c>
      <c r="M27" s="55">
        <v>22</v>
      </c>
      <c r="N27" s="56" t="str">
        <f t="shared" si="8"/>
        <v xml:space="preserve">RAFAEL EDUARDO ZAMBRANO CASAS </v>
      </c>
      <c r="O27" s="57" t="str">
        <f t="shared" si="2"/>
        <v>H</v>
      </c>
    </row>
    <row r="28" spans="1:15" s="29" customFormat="1" ht="25.5" customHeight="1">
      <c r="A28" s="52">
        <f>IF('1_ENTREGA'!A30="","",'1_ENTREGA'!A30)</f>
        <v>23</v>
      </c>
      <c r="B28" s="53" t="str">
        <f t="shared" si="7"/>
        <v xml:space="preserve">ARTURO JURADO ALVARAN </v>
      </c>
      <c r="C28" s="253">
        <v>100841000</v>
      </c>
      <c r="D28" s="253">
        <v>2274060000</v>
      </c>
      <c r="E28" s="147">
        <f t="shared" si="5"/>
        <v>4.4344036656904388E-2</v>
      </c>
      <c r="F28" s="54" t="str">
        <f t="shared" si="6"/>
        <v>CUMPLE</v>
      </c>
      <c r="G28" s="254">
        <v>2044940000</v>
      </c>
      <c r="H28" s="254">
        <v>48216000</v>
      </c>
      <c r="I28" s="255">
        <f t="shared" si="3"/>
        <v>1996724000</v>
      </c>
      <c r="J28" s="54" t="str">
        <f t="shared" si="4"/>
        <v>CUMPLE</v>
      </c>
      <c r="M28" s="55">
        <v>23</v>
      </c>
      <c r="N28" s="56" t="str">
        <f t="shared" si="8"/>
        <v xml:space="preserve">ARTURO JURADO ALVARAN </v>
      </c>
      <c r="O28" s="57" t="str">
        <f t="shared" si="2"/>
        <v>H</v>
      </c>
    </row>
    <row r="29" spans="1:15" s="29" customFormat="1" ht="25.5" customHeight="1">
      <c r="A29" s="52">
        <f>IF('1_ENTREGA'!A31="","",'1_ENTREGA'!A31)</f>
        <v>24</v>
      </c>
      <c r="B29" s="53" t="str">
        <f t="shared" si="7"/>
        <v>BCS INGENIERIA Y PROYECTOS S.A.S</v>
      </c>
      <c r="C29" s="253">
        <v>2646191744</v>
      </c>
      <c r="D29" s="253">
        <v>6101902545</v>
      </c>
      <c r="E29" s="147">
        <f t="shared" si="5"/>
        <v>0.43366666781139163</v>
      </c>
      <c r="F29" s="54" t="str">
        <f t="shared" si="6"/>
        <v>CUMPLE</v>
      </c>
      <c r="G29" s="254">
        <v>4068676330</v>
      </c>
      <c r="H29" s="254">
        <v>1482069916</v>
      </c>
      <c r="I29" s="255">
        <f t="shared" si="3"/>
        <v>2586606414</v>
      </c>
      <c r="J29" s="54" t="str">
        <f t="shared" si="4"/>
        <v>CUMPLE</v>
      </c>
      <c r="M29" s="55">
        <v>24</v>
      </c>
      <c r="N29" s="56" t="str">
        <f t="shared" si="8"/>
        <v>BCS INGENIERIA Y PROYECTOS S.A.S</v>
      </c>
      <c r="O29" s="57" t="str">
        <f t="shared" si="2"/>
        <v>H</v>
      </c>
    </row>
    <row r="30" spans="1:15" s="29" customFormat="1" ht="44.25" customHeight="1">
      <c r="A30" s="52">
        <f>IF('1_ENTREGA'!A32="","",'1_ENTREGA'!A32)</f>
        <v>25</v>
      </c>
      <c r="B30" s="53" t="str">
        <f t="shared" si="7"/>
        <v>AGORASPORT SA SUCURSAL COLOMBIA</v>
      </c>
      <c r="C30" s="156">
        <v>8801989889</v>
      </c>
      <c r="D30" s="156">
        <v>22259454981</v>
      </c>
      <c r="E30" s="147">
        <f t="shared" si="5"/>
        <v>0.39542701726134416</v>
      </c>
      <c r="F30" s="54" t="str">
        <f t="shared" si="6"/>
        <v>CUMPLE</v>
      </c>
      <c r="G30" s="157">
        <v>20804314047</v>
      </c>
      <c r="H30" s="157">
        <v>2303229150</v>
      </c>
      <c r="I30" s="49">
        <f t="shared" si="3"/>
        <v>18501084897</v>
      </c>
      <c r="J30" s="54" t="str">
        <f t="shared" si="4"/>
        <v>CUMPLE</v>
      </c>
      <c r="M30" s="55">
        <v>25</v>
      </c>
      <c r="N30" s="56" t="str">
        <f t="shared" si="8"/>
        <v>AGORASPORT SA SUCURSAL COLOMBIA</v>
      </c>
      <c r="O30" s="57" t="str">
        <f t="shared" si="2"/>
        <v>H</v>
      </c>
    </row>
    <row r="31" spans="1:15" s="29" customFormat="1" ht="25.5" customHeight="1">
      <c r="A31" s="52">
        <f>IF('1_ENTREGA'!A33="","",'1_ENTREGA'!A33)</f>
        <v>26</v>
      </c>
      <c r="B31" s="53" t="str">
        <f t="shared" si="7"/>
        <v>ASEM SAS</v>
      </c>
      <c r="C31" s="156">
        <v>794451746</v>
      </c>
      <c r="D31" s="156">
        <v>3268910927</v>
      </c>
      <c r="E31" s="147">
        <f t="shared" si="5"/>
        <v>0.24303254623370776</v>
      </c>
      <c r="F31" s="54" t="str">
        <f t="shared" si="6"/>
        <v>CUMPLE</v>
      </c>
      <c r="G31" s="156">
        <v>2350049024</v>
      </c>
      <c r="H31" s="157">
        <v>705477433</v>
      </c>
      <c r="I31" s="49">
        <f t="shared" si="3"/>
        <v>1644571591</v>
      </c>
      <c r="J31" s="54" t="str">
        <f t="shared" si="4"/>
        <v>CUMPLE</v>
      </c>
      <c r="M31" s="55">
        <v>26</v>
      </c>
      <c r="N31" s="56" t="str">
        <f t="shared" si="8"/>
        <v>ASEM SAS</v>
      </c>
      <c r="O31" s="57" t="str">
        <f t="shared" si="2"/>
        <v>H</v>
      </c>
    </row>
    <row r="32" spans="1:15" s="29" customFormat="1" ht="25.5" customHeight="1">
      <c r="A32" s="52">
        <f>IF('1_ENTREGA'!A34="","",'1_ENTREGA'!A34)</f>
        <v>27</v>
      </c>
      <c r="B32" s="53" t="str">
        <f t="shared" si="7"/>
        <v>WILLIAMS.CO SAS</v>
      </c>
      <c r="C32" s="156">
        <v>2330841186</v>
      </c>
      <c r="D32" s="156">
        <v>3537265174</v>
      </c>
      <c r="E32" s="310">
        <f t="shared" si="5"/>
        <v>0.65893877652498556</v>
      </c>
      <c r="F32" s="54" t="str">
        <f t="shared" si="6"/>
        <v>NO CUMPLE</v>
      </c>
      <c r="G32" s="157">
        <v>3515955549</v>
      </c>
      <c r="H32" s="157">
        <v>857218201</v>
      </c>
      <c r="I32" s="49">
        <f t="shared" si="3"/>
        <v>2658737348</v>
      </c>
      <c r="J32" s="54" t="str">
        <f t="shared" si="4"/>
        <v>CUMPLE</v>
      </c>
      <c r="M32" s="55">
        <v>27</v>
      </c>
      <c r="N32" s="56" t="str">
        <f t="shared" si="8"/>
        <v>WILLIAMS.CO SAS</v>
      </c>
      <c r="O32" s="57" t="str">
        <f t="shared" si="2"/>
        <v>NH</v>
      </c>
    </row>
    <row r="33" spans="1:15" s="29" customFormat="1" ht="25.5" hidden="1" customHeight="1">
      <c r="A33" s="52">
        <f>IF('1_ENTREGA'!A35="","",'1_ENTREGA'!A35)</f>
        <v>28</v>
      </c>
      <c r="B33" s="53" t="str">
        <f t="shared" si="7"/>
        <v>O13</v>
      </c>
      <c r="C33" s="156"/>
      <c r="D33" s="156"/>
      <c r="E33" s="147" t="e">
        <f t="shared" si="5"/>
        <v>#DIV/0!</v>
      </c>
      <c r="F33" s="54" t="e">
        <f t="shared" si="6"/>
        <v>#DIV/0!</v>
      </c>
      <c r="G33" s="157"/>
      <c r="H33" s="157"/>
      <c r="I33" s="49">
        <f t="shared" si="3"/>
        <v>0</v>
      </c>
      <c r="J33" s="54" t="str">
        <f t="shared" si="4"/>
        <v>NO CUMPLE</v>
      </c>
      <c r="M33" s="55">
        <v>28</v>
      </c>
      <c r="N33" s="56" t="str">
        <f t="shared" si="8"/>
        <v>O13</v>
      </c>
      <c r="O33" s="57" t="e">
        <f t="shared" si="2"/>
        <v>#DIV/0!</v>
      </c>
    </row>
    <row r="34" spans="1:15" s="29" customFormat="1" ht="25.5" hidden="1" customHeight="1">
      <c r="A34" s="52">
        <f>IF('1_ENTREGA'!A36="","",'1_ENTREGA'!A36)</f>
        <v>29</v>
      </c>
      <c r="B34" s="53" t="str">
        <f t="shared" si="7"/>
        <v>O14</v>
      </c>
      <c r="C34" s="156"/>
      <c r="D34" s="156"/>
      <c r="E34" s="147" t="e">
        <f t="shared" si="5"/>
        <v>#DIV/0!</v>
      </c>
      <c r="F34" s="54" t="e">
        <f t="shared" si="6"/>
        <v>#DIV/0!</v>
      </c>
      <c r="G34" s="157"/>
      <c r="H34" s="157"/>
      <c r="I34" s="49">
        <f t="shared" si="3"/>
        <v>0</v>
      </c>
      <c r="J34" s="54" t="str">
        <f t="shared" si="4"/>
        <v>NO CUMPLE</v>
      </c>
      <c r="M34" s="55">
        <v>29</v>
      </c>
      <c r="N34" s="56" t="str">
        <f t="shared" si="8"/>
        <v>O14</v>
      </c>
      <c r="O34" s="57" t="e">
        <f t="shared" si="2"/>
        <v>#DIV/0!</v>
      </c>
    </row>
    <row r="35" spans="1:15" s="29" customFormat="1" ht="25.5" hidden="1" customHeight="1">
      <c r="A35" s="52">
        <f>IF('1_ENTREGA'!A37="","",'1_ENTREGA'!A37)</f>
        <v>30</v>
      </c>
      <c r="B35" s="53" t="str">
        <f t="shared" si="7"/>
        <v>O15</v>
      </c>
      <c r="C35" s="99"/>
      <c r="D35" s="99"/>
      <c r="E35" s="147" t="e">
        <f t="shared" si="5"/>
        <v>#DIV/0!</v>
      </c>
      <c r="F35" s="54" t="e">
        <f t="shared" si="6"/>
        <v>#DIV/0!</v>
      </c>
      <c r="G35" s="100"/>
      <c r="H35" s="100"/>
      <c r="I35" s="49">
        <f t="shared" si="3"/>
        <v>0</v>
      </c>
      <c r="J35" s="54" t="str">
        <f t="shared" si="4"/>
        <v>NO CUMPLE</v>
      </c>
      <c r="M35" s="55">
        <v>30</v>
      </c>
      <c r="N35" s="56" t="str">
        <f t="shared" si="8"/>
        <v>O15</v>
      </c>
      <c r="O35" s="57" t="e">
        <f t="shared" si="2"/>
        <v>#DIV/0!</v>
      </c>
    </row>
    <row r="36" spans="1:15" hidden="1"/>
  </sheetData>
  <sheetProtection algorithmName="SHA-512" hashValue="XITK7XNHVULl3/EjfCJ8KHghjU4T6qAMg3pboSYXYqyzWNQ0VmpJwEWNilSCJGICJMq5N/+LYp3KYrFjyb4vAA==" saltValue="u+3CfwfPUWI/8slmaCD4iA==" spinCount="100000" sheet="1" objects="1" scenarios="1"/>
  <mergeCells count="8">
    <mergeCell ref="A1:J1"/>
    <mergeCell ref="M5:N5"/>
    <mergeCell ref="A3:A5"/>
    <mergeCell ref="B3:B5"/>
    <mergeCell ref="C3:F3"/>
    <mergeCell ref="G3:J3"/>
    <mergeCell ref="D4:E4"/>
    <mergeCell ref="H4:I4"/>
  </mergeCells>
  <conditionalFormatting sqref="J6:J35">
    <cfRule type="cellIs" dxfId="6671" priority="22" operator="equal">
      <formula>"NO CUMPLE"</formula>
    </cfRule>
  </conditionalFormatting>
  <conditionalFormatting sqref="F6:F14 F16:F35">
    <cfRule type="cellIs" dxfId="6670" priority="7" operator="equal">
      <formula>"NO CUMPLE"</formula>
    </cfRule>
  </conditionalFormatting>
  <conditionalFormatting sqref="F15">
    <cfRule type="cellIs" dxfId="6669" priority="1" operator="equal">
      <formula>"NO CUMPLE"</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X494"/>
  <sheetViews>
    <sheetView topLeftCell="A39" zoomScale="55" zoomScaleNormal="55" workbookViewId="0">
      <selection activeCell="F47" sqref="F47"/>
    </sheetView>
  </sheetViews>
  <sheetFormatPr baseColWidth="10" defaultRowHeight="15"/>
  <cols>
    <col min="1" max="2" width="9.140625" style="826" customWidth="1"/>
    <col min="3" max="3" width="129.5703125" style="826" customWidth="1"/>
    <col min="4" max="4" width="17.42578125" style="826" customWidth="1"/>
    <col min="5" max="5" width="19.7109375" style="826" customWidth="1"/>
    <col min="6" max="6" width="24.28515625" style="826" customWidth="1"/>
    <col min="7" max="7" width="28.42578125" style="826" customWidth="1"/>
    <col min="8" max="8" width="32.140625" style="826" customWidth="1"/>
    <col min="9" max="9" width="13.5703125" style="826" customWidth="1"/>
    <col min="10" max="10" width="12.28515625" style="826" customWidth="1"/>
    <col min="11" max="11" width="9.140625" style="826" customWidth="1"/>
    <col min="12" max="12" width="128" style="826" customWidth="1"/>
    <col min="13" max="13" width="10.85546875" style="826" customWidth="1"/>
    <col min="14" max="14" width="13.7109375" style="826" customWidth="1"/>
    <col min="15" max="15" width="16.140625" style="826" customWidth="1"/>
    <col min="16" max="16" width="24.85546875" style="826" customWidth="1"/>
    <col min="17" max="17" width="20.5703125" style="826" customWidth="1"/>
    <col min="18" max="23" width="7.5703125" style="827" customWidth="1"/>
    <col min="24" max="24" width="19.28515625" style="827" customWidth="1"/>
    <col min="25" max="25" width="15" style="827" customWidth="1"/>
    <col min="26" max="26" width="9.42578125" style="826" customWidth="1"/>
    <col min="27" max="27" width="8.140625" style="826" customWidth="1"/>
    <col min="28" max="28" width="9.140625" style="826" customWidth="1"/>
    <col min="29" max="29" width="128" style="826" customWidth="1"/>
    <col min="30" max="30" width="10.85546875" style="826" customWidth="1"/>
    <col min="31" max="31" width="13.7109375" style="826" customWidth="1"/>
    <col min="32" max="32" width="16.140625" style="826" customWidth="1"/>
    <col min="33" max="33" width="21.7109375" style="826" customWidth="1"/>
    <col min="34" max="34" width="20.5703125" style="826" customWidth="1"/>
    <col min="35" max="40" width="7.5703125" style="827" customWidth="1"/>
    <col min="41" max="41" width="19.85546875" style="827" customWidth="1"/>
    <col min="42" max="42" width="15" style="827" customWidth="1"/>
    <col min="43" max="44" width="11.42578125" style="826" customWidth="1"/>
    <col min="45" max="45" width="9.140625" style="826" customWidth="1"/>
    <col min="46" max="46" width="128" style="826" customWidth="1"/>
    <col min="47" max="47" width="10.85546875" style="826" customWidth="1"/>
    <col min="48" max="48" width="13.7109375" style="826" customWidth="1"/>
    <col min="49" max="49" width="16.140625" style="826" customWidth="1"/>
    <col min="50" max="50" width="21.7109375" style="826" customWidth="1"/>
    <col min="51" max="51" width="20.5703125" style="826" customWidth="1"/>
    <col min="52" max="57" width="7.5703125" style="827" customWidth="1"/>
    <col min="58" max="58" width="19.5703125" style="827" customWidth="1"/>
    <col min="59" max="59" width="15" style="827" customWidth="1"/>
    <col min="60" max="61" width="11.42578125" style="826" customWidth="1"/>
    <col min="62" max="62" width="9.140625" style="826" customWidth="1"/>
    <col min="63" max="63" width="128" style="826" customWidth="1"/>
    <col min="64" max="64" width="10.85546875" style="826" customWidth="1"/>
    <col min="65" max="65" width="13.7109375" style="826" customWidth="1"/>
    <col min="66" max="66" width="16.140625" style="826" customWidth="1"/>
    <col min="67" max="67" width="27.42578125" style="826" customWidth="1"/>
    <col min="68" max="68" width="20.5703125" style="826" customWidth="1"/>
    <col min="69" max="74" width="7.5703125" style="827" customWidth="1"/>
    <col min="75" max="75" width="21.140625" style="827" customWidth="1"/>
    <col min="76" max="76" width="15" style="827" customWidth="1"/>
    <col min="77" max="78" width="11.42578125" style="826" customWidth="1"/>
    <col min="79" max="79" width="9.140625" style="826" customWidth="1"/>
    <col min="80" max="80" width="128" style="826" customWidth="1"/>
    <col min="81" max="81" width="10.85546875" style="826" customWidth="1"/>
    <col min="82" max="82" width="13.7109375" style="826" customWidth="1"/>
    <col min="83" max="83" width="16.140625" style="826" customWidth="1"/>
    <col min="84" max="84" width="21.7109375" style="826" customWidth="1"/>
    <col min="85" max="85" width="20.5703125" style="826" customWidth="1"/>
    <col min="86" max="91" width="7.5703125" style="827" customWidth="1"/>
    <col min="92" max="92" width="22.42578125" style="827" customWidth="1"/>
    <col min="93" max="93" width="15" style="827" customWidth="1"/>
    <col min="94" max="95" width="11.42578125" style="826" customWidth="1"/>
    <col min="96" max="96" width="9.140625" style="826" customWidth="1"/>
    <col min="97" max="97" width="128" style="826" customWidth="1"/>
    <col min="98" max="98" width="10.85546875" style="826" customWidth="1"/>
    <col min="99" max="99" width="13.7109375" style="826" customWidth="1"/>
    <col min="100" max="100" width="26.28515625" style="826" customWidth="1"/>
    <col min="101" max="101" width="17.85546875" style="826" customWidth="1"/>
    <col min="102" max="102" width="34.5703125" style="826" customWidth="1"/>
    <col min="103" max="108" width="7.5703125" style="827" customWidth="1"/>
    <col min="109" max="109" width="20.42578125" style="827" customWidth="1"/>
    <col min="110" max="110" width="15" style="827" customWidth="1"/>
    <col min="111" max="112" width="11.42578125" style="826" customWidth="1"/>
    <col min="113" max="113" width="9.140625" style="826" customWidth="1"/>
    <col min="114" max="114" width="128" style="826" customWidth="1"/>
    <col min="115" max="115" width="10.85546875" style="826" customWidth="1"/>
    <col min="116" max="116" width="13.7109375" style="826" customWidth="1"/>
    <col min="117" max="117" width="16.140625" style="826" customWidth="1"/>
    <col min="118" max="118" width="22.28515625" style="826" customWidth="1"/>
    <col min="119" max="119" width="20.5703125" style="826" customWidth="1"/>
    <col min="120" max="125" width="7.5703125" style="827" customWidth="1"/>
    <col min="126" max="126" width="20.5703125" style="827" customWidth="1"/>
    <col min="127" max="127" width="15" style="827" customWidth="1"/>
    <col min="128" max="129" width="11.42578125" style="826" customWidth="1"/>
    <col min="130" max="130" width="9.140625" style="826" customWidth="1"/>
    <col min="131" max="131" width="128" style="826" customWidth="1"/>
    <col min="132" max="132" width="10.85546875" style="826" customWidth="1"/>
    <col min="133" max="133" width="13.7109375" style="826" customWidth="1"/>
    <col min="134" max="134" width="16.140625" style="826" customWidth="1"/>
    <col min="135" max="135" width="17.85546875" style="826" customWidth="1"/>
    <col min="136" max="136" width="20.5703125" style="826" customWidth="1"/>
    <col min="137" max="142" width="7.5703125" style="827" customWidth="1"/>
    <col min="143" max="143" width="16.7109375" style="827" customWidth="1"/>
    <col min="144" max="144" width="15" style="827" customWidth="1"/>
    <col min="145" max="146" width="11.42578125" style="826" customWidth="1"/>
    <col min="147" max="147" width="9.140625" style="826" customWidth="1"/>
    <col min="148" max="148" width="128" style="826" customWidth="1"/>
    <col min="149" max="149" width="10.85546875" style="826" customWidth="1"/>
    <col min="150" max="150" width="13.7109375" style="826" customWidth="1"/>
    <col min="151" max="151" width="16.140625" style="826" customWidth="1"/>
    <col min="152" max="152" width="21" style="826" customWidth="1"/>
    <col min="153" max="153" width="20.5703125" style="826" customWidth="1"/>
    <col min="154" max="159" width="7.5703125" style="827" customWidth="1"/>
    <col min="160" max="160" width="16.7109375" style="827" customWidth="1"/>
    <col min="161" max="161" width="15" style="827" customWidth="1"/>
    <col min="162" max="163" width="11.42578125" style="826" customWidth="1"/>
    <col min="164" max="164" width="9.140625" style="826" customWidth="1"/>
    <col min="165" max="165" width="132.140625" style="826" customWidth="1"/>
    <col min="166" max="166" width="10.85546875" style="826" customWidth="1"/>
    <col min="167" max="167" width="13.7109375" style="826" customWidth="1"/>
    <col min="168" max="168" width="16.140625" style="826" customWidth="1"/>
    <col min="169" max="169" width="23.28515625" style="826" customWidth="1"/>
    <col min="170" max="170" width="20.5703125" style="826" customWidth="1"/>
    <col min="171" max="176" width="7.5703125" style="827" customWidth="1"/>
    <col min="177" max="177" width="20.85546875" style="827" customWidth="1"/>
    <col min="178" max="178" width="15" style="827" customWidth="1"/>
    <col min="179" max="180" width="11.42578125" style="826" customWidth="1"/>
    <col min="181" max="181" width="13" style="826" customWidth="1"/>
    <col min="182" max="182" width="128" style="826" customWidth="1"/>
    <col min="183" max="183" width="10.85546875" style="826" customWidth="1"/>
    <col min="184" max="184" width="13.7109375" style="826" customWidth="1"/>
    <col min="185" max="185" width="16.140625" style="826" customWidth="1"/>
    <col min="186" max="186" width="23.85546875" style="826" customWidth="1"/>
    <col min="187" max="187" width="20.5703125" style="826" customWidth="1"/>
    <col min="188" max="193" width="7.5703125" style="827" customWidth="1"/>
    <col min="194" max="194" width="19.28515625" style="827" customWidth="1"/>
    <col min="195" max="195" width="15" style="827" customWidth="1"/>
    <col min="196" max="197" width="11.42578125" style="826" customWidth="1"/>
    <col min="198" max="198" width="9.140625" style="826" customWidth="1"/>
    <col min="199" max="199" width="128" style="826" customWidth="1"/>
    <col min="200" max="200" width="10.85546875" style="826" customWidth="1"/>
    <col min="201" max="201" width="13.7109375" style="826" customWidth="1"/>
    <col min="202" max="202" width="16.140625" style="826" customWidth="1"/>
    <col min="203" max="203" width="17.85546875" style="826" customWidth="1"/>
    <col min="204" max="204" width="20.5703125" style="826" customWidth="1"/>
    <col min="205" max="210" width="7.5703125" style="827" customWidth="1"/>
    <col min="211" max="211" width="16.7109375" style="827" customWidth="1"/>
    <col min="212" max="212" width="15" style="827" customWidth="1"/>
    <col min="213" max="214" width="11.42578125" style="826" customWidth="1"/>
    <col min="215" max="215" width="9.140625" style="826" customWidth="1"/>
    <col min="216" max="216" width="128" style="826" customWidth="1"/>
    <col min="217" max="217" width="10.85546875" style="826" customWidth="1"/>
    <col min="218" max="218" width="13.7109375" style="826" customWidth="1"/>
    <col min="219" max="219" width="16.140625" style="826" customWidth="1"/>
    <col min="220" max="220" width="21.28515625" style="826" customWidth="1"/>
    <col min="221" max="221" width="20.5703125" style="826" customWidth="1"/>
    <col min="222" max="227" width="7.5703125" style="827" customWidth="1"/>
    <col min="228" max="228" width="21.42578125" style="827" customWidth="1"/>
    <col min="229" max="229" width="15" style="827" customWidth="1"/>
    <col min="230" max="231" width="11.42578125" style="826" customWidth="1"/>
    <col min="232" max="232" width="9.140625" style="826" customWidth="1"/>
    <col min="233" max="233" width="128" style="826" customWidth="1"/>
    <col min="234" max="234" width="10.85546875" style="826" customWidth="1"/>
    <col min="235" max="235" width="13.7109375" style="826" customWidth="1"/>
    <col min="236" max="236" width="16.140625" style="826" customWidth="1"/>
    <col min="237" max="237" width="17.85546875" style="826" customWidth="1"/>
    <col min="238" max="238" width="20.5703125" style="826" customWidth="1"/>
    <col min="239" max="244" width="7.5703125" style="827" customWidth="1"/>
    <col min="245" max="245" width="20.5703125" style="827" customWidth="1"/>
    <col min="246" max="246" width="15" style="827" customWidth="1"/>
    <col min="247" max="248" width="11.42578125" style="826" customWidth="1"/>
    <col min="249" max="249" width="9.140625" style="826" customWidth="1"/>
    <col min="250" max="250" width="128" style="826" customWidth="1"/>
    <col min="251" max="251" width="10.85546875" style="826" customWidth="1"/>
    <col min="252" max="252" width="13.7109375" style="826" customWidth="1"/>
    <col min="253" max="253" width="16.140625" style="826" customWidth="1"/>
    <col min="254" max="254" width="21.7109375" style="826" customWidth="1"/>
    <col min="255" max="255" width="20.5703125" style="826" customWidth="1"/>
    <col min="256" max="261" width="7.5703125" style="827" customWidth="1"/>
    <col min="262" max="262" width="16.7109375" style="827" customWidth="1"/>
    <col min="263" max="263" width="15" style="827" customWidth="1"/>
    <col min="264" max="265" width="11.42578125" style="826" customWidth="1"/>
    <col min="266" max="266" width="9.140625" style="826" customWidth="1"/>
    <col min="267" max="267" width="128" style="826" customWidth="1"/>
    <col min="268" max="268" width="10.85546875" style="826" customWidth="1"/>
    <col min="269" max="269" width="13.7109375" style="826" customWidth="1"/>
    <col min="270" max="270" width="16.140625" style="826" customWidth="1"/>
    <col min="271" max="271" width="22.28515625" style="826" customWidth="1"/>
    <col min="272" max="272" width="20.5703125" style="826" customWidth="1"/>
    <col min="273" max="278" width="7.5703125" style="827" customWidth="1"/>
    <col min="279" max="279" width="20.85546875" style="827" customWidth="1"/>
    <col min="280" max="280" width="15" style="827" customWidth="1"/>
    <col min="281" max="282" width="11.42578125" style="826" customWidth="1"/>
    <col min="283" max="283" width="9.140625" style="826" customWidth="1"/>
    <col min="284" max="284" width="128" style="826" customWidth="1"/>
    <col min="285" max="285" width="10.85546875" style="826" customWidth="1"/>
    <col min="286" max="286" width="13.7109375" style="826" customWidth="1"/>
    <col min="287" max="287" width="16.140625" style="826" customWidth="1"/>
    <col min="288" max="288" width="21.7109375" style="826" customWidth="1"/>
    <col min="289" max="289" width="20.5703125" style="826" customWidth="1"/>
    <col min="290" max="295" width="7.5703125" style="827" customWidth="1"/>
    <col min="296" max="296" width="16.7109375" style="827" customWidth="1"/>
    <col min="297" max="297" width="15" style="827" customWidth="1"/>
    <col min="298" max="299" width="11.42578125" style="826" customWidth="1"/>
    <col min="300" max="300" width="9.140625" style="826" customWidth="1"/>
    <col min="301" max="301" width="128" style="826" customWidth="1"/>
    <col min="302" max="302" width="10.85546875" style="826" customWidth="1"/>
    <col min="303" max="303" width="13.7109375" style="826" customWidth="1"/>
    <col min="304" max="304" width="16.140625" style="826" customWidth="1"/>
    <col min="305" max="305" width="17.85546875" style="826" customWidth="1"/>
    <col min="306" max="306" width="20.5703125" style="826" customWidth="1"/>
    <col min="307" max="312" width="7.5703125" style="827" customWidth="1"/>
    <col min="313" max="313" width="19.28515625" style="827" customWidth="1"/>
    <col min="314" max="314" width="15" style="827" customWidth="1"/>
    <col min="315" max="316" width="11.42578125" style="826" customWidth="1"/>
    <col min="317" max="317" width="9.140625" style="826" customWidth="1"/>
    <col min="318" max="318" width="128" style="826" customWidth="1"/>
    <col min="319" max="319" width="10.85546875" style="826" customWidth="1"/>
    <col min="320" max="320" width="13.7109375" style="826" customWidth="1"/>
    <col min="321" max="321" width="22.85546875" style="826" customWidth="1"/>
    <col min="322" max="322" width="27" style="826" customWidth="1"/>
    <col min="323" max="323" width="20.5703125" style="826" customWidth="1"/>
    <col min="324" max="329" width="7.5703125" style="827" customWidth="1"/>
    <col min="330" max="330" width="19.85546875" style="827" customWidth="1"/>
    <col min="331" max="331" width="15" style="827" customWidth="1"/>
    <col min="332" max="333" width="11.42578125" style="826" customWidth="1"/>
    <col min="334" max="334" width="9.140625" style="826" customWidth="1"/>
    <col min="335" max="335" width="128" style="826" customWidth="1"/>
    <col min="336" max="336" width="10.85546875" style="826" customWidth="1"/>
    <col min="337" max="337" width="13.7109375" style="826" customWidth="1"/>
    <col min="338" max="338" width="16.140625" style="826" customWidth="1"/>
    <col min="339" max="339" width="20.7109375" style="826" customWidth="1"/>
    <col min="340" max="340" width="20.5703125" style="826" customWidth="1"/>
    <col min="341" max="346" width="7.5703125" style="827" customWidth="1"/>
    <col min="347" max="347" width="16.7109375" style="827" customWidth="1"/>
    <col min="348" max="348" width="15" style="827" customWidth="1"/>
    <col min="349" max="350" width="11.42578125" style="826" customWidth="1"/>
    <col min="351" max="351" width="9.140625" style="826" customWidth="1"/>
    <col min="352" max="352" width="128" style="826" customWidth="1"/>
    <col min="353" max="353" width="10.85546875" style="826" customWidth="1"/>
    <col min="354" max="354" width="13.7109375" style="826" customWidth="1"/>
    <col min="355" max="355" width="16.140625" style="826" customWidth="1"/>
    <col min="356" max="356" width="24.28515625" style="826" customWidth="1"/>
    <col min="357" max="357" width="20.5703125" style="826" customWidth="1"/>
    <col min="358" max="358" width="7" style="827" customWidth="1"/>
    <col min="359" max="359" width="9.85546875" style="827" customWidth="1"/>
    <col min="360" max="360" width="7.5703125" style="827" customWidth="1"/>
    <col min="361" max="361" width="8.85546875" style="827" customWidth="1"/>
    <col min="362" max="362" width="7.5703125" style="827" customWidth="1"/>
    <col min="363" max="363" width="9.42578125" style="827" customWidth="1"/>
    <col min="364" max="364" width="16.7109375" style="827" customWidth="1"/>
    <col min="365" max="365" width="15" style="827" customWidth="1"/>
    <col min="366" max="367" width="11.42578125" style="826" customWidth="1"/>
    <col min="368" max="368" width="9.140625" style="826" customWidth="1"/>
    <col min="369" max="369" width="128" style="826" customWidth="1"/>
    <col min="370" max="370" width="10.85546875" style="826" customWidth="1"/>
    <col min="371" max="371" width="13.7109375" style="826" customWidth="1"/>
    <col min="372" max="372" width="16.140625" style="826" customWidth="1"/>
    <col min="373" max="373" width="17.85546875" style="826" customWidth="1"/>
    <col min="374" max="374" width="20.5703125" style="826" customWidth="1"/>
    <col min="375" max="380" width="7.5703125" style="827" customWidth="1"/>
    <col min="381" max="381" width="19" style="827" customWidth="1"/>
    <col min="382" max="382" width="15" style="827" customWidth="1"/>
    <col min="383" max="383" width="6.7109375" style="826" customWidth="1"/>
    <col min="384" max="384" width="7" style="826" customWidth="1"/>
    <col min="385" max="385" width="9.140625" style="826" customWidth="1"/>
    <col min="386" max="386" width="128" style="826" customWidth="1"/>
    <col min="387" max="387" width="10.85546875" style="826" customWidth="1"/>
    <col min="388" max="388" width="13.7109375" style="826" customWidth="1"/>
    <col min="389" max="389" width="16.140625" style="826" customWidth="1"/>
    <col min="390" max="390" width="17.85546875" style="826" customWidth="1"/>
    <col min="391" max="391" width="20.5703125" style="826" customWidth="1"/>
    <col min="392" max="397" width="7.5703125" style="827" customWidth="1"/>
    <col min="398" max="398" width="21.7109375" style="827" customWidth="1"/>
    <col min="399" max="399" width="15" style="827" customWidth="1"/>
    <col min="400" max="401" width="11.42578125" style="826" customWidth="1"/>
    <col min="402" max="402" width="9.140625" style="826" customWidth="1"/>
    <col min="403" max="403" width="128" style="826" customWidth="1"/>
    <col min="404" max="404" width="10.85546875" style="826" customWidth="1"/>
    <col min="405" max="405" width="13.7109375" style="826" customWidth="1"/>
    <col min="406" max="406" width="16.140625" style="826" customWidth="1"/>
    <col min="407" max="407" width="20.42578125" style="826" customWidth="1"/>
    <col min="408" max="408" width="20.5703125" style="826" customWidth="1"/>
    <col min="409" max="414" width="7.5703125" style="827" customWidth="1"/>
    <col min="415" max="415" width="16.7109375" style="827" customWidth="1"/>
    <col min="416" max="416" width="15" style="827" customWidth="1"/>
    <col min="417" max="418" width="11.42578125" style="826" customWidth="1"/>
    <col min="419" max="419" width="9.140625" style="826" customWidth="1"/>
    <col min="420" max="420" width="128" style="826" customWidth="1"/>
    <col min="421" max="421" width="10.85546875" style="826" customWidth="1"/>
    <col min="422" max="422" width="13.7109375" style="826" customWidth="1"/>
    <col min="423" max="423" width="24" style="826" customWidth="1"/>
    <col min="424" max="424" width="22.28515625" style="826" customWidth="1"/>
    <col min="425" max="425" width="20.5703125" style="826" customWidth="1"/>
    <col min="426" max="431" width="7.5703125" style="827" customWidth="1"/>
    <col min="432" max="432" width="16.7109375" style="827" customWidth="1"/>
    <col min="433" max="433" width="15" style="827" customWidth="1"/>
    <col min="434" max="435" width="11.42578125" style="826" customWidth="1"/>
    <col min="436" max="436" width="9.140625" style="826" customWidth="1"/>
    <col min="437" max="437" width="128" style="826" customWidth="1"/>
    <col min="438" max="438" width="10.85546875" style="826" customWidth="1"/>
    <col min="439" max="439" width="13.7109375" style="826" customWidth="1"/>
    <col min="440" max="440" width="16.140625" style="826" customWidth="1"/>
    <col min="441" max="441" width="23" style="826" customWidth="1"/>
    <col min="442" max="442" width="20.5703125" style="826" customWidth="1"/>
    <col min="443" max="448" width="7.5703125" style="827" customWidth="1"/>
    <col min="449" max="449" width="16.7109375" style="827" customWidth="1"/>
    <col min="450" max="450" width="15" style="827" customWidth="1"/>
    <col min="451" max="452" width="11.42578125" style="826" customWidth="1"/>
    <col min="453" max="453" width="9.140625" style="826" customWidth="1"/>
    <col min="454" max="454" width="128" style="826" customWidth="1"/>
    <col min="455" max="455" width="10.85546875" style="826" customWidth="1"/>
    <col min="456" max="456" width="13.7109375" style="826" customWidth="1"/>
    <col min="457" max="457" width="18" style="826" bestFit="1" customWidth="1"/>
    <col min="458" max="458" width="22" style="826" customWidth="1"/>
    <col min="459" max="459" width="20.5703125" style="826" customWidth="1"/>
    <col min="460" max="464" width="7.5703125" style="827" customWidth="1"/>
    <col min="465" max="465" width="9.85546875" style="827" customWidth="1"/>
    <col min="466" max="466" width="21.7109375" style="827" customWidth="1"/>
    <col min="467" max="467" width="15" style="827" customWidth="1"/>
    <col min="468" max="469" width="11.42578125" style="826" customWidth="1"/>
    <col min="470" max="470" width="4.5703125" style="826" hidden="1" customWidth="1"/>
    <col min="471" max="471" width="44.85546875" style="826" hidden="1" customWidth="1"/>
    <col min="472" max="486" width="11.42578125" style="826" hidden="1" customWidth="1"/>
    <col min="487" max="487" width="4.5703125" style="826" hidden="1" customWidth="1"/>
    <col min="488" max="488" width="28.85546875" style="826" hidden="1" customWidth="1"/>
    <col min="489" max="504" width="11.42578125" style="826" hidden="1" customWidth="1"/>
    <col min="505" max="505" width="57.85546875" style="826" hidden="1" customWidth="1"/>
    <col min="506" max="518" width="11.42578125" style="826" hidden="1" customWidth="1"/>
    <col min="519" max="16384" width="11.42578125" style="826"/>
  </cols>
  <sheetData>
    <row r="1" spans="2:518" ht="15.75" thickBot="1"/>
    <row r="2" spans="2:518" ht="27" customHeight="1" thickTop="1">
      <c r="K2" s="828">
        <v>1</v>
      </c>
      <c r="L2" s="828" t="s">
        <v>3</v>
      </c>
      <c r="M2" s="829" t="str">
        <f>VLOOKUP(K2,LISTA_OFERENTES,2,FALSE)</f>
        <v>OL INGENIERÍA DE CONSTRUCCIÓN S.A.S</v>
      </c>
      <c r="N2" s="830"/>
      <c r="O2" s="830"/>
      <c r="P2" s="831"/>
      <c r="AB2" s="828">
        <v>2</v>
      </c>
      <c r="AC2" s="828" t="s">
        <v>3</v>
      </c>
      <c r="AD2" s="829" t="str">
        <f>VLOOKUP(AB2,LISTA_OFERENTES,2,FALSE)</f>
        <v>INGEADE SAS</v>
      </c>
      <c r="AE2" s="830"/>
      <c r="AF2" s="830"/>
      <c r="AG2" s="831"/>
      <c r="AS2" s="828">
        <v>3</v>
      </c>
      <c r="AT2" s="828" t="s">
        <v>3</v>
      </c>
      <c r="AU2" s="829" t="str">
        <f>VLOOKUP(AS2,LISTA_OFERENTES,2,FALSE)</f>
        <v>HACER DE COLOMBIA LIMITADA</v>
      </c>
      <c r="AV2" s="830"/>
      <c r="AW2" s="830"/>
      <c r="AX2" s="831"/>
      <c r="BJ2" s="828">
        <v>4</v>
      </c>
      <c r="BK2" s="828" t="s">
        <v>3</v>
      </c>
      <c r="BL2" s="829" t="str">
        <f>VLOOKUP(BJ2,LISTA_OFERENTES,2,FALSE)</f>
        <v>MAURICIO RAFAEL PABA PINZON</v>
      </c>
      <c r="BM2" s="830"/>
      <c r="BN2" s="830"/>
      <c r="BO2" s="831"/>
      <c r="CA2" s="828">
        <v>5</v>
      </c>
      <c r="CB2" s="828" t="s">
        <v>3</v>
      </c>
      <c r="CC2" s="829" t="str">
        <f>VLOOKUP(CA2,LISTA_OFERENTES,2,FALSE)</f>
        <v>ARCELEC S.A.S.</v>
      </c>
      <c r="CD2" s="830"/>
      <c r="CE2" s="830"/>
      <c r="CF2" s="831"/>
      <c r="CR2" s="828">
        <v>6</v>
      </c>
      <c r="CS2" s="828" t="s">
        <v>3</v>
      </c>
      <c r="CT2" s="829" t="str">
        <f>VLOOKUP(CR2,LISTA_OFERENTES,2,FALSE)</f>
        <v>AMBIENTALMENTE INGENIERÍA S.A.S.</v>
      </c>
      <c r="CU2" s="830"/>
      <c r="CV2" s="830"/>
      <c r="CW2" s="831"/>
      <c r="DI2" s="828">
        <v>7</v>
      </c>
      <c r="DJ2" s="828" t="s">
        <v>3</v>
      </c>
      <c r="DK2" s="829" t="str">
        <f>VLOOKUP(DI2,LISTA_OFERENTES,2,FALSE)</f>
        <v>CONSTRUSAR S.A.S.</v>
      </c>
      <c r="DL2" s="830"/>
      <c r="DM2" s="830"/>
      <c r="DN2" s="831"/>
      <c r="DZ2" s="828">
        <v>8</v>
      </c>
      <c r="EA2" s="828" t="s">
        <v>3</v>
      </c>
      <c r="EB2" s="829" t="str">
        <f>VLOOKUP(DZ2,LISTA_OFERENTES,2,FALSE)</f>
        <v>HIMHER Y COMPAÑIA S.A SOCIEDAD DE FAMILIA</v>
      </c>
      <c r="EC2" s="830"/>
      <c r="ED2" s="830"/>
      <c r="EE2" s="831"/>
      <c r="EQ2" s="828">
        <v>9</v>
      </c>
      <c r="ER2" s="828" t="s">
        <v>3</v>
      </c>
      <c r="ES2" s="829" t="str">
        <f>VLOOKUP(EQ2,LISTA_OFERENTES,2,FALSE)</f>
        <v>JULIO CESAR QUESADA ARREDONDO</v>
      </c>
      <c r="ET2" s="830"/>
      <c r="EU2" s="830"/>
      <c r="EV2" s="831"/>
      <c r="FH2" s="828">
        <v>10</v>
      </c>
      <c r="FI2" s="828" t="s">
        <v>3</v>
      </c>
      <c r="FJ2" s="829" t="str">
        <f>VLOOKUP(FH2,LISTA_OFERENTES,2,FALSE)</f>
        <v>CONSORCIO LABORATORIOS UDEA 2021</v>
      </c>
      <c r="FK2" s="830"/>
      <c r="FL2" s="830"/>
      <c r="FM2" s="831"/>
      <c r="FY2" s="828">
        <v>11</v>
      </c>
      <c r="FZ2" s="828" t="s">
        <v>3</v>
      </c>
      <c r="GA2" s="829" t="str">
        <f>VLOOKUP(FY2,LISTA_OFERENTES,2,FALSE)</f>
        <v>MARY SOL DUQUE HURTADO</v>
      </c>
      <c r="GB2" s="830"/>
      <c r="GC2" s="830"/>
      <c r="GD2" s="831"/>
      <c r="GP2" s="828">
        <v>12</v>
      </c>
      <c r="GQ2" s="828" t="s">
        <v>3</v>
      </c>
      <c r="GR2" s="829" t="str">
        <f>VLOOKUP(GP2,LISTA_OFERENTES,2,FALSE)</f>
        <v>LUIS ENRIQUE OYOLA QUINTERO</v>
      </c>
      <c r="GS2" s="830"/>
      <c r="GT2" s="830"/>
      <c r="GU2" s="831"/>
      <c r="HG2" s="828">
        <v>13</v>
      </c>
      <c r="HH2" s="828" t="s">
        <v>3</v>
      </c>
      <c r="HI2" s="829" t="str">
        <f>VLOOKUP(HG2,LISTA_OFERENTES,2,FALSE)</f>
        <v>INGEMAR SAS</v>
      </c>
      <c r="HJ2" s="830"/>
      <c r="HK2" s="830"/>
      <c r="HL2" s="831"/>
      <c r="HX2" s="828">
        <v>14</v>
      </c>
      <c r="HY2" s="828" t="s">
        <v>3</v>
      </c>
      <c r="HZ2" s="829" t="str">
        <f>VLOOKUP(HX2,LISTA_OFERENTES,2,FALSE)</f>
        <v>ENETEL S.A.S</v>
      </c>
      <c r="IA2" s="830"/>
      <c r="IB2" s="830"/>
      <c r="IC2" s="831"/>
      <c r="IO2" s="828">
        <v>15</v>
      </c>
      <c r="IP2" s="828" t="s">
        <v>3</v>
      </c>
      <c r="IQ2" s="829" t="str">
        <f>VLOOKUP(IO2,LISTA_OFERENTES,2,FALSE)</f>
        <v>KASA</v>
      </c>
      <c r="IR2" s="830"/>
      <c r="IS2" s="830"/>
      <c r="IT2" s="831"/>
      <c r="JF2" s="828">
        <v>16</v>
      </c>
      <c r="JG2" s="828" t="s">
        <v>3</v>
      </c>
      <c r="JH2" s="829" t="str">
        <f>VLOOKUP(JF2,LISTA_OFERENTES,2,FALSE)</f>
        <v>JORGE FERNANDO PRIETO MUÑOZ</v>
      </c>
      <c r="JI2" s="830"/>
      <c r="JJ2" s="830"/>
      <c r="JK2" s="831"/>
      <c r="JW2" s="828">
        <v>17</v>
      </c>
      <c r="JX2" s="828" t="s">
        <v>3</v>
      </c>
      <c r="JY2" s="829" t="str">
        <f>VLOOKUP(JW2,LISTA_OFERENTES,2,FALSE)</f>
        <v xml:space="preserve">CONSORCIO INTERNACIONAL DE SOLUCIONES INTEGRALES S.A.S </v>
      </c>
      <c r="JZ2" s="830"/>
      <c r="KA2" s="830"/>
      <c r="KB2" s="831"/>
      <c r="KN2" s="828">
        <v>18</v>
      </c>
      <c r="KO2" s="828" t="s">
        <v>3</v>
      </c>
      <c r="KP2" s="829" t="str">
        <f>VLOOKUP(KN2,LISTA_OFERENTES,2,FALSE)</f>
        <v>CONSTRUCTORA JEINCO SAS</v>
      </c>
      <c r="KQ2" s="830"/>
      <c r="KR2" s="830"/>
      <c r="KS2" s="831"/>
      <c r="LE2" s="828">
        <v>19</v>
      </c>
      <c r="LF2" s="828" t="s">
        <v>3</v>
      </c>
      <c r="LG2" s="829" t="str">
        <f>VLOOKUP(LE2,LISTA_OFERENTES,2,FALSE)</f>
        <v>SIRCOL SAS</v>
      </c>
      <c r="LH2" s="830"/>
      <c r="LI2" s="830"/>
      <c r="LJ2" s="831"/>
      <c r="LV2" s="828">
        <v>20</v>
      </c>
      <c r="LW2" s="828" t="s">
        <v>3</v>
      </c>
      <c r="LX2" s="829" t="str">
        <f>VLOOKUP(LV2,LISTA_OFERENTES,2,FALSE)</f>
        <v>DABERLIS ARRIETA CARDENAS</v>
      </c>
      <c r="LY2" s="830"/>
      <c r="LZ2" s="830"/>
      <c r="MA2" s="831"/>
      <c r="MM2" s="828">
        <v>21</v>
      </c>
      <c r="MN2" s="828" t="s">
        <v>3</v>
      </c>
      <c r="MO2" s="829" t="str">
        <f>VLOOKUP(MM2,LISTA_OFERENTES,2,FALSE)</f>
        <v>VISUAR SAS</v>
      </c>
      <c r="MP2" s="830"/>
      <c r="MQ2" s="830"/>
      <c r="MR2" s="831"/>
      <c r="ND2" s="828">
        <v>22</v>
      </c>
      <c r="NE2" s="828" t="s">
        <v>3</v>
      </c>
      <c r="NF2" s="829" t="str">
        <f>VLOOKUP(ND2,LISTA_OFERENTES,2,FALSE)</f>
        <v xml:space="preserve">RAFAEL EDUARDO ZAMBRANO CASAS </v>
      </c>
      <c r="NG2" s="830"/>
      <c r="NH2" s="830"/>
      <c r="NI2" s="831"/>
      <c r="NU2" s="828">
        <v>23</v>
      </c>
      <c r="NV2" s="828" t="s">
        <v>3</v>
      </c>
      <c r="NW2" s="829" t="str">
        <f>VLOOKUP(NU2,LISTA_OFERENTES,2,FALSE)</f>
        <v xml:space="preserve">ARTURO JURADO ALVARAN </v>
      </c>
      <c r="NX2" s="830"/>
      <c r="NY2" s="830"/>
      <c r="NZ2" s="831"/>
      <c r="OL2" s="828">
        <v>24</v>
      </c>
      <c r="OM2" s="828" t="s">
        <v>3</v>
      </c>
      <c r="ON2" s="829" t="str">
        <f>VLOOKUP(OL2,LISTA_OFERENTES,2,FALSE)</f>
        <v>BCS INGENIERIA Y PROYECTOS S.A.S</v>
      </c>
      <c r="OO2" s="830"/>
      <c r="OP2" s="830"/>
      <c r="OQ2" s="831"/>
      <c r="PC2" s="828">
        <v>25</v>
      </c>
      <c r="PD2" s="828" t="s">
        <v>3</v>
      </c>
      <c r="PE2" s="829" t="str">
        <f>VLOOKUP(PC2,LISTA_OFERENTES,2,FALSE)</f>
        <v>AGORASPORT SA SUCURSAL COLOMBIA</v>
      </c>
      <c r="PF2" s="830"/>
      <c r="PG2" s="830"/>
      <c r="PH2" s="831"/>
      <c r="PT2" s="828">
        <v>26</v>
      </c>
      <c r="PU2" s="828" t="s">
        <v>3</v>
      </c>
      <c r="PV2" s="829" t="str">
        <f>VLOOKUP(PT2,LISTA_OFERENTES,2,FALSE)</f>
        <v>ASEM SAS</v>
      </c>
      <c r="PW2" s="830"/>
      <c r="PX2" s="830"/>
      <c r="PY2" s="831"/>
      <c r="QK2" s="828">
        <v>27</v>
      </c>
      <c r="QL2" s="828" t="s">
        <v>3</v>
      </c>
      <c r="QM2" s="829" t="str">
        <f>VLOOKUP(QK2,LISTA_OFERENTES,2,FALSE)</f>
        <v>WILLIAMS.CO SAS</v>
      </c>
      <c r="QN2" s="830"/>
      <c r="QO2" s="830"/>
      <c r="QP2" s="831"/>
      <c r="RB2" s="828">
        <v>28</v>
      </c>
      <c r="RC2" s="828" t="s">
        <v>3</v>
      </c>
      <c r="RD2" s="829" t="str">
        <f>VLOOKUP(RB2,LISTA_OFERENTES,2,FALSE)</f>
        <v>O13</v>
      </c>
      <c r="RE2" s="830"/>
      <c r="RF2" s="830"/>
      <c r="RG2" s="831"/>
      <c r="RI2" s="827"/>
      <c r="RJ2" s="827"/>
      <c r="RK2" s="827"/>
      <c r="RL2" s="827"/>
      <c r="RM2" s="827"/>
      <c r="RN2" s="827"/>
      <c r="RO2" s="827"/>
      <c r="RP2" s="827"/>
      <c r="RS2" s="828">
        <v>29</v>
      </c>
      <c r="RT2" s="828" t="s">
        <v>3</v>
      </c>
      <c r="RU2" s="829" t="str">
        <f>VLOOKUP(RS2,LISTA_OFERENTES,2,FALSE)</f>
        <v>O14</v>
      </c>
      <c r="RV2" s="830"/>
      <c r="RW2" s="830"/>
      <c r="RX2" s="831"/>
      <c r="RZ2" s="827"/>
      <c r="SA2" s="827"/>
      <c r="SB2" s="827"/>
      <c r="SC2" s="827"/>
      <c r="SD2" s="827"/>
      <c r="SE2" s="827"/>
      <c r="SF2" s="827"/>
      <c r="SG2" s="827"/>
      <c r="SJ2" s="828">
        <v>30</v>
      </c>
      <c r="SK2" s="828" t="s">
        <v>3</v>
      </c>
      <c r="SL2" s="829" t="str">
        <f>VLOOKUP(SJ2,LISTA_OFERENTES,2,FALSE)</f>
        <v>O15</v>
      </c>
      <c r="SM2" s="830"/>
      <c r="SN2" s="830"/>
      <c r="SO2" s="831"/>
      <c r="SQ2" s="827"/>
      <c r="SR2" s="827"/>
      <c r="SS2" s="827"/>
      <c r="ST2" s="827"/>
      <c r="SU2" s="827"/>
      <c r="SV2" s="827"/>
      <c r="SW2" s="827"/>
      <c r="SX2" s="827"/>
    </row>
    <row r="3" spans="2:518" ht="13.5" customHeight="1" thickBot="1">
      <c r="K3" s="832"/>
      <c r="L3" s="832"/>
      <c r="M3" s="833"/>
      <c r="N3" s="834"/>
      <c r="O3" s="834"/>
      <c r="P3" s="835"/>
      <c r="AB3" s="832"/>
      <c r="AC3" s="832"/>
      <c r="AD3" s="833"/>
      <c r="AE3" s="834"/>
      <c r="AF3" s="834"/>
      <c r="AG3" s="835"/>
      <c r="AS3" s="832"/>
      <c r="AT3" s="832"/>
      <c r="AU3" s="833"/>
      <c r="AV3" s="834"/>
      <c r="AW3" s="834"/>
      <c r="AX3" s="835"/>
      <c r="BJ3" s="832"/>
      <c r="BK3" s="832"/>
      <c r="BL3" s="833"/>
      <c r="BM3" s="834"/>
      <c r="BN3" s="834"/>
      <c r="BO3" s="835"/>
      <c r="CA3" s="832"/>
      <c r="CB3" s="832"/>
      <c r="CC3" s="833"/>
      <c r="CD3" s="834"/>
      <c r="CE3" s="834"/>
      <c r="CF3" s="835"/>
      <c r="CR3" s="832"/>
      <c r="CS3" s="832"/>
      <c r="CT3" s="833"/>
      <c r="CU3" s="834"/>
      <c r="CV3" s="834"/>
      <c r="CW3" s="835"/>
      <c r="DI3" s="832"/>
      <c r="DJ3" s="832"/>
      <c r="DK3" s="833"/>
      <c r="DL3" s="834"/>
      <c r="DM3" s="834"/>
      <c r="DN3" s="835"/>
      <c r="DZ3" s="832"/>
      <c r="EA3" s="832"/>
      <c r="EB3" s="833"/>
      <c r="EC3" s="834"/>
      <c r="ED3" s="834"/>
      <c r="EE3" s="835"/>
      <c r="EQ3" s="832"/>
      <c r="ER3" s="832"/>
      <c r="ES3" s="833"/>
      <c r="ET3" s="834"/>
      <c r="EU3" s="834"/>
      <c r="EV3" s="835"/>
      <c r="FH3" s="832"/>
      <c r="FI3" s="832"/>
      <c r="FJ3" s="833"/>
      <c r="FK3" s="834"/>
      <c r="FL3" s="834"/>
      <c r="FM3" s="835"/>
      <c r="FY3" s="832"/>
      <c r="FZ3" s="832"/>
      <c r="GA3" s="833"/>
      <c r="GB3" s="834"/>
      <c r="GC3" s="834"/>
      <c r="GD3" s="835"/>
      <c r="GP3" s="832"/>
      <c r="GQ3" s="832"/>
      <c r="GR3" s="833"/>
      <c r="GS3" s="834"/>
      <c r="GT3" s="834"/>
      <c r="GU3" s="835"/>
      <c r="HG3" s="832"/>
      <c r="HH3" s="832"/>
      <c r="HI3" s="833"/>
      <c r="HJ3" s="834"/>
      <c r="HK3" s="834"/>
      <c r="HL3" s="835"/>
      <c r="HX3" s="832"/>
      <c r="HY3" s="832"/>
      <c r="HZ3" s="833"/>
      <c r="IA3" s="834"/>
      <c r="IB3" s="834"/>
      <c r="IC3" s="835"/>
      <c r="IO3" s="832"/>
      <c r="IP3" s="832"/>
      <c r="IQ3" s="833"/>
      <c r="IR3" s="834"/>
      <c r="IS3" s="834"/>
      <c r="IT3" s="835"/>
      <c r="JF3" s="832"/>
      <c r="JG3" s="832"/>
      <c r="JH3" s="833"/>
      <c r="JI3" s="834"/>
      <c r="JJ3" s="834"/>
      <c r="JK3" s="835"/>
      <c r="JW3" s="832"/>
      <c r="JX3" s="832"/>
      <c r="JY3" s="833"/>
      <c r="JZ3" s="834"/>
      <c r="KA3" s="834"/>
      <c r="KB3" s="835"/>
      <c r="KN3" s="832"/>
      <c r="KO3" s="832"/>
      <c r="KP3" s="833"/>
      <c r="KQ3" s="834"/>
      <c r="KR3" s="834"/>
      <c r="KS3" s="835"/>
      <c r="LE3" s="832"/>
      <c r="LF3" s="832"/>
      <c r="LG3" s="833"/>
      <c r="LH3" s="834"/>
      <c r="LI3" s="834"/>
      <c r="LJ3" s="835"/>
      <c r="LV3" s="832"/>
      <c r="LW3" s="832"/>
      <c r="LX3" s="833"/>
      <c r="LY3" s="834"/>
      <c r="LZ3" s="834"/>
      <c r="MA3" s="835"/>
      <c r="MM3" s="832"/>
      <c r="MN3" s="832"/>
      <c r="MO3" s="833"/>
      <c r="MP3" s="834"/>
      <c r="MQ3" s="834"/>
      <c r="MR3" s="835"/>
      <c r="ND3" s="832"/>
      <c r="NE3" s="832"/>
      <c r="NF3" s="833"/>
      <c r="NG3" s="834"/>
      <c r="NH3" s="834"/>
      <c r="NI3" s="835"/>
      <c r="NU3" s="832"/>
      <c r="NV3" s="832"/>
      <c r="NW3" s="833"/>
      <c r="NX3" s="834"/>
      <c r="NY3" s="834"/>
      <c r="NZ3" s="835"/>
      <c r="OL3" s="832"/>
      <c r="OM3" s="832"/>
      <c r="ON3" s="833"/>
      <c r="OO3" s="834"/>
      <c r="OP3" s="834"/>
      <c r="OQ3" s="835"/>
      <c r="PC3" s="832"/>
      <c r="PD3" s="832"/>
      <c r="PE3" s="833"/>
      <c r="PF3" s="834"/>
      <c r="PG3" s="834"/>
      <c r="PH3" s="835"/>
      <c r="PT3" s="832"/>
      <c r="PU3" s="832"/>
      <c r="PV3" s="833"/>
      <c r="PW3" s="834"/>
      <c r="PX3" s="834"/>
      <c r="PY3" s="835"/>
      <c r="QK3" s="832"/>
      <c r="QL3" s="832"/>
      <c r="QM3" s="833"/>
      <c r="QN3" s="834"/>
      <c r="QO3" s="834"/>
      <c r="QP3" s="835"/>
      <c r="RB3" s="832"/>
      <c r="RC3" s="832"/>
      <c r="RD3" s="833"/>
      <c r="RE3" s="834"/>
      <c r="RF3" s="834"/>
      <c r="RG3" s="835"/>
      <c r="RI3" s="827"/>
      <c r="RJ3" s="827"/>
      <c r="RK3" s="827"/>
      <c r="RL3" s="827"/>
      <c r="RM3" s="827"/>
      <c r="RN3" s="827"/>
      <c r="RO3" s="827"/>
      <c r="RP3" s="827"/>
      <c r="RS3" s="832"/>
      <c r="RT3" s="832"/>
      <c r="RU3" s="833"/>
      <c r="RV3" s="834"/>
      <c r="RW3" s="834"/>
      <c r="RX3" s="835"/>
      <c r="RZ3" s="827"/>
      <c r="SA3" s="827"/>
      <c r="SB3" s="827"/>
      <c r="SC3" s="827"/>
      <c r="SD3" s="827"/>
      <c r="SE3" s="827"/>
      <c r="SF3" s="827"/>
      <c r="SG3" s="827"/>
      <c r="SJ3" s="832"/>
      <c r="SK3" s="832"/>
      <c r="SL3" s="833"/>
      <c r="SM3" s="834"/>
      <c r="SN3" s="834"/>
      <c r="SO3" s="835"/>
      <c r="SQ3" s="827"/>
      <c r="SR3" s="827"/>
      <c r="SS3" s="827"/>
      <c r="ST3" s="827"/>
      <c r="SU3" s="827"/>
      <c r="SV3" s="827"/>
      <c r="SW3" s="827"/>
      <c r="SX3" s="827"/>
    </row>
    <row r="4" spans="2:518" ht="19.5" customHeight="1" thickTop="1" thickBot="1">
      <c r="B4" s="829" t="s">
        <v>129</v>
      </c>
      <c r="C4" s="836"/>
      <c r="D4" s="837" t="s">
        <v>4</v>
      </c>
      <c r="E4" s="838"/>
      <c r="F4" s="838"/>
      <c r="G4" s="838"/>
      <c r="H4" s="839"/>
      <c r="K4" s="829" t="s">
        <v>105</v>
      </c>
      <c r="L4" s="836"/>
      <c r="M4" s="837" t="s">
        <v>4</v>
      </c>
      <c r="N4" s="838"/>
      <c r="O4" s="838"/>
      <c r="P4" s="838"/>
      <c r="Q4" s="839"/>
      <c r="R4" s="840" t="s">
        <v>106</v>
      </c>
      <c r="S4" s="840" t="s">
        <v>88</v>
      </c>
      <c r="T4" s="840" t="s">
        <v>89</v>
      </c>
      <c r="U4" s="841" t="s">
        <v>90</v>
      </c>
      <c r="V4" s="841" t="s">
        <v>91</v>
      </c>
      <c r="W4" s="840" t="s">
        <v>92</v>
      </c>
      <c r="X4" s="840" t="s">
        <v>93</v>
      </c>
      <c r="Y4" s="840" t="s">
        <v>94</v>
      </c>
      <c r="AB4" s="829" t="s">
        <v>105</v>
      </c>
      <c r="AC4" s="836"/>
      <c r="AD4" s="837" t="s">
        <v>4</v>
      </c>
      <c r="AE4" s="838"/>
      <c r="AF4" s="838"/>
      <c r="AG4" s="838"/>
      <c r="AH4" s="839"/>
      <c r="AI4" s="840" t="s">
        <v>106</v>
      </c>
      <c r="AJ4" s="840" t="s">
        <v>88</v>
      </c>
      <c r="AK4" s="840" t="s">
        <v>89</v>
      </c>
      <c r="AL4" s="841" t="s">
        <v>90</v>
      </c>
      <c r="AM4" s="841" t="s">
        <v>91</v>
      </c>
      <c r="AN4" s="840" t="s">
        <v>92</v>
      </c>
      <c r="AO4" s="840" t="s">
        <v>93</v>
      </c>
      <c r="AP4" s="840" t="s">
        <v>94</v>
      </c>
      <c r="AS4" s="829" t="s">
        <v>105</v>
      </c>
      <c r="AT4" s="836"/>
      <c r="AU4" s="837" t="s">
        <v>4</v>
      </c>
      <c r="AV4" s="838"/>
      <c r="AW4" s="838"/>
      <c r="AX4" s="838"/>
      <c r="AY4" s="839"/>
      <c r="AZ4" s="840" t="s">
        <v>106</v>
      </c>
      <c r="BA4" s="840" t="s">
        <v>88</v>
      </c>
      <c r="BB4" s="840" t="s">
        <v>89</v>
      </c>
      <c r="BC4" s="841" t="s">
        <v>90</v>
      </c>
      <c r="BD4" s="841" t="s">
        <v>91</v>
      </c>
      <c r="BE4" s="840" t="s">
        <v>92</v>
      </c>
      <c r="BF4" s="840" t="s">
        <v>93</v>
      </c>
      <c r="BG4" s="840" t="s">
        <v>94</v>
      </c>
      <c r="BJ4" s="829" t="s">
        <v>105</v>
      </c>
      <c r="BK4" s="836"/>
      <c r="BL4" s="837" t="s">
        <v>4</v>
      </c>
      <c r="BM4" s="838"/>
      <c r="BN4" s="838"/>
      <c r="BO4" s="838"/>
      <c r="BP4" s="839"/>
      <c r="BQ4" s="840" t="s">
        <v>106</v>
      </c>
      <c r="BR4" s="840" t="s">
        <v>88</v>
      </c>
      <c r="BS4" s="840" t="s">
        <v>89</v>
      </c>
      <c r="BT4" s="841" t="s">
        <v>90</v>
      </c>
      <c r="BU4" s="841" t="s">
        <v>91</v>
      </c>
      <c r="BV4" s="840" t="s">
        <v>92</v>
      </c>
      <c r="BW4" s="840" t="s">
        <v>93</v>
      </c>
      <c r="BX4" s="840" t="s">
        <v>94</v>
      </c>
      <c r="CA4" s="829" t="s">
        <v>105</v>
      </c>
      <c r="CB4" s="836"/>
      <c r="CC4" s="837" t="s">
        <v>4</v>
      </c>
      <c r="CD4" s="838"/>
      <c r="CE4" s="838"/>
      <c r="CF4" s="838"/>
      <c r="CG4" s="839"/>
      <c r="CH4" s="840" t="s">
        <v>106</v>
      </c>
      <c r="CI4" s="840" t="s">
        <v>88</v>
      </c>
      <c r="CJ4" s="840" t="s">
        <v>89</v>
      </c>
      <c r="CK4" s="841" t="s">
        <v>90</v>
      </c>
      <c r="CL4" s="841" t="s">
        <v>91</v>
      </c>
      <c r="CM4" s="840" t="s">
        <v>92</v>
      </c>
      <c r="CN4" s="840" t="s">
        <v>93</v>
      </c>
      <c r="CO4" s="840" t="s">
        <v>94</v>
      </c>
      <c r="CR4" s="829" t="s">
        <v>105</v>
      </c>
      <c r="CS4" s="836"/>
      <c r="CT4" s="837" t="s">
        <v>4</v>
      </c>
      <c r="CU4" s="838"/>
      <c r="CV4" s="838"/>
      <c r="CW4" s="838"/>
      <c r="CX4" s="839"/>
      <c r="CY4" s="840" t="s">
        <v>106</v>
      </c>
      <c r="CZ4" s="840" t="s">
        <v>88</v>
      </c>
      <c r="DA4" s="840" t="s">
        <v>89</v>
      </c>
      <c r="DB4" s="841" t="s">
        <v>90</v>
      </c>
      <c r="DC4" s="841" t="s">
        <v>91</v>
      </c>
      <c r="DD4" s="840" t="s">
        <v>92</v>
      </c>
      <c r="DE4" s="840" t="s">
        <v>93</v>
      </c>
      <c r="DF4" s="840" t="s">
        <v>94</v>
      </c>
      <c r="DI4" s="829" t="s">
        <v>105</v>
      </c>
      <c r="DJ4" s="836"/>
      <c r="DK4" s="837" t="s">
        <v>4</v>
      </c>
      <c r="DL4" s="838"/>
      <c r="DM4" s="838"/>
      <c r="DN4" s="838"/>
      <c r="DO4" s="839"/>
      <c r="DP4" s="840" t="s">
        <v>106</v>
      </c>
      <c r="DQ4" s="840" t="s">
        <v>88</v>
      </c>
      <c r="DR4" s="840" t="s">
        <v>89</v>
      </c>
      <c r="DS4" s="841" t="s">
        <v>90</v>
      </c>
      <c r="DT4" s="841" t="s">
        <v>91</v>
      </c>
      <c r="DU4" s="840" t="s">
        <v>92</v>
      </c>
      <c r="DV4" s="840" t="s">
        <v>93</v>
      </c>
      <c r="DW4" s="840" t="s">
        <v>94</v>
      </c>
      <c r="DZ4" s="829" t="s">
        <v>105</v>
      </c>
      <c r="EA4" s="836"/>
      <c r="EB4" s="837" t="s">
        <v>4</v>
      </c>
      <c r="EC4" s="838"/>
      <c r="ED4" s="838"/>
      <c r="EE4" s="838"/>
      <c r="EF4" s="839"/>
      <c r="EG4" s="840" t="s">
        <v>106</v>
      </c>
      <c r="EH4" s="840" t="s">
        <v>88</v>
      </c>
      <c r="EI4" s="840" t="s">
        <v>89</v>
      </c>
      <c r="EJ4" s="841" t="s">
        <v>90</v>
      </c>
      <c r="EK4" s="841" t="s">
        <v>91</v>
      </c>
      <c r="EL4" s="840" t="s">
        <v>92</v>
      </c>
      <c r="EM4" s="840" t="s">
        <v>93</v>
      </c>
      <c r="EN4" s="840" t="s">
        <v>94</v>
      </c>
      <c r="EQ4" s="829" t="s">
        <v>105</v>
      </c>
      <c r="ER4" s="836"/>
      <c r="ES4" s="837" t="s">
        <v>4</v>
      </c>
      <c r="ET4" s="838"/>
      <c r="EU4" s="838"/>
      <c r="EV4" s="838"/>
      <c r="EW4" s="839"/>
      <c r="EX4" s="840" t="s">
        <v>106</v>
      </c>
      <c r="EY4" s="840" t="s">
        <v>88</v>
      </c>
      <c r="EZ4" s="840" t="s">
        <v>89</v>
      </c>
      <c r="FA4" s="841" t="s">
        <v>90</v>
      </c>
      <c r="FB4" s="841" t="s">
        <v>91</v>
      </c>
      <c r="FC4" s="840" t="s">
        <v>92</v>
      </c>
      <c r="FD4" s="840" t="s">
        <v>93</v>
      </c>
      <c r="FE4" s="840" t="s">
        <v>94</v>
      </c>
      <c r="FH4" s="829" t="s">
        <v>105</v>
      </c>
      <c r="FI4" s="836"/>
      <c r="FJ4" s="837" t="s">
        <v>4</v>
      </c>
      <c r="FK4" s="838"/>
      <c r="FL4" s="838"/>
      <c r="FM4" s="838"/>
      <c r="FN4" s="839"/>
      <c r="FO4" s="840" t="s">
        <v>106</v>
      </c>
      <c r="FP4" s="840" t="s">
        <v>88</v>
      </c>
      <c r="FQ4" s="840" t="s">
        <v>89</v>
      </c>
      <c r="FR4" s="841" t="s">
        <v>90</v>
      </c>
      <c r="FS4" s="841" t="s">
        <v>91</v>
      </c>
      <c r="FT4" s="840" t="s">
        <v>92</v>
      </c>
      <c r="FU4" s="840" t="s">
        <v>93</v>
      </c>
      <c r="FV4" s="840" t="s">
        <v>94</v>
      </c>
      <c r="FY4" s="829" t="s">
        <v>105</v>
      </c>
      <c r="FZ4" s="836"/>
      <c r="GA4" s="837" t="s">
        <v>4</v>
      </c>
      <c r="GB4" s="838"/>
      <c r="GC4" s="838"/>
      <c r="GD4" s="838"/>
      <c r="GE4" s="839"/>
      <c r="GF4" s="840" t="s">
        <v>106</v>
      </c>
      <c r="GG4" s="840" t="s">
        <v>88</v>
      </c>
      <c r="GH4" s="840" t="s">
        <v>89</v>
      </c>
      <c r="GI4" s="841" t="s">
        <v>90</v>
      </c>
      <c r="GJ4" s="841" t="s">
        <v>91</v>
      </c>
      <c r="GK4" s="840" t="s">
        <v>92</v>
      </c>
      <c r="GL4" s="840" t="s">
        <v>93</v>
      </c>
      <c r="GM4" s="840" t="s">
        <v>94</v>
      </c>
      <c r="GP4" s="829" t="s">
        <v>105</v>
      </c>
      <c r="GQ4" s="836"/>
      <c r="GR4" s="837" t="s">
        <v>4</v>
      </c>
      <c r="GS4" s="838"/>
      <c r="GT4" s="838"/>
      <c r="GU4" s="838"/>
      <c r="GV4" s="839"/>
      <c r="GW4" s="840" t="s">
        <v>106</v>
      </c>
      <c r="GX4" s="840" t="s">
        <v>88</v>
      </c>
      <c r="GY4" s="840" t="s">
        <v>89</v>
      </c>
      <c r="GZ4" s="841" t="s">
        <v>90</v>
      </c>
      <c r="HA4" s="841" t="s">
        <v>91</v>
      </c>
      <c r="HB4" s="840" t="s">
        <v>92</v>
      </c>
      <c r="HC4" s="840" t="s">
        <v>93</v>
      </c>
      <c r="HD4" s="840" t="s">
        <v>94</v>
      </c>
      <c r="HG4" s="829" t="s">
        <v>105</v>
      </c>
      <c r="HH4" s="836"/>
      <c r="HI4" s="837" t="s">
        <v>4</v>
      </c>
      <c r="HJ4" s="838"/>
      <c r="HK4" s="838"/>
      <c r="HL4" s="838"/>
      <c r="HM4" s="839"/>
      <c r="HN4" s="840" t="s">
        <v>106</v>
      </c>
      <c r="HO4" s="840" t="s">
        <v>88</v>
      </c>
      <c r="HP4" s="840" t="s">
        <v>89</v>
      </c>
      <c r="HQ4" s="841" t="s">
        <v>90</v>
      </c>
      <c r="HR4" s="841" t="s">
        <v>91</v>
      </c>
      <c r="HS4" s="840" t="s">
        <v>92</v>
      </c>
      <c r="HT4" s="840" t="s">
        <v>93</v>
      </c>
      <c r="HU4" s="840" t="s">
        <v>94</v>
      </c>
      <c r="HX4" s="829" t="s">
        <v>105</v>
      </c>
      <c r="HY4" s="836"/>
      <c r="HZ4" s="837" t="s">
        <v>4</v>
      </c>
      <c r="IA4" s="838"/>
      <c r="IB4" s="838"/>
      <c r="IC4" s="838"/>
      <c r="ID4" s="839"/>
      <c r="IE4" s="840" t="s">
        <v>106</v>
      </c>
      <c r="IF4" s="840" t="s">
        <v>88</v>
      </c>
      <c r="IG4" s="840" t="s">
        <v>89</v>
      </c>
      <c r="IH4" s="841" t="s">
        <v>90</v>
      </c>
      <c r="II4" s="841" t="s">
        <v>91</v>
      </c>
      <c r="IJ4" s="840" t="s">
        <v>92</v>
      </c>
      <c r="IK4" s="840" t="s">
        <v>93</v>
      </c>
      <c r="IL4" s="840" t="s">
        <v>94</v>
      </c>
      <c r="IO4" s="829" t="s">
        <v>105</v>
      </c>
      <c r="IP4" s="836"/>
      <c r="IQ4" s="837" t="s">
        <v>4</v>
      </c>
      <c r="IR4" s="838"/>
      <c r="IS4" s="838"/>
      <c r="IT4" s="838"/>
      <c r="IU4" s="839"/>
      <c r="IV4" s="840" t="s">
        <v>106</v>
      </c>
      <c r="IW4" s="840" t="s">
        <v>88</v>
      </c>
      <c r="IX4" s="840" t="s">
        <v>89</v>
      </c>
      <c r="IY4" s="841" t="s">
        <v>90</v>
      </c>
      <c r="IZ4" s="841" t="s">
        <v>91</v>
      </c>
      <c r="JA4" s="840" t="s">
        <v>92</v>
      </c>
      <c r="JB4" s="840" t="s">
        <v>93</v>
      </c>
      <c r="JC4" s="840" t="s">
        <v>94</v>
      </c>
      <c r="JF4" s="829" t="s">
        <v>105</v>
      </c>
      <c r="JG4" s="836"/>
      <c r="JH4" s="837" t="s">
        <v>4</v>
      </c>
      <c r="JI4" s="838"/>
      <c r="JJ4" s="838"/>
      <c r="JK4" s="838"/>
      <c r="JL4" s="839"/>
      <c r="JM4" s="840" t="s">
        <v>106</v>
      </c>
      <c r="JN4" s="840" t="s">
        <v>88</v>
      </c>
      <c r="JO4" s="840" t="s">
        <v>89</v>
      </c>
      <c r="JP4" s="841" t="s">
        <v>90</v>
      </c>
      <c r="JQ4" s="841" t="s">
        <v>91</v>
      </c>
      <c r="JR4" s="840" t="s">
        <v>92</v>
      </c>
      <c r="JS4" s="840" t="s">
        <v>93</v>
      </c>
      <c r="JT4" s="840" t="s">
        <v>94</v>
      </c>
      <c r="JW4" s="829" t="s">
        <v>105</v>
      </c>
      <c r="JX4" s="836"/>
      <c r="JY4" s="837" t="s">
        <v>4</v>
      </c>
      <c r="JZ4" s="838"/>
      <c r="KA4" s="838"/>
      <c r="KB4" s="838"/>
      <c r="KC4" s="839"/>
      <c r="KD4" s="840" t="s">
        <v>106</v>
      </c>
      <c r="KE4" s="840" t="s">
        <v>88</v>
      </c>
      <c r="KF4" s="840" t="s">
        <v>89</v>
      </c>
      <c r="KG4" s="841" t="s">
        <v>90</v>
      </c>
      <c r="KH4" s="841" t="s">
        <v>91</v>
      </c>
      <c r="KI4" s="840" t="s">
        <v>92</v>
      </c>
      <c r="KJ4" s="840" t="s">
        <v>93</v>
      </c>
      <c r="KK4" s="840" t="s">
        <v>94</v>
      </c>
      <c r="KN4" s="829" t="s">
        <v>105</v>
      </c>
      <c r="KO4" s="836"/>
      <c r="KP4" s="837" t="s">
        <v>4</v>
      </c>
      <c r="KQ4" s="838"/>
      <c r="KR4" s="838"/>
      <c r="KS4" s="838"/>
      <c r="KT4" s="839"/>
      <c r="KU4" s="840" t="s">
        <v>106</v>
      </c>
      <c r="KV4" s="840" t="s">
        <v>88</v>
      </c>
      <c r="KW4" s="840" t="s">
        <v>89</v>
      </c>
      <c r="KX4" s="841" t="s">
        <v>90</v>
      </c>
      <c r="KY4" s="841" t="s">
        <v>91</v>
      </c>
      <c r="KZ4" s="840" t="s">
        <v>92</v>
      </c>
      <c r="LA4" s="840" t="s">
        <v>93</v>
      </c>
      <c r="LB4" s="840" t="s">
        <v>94</v>
      </c>
      <c r="LE4" s="829" t="s">
        <v>105</v>
      </c>
      <c r="LF4" s="836"/>
      <c r="LG4" s="837" t="s">
        <v>4</v>
      </c>
      <c r="LH4" s="838"/>
      <c r="LI4" s="838"/>
      <c r="LJ4" s="838"/>
      <c r="LK4" s="839"/>
      <c r="LL4" s="840" t="s">
        <v>106</v>
      </c>
      <c r="LM4" s="840" t="s">
        <v>88</v>
      </c>
      <c r="LN4" s="840" t="s">
        <v>89</v>
      </c>
      <c r="LO4" s="841" t="s">
        <v>90</v>
      </c>
      <c r="LP4" s="841" t="s">
        <v>91</v>
      </c>
      <c r="LQ4" s="840" t="s">
        <v>92</v>
      </c>
      <c r="LR4" s="840" t="s">
        <v>93</v>
      </c>
      <c r="LS4" s="840" t="s">
        <v>94</v>
      </c>
      <c r="LV4" s="829" t="s">
        <v>105</v>
      </c>
      <c r="LW4" s="836"/>
      <c r="LX4" s="837" t="s">
        <v>4</v>
      </c>
      <c r="LY4" s="838"/>
      <c r="LZ4" s="838"/>
      <c r="MA4" s="838"/>
      <c r="MB4" s="839"/>
      <c r="MC4" s="840" t="s">
        <v>106</v>
      </c>
      <c r="MD4" s="840" t="s">
        <v>88</v>
      </c>
      <c r="ME4" s="840" t="s">
        <v>89</v>
      </c>
      <c r="MF4" s="841" t="s">
        <v>90</v>
      </c>
      <c r="MG4" s="841" t="s">
        <v>91</v>
      </c>
      <c r="MH4" s="840" t="s">
        <v>92</v>
      </c>
      <c r="MI4" s="840" t="s">
        <v>93</v>
      </c>
      <c r="MJ4" s="840" t="s">
        <v>94</v>
      </c>
      <c r="MM4" s="829" t="s">
        <v>105</v>
      </c>
      <c r="MN4" s="836"/>
      <c r="MO4" s="837" t="s">
        <v>4</v>
      </c>
      <c r="MP4" s="838"/>
      <c r="MQ4" s="838"/>
      <c r="MR4" s="838"/>
      <c r="MS4" s="839"/>
      <c r="MT4" s="840" t="s">
        <v>106</v>
      </c>
      <c r="MU4" s="840" t="s">
        <v>88</v>
      </c>
      <c r="MV4" s="840" t="s">
        <v>89</v>
      </c>
      <c r="MW4" s="841" t="s">
        <v>90</v>
      </c>
      <c r="MX4" s="841" t="s">
        <v>91</v>
      </c>
      <c r="MY4" s="840" t="s">
        <v>92</v>
      </c>
      <c r="MZ4" s="840" t="s">
        <v>93</v>
      </c>
      <c r="NA4" s="840" t="s">
        <v>94</v>
      </c>
      <c r="ND4" s="829" t="s">
        <v>105</v>
      </c>
      <c r="NE4" s="836"/>
      <c r="NF4" s="837" t="s">
        <v>4</v>
      </c>
      <c r="NG4" s="838"/>
      <c r="NH4" s="838"/>
      <c r="NI4" s="838"/>
      <c r="NJ4" s="839"/>
      <c r="NK4" s="840" t="s">
        <v>106</v>
      </c>
      <c r="NL4" s="840" t="s">
        <v>88</v>
      </c>
      <c r="NM4" s="840" t="s">
        <v>89</v>
      </c>
      <c r="NN4" s="841" t="s">
        <v>90</v>
      </c>
      <c r="NO4" s="841" t="s">
        <v>91</v>
      </c>
      <c r="NP4" s="840" t="s">
        <v>92</v>
      </c>
      <c r="NQ4" s="840" t="s">
        <v>93</v>
      </c>
      <c r="NR4" s="840" t="s">
        <v>94</v>
      </c>
      <c r="NU4" s="829" t="s">
        <v>105</v>
      </c>
      <c r="NV4" s="836"/>
      <c r="NW4" s="837" t="s">
        <v>4</v>
      </c>
      <c r="NX4" s="838"/>
      <c r="NY4" s="838"/>
      <c r="NZ4" s="838"/>
      <c r="OA4" s="839"/>
      <c r="OB4" s="840" t="s">
        <v>106</v>
      </c>
      <c r="OC4" s="840" t="s">
        <v>88</v>
      </c>
      <c r="OD4" s="840" t="s">
        <v>89</v>
      </c>
      <c r="OE4" s="841" t="s">
        <v>90</v>
      </c>
      <c r="OF4" s="841" t="s">
        <v>91</v>
      </c>
      <c r="OG4" s="840" t="s">
        <v>92</v>
      </c>
      <c r="OH4" s="840" t="s">
        <v>93</v>
      </c>
      <c r="OI4" s="840" t="s">
        <v>94</v>
      </c>
      <c r="OL4" s="829" t="s">
        <v>105</v>
      </c>
      <c r="OM4" s="836"/>
      <c r="ON4" s="837" t="s">
        <v>4</v>
      </c>
      <c r="OO4" s="838"/>
      <c r="OP4" s="838"/>
      <c r="OQ4" s="838"/>
      <c r="OR4" s="839"/>
      <c r="OS4" s="840" t="s">
        <v>106</v>
      </c>
      <c r="OT4" s="840" t="s">
        <v>88</v>
      </c>
      <c r="OU4" s="840" t="s">
        <v>89</v>
      </c>
      <c r="OV4" s="841" t="s">
        <v>90</v>
      </c>
      <c r="OW4" s="841" t="s">
        <v>91</v>
      </c>
      <c r="OX4" s="840" t="s">
        <v>92</v>
      </c>
      <c r="OY4" s="840" t="s">
        <v>93</v>
      </c>
      <c r="OZ4" s="840" t="s">
        <v>94</v>
      </c>
      <c r="PC4" s="829" t="s">
        <v>105</v>
      </c>
      <c r="PD4" s="836"/>
      <c r="PE4" s="837" t="s">
        <v>4</v>
      </c>
      <c r="PF4" s="838"/>
      <c r="PG4" s="838"/>
      <c r="PH4" s="838"/>
      <c r="PI4" s="839"/>
      <c r="PJ4" s="840" t="s">
        <v>106</v>
      </c>
      <c r="PK4" s="840" t="s">
        <v>88</v>
      </c>
      <c r="PL4" s="840" t="s">
        <v>89</v>
      </c>
      <c r="PM4" s="841" t="s">
        <v>90</v>
      </c>
      <c r="PN4" s="841" t="s">
        <v>91</v>
      </c>
      <c r="PO4" s="840" t="s">
        <v>92</v>
      </c>
      <c r="PP4" s="840" t="s">
        <v>93</v>
      </c>
      <c r="PQ4" s="840" t="s">
        <v>94</v>
      </c>
      <c r="PT4" s="829" t="s">
        <v>105</v>
      </c>
      <c r="PU4" s="836"/>
      <c r="PV4" s="837" t="s">
        <v>4</v>
      </c>
      <c r="PW4" s="838"/>
      <c r="PX4" s="838"/>
      <c r="PY4" s="838"/>
      <c r="PZ4" s="839"/>
      <c r="QA4" s="840" t="s">
        <v>106</v>
      </c>
      <c r="QB4" s="840" t="s">
        <v>88</v>
      </c>
      <c r="QC4" s="840" t="s">
        <v>89</v>
      </c>
      <c r="QD4" s="841" t="s">
        <v>90</v>
      </c>
      <c r="QE4" s="841" t="s">
        <v>91</v>
      </c>
      <c r="QF4" s="840" t="s">
        <v>92</v>
      </c>
      <c r="QG4" s="840" t="s">
        <v>93</v>
      </c>
      <c r="QH4" s="840" t="s">
        <v>94</v>
      </c>
      <c r="QK4" s="829" t="s">
        <v>105</v>
      </c>
      <c r="QL4" s="836"/>
      <c r="QM4" s="837" t="s">
        <v>4</v>
      </c>
      <c r="QN4" s="838"/>
      <c r="QO4" s="838"/>
      <c r="QP4" s="838"/>
      <c r="QQ4" s="839"/>
      <c r="QR4" s="840" t="s">
        <v>106</v>
      </c>
      <c r="QS4" s="840" t="s">
        <v>88</v>
      </c>
      <c r="QT4" s="840" t="s">
        <v>89</v>
      </c>
      <c r="QU4" s="841" t="s">
        <v>90</v>
      </c>
      <c r="QV4" s="841" t="s">
        <v>91</v>
      </c>
      <c r="QW4" s="840" t="s">
        <v>92</v>
      </c>
      <c r="QX4" s="840" t="s">
        <v>93</v>
      </c>
      <c r="QY4" s="840" t="s">
        <v>94</v>
      </c>
      <c r="RB4" s="829" t="s">
        <v>105</v>
      </c>
      <c r="RC4" s="836"/>
      <c r="RD4" s="837" t="s">
        <v>4</v>
      </c>
      <c r="RE4" s="838"/>
      <c r="RF4" s="838"/>
      <c r="RG4" s="838"/>
      <c r="RH4" s="839"/>
      <c r="RI4" s="840" t="s">
        <v>106</v>
      </c>
      <c r="RJ4" s="840" t="s">
        <v>88</v>
      </c>
      <c r="RK4" s="840" t="s">
        <v>89</v>
      </c>
      <c r="RL4" s="841" t="s">
        <v>90</v>
      </c>
      <c r="RM4" s="841" t="s">
        <v>91</v>
      </c>
      <c r="RN4" s="840" t="s">
        <v>92</v>
      </c>
      <c r="RO4" s="840" t="s">
        <v>93</v>
      </c>
      <c r="RP4" s="840" t="s">
        <v>94</v>
      </c>
      <c r="RS4" s="829" t="s">
        <v>105</v>
      </c>
      <c r="RT4" s="836"/>
      <c r="RU4" s="837" t="s">
        <v>4</v>
      </c>
      <c r="RV4" s="838"/>
      <c r="RW4" s="838"/>
      <c r="RX4" s="838"/>
      <c r="RY4" s="839"/>
      <c r="RZ4" s="840" t="s">
        <v>106</v>
      </c>
      <c r="SA4" s="840" t="s">
        <v>88</v>
      </c>
      <c r="SB4" s="840" t="s">
        <v>89</v>
      </c>
      <c r="SC4" s="841" t="s">
        <v>90</v>
      </c>
      <c r="SD4" s="841" t="s">
        <v>91</v>
      </c>
      <c r="SE4" s="840" t="s">
        <v>92</v>
      </c>
      <c r="SF4" s="840" t="s">
        <v>93</v>
      </c>
      <c r="SG4" s="840" t="s">
        <v>94</v>
      </c>
      <c r="SJ4" s="829" t="s">
        <v>105</v>
      </c>
      <c r="SK4" s="836"/>
      <c r="SL4" s="837" t="s">
        <v>4</v>
      </c>
      <c r="SM4" s="838"/>
      <c r="SN4" s="838"/>
      <c r="SO4" s="838"/>
      <c r="SP4" s="839"/>
      <c r="SQ4" s="840" t="s">
        <v>106</v>
      </c>
      <c r="SR4" s="840" t="s">
        <v>88</v>
      </c>
      <c r="SS4" s="840" t="s">
        <v>89</v>
      </c>
      <c r="ST4" s="841" t="s">
        <v>90</v>
      </c>
      <c r="SU4" s="841" t="s">
        <v>91</v>
      </c>
      <c r="SV4" s="840" t="s">
        <v>92</v>
      </c>
      <c r="SW4" s="840" t="s">
        <v>93</v>
      </c>
      <c r="SX4" s="840" t="s">
        <v>94</v>
      </c>
    </row>
    <row r="5" spans="2:518" ht="13.5" customHeight="1" thickTop="1">
      <c r="B5" s="842"/>
      <c r="C5" s="843"/>
      <c r="D5" s="844" t="s">
        <v>140</v>
      </c>
      <c r="E5" s="845"/>
      <c r="F5" s="845"/>
      <c r="G5" s="845"/>
      <c r="H5" s="846"/>
      <c r="K5" s="842"/>
      <c r="L5" s="843"/>
      <c r="M5" s="844" t="s">
        <v>140</v>
      </c>
      <c r="N5" s="845"/>
      <c r="O5" s="845"/>
      <c r="P5" s="845"/>
      <c r="Q5" s="846"/>
      <c r="R5" s="847"/>
      <c r="S5" s="847"/>
      <c r="T5" s="847"/>
      <c r="U5" s="848"/>
      <c r="V5" s="848"/>
      <c r="W5" s="847"/>
      <c r="X5" s="847"/>
      <c r="Y5" s="847"/>
      <c r="AB5" s="842"/>
      <c r="AC5" s="843"/>
      <c r="AD5" s="844" t="s">
        <v>140</v>
      </c>
      <c r="AE5" s="845"/>
      <c r="AF5" s="845"/>
      <c r="AG5" s="845"/>
      <c r="AH5" s="846"/>
      <c r="AI5" s="847"/>
      <c r="AJ5" s="847"/>
      <c r="AK5" s="847"/>
      <c r="AL5" s="848"/>
      <c r="AM5" s="848"/>
      <c r="AN5" s="847"/>
      <c r="AO5" s="847"/>
      <c r="AP5" s="847"/>
      <c r="AS5" s="842"/>
      <c r="AT5" s="843"/>
      <c r="AU5" s="844" t="s">
        <v>140</v>
      </c>
      <c r="AV5" s="845"/>
      <c r="AW5" s="845"/>
      <c r="AX5" s="845"/>
      <c r="AY5" s="846"/>
      <c r="AZ5" s="847"/>
      <c r="BA5" s="847"/>
      <c r="BB5" s="847"/>
      <c r="BC5" s="848"/>
      <c r="BD5" s="848"/>
      <c r="BE5" s="847"/>
      <c r="BF5" s="847"/>
      <c r="BG5" s="847"/>
      <c r="BJ5" s="842"/>
      <c r="BK5" s="843"/>
      <c r="BL5" s="844" t="s">
        <v>140</v>
      </c>
      <c r="BM5" s="845"/>
      <c r="BN5" s="845"/>
      <c r="BO5" s="845"/>
      <c r="BP5" s="846"/>
      <c r="BQ5" s="847"/>
      <c r="BR5" s="847"/>
      <c r="BS5" s="847"/>
      <c r="BT5" s="848"/>
      <c r="BU5" s="848"/>
      <c r="BV5" s="847"/>
      <c r="BW5" s="847"/>
      <c r="BX5" s="847"/>
      <c r="CA5" s="842"/>
      <c r="CB5" s="843"/>
      <c r="CC5" s="844" t="s">
        <v>140</v>
      </c>
      <c r="CD5" s="845"/>
      <c r="CE5" s="845"/>
      <c r="CF5" s="845"/>
      <c r="CG5" s="846"/>
      <c r="CH5" s="847"/>
      <c r="CI5" s="847"/>
      <c r="CJ5" s="847"/>
      <c r="CK5" s="848"/>
      <c r="CL5" s="848"/>
      <c r="CM5" s="847"/>
      <c r="CN5" s="847"/>
      <c r="CO5" s="847"/>
      <c r="CR5" s="842"/>
      <c r="CS5" s="843"/>
      <c r="CT5" s="844" t="s">
        <v>140</v>
      </c>
      <c r="CU5" s="845"/>
      <c r="CV5" s="845"/>
      <c r="CW5" s="845"/>
      <c r="CX5" s="846"/>
      <c r="CY5" s="847"/>
      <c r="CZ5" s="847"/>
      <c r="DA5" s="847"/>
      <c r="DB5" s="848"/>
      <c r="DC5" s="848"/>
      <c r="DD5" s="847"/>
      <c r="DE5" s="847"/>
      <c r="DF5" s="847"/>
      <c r="DI5" s="842"/>
      <c r="DJ5" s="843"/>
      <c r="DK5" s="844" t="s">
        <v>140</v>
      </c>
      <c r="DL5" s="845"/>
      <c r="DM5" s="845"/>
      <c r="DN5" s="845"/>
      <c r="DO5" s="846"/>
      <c r="DP5" s="847"/>
      <c r="DQ5" s="847"/>
      <c r="DR5" s="847"/>
      <c r="DS5" s="848"/>
      <c r="DT5" s="848"/>
      <c r="DU5" s="847"/>
      <c r="DV5" s="847"/>
      <c r="DW5" s="847"/>
      <c r="DZ5" s="842"/>
      <c r="EA5" s="843"/>
      <c r="EB5" s="844" t="s">
        <v>140</v>
      </c>
      <c r="EC5" s="845"/>
      <c r="ED5" s="845"/>
      <c r="EE5" s="845"/>
      <c r="EF5" s="846"/>
      <c r="EG5" s="847"/>
      <c r="EH5" s="847"/>
      <c r="EI5" s="847"/>
      <c r="EJ5" s="848"/>
      <c r="EK5" s="848"/>
      <c r="EL5" s="847"/>
      <c r="EM5" s="847"/>
      <c r="EN5" s="847"/>
      <c r="EQ5" s="842"/>
      <c r="ER5" s="843"/>
      <c r="ES5" s="844" t="s">
        <v>140</v>
      </c>
      <c r="ET5" s="845"/>
      <c r="EU5" s="845"/>
      <c r="EV5" s="845"/>
      <c r="EW5" s="846"/>
      <c r="EX5" s="847"/>
      <c r="EY5" s="847"/>
      <c r="EZ5" s="847"/>
      <c r="FA5" s="848"/>
      <c r="FB5" s="848"/>
      <c r="FC5" s="847"/>
      <c r="FD5" s="847"/>
      <c r="FE5" s="847"/>
      <c r="FH5" s="842"/>
      <c r="FI5" s="843"/>
      <c r="FJ5" s="844" t="s">
        <v>140</v>
      </c>
      <c r="FK5" s="845"/>
      <c r="FL5" s="845"/>
      <c r="FM5" s="845"/>
      <c r="FN5" s="846"/>
      <c r="FO5" s="847"/>
      <c r="FP5" s="847"/>
      <c r="FQ5" s="847"/>
      <c r="FR5" s="848"/>
      <c r="FS5" s="848"/>
      <c r="FT5" s="847"/>
      <c r="FU5" s="847"/>
      <c r="FV5" s="847"/>
      <c r="FY5" s="842"/>
      <c r="FZ5" s="843"/>
      <c r="GA5" s="844" t="s">
        <v>140</v>
      </c>
      <c r="GB5" s="845"/>
      <c r="GC5" s="845"/>
      <c r="GD5" s="845"/>
      <c r="GE5" s="846"/>
      <c r="GF5" s="847"/>
      <c r="GG5" s="847"/>
      <c r="GH5" s="847"/>
      <c r="GI5" s="848"/>
      <c r="GJ5" s="848"/>
      <c r="GK5" s="847"/>
      <c r="GL5" s="847"/>
      <c r="GM5" s="847"/>
      <c r="GP5" s="842"/>
      <c r="GQ5" s="843"/>
      <c r="GR5" s="844" t="s">
        <v>140</v>
      </c>
      <c r="GS5" s="845"/>
      <c r="GT5" s="845"/>
      <c r="GU5" s="845"/>
      <c r="GV5" s="846"/>
      <c r="GW5" s="847"/>
      <c r="GX5" s="847"/>
      <c r="GY5" s="847"/>
      <c r="GZ5" s="848"/>
      <c r="HA5" s="848"/>
      <c r="HB5" s="847"/>
      <c r="HC5" s="847"/>
      <c r="HD5" s="847"/>
      <c r="HG5" s="842"/>
      <c r="HH5" s="843"/>
      <c r="HI5" s="844" t="s">
        <v>140</v>
      </c>
      <c r="HJ5" s="845"/>
      <c r="HK5" s="845"/>
      <c r="HL5" s="845"/>
      <c r="HM5" s="846"/>
      <c r="HN5" s="847"/>
      <c r="HO5" s="847"/>
      <c r="HP5" s="847"/>
      <c r="HQ5" s="848"/>
      <c r="HR5" s="848"/>
      <c r="HS5" s="847"/>
      <c r="HT5" s="847"/>
      <c r="HU5" s="847"/>
      <c r="HX5" s="842"/>
      <c r="HY5" s="843"/>
      <c r="HZ5" s="844" t="s">
        <v>140</v>
      </c>
      <c r="IA5" s="845"/>
      <c r="IB5" s="845"/>
      <c r="IC5" s="845"/>
      <c r="ID5" s="846"/>
      <c r="IE5" s="847"/>
      <c r="IF5" s="847"/>
      <c r="IG5" s="847"/>
      <c r="IH5" s="848"/>
      <c r="II5" s="848"/>
      <c r="IJ5" s="847"/>
      <c r="IK5" s="847"/>
      <c r="IL5" s="847"/>
      <c r="IO5" s="842"/>
      <c r="IP5" s="843"/>
      <c r="IQ5" s="844" t="s">
        <v>140</v>
      </c>
      <c r="IR5" s="845"/>
      <c r="IS5" s="845"/>
      <c r="IT5" s="845"/>
      <c r="IU5" s="846"/>
      <c r="IV5" s="847"/>
      <c r="IW5" s="847"/>
      <c r="IX5" s="847"/>
      <c r="IY5" s="848"/>
      <c r="IZ5" s="848"/>
      <c r="JA5" s="847"/>
      <c r="JB5" s="847"/>
      <c r="JC5" s="847"/>
      <c r="JF5" s="842"/>
      <c r="JG5" s="843"/>
      <c r="JH5" s="844" t="s">
        <v>140</v>
      </c>
      <c r="JI5" s="845"/>
      <c r="JJ5" s="845"/>
      <c r="JK5" s="845"/>
      <c r="JL5" s="846"/>
      <c r="JM5" s="847"/>
      <c r="JN5" s="847"/>
      <c r="JO5" s="847"/>
      <c r="JP5" s="848"/>
      <c r="JQ5" s="848"/>
      <c r="JR5" s="847"/>
      <c r="JS5" s="847"/>
      <c r="JT5" s="847"/>
      <c r="JW5" s="842"/>
      <c r="JX5" s="843"/>
      <c r="JY5" s="844" t="s">
        <v>140</v>
      </c>
      <c r="JZ5" s="845"/>
      <c r="KA5" s="845"/>
      <c r="KB5" s="845"/>
      <c r="KC5" s="846"/>
      <c r="KD5" s="847"/>
      <c r="KE5" s="847"/>
      <c r="KF5" s="847"/>
      <c r="KG5" s="848"/>
      <c r="KH5" s="848"/>
      <c r="KI5" s="847"/>
      <c r="KJ5" s="847"/>
      <c r="KK5" s="847"/>
      <c r="KN5" s="842"/>
      <c r="KO5" s="843"/>
      <c r="KP5" s="844" t="s">
        <v>140</v>
      </c>
      <c r="KQ5" s="845"/>
      <c r="KR5" s="845"/>
      <c r="KS5" s="845"/>
      <c r="KT5" s="846"/>
      <c r="KU5" s="847"/>
      <c r="KV5" s="847"/>
      <c r="KW5" s="847"/>
      <c r="KX5" s="848"/>
      <c r="KY5" s="848"/>
      <c r="KZ5" s="847"/>
      <c r="LA5" s="847"/>
      <c r="LB5" s="847"/>
      <c r="LE5" s="842"/>
      <c r="LF5" s="843"/>
      <c r="LG5" s="844" t="s">
        <v>140</v>
      </c>
      <c r="LH5" s="845"/>
      <c r="LI5" s="845"/>
      <c r="LJ5" s="845"/>
      <c r="LK5" s="846"/>
      <c r="LL5" s="847"/>
      <c r="LM5" s="847"/>
      <c r="LN5" s="847"/>
      <c r="LO5" s="848"/>
      <c r="LP5" s="848"/>
      <c r="LQ5" s="847"/>
      <c r="LR5" s="847"/>
      <c r="LS5" s="847"/>
      <c r="LV5" s="842"/>
      <c r="LW5" s="843"/>
      <c r="LX5" s="844" t="s">
        <v>140</v>
      </c>
      <c r="LY5" s="845"/>
      <c r="LZ5" s="845"/>
      <c r="MA5" s="845"/>
      <c r="MB5" s="846"/>
      <c r="MC5" s="847"/>
      <c r="MD5" s="847"/>
      <c r="ME5" s="847"/>
      <c r="MF5" s="848"/>
      <c r="MG5" s="848"/>
      <c r="MH5" s="847"/>
      <c r="MI5" s="847"/>
      <c r="MJ5" s="847"/>
      <c r="MM5" s="842"/>
      <c r="MN5" s="843"/>
      <c r="MO5" s="844" t="s">
        <v>140</v>
      </c>
      <c r="MP5" s="845"/>
      <c r="MQ5" s="845"/>
      <c r="MR5" s="845"/>
      <c r="MS5" s="846"/>
      <c r="MT5" s="847"/>
      <c r="MU5" s="847"/>
      <c r="MV5" s="847"/>
      <c r="MW5" s="848"/>
      <c r="MX5" s="848"/>
      <c r="MY5" s="847"/>
      <c r="MZ5" s="847"/>
      <c r="NA5" s="847"/>
      <c r="ND5" s="842"/>
      <c r="NE5" s="843"/>
      <c r="NF5" s="844" t="s">
        <v>140</v>
      </c>
      <c r="NG5" s="845"/>
      <c r="NH5" s="845"/>
      <c r="NI5" s="845"/>
      <c r="NJ5" s="846"/>
      <c r="NK5" s="847"/>
      <c r="NL5" s="847"/>
      <c r="NM5" s="847"/>
      <c r="NN5" s="848"/>
      <c r="NO5" s="848"/>
      <c r="NP5" s="847"/>
      <c r="NQ5" s="847"/>
      <c r="NR5" s="847"/>
      <c r="NU5" s="842"/>
      <c r="NV5" s="843"/>
      <c r="NW5" s="844" t="s">
        <v>140</v>
      </c>
      <c r="NX5" s="845"/>
      <c r="NY5" s="845"/>
      <c r="NZ5" s="845"/>
      <c r="OA5" s="846"/>
      <c r="OB5" s="847"/>
      <c r="OC5" s="847"/>
      <c r="OD5" s="847"/>
      <c r="OE5" s="848"/>
      <c r="OF5" s="848"/>
      <c r="OG5" s="847"/>
      <c r="OH5" s="847"/>
      <c r="OI5" s="847"/>
      <c r="OL5" s="842"/>
      <c r="OM5" s="843"/>
      <c r="ON5" s="844" t="s">
        <v>140</v>
      </c>
      <c r="OO5" s="845"/>
      <c r="OP5" s="845"/>
      <c r="OQ5" s="845"/>
      <c r="OR5" s="846"/>
      <c r="OS5" s="847"/>
      <c r="OT5" s="847"/>
      <c r="OU5" s="847"/>
      <c r="OV5" s="848"/>
      <c r="OW5" s="848"/>
      <c r="OX5" s="847"/>
      <c r="OY5" s="847"/>
      <c r="OZ5" s="847"/>
      <c r="PC5" s="842"/>
      <c r="PD5" s="843"/>
      <c r="PE5" s="844" t="s">
        <v>140</v>
      </c>
      <c r="PF5" s="845"/>
      <c r="PG5" s="845"/>
      <c r="PH5" s="845"/>
      <c r="PI5" s="846"/>
      <c r="PJ5" s="847"/>
      <c r="PK5" s="847"/>
      <c r="PL5" s="847"/>
      <c r="PM5" s="848"/>
      <c r="PN5" s="848"/>
      <c r="PO5" s="847"/>
      <c r="PP5" s="847"/>
      <c r="PQ5" s="847"/>
      <c r="PT5" s="842"/>
      <c r="PU5" s="843"/>
      <c r="PV5" s="844" t="s">
        <v>140</v>
      </c>
      <c r="PW5" s="845"/>
      <c r="PX5" s="845"/>
      <c r="PY5" s="845"/>
      <c r="PZ5" s="846"/>
      <c r="QA5" s="847"/>
      <c r="QB5" s="847"/>
      <c r="QC5" s="847"/>
      <c r="QD5" s="848"/>
      <c r="QE5" s="848"/>
      <c r="QF5" s="847"/>
      <c r="QG5" s="847"/>
      <c r="QH5" s="847"/>
      <c r="QK5" s="842"/>
      <c r="QL5" s="843"/>
      <c r="QM5" s="844" t="s">
        <v>140</v>
      </c>
      <c r="QN5" s="845"/>
      <c r="QO5" s="845"/>
      <c r="QP5" s="845"/>
      <c r="QQ5" s="846"/>
      <c r="QR5" s="847"/>
      <c r="QS5" s="847"/>
      <c r="QT5" s="847"/>
      <c r="QU5" s="848"/>
      <c r="QV5" s="848"/>
      <c r="QW5" s="847"/>
      <c r="QX5" s="847"/>
      <c r="QY5" s="847"/>
      <c r="RB5" s="842"/>
      <c r="RC5" s="843"/>
      <c r="RD5" s="844" t="s">
        <v>140</v>
      </c>
      <c r="RE5" s="845"/>
      <c r="RF5" s="845"/>
      <c r="RG5" s="845"/>
      <c r="RH5" s="846"/>
      <c r="RI5" s="847"/>
      <c r="RJ5" s="847"/>
      <c r="RK5" s="847"/>
      <c r="RL5" s="848"/>
      <c r="RM5" s="848"/>
      <c r="RN5" s="847"/>
      <c r="RO5" s="847"/>
      <c r="RP5" s="847"/>
      <c r="RS5" s="842"/>
      <c r="RT5" s="843"/>
      <c r="RU5" s="844" t="s">
        <v>140</v>
      </c>
      <c r="RV5" s="845"/>
      <c r="RW5" s="845"/>
      <c r="RX5" s="845"/>
      <c r="RY5" s="846"/>
      <c r="RZ5" s="847"/>
      <c r="SA5" s="847"/>
      <c r="SB5" s="847"/>
      <c r="SC5" s="848"/>
      <c r="SD5" s="848"/>
      <c r="SE5" s="847"/>
      <c r="SF5" s="847"/>
      <c r="SG5" s="847"/>
      <c r="SJ5" s="842"/>
      <c r="SK5" s="843"/>
      <c r="SL5" s="844" t="s">
        <v>140</v>
      </c>
      <c r="SM5" s="845"/>
      <c r="SN5" s="845"/>
      <c r="SO5" s="845"/>
      <c r="SP5" s="846"/>
      <c r="SQ5" s="847"/>
      <c r="SR5" s="847"/>
      <c r="SS5" s="847"/>
      <c r="ST5" s="848"/>
      <c r="SU5" s="848"/>
      <c r="SV5" s="847"/>
      <c r="SW5" s="847"/>
      <c r="SX5" s="847"/>
    </row>
    <row r="6" spans="2:518" ht="12.75" customHeight="1">
      <c r="B6" s="842"/>
      <c r="C6" s="843"/>
      <c r="D6" s="849"/>
      <c r="E6" s="850"/>
      <c r="F6" s="850"/>
      <c r="G6" s="850"/>
      <c r="H6" s="851"/>
      <c r="K6" s="842"/>
      <c r="L6" s="843"/>
      <c r="M6" s="849"/>
      <c r="N6" s="850"/>
      <c r="O6" s="850"/>
      <c r="P6" s="850"/>
      <c r="Q6" s="851"/>
      <c r="R6" s="847"/>
      <c r="S6" s="847"/>
      <c r="T6" s="847"/>
      <c r="U6" s="848"/>
      <c r="V6" s="848"/>
      <c r="W6" s="847"/>
      <c r="X6" s="847"/>
      <c r="Y6" s="847"/>
      <c r="AB6" s="842"/>
      <c r="AC6" s="843"/>
      <c r="AD6" s="849"/>
      <c r="AE6" s="850"/>
      <c r="AF6" s="850"/>
      <c r="AG6" s="850"/>
      <c r="AH6" s="851"/>
      <c r="AI6" s="847"/>
      <c r="AJ6" s="847"/>
      <c r="AK6" s="847"/>
      <c r="AL6" s="848"/>
      <c r="AM6" s="848"/>
      <c r="AN6" s="847"/>
      <c r="AO6" s="847"/>
      <c r="AP6" s="847"/>
      <c r="AS6" s="842"/>
      <c r="AT6" s="843"/>
      <c r="AU6" s="849"/>
      <c r="AV6" s="850"/>
      <c r="AW6" s="850"/>
      <c r="AX6" s="850"/>
      <c r="AY6" s="851"/>
      <c r="AZ6" s="847"/>
      <c r="BA6" s="847"/>
      <c r="BB6" s="847"/>
      <c r="BC6" s="848"/>
      <c r="BD6" s="848"/>
      <c r="BE6" s="847"/>
      <c r="BF6" s="847"/>
      <c r="BG6" s="847"/>
      <c r="BJ6" s="842"/>
      <c r="BK6" s="843"/>
      <c r="BL6" s="849"/>
      <c r="BM6" s="850"/>
      <c r="BN6" s="850"/>
      <c r="BO6" s="850"/>
      <c r="BP6" s="851"/>
      <c r="BQ6" s="847"/>
      <c r="BR6" s="847"/>
      <c r="BS6" s="847"/>
      <c r="BT6" s="848"/>
      <c r="BU6" s="848"/>
      <c r="BV6" s="847"/>
      <c r="BW6" s="847"/>
      <c r="BX6" s="847"/>
      <c r="CA6" s="842"/>
      <c r="CB6" s="843"/>
      <c r="CC6" s="849"/>
      <c r="CD6" s="850"/>
      <c r="CE6" s="850"/>
      <c r="CF6" s="850"/>
      <c r="CG6" s="851"/>
      <c r="CH6" s="847"/>
      <c r="CI6" s="847"/>
      <c r="CJ6" s="847"/>
      <c r="CK6" s="848"/>
      <c r="CL6" s="848"/>
      <c r="CM6" s="847"/>
      <c r="CN6" s="847"/>
      <c r="CO6" s="847"/>
      <c r="CR6" s="842"/>
      <c r="CS6" s="843"/>
      <c r="CT6" s="849"/>
      <c r="CU6" s="850"/>
      <c r="CV6" s="850"/>
      <c r="CW6" s="850"/>
      <c r="CX6" s="851"/>
      <c r="CY6" s="847"/>
      <c r="CZ6" s="847"/>
      <c r="DA6" s="847"/>
      <c r="DB6" s="848"/>
      <c r="DC6" s="848"/>
      <c r="DD6" s="847"/>
      <c r="DE6" s="847"/>
      <c r="DF6" s="847"/>
      <c r="DI6" s="842"/>
      <c r="DJ6" s="843"/>
      <c r="DK6" s="849"/>
      <c r="DL6" s="850"/>
      <c r="DM6" s="850"/>
      <c r="DN6" s="850"/>
      <c r="DO6" s="851"/>
      <c r="DP6" s="847"/>
      <c r="DQ6" s="847"/>
      <c r="DR6" s="847"/>
      <c r="DS6" s="848"/>
      <c r="DT6" s="848"/>
      <c r="DU6" s="847"/>
      <c r="DV6" s="847"/>
      <c r="DW6" s="847"/>
      <c r="DZ6" s="842"/>
      <c r="EA6" s="843"/>
      <c r="EB6" s="849"/>
      <c r="EC6" s="850"/>
      <c r="ED6" s="850"/>
      <c r="EE6" s="850"/>
      <c r="EF6" s="851"/>
      <c r="EG6" s="847"/>
      <c r="EH6" s="847"/>
      <c r="EI6" s="847"/>
      <c r="EJ6" s="848"/>
      <c r="EK6" s="848"/>
      <c r="EL6" s="847"/>
      <c r="EM6" s="847"/>
      <c r="EN6" s="847"/>
      <c r="EQ6" s="842"/>
      <c r="ER6" s="843"/>
      <c r="ES6" s="849"/>
      <c r="ET6" s="850"/>
      <c r="EU6" s="850"/>
      <c r="EV6" s="850"/>
      <c r="EW6" s="851"/>
      <c r="EX6" s="847"/>
      <c r="EY6" s="847"/>
      <c r="EZ6" s="847"/>
      <c r="FA6" s="848"/>
      <c r="FB6" s="848"/>
      <c r="FC6" s="847"/>
      <c r="FD6" s="847"/>
      <c r="FE6" s="847"/>
      <c r="FH6" s="842"/>
      <c r="FI6" s="843"/>
      <c r="FJ6" s="849"/>
      <c r="FK6" s="850"/>
      <c r="FL6" s="850"/>
      <c r="FM6" s="850"/>
      <c r="FN6" s="851"/>
      <c r="FO6" s="847"/>
      <c r="FP6" s="847"/>
      <c r="FQ6" s="847"/>
      <c r="FR6" s="848"/>
      <c r="FS6" s="848"/>
      <c r="FT6" s="847"/>
      <c r="FU6" s="847"/>
      <c r="FV6" s="847"/>
      <c r="FY6" s="842"/>
      <c r="FZ6" s="843"/>
      <c r="GA6" s="849"/>
      <c r="GB6" s="850"/>
      <c r="GC6" s="850"/>
      <c r="GD6" s="850"/>
      <c r="GE6" s="851"/>
      <c r="GF6" s="847"/>
      <c r="GG6" s="847"/>
      <c r="GH6" s="847"/>
      <c r="GI6" s="848"/>
      <c r="GJ6" s="848"/>
      <c r="GK6" s="847"/>
      <c r="GL6" s="847"/>
      <c r="GM6" s="847"/>
      <c r="GP6" s="842"/>
      <c r="GQ6" s="843"/>
      <c r="GR6" s="849"/>
      <c r="GS6" s="850"/>
      <c r="GT6" s="850"/>
      <c r="GU6" s="850"/>
      <c r="GV6" s="851"/>
      <c r="GW6" s="847"/>
      <c r="GX6" s="847"/>
      <c r="GY6" s="847"/>
      <c r="GZ6" s="848"/>
      <c r="HA6" s="848"/>
      <c r="HB6" s="847"/>
      <c r="HC6" s="847"/>
      <c r="HD6" s="847"/>
      <c r="HG6" s="842"/>
      <c r="HH6" s="843"/>
      <c r="HI6" s="849"/>
      <c r="HJ6" s="850"/>
      <c r="HK6" s="850"/>
      <c r="HL6" s="850"/>
      <c r="HM6" s="851"/>
      <c r="HN6" s="847"/>
      <c r="HO6" s="847"/>
      <c r="HP6" s="847"/>
      <c r="HQ6" s="848"/>
      <c r="HR6" s="848"/>
      <c r="HS6" s="847"/>
      <c r="HT6" s="847"/>
      <c r="HU6" s="847"/>
      <c r="HX6" s="842"/>
      <c r="HY6" s="843"/>
      <c r="HZ6" s="849"/>
      <c r="IA6" s="850"/>
      <c r="IB6" s="850"/>
      <c r="IC6" s="850"/>
      <c r="ID6" s="851"/>
      <c r="IE6" s="847"/>
      <c r="IF6" s="847"/>
      <c r="IG6" s="847"/>
      <c r="IH6" s="848"/>
      <c r="II6" s="848"/>
      <c r="IJ6" s="847"/>
      <c r="IK6" s="847"/>
      <c r="IL6" s="847"/>
      <c r="IO6" s="842"/>
      <c r="IP6" s="843"/>
      <c r="IQ6" s="849"/>
      <c r="IR6" s="850"/>
      <c r="IS6" s="850"/>
      <c r="IT6" s="850"/>
      <c r="IU6" s="851"/>
      <c r="IV6" s="847"/>
      <c r="IW6" s="847"/>
      <c r="IX6" s="847"/>
      <c r="IY6" s="848"/>
      <c r="IZ6" s="848"/>
      <c r="JA6" s="847"/>
      <c r="JB6" s="847"/>
      <c r="JC6" s="847"/>
      <c r="JF6" s="842"/>
      <c r="JG6" s="843"/>
      <c r="JH6" s="849"/>
      <c r="JI6" s="850"/>
      <c r="JJ6" s="850"/>
      <c r="JK6" s="850"/>
      <c r="JL6" s="851"/>
      <c r="JM6" s="847"/>
      <c r="JN6" s="847"/>
      <c r="JO6" s="847"/>
      <c r="JP6" s="848"/>
      <c r="JQ6" s="848"/>
      <c r="JR6" s="847"/>
      <c r="JS6" s="847"/>
      <c r="JT6" s="847"/>
      <c r="JW6" s="842"/>
      <c r="JX6" s="843"/>
      <c r="JY6" s="849"/>
      <c r="JZ6" s="850"/>
      <c r="KA6" s="850"/>
      <c r="KB6" s="850"/>
      <c r="KC6" s="851"/>
      <c r="KD6" s="847"/>
      <c r="KE6" s="847"/>
      <c r="KF6" s="847"/>
      <c r="KG6" s="848"/>
      <c r="KH6" s="848"/>
      <c r="KI6" s="847"/>
      <c r="KJ6" s="847"/>
      <c r="KK6" s="847"/>
      <c r="KN6" s="842"/>
      <c r="KO6" s="843"/>
      <c r="KP6" s="849"/>
      <c r="KQ6" s="850"/>
      <c r="KR6" s="850"/>
      <c r="KS6" s="850"/>
      <c r="KT6" s="851"/>
      <c r="KU6" s="847"/>
      <c r="KV6" s="847"/>
      <c r="KW6" s="847"/>
      <c r="KX6" s="848"/>
      <c r="KY6" s="848"/>
      <c r="KZ6" s="847"/>
      <c r="LA6" s="847"/>
      <c r="LB6" s="847"/>
      <c r="LE6" s="842"/>
      <c r="LF6" s="843"/>
      <c r="LG6" s="849"/>
      <c r="LH6" s="850"/>
      <c r="LI6" s="850"/>
      <c r="LJ6" s="850"/>
      <c r="LK6" s="851"/>
      <c r="LL6" s="847"/>
      <c r="LM6" s="847"/>
      <c r="LN6" s="847"/>
      <c r="LO6" s="848"/>
      <c r="LP6" s="848"/>
      <c r="LQ6" s="847"/>
      <c r="LR6" s="847"/>
      <c r="LS6" s="847"/>
      <c r="LV6" s="842"/>
      <c r="LW6" s="843"/>
      <c r="LX6" s="849"/>
      <c r="LY6" s="850"/>
      <c r="LZ6" s="850"/>
      <c r="MA6" s="850"/>
      <c r="MB6" s="851"/>
      <c r="MC6" s="847"/>
      <c r="MD6" s="847"/>
      <c r="ME6" s="847"/>
      <c r="MF6" s="848"/>
      <c r="MG6" s="848"/>
      <c r="MH6" s="847"/>
      <c r="MI6" s="847"/>
      <c r="MJ6" s="847"/>
      <c r="MM6" s="842"/>
      <c r="MN6" s="843"/>
      <c r="MO6" s="849"/>
      <c r="MP6" s="850"/>
      <c r="MQ6" s="850"/>
      <c r="MR6" s="850"/>
      <c r="MS6" s="851"/>
      <c r="MT6" s="847"/>
      <c r="MU6" s="847"/>
      <c r="MV6" s="847"/>
      <c r="MW6" s="848"/>
      <c r="MX6" s="848"/>
      <c r="MY6" s="847"/>
      <c r="MZ6" s="847"/>
      <c r="NA6" s="847"/>
      <c r="ND6" s="842"/>
      <c r="NE6" s="843"/>
      <c r="NF6" s="849"/>
      <c r="NG6" s="850"/>
      <c r="NH6" s="850"/>
      <c r="NI6" s="850"/>
      <c r="NJ6" s="851"/>
      <c r="NK6" s="847"/>
      <c r="NL6" s="847"/>
      <c r="NM6" s="847"/>
      <c r="NN6" s="848"/>
      <c r="NO6" s="848"/>
      <c r="NP6" s="847"/>
      <c r="NQ6" s="847"/>
      <c r="NR6" s="847"/>
      <c r="NU6" s="842"/>
      <c r="NV6" s="843"/>
      <c r="NW6" s="849"/>
      <c r="NX6" s="850"/>
      <c r="NY6" s="850"/>
      <c r="NZ6" s="850"/>
      <c r="OA6" s="851"/>
      <c r="OB6" s="847"/>
      <c r="OC6" s="847"/>
      <c r="OD6" s="847"/>
      <c r="OE6" s="848"/>
      <c r="OF6" s="848"/>
      <c r="OG6" s="847"/>
      <c r="OH6" s="847"/>
      <c r="OI6" s="847"/>
      <c r="OL6" s="842"/>
      <c r="OM6" s="843"/>
      <c r="ON6" s="849"/>
      <c r="OO6" s="850"/>
      <c r="OP6" s="850"/>
      <c r="OQ6" s="850"/>
      <c r="OR6" s="851"/>
      <c r="OS6" s="847"/>
      <c r="OT6" s="847"/>
      <c r="OU6" s="847"/>
      <c r="OV6" s="848"/>
      <c r="OW6" s="848"/>
      <c r="OX6" s="847"/>
      <c r="OY6" s="847"/>
      <c r="OZ6" s="847"/>
      <c r="PC6" s="842"/>
      <c r="PD6" s="843"/>
      <c r="PE6" s="849"/>
      <c r="PF6" s="850"/>
      <c r="PG6" s="850"/>
      <c r="PH6" s="850"/>
      <c r="PI6" s="851"/>
      <c r="PJ6" s="847"/>
      <c r="PK6" s="847"/>
      <c r="PL6" s="847"/>
      <c r="PM6" s="848"/>
      <c r="PN6" s="848"/>
      <c r="PO6" s="847"/>
      <c r="PP6" s="847"/>
      <c r="PQ6" s="847"/>
      <c r="PT6" s="842"/>
      <c r="PU6" s="843"/>
      <c r="PV6" s="849"/>
      <c r="PW6" s="850"/>
      <c r="PX6" s="850"/>
      <c r="PY6" s="850"/>
      <c r="PZ6" s="851"/>
      <c r="QA6" s="847"/>
      <c r="QB6" s="847"/>
      <c r="QC6" s="847"/>
      <c r="QD6" s="848"/>
      <c r="QE6" s="848"/>
      <c r="QF6" s="847"/>
      <c r="QG6" s="847"/>
      <c r="QH6" s="847"/>
      <c r="QK6" s="842"/>
      <c r="QL6" s="843"/>
      <c r="QM6" s="849"/>
      <c r="QN6" s="850"/>
      <c r="QO6" s="850"/>
      <c r="QP6" s="850"/>
      <c r="QQ6" s="851"/>
      <c r="QR6" s="847"/>
      <c r="QS6" s="847"/>
      <c r="QT6" s="847"/>
      <c r="QU6" s="848"/>
      <c r="QV6" s="848"/>
      <c r="QW6" s="847"/>
      <c r="QX6" s="847"/>
      <c r="QY6" s="847"/>
      <c r="RB6" s="842"/>
      <c r="RC6" s="843"/>
      <c r="RD6" s="849"/>
      <c r="RE6" s="850"/>
      <c r="RF6" s="850"/>
      <c r="RG6" s="850"/>
      <c r="RH6" s="851"/>
      <c r="RI6" s="847"/>
      <c r="RJ6" s="847"/>
      <c r="RK6" s="847"/>
      <c r="RL6" s="848"/>
      <c r="RM6" s="848"/>
      <c r="RN6" s="847"/>
      <c r="RO6" s="847"/>
      <c r="RP6" s="847"/>
      <c r="RS6" s="842"/>
      <c r="RT6" s="843"/>
      <c r="RU6" s="849"/>
      <c r="RV6" s="850"/>
      <c r="RW6" s="850"/>
      <c r="RX6" s="850"/>
      <c r="RY6" s="851"/>
      <c r="RZ6" s="847"/>
      <c r="SA6" s="847"/>
      <c r="SB6" s="847"/>
      <c r="SC6" s="848"/>
      <c r="SD6" s="848"/>
      <c r="SE6" s="847"/>
      <c r="SF6" s="847"/>
      <c r="SG6" s="847"/>
      <c r="SJ6" s="842"/>
      <c r="SK6" s="843"/>
      <c r="SL6" s="849"/>
      <c r="SM6" s="850"/>
      <c r="SN6" s="850"/>
      <c r="SO6" s="850"/>
      <c r="SP6" s="851"/>
      <c r="SQ6" s="847"/>
      <c r="SR6" s="847"/>
      <c r="SS6" s="847"/>
      <c r="ST6" s="848"/>
      <c r="SU6" s="848"/>
      <c r="SV6" s="847"/>
      <c r="SW6" s="847"/>
      <c r="SX6" s="847"/>
    </row>
    <row r="7" spans="2:518" ht="13.5" customHeight="1" thickBot="1">
      <c r="B7" s="842"/>
      <c r="C7" s="843"/>
      <c r="D7" s="852"/>
      <c r="E7" s="853"/>
      <c r="F7" s="853"/>
      <c r="G7" s="853"/>
      <c r="H7" s="854"/>
      <c r="K7" s="842"/>
      <c r="L7" s="843"/>
      <c r="M7" s="852"/>
      <c r="N7" s="853"/>
      <c r="O7" s="853"/>
      <c r="P7" s="853"/>
      <c r="Q7" s="854"/>
      <c r="R7" s="847"/>
      <c r="S7" s="847"/>
      <c r="T7" s="847"/>
      <c r="U7" s="848"/>
      <c r="V7" s="848"/>
      <c r="W7" s="847"/>
      <c r="X7" s="847"/>
      <c r="Y7" s="847"/>
      <c r="AB7" s="842"/>
      <c r="AC7" s="843"/>
      <c r="AD7" s="852"/>
      <c r="AE7" s="853"/>
      <c r="AF7" s="853"/>
      <c r="AG7" s="853"/>
      <c r="AH7" s="854"/>
      <c r="AI7" s="847"/>
      <c r="AJ7" s="847"/>
      <c r="AK7" s="847"/>
      <c r="AL7" s="848"/>
      <c r="AM7" s="848"/>
      <c r="AN7" s="847"/>
      <c r="AO7" s="847"/>
      <c r="AP7" s="847"/>
      <c r="AS7" s="842"/>
      <c r="AT7" s="843"/>
      <c r="AU7" s="852"/>
      <c r="AV7" s="853"/>
      <c r="AW7" s="853"/>
      <c r="AX7" s="853"/>
      <c r="AY7" s="854"/>
      <c r="AZ7" s="847"/>
      <c r="BA7" s="847"/>
      <c r="BB7" s="847"/>
      <c r="BC7" s="848"/>
      <c r="BD7" s="848"/>
      <c r="BE7" s="847"/>
      <c r="BF7" s="847"/>
      <c r="BG7" s="847"/>
      <c r="BJ7" s="842"/>
      <c r="BK7" s="843"/>
      <c r="BL7" s="852"/>
      <c r="BM7" s="853"/>
      <c r="BN7" s="853"/>
      <c r="BO7" s="853"/>
      <c r="BP7" s="854"/>
      <c r="BQ7" s="847"/>
      <c r="BR7" s="847"/>
      <c r="BS7" s="847"/>
      <c r="BT7" s="848"/>
      <c r="BU7" s="848"/>
      <c r="BV7" s="847"/>
      <c r="BW7" s="847"/>
      <c r="BX7" s="847"/>
      <c r="CA7" s="842"/>
      <c r="CB7" s="843"/>
      <c r="CC7" s="852"/>
      <c r="CD7" s="853"/>
      <c r="CE7" s="853"/>
      <c r="CF7" s="853"/>
      <c r="CG7" s="854"/>
      <c r="CH7" s="847"/>
      <c r="CI7" s="847"/>
      <c r="CJ7" s="847"/>
      <c r="CK7" s="848"/>
      <c r="CL7" s="848"/>
      <c r="CM7" s="847"/>
      <c r="CN7" s="847"/>
      <c r="CO7" s="847"/>
      <c r="CR7" s="842"/>
      <c r="CS7" s="843"/>
      <c r="CT7" s="852"/>
      <c r="CU7" s="853"/>
      <c r="CV7" s="853"/>
      <c r="CW7" s="853"/>
      <c r="CX7" s="854"/>
      <c r="CY7" s="847"/>
      <c r="CZ7" s="847"/>
      <c r="DA7" s="847"/>
      <c r="DB7" s="848"/>
      <c r="DC7" s="848"/>
      <c r="DD7" s="847"/>
      <c r="DE7" s="847"/>
      <c r="DF7" s="847"/>
      <c r="DI7" s="842"/>
      <c r="DJ7" s="843"/>
      <c r="DK7" s="852"/>
      <c r="DL7" s="853"/>
      <c r="DM7" s="853"/>
      <c r="DN7" s="853"/>
      <c r="DO7" s="854"/>
      <c r="DP7" s="847"/>
      <c r="DQ7" s="847"/>
      <c r="DR7" s="847"/>
      <c r="DS7" s="848"/>
      <c r="DT7" s="848"/>
      <c r="DU7" s="847"/>
      <c r="DV7" s="847"/>
      <c r="DW7" s="847"/>
      <c r="DZ7" s="842"/>
      <c r="EA7" s="843"/>
      <c r="EB7" s="852"/>
      <c r="EC7" s="853"/>
      <c r="ED7" s="853"/>
      <c r="EE7" s="853"/>
      <c r="EF7" s="854"/>
      <c r="EG7" s="847"/>
      <c r="EH7" s="847"/>
      <c r="EI7" s="847"/>
      <c r="EJ7" s="848"/>
      <c r="EK7" s="848"/>
      <c r="EL7" s="847"/>
      <c r="EM7" s="847"/>
      <c r="EN7" s="847"/>
      <c r="EQ7" s="842"/>
      <c r="ER7" s="843"/>
      <c r="ES7" s="852"/>
      <c r="ET7" s="853"/>
      <c r="EU7" s="853"/>
      <c r="EV7" s="853"/>
      <c r="EW7" s="854"/>
      <c r="EX7" s="847"/>
      <c r="EY7" s="847"/>
      <c r="EZ7" s="847"/>
      <c r="FA7" s="848"/>
      <c r="FB7" s="848"/>
      <c r="FC7" s="847"/>
      <c r="FD7" s="847"/>
      <c r="FE7" s="847"/>
      <c r="FH7" s="842"/>
      <c r="FI7" s="843"/>
      <c r="FJ7" s="852"/>
      <c r="FK7" s="853"/>
      <c r="FL7" s="853"/>
      <c r="FM7" s="853"/>
      <c r="FN7" s="854"/>
      <c r="FO7" s="847"/>
      <c r="FP7" s="847"/>
      <c r="FQ7" s="847"/>
      <c r="FR7" s="848"/>
      <c r="FS7" s="848"/>
      <c r="FT7" s="847"/>
      <c r="FU7" s="847"/>
      <c r="FV7" s="847"/>
      <c r="FY7" s="842"/>
      <c r="FZ7" s="843"/>
      <c r="GA7" s="852"/>
      <c r="GB7" s="853"/>
      <c r="GC7" s="853"/>
      <c r="GD7" s="853"/>
      <c r="GE7" s="854"/>
      <c r="GF7" s="847"/>
      <c r="GG7" s="847"/>
      <c r="GH7" s="847"/>
      <c r="GI7" s="848"/>
      <c r="GJ7" s="848"/>
      <c r="GK7" s="847"/>
      <c r="GL7" s="847"/>
      <c r="GM7" s="847"/>
      <c r="GP7" s="842"/>
      <c r="GQ7" s="843"/>
      <c r="GR7" s="852"/>
      <c r="GS7" s="853"/>
      <c r="GT7" s="853"/>
      <c r="GU7" s="853"/>
      <c r="GV7" s="854"/>
      <c r="GW7" s="847"/>
      <c r="GX7" s="847"/>
      <c r="GY7" s="847"/>
      <c r="GZ7" s="848"/>
      <c r="HA7" s="848"/>
      <c r="HB7" s="847"/>
      <c r="HC7" s="847"/>
      <c r="HD7" s="847"/>
      <c r="HG7" s="842"/>
      <c r="HH7" s="843"/>
      <c r="HI7" s="852"/>
      <c r="HJ7" s="853"/>
      <c r="HK7" s="853"/>
      <c r="HL7" s="853"/>
      <c r="HM7" s="854"/>
      <c r="HN7" s="847"/>
      <c r="HO7" s="847"/>
      <c r="HP7" s="847"/>
      <c r="HQ7" s="848"/>
      <c r="HR7" s="848"/>
      <c r="HS7" s="847"/>
      <c r="HT7" s="847"/>
      <c r="HU7" s="847"/>
      <c r="HX7" s="842"/>
      <c r="HY7" s="843"/>
      <c r="HZ7" s="852"/>
      <c r="IA7" s="853"/>
      <c r="IB7" s="853"/>
      <c r="IC7" s="853"/>
      <c r="ID7" s="854"/>
      <c r="IE7" s="847"/>
      <c r="IF7" s="847"/>
      <c r="IG7" s="847"/>
      <c r="IH7" s="848"/>
      <c r="II7" s="848"/>
      <c r="IJ7" s="847"/>
      <c r="IK7" s="847"/>
      <c r="IL7" s="847"/>
      <c r="IO7" s="842"/>
      <c r="IP7" s="843"/>
      <c r="IQ7" s="852"/>
      <c r="IR7" s="853"/>
      <c r="IS7" s="853"/>
      <c r="IT7" s="853"/>
      <c r="IU7" s="854"/>
      <c r="IV7" s="847"/>
      <c r="IW7" s="847"/>
      <c r="IX7" s="847"/>
      <c r="IY7" s="848"/>
      <c r="IZ7" s="848"/>
      <c r="JA7" s="847"/>
      <c r="JB7" s="847"/>
      <c r="JC7" s="847"/>
      <c r="JF7" s="842"/>
      <c r="JG7" s="843"/>
      <c r="JH7" s="852"/>
      <c r="JI7" s="853"/>
      <c r="JJ7" s="853"/>
      <c r="JK7" s="853"/>
      <c r="JL7" s="854"/>
      <c r="JM7" s="847"/>
      <c r="JN7" s="847"/>
      <c r="JO7" s="847"/>
      <c r="JP7" s="848"/>
      <c r="JQ7" s="848"/>
      <c r="JR7" s="847"/>
      <c r="JS7" s="847"/>
      <c r="JT7" s="847"/>
      <c r="JW7" s="842"/>
      <c r="JX7" s="843"/>
      <c r="JY7" s="852"/>
      <c r="JZ7" s="853"/>
      <c r="KA7" s="853"/>
      <c r="KB7" s="853"/>
      <c r="KC7" s="854"/>
      <c r="KD7" s="847"/>
      <c r="KE7" s="847"/>
      <c r="KF7" s="847"/>
      <c r="KG7" s="848"/>
      <c r="KH7" s="848"/>
      <c r="KI7" s="847"/>
      <c r="KJ7" s="847"/>
      <c r="KK7" s="847"/>
      <c r="KN7" s="842"/>
      <c r="KO7" s="843"/>
      <c r="KP7" s="852"/>
      <c r="KQ7" s="853"/>
      <c r="KR7" s="853"/>
      <c r="KS7" s="853"/>
      <c r="KT7" s="854"/>
      <c r="KU7" s="847"/>
      <c r="KV7" s="847"/>
      <c r="KW7" s="847"/>
      <c r="KX7" s="848"/>
      <c r="KY7" s="848"/>
      <c r="KZ7" s="847"/>
      <c r="LA7" s="847"/>
      <c r="LB7" s="847"/>
      <c r="LE7" s="842"/>
      <c r="LF7" s="843"/>
      <c r="LG7" s="852"/>
      <c r="LH7" s="853"/>
      <c r="LI7" s="853"/>
      <c r="LJ7" s="853"/>
      <c r="LK7" s="854"/>
      <c r="LL7" s="847"/>
      <c r="LM7" s="847"/>
      <c r="LN7" s="847"/>
      <c r="LO7" s="848"/>
      <c r="LP7" s="848"/>
      <c r="LQ7" s="847"/>
      <c r="LR7" s="847"/>
      <c r="LS7" s="847"/>
      <c r="LV7" s="842"/>
      <c r="LW7" s="843"/>
      <c r="LX7" s="852"/>
      <c r="LY7" s="853"/>
      <c r="LZ7" s="853"/>
      <c r="MA7" s="853"/>
      <c r="MB7" s="854"/>
      <c r="MC7" s="847"/>
      <c r="MD7" s="847"/>
      <c r="ME7" s="847"/>
      <c r="MF7" s="848"/>
      <c r="MG7" s="848"/>
      <c r="MH7" s="847"/>
      <c r="MI7" s="847"/>
      <c r="MJ7" s="847"/>
      <c r="MM7" s="842"/>
      <c r="MN7" s="843"/>
      <c r="MO7" s="852"/>
      <c r="MP7" s="853"/>
      <c r="MQ7" s="853"/>
      <c r="MR7" s="853"/>
      <c r="MS7" s="854"/>
      <c r="MT7" s="847"/>
      <c r="MU7" s="847"/>
      <c r="MV7" s="847"/>
      <c r="MW7" s="848"/>
      <c r="MX7" s="848"/>
      <c r="MY7" s="847"/>
      <c r="MZ7" s="847"/>
      <c r="NA7" s="847"/>
      <c r="ND7" s="842"/>
      <c r="NE7" s="843"/>
      <c r="NF7" s="852"/>
      <c r="NG7" s="853"/>
      <c r="NH7" s="853"/>
      <c r="NI7" s="853"/>
      <c r="NJ7" s="854"/>
      <c r="NK7" s="847"/>
      <c r="NL7" s="847"/>
      <c r="NM7" s="847"/>
      <c r="NN7" s="848"/>
      <c r="NO7" s="848"/>
      <c r="NP7" s="847"/>
      <c r="NQ7" s="847"/>
      <c r="NR7" s="847"/>
      <c r="NU7" s="842"/>
      <c r="NV7" s="843"/>
      <c r="NW7" s="852"/>
      <c r="NX7" s="853"/>
      <c r="NY7" s="853"/>
      <c r="NZ7" s="853"/>
      <c r="OA7" s="854"/>
      <c r="OB7" s="847"/>
      <c r="OC7" s="847"/>
      <c r="OD7" s="847"/>
      <c r="OE7" s="848"/>
      <c r="OF7" s="848"/>
      <c r="OG7" s="847"/>
      <c r="OH7" s="847"/>
      <c r="OI7" s="847"/>
      <c r="OL7" s="842"/>
      <c r="OM7" s="843"/>
      <c r="ON7" s="852"/>
      <c r="OO7" s="853"/>
      <c r="OP7" s="853"/>
      <c r="OQ7" s="853"/>
      <c r="OR7" s="854"/>
      <c r="OS7" s="847"/>
      <c r="OT7" s="847"/>
      <c r="OU7" s="847"/>
      <c r="OV7" s="848"/>
      <c r="OW7" s="848"/>
      <c r="OX7" s="847"/>
      <c r="OY7" s="847"/>
      <c r="OZ7" s="847"/>
      <c r="PC7" s="842"/>
      <c r="PD7" s="843"/>
      <c r="PE7" s="852"/>
      <c r="PF7" s="853"/>
      <c r="PG7" s="853"/>
      <c r="PH7" s="853"/>
      <c r="PI7" s="854"/>
      <c r="PJ7" s="847"/>
      <c r="PK7" s="847"/>
      <c r="PL7" s="847"/>
      <c r="PM7" s="848"/>
      <c r="PN7" s="848"/>
      <c r="PO7" s="847"/>
      <c r="PP7" s="847"/>
      <c r="PQ7" s="847"/>
      <c r="PT7" s="842"/>
      <c r="PU7" s="843"/>
      <c r="PV7" s="852"/>
      <c r="PW7" s="853"/>
      <c r="PX7" s="853"/>
      <c r="PY7" s="853"/>
      <c r="PZ7" s="854"/>
      <c r="QA7" s="847"/>
      <c r="QB7" s="847"/>
      <c r="QC7" s="847"/>
      <c r="QD7" s="848"/>
      <c r="QE7" s="848"/>
      <c r="QF7" s="847"/>
      <c r="QG7" s="847"/>
      <c r="QH7" s="847"/>
      <c r="QK7" s="842"/>
      <c r="QL7" s="843"/>
      <c r="QM7" s="852"/>
      <c r="QN7" s="853"/>
      <c r="QO7" s="853"/>
      <c r="QP7" s="853"/>
      <c r="QQ7" s="854"/>
      <c r="QR7" s="847"/>
      <c r="QS7" s="847"/>
      <c r="QT7" s="847"/>
      <c r="QU7" s="848"/>
      <c r="QV7" s="848"/>
      <c r="QW7" s="847"/>
      <c r="QX7" s="847"/>
      <c r="QY7" s="847"/>
      <c r="RB7" s="842"/>
      <c r="RC7" s="843"/>
      <c r="RD7" s="852"/>
      <c r="RE7" s="853"/>
      <c r="RF7" s="853"/>
      <c r="RG7" s="853"/>
      <c r="RH7" s="854"/>
      <c r="RI7" s="847"/>
      <c r="RJ7" s="847"/>
      <c r="RK7" s="847"/>
      <c r="RL7" s="848"/>
      <c r="RM7" s="848"/>
      <c r="RN7" s="847"/>
      <c r="RO7" s="847"/>
      <c r="RP7" s="847"/>
      <c r="RS7" s="842"/>
      <c r="RT7" s="843"/>
      <c r="RU7" s="852"/>
      <c r="RV7" s="853"/>
      <c r="RW7" s="853"/>
      <c r="RX7" s="853"/>
      <c r="RY7" s="854"/>
      <c r="RZ7" s="847"/>
      <c r="SA7" s="847"/>
      <c r="SB7" s="847"/>
      <c r="SC7" s="848"/>
      <c r="SD7" s="848"/>
      <c r="SE7" s="847"/>
      <c r="SF7" s="847"/>
      <c r="SG7" s="847"/>
      <c r="SJ7" s="842"/>
      <c r="SK7" s="843"/>
      <c r="SL7" s="852"/>
      <c r="SM7" s="853"/>
      <c r="SN7" s="853"/>
      <c r="SO7" s="853"/>
      <c r="SP7" s="854"/>
      <c r="SQ7" s="847"/>
      <c r="SR7" s="847"/>
      <c r="SS7" s="847"/>
      <c r="ST7" s="848"/>
      <c r="SU7" s="848"/>
      <c r="SV7" s="847"/>
      <c r="SW7" s="847"/>
      <c r="SX7" s="847"/>
    </row>
    <row r="8" spans="2:518" ht="19.5" customHeight="1" thickTop="1">
      <c r="B8" s="842"/>
      <c r="C8" s="843"/>
      <c r="D8" s="855" t="s">
        <v>109</v>
      </c>
      <c r="E8" s="856" t="str">
        <f>'1_ENTREGA'!$A$4</f>
        <v>Objeto: “Ejecutar, por el Sistema de Precios Unitarios Fijos No Reajustables, las obras de infraestructura física, necesarias para:
1º) Realizar las adecuaciones y mantenimiento del Laboratorio de Ciencias Aplicadas a la Actividad Física y el Deporte (LICAFDE), del Instituto de Educación Física y Deporte de la UdeA, conforme con los diseños: especificaciones técnicas (Anexo 1); ítems contractuales (Anexo 2) y planos (Anexo 3).
2º) Realizar las adecuaciones y mantenimiento del laboratorio de Calidad e Inocuidad de la Leche, de la Facultad de Ciencias Agrarias de la UdeA, conforme con los diseños: especificaciones técnicas (Anexo 1); ítems contractuales (Anexo 2) y planos (Anexo 3).”</v>
      </c>
      <c r="F8" s="857"/>
      <c r="G8" s="857"/>
      <c r="H8" s="858"/>
      <c r="K8" s="842"/>
      <c r="L8" s="843"/>
      <c r="M8" s="855" t="s">
        <v>109</v>
      </c>
      <c r="N8" s="856" t="str">
        <f>'1_ENTREGA'!$A$4</f>
        <v>Objeto: “Ejecutar, por el Sistema de Precios Unitarios Fijos No Reajustables, las obras de infraestructura física, necesarias para:
1º) Realizar las adecuaciones y mantenimiento del Laboratorio de Ciencias Aplicadas a la Actividad Física y el Deporte (LICAFDE), del Instituto de Educación Física y Deporte de la UdeA, conforme con los diseños: especificaciones técnicas (Anexo 1); ítems contractuales (Anexo 2) y planos (Anexo 3).
2º) Realizar las adecuaciones y mantenimiento del laboratorio de Calidad e Inocuidad de la Leche, de la Facultad de Ciencias Agrarias de la UdeA, conforme con los diseños: especificaciones técnicas (Anexo 1); ítems contractuales (Anexo 2) y planos (Anexo 3).”</v>
      </c>
      <c r="O8" s="857"/>
      <c r="P8" s="857"/>
      <c r="Q8" s="858"/>
      <c r="R8" s="847"/>
      <c r="S8" s="847"/>
      <c r="T8" s="847"/>
      <c r="U8" s="848"/>
      <c r="V8" s="848"/>
      <c r="W8" s="847"/>
      <c r="X8" s="847"/>
      <c r="Y8" s="847"/>
      <c r="AB8" s="842"/>
      <c r="AC8" s="843"/>
      <c r="AD8" s="855" t="s">
        <v>109</v>
      </c>
      <c r="AE8" s="856" t="str">
        <f>'1_ENTREGA'!$A$4</f>
        <v>Objeto: “Ejecutar, por el Sistema de Precios Unitarios Fijos No Reajustables, las obras de infraestructura física, necesarias para:
1º) Realizar las adecuaciones y mantenimiento del Laboratorio de Ciencias Aplicadas a la Actividad Física y el Deporte (LICAFDE), del Instituto de Educación Física y Deporte de la UdeA, conforme con los diseños: especificaciones técnicas (Anexo 1); ítems contractuales (Anexo 2) y planos (Anexo 3).
2º) Realizar las adecuaciones y mantenimiento del laboratorio de Calidad e Inocuidad de la Leche, de la Facultad de Ciencias Agrarias de la UdeA, conforme con los diseños: especificaciones técnicas (Anexo 1); ítems contractuales (Anexo 2) y planos (Anexo 3).”</v>
      </c>
      <c r="AF8" s="857"/>
      <c r="AG8" s="857"/>
      <c r="AH8" s="858"/>
      <c r="AI8" s="847"/>
      <c r="AJ8" s="847"/>
      <c r="AK8" s="847"/>
      <c r="AL8" s="848"/>
      <c r="AM8" s="848"/>
      <c r="AN8" s="847"/>
      <c r="AO8" s="847"/>
      <c r="AP8" s="847"/>
      <c r="AS8" s="842"/>
      <c r="AT8" s="843"/>
      <c r="AU8" s="855" t="s">
        <v>109</v>
      </c>
      <c r="AV8" s="856" t="str">
        <f>'1_ENTREGA'!$A$4</f>
        <v>Objeto: “Ejecutar, por el Sistema de Precios Unitarios Fijos No Reajustables, las obras de infraestructura física, necesarias para:
1º) Realizar las adecuaciones y mantenimiento del Laboratorio de Ciencias Aplicadas a la Actividad Física y el Deporte (LICAFDE), del Instituto de Educación Física y Deporte de la UdeA, conforme con los diseños: especificaciones técnicas (Anexo 1); ítems contractuales (Anexo 2) y planos (Anexo 3).
2º) Realizar las adecuaciones y mantenimiento del laboratorio de Calidad e Inocuidad de la Leche, de la Facultad de Ciencias Agrarias de la UdeA, conforme con los diseños: especificaciones técnicas (Anexo 1); ítems contractuales (Anexo 2) y planos (Anexo 3).”</v>
      </c>
      <c r="AW8" s="857"/>
      <c r="AX8" s="857"/>
      <c r="AY8" s="858"/>
      <c r="AZ8" s="847"/>
      <c r="BA8" s="847"/>
      <c r="BB8" s="847"/>
      <c r="BC8" s="848"/>
      <c r="BD8" s="848"/>
      <c r="BE8" s="847"/>
      <c r="BF8" s="847"/>
      <c r="BG8" s="847"/>
      <c r="BJ8" s="842"/>
      <c r="BK8" s="843"/>
      <c r="BL8" s="855" t="s">
        <v>109</v>
      </c>
      <c r="BM8" s="856" t="str">
        <f>'1_ENTREGA'!$A$4</f>
        <v>Objeto: “Ejecutar, por el Sistema de Precios Unitarios Fijos No Reajustables, las obras de infraestructura física, necesarias para:
1º) Realizar las adecuaciones y mantenimiento del Laboratorio de Ciencias Aplicadas a la Actividad Física y el Deporte (LICAFDE), del Instituto de Educación Física y Deporte de la UdeA, conforme con los diseños: especificaciones técnicas (Anexo 1); ítems contractuales (Anexo 2) y planos (Anexo 3).
2º) Realizar las adecuaciones y mantenimiento del laboratorio de Calidad e Inocuidad de la Leche, de la Facultad de Ciencias Agrarias de la UdeA, conforme con los diseños: especificaciones técnicas (Anexo 1); ítems contractuales (Anexo 2) y planos (Anexo 3).”</v>
      </c>
      <c r="BN8" s="857"/>
      <c r="BO8" s="857"/>
      <c r="BP8" s="858"/>
      <c r="BQ8" s="847"/>
      <c r="BR8" s="847"/>
      <c r="BS8" s="847"/>
      <c r="BT8" s="848"/>
      <c r="BU8" s="848"/>
      <c r="BV8" s="847"/>
      <c r="BW8" s="847"/>
      <c r="BX8" s="847"/>
      <c r="CA8" s="842"/>
      <c r="CB8" s="843"/>
      <c r="CC8" s="855" t="s">
        <v>109</v>
      </c>
      <c r="CD8" s="856" t="str">
        <f>'1_ENTREGA'!$A$4</f>
        <v>Objeto: “Ejecutar, por el Sistema de Precios Unitarios Fijos No Reajustables, las obras de infraestructura física, necesarias para:
1º) Realizar las adecuaciones y mantenimiento del Laboratorio de Ciencias Aplicadas a la Actividad Física y el Deporte (LICAFDE), del Instituto de Educación Física y Deporte de la UdeA, conforme con los diseños: especificaciones técnicas (Anexo 1); ítems contractuales (Anexo 2) y planos (Anexo 3).
2º) Realizar las adecuaciones y mantenimiento del laboratorio de Calidad e Inocuidad de la Leche, de la Facultad de Ciencias Agrarias de la UdeA, conforme con los diseños: especificaciones técnicas (Anexo 1); ítems contractuales (Anexo 2) y planos (Anexo 3).”</v>
      </c>
      <c r="CE8" s="857"/>
      <c r="CF8" s="857"/>
      <c r="CG8" s="858"/>
      <c r="CH8" s="847"/>
      <c r="CI8" s="847"/>
      <c r="CJ8" s="847"/>
      <c r="CK8" s="848"/>
      <c r="CL8" s="848"/>
      <c r="CM8" s="847"/>
      <c r="CN8" s="847"/>
      <c r="CO8" s="847"/>
      <c r="CR8" s="842"/>
      <c r="CS8" s="843"/>
      <c r="CT8" s="855" t="s">
        <v>109</v>
      </c>
      <c r="CU8" s="856" t="str">
        <f>'1_ENTREGA'!$A$4</f>
        <v>Objeto: “Ejecutar, por el Sistema de Precios Unitarios Fijos No Reajustables, las obras de infraestructura física, necesarias para:
1º) Realizar las adecuaciones y mantenimiento del Laboratorio de Ciencias Aplicadas a la Actividad Física y el Deporte (LICAFDE), del Instituto de Educación Física y Deporte de la UdeA, conforme con los diseños: especificaciones técnicas (Anexo 1); ítems contractuales (Anexo 2) y planos (Anexo 3).
2º) Realizar las adecuaciones y mantenimiento del laboratorio de Calidad e Inocuidad de la Leche, de la Facultad de Ciencias Agrarias de la UdeA, conforme con los diseños: especificaciones técnicas (Anexo 1); ítems contractuales (Anexo 2) y planos (Anexo 3).”</v>
      </c>
      <c r="CV8" s="857"/>
      <c r="CW8" s="857"/>
      <c r="CX8" s="858"/>
      <c r="CY8" s="847"/>
      <c r="CZ8" s="847"/>
      <c r="DA8" s="847"/>
      <c r="DB8" s="848"/>
      <c r="DC8" s="848"/>
      <c r="DD8" s="847"/>
      <c r="DE8" s="847"/>
      <c r="DF8" s="847"/>
      <c r="DI8" s="842"/>
      <c r="DJ8" s="843"/>
      <c r="DK8" s="855" t="s">
        <v>109</v>
      </c>
      <c r="DL8" s="856" t="str">
        <f>'1_ENTREGA'!$A$4</f>
        <v>Objeto: “Ejecutar, por el Sistema de Precios Unitarios Fijos No Reajustables, las obras de infraestructura física, necesarias para:
1º) Realizar las adecuaciones y mantenimiento del Laboratorio de Ciencias Aplicadas a la Actividad Física y el Deporte (LICAFDE), del Instituto de Educación Física y Deporte de la UdeA, conforme con los diseños: especificaciones técnicas (Anexo 1); ítems contractuales (Anexo 2) y planos (Anexo 3).
2º) Realizar las adecuaciones y mantenimiento del laboratorio de Calidad e Inocuidad de la Leche, de la Facultad de Ciencias Agrarias de la UdeA, conforme con los diseños: especificaciones técnicas (Anexo 1); ítems contractuales (Anexo 2) y planos (Anexo 3).”</v>
      </c>
      <c r="DM8" s="857"/>
      <c r="DN8" s="857"/>
      <c r="DO8" s="858"/>
      <c r="DP8" s="847"/>
      <c r="DQ8" s="847"/>
      <c r="DR8" s="847"/>
      <c r="DS8" s="848"/>
      <c r="DT8" s="848"/>
      <c r="DU8" s="847"/>
      <c r="DV8" s="847"/>
      <c r="DW8" s="847"/>
      <c r="DZ8" s="842"/>
      <c r="EA8" s="843"/>
      <c r="EB8" s="855" t="s">
        <v>109</v>
      </c>
      <c r="EC8" s="856" t="str">
        <f>'1_ENTREGA'!$A$4</f>
        <v>Objeto: “Ejecutar, por el Sistema de Precios Unitarios Fijos No Reajustables, las obras de infraestructura física, necesarias para:
1º) Realizar las adecuaciones y mantenimiento del Laboratorio de Ciencias Aplicadas a la Actividad Física y el Deporte (LICAFDE), del Instituto de Educación Física y Deporte de la UdeA, conforme con los diseños: especificaciones técnicas (Anexo 1); ítems contractuales (Anexo 2) y planos (Anexo 3).
2º) Realizar las adecuaciones y mantenimiento del laboratorio de Calidad e Inocuidad de la Leche, de la Facultad de Ciencias Agrarias de la UdeA, conforme con los diseños: especificaciones técnicas (Anexo 1); ítems contractuales (Anexo 2) y planos (Anexo 3).”</v>
      </c>
      <c r="ED8" s="857"/>
      <c r="EE8" s="857"/>
      <c r="EF8" s="858"/>
      <c r="EG8" s="847"/>
      <c r="EH8" s="847"/>
      <c r="EI8" s="847"/>
      <c r="EJ8" s="848"/>
      <c r="EK8" s="848"/>
      <c r="EL8" s="847"/>
      <c r="EM8" s="847"/>
      <c r="EN8" s="847"/>
      <c r="EQ8" s="842"/>
      <c r="ER8" s="843"/>
      <c r="ES8" s="855" t="s">
        <v>109</v>
      </c>
      <c r="ET8" s="856" t="str">
        <f>'1_ENTREGA'!$A$4</f>
        <v>Objeto: “Ejecutar, por el Sistema de Precios Unitarios Fijos No Reajustables, las obras de infraestructura física, necesarias para:
1º) Realizar las adecuaciones y mantenimiento del Laboratorio de Ciencias Aplicadas a la Actividad Física y el Deporte (LICAFDE), del Instituto de Educación Física y Deporte de la UdeA, conforme con los diseños: especificaciones técnicas (Anexo 1); ítems contractuales (Anexo 2) y planos (Anexo 3).
2º) Realizar las adecuaciones y mantenimiento del laboratorio de Calidad e Inocuidad de la Leche, de la Facultad de Ciencias Agrarias de la UdeA, conforme con los diseños: especificaciones técnicas (Anexo 1); ítems contractuales (Anexo 2) y planos (Anexo 3).”</v>
      </c>
      <c r="EU8" s="857"/>
      <c r="EV8" s="857"/>
      <c r="EW8" s="858"/>
      <c r="EX8" s="847"/>
      <c r="EY8" s="847"/>
      <c r="EZ8" s="847"/>
      <c r="FA8" s="848"/>
      <c r="FB8" s="848"/>
      <c r="FC8" s="847"/>
      <c r="FD8" s="847"/>
      <c r="FE8" s="847"/>
      <c r="FH8" s="842"/>
      <c r="FI8" s="843"/>
      <c r="FJ8" s="855" t="s">
        <v>109</v>
      </c>
      <c r="FK8" s="856" t="str">
        <f>'1_ENTREGA'!$A$4</f>
        <v>Objeto: “Ejecutar, por el Sistema de Precios Unitarios Fijos No Reajustables, las obras de infraestructura física, necesarias para:
1º) Realizar las adecuaciones y mantenimiento del Laboratorio de Ciencias Aplicadas a la Actividad Física y el Deporte (LICAFDE), del Instituto de Educación Física y Deporte de la UdeA, conforme con los diseños: especificaciones técnicas (Anexo 1); ítems contractuales (Anexo 2) y planos (Anexo 3).
2º) Realizar las adecuaciones y mantenimiento del laboratorio de Calidad e Inocuidad de la Leche, de la Facultad de Ciencias Agrarias de la UdeA, conforme con los diseños: especificaciones técnicas (Anexo 1); ítems contractuales (Anexo 2) y planos (Anexo 3).”</v>
      </c>
      <c r="FL8" s="857"/>
      <c r="FM8" s="857"/>
      <c r="FN8" s="858"/>
      <c r="FO8" s="847"/>
      <c r="FP8" s="847"/>
      <c r="FQ8" s="847"/>
      <c r="FR8" s="848"/>
      <c r="FS8" s="848"/>
      <c r="FT8" s="847"/>
      <c r="FU8" s="847"/>
      <c r="FV8" s="847"/>
      <c r="FY8" s="842"/>
      <c r="FZ8" s="843"/>
      <c r="GA8" s="855" t="s">
        <v>109</v>
      </c>
      <c r="GB8" s="856" t="str">
        <f>'1_ENTREGA'!$A$4</f>
        <v>Objeto: “Ejecutar, por el Sistema de Precios Unitarios Fijos No Reajustables, las obras de infraestructura física, necesarias para:
1º) Realizar las adecuaciones y mantenimiento del Laboratorio de Ciencias Aplicadas a la Actividad Física y el Deporte (LICAFDE), del Instituto de Educación Física y Deporte de la UdeA, conforme con los diseños: especificaciones técnicas (Anexo 1); ítems contractuales (Anexo 2) y planos (Anexo 3).
2º) Realizar las adecuaciones y mantenimiento del laboratorio de Calidad e Inocuidad de la Leche, de la Facultad de Ciencias Agrarias de la UdeA, conforme con los diseños: especificaciones técnicas (Anexo 1); ítems contractuales (Anexo 2) y planos (Anexo 3).”</v>
      </c>
      <c r="GC8" s="857"/>
      <c r="GD8" s="857"/>
      <c r="GE8" s="858"/>
      <c r="GF8" s="847"/>
      <c r="GG8" s="847"/>
      <c r="GH8" s="847"/>
      <c r="GI8" s="848"/>
      <c r="GJ8" s="848"/>
      <c r="GK8" s="847"/>
      <c r="GL8" s="847"/>
      <c r="GM8" s="847"/>
      <c r="GP8" s="842"/>
      <c r="GQ8" s="843"/>
      <c r="GR8" s="855" t="s">
        <v>109</v>
      </c>
      <c r="GS8" s="856" t="str">
        <f>'1_ENTREGA'!$A$4</f>
        <v>Objeto: “Ejecutar, por el Sistema de Precios Unitarios Fijos No Reajustables, las obras de infraestructura física, necesarias para:
1º) Realizar las adecuaciones y mantenimiento del Laboratorio de Ciencias Aplicadas a la Actividad Física y el Deporte (LICAFDE), del Instituto de Educación Física y Deporte de la UdeA, conforme con los diseños: especificaciones técnicas (Anexo 1); ítems contractuales (Anexo 2) y planos (Anexo 3).
2º) Realizar las adecuaciones y mantenimiento del laboratorio de Calidad e Inocuidad de la Leche, de la Facultad de Ciencias Agrarias de la UdeA, conforme con los diseños: especificaciones técnicas (Anexo 1); ítems contractuales (Anexo 2) y planos (Anexo 3).”</v>
      </c>
      <c r="GT8" s="857"/>
      <c r="GU8" s="857"/>
      <c r="GV8" s="858"/>
      <c r="GW8" s="847"/>
      <c r="GX8" s="847"/>
      <c r="GY8" s="847"/>
      <c r="GZ8" s="848"/>
      <c r="HA8" s="848"/>
      <c r="HB8" s="847"/>
      <c r="HC8" s="847"/>
      <c r="HD8" s="847"/>
      <c r="HG8" s="842"/>
      <c r="HH8" s="843"/>
      <c r="HI8" s="855" t="s">
        <v>109</v>
      </c>
      <c r="HJ8" s="856" t="str">
        <f>'1_ENTREGA'!$A$4</f>
        <v>Objeto: “Ejecutar, por el Sistema de Precios Unitarios Fijos No Reajustables, las obras de infraestructura física, necesarias para:
1º) Realizar las adecuaciones y mantenimiento del Laboratorio de Ciencias Aplicadas a la Actividad Física y el Deporte (LICAFDE), del Instituto de Educación Física y Deporte de la UdeA, conforme con los diseños: especificaciones técnicas (Anexo 1); ítems contractuales (Anexo 2) y planos (Anexo 3).
2º) Realizar las adecuaciones y mantenimiento del laboratorio de Calidad e Inocuidad de la Leche, de la Facultad de Ciencias Agrarias de la UdeA, conforme con los diseños: especificaciones técnicas (Anexo 1); ítems contractuales (Anexo 2) y planos (Anexo 3).”</v>
      </c>
      <c r="HK8" s="857"/>
      <c r="HL8" s="857"/>
      <c r="HM8" s="858"/>
      <c r="HN8" s="847"/>
      <c r="HO8" s="847"/>
      <c r="HP8" s="847"/>
      <c r="HQ8" s="848"/>
      <c r="HR8" s="848"/>
      <c r="HS8" s="847"/>
      <c r="HT8" s="847"/>
      <c r="HU8" s="847"/>
      <c r="HX8" s="842"/>
      <c r="HY8" s="843"/>
      <c r="HZ8" s="855" t="s">
        <v>109</v>
      </c>
      <c r="IA8" s="856" t="str">
        <f>'1_ENTREGA'!$A$4</f>
        <v>Objeto: “Ejecutar, por el Sistema de Precios Unitarios Fijos No Reajustables, las obras de infraestructura física, necesarias para:
1º) Realizar las adecuaciones y mantenimiento del Laboratorio de Ciencias Aplicadas a la Actividad Física y el Deporte (LICAFDE), del Instituto de Educación Física y Deporte de la UdeA, conforme con los diseños: especificaciones técnicas (Anexo 1); ítems contractuales (Anexo 2) y planos (Anexo 3).
2º) Realizar las adecuaciones y mantenimiento del laboratorio de Calidad e Inocuidad de la Leche, de la Facultad de Ciencias Agrarias de la UdeA, conforme con los diseños: especificaciones técnicas (Anexo 1); ítems contractuales (Anexo 2) y planos (Anexo 3).”</v>
      </c>
      <c r="IB8" s="857"/>
      <c r="IC8" s="857"/>
      <c r="ID8" s="858"/>
      <c r="IE8" s="847"/>
      <c r="IF8" s="847"/>
      <c r="IG8" s="847"/>
      <c r="IH8" s="848"/>
      <c r="II8" s="848"/>
      <c r="IJ8" s="847"/>
      <c r="IK8" s="847"/>
      <c r="IL8" s="847"/>
      <c r="IN8" s="859"/>
      <c r="IO8" s="842"/>
      <c r="IP8" s="843"/>
      <c r="IQ8" s="855" t="s">
        <v>109</v>
      </c>
      <c r="IR8" s="856" t="str">
        <f>'1_ENTREGA'!$A$4</f>
        <v>Objeto: “Ejecutar, por el Sistema de Precios Unitarios Fijos No Reajustables, las obras de infraestructura física, necesarias para:
1º) Realizar las adecuaciones y mantenimiento del Laboratorio de Ciencias Aplicadas a la Actividad Física y el Deporte (LICAFDE), del Instituto de Educación Física y Deporte de la UdeA, conforme con los diseños: especificaciones técnicas (Anexo 1); ítems contractuales (Anexo 2) y planos (Anexo 3).
2º) Realizar las adecuaciones y mantenimiento del laboratorio de Calidad e Inocuidad de la Leche, de la Facultad de Ciencias Agrarias de la UdeA, conforme con los diseños: especificaciones técnicas (Anexo 1); ítems contractuales (Anexo 2) y planos (Anexo 3).”</v>
      </c>
      <c r="IS8" s="857"/>
      <c r="IT8" s="857"/>
      <c r="IU8" s="858"/>
      <c r="IV8" s="847"/>
      <c r="IW8" s="847"/>
      <c r="IX8" s="847"/>
      <c r="IY8" s="848"/>
      <c r="IZ8" s="848"/>
      <c r="JA8" s="847"/>
      <c r="JB8" s="847"/>
      <c r="JC8" s="847"/>
      <c r="JF8" s="842"/>
      <c r="JG8" s="843"/>
      <c r="JH8" s="855" t="s">
        <v>109</v>
      </c>
      <c r="JI8" s="856" t="str">
        <f>'1_ENTREGA'!$A$4</f>
        <v>Objeto: “Ejecutar, por el Sistema de Precios Unitarios Fijos No Reajustables, las obras de infraestructura física, necesarias para:
1º) Realizar las adecuaciones y mantenimiento del Laboratorio de Ciencias Aplicadas a la Actividad Física y el Deporte (LICAFDE), del Instituto de Educación Física y Deporte de la UdeA, conforme con los diseños: especificaciones técnicas (Anexo 1); ítems contractuales (Anexo 2) y planos (Anexo 3).
2º) Realizar las adecuaciones y mantenimiento del laboratorio de Calidad e Inocuidad de la Leche, de la Facultad de Ciencias Agrarias de la UdeA, conforme con los diseños: especificaciones técnicas (Anexo 1); ítems contractuales (Anexo 2) y planos (Anexo 3).”</v>
      </c>
      <c r="JJ8" s="857"/>
      <c r="JK8" s="857"/>
      <c r="JL8" s="858"/>
      <c r="JM8" s="847"/>
      <c r="JN8" s="847"/>
      <c r="JO8" s="847"/>
      <c r="JP8" s="848"/>
      <c r="JQ8" s="848"/>
      <c r="JR8" s="847"/>
      <c r="JS8" s="847"/>
      <c r="JT8" s="847"/>
      <c r="JW8" s="842"/>
      <c r="JX8" s="843"/>
      <c r="JY8" s="855" t="s">
        <v>109</v>
      </c>
      <c r="JZ8" s="856" t="str">
        <f>'1_ENTREGA'!$A$4</f>
        <v>Objeto: “Ejecutar, por el Sistema de Precios Unitarios Fijos No Reajustables, las obras de infraestructura física, necesarias para:
1º) Realizar las adecuaciones y mantenimiento del Laboratorio de Ciencias Aplicadas a la Actividad Física y el Deporte (LICAFDE), del Instituto de Educación Física y Deporte de la UdeA, conforme con los diseños: especificaciones técnicas (Anexo 1); ítems contractuales (Anexo 2) y planos (Anexo 3).
2º) Realizar las adecuaciones y mantenimiento del laboratorio de Calidad e Inocuidad de la Leche, de la Facultad de Ciencias Agrarias de la UdeA, conforme con los diseños: especificaciones técnicas (Anexo 1); ítems contractuales (Anexo 2) y planos (Anexo 3).”</v>
      </c>
      <c r="KA8" s="857"/>
      <c r="KB8" s="857"/>
      <c r="KC8" s="858"/>
      <c r="KD8" s="847"/>
      <c r="KE8" s="847"/>
      <c r="KF8" s="847"/>
      <c r="KG8" s="848"/>
      <c r="KH8" s="848"/>
      <c r="KI8" s="847"/>
      <c r="KJ8" s="847"/>
      <c r="KK8" s="847"/>
      <c r="KN8" s="842"/>
      <c r="KO8" s="843"/>
      <c r="KP8" s="855" t="s">
        <v>109</v>
      </c>
      <c r="KQ8" s="856" t="str">
        <f>'1_ENTREGA'!$A$4</f>
        <v>Objeto: “Ejecutar, por el Sistema de Precios Unitarios Fijos No Reajustables, las obras de infraestructura física, necesarias para:
1º) Realizar las adecuaciones y mantenimiento del Laboratorio de Ciencias Aplicadas a la Actividad Física y el Deporte (LICAFDE), del Instituto de Educación Física y Deporte de la UdeA, conforme con los diseños: especificaciones técnicas (Anexo 1); ítems contractuales (Anexo 2) y planos (Anexo 3).
2º) Realizar las adecuaciones y mantenimiento del laboratorio de Calidad e Inocuidad de la Leche, de la Facultad de Ciencias Agrarias de la UdeA, conforme con los diseños: especificaciones técnicas (Anexo 1); ítems contractuales (Anexo 2) y planos (Anexo 3).”</v>
      </c>
      <c r="KR8" s="857"/>
      <c r="KS8" s="857"/>
      <c r="KT8" s="858"/>
      <c r="KU8" s="847"/>
      <c r="KV8" s="847"/>
      <c r="KW8" s="847"/>
      <c r="KX8" s="848"/>
      <c r="KY8" s="848"/>
      <c r="KZ8" s="847"/>
      <c r="LA8" s="847"/>
      <c r="LB8" s="847"/>
      <c r="LE8" s="842"/>
      <c r="LF8" s="843"/>
      <c r="LG8" s="855" t="s">
        <v>109</v>
      </c>
      <c r="LH8" s="856" t="str">
        <f>'1_ENTREGA'!$A$4</f>
        <v>Objeto: “Ejecutar, por el Sistema de Precios Unitarios Fijos No Reajustables, las obras de infraestructura física, necesarias para:
1º) Realizar las adecuaciones y mantenimiento del Laboratorio de Ciencias Aplicadas a la Actividad Física y el Deporte (LICAFDE), del Instituto de Educación Física y Deporte de la UdeA, conforme con los diseños: especificaciones técnicas (Anexo 1); ítems contractuales (Anexo 2) y planos (Anexo 3).
2º) Realizar las adecuaciones y mantenimiento del laboratorio de Calidad e Inocuidad de la Leche, de la Facultad de Ciencias Agrarias de la UdeA, conforme con los diseños: especificaciones técnicas (Anexo 1); ítems contractuales (Anexo 2) y planos (Anexo 3).”</v>
      </c>
      <c r="LI8" s="857"/>
      <c r="LJ8" s="857"/>
      <c r="LK8" s="858"/>
      <c r="LL8" s="847"/>
      <c r="LM8" s="847"/>
      <c r="LN8" s="847"/>
      <c r="LO8" s="848"/>
      <c r="LP8" s="848"/>
      <c r="LQ8" s="847"/>
      <c r="LR8" s="847"/>
      <c r="LS8" s="847"/>
      <c r="LV8" s="842"/>
      <c r="LW8" s="843"/>
      <c r="LX8" s="855" t="s">
        <v>109</v>
      </c>
      <c r="LY8" s="856" t="str">
        <f>'1_ENTREGA'!$A$4</f>
        <v>Objeto: “Ejecutar, por el Sistema de Precios Unitarios Fijos No Reajustables, las obras de infraestructura física, necesarias para:
1º) Realizar las adecuaciones y mantenimiento del Laboratorio de Ciencias Aplicadas a la Actividad Física y el Deporte (LICAFDE), del Instituto de Educación Física y Deporte de la UdeA, conforme con los diseños: especificaciones técnicas (Anexo 1); ítems contractuales (Anexo 2) y planos (Anexo 3).
2º) Realizar las adecuaciones y mantenimiento del laboratorio de Calidad e Inocuidad de la Leche, de la Facultad de Ciencias Agrarias de la UdeA, conforme con los diseños: especificaciones técnicas (Anexo 1); ítems contractuales (Anexo 2) y planos (Anexo 3).”</v>
      </c>
      <c r="LZ8" s="857"/>
      <c r="MA8" s="857"/>
      <c r="MB8" s="858"/>
      <c r="MC8" s="847"/>
      <c r="MD8" s="847"/>
      <c r="ME8" s="847"/>
      <c r="MF8" s="848"/>
      <c r="MG8" s="848"/>
      <c r="MH8" s="847"/>
      <c r="MI8" s="847"/>
      <c r="MJ8" s="847"/>
      <c r="MM8" s="842"/>
      <c r="MN8" s="843"/>
      <c r="MO8" s="855" t="s">
        <v>109</v>
      </c>
      <c r="MP8" s="856" t="str">
        <f>'1_ENTREGA'!$A$4</f>
        <v>Objeto: “Ejecutar, por el Sistema de Precios Unitarios Fijos No Reajustables, las obras de infraestructura física, necesarias para:
1º) Realizar las adecuaciones y mantenimiento del Laboratorio de Ciencias Aplicadas a la Actividad Física y el Deporte (LICAFDE), del Instituto de Educación Física y Deporte de la UdeA, conforme con los diseños: especificaciones técnicas (Anexo 1); ítems contractuales (Anexo 2) y planos (Anexo 3).
2º) Realizar las adecuaciones y mantenimiento del laboratorio de Calidad e Inocuidad de la Leche, de la Facultad de Ciencias Agrarias de la UdeA, conforme con los diseños: especificaciones técnicas (Anexo 1); ítems contractuales (Anexo 2) y planos (Anexo 3).”</v>
      </c>
      <c r="MQ8" s="857"/>
      <c r="MR8" s="857"/>
      <c r="MS8" s="858"/>
      <c r="MT8" s="847"/>
      <c r="MU8" s="847"/>
      <c r="MV8" s="847"/>
      <c r="MW8" s="848"/>
      <c r="MX8" s="848"/>
      <c r="MY8" s="847"/>
      <c r="MZ8" s="847"/>
      <c r="NA8" s="847"/>
      <c r="ND8" s="842"/>
      <c r="NE8" s="843"/>
      <c r="NF8" s="855" t="s">
        <v>109</v>
      </c>
      <c r="NG8" s="856" t="str">
        <f>'1_ENTREGA'!$A$4</f>
        <v>Objeto: “Ejecutar, por el Sistema de Precios Unitarios Fijos No Reajustables, las obras de infraestructura física, necesarias para:
1º) Realizar las adecuaciones y mantenimiento del Laboratorio de Ciencias Aplicadas a la Actividad Física y el Deporte (LICAFDE), del Instituto de Educación Física y Deporte de la UdeA, conforme con los diseños: especificaciones técnicas (Anexo 1); ítems contractuales (Anexo 2) y planos (Anexo 3).
2º) Realizar las adecuaciones y mantenimiento del laboratorio de Calidad e Inocuidad de la Leche, de la Facultad de Ciencias Agrarias de la UdeA, conforme con los diseños: especificaciones técnicas (Anexo 1); ítems contractuales (Anexo 2) y planos (Anexo 3).”</v>
      </c>
      <c r="NH8" s="857"/>
      <c r="NI8" s="857"/>
      <c r="NJ8" s="858"/>
      <c r="NK8" s="847"/>
      <c r="NL8" s="847"/>
      <c r="NM8" s="847"/>
      <c r="NN8" s="848"/>
      <c r="NO8" s="848"/>
      <c r="NP8" s="847"/>
      <c r="NQ8" s="847"/>
      <c r="NR8" s="847"/>
      <c r="NU8" s="842"/>
      <c r="NV8" s="843"/>
      <c r="NW8" s="855" t="s">
        <v>109</v>
      </c>
      <c r="NX8" s="856" t="str">
        <f>'1_ENTREGA'!$A$4</f>
        <v>Objeto: “Ejecutar, por el Sistema de Precios Unitarios Fijos No Reajustables, las obras de infraestructura física, necesarias para:
1º) Realizar las adecuaciones y mantenimiento del Laboratorio de Ciencias Aplicadas a la Actividad Física y el Deporte (LICAFDE), del Instituto de Educación Física y Deporte de la UdeA, conforme con los diseños: especificaciones técnicas (Anexo 1); ítems contractuales (Anexo 2) y planos (Anexo 3).
2º) Realizar las adecuaciones y mantenimiento del laboratorio de Calidad e Inocuidad de la Leche, de la Facultad de Ciencias Agrarias de la UdeA, conforme con los diseños: especificaciones técnicas (Anexo 1); ítems contractuales (Anexo 2) y planos (Anexo 3).”</v>
      </c>
      <c r="NY8" s="857"/>
      <c r="NZ8" s="857"/>
      <c r="OA8" s="858"/>
      <c r="OB8" s="847"/>
      <c r="OC8" s="847"/>
      <c r="OD8" s="847"/>
      <c r="OE8" s="848"/>
      <c r="OF8" s="848"/>
      <c r="OG8" s="847"/>
      <c r="OH8" s="847"/>
      <c r="OI8" s="847"/>
      <c r="OL8" s="842"/>
      <c r="OM8" s="843"/>
      <c r="ON8" s="855" t="s">
        <v>109</v>
      </c>
      <c r="OO8" s="856" t="str">
        <f>'1_ENTREGA'!$A$4</f>
        <v>Objeto: “Ejecutar, por el Sistema de Precios Unitarios Fijos No Reajustables, las obras de infraestructura física, necesarias para:
1º) Realizar las adecuaciones y mantenimiento del Laboratorio de Ciencias Aplicadas a la Actividad Física y el Deporte (LICAFDE), del Instituto de Educación Física y Deporte de la UdeA, conforme con los diseños: especificaciones técnicas (Anexo 1); ítems contractuales (Anexo 2) y planos (Anexo 3).
2º) Realizar las adecuaciones y mantenimiento del laboratorio de Calidad e Inocuidad de la Leche, de la Facultad de Ciencias Agrarias de la UdeA, conforme con los diseños: especificaciones técnicas (Anexo 1); ítems contractuales (Anexo 2) y planos (Anexo 3).”</v>
      </c>
      <c r="OP8" s="857"/>
      <c r="OQ8" s="857"/>
      <c r="OR8" s="858"/>
      <c r="OS8" s="847"/>
      <c r="OT8" s="847"/>
      <c r="OU8" s="847"/>
      <c r="OV8" s="848"/>
      <c r="OW8" s="848"/>
      <c r="OX8" s="847"/>
      <c r="OY8" s="847"/>
      <c r="OZ8" s="847"/>
      <c r="PC8" s="842"/>
      <c r="PD8" s="843"/>
      <c r="PE8" s="855" t="s">
        <v>109</v>
      </c>
      <c r="PF8" s="856" t="str">
        <f>'1_ENTREGA'!$A$4</f>
        <v>Objeto: “Ejecutar, por el Sistema de Precios Unitarios Fijos No Reajustables, las obras de infraestructura física, necesarias para:
1º) Realizar las adecuaciones y mantenimiento del Laboratorio de Ciencias Aplicadas a la Actividad Física y el Deporte (LICAFDE), del Instituto de Educación Física y Deporte de la UdeA, conforme con los diseños: especificaciones técnicas (Anexo 1); ítems contractuales (Anexo 2) y planos (Anexo 3).
2º) Realizar las adecuaciones y mantenimiento del laboratorio de Calidad e Inocuidad de la Leche, de la Facultad de Ciencias Agrarias de la UdeA, conforme con los diseños: especificaciones técnicas (Anexo 1); ítems contractuales (Anexo 2) y planos (Anexo 3).”</v>
      </c>
      <c r="PG8" s="857"/>
      <c r="PH8" s="857"/>
      <c r="PI8" s="858"/>
      <c r="PJ8" s="847"/>
      <c r="PK8" s="847"/>
      <c r="PL8" s="847"/>
      <c r="PM8" s="848"/>
      <c r="PN8" s="848"/>
      <c r="PO8" s="847"/>
      <c r="PP8" s="847"/>
      <c r="PQ8" s="847"/>
      <c r="PT8" s="842"/>
      <c r="PU8" s="843"/>
      <c r="PV8" s="855" t="s">
        <v>109</v>
      </c>
      <c r="PW8" s="856" t="str">
        <f>'1_ENTREGA'!$A$4</f>
        <v>Objeto: “Ejecutar, por el Sistema de Precios Unitarios Fijos No Reajustables, las obras de infraestructura física, necesarias para:
1º) Realizar las adecuaciones y mantenimiento del Laboratorio de Ciencias Aplicadas a la Actividad Física y el Deporte (LICAFDE), del Instituto de Educación Física y Deporte de la UdeA, conforme con los diseños: especificaciones técnicas (Anexo 1); ítems contractuales (Anexo 2) y planos (Anexo 3).
2º) Realizar las adecuaciones y mantenimiento del laboratorio de Calidad e Inocuidad de la Leche, de la Facultad de Ciencias Agrarias de la UdeA, conforme con los diseños: especificaciones técnicas (Anexo 1); ítems contractuales (Anexo 2) y planos (Anexo 3).”</v>
      </c>
      <c r="PX8" s="857"/>
      <c r="PY8" s="857"/>
      <c r="PZ8" s="858"/>
      <c r="QA8" s="847"/>
      <c r="QB8" s="847"/>
      <c r="QC8" s="847"/>
      <c r="QD8" s="848"/>
      <c r="QE8" s="848"/>
      <c r="QF8" s="847"/>
      <c r="QG8" s="847"/>
      <c r="QH8" s="847"/>
      <c r="QK8" s="842"/>
      <c r="QL8" s="843"/>
      <c r="QM8" s="855" t="s">
        <v>109</v>
      </c>
      <c r="QN8" s="856" t="str">
        <f>'1_ENTREGA'!$A$4</f>
        <v>Objeto: “Ejecutar, por el Sistema de Precios Unitarios Fijos No Reajustables, las obras de infraestructura física, necesarias para:
1º) Realizar las adecuaciones y mantenimiento del Laboratorio de Ciencias Aplicadas a la Actividad Física y el Deporte (LICAFDE), del Instituto de Educación Física y Deporte de la UdeA, conforme con los diseños: especificaciones técnicas (Anexo 1); ítems contractuales (Anexo 2) y planos (Anexo 3).
2º) Realizar las adecuaciones y mantenimiento del laboratorio de Calidad e Inocuidad de la Leche, de la Facultad de Ciencias Agrarias de la UdeA, conforme con los diseños: especificaciones técnicas (Anexo 1); ítems contractuales (Anexo 2) y planos (Anexo 3).”</v>
      </c>
      <c r="QO8" s="857"/>
      <c r="QP8" s="857"/>
      <c r="QQ8" s="858"/>
      <c r="QR8" s="847"/>
      <c r="QS8" s="847"/>
      <c r="QT8" s="847"/>
      <c r="QU8" s="848"/>
      <c r="QV8" s="848"/>
      <c r="QW8" s="847"/>
      <c r="QX8" s="847"/>
      <c r="QY8" s="847"/>
      <c r="RB8" s="842"/>
      <c r="RC8" s="843"/>
      <c r="RD8" s="855" t="s">
        <v>109</v>
      </c>
      <c r="RE8" s="856" t="str">
        <f>'1_ENTREGA'!$A$4</f>
        <v>Objeto: “Ejecutar, por el Sistema de Precios Unitarios Fijos No Reajustables, las obras de infraestructura física, necesarias para:
1º) Realizar las adecuaciones y mantenimiento del Laboratorio de Ciencias Aplicadas a la Actividad Física y el Deporte (LICAFDE), del Instituto de Educación Física y Deporte de la UdeA, conforme con los diseños: especificaciones técnicas (Anexo 1); ítems contractuales (Anexo 2) y planos (Anexo 3).
2º) Realizar las adecuaciones y mantenimiento del laboratorio de Calidad e Inocuidad de la Leche, de la Facultad de Ciencias Agrarias de la UdeA, conforme con los diseños: especificaciones técnicas (Anexo 1); ítems contractuales (Anexo 2) y planos (Anexo 3).”</v>
      </c>
      <c r="RF8" s="857"/>
      <c r="RG8" s="857"/>
      <c r="RH8" s="858"/>
      <c r="RI8" s="847"/>
      <c r="RJ8" s="847"/>
      <c r="RK8" s="847"/>
      <c r="RL8" s="848"/>
      <c r="RM8" s="848"/>
      <c r="RN8" s="847"/>
      <c r="RO8" s="847"/>
      <c r="RP8" s="847"/>
      <c r="RS8" s="842"/>
      <c r="RT8" s="843"/>
      <c r="RU8" s="855" t="s">
        <v>109</v>
      </c>
      <c r="RV8" s="856" t="str">
        <f>'1_ENTREGA'!$A$4</f>
        <v>Objeto: “Ejecutar, por el Sistema de Precios Unitarios Fijos No Reajustables, las obras de infraestructura física, necesarias para:
1º) Realizar las adecuaciones y mantenimiento del Laboratorio de Ciencias Aplicadas a la Actividad Física y el Deporte (LICAFDE), del Instituto de Educación Física y Deporte de la UdeA, conforme con los diseños: especificaciones técnicas (Anexo 1); ítems contractuales (Anexo 2) y planos (Anexo 3).
2º) Realizar las adecuaciones y mantenimiento del laboratorio de Calidad e Inocuidad de la Leche, de la Facultad de Ciencias Agrarias de la UdeA, conforme con los diseños: especificaciones técnicas (Anexo 1); ítems contractuales (Anexo 2) y planos (Anexo 3).”</v>
      </c>
      <c r="RW8" s="857"/>
      <c r="RX8" s="857"/>
      <c r="RY8" s="858"/>
      <c r="RZ8" s="847"/>
      <c r="SA8" s="847"/>
      <c r="SB8" s="847"/>
      <c r="SC8" s="848"/>
      <c r="SD8" s="848"/>
      <c r="SE8" s="847"/>
      <c r="SF8" s="847"/>
      <c r="SG8" s="847"/>
      <c r="SJ8" s="842"/>
      <c r="SK8" s="843"/>
      <c r="SL8" s="855" t="s">
        <v>109</v>
      </c>
      <c r="SM8" s="856" t="str">
        <f>'1_ENTREGA'!$A$4</f>
        <v>Objeto: “Ejecutar, por el Sistema de Precios Unitarios Fijos No Reajustables, las obras de infraestructura física, necesarias para:
1º) Realizar las adecuaciones y mantenimiento del Laboratorio de Ciencias Aplicadas a la Actividad Física y el Deporte (LICAFDE), del Instituto de Educación Física y Deporte de la UdeA, conforme con los diseños: especificaciones técnicas (Anexo 1); ítems contractuales (Anexo 2) y planos (Anexo 3).
2º) Realizar las adecuaciones y mantenimiento del laboratorio de Calidad e Inocuidad de la Leche, de la Facultad de Ciencias Agrarias de la UdeA, conforme con los diseños: especificaciones técnicas (Anexo 1); ítems contractuales (Anexo 2) y planos (Anexo 3).”</v>
      </c>
      <c r="SN8" s="857"/>
      <c r="SO8" s="857"/>
      <c r="SP8" s="858"/>
      <c r="SQ8" s="847"/>
      <c r="SR8" s="847"/>
      <c r="SS8" s="847"/>
      <c r="ST8" s="848"/>
      <c r="SU8" s="848"/>
      <c r="SV8" s="847"/>
      <c r="SW8" s="847"/>
      <c r="SX8" s="847"/>
    </row>
    <row r="9" spans="2:518" ht="190.5" customHeight="1" thickBot="1">
      <c r="B9" s="860"/>
      <c r="C9" s="861"/>
      <c r="D9" s="862"/>
      <c r="E9" s="863"/>
      <c r="F9" s="864"/>
      <c r="G9" s="864"/>
      <c r="H9" s="865"/>
      <c r="K9" s="860"/>
      <c r="L9" s="861"/>
      <c r="M9" s="862"/>
      <c r="N9" s="863"/>
      <c r="O9" s="864"/>
      <c r="P9" s="864"/>
      <c r="Q9" s="865"/>
      <c r="R9" s="847"/>
      <c r="S9" s="847"/>
      <c r="T9" s="847"/>
      <c r="U9" s="848"/>
      <c r="V9" s="848"/>
      <c r="W9" s="847"/>
      <c r="X9" s="847"/>
      <c r="Y9" s="847"/>
      <c r="AB9" s="860"/>
      <c r="AC9" s="861"/>
      <c r="AD9" s="862"/>
      <c r="AE9" s="863"/>
      <c r="AF9" s="864"/>
      <c r="AG9" s="864"/>
      <c r="AH9" s="865"/>
      <c r="AI9" s="847"/>
      <c r="AJ9" s="847"/>
      <c r="AK9" s="847"/>
      <c r="AL9" s="848"/>
      <c r="AM9" s="848"/>
      <c r="AN9" s="847"/>
      <c r="AO9" s="847"/>
      <c r="AP9" s="847"/>
      <c r="AS9" s="860"/>
      <c r="AT9" s="861"/>
      <c r="AU9" s="862"/>
      <c r="AV9" s="863"/>
      <c r="AW9" s="864"/>
      <c r="AX9" s="864"/>
      <c r="AY9" s="865"/>
      <c r="AZ9" s="847"/>
      <c r="BA9" s="847"/>
      <c r="BB9" s="847"/>
      <c r="BC9" s="848"/>
      <c r="BD9" s="848"/>
      <c r="BE9" s="847"/>
      <c r="BF9" s="847"/>
      <c r="BG9" s="847"/>
      <c r="BJ9" s="860"/>
      <c r="BK9" s="861"/>
      <c r="BL9" s="862"/>
      <c r="BM9" s="863"/>
      <c r="BN9" s="864"/>
      <c r="BO9" s="864"/>
      <c r="BP9" s="865"/>
      <c r="BQ9" s="847"/>
      <c r="BR9" s="847"/>
      <c r="BS9" s="847"/>
      <c r="BT9" s="848"/>
      <c r="BU9" s="848"/>
      <c r="BV9" s="847"/>
      <c r="BW9" s="847"/>
      <c r="BX9" s="847"/>
      <c r="CA9" s="860"/>
      <c r="CB9" s="861"/>
      <c r="CC9" s="862"/>
      <c r="CD9" s="863"/>
      <c r="CE9" s="864"/>
      <c r="CF9" s="864"/>
      <c r="CG9" s="865"/>
      <c r="CH9" s="847"/>
      <c r="CI9" s="847"/>
      <c r="CJ9" s="847"/>
      <c r="CK9" s="848"/>
      <c r="CL9" s="848"/>
      <c r="CM9" s="847"/>
      <c r="CN9" s="847"/>
      <c r="CO9" s="847"/>
      <c r="CR9" s="860"/>
      <c r="CS9" s="861"/>
      <c r="CT9" s="862"/>
      <c r="CU9" s="863"/>
      <c r="CV9" s="864"/>
      <c r="CW9" s="864"/>
      <c r="CX9" s="865"/>
      <c r="CY9" s="847"/>
      <c r="CZ9" s="847"/>
      <c r="DA9" s="847"/>
      <c r="DB9" s="848"/>
      <c r="DC9" s="848"/>
      <c r="DD9" s="847"/>
      <c r="DE9" s="847"/>
      <c r="DF9" s="847"/>
      <c r="DI9" s="860"/>
      <c r="DJ9" s="861"/>
      <c r="DK9" s="862"/>
      <c r="DL9" s="863"/>
      <c r="DM9" s="864"/>
      <c r="DN9" s="864"/>
      <c r="DO9" s="865"/>
      <c r="DP9" s="847"/>
      <c r="DQ9" s="847"/>
      <c r="DR9" s="847"/>
      <c r="DS9" s="848"/>
      <c r="DT9" s="848"/>
      <c r="DU9" s="847"/>
      <c r="DV9" s="847"/>
      <c r="DW9" s="847"/>
      <c r="DZ9" s="860"/>
      <c r="EA9" s="861"/>
      <c r="EB9" s="862"/>
      <c r="EC9" s="863"/>
      <c r="ED9" s="864"/>
      <c r="EE9" s="864"/>
      <c r="EF9" s="865"/>
      <c r="EG9" s="847"/>
      <c r="EH9" s="847"/>
      <c r="EI9" s="847"/>
      <c r="EJ9" s="848"/>
      <c r="EK9" s="848"/>
      <c r="EL9" s="847"/>
      <c r="EM9" s="847"/>
      <c r="EN9" s="847"/>
      <c r="EQ9" s="860"/>
      <c r="ER9" s="861"/>
      <c r="ES9" s="862"/>
      <c r="ET9" s="863"/>
      <c r="EU9" s="864"/>
      <c r="EV9" s="864"/>
      <c r="EW9" s="865"/>
      <c r="EX9" s="847"/>
      <c r="EY9" s="847"/>
      <c r="EZ9" s="847"/>
      <c r="FA9" s="848"/>
      <c r="FB9" s="848"/>
      <c r="FC9" s="847"/>
      <c r="FD9" s="847"/>
      <c r="FE9" s="847"/>
      <c r="FH9" s="860"/>
      <c r="FI9" s="861"/>
      <c r="FJ9" s="862"/>
      <c r="FK9" s="863"/>
      <c r="FL9" s="864"/>
      <c r="FM9" s="864"/>
      <c r="FN9" s="865"/>
      <c r="FO9" s="847"/>
      <c r="FP9" s="847"/>
      <c r="FQ9" s="847"/>
      <c r="FR9" s="848"/>
      <c r="FS9" s="848"/>
      <c r="FT9" s="847"/>
      <c r="FU9" s="847"/>
      <c r="FV9" s="847"/>
      <c r="FY9" s="860"/>
      <c r="FZ9" s="861"/>
      <c r="GA9" s="862"/>
      <c r="GB9" s="863"/>
      <c r="GC9" s="864"/>
      <c r="GD9" s="864"/>
      <c r="GE9" s="865"/>
      <c r="GF9" s="847"/>
      <c r="GG9" s="847"/>
      <c r="GH9" s="847"/>
      <c r="GI9" s="848"/>
      <c r="GJ9" s="848"/>
      <c r="GK9" s="847"/>
      <c r="GL9" s="847"/>
      <c r="GM9" s="847"/>
      <c r="GP9" s="860"/>
      <c r="GQ9" s="861"/>
      <c r="GR9" s="862"/>
      <c r="GS9" s="863"/>
      <c r="GT9" s="864"/>
      <c r="GU9" s="864"/>
      <c r="GV9" s="865"/>
      <c r="GW9" s="847"/>
      <c r="GX9" s="847"/>
      <c r="GY9" s="847"/>
      <c r="GZ9" s="848"/>
      <c r="HA9" s="848"/>
      <c r="HB9" s="847"/>
      <c r="HC9" s="847"/>
      <c r="HD9" s="847"/>
      <c r="HG9" s="860"/>
      <c r="HH9" s="861"/>
      <c r="HI9" s="862"/>
      <c r="HJ9" s="863"/>
      <c r="HK9" s="864"/>
      <c r="HL9" s="864"/>
      <c r="HM9" s="865"/>
      <c r="HN9" s="847"/>
      <c r="HO9" s="847"/>
      <c r="HP9" s="847"/>
      <c r="HQ9" s="848"/>
      <c r="HR9" s="848"/>
      <c r="HS9" s="847"/>
      <c r="HT9" s="847"/>
      <c r="HU9" s="847"/>
      <c r="HX9" s="860"/>
      <c r="HY9" s="861"/>
      <c r="HZ9" s="862"/>
      <c r="IA9" s="863"/>
      <c r="IB9" s="864"/>
      <c r="IC9" s="864"/>
      <c r="ID9" s="865"/>
      <c r="IE9" s="847"/>
      <c r="IF9" s="847"/>
      <c r="IG9" s="847"/>
      <c r="IH9" s="848"/>
      <c r="II9" s="848"/>
      <c r="IJ9" s="847"/>
      <c r="IK9" s="847"/>
      <c r="IL9" s="847"/>
      <c r="IO9" s="860"/>
      <c r="IP9" s="861"/>
      <c r="IQ9" s="862"/>
      <c r="IR9" s="863"/>
      <c r="IS9" s="864"/>
      <c r="IT9" s="864"/>
      <c r="IU9" s="865"/>
      <c r="IV9" s="847"/>
      <c r="IW9" s="847"/>
      <c r="IX9" s="847"/>
      <c r="IY9" s="848"/>
      <c r="IZ9" s="848"/>
      <c r="JA9" s="847"/>
      <c r="JB9" s="847"/>
      <c r="JC9" s="847"/>
      <c r="JF9" s="860"/>
      <c r="JG9" s="861"/>
      <c r="JH9" s="862"/>
      <c r="JI9" s="863"/>
      <c r="JJ9" s="864"/>
      <c r="JK9" s="864"/>
      <c r="JL9" s="865"/>
      <c r="JM9" s="847"/>
      <c r="JN9" s="847"/>
      <c r="JO9" s="847"/>
      <c r="JP9" s="848"/>
      <c r="JQ9" s="848"/>
      <c r="JR9" s="847"/>
      <c r="JS9" s="847"/>
      <c r="JT9" s="847"/>
      <c r="JW9" s="860"/>
      <c r="JX9" s="861"/>
      <c r="JY9" s="862"/>
      <c r="JZ9" s="863"/>
      <c r="KA9" s="864"/>
      <c r="KB9" s="864"/>
      <c r="KC9" s="865"/>
      <c r="KD9" s="847"/>
      <c r="KE9" s="847"/>
      <c r="KF9" s="847"/>
      <c r="KG9" s="848"/>
      <c r="KH9" s="848"/>
      <c r="KI9" s="847"/>
      <c r="KJ9" s="847"/>
      <c r="KK9" s="847"/>
      <c r="KN9" s="860"/>
      <c r="KO9" s="861"/>
      <c r="KP9" s="862"/>
      <c r="KQ9" s="863"/>
      <c r="KR9" s="864"/>
      <c r="KS9" s="864"/>
      <c r="KT9" s="865"/>
      <c r="KU9" s="847"/>
      <c r="KV9" s="847"/>
      <c r="KW9" s="847"/>
      <c r="KX9" s="848"/>
      <c r="KY9" s="848"/>
      <c r="KZ9" s="847"/>
      <c r="LA9" s="847"/>
      <c r="LB9" s="847"/>
      <c r="LE9" s="860"/>
      <c r="LF9" s="861"/>
      <c r="LG9" s="862"/>
      <c r="LH9" s="863"/>
      <c r="LI9" s="864"/>
      <c r="LJ9" s="864"/>
      <c r="LK9" s="865"/>
      <c r="LL9" s="847"/>
      <c r="LM9" s="847"/>
      <c r="LN9" s="847"/>
      <c r="LO9" s="848"/>
      <c r="LP9" s="848"/>
      <c r="LQ9" s="847"/>
      <c r="LR9" s="847"/>
      <c r="LS9" s="847"/>
      <c r="LV9" s="860"/>
      <c r="LW9" s="861"/>
      <c r="LX9" s="862"/>
      <c r="LY9" s="863"/>
      <c r="LZ9" s="864"/>
      <c r="MA9" s="864"/>
      <c r="MB9" s="865"/>
      <c r="MC9" s="847"/>
      <c r="MD9" s="847"/>
      <c r="ME9" s="847"/>
      <c r="MF9" s="848"/>
      <c r="MG9" s="848"/>
      <c r="MH9" s="847"/>
      <c r="MI9" s="847"/>
      <c r="MJ9" s="847"/>
      <c r="MM9" s="860"/>
      <c r="MN9" s="861"/>
      <c r="MO9" s="862"/>
      <c r="MP9" s="863"/>
      <c r="MQ9" s="864"/>
      <c r="MR9" s="864"/>
      <c r="MS9" s="865"/>
      <c r="MT9" s="847"/>
      <c r="MU9" s="847"/>
      <c r="MV9" s="847"/>
      <c r="MW9" s="848"/>
      <c r="MX9" s="848"/>
      <c r="MY9" s="847"/>
      <c r="MZ9" s="847"/>
      <c r="NA9" s="847"/>
      <c r="ND9" s="860"/>
      <c r="NE9" s="861"/>
      <c r="NF9" s="862"/>
      <c r="NG9" s="863"/>
      <c r="NH9" s="864"/>
      <c r="NI9" s="864"/>
      <c r="NJ9" s="865"/>
      <c r="NK9" s="847"/>
      <c r="NL9" s="847"/>
      <c r="NM9" s="847"/>
      <c r="NN9" s="848"/>
      <c r="NO9" s="848"/>
      <c r="NP9" s="847"/>
      <c r="NQ9" s="847"/>
      <c r="NR9" s="847"/>
      <c r="NU9" s="860"/>
      <c r="NV9" s="861"/>
      <c r="NW9" s="862"/>
      <c r="NX9" s="863"/>
      <c r="NY9" s="864"/>
      <c r="NZ9" s="864"/>
      <c r="OA9" s="865"/>
      <c r="OB9" s="847"/>
      <c r="OC9" s="847"/>
      <c r="OD9" s="847"/>
      <c r="OE9" s="848"/>
      <c r="OF9" s="848"/>
      <c r="OG9" s="847"/>
      <c r="OH9" s="847"/>
      <c r="OI9" s="847"/>
      <c r="OL9" s="860"/>
      <c r="OM9" s="861"/>
      <c r="ON9" s="862"/>
      <c r="OO9" s="863"/>
      <c r="OP9" s="864"/>
      <c r="OQ9" s="864"/>
      <c r="OR9" s="865"/>
      <c r="OS9" s="847"/>
      <c r="OT9" s="847"/>
      <c r="OU9" s="847"/>
      <c r="OV9" s="848"/>
      <c r="OW9" s="848"/>
      <c r="OX9" s="847"/>
      <c r="OY9" s="847"/>
      <c r="OZ9" s="847"/>
      <c r="PC9" s="860"/>
      <c r="PD9" s="861"/>
      <c r="PE9" s="862"/>
      <c r="PF9" s="863"/>
      <c r="PG9" s="864"/>
      <c r="PH9" s="864"/>
      <c r="PI9" s="865"/>
      <c r="PJ9" s="847"/>
      <c r="PK9" s="847"/>
      <c r="PL9" s="847"/>
      <c r="PM9" s="848"/>
      <c r="PN9" s="848"/>
      <c r="PO9" s="847"/>
      <c r="PP9" s="847"/>
      <c r="PQ9" s="847"/>
      <c r="PT9" s="860"/>
      <c r="PU9" s="861"/>
      <c r="PV9" s="862"/>
      <c r="PW9" s="863"/>
      <c r="PX9" s="864"/>
      <c r="PY9" s="864"/>
      <c r="PZ9" s="865"/>
      <c r="QA9" s="847"/>
      <c r="QB9" s="847"/>
      <c r="QC9" s="847"/>
      <c r="QD9" s="848"/>
      <c r="QE9" s="848"/>
      <c r="QF9" s="847"/>
      <c r="QG9" s="847"/>
      <c r="QH9" s="847"/>
      <c r="QK9" s="860"/>
      <c r="QL9" s="861"/>
      <c r="QM9" s="862"/>
      <c r="QN9" s="863"/>
      <c r="QO9" s="864"/>
      <c r="QP9" s="864"/>
      <c r="QQ9" s="865"/>
      <c r="QR9" s="847"/>
      <c r="QS9" s="847"/>
      <c r="QT9" s="847"/>
      <c r="QU9" s="848"/>
      <c r="QV9" s="848"/>
      <c r="QW9" s="847"/>
      <c r="QX9" s="847"/>
      <c r="QY9" s="847"/>
      <c r="RB9" s="860"/>
      <c r="RC9" s="861"/>
      <c r="RD9" s="862"/>
      <c r="RE9" s="863"/>
      <c r="RF9" s="864"/>
      <c r="RG9" s="864"/>
      <c r="RH9" s="865"/>
      <c r="RI9" s="847"/>
      <c r="RJ9" s="847"/>
      <c r="RK9" s="847"/>
      <c r="RL9" s="848"/>
      <c r="RM9" s="848"/>
      <c r="RN9" s="847"/>
      <c r="RO9" s="847"/>
      <c r="RP9" s="847"/>
      <c r="RS9" s="860"/>
      <c r="RT9" s="861"/>
      <c r="RU9" s="862"/>
      <c r="RV9" s="863"/>
      <c r="RW9" s="864"/>
      <c r="RX9" s="864"/>
      <c r="RY9" s="865"/>
      <c r="RZ9" s="847"/>
      <c r="SA9" s="847"/>
      <c r="SB9" s="847"/>
      <c r="SC9" s="848"/>
      <c r="SD9" s="848"/>
      <c r="SE9" s="847"/>
      <c r="SF9" s="847"/>
      <c r="SG9" s="847"/>
      <c r="SJ9" s="860"/>
      <c r="SK9" s="861"/>
      <c r="SL9" s="862"/>
      <c r="SM9" s="863"/>
      <c r="SN9" s="864"/>
      <c r="SO9" s="864"/>
      <c r="SP9" s="865"/>
      <c r="SQ9" s="847"/>
      <c r="SR9" s="847"/>
      <c r="SS9" s="847"/>
      <c r="ST9" s="848"/>
      <c r="SU9" s="848"/>
      <c r="SV9" s="847"/>
      <c r="SW9" s="847"/>
      <c r="SX9" s="847"/>
    </row>
    <row r="10" spans="2:518" ht="17.25" thickTop="1" thickBot="1">
      <c r="B10" s="866"/>
      <c r="C10" s="867"/>
      <c r="D10" s="868"/>
      <c r="E10" s="869"/>
      <c r="F10" s="869"/>
      <c r="G10" s="869"/>
      <c r="H10" s="870"/>
      <c r="K10" s="866"/>
      <c r="L10" s="867"/>
      <c r="M10" s="868"/>
      <c r="N10" s="869"/>
      <c r="O10" s="869"/>
      <c r="P10" s="869"/>
      <c r="Q10" s="870"/>
      <c r="R10" s="870"/>
      <c r="S10" s="870"/>
      <c r="T10" s="870"/>
      <c r="U10" s="870"/>
      <c r="V10" s="870"/>
      <c r="W10" s="870"/>
      <c r="X10" s="870"/>
      <c r="Y10" s="870"/>
      <c r="AB10" s="866"/>
      <c r="AC10" s="867"/>
      <c r="AD10" s="868"/>
      <c r="AE10" s="869"/>
      <c r="AF10" s="869"/>
      <c r="AG10" s="869"/>
      <c r="AH10" s="870"/>
      <c r="AI10" s="870"/>
      <c r="AJ10" s="870"/>
      <c r="AK10" s="870"/>
      <c r="AL10" s="870"/>
      <c r="AM10" s="870"/>
      <c r="AN10" s="870"/>
      <c r="AO10" s="870"/>
      <c r="AP10" s="870"/>
      <c r="AS10" s="866"/>
      <c r="AT10" s="867"/>
      <c r="AU10" s="868"/>
      <c r="AV10" s="869"/>
      <c r="AW10" s="869"/>
      <c r="AX10" s="869"/>
      <c r="AY10" s="870"/>
      <c r="AZ10" s="870"/>
      <c r="BA10" s="870"/>
      <c r="BB10" s="870"/>
      <c r="BC10" s="870"/>
      <c r="BD10" s="870"/>
      <c r="BE10" s="870"/>
      <c r="BF10" s="870"/>
      <c r="BG10" s="870"/>
      <c r="BJ10" s="866"/>
      <c r="BK10" s="867"/>
      <c r="BL10" s="868"/>
      <c r="BM10" s="869"/>
      <c r="BN10" s="869"/>
      <c r="BO10" s="869"/>
      <c r="BP10" s="870"/>
      <c r="BQ10" s="870"/>
      <c r="BR10" s="870"/>
      <c r="BS10" s="870"/>
      <c r="BT10" s="870"/>
      <c r="BU10" s="870"/>
      <c r="BV10" s="870"/>
      <c r="BW10" s="870"/>
      <c r="BX10" s="870"/>
      <c r="CA10" s="866"/>
      <c r="CB10" s="867"/>
      <c r="CC10" s="868"/>
      <c r="CD10" s="869"/>
      <c r="CE10" s="869"/>
      <c r="CF10" s="869"/>
      <c r="CG10" s="870"/>
      <c r="CH10" s="870"/>
      <c r="CI10" s="870"/>
      <c r="CJ10" s="870"/>
      <c r="CK10" s="870"/>
      <c r="CL10" s="870"/>
      <c r="CM10" s="870"/>
      <c r="CN10" s="870"/>
      <c r="CO10" s="870"/>
      <c r="CR10" s="866"/>
      <c r="CS10" s="867"/>
      <c r="CT10" s="868"/>
      <c r="CU10" s="869"/>
      <c r="CV10" s="869"/>
      <c r="CW10" s="869"/>
      <c r="CX10" s="870"/>
      <c r="CY10" s="870"/>
      <c r="CZ10" s="870"/>
      <c r="DA10" s="870"/>
      <c r="DB10" s="870"/>
      <c r="DC10" s="870"/>
      <c r="DD10" s="870"/>
      <c r="DE10" s="870"/>
      <c r="DF10" s="870"/>
      <c r="DI10" s="866"/>
      <c r="DJ10" s="867"/>
      <c r="DK10" s="868"/>
      <c r="DL10" s="869"/>
      <c r="DM10" s="869"/>
      <c r="DN10" s="869"/>
      <c r="DO10" s="870"/>
      <c r="DP10" s="870"/>
      <c r="DQ10" s="870"/>
      <c r="DR10" s="870"/>
      <c r="DS10" s="870"/>
      <c r="DT10" s="870"/>
      <c r="DU10" s="870"/>
      <c r="DV10" s="870"/>
      <c r="DW10" s="870"/>
      <c r="DZ10" s="866"/>
      <c r="EA10" s="867"/>
      <c r="EB10" s="868"/>
      <c r="EC10" s="869"/>
      <c r="ED10" s="869"/>
      <c r="EE10" s="869"/>
      <c r="EF10" s="870"/>
      <c r="EG10" s="870"/>
      <c r="EH10" s="870"/>
      <c r="EI10" s="870"/>
      <c r="EJ10" s="870"/>
      <c r="EK10" s="870"/>
      <c r="EL10" s="870"/>
      <c r="EM10" s="870"/>
      <c r="EN10" s="870"/>
      <c r="EQ10" s="866"/>
      <c r="ER10" s="867"/>
      <c r="ES10" s="868"/>
      <c r="ET10" s="869"/>
      <c r="EU10" s="869"/>
      <c r="EV10" s="869"/>
      <c r="EW10" s="870"/>
      <c r="EX10" s="870"/>
      <c r="EY10" s="870"/>
      <c r="EZ10" s="870"/>
      <c r="FA10" s="870"/>
      <c r="FB10" s="870"/>
      <c r="FC10" s="870"/>
      <c r="FD10" s="870"/>
      <c r="FE10" s="870"/>
      <c r="FH10" s="866"/>
      <c r="FI10" s="867"/>
      <c r="FJ10" s="868"/>
      <c r="FK10" s="869"/>
      <c r="FL10" s="869"/>
      <c r="FM10" s="869"/>
      <c r="FN10" s="870"/>
      <c r="FO10" s="870"/>
      <c r="FP10" s="870"/>
      <c r="FQ10" s="870"/>
      <c r="FR10" s="870"/>
      <c r="FS10" s="870"/>
      <c r="FT10" s="870"/>
      <c r="FU10" s="870"/>
      <c r="FV10" s="870"/>
      <c r="FY10" s="866"/>
      <c r="FZ10" s="867"/>
      <c r="GA10" s="868"/>
      <c r="GB10" s="869"/>
      <c r="GC10" s="869"/>
      <c r="GD10" s="869"/>
      <c r="GE10" s="870"/>
      <c r="GF10" s="870"/>
      <c r="GG10" s="870"/>
      <c r="GH10" s="870"/>
      <c r="GI10" s="870"/>
      <c r="GJ10" s="870"/>
      <c r="GK10" s="870"/>
      <c r="GL10" s="870"/>
      <c r="GM10" s="870"/>
      <c r="GP10" s="866"/>
      <c r="GQ10" s="867"/>
      <c r="GR10" s="868"/>
      <c r="GS10" s="869"/>
      <c r="GT10" s="869"/>
      <c r="GU10" s="869"/>
      <c r="GV10" s="870"/>
      <c r="GW10" s="870"/>
      <c r="GX10" s="870"/>
      <c r="GY10" s="870"/>
      <c r="GZ10" s="870"/>
      <c r="HA10" s="870"/>
      <c r="HB10" s="870"/>
      <c r="HC10" s="870"/>
      <c r="HD10" s="870"/>
      <c r="HG10" s="866"/>
      <c r="HH10" s="867"/>
      <c r="HI10" s="868"/>
      <c r="HJ10" s="869"/>
      <c r="HK10" s="869"/>
      <c r="HL10" s="869"/>
      <c r="HM10" s="870"/>
      <c r="HN10" s="870"/>
      <c r="HO10" s="870"/>
      <c r="HP10" s="870"/>
      <c r="HQ10" s="870"/>
      <c r="HR10" s="870"/>
      <c r="HS10" s="870"/>
      <c r="HT10" s="870"/>
      <c r="HU10" s="870"/>
      <c r="HX10" s="866"/>
      <c r="HY10" s="867"/>
      <c r="HZ10" s="868"/>
      <c r="IA10" s="869"/>
      <c r="IB10" s="869"/>
      <c r="IC10" s="869"/>
      <c r="ID10" s="870"/>
      <c r="IE10" s="870"/>
      <c r="IF10" s="870"/>
      <c r="IG10" s="870"/>
      <c r="IH10" s="870"/>
      <c r="II10" s="870"/>
      <c r="IJ10" s="870"/>
      <c r="IK10" s="870"/>
      <c r="IL10" s="870"/>
      <c r="IO10" s="866"/>
      <c r="IP10" s="867"/>
      <c r="IQ10" s="868"/>
      <c r="IR10" s="869"/>
      <c r="IS10" s="869"/>
      <c r="IT10" s="869"/>
      <c r="IU10" s="870"/>
      <c r="IV10" s="870"/>
      <c r="IW10" s="870"/>
      <c r="IX10" s="870"/>
      <c r="IY10" s="870"/>
      <c r="IZ10" s="870"/>
      <c r="JA10" s="870"/>
      <c r="JB10" s="870"/>
      <c r="JC10" s="870"/>
      <c r="JF10" s="866"/>
      <c r="JG10" s="867"/>
      <c r="JH10" s="868"/>
      <c r="JI10" s="869"/>
      <c r="JJ10" s="869"/>
      <c r="JK10" s="869"/>
      <c r="JL10" s="870"/>
      <c r="JM10" s="870"/>
      <c r="JN10" s="870"/>
      <c r="JO10" s="870"/>
      <c r="JP10" s="870"/>
      <c r="JQ10" s="870"/>
      <c r="JR10" s="870"/>
      <c r="JS10" s="870"/>
      <c r="JT10" s="870"/>
      <c r="JW10" s="866"/>
      <c r="JX10" s="867"/>
      <c r="JY10" s="868"/>
      <c r="JZ10" s="869"/>
      <c r="KA10" s="869"/>
      <c r="KB10" s="869"/>
      <c r="KC10" s="870"/>
      <c r="KD10" s="870"/>
      <c r="KE10" s="870"/>
      <c r="KF10" s="870"/>
      <c r="KG10" s="870"/>
      <c r="KH10" s="870"/>
      <c r="KI10" s="870"/>
      <c r="KJ10" s="870"/>
      <c r="KK10" s="870"/>
      <c r="KN10" s="866"/>
      <c r="KO10" s="867"/>
      <c r="KP10" s="868"/>
      <c r="KQ10" s="869"/>
      <c r="KR10" s="869"/>
      <c r="KS10" s="869"/>
      <c r="KT10" s="870"/>
      <c r="KU10" s="870"/>
      <c r="KV10" s="870"/>
      <c r="KW10" s="870"/>
      <c r="KX10" s="870"/>
      <c r="KY10" s="870"/>
      <c r="KZ10" s="870"/>
      <c r="LA10" s="870"/>
      <c r="LB10" s="870"/>
      <c r="LE10" s="866"/>
      <c r="LF10" s="867"/>
      <c r="LG10" s="868"/>
      <c r="LH10" s="869"/>
      <c r="LI10" s="869"/>
      <c r="LJ10" s="869"/>
      <c r="LK10" s="870"/>
      <c r="LL10" s="870"/>
      <c r="LM10" s="870"/>
      <c r="LN10" s="870"/>
      <c r="LO10" s="870"/>
      <c r="LP10" s="870"/>
      <c r="LQ10" s="870"/>
      <c r="LR10" s="870"/>
      <c r="LS10" s="870"/>
      <c r="LV10" s="866"/>
      <c r="LW10" s="867"/>
      <c r="LX10" s="868"/>
      <c r="LY10" s="869"/>
      <c r="LZ10" s="869"/>
      <c r="MA10" s="869"/>
      <c r="MB10" s="870"/>
      <c r="MC10" s="870"/>
      <c r="MD10" s="870"/>
      <c r="ME10" s="870"/>
      <c r="MF10" s="870"/>
      <c r="MG10" s="870"/>
      <c r="MH10" s="870"/>
      <c r="MI10" s="870"/>
      <c r="MJ10" s="870"/>
      <c r="MM10" s="866"/>
      <c r="MN10" s="867"/>
      <c r="MO10" s="868"/>
      <c r="MP10" s="869"/>
      <c r="MQ10" s="869"/>
      <c r="MR10" s="869"/>
      <c r="MS10" s="870"/>
      <c r="MT10" s="870"/>
      <c r="MU10" s="870"/>
      <c r="MV10" s="870"/>
      <c r="MW10" s="870"/>
      <c r="MX10" s="870"/>
      <c r="MY10" s="870"/>
      <c r="MZ10" s="870"/>
      <c r="NA10" s="870"/>
      <c r="ND10" s="866"/>
      <c r="NE10" s="867"/>
      <c r="NF10" s="868"/>
      <c r="NG10" s="869"/>
      <c r="NH10" s="869"/>
      <c r="NI10" s="869"/>
      <c r="NJ10" s="870"/>
      <c r="NK10" s="870"/>
      <c r="NL10" s="870"/>
      <c r="NM10" s="870"/>
      <c r="NN10" s="870"/>
      <c r="NO10" s="870"/>
      <c r="NP10" s="870"/>
      <c r="NQ10" s="870"/>
      <c r="NR10" s="870"/>
      <c r="NU10" s="866"/>
      <c r="NV10" s="867"/>
      <c r="NW10" s="868"/>
      <c r="NX10" s="869"/>
      <c r="NY10" s="869"/>
      <c r="NZ10" s="869"/>
      <c r="OA10" s="870"/>
      <c r="OB10" s="870"/>
      <c r="OC10" s="870"/>
      <c r="OD10" s="870"/>
      <c r="OE10" s="870"/>
      <c r="OF10" s="870"/>
      <c r="OG10" s="870"/>
      <c r="OH10" s="870"/>
      <c r="OI10" s="870"/>
      <c r="OL10" s="866"/>
      <c r="OM10" s="867"/>
      <c r="ON10" s="868"/>
      <c r="OO10" s="869"/>
      <c r="OP10" s="869"/>
      <c r="OQ10" s="869"/>
      <c r="OR10" s="870"/>
      <c r="OS10" s="870"/>
      <c r="OT10" s="870"/>
      <c r="OU10" s="870"/>
      <c r="OV10" s="870"/>
      <c r="OW10" s="870"/>
      <c r="OX10" s="870"/>
      <c r="OY10" s="870"/>
      <c r="OZ10" s="870"/>
      <c r="PC10" s="866"/>
      <c r="PD10" s="867"/>
      <c r="PE10" s="868"/>
      <c r="PF10" s="869"/>
      <c r="PG10" s="869"/>
      <c r="PH10" s="869"/>
      <c r="PI10" s="870"/>
      <c r="PJ10" s="870"/>
      <c r="PK10" s="870"/>
      <c r="PL10" s="870"/>
      <c r="PM10" s="870"/>
      <c r="PN10" s="870"/>
      <c r="PO10" s="870"/>
      <c r="PP10" s="870"/>
      <c r="PQ10" s="870"/>
      <c r="PT10" s="866"/>
      <c r="PU10" s="867"/>
      <c r="PV10" s="868"/>
      <c r="PW10" s="869"/>
      <c r="PX10" s="869"/>
      <c r="PY10" s="869"/>
      <c r="PZ10" s="870"/>
      <c r="QA10" s="870"/>
      <c r="QB10" s="870"/>
      <c r="QC10" s="870"/>
      <c r="QD10" s="870"/>
      <c r="QE10" s="870"/>
      <c r="QF10" s="870"/>
      <c r="QG10" s="870"/>
      <c r="QH10" s="870"/>
      <c r="QK10" s="866"/>
      <c r="QL10" s="867"/>
      <c r="QM10" s="868"/>
      <c r="QN10" s="869"/>
      <c r="QO10" s="869"/>
      <c r="QP10" s="869"/>
      <c r="QQ10" s="870"/>
      <c r="QR10" s="870"/>
      <c r="QS10" s="870"/>
      <c r="QT10" s="870"/>
      <c r="QU10" s="870"/>
      <c r="QV10" s="870"/>
      <c r="QW10" s="870"/>
      <c r="QX10" s="870"/>
      <c r="QY10" s="870"/>
      <c r="RB10" s="866"/>
      <c r="RC10" s="867"/>
      <c r="RD10" s="868"/>
      <c r="RE10" s="869"/>
      <c r="RF10" s="869"/>
      <c r="RG10" s="869"/>
      <c r="RH10" s="870"/>
      <c r="RI10" s="870"/>
      <c r="RJ10" s="870"/>
      <c r="RK10" s="870"/>
      <c r="RL10" s="870"/>
      <c r="RM10" s="870"/>
      <c r="RN10" s="870"/>
      <c r="RO10" s="870"/>
      <c r="RP10" s="870"/>
      <c r="RS10" s="866"/>
      <c r="RT10" s="867"/>
      <c r="RU10" s="868"/>
      <c r="RV10" s="869"/>
      <c r="RW10" s="869"/>
      <c r="RX10" s="869"/>
      <c r="RY10" s="870"/>
      <c r="RZ10" s="870"/>
      <c r="SA10" s="870"/>
      <c r="SB10" s="870"/>
      <c r="SC10" s="870"/>
      <c r="SD10" s="870"/>
      <c r="SE10" s="870"/>
      <c r="SF10" s="870"/>
      <c r="SG10" s="870"/>
      <c r="SJ10" s="866"/>
      <c r="SK10" s="867"/>
      <c r="SL10" s="868"/>
      <c r="SM10" s="869"/>
      <c r="SN10" s="869"/>
      <c r="SO10" s="869"/>
      <c r="SP10" s="870"/>
      <c r="SQ10" s="870"/>
      <c r="SR10" s="870"/>
      <c r="SS10" s="870"/>
      <c r="ST10" s="870"/>
      <c r="SU10" s="870"/>
      <c r="SV10" s="870"/>
      <c r="SW10" s="870"/>
      <c r="SX10" s="870"/>
    </row>
    <row r="11" spans="2:518" ht="31.5" customHeight="1" thickBot="1">
      <c r="R11" s="826"/>
      <c r="S11" s="826"/>
      <c r="T11" s="826"/>
      <c r="U11" s="826"/>
      <c r="V11" s="826"/>
      <c r="W11" s="826"/>
      <c r="X11" s="826"/>
      <c r="Y11" s="826"/>
      <c r="AA11" s="871"/>
      <c r="AI11" s="826"/>
      <c r="AJ11" s="826"/>
      <c r="AK11" s="826"/>
      <c r="AL11" s="826"/>
      <c r="AM11" s="826"/>
      <c r="AN11" s="826"/>
      <c r="AO11" s="826"/>
      <c r="AP11" s="826"/>
      <c r="AQ11" s="872"/>
      <c r="AZ11" s="826"/>
      <c r="BA11" s="826"/>
      <c r="BB11" s="826"/>
      <c r="BC11" s="826"/>
      <c r="BD11" s="826"/>
      <c r="BE11" s="826"/>
      <c r="BF11" s="826"/>
      <c r="BG11" s="826"/>
      <c r="BQ11" s="826"/>
      <c r="BR11" s="826"/>
      <c r="BS11" s="826"/>
      <c r="BT11" s="826"/>
      <c r="BU11" s="826"/>
      <c r="BV11" s="826"/>
      <c r="BW11" s="826"/>
      <c r="BX11" s="826"/>
      <c r="CH11" s="826"/>
      <c r="CI11" s="826"/>
      <c r="CJ11" s="826"/>
      <c r="CK11" s="826"/>
      <c r="CL11" s="826"/>
      <c r="CM11" s="826"/>
      <c r="CN11" s="826"/>
      <c r="CO11" s="826"/>
      <c r="CY11" s="826"/>
      <c r="CZ11" s="826"/>
      <c r="DA11" s="826"/>
      <c r="DB11" s="826"/>
      <c r="DC11" s="826"/>
      <c r="DD11" s="826"/>
      <c r="DE11" s="826"/>
      <c r="DF11" s="826"/>
      <c r="DP11" s="826"/>
      <c r="DQ11" s="826"/>
      <c r="DR11" s="826"/>
      <c r="DS11" s="826"/>
      <c r="DT11" s="826"/>
      <c r="DU11" s="826"/>
      <c r="DV11" s="826"/>
      <c r="DW11" s="826"/>
      <c r="EG11" s="826"/>
      <c r="EH11" s="826"/>
      <c r="EI11" s="826"/>
      <c r="EJ11" s="826"/>
      <c r="EK11" s="826"/>
      <c r="EL11" s="826"/>
      <c r="EM11" s="826"/>
      <c r="EN11" s="826"/>
      <c r="EX11" s="826"/>
      <c r="EY11" s="826"/>
      <c r="EZ11" s="826"/>
      <c r="FA11" s="826"/>
      <c r="FB11" s="826"/>
      <c r="FC11" s="826"/>
      <c r="FD11" s="826"/>
      <c r="FE11" s="826"/>
      <c r="FO11" s="826"/>
      <c r="FP11" s="826"/>
      <c r="FQ11" s="826"/>
      <c r="FR11" s="826"/>
      <c r="FS11" s="826"/>
      <c r="FT11" s="826"/>
      <c r="FU11" s="826"/>
      <c r="FV11" s="826"/>
      <c r="GF11" s="826"/>
      <c r="GG11" s="826"/>
      <c r="GH11" s="826"/>
      <c r="GI11" s="826"/>
      <c r="GJ11" s="826"/>
      <c r="GK11" s="826"/>
      <c r="GL11" s="826"/>
      <c r="GM11" s="826"/>
      <c r="GW11" s="826"/>
      <c r="GX11" s="826"/>
      <c r="GY11" s="826"/>
      <c r="GZ11" s="826"/>
      <c r="HA11" s="826"/>
      <c r="HB11" s="826"/>
      <c r="HC11" s="826"/>
      <c r="HD11" s="826"/>
      <c r="HN11" s="826"/>
      <c r="HO11" s="826"/>
      <c r="HP11" s="826"/>
      <c r="HQ11" s="826"/>
      <c r="HR11" s="826"/>
      <c r="HS11" s="826"/>
      <c r="HT11" s="826"/>
      <c r="HU11" s="826"/>
      <c r="IE11" s="826"/>
      <c r="IF11" s="826"/>
      <c r="IG11" s="826"/>
      <c r="IH11" s="826"/>
      <c r="II11" s="826"/>
      <c r="IJ11" s="826"/>
      <c r="IK11" s="826"/>
      <c r="IL11" s="826"/>
      <c r="IV11" s="826"/>
      <c r="IW11" s="826"/>
      <c r="IX11" s="826"/>
      <c r="IY11" s="826"/>
      <c r="IZ11" s="826"/>
      <c r="JA11" s="826"/>
      <c r="JB11" s="826"/>
      <c r="JC11" s="826"/>
      <c r="JM11" s="826"/>
      <c r="JN11" s="826"/>
      <c r="JO11" s="826"/>
      <c r="JP11" s="826"/>
      <c r="JQ11" s="826"/>
      <c r="JR11" s="826"/>
      <c r="JS11" s="826"/>
      <c r="JT11" s="826"/>
      <c r="KD11" s="826"/>
      <c r="KE11" s="826"/>
      <c r="KF11" s="826"/>
      <c r="KG11" s="826"/>
      <c r="KH11" s="826"/>
      <c r="KI11" s="826"/>
      <c r="KJ11" s="826"/>
      <c r="KK11" s="826"/>
      <c r="KU11" s="826"/>
      <c r="KV11" s="826"/>
      <c r="KW11" s="826"/>
      <c r="KX11" s="826"/>
      <c r="KY11" s="826"/>
      <c r="KZ11" s="826"/>
      <c r="LA11" s="826"/>
      <c r="LB11" s="826"/>
      <c r="LL11" s="826"/>
      <c r="LM11" s="826"/>
      <c r="LN11" s="826"/>
      <c r="LO11" s="826"/>
      <c r="LP11" s="826"/>
      <c r="LQ11" s="826"/>
      <c r="LR11" s="826"/>
      <c r="LS11" s="826"/>
      <c r="MC11" s="826"/>
      <c r="MD11" s="826"/>
      <c r="ME11" s="826"/>
      <c r="MF11" s="826"/>
      <c r="MG11" s="826"/>
      <c r="MH11" s="826"/>
      <c r="MI11" s="826"/>
      <c r="MJ11" s="826"/>
      <c r="MT11" s="826"/>
      <c r="MU11" s="826"/>
      <c r="MV11" s="826"/>
      <c r="MW11" s="826"/>
      <c r="MX11" s="826"/>
      <c r="MY11" s="826"/>
      <c r="MZ11" s="826"/>
      <c r="NA11" s="826"/>
      <c r="NK11" s="826"/>
      <c r="NL11" s="826"/>
      <c r="NM11" s="826"/>
      <c r="NN11" s="826"/>
      <c r="NO11" s="826"/>
      <c r="NP11" s="826"/>
      <c r="NQ11" s="826"/>
      <c r="NR11" s="826"/>
      <c r="OB11" s="826"/>
      <c r="OC11" s="826"/>
      <c r="OD11" s="826"/>
      <c r="OE11" s="826"/>
      <c r="OF11" s="826"/>
      <c r="OG11" s="826"/>
      <c r="OH11" s="826"/>
      <c r="OI11" s="826"/>
      <c r="OS11" s="826"/>
      <c r="OT11" s="826"/>
      <c r="OU11" s="826"/>
      <c r="OV11" s="826"/>
      <c r="OW11" s="826"/>
      <c r="OX11" s="826"/>
      <c r="OY11" s="826"/>
      <c r="OZ11" s="826"/>
      <c r="PJ11" s="826"/>
      <c r="PK11" s="826"/>
      <c r="PL11" s="826"/>
      <c r="PM11" s="826"/>
      <c r="PN11" s="826"/>
      <c r="PO11" s="826"/>
      <c r="PP11" s="826"/>
      <c r="PQ11" s="826"/>
      <c r="QA11" s="826"/>
      <c r="QB11" s="826"/>
      <c r="QC11" s="826"/>
      <c r="QD11" s="826"/>
      <c r="QE11" s="826"/>
      <c r="QF11" s="826"/>
      <c r="QG11" s="826"/>
      <c r="QH11" s="826"/>
      <c r="QR11" s="826"/>
      <c r="QS11" s="826"/>
      <c r="QT11" s="826"/>
      <c r="QU11" s="826"/>
      <c r="QV11" s="826"/>
      <c r="QW11" s="826"/>
      <c r="QX11" s="826"/>
      <c r="QY11" s="826"/>
    </row>
    <row r="12" spans="2:518" ht="69.75" customHeight="1" thickBot="1">
      <c r="B12" s="393" t="s">
        <v>14</v>
      </c>
      <c r="C12" s="394" t="s">
        <v>263</v>
      </c>
      <c r="D12" s="395" t="s">
        <v>264</v>
      </c>
      <c r="E12" s="396" t="s">
        <v>265</v>
      </c>
      <c r="F12" s="397" t="s">
        <v>86</v>
      </c>
      <c r="G12" s="398" t="s">
        <v>87</v>
      </c>
      <c r="H12" s="398" t="s">
        <v>266</v>
      </c>
      <c r="K12" s="873" t="s">
        <v>14</v>
      </c>
      <c r="L12" s="874" t="s">
        <v>1153</v>
      </c>
      <c r="M12" s="875" t="s">
        <v>264</v>
      </c>
      <c r="N12" s="876" t="s">
        <v>265</v>
      </c>
      <c r="O12" s="877" t="s">
        <v>86</v>
      </c>
      <c r="P12" s="878" t="s">
        <v>87</v>
      </c>
      <c r="Q12" s="398"/>
      <c r="R12" s="879"/>
      <c r="S12" s="880"/>
      <c r="T12" s="880"/>
      <c r="U12" s="880"/>
      <c r="V12" s="880"/>
      <c r="W12" s="880"/>
      <c r="X12" s="881"/>
      <c r="Y12" s="882"/>
      <c r="Z12" s="872"/>
      <c r="AA12" s="872"/>
      <c r="AB12" s="873" t="s">
        <v>14</v>
      </c>
      <c r="AC12" s="874" t="s">
        <v>1153</v>
      </c>
      <c r="AD12" s="875" t="s">
        <v>264</v>
      </c>
      <c r="AE12" s="876" t="s">
        <v>265</v>
      </c>
      <c r="AF12" s="877" t="s">
        <v>86</v>
      </c>
      <c r="AG12" s="878" t="s">
        <v>87</v>
      </c>
      <c r="AH12" s="398"/>
      <c r="AI12" s="879"/>
      <c r="AJ12" s="880"/>
      <c r="AK12" s="880"/>
      <c r="AL12" s="880"/>
      <c r="AM12" s="880"/>
      <c r="AN12" s="880"/>
      <c r="AO12" s="881"/>
      <c r="AP12" s="882"/>
      <c r="AQ12" s="872"/>
      <c r="AR12" s="872"/>
      <c r="AS12" s="873" t="s">
        <v>14</v>
      </c>
      <c r="AT12" s="874" t="s">
        <v>1153</v>
      </c>
      <c r="AU12" s="875" t="s">
        <v>264</v>
      </c>
      <c r="AV12" s="876" t="s">
        <v>265</v>
      </c>
      <c r="AW12" s="876" t="s">
        <v>86</v>
      </c>
      <c r="AX12" s="883" t="s">
        <v>87</v>
      </c>
      <c r="AY12" s="398"/>
      <c r="AZ12" s="879"/>
      <c r="BA12" s="880"/>
      <c r="BB12" s="880"/>
      <c r="BC12" s="880"/>
      <c r="BD12" s="880"/>
      <c r="BE12" s="880"/>
      <c r="BF12" s="881"/>
      <c r="BG12" s="882"/>
      <c r="BJ12" s="873" t="s">
        <v>14</v>
      </c>
      <c r="BK12" s="874" t="s">
        <v>1153</v>
      </c>
      <c r="BL12" s="875" t="s">
        <v>264</v>
      </c>
      <c r="BM12" s="876" t="s">
        <v>265</v>
      </c>
      <c r="BN12" s="877" t="s">
        <v>86</v>
      </c>
      <c r="BO12" s="878" t="s">
        <v>87</v>
      </c>
      <c r="BP12" s="398"/>
      <c r="BQ12" s="879"/>
      <c r="BR12" s="880"/>
      <c r="BS12" s="880"/>
      <c r="BT12" s="880"/>
      <c r="BU12" s="880"/>
      <c r="BV12" s="880"/>
      <c r="BW12" s="881"/>
      <c r="BX12" s="882"/>
      <c r="CA12" s="873" t="s">
        <v>14</v>
      </c>
      <c r="CB12" s="874" t="s">
        <v>1153</v>
      </c>
      <c r="CC12" s="875" t="s">
        <v>264</v>
      </c>
      <c r="CD12" s="876" t="s">
        <v>265</v>
      </c>
      <c r="CE12" s="877" t="s">
        <v>86</v>
      </c>
      <c r="CF12" s="878" t="s">
        <v>87</v>
      </c>
      <c r="CG12" s="398"/>
      <c r="CH12" s="879"/>
      <c r="CI12" s="880"/>
      <c r="CJ12" s="880"/>
      <c r="CK12" s="880"/>
      <c r="CL12" s="880"/>
      <c r="CM12" s="880"/>
      <c r="CN12" s="881"/>
      <c r="CO12" s="882"/>
      <c r="CR12" s="873" t="s">
        <v>14</v>
      </c>
      <c r="CS12" s="874" t="s">
        <v>1153</v>
      </c>
      <c r="CT12" s="875" t="s">
        <v>264</v>
      </c>
      <c r="CU12" s="876" t="s">
        <v>265</v>
      </c>
      <c r="CV12" s="877" t="s">
        <v>86</v>
      </c>
      <c r="CW12" s="878" t="s">
        <v>87</v>
      </c>
      <c r="CX12" s="398"/>
      <c r="CY12" s="879"/>
      <c r="CZ12" s="880"/>
      <c r="DA12" s="880"/>
      <c r="DB12" s="880"/>
      <c r="DC12" s="880"/>
      <c r="DD12" s="880"/>
      <c r="DE12" s="881"/>
      <c r="DF12" s="882"/>
      <c r="DI12" s="873" t="s">
        <v>14</v>
      </c>
      <c r="DJ12" s="874" t="s">
        <v>1153</v>
      </c>
      <c r="DK12" s="875" t="s">
        <v>264</v>
      </c>
      <c r="DL12" s="876" t="s">
        <v>265</v>
      </c>
      <c r="DM12" s="877" t="s">
        <v>86</v>
      </c>
      <c r="DN12" s="878" t="s">
        <v>87</v>
      </c>
      <c r="DO12" s="398"/>
      <c r="DP12" s="879"/>
      <c r="DQ12" s="880"/>
      <c r="DR12" s="880"/>
      <c r="DS12" s="880"/>
      <c r="DT12" s="880"/>
      <c r="DU12" s="880"/>
      <c r="DV12" s="881"/>
      <c r="DW12" s="882"/>
      <c r="DZ12" s="873" t="s">
        <v>14</v>
      </c>
      <c r="EA12" s="874" t="s">
        <v>1153</v>
      </c>
      <c r="EB12" s="875" t="s">
        <v>264</v>
      </c>
      <c r="EC12" s="876" t="s">
        <v>265</v>
      </c>
      <c r="ED12" s="877" t="s">
        <v>86</v>
      </c>
      <c r="EE12" s="878" t="s">
        <v>87</v>
      </c>
      <c r="EF12" s="398"/>
      <c r="EG12" s="879"/>
      <c r="EH12" s="880"/>
      <c r="EI12" s="880"/>
      <c r="EJ12" s="880"/>
      <c r="EK12" s="880"/>
      <c r="EL12" s="880"/>
      <c r="EM12" s="881"/>
      <c r="EN12" s="882"/>
      <c r="EQ12" s="873" t="s">
        <v>14</v>
      </c>
      <c r="ER12" s="874" t="s">
        <v>1153</v>
      </c>
      <c r="ES12" s="875" t="s">
        <v>264</v>
      </c>
      <c r="ET12" s="876" t="s">
        <v>265</v>
      </c>
      <c r="EU12" s="877" t="s">
        <v>86</v>
      </c>
      <c r="EV12" s="878" t="s">
        <v>87</v>
      </c>
      <c r="EW12" s="398"/>
      <c r="EX12" s="879"/>
      <c r="EY12" s="880"/>
      <c r="EZ12" s="880"/>
      <c r="FA12" s="880"/>
      <c r="FB12" s="880"/>
      <c r="FC12" s="880"/>
      <c r="FD12" s="881"/>
      <c r="FE12" s="882"/>
      <c r="FH12" s="873" t="s">
        <v>14</v>
      </c>
      <c r="FI12" s="874" t="s">
        <v>1153</v>
      </c>
      <c r="FJ12" s="875" t="s">
        <v>264</v>
      </c>
      <c r="FK12" s="876" t="s">
        <v>265</v>
      </c>
      <c r="FL12" s="877" t="s">
        <v>86</v>
      </c>
      <c r="FM12" s="878" t="s">
        <v>87</v>
      </c>
      <c r="FN12" s="398"/>
      <c r="FO12" s="879"/>
      <c r="FP12" s="880"/>
      <c r="FQ12" s="880"/>
      <c r="FR12" s="880"/>
      <c r="FS12" s="880"/>
      <c r="FT12" s="880"/>
      <c r="FU12" s="881"/>
      <c r="FV12" s="882"/>
      <c r="FY12" s="873" t="s">
        <v>14</v>
      </c>
      <c r="FZ12" s="874" t="s">
        <v>1153</v>
      </c>
      <c r="GA12" s="875" t="s">
        <v>264</v>
      </c>
      <c r="GB12" s="876" t="s">
        <v>265</v>
      </c>
      <c r="GC12" s="877" t="s">
        <v>86</v>
      </c>
      <c r="GD12" s="878" t="s">
        <v>87</v>
      </c>
      <c r="GE12" s="398"/>
      <c r="GF12" s="879"/>
      <c r="GG12" s="880"/>
      <c r="GH12" s="880"/>
      <c r="GI12" s="880"/>
      <c r="GJ12" s="880"/>
      <c r="GK12" s="880"/>
      <c r="GL12" s="881"/>
      <c r="GM12" s="882"/>
      <c r="GP12" s="873" t="s">
        <v>14</v>
      </c>
      <c r="GQ12" s="874" t="s">
        <v>1153</v>
      </c>
      <c r="GR12" s="875" t="s">
        <v>264</v>
      </c>
      <c r="GS12" s="876" t="s">
        <v>265</v>
      </c>
      <c r="GT12" s="877" t="s">
        <v>86</v>
      </c>
      <c r="GU12" s="878" t="s">
        <v>87</v>
      </c>
      <c r="GV12" s="398"/>
      <c r="GW12" s="879"/>
      <c r="GX12" s="880"/>
      <c r="GY12" s="880"/>
      <c r="GZ12" s="880"/>
      <c r="HA12" s="880"/>
      <c r="HB12" s="880"/>
      <c r="HC12" s="881"/>
      <c r="HD12" s="882"/>
      <c r="HG12" s="873" t="s">
        <v>14</v>
      </c>
      <c r="HH12" s="874" t="s">
        <v>1153</v>
      </c>
      <c r="HI12" s="875" t="s">
        <v>264</v>
      </c>
      <c r="HJ12" s="876" t="s">
        <v>265</v>
      </c>
      <c r="HK12" s="877" t="s">
        <v>86</v>
      </c>
      <c r="HL12" s="878" t="s">
        <v>87</v>
      </c>
      <c r="HM12" s="398"/>
      <c r="HN12" s="879"/>
      <c r="HO12" s="880"/>
      <c r="HP12" s="880"/>
      <c r="HQ12" s="880"/>
      <c r="HR12" s="880"/>
      <c r="HS12" s="880"/>
      <c r="HT12" s="881"/>
      <c r="HU12" s="882"/>
      <c r="HX12" s="873" t="s">
        <v>14</v>
      </c>
      <c r="HY12" s="874" t="s">
        <v>1153</v>
      </c>
      <c r="HZ12" s="875" t="s">
        <v>264</v>
      </c>
      <c r="IA12" s="876" t="s">
        <v>265</v>
      </c>
      <c r="IB12" s="877" t="s">
        <v>86</v>
      </c>
      <c r="IC12" s="878" t="s">
        <v>87</v>
      </c>
      <c r="ID12" s="398"/>
      <c r="IE12" s="879"/>
      <c r="IF12" s="880"/>
      <c r="IG12" s="880"/>
      <c r="IH12" s="880"/>
      <c r="II12" s="880"/>
      <c r="IJ12" s="880"/>
      <c r="IK12" s="881"/>
      <c r="IL12" s="882"/>
      <c r="IO12" s="873" t="s">
        <v>14</v>
      </c>
      <c r="IP12" s="874" t="s">
        <v>1153</v>
      </c>
      <c r="IQ12" s="875" t="s">
        <v>264</v>
      </c>
      <c r="IR12" s="876" t="s">
        <v>265</v>
      </c>
      <c r="IS12" s="877" t="s">
        <v>86</v>
      </c>
      <c r="IT12" s="878" t="s">
        <v>87</v>
      </c>
      <c r="IU12" s="398"/>
      <c r="IV12" s="879"/>
      <c r="IW12" s="880"/>
      <c r="IX12" s="880"/>
      <c r="IY12" s="880"/>
      <c r="IZ12" s="880"/>
      <c r="JA12" s="880"/>
      <c r="JB12" s="881"/>
      <c r="JC12" s="882"/>
      <c r="JF12" s="873" t="s">
        <v>14</v>
      </c>
      <c r="JG12" s="874" t="s">
        <v>1153</v>
      </c>
      <c r="JH12" s="875" t="s">
        <v>264</v>
      </c>
      <c r="JI12" s="876" t="s">
        <v>265</v>
      </c>
      <c r="JJ12" s="877" t="s">
        <v>86</v>
      </c>
      <c r="JK12" s="878" t="s">
        <v>87</v>
      </c>
      <c r="JL12" s="398"/>
      <c r="JM12" s="879"/>
      <c r="JN12" s="880"/>
      <c r="JO12" s="880"/>
      <c r="JP12" s="880"/>
      <c r="JQ12" s="880"/>
      <c r="JR12" s="880"/>
      <c r="JS12" s="881"/>
      <c r="JT12" s="882"/>
      <c r="JW12" s="873" t="s">
        <v>14</v>
      </c>
      <c r="JX12" s="874" t="s">
        <v>1153</v>
      </c>
      <c r="JY12" s="875" t="s">
        <v>264</v>
      </c>
      <c r="JZ12" s="876" t="s">
        <v>265</v>
      </c>
      <c r="KA12" s="877" t="s">
        <v>86</v>
      </c>
      <c r="KB12" s="878" t="s">
        <v>87</v>
      </c>
      <c r="KC12" s="398"/>
      <c r="KD12" s="879"/>
      <c r="KE12" s="880"/>
      <c r="KF12" s="880"/>
      <c r="KG12" s="880"/>
      <c r="KH12" s="880"/>
      <c r="KI12" s="880"/>
      <c r="KJ12" s="881"/>
      <c r="KK12" s="882"/>
      <c r="KN12" s="873" t="s">
        <v>14</v>
      </c>
      <c r="KO12" s="874" t="s">
        <v>1153</v>
      </c>
      <c r="KP12" s="875" t="s">
        <v>264</v>
      </c>
      <c r="KQ12" s="876" t="s">
        <v>265</v>
      </c>
      <c r="KR12" s="877" t="s">
        <v>86</v>
      </c>
      <c r="KS12" s="878" t="s">
        <v>87</v>
      </c>
      <c r="KT12" s="398"/>
      <c r="KU12" s="879"/>
      <c r="KV12" s="880"/>
      <c r="KW12" s="880"/>
      <c r="KX12" s="880"/>
      <c r="KY12" s="880"/>
      <c r="KZ12" s="880"/>
      <c r="LA12" s="881"/>
      <c r="LB12" s="882"/>
      <c r="LE12" s="873" t="s">
        <v>14</v>
      </c>
      <c r="LF12" s="874" t="s">
        <v>1153</v>
      </c>
      <c r="LG12" s="875" t="s">
        <v>264</v>
      </c>
      <c r="LH12" s="876" t="s">
        <v>265</v>
      </c>
      <c r="LI12" s="877" t="s">
        <v>86</v>
      </c>
      <c r="LJ12" s="878" t="s">
        <v>87</v>
      </c>
      <c r="LK12" s="398"/>
      <c r="LL12" s="879"/>
      <c r="LM12" s="880"/>
      <c r="LN12" s="880"/>
      <c r="LO12" s="880"/>
      <c r="LP12" s="880"/>
      <c r="LQ12" s="880"/>
      <c r="LR12" s="881"/>
      <c r="LS12" s="882"/>
      <c r="LV12" s="393" t="s">
        <v>14</v>
      </c>
      <c r="LW12" s="394" t="s">
        <v>1153</v>
      </c>
      <c r="LX12" s="395" t="s">
        <v>264</v>
      </c>
      <c r="LY12" s="396" t="s">
        <v>265</v>
      </c>
      <c r="LZ12" s="397" t="s">
        <v>86</v>
      </c>
      <c r="MA12" s="398" t="s">
        <v>87</v>
      </c>
      <c r="MB12" s="398"/>
      <c r="MC12" s="879"/>
      <c r="MD12" s="880"/>
      <c r="ME12" s="880"/>
      <c r="MF12" s="880"/>
      <c r="MG12" s="880"/>
      <c r="MH12" s="880"/>
      <c r="MI12" s="881"/>
      <c r="MJ12" s="882"/>
      <c r="MM12" s="873" t="s">
        <v>14</v>
      </c>
      <c r="MN12" s="874" t="s">
        <v>1153</v>
      </c>
      <c r="MO12" s="875" t="s">
        <v>264</v>
      </c>
      <c r="MP12" s="876" t="s">
        <v>265</v>
      </c>
      <c r="MQ12" s="877" t="s">
        <v>86</v>
      </c>
      <c r="MR12" s="878" t="s">
        <v>87</v>
      </c>
      <c r="MS12" s="398"/>
      <c r="MT12" s="879"/>
      <c r="MU12" s="880"/>
      <c r="MV12" s="880"/>
      <c r="MW12" s="880"/>
      <c r="MX12" s="880"/>
      <c r="MY12" s="880"/>
      <c r="MZ12" s="881"/>
      <c r="NA12" s="882"/>
      <c r="ND12" s="873" t="s">
        <v>14</v>
      </c>
      <c r="NE12" s="874" t="s">
        <v>1153</v>
      </c>
      <c r="NF12" s="875" t="s">
        <v>264</v>
      </c>
      <c r="NG12" s="876" t="s">
        <v>265</v>
      </c>
      <c r="NH12" s="877" t="s">
        <v>86</v>
      </c>
      <c r="NI12" s="878" t="s">
        <v>87</v>
      </c>
      <c r="NJ12" s="398"/>
      <c r="NK12" s="879"/>
      <c r="NL12" s="880"/>
      <c r="NM12" s="880"/>
      <c r="NN12" s="880"/>
      <c r="NO12" s="880"/>
      <c r="NP12" s="880"/>
      <c r="NQ12" s="881"/>
      <c r="NR12" s="882"/>
      <c r="NU12" s="884" t="s">
        <v>14</v>
      </c>
      <c r="NV12" s="885" t="s">
        <v>1153</v>
      </c>
      <c r="NW12" s="886" t="s">
        <v>264</v>
      </c>
      <c r="NX12" s="887" t="s">
        <v>265</v>
      </c>
      <c r="NY12" s="888" t="s">
        <v>86</v>
      </c>
      <c r="NZ12" s="889" t="s">
        <v>87</v>
      </c>
      <c r="OA12" s="398"/>
      <c r="OB12" s="879"/>
      <c r="OC12" s="880"/>
      <c r="OD12" s="880"/>
      <c r="OE12" s="880"/>
      <c r="OF12" s="880"/>
      <c r="OG12" s="880"/>
      <c r="OH12" s="881"/>
      <c r="OI12" s="882"/>
      <c r="OL12" s="873" t="s">
        <v>14</v>
      </c>
      <c r="OM12" s="874" t="s">
        <v>1153</v>
      </c>
      <c r="ON12" s="875" t="s">
        <v>264</v>
      </c>
      <c r="OO12" s="876" t="s">
        <v>265</v>
      </c>
      <c r="OP12" s="877" t="s">
        <v>86</v>
      </c>
      <c r="OQ12" s="878" t="s">
        <v>87</v>
      </c>
      <c r="OR12" s="398"/>
      <c r="OS12" s="879"/>
      <c r="OT12" s="880"/>
      <c r="OU12" s="880"/>
      <c r="OV12" s="880"/>
      <c r="OW12" s="880"/>
      <c r="OX12" s="880"/>
      <c r="OY12" s="881"/>
      <c r="OZ12" s="882"/>
      <c r="PC12" s="873" t="s">
        <v>14</v>
      </c>
      <c r="PD12" s="874" t="s">
        <v>1153</v>
      </c>
      <c r="PE12" s="875" t="s">
        <v>264</v>
      </c>
      <c r="PF12" s="876" t="s">
        <v>265</v>
      </c>
      <c r="PG12" s="890" t="s">
        <v>86</v>
      </c>
      <c r="PH12" s="891" t="s">
        <v>87</v>
      </c>
      <c r="PI12" s="398"/>
      <c r="PJ12" s="879"/>
      <c r="PK12" s="880"/>
      <c r="PL12" s="880"/>
      <c r="PM12" s="880"/>
      <c r="PN12" s="880"/>
      <c r="PO12" s="880"/>
      <c r="PP12" s="881"/>
      <c r="PQ12" s="882"/>
      <c r="PT12" s="873" t="s">
        <v>14</v>
      </c>
      <c r="PU12" s="874" t="s">
        <v>1153</v>
      </c>
      <c r="PV12" s="875" t="s">
        <v>264</v>
      </c>
      <c r="PW12" s="876" t="s">
        <v>265</v>
      </c>
      <c r="PX12" s="877" t="s">
        <v>86</v>
      </c>
      <c r="PY12" s="878" t="s">
        <v>87</v>
      </c>
      <c r="PZ12" s="398"/>
      <c r="QA12" s="879"/>
      <c r="QB12" s="880"/>
      <c r="QC12" s="880"/>
      <c r="QD12" s="880"/>
      <c r="QE12" s="880"/>
      <c r="QF12" s="880"/>
      <c r="QG12" s="881"/>
      <c r="QH12" s="882"/>
      <c r="QK12" s="873" t="s">
        <v>14</v>
      </c>
      <c r="QL12" s="874" t="s">
        <v>1153</v>
      </c>
      <c r="QM12" s="875" t="s">
        <v>264</v>
      </c>
      <c r="QN12" s="876" t="s">
        <v>265</v>
      </c>
      <c r="QO12" s="877" t="s">
        <v>86</v>
      </c>
      <c r="QP12" s="878" t="s">
        <v>87</v>
      </c>
      <c r="QQ12" s="398"/>
      <c r="QR12" s="879"/>
      <c r="QS12" s="880"/>
      <c r="QT12" s="880"/>
      <c r="QU12" s="880"/>
      <c r="QV12" s="880"/>
      <c r="QW12" s="880"/>
      <c r="QX12" s="881"/>
      <c r="QY12" s="882"/>
      <c r="RB12" s="241"/>
      <c r="RC12" s="242"/>
      <c r="RD12" s="242"/>
      <c r="RE12" s="243"/>
      <c r="RF12" s="244"/>
      <c r="RG12" s="244"/>
      <c r="RH12" s="241"/>
      <c r="RI12" s="879"/>
      <c r="RJ12" s="880"/>
      <c r="RK12" s="880"/>
      <c r="RL12" s="880"/>
      <c r="RM12" s="880"/>
      <c r="RN12" s="880"/>
      <c r="RO12" s="881"/>
      <c r="RP12" s="882"/>
      <c r="RS12" s="241"/>
      <c r="RT12" s="242"/>
      <c r="RU12" s="242"/>
      <c r="RV12" s="243"/>
      <c r="RW12" s="244"/>
      <c r="RX12" s="244"/>
      <c r="RY12" s="241"/>
      <c r="RZ12" s="879"/>
      <c r="SA12" s="880"/>
      <c r="SB12" s="880"/>
      <c r="SC12" s="880"/>
      <c r="SD12" s="880"/>
      <c r="SE12" s="880"/>
      <c r="SF12" s="881"/>
      <c r="SG12" s="882"/>
      <c r="SJ12" s="241"/>
      <c r="SK12" s="242"/>
      <c r="SL12" s="242"/>
      <c r="SM12" s="243"/>
      <c r="SN12" s="244"/>
      <c r="SO12" s="244"/>
      <c r="SP12" s="241"/>
      <c r="SQ12" s="879"/>
      <c r="SR12" s="880"/>
      <c r="SS12" s="880"/>
      <c r="ST12" s="880"/>
      <c r="SU12" s="880"/>
      <c r="SV12" s="880"/>
      <c r="SW12" s="881"/>
      <c r="SX12" s="882"/>
    </row>
    <row r="13" spans="2:518" ht="18.75" thickTop="1" thickBot="1">
      <c r="B13" s="892"/>
      <c r="C13" s="893" t="s">
        <v>146</v>
      </c>
      <c r="D13" s="894"/>
      <c r="E13" s="895"/>
      <c r="F13" s="896"/>
      <c r="G13" s="897"/>
      <c r="H13" s="897"/>
      <c r="K13" s="892"/>
      <c r="L13" s="893" t="s">
        <v>146</v>
      </c>
      <c r="M13" s="894"/>
      <c r="N13" s="895"/>
      <c r="O13" s="896"/>
      <c r="P13" s="897"/>
      <c r="Q13" s="897"/>
      <c r="R13" s="898"/>
      <c r="S13" s="898"/>
      <c r="T13" s="899"/>
      <c r="U13" s="899"/>
      <c r="V13" s="899"/>
      <c r="W13" s="899"/>
      <c r="X13" s="900"/>
      <c r="Y13" s="901"/>
      <c r="Z13" s="872"/>
      <c r="AA13" s="872"/>
      <c r="AB13" s="892"/>
      <c r="AC13" s="893" t="s">
        <v>146</v>
      </c>
      <c r="AD13" s="894"/>
      <c r="AE13" s="895"/>
      <c r="AF13" s="896"/>
      <c r="AG13" s="897"/>
      <c r="AH13" s="897"/>
      <c r="AI13" s="898"/>
      <c r="AJ13" s="898"/>
      <c r="AK13" s="899"/>
      <c r="AL13" s="899"/>
      <c r="AM13" s="899"/>
      <c r="AN13" s="899"/>
      <c r="AO13" s="900"/>
      <c r="AP13" s="901"/>
      <c r="AQ13" s="872"/>
      <c r="AR13" s="872"/>
      <c r="AS13" s="892"/>
      <c r="AT13" s="893" t="s">
        <v>146</v>
      </c>
      <c r="AU13" s="894"/>
      <c r="AV13" s="895"/>
      <c r="AW13" s="895"/>
      <c r="AX13" s="902"/>
      <c r="AY13" s="897"/>
      <c r="AZ13" s="898"/>
      <c r="BA13" s="898"/>
      <c r="BB13" s="899"/>
      <c r="BC13" s="899"/>
      <c r="BD13" s="899"/>
      <c r="BE13" s="899"/>
      <c r="BF13" s="900"/>
      <c r="BG13" s="901"/>
      <c r="BJ13" s="892"/>
      <c r="BK13" s="893" t="s">
        <v>146</v>
      </c>
      <c r="BL13" s="894"/>
      <c r="BM13" s="895"/>
      <c r="BN13" s="896"/>
      <c r="BO13" s="897"/>
      <c r="BP13" s="897"/>
      <c r="BQ13" s="898"/>
      <c r="BR13" s="898"/>
      <c r="BS13" s="899"/>
      <c r="BT13" s="899"/>
      <c r="BU13" s="899"/>
      <c r="BV13" s="899"/>
      <c r="BW13" s="900"/>
      <c r="BX13" s="901"/>
      <c r="CA13" s="892"/>
      <c r="CB13" s="893" t="s">
        <v>146</v>
      </c>
      <c r="CC13" s="894"/>
      <c r="CD13" s="895"/>
      <c r="CE13" s="896"/>
      <c r="CF13" s="897"/>
      <c r="CG13" s="897"/>
      <c r="CH13" s="898"/>
      <c r="CI13" s="898"/>
      <c r="CJ13" s="899"/>
      <c r="CK13" s="899"/>
      <c r="CL13" s="899"/>
      <c r="CM13" s="899"/>
      <c r="CN13" s="900"/>
      <c r="CO13" s="901"/>
      <c r="CR13" s="892"/>
      <c r="CS13" s="893" t="s">
        <v>146</v>
      </c>
      <c r="CT13" s="894"/>
      <c r="CU13" s="895"/>
      <c r="CV13" s="896"/>
      <c r="CW13" s="897"/>
      <c r="CX13" s="897"/>
      <c r="CY13" s="898"/>
      <c r="CZ13" s="898"/>
      <c r="DA13" s="899"/>
      <c r="DB13" s="899"/>
      <c r="DC13" s="899"/>
      <c r="DD13" s="899"/>
      <c r="DE13" s="900"/>
      <c r="DF13" s="901"/>
      <c r="DI13" s="892"/>
      <c r="DJ13" s="893" t="s">
        <v>146</v>
      </c>
      <c r="DK13" s="894"/>
      <c r="DL13" s="895"/>
      <c r="DM13" s="896"/>
      <c r="DN13" s="897"/>
      <c r="DO13" s="897"/>
      <c r="DP13" s="898"/>
      <c r="DQ13" s="898"/>
      <c r="DR13" s="899"/>
      <c r="DS13" s="899"/>
      <c r="DT13" s="899"/>
      <c r="DU13" s="899"/>
      <c r="DV13" s="900"/>
      <c r="DW13" s="901"/>
      <c r="DZ13" s="892"/>
      <c r="EA13" s="893" t="s">
        <v>146</v>
      </c>
      <c r="EB13" s="894"/>
      <c r="EC13" s="895"/>
      <c r="ED13" s="896"/>
      <c r="EE13" s="897"/>
      <c r="EF13" s="897"/>
      <c r="EG13" s="898"/>
      <c r="EH13" s="898"/>
      <c r="EI13" s="899"/>
      <c r="EJ13" s="899"/>
      <c r="EK13" s="899"/>
      <c r="EL13" s="899"/>
      <c r="EM13" s="900"/>
      <c r="EN13" s="901"/>
      <c r="EQ13" s="892"/>
      <c r="ER13" s="893" t="s">
        <v>146</v>
      </c>
      <c r="ES13" s="894"/>
      <c r="ET13" s="895"/>
      <c r="EU13" s="896"/>
      <c r="EV13" s="897"/>
      <c r="EW13" s="897"/>
      <c r="EX13" s="898"/>
      <c r="EY13" s="898"/>
      <c r="EZ13" s="899"/>
      <c r="FA13" s="899"/>
      <c r="FB13" s="899"/>
      <c r="FC13" s="899"/>
      <c r="FD13" s="900"/>
      <c r="FE13" s="901"/>
      <c r="FH13" s="892"/>
      <c r="FI13" s="893"/>
      <c r="FJ13" s="894"/>
      <c r="FK13" s="895"/>
      <c r="FL13" s="896"/>
      <c r="FM13" s="897"/>
      <c r="FN13" s="897"/>
      <c r="FO13" s="898"/>
      <c r="FP13" s="898"/>
      <c r="FQ13" s="899"/>
      <c r="FR13" s="899"/>
      <c r="FS13" s="899"/>
      <c r="FT13" s="899"/>
      <c r="FU13" s="900"/>
      <c r="FV13" s="901"/>
      <c r="FY13" s="892"/>
      <c r="FZ13" s="893" t="s">
        <v>146</v>
      </c>
      <c r="GA13" s="894"/>
      <c r="GB13" s="895"/>
      <c r="GC13" s="896"/>
      <c r="GD13" s="897"/>
      <c r="GE13" s="897"/>
      <c r="GF13" s="898"/>
      <c r="GG13" s="898"/>
      <c r="GH13" s="899"/>
      <c r="GI13" s="899"/>
      <c r="GJ13" s="899"/>
      <c r="GK13" s="899"/>
      <c r="GL13" s="900"/>
      <c r="GM13" s="901"/>
      <c r="GP13" s="892"/>
      <c r="GQ13" s="893" t="s">
        <v>146</v>
      </c>
      <c r="GR13" s="894"/>
      <c r="GS13" s="895"/>
      <c r="GT13" s="896"/>
      <c r="GU13" s="897"/>
      <c r="GV13" s="897"/>
      <c r="GW13" s="898"/>
      <c r="GX13" s="898"/>
      <c r="GY13" s="899"/>
      <c r="GZ13" s="899"/>
      <c r="HA13" s="899"/>
      <c r="HB13" s="899"/>
      <c r="HC13" s="900"/>
      <c r="HD13" s="901"/>
      <c r="HG13" s="892"/>
      <c r="HH13" s="893" t="s">
        <v>146</v>
      </c>
      <c r="HI13" s="894"/>
      <c r="HJ13" s="895"/>
      <c r="HK13" s="896"/>
      <c r="HL13" s="897"/>
      <c r="HM13" s="897"/>
      <c r="HN13" s="898"/>
      <c r="HO13" s="898"/>
      <c r="HP13" s="899"/>
      <c r="HQ13" s="899"/>
      <c r="HR13" s="899"/>
      <c r="HS13" s="899"/>
      <c r="HT13" s="900"/>
      <c r="HU13" s="901"/>
      <c r="HX13" s="892"/>
      <c r="HY13" s="893" t="s">
        <v>146</v>
      </c>
      <c r="HZ13" s="894"/>
      <c r="IA13" s="895"/>
      <c r="IB13" s="896"/>
      <c r="IC13" s="897"/>
      <c r="ID13" s="897"/>
      <c r="IE13" s="898"/>
      <c r="IF13" s="898"/>
      <c r="IG13" s="899"/>
      <c r="IH13" s="899"/>
      <c r="II13" s="899"/>
      <c r="IJ13" s="899"/>
      <c r="IK13" s="900"/>
      <c r="IL13" s="901"/>
      <c r="IO13" s="892"/>
      <c r="IP13" s="893" t="s">
        <v>146</v>
      </c>
      <c r="IQ13" s="894"/>
      <c r="IR13" s="895"/>
      <c r="IS13" s="896"/>
      <c r="IT13" s="897"/>
      <c r="IU13" s="897"/>
      <c r="IV13" s="898"/>
      <c r="IW13" s="898"/>
      <c r="IX13" s="899"/>
      <c r="IY13" s="899"/>
      <c r="IZ13" s="899"/>
      <c r="JA13" s="899"/>
      <c r="JB13" s="900"/>
      <c r="JC13" s="901"/>
      <c r="JF13" s="892"/>
      <c r="JG13" s="893" t="s">
        <v>146</v>
      </c>
      <c r="JH13" s="894"/>
      <c r="JI13" s="895"/>
      <c r="JJ13" s="896"/>
      <c r="JK13" s="897"/>
      <c r="JL13" s="897"/>
      <c r="JM13" s="898"/>
      <c r="JN13" s="898"/>
      <c r="JO13" s="899"/>
      <c r="JP13" s="899"/>
      <c r="JQ13" s="899"/>
      <c r="JR13" s="899"/>
      <c r="JS13" s="900"/>
      <c r="JT13" s="901"/>
      <c r="JW13" s="892"/>
      <c r="JX13" s="893" t="s">
        <v>146</v>
      </c>
      <c r="JY13" s="894"/>
      <c r="JZ13" s="895"/>
      <c r="KA13" s="896"/>
      <c r="KB13" s="897"/>
      <c r="KC13" s="897"/>
      <c r="KD13" s="898"/>
      <c r="KE13" s="898"/>
      <c r="KF13" s="899"/>
      <c r="KG13" s="899"/>
      <c r="KH13" s="899"/>
      <c r="KI13" s="899"/>
      <c r="KJ13" s="900"/>
      <c r="KK13" s="901"/>
      <c r="KN13" s="892"/>
      <c r="KO13" s="893" t="s">
        <v>146</v>
      </c>
      <c r="KP13" s="894"/>
      <c r="KQ13" s="895"/>
      <c r="KR13" s="896"/>
      <c r="KS13" s="897"/>
      <c r="KT13" s="897"/>
      <c r="KU13" s="898"/>
      <c r="KV13" s="898"/>
      <c r="KW13" s="899"/>
      <c r="KX13" s="899"/>
      <c r="KY13" s="899"/>
      <c r="KZ13" s="899"/>
      <c r="LA13" s="900"/>
      <c r="LB13" s="901"/>
      <c r="LE13" s="892"/>
      <c r="LF13" s="893" t="s">
        <v>146</v>
      </c>
      <c r="LG13" s="894"/>
      <c r="LH13" s="895"/>
      <c r="LI13" s="896"/>
      <c r="LJ13" s="897"/>
      <c r="LK13" s="897"/>
      <c r="LL13" s="898"/>
      <c r="LM13" s="898"/>
      <c r="LN13" s="899"/>
      <c r="LO13" s="899"/>
      <c r="LP13" s="899"/>
      <c r="LQ13" s="899"/>
      <c r="LR13" s="900"/>
      <c r="LS13" s="901"/>
      <c r="LV13" s="892"/>
      <c r="LW13" s="893" t="s">
        <v>146</v>
      </c>
      <c r="LX13" s="894"/>
      <c r="LY13" s="895"/>
      <c r="LZ13" s="896"/>
      <c r="MA13" s="897"/>
      <c r="MB13" s="897"/>
      <c r="MC13" s="898"/>
      <c r="MD13" s="898"/>
      <c r="ME13" s="899"/>
      <c r="MF13" s="899"/>
      <c r="MG13" s="899"/>
      <c r="MH13" s="899"/>
      <c r="MI13" s="900"/>
      <c r="MJ13" s="901"/>
      <c r="MM13" s="892"/>
      <c r="MN13" s="893" t="s">
        <v>146</v>
      </c>
      <c r="MO13" s="894"/>
      <c r="MP13" s="895"/>
      <c r="MQ13" s="896"/>
      <c r="MR13" s="897"/>
      <c r="MS13" s="897"/>
      <c r="MT13" s="898"/>
      <c r="MU13" s="898"/>
      <c r="MV13" s="899"/>
      <c r="MW13" s="899"/>
      <c r="MX13" s="899"/>
      <c r="MY13" s="899"/>
      <c r="MZ13" s="900"/>
      <c r="NA13" s="901"/>
      <c r="ND13" s="892"/>
      <c r="NE13" s="893" t="s">
        <v>146</v>
      </c>
      <c r="NF13" s="894"/>
      <c r="NG13" s="895"/>
      <c r="NH13" s="896"/>
      <c r="NI13" s="897"/>
      <c r="NJ13" s="897"/>
      <c r="NK13" s="898"/>
      <c r="NL13" s="898"/>
      <c r="NM13" s="899"/>
      <c r="NN13" s="899"/>
      <c r="NO13" s="899"/>
      <c r="NP13" s="899"/>
      <c r="NQ13" s="900"/>
      <c r="NR13" s="901"/>
      <c r="NU13" s="903"/>
      <c r="NV13" s="904" t="s">
        <v>146</v>
      </c>
      <c r="NW13" s="905"/>
      <c r="NX13" s="906"/>
      <c r="NY13" s="907"/>
      <c r="NZ13" s="908"/>
      <c r="OA13" s="897"/>
      <c r="OB13" s="898"/>
      <c r="OC13" s="898"/>
      <c r="OD13" s="899"/>
      <c r="OE13" s="899"/>
      <c r="OF13" s="899"/>
      <c r="OG13" s="899"/>
      <c r="OH13" s="900"/>
      <c r="OI13" s="901"/>
      <c r="OL13" s="892"/>
      <c r="OM13" s="893" t="s">
        <v>146</v>
      </c>
      <c r="ON13" s="894"/>
      <c r="OO13" s="895"/>
      <c r="OP13" s="896"/>
      <c r="OQ13" s="897"/>
      <c r="OR13" s="897"/>
      <c r="OS13" s="898"/>
      <c r="OT13" s="898"/>
      <c r="OU13" s="899"/>
      <c r="OV13" s="899"/>
      <c r="OW13" s="899"/>
      <c r="OX13" s="899"/>
      <c r="OY13" s="900"/>
      <c r="OZ13" s="901"/>
      <c r="PC13" s="892"/>
      <c r="PD13" s="893" t="s">
        <v>146</v>
      </c>
      <c r="PE13" s="894"/>
      <c r="PF13" s="895"/>
      <c r="PG13" s="909"/>
      <c r="PH13" s="910"/>
      <c r="PI13" s="897"/>
      <c r="PJ13" s="898"/>
      <c r="PK13" s="898"/>
      <c r="PL13" s="899"/>
      <c r="PM13" s="899"/>
      <c r="PN13" s="899"/>
      <c r="PO13" s="899"/>
      <c r="PP13" s="900"/>
      <c r="PQ13" s="901"/>
      <c r="PT13" s="892"/>
      <c r="PU13" s="893" t="s">
        <v>146</v>
      </c>
      <c r="PV13" s="894"/>
      <c r="PW13" s="895"/>
      <c r="PX13" s="896"/>
      <c r="PY13" s="897"/>
      <c r="PZ13" s="897"/>
      <c r="QA13" s="898"/>
      <c r="QB13" s="898"/>
      <c r="QC13" s="899"/>
      <c r="QD13" s="899"/>
      <c r="QE13" s="899"/>
      <c r="QF13" s="899"/>
      <c r="QG13" s="900"/>
      <c r="QH13" s="901"/>
      <c r="QK13" s="892"/>
      <c r="QL13" s="893" t="s">
        <v>146</v>
      </c>
      <c r="QM13" s="894"/>
      <c r="QN13" s="895"/>
      <c r="QO13" s="896"/>
      <c r="QP13" s="897"/>
      <c r="QQ13" s="897"/>
      <c r="QR13" s="898"/>
      <c r="QS13" s="898"/>
      <c r="QT13" s="899"/>
      <c r="QU13" s="899"/>
      <c r="QV13" s="899"/>
      <c r="QW13" s="899"/>
      <c r="QX13" s="900"/>
      <c r="QY13" s="901"/>
      <c r="RB13" s="399"/>
      <c r="RC13" s="400"/>
      <c r="RD13" s="401"/>
      <c r="RE13" s="402"/>
      <c r="RF13" s="403"/>
      <c r="RG13" s="404"/>
      <c r="RH13" s="404"/>
      <c r="RI13" s="898"/>
      <c r="RJ13" s="898"/>
      <c r="RK13" s="899"/>
      <c r="RL13" s="899"/>
      <c r="RM13" s="899"/>
      <c r="RN13" s="899"/>
      <c r="RO13" s="900"/>
      <c r="RP13" s="901"/>
      <c r="RS13" s="399"/>
      <c r="RT13" s="400"/>
      <c r="RU13" s="401"/>
      <c r="RV13" s="402"/>
      <c r="RW13" s="403"/>
      <c r="RX13" s="404"/>
      <c r="RY13" s="404"/>
      <c r="RZ13" s="898"/>
      <c r="SA13" s="898"/>
      <c r="SB13" s="899"/>
      <c r="SC13" s="899"/>
      <c r="SD13" s="899"/>
      <c r="SE13" s="899"/>
      <c r="SF13" s="900"/>
      <c r="SG13" s="901"/>
      <c r="SJ13" s="399"/>
      <c r="SK13" s="400"/>
      <c r="SL13" s="401"/>
      <c r="SM13" s="402"/>
      <c r="SN13" s="403"/>
      <c r="SO13" s="404"/>
      <c r="SP13" s="404"/>
      <c r="SQ13" s="898"/>
      <c r="SR13" s="898"/>
      <c r="SS13" s="899"/>
      <c r="ST13" s="899"/>
      <c r="SU13" s="899"/>
      <c r="SV13" s="899"/>
      <c r="SW13" s="900"/>
      <c r="SX13" s="901"/>
    </row>
    <row r="14" spans="2:518" ht="26.25" customHeight="1" thickTop="1" thickBot="1">
      <c r="B14" s="911" t="s">
        <v>742</v>
      </c>
      <c r="C14" s="912" t="s">
        <v>267</v>
      </c>
      <c r="D14" s="913"/>
      <c r="E14" s="914"/>
      <c r="F14" s="915"/>
      <c r="G14" s="916"/>
      <c r="H14" s="917">
        <f>SUM(G15:G16)</f>
        <v>0</v>
      </c>
      <c r="K14" s="911" t="s">
        <v>742</v>
      </c>
      <c r="L14" s="912" t="s">
        <v>267</v>
      </c>
      <c r="M14" s="913"/>
      <c r="N14" s="914"/>
      <c r="O14" s="915"/>
      <c r="P14" s="916"/>
      <c r="Q14" s="917"/>
      <c r="R14" s="898"/>
      <c r="S14" s="898"/>
      <c r="T14" s="899"/>
      <c r="U14" s="899"/>
      <c r="V14" s="899"/>
      <c r="W14" s="899"/>
      <c r="X14" s="900"/>
      <c r="Y14" s="901"/>
      <c r="Z14" s="872"/>
      <c r="AA14" s="872"/>
      <c r="AB14" s="911" t="s">
        <v>742</v>
      </c>
      <c r="AC14" s="912" t="s">
        <v>267</v>
      </c>
      <c r="AD14" s="913"/>
      <c r="AE14" s="914"/>
      <c r="AF14" s="915"/>
      <c r="AG14" s="916"/>
      <c r="AH14" s="917"/>
      <c r="AI14" s="898"/>
      <c r="AJ14" s="898"/>
      <c r="AK14" s="899"/>
      <c r="AL14" s="899"/>
      <c r="AM14" s="899"/>
      <c r="AN14" s="899"/>
      <c r="AO14" s="900"/>
      <c r="AP14" s="901"/>
      <c r="AQ14" s="872"/>
      <c r="AR14" s="872"/>
      <c r="AS14" s="911" t="s">
        <v>742</v>
      </c>
      <c r="AT14" s="912" t="s">
        <v>267</v>
      </c>
      <c r="AU14" s="913"/>
      <c r="AV14" s="914"/>
      <c r="AW14" s="918"/>
      <c r="AX14" s="919"/>
      <c r="AY14" s="917"/>
      <c r="AZ14" s="898"/>
      <c r="BA14" s="898"/>
      <c r="BB14" s="899"/>
      <c r="BC14" s="899"/>
      <c r="BD14" s="899"/>
      <c r="BE14" s="899"/>
      <c r="BF14" s="900"/>
      <c r="BG14" s="901"/>
      <c r="BJ14" s="911" t="s">
        <v>742</v>
      </c>
      <c r="BK14" s="912" t="s">
        <v>267</v>
      </c>
      <c r="BL14" s="913"/>
      <c r="BM14" s="914"/>
      <c r="BN14" s="915"/>
      <c r="BO14" s="916"/>
      <c r="BP14" s="917"/>
      <c r="BQ14" s="898"/>
      <c r="BR14" s="898"/>
      <c r="BS14" s="899"/>
      <c r="BT14" s="899"/>
      <c r="BU14" s="899"/>
      <c r="BV14" s="899"/>
      <c r="BW14" s="900"/>
      <c r="BX14" s="901"/>
      <c r="CA14" s="911" t="s">
        <v>742</v>
      </c>
      <c r="CB14" s="912" t="s">
        <v>267</v>
      </c>
      <c r="CC14" s="913"/>
      <c r="CD14" s="914"/>
      <c r="CE14" s="915"/>
      <c r="CF14" s="916"/>
      <c r="CG14" s="917"/>
      <c r="CH14" s="898"/>
      <c r="CI14" s="898"/>
      <c r="CJ14" s="899"/>
      <c r="CK14" s="899"/>
      <c r="CL14" s="899"/>
      <c r="CM14" s="899"/>
      <c r="CN14" s="900"/>
      <c r="CO14" s="901"/>
      <c r="CR14" s="911" t="s">
        <v>742</v>
      </c>
      <c r="CS14" s="912" t="s">
        <v>267</v>
      </c>
      <c r="CT14" s="913"/>
      <c r="CU14" s="914"/>
      <c r="CV14" s="915"/>
      <c r="CW14" s="916"/>
      <c r="CX14" s="917"/>
      <c r="CY14" s="898"/>
      <c r="CZ14" s="898"/>
      <c r="DA14" s="899"/>
      <c r="DB14" s="899"/>
      <c r="DC14" s="899"/>
      <c r="DD14" s="899"/>
      <c r="DE14" s="900"/>
      <c r="DF14" s="901"/>
      <c r="DI14" s="911" t="s">
        <v>742</v>
      </c>
      <c r="DJ14" s="912" t="s">
        <v>267</v>
      </c>
      <c r="DK14" s="913"/>
      <c r="DL14" s="914"/>
      <c r="DM14" s="915"/>
      <c r="DN14" s="916"/>
      <c r="DO14" s="917"/>
      <c r="DP14" s="898"/>
      <c r="DQ14" s="898"/>
      <c r="DR14" s="899"/>
      <c r="DS14" s="899"/>
      <c r="DT14" s="899"/>
      <c r="DU14" s="899"/>
      <c r="DV14" s="900"/>
      <c r="DW14" s="901"/>
      <c r="DZ14" s="911" t="s">
        <v>742</v>
      </c>
      <c r="EA14" s="912" t="s">
        <v>267</v>
      </c>
      <c r="EB14" s="913"/>
      <c r="EC14" s="914"/>
      <c r="ED14" s="915"/>
      <c r="EE14" s="916"/>
      <c r="EF14" s="917"/>
      <c r="EG14" s="898"/>
      <c r="EH14" s="898"/>
      <c r="EI14" s="899"/>
      <c r="EJ14" s="899"/>
      <c r="EK14" s="899"/>
      <c r="EL14" s="899"/>
      <c r="EM14" s="900"/>
      <c r="EN14" s="901"/>
      <c r="EQ14" s="911" t="s">
        <v>742</v>
      </c>
      <c r="ER14" s="912" t="s">
        <v>267</v>
      </c>
      <c r="ES14" s="913"/>
      <c r="ET14" s="914"/>
      <c r="EU14" s="915"/>
      <c r="EV14" s="916"/>
      <c r="EW14" s="917"/>
      <c r="EX14" s="898"/>
      <c r="EY14" s="898"/>
      <c r="EZ14" s="899"/>
      <c r="FA14" s="899"/>
      <c r="FB14" s="899"/>
      <c r="FC14" s="899"/>
      <c r="FD14" s="900"/>
      <c r="FE14" s="901"/>
      <c r="FH14" s="911"/>
      <c r="FI14" s="912"/>
      <c r="FJ14" s="913"/>
      <c r="FK14" s="914"/>
      <c r="FL14" s="915"/>
      <c r="FM14" s="916"/>
      <c r="FN14" s="917"/>
      <c r="FO14" s="898"/>
      <c r="FP14" s="898"/>
      <c r="FQ14" s="899"/>
      <c r="FR14" s="899"/>
      <c r="FS14" s="899"/>
      <c r="FT14" s="899"/>
      <c r="FU14" s="900"/>
      <c r="FV14" s="901"/>
      <c r="FY14" s="911" t="s">
        <v>742</v>
      </c>
      <c r="FZ14" s="912" t="s">
        <v>267</v>
      </c>
      <c r="GA14" s="913"/>
      <c r="GB14" s="914"/>
      <c r="GC14" s="915"/>
      <c r="GD14" s="916"/>
      <c r="GE14" s="917"/>
      <c r="GF14" s="898"/>
      <c r="GG14" s="898"/>
      <c r="GH14" s="899"/>
      <c r="GI14" s="899"/>
      <c r="GJ14" s="899"/>
      <c r="GK14" s="899"/>
      <c r="GL14" s="900"/>
      <c r="GM14" s="901"/>
      <c r="GP14" s="911" t="s">
        <v>742</v>
      </c>
      <c r="GQ14" s="912" t="s">
        <v>267</v>
      </c>
      <c r="GR14" s="913"/>
      <c r="GS14" s="914"/>
      <c r="GT14" s="915"/>
      <c r="GU14" s="916"/>
      <c r="GV14" s="917"/>
      <c r="GW14" s="898"/>
      <c r="GX14" s="898"/>
      <c r="GY14" s="899"/>
      <c r="GZ14" s="899"/>
      <c r="HA14" s="899"/>
      <c r="HB14" s="899"/>
      <c r="HC14" s="900"/>
      <c r="HD14" s="901"/>
      <c r="HG14" s="911" t="s">
        <v>742</v>
      </c>
      <c r="HH14" s="912" t="s">
        <v>267</v>
      </c>
      <c r="HI14" s="913"/>
      <c r="HJ14" s="914"/>
      <c r="HK14" s="915"/>
      <c r="HL14" s="916"/>
      <c r="HM14" s="917"/>
      <c r="HN14" s="898"/>
      <c r="HO14" s="898"/>
      <c r="HP14" s="899"/>
      <c r="HQ14" s="899"/>
      <c r="HR14" s="899"/>
      <c r="HS14" s="899"/>
      <c r="HT14" s="900"/>
      <c r="HU14" s="901"/>
      <c r="HX14" s="911" t="s">
        <v>742</v>
      </c>
      <c r="HY14" s="912" t="s">
        <v>267</v>
      </c>
      <c r="HZ14" s="913"/>
      <c r="IA14" s="914"/>
      <c r="IB14" s="915"/>
      <c r="IC14" s="916"/>
      <c r="ID14" s="917"/>
      <c r="IE14" s="898"/>
      <c r="IF14" s="898"/>
      <c r="IG14" s="899"/>
      <c r="IH14" s="899"/>
      <c r="II14" s="899"/>
      <c r="IJ14" s="899"/>
      <c r="IK14" s="900"/>
      <c r="IL14" s="901"/>
      <c r="IO14" s="911" t="s">
        <v>742</v>
      </c>
      <c r="IP14" s="912" t="s">
        <v>267</v>
      </c>
      <c r="IQ14" s="913"/>
      <c r="IR14" s="914"/>
      <c r="IS14" s="915"/>
      <c r="IT14" s="916"/>
      <c r="IU14" s="917"/>
      <c r="IV14" s="898"/>
      <c r="IW14" s="898"/>
      <c r="IX14" s="899"/>
      <c r="IY14" s="899"/>
      <c r="IZ14" s="899"/>
      <c r="JA14" s="899"/>
      <c r="JB14" s="900"/>
      <c r="JC14" s="901"/>
      <c r="JF14" s="911" t="s">
        <v>742</v>
      </c>
      <c r="JG14" s="912" t="s">
        <v>267</v>
      </c>
      <c r="JH14" s="913"/>
      <c r="JI14" s="914"/>
      <c r="JJ14" s="915"/>
      <c r="JK14" s="916"/>
      <c r="JL14" s="917"/>
      <c r="JM14" s="898"/>
      <c r="JN14" s="898"/>
      <c r="JO14" s="899"/>
      <c r="JP14" s="899"/>
      <c r="JQ14" s="899"/>
      <c r="JR14" s="899"/>
      <c r="JS14" s="900"/>
      <c r="JT14" s="901"/>
      <c r="JW14" s="911" t="s">
        <v>742</v>
      </c>
      <c r="JX14" s="912" t="s">
        <v>267</v>
      </c>
      <c r="JY14" s="913"/>
      <c r="JZ14" s="914"/>
      <c r="KA14" s="915"/>
      <c r="KB14" s="916"/>
      <c r="KC14" s="917"/>
      <c r="KD14" s="898"/>
      <c r="KE14" s="898"/>
      <c r="KF14" s="899"/>
      <c r="KG14" s="899"/>
      <c r="KH14" s="899"/>
      <c r="KI14" s="899"/>
      <c r="KJ14" s="900"/>
      <c r="KK14" s="901"/>
      <c r="KN14" s="911" t="s">
        <v>742</v>
      </c>
      <c r="KO14" s="912" t="s">
        <v>267</v>
      </c>
      <c r="KP14" s="913"/>
      <c r="KQ14" s="914"/>
      <c r="KR14" s="915"/>
      <c r="KS14" s="916"/>
      <c r="KT14" s="917"/>
      <c r="KU14" s="898"/>
      <c r="KV14" s="898"/>
      <c r="KW14" s="899"/>
      <c r="KX14" s="899"/>
      <c r="KY14" s="899"/>
      <c r="KZ14" s="899"/>
      <c r="LA14" s="900"/>
      <c r="LB14" s="901"/>
      <c r="LE14" s="911" t="s">
        <v>742</v>
      </c>
      <c r="LF14" s="912" t="s">
        <v>267</v>
      </c>
      <c r="LG14" s="913"/>
      <c r="LH14" s="914"/>
      <c r="LI14" s="915"/>
      <c r="LJ14" s="916"/>
      <c r="LK14" s="917"/>
      <c r="LL14" s="898"/>
      <c r="LM14" s="898"/>
      <c r="LN14" s="899"/>
      <c r="LO14" s="899"/>
      <c r="LP14" s="899"/>
      <c r="LQ14" s="899"/>
      <c r="LR14" s="900"/>
      <c r="LS14" s="901"/>
      <c r="LV14" s="911" t="s">
        <v>742</v>
      </c>
      <c r="LW14" s="912" t="s">
        <v>267</v>
      </c>
      <c r="LX14" s="913"/>
      <c r="LY14" s="914"/>
      <c r="LZ14" s="915"/>
      <c r="MA14" s="916"/>
      <c r="MB14" s="917"/>
      <c r="MC14" s="898"/>
      <c r="MD14" s="898"/>
      <c r="ME14" s="899"/>
      <c r="MF14" s="899"/>
      <c r="MG14" s="899"/>
      <c r="MH14" s="899"/>
      <c r="MI14" s="900"/>
      <c r="MJ14" s="901"/>
      <c r="MM14" s="911" t="s">
        <v>742</v>
      </c>
      <c r="MN14" s="912" t="s">
        <v>267</v>
      </c>
      <c r="MO14" s="913"/>
      <c r="MP14" s="914"/>
      <c r="MQ14" s="915"/>
      <c r="MR14" s="916"/>
      <c r="MS14" s="917"/>
      <c r="MT14" s="898"/>
      <c r="MU14" s="898"/>
      <c r="MV14" s="899"/>
      <c r="MW14" s="899"/>
      <c r="MX14" s="899"/>
      <c r="MY14" s="899"/>
      <c r="MZ14" s="900"/>
      <c r="NA14" s="901"/>
      <c r="ND14" s="920" t="s">
        <v>742</v>
      </c>
      <c r="NE14" s="921" t="s">
        <v>267</v>
      </c>
      <c r="NF14" s="922"/>
      <c r="NG14" s="923"/>
      <c r="NH14" s="924"/>
      <c r="NI14" s="925"/>
      <c r="NJ14" s="917"/>
      <c r="NK14" s="898"/>
      <c r="NL14" s="898"/>
      <c r="NM14" s="899"/>
      <c r="NN14" s="899"/>
      <c r="NO14" s="899"/>
      <c r="NP14" s="899"/>
      <c r="NQ14" s="900"/>
      <c r="NR14" s="901"/>
      <c r="NU14" s="926" t="s">
        <v>742</v>
      </c>
      <c r="NV14" s="927" t="s">
        <v>267</v>
      </c>
      <c r="NW14" s="928"/>
      <c r="NX14" s="929"/>
      <c r="NY14" s="930"/>
      <c r="NZ14" s="931"/>
      <c r="OA14" s="917"/>
      <c r="OB14" s="898"/>
      <c r="OC14" s="898"/>
      <c r="OD14" s="899"/>
      <c r="OE14" s="899"/>
      <c r="OF14" s="899"/>
      <c r="OG14" s="899"/>
      <c r="OH14" s="900"/>
      <c r="OI14" s="901"/>
      <c r="OL14" s="911" t="s">
        <v>742</v>
      </c>
      <c r="OM14" s="912" t="s">
        <v>267</v>
      </c>
      <c r="ON14" s="913"/>
      <c r="OO14" s="914"/>
      <c r="OP14" s="915"/>
      <c r="OQ14" s="916"/>
      <c r="OR14" s="917"/>
      <c r="OS14" s="898"/>
      <c r="OT14" s="898"/>
      <c r="OU14" s="899"/>
      <c r="OV14" s="899"/>
      <c r="OW14" s="899"/>
      <c r="OX14" s="899"/>
      <c r="OY14" s="900"/>
      <c r="OZ14" s="901"/>
      <c r="PC14" s="911" t="s">
        <v>742</v>
      </c>
      <c r="PD14" s="912" t="s">
        <v>267</v>
      </c>
      <c r="PE14" s="913"/>
      <c r="PF14" s="914"/>
      <c r="PG14" s="932"/>
      <c r="PH14" s="933"/>
      <c r="PI14" s="917"/>
      <c r="PJ14" s="898"/>
      <c r="PK14" s="898"/>
      <c r="PL14" s="899"/>
      <c r="PM14" s="899"/>
      <c r="PN14" s="899"/>
      <c r="PO14" s="899"/>
      <c r="PP14" s="900"/>
      <c r="PQ14" s="901"/>
      <c r="PT14" s="911" t="s">
        <v>742</v>
      </c>
      <c r="PU14" s="912" t="s">
        <v>267</v>
      </c>
      <c r="PV14" s="913"/>
      <c r="PW14" s="914"/>
      <c r="PX14" s="915"/>
      <c r="PY14" s="916"/>
      <c r="PZ14" s="917"/>
      <c r="QA14" s="898"/>
      <c r="QB14" s="898"/>
      <c r="QC14" s="899"/>
      <c r="QD14" s="899"/>
      <c r="QE14" s="899"/>
      <c r="QF14" s="899"/>
      <c r="QG14" s="900"/>
      <c r="QH14" s="901"/>
      <c r="QK14" s="911" t="s">
        <v>742</v>
      </c>
      <c r="QL14" s="912" t="s">
        <v>267</v>
      </c>
      <c r="QM14" s="913"/>
      <c r="QN14" s="914"/>
      <c r="QO14" s="915"/>
      <c r="QP14" s="916"/>
      <c r="QQ14" s="917"/>
      <c r="QR14" s="898"/>
      <c r="QS14" s="898"/>
      <c r="QT14" s="899"/>
      <c r="QU14" s="899"/>
      <c r="QV14" s="899"/>
      <c r="QW14" s="899"/>
      <c r="QX14" s="900"/>
      <c r="QY14" s="901"/>
      <c r="RB14" s="405"/>
      <c r="RC14" s="406"/>
      <c r="RD14" s="407"/>
      <c r="RE14" s="408"/>
      <c r="RF14" s="409"/>
      <c r="RG14" s="410"/>
      <c r="RH14" s="410"/>
      <c r="RI14" s="898"/>
      <c r="RJ14" s="898"/>
      <c r="RK14" s="934"/>
      <c r="RL14" s="934"/>
      <c r="RM14" s="934"/>
      <c r="RN14" s="934"/>
      <c r="RO14" s="935"/>
      <c r="RP14" s="936"/>
      <c r="RS14" s="405"/>
      <c r="RT14" s="406"/>
      <c r="RU14" s="407"/>
      <c r="RV14" s="408"/>
      <c r="RW14" s="409"/>
      <c r="RX14" s="410"/>
      <c r="RY14" s="410"/>
      <c r="RZ14" s="898"/>
      <c r="SA14" s="898"/>
      <c r="SB14" s="934"/>
      <c r="SC14" s="934"/>
      <c r="SD14" s="934"/>
      <c r="SE14" s="934"/>
      <c r="SF14" s="935"/>
      <c r="SG14" s="936"/>
      <c r="SJ14" s="405"/>
      <c r="SK14" s="406"/>
      <c r="SL14" s="407"/>
      <c r="SM14" s="408"/>
      <c r="SN14" s="409"/>
      <c r="SO14" s="410"/>
      <c r="SP14" s="410"/>
      <c r="SQ14" s="898"/>
      <c r="SR14" s="898"/>
      <c r="SS14" s="934"/>
      <c r="ST14" s="934"/>
      <c r="SU14" s="934"/>
      <c r="SV14" s="934"/>
      <c r="SW14" s="935"/>
      <c r="SX14" s="936"/>
    </row>
    <row r="15" spans="2:518" ht="34.5" customHeight="1" thickTop="1" thickBot="1">
      <c r="B15" s="937" t="s">
        <v>743</v>
      </c>
      <c r="C15" s="938" t="s">
        <v>401</v>
      </c>
      <c r="D15" s="939"/>
      <c r="E15" s="940"/>
      <c r="F15" s="941"/>
      <c r="G15" s="942"/>
      <c r="H15" s="943"/>
      <c r="K15" s="937" t="s">
        <v>743</v>
      </c>
      <c r="L15" s="938" t="s">
        <v>401</v>
      </c>
      <c r="M15" s="939"/>
      <c r="N15" s="940"/>
      <c r="O15" s="941"/>
      <c r="P15" s="942"/>
      <c r="Q15" s="943"/>
      <c r="R15" s="898"/>
      <c r="S15" s="898"/>
      <c r="T15" s="899"/>
      <c r="U15" s="899"/>
      <c r="V15" s="899"/>
      <c r="W15" s="899"/>
      <c r="X15" s="900"/>
      <c r="Y15" s="901"/>
      <c r="Z15" s="872"/>
      <c r="AA15" s="872"/>
      <c r="AB15" s="937" t="s">
        <v>743</v>
      </c>
      <c r="AC15" s="938" t="s">
        <v>401</v>
      </c>
      <c r="AD15" s="939"/>
      <c r="AE15" s="940"/>
      <c r="AF15" s="941"/>
      <c r="AG15" s="942"/>
      <c r="AH15" s="943"/>
      <c r="AI15" s="898"/>
      <c r="AJ15" s="898"/>
      <c r="AK15" s="899"/>
      <c r="AL15" s="899"/>
      <c r="AM15" s="899"/>
      <c r="AN15" s="899"/>
      <c r="AO15" s="900"/>
      <c r="AP15" s="901"/>
      <c r="AQ15" s="872"/>
      <c r="AR15" s="872"/>
      <c r="AS15" s="937" t="s">
        <v>743</v>
      </c>
      <c r="AT15" s="938" t="s">
        <v>401</v>
      </c>
      <c r="AU15" s="939"/>
      <c r="AV15" s="940"/>
      <c r="AW15" s="944"/>
      <c r="AX15" s="945"/>
      <c r="AY15" s="943"/>
      <c r="AZ15" s="898"/>
      <c r="BA15" s="898"/>
      <c r="BB15" s="899"/>
      <c r="BC15" s="899"/>
      <c r="BD15" s="899"/>
      <c r="BE15" s="899"/>
      <c r="BF15" s="900"/>
      <c r="BG15" s="901"/>
      <c r="BJ15" s="937" t="s">
        <v>743</v>
      </c>
      <c r="BK15" s="938" t="s">
        <v>401</v>
      </c>
      <c r="BL15" s="939"/>
      <c r="BM15" s="940"/>
      <c r="BN15" s="941"/>
      <c r="BO15" s="942"/>
      <c r="BP15" s="943"/>
      <c r="BQ15" s="898"/>
      <c r="BR15" s="898"/>
      <c r="BS15" s="899"/>
      <c r="BT15" s="899"/>
      <c r="BU15" s="899"/>
      <c r="BV15" s="899"/>
      <c r="BW15" s="900"/>
      <c r="BX15" s="901"/>
      <c r="CA15" s="937" t="s">
        <v>743</v>
      </c>
      <c r="CB15" s="938" t="s">
        <v>401</v>
      </c>
      <c r="CC15" s="939"/>
      <c r="CD15" s="940"/>
      <c r="CE15" s="941"/>
      <c r="CF15" s="942"/>
      <c r="CG15" s="943"/>
      <c r="CH15" s="898"/>
      <c r="CI15" s="898"/>
      <c r="CJ15" s="899"/>
      <c r="CK15" s="899"/>
      <c r="CL15" s="899"/>
      <c r="CM15" s="899"/>
      <c r="CN15" s="900"/>
      <c r="CO15" s="901"/>
      <c r="CR15" s="937" t="s">
        <v>743</v>
      </c>
      <c r="CS15" s="938" t="s">
        <v>401</v>
      </c>
      <c r="CT15" s="939"/>
      <c r="CU15" s="940"/>
      <c r="CV15" s="941"/>
      <c r="CW15" s="942"/>
      <c r="CX15" s="943"/>
      <c r="CY15" s="898"/>
      <c r="CZ15" s="898"/>
      <c r="DA15" s="899"/>
      <c r="DB15" s="899"/>
      <c r="DC15" s="899"/>
      <c r="DD15" s="899"/>
      <c r="DE15" s="900"/>
      <c r="DF15" s="901"/>
      <c r="DI15" s="937" t="s">
        <v>743</v>
      </c>
      <c r="DJ15" s="938" t="s">
        <v>401</v>
      </c>
      <c r="DK15" s="939"/>
      <c r="DL15" s="940"/>
      <c r="DM15" s="941"/>
      <c r="DN15" s="942"/>
      <c r="DO15" s="943"/>
      <c r="DP15" s="898"/>
      <c r="DQ15" s="898"/>
      <c r="DR15" s="899"/>
      <c r="DS15" s="899"/>
      <c r="DT15" s="899"/>
      <c r="DU15" s="899"/>
      <c r="DV15" s="900"/>
      <c r="DW15" s="901"/>
      <c r="DZ15" s="937" t="s">
        <v>743</v>
      </c>
      <c r="EA15" s="938" t="s">
        <v>401</v>
      </c>
      <c r="EB15" s="939"/>
      <c r="EC15" s="940"/>
      <c r="ED15" s="941"/>
      <c r="EE15" s="942"/>
      <c r="EF15" s="943"/>
      <c r="EG15" s="898"/>
      <c r="EH15" s="898"/>
      <c r="EI15" s="899"/>
      <c r="EJ15" s="899"/>
      <c r="EK15" s="899"/>
      <c r="EL15" s="899"/>
      <c r="EM15" s="900"/>
      <c r="EN15" s="901"/>
      <c r="EQ15" s="937" t="s">
        <v>743</v>
      </c>
      <c r="ER15" s="938" t="s">
        <v>401</v>
      </c>
      <c r="ES15" s="939"/>
      <c r="ET15" s="940"/>
      <c r="EU15" s="941"/>
      <c r="EV15" s="942"/>
      <c r="EW15" s="943"/>
      <c r="EX15" s="898"/>
      <c r="EY15" s="898"/>
      <c r="EZ15" s="899"/>
      <c r="FA15" s="899"/>
      <c r="FB15" s="899"/>
      <c r="FC15" s="899"/>
      <c r="FD15" s="900"/>
      <c r="FE15" s="901"/>
      <c r="FH15" s="937"/>
      <c r="FI15" s="938"/>
      <c r="FJ15" s="939"/>
      <c r="FK15" s="940"/>
      <c r="FL15" s="941"/>
      <c r="FM15" s="942"/>
      <c r="FN15" s="943"/>
      <c r="FO15" s="898"/>
      <c r="FP15" s="898"/>
      <c r="FQ15" s="899"/>
      <c r="FR15" s="899"/>
      <c r="FS15" s="899"/>
      <c r="FT15" s="899"/>
      <c r="FU15" s="900"/>
      <c r="FV15" s="901"/>
      <c r="FY15" s="937" t="s">
        <v>743</v>
      </c>
      <c r="FZ15" s="938" t="s">
        <v>401</v>
      </c>
      <c r="GA15" s="939"/>
      <c r="GB15" s="940"/>
      <c r="GC15" s="941"/>
      <c r="GD15" s="942"/>
      <c r="GE15" s="943"/>
      <c r="GF15" s="898"/>
      <c r="GG15" s="898"/>
      <c r="GH15" s="899"/>
      <c r="GI15" s="899"/>
      <c r="GJ15" s="899"/>
      <c r="GK15" s="899"/>
      <c r="GL15" s="900"/>
      <c r="GM15" s="901"/>
      <c r="GP15" s="937" t="s">
        <v>743</v>
      </c>
      <c r="GQ15" s="938" t="s">
        <v>401</v>
      </c>
      <c r="GR15" s="939"/>
      <c r="GS15" s="940"/>
      <c r="GT15" s="941"/>
      <c r="GU15" s="942"/>
      <c r="GV15" s="943"/>
      <c r="GW15" s="898"/>
      <c r="GX15" s="898"/>
      <c r="GY15" s="899"/>
      <c r="GZ15" s="899"/>
      <c r="HA15" s="899"/>
      <c r="HB15" s="899"/>
      <c r="HC15" s="900"/>
      <c r="HD15" s="901"/>
      <c r="HG15" s="937" t="s">
        <v>743</v>
      </c>
      <c r="HH15" s="938" t="s">
        <v>401</v>
      </c>
      <c r="HI15" s="939"/>
      <c r="HJ15" s="940"/>
      <c r="HK15" s="941"/>
      <c r="HL15" s="942"/>
      <c r="HM15" s="943"/>
      <c r="HN15" s="898"/>
      <c r="HO15" s="898"/>
      <c r="HP15" s="899"/>
      <c r="HQ15" s="899"/>
      <c r="HR15" s="899"/>
      <c r="HS15" s="899"/>
      <c r="HT15" s="900"/>
      <c r="HU15" s="901"/>
      <c r="HX15" s="937" t="s">
        <v>743</v>
      </c>
      <c r="HY15" s="938" t="s">
        <v>401</v>
      </c>
      <c r="HZ15" s="939"/>
      <c r="IA15" s="940"/>
      <c r="IB15" s="941"/>
      <c r="IC15" s="942"/>
      <c r="ID15" s="943"/>
      <c r="IE15" s="898"/>
      <c r="IF15" s="898"/>
      <c r="IG15" s="899"/>
      <c r="IH15" s="899"/>
      <c r="II15" s="899"/>
      <c r="IJ15" s="899"/>
      <c r="IK15" s="900"/>
      <c r="IL15" s="901"/>
      <c r="IO15" s="937" t="s">
        <v>743</v>
      </c>
      <c r="IP15" s="938" t="s">
        <v>401</v>
      </c>
      <c r="IQ15" s="939"/>
      <c r="IR15" s="940"/>
      <c r="IS15" s="941"/>
      <c r="IT15" s="942"/>
      <c r="IU15" s="943"/>
      <c r="IV15" s="898"/>
      <c r="IW15" s="898"/>
      <c r="IX15" s="899"/>
      <c r="IY15" s="899"/>
      <c r="IZ15" s="899"/>
      <c r="JA15" s="899"/>
      <c r="JB15" s="900"/>
      <c r="JC15" s="901"/>
      <c r="JF15" s="937" t="s">
        <v>743</v>
      </c>
      <c r="JG15" s="938" t="s">
        <v>401</v>
      </c>
      <c r="JH15" s="939"/>
      <c r="JI15" s="940"/>
      <c r="JJ15" s="941"/>
      <c r="JK15" s="942"/>
      <c r="JL15" s="943"/>
      <c r="JM15" s="898"/>
      <c r="JN15" s="898"/>
      <c r="JO15" s="899"/>
      <c r="JP15" s="899"/>
      <c r="JQ15" s="899"/>
      <c r="JR15" s="899"/>
      <c r="JS15" s="900"/>
      <c r="JT15" s="901"/>
      <c r="JW15" s="937" t="s">
        <v>743</v>
      </c>
      <c r="JX15" s="938" t="s">
        <v>401</v>
      </c>
      <c r="JY15" s="939"/>
      <c r="JZ15" s="940"/>
      <c r="KA15" s="941"/>
      <c r="KB15" s="942"/>
      <c r="KC15" s="943"/>
      <c r="KD15" s="898"/>
      <c r="KE15" s="898"/>
      <c r="KF15" s="899"/>
      <c r="KG15" s="899"/>
      <c r="KH15" s="899"/>
      <c r="KI15" s="899"/>
      <c r="KJ15" s="900"/>
      <c r="KK15" s="901"/>
      <c r="KN15" s="937" t="s">
        <v>743</v>
      </c>
      <c r="KO15" s="938" t="s">
        <v>401</v>
      </c>
      <c r="KP15" s="939"/>
      <c r="KQ15" s="940"/>
      <c r="KR15" s="941"/>
      <c r="KS15" s="942"/>
      <c r="KT15" s="943"/>
      <c r="KU15" s="898"/>
      <c r="KV15" s="898"/>
      <c r="KW15" s="899"/>
      <c r="KX15" s="899"/>
      <c r="KY15" s="899"/>
      <c r="KZ15" s="899"/>
      <c r="LA15" s="900"/>
      <c r="LB15" s="901"/>
      <c r="LE15" s="937" t="s">
        <v>743</v>
      </c>
      <c r="LF15" s="938" t="s">
        <v>401</v>
      </c>
      <c r="LG15" s="939"/>
      <c r="LH15" s="940"/>
      <c r="LI15" s="941"/>
      <c r="LJ15" s="942"/>
      <c r="LK15" s="943"/>
      <c r="LL15" s="898"/>
      <c r="LM15" s="898"/>
      <c r="LN15" s="899"/>
      <c r="LO15" s="899"/>
      <c r="LP15" s="899"/>
      <c r="LQ15" s="899"/>
      <c r="LR15" s="900"/>
      <c r="LS15" s="901"/>
      <c r="LV15" s="937" t="s">
        <v>743</v>
      </c>
      <c r="LW15" s="938" t="s">
        <v>401</v>
      </c>
      <c r="LX15" s="939"/>
      <c r="LY15" s="940"/>
      <c r="LZ15" s="941"/>
      <c r="MA15" s="942"/>
      <c r="MB15" s="943"/>
      <c r="MC15" s="898"/>
      <c r="MD15" s="898"/>
      <c r="ME15" s="899"/>
      <c r="MF15" s="899"/>
      <c r="MG15" s="899"/>
      <c r="MH15" s="899"/>
      <c r="MI15" s="900"/>
      <c r="MJ15" s="901"/>
      <c r="MM15" s="937" t="s">
        <v>743</v>
      </c>
      <c r="MN15" s="938" t="s">
        <v>401</v>
      </c>
      <c r="MO15" s="939"/>
      <c r="MP15" s="940"/>
      <c r="MQ15" s="941"/>
      <c r="MR15" s="942"/>
      <c r="MS15" s="943"/>
      <c r="MT15" s="898"/>
      <c r="MU15" s="898"/>
      <c r="MV15" s="899"/>
      <c r="MW15" s="899"/>
      <c r="MX15" s="899"/>
      <c r="MY15" s="899"/>
      <c r="MZ15" s="900"/>
      <c r="NA15" s="901"/>
      <c r="ND15" s="946" t="s">
        <v>743</v>
      </c>
      <c r="NE15" s="947" t="s">
        <v>401</v>
      </c>
      <c r="NF15" s="948"/>
      <c r="NG15" s="949"/>
      <c r="NH15" s="950"/>
      <c r="NI15" s="950"/>
      <c r="NJ15" s="943"/>
      <c r="NK15" s="898"/>
      <c r="NL15" s="898"/>
      <c r="NM15" s="899"/>
      <c r="NN15" s="899"/>
      <c r="NO15" s="899"/>
      <c r="NP15" s="899"/>
      <c r="NQ15" s="900"/>
      <c r="NR15" s="901"/>
      <c r="NU15" s="951" t="s">
        <v>743</v>
      </c>
      <c r="NV15" s="952" t="s">
        <v>401</v>
      </c>
      <c r="NW15" s="953"/>
      <c r="NX15" s="954"/>
      <c r="NY15" s="955"/>
      <c r="NZ15" s="955"/>
      <c r="OA15" s="943"/>
      <c r="OB15" s="898"/>
      <c r="OC15" s="898"/>
      <c r="OD15" s="899"/>
      <c r="OE15" s="899"/>
      <c r="OF15" s="899"/>
      <c r="OG15" s="899"/>
      <c r="OH15" s="900"/>
      <c r="OI15" s="901"/>
      <c r="OL15" s="937" t="s">
        <v>743</v>
      </c>
      <c r="OM15" s="938" t="s">
        <v>401</v>
      </c>
      <c r="ON15" s="939"/>
      <c r="OO15" s="940"/>
      <c r="OP15" s="941"/>
      <c r="OQ15" s="942"/>
      <c r="OR15" s="943"/>
      <c r="OS15" s="898"/>
      <c r="OT15" s="898"/>
      <c r="OU15" s="899"/>
      <c r="OV15" s="899"/>
      <c r="OW15" s="899"/>
      <c r="OX15" s="899"/>
      <c r="OY15" s="900"/>
      <c r="OZ15" s="901"/>
      <c r="PC15" s="937" t="s">
        <v>743</v>
      </c>
      <c r="PD15" s="938" t="s">
        <v>401</v>
      </c>
      <c r="PE15" s="939"/>
      <c r="PF15" s="940"/>
      <c r="PG15" s="956"/>
      <c r="PH15" s="957"/>
      <c r="PI15" s="943"/>
      <c r="PJ15" s="898"/>
      <c r="PK15" s="898"/>
      <c r="PL15" s="899"/>
      <c r="PM15" s="899"/>
      <c r="PN15" s="899"/>
      <c r="PO15" s="899"/>
      <c r="PP15" s="900"/>
      <c r="PQ15" s="901"/>
      <c r="PT15" s="937" t="s">
        <v>743</v>
      </c>
      <c r="PU15" s="938" t="s">
        <v>401</v>
      </c>
      <c r="PV15" s="939"/>
      <c r="PW15" s="940"/>
      <c r="PX15" s="941"/>
      <c r="PY15" s="942"/>
      <c r="PZ15" s="943"/>
      <c r="QA15" s="898"/>
      <c r="QB15" s="898"/>
      <c r="QC15" s="899"/>
      <c r="QD15" s="899"/>
      <c r="QE15" s="899"/>
      <c r="QF15" s="899"/>
      <c r="QG15" s="900"/>
      <c r="QH15" s="901"/>
      <c r="QK15" s="937" t="s">
        <v>743</v>
      </c>
      <c r="QL15" s="938" t="s">
        <v>401</v>
      </c>
      <c r="QM15" s="939"/>
      <c r="QN15" s="940"/>
      <c r="QO15" s="941"/>
      <c r="QP15" s="942"/>
      <c r="QQ15" s="943"/>
      <c r="QR15" s="898"/>
      <c r="QS15" s="898"/>
      <c r="QT15" s="899"/>
      <c r="QU15" s="899"/>
      <c r="QV15" s="899"/>
      <c r="QW15" s="899"/>
      <c r="QX15" s="900"/>
      <c r="QY15" s="901"/>
      <c r="RB15" s="405"/>
      <c r="RC15" s="406"/>
      <c r="RD15" s="407"/>
      <c r="RE15" s="408"/>
      <c r="RF15" s="409"/>
      <c r="RG15" s="410"/>
      <c r="RH15" s="410"/>
      <c r="RI15" s="898"/>
      <c r="RJ15" s="898"/>
      <c r="RK15" s="934"/>
      <c r="RL15" s="934"/>
      <c r="RM15" s="934"/>
      <c r="RN15" s="934"/>
      <c r="RO15" s="935"/>
      <c r="RP15" s="936"/>
      <c r="RS15" s="405"/>
      <c r="RT15" s="406"/>
      <c r="RU15" s="407"/>
      <c r="RV15" s="408"/>
      <c r="RW15" s="409"/>
      <c r="RX15" s="410"/>
      <c r="RY15" s="410"/>
      <c r="RZ15" s="898"/>
      <c r="SA15" s="898"/>
      <c r="SB15" s="934"/>
      <c r="SC15" s="934"/>
      <c r="SD15" s="934"/>
      <c r="SE15" s="934"/>
      <c r="SF15" s="935"/>
      <c r="SG15" s="936"/>
      <c r="SJ15" s="405"/>
      <c r="SK15" s="406"/>
      <c r="SL15" s="407"/>
      <c r="SM15" s="408"/>
      <c r="SN15" s="409"/>
      <c r="SO15" s="410"/>
      <c r="SP15" s="410"/>
      <c r="SQ15" s="898"/>
      <c r="SR15" s="898"/>
      <c r="SS15" s="934"/>
      <c r="ST15" s="934"/>
      <c r="SU15" s="934"/>
      <c r="SV15" s="934"/>
      <c r="SW15" s="935"/>
      <c r="SX15" s="936"/>
    </row>
    <row r="16" spans="2:518" ht="61.5" thickTop="1" thickBot="1">
      <c r="B16" s="958" t="s">
        <v>744</v>
      </c>
      <c r="C16" s="959" t="s">
        <v>402</v>
      </c>
      <c r="D16" s="960" t="s">
        <v>148</v>
      </c>
      <c r="E16" s="961">
        <f>50+41</f>
        <v>91</v>
      </c>
      <c r="F16" s="962"/>
      <c r="G16" s="963">
        <f>ROUND(E16*F16,0)</f>
        <v>0</v>
      </c>
      <c r="H16" s="964"/>
      <c r="K16" s="958" t="s">
        <v>744</v>
      </c>
      <c r="L16" s="959" t="s">
        <v>402</v>
      </c>
      <c r="M16" s="960" t="s">
        <v>148</v>
      </c>
      <c r="N16" s="961">
        <f>50+41</f>
        <v>91</v>
      </c>
      <c r="O16" s="965">
        <v>21434</v>
      </c>
      <c r="P16" s="963">
        <f>ROUND(N16*O16,0)</f>
        <v>1950494</v>
      </c>
      <c r="Q16" s="964"/>
      <c r="R16" s="898">
        <f>IF(EXACT(VLOOKUP(K16,OFERTA_0,2,FALSE),L16),1,0)</f>
        <v>1</v>
      </c>
      <c r="S16" s="898">
        <f>IF(EXACT(VLOOKUP(K16,OFERTA_0,3,FALSE),M16),1,0)</f>
        <v>1</v>
      </c>
      <c r="T16" s="899">
        <f>IF(EXACT(VLOOKUP(K16,OFERTA_0,4,FALSE),N16),1,0)</f>
        <v>1</v>
      </c>
      <c r="U16" s="899">
        <f>IF(O16=0,0,1)</f>
        <v>1</v>
      </c>
      <c r="V16" s="899">
        <f>IF(P16=0,0,1)</f>
        <v>1</v>
      </c>
      <c r="W16" s="899">
        <f>PRODUCT(R16:V16)</f>
        <v>1</v>
      </c>
      <c r="X16" s="966">
        <f>ROUND(P16,0)</f>
        <v>1950494</v>
      </c>
      <c r="Y16" s="901">
        <f>P16-X16</f>
        <v>0</v>
      </c>
      <c r="Z16" s="872"/>
      <c r="AA16" s="872"/>
      <c r="AB16" s="958" t="s">
        <v>744</v>
      </c>
      <c r="AC16" s="959" t="s">
        <v>402</v>
      </c>
      <c r="AD16" s="960" t="s">
        <v>148</v>
      </c>
      <c r="AE16" s="961">
        <f>50+41</f>
        <v>91</v>
      </c>
      <c r="AF16" s="962">
        <v>20000</v>
      </c>
      <c r="AG16" s="963">
        <f>ROUND(AE16*AF16,0)</f>
        <v>1820000</v>
      </c>
      <c r="AH16" s="964"/>
      <c r="AI16" s="898">
        <f>IF(EXACT(VLOOKUP(AB16,OFERTA_0,2,FALSE),AC16),1,0)</f>
        <v>1</v>
      </c>
      <c r="AJ16" s="898">
        <f>IF(EXACT(VLOOKUP(AB16,OFERTA_0,3,FALSE),AD16),1,0)</f>
        <v>1</v>
      </c>
      <c r="AK16" s="899">
        <f>IF(EXACT(VLOOKUP(AB16,OFERTA_0,4,FALSE),AE16),1,0)</f>
        <v>1</v>
      </c>
      <c r="AL16" s="899">
        <f>IF(AF16=0,0,1)</f>
        <v>1</v>
      </c>
      <c r="AM16" s="899">
        <f>IF(AG16=0,0,1)</f>
        <v>1</v>
      </c>
      <c r="AN16" s="899">
        <f>PRODUCT(AI16:AM16)</f>
        <v>1</v>
      </c>
      <c r="AO16" s="966">
        <f>ROUND(AG16,0)</f>
        <v>1820000</v>
      </c>
      <c r="AP16" s="901">
        <f>AG16-AO16</f>
        <v>0</v>
      </c>
      <c r="AQ16" s="872"/>
      <c r="AR16" s="872"/>
      <c r="AS16" s="958" t="s">
        <v>744</v>
      </c>
      <c r="AT16" s="967" t="s">
        <v>402</v>
      </c>
      <c r="AU16" s="960" t="s">
        <v>148</v>
      </c>
      <c r="AV16" s="961">
        <f>50+41</f>
        <v>91</v>
      </c>
      <c r="AW16" s="968">
        <v>17500</v>
      </c>
      <c r="AX16" s="969">
        <f>ROUND(AV16*AW16,0)</f>
        <v>1592500</v>
      </c>
      <c r="AY16" s="964"/>
      <c r="AZ16" s="898">
        <f>IF(EXACT(VLOOKUP(AS16,OFERTA_0,2,FALSE),AT16),1,0)</f>
        <v>1</v>
      </c>
      <c r="BA16" s="898">
        <f>IF(EXACT(VLOOKUP(AS16,OFERTA_0,3,FALSE),AU16),1,0)</f>
        <v>1</v>
      </c>
      <c r="BB16" s="899">
        <f>IF(EXACT(VLOOKUP(AS16,OFERTA_0,4,FALSE),AV16),1,0)</f>
        <v>1</v>
      </c>
      <c r="BC16" s="899">
        <f>IF(AW16=0,0,1)</f>
        <v>1</v>
      </c>
      <c r="BD16" s="899">
        <f>IF(AX16=0,0,1)</f>
        <v>1</v>
      </c>
      <c r="BE16" s="899">
        <f>PRODUCT(AZ16:BD16)</f>
        <v>1</v>
      </c>
      <c r="BF16" s="966">
        <f>ROUND(AX16,0)</f>
        <v>1592500</v>
      </c>
      <c r="BG16" s="901">
        <f>AX16-BF16</f>
        <v>0</v>
      </c>
      <c r="BJ16" s="958" t="s">
        <v>744</v>
      </c>
      <c r="BK16" s="959" t="s">
        <v>402</v>
      </c>
      <c r="BL16" s="960" t="s">
        <v>148</v>
      </c>
      <c r="BM16" s="961">
        <f>50+41</f>
        <v>91</v>
      </c>
      <c r="BN16" s="962">
        <v>11244</v>
      </c>
      <c r="BO16" s="963">
        <f>ROUND(BM16*BN16,0)</f>
        <v>1023204</v>
      </c>
      <c r="BP16" s="964"/>
      <c r="BQ16" s="898">
        <f>IF(EXACT(VLOOKUP(BJ16,OFERTA_0,2,FALSE),BK16),1,0)</f>
        <v>1</v>
      </c>
      <c r="BR16" s="898">
        <f>IF(EXACT(VLOOKUP(BJ16,OFERTA_0,3,FALSE),BL16),1,0)</f>
        <v>1</v>
      </c>
      <c r="BS16" s="899">
        <f>IF(EXACT(VLOOKUP(BJ16,OFERTA_0,4,FALSE),BM16),1,0)</f>
        <v>1</v>
      </c>
      <c r="BT16" s="899">
        <f>IF(BN16=0,0,1)</f>
        <v>1</v>
      </c>
      <c r="BU16" s="899">
        <f>IF(BO16=0,0,1)</f>
        <v>1</v>
      </c>
      <c r="BV16" s="899">
        <f>PRODUCT(BQ16:BU16)</f>
        <v>1</v>
      </c>
      <c r="BW16" s="966">
        <f>ROUND(BO16,0)</f>
        <v>1023204</v>
      </c>
      <c r="BX16" s="901">
        <f>BO16-BW16</f>
        <v>0</v>
      </c>
      <c r="CA16" s="958" t="s">
        <v>744</v>
      </c>
      <c r="CB16" s="959" t="s">
        <v>402</v>
      </c>
      <c r="CC16" s="960" t="s">
        <v>148</v>
      </c>
      <c r="CD16" s="961">
        <f>50+41</f>
        <v>91</v>
      </c>
      <c r="CE16" s="962">
        <v>20876</v>
      </c>
      <c r="CF16" s="963">
        <f>ROUND(CD16*CE16,0)</f>
        <v>1899716</v>
      </c>
      <c r="CG16" s="964"/>
      <c r="CH16" s="898">
        <f>IF(EXACT(VLOOKUP(CA16,OFERTA_0,2,FALSE),CB16),1,0)</f>
        <v>1</v>
      </c>
      <c r="CI16" s="898">
        <f>IF(EXACT(VLOOKUP(CA16,OFERTA_0,3,FALSE),CC16),1,0)</f>
        <v>1</v>
      </c>
      <c r="CJ16" s="899">
        <f>IF(EXACT(VLOOKUP(CA16,OFERTA_0,4,FALSE),CD16),1,0)</f>
        <v>1</v>
      </c>
      <c r="CK16" s="899">
        <f>IF(CE16=0,0,1)</f>
        <v>1</v>
      </c>
      <c r="CL16" s="899">
        <f>IF(CF16=0,0,1)</f>
        <v>1</v>
      </c>
      <c r="CM16" s="899">
        <f>PRODUCT(CH16:CL16)</f>
        <v>1</v>
      </c>
      <c r="CN16" s="966">
        <f>ROUND(CF16,0)</f>
        <v>1899716</v>
      </c>
      <c r="CO16" s="901">
        <f>CF16-CN16</f>
        <v>0</v>
      </c>
      <c r="CR16" s="958" t="s">
        <v>744</v>
      </c>
      <c r="CS16" s="959" t="s">
        <v>402</v>
      </c>
      <c r="CT16" s="960" t="s">
        <v>148</v>
      </c>
      <c r="CU16" s="961">
        <f>50+41</f>
        <v>91</v>
      </c>
      <c r="CV16" s="962">
        <v>51441</v>
      </c>
      <c r="CW16" s="963">
        <f>ROUND(CU16*CV16,0)</f>
        <v>4681131</v>
      </c>
      <c r="CX16" s="964"/>
      <c r="CY16" s="898">
        <f>IF(EXACT(VLOOKUP(CR16,OFERTA_0,2,FALSE),CS16),1,0)</f>
        <v>1</v>
      </c>
      <c r="CZ16" s="898">
        <f>IF(EXACT(VLOOKUP(CR16,OFERTA_0,3,FALSE),CT16),1,0)</f>
        <v>1</v>
      </c>
      <c r="DA16" s="899">
        <f>IF(EXACT(VLOOKUP(CR16,OFERTA_0,4,FALSE),CU16),1,0)</f>
        <v>1</v>
      </c>
      <c r="DB16" s="899">
        <f>IF(CV16=0,0,1)</f>
        <v>1</v>
      </c>
      <c r="DC16" s="899">
        <f>IF(CW16=0,0,1)</f>
        <v>1</v>
      </c>
      <c r="DD16" s="899">
        <f>PRODUCT(CY16:DC16)</f>
        <v>1</v>
      </c>
      <c r="DE16" s="966">
        <f>ROUND(CW16,0)</f>
        <v>4681131</v>
      </c>
      <c r="DF16" s="901">
        <f>CW16-DE16</f>
        <v>0</v>
      </c>
      <c r="DI16" s="958" t="s">
        <v>744</v>
      </c>
      <c r="DJ16" s="959" t="s">
        <v>402</v>
      </c>
      <c r="DK16" s="960" t="s">
        <v>148</v>
      </c>
      <c r="DL16" s="961">
        <f>50+41</f>
        <v>91</v>
      </c>
      <c r="DM16" s="962">
        <v>24609</v>
      </c>
      <c r="DN16" s="963">
        <f>ROUND(DL16*DM16,0)</f>
        <v>2239419</v>
      </c>
      <c r="DO16" s="964"/>
      <c r="DP16" s="898">
        <f>IF(EXACT(VLOOKUP(DI16,OFERTA_0,2,FALSE),DJ16),1,0)</f>
        <v>1</v>
      </c>
      <c r="DQ16" s="898">
        <f>IF(EXACT(VLOOKUP(DI16,OFERTA_0,3,FALSE),DK16),1,0)</f>
        <v>1</v>
      </c>
      <c r="DR16" s="899">
        <f>IF(EXACT(VLOOKUP(DI16,OFERTA_0,4,FALSE),DL16),1,0)</f>
        <v>1</v>
      </c>
      <c r="DS16" s="899">
        <f>IF(DM16=0,0,1)</f>
        <v>1</v>
      </c>
      <c r="DT16" s="899">
        <f>IF(DN16=0,0,1)</f>
        <v>1</v>
      </c>
      <c r="DU16" s="899">
        <f>PRODUCT(DP16:DT16)</f>
        <v>1</v>
      </c>
      <c r="DV16" s="966">
        <f>ROUND(DN16,0)</f>
        <v>2239419</v>
      </c>
      <c r="DW16" s="901">
        <f>DN16-DV16</f>
        <v>0</v>
      </c>
      <c r="DZ16" s="958" t="s">
        <v>744</v>
      </c>
      <c r="EA16" s="959" t="s">
        <v>402</v>
      </c>
      <c r="EB16" s="960" t="s">
        <v>148</v>
      </c>
      <c r="EC16" s="961">
        <f>50+41</f>
        <v>91</v>
      </c>
      <c r="ED16" s="962">
        <v>43000</v>
      </c>
      <c r="EE16" s="963">
        <f>ROUND(EC16*ED16,0)</f>
        <v>3913000</v>
      </c>
      <c r="EF16" s="964"/>
      <c r="EG16" s="898">
        <f>IF(EXACT(VLOOKUP(DZ16,OFERTA_0,2,FALSE),EA16),1,0)</f>
        <v>1</v>
      </c>
      <c r="EH16" s="898">
        <f>IF(EXACT(VLOOKUP(DZ16,OFERTA_0,3,FALSE),EB16),1,0)</f>
        <v>1</v>
      </c>
      <c r="EI16" s="899">
        <f>IF(EXACT(VLOOKUP(DZ16,OFERTA_0,4,FALSE),EC16),1,0)</f>
        <v>1</v>
      </c>
      <c r="EJ16" s="899">
        <f>IF(ED16=0,0,1)</f>
        <v>1</v>
      </c>
      <c r="EK16" s="899">
        <f>IF(EE16=0,0,1)</f>
        <v>1</v>
      </c>
      <c r="EL16" s="899">
        <f>PRODUCT(EG16:EK16)</f>
        <v>1</v>
      </c>
      <c r="EM16" s="966">
        <f>ROUND(EE16,0)</f>
        <v>3913000</v>
      </c>
      <c r="EN16" s="901">
        <f>EE16-EM16</f>
        <v>0</v>
      </c>
      <c r="EQ16" s="958" t="s">
        <v>744</v>
      </c>
      <c r="ER16" s="959" t="s">
        <v>402</v>
      </c>
      <c r="ES16" s="960" t="s">
        <v>148</v>
      </c>
      <c r="ET16" s="961">
        <f>50+41</f>
        <v>91</v>
      </c>
      <c r="EU16" s="962">
        <v>21100</v>
      </c>
      <c r="EV16" s="963">
        <f>ROUND(ET16*EU16,0)</f>
        <v>1920100</v>
      </c>
      <c r="EW16" s="964"/>
      <c r="EX16" s="898">
        <f>IF(EXACT(VLOOKUP(EQ16,OFERTA_0,2,FALSE),ER16),1,0)</f>
        <v>1</v>
      </c>
      <c r="EY16" s="898">
        <f>IF(EXACT(VLOOKUP(EQ16,OFERTA_0,3,FALSE),ES16),1,0)</f>
        <v>1</v>
      </c>
      <c r="EZ16" s="899">
        <f>IF(EXACT(VLOOKUP(EQ16,OFERTA_0,4,FALSE),ET16),1,0)</f>
        <v>1</v>
      </c>
      <c r="FA16" s="899">
        <f>IF(EU16=0,0,1)</f>
        <v>1</v>
      </c>
      <c r="FB16" s="899">
        <f>IF(EV16=0,0,1)</f>
        <v>1</v>
      </c>
      <c r="FC16" s="899">
        <f>PRODUCT(EX16:FB16)</f>
        <v>1</v>
      </c>
      <c r="FD16" s="966">
        <f>ROUND(EV16,0)</f>
        <v>1920100</v>
      </c>
      <c r="FE16" s="901">
        <f>EV16-FD16</f>
        <v>0</v>
      </c>
      <c r="FH16" s="958"/>
      <c r="FI16" s="959"/>
      <c r="FJ16" s="960"/>
      <c r="FK16" s="961"/>
      <c r="FL16" s="962"/>
      <c r="FM16" s="963">
        <f>ROUND(FK16*FL16,0)</f>
        <v>0</v>
      </c>
      <c r="FN16" s="964"/>
      <c r="FO16" s="898" t="e">
        <f>IF(EXACT(VLOOKUP(FH16,OFERTA_0,2,FALSE),FI16),1,0)</f>
        <v>#N/A</v>
      </c>
      <c r="FP16" s="898" t="e">
        <f>IF(EXACT(VLOOKUP(FH16,OFERTA_0,3,FALSE),FJ16),1,0)</f>
        <v>#N/A</v>
      </c>
      <c r="FQ16" s="899" t="e">
        <f>IF(EXACT(VLOOKUP(FH16,OFERTA_0,4,FALSE),FK16),1,0)</f>
        <v>#N/A</v>
      </c>
      <c r="FR16" s="899">
        <f>IF(FL16=0,0,1)</f>
        <v>0</v>
      </c>
      <c r="FS16" s="899">
        <f>IF(FM16=0,0,1)</f>
        <v>0</v>
      </c>
      <c r="FT16" s="899" t="e">
        <f>PRODUCT(FO16:FS16)</f>
        <v>#N/A</v>
      </c>
      <c r="FU16" s="966">
        <f>ROUND(FM16,0)</f>
        <v>0</v>
      </c>
      <c r="FV16" s="901">
        <f>FM16-FU16</f>
        <v>0</v>
      </c>
      <c r="FY16" s="958" t="s">
        <v>744</v>
      </c>
      <c r="FZ16" s="959" t="s">
        <v>402</v>
      </c>
      <c r="GA16" s="960" t="s">
        <v>148</v>
      </c>
      <c r="GB16" s="961">
        <f>50+41</f>
        <v>91</v>
      </c>
      <c r="GC16" s="965">
        <v>20599</v>
      </c>
      <c r="GD16" s="963">
        <f>ROUND(GB16*GC16,0)</f>
        <v>1874509</v>
      </c>
      <c r="GE16" s="964"/>
      <c r="GF16" s="898">
        <f>IF(EXACT(VLOOKUP(FY16,OFERTA_0,2,FALSE),FZ16),1,0)</f>
        <v>1</v>
      </c>
      <c r="GG16" s="898">
        <f>IF(EXACT(VLOOKUP(FY16,OFERTA_0,3,FALSE),GA16),1,0)</f>
        <v>1</v>
      </c>
      <c r="GH16" s="899">
        <f>IF(EXACT(VLOOKUP(FY16,OFERTA_0,4,FALSE),GB16),1,0)</f>
        <v>1</v>
      </c>
      <c r="GI16" s="899">
        <f>IF(GC16=0,0,1)</f>
        <v>1</v>
      </c>
      <c r="GJ16" s="899">
        <f>IF(GD16=0,0,1)</f>
        <v>1</v>
      </c>
      <c r="GK16" s="899">
        <f>PRODUCT(GF16:GJ16)</f>
        <v>1</v>
      </c>
      <c r="GL16" s="966">
        <f>ROUND(GD16,0)</f>
        <v>1874509</v>
      </c>
      <c r="GM16" s="901">
        <f>GD16-GL16</f>
        <v>0</v>
      </c>
      <c r="GP16" s="958" t="s">
        <v>744</v>
      </c>
      <c r="GQ16" s="959" t="s">
        <v>402</v>
      </c>
      <c r="GR16" s="960" t="s">
        <v>148</v>
      </c>
      <c r="GS16" s="961">
        <f>50+41</f>
        <v>91</v>
      </c>
      <c r="GT16" s="962">
        <v>21000</v>
      </c>
      <c r="GU16" s="963">
        <f>ROUND(GS16*GT16,0)</f>
        <v>1911000</v>
      </c>
      <c r="GV16" s="964"/>
      <c r="GW16" s="898">
        <f>IF(EXACT(VLOOKUP(GP16,OFERTA_0,2,FALSE),GQ16),1,0)</f>
        <v>1</v>
      </c>
      <c r="GX16" s="898">
        <f>IF(EXACT(VLOOKUP(GP16,OFERTA_0,3,FALSE),GR16),1,0)</f>
        <v>1</v>
      </c>
      <c r="GY16" s="899">
        <f>IF(EXACT(VLOOKUP(GP16,OFERTA_0,4,FALSE),GS16),1,0)</f>
        <v>1</v>
      </c>
      <c r="GZ16" s="899">
        <f>IF(GT16=0,0,1)</f>
        <v>1</v>
      </c>
      <c r="HA16" s="899">
        <f>IF(GU16=0,0,1)</f>
        <v>1</v>
      </c>
      <c r="HB16" s="899">
        <f>PRODUCT(GW16:HA16)</f>
        <v>1</v>
      </c>
      <c r="HC16" s="966">
        <f>ROUND(GU16,0)</f>
        <v>1911000</v>
      </c>
      <c r="HD16" s="901">
        <f>GU16-HC16</f>
        <v>0</v>
      </c>
      <c r="HG16" s="958" t="s">
        <v>744</v>
      </c>
      <c r="HH16" s="959" t="s">
        <v>402</v>
      </c>
      <c r="HI16" s="960" t="s">
        <v>148</v>
      </c>
      <c r="HJ16" s="961">
        <f>50+41</f>
        <v>91</v>
      </c>
      <c r="HK16" s="962">
        <v>16046</v>
      </c>
      <c r="HL16" s="963">
        <f>ROUND(HJ16*HK16,0)</f>
        <v>1460186</v>
      </c>
      <c r="HM16" s="964"/>
      <c r="HN16" s="898">
        <f>IF(EXACT(VLOOKUP(HG16,OFERTA_0,2,FALSE),HH16),1,0)</f>
        <v>1</v>
      </c>
      <c r="HO16" s="898">
        <f>IF(EXACT(VLOOKUP(HG16,OFERTA_0,3,FALSE),HI16),1,0)</f>
        <v>1</v>
      </c>
      <c r="HP16" s="899">
        <f>IF(EXACT(VLOOKUP(HG16,OFERTA_0,4,FALSE),HJ16),1,0)</f>
        <v>1</v>
      </c>
      <c r="HQ16" s="899">
        <f>IF(HK16=0,0,1)</f>
        <v>1</v>
      </c>
      <c r="HR16" s="899">
        <f>IF(HL16=0,0,1)</f>
        <v>1</v>
      </c>
      <c r="HS16" s="899">
        <f>PRODUCT(HN16:HR16)</f>
        <v>1</v>
      </c>
      <c r="HT16" s="966">
        <f>ROUND(HL16,0)</f>
        <v>1460186</v>
      </c>
      <c r="HU16" s="901">
        <f>HL16-HT16</f>
        <v>0</v>
      </c>
      <c r="HX16" s="958" t="s">
        <v>744</v>
      </c>
      <c r="HY16" s="970" t="s">
        <v>402</v>
      </c>
      <c r="HZ16" s="960" t="s">
        <v>148</v>
      </c>
      <c r="IA16" s="961">
        <f>50+41</f>
        <v>91</v>
      </c>
      <c r="IB16" s="971">
        <v>21920</v>
      </c>
      <c r="IC16" s="972">
        <f>ROUND(IA16*IB16,0)</f>
        <v>1994720</v>
      </c>
      <c r="ID16" s="964"/>
      <c r="IE16" s="898">
        <f>IF(EXACT(VLOOKUP(HX16,OFERTA_0,2,FALSE),HY16),1,0)</f>
        <v>1</v>
      </c>
      <c r="IF16" s="898">
        <f>IF(EXACT(VLOOKUP(HX16,OFERTA_0,3,FALSE),HZ16),1,0)</f>
        <v>1</v>
      </c>
      <c r="IG16" s="899">
        <f>IF(EXACT(VLOOKUP(HX16,OFERTA_0,4,FALSE),IA16),1,0)</f>
        <v>1</v>
      </c>
      <c r="IH16" s="899">
        <f>IF(IB16=0,0,1)</f>
        <v>1</v>
      </c>
      <c r="II16" s="899">
        <f>IF(IC16=0,0,1)</f>
        <v>1</v>
      </c>
      <c r="IJ16" s="899">
        <f>PRODUCT(IE16:II16)</f>
        <v>1</v>
      </c>
      <c r="IK16" s="966">
        <f>ROUND(IC16,0)</f>
        <v>1994720</v>
      </c>
      <c r="IL16" s="901">
        <f>IC16-IK16</f>
        <v>0</v>
      </c>
      <c r="IO16" s="958" t="s">
        <v>744</v>
      </c>
      <c r="IP16" s="970" t="s">
        <v>402</v>
      </c>
      <c r="IQ16" s="960" t="s">
        <v>148</v>
      </c>
      <c r="IR16" s="961">
        <f>50+41</f>
        <v>91</v>
      </c>
      <c r="IS16" s="962">
        <v>27500</v>
      </c>
      <c r="IT16" s="963">
        <f>ROUND(IR16*IS16,0)</f>
        <v>2502500</v>
      </c>
      <c r="IU16" s="964"/>
      <c r="IV16" s="898">
        <f>IF(EXACT(VLOOKUP(IO16,OFERTA_0,2,FALSE),IP16),1,0)</f>
        <v>1</v>
      </c>
      <c r="IW16" s="898">
        <f>IF(EXACT(VLOOKUP(IO16,OFERTA_0,3,FALSE),IQ16),1,0)</f>
        <v>1</v>
      </c>
      <c r="IX16" s="899">
        <f>IF(EXACT(VLOOKUP(IO16,OFERTA_0,4,FALSE),IR16),1,0)</f>
        <v>1</v>
      </c>
      <c r="IY16" s="899">
        <f>IF(IS16=0,0,1)</f>
        <v>1</v>
      </c>
      <c r="IZ16" s="899">
        <f>IF(IT16=0,0,1)</f>
        <v>1</v>
      </c>
      <c r="JA16" s="899">
        <f>PRODUCT(IV16:IZ16)</f>
        <v>1</v>
      </c>
      <c r="JB16" s="966">
        <f>ROUND(IT16,0)</f>
        <v>2502500</v>
      </c>
      <c r="JC16" s="901">
        <f>IT16-JB16</f>
        <v>0</v>
      </c>
      <c r="JF16" s="958" t="s">
        <v>744</v>
      </c>
      <c r="JG16" s="959" t="s">
        <v>402</v>
      </c>
      <c r="JH16" s="960" t="s">
        <v>148</v>
      </c>
      <c r="JI16" s="961">
        <f>50+41</f>
        <v>91</v>
      </c>
      <c r="JJ16" s="962">
        <v>16000</v>
      </c>
      <c r="JK16" s="963">
        <f>ROUND(JI16*JJ16,0)</f>
        <v>1456000</v>
      </c>
      <c r="JL16" s="964"/>
      <c r="JM16" s="898">
        <f>IF(EXACT(VLOOKUP(JF16,OFERTA_0,2,FALSE),JG16),1,0)</f>
        <v>1</v>
      </c>
      <c r="JN16" s="898">
        <f>IF(EXACT(VLOOKUP(JF16,OFERTA_0,3,FALSE),JH16),1,0)</f>
        <v>1</v>
      </c>
      <c r="JO16" s="899">
        <f>IF(EXACT(VLOOKUP(JF16,OFERTA_0,4,FALSE),JI16),1,0)</f>
        <v>1</v>
      </c>
      <c r="JP16" s="899">
        <f>IF(JJ16=0,0,1)</f>
        <v>1</v>
      </c>
      <c r="JQ16" s="899">
        <f>IF(JK16=0,0,1)</f>
        <v>1</v>
      </c>
      <c r="JR16" s="899">
        <f>PRODUCT(JM16:JQ16)</f>
        <v>1</v>
      </c>
      <c r="JS16" s="966">
        <f>ROUND(JK16,0)</f>
        <v>1456000</v>
      </c>
      <c r="JT16" s="901">
        <f>JK16-JS16</f>
        <v>0</v>
      </c>
      <c r="JW16" s="958" t="s">
        <v>744</v>
      </c>
      <c r="JX16" s="959" t="s">
        <v>402</v>
      </c>
      <c r="JY16" s="960" t="s">
        <v>148</v>
      </c>
      <c r="JZ16" s="961">
        <f>50+41</f>
        <v>91</v>
      </c>
      <c r="KA16" s="962">
        <v>26707.080150000005</v>
      </c>
      <c r="KB16" s="963">
        <f>ROUND(JZ16*KA16,0)</f>
        <v>2430344</v>
      </c>
      <c r="KC16" s="964"/>
      <c r="KD16" s="898">
        <f>IF(EXACT(VLOOKUP(JW16,OFERTA_0,2,FALSE),JX16),1,0)</f>
        <v>1</v>
      </c>
      <c r="KE16" s="898">
        <f>IF(EXACT(VLOOKUP(JW16,OFERTA_0,3,FALSE),JY16),1,0)</f>
        <v>1</v>
      </c>
      <c r="KF16" s="899">
        <f>IF(EXACT(VLOOKUP(JW16,OFERTA_0,4,FALSE),JZ16),1,0)</f>
        <v>1</v>
      </c>
      <c r="KG16" s="899">
        <f>IF(KA16=0,0,1)</f>
        <v>1</v>
      </c>
      <c r="KH16" s="899">
        <f>IF(KB16=0,0,1)</f>
        <v>1</v>
      </c>
      <c r="KI16" s="899">
        <f>PRODUCT(KD16:KH16)</f>
        <v>1</v>
      </c>
      <c r="KJ16" s="966">
        <f>ROUND(KB16,0)</f>
        <v>2430344</v>
      </c>
      <c r="KK16" s="901">
        <f>KB16-KJ16</f>
        <v>0</v>
      </c>
      <c r="KN16" s="958" t="s">
        <v>744</v>
      </c>
      <c r="KO16" s="959" t="s">
        <v>402</v>
      </c>
      <c r="KP16" s="960" t="s">
        <v>148</v>
      </c>
      <c r="KQ16" s="961">
        <f>50+41</f>
        <v>91</v>
      </c>
      <c r="KR16" s="962">
        <v>45000</v>
      </c>
      <c r="KS16" s="963">
        <f>ROUND(KQ16*KR16,0)</f>
        <v>4095000</v>
      </c>
      <c r="KT16" s="964"/>
      <c r="KU16" s="898">
        <f>IF(EXACT(VLOOKUP(KN16,OFERTA_0,2,FALSE),KO16),1,0)</f>
        <v>1</v>
      </c>
      <c r="KV16" s="898">
        <f>IF(EXACT(VLOOKUP(KN16,OFERTA_0,3,FALSE),KP16),1,0)</f>
        <v>1</v>
      </c>
      <c r="KW16" s="899">
        <f>IF(EXACT(VLOOKUP(KN16,OFERTA_0,4,FALSE),KQ16),1,0)</f>
        <v>1</v>
      </c>
      <c r="KX16" s="899">
        <f>IF(KR16=0,0,1)</f>
        <v>1</v>
      </c>
      <c r="KY16" s="899">
        <f>IF(KS16=0,0,1)</f>
        <v>1</v>
      </c>
      <c r="KZ16" s="899">
        <f>PRODUCT(KU16:KY16)</f>
        <v>1</v>
      </c>
      <c r="LA16" s="966">
        <f>ROUND(KS16,0)</f>
        <v>4095000</v>
      </c>
      <c r="LB16" s="901">
        <f>KS16-LA16</f>
        <v>0</v>
      </c>
      <c r="LE16" s="958" t="s">
        <v>744</v>
      </c>
      <c r="LF16" s="959" t="s">
        <v>402</v>
      </c>
      <c r="LG16" s="960" t="s">
        <v>148</v>
      </c>
      <c r="LH16" s="961">
        <f>50+41</f>
        <v>91</v>
      </c>
      <c r="LI16" s="973">
        <v>24925</v>
      </c>
      <c r="LJ16" s="974">
        <f>ROUND(LH16*LI16,0)</f>
        <v>2268175</v>
      </c>
      <c r="LK16" s="964"/>
      <c r="LL16" s="898">
        <f>IF(EXACT(VLOOKUP(LE16,OFERTA_0,2,FALSE),LF16),1,0)</f>
        <v>1</v>
      </c>
      <c r="LM16" s="898">
        <f>IF(EXACT(VLOOKUP(LE16,OFERTA_0,3,FALSE),LG16),1,0)</f>
        <v>1</v>
      </c>
      <c r="LN16" s="899">
        <f>IF(EXACT(VLOOKUP(LE16,OFERTA_0,4,FALSE),LH16),1,0)</f>
        <v>1</v>
      </c>
      <c r="LO16" s="899">
        <f>IF(LI16=0,0,1)</f>
        <v>1</v>
      </c>
      <c r="LP16" s="899">
        <f>IF(LJ16=0,0,1)</f>
        <v>1</v>
      </c>
      <c r="LQ16" s="899">
        <f>PRODUCT(LL16:LP16)</f>
        <v>1</v>
      </c>
      <c r="LR16" s="966">
        <f>ROUND(LJ16,0)</f>
        <v>2268175</v>
      </c>
      <c r="LS16" s="901">
        <f>LJ16-LR16</f>
        <v>0</v>
      </c>
      <c r="LV16" s="958" t="s">
        <v>744</v>
      </c>
      <c r="LW16" s="959" t="s">
        <v>402</v>
      </c>
      <c r="LX16" s="960" t="s">
        <v>148</v>
      </c>
      <c r="LY16" s="961">
        <f>50+41</f>
        <v>91</v>
      </c>
      <c r="LZ16" s="962">
        <v>22750</v>
      </c>
      <c r="MA16" s="963">
        <f>ROUND(LY16*LZ16,0)</f>
        <v>2070250</v>
      </c>
      <c r="MB16" s="964"/>
      <c r="MC16" s="898">
        <f>IF(EXACT(VLOOKUP(LV16,OFERTA_0,2,FALSE),LW16),1,0)</f>
        <v>1</v>
      </c>
      <c r="MD16" s="898">
        <f>IF(EXACT(VLOOKUP(LV16,OFERTA_0,3,FALSE),LX16),1,0)</f>
        <v>1</v>
      </c>
      <c r="ME16" s="899">
        <f>IF(EXACT(VLOOKUP(LV16,OFERTA_0,4,FALSE),LY16),1,0)</f>
        <v>1</v>
      </c>
      <c r="MF16" s="899">
        <f>IF(LZ16=0,0,1)</f>
        <v>1</v>
      </c>
      <c r="MG16" s="899">
        <f>IF(MA16=0,0,1)</f>
        <v>1</v>
      </c>
      <c r="MH16" s="899">
        <f>PRODUCT(MC16:MG16)</f>
        <v>1</v>
      </c>
      <c r="MI16" s="966">
        <f>ROUND(MA16,0)</f>
        <v>2070250</v>
      </c>
      <c r="MJ16" s="901">
        <f>MA16-MI16</f>
        <v>0</v>
      </c>
      <c r="MM16" s="958" t="s">
        <v>744</v>
      </c>
      <c r="MN16" s="959" t="s">
        <v>402</v>
      </c>
      <c r="MO16" s="960" t="s">
        <v>148</v>
      </c>
      <c r="MP16" s="961">
        <f>50+41</f>
        <v>91</v>
      </c>
      <c r="MQ16" s="962">
        <v>22000</v>
      </c>
      <c r="MR16" s="963">
        <f>ROUND(MP16*MQ16,0)</f>
        <v>2002000</v>
      </c>
      <c r="MS16" s="964"/>
      <c r="MT16" s="898">
        <f>IF(EXACT(VLOOKUP(MM16,OFERTA_0,2,FALSE),MN16),1,0)</f>
        <v>1</v>
      </c>
      <c r="MU16" s="898">
        <f>IF(EXACT(VLOOKUP(MM16,OFERTA_0,3,FALSE),MO16),1,0)</f>
        <v>1</v>
      </c>
      <c r="MV16" s="899">
        <f>IF(EXACT(VLOOKUP(MM16,OFERTA_0,4,FALSE),MP16),1,0)</f>
        <v>1</v>
      </c>
      <c r="MW16" s="899">
        <f>IF(MQ16=0,0,1)</f>
        <v>1</v>
      </c>
      <c r="MX16" s="899">
        <f>IF(MR16=0,0,1)</f>
        <v>1</v>
      </c>
      <c r="MY16" s="899">
        <f>PRODUCT(MT16:MX16)</f>
        <v>1</v>
      </c>
      <c r="MZ16" s="966">
        <f>ROUND(MR16,0)</f>
        <v>2002000</v>
      </c>
      <c r="NA16" s="901">
        <f>MR16-MZ16</f>
        <v>0</v>
      </c>
      <c r="ND16" s="975" t="s">
        <v>744</v>
      </c>
      <c r="NE16" s="976" t="s">
        <v>402</v>
      </c>
      <c r="NF16" s="977" t="s">
        <v>148</v>
      </c>
      <c r="NG16" s="978">
        <f>50+41</f>
        <v>91</v>
      </c>
      <c r="NH16" s="979">
        <v>15046.02</v>
      </c>
      <c r="NI16" s="980">
        <v>1369188</v>
      </c>
      <c r="NJ16" s="964"/>
      <c r="NK16" s="898">
        <f>IF(EXACT(VLOOKUP(ND16,OFERTA_0,2,FALSE),NE16),1,0)</f>
        <v>1</v>
      </c>
      <c r="NL16" s="898">
        <f>IF(EXACT(VLOOKUP(ND16,OFERTA_0,3,FALSE),NF16),1,0)</f>
        <v>1</v>
      </c>
      <c r="NM16" s="899">
        <f>IF(EXACT(VLOOKUP(ND16,OFERTA_0,4,FALSE),NG16),1,0)</f>
        <v>1</v>
      </c>
      <c r="NN16" s="899">
        <f>IF(NH16=0,0,1)</f>
        <v>1</v>
      </c>
      <c r="NO16" s="899">
        <f>IF(NI16=0,0,1)</f>
        <v>1</v>
      </c>
      <c r="NP16" s="899">
        <f>PRODUCT(NK16:NO16)</f>
        <v>1</v>
      </c>
      <c r="NQ16" s="966">
        <f>ROUND(NI16,0)</f>
        <v>1369188</v>
      </c>
      <c r="NR16" s="901">
        <f>NI16-NQ16</f>
        <v>0</v>
      </c>
      <c r="NU16" s="981" t="s">
        <v>744</v>
      </c>
      <c r="NV16" s="982" t="s">
        <v>402</v>
      </c>
      <c r="NW16" s="983" t="s">
        <v>148</v>
      </c>
      <c r="NX16" s="984">
        <f>50+41</f>
        <v>91</v>
      </c>
      <c r="NY16" s="985">
        <v>15198</v>
      </c>
      <c r="NZ16" s="986">
        <f>ROUND(NX16*NY16,0)</f>
        <v>1383018</v>
      </c>
      <c r="OA16" s="964"/>
      <c r="OB16" s="898">
        <f>IF(EXACT(VLOOKUP(NU16,OFERTA_0,2,FALSE),NV16),1,0)</f>
        <v>1</v>
      </c>
      <c r="OC16" s="898">
        <f>IF(EXACT(VLOOKUP(NU16,OFERTA_0,3,FALSE),NW16),1,0)</f>
        <v>1</v>
      </c>
      <c r="OD16" s="899">
        <f>IF(EXACT(VLOOKUP(NU16,OFERTA_0,4,FALSE),NX16),1,0)</f>
        <v>1</v>
      </c>
      <c r="OE16" s="899">
        <f>IF(NY16=0,0,1)</f>
        <v>1</v>
      </c>
      <c r="OF16" s="899">
        <f>IF(NZ16=0,0,1)</f>
        <v>1</v>
      </c>
      <c r="OG16" s="899">
        <f>PRODUCT(OB16:OF16)</f>
        <v>1</v>
      </c>
      <c r="OH16" s="966">
        <f>ROUND(NZ16,0)</f>
        <v>1383018</v>
      </c>
      <c r="OI16" s="901">
        <f>NZ16-OH16</f>
        <v>0</v>
      </c>
      <c r="OL16" s="958" t="s">
        <v>744</v>
      </c>
      <c r="OM16" s="959" t="s">
        <v>402</v>
      </c>
      <c r="ON16" s="960" t="s">
        <v>148</v>
      </c>
      <c r="OO16" s="961">
        <f>50+41</f>
        <v>91</v>
      </c>
      <c r="OP16" s="962">
        <v>15658</v>
      </c>
      <c r="OQ16" s="963">
        <f>ROUND(OO16*OP16,0)</f>
        <v>1424878</v>
      </c>
      <c r="OR16" s="964"/>
      <c r="OS16" s="898">
        <f>IF(EXACT(VLOOKUP(OL16,OFERTA_0,2,FALSE),OM16),1,0)</f>
        <v>1</v>
      </c>
      <c r="OT16" s="898">
        <f>IF(EXACT(VLOOKUP(OL16,OFERTA_0,3,FALSE),ON16),1,0)</f>
        <v>1</v>
      </c>
      <c r="OU16" s="899">
        <f>IF(EXACT(VLOOKUP(OL16,OFERTA_0,4,FALSE),OO16),1,0)</f>
        <v>1</v>
      </c>
      <c r="OV16" s="899">
        <f>IF(OP16=0,0,1)</f>
        <v>1</v>
      </c>
      <c r="OW16" s="899">
        <f>IF(OQ16=0,0,1)</f>
        <v>1</v>
      </c>
      <c r="OX16" s="899">
        <f>PRODUCT(OS16:OW16)</f>
        <v>1</v>
      </c>
      <c r="OY16" s="966">
        <f>ROUND(OQ16,0)</f>
        <v>1424878</v>
      </c>
      <c r="OZ16" s="901">
        <f>OQ16-OY16</f>
        <v>0</v>
      </c>
      <c r="PC16" s="958" t="s">
        <v>744</v>
      </c>
      <c r="PD16" s="959" t="s">
        <v>402</v>
      </c>
      <c r="PE16" s="960" t="s">
        <v>148</v>
      </c>
      <c r="PF16" s="961">
        <v>91</v>
      </c>
      <c r="PG16" s="987">
        <v>18168</v>
      </c>
      <c r="PH16" s="988">
        <v>1653288</v>
      </c>
      <c r="PI16" s="989"/>
      <c r="PJ16" s="898">
        <f>IF(EXACT(VLOOKUP(PC16,OFERTA_0,2,FALSE),PD16),1,0)</f>
        <v>1</v>
      </c>
      <c r="PK16" s="898">
        <f>IF(EXACT(VLOOKUP(PC16,OFERTA_0,3,FALSE),PE16),1,0)</f>
        <v>1</v>
      </c>
      <c r="PL16" s="899">
        <f>IF(EXACT(VLOOKUP(PC16,OFERTA_0,4,FALSE),PF16),1,0)</f>
        <v>1</v>
      </c>
      <c r="PM16" s="899">
        <f>IF(PG16=0,0,1)</f>
        <v>1</v>
      </c>
      <c r="PN16" s="899">
        <f>IF(PH16=0,0,1)</f>
        <v>1</v>
      </c>
      <c r="PO16" s="899">
        <f>PRODUCT(PJ16:PN16)</f>
        <v>1</v>
      </c>
      <c r="PP16" s="966">
        <f>ROUND(PH16,0)</f>
        <v>1653288</v>
      </c>
      <c r="PQ16" s="901">
        <f>PH16-PP16</f>
        <v>0</v>
      </c>
      <c r="PT16" s="958" t="s">
        <v>744</v>
      </c>
      <c r="PU16" s="959" t="s">
        <v>402</v>
      </c>
      <c r="PV16" s="960" t="s">
        <v>148</v>
      </c>
      <c r="PW16" s="961">
        <f>50+41</f>
        <v>91</v>
      </c>
      <c r="PX16" s="962">
        <v>20950</v>
      </c>
      <c r="PY16" s="963">
        <f>ROUND(PW16*PX16,0)</f>
        <v>1906450</v>
      </c>
      <c r="PZ16" s="964"/>
      <c r="QA16" s="898">
        <f>IF(EXACT(VLOOKUP(PT16,OFERTA_0,2,FALSE),PU16),1,0)</f>
        <v>1</v>
      </c>
      <c r="QB16" s="898">
        <f>IF(EXACT(VLOOKUP(PT16,OFERTA_0,3,FALSE),PV16),1,0)</f>
        <v>1</v>
      </c>
      <c r="QC16" s="899">
        <f>IF(EXACT(VLOOKUP(PT16,OFERTA_0,4,FALSE),PW16),1,0)</f>
        <v>1</v>
      </c>
      <c r="QD16" s="899">
        <f>IF(PX16=0,0,1)</f>
        <v>1</v>
      </c>
      <c r="QE16" s="899">
        <f>IF(PY16=0,0,1)</f>
        <v>1</v>
      </c>
      <c r="QF16" s="899">
        <f>PRODUCT(QA16:QE16)</f>
        <v>1</v>
      </c>
      <c r="QG16" s="966">
        <f>ROUND(PY16,0)</f>
        <v>1906450</v>
      </c>
      <c r="QH16" s="901">
        <f>PY16-QG16</f>
        <v>0</v>
      </c>
      <c r="QK16" s="958" t="s">
        <v>744</v>
      </c>
      <c r="QL16" s="959" t="s">
        <v>402</v>
      </c>
      <c r="QM16" s="960" t="s">
        <v>148</v>
      </c>
      <c r="QN16" s="961">
        <f>50+41</f>
        <v>91</v>
      </c>
      <c r="QO16" s="973">
        <v>25049.624999999996</v>
      </c>
      <c r="QP16" s="974">
        <f>ROUND(QN16*QO16,0)</f>
        <v>2279516</v>
      </c>
      <c r="QQ16" s="964"/>
      <c r="QR16" s="898">
        <f>IF(EXACT(VLOOKUP(QK16,OFERTA_0,2,FALSE),QL16),1,0)</f>
        <v>1</v>
      </c>
      <c r="QS16" s="898">
        <f>IF(EXACT(VLOOKUP(QK16,OFERTA_0,3,FALSE),QM16),1,0)</f>
        <v>1</v>
      </c>
      <c r="QT16" s="899">
        <f>IF(EXACT(VLOOKUP(QK16,OFERTA_0,4,FALSE),QN16),1,0)</f>
        <v>1</v>
      </c>
      <c r="QU16" s="899">
        <f>IF(QO16=0,0,1)</f>
        <v>1</v>
      </c>
      <c r="QV16" s="899">
        <f>IF(QP16=0,0,1)</f>
        <v>1</v>
      </c>
      <c r="QW16" s="899">
        <f>PRODUCT(QR16:QV16)</f>
        <v>1</v>
      </c>
      <c r="QX16" s="966">
        <f>ROUND(QP16,0)</f>
        <v>2279516</v>
      </c>
      <c r="QY16" s="901">
        <f>QP16-QX16</f>
        <v>0</v>
      </c>
      <c r="RB16" s="405"/>
      <c r="RC16" s="406"/>
      <c r="RD16" s="407"/>
      <c r="RE16" s="408"/>
      <c r="RF16" s="409"/>
      <c r="RG16" s="410"/>
      <c r="RH16" s="410"/>
      <c r="RI16" s="898"/>
      <c r="RJ16" s="898"/>
      <c r="RK16" s="934"/>
      <c r="RL16" s="934"/>
      <c r="RM16" s="934"/>
      <c r="RN16" s="934"/>
      <c r="RO16" s="935"/>
      <c r="RP16" s="936"/>
      <c r="RS16" s="405"/>
      <c r="RT16" s="406"/>
      <c r="RU16" s="407"/>
      <c r="RV16" s="408"/>
      <c r="RW16" s="409"/>
      <c r="RX16" s="410"/>
      <c r="RY16" s="410"/>
      <c r="RZ16" s="898"/>
      <c r="SA16" s="898"/>
      <c r="SB16" s="934"/>
      <c r="SC16" s="934"/>
      <c r="SD16" s="934"/>
      <c r="SE16" s="934"/>
      <c r="SF16" s="935"/>
      <c r="SG16" s="936"/>
      <c r="SJ16" s="405"/>
      <c r="SK16" s="406"/>
      <c r="SL16" s="407"/>
      <c r="SM16" s="408"/>
      <c r="SN16" s="409"/>
      <c r="SO16" s="410"/>
      <c r="SP16" s="410"/>
      <c r="SQ16" s="898"/>
      <c r="SR16" s="898"/>
      <c r="SS16" s="934"/>
      <c r="ST16" s="934"/>
      <c r="SU16" s="934"/>
      <c r="SV16" s="934"/>
      <c r="SW16" s="935"/>
      <c r="SX16" s="936"/>
    </row>
    <row r="17" spans="2:518" ht="18.75" thickTop="1" thickBot="1">
      <c r="B17" s="911" t="s">
        <v>745</v>
      </c>
      <c r="C17" s="912" t="s">
        <v>269</v>
      </c>
      <c r="D17" s="913"/>
      <c r="E17" s="914"/>
      <c r="F17" s="915"/>
      <c r="G17" s="916"/>
      <c r="H17" s="917">
        <f>SUM(G18:G52)</f>
        <v>0</v>
      </c>
      <c r="K17" s="911" t="s">
        <v>745</v>
      </c>
      <c r="L17" s="912" t="s">
        <v>269</v>
      </c>
      <c r="M17" s="913"/>
      <c r="N17" s="914"/>
      <c r="O17" s="990"/>
      <c r="P17" s="916"/>
      <c r="Q17" s="917"/>
      <c r="R17" s="898"/>
      <c r="S17" s="898"/>
      <c r="T17" s="899"/>
      <c r="U17" s="899"/>
      <c r="V17" s="899"/>
      <c r="W17" s="899"/>
      <c r="X17" s="900"/>
      <c r="Y17" s="901"/>
      <c r="Z17" s="872"/>
      <c r="AA17" s="872"/>
      <c r="AB17" s="911" t="s">
        <v>745</v>
      </c>
      <c r="AC17" s="912" t="s">
        <v>269</v>
      </c>
      <c r="AD17" s="913"/>
      <c r="AE17" s="914"/>
      <c r="AF17" s="915"/>
      <c r="AG17" s="916"/>
      <c r="AH17" s="917"/>
      <c r="AI17" s="898"/>
      <c r="AJ17" s="898"/>
      <c r="AK17" s="899"/>
      <c r="AL17" s="899"/>
      <c r="AM17" s="899"/>
      <c r="AN17" s="899"/>
      <c r="AO17" s="900"/>
      <c r="AP17" s="901"/>
      <c r="AQ17" s="872"/>
      <c r="AR17" s="872"/>
      <c r="AS17" s="911" t="s">
        <v>745</v>
      </c>
      <c r="AT17" s="991" t="s">
        <v>269</v>
      </c>
      <c r="AU17" s="913"/>
      <c r="AV17" s="914"/>
      <c r="AW17" s="918"/>
      <c r="AX17" s="919"/>
      <c r="AY17" s="917"/>
      <c r="AZ17" s="898"/>
      <c r="BA17" s="898"/>
      <c r="BB17" s="899"/>
      <c r="BC17" s="899"/>
      <c r="BD17" s="899"/>
      <c r="BE17" s="899"/>
      <c r="BF17" s="900"/>
      <c r="BG17" s="901"/>
      <c r="BJ17" s="911" t="s">
        <v>745</v>
      </c>
      <c r="BK17" s="912" t="s">
        <v>269</v>
      </c>
      <c r="BL17" s="913"/>
      <c r="BM17" s="914"/>
      <c r="BN17" s="915"/>
      <c r="BO17" s="916"/>
      <c r="BP17" s="917"/>
      <c r="BQ17" s="898"/>
      <c r="BR17" s="898"/>
      <c r="BS17" s="899"/>
      <c r="BT17" s="899"/>
      <c r="BU17" s="899"/>
      <c r="BV17" s="899"/>
      <c r="BW17" s="900"/>
      <c r="BX17" s="901"/>
      <c r="CA17" s="911" t="s">
        <v>745</v>
      </c>
      <c r="CB17" s="912" t="s">
        <v>269</v>
      </c>
      <c r="CC17" s="913"/>
      <c r="CD17" s="914"/>
      <c r="CE17" s="915"/>
      <c r="CF17" s="916"/>
      <c r="CG17" s="917"/>
      <c r="CH17" s="898"/>
      <c r="CI17" s="898"/>
      <c r="CJ17" s="899"/>
      <c r="CK17" s="899"/>
      <c r="CL17" s="899"/>
      <c r="CM17" s="899"/>
      <c r="CN17" s="900"/>
      <c r="CO17" s="901"/>
      <c r="CR17" s="911" t="s">
        <v>745</v>
      </c>
      <c r="CS17" s="912" t="s">
        <v>269</v>
      </c>
      <c r="CT17" s="913"/>
      <c r="CU17" s="914"/>
      <c r="CV17" s="915"/>
      <c r="CW17" s="916"/>
      <c r="CX17" s="917"/>
      <c r="CY17" s="898"/>
      <c r="CZ17" s="898"/>
      <c r="DA17" s="899"/>
      <c r="DB17" s="899"/>
      <c r="DC17" s="899"/>
      <c r="DD17" s="899"/>
      <c r="DE17" s="900"/>
      <c r="DF17" s="901"/>
      <c r="DI17" s="911" t="s">
        <v>745</v>
      </c>
      <c r="DJ17" s="912" t="s">
        <v>269</v>
      </c>
      <c r="DK17" s="913"/>
      <c r="DL17" s="914"/>
      <c r="DM17" s="915"/>
      <c r="DN17" s="916"/>
      <c r="DO17" s="917"/>
      <c r="DP17" s="898"/>
      <c r="DQ17" s="898"/>
      <c r="DR17" s="899"/>
      <c r="DS17" s="899"/>
      <c r="DT17" s="899"/>
      <c r="DU17" s="899"/>
      <c r="DV17" s="900"/>
      <c r="DW17" s="901"/>
      <c r="DZ17" s="911" t="s">
        <v>745</v>
      </c>
      <c r="EA17" s="912" t="s">
        <v>269</v>
      </c>
      <c r="EB17" s="913"/>
      <c r="EC17" s="914"/>
      <c r="ED17" s="915"/>
      <c r="EE17" s="916"/>
      <c r="EF17" s="917"/>
      <c r="EG17" s="898"/>
      <c r="EH17" s="898"/>
      <c r="EI17" s="899"/>
      <c r="EJ17" s="899"/>
      <c r="EK17" s="899"/>
      <c r="EL17" s="899"/>
      <c r="EM17" s="900"/>
      <c r="EN17" s="901"/>
      <c r="EQ17" s="911" t="s">
        <v>745</v>
      </c>
      <c r="ER17" s="912" t="s">
        <v>269</v>
      </c>
      <c r="ES17" s="913"/>
      <c r="ET17" s="914"/>
      <c r="EU17" s="915"/>
      <c r="EV17" s="916"/>
      <c r="EW17" s="917"/>
      <c r="EX17" s="898"/>
      <c r="EY17" s="898"/>
      <c r="EZ17" s="899"/>
      <c r="FA17" s="899"/>
      <c r="FB17" s="899"/>
      <c r="FC17" s="899"/>
      <c r="FD17" s="900"/>
      <c r="FE17" s="901"/>
      <c r="FH17" s="911"/>
      <c r="FI17" s="912"/>
      <c r="FJ17" s="913"/>
      <c r="FK17" s="914"/>
      <c r="FL17" s="915"/>
      <c r="FM17" s="916"/>
      <c r="FN17" s="917"/>
      <c r="FO17" s="898"/>
      <c r="FP17" s="898"/>
      <c r="FQ17" s="899"/>
      <c r="FR17" s="899"/>
      <c r="FS17" s="899"/>
      <c r="FT17" s="899"/>
      <c r="FU17" s="900"/>
      <c r="FV17" s="901"/>
      <c r="FY17" s="911" t="s">
        <v>745</v>
      </c>
      <c r="FZ17" s="912" t="s">
        <v>269</v>
      </c>
      <c r="GA17" s="913"/>
      <c r="GB17" s="914"/>
      <c r="GC17" s="914"/>
      <c r="GD17" s="916"/>
      <c r="GE17" s="917"/>
      <c r="GF17" s="898"/>
      <c r="GG17" s="898"/>
      <c r="GH17" s="899"/>
      <c r="GI17" s="899"/>
      <c r="GJ17" s="899"/>
      <c r="GK17" s="899"/>
      <c r="GL17" s="900"/>
      <c r="GM17" s="901"/>
      <c r="GP17" s="911" t="s">
        <v>745</v>
      </c>
      <c r="GQ17" s="912" t="s">
        <v>269</v>
      </c>
      <c r="GR17" s="913"/>
      <c r="GS17" s="914"/>
      <c r="GT17" s="915"/>
      <c r="GU17" s="916"/>
      <c r="GV17" s="917"/>
      <c r="GW17" s="898"/>
      <c r="GX17" s="898"/>
      <c r="GY17" s="899"/>
      <c r="GZ17" s="899"/>
      <c r="HA17" s="899"/>
      <c r="HB17" s="899"/>
      <c r="HC17" s="900"/>
      <c r="HD17" s="901"/>
      <c r="HG17" s="911" t="s">
        <v>745</v>
      </c>
      <c r="HH17" s="912" t="s">
        <v>269</v>
      </c>
      <c r="HI17" s="913"/>
      <c r="HJ17" s="914"/>
      <c r="HK17" s="915"/>
      <c r="HL17" s="916"/>
      <c r="HM17" s="917"/>
      <c r="HN17" s="898"/>
      <c r="HO17" s="898"/>
      <c r="HP17" s="899"/>
      <c r="HQ17" s="899"/>
      <c r="HR17" s="899"/>
      <c r="HS17" s="899"/>
      <c r="HT17" s="900"/>
      <c r="HU17" s="901"/>
      <c r="HX17" s="911" t="s">
        <v>745</v>
      </c>
      <c r="HY17" s="912" t="s">
        <v>269</v>
      </c>
      <c r="HZ17" s="913"/>
      <c r="IA17" s="914"/>
      <c r="IB17" s="915"/>
      <c r="IC17" s="916"/>
      <c r="ID17" s="917"/>
      <c r="IE17" s="898"/>
      <c r="IF17" s="898"/>
      <c r="IG17" s="899"/>
      <c r="IH17" s="899"/>
      <c r="II17" s="899"/>
      <c r="IJ17" s="899"/>
      <c r="IK17" s="900"/>
      <c r="IL17" s="901"/>
      <c r="IO17" s="911" t="s">
        <v>745</v>
      </c>
      <c r="IP17" s="912" t="s">
        <v>269</v>
      </c>
      <c r="IQ17" s="913"/>
      <c r="IR17" s="914"/>
      <c r="IS17" s="915"/>
      <c r="IT17" s="916"/>
      <c r="IU17" s="917"/>
      <c r="IV17" s="898"/>
      <c r="IW17" s="898"/>
      <c r="IX17" s="899"/>
      <c r="IY17" s="899"/>
      <c r="IZ17" s="899"/>
      <c r="JA17" s="899"/>
      <c r="JB17" s="900"/>
      <c r="JC17" s="901"/>
      <c r="JF17" s="911" t="s">
        <v>745</v>
      </c>
      <c r="JG17" s="912" t="s">
        <v>269</v>
      </c>
      <c r="JH17" s="913"/>
      <c r="JI17" s="914"/>
      <c r="JJ17" s="915"/>
      <c r="JK17" s="916"/>
      <c r="JL17" s="917"/>
      <c r="JM17" s="898"/>
      <c r="JN17" s="898"/>
      <c r="JO17" s="899"/>
      <c r="JP17" s="899"/>
      <c r="JQ17" s="899"/>
      <c r="JR17" s="899"/>
      <c r="JS17" s="900"/>
      <c r="JT17" s="901"/>
      <c r="JW17" s="911" t="s">
        <v>745</v>
      </c>
      <c r="JX17" s="912" t="s">
        <v>269</v>
      </c>
      <c r="JY17" s="913"/>
      <c r="JZ17" s="914"/>
      <c r="KA17" s="915"/>
      <c r="KB17" s="916"/>
      <c r="KC17" s="917"/>
      <c r="KD17" s="898"/>
      <c r="KE17" s="898"/>
      <c r="KF17" s="899"/>
      <c r="KG17" s="899"/>
      <c r="KH17" s="899"/>
      <c r="KI17" s="899"/>
      <c r="KJ17" s="900"/>
      <c r="KK17" s="901"/>
      <c r="KN17" s="911" t="s">
        <v>745</v>
      </c>
      <c r="KO17" s="912" t="s">
        <v>269</v>
      </c>
      <c r="KP17" s="913"/>
      <c r="KQ17" s="914"/>
      <c r="KR17" s="915"/>
      <c r="KS17" s="916"/>
      <c r="KT17" s="917"/>
      <c r="KU17" s="898"/>
      <c r="KV17" s="898"/>
      <c r="KW17" s="899"/>
      <c r="KX17" s="899"/>
      <c r="KY17" s="899"/>
      <c r="KZ17" s="899"/>
      <c r="LA17" s="900"/>
      <c r="LB17" s="901"/>
      <c r="LE17" s="911" t="s">
        <v>745</v>
      </c>
      <c r="LF17" s="912" t="s">
        <v>269</v>
      </c>
      <c r="LG17" s="913"/>
      <c r="LH17" s="914"/>
      <c r="LI17" s="992"/>
      <c r="LJ17" s="993"/>
      <c r="LK17" s="917"/>
      <c r="LL17" s="898"/>
      <c r="LM17" s="898"/>
      <c r="LN17" s="899"/>
      <c r="LO17" s="899"/>
      <c r="LP17" s="899"/>
      <c r="LQ17" s="899"/>
      <c r="LR17" s="900"/>
      <c r="LS17" s="901"/>
      <c r="LV17" s="911" t="s">
        <v>745</v>
      </c>
      <c r="LW17" s="912" t="s">
        <v>269</v>
      </c>
      <c r="LX17" s="913"/>
      <c r="LY17" s="914"/>
      <c r="LZ17" s="915"/>
      <c r="MA17" s="916"/>
      <c r="MB17" s="917"/>
      <c r="MC17" s="898"/>
      <c r="MD17" s="898"/>
      <c r="ME17" s="899"/>
      <c r="MF17" s="899"/>
      <c r="MG17" s="899"/>
      <c r="MH17" s="899"/>
      <c r="MI17" s="900"/>
      <c r="MJ17" s="901"/>
      <c r="MM17" s="911" t="s">
        <v>745</v>
      </c>
      <c r="MN17" s="912" t="s">
        <v>269</v>
      </c>
      <c r="MO17" s="913"/>
      <c r="MP17" s="914"/>
      <c r="MQ17" s="915"/>
      <c r="MR17" s="916"/>
      <c r="MS17" s="917"/>
      <c r="MT17" s="898"/>
      <c r="MU17" s="898"/>
      <c r="MV17" s="899"/>
      <c r="MW17" s="899"/>
      <c r="MX17" s="899"/>
      <c r="MY17" s="899"/>
      <c r="MZ17" s="900"/>
      <c r="NA17" s="901"/>
      <c r="ND17" s="994" t="s">
        <v>745</v>
      </c>
      <c r="NE17" s="995" t="s">
        <v>269</v>
      </c>
      <c r="NF17" s="996"/>
      <c r="NG17" s="997"/>
      <c r="NH17" s="998"/>
      <c r="NI17" s="999"/>
      <c r="NJ17" s="917"/>
      <c r="NK17" s="898"/>
      <c r="NL17" s="898"/>
      <c r="NM17" s="899"/>
      <c r="NN17" s="899"/>
      <c r="NO17" s="899"/>
      <c r="NP17" s="899"/>
      <c r="NQ17" s="900"/>
      <c r="NR17" s="901"/>
      <c r="NU17" s="1000" t="s">
        <v>745</v>
      </c>
      <c r="NV17" s="1001" t="s">
        <v>269</v>
      </c>
      <c r="NW17" s="1002"/>
      <c r="NX17" s="1003"/>
      <c r="NY17" s="1004"/>
      <c r="NZ17" s="1005"/>
      <c r="OA17" s="917"/>
      <c r="OB17" s="898"/>
      <c r="OC17" s="898"/>
      <c r="OD17" s="899"/>
      <c r="OE17" s="899"/>
      <c r="OF17" s="899"/>
      <c r="OG17" s="899"/>
      <c r="OH17" s="900"/>
      <c r="OI17" s="901"/>
      <c r="OL17" s="911" t="s">
        <v>745</v>
      </c>
      <c r="OM17" s="912" t="s">
        <v>269</v>
      </c>
      <c r="ON17" s="913"/>
      <c r="OO17" s="914"/>
      <c r="OP17" s="915"/>
      <c r="OQ17" s="916"/>
      <c r="OR17" s="917"/>
      <c r="OS17" s="898"/>
      <c r="OT17" s="898"/>
      <c r="OU17" s="899"/>
      <c r="OV17" s="899"/>
      <c r="OW17" s="899"/>
      <c r="OX17" s="899"/>
      <c r="OY17" s="900"/>
      <c r="OZ17" s="901"/>
      <c r="PC17" s="911" t="s">
        <v>745</v>
      </c>
      <c r="PD17" s="912" t="s">
        <v>269</v>
      </c>
      <c r="PE17" s="913"/>
      <c r="PF17" s="914"/>
      <c r="PG17" s="932"/>
      <c r="PH17" s="933"/>
      <c r="PI17" s="917"/>
      <c r="PJ17" s="898"/>
      <c r="PK17" s="898"/>
      <c r="PL17" s="899"/>
      <c r="PM17" s="899"/>
      <c r="PN17" s="899"/>
      <c r="PO17" s="899"/>
      <c r="PP17" s="900"/>
      <c r="PQ17" s="901"/>
      <c r="PT17" s="911" t="s">
        <v>745</v>
      </c>
      <c r="PU17" s="912" t="s">
        <v>269</v>
      </c>
      <c r="PV17" s="913"/>
      <c r="PW17" s="914"/>
      <c r="PX17" s="915"/>
      <c r="PY17" s="916"/>
      <c r="PZ17" s="917"/>
      <c r="QA17" s="898"/>
      <c r="QB17" s="898"/>
      <c r="QC17" s="899"/>
      <c r="QD17" s="899"/>
      <c r="QE17" s="899"/>
      <c r="QF17" s="899"/>
      <c r="QG17" s="900"/>
      <c r="QH17" s="901"/>
      <c r="QK17" s="911" t="s">
        <v>745</v>
      </c>
      <c r="QL17" s="912" t="s">
        <v>269</v>
      </c>
      <c r="QM17" s="913"/>
      <c r="QN17" s="914"/>
      <c r="QO17" s="992">
        <v>0</v>
      </c>
      <c r="QP17" s="993"/>
      <c r="QQ17" s="917"/>
      <c r="QR17" s="898"/>
      <c r="QS17" s="898"/>
      <c r="QT17" s="899"/>
      <c r="QU17" s="899"/>
      <c r="QV17" s="899"/>
      <c r="QW17" s="899"/>
      <c r="QX17" s="900"/>
      <c r="QY17" s="901"/>
      <c r="RB17" s="405"/>
      <c r="RC17" s="406"/>
      <c r="RD17" s="407"/>
      <c r="RE17" s="408"/>
      <c r="RF17" s="409"/>
      <c r="RG17" s="410"/>
      <c r="RH17" s="410"/>
      <c r="RI17" s="898"/>
      <c r="RJ17" s="898"/>
      <c r="RK17" s="934"/>
      <c r="RL17" s="934"/>
      <c r="RM17" s="934"/>
      <c r="RN17" s="934"/>
      <c r="RO17" s="935"/>
      <c r="RP17" s="936"/>
      <c r="RS17" s="405"/>
      <c r="RT17" s="406"/>
      <c r="RU17" s="407"/>
      <c r="RV17" s="408"/>
      <c r="RW17" s="409"/>
      <c r="RX17" s="410"/>
      <c r="RY17" s="410"/>
      <c r="RZ17" s="898"/>
      <c r="SA17" s="898"/>
      <c r="SB17" s="934"/>
      <c r="SC17" s="934"/>
      <c r="SD17" s="934"/>
      <c r="SE17" s="934"/>
      <c r="SF17" s="935"/>
      <c r="SG17" s="936"/>
      <c r="SJ17" s="405"/>
      <c r="SK17" s="406"/>
      <c r="SL17" s="407"/>
      <c r="SM17" s="408"/>
      <c r="SN17" s="409"/>
      <c r="SO17" s="410"/>
      <c r="SP17" s="410"/>
      <c r="SQ17" s="898"/>
      <c r="SR17" s="898"/>
      <c r="SS17" s="934"/>
      <c r="ST17" s="934"/>
      <c r="SU17" s="934"/>
      <c r="SV17" s="934"/>
      <c r="SW17" s="935"/>
      <c r="SX17" s="936"/>
    </row>
    <row r="18" spans="2:518" ht="31.5" customHeight="1" thickTop="1" thickBot="1">
      <c r="B18" s="937" t="s">
        <v>746</v>
      </c>
      <c r="C18" s="938" t="s">
        <v>403</v>
      </c>
      <c r="D18" s="939"/>
      <c r="E18" s="940"/>
      <c r="F18" s="941"/>
      <c r="G18" s="942"/>
      <c r="H18" s="943"/>
      <c r="K18" s="937" t="s">
        <v>746</v>
      </c>
      <c r="L18" s="938" t="s">
        <v>403</v>
      </c>
      <c r="M18" s="939"/>
      <c r="N18" s="940"/>
      <c r="O18" s="941"/>
      <c r="P18" s="942"/>
      <c r="Q18" s="943"/>
      <c r="R18" s="898"/>
      <c r="S18" s="898"/>
      <c r="T18" s="899"/>
      <c r="U18" s="899"/>
      <c r="V18" s="899"/>
      <c r="W18" s="899"/>
      <c r="X18" s="900"/>
      <c r="Y18" s="901"/>
      <c r="Z18" s="872"/>
      <c r="AA18" s="872"/>
      <c r="AB18" s="937" t="s">
        <v>746</v>
      </c>
      <c r="AC18" s="938" t="s">
        <v>403</v>
      </c>
      <c r="AD18" s="939"/>
      <c r="AE18" s="940"/>
      <c r="AF18" s="941"/>
      <c r="AG18" s="942"/>
      <c r="AH18" s="943"/>
      <c r="AI18" s="898"/>
      <c r="AJ18" s="898"/>
      <c r="AK18" s="899"/>
      <c r="AL18" s="899"/>
      <c r="AM18" s="899"/>
      <c r="AN18" s="899"/>
      <c r="AO18" s="900"/>
      <c r="AP18" s="901"/>
      <c r="AQ18" s="872"/>
      <c r="AR18" s="872"/>
      <c r="AS18" s="937" t="s">
        <v>746</v>
      </c>
      <c r="AT18" s="1006" t="s">
        <v>403</v>
      </c>
      <c r="AU18" s="939"/>
      <c r="AV18" s="940"/>
      <c r="AW18" s="944"/>
      <c r="AX18" s="945"/>
      <c r="AY18" s="943"/>
      <c r="AZ18" s="898"/>
      <c r="BA18" s="898"/>
      <c r="BB18" s="899"/>
      <c r="BC18" s="899"/>
      <c r="BD18" s="899"/>
      <c r="BE18" s="899"/>
      <c r="BF18" s="900"/>
      <c r="BG18" s="901"/>
      <c r="BJ18" s="937" t="s">
        <v>746</v>
      </c>
      <c r="BK18" s="938" t="s">
        <v>403</v>
      </c>
      <c r="BL18" s="939"/>
      <c r="BM18" s="940"/>
      <c r="BN18" s="941"/>
      <c r="BO18" s="942"/>
      <c r="BP18" s="943"/>
      <c r="BQ18" s="898"/>
      <c r="BR18" s="898"/>
      <c r="BS18" s="899"/>
      <c r="BT18" s="899"/>
      <c r="BU18" s="899"/>
      <c r="BV18" s="899"/>
      <c r="BW18" s="900"/>
      <c r="BX18" s="901"/>
      <c r="CA18" s="937" t="s">
        <v>746</v>
      </c>
      <c r="CB18" s="938" t="s">
        <v>403</v>
      </c>
      <c r="CC18" s="939"/>
      <c r="CD18" s="940"/>
      <c r="CE18" s="941"/>
      <c r="CF18" s="942"/>
      <c r="CG18" s="943"/>
      <c r="CH18" s="898"/>
      <c r="CI18" s="898"/>
      <c r="CJ18" s="899"/>
      <c r="CK18" s="899"/>
      <c r="CL18" s="899"/>
      <c r="CM18" s="899"/>
      <c r="CN18" s="900"/>
      <c r="CO18" s="901"/>
      <c r="CR18" s="937" t="s">
        <v>746</v>
      </c>
      <c r="CS18" s="938" t="s">
        <v>403</v>
      </c>
      <c r="CT18" s="939"/>
      <c r="CU18" s="940"/>
      <c r="CV18" s="941"/>
      <c r="CW18" s="942"/>
      <c r="CX18" s="943"/>
      <c r="CY18" s="898"/>
      <c r="CZ18" s="898"/>
      <c r="DA18" s="899"/>
      <c r="DB18" s="899"/>
      <c r="DC18" s="899"/>
      <c r="DD18" s="899"/>
      <c r="DE18" s="900"/>
      <c r="DF18" s="901"/>
      <c r="DI18" s="937" t="s">
        <v>746</v>
      </c>
      <c r="DJ18" s="938" t="s">
        <v>403</v>
      </c>
      <c r="DK18" s="939"/>
      <c r="DL18" s="940"/>
      <c r="DM18" s="941"/>
      <c r="DN18" s="942"/>
      <c r="DO18" s="943"/>
      <c r="DP18" s="898"/>
      <c r="DQ18" s="898"/>
      <c r="DR18" s="899"/>
      <c r="DS18" s="899"/>
      <c r="DT18" s="899"/>
      <c r="DU18" s="899"/>
      <c r="DV18" s="900"/>
      <c r="DW18" s="901"/>
      <c r="DZ18" s="937" t="s">
        <v>746</v>
      </c>
      <c r="EA18" s="938" t="s">
        <v>403</v>
      </c>
      <c r="EB18" s="939"/>
      <c r="EC18" s="940"/>
      <c r="ED18" s="941"/>
      <c r="EE18" s="942"/>
      <c r="EF18" s="943"/>
      <c r="EG18" s="898"/>
      <c r="EH18" s="898"/>
      <c r="EI18" s="899"/>
      <c r="EJ18" s="899"/>
      <c r="EK18" s="899"/>
      <c r="EL18" s="899"/>
      <c r="EM18" s="900"/>
      <c r="EN18" s="901"/>
      <c r="EQ18" s="937" t="s">
        <v>746</v>
      </c>
      <c r="ER18" s="938" t="s">
        <v>403</v>
      </c>
      <c r="ES18" s="939"/>
      <c r="ET18" s="940"/>
      <c r="EU18" s="941"/>
      <c r="EV18" s="942"/>
      <c r="EW18" s="943"/>
      <c r="EX18" s="898"/>
      <c r="EY18" s="898"/>
      <c r="EZ18" s="899"/>
      <c r="FA18" s="899"/>
      <c r="FB18" s="899"/>
      <c r="FC18" s="899"/>
      <c r="FD18" s="900"/>
      <c r="FE18" s="901"/>
      <c r="FH18" s="937"/>
      <c r="FI18" s="938"/>
      <c r="FJ18" s="939"/>
      <c r="FK18" s="940"/>
      <c r="FL18" s="941"/>
      <c r="FM18" s="942"/>
      <c r="FN18" s="943"/>
      <c r="FO18" s="898"/>
      <c r="FP18" s="898"/>
      <c r="FQ18" s="899"/>
      <c r="FR18" s="899"/>
      <c r="FS18" s="899"/>
      <c r="FT18" s="899"/>
      <c r="FU18" s="900"/>
      <c r="FV18" s="901"/>
      <c r="FY18" s="937" t="s">
        <v>746</v>
      </c>
      <c r="FZ18" s="938" t="s">
        <v>403</v>
      </c>
      <c r="GA18" s="939"/>
      <c r="GB18" s="940"/>
      <c r="GC18" s="941"/>
      <c r="GD18" s="942"/>
      <c r="GE18" s="943"/>
      <c r="GF18" s="898"/>
      <c r="GG18" s="898"/>
      <c r="GH18" s="899"/>
      <c r="GI18" s="899"/>
      <c r="GJ18" s="899"/>
      <c r="GK18" s="899"/>
      <c r="GL18" s="900"/>
      <c r="GM18" s="901"/>
      <c r="GP18" s="937" t="s">
        <v>746</v>
      </c>
      <c r="GQ18" s="938" t="s">
        <v>403</v>
      </c>
      <c r="GR18" s="939"/>
      <c r="GS18" s="940"/>
      <c r="GT18" s="941"/>
      <c r="GU18" s="942"/>
      <c r="GV18" s="943"/>
      <c r="GW18" s="898"/>
      <c r="GX18" s="898"/>
      <c r="GY18" s="899"/>
      <c r="GZ18" s="899"/>
      <c r="HA18" s="899"/>
      <c r="HB18" s="899"/>
      <c r="HC18" s="900"/>
      <c r="HD18" s="901"/>
      <c r="HG18" s="937" t="s">
        <v>746</v>
      </c>
      <c r="HH18" s="938" t="s">
        <v>403</v>
      </c>
      <c r="HI18" s="939"/>
      <c r="HJ18" s="940"/>
      <c r="HK18" s="941"/>
      <c r="HL18" s="942"/>
      <c r="HM18" s="943"/>
      <c r="HN18" s="898"/>
      <c r="HO18" s="898"/>
      <c r="HP18" s="899"/>
      <c r="HQ18" s="899"/>
      <c r="HR18" s="899"/>
      <c r="HS18" s="899"/>
      <c r="HT18" s="900"/>
      <c r="HU18" s="901"/>
      <c r="HX18" s="937" t="s">
        <v>746</v>
      </c>
      <c r="HY18" s="938" t="s">
        <v>403</v>
      </c>
      <c r="HZ18" s="939"/>
      <c r="IA18" s="940"/>
      <c r="IB18" s="941"/>
      <c r="IC18" s="942"/>
      <c r="ID18" s="943"/>
      <c r="IE18" s="898"/>
      <c r="IF18" s="898"/>
      <c r="IG18" s="899"/>
      <c r="IH18" s="899"/>
      <c r="II18" s="899"/>
      <c r="IJ18" s="899"/>
      <c r="IK18" s="900"/>
      <c r="IL18" s="901"/>
      <c r="IO18" s="937" t="s">
        <v>746</v>
      </c>
      <c r="IP18" s="938" t="s">
        <v>403</v>
      </c>
      <c r="IQ18" s="939"/>
      <c r="IR18" s="940"/>
      <c r="IS18" s="941"/>
      <c r="IT18" s="942"/>
      <c r="IU18" s="943"/>
      <c r="IV18" s="898"/>
      <c r="IW18" s="898"/>
      <c r="IX18" s="899"/>
      <c r="IY18" s="899"/>
      <c r="IZ18" s="899"/>
      <c r="JA18" s="899"/>
      <c r="JB18" s="900"/>
      <c r="JC18" s="901"/>
      <c r="JF18" s="937" t="s">
        <v>746</v>
      </c>
      <c r="JG18" s="938" t="s">
        <v>403</v>
      </c>
      <c r="JH18" s="939"/>
      <c r="JI18" s="940"/>
      <c r="JJ18" s="941"/>
      <c r="JK18" s="942"/>
      <c r="JL18" s="943"/>
      <c r="JM18" s="898"/>
      <c r="JN18" s="898"/>
      <c r="JO18" s="899"/>
      <c r="JP18" s="899"/>
      <c r="JQ18" s="899"/>
      <c r="JR18" s="899"/>
      <c r="JS18" s="900"/>
      <c r="JT18" s="901"/>
      <c r="JW18" s="937" t="s">
        <v>746</v>
      </c>
      <c r="JX18" s="938" t="s">
        <v>403</v>
      </c>
      <c r="JY18" s="939"/>
      <c r="JZ18" s="940"/>
      <c r="KA18" s="941"/>
      <c r="KB18" s="942"/>
      <c r="KC18" s="943"/>
      <c r="KD18" s="898"/>
      <c r="KE18" s="898"/>
      <c r="KF18" s="899"/>
      <c r="KG18" s="899"/>
      <c r="KH18" s="899"/>
      <c r="KI18" s="899"/>
      <c r="KJ18" s="900"/>
      <c r="KK18" s="901"/>
      <c r="KN18" s="937" t="s">
        <v>746</v>
      </c>
      <c r="KO18" s="938" t="s">
        <v>403</v>
      </c>
      <c r="KP18" s="939"/>
      <c r="KQ18" s="940"/>
      <c r="KR18" s="941"/>
      <c r="KS18" s="942"/>
      <c r="KT18" s="943"/>
      <c r="KU18" s="898"/>
      <c r="KV18" s="898"/>
      <c r="KW18" s="899"/>
      <c r="KX18" s="899"/>
      <c r="KY18" s="899"/>
      <c r="KZ18" s="899"/>
      <c r="LA18" s="900"/>
      <c r="LB18" s="901"/>
      <c r="LE18" s="937" t="s">
        <v>746</v>
      </c>
      <c r="LF18" s="938" t="s">
        <v>403</v>
      </c>
      <c r="LG18" s="939"/>
      <c r="LH18" s="940"/>
      <c r="LI18" s="1007"/>
      <c r="LJ18" s="1008"/>
      <c r="LK18" s="943"/>
      <c r="LL18" s="898"/>
      <c r="LM18" s="898"/>
      <c r="LN18" s="899"/>
      <c r="LO18" s="899"/>
      <c r="LP18" s="899"/>
      <c r="LQ18" s="899"/>
      <c r="LR18" s="900"/>
      <c r="LS18" s="901"/>
      <c r="LV18" s="937" t="s">
        <v>746</v>
      </c>
      <c r="LW18" s="938" t="s">
        <v>403</v>
      </c>
      <c r="LX18" s="939"/>
      <c r="LY18" s="940"/>
      <c r="LZ18" s="941"/>
      <c r="MA18" s="942"/>
      <c r="MB18" s="943"/>
      <c r="MC18" s="898"/>
      <c r="MD18" s="898"/>
      <c r="ME18" s="899"/>
      <c r="MF18" s="899"/>
      <c r="MG18" s="899"/>
      <c r="MH18" s="899"/>
      <c r="MI18" s="900"/>
      <c r="MJ18" s="901"/>
      <c r="MM18" s="937" t="s">
        <v>746</v>
      </c>
      <c r="MN18" s="938" t="s">
        <v>403</v>
      </c>
      <c r="MO18" s="939"/>
      <c r="MP18" s="940"/>
      <c r="MQ18" s="941"/>
      <c r="MR18" s="942"/>
      <c r="MS18" s="943"/>
      <c r="MT18" s="898"/>
      <c r="MU18" s="898"/>
      <c r="MV18" s="899"/>
      <c r="MW18" s="899"/>
      <c r="MX18" s="899"/>
      <c r="MY18" s="899"/>
      <c r="MZ18" s="900"/>
      <c r="NA18" s="901"/>
      <c r="ND18" s="946" t="s">
        <v>746</v>
      </c>
      <c r="NE18" s="1009" t="s">
        <v>403</v>
      </c>
      <c r="NF18" s="948"/>
      <c r="NG18" s="949"/>
      <c r="NH18" s="998"/>
      <c r="NI18" s="950"/>
      <c r="NJ18" s="943"/>
      <c r="NK18" s="898"/>
      <c r="NL18" s="898"/>
      <c r="NM18" s="899"/>
      <c r="NN18" s="899"/>
      <c r="NO18" s="899"/>
      <c r="NP18" s="899"/>
      <c r="NQ18" s="900"/>
      <c r="NR18" s="901"/>
      <c r="NU18" s="951" t="s">
        <v>746</v>
      </c>
      <c r="NV18" s="1010" t="s">
        <v>403</v>
      </c>
      <c r="NW18" s="953"/>
      <c r="NX18" s="954"/>
      <c r="NY18" s="1011"/>
      <c r="NZ18" s="955"/>
      <c r="OA18" s="943"/>
      <c r="OB18" s="898"/>
      <c r="OC18" s="898"/>
      <c r="OD18" s="899"/>
      <c r="OE18" s="899"/>
      <c r="OF18" s="899"/>
      <c r="OG18" s="899"/>
      <c r="OH18" s="900"/>
      <c r="OI18" s="901"/>
      <c r="OL18" s="937" t="s">
        <v>746</v>
      </c>
      <c r="OM18" s="938" t="s">
        <v>403</v>
      </c>
      <c r="ON18" s="939"/>
      <c r="OO18" s="940"/>
      <c r="OP18" s="941"/>
      <c r="OQ18" s="942"/>
      <c r="OR18" s="943"/>
      <c r="OS18" s="898"/>
      <c r="OT18" s="898"/>
      <c r="OU18" s="899"/>
      <c r="OV18" s="899"/>
      <c r="OW18" s="899"/>
      <c r="OX18" s="899"/>
      <c r="OY18" s="900"/>
      <c r="OZ18" s="901"/>
      <c r="PC18" s="937" t="s">
        <v>746</v>
      </c>
      <c r="PD18" s="938" t="s">
        <v>403</v>
      </c>
      <c r="PE18" s="939"/>
      <c r="PF18" s="940"/>
      <c r="PG18" s="956"/>
      <c r="PH18" s="957"/>
      <c r="PI18" s="943"/>
      <c r="PJ18" s="898"/>
      <c r="PK18" s="898"/>
      <c r="PL18" s="899"/>
      <c r="PM18" s="899"/>
      <c r="PN18" s="899"/>
      <c r="PO18" s="899"/>
      <c r="PP18" s="900"/>
      <c r="PQ18" s="901"/>
      <c r="PT18" s="937" t="s">
        <v>746</v>
      </c>
      <c r="PU18" s="938" t="s">
        <v>403</v>
      </c>
      <c r="PV18" s="939"/>
      <c r="PW18" s="940"/>
      <c r="PX18" s="941"/>
      <c r="PY18" s="942"/>
      <c r="PZ18" s="943"/>
      <c r="QA18" s="898"/>
      <c r="QB18" s="898"/>
      <c r="QC18" s="899"/>
      <c r="QD18" s="899"/>
      <c r="QE18" s="899"/>
      <c r="QF18" s="899"/>
      <c r="QG18" s="900"/>
      <c r="QH18" s="901"/>
      <c r="QK18" s="937" t="s">
        <v>746</v>
      </c>
      <c r="QL18" s="938" t="s">
        <v>403</v>
      </c>
      <c r="QM18" s="939"/>
      <c r="QN18" s="940"/>
      <c r="QO18" s="1007">
        <v>0</v>
      </c>
      <c r="QP18" s="1008"/>
      <c r="QQ18" s="943"/>
      <c r="QR18" s="898"/>
      <c r="QS18" s="898"/>
      <c r="QT18" s="899"/>
      <c r="QU18" s="899"/>
      <c r="QV18" s="899"/>
      <c r="QW18" s="899"/>
      <c r="QX18" s="900"/>
      <c r="QY18" s="901"/>
      <c r="RB18" s="405"/>
      <c r="RC18" s="406"/>
      <c r="RD18" s="407"/>
      <c r="RE18" s="408"/>
      <c r="RF18" s="409"/>
      <c r="RG18" s="410"/>
      <c r="RH18" s="410"/>
      <c r="RI18" s="898"/>
      <c r="RJ18" s="898"/>
      <c r="RK18" s="934"/>
      <c r="RL18" s="934"/>
      <c r="RM18" s="934"/>
      <c r="RN18" s="934"/>
      <c r="RO18" s="935"/>
      <c r="RP18" s="936"/>
      <c r="RS18" s="405"/>
      <c r="RT18" s="406"/>
      <c r="RU18" s="407"/>
      <c r="RV18" s="408"/>
      <c r="RW18" s="409"/>
      <c r="RX18" s="410"/>
      <c r="RY18" s="410"/>
      <c r="RZ18" s="898"/>
      <c r="SA18" s="898"/>
      <c r="SB18" s="934"/>
      <c r="SC18" s="934"/>
      <c r="SD18" s="934"/>
      <c r="SE18" s="934"/>
      <c r="SF18" s="935"/>
      <c r="SG18" s="936"/>
      <c r="SJ18" s="405"/>
      <c r="SK18" s="406"/>
      <c r="SL18" s="407"/>
      <c r="SM18" s="408"/>
      <c r="SN18" s="409"/>
      <c r="SO18" s="410"/>
      <c r="SP18" s="410"/>
      <c r="SQ18" s="898"/>
      <c r="SR18" s="898"/>
      <c r="SS18" s="934"/>
      <c r="ST18" s="934"/>
      <c r="SU18" s="934"/>
      <c r="SV18" s="934"/>
      <c r="SW18" s="935"/>
      <c r="SX18" s="936"/>
    </row>
    <row r="19" spans="2:518" ht="46.5" thickTop="1" thickBot="1">
      <c r="B19" s="958" t="s">
        <v>747</v>
      </c>
      <c r="C19" s="1012" t="s">
        <v>404</v>
      </c>
      <c r="D19" s="1013" t="s">
        <v>149</v>
      </c>
      <c r="E19" s="1014">
        <v>15</v>
      </c>
      <c r="F19" s="1015"/>
      <c r="G19" s="963">
        <f t="shared" ref="G19:G35" si="0">ROUND(E19*F19,0)</f>
        <v>0</v>
      </c>
      <c r="H19" s="1016"/>
      <c r="K19" s="958" t="s">
        <v>747</v>
      </c>
      <c r="L19" s="1012" t="s">
        <v>404</v>
      </c>
      <c r="M19" s="1013" t="s">
        <v>149</v>
      </c>
      <c r="N19" s="1014">
        <v>15</v>
      </c>
      <c r="O19" s="1017">
        <v>27607</v>
      </c>
      <c r="P19" s="963">
        <f t="shared" ref="P19:P35" si="1">ROUND(N19*O19,0)</f>
        <v>414105</v>
      </c>
      <c r="Q19" s="1016"/>
      <c r="R19" s="898">
        <f t="shared" ref="R19:R31" si="2">IF(EXACT(VLOOKUP(K19,OFERTA_0,2,FALSE),L19),1,0)</f>
        <v>1</v>
      </c>
      <c r="S19" s="898">
        <f t="shared" ref="S19:S31" si="3">IF(EXACT(VLOOKUP(K19,OFERTA_0,3,FALSE),M19),1,0)</f>
        <v>1</v>
      </c>
      <c r="T19" s="899">
        <f t="shared" ref="T19:T31" si="4">IF(EXACT(VLOOKUP(K19,OFERTA_0,4,FALSE),N19),1,0)</f>
        <v>1</v>
      </c>
      <c r="U19" s="899">
        <f t="shared" ref="U19:U31" si="5">IF(O19=0,0,1)</f>
        <v>1</v>
      </c>
      <c r="V19" s="899">
        <f t="shared" ref="V19:V31" si="6">IF(P19=0,0,1)</f>
        <v>1</v>
      </c>
      <c r="W19" s="899">
        <f t="shared" ref="W19:W31" si="7">PRODUCT(R19:V19)</f>
        <v>1</v>
      </c>
      <c r="X19" s="966">
        <f t="shared" ref="X19:X31" si="8">ROUND(P19,0)</f>
        <v>414105</v>
      </c>
      <c r="Y19" s="901">
        <f t="shared" ref="Y19:Y31" si="9">P19-X19</f>
        <v>0</v>
      </c>
      <c r="Z19" s="872"/>
      <c r="AA19" s="872"/>
      <c r="AB19" s="958" t="s">
        <v>747</v>
      </c>
      <c r="AC19" s="1012" t="s">
        <v>404</v>
      </c>
      <c r="AD19" s="1013" t="s">
        <v>149</v>
      </c>
      <c r="AE19" s="1014">
        <v>15</v>
      </c>
      <c r="AF19" s="1015">
        <v>30000</v>
      </c>
      <c r="AG19" s="963">
        <f t="shared" ref="AG19:AG35" si="10">ROUND(AE19*AF19,0)</f>
        <v>450000</v>
      </c>
      <c r="AH19" s="1016"/>
      <c r="AI19" s="898">
        <f t="shared" ref="AI19:AI31" si="11">IF(EXACT(VLOOKUP(AB19,OFERTA_0,2,FALSE),AC19),1,0)</f>
        <v>1</v>
      </c>
      <c r="AJ19" s="898">
        <f t="shared" ref="AJ19:AJ31" si="12">IF(EXACT(VLOOKUP(AB19,OFERTA_0,3,FALSE),AD19),1,0)</f>
        <v>1</v>
      </c>
      <c r="AK19" s="899">
        <f t="shared" ref="AK19:AK31" si="13">IF(EXACT(VLOOKUP(AB19,OFERTA_0,4,FALSE),AE19),1,0)</f>
        <v>1</v>
      </c>
      <c r="AL19" s="899">
        <f t="shared" ref="AL19:AL31" si="14">IF(AF19=0,0,1)</f>
        <v>1</v>
      </c>
      <c r="AM19" s="899">
        <f t="shared" ref="AM19:AM31" si="15">IF(AG19=0,0,1)</f>
        <v>1</v>
      </c>
      <c r="AN19" s="899">
        <f t="shared" ref="AN19:AN31" si="16">PRODUCT(AI19:AM19)</f>
        <v>1</v>
      </c>
      <c r="AO19" s="966">
        <f t="shared" ref="AO19:AO31" si="17">ROUND(AG19,0)</f>
        <v>450000</v>
      </c>
      <c r="AP19" s="901">
        <f t="shared" ref="AP19:AP31" si="18">AG19-AO19</f>
        <v>0</v>
      </c>
      <c r="AQ19" s="872"/>
      <c r="AR19" s="872"/>
      <c r="AS19" s="958" t="s">
        <v>747</v>
      </c>
      <c r="AT19" s="1018" t="s">
        <v>404</v>
      </c>
      <c r="AU19" s="1013" t="s">
        <v>149</v>
      </c>
      <c r="AV19" s="1014">
        <v>15</v>
      </c>
      <c r="AW19" s="1019">
        <v>20000</v>
      </c>
      <c r="AX19" s="969">
        <f t="shared" ref="AX19:AX35" si="19">ROUND(AV19*AW19,0)</f>
        <v>300000</v>
      </c>
      <c r="AY19" s="1016"/>
      <c r="AZ19" s="898">
        <f t="shared" ref="AZ19:AZ31" si="20">IF(EXACT(VLOOKUP(AS19,OFERTA_0,2,FALSE),AT19),1,0)</f>
        <v>1</v>
      </c>
      <c r="BA19" s="898">
        <f t="shared" ref="BA19:BA31" si="21">IF(EXACT(VLOOKUP(AS19,OFERTA_0,3,FALSE),AU19),1,0)</f>
        <v>1</v>
      </c>
      <c r="BB19" s="899">
        <f t="shared" ref="BB19:BB31" si="22">IF(EXACT(VLOOKUP(AS19,OFERTA_0,4,FALSE),AV19),1,0)</f>
        <v>1</v>
      </c>
      <c r="BC19" s="899">
        <f t="shared" ref="BC19:BC31" si="23">IF(AW19=0,0,1)</f>
        <v>1</v>
      </c>
      <c r="BD19" s="899">
        <f t="shared" ref="BD19:BD31" si="24">IF(AX19=0,0,1)</f>
        <v>1</v>
      </c>
      <c r="BE19" s="899">
        <f t="shared" ref="BE19:BE31" si="25">PRODUCT(AZ19:BD19)</f>
        <v>1</v>
      </c>
      <c r="BF19" s="966">
        <f t="shared" ref="BF19:BF31" si="26">ROUND(AX19,0)</f>
        <v>300000</v>
      </c>
      <c r="BG19" s="901">
        <f t="shared" ref="BG19:BG31" si="27">AX19-BF19</f>
        <v>0</v>
      </c>
      <c r="BJ19" s="958" t="s">
        <v>747</v>
      </c>
      <c r="BK19" s="1012" t="s">
        <v>404</v>
      </c>
      <c r="BL19" s="1013" t="s">
        <v>149</v>
      </c>
      <c r="BM19" s="1014">
        <v>15</v>
      </c>
      <c r="BN19" s="1015">
        <v>13134</v>
      </c>
      <c r="BO19" s="963">
        <f t="shared" ref="BO19:BO35" si="28">ROUND(BM19*BN19,0)</f>
        <v>197010</v>
      </c>
      <c r="BP19" s="1016"/>
      <c r="BQ19" s="898">
        <f t="shared" ref="BQ19:BQ31" si="29">IF(EXACT(VLOOKUP(BJ19,OFERTA_0,2,FALSE),BK19),1,0)</f>
        <v>1</v>
      </c>
      <c r="BR19" s="898">
        <f t="shared" ref="BR19:BR31" si="30">IF(EXACT(VLOOKUP(BJ19,OFERTA_0,3,FALSE),BL19),1,0)</f>
        <v>1</v>
      </c>
      <c r="BS19" s="899">
        <f t="shared" ref="BS19:BS31" si="31">IF(EXACT(VLOOKUP(BJ19,OFERTA_0,4,FALSE),BM19),1,0)</f>
        <v>1</v>
      </c>
      <c r="BT19" s="899">
        <f t="shared" ref="BT19:BT31" si="32">IF(BN19=0,0,1)</f>
        <v>1</v>
      </c>
      <c r="BU19" s="899">
        <f t="shared" ref="BU19:BU31" si="33">IF(BO19=0,0,1)</f>
        <v>1</v>
      </c>
      <c r="BV19" s="899">
        <f t="shared" ref="BV19:BV31" si="34">PRODUCT(BQ19:BU19)</f>
        <v>1</v>
      </c>
      <c r="BW19" s="966">
        <f t="shared" ref="BW19:BW31" si="35">ROUND(BO19,0)</f>
        <v>197010</v>
      </c>
      <c r="BX19" s="901">
        <f t="shared" ref="BX19:BX31" si="36">BO19-BW19</f>
        <v>0</v>
      </c>
      <c r="CA19" s="958" t="s">
        <v>747</v>
      </c>
      <c r="CB19" s="1012" t="s">
        <v>404</v>
      </c>
      <c r="CC19" s="1013" t="s">
        <v>149</v>
      </c>
      <c r="CD19" s="1014">
        <v>15</v>
      </c>
      <c r="CE19" s="1015">
        <v>26889</v>
      </c>
      <c r="CF19" s="963">
        <f t="shared" ref="CF19:CF35" si="37">ROUND(CD19*CE19,0)</f>
        <v>403335</v>
      </c>
      <c r="CG19" s="1016"/>
      <c r="CH19" s="898">
        <f t="shared" ref="CH19:CH31" si="38">IF(EXACT(VLOOKUP(CA19,OFERTA_0,2,FALSE),CB19),1,0)</f>
        <v>1</v>
      </c>
      <c r="CI19" s="898">
        <f t="shared" ref="CI19:CI31" si="39">IF(EXACT(VLOOKUP(CA19,OFERTA_0,3,FALSE),CC19),1,0)</f>
        <v>1</v>
      </c>
      <c r="CJ19" s="899">
        <f t="shared" ref="CJ19:CJ31" si="40">IF(EXACT(VLOOKUP(CA19,OFERTA_0,4,FALSE),CD19),1,0)</f>
        <v>1</v>
      </c>
      <c r="CK19" s="899">
        <f t="shared" ref="CK19:CK31" si="41">IF(CE19=0,0,1)</f>
        <v>1</v>
      </c>
      <c r="CL19" s="899">
        <f t="shared" ref="CL19:CL31" si="42">IF(CF19=0,0,1)</f>
        <v>1</v>
      </c>
      <c r="CM19" s="899">
        <f t="shared" ref="CM19:CM31" si="43">PRODUCT(CH19:CL19)</f>
        <v>1</v>
      </c>
      <c r="CN19" s="966">
        <f t="shared" ref="CN19:CN31" si="44">ROUND(CF19,0)</f>
        <v>403335</v>
      </c>
      <c r="CO19" s="901">
        <f t="shared" ref="CO19:CO31" si="45">CF19-CN19</f>
        <v>0</v>
      </c>
      <c r="CR19" s="958" t="s">
        <v>747</v>
      </c>
      <c r="CS19" s="1012" t="s">
        <v>404</v>
      </c>
      <c r="CT19" s="1013" t="s">
        <v>149</v>
      </c>
      <c r="CU19" s="1014">
        <v>15</v>
      </c>
      <c r="CV19" s="1015">
        <v>22255</v>
      </c>
      <c r="CW19" s="963">
        <f t="shared" ref="CW19:CW35" si="46">ROUND(CU19*CV19,0)</f>
        <v>333825</v>
      </c>
      <c r="CX19" s="1016"/>
      <c r="CY19" s="898">
        <f t="shared" ref="CY19:CY31" si="47">IF(EXACT(VLOOKUP(CR19,OFERTA_0,2,FALSE),CS19),1,0)</f>
        <v>1</v>
      </c>
      <c r="CZ19" s="898">
        <f t="shared" ref="CZ19:CZ31" si="48">IF(EXACT(VLOOKUP(CR19,OFERTA_0,3,FALSE),CT19),1,0)</f>
        <v>1</v>
      </c>
      <c r="DA19" s="899">
        <f t="shared" ref="DA19:DA31" si="49">IF(EXACT(VLOOKUP(CR19,OFERTA_0,4,FALSE),CU19),1,0)</f>
        <v>1</v>
      </c>
      <c r="DB19" s="899">
        <f t="shared" ref="DB19:DB31" si="50">IF(CV19=0,0,1)</f>
        <v>1</v>
      </c>
      <c r="DC19" s="899">
        <f t="shared" ref="DC19:DC31" si="51">IF(CW19=0,0,1)</f>
        <v>1</v>
      </c>
      <c r="DD19" s="899">
        <f t="shared" ref="DD19:DD31" si="52">PRODUCT(CY19:DC19)</f>
        <v>1</v>
      </c>
      <c r="DE19" s="966">
        <f t="shared" ref="DE19:DE31" si="53">ROUND(CW19,0)</f>
        <v>333825</v>
      </c>
      <c r="DF19" s="901">
        <f t="shared" ref="DF19:DF31" si="54">CW19-DE19</f>
        <v>0</v>
      </c>
      <c r="DI19" s="958" t="s">
        <v>747</v>
      </c>
      <c r="DJ19" s="1012" t="s">
        <v>404</v>
      </c>
      <c r="DK19" s="1013" t="s">
        <v>149</v>
      </c>
      <c r="DL19" s="1014">
        <v>15</v>
      </c>
      <c r="DM19" s="1015">
        <v>46097</v>
      </c>
      <c r="DN19" s="963">
        <f t="shared" ref="DN19:DN35" si="55">ROUND(DL19*DM19,0)</f>
        <v>691455</v>
      </c>
      <c r="DO19" s="1016"/>
      <c r="DP19" s="898">
        <f t="shared" ref="DP19:DP31" si="56">IF(EXACT(VLOOKUP(DI19,OFERTA_0,2,FALSE),DJ19),1,0)</f>
        <v>1</v>
      </c>
      <c r="DQ19" s="898">
        <f t="shared" ref="DQ19:DQ31" si="57">IF(EXACT(VLOOKUP(DI19,OFERTA_0,3,FALSE),DK19),1,0)</f>
        <v>1</v>
      </c>
      <c r="DR19" s="899">
        <f t="shared" ref="DR19:DR31" si="58">IF(EXACT(VLOOKUP(DI19,OFERTA_0,4,FALSE),DL19),1,0)</f>
        <v>1</v>
      </c>
      <c r="DS19" s="899">
        <f t="shared" ref="DS19:DS31" si="59">IF(DM19=0,0,1)</f>
        <v>1</v>
      </c>
      <c r="DT19" s="899">
        <f t="shared" ref="DT19:DT31" si="60">IF(DN19=0,0,1)</f>
        <v>1</v>
      </c>
      <c r="DU19" s="899">
        <f t="shared" ref="DU19:DU31" si="61">PRODUCT(DP19:DT19)</f>
        <v>1</v>
      </c>
      <c r="DV19" s="966">
        <f t="shared" ref="DV19:DV31" si="62">ROUND(DN19,0)</f>
        <v>691455</v>
      </c>
      <c r="DW19" s="901">
        <f t="shared" ref="DW19:DW31" si="63">DN19-DV19</f>
        <v>0</v>
      </c>
      <c r="DZ19" s="958" t="s">
        <v>747</v>
      </c>
      <c r="EA19" s="1012" t="s">
        <v>404</v>
      </c>
      <c r="EB19" s="1013" t="s">
        <v>149</v>
      </c>
      <c r="EC19" s="1014">
        <v>15</v>
      </c>
      <c r="ED19" s="1015">
        <v>35566.160983333335</v>
      </c>
      <c r="EE19" s="963">
        <f t="shared" ref="EE19:EE35" si="64">ROUND(EC19*ED19,0)</f>
        <v>533492</v>
      </c>
      <c r="EF19" s="1016"/>
      <c r="EG19" s="898">
        <f t="shared" ref="EG19:EG31" si="65">IF(EXACT(VLOOKUP(DZ19,OFERTA_0,2,FALSE),EA19),1,0)</f>
        <v>1</v>
      </c>
      <c r="EH19" s="898">
        <f t="shared" ref="EH19:EH31" si="66">IF(EXACT(VLOOKUP(DZ19,OFERTA_0,3,FALSE),EB19),1,0)</f>
        <v>1</v>
      </c>
      <c r="EI19" s="899">
        <f t="shared" ref="EI19:EI31" si="67">IF(EXACT(VLOOKUP(DZ19,OFERTA_0,4,FALSE),EC19),1,0)</f>
        <v>1</v>
      </c>
      <c r="EJ19" s="899">
        <f t="shared" ref="EJ19:EJ31" si="68">IF(ED19=0,0,1)</f>
        <v>1</v>
      </c>
      <c r="EK19" s="899">
        <f t="shared" ref="EK19:EK31" si="69">IF(EE19=0,0,1)</f>
        <v>1</v>
      </c>
      <c r="EL19" s="899">
        <f t="shared" ref="EL19:EL31" si="70">PRODUCT(EG19:EK19)</f>
        <v>1</v>
      </c>
      <c r="EM19" s="966">
        <f t="shared" ref="EM19:EM31" si="71">ROUND(EE19,0)</f>
        <v>533492</v>
      </c>
      <c r="EN19" s="901">
        <f t="shared" ref="EN19:EN31" si="72">EE19-EM19</f>
        <v>0</v>
      </c>
      <c r="EQ19" s="958" t="s">
        <v>747</v>
      </c>
      <c r="ER19" s="1012" t="s">
        <v>404</v>
      </c>
      <c r="ES19" s="1013" t="s">
        <v>149</v>
      </c>
      <c r="ET19" s="1014">
        <v>15</v>
      </c>
      <c r="EU19" s="1015">
        <v>27000</v>
      </c>
      <c r="EV19" s="963">
        <f t="shared" ref="EV19:EV35" si="73">ROUND(ET19*EU19,0)</f>
        <v>405000</v>
      </c>
      <c r="EW19" s="1016"/>
      <c r="EX19" s="898">
        <f t="shared" ref="EX19:EX31" si="74">IF(EXACT(VLOOKUP(EQ19,OFERTA_0,2,FALSE),ER19),1,0)</f>
        <v>1</v>
      </c>
      <c r="EY19" s="898">
        <f t="shared" ref="EY19:EY31" si="75">IF(EXACT(VLOOKUP(EQ19,OFERTA_0,3,FALSE),ES19),1,0)</f>
        <v>1</v>
      </c>
      <c r="EZ19" s="899">
        <f t="shared" ref="EZ19:EZ31" si="76">IF(EXACT(VLOOKUP(EQ19,OFERTA_0,4,FALSE),ET19),1,0)</f>
        <v>1</v>
      </c>
      <c r="FA19" s="899">
        <f t="shared" ref="FA19:FA31" si="77">IF(EU19=0,0,1)</f>
        <v>1</v>
      </c>
      <c r="FB19" s="899">
        <f t="shared" ref="FB19:FB31" si="78">IF(EV19=0,0,1)</f>
        <v>1</v>
      </c>
      <c r="FC19" s="899">
        <f t="shared" ref="FC19:FC31" si="79">PRODUCT(EX19:FB19)</f>
        <v>1</v>
      </c>
      <c r="FD19" s="966">
        <f t="shared" ref="FD19:FD31" si="80">ROUND(EV19,0)</f>
        <v>405000</v>
      </c>
      <c r="FE19" s="901">
        <f t="shared" ref="FE19:FE31" si="81">EV19-FD19</f>
        <v>0</v>
      </c>
      <c r="FH19" s="958"/>
      <c r="FI19" s="1012"/>
      <c r="FJ19" s="1013"/>
      <c r="FK19" s="1014"/>
      <c r="FL19" s="1015"/>
      <c r="FM19" s="963">
        <f t="shared" ref="FM19:FM35" si="82">ROUND(FK19*FL19,0)</f>
        <v>0</v>
      </c>
      <c r="FN19" s="1016"/>
      <c r="FO19" s="898" t="e">
        <f t="shared" ref="FO19:FO31" si="83">IF(EXACT(VLOOKUP(FH19,OFERTA_0,2,FALSE),FI19),1,0)</f>
        <v>#N/A</v>
      </c>
      <c r="FP19" s="898" t="e">
        <f t="shared" ref="FP19:FP31" si="84">IF(EXACT(VLOOKUP(FH19,OFERTA_0,3,FALSE),FJ19),1,0)</f>
        <v>#N/A</v>
      </c>
      <c r="FQ19" s="899" t="e">
        <f t="shared" ref="FQ19:FQ31" si="85">IF(EXACT(VLOOKUP(FH19,OFERTA_0,4,FALSE),FK19),1,0)</f>
        <v>#N/A</v>
      </c>
      <c r="FR19" s="899">
        <f t="shared" ref="FR19:FR31" si="86">IF(FL19=0,0,1)</f>
        <v>0</v>
      </c>
      <c r="FS19" s="899">
        <f t="shared" ref="FS19:FS31" si="87">IF(FM19=0,0,1)</f>
        <v>0</v>
      </c>
      <c r="FT19" s="899" t="e">
        <f t="shared" ref="FT19:FT31" si="88">PRODUCT(FO19:FS19)</f>
        <v>#N/A</v>
      </c>
      <c r="FU19" s="966">
        <f t="shared" ref="FU19:FU31" si="89">ROUND(FM19,0)</f>
        <v>0</v>
      </c>
      <c r="FV19" s="901">
        <f t="shared" ref="FV19:FV31" si="90">FM19-FU19</f>
        <v>0</v>
      </c>
      <c r="FY19" s="958" t="s">
        <v>747</v>
      </c>
      <c r="FZ19" s="1012" t="s">
        <v>404</v>
      </c>
      <c r="GA19" s="1013" t="s">
        <v>149</v>
      </c>
      <c r="GB19" s="1014">
        <v>15</v>
      </c>
      <c r="GC19" s="1017">
        <v>27607</v>
      </c>
      <c r="GD19" s="963">
        <f t="shared" ref="GD19:GD35" si="91">ROUND(GB19*GC19,0)</f>
        <v>414105</v>
      </c>
      <c r="GE19" s="1016"/>
      <c r="GF19" s="898">
        <f t="shared" ref="GF19:GF31" si="92">IF(EXACT(VLOOKUP(FY19,OFERTA_0,2,FALSE),FZ19),1,0)</f>
        <v>1</v>
      </c>
      <c r="GG19" s="898">
        <f t="shared" ref="GG19:GG31" si="93">IF(EXACT(VLOOKUP(FY19,OFERTA_0,3,FALSE),GA19),1,0)</f>
        <v>1</v>
      </c>
      <c r="GH19" s="899">
        <f t="shared" ref="GH19:GH31" si="94">IF(EXACT(VLOOKUP(FY19,OFERTA_0,4,FALSE),GB19),1,0)</f>
        <v>1</v>
      </c>
      <c r="GI19" s="899">
        <f t="shared" ref="GI19:GI31" si="95">IF(GC19=0,0,1)</f>
        <v>1</v>
      </c>
      <c r="GJ19" s="899">
        <f t="shared" ref="GJ19:GJ31" si="96">IF(GD19=0,0,1)</f>
        <v>1</v>
      </c>
      <c r="GK19" s="899">
        <f t="shared" ref="GK19:GK31" si="97">PRODUCT(GF19:GJ19)</f>
        <v>1</v>
      </c>
      <c r="GL19" s="966">
        <f t="shared" ref="GL19:GL31" si="98">ROUND(GD19,0)</f>
        <v>414105</v>
      </c>
      <c r="GM19" s="901">
        <f t="shared" ref="GM19:GM31" si="99">GD19-GL19</f>
        <v>0</v>
      </c>
      <c r="GP19" s="958" t="s">
        <v>747</v>
      </c>
      <c r="GQ19" s="1012" t="s">
        <v>404</v>
      </c>
      <c r="GR19" s="1013" t="s">
        <v>149</v>
      </c>
      <c r="GS19" s="1014">
        <v>15</v>
      </c>
      <c r="GT19" s="1015">
        <v>27058</v>
      </c>
      <c r="GU19" s="963">
        <f t="shared" ref="GU19:GU35" si="100">ROUND(GS19*GT19,0)</f>
        <v>405870</v>
      </c>
      <c r="GV19" s="1016"/>
      <c r="GW19" s="898">
        <f t="shared" ref="GW19:GW31" si="101">IF(EXACT(VLOOKUP(GP19,OFERTA_0,2,FALSE),GQ19),1,0)</f>
        <v>1</v>
      </c>
      <c r="GX19" s="898">
        <f t="shared" ref="GX19:GX31" si="102">IF(EXACT(VLOOKUP(GP19,OFERTA_0,3,FALSE),GR19),1,0)</f>
        <v>1</v>
      </c>
      <c r="GY19" s="899">
        <f t="shared" ref="GY19:GY31" si="103">IF(EXACT(VLOOKUP(GP19,OFERTA_0,4,FALSE),GS19),1,0)</f>
        <v>1</v>
      </c>
      <c r="GZ19" s="899">
        <f t="shared" ref="GZ19:GZ31" si="104">IF(GT19=0,0,1)</f>
        <v>1</v>
      </c>
      <c r="HA19" s="899">
        <f t="shared" ref="HA19:HA31" si="105">IF(GU19=0,0,1)</f>
        <v>1</v>
      </c>
      <c r="HB19" s="899">
        <f t="shared" ref="HB19:HB31" si="106">PRODUCT(GW19:HA19)</f>
        <v>1</v>
      </c>
      <c r="HC19" s="966">
        <f t="shared" ref="HC19:HC31" si="107">ROUND(GU19,0)</f>
        <v>405870</v>
      </c>
      <c r="HD19" s="901">
        <f t="shared" ref="HD19:HD31" si="108">GU19-HC19</f>
        <v>0</v>
      </c>
      <c r="HG19" s="958" t="s">
        <v>747</v>
      </c>
      <c r="HH19" s="1012" t="s">
        <v>404</v>
      </c>
      <c r="HI19" s="1013" t="s">
        <v>149</v>
      </c>
      <c r="HJ19" s="1014">
        <v>15</v>
      </c>
      <c r="HK19" s="1015">
        <v>24312</v>
      </c>
      <c r="HL19" s="963">
        <f>ROUND(HJ19*HK19,0)</f>
        <v>364680</v>
      </c>
      <c r="HM19" s="1016"/>
      <c r="HN19" s="898">
        <f t="shared" ref="HN19:HN31" si="109">IF(EXACT(VLOOKUP(HG19,OFERTA_0,2,FALSE),HH19),1,0)</f>
        <v>1</v>
      </c>
      <c r="HO19" s="898">
        <f t="shared" ref="HO19:HO31" si="110">IF(EXACT(VLOOKUP(HG19,OFERTA_0,3,FALSE),HI19),1,0)</f>
        <v>1</v>
      </c>
      <c r="HP19" s="899">
        <f t="shared" ref="HP19:HP31" si="111">IF(EXACT(VLOOKUP(HG19,OFERTA_0,4,FALSE),HJ19),1,0)</f>
        <v>1</v>
      </c>
      <c r="HQ19" s="899">
        <f t="shared" ref="HQ19:HQ31" si="112">IF(HK19=0,0,1)</f>
        <v>1</v>
      </c>
      <c r="HR19" s="899">
        <f t="shared" ref="HR19:HR31" si="113">IF(HL19=0,0,1)</f>
        <v>1</v>
      </c>
      <c r="HS19" s="899">
        <f t="shared" ref="HS19:HS31" si="114">PRODUCT(HN19:HR19)</f>
        <v>1</v>
      </c>
      <c r="HT19" s="966">
        <f t="shared" ref="HT19:HT31" si="115">ROUND(HL19,0)</f>
        <v>364680</v>
      </c>
      <c r="HU19" s="901">
        <f t="shared" ref="HU19:HU31" si="116">HL19-HT19</f>
        <v>0</v>
      </c>
      <c r="HX19" s="958" t="s">
        <v>747</v>
      </c>
      <c r="HY19" s="1012" t="s">
        <v>404</v>
      </c>
      <c r="HZ19" s="1013" t="s">
        <v>149</v>
      </c>
      <c r="IA19" s="1014">
        <v>15</v>
      </c>
      <c r="IB19" s="1020">
        <v>33978</v>
      </c>
      <c r="IC19" s="972">
        <f t="shared" ref="IC19:IC35" si="117">ROUND(IA19*IB19,0)</f>
        <v>509670</v>
      </c>
      <c r="ID19" s="1016"/>
      <c r="IE19" s="898">
        <f t="shared" ref="IE19:IE31" si="118">IF(EXACT(VLOOKUP(HX19,OFERTA_0,2,FALSE),HY19),1,0)</f>
        <v>1</v>
      </c>
      <c r="IF19" s="898">
        <f t="shared" ref="IF19:IF31" si="119">IF(EXACT(VLOOKUP(HX19,OFERTA_0,3,FALSE),HZ19),1,0)</f>
        <v>1</v>
      </c>
      <c r="IG19" s="899">
        <f t="shared" ref="IG19:IG31" si="120">IF(EXACT(VLOOKUP(HX19,OFERTA_0,4,FALSE),IA19),1,0)</f>
        <v>1</v>
      </c>
      <c r="IH19" s="899">
        <f t="shared" ref="IH19:IH31" si="121">IF(IB19=0,0,1)</f>
        <v>1</v>
      </c>
      <c r="II19" s="899">
        <f t="shared" ref="II19:II31" si="122">IF(IC19=0,0,1)</f>
        <v>1</v>
      </c>
      <c r="IJ19" s="899">
        <f t="shared" ref="IJ19:IJ31" si="123">PRODUCT(IE19:II19)</f>
        <v>1</v>
      </c>
      <c r="IK19" s="966">
        <f t="shared" ref="IK19:IK31" si="124">ROUND(IC19,0)</f>
        <v>509670</v>
      </c>
      <c r="IL19" s="901">
        <f t="shared" ref="IL19:IL31" si="125">IC19-IK19</f>
        <v>0</v>
      </c>
      <c r="IO19" s="958" t="s">
        <v>747</v>
      </c>
      <c r="IP19" s="1012" t="s">
        <v>404</v>
      </c>
      <c r="IQ19" s="1013" t="s">
        <v>149</v>
      </c>
      <c r="IR19" s="1014">
        <v>15</v>
      </c>
      <c r="IS19" s="1015">
        <v>16465</v>
      </c>
      <c r="IT19" s="963">
        <f t="shared" ref="IT19:IT35" si="126">ROUND(IR19*IS19,0)</f>
        <v>246975</v>
      </c>
      <c r="IU19" s="1016"/>
      <c r="IV19" s="898">
        <f t="shared" ref="IV19:IV31" si="127">IF(EXACT(VLOOKUP(IO19,OFERTA_0,2,FALSE),IP19),1,0)</f>
        <v>1</v>
      </c>
      <c r="IW19" s="898">
        <f t="shared" ref="IW19:IW31" si="128">IF(EXACT(VLOOKUP(IO19,OFERTA_0,3,FALSE),IQ19),1,0)</f>
        <v>1</v>
      </c>
      <c r="IX19" s="899">
        <f t="shared" ref="IX19:IX31" si="129">IF(EXACT(VLOOKUP(IO19,OFERTA_0,4,FALSE),IR19),1,0)</f>
        <v>1</v>
      </c>
      <c r="IY19" s="899">
        <f t="shared" ref="IY19:IY31" si="130">IF(IS19=0,0,1)</f>
        <v>1</v>
      </c>
      <c r="IZ19" s="899">
        <f t="shared" ref="IZ19:IZ31" si="131">IF(IT19=0,0,1)</f>
        <v>1</v>
      </c>
      <c r="JA19" s="899">
        <f t="shared" ref="JA19:JA31" si="132">PRODUCT(IV19:IZ19)</f>
        <v>1</v>
      </c>
      <c r="JB19" s="966">
        <f t="shared" ref="JB19:JB31" si="133">ROUND(IT19,0)</f>
        <v>246975</v>
      </c>
      <c r="JC19" s="901">
        <f t="shared" ref="JC19:JC31" si="134">IT19-JB19</f>
        <v>0</v>
      </c>
      <c r="JF19" s="958" t="s">
        <v>747</v>
      </c>
      <c r="JG19" s="1012" t="s">
        <v>404</v>
      </c>
      <c r="JH19" s="1013" t="s">
        <v>149</v>
      </c>
      <c r="JI19" s="1014">
        <v>15</v>
      </c>
      <c r="JJ19" s="1015">
        <v>24000</v>
      </c>
      <c r="JK19" s="963">
        <f t="shared" ref="JK19:JK35" si="135">ROUND(JI19*JJ19,0)</f>
        <v>360000</v>
      </c>
      <c r="JL19" s="1016"/>
      <c r="JM19" s="898">
        <f t="shared" ref="JM19:JM31" si="136">IF(EXACT(VLOOKUP(JF19,OFERTA_0,2,FALSE),JG19),1,0)</f>
        <v>1</v>
      </c>
      <c r="JN19" s="898">
        <f t="shared" ref="JN19:JN31" si="137">IF(EXACT(VLOOKUP(JF19,OFERTA_0,3,FALSE),JH19),1,0)</f>
        <v>1</v>
      </c>
      <c r="JO19" s="899">
        <f t="shared" ref="JO19:JO31" si="138">IF(EXACT(VLOOKUP(JF19,OFERTA_0,4,FALSE),JI19),1,0)</f>
        <v>1</v>
      </c>
      <c r="JP19" s="899">
        <f t="shared" ref="JP19:JP31" si="139">IF(JJ19=0,0,1)</f>
        <v>1</v>
      </c>
      <c r="JQ19" s="899">
        <f t="shared" ref="JQ19:JQ31" si="140">IF(JK19=0,0,1)</f>
        <v>1</v>
      </c>
      <c r="JR19" s="899">
        <f t="shared" ref="JR19:JR31" si="141">PRODUCT(JM19:JQ19)</f>
        <v>1</v>
      </c>
      <c r="JS19" s="966">
        <f t="shared" ref="JS19:JS31" si="142">ROUND(JK19,0)</f>
        <v>360000</v>
      </c>
      <c r="JT19" s="901">
        <f t="shared" ref="JT19:JT31" si="143">JK19-JS19</f>
        <v>0</v>
      </c>
      <c r="JW19" s="958" t="s">
        <v>747</v>
      </c>
      <c r="JX19" s="1012" t="s">
        <v>404</v>
      </c>
      <c r="JY19" s="1013" t="s">
        <v>149</v>
      </c>
      <c r="JZ19" s="1014">
        <v>15</v>
      </c>
      <c r="KA19" s="1015">
        <v>52943.712150000007</v>
      </c>
      <c r="KB19" s="963">
        <f t="shared" ref="KB19:KB35" si="144">ROUND(JZ19*KA19,0)</f>
        <v>794156</v>
      </c>
      <c r="KC19" s="1016"/>
      <c r="KD19" s="898">
        <f t="shared" ref="KD19:KD31" si="145">IF(EXACT(VLOOKUP(JW19,OFERTA_0,2,FALSE),JX19),1,0)</f>
        <v>1</v>
      </c>
      <c r="KE19" s="898">
        <f t="shared" ref="KE19:KE31" si="146">IF(EXACT(VLOOKUP(JW19,OFERTA_0,3,FALSE),JY19),1,0)</f>
        <v>1</v>
      </c>
      <c r="KF19" s="899">
        <f t="shared" ref="KF19:KF31" si="147">IF(EXACT(VLOOKUP(JW19,OFERTA_0,4,FALSE),JZ19),1,0)</f>
        <v>1</v>
      </c>
      <c r="KG19" s="899">
        <f t="shared" ref="KG19:KG31" si="148">IF(KA19=0,0,1)</f>
        <v>1</v>
      </c>
      <c r="KH19" s="899">
        <f t="shared" ref="KH19:KH31" si="149">IF(KB19=0,0,1)</f>
        <v>1</v>
      </c>
      <c r="KI19" s="899">
        <f t="shared" ref="KI19:KI31" si="150">PRODUCT(KD19:KH19)</f>
        <v>1</v>
      </c>
      <c r="KJ19" s="966">
        <f t="shared" ref="KJ19:KJ31" si="151">ROUND(KB19,0)</f>
        <v>794156</v>
      </c>
      <c r="KK19" s="901">
        <f t="shared" ref="KK19:KK31" si="152">KB19-KJ19</f>
        <v>0</v>
      </c>
      <c r="KN19" s="958" t="s">
        <v>747</v>
      </c>
      <c r="KO19" s="1012" t="s">
        <v>404</v>
      </c>
      <c r="KP19" s="1013" t="s">
        <v>149</v>
      </c>
      <c r="KQ19" s="1014">
        <v>15</v>
      </c>
      <c r="KR19" s="1015">
        <v>32000</v>
      </c>
      <c r="KS19" s="963">
        <f t="shared" ref="KS19:KS35" si="153">ROUND(KQ19*KR19,0)</f>
        <v>480000</v>
      </c>
      <c r="KT19" s="1016"/>
      <c r="KU19" s="898">
        <f t="shared" ref="KU19:KU31" si="154">IF(EXACT(VLOOKUP(KN19,OFERTA_0,2,FALSE),KO19),1,0)</f>
        <v>1</v>
      </c>
      <c r="KV19" s="898">
        <f t="shared" ref="KV19:KV31" si="155">IF(EXACT(VLOOKUP(KN19,OFERTA_0,3,FALSE),KP19),1,0)</f>
        <v>1</v>
      </c>
      <c r="KW19" s="899">
        <f t="shared" ref="KW19:KW31" si="156">IF(EXACT(VLOOKUP(KN19,OFERTA_0,4,FALSE),KQ19),1,0)</f>
        <v>1</v>
      </c>
      <c r="KX19" s="899">
        <f t="shared" ref="KX19:KX31" si="157">IF(KR19=0,0,1)</f>
        <v>1</v>
      </c>
      <c r="KY19" s="899">
        <f t="shared" ref="KY19:KY31" si="158">IF(KS19=0,0,1)</f>
        <v>1</v>
      </c>
      <c r="KZ19" s="899">
        <f t="shared" ref="KZ19:KZ31" si="159">PRODUCT(KU19:KY19)</f>
        <v>1</v>
      </c>
      <c r="LA19" s="966">
        <f t="shared" ref="LA19:LA31" si="160">ROUND(KS19,0)</f>
        <v>480000</v>
      </c>
      <c r="LB19" s="901">
        <f t="shared" ref="LB19:LB31" si="161">KS19-LA19</f>
        <v>0</v>
      </c>
      <c r="LE19" s="958" t="s">
        <v>747</v>
      </c>
      <c r="LF19" s="1012" t="s">
        <v>404</v>
      </c>
      <c r="LG19" s="1013" t="s">
        <v>149</v>
      </c>
      <c r="LH19" s="1014">
        <v>15</v>
      </c>
      <c r="LI19" s="1021">
        <v>19940</v>
      </c>
      <c r="LJ19" s="974">
        <f t="shared" ref="LJ19:LJ35" si="162">ROUND(LH19*LI19,0)</f>
        <v>299100</v>
      </c>
      <c r="LK19" s="1016"/>
      <c r="LL19" s="898">
        <f t="shared" ref="LL19:LL31" si="163">IF(EXACT(VLOOKUP(LE19,OFERTA_0,2,FALSE),LF19),1,0)</f>
        <v>1</v>
      </c>
      <c r="LM19" s="898">
        <f t="shared" ref="LM19:LM31" si="164">IF(EXACT(VLOOKUP(LE19,OFERTA_0,3,FALSE),LG19),1,0)</f>
        <v>1</v>
      </c>
      <c r="LN19" s="899">
        <f t="shared" ref="LN19:LN31" si="165">IF(EXACT(VLOOKUP(LE19,OFERTA_0,4,FALSE),LH19),1,0)</f>
        <v>1</v>
      </c>
      <c r="LO19" s="899">
        <f t="shared" ref="LO19:LO31" si="166">IF(LI19=0,0,1)</f>
        <v>1</v>
      </c>
      <c r="LP19" s="899">
        <f t="shared" ref="LP19:LP31" si="167">IF(LJ19=0,0,1)</f>
        <v>1</v>
      </c>
      <c r="LQ19" s="899">
        <f t="shared" ref="LQ19:LQ31" si="168">PRODUCT(LL19:LP19)</f>
        <v>1</v>
      </c>
      <c r="LR19" s="966">
        <f t="shared" ref="LR19:LR31" si="169">ROUND(LJ19,0)</f>
        <v>299100</v>
      </c>
      <c r="LS19" s="901">
        <f t="shared" ref="LS19:LS31" si="170">LJ19-LR19</f>
        <v>0</v>
      </c>
      <c r="LV19" s="958" t="s">
        <v>747</v>
      </c>
      <c r="LW19" s="1012" t="s">
        <v>404</v>
      </c>
      <c r="LX19" s="1013" t="s">
        <v>149</v>
      </c>
      <c r="LY19" s="1014">
        <v>15</v>
      </c>
      <c r="LZ19" s="1015">
        <v>35750</v>
      </c>
      <c r="MA19" s="963">
        <f t="shared" ref="MA19:MA35" si="171">ROUND(LY19*LZ19,0)</f>
        <v>536250</v>
      </c>
      <c r="MB19" s="1016"/>
      <c r="MC19" s="898">
        <f t="shared" ref="MC19:MC31" si="172">IF(EXACT(VLOOKUP(LV19,OFERTA_0,2,FALSE),LW19),1,0)</f>
        <v>1</v>
      </c>
      <c r="MD19" s="898">
        <f t="shared" ref="MD19:MD31" si="173">IF(EXACT(VLOOKUP(LV19,OFERTA_0,3,FALSE),LX19),1,0)</f>
        <v>1</v>
      </c>
      <c r="ME19" s="899">
        <f t="shared" ref="ME19:ME31" si="174">IF(EXACT(VLOOKUP(LV19,OFERTA_0,4,FALSE),LY19),1,0)</f>
        <v>1</v>
      </c>
      <c r="MF19" s="899">
        <f t="shared" ref="MF19:MF31" si="175">IF(LZ19=0,0,1)</f>
        <v>1</v>
      </c>
      <c r="MG19" s="899">
        <f t="shared" ref="MG19:MG31" si="176">IF(MA19=0,0,1)</f>
        <v>1</v>
      </c>
      <c r="MH19" s="899">
        <f t="shared" ref="MH19:MH31" si="177">PRODUCT(MC19:MG19)</f>
        <v>1</v>
      </c>
      <c r="MI19" s="966">
        <f t="shared" ref="MI19:MI31" si="178">ROUND(MA19,0)</f>
        <v>536250</v>
      </c>
      <c r="MJ19" s="901">
        <f t="shared" ref="MJ19:MJ31" si="179">MA19-MI19</f>
        <v>0</v>
      </c>
      <c r="MM19" s="958" t="s">
        <v>747</v>
      </c>
      <c r="MN19" s="1012" t="s">
        <v>404</v>
      </c>
      <c r="MO19" s="1013" t="s">
        <v>149</v>
      </c>
      <c r="MP19" s="1014">
        <v>15</v>
      </c>
      <c r="MQ19" s="1015">
        <v>20000</v>
      </c>
      <c r="MR19" s="963">
        <f t="shared" ref="MR19:MR35" si="180">ROUND(MP19*MQ19,0)</f>
        <v>300000</v>
      </c>
      <c r="MS19" s="1016"/>
      <c r="MT19" s="898">
        <f t="shared" ref="MT19:MT31" si="181">IF(EXACT(VLOOKUP(MM19,OFERTA_0,2,FALSE),MN19),1,0)</f>
        <v>1</v>
      </c>
      <c r="MU19" s="898">
        <f t="shared" ref="MU19:MU31" si="182">IF(EXACT(VLOOKUP(MM19,OFERTA_0,3,FALSE),MO19),1,0)</f>
        <v>1</v>
      </c>
      <c r="MV19" s="899">
        <f t="shared" ref="MV19:MV31" si="183">IF(EXACT(VLOOKUP(MM19,OFERTA_0,4,FALSE),MP19),1,0)</f>
        <v>1</v>
      </c>
      <c r="MW19" s="899">
        <f t="shared" ref="MW19:MW31" si="184">IF(MQ19=0,0,1)</f>
        <v>1</v>
      </c>
      <c r="MX19" s="899">
        <f t="shared" ref="MX19:MX31" si="185">IF(MR19=0,0,1)</f>
        <v>1</v>
      </c>
      <c r="MY19" s="899">
        <f t="shared" ref="MY19:MY31" si="186">PRODUCT(MT19:MX19)</f>
        <v>1</v>
      </c>
      <c r="MZ19" s="966">
        <f t="shared" ref="MZ19:MZ31" si="187">ROUND(MR19,0)</f>
        <v>300000</v>
      </c>
      <c r="NA19" s="901">
        <f t="shared" ref="NA19:NA31" si="188">MR19-MZ19</f>
        <v>0</v>
      </c>
      <c r="ND19" s="975" t="s">
        <v>747</v>
      </c>
      <c r="NE19" s="976" t="s">
        <v>404</v>
      </c>
      <c r="NF19" s="977" t="s">
        <v>149</v>
      </c>
      <c r="NG19" s="978">
        <v>15</v>
      </c>
      <c r="NH19" s="979">
        <v>14712.39</v>
      </c>
      <c r="NI19" s="980">
        <v>220686</v>
      </c>
      <c r="NJ19" s="1016"/>
      <c r="NK19" s="898">
        <f t="shared" ref="NK19:NK31" si="189">IF(EXACT(VLOOKUP(ND19,OFERTA_0,2,FALSE),NE19),1,0)</f>
        <v>1</v>
      </c>
      <c r="NL19" s="898">
        <f t="shared" ref="NL19:NL31" si="190">IF(EXACT(VLOOKUP(ND19,OFERTA_0,3,FALSE),NF19),1,0)</f>
        <v>1</v>
      </c>
      <c r="NM19" s="899">
        <f t="shared" ref="NM19:NM31" si="191">IF(EXACT(VLOOKUP(ND19,OFERTA_0,4,FALSE),NG19),1,0)</f>
        <v>1</v>
      </c>
      <c r="NN19" s="899">
        <f t="shared" ref="NN19:NN31" si="192">IF(NH19=0,0,1)</f>
        <v>1</v>
      </c>
      <c r="NO19" s="899">
        <f t="shared" ref="NO19:NO31" si="193">IF(NI19=0,0,1)</f>
        <v>1</v>
      </c>
      <c r="NP19" s="899">
        <f t="shared" ref="NP19:NP31" si="194">PRODUCT(NK19:NO19)</f>
        <v>1</v>
      </c>
      <c r="NQ19" s="966">
        <f t="shared" ref="NQ19:NQ31" si="195">ROUND(NI19,0)</f>
        <v>220686</v>
      </c>
      <c r="NR19" s="901">
        <f t="shared" ref="NR19:NR31" si="196">NI19-NQ19</f>
        <v>0</v>
      </c>
      <c r="NU19" s="981" t="s">
        <v>747</v>
      </c>
      <c r="NV19" s="982" t="s">
        <v>404</v>
      </c>
      <c r="NW19" s="983" t="s">
        <v>149</v>
      </c>
      <c r="NX19" s="984">
        <v>15</v>
      </c>
      <c r="NY19" s="1022">
        <v>14861</v>
      </c>
      <c r="NZ19" s="986">
        <f t="shared" ref="NZ19:NZ35" si="197">ROUND(NX19*NY19,0)</f>
        <v>222915</v>
      </c>
      <c r="OA19" s="1016"/>
      <c r="OB19" s="898">
        <f t="shared" ref="OB19:OB31" si="198">IF(EXACT(VLOOKUP(NU19,OFERTA_0,2,FALSE),NV19),1,0)</f>
        <v>1</v>
      </c>
      <c r="OC19" s="898">
        <f t="shared" ref="OC19:OC31" si="199">IF(EXACT(VLOOKUP(NU19,OFERTA_0,3,FALSE),NW19),1,0)</f>
        <v>1</v>
      </c>
      <c r="OD19" s="899">
        <f t="shared" ref="OD19:OD31" si="200">IF(EXACT(VLOOKUP(NU19,OFERTA_0,4,FALSE),NX19),1,0)</f>
        <v>1</v>
      </c>
      <c r="OE19" s="899">
        <f t="shared" ref="OE19:OE31" si="201">IF(NY19=0,0,1)</f>
        <v>1</v>
      </c>
      <c r="OF19" s="899">
        <f t="shared" ref="OF19:OF31" si="202">IF(NZ19=0,0,1)</f>
        <v>1</v>
      </c>
      <c r="OG19" s="899">
        <f t="shared" ref="OG19:OG31" si="203">PRODUCT(OB19:OF19)</f>
        <v>1</v>
      </c>
      <c r="OH19" s="966">
        <f t="shared" ref="OH19:OH31" si="204">ROUND(NZ19,0)</f>
        <v>222915</v>
      </c>
      <c r="OI19" s="901">
        <f t="shared" ref="OI19:OI31" si="205">NZ19-OH19</f>
        <v>0</v>
      </c>
      <c r="OL19" s="958" t="s">
        <v>747</v>
      </c>
      <c r="OM19" s="1012" t="s">
        <v>404</v>
      </c>
      <c r="ON19" s="1013" t="s">
        <v>149</v>
      </c>
      <c r="OO19" s="1014">
        <v>15</v>
      </c>
      <c r="OP19" s="1015">
        <v>41199</v>
      </c>
      <c r="OQ19" s="963">
        <f t="shared" ref="OQ19:OQ35" si="206">ROUND(OO19*OP19,0)</f>
        <v>617985</v>
      </c>
      <c r="OR19" s="1016"/>
      <c r="OS19" s="898">
        <f t="shared" ref="OS19:OS31" si="207">IF(EXACT(VLOOKUP(OL19,OFERTA_0,2,FALSE),OM19),1,0)</f>
        <v>1</v>
      </c>
      <c r="OT19" s="898">
        <f t="shared" ref="OT19:OT31" si="208">IF(EXACT(VLOOKUP(OL19,OFERTA_0,3,FALSE),ON19),1,0)</f>
        <v>1</v>
      </c>
      <c r="OU19" s="899">
        <f t="shared" ref="OU19:OU31" si="209">IF(EXACT(VLOOKUP(OL19,OFERTA_0,4,FALSE),OO19),1,0)</f>
        <v>1</v>
      </c>
      <c r="OV19" s="899">
        <f t="shared" ref="OV19:OV31" si="210">IF(OP19=0,0,1)</f>
        <v>1</v>
      </c>
      <c r="OW19" s="899">
        <f t="shared" ref="OW19:OW31" si="211">IF(OQ19=0,0,1)</f>
        <v>1</v>
      </c>
      <c r="OX19" s="899">
        <f t="shared" ref="OX19:OX31" si="212">PRODUCT(OS19:OW19)</f>
        <v>1</v>
      </c>
      <c r="OY19" s="966">
        <f t="shared" ref="OY19:OY31" si="213">ROUND(OQ19,0)</f>
        <v>617985</v>
      </c>
      <c r="OZ19" s="901">
        <f t="shared" ref="OZ19:OZ31" si="214">OQ19-OY19</f>
        <v>0</v>
      </c>
      <c r="PC19" s="958" t="s">
        <v>747</v>
      </c>
      <c r="PD19" s="1012" t="s">
        <v>404</v>
      </c>
      <c r="PE19" s="1013" t="s">
        <v>149</v>
      </c>
      <c r="PF19" s="1014">
        <v>15</v>
      </c>
      <c r="PG19" s="1023">
        <v>21548</v>
      </c>
      <c r="PH19" s="988">
        <v>323220</v>
      </c>
      <c r="PI19" s="1024"/>
      <c r="PJ19" s="898">
        <f t="shared" ref="PJ19:PJ31" si="215">IF(EXACT(VLOOKUP(PC19,OFERTA_0,2,FALSE),PD19),1,0)</f>
        <v>1</v>
      </c>
      <c r="PK19" s="898">
        <f t="shared" ref="PK19:PK31" si="216">IF(EXACT(VLOOKUP(PC19,OFERTA_0,3,FALSE),PE19),1,0)</f>
        <v>1</v>
      </c>
      <c r="PL19" s="899">
        <f t="shared" ref="PL19:PL31" si="217">IF(EXACT(VLOOKUP(PC19,OFERTA_0,4,FALSE),PF19),1,0)</f>
        <v>1</v>
      </c>
      <c r="PM19" s="899">
        <f t="shared" ref="PM19:PM31" si="218">IF(PG19=0,0,1)</f>
        <v>1</v>
      </c>
      <c r="PN19" s="899">
        <f t="shared" ref="PN19:PN31" si="219">IF(PH19=0,0,1)</f>
        <v>1</v>
      </c>
      <c r="PO19" s="899">
        <f t="shared" ref="PO19:PO31" si="220">PRODUCT(PJ19:PN19)</f>
        <v>1</v>
      </c>
      <c r="PP19" s="966">
        <f t="shared" ref="PP19:PP31" si="221">ROUND(PH19,0)</f>
        <v>323220</v>
      </c>
      <c r="PQ19" s="901">
        <f t="shared" ref="PQ19:PQ31" si="222">PH19-PP19</f>
        <v>0</v>
      </c>
      <c r="PT19" s="958" t="s">
        <v>747</v>
      </c>
      <c r="PU19" s="1012" t="s">
        <v>404</v>
      </c>
      <c r="PV19" s="1013" t="s">
        <v>149</v>
      </c>
      <c r="PW19" s="1014">
        <v>15</v>
      </c>
      <c r="PX19" s="1015">
        <v>27045</v>
      </c>
      <c r="PY19" s="963">
        <f t="shared" ref="PY19:PY35" si="223">ROUND(PW19*PX19,0)</f>
        <v>405675</v>
      </c>
      <c r="PZ19" s="1016"/>
      <c r="QA19" s="898">
        <f t="shared" ref="QA19:QA31" si="224">IF(EXACT(VLOOKUP(PT19,OFERTA_0,2,FALSE),PU19),1,0)</f>
        <v>1</v>
      </c>
      <c r="QB19" s="898">
        <f t="shared" ref="QB19:QB31" si="225">IF(EXACT(VLOOKUP(PT19,OFERTA_0,3,FALSE),PV19),1,0)</f>
        <v>1</v>
      </c>
      <c r="QC19" s="899">
        <f t="shared" ref="QC19:QC31" si="226">IF(EXACT(VLOOKUP(PT19,OFERTA_0,4,FALSE),PW19),1,0)</f>
        <v>1</v>
      </c>
      <c r="QD19" s="899">
        <f t="shared" ref="QD19:QD31" si="227">IF(PX19=0,0,1)</f>
        <v>1</v>
      </c>
      <c r="QE19" s="899">
        <f t="shared" ref="QE19:QE31" si="228">IF(PY19=0,0,1)</f>
        <v>1</v>
      </c>
      <c r="QF19" s="899">
        <f t="shared" ref="QF19:QF31" si="229">PRODUCT(QA19:QE19)</f>
        <v>1</v>
      </c>
      <c r="QG19" s="966">
        <f t="shared" ref="QG19:QG31" si="230">ROUND(PY19,0)</f>
        <v>405675</v>
      </c>
      <c r="QH19" s="901">
        <f t="shared" ref="QH19:QH31" si="231">PY19-QG19</f>
        <v>0</v>
      </c>
      <c r="QK19" s="958" t="s">
        <v>747</v>
      </c>
      <c r="QL19" s="1012" t="s">
        <v>404</v>
      </c>
      <c r="QM19" s="1013" t="s">
        <v>149</v>
      </c>
      <c r="QN19" s="1014">
        <v>15</v>
      </c>
      <c r="QO19" s="1021">
        <v>20039.699999999997</v>
      </c>
      <c r="QP19" s="974">
        <f t="shared" ref="QP19:QP35" si="232">ROUND(QN19*QO19,0)</f>
        <v>300596</v>
      </c>
      <c r="QQ19" s="1016"/>
      <c r="QR19" s="898">
        <f t="shared" ref="QR19:QR31" si="233">IF(EXACT(VLOOKUP(QK19,OFERTA_0,2,FALSE),QL19),1,0)</f>
        <v>1</v>
      </c>
      <c r="QS19" s="898">
        <f t="shared" ref="QS19:QS31" si="234">IF(EXACT(VLOOKUP(QK19,OFERTA_0,3,FALSE),QM19),1,0)</f>
        <v>1</v>
      </c>
      <c r="QT19" s="899">
        <f t="shared" ref="QT19:QT31" si="235">IF(EXACT(VLOOKUP(QK19,OFERTA_0,4,FALSE),QN19),1,0)</f>
        <v>1</v>
      </c>
      <c r="QU19" s="899">
        <f t="shared" ref="QU19:QU31" si="236">IF(QO19=0,0,1)</f>
        <v>1</v>
      </c>
      <c r="QV19" s="899">
        <f t="shared" ref="QV19:QV31" si="237">IF(QP19=0,0,1)</f>
        <v>1</v>
      </c>
      <c r="QW19" s="899">
        <f t="shared" ref="QW19:QW31" si="238">PRODUCT(QR19:QV19)</f>
        <v>1</v>
      </c>
      <c r="QX19" s="966">
        <f t="shared" ref="QX19:QX31" si="239">ROUND(QP19,0)</f>
        <v>300596</v>
      </c>
      <c r="QY19" s="901">
        <f t="shared" ref="QY19:QY31" si="240">QP19-QX19</f>
        <v>0</v>
      </c>
      <c r="RB19" s="405"/>
      <c r="RC19" s="406"/>
      <c r="RD19" s="407"/>
      <c r="RE19" s="408"/>
      <c r="RF19" s="409"/>
      <c r="RG19" s="410"/>
      <c r="RH19" s="410"/>
      <c r="RI19" s="898"/>
      <c r="RJ19" s="898"/>
      <c r="RK19" s="934"/>
      <c r="RL19" s="934"/>
      <c r="RM19" s="934"/>
      <c r="RN19" s="934"/>
      <c r="RO19" s="935"/>
      <c r="RP19" s="936"/>
      <c r="RS19" s="405"/>
      <c r="RT19" s="406"/>
      <c r="RU19" s="407"/>
      <c r="RV19" s="408"/>
      <c r="RW19" s="409"/>
      <c r="RX19" s="410"/>
      <c r="RY19" s="410"/>
      <c r="RZ19" s="898"/>
      <c r="SA19" s="898"/>
      <c r="SB19" s="934"/>
      <c r="SC19" s="934"/>
      <c r="SD19" s="934"/>
      <c r="SE19" s="934"/>
      <c r="SF19" s="935"/>
      <c r="SG19" s="936"/>
      <c r="SJ19" s="405"/>
      <c r="SK19" s="406"/>
      <c r="SL19" s="407"/>
      <c r="SM19" s="408"/>
      <c r="SN19" s="409"/>
      <c r="SO19" s="410"/>
      <c r="SP19" s="410"/>
      <c r="SQ19" s="898"/>
      <c r="SR19" s="898"/>
      <c r="SS19" s="934"/>
      <c r="ST19" s="934"/>
      <c r="SU19" s="934"/>
      <c r="SV19" s="934"/>
      <c r="SW19" s="935"/>
      <c r="SX19" s="936"/>
    </row>
    <row r="20" spans="2:518" ht="57.75" customHeight="1" thickTop="1" thickBot="1">
      <c r="B20" s="958" t="s">
        <v>748</v>
      </c>
      <c r="C20" s="1012" t="s">
        <v>270</v>
      </c>
      <c r="D20" s="1013" t="s">
        <v>149</v>
      </c>
      <c r="E20" s="1014">
        <f>11+11</f>
        <v>22</v>
      </c>
      <c r="F20" s="1015"/>
      <c r="G20" s="963">
        <f t="shared" si="0"/>
        <v>0</v>
      </c>
      <c r="H20" s="1016"/>
      <c r="K20" s="958" t="s">
        <v>748</v>
      </c>
      <c r="L20" s="1012" t="s">
        <v>270</v>
      </c>
      <c r="M20" s="1013" t="s">
        <v>149</v>
      </c>
      <c r="N20" s="1014">
        <f>11+11</f>
        <v>22</v>
      </c>
      <c r="O20" s="1017">
        <v>24783</v>
      </c>
      <c r="P20" s="963">
        <f t="shared" si="1"/>
        <v>545226</v>
      </c>
      <c r="Q20" s="1016"/>
      <c r="R20" s="898">
        <f t="shared" si="2"/>
        <v>1</v>
      </c>
      <c r="S20" s="898">
        <f t="shared" si="3"/>
        <v>1</v>
      </c>
      <c r="T20" s="899">
        <f t="shared" si="4"/>
        <v>1</v>
      </c>
      <c r="U20" s="899">
        <f t="shared" si="5"/>
        <v>1</v>
      </c>
      <c r="V20" s="899">
        <f t="shared" si="6"/>
        <v>1</v>
      </c>
      <c r="W20" s="899">
        <f t="shared" si="7"/>
        <v>1</v>
      </c>
      <c r="X20" s="966">
        <f t="shared" si="8"/>
        <v>545226</v>
      </c>
      <c r="Y20" s="901">
        <f t="shared" si="9"/>
        <v>0</v>
      </c>
      <c r="Z20" s="872"/>
      <c r="AA20" s="872"/>
      <c r="AB20" s="958" t="s">
        <v>748</v>
      </c>
      <c r="AC20" s="1012" t="s">
        <v>270</v>
      </c>
      <c r="AD20" s="1013" t="s">
        <v>149</v>
      </c>
      <c r="AE20" s="1014">
        <f>11+11</f>
        <v>22</v>
      </c>
      <c r="AF20" s="1015">
        <v>30000</v>
      </c>
      <c r="AG20" s="963">
        <f t="shared" si="10"/>
        <v>660000</v>
      </c>
      <c r="AH20" s="1016"/>
      <c r="AI20" s="898">
        <f t="shared" si="11"/>
        <v>1</v>
      </c>
      <c r="AJ20" s="898">
        <f t="shared" si="12"/>
        <v>1</v>
      </c>
      <c r="AK20" s="899">
        <f t="shared" si="13"/>
        <v>1</v>
      </c>
      <c r="AL20" s="899">
        <f t="shared" si="14"/>
        <v>1</v>
      </c>
      <c r="AM20" s="899">
        <f t="shared" si="15"/>
        <v>1</v>
      </c>
      <c r="AN20" s="899">
        <f t="shared" si="16"/>
        <v>1</v>
      </c>
      <c r="AO20" s="966">
        <f t="shared" si="17"/>
        <v>660000</v>
      </c>
      <c r="AP20" s="901">
        <f t="shared" si="18"/>
        <v>0</v>
      </c>
      <c r="AQ20" s="872"/>
      <c r="AR20" s="872"/>
      <c r="AS20" s="958" t="s">
        <v>748</v>
      </c>
      <c r="AT20" s="1018" t="s">
        <v>270</v>
      </c>
      <c r="AU20" s="1013" t="s">
        <v>149</v>
      </c>
      <c r="AV20" s="1014">
        <f>11+11</f>
        <v>22</v>
      </c>
      <c r="AW20" s="1019">
        <v>30000</v>
      </c>
      <c r="AX20" s="969">
        <f t="shared" si="19"/>
        <v>660000</v>
      </c>
      <c r="AY20" s="1016"/>
      <c r="AZ20" s="898">
        <f t="shared" si="20"/>
        <v>1</v>
      </c>
      <c r="BA20" s="898">
        <f t="shared" si="21"/>
        <v>1</v>
      </c>
      <c r="BB20" s="899">
        <f t="shared" si="22"/>
        <v>1</v>
      </c>
      <c r="BC20" s="899">
        <f t="shared" si="23"/>
        <v>1</v>
      </c>
      <c r="BD20" s="899">
        <f t="shared" si="24"/>
        <v>1</v>
      </c>
      <c r="BE20" s="899">
        <f t="shared" si="25"/>
        <v>1</v>
      </c>
      <c r="BF20" s="966">
        <f t="shared" si="26"/>
        <v>660000</v>
      </c>
      <c r="BG20" s="901">
        <f t="shared" si="27"/>
        <v>0</v>
      </c>
      <c r="BJ20" s="958" t="s">
        <v>748</v>
      </c>
      <c r="BK20" s="1012" t="s">
        <v>270</v>
      </c>
      <c r="BL20" s="1013" t="s">
        <v>149</v>
      </c>
      <c r="BM20" s="1014">
        <f>11+11</f>
        <v>22</v>
      </c>
      <c r="BN20" s="1015">
        <v>22000</v>
      </c>
      <c r="BO20" s="963">
        <f t="shared" si="28"/>
        <v>484000</v>
      </c>
      <c r="BP20" s="1016"/>
      <c r="BQ20" s="898">
        <f t="shared" si="29"/>
        <v>1</v>
      </c>
      <c r="BR20" s="898">
        <f t="shared" si="30"/>
        <v>1</v>
      </c>
      <c r="BS20" s="899">
        <f t="shared" si="31"/>
        <v>1</v>
      </c>
      <c r="BT20" s="899">
        <f t="shared" si="32"/>
        <v>1</v>
      </c>
      <c r="BU20" s="899">
        <f t="shared" si="33"/>
        <v>1</v>
      </c>
      <c r="BV20" s="899">
        <f t="shared" si="34"/>
        <v>1</v>
      </c>
      <c r="BW20" s="966">
        <f t="shared" si="35"/>
        <v>484000</v>
      </c>
      <c r="BX20" s="901">
        <f t="shared" si="36"/>
        <v>0</v>
      </c>
      <c r="CA20" s="958" t="s">
        <v>748</v>
      </c>
      <c r="CB20" s="1012" t="s">
        <v>270</v>
      </c>
      <c r="CC20" s="1013" t="s">
        <v>149</v>
      </c>
      <c r="CD20" s="1014">
        <f>11+11</f>
        <v>22</v>
      </c>
      <c r="CE20" s="1015">
        <v>24138</v>
      </c>
      <c r="CF20" s="963">
        <f t="shared" si="37"/>
        <v>531036</v>
      </c>
      <c r="CG20" s="1016"/>
      <c r="CH20" s="898">
        <f t="shared" si="38"/>
        <v>1</v>
      </c>
      <c r="CI20" s="898">
        <f t="shared" si="39"/>
        <v>1</v>
      </c>
      <c r="CJ20" s="899">
        <f t="shared" si="40"/>
        <v>1</v>
      </c>
      <c r="CK20" s="899">
        <f t="shared" si="41"/>
        <v>1</v>
      </c>
      <c r="CL20" s="899">
        <f t="shared" si="42"/>
        <v>1</v>
      </c>
      <c r="CM20" s="899">
        <f t="shared" si="43"/>
        <v>1</v>
      </c>
      <c r="CN20" s="966">
        <f t="shared" si="44"/>
        <v>531036</v>
      </c>
      <c r="CO20" s="901">
        <f t="shared" si="45"/>
        <v>0</v>
      </c>
      <c r="CR20" s="958" t="s">
        <v>748</v>
      </c>
      <c r="CS20" s="1012" t="s">
        <v>270</v>
      </c>
      <c r="CT20" s="1013" t="s">
        <v>149</v>
      </c>
      <c r="CU20" s="1014">
        <f>11+11</f>
        <v>22</v>
      </c>
      <c r="CV20" s="1015">
        <v>28760</v>
      </c>
      <c r="CW20" s="963">
        <f t="shared" si="46"/>
        <v>632720</v>
      </c>
      <c r="CX20" s="1016"/>
      <c r="CY20" s="898">
        <f t="shared" si="47"/>
        <v>1</v>
      </c>
      <c r="CZ20" s="898">
        <f t="shared" si="48"/>
        <v>1</v>
      </c>
      <c r="DA20" s="899">
        <f t="shared" si="49"/>
        <v>1</v>
      </c>
      <c r="DB20" s="899">
        <f t="shared" si="50"/>
        <v>1</v>
      </c>
      <c r="DC20" s="899">
        <f t="shared" si="51"/>
        <v>1</v>
      </c>
      <c r="DD20" s="899">
        <f t="shared" si="52"/>
        <v>1</v>
      </c>
      <c r="DE20" s="966">
        <f t="shared" si="53"/>
        <v>632720</v>
      </c>
      <c r="DF20" s="901">
        <f t="shared" si="54"/>
        <v>0</v>
      </c>
      <c r="DI20" s="958" t="s">
        <v>748</v>
      </c>
      <c r="DJ20" s="1012" t="s">
        <v>270</v>
      </c>
      <c r="DK20" s="1013" t="s">
        <v>149</v>
      </c>
      <c r="DL20" s="1014">
        <f>11+11</f>
        <v>22</v>
      </c>
      <c r="DM20" s="1015">
        <v>100307</v>
      </c>
      <c r="DN20" s="963">
        <f t="shared" si="55"/>
        <v>2206754</v>
      </c>
      <c r="DO20" s="1016"/>
      <c r="DP20" s="898">
        <f t="shared" si="56"/>
        <v>1</v>
      </c>
      <c r="DQ20" s="898">
        <f t="shared" si="57"/>
        <v>1</v>
      </c>
      <c r="DR20" s="899">
        <f t="shared" si="58"/>
        <v>1</v>
      </c>
      <c r="DS20" s="899">
        <f t="shared" si="59"/>
        <v>1</v>
      </c>
      <c r="DT20" s="899">
        <f t="shared" si="60"/>
        <v>1</v>
      </c>
      <c r="DU20" s="899">
        <f t="shared" si="61"/>
        <v>1</v>
      </c>
      <c r="DV20" s="966">
        <f t="shared" si="62"/>
        <v>2206754</v>
      </c>
      <c r="DW20" s="901">
        <f t="shared" si="63"/>
        <v>0</v>
      </c>
      <c r="DZ20" s="958" t="s">
        <v>748</v>
      </c>
      <c r="EA20" s="1012" t="s">
        <v>270</v>
      </c>
      <c r="EB20" s="1013" t="s">
        <v>149</v>
      </c>
      <c r="EC20" s="1014">
        <f>11+11</f>
        <v>22</v>
      </c>
      <c r="ED20" s="1015">
        <v>66356.749779166654</v>
      </c>
      <c r="EE20" s="963">
        <f t="shared" si="64"/>
        <v>1459848</v>
      </c>
      <c r="EF20" s="1016"/>
      <c r="EG20" s="898">
        <f t="shared" si="65"/>
        <v>1</v>
      </c>
      <c r="EH20" s="898">
        <f t="shared" si="66"/>
        <v>1</v>
      </c>
      <c r="EI20" s="899">
        <f t="shared" si="67"/>
        <v>1</v>
      </c>
      <c r="EJ20" s="899">
        <f t="shared" si="68"/>
        <v>1</v>
      </c>
      <c r="EK20" s="899">
        <f t="shared" si="69"/>
        <v>1</v>
      </c>
      <c r="EL20" s="899">
        <f t="shared" si="70"/>
        <v>1</v>
      </c>
      <c r="EM20" s="966">
        <f t="shared" si="71"/>
        <v>1459848</v>
      </c>
      <c r="EN20" s="901">
        <f t="shared" si="72"/>
        <v>0</v>
      </c>
      <c r="EQ20" s="958" t="s">
        <v>748</v>
      </c>
      <c r="ER20" s="1012" t="s">
        <v>270</v>
      </c>
      <c r="ES20" s="1013" t="s">
        <v>149</v>
      </c>
      <c r="ET20" s="1014">
        <f>11+11</f>
        <v>22</v>
      </c>
      <c r="EU20" s="1015">
        <v>24300</v>
      </c>
      <c r="EV20" s="963">
        <f t="shared" si="73"/>
        <v>534600</v>
      </c>
      <c r="EW20" s="1016"/>
      <c r="EX20" s="898">
        <f t="shared" si="74"/>
        <v>1</v>
      </c>
      <c r="EY20" s="898">
        <f t="shared" si="75"/>
        <v>1</v>
      </c>
      <c r="EZ20" s="899">
        <f t="shared" si="76"/>
        <v>1</v>
      </c>
      <c r="FA20" s="899">
        <f t="shared" si="77"/>
        <v>1</v>
      </c>
      <c r="FB20" s="899">
        <f t="shared" si="78"/>
        <v>1</v>
      </c>
      <c r="FC20" s="899">
        <f t="shared" si="79"/>
        <v>1</v>
      </c>
      <c r="FD20" s="966">
        <f t="shared" si="80"/>
        <v>534600</v>
      </c>
      <c r="FE20" s="901">
        <f t="shared" si="81"/>
        <v>0</v>
      </c>
      <c r="FH20" s="958"/>
      <c r="FI20" s="1012"/>
      <c r="FJ20" s="1013"/>
      <c r="FK20" s="1014"/>
      <c r="FL20" s="1015"/>
      <c r="FM20" s="963">
        <f t="shared" si="82"/>
        <v>0</v>
      </c>
      <c r="FN20" s="1016"/>
      <c r="FO20" s="898" t="e">
        <f t="shared" si="83"/>
        <v>#N/A</v>
      </c>
      <c r="FP20" s="898" t="e">
        <f t="shared" si="84"/>
        <v>#N/A</v>
      </c>
      <c r="FQ20" s="899" t="e">
        <f t="shared" si="85"/>
        <v>#N/A</v>
      </c>
      <c r="FR20" s="899">
        <f t="shared" si="86"/>
        <v>0</v>
      </c>
      <c r="FS20" s="899">
        <f t="shared" si="87"/>
        <v>0</v>
      </c>
      <c r="FT20" s="899" t="e">
        <f t="shared" si="88"/>
        <v>#N/A</v>
      </c>
      <c r="FU20" s="966">
        <f t="shared" si="89"/>
        <v>0</v>
      </c>
      <c r="FV20" s="901">
        <f t="shared" si="90"/>
        <v>0</v>
      </c>
      <c r="FY20" s="958" t="s">
        <v>748</v>
      </c>
      <c r="FZ20" s="1012" t="s">
        <v>270</v>
      </c>
      <c r="GA20" s="1013" t="s">
        <v>149</v>
      </c>
      <c r="GB20" s="1014">
        <f>11+11</f>
        <v>22</v>
      </c>
      <c r="GC20" s="1017">
        <v>24783</v>
      </c>
      <c r="GD20" s="963">
        <f t="shared" si="91"/>
        <v>545226</v>
      </c>
      <c r="GE20" s="1016"/>
      <c r="GF20" s="898">
        <f t="shared" si="92"/>
        <v>1</v>
      </c>
      <c r="GG20" s="898">
        <f t="shared" si="93"/>
        <v>1</v>
      </c>
      <c r="GH20" s="899">
        <f t="shared" si="94"/>
        <v>1</v>
      </c>
      <c r="GI20" s="899">
        <f t="shared" si="95"/>
        <v>1</v>
      </c>
      <c r="GJ20" s="899">
        <f t="shared" si="96"/>
        <v>1</v>
      </c>
      <c r="GK20" s="899">
        <f t="shared" si="97"/>
        <v>1</v>
      </c>
      <c r="GL20" s="966">
        <f t="shared" si="98"/>
        <v>545226</v>
      </c>
      <c r="GM20" s="901">
        <f t="shared" si="99"/>
        <v>0</v>
      </c>
      <c r="GP20" s="958" t="s">
        <v>748</v>
      </c>
      <c r="GQ20" s="1012" t="s">
        <v>270</v>
      </c>
      <c r="GR20" s="1013" t="s">
        <v>149</v>
      </c>
      <c r="GS20" s="1014">
        <f>11+11</f>
        <v>22</v>
      </c>
      <c r="GT20" s="1015">
        <v>24285</v>
      </c>
      <c r="GU20" s="963">
        <f t="shared" si="100"/>
        <v>534270</v>
      </c>
      <c r="GV20" s="1016"/>
      <c r="GW20" s="898">
        <f t="shared" si="101"/>
        <v>1</v>
      </c>
      <c r="GX20" s="898">
        <f t="shared" si="102"/>
        <v>1</v>
      </c>
      <c r="GY20" s="899">
        <f t="shared" si="103"/>
        <v>1</v>
      </c>
      <c r="GZ20" s="899">
        <f t="shared" si="104"/>
        <v>1</v>
      </c>
      <c r="HA20" s="899">
        <f t="shared" si="105"/>
        <v>1</v>
      </c>
      <c r="HB20" s="899">
        <f t="shared" si="106"/>
        <v>1</v>
      </c>
      <c r="HC20" s="966">
        <f t="shared" si="107"/>
        <v>534270</v>
      </c>
      <c r="HD20" s="901">
        <f t="shared" si="108"/>
        <v>0</v>
      </c>
      <c r="HG20" s="958" t="s">
        <v>748</v>
      </c>
      <c r="HH20" s="1012" t="s">
        <v>270</v>
      </c>
      <c r="HI20" s="1013" t="s">
        <v>149</v>
      </c>
      <c r="HJ20" s="1014">
        <f>11+11</f>
        <v>22</v>
      </c>
      <c r="HK20" s="1015">
        <v>29175</v>
      </c>
      <c r="HL20" s="963">
        <f t="shared" ref="HL20:HL35" si="241">ROUND(HJ20*HK20,0)</f>
        <v>641850</v>
      </c>
      <c r="HM20" s="1016"/>
      <c r="HN20" s="898">
        <f t="shared" si="109"/>
        <v>1</v>
      </c>
      <c r="HO20" s="898">
        <f t="shared" si="110"/>
        <v>1</v>
      </c>
      <c r="HP20" s="899">
        <f t="shared" si="111"/>
        <v>1</v>
      </c>
      <c r="HQ20" s="899">
        <f t="shared" si="112"/>
        <v>1</v>
      </c>
      <c r="HR20" s="899">
        <f t="shared" si="113"/>
        <v>1</v>
      </c>
      <c r="HS20" s="899">
        <f t="shared" si="114"/>
        <v>1</v>
      </c>
      <c r="HT20" s="966">
        <f t="shared" si="115"/>
        <v>641850</v>
      </c>
      <c r="HU20" s="901">
        <f t="shared" si="116"/>
        <v>0</v>
      </c>
      <c r="HX20" s="958" t="s">
        <v>748</v>
      </c>
      <c r="HY20" s="1012" t="s">
        <v>270</v>
      </c>
      <c r="HZ20" s="1013" t="s">
        <v>149</v>
      </c>
      <c r="IA20" s="1014">
        <f>11+11</f>
        <v>22</v>
      </c>
      <c r="IB20" s="1020">
        <v>43277</v>
      </c>
      <c r="IC20" s="972">
        <f t="shared" si="117"/>
        <v>952094</v>
      </c>
      <c r="ID20" s="1016"/>
      <c r="IE20" s="898">
        <f t="shared" si="118"/>
        <v>1</v>
      </c>
      <c r="IF20" s="898">
        <f t="shared" si="119"/>
        <v>1</v>
      </c>
      <c r="IG20" s="899">
        <f t="shared" si="120"/>
        <v>1</v>
      </c>
      <c r="IH20" s="899">
        <f t="shared" si="121"/>
        <v>1</v>
      </c>
      <c r="II20" s="899">
        <f t="shared" si="122"/>
        <v>1</v>
      </c>
      <c r="IJ20" s="899">
        <f t="shared" si="123"/>
        <v>1</v>
      </c>
      <c r="IK20" s="966">
        <f t="shared" si="124"/>
        <v>952094</v>
      </c>
      <c r="IL20" s="901">
        <f t="shared" si="125"/>
        <v>0</v>
      </c>
      <c r="IO20" s="958" t="s">
        <v>748</v>
      </c>
      <c r="IP20" s="1012" t="s">
        <v>270</v>
      </c>
      <c r="IQ20" s="1013" t="s">
        <v>149</v>
      </c>
      <c r="IR20" s="1014">
        <f>11+11</f>
        <v>22</v>
      </c>
      <c r="IS20" s="1015">
        <v>14528</v>
      </c>
      <c r="IT20" s="963">
        <f t="shared" si="126"/>
        <v>319616</v>
      </c>
      <c r="IU20" s="1016"/>
      <c r="IV20" s="898">
        <f t="shared" si="127"/>
        <v>1</v>
      </c>
      <c r="IW20" s="898">
        <f t="shared" si="128"/>
        <v>1</v>
      </c>
      <c r="IX20" s="899">
        <f t="shared" si="129"/>
        <v>1</v>
      </c>
      <c r="IY20" s="899">
        <f t="shared" si="130"/>
        <v>1</v>
      </c>
      <c r="IZ20" s="899">
        <f t="shared" si="131"/>
        <v>1</v>
      </c>
      <c r="JA20" s="899">
        <f t="shared" si="132"/>
        <v>1</v>
      </c>
      <c r="JB20" s="966">
        <f t="shared" si="133"/>
        <v>319616</v>
      </c>
      <c r="JC20" s="901">
        <f t="shared" si="134"/>
        <v>0</v>
      </c>
      <c r="JF20" s="958" t="s">
        <v>748</v>
      </c>
      <c r="JG20" s="1012" t="s">
        <v>270</v>
      </c>
      <c r="JH20" s="1013" t="s">
        <v>149</v>
      </c>
      <c r="JI20" s="1014">
        <f>11+11</f>
        <v>22</v>
      </c>
      <c r="JJ20" s="1015">
        <v>26000</v>
      </c>
      <c r="JK20" s="963">
        <f t="shared" si="135"/>
        <v>572000</v>
      </c>
      <c r="JL20" s="1016"/>
      <c r="JM20" s="898">
        <f t="shared" si="136"/>
        <v>1</v>
      </c>
      <c r="JN20" s="898">
        <f t="shared" si="137"/>
        <v>1</v>
      </c>
      <c r="JO20" s="899">
        <f t="shared" si="138"/>
        <v>1</v>
      </c>
      <c r="JP20" s="899">
        <f t="shared" si="139"/>
        <v>1</v>
      </c>
      <c r="JQ20" s="899">
        <f t="shared" si="140"/>
        <v>1</v>
      </c>
      <c r="JR20" s="899">
        <f t="shared" si="141"/>
        <v>1</v>
      </c>
      <c r="JS20" s="966">
        <f t="shared" si="142"/>
        <v>572000</v>
      </c>
      <c r="JT20" s="901">
        <f t="shared" si="143"/>
        <v>0</v>
      </c>
      <c r="JW20" s="958" t="s">
        <v>748</v>
      </c>
      <c r="JX20" s="1012" t="s">
        <v>270</v>
      </c>
      <c r="JY20" s="1013" t="s">
        <v>149</v>
      </c>
      <c r="JZ20" s="1014">
        <f>11+11</f>
        <v>22</v>
      </c>
      <c r="KA20" s="1015">
        <v>52943.712150000007</v>
      </c>
      <c r="KB20" s="963">
        <f t="shared" si="144"/>
        <v>1164762</v>
      </c>
      <c r="KC20" s="1016"/>
      <c r="KD20" s="898">
        <f t="shared" si="145"/>
        <v>1</v>
      </c>
      <c r="KE20" s="898">
        <f t="shared" si="146"/>
        <v>1</v>
      </c>
      <c r="KF20" s="899">
        <f t="shared" si="147"/>
        <v>1</v>
      </c>
      <c r="KG20" s="899">
        <f t="shared" si="148"/>
        <v>1</v>
      </c>
      <c r="KH20" s="899">
        <f t="shared" si="149"/>
        <v>1</v>
      </c>
      <c r="KI20" s="899">
        <f t="shared" si="150"/>
        <v>1</v>
      </c>
      <c r="KJ20" s="966">
        <f t="shared" si="151"/>
        <v>1164762</v>
      </c>
      <c r="KK20" s="901">
        <f t="shared" si="152"/>
        <v>0</v>
      </c>
      <c r="KN20" s="958" t="s">
        <v>748</v>
      </c>
      <c r="KO20" s="1012" t="s">
        <v>270</v>
      </c>
      <c r="KP20" s="1013" t="s">
        <v>149</v>
      </c>
      <c r="KQ20" s="1014">
        <f>11+11</f>
        <v>22</v>
      </c>
      <c r="KR20" s="1015">
        <v>28000</v>
      </c>
      <c r="KS20" s="963">
        <f t="shared" si="153"/>
        <v>616000</v>
      </c>
      <c r="KT20" s="1016"/>
      <c r="KU20" s="898">
        <f t="shared" si="154"/>
        <v>1</v>
      </c>
      <c r="KV20" s="898">
        <f t="shared" si="155"/>
        <v>1</v>
      </c>
      <c r="KW20" s="899">
        <f t="shared" si="156"/>
        <v>1</v>
      </c>
      <c r="KX20" s="899">
        <f t="shared" si="157"/>
        <v>1</v>
      </c>
      <c r="KY20" s="899">
        <f t="shared" si="158"/>
        <v>1</v>
      </c>
      <c r="KZ20" s="899">
        <f t="shared" si="159"/>
        <v>1</v>
      </c>
      <c r="LA20" s="966">
        <f t="shared" si="160"/>
        <v>616000</v>
      </c>
      <c r="LB20" s="901">
        <f t="shared" si="161"/>
        <v>0</v>
      </c>
      <c r="LE20" s="958" t="s">
        <v>748</v>
      </c>
      <c r="LF20" s="1012" t="s">
        <v>270</v>
      </c>
      <c r="LG20" s="1013" t="s">
        <v>149</v>
      </c>
      <c r="LH20" s="1014">
        <f>11+11</f>
        <v>22</v>
      </c>
      <c r="LI20" s="1021">
        <v>24925</v>
      </c>
      <c r="LJ20" s="974">
        <f t="shared" si="162"/>
        <v>548350</v>
      </c>
      <c r="LK20" s="1016"/>
      <c r="LL20" s="898">
        <f t="shared" si="163"/>
        <v>1</v>
      </c>
      <c r="LM20" s="898">
        <f t="shared" si="164"/>
        <v>1</v>
      </c>
      <c r="LN20" s="899">
        <f t="shared" si="165"/>
        <v>1</v>
      </c>
      <c r="LO20" s="899">
        <f t="shared" si="166"/>
        <v>1</v>
      </c>
      <c r="LP20" s="899">
        <f t="shared" si="167"/>
        <v>1</v>
      </c>
      <c r="LQ20" s="899">
        <f t="shared" si="168"/>
        <v>1</v>
      </c>
      <c r="LR20" s="966">
        <f t="shared" si="169"/>
        <v>548350</v>
      </c>
      <c r="LS20" s="901">
        <f t="shared" si="170"/>
        <v>0</v>
      </c>
      <c r="LV20" s="958" t="s">
        <v>748</v>
      </c>
      <c r="LW20" s="1012" t="s">
        <v>270</v>
      </c>
      <c r="LX20" s="1013" t="s">
        <v>149</v>
      </c>
      <c r="LY20" s="1014">
        <f>11+11</f>
        <v>22</v>
      </c>
      <c r="LZ20" s="1015">
        <v>35750</v>
      </c>
      <c r="MA20" s="963">
        <f t="shared" si="171"/>
        <v>786500</v>
      </c>
      <c r="MB20" s="1016"/>
      <c r="MC20" s="898">
        <f t="shared" si="172"/>
        <v>1</v>
      </c>
      <c r="MD20" s="898">
        <f t="shared" si="173"/>
        <v>1</v>
      </c>
      <c r="ME20" s="899">
        <f t="shared" si="174"/>
        <v>1</v>
      </c>
      <c r="MF20" s="899">
        <f t="shared" si="175"/>
        <v>1</v>
      </c>
      <c r="MG20" s="899">
        <f t="shared" si="176"/>
        <v>1</v>
      </c>
      <c r="MH20" s="899">
        <f t="shared" si="177"/>
        <v>1</v>
      </c>
      <c r="MI20" s="966">
        <f t="shared" si="178"/>
        <v>786500</v>
      </c>
      <c r="MJ20" s="901">
        <f t="shared" si="179"/>
        <v>0</v>
      </c>
      <c r="MM20" s="958" t="s">
        <v>748</v>
      </c>
      <c r="MN20" s="1012" t="s">
        <v>270</v>
      </c>
      <c r="MO20" s="1013" t="s">
        <v>149</v>
      </c>
      <c r="MP20" s="1014">
        <f>11+11</f>
        <v>22</v>
      </c>
      <c r="MQ20" s="1015">
        <v>25000</v>
      </c>
      <c r="MR20" s="963">
        <f t="shared" si="180"/>
        <v>550000</v>
      </c>
      <c r="MS20" s="1016"/>
      <c r="MT20" s="898">
        <f t="shared" si="181"/>
        <v>1</v>
      </c>
      <c r="MU20" s="898">
        <f t="shared" si="182"/>
        <v>1</v>
      </c>
      <c r="MV20" s="899">
        <f t="shared" si="183"/>
        <v>1</v>
      </c>
      <c r="MW20" s="899">
        <f t="shared" si="184"/>
        <v>1</v>
      </c>
      <c r="MX20" s="899">
        <f t="shared" si="185"/>
        <v>1</v>
      </c>
      <c r="MY20" s="899">
        <f t="shared" si="186"/>
        <v>1</v>
      </c>
      <c r="MZ20" s="966">
        <f t="shared" si="187"/>
        <v>550000</v>
      </c>
      <c r="NA20" s="901">
        <f t="shared" si="188"/>
        <v>0</v>
      </c>
      <c r="ND20" s="975" t="s">
        <v>748</v>
      </c>
      <c r="NE20" s="976" t="s">
        <v>270</v>
      </c>
      <c r="NF20" s="977" t="s">
        <v>149</v>
      </c>
      <c r="NG20" s="978">
        <f>11+11</f>
        <v>22</v>
      </c>
      <c r="NH20" s="979">
        <v>16962.66</v>
      </c>
      <c r="NI20" s="980">
        <v>373179</v>
      </c>
      <c r="NJ20" s="1016"/>
      <c r="NK20" s="898">
        <f t="shared" si="189"/>
        <v>1</v>
      </c>
      <c r="NL20" s="898">
        <f t="shared" si="190"/>
        <v>1</v>
      </c>
      <c r="NM20" s="899">
        <f t="shared" si="191"/>
        <v>1</v>
      </c>
      <c r="NN20" s="899">
        <f t="shared" si="192"/>
        <v>1</v>
      </c>
      <c r="NO20" s="899">
        <f t="shared" si="193"/>
        <v>1</v>
      </c>
      <c r="NP20" s="899">
        <f t="shared" si="194"/>
        <v>1</v>
      </c>
      <c r="NQ20" s="966">
        <f t="shared" si="195"/>
        <v>373179</v>
      </c>
      <c r="NR20" s="901">
        <f t="shared" si="196"/>
        <v>0</v>
      </c>
      <c r="NU20" s="981" t="s">
        <v>748</v>
      </c>
      <c r="NV20" s="982" t="s">
        <v>270</v>
      </c>
      <c r="NW20" s="983" t="s">
        <v>149</v>
      </c>
      <c r="NX20" s="984">
        <f>11+11</f>
        <v>22</v>
      </c>
      <c r="NY20" s="1022">
        <v>17134</v>
      </c>
      <c r="NZ20" s="986">
        <f t="shared" si="197"/>
        <v>376948</v>
      </c>
      <c r="OA20" s="1016"/>
      <c r="OB20" s="898">
        <f t="shared" si="198"/>
        <v>1</v>
      </c>
      <c r="OC20" s="898">
        <f t="shared" si="199"/>
        <v>1</v>
      </c>
      <c r="OD20" s="899">
        <f t="shared" si="200"/>
        <v>1</v>
      </c>
      <c r="OE20" s="899">
        <f t="shared" si="201"/>
        <v>1</v>
      </c>
      <c r="OF20" s="899">
        <f t="shared" si="202"/>
        <v>1</v>
      </c>
      <c r="OG20" s="899">
        <f t="shared" si="203"/>
        <v>1</v>
      </c>
      <c r="OH20" s="966">
        <f t="shared" si="204"/>
        <v>376948</v>
      </c>
      <c r="OI20" s="901">
        <f t="shared" si="205"/>
        <v>0</v>
      </c>
      <c r="OL20" s="958" t="s">
        <v>748</v>
      </c>
      <c r="OM20" s="1012" t="s">
        <v>270</v>
      </c>
      <c r="ON20" s="1013" t="s">
        <v>149</v>
      </c>
      <c r="OO20" s="1014">
        <f>11+11</f>
        <v>22</v>
      </c>
      <c r="OP20" s="1015">
        <v>32783</v>
      </c>
      <c r="OQ20" s="963">
        <f t="shared" si="206"/>
        <v>721226</v>
      </c>
      <c r="OR20" s="1016"/>
      <c r="OS20" s="898">
        <f t="shared" si="207"/>
        <v>1</v>
      </c>
      <c r="OT20" s="898">
        <f t="shared" si="208"/>
        <v>1</v>
      </c>
      <c r="OU20" s="899">
        <f t="shared" si="209"/>
        <v>1</v>
      </c>
      <c r="OV20" s="899">
        <f t="shared" si="210"/>
        <v>1</v>
      </c>
      <c r="OW20" s="899">
        <f t="shared" si="211"/>
        <v>1</v>
      </c>
      <c r="OX20" s="899">
        <f t="shared" si="212"/>
        <v>1</v>
      </c>
      <c r="OY20" s="966">
        <f t="shared" si="213"/>
        <v>721226</v>
      </c>
      <c r="OZ20" s="901">
        <f t="shared" si="214"/>
        <v>0</v>
      </c>
      <c r="PC20" s="958" t="s">
        <v>748</v>
      </c>
      <c r="PD20" s="1012" t="s">
        <v>270</v>
      </c>
      <c r="PE20" s="1013" t="s">
        <v>149</v>
      </c>
      <c r="PF20" s="1014">
        <v>22</v>
      </c>
      <c r="PG20" s="1023">
        <v>33800</v>
      </c>
      <c r="PH20" s="988">
        <v>743600</v>
      </c>
      <c r="PI20" s="1024"/>
      <c r="PJ20" s="898">
        <f t="shared" si="215"/>
        <v>1</v>
      </c>
      <c r="PK20" s="898">
        <f t="shared" si="216"/>
        <v>1</v>
      </c>
      <c r="PL20" s="899">
        <f t="shared" si="217"/>
        <v>1</v>
      </c>
      <c r="PM20" s="899">
        <f t="shared" si="218"/>
        <v>1</v>
      </c>
      <c r="PN20" s="899">
        <f t="shared" si="219"/>
        <v>1</v>
      </c>
      <c r="PO20" s="899">
        <f t="shared" si="220"/>
        <v>1</v>
      </c>
      <c r="PP20" s="966">
        <f t="shared" si="221"/>
        <v>743600</v>
      </c>
      <c r="PQ20" s="901">
        <f t="shared" si="222"/>
        <v>0</v>
      </c>
      <c r="PT20" s="958" t="s">
        <v>748</v>
      </c>
      <c r="PU20" s="1012" t="s">
        <v>270</v>
      </c>
      <c r="PV20" s="1013" t="s">
        <v>149</v>
      </c>
      <c r="PW20" s="1014">
        <f>11+11</f>
        <v>22</v>
      </c>
      <c r="PX20" s="1015">
        <v>24266</v>
      </c>
      <c r="PY20" s="963">
        <f t="shared" si="223"/>
        <v>533852</v>
      </c>
      <c r="PZ20" s="1016"/>
      <c r="QA20" s="898">
        <f t="shared" si="224"/>
        <v>1</v>
      </c>
      <c r="QB20" s="898">
        <f t="shared" si="225"/>
        <v>1</v>
      </c>
      <c r="QC20" s="899">
        <f t="shared" si="226"/>
        <v>1</v>
      </c>
      <c r="QD20" s="899">
        <f t="shared" si="227"/>
        <v>1</v>
      </c>
      <c r="QE20" s="899">
        <f t="shared" si="228"/>
        <v>1</v>
      </c>
      <c r="QF20" s="899">
        <f t="shared" si="229"/>
        <v>1</v>
      </c>
      <c r="QG20" s="966">
        <f t="shared" si="230"/>
        <v>533852</v>
      </c>
      <c r="QH20" s="901">
        <f t="shared" si="231"/>
        <v>0</v>
      </c>
      <c r="QK20" s="958" t="s">
        <v>748</v>
      </c>
      <c r="QL20" s="1012" t="s">
        <v>270</v>
      </c>
      <c r="QM20" s="1013" t="s">
        <v>149</v>
      </c>
      <c r="QN20" s="1014">
        <f>11+11</f>
        <v>22</v>
      </c>
      <c r="QO20" s="1021">
        <v>25049.624999999996</v>
      </c>
      <c r="QP20" s="974">
        <f t="shared" si="232"/>
        <v>551092</v>
      </c>
      <c r="QQ20" s="1016"/>
      <c r="QR20" s="898">
        <f t="shared" si="233"/>
        <v>1</v>
      </c>
      <c r="QS20" s="898">
        <f t="shared" si="234"/>
        <v>1</v>
      </c>
      <c r="QT20" s="899">
        <f t="shared" si="235"/>
        <v>1</v>
      </c>
      <c r="QU20" s="899">
        <f t="shared" si="236"/>
        <v>1</v>
      </c>
      <c r="QV20" s="899">
        <f t="shared" si="237"/>
        <v>1</v>
      </c>
      <c r="QW20" s="899">
        <f t="shared" si="238"/>
        <v>1</v>
      </c>
      <c r="QX20" s="966">
        <f t="shared" si="239"/>
        <v>551092</v>
      </c>
      <c r="QY20" s="901">
        <f t="shared" si="240"/>
        <v>0</v>
      </c>
      <c r="RB20" s="405"/>
      <c r="RC20" s="406"/>
      <c r="RD20" s="407"/>
      <c r="RE20" s="408"/>
      <c r="RF20" s="409"/>
      <c r="RG20" s="410"/>
      <c r="RH20" s="410"/>
      <c r="RI20" s="898"/>
      <c r="RJ20" s="898"/>
      <c r="RK20" s="934"/>
      <c r="RL20" s="934"/>
      <c r="RM20" s="934"/>
      <c r="RN20" s="934"/>
      <c r="RO20" s="935"/>
      <c r="RP20" s="936"/>
      <c r="RS20" s="405"/>
      <c r="RT20" s="406"/>
      <c r="RU20" s="407"/>
      <c r="RV20" s="408"/>
      <c r="RW20" s="409"/>
      <c r="RX20" s="410"/>
      <c r="RY20" s="410"/>
      <c r="RZ20" s="898"/>
      <c r="SA20" s="898"/>
      <c r="SB20" s="934"/>
      <c r="SC20" s="934"/>
      <c r="SD20" s="934"/>
      <c r="SE20" s="934"/>
      <c r="SF20" s="935"/>
      <c r="SG20" s="936"/>
      <c r="SJ20" s="405"/>
      <c r="SK20" s="406"/>
      <c r="SL20" s="407"/>
      <c r="SM20" s="408"/>
      <c r="SN20" s="409"/>
      <c r="SO20" s="410"/>
      <c r="SP20" s="410"/>
      <c r="SQ20" s="898"/>
      <c r="SR20" s="898"/>
      <c r="SS20" s="934"/>
      <c r="ST20" s="934"/>
      <c r="SU20" s="934"/>
      <c r="SV20" s="934"/>
      <c r="SW20" s="935"/>
      <c r="SX20" s="936"/>
    </row>
    <row r="21" spans="2:518" ht="63" customHeight="1" thickTop="1" thickBot="1">
      <c r="B21" s="958" t="s">
        <v>749</v>
      </c>
      <c r="C21" s="1012" t="s">
        <v>405</v>
      </c>
      <c r="D21" s="1013" t="s">
        <v>149</v>
      </c>
      <c r="E21" s="1014">
        <v>6</v>
      </c>
      <c r="F21" s="1015"/>
      <c r="G21" s="963">
        <f t="shared" si="0"/>
        <v>0</v>
      </c>
      <c r="H21" s="1016"/>
      <c r="K21" s="958" t="s">
        <v>749</v>
      </c>
      <c r="L21" s="1012" t="s">
        <v>405</v>
      </c>
      <c r="M21" s="1013" t="s">
        <v>149</v>
      </c>
      <c r="N21" s="1014">
        <v>6</v>
      </c>
      <c r="O21" s="1017">
        <v>21076</v>
      </c>
      <c r="P21" s="963">
        <f t="shared" si="1"/>
        <v>126456</v>
      </c>
      <c r="Q21" s="1016"/>
      <c r="R21" s="898">
        <f t="shared" si="2"/>
        <v>1</v>
      </c>
      <c r="S21" s="898">
        <f t="shared" si="3"/>
        <v>1</v>
      </c>
      <c r="T21" s="899">
        <f t="shared" si="4"/>
        <v>1</v>
      </c>
      <c r="U21" s="899">
        <f t="shared" si="5"/>
        <v>1</v>
      </c>
      <c r="V21" s="899">
        <f t="shared" si="6"/>
        <v>1</v>
      </c>
      <c r="W21" s="899">
        <f t="shared" si="7"/>
        <v>1</v>
      </c>
      <c r="X21" s="966">
        <f t="shared" si="8"/>
        <v>126456</v>
      </c>
      <c r="Y21" s="901">
        <f t="shared" si="9"/>
        <v>0</v>
      </c>
      <c r="Z21" s="872"/>
      <c r="AA21" s="872"/>
      <c r="AB21" s="958" t="s">
        <v>749</v>
      </c>
      <c r="AC21" s="1012" t="s">
        <v>405</v>
      </c>
      <c r="AD21" s="1013" t="s">
        <v>149</v>
      </c>
      <c r="AE21" s="1014">
        <v>6</v>
      </c>
      <c r="AF21" s="1015">
        <v>30000</v>
      </c>
      <c r="AG21" s="963">
        <f t="shared" si="10"/>
        <v>180000</v>
      </c>
      <c r="AH21" s="1016"/>
      <c r="AI21" s="898">
        <f t="shared" si="11"/>
        <v>1</v>
      </c>
      <c r="AJ21" s="898">
        <f t="shared" si="12"/>
        <v>1</v>
      </c>
      <c r="AK21" s="899">
        <f t="shared" si="13"/>
        <v>1</v>
      </c>
      <c r="AL21" s="899">
        <f t="shared" si="14"/>
        <v>1</v>
      </c>
      <c r="AM21" s="899">
        <f t="shared" si="15"/>
        <v>1</v>
      </c>
      <c r="AN21" s="899">
        <f t="shared" si="16"/>
        <v>1</v>
      </c>
      <c r="AO21" s="966">
        <f t="shared" si="17"/>
        <v>180000</v>
      </c>
      <c r="AP21" s="901">
        <f t="shared" si="18"/>
        <v>0</v>
      </c>
      <c r="AQ21" s="872"/>
      <c r="AR21" s="872"/>
      <c r="AS21" s="958" t="s">
        <v>749</v>
      </c>
      <c r="AT21" s="1018" t="s">
        <v>405</v>
      </c>
      <c r="AU21" s="1013" t="s">
        <v>149</v>
      </c>
      <c r="AV21" s="1014">
        <v>6</v>
      </c>
      <c r="AW21" s="1019">
        <v>40000</v>
      </c>
      <c r="AX21" s="969">
        <f t="shared" si="19"/>
        <v>240000</v>
      </c>
      <c r="AY21" s="1016"/>
      <c r="AZ21" s="898">
        <f t="shared" si="20"/>
        <v>1</v>
      </c>
      <c r="BA21" s="898">
        <f t="shared" si="21"/>
        <v>1</v>
      </c>
      <c r="BB21" s="899">
        <f t="shared" si="22"/>
        <v>1</v>
      </c>
      <c r="BC21" s="899">
        <f t="shared" si="23"/>
        <v>1</v>
      </c>
      <c r="BD21" s="899">
        <f t="shared" si="24"/>
        <v>1</v>
      </c>
      <c r="BE21" s="899">
        <f t="shared" si="25"/>
        <v>1</v>
      </c>
      <c r="BF21" s="966">
        <f t="shared" si="26"/>
        <v>240000</v>
      </c>
      <c r="BG21" s="901">
        <f t="shared" si="27"/>
        <v>0</v>
      </c>
      <c r="BJ21" s="958" t="s">
        <v>749</v>
      </c>
      <c r="BK21" s="1012" t="s">
        <v>405</v>
      </c>
      <c r="BL21" s="1013" t="s">
        <v>149</v>
      </c>
      <c r="BM21" s="1014">
        <v>6</v>
      </c>
      <c r="BN21" s="1015">
        <v>9945</v>
      </c>
      <c r="BO21" s="963">
        <f t="shared" si="28"/>
        <v>59670</v>
      </c>
      <c r="BP21" s="1016"/>
      <c r="BQ21" s="898">
        <f t="shared" si="29"/>
        <v>1</v>
      </c>
      <c r="BR21" s="898">
        <f t="shared" si="30"/>
        <v>1</v>
      </c>
      <c r="BS21" s="899">
        <f t="shared" si="31"/>
        <v>1</v>
      </c>
      <c r="BT21" s="899">
        <f t="shared" si="32"/>
        <v>1</v>
      </c>
      <c r="BU21" s="899">
        <f t="shared" si="33"/>
        <v>1</v>
      </c>
      <c r="BV21" s="899">
        <f t="shared" si="34"/>
        <v>1</v>
      </c>
      <c r="BW21" s="966">
        <f t="shared" si="35"/>
        <v>59670</v>
      </c>
      <c r="BX21" s="901">
        <f t="shared" si="36"/>
        <v>0</v>
      </c>
      <c r="CA21" s="958" t="s">
        <v>749</v>
      </c>
      <c r="CB21" s="1012" t="s">
        <v>405</v>
      </c>
      <c r="CC21" s="1013" t="s">
        <v>149</v>
      </c>
      <c r="CD21" s="1014">
        <v>6</v>
      </c>
      <c r="CE21" s="1015">
        <v>20528</v>
      </c>
      <c r="CF21" s="963">
        <f t="shared" si="37"/>
        <v>123168</v>
      </c>
      <c r="CG21" s="1016"/>
      <c r="CH21" s="898">
        <f t="shared" si="38"/>
        <v>1</v>
      </c>
      <c r="CI21" s="898">
        <f t="shared" si="39"/>
        <v>1</v>
      </c>
      <c r="CJ21" s="899">
        <f t="shared" si="40"/>
        <v>1</v>
      </c>
      <c r="CK21" s="899">
        <f t="shared" si="41"/>
        <v>1</v>
      </c>
      <c r="CL21" s="899">
        <f t="shared" si="42"/>
        <v>1</v>
      </c>
      <c r="CM21" s="899">
        <f t="shared" si="43"/>
        <v>1</v>
      </c>
      <c r="CN21" s="966">
        <f t="shared" si="44"/>
        <v>123168</v>
      </c>
      <c r="CO21" s="901">
        <f t="shared" si="45"/>
        <v>0</v>
      </c>
      <c r="CR21" s="958" t="s">
        <v>749</v>
      </c>
      <c r="CS21" s="1012" t="s">
        <v>405</v>
      </c>
      <c r="CT21" s="1013" t="s">
        <v>149</v>
      </c>
      <c r="CU21" s="1014">
        <v>6</v>
      </c>
      <c r="CV21" s="1015">
        <v>45500</v>
      </c>
      <c r="CW21" s="963">
        <f t="shared" si="46"/>
        <v>273000</v>
      </c>
      <c r="CX21" s="1016"/>
      <c r="CY21" s="898">
        <f t="shared" si="47"/>
        <v>1</v>
      </c>
      <c r="CZ21" s="898">
        <f t="shared" si="48"/>
        <v>1</v>
      </c>
      <c r="DA21" s="899">
        <f t="shared" si="49"/>
        <v>1</v>
      </c>
      <c r="DB21" s="899">
        <f t="shared" si="50"/>
        <v>1</v>
      </c>
      <c r="DC21" s="899">
        <f t="shared" si="51"/>
        <v>1</v>
      </c>
      <c r="DD21" s="899">
        <f t="shared" si="52"/>
        <v>1</v>
      </c>
      <c r="DE21" s="966">
        <f t="shared" si="53"/>
        <v>273000</v>
      </c>
      <c r="DF21" s="901">
        <f t="shared" si="54"/>
        <v>0</v>
      </c>
      <c r="DI21" s="958" t="s">
        <v>749</v>
      </c>
      <c r="DJ21" s="1012" t="s">
        <v>405</v>
      </c>
      <c r="DK21" s="1013" t="s">
        <v>149</v>
      </c>
      <c r="DL21" s="1014">
        <v>6</v>
      </c>
      <c r="DM21" s="1015">
        <v>17355</v>
      </c>
      <c r="DN21" s="963">
        <f t="shared" si="55"/>
        <v>104130</v>
      </c>
      <c r="DO21" s="1016"/>
      <c r="DP21" s="898">
        <f t="shared" si="56"/>
        <v>1</v>
      </c>
      <c r="DQ21" s="898">
        <f t="shared" si="57"/>
        <v>1</v>
      </c>
      <c r="DR21" s="899">
        <f t="shared" si="58"/>
        <v>1</v>
      </c>
      <c r="DS21" s="899">
        <f t="shared" si="59"/>
        <v>1</v>
      </c>
      <c r="DT21" s="899">
        <f t="shared" si="60"/>
        <v>1</v>
      </c>
      <c r="DU21" s="899">
        <f t="shared" si="61"/>
        <v>1</v>
      </c>
      <c r="DV21" s="966">
        <f t="shared" si="62"/>
        <v>104130</v>
      </c>
      <c r="DW21" s="901">
        <f t="shared" si="63"/>
        <v>0</v>
      </c>
      <c r="DZ21" s="958" t="s">
        <v>749</v>
      </c>
      <c r="EA21" s="1012" t="s">
        <v>405</v>
      </c>
      <c r="EB21" s="1013" t="s">
        <v>149</v>
      </c>
      <c r="EC21" s="1014">
        <v>6</v>
      </c>
      <c r="ED21" s="1015">
        <v>74934.206179166664</v>
      </c>
      <c r="EE21" s="963">
        <f t="shared" si="64"/>
        <v>449605</v>
      </c>
      <c r="EF21" s="1016"/>
      <c r="EG21" s="898">
        <f t="shared" si="65"/>
        <v>1</v>
      </c>
      <c r="EH21" s="898">
        <f t="shared" si="66"/>
        <v>1</v>
      </c>
      <c r="EI21" s="899">
        <f t="shared" si="67"/>
        <v>1</v>
      </c>
      <c r="EJ21" s="899">
        <f t="shared" si="68"/>
        <v>1</v>
      </c>
      <c r="EK21" s="899">
        <f t="shared" si="69"/>
        <v>1</v>
      </c>
      <c r="EL21" s="899">
        <f t="shared" si="70"/>
        <v>1</v>
      </c>
      <c r="EM21" s="966">
        <f t="shared" si="71"/>
        <v>449605</v>
      </c>
      <c r="EN21" s="901">
        <f t="shared" si="72"/>
        <v>0</v>
      </c>
      <c r="EQ21" s="958" t="s">
        <v>749</v>
      </c>
      <c r="ER21" s="1012" t="s">
        <v>405</v>
      </c>
      <c r="ES21" s="1013" t="s">
        <v>149</v>
      </c>
      <c r="ET21" s="1014">
        <v>6</v>
      </c>
      <c r="EU21" s="1015">
        <v>20600</v>
      </c>
      <c r="EV21" s="963">
        <f t="shared" si="73"/>
        <v>123600</v>
      </c>
      <c r="EW21" s="1016"/>
      <c r="EX21" s="898">
        <f t="shared" si="74"/>
        <v>1</v>
      </c>
      <c r="EY21" s="898">
        <f t="shared" si="75"/>
        <v>1</v>
      </c>
      <c r="EZ21" s="899">
        <f t="shared" si="76"/>
        <v>1</v>
      </c>
      <c r="FA21" s="899">
        <f t="shared" si="77"/>
        <v>1</v>
      </c>
      <c r="FB21" s="899">
        <f t="shared" si="78"/>
        <v>1</v>
      </c>
      <c r="FC21" s="899">
        <f t="shared" si="79"/>
        <v>1</v>
      </c>
      <c r="FD21" s="966">
        <f t="shared" si="80"/>
        <v>123600</v>
      </c>
      <c r="FE21" s="901">
        <f t="shared" si="81"/>
        <v>0</v>
      </c>
      <c r="FH21" s="958"/>
      <c r="FI21" s="1012"/>
      <c r="FJ21" s="1013"/>
      <c r="FK21" s="1014"/>
      <c r="FL21" s="1015"/>
      <c r="FM21" s="963">
        <f t="shared" si="82"/>
        <v>0</v>
      </c>
      <c r="FN21" s="1016"/>
      <c r="FO21" s="898" t="e">
        <f t="shared" si="83"/>
        <v>#N/A</v>
      </c>
      <c r="FP21" s="898" t="e">
        <f t="shared" si="84"/>
        <v>#N/A</v>
      </c>
      <c r="FQ21" s="899" t="e">
        <f t="shared" si="85"/>
        <v>#N/A</v>
      </c>
      <c r="FR21" s="899">
        <f t="shared" si="86"/>
        <v>0</v>
      </c>
      <c r="FS21" s="899">
        <f t="shared" si="87"/>
        <v>0</v>
      </c>
      <c r="FT21" s="899" t="e">
        <f t="shared" si="88"/>
        <v>#N/A</v>
      </c>
      <c r="FU21" s="966">
        <f t="shared" si="89"/>
        <v>0</v>
      </c>
      <c r="FV21" s="901">
        <f t="shared" si="90"/>
        <v>0</v>
      </c>
      <c r="FY21" s="958" t="s">
        <v>749</v>
      </c>
      <c r="FZ21" s="1012" t="s">
        <v>405</v>
      </c>
      <c r="GA21" s="1013" t="s">
        <v>149</v>
      </c>
      <c r="GB21" s="1014">
        <v>6</v>
      </c>
      <c r="GC21" s="1017">
        <v>21076</v>
      </c>
      <c r="GD21" s="963">
        <f t="shared" si="91"/>
        <v>126456</v>
      </c>
      <c r="GE21" s="1016"/>
      <c r="GF21" s="898">
        <f t="shared" si="92"/>
        <v>1</v>
      </c>
      <c r="GG21" s="898">
        <f t="shared" si="93"/>
        <v>1</v>
      </c>
      <c r="GH21" s="899">
        <f t="shared" si="94"/>
        <v>1</v>
      </c>
      <c r="GI21" s="899">
        <f t="shared" si="95"/>
        <v>1</v>
      </c>
      <c r="GJ21" s="899">
        <f t="shared" si="96"/>
        <v>1</v>
      </c>
      <c r="GK21" s="899">
        <f t="shared" si="97"/>
        <v>1</v>
      </c>
      <c r="GL21" s="966">
        <f t="shared" si="98"/>
        <v>126456</v>
      </c>
      <c r="GM21" s="901">
        <f t="shared" si="99"/>
        <v>0</v>
      </c>
      <c r="GP21" s="958" t="s">
        <v>749</v>
      </c>
      <c r="GQ21" s="1012" t="s">
        <v>405</v>
      </c>
      <c r="GR21" s="1013" t="s">
        <v>149</v>
      </c>
      <c r="GS21" s="1014">
        <v>6</v>
      </c>
      <c r="GT21" s="1015">
        <v>20651</v>
      </c>
      <c r="GU21" s="963">
        <f t="shared" si="100"/>
        <v>123906</v>
      </c>
      <c r="GV21" s="1016"/>
      <c r="GW21" s="898">
        <f t="shared" si="101"/>
        <v>1</v>
      </c>
      <c r="GX21" s="898">
        <f t="shared" si="102"/>
        <v>1</v>
      </c>
      <c r="GY21" s="899">
        <f t="shared" si="103"/>
        <v>1</v>
      </c>
      <c r="GZ21" s="899">
        <f t="shared" si="104"/>
        <v>1</v>
      </c>
      <c r="HA21" s="899">
        <f t="shared" si="105"/>
        <v>1</v>
      </c>
      <c r="HB21" s="899">
        <f t="shared" si="106"/>
        <v>1</v>
      </c>
      <c r="HC21" s="966">
        <f t="shared" si="107"/>
        <v>123906</v>
      </c>
      <c r="HD21" s="901">
        <f t="shared" si="108"/>
        <v>0</v>
      </c>
      <c r="HG21" s="958" t="s">
        <v>749</v>
      </c>
      <c r="HH21" s="1012" t="s">
        <v>405</v>
      </c>
      <c r="HI21" s="1013" t="s">
        <v>149</v>
      </c>
      <c r="HJ21" s="1014">
        <v>6</v>
      </c>
      <c r="HK21" s="1015">
        <v>29175</v>
      </c>
      <c r="HL21" s="963">
        <f t="shared" si="241"/>
        <v>175050</v>
      </c>
      <c r="HM21" s="1016"/>
      <c r="HN21" s="898">
        <f t="shared" si="109"/>
        <v>1</v>
      </c>
      <c r="HO21" s="898">
        <f t="shared" si="110"/>
        <v>1</v>
      </c>
      <c r="HP21" s="899">
        <f t="shared" si="111"/>
        <v>1</v>
      </c>
      <c r="HQ21" s="899">
        <f t="shared" si="112"/>
        <v>1</v>
      </c>
      <c r="HR21" s="899">
        <f t="shared" si="113"/>
        <v>1</v>
      </c>
      <c r="HS21" s="899">
        <f t="shared" si="114"/>
        <v>1</v>
      </c>
      <c r="HT21" s="966">
        <f t="shared" si="115"/>
        <v>175050</v>
      </c>
      <c r="HU21" s="901">
        <f t="shared" si="116"/>
        <v>0</v>
      </c>
      <c r="HX21" s="958" t="s">
        <v>749</v>
      </c>
      <c r="HY21" s="1012" t="s">
        <v>405</v>
      </c>
      <c r="HZ21" s="1013" t="s">
        <v>149</v>
      </c>
      <c r="IA21" s="1014">
        <v>6</v>
      </c>
      <c r="IB21" s="1020">
        <v>48330</v>
      </c>
      <c r="IC21" s="972">
        <f t="shared" si="117"/>
        <v>289980</v>
      </c>
      <c r="ID21" s="1016"/>
      <c r="IE21" s="898">
        <f t="shared" si="118"/>
        <v>1</v>
      </c>
      <c r="IF21" s="898">
        <f t="shared" si="119"/>
        <v>1</v>
      </c>
      <c r="IG21" s="899">
        <f t="shared" si="120"/>
        <v>1</v>
      </c>
      <c r="IH21" s="899">
        <f t="shared" si="121"/>
        <v>1</v>
      </c>
      <c r="II21" s="899">
        <f t="shared" si="122"/>
        <v>1</v>
      </c>
      <c r="IJ21" s="899">
        <f t="shared" si="123"/>
        <v>1</v>
      </c>
      <c r="IK21" s="966">
        <f t="shared" si="124"/>
        <v>289980</v>
      </c>
      <c r="IL21" s="901">
        <f t="shared" si="125"/>
        <v>0</v>
      </c>
      <c r="IO21" s="958" t="s">
        <v>749</v>
      </c>
      <c r="IP21" s="1012" t="s">
        <v>405</v>
      </c>
      <c r="IQ21" s="1013" t="s">
        <v>149</v>
      </c>
      <c r="IR21" s="1014">
        <v>6</v>
      </c>
      <c r="IS21" s="1015">
        <v>13075</v>
      </c>
      <c r="IT21" s="963">
        <f t="shared" si="126"/>
        <v>78450</v>
      </c>
      <c r="IU21" s="1016"/>
      <c r="IV21" s="898">
        <f t="shared" si="127"/>
        <v>1</v>
      </c>
      <c r="IW21" s="898">
        <f t="shared" si="128"/>
        <v>1</v>
      </c>
      <c r="IX21" s="899">
        <f t="shared" si="129"/>
        <v>1</v>
      </c>
      <c r="IY21" s="899">
        <f t="shared" si="130"/>
        <v>1</v>
      </c>
      <c r="IZ21" s="899">
        <f t="shared" si="131"/>
        <v>1</v>
      </c>
      <c r="JA21" s="899">
        <f t="shared" si="132"/>
        <v>1</v>
      </c>
      <c r="JB21" s="966">
        <f t="shared" si="133"/>
        <v>78450</v>
      </c>
      <c r="JC21" s="901">
        <f t="shared" si="134"/>
        <v>0</v>
      </c>
      <c r="JF21" s="958" t="s">
        <v>749</v>
      </c>
      <c r="JG21" s="1012" t="s">
        <v>405</v>
      </c>
      <c r="JH21" s="1013" t="s">
        <v>149</v>
      </c>
      <c r="JI21" s="1014">
        <v>6</v>
      </c>
      <c r="JJ21" s="1015">
        <v>35000</v>
      </c>
      <c r="JK21" s="963">
        <f t="shared" si="135"/>
        <v>210000</v>
      </c>
      <c r="JL21" s="1016"/>
      <c r="JM21" s="898">
        <f t="shared" si="136"/>
        <v>1</v>
      </c>
      <c r="JN21" s="898">
        <f t="shared" si="137"/>
        <v>1</v>
      </c>
      <c r="JO21" s="899">
        <f t="shared" si="138"/>
        <v>1</v>
      </c>
      <c r="JP21" s="899">
        <f t="shared" si="139"/>
        <v>1</v>
      </c>
      <c r="JQ21" s="899">
        <f t="shared" si="140"/>
        <v>1</v>
      </c>
      <c r="JR21" s="899">
        <f t="shared" si="141"/>
        <v>1</v>
      </c>
      <c r="JS21" s="966">
        <f t="shared" si="142"/>
        <v>210000</v>
      </c>
      <c r="JT21" s="901">
        <f t="shared" si="143"/>
        <v>0</v>
      </c>
      <c r="JW21" s="958" t="s">
        <v>749</v>
      </c>
      <c r="JX21" s="1012" t="s">
        <v>405</v>
      </c>
      <c r="JY21" s="1013" t="s">
        <v>149</v>
      </c>
      <c r="JZ21" s="1014">
        <v>6</v>
      </c>
      <c r="KA21" s="1015">
        <v>52943.712150000007</v>
      </c>
      <c r="KB21" s="963">
        <f t="shared" si="144"/>
        <v>317662</v>
      </c>
      <c r="KC21" s="1016"/>
      <c r="KD21" s="898">
        <f t="shared" si="145"/>
        <v>1</v>
      </c>
      <c r="KE21" s="898">
        <f t="shared" si="146"/>
        <v>1</v>
      </c>
      <c r="KF21" s="899">
        <f t="shared" si="147"/>
        <v>1</v>
      </c>
      <c r="KG21" s="899">
        <f t="shared" si="148"/>
        <v>1</v>
      </c>
      <c r="KH21" s="899">
        <f t="shared" si="149"/>
        <v>1</v>
      </c>
      <c r="KI21" s="899">
        <f t="shared" si="150"/>
        <v>1</v>
      </c>
      <c r="KJ21" s="966">
        <f t="shared" si="151"/>
        <v>317662</v>
      </c>
      <c r="KK21" s="901">
        <f t="shared" si="152"/>
        <v>0</v>
      </c>
      <c r="KN21" s="958" t="s">
        <v>749</v>
      </c>
      <c r="KO21" s="1012" t="s">
        <v>405</v>
      </c>
      <c r="KP21" s="1013" t="s">
        <v>149</v>
      </c>
      <c r="KQ21" s="1014">
        <v>6</v>
      </c>
      <c r="KR21" s="1015">
        <v>45100</v>
      </c>
      <c r="KS21" s="963">
        <f t="shared" si="153"/>
        <v>270600</v>
      </c>
      <c r="KT21" s="1016"/>
      <c r="KU21" s="898">
        <f t="shared" si="154"/>
        <v>1</v>
      </c>
      <c r="KV21" s="898">
        <f t="shared" si="155"/>
        <v>1</v>
      </c>
      <c r="KW21" s="899">
        <f t="shared" si="156"/>
        <v>1</v>
      </c>
      <c r="KX21" s="899">
        <f t="shared" si="157"/>
        <v>1</v>
      </c>
      <c r="KY21" s="899">
        <f t="shared" si="158"/>
        <v>1</v>
      </c>
      <c r="KZ21" s="899">
        <f t="shared" si="159"/>
        <v>1</v>
      </c>
      <c r="LA21" s="966">
        <f t="shared" si="160"/>
        <v>270600</v>
      </c>
      <c r="LB21" s="901">
        <f t="shared" si="161"/>
        <v>0</v>
      </c>
      <c r="LE21" s="958" t="s">
        <v>749</v>
      </c>
      <c r="LF21" s="1012" t="s">
        <v>405</v>
      </c>
      <c r="LG21" s="1013" t="s">
        <v>149</v>
      </c>
      <c r="LH21" s="1014">
        <v>6</v>
      </c>
      <c r="LI21" s="1021">
        <v>34895</v>
      </c>
      <c r="LJ21" s="974">
        <f t="shared" si="162"/>
        <v>209370</v>
      </c>
      <c r="LK21" s="1016"/>
      <c r="LL21" s="898">
        <f t="shared" si="163"/>
        <v>1</v>
      </c>
      <c r="LM21" s="898">
        <f t="shared" si="164"/>
        <v>1</v>
      </c>
      <c r="LN21" s="899">
        <f t="shared" si="165"/>
        <v>1</v>
      </c>
      <c r="LO21" s="899">
        <f t="shared" si="166"/>
        <v>1</v>
      </c>
      <c r="LP21" s="899">
        <f t="shared" si="167"/>
        <v>1</v>
      </c>
      <c r="LQ21" s="899">
        <f t="shared" si="168"/>
        <v>1</v>
      </c>
      <c r="LR21" s="966">
        <f t="shared" si="169"/>
        <v>209370</v>
      </c>
      <c r="LS21" s="901">
        <f t="shared" si="170"/>
        <v>0</v>
      </c>
      <c r="LV21" s="958" t="s">
        <v>749</v>
      </c>
      <c r="LW21" s="1012" t="s">
        <v>405</v>
      </c>
      <c r="LX21" s="1013" t="s">
        <v>149</v>
      </c>
      <c r="LY21" s="1014">
        <v>6</v>
      </c>
      <c r="LZ21" s="1015">
        <v>26000</v>
      </c>
      <c r="MA21" s="963">
        <f t="shared" si="171"/>
        <v>156000</v>
      </c>
      <c r="MB21" s="1016"/>
      <c r="MC21" s="898">
        <f t="shared" si="172"/>
        <v>1</v>
      </c>
      <c r="MD21" s="898">
        <f t="shared" si="173"/>
        <v>1</v>
      </c>
      <c r="ME21" s="899">
        <f t="shared" si="174"/>
        <v>1</v>
      </c>
      <c r="MF21" s="899">
        <f t="shared" si="175"/>
        <v>1</v>
      </c>
      <c r="MG21" s="899">
        <f t="shared" si="176"/>
        <v>1</v>
      </c>
      <c r="MH21" s="899">
        <f t="shared" si="177"/>
        <v>1</v>
      </c>
      <c r="MI21" s="966">
        <f t="shared" si="178"/>
        <v>156000</v>
      </c>
      <c r="MJ21" s="901">
        <f t="shared" si="179"/>
        <v>0</v>
      </c>
      <c r="MM21" s="958" t="s">
        <v>749</v>
      </c>
      <c r="MN21" s="1012" t="s">
        <v>405</v>
      </c>
      <c r="MO21" s="1013" t="s">
        <v>149</v>
      </c>
      <c r="MP21" s="1014">
        <v>6</v>
      </c>
      <c r="MQ21" s="1015">
        <v>35000</v>
      </c>
      <c r="MR21" s="963">
        <f t="shared" si="180"/>
        <v>210000</v>
      </c>
      <c r="MS21" s="1016"/>
      <c r="MT21" s="898">
        <f t="shared" si="181"/>
        <v>1</v>
      </c>
      <c r="MU21" s="898">
        <f t="shared" si="182"/>
        <v>1</v>
      </c>
      <c r="MV21" s="899">
        <f t="shared" si="183"/>
        <v>1</v>
      </c>
      <c r="MW21" s="899">
        <f t="shared" si="184"/>
        <v>1</v>
      </c>
      <c r="MX21" s="899">
        <f t="shared" si="185"/>
        <v>1</v>
      </c>
      <c r="MY21" s="899">
        <f t="shared" si="186"/>
        <v>1</v>
      </c>
      <c r="MZ21" s="966">
        <f t="shared" si="187"/>
        <v>210000</v>
      </c>
      <c r="NA21" s="901">
        <f t="shared" si="188"/>
        <v>0</v>
      </c>
      <c r="ND21" s="975" t="s">
        <v>749</v>
      </c>
      <c r="NE21" s="976" t="s">
        <v>405</v>
      </c>
      <c r="NF21" s="977" t="s">
        <v>149</v>
      </c>
      <c r="NG21" s="978">
        <v>6</v>
      </c>
      <c r="NH21" s="979">
        <v>19099.080000000002</v>
      </c>
      <c r="NI21" s="980">
        <v>114594</v>
      </c>
      <c r="NJ21" s="1016"/>
      <c r="NK21" s="898">
        <f t="shared" si="189"/>
        <v>1</v>
      </c>
      <c r="NL21" s="898">
        <f t="shared" si="190"/>
        <v>1</v>
      </c>
      <c r="NM21" s="899">
        <f t="shared" si="191"/>
        <v>1</v>
      </c>
      <c r="NN21" s="899">
        <f t="shared" si="192"/>
        <v>1</v>
      </c>
      <c r="NO21" s="899">
        <f t="shared" si="193"/>
        <v>1</v>
      </c>
      <c r="NP21" s="899">
        <f t="shared" si="194"/>
        <v>1</v>
      </c>
      <c r="NQ21" s="966">
        <f t="shared" si="195"/>
        <v>114594</v>
      </c>
      <c r="NR21" s="901">
        <f t="shared" si="196"/>
        <v>0</v>
      </c>
      <c r="NU21" s="981" t="s">
        <v>749</v>
      </c>
      <c r="NV21" s="982" t="s">
        <v>405</v>
      </c>
      <c r="NW21" s="983" t="s">
        <v>149</v>
      </c>
      <c r="NX21" s="984">
        <v>6</v>
      </c>
      <c r="NY21" s="1022">
        <v>19292</v>
      </c>
      <c r="NZ21" s="986">
        <f t="shared" si="197"/>
        <v>115752</v>
      </c>
      <c r="OA21" s="1016"/>
      <c r="OB21" s="898">
        <f t="shared" si="198"/>
        <v>1</v>
      </c>
      <c r="OC21" s="898">
        <f t="shared" si="199"/>
        <v>1</v>
      </c>
      <c r="OD21" s="899">
        <f t="shared" si="200"/>
        <v>1</v>
      </c>
      <c r="OE21" s="899">
        <f t="shared" si="201"/>
        <v>1</v>
      </c>
      <c r="OF21" s="899">
        <f t="shared" si="202"/>
        <v>1</v>
      </c>
      <c r="OG21" s="899">
        <f t="shared" si="203"/>
        <v>1</v>
      </c>
      <c r="OH21" s="966">
        <f t="shared" si="204"/>
        <v>115752</v>
      </c>
      <c r="OI21" s="901">
        <f t="shared" si="205"/>
        <v>0</v>
      </c>
      <c r="OL21" s="958" t="s">
        <v>749</v>
      </c>
      <c r="OM21" s="1012" t="s">
        <v>405</v>
      </c>
      <c r="ON21" s="1013" t="s">
        <v>149</v>
      </c>
      <c r="OO21" s="1014">
        <v>6</v>
      </c>
      <c r="OP21" s="1015">
        <v>20551</v>
      </c>
      <c r="OQ21" s="963">
        <f t="shared" si="206"/>
        <v>123306</v>
      </c>
      <c r="OR21" s="1016"/>
      <c r="OS21" s="898">
        <f t="shared" si="207"/>
        <v>1</v>
      </c>
      <c r="OT21" s="898">
        <f t="shared" si="208"/>
        <v>1</v>
      </c>
      <c r="OU21" s="899">
        <f t="shared" si="209"/>
        <v>1</v>
      </c>
      <c r="OV21" s="899">
        <f t="shared" si="210"/>
        <v>1</v>
      </c>
      <c r="OW21" s="899">
        <f t="shared" si="211"/>
        <v>1</v>
      </c>
      <c r="OX21" s="899">
        <f t="shared" si="212"/>
        <v>1</v>
      </c>
      <c r="OY21" s="966">
        <f t="shared" si="213"/>
        <v>123306</v>
      </c>
      <c r="OZ21" s="901">
        <f t="shared" si="214"/>
        <v>0</v>
      </c>
      <c r="PC21" s="958" t="s">
        <v>749</v>
      </c>
      <c r="PD21" s="1012" t="s">
        <v>405</v>
      </c>
      <c r="PE21" s="1013" t="s">
        <v>149</v>
      </c>
      <c r="PF21" s="1014">
        <v>6</v>
      </c>
      <c r="PG21" s="1023">
        <v>38025</v>
      </c>
      <c r="PH21" s="988">
        <v>228150</v>
      </c>
      <c r="PI21" s="1024"/>
      <c r="PJ21" s="898">
        <f t="shared" si="215"/>
        <v>1</v>
      </c>
      <c r="PK21" s="898">
        <f t="shared" si="216"/>
        <v>1</v>
      </c>
      <c r="PL21" s="899">
        <f t="shared" si="217"/>
        <v>1</v>
      </c>
      <c r="PM21" s="899">
        <f t="shared" si="218"/>
        <v>1</v>
      </c>
      <c r="PN21" s="899">
        <f t="shared" si="219"/>
        <v>1</v>
      </c>
      <c r="PO21" s="899">
        <f t="shared" si="220"/>
        <v>1</v>
      </c>
      <c r="PP21" s="966">
        <f t="shared" si="221"/>
        <v>228150</v>
      </c>
      <c r="PQ21" s="901">
        <f t="shared" si="222"/>
        <v>0</v>
      </c>
      <c r="PT21" s="958" t="s">
        <v>749</v>
      </c>
      <c r="PU21" s="1012" t="s">
        <v>405</v>
      </c>
      <c r="PV21" s="1013" t="s">
        <v>149</v>
      </c>
      <c r="PW21" s="1014">
        <v>6</v>
      </c>
      <c r="PX21" s="1015">
        <v>20645</v>
      </c>
      <c r="PY21" s="963">
        <f t="shared" si="223"/>
        <v>123870</v>
      </c>
      <c r="PZ21" s="1016"/>
      <c r="QA21" s="898">
        <f t="shared" si="224"/>
        <v>1</v>
      </c>
      <c r="QB21" s="898">
        <f t="shared" si="225"/>
        <v>1</v>
      </c>
      <c r="QC21" s="899">
        <f t="shared" si="226"/>
        <v>1</v>
      </c>
      <c r="QD21" s="899">
        <f t="shared" si="227"/>
        <v>1</v>
      </c>
      <c r="QE21" s="899">
        <f t="shared" si="228"/>
        <v>1</v>
      </c>
      <c r="QF21" s="899">
        <f t="shared" si="229"/>
        <v>1</v>
      </c>
      <c r="QG21" s="966">
        <f t="shared" si="230"/>
        <v>123870</v>
      </c>
      <c r="QH21" s="901">
        <f t="shared" si="231"/>
        <v>0</v>
      </c>
      <c r="QK21" s="958" t="s">
        <v>749</v>
      </c>
      <c r="QL21" s="1012" t="s">
        <v>405</v>
      </c>
      <c r="QM21" s="1013" t="s">
        <v>149</v>
      </c>
      <c r="QN21" s="1014">
        <v>6</v>
      </c>
      <c r="QO21" s="1021">
        <v>35069.474999999999</v>
      </c>
      <c r="QP21" s="974">
        <f t="shared" si="232"/>
        <v>210417</v>
      </c>
      <c r="QQ21" s="1016"/>
      <c r="QR21" s="898">
        <f t="shared" si="233"/>
        <v>1</v>
      </c>
      <c r="QS21" s="898">
        <f t="shared" si="234"/>
        <v>1</v>
      </c>
      <c r="QT21" s="899">
        <f t="shared" si="235"/>
        <v>1</v>
      </c>
      <c r="QU21" s="899">
        <f t="shared" si="236"/>
        <v>1</v>
      </c>
      <c r="QV21" s="899">
        <f t="shared" si="237"/>
        <v>1</v>
      </c>
      <c r="QW21" s="899">
        <f t="shared" si="238"/>
        <v>1</v>
      </c>
      <c r="QX21" s="966">
        <f t="shared" si="239"/>
        <v>210417</v>
      </c>
      <c r="QY21" s="901">
        <f t="shared" si="240"/>
        <v>0</v>
      </c>
      <c r="RB21" s="405"/>
      <c r="RC21" s="406"/>
      <c r="RD21" s="407"/>
      <c r="RE21" s="408"/>
      <c r="RF21" s="409"/>
      <c r="RG21" s="410"/>
      <c r="RH21" s="410"/>
      <c r="RI21" s="898"/>
      <c r="RJ21" s="898"/>
      <c r="RK21" s="934"/>
      <c r="RL21" s="934"/>
      <c r="RM21" s="934"/>
      <c r="RN21" s="934"/>
      <c r="RO21" s="935"/>
      <c r="RP21" s="936"/>
      <c r="RS21" s="405"/>
      <c r="RT21" s="406"/>
      <c r="RU21" s="407"/>
      <c r="RV21" s="408"/>
      <c r="RW21" s="409"/>
      <c r="RX21" s="410"/>
      <c r="RY21" s="410"/>
      <c r="RZ21" s="898"/>
      <c r="SA21" s="898"/>
      <c r="SB21" s="934"/>
      <c r="SC21" s="934"/>
      <c r="SD21" s="934"/>
      <c r="SE21" s="934"/>
      <c r="SF21" s="935"/>
      <c r="SG21" s="936"/>
      <c r="SJ21" s="405"/>
      <c r="SK21" s="406"/>
      <c r="SL21" s="407"/>
      <c r="SM21" s="408"/>
      <c r="SN21" s="409"/>
      <c r="SO21" s="410"/>
      <c r="SP21" s="410"/>
      <c r="SQ21" s="898"/>
      <c r="SR21" s="898"/>
      <c r="SS21" s="934"/>
      <c r="ST21" s="934"/>
      <c r="SU21" s="934"/>
      <c r="SV21" s="934"/>
      <c r="SW21" s="935"/>
      <c r="SX21" s="936"/>
    </row>
    <row r="22" spans="2:518" ht="58.5" customHeight="1" thickTop="1" thickBot="1">
      <c r="B22" s="958" t="s">
        <v>750</v>
      </c>
      <c r="C22" s="1012" t="s">
        <v>406</v>
      </c>
      <c r="D22" s="1013" t="s">
        <v>149</v>
      </c>
      <c r="E22" s="1014">
        <v>1</v>
      </c>
      <c r="F22" s="1015"/>
      <c r="G22" s="963">
        <f t="shared" si="0"/>
        <v>0</v>
      </c>
      <c r="H22" s="1016"/>
      <c r="K22" s="958" t="s">
        <v>750</v>
      </c>
      <c r="L22" s="1012" t="s">
        <v>406</v>
      </c>
      <c r="M22" s="1013" t="s">
        <v>149</v>
      </c>
      <c r="N22" s="1014">
        <v>1</v>
      </c>
      <c r="O22" s="1017">
        <v>10478</v>
      </c>
      <c r="P22" s="963">
        <f t="shared" si="1"/>
        <v>10478</v>
      </c>
      <c r="Q22" s="1016"/>
      <c r="R22" s="898">
        <f t="shared" si="2"/>
        <v>1</v>
      </c>
      <c r="S22" s="898">
        <f t="shared" si="3"/>
        <v>1</v>
      </c>
      <c r="T22" s="899">
        <f t="shared" si="4"/>
        <v>1</v>
      </c>
      <c r="U22" s="899">
        <f t="shared" si="5"/>
        <v>1</v>
      </c>
      <c r="V22" s="899">
        <f t="shared" si="6"/>
        <v>1</v>
      </c>
      <c r="W22" s="899">
        <f t="shared" si="7"/>
        <v>1</v>
      </c>
      <c r="X22" s="966">
        <f t="shared" si="8"/>
        <v>10478</v>
      </c>
      <c r="Y22" s="901">
        <f t="shared" si="9"/>
        <v>0</v>
      </c>
      <c r="Z22" s="872"/>
      <c r="AA22" s="872"/>
      <c r="AB22" s="958" t="s">
        <v>750</v>
      </c>
      <c r="AC22" s="1012" t="s">
        <v>406</v>
      </c>
      <c r="AD22" s="1013" t="s">
        <v>149</v>
      </c>
      <c r="AE22" s="1014">
        <v>1</v>
      </c>
      <c r="AF22" s="1015">
        <v>7000</v>
      </c>
      <c r="AG22" s="963">
        <f t="shared" si="10"/>
        <v>7000</v>
      </c>
      <c r="AH22" s="1016"/>
      <c r="AI22" s="898">
        <f t="shared" si="11"/>
        <v>1</v>
      </c>
      <c r="AJ22" s="898">
        <f t="shared" si="12"/>
        <v>1</v>
      </c>
      <c r="AK22" s="899">
        <f t="shared" si="13"/>
        <v>1</v>
      </c>
      <c r="AL22" s="899">
        <f t="shared" si="14"/>
        <v>1</v>
      </c>
      <c r="AM22" s="899">
        <f t="shared" si="15"/>
        <v>1</v>
      </c>
      <c r="AN22" s="899">
        <f t="shared" si="16"/>
        <v>1</v>
      </c>
      <c r="AO22" s="966">
        <f t="shared" si="17"/>
        <v>7000</v>
      </c>
      <c r="AP22" s="901">
        <f t="shared" si="18"/>
        <v>0</v>
      </c>
      <c r="AQ22" s="872"/>
      <c r="AR22" s="872"/>
      <c r="AS22" s="958" t="s">
        <v>750</v>
      </c>
      <c r="AT22" s="1018" t="s">
        <v>406</v>
      </c>
      <c r="AU22" s="1013" t="s">
        <v>149</v>
      </c>
      <c r="AV22" s="1014">
        <v>1</v>
      </c>
      <c r="AW22" s="1019">
        <v>10000</v>
      </c>
      <c r="AX22" s="969">
        <f t="shared" si="19"/>
        <v>10000</v>
      </c>
      <c r="AY22" s="1016"/>
      <c r="AZ22" s="898">
        <f t="shared" si="20"/>
        <v>1</v>
      </c>
      <c r="BA22" s="898">
        <f t="shared" si="21"/>
        <v>1</v>
      </c>
      <c r="BB22" s="899">
        <f t="shared" si="22"/>
        <v>1</v>
      </c>
      <c r="BC22" s="899">
        <f t="shared" si="23"/>
        <v>1</v>
      </c>
      <c r="BD22" s="899">
        <f t="shared" si="24"/>
        <v>1</v>
      </c>
      <c r="BE22" s="899">
        <f t="shared" si="25"/>
        <v>1</v>
      </c>
      <c r="BF22" s="966">
        <f t="shared" si="26"/>
        <v>10000</v>
      </c>
      <c r="BG22" s="901">
        <f t="shared" si="27"/>
        <v>0</v>
      </c>
      <c r="BJ22" s="958" t="s">
        <v>750</v>
      </c>
      <c r="BK22" s="1012" t="s">
        <v>406</v>
      </c>
      <c r="BL22" s="1013" t="s">
        <v>149</v>
      </c>
      <c r="BM22" s="1014">
        <v>1</v>
      </c>
      <c r="BN22" s="1015">
        <v>13500</v>
      </c>
      <c r="BO22" s="963">
        <f t="shared" si="28"/>
        <v>13500</v>
      </c>
      <c r="BP22" s="1016"/>
      <c r="BQ22" s="898">
        <f t="shared" si="29"/>
        <v>1</v>
      </c>
      <c r="BR22" s="898">
        <f t="shared" si="30"/>
        <v>1</v>
      </c>
      <c r="BS22" s="899">
        <f t="shared" si="31"/>
        <v>1</v>
      </c>
      <c r="BT22" s="899">
        <f t="shared" si="32"/>
        <v>1</v>
      </c>
      <c r="BU22" s="899">
        <f t="shared" si="33"/>
        <v>1</v>
      </c>
      <c r="BV22" s="899">
        <f t="shared" si="34"/>
        <v>1</v>
      </c>
      <c r="BW22" s="966">
        <f t="shared" si="35"/>
        <v>13500</v>
      </c>
      <c r="BX22" s="901">
        <f t="shared" si="36"/>
        <v>0</v>
      </c>
      <c r="CA22" s="958" t="s">
        <v>750</v>
      </c>
      <c r="CB22" s="1012" t="s">
        <v>406</v>
      </c>
      <c r="CC22" s="1013" t="s">
        <v>149</v>
      </c>
      <c r="CD22" s="1014">
        <v>1</v>
      </c>
      <c r="CE22" s="1015">
        <v>10205</v>
      </c>
      <c r="CF22" s="963">
        <f t="shared" si="37"/>
        <v>10205</v>
      </c>
      <c r="CG22" s="1016"/>
      <c r="CH22" s="898">
        <f t="shared" si="38"/>
        <v>1</v>
      </c>
      <c r="CI22" s="898">
        <f t="shared" si="39"/>
        <v>1</v>
      </c>
      <c r="CJ22" s="899">
        <f t="shared" si="40"/>
        <v>1</v>
      </c>
      <c r="CK22" s="899">
        <f t="shared" si="41"/>
        <v>1</v>
      </c>
      <c r="CL22" s="899">
        <f t="shared" si="42"/>
        <v>1</v>
      </c>
      <c r="CM22" s="899">
        <f t="shared" si="43"/>
        <v>1</v>
      </c>
      <c r="CN22" s="966">
        <f t="shared" si="44"/>
        <v>10205</v>
      </c>
      <c r="CO22" s="901">
        <f t="shared" si="45"/>
        <v>0</v>
      </c>
      <c r="CR22" s="958" t="s">
        <v>750</v>
      </c>
      <c r="CS22" s="1012" t="s">
        <v>406</v>
      </c>
      <c r="CT22" s="1013" t="s">
        <v>149</v>
      </c>
      <c r="CU22" s="1014">
        <v>1</v>
      </c>
      <c r="CV22" s="1015">
        <v>22000</v>
      </c>
      <c r="CW22" s="963">
        <f t="shared" si="46"/>
        <v>22000</v>
      </c>
      <c r="CX22" s="1016"/>
      <c r="CY22" s="898">
        <f t="shared" si="47"/>
        <v>1</v>
      </c>
      <c r="CZ22" s="898">
        <f t="shared" si="48"/>
        <v>1</v>
      </c>
      <c r="DA22" s="899">
        <f t="shared" si="49"/>
        <v>1</v>
      </c>
      <c r="DB22" s="899">
        <f t="shared" si="50"/>
        <v>1</v>
      </c>
      <c r="DC22" s="899">
        <f t="shared" si="51"/>
        <v>1</v>
      </c>
      <c r="DD22" s="899">
        <f t="shared" si="52"/>
        <v>1</v>
      </c>
      <c r="DE22" s="966">
        <f t="shared" si="53"/>
        <v>22000</v>
      </c>
      <c r="DF22" s="901">
        <f t="shared" si="54"/>
        <v>0</v>
      </c>
      <c r="DI22" s="958" t="s">
        <v>750</v>
      </c>
      <c r="DJ22" s="1012" t="s">
        <v>406</v>
      </c>
      <c r="DK22" s="1013" t="s">
        <v>149</v>
      </c>
      <c r="DL22" s="1014">
        <v>1</v>
      </c>
      <c r="DM22" s="1015">
        <v>9986</v>
      </c>
      <c r="DN22" s="963">
        <f t="shared" si="55"/>
        <v>9986</v>
      </c>
      <c r="DO22" s="1016"/>
      <c r="DP22" s="898">
        <f t="shared" si="56"/>
        <v>1</v>
      </c>
      <c r="DQ22" s="898">
        <f t="shared" si="57"/>
        <v>1</v>
      </c>
      <c r="DR22" s="899">
        <f t="shared" si="58"/>
        <v>1</v>
      </c>
      <c r="DS22" s="899">
        <f t="shared" si="59"/>
        <v>1</v>
      </c>
      <c r="DT22" s="899">
        <f t="shared" si="60"/>
        <v>1</v>
      </c>
      <c r="DU22" s="899">
        <f t="shared" si="61"/>
        <v>1</v>
      </c>
      <c r="DV22" s="966">
        <f t="shared" si="62"/>
        <v>9986</v>
      </c>
      <c r="DW22" s="901">
        <f t="shared" si="63"/>
        <v>0</v>
      </c>
      <c r="DZ22" s="958" t="s">
        <v>750</v>
      </c>
      <c r="EA22" s="1012" t="s">
        <v>406</v>
      </c>
      <c r="EB22" s="1013" t="s">
        <v>149</v>
      </c>
      <c r="EC22" s="1014">
        <v>1</v>
      </c>
      <c r="ED22" s="1015">
        <v>22814.448170833333</v>
      </c>
      <c r="EE22" s="963">
        <f t="shared" si="64"/>
        <v>22814</v>
      </c>
      <c r="EF22" s="1016"/>
      <c r="EG22" s="898">
        <f t="shared" si="65"/>
        <v>1</v>
      </c>
      <c r="EH22" s="898">
        <f t="shared" si="66"/>
        <v>1</v>
      </c>
      <c r="EI22" s="899">
        <f t="shared" si="67"/>
        <v>1</v>
      </c>
      <c r="EJ22" s="899">
        <f t="shared" si="68"/>
        <v>1</v>
      </c>
      <c r="EK22" s="899">
        <f t="shared" si="69"/>
        <v>1</v>
      </c>
      <c r="EL22" s="899">
        <f t="shared" si="70"/>
        <v>1</v>
      </c>
      <c r="EM22" s="966">
        <f t="shared" si="71"/>
        <v>22814</v>
      </c>
      <c r="EN22" s="901">
        <f t="shared" si="72"/>
        <v>0</v>
      </c>
      <c r="EQ22" s="958" t="s">
        <v>750</v>
      </c>
      <c r="ER22" s="1012" t="s">
        <v>406</v>
      </c>
      <c r="ES22" s="1013" t="s">
        <v>149</v>
      </c>
      <c r="ET22" s="1014">
        <v>1</v>
      </c>
      <c r="EU22" s="1015">
        <v>10300</v>
      </c>
      <c r="EV22" s="963">
        <f t="shared" si="73"/>
        <v>10300</v>
      </c>
      <c r="EW22" s="1016"/>
      <c r="EX22" s="898">
        <f t="shared" si="74"/>
        <v>1</v>
      </c>
      <c r="EY22" s="898">
        <f t="shared" si="75"/>
        <v>1</v>
      </c>
      <c r="EZ22" s="899">
        <f t="shared" si="76"/>
        <v>1</v>
      </c>
      <c r="FA22" s="899">
        <f t="shared" si="77"/>
        <v>1</v>
      </c>
      <c r="FB22" s="899">
        <f t="shared" si="78"/>
        <v>1</v>
      </c>
      <c r="FC22" s="899">
        <f t="shared" si="79"/>
        <v>1</v>
      </c>
      <c r="FD22" s="966">
        <f t="shared" si="80"/>
        <v>10300</v>
      </c>
      <c r="FE22" s="901">
        <f t="shared" si="81"/>
        <v>0</v>
      </c>
      <c r="FH22" s="958"/>
      <c r="FI22" s="1012"/>
      <c r="FJ22" s="1013"/>
      <c r="FK22" s="1014"/>
      <c r="FL22" s="1015"/>
      <c r="FM22" s="963">
        <f t="shared" si="82"/>
        <v>0</v>
      </c>
      <c r="FN22" s="1016"/>
      <c r="FO22" s="898" t="e">
        <f t="shared" si="83"/>
        <v>#N/A</v>
      </c>
      <c r="FP22" s="898" t="e">
        <f t="shared" si="84"/>
        <v>#N/A</v>
      </c>
      <c r="FQ22" s="899" t="e">
        <f t="shared" si="85"/>
        <v>#N/A</v>
      </c>
      <c r="FR22" s="899">
        <f t="shared" si="86"/>
        <v>0</v>
      </c>
      <c r="FS22" s="899">
        <f t="shared" si="87"/>
        <v>0</v>
      </c>
      <c r="FT22" s="899" t="e">
        <f t="shared" si="88"/>
        <v>#N/A</v>
      </c>
      <c r="FU22" s="966">
        <f t="shared" si="89"/>
        <v>0</v>
      </c>
      <c r="FV22" s="901">
        <f t="shared" si="90"/>
        <v>0</v>
      </c>
      <c r="FY22" s="958" t="s">
        <v>750</v>
      </c>
      <c r="FZ22" s="1012" t="s">
        <v>406</v>
      </c>
      <c r="GA22" s="1013" t="s">
        <v>149</v>
      </c>
      <c r="GB22" s="1014">
        <v>1</v>
      </c>
      <c r="GC22" s="1017">
        <v>9888</v>
      </c>
      <c r="GD22" s="963">
        <f t="shared" si="91"/>
        <v>9888</v>
      </c>
      <c r="GE22" s="1016"/>
      <c r="GF22" s="898">
        <f t="shared" si="92"/>
        <v>1</v>
      </c>
      <c r="GG22" s="898">
        <f t="shared" si="93"/>
        <v>1</v>
      </c>
      <c r="GH22" s="899">
        <f t="shared" si="94"/>
        <v>1</v>
      </c>
      <c r="GI22" s="899">
        <f t="shared" si="95"/>
        <v>1</v>
      </c>
      <c r="GJ22" s="899">
        <f t="shared" si="96"/>
        <v>1</v>
      </c>
      <c r="GK22" s="899">
        <f t="shared" si="97"/>
        <v>1</v>
      </c>
      <c r="GL22" s="966">
        <f t="shared" si="98"/>
        <v>9888</v>
      </c>
      <c r="GM22" s="901">
        <f t="shared" si="99"/>
        <v>0</v>
      </c>
      <c r="GP22" s="958" t="s">
        <v>750</v>
      </c>
      <c r="GQ22" s="1012" t="s">
        <v>406</v>
      </c>
      <c r="GR22" s="1013" t="s">
        <v>149</v>
      </c>
      <c r="GS22" s="1014">
        <v>1</v>
      </c>
      <c r="GT22" s="1015">
        <v>10263</v>
      </c>
      <c r="GU22" s="963">
        <f t="shared" si="100"/>
        <v>10263</v>
      </c>
      <c r="GV22" s="1016"/>
      <c r="GW22" s="898">
        <f t="shared" si="101"/>
        <v>1</v>
      </c>
      <c r="GX22" s="898">
        <f t="shared" si="102"/>
        <v>1</v>
      </c>
      <c r="GY22" s="899">
        <f t="shared" si="103"/>
        <v>1</v>
      </c>
      <c r="GZ22" s="899">
        <f t="shared" si="104"/>
        <v>1</v>
      </c>
      <c r="HA22" s="899">
        <f t="shared" si="105"/>
        <v>1</v>
      </c>
      <c r="HB22" s="899">
        <f t="shared" si="106"/>
        <v>1</v>
      </c>
      <c r="HC22" s="966">
        <f t="shared" si="107"/>
        <v>10263</v>
      </c>
      <c r="HD22" s="901">
        <f t="shared" si="108"/>
        <v>0</v>
      </c>
      <c r="HG22" s="958" t="s">
        <v>750</v>
      </c>
      <c r="HH22" s="1012" t="s">
        <v>406</v>
      </c>
      <c r="HI22" s="1013" t="s">
        <v>149</v>
      </c>
      <c r="HJ22" s="1014">
        <v>1</v>
      </c>
      <c r="HK22" s="1015">
        <v>19450</v>
      </c>
      <c r="HL22" s="963">
        <f t="shared" si="241"/>
        <v>19450</v>
      </c>
      <c r="HM22" s="1016"/>
      <c r="HN22" s="898">
        <f t="shared" si="109"/>
        <v>1</v>
      </c>
      <c r="HO22" s="898">
        <f t="shared" si="110"/>
        <v>1</v>
      </c>
      <c r="HP22" s="899">
        <f t="shared" si="111"/>
        <v>1</v>
      </c>
      <c r="HQ22" s="899">
        <f t="shared" si="112"/>
        <v>1</v>
      </c>
      <c r="HR22" s="899">
        <f t="shared" si="113"/>
        <v>1</v>
      </c>
      <c r="HS22" s="899">
        <f t="shared" si="114"/>
        <v>1</v>
      </c>
      <c r="HT22" s="966">
        <f t="shared" si="115"/>
        <v>19450</v>
      </c>
      <c r="HU22" s="901">
        <f t="shared" si="116"/>
        <v>0</v>
      </c>
      <c r="HX22" s="958" t="s">
        <v>750</v>
      </c>
      <c r="HY22" s="1012" t="s">
        <v>406</v>
      </c>
      <c r="HZ22" s="1013" t="s">
        <v>149</v>
      </c>
      <c r="IA22" s="1014">
        <v>1</v>
      </c>
      <c r="IB22" s="1020">
        <v>15750</v>
      </c>
      <c r="IC22" s="972">
        <f t="shared" si="117"/>
        <v>15750</v>
      </c>
      <c r="ID22" s="1016"/>
      <c r="IE22" s="898">
        <f t="shared" si="118"/>
        <v>1</v>
      </c>
      <c r="IF22" s="898">
        <f t="shared" si="119"/>
        <v>1</v>
      </c>
      <c r="IG22" s="899">
        <f t="shared" si="120"/>
        <v>1</v>
      </c>
      <c r="IH22" s="899">
        <f t="shared" si="121"/>
        <v>1</v>
      </c>
      <c r="II22" s="899">
        <f t="shared" si="122"/>
        <v>1</v>
      </c>
      <c r="IJ22" s="899">
        <f t="shared" si="123"/>
        <v>1</v>
      </c>
      <c r="IK22" s="966">
        <f t="shared" si="124"/>
        <v>15750</v>
      </c>
      <c r="IL22" s="901">
        <f t="shared" si="125"/>
        <v>0</v>
      </c>
      <c r="IO22" s="958" t="s">
        <v>750</v>
      </c>
      <c r="IP22" s="1012" t="s">
        <v>406</v>
      </c>
      <c r="IQ22" s="1013" t="s">
        <v>149</v>
      </c>
      <c r="IR22" s="1014">
        <v>1</v>
      </c>
      <c r="IS22" s="1015">
        <v>12591</v>
      </c>
      <c r="IT22" s="963">
        <f t="shared" si="126"/>
        <v>12591</v>
      </c>
      <c r="IU22" s="1016"/>
      <c r="IV22" s="898">
        <f t="shared" si="127"/>
        <v>1</v>
      </c>
      <c r="IW22" s="898">
        <f t="shared" si="128"/>
        <v>1</v>
      </c>
      <c r="IX22" s="899">
        <f t="shared" si="129"/>
        <v>1</v>
      </c>
      <c r="IY22" s="899">
        <f t="shared" si="130"/>
        <v>1</v>
      </c>
      <c r="IZ22" s="899">
        <f t="shared" si="131"/>
        <v>1</v>
      </c>
      <c r="JA22" s="899">
        <f t="shared" si="132"/>
        <v>1</v>
      </c>
      <c r="JB22" s="966">
        <f t="shared" si="133"/>
        <v>12591</v>
      </c>
      <c r="JC22" s="901">
        <f t="shared" si="134"/>
        <v>0</v>
      </c>
      <c r="JF22" s="958" t="s">
        <v>750</v>
      </c>
      <c r="JG22" s="1012" t="s">
        <v>406</v>
      </c>
      <c r="JH22" s="1013" t="s">
        <v>149</v>
      </c>
      <c r="JI22" s="1014">
        <v>1</v>
      </c>
      <c r="JJ22" s="1015">
        <v>5000</v>
      </c>
      <c r="JK22" s="963">
        <f t="shared" si="135"/>
        <v>5000</v>
      </c>
      <c r="JL22" s="1016"/>
      <c r="JM22" s="898">
        <f t="shared" si="136"/>
        <v>1</v>
      </c>
      <c r="JN22" s="898">
        <f t="shared" si="137"/>
        <v>1</v>
      </c>
      <c r="JO22" s="899">
        <f t="shared" si="138"/>
        <v>1</v>
      </c>
      <c r="JP22" s="899">
        <f t="shared" si="139"/>
        <v>1</v>
      </c>
      <c r="JQ22" s="899">
        <f t="shared" si="140"/>
        <v>1</v>
      </c>
      <c r="JR22" s="899">
        <f t="shared" si="141"/>
        <v>1</v>
      </c>
      <c r="JS22" s="966">
        <f t="shared" si="142"/>
        <v>5000</v>
      </c>
      <c r="JT22" s="901">
        <f t="shared" si="143"/>
        <v>0</v>
      </c>
      <c r="JW22" s="958" t="s">
        <v>750</v>
      </c>
      <c r="JX22" s="1012" t="s">
        <v>406</v>
      </c>
      <c r="JY22" s="1013" t="s">
        <v>149</v>
      </c>
      <c r="JZ22" s="1014">
        <v>1</v>
      </c>
      <c r="KA22" s="1015">
        <v>23530.350600000002</v>
      </c>
      <c r="KB22" s="963">
        <f t="shared" si="144"/>
        <v>23530</v>
      </c>
      <c r="KC22" s="1016"/>
      <c r="KD22" s="898">
        <f t="shared" si="145"/>
        <v>1</v>
      </c>
      <c r="KE22" s="898">
        <f t="shared" si="146"/>
        <v>1</v>
      </c>
      <c r="KF22" s="899">
        <f t="shared" si="147"/>
        <v>1</v>
      </c>
      <c r="KG22" s="899">
        <f t="shared" si="148"/>
        <v>1</v>
      </c>
      <c r="KH22" s="899">
        <f t="shared" si="149"/>
        <v>1</v>
      </c>
      <c r="KI22" s="899">
        <f t="shared" si="150"/>
        <v>1</v>
      </c>
      <c r="KJ22" s="966">
        <f t="shared" si="151"/>
        <v>23530</v>
      </c>
      <c r="KK22" s="901">
        <f t="shared" si="152"/>
        <v>0</v>
      </c>
      <c r="KN22" s="958" t="s">
        <v>750</v>
      </c>
      <c r="KO22" s="1012" t="s">
        <v>406</v>
      </c>
      <c r="KP22" s="1013" t="s">
        <v>149</v>
      </c>
      <c r="KQ22" s="1014">
        <v>1</v>
      </c>
      <c r="KR22" s="1015">
        <v>12500</v>
      </c>
      <c r="KS22" s="963">
        <f t="shared" si="153"/>
        <v>12500</v>
      </c>
      <c r="KT22" s="1016"/>
      <c r="KU22" s="898">
        <f t="shared" si="154"/>
        <v>1</v>
      </c>
      <c r="KV22" s="898">
        <f t="shared" si="155"/>
        <v>1</v>
      </c>
      <c r="KW22" s="899">
        <f t="shared" si="156"/>
        <v>1</v>
      </c>
      <c r="KX22" s="899">
        <f t="shared" si="157"/>
        <v>1</v>
      </c>
      <c r="KY22" s="899">
        <f t="shared" si="158"/>
        <v>1</v>
      </c>
      <c r="KZ22" s="899">
        <f t="shared" si="159"/>
        <v>1</v>
      </c>
      <c r="LA22" s="966">
        <f t="shared" si="160"/>
        <v>12500</v>
      </c>
      <c r="LB22" s="901">
        <f t="shared" si="161"/>
        <v>0</v>
      </c>
      <c r="LE22" s="958" t="s">
        <v>750</v>
      </c>
      <c r="LF22" s="1012" t="s">
        <v>406</v>
      </c>
      <c r="LG22" s="1013" t="s">
        <v>149</v>
      </c>
      <c r="LH22" s="1014">
        <v>1</v>
      </c>
      <c r="LI22" s="1021">
        <v>19940</v>
      </c>
      <c r="LJ22" s="974">
        <f t="shared" si="162"/>
        <v>19940</v>
      </c>
      <c r="LK22" s="1016"/>
      <c r="LL22" s="898">
        <f t="shared" si="163"/>
        <v>1</v>
      </c>
      <c r="LM22" s="898">
        <f t="shared" si="164"/>
        <v>1</v>
      </c>
      <c r="LN22" s="899">
        <f t="shared" si="165"/>
        <v>1</v>
      </c>
      <c r="LO22" s="899">
        <f t="shared" si="166"/>
        <v>1</v>
      </c>
      <c r="LP22" s="899">
        <f t="shared" si="167"/>
        <v>1</v>
      </c>
      <c r="LQ22" s="899">
        <f t="shared" si="168"/>
        <v>1</v>
      </c>
      <c r="LR22" s="966">
        <f t="shared" si="169"/>
        <v>19940</v>
      </c>
      <c r="LS22" s="901">
        <f t="shared" si="170"/>
        <v>0</v>
      </c>
      <c r="LV22" s="958" t="s">
        <v>750</v>
      </c>
      <c r="LW22" s="1012" t="s">
        <v>406</v>
      </c>
      <c r="LX22" s="1013" t="s">
        <v>149</v>
      </c>
      <c r="LY22" s="1014">
        <v>1</v>
      </c>
      <c r="LZ22" s="1015">
        <v>16250</v>
      </c>
      <c r="MA22" s="963">
        <f t="shared" si="171"/>
        <v>16250</v>
      </c>
      <c r="MB22" s="1016"/>
      <c r="MC22" s="898">
        <f t="shared" si="172"/>
        <v>1</v>
      </c>
      <c r="MD22" s="898">
        <f t="shared" si="173"/>
        <v>1</v>
      </c>
      <c r="ME22" s="899">
        <f t="shared" si="174"/>
        <v>1</v>
      </c>
      <c r="MF22" s="899">
        <f t="shared" si="175"/>
        <v>1</v>
      </c>
      <c r="MG22" s="899">
        <f t="shared" si="176"/>
        <v>1</v>
      </c>
      <c r="MH22" s="899">
        <f t="shared" si="177"/>
        <v>1</v>
      </c>
      <c r="MI22" s="966">
        <f t="shared" si="178"/>
        <v>16250</v>
      </c>
      <c r="MJ22" s="901">
        <f t="shared" si="179"/>
        <v>0</v>
      </c>
      <c r="MM22" s="958" t="s">
        <v>750</v>
      </c>
      <c r="MN22" s="1012" t="s">
        <v>406</v>
      </c>
      <c r="MO22" s="1013" t="s">
        <v>149</v>
      </c>
      <c r="MP22" s="1014">
        <v>1</v>
      </c>
      <c r="MQ22" s="1015">
        <v>20000</v>
      </c>
      <c r="MR22" s="963">
        <f t="shared" si="180"/>
        <v>20000</v>
      </c>
      <c r="MS22" s="1016"/>
      <c r="MT22" s="898">
        <f t="shared" si="181"/>
        <v>1</v>
      </c>
      <c r="MU22" s="898">
        <f t="shared" si="182"/>
        <v>1</v>
      </c>
      <c r="MV22" s="899">
        <f t="shared" si="183"/>
        <v>1</v>
      </c>
      <c r="MW22" s="899">
        <f t="shared" si="184"/>
        <v>1</v>
      </c>
      <c r="MX22" s="899">
        <f t="shared" si="185"/>
        <v>1</v>
      </c>
      <c r="MY22" s="899">
        <f t="shared" si="186"/>
        <v>1</v>
      </c>
      <c r="MZ22" s="966">
        <f t="shared" si="187"/>
        <v>20000</v>
      </c>
      <c r="NA22" s="901">
        <f t="shared" si="188"/>
        <v>0</v>
      </c>
      <c r="ND22" s="975" t="s">
        <v>750</v>
      </c>
      <c r="NE22" s="976" t="s">
        <v>406</v>
      </c>
      <c r="NF22" s="977" t="s">
        <v>149</v>
      </c>
      <c r="NG22" s="978">
        <v>1</v>
      </c>
      <c r="NH22" s="979">
        <v>2693.79</v>
      </c>
      <c r="NI22" s="980">
        <v>2694</v>
      </c>
      <c r="NJ22" s="1016"/>
      <c r="NK22" s="898">
        <f t="shared" si="189"/>
        <v>1</v>
      </c>
      <c r="NL22" s="898">
        <f t="shared" si="190"/>
        <v>1</v>
      </c>
      <c r="NM22" s="899">
        <f t="shared" si="191"/>
        <v>1</v>
      </c>
      <c r="NN22" s="899">
        <f t="shared" si="192"/>
        <v>1</v>
      </c>
      <c r="NO22" s="899">
        <f t="shared" si="193"/>
        <v>1</v>
      </c>
      <c r="NP22" s="899">
        <f t="shared" si="194"/>
        <v>1</v>
      </c>
      <c r="NQ22" s="966">
        <f t="shared" si="195"/>
        <v>2694</v>
      </c>
      <c r="NR22" s="901">
        <f t="shared" si="196"/>
        <v>0</v>
      </c>
      <c r="NU22" s="981" t="s">
        <v>750</v>
      </c>
      <c r="NV22" s="982" t="s">
        <v>406</v>
      </c>
      <c r="NW22" s="983" t="s">
        <v>149</v>
      </c>
      <c r="NX22" s="984">
        <v>1</v>
      </c>
      <c r="NY22" s="1022">
        <v>2721</v>
      </c>
      <c r="NZ22" s="986">
        <f t="shared" si="197"/>
        <v>2721</v>
      </c>
      <c r="OA22" s="1016"/>
      <c r="OB22" s="898">
        <f t="shared" si="198"/>
        <v>1</v>
      </c>
      <c r="OC22" s="898">
        <f t="shared" si="199"/>
        <v>1</v>
      </c>
      <c r="OD22" s="899">
        <f t="shared" si="200"/>
        <v>1</v>
      </c>
      <c r="OE22" s="899">
        <f t="shared" si="201"/>
        <v>1</v>
      </c>
      <c r="OF22" s="899">
        <f t="shared" si="202"/>
        <v>1</v>
      </c>
      <c r="OG22" s="899">
        <f t="shared" si="203"/>
        <v>1</v>
      </c>
      <c r="OH22" s="966">
        <f t="shared" si="204"/>
        <v>2721</v>
      </c>
      <c r="OI22" s="901">
        <f t="shared" si="205"/>
        <v>0</v>
      </c>
      <c r="OL22" s="958" t="s">
        <v>750</v>
      </c>
      <c r="OM22" s="1012" t="s">
        <v>406</v>
      </c>
      <c r="ON22" s="1013" t="s">
        <v>149</v>
      </c>
      <c r="OO22" s="1014">
        <v>1</v>
      </c>
      <c r="OP22" s="1015">
        <v>41199</v>
      </c>
      <c r="OQ22" s="963">
        <f t="shared" si="206"/>
        <v>41199</v>
      </c>
      <c r="OR22" s="1016"/>
      <c r="OS22" s="898">
        <f t="shared" si="207"/>
        <v>1</v>
      </c>
      <c r="OT22" s="898">
        <f t="shared" si="208"/>
        <v>1</v>
      </c>
      <c r="OU22" s="899">
        <f t="shared" si="209"/>
        <v>1</v>
      </c>
      <c r="OV22" s="899">
        <f t="shared" si="210"/>
        <v>1</v>
      </c>
      <c r="OW22" s="899">
        <f t="shared" si="211"/>
        <v>1</v>
      </c>
      <c r="OX22" s="899">
        <f t="shared" si="212"/>
        <v>1</v>
      </c>
      <c r="OY22" s="966">
        <f t="shared" si="213"/>
        <v>41199</v>
      </c>
      <c r="OZ22" s="901">
        <f t="shared" si="214"/>
        <v>0</v>
      </c>
      <c r="PC22" s="958" t="s">
        <v>750</v>
      </c>
      <c r="PD22" s="1012" t="s">
        <v>406</v>
      </c>
      <c r="PE22" s="1013" t="s">
        <v>149</v>
      </c>
      <c r="PF22" s="1014">
        <v>1</v>
      </c>
      <c r="PG22" s="1023">
        <v>12675</v>
      </c>
      <c r="PH22" s="988">
        <v>12675</v>
      </c>
      <c r="PI22" s="1024"/>
      <c r="PJ22" s="898">
        <f t="shared" si="215"/>
        <v>1</v>
      </c>
      <c r="PK22" s="898">
        <f t="shared" si="216"/>
        <v>1</v>
      </c>
      <c r="PL22" s="899">
        <f t="shared" si="217"/>
        <v>1</v>
      </c>
      <c r="PM22" s="899">
        <f t="shared" si="218"/>
        <v>1</v>
      </c>
      <c r="PN22" s="899">
        <f t="shared" si="219"/>
        <v>1</v>
      </c>
      <c r="PO22" s="899">
        <f t="shared" si="220"/>
        <v>1</v>
      </c>
      <c r="PP22" s="966">
        <f t="shared" si="221"/>
        <v>12675</v>
      </c>
      <c r="PQ22" s="901">
        <f t="shared" si="222"/>
        <v>0</v>
      </c>
      <c r="PT22" s="958" t="s">
        <v>750</v>
      </c>
      <c r="PU22" s="1012" t="s">
        <v>406</v>
      </c>
      <c r="PV22" s="1013" t="s">
        <v>149</v>
      </c>
      <c r="PW22" s="1014">
        <v>1</v>
      </c>
      <c r="PX22" s="1015">
        <v>10250</v>
      </c>
      <c r="PY22" s="963">
        <f t="shared" si="223"/>
        <v>10250</v>
      </c>
      <c r="PZ22" s="1016"/>
      <c r="QA22" s="898">
        <f t="shared" si="224"/>
        <v>1</v>
      </c>
      <c r="QB22" s="898">
        <f t="shared" si="225"/>
        <v>1</v>
      </c>
      <c r="QC22" s="899">
        <f t="shared" si="226"/>
        <v>1</v>
      </c>
      <c r="QD22" s="899">
        <f t="shared" si="227"/>
        <v>1</v>
      </c>
      <c r="QE22" s="899">
        <f t="shared" si="228"/>
        <v>1</v>
      </c>
      <c r="QF22" s="899">
        <f t="shared" si="229"/>
        <v>1</v>
      </c>
      <c r="QG22" s="966">
        <f t="shared" si="230"/>
        <v>10250</v>
      </c>
      <c r="QH22" s="901">
        <f t="shared" si="231"/>
        <v>0</v>
      </c>
      <c r="QK22" s="958" t="s">
        <v>750</v>
      </c>
      <c r="QL22" s="1012" t="s">
        <v>406</v>
      </c>
      <c r="QM22" s="1013" t="s">
        <v>149</v>
      </c>
      <c r="QN22" s="1014">
        <v>1</v>
      </c>
      <c r="QO22" s="1021">
        <v>20039.699999999997</v>
      </c>
      <c r="QP22" s="974">
        <f t="shared" si="232"/>
        <v>20040</v>
      </c>
      <c r="QQ22" s="1016"/>
      <c r="QR22" s="898">
        <f t="shared" si="233"/>
        <v>1</v>
      </c>
      <c r="QS22" s="898">
        <f t="shared" si="234"/>
        <v>1</v>
      </c>
      <c r="QT22" s="899">
        <f t="shared" si="235"/>
        <v>1</v>
      </c>
      <c r="QU22" s="899">
        <f t="shared" si="236"/>
        <v>1</v>
      </c>
      <c r="QV22" s="899">
        <f t="shared" si="237"/>
        <v>1</v>
      </c>
      <c r="QW22" s="899">
        <f t="shared" si="238"/>
        <v>1</v>
      </c>
      <c r="QX22" s="966">
        <f t="shared" si="239"/>
        <v>20040</v>
      </c>
      <c r="QY22" s="901">
        <f t="shared" si="240"/>
        <v>0</v>
      </c>
      <c r="RB22" s="405"/>
      <c r="RC22" s="406"/>
      <c r="RD22" s="407"/>
      <c r="RE22" s="408"/>
      <c r="RF22" s="409"/>
      <c r="RG22" s="410"/>
      <c r="RH22" s="410"/>
      <c r="RI22" s="898"/>
      <c r="RJ22" s="898"/>
      <c r="RK22" s="934"/>
      <c r="RL22" s="934"/>
      <c r="RM22" s="934"/>
      <c r="RN22" s="934"/>
      <c r="RO22" s="935"/>
      <c r="RP22" s="936"/>
      <c r="RS22" s="405"/>
      <c r="RT22" s="406"/>
      <c r="RU22" s="407"/>
      <c r="RV22" s="408"/>
      <c r="RW22" s="409"/>
      <c r="RX22" s="410"/>
      <c r="RY22" s="410"/>
      <c r="RZ22" s="898"/>
      <c r="SA22" s="898"/>
      <c r="SB22" s="934"/>
      <c r="SC22" s="934"/>
      <c r="SD22" s="934"/>
      <c r="SE22" s="934"/>
      <c r="SF22" s="935"/>
      <c r="SG22" s="936"/>
      <c r="SJ22" s="405"/>
      <c r="SK22" s="406"/>
      <c r="SL22" s="407"/>
      <c r="SM22" s="408"/>
      <c r="SN22" s="409"/>
      <c r="SO22" s="410"/>
      <c r="SP22" s="410"/>
      <c r="SQ22" s="898"/>
      <c r="SR22" s="898"/>
      <c r="SS22" s="934"/>
      <c r="ST22" s="934"/>
      <c r="SU22" s="934"/>
      <c r="SV22" s="934"/>
      <c r="SW22" s="935"/>
      <c r="SX22" s="936"/>
    </row>
    <row r="23" spans="2:518" ht="46.5" thickTop="1" thickBot="1">
      <c r="B23" s="958" t="s">
        <v>751</v>
      </c>
      <c r="C23" s="1012" t="s">
        <v>407</v>
      </c>
      <c r="D23" s="1013" t="s">
        <v>147</v>
      </c>
      <c r="E23" s="1014">
        <v>22</v>
      </c>
      <c r="F23" s="1015"/>
      <c r="G23" s="1025">
        <f t="shared" si="0"/>
        <v>0</v>
      </c>
      <c r="H23" s="1016"/>
      <c r="K23" s="958" t="s">
        <v>751</v>
      </c>
      <c r="L23" s="1012" t="s">
        <v>407</v>
      </c>
      <c r="M23" s="1013" t="s">
        <v>147</v>
      </c>
      <c r="N23" s="1014">
        <v>22</v>
      </c>
      <c r="O23" s="1017">
        <v>16903</v>
      </c>
      <c r="P23" s="1025">
        <f t="shared" si="1"/>
        <v>371866</v>
      </c>
      <c r="Q23" s="1016"/>
      <c r="R23" s="898">
        <f t="shared" si="2"/>
        <v>1</v>
      </c>
      <c r="S23" s="898">
        <f t="shared" si="3"/>
        <v>1</v>
      </c>
      <c r="T23" s="899">
        <f t="shared" si="4"/>
        <v>1</v>
      </c>
      <c r="U23" s="899">
        <f t="shared" si="5"/>
        <v>1</v>
      </c>
      <c r="V23" s="899">
        <f t="shared" si="6"/>
        <v>1</v>
      </c>
      <c r="W23" s="899">
        <f t="shared" si="7"/>
        <v>1</v>
      </c>
      <c r="X23" s="966">
        <f t="shared" si="8"/>
        <v>371866</v>
      </c>
      <c r="Y23" s="901">
        <f t="shared" si="9"/>
        <v>0</v>
      </c>
      <c r="Z23" s="872"/>
      <c r="AA23" s="872"/>
      <c r="AB23" s="958" t="s">
        <v>751</v>
      </c>
      <c r="AC23" s="1012" t="s">
        <v>407</v>
      </c>
      <c r="AD23" s="1013" t="s">
        <v>147</v>
      </c>
      <c r="AE23" s="1014">
        <v>22</v>
      </c>
      <c r="AF23" s="1015">
        <v>30000</v>
      </c>
      <c r="AG23" s="1025">
        <f t="shared" si="10"/>
        <v>660000</v>
      </c>
      <c r="AH23" s="1016"/>
      <c r="AI23" s="898">
        <f t="shared" si="11"/>
        <v>1</v>
      </c>
      <c r="AJ23" s="898">
        <f t="shared" si="12"/>
        <v>1</v>
      </c>
      <c r="AK23" s="899">
        <f t="shared" si="13"/>
        <v>1</v>
      </c>
      <c r="AL23" s="899">
        <f t="shared" si="14"/>
        <v>1</v>
      </c>
      <c r="AM23" s="899">
        <f t="shared" si="15"/>
        <v>1</v>
      </c>
      <c r="AN23" s="899">
        <f t="shared" si="16"/>
        <v>1</v>
      </c>
      <c r="AO23" s="966">
        <f t="shared" si="17"/>
        <v>660000</v>
      </c>
      <c r="AP23" s="901">
        <f t="shared" si="18"/>
        <v>0</v>
      </c>
      <c r="AQ23" s="872"/>
      <c r="AR23" s="872"/>
      <c r="AS23" s="958" t="s">
        <v>751</v>
      </c>
      <c r="AT23" s="1018" t="s">
        <v>407</v>
      </c>
      <c r="AU23" s="1013" t="s">
        <v>147</v>
      </c>
      <c r="AV23" s="1014">
        <v>22</v>
      </c>
      <c r="AW23" s="1019">
        <v>10000</v>
      </c>
      <c r="AX23" s="1026">
        <f t="shared" si="19"/>
        <v>220000</v>
      </c>
      <c r="AY23" s="1016"/>
      <c r="AZ23" s="898">
        <f t="shared" si="20"/>
        <v>1</v>
      </c>
      <c r="BA23" s="898">
        <f t="shared" si="21"/>
        <v>1</v>
      </c>
      <c r="BB23" s="899">
        <f t="shared" si="22"/>
        <v>1</v>
      </c>
      <c r="BC23" s="899">
        <f t="shared" si="23"/>
        <v>1</v>
      </c>
      <c r="BD23" s="899">
        <f t="shared" si="24"/>
        <v>1</v>
      </c>
      <c r="BE23" s="899">
        <f t="shared" si="25"/>
        <v>1</v>
      </c>
      <c r="BF23" s="966">
        <f t="shared" si="26"/>
        <v>220000</v>
      </c>
      <c r="BG23" s="901">
        <f t="shared" si="27"/>
        <v>0</v>
      </c>
      <c r="BJ23" s="958" t="s">
        <v>751</v>
      </c>
      <c r="BK23" s="1012" t="s">
        <v>407</v>
      </c>
      <c r="BL23" s="1013" t="s">
        <v>147</v>
      </c>
      <c r="BM23" s="1014">
        <v>22</v>
      </c>
      <c r="BN23" s="1015">
        <v>11414</v>
      </c>
      <c r="BO23" s="1025">
        <f t="shared" si="28"/>
        <v>251108</v>
      </c>
      <c r="BP23" s="1016"/>
      <c r="BQ23" s="898">
        <f t="shared" si="29"/>
        <v>1</v>
      </c>
      <c r="BR23" s="898">
        <f t="shared" si="30"/>
        <v>1</v>
      </c>
      <c r="BS23" s="899">
        <f t="shared" si="31"/>
        <v>1</v>
      </c>
      <c r="BT23" s="899">
        <f t="shared" si="32"/>
        <v>1</v>
      </c>
      <c r="BU23" s="899">
        <f t="shared" si="33"/>
        <v>1</v>
      </c>
      <c r="BV23" s="899">
        <f t="shared" si="34"/>
        <v>1</v>
      </c>
      <c r="BW23" s="966">
        <f t="shared" si="35"/>
        <v>251108</v>
      </c>
      <c r="BX23" s="901">
        <f t="shared" si="36"/>
        <v>0</v>
      </c>
      <c r="CA23" s="958" t="s">
        <v>751</v>
      </c>
      <c r="CB23" s="1012" t="s">
        <v>407</v>
      </c>
      <c r="CC23" s="1013" t="s">
        <v>147</v>
      </c>
      <c r="CD23" s="1014">
        <v>22</v>
      </c>
      <c r="CE23" s="1015">
        <v>16463</v>
      </c>
      <c r="CF23" s="1025">
        <f t="shared" si="37"/>
        <v>362186</v>
      </c>
      <c r="CG23" s="1016"/>
      <c r="CH23" s="898">
        <f t="shared" si="38"/>
        <v>1</v>
      </c>
      <c r="CI23" s="898">
        <f t="shared" si="39"/>
        <v>1</v>
      </c>
      <c r="CJ23" s="899">
        <f t="shared" si="40"/>
        <v>1</v>
      </c>
      <c r="CK23" s="899">
        <f t="shared" si="41"/>
        <v>1</v>
      </c>
      <c r="CL23" s="899">
        <f t="shared" si="42"/>
        <v>1</v>
      </c>
      <c r="CM23" s="899">
        <f t="shared" si="43"/>
        <v>1</v>
      </c>
      <c r="CN23" s="966">
        <f t="shared" si="44"/>
        <v>362186</v>
      </c>
      <c r="CO23" s="901">
        <f t="shared" si="45"/>
        <v>0</v>
      </c>
      <c r="CR23" s="958" t="s">
        <v>751</v>
      </c>
      <c r="CS23" s="1012" t="s">
        <v>407</v>
      </c>
      <c r="CT23" s="1013" t="s">
        <v>147</v>
      </c>
      <c r="CU23" s="1014">
        <v>22</v>
      </c>
      <c r="CV23" s="1015">
        <v>15500</v>
      </c>
      <c r="CW23" s="1025">
        <f t="shared" si="46"/>
        <v>341000</v>
      </c>
      <c r="CX23" s="1016"/>
      <c r="CY23" s="898">
        <f t="shared" si="47"/>
        <v>1</v>
      </c>
      <c r="CZ23" s="898">
        <f t="shared" si="48"/>
        <v>1</v>
      </c>
      <c r="DA23" s="899">
        <f t="shared" si="49"/>
        <v>1</v>
      </c>
      <c r="DB23" s="899">
        <f t="shared" si="50"/>
        <v>1</v>
      </c>
      <c r="DC23" s="899">
        <f t="shared" si="51"/>
        <v>1</v>
      </c>
      <c r="DD23" s="899">
        <f t="shared" si="52"/>
        <v>1</v>
      </c>
      <c r="DE23" s="966">
        <f t="shared" si="53"/>
        <v>341000</v>
      </c>
      <c r="DF23" s="901">
        <f t="shared" si="54"/>
        <v>0</v>
      </c>
      <c r="DI23" s="958" t="s">
        <v>751</v>
      </c>
      <c r="DJ23" s="1012" t="s">
        <v>407</v>
      </c>
      <c r="DK23" s="1013" t="s">
        <v>147</v>
      </c>
      <c r="DL23" s="1014">
        <v>22</v>
      </c>
      <c r="DM23" s="1015">
        <v>8560</v>
      </c>
      <c r="DN23" s="1025">
        <f t="shared" si="55"/>
        <v>188320</v>
      </c>
      <c r="DO23" s="1016"/>
      <c r="DP23" s="898">
        <f t="shared" si="56"/>
        <v>1</v>
      </c>
      <c r="DQ23" s="898">
        <f t="shared" si="57"/>
        <v>1</v>
      </c>
      <c r="DR23" s="899">
        <f t="shared" si="58"/>
        <v>1</v>
      </c>
      <c r="DS23" s="899">
        <f t="shared" si="59"/>
        <v>1</v>
      </c>
      <c r="DT23" s="899">
        <f t="shared" si="60"/>
        <v>1</v>
      </c>
      <c r="DU23" s="899">
        <f t="shared" si="61"/>
        <v>1</v>
      </c>
      <c r="DV23" s="966">
        <f t="shared" si="62"/>
        <v>188320</v>
      </c>
      <c r="DW23" s="901">
        <f t="shared" si="63"/>
        <v>0</v>
      </c>
      <c r="DZ23" s="958" t="s">
        <v>751</v>
      </c>
      <c r="EA23" s="1012" t="s">
        <v>407</v>
      </c>
      <c r="EB23" s="1013" t="s">
        <v>147</v>
      </c>
      <c r="EC23" s="1014">
        <v>22</v>
      </c>
      <c r="ED23" s="1015">
        <v>32264.883612500002</v>
      </c>
      <c r="EE23" s="1025">
        <f t="shared" si="64"/>
        <v>709827</v>
      </c>
      <c r="EF23" s="1016"/>
      <c r="EG23" s="898">
        <f t="shared" si="65"/>
        <v>1</v>
      </c>
      <c r="EH23" s="898">
        <f t="shared" si="66"/>
        <v>1</v>
      </c>
      <c r="EI23" s="899">
        <f t="shared" si="67"/>
        <v>1</v>
      </c>
      <c r="EJ23" s="899">
        <f t="shared" si="68"/>
        <v>1</v>
      </c>
      <c r="EK23" s="899">
        <f t="shared" si="69"/>
        <v>1</v>
      </c>
      <c r="EL23" s="899">
        <f t="shared" si="70"/>
        <v>1</v>
      </c>
      <c r="EM23" s="966">
        <f t="shared" si="71"/>
        <v>709827</v>
      </c>
      <c r="EN23" s="901">
        <f t="shared" si="72"/>
        <v>0</v>
      </c>
      <c r="EQ23" s="958" t="s">
        <v>751</v>
      </c>
      <c r="ER23" s="1012" t="s">
        <v>407</v>
      </c>
      <c r="ES23" s="1013" t="s">
        <v>147</v>
      </c>
      <c r="ET23" s="1014">
        <v>22</v>
      </c>
      <c r="EU23" s="1015">
        <v>16600</v>
      </c>
      <c r="EV23" s="1025">
        <f t="shared" si="73"/>
        <v>365200</v>
      </c>
      <c r="EW23" s="1016"/>
      <c r="EX23" s="898">
        <f t="shared" si="74"/>
        <v>1</v>
      </c>
      <c r="EY23" s="898">
        <f t="shared" si="75"/>
        <v>1</v>
      </c>
      <c r="EZ23" s="899">
        <f t="shared" si="76"/>
        <v>1</v>
      </c>
      <c r="FA23" s="899">
        <f t="shared" si="77"/>
        <v>1</v>
      </c>
      <c r="FB23" s="899">
        <f t="shared" si="78"/>
        <v>1</v>
      </c>
      <c r="FC23" s="899">
        <f t="shared" si="79"/>
        <v>1</v>
      </c>
      <c r="FD23" s="966">
        <f t="shared" si="80"/>
        <v>365200</v>
      </c>
      <c r="FE23" s="901">
        <f t="shared" si="81"/>
        <v>0</v>
      </c>
      <c r="FH23" s="958"/>
      <c r="FI23" s="1012"/>
      <c r="FJ23" s="1013"/>
      <c r="FK23" s="1014"/>
      <c r="FL23" s="1015"/>
      <c r="FM23" s="1025">
        <f t="shared" si="82"/>
        <v>0</v>
      </c>
      <c r="FN23" s="1016"/>
      <c r="FO23" s="898" t="e">
        <f t="shared" si="83"/>
        <v>#N/A</v>
      </c>
      <c r="FP23" s="898" t="e">
        <f t="shared" si="84"/>
        <v>#N/A</v>
      </c>
      <c r="FQ23" s="899" t="e">
        <f t="shared" si="85"/>
        <v>#N/A</v>
      </c>
      <c r="FR23" s="899">
        <f t="shared" si="86"/>
        <v>0</v>
      </c>
      <c r="FS23" s="899">
        <f t="shared" si="87"/>
        <v>0</v>
      </c>
      <c r="FT23" s="899" t="e">
        <f t="shared" si="88"/>
        <v>#N/A</v>
      </c>
      <c r="FU23" s="966">
        <f t="shared" si="89"/>
        <v>0</v>
      </c>
      <c r="FV23" s="901">
        <f t="shared" si="90"/>
        <v>0</v>
      </c>
      <c r="FY23" s="958" t="s">
        <v>751</v>
      </c>
      <c r="FZ23" s="1012" t="s">
        <v>407</v>
      </c>
      <c r="GA23" s="1013" t="s">
        <v>147</v>
      </c>
      <c r="GB23" s="1014">
        <v>22</v>
      </c>
      <c r="GC23" s="1017">
        <v>16903</v>
      </c>
      <c r="GD23" s="1025">
        <f t="shared" si="91"/>
        <v>371866</v>
      </c>
      <c r="GE23" s="1016"/>
      <c r="GF23" s="898">
        <f t="shared" si="92"/>
        <v>1</v>
      </c>
      <c r="GG23" s="898">
        <f t="shared" si="93"/>
        <v>1</v>
      </c>
      <c r="GH23" s="899">
        <f t="shared" si="94"/>
        <v>1</v>
      </c>
      <c r="GI23" s="899">
        <f t="shared" si="95"/>
        <v>1</v>
      </c>
      <c r="GJ23" s="899">
        <f t="shared" si="96"/>
        <v>1</v>
      </c>
      <c r="GK23" s="899">
        <f t="shared" si="97"/>
        <v>1</v>
      </c>
      <c r="GL23" s="966">
        <f t="shared" si="98"/>
        <v>371866</v>
      </c>
      <c r="GM23" s="901">
        <f t="shared" si="99"/>
        <v>0</v>
      </c>
      <c r="GP23" s="958" t="s">
        <v>751</v>
      </c>
      <c r="GQ23" s="1012" t="s">
        <v>407</v>
      </c>
      <c r="GR23" s="1013" t="s">
        <v>147</v>
      </c>
      <c r="GS23" s="1014">
        <v>22</v>
      </c>
      <c r="GT23" s="1015">
        <v>16565</v>
      </c>
      <c r="GU23" s="1025">
        <f t="shared" si="100"/>
        <v>364430</v>
      </c>
      <c r="GV23" s="1016"/>
      <c r="GW23" s="898">
        <f t="shared" si="101"/>
        <v>1</v>
      </c>
      <c r="GX23" s="898">
        <f t="shared" si="102"/>
        <v>1</v>
      </c>
      <c r="GY23" s="899">
        <f t="shared" si="103"/>
        <v>1</v>
      </c>
      <c r="GZ23" s="899">
        <f t="shared" si="104"/>
        <v>1</v>
      </c>
      <c r="HA23" s="899">
        <f t="shared" si="105"/>
        <v>1</v>
      </c>
      <c r="HB23" s="899">
        <f t="shared" si="106"/>
        <v>1</v>
      </c>
      <c r="HC23" s="966">
        <f t="shared" si="107"/>
        <v>364430</v>
      </c>
      <c r="HD23" s="901">
        <f t="shared" si="108"/>
        <v>0</v>
      </c>
      <c r="HG23" s="958" t="s">
        <v>751</v>
      </c>
      <c r="HH23" s="1012" t="s">
        <v>407</v>
      </c>
      <c r="HI23" s="1013" t="s">
        <v>147</v>
      </c>
      <c r="HJ23" s="1014">
        <v>22</v>
      </c>
      <c r="HK23" s="1015">
        <v>13226</v>
      </c>
      <c r="HL23" s="963">
        <f t="shared" si="241"/>
        <v>290972</v>
      </c>
      <c r="HM23" s="1016"/>
      <c r="HN23" s="898">
        <f t="shared" si="109"/>
        <v>1</v>
      </c>
      <c r="HO23" s="898">
        <f t="shared" si="110"/>
        <v>1</v>
      </c>
      <c r="HP23" s="899">
        <f t="shared" si="111"/>
        <v>1</v>
      </c>
      <c r="HQ23" s="899">
        <f t="shared" si="112"/>
        <v>1</v>
      </c>
      <c r="HR23" s="899">
        <f t="shared" si="113"/>
        <v>1</v>
      </c>
      <c r="HS23" s="899">
        <f t="shared" si="114"/>
        <v>1</v>
      </c>
      <c r="HT23" s="966">
        <f t="shared" si="115"/>
        <v>290972</v>
      </c>
      <c r="HU23" s="901">
        <f t="shared" si="116"/>
        <v>0</v>
      </c>
      <c r="HX23" s="958" t="s">
        <v>751</v>
      </c>
      <c r="HY23" s="1012" t="s">
        <v>407</v>
      </c>
      <c r="HZ23" s="1013" t="s">
        <v>147</v>
      </c>
      <c r="IA23" s="1014">
        <v>22</v>
      </c>
      <c r="IB23" s="1020">
        <v>15078</v>
      </c>
      <c r="IC23" s="1027">
        <f t="shared" si="117"/>
        <v>331716</v>
      </c>
      <c r="ID23" s="1016"/>
      <c r="IE23" s="898">
        <f t="shared" si="118"/>
        <v>1</v>
      </c>
      <c r="IF23" s="898">
        <f t="shared" si="119"/>
        <v>1</v>
      </c>
      <c r="IG23" s="899">
        <f t="shared" si="120"/>
        <v>1</v>
      </c>
      <c r="IH23" s="899">
        <f t="shared" si="121"/>
        <v>1</v>
      </c>
      <c r="II23" s="899">
        <f t="shared" si="122"/>
        <v>1</v>
      </c>
      <c r="IJ23" s="899">
        <f t="shared" si="123"/>
        <v>1</v>
      </c>
      <c r="IK23" s="966">
        <f t="shared" si="124"/>
        <v>331716</v>
      </c>
      <c r="IL23" s="901">
        <f t="shared" si="125"/>
        <v>0</v>
      </c>
      <c r="IO23" s="958" t="s">
        <v>751</v>
      </c>
      <c r="IP23" s="1012" t="s">
        <v>407</v>
      </c>
      <c r="IQ23" s="1013" t="s">
        <v>147</v>
      </c>
      <c r="IR23" s="1014">
        <v>22</v>
      </c>
      <c r="IS23" s="1015">
        <v>9298</v>
      </c>
      <c r="IT23" s="1025">
        <f t="shared" si="126"/>
        <v>204556</v>
      </c>
      <c r="IU23" s="1016"/>
      <c r="IV23" s="898">
        <f t="shared" si="127"/>
        <v>1</v>
      </c>
      <c r="IW23" s="898">
        <f t="shared" si="128"/>
        <v>1</v>
      </c>
      <c r="IX23" s="899">
        <f t="shared" si="129"/>
        <v>1</v>
      </c>
      <c r="IY23" s="899">
        <f t="shared" si="130"/>
        <v>1</v>
      </c>
      <c r="IZ23" s="899">
        <f t="shared" si="131"/>
        <v>1</v>
      </c>
      <c r="JA23" s="899">
        <f t="shared" si="132"/>
        <v>1</v>
      </c>
      <c r="JB23" s="966">
        <f t="shared" si="133"/>
        <v>204556</v>
      </c>
      <c r="JC23" s="901">
        <f t="shared" si="134"/>
        <v>0</v>
      </c>
      <c r="JF23" s="958" t="s">
        <v>751</v>
      </c>
      <c r="JG23" s="1012" t="s">
        <v>407</v>
      </c>
      <c r="JH23" s="1013" t="s">
        <v>147</v>
      </c>
      <c r="JI23" s="1014">
        <v>22</v>
      </c>
      <c r="JJ23" s="1015">
        <v>13000</v>
      </c>
      <c r="JK23" s="1025">
        <f t="shared" si="135"/>
        <v>286000</v>
      </c>
      <c r="JL23" s="1016"/>
      <c r="JM23" s="898">
        <f t="shared" si="136"/>
        <v>1</v>
      </c>
      <c r="JN23" s="898">
        <f t="shared" si="137"/>
        <v>1</v>
      </c>
      <c r="JO23" s="899">
        <f t="shared" si="138"/>
        <v>1</v>
      </c>
      <c r="JP23" s="899">
        <f t="shared" si="139"/>
        <v>1</v>
      </c>
      <c r="JQ23" s="899">
        <f t="shared" si="140"/>
        <v>1</v>
      </c>
      <c r="JR23" s="899">
        <f t="shared" si="141"/>
        <v>1</v>
      </c>
      <c r="JS23" s="966">
        <f t="shared" si="142"/>
        <v>286000</v>
      </c>
      <c r="JT23" s="901">
        <f t="shared" si="143"/>
        <v>0</v>
      </c>
      <c r="JW23" s="958" t="s">
        <v>751</v>
      </c>
      <c r="JX23" s="1012" t="s">
        <v>407</v>
      </c>
      <c r="JY23" s="1013" t="s">
        <v>147</v>
      </c>
      <c r="JZ23" s="1014">
        <v>22</v>
      </c>
      <c r="KA23" s="1015">
        <v>17648.024400000002</v>
      </c>
      <c r="KB23" s="1025">
        <f t="shared" si="144"/>
        <v>388257</v>
      </c>
      <c r="KC23" s="1016"/>
      <c r="KD23" s="898">
        <f t="shared" si="145"/>
        <v>1</v>
      </c>
      <c r="KE23" s="898">
        <f t="shared" si="146"/>
        <v>1</v>
      </c>
      <c r="KF23" s="899">
        <f t="shared" si="147"/>
        <v>1</v>
      </c>
      <c r="KG23" s="899">
        <f t="shared" si="148"/>
        <v>1</v>
      </c>
      <c r="KH23" s="899">
        <f t="shared" si="149"/>
        <v>1</v>
      </c>
      <c r="KI23" s="899">
        <f t="shared" si="150"/>
        <v>1</v>
      </c>
      <c r="KJ23" s="966">
        <f t="shared" si="151"/>
        <v>388257</v>
      </c>
      <c r="KK23" s="901">
        <f t="shared" si="152"/>
        <v>0</v>
      </c>
      <c r="KN23" s="958" t="s">
        <v>751</v>
      </c>
      <c r="KO23" s="1012" t="s">
        <v>407</v>
      </c>
      <c r="KP23" s="1013" t="s">
        <v>147</v>
      </c>
      <c r="KQ23" s="1014">
        <v>22</v>
      </c>
      <c r="KR23" s="1015">
        <v>21100</v>
      </c>
      <c r="KS23" s="1025">
        <f t="shared" si="153"/>
        <v>464200</v>
      </c>
      <c r="KT23" s="1016"/>
      <c r="KU23" s="898">
        <f t="shared" si="154"/>
        <v>1</v>
      </c>
      <c r="KV23" s="898">
        <f t="shared" si="155"/>
        <v>1</v>
      </c>
      <c r="KW23" s="899">
        <f t="shared" si="156"/>
        <v>1</v>
      </c>
      <c r="KX23" s="899">
        <f t="shared" si="157"/>
        <v>1</v>
      </c>
      <c r="KY23" s="899">
        <f t="shared" si="158"/>
        <v>1</v>
      </c>
      <c r="KZ23" s="899">
        <f t="shared" si="159"/>
        <v>1</v>
      </c>
      <c r="LA23" s="966">
        <f t="shared" si="160"/>
        <v>464200</v>
      </c>
      <c r="LB23" s="901">
        <f t="shared" si="161"/>
        <v>0</v>
      </c>
      <c r="LE23" s="958" t="s">
        <v>751</v>
      </c>
      <c r="LF23" s="1012" t="s">
        <v>407</v>
      </c>
      <c r="LG23" s="1013" t="s">
        <v>147</v>
      </c>
      <c r="LH23" s="1014">
        <v>22</v>
      </c>
      <c r="LI23" s="1021">
        <v>11964</v>
      </c>
      <c r="LJ23" s="1028">
        <f t="shared" si="162"/>
        <v>263208</v>
      </c>
      <c r="LK23" s="1016"/>
      <c r="LL23" s="898">
        <f t="shared" si="163"/>
        <v>1</v>
      </c>
      <c r="LM23" s="898">
        <f t="shared" si="164"/>
        <v>1</v>
      </c>
      <c r="LN23" s="899">
        <f t="shared" si="165"/>
        <v>1</v>
      </c>
      <c r="LO23" s="899">
        <f t="shared" si="166"/>
        <v>1</v>
      </c>
      <c r="LP23" s="899">
        <f t="shared" si="167"/>
        <v>1</v>
      </c>
      <c r="LQ23" s="899">
        <f t="shared" si="168"/>
        <v>1</v>
      </c>
      <c r="LR23" s="966">
        <f t="shared" si="169"/>
        <v>263208</v>
      </c>
      <c r="LS23" s="901">
        <f t="shared" si="170"/>
        <v>0</v>
      </c>
      <c r="LV23" s="958" t="s">
        <v>751</v>
      </c>
      <c r="LW23" s="1012" t="s">
        <v>407</v>
      </c>
      <c r="LX23" s="1013" t="s">
        <v>147</v>
      </c>
      <c r="LY23" s="1014">
        <v>22</v>
      </c>
      <c r="LZ23" s="1015">
        <v>6500</v>
      </c>
      <c r="MA23" s="1025">
        <f t="shared" si="171"/>
        <v>143000</v>
      </c>
      <c r="MB23" s="1016"/>
      <c r="MC23" s="898">
        <f t="shared" si="172"/>
        <v>1</v>
      </c>
      <c r="MD23" s="898">
        <f t="shared" si="173"/>
        <v>1</v>
      </c>
      <c r="ME23" s="899">
        <f t="shared" si="174"/>
        <v>1</v>
      </c>
      <c r="MF23" s="899">
        <f t="shared" si="175"/>
        <v>1</v>
      </c>
      <c r="MG23" s="899">
        <f t="shared" si="176"/>
        <v>1</v>
      </c>
      <c r="MH23" s="899">
        <f t="shared" si="177"/>
        <v>1</v>
      </c>
      <c r="MI23" s="966">
        <f t="shared" si="178"/>
        <v>143000</v>
      </c>
      <c r="MJ23" s="901">
        <f t="shared" si="179"/>
        <v>0</v>
      </c>
      <c r="MM23" s="958" t="s">
        <v>751</v>
      </c>
      <c r="MN23" s="1012" t="s">
        <v>407</v>
      </c>
      <c r="MO23" s="1013" t="s">
        <v>147</v>
      </c>
      <c r="MP23" s="1014">
        <v>22</v>
      </c>
      <c r="MQ23" s="1015">
        <v>12000</v>
      </c>
      <c r="MR23" s="1025">
        <f t="shared" si="180"/>
        <v>264000</v>
      </c>
      <c r="MS23" s="1016"/>
      <c r="MT23" s="898">
        <f t="shared" si="181"/>
        <v>1</v>
      </c>
      <c r="MU23" s="898">
        <f t="shared" si="182"/>
        <v>1</v>
      </c>
      <c r="MV23" s="899">
        <f t="shared" si="183"/>
        <v>1</v>
      </c>
      <c r="MW23" s="899">
        <f t="shared" si="184"/>
        <v>1</v>
      </c>
      <c r="MX23" s="899">
        <f t="shared" si="185"/>
        <v>1</v>
      </c>
      <c r="MY23" s="899">
        <f t="shared" si="186"/>
        <v>1</v>
      </c>
      <c r="MZ23" s="966">
        <f t="shared" si="187"/>
        <v>264000</v>
      </c>
      <c r="NA23" s="901">
        <f t="shared" si="188"/>
        <v>0</v>
      </c>
      <c r="ND23" s="975" t="s">
        <v>751</v>
      </c>
      <c r="NE23" s="976" t="s">
        <v>407</v>
      </c>
      <c r="NF23" s="977" t="s">
        <v>147</v>
      </c>
      <c r="NG23" s="978">
        <v>22</v>
      </c>
      <c r="NH23" s="979">
        <v>8837.73</v>
      </c>
      <c r="NI23" s="980">
        <v>194430</v>
      </c>
      <c r="NJ23" s="1016"/>
      <c r="NK23" s="898">
        <f t="shared" si="189"/>
        <v>1</v>
      </c>
      <c r="NL23" s="898">
        <f t="shared" si="190"/>
        <v>1</v>
      </c>
      <c r="NM23" s="899">
        <f t="shared" si="191"/>
        <v>1</v>
      </c>
      <c r="NN23" s="899">
        <f t="shared" si="192"/>
        <v>1</v>
      </c>
      <c r="NO23" s="899">
        <f t="shared" si="193"/>
        <v>1</v>
      </c>
      <c r="NP23" s="899">
        <f t="shared" si="194"/>
        <v>1</v>
      </c>
      <c r="NQ23" s="966">
        <f t="shared" si="195"/>
        <v>194430</v>
      </c>
      <c r="NR23" s="901">
        <f t="shared" si="196"/>
        <v>0</v>
      </c>
      <c r="NU23" s="981" t="s">
        <v>751</v>
      </c>
      <c r="NV23" s="982" t="s">
        <v>407</v>
      </c>
      <c r="NW23" s="983" t="s">
        <v>147</v>
      </c>
      <c r="NX23" s="984">
        <v>22</v>
      </c>
      <c r="NY23" s="1022">
        <v>8927</v>
      </c>
      <c r="NZ23" s="986">
        <f t="shared" si="197"/>
        <v>196394</v>
      </c>
      <c r="OA23" s="1016"/>
      <c r="OB23" s="898">
        <f t="shared" si="198"/>
        <v>1</v>
      </c>
      <c r="OC23" s="898">
        <f t="shared" si="199"/>
        <v>1</v>
      </c>
      <c r="OD23" s="899">
        <f t="shared" si="200"/>
        <v>1</v>
      </c>
      <c r="OE23" s="899">
        <f t="shared" si="201"/>
        <v>1</v>
      </c>
      <c r="OF23" s="899">
        <f t="shared" si="202"/>
        <v>1</v>
      </c>
      <c r="OG23" s="899">
        <f t="shared" si="203"/>
        <v>1</v>
      </c>
      <c r="OH23" s="966">
        <f t="shared" si="204"/>
        <v>196394</v>
      </c>
      <c r="OI23" s="901">
        <f t="shared" si="205"/>
        <v>0</v>
      </c>
      <c r="OL23" s="958" t="s">
        <v>751</v>
      </c>
      <c r="OM23" s="1012" t="s">
        <v>407</v>
      </c>
      <c r="ON23" s="1013" t="s">
        <v>147</v>
      </c>
      <c r="OO23" s="1014">
        <v>22</v>
      </c>
      <c r="OP23" s="1015">
        <v>12330</v>
      </c>
      <c r="OQ23" s="1025">
        <f t="shared" si="206"/>
        <v>271260</v>
      </c>
      <c r="OR23" s="1016"/>
      <c r="OS23" s="898">
        <f t="shared" si="207"/>
        <v>1</v>
      </c>
      <c r="OT23" s="898">
        <f t="shared" si="208"/>
        <v>1</v>
      </c>
      <c r="OU23" s="899">
        <f t="shared" si="209"/>
        <v>1</v>
      </c>
      <c r="OV23" s="899">
        <f t="shared" si="210"/>
        <v>1</v>
      </c>
      <c r="OW23" s="899">
        <f t="shared" si="211"/>
        <v>1</v>
      </c>
      <c r="OX23" s="899">
        <f t="shared" si="212"/>
        <v>1</v>
      </c>
      <c r="OY23" s="966">
        <f t="shared" si="213"/>
        <v>271260</v>
      </c>
      <c r="OZ23" s="901">
        <f t="shared" si="214"/>
        <v>0</v>
      </c>
      <c r="PC23" s="958" t="s">
        <v>751</v>
      </c>
      <c r="PD23" s="1012" t="s">
        <v>407</v>
      </c>
      <c r="PE23" s="1013" t="s">
        <v>147</v>
      </c>
      <c r="PF23" s="1014">
        <v>22</v>
      </c>
      <c r="PG23" s="1023">
        <v>7605</v>
      </c>
      <c r="PH23" s="1029">
        <v>167310</v>
      </c>
      <c r="PI23" s="1024"/>
      <c r="PJ23" s="898">
        <f t="shared" si="215"/>
        <v>1</v>
      </c>
      <c r="PK23" s="898">
        <f t="shared" si="216"/>
        <v>1</v>
      </c>
      <c r="PL23" s="899">
        <f t="shared" si="217"/>
        <v>1</v>
      </c>
      <c r="PM23" s="899">
        <f t="shared" si="218"/>
        <v>1</v>
      </c>
      <c r="PN23" s="899">
        <f t="shared" si="219"/>
        <v>1</v>
      </c>
      <c r="PO23" s="899">
        <f t="shared" si="220"/>
        <v>1</v>
      </c>
      <c r="PP23" s="966">
        <f t="shared" si="221"/>
        <v>167310</v>
      </c>
      <c r="PQ23" s="901">
        <f t="shared" si="222"/>
        <v>0</v>
      </c>
      <c r="PT23" s="958" t="s">
        <v>751</v>
      </c>
      <c r="PU23" s="1012" t="s">
        <v>407</v>
      </c>
      <c r="PV23" s="1013" t="s">
        <v>147</v>
      </c>
      <c r="PW23" s="1014">
        <v>22</v>
      </c>
      <c r="PX23" s="1015">
        <v>16550</v>
      </c>
      <c r="PY23" s="1025">
        <f t="shared" si="223"/>
        <v>364100</v>
      </c>
      <c r="PZ23" s="1016"/>
      <c r="QA23" s="898">
        <f t="shared" si="224"/>
        <v>1</v>
      </c>
      <c r="QB23" s="898">
        <f t="shared" si="225"/>
        <v>1</v>
      </c>
      <c r="QC23" s="899">
        <f t="shared" si="226"/>
        <v>1</v>
      </c>
      <c r="QD23" s="899">
        <f t="shared" si="227"/>
        <v>1</v>
      </c>
      <c r="QE23" s="899">
        <f t="shared" si="228"/>
        <v>1</v>
      </c>
      <c r="QF23" s="899">
        <f t="shared" si="229"/>
        <v>1</v>
      </c>
      <c r="QG23" s="966">
        <f t="shared" si="230"/>
        <v>364100</v>
      </c>
      <c r="QH23" s="901">
        <f t="shared" si="231"/>
        <v>0</v>
      </c>
      <c r="QK23" s="958" t="s">
        <v>751</v>
      </c>
      <c r="QL23" s="1012" t="s">
        <v>407</v>
      </c>
      <c r="QM23" s="1013" t="s">
        <v>147</v>
      </c>
      <c r="QN23" s="1014">
        <v>22</v>
      </c>
      <c r="QO23" s="1021">
        <v>12023.819999999998</v>
      </c>
      <c r="QP23" s="1028">
        <f t="shared" si="232"/>
        <v>264524</v>
      </c>
      <c r="QQ23" s="1016"/>
      <c r="QR23" s="898">
        <f t="shared" si="233"/>
        <v>1</v>
      </c>
      <c r="QS23" s="898">
        <f t="shared" si="234"/>
        <v>1</v>
      </c>
      <c r="QT23" s="899">
        <f t="shared" si="235"/>
        <v>1</v>
      </c>
      <c r="QU23" s="899">
        <f t="shared" si="236"/>
        <v>1</v>
      </c>
      <c r="QV23" s="899">
        <f t="shared" si="237"/>
        <v>1</v>
      </c>
      <c r="QW23" s="899">
        <f t="shared" si="238"/>
        <v>1</v>
      </c>
      <c r="QX23" s="966">
        <f t="shared" si="239"/>
        <v>264524</v>
      </c>
      <c r="QY23" s="901">
        <f t="shared" si="240"/>
        <v>0</v>
      </c>
      <c r="RB23" s="405"/>
      <c r="RC23" s="406"/>
      <c r="RD23" s="407"/>
      <c r="RE23" s="408"/>
      <c r="RF23" s="409"/>
      <c r="RG23" s="410"/>
      <c r="RH23" s="410"/>
      <c r="RI23" s="898"/>
      <c r="RJ23" s="898"/>
      <c r="RK23" s="934"/>
      <c r="RL23" s="934"/>
      <c r="RM23" s="934"/>
      <c r="RN23" s="934"/>
      <c r="RO23" s="935"/>
      <c r="RP23" s="936"/>
      <c r="RS23" s="405"/>
      <c r="RT23" s="406"/>
      <c r="RU23" s="407"/>
      <c r="RV23" s="408"/>
      <c r="RW23" s="409"/>
      <c r="RX23" s="410"/>
      <c r="RY23" s="410"/>
      <c r="RZ23" s="898"/>
      <c r="SA23" s="898"/>
      <c r="SB23" s="934"/>
      <c r="SC23" s="934"/>
      <c r="SD23" s="934"/>
      <c r="SE23" s="934"/>
      <c r="SF23" s="935"/>
      <c r="SG23" s="936"/>
      <c r="SJ23" s="405"/>
      <c r="SK23" s="406"/>
      <c r="SL23" s="407"/>
      <c r="SM23" s="408"/>
      <c r="SN23" s="409"/>
      <c r="SO23" s="410"/>
      <c r="SP23" s="410"/>
      <c r="SQ23" s="898"/>
      <c r="SR23" s="898"/>
      <c r="SS23" s="934"/>
      <c r="ST23" s="934"/>
      <c r="SU23" s="934"/>
      <c r="SV23" s="934"/>
      <c r="SW23" s="935"/>
      <c r="SX23" s="936"/>
    </row>
    <row r="24" spans="2:518" ht="60" customHeight="1" thickTop="1" thickBot="1">
      <c r="B24" s="958" t="s">
        <v>752</v>
      </c>
      <c r="C24" s="1030" t="s">
        <v>408</v>
      </c>
      <c r="D24" s="1031" t="s">
        <v>149</v>
      </c>
      <c r="E24" s="1032">
        <v>7</v>
      </c>
      <c r="F24" s="1033"/>
      <c r="G24" s="963">
        <f t="shared" si="0"/>
        <v>0</v>
      </c>
      <c r="H24" s="1016"/>
      <c r="K24" s="958" t="s">
        <v>752</v>
      </c>
      <c r="L24" s="1030" t="s">
        <v>408</v>
      </c>
      <c r="M24" s="1031" t="s">
        <v>149</v>
      </c>
      <c r="N24" s="1032">
        <v>7</v>
      </c>
      <c r="O24" s="1034">
        <v>24576</v>
      </c>
      <c r="P24" s="963">
        <f t="shared" si="1"/>
        <v>172032</v>
      </c>
      <c r="Q24" s="1016"/>
      <c r="R24" s="898">
        <f t="shared" si="2"/>
        <v>1</v>
      </c>
      <c r="S24" s="898">
        <f t="shared" si="3"/>
        <v>1</v>
      </c>
      <c r="T24" s="899">
        <f t="shared" si="4"/>
        <v>1</v>
      </c>
      <c r="U24" s="899">
        <f t="shared" si="5"/>
        <v>1</v>
      </c>
      <c r="V24" s="899">
        <f t="shared" si="6"/>
        <v>1</v>
      </c>
      <c r="W24" s="899">
        <f t="shared" si="7"/>
        <v>1</v>
      </c>
      <c r="X24" s="966">
        <f t="shared" si="8"/>
        <v>172032</v>
      </c>
      <c r="Y24" s="901">
        <f t="shared" si="9"/>
        <v>0</v>
      </c>
      <c r="Z24" s="872"/>
      <c r="AA24" s="872"/>
      <c r="AB24" s="958" t="s">
        <v>752</v>
      </c>
      <c r="AC24" s="1030" t="s">
        <v>408</v>
      </c>
      <c r="AD24" s="1031" t="s">
        <v>149</v>
      </c>
      <c r="AE24" s="1032">
        <v>7</v>
      </c>
      <c r="AF24" s="1033">
        <v>15000</v>
      </c>
      <c r="AG24" s="963">
        <f t="shared" si="10"/>
        <v>105000</v>
      </c>
      <c r="AH24" s="1016"/>
      <c r="AI24" s="898">
        <f t="shared" si="11"/>
        <v>1</v>
      </c>
      <c r="AJ24" s="898">
        <f t="shared" si="12"/>
        <v>1</v>
      </c>
      <c r="AK24" s="899">
        <f t="shared" si="13"/>
        <v>1</v>
      </c>
      <c r="AL24" s="899">
        <f t="shared" si="14"/>
        <v>1</v>
      </c>
      <c r="AM24" s="899">
        <f t="shared" si="15"/>
        <v>1</v>
      </c>
      <c r="AN24" s="899">
        <f t="shared" si="16"/>
        <v>1</v>
      </c>
      <c r="AO24" s="966">
        <f t="shared" si="17"/>
        <v>105000</v>
      </c>
      <c r="AP24" s="901">
        <f t="shared" si="18"/>
        <v>0</v>
      </c>
      <c r="AQ24" s="872"/>
      <c r="AR24" s="872"/>
      <c r="AS24" s="958" t="s">
        <v>752</v>
      </c>
      <c r="AT24" s="1035" t="s">
        <v>408</v>
      </c>
      <c r="AU24" s="1031" t="s">
        <v>149</v>
      </c>
      <c r="AV24" s="1032">
        <v>7</v>
      </c>
      <c r="AW24" s="1036">
        <v>20000</v>
      </c>
      <c r="AX24" s="969">
        <f t="shared" si="19"/>
        <v>140000</v>
      </c>
      <c r="AY24" s="1016"/>
      <c r="AZ24" s="898">
        <f t="shared" si="20"/>
        <v>1</v>
      </c>
      <c r="BA24" s="898">
        <f t="shared" si="21"/>
        <v>1</v>
      </c>
      <c r="BB24" s="899">
        <f t="shared" si="22"/>
        <v>1</v>
      </c>
      <c r="BC24" s="899">
        <f t="shared" si="23"/>
        <v>1</v>
      </c>
      <c r="BD24" s="899">
        <f t="shared" si="24"/>
        <v>1</v>
      </c>
      <c r="BE24" s="899">
        <f t="shared" si="25"/>
        <v>1</v>
      </c>
      <c r="BF24" s="966">
        <f t="shared" si="26"/>
        <v>140000</v>
      </c>
      <c r="BG24" s="901">
        <f t="shared" si="27"/>
        <v>0</v>
      </c>
      <c r="BJ24" s="958" t="s">
        <v>752</v>
      </c>
      <c r="BK24" s="1030" t="s">
        <v>408</v>
      </c>
      <c r="BL24" s="1031" t="s">
        <v>149</v>
      </c>
      <c r="BM24" s="1032">
        <v>7</v>
      </c>
      <c r="BN24" s="1033">
        <v>14099</v>
      </c>
      <c r="BO24" s="963">
        <f t="shared" si="28"/>
        <v>98693</v>
      </c>
      <c r="BP24" s="1016"/>
      <c r="BQ24" s="898">
        <f t="shared" si="29"/>
        <v>1</v>
      </c>
      <c r="BR24" s="898">
        <f t="shared" si="30"/>
        <v>1</v>
      </c>
      <c r="BS24" s="899">
        <f t="shared" si="31"/>
        <v>1</v>
      </c>
      <c r="BT24" s="899">
        <f t="shared" si="32"/>
        <v>1</v>
      </c>
      <c r="BU24" s="899">
        <f t="shared" si="33"/>
        <v>1</v>
      </c>
      <c r="BV24" s="899">
        <f t="shared" si="34"/>
        <v>1</v>
      </c>
      <c r="BW24" s="966">
        <f t="shared" si="35"/>
        <v>98693</v>
      </c>
      <c r="BX24" s="901">
        <f t="shared" si="36"/>
        <v>0</v>
      </c>
      <c r="CA24" s="958" t="s">
        <v>752</v>
      </c>
      <c r="CB24" s="1030" t="s">
        <v>408</v>
      </c>
      <c r="CC24" s="1031" t="s">
        <v>149</v>
      </c>
      <c r="CD24" s="1032">
        <v>7</v>
      </c>
      <c r="CE24" s="1033">
        <v>23937</v>
      </c>
      <c r="CF24" s="963">
        <f t="shared" si="37"/>
        <v>167559</v>
      </c>
      <c r="CG24" s="1016"/>
      <c r="CH24" s="898">
        <f t="shared" si="38"/>
        <v>1</v>
      </c>
      <c r="CI24" s="898">
        <f t="shared" si="39"/>
        <v>1</v>
      </c>
      <c r="CJ24" s="899">
        <f t="shared" si="40"/>
        <v>1</v>
      </c>
      <c r="CK24" s="899">
        <f t="shared" si="41"/>
        <v>1</v>
      </c>
      <c r="CL24" s="899">
        <f t="shared" si="42"/>
        <v>1</v>
      </c>
      <c r="CM24" s="899">
        <f t="shared" si="43"/>
        <v>1</v>
      </c>
      <c r="CN24" s="966">
        <f t="shared" si="44"/>
        <v>167559</v>
      </c>
      <c r="CO24" s="901">
        <f t="shared" si="45"/>
        <v>0</v>
      </c>
      <c r="CR24" s="958" t="s">
        <v>752</v>
      </c>
      <c r="CS24" s="1030" t="s">
        <v>408</v>
      </c>
      <c r="CT24" s="1031" t="s">
        <v>149</v>
      </c>
      <c r="CU24" s="1032">
        <v>7</v>
      </c>
      <c r="CV24" s="1033">
        <v>29900</v>
      </c>
      <c r="CW24" s="963">
        <f t="shared" si="46"/>
        <v>209300</v>
      </c>
      <c r="CX24" s="1016"/>
      <c r="CY24" s="898">
        <f t="shared" si="47"/>
        <v>1</v>
      </c>
      <c r="CZ24" s="898">
        <f t="shared" si="48"/>
        <v>1</v>
      </c>
      <c r="DA24" s="899">
        <f t="shared" si="49"/>
        <v>1</v>
      </c>
      <c r="DB24" s="899">
        <f t="shared" si="50"/>
        <v>1</v>
      </c>
      <c r="DC24" s="899">
        <f t="shared" si="51"/>
        <v>1</v>
      </c>
      <c r="DD24" s="899">
        <f t="shared" si="52"/>
        <v>1</v>
      </c>
      <c r="DE24" s="966">
        <f t="shared" si="53"/>
        <v>209300</v>
      </c>
      <c r="DF24" s="901">
        <f t="shared" si="54"/>
        <v>0</v>
      </c>
      <c r="DI24" s="958" t="s">
        <v>752</v>
      </c>
      <c r="DJ24" s="1030" t="s">
        <v>408</v>
      </c>
      <c r="DK24" s="1031" t="s">
        <v>149</v>
      </c>
      <c r="DL24" s="1032">
        <v>7</v>
      </c>
      <c r="DM24" s="1033">
        <v>50555</v>
      </c>
      <c r="DN24" s="963">
        <f t="shared" si="55"/>
        <v>353885</v>
      </c>
      <c r="DO24" s="1016"/>
      <c r="DP24" s="898">
        <f t="shared" si="56"/>
        <v>1</v>
      </c>
      <c r="DQ24" s="898">
        <f t="shared" si="57"/>
        <v>1</v>
      </c>
      <c r="DR24" s="899">
        <f t="shared" si="58"/>
        <v>1</v>
      </c>
      <c r="DS24" s="899">
        <f t="shared" si="59"/>
        <v>1</v>
      </c>
      <c r="DT24" s="899">
        <f t="shared" si="60"/>
        <v>1</v>
      </c>
      <c r="DU24" s="899">
        <f t="shared" si="61"/>
        <v>1</v>
      </c>
      <c r="DV24" s="966">
        <f t="shared" si="62"/>
        <v>353885</v>
      </c>
      <c r="DW24" s="901">
        <f t="shared" si="63"/>
        <v>0</v>
      </c>
      <c r="DZ24" s="958" t="s">
        <v>752</v>
      </c>
      <c r="EA24" s="1030" t="s">
        <v>408</v>
      </c>
      <c r="EB24" s="1031" t="s">
        <v>149</v>
      </c>
      <c r="EC24" s="1032">
        <v>7</v>
      </c>
      <c r="ED24" s="1033">
        <v>67800</v>
      </c>
      <c r="EE24" s="963">
        <f t="shared" si="64"/>
        <v>474600</v>
      </c>
      <c r="EF24" s="1016"/>
      <c r="EG24" s="898">
        <f t="shared" si="65"/>
        <v>1</v>
      </c>
      <c r="EH24" s="898">
        <f t="shared" si="66"/>
        <v>1</v>
      </c>
      <c r="EI24" s="899">
        <f t="shared" si="67"/>
        <v>1</v>
      </c>
      <c r="EJ24" s="899">
        <f t="shared" si="68"/>
        <v>1</v>
      </c>
      <c r="EK24" s="899">
        <f t="shared" si="69"/>
        <v>1</v>
      </c>
      <c r="EL24" s="899">
        <f t="shared" si="70"/>
        <v>1</v>
      </c>
      <c r="EM24" s="966">
        <f t="shared" si="71"/>
        <v>474600</v>
      </c>
      <c r="EN24" s="901">
        <f t="shared" si="72"/>
        <v>0</v>
      </c>
      <c r="EQ24" s="958" t="s">
        <v>752</v>
      </c>
      <c r="ER24" s="1030" t="s">
        <v>408</v>
      </c>
      <c r="ES24" s="1031" t="s">
        <v>149</v>
      </c>
      <c r="ET24" s="1032">
        <v>7</v>
      </c>
      <c r="EU24" s="1033">
        <v>24000</v>
      </c>
      <c r="EV24" s="963">
        <f t="shared" si="73"/>
        <v>168000</v>
      </c>
      <c r="EW24" s="1016"/>
      <c r="EX24" s="898">
        <f t="shared" si="74"/>
        <v>1</v>
      </c>
      <c r="EY24" s="898">
        <f t="shared" si="75"/>
        <v>1</v>
      </c>
      <c r="EZ24" s="899">
        <f t="shared" si="76"/>
        <v>1</v>
      </c>
      <c r="FA24" s="899">
        <f t="shared" si="77"/>
        <v>1</v>
      </c>
      <c r="FB24" s="899">
        <f t="shared" si="78"/>
        <v>1</v>
      </c>
      <c r="FC24" s="899">
        <f t="shared" si="79"/>
        <v>1</v>
      </c>
      <c r="FD24" s="966">
        <f t="shared" si="80"/>
        <v>168000</v>
      </c>
      <c r="FE24" s="901">
        <f t="shared" si="81"/>
        <v>0</v>
      </c>
      <c r="FH24" s="958"/>
      <c r="FI24" s="1030"/>
      <c r="FJ24" s="1031"/>
      <c r="FK24" s="1032"/>
      <c r="FL24" s="1033"/>
      <c r="FM24" s="963">
        <f t="shared" si="82"/>
        <v>0</v>
      </c>
      <c r="FN24" s="1016"/>
      <c r="FO24" s="898" t="e">
        <f t="shared" si="83"/>
        <v>#N/A</v>
      </c>
      <c r="FP24" s="898" t="e">
        <f t="shared" si="84"/>
        <v>#N/A</v>
      </c>
      <c r="FQ24" s="899" t="e">
        <f t="shared" si="85"/>
        <v>#N/A</v>
      </c>
      <c r="FR24" s="899">
        <f t="shared" si="86"/>
        <v>0</v>
      </c>
      <c r="FS24" s="899">
        <f t="shared" si="87"/>
        <v>0</v>
      </c>
      <c r="FT24" s="899" t="e">
        <f t="shared" si="88"/>
        <v>#N/A</v>
      </c>
      <c r="FU24" s="966">
        <f t="shared" si="89"/>
        <v>0</v>
      </c>
      <c r="FV24" s="901">
        <f t="shared" si="90"/>
        <v>0</v>
      </c>
      <c r="FY24" s="958" t="s">
        <v>752</v>
      </c>
      <c r="FZ24" s="1030" t="s">
        <v>408</v>
      </c>
      <c r="GA24" s="1031" t="s">
        <v>149</v>
      </c>
      <c r="GB24" s="1032">
        <v>7</v>
      </c>
      <c r="GC24" s="1034">
        <v>24576</v>
      </c>
      <c r="GD24" s="963">
        <f t="shared" si="91"/>
        <v>172032</v>
      </c>
      <c r="GE24" s="1016"/>
      <c r="GF24" s="898">
        <f t="shared" si="92"/>
        <v>1</v>
      </c>
      <c r="GG24" s="898">
        <f t="shared" si="93"/>
        <v>1</v>
      </c>
      <c r="GH24" s="899">
        <f t="shared" si="94"/>
        <v>1</v>
      </c>
      <c r="GI24" s="899">
        <f t="shared" si="95"/>
        <v>1</v>
      </c>
      <c r="GJ24" s="899">
        <f t="shared" si="96"/>
        <v>1</v>
      </c>
      <c r="GK24" s="899">
        <f t="shared" si="97"/>
        <v>1</v>
      </c>
      <c r="GL24" s="966">
        <f t="shared" si="98"/>
        <v>172032</v>
      </c>
      <c r="GM24" s="901">
        <f t="shared" si="99"/>
        <v>0</v>
      </c>
      <c r="GP24" s="958" t="s">
        <v>752</v>
      </c>
      <c r="GQ24" s="1030" t="s">
        <v>408</v>
      </c>
      <c r="GR24" s="1031" t="s">
        <v>149</v>
      </c>
      <c r="GS24" s="1032">
        <v>7</v>
      </c>
      <c r="GT24" s="1033">
        <v>24081</v>
      </c>
      <c r="GU24" s="963">
        <f t="shared" si="100"/>
        <v>168567</v>
      </c>
      <c r="GV24" s="1016"/>
      <c r="GW24" s="898">
        <f t="shared" si="101"/>
        <v>1</v>
      </c>
      <c r="GX24" s="898">
        <f t="shared" si="102"/>
        <v>1</v>
      </c>
      <c r="GY24" s="899">
        <f t="shared" si="103"/>
        <v>1</v>
      </c>
      <c r="GZ24" s="899">
        <f t="shared" si="104"/>
        <v>1</v>
      </c>
      <c r="HA24" s="899">
        <f t="shared" si="105"/>
        <v>1</v>
      </c>
      <c r="HB24" s="899">
        <f t="shared" si="106"/>
        <v>1</v>
      </c>
      <c r="HC24" s="966">
        <f t="shared" si="107"/>
        <v>168567</v>
      </c>
      <c r="HD24" s="901">
        <f t="shared" si="108"/>
        <v>0</v>
      </c>
      <c r="HG24" s="958" t="s">
        <v>752</v>
      </c>
      <c r="HH24" s="1030" t="s">
        <v>408</v>
      </c>
      <c r="HI24" s="1031" t="s">
        <v>149</v>
      </c>
      <c r="HJ24" s="1032">
        <v>7</v>
      </c>
      <c r="HK24" s="1033">
        <v>38900</v>
      </c>
      <c r="HL24" s="963">
        <f t="shared" si="241"/>
        <v>272300</v>
      </c>
      <c r="HM24" s="1016"/>
      <c r="HN24" s="898">
        <f t="shared" si="109"/>
        <v>1</v>
      </c>
      <c r="HO24" s="898">
        <f t="shared" si="110"/>
        <v>1</v>
      </c>
      <c r="HP24" s="899">
        <f t="shared" si="111"/>
        <v>1</v>
      </c>
      <c r="HQ24" s="899">
        <f t="shared" si="112"/>
        <v>1</v>
      </c>
      <c r="HR24" s="899">
        <f t="shared" si="113"/>
        <v>1</v>
      </c>
      <c r="HS24" s="899">
        <f t="shared" si="114"/>
        <v>1</v>
      </c>
      <c r="HT24" s="966">
        <f t="shared" si="115"/>
        <v>272300</v>
      </c>
      <c r="HU24" s="901">
        <f t="shared" si="116"/>
        <v>0</v>
      </c>
      <c r="HX24" s="958" t="s">
        <v>752</v>
      </c>
      <c r="HY24" s="1030" t="s">
        <v>408</v>
      </c>
      <c r="HZ24" s="1031" t="s">
        <v>149</v>
      </c>
      <c r="IA24" s="1032">
        <v>7</v>
      </c>
      <c r="IB24" s="1037">
        <v>34250</v>
      </c>
      <c r="IC24" s="972">
        <f t="shared" si="117"/>
        <v>239750</v>
      </c>
      <c r="ID24" s="1016"/>
      <c r="IE24" s="898">
        <f t="shared" si="118"/>
        <v>1</v>
      </c>
      <c r="IF24" s="898">
        <f t="shared" si="119"/>
        <v>1</v>
      </c>
      <c r="IG24" s="899">
        <f t="shared" si="120"/>
        <v>1</v>
      </c>
      <c r="IH24" s="899">
        <f t="shared" si="121"/>
        <v>1</v>
      </c>
      <c r="II24" s="899">
        <f t="shared" si="122"/>
        <v>1</v>
      </c>
      <c r="IJ24" s="899">
        <f t="shared" si="123"/>
        <v>1</v>
      </c>
      <c r="IK24" s="966">
        <f t="shared" si="124"/>
        <v>239750</v>
      </c>
      <c r="IL24" s="901">
        <f t="shared" si="125"/>
        <v>0</v>
      </c>
      <c r="IO24" s="958" t="s">
        <v>752</v>
      </c>
      <c r="IP24" s="1030" t="s">
        <v>408</v>
      </c>
      <c r="IQ24" s="1031" t="s">
        <v>149</v>
      </c>
      <c r="IR24" s="1032">
        <v>7</v>
      </c>
      <c r="IS24" s="1033">
        <v>27505</v>
      </c>
      <c r="IT24" s="963">
        <f t="shared" si="126"/>
        <v>192535</v>
      </c>
      <c r="IU24" s="1016"/>
      <c r="IV24" s="898">
        <f t="shared" si="127"/>
        <v>1</v>
      </c>
      <c r="IW24" s="898">
        <f t="shared" si="128"/>
        <v>1</v>
      </c>
      <c r="IX24" s="899">
        <f t="shared" si="129"/>
        <v>1</v>
      </c>
      <c r="IY24" s="899">
        <f t="shared" si="130"/>
        <v>1</v>
      </c>
      <c r="IZ24" s="899">
        <f t="shared" si="131"/>
        <v>1</v>
      </c>
      <c r="JA24" s="899">
        <f t="shared" si="132"/>
        <v>1</v>
      </c>
      <c r="JB24" s="966">
        <f t="shared" si="133"/>
        <v>192535</v>
      </c>
      <c r="JC24" s="901">
        <f t="shared" si="134"/>
        <v>0</v>
      </c>
      <c r="JF24" s="958" t="s">
        <v>752</v>
      </c>
      <c r="JG24" s="1030" t="s">
        <v>408</v>
      </c>
      <c r="JH24" s="1031" t="s">
        <v>149</v>
      </c>
      <c r="JI24" s="1032">
        <v>7</v>
      </c>
      <c r="JJ24" s="1033">
        <v>26000</v>
      </c>
      <c r="JK24" s="963">
        <f t="shared" si="135"/>
        <v>182000</v>
      </c>
      <c r="JL24" s="1016"/>
      <c r="JM24" s="898">
        <f t="shared" si="136"/>
        <v>1</v>
      </c>
      <c r="JN24" s="898">
        <f t="shared" si="137"/>
        <v>1</v>
      </c>
      <c r="JO24" s="899">
        <f t="shared" si="138"/>
        <v>1</v>
      </c>
      <c r="JP24" s="899">
        <f t="shared" si="139"/>
        <v>1</v>
      </c>
      <c r="JQ24" s="899">
        <f t="shared" si="140"/>
        <v>1</v>
      </c>
      <c r="JR24" s="899">
        <f t="shared" si="141"/>
        <v>1</v>
      </c>
      <c r="JS24" s="966">
        <f t="shared" si="142"/>
        <v>182000</v>
      </c>
      <c r="JT24" s="901">
        <f t="shared" si="143"/>
        <v>0</v>
      </c>
      <c r="JW24" s="958" t="s">
        <v>752</v>
      </c>
      <c r="JX24" s="1030" t="s">
        <v>408</v>
      </c>
      <c r="JY24" s="1031" t="s">
        <v>149</v>
      </c>
      <c r="JZ24" s="1032">
        <v>7</v>
      </c>
      <c r="KA24" s="1033">
        <v>52943.712150000007</v>
      </c>
      <c r="KB24" s="963">
        <f t="shared" si="144"/>
        <v>370606</v>
      </c>
      <c r="KC24" s="1016"/>
      <c r="KD24" s="898">
        <f t="shared" si="145"/>
        <v>1</v>
      </c>
      <c r="KE24" s="898">
        <f t="shared" si="146"/>
        <v>1</v>
      </c>
      <c r="KF24" s="899">
        <f t="shared" si="147"/>
        <v>1</v>
      </c>
      <c r="KG24" s="899">
        <f t="shared" si="148"/>
        <v>1</v>
      </c>
      <c r="KH24" s="899">
        <f t="shared" si="149"/>
        <v>1</v>
      </c>
      <c r="KI24" s="899">
        <f t="shared" si="150"/>
        <v>1</v>
      </c>
      <c r="KJ24" s="966">
        <f t="shared" si="151"/>
        <v>370606</v>
      </c>
      <c r="KK24" s="901">
        <f t="shared" si="152"/>
        <v>0</v>
      </c>
      <c r="KN24" s="958" t="s">
        <v>752</v>
      </c>
      <c r="KO24" s="1030" t="s">
        <v>408</v>
      </c>
      <c r="KP24" s="1031" t="s">
        <v>149</v>
      </c>
      <c r="KQ24" s="1032">
        <v>7</v>
      </c>
      <c r="KR24" s="1033">
        <v>12600</v>
      </c>
      <c r="KS24" s="963">
        <f t="shared" si="153"/>
        <v>88200</v>
      </c>
      <c r="KT24" s="1016"/>
      <c r="KU24" s="898">
        <f t="shared" si="154"/>
        <v>1</v>
      </c>
      <c r="KV24" s="898">
        <f t="shared" si="155"/>
        <v>1</v>
      </c>
      <c r="KW24" s="899">
        <f t="shared" si="156"/>
        <v>1</v>
      </c>
      <c r="KX24" s="899">
        <f t="shared" si="157"/>
        <v>1</v>
      </c>
      <c r="KY24" s="899">
        <f t="shared" si="158"/>
        <v>1</v>
      </c>
      <c r="KZ24" s="899">
        <f t="shared" si="159"/>
        <v>1</v>
      </c>
      <c r="LA24" s="966">
        <f t="shared" si="160"/>
        <v>88200</v>
      </c>
      <c r="LB24" s="901">
        <f t="shared" si="161"/>
        <v>0</v>
      </c>
      <c r="LE24" s="958" t="s">
        <v>752</v>
      </c>
      <c r="LF24" s="1030" t="s">
        <v>408</v>
      </c>
      <c r="LG24" s="1031" t="s">
        <v>149</v>
      </c>
      <c r="LH24" s="1032">
        <v>7</v>
      </c>
      <c r="LI24" s="1038">
        <v>49850</v>
      </c>
      <c r="LJ24" s="974">
        <f t="shared" si="162"/>
        <v>348950</v>
      </c>
      <c r="LK24" s="1016"/>
      <c r="LL24" s="898">
        <f t="shared" si="163"/>
        <v>1</v>
      </c>
      <c r="LM24" s="898">
        <f t="shared" si="164"/>
        <v>1</v>
      </c>
      <c r="LN24" s="899">
        <f t="shared" si="165"/>
        <v>1</v>
      </c>
      <c r="LO24" s="899">
        <f t="shared" si="166"/>
        <v>1</v>
      </c>
      <c r="LP24" s="899">
        <f t="shared" si="167"/>
        <v>1</v>
      </c>
      <c r="LQ24" s="899">
        <f t="shared" si="168"/>
        <v>1</v>
      </c>
      <c r="LR24" s="966">
        <f t="shared" si="169"/>
        <v>348950</v>
      </c>
      <c r="LS24" s="901">
        <f t="shared" si="170"/>
        <v>0</v>
      </c>
      <c r="LV24" s="958" t="s">
        <v>752</v>
      </c>
      <c r="LW24" s="1030" t="s">
        <v>408</v>
      </c>
      <c r="LX24" s="1031" t="s">
        <v>149</v>
      </c>
      <c r="LY24" s="1032">
        <v>7</v>
      </c>
      <c r="LZ24" s="1033">
        <v>26000</v>
      </c>
      <c r="MA24" s="963">
        <f t="shared" si="171"/>
        <v>182000</v>
      </c>
      <c r="MB24" s="1016"/>
      <c r="MC24" s="898">
        <f t="shared" si="172"/>
        <v>1</v>
      </c>
      <c r="MD24" s="898">
        <f t="shared" si="173"/>
        <v>1</v>
      </c>
      <c r="ME24" s="899">
        <f t="shared" si="174"/>
        <v>1</v>
      </c>
      <c r="MF24" s="899">
        <f t="shared" si="175"/>
        <v>1</v>
      </c>
      <c r="MG24" s="899">
        <f t="shared" si="176"/>
        <v>1</v>
      </c>
      <c r="MH24" s="899">
        <f t="shared" si="177"/>
        <v>1</v>
      </c>
      <c r="MI24" s="966">
        <f t="shared" si="178"/>
        <v>182000</v>
      </c>
      <c r="MJ24" s="901">
        <f t="shared" si="179"/>
        <v>0</v>
      </c>
      <c r="MM24" s="958" t="s">
        <v>752</v>
      </c>
      <c r="MN24" s="1030" t="s">
        <v>408</v>
      </c>
      <c r="MO24" s="1031" t="s">
        <v>149</v>
      </c>
      <c r="MP24" s="1032">
        <v>7</v>
      </c>
      <c r="MQ24" s="1033">
        <v>50000</v>
      </c>
      <c r="MR24" s="963">
        <f t="shared" si="180"/>
        <v>350000</v>
      </c>
      <c r="MS24" s="1016"/>
      <c r="MT24" s="898">
        <f t="shared" si="181"/>
        <v>1</v>
      </c>
      <c r="MU24" s="898">
        <f t="shared" si="182"/>
        <v>1</v>
      </c>
      <c r="MV24" s="899">
        <f t="shared" si="183"/>
        <v>1</v>
      </c>
      <c r="MW24" s="899">
        <f t="shared" si="184"/>
        <v>1</v>
      </c>
      <c r="MX24" s="899">
        <f t="shared" si="185"/>
        <v>1</v>
      </c>
      <c r="MY24" s="899">
        <f t="shared" si="186"/>
        <v>1</v>
      </c>
      <c r="MZ24" s="966">
        <f t="shared" si="187"/>
        <v>350000</v>
      </c>
      <c r="NA24" s="901">
        <f t="shared" si="188"/>
        <v>0</v>
      </c>
      <c r="ND24" s="975" t="s">
        <v>752</v>
      </c>
      <c r="NE24" s="976" t="s">
        <v>408</v>
      </c>
      <c r="NF24" s="977" t="s">
        <v>149</v>
      </c>
      <c r="NG24" s="1039">
        <v>7</v>
      </c>
      <c r="NH24" s="979">
        <v>11880</v>
      </c>
      <c r="NI24" s="980">
        <v>83160</v>
      </c>
      <c r="NJ24" s="1016"/>
      <c r="NK24" s="898">
        <f t="shared" si="189"/>
        <v>1</v>
      </c>
      <c r="NL24" s="898">
        <f t="shared" si="190"/>
        <v>1</v>
      </c>
      <c r="NM24" s="899">
        <f t="shared" si="191"/>
        <v>1</v>
      </c>
      <c r="NN24" s="899">
        <f t="shared" si="192"/>
        <v>1</v>
      </c>
      <c r="NO24" s="899">
        <f t="shared" si="193"/>
        <v>1</v>
      </c>
      <c r="NP24" s="899">
        <f t="shared" si="194"/>
        <v>1</v>
      </c>
      <c r="NQ24" s="966">
        <f t="shared" si="195"/>
        <v>83160</v>
      </c>
      <c r="NR24" s="901">
        <f t="shared" si="196"/>
        <v>0</v>
      </c>
      <c r="NU24" s="981" t="s">
        <v>752</v>
      </c>
      <c r="NV24" s="982" t="s">
        <v>408</v>
      </c>
      <c r="NW24" s="983" t="s">
        <v>149</v>
      </c>
      <c r="NX24" s="1040">
        <v>7</v>
      </c>
      <c r="NY24" s="1041">
        <v>12000</v>
      </c>
      <c r="NZ24" s="986">
        <f t="shared" si="197"/>
        <v>84000</v>
      </c>
      <c r="OA24" s="1016"/>
      <c r="OB24" s="898">
        <f t="shared" si="198"/>
        <v>1</v>
      </c>
      <c r="OC24" s="898">
        <f t="shared" si="199"/>
        <v>1</v>
      </c>
      <c r="OD24" s="899">
        <f t="shared" si="200"/>
        <v>1</v>
      </c>
      <c r="OE24" s="899">
        <f t="shared" si="201"/>
        <v>1</v>
      </c>
      <c r="OF24" s="899">
        <f t="shared" si="202"/>
        <v>1</v>
      </c>
      <c r="OG24" s="899">
        <f t="shared" si="203"/>
        <v>1</v>
      </c>
      <c r="OH24" s="966">
        <f t="shared" si="204"/>
        <v>84000</v>
      </c>
      <c r="OI24" s="901">
        <f t="shared" si="205"/>
        <v>0</v>
      </c>
      <c r="OL24" s="958" t="s">
        <v>752</v>
      </c>
      <c r="OM24" s="1030" t="s">
        <v>408</v>
      </c>
      <c r="ON24" s="1031" t="s">
        <v>149</v>
      </c>
      <c r="OO24" s="1032">
        <v>7</v>
      </c>
      <c r="OP24" s="1033">
        <v>41199</v>
      </c>
      <c r="OQ24" s="963">
        <f t="shared" si="206"/>
        <v>288393</v>
      </c>
      <c r="OR24" s="1016"/>
      <c r="OS24" s="898">
        <f t="shared" si="207"/>
        <v>1</v>
      </c>
      <c r="OT24" s="898">
        <f t="shared" si="208"/>
        <v>1</v>
      </c>
      <c r="OU24" s="899">
        <f t="shared" si="209"/>
        <v>1</v>
      </c>
      <c r="OV24" s="899">
        <f t="shared" si="210"/>
        <v>1</v>
      </c>
      <c r="OW24" s="899">
        <f t="shared" si="211"/>
        <v>1</v>
      </c>
      <c r="OX24" s="899">
        <f t="shared" si="212"/>
        <v>1</v>
      </c>
      <c r="OY24" s="966">
        <f t="shared" si="213"/>
        <v>288393</v>
      </c>
      <c r="OZ24" s="901">
        <f t="shared" si="214"/>
        <v>0</v>
      </c>
      <c r="PC24" s="958" t="s">
        <v>752</v>
      </c>
      <c r="PD24" s="1030" t="s">
        <v>408</v>
      </c>
      <c r="PE24" s="1031" t="s">
        <v>149</v>
      </c>
      <c r="PF24" s="1032">
        <v>7</v>
      </c>
      <c r="PG24" s="1023">
        <v>46475</v>
      </c>
      <c r="PH24" s="988">
        <v>325325</v>
      </c>
      <c r="PI24" s="1024"/>
      <c r="PJ24" s="898">
        <f t="shared" si="215"/>
        <v>1</v>
      </c>
      <c r="PK24" s="898">
        <f t="shared" si="216"/>
        <v>1</v>
      </c>
      <c r="PL24" s="899">
        <f t="shared" si="217"/>
        <v>1</v>
      </c>
      <c r="PM24" s="899">
        <f t="shared" si="218"/>
        <v>1</v>
      </c>
      <c r="PN24" s="899">
        <f t="shared" si="219"/>
        <v>1</v>
      </c>
      <c r="PO24" s="899">
        <f t="shared" si="220"/>
        <v>1</v>
      </c>
      <c r="PP24" s="966">
        <f t="shared" si="221"/>
        <v>325325</v>
      </c>
      <c r="PQ24" s="901">
        <f t="shared" si="222"/>
        <v>0</v>
      </c>
      <c r="PT24" s="958" t="s">
        <v>752</v>
      </c>
      <c r="PU24" s="1030" t="s">
        <v>408</v>
      </c>
      <c r="PV24" s="1031" t="s">
        <v>149</v>
      </c>
      <c r="PW24" s="1032">
        <v>7</v>
      </c>
      <c r="PX24" s="1033">
        <v>24050</v>
      </c>
      <c r="PY24" s="963">
        <f t="shared" si="223"/>
        <v>168350</v>
      </c>
      <c r="PZ24" s="1016"/>
      <c r="QA24" s="898">
        <f t="shared" si="224"/>
        <v>1</v>
      </c>
      <c r="QB24" s="898">
        <f t="shared" si="225"/>
        <v>1</v>
      </c>
      <c r="QC24" s="899">
        <f t="shared" si="226"/>
        <v>1</v>
      </c>
      <c r="QD24" s="899">
        <f t="shared" si="227"/>
        <v>1</v>
      </c>
      <c r="QE24" s="899">
        <f t="shared" si="228"/>
        <v>1</v>
      </c>
      <c r="QF24" s="899">
        <f t="shared" si="229"/>
        <v>1</v>
      </c>
      <c r="QG24" s="966">
        <f t="shared" si="230"/>
        <v>168350</v>
      </c>
      <c r="QH24" s="901">
        <f t="shared" si="231"/>
        <v>0</v>
      </c>
      <c r="QK24" s="958" t="s">
        <v>752</v>
      </c>
      <c r="QL24" s="1030" t="s">
        <v>408</v>
      </c>
      <c r="QM24" s="1031" t="s">
        <v>149</v>
      </c>
      <c r="QN24" s="1032">
        <v>7</v>
      </c>
      <c r="QO24" s="1038">
        <v>50099.249999999993</v>
      </c>
      <c r="QP24" s="974">
        <f t="shared" si="232"/>
        <v>350695</v>
      </c>
      <c r="QQ24" s="1016"/>
      <c r="QR24" s="898">
        <f t="shared" si="233"/>
        <v>1</v>
      </c>
      <c r="QS24" s="898">
        <f t="shared" si="234"/>
        <v>1</v>
      </c>
      <c r="QT24" s="899">
        <f t="shared" si="235"/>
        <v>1</v>
      </c>
      <c r="QU24" s="899">
        <f t="shared" si="236"/>
        <v>1</v>
      </c>
      <c r="QV24" s="899">
        <f t="shared" si="237"/>
        <v>1</v>
      </c>
      <c r="QW24" s="899">
        <f t="shared" si="238"/>
        <v>1</v>
      </c>
      <c r="QX24" s="966">
        <f t="shared" si="239"/>
        <v>350695</v>
      </c>
      <c r="QY24" s="901">
        <f t="shared" si="240"/>
        <v>0</v>
      </c>
      <c r="RB24" s="405"/>
      <c r="RC24" s="406"/>
      <c r="RD24" s="407"/>
      <c r="RE24" s="408"/>
      <c r="RF24" s="409"/>
      <c r="RG24" s="410"/>
      <c r="RH24" s="410"/>
      <c r="RI24" s="898"/>
      <c r="RJ24" s="898"/>
      <c r="RK24" s="934"/>
      <c r="RL24" s="934"/>
      <c r="RM24" s="934"/>
      <c r="RN24" s="934"/>
      <c r="RO24" s="935"/>
      <c r="RP24" s="936"/>
      <c r="RS24" s="405"/>
      <c r="RT24" s="406"/>
      <c r="RU24" s="407"/>
      <c r="RV24" s="408"/>
      <c r="RW24" s="409"/>
      <c r="RX24" s="410"/>
      <c r="RY24" s="410"/>
      <c r="RZ24" s="898"/>
      <c r="SA24" s="898"/>
      <c r="SB24" s="934"/>
      <c r="SC24" s="934"/>
      <c r="SD24" s="934"/>
      <c r="SE24" s="934"/>
      <c r="SF24" s="935"/>
      <c r="SG24" s="936"/>
      <c r="SJ24" s="405"/>
      <c r="SK24" s="406"/>
      <c r="SL24" s="407"/>
      <c r="SM24" s="408"/>
      <c r="SN24" s="409"/>
      <c r="SO24" s="410"/>
      <c r="SP24" s="410"/>
      <c r="SQ24" s="898"/>
      <c r="SR24" s="898"/>
      <c r="SS24" s="934"/>
      <c r="ST24" s="934"/>
      <c r="SU24" s="934"/>
      <c r="SV24" s="934"/>
      <c r="SW24" s="935"/>
      <c r="SX24" s="936"/>
    </row>
    <row r="25" spans="2:518" ht="87.75" customHeight="1" thickTop="1" thickBot="1">
      <c r="B25" s="958" t="s">
        <v>753</v>
      </c>
      <c r="C25" s="1030" t="s">
        <v>409</v>
      </c>
      <c r="D25" s="1031" t="s">
        <v>149</v>
      </c>
      <c r="E25" s="1042">
        <v>10</v>
      </c>
      <c r="F25" s="1015"/>
      <c r="G25" s="963">
        <f t="shared" si="0"/>
        <v>0</v>
      </c>
      <c r="H25" s="1016"/>
      <c r="K25" s="958" t="s">
        <v>753</v>
      </c>
      <c r="L25" s="1030" t="s">
        <v>409</v>
      </c>
      <c r="M25" s="1031" t="s">
        <v>149</v>
      </c>
      <c r="N25" s="1042">
        <v>10</v>
      </c>
      <c r="O25" s="1043">
        <v>21530</v>
      </c>
      <c r="P25" s="963">
        <f t="shared" si="1"/>
        <v>215300</v>
      </c>
      <c r="Q25" s="1016"/>
      <c r="R25" s="898">
        <f t="shared" si="2"/>
        <v>1</v>
      </c>
      <c r="S25" s="898">
        <f t="shared" si="3"/>
        <v>1</v>
      </c>
      <c r="T25" s="899">
        <f t="shared" si="4"/>
        <v>1</v>
      </c>
      <c r="U25" s="899">
        <f t="shared" si="5"/>
        <v>1</v>
      </c>
      <c r="V25" s="899">
        <f t="shared" si="6"/>
        <v>1</v>
      </c>
      <c r="W25" s="899">
        <f t="shared" si="7"/>
        <v>1</v>
      </c>
      <c r="X25" s="966">
        <f t="shared" si="8"/>
        <v>215300</v>
      </c>
      <c r="Y25" s="901">
        <f t="shared" si="9"/>
        <v>0</v>
      </c>
      <c r="Z25" s="872"/>
      <c r="AA25" s="872"/>
      <c r="AB25" s="958" t="s">
        <v>753</v>
      </c>
      <c r="AC25" s="1030" t="s">
        <v>409</v>
      </c>
      <c r="AD25" s="1031" t="s">
        <v>149</v>
      </c>
      <c r="AE25" s="1042">
        <v>10</v>
      </c>
      <c r="AF25" s="1015">
        <v>15000</v>
      </c>
      <c r="AG25" s="963">
        <f t="shared" si="10"/>
        <v>150000</v>
      </c>
      <c r="AH25" s="1016"/>
      <c r="AI25" s="898">
        <f t="shared" si="11"/>
        <v>1</v>
      </c>
      <c r="AJ25" s="898">
        <f t="shared" si="12"/>
        <v>1</v>
      </c>
      <c r="AK25" s="899">
        <f t="shared" si="13"/>
        <v>1</v>
      </c>
      <c r="AL25" s="899">
        <f t="shared" si="14"/>
        <v>1</v>
      </c>
      <c r="AM25" s="899">
        <f t="shared" si="15"/>
        <v>1</v>
      </c>
      <c r="AN25" s="899">
        <f t="shared" si="16"/>
        <v>1</v>
      </c>
      <c r="AO25" s="966">
        <f t="shared" si="17"/>
        <v>150000</v>
      </c>
      <c r="AP25" s="901">
        <f t="shared" si="18"/>
        <v>0</v>
      </c>
      <c r="AQ25" s="872"/>
      <c r="AR25" s="872"/>
      <c r="AS25" s="958" t="s">
        <v>753</v>
      </c>
      <c r="AT25" s="1035" t="s">
        <v>409</v>
      </c>
      <c r="AU25" s="1031" t="s">
        <v>149</v>
      </c>
      <c r="AV25" s="1042">
        <v>10</v>
      </c>
      <c r="AW25" s="1019">
        <v>10000</v>
      </c>
      <c r="AX25" s="969">
        <f t="shared" si="19"/>
        <v>100000</v>
      </c>
      <c r="AY25" s="1016"/>
      <c r="AZ25" s="898">
        <f t="shared" si="20"/>
        <v>1</v>
      </c>
      <c r="BA25" s="898">
        <f t="shared" si="21"/>
        <v>1</v>
      </c>
      <c r="BB25" s="899">
        <f t="shared" si="22"/>
        <v>1</v>
      </c>
      <c r="BC25" s="899">
        <f t="shared" si="23"/>
        <v>1</v>
      </c>
      <c r="BD25" s="899">
        <f t="shared" si="24"/>
        <v>1</v>
      </c>
      <c r="BE25" s="899">
        <f t="shared" si="25"/>
        <v>1</v>
      </c>
      <c r="BF25" s="966">
        <f t="shared" si="26"/>
        <v>100000</v>
      </c>
      <c r="BG25" s="901">
        <f t="shared" si="27"/>
        <v>0</v>
      </c>
      <c r="BJ25" s="958" t="s">
        <v>753</v>
      </c>
      <c r="BK25" s="1030" t="s">
        <v>409</v>
      </c>
      <c r="BL25" s="1031" t="s">
        <v>149</v>
      </c>
      <c r="BM25" s="1042">
        <v>10</v>
      </c>
      <c r="BN25" s="1015">
        <v>12500</v>
      </c>
      <c r="BO25" s="963">
        <f t="shared" si="28"/>
        <v>125000</v>
      </c>
      <c r="BP25" s="1016"/>
      <c r="BQ25" s="898">
        <f t="shared" si="29"/>
        <v>1</v>
      </c>
      <c r="BR25" s="898">
        <f t="shared" si="30"/>
        <v>1</v>
      </c>
      <c r="BS25" s="899">
        <f t="shared" si="31"/>
        <v>1</v>
      </c>
      <c r="BT25" s="899">
        <f t="shared" si="32"/>
        <v>1</v>
      </c>
      <c r="BU25" s="899">
        <f t="shared" si="33"/>
        <v>1</v>
      </c>
      <c r="BV25" s="899">
        <f t="shared" si="34"/>
        <v>1</v>
      </c>
      <c r="BW25" s="966">
        <f t="shared" si="35"/>
        <v>125000</v>
      </c>
      <c r="BX25" s="901">
        <f t="shared" si="36"/>
        <v>0</v>
      </c>
      <c r="CA25" s="958" t="s">
        <v>753</v>
      </c>
      <c r="CB25" s="1030" t="s">
        <v>409</v>
      </c>
      <c r="CC25" s="1031" t="s">
        <v>149</v>
      </c>
      <c r="CD25" s="1042">
        <v>10</v>
      </c>
      <c r="CE25" s="1015">
        <v>20970</v>
      </c>
      <c r="CF25" s="963">
        <f t="shared" si="37"/>
        <v>209700</v>
      </c>
      <c r="CG25" s="1016"/>
      <c r="CH25" s="898">
        <f t="shared" si="38"/>
        <v>1</v>
      </c>
      <c r="CI25" s="898">
        <f t="shared" si="39"/>
        <v>1</v>
      </c>
      <c r="CJ25" s="899">
        <f t="shared" si="40"/>
        <v>1</v>
      </c>
      <c r="CK25" s="899">
        <f t="shared" si="41"/>
        <v>1</v>
      </c>
      <c r="CL25" s="899">
        <f t="shared" si="42"/>
        <v>1</v>
      </c>
      <c r="CM25" s="899">
        <f t="shared" si="43"/>
        <v>1</v>
      </c>
      <c r="CN25" s="966">
        <f t="shared" si="44"/>
        <v>209700</v>
      </c>
      <c r="CO25" s="901">
        <f t="shared" si="45"/>
        <v>0</v>
      </c>
      <c r="CR25" s="958" t="s">
        <v>753</v>
      </c>
      <c r="CS25" s="1030" t="s">
        <v>409</v>
      </c>
      <c r="CT25" s="1031" t="s">
        <v>149</v>
      </c>
      <c r="CU25" s="1042">
        <v>10</v>
      </c>
      <c r="CV25" s="1015">
        <v>25500</v>
      </c>
      <c r="CW25" s="963">
        <f t="shared" si="46"/>
        <v>255000</v>
      </c>
      <c r="CX25" s="1016"/>
      <c r="CY25" s="898">
        <f t="shared" si="47"/>
        <v>1</v>
      </c>
      <c r="CZ25" s="898">
        <f t="shared" si="48"/>
        <v>1</v>
      </c>
      <c r="DA25" s="899">
        <f t="shared" si="49"/>
        <v>1</v>
      </c>
      <c r="DB25" s="899">
        <f t="shared" si="50"/>
        <v>1</v>
      </c>
      <c r="DC25" s="899">
        <f t="shared" si="51"/>
        <v>1</v>
      </c>
      <c r="DD25" s="899">
        <f t="shared" si="52"/>
        <v>1</v>
      </c>
      <c r="DE25" s="966">
        <f t="shared" si="53"/>
        <v>255000</v>
      </c>
      <c r="DF25" s="901">
        <f t="shared" si="54"/>
        <v>0</v>
      </c>
      <c r="DI25" s="958" t="s">
        <v>753</v>
      </c>
      <c r="DJ25" s="1030" t="s">
        <v>409</v>
      </c>
      <c r="DK25" s="1031" t="s">
        <v>149</v>
      </c>
      <c r="DL25" s="1042">
        <v>10</v>
      </c>
      <c r="DM25" s="1015">
        <v>74896</v>
      </c>
      <c r="DN25" s="963">
        <f t="shared" si="55"/>
        <v>748960</v>
      </c>
      <c r="DO25" s="1016"/>
      <c r="DP25" s="898">
        <f t="shared" si="56"/>
        <v>1</v>
      </c>
      <c r="DQ25" s="898">
        <f t="shared" si="57"/>
        <v>1</v>
      </c>
      <c r="DR25" s="899">
        <f t="shared" si="58"/>
        <v>1</v>
      </c>
      <c r="DS25" s="899">
        <f t="shared" si="59"/>
        <v>1</v>
      </c>
      <c r="DT25" s="899">
        <f t="shared" si="60"/>
        <v>1</v>
      </c>
      <c r="DU25" s="899">
        <f t="shared" si="61"/>
        <v>1</v>
      </c>
      <c r="DV25" s="966">
        <f t="shared" si="62"/>
        <v>748960</v>
      </c>
      <c r="DW25" s="901">
        <f t="shared" si="63"/>
        <v>0</v>
      </c>
      <c r="DZ25" s="958" t="s">
        <v>753</v>
      </c>
      <c r="EA25" s="1030" t="s">
        <v>409</v>
      </c>
      <c r="EB25" s="1031" t="s">
        <v>149</v>
      </c>
      <c r="EC25" s="1042">
        <v>10</v>
      </c>
      <c r="ED25" s="1015">
        <v>57512</v>
      </c>
      <c r="EE25" s="963">
        <f t="shared" si="64"/>
        <v>575120</v>
      </c>
      <c r="EF25" s="1016"/>
      <c r="EG25" s="898">
        <f t="shared" si="65"/>
        <v>1</v>
      </c>
      <c r="EH25" s="898">
        <f t="shared" si="66"/>
        <v>1</v>
      </c>
      <c r="EI25" s="899">
        <f t="shared" si="67"/>
        <v>1</v>
      </c>
      <c r="EJ25" s="899">
        <f t="shared" si="68"/>
        <v>1</v>
      </c>
      <c r="EK25" s="899">
        <f t="shared" si="69"/>
        <v>1</v>
      </c>
      <c r="EL25" s="899">
        <f t="shared" si="70"/>
        <v>1</v>
      </c>
      <c r="EM25" s="966">
        <f t="shared" si="71"/>
        <v>575120</v>
      </c>
      <c r="EN25" s="901">
        <f t="shared" si="72"/>
        <v>0</v>
      </c>
      <c r="EQ25" s="958" t="s">
        <v>753</v>
      </c>
      <c r="ER25" s="1030" t="s">
        <v>409</v>
      </c>
      <c r="ES25" s="1031" t="s">
        <v>149</v>
      </c>
      <c r="ET25" s="1042">
        <v>10</v>
      </c>
      <c r="EU25" s="1015">
        <v>21000</v>
      </c>
      <c r="EV25" s="963">
        <f t="shared" si="73"/>
        <v>210000</v>
      </c>
      <c r="EW25" s="1016"/>
      <c r="EX25" s="898">
        <f t="shared" si="74"/>
        <v>1</v>
      </c>
      <c r="EY25" s="898">
        <f t="shared" si="75"/>
        <v>1</v>
      </c>
      <c r="EZ25" s="899">
        <f t="shared" si="76"/>
        <v>1</v>
      </c>
      <c r="FA25" s="899">
        <f t="shared" si="77"/>
        <v>1</v>
      </c>
      <c r="FB25" s="899">
        <f t="shared" si="78"/>
        <v>1</v>
      </c>
      <c r="FC25" s="899">
        <f t="shared" si="79"/>
        <v>1</v>
      </c>
      <c r="FD25" s="966">
        <f t="shared" si="80"/>
        <v>210000</v>
      </c>
      <c r="FE25" s="901">
        <f t="shared" si="81"/>
        <v>0</v>
      </c>
      <c r="FH25" s="958"/>
      <c r="FI25" s="1030"/>
      <c r="FJ25" s="1031"/>
      <c r="FK25" s="1042"/>
      <c r="FL25" s="1015"/>
      <c r="FM25" s="963">
        <f t="shared" si="82"/>
        <v>0</v>
      </c>
      <c r="FN25" s="1016"/>
      <c r="FO25" s="898" t="e">
        <f t="shared" si="83"/>
        <v>#N/A</v>
      </c>
      <c r="FP25" s="898" t="e">
        <f t="shared" si="84"/>
        <v>#N/A</v>
      </c>
      <c r="FQ25" s="899" t="e">
        <f t="shared" si="85"/>
        <v>#N/A</v>
      </c>
      <c r="FR25" s="899">
        <f t="shared" si="86"/>
        <v>0</v>
      </c>
      <c r="FS25" s="899">
        <f t="shared" si="87"/>
        <v>0</v>
      </c>
      <c r="FT25" s="899" t="e">
        <f t="shared" si="88"/>
        <v>#N/A</v>
      </c>
      <c r="FU25" s="966">
        <f t="shared" si="89"/>
        <v>0</v>
      </c>
      <c r="FV25" s="901">
        <f t="shared" si="90"/>
        <v>0</v>
      </c>
      <c r="FY25" s="958" t="s">
        <v>753</v>
      </c>
      <c r="FZ25" s="1030" t="s">
        <v>409</v>
      </c>
      <c r="GA25" s="1031" t="s">
        <v>149</v>
      </c>
      <c r="GB25" s="1042">
        <v>10</v>
      </c>
      <c r="GC25" s="1043">
        <v>21530</v>
      </c>
      <c r="GD25" s="963">
        <f t="shared" si="91"/>
        <v>215300</v>
      </c>
      <c r="GE25" s="1016"/>
      <c r="GF25" s="898">
        <f t="shared" si="92"/>
        <v>1</v>
      </c>
      <c r="GG25" s="898">
        <f t="shared" si="93"/>
        <v>1</v>
      </c>
      <c r="GH25" s="899">
        <f t="shared" si="94"/>
        <v>1</v>
      </c>
      <c r="GI25" s="899">
        <f t="shared" si="95"/>
        <v>1</v>
      </c>
      <c r="GJ25" s="899">
        <f t="shared" si="96"/>
        <v>1</v>
      </c>
      <c r="GK25" s="899">
        <f t="shared" si="97"/>
        <v>1</v>
      </c>
      <c r="GL25" s="966">
        <f t="shared" si="98"/>
        <v>215300</v>
      </c>
      <c r="GM25" s="901">
        <f t="shared" si="99"/>
        <v>0</v>
      </c>
      <c r="GP25" s="958" t="s">
        <v>753</v>
      </c>
      <c r="GQ25" s="1030" t="s">
        <v>409</v>
      </c>
      <c r="GR25" s="1031" t="s">
        <v>149</v>
      </c>
      <c r="GS25" s="1042">
        <v>10</v>
      </c>
      <c r="GT25" s="1015">
        <v>21100</v>
      </c>
      <c r="GU25" s="963">
        <f t="shared" si="100"/>
        <v>211000</v>
      </c>
      <c r="GV25" s="1016"/>
      <c r="GW25" s="898">
        <f t="shared" si="101"/>
        <v>1</v>
      </c>
      <c r="GX25" s="898">
        <f t="shared" si="102"/>
        <v>1</v>
      </c>
      <c r="GY25" s="899">
        <f t="shared" si="103"/>
        <v>1</v>
      </c>
      <c r="GZ25" s="899">
        <f t="shared" si="104"/>
        <v>1</v>
      </c>
      <c r="HA25" s="899">
        <f t="shared" si="105"/>
        <v>1</v>
      </c>
      <c r="HB25" s="899">
        <f t="shared" si="106"/>
        <v>1</v>
      </c>
      <c r="HC25" s="966">
        <f t="shared" si="107"/>
        <v>211000</v>
      </c>
      <c r="HD25" s="901">
        <f t="shared" si="108"/>
        <v>0</v>
      </c>
      <c r="HG25" s="958" t="s">
        <v>753</v>
      </c>
      <c r="HH25" s="1030" t="s">
        <v>409</v>
      </c>
      <c r="HI25" s="1031" t="s">
        <v>149</v>
      </c>
      <c r="HJ25" s="1042">
        <v>10</v>
      </c>
      <c r="HK25" s="1015">
        <v>48625</v>
      </c>
      <c r="HL25" s="963">
        <f t="shared" si="241"/>
        <v>486250</v>
      </c>
      <c r="HM25" s="1016"/>
      <c r="HN25" s="898">
        <f t="shared" si="109"/>
        <v>1</v>
      </c>
      <c r="HO25" s="898">
        <f t="shared" si="110"/>
        <v>1</v>
      </c>
      <c r="HP25" s="899">
        <f t="shared" si="111"/>
        <v>1</v>
      </c>
      <c r="HQ25" s="899">
        <f t="shared" si="112"/>
        <v>1</v>
      </c>
      <c r="HR25" s="899">
        <f t="shared" si="113"/>
        <v>1</v>
      </c>
      <c r="HS25" s="899">
        <f t="shared" si="114"/>
        <v>1</v>
      </c>
      <c r="HT25" s="966">
        <f t="shared" si="115"/>
        <v>486250</v>
      </c>
      <c r="HU25" s="901">
        <f t="shared" si="116"/>
        <v>0</v>
      </c>
      <c r="HX25" s="958" t="s">
        <v>753</v>
      </c>
      <c r="HY25" s="1030" t="s">
        <v>409</v>
      </c>
      <c r="HZ25" s="1031" t="s">
        <v>149</v>
      </c>
      <c r="IA25" s="1042">
        <v>10</v>
      </c>
      <c r="IB25" s="1020">
        <v>34250</v>
      </c>
      <c r="IC25" s="972">
        <f t="shared" si="117"/>
        <v>342500</v>
      </c>
      <c r="ID25" s="1016"/>
      <c r="IE25" s="898">
        <f t="shared" si="118"/>
        <v>1</v>
      </c>
      <c r="IF25" s="898">
        <f t="shared" si="119"/>
        <v>1</v>
      </c>
      <c r="IG25" s="899">
        <f t="shared" si="120"/>
        <v>1</v>
      </c>
      <c r="IH25" s="899">
        <f t="shared" si="121"/>
        <v>1</v>
      </c>
      <c r="II25" s="899">
        <f t="shared" si="122"/>
        <v>1</v>
      </c>
      <c r="IJ25" s="899">
        <f t="shared" si="123"/>
        <v>1</v>
      </c>
      <c r="IK25" s="966">
        <f t="shared" si="124"/>
        <v>342500</v>
      </c>
      <c r="IL25" s="901">
        <f t="shared" si="125"/>
        <v>0</v>
      </c>
      <c r="IO25" s="958" t="s">
        <v>753</v>
      </c>
      <c r="IP25" s="1030" t="s">
        <v>409</v>
      </c>
      <c r="IQ25" s="1031" t="s">
        <v>149</v>
      </c>
      <c r="IR25" s="1042">
        <v>10</v>
      </c>
      <c r="IS25" s="1015">
        <v>32929</v>
      </c>
      <c r="IT25" s="963">
        <f t="shared" si="126"/>
        <v>329290</v>
      </c>
      <c r="IU25" s="1016"/>
      <c r="IV25" s="898">
        <f t="shared" si="127"/>
        <v>1</v>
      </c>
      <c r="IW25" s="898">
        <f t="shared" si="128"/>
        <v>1</v>
      </c>
      <c r="IX25" s="899">
        <f t="shared" si="129"/>
        <v>1</v>
      </c>
      <c r="IY25" s="899">
        <f t="shared" si="130"/>
        <v>1</v>
      </c>
      <c r="IZ25" s="899">
        <f t="shared" si="131"/>
        <v>1</v>
      </c>
      <c r="JA25" s="899">
        <f t="shared" si="132"/>
        <v>1</v>
      </c>
      <c r="JB25" s="966">
        <f t="shared" si="133"/>
        <v>329290</v>
      </c>
      <c r="JC25" s="901">
        <f t="shared" si="134"/>
        <v>0</v>
      </c>
      <c r="JF25" s="958" t="s">
        <v>753</v>
      </c>
      <c r="JG25" s="1030" t="s">
        <v>409</v>
      </c>
      <c r="JH25" s="1031" t="s">
        <v>149</v>
      </c>
      <c r="JI25" s="1042">
        <v>10</v>
      </c>
      <c r="JJ25" s="1015">
        <v>42000</v>
      </c>
      <c r="JK25" s="963">
        <f t="shared" si="135"/>
        <v>420000</v>
      </c>
      <c r="JL25" s="1016"/>
      <c r="JM25" s="898">
        <f t="shared" si="136"/>
        <v>1</v>
      </c>
      <c r="JN25" s="898">
        <f t="shared" si="137"/>
        <v>1</v>
      </c>
      <c r="JO25" s="899">
        <f t="shared" si="138"/>
        <v>1</v>
      </c>
      <c r="JP25" s="899">
        <f t="shared" si="139"/>
        <v>1</v>
      </c>
      <c r="JQ25" s="899">
        <f t="shared" si="140"/>
        <v>1</v>
      </c>
      <c r="JR25" s="899">
        <f t="shared" si="141"/>
        <v>1</v>
      </c>
      <c r="JS25" s="966">
        <f t="shared" si="142"/>
        <v>420000</v>
      </c>
      <c r="JT25" s="901">
        <f t="shared" si="143"/>
        <v>0</v>
      </c>
      <c r="JW25" s="958" t="s">
        <v>753</v>
      </c>
      <c r="JX25" s="1030" t="s">
        <v>409</v>
      </c>
      <c r="JY25" s="1031" t="s">
        <v>149</v>
      </c>
      <c r="JZ25" s="1042">
        <v>10</v>
      </c>
      <c r="KA25" s="1015">
        <v>52943.712150000007</v>
      </c>
      <c r="KB25" s="963">
        <f t="shared" si="144"/>
        <v>529437</v>
      </c>
      <c r="KC25" s="1016"/>
      <c r="KD25" s="898">
        <f t="shared" si="145"/>
        <v>1</v>
      </c>
      <c r="KE25" s="898">
        <f t="shared" si="146"/>
        <v>1</v>
      </c>
      <c r="KF25" s="899">
        <f t="shared" si="147"/>
        <v>1</v>
      </c>
      <c r="KG25" s="899">
        <f t="shared" si="148"/>
        <v>1</v>
      </c>
      <c r="KH25" s="899">
        <f t="shared" si="149"/>
        <v>1</v>
      </c>
      <c r="KI25" s="899">
        <f t="shared" si="150"/>
        <v>1</v>
      </c>
      <c r="KJ25" s="966">
        <f t="shared" si="151"/>
        <v>529437</v>
      </c>
      <c r="KK25" s="901">
        <f t="shared" si="152"/>
        <v>0</v>
      </c>
      <c r="KN25" s="958" t="s">
        <v>753</v>
      </c>
      <c r="KO25" s="1030" t="s">
        <v>409</v>
      </c>
      <c r="KP25" s="1031" t="s">
        <v>149</v>
      </c>
      <c r="KQ25" s="1042">
        <v>10</v>
      </c>
      <c r="KR25" s="1015">
        <v>14350</v>
      </c>
      <c r="KS25" s="963">
        <f t="shared" si="153"/>
        <v>143500</v>
      </c>
      <c r="KT25" s="1016"/>
      <c r="KU25" s="898">
        <f t="shared" si="154"/>
        <v>1</v>
      </c>
      <c r="KV25" s="898">
        <f t="shared" si="155"/>
        <v>1</v>
      </c>
      <c r="KW25" s="899">
        <f t="shared" si="156"/>
        <v>1</v>
      </c>
      <c r="KX25" s="899">
        <f t="shared" si="157"/>
        <v>1</v>
      </c>
      <c r="KY25" s="899">
        <f t="shared" si="158"/>
        <v>1</v>
      </c>
      <c r="KZ25" s="899">
        <f t="shared" si="159"/>
        <v>1</v>
      </c>
      <c r="LA25" s="966">
        <f t="shared" si="160"/>
        <v>143500</v>
      </c>
      <c r="LB25" s="901">
        <f t="shared" si="161"/>
        <v>0</v>
      </c>
      <c r="LE25" s="958" t="s">
        <v>753</v>
      </c>
      <c r="LF25" s="1030" t="s">
        <v>409</v>
      </c>
      <c r="LG25" s="1031" t="s">
        <v>149</v>
      </c>
      <c r="LH25" s="1042">
        <v>10</v>
      </c>
      <c r="LI25" s="1021">
        <v>99700</v>
      </c>
      <c r="LJ25" s="974">
        <f t="shared" si="162"/>
        <v>997000</v>
      </c>
      <c r="LK25" s="1016"/>
      <c r="LL25" s="898">
        <f t="shared" si="163"/>
        <v>1</v>
      </c>
      <c r="LM25" s="898">
        <f t="shared" si="164"/>
        <v>1</v>
      </c>
      <c r="LN25" s="899">
        <f t="shared" si="165"/>
        <v>1</v>
      </c>
      <c r="LO25" s="899">
        <f t="shared" si="166"/>
        <v>1</v>
      </c>
      <c r="LP25" s="899">
        <f t="shared" si="167"/>
        <v>1</v>
      </c>
      <c r="LQ25" s="899">
        <f t="shared" si="168"/>
        <v>1</v>
      </c>
      <c r="LR25" s="966">
        <f t="shared" si="169"/>
        <v>997000</v>
      </c>
      <c r="LS25" s="901">
        <f t="shared" si="170"/>
        <v>0</v>
      </c>
      <c r="LV25" s="958" t="s">
        <v>753</v>
      </c>
      <c r="LW25" s="1030" t="s">
        <v>409</v>
      </c>
      <c r="LX25" s="1031" t="s">
        <v>149</v>
      </c>
      <c r="LY25" s="1042">
        <v>10</v>
      </c>
      <c r="LZ25" s="1015">
        <v>16250</v>
      </c>
      <c r="MA25" s="963">
        <f t="shared" si="171"/>
        <v>162500</v>
      </c>
      <c r="MB25" s="1016"/>
      <c r="MC25" s="898">
        <f t="shared" si="172"/>
        <v>1</v>
      </c>
      <c r="MD25" s="898">
        <f t="shared" si="173"/>
        <v>1</v>
      </c>
      <c r="ME25" s="899">
        <f t="shared" si="174"/>
        <v>1</v>
      </c>
      <c r="MF25" s="899">
        <f t="shared" si="175"/>
        <v>1</v>
      </c>
      <c r="MG25" s="899">
        <f t="shared" si="176"/>
        <v>1</v>
      </c>
      <c r="MH25" s="899">
        <f t="shared" si="177"/>
        <v>1</v>
      </c>
      <c r="MI25" s="966">
        <f t="shared" si="178"/>
        <v>162500</v>
      </c>
      <c r="MJ25" s="901">
        <f t="shared" si="179"/>
        <v>0</v>
      </c>
      <c r="MM25" s="958" t="s">
        <v>753</v>
      </c>
      <c r="MN25" s="1030" t="s">
        <v>409</v>
      </c>
      <c r="MO25" s="1031" t="s">
        <v>149</v>
      </c>
      <c r="MP25" s="1042">
        <v>10</v>
      </c>
      <c r="MQ25" s="1015">
        <v>100000</v>
      </c>
      <c r="MR25" s="963">
        <f t="shared" si="180"/>
        <v>1000000</v>
      </c>
      <c r="MS25" s="1016"/>
      <c r="MT25" s="898">
        <f t="shared" si="181"/>
        <v>1</v>
      </c>
      <c r="MU25" s="898">
        <f t="shared" si="182"/>
        <v>1</v>
      </c>
      <c r="MV25" s="899">
        <f t="shared" si="183"/>
        <v>1</v>
      </c>
      <c r="MW25" s="899">
        <f t="shared" si="184"/>
        <v>1</v>
      </c>
      <c r="MX25" s="899">
        <f t="shared" si="185"/>
        <v>1</v>
      </c>
      <c r="MY25" s="899">
        <f t="shared" si="186"/>
        <v>1</v>
      </c>
      <c r="MZ25" s="966">
        <f t="shared" si="187"/>
        <v>1000000</v>
      </c>
      <c r="NA25" s="901">
        <f t="shared" si="188"/>
        <v>0</v>
      </c>
      <c r="ND25" s="975" t="s">
        <v>753</v>
      </c>
      <c r="NE25" s="976" t="s">
        <v>409</v>
      </c>
      <c r="NF25" s="977" t="s">
        <v>149</v>
      </c>
      <c r="NG25" s="978">
        <v>10</v>
      </c>
      <c r="NH25" s="979">
        <v>7801.2</v>
      </c>
      <c r="NI25" s="980">
        <v>78012</v>
      </c>
      <c r="NJ25" s="1016"/>
      <c r="NK25" s="898">
        <f t="shared" si="189"/>
        <v>1</v>
      </c>
      <c r="NL25" s="898">
        <f t="shared" si="190"/>
        <v>1</v>
      </c>
      <c r="NM25" s="899">
        <f t="shared" si="191"/>
        <v>1</v>
      </c>
      <c r="NN25" s="899">
        <f t="shared" si="192"/>
        <v>1</v>
      </c>
      <c r="NO25" s="899">
        <f t="shared" si="193"/>
        <v>1</v>
      </c>
      <c r="NP25" s="899">
        <f t="shared" si="194"/>
        <v>1</v>
      </c>
      <c r="NQ25" s="966">
        <f t="shared" si="195"/>
        <v>78012</v>
      </c>
      <c r="NR25" s="901">
        <f t="shared" si="196"/>
        <v>0</v>
      </c>
      <c r="NU25" s="981" t="s">
        <v>753</v>
      </c>
      <c r="NV25" s="982" t="s">
        <v>409</v>
      </c>
      <c r="NW25" s="983" t="s">
        <v>149</v>
      </c>
      <c r="NX25" s="984">
        <v>10</v>
      </c>
      <c r="NY25" s="1022">
        <v>7880</v>
      </c>
      <c r="NZ25" s="986">
        <f t="shared" si="197"/>
        <v>78800</v>
      </c>
      <c r="OA25" s="1016"/>
      <c r="OB25" s="898">
        <f t="shared" si="198"/>
        <v>1</v>
      </c>
      <c r="OC25" s="898">
        <f t="shared" si="199"/>
        <v>1</v>
      </c>
      <c r="OD25" s="899">
        <f t="shared" si="200"/>
        <v>1</v>
      </c>
      <c r="OE25" s="899">
        <f t="shared" si="201"/>
        <v>1</v>
      </c>
      <c r="OF25" s="899">
        <f t="shared" si="202"/>
        <v>1</v>
      </c>
      <c r="OG25" s="899">
        <f t="shared" si="203"/>
        <v>1</v>
      </c>
      <c r="OH25" s="966">
        <f t="shared" si="204"/>
        <v>78800</v>
      </c>
      <c r="OI25" s="901">
        <f t="shared" si="205"/>
        <v>0</v>
      </c>
      <c r="OL25" s="958" t="s">
        <v>753</v>
      </c>
      <c r="OM25" s="1030" t="s">
        <v>409</v>
      </c>
      <c r="ON25" s="1031" t="s">
        <v>149</v>
      </c>
      <c r="OO25" s="1042">
        <v>10</v>
      </c>
      <c r="OP25" s="1015">
        <v>65860</v>
      </c>
      <c r="OQ25" s="963">
        <f t="shared" si="206"/>
        <v>658600</v>
      </c>
      <c r="OR25" s="1016"/>
      <c r="OS25" s="898">
        <f t="shared" si="207"/>
        <v>1</v>
      </c>
      <c r="OT25" s="898">
        <f t="shared" si="208"/>
        <v>1</v>
      </c>
      <c r="OU25" s="899">
        <f t="shared" si="209"/>
        <v>1</v>
      </c>
      <c r="OV25" s="899">
        <f t="shared" si="210"/>
        <v>1</v>
      </c>
      <c r="OW25" s="899">
        <f t="shared" si="211"/>
        <v>1</v>
      </c>
      <c r="OX25" s="899">
        <f t="shared" si="212"/>
        <v>1</v>
      </c>
      <c r="OY25" s="966">
        <f t="shared" si="213"/>
        <v>658600</v>
      </c>
      <c r="OZ25" s="901">
        <f t="shared" si="214"/>
        <v>0</v>
      </c>
      <c r="PC25" s="958" t="s">
        <v>753</v>
      </c>
      <c r="PD25" s="1030" t="s">
        <v>409</v>
      </c>
      <c r="PE25" s="1031" t="s">
        <v>149</v>
      </c>
      <c r="PF25" s="1042">
        <v>10</v>
      </c>
      <c r="PG25" s="1023">
        <v>15210</v>
      </c>
      <c r="PH25" s="988">
        <v>152100</v>
      </c>
      <c r="PI25" s="1024"/>
      <c r="PJ25" s="898">
        <f t="shared" si="215"/>
        <v>1</v>
      </c>
      <c r="PK25" s="898">
        <f t="shared" si="216"/>
        <v>1</v>
      </c>
      <c r="PL25" s="899">
        <f t="shared" si="217"/>
        <v>1</v>
      </c>
      <c r="PM25" s="899">
        <f t="shared" si="218"/>
        <v>1</v>
      </c>
      <c r="PN25" s="899">
        <f t="shared" si="219"/>
        <v>1</v>
      </c>
      <c r="PO25" s="899">
        <f t="shared" si="220"/>
        <v>1</v>
      </c>
      <c r="PP25" s="966">
        <f t="shared" si="221"/>
        <v>152100</v>
      </c>
      <c r="PQ25" s="901">
        <f t="shared" si="222"/>
        <v>0</v>
      </c>
      <c r="PT25" s="958" t="s">
        <v>753</v>
      </c>
      <c r="PU25" s="1030" t="s">
        <v>409</v>
      </c>
      <c r="PV25" s="1031" t="s">
        <v>149</v>
      </c>
      <c r="PW25" s="1042">
        <v>10</v>
      </c>
      <c r="PX25" s="1015">
        <v>21050</v>
      </c>
      <c r="PY25" s="963">
        <f t="shared" si="223"/>
        <v>210500</v>
      </c>
      <c r="PZ25" s="1016"/>
      <c r="QA25" s="898">
        <f t="shared" si="224"/>
        <v>1</v>
      </c>
      <c r="QB25" s="898">
        <f t="shared" si="225"/>
        <v>1</v>
      </c>
      <c r="QC25" s="899">
        <f t="shared" si="226"/>
        <v>1</v>
      </c>
      <c r="QD25" s="899">
        <f t="shared" si="227"/>
        <v>1</v>
      </c>
      <c r="QE25" s="899">
        <f t="shared" si="228"/>
        <v>1</v>
      </c>
      <c r="QF25" s="899">
        <f t="shared" si="229"/>
        <v>1</v>
      </c>
      <c r="QG25" s="966">
        <f t="shared" si="230"/>
        <v>210500</v>
      </c>
      <c r="QH25" s="901">
        <f t="shared" si="231"/>
        <v>0</v>
      </c>
      <c r="QK25" s="958" t="s">
        <v>753</v>
      </c>
      <c r="QL25" s="1030" t="s">
        <v>409</v>
      </c>
      <c r="QM25" s="1031" t="s">
        <v>149</v>
      </c>
      <c r="QN25" s="1042">
        <v>10</v>
      </c>
      <c r="QO25" s="1021">
        <v>100198.49999999999</v>
      </c>
      <c r="QP25" s="974">
        <f t="shared" si="232"/>
        <v>1001985</v>
      </c>
      <c r="QQ25" s="1016"/>
      <c r="QR25" s="898">
        <f t="shared" si="233"/>
        <v>1</v>
      </c>
      <c r="QS25" s="898">
        <f t="shared" si="234"/>
        <v>1</v>
      </c>
      <c r="QT25" s="899">
        <f t="shared" si="235"/>
        <v>1</v>
      </c>
      <c r="QU25" s="899">
        <f t="shared" si="236"/>
        <v>1</v>
      </c>
      <c r="QV25" s="899">
        <f t="shared" si="237"/>
        <v>1</v>
      </c>
      <c r="QW25" s="899">
        <f t="shared" si="238"/>
        <v>1</v>
      </c>
      <c r="QX25" s="966">
        <f t="shared" si="239"/>
        <v>1001985</v>
      </c>
      <c r="QY25" s="901">
        <f t="shared" si="240"/>
        <v>0</v>
      </c>
      <c r="RB25" s="405"/>
      <c r="RC25" s="406"/>
      <c r="RD25" s="407"/>
      <c r="RE25" s="408"/>
      <c r="RF25" s="409"/>
      <c r="RG25" s="410"/>
      <c r="RH25" s="410"/>
      <c r="RI25" s="898"/>
      <c r="RJ25" s="898"/>
      <c r="RK25" s="934"/>
      <c r="RL25" s="934"/>
      <c r="RM25" s="934"/>
      <c r="RN25" s="934"/>
      <c r="RO25" s="935"/>
      <c r="RP25" s="936"/>
      <c r="RS25" s="405"/>
      <c r="RT25" s="406"/>
      <c r="RU25" s="407"/>
      <c r="RV25" s="408"/>
      <c r="RW25" s="409"/>
      <c r="RX25" s="410"/>
      <c r="RY25" s="410"/>
      <c r="RZ25" s="898"/>
      <c r="SA25" s="898"/>
      <c r="SB25" s="934"/>
      <c r="SC25" s="934"/>
      <c r="SD25" s="934"/>
      <c r="SE25" s="934"/>
      <c r="SF25" s="935"/>
      <c r="SG25" s="936"/>
      <c r="SJ25" s="405"/>
      <c r="SK25" s="406"/>
      <c r="SL25" s="407"/>
      <c r="SM25" s="408"/>
      <c r="SN25" s="409"/>
      <c r="SO25" s="410"/>
      <c r="SP25" s="410"/>
      <c r="SQ25" s="898"/>
      <c r="SR25" s="898"/>
      <c r="SS25" s="934"/>
      <c r="ST25" s="934"/>
      <c r="SU25" s="934"/>
      <c r="SV25" s="934"/>
      <c r="SW25" s="935"/>
      <c r="SX25" s="936"/>
    </row>
    <row r="26" spans="2:518" ht="66.75" customHeight="1" thickTop="1" thickBot="1">
      <c r="B26" s="958" t="s">
        <v>754</v>
      </c>
      <c r="C26" s="1012" t="s">
        <v>410</v>
      </c>
      <c r="D26" s="1031" t="s">
        <v>147</v>
      </c>
      <c r="E26" s="1044">
        <v>22</v>
      </c>
      <c r="F26" s="1045"/>
      <c r="G26" s="963">
        <f t="shared" si="0"/>
        <v>0</v>
      </c>
      <c r="H26" s="1016"/>
      <c r="K26" s="958" t="s">
        <v>754</v>
      </c>
      <c r="L26" s="1012" t="s">
        <v>410</v>
      </c>
      <c r="M26" s="1031" t="s">
        <v>147</v>
      </c>
      <c r="N26" s="1044">
        <v>22</v>
      </c>
      <c r="O26" s="1046">
        <v>43776</v>
      </c>
      <c r="P26" s="963">
        <f t="shared" si="1"/>
        <v>963072</v>
      </c>
      <c r="Q26" s="1016"/>
      <c r="R26" s="898">
        <f t="shared" si="2"/>
        <v>1</v>
      </c>
      <c r="S26" s="898">
        <f t="shared" si="3"/>
        <v>1</v>
      </c>
      <c r="T26" s="899">
        <f t="shared" si="4"/>
        <v>1</v>
      </c>
      <c r="U26" s="899">
        <f t="shared" si="5"/>
        <v>1</v>
      </c>
      <c r="V26" s="899">
        <f t="shared" si="6"/>
        <v>1</v>
      </c>
      <c r="W26" s="899">
        <f t="shared" si="7"/>
        <v>1</v>
      </c>
      <c r="X26" s="966">
        <f t="shared" si="8"/>
        <v>963072</v>
      </c>
      <c r="Y26" s="901">
        <f t="shared" si="9"/>
        <v>0</v>
      </c>
      <c r="Z26" s="872"/>
      <c r="AA26" s="872"/>
      <c r="AB26" s="958" t="s">
        <v>754</v>
      </c>
      <c r="AC26" s="1012" t="s">
        <v>410</v>
      </c>
      <c r="AD26" s="1031" t="s">
        <v>147</v>
      </c>
      <c r="AE26" s="1044">
        <v>22</v>
      </c>
      <c r="AF26" s="1045">
        <v>15000</v>
      </c>
      <c r="AG26" s="963">
        <f t="shared" si="10"/>
        <v>330000</v>
      </c>
      <c r="AH26" s="1016"/>
      <c r="AI26" s="898">
        <f t="shared" si="11"/>
        <v>1</v>
      </c>
      <c r="AJ26" s="898">
        <f t="shared" si="12"/>
        <v>1</v>
      </c>
      <c r="AK26" s="899">
        <f t="shared" si="13"/>
        <v>1</v>
      </c>
      <c r="AL26" s="899">
        <f t="shared" si="14"/>
        <v>1</v>
      </c>
      <c r="AM26" s="899">
        <f t="shared" si="15"/>
        <v>1</v>
      </c>
      <c r="AN26" s="899">
        <f t="shared" si="16"/>
        <v>1</v>
      </c>
      <c r="AO26" s="966">
        <f t="shared" si="17"/>
        <v>330000</v>
      </c>
      <c r="AP26" s="901">
        <f t="shared" si="18"/>
        <v>0</v>
      </c>
      <c r="AQ26" s="872"/>
      <c r="AR26" s="872"/>
      <c r="AS26" s="958" t="s">
        <v>754</v>
      </c>
      <c r="AT26" s="1018" t="s">
        <v>410</v>
      </c>
      <c r="AU26" s="1031" t="s">
        <v>147</v>
      </c>
      <c r="AV26" s="1044">
        <v>22</v>
      </c>
      <c r="AW26" s="1047">
        <v>20000</v>
      </c>
      <c r="AX26" s="969">
        <f t="shared" si="19"/>
        <v>440000</v>
      </c>
      <c r="AY26" s="1016"/>
      <c r="AZ26" s="898">
        <f t="shared" si="20"/>
        <v>1</v>
      </c>
      <c r="BA26" s="898">
        <f t="shared" si="21"/>
        <v>1</v>
      </c>
      <c r="BB26" s="899">
        <f t="shared" si="22"/>
        <v>1</v>
      </c>
      <c r="BC26" s="899">
        <f t="shared" si="23"/>
        <v>1</v>
      </c>
      <c r="BD26" s="899">
        <f t="shared" si="24"/>
        <v>1</v>
      </c>
      <c r="BE26" s="899">
        <f t="shared" si="25"/>
        <v>1</v>
      </c>
      <c r="BF26" s="966">
        <f t="shared" si="26"/>
        <v>440000</v>
      </c>
      <c r="BG26" s="901">
        <f t="shared" si="27"/>
        <v>0</v>
      </c>
      <c r="BJ26" s="958" t="s">
        <v>754</v>
      </c>
      <c r="BK26" s="1012" t="s">
        <v>410</v>
      </c>
      <c r="BL26" s="1031" t="s">
        <v>147</v>
      </c>
      <c r="BM26" s="1044">
        <v>22</v>
      </c>
      <c r="BN26" s="1045">
        <v>19690</v>
      </c>
      <c r="BO26" s="963">
        <f t="shared" si="28"/>
        <v>433180</v>
      </c>
      <c r="BP26" s="1016"/>
      <c r="BQ26" s="898">
        <f t="shared" si="29"/>
        <v>1</v>
      </c>
      <c r="BR26" s="898">
        <f t="shared" si="30"/>
        <v>1</v>
      </c>
      <c r="BS26" s="899">
        <f t="shared" si="31"/>
        <v>1</v>
      </c>
      <c r="BT26" s="899">
        <f t="shared" si="32"/>
        <v>1</v>
      </c>
      <c r="BU26" s="899">
        <f t="shared" si="33"/>
        <v>1</v>
      </c>
      <c r="BV26" s="899">
        <f t="shared" si="34"/>
        <v>1</v>
      </c>
      <c r="BW26" s="966">
        <f t="shared" si="35"/>
        <v>433180</v>
      </c>
      <c r="BX26" s="901">
        <f t="shared" si="36"/>
        <v>0</v>
      </c>
      <c r="CA26" s="958" t="s">
        <v>754</v>
      </c>
      <c r="CB26" s="1012" t="s">
        <v>410</v>
      </c>
      <c r="CC26" s="1031" t="s">
        <v>147</v>
      </c>
      <c r="CD26" s="1044">
        <v>22</v>
      </c>
      <c r="CE26" s="1045">
        <v>42637</v>
      </c>
      <c r="CF26" s="963">
        <f t="shared" si="37"/>
        <v>938014</v>
      </c>
      <c r="CG26" s="1016"/>
      <c r="CH26" s="898">
        <f t="shared" si="38"/>
        <v>1</v>
      </c>
      <c r="CI26" s="898">
        <f t="shared" si="39"/>
        <v>1</v>
      </c>
      <c r="CJ26" s="899">
        <f t="shared" si="40"/>
        <v>1</v>
      </c>
      <c r="CK26" s="899">
        <f t="shared" si="41"/>
        <v>1</v>
      </c>
      <c r="CL26" s="899">
        <f t="shared" si="42"/>
        <v>1</v>
      </c>
      <c r="CM26" s="899">
        <f t="shared" si="43"/>
        <v>1</v>
      </c>
      <c r="CN26" s="966">
        <f t="shared" si="44"/>
        <v>938014</v>
      </c>
      <c r="CO26" s="901">
        <f t="shared" si="45"/>
        <v>0</v>
      </c>
      <c r="CR26" s="958" t="s">
        <v>754</v>
      </c>
      <c r="CS26" s="1012" t="s">
        <v>410</v>
      </c>
      <c r="CT26" s="1031" t="s">
        <v>147</v>
      </c>
      <c r="CU26" s="1044">
        <v>22</v>
      </c>
      <c r="CV26" s="1045">
        <v>11977</v>
      </c>
      <c r="CW26" s="963">
        <f t="shared" si="46"/>
        <v>263494</v>
      </c>
      <c r="CX26" s="1016"/>
      <c r="CY26" s="898">
        <f t="shared" si="47"/>
        <v>1</v>
      </c>
      <c r="CZ26" s="898">
        <f t="shared" si="48"/>
        <v>1</v>
      </c>
      <c r="DA26" s="899">
        <f t="shared" si="49"/>
        <v>1</v>
      </c>
      <c r="DB26" s="899">
        <f t="shared" si="50"/>
        <v>1</v>
      </c>
      <c r="DC26" s="899">
        <f t="shared" si="51"/>
        <v>1</v>
      </c>
      <c r="DD26" s="899">
        <f t="shared" si="52"/>
        <v>1</v>
      </c>
      <c r="DE26" s="966">
        <f t="shared" si="53"/>
        <v>263494</v>
      </c>
      <c r="DF26" s="901">
        <f t="shared" si="54"/>
        <v>0</v>
      </c>
      <c r="DI26" s="958" t="s">
        <v>754</v>
      </c>
      <c r="DJ26" s="1012" t="s">
        <v>410</v>
      </c>
      <c r="DK26" s="1031" t="s">
        <v>147</v>
      </c>
      <c r="DL26" s="1044">
        <v>22</v>
      </c>
      <c r="DM26" s="1045">
        <v>22647</v>
      </c>
      <c r="DN26" s="963">
        <f t="shared" si="55"/>
        <v>498234</v>
      </c>
      <c r="DO26" s="1016"/>
      <c r="DP26" s="898">
        <f t="shared" si="56"/>
        <v>1</v>
      </c>
      <c r="DQ26" s="898">
        <f t="shared" si="57"/>
        <v>1</v>
      </c>
      <c r="DR26" s="899">
        <f t="shared" si="58"/>
        <v>1</v>
      </c>
      <c r="DS26" s="899">
        <f t="shared" si="59"/>
        <v>1</v>
      </c>
      <c r="DT26" s="899">
        <f t="shared" si="60"/>
        <v>1</v>
      </c>
      <c r="DU26" s="899">
        <f t="shared" si="61"/>
        <v>1</v>
      </c>
      <c r="DV26" s="966">
        <f t="shared" si="62"/>
        <v>498234</v>
      </c>
      <c r="DW26" s="901">
        <f t="shared" si="63"/>
        <v>0</v>
      </c>
      <c r="DZ26" s="958" t="s">
        <v>754</v>
      </c>
      <c r="EA26" s="1012" t="s">
        <v>410</v>
      </c>
      <c r="EB26" s="1031" t="s">
        <v>147</v>
      </c>
      <c r="EC26" s="1044">
        <v>22</v>
      </c>
      <c r="ED26" s="1045">
        <v>57865</v>
      </c>
      <c r="EE26" s="963">
        <f t="shared" si="64"/>
        <v>1273030</v>
      </c>
      <c r="EF26" s="1016"/>
      <c r="EG26" s="898">
        <f t="shared" si="65"/>
        <v>1</v>
      </c>
      <c r="EH26" s="898">
        <f t="shared" si="66"/>
        <v>1</v>
      </c>
      <c r="EI26" s="899">
        <f t="shared" si="67"/>
        <v>1</v>
      </c>
      <c r="EJ26" s="899">
        <f t="shared" si="68"/>
        <v>1</v>
      </c>
      <c r="EK26" s="899">
        <f t="shared" si="69"/>
        <v>1</v>
      </c>
      <c r="EL26" s="899">
        <f t="shared" si="70"/>
        <v>1</v>
      </c>
      <c r="EM26" s="966">
        <f t="shared" si="71"/>
        <v>1273030</v>
      </c>
      <c r="EN26" s="901">
        <f t="shared" si="72"/>
        <v>0</v>
      </c>
      <c r="EQ26" s="958" t="s">
        <v>754</v>
      </c>
      <c r="ER26" s="1012" t="s">
        <v>410</v>
      </c>
      <c r="ES26" s="1031" t="s">
        <v>147</v>
      </c>
      <c r="ET26" s="1044">
        <v>22</v>
      </c>
      <c r="EU26" s="1045">
        <v>42850</v>
      </c>
      <c r="EV26" s="963">
        <f t="shared" si="73"/>
        <v>942700</v>
      </c>
      <c r="EW26" s="1016"/>
      <c r="EX26" s="898">
        <f t="shared" si="74"/>
        <v>1</v>
      </c>
      <c r="EY26" s="898">
        <f t="shared" si="75"/>
        <v>1</v>
      </c>
      <c r="EZ26" s="899">
        <f t="shared" si="76"/>
        <v>1</v>
      </c>
      <c r="FA26" s="899">
        <f t="shared" si="77"/>
        <v>1</v>
      </c>
      <c r="FB26" s="899">
        <f t="shared" si="78"/>
        <v>1</v>
      </c>
      <c r="FC26" s="899">
        <f t="shared" si="79"/>
        <v>1</v>
      </c>
      <c r="FD26" s="966">
        <f t="shared" si="80"/>
        <v>942700</v>
      </c>
      <c r="FE26" s="901">
        <f t="shared" si="81"/>
        <v>0</v>
      </c>
      <c r="FH26" s="958"/>
      <c r="FI26" s="1012"/>
      <c r="FJ26" s="1031"/>
      <c r="FK26" s="1044"/>
      <c r="FL26" s="1045"/>
      <c r="FM26" s="963">
        <f t="shared" si="82"/>
        <v>0</v>
      </c>
      <c r="FN26" s="1016"/>
      <c r="FO26" s="898" t="e">
        <f t="shared" si="83"/>
        <v>#N/A</v>
      </c>
      <c r="FP26" s="898" t="e">
        <f t="shared" si="84"/>
        <v>#N/A</v>
      </c>
      <c r="FQ26" s="899" t="e">
        <f t="shared" si="85"/>
        <v>#N/A</v>
      </c>
      <c r="FR26" s="899">
        <f t="shared" si="86"/>
        <v>0</v>
      </c>
      <c r="FS26" s="899">
        <f t="shared" si="87"/>
        <v>0</v>
      </c>
      <c r="FT26" s="899" t="e">
        <f t="shared" si="88"/>
        <v>#N/A</v>
      </c>
      <c r="FU26" s="966">
        <f t="shared" si="89"/>
        <v>0</v>
      </c>
      <c r="FV26" s="901">
        <f t="shared" si="90"/>
        <v>0</v>
      </c>
      <c r="FY26" s="958" t="s">
        <v>754</v>
      </c>
      <c r="FZ26" s="1012" t="s">
        <v>410</v>
      </c>
      <c r="GA26" s="1031" t="s">
        <v>147</v>
      </c>
      <c r="GB26" s="1044">
        <v>22</v>
      </c>
      <c r="GC26" s="1046">
        <v>41230</v>
      </c>
      <c r="GD26" s="963">
        <f t="shared" si="91"/>
        <v>907060</v>
      </c>
      <c r="GE26" s="1016"/>
      <c r="GF26" s="898">
        <f t="shared" si="92"/>
        <v>1</v>
      </c>
      <c r="GG26" s="898">
        <f t="shared" si="93"/>
        <v>1</v>
      </c>
      <c r="GH26" s="899">
        <f t="shared" si="94"/>
        <v>1</v>
      </c>
      <c r="GI26" s="899">
        <f t="shared" si="95"/>
        <v>1</v>
      </c>
      <c r="GJ26" s="899">
        <f t="shared" si="96"/>
        <v>1</v>
      </c>
      <c r="GK26" s="899">
        <f t="shared" si="97"/>
        <v>1</v>
      </c>
      <c r="GL26" s="966">
        <f t="shared" si="98"/>
        <v>907060</v>
      </c>
      <c r="GM26" s="901">
        <f t="shared" si="99"/>
        <v>0</v>
      </c>
      <c r="GP26" s="958" t="s">
        <v>754</v>
      </c>
      <c r="GQ26" s="1012" t="s">
        <v>410</v>
      </c>
      <c r="GR26" s="1031" t="s">
        <v>147</v>
      </c>
      <c r="GS26" s="1044">
        <v>22</v>
      </c>
      <c r="GT26" s="1045">
        <v>42900</v>
      </c>
      <c r="GU26" s="963">
        <f t="shared" si="100"/>
        <v>943800</v>
      </c>
      <c r="GV26" s="1016"/>
      <c r="GW26" s="898">
        <f t="shared" si="101"/>
        <v>1</v>
      </c>
      <c r="GX26" s="898">
        <f t="shared" si="102"/>
        <v>1</v>
      </c>
      <c r="GY26" s="899">
        <f t="shared" si="103"/>
        <v>1</v>
      </c>
      <c r="GZ26" s="899">
        <f t="shared" si="104"/>
        <v>1</v>
      </c>
      <c r="HA26" s="899">
        <f t="shared" si="105"/>
        <v>1</v>
      </c>
      <c r="HB26" s="899">
        <f t="shared" si="106"/>
        <v>1</v>
      </c>
      <c r="HC26" s="966">
        <f t="shared" si="107"/>
        <v>943800</v>
      </c>
      <c r="HD26" s="901">
        <f t="shared" si="108"/>
        <v>0</v>
      </c>
      <c r="HG26" s="958" t="s">
        <v>754</v>
      </c>
      <c r="HH26" s="1012" t="s">
        <v>410</v>
      </c>
      <c r="HI26" s="1031" t="s">
        <v>147</v>
      </c>
      <c r="HJ26" s="1044">
        <v>22</v>
      </c>
      <c r="HK26" s="1045">
        <v>13809</v>
      </c>
      <c r="HL26" s="963">
        <f t="shared" si="241"/>
        <v>303798</v>
      </c>
      <c r="HM26" s="1016"/>
      <c r="HN26" s="898">
        <f t="shared" si="109"/>
        <v>1</v>
      </c>
      <c r="HO26" s="898">
        <f t="shared" si="110"/>
        <v>1</v>
      </c>
      <c r="HP26" s="899">
        <f t="shared" si="111"/>
        <v>1</v>
      </c>
      <c r="HQ26" s="899">
        <f t="shared" si="112"/>
        <v>1</v>
      </c>
      <c r="HR26" s="899">
        <f t="shared" si="113"/>
        <v>1</v>
      </c>
      <c r="HS26" s="899">
        <f t="shared" si="114"/>
        <v>1</v>
      </c>
      <c r="HT26" s="966">
        <f t="shared" si="115"/>
        <v>303798</v>
      </c>
      <c r="HU26" s="901">
        <f t="shared" si="116"/>
        <v>0</v>
      </c>
      <c r="HX26" s="958" t="s">
        <v>754</v>
      </c>
      <c r="HY26" s="1012" t="s">
        <v>410</v>
      </c>
      <c r="HZ26" s="1031" t="s">
        <v>147</v>
      </c>
      <c r="IA26" s="1044">
        <v>22</v>
      </c>
      <c r="IB26" s="1048">
        <v>13551</v>
      </c>
      <c r="IC26" s="972">
        <f t="shared" si="117"/>
        <v>298122</v>
      </c>
      <c r="ID26" s="1016"/>
      <c r="IE26" s="898">
        <f t="shared" si="118"/>
        <v>1</v>
      </c>
      <c r="IF26" s="898">
        <f t="shared" si="119"/>
        <v>1</v>
      </c>
      <c r="IG26" s="899">
        <f t="shared" si="120"/>
        <v>1</v>
      </c>
      <c r="IH26" s="899">
        <f t="shared" si="121"/>
        <v>1</v>
      </c>
      <c r="II26" s="899">
        <f t="shared" si="122"/>
        <v>1</v>
      </c>
      <c r="IJ26" s="899">
        <f t="shared" si="123"/>
        <v>1</v>
      </c>
      <c r="IK26" s="966">
        <f t="shared" si="124"/>
        <v>298122</v>
      </c>
      <c r="IL26" s="901">
        <f t="shared" si="125"/>
        <v>0</v>
      </c>
      <c r="IO26" s="958" t="s">
        <v>754</v>
      </c>
      <c r="IP26" s="1012" t="s">
        <v>410</v>
      </c>
      <c r="IQ26" s="1031" t="s">
        <v>147</v>
      </c>
      <c r="IR26" s="1044">
        <v>22</v>
      </c>
      <c r="IS26" s="1045">
        <v>7748</v>
      </c>
      <c r="IT26" s="963">
        <f t="shared" si="126"/>
        <v>170456</v>
      </c>
      <c r="IU26" s="1016"/>
      <c r="IV26" s="898">
        <f t="shared" si="127"/>
        <v>1</v>
      </c>
      <c r="IW26" s="898">
        <f t="shared" si="128"/>
        <v>1</v>
      </c>
      <c r="IX26" s="899">
        <f t="shared" si="129"/>
        <v>1</v>
      </c>
      <c r="IY26" s="899">
        <f t="shared" si="130"/>
        <v>1</v>
      </c>
      <c r="IZ26" s="899">
        <f t="shared" si="131"/>
        <v>1</v>
      </c>
      <c r="JA26" s="899">
        <f t="shared" si="132"/>
        <v>1</v>
      </c>
      <c r="JB26" s="966">
        <f t="shared" si="133"/>
        <v>170456</v>
      </c>
      <c r="JC26" s="901">
        <f t="shared" si="134"/>
        <v>0</v>
      </c>
      <c r="JF26" s="958" t="s">
        <v>754</v>
      </c>
      <c r="JG26" s="1012" t="s">
        <v>410</v>
      </c>
      <c r="JH26" s="1031" t="s">
        <v>147</v>
      </c>
      <c r="JI26" s="1044">
        <v>22</v>
      </c>
      <c r="JJ26" s="1045">
        <v>6500</v>
      </c>
      <c r="JK26" s="963">
        <f t="shared" si="135"/>
        <v>143000</v>
      </c>
      <c r="JL26" s="1016"/>
      <c r="JM26" s="898">
        <f t="shared" si="136"/>
        <v>1</v>
      </c>
      <c r="JN26" s="898">
        <f t="shared" si="137"/>
        <v>1</v>
      </c>
      <c r="JO26" s="899">
        <f t="shared" si="138"/>
        <v>1</v>
      </c>
      <c r="JP26" s="899">
        <f t="shared" si="139"/>
        <v>1</v>
      </c>
      <c r="JQ26" s="899">
        <f t="shared" si="140"/>
        <v>1</v>
      </c>
      <c r="JR26" s="899">
        <f t="shared" si="141"/>
        <v>1</v>
      </c>
      <c r="JS26" s="966">
        <f t="shared" si="142"/>
        <v>143000</v>
      </c>
      <c r="JT26" s="901">
        <f t="shared" si="143"/>
        <v>0</v>
      </c>
      <c r="JW26" s="958" t="s">
        <v>754</v>
      </c>
      <c r="JX26" s="1012" t="s">
        <v>410</v>
      </c>
      <c r="JY26" s="1031" t="s">
        <v>147</v>
      </c>
      <c r="JZ26" s="1044">
        <v>22</v>
      </c>
      <c r="KA26" s="1045">
        <v>21177.487349999999</v>
      </c>
      <c r="KB26" s="963">
        <f t="shared" si="144"/>
        <v>465905</v>
      </c>
      <c r="KC26" s="1016"/>
      <c r="KD26" s="898">
        <f t="shared" si="145"/>
        <v>1</v>
      </c>
      <c r="KE26" s="898">
        <f t="shared" si="146"/>
        <v>1</v>
      </c>
      <c r="KF26" s="899">
        <f t="shared" si="147"/>
        <v>1</v>
      </c>
      <c r="KG26" s="899">
        <f t="shared" si="148"/>
        <v>1</v>
      </c>
      <c r="KH26" s="899">
        <f t="shared" si="149"/>
        <v>1</v>
      </c>
      <c r="KI26" s="899">
        <f t="shared" si="150"/>
        <v>1</v>
      </c>
      <c r="KJ26" s="966">
        <f t="shared" si="151"/>
        <v>465905</v>
      </c>
      <c r="KK26" s="901">
        <f t="shared" si="152"/>
        <v>0</v>
      </c>
      <c r="KN26" s="958" t="s">
        <v>754</v>
      </c>
      <c r="KO26" s="1012" t="s">
        <v>410</v>
      </c>
      <c r="KP26" s="1031" t="s">
        <v>147</v>
      </c>
      <c r="KQ26" s="1044">
        <v>22</v>
      </c>
      <c r="KR26" s="1045">
        <v>28000</v>
      </c>
      <c r="KS26" s="963">
        <f t="shared" si="153"/>
        <v>616000</v>
      </c>
      <c r="KT26" s="1016"/>
      <c r="KU26" s="898">
        <f t="shared" si="154"/>
        <v>1</v>
      </c>
      <c r="KV26" s="898">
        <f t="shared" si="155"/>
        <v>1</v>
      </c>
      <c r="KW26" s="899">
        <f t="shared" si="156"/>
        <v>1</v>
      </c>
      <c r="KX26" s="899">
        <f t="shared" si="157"/>
        <v>1</v>
      </c>
      <c r="KY26" s="899">
        <f t="shared" si="158"/>
        <v>1</v>
      </c>
      <c r="KZ26" s="899">
        <f t="shared" si="159"/>
        <v>1</v>
      </c>
      <c r="LA26" s="966">
        <f t="shared" si="160"/>
        <v>616000</v>
      </c>
      <c r="LB26" s="901">
        <f t="shared" si="161"/>
        <v>0</v>
      </c>
      <c r="LE26" s="958" t="s">
        <v>754</v>
      </c>
      <c r="LF26" s="1012" t="s">
        <v>410</v>
      </c>
      <c r="LG26" s="1031" t="s">
        <v>147</v>
      </c>
      <c r="LH26" s="1044">
        <v>22</v>
      </c>
      <c r="LI26" s="1049">
        <v>17946</v>
      </c>
      <c r="LJ26" s="974">
        <f t="shared" si="162"/>
        <v>394812</v>
      </c>
      <c r="LK26" s="1016"/>
      <c r="LL26" s="898">
        <f t="shared" si="163"/>
        <v>1</v>
      </c>
      <c r="LM26" s="898">
        <f t="shared" si="164"/>
        <v>1</v>
      </c>
      <c r="LN26" s="899">
        <f t="shared" si="165"/>
        <v>1</v>
      </c>
      <c r="LO26" s="899">
        <f t="shared" si="166"/>
        <v>1</v>
      </c>
      <c r="LP26" s="899">
        <f t="shared" si="167"/>
        <v>1</v>
      </c>
      <c r="LQ26" s="899">
        <f t="shared" si="168"/>
        <v>1</v>
      </c>
      <c r="LR26" s="966">
        <f t="shared" si="169"/>
        <v>394812</v>
      </c>
      <c r="LS26" s="901">
        <f t="shared" si="170"/>
        <v>0</v>
      </c>
      <c r="LV26" s="958" t="s">
        <v>754</v>
      </c>
      <c r="LW26" s="1012" t="s">
        <v>410</v>
      </c>
      <c r="LX26" s="1031" t="s">
        <v>147</v>
      </c>
      <c r="LY26" s="1044">
        <v>22</v>
      </c>
      <c r="LZ26" s="1045">
        <v>19500</v>
      </c>
      <c r="MA26" s="963">
        <f t="shared" si="171"/>
        <v>429000</v>
      </c>
      <c r="MB26" s="1016"/>
      <c r="MC26" s="898">
        <f t="shared" si="172"/>
        <v>1</v>
      </c>
      <c r="MD26" s="898">
        <f t="shared" si="173"/>
        <v>1</v>
      </c>
      <c r="ME26" s="899">
        <f t="shared" si="174"/>
        <v>1</v>
      </c>
      <c r="MF26" s="899">
        <f t="shared" si="175"/>
        <v>1</v>
      </c>
      <c r="MG26" s="899">
        <f t="shared" si="176"/>
        <v>1</v>
      </c>
      <c r="MH26" s="899">
        <f t="shared" si="177"/>
        <v>1</v>
      </c>
      <c r="MI26" s="966">
        <f t="shared" si="178"/>
        <v>429000</v>
      </c>
      <c r="MJ26" s="901">
        <f t="shared" si="179"/>
        <v>0</v>
      </c>
      <c r="MM26" s="958" t="s">
        <v>754</v>
      </c>
      <c r="MN26" s="1012" t="s">
        <v>410</v>
      </c>
      <c r="MO26" s="1031" t="s">
        <v>147</v>
      </c>
      <c r="MP26" s="1044">
        <v>22</v>
      </c>
      <c r="MQ26" s="1045">
        <v>18000</v>
      </c>
      <c r="MR26" s="963">
        <f t="shared" si="180"/>
        <v>396000</v>
      </c>
      <c r="MS26" s="1016"/>
      <c r="MT26" s="898">
        <f t="shared" si="181"/>
        <v>1</v>
      </c>
      <c r="MU26" s="898">
        <f t="shared" si="182"/>
        <v>1</v>
      </c>
      <c r="MV26" s="899">
        <f t="shared" si="183"/>
        <v>1</v>
      </c>
      <c r="MW26" s="899">
        <f t="shared" si="184"/>
        <v>1</v>
      </c>
      <c r="MX26" s="899">
        <f t="shared" si="185"/>
        <v>1</v>
      </c>
      <c r="MY26" s="899">
        <f t="shared" si="186"/>
        <v>1</v>
      </c>
      <c r="MZ26" s="966">
        <f t="shared" si="187"/>
        <v>396000</v>
      </c>
      <c r="NA26" s="901">
        <f t="shared" si="188"/>
        <v>0</v>
      </c>
      <c r="ND26" s="975" t="s">
        <v>754</v>
      </c>
      <c r="NE26" s="976" t="s">
        <v>410</v>
      </c>
      <c r="NF26" s="977" t="s">
        <v>147</v>
      </c>
      <c r="NG26" s="978">
        <v>22</v>
      </c>
      <c r="NH26" s="979">
        <v>8118.99</v>
      </c>
      <c r="NI26" s="980">
        <v>178618</v>
      </c>
      <c r="NJ26" s="1016"/>
      <c r="NK26" s="898">
        <f t="shared" si="189"/>
        <v>1</v>
      </c>
      <c r="NL26" s="898">
        <f t="shared" si="190"/>
        <v>1</v>
      </c>
      <c r="NM26" s="899">
        <f t="shared" si="191"/>
        <v>1</v>
      </c>
      <c r="NN26" s="899">
        <f t="shared" si="192"/>
        <v>1</v>
      </c>
      <c r="NO26" s="899">
        <f t="shared" si="193"/>
        <v>1</v>
      </c>
      <c r="NP26" s="899">
        <f t="shared" si="194"/>
        <v>1</v>
      </c>
      <c r="NQ26" s="966">
        <f t="shared" si="195"/>
        <v>178618</v>
      </c>
      <c r="NR26" s="901">
        <f t="shared" si="196"/>
        <v>0</v>
      </c>
      <c r="NU26" s="981" t="s">
        <v>754</v>
      </c>
      <c r="NV26" s="982" t="s">
        <v>410</v>
      </c>
      <c r="NW26" s="983" t="s">
        <v>147</v>
      </c>
      <c r="NX26" s="984">
        <v>22</v>
      </c>
      <c r="NY26" s="1050">
        <v>8201</v>
      </c>
      <c r="NZ26" s="986">
        <f t="shared" si="197"/>
        <v>180422</v>
      </c>
      <c r="OA26" s="1016"/>
      <c r="OB26" s="898">
        <f t="shared" si="198"/>
        <v>1</v>
      </c>
      <c r="OC26" s="898">
        <f t="shared" si="199"/>
        <v>1</v>
      </c>
      <c r="OD26" s="899">
        <f t="shared" si="200"/>
        <v>1</v>
      </c>
      <c r="OE26" s="899">
        <f t="shared" si="201"/>
        <v>1</v>
      </c>
      <c r="OF26" s="899">
        <f t="shared" si="202"/>
        <v>1</v>
      </c>
      <c r="OG26" s="899">
        <f t="shared" si="203"/>
        <v>1</v>
      </c>
      <c r="OH26" s="966">
        <f t="shared" si="204"/>
        <v>180422</v>
      </c>
      <c r="OI26" s="901">
        <f t="shared" si="205"/>
        <v>0</v>
      </c>
      <c r="OL26" s="958" t="s">
        <v>754</v>
      </c>
      <c r="OM26" s="1012" t="s">
        <v>410</v>
      </c>
      <c r="ON26" s="1031" t="s">
        <v>147</v>
      </c>
      <c r="OO26" s="1044">
        <v>22</v>
      </c>
      <c r="OP26" s="1045">
        <v>9492</v>
      </c>
      <c r="OQ26" s="963">
        <f t="shared" si="206"/>
        <v>208824</v>
      </c>
      <c r="OR26" s="1016"/>
      <c r="OS26" s="898">
        <f t="shared" si="207"/>
        <v>1</v>
      </c>
      <c r="OT26" s="898">
        <f t="shared" si="208"/>
        <v>1</v>
      </c>
      <c r="OU26" s="899">
        <f t="shared" si="209"/>
        <v>1</v>
      </c>
      <c r="OV26" s="899">
        <f t="shared" si="210"/>
        <v>1</v>
      </c>
      <c r="OW26" s="899">
        <f t="shared" si="211"/>
        <v>1</v>
      </c>
      <c r="OX26" s="899">
        <f t="shared" si="212"/>
        <v>1</v>
      </c>
      <c r="OY26" s="966">
        <f t="shared" si="213"/>
        <v>208824</v>
      </c>
      <c r="OZ26" s="901">
        <f t="shared" si="214"/>
        <v>0</v>
      </c>
      <c r="PC26" s="958" t="s">
        <v>754</v>
      </c>
      <c r="PD26" s="1012" t="s">
        <v>410</v>
      </c>
      <c r="PE26" s="1031" t="s">
        <v>147</v>
      </c>
      <c r="PF26" s="1044">
        <v>22</v>
      </c>
      <c r="PG26" s="1023">
        <v>12675</v>
      </c>
      <c r="PH26" s="988">
        <v>278850</v>
      </c>
      <c r="PI26" s="1024"/>
      <c r="PJ26" s="898">
        <f t="shared" si="215"/>
        <v>1</v>
      </c>
      <c r="PK26" s="898">
        <f t="shared" si="216"/>
        <v>1</v>
      </c>
      <c r="PL26" s="899">
        <f t="shared" si="217"/>
        <v>1</v>
      </c>
      <c r="PM26" s="899">
        <f t="shared" si="218"/>
        <v>1</v>
      </c>
      <c r="PN26" s="899">
        <f t="shared" si="219"/>
        <v>1</v>
      </c>
      <c r="PO26" s="899">
        <f t="shared" si="220"/>
        <v>1</v>
      </c>
      <c r="PP26" s="966">
        <f t="shared" si="221"/>
        <v>278850</v>
      </c>
      <c r="PQ26" s="901">
        <f t="shared" si="222"/>
        <v>0</v>
      </c>
      <c r="PT26" s="958" t="s">
        <v>754</v>
      </c>
      <c r="PU26" s="1012" t="s">
        <v>410</v>
      </c>
      <c r="PV26" s="1031" t="s">
        <v>147</v>
      </c>
      <c r="PW26" s="1044">
        <v>22</v>
      </c>
      <c r="PX26" s="1045">
        <v>42880</v>
      </c>
      <c r="PY26" s="963">
        <f t="shared" si="223"/>
        <v>943360</v>
      </c>
      <c r="PZ26" s="1016"/>
      <c r="QA26" s="898">
        <f t="shared" si="224"/>
        <v>1</v>
      </c>
      <c r="QB26" s="898">
        <f t="shared" si="225"/>
        <v>1</v>
      </c>
      <c r="QC26" s="899">
        <f t="shared" si="226"/>
        <v>1</v>
      </c>
      <c r="QD26" s="899">
        <f t="shared" si="227"/>
        <v>1</v>
      </c>
      <c r="QE26" s="899">
        <f t="shared" si="228"/>
        <v>1</v>
      </c>
      <c r="QF26" s="899">
        <f t="shared" si="229"/>
        <v>1</v>
      </c>
      <c r="QG26" s="966">
        <f t="shared" si="230"/>
        <v>943360</v>
      </c>
      <c r="QH26" s="901">
        <f t="shared" si="231"/>
        <v>0</v>
      </c>
      <c r="QK26" s="958" t="s">
        <v>754</v>
      </c>
      <c r="QL26" s="1012" t="s">
        <v>410</v>
      </c>
      <c r="QM26" s="1031" t="s">
        <v>147</v>
      </c>
      <c r="QN26" s="1044">
        <v>22</v>
      </c>
      <c r="QO26" s="1049">
        <v>18035.73</v>
      </c>
      <c r="QP26" s="974">
        <f t="shared" si="232"/>
        <v>396786</v>
      </c>
      <c r="QQ26" s="1016"/>
      <c r="QR26" s="898">
        <f t="shared" si="233"/>
        <v>1</v>
      </c>
      <c r="QS26" s="898">
        <f t="shared" si="234"/>
        <v>1</v>
      </c>
      <c r="QT26" s="899">
        <f t="shared" si="235"/>
        <v>1</v>
      </c>
      <c r="QU26" s="899">
        <f t="shared" si="236"/>
        <v>1</v>
      </c>
      <c r="QV26" s="899">
        <f t="shared" si="237"/>
        <v>1</v>
      </c>
      <c r="QW26" s="899">
        <f t="shared" si="238"/>
        <v>1</v>
      </c>
      <c r="QX26" s="966">
        <f t="shared" si="239"/>
        <v>396786</v>
      </c>
      <c r="QY26" s="901">
        <f t="shared" si="240"/>
        <v>0</v>
      </c>
      <c r="RB26" s="405"/>
      <c r="RC26" s="406"/>
      <c r="RD26" s="407"/>
      <c r="RE26" s="408"/>
      <c r="RF26" s="409"/>
      <c r="RG26" s="410"/>
      <c r="RH26" s="410"/>
      <c r="RI26" s="898"/>
      <c r="RJ26" s="898"/>
      <c r="RK26" s="934"/>
      <c r="RL26" s="934"/>
      <c r="RM26" s="934"/>
      <c r="RN26" s="934"/>
      <c r="RO26" s="935"/>
      <c r="RP26" s="936"/>
      <c r="RS26" s="405"/>
      <c r="RT26" s="406"/>
      <c r="RU26" s="407"/>
      <c r="RV26" s="408"/>
      <c r="RW26" s="409"/>
      <c r="RX26" s="410"/>
      <c r="RY26" s="410"/>
      <c r="RZ26" s="898"/>
      <c r="SA26" s="898"/>
      <c r="SB26" s="934"/>
      <c r="SC26" s="934"/>
      <c r="SD26" s="934"/>
      <c r="SE26" s="934"/>
      <c r="SF26" s="935"/>
      <c r="SG26" s="936"/>
      <c r="SJ26" s="405"/>
      <c r="SK26" s="406"/>
      <c r="SL26" s="407"/>
      <c r="SM26" s="408"/>
      <c r="SN26" s="409"/>
      <c r="SO26" s="410"/>
      <c r="SP26" s="410"/>
      <c r="SQ26" s="898"/>
      <c r="SR26" s="898"/>
      <c r="SS26" s="934"/>
      <c r="ST26" s="934"/>
      <c r="SU26" s="934"/>
      <c r="SV26" s="934"/>
      <c r="SW26" s="935"/>
      <c r="SX26" s="936"/>
    </row>
    <row r="27" spans="2:518" ht="51.75" customHeight="1" thickTop="1" thickBot="1">
      <c r="B27" s="958" t="s">
        <v>755</v>
      </c>
      <c r="C27" s="1030" t="s">
        <v>411</v>
      </c>
      <c r="D27" s="1031" t="s">
        <v>149</v>
      </c>
      <c r="E27" s="1044">
        <v>2</v>
      </c>
      <c r="F27" s="1045"/>
      <c r="G27" s="963">
        <f t="shared" si="0"/>
        <v>0</v>
      </c>
      <c r="H27" s="1016"/>
      <c r="K27" s="958" t="s">
        <v>755</v>
      </c>
      <c r="L27" s="1030" t="s">
        <v>411</v>
      </c>
      <c r="M27" s="1031" t="s">
        <v>149</v>
      </c>
      <c r="N27" s="1044">
        <v>2</v>
      </c>
      <c r="O27" s="1046">
        <v>21475</v>
      </c>
      <c r="P27" s="963">
        <f t="shared" si="1"/>
        <v>42950</v>
      </c>
      <c r="Q27" s="1016"/>
      <c r="R27" s="898">
        <f t="shared" si="2"/>
        <v>1</v>
      </c>
      <c r="S27" s="898">
        <f t="shared" si="3"/>
        <v>1</v>
      </c>
      <c r="T27" s="899">
        <f t="shared" si="4"/>
        <v>1</v>
      </c>
      <c r="U27" s="899">
        <f t="shared" si="5"/>
        <v>1</v>
      </c>
      <c r="V27" s="899">
        <f t="shared" si="6"/>
        <v>1</v>
      </c>
      <c r="W27" s="899">
        <f t="shared" si="7"/>
        <v>1</v>
      </c>
      <c r="X27" s="966">
        <f t="shared" si="8"/>
        <v>42950</v>
      </c>
      <c r="Y27" s="901">
        <f t="shared" si="9"/>
        <v>0</v>
      </c>
      <c r="Z27" s="872"/>
      <c r="AA27" s="872"/>
      <c r="AB27" s="958" t="s">
        <v>755</v>
      </c>
      <c r="AC27" s="1030" t="s">
        <v>411</v>
      </c>
      <c r="AD27" s="1031" t="s">
        <v>149</v>
      </c>
      <c r="AE27" s="1044">
        <v>2</v>
      </c>
      <c r="AF27" s="1045">
        <v>30000</v>
      </c>
      <c r="AG27" s="963">
        <f t="shared" si="10"/>
        <v>60000</v>
      </c>
      <c r="AH27" s="1016"/>
      <c r="AI27" s="898">
        <f t="shared" si="11"/>
        <v>1</v>
      </c>
      <c r="AJ27" s="898">
        <f t="shared" si="12"/>
        <v>1</v>
      </c>
      <c r="AK27" s="899">
        <f t="shared" si="13"/>
        <v>1</v>
      </c>
      <c r="AL27" s="899">
        <f t="shared" si="14"/>
        <v>1</v>
      </c>
      <c r="AM27" s="899">
        <f t="shared" si="15"/>
        <v>1</v>
      </c>
      <c r="AN27" s="899">
        <f t="shared" si="16"/>
        <v>1</v>
      </c>
      <c r="AO27" s="966">
        <f t="shared" si="17"/>
        <v>60000</v>
      </c>
      <c r="AP27" s="901">
        <f t="shared" si="18"/>
        <v>0</v>
      </c>
      <c r="AQ27" s="872"/>
      <c r="AR27" s="872"/>
      <c r="AS27" s="958" t="s">
        <v>755</v>
      </c>
      <c r="AT27" s="1035" t="s">
        <v>411</v>
      </c>
      <c r="AU27" s="1031" t="s">
        <v>149</v>
      </c>
      <c r="AV27" s="1044">
        <v>2</v>
      </c>
      <c r="AW27" s="1047">
        <v>40000</v>
      </c>
      <c r="AX27" s="969">
        <f t="shared" si="19"/>
        <v>80000</v>
      </c>
      <c r="AY27" s="1016"/>
      <c r="AZ27" s="898">
        <f t="shared" si="20"/>
        <v>1</v>
      </c>
      <c r="BA27" s="898">
        <f t="shared" si="21"/>
        <v>1</v>
      </c>
      <c r="BB27" s="899">
        <f t="shared" si="22"/>
        <v>1</v>
      </c>
      <c r="BC27" s="899">
        <f t="shared" si="23"/>
        <v>1</v>
      </c>
      <c r="BD27" s="899">
        <f t="shared" si="24"/>
        <v>1</v>
      </c>
      <c r="BE27" s="899">
        <f t="shared" si="25"/>
        <v>1</v>
      </c>
      <c r="BF27" s="966">
        <f t="shared" si="26"/>
        <v>80000</v>
      </c>
      <c r="BG27" s="901">
        <f t="shared" si="27"/>
        <v>0</v>
      </c>
      <c r="BJ27" s="958" t="s">
        <v>755</v>
      </c>
      <c r="BK27" s="1030" t="s">
        <v>411</v>
      </c>
      <c r="BL27" s="1031" t="s">
        <v>149</v>
      </c>
      <c r="BM27" s="1044">
        <v>2</v>
      </c>
      <c r="BN27" s="1045">
        <v>85000</v>
      </c>
      <c r="BO27" s="963">
        <f t="shared" si="28"/>
        <v>170000</v>
      </c>
      <c r="BP27" s="1016"/>
      <c r="BQ27" s="898">
        <f t="shared" si="29"/>
        <v>1</v>
      </c>
      <c r="BR27" s="898">
        <f t="shared" si="30"/>
        <v>1</v>
      </c>
      <c r="BS27" s="899">
        <f t="shared" si="31"/>
        <v>1</v>
      </c>
      <c r="BT27" s="899">
        <f t="shared" si="32"/>
        <v>1</v>
      </c>
      <c r="BU27" s="899">
        <f t="shared" si="33"/>
        <v>1</v>
      </c>
      <c r="BV27" s="899">
        <f t="shared" si="34"/>
        <v>1</v>
      </c>
      <c r="BW27" s="966">
        <f t="shared" si="35"/>
        <v>170000</v>
      </c>
      <c r="BX27" s="901">
        <f t="shared" si="36"/>
        <v>0</v>
      </c>
      <c r="CA27" s="958" t="s">
        <v>755</v>
      </c>
      <c r="CB27" s="1030" t="s">
        <v>411</v>
      </c>
      <c r="CC27" s="1031" t="s">
        <v>149</v>
      </c>
      <c r="CD27" s="1044">
        <v>2</v>
      </c>
      <c r="CE27" s="1045">
        <v>20916</v>
      </c>
      <c r="CF27" s="963">
        <f t="shared" si="37"/>
        <v>41832</v>
      </c>
      <c r="CG27" s="1016"/>
      <c r="CH27" s="898">
        <f t="shared" si="38"/>
        <v>1</v>
      </c>
      <c r="CI27" s="898">
        <f t="shared" si="39"/>
        <v>1</v>
      </c>
      <c r="CJ27" s="899">
        <f t="shared" si="40"/>
        <v>1</v>
      </c>
      <c r="CK27" s="899">
        <f t="shared" si="41"/>
        <v>1</v>
      </c>
      <c r="CL27" s="899">
        <f t="shared" si="42"/>
        <v>1</v>
      </c>
      <c r="CM27" s="899">
        <f t="shared" si="43"/>
        <v>1</v>
      </c>
      <c r="CN27" s="966">
        <f t="shared" si="44"/>
        <v>41832</v>
      </c>
      <c r="CO27" s="901">
        <f t="shared" si="45"/>
        <v>0</v>
      </c>
      <c r="CR27" s="958" t="s">
        <v>755</v>
      </c>
      <c r="CS27" s="1030" t="s">
        <v>411</v>
      </c>
      <c r="CT27" s="1031" t="s">
        <v>149</v>
      </c>
      <c r="CU27" s="1044">
        <v>2</v>
      </c>
      <c r="CV27" s="1045">
        <v>94297</v>
      </c>
      <c r="CW27" s="963">
        <f t="shared" si="46"/>
        <v>188594</v>
      </c>
      <c r="CX27" s="1016"/>
      <c r="CY27" s="898">
        <f t="shared" si="47"/>
        <v>1</v>
      </c>
      <c r="CZ27" s="898">
        <f t="shared" si="48"/>
        <v>1</v>
      </c>
      <c r="DA27" s="899">
        <f t="shared" si="49"/>
        <v>1</v>
      </c>
      <c r="DB27" s="899">
        <f t="shared" si="50"/>
        <v>1</v>
      </c>
      <c r="DC27" s="899">
        <f t="shared" si="51"/>
        <v>1</v>
      </c>
      <c r="DD27" s="899">
        <f t="shared" si="52"/>
        <v>1</v>
      </c>
      <c r="DE27" s="966">
        <f t="shared" si="53"/>
        <v>188594</v>
      </c>
      <c r="DF27" s="901">
        <f t="shared" si="54"/>
        <v>0</v>
      </c>
      <c r="DI27" s="958" t="s">
        <v>755</v>
      </c>
      <c r="DJ27" s="1030" t="s">
        <v>411</v>
      </c>
      <c r="DK27" s="1031" t="s">
        <v>149</v>
      </c>
      <c r="DL27" s="1044">
        <v>2</v>
      </c>
      <c r="DM27" s="1045">
        <v>129998</v>
      </c>
      <c r="DN27" s="963">
        <f t="shared" si="55"/>
        <v>259996</v>
      </c>
      <c r="DO27" s="1016"/>
      <c r="DP27" s="898">
        <f t="shared" si="56"/>
        <v>1</v>
      </c>
      <c r="DQ27" s="898">
        <f t="shared" si="57"/>
        <v>1</v>
      </c>
      <c r="DR27" s="899">
        <f t="shared" si="58"/>
        <v>1</v>
      </c>
      <c r="DS27" s="899">
        <f t="shared" si="59"/>
        <v>1</v>
      </c>
      <c r="DT27" s="899">
        <f t="shared" si="60"/>
        <v>1</v>
      </c>
      <c r="DU27" s="899">
        <f t="shared" si="61"/>
        <v>1</v>
      </c>
      <c r="DV27" s="966">
        <f t="shared" si="62"/>
        <v>259996</v>
      </c>
      <c r="DW27" s="901">
        <f t="shared" si="63"/>
        <v>0</v>
      </c>
      <c r="DZ27" s="958" t="s">
        <v>755</v>
      </c>
      <c r="EA27" s="1030" t="s">
        <v>411</v>
      </c>
      <c r="EB27" s="1031" t="s">
        <v>149</v>
      </c>
      <c r="EC27" s="1044">
        <v>2</v>
      </c>
      <c r="ED27" s="1045">
        <v>45700</v>
      </c>
      <c r="EE27" s="963">
        <f t="shared" si="64"/>
        <v>91400</v>
      </c>
      <c r="EF27" s="1016"/>
      <c r="EG27" s="898">
        <f t="shared" si="65"/>
        <v>1</v>
      </c>
      <c r="EH27" s="898">
        <f t="shared" si="66"/>
        <v>1</v>
      </c>
      <c r="EI27" s="899">
        <f t="shared" si="67"/>
        <v>1</v>
      </c>
      <c r="EJ27" s="899">
        <f t="shared" si="68"/>
        <v>1</v>
      </c>
      <c r="EK27" s="899">
        <f t="shared" si="69"/>
        <v>1</v>
      </c>
      <c r="EL27" s="899">
        <f t="shared" si="70"/>
        <v>1</v>
      </c>
      <c r="EM27" s="966">
        <f t="shared" si="71"/>
        <v>91400</v>
      </c>
      <c r="EN27" s="901">
        <f t="shared" si="72"/>
        <v>0</v>
      </c>
      <c r="EQ27" s="958" t="s">
        <v>755</v>
      </c>
      <c r="ER27" s="1030" t="s">
        <v>411</v>
      </c>
      <c r="ES27" s="1031" t="s">
        <v>149</v>
      </c>
      <c r="ET27" s="1044">
        <v>2</v>
      </c>
      <c r="EU27" s="1045">
        <v>21100</v>
      </c>
      <c r="EV27" s="963">
        <f t="shared" si="73"/>
        <v>42200</v>
      </c>
      <c r="EW27" s="1016"/>
      <c r="EX27" s="898">
        <f t="shared" si="74"/>
        <v>1</v>
      </c>
      <c r="EY27" s="898">
        <f t="shared" si="75"/>
        <v>1</v>
      </c>
      <c r="EZ27" s="899">
        <f t="shared" si="76"/>
        <v>1</v>
      </c>
      <c r="FA27" s="899">
        <f t="shared" si="77"/>
        <v>1</v>
      </c>
      <c r="FB27" s="899">
        <f t="shared" si="78"/>
        <v>1</v>
      </c>
      <c r="FC27" s="899">
        <f t="shared" si="79"/>
        <v>1</v>
      </c>
      <c r="FD27" s="966">
        <f t="shared" si="80"/>
        <v>42200</v>
      </c>
      <c r="FE27" s="901">
        <f t="shared" si="81"/>
        <v>0</v>
      </c>
      <c r="FH27" s="958"/>
      <c r="FI27" s="1030"/>
      <c r="FJ27" s="1031"/>
      <c r="FK27" s="1044"/>
      <c r="FL27" s="1045"/>
      <c r="FM27" s="963">
        <f t="shared" si="82"/>
        <v>0</v>
      </c>
      <c r="FN27" s="1016"/>
      <c r="FO27" s="898" t="e">
        <f t="shared" si="83"/>
        <v>#N/A</v>
      </c>
      <c r="FP27" s="898" t="e">
        <f t="shared" si="84"/>
        <v>#N/A</v>
      </c>
      <c r="FQ27" s="899" t="e">
        <f t="shared" si="85"/>
        <v>#N/A</v>
      </c>
      <c r="FR27" s="899">
        <f t="shared" si="86"/>
        <v>0</v>
      </c>
      <c r="FS27" s="899">
        <f t="shared" si="87"/>
        <v>0</v>
      </c>
      <c r="FT27" s="899" t="e">
        <f t="shared" si="88"/>
        <v>#N/A</v>
      </c>
      <c r="FU27" s="966">
        <f t="shared" si="89"/>
        <v>0</v>
      </c>
      <c r="FV27" s="901">
        <f t="shared" si="90"/>
        <v>0</v>
      </c>
      <c r="FY27" s="958" t="s">
        <v>755</v>
      </c>
      <c r="FZ27" s="1030" t="s">
        <v>411</v>
      </c>
      <c r="GA27" s="1031" t="s">
        <v>149</v>
      </c>
      <c r="GB27" s="1044">
        <v>2</v>
      </c>
      <c r="GC27" s="1046">
        <v>21475</v>
      </c>
      <c r="GD27" s="963">
        <f t="shared" si="91"/>
        <v>42950</v>
      </c>
      <c r="GE27" s="1016"/>
      <c r="GF27" s="898">
        <f t="shared" si="92"/>
        <v>1</v>
      </c>
      <c r="GG27" s="898">
        <f t="shared" si="93"/>
        <v>1</v>
      </c>
      <c r="GH27" s="899">
        <f t="shared" si="94"/>
        <v>1</v>
      </c>
      <c r="GI27" s="899">
        <f t="shared" si="95"/>
        <v>1</v>
      </c>
      <c r="GJ27" s="899">
        <f t="shared" si="96"/>
        <v>1</v>
      </c>
      <c r="GK27" s="899">
        <f t="shared" si="97"/>
        <v>1</v>
      </c>
      <c r="GL27" s="966">
        <f t="shared" si="98"/>
        <v>42950</v>
      </c>
      <c r="GM27" s="901">
        <f t="shared" si="99"/>
        <v>0</v>
      </c>
      <c r="GP27" s="958" t="s">
        <v>755</v>
      </c>
      <c r="GQ27" s="1030" t="s">
        <v>411</v>
      </c>
      <c r="GR27" s="1031" t="s">
        <v>149</v>
      </c>
      <c r="GS27" s="1044">
        <v>2</v>
      </c>
      <c r="GT27" s="1045">
        <v>21050</v>
      </c>
      <c r="GU27" s="963">
        <f t="shared" si="100"/>
        <v>42100</v>
      </c>
      <c r="GV27" s="1016"/>
      <c r="GW27" s="898">
        <f t="shared" si="101"/>
        <v>1</v>
      </c>
      <c r="GX27" s="898">
        <f t="shared" si="102"/>
        <v>1</v>
      </c>
      <c r="GY27" s="899">
        <f t="shared" si="103"/>
        <v>1</v>
      </c>
      <c r="GZ27" s="899">
        <f t="shared" si="104"/>
        <v>1</v>
      </c>
      <c r="HA27" s="899">
        <f t="shared" si="105"/>
        <v>1</v>
      </c>
      <c r="HB27" s="899">
        <f t="shared" si="106"/>
        <v>1</v>
      </c>
      <c r="HC27" s="966">
        <f t="shared" si="107"/>
        <v>42100</v>
      </c>
      <c r="HD27" s="901">
        <f t="shared" si="108"/>
        <v>0</v>
      </c>
      <c r="HG27" s="958" t="s">
        <v>755</v>
      </c>
      <c r="HH27" s="1030" t="s">
        <v>411</v>
      </c>
      <c r="HI27" s="1031" t="s">
        <v>149</v>
      </c>
      <c r="HJ27" s="1044">
        <v>2</v>
      </c>
      <c r="HK27" s="1045">
        <v>116700</v>
      </c>
      <c r="HL27" s="963">
        <f t="shared" si="241"/>
        <v>233400</v>
      </c>
      <c r="HM27" s="1016"/>
      <c r="HN27" s="898">
        <f t="shared" si="109"/>
        <v>1</v>
      </c>
      <c r="HO27" s="898">
        <f t="shared" si="110"/>
        <v>1</v>
      </c>
      <c r="HP27" s="899">
        <f t="shared" si="111"/>
        <v>1</v>
      </c>
      <c r="HQ27" s="899">
        <f t="shared" si="112"/>
        <v>1</v>
      </c>
      <c r="HR27" s="899">
        <f t="shared" si="113"/>
        <v>1</v>
      </c>
      <c r="HS27" s="899">
        <f t="shared" si="114"/>
        <v>1</v>
      </c>
      <c r="HT27" s="966">
        <f t="shared" si="115"/>
        <v>233400</v>
      </c>
      <c r="HU27" s="901">
        <f t="shared" si="116"/>
        <v>0</v>
      </c>
      <c r="HX27" s="958" t="s">
        <v>755</v>
      </c>
      <c r="HY27" s="1030" t="s">
        <v>411</v>
      </c>
      <c r="HZ27" s="1031" t="s">
        <v>149</v>
      </c>
      <c r="IA27" s="1044">
        <v>2</v>
      </c>
      <c r="IB27" s="1048">
        <v>28475</v>
      </c>
      <c r="IC27" s="972">
        <f t="shared" si="117"/>
        <v>56950</v>
      </c>
      <c r="ID27" s="1016"/>
      <c r="IE27" s="898">
        <f t="shared" si="118"/>
        <v>1</v>
      </c>
      <c r="IF27" s="898">
        <f t="shared" si="119"/>
        <v>1</v>
      </c>
      <c r="IG27" s="899">
        <f t="shared" si="120"/>
        <v>1</v>
      </c>
      <c r="IH27" s="899">
        <f t="shared" si="121"/>
        <v>1</v>
      </c>
      <c r="II27" s="899">
        <f t="shared" si="122"/>
        <v>1</v>
      </c>
      <c r="IJ27" s="899">
        <f t="shared" si="123"/>
        <v>1</v>
      </c>
      <c r="IK27" s="966">
        <f t="shared" si="124"/>
        <v>56950</v>
      </c>
      <c r="IL27" s="901">
        <f t="shared" si="125"/>
        <v>0</v>
      </c>
      <c r="IO27" s="958" t="s">
        <v>755</v>
      </c>
      <c r="IP27" s="1030" t="s">
        <v>411</v>
      </c>
      <c r="IQ27" s="1031" t="s">
        <v>149</v>
      </c>
      <c r="IR27" s="1044">
        <v>2</v>
      </c>
      <c r="IS27" s="1045">
        <v>33898</v>
      </c>
      <c r="IT27" s="963">
        <f t="shared" si="126"/>
        <v>67796</v>
      </c>
      <c r="IU27" s="1016"/>
      <c r="IV27" s="898">
        <f t="shared" si="127"/>
        <v>1</v>
      </c>
      <c r="IW27" s="898">
        <f t="shared" si="128"/>
        <v>1</v>
      </c>
      <c r="IX27" s="899">
        <f t="shared" si="129"/>
        <v>1</v>
      </c>
      <c r="IY27" s="899">
        <f t="shared" si="130"/>
        <v>1</v>
      </c>
      <c r="IZ27" s="899">
        <f t="shared" si="131"/>
        <v>1</v>
      </c>
      <c r="JA27" s="899">
        <f t="shared" si="132"/>
        <v>1</v>
      </c>
      <c r="JB27" s="966">
        <f t="shared" si="133"/>
        <v>67796</v>
      </c>
      <c r="JC27" s="901">
        <f t="shared" si="134"/>
        <v>0</v>
      </c>
      <c r="JF27" s="958" t="s">
        <v>755</v>
      </c>
      <c r="JG27" s="1030" t="s">
        <v>411</v>
      </c>
      <c r="JH27" s="1031" t="s">
        <v>149</v>
      </c>
      <c r="JI27" s="1044">
        <v>2</v>
      </c>
      <c r="JJ27" s="1045">
        <v>85000</v>
      </c>
      <c r="JK27" s="963">
        <f t="shared" si="135"/>
        <v>170000</v>
      </c>
      <c r="JL27" s="1016"/>
      <c r="JM27" s="898">
        <f t="shared" si="136"/>
        <v>1</v>
      </c>
      <c r="JN27" s="898">
        <f t="shared" si="137"/>
        <v>1</v>
      </c>
      <c r="JO27" s="899">
        <f t="shared" si="138"/>
        <v>1</v>
      </c>
      <c r="JP27" s="899">
        <f t="shared" si="139"/>
        <v>1</v>
      </c>
      <c r="JQ27" s="899">
        <f t="shared" si="140"/>
        <v>1</v>
      </c>
      <c r="JR27" s="899">
        <f t="shared" si="141"/>
        <v>1</v>
      </c>
      <c r="JS27" s="966">
        <f t="shared" si="142"/>
        <v>170000</v>
      </c>
      <c r="JT27" s="901">
        <f t="shared" si="143"/>
        <v>0</v>
      </c>
      <c r="JW27" s="958" t="s">
        <v>755</v>
      </c>
      <c r="JX27" s="1030" t="s">
        <v>411</v>
      </c>
      <c r="JY27" s="1031" t="s">
        <v>149</v>
      </c>
      <c r="JZ27" s="1044">
        <v>2</v>
      </c>
      <c r="KA27" s="1045">
        <v>47061.037350000006</v>
      </c>
      <c r="KB27" s="963">
        <f t="shared" si="144"/>
        <v>94122</v>
      </c>
      <c r="KC27" s="1016"/>
      <c r="KD27" s="898">
        <f t="shared" si="145"/>
        <v>1</v>
      </c>
      <c r="KE27" s="898">
        <f t="shared" si="146"/>
        <v>1</v>
      </c>
      <c r="KF27" s="899">
        <f t="shared" si="147"/>
        <v>1</v>
      </c>
      <c r="KG27" s="899">
        <f t="shared" si="148"/>
        <v>1</v>
      </c>
      <c r="KH27" s="899">
        <f t="shared" si="149"/>
        <v>1</v>
      </c>
      <c r="KI27" s="899">
        <f t="shared" si="150"/>
        <v>1</v>
      </c>
      <c r="KJ27" s="966">
        <f t="shared" si="151"/>
        <v>94122</v>
      </c>
      <c r="KK27" s="901">
        <f t="shared" si="152"/>
        <v>0</v>
      </c>
      <c r="KN27" s="958" t="s">
        <v>755</v>
      </c>
      <c r="KO27" s="1030" t="s">
        <v>411</v>
      </c>
      <c r="KP27" s="1031" t="s">
        <v>149</v>
      </c>
      <c r="KQ27" s="1044">
        <v>2</v>
      </c>
      <c r="KR27" s="1045">
        <v>14750</v>
      </c>
      <c r="KS27" s="963">
        <f t="shared" si="153"/>
        <v>29500</v>
      </c>
      <c r="KT27" s="1016"/>
      <c r="KU27" s="898">
        <f t="shared" si="154"/>
        <v>1</v>
      </c>
      <c r="KV27" s="898">
        <f t="shared" si="155"/>
        <v>1</v>
      </c>
      <c r="KW27" s="899">
        <f t="shared" si="156"/>
        <v>1</v>
      </c>
      <c r="KX27" s="899">
        <f t="shared" si="157"/>
        <v>1</v>
      </c>
      <c r="KY27" s="899">
        <f t="shared" si="158"/>
        <v>1</v>
      </c>
      <c r="KZ27" s="899">
        <f t="shared" si="159"/>
        <v>1</v>
      </c>
      <c r="LA27" s="966">
        <f t="shared" si="160"/>
        <v>29500</v>
      </c>
      <c r="LB27" s="901">
        <f t="shared" si="161"/>
        <v>0</v>
      </c>
      <c r="LE27" s="958" t="s">
        <v>755</v>
      </c>
      <c r="LF27" s="1030" t="s">
        <v>411</v>
      </c>
      <c r="LG27" s="1031" t="s">
        <v>149</v>
      </c>
      <c r="LH27" s="1044">
        <v>2</v>
      </c>
      <c r="LI27" s="1049">
        <v>49850</v>
      </c>
      <c r="LJ27" s="974">
        <f t="shared" si="162"/>
        <v>99700</v>
      </c>
      <c r="LK27" s="1016"/>
      <c r="LL27" s="898">
        <f t="shared" si="163"/>
        <v>1</v>
      </c>
      <c r="LM27" s="898">
        <f t="shared" si="164"/>
        <v>1</v>
      </c>
      <c r="LN27" s="899">
        <f t="shared" si="165"/>
        <v>1</v>
      </c>
      <c r="LO27" s="899">
        <f t="shared" si="166"/>
        <v>1</v>
      </c>
      <c r="LP27" s="899">
        <f t="shared" si="167"/>
        <v>1</v>
      </c>
      <c r="LQ27" s="899">
        <f t="shared" si="168"/>
        <v>1</v>
      </c>
      <c r="LR27" s="966">
        <f t="shared" si="169"/>
        <v>99700</v>
      </c>
      <c r="LS27" s="901">
        <f t="shared" si="170"/>
        <v>0</v>
      </c>
      <c r="LV27" s="958" t="s">
        <v>755</v>
      </c>
      <c r="LW27" s="1030" t="s">
        <v>411</v>
      </c>
      <c r="LX27" s="1031" t="s">
        <v>149</v>
      </c>
      <c r="LY27" s="1044">
        <v>2</v>
      </c>
      <c r="LZ27" s="1045">
        <v>9750</v>
      </c>
      <c r="MA27" s="963">
        <f t="shared" si="171"/>
        <v>19500</v>
      </c>
      <c r="MB27" s="1016"/>
      <c r="MC27" s="898">
        <f t="shared" si="172"/>
        <v>1</v>
      </c>
      <c r="MD27" s="898">
        <f t="shared" si="173"/>
        <v>1</v>
      </c>
      <c r="ME27" s="899">
        <f t="shared" si="174"/>
        <v>1</v>
      </c>
      <c r="MF27" s="899">
        <f t="shared" si="175"/>
        <v>1</v>
      </c>
      <c r="MG27" s="899">
        <f t="shared" si="176"/>
        <v>1</v>
      </c>
      <c r="MH27" s="899">
        <f t="shared" si="177"/>
        <v>1</v>
      </c>
      <c r="MI27" s="966">
        <f t="shared" si="178"/>
        <v>19500</v>
      </c>
      <c r="MJ27" s="901">
        <f t="shared" si="179"/>
        <v>0</v>
      </c>
      <c r="MM27" s="958" t="s">
        <v>755</v>
      </c>
      <c r="MN27" s="1030" t="s">
        <v>411</v>
      </c>
      <c r="MO27" s="1031" t="s">
        <v>149</v>
      </c>
      <c r="MP27" s="1044">
        <v>2</v>
      </c>
      <c r="MQ27" s="1045">
        <v>50000</v>
      </c>
      <c r="MR27" s="963">
        <f t="shared" si="180"/>
        <v>100000</v>
      </c>
      <c r="MS27" s="1016"/>
      <c r="MT27" s="898">
        <f t="shared" si="181"/>
        <v>1</v>
      </c>
      <c r="MU27" s="898">
        <f t="shared" si="182"/>
        <v>1</v>
      </c>
      <c r="MV27" s="899">
        <f t="shared" si="183"/>
        <v>1</v>
      </c>
      <c r="MW27" s="899">
        <f t="shared" si="184"/>
        <v>1</v>
      </c>
      <c r="MX27" s="899">
        <f t="shared" si="185"/>
        <v>1</v>
      </c>
      <c r="MY27" s="899">
        <f t="shared" si="186"/>
        <v>1</v>
      </c>
      <c r="MZ27" s="966">
        <f t="shared" si="187"/>
        <v>100000</v>
      </c>
      <c r="NA27" s="901">
        <f t="shared" si="188"/>
        <v>0</v>
      </c>
      <c r="ND27" s="975" t="s">
        <v>755</v>
      </c>
      <c r="NE27" s="976" t="s">
        <v>411</v>
      </c>
      <c r="NF27" s="977" t="s">
        <v>149</v>
      </c>
      <c r="NG27" s="978">
        <v>2</v>
      </c>
      <c r="NH27" s="979">
        <v>10692</v>
      </c>
      <c r="NI27" s="980">
        <v>21384</v>
      </c>
      <c r="NJ27" s="1016"/>
      <c r="NK27" s="898">
        <f t="shared" si="189"/>
        <v>1</v>
      </c>
      <c r="NL27" s="898">
        <f t="shared" si="190"/>
        <v>1</v>
      </c>
      <c r="NM27" s="899">
        <f t="shared" si="191"/>
        <v>1</v>
      </c>
      <c r="NN27" s="899">
        <f t="shared" si="192"/>
        <v>1</v>
      </c>
      <c r="NO27" s="899">
        <f t="shared" si="193"/>
        <v>1</v>
      </c>
      <c r="NP27" s="899">
        <f t="shared" si="194"/>
        <v>1</v>
      </c>
      <c r="NQ27" s="966">
        <f t="shared" si="195"/>
        <v>21384</v>
      </c>
      <c r="NR27" s="901">
        <f t="shared" si="196"/>
        <v>0</v>
      </c>
      <c r="NU27" s="981" t="s">
        <v>755</v>
      </c>
      <c r="NV27" s="982" t="s">
        <v>411</v>
      </c>
      <c r="NW27" s="983" t="s">
        <v>149</v>
      </c>
      <c r="NX27" s="984">
        <v>2</v>
      </c>
      <c r="NY27" s="1050">
        <v>10800</v>
      </c>
      <c r="NZ27" s="986">
        <f t="shared" si="197"/>
        <v>21600</v>
      </c>
      <c r="OA27" s="1016"/>
      <c r="OB27" s="898">
        <f t="shared" si="198"/>
        <v>1</v>
      </c>
      <c r="OC27" s="898">
        <f t="shared" si="199"/>
        <v>1</v>
      </c>
      <c r="OD27" s="899">
        <f t="shared" si="200"/>
        <v>1</v>
      </c>
      <c r="OE27" s="899">
        <f t="shared" si="201"/>
        <v>1</v>
      </c>
      <c r="OF27" s="899">
        <f t="shared" si="202"/>
        <v>1</v>
      </c>
      <c r="OG27" s="899">
        <f t="shared" si="203"/>
        <v>1</v>
      </c>
      <c r="OH27" s="966">
        <f t="shared" si="204"/>
        <v>21600</v>
      </c>
      <c r="OI27" s="901">
        <f t="shared" si="205"/>
        <v>0</v>
      </c>
      <c r="OL27" s="958" t="s">
        <v>755</v>
      </c>
      <c r="OM27" s="1030" t="s">
        <v>411</v>
      </c>
      <c r="ON27" s="1031" t="s">
        <v>149</v>
      </c>
      <c r="OO27" s="1044">
        <v>2</v>
      </c>
      <c r="OP27" s="1045">
        <v>123401</v>
      </c>
      <c r="OQ27" s="963">
        <f t="shared" si="206"/>
        <v>246802</v>
      </c>
      <c r="OR27" s="1016"/>
      <c r="OS27" s="898">
        <f t="shared" si="207"/>
        <v>1</v>
      </c>
      <c r="OT27" s="898">
        <f t="shared" si="208"/>
        <v>1</v>
      </c>
      <c r="OU27" s="899">
        <f t="shared" si="209"/>
        <v>1</v>
      </c>
      <c r="OV27" s="899">
        <f t="shared" si="210"/>
        <v>1</v>
      </c>
      <c r="OW27" s="899">
        <f t="shared" si="211"/>
        <v>1</v>
      </c>
      <c r="OX27" s="899">
        <f t="shared" si="212"/>
        <v>1</v>
      </c>
      <c r="OY27" s="966">
        <f t="shared" si="213"/>
        <v>246802</v>
      </c>
      <c r="OZ27" s="901">
        <f t="shared" si="214"/>
        <v>0</v>
      </c>
      <c r="PC27" s="958" t="s">
        <v>755</v>
      </c>
      <c r="PD27" s="1030" t="s">
        <v>411</v>
      </c>
      <c r="PE27" s="1031" t="s">
        <v>149</v>
      </c>
      <c r="PF27" s="1044">
        <v>2</v>
      </c>
      <c r="PG27" s="1023">
        <v>126750</v>
      </c>
      <c r="PH27" s="988">
        <v>253500</v>
      </c>
      <c r="PI27" s="1024"/>
      <c r="PJ27" s="898">
        <f t="shared" si="215"/>
        <v>1</v>
      </c>
      <c r="PK27" s="898">
        <f t="shared" si="216"/>
        <v>1</v>
      </c>
      <c r="PL27" s="899">
        <f t="shared" si="217"/>
        <v>1</v>
      </c>
      <c r="PM27" s="899">
        <f t="shared" si="218"/>
        <v>1</v>
      </c>
      <c r="PN27" s="899">
        <f t="shared" si="219"/>
        <v>1</v>
      </c>
      <c r="PO27" s="899">
        <f t="shared" si="220"/>
        <v>1</v>
      </c>
      <c r="PP27" s="966">
        <f t="shared" si="221"/>
        <v>253500</v>
      </c>
      <c r="PQ27" s="901">
        <f t="shared" si="222"/>
        <v>0</v>
      </c>
      <c r="PT27" s="958" t="s">
        <v>755</v>
      </c>
      <c r="PU27" s="1030" t="s">
        <v>411</v>
      </c>
      <c r="PV27" s="1031" t="s">
        <v>149</v>
      </c>
      <c r="PW27" s="1044">
        <v>2</v>
      </c>
      <c r="PX27" s="1045">
        <v>21000</v>
      </c>
      <c r="PY27" s="963">
        <f t="shared" si="223"/>
        <v>42000</v>
      </c>
      <c r="PZ27" s="1016"/>
      <c r="QA27" s="898">
        <f t="shared" si="224"/>
        <v>1</v>
      </c>
      <c r="QB27" s="898">
        <f t="shared" si="225"/>
        <v>1</v>
      </c>
      <c r="QC27" s="899">
        <f t="shared" si="226"/>
        <v>1</v>
      </c>
      <c r="QD27" s="899">
        <f t="shared" si="227"/>
        <v>1</v>
      </c>
      <c r="QE27" s="899">
        <f t="shared" si="228"/>
        <v>1</v>
      </c>
      <c r="QF27" s="899">
        <f t="shared" si="229"/>
        <v>1</v>
      </c>
      <c r="QG27" s="966">
        <f t="shared" si="230"/>
        <v>42000</v>
      </c>
      <c r="QH27" s="901">
        <f t="shared" si="231"/>
        <v>0</v>
      </c>
      <c r="QK27" s="958" t="s">
        <v>755</v>
      </c>
      <c r="QL27" s="1030" t="s">
        <v>411</v>
      </c>
      <c r="QM27" s="1031" t="s">
        <v>149</v>
      </c>
      <c r="QN27" s="1044">
        <v>2</v>
      </c>
      <c r="QO27" s="1049">
        <v>50099.249999999993</v>
      </c>
      <c r="QP27" s="974">
        <f t="shared" si="232"/>
        <v>100199</v>
      </c>
      <c r="QQ27" s="1016"/>
      <c r="QR27" s="898">
        <f t="shared" si="233"/>
        <v>1</v>
      </c>
      <c r="QS27" s="898">
        <f t="shared" si="234"/>
        <v>1</v>
      </c>
      <c r="QT27" s="899">
        <f t="shared" si="235"/>
        <v>1</v>
      </c>
      <c r="QU27" s="899">
        <f t="shared" si="236"/>
        <v>1</v>
      </c>
      <c r="QV27" s="899">
        <f t="shared" si="237"/>
        <v>1</v>
      </c>
      <c r="QW27" s="899">
        <f t="shared" si="238"/>
        <v>1</v>
      </c>
      <c r="QX27" s="966">
        <f t="shared" si="239"/>
        <v>100199</v>
      </c>
      <c r="QY27" s="901">
        <f t="shared" si="240"/>
        <v>0</v>
      </c>
      <c r="RB27" s="405"/>
      <c r="RC27" s="406"/>
      <c r="RD27" s="407"/>
      <c r="RE27" s="408"/>
      <c r="RF27" s="409"/>
      <c r="RG27" s="410"/>
      <c r="RH27" s="410"/>
      <c r="RI27" s="898"/>
      <c r="RJ27" s="898"/>
      <c r="RK27" s="934"/>
      <c r="RL27" s="934"/>
      <c r="RM27" s="934"/>
      <c r="RN27" s="934"/>
      <c r="RO27" s="935"/>
      <c r="RP27" s="936"/>
      <c r="RS27" s="405"/>
      <c r="RT27" s="406"/>
      <c r="RU27" s="407"/>
      <c r="RV27" s="408"/>
      <c r="RW27" s="409"/>
      <c r="RX27" s="410"/>
      <c r="RY27" s="410"/>
      <c r="RZ27" s="898"/>
      <c r="SA27" s="898"/>
      <c r="SB27" s="934"/>
      <c r="SC27" s="934"/>
      <c r="SD27" s="934"/>
      <c r="SE27" s="934"/>
      <c r="SF27" s="935"/>
      <c r="SG27" s="936"/>
      <c r="SJ27" s="405"/>
      <c r="SK27" s="406"/>
      <c r="SL27" s="407"/>
      <c r="SM27" s="408"/>
      <c r="SN27" s="409"/>
      <c r="SO27" s="410"/>
      <c r="SP27" s="410"/>
      <c r="SQ27" s="898"/>
      <c r="SR27" s="898"/>
      <c r="SS27" s="934"/>
      <c r="ST27" s="934"/>
      <c r="SU27" s="934"/>
      <c r="SV27" s="934"/>
      <c r="SW27" s="935"/>
      <c r="SX27" s="936"/>
    </row>
    <row r="28" spans="2:518" ht="31.5" thickTop="1" thickBot="1">
      <c r="B28" s="958" t="s">
        <v>756</v>
      </c>
      <c r="C28" s="1030" t="s">
        <v>412</v>
      </c>
      <c r="D28" s="1031" t="s">
        <v>149</v>
      </c>
      <c r="E28" s="1044">
        <v>2</v>
      </c>
      <c r="F28" s="1045"/>
      <c r="G28" s="963">
        <f t="shared" si="0"/>
        <v>0</v>
      </c>
      <c r="H28" s="1016"/>
      <c r="K28" s="958" t="s">
        <v>756</v>
      </c>
      <c r="L28" s="1030" t="s">
        <v>412</v>
      </c>
      <c r="M28" s="1031" t="s">
        <v>149</v>
      </c>
      <c r="N28" s="1044">
        <v>2</v>
      </c>
      <c r="O28" s="1046">
        <v>12691</v>
      </c>
      <c r="P28" s="963">
        <f t="shared" si="1"/>
        <v>25382</v>
      </c>
      <c r="Q28" s="1016"/>
      <c r="R28" s="898">
        <f t="shared" si="2"/>
        <v>1</v>
      </c>
      <c r="S28" s="898">
        <f t="shared" si="3"/>
        <v>1</v>
      </c>
      <c r="T28" s="899">
        <f t="shared" si="4"/>
        <v>1</v>
      </c>
      <c r="U28" s="899">
        <f t="shared" si="5"/>
        <v>1</v>
      </c>
      <c r="V28" s="899">
        <f t="shared" si="6"/>
        <v>1</v>
      </c>
      <c r="W28" s="899">
        <f t="shared" si="7"/>
        <v>1</v>
      </c>
      <c r="X28" s="966">
        <f t="shared" si="8"/>
        <v>25382</v>
      </c>
      <c r="Y28" s="901">
        <f t="shared" si="9"/>
        <v>0</v>
      </c>
      <c r="Z28" s="872"/>
      <c r="AA28" s="872"/>
      <c r="AB28" s="958" t="s">
        <v>756</v>
      </c>
      <c r="AC28" s="1030" t="s">
        <v>412</v>
      </c>
      <c r="AD28" s="1031" t="s">
        <v>149</v>
      </c>
      <c r="AE28" s="1044">
        <v>2</v>
      </c>
      <c r="AF28" s="1045">
        <v>30000</v>
      </c>
      <c r="AG28" s="963">
        <f t="shared" si="10"/>
        <v>60000</v>
      </c>
      <c r="AH28" s="1016"/>
      <c r="AI28" s="898">
        <f t="shared" si="11"/>
        <v>1</v>
      </c>
      <c r="AJ28" s="898">
        <f t="shared" si="12"/>
        <v>1</v>
      </c>
      <c r="AK28" s="899">
        <f t="shared" si="13"/>
        <v>1</v>
      </c>
      <c r="AL28" s="899">
        <f t="shared" si="14"/>
        <v>1</v>
      </c>
      <c r="AM28" s="899">
        <f t="shared" si="15"/>
        <v>1</v>
      </c>
      <c r="AN28" s="899">
        <f t="shared" si="16"/>
        <v>1</v>
      </c>
      <c r="AO28" s="966">
        <f t="shared" si="17"/>
        <v>60000</v>
      </c>
      <c r="AP28" s="901">
        <f t="shared" si="18"/>
        <v>0</v>
      </c>
      <c r="AQ28" s="872"/>
      <c r="AR28" s="872"/>
      <c r="AS28" s="958" t="s">
        <v>756</v>
      </c>
      <c r="AT28" s="1035" t="s">
        <v>412</v>
      </c>
      <c r="AU28" s="1031" t="s">
        <v>149</v>
      </c>
      <c r="AV28" s="1044">
        <v>2</v>
      </c>
      <c r="AW28" s="1047">
        <v>15000</v>
      </c>
      <c r="AX28" s="969">
        <f t="shared" si="19"/>
        <v>30000</v>
      </c>
      <c r="AY28" s="1016"/>
      <c r="AZ28" s="898">
        <f t="shared" si="20"/>
        <v>1</v>
      </c>
      <c r="BA28" s="898">
        <f t="shared" si="21"/>
        <v>1</v>
      </c>
      <c r="BB28" s="899">
        <f t="shared" si="22"/>
        <v>1</v>
      </c>
      <c r="BC28" s="899">
        <f t="shared" si="23"/>
        <v>1</v>
      </c>
      <c r="BD28" s="899">
        <f t="shared" si="24"/>
        <v>1</v>
      </c>
      <c r="BE28" s="899">
        <f t="shared" si="25"/>
        <v>1</v>
      </c>
      <c r="BF28" s="966">
        <f t="shared" si="26"/>
        <v>30000</v>
      </c>
      <c r="BG28" s="901">
        <f t="shared" si="27"/>
        <v>0</v>
      </c>
      <c r="BJ28" s="958" t="s">
        <v>756</v>
      </c>
      <c r="BK28" s="1030" t="s">
        <v>412</v>
      </c>
      <c r="BL28" s="1031" t="s">
        <v>149</v>
      </c>
      <c r="BM28" s="1044">
        <v>2</v>
      </c>
      <c r="BN28" s="1045">
        <v>15700</v>
      </c>
      <c r="BO28" s="963">
        <f t="shared" si="28"/>
        <v>31400</v>
      </c>
      <c r="BP28" s="1016"/>
      <c r="BQ28" s="898">
        <f t="shared" si="29"/>
        <v>1</v>
      </c>
      <c r="BR28" s="898">
        <f t="shared" si="30"/>
        <v>1</v>
      </c>
      <c r="BS28" s="899">
        <f t="shared" si="31"/>
        <v>1</v>
      </c>
      <c r="BT28" s="899">
        <f t="shared" si="32"/>
        <v>1</v>
      </c>
      <c r="BU28" s="899">
        <f t="shared" si="33"/>
        <v>1</v>
      </c>
      <c r="BV28" s="899">
        <f t="shared" si="34"/>
        <v>1</v>
      </c>
      <c r="BW28" s="966">
        <f t="shared" si="35"/>
        <v>31400</v>
      </c>
      <c r="BX28" s="901">
        <f t="shared" si="36"/>
        <v>0</v>
      </c>
      <c r="CA28" s="958" t="s">
        <v>756</v>
      </c>
      <c r="CB28" s="1030" t="s">
        <v>412</v>
      </c>
      <c r="CC28" s="1031" t="s">
        <v>149</v>
      </c>
      <c r="CD28" s="1044">
        <v>2</v>
      </c>
      <c r="CE28" s="1045">
        <v>12361</v>
      </c>
      <c r="CF28" s="963">
        <f t="shared" si="37"/>
        <v>24722</v>
      </c>
      <c r="CG28" s="1016"/>
      <c r="CH28" s="898">
        <f t="shared" si="38"/>
        <v>1</v>
      </c>
      <c r="CI28" s="898">
        <f t="shared" si="39"/>
        <v>1</v>
      </c>
      <c r="CJ28" s="899">
        <f t="shared" si="40"/>
        <v>1</v>
      </c>
      <c r="CK28" s="899">
        <f t="shared" si="41"/>
        <v>1</v>
      </c>
      <c r="CL28" s="899">
        <f t="shared" si="42"/>
        <v>1</v>
      </c>
      <c r="CM28" s="899">
        <f t="shared" si="43"/>
        <v>1</v>
      </c>
      <c r="CN28" s="966">
        <f t="shared" si="44"/>
        <v>24722</v>
      </c>
      <c r="CO28" s="901">
        <f t="shared" si="45"/>
        <v>0</v>
      </c>
      <c r="CR28" s="958" t="s">
        <v>756</v>
      </c>
      <c r="CS28" s="1030" t="s">
        <v>412</v>
      </c>
      <c r="CT28" s="1031" t="s">
        <v>149</v>
      </c>
      <c r="CU28" s="1044">
        <v>2</v>
      </c>
      <c r="CV28" s="1045">
        <v>45900</v>
      </c>
      <c r="CW28" s="963">
        <f t="shared" si="46"/>
        <v>91800</v>
      </c>
      <c r="CX28" s="1016"/>
      <c r="CY28" s="898">
        <f t="shared" si="47"/>
        <v>1</v>
      </c>
      <c r="CZ28" s="898">
        <f t="shared" si="48"/>
        <v>1</v>
      </c>
      <c r="DA28" s="899">
        <f t="shared" si="49"/>
        <v>1</v>
      </c>
      <c r="DB28" s="899">
        <f t="shared" si="50"/>
        <v>1</v>
      </c>
      <c r="DC28" s="899">
        <f t="shared" si="51"/>
        <v>1</v>
      </c>
      <c r="DD28" s="899">
        <f t="shared" si="52"/>
        <v>1</v>
      </c>
      <c r="DE28" s="966">
        <f t="shared" si="53"/>
        <v>91800</v>
      </c>
      <c r="DF28" s="901">
        <f t="shared" si="54"/>
        <v>0</v>
      </c>
      <c r="DI28" s="958" t="s">
        <v>756</v>
      </c>
      <c r="DJ28" s="1030" t="s">
        <v>412</v>
      </c>
      <c r="DK28" s="1031" t="s">
        <v>149</v>
      </c>
      <c r="DL28" s="1044">
        <v>2</v>
      </c>
      <c r="DM28" s="1045">
        <v>30315</v>
      </c>
      <c r="DN28" s="963">
        <f t="shared" si="55"/>
        <v>60630</v>
      </c>
      <c r="DO28" s="1016"/>
      <c r="DP28" s="898">
        <f t="shared" si="56"/>
        <v>1</v>
      </c>
      <c r="DQ28" s="898">
        <f t="shared" si="57"/>
        <v>1</v>
      </c>
      <c r="DR28" s="899">
        <f t="shared" si="58"/>
        <v>1</v>
      </c>
      <c r="DS28" s="899">
        <f t="shared" si="59"/>
        <v>1</v>
      </c>
      <c r="DT28" s="899">
        <f t="shared" si="60"/>
        <v>1</v>
      </c>
      <c r="DU28" s="899">
        <f t="shared" si="61"/>
        <v>1</v>
      </c>
      <c r="DV28" s="966">
        <f t="shared" si="62"/>
        <v>60630</v>
      </c>
      <c r="DW28" s="901">
        <f t="shared" si="63"/>
        <v>0</v>
      </c>
      <c r="DZ28" s="958" t="s">
        <v>756</v>
      </c>
      <c r="EA28" s="1030" t="s">
        <v>412</v>
      </c>
      <c r="EB28" s="1031" t="s">
        <v>149</v>
      </c>
      <c r="EC28" s="1044">
        <v>2</v>
      </c>
      <c r="ED28" s="1045">
        <v>24700</v>
      </c>
      <c r="EE28" s="963">
        <f t="shared" si="64"/>
        <v>49400</v>
      </c>
      <c r="EF28" s="1016"/>
      <c r="EG28" s="898">
        <f t="shared" si="65"/>
        <v>1</v>
      </c>
      <c r="EH28" s="898">
        <f t="shared" si="66"/>
        <v>1</v>
      </c>
      <c r="EI28" s="899">
        <f t="shared" si="67"/>
        <v>1</v>
      </c>
      <c r="EJ28" s="899">
        <f t="shared" si="68"/>
        <v>1</v>
      </c>
      <c r="EK28" s="899">
        <f t="shared" si="69"/>
        <v>1</v>
      </c>
      <c r="EL28" s="899">
        <f t="shared" si="70"/>
        <v>1</v>
      </c>
      <c r="EM28" s="966">
        <f t="shared" si="71"/>
        <v>49400</v>
      </c>
      <c r="EN28" s="901">
        <f t="shared" si="72"/>
        <v>0</v>
      </c>
      <c r="EQ28" s="958" t="s">
        <v>756</v>
      </c>
      <c r="ER28" s="1030" t="s">
        <v>412</v>
      </c>
      <c r="ES28" s="1031" t="s">
        <v>149</v>
      </c>
      <c r="ET28" s="1044">
        <v>2</v>
      </c>
      <c r="EU28" s="1045">
        <v>12450</v>
      </c>
      <c r="EV28" s="963">
        <f t="shared" si="73"/>
        <v>24900</v>
      </c>
      <c r="EW28" s="1016"/>
      <c r="EX28" s="898">
        <f t="shared" si="74"/>
        <v>1</v>
      </c>
      <c r="EY28" s="898">
        <f t="shared" si="75"/>
        <v>1</v>
      </c>
      <c r="EZ28" s="899">
        <f t="shared" si="76"/>
        <v>1</v>
      </c>
      <c r="FA28" s="899">
        <f t="shared" si="77"/>
        <v>1</v>
      </c>
      <c r="FB28" s="899">
        <f t="shared" si="78"/>
        <v>1</v>
      </c>
      <c r="FC28" s="899">
        <f t="shared" si="79"/>
        <v>1</v>
      </c>
      <c r="FD28" s="966">
        <f t="shared" si="80"/>
        <v>24900</v>
      </c>
      <c r="FE28" s="901">
        <f t="shared" si="81"/>
        <v>0</v>
      </c>
      <c r="FH28" s="958"/>
      <c r="FI28" s="1030"/>
      <c r="FJ28" s="1031"/>
      <c r="FK28" s="1044"/>
      <c r="FL28" s="1045"/>
      <c r="FM28" s="963">
        <f t="shared" si="82"/>
        <v>0</v>
      </c>
      <c r="FN28" s="1016"/>
      <c r="FO28" s="898" t="e">
        <f t="shared" si="83"/>
        <v>#N/A</v>
      </c>
      <c r="FP28" s="898" t="e">
        <f t="shared" si="84"/>
        <v>#N/A</v>
      </c>
      <c r="FQ28" s="899" t="e">
        <f t="shared" si="85"/>
        <v>#N/A</v>
      </c>
      <c r="FR28" s="899">
        <f t="shared" si="86"/>
        <v>0</v>
      </c>
      <c r="FS28" s="899">
        <f t="shared" si="87"/>
        <v>0</v>
      </c>
      <c r="FT28" s="899" t="e">
        <f t="shared" si="88"/>
        <v>#N/A</v>
      </c>
      <c r="FU28" s="966">
        <f t="shared" si="89"/>
        <v>0</v>
      </c>
      <c r="FV28" s="901">
        <f t="shared" si="90"/>
        <v>0</v>
      </c>
      <c r="FY28" s="958" t="s">
        <v>756</v>
      </c>
      <c r="FZ28" s="1030" t="s">
        <v>412</v>
      </c>
      <c r="GA28" s="1031" t="s">
        <v>149</v>
      </c>
      <c r="GB28" s="1044">
        <v>2</v>
      </c>
      <c r="GC28" s="1046">
        <v>12691</v>
      </c>
      <c r="GD28" s="963">
        <f t="shared" si="91"/>
        <v>25382</v>
      </c>
      <c r="GE28" s="1016"/>
      <c r="GF28" s="898">
        <f t="shared" si="92"/>
        <v>1</v>
      </c>
      <c r="GG28" s="898">
        <f t="shared" si="93"/>
        <v>1</v>
      </c>
      <c r="GH28" s="899">
        <f t="shared" si="94"/>
        <v>1</v>
      </c>
      <c r="GI28" s="899">
        <f t="shared" si="95"/>
        <v>1</v>
      </c>
      <c r="GJ28" s="899">
        <f t="shared" si="96"/>
        <v>1</v>
      </c>
      <c r="GK28" s="899">
        <f t="shared" si="97"/>
        <v>1</v>
      </c>
      <c r="GL28" s="966">
        <f t="shared" si="98"/>
        <v>25382</v>
      </c>
      <c r="GM28" s="901">
        <f t="shared" si="99"/>
        <v>0</v>
      </c>
      <c r="GP28" s="958" t="s">
        <v>756</v>
      </c>
      <c r="GQ28" s="1030" t="s">
        <v>412</v>
      </c>
      <c r="GR28" s="1031" t="s">
        <v>149</v>
      </c>
      <c r="GS28" s="1044">
        <v>2</v>
      </c>
      <c r="GT28" s="1045">
        <v>12433</v>
      </c>
      <c r="GU28" s="963">
        <f t="shared" si="100"/>
        <v>24866</v>
      </c>
      <c r="GV28" s="1016"/>
      <c r="GW28" s="898">
        <f t="shared" si="101"/>
        <v>1</v>
      </c>
      <c r="GX28" s="898">
        <f t="shared" si="102"/>
        <v>1</v>
      </c>
      <c r="GY28" s="899">
        <f t="shared" si="103"/>
        <v>1</v>
      </c>
      <c r="GZ28" s="899">
        <f t="shared" si="104"/>
        <v>1</v>
      </c>
      <c r="HA28" s="899">
        <f t="shared" si="105"/>
        <v>1</v>
      </c>
      <c r="HB28" s="899">
        <f t="shared" si="106"/>
        <v>1</v>
      </c>
      <c r="HC28" s="966">
        <f t="shared" si="107"/>
        <v>24866</v>
      </c>
      <c r="HD28" s="901">
        <f t="shared" si="108"/>
        <v>0</v>
      </c>
      <c r="HG28" s="958" t="s">
        <v>756</v>
      </c>
      <c r="HH28" s="1030" t="s">
        <v>412</v>
      </c>
      <c r="HI28" s="1031" t="s">
        <v>149</v>
      </c>
      <c r="HJ28" s="1044">
        <v>2</v>
      </c>
      <c r="HK28" s="1045">
        <v>24312</v>
      </c>
      <c r="HL28" s="963">
        <f t="shared" si="241"/>
        <v>48624</v>
      </c>
      <c r="HM28" s="1016"/>
      <c r="HN28" s="898">
        <f t="shared" si="109"/>
        <v>1</v>
      </c>
      <c r="HO28" s="898">
        <f t="shared" si="110"/>
        <v>1</v>
      </c>
      <c r="HP28" s="899">
        <f t="shared" si="111"/>
        <v>1</v>
      </c>
      <c r="HQ28" s="899">
        <f t="shared" si="112"/>
        <v>1</v>
      </c>
      <c r="HR28" s="899">
        <f t="shared" si="113"/>
        <v>1</v>
      </c>
      <c r="HS28" s="899">
        <f t="shared" si="114"/>
        <v>1</v>
      </c>
      <c r="HT28" s="966">
        <f t="shared" si="115"/>
        <v>48624</v>
      </c>
      <c r="HU28" s="901">
        <f t="shared" si="116"/>
        <v>0</v>
      </c>
      <c r="HX28" s="958" t="s">
        <v>756</v>
      </c>
      <c r="HY28" s="1030" t="s">
        <v>412</v>
      </c>
      <c r="HZ28" s="1031" t="s">
        <v>149</v>
      </c>
      <c r="IA28" s="1044">
        <v>2</v>
      </c>
      <c r="IB28" s="1048">
        <v>20955</v>
      </c>
      <c r="IC28" s="972">
        <f t="shared" si="117"/>
        <v>41910</v>
      </c>
      <c r="ID28" s="1016"/>
      <c r="IE28" s="898">
        <f t="shared" si="118"/>
        <v>1</v>
      </c>
      <c r="IF28" s="898">
        <f t="shared" si="119"/>
        <v>1</v>
      </c>
      <c r="IG28" s="899">
        <f t="shared" si="120"/>
        <v>1</v>
      </c>
      <c r="IH28" s="899">
        <f t="shared" si="121"/>
        <v>1</v>
      </c>
      <c r="II28" s="899">
        <f t="shared" si="122"/>
        <v>1</v>
      </c>
      <c r="IJ28" s="899">
        <f t="shared" si="123"/>
        <v>1</v>
      </c>
      <c r="IK28" s="966">
        <f t="shared" si="124"/>
        <v>41910</v>
      </c>
      <c r="IL28" s="901">
        <f t="shared" si="125"/>
        <v>0</v>
      </c>
      <c r="IO28" s="958" t="s">
        <v>756</v>
      </c>
      <c r="IP28" s="1030" t="s">
        <v>412</v>
      </c>
      <c r="IQ28" s="1031" t="s">
        <v>149</v>
      </c>
      <c r="IR28" s="1044">
        <v>2</v>
      </c>
      <c r="IS28" s="1045">
        <v>15496</v>
      </c>
      <c r="IT28" s="963">
        <f t="shared" si="126"/>
        <v>30992</v>
      </c>
      <c r="IU28" s="1016"/>
      <c r="IV28" s="898">
        <f t="shared" si="127"/>
        <v>1</v>
      </c>
      <c r="IW28" s="898">
        <f t="shared" si="128"/>
        <v>1</v>
      </c>
      <c r="IX28" s="899">
        <f t="shared" si="129"/>
        <v>1</v>
      </c>
      <c r="IY28" s="899">
        <f t="shared" si="130"/>
        <v>1</v>
      </c>
      <c r="IZ28" s="899">
        <f t="shared" si="131"/>
        <v>1</v>
      </c>
      <c r="JA28" s="899">
        <f t="shared" si="132"/>
        <v>1</v>
      </c>
      <c r="JB28" s="966">
        <f t="shared" si="133"/>
        <v>30992</v>
      </c>
      <c r="JC28" s="901">
        <f t="shared" si="134"/>
        <v>0</v>
      </c>
      <c r="JF28" s="958" t="s">
        <v>756</v>
      </c>
      <c r="JG28" s="1030" t="s">
        <v>412</v>
      </c>
      <c r="JH28" s="1031" t="s">
        <v>149</v>
      </c>
      <c r="JI28" s="1044">
        <v>2</v>
      </c>
      <c r="JJ28" s="1045">
        <v>11000</v>
      </c>
      <c r="JK28" s="963">
        <f t="shared" si="135"/>
        <v>22000</v>
      </c>
      <c r="JL28" s="1016"/>
      <c r="JM28" s="898">
        <f t="shared" si="136"/>
        <v>1</v>
      </c>
      <c r="JN28" s="898">
        <f t="shared" si="137"/>
        <v>1</v>
      </c>
      <c r="JO28" s="899">
        <f t="shared" si="138"/>
        <v>1</v>
      </c>
      <c r="JP28" s="899">
        <f t="shared" si="139"/>
        <v>1</v>
      </c>
      <c r="JQ28" s="899">
        <f t="shared" si="140"/>
        <v>1</v>
      </c>
      <c r="JR28" s="899">
        <f t="shared" si="141"/>
        <v>1</v>
      </c>
      <c r="JS28" s="966">
        <f t="shared" si="142"/>
        <v>22000</v>
      </c>
      <c r="JT28" s="901">
        <f t="shared" si="143"/>
        <v>0</v>
      </c>
      <c r="JW28" s="958" t="s">
        <v>756</v>
      </c>
      <c r="JX28" s="1030" t="s">
        <v>412</v>
      </c>
      <c r="JY28" s="1031" t="s">
        <v>149</v>
      </c>
      <c r="JZ28" s="1044">
        <v>2</v>
      </c>
      <c r="KA28" s="1045">
        <v>23530.350600000002</v>
      </c>
      <c r="KB28" s="963">
        <f t="shared" si="144"/>
        <v>47061</v>
      </c>
      <c r="KC28" s="1016"/>
      <c r="KD28" s="898">
        <f t="shared" si="145"/>
        <v>1</v>
      </c>
      <c r="KE28" s="898">
        <f t="shared" si="146"/>
        <v>1</v>
      </c>
      <c r="KF28" s="899">
        <f t="shared" si="147"/>
        <v>1</v>
      </c>
      <c r="KG28" s="899">
        <f t="shared" si="148"/>
        <v>1</v>
      </c>
      <c r="KH28" s="899">
        <f t="shared" si="149"/>
        <v>1</v>
      </c>
      <c r="KI28" s="899">
        <f t="shared" si="150"/>
        <v>1</v>
      </c>
      <c r="KJ28" s="966">
        <f t="shared" si="151"/>
        <v>47061</v>
      </c>
      <c r="KK28" s="901">
        <f t="shared" si="152"/>
        <v>0</v>
      </c>
      <c r="KN28" s="958" t="s">
        <v>756</v>
      </c>
      <c r="KO28" s="1030" t="s">
        <v>412</v>
      </c>
      <c r="KP28" s="1031" t="s">
        <v>149</v>
      </c>
      <c r="KQ28" s="1044">
        <v>2</v>
      </c>
      <c r="KR28" s="1045">
        <v>24500</v>
      </c>
      <c r="KS28" s="963">
        <f t="shared" si="153"/>
        <v>49000</v>
      </c>
      <c r="KT28" s="1016"/>
      <c r="KU28" s="898">
        <f t="shared" si="154"/>
        <v>1</v>
      </c>
      <c r="KV28" s="898">
        <f t="shared" si="155"/>
        <v>1</v>
      </c>
      <c r="KW28" s="899">
        <f t="shared" si="156"/>
        <v>1</v>
      </c>
      <c r="KX28" s="899">
        <f t="shared" si="157"/>
        <v>1</v>
      </c>
      <c r="KY28" s="899">
        <f t="shared" si="158"/>
        <v>1</v>
      </c>
      <c r="KZ28" s="899">
        <f t="shared" si="159"/>
        <v>1</v>
      </c>
      <c r="LA28" s="966">
        <f t="shared" si="160"/>
        <v>49000</v>
      </c>
      <c r="LB28" s="901">
        <f t="shared" si="161"/>
        <v>0</v>
      </c>
      <c r="LE28" s="958" t="s">
        <v>756</v>
      </c>
      <c r="LF28" s="1030" t="s">
        <v>412</v>
      </c>
      <c r="LG28" s="1031" t="s">
        <v>149</v>
      </c>
      <c r="LH28" s="1044">
        <v>2</v>
      </c>
      <c r="LI28" s="1049">
        <v>9970</v>
      </c>
      <c r="LJ28" s="974">
        <f t="shared" si="162"/>
        <v>19940</v>
      </c>
      <c r="LK28" s="1016"/>
      <c r="LL28" s="898">
        <f t="shared" si="163"/>
        <v>1</v>
      </c>
      <c r="LM28" s="898">
        <f t="shared" si="164"/>
        <v>1</v>
      </c>
      <c r="LN28" s="899">
        <f t="shared" si="165"/>
        <v>1</v>
      </c>
      <c r="LO28" s="899">
        <f t="shared" si="166"/>
        <v>1</v>
      </c>
      <c r="LP28" s="899">
        <f t="shared" si="167"/>
        <v>1</v>
      </c>
      <c r="LQ28" s="899">
        <f t="shared" si="168"/>
        <v>1</v>
      </c>
      <c r="LR28" s="966">
        <f t="shared" si="169"/>
        <v>19940</v>
      </c>
      <c r="LS28" s="901">
        <f t="shared" si="170"/>
        <v>0</v>
      </c>
      <c r="LV28" s="958" t="s">
        <v>756</v>
      </c>
      <c r="LW28" s="1030" t="s">
        <v>412</v>
      </c>
      <c r="LX28" s="1031" t="s">
        <v>149</v>
      </c>
      <c r="LY28" s="1044">
        <v>2</v>
      </c>
      <c r="LZ28" s="1045">
        <v>9750</v>
      </c>
      <c r="MA28" s="963">
        <f t="shared" si="171"/>
        <v>19500</v>
      </c>
      <c r="MB28" s="1016"/>
      <c r="MC28" s="898">
        <f t="shared" si="172"/>
        <v>1</v>
      </c>
      <c r="MD28" s="898">
        <f t="shared" si="173"/>
        <v>1</v>
      </c>
      <c r="ME28" s="899">
        <f t="shared" si="174"/>
        <v>1</v>
      </c>
      <c r="MF28" s="899">
        <f t="shared" si="175"/>
        <v>1</v>
      </c>
      <c r="MG28" s="899">
        <f t="shared" si="176"/>
        <v>1</v>
      </c>
      <c r="MH28" s="899">
        <f t="shared" si="177"/>
        <v>1</v>
      </c>
      <c r="MI28" s="966">
        <f t="shared" si="178"/>
        <v>19500</v>
      </c>
      <c r="MJ28" s="901">
        <f t="shared" si="179"/>
        <v>0</v>
      </c>
      <c r="MM28" s="958" t="s">
        <v>756</v>
      </c>
      <c r="MN28" s="1030" t="s">
        <v>412</v>
      </c>
      <c r="MO28" s="1031" t="s">
        <v>149</v>
      </c>
      <c r="MP28" s="1044">
        <v>2</v>
      </c>
      <c r="MQ28" s="1045">
        <v>10000</v>
      </c>
      <c r="MR28" s="963">
        <f t="shared" si="180"/>
        <v>20000</v>
      </c>
      <c r="MS28" s="1016"/>
      <c r="MT28" s="898">
        <f t="shared" si="181"/>
        <v>1</v>
      </c>
      <c r="MU28" s="898">
        <f t="shared" si="182"/>
        <v>1</v>
      </c>
      <c r="MV28" s="899">
        <f t="shared" si="183"/>
        <v>1</v>
      </c>
      <c r="MW28" s="899">
        <f t="shared" si="184"/>
        <v>1</v>
      </c>
      <c r="MX28" s="899">
        <f t="shared" si="185"/>
        <v>1</v>
      </c>
      <c r="MY28" s="899">
        <f t="shared" si="186"/>
        <v>1</v>
      </c>
      <c r="MZ28" s="966">
        <f t="shared" si="187"/>
        <v>20000</v>
      </c>
      <c r="NA28" s="901">
        <f t="shared" si="188"/>
        <v>0</v>
      </c>
      <c r="ND28" s="975" t="s">
        <v>756</v>
      </c>
      <c r="NE28" s="976" t="s">
        <v>412</v>
      </c>
      <c r="NF28" s="977" t="s">
        <v>149</v>
      </c>
      <c r="NG28" s="978">
        <v>2</v>
      </c>
      <c r="NH28" s="979">
        <v>24446.07</v>
      </c>
      <c r="NI28" s="980">
        <v>48892</v>
      </c>
      <c r="NJ28" s="1016"/>
      <c r="NK28" s="898">
        <f t="shared" si="189"/>
        <v>1</v>
      </c>
      <c r="NL28" s="898">
        <f t="shared" si="190"/>
        <v>1</v>
      </c>
      <c r="NM28" s="899">
        <f t="shared" si="191"/>
        <v>1</v>
      </c>
      <c r="NN28" s="899">
        <f t="shared" si="192"/>
        <v>1</v>
      </c>
      <c r="NO28" s="899">
        <f t="shared" si="193"/>
        <v>1</v>
      </c>
      <c r="NP28" s="899">
        <f t="shared" si="194"/>
        <v>1</v>
      </c>
      <c r="NQ28" s="966">
        <f t="shared" si="195"/>
        <v>48892</v>
      </c>
      <c r="NR28" s="901">
        <f t="shared" si="196"/>
        <v>0</v>
      </c>
      <c r="NU28" s="981" t="s">
        <v>756</v>
      </c>
      <c r="NV28" s="982" t="s">
        <v>412</v>
      </c>
      <c r="NW28" s="983" t="s">
        <v>149</v>
      </c>
      <c r="NX28" s="984">
        <v>2</v>
      </c>
      <c r="NY28" s="1050">
        <v>24693</v>
      </c>
      <c r="NZ28" s="986">
        <f t="shared" si="197"/>
        <v>49386</v>
      </c>
      <c r="OA28" s="1016"/>
      <c r="OB28" s="898">
        <f t="shared" si="198"/>
        <v>1</v>
      </c>
      <c r="OC28" s="898">
        <f t="shared" si="199"/>
        <v>1</v>
      </c>
      <c r="OD28" s="899">
        <f t="shared" si="200"/>
        <v>1</v>
      </c>
      <c r="OE28" s="899">
        <f t="shared" si="201"/>
        <v>1</v>
      </c>
      <c r="OF28" s="899">
        <f t="shared" si="202"/>
        <v>1</v>
      </c>
      <c r="OG28" s="899">
        <f t="shared" si="203"/>
        <v>1</v>
      </c>
      <c r="OH28" s="966">
        <f t="shared" si="204"/>
        <v>49386</v>
      </c>
      <c r="OI28" s="901">
        <f t="shared" si="205"/>
        <v>0</v>
      </c>
      <c r="OL28" s="958" t="s">
        <v>756</v>
      </c>
      <c r="OM28" s="1030" t="s">
        <v>412</v>
      </c>
      <c r="ON28" s="1031" t="s">
        <v>149</v>
      </c>
      <c r="OO28" s="1044">
        <v>2</v>
      </c>
      <c r="OP28" s="1045">
        <v>32783</v>
      </c>
      <c r="OQ28" s="963">
        <f t="shared" si="206"/>
        <v>65566</v>
      </c>
      <c r="OR28" s="1016"/>
      <c r="OS28" s="898">
        <f t="shared" si="207"/>
        <v>1</v>
      </c>
      <c r="OT28" s="898">
        <f t="shared" si="208"/>
        <v>1</v>
      </c>
      <c r="OU28" s="899">
        <f t="shared" si="209"/>
        <v>1</v>
      </c>
      <c r="OV28" s="899">
        <f t="shared" si="210"/>
        <v>1</v>
      </c>
      <c r="OW28" s="899">
        <f t="shared" si="211"/>
        <v>1</v>
      </c>
      <c r="OX28" s="899">
        <f t="shared" si="212"/>
        <v>1</v>
      </c>
      <c r="OY28" s="966">
        <f t="shared" si="213"/>
        <v>65566</v>
      </c>
      <c r="OZ28" s="901">
        <f t="shared" si="214"/>
        <v>0</v>
      </c>
      <c r="PC28" s="958" t="s">
        <v>756</v>
      </c>
      <c r="PD28" s="1030" t="s">
        <v>412</v>
      </c>
      <c r="PE28" s="1031" t="s">
        <v>149</v>
      </c>
      <c r="PF28" s="1044">
        <v>2</v>
      </c>
      <c r="PG28" s="1023">
        <v>16900</v>
      </c>
      <c r="PH28" s="988">
        <v>33800</v>
      </c>
      <c r="PI28" s="1024"/>
      <c r="PJ28" s="898">
        <f t="shared" si="215"/>
        <v>1</v>
      </c>
      <c r="PK28" s="898">
        <f t="shared" si="216"/>
        <v>1</v>
      </c>
      <c r="PL28" s="899">
        <f t="shared" si="217"/>
        <v>1</v>
      </c>
      <c r="PM28" s="899">
        <f t="shared" si="218"/>
        <v>1</v>
      </c>
      <c r="PN28" s="899">
        <f t="shared" si="219"/>
        <v>1</v>
      </c>
      <c r="PO28" s="899">
        <f t="shared" si="220"/>
        <v>1</v>
      </c>
      <c r="PP28" s="966">
        <f t="shared" si="221"/>
        <v>33800</v>
      </c>
      <c r="PQ28" s="901">
        <f t="shared" si="222"/>
        <v>0</v>
      </c>
      <c r="PT28" s="958" t="s">
        <v>756</v>
      </c>
      <c r="PU28" s="1030" t="s">
        <v>412</v>
      </c>
      <c r="PV28" s="1031" t="s">
        <v>149</v>
      </c>
      <c r="PW28" s="1044">
        <v>2</v>
      </c>
      <c r="PX28" s="1045">
        <v>12400</v>
      </c>
      <c r="PY28" s="963">
        <f t="shared" si="223"/>
        <v>24800</v>
      </c>
      <c r="PZ28" s="1016"/>
      <c r="QA28" s="898">
        <f t="shared" si="224"/>
        <v>1</v>
      </c>
      <c r="QB28" s="898">
        <f t="shared" si="225"/>
        <v>1</v>
      </c>
      <c r="QC28" s="899">
        <f t="shared" si="226"/>
        <v>1</v>
      </c>
      <c r="QD28" s="899">
        <f t="shared" si="227"/>
        <v>1</v>
      </c>
      <c r="QE28" s="899">
        <f t="shared" si="228"/>
        <v>1</v>
      </c>
      <c r="QF28" s="899">
        <f t="shared" si="229"/>
        <v>1</v>
      </c>
      <c r="QG28" s="966">
        <f t="shared" si="230"/>
        <v>24800</v>
      </c>
      <c r="QH28" s="901">
        <f t="shared" si="231"/>
        <v>0</v>
      </c>
      <c r="QK28" s="958" t="s">
        <v>756</v>
      </c>
      <c r="QL28" s="1030" t="s">
        <v>412</v>
      </c>
      <c r="QM28" s="1031" t="s">
        <v>149</v>
      </c>
      <c r="QN28" s="1044">
        <v>2</v>
      </c>
      <c r="QO28" s="1049">
        <v>10019.849999999999</v>
      </c>
      <c r="QP28" s="974">
        <f t="shared" si="232"/>
        <v>20040</v>
      </c>
      <c r="QQ28" s="1016"/>
      <c r="QR28" s="898">
        <f t="shared" si="233"/>
        <v>1</v>
      </c>
      <c r="QS28" s="898">
        <f t="shared" si="234"/>
        <v>1</v>
      </c>
      <c r="QT28" s="899">
        <f t="shared" si="235"/>
        <v>1</v>
      </c>
      <c r="QU28" s="899">
        <f t="shared" si="236"/>
        <v>1</v>
      </c>
      <c r="QV28" s="899">
        <f t="shared" si="237"/>
        <v>1</v>
      </c>
      <c r="QW28" s="899">
        <f t="shared" si="238"/>
        <v>1</v>
      </c>
      <c r="QX28" s="966">
        <f t="shared" si="239"/>
        <v>20040</v>
      </c>
      <c r="QY28" s="901">
        <f t="shared" si="240"/>
        <v>0</v>
      </c>
      <c r="RB28" s="405"/>
      <c r="RC28" s="406"/>
      <c r="RD28" s="407"/>
      <c r="RE28" s="408"/>
      <c r="RF28" s="409"/>
      <c r="RG28" s="410"/>
      <c r="RH28" s="410"/>
      <c r="RI28" s="898"/>
      <c r="RJ28" s="898"/>
      <c r="RK28" s="934"/>
      <c r="RL28" s="934"/>
      <c r="RM28" s="934"/>
      <c r="RN28" s="934"/>
      <c r="RO28" s="935"/>
      <c r="RP28" s="936"/>
      <c r="RS28" s="405"/>
      <c r="RT28" s="406"/>
      <c r="RU28" s="407"/>
      <c r="RV28" s="408"/>
      <c r="RW28" s="409"/>
      <c r="RX28" s="410"/>
      <c r="RY28" s="410"/>
      <c r="RZ28" s="898"/>
      <c r="SA28" s="898"/>
      <c r="SB28" s="934"/>
      <c r="SC28" s="934"/>
      <c r="SD28" s="934"/>
      <c r="SE28" s="934"/>
      <c r="SF28" s="935"/>
      <c r="SG28" s="936"/>
      <c r="SJ28" s="405"/>
      <c r="SK28" s="406"/>
      <c r="SL28" s="407"/>
      <c r="SM28" s="408"/>
      <c r="SN28" s="409"/>
      <c r="SO28" s="410"/>
      <c r="SP28" s="410"/>
      <c r="SQ28" s="898"/>
      <c r="SR28" s="898"/>
      <c r="SS28" s="934"/>
      <c r="ST28" s="934"/>
      <c r="SU28" s="934"/>
      <c r="SV28" s="934"/>
      <c r="SW28" s="935"/>
      <c r="SX28" s="936"/>
    </row>
    <row r="29" spans="2:518" ht="69.75" customHeight="1" thickTop="1" thickBot="1">
      <c r="B29" s="958" t="s">
        <v>757</v>
      </c>
      <c r="C29" s="1030" t="s">
        <v>413</v>
      </c>
      <c r="D29" s="1031" t="s">
        <v>149</v>
      </c>
      <c r="E29" s="1044">
        <v>2</v>
      </c>
      <c r="F29" s="1045"/>
      <c r="G29" s="963">
        <f t="shared" si="0"/>
        <v>0</v>
      </c>
      <c r="H29" s="1016"/>
      <c r="K29" s="958" t="s">
        <v>757</v>
      </c>
      <c r="L29" s="1030" t="s">
        <v>413</v>
      </c>
      <c r="M29" s="1031" t="s">
        <v>149</v>
      </c>
      <c r="N29" s="1044">
        <v>2</v>
      </c>
      <c r="O29" s="1046">
        <v>17389</v>
      </c>
      <c r="P29" s="963">
        <f t="shared" si="1"/>
        <v>34778</v>
      </c>
      <c r="Q29" s="1016"/>
      <c r="R29" s="898">
        <f t="shared" si="2"/>
        <v>1</v>
      </c>
      <c r="S29" s="898">
        <f t="shared" si="3"/>
        <v>1</v>
      </c>
      <c r="T29" s="899">
        <f t="shared" si="4"/>
        <v>1</v>
      </c>
      <c r="U29" s="899">
        <f t="shared" si="5"/>
        <v>1</v>
      </c>
      <c r="V29" s="899">
        <f t="shared" si="6"/>
        <v>1</v>
      </c>
      <c r="W29" s="899">
        <f t="shared" si="7"/>
        <v>1</v>
      </c>
      <c r="X29" s="966">
        <f t="shared" si="8"/>
        <v>34778</v>
      </c>
      <c r="Y29" s="901">
        <f t="shared" si="9"/>
        <v>0</v>
      </c>
      <c r="Z29" s="872"/>
      <c r="AA29" s="872"/>
      <c r="AB29" s="958" t="s">
        <v>757</v>
      </c>
      <c r="AC29" s="1030" t="s">
        <v>413</v>
      </c>
      <c r="AD29" s="1031" t="s">
        <v>149</v>
      </c>
      <c r="AE29" s="1044">
        <v>2</v>
      </c>
      <c r="AF29" s="1045">
        <v>30000</v>
      </c>
      <c r="AG29" s="963">
        <f t="shared" si="10"/>
        <v>60000</v>
      </c>
      <c r="AH29" s="1016"/>
      <c r="AI29" s="898">
        <f t="shared" si="11"/>
        <v>1</v>
      </c>
      <c r="AJ29" s="898">
        <f t="shared" si="12"/>
        <v>1</v>
      </c>
      <c r="AK29" s="899">
        <f t="shared" si="13"/>
        <v>1</v>
      </c>
      <c r="AL29" s="899">
        <f t="shared" si="14"/>
        <v>1</v>
      </c>
      <c r="AM29" s="899">
        <f t="shared" si="15"/>
        <v>1</v>
      </c>
      <c r="AN29" s="899">
        <f t="shared" si="16"/>
        <v>1</v>
      </c>
      <c r="AO29" s="966">
        <f t="shared" si="17"/>
        <v>60000</v>
      </c>
      <c r="AP29" s="901">
        <f t="shared" si="18"/>
        <v>0</v>
      </c>
      <c r="AQ29" s="872"/>
      <c r="AR29" s="872"/>
      <c r="AS29" s="958" t="s">
        <v>757</v>
      </c>
      <c r="AT29" s="1035" t="s">
        <v>413</v>
      </c>
      <c r="AU29" s="1031" t="s">
        <v>149</v>
      </c>
      <c r="AV29" s="1044">
        <v>2</v>
      </c>
      <c r="AW29" s="1047">
        <v>8000</v>
      </c>
      <c r="AX29" s="969">
        <f t="shared" si="19"/>
        <v>16000</v>
      </c>
      <c r="AY29" s="1016"/>
      <c r="AZ29" s="898">
        <f t="shared" si="20"/>
        <v>1</v>
      </c>
      <c r="BA29" s="898">
        <f t="shared" si="21"/>
        <v>1</v>
      </c>
      <c r="BB29" s="899">
        <f t="shared" si="22"/>
        <v>1</v>
      </c>
      <c r="BC29" s="899">
        <f t="shared" si="23"/>
        <v>1</v>
      </c>
      <c r="BD29" s="899">
        <f t="shared" si="24"/>
        <v>1</v>
      </c>
      <c r="BE29" s="899">
        <f t="shared" si="25"/>
        <v>1</v>
      </c>
      <c r="BF29" s="966">
        <f t="shared" si="26"/>
        <v>16000</v>
      </c>
      <c r="BG29" s="901">
        <f t="shared" si="27"/>
        <v>0</v>
      </c>
      <c r="BJ29" s="958" t="s">
        <v>757</v>
      </c>
      <c r="BK29" s="1030" t="s">
        <v>413</v>
      </c>
      <c r="BL29" s="1031" t="s">
        <v>149</v>
      </c>
      <c r="BM29" s="1044">
        <v>2</v>
      </c>
      <c r="BN29" s="1045">
        <v>9500</v>
      </c>
      <c r="BO29" s="963">
        <f t="shared" si="28"/>
        <v>19000</v>
      </c>
      <c r="BP29" s="1016"/>
      <c r="BQ29" s="898">
        <f t="shared" si="29"/>
        <v>1</v>
      </c>
      <c r="BR29" s="898">
        <f t="shared" si="30"/>
        <v>1</v>
      </c>
      <c r="BS29" s="899">
        <f t="shared" si="31"/>
        <v>1</v>
      </c>
      <c r="BT29" s="899">
        <f t="shared" si="32"/>
        <v>1</v>
      </c>
      <c r="BU29" s="899">
        <f t="shared" si="33"/>
        <v>1</v>
      </c>
      <c r="BV29" s="899">
        <f t="shared" si="34"/>
        <v>1</v>
      </c>
      <c r="BW29" s="966">
        <f t="shared" si="35"/>
        <v>19000</v>
      </c>
      <c r="BX29" s="901">
        <f t="shared" si="36"/>
        <v>0</v>
      </c>
      <c r="CA29" s="958" t="s">
        <v>757</v>
      </c>
      <c r="CB29" s="1030" t="s">
        <v>413</v>
      </c>
      <c r="CC29" s="1031" t="s">
        <v>149</v>
      </c>
      <c r="CD29" s="1044">
        <v>2</v>
      </c>
      <c r="CE29" s="1045">
        <v>16936</v>
      </c>
      <c r="CF29" s="963">
        <f t="shared" si="37"/>
        <v>33872</v>
      </c>
      <c r="CG29" s="1016"/>
      <c r="CH29" s="898">
        <f t="shared" si="38"/>
        <v>1</v>
      </c>
      <c r="CI29" s="898">
        <f t="shared" si="39"/>
        <v>1</v>
      </c>
      <c r="CJ29" s="899">
        <f t="shared" si="40"/>
        <v>1</v>
      </c>
      <c r="CK29" s="899">
        <f t="shared" si="41"/>
        <v>1</v>
      </c>
      <c r="CL29" s="899">
        <f t="shared" si="42"/>
        <v>1</v>
      </c>
      <c r="CM29" s="899">
        <f t="shared" si="43"/>
        <v>1</v>
      </c>
      <c r="CN29" s="966">
        <f t="shared" si="44"/>
        <v>33872</v>
      </c>
      <c r="CO29" s="901">
        <f t="shared" si="45"/>
        <v>0</v>
      </c>
      <c r="CR29" s="958" t="s">
        <v>757</v>
      </c>
      <c r="CS29" s="1030" t="s">
        <v>413</v>
      </c>
      <c r="CT29" s="1031" t="s">
        <v>149</v>
      </c>
      <c r="CU29" s="1044">
        <v>2</v>
      </c>
      <c r="CV29" s="1045">
        <v>96500</v>
      </c>
      <c r="CW29" s="963">
        <f t="shared" si="46"/>
        <v>193000</v>
      </c>
      <c r="CX29" s="1016"/>
      <c r="CY29" s="898">
        <f t="shared" si="47"/>
        <v>1</v>
      </c>
      <c r="CZ29" s="898">
        <f t="shared" si="48"/>
        <v>1</v>
      </c>
      <c r="DA29" s="899">
        <f t="shared" si="49"/>
        <v>1</v>
      </c>
      <c r="DB29" s="899">
        <f t="shared" si="50"/>
        <v>1</v>
      </c>
      <c r="DC29" s="899">
        <f t="shared" si="51"/>
        <v>1</v>
      </c>
      <c r="DD29" s="899">
        <f t="shared" si="52"/>
        <v>1</v>
      </c>
      <c r="DE29" s="966">
        <f t="shared" si="53"/>
        <v>193000</v>
      </c>
      <c r="DF29" s="901">
        <f t="shared" si="54"/>
        <v>0</v>
      </c>
      <c r="DI29" s="958" t="s">
        <v>757</v>
      </c>
      <c r="DJ29" s="1030" t="s">
        <v>413</v>
      </c>
      <c r="DK29" s="1031" t="s">
        <v>149</v>
      </c>
      <c r="DL29" s="1044">
        <v>2</v>
      </c>
      <c r="DM29" s="1045">
        <v>25500</v>
      </c>
      <c r="DN29" s="963">
        <f t="shared" si="55"/>
        <v>51000</v>
      </c>
      <c r="DO29" s="1016"/>
      <c r="DP29" s="898">
        <f t="shared" si="56"/>
        <v>1</v>
      </c>
      <c r="DQ29" s="898">
        <f t="shared" si="57"/>
        <v>1</v>
      </c>
      <c r="DR29" s="899">
        <f t="shared" si="58"/>
        <v>1</v>
      </c>
      <c r="DS29" s="899">
        <f t="shared" si="59"/>
        <v>1</v>
      </c>
      <c r="DT29" s="899">
        <f t="shared" si="60"/>
        <v>1</v>
      </c>
      <c r="DU29" s="899">
        <f t="shared" si="61"/>
        <v>1</v>
      </c>
      <c r="DV29" s="966">
        <f t="shared" si="62"/>
        <v>51000</v>
      </c>
      <c r="DW29" s="901">
        <f t="shared" si="63"/>
        <v>0</v>
      </c>
      <c r="DZ29" s="958" t="s">
        <v>757</v>
      </c>
      <c r="EA29" s="1030" t="s">
        <v>413</v>
      </c>
      <c r="EB29" s="1031" t="s">
        <v>149</v>
      </c>
      <c r="EC29" s="1044">
        <v>2</v>
      </c>
      <c r="ED29" s="1045">
        <v>31984</v>
      </c>
      <c r="EE29" s="963">
        <f t="shared" si="64"/>
        <v>63968</v>
      </c>
      <c r="EF29" s="1016"/>
      <c r="EG29" s="898">
        <f t="shared" si="65"/>
        <v>1</v>
      </c>
      <c r="EH29" s="898">
        <f t="shared" si="66"/>
        <v>1</v>
      </c>
      <c r="EI29" s="899">
        <f t="shared" si="67"/>
        <v>1</v>
      </c>
      <c r="EJ29" s="899">
        <f t="shared" si="68"/>
        <v>1</v>
      </c>
      <c r="EK29" s="899">
        <f t="shared" si="69"/>
        <v>1</v>
      </c>
      <c r="EL29" s="899">
        <f t="shared" si="70"/>
        <v>1</v>
      </c>
      <c r="EM29" s="966">
        <f t="shared" si="71"/>
        <v>63968</v>
      </c>
      <c r="EN29" s="901">
        <f t="shared" si="72"/>
        <v>0</v>
      </c>
      <c r="EQ29" s="958" t="s">
        <v>757</v>
      </c>
      <c r="ER29" s="1030" t="s">
        <v>413</v>
      </c>
      <c r="ES29" s="1031" t="s">
        <v>149</v>
      </c>
      <c r="ET29" s="1044">
        <v>2</v>
      </c>
      <c r="EU29" s="1045">
        <v>17100</v>
      </c>
      <c r="EV29" s="963">
        <f t="shared" si="73"/>
        <v>34200</v>
      </c>
      <c r="EW29" s="1016"/>
      <c r="EX29" s="898">
        <f t="shared" si="74"/>
        <v>1</v>
      </c>
      <c r="EY29" s="898">
        <f t="shared" si="75"/>
        <v>1</v>
      </c>
      <c r="EZ29" s="899">
        <f t="shared" si="76"/>
        <v>1</v>
      </c>
      <c r="FA29" s="899">
        <f t="shared" si="77"/>
        <v>1</v>
      </c>
      <c r="FB29" s="899">
        <f t="shared" si="78"/>
        <v>1</v>
      </c>
      <c r="FC29" s="899">
        <f t="shared" si="79"/>
        <v>1</v>
      </c>
      <c r="FD29" s="966">
        <f t="shared" si="80"/>
        <v>34200</v>
      </c>
      <c r="FE29" s="901">
        <f t="shared" si="81"/>
        <v>0</v>
      </c>
      <c r="FH29" s="958"/>
      <c r="FI29" s="1030"/>
      <c r="FJ29" s="1031"/>
      <c r="FK29" s="1044"/>
      <c r="FL29" s="1045"/>
      <c r="FM29" s="963">
        <f t="shared" si="82"/>
        <v>0</v>
      </c>
      <c r="FN29" s="1016"/>
      <c r="FO29" s="898" t="e">
        <f t="shared" si="83"/>
        <v>#N/A</v>
      </c>
      <c r="FP29" s="898" t="e">
        <f t="shared" si="84"/>
        <v>#N/A</v>
      </c>
      <c r="FQ29" s="899" t="e">
        <f t="shared" si="85"/>
        <v>#N/A</v>
      </c>
      <c r="FR29" s="899">
        <f t="shared" si="86"/>
        <v>0</v>
      </c>
      <c r="FS29" s="899">
        <f t="shared" si="87"/>
        <v>0</v>
      </c>
      <c r="FT29" s="899" t="e">
        <f t="shared" si="88"/>
        <v>#N/A</v>
      </c>
      <c r="FU29" s="966">
        <f t="shared" si="89"/>
        <v>0</v>
      </c>
      <c r="FV29" s="901">
        <f t="shared" si="90"/>
        <v>0</v>
      </c>
      <c r="FY29" s="958" t="s">
        <v>757</v>
      </c>
      <c r="FZ29" s="1030" t="s">
        <v>413</v>
      </c>
      <c r="GA29" s="1031" t="s">
        <v>149</v>
      </c>
      <c r="GB29" s="1044">
        <v>2</v>
      </c>
      <c r="GC29" s="1046">
        <v>17389</v>
      </c>
      <c r="GD29" s="963">
        <f t="shared" si="91"/>
        <v>34778</v>
      </c>
      <c r="GE29" s="1016"/>
      <c r="GF29" s="898">
        <f t="shared" si="92"/>
        <v>1</v>
      </c>
      <c r="GG29" s="898">
        <f t="shared" si="93"/>
        <v>1</v>
      </c>
      <c r="GH29" s="899">
        <f t="shared" si="94"/>
        <v>1</v>
      </c>
      <c r="GI29" s="899">
        <f t="shared" si="95"/>
        <v>1</v>
      </c>
      <c r="GJ29" s="899">
        <f t="shared" si="96"/>
        <v>1</v>
      </c>
      <c r="GK29" s="899">
        <f t="shared" si="97"/>
        <v>1</v>
      </c>
      <c r="GL29" s="966">
        <f t="shared" si="98"/>
        <v>34778</v>
      </c>
      <c r="GM29" s="901">
        <f t="shared" si="99"/>
        <v>0</v>
      </c>
      <c r="GP29" s="958" t="s">
        <v>757</v>
      </c>
      <c r="GQ29" s="1030" t="s">
        <v>413</v>
      </c>
      <c r="GR29" s="1031" t="s">
        <v>149</v>
      </c>
      <c r="GS29" s="1044">
        <v>2</v>
      </c>
      <c r="GT29" s="1045">
        <v>17043</v>
      </c>
      <c r="GU29" s="963">
        <f t="shared" si="100"/>
        <v>34086</v>
      </c>
      <c r="GV29" s="1016"/>
      <c r="GW29" s="898">
        <f t="shared" si="101"/>
        <v>1</v>
      </c>
      <c r="GX29" s="898">
        <f t="shared" si="102"/>
        <v>1</v>
      </c>
      <c r="GY29" s="899">
        <f t="shared" si="103"/>
        <v>1</v>
      </c>
      <c r="GZ29" s="899">
        <f t="shared" si="104"/>
        <v>1</v>
      </c>
      <c r="HA29" s="899">
        <f t="shared" si="105"/>
        <v>1</v>
      </c>
      <c r="HB29" s="899">
        <f t="shared" si="106"/>
        <v>1</v>
      </c>
      <c r="HC29" s="966">
        <f t="shared" si="107"/>
        <v>34086</v>
      </c>
      <c r="HD29" s="901">
        <f t="shared" si="108"/>
        <v>0</v>
      </c>
      <c r="HG29" s="958" t="s">
        <v>757</v>
      </c>
      <c r="HH29" s="1030" t="s">
        <v>413</v>
      </c>
      <c r="HI29" s="1031" t="s">
        <v>149</v>
      </c>
      <c r="HJ29" s="1044">
        <v>2</v>
      </c>
      <c r="HK29" s="1045">
        <v>19450</v>
      </c>
      <c r="HL29" s="963">
        <f t="shared" si="241"/>
        <v>38900</v>
      </c>
      <c r="HM29" s="1016"/>
      <c r="HN29" s="898">
        <f t="shared" si="109"/>
        <v>1</v>
      </c>
      <c r="HO29" s="898">
        <f t="shared" si="110"/>
        <v>1</v>
      </c>
      <c r="HP29" s="899">
        <f t="shared" si="111"/>
        <v>1</v>
      </c>
      <c r="HQ29" s="899">
        <f t="shared" si="112"/>
        <v>1</v>
      </c>
      <c r="HR29" s="899">
        <f t="shared" si="113"/>
        <v>1</v>
      </c>
      <c r="HS29" s="899">
        <f t="shared" si="114"/>
        <v>1</v>
      </c>
      <c r="HT29" s="966">
        <f t="shared" si="115"/>
        <v>38900</v>
      </c>
      <c r="HU29" s="901">
        <f t="shared" si="116"/>
        <v>0</v>
      </c>
      <c r="HX29" s="958" t="s">
        <v>757</v>
      </c>
      <c r="HY29" s="1030" t="s">
        <v>413</v>
      </c>
      <c r="HZ29" s="1031" t="s">
        <v>149</v>
      </c>
      <c r="IA29" s="1044">
        <v>2</v>
      </c>
      <c r="IB29" s="1048">
        <v>23988</v>
      </c>
      <c r="IC29" s="972">
        <f t="shared" si="117"/>
        <v>47976</v>
      </c>
      <c r="ID29" s="1016"/>
      <c r="IE29" s="898">
        <f t="shared" si="118"/>
        <v>1</v>
      </c>
      <c r="IF29" s="898">
        <f t="shared" si="119"/>
        <v>1</v>
      </c>
      <c r="IG29" s="899">
        <f t="shared" si="120"/>
        <v>1</v>
      </c>
      <c r="IH29" s="899">
        <f t="shared" si="121"/>
        <v>1</v>
      </c>
      <c r="II29" s="899">
        <f t="shared" si="122"/>
        <v>1</v>
      </c>
      <c r="IJ29" s="899">
        <f t="shared" si="123"/>
        <v>1</v>
      </c>
      <c r="IK29" s="966">
        <f t="shared" si="124"/>
        <v>47976</v>
      </c>
      <c r="IL29" s="901">
        <f t="shared" si="125"/>
        <v>0</v>
      </c>
      <c r="IO29" s="958" t="s">
        <v>757</v>
      </c>
      <c r="IP29" s="1030" t="s">
        <v>413</v>
      </c>
      <c r="IQ29" s="1031" t="s">
        <v>149</v>
      </c>
      <c r="IR29" s="1044">
        <v>2</v>
      </c>
      <c r="IS29" s="1045">
        <v>11622</v>
      </c>
      <c r="IT29" s="963">
        <f t="shared" si="126"/>
        <v>23244</v>
      </c>
      <c r="IU29" s="1016"/>
      <c r="IV29" s="898">
        <f t="shared" si="127"/>
        <v>1</v>
      </c>
      <c r="IW29" s="898">
        <f t="shared" si="128"/>
        <v>1</v>
      </c>
      <c r="IX29" s="899">
        <f t="shared" si="129"/>
        <v>1</v>
      </c>
      <c r="IY29" s="899">
        <f t="shared" si="130"/>
        <v>1</v>
      </c>
      <c r="IZ29" s="899">
        <f t="shared" si="131"/>
        <v>1</v>
      </c>
      <c r="JA29" s="899">
        <f t="shared" si="132"/>
        <v>1</v>
      </c>
      <c r="JB29" s="966">
        <f t="shared" si="133"/>
        <v>23244</v>
      </c>
      <c r="JC29" s="901">
        <f t="shared" si="134"/>
        <v>0</v>
      </c>
      <c r="JF29" s="958" t="s">
        <v>757</v>
      </c>
      <c r="JG29" s="1030" t="s">
        <v>413</v>
      </c>
      <c r="JH29" s="1031" t="s">
        <v>149</v>
      </c>
      <c r="JI29" s="1044">
        <v>2</v>
      </c>
      <c r="JJ29" s="1045">
        <v>18000</v>
      </c>
      <c r="JK29" s="963">
        <f t="shared" si="135"/>
        <v>36000</v>
      </c>
      <c r="JL29" s="1016"/>
      <c r="JM29" s="898">
        <f t="shared" si="136"/>
        <v>1</v>
      </c>
      <c r="JN29" s="898">
        <f t="shared" si="137"/>
        <v>1</v>
      </c>
      <c r="JO29" s="899">
        <f t="shared" si="138"/>
        <v>1</v>
      </c>
      <c r="JP29" s="899">
        <f t="shared" si="139"/>
        <v>1</v>
      </c>
      <c r="JQ29" s="899">
        <f t="shared" si="140"/>
        <v>1</v>
      </c>
      <c r="JR29" s="899">
        <f t="shared" si="141"/>
        <v>1</v>
      </c>
      <c r="JS29" s="966">
        <f t="shared" si="142"/>
        <v>36000</v>
      </c>
      <c r="JT29" s="901">
        <f t="shared" si="143"/>
        <v>0</v>
      </c>
      <c r="JW29" s="958" t="s">
        <v>757</v>
      </c>
      <c r="JX29" s="1030" t="s">
        <v>413</v>
      </c>
      <c r="JY29" s="1031" t="s">
        <v>149</v>
      </c>
      <c r="JZ29" s="1044">
        <v>2</v>
      </c>
      <c r="KA29" s="1045">
        <v>52943.712150000007</v>
      </c>
      <c r="KB29" s="963">
        <f t="shared" si="144"/>
        <v>105887</v>
      </c>
      <c r="KC29" s="1016"/>
      <c r="KD29" s="898">
        <f t="shared" si="145"/>
        <v>1</v>
      </c>
      <c r="KE29" s="898">
        <f t="shared" si="146"/>
        <v>1</v>
      </c>
      <c r="KF29" s="899">
        <f t="shared" si="147"/>
        <v>1</v>
      </c>
      <c r="KG29" s="899">
        <f t="shared" si="148"/>
        <v>1</v>
      </c>
      <c r="KH29" s="899">
        <f t="shared" si="149"/>
        <v>1</v>
      </c>
      <c r="KI29" s="899">
        <f t="shared" si="150"/>
        <v>1</v>
      </c>
      <c r="KJ29" s="966">
        <f t="shared" si="151"/>
        <v>105887</v>
      </c>
      <c r="KK29" s="901">
        <f t="shared" si="152"/>
        <v>0</v>
      </c>
      <c r="KN29" s="958" t="s">
        <v>757</v>
      </c>
      <c r="KO29" s="1030" t="s">
        <v>413</v>
      </c>
      <c r="KP29" s="1031" t="s">
        <v>149</v>
      </c>
      <c r="KQ29" s="1044">
        <v>2</v>
      </c>
      <c r="KR29" s="1045">
        <v>8950</v>
      </c>
      <c r="KS29" s="963">
        <f t="shared" si="153"/>
        <v>17900</v>
      </c>
      <c r="KT29" s="1016"/>
      <c r="KU29" s="898">
        <f t="shared" si="154"/>
        <v>1</v>
      </c>
      <c r="KV29" s="898">
        <f t="shared" si="155"/>
        <v>1</v>
      </c>
      <c r="KW29" s="899">
        <f t="shared" si="156"/>
        <v>1</v>
      </c>
      <c r="KX29" s="899">
        <f t="shared" si="157"/>
        <v>1</v>
      </c>
      <c r="KY29" s="899">
        <f t="shared" si="158"/>
        <v>1</v>
      </c>
      <c r="KZ29" s="899">
        <f t="shared" si="159"/>
        <v>1</v>
      </c>
      <c r="LA29" s="966">
        <f t="shared" si="160"/>
        <v>17900</v>
      </c>
      <c r="LB29" s="901">
        <f t="shared" si="161"/>
        <v>0</v>
      </c>
      <c r="LE29" s="958" t="s">
        <v>757</v>
      </c>
      <c r="LF29" s="1030" t="s">
        <v>413</v>
      </c>
      <c r="LG29" s="1031" t="s">
        <v>149</v>
      </c>
      <c r="LH29" s="1044">
        <v>2</v>
      </c>
      <c r="LI29" s="1049">
        <v>11964</v>
      </c>
      <c r="LJ29" s="974">
        <f t="shared" si="162"/>
        <v>23928</v>
      </c>
      <c r="LK29" s="1016"/>
      <c r="LL29" s="898">
        <f t="shared" si="163"/>
        <v>1</v>
      </c>
      <c r="LM29" s="898">
        <f t="shared" si="164"/>
        <v>1</v>
      </c>
      <c r="LN29" s="899">
        <f t="shared" si="165"/>
        <v>1</v>
      </c>
      <c r="LO29" s="899">
        <f t="shared" si="166"/>
        <v>1</v>
      </c>
      <c r="LP29" s="899">
        <f t="shared" si="167"/>
        <v>1</v>
      </c>
      <c r="LQ29" s="899">
        <f t="shared" si="168"/>
        <v>1</v>
      </c>
      <c r="LR29" s="966">
        <f t="shared" si="169"/>
        <v>23928</v>
      </c>
      <c r="LS29" s="901">
        <f t="shared" si="170"/>
        <v>0</v>
      </c>
      <c r="LV29" s="958" t="s">
        <v>757</v>
      </c>
      <c r="LW29" s="1030" t="s">
        <v>413</v>
      </c>
      <c r="LX29" s="1031" t="s">
        <v>149</v>
      </c>
      <c r="LY29" s="1044">
        <v>2</v>
      </c>
      <c r="LZ29" s="1045">
        <v>6500</v>
      </c>
      <c r="MA29" s="963">
        <f t="shared" si="171"/>
        <v>13000</v>
      </c>
      <c r="MB29" s="1016"/>
      <c r="MC29" s="898">
        <f t="shared" si="172"/>
        <v>1</v>
      </c>
      <c r="MD29" s="898">
        <f t="shared" si="173"/>
        <v>1</v>
      </c>
      <c r="ME29" s="899">
        <f t="shared" si="174"/>
        <v>1</v>
      </c>
      <c r="MF29" s="899">
        <f t="shared" si="175"/>
        <v>1</v>
      </c>
      <c r="MG29" s="899">
        <f t="shared" si="176"/>
        <v>1</v>
      </c>
      <c r="MH29" s="899">
        <f t="shared" si="177"/>
        <v>1</v>
      </c>
      <c r="MI29" s="966">
        <f t="shared" si="178"/>
        <v>13000</v>
      </c>
      <c r="MJ29" s="901">
        <f t="shared" si="179"/>
        <v>0</v>
      </c>
      <c r="MM29" s="958" t="s">
        <v>757</v>
      </c>
      <c r="MN29" s="1030" t="s">
        <v>413</v>
      </c>
      <c r="MO29" s="1031" t="s">
        <v>149</v>
      </c>
      <c r="MP29" s="1044">
        <v>2</v>
      </c>
      <c r="MQ29" s="1045">
        <v>12000</v>
      </c>
      <c r="MR29" s="963">
        <f t="shared" si="180"/>
        <v>24000</v>
      </c>
      <c r="MS29" s="1016"/>
      <c r="MT29" s="898">
        <f t="shared" si="181"/>
        <v>1</v>
      </c>
      <c r="MU29" s="898">
        <f t="shared" si="182"/>
        <v>1</v>
      </c>
      <c r="MV29" s="899">
        <f t="shared" si="183"/>
        <v>1</v>
      </c>
      <c r="MW29" s="899">
        <f t="shared" si="184"/>
        <v>1</v>
      </c>
      <c r="MX29" s="899">
        <f t="shared" si="185"/>
        <v>1</v>
      </c>
      <c r="MY29" s="899">
        <f t="shared" si="186"/>
        <v>1</v>
      </c>
      <c r="MZ29" s="966">
        <f t="shared" si="187"/>
        <v>24000</v>
      </c>
      <c r="NA29" s="901">
        <f t="shared" si="188"/>
        <v>0</v>
      </c>
      <c r="ND29" s="975" t="s">
        <v>757</v>
      </c>
      <c r="NE29" s="976" t="s">
        <v>413</v>
      </c>
      <c r="NF29" s="977" t="s">
        <v>149</v>
      </c>
      <c r="NG29" s="978">
        <v>2</v>
      </c>
      <c r="NH29" s="979">
        <v>42761.07</v>
      </c>
      <c r="NI29" s="980">
        <v>85522</v>
      </c>
      <c r="NJ29" s="1016"/>
      <c r="NK29" s="898">
        <f t="shared" si="189"/>
        <v>1</v>
      </c>
      <c r="NL29" s="898">
        <f t="shared" si="190"/>
        <v>1</v>
      </c>
      <c r="NM29" s="899">
        <f t="shared" si="191"/>
        <v>1</v>
      </c>
      <c r="NN29" s="899">
        <f t="shared" si="192"/>
        <v>1</v>
      </c>
      <c r="NO29" s="899">
        <f t="shared" si="193"/>
        <v>1</v>
      </c>
      <c r="NP29" s="899">
        <f t="shared" si="194"/>
        <v>1</v>
      </c>
      <c r="NQ29" s="966">
        <f t="shared" si="195"/>
        <v>85522</v>
      </c>
      <c r="NR29" s="901">
        <f t="shared" si="196"/>
        <v>0</v>
      </c>
      <c r="NU29" s="981" t="s">
        <v>757</v>
      </c>
      <c r="NV29" s="982" t="s">
        <v>413</v>
      </c>
      <c r="NW29" s="983" t="s">
        <v>149</v>
      </c>
      <c r="NX29" s="984">
        <v>2</v>
      </c>
      <c r="NY29" s="1050">
        <v>43193</v>
      </c>
      <c r="NZ29" s="986">
        <f t="shared" si="197"/>
        <v>86386</v>
      </c>
      <c r="OA29" s="1016"/>
      <c r="OB29" s="898">
        <f t="shared" si="198"/>
        <v>1</v>
      </c>
      <c r="OC29" s="898">
        <f t="shared" si="199"/>
        <v>1</v>
      </c>
      <c r="OD29" s="899">
        <f t="shared" si="200"/>
        <v>1</v>
      </c>
      <c r="OE29" s="899">
        <f t="shared" si="201"/>
        <v>1</v>
      </c>
      <c r="OF29" s="899">
        <f t="shared" si="202"/>
        <v>1</v>
      </c>
      <c r="OG29" s="899">
        <f t="shared" si="203"/>
        <v>1</v>
      </c>
      <c r="OH29" s="966">
        <f t="shared" si="204"/>
        <v>86386</v>
      </c>
      <c r="OI29" s="901">
        <f t="shared" si="205"/>
        <v>0</v>
      </c>
      <c r="OL29" s="958" t="s">
        <v>757</v>
      </c>
      <c r="OM29" s="1030" t="s">
        <v>413</v>
      </c>
      <c r="ON29" s="1031" t="s">
        <v>149</v>
      </c>
      <c r="OO29" s="1044">
        <v>2</v>
      </c>
      <c r="OP29" s="1045">
        <v>32783</v>
      </c>
      <c r="OQ29" s="963">
        <f t="shared" si="206"/>
        <v>65566</v>
      </c>
      <c r="OR29" s="1016"/>
      <c r="OS29" s="898">
        <f t="shared" si="207"/>
        <v>1</v>
      </c>
      <c r="OT29" s="898">
        <f t="shared" si="208"/>
        <v>1</v>
      </c>
      <c r="OU29" s="899">
        <f t="shared" si="209"/>
        <v>1</v>
      </c>
      <c r="OV29" s="899">
        <f t="shared" si="210"/>
        <v>1</v>
      </c>
      <c r="OW29" s="899">
        <f t="shared" si="211"/>
        <v>1</v>
      </c>
      <c r="OX29" s="899">
        <f t="shared" si="212"/>
        <v>1</v>
      </c>
      <c r="OY29" s="966">
        <f t="shared" si="213"/>
        <v>65566</v>
      </c>
      <c r="OZ29" s="901">
        <f t="shared" si="214"/>
        <v>0</v>
      </c>
      <c r="PC29" s="958" t="s">
        <v>757</v>
      </c>
      <c r="PD29" s="1030" t="s">
        <v>413</v>
      </c>
      <c r="PE29" s="1031" t="s">
        <v>149</v>
      </c>
      <c r="PF29" s="1044">
        <v>2</v>
      </c>
      <c r="PG29" s="1023">
        <v>25350</v>
      </c>
      <c r="PH29" s="988">
        <v>50700</v>
      </c>
      <c r="PI29" s="1024"/>
      <c r="PJ29" s="898">
        <f t="shared" si="215"/>
        <v>1</v>
      </c>
      <c r="PK29" s="898">
        <f t="shared" si="216"/>
        <v>1</v>
      </c>
      <c r="PL29" s="899">
        <f t="shared" si="217"/>
        <v>1</v>
      </c>
      <c r="PM29" s="899">
        <f t="shared" si="218"/>
        <v>1</v>
      </c>
      <c r="PN29" s="899">
        <f t="shared" si="219"/>
        <v>1</v>
      </c>
      <c r="PO29" s="899">
        <f t="shared" si="220"/>
        <v>1</v>
      </c>
      <c r="PP29" s="966">
        <f t="shared" si="221"/>
        <v>50700</v>
      </c>
      <c r="PQ29" s="901">
        <f t="shared" si="222"/>
        <v>0</v>
      </c>
      <c r="PT29" s="958" t="s">
        <v>757</v>
      </c>
      <c r="PU29" s="1030" t="s">
        <v>413</v>
      </c>
      <c r="PV29" s="1031" t="s">
        <v>149</v>
      </c>
      <c r="PW29" s="1044">
        <v>2</v>
      </c>
      <c r="PX29" s="1045">
        <v>17000</v>
      </c>
      <c r="PY29" s="963">
        <f t="shared" si="223"/>
        <v>34000</v>
      </c>
      <c r="PZ29" s="1016"/>
      <c r="QA29" s="898">
        <f t="shared" si="224"/>
        <v>1</v>
      </c>
      <c r="QB29" s="898">
        <f t="shared" si="225"/>
        <v>1</v>
      </c>
      <c r="QC29" s="899">
        <f t="shared" si="226"/>
        <v>1</v>
      </c>
      <c r="QD29" s="899">
        <f t="shared" si="227"/>
        <v>1</v>
      </c>
      <c r="QE29" s="899">
        <f t="shared" si="228"/>
        <v>1</v>
      </c>
      <c r="QF29" s="899">
        <f t="shared" si="229"/>
        <v>1</v>
      </c>
      <c r="QG29" s="966">
        <f t="shared" si="230"/>
        <v>34000</v>
      </c>
      <c r="QH29" s="901">
        <f t="shared" si="231"/>
        <v>0</v>
      </c>
      <c r="QK29" s="958" t="s">
        <v>757</v>
      </c>
      <c r="QL29" s="1030" t="s">
        <v>413</v>
      </c>
      <c r="QM29" s="1031" t="s">
        <v>149</v>
      </c>
      <c r="QN29" s="1044">
        <v>2</v>
      </c>
      <c r="QO29" s="1049">
        <v>12023.819999999998</v>
      </c>
      <c r="QP29" s="974">
        <f t="shared" si="232"/>
        <v>24048</v>
      </c>
      <c r="QQ29" s="1016"/>
      <c r="QR29" s="898">
        <f t="shared" si="233"/>
        <v>1</v>
      </c>
      <c r="QS29" s="898">
        <f t="shared" si="234"/>
        <v>1</v>
      </c>
      <c r="QT29" s="899">
        <f t="shared" si="235"/>
        <v>1</v>
      </c>
      <c r="QU29" s="899">
        <f t="shared" si="236"/>
        <v>1</v>
      </c>
      <c r="QV29" s="899">
        <f t="shared" si="237"/>
        <v>1</v>
      </c>
      <c r="QW29" s="899">
        <f t="shared" si="238"/>
        <v>1</v>
      </c>
      <c r="QX29" s="966">
        <f t="shared" si="239"/>
        <v>24048</v>
      </c>
      <c r="QY29" s="901">
        <f t="shared" si="240"/>
        <v>0</v>
      </c>
      <c r="RB29" s="405"/>
      <c r="RC29" s="406"/>
      <c r="RD29" s="407"/>
      <c r="RE29" s="408"/>
      <c r="RF29" s="409"/>
      <c r="RG29" s="410"/>
      <c r="RH29" s="410"/>
      <c r="RI29" s="898"/>
      <c r="RJ29" s="898"/>
      <c r="RK29" s="934"/>
      <c r="RL29" s="934"/>
      <c r="RM29" s="934"/>
      <c r="RN29" s="934"/>
      <c r="RO29" s="935"/>
      <c r="RP29" s="936"/>
      <c r="RS29" s="405"/>
      <c r="RT29" s="406"/>
      <c r="RU29" s="407"/>
      <c r="RV29" s="408"/>
      <c r="RW29" s="409"/>
      <c r="RX29" s="410"/>
      <c r="RY29" s="410"/>
      <c r="RZ29" s="898"/>
      <c r="SA29" s="898"/>
      <c r="SB29" s="934"/>
      <c r="SC29" s="934"/>
      <c r="SD29" s="934"/>
      <c r="SE29" s="934"/>
      <c r="SF29" s="935"/>
      <c r="SG29" s="936"/>
      <c r="SJ29" s="405"/>
      <c r="SK29" s="406"/>
      <c r="SL29" s="407"/>
      <c r="SM29" s="408"/>
      <c r="SN29" s="409"/>
      <c r="SO29" s="410"/>
      <c r="SP29" s="410"/>
      <c r="SQ29" s="898"/>
      <c r="SR29" s="898"/>
      <c r="SS29" s="934"/>
      <c r="ST29" s="934"/>
      <c r="SU29" s="934"/>
      <c r="SV29" s="934"/>
      <c r="SW29" s="935"/>
      <c r="SX29" s="936"/>
    </row>
    <row r="30" spans="2:518" ht="63" customHeight="1" thickTop="1" thickBot="1">
      <c r="B30" s="958" t="s">
        <v>758</v>
      </c>
      <c r="C30" s="1030" t="s">
        <v>414</v>
      </c>
      <c r="D30" s="1031" t="s">
        <v>149</v>
      </c>
      <c r="E30" s="1044">
        <v>9</v>
      </c>
      <c r="F30" s="1045"/>
      <c r="G30" s="1051">
        <f t="shared" si="0"/>
        <v>0</v>
      </c>
      <c r="H30" s="1016"/>
      <c r="K30" s="958" t="s">
        <v>758</v>
      </c>
      <c r="L30" s="1030" t="s">
        <v>414</v>
      </c>
      <c r="M30" s="1031" t="s">
        <v>149</v>
      </c>
      <c r="N30" s="1044">
        <v>9</v>
      </c>
      <c r="O30" s="1046">
        <v>11074</v>
      </c>
      <c r="P30" s="1051">
        <f t="shared" si="1"/>
        <v>99666</v>
      </c>
      <c r="Q30" s="1016"/>
      <c r="R30" s="898">
        <f t="shared" si="2"/>
        <v>1</v>
      </c>
      <c r="S30" s="898">
        <f t="shared" si="3"/>
        <v>1</v>
      </c>
      <c r="T30" s="899">
        <f t="shared" si="4"/>
        <v>1</v>
      </c>
      <c r="U30" s="899">
        <f t="shared" si="5"/>
        <v>1</v>
      </c>
      <c r="V30" s="899">
        <f t="shared" si="6"/>
        <v>1</v>
      </c>
      <c r="W30" s="899">
        <f t="shared" si="7"/>
        <v>1</v>
      </c>
      <c r="X30" s="966">
        <f t="shared" si="8"/>
        <v>99666</v>
      </c>
      <c r="Y30" s="901">
        <f t="shared" si="9"/>
        <v>0</v>
      </c>
      <c r="Z30" s="872"/>
      <c r="AA30" s="872"/>
      <c r="AB30" s="958" t="s">
        <v>758</v>
      </c>
      <c r="AC30" s="1030" t="s">
        <v>414</v>
      </c>
      <c r="AD30" s="1031" t="s">
        <v>149</v>
      </c>
      <c r="AE30" s="1044">
        <v>9</v>
      </c>
      <c r="AF30" s="1045">
        <v>7500</v>
      </c>
      <c r="AG30" s="1051">
        <f t="shared" si="10"/>
        <v>67500</v>
      </c>
      <c r="AH30" s="1016"/>
      <c r="AI30" s="898">
        <f t="shared" si="11"/>
        <v>1</v>
      </c>
      <c r="AJ30" s="898">
        <f t="shared" si="12"/>
        <v>1</v>
      </c>
      <c r="AK30" s="899">
        <f t="shared" si="13"/>
        <v>1</v>
      </c>
      <c r="AL30" s="899">
        <f t="shared" si="14"/>
        <v>1</v>
      </c>
      <c r="AM30" s="899">
        <f t="shared" si="15"/>
        <v>1</v>
      </c>
      <c r="AN30" s="899">
        <f t="shared" si="16"/>
        <v>1</v>
      </c>
      <c r="AO30" s="966">
        <f t="shared" si="17"/>
        <v>67500</v>
      </c>
      <c r="AP30" s="901">
        <f t="shared" si="18"/>
        <v>0</v>
      </c>
      <c r="AQ30" s="872"/>
      <c r="AR30" s="872"/>
      <c r="AS30" s="958" t="s">
        <v>758</v>
      </c>
      <c r="AT30" s="1035" t="s">
        <v>414</v>
      </c>
      <c r="AU30" s="1031" t="s">
        <v>149</v>
      </c>
      <c r="AV30" s="1044">
        <v>9</v>
      </c>
      <c r="AW30" s="1047">
        <v>12000</v>
      </c>
      <c r="AX30" s="1052">
        <f t="shared" si="19"/>
        <v>108000</v>
      </c>
      <c r="AY30" s="1016"/>
      <c r="AZ30" s="898">
        <f t="shared" si="20"/>
        <v>1</v>
      </c>
      <c r="BA30" s="898">
        <f t="shared" si="21"/>
        <v>1</v>
      </c>
      <c r="BB30" s="899">
        <f t="shared" si="22"/>
        <v>1</v>
      </c>
      <c r="BC30" s="899">
        <f t="shared" si="23"/>
        <v>1</v>
      </c>
      <c r="BD30" s="899">
        <f t="shared" si="24"/>
        <v>1</v>
      </c>
      <c r="BE30" s="899">
        <f t="shared" si="25"/>
        <v>1</v>
      </c>
      <c r="BF30" s="966">
        <f t="shared" si="26"/>
        <v>108000</v>
      </c>
      <c r="BG30" s="901">
        <f t="shared" si="27"/>
        <v>0</v>
      </c>
      <c r="BJ30" s="958" t="s">
        <v>758</v>
      </c>
      <c r="BK30" s="1030" t="s">
        <v>414</v>
      </c>
      <c r="BL30" s="1031" t="s">
        <v>149</v>
      </c>
      <c r="BM30" s="1044">
        <v>9</v>
      </c>
      <c r="BN30" s="1045">
        <v>5000</v>
      </c>
      <c r="BO30" s="1051">
        <f t="shared" si="28"/>
        <v>45000</v>
      </c>
      <c r="BP30" s="1016"/>
      <c r="BQ30" s="898">
        <f t="shared" si="29"/>
        <v>1</v>
      </c>
      <c r="BR30" s="898">
        <f t="shared" si="30"/>
        <v>1</v>
      </c>
      <c r="BS30" s="899">
        <f t="shared" si="31"/>
        <v>1</v>
      </c>
      <c r="BT30" s="899">
        <f t="shared" si="32"/>
        <v>1</v>
      </c>
      <c r="BU30" s="899">
        <f t="shared" si="33"/>
        <v>1</v>
      </c>
      <c r="BV30" s="899">
        <f t="shared" si="34"/>
        <v>1</v>
      </c>
      <c r="BW30" s="966">
        <f t="shared" si="35"/>
        <v>45000</v>
      </c>
      <c r="BX30" s="901">
        <f t="shared" si="36"/>
        <v>0</v>
      </c>
      <c r="CA30" s="958" t="s">
        <v>758</v>
      </c>
      <c r="CB30" s="1030" t="s">
        <v>414</v>
      </c>
      <c r="CC30" s="1031" t="s">
        <v>149</v>
      </c>
      <c r="CD30" s="1044">
        <v>9</v>
      </c>
      <c r="CE30" s="1045">
        <v>10786</v>
      </c>
      <c r="CF30" s="1051">
        <f t="shared" si="37"/>
        <v>97074</v>
      </c>
      <c r="CG30" s="1016"/>
      <c r="CH30" s="898">
        <f t="shared" si="38"/>
        <v>1</v>
      </c>
      <c r="CI30" s="898">
        <f t="shared" si="39"/>
        <v>1</v>
      </c>
      <c r="CJ30" s="899">
        <f t="shared" si="40"/>
        <v>1</v>
      </c>
      <c r="CK30" s="899">
        <f t="shared" si="41"/>
        <v>1</v>
      </c>
      <c r="CL30" s="899">
        <f t="shared" si="42"/>
        <v>1</v>
      </c>
      <c r="CM30" s="899">
        <f t="shared" si="43"/>
        <v>1</v>
      </c>
      <c r="CN30" s="966">
        <f t="shared" si="44"/>
        <v>97074</v>
      </c>
      <c r="CO30" s="901">
        <f t="shared" si="45"/>
        <v>0</v>
      </c>
      <c r="CR30" s="958" t="s">
        <v>758</v>
      </c>
      <c r="CS30" s="1030" t="s">
        <v>414</v>
      </c>
      <c r="CT30" s="1031" t="s">
        <v>149</v>
      </c>
      <c r="CU30" s="1044">
        <v>9</v>
      </c>
      <c r="CV30" s="1045">
        <v>33500</v>
      </c>
      <c r="CW30" s="1051">
        <f t="shared" si="46"/>
        <v>301500</v>
      </c>
      <c r="CX30" s="1016"/>
      <c r="CY30" s="898">
        <f t="shared" si="47"/>
        <v>1</v>
      </c>
      <c r="CZ30" s="898">
        <f t="shared" si="48"/>
        <v>1</v>
      </c>
      <c r="DA30" s="899">
        <f t="shared" si="49"/>
        <v>1</v>
      </c>
      <c r="DB30" s="899">
        <f t="shared" si="50"/>
        <v>1</v>
      </c>
      <c r="DC30" s="899">
        <f t="shared" si="51"/>
        <v>1</v>
      </c>
      <c r="DD30" s="899">
        <f t="shared" si="52"/>
        <v>1</v>
      </c>
      <c r="DE30" s="966">
        <f t="shared" si="53"/>
        <v>301500</v>
      </c>
      <c r="DF30" s="901">
        <f t="shared" si="54"/>
        <v>0</v>
      </c>
      <c r="DI30" s="958" t="s">
        <v>758</v>
      </c>
      <c r="DJ30" s="1030" t="s">
        <v>414</v>
      </c>
      <c r="DK30" s="1031" t="s">
        <v>149</v>
      </c>
      <c r="DL30" s="1044">
        <v>9</v>
      </c>
      <c r="DM30" s="1045">
        <v>16406</v>
      </c>
      <c r="DN30" s="1051">
        <f t="shared" si="55"/>
        <v>147654</v>
      </c>
      <c r="DO30" s="1016"/>
      <c r="DP30" s="898">
        <f t="shared" si="56"/>
        <v>1</v>
      </c>
      <c r="DQ30" s="898">
        <f t="shared" si="57"/>
        <v>1</v>
      </c>
      <c r="DR30" s="899">
        <f t="shared" si="58"/>
        <v>1</v>
      </c>
      <c r="DS30" s="899">
        <f t="shared" si="59"/>
        <v>1</v>
      </c>
      <c r="DT30" s="899">
        <f t="shared" si="60"/>
        <v>1</v>
      </c>
      <c r="DU30" s="899">
        <f t="shared" si="61"/>
        <v>1</v>
      </c>
      <c r="DV30" s="966">
        <f t="shared" si="62"/>
        <v>147654</v>
      </c>
      <c r="DW30" s="901">
        <f t="shared" si="63"/>
        <v>0</v>
      </c>
      <c r="DZ30" s="958" t="s">
        <v>758</v>
      </c>
      <c r="EA30" s="1030" t="s">
        <v>414</v>
      </c>
      <c r="EB30" s="1031" t="s">
        <v>149</v>
      </c>
      <c r="EC30" s="1044">
        <v>9</v>
      </c>
      <c r="ED30" s="1045">
        <v>31984</v>
      </c>
      <c r="EE30" s="1051">
        <f t="shared" si="64"/>
        <v>287856</v>
      </c>
      <c r="EF30" s="1016"/>
      <c r="EG30" s="898">
        <f t="shared" si="65"/>
        <v>1</v>
      </c>
      <c r="EH30" s="898">
        <f t="shared" si="66"/>
        <v>1</v>
      </c>
      <c r="EI30" s="899">
        <f t="shared" si="67"/>
        <v>1</v>
      </c>
      <c r="EJ30" s="899">
        <f t="shared" si="68"/>
        <v>1</v>
      </c>
      <c r="EK30" s="899">
        <f t="shared" si="69"/>
        <v>1</v>
      </c>
      <c r="EL30" s="899">
        <f t="shared" si="70"/>
        <v>1</v>
      </c>
      <c r="EM30" s="966">
        <f t="shared" si="71"/>
        <v>287856</v>
      </c>
      <c r="EN30" s="901">
        <f t="shared" si="72"/>
        <v>0</v>
      </c>
      <c r="EQ30" s="958" t="s">
        <v>758</v>
      </c>
      <c r="ER30" s="1030" t="s">
        <v>414</v>
      </c>
      <c r="ES30" s="1031" t="s">
        <v>149</v>
      </c>
      <c r="ET30" s="1044">
        <v>9</v>
      </c>
      <c r="EU30" s="1045">
        <v>10900</v>
      </c>
      <c r="EV30" s="1051">
        <f t="shared" si="73"/>
        <v>98100</v>
      </c>
      <c r="EW30" s="1016"/>
      <c r="EX30" s="898">
        <f t="shared" si="74"/>
        <v>1</v>
      </c>
      <c r="EY30" s="898">
        <f t="shared" si="75"/>
        <v>1</v>
      </c>
      <c r="EZ30" s="899">
        <f t="shared" si="76"/>
        <v>1</v>
      </c>
      <c r="FA30" s="899">
        <f t="shared" si="77"/>
        <v>1</v>
      </c>
      <c r="FB30" s="899">
        <f t="shared" si="78"/>
        <v>1</v>
      </c>
      <c r="FC30" s="899">
        <f t="shared" si="79"/>
        <v>1</v>
      </c>
      <c r="FD30" s="966">
        <f t="shared" si="80"/>
        <v>98100</v>
      </c>
      <c r="FE30" s="901">
        <f t="shared" si="81"/>
        <v>0</v>
      </c>
      <c r="FH30" s="958"/>
      <c r="FI30" s="1030"/>
      <c r="FJ30" s="1031"/>
      <c r="FK30" s="1044"/>
      <c r="FL30" s="1045"/>
      <c r="FM30" s="1051">
        <f t="shared" si="82"/>
        <v>0</v>
      </c>
      <c r="FN30" s="1016"/>
      <c r="FO30" s="898" t="e">
        <f t="shared" si="83"/>
        <v>#N/A</v>
      </c>
      <c r="FP30" s="898" t="e">
        <f t="shared" si="84"/>
        <v>#N/A</v>
      </c>
      <c r="FQ30" s="899" t="e">
        <f t="shared" si="85"/>
        <v>#N/A</v>
      </c>
      <c r="FR30" s="899">
        <f t="shared" si="86"/>
        <v>0</v>
      </c>
      <c r="FS30" s="899">
        <f t="shared" si="87"/>
        <v>0</v>
      </c>
      <c r="FT30" s="899" t="e">
        <f t="shared" si="88"/>
        <v>#N/A</v>
      </c>
      <c r="FU30" s="966">
        <f t="shared" si="89"/>
        <v>0</v>
      </c>
      <c r="FV30" s="901">
        <f t="shared" si="90"/>
        <v>0</v>
      </c>
      <c r="FY30" s="958" t="s">
        <v>758</v>
      </c>
      <c r="FZ30" s="1030" t="s">
        <v>414</v>
      </c>
      <c r="GA30" s="1031" t="s">
        <v>149</v>
      </c>
      <c r="GB30" s="1044">
        <v>9</v>
      </c>
      <c r="GC30" s="1046">
        <v>11074</v>
      </c>
      <c r="GD30" s="1051">
        <f t="shared" si="91"/>
        <v>99666</v>
      </c>
      <c r="GE30" s="1016"/>
      <c r="GF30" s="898">
        <f t="shared" si="92"/>
        <v>1</v>
      </c>
      <c r="GG30" s="898">
        <f t="shared" si="93"/>
        <v>1</v>
      </c>
      <c r="GH30" s="899">
        <f t="shared" si="94"/>
        <v>1</v>
      </c>
      <c r="GI30" s="899">
        <f t="shared" si="95"/>
        <v>1</v>
      </c>
      <c r="GJ30" s="899">
        <f t="shared" si="96"/>
        <v>1</v>
      </c>
      <c r="GK30" s="899">
        <f t="shared" si="97"/>
        <v>1</v>
      </c>
      <c r="GL30" s="966">
        <f t="shared" si="98"/>
        <v>99666</v>
      </c>
      <c r="GM30" s="901">
        <f t="shared" si="99"/>
        <v>0</v>
      </c>
      <c r="GP30" s="958" t="s">
        <v>758</v>
      </c>
      <c r="GQ30" s="1030" t="s">
        <v>414</v>
      </c>
      <c r="GR30" s="1031" t="s">
        <v>149</v>
      </c>
      <c r="GS30" s="1044">
        <v>9</v>
      </c>
      <c r="GT30" s="1045">
        <v>10851</v>
      </c>
      <c r="GU30" s="1051">
        <f t="shared" si="100"/>
        <v>97659</v>
      </c>
      <c r="GV30" s="1016"/>
      <c r="GW30" s="898">
        <f t="shared" si="101"/>
        <v>1</v>
      </c>
      <c r="GX30" s="898">
        <f t="shared" si="102"/>
        <v>1</v>
      </c>
      <c r="GY30" s="899">
        <f t="shared" si="103"/>
        <v>1</v>
      </c>
      <c r="GZ30" s="899">
        <f t="shared" si="104"/>
        <v>1</v>
      </c>
      <c r="HA30" s="899">
        <f t="shared" si="105"/>
        <v>1</v>
      </c>
      <c r="HB30" s="899">
        <f t="shared" si="106"/>
        <v>1</v>
      </c>
      <c r="HC30" s="966">
        <f t="shared" si="107"/>
        <v>97659</v>
      </c>
      <c r="HD30" s="901">
        <f t="shared" si="108"/>
        <v>0</v>
      </c>
      <c r="HG30" s="958" t="s">
        <v>758</v>
      </c>
      <c r="HH30" s="1030" t="s">
        <v>414</v>
      </c>
      <c r="HI30" s="1031" t="s">
        <v>149</v>
      </c>
      <c r="HJ30" s="1044">
        <v>9</v>
      </c>
      <c r="HK30" s="1045">
        <v>14587</v>
      </c>
      <c r="HL30" s="963">
        <f t="shared" si="241"/>
        <v>131283</v>
      </c>
      <c r="HM30" s="1016"/>
      <c r="HN30" s="898">
        <f t="shared" si="109"/>
        <v>1</v>
      </c>
      <c r="HO30" s="898">
        <f t="shared" si="110"/>
        <v>1</v>
      </c>
      <c r="HP30" s="899">
        <f t="shared" si="111"/>
        <v>1</v>
      </c>
      <c r="HQ30" s="899">
        <f t="shared" si="112"/>
        <v>1</v>
      </c>
      <c r="HR30" s="899">
        <f t="shared" si="113"/>
        <v>1</v>
      </c>
      <c r="HS30" s="899">
        <f t="shared" si="114"/>
        <v>1</v>
      </c>
      <c r="HT30" s="966">
        <f t="shared" si="115"/>
        <v>131283</v>
      </c>
      <c r="HU30" s="901">
        <f t="shared" si="116"/>
        <v>0</v>
      </c>
      <c r="HX30" s="958" t="s">
        <v>758</v>
      </c>
      <c r="HY30" s="1030" t="s">
        <v>414</v>
      </c>
      <c r="HZ30" s="1031" t="s">
        <v>149</v>
      </c>
      <c r="IA30" s="1044">
        <v>9</v>
      </c>
      <c r="IB30" s="1048">
        <v>9183</v>
      </c>
      <c r="IC30" s="1053">
        <f t="shared" si="117"/>
        <v>82647</v>
      </c>
      <c r="ID30" s="1016"/>
      <c r="IE30" s="898">
        <f t="shared" si="118"/>
        <v>1</v>
      </c>
      <c r="IF30" s="898">
        <f t="shared" si="119"/>
        <v>1</v>
      </c>
      <c r="IG30" s="899">
        <f t="shared" si="120"/>
        <v>1</v>
      </c>
      <c r="IH30" s="899">
        <f t="shared" si="121"/>
        <v>1</v>
      </c>
      <c r="II30" s="899">
        <f t="shared" si="122"/>
        <v>1</v>
      </c>
      <c r="IJ30" s="899">
        <f t="shared" si="123"/>
        <v>1</v>
      </c>
      <c r="IK30" s="966">
        <f t="shared" si="124"/>
        <v>82647</v>
      </c>
      <c r="IL30" s="901">
        <f t="shared" si="125"/>
        <v>0</v>
      </c>
      <c r="IO30" s="958" t="s">
        <v>758</v>
      </c>
      <c r="IP30" s="1030" t="s">
        <v>414</v>
      </c>
      <c r="IQ30" s="1031" t="s">
        <v>149</v>
      </c>
      <c r="IR30" s="1044">
        <v>9</v>
      </c>
      <c r="IS30" s="1045">
        <v>8620</v>
      </c>
      <c r="IT30" s="1051">
        <f t="shared" si="126"/>
        <v>77580</v>
      </c>
      <c r="IU30" s="1016"/>
      <c r="IV30" s="898">
        <f t="shared" si="127"/>
        <v>1</v>
      </c>
      <c r="IW30" s="898">
        <f t="shared" si="128"/>
        <v>1</v>
      </c>
      <c r="IX30" s="899">
        <f t="shared" si="129"/>
        <v>1</v>
      </c>
      <c r="IY30" s="899">
        <f t="shared" si="130"/>
        <v>1</v>
      </c>
      <c r="IZ30" s="899">
        <f t="shared" si="131"/>
        <v>1</v>
      </c>
      <c r="JA30" s="899">
        <f t="shared" si="132"/>
        <v>1</v>
      </c>
      <c r="JB30" s="966">
        <f t="shared" si="133"/>
        <v>77580</v>
      </c>
      <c r="JC30" s="901">
        <f t="shared" si="134"/>
        <v>0</v>
      </c>
      <c r="JF30" s="958" t="s">
        <v>758</v>
      </c>
      <c r="JG30" s="1030" t="s">
        <v>414</v>
      </c>
      <c r="JH30" s="1031" t="s">
        <v>149</v>
      </c>
      <c r="JI30" s="1044">
        <v>9</v>
      </c>
      <c r="JJ30" s="1045">
        <v>4200</v>
      </c>
      <c r="JK30" s="1051">
        <f t="shared" si="135"/>
        <v>37800</v>
      </c>
      <c r="JL30" s="1016"/>
      <c r="JM30" s="898">
        <f t="shared" si="136"/>
        <v>1</v>
      </c>
      <c r="JN30" s="898">
        <f t="shared" si="137"/>
        <v>1</v>
      </c>
      <c r="JO30" s="899">
        <f t="shared" si="138"/>
        <v>1</v>
      </c>
      <c r="JP30" s="899">
        <f t="shared" si="139"/>
        <v>1</v>
      </c>
      <c r="JQ30" s="899">
        <f t="shared" si="140"/>
        <v>1</v>
      </c>
      <c r="JR30" s="899">
        <f t="shared" si="141"/>
        <v>1</v>
      </c>
      <c r="JS30" s="966">
        <f t="shared" si="142"/>
        <v>37800</v>
      </c>
      <c r="JT30" s="901">
        <f t="shared" si="143"/>
        <v>0</v>
      </c>
      <c r="JW30" s="958" t="s">
        <v>758</v>
      </c>
      <c r="JX30" s="1030" t="s">
        <v>414</v>
      </c>
      <c r="JY30" s="1031" t="s">
        <v>149</v>
      </c>
      <c r="JZ30" s="1044">
        <v>9</v>
      </c>
      <c r="KA30" s="1045">
        <v>14118.212850000002</v>
      </c>
      <c r="KB30" s="1051">
        <f t="shared" si="144"/>
        <v>127064</v>
      </c>
      <c r="KC30" s="1016"/>
      <c r="KD30" s="898">
        <f t="shared" si="145"/>
        <v>1</v>
      </c>
      <c r="KE30" s="898">
        <f t="shared" si="146"/>
        <v>1</v>
      </c>
      <c r="KF30" s="899">
        <f t="shared" si="147"/>
        <v>1</v>
      </c>
      <c r="KG30" s="899">
        <f t="shared" si="148"/>
        <v>1</v>
      </c>
      <c r="KH30" s="899">
        <f t="shared" si="149"/>
        <v>1</v>
      </c>
      <c r="KI30" s="899">
        <f t="shared" si="150"/>
        <v>1</v>
      </c>
      <c r="KJ30" s="966">
        <f t="shared" si="151"/>
        <v>127064</v>
      </c>
      <c r="KK30" s="901">
        <f t="shared" si="152"/>
        <v>0</v>
      </c>
      <c r="KN30" s="958" t="s">
        <v>758</v>
      </c>
      <c r="KO30" s="1030" t="s">
        <v>414</v>
      </c>
      <c r="KP30" s="1031" t="s">
        <v>149</v>
      </c>
      <c r="KQ30" s="1044">
        <v>9</v>
      </c>
      <c r="KR30" s="1045">
        <v>6800</v>
      </c>
      <c r="KS30" s="1051">
        <f t="shared" si="153"/>
        <v>61200</v>
      </c>
      <c r="KT30" s="1016"/>
      <c r="KU30" s="898">
        <f t="shared" si="154"/>
        <v>1</v>
      </c>
      <c r="KV30" s="898">
        <f t="shared" si="155"/>
        <v>1</v>
      </c>
      <c r="KW30" s="899">
        <f t="shared" si="156"/>
        <v>1</v>
      </c>
      <c r="KX30" s="899">
        <f t="shared" si="157"/>
        <v>1</v>
      </c>
      <c r="KY30" s="899">
        <f t="shared" si="158"/>
        <v>1</v>
      </c>
      <c r="KZ30" s="899">
        <f t="shared" si="159"/>
        <v>1</v>
      </c>
      <c r="LA30" s="966">
        <f t="shared" si="160"/>
        <v>61200</v>
      </c>
      <c r="LB30" s="901">
        <f t="shared" si="161"/>
        <v>0</v>
      </c>
      <c r="LE30" s="958" t="s">
        <v>758</v>
      </c>
      <c r="LF30" s="1030" t="s">
        <v>414</v>
      </c>
      <c r="LG30" s="1031" t="s">
        <v>149</v>
      </c>
      <c r="LH30" s="1044">
        <v>9</v>
      </c>
      <c r="LI30" s="1049">
        <v>24925</v>
      </c>
      <c r="LJ30" s="1054">
        <f t="shared" si="162"/>
        <v>224325</v>
      </c>
      <c r="LK30" s="1016"/>
      <c r="LL30" s="898">
        <f t="shared" si="163"/>
        <v>1</v>
      </c>
      <c r="LM30" s="898">
        <f t="shared" si="164"/>
        <v>1</v>
      </c>
      <c r="LN30" s="899">
        <f t="shared" si="165"/>
        <v>1</v>
      </c>
      <c r="LO30" s="899">
        <f t="shared" si="166"/>
        <v>1</v>
      </c>
      <c r="LP30" s="899">
        <f t="shared" si="167"/>
        <v>1</v>
      </c>
      <c r="LQ30" s="899">
        <f t="shared" si="168"/>
        <v>1</v>
      </c>
      <c r="LR30" s="966">
        <f t="shared" si="169"/>
        <v>224325</v>
      </c>
      <c r="LS30" s="901">
        <f t="shared" si="170"/>
        <v>0</v>
      </c>
      <c r="LV30" s="958" t="s">
        <v>758</v>
      </c>
      <c r="LW30" s="1030" t="s">
        <v>414</v>
      </c>
      <c r="LX30" s="1031" t="s">
        <v>149</v>
      </c>
      <c r="LY30" s="1044">
        <v>9</v>
      </c>
      <c r="LZ30" s="1045">
        <v>3250</v>
      </c>
      <c r="MA30" s="1051">
        <f t="shared" si="171"/>
        <v>29250</v>
      </c>
      <c r="MB30" s="1016"/>
      <c r="MC30" s="898">
        <f t="shared" si="172"/>
        <v>1</v>
      </c>
      <c r="MD30" s="898">
        <f t="shared" si="173"/>
        <v>1</v>
      </c>
      <c r="ME30" s="899">
        <f t="shared" si="174"/>
        <v>1</v>
      </c>
      <c r="MF30" s="899">
        <f t="shared" si="175"/>
        <v>1</v>
      </c>
      <c r="MG30" s="899">
        <f t="shared" si="176"/>
        <v>1</v>
      </c>
      <c r="MH30" s="899">
        <f t="shared" si="177"/>
        <v>1</v>
      </c>
      <c r="MI30" s="966">
        <f t="shared" si="178"/>
        <v>29250</v>
      </c>
      <c r="MJ30" s="901">
        <f t="shared" si="179"/>
        <v>0</v>
      </c>
      <c r="MM30" s="958" t="s">
        <v>758</v>
      </c>
      <c r="MN30" s="1030" t="s">
        <v>414</v>
      </c>
      <c r="MO30" s="1031" t="s">
        <v>149</v>
      </c>
      <c r="MP30" s="1044">
        <v>9</v>
      </c>
      <c r="MQ30" s="1045">
        <v>25000</v>
      </c>
      <c r="MR30" s="1051">
        <f t="shared" si="180"/>
        <v>225000</v>
      </c>
      <c r="MS30" s="1016"/>
      <c r="MT30" s="898">
        <f t="shared" si="181"/>
        <v>1</v>
      </c>
      <c r="MU30" s="898">
        <f t="shared" si="182"/>
        <v>1</v>
      </c>
      <c r="MV30" s="899">
        <f t="shared" si="183"/>
        <v>1</v>
      </c>
      <c r="MW30" s="899">
        <f t="shared" si="184"/>
        <v>1</v>
      </c>
      <c r="MX30" s="899">
        <f t="shared" si="185"/>
        <v>1</v>
      </c>
      <c r="MY30" s="899">
        <f t="shared" si="186"/>
        <v>1</v>
      </c>
      <c r="MZ30" s="966">
        <f t="shared" si="187"/>
        <v>225000</v>
      </c>
      <c r="NA30" s="901">
        <f t="shared" si="188"/>
        <v>0</v>
      </c>
      <c r="ND30" s="975" t="s">
        <v>758</v>
      </c>
      <c r="NE30" s="976" t="s">
        <v>414</v>
      </c>
      <c r="NF30" s="977" t="s">
        <v>149</v>
      </c>
      <c r="NG30" s="978">
        <v>9</v>
      </c>
      <c r="NH30" s="979">
        <v>3172.95</v>
      </c>
      <c r="NI30" s="1055">
        <v>28557</v>
      </c>
      <c r="NJ30" s="1016"/>
      <c r="NK30" s="898">
        <f t="shared" si="189"/>
        <v>1</v>
      </c>
      <c r="NL30" s="898">
        <f t="shared" si="190"/>
        <v>1</v>
      </c>
      <c r="NM30" s="899">
        <f t="shared" si="191"/>
        <v>1</v>
      </c>
      <c r="NN30" s="899">
        <f t="shared" si="192"/>
        <v>1</v>
      </c>
      <c r="NO30" s="899">
        <f t="shared" si="193"/>
        <v>1</v>
      </c>
      <c r="NP30" s="899">
        <f t="shared" si="194"/>
        <v>1</v>
      </c>
      <c r="NQ30" s="966">
        <f t="shared" si="195"/>
        <v>28557</v>
      </c>
      <c r="NR30" s="901">
        <f t="shared" si="196"/>
        <v>0</v>
      </c>
      <c r="NU30" s="981" t="s">
        <v>758</v>
      </c>
      <c r="NV30" s="982" t="s">
        <v>414</v>
      </c>
      <c r="NW30" s="983" t="s">
        <v>149</v>
      </c>
      <c r="NX30" s="984">
        <v>9</v>
      </c>
      <c r="NY30" s="1050">
        <v>3205</v>
      </c>
      <c r="NZ30" s="1056">
        <f t="shared" si="197"/>
        <v>28845</v>
      </c>
      <c r="OA30" s="1016"/>
      <c r="OB30" s="898">
        <f t="shared" si="198"/>
        <v>1</v>
      </c>
      <c r="OC30" s="898">
        <f t="shared" si="199"/>
        <v>1</v>
      </c>
      <c r="OD30" s="899">
        <f t="shared" si="200"/>
        <v>1</v>
      </c>
      <c r="OE30" s="899">
        <f t="shared" si="201"/>
        <v>1</v>
      </c>
      <c r="OF30" s="899">
        <f t="shared" si="202"/>
        <v>1</v>
      </c>
      <c r="OG30" s="899">
        <f t="shared" si="203"/>
        <v>1</v>
      </c>
      <c r="OH30" s="966">
        <f t="shared" si="204"/>
        <v>28845</v>
      </c>
      <c r="OI30" s="901">
        <f t="shared" si="205"/>
        <v>0</v>
      </c>
      <c r="OL30" s="958" t="s">
        <v>758</v>
      </c>
      <c r="OM30" s="1030" t="s">
        <v>414</v>
      </c>
      <c r="ON30" s="1031" t="s">
        <v>149</v>
      </c>
      <c r="OO30" s="1044">
        <v>9</v>
      </c>
      <c r="OP30" s="1045">
        <v>16440</v>
      </c>
      <c r="OQ30" s="1051">
        <f t="shared" si="206"/>
        <v>147960</v>
      </c>
      <c r="OR30" s="1016"/>
      <c r="OS30" s="898">
        <f t="shared" si="207"/>
        <v>1</v>
      </c>
      <c r="OT30" s="898">
        <f t="shared" si="208"/>
        <v>1</v>
      </c>
      <c r="OU30" s="899">
        <f t="shared" si="209"/>
        <v>1</v>
      </c>
      <c r="OV30" s="899">
        <f t="shared" si="210"/>
        <v>1</v>
      </c>
      <c r="OW30" s="899">
        <f t="shared" si="211"/>
        <v>1</v>
      </c>
      <c r="OX30" s="899">
        <f t="shared" si="212"/>
        <v>1</v>
      </c>
      <c r="OY30" s="966">
        <f t="shared" si="213"/>
        <v>147960</v>
      </c>
      <c r="OZ30" s="901">
        <f t="shared" si="214"/>
        <v>0</v>
      </c>
      <c r="PC30" s="958" t="s">
        <v>758</v>
      </c>
      <c r="PD30" s="1030" t="s">
        <v>414</v>
      </c>
      <c r="PE30" s="1031" t="s">
        <v>149</v>
      </c>
      <c r="PF30" s="1044">
        <v>9</v>
      </c>
      <c r="PG30" s="1023">
        <v>10140</v>
      </c>
      <c r="PH30" s="1057">
        <v>91260</v>
      </c>
      <c r="PI30" s="1024"/>
      <c r="PJ30" s="898">
        <f t="shared" si="215"/>
        <v>1</v>
      </c>
      <c r="PK30" s="898">
        <f t="shared" si="216"/>
        <v>1</v>
      </c>
      <c r="PL30" s="899">
        <f t="shared" si="217"/>
        <v>1</v>
      </c>
      <c r="PM30" s="899">
        <f t="shared" si="218"/>
        <v>1</v>
      </c>
      <c r="PN30" s="899">
        <f t="shared" si="219"/>
        <v>1</v>
      </c>
      <c r="PO30" s="899">
        <f t="shared" si="220"/>
        <v>1</v>
      </c>
      <c r="PP30" s="966">
        <f t="shared" si="221"/>
        <v>91260</v>
      </c>
      <c r="PQ30" s="901">
        <f t="shared" si="222"/>
        <v>0</v>
      </c>
      <c r="PT30" s="958" t="s">
        <v>758</v>
      </c>
      <c r="PU30" s="1030" t="s">
        <v>414</v>
      </c>
      <c r="PV30" s="1031" t="s">
        <v>149</v>
      </c>
      <c r="PW30" s="1044">
        <v>9</v>
      </c>
      <c r="PX30" s="1045">
        <v>10800</v>
      </c>
      <c r="PY30" s="1051">
        <f t="shared" si="223"/>
        <v>97200</v>
      </c>
      <c r="PZ30" s="1016"/>
      <c r="QA30" s="898">
        <f t="shared" si="224"/>
        <v>1</v>
      </c>
      <c r="QB30" s="898">
        <f t="shared" si="225"/>
        <v>1</v>
      </c>
      <c r="QC30" s="899">
        <f t="shared" si="226"/>
        <v>1</v>
      </c>
      <c r="QD30" s="899">
        <f t="shared" si="227"/>
        <v>1</v>
      </c>
      <c r="QE30" s="899">
        <f t="shared" si="228"/>
        <v>1</v>
      </c>
      <c r="QF30" s="899">
        <f t="shared" si="229"/>
        <v>1</v>
      </c>
      <c r="QG30" s="966">
        <f t="shared" si="230"/>
        <v>97200</v>
      </c>
      <c r="QH30" s="901">
        <f t="shared" si="231"/>
        <v>0</v>
      </c>
      <c r="QK30" s="958" t="s">
        <v>758</v>
      </c>
      <c r="QL30" s="1030" t="s">
        <v>414</v>
      </c>
      <c r="QM30" s="1031" t="s">
        <v>149</v>
      </c>
      <c r="QN30" s="1044">
        <v>9</v>
      </c>
      <c r="QO30" s="1049">
        <v>25049.624999999996</v>
      </c>
      <c r="QP30" s="1054">
        <f t="shared" si="232"/>
        <v>225447</v>
      </c>
      <c r="QQ30" s="1016"/>
      <c r="QR30" s="898">
        <f t="shared" si="233"/>
        <v>1</v>
      </c>
      <c r="QS30" s="898">
        <f t="shared" si="234"/>
        <v>1</v>
      </c>
      <c r="QT30" s="899">
        <f t="shared" si="235"/>
        <v>1</v>
      </c>
      <c r="QU30" s="899">
        <f t="shared" si="236"/>
        <v>1</v>
      </c>
      <c r="QV30" s="899">
        <f t="shared" si="237"/>
        <v>1</v>
      </c>
      <c r="QW30" s="899">
        <f t="shared" si="238"/>
        <v>1</v>
      </c>
      <c r="QX30" s="966">
        <f t="shared" si="239"/>
        <v>225447</v>
      </c>
      <c r="QY30" s="901">
        <f t="shared" si="240"/>
        <v>0</v>
      </c>
      <c r="RB30" s="405"/>
      <c r="RC30" s="406"/>
      <c r="RD30" s="407"/>
      <c r="RE30" s="408"/>
      <c r="RF30" s="409"/>
      <c r="RG30" s="410"/>
      <c r="RH30" s="410"/>
      <c r="RI30" s="898"/>
      <c r="RJ30" s="898"/>
      <c r="RK30" s="934"/>
      <c r="RL30" s="934"/>
      <c r="RM30" s="934"/>
      <c r="RN30" s="934"/>
      <c r="RO30" s="935"/>
      <c r="RP30" s="936"/>
      <c r="RS30" s="405"/>
      <c r="RT30" s="406"/>
      <c r="RU30" s="407"/>
      <c r="RV30" s="408"/>
      <c r="RW30" s="409"/>
      <c r="RX30" s="410"/>
      <c r="RY30" s="410"/>
      <c r="RZ30" s="898"/>
      <c r="SA30" s="898"/>
      <c r="SB30" s="934"/>
      <c r="SC30" s="934"/>
      <c r="SD30" s="934"/>
      <c r="SE30" s="934"/>
      <c r="SF30" s="935"/>
      <c r="SG30" s="936"/>
      <c r="SJ30" s="405"/>
      <c r="SK30" s="406"/>
      <c r="SL30" s="407"/>
      <c r="SM30" s="408"/>
      <c r="SN30" s="409"/>
      <c r="SO30" s="410"/>
      <c r="SP30" s="410"/>
      <c r="SQ30" s="898"/>
      <c r="SR30" s="898"/>
      <c r="SS30" s="934"/>
      <c r="ST30" s="934"/>
      <c r="SU30" s="934"/>
      <c r="SV30" s="934"/>
      <c r="SW30" s="935"/>
      <c r="SX30" s="936"/>
    </row>
    <row r="31" spans="2:518" ht="49.5" customHeight="1" thickTop="1" thickBot="1">
      <c r="B31" s="958" t="s">
        <v>759</v>
      </c>
      <c r="C31" s="1030" t="s">
        <v>415</v>
      </c>
      <c r="D31" s="1031" t="s">
        <v>149</v>
      </c>
      <c r="E31" s="1044">
        <v>1</v>
      </c>
      <c r="F31" s="1045"/>
      <c r="G31" s="963">
        <f t="shared" si="0"/>
        <v>0</v>
      </c>
      <c r="H31" s="1016"/>
      <c r="K31" s="958" t="s">
        <v>759</v>
      </c>
      <c r="L31" s="1030" t="s">
        <v>415</v>
      </c>
      <c r="M31" s="1031" t="s">
        <v>149</v>
      </c>
      <c r="N31" s="1044">
        <v>1</v>
      </c>
      <c r="O31" s="1046">
        <v>321328</v>
      </c>
      <c r="P31" s="963">
        <f t="shared" si="1"/>
        <v>321328</v>
      </c>
      <c r="Q31" s="1016"/>
      <c r="R31" s="898">
        <f t="shared" si="2"/>
        <v>1</v>
      </c>
      <c r="S31" s="898">
        <f t="shared" si="3"/>
        <v>1</v>
      </c>
      <c r="T31" s="899">
        <f t="shared" si="4"/>
        <v>1</v>
      </c>
      <c r="U31" s="899">
        <f t="shared" si="5"/>
        <v>1</v>
      </c>
      <c r="V31" s="899">
        <f t="shared" si="6"/>
        <v>1</v>
      </c>
      <c r="W31" s="899">
        <f t="shared" si="7"/>
        <v>1</v>
      </c>
      <c r="X31" s="966">
        <f t="shared" si="8"/>
        <v>321328</v>
      </c>
      <c r="Y31" s="901">
        <f t="shared" si="9"/>
        <v>0</v>
      </c>
      <c r="Z31" s="872"/>
      <c r="AA31" s="872"/>
      <c r="AB31" s="958" t="s">
        <v>759</v>
      </c>
      <c r="AC31" s="1030" t="s">
        <v>415</v>
      </c>
      <c r="AD31" s="1031" t="s">
        <v>149</v>
      </c>
      <c r="AE31" s="1044">
        <v>1</v>
      </c>
      <c r="AF31" s="1045">
        <v>300000</v>
      </c>
      <c r="AG31" s="963">
        <f t="shared" si="10"/>
        <v>300000</v>
      </c>
      <c r="AH31" s="1016"/>
      <c r="AI31" s="898">
        <f t="shared" si="11"/>
        <v>1</v>
      </c>
      <c r="AJ31" s="898">
        <f t="shared" si="12"/>
        <v>1</v>
      </c>
      <c r="AK31" s="899">
        <f t="shared" si="13"/>
        <v>1</v>
      </c>
      <c r="AL31" s="899">
        <f t="shared" si="14"/>
        <v>1</v>
      </c>
      <c r="AM31" s="899">
        <f t="shared" si="15"/>
        <v>1</v>
      </c>
      <c r="AN31" s="899">
        <f t="shared" si="16"/>
        <v>1</v>
      </c>
      <c r="AO31" s="966">
        <f t="shared" si="17"/>
        <v>300000</v>
      </c>
      <c r="AP31" s="901">
        <f t="shared" si="18"/>
        <v>0</v>
      </c>
      <c r="AQ31" s="872"/>
      <c r="AR31" s="872"/>
      <c r="AS31" s="958" t="s">
        <v>759</v>
      </c>
      <c r="AT31" s="1035" t="s">
        <v>415</v>
      </c>
      <c r="AU31" s="1031" t="s">
        <v>149</v>
      </c>
      <c r="AV31" s="1044">
        <v>1</v>
      </c>
      <c r="AW31" s="1047">
        <v>95000</v>
      </c>
      <c r="AX31" s="969">
        <f t="shared" si="19"/>
        <v>95000</v>
      </c>
      <c r="AY31" s="1016"/>
      <c r="AZ31" s="898">
        <f t="shared" si="20"/>
        <v>1</v>
      </c>
      <c r="BA31" s="898">
        <f t="shared" si="21"/>
        <v>1</v>
      </c>
      <c r="BB31" s="899">
        <f t="shared" si="22"/>
        <v>1</v>
      </c>
      <c r="BC31" s="899">
        <f t="shared" si="23"/>
        <v>1</v>
      </c>
      <c r="BD31" s="899">
        <f t="shared" si="24"/>
        <v>1</v>
      </c>
      <c r="BE31" s="899">
        <f t="shared" si="25"/>
        <v>1</v>
      </c>
      <c r="BF31" s="966">
        <f t="shared" si="26"/>
        <v>95000</v>
      </c>
      <c r="BG31" s="901">
        <f t="shared" si="27"/>
        <v>0</v>
      </c>
      <c r="BJ31" s="958" t="s">
        <v>759</v>
      </c>
      <c r="BK31" s="1030" t="s">
        <v>415</v>
      </c>
      <c r="BL31" s="1031" t="s">
        <v>149</v>
      </c>
      <c r="BM31" s="1044">
        <v>1</v>
      </c>
      <c r="BN31" s="1045">
        <v>25000</v>
      </c>
      <c r="BO31" s="963">
        <f t="shared" si="28"/>
        <v>25000</v>
      </c>
      <c r="BP31" s="1016"/>
      <c r="BQ31" s="898">
        <f t="shared" si="29"/>
        <v>1</v>
      </c>
      <c r="BR31" s="898">
        <f t="shared" si="30"/>
        <v>1</v>
      </c>
      <c r="BS31" s="899">
        <f t="shared" si="31"/>
        <v>1</v>
      </c>
      <c r="BT31" s="899">
        <f t="shared" si="32"/>
        <v>1</v>
      </c>
      <c r="BU31" s="899">
        <f t="shared" si="33"/>
        <v>1</v>
      </c>
      <c r="BV31" s="899">
        <f t="shared" si="34"/>
        <v>1</v>
      </c>
      <c r="BW31" s="966">
        <f t="shared" si="35"/>
        <v>25000</v>
      </c>
      <c r="BX31" s="901">
        <f t="shared" si="36"/>
        <v>0</v>
      </c>
      <c r="CA31" s="958" t="s">
        <v>759</v>
      </c>
      <c r="CB31" s="1030" t="s">
        <v>415</v>
      </c>
      <c r="CC31" s="1031" t="s">
        <v>149</v>
      </c>
      <c r="CD31" s="1044">
        <v>1</v>
      </c>
      <c r="CE31" s="1045">
        <v>312973</v>
      </c>
      <c r="CF31" s="963">
        <f t="shared" si="37"/>
        <v>312973</v>
      </c>
      <c r="CG31" s="1016"/>
      <c r="CH31" s="898">
        <f t="shared" si="38"/>
        <v>1</v>
      </c>
      <c r="CI31" s="898">
        <f t="shared" si="39"/>
        <v>1</v>
      </c>
      <c r="CJ31" s="899">
        <f t="shared" si="40"/>
        <v>1</v>
      </c>
      <c r="CK31" s="899">
        <f t="shared" si="41"/>
        <v>1</v>
      </c>
      <c r="CL31" s="899">
        <f t="shared" si="42"/>
        <v>1</v>
      </c>
      <c r="CM31" s="899">
        <f t="shared" si="43"/>
        <v>1</v>
      </c>
      <c r="CN31" s="966">
        <f t="shared" si="44"/>
        <v>312973</v>
      </c>
      <c r="CO31" s="901">
        <f t="shared" si="45"/>
        <v>0</v>
      </c>
      <c r="CR31" s="958" t="s">
        <v>759</v>
      </c>
      <c r="CS31" s="1030" t="s">
        <v>415</v>
      </c>
      <c r="CT31" s="1031" t="s">
        <v>149</v>
      </c>
      <c r="CU31" s="1044">
        <v>1</v>
      </c>
      <c r="CV31" s="1045">
        <v>320000</v>
      </c>
      <c r="CW31" s="963">
        <f t="shared" si="46"/>
        <v>320000</v>
      </c>
      <c r="CX31" s="1016"/>
      <c r="CY31" s="898">
        <f t="shared" si="47"/>
        <v>1</v>
      </c>
      <c r="CZ31" s="898">
        <f t="shared" si="48"/>
        <v>1</v>
      </c>
      <c r="DA31" s="899">
        <f t="shared" si="49"/>
        <v>1</v>
      </c>
      <c r="DB31" s="899">
        <f t="shared" si="50"/>
        <v>1</v>
      </c>
      <c r="DC31" s="899">
        <f t="shared" si="51"/>
        <v>1</v>
      </c>
      <c r="DD31" s="899">
        <f t="shared" si="52"/>
        <v>1</v>
      </c>
      <c r="DE31" s="966">
        <f t="shared" si="53"/>
        <v>320000</v>
      </c>
      <c r="DF31" s="901">
        <f t="shared" si="54"/>
        <v>0</v>
      </c>
      <c r="DI31" s="958" t="s">
        <v>759</v>
      </c>
      <c r="DJ31" s="1030" t="s">
        <v>415</v>
      </c>
      <c r="DK31" s="1031" t="s">
        <v>149</v>
      </c>
      <c r="DL31" s="1044">
        <v>1</v>
      </c>
      <c r="DM31" s="1045">
        <v>1069942</v>
      </c>
      <c r="DN31" s="963">
        <f t="shared" si="55"/>
        <v>1069942</v>
      </c>
      <c r="DO31" s="1016"/>
      <c r="DP31" s="898">
        <f t="shared" si="56"/>
        <v>1</v>
      </c>
      <c r="DQ31" s="898">
        <f t="shared" si="57"/>
        <v>1</v>
      </c>
      <c r="DR31" s="899">
        <f t="shared" si="58"/>
        <v>1</v>
      </c>
      <c r="DS31" s="899">
        <f t="shared" si="59"/>
        <v>1</v>
      </c>
      <c r="DT31" s="899">
        <f t="shared" si="60"/>
        <v>1</v>
      </c>
      <c r="DU31" s="899">
        <f t="shared" si="61"/>
        <v>1</v>
      </c>
      <c r="DV31" s="966">
        <f t="shared" si="62"/>
        <v>1069942</v>
      </c>
      <c r="DW31" s="901">
        <f t="shared" si="63"/>
        <v>0</v>
      </c>
      <c r="DZ31" s="958" t="s">
        <v>759</v>
      </c>
      <c r="EA31" s="1030" t="s">
        <v>415</v>
      </c>
      <c r="EB31" s="1031" t="s">
        <v>149</v>
      </c>
      <c r="EC31" s="1044">
        <v>1</v>
      </c>
      <c r="ED31" s="1045">
        <v>78500</v>
      </c>
      <c r="EE31" s="963">
        <f t="shared" si="64"/>
        <v>78500</v>
      </c>
      <c r="EF31" s="1016"/>
      <c r="EG31" s="898">
        <f t="shared" si="65"/>
        <v>1</v>
      </c>
      <c r="EH31" s="898">
        <f t="shared" si="66"/>
        <v>1</v>
      </c>
      <c r="EI31" s="899">
        <f t="shared" si="67"/>
        <v>1</v>
      </c>
      <c r="EJ31" s="899">
        <f t="shared" si="68"/>
        <v>1</v>
      </c>
      <c r="EK31" s="899">
        <f t="shared" si="69"/>
        <v>1</v>
      </c>
      <c r="EL31" s="899">
        <f t="shared" si="70"/>
        <v>1</v>
      </c>
      <c r="EM31" s="966">
        <f t="shared" si="71"/>
        <v>78500</v>
      </c>
      <c r="EN31" s="901">
        <f t="shared" si="72"/>
        <v>0</v>
      </c>
      <c r="EQ31" s="958" t="s">
        <v>759</v>
      </c>
      <c r="ER31" s="1030" t="s">
        <v>415</v>
      </c>
      <c r="ES31" s="1031" t="s">
        <v>149</v>
      </c>
      <c r="ET31" s="1044">
        <v>1</v>
      </c>
      <c r="EU31" s="1045">
        <v>314700</v>
      </c>
      <c r="EV31" s="963">
        <f t="shared" si="73"/>
        <v>314700</v>
      </c>
      <c r="EW31" s="1016"/>
      <c r="EX31" s="898">
        <f t="shared" si="74"/>
        <v>1</v>
      </c>
      <c r="EY31" s="898">
        <f t="shared" si="75"/>
        <v>1</v>
      </c>
      <c r="EZ31" s="899">
        <f t="shared" si="76"/>
        <v>1</v>
      </c>
      <c r="FA31" s="899">
        <f t="shared" si="77"/>
        <v>1</v>
      </c>
      <c r="FB31" s="899">
        <f t="shared" si="78"/>
        <v>1</v>
      </c>
      <c r="FC31" s="899">
        <f t="shared" si="79"/>
        <v>1</v>
      </c>
      <c r="FD31" s="966">
        <f t="shared" si="80"/>
        <v>314700</v>
      </c>
      <c r="FE31" s="901">
        <f t="shared" si="81"/>
        <v>0</v>
      </c>
      <c r="FH31" s="958"/>
      <c r="FI31" s="1030"/>
      <c r="FJ31" s="1031"/>
      <c r="FK31" s="1044"/>
      <c r="FL31" s="1045"/>
      <c r="FM31" s="963">
        <f t="shared" si="82"/>
        <v>0</v>
      </c>
      <c r="FN31" s="1016"/>
      <c r="FO31" s="898" t="e">
        <f t="shared" si="83"/>
        <v>#N/A</v>
      </c>
      <c r="FP31" s="898" t="e">
        <f t="shared" si="84"/>
        <v>#N/A</v>
      </c>
      <c r="FQ31" s="899" t="e">
        <f t="shared" si="85"/>
        <v>#N/A</v>
      </c>
      <c r="FR31" s="899">
        <f t="shared" si="86"/>
        <v>0</v>
      </c>
      <c r="FS31" s="899">
        <f t="shared" si="87"/>
        <v>0</v>
      </c>
      <c r="FT31" s="899" t="e">
        <f t="shared" si="88"/>
        <v>#N/A</v>
      </c>
      <c r="FU31" s="966">
        <f t="shared" si="89"/>
        <v>0</v>
      </c>
      <c r="FV31" s="901">
        <f t="shared" si="90"/>
        <v>0</v>
      </c>
      <c r="FY31" s="958" t="s">
        <v>759</v>
      </c>
      <c r="FZ31" s="1030" t="s">
        <v>415</v>
      </c>
      <c r="GA31" s="1031" t="s">
        <v>149</v>
      </c>
      <c r="GB31" s="1044">
        <v>1</v>
      </c>
      <c r="GC31" s="1046">
        <v>321328</v>
      </c>
      <c r="GD31" s="963">
        <f t="shared" si="91"/>
        <v>321328</v>
      </c>
      <c r="GE31" s="1016"/>
      <c r="GF31" s="898">
        <f t="shared" si="92"/>
        <v>1</v>
      </c>
      <c r="GG31" s="898">
        <f t="shared" si="93"/>
        <v>1</v>
      </c>
      <c r="GH31" s="899">
        <f t="shared" si="94"/>
        <v>1</v>
      </c>
      <c r="GI31" s="899">
        <f t="shared" si="95"/>
        <v>1</v>
      </c>
      <c r="GJ31" s="899">
        <f t="shared" si="96"/>
        <v>1</v>
      </c>
      <c r="GK31" s="899">
        <f t="shared" si="97"/>
        <v>1</v>
      </c>
      <c r="GL31" s="966">
        <f t="shared" si="98"/>
        <v>321328</v>
      </c>
      <c r="GM31" s="901">
        <f t="shared" si="99"/>
        <v>0</v>
      </c>
      <c r="GP31" s="958" t="s">
        <v>759</v>
      </c>
      <c r="GQ31" s="1030" t="s">
        <v>415</v>
      </c>
      <c r="GR31" s="1031" t="s">
        <v>149</v>
      </c>
      <c r="GS31" s="1044">
        <v>1</v>
      </c>
      <c r="GT31" s="1045">
        <v>314900</v>
      </c>
      <c r="GU31" s="963">
        <f t="shared" si="100"/>
        <v>314900</v>
      </c>
      <c r="GV31" s="1016"/>
      <c r="GW31" s="898">
        <f t="shared" si="101"/>
        <v>1</v>
      </c>
      <c r="GX31" s="898">
        <f t="shared" si="102"/>
        <v>1</v>
      </c>
      <c r="GY31" s="899">
        <f t="shared" si="103"/>
        <v>1</v>
      </c>
      <c r="GZ31" s="899">
        <f t="shared" si="104"/>
        <v>1</v>
      </c>
      <c r="HA31" s="899">
        <f t="shared" si="105"/>
        <v>1</v>
      </c>
      <c r="HB31" s="899">
        <f t="shared" si="106"/>
        <v>1</v>
      </c>
      <c r="HC31" s="966">
        <f t="shared" si="107"/>
        <v>314900</v>
      </c>
      <c r="HD31" s="901">
        <f t="shared" si="108"/>
        <v>0</v>
      </c>
      <c r="HG31" s="958" t="s">
        <v>759</v>
      </c>
      <c r="HH31" s="1030" t="s">
        <v>415</v>
      </c>
      <c r="HI31" s="1031" t="s">
        <v>149</v>
      </c>
      <c r="HJ31" s="1044">
        <v>1</v>
      </c>
      <c r="HK31" s="1045">
        <v>466800</v>
      </c>
      <c r="HL31" s="963">
        <f t="shared" si="241"/>
        <v>466800</v>
      </c>
      <c r="HM31" s="1016"/>
      <c r="HN31" s="898">
        <f t="shared" si="109"/>
        <v>1</v>
      </c>
      <c r="HO31" s="898">
        <f t="shared" si="110"/>
        <v>1</v>
      </c>
      <c r="HP31" s="899">
        <f t="shared" si="111"/>
        <v>1</v>
      </c>
      <c r="HQ31" s="899">
        <f t="shared" si="112"/>
        <v>1</v>
      </c>
      <c r="HR31" s="899">
        <f t="shared" si="113"/>
        <v>1</v>
      </c>
      <c r="HS31" s="899">
        <f t="shared" si="114"/>
        <v>1</v>
      </c>
      <c r="HT31" s="966">
        <f t="shared" si="115"/>
        <v>466800</v>
      </c>
      <c r="HU31" s="901">
        <f t="shared" si="116"/>
        <v>0</v>
      </c>
      <c r="HX31" s="958" t="s">
        <v>759</v>
      </c>
      <c r="HY31" s="1030" t="s">
        <v>415</v>
      </c>
      <c r="HZ31" s="1031" t="s">
        <v>149</v>
      </c>
      <c r="IA31" s="1044">
        <v>1</v>
      </c>
      <c r="IB31" s="1048">
        <v>165500</v>
      </c>
      <c r="IC31" s="972">
        <f t="shared" si="117"/>
        <v>165500</v>
      </c>
      <c r="ID31" s="1016"/>
      <c r="IE31" s="898">
        <f t="shared" si="118"/>
        <v>1</v>
      </c>
      <c r="IF31" s="898">
        <f t="shared" si="119"/>
        <v>1</v>
      </c>
      <c r="IG31" s="899">
        <f t="shared" si="120"/>
        <v>1</v>
      </c>
      <c r="IH31" s="899">
        <f t="shared" si="121"/>
        <v>1</v>
      </c>
      <c r="II31" s="899">
        <f t="shared" si="122"/>
        <v>1</v>
      </c>
      <c r="IJ31" s="899">
        <f t="shared" si="123"/>
        <v>1</v>
      </c>
      <c r="IK31" s="966">
        <f t="shared" si="124"/>
        <v>165500</v>
      </c>
      <c r="IL31" s="901">
        <f t="shared" si="125"/>
        <v>0</v>
      </c>
      <c r="IO31" s="958" t="s">
        <v>759</v>
      </c>
      <c r="IP31" s="1030" t="s">
        <v>415</v>
      </c>
      <c r="IQ31" s="1031" t="s">
        <v>149</v>
      </c>
      <c r="IR31" s="1044">
        <v>1</v>
      </c>
      <c r="IS31" s="1045">
        <v>26150</v>
      </c>
      <c r="IT31" s="963">
        <f t="shared" si="126"/>
        <v>26150</v>
      </c>
      <c r="IU31" s="1016"/>
      <c r="IV31" s="898">
        <f t="shared" si="127"/>
        <v>1</v>
      </c>
      <c r="IW31" s="898">
        <f t="shared" si="128"/>
        <v>1</v>
      </c>
      <c r="IX31" s="899">
        <f t="shared" si="129"/>
        <v>1</v>
      </c>
      <c r="IY31" s="899">
        <f t="shared" si="130"/>
        <v>1</v>
      </c>
      <c r="IZ31" s="899">
        <f t="shared" si="131"/>
        <v>1</v>
      </c>
      <c r="JA31" s="899">
        <f t="shared" si="132"/>
        <v>1</v>
      </c>
      <c r="JB31" s="966">
        <f t="shared" si="133"/>
        <v>26150</v>
      </c>
      <c r="JC31" s="901">
        <f t="shared" si="134"/>
        <v>0</v>
      </c>
      <c r="JF31" s="958" t="s">
        <v>759</v>
      </c>
      <c r="JG31" s="1030" t="s">
        <v>415</v>
      </c>
      <c r="JH31" s="1031" t="s">
        <v>149</v>
      </c>
      <c r="JI31" s="1044">
        <v>1</v>
      </c>
      <c r="JJ31" s="1045">
        <v>43000</v>
      </c>
      <c r="JK31" s="963">
        <f t="shared" si="135"/>
        <v>43000</v>
      </c>
      <c r="JL31" s="1016"/>
      <c r="JM31" s="898">
        <f t="shared" si="136"/>
        <v>1</v>
      </c>
      <c r="JN31" s="898">
        <f t="shared" si="137"/>
        <v>1</v>
      </c>
      <c r="JO31" s="899">
        <f t="shared" si="138"/>
        <v>1</v>
      </c>
      <c r="JP31" s="899">
        <f t="shared" si="139"/>
        <v>1</v>
      </c>
      <c r="JQ31" s="899">
        <f t="shared" si="140"/>
        <v>1</v>
      </c>
      <c r="JR31" s="899">
        <f t="shared" si="141"/>
        <v>1</v>
      </c>
      <c r="JS31" s="966">
        <f t="shared" si="142"/>
        <v>43000</v>
      </c>
      <c r="JT31" s="901">
        <f t="shared" si="143"/>
        <v>0</v>
      </c>
      <c r="JW31" s="958" t="s">
        <v>759</v>
      </c>
      <c r="JX31" s="1030" t="s">
        <v>415</v>
      </c>
      <c r="JY31" s="1031" t="s">
        <v>149</v>
      </c>
      <c r="JZ31" s="1044">
        <v>1</v>
      </c>
      <c r="KA31" s="1045">
        <v>470610.07470000006</v>
      </c>
      <c r="KB31" s="963">
        <f t="shared" si="144"/>
        <v>470610</v>
      </c>
      <c r="KC31" s="1016"/>
      <c r="KD31" s="898">
        <f t="shared" si="145"/>
        <v>1</v>
      </c>
      <c r="KE31" s="898">
        <f t="shared" si="146"/>
        <v>1</v>
      </c>
      <c r="KF31" s="899">
        <f t="shared" si="147"/>
        <v>1</v>
      </c>
      <c r="KG31" s="899">
        <f t="shared" si="148"/>
        <v>1</v>
      </c>
      <c r="KH31" s="899">
        <f t="shared" si="149"/>
        <v>1</v>
      </c>
      <c r="KI31" s="899">
        <f t="shared" si="150"/>
        <v>1</v>
      </c>
      <c r="KJ31" s="966">
        <f t="shared" si="151"/>
        <v>470610</v>
      </c>
      <c r="KK31" s="901">
        <f t="shared" si="152"/>
        <v>0</v>
      </c>
      <c r="KN31" s="958" t="s">
        <v>759</v>
      </c>
      <c r="KO31" s="1030" t="s">
        <v>415</v>
      </c>
      <c r="KP31" s="1031" t="s">
        <v>149</v>
      </c>
      <c r="KQ31" s="1044">
        <v>1</v>
      </c>
      <c r="KR31" s="1045">
        <v>145000</v>
      </c>
      <c r="KS31" s="963">
        <f t="shared" si="153"/>
        <v>145000</v>
      </c>
      <c r="KT31" s="1016"/>
      <c r="KU31" s="898">
        <f t="shared" si="154"/>
        <v>1</v>
      </c>
      <c r="KV31" s="898">
        <f t="shared" si="155"/>
        <v>1</v>
      </c>
      <c r="KW31" s="899">
        <f t="shared" si="156"/>
        <v>1</v>
      </c>
      <c r="KX31" s="899">
        <f t="shared" si="157"/>
        <v>1</v>
      </c>
      <c r="KY31" s="899">
        <f t="shared" si="158"/>
        <v>1</v>
      </c>
      <c r="KZ31" s="899">
        <f t="shared" si="159"/>
        <v>1</v>
      </c>
      <c r="LA31" s="966">
        <f t="shared" si="160"/>
        <v>145000</v>
      </c>
      <c r="LB31" s="901">
        <f t="shared" si="161"/>
        <v>0</v>
      </c>
      <c r="LE31" s="958" t="s">
        <v>759</v>
      </c>
      <c r="LF31" s="1030" t="s">
        <v>415</v>
      </c>
      <c r="LG31" s="1031" t="s">
        <v>149</v>
      </c>
      <c r="LH31" s="1044">
        <v>1</v>
      </c>
      <c r="LI31" s="1049">
        <v>49850</v>
      </c>
      <c r="LJ31" s="974">
        <f t="shared" si="162"/>
        <v>49850</v>
      </c>
      <c r="LK31" s="1016"/>
      <c r="LL31" s="898">
        <f t="shared" si="163"/>
        <v>1</v>
      </c>
      <c r="LM31" s="898">
        <f t="shared" si="164"/>
        <v>1</v>
      </c>
      <c r="LN31" s="899">
        <f t="shared" si="165"/>
        <v>1</v>
      </c>
      <c r="LO31" s="899">
        <f t="shared" si="166"/>
        <v>1</v>
      </c>
      <c r="LP31" s="899">
        <f t="shared" si="167"/>
        <v>1</v>
      </c>
      <c r="LQ31" s="899">
        <f t="shared" si="168"/>
        <v>1</v>
      </c>
      <c r="LR31" s="966">
        <f t="shared" si="169"/>
        <v>49850</v>
      </c>
      <c r="LS31" s="901">
        <f t="shared" si="170"/>
        <v>0</v>
      </c>
      <c r="LV31" s="958" t="s">
        <v>759</v>
      </c>
      <c r="LW31" s="1030" t="s">
        <v>415</v>
      </c>
      <c r="LX31" s="1031" t="s">
        <v>149</v>
      </c>
      <c r="LY31" s="1044">
        <v>1</v>
      </c>
      <c r="LZ31" s="1045">
        <v>13000</v>
      </c>
      <c r="MA31" s="963">
        <f t="shared" si="171"/>
        <v>13000</v>
      </c>
      <c r="MB31" s="1016"/>
      <c r="MC31" s="898">
        <f t="shared" si="172"/>
        <v>1</v>
      </c>
      <c r="MD31" s="898">
        <f t="shared" si="173"/>
        <v>1</v>
      </c>
      <c r="ME31" s="899">
        <f t="shared" si="174"/>
        <v>1</v>
      </c>
      <c r="MF31" s="899">
        <f t="shared" si="175"/>
        <v>1</v>
      </c>
      <c r="MG31" s="899">
        <f t="shared" si="176"/>
        <v>1</v>
      </c>
      <c r="MH31" s="899">
        <f t="shared" si="177"/>
        <v>1</v>
      </c>
      <c r="MI31" s="966">
        <f t="shared" si="178"/>
        <v>13000</v>
      </c>
      <c r="MJ31" s="901">
        <f t="shared" si="179"/>
        <v>0</v>
      </c>
      <c r="MM31" s="958" t="s">
        <v>759</v>
      </c>
      <c r="MN31" s="1030" t="s">
        <v>415</v>
      </c>
      <c r="MO31" s="1031" t="s">
        <v>149</v>
      </c>
      <c r="MP31" s="1044">
        <v>1</v>
      </c>
      <c r="MQ31" s="1045">
        <v>50000</v>
      </c>
      <c r="MR31" s="963">
        <f t="shared" si="180"/>
        <v>50000</v>
      </c>
      <c r="MS31" s="1016"/>
      <c r="MT31" s="898">
        <f t="shared" si="181"/>
        <v>1</v>
      </c>
      <c r="MU31" s="898">
        <f t="shared" si="182"/>
        <v>1</v>
      </c>
      <c r="MV31" s="899">
        <f t="shared" si="183"/>
        <v>1</v>
      </c>
      <c r="MW31" s="899">
        <f t="shared" si="184"/>
        <v>1</v>
      </c>
      <c r="MX31" s="899">
        <f t="shared" si="185"/>
        <v>1</v>
      </c>
      <c r="MY31" s="899">
        <f t="shared" si="186"/>
        <v>1</v>
      </c>
      <c r="MZ31" s="966">
        <f t="shared" si="187"/>
        <v>50000</v>
      </c>
      <c r="NA31" s="901">
        <f t="shared" si="188"/>
        <v>0</v>
      </c>
      <c r="ND31" s="975" t="s">
        <v>759</v>
      </c>
      <c r="NE31" s="976" t="s">
        <v>415</v>
      </c>
      <c r="NF31" s="977" t="s">
        <v>149</v>
      </c>
      <c r="NG31" s="978">
        <v>1</v>
      </c>
      <c r="NH31" s="979">
        <v>5547.96</v>
      </c>
      <c r="NI31" s="980">
        <v>5548</v>
      </c>
      <c r="NJ31" s="1016"/>
      <c r="NK31" s="898">
        <f t="shared" si="189"/>
        <v>1</v>
      </c>
      <c r="NL31" s="898">
        <f t="shared" si="190"/>
        <v>1</v>
      </c>
      <c r="NM31" s="899">
        <f t="shared" si="191"/>
        <v>1</v>
      </c>
      <c r="NN31" s="899">
        <f t="shared" si="192"/>
        <v>1</v>
      </c>
      <c r="NO31" s="899">
        <f t="shared" si="193"/>
        <v>1</v>
      </c>
      <c r="NP31" s="899">
        <f t="shared" si="194"/>
        <v>1</v>
      </c>
      <c r="NQ31" s="966">
        <f t="shared" si="195"/>
        <v>5548</v>
      </c>
      <c r="NR31" s="901">
        <f t="shared" si="196"/>
        <v>0</v>
      </c>
      <c r="NU31" s="981" t="s">
        <v>759</v>
      </c>
      <c r="NV31" s="982" t="s">
        <v>415</v>
      </c>
      <c r="NW31" s="983" t="s">
        <v>149</v>
      </c>
      <c r="NX31" s="984">
        <v>1</v>
      </c>
      <c r="NY31" s="1050">
        <v>5604</v>
      </c>
      <c r="NZ31" s="986">
        <f t="shared" si="197"/>
        <v>5604</v>
      </c>
      <c r="OA31" s="1016"/>
      <c r="OB31" s="898">
        <f t="shared" si="198"/>
        <v>1</v>
      </c>
      <c r="OC31" s="898">
        <f t="shared" si="199"/>
        <v>1</v>
      </c>
      <c r="OD31" s="899">
        <f t="shared" si="200"/>
        <v>1</v>
      </c>
      <c r="OE31" s="899">
        <f t="shared" si="201"/>
        <v>1</v>
      </c>
      <c r="OF31" s="899">
        <f t="shared" si="202"/>
        <v>1</v>
      </c>
      <c r="OG31" s="899">
        <f t="shared" si="203"/>
        <v>1</v>
      </c>
      <c r="OH31" s="966">
        <f t="shared" si="204"/>
        <v>5604</v>
      </c>
      <c r="OI31" s="901">
        <f t="shared" si="205"/>
        <v>0</v>
      </c>
      <c r="OL31" s="958" t="s">
        <v>759</v>
      </c>
      <c r="OM31" s="1030" t="s">
        <v>415</v>
      </c>
      <c r="ON31" s="1031" t="s">
        <v>149</v>
      </c>
      <c r="OO31" s="1044">
        <v>1</v>
      </c>
      <c r="OP31" s="1045">
        <v>822415</v>
      </c>
      <c r="OQ31" s="963">
        <f t="shared" si="206"/>
        <v>822415</v>
      </c>
      <c r="OR31" s="1016"/>
      <c r="OS31" s="898">
        <f t="shared" si="207"/>
        <v>1</v>
      </c>
      <c r="OT31" s="898">
        <f t="shared" si="208"/>
        <v>1</v>
      </c>
      <c r="OU31" s="899">
        <f t="shared" si="209"/>
        <v>1</v>
      </c>
      <c r="OV31" s="899">
        <f t="shared" si="210"/>
        <v>1</v>
      </c>
      <c r="OW31" s="899">
        <f t="shared" si="211"/>
        <v>1</v>
      </c>
      <c r="OX31" s="899">
        <f t="shared" si="212"/>
        <v>1</v>
      </c>
      <c r="OY31" s="966">
        <f t="shared" si="213"/>
        <v>822415</v>
      </c>
      <c r="OZ31" s="901">
        <f t="shared" si="214"/>
        <v>0</v>
      </c>
      <c r="PC31" s="958" t="s">
        <v>759</v>
      </c>
      <c r="PD31" s="1030" t="s">
        <v>415</v>
      </c>
      <c r="PE31" s="1031" t="s">
        <v>149</v>
      </c>
      <c r="PF31" s="1044">
        <v>1</v>
      </c>
      <c r="PG31" s="1023">
        <v>169000</v>
      </c>
      <c r="PH31" s="988">
        <v>169000</v>
      </c>
      <c r="PI31" s="1024"/>
      <c r="PJ31" s="898">
        <f t="shared" si="215"/>
        <v>1</v>
      </c>
      <c r="PK31" s="898">
        <f t="shared" si="216"/>
        <v>1</v>
      </c>
      <c r="PL31" s="899">
        <f t="shared" si="217"/>
        <v>1</v>
      </c>
      <c r="PM31" s="899">
        <f t="shared" si="218"/>
        <v>1</v>
      </c>
      <c r="PN31" s="899">
        <f t="shared" si="219"/>
        <v>1</v>
      </c>
      <c r="PO31" s="899">
        <f t="shared" si="220"/>
        <v>1</v>
      </c>
      <c r="PP31" s="966">
        <f t="shared" si="221"/>
        <v>169000</v>
      </c>
      <c r="PQ31" s="901">
        <f t="shared" si="222"/>
        <v>0</v>
      </c>
      <c r="PT31" s="958" t="s">
        <v>759</v>
      </c>
      <c r="PU31" s="1030" t="s">
        <v>415</v>
      </c>
      <c r="PV31" s="1031" t="s">
        <v>149</v>
      </c>
      <c r="PW31" s="1044">
        <v>1</v>
      </c>
      <c r="PX31" s="1045">
        <v>314500</v>
      </c>
      <c r="PY31" s="963">
        <f t="shared" si="223"/>
        <v>314500</v>
      </c>
      <c r="PZ31" s="1016"/>
      <c r="QA31" s="898">
        <f t="shared" si="224"/>
        <v>1</v>
      </c>
      <c r="QB31" s="898">
        <f t="shared" si="225"/>
        <v>1</v>
      </c>
      <c r="QC31" s="899">
        <f t="shared" si="226"/>
        <v>1</v>
      </c>
      <c r="QD31" s="899">
        <f t="shared" si="227"/>
        <v>1</v>
      </c>
      <c r="QE31" s="899">
        <f t="shared" si="228"/>
        <v>1</v>
      </c>
      <c r="QF31" s="899">
        <f t="shared" si="229"/>
        <v>1</v>
      </c>
      <c r="QG31" s="966">
        <f t="shared" si="230"/>
        <v>314500</v>
      </c>
      <c r="QH31" s="901">
        <f t="shared" si="231"/>
        <v>0</v>
      </c>
      <c r="QK31" s="958" t="s">
        <v>759</v>
      </c>
      <c r="QL31" s="1030" t="s">
        <v>415</v>
      </c>
      <c r="QM31" s="1031" t="s">
        <v>149</v>
      </c>
      <c r="QN31" s="1044">
        <v>1</v>
      </c>
      <c r="QO31" s="1049">
        <v>50099.249999999993</v>
      </c>
      <c r="QP31" s="974">
        <f t="shared" si="232"/>
        <v>50099</v>
      </c>
      <c r="QQ31" s="1016"/>
      <c r="QR31" s="898">
        <f t="shared" si="233"/>
        <v>1</v>
      </c>
      <c r="QS31" s="898">
        <f t="shared" si="234"/>
        <v>1</v>
      </c>
      <c r="QT31" s="899">
        <f t="shared" si="235"/>
        <v>1</v>
      </c>
      <c r="QU31" s="899">
        <f t="shared" si="236"/>
        <v>1</v>
      </c>
      <c r="QV31" s="899">
        <f t="shared" si="237"/>
        <v>1</v>
      </c>
      <c r="QW31" s="899">
        <f t="shared" si="238"/>
        <v>1</v>
      </c>
      <c r="QX31" s="966">
        <f t="shared" si="239"/>
        <v>50099</v>
      </c>
      <c r="QY31" s="901">
        <f t="shared" si="240"/>
        <v>0</v>
      </c>
      <c r="RB31" s="405"/>
      <c r="RC31" s="406"/>
      <c r="RD31" s="407"/>
      <c r="RE31" s="408"/>
      <c r="RF31" s="409"/>
      <c r="RG31" s="410"/>
      <c r="RH31" s="410"/>
      <c r="RI31" s="898"/>
      <c r="RJ31" s="898"/>
      <c r="RK31" s="934"/>
      <c r="RL31" s="934"/>
      <c r="RM31" s="934"/>
      <c r="RN31" s="934"/>
      <c r="RO31" s="935"/>
      <c r="RP31" s="936"/>
      <c r="RS31" s="405"/>
      <c r="RT31" s="406"/>
      <c r="RU31" s="407"/>
      <c r="RV31" s="408"/>
      <c r="RW31" s="409"/>
      <c r="RX31" s="410"/>
      <c r="RY31" s="410"/>
      <c r="RZ31" s="898"/>
      <c r="SA31" s="898"/>
      <c r="SB31" s="934"/>
      <c r="SC31" s="934"/>
      <c r="SD31" s="934"/>
      <c r="SE31" s="934"/>
      <c r="SF31" s="935"/>
      <c r="SG31" s="936"/>
      <c r="SJ31" s="405"/>
      <c r="SK31" s="406"/>
      <c r="SL31" s="407"/>
      <c r="SM31" s="408"/>
      <c r="SN31" s="409"/>
      <c r="SO31" s="410"/>
      <c r="SP31" s="410"/>
      <c r="SQ31" s="898"/>
      <c r="SR31" s="898"/>
      <c r="SS31" s="934"/>
      <c r="ST31" s="934"/>
      <c r="SU31" s="934"/>
      <c r="SV31" s="934"/>
      <c r="SW31" s="935"/>
      <c r="SX31" s="936"/>
    </row>
    <row r="32" spans="2:518" ht="61.5" thickTop="1" thickBot="1">
      <c r="B32" s="958" t="s">
        <v>760</v>
      </c>
      <c r="C32" s="1030" t="s">
        <v>416</v>
      </c>
      <c r="D32" s="1031" t="s">
        <v>147</v>
      </c>
      <c r="E32" s="1044">
        <f>27+13</f>
        <v>40</v>
      </c>
      <c r="F32" s="1045"/>
      <c r="G32" s="963">
        <f t="shared" si="0"/>
        <v>0</v>
      </c>
      <c r="H32" s="1016"/>
      <c r="K32" s="958" t="s">
        <v>760</v>
      </c>
      <c r="L32" s="1030" t="s">
        <v>416</v>
      </c>
      <c r="M32" s="1031" t="s">
        <v>147</v>
      </c>
      <c r="N32" s="1044">
        <f>27+13</f>
        <v>40</v>
      </c>
      <c r="O32" s="1046">
        <v>20212</v>
      </c>
      <c r="P32" s="963">
        <f t="shared" si="1"/>
        <v>808480</v>
      </c>
      <c r="Q32" s="1016"/>
      <c r="R32" s="898">
        <f>IF(EXACT(VLOOKUP(K32,OFERTA_0,2,FALSE),L32),1,0)</f>
        <v>1</v>
      </c>
      <c r="S32" s="898">
        <f>IF(EXACT(VLOOKUP(K32,OFERTA_0,3,FALSE),M32),1,0)</f>
        <v>1</v>
      </c>
      <c r="T32" s="899">
        <f>IF(EXACT(VLOOKUP(K32,OFERTA_0,4,FALSE),N32),1,0)</f>
        <v>1</v>
      </c>
      <c r="U32" s="899">
        <f>IF(O32=0,0,1)</f>
        <v>1</v>
      </c>
      <c r="V32" s="899">
        <f>IF(P32=0,0,1)</f>
        <v>1</v>
      </c>
      <c r="W32" s="899">
        <f>PRODUCT(R32:V32)</f>
        <v>1</v>
      </c>
      <c r="X32" s="966">
        <f>ROUND(P32,0)</f>
        <v>808480</v>
      </c>
      <c r="Y32" s="901">
        <f>P32-X32</f>
        <v>0</v>
      </c>
      <c r="Z32" s="872"/>
      <c r="AA32" s="872"/>
      <c r="AB32" s="958" t="s">
        <v>760</v>
      </c>
      <c r="AC32" s="1030" t="s">
        <v>416</v>
      </c>
      <c r="AD32" s="1031" t="s">
        <v>147</v>
      </c>
      <c r="AE32" s="1044">
        <f>27+13</f>
        <v>40</v>
      </c>
      <c r="AF32" s="1045">
        <v>13000</v>
      </c>
      <c r="AG32" s="963">
        <f t="shared" si="10"/>
        <v>520000</v>
      </c>
      <c r="AH32" s="1016"/>
      <c r="AI32" s="898">
        <f>IF(EXACT(VLOOKUP(AB32,OFERTA_0,2,FALSE),AC32),1,0)</f>
        <v>1</v>
      </c>
      <c r="AJ32" s="898">
        <f>IF(EXACT(VLOOKUP(AB32,OFERTA_0,3,FALSE),AD32),1,0)</f>
        <v>1</v>
      </c>
      <c r="AK32" s="899">
        <f>IF(EXACT(VLOOKUP(AB32,OFERTA_0,4,FALSE),AE32),1,0)</f>
        <v>1</v>
      </c>
      <c r="AL32" s="899">
        <f>IF(AF32=0,0,1)</f>
        <v>1</v>
      </c>
      <c r="AM32" s="899">
        <f>IF(AG32=0,0,1)</f>
        <v>1</v>
      </c>
      <c r="AN32" s="899">
        <f>PRODUCT(AI32:AM32)</f>
        <v>1</v>
      </c>
      <c r="AO32" s="966">
        <f>ROUND(AG32,0)</f>
        <v>520000</v>
      </c>
      <c r="AP32" s="901">
        <f>AG32-AO32</f>
        <v>0</v>
      </c>
      <c r="AQ32" s="872"/>
      <c r="AR32" s="872"/>
      <c r="AS32" s="958" t="s">
        <v>760</v>
      </c>
      <c r="AT32" s="1035" t="s">
        <v>416</v>
      </c>
      <c r="AU32" s="1031" t="s">
        <v>147</v>
      </c>
      <c r="AV32" s="1044">
        <f>27+13</f>
        <v>40</v>
      </c>
      <c r="AW32" s="1047">
        <v>8000</v>
      </c>
      <c r="AX32" s="969">
        <f t="shared" si="19"/>
        <v>320000</v>
      </c>
      <c r="AY32" s="1016"/>
      <c r="AZ32" s="898">
        <f>IF(EXACT(VLOOKUP(AS32,OFERTA_0,2,FALSE),AT32),1,0)</f>
        <v>1</v>
      </c>
      <c r="BA32" s="898">
        <f>IF(EXACT(VLOOKUP(AS32,OFERTA_0,3,FALSE),AU32),1,0)</f>
        <v>1</v>
      </c>
      <c r="BB32" s="899">
        <f>IF(EXACT(VLOOKUP(AS32,OFERTA_0,4,FALSE),AV32),1,0)</f>
        <v>1</v>
      </c>
      <c r="BC32" s="899">
        <f>IF(AW32=0,0,1)</f>
        <v>1</v>
      </c>
      <c r="BD32" s="899">
        <f>IF(AX32=0,0,1)</f>
        <v>1</v>
      </c>
      <c r="BE32" s="899">
        <f>PRODUCT(AZ32:BD32)</f>
        <v>1</v>
      </c>
      <c r="BF32" s="966">
        <f>ROUND(AX32,0)</f>
        <v>320000</v>
      </c>
      <c r="BG32" s="901">
        <f>AX32-BF32</f>
        <v>0</v>
      </c>
      <c r="BJ32" s="958" t="s">
        <v>760</v>
      </c>
      <c r="BK32" s="1030" t="s">
        <v>416</v>
      </c>
      <c r="BL32" s="1031" t="s">
        <v>147</v>
      </c>
      <c r="BM32" s="1044">
        <f>27+13</f>
        <v>40</v>
      </c>
      <c r="BN32" s="1045">
        <v>7665.58</v>
      </c>
      <c r="BO32" s="963">
        <f t="shared" si="28"/>
        <v>306623</v>
      </c>
      <c r="BP32" s="1016"/>
      <c r="BQ32" s="898">
        <f>IF(EXACT(VLOOKUP(BJ32,OFERTA_0,2,FALSE),BK32),1,0)</f>
        <v>1</v>
      </c>
      <c r="BR32" s="898">
        <f>IF(EXACT(VLOOKUP(BJ32,OFERTA_0,3,FALSE),BL32),1,0)</f>
        <v>1</v>
      </c>
      <c r="BS32" s="899">
        <f>IF(EXACT(VLOOKUP(BJ32,OFERTA_0,4,FALSE),BM32),1,0)</f>
        <v>1</v>
      </c>
      <c r="BT32" s="899">
        <f>IF(BN32=0,0,1)</f>
        <v>1</v>
      </c>
      <c r="BU32" s="899">
        <f>IF(BO32=0,0,1)</f>
        <v>1</v>
      </c>
      <c r="BV32" s="899">
        <f>PRODUCT(BQ32:BU32)</f>
        <v>1</v>
      </c>
      <c r="BW32" s="966">
        <f>ROUND(BO32,0)</f>
        <v>306623</v>
      </c>
      <c r="BX32" s="901">
        <f>BO32-BW32</f>
        <v>0</v>
      </c>
      <c r="CA32" s="958" t="s">
        <v>760</v>
      </c>
      <c r="CB32" s="1030" t="s">
        <v>416</v>
      </c>
      <c r="CC32" s="1031" t="s">
        <v>147</v>
      </c>
      <c r="CD32" s="1044">
        <f>27+13</f>
        <v>40</v>
      </c>
      <c r="CE32" s="1045">
        <v>19686</v>
      </c>
      <c r="CF32" s="963">
        <f t="shared" si="37"/>
        <v>787440</v>
      </c>
      <c r="CG32" s="1016"/>
      <c r="CH32" s="898">
        <f>IF(EXACT(VLOOKUP(CA32,OFERTA_0,2,FALSE),CB32),1,0)</f>
        <v>1</v>
      </c>
      <c r="CI32" s="898">
        <f>IF(EXACT(VLOOKUP(CA32,OFERTA_0,3,FALSE),CC32),1,0)</f>
        <v>1</v>
      </c>
      <c r="CJ32" s="899">
        <f>IF(EXACT(VLOOKUP(CA32,OFERTA_0,4,FALSE),CD32),1,0)</f>
        <v>1</v>
      </c>
      <c r="CK32" s="899">
        <f>IF(CE32=0,0,1)</f>
        <v>1</v>
      </c>
      <c r="CL32" s="899">
        <f>IF(CF32=0,0,1)</f>
        <v>1</v>
      </c>
      <c r="CM32" s="899">
        <f>PRODUCT(CH32:CL32)</f>
        <v>1</v>
      </c>
      <c r="CN32" s="966">
        <f>ROUND(CF32,0)</f>
        <v>787440</v>
      </c>
      <c r="CO32" s="901">
        <f>CF32-CN32</f>
        <v>0</v>
      </c>
      <c r="CR32" s="958" t="s">
        <v>760</v>
      </c>
      <c r="CS32" s="1030" t="s">
        <v>416</v>
      </c>
      <c r="CT32" s="1031" t="s">
        <v>147</v>
      </c>
      <c r="CU32" s="1044">
        <f>27+13</f>
        <v>40</v>
      </c>
      <c r="CV32" s="1045">
        <v>19900</v>
      </c>
      <c r="CW32" s="963">
        <f t="shared" si="46"/>
        <v>796000</v>
      </c>
      <c r="CX32" s="1016"/>
      <c r="CY32" s="898">
        <f>IF(EXACT(VLOOKUP(CR32,OFERTA_0,2,FALSE),CS32),1,0)</f>
        <v>1</v>
      </c>
      <c r="CZ32" s="898">
        <f>IF(EXACT(VLOOKUP(CR32,OFERTA_0,3,FALSE),CT32),1,0)</f>
        <v>1</v>
      </c>
      <c r="DA32" s="899">
        <f>IF(EXACT(VLOOKUP(CR32,OFERTA_0,4,FALSE),CU32),1,0)</f>
        <v>1</v>
      </c>
      <c r="DB32" s="899">
        <f>IF(CV32=0,0,1)</f>
        <v>1</v>
      </c>
      <c r="DC32" s="899">
        <f>IF(CW32=0,0,1)</f>
        <v>1</v>
      </c>
      <c r="DD32" s="899">
        <f>PRODUCT(CY32:DC32)</f>
        <v>1</v>
      </c>
      <c r="DE32" s="966">
        <f>ROUND(CW32,0)</f>
        <v>796000</v>
      </c>
      <c r="DF32" s="901">
        <f>CW32-DE32</f>
        <v>0</v>
      </c>
      <c r="DI32" s="958" t="s">
        <v>760</v>
      </c>
      <c r="DJ32" s="1030" t="s">
        <v>416</v>
      </c>
      <c r="DK32" s="1031" t="s">
        <v>147</v>
      </c>
      <c r="DL32" s="1044">
        <f>27+13</f>
        <v>40</v>
      </c>
      <c r="DM32" s="1045">
        <v>21666</v>
      </c>
      <c r="DN32" s="963">
        <f t="shared" si="55"/>
        <v>866640</v>
      </c>
      <c r="DO32" s="1016"/>
      <c r="DP32" s="898">
        <f>IF(EXACT(VLOOKUP(DI32,OFERTA_0,2,FALSE),DJ32),1,0)</f>
        <v>1</v>
      </c>
      <c r="DQ32" s="898">
        <f>IF(EXACT(VLOOKUP(DI32,OFERTA_0,3,FALSE),DK32),1,0)</f>
        <v>1</v>
      </c>
      <c r="DR32" s="899">
        <f>IF(EXACT(VLOOKUP(DI32,OFERTA_0,4,FALSE),DL32),1,0)</f>
        <v>1</v>
      </c>
      <c r="DS32" s="899">
        <f>IF(DM32=0,0,1)</f>
        <v>1</v>
      </c>
      <c r="DT32" s="899">
        <f>IF(DN32=0,0,1)</f>
        <v>1</v>
      </c>
      <c r="DU32" s="899">
        <f>PRODUCT(DP32:DT32)</f>
        <v>1</v>
      </c>
      <c r="DV32" s="966">
        <f>ROUND(DN32,0)</f>
        <v>866640</v>
      </c>
      <c r="DW32" s="901">
        <f>DN32-DV32</f>
        <v>0</v>
      </c>
      <c r="DZ32" s="958" t="s">
        <v>760</v>
      </c>
      <c r="EA32" s="1030" t="s">
        <v>416</v>
      </c>
      <c r="EB32" s="1031" t="s">
        <v>147</v>
      </c>
      <c r="EC32" s="1044">
        <f>27+13</f>
        <v>40</v>
      </c>
      <c r="ED32" s="1045">
        <v>24985</v>
      </c>
      <c r="EE32" s="963">
        <f t="shared" si="64"/>
        <v>999400</v>
      </c>
      <c r="EF32" s="1016"/>
      <c r="EG32" s="898">
        <f>IF(EXACT(VLOOKUP(DZ32,OFERTA_0,2,FALSE),EA32),1,0)</f>
        <v>1</v>
      </c>
      <c r="EH32" s="898">
        <f>IF(EXACT(VLOOKUP(DZ32,OFERTA_0,3,FALSE),EB32),1,0)</f>
        <v>1</v>
      </c>
      <c r="EI32" s="899">
        <f>IF(EXACT(VLOOKUP(DZ32,OFERTA_0,4,FALSE),EC32),1,0)</f>
        <v>1</v>
      </c>
      <c r="EJ32" s="899">
        <f>IF(ED32=0,0,1)</f>
        <v>1</v>
      </c>
      <c r="EK32" s="899">
        <f>IF(EE32=0,0,1)</f>
        <v>1</v>
      </c>
      <c r="EL32" s="899">
        <f>PRODUCT(EG32:EK32)</f>
        <v>1</v>
      </c>
      <c r="EM32" s="966">
        <f>ROUND(EE32,0)</f>
        <v>999400</v>
      </c>
      <c r="EN32" s="901">
        <f>EE32-EM32</f>
        <v>0</v>
      </c>
      <c r="EQ32" s="958" t="s">
        <v>760</v>
      </c>
      <c r="ER32" s="1030" t="s">
        <v>416</v>
      </c>
      <c r="ES32" s="1031" t="s">
        <v>147</v>
      </c>
      <c r="ET32" s="1044">
        <f>27+13</f>
        <v>40</v>
      </c>
      <c r="EU32" s="1045">
        <v>19750</v>
      </c>
      <c r="EV32" s="963">
        <f t="shared" si="73"/>
        <v>790000</v>
      </c>
      <c r="EW32" s="1016"/>
      <c r="EX32" s="898">
        <f>IF(EXACT(VLOOKUP(EQ32,OFERTA_0,2,FALSE),ER32),1,0)</f>
        <v>1</v>
      </c>
      <c r="EY32" s="898">
        <f>IF(EXACT(VLOOKUP(EQ32,OFERTA_0,3,FALSE),ES32),1,0)</f>
        <v>1</v>
      </c>
      <c r="EZ32" s="899">
        <f>IF(EXACT(VLOOKUP(EQ32,OFERTA_0,4,FALSE),ET32),1,0)</f>
        <v>1</v>
      </c>
      <c r="FA32" s="899">
        <f>IF(EU32=0,0,1)</f>
        <v>1</v>
      </c>
      <c r="FB32" s="899">
        <f>IF(EV32=0,0,1)</f>
        <v>1</v>
      </c>
      <c r="FC32" s="899">
        <f>PRODUCT(EX32:FB32)</f>
        <v>1</v>
      </c>
      <c r="FD32" s="966">
        <f>ROUND(EV32,0)</f>
        <v>790000</v>
      </c>
      <c r="FE32" s="901">
        <f>EV32-FD32</f>
        <v>0</v>
      </c>
      <c r="FH32" s="958"/>
      <c r="FI32" s="1030"/>
      <c r="FJ32" s="1031"/>
      <c r="FK32" s="1044"/>
      <c r="FL32" s="1045"/>
      <c r="FM32" s="963">
        <f t="shared" si="82"/>
        <v>0</v>
      </c>
      <c r="FN32" s="1016"/>
      <c r="FO32" s="898" t="e">
        <f>IF(EXACT(VLOOKUP(FH32,OFERTA_0,2,FALSE),FI32),1,0)</f>
        <v>#N/A</v>
      </c>
      <c r="FP32" s="898" t="e">
        <f>IF(EXACT(VLOOKUP(FH32,OFERTA_0,3,FALSE),FJ32),1,0)</f>
        <v>#N/A</v>
      </c>
      <c r="FQ32" s="899" t="e">
        <f>IF(EXACT(VLOOKUP(FH32,OFERTA_0,4,FALSE),FK32),1,0)</f>
        <v>#N/A</v>
      </c>
      <c r="FR32" s="899">
        <f>IF(FL32=0,0,1)</f>
        <v>0</v>
      </c>
      <c r="FS32" s="899">
        <f>IF(FM32=0,0,1)</f>
        <v>0</v>
      </c>
      <c r="FT32" s="899" t="e">
        <f>PRODUCT(FO32:FS32)</f>
        <v>#N/A</v>
      </c>
      <c r="FU32" s="966">
        <f>ROUND(FM32,0)</f>
        <v>0</v>
      </c>
      <c r="FV32" s="901">
        <f>FM32-FU32</f>
        <v>0</v>
      </c>
      <c r="FY32" s="958" t="s">
        <v>760</v>
      </c>
      <c r="FZ32" s="1030" t="s">
        <v>416</v>
      </c>
      <c r="GA32" s="1031" t="s">
        <v>147</v>
      </c>
      <c r="GB32" s="1044">
        <f>27+13</f>
        <v>40</v>
      </c>
      <c r="GC32" s="1046">
        <v>20212</v>
      </c>
      <c r="GD32" s="963">
        <f t="shared" si="91"/>
        <v>808480</v>
      </c>
      <c r="GE32" s="1016"/>
      <c r="GF32" s="898">
        <f>IF(EXACT(VLOOKUP(FY32,OFERTA_0,2,FALSE),FZ32),1,0)</f>
        <v>1</v>
      </c>
      <c r="GG32" s="898">
        <f>IF(EXACT(VLOOKUP(FY32,OFERTA_0,3,FALSE),GA32),1,0)</f>
        <v>1</v>
      </c>
      <c r="GH32" s="899">
        <f>IF(EXACT(VLOOKUP(FY32,OFERTA_0,4,FALSE),GB32),1,0)</f>
        <v>1</v>
      </c>
      <c r="GI32" s="899">
        <f>IF(GC32=0,0,1)</f>
        <v>1</v>
      </c>
      <c r="GJ32" s="899">
        <f>IF(GD32=0,0,1)</f>
        <v>1</v>
      </c>
      <c r="GK32" s="899">
        <f>PRODUCT(GF32:GJ32)</f>
        <v>1</v>
      </c>
      <c r="GL32" s="966">
        <f>ROUND(GD32,0)</f>
        <v>808480</v>
      </c>
      <c r="GM32" s="901">
        <f>GD32-GL32</f>
        <v>0</v>
      </c>
      <c r="GP32" s="958" t="s">
        <v>760</v>
      </c>
      <c r="GQ32" s="1030" t="s">
        <v>416</v>
      </c>
      <c r="GR32" s="1031" t="s">
        <v>147</v>
      </c>
      <c r="GS32" s="1044">
        <f>27+13</f>
        <v>40</v>
      </c>
      <c r="GT32" s="1045">
        <v>19800</v>
      </c>
      <c r="GU32" s="963">
        <f t="shared" si="100"/>
        <v>792000</v>
      </c>
      <c r="GV32" s="1016"/>
      <c r="GW32" s="898">
        <f>IF(EXACT(VLOOKUP(GP32,OFERTA_0,2,FALSE),GQ32),1,0)</f>
        <v>1</v>
      </c>
      <c r="GX32" s="898">
        <f>IF(EXACT(VLOOKUP(GP32,OFERTA_0,3,FALSE),GR32),1,0)</f>
        <v>1</v>
      </c>
      <c r="GY32" s="899">
        <f>IF(EXACT(VLOOKUP(GP32,OFERTA_0,4,FALSE),GS32),1,0)</f>
        <v>1</v>
      </c>
      <c r="GZ32" s="899">
        <f>IF(GT32=0,0,1)</f>
        <v>1</v>
      </c>
      <c r="HA32" s="899">
        <f>IF(GU32=0,0,1)</f>
        <v>1</v>
      </c>
      <c r="HB32" s="899">
        <f>PRODUCT(GW32:HA32)</f>
        <v>1</v>
      </c>
      <c r="HC32" s="966">
        <f>ROUND(GU32,0)</f>
        <v>792000</v>
      </c>
      <c r="HD32" s="901">
        <f>GU32-HC32</f>
        <v>0</v>
      </c>
      <c r="HG32" s="958" t="s">
        <v>760</v>
      </c>
      <c r="HH32" s="1030" t="s">
        <v>416</v>
      </c>
      <c r="HI32" s="1031" t="s">
        <v>147</v>
      </c>
      <c r="HJ32" s="1044">
        <f>27+13</f>
        <v>40</v>
      </c>
      <c r="HK32" s="1045">
        <v>15754</v>
      </c>
      <c r="HL32" s="963">
        <f t="shared" si="241"/>
        <v>630160</v>
      </c>
      <c r="HM32" s="1016"/>
      <c r="HN32" s="898">
        <f>IF(EXACT(VLOOKUP(HG32,OFERTA_0,2,FALSE),HH32),1,0)</f>
        <v>1</v>
      </c>
      <c r="HO32" s="898">
        <f>IF(EXACT(VLOOKUP(HG32,OFERTA_0,3,FALSE),HI32),1,0)</f>
        <v>1</v>
      </c>
      <c r="HP32" s="899">
        <f>IF(EXACT(VLOOKUP(HG32,OFERTA_0,4,FALSE),HJ32),1,0)</f>
        <v>1</v>
      </c>
      <c r="HQ32" s="899">
        <f>IF(HK32=0,0,1)</f>
        <v>1</v>
      </c>
      <c r="HR32" s="899">
        <f>IF(HL32=0,0,1)</f>
        <v>1</v>
      </c>
      <c r="HS32" s="899">
        <f>PRODUCT(HN32:HR32)</f>
        <v>1</v>
      </c>
      <c r="HT32" s="966">
        <f>ROUND(HL32,0)</f>
        <v>630160</v>
      </c>
      <c r="HU32" s="901">
        <f>HL32-HT32</f>
        <v>0</v>
      </c>
      <c r="HX32" s="958" t="s">
        <v>760</v>
      </c>
      <c r="HY32" s="1030" t="s">
        <v>416</v>
      </c>
      <c r="HZ32" s="1031" t="s">
        <v>147</v>
      </c>
      <c r="IA32" s="1044">
        <f>27+13</f>
        <v>40</v>
      </c>
      <c r="IB32" s="1048">
        <v>17730</v>
      </c>
      <c r="IC32" s="972">
        <f t="shared" si="117"/>
        <v>709200</v>
      </c>
      <c r="ID32" s="1016"/>
      <c r="IE32" s="898">
        <f>IF(EXACT(VLOOKUP(HX32,OFERTA_0,2,FALSE),HY32),1,0)</f>
        <v>1</v>
      </c>
      <c r="IF32" s="898">
        <f>IF(EXACT(VLOOKUP(HX32,OFERTA_0,3,FALSE),HZ32),1,0)</f>
        <v>1</v>
      </c>
      <c r="IG32" s="899">
        <f>IF(EXACT(VLOOKUP(HX32,OFERTA_0,4,FALSE),IA32),1,0)</f>
        <v>1</v>
      </c>
      <c r="IH32" s="899">
        <f>IF(IB32=0,0,1)</f>
        <v>1</v>
      </c>
      <c r="II32" s="899">
        <f>IF(IC32=0,0,1)</f>
        <v>1</v>
      </c>
      <c r="IJ32" s="899">
        <f>PRODUCT(IE32:II32)</f>
        <v>1</v>
      </c>
      <c r="IK32" s="966">
        <f>ROUND(IC32,0)</f>
        <v>709200</v>
      </c>
      <c r="IL32" s="901">
        <f>IC32-IK32</f>
        <v>0</v>
      </c>
      <c r="IO32" s="958" t="s">
        <v>760</v>
      </c>
      <c r="IP32" s="1030" t="s">
        <v>416</v>
      </c>
      <c r="IQ32" s="1031" t="s">
        <v>147</v>
      </c>
      <c r="IR32" s="1044">
        <f>27+13</f>
        <v>40</v>
      </c>
      <c r="IS32" s="1045">
        <v>10169</v>
      </c>
      <c r="IT32" s="963">
        <f t="shared" si="126"/>
        <v>406760</v>
      </c>
      <c r="IU32" s="1016"/>
      <c r="IV32" s="898">
        <f>IF(EXACT(VLOOKUP(IO32,OFERTA_0,2,FALSE),IP32),1,0)</f>
        <v>1</v>
      </c>
      <c r="IW32" s="898">
        <f>IF(EXACT(VLOOKUP(IO32,OFERTA_0,3,FALSE),IQ32),1,0)</f>
        <v>1</v>
      </c>
      <c r="IX32" s="899">
        <f>IF(EXACT(VLOOKUP(IO32,OFERTA_0,4,FALSE),IR32),1,0)</f>
        <v>1</v>
      </c>
      <c r="IY32" s="899">
        <f>IF(IS32=0,0,1)</f>
        <v>1</v>
      </c>
      <c r="IZ32" s="899">
        <f>IF(IT32=0,0,1)</f>
        <v>1</v>
      </c>
      <c r="JA32" s="899">
        <f>PRODUCT(IV32:IZ32)</f>
        <v>1</v>
      </c>
      <c r="JB32" s="966">
        <f>ROUND(IT32,0)</f>
        <v>406760</v>
      </c>
      <c r="JC32" s="901">
        <f>IT32-JB32</f>
        <v>0</v>
      </c>
      <c r="JF32" s="958" t="s">
        <v>760</v>
      </c>
      <c r="JG32" s="1030" t="s">
        <v>416</v>
      </c>
      <c r="JH32" s="1031" t="s">
        <v>147</v>
      </c>
      <c r="JI32" s="1044">
        <f>27+13</f>
        <v>40</v>
      </c>
      <c r="JJ32" s="1045">
        <v>8000</v>
      </c>
      <c r="JK32" s="963">
        <f t="shared" si="135"/>
        <v>320000</v>
      </c>
      <c r="JL32" s="1016"/>
      <c r="JM32" s="898">
        <f>IF(EXACT(VLOOKUP(JF32,OFERTA_0,2,FALSE),JG32),1,0)</f>
        <v>1</v>
      </c>
      <c r="JN32" s="898">
        <f>IF(EXACT(VLOOKUP(JF32,OFERTA_0,3,FALSE),JH32),1,0)</f>
        <v>1</v>
      </c>
      <c r="JO32" s="899">
        <f>IF(EXACT(VLOOKUP(JF32,OFERTA_0,4,FALSE),JI32),1,0)</f>
        <v>1</v>
      </c>
      <c r="JP32" s="899">
        <f>IF(JJ32=0,0,1)</f>
        <v>1</v>
      </c>
      <c r="JQ32" s="899">
        <f>IF(JK32=0,0,1)</f>
        <v>1</v>
      </c>
      <c r="JR32" s="899">
        <f>PRODUCT(JM32:JQ32)</f>
        <v>1</v>
      </c>
      <c r="JS32" s="966">
        <f>ROUND(JK32,0)</f>
        <v>320000</v>
      </c>
      <c r="JT32" s="901">
        <f>JK32-JS32</f>
        <v>0</v>
      </c>
      <c r="JW32" s="958" t="s">
        <v>760</v>
      </c>
      <c r="JX32" s="1030" t="s">
        <v>416</v>
      </c>
      <c r="JY32" s="1031" t="s">
        <v>147</v>
      </c>
      <c r="JZ32" s="1044">
        <f>27+13</f>
        <v>40</v>
      </c>
      <c r="KA32" s="1045">
        <v>14118.212850000002</v>
      </c>
      <c r="KB32" s="963">
        <f t="shared" si="144"/>
        <v>564729</v>
      </c>
      <c r="KC32" s="1016"/>
      <c r="KD32" s="898">
        <f>IF(EXACT(VLOOKUP(JW32,OFERTA_0,2,FALSE),JX32),1,0)</f>
        <v>1</v>
      </c>
      <c r="KE32" s="898">
        <f>IF(EXACT(VLOOKUP(JW32,OFERTA_0,3,FALSE),JY32),1,0)</f>
        <v>1</v>
      </c>
      <c r="KF32" s="899">
        <f>IF(EXACT(VLOOKUP(JW32,OFERTA_0,4,FALSE),JZ32),1,0)</f>
        <v>1</v>
      </c>
      <c r="KG32" s="899">
        <f>IF(KA32=0,0,1)</f>
        <v>1</v>
      </c>
      <c r="KH32" s="899">
        <f>IF(KB32=0,0,1)</f>
        <v>1</v>
      </c>
      <c r="KI32" s="899">
        <f>PRODUCT(KD32:KH32)</f>
        <v>1</v>
      </c>
      <c r="KJ32" s="966">
        <f>ROUND(KB32,0)</f>
        <v>564729</v>
      </c>
      <c r="KK32" s="901">
        <f>KB32-KJ32</f>
        <v>0</v>
      </c>
      <c r="KN32" s="958" t="s">
        <v>760</v>
      </c>
      <c r="KO32" s="1030" t="s">
        <v>416</v>
      </c>
      <c r="KP32" s="1031" t="s">
        <v>147</v>
      </c>
      <c r="KQ32" s="1044">
        <f>27+13</f>
        <v>40</v>
      </c>
      <c r="KR32" s="1045">
        <v>27000</v>
      </c>
      <c r="KS32" s="963">
        <f t="shared" si="153"/>
        <v>1080000</v>
      </c>
      <c r="KT32" s="1016"/>
      <c r="KU32" s="898">
        <f>IF(EXACT(VLOOKUP(KN32,OFERTA_0,2,FALSE),KO32),1,0)</f>
        <v>1</v>
      </c>
      <c r="KV32" s="898">
        <f>IF(EXACT(VLOOKUP(KN32,OFERTA_0,3,FALSE),KP32),1,0)</f>
        <v>1</v>
      </c>
      <c r="KW32" s="899">
        <f>IF(EXACT(VLOOKUP(KN32,OFERTA_0,4,FALSE),KQ32),1,0)</f>
        <v>1</v>
      </c>
      <c r="KX32" s="899">
        <f>IF(KR32=0,0,1)</f>
        <v>1</v>
      </c>
      <c r="KY32" s="899">
        <f>IF(KS32=0,0,1)</f>
        <v>1</v>
      </c>
      <c r="KZ32" s="899">
        <f>PRODUCT(KU32:KY32)</f>
        <v>1</v>
      </c>
      <c r="LA32" s="966">
        <f>ROUND(KS32,0)</f>
        <v>1080000</v>
      </c>
      <c r="LB32" s="901">
        <f>KS32-LA32</f>
        <v>0</v>
      </c>
      <c r="LE32" s="958" t="s">
        <v>760</v>
      </c>
      <c r="LF32" s="1030" t="s">
        <v>416</v>
      </c>
      <c r="LG32" s="1031" t="s">
        <v>147</v>
      </c>
      <c r="LH32" s="1044">
        <f>27+13</f>
        <v>40</v>
      </c>
      <c r="LI32" s="1049">
        <v>14955</v>
      </c>
      <c r="LJ32" s="974">
        <f t="shared" si="162"/>
        <v>598200</v>
      </c>
      <c r="LK32" s="1016"/>
      <c r="LL32" s="898">
        <f>IF(EXACT(VLOOKUP(LE32,OFERTA_0,2,FALSE),LF32),1,0)</f>
        <v>1</v>
      </c>
      <c r="LM32" s="898">
        <f>IF(EXACT(VLOOKUP(LE32,OFERTA_0,3,FALSE),LG32),1,0)</f>
        <v>1</v>
      </c>
      <c r="LN32" s="899">
        <f>IF(EXACT(VLOOKUP(LE32,OFERTA_0,4,FALSE),LH32),1,0)</f>
        <v>1</v>
      </c>
      <c r="LO32" s="899">
        <f>IF(LI32=0,0,1)</f>
        <v>1</v>
      </c>
      <c r="LP32" s="899">
        <f>IF(LJ32=0,0,1)</f>
        <v>1</v>
      </c>
      <c r="LQ32" s="899">
        <f>PRODUCT(LL32:LP32)</f>
        <v>1</v>
      </c>
      <c r="LR32" s="966">
        <f>ROUND(LJ32,0)</f>
        <v>598200</v>
      </c>
      <c r="LS32" s="901">
        <f>LJ32-LR32</f>
        <v>0</v>
      </c>
      <c r="LV32" s="958" t="s">
        <v>760</v>
      </c>
      <c r="LW32" s="1030" t="s">
        <v>416</v>
      </c>
      <c r="LX32" s="1031" t="s">
        <v>147</v>
      </c>
      <c r="LY32" s="1044">
        <f>27+13</f>
        <v>40</v>
      </c>
      <c r="LZ32" s="1045">
        <v>3250</v>
      </c>
      <c r="MA32" s="963">
        <f t="shared" si="171"/>
        <v>130000</v>
      </c>
      <c r="MB32" s="1016"/>
      <c r="MC32" s="898">
        <f>IF(EXACT(VLOOKUP(LV32,OFERTA_0,2,FALSE),LW32),1,0)</f>
        <v>1</v>
      </c>
      <c r="MD32" s="898">
        <f>IF(EXACT(VLOOKUP(LV32,OFERTA_0,3,FALSE),LX32),1,0)</f>
        <v>1</v>
      </c>
      <c r="ME32" s="899">
        <f>IF(EXACT(VLOOKUP(LV32,OFERTA_0,4,FALSE),LY32),1,0)</f>
        <v>1</v>
      </c>
      <c r="MF32" s="899">
        <f>IF(LZ32=0,0,1)</f>
        <v>1</v>
      </c>
      <c r="MG32" s="899">
        <f>IF(MA32=0,0,1)</f>
        <v>1</v>
      </c>
      <c r="MH32" s="899">
        <f>PRODUCT(MC32:MG32)</f>
        <v>1</v>
      </c>
      <c r="MI32" s="966">
        <f>ROUND(MA32,0)</f>
        <v>130000</v>
      </c>
      <c r="MJ32" s="901">
        <f>MA32-MI32</f>
        <v>0</v>
      </c>
      <c r="MM32" s="958" t="s">
        <v>760</v>
      </c>
      <c r="MN32" s="1030" t="s">
        <v>416</v>
      </c>
      <c r="MO32" s="1031" t="s">
        <v>147</v>
      </c>
      <c r="MP32" s="1044">
        <f>27+13</f>
        <v>40</v>
      </c>
      <c r="MQ32" s="1045">
        <v>15000</v>
      </c>
      <c r="MR32" s="963">
        <f t="shared" si="180"/>
        <v>600000</v>
      </c>
      <c r="MS32" s="1016"/>
      <c r="MT32" s="898">
        <f>IF(EXACT(VLOOKUP(MM32,OFERTA_0,2,FALSE),MN32),1,0)</f>
        <v>1</v>
      </c>
      <c r="MU32" s="898">
        <f>IF(EXACT(VLOOKUP(MM32,OFERTA_0,3,FALSE),MO32),1,0)</f>
        <v>1</v>
      </c>
      <c r="MV32" s="899">
        <f>IF(EXACT(VLOOKUP(MM32,OFERTA_0,4,FALSE),MP32),1,0)</f>
        <v>1</v>
      </c>
      <c r="MW32" s="899">
        <f>IF(MQ32=0,0,1)</f>
        <v>1</v>
      </c>
      <c r="MX32" s="899">
        <f>IF(MR32=0,0,1)</f>
        <v>1</v>
      </c>
      <c r="MY32" s="899">
        <f>PRODUCT(MT32:MX32)</f>
        <v>1</v>
      </c>
      <c r="MZ32" s="966">
        <f>ROUND(MR32,0)</f>
        <v>600000</v>
      </c>
      <c r="NA32" s="901">
        <f>MR32-MZ32</f>
        <v>0</v>
      </c>
      <c r="ND32" s="975" t="s">
        <v>760</v>
      </c>
      <c r="NE32" s="976" t="s">
        <v>416</v>
      </c>
      <c r="NF32" s="977" t="s">
        <v>147</v>
      </c>
      <c r="NG32" s="978">
        <f>27+13</f>
        <v>40</v>
      </c>
      <c r="NH32" s="979">
        <v>7801.2</v>
      </c>
      <c r="NI32" s="980">
        <v>312048</v>
      </c>
      <c r="NJ32" s="1016"/>
      <c r="NK32" s="898">
        <f>IF(EXACT(VLOOKUP(ND32,OFERTA_0,2,FALSE),NE32),1,0)</f>
        <v>1</v>
      </c>
      <c r="NL32" s="898">
        <f>IF(EXACT(VLOOKUP(ND32,OFERTA_0,3,FALSE),NF32),1,0)</f>
        <v>1</v>
      </c>
      <c r="NM32" s="899">
        <f>IF(EXACT(VLOOKUP(ND32,OFERTA_0,4,FALSE),NG32),1,0)</f>
        <v>1</v>
      </c>
      <c r="NN32" s="899">
        <f>IF(NH32=0,0,1)</f>
        <v>1</v>
      </c>
      <c r="NO32" s="899">
        <f>IF(NI32=0,0,1)</f>
        <v>1</v>
      </c>
      <c r="NP32" s="899">
        <f>PRODUCT(NK32:NO32)</f>
        <v>1</v>
      </c>
      <c r="NQ32" s="966">
        <f>ROUND(NI32,0)</f>
        <v>312048</v>
      </c>
      <c r="NR32" s="901">
        <f>NI32-NQ32</f>
        <v>0</v>
      </c>
      <c r="NU32" s="981" t="s">
        <v>760</v>
      </c>
      <c r="NV32" s="982" t="s">
        <v>416</v>
      </c>
      <c r="NW32" s="983" t="s">
        <v>147</v>
      </c>
      <c r="NX32" s="984">
        <f>27+13</f>
        <v>40</v>
      </c>
      <c r="NY32" s="1050">
        <v>7880</v>
      </c>
      <c r="NZ32" s="986">
        <f t="shared" si="197"/>
        <v>315200</v>
      </c>
      <c r="OA32" s="1016"/>
      <c r="OB32" s="898">
        <f>IF(EXACT(VLOOKUP(NU32,OFERTA_0,2,FALSE),NV32),1,0)</f>
        <v>1</v>
      </c>
      <c r="OC32" s="898">
        <f>IF(EXACT(VLOOKUP(NU32,OFERTA_0,3,FALSE),NW32),1,0)</f>
        <v>1</v>
      </c>
      <c r="OD32" s="899">
        <f>IF(EXACT(VLOOKUP(NU32,OFERTA_0,4,FALSE),NX32),1,0)</f>
        <v>1</v>
      </c>
      <c r="OE32" s="899">
        <f>IF(NY32=0,0,1)</f>
        <v>1</v>
      </c>
      <c r="OF32" s="899">
        <f>IF(NZ32=0,0,1)</f>
        <v>1</v>
      </c>
      <c r="OG32" s="899">
        <f>PRODUCT(OB32:OF32)</f>
        <v>1</v>
      </c>
      <c r="OH32" s="966">
        <f>ROUND(NZ32,0)</f>
        <v>315200</v>
      </c>
      <c r="OI32" s="901">
        <f>NZ32-OH32</f>
        <v>0</v>
      </c>
      <c r="OL32" s="958" t="s">
        <v>760</v>
      </c>
      <c r="OM32" s="1030" t="s">
        <v>416</v>
      </c>
      <c r="ON32" s="1031" t="s">
        <v>147</v>
      </c>
      <c r="OO32" s="1044">
        <f>27+13</f>
        <v>40</v>
      </c>
      <c r="OP32" s="1045">
        <v>14875</v>
      </c>
      <c r="OQ32" s="963">
        <f t="shared" si="206"/>
        <v>595000</v>
      </c>
      <c r="OR32" s="1016"/>
      <c r="OS32" s="898">
        <f>IF(EXACT(VLOOKUP(OL32,OFERTA_0,2,FALSE),OM32),1,0)</f>
        <v>1</v>
      </c>
      <c r="OT32" s="898">
        <f>IF(EXACT(VLOOKUP(OL32,OFERTA_0,3,FALSE),ON32),1,0)</f>
        <v>1</v>
      </c>
      <c r="OU32" s="899">
        <f>IF(EXACT(VLOOKUP(OL32,OFERTA_0,4,FALSE),OO32),1,0)</f>
        <v>1</v>
      </c>
      <c r="OV32" s="899">
        <f>IF(OP32=0,0,1)</f>
        <v>1</v>
      </c>
      <c r="OW32" s="899">
        <f>IF(OQ32=0,0,1)</f>
        <v>1</v>
      </c>
      <c r="OX32" s="899">
        <f>PRODUCT(OS32:OW32)</f>
        <v>1</v>
      </c>
      <c r="OY32" s="966">
        <f>ROUND(OQ32,0)</f>
        <v>595000</v>
      </c>
      <c r="OZ32" s="901">
        <f>OQ32-OY32</f>
        <v>0</v>
      </c>
      <c r="PC32" s="958" t="s">
        <v>760</v>
      </c>
      <c r="PD32" s="1030" t="s">
        <v>416</v>
      </c>
      <c r="PE32" s="1031" t="s">
        <v>147</v>
      </c>
      <c r="PF32" s="1044">
        <v>40</v>
      </c>
      <c r="PG32" s="1023">
        <v>10985</v>
      </c>
      <c r="PH32" s="988">
        <v>439400</v>
      </c>
      <c r="PI32" s="1024"/>
      <c r="PJ32" s="898">
        <f>IF(EXACT(VLOOKUP(PC32,OFERTA_0,2,FALSE),PD32),1,0)</f>
        <v>1</v>
      </c>
      <c r="PK32" s="898">
        <f>IF(EXACT(VLOOKUP(PC32,OFERTA_0,3,FALSE),PE32),1,0)</f>
        <v>1</v>
      </c>
      <c r="PL32" s="899">
        <f>IF(EXACT(VLOOKUP(PC32,OFERTA_0,4,FALSE),PF32),1,0)</f>
        <v>1</v>
      </c>
      <c r="PM32" s="899">
        <f>IF(PG32=0,0,1)</f>
        <v>1</v>
      </c>
      <c r="PN32" s="899">
        <f>IF(PH32=0,0,1)</f>
        <v>1</v>
      </c>
      <c r="PO32" s="899">
        <f>PRODUCT(PJ32:PN32)</f>
        <v>1</v>
      </c>
      <c r="PP32" s="966">
        <f>ROUND(PH32,0)</f>
        <v>439400</v>
      </c>
      <c r="PQ32" s="901">
        <f>PH32-PP32</f>
        <v>0</v>
      </c>
      <c r="PT32" s="958" t="s">
        <v>760</v>
      </c>
      <c r="PU32" s="1030" t="s">
        <v>416</v>
      </c>
      <c r="PV32" s="1031" t="s">
        <v>147</v>
      </c>
      <c r="PW32" s="1044">
        <f>27+13</f>
        <v>40</v>
      </c>
      <c r="PX32" s="1045">
        <v>19780</v>
      </c>
      <c r="PY32" s="963">
        <f t="shared" si="223"/>
        <v>791200</v>
      </c>
      <c r="PZ32" s="1016"/>
      <c r="QA32" s="898">
        <f>IF(EXACT(VLOOKUP(PT32,OFERTA_0,2,FALSE),PU32),1,0)</f>
        <v>1</v>
      </c>
      <c r="QB32" s="898">
        <f>IF(EXACT(VLOOKUP(PT32,OFERTA_0,3,FALSE),PV32),1,0)</f>
        <v>1</v>
      </c>
      <c r="QC32" s="899">
        <f>IF(EXACT(VLOOKUP(PT32,OFERTA_0,4,FALSE),PW32),1,0)</f>
        <v>1</v>
      </c>
      <c r="QD32" s="899">
        <f>IF(PX32=0,0,1)</f>
        <v>1</v>
      </c>
      <c r="QE32" s="899">
        <f>IF(PY32=0,0,1)</f>
        <v>1</v>
      </c>
      <c r="QF32" s="899">
        <f>PRODUCT(QA32:QE32)</f>
        <v>1</v>
      </c>
      <c r="QG32" s="966">
        <f>ROUND(PY32,0)</f>
        <v>791200</v>
      </c>
      <c r="QH32" s="901">
        <f>PY32-QG32</f>
        <v>0</v>
      </c>
      <c r="QK32" s="958" t="s">
        <v>760</v>
      </c>
      <c r="QL32" s="1030" t="s">
        <v>416</v>
      </c>
      <c r="QM32" s="1031" t="s">
        <v>147</v>
      </c>
      <c r="QN32" s="1044">
        <f>27+13</f>
        <v>40</v>
      </c>
      <c r="QO32" s="1049">
        <v>15029.774999999998</v>
      </c>
      <c r="QP32" s="974">
        <f t="shared" si="232"/>
        <v>601191</v>
      </c>
      <c r="QQ32" s="1016"/>
      <c r="QR32" s="898">
        <f>IF(EXACT(VLOOKUP(QK32,OFERTA_0,2,FALSE),QL32),1,0)</f>
        <v>1</v>
      </c>
      <c r="QS32" s="898">
        <f>IF(EXACT(VLOOKUP(QK32,OFERTA_0,3,FALSE),QM32),1,0)</f>
        <v>1</v>
      </c>
      <c r="QT32" s="899">
        <f>IF(EXACT(VLOOKUP(QK32,OFERTA_0,4,FALSE),QN32),1,0)</f>
        <v>1</v>
      </c>
      <c r="QU32" s="899">
        <f>IF(QO32=0,0,1)</f>
        <v>1</v>
      </c>
      <c r="QV32" s="899">
        <f>IF(QP32=0,0,1)</f>
        <v>1</v>
      </c>
      <c r="QW32" s="899">
        <f>PRODUCT(QR32:QV32)</f>
        <v>1</v>
      </c>
      <c r="QX32" s="966">
        <f>ROUND(QP32,0)</f>
        <v>601191</v>
      </c>
      <c r="QY32" s="901">
        <f>QP32-QX32</f>
        <v>0</v>
      </c>
      <c r="RB32" s="405"/>
      <c r="RC32" s="406"/>
      <c r="RD32" s="407"/>
      <c r="RE32" s="408"/>
      <c r="RF32" s="409"/>
      <c r="RG32" s="410"/>
      <c r="RH32" s="410"/>
      <c r="RI32" s="898"/>
      <c r="RJ32" s="898"/>
      <c r="RK32" s="934"/>
      <c r="RL32" s="934"/>
      <c r="RM32" s="934"/>
      <c r="RN32" s="934"/>
      <c r="RO32" s="935"/>
      <c r="RP32" s="936"/>
      <c r="RS32" s="405"/>
      <c r="RT32" s="406"/>
      <c r="RU32" s="407"/>
      <c r="RV32" s="408"/>
      <c r="RW32" s="409"/>
      <c r="RX32" s="410"/>
      <c r="RY32" s="410"/>
      <c r="RZ32" s="898"/>
      <c r="SA32" s="898"/>
      <c r="SB32" s="934"/>
      <c r="SC32" s="934"/>
      <c r="SD32" s="934"/>
      <c r="SE32" s="934"/>
      <c r="SF32" s="935"/>
      <c r="SG32" s="936"/>
      <c r="SJ32" s="405"/>
      <c r="SK32" s="406"/>
      <c r="SL32" s="407"/>
      <c r="SM32" s="408"/>
      <c r="SN32" s="409"/>
      <c r="SO32" s="410"/>
      <c r="SP32" s="410"/>
      <c r="SQ32" s="898"/>
      <c r="SR32" s="898"/>
      <c r="SS32" s="934"/>
      <c r="ST32" s="934"/>
      <c r="SU32" s="934"/>
      <c r="SV32" s="934"/>
      <c r="SW32" s="935"/>
      <c r="SX32" s="936"/>
    </row>
    <row r="33" spans="2:518" ht="68.25" customHeight="1" thickTop="1" thickBot="1">
      <c r="B33" s="958" t="s">
        <v>761</v>
      </c>
      <c r="C33" s="1012" t="s">
        <v>417</v>
      </c>
      <c r="D33" s="1013" t="s">
        <v>149</v>
      </c>
      <c r="E33" s="1014">
        <v>4</v>
      </c>
      <c r="F33" s="1015"/>
      <c r="G33" s="1025">
        <f t="shared" si="0"/>
        <v>0</v>
      </c>
      <c r="H33" s="1016"/>
      <c r="K33" s="958" t="s">
        <v>761</v>
      </c>
      <c r="L33" s="1012" t="s">
        <v>417</v>
      </c>
      <c r="M33" s="1013" t="s">
        <v>149</v>
      </c>
      <c r="N33" s="1014">
        <v>4</v>
      </c>
      <c r="O33" s="1043">
        <v>21076</v>
      </c>
      <c r="P33" s="1025">
        <f t="shared" si="1"/>
        <v>84304</v>
      </c>
      <c r="Q33" s="1016"/>
      <c r="R33" s="898">
        <f t="shared" ref="R33:R40" si="242">IF(EXACT(VLOOKUP(K33,OFERTA_0,2,FALSE),L33),1,0)</f>
        <v>1</v>
      </c>
      <c r="S33" s="898">
        <f t="shared" ref="S33:S40" si="243">IF(EXACT(VLOOKUP(K33,OFERTA_0,3,FALSE),M33),1,0)</f>
        <v>1</v>
      </c>
      <c r="T33" s="899">
        <f t="shared" ref="T33:T40" si="244">IF(EXACT(VLOOKUP(K33,OFERTA_0,4,FALSE),N33),1,0)</f>
        <v>1</v>
      </c>
      <c r="U33" s="899">
        <f t="shared" ref="U33:U40" si="245">IF(O33=0,0,1)</f>
        <v>1</v>
      </c>
      <c r="V33" s="899">
        <f t="shared" ref="V33:V40" si="246">IF(P33=0,0,1)</f>
        <v>1</v>
      </c>
      <c r="W33" s="899">
        <f t="shared" ref="W33:W40" si="247">PRODUCT(R33:V33)</f>
        <v>1</v>
      </c>
      <c r="X33" s="966">
        <f t="shared" ref="X33:X40" si="248">ROUND(P33,0)</f>
        <v>84304</v>
      </c>
      <c r="Y33" s="901">
        <f t="shared" ref="Y33:Y40" si="249">P33-X33</f>
        <v>0</v>
      </c>
      <c r="Z33" s="872"/>
      <c r="AA33" s="872"/>
      <c r="AB33" s="958" t="s">
        <v>761</v>
      </c>
      <c r="AC33" s="1012" t="s">
        <v>417</v>
      </c>
      <c r="AD33" s="1013" t="s">
        <v>149</v>
      </c>
      <c r="AE33" s="1014">
        <v>4</v>
      </c>
      <c r="AF33" s="1015">
        <v>60000</v>
      </c>
      <c r="AG33" s="1025">
        <f t="shared" si="10"/>
        <v>240000</v>
      </c>
      <c r="AH33" s="1016"/>
      <c r="AI33" s="898">
        <f t="shared" ref="AI33:AI35" si="250">IF(EXACT(VLOOKUP(AB33,OFERTA_0,2,FALSE),AC33),1,0)</f>
        <v>1</v>
      </c>
      <c r="AJ33" s="898">
        <f t="shared" ref="AJ33:AJ35" si="251">IF(EXACT(VLOOKUP(AB33,OFERTA_0,3,FALSE),AD33),1,0)</f>
        <v>1</v>
      </c>
      <c r="AK33" s="899">
        <f t="shared" ref="AK33:AK35" si="252">IF(EXACT(VLOOKUP(AB33,OFERTA_0,4,FALSE),AE33),1,0)</f>
        <v>1</v>
      </c>
      <c r="AL33" s="899">
        <f t="shared" ref="AL33:AL35" si="253">IF(AF33=0,0,1)</f>
        <v>1</v>
      </c>
      <c r="AM33" s="899">
        <f t="shared" ref="AM33:AM35" si="254">IF(AG33=0,0,1)</f>
        <v>1</v>
      </c>
      <c r="AN33" s="899">
        <f t="shared" ref="AN33:AN35" si="255">PRODUCT(AI33:AM33)</f>
        <v>1</v>
      </c>
      <c r="AO33" s="966">
        <f t="shared" ref="AO33:AO35" si="256">ROUND(AG33,0)</f>
        <v>240000</v>
      </c>
      <c r="AP33" s="901">
        <f t="shared" ref="AP33:AP35" si="257">AG33-AO33</f>
        <v>0</v>
      </c>
      <c r="AQ33" s="872"/>
      <c r="AR33" s="872"/>
      <c r="AS33" s="958" t="s">
        <v>761</v>
      </c>
      <c r="AT33" s="1018" t="s">
        <v>417</v>
      </c>
      <c r="AU33" s="1013" t="s">
        <v>149</v>
      </c>
      <c r="AV33" s="1014">
        <v>4</v>
      </c>
      <c r="AW33" s="1019">
        <v>40000</v>
      </c>
      <c r="AX33" s="1026">
        <f t="shared" si="19"/>
        <v>160000</v>
      </c>
      <c r="AY33" s="1016"/>
      <c r="AZ33" s="898">
        <f t="shared" ref="AZ33:AZ35" si="258">IF(EXACT(VLOOKUP(AS33,OFERTA_0,2,FALSE),AT33),1,0)</f>
        <v>1</v>
      </c>
      <c r="BA33" s="898">
        <f t="shared" ref="BA33:BA35" si="259">IF(EXACT(VLOOKUP(AS33,OFERTA_0,3,FALSE),AU33),1,0)</f>
        <v>1</v>
      </c>
      <c r="BB33" s="899">
        <f t="shared" ref="BB33:BB35" si="260">IF(EXACT(VLOOKUP(AS33,OFERTA_0,4,FALSE),AV33),1,0)</f>
        <v>1</v>
      </c>
      <c r="BC33" s="899">
        <f t="shared" ref="BC33:BC35" si="261">IF(AW33=0,0,1)</f>
        <v>1</v>
      </c>
      <c r="BD33" s="899">
        <f t="shared" ref="BD33:BD35" si="262">IF(AX33=0,0,1)</f>
        <v>1</v>
      </c>
      <c r="BE33" s="899">
        <f t="shared" ref="BE33:BE35" si="263">PRODUCT(AZ33:BD33)</f>
        <v>1</v>
      </c>
      <c r="BF33" s="966">
        <f t="shared" ref="BF33:BF35" si="264">ROUND(AX33,0)</f>
        <v>160000</v>
      </c>
      <c r="BG33" s="901">
        <f t="shared" ref="BG33:BG35" si="265">AX33-BF33</f>
        <v>0</v>
      </c>
      <c r="BJ33" s="958" t="s">
        <v>761</v>
      </c>
      <c r="BK33" s="1012" t="s">
        <v>417</v>
      </c>
      <c r="BL33" s="1013" t="s">
        <v>149</v>
      </c>
      <c r="BM33" s="1014">
        <v>4</v>
      </c>
      <c r="BN33" s="1015">
        <v>12500</v>
      </c>
      <c r="BO33" s="1025">
        <f t="shared" si="28"/>
        <v>50000</v>
      </c>
      <c r="BP33" s="1016"/>
      <c r="BQ33" s="898">
        <f t="shared" ref="BQ33:BQ35" si="266">IF(EXACT(VLOOKUP(BJ33,OFERTA_0,2,FALSE),BK33),1,0)</f>
        <v>1</v>
      </c>
      <c r="BR33" s="898">
        <f t="shared" ref="BR33:BR35" si="267">IF(EXACT(VLOOKUP(BJ33,OFERTA_0,3,FALSE),BL33),1,0)</f>
        <v>1</v>
      </c>
      <c r="BS33" s="899">
        <f t="shared" ref="BS33:BS35" si="268">IF(EXACT(VLOOKUP(BJ33,OFERTA_0,4,FALSE),BM33),1,0)</f>
        <v>1</v>
      </c>
      <c r="BT33" s="899">
        <f t="shared" ref="BT33:BT35" si="269">IF(BN33=0,0,1)</f>
        <v>1</v>
      </c>
      <c r="BU33" s="899">
        <f t="shared" ref="BU33:BU35" si="270">IF(BO33=0,0,1)</f>
        <v>1</v>
      </c>
      <c r="BV33" s="899">
        <f t="shared" ref="BV33:BV35" si="271">PRODUCT(BQ33:BU33)</f>
        <v>1</v>
      </c>
      <c r="BW33" s="966">
        <f t="shared" ref="BW33:BW35" si="272">ROUND(BO33,0)</f>
        <v>50000</v>
      </c>
      <c r="BX33" s="901">
        <f t="shared" ref="BX33:BX35" si="273">BO33-BW33</f>
        <v>0</v>
      </c>
      <c r="CA33" s="958" t="s">
        <v>761</v>
      </c>
      <c r="CB33" s="1012" t="s">
        <v>417</v>
      </c>
      <c r="CC33" s="1013" t="s">
        <v>149</v>
      </c>
      <c r="CD33" s="1014">
        <v>4</v>
      </c>
      <c r="CE33" s="1015">
        <v>20528</v>
      </c>
      <c r="CF33" s="1025">
        <f t="shared" si="37"/>
        <v>82112</v>
      </c>
      <c r="CG33" s="1016"/>
      <c r="CH33" s="898">
        <f t="shared" ref="CH33:CH35" si="274">IF(EXACT(VLOOKUP(CA33,OFERTA_0,2,FALSE),CB33),1,0)</f>
        <v>1</v>
      </c>
      <c r="CI33" s="898">
        <f t="shared" ref="CI33:CI35" si="275">IF(EXACT(VLOOKUP(CA33,OFERTA_0,3,FALSE),CC33),1,0)</f>
        <v>1</v>
      </c>
      <c r="CJ33" s="899">
        <f t="shared" ref="CJ33:CJ35" si="276">IF(EXACT(VLOOKUP(CA33,OFERTA_0,4,FALSE),CD33),1,0)</f>
        <v>1</v>
      </c>
      <c r="CK33" s="899">
        <f t="shared" ref="CK33:CK35" si="277">IF(CE33=0,0,1)</f>
        <v>1</v>
      </c>
      <c r="CL33" s="899">
        <f t="shared" ref="CL33:CL35" si="278">IF(CF33=0,0,1)</f>
        <v>1</v>
      </c>
      <c r="CM33" s="899">
        <f t="shared" ref="CM33:CM35" si="279">PRODUCT(CH33:CL33)</f>
        <v>1</v>
      </c>
      <c r="CN33" s="966">
        <f t="shared" ref="CN33:CN35" si="280">ROUND(CF33,0)</f>
        <v>82112</v>
      </c>
      <c r="CO33" s="901">
        <f t="shared" ref="CO33:CO35" si="281">CF33-CN33</f>
        <v>0</v>
      </c>
      <c r="CR33" s="958" t="s">
        <v>761</v>
      </c>
      <c r="CS33" s="1012" t="s">
        <v>417</v>
      </c>
      <c r="CT33" s="1013" t="s">
        <v>149</v>
      </c>
      <c r="CU33" s="1014">
        <v>4</v>
      </c>
      <c r="CV33" s="1015">
        <v>35900</v>
      </c>
      <c r="CW33" s="1025">
        <f t="shared" si="46"/>
        <v>143600</v>
      </c>
      <c r="CX33" s="1016"/>
      <c r="CY33" s="898">
        <f t="shared" ref="CY33:CY35" si="282">IF(EXACT(VLOOKUP(CR33,OFERTA_0,2,FALSE),CS33),1,0)</f>
        <v>1</v>
      </c>
      <c r="CZ33" s="898">
        <f t="shared" ref="CZ33:CZ35" si="283">IF(EXACT(VLOOKUP(CR33,OFERTA_0,3,FALSE),CT33),1,0)</f>
        <v>1</v>
      </c>
      <c r="DA33" s="899">
        <f t="shared" ref="DA33:DA35" si="284">IF(EXACT(VLOOKUP(CR33,OFERTA_0,4,FALSE),CU33),1,0)</f>
        <v>1</v>
      </c>
      <c r="DB33" s="899">
        <f t="shared" ref="DB33:DB35" si="285">IF(CV33=0,0,1)</f>
        <v>1</v>
      </c>
      <c r="DC33" s="899">
        <f t="shared" ref="DC33:DC35" si="286">IF(CW33=0,0,1)</f>
        <v>1</v>
      </c>
      <c r="DD33" s="899">
        <f t="shared" ref="DD33:DD35" si="287">PRODUCT(CY33:DC33)</f>
        <v>1</v>
      </c>
      <c r="DE33" s="966">
        <f t="shared" ref="DE33:DE35" si="288">ROUND(CW33,0)</f>
        <v>143600</v>
      </c>
      <c r="DF33" s="901">
        <f t="shared" ref="DF33:DF35" si="289">CW33-DE33</f>
        <v>0</v>
      </c>
      <c r="DI33" s="958" t="s">
        <v>761</v>
      </c>
      <c r="DJ33" s="1012" t="s">
        <v>417</v>
      </c>
      <c r="DK33" s="1013" t="s">
        <v>149</v>
      </c>
      <c r="DL33" s="1014">
        <v>4</v>
      </c>
      <c r="DM33" s="1015">
        <v>21087</v>
      </c>
      <c r="DN33" s="1025">
        <f t="shared" si="55"/>
        <v>84348</v>
      </c>
      <c r="DO33" s="1016"/>
      <c r="DP33" s="898">
        <f t="shared" ref="DP33:DP35" si="290">IF(EXACT(VLOOKUP(DI33,OFERTA_0,2,FALSE),DJ33),1,0)</f>
        <v>1</v>
      </c>
      <c r="DQ33" s="898">
        <f t="shared" ref="DQ33:DQ35" si="291">IF(EXACT(VLOOKUP(DI33,OFERTA_0,3,FALSE),DK33),1,0)</f>
        <v>1</v>
      </c>
      <c r="DR33" s="899">
        <f t="shared" ref="DR33:DR35" si="292">IF(EXACT(VLOOKUP(DI33,OFERTA_0,4,FALSE),DL33),1,0)</f>
        <v>1</v>
      </c>
      <c r="DS33" s="899">
        <f t="shared" ref="DS33:DS35" si="293">IF(DM33=0,0,1)</f>
        <v>1</v>
      </c>
      <c r="DT33" s="899">
        <f t="shared" ref="DT33:DT35" si="294">IF(DN33=0,0,1)</f>
        <v>1</v>
      </c>
      <c r="DU33" s="899">
        <f t="shared" ref="DU33:DU35" si="295">PRODUCT(DP33:DT33)</f>
        <v>1</v>
      </c>
      <c r="DV33" s="966">
        <f t="shared" ref="DV33:DV35" si="296">ROUND(DN33,0)</f>
        <v>84348</v>
      </c>
      <c r="DW33" s="901">
        <f t="shared" ref="DW33:DW35" si="297">DN33-DV33</f>
        <v>0</v>
      </c>
      <c r="DZ33" s="958" t="s">
        <v>761</v>
      </c>
      <c r="EA33" s="1012" t="s">
        <v>417</v>
      </c>
      <c r="EB33" s="1013" t="s">
        <v>149</v>
      </c>
      <c r="EC33" s="1014">
        <v>4</v>
      </c>
      <c r="ED33" s="1015">
        <v>83520</v>
      </c>
      <c r="EE33" s="1025">
        <f t="shared" si="64"/>
        <v>334080</v>
      </c>
      <c r="EF33" s="1016"/>
      <c r="EG33" s="898">
        <f t="shared" ref="EG33:EG35" si="298">IF(EXACT(VLOOKUP(DZ33,OFERTA_0,2,FALSE),EA33),1,0)</f>
        <v>1</v>
      </c>
      <c r="EH33" s="898">
        <f t="shared" ref="EH33:EH35" si="299">IF(EXACT(VLOOKUP(DZ33,OFERTA_0,3,FALSE),EB33),1,0)</f>
        <v>1</v>
      </c>
      <c r="EI33" s="899">
        <f t="shared" ref="EI33:EI35" si="300">IF(EXACT(VLOOKUP(DZ33,OFERTA_0,4,FALSE),EC33),1,0)</f>
        <v>1</v>
      </c>
      <c r="EJ33" s="899">
        <f t="shared" ref="EJ33:EJ35" si="301">IF(ED33=0,0,1)</f>
        <v>1</v>
      </c>
      <c r="EK33" s="899">
        <f t="shared" ref="EK33:EK35" si="302">IF(EE33=0,0,1)</f>
        <v>1</v>
      </c>
      <c r="EL33" s="899">
        <f t="shared" ref="EL33:EL35" si="303">PRODUCT(EG33:EK33)</f>
        <v>1</v>
      </c>
      <c r="EM33" s="966">
        <f t="shared" ref="EM33:EM35" si="304">ROUND(EE33,0)</f>
        <v>334080</v>
      </c>
      <c r="EN33" s="901">
        <f t="shared" ref="EN33:EN35" si="305">EE33-EM33</f>
        <v>0</v>
      </c>
      <c r="EQ33" s="958" t="s">
        <v>761</v>
      </c>
      <c r="ER33" s="1012" t="s">
        <v>417</v>
      </c>
      <c r="ES33" s="1013" t="s">
        <v>149</v>
      </c>
      <c r="ET33" s="1014">
        <v>4</v>
      </c>
      <c r="EU33" s="1015">
        <v>20600</v>
      </c>
      <c r="EV33" s="1025">
        <f t="shared" si="73"/>
        <v>82400</v>
      </c>
      <c r="EW33" s="1016"/>
      <c r="EX33" s="898">
        <f t="shared" ref="EX33:EX35" si="306">IF(EXACT(VLOOKUP(EQ33,OFERTA_0,2,FALSE),ER33),1,0)</f>
        <v>1</v>
      </c>
      <c r="EY33" s="898">
        <f t="shared" ref="EY33:EY35" si="307">IF(EXACT(VLOOKUP(EQ33,OFERTA_0,3,FALSE),ES33),1,0)</f>
        <v>1</v>
      </c>
      <c r="EZ33" s="899">
        <f t="shared" ref="EZ33:EZ35" si="308">IF(EXACT(VLOOKUP(EQ33,OFERTA_0,4,FALSE),ET33),1,0)</f>
        <v>1</v>
      </c>
      <c r="FA33" s="899">
        <f t="shared" ref="FA33:FA35" si="309">IF(EU33=0,0,1)</f>
        <v>1</v>
      </c>
      <c r="FB33" s="899">
        <f t="shared" ref="FB33:FB35" si="310">IF(EV33=0,0,1)</f>
        <v>1</v>
      </c>
      <c r="FC33" s="899">
        <f t="shared" ref="FC33:FC35" si="311">PRODUCT(EX33:FB33)</f>
        <v>1</v>
      </c>
      <c r="FD33" s="966">
        <f t="shared" ref="FD33:FD35" si="312">ROUND(EV33,0)</f>
        <v>82400</v>
      </c>
      <c r="FE33" s="901">
        <f t="shared" ref="FE33:FE35" si="313">EV33-FD33</f>
        <v>0</v>
      </c>
      <c r="FH33" s="958"/>
      <c r="FI33" s="1012"/>
      <c r="FJ33" s="1013"/>
      <c r="FK33" s="1014"/>
      <c r="FL33" s="1015"/>
      <c r="FM33" s="1025">
        <f t="shared" si="82"/>
        <v>0</v>
      </c>
      <c r="FN33" s="1016"/>
      <c r="FO33" s="898" t="e">
        <f t="shared" ref="FO33:FO35" si="314">IF(EXACT(VLOOKUP(FH33,OFERTA_0,2,FALSE),FI33),1,0)</f>
        <v>#N/A</v>
      </c>
      <c r="FP33" s="898" t="e">
        <f t="shared" ref="FP33:FP35" si="315">IF(EXACT(VLOOKUP(FH33,OFERTA_0,3,FALSE),FJ33),1,0)</f>
        <v>#N/A</v>
      </c>
      <c r="FQ33" s="899" t="e">
        <f t="shared" ref="FQ33:FQ35" si="316">IF(EXACT(VLOOKUP(FH33,OFERTA_0,4,FALSE),FK33),1,0)</f>
        <v>#N/A</v>
      </c>
      <c r="FR33" s="899">
        <f t="shared" ref="FR33:FR35" si="317">IF(FL33=0,0,1)</f>
        <v>0</v>
      </c>
      <c r="FS33" s="899">
        <f t="shared" ref="FS33:FS35" si="318">IF(FM33=0,0,1)</f>
        <v>0</v>
      </c>
      <c r="FT33" s="899" t="e">
        <f t="shared" ref="FT33:FT35" si="319">PRODUCT(FO33:FS33)</f>
        <v>#N/A</v>
      </c>
      <c r="FU33" s="966">
        <f t="shared" ref="FU33:FU35" si="320">ROUND(FM33,0)</f>
        <v>0</v>
      </c>
      <c r="FV33" s="901">
        <f t="shared" ref="FV33:FV35" si="321">FM33-FU33</f>
        <v>0</v>
      </c>
      <c r="FY33" s="958" t="s">
        <v>761</v>
      </c>
      <c r="FZ33" s="1012" t="s">
        <v>417</v>
      </c>
      <c r="GA33" s="1013" t="s">
        <v>149</v>
      </c>
      <c r="GB33" s="1014">
        <v>4</v>
      </c>
      <c r="GC33" s="1043">
        <v>21076</v>
      </c>
      <c r="GD33" s="1025">
        <f t="shared" si="91"/>
        <v>84304</v>
      </c>
      <c r="GE33" s="1016"/>
      <c r="GF33" s="898">
        <f t="shared" ref="GF33:GF35" si="322">IF(EXACT(VLOOKUP(FY33,OFERTA_0,2,FALSE),FZ33),1,0)</f>
        <v>1</v>
      </c>
      <c r="GG33" s="898">
        <f t="shared" ref="GG33:GG35" si="323">IF(EXACT(VLOOKUP(FY33,OFERTA_0,3,FALSE),GA33),1,0)</f>
        <v>1</v>
      </c>
      <c r="GH33" s="899">
        <f t="shared" ref="GH33:GH35" si="324">IF(EXACT(VLOOKUP(FY33,OFERTA_0,4,FALSE),GB33),1,0)</f>
        <v>1</v>
      </c>
      <c r="GI33" s="899">
        <f t="shared" ref="GI33:GI35" si="325">IF(GC33=0,0,1)</f>
        <v>1</v>
      </c>
      <c r="GJ33" s="899">
        <f t="shared" ref="GJ33:GJ35" si="326">IF(GD33=0,0,1)</f>
        <v>1</v>
      </c>
      <c r="GK33" s="899">
        <f t="shared" ref="GK33:GK35" si="327">PRODUCT(GF33:GJ33)</f>
        <v>1</v>
      </c>
      <c r="GL33" s="966">
        <f t="shared" ref="GL33:GL35" si="328">ROUND(GD33,0)</f>
        <v>84304</v>
      </c>
      <c r="GM33" s="901">
        <f t="shared" ref="GM33:GM35" si="329">GD33-GL33</f>
        <v>0</v>
      </c>
      <c r="GP33" s="958" t="s">
        <v>761</v>
      </c>
      <c r="GQ33" s="1012" t="s">
        <v>417</v>
      </c>
      <c r="GR33" s="1013" t="s">
        <v>149</v>
      </c>
      <c r="GS33" s="1014">
        <v>4</v>
      </c>
      <c r="GT33" s="1015">
        <v>20651</v>
      </c>
      <c r="GU33" s="1025">
        <f t="shared" si="100"/>
        <v>82604</v>
      </c>
      <c r="GV33" s="1016"/>
      <c r="GW33" s="898">
        <f t="shared" ref="GW33:GW35" si="330">IF(EXACT(VLOOKUP(GP33,OFERTA_0,2,FALSE),GQ33),1,0)</f>
        <v>1</v>
      </c>
      <c r="GX33" s="898">
        <f t="shared" ref="GX33:GX35" si="331">IF(EXACT(VLOOKUP(GP33,OFERTA_0,3,FALSE),GR33),1,0)</f>
        <v>1</v>
      </c>
      <c r="GY33" s="899">
        <f t="shared" ref="GY33:GY35" si="332">IF(EXACT(VLOOKUP(GP33,OFERTA_0,4,FALSE),GS33),1,0)</f>
        <v>1</v>
      </c>
      <c r="GZ33" s="899">
        <f t="shared" ref="GZ33:GZ35" si="333">IF(GT33=0,0,1)</f>
        <v>1</v>
      </c>
      <c r="HA33" s="899">
        <f t="shared" ref="HA33:HA35" si="334">IF(GU33=0,0,1)</f>
        <v>1</v>
      </c>
      <c r="HB33" s="899">
        <f t="shared" ref="HB33:HB35" si="335">PRODUCT(GW33:HA33)</f>
        <v>1</v>
      </c>
      <c r="HC33" s="966">
        <f t="shared" ref="HC33:HC35" si="336">ROUND(GU33,0)</f>
        <v>82604</v>
      </c>
      <c r="HD33" s="901">
        <f t="shared" ref="HD33:HD35" si="337">GU33-HC33</f>
        <v>0</v>
      </c>
      <c r="HG33" s="958" t="s">
        <v>761</v>
      </c>
      <c r="HH33" s="1012" t="s">
        <v>417</v>
      </c>
      <c r="HI33" s="1013" t="s">
        <v>149</v>
      </c>
      <c r="HJ33" s="1014">
        <v>4</v>
      </c>
      <c r="HK33" s="1015">
        <v>29175</v>
      </c>
      <c r="HL33" s="963">
        <f t="shared" si="241"/>
        <v>116700</v>
      </c>
      <c r="HM33" s="1016"/>
      <c r="HN33" s="898">
        <f t="shared" ref="HN33:HN35" si="338">IF(EXACT(VLOOKUP(HG33,OFERTA_0,2,FALSE),HH33),1,0)</f>
        <v>1</v>
      </c>
      <c r="HO33" s="898">
        <f t="shared" ref="HO33:HO35" si="339">IF(EXACT(VLOOKUP(HG33,OFERTA_0,3,FALSE),HI33),1,0)</f>
        <v>1</v>
      </c>
      <c r="HP33" s="899">
        <f t="shared" ref="HP33:HP35" si="340">IF(EXACT(VLOOKUP(HG33,OFERTA_0,4,FALSE),HJ33),1,0)</f>
        <v>1</v>
      </c>
      <c r="HQ33" s="899">
        <f t="shared" ref="HQ33:HQ35" si="341">IF(HK33=0,0,1)</f>
        <v>1</v>
      </c>
      <c r="HR33" s="899">
        <f t="shared" ref="HR33:HR35" si="342">IF(HL33=0,0,1)</f>
        <v>1</v>
      </c>
      <c r="HS33" s="899">
        <f t="shared" ref="HS33:HS35" si="343">PRODUCT(HN33:HR33)</f>
        <v>1</v>
      </c>
      <c r="HT33" s="966">
        <f t="shared" ref="HT33:HT35" si="344">ROUND(HL33,0)</f>
        <v>116700</v>
      </c>
      <c r="HU33" s="901">
        <f t="shared" ref="HU33:HU35" si="345">HL33-HT33</f>
        <v>0</v>
      </c>
      <c r="HX33" s="958" t="s">
        <v>761</v>
      </c>
      <c r="HY33" s="1012" t="s">
        <v>417</v>
      </c>
      <c r="HZ33" s="1013" t="s">
        <v>149</v>
      </c>
      <c r="IA33" s="1014">
        <v>4</v>
      </c>
      <c r="IB33" s="1020">
        <v>32970</v>
      </c>
      <c r="IC33" s="1027">
        <f t="shared" si="117"/>
        <v>131880</v>
      </c>
      <c r="ID33" s="1016"/>
      <c r="IE33" s="898">
        <f t="shared" ref="IE33:IE35" si="346">IF(EXACT(VLOOKUP(HX33,OFERTA_0,2,FALSE),HY33),1,0)</f>
        <v>1</v>
      </c>
      <c r="IF33" s="898">
        <f t="shared" ref="IF33:IF35" si="347">IF(EXACT(VLOOKUP(HX33,OFERTA_0,3,FALSE),HZ33),1,0)</f>
        <v>1</v>
      </c>
      <c r="IG33" s="899">
        <f t="shared" ref="IG33:IG35" si="348">IF(EXACT(VLOOKUP(HX33,OFERTA_0,4,FALSE),IA33),1,0)</f>
        <v>1</v>
      </c>
      <c r="IH33" s="899">
        <f t="shared" ref="IH33:IH35" si="349">IF(IB33=0,0,1)</f>
        <v>1</v>
      </c>
      <c r="II33" s="899">
        <f t="shared" ref="II33:II35" si="350">IF(IC33=0,0,1)</f>
        <v>1</v>
      </c>
      <c r="IJ33" s="899">
        <f t="shared" ref="IJ33:IJ35" si="351">PRODUCT(IE33:II33)</f>
        <v>1</v>
      </c>
      <c r="IK33" s="966">
        <f t="shared" ref="IK33:IK35" si="352">ROUND(IC33,0)</f>
        <v>131880</v>
      </c>
      <c r="IL33" s="901">
        <f t="shared" ref="IL33:IL35" si="353">IC33-IK33</f>
        <v>0</v>
      </c>
      <c r="IO33" s="958" t="s">
        <v>761</v>
      </c>
      <c r="IP33" s="1012" t="s">
        <v>417</v>
      </c>
      <c r="IQ33" s="1013" t="s">
        <v>149</v>
      </c>
      <c r="IR33" s="1014">
        <v>4</v>
      </c>
      <c r="IS33" s="1015">
        <v>20339</v>
      </c>
      <c r="IT33" s="1025">
        <f t="shared" si="126"/>
        <v>81356</v>
      </c>
      <c r="IU33" s="1016"/>
      <c r="IV33" s="898">
        <f t="shared" ref="IV33:IV35" si="354">IF(EXACT(VLOOKUP(IO33,OFERTA_0,2,FALSE),IP33),1,0)</f>
        <v>1</v>
      </c>
      <c r="IW33" s="898">
        <f t="shared" ref="IW33:IW35" si="355">IF(EXACT(VLOOKUP(IO33,OFERTA_0,3,FALSE),IQ33),1,0)</f>
        <v>1</v>
      </c>
      <c r="IX33" s="899">
        <f t="shared" ref="IX33:IX35" si="356">IF(EXACT(VLOOKUP(IO33,OFERTA_0,4,FALSE),IR33),1,0)</f>
        <v>1</v>
      </c>
      <c r="IY33" s="899">
        <f t="shared" ref="IY33:IY35" si="357">IF(IS33=0,0,1)</f>
        <v>1</v>
      </c>
      <c r="IZ33" s="899">
        <f t="shared" ref="IZ33:IZ35" si="358">IF(IT33=0,0,1)</f>
        <v>1</v>
      </c>
      <c r="JA33" s="899">
        <f t="shared" ref="JA33:JA35" si="359">PRODUCT(IV33:IZ33)</f>
        <v>1</v>
      </c>
      <c r="JB33" s="966">
        <f t="shared" ref="JB33:JB35" si="360">ROUND(IT33,0)</f>
        <v>81356</v>
      </c>
      <c r="JC33" s="901">
        <f t="shared" ref="JC33:JC35" si="361">IT33-JB33</f>
        <v>0</v>
      </c>
      <c r="JF33" s="958" t="s">
        <v>761</v>
      </c>
      <c r="JG33" s="1012" t="s">
        <v>417</v>
      </c>
      <c r="JH33" s="1013" t="s">
        <v>149</v>
      </c>
      <c r="JI33" s="1014">
        <v>4</v>
      </c>
      <c r="JJ33" s="1015">
        <v>35000</v>
      </c>
      <c r="JK33" s="1025">
        <f t="shared" si="135"/>
        <v>140000</v>
      </c>
      <c r="JL33" s="1016"/>
      <c r="JM33" s="898">
        <f t="shared" ref="JM33:JM35" si="362">IF(EXACT(VLOOKUP(JF33,OFERTA_0,2,FALSE),JG33),1,0)</f>
        <v>1</v>
      </c>
      <c r="JN33" s="898">
        <f t="shared" ref="JN33:JN35" si="363">IF(EXACT(VLOOKUP(JF33,OFERTA_0,3,FALSE),JH33),1,0)</f>
        <v>1</v>
      </c>
      <c r="JO33" s="899">
        <f t="shared" ref="JO33:JO35" si="364">IF(EXACT(VLOOKUP(JF33,OFERTA_0,4,FALSE),JI33),1,0)</f>
        <v>1</v>
      </c>
      <c r="JP33" s="899">
        <f t="shared" ref="JP33:JP35" si="365">IF(JJ33=0,0,1)</f>
        <v>1</v>
      </c>
      <c r="JQ33" s="899">
        <f t="shared" ref="JQ33:JQ35" si="366">IF(JK33=0,0,1)</f>
        <v>1</v>
      </c>
      <c r="JR33" s="899">
        <f t="shared" ref="JR33:JR35" si="367">PRODUCT(JM33:JQ33)</f>
        <v>1</v>
      </c>
      <c r="JS33" s="966">
        <f t="shared" ref="JS33:JS35" si="368">ROUND(JK33,0)</f>
        <v>140000</v>
      </c>
      <c r="JT33" s="901">
        <f t="shared" ref="JT33:JT35" si="369">JK33-JS33</f>
        <v>0</v>
      </c>
      <c r="JW33" s="958" t="s">
        <v>761</v>
      </c>
      <c r="JX33" s="1012" t="s">
        <v>417</v>
      </c>
      <c r="JY33" s="1013" t="s">
        <v>149</v>
      </c>
      <c r="JZ33" s="1014">
        <v>4</v>
      </c>
      <c r="KA33" s="1015">
        <v>64708.713150000011</v>
      </c>
      <c r="KB33" s="1025">
        <f t="shared" si="144"/>
        <v>258835</v>
      </c>
      <c r="KC33" s="1016"/>
      <c r="KD33" s="898">
        <f t="shared" ref="KD33:KD35" si="370">IF(EXACT(VLOOKUP(JW33,OFERTA_0,2,FALSE),JX33),1,0)</f>
        <v>1</v>
      </c>
      <c r="KE33" s="898">
        <f t="shared" ref="KE33:KE35" si="371">IF(EXACT(VLOOKUP(JW33,OFERTA_0,3,FALSE),JY33),1,0)</f>
        <v>1</v>
      </c>
      <c r="KF33" s="899">
        <f t="shared" ref="KF33:KF35" si="372">IF(EXACT(VLOOKUP(JW33,OFERTA_0,4,FALSE),JZ33),1,0)</f>
        <v>1</v>
      </c>
      <c r="KG33" s="899">
        <f t="shared" ref="KG33:KG35" si="373">IF(KA33=0,0,1)</f>
        <v>1</v>
      </c>
      <c r="KH33" s="899">
        <f t="shared" ref="KH33:KH35" si="374">IF(KB33=0,0,1)</f>
        <v>1</v>
      </c>
      <c r="KI33" s="899">
        <f t="shared" ref="KI33:KI35" si="375">PRODUCT(KD33:KH33)</f>
        <v>1</v>
      </c>
      <c r="KJ33" s="966">
        <f t="shared" ref="KJ33:KJ35" si="376">ROUND(KB33,0)</f>
        <v>258835</v>
      </c>
      <c r="KK33" s="901">
        <f t="shared" ref="KK33:KK35" si="377">KB33-KJ33</f>
        <v>0</v>
      </c>
      <c r="KN33" s="958" t="s">
        <v>761</v>
      </c>
      <c r="KO33" s="1012" t="s">
        <v>417</v>
      </c>
      <c r="KP33" s="1013" t="s">
        <v>149</v>
      </c>
      <c r="KQ33" s="1014">
        <v>4</v>
      </c>
      <c r="KR33" s="1015">
        <v>35000</v>
      </c>
      <c r="KS33" s="1025">
        <f t="shared" si="153"/>
        <v>140000</v>
      </c>
      <c r="KT33" s="1016"/>
      <c r="KU33" s="898">
        <f t="shared" ref="KU33:KU35" si="378">IF(EXACT(VLOOKUP(KN33,OFERTA_0,2,FALSE),KO33),1,0)</f>
        <v>1</v>
      </c>
      <c r="KV33" s="898">
        <f t="shared" ref="KV33:KV35" si="379">IF(EXACT(VLOOKUP(KN33,OFERTA_0,3,FALSE),KP33),1,0)</f>
        <v>1</v>
      </c>
      <c r="KW33" s="899">
        <f t="shared" ref="KW33:KW35" si="380">IF(EXACT(VLOOKUP(KN33,OFERTA_0,4,FALSE),KQ33),1,0)</f>
        <v>1</v>
      </c>
      <c r="KX33" s="899">
        <f t="shared" ref="KX33:KX35" si="381">IF(KR33=0,0,1)</f>
        <v>1</v>
      </c>
      <c r="KY33" s="899">
        <f t="shared" ref="KY33:KY35" si="382">IF(KS33=0,0,1)</f>
        <v>1</v>
      </c>
      <c r="KZ33" s="899">
        <f t="shared" ref="KZ33:KZ35" si="383">PRODUCT(KU33:KY33)</f>
        <v>1</v>
      </c>
      <c r="LA33" s="966">
        <f t="shared" ref="LA33:LA35" si="384">ROUND(KS33,0)</f>
        <v>140000</v>
      </c>
      <c r="LB33" s="901">
        <f t="shared" ref="LB33:LB35" si="385">KS33-LA33</f>
        <v>0</v>
      </c>
      <c r="LE33" s="958" t="s">
        <v>761</v>
      </c>
      <c r="LF33" s="1012" t="s">
        <v>417</v>
      </c>
      <c r="LG33" s="1013" t="s">
        <v>149</v>
      </c>
      <c r="LH33" s="1014">
        <v>4</v>
      </c>
      <c r="LI33" s="1021">
        <v>49850</v>
      </c>
      <c r="LJ33" s="1028">
        <f t="shared" si="162"/>
        <v>199400</v>
      </c>
      <c r="LK33" s="1016"/>
      <c r="LL33" s="898">
        <f t="shared" ref="LL33:LL35" si="386">IF(EXACT(VLOOKUP(LE33,OFERTA_0,2,FALSE),LF33),1,0)</f>
        <v>1</v>
      </c>
      <c r="LM33" s="898">
        <f t="shared" ref="LM33:LM35" si="387">IF(EXACT(VLOOKUP(LE33,OFERTA_0,3,FALSE),LG33),1,0)</f>
        <v>1</v>
      </c>
      <c r="LN33" s="899">
        <f t="shared" ref="LN33:LN35" si="388">IF(EXACT(VLOOKUP(LE33,OFERTA_0,4,FALSE),LH33),1,0)</f>
        <v>1</v>
      </c>
      <c r="LO33" s="899">
        <f t="shared" ref="LO33:LO35" si="389">IF(LI33=0,0,1)</f>
        <v>1</v>
      </c>
      <c r="LP33" s="899">
        <f t="shared" ref="LP33:LP35" si="390">IF(LJ33=0,0,1)</f>
        <v>1</v>
      </c>
      <c r="LQ33" s="899">
        <f t="shared" ref="LQ33:LQ35" si="391">PRODUCT(LL33:LP33)</f>
        <v>1</v>
      </c>
      <c r="LR33" s="966">
        <f t="shared" ref="LR33:LR35" si="392">ROUND(LJ33,0)</f>
        <v>199400</v>
      </c>
      <c r="LS33" s="901">
        <f t="shared" ref="LS33:LS35" si="393">LJ33-LR33</f>
        <v>0</v>
      </c>
      <c r="LV33" s="958" t="s">
        <v>761</v>
      </c>
      <c r="LW33" s="1012" t="s">
        <v>417</v>
      </c>
      <c r="LX33" s="1013" t="s">
        <v>149</v>
      </c>
      <c r="LY33" s="1014">
        <v>4</v>
      </c>
      <c r="LZ33" s="1015">
        <v>32500</v>
      </c>
      <c r="MA33" s="1025">
        <f t="shared" si="171"/>
        <v>130000</v>
      </c>
      <c r="MB33" s="1016"/>
      <c r="MC33" s="898">
        <f t="shared" ref="MC33:MC35" si="394">IF(EXACT(VLOOKUP(LV33,OFERTA_0,2,FALSE),LW33),1,0)</f>
        <v>1</v>
      </c>
      <c r="MD33" s="898">
        <f t="shared" ref="MD33:MD35" si="395">IF(EXACT(VLOOKUP(LV33,OFERTA_0,3,FALSE),LX33),1,0)</f>
        <v>1</v>
      </c>
      <c r="ME33" s="899">
        <f t="shared" ref="ME33:ME35" si="396">IF(EXACT(VLOOKUP(LV33,OFERTA_0,4,FALSE),LY33),1,0)</f>
        <v>1</v>
      </c>
      <c r="MF33" s="899">
        <f t="shared" ref="MF33:MF35" si="397">IF(LZ33=0,0,1)</f>
        <v>1</v>
      </c>
      <c r="MG33" s="899">
        <f t="shared" ref="MG33:MG35" si="398">IF(MA33=0,0,1)</f>
        <v>1</v>
      </c>
      <c r="MH33" s="899">
        <f t="shared" ref="MH33:MH35" si="399">PRODUCT(MC33:MG33)</f>
        <v>1</v>
      </c>
      <c r="MI33" s="966">
        <f t="shared" ref="MI33:MI35" si="400">ROUND(MA33,0)</f>
        <v>130000</v>
      </c>
      <c r="MJ33" s="901">
        <f t="shared" ref="MJ33:MJ35" si="401">MA33-MI33</f>
        <v>0</v>
      </c>
      <c r="MM33" s="958" t="s">
        <v>761</v>
      </c>
      <c r="MN33" s="1012" t="s">
        <v>417</v>
      </c>
      <c r="MO33" s="1013" t="s">
        <v>149</v>
      </c>
      <c r="MP33" s="1014">
        <v>4</v>
      </c>
      <c r="MQ33" s="1015">
        <v>50000</v>
      </c>
      <c r="MR33" s="1025">
        <f t="shared" si="180"/>
        <v>200000</v>
      </c>
      <c r="MS33" s="1016"/>
      <c r="MT33" s="898">
        <f t="shared" ref="MT33:MT35" si="402">IF(EXACT(VLOOKUP(MM33,OFERTA_0,2,FALSE),MN33),1,0)</f>
        <v>1</v>
      </c>
      <c r="MU33" s="898">
        <f t="shared" ref="MU33:MU35" si="403">IF(EXACT(VLOOKUP(MM33,OFERTA_0,3,FALSE),MO33),1,0)</f>
        <v>1</v>
      </c>
      <c r="MV33" s="899">
        <f t="shared" ref="MV33:MV35" si="404">IF(EXACT(VLOOKUP(MM33,OFERTA_0,4,FALSE),MP33),1,0)</f>
        <v>1</v>
      </c>
      <c r="MW33" s="899">
        <f t="shared" ref="MW33:MW35" si="405">IF(MQ33=0,0,1)</f>
        <v>1</v>
      </c>
      <c r="MX33" s="899">
        <f t="shared" ref="MX33:MX35" si="406">IF(MR33=0,0,1)</f>
        <v>1</v>
      </c>
      <c r="MY33" s="899">
        <f t="shared" ref="MY33:MY35" si="407">PRODUCT(MT33:MX33)</f>
        <v>1</v>
      </c>
      <c r="MZ33" s="966">
        <f t="shared" ref="MZ33:MZ35" si="408">ROUND(MR33,0)</f>
        <v>200000</v>
      </c>
      <c r="NA33" s="901">
        <f t="shared" ref="NA33:NA35" si="409">MR33-MZ33</f>
        <v>0</v>
      </c>
      <c r="ND33" s="975" t="s">
        <v>761</v>
      </c>
      <c r="NE33" s="976" t="s">
        <v>417</v>
      </c>
      <c r="NF33" s="977" t="s">
        <v>149</v>
      </c>
      <c r="NG33" s="978">
        <v>4</v>
      </c>
      <c r="NH33" s="979">
        <v>12977.91</v>
      </c>
      <c r="NI33" s="980">
        <v>51912</v>
      </c>
      <c r="NJ33" s="1016"/>
      <c r="NK33" s="898">
        <f t="shared" ref="NK33:NK35" si="410">IF(EXACT(VLOOKUP(ND33,OFERTA_0,2,FALSE),NE33),1,0)</f>
        <v>1</v>
      </c>
      <c r="NL33" s="898">
        <f t="shared" ref="NL33:NL35" si="411">IF(EXACT(VLOOKUP(ND33,OFERTA_0,3,FALSE),NF33),1,0)</f>
        <v>1</v>
      </c>
      <c r="NM33" s="899">
        <f t="shared" ref="NM33:NM35" si="412">IF(EXACT(VLOOKUP(ND33,OFERTA_0,4,FALSE),NG33),1,0)</f>
        <v>1</v>
      </c>
      <c r="NN33" s="899">
        <f t="shared" ref="NN33:NN35" si="413">IF(NH33=0,0,1)</f>
        <v>1</v>
      </c>
      <c r="NO33" s="899">
        <f t="shared" ref="NO33:NO35" si="414">IF(NI33=0,0,1)</f>
        <v>1</v>
      </c>
      <c r="NP33" s="899">
        <f t="shared" ref="NP33:NP35" si="415">PRODUCT(NK33:NO33)</f>
        <v>1</v>
      </c>
      <c r="NQ33" s="966">
        <f t="shared" ref="NQ33:NQ35" si="416">ROUND(NI33,0)</f>
        <v>51912</v>
      </c>
      <c r="NR33" s="901">
        <f t="shared" ref="NR33:NR35" si="417">NI33-NQ33</f>
        <v>0</v>
      </c>
      <c r="NU33" s="981" t="s">
        <v>761</v>
      </c>
      <c r="NV33" s="982" t="s">
        <v>417</v>
      </c>
      <c r="NW33" s="983" t="s">
        <v>149</v>
      </c>
      <c r="NX33" s="984">
        <v>4</v>
      </c>
      <c r="NY33" s="1022">
        <v>13109</v>
      </c>
      <c r="NZ33" s="986">
        <f t="shared" si="197"/>
        <v>52436</v>
      </c>
      <c r="OA33" s="1016"/>
      <c r="OB33" s="898">
        <f t="shared" ref="OB33:OB35" si="418">IF(EXACT(VLOOKUP(NU33,OFERTA_0,2,FALSE),NV33),1,0)</f>
        <v>1</v>
      </c>
      <c r="OC33" s="898">
        <f t="shared" ref="OC33:OC35" si="419">IF(EXACT(VLOOKUP(NU33,OFERTA_0,3,FALSE),NW33),1,0)</f>
        <v>1</v>
      </c>
      <c r="OD33" s="899">
        <f t="shared" ref="OD33:OD35" si="420">IF(EXACT(VLOOKUP(NU33,OFERTA_0,4,FALSE),NX33),1,0)</f>
        <v>1</v>
      </c>
      <c r="OE33" s="899">
        <f t="shared" ref="OE33:OE35" si="421">IF(NY33=0,0,1)</f>
        <v>1</v>
      </c>
      <c r="OF33" s="899">
        <f t="shared" ref="OF33:OF35" si="422">IF(NZ33=0,0,1)</f>
        <v>1</v>
      </c>
      <c r="OG33" s="899">
        <f t="shared" ref="OG33:OG35" si="423">PRODUCT(OB33:OF33)</f>
        <v>1</v>
      </c>
      <c r="OH33" s="966">
        <f t="shared" ref="OH33:OH35" si="424">ROUND(NZ33,0)</f>
        <v>52436</v>
      </c>
      <c r="OI33" s="901">
        <f t="shared" ref="OI33:OI35" si="425">NZ33-OH33</f>
        <v>0</v>
      </c>
      <c r="OL33" s="958" t="s">
        <v>761</v>
      </c>
      <c r="OM33" s="1012" t="s">
        <v>417</v>
      </c>
      <c r="ON33" s="1013" t="s">
        <v>149</v>
      </c>
      <c r="OO33" s="1014">
        <v>4</v>
      </c>
      <c r="OP33" s="1015">
        <v>49321</v>
      </c>
      <c r="OQ33" s="1025">
        <f t="shared" si="206"/>
        <v>197284</v>
      </c>
      <c r="OR33" s="1016"/>
      <c r="OS33" s="898">
        <f t="shared" ref="OS33:OS35" si="426">IF(EXACT(VLOOKUP(OL33,OFERTA_0,2,FALSE),OM33),1,0)</f>
        <v>1</v>
      </c>
      <c r="OT33" s="898">
        <f t="shared" ref="OT33:OT35" si="427">IF(EXACT(VLOOKUP(OL33,OFERTA_0,3,FALSE),ON33),1,0)</f>
        <v>1</v>
      </c>
      <c r="OU33" s="899">
        <f t="shared" ref="OU33:OU35" si="428">IF(EXACT(VLOOKUP(OL33,OFERTA_0,4,FALSE),OO33),1,0)</f>
        <v>1</v>
      </c>
      <c r="OV33" s="899">
        <f t="shared" ref="OV33:OV35" si="429">IF(OP33=0,0,1)</f>
        <v>1</v>
      </c>
      <c r="OW33" s="899">
        <f t="shared" ref="OW33:OW35" si="430">IF(OQ33=0,0,1)</f>
        <v>1</v>
      </c>
      <c r="OX33" s="899">
        <f t="shared" ref="OX33:OX35" si="431">PRODUCT(OS33:OW33)</f>
        <v>1</v>
      </c>
      <c r="OY33" s="966">
        <f t="shared" ref="OY33:OY35" si="432">ROUND(OQ33,0)</f>
        <v>197284</v>
      </c>
      <c r="OZ33" s="901">
        <f t="shared" ref="OZ33:OZ35" si="433">OQ33-OY33</f>
        <v>0</v>
      </c>
      <c r="PC33" s="958" t="s">
        <v>761</v>
      </c>
      <c r="PD33" s="1012" t="s">
        <v>417</v>
      </c>
      <c r="PE33" s="1013" t="s">
        <v>149</v>
      </c>
      <c r="PF33" s="1014">
        <v>4</v>
      </c>
      <c r="PG33" s="1023">
        <v>38025</v>
      </c>
      <c r="PH33" s="1029">
        <v>152100</v>
      </c>
      <c r="PI33" s="1024"/>
      <c r="PJ33" s="898">
        <f t="shared" ref="PJ33:PJ35" si="434">IF(EXACT(VLOOKUP(PC33,OFERTA_0,2,FALSE),PD33),1,0)</f>
        <v>1</v>
      </c>
      <c r="PK33" s="898">
        <f t="shared" ref="PK33:PK35" si="435">IF(EXACT(VLOOKUP(PC33,OFERTA_0,3,FALSE),PE33),1,0)</f>
        <v>1</v>
      </c>
      <c r="PL33" s="899">
        <f t="shared" ref="PL33:PL35" si="436">IF(EXACT(VLOOKUP(PC33,OFERTA_0,4,FALSE),PF33),1,0)</f>
        <v>1</v>
      </c>
      <c r="PM33" s="899">
        <f t="shared" ref="PM33:PM35" si="437">IF(PG33=0,0,1)</f>
        <v>1</v>
      </c>
      <c r="PN33" s="899">
        <f t="shared" ref="PN33:PN35" si="438">IF(PH33=0,0,1)</f>
        <v>1</v>
      </c>
      <c r="PO33" s="899">
        <f t="shared" ref="PO33:PO35" si="439">PRODUCT(PJ33:PN33)</f>
        <v>1</v>
      </c>
      <c r="PP33" s="966">
        <f t="shared" ref="PP33:PP35" si="440">ROUND(PH33,0)</f>
        <v>152100</v>
      </c>
      <c r="PQ33" s="901">
        <f t="shared" ref="PQ33:PQ35" si="441">PH33-PP33</f>
        <v>0</v>
      </c>
      <c r="PT33" s="958" t="s">
        <v>761</v>
      </c>
      <c r="PU33" s="1012" t="s">
        <v>417</v>
      </c>
      <c r="PV33" s="1013" t="s">
        <v>149</v>
      </c>
      <c r="PW33" s="1014">
        <v>4</v>
      </c>
      <c r="PX33" s="1015">
        <v>20610</v>
      </c>
      <c r="PY33" s="1025">
        <f t="shared" si="223"/>
        <v>82440</v>
      </c>
      <c r="PZ33" s="1016"/>
      <c r="QA33" s="898">
        <f t="shared" ref="QA33:QA35" si="442">IF(EXACT(VLOOKUP(PT33,OFERTA_0,2,FALSE),PU33),1,0)</f>
        <v>1</v>
      </c>
      <c r="QB33" s="898">
        <f t="shared" ref="QB33:QB35" si="443">IF(EXACT(VLOOKUP(PT33,OFERTA_0,3,FALSE),PV33),1,0)</f>
        <v>1</v>
      </c>
      <c r="QC33" s="899">
        <f t="shared" ref="QC33:QC35" si="444">IF(EXACT(VLOOKUP(PT33,OFERTA_0,4,FALSE),PW33),1,0)</f>
        <v>1</v>
      </c>
      <c r="QD33" s="899">
        <f t="shared" ref="QD33:QD35" si="445">IF(PX33=0,0,1)</f>
        <v>1</v>
      </c>
      <c r="QE33" s="899">
        <f t="shared" ref="QE33:QE35" si="446">IF(PY33=0,0,1)</f>
        <v>1</v>
      </c>
      <c r="QF33" s="899">
        <f t="shared" ref="QF33:QF35" si="447">PRODUCT(QA33:QE33)</f>
        <v>1</v>
      </c>
      <c r="QG33" s="966">
        <f t="shared" ref="QG33:QG35" si="448">ROUND(PY33,0)</f>
        <v>82440</v>
      </c>
      <c r="QH33" s="901">
        <f t="shared" ref="QH33:QH35" si="449">PY33-QG33</f>
        <v>0</v>
      </c>
      <c r="QK33" s="958" t="s">
        <v>761</v>
      </c>
      <c r="QL33" s="1012" t="s">
        <v>417</v>
      </c>
      <c r="QM33" s="1013" t="s">
        <v>149</v>
      </c>
      <c r="QN33" s="1014">
        <v>4</v>
      </c>
      <c r="QO33" s="1021">
        <v>50099.249999999993</v>
      </c>
      <c r="QP33" s="1028">
        <f t="shared" si="232"/>
        <v>200397</v>
      </c>
      <c r="QQ33" s="1016"/>
      <c r="QR33" s="898">
        <f t="shared" ref="QR33:QR35" si="450">IF(EXACT(VLOOKUP(QK33,OFERTA_0,2,FALSE),QL33),1,0)</f>
        <v>1</v>
      </c>
      <c r="QS33" s="898">
        <f t="shared" ref="QS33:QS35" si="451">IF(EXACT(VLOOKUP(QK33,OFERTA_0,3,FALSE),QM33),1,0)</f>
        <v>1</v>
      </c>
      <c r="QT33" s="899">
        <f t="shared" ref="QT33:QT35" si="452">IF(EXACT(VLOOKUP(QK33,OFERTA_0,4,FALSE),QN33),1,0)</f>
        <v>1</v>
      </c>
      <c r="QU33" s="899">
        <f t="shared" ref="QU33:QU35" si="453">IF(QO33=0,0,1)</f>
        <v>1</v>
      </c>
      <c r="QV33" s="899">
        <f t="shared" ref="QV33:QV35" si="454">IF(QP33=0,0,1)</f>
        <v>1</v>
      </c>
      <c r="QW33" s="899">
        <f t="shared" ref="QW33:QW35" si="455">PRODUCT(QR33:QV33)</f>
        <v>1</v>
      </c>
      <c r="QX33" s="966">
        <f t="shared" ref="QX33:QX35" si="456">ROUND(QP33,0)</f>
        <v>200397</v>
      </c>
      <c r="QY33" s="901">
        <f t="shared" ref="QY33:QY35" si="457">QP33-QX33</f>
        <v>0</v>
      </c>
      <c r="RB33" s="405"/>
      <c r="RC33" s="406"/>
      <c r="RD33" s="407"/>
      <c r="RE33" s="408"/>
      <c r="RF33" s="409"/>
      <c r="RG33" s="410"/>
      <c r="RH33" s="410"/>
      <c r="RI33" s="898"/>
      <c r="RJ33" s="898"/>
      <c r="RK33" s="934"/>
      <c r="RL33" s="934"/>
      <c r="RM33" s="934"/>
      <c r="RN33" s="934"/>
      <c r="RO33" s="935"/>
      <c r="RP33" s="936"/>
      <c r="RS33" s="405"/>
      <c r="RT33" s="406"/>
      <c r="RU33" s="407"/>
      <c r="RV33" s="408"/>
      <c r="RW33" s="409"/>
      <c r="RX33" s="410"/>
      <c r="RY33" s="410"/>
      <c r="RZ33" s="898"/>
      <c r="SA33" s="898"/>
      <c r="SB33" s="934"/>
      <c r="SC33" s="934"/>
      <c r="SD33" s="934"/>
      <c r="SE33" s="934"/>
      <c r="SF33" s="935"/>
      <c r="SG33" s="936"/>
      <c r="SJ33" s="405"/>
      <c r="SK33" s="406"/>
      <c r="SL33" s="407"/>
      <c r="SM33" s="408"/>
      <c r="SN33" s="409"/>
      <c r="SO33" s="410"/>
      <c r="SP33" s="410"/>
      <c r="SQ33" s="898"/>
      <c r="SR33" s="898"/>
      <c r="SS33" s="934"/>
      <c r="ST33" s="934"/>
      <c r="SU33" s="934"/>
      <c r="SV33" s="934"/>
      <c r="SW33" s="935"/>
      <c r="SX33" s="936"/>
    </row>
    <row r="34" spans="2:518" ht="78" customHeight="1" thickTop="1" thickBot="1">
      <c r="B34" s="958" t="s">
        <v>762</v>
      </c>
      <c r="C34" s="1012" t="s">
        <v>418</v>
      </c>
      <c r="D34" s="1013" t="s">
        <v>149</v>
      </c>
      <c r="E34" s="1014">
        <v>2</v>
      </c>
      <c r="F34" s="1015"/>
      <c r="G34" s="1025">
        <f t="shared" si="0"/>
        <v>0</v>
      </c>
      <c r="H34" s="1016"/>
      <c r="K34" s="958" t="s">
        <v>762</v>
      </c>
      <c r="L34" s="1012" t="s">
        <v>418</v>
      </c>
      <c r="M34" s="1013" t="s">
        <v>149</v>
      </c>
      <c r="N34" s="1014">
        <v>2</v>
      </c>
      <c r="O34" s="1043">
        <v>32002</v>
      </c>
      <c r="P34" s="1025">
        <f t="shared" si="1"/>
        <v>64004</v>
      </c>
      <c r="Q34" s="1016"/>
      <c r="R34" s="898">
        <f t="shared" si="242"/>
        <v>1</v>
      </c>
      <c r="S34" s="898">
        <f t="shared" si="243"/>
        <v>1</v>
      </c>
      <c r="T34" s="899">
        <f t="shared" si="244"/>
        <v>1</v>
      </c>
      <c r="U34" s="899">
        <f t="shared" si="245"/>
        <v>1</v>
      </c>
      <c r="V34" s="899">
        <f t="shared" si="246"/>
        <v>1</v>
      </c>
      <c r="W34" s="899">
        <f t="shared" si="247"/>
        <v>1</v>
      </c>
      <c r="X34" s="966">
        <f t="shared" si="248"/>
        <v>64004</v>
      </c>
      <c r="Y34" s="901">
        <f t="shared" si="249"/>
        <v>0</v>
      </c>
      <c r="Z34" s="872"/>
      <c r="AA34" s="872"/>
      <c r="AB34" s="958" t="s">
        <v>762</v>
      </c>
      <c r="AC34" s="1012" t="s">
        <v>418</v>
      </c>
      <c r="AD34" s="1013" t="s">
        <v>149</v>
      </c>
      <c r="AE34" s="1014">
        <v>2</v>
      </c>
      <c r="AF34" s="1015">
        <v>180000</v>
      </c>
      <c r="AG34" s="1025">
        <f t="shared" si="10"/>
        <v>360000</v>
      </c>
      <c r="AH34" s="1016"/>
      <c r="AI34" s="898">
        <f t="shared" si="250"/>
        <v>1</v>
      </c>
      <c r="AJ34" s="898">
        <f t="shared" si="251"/>
        <v>1</v>
      </c>
      <c r="AK34" s="899">
        <f t="shared" si="252"/>
        <v>1</v>
      </c>
      <c r="AL34" s="899">
        <f t="shared" si="253"/>
        <v>1</v>
      </c>
      <c r="AM34" s="899">
        <f t="shared" si="254"/>
        <v>1</v>
      </c>
      <c r="AN34" s="899">
        <f t="shared" si="255"/>
        <v>1</v>
      </c>
      <c r="AO34" s="966">
        <f t="shared" si="256"/>
        <v>360000</v>
      </c>
      <c r="AP34" s="901">
        <f t="shared" si="257"/>
        <v>0</v>
      </c>
      <c r="AQ34" s="872"/>
      <c r="AR34" s="872"/>
      <c r="AS34" s="958" t="s">
        <v>762</v>
      </c>
      <c r="AT34" s="1018" t="s">
        <v>418</v>
      </c>
      <c r="AU34" s="1013" t="s">
        <v>149</v>
      </c>
      <c r="AV34" s="1014">
        <v>2</v>
      </c>
      <c r="AW34" s="1019">
        <v>50000</v>
      </c>
      <c r="AX34" s="1026">
        <f t="shared" si="19"/>
        <v>100000</v>
      </c>
      <c r="AY34" s="1016"/>
      <c r="AZ34" s="898">
        <f t="shared" si="258"/>
        <v>1</v>
      </c>
      <c r="BA34" s="898">
        <f t="shared" si="259"/>
        <v>1</v>
      </c>
      <c r="BB34" s="899">
        <f t="shared" si="260"/>
        <v>1</v>
      </c>
      <c r="BC34" s="899">
        <f t="shared" si="261"/>
        <v>1</v>
      </c>
      <c r="BD34" s="899">
        <f t="shared" si="262"/>
        <v>1</v>
      </c>
      <c r="BE34" s="899">
        <f t="shared" si="263"/>
        <v>1</v>
      </c>
      <c r="BF34" s="966">
        <f t="shared" si="264"/>
        <v>100000</v>
      </c>
      <c r="BG34" s="901">
        <f t="shared" si="265"/>
        <v>0</v>
      </c>
      <c r="BJ34" s="958" t="s">
        <v>762</v>
      </c>
      <c r="BK34" s="1012" t="s">
        <v>418</v>
      </c>
      <c r="BL34" s="1013" t="s">
        <v>149</v>
      </c>
      <c r="BM34" s="1014">
        <v>2</v>
      </c>
      <c r="BN34" s="1015">
        <v>13500</v>
      </c>
      <c r="BO34" s="1025">
        <f t="shared" si="28"/>
        <v>27000</v>
      </c>
      <c r="BP34" s="1016"/>
      <c r="BQ34" s="898">
        <f t="shared" si="266"/>
        <v>1</v>
      </c>
      <c r="BR34" s="898">
        <f t="shared" si="267"/>
        <v>1</v>
      </c>
      <c r="BS34" s="899">
        <f t="shared" si="268"/>
        <v>1</v>
      </c>
      <c r="BT34" s="899">
        <f t="shared" si="269"/>
        <v>1</v>
      </c>
      <c r="BU34" s="899">
        <f t="shared" si="270"/>
        <v>1</v>
      </c>
      <c r="BV34" s="899">
        <f t="shared" si="271"/>
        <v>1</v>
      </c>
      <c r="BW34" s="966">
        <f t="shared" si="272"/>
        <v>27000</v>
      </c>
      <c r="BX34" s="901">
        <f t="shared" si="273"/>
        <v>0</v>
      </c>
      <c r="CA34" s="958" t="s">
        <v>762</v>
      </c>
      <c r="CB34" s="1012" t="s">
        <v>418</v>
      </c>
      <c r="CC34" s="1013" t="s">
        <v>149</v>
      </c>
      <c r="CD34" s="1014">
        <v>2</v>
      </c>
      <c r="CE34" s="1015">
        <v>31169</v>
      </c>
      <c r="CF34" s="1025">
        <f t="shared" si="37"/>
        <v>62338</v>
      </c>
      <c r="CG34" s="1016"/>
      <c r="CH34" s="898">
        <f t="shared" si="274"/>
        <v>1</v>
      </c>
      <c r="CI34" s="898">
        <f t="shared" si="275"/>
        <v>1</v>
      </c>
      <c r="CJ34" s="899">
        <f t="shared" si="276"/>
        <v>1</v>
      </c>
      <c r="CK34" s="899">
        <f t="shared" si="277"/>
        <v>1</v>
      </c>
      <c r="CL34" s="899">
        <f t="shared" si="278"/>
        <v>1</v>
      </c>
      <c r="CM34" s="899">
        <f t="shared" si="279"/>
        <v>1</v>
      </c>
      <c r="CN34" s="966">
        <f t="shared" si="280"/>
        <v>62338</v>
      </c>
      <c r="CO34" s="901">
        <f t="shared" si="281"/>
        <v>0</v>
      </c>
      <c r="CR34" s="958" t="s">
        <v>762</v>
      </c>
      <c r="CS34" s="1012" t="s">
        <v>418</v>
      </c>
      <c r="CT34" s="1013" t="s">
        <v>149</v>
      </c>
      <c r="CU34" s="1014">
        <v>2</v>
      </c>
      <c r="CV34" s="1015">
        <v>39900</v>
      </c>
      <c r="CW34" s="1025">
        <f t="shared" si="46"/>
        <v>79800</v>
      </c>
      <c r="CX34" s="1016"/>
      <c r="CY34" s="898">
        <f t="shared" si="282"/>
        <v>1</v>
      </c>
      <c r="CZ34" s="898">
        <f t="shared" si="283"/>
        <v>1</v>
      </c>
      <c r="DA34" s="899">
        <f t="shared" si="284"/>
        <v>1</v>
      </c>
      <c r="DB34" s="899">
        <f t="shared" si="285"/>
        <v>1</v>
      </c>
      <c r="DC34" s="899">
        <f t="shared" si="286"/>
        <v>1</v>
      </c>
      <c r="DD34" s="899">
        <f t="shared" si="287"/>
        <v>1</v>
      </c>
      <c r="DE34" s="966">
        <f t="shared" si="288"/>
        <v>79800</v>
      </c>
      <c r="DF34" s="901">
        <f t="shared" si="289"/>
        <v>0</v>
      </c>
      <c r="DI34" s="958" t="s">
        <v>762</v>
      </c>
      <c r="DJ34" s="1012" t="s">
        <v>418</v>
      </c>
      <c r="DK34" s="1013" t="s">
        <v>149</v>
      </c>
      <c r="DL34" s="1014">
        <v>2</v>
      </c>
      <c r="DM34" s="1015">
        <v>36111</v>
      </c>
      <c r="DN34" s="1025">
        <f t="shared" si="55"/>
        <v>72222</v>
      </c>
      <c r="DO34" s="1016"/>
      <c r="DP34" s="898">
        <f t="shared" si="290"/>
        <v>1</v>
      </c>
      <c r="DQ34" s="898">
        <f t="shared" si="291"/>
        <v>1</v>
      </c>
      <c r="DR34" s="899">
        <f t="shared" si="292"/>
        <v>1</v>
      </c>
      <c r="DS34" s="899">
        <f t="shared" si="293"/>
        <v>1</v>
      </c>
      <c r="DT34" s="899">
        <f t="shared" si="294"/>
        <v>1</v>
      </c>
      <c r="DU34" s="899">
        <f t="shared" si="295"/>
        <v>1</v>
      </c>
      <c r="DV34" s="966">
        <f t="shared" si="296"/>
        <v>72222</v>
      </c>
      <c r="DW34" s="901">
        <f t="shared" si="297"/>
        <v>0</v>
      </c>
      <c r="DZ34" s="958" t="s">
        <v>762</v>
      </c>
      <c r="EA34" s="1012" t="s">
        <v>418</v>
      </c>
      <c r="EB34" s="1013" t="s">
        <v>149</v>
      </c>
      <c r="EC34" s="1014">
        <v>2</v>
      </c>
      <c r="ED34" s="1015">
        <v>109650</v>
      </c>
      <c r="EE34" s="1025">
        <f t="shared" si="64"/>
        <v>219300</v>
      </c>
      <c r="EF34" s="1016"/>
      <c r="EG34" s="898">
        <f t="shared" si="298"/>
        <v>1</v>
      </c>
      <c r="EH34" s="898">
        <f t="shared" si="299"/>
        <v>1</v>
      </c>
      <c r="EI34" s="899">
        <f t="shared" si="300"/>
        <v>1</v>
      </c>
      <c r="EJ34" s="899">
        <f t="shared" si="301"/>
        <v>1</v>
      </c>
      <c r="EK34" s="899">
        <f t="shared" si="302"/>
        <v>1</v>
      </c>
      <c r="EL34" s="899">
        <f t="shared" si="303"/>
        <v>1</v>
      </c>
      <c r="EM34" s="966">
        <f t="shared" si="304"/>
        <v>219300</v>
      </c>
      <c r="EN34" s="901">
        <f t="shared" si="305"/>
        <v>0</v>
      </c>
      <c r="EQ34" s="958" t="s">
        <v>762</v>
      </c>
      <c r="ER34" s="1012" t="s">
        <v>418</v>
      </c>
      <c r="ES34" s="1013" t="s">
        <v>149</v>
      </c>
      <c r="ET34" s="1014">
        <v>2</v>
      </c>
      <c r="EU34" s="1015">
        <v>31400</v>
      </c>
      <c r="EV34" s="1025">
        <f t="shared" si="73"/>
        <v>62800</v>
      </c>
      <c r="EW34" s="1016"/>
      <c r="EX34" s="898">
        <f t="shared" si="306"/>
        <v>1</v>
      </c>
      <c r="EY34" s="898">
        <f t="shared" si="307"/>
        <v>1</v>
      </c>
      <c r="EZ34" s="899">
        <f t="shared" si="308"/>
        <v>1</v>
      </c>
      <c r="FA34" s="899">
        <f t="shared" si="309"/>
        <v>1</v>
      </c>
      <c r="FB34" s="899">
        <f t="shared" si="310"/>
        <v>1</v>
      </c>
      <c r="FC34" s="899">
        <f t="shared" si="311"/>
        <v>1</v>
      </c>
      <c r="FD34" s="966">
        <f t="shared" si="312"/>
        <v>62800</v>
      </c>
      <c r="FE34" s="901">
        <f t="shared" si="313"/>
        <v>0</v>
      </c>
      <c r="FH34" s="958"/>
      <c r="FI34" s="1012"/>
      <c r="FJ34" s="1013"/>
      <c r="FK34" s="1014"/>
      <c r="FL34" s="1015"/>
      <c r="FM34" s="1025">
        <f t="shared" si="82"/>
        <v>0</v>
      </c>
      <c r="FN34" s="1016"/>
      <c r="FO34" s="898" t="e">
        <f t="shared" si="314"/>
        <v>#N/A</v>
      </c>
      <c r="FP34" s="898" t="e">
        <f t="shared" si="315"/>
        <v>#N/A</v>
      </c>
      <c r="FQ34" s="899" t="e">
        <f t="shared" si="316"/>
        <v>#N/A</v>
      </c>
      <c r="FR34" s="899">
        <f t="shared" si="317"/>
        <v>0</v>
      </c>
      <c r="FS34" s="899">
        <f t="shared" si="318"/>
        <v>0</v>
      </c>
      <c r="FT34" s="899" t="e">
        <f t="shared" si="319"/>
        <v>#N/A</v>
      </c>
      <c r="FU34" s="966">
        <f t="shared" si="320"/>
        <v>0</v>
      </c>
      <c r="FV34" s="901">
        <f t="shared" si="321"/>
        <v>0</v>
      </c>
      <c r="FY34" s="958" t="s">
        <v>762</v>
      </c>
      <c r="FZ34" s="1012" t="s">
        <v>418</v>
      </c>
      <c r="GA34" s="1013" t="s">
        <v>149</v>
      </c>
      <c r="GB34" s="1014">
        <v>2</v>
      </c>
      <c r="GC34" s="1043">
        <v>32002</v>
      </c>
      <c r="GD34" s="1025">
        <f t="shared" si="91"/>
        <v>64004</v>
      </c>
      <c r="GE34" s="1016"/>
      <c r="GF34" s="898">
        <f t="shared" si="322"/>
        <v>1</v>
      </c>
      <c r="GG34" s="898">
        <f t="shared" si="323"/>
        <v>1</v>
      </c>
      <c r="GH34" s="899">
        <f t="shared" si="324"/>
        <v>1</v>
      </c>
      <c r="GI34" s="899">
        <f t="shared" si="325"/>
        <v>1</v>
      </c>
      <c r="GJ34" s="899">
        <f t="shared" si="326"/>
        <v>1</v>
      </c>
      <c r="GK34" s="899">
        <f t="shared" si="327"/>
        <v>1</v>
      </c>
      <c r="GL34" s="966">
        <f t="shared" si="328"/>
        <v>64004</v>
      </c>
      <c r="GM34" s="901">
        <f t="shared" si="329"/>
        <v>0</v>
      </c>
      <c r="GP34" s="958" t="s">
        <v>762</v>
      </c>
      <c r="GQ34" s="1012" t="s">
        <v>418</v>
      </c>
      <c r="GR34" s="1013" t="s">
        <v>149</v>
      </c>
      <c r="GS34" s="1014">
        <v>2</v>
      </c>
      <c r="GT34" s="1015">
        <v>31360</v>
      </c>
      <c r="GU34" s="1025">
        <f t="shared" si="100"/>
        <v>62720</v>
      </c>
      <c r="GV34" s="1016"/>
      <c r="GW34" s="898">
        <f t="shared" si="330"/>
        <v>1</v>
      </c>
      <c r="GX34" s="898">
        <f t="shared" si="331"/>
        <v>1</v>
      </c>
      <c r="GY34" s="899">
        <f t="shared" si="332"/>
        <v>1</v>
      </c>
      <c r="GZ34" s="899">
        <f t="shared" si="333"/>
        <v>1</v>
      </c>
      <c r="HA34" s="899">
        <f t="shared" si="334"/>
        <v>1</v>
      </c>
      <c r="HB34" s="899">
        <f t="shared" si="335"/>
        <v>1</v>
      </c>
      <c r="HC34" s="966">
        <f t="shared" si="336"/>
        <v>62720</v>
      </c>
      <c r="HD34" s="901">
        <f t="shared" si="337"/>
        <v>0</v>
      </c>
      <c r="HG34" s="958" t="s">
        <v>762</v>
      </c>
      <c r="HH34" s="1012" t="s">
        <v>418</v>
      </c>
      <c r="HI34" s="1013" t="s">
        <v>149</v>
      </c>
      <c r="HJ34" s="1014">
        <v>2</v>
      </c>
      <c r="HK34" s="1015">
        <v>29175</v>
      </c>
      <c r="HL34" s="963">
        <f t="shared" si="241"/>
        <v>58350</v>
      </c>
      <c r="HM34" s="1016"/>
      <c r="HN34" s="898">
        <f t="shared" si="338"/>
        <v>1</v>
      </c>
      <c r="HO34" s="898">
        <f t="shared" si="339"/>
        <v>1</v>
      </c>
      <c r="HP34" s="899">
        <f t="shared" si="340"/>
        <v>1</v>
      </c>
      <c r="HQ34" s="899">
        <f t="shared" si="341"/>
        <v>1</v>
      </c>
      <c r="HR34" s="899">
        <f t="shared" si="342"/>
        <v>1</v>
      </c>
      <c r="HS34" s="899">
        <f t="shared" si="343"/>
        <v>1</v>
      </c>
      <c r="HT34" s="966">
        <f t="shared" si="344"/>
        <v>58350</v>
      </c>
      <c r="HU34" s="901">
        <f t="shared" si="345"/>
        <v>0</v>
      </c>
      <c r="HX34" s="958" t="s">
        <v>762</v>
      </c>
      <c r="HY34" s="1012" t="s">
        <v>418</v>
      </c>
      <c r="HZ34" s="1013" t="s">
        <v>149</v>
      </c>
      <c r="IA34" s="1014">
        <v>2</v>
      </c>
      <c r="IB34" s="1020">
        <v>46410</v>
      </c>
      <c r="IC34" s="1027">
        <f t="shared" si="117"/>
        <v>92820</v>
      </c>
      <c r="ID34" s="1016"/>
      <c r="IE34" s="898">
        <f t="shared" si="346"/>
        <v>1</v>
      </c>
      <c r="IF34" s="898">
        <f t="shared" si="347"/>
        <v>1</v>
      </c>
      <c r="IG34" s="899">
        <f t="shared" si="348"/>
        <v>1</v>
      </c>
      <c r="IH34" s="899">
        <f t="shared" si="349"/>
        <v>1</v>
      </c>
      <c r="II34" s="899">
        <f t="shared" si="350"/>
        <v>1</v>
      </c>
      <c r="IJ34" s="899">
        <f t="shared" si="351"/>
        <v>1</v>
      </c>
      <c r="IK34" s="966">
        <f t="shared" si="352"/>
        <v>92820</v>
      </c>
      <c r="IL34" s="901">
        <f t="shared" si="353"/>
        <v>0</v>
      </c>
      <c r="IO34" s="958" t="s">
        <v>762</v>
      </c>
      <c r="IP34" s="1012" t="s">
        <v>418</v>
      </c>
      <c r="IQ34" s="1013" t="s">
        <v>149</v>
      </c>
      <c r="IR34" s="1014">
        <v>2</v>
      </c>
      <c r="IS34" s="1015">
        <v>24213</v>
      </c>
      <c r="IT34" s="1025">
        <f t="shared" si="126"/>
        <v>48426</v>
      </c>
      <c r="IU34" s="1016"/>
      <c r="IV34" s="898">
        <f t="shared" si="354"/>
        <v>1</v>
      </c>
      <c r="IW34" s="898">
        <f t="shared" si="355"/>
        <v>1</v>
      </c>
      <c r="IX34" s="899">
        <f t="shared" si="356"/>
        <v>1</v>
      </c>
      <c r="IY34" s="899">
        <f t="shared" si="357"/>
        <v>1</v>
      </c>
      <c r="IZ34" s="899">
        <f t="shared" si="358"/>
        <v>1</v>
      </c>
      <c r="JA34" s="899">
        <f t="shared" si="359"/>
        <v>1</v>
      </c>
      <c r="JB34" s="966">
        <f t="shared" si="360"/>
        <v>48426</v>
      </c>
      <c r="JC34" s="901">
        <f t="shared" si="361"/>
        <v>0</v>
      </c>
      <c r="JF34" s="958" t="s">
        <v>762</v>
      </c>
      <c r="JG34" s="1012" t="s">
        <v>418</v>
      </c>
      <c r="JH34" s="1013" t="s">
        <v>149</v>
      </c>
      <c r="JI34" s="1014">
        <v>2</v>
      </c>
      <c r="JJ34" s="1015">
        <v>48000</v>
      </c>
      <c r="JK34" s="1025">
        <f t="shared" si="135"/>
        <v>96000</v>
      </c>
      <c r="JL34" s="1016"/>
      <c r="JM34" s="898">
        <f t="shared" si="362"/>
        <v>1</v>
      </c>
      <c r="JN34" s="898">
        <f t="shared" si="363"/>
        <v>1</v>
      </c>
      <c r="JO34" s="899">
        <f t="shared" si="364"/>
        <v>1</v>
      </c>
      <c r="JP34" s="899">
        <f t="shared" si="365"/>
        <v>1</v>
      </c>
      <c r="JQ34" s="899">
        <f t="shared" si="366"/>
        <v>1</v>
      </c>
      <c r="JR34" s="899">
        <f t="shared" si="367"/>
        <v>1</v>
      </c>
      <c r="JS34" s="966">
        <f t="shared" si="368"/>
        <v>96000</v>
      </c>
      <c r="JT34" s="901">
        <f t="shared" si="369"/>
        <v>0</v>
      </c>
      <c r="JW34" s="958" t="s">
        <v>762</v>
      </c>
      <c r="JX34" s="1012" t="s">
        <v>418</v>
      </c>
      <c r="JY34" s="1013" t="s">
        <v>149</v>
      </c>
      <c r="JZ34" s="1014">
        <v>2</v>
      </c>
      <c r="KA34" s="1015">
        <v>76474.075200000007</v>
      </c>
      <c r="KB34" s="1025">
        <f t="shared" si="144"/>
        <v>152948</v>
      </c>
      <c r="KC34" s="1016"/>
      <c r="KD34" s="898">
        <f t="shared" si="370"/>
        <v>1</v>
      </c>
      <c r="KE34" s="898">
        <f t="shared" si="371"/>
        <v>1</v>
      </c>
      <c r="KF34" s="899">
        <f t="shared" si="372"/>
        <v>1</v>
      </c>
      <c r="KG34" s="899">
        <f t="shared" si="373"/>
        <v>1</v>
      </c>
      <c r="KH34" s="899">
        <f t="shared" si="374"/>
        <v>1</v>
      </c>
      <c r="KI34" s="899">
        <f t="shared" si="375"/>
        <v>1</v>
      </c>
      <c r="KJ34" s="966">
        <f t="shared" si="376"/>
        <v>152948</v>
      </c>
      <c r="KK34" s="901">
        <f t="shared" si="377"/>
        <v>0</v>
      </c>
      <c r="KN34" s="958" t="s">
        <v>762</v>
      </c>
      <c r="KO34" s="1012" t="s">
        <v>418</v>
      </c>
      <c r="KP34" s="1013" t="s">
        <v>149</v>
      </c>
      <c r="KQ34" s="1014">
        <v>2</v>
      </c>
      <c r="KR34" s="1015">
        <v>29680</v>
      </c>
      <c r="KS34" s="1025">
        <f t="shared" si="153"/>
        <v>59360</v>
      </c>
      <c r="KT34" s="1016"/>
      <c r="KU34" s="898">
        <f t="shared" si="378"/>
        <v>1</v>
      </c>
      <c r="KV34" s="898">
        <f t="shared" si="379"/>
        <v>1</v>
      </c>
      <c r="KW34" s="899">
        <f t="shared" si="380"/>
        <v>1</v>
      </c>
      <c r="KX34" s="899">
        <f t="shared" si="381"/>
        <v>1</v>
      </c>
      <c r="KY34" s="899">
        <f t="shared" si="382"/>
        <v>1</v>
      </c>
      <c r="KZ34" s="899">
        <f t="shared" si="383"/>
        <v>1</v>
      </c>
      <c r="LA34" s="966">
        <f t="shared" si="384"/>
        <v>59360</v>
      </c>
      <c r="LB34" s="901">
        <f t="shared" si="385"/>
        <v>0</v>
      </c>
      <c r="LE34" s="958" t="s">
        <v>762</v>
      </c>
      <c r="LF34" s="1012" t="s">
        <v>418</v>
      </c>
      <c r="LG34" s="1013" t="s">
        <v>149</v>
      </c>
      <c r="LH34" s="1014">
        <v>2</v>
      </c>
      <c r="LI34" s="1021">
        <v>79760</v>
      </c>
      <c r="LJ34" s="1028">
        <f t="shared" si="162"/>
        <v>159520</v>
      </c>
      <c r="LK34" s="1016"/>
      <c r="LL34" s="898">
        <f t="shared" si="386"/>
        <v>1</v>
      </c>
      <c r="LM34" s="898">
        <f t="shared" si="387"/>
        <v>1</v>
      </c>
      <c r="LN34" s="899">
        <f t="shared" si="388"/>
        <v>1</v>
      </c>
      <c r="LO34" s="899">
        <f t="shared" si="389"/>
        <v>1</v>
      </c>
      <c r="LP34" s="899">
        <f t="shared" si="390"/>
        <v>1</v>
      </c>
      <c r="LQ34" s="899">
        <f t="shared" si="391"/>
        <v>1</v>
      </c>
      <c r="LR34" s="966">
        <f t="shared" si="392"/>
        <v>159520</v>
      </c>
      <c r="LS34" s="901">
        <f t="shared" si="393"/>
        <v>0</v>
      </c>
      <c r="LV34" s="958" t="s">
        <v>762</v>
      </c>
      <c r="LW34" s="1012" t="s">
        <v>418</v>
      </c>
      <c r="LX34" s="1013" t="s">
        <v>149</v>
      </c>
      <c r="LY34" s="1014">
        <v>2</v>
      </c>
      <c r="LZ34" s="1015">
        <v>42250</v>
      </c>
      <c r="MA34" s="1025">
        <f t="shared" si="171"/>
        <v>84500</v>
      </c>
      <c r="MB34" s="1016"/>
      <c r="MC34" s="898">
        <f t="shared" si="394"/>
        <v>1</v>
      </c>
      <c r="MD34" s="898">
        <f t="shared" si="395"/>
        <v>1</v>
      </c>
      <c r="ME34" s="899">
        <f t="shared" si="396"/>
        <v>1</v>
      </c>
      <c r="MF34" s="899">
        <f t="shared" si="397"/>
        <v>1</v>
      </c>
      <c r="MG34" s="899">
        <f t="shared" si="398"/>
        <v>1</v>
      </c>
      <c r="MH34" s="899">
        <f t="shared" si="399"/>
        <v>1</v>
      </c>
      <c r="MI34" s="966">
        <f t="shared" si="400"/>
        <v>84500</v>
      </c>
      <c r="MJ34" s="901">
        <f t="shared" si="401"/>
        <v>0</v>
      </c>
      <c r="MM34" s="958" t="s">
        <v>762</v>
      </c>
      <c r="MN34" s="1012" t="s">
        <v>418</v>
      </c>
      <c r="MO34" s="1013" t="s">
        <v>149</v>
      </c>
      <c r="MP34" s="1014">
        <v>2</v>
      </c>
      <c r="MQ34" s="1015">
        <v>80000</v>
      </c>
      <c r="MR34" s="1025">
        <f t="shared" si="180"/>
        <v>160000</v>
      </c>
      <c r="MS34" s="1016"/>
      <c r="MT34" s="898">
        <f t="shared" si="402"/>
        <v>1</v>
      </c>
      <c r="MU34" s="898">
        <f t="shared" si="403"/>
        <v>1</v>
      </c>
      <c r="MV34" s="899">
        <f t="shared" si="404"/>
        <v>1</v>
      </c>
      <c r="MW34" s="899">
        <f t="shared" si="405"/>
        <v>1</v>
      </c>
      <c r="MX34" s="899">
        <f t="shared" si="406"/>
        <v>1</v>
      </c>
      <c r="MY34" s="899">
        <f t="shared" si="407"/>
        <v>1</v>
      </c>
      <c r="MZ34" s="966">
        <f t="shared" si="408"/>
        <v>160000</v>
      </c>
      <c r="NA34" s="901">
        <f t="shared" si="409"/>
        <v>0</v>
      </c>
      <c r="ND34" s="975" t="s">
        <v>762</v>
      </c>
      <c r="NE34" s="976" t="s">
        <v>418</v>
      </c>
      <c r="NF34" s="977" t="s">
        <v>149</v>
      </c>
      <c r="NG34" s="978">
        <v>2</v>
      </c>
      <c r="NH34" s="979">
        <v>14968.8</v>
      </c>
      <c r="NI34" s="980">
        <v>29938</v>
      </c>
      <c r="NJ34" s="1016"/>
      <c r="NK34" s="898">
        <f t="shared" si="410"/>
        <v>1</v>
      </c>
      <c r="NL34" s="898">
        <f t="shared" si="411"/>
        <v>1</v>
      </c>
      <c r="NM34" s="899">
        <f t="shared" si="412"/>
        <v>1</v>
      </c>
      <c r="NN34" s="899">
        <f t="shared" si="413"/>
        <v>1</v>
      </c>
      <c r="NO34" s="899">
        <f t="shared" si="414"/>
        <v>1</v>
      </c>
      <c r="NP34" s="899">
        <f t="shared" si="415"/>
        <v>1</v>
      </c>
      <c r="NQ34" s="966">
        <f t="shared" si="416"/>
        <v>29938</v>
      </c>
      <c r="NR34" s="901">
        <f t="shared" si="417"/>
        <v>0</v>
      </c>
      <c r="NU34" s="981" t="s">
        <v>762</v>
      </c>
      <c r="NV34" s="982" t="s">
        <v>418</v>
      </c>
      <c r="NW34" s="983" t="s">
        <v>149</v>
      </c>
      <c r="NX34" s="984">
        <v>2</v>
      </c>
      <c r="NY34" s="1022">
        <v>15120</v>
      </c>
      <c r="NZ34" s="986">
        <f t="shared" si="197"/>
        <v>30240</v>
      </c>
      <c r="OA34" s="1016"/>
      <c r="OB34" s="898">
        <f t="shared" si="418"/>
        <v>1</v>
      </c>
      <c r="OC34" s="898">
        <f t="shared" si="419"/>
        <v>1</v>
      </c>
      <c r="OD34" s="899">
        <f t="shared" si="420"/>
        <v>1</v>
      </c>
      <c r="OE34" s="899">
        <f t="shared" si="421"/>
        <v>1</v>
      </c>
      <c r="OF34" s="899">
        <f t="shared" si="422"/>
        <v>1</v>
      </c>
      <c r="OG34" s="899">
        <f t="shared" si="423"/>
        <v>1</v>
      </c>
      <c r="OH34" s="966">
        <f t="shared" si="424"/>
        <v>30240</v>
      </c>
      <c r="OI34" s="901">
        <f t="shared" si="425"/>
        <v>0</v>
      </c>
      <c r="OL34" s="958" t="s">
        <v>762</v>
      </c>
      <c r="OM34" s="1012" t="s">
        <v>418</v>
      </c>
      <c r="ON34" s="1013" t="s">
        <v>149</v>
      </c>
      <c r="OO34" s="1014">
        <v>2</v>
      </c>
      <c r="OP34" s="1015">
        <v>82202</v>
      </c>
      <c r="OQ34" s="1025">
        <f t="shared" si="206"/>
        <v>164404</v>
      </c>
      <c r="OR34" s="1016"/>
      <c r="OS34" s="898">
        <f t="shared" si="426"/>
        <v>1</v>
      </c>
      <c r="OT34" s="898">
        <f t="shared" si="427"/>
        <v>1</v>
      </c>
      <c r="OU34" s="899">
        <f t="shared" si="428"/>
        <v>1</v>
      </c>
      <c r="OV34" s="899">
        <f t="shared" si="429"/>
        <v>1</v>
      </c>
      <c r="OW34" s="899">
        <f t="shared" si="430"/>
        <v>1</v>
      </c>
      <c r="OX34" s="899">
        <f t="shared" si="431"/>
        <v>1</v>
      </c>
      <c r="OY34" s="966">
        <f t="shared" si="432"/>
        <v>164404</v>
      </c>
      <c r="OZ34" s="901">
        <f t="shared" si="433"/>
        <v>0</v>
      </c>
      <c r="PC34" s="958" t="s">
        <v>762</v>
      </c>
      <c r="PD34" s="1012" t="s">
        <v>418</v>
      </c>
      <c r="PE34" s="1013" t="s">
        <v>149</v>
      </c>
      <c r="PF34" s="1014">
        <v>2</v>
      </c>
      <c r="PG34" s="1023">
        <v>46475</v>
      </c>
      <c r="PH34" s="1029">
        <v>92950</v>
      </c>
      <c r="PI34" s="1024"/>
      <c r="PJ34" s="898">
        <f t="shared" si="434"/>
        <v>1</v>
      </c>
      <c r="PK34" s="898">
        <f t="shared" si="435"/>
        <v>1</v>
      </c>
      <c r="PL34" s="899">
        <f t="shared" si="436"/>
        <v>1</v>
      </c>
      <c r="PM34" s="899">
        <f t="shared" si="437"/>
        <v>1</v>
      </c>
      <c r="PN34" s="899">
        <f t="shared" si="438"/>
        <v>1</v>
      </c>
      <c r="PO34" s="899">
        <f t="shared" si="439"/>
        <v>1</v>
      </c>
      <c r="PP34" s="966">
        <f t="shared" si="440"/>
        <v>92950</v>
      </c>
      <c r="PQ34" s="901">
        <f t="shared" si="441"/>
        <v>0</v>
      </c>
      <c r="PT34" s="958" t="s">
        <v>762</v>
      </c>
      <c r="PU34" s="1012" t="s">
        <v>418</v>
      </c>
      <c r="PV34" s="1013" t="s">
        <v>149</v>
      </c>
      <c r="PW34" s="1014">
        <v>2</v>
      </c>
      <c r="PX34" s="1015">
        <v>31350</v>
      </c>
      <c r="PY34" s="1025">
        <f t="shared" si="223"/>
        <v>62700</v>
      </c>
      <c r="PZ34" s="1016"/>
      <c r="QA34" s="898">
        <f t="shared" si="442"/>
        <v>1</v>
      </c>
      <c r="QB34" s="898">
        <f t="shared" si="443"/>
        <v>1</v>
      </c>
      <c r="QC34" s="899">
        <f t="shared" si="444"/>
        <v>1</v>
      </c>
      <c r="QD34" s="899">
        <f t="shared" si="445"/>
        <v>1</v>
      </c>
      <c r="QE34" s="899">
        <f t="shared" si="446"/>
        <v>1</v>
      </c>
      <c r="QF34" s="899">
        <f t="shared" si="447"/>
        <v>1</v>
      </c>
      <c r="QG34" s="966">
        <f t="shared" si="448"/>
        <v>62700</v>
      </c>
      <c r="QH34" s="901">
        <f t="shared" si="449"/>
        <v>0</v>
      </c>
      <c r="QK34" s="958" t="s">
        <v>762</v>
      </c>
      <c r="QL34" s="1012" t="s">
        <v>418</v>
      </c>
      <c r="QM34" s="1013" t="s">
        <v>149</v>
      </c>
      <c r="QN34" s="1014">
        <v>2</v>
      </c>
      <c r="QO34" s="1021">
        <v>80158.799999999988</v>
      </c>
      <c r="QP34" s="1028">
        <f t="shared" si="232"/>
        <v>160318</v>
      </c>
      <c r="QQ34" s="1016"/>
      <c r="QR34" s="898">
        <f t="shared" si="450"/>
        <v>1</v>
      </c>
      <c r="QS34" s="898">
        <f t="shared" si="451"/>
        <v>1</v>
      </c>
      <c r="QT34" s="899">
        <f t="shared" si="452"/>
        <v>1</v>
      </c>
      <c r="QU34" s="899">
        <f t="shared" si="453"/>
        <v>1</v>
      </c>
      <c r="QV34" s="899">
        <f t="shared" si="454"/>
        <v>1</v>
      </c>
      <c r="QW34" s="899">
        <f t="shared" si="455"/>
        <v>1</v>
      </c>
      <c r="QX34" s="966">
        <f t="shared" si="456"/>
        <v>160318</v>
      </c>
      <c r="QY34" s="901">
        <f t="shared" si="457"/>
        <v>0</v>
      </c>
      <c r="RB34" s="405"/>
      <c r="RC34" s="406"/>
      <c r="RD34" s="407"/>
      <c r="RE34" s="408"/>
      <c r="RF34" s="409"/>
      <c r="RG34" s="410"/>
      <c r="RH34" s="410"/>
      <c r="RI34" s="898"/>
      <c r="RJ34" s="898"/>
      <c r="RK34" s="934"/>
      <c r="RL34" s="934"/>
      <c r="RM34" s="934"/>
      <c r="RN34" s="934"/>
      <c r="RO34" s="935"/>
      <c r="RP34" s="936"/>
      <c r="RS34" s="405"/>
      <c r="RT34" s="406"/>
      <c r="RU34" s="407"/>
      <c r="RV34" s="408"/>
      <c r="RW34" s="409"/>
      <c r="RX34" s="410"/>
      <c r="RY34" s="410"/>
      <c r="RZ34" s="898"/>
      <c r="SA34" s="898"/>
      <c r="SB34" s="934"/>
      <c r="SC34" s="934"/>
      <c r="SD34" s="934"/>
      <c r="SE34" s="934"/>
      <c r="SF34" s="935"/>
      <c r="SG34" s="936"/>
      <c r="SJ34" s="405"/>
      <c r="SK34" s="406"/>
      <c r="SL34" s="407"/>
      <c r="SM34" s="408"/>
      <c r="SN34" s="409"/>
      <c r="SO34" s="410"/>
      <c r="SP34" s="410"/>
      <c r="SQ34" s="898"/>
      <c r="SR34" s="898"/>
      <c r="SS34" s="934"/>
      <c r="ST34" s="934"/>
      <c r="SU34" s="934"/>
      <c r="SV34" s="934"/>
      <c r="SW34" s="935"/>
      <c r="SX34" s="936"/>
    </row>
    <row r="35" spans="2:518" ht="43.5" customHeight="1" thickTop="1" thickBot="1">
      <c r="B35" s="958" t="s">
        <v>763</v>
      </c>
      <c r="C35" s="1012" t="s">
        <v>419</v>
      </c>
      <c r="D35" s="1013" t="s">
        <v>147</v>
      </c>
      <c r="E35" s="1014">
        <v>45</v>
      </c>
      <c r="F35" s="1015"/>
      <c r="G35" s="1025">
        <f t="shared" si="0"/>
        <v>0</v>
      </c>
      <c r="H35" s="1016"/>
      <c r="K35" s="958" t="s">
        <v>763</v>
      </c>
      <c r="L35" s="1012" t="s">
        <v>419</v>
      </c>
      <c r="M35" s="1013" t="s">
        <v>147</v>
      </c>
      <c r="N35" s="1014">
        <v>45</v>
      </c>
      <c r="O35" s="1043">
        <v>4771</v>
      </c>
      <c r="P35" s="1025">
        <f t="shared" si="1"/>
        <v>214695</v>
      </c>
      <c r="Q35" s="1016"/>
      <c r="R35" s="898">
        <f t="shared" si="242"/>
        <v>1</v>
      </c>
      <c r="S35" s="898">
        <f t="shared" si="243"/>
        <v>1</v>
      </c>
      <c r="T35" s="899">
        <f t="shared" si="244"/>
        <v>1</v>
      </c>
      <c r="U35" s="899">
        <f t="shared" si="245"/>
        <v>1</v>
      </c>
      <c r="V35" s="899">
        <f t="shared" si="246"/>
        <v>1</v>
      </c>
      <c r="W35" s="899">
        <f t="shared" si="247"/>
        <v>1</v>
      </c>
      <c r="X35" s="966">
        <f t="shared" si="248"/>
        <v>214695</v>
      </c>
      <c r="Y35" s="901">
        <f t="shared" si="249"/>
        <v>0</v>
      </c>
      <c r="Z35" s="872"/>
      <c r="AA35" s="872"/>
      <c r="AB35" s="958" t="s">
        <v>763</v>
      </c>
      <c r="AC35" s="1012" t="s">
        <v>419</v>
      </c>
      <c r="AD35" s="1013" t="s">
        <v>147</v>
      </c>
      <c r="AE35" s="1014">
        <v>45</v>
      </c>
      <c r="AF35" s="1015">
        <v>15000</v>
      </c>
      <c r="AG35" s="1025">
        <f t="shared" si="10"/>
        <v>675000</v>
      </c>
      <c r="AH35" s="1016"/>
      <c r="AI35" s="898">
        <f t="shared" si="250"/>
        <v>1</v>
      </c>
      <c r="AJ35" s="898">
        <f t="shared" si="251"/>
        <v>1</v>
      </c>
      <c r="AK35" s="899">
        <f t="shared" si="252"/>
        <v>1</v>
      </c>
      <c r="AL35" s="899">
        <f t="shared" si="253"/>
        <v>1</v>
      </c>
      <c r="AM35" s="899">
        <f t="shared" si="254"/>
        <v>1</v>
      </c>
      <c r="AN35" s="899">
        <f t="shared" si="255"/>
        <v>1</v>
      </c>
      <c r="AO35" s="966">
        <f t="shared" si="256"/>
        <v>675000</v>
      </c>
      <c r="AP35" s="901">
        <f t="shared" si="257"/>
        <v>0</v>
      </c>
      <c r="AQ35" s="872"/>
      <c r="AR35" s="872"/>
      <c r="AS35" s="958" t="s">
        <v>763</v>
      </c>
      <c r="AT35" s="1018" t="s">
        <v>419</v>
      </c>
      <c r="AU35" s="1013" t="s">
        <v>147</v>
      </c>
      <c r="AV35" s="1014">
        <v>45</v>
      </c>
      <c r="AW35" s="1019">
        <v>30000</v>
      </c>
      <c r="AX35" s="1026">
        <f t="shared" si="19"/>
        <v>1350000</v>
      </c>
      <c r="AY35" s="1016"/>
      <c r="AZ35" s="898">
        <f t="shared" si="258"/>
        <v>1</v>
      </c>
      <c r="BA35" s="898">
        <f t="shared" si="259"/>
        <v>1</v>
      </c>
      <c r="BB35" s="899">
        <f t="shared" si="260"/>
        <v>1</v>
      </c>
      <c r="BC35" s="899">
        <f t="shared" si="261"/>
        <v>1</v>
      </c>
      <c r="BD35" s="899">
        <f t="shared" si="262"/>
        <v>1</v>
      </c>
      <c r="BE35" s="899">
        <f t="shared" si="263"/>
        <v>1</v>
      </c>
      <c r="BF35" s="966">
        <f t="shared" si="264"/>
        <v>1350000</v>
      </c>
      <c r="BG35" s="901">
        <f t="shared" si="265"/>
        <v>0</v>
      </c>
      <c r="BJ35" s="958" t="s">
        <v>763</v>
      </c>
      <c r="BK35" s="1012" t="s">
        <v>419</v>
      </c>
      <c r="BL35" s="1013" t="s">
        <v>147</v>
      </c>
      <c r="BM35" s="1014">
        <v>45</v>
      </c>
      <c r="BN35" s="1015">
        <v>11200</v>
      </c>
      <c r="BO35" s="1025">
        <f t="shared" si="28"/>
        <v>504000</v>
      </c>
      <c r="BP35" s="1016"/>
      <c r="BQ35" s="898">
        <f t="shared" si="266"/>
        <v>1</v>
      </c>
      <c r="BR35" s="898">
        <f t="shared" si="267"/>
        <v>1</v>
      </c>
      <c r="BS35" s="899">
        <f t="shared" si="268"/>
        <v>1</v>
      </c>
      <c r="BT35" s="899">
        <f t="shared" si="269"/>
        <v>1</v>
      </c>
      <c r="BU35" s="899">
        <f t="shared" si="270"/>
        <v>1</v>
      </c>
      <c r="BV35" s="899">
        <f t="shared" si="271"/>
        <v>1</v>
      </c>
      <c r="BW35" s="966">
        <f t="shared" si="272"/>
        <v>504000</v>
      </c>
      <c r="BX35" s="901">
        <f t="shared" si="273"/>
        <v>0</v>
      </c>
      <c r="CA35" s="958" t="s">
        <v>763</v>
      </c>
      <c r="CB35" s="1012" t="s">
        <v>419</v>
      </c>
      <c r="CC35" s="1013" t="s">
        <v>147</v>
      </c>
      <c r="CD35" s="1014">
        <v>45</v>
      </c>
      <c r="CE35" s="1015">
        <v>4646</v>
      </c>
      <c r="CF35" s="1025">
        <f t="shared" si="37"/>
        <v>209070</v>
      </c>
      <c r="CG35" s="1016"/>
      <c r="CH35" s="898">
        <f t="shared" si="274"/>
        <v>1</v>
      </c>
      <c r="CI35" s="898">
        <f t="shared" si="275"/>
        <v>1</v>
      </c>
      <c r="CJ35" s="899">
        <f t="shared" si="276"/>
        <v>1</v>
      </c>
      <c r="CK35" s="899">
        <f t="shared" si="277"/>
        <v>1</v>
      </c>
      <c r="CL35" s="899">
        <f t="shared" si="278"/>
        <v>1</v>
      </c>
      <c r="CM35" s="899">
        <f t="shared" si="279"/>
        <v>1</v>
      </c>
      <c r="CN35" s="966">
        <f t="shared" si="280"/>
        <v>209070</v>
      </c>
      <c r="CO35" s="901">
        <f t="shared" si="281"/>
        <v>0</v>
      </c>
      <c r="CR35" s="958" t="s">
        <v>763</v>
      </c>
      <c r="CS35" s="1012" t="s">
        <v>419</v>
      </c>
      <c r="CT35" s="1013" t="s">
        <v>147</v>
      </c>
      <c r="CU35" s="1014">
        <v>45</v>
      </c>
      <c r="CV35" s="1015">
        <v>42000</v>
      </c>
      <c r="CW35" s="1025">
        <f t="shared" si="46"/>
        <v>1890000</v>
      </c>
      <c r="CX35" s="1016"/>
      <c r="CY35" s="898">
        <f t="shared" si="282"/>
        <v>1</v>
      </c>
      <c r="CZ35" s="898">
        <f t="shared" si="283"/>
        <v>1</v>
      </c>
      <c r="DA35" s="899">
        <f t="shared" si="284"/>
        <v>1</v>
      </c>
      <c r="DB35" s="899">
        <f t="shared" si="285"/>
        <v>1</v>
      </c>
      <c r="DC35" s="899">
        <f t="shared" si="286"/>
        <v>1</v>
      </c>
      <c r="DD35" s="899">
        <f t="shared" si="287"/>
        <v>1</v>
      </c>
      <c r="DE35" s="966">
        <f t="shared" si="288"/>
        <v>1890000</v>
      </c>
      <c r="DF35" s="901">
        <f t="shared" si="289"/>
        <v>0</v>
      </c>
      <c r="DI35" s="958" t="s">
        <v>763</v>
      </c>
      <c r="DJ35" s="1012" t="s">
        <v>419</v>
      </c>
      <c r="DK35" s="1013" t="s">
        <v>147</v>
      </c>
      <c r="DL35" s="1014">
        <v>45</v>
      </c>
      <c r="DM35" s="1015">
        <v>13553</v>
      </c>
      <c r="DN35" s="1025">
        <f t="shared" si="55"/>
        <v>609885</v>
      </c>
      <c r="DO35" s="1016"/>
      <c r="DP35" s="898">
        <f t="shared" si="290"/>
        <v>1</v>
      </c>
      <c r="DQ35" s="898">
        <f t="shared" si="291"/>
        <v>1</v>
      </c>
      <c r="DR35" s="899">
        <f t="shared" si="292"/>
        <v>1</v>
      </c>
      <c r="DS35" s="899">
        <f t="shared" si="293"/>
        <v>1</v>
      </c>
      <c r="DT35" s="899">
        <f t="shared" si="294"/>
        <v>1</v>
      </c>
      <c r="DU35" s="899">
        <f t="shared" si="295"/>
        <v>1</v>
      </c>
      <c r="DV35" s="966">
        <f t="shared" si="296"/>
        <v>609885</v>
      </c>
      <c r="DW35" s="901">
        <f t="shared" si="297"/>
        <v>0</v>
      </c>
      <c r="DZ35" s="958" t="s">
        <v>763</v>
      </c>
      <c r="EA35" s="1012" t="s">
        <v>419</v>
      </c>
      <c r="EB35" s="1013" t="s">
        <v>147</v>
      </c>
      <c r="EC35" s="1014">
        <v>45</v>
      </c>
      <c r="ED35" s="1015">
        <v>45700</v>
      </c>
      <c r="EE35" s="1025">
        <f t="shared" si="64"/>
        <v>2056500</v>
      </c>
      <c r="EF35" s="1016"/>
      <c r="EG35" s="898">
        <f t="shared" si="298"/>
        <v>1</v>
      </c>
      <c r="EH35" s="898">
        <f t="shared" si="299"/>
        <v>1</v>
      </c>
      <c r="EI35" s="899">
        <f t="shared" si="300"/>
        <v>1</v>
      </c>
      <c r="EJ35" s="899">
        <f t="shared" si="301"/>
        <v>1</v>
      </c>
      <c r="EK35" s="899">
        <f t="shared" si="302"/>
        <v>1</v>
      </c>
      <c r="EL35" s="899">
        <f t="shared" si="303"/>
        <v>1</v>
      </c>
      <c r="EM35" s="966">
        <f t="shared" si="304"/>
        <v>2056500</v>
      </c>
      <c r="EN35" s="901">
        <f t="shared" si="305"/>
        <v>0</v>
      </c>
      <c r="EQ35" s="958" t="s">
        <v>763</v>
      </c>
      <c r="ER35" s="1012" t="s">
        <v>419</v>
      </c>
      <c r="ES35" s="1013" t="s">
        <v>147</v>
      </c>
      <c r="ET35" s="1014">
        <v>45</v>
      </c>
      <c r="EU35" s="1015">
        <v>4660</v>
      </c>
      <c r="EV35" s="1025">
        <f t="shared" si="73"/>
        <v>209700</v>
      </c>
      <c r="EW35" s="1016"/>
      <c r="EX35" s="898">
        <f t="shared" si="306"/>
        <v>1</v>
      </c>
      <c r="EY35" s="898">
        <f t="shared" si="307"/>
        <v>1</v>
      </c>
      <c r="EZ35" s="899">
        <f t="shared" si="308"/>
        <v>1</v>
      </c>
      <c r="FA35" s="899">
        <f t="shared" si="309"/>
        <v>1</v>
      </c>
      <c r="FB35" s="899">
        <f t="shared" si="310"/>
        <v>1</v>
      </c>
      <c r="FC35" s="899">
        <f t="shared" si="311"/>
        <v>1</v>
      </c>
      <c r="FD35" s="966">
        <f t="shared" si="312"/>
        <v>209700</v>
      </c>
      <c r="FE35" s="901">
        <f t="shared" si="313"/>
        <v>0</v>
      </c>
      <c r="FH35" s="958"/>
      <c r="FI35" s="1012"/>
      <c r="FJ35" s="1013"/>
      <c r="FK35" s="1014"/>
      <c r="FL35" s="1015"/>
      <c r="FM35" s="1025">
        <f t="shared" si="82"/>
        <v>0</v>
      </c>
      <c r="FN35" s="1016"/>
      <c r="FO35" s="898" t="e">
        <f t="shared" si="314"/>
        <v>#N/A</v>
      </c>
      <c r="FP35" s="898" t="e">
        <f t="shared" si="315"/>
        <v>#N/A</v>
      </c>
      <c r="FQ35" s="899" t="e">
        <f t="shared" si="316"/>
        <v>#N/A</v>
      </c>
      <c r="FR35" s="899">
        <f t="shared" si="317"/>
        <v>0</v>
      </c>
      <c r="FS35" s="899">
        <f t="shared" si="318"/>
        <v>0</v>
      </c>
      <c r="FT35" s="899" t="e">
        <f t="shared" si="319"/>
        <v>#N/A</v>
      </c>
      <c r="FU35" s="966">
        <f t="shared" si="320"/>
        <v>0</v>
      </c>
      <c r="FV35" s="901">
        <f t="shared" si="321"/>
        <v>0</v>
      </c>
      <c r="FY35" s="958" t="s">
        <v>763</v>
      </c>
      <c r="FZ35" s="1012" t="s">
        <v>419</v>
      </c>
      <c r="GA35" s="1013" t="s">
        <v>147</v>
      </c>
      <c r="GB35" s="1014">
        <v>45</v>
      </c>
      <c r="GC35" s="1043">
        <v>4771</v>
      </c>
      <c r="GD35" s="1025">
        <f t="shared" si="91"/>
        <v>214695</v>
      </c>
      <c r="GE35" s="1016"/>
      <c r="GF35" s="898">
        <f t="shared" si="322"/>
        <v>1</v>
      </c>
      <c r="GG35" s="898">
        <f t="shared" si="323"/>
        <v>1</v>
      </c>
      <c r="GH35" s="899">
        <f t="shared" si="324"/>
        <v>1</v>
      </c>
      <c r="GI35" s="899">
        <f t="shared" si="325"/>
        <v>1</v>
      </c>
      <c r="GJ35" s="899">
        <f t="shared" si="326"/>
        <v>1</v>
      </c>
      <c r="GK35" s="899">
        <f t="shared" si="327"/>
        <v>1</v>
      </c>
      <c r="GL35" s="966">
        <f t="shared" si="328"/>
        <v>214695</v>
      </c>
      <c r="GM35" s="901">
        <f t="shared" si="329"/>
        <v>0</v>
      </c>
      <c r="GP35" s="958" t="s">
        <v>763</v>
      </c>
      <c r="GQ35" s="1012" t="s">
        <v>419</v>
      </c>
      <c r="GR35" s="1013" t="s">
        <v>147</v>
      </c>
      <c r="GS35" s="1014">
        <v>45</v>
      </c>
      <c r="GT35" s="1015">
        <v>4677</v>
      </c>
      <c r="GU35" s="1025">
        <f t="shared" si="100"/>
        <v>210465</v>
      </c>
      <c r="GV35" s="1016"/>
      <c r="GW35" s="898">
        <f t="shared" si="330"/>
        <v>1</v>
      </c>
      <c r="GX35" s="898">
        <f t="shared" si="331"/>
        <v>1</v>
      </c>
      <c r="GY35" s="899">
        <f t="shared" si="332"/>
        <v>1</v>
      </c>
      <c r="GZ35" s="899">
        <f t="shared" si="333"/>
        <v>1</v>
      </c>
      <c r="HA35" s="899">
        <f t="shared" si="334"/>
        <v>1</v>
      </c>
      <c r="HB35" s="899">
        <f t="shared" si="335"/>
        <v>1</v>
      </c>
      <c r="HC35" s="966">
        <f t="shared" si="336"/>
        <v>210465</v>
      </c>
      <c r="HD35" s="901">
        <f t="shared" si="337"/>
        <v>0</v>
      </c>
      <c r="HG35" s="958" t="s">
        <v>763</v>
      </c>
      <c r="HH35" s="1012" t="s">
        <v>419</v>
      </c>
      <c r="HI35" s="1013" t="s">
        <v>147</v>
      </c>
      <c r="HJ35" s="1014">
        <v>45</v>
      </c>
      <c r="HK35" s="1015">
        <v>13809</v>
      </c>
      <c r="HL35" s="963">
        <f t="shared" si="241"/>
        <v>621405</v>
      </c>
      <c r="HM35" s="1016"/>
      <c r="HN35" s="898">
        <f t="shared" si="338"/>
        <v>1</v>
      </c>
      <c r="HO35" s="898">
        <f t="shared" si="339"/>
        <v>1</v>
      </c>
      <c r="HP35" s="899">
        <f t="shared" si="340"/>
        <v>1</v>
      </c>
      <c r="HQ35" s="899">
        <f t="shared" si="341"/>
        <v>1</v>
      </c>
      <c r="HR35" s="899">
        <f t="shared" si="342"/>
        <v>1</v>
      </c>
      <c r="HS35" s="899">
        <f t="shared" si="343"/>
        <v>1</v>
      </c>
      <c r="HT35" s="966">
        <f t="shared" si="344"/>
        <v>621405</v>
      </c>
      <c r="HU35" s="901">
        <f t="shared" si="345"/>
        <v>0</v>
      </c>
      <c r="HX35" s="958" t="s">
        <v>763</v>
      </c>
      <c r="HY35" s="1012" t="s">
        <v>419</v>
      </c>
      <c r="HZ35" s="1013" t="s">
        <v>147</v>
      </c>
      <c r="IA35" s="1014">
        <v>45</v>
      </c>
      <c r="IB35" s="1020">
        <v>17655</v>
      </c>
      <c r="IC35" s="1027">
        <f t="shared" si="117"/>
        <v>794475</v>
      </c>
      <c r="ID35" s="1016"/>
      <c r="IE35" s="898">
        <f t="shared" si="346"/>
        <v>1</v>
      </c>
      <c r="IF35" s="898">
        <f t="shared" si="347"/>
        <v>1</v>
      </c>
      <c r="IG35" s="899">
        <f t="shared" si="348"/>
        <v>1</v>
      </c>
      <c r="IH35" s="899">
        <f t="shared" si="349"/>
        <v>1</v>
      </c>
      <c r="II35" s="899">
        <f t="shared" si="350"/>
        <v>1</v>
      </c>
      <c r="IJ35" s="899">
        <f t="shared" si="351"/>
        <v>1</v>
      </c>
      <c r="IK35" s="966">
        <f t="shared" si="352"/>
        <v>794475</v>
      </c>
      <c r="IL35" s="901">
        <f t="shared" si="353"/>
        <v>0</v>
      </c>
      <c r="IO35" s="958" t="s">
        <v>763</v>
      </c>
      <c r="IP35" s="1012" t="s">
        <v>419</v>
      </c>
      <c r="IQ35" s="1013" t="s">
        <v>147</v>
      </c>
      <c r="IR35" s="1014">
        <v>45</v>
      </c>
      <c r="IS35" s="1015">
        <v>13559</v>
      </c>
      <c r="IT35" s="1025">
        <f t="shared" si="126"/>
        <v>610155</v>
      </c>
      <c r="IU35" s="1016"/>
      <c r="IV35" s="898">
        <f t="shared" si="354"/>
        <v>1</v>
      </c>
      <c r="IW35" s="898">
        <f t="shared" si="355"/>
        <v>1</v>
      </c>
      <c r="IX35" s="899">
        <f t="shared" si="356"/>
        <v>1</v>
      </c>
      <c r="IY35" s="899">
        <f t="shared" si="357"/>
        <v>1</v>
      </c>
      <c r="IZ35" s="899">
        <f t="shared" si="358"/>
        <v>1</v>
      </c>
      <c r="JA35" s="899">
        <f t="shared" si="359"/>
        <v>1</v>
      </c>
      <c r="JB35" s="966">
        <f t="shared" si="360"/>
        <v>610155</v>
      </c>
      <c r="JC35" s="901">
        <f t="shared" si="361"/>
        <v>0</v>
      </c>
      <c r="JF35" s="958" t="s">
        <v>763</v>
      </c>
      <c r="JG35" s="1012" t="s">
        <v>419</v>
      </c>
      <c r="JH35" s="1013" t="s">
        <v>147</v>
      </c>
      <c r="JI35" s="1014">
        <v>45</v>
      </c>
      <c r="JJ35" s="1015">
        <v>9000</v>
      </c>
      <c r="JK35" s="1025">
        <f t="shared" si="135"/>
        <v>405000</v>
      </c>
      <c r="JL35" s="1016"/>
      <c r="JM35" s="898">
        <f t="shared" si="362"/>
        <v>1</v>
      </c>
      <c r="JN35" s="898">
        <f t="shared" si="363"/>
        <v>1</v>
      </c>
      <c r="JO35" s="899">
        <f t="shared" si="364"/>
        <v>1</v>
      </c>
      <c r="JP35" s="899">
        <f t="shared" si="365"/>
        <v>1</v>
      </c>
      <c r="JQ35" s="899">
        <f t="shared" si="366"/>
        <v>1</v>
      </c>
      <c r="JR35" s="899">
        <f t="shared" si="367"/>
        <v>1</v>
      </c>
      <c r="JS35" s="966">
        <f t="shared" si="368"/>
        <v>405000</v>
      </c>
      <c r="JT35" s="901">
        <f t="shared" si="369"/>
        <v>0</v>
      </c>
      <c r="JW35" s="958" t="s">
        <v>763</v>
      </c>
      <c r="JX35" s="1012" t="s">
        <v>419</v>
      </c>
      <c r="JY35" s="1013" t="s">
        <v>147</v>
      </c>
      <c r="JZ35" s="1014">
        <v>45</v>
      </c>
      <c r="KA35" s="1015">
        <v>16471.412250000001</v>
      </c>
      <c r="KB35" s="1025">
        <f t="shared" si="144"/>
        <v>741214</v>
      </c>
      <c r="KC35" s="1016"/>
      <c r="KD35" s="898">
        <f t="shared" si="370"/>
        <v>1</v>
      </c>
      <c r="KE35" s="898">
        <f t="shared" si="371"/>
        <v>1</v>
      </c>
      <c r="KF35" s="899">
        <f t="shared" si="372"/>
        <v>1</v>
      </c>
      <c r="KG35" s="899">
        <f t="shared" si="373"/>
        <v>1</v>
      </c>
      <c r="KH35" s="899">
        <f t="shared" si="374"/>
        <v>1</v>
      </c>
      <c r="KI35" s="899">
        <f t="shared" si="375"/>
        <v>1</v>
      </c>
      <c r="KJ35" s="966">
        <f t="shared" si="376"/>
        <v>741214</v>
      </c>
      <c r="KK35" s="901">
        <f t="shared" si="377"/>
        <v>0</v>
      </c>
      <c r="KN35" s="958" t="s">
        <v>763</v>
      </c>
      <c r="KO35" s="1012" t="s">
        <v>419</v>
      </c>
      <c r="KP35" s="1013" t="s">
        <v>147</v>
      </c>
      <c r="KQ35" s="1014">
        <v>45</v>
      </c>
      <c r="KR35" s="1015">
        <v>27500</v>
      </c>
      <c r="KS35" s="1025">
        <f t="shared" si="153"/>
        <v>1237500</v>
      </c>
      <c r="KT35" s="1016"/>
      <c r="KU35" s="898">
        <f t="shared" si="378"/>
        <v>1</v>
      </c>
      <c r="KV35" s="898">
        <f t="shared" si="379"/>
        <v>1</v>
      </c>
      <c r="KW35" s="899">
        <f t="shared" si="380"/>
        <v>1</v>
      </c>
      <c r="KX35" s="899">
        <f t="shared" si="381"/>
        <v>1</v>
      </c>
      <c r="KY35" s="899">
        <f t="shared" si="382"/>
        <v>1</v>
      </c>
      <c r="KZ35" s="899">
        <f t="shared" si="383"/>
        <v>1</v>
      </c>
      <c r="LA35" s="966">
        <f t="shared" si="384"/>
        <v>1237500</v>
      </c>
      <c r="LB35" s="901">
        <f t="shared" si="385"/>
        <v>0</v>
      </c>
      <c r="LE35" s="958" t="s">
        <v>763</v>
      </c>
      <c r="LF35" s="1012" t="s">
        <v>419</v>
      </c>
      <c r="LG35" s="1013" t="s">
        <v>147</v>
      </c>
      <c r="LH35" s="1014">
        <v>45</v>
      </c>
      <c r="LI35" s="1021">
        <v>19940</v>
      </c>
      <c r="LJ35" s="1028">
        <f t="shared" si="162"/>
        <v>897300</v>
      </c>
      <c r="LK35" s="1016"/>
      <c r="LL35" s="898">
        <f t="shared" si="386"/>
        <v>1</v>
      </c>
      <c r="LM35" s="898">
        <f t="shared" si="387"/>
        <v>1</v>
      </c>
      <c r="LN35" s="899">
        <f t="shared" si="388"/>
        <v>1</v>
      </c>
      <c r="LO35" s="899">
        <f t="shared" si="389"/>
        <v>1</v>
      </c>
      <c r="LP35" s="899">
        <f t="shared" si="390"/>
        <v>1</v>
      </c>
      <c r="LQ35" s="899">
        <f t="shared" si="391"/>
        <v>1</v>
      </c>
      <c r="LR35" s="966">
        <f t="shared" si="392"/>
        <v>897300</v>
      </c>
      <c r="LS35" s="901">
        <f t="shared" si="393"/>
        <v>0</v>
      </c>
      <c r="LV35" s="958" t="s">
        <v>763</v>
      </c>
      <c r="LW35" s="1012" t="s">
        <v>419</v>
      </c>
      <c r="LX35" s="1013" t="s">
        <v>147</v>
      </c>
      <c r="LY35" s="1014">
        <v>45</v>
      </c>
      <c r="LZ35" s="1015">
        <v>19500</v>
      </c>
      <c r="MA35" s="1025">
        <f t="shared" si="171"/>
        <v>877500</v>
      </c>
      <c r="MB35" s="1016"/>
      <c r="MC35" s="898">
        <f t="shared" si="394"/>
        <v>1</v>
      </c>
      <c r="MD35" s="898">
        <f t="shared" si="395"/>
        <v>1</v>
      </c>
      <c r="ME35" s="899">
        <f t="shared" si="396"/>
        <v>1</v>
      </c>
      <c r="MF35" s="899">
        <f t="shared" si="397"/>
        <v>1</v>
      </c>
      <c r="MG35" s="899">
        <f t="shared" si="398"/>
        <v>1</v>
      </c>
      <c r="MH35" s="899">
        <f t="shared" si="399"/>
        <v>1</v>
      </c>
      <c r="MI35" s="966">
        <f t="shared" si="400"/>
        <v>877500</v>
      </c>
      <c r="MJ35" s="901">
        <f t="shared" si="401"/>
        <v>0</v>
      </c>
      <c r="MM35" s="958" t="s">
        <v>763</v>
      </c>
      <c r="MN35" s="1012" t="s">
        <v>419</v>
      </c>
      <c r="MO35" s="1013" t="s">
        <v>147</v>
      </c>
      <c r="MP35" s="1014">
        <v>45</v>
      </c>
      <c r="MQ35" s="1015">
        <v>20000</v>
      </c>
      <c r="MR35" s="1025">
        <f t="shared" si="180"/>
        <v>900000</v>
      </c>
      <c r="MS35" s="1016"/>
      <c r="MT35" s="898">
        <f t="shared" si="402"/>
        <v>1</v>
      </c>
      <c r="MU35" s="898">
        <f t="shared" si="403"/>
        <v>1</v>
      </c>
      <c r="MV35" s="899">
        <f t="shared" si="404"/>
        <v>1</v>
      </c>
      <c r="MW35" s="899">
        <f t="shared" si="405"/>
        <v>1</v>
      </c>
      <c r="MX35" s="899">
        <f t="shared" si="406"/>
        <v>1</v>
      </c>
      <c r="MY35" s="899">
        <f t="shared" si="407"/>
        <v>1</v>
      </c>
      <c r="MZ35" s="966">
        <f t="shared" si="408"/>
        <v>900000</v>
      </c>
      <c r="NA35" s="901">
        <f t="shared" si="409"/>
        <v>0</v>
      </c>
      <c r="ND35" s="975" t="s">
        <v>763</v>
      </c>
      <c r="NE35" s="976" t="s">
        <v>419</v>
      </c>
      <c r="NF35" s="977" t="s">
        <v>147</v>
      </c>
      <c r="NG35" s="978">
        <v>45</v>
      </c>
      <c r="NH35" s="979">
        <v>11730.51</v>
      </c>
      <c r="NI35" s="980">
        <v>527873</v>
      </c>
      <c r="NJ35" s="1016"/>
      <c r="NK35" s="898">
        <f t="shared" si="410"/>
        <v>1</v>
      </c>
      <c r="NL35" s="898">
        <f t="shared" si="411"/>
        <v>1</v>
      </c>
      <c r="NM35" s="899">
        <f t="shared" si="412"/>
        <v>1</v>
      </c>
      <c r="NN35" s="899">
        <f t="shared" si="413"/>
        <v>1</v>
      </c>
      <c r="NO35" s="899">
        <f t="shared" si="414"/>
        <v>1</v>
      </c>
      <c r="NP35" s="899">
        <f t="shared" si="415"/>
        <v>1</v>
      </c>
      <c r="NQ35" s="966">
        <f t="shared" si="416"/>
        <v>527873</v>
      </c>
      <c r="NR35" s="901">
        <f t="shared" si="417"/>
        <v>0</v>
      </c>
      <c r="NU35" s="981" t="s">
        <v>763</v>
      </c>
      <c r="NV35" s="982" t="s">
        <v>419</v>
      </c>
      <c r="NW35" s="983" t="s">
        <v>147</v>
      </c>
      <c r="NX35" s="984">
        <v>45</v>
      </c>
      <c r="NY35" s="1022">
        <v>11849</v>
      </c>
      <c r="NZ35" s="986">
        <f t="shared" si="197"/>
        <v>533205</v>
      </c>
      <c r="OA35" s="1016"/>
      <c r="OB35" s="898">
        <f t="shared" si="418"/>
        <v>1</v>
      </c>
      <c r="OC35" s="898">
        <f t="shared" si="419"/>
        <v>1</v>
      </c>
      <c r="OD35" s="899">
        <f t="shared" si="420"/>
        <v>1</v>
      </c>
      <c r="OE35" s="899">
        <f t="shared" si="421"/>
        <v>1</v>
      </c>
      <c r="OF35" s="899">
        <f t="shared" si="422"/>
        <v>1</v>
      </c>
      <c r="OG35" s="899">
        <f t="shared" si="423"/>
        <v>1</v>
      </c>
      <c r="OH35" s="966">
        <f t="shared" si="424"/>
        <v>533205</v>
      </c>
      <c r="OI35" s="901">
        <f t="shared" si="425"/>
        <v>0</v>
      </c>
      <c r="OL35" s="958" t="s">
        <v>763</v>
      </c>
      <c r="OM35" s="1012" t="s">
        <v>419</v>
      </c>
      <c r="ON35" s="1013" t="s">
        <v>147</v>
      </c>
      <c r="OO35" s="1014">
        <v>45</v>
      </c>
      <c r="OP35" s="1015">
        <v>14875</v>
      </c>
      <c r="OQ35" s="1025">
        <f t="shared" si="206"/>
        <v>669375</v>
      </c>
      <c r="OR35" s="1016"/>
      <c r="OS35" s="898">
        <f t="shared" si="426"/>
        <v>1</v>
      </c>
      <c r="OT35" s="898">
        <f t="shared" si="427"/>
        <v>1</v>
      </c>
      <c r="OU35" s="899">
        <f t="shared" si="428"/>
        <v>1</v>
      </c>
      <c r="OV35" s="899">
        <f t="shared" si="429"/>
        <v>1</v>
      </c>
      <c r="OW35" s="899">
        <f t="shared" si="430"/>
        <v>1</v>
      </c>
      <c r="OX35" s="899">
        <f t="shared" si="431"/>
        <v>1</v>
      </c>
      <c r="OY35" s="966">
        <f t="shared" si="432"/>
        <v>669375</v>
      </c>
      <c r="OZ35" s="901">
        <f t="shared" si="433"/>
        <v>0</v>
      </c>
      <c r="PC35" s="958" t="s">
        <v>763</v>
      </c>
      <c r="PD35" s="1012" t="s">
        <v>419</v>
      </c>
      <c r="PE35" s="1013" t="s">
        <v>147</v>
      </c>
      <c r="PF35" s="1014">
        <v>45</v>
      </c>
      <c r="PG35" s="1023">
        <v>13520</v>
      </c>
      <c r="PH35" s="1029">
        <v>608400</v>
      </c>
      <c r="PI35" s="1024"/>
      <c r="PJ35" s="898">
        <f t="shared" si="434"/>
        <v>1</v>
      </c>
      <c r="PK35" s="898">
        <f t="shared" si="435"/>
        <v>1</v>
      </c>
      <c r="PL35" s="899">
        <f t="shared" si="436"/>
        <v>1</v>
      </c>
      <c r="PM35" s="899">
        <f t="shared" si="437"/>
        <v>1</v>
      </c>
      <c r="PN35" s="899">
        <f t="shared" si="438"/>
        <v>1</v>
      </c>
      <c r="PO35" s="899">
        <f t="shared" si="439"/>
        <v>1</v>
      </c>
      <c r="PP35" s="966">
        <f t="shared" si="440"/>
        <v>608400</v>
      </c>
      <c r="PQ35" s="901">
        <f t="shared" si="441"/>
        <v>0</v>
      </c>
      <c r="PT35" s="958" t="s">
        <v>763</v>
      </c>
      <c r="PU35" s="1012" t="s">
        <v>419</v>
      </c>
      <c r="PV35" s="1013" t="s">
        <v>147</v>
      </c>
      <c r="PW35" s="1014">
        <v>45</v>
      </c>
      <c r="PX35" s="1015">
        <v>4650</v>
      </c>
      <c r="PY35" s="1025">
        <f t="shared" si="223"/>
        <v>209250</v>
      </c>
      <c r="PZ35" s="1016"/>
      <c r="QA35" s="898">
        <f t="shared" si="442"/>
        <v>1</v>
      </c>
      <c r="QB35" s="898">
        <f t="shared" si="443"/>
        <v>1</v>
      </c>
      <c r="QC35" s="899">
        <f t="shared" si="444"/>
        <v>1</v>
      </c>
      <c r="QD35" s="899">
        <f t="shared" si="445"/>
        <v>1</v>
      </c>
      <c r="QE35" s="899">
        <f t="shared" si="446"/>
        <v>1</v>
      </c>
      <c r="QF35" s="899">
        <f t="shared" si="447"/>
        <v>1</v>
      </c>
      <c r="QG35" s="966">
        <f t="shared" si="448"/>
        <v>209250</v>
      </c>
      <c r="QH35" s="901">
        <f t="shared" si="449"/>
        <v>0</v>
      </c>
      <c r="QK35" s="958" t="s">
        <v>763</v>
      </c>
      <c r="QL35" s="1012" t="s">
        <v>419</v>
      </c>
      <c r="QM35" s="1013" t="s">
        <v>147</v>
      </c>
      <c r="QN35" s="1014">
        <v>45</v>
      </c>
      <c r="QO35" s="1021">
        <v>20039.699999999997</v>
      </c>
      <c r="QP35" s="1028">
        <f t="shared" si="232"/>
        <v>901787</v>
      </c>
      <c r="QQ35" s="1016"/>
      <c r="QR35" s="898">
        <f t="shared" si="450"/>
        <v>1</v>
      </c>
      <c r="QS35" s="898">
        <f t="shared" si="451"/>
        <v>1</v>
      </c>
      <c r="QT35" s="899">
        <f t="shared" si="452"/>
        <v>1</v>
      </c>
      <c r="QU35" s="899">
        <f t="shared" si="453"/>
        <v>1</v>
      </c>
      <c r="QV35" s="899">
        <f t="shared" si="454"/>
        <v>1</v>
      </c>
      <c r="QW35" s="899">
        <f t="shared" si="455"/>
        <v>1</v>
      </c>
      <c r="QX35" s="966">
        <f t="shared" si="456"/>
        <v>901787</v>
      </c>
      <c r="QY35" s="901">
        <f t="shared" si="457"/>
        <v>0</v>
      </c>
      <c r="RB35" s="405"/>
      <c r="RC35" s="406"/>
      <c r="RD35" s="407"/>
      <c r="RE35" s="408"/>
      <c r="RF35" s="409"/>
      <c r="RG35" s="410"/>
      <c r="RH35" s="410"/>
      <c r="RI35" s="898"/>
      <c r="RJ35" s="898"/>
      <c r="RK35" s="934"/>
      <c r="RL35" s="934"/>
      <c r="RM35" s="934"/>
      <c r="RN35" s="934"/>
      <c r="RO35" s="935"/>
      <c r="RP35" s="936"/>
      <c r="RS35" s="405"/>
      <c r="RT35" s="406"/>
      <c r="RU35" s="407"/>
      <c r="RV35" s="408"/>
      <c r="RW35" s="409"/>
      <c r="RX35" s="410"/>
      <c r="RY35" s="410"/>
      <c r="RZ35" s="898"/>
      <c r="SA35" s="898"/>
      <c r="SB35" s="934"/>
      <c r="SC35" s="934"/>
      <c r="SD35" s="934"/>
      <c r="SE35" s="934"/>
      <c r="SF35" s="935"/>
      <c r="SG35" s="936"/>
      <c r="SJ35" s="405"/>
      <c r="SK35" s="406"/>
      <c r="SL35" s="407"/>
      <c r="SM35" s="408"/>
      <c r="SN35" s="409"/>
      <c r="SO35" s="410"/>
      <c r="SP35" s="410"/>
      <c r="SQ35" s="898"/>
      <c r="SR35" s="898"/>
      <c r="SS35" s="934"/>
      <c r="ST35" s="934"/>
      <c r="SU35" s="934"/>
      <c r="SV35" s="934"/>
      <c r="SW35" s="935"/>
      <c r="SX35" s="936"/>
    </row>
    <row r="36" spans="2:518" ht="36" customHeight="1" thickTop="1" thickBot="1">
      <c r="B36" s="937" t="s">
        <v>764</v>
      </c>
      <c r="C36" s="938" t="s">
        <v>420</v>
      </c>
      <c r="D36" s="939"/>
      <c r="E36" s="940"/>
      <c r="F36" s="941"/>
      <c r="G36" s="942"/>
      <c r="H36" s="1016"/>
      <c r="K36" s="937" t="s">
        <v>764</v>
      </c>
      <c r="L36" s="938" t="s">
        <v>420</v>
      </c>
      <c r="M36" s="939"/>
      <c r="N36" s="940"/>
      <c r="O36" s="941"/>
      <c r="P36" s="942"/>
      <c r="Q36" s="1016"/>
      <c r="R36" s="898"/>
      <c r="S36" s="898"/>
      <c r="T36" s="934"/>
      <c r="U36" s="934"/>
      <c r="V36" s="934"/>
      <c r="W36" s="934"/>
      <c r="X36" s="935"/>
      <c r="Y36" s="936"/>
      <c r="Z36" s="872"/>
      <c r="AA36" s="872"/>
      <c r="AB36" s="937" t="s">
        <v>764</v>
      </c>
      <c r="AC36" s="938" t="s">
        <v>420</v>
      </c>
      <c r="AD36" s="939"/>
      <c r="AE36" s="940"/>
      <c r="AF36" s="941"/>
      <c r="AG36" s="942"/>
      <c r="AH36" s="1016"/>
      <c r="AI36" s="898"/>
      <c r="AJ36" s="898"/>
      <c r="AK36" s="934"/>
      <c r="AL36" s="934"/>
      <c r="AM36" s="934"/>
      <c r="AN36" s="934"/>
      <c r="AO36" s="935"/>
      <c r="AP36" s="936"/>
      <c r="AQ36" s="872"/>
      <c r="AR36" s="872"/>
      <c r="AS36" s="937" t="s">
        <v>764</v>
      </c>
      <c r="AT36" s="1006" t="s">
        <v>420</v>
      </c>
      <c r="AU36" s="939"/>
      <c r="AV36" s="940"/>
      <c r="AW36" s="944"/>
      <c r="AX36" s="945"/>
      <c r="AY36" s="1016"/>
      <c r="AZ36" s="898"/>
      <c r="BA36" s="898"/>
      <c r="BB36" s="934"/>
      <c r="BC36" s="934"/>
      <c r="BD36" s="934"/>
      <c r="BE36" s="934"/>
      <c r="BF36" s="935"/>
      <c r="BG36" s="936"/>
      <c r="BJ36" s="937" t="s">
        <v>764</v>
      </c>
      <c r="BK36" s="938" t="s">
        <v>420</v>
      </c>
      <c r="BL36" s="939"/>
      <c r="BM36" s="940"/>
      <c r="BN36" s="941"/>
      <c r="BO36" s="942"/>
      <c r="BP36" s="1016"/>
      <c r="BQ36" s="898"/>
      <c r="BR36" s="898"/>
      <c r="BS36" s="934"/>
      <c r="BT36" s="934"/>
      <c r="BU36" s="934"/>
      <c r="BV36" s="934"/>
      <c r="BW36" s="935"/>
      <c r="BX36" s="936"/>
      <c r="CA36" s="937" t="s">
        <v>764</v>
      </c>
      <c r="CB36" s="938" t="s">
        <v>420</v>
      </c>
      <c r="CC36" s="939"/>
      <c r="CD36" s="940"/>
      <c r="CE36" s="941"/>
      <c r="CF36" s="942"/>
      <c r="CG36" s="1016"/>
      <c r="CH36" s="898"/>
      <c r="CI36" s="898"/>
      <c r="CJ36" s="934"/>
      <c r="CK36" s="934"/>
      <c r="CL36" s="934"/>
      <c r="CM36" s="934"/>
      <c r="CN36" s="935"/>
      <c r="CO36" s="936"/>
      <c r="CR36" s="937" t="s">
        <v>764</v>
      </c>
      <c r="CS36" s="938" t="s">
        <v>420</v>
      </c>
      <c r="CT36" s="939"/>
      <c r="CU36" s="940"/>
      <c r="CV36" s="941"/>
      <c r="CW36" s="942"/>
      <c r="CX36" s="1016"/>
      <c r="CY36" s="898"/>
      <c r="CZ36" s="898"/>
      <c r="DA36" s="934"/>
      <c r="DB36" s="934"/>
      <c r="DC36" s="934"/>
      <c r="DD36" s="934"/>
      <c r="DE36" s="935"/>
      <c r="DF36" s="936"/>
      <c r="DI36" s="937" t="s">
        <v>764</v>
      </c>
      <c r="DJ36" s="938" t="s">
        <v>420</v>
      </c>
      <c r="DK36" s="939"/>
      <c r="DL36" s="940"/>
      <c r="DM36" s="941"/>
      <c r="DN36" s="942"/>
      <c r="DO36" s="1016"/>
      <c r="DP36" s="898"/>
      <c r="DQ36" s="898"/>
      <c r="DR36" s="934"/>
      <c r="DS36" s="934"/>
      <c r="DT36" s="934"/>
      <c r="DU36" s="934"/>
      <c r="DV36" s="935"/>
      <c r="DW36" s="936"/>
      <c r="DZ36" s="937" t="s">
        <v>764</v>
      </c>
      <c r="EA36" s="938" t="s">
        <v>420</v>
      </c>
      <c r="EB36" s="939"/>
      <c r="EC36" s="940"/>
      <c r="ED36" s="941"/>
      <c r="EE36" s="942"/>
      <c r="EF36" s="1016"/>
      <c r="EG36" s="898"/>
      <c r="EH36" s="898"/>
      <c r="EI36" s="934"/>
      <c r="EJ36" s="934"/>
      <c r="EK36" s="934"/>
      <c r="EL36" s="934"/>
      <c r="EM36" s="935"/>
      <c r="EN36" s="936"/>
      <c r="EQ36" s="937" t="s">
        <v>764</v>
      </c>
      <c r="ER36" s="938" t="s">
        <v>420</v>
      </c>
      <c r="ES36" s="939"/>
      <c r="ET36" s="940"/>
      <c r="EU36" s="941"/>
      <c r="EV36" s="942"/>
      <c r="EW36" s="1016"/>
      <c r="EX36" s="898"/>
      <c r="EY36" s="898"/>
      <c r="EZ36" s="934"/>
      <c r="FA36" s="934"/>
      <c r="FB36" s="934"/>
      <c r="FC36" s="934"/>
      <c r="FD36" s="935"/>
      <c r="FE36" s="936"/>
      <c r="FH36" s="937"/>
      <c r="FI36" s="938"/>
      <c r="FJ36" s="939"/>
      <c r="FK36" s="940"/>
      <c r="FL36" s="941"/>
      <c r="FM36" s="942"/>
      <c r="FN36" s="1016"/>
      <c r="FO36" s="898"/>
      <c r="FP36" s="898"/>
      <c r="FQ36" s="934"/>
      <c r="FR36" s="934"/>
      <c r="FS36" s="934"/>
      <c r="FT36" s="934"/>
      <c r="FU36" s="935"/>
      <c r="FV36" s="936"/>
      <c r="FY36" s="937" t="s">
        <v>764</v>
      </c>
      <c r="FZ36" s="938" t="s">
        <v>420</v>
      </c>
      <c r="GA36" s="939"/>
      <c r="GB36" s="940"/>
      <c r="GC36" s="941"/>
      <c r="GD36" s="942"/>
      <c r="GE36" s="1016"/>
      <c r="GF36" s="898"/>
      <c r="GG36" s="898"/>
      <c r="GH36" s="934"/>
      <c r="GI36" s="934"/>
      <c r="GJ36" s="934"/>
      <c r="GK36" s="934"/>
      <c r="GL36" s="935"/>
      <c r="GM36" s="936"/>
      <c r="GP36" s="937" t="s">
        <v>764</v>
      </c>
      <c r="GQ36" s="938" t="s">
        <v>420</v>
      </c>
      <c r="GR36" s="939"/>
      <c r="GS36" s="940"/>
      <c r="GT36" s="941"/>
      <c r="GU36" s="942"/>
      <c r="GV36" s="1016"/>
      <c r="GW36" s="898"/>
      <c r="GX36" s="898"/>
      <c r="GY36" s="934"/>
      <c r="GZ36" s="934"/>
      <c r="HA36" s="934"/>
      <c r="HB36" s="934"/>
      <c r="HC36" s="935"/>
      <c r="HD36" s="936"/>
      <c r="HG36" s="937" t="s">
        <v>764</v>
      </c>
      <c r="HH36" s="938" t="s">
        <v>420</v>
      </c>
      <c r="HI36" s="939"/>
      <c r="HJ36" s="940"/>
      <c r="HK36" s="941"/>
      <c r="HL36" s="942"/>
      <c r="HM36" s="1016"/>
      <c r="HN36" s="898"/>
      <c r="HO36" s="898"/>
      <c r="HP36" s="934"/>
      <c r="HQ36" s="934"/>
      <c r="HR36" s="934"/>
      <c r="HS36" s="934"/>
      <c r="HT36" s="935"/>
      <c r="HU36" s="936"/>
      <c r="HX36" s="937" t="s">
        <v>764</v>
      </c>
      <c r="HY36" s="938" t="s">
        <v>420</v>
      </c>
      <c r="HZ36" s="939"/>
      <c r="IA36" s="940"/>
      <c r="IB36" s="941"/>
      <c r="IC36" s="942"/>
      <c r="ID36" s="1016"/>
      <c r="IE36" s="898"/>
      <c r="IF36" s="898"/>
      <c r="IG36" s="934"/>
      <c r="IH36" s="934"/>
      <c r="II36" s="934"/>
      <c r="IJ36" s="934"/>
      <c r="IK36" s="935"/>
      <c r="IL36" s="936"/>
      <c r="IO36" s="937" t="s">
        <v>764</v>
      </c>
      <c r="IP36" s="938" t="s">
        <v>420</v>
      </c>
      <c r="IQ36" s="939"/>
      <c r="IR36" s="940"/>
      <c r="IS36" s="941"/>
      <c r="IT36" s="942"/>
      <c r="IU36" s="1016"/>
      <c r="IV36" s="898"/>
      <c r="IW36" s="898"/>
      <c r="IX36" s="934"/>
      <c r="IY36" s="934"/>
      <c r="IZ36" s="934"/>
      <c r="JA36" s="934"/>
      <c r="JB36" s="935"/>
      <c r="JC36" s="936"/>
      <c r="JF36" s="937" t="s">
        <v>764</v>
      </c>
      <c r="JG36" s="938" t="s">
        <v>420</v>
      </c>
      <c r="JH36" s="939"/>
      <c r="JI36" s="940"/>
      <c r="JJ36" s="941"/>
      <c r="JK36" s="942"/>
      <c r="JL36" s="1016"/>
      <c r="JM36" s="898"/>
      <c r="JN36" s="898"/>
      <c r="JO36" s="934"/>
      <c r="JP36" s="934"/>
      <c r="JQ36" s="934"/>
      <c r="JR36" s="934"/>
      <c r="JS36" s="935"/>
      <c r="JT36" s="936"/>
      <c r="JW36" s="937" t="s">
        <v>764</v>
      </c>
      <c r="JX36" s="938" t="s">
        <v>420</v>
      </c>
      <c r="JY36" s="939"/>
      <c r="JZ36" s="940"/>
      <c r="KA36" s="941"/>
      <c r="KB36" s="942"/>
      <c r="KC36" s="1016"/>
      <c r="KD36" s="898"/>
      <c r="KE36" s="898"/>
      <c r="KF36" s="934"/>
      <c r="KG36" s="934"/>
      <c r="KH36" s="934"/>
      <c r="KI36" s="934"/>
      <c r="KJ36" s="935"/>
      <c r="KK36" s="936"/>
      <c r="KN36" s="937" t="s">
        <v>764</v>
      </c>
      <c r="KO36" s="938" t="s">
        <v>420</v>
      </c>
      <c r="KP36" s="939"/>
      <c r="KQ36" s="940"/>
      <c r="KR36" s="941"/>
      <c r="KS36" s="942"/>
      <c r="KT36" s="1016"/>
      <c r="KU36" s="898"/>
      <c r="KV36" s="898"/>
      <c r="KW36" s="934"/>
      <c r="KX36" s="934"/>
      <c r="KY36" s="934"/>
      <c r="KZ36" s="934"/>
      <c r="LA36" s="935"/>
      <c r="LB36" s="936"/>
      <c r="LE36" s="937" t="s">
        <v>764</v>
      </c>
      <c r="LF36" s="938" t="s">
        <v>420</v>
      </c>
      <c r="LG36" s="939"/>
      <c r="LH36" s="940"/>
      <c r="LI36" s="1007">
        <v>0</v>
      </c>
      <c r="LJ36" s="1008"/>
      <c r="LK36" s="1016"/>
      <c r="LL36" s="898"/>
      <c r="LM36" s="898"/>
      <c r="LN36" s="934"/>
      <c r="LO36" s="934"/>
      <c r="LP36" s="934"/>
      <c r="LQ36" s="934"/>
      <c r="LR36" s="935"/>
      <c r="LS36" s="936"/>
      <c r="LV36" s="937" t="s">
        <v>764</v>
      </c>
      <c r="LW36" s="938" t="s">
        <v>420</v>
      </c>
      <c r="LX36" s="939"/>
      <c r="LY36" s="940"/>
      <c r="LZ36" s="941"/>
      <c r="MA36" s="942"/>
      <c r="MB36" s="1016"/>
      <c r="MC36" s="898"/>
      <c r="MD36" s="898"/>
      <c r="ME36" s="934"/>
      <c r="MF36" s="934"/>
      <c r="MG36" s="934"/>
      <c r="MH36" s="934"/>
      <c r="MI36" s="935"/>
      <c r="MJ36" s="936"/>
      <c r="MM36" s="937" t="s">
        <v>764</v>
      </c>
      <c r="MN36" s="938" t="s">
        <v>420</v>
      </c>
      <c r="MO36" s="939"/>
      <c r="MP36" s="940"/>
      <c r="MQ36" s="941"/>
      <c r="MR36" s="942"/>
      <c r="MS36" s="1016"/>
      <c r="MT36" s="898"/>
      <c r="MU36" s="898"/>
      <c r="MV36" s="934"/>
      <c r="MW36" s="934"/>
      <c r="MX36" s="934"/>
      <c r="MY36" s="934"/>
      <c r="MZ36" s="935"/>
      <c r="NA36" s="936"/>
      <c r="ND36" s="946" t="s">
        <v>764</v>
      </c>
      <c r="NE36" s="1009" t="s">
        <v>420</v>
      </c>
      <c r="NF36" s="948"/>
      <c r="NG36" s="949"/>
      <c r="NH36" s="998"/>
      <c r="NI36" s="950"/>
      <c r="NJ36" s="1016"/>
      <c r="NK36" s="898"/>
      <c r="NL36" s="898"/>
      <c r="NM36" s="934"/>
      <c r="NN36" s="934"/>
      <c r="NO36" s="934"/>
      <c r="NP36" s="934"/>
      <c r="NQ36" s="935"/>
      <c r="NR36" s="936"/>
      <c r="NU36" s="951" t="s">
        <v>764</v>
      </c>
      <c r="NV36" s="1010" t="s">
        <v>420</v>
      </c>
      <c r="NW36" s="953"/>
      <c r="NX36" s="954"/>
      <c r="NY36" s="1011"/>
      <c r="NZ36" s="955"/>
      <c r="OA36" s="1016"/>
      <c r="OB36" s="898"/>
      <c r="OC36" s="898"/>
      <c r="OD36" s="934"/>
      <c r="OE36" s="934"/>
      <c r="OF36" s="934"/>
      <c r="OG36" s="934"/>
      <c r="OH36" s="935"/>
      <c r="OI36" s="936"/>
      <c r="OL36" s="937" t="s">
        <v>764</v>
      </c>
      <c r="OM36" s="938" t="s">
        <v>420</v>
      </c>
      <c r="ON36" s="939"/>
      <c r="OO36" s="940"/>
      <c r="OP36" s="941"/>
      <c r="OQ36" s="942"/>
      <c r="OR36" s="1016"/>
      <c r="OS36" s="898"/>
      <c r="OT36" s="898"/>
      <c r="OU36" s="934"/>
      <c r="OV36" s="934"/>
      <c r="OW36" s="934"/>
      <c r="OX36" s="934"/>
      <c r="OY36" s="935"/>
      <c r="OZ36" s="936"/>
      <c r="PC36" s="937" t="s">
        <v>764</v>
      </c>
      <c r="PD36" s="938" t="s">
        <v>420</v>
      </c>
      <c r="PE36" s="939"/>
      <c r="PF36" s="940"/>
      <c r="PG36" s="956"/>
      <c r="PH36" s="957"/>
      <c r="PI36" s="1024"/>
      <c r="PJ36" s="898"/>
      <c r="PK36" s="898"/>
      <c r="PL36" s="934"/>
      <c r="PM36" s="934"/>
      <c r="PN36" s="934"/>
      <c r="PO36" s="934"/>
      <c r="PP36" s="935"/>
      <c r="PQ36" s="936"/>
      <c r="PT36" s="937" t="s">
        <v>764</v>
      </c>
      <c r="PU36" s="938" t="s">
        <v>420</v>
      </c>
      <c r="PV36" s="939"/>
      <c r="PW36" s="940"/>
      <c r="PX36" s="941"/>
      <c r="PY36" s="942"/>
      <c r="PZ36" s="1016"/>
      <c r="QA36" s="898"/>
      <c r="QB36" s="898"/>
      <c r="QC36" s="934"/>
      <c r="QD36" s="934"/>
      <c r="QE36" s="934"/>
      <c r="QF36" s="934"/>
      <c r="QG36" s="935"/>
      <c r="QH36" s="936"/>
      <c r="QK36" s="937" t="s">
        <v>764</v>
      </c>
      <c r="QL36" s="938" t="s">
        <v>420</v>
      </c>
      <c r="QM36" s="939"/>
      <c r="QN36" s="940"/>
      <c r="QO36" s="1007">
        <v>0</v>
      </c>
      <c r="QP36" s="1008"/>
      <c r="QQ36" s="1016"/>
      <c r="QR36" s="898"/>
      <c r="QS36" s="898"/>
      <c r="QT36" s="934"/>
      <c r="QU36" s="934"/>
      <c r="QV36" s="934"/>
      <c r="QW36" s="934"/>
      <c r="QX36" s="935"/>
      <c r="QY36" s="936"/>
      <c r="RB36" s="405"/>
      <c r="RC36" s="406"/>
      <c r="RD36" s="407"/>
      <c r="RE36" s="408"/>
      <c r="RF36" s="409"/>
      <c r="RG36" s="410"/>
      <c r="RH36" s="410"/>
      <c r="RI36" s="898"/>
      <c r="RJ36" s="898"/>
      <c r="RK36" s="934"/>
      <c r="RL36" s="934"/>
      <c r="RM36" s="934"/>
      <c r="RN36" s="934"/>
      <c r="RO36" s="935"/>
      <c r="RP36" s="936"/>
      <c r="RS36" s="405"/>
      <c r="RT36" s="406"/>
      <c r="RU36" s="407"/>
      <c r="RV36" s="408"/>
      <c r="RW36" s="409"/>
      <c r="RX36" s="410"/>
      <c r="RY36" s="410"/>
      <c r="RZ36" s="898"/>
      <c r="SA36" s="898"/>
      <c r="SB36" s="934"/>
      <c r="SC36" s="934"/>
      <c r="SD36" s="934"/>
      <c r="SE36" s="934"/>
      <c r="SF36" s="935"/>
      <c r="SG36" s="936"/>
      <c r="SJ36" s="405"/>
      <c r="SK36" s="406"/>
      <c r="SL36" s="407"/>
      <c r="SM36" s="408"/>
      <c r="SN36" s="409"/>
      <c r="SO36" s="410"/>
      <c r="SP36" s="410"/>
      <c r="SQ36" s="898"/>
      <c r="SR36" s="898"/>
      <c r="SS36" s="934"/>
      <c r="ST36" s="934"/>
      <c r="SU36" s="934"/>
      <c r="SV36" s="934"/>
      <c r="SW36" s="935"/>
      <c r="SX36" s="936"/>
    </row>
    <row r="37" spans="2:518" ht="105.75" customHeight="1" thickTop="1" thickBot="1">
      <c r="B37" s="958" t="s">
        <v>765</v>
      </c>
      <c r="C37" s="1030" t="s">
        <v>421</v>
      </c>
      <c r="D37" s="1031" t="s">
        <v>147</v>
      </c>
      <c r="E37" s="1044">
        <v>218</v>
      </c>
      <c r="F37" s="1045"/>
      <c r="G37" s="1051">
        <f t="shared" ref="G37:G52" si="458">ROUND(E37*F37,0)</f>
        <v>0</v>
      </c>
      <c r="H37" s="1016"/>
      <c r="K37" s="958" t="s">
        <v>765</v>
      </c>
      <c r="L37" s="1030" t="s">
        <v>421</v>
      </c>
      <c r="M37" s="1031" t="s">
        <v>147</v>
      </c>
      <c r="N37" s="1044">
        <v>218</v>
      </c>
      <c r="O37" s="1046">
        <v>29987</v>
      </c>
      <c r="P37" s="1051">
        <f t="shared" ref="P37:P52" si="459">ROUND(N37*O37,0)</f>
        <v>6537166</v>
      </c>
      <c r="Q37" s="1016"/>
      <c r="R37" s="898">
        <f t="shared" si="242"/>
        <v>1</v>
      </c>
      <c r="S37" s="898">
        <f t="shared" si="243"/>
        <v>1</v>
      </c>
      <c r="T37" s="899">
        <f t="shared" si="244"/>
        <v>1</v>
      </c>
      <c r="U37" s="899">
        <f t="shared" si="245"/>
        <v>1</v>
      </c>
      <c r="V37" s="899">
        <f t="shared" si="246"/>
        <v>1</v>
      </c>
      <c r="W37" s="899">
        <f t="shared" si="247"/>
        <v>1</v>
      </c>
      <c r="X37" s="966">
        <f t="shared" si="248"/>
        <v>6537166</v>
      </c>
      <c r="Y37" s="901">
        <f t="shared" si="249"/>
        <v>0</v>
      </c>
      <c r="Z37" s="872"/>
      <c r="AA37" s="872"/>
      <c r="AB37" s="958" t="s">
        <v>765</v>
      </c>
      <c r="AC37" s="1030" t="s">
        <v>421</v>
      </c>
      <c r="AD37" s="1031" t="s">
        <v>147</v>
      </c>
      <c r="AE37" s="1044">
        <v>218</v>
      </c>
      <c r="AF37" s="1045">
        <v>31000</v>
      </c>
      <c r="AG37" s="1051">
        <f t="shared" ref="AG37:AG52" si="460">ROUND(AE37*AF37,0)</f>
        <v>6758000</v>
      </c>
      <c r="AH37" s="1016"/>
      <c r="AI37" s="898">
        <f t="shared" ref="AI37:AI40" si="461">IF(EXACT(VLOOKUP(AB37,OFERTA_0,2,FALSE),AC37),1,0)</f>
        <v>1</v>
      </c>
      <c r="AJ37" s="898">
        <f t="shared" ref="AJ37:AJ40" si="462">IF(EXACT(VLOOKUP(AB37,OFERTA_0,3,FALSE),AD37),1,0)</f>
        <v>1</v>
      </c>
      <c r="AK37" s="899">
        <f t="shared" ref="AK37:AK40" si="463">IF(EXACT(VLOOKUP(AB37,OFERTA_0,4,FALSE),AE37),1,0)</f>
        <v>1</v>
      </c>
      <c r="AL37" s="899">
        <f t="shared" ref="AL37:AL52" si="464">IF(AF37=0,0,1)</f>
        <v>1</v>
      </c>
      <c r="AM37" s="899">
        <f t="shared" ref="AM37:AM52" si="465">IF(AG37=0,0,1)</f>
        <v>1</v>
      </c>
      <c r="AN37" s="899">
        <f t="shared" ref="AN37:AN40" si="466">PRODUCT(AI37:AM37)</f>
        <v>1</v>
      </c>
      <c r="AO37" s="966">
        <f t="shared" ref="AO37:AO40" si="467">ROUND(AG37,0)</f>
        <v>6758000</v>
      </c>
      <c r="AP37" s="901">
        <f t="shared" ref="AP37:AP40" si="468">AG37-AO37</f>
        <v>0</v>
      </c>
      <c r="AQ37" s="872"/>
      <c r="AR37" s="872"/>
      <c r="AS37" s="958" t="s">
        <v>765</v>
      </c>
      <c r="AT37" s="1035" t="s">
        <v>421</v>
      </c>
      <c r="AU37" s="1031" t="s">
        <v>147</v>
      </c>
      <c r="AV37" s="1044">
        <v>218</v>
      </c>
      <c r="AW37" s="1047">
        <v>21000</v>
      </c>
      <c r="AX37" s="1052">
        <f t="shared" ref="AX37:AX52" si="469">ROUND(AV37*AW37,0)</f>
        <v>4578000</v>
      </c>
      <c r="AY37" s="1016"/>
      <c r="AZ37" s="898">
        <f t="shared" ref="AZ37:AZ40" si="470">IF(EXACT(VLOOKUP(AS37,OFERTA_0,2,FALSE),AT37),1,0)</f>
        <v>1</v>
      </c>
      <c r="BA37" s="898">
        <f t="shared" ref="BA37:BA40" si="471">IF(EXACT(VLOOKUP(AS37,OFERTA_0,3,FALSE),AU37),1,0)</f>
        <v>1</v>
      </c>
      <c r="BB37" s="899">
        <f t="shared" ref="BB37:BB40" si="472">IF(EXACT(VLOOKUP(AS37,OFERTA_0,4,FALSE),AV37),1,0)</f>
        <v>1</v>
      </c>
      <c r="BC37" s="899">
        <f t="shared" ref="BC37:BC52" si="473">IF(AW37=0,0,1)</f>
        <v>1</v>
      </c>
      <c r="BD37" s="899">
        <f t="shared" ref="BD37:BD52" si="474">IF(AX37=0,0,1)</f>
        <v>1</v>
      </c>
      <c r="BE37" s="899">
        <f t="shared" ref="BE37:BE40" si="475">PRODUCT(AZ37:BD37)</f>
        <v>1</v>
      </c>
      <c r="BF37" s="966">
        <f t="shared" ref="BF37:BF40" si="476">ROUND(AX37,0)</f>
        <v>4578000</v>
      </c>
      <c r="BG37" s="901">
        <f t="shared" ref="BG37:BG40" si="477">AX37-BF37</f>
        <v>0</v>
      </c>
      <c r="BJ37" s="958" t="s">
        <v>765</v>
      </c>
      <c r="BK37" s="1030" t="s">
        <v>421</v>
      </c>
      <c r="BL37" s="1031" t="s">
        <v>147</v>
      </c>
      <c r="BM37" s="1044">
        <v>218</v>
      </c>
      <c r="BN37" s="1045">
        <v>9500</v>
      </c>
      <c r="BO37" s="1051">
        <f t="shared" ref="BO37:BO52" si="478">ROUND(BM37*BN37,0)</f>
        <v>2071000</v>
      </c>
      <c r="BP37" s="1016"/>
      <c r="BQ37" s="898">
        <f t="shared" ref="BQ37:BQ40" si="479">IF(EXACT(VLOOKUP(BJ37,OFERTA_0,2,FALSE),BK37),1,0)</f>
        <v>1</v>
      </c>
      <c r="BR37" s="898">
        <f t="shared" ref="BR37:BR40" si="480">IF(EXACT(VLOOKUP(BJ37,OFERTA_0,3,FALSE),BL37),1,0)</f>
        <v>1</v>
      </c>
      <c r="BS37" s="899">
        <f t="shared" ref="BS37:BS40" si="481">IF(EXACT(VLOOKUP(BJ37,OFERTA_0,4,FALSE),BM37),1,0)</f>
        <v>1</v>
      </c>
      <c r="BT37" s="899">
        <f t="shared" ref="BT37:BT52" si="482">IF(BN37=0,0,1)</f>
        <v>1</v>
      </c>
      <c r="BU37" s="899">
        <f t="shared" ref="BU37:BU52" si="483">IF(BO37=0,0,1)</f>
        <v>1</v>
      </c>
      <c r="BV37" s="899">
        <f t="shared" ref="BV37:BV40" si="484">PRODUCT(BQ37:BU37)</f>
        <v>1</v>
      </c>
      <c r="BW37" s="966">
        <f t="shared" ref="BW37:BW40" si="485">ROUND(BO37,0)</f>
        <v>2071000</v>
      </c>
      <c r="BX37" s="901">
        <f t="shared" ref="BX37:BX40" si="486">BO37-BW37</f>
        <v>0</v>
      </c>
      <c r="CA37" s="958" t="s">
        <v>765</v>
      </c>
      <c r="CB37" s="1030" t="s">
        <v>421</v>
      </c>
      <c r="CC37" s="1031" t="s">
        <v>147</v>
      </c>
      <c r="CD37" s="1044">
        <v>218</v>
      </c>
      <c r="CE37" s="1045">
        <v>29207</v>
      </c>
      <c r="CF37" s="1051">
        <f t="shared" ref="CF37:CF52" si="487">ROUND(CD37*CE37,0)</f>
        <v>6367126</v>
      </c>
      <c r="CG37" s="1016"/>
      <c r="CH37" s="898">
        <f t="shared" ref="CH37:CH40" si="488">IF(EXACT(VLOOKUP(CA37,OFERTA_0,2,FALSE),CB37),1,0)</f>
        <v>1</v>
      </c>
      <c r="CI37" s="898">
        <f t="shared" ref="CI37:CI40" si="489">IF(EXACT(VLOOKUP(CA37,OFERTA_0,3,FALSE),CC37),1,0)</f>
        <v>1</v>
      </c>
      <c r="CJ37" s="899">
        <f t="shared" ref="CJ37:CJ40" si="490">IF(EXACT(VLOOKUP(CA37,OFERTA_0,4,FALSE),CD37),1,0)</f>
        <v>1</v>
      </c>
      <c r="CK37" s="899">
        <f t="shared" ref="CK37:CK52" si="491">IF(CE37=0,0,1)</f>
        <v>1</v>
      </c>
      <c r="CL37" s="899">
        <f t="shared" ref="CL37:CL52" si="492">IF(CF37=0,0,1)</f>
        <v>1</v>
      </c>
      <c r="CM37" s="899">
        <f t="shared" ref="CM37:CM40" si="493">PRODUCT(CH37:CL37)</f>
        <v>1</v>
      </c>
      <c r="CN37" s="966">
        <f t="shared" ref="CN37:CN40" si="494">ROUND(CF37,0)</f>
        <v>6367126</v>
      </c>
      <c r="CO37" s="901">
        <f t="shared" ref="CO37:CO40" si="495">CF37-CN37</f>
        <v>0</v>
      </c>
      <c r="CR37" s="958" t="s">
        <v>765</v>
      </c>
      <c r="CS37" s="1030" t="s">
        <v>421</v>
      </c>
      <c r="CT37" s="1031" t="s">
        <v>147</v>
      </c>
      <c r="CU37" s="1044">
        <v>218</v>
      </c>
      <c r="CV37" s="1045">
        <v>14105</v>
      </c>
      <c r="CW37" s="1051">
        <f t="shared" ref="CW37:CW52" si="496">ROUND(CU37*CV37,0)</f>
        <v>3074890</v>
      </c>
      <c r="CX37" s="1016"/>
      <c r="CY37" s="898">
        <f t="shared" ref="CY37:CY40" si="497">IF(EXACT(VLOOKUP(CR37,OFERTA_0,2,FALSE),CS37),1,0)</f>
        <v>1</v>
      </c>
      <c r="CZ37" s="898">
        <f t="shared" ref="CZ37:CZ40" si="498">IF(EXACT(VLOOKUP(CR37,OFERTA_0,3,FALSE),CT37),1,0)</f>
        <v>1</v>
      </c>
      <c r="DA37" s="899">
        <f t="shared" ref="DA37:DA40" si="499">IF(EXACT(VLOOKUP(CR37,OFERTA_0,4,FALSE),CU37),1,0)</f>
        <v>1</v>
      </c>
      <c r="DB37" s="899">
        <f t="shared" ref="DB37:DB52" si="500">IF(CV37=0,0,1)</f>
        <v>1</v>
      </c>
      <c r="DC37" s="899">
        <f t="shared" ref="DC37:DC52" si="501">IF(CW37=0,0,1)</f>
        <v>1</v>
      </c>
      <c r="DD37" s="899">
        <f t="shared" ref="DD37:DD40" si="502">PRODUCT(CY37:DC37)</f>
        <v>1</v>
      </c>
      <c r="DE37" s="966">
        <f t="shared" ref="DE37:DE40" si="503">ROUND(CW37,0)</f>
        <v>3074890</v>
      </c>
      <c r="DF37" s="901">
        <f t="shared" ref="DF37:DF40" si="504">CW37-DE37</f>
        <v>0</v>
      </c>
      <c r="DI37" s="958" t="s">
        <v>765</v>
      </c>
      <c r="DJ37" s="1030" t="s">
        <v>421</v>
      </c>
      <c r="DK37" s="1031" t="s">
        <v>147</v>
      </c>
      <c r="DL37" s="1044">
        <v>218</v>
      </c>
      <c r="DM37" s="1045">
        <v>76323</v>
      </c>
      <c r="DN37" s="1051">
        <f t="shared" ref="DN37:DN52" si="505">ROUND(DL37*DM37,0)</f>
        <v>16638414</v>
      </c>
      <c r="DO37" s="1016"/>
      <c r="DP37" s="898">
        <f t="shared" ref="DP37:DP40" si="506">IF(EXACT(VLOOKUP(DI37,OFERTA_0,2,FALSE),DJ37),1,0)</f>
        <v>1</v>
      </c>
      <c r="DQ37" s="898">
        <f t="shared" ref="DQ37:DQ40" si="507">IF(EXACT(VLOOKUP(DI37,OFERTA_0,3,FALSE),DK37),1,0)</f>
        <v>1</v>
      </c>
      <c r="DR37" s="899">
        <f t="shared" ref="DR37:DR40" si="508">IF(EXACT(VLOOKUP(DI37,OFERTA_0,4,FALSE),DL37),1,0)</f>
        <v>1</v>
      </c>
      <c r="DS37" s="899">
        <f t="shared" ref="DS37:DS52" si="509">IF(DM37=0,0,1)</f>
        <v>1</v>
      </c>
      <c r="DT37" s="899">
        <f t="shared" ref="DT37:DT52" si="510">IF(DN37=0,0,1)</f>
        <v>1</v>
      </c>
      <c r="DU37" s="899">
        <f t="shared" ref="DU37:DU40" si="511">PRODUCT(DP37:DT37)</f>
        <v>1</v>
      </c>
      <c r="DV37" s="966">
        <f t="shared" ref="DV37:DV40" si="512">ROUND(DN37,0)</f>
        <v>16638414</v>
      </c>
      <c r="DW37" s="901">
        <f t="shared" ref="DW37:DW40" si="513">DN37-DV37</f>
        <v>0</v>
      </c>
      <c r="DZ37" s="958" t="s">
        <v>765</v>
      </c>
      <c r="EA37" s="1058" t="s">
        <v>421</v>
      </c>
      <c r="EB37" s="1031" t="s">
        <v>147</v>
      </c>
      <c r="EC37" s="1044">
        <v>218</v>
      </c>
      <c r="ED37" s="1045">
        <v>23950</v>
      </c>
      <c r="EE37" s="1051">
        <f t="shared" ref="EE37:EE52" si="514">ROUND(EC37*ED37,0)</f>
        <v>5221100</v>
      </c>
      <c r="EF37" s="1016"/>
      <c r="EG37" s="898">
        <f t="shared" ref="EG37:EG40" si="515">IF(EXACT(VLOOKUP(DZ37,OFERTA_0,2,FALSE),EA37),1,0)</f>
        <v>1</v>
      </c>
      <c r="EH37" s="898">
        <f t="shared" ref="EH37:EH40" si="516">IF(EXACT(VLOOKUP(DZ37,OFERTA_0,3,FALSE),EB37),1,0)</f>
        <v>1</v>
      </c>
      <c r="EI37" s="899">
        <f t="shared" ref="EI37:EI40" si="517">IF(EXACT(VLOOKUP(DZ37,OFERTA_0,4,FALSE),EC37),1,0)</f>
        <v>1</v>
      </c>
      <c r="EJ37" s="899">
        <f t="shared" ref="EJ37:EJ52" si="518">IF(ED37=0,0,1)</f>
        <v>1</v>
      </c>
      <c r="EK37" s="899">
        <f t="shared" ref="EK37:EK52" si="519">IF(EE37=0,0,1)</f>
        <v>1</v>
      </c>
      <c r="EL37" s="899">
        <f t="shared" ref="EL37:EL40" si="520">PRODUCT(EG37:EK37)</f>
        <v>1</v>
      </c>
      <c r="EM37" s="966">
        <f t="shared" ref="EM37:EM40" si="521">ROUND(EE37,0)</f>
        <v>5221100</v>
      </c>
      <c r="EN37" s="901">
        <f t="shared" ref="EN37:EN40" si="522">EE37-EM37</f>
        <v>0</v>
      </c>
      <c r="EQ37" s="958" t="s">
        <v>765</v>
      </c>
      <c r="ER37" s="1030" t="s">
        <v>421</v>
      </c>
      <c r="ES37" s="1031" t="s">
        <v>147</v>
      </c>
      <c r="ET37" s="1044">
        <v>218</v>
      </c>
      <c r="EU37" s="1045">
        <v>29400</v>
      </c>
      <c r="EV37" s="1051">
        <f t="shared" ref="EV37:EV52" si="523">ROUND(ET37*EU37,0)</f>
        <v>6409200</v>
      </c>
      <c r="EW37" s="1016"/>
      <c r="EX37" s="898">
        <f t="shared" ref="EX37:EX40" si="524">IF(EXACT(VLOOKUP(EQ37,OFERTA_0,2,FALSE),ER37),1,0)</f>
        <v>1</v>
      </c>
      <c r="EY37" s="898">
        <f t="shared" ref="EY37:EY40" si="525">IF(EXACT(VLOOKUP(EQ37,OFERTA_0,3,FALSE),ES37),1,0)</f>
        <v>1</v>
      </c>
      <c r="EZ37" s="899">
        <f t="shared" ref="EZ37:EZ40" si="526">IF(EXACT(VLOOKUP(EQ37,OFERTA_0,4,FALSE),ET37),1,0)</f>
        <v>1</v>
      </c>
      <c r="FA37" s="899">
        <f t="shared" ref="FA37:FA52" si="527">IF(EU37=0,0,1)</f>
        <v>1</v>
      </c>
      <c r="FB37" s="899">
        <f t="shared" ref="FB37:FB52" si="528">IF(EV37=0,0,1)</f>
        <v>1</v>
      </c>
      <c r="FC37" s="899">
        <f t="shared" ref="FC37:FC40" si="529">PRODUCT(EX37:FB37)</f>
        <v>1</v>
      </c>
      <c r="FD37" s="966">
        <f t="shared" ref="FD37:FD40" si="530">ROUND(EV37,0)</f>
        <v>6409200</v>
      </c>
      <c r="FE37" s="901">
        <f t="shared" ref="FE37:FE40" si="531">EV37-FD37</f>
        <v>0</v>
      </c>
      <c r="FH37" s="958"/>
      <c r="FI37" s="1058"/>
      <c r="FJ37" s="1031"/>
      <c r="FK37" s="1044"/>
      <c r="FL37" s="1045"/>
      <c r="FM37" s="1051">
        <f t="shared" ref="FM37:FM52" si="532">ROUND(FK37*FL37,0)</f>
        <v>0</v>
      </c>
      <c r="FN37" s="1016"/>
      <c r="FO37" s="898" t="e">
        <f t="shared" ref="FO37:FO40" si="533">IF(EXACT(VLOOKUP(FH37,OFERTA_0,2,FALSE),FI37),1,0)</f>
        <v>#N/A</v>
      </c>
      <c r="FP37" s="898" t="e">
        <f t="shared" ref="FP37:FP40" si="534">IF(EXACT(VLOOKUP(FH37,OFERTA_0,3,FALSE),FJ37),1,0)</f>
        <v>#N/A</v>
      </c>
      <c r="FQ37" s="899" t="e">
        <f t="shared" ref="FQ37:FQ40" si="535">IF(EXACT(VLOOKUP(FH37,OFERTA_0,4,FALSE),FK37),1,0)</f>
        <v>#N/A</v>
      </c>
      <c r="FR37" s="899">
        <f t="shared" ref="FR37:FR52" si="536">IF(FL37=0,0,1)</f>
        <v>0</v>
      </c>
      <c r="FS37" s="899">
        <f t="shared" ref="FS37:FS52" si="537">IF(FM37=0,0,1)</f>
        <v>0</v>
      </c>
      <c r="FT37" s="899" t="e">
        <f t="shared" ref="FT37:FT40" si="538">PRODUCT(FO37:FS37)</f>
        <v>#N/A</v>
      </c>
      <c r="FU37" s="966">
        <f t="shared" ref="FU37:FU40" si="539">ROUND(FM37,0)</f>
        <v>0</v>
      </c>
      <c r="FV37" s="901">
        <f t="shared" ref="FV37:FV40" si="540">FM37-FU37</f>
        <v>0</v>
      </c>
      <c r="FY37" s="958" t="s">
        <v>765</v>
      </c>
      <c r="FZ37" s="1030" t="s">
        <v>421</v>
      </c>
      <c r="GA37" s="1031" t="s">
        <v>147</v>
      </c>
      <c r="GB37" s="1044">
        <v>218</v>
      </c>
      <c r="GC37" s="1046">
        <v>29987</v>
      </c>
      <c r="GD37" s="1051">
        <f t="shared" ref="GD37:GD52" si="541">ROUND(GB37*GC37,0)</f>
        <v>6537166</v>
      </c>
      <c r="GE37" s="1016"/>
      <c r="GF37" s="898">
        <f t="shared" ref="GF37:GF40" si="542">IF(EXACT(VLOOKUP(FY37,OFERTA_0,2,FALSE),FZ37),1,0)</f>
        <v>1</v>
      </c>
      <c r="GG37" s="898">
        <f t="shared" ref="GG37:GG40" si="543">IF(EXACT(VLOOKUP(FY37,OFERTA_0,3,FALSE),GA37),1,0)</f>
        <v>1</v>
      </c>
      <c r="GH37" s="899">
        <f t="shared" ref="GH37:GH40" si="544">IF(EXACT(VLOOKUP(FY37,OFERTA_0,4,FALSE),GB37),1,0)</f>
        <v>1</v>
      </c>
      <c r="GI37" s="899">
        <f t="shared" ref="GI37:GI52" si="545">IF(GC37=0,0,1)</f>
        <v>1</v>
      </c>
      <c r="GJ37" s="899">
        <f t="shared" ref="GJ37:GJ52" si="546">IF(GD37=0,0,1)</f>
        <v>1</v>
      </c>
      <c r="GK37" s="899">
        <f t="shared" ref="GK37:GK40" si="547">PRODUCT(GF37:GJ37)</f>
        <v>1</v>
      </c>
      <c r="GL37" s="966">
        <f t="shared" ref="GL37:GL40" si="548">ROUND(GD37,0)</f>
        <v>6537166</v>
      </c>
      <c r="GM37" s="901">
        <f t="shared" ref="GM37:GM40" si="549">GD37-GL37</f>
        <v>0</v>
      </c>
      <c r="GP37" s="958" t="s">
        <v>765</v>
      </c>
      <c r="GQ37" s="1030" t="s">
        <v>421</v>
      </c>
      <c r="GR37" s="1031" t="s">
        <v>147</v>
      </c>
      <c r="GS37" s="1044">
        <v>218</v>
      </c>
      <c r="GT37" s="1045">
        <v>29384</v>
      </c>
      <c r="GU37" s="1051">
        <f t="shared" ref="GU37:GU52" si="550">ROUND(GS37*GT37,0)</f>
        <v>6405712</v>
      </c>
      <c r="GV37" s="1016"/>
      <c r="GW37" s="898">
        <f t="shared" ref="GW37:GW40" si="551">IF(EXACT(VLOOKUP(GP37,OFERTA_0,2,FALSE),GQ37),1,0)</f>
        <v>1</v>
      </c>
      <c r="GX37" s="898">
        <f t="shared" ref="GX37:GX40" si="552">IF(EXACT(VLOOKUP(GP37,OFERTA_0,3,FALSE),GR37),1,0)</f>
        <v>1</v>
      </c>
      <c r="GY37" s="899">
        <f t="shared" ref="GY37:GY40" si="553">IF(EXACT(VLOOKUP(GP37,OFERTA_0,4,FALSE),GS37),1,0)</f>
        <v>1</v>
      </c>
      <c r="GZ37" s="899">
        <f t="shared" ref="GZ37:GZ52" si="554">IF(GT37=0,0,1)</f>
        <v>1</v>
      </c>
      <c r="HA37" s="899">
        <f t="shared" ref="HA37:HA52" si="555">IF(GU37=0,0,1)</f>
        <v>1</v>
      </c>
      <c r="HB37" s="899">
        <f t="shared" ref="HB37:HB40" si="556">PRODUCT(GW37:HA37)</f>
        <v>1</v>
      </c>
      <c r="HC37" s="966">
        <f t="shared" ref="HC37:HC40" si="557">ROUND(GU37,0)</f>
        <v>6405712</v>
      </c>
      <c r="HD37" s="901">
        <f t="shared" ref="HD37:HD40" si="558">GU37-HC37</f>
        <v>0</v>
      </c>
      <c r="HG37" s="958" t="s">
        <v>765</v>
      </c>
      <c r="HH37" s="1030" t="s">
        <v>421</v>
      </c>
      <c r="HI37" s="1031" t="s">
        <v>147</v>
      </c>
      <c r="HJ37" s="1044">
        <v>218</v>
      </c>
      <c r="HK37" s="1045">
        <v>12837</v>
      </c>
      <c r="HL37" s="1051">
        <f t="shared" ref="HL37:HL52" si="559">ROUND(HJ37*HK37,0)</f>
        <v>2798466</v>
      </c>
      <c r="HM37" s="1016"/>
      <c r="HN37" s="898">
        <f t="shared" ref="HN37:HN40" si="560">IF(EXACT(VLOOKUP(HG37,OFERTA_0,2,FALSE),HH37),1,0)</f>
        <v>1</v>
      </c>
      <c r="HO37" s="898">
        <f t="shared" ref="HO37:HO40" si="561">IF(EXACT(VLOOKUP(HG37,OFERTA_0,3,FALSE),HI37),1,0)</f>
        <v>1</v>
      </c>
      <c r="HP37" s="899">
        <f t="shared" ref="HP37:HP40" si="562">IF(EXACT(VLOOKUP(HG37,OFERTA_0,4,FALSE),HJ37),1,0)</f>
        <v>1</v>
      </c>
      <c r="HQ37" s="899">
        <f t="shared" ref="HQ37:HQ52" si="563">IF(HK37=0,0,1)</f>
        <v>1</v>
      </c>
      <c r="HR37" s="899">
        <f t="shared" ref="HR37:HR52" si="564">IF(HL37=0,0,1)</f>
        <v>1</v>
      </c>
      <c r="HS37" s="899">
        <f t="shared" ref="HS37:HS40" si="565">PRODUCT(HN37:HR37)</f>
        <v>1</v>
      </c>
      <c r="HT37" s="966">
        <f t="shared" ref="HT37:HT40" si="566">ROUND(HL37,0)</f>
        <v>2798466</v>
      </c>
      <c r="HU37" s="901">
        <f t="shared" ref="HU37:HU40" si="567">HL37-HT37</f>
        <v>0</v>
      </c>
      <c r="HX37" s="958" t="s">
        <v>765</v>
      </c>
      <c r="HY37" s="1030" t="s">
        <v>421</v>
      </c>
      <c r="HZ37" s="1031" t="s">
        <v>147</v>
      </c>
      <c r="IA37" s="1044">
        <v>218</v>
      </c>
      <c r="IB37" s="1048">
        <v>34213</v>
      </c>
      <c r="IC37" s="1053">
        <f t="shared" ref="IC37:IC52" si="568">ROUND(IA37*IB37,0)</f>
        <v>7458434</v>
      </c>
      <c r="ID37" s="1016"/>
      <c r="IE37" s="898">
        <f t="shared" ref="IE37:IE40" si="569">IF(EXACT(VLOOKUP(HX37,OFERTA_0,2,FALSE),HY37),1,0)</f>
        <v>1</v>
      </c>
      <c r="IF37" s="898">
        <f t="shared" ref="IF37:IF40" si="570">IF(EXACT(VLOOKUP(HX37,OFERTA_0,3,FALSE),HZ37),1,0)</f>
        <v>1</v>
      </c>
      <c r="IG37" s="899">
        <f t="shared" ref="IG37:IG40" si="571">IF(EXACT(VLOOKUP(HX37,OFERTA_0,4,FALSE),IA37),1,0)</f>
        <v>1</v>
      </c>
      <c r="IH37" s="899">
        <f t="shared" ref="IH37:IH52" si="572">IF(IB37=0,0,1)</f>
        <v>1</v>
      </c>
      <c r="II37" s="899">
        <f t="shared" ref="II37:II52" si="573">IF(IC37=0,0,1)</f>
        <v>1</v>
      </c>
      <c r="IJ37" s="899">
        <f t="shared" ref="IJ37:IJ40" si="574">PRODUCT(IE37:II37)</f>
        <v>1</v>
      </c>
      <c r="IK37" s="966">
        <f t="shared" ref="IK37:IK40" si="575">ROUND(IC37,0)</f>
        <v>7458434</v>
      </c>
      <c r="IL37" s="901">
        <f t="shared" ref="IL37:IL40" si="576">IC37-IK37</f>
        <v>0</v>
      </c>
      <c r="IO37" s="958" t="s">
        <v>765</v>
      </c>
      <c r="IP37" s="1030" t="s">
        <v>421</v>
      </c>
      <c r="IQ37" s="1031" t="s">
        <v>147</v>
      </c>
      <c r="IR37" s="1044">
        <v>218</v>
      </c>
      <c r="IS37" s="1045">
        <v>17239</v>
      </c>
      <c r="IT37" s="1051">
        <f t="shared" ref="IT37:IT52" si="577">ROUND(IR37*IS37,0)</f>
        <v>3758102</v>
      </c>
      <c r="IU37" s="1016"/>
      <c r="IV37" s="898">
        <f t="shared" ref="IV37:IV40" si="578">IF(EXACT(VLOOKUP(IO37,OFERTA_0,2,FALSE),IP37),1,0)</f>
        <v>1</v>
      </c>
      <c r="IW37" s="898">
        <f t="shared" ref="IW37:IW40" si="579">IF(EXACT(VLOOKUP(IO37,OFERTA_0,3,FALSE),IQ37),1,0)</f>
        <v>1</v>
      </c>
      <c r="IX37" s="899">
        <f t="shared" ref="IX37:IX40" si="580">IF(EXACT(VLOOKUP(IO37,OFERTA_0,4,FALSE),IR37),1,0)</f>
        <v>1</v>
      </c>
      <c r="IY37" s="899">
        <f t="shared" ref="IY37:IY52" si="581">IF(IS37=0,0,1)</f>
        <v>1</v>
      </c>
      <c r="IZ37" s="899">
        <f t="shared" ref="IZ37:IZ52" si="582">IF(IT37=0,0,1)</f>
        <v>1</v>
      </c>
      <c r="JA37" s="899">
        <f t="shared" ref="JA37:JA40" si="583">PRODUCT(IV37:IZ37)</f>
        <v>1</v>
      </c>
      <c r="JB37" s="966">
        <f t="shared" ref="JB37:JB40" si="584">ROUND(IT37,0)</f>
        <v>3758102</v>
      </c>
      <c r="JC37" s="901">
        <f t="shared" ref="JC37:JC40" si="585">IT37-JB37</f>
        <v>0</v>
      </c>
      <c r="JF37" s="958" t="s">
        <v>765</v>
      </c>
      <c r="JG37" s="1058" t="s">
        <v>421</v>
      </c>
      <c r="JH37" s="1031" t="s">
        <v>147</v>
      </c>
      <c r="JI37" s="1044">
        <v>218</v>
      </c>
      <c r="JJ37" s="1045">
        <v>27000</v>
      </c>
      <c r="JK37" s="1051">
        <f t="shared" ref="JK37:JK52" si="586">ROUND(JI37*JJ37,0)</f>
        <v>5886000</v>
      </c>
      <c r="JL37" s="1016"/>
      <c r="JM37" s="898">
        <f t="shared" ref="JM37:JM40" si="587">IF(EXACT(VLOOKUP(JF37,OFERTA_0,2,FALSE),JG37),1,0)</f>
        <v>1</v>
      </c>
      <c r="JN37" s="898">
        <f t="shared" ref="JN37:JN40" si="588">IF(EXACT(VLOOKUP(JF37,OFERTA_0,3,FALSE),JH37),1,0)</f>
        <v>1</v>
      </c>
      <c r="JO37" s="899">
        <f t="shared" ref="JO37:JO40" si="589">IF(EXACT(VLOOKUP(JF37,OFERTA_0,4,FALSE),JI37),1,0)</f>
        <v>1</v>
      </c>
      <c r="JP37" s="899">
        <f t="shared" ref="JP37:JP52" si="590">IF(JJ37=0,0,1)</f>
        <v>1</v>
      </c>
      <c r="JQ37" s="899">
        <f t="shared" ref="JQ37:JQ52" si="591">IF(JK37=0,0,1)</f>
        <v>1</v>
      </c>
      <c r="JR37" s="899">
        <f t="shared" ref="JR37:JR40" si="592">PRODUCT(JM37:JQ37)</f>
        <v>1</v>
      </c>
      <c r="JS37" s="966">
        <f t="shared" ref="JS37:JS40" si="593">ROUND(JK37,0)</f>
        <v>5886000</v>
      </c>
      <c r="JT37" s="901">
        <f t="shared" ref="JT37:JT40" si="594">JK37-JS37</f>
        <v>0</v>
      </c>
      <c r="JW37" s="958" t="s">
        <v>765</v>
      </c>
      <c r="JX37" s="1030" t="s">
        <v>421</v>
      </c>
      <c r="JY37" s="1031" t="s">
        <v>147</v>
      </c>
      <c r="JZ37" s="1044">
        <v>218</v>
      </c>
      <c r="KA37" s="1045">
        <v>32942.836950000004</v>
      </c>
      <c r="KB37" s="1051">
        <f t="shared" ref="KB37:KB52" si="595">ROUND(JZ37*KA37,0)</f>
        <v>7181538</v>
      </c>
      <c r="KC37" s="1016"/>
      <c r="KD37" s="898">
        <f t="shared" ref="KD37:KD40" si="596">IF(EXACT(VLOOKUP(JW37,OFERTA_0,2,FALSE),JX37),1,0)</f>
        <v>1</v>
      </c>
      <c r="KE37" s="898">
        <f t="shared" ref="KE37:KE40" si="597">IF(EXACT(VLOOKUP(JW37,OFERTA_0,3,FALSE),JY37),1,0)</f>
        <v>1</v>
      </c>
      <c r="KF37" s="899">
        <f t="shared" ref="KF37:KF40" si="598">IF(EXACT(VLOOKUP(JW37,OFERTA_0,4,FALSE),JZ37),1,0)</f>
        <v>1</v>
      </c>
      <c r="KG37" s="899">
        <f t="shared" ref="KG37:KG52" si="599">IF(KA37=0,0,1)</f>
        <v>1</v>
      </c>
      <c r="KH37" s="899">
        <f t="shared" ref="KH37:KH52" si="600">IF(KB37=0,0,1)</f>
        <v>1</v>
      </c>
      <c r="KI37" s="899">
        <f t="shared" ref="KI37:KI40" si="601">PRODUCT(KD37:KH37)</f>
        <v>1</v>
      </c>
      <c r="KJ37" s="966">
        <f t="shared" ref="KJ37:KJ40" si="602">ROUND(KB37,0)</f>
        <v>7181538</v>
      </c>
      <c r="KK37" s="901">
        <f t="shared" ref="KK37:KK40" si="603">KB37-KJ37</f>
        <v>0</v>
      </c>
      <c r="KN37" s="958" t="s">
        <v>765</v>
      </c>
      <c r="KO37" s="1030" t="s">
        <v>421</v>
      </c>
      <c r="KP37" s="1031" t="s">
        <v>147</v>
      </c>
      <c r="KQ37" s="1044">
        <v>218</v>
      </c>
      <c r="KR37" s="1045">
        <v>24104</v>
      </c>
      <c r="KS37" s="1051">
        <f t="shared" ref="KS37:KS52" si="604">ROUND(KQ37*KR37,0)</f>
        <v>5254672</v>
      </c>
      <c r="KT37" s="1016"/>
      <c r="KU37" s="898">
        <f t="shared" ref="KU37:KU40" si="605">IF(EXACT(VLOOKUP(KN37,OFERTA_0,2,FALSE),KO37),1,0)</f>
        <v>1</v>
      </c>
      <c r="KV37" s="898">
        <f t="shared" ref="KV37:KV40" si="606">IF(EXACT(VLOOKUP(KN37,OFERTA_0,3,FALSE),KP37),1,0)</f>
        <v>1</v>
      </c>
      <c r="KW37" s="899">
        <f t="shared" ref="KW37:KW40" si="607">IF(EXACT(VLOOKUP(KN37,OFERTA_0,4,FALSE),KQ37),1,0)</f>
        <v>1</v>
      </c>
      <c r="KX37" s="899">
        <f t="shared" ref="KX37:KX52" si="608">IF(KR37=0,0,1)</f>
        <v>1</v>
      </c>
      <c r="KY37" s="899">
        <f t="shared" ref="KY37:KY52" si="609">IF(KS37=0,0,1)</f>
        <v>1</v>
      </c>
      <c r="KZ37" s="899">
        <f t="shared" ref="KZ37:KZ40" si="610">PRODUCT(KU37:KY37)</f>
        <v>1</v>
      </c>
      <c r="LA37" s="966">
        <f t="shared" ref="LA37:LA40" si="611">ROUND(KS37,0)</f>
        <v>5254672</v>
      </c>
      <c r="LB37" s="901">
        <f t="shared" ref="LB37:LB40" si="612">KS37-LA37</f>
        <v>0</v>
      </c>
      <c r="LE37" s="958" t="s">
        <v>765</v>
      </c>
      <c r="LF37" s="1058" t="s">
        <v>421</v>
      </c>
      <c r="LG37" s="1031" t="s">
        <v>147</v>
      </c>
      <c r="LH37" s="1044">
        <v>218</v>
      </c>
      <c r="LI37" s="1049">
        <v>19940</v>
      </c>
      <c r="LJ37" s="1054">
        <f t="shared" ref="LJ37:LJ52" si="613">ROUND(LH37*LI37,0)</f>
        <v>4346920</v>
      </c>
      <c r="LK37" s="1016"/>
      <c r="LL37" s="898">
        <f t="shared" ref="LL37:LL40" si="614">IF(EXACT(VLOOKUP(LE37,OFERTA_0,2,FALSE),LF37),1,0)</f>
        <v>1</v>
      </c>
      <c r="LM37" s="898">
        <f t="shared" ref="LM37:LM40" si="615">IF(EXACT(VLOOKUP(LE37,OFERTA_0,3,FALSE),LG37),1,0)</f>
        <v>1</v>
      </c>
      <c r="LN37" s="899">
        <f t="shared" ref="LN37:LN40" si="616">IF(EXACT(VLOOKUP(LE37,OFERTA_0,4,FALSE),LH37),1,0)</f>
        <v>1</v>
      </c>
      <c r="LO37" s="899">
        <f t="shared" ref="LO37:LO52" si="617">IF(LI37=0,0,1)</f>
        <v>1</v>
      </c>
      <c r="LP37" s="899">
        <f t="shared" ref="LP37:LP52" si="618">IF(LJ37=0,0,1)</f>
        <v>1</v>
      </c>
      <c r="LQ37" s="899">
        <f t="shared" ref="LQ37:LQ40" si="619">PRODUCT(LL37:LP37)</f>
        <v>1</v>
      </c>
      <c r="LR37" s="966">
        <f t="shared" ref="LR37:LR40" si="620">ROUND(LJ37,0)</f>
        <v>4346920</v>
      </c>
      <c r="LS37" s="901">
        <f t="shared" ref="LS37:LS40" si="621">LJ37-LR37</f>
        <v>0</v>
      </c>
      <c r="LV37" s="958" t="s">
        <v>765</v>
      </c>
      <c r="LW37" s="1030" t="s">
        <v>421</v>
      </c>
      <c r="LX37" s="1031" t="s">
        <v>147</v>
      </c>
      <c r="LY37" s="1044">
        <v>218</v>
      </c>
      <c r="LZ37" s="1045">
        <v>14300</v>
      </c>
      <c r="MA37" s="1051">
        <f t="shared" ref="MA37:MA52" si="622">ROUND(LY37*LZ37,0)</f>
        <v>3117400</v>
      </c>
      <c r="MB37" s="1016"/>
      <c r="MC37" s="898">
        <f t="shared" ref="MC37:MC40" si="623">IF(EXACT(VLOOKUP(LV37,OFERTA_0,2,FALSE),LW37),1,0)</f>
        <v>1</v>
      </c>
      <c r="MD37" s="898">
        <f t="shared" ref="MD37:MD40" si="624">IF(EXACT(VLOOKUP(LV37,OFERTA_0,3,FALSE),LX37),1,0)</f>
        <v>1</v>
      </c>
      <c r="ME37" s="899">
        <f t="shared" ref="ME37:ME40" si="625">IF(EXACT(VLOOKUP(LV37,OFERTA_0,4,FALSE),LY37),1,0)</f>
        <v>1</v>
      </c>
      <c r="MF37" s="899">
        <f t="shared" ref="MF37:MF52" si="626">IF(LZ37=0,0,1)</f>
        <v>1</v>
      </c>
      <c r="MG37" s="899">
        <f t="shared" ref="MG37:MG52" si="627">IF(MA37=0,0,1)</f>
        <v>1</v>
      </c>
      <c r="MH37" s="899">
        <f t="shared" ref="MH37:MH40" si="628">PRODUCT(MC37:MG37)</f>
        <v>1</v>
      </c>
      <c r="MI37" s="966">
        <f t="shared" ref="MI37:MI40" si="629">ROUND(MA37,0)</f>
        <v>3117400</v>
      </c>
      <c r="MJ37" s="901">
        <f t="shared" ref="MJ37:MJ40" si="630">MA37-MI37</f>
        <v>0</v>
      </c>
      <c r="MM37" s="958" t="s">
        <v>765</v>
      </c>
      <c r="MN37" s="1030" t="s">
        <v>421</v>
      </c>
      <c r="MO37" s="1031" t="s">
        <v>147</v>
      </c>
      <c r="MP37" s="1044">
        <v>218</v>
      </c>
      <c r="MQ37" s="1045">
        <v>20000</v>
      </c>
      <c r="MR37" s="1051">
        <f t="shared" ref="MR37:MR52" si="631">ROUND(MP37*MQ37,0)</f>
        <v>4360000</v>
      </c>
      <c r="MS37" s="1016"/>
      <c r="MT37" s="898">
        <f t="shared" ref="MT37:MT40" si="632">IF(EXACT(VLOOKUP(MM37,OFERTA_0,2,FALSE),MN37),1,0)</f>
        <v>1</v>
      </c>
      <c r="MU37" s="898">
        <f t="shared" ref="MU37:MU40" si="633">IF(EXACT(VLOOKUP(MM37,OFERTA_0,3,FALSE),MO37),1,0)</f>
        <v>1</v>
      </c>
      <c r="MV37" s="899">
        <f t="shared" ref="MV37:MV40" si="634">IF(EXACT(VLOOKUP(MM37,OFERTA_0,4,FALSE),MP37),1,0)</f>
        <v>1</v>
      </c>
      <c r="MW37" s="899">
        <f t="shared" ref="MW37:MW52" si="635">IF(MQ37=0,0,1)</f>
        <v>1</v>
      </c>
      <c r="MX37" s="899">
        <f t="shared" ref="MX37:MX52" si="636">IF(MR37=0,0,1)</f>
        <v>1</v>
      </c>
      <c r="MY37" s="899">
        <f t="shared" ref="MY37:MY40" si="637">PRODUCT(MT37:MX37)</f>
        <v>1</v>
      </c>
      <c r="MZ37" s="966">
        <f t="shared" ref="MZ37:MZ40" si="638">ROUND(MR37,0)</f>
        <v>4360000</v>
      </c>
      <c r="NA37" s="901">
        <f t="shared" ref="NA37:NA40" si="639">MR37-MZ37</f>
        <v>0</v>
      </c>
      <c r="ND37" s="975" t="s">
        <v>765</v>
      </c>
      <c r="NE37" s="976" t="s">
        <v>421</v>
      </c>
      <c r="NF37" s="977" t="s">
        <v>147</v>
      </c>
      <c r="NG37" s="978">
        <v>218</v>
      </c>
      <c r="NH37" s="979">
        <v>4283.7299999999996</v>
      </c>
      <c r="NI37" s="1055">
        <v>933853</v>
      </c>
      <c r="NJ37" s="1016"/>
      <c r="NK37" s="898">
        <f t="shared" ref="NK37:NK40" si="640">IF(EXACT(VLOOKUP(ND37,OFERTA_0,2,FALSE),NE37),1,0)</f>
        <v>1</v>
      </c>
      <c r="NL37" s="898">
        <f t="shared" ref="NL37:NL40" si="641">IF(EXACT(VLOOKUP(ND37,OFERTA_0,3,FALSE),NF37),1,0)</f>
        <v>1</v>
      </c>
      <c r="NM37" s="899">
        <f t="shared" ref="NM37:NM40" si="642">IF(EXACT(VLOOKUP(ND37,OFERTA_0,4,FALSE),NG37),1,0)</f>
        <v>1</v>
      </c>
      <c r="NN37" s="899">
        <f t="shared" ref="NN37:NN52" si="643">IF(NH37=0,0,1)</f>
        <v>1</v>
      </c>
      <c r="NO37" s="899">
        <f t="shared" ref="NO37:NO52" si="644">IF(NI37=0,0,1)</f>
        <v>1</v>
      </c>
      <c r="NP37" s="899">
        <f t="shared" ref="NP37:NP40" si="645">PRODUCT(NK37:NO37)</f>
        <v>1</v>
      </c>
      <c r="NQ37" s="966">
        <f t="shared" ref="NQ37:NQ40" si="646">ROUND(NI37,0)</f>
        <v>933853</v>
      </c>
      <c r="NR37" s="901">
        <f t="shared" ref="NR37:NR40" si="647">NI37-NQ37</f>
        <v>0</v>
      </c>
      <c r="NU37" s="981" t="s">
        <v>765</v>
      </c>
      <c r="NV37" s="982" t="s">
        <v>421</v>
      </c>
      <c r="NW37" s="983" t="s">
        <v>147</v>
      </c>
      <c r="NX37" s="984">
        <v>218</v>
      </c>
      <c r="NY37" s="1050">
        <v>4327</v>
      </c>
      <c r="NZ37" s="1056">
        <f t="shared" ref="NZ37:NZ52" si="648">ROUND(NX37*NY37,0)</f>
        <v>943286</v>
      </c>
      <c r="OA37" s="1016"/>
      <c r="OB37" s="898">
        <f t="shared" ref="OB37:OB40" si="649">IF(EXACT(VLOOKUP(NU37,OFERTA_0,2,FALSE),NV37),1,0)</f>
        <v>1</v>
      </c>
      <c r="OC37" s="898">
        <f t="shared" ref="OC37:OC40" si="650">IF(EXACT(VLOOKUP(NU37,OFERTA_0,3,FALSE),NW37),1,0)</f>
        <v>1</v>
      </c>
      <c r="OD37" s="899">
        <f t="shared" ref="OD37:OD40" si="651">IF(EXACT(VLOOKUP(NU37,OFERTA_0,4,FALSE),NX37),1,0)</f>
        <v>1</v>
      </c>
      <c r="OE37" s="899">
        <f t="shared" ref="OE37:OE52" si="652">IF(NY37=0,0,1)</f>
        <v>1</v>
      </c>
      <c r="OF37" s="899">
        <f t="shared" ref="OF37:OF52" si="653">IF(NZ37=0,0,1)</f>
        <v>1</v>
      </c>
      <c r="OG37" s="899">
        <f t="shared" ref="OG37:OG40" si="654">PRODUCT(OB37:OF37)</f>
        <v>1</v>
      </c>
      <c r="OH37" s="966">
        <f t="shared" ref="OH37:OH40" si="655">ROUND(NZ37,0)</f>
        <v>943286</v>
      </c>
      <c r="OI37" s="901">
        <f t="shared" ref="OI37:OI40" si="656">NZ37-OH37</f>
        <v>0</v>
      </c>
      <c r="OL37" s="958" t="s">
        <v>765</v>
      </c>
      <c r="OM37" s="1030" t="s">
        <v>421</v>
      </c>
      <c r="ON37" s="1031" t="s">
        <v>147</v>
      </c>
      <c r="OO37" s="1044">
        <v>218</v>
      </c>
      <c r="OP37" s="1045">
        <v>13994</v>
      </c>
      <c r="OQ37" s="1051">
        <f t="shared" ref="OQ37:OQ52" si="657">ROUND(OO37*OP37,0)</f>
        <v>3050692</v>
      </c>
      <c r="OR37" s="1016"/>
      <c r="OS37" s="898">
        <f t="shared" ref="OS37:OS40" si="658">IF(EXACT(VLOOKUP(OL37,OFERTA_0,2,FALSE),OM37),1,0)</f>
        <v>1</v>
      </c>
      <c r="OT37" s="898">
        <f t="shared" ref="OT37:OT40" si="659">IF(EXACT(VLOOKUP(OL37,OFERTA_0,3,FALSE),ON37),1,0)</f>
        <v>1</v>
      </c>
      <c r="OU37" s="899">
        <f t="shared" ref="OU37:OU40" si="660">IF(EXACT(VLOOKUP(OL37,OFERTA_0,4,FALSE),OO37),1,0)</f>
        <v>1</v>
      </c>
      <c r="OV37" s="899">
        <f t="shared" ref="OV37:OV52" si="661">IF(OP37=0,0,1)</f>
        <v>1</v>
      </c>
      <c r="OW37" s="899">
        <f t="shared" ref="OW37:OW52" si="662">IF(OQ37=0,0,1)</f>
        <v>1</v>
      </c>
      <c r="OX37" s="899">
        <f t="shared" ref="OX37:OX40" si="663">PRODUCT(OS37:OW37)</f>
        <v>1</v>
      </c>
      <c r="OY37" s="966">
        <f t="shared" ref="OY37:OY40" si="664">ROUND(OQ37,0)</f>
        <v>3050692</v>
      </c>
      <c r="OZ37" s="901">
        <f t="shared" ref="OZ37:OZ40" si="665">OQ37-OY37</f>
        <v>0</v>
      </c>
      <c r="PC37" s="958" t="s">
        <v>765</v>
      </c>
      <c r="PD37" s="1030" t="s">
        <v>421</v>
      </c>
      <c r="PE37" s="1031" t="s">
        <v>147</v>
      </c>
      <c r="PF37" s="1044">
        <v>218</v>
      </c>
      <c r="PG37" s="1059">
        <v>20703</v>
      </c>
      <c r="PH37" s="1057">
        <v>4513254</v>
      </c>
      <c r="PI37" s="1024"/>
      <c r="PJ37" s="898">
        <f t="shared" ref="PJ37:PJ40" si="666">IF(EXACT(VLOOKUP(PC37,OFERTA_0,2,FALSE),PD37),1,0)</f>
        <v>1</v>
      </c>
      <c r="PK37" s="898">
        <f t="shared" ref="PK37:PK40" si="667">IF(EXACT(VLOOKUP(PC37,OFERTA_0,3,FALSE),PE37),1,0)</f>
        <v>1</v>
      </c>
      <c r="PL37" s="899">
        <f t="shared" ref="PL37:PL40" si="668">IF(EXACT(VLOOKUP(PC37,OFERTA_0,4,FALSE),PF37),1,0)</f>
        <v>1</v>
      </c>
      <c r="PM37" s="899">
        <f t="shared" ref="PM37:PM52" si="669">IF(PG37=0,0,1)</f>
        <v>1</v>
      </c>
      <c r="PN37" s="899">
        <f t="shared" ref="PN37:PN52" si="670">IF(PH37=0,0,1)</f>
        <v>1</v>
      </c>
      <c r="PO37" s="899">
        <f t="shared" ref="PO37:PO40" si="671">PRODUCT(PJ37:PN37)</f>
        <v>1</v>
      </c>
      <c r="PP37" s="966">
        <f t="shared" ref="PP37:PP40" si="672">ROUND(PH37,0)</f>
        <v>4513254</v>
      </c>
      <c r="PQ37" s="901">
        <f t="shared" ref="PQ37:PQ40" si="673">PH37-PP37</f>
        <v>0</v>
      </c>
      <c r="PT37" s="958" t="s">
        <v>765</v>
      </c>
      <c r="PU37" s="1030" t="s">
        <v>421</v>
      </c>
      <c r="PV37" s="1031" t="s">
        <v>147</v>
      </c>
      <c r="PW37" s="1044">
        <v>218</v>
      </c>
      <c r="PX37" s="1045">
        <v>29350</v>
      </c>
      <c r="PY37" s="1051">
        <f t="shared" ref="PY37:PY52" si="674">ROUND(PW37*PX37,0)</f>
        <v>6398300</v>
      </c>
      <c r="PZ37" s="1016"/>
      <c r="QA37" s="898">
        <f t="shared" ref="QA37:QA40" si="675">IF(EXACT(VLOOKUP(PT37,OFERTA_0,2,FALSE),PU37),1,0)</f>
        <v>1</v>
      </c>
      <c r="QB37" s="898">
        <f t="shared" ref="QB37:QB40" si="676">IF(EXACT(VLOOKUP(PT37,OFERTA_0,3,FALSE),PV37),1,0)</f>
        <v>1</v>
      </c>
      <c r="QC37" s="899">
        <f t="shared" ref="QC37:QC40" si="677">IF(EXACT(VLOOKUP(PT37,OFERTA_0,4,FALSE),PW37),1,0)</f>
        <v>1</v>
      </c>
      <c r="QD37" s="899">
        <f t="shared" ref="QD37:QD52" si="678">IF(PX37=0,0,1)</f>
        <v>1</v>
      </c>
      <c r="QE37" s="899">
        <f t="shared" ref="QE37:QE52" si="679">IF(PY37=0,0,1)</f>
        <v>1</v>
      </c>
      <c r="QF37" s="899">
        <f t="shared" ref="QF37:QF40" si="680">PRODUCT(QA37:QE37)</f>
        <v>1</v>
      </c>
      <c r="QG37" s="966">
        <f t="shared" ref="QG37:QG40" si="681">ROUND(PY37,0)</f>
        <v>6398300</v>
      </c>
      <c r="QH37" s="901">
        <f t="shared" ref="QH37:QH40" si="682">PY37-QG37</f>
        <v>0</v>
      </c>
      <c r="QK37" s="958" t="s">
        <v>765</v>
      </c>
      <c r="QL37" s="1058" t="s">
        <v>421</v>
      </c>
      <c r="QM37" s="1031" t="s">
        <v>147</v>
      </c>
      <c r="QN37" s="1044">
        <v>218</v>
      </c>
      <c r="QO37" s="1049">
        <v>20039.699999999997</v>
      </c>
      <c r="QP37" s="1054">
        <f t="shared" ref="QP37:QP52" si="683">ROUND(QN37*QO37,0)</f>
        <v>4368655</v>
      </c>
      <c r="QQ37" s="1016"/>
      <c r="QR37" s="898">
        <f t="shared" ref="QR37:QR40" si="684">IF(EXACT(VLOOKUP(QK37,OFERTA_0,2,FALSE),QL37),1,0)</f>
        <v>1</v>
      </c>
      <c r="QS37" s="898">
        <f t="shared" ref="QS37:QS40" si="685">IF(EXACT(VLOOKUP(QK37,OFERTA_0,3,FALSE),QM37),1,0)</f>
        <v>1</v>
      </c>
      <c r="QT37" s="899">
        <f t="shared" ref="QT37:QT40" si="686">IF(EXACT(VLOOKUP(QK37,OFERTA_0,4,FALSE),QN37),1,0)</f>
        <v>1</v>
      </c>
      <c r="QU37" s="899">
        <f t="shared" ref="QU37:QU52" si="687">IF(QO37=0,0,1)</f>
        <v>1</v>
      </c>
      <c r="QV37" s="899">
        <f t="shared" ref="QV37:QV52" si="688">IF(QP37=0,0,1)</f>
        <v>1</v>
      </c>
      <c r="QW37" s="899">
        <f t="shared" ref="QW37:QW40" si="689">PRODUCT(QR37:QV37)</f>
        <v>1</v>
      </c>
      <c r="QX37" s="966">
        <f t="shared" ref="QX37:QX40" si="690">ROUND(QP37,0)</f>
        <v>4368655</v>
      </c>
      <c r="QY37" s="901">
        <f t="shared" ref="QY37:QY40" si="691">QP37-QX37</f>
        <v>0</v>
      </c>
      <c r="RB37" s="405"/>
      <c r="RC37" s="406"/>
      <c r="RD37" s="407"/>
      <c r="RE37" s="408"/>
      <c r="RF37" s="409"/>
      <c r="RG37" s="410"/>
      <c r="RH37" s="410"/>
      <c r="RI37" s="898"/>
      <c r="RJ37" s="898"/>
      <c r="RK37" s="934"/>
      <c r="RL37" s="934"/>
      <c r="RM37" s="934"/>
      <c r="RN37" s="934"/>
      <c r="RO37" s="935"/>
      <c r="RP37" s="936"/>
      <c r="RS37" s="405"/>
      <c r="RT37" s="406"/>
      <c r="RU37" s="407"/>
      <c r="RV37" s="408"/>
      <c r="RW37" s="409"/>
      <c r="RX37" s="410"/>
      <c r="RY37" s="410"/>
      <c r="RZ37" s="898"/>
      <c r="SA37" s="898"/>
      <c r="SB37" s="934"/>
      <c r="SC37" s="934"/>
      <c r="SD37" s="934"/>
      <c r="SE37" s="934"/>
      <c r="SF37" s="935"/>
      <c r="SG37" s="936"/>
      <c r="SJ37" s="405"/>
      <c r="SK37" s="406"/>
      <c r="SL37" s="407"/>
      <c r="SM37" s="408"/>
      <c r="SN37" s="409"/>
      <c r="SO37" s="410"/>
      <c r="SP37" s="410"/>
      <c r="SQ37" s="898"/>
      <c r="SR37" s="898"/>
      <c r="SS37" s="934"/>
      <c r="ST37" s="934"/>
      <c r="SU37" s="934"/>
      <c r="SV37" s="934"/>
      <c r="SW37" s="935"/>
      <c r="SX37" s="936"/>
    </row>
    <row r="38" spans="2:518" ht="75" customHeight="1" thickTop="1" thickBot="1">
      <c r="B38" s="958" t="s">
        <v>766</v>
      </c>
      <c r="C38" s="1030" t="s">
        <v>422</v>
      </c>
      <c r="D38" s="1031" t="s">
        <v>147</v>
      </c>
      <c r="E38" s="1044">
        <f>214+142</f>
        <v>356</v>
      </c>
      <c r="F38" s="1045"/>
      <c r="G38" s="1051">
        <f t="shared" si="458"/>
        <v>0</v>
      </c>
      <c r="H38" s="1016"/>
      <c r="K38" s="958" t="s">
        <v>766</v>
      </c>
      <c r="L38" s="1030" t="s">
        <v>422</v>
      </c>
      <c r="M38" s="1031" t="s">
        <v>147</v>
      </c>
      <c r="N38" s="1044">
        <f>214+142</f>
        <v>356</v>
      </c>
      <c r="O38" s="1046">
        <v>20162</v>
      </c>
      <c r="P38" s="1051">
        <f t="shared" si="459"/>
        <v>7177672</v>
      </c>
      <c r="Q38" s="1016"/>
      <c r="R38" s="898">
        <f t="shared" si="242"/>
        <v>1</v>
      </c>
      <c r="S38" s="898">
        <f t="shared" si="243"/>
        <v>1</v>
      </c>
      <c r="T38" s="899">
        <f t="shared" si="244"/>
        <v>1</v>
      </c>
      <c r="U38" s="899">
        <f t="shared" si="245"/>
        <v>1</v>
      </c>
      <c r="V38" s="899">
        <f t="shared" si="246"/>
        <v>1</v>
      </c>
      <c r="W38" s="899">
        <f t="shared" si="247"/>
        <v>1</v>
      </c>
      <c r="X38" s="966">
        <f t="shared" si="248"/>
        <v>7177672</v>
      </c>
      <c r="Y38" s="901">
        <f t="shared" si="249"/>
        <v>0</v>
      </c>
      <c r="Z38" s="872"/>
      <c r="AA38" s="872"/>
      <c r="AB38" s="958" t="s">
        <v>766</v>
      </c>
      <c r="AC38" s="1030" t="s">
        <v>422</v>
      </c>
      <c r="AD38" s="1031" t="s">
        <v>147</v>
      </c>
      <c r="AE38" s="1044">
        <f>214+142</f>
        <v>356</v>
      </c>
      <c r="AF38" s="1045">
        <v>20000</v>
      </c>
      <c r="AG38" s="1051">
        <f t="shared" si="460"/>
        <v>7120000</v>
      </c>
      <c r="AH38" s="1016"/>
      <c r="AI38" s="898">
        <f t="shared" si="461"/>
        <v>1</v>
      </c>
      <c r="AJ38" s="898">
        <f t="shared" si="462"/>
        <v>1</v>
      </c>
      <c r="AK38" s="899">
        <f t="shared" si="463"/>
        <v>1</v>
      </c>
      <c r="AL38" s="899">
        <f t="shared" si="464"/>
        <v>1</v>
      </c>
      <c r="AM38" s="899">
        <f t="shared" si="465"/>
        <v>1</v>
      </c>
      <c r="AN38" s="899">
        <f t="shared" si="466"/>
        <v>1</v>
      </c>
      <c r="AO38" s="966">
        <f t="shared" si="467"/>
        <v>7120000</v>
      </c>
      <c r="AP38" s="901">
        <f t="shared" si="468"/>
        <v>0</v>
      </c>
      <c r="AQ38" s="872"/>
      <c r="AR38" s="872"/>
      <c r="AS38" s="958" t="s">
        <v>766</v>
      </c>
      <c r="AT38" s="1035" t="s">
        <v>422</v>
      </c>
      <c r="AU38" s="1031" t="s">
        <v>147</v>
      </c>
      <c r="AV38" s="1044">
        <f>214+142</f>
        <v>356</v>
      </c>
      <c r="AW38" s="1047">
        <v>18500</v>
      </c>
      <c r="AX38" s="1052">
        <f t="shared" si="469"/>
        <v>6586000</v>
      </c>
      <c r="AY38" s="1016"/>
      <c r="AZ38" s="898">
        <f t="shared" si="470"/>
        <v>1</v>
      </c>
      <c r="BA38" s="898">
        <f t="shared" si="471"/>
        <v>1</v>
      </c>
      <c r="BB38" s="899">
        <f t="shared" si="472"/>
        <v>1</v>
      </c>
      <c r="BC38" s="899">
        <f t="shared" si="473"/>
        <v>1</v>
      </c>
      <c r="BD38" s="899">
        <f t="shared" si="474"/>
        <v>1</v>
      </c>
      <c r="BE38" s="899">
        <f t="shared" si="475"/>
        <v>1</v>
      </c>
      <c r="BF38" s="966">
        <f t="shared" si="476"/>
        <v>6586000</v>
      </c>
      <c r="BG38" s="901">
        <f t="shared" si="477"/>
        <v>0</v>
      </c>
      <c r="BJ38" s="958" t="s">
        <v>766</v>
      </c>
      <c r="BK38" s="1030" t="s">
        <v>422</v>
      </c>
      <c r="BL38" s="1031" t="s">
        <v>147</v>
      </c>
      <c r="BM38" s="1044">
        <f>214+142</f>
        <v>356</v>
      </c>
      <c r="BN38" s="1045">
        <v>14500</v>
      </c>
      <c r="BO38" s="1051">
        <f t="shared" si="478"/>
        <v>5162000</v>
      </c>
      <c r="BP38" s="1016"/>
      <c r="BQ38" s="898">
        <f t="shared" si="479"/>
        <v>1</v>
      </c>
      <c r="BR38" s="898">
        <f t="shared" si="480"/>
        <v>1</v>
      </c>
      <c r="BS38" s="899">
        <f t="shared" si="481"/>
        <v>1</v>
      </c>
      <c r="BT38" s="899">
        <f t="shared" si="482"/>
        <v>1</v>
      </c>
      <c r="BU38" s="899">
        <f t="shared" si="483"/>
        <v>1</v>
      </c>
      <c r="BV38" s="899">
        <f t="shared" si="484"/>
        <v>1</v>
      </c>
      <c r="BW38" s="966">
        <f t="shared" si="485"/>
        <v>5162000</v>
      </c>
      <c r="BX38" s="901">
        <f t="shared" si="486"/>
        <v>0</v>
      </c>
      <c r="CA38" s="958" t="s">
        <v>766</v>
      </c>
      <c r="CB38" s="1030" t="s">
        <v>422</v>
      </c>
      <c r="CC38" s="1031" t="s">
        <v>147</v>
      </c>
      <c r="CD38" s="1044">
        <f>214+142</f>
        <v>356</v>
      </c>
      <c r="CE38" s="1045">
        <v>19637</v>
      </c>
      <c r="CF38" s="1051">
        <f t="shared" si="487"/>
        <v>6990772</v>
      </c>
      <c r="CG38" s="1016"/>
      <c r="CH38" s="898">
        <f t="shared" si="488"/>
        <v>1</v>
      </c>
      <c r="CI38" s="898">
        <f t="shared" si="489"/>
        <v>1</v>
      </c>
      <c r="CJ38" s="899">
        <f t="shared" si="490"/>
        <v>1</v>
      </c>
      <c r="CK38" s="899">
        <f t="shared" si="491"/>
        <v>1</v>
      </c>
      <c r="CL38" s="899">
        <f t="shared" si="492"/>
        <v>1</v>
      </c>
      <c r="CM38" s="899">
        <f t="shared" si="493"/>
        <v>1</v>
      </c>
      <c r="CN38" s="966">
        <f t="shared" si="494"/>
        <v>6990772</v>
      </c>
      <c r="CO38" s="901">
        <f t="shared" si="495"/>
        <v>0</v>
      </c>
      <c r="CR38" s="958" t="s">
        <v>766</v>
      </c>
      <c r="CS38" s="1030" t="s">
        <v>422</v>
      </c>
      <c r="CT38" s="1031" t="s">
        <v>147</v>
      </c>
      <c r="CU38" s="1044">
        <f>214+142</f>
        <v>356</v>
      </c>
      <c r="CV38" s="1045">
        <v>15377</v>
      </c>
      <c r="CW38" s="1051">
        <f t="shared" si="496"/>
        <v>5474212</v>
      </c>
      <c r="CX38" s="1016"/>
      <c r="CY38" s="898">
        <f t="shared" si="497"/>
        <v>1</v>
      </c>
      <c r="CZ38" s="898">
        <f t="shared" si="498"/>
        <v>1</v>
      </c>
      <c r="DA38" s="899">
        <f t="shared" si="499"/>
        <v>1</v>
      </c>
      <c r="DB38" s="899">
        <f t="shared" si="500"/>
        <v>1</v>
      </c>
      <c r="DC38" s="899">
        <f t="shared" si="501"/>
        <v>1</v>
      </c>
      <c r="DD38" s="899">
        <f t="shared" si="502"/>
        <v>1</v>
      </c>
      <c r="DE38" s="966">
        <f t="shared" si="503"/>
        <v>5474212</v>
      </c>
      <c r="DF38" s="901">
        <f t="shared" si="504"/>
        <v>0</v>
      </c>
      <c r="DI38" s="958" t="s">
        <v>766</v>
      </c>
      <c r="DJ38" s="1030" t="s">
        <v>422</v>
      </c>
      <c r="DK38" s="1031" t="s">
        <v>147</v>
      </c>
      <c r="DL38" s="1044">
        <f>214+142</f>
        <v>356</v>
      </c>
      <c r="DM38" s="1045">
        <v>22469</v>
      </c>
      <c r="DN38" s="1051">
        <f t="shared" si="505"/>
        <v>7998964</v>
      </c>
      <c r="DO38" s="1016"/>
      <c r="DP38" s="898">
        <f t="shared" si="506"/>
        <v>1</v>
      </c>
      <c r="DQ38" s="898">
        <f t="shared" si="507"/>
        <v>1</v>
      </c>
      <c r="DR38" s="899">
        <f t="shared" si="508"/>
        <v>1</v>
      </c>
      <c r="DS38" s="899">
        <f t="shared" si="509"/>
        <v>1</v>
      </c>
      <c r="DT38" s="899">
        <f t="shared" si="510"/>
        <v>1</v>
      </c>
      <c r="DU38" s="899">
        <f t="shared" si="511"/>
        <v>1</v>
      </c>
      <c r="DV38" s="966">
        <f t="shared" si="512"/>
        <v>7998964</v>
      </c>
      <c r="DW38" s="901">
        <f t="shared" si="513"/>
        <v>0</v>
      </c>
      <c r="DZ38" s="958" t="s">
        <v>766</v>
      </c>
      <c r="EA38" s="1058" t="s">
        <v>422</v>
      </c>
      <c r="EB38" s="1031" t="s">
        <v>147</v>
      </c>
      <c r="EC38" s="1044">
        <f>214+142</f>
        <v>356</v>
      </c>
      <c r="ED38" s="1045">
        <v>17150</v>
      </c>
      <c r="EE38" s="1051">
        <f t="shared" si="514"/>
        <v>6105400</v>
      </c>
      <c r="EF38" s="1016"/>
      <c r="EG38" s="898">
        <f t="shared" si="515"/>
        <v>1</v>
      </c>
      <c r="EH38" s="898">
        <f t="shared" si="516"/>
        <v>1</v>
      </c>
      <c r="EI38" s="899">
        <f t="shared" si="517"/>
        <v>1</v>
      </c>
      <c r="EJ38" s="899">
        <f t="shared" si="518"/>
        <v>1</v>
      </c>
      <c r="EK38" s="899">
        <f t="shared" si="519"/>
        <v>1</v>
      </c>
      <c r="EL38" s="899">
        <f t="shared" si="520"/>
        <v>1</v>
      </c>
      <c r="EM38" s="966">
        <f t="shared" si="521"/>
        <v>6105400</v>
      </c>
      <c r="EN38" s="901">
        <f t="shared" si="522"/>
        <v>0</v>
      </c>
      <c r="EQ38" s="958" t="s">
        <v>766</v>
      </c>
      <c r="ER38" s="1030" t="s">
        <v>422</v>
      </c>
      <c r="ES38" s="1031" t="s">
        <v>147</v>
      </c>
      <c r="ET38" s="1044">
        <f>214+142</f>
        <v>356</v>
      </c>
      <c r="EU38" s="1045">
        <v>19750</v>
      </c>
      <c r="EV38" s="1051">
        <f t="shared" si="523"/>
        <v>7031000</v>
      </c>
      <c r="EW38" s="1016"/>
      <c r="EX38" s="898">
        <f t="shared" si="524"/>
        <v>1</v>
      </c>
      <c r="EY38" s="898">
        <f t="shared" si="525"/>
        <v>1</v>
      </c>
      <c r="EZ38" s="899">
        <f t="shared" si="526"/>
        <v>1</v>
      </c>
      <c r="FA38" s="899">
        <f t="shared" si="527"/>
        <v>1</v>
      </c>
      <c r="FB38" s="899">
        <f t="shared" si="528"/>
        <v>1</v>
      </c>
      <c r="FC38" s="899">
        <f t="shared" si="529"/>
        <v>1</v>
      </c>
      <c r="FD38" s="966">
        <f t="shared" si="530"/>
        <v>7031000</v>
      </c>
      <c r="FE38" s="901">
        <f t="shared" si="531"/>
        <v>0</v>
      </c>
      <c r="FH38" s="958"/>
      <c r="FI38" s="1058"/>
      <c r="FJ38" s="1031"/>
      <c r="FK38" s="1044"/>
      <c r="FL38" s="1045"/>
      <c r="FM38" s="1051">
        <f t="shared" si="532"/>
        <v>0</v>
      </c>
      <c r="FN38" s="1016"/>
      <c r="FO38" s="898" t="e">
        <f t="shared" si="533"/>
        <v>#N/A</v>
      </c>
      <c r="FP38" s="898" t="e">
        <f t="shared" si="534"/>
        <v>#N/A</v>
      </c>
      <c r="FQ38" s="899" t="e">
        <f t="shared" si="535"/>
        <v>#N/A</v>
      </c>
      <c r="FR38" s="899">
        <f t="shared" si="536"/>
        <v>0</v>
      </c>
      <c r="FS38" s="899">
        <f t="shared" si="537"/>
        <v>0</v>
      </c>
      <c r="FT38" s="899" t="e">
        <f t="shared" si="538"/>
        <v>#N/A</v>
      </c>
      <c r="FU38" s="966">
        <f t="shared" si="539"/>
        <v>0</v>
      </c>
      <c r="FV38" s="901">
        <f t="shared" si="540"/>
        <v>0</v>
      </c>
      <c r="FY38" s="958" t="s">
        <v>766</v>
      </c>
      <c r="FZ38" s="1030" t="s">
        <v>422</v>
      </c>
      <c r="GA38" s="1031" t="s">
        <v>147</v>
      </c>
      <c r="GB38" s="1044">
        <f>214+142</f>
        <v>356</v>
      </c>
      <c r="GC38" s="1046">
        <v>20162</v>
      </c>
      <c r="GD38" s="1051">
        <f t="shared" si="541"/>
        <v>7177672</v>
      </c>
      <c r="GE38" s="1016"/>
      <c r="GF38" s="898">
        <f t="shared" si="542"/>
        <v>1</v>
      </c>
      <c r="GG38" s="898">
        <f t="shared" si="543"/>
        <v>1</v>
      </c>
      <c r="GH38" s="899">
        <f t="shared" si="544"/>
        <v>1</v>
      </c>
      <c r="GI38" s="899">
        <f t="shared" si="545"/>
        <v>1</v>
      </c>
      <c r="GJ38" s="899">
        <f t="shared" si="546"/>
        <v>1</v>
      </c>
      <c r="GK38" s="899">
        <f t="shared" si="547"/>
        <v>1</v>
      </c>
      <c r="GL38" s="966">
        <f t="shared" si="548"/>
        <v>7177672</v>
      </c>
      <c r="GM38" s="901">
        <f t="shared" si="549"/>
        <v>0</v>
      </c>
      <c r="GP38" s="958" t="s">
        <v>766</v>
      </c>
      <c r="GQ38" s="1030" t="s">
        <v>422</v>
      </c>
      <c r="GR38" s="1031" t="s">
        <v>147</v>
      </c>
      <c r="GS38" s="1044">
        <f>214+142</f>
        <v>356</v>
      </c>
      <c r="GT38" s="1045">
        <v>19755</v>
      </c>
      <c r="GU38" s="1051">
        <f t="shared" si="550"/>
        <v>7032780</v>
      </c>
      <c r="GV38" s="1016"/>
      <c r="GW38" s="898">
        <f t="shared" si="551"/>
        <v>1</v>
      </c>
      <c r="GX38" s="898">
        <f t="shared" si="552"/>
        <v>1</v>
      </c>
      <c r="GY38" s="899">
        <f t="shared" si="553"/>
        <v>1</v>
      </c>
      <c r="GZ38" s="899">
        <f t="shared" si="554"/>
        <v>1</v>
      </c>
      <c r="HA38" s="899">
        <f t="shared" si="555"/>
        <v>1</v>
      </c>
      <c r="HB38" s="899">
        <f t="shared" si="556"/>
        <v>1</v>
      </c>
      <c r="HC38" s="966">
        <f t="shared" si="557"/>
        <v>7032780</v>
      </c>
      <c r="HD38" s="901">
        <f t="shared" si="558"/>
        <v>0</v>
      </c>
      <c r="HG38" s="958" t="s">
        <v>766</v>
      </c>
      <c r="HH38" s="1030" t="s">
        <v>422</v>
      </c>
      <c r="HI38" s="1031" t="s">
        <v>147</v>
      </c>
      <c r="HJ38" s="1044">
        <f>214+142</f>
        <v>356</v>
      </c>
      <c r="HK38" s="1045">
        <v>13566</v>
      </c>
      <c r="HL38" s="1051">
        <f t="shared" si="559"/>
        <v>4829496</v>
      </c>
      <c r="HM38" s="1016"/>
      <c r="HN38" s="898">
        <f t="shared" si="560"/>
        <v>1</v>
      </c>
      <c r="HO38" s="898">
        <f t="shared" si="561"/>
        <v>1</v>
      </c>
      <c r="HP38" s="899">
        <f t="shared" si="562"/>
        <v>1</v>
      </c>
      <c r="HQ38" s="899">
        <f t="shared" si="563"/>
        <v>1</v>
      </c>
      <c r="HR38" s="899">
        <f t="shared" si="564"/>
        <v>1</v>
      </c>
      <c r="HS38" s="899">
        <f t="shared" si="565"/>
        <v>1</v>
      </c>
      <c r="HT38" s="966">
        <f t="shared" si="566"/>
        <v>4829496</v>
      </c>
      <c r="HU38" s="901">
        <f t="shared" si="567"/>
        <v>0</v>
      </c>
      <c r="HX38" s="958" t="s">
        <v>766</v>
      </c>
      <c r="HY38" s="1030" t="s">
        <v>422</v>
      </c>
      <c r="HZ38" s="1031" t="s">
        <v>147</v>
      </c>
      <c r="IA38" s="1044">
        <f>214+142</f>
        <v>356</v>
      </c>
      <c r="IB38" s="1048">
        <v>17654</v>
      </c>
      <c r="IC38" s="1053">
        <f t="shared" si="568"/>
        <v>6284824</v>
      </c>
      <c r="ID38" s="1016"/>
      <c r="IE38" s="898">
        <f t="shared" si="569"/>
        <v>1</v>
      </c>
      <c r="IF38" s="898">
        <f t="shared" si="570"/>
        <v>1</v>
      </c>
      <c r="IG38" s="899">
        <f t="shared" si="571"/>
        <v>1</v>
      </c>
      <c r="IH38" s="899">
        <f t="shared" si="572"/>
        <v>1</v>
      </c>
      <c r="II38" s="899">
        <f t="shared" si="573"/>
        <v>1</v>
      </c>
      <c r="IJ38" s="899">
        <f t="shared" si="574"/>
        <v>1</v>
      </c>
      <c r="IK38" s="966">
        <f t="shared" si="575"/>
        <v>6284824</v>
      </c>
      <c r="IL38" s="901">
        <f t="shared" si="576"/>
        <v>0</v>
      </c>
      <c r="IO38" s="958" t="s">
        <v>766</v>
      </c>
      <c r="IP38" s="1030" t="s">
        <v>422</v>
      </c>
      <c r="IQ38" s="1031" t="s">
        <v>147</v>
      </c>
      <c r="IR38" s="1044">
        <f>214+142</f>
        <v>356</v>
      </c>
      <c r="IS38" s="1045">
        <v>18886</v>
      </c>
      <c r="IT38" s="1051">
        <f t="shared" si="577"/>
        <v>6723416</v>
      </c>
      <c r="IU38" s="1016"/>
      <c r="IV38" s="898">
        <f t="shared" si="578"/>
        <v>1</v>
      </c>
      <c r="IW38" s="898">
        <f t="shared" si="579"/>
        <v>1</v>
      </c>
      <c r="IX38" s="899">
        <f t="shared" si="580"/>
        <v>1</v>
      </c>
      <c r="IY38" s="899">
        <f t="shared" si="581"/>
        <v>1</v>
      </c>
      <c r="IZ38" s="899">
        <f t="shared" si="582"/>
        <v>1</v>
      </c>
      <c r="JA38" s="899">
        <f t="shared" si="583"/>
        <v>1</v>
      </c>
      <c r="JB38" s="966">
        <f t="shared" si="584"/>
        <v>6723416</v>
      </c>
      <c r="JC38" s="901">
        <f t="shared" si="585"/>
        <v>0</v>
      </c>
      <c r="JF38" s="958" t="s">
        <v>766</v>
      </c>
      <c r="JG38" s="1058" t="s">
        <v>422</v>
      </c>
      <c r="JH38" s="1031" t="s">
        <v>147</v>
      </c>
      <c r="JI38" s="1044">
        <f>214+142</f>
        <v>356</v>
      </c>
      <c r="JJ38" s="1045">
        <v>27000</v>
      </c>
      <c r="JK38" s="1051">
        <f t="shared" si="586"/>
        <v>9612000</v>
      </c>
      <c r="JL38" s="1016"/>
      <c r="JM38" s="898">
        <f t="shared" si="587"/>
        <v>1</v>
      </c>
      <c r="JN38" s="898">
        <f t="shared" si="588"/>
        <v>1</v>
      </c>
      <c r="JO38" s="899">
        <f t="shared" si="589"/>
        <v>1</v>
      </c>
      <c r="JP38" s="899">
        <f t="shared" si="590"/>
        <v>1</v>
      </c>
      <c r="JQ38" s="899">
        <f t="shared" si="591"/>
        <v>1</v>
      </c>
      <c r="JR38" s="899">
        <f t="shared" si="592"/>
        <v>1</v>
      </c>
      <c r="JS38" s="966">
        <f t="shared" si="593"/>
        <v>9612000</v>
      </c>
      <c r="JT38" s="901">
        <f t="shared" si="594"/>
        <v>0</v>
      </c>
      <c r="JW38" s="958" t="s">
        <v>766</v>
      </c>
      <c r="JX38" s="1030" t="s">
        <v>422</v>
      </c>
      <c r="JY38" s="1031" t="s">
        <v>147</v>
      </c>
      <c r="JZ38" s="1044">
        <f>214+142</f>
        <v>356</v>
      </c>
      <c r="KA38" s="1045">
        <v>28236.761850000003</v>
      </c>
      <c r="KB38" s="1051">
        <f t="shared" si="595"/>
        <v>10052287</v>
      </c>
      <c r="KC38" s="1016"/>
      <c r="KD38" s="898">
        <f t="shared" si="596"/>
        <v>1</v>
      </c>
      <c r="KE38" s="898">
        <f t="shared" si="597"/>
        <v>1</v>
      </c>
      <c r="KF38" s="899">
        <f t="shared" si="598"/>
        <v>1</v>
      </c>
      <c r="KG38" s="899">
        <f t="shared" si="599"/>
        <v>1</v>
      </c>
      <c r="KH38" s="899">
        <f t="shared" si="600"/>
        <v>1</v>
      </c>
      <c r="KI38" s="899">
        <f t="shared" si="601"/>
        <v>1</v>
      </c>
      <c r="KJ38" s="966">
        <f t="shared" si="602"/>
        <v>10052287</v>
      </c>
      <c r="KK38" s="901">
        <f t="shared" si="603"/>
        <v>0</v>
      </c>
      <c r="KN38" s="958" t="s">
        <v>766</v>
      </c>
      <c r="KO38" s="1030" t="s">
        <v>422</v>
      </c>
      <c r="KP38" s="1031" t="s">
        <v>147</v>
      </c>
      <c r="KQ38" s="1044">
        <f>214+142</f>
        <v>356</v>
      </c>
      <c r="KR38" s="1045">
        <v>23490</v>
      </c>
      <c r="KS38" s="1051">
        <f t="shared" si="604"/>
        <v>8362440</v>
      </c>
      <c r="KT38" s="1016"/>
      <c r="KU38" s="898">
        <f t="shared" si="605"/>
        <v>1</v>
      </c>
      <c r="KV38" s="898">
        <f t="shared" si="606"/>
        <v>1</v>
      </c>
      <c r="KW38" s="899">
        <f t="shared" si="607"/>
        <v>1</v>
      </c>
      <c r="KX38" s="899">
        <f t="shared" si="608"/>
        <v>1</v>
      </c>
      <c r="KY38" s="899">
        <f t="shared" si="609"/>
        <v>1</v>
      </c>
      <c r="KZ38" s="899">
        <f t="shared" si="610"/>
        <v>1</v>
      </c>
      <c r="LA38" s="966">
        <f t="shared" si="611"/>
        <v>8362440</v>
      </c>
      <c r="LB38" s="901">
        <f t="shared" si="612"/>
        <v>0</v>
      </c>
      <c r="LE38" s="958" t="s">
        <v>766</v>
      </c>
      <c r="LF38" s="1058" t="s">
        <v>422</v>
      </c>
      <c r="LG38" s="1031" t="s">
        <v>147</v>
      </c>
      <c r="LH38" s="1044">
        <f>214+142</f>
        <v>356</v>
      </c>
      <c r="LI38" s="1049">
        <v>14955</v>
      </c>
      <c r="LJ38" s="1054">
        <f t="shared" si="613"/>
        <v>5323980</v>
      </c>
      <c r="LK38" s="1016"/>
      <c r="LL38" s="898">
        <f t="shared" si="614"/>
        <v>1</v>
      </c>
      <c r="LM38" s="898">
        <f t="shared" si="615"/>
        <v>1</v>
      </c>
      <c r="LN38" s="899">
        <f t="shared" si="616"/>
        <v>1</v>
      </c>
      <c r="LO38" s="899">
        <f t="shared" si="617"/>
        <v>1</v>
      </c>
      <c r="LP38" s="899">
        <f t="shared" si="618"/>
        <v>1</v>
      </c>
      <c r="LQ38" s="899">
        <f t="shared" si="619"/>
        <v>1</v>
      </c>
      <c r="LR38" s="966">
        <f t="shared" si="620"/>
        <v>5323980</v>
      </c>
      <c r="LS38" s="901">
        <f t="shared" si="621"/>
        <v>0</v>
      </c>
      <c r="LV38" s="958" t="s">
        <v>766</v>
      </c>
      <c r="LW38" s="1030" t="s">
        <v>422</v>
      </c>
      <c r="LX38" s="1031" t="s">
        <v>147</v>
      </c>
      <c r="LY38" s="1044">
        <f>214+142</f>
        <v>356</v>
      </c>
      <c r="LZ38" s="1045">
        <v>5200</v>
      </c>
      <c r="MA38" s="1051">
        <f t="shared" si="622"/>
        <v>1851200</v>
      </c>
      <c r="MB38" s="1016"/>
      <c r="MC38" s="898">
        <f t="shared" si="623"/>
        <v>1</v>
      </c>
      <c r="MD38" s="898">
        <f t="shared" si="624"/>
        <v>1</v>
      </c>
      <c r="ME38" s="899">
        <f t="shared" si="625"/>
        <v>1</v>
      </c>
      <c r="MF38" s="899">
        <f t="shared" si="626"/>
        <v>1</v>
      </c>
      <c r="MG38" s="899">
        <f t="shared" si="627"/>
        <v>1</v>
      </c>
      <c r="MH38" s="899">
        <f t="shared" si="628"/>
        <v>1</v>
      </c>
      <c r="MI38" s="966">
        <f t="shared" si="629"/>
        <v>1851200</v>
      </c>
      <c r="MJ38" s="901">
        <f t="shared" si="630"/>
        <v>0</v>
      </c>
      <c r="MM38" s="958" t="s">
        <v>766</v>
      </c>
      <c r="MN38" s="1030" t="s">
        <v>422</v>
      </c>
      <c r="MO38" s="1031" t="s">
        <v>147</v>
      </c>
      <c r="MP38" s="1044">
        <f>214+142</f>
        <v>356</v>
      </c>
      <c r="MQ38" s="1045">
        <v>15000</v>
      </c>
      <c r="MR38" s="1051">
        <f t="shared" si="631"/>
        <v>5340000</v>
      </c>
      <c r="MS38" s="1016"/>
      <c r="MT38" s="898">
        <f t="shared" si="632"/>
        <v>1</v>
      </c>
      <c r="MU38" s="898">
        <f t="shared" si="633"/>
        <v>1</v>
      </c>
      <c r="MV38" s="899">
        <f t="shared" si="634"/>
        <v>1</v>
      </c>
      <c r="MW38" s="899">
        <f t="shared" si="635"/>
        <v>1</v>
      </c>
      <c r="MX38" s="899">
        <f t="shared" si="636"/>
        <v>1</v>
      </c>
      <c r="MY38" s="899">
        <f t="shared" si="637"/>
        <v>1</v>
      </c>
      <c r="MZ38" s="966">
        <f t="shared" si="638"/>
        <v>5340000</v>
      </c>
      <c r="NA38" s="901">
        <f t="shared" si="639"/>
        <v>0</v>
      </c>
      <c r="ND38" s="975" t="s">
        <v>766</v>
      </c>
      <c r="NE38" s="976" t="s">
        <v>422</v>
      </c>
      <c r="NF38" s="977" t="s">
        <v>147</v>
      </c>
      <c r="NG38" s="978">
        <f>214+142</f>
        <v>356</v>
      </c>
      <c r="NH38" s="979">
        <v>18040.77</v>
      </c>
      <c r="NI38" s="1055">
        <v>6422514</v>
      </c>
      <c r="NJ38" s="1016"/>
      <c r="NK38" s="898">
        <f t="shared" si="640"/>
        <v>1</v>
      </c>
      <c r="NL38" s="898">
        <f t="shared" si="641"/>
        <v>1</v>
      </c>
      <c r="NM38" s="899">
        <f t="shared" si="642"/>
        <v>1</v>
      </c>
      <c r="NN38" s="899">
        <f t="shared" si="643"/>
        <v>1</v>
      </c>
      <c r="NO38" s="899">
        <f t="shared" si="644"/>
        <v>1</v>
      </c>
      <c r="NP38" s="899">
        <f t="shared" si="645"/>
        <v>1</v>
      </c>
      <c r="NQ38" s="966">
        <f t="shared" si="646"/>
        <v>6422514</v>
      </c>
      <c r="NR38" s="901">
        <f t="shared" si="647"/>
        <v>0</v>
      </c>
      <c r="NU38" s="981" t="s">
        <v>766</v>
      </c>
      <c r="NV38" s="982" t="s">
        <v>422</v>
      </c>
      <c r="NW38" s="983" t="s">
        <v>147</v>
      </c>
      <c r="NX38" s="984">
        <f>214+142</f>
        <v>356</v>
      </c>
      <c r="NY38" s="1050">
        <v>18223</v>
      </c>
      <c r="NZ38" s="1056">
        <f t="shared" si="648"/>
        <v>6487388</v>
      </c>
      <c r="OA38" s="1016"/>
      <c r="OB38" s="898">
        <f t="shared" si="649"/>
        <v>1</v>
      </c>
      <c r="OC38" s="898">
        <f t="shared" si="650"/>
        <v>1</v>
      </c>
      <c r="OD38" s="899">
        <f t="shared" si="651"/>
        <v>1</v>
      </c>
      <c r="OE38" s="899">
        <f t="shared" si="652"/>
        <v>1</v>
      </c>
      <c r="OF38" s="899">
        <f t="shared" si="653"/>
        <v>1</v>
      </c>
      <c r="OG38" s="899">
        <f t="shared" si="654"/>
        <v>1</v>
      </c>
      <c r="OH38" s="966">
        <f t="shared" si="655"/>
        <v>6487388</v>
      </c>
      <c r="OI38" s="901">
        <f t="shared" si="656"/>
        <v>0</v>
      </c>
      <c r="OL38" s="958" t="s">
        <v>766</v>
      </c>
      <c r="OM38" s="1030" t="s">
        <v>422</v>
      </c>
      <c r="ON38" s="1031" t="s">
        <v>147</v>
      </c>
      <c r="OO38" s="1044">
        <f>214+142</f>
        <v>356</v>
      </c>
      <c r="OP38" s="1045">
        <v>16147</v>
      </c>
      <c r="OQ38" s="1051">
        <f t="shared" si="657"/>
        <v>5748332</v>
      </c>
      <c r="OR38" s="1016"/>
      <c r="OS38" s="898">
        <f t="shared" si="658"/>
        <v>1</v>
      </c>
      <c r="OT38" s="898">
        <f t="shared" si="659"/>
        <v>1</v>
      </c>
      <c r="OU38" s="899">
        <f t="shared" si="660"/>
        <v>1</v>
      </c>
      <c r="OV38" s="899">
        <f t="shared" si="661"/>
        <v>1</v>
      </c>
      <c r="OW38" s="899">
        <f t="shared" si="662"/>
        <v>1</v>
      </c>
      <c r="OX38" s="899">
        <f t="shared" si="663"/>
        <v>1</v>
      </c>
      <c r="OY38" s="966">
        <f t="shared" si="664"/>
        <v>5748332</v>
      </c>
      <c r="OZ38" s="901">
        <f t="shared" si="665"/>
        <v>0</v>
      </c>
      <c r="PC38" s="958" t="s">
        <v>766</v>
      </c>
      <c r="PD38" s="1030" t="s">
        <v>422</v>
      </c>
      <c r="PE38" s="1031" t="s">
        <v>147</v>
      </c>
      <c r="PF38" s="1044">
        <v>356</v>
      </c>
      <c r="PG38" s="1059">
        <v>11408</v>
      </c>
      <c r="PH38" s="1057">
        <v>4061248</v>
      </c>
      <c r="PI38" s="1024"/>
      <c r="PJ38" s="898">
        <f t="shared" si="666"/>
        <v>1</v>
      </c>
      <c r="PK38" s="898">
        <f t="shared" si="667"/>
        <v>1</v>
      </c>
      <c r="PL38" s="899">
        <f t="shared" si="668"/>
        <v>1</v>
      </c>
      <c r="PM38" s="899">
        <f t="shared" si="669"/>
        <v>1</v>
      </c>
      <c r="PN38" s="899">
        <f t="shared" si="670"/>
        <v>1</v>
      </c>
      <c r="PO38" s="899">
        <f t="shared" si="671"/>
        <v>1</v>
      </c>
      <c r="PP38" s="966">
        <f t="shared" si="672"/>
        <v>4061248</v>
      </c>
      <c r="PQ38" s="901">
        <f t="shared" si="673"/>
        <v>0</v>
      </c>
      <c r="PT38" s="958" t="s">
        <v>766</v>
      </c>
      <c r="PU38" s="1030" t="s">
        <v>422</v>
      </c>
      <c r="PV38" s="1031" t="s">
        <v>147</v>
      </c>
      <c r="PW38" s="1044">
        <f>214+142</f>
        <v>356</v>
      </c>
      <c r="PX38" s="1045">
        <v>19700</v>
      </c>
      <c r="PY38" s="1051">
        <f t="shared" si="674"/>
        <v>7013200</v>
      </c>
      <c r="PZ38" s="1016"/>
      <c r="QA38" s="898">
        <f t="shared" si="675"/>
        <v>1</v>
      </c>
      <c r="QB38" s="898">
        <f t="shared" si="676"/>
        <v>1</v>
      </c>
      <c r="QC38" s="899">
        <f t="shared" si="677"/>
        <v>1</v>
      </c>
      <c r="QD38" s="899">
        <f t="shared" si="678"/>
        <v>1</v>
      </c>
      <c r="QE38" s="899">
        <f t="shared" si="679"/>
        <v>1</v>
      </c>
      <c r="QF38" s="899">
        <f t="shared" si="680"/>
        <v>1</v>
      </c>
      <c r="QG38" s="966">
        <f t="shared" si="681"/>
        <v>7013200</v>
      </c>
      <c r="QH38" s="901">
        <f t="shared" si="682"/>
        <v>0</v>
      </c>
      <c r="QK38" s="958" t="s">
        <v>766</v>
      </c>
      <c r="QL38" s="1058" t="s">
        <v>422</v>
      </c>
      <c r="QM38" s="1031" t="s">
        <v>147</v>
      </c>
      <c r="QN38" s="1044">
        <f>214+142</f>
        <v>356</v>
      </c>
      <c r="QO38" s="1049">
        <v>15029.774999999998</v>
      </c>
      <c r="QP38" s="1054">
        <f t="shared" si="683"/>
        <v>5350600</v>
      </c>
      <c r="QQ38" s="1016"/>
      <c r="QR38" s="898">
        <f t="shared" si="684"/>
        <v>1</v>
      </c>
      <c r="QS38" s="898">
        <f t="shared" si="685"/>
        <v>1</v>
      </c>
      <c r="QT38" s="899">
        <f t="shared" si="686"/>
        <v>1</v>
      </c>
      <c r="QU38" s="899">
        <f t="shared" si="687"/>
        <v>1</v>
      </c>
      <c r="QV38" s="899">
        <f t="shared" si="688"/>
        <v>1</v>
      </c>
      <c r="QW38" s="899">
        <f t="shared" si="689"/>
        <v>1</v>
      </c>
      <c r="QX38" s="966">
        <f t="shared" si="690"/>
        <v>5350600</v>
      </c>
      <c r="QY38" s="901">
        <f t="shared" si="691"/>
        <v>0</v>
      </c>
      <c r="RB38" s="405"/>
      <c r="RC38" s="406"/>
      <c r="RD38" s="407"/>
      <c r="RE38" s="408"/>
      <c r="RF38" s="409"/>
      <c r="RG38" s="410"/>
      <c r="RH38" s="410"/>
      <c r="RI38" s="898"/>
      <c r="RJ38" s="898"/>
      <c r="RK38" s="934"/>
      <c r="RL38" s="934"/>
      <c r="RM38" s="934"/>
      <c r="RN38" s="934"/>
      <c r="RO38" s="935"/>
      <c r="RP38" s="936"/>
      <c r="RS38" s="405"/>
      <c r="RT38" s="406"/>
      <c r="RU38" s="407"/>
      <c r="RV38" s="408"/>
      <c r="RW38" s="409"/>
      <c r="RX38" s="410"/>
      <c r="RY38" s="410"/>
      <c r="RZ38" s="898"/>
      <c r="SA38" s="898"/>
      <c r="SB38" s="934"/>
      <c r="SC38" s="934"/>
      <c r="SD38" s="934"/>
      <c r="SE38" s="934"/>
      <c r="SF38" s="935"/>
      <c r="SG38" s="936"/>
      <c r="SJ38" s="405"/>
      <c r="SK38" s="406"/>
      <c r="SL38" s="407"/>
      <c r="SM38" s="408"/>
      <c r="SN38" s="409"/>
      <c r="SO38" s="410"/>
      <c r="SP38" s="410"/>
      <c r="SQ38" s="898"/>
      <c r="SR38" s="898"/>
      <c r="SS38" s="934"/>
      <c r="ST38" s="934"/>
      <c r="SU38" s="934"/>
      <c r="SV38" s="934"/>
      <c r="SW38" s="935"/>
      <c r="SX38" s="936"/>
    </row>
    <row r="39" spans="2:518" ht="56.25" customHeight="1" thickTop="1" thickBot="1">
      <c r="B39" s="958" t="s">
        <v>767</v>
      </c>
      <c r="C39" s="1030" t="s">
        <v>423</v>
      </c>
      <c r="D39" s="1031" t="s">
        <v>147</v>
      </c>
      <c r="E39" s="1044">
        <f>58+19</f>
        <v>77</v>
      </c>
      <c r="F39" s="1045"/>
      <c r="G39" s="1051">
        <f t="shared" si="458"/>
        <v>0</v>
      </c>
      <c r="H39" s="1016"/>
      <c r="K39" s="958" t="s">
        <v>767</v>
      </c>
      <c r="L39" s="1030" t="s">
        <v>423</v>
      </c>
      <c r="M39" s="1031" t="s">
        <v>147</v>
      </c>
      <c r="N39" s="1044">
        <f>58+19</f>
        <v>77</v>
      </c>
      <c r="O39" s="1046">
        <v>13103</v>
      </c>
      <c r="P39" s="1051">
        <f t="shared" si="459"/>
        <v>1008931</v>
      </c>
      <c r="Q39" s="1016"/>
      <c r="R39" s="898">
        <f t="shared" si="242"/>
        <v>1</v>
      </c>
      <c r="S39" s="898">
        <f t="shared" si="243"/>
        <v>1</v>
      </c>
      <c r="T39" s="899">
        <f t="shared" si="244"/>
        <v>1</v>
      </c>
      <c r="U39" s="899">
        <f t="shared" si="245"/>
        <v>1</v>
      </c>
      <c r="V39" s="899">
        <f t="shared" si="246"/>
        <v>1</v>
      </c>
      <c r="W39" s="899">
        <f t="shared" si="247"/>
        <v>1</v>
      </c>
      <c r="X39" s="966">
        <f t="shared" si="248"/>
        <v>1008931</v>
      </c>
      <c r="Y39" s="901">
        <f t="shared" si="249"/>
        <v>0</v>
      </c>
      <c r="Z39" s="872"/>
      <c r="AA39" s="872"/>
      <c r="AB39" s="958" t="s">
        <v>767</v>
      </c>
      <c r="AC39" s="1030" t="s">
        <v>423</v>
      </c>
      <c r="AD39" s="1031" t="s">
        <v>147</v>
      </c>
      <c r="AE39" s="1044">
        <f>58+19</f>
        <v>77</v>
      </c>
      <c r="AF39" s="1045">
        <v>15000</v>
      </c>
      <c r="AG39" s="1051">
        <f t="shared" si="460"/>
        <v>1155000</v>
      </c>
      <c r="AH39" s="1016"/>
      <c r="AI39" s="898">
        <f t="shared" si="461"/>
        <v>1</v>
      </c>
      <c r="AJ39" s="898">
        <f t="shared" si="462"/>
        <v>1</v>
      </c>
      <c r="AK39" s="899">
        <f t="shared" si="463"/>
        <v>1</v>
      </c>
      <c r="AL39" s="899">
        <f t="shared" si="464"/>
        <v>1</v>
      </c>
      <c r="AM39" s="899">
        <f t="shared" si="465"/>
        <v>1</v>
      </c>
      <c r="AN39" s="899">
        <f t="shared" si="466"/>
        <v>1</v>
      </c>
      <c r="AO39" s="966">
        <f t="shared" si="467"/>
        <v>1155000</v>
      </c>
      <c r="AP39" s="901">
        <f t="shared" si="468"/>
        <v>0</v>
      </c>
      <c r="AQ39" s="872"/>
      <c r="AR39" s="872"/>
      <c r="AS39" s="958" t="s">
        <v>767</v>
      </c>
      <c r="AT39" s="1035" t="s">
        <v>423</v>
      </c>
      <c r="AU39" s="1031" t="s">
        <v>147</v>
      </c>
      <c r="AV39" s="1044">
        <f>58+19</f>
        <v>77</v>
      </c>
      <c r="AW39" s="1047">
        <v>18500</v>
      </c>
      <c r="AX39" s="1052">
        <f t="shared" si="469"/>
        <v>1424500</v>
      </c>
      <c r="AY39" s="1016"/>
      <c r="AZ39" s="898">
        <f t="shared" si="470"/>
        <v>1</v>
      </c>
      <c r="BA39" s="898">
        <f t="shared" si="471"/>
        <v>1</v>
      </c>
      <c r="BB39" s="899">
        <f t="shared" si="472"/>
        <v>1</v>
      </c>
      <c r="BC39" s="899">
        <f t="shared" si="473"/>
        <v>1</v>
      </c>
      <c r="BD39" s="899">
        <f t="shared" si="474"/>
        <v>1</v>
      </c>
      <c r="BE39" s="899">
        <f t="shared" si="475"/>
        <v>1</v>
      </c>
      <c r="BF39" s="966">
        <f t="shared" si="476"/>
        <v>1424500</v>
      </c>
      <c r="BG39" s="901">
        <f t="shared" si="477"/>
        <v>0</v>
      </c>
      <c r="BJ39" s="958" t="s">
        <v>767</v>
      </c>
      <c r="BK39" s="1030" t="s">
        <v>423</v>
      </c>
      <c r="BL39" s="1031" t="s">
        <v>147</v>
      </c>
      <c r="BM39" s="1044">
        <f>58+19</f>
        <v>77</v>
      </c>
      <c r="BN39" s="1045">
        <v>20200</v>
      </c>
      <c r="BO39" s="1051">
        <f t="shared" si="478"/>
        <v>1555400</v>
      </c>
      <c r="BP39" s="1016"/>
      <c r="BQ39" s="898">
        <f t="shared" si="479"/>
        <v>1</v>
      </c>
      <c r="BR39" s="898">
        <f t="shared" si="480"/>
        <v>1</v>
      </c>
      <c r="BS39" s="899">
        <f t="shared" si="481"/>
        <v>1</v>
      </c>
      <c r="BT39" s="899">
        <f t="shared" si="482"/>
        <v>1</v>
      </c>
      <c r="BU39" s="899">
        <f t="shared" si="483"/>
        <v>1</v>
      </c>
      <c r="BV39" s="899">
        <f t="shared" si="484"/>
        <v>1</v>
      </c>
      <c r="BW39" s="966">
        <f t="shared" si="485"/>
        <v>1555400</v>
      </c>
      <c r="BX39" s="901">
        <f t="shared" si="486"/>
        <v>0</v>
      </c>
      <c r="CA39" s="958" t="s">
        <v>767</v>
      </c>
      <c r="CB39" s="1030" t="s">
        <v>423</v>
      </c>
      <c r="CC39" s="1031" t="s">
        <v>147</v>
      </c>
      <c r="CD39" s="1044">
        <f>58+19</f>
        <v>77</v>
      </c>
      <c r="CE39" s="1045">
        <v>12762</v>
      </c>
      <c r="CF39" s="1051">
        <f t="shared" si="487"/>
        <v>982674</v>
      </c>
      <c r="CG39" s="1016"/>
      <c r="CH39" s="898">
        <f t="shared" si="488"/>
        <v>1</v>
      </c>
      <c r="CI39" s="898">
        <f t="shared" si="489"/>
        <v>1</v>
      </c>
      <c r="CJ39" s="899">
        <f t="shared" si="490"/>
        <v>1</v>
      </c>
      <c r="CK39" s="899">
        <f t="shared" si="491"/>
        <v>1</v>
      </c>
      <c r="CL39" s="899">
        <f t="shared" si="492"/>
        <v>1</v>
      </c>
      <c r="CM39" s="899">
        <f t="shared" si="493"/>
        <v>1</v>
      </c>
      <c r="CN39" s="966">
        <f t="shared" si="494"/>
        <v>982674</v>
      </c>
      <c r="CO39" s="901">
        <f t="shared" si="495"/>
        <v>0</v>
      </c>
      <c r="CR39" s="958" t="s">
        <v>767</v>
      </c>
      <c r="CS39" s="1030" t="s">
        <v>423</v>
      </c>
      <c r="CT39" s="1031" t="s">
        <v>147</v>
      </c>
      <c r="CU39" s="1044">
        <f>58+19</f>
        <v>77</v>
      </c>
      <c r="CV39" s="1045">
        <v>12300</v>
      </c>
      <c r="CW39" s="1051">
        <f t="shared" si="496"/>
        <v>947100</v>
      </c>
      <c r="CX39" s="1016"/>
      <c r="CY39" s="898">
        <f t="shared" si="497"/>
        <v>1</v>
      </c>
      <c r="CZ39" s="898">
        <f t="shared" si="498"/>
        <v>1</v>
      </c>
      <c r="DA39" s="899">
        <f t="shared" si="499"/>
        <v>1</v>
      </c>
      <c r="DB39" s="899">
        <f t="shared" si="500"/>
        <v>1</v>
      </c>
      <c r="DC39" s="899">
        <f t="shared" si="501"/>
        <v>1</v>
      </c>
      <c r="DD39" s="899">
        <f t="shared" si="502"/>
        <v>1</v>
      </c>
      <c r="DE39" s="966">
        <f t="shared" si="503"/>
        <v>947100</v>
      </c>
      <c r="DF39" s="901">
        <f t="shared" si="504"/>
        <v>0</v>
      </c>
      <c r="DI39" s="958" t="s">
        <v>767</v>
      </c>
      <c r="DJ39" s="1030" t="s">
        <v>423</v>
      </c>
      <c r="DK39" s="1031" t="s">
        <v>147</v>
      </c>
      <c r="DL39" s="1044">
        <f>58+19</f>
        <v>77</v>
      </c>
      <c r="DM39" s="1045">
        <v>16227</v>
      </c>
      <c r="DN39" s="1051">
        <f t="shared" si="505"/>
        <v>1249479</v>
      </c>
      <c r="DO39" s="1016"/>
      <c r="DP39" s="898">
        <f t="shared" si="506"/>
        <v>1</v>
      </c>
      <c r="DQ39" s="898">
        <f t="shared" si="507"/>
        <v>1</v>
      </c>
      <c r="DR39" s="899">
        <f t="shared" si="508"/>
        <v>1</v>
      </c>
      <c r="DS39" s="899">
        <f t="shared" si="509"/>
        <v>1</v>
      </c>
      <c r="DT39" s="899">
        <f t="shared" si="510"/>
        <v>1</v>
      </c>
      <c r="DU39" s="899">
        <f t="shared" si="511"/>
        <v>1</v>
      </c>
      <c r="DV39" s="966">
        <f t="shared" si="512"/>
        <v>1249479</v>
      </c>
      <c r="DW39" s="901">
        <f t="shared" si="513"/>
        <v>0</v>
      </c>
      <c r="DZ39" s="958" t="s">
        <v>767</v>
      </c>
      <c r="EA39" s="1030" t="s">
        <v>423</v>
      </c>
      <c r="EB39" s="1031" t="s">
        <v>147</v>
      </c>
      <c r="EC39" s="1044">
        <f>58+19</f>
        <v>77</v>
      </c>
      <c r="ED39" s="1045">
        <v>19850</v>
      </c>
      <c r="EE39" s="1051">
        <f t="shared" si="514"/>
        <v>1528450</v>
      </c>
      <c r="EF39" s="1016"/>
      <c r="EG39" s="898">
        <f t="shared" si="515"/>
        <v>1</v>
      </c>
      <c r="EH39" s="898">
        <f t="shared" si="516"/>
        <v>1</v>
      </c>
      <c r="EI39" s="899">
        <f t="shared" si="517"/>
        <v>1</v>
      </c>
      <c r="EJ39" s="899">
        <f t="shared" si="518"/>
        <v>1</v>
      </c>
      <c r="EK39" s="899">
        <f t="shared" si="519"/>
        <v>1</v>
      </c>
      <c r="EL39" s="899">
        <f t="shared" si="520"/>
        <v>1</v>
      </c>
      <c r="EM39" s="966">
        <f t="shared" si="521"/>
        <v>1528450</v>
      </c>
      <c r="EN39" s="901">
        <f t="shared" si="522"/>
        <v>0</v>
      </c>
      <c r="EQ39" s="958" t="s">
        <v>767</v>
      </c>
      <c r="ER39" s="1030" t="s">
        <v>423</v>
      </c>
      <c r="ES39" s="1031" t="s">
        <v>147</v>
      </c>
      <c r="ET39" s="1044">
        <f>58+19</f>
        <v>77</v>
      </c>
      <c r="EU39" s="1045">
        <v>12800</v>
      </c>
      <c r="EV39" s="1051">
        <f t="shared" si="523"/>
        <v>985600</v>
      </c>
      <c r="EW39" s="1016"/>
      <c r="EX39" s="898">
        <f t="shared" si="524"/>
        <v>1</v>
      </c>
      <c r="EY39" s="898">
        <f t="shared" si="525"/>
        <v>1</v>
      </c>
      <c r="EZ39" s="899">
        <f t="shared" si="526"/>
        <v>1</v>
      </c>
      <c r="FA39" s="899">
        <f t="shared" si="527"/>
        <v>1</v>
      </c>
      <c r="FB39" s="899">
        <f t="shared" si="528"/>
        <v>1</v>
      </c>
      <c r="FC39" s="899">
        <f t="shared" si="529"/>
        <v>1</v>
      </c>
      <c r="FD39" s="966">
        <f t="shared" si="530"/>
        <v>985600</v>
      </c>
      <c r="FE39" s="901">
        <f t="shared" si="531"/>
        <v>0</v>
      </c>
      <c r="FH39" s="958"/>
      <c r="FI39" s="1030"/>
      <c r="FJ39" s="1031"/>
      <c r="FK39" s="1044"/>
      <c r="FL39" s="1045"/>
      <c r="FM39" s="1051">
        <f t="shared" si="532"/>
        <v>0</v>
      </c>
      <c r="FN39" s="1016"/>
      <c r="FO39" s="898" t="e">
        <f t="shared" si="533"/>
        <v>#N/A</v>
      </c>
      <c r="FP39" s="898" t="e">
        <f t="shared" si="534"/>
        <v>#N/A</v>
      </c>
      <c r="FQ39" s="899" t="e">
        <f t="shared" si="535"/>
        <v>#N/A</v>
      </c>
      <c r="FR39" s="899">
        <f t="shared" si="536"/>
        <v>0</v>
      </c>
      <c r="FS39" s="899">
        <f t="shared" si="537"/>
        <v>0</v>
      </c>
      <c r="FT39" s="899" t="e">
        <f t="shared" si="538"/>
        <v>#N/A</v>
      </c>
      <c r="FU39" s="966">
        <f t="shared" si="539"/>
        <v>0</v>
      </c>
      <c r="FV39" s="901">
        <f t="shared" si="540"/>
        <v>0</v>
      </c>
      <c r="FY39" s="958" t="s">
        <v>767</v>
      </c>
      <c r="FZ39" s="1030" t="s">
        <v>423</v>
      </c>
      <c r="GA39" s="1031" t="s">
        <v>147</v>
      </c>
      <c r="GB39" s="1044">
        <f>58+19</f>
        <v>77</v>
      </c>
      <c r="GC39" s="1046">
        <v>13103</v>
      </c>
      <c r="GD39" s="1051">
        <f t="shared" si="541"/>
        <v>1008931</v>
      </c>
      <c r="GE39" s="1016"/>
      <c r="GF39" s="898">
        <f t="shared" si="542"/>
        <v>1</v>
      </c>
      <c r="GG39" s="898">
        <f t="shared" si="543"/>
        <v>1</v>
      </c>
      <c r="GH39" s="899">
        <f t="shared" si="544"/>
        <v>1</v>
      </c>
      <c r="GI39" s="899">
        <f t="shared" si="545"/>
        <v>1</v>
      </c>
      <c r="GJ39" s="899">
        <f t="shared" si="546"/>
        <v>1</v>
      </c>
      <c r="GK39" s="899">
        <f t="shared" si="547"/>
        <v>1</v>
      </c>
      <c r="GL39" s="966">
        <f t="shared" si="548"/>
        <v>1008931</v>
      </c>
      <c r="GM39" s="901">
        <f t="shared" si="549"/>
        <v>0</v>
      </c>
      <c r="GP39" s="958" t="s">
        <v>767</v>
      </c>
      <c r="GQ39" s="1030" t="s">
        <v>423</v>
      </c>
      <c r="GR39" s="1031" t="s">
        <v>147</v>
      </c>
      <c r="GS39" s="1044">
        <f>58+19</f>
        <v>77</v>
      </c>
      <c r="GT39" s="1045">
        <v>12843</v>
      </c>
      <c r="GU39" s="1051">
        <f t="shared" si="550"/>
        <v>988911</v>
      </c>
      <c r="GV39" s="1016"/>
      <c r="GW39" s="898">
        <f t="shared" si="551"/>
        <v>1</v>
      </c>
      <c r="GX39" s="898">
        <f t="shared" si="552"/>
        <v>1</v>
      </c>
      <c r="GY39" s="899">
        <f t="shared" si="553"/>
        <v>1</v>
      </c>
      <c r="GZ39" s="899">
        <f t="shared" si="554"/>
        <v>1</v>
      </c>
      <c r="HA39" s="899">
        <f t="shared" si="555"/>
        <v>1</v>
      </c>
      <c r="HB39" s="899">
        <f t="shared" si="556"/>
        <v>1</v>
      </c>
      <c r="HC39" s="966">
        <f t="shared" si="557"/>
        <v>988911</v>
      </c>
      <c r="HD39" s="901">
        <f t="shared" si="558"/>
        <v>0</v>
      </c>
      <c r="HG39" s="958" t="s">
        <v>767</v>
      </c>
      <c r="HH39" s="1030" t="s">
        <v>423</v>
      </c>
      <c r="HI39" s="1031" t="s">
        <v>147</v>
      </c>
      <c r="HJ39" s="1044">
        <f>58+19</f>
        <v>77</v>
      </c>
      <c r="HK39" s="1045">
        <v>13858</v>
      </c>
      <c r="HL39" s="1051">
        <f t="shared" si="559"/>
        <v>1067066</v>
      </c>
      <c r="HM39" s="1016"/>
      <c r="HN39" s="898">
        <f t="shared" si="560"/>
        <v>1</v>
      </c>
      <c r="HO39" s="898">
        <f t="shared" si="561"/>
        <v>1</v>
      </c>
      <c r="HP39" s="899">
        <f t="shared" si="562"/>
        <v>1</v>
      </c>
      <c r="HQ39" s="899">
        <f t="shared" si="563"/>
        <v>1</v>
      </c>
      <c r="HR39" s="899">
        <f t="shared" si="564"/>
        <v>1</v>
      </c>
      <c r="HS39" s="899">
        <f t="shared" si="565"/>
        <v>1</v>
      </c>
      <c r="HT39" s="966">
        <f t="shared" si="566"/>
        <v>1067066</v>
      </c>
      <c r="HU39" s="901">
        <f t="shared" si="567"/>
        <v>0</v>
      </c>
      <c r="HX39" s="958" t="s">
        <v>767</v>
      </c>
      <c r="HY39" s="1030" t="s">
        <v>423</v>
      </c>
      <c r="HZ39" s="1031" t="s">
        <v>147</v>
      </c>
      <c r="IA39" s="1044">
        <f>58+19</f>
        <v>77</v>
      </c>
      <c r="IB39" s="1048">
        <v>16146</v>
      </c>
      <c r="IC39" s="1053">
        <f t="shared" si="568"/>
        <v>1243242</v>
      </c>
      <c r="ID39" s="1016"/>
      <c r="IE39" s="898">
        <f t="shared" si="569"/>
        <v>1</v>
      </c>
      <c r="IF39" s="898">
        <f t="shared" si="570"/>
        <v>1</v>
      </c>
      <c r="IG39" s="899">
        <f t="shared" si="571"/>
        <v>1</v>
      </c>
      <c r="IH39" s="899">
        <f t="shared" si="572"/>
        <v>1</v>
      </c>
      <c r="II39" s="899">
        <f t="shared" si="573"/>
        <v>1</v>
      </c>
      <c r="IJ39" s="899">
        <f t="shared" si="574"/>
        <v>1</v>
      </c>
      <c r="IK39" s="966">
        <f t="shared" si="575"/>
        <v>1243242</v>
      </c>
      <c r="IL39" s="901">
        <f t="shared" si="576"/>
        <v>0</v>
      </c>
      <c r="IO39" s="958" t="s">
        <v>767</v>
      </c>
      <c r="IP39" s="1030" t="s">
        <v>423</v>
      </c>
      <c r="IQ39" s="1031" t="s">
        <v>147</v>
      </c>
      <c r="IR39" s="1044">
        <f>58+19</f>
        <v>77</v>
      </c>
      <c r="IS39" s="1045">
        <v>10654</v>
      </c>
      <c r="IT39" s="1051">
        <f t="shared" si="577"/>
        <v>820358</v>
      </c>
      <c r="IU39" s="1016"/>
      <c r="IV39" s="898">
        <f t="shared" si="578"/>
        <v>1</v>
      </c>
      <c r="IW39" s="898">
        <f t="shared" si="579"/>
        <v>1</v>
      </c>
      <c r="IX39" s="899">
        <f t="shared" si="580"/>
        <v>1</v>
      </c>
      <c r="IY39" s="899">
        <f t="shared" si="581"/>
        <v>1</v>
      </c>
      <c r="IZ39" s="899">
        <f t="shared" si="582"/>
        <v>1</v>
      </c>
      <c r="JA39" s="899">
        <f t="shared" si="583"/>
        <v>1</v>
      </c>
      <c r="JB39" s="966">
        <f t="shared" si="584"/>
        <v>820358</v>
      </c>
      <c r="JC39" s="901">
        <f t="shared" si="585"/>
        <v>0</v>
      </c>
      <c r="JF39" s="958" t="s">
        <v>767</v>
      </c>
      <c r="JG39" s="1030" t="s">
        <v>423</v>
      </c>
      <c r="JH39" s="1031" t="s">
        <v>147</v>
      </c>
      <c r="JI39" s="1044">
        <f>58+19</f>
        <v>77</v>
      </c>
      <c r="JJ39" s="1045">
        <v>12000</v>
      </c>
      <c r="JK39" s="1051">
        <f t="shared" si="586"/>
        <v>924000</v>
      </c>
      <c r="JL39" s="1016"/>
      <c r="JM39" s="898">
        <f t="shared" si="587"/>
        <v>1</v>
      </c>
      <c r="JN39" s="898">
        <f t="shared" si="588"/>
        <v>1</v>
      </c>
      <c r="JO39" s="899">
        <f t="shared" si="589"/>
        <v>1</v>
      </c>
      <c r="JP39" s="899">
        <f t="shared" si="590"/>
        <v>1</v>
      </c>
      <c r="JQ39" s="899">
        <f t="shared" si="591"/>
        <v>1</v>
      </c>
      <c r="JR39" s="899">
        <f t="shared" si="592"/>
        <v>1</v>
      </c>
      <c r="JS39" s="966">
        <f t="shared" si="593"/>
        <v>924000</v>
      </c>
      <c r="JT39" s="901">
        <f t="shared" si="594"/>
        <v>0</v>
      </c>
      <c r="JW39" s="958" t="s">
        <v>767</v>
      </c>
      <c r="JX39" s="1030" t="s">
        <v>423</v>
      </c>
      <c r="JY39" s="1031" t="s">
        <v>147</v>
      </c>
      <c r="JZ39" s="1044">
        <f>58+19</f>
        <v>77</v>
      </c>
      <c r="KA39" s="1045">
        <v>21177.487349999999</v>
      </c>
      <c r="KB39" s="1051">
        <f t="shared" si="595"/>
        <v>1630667</v>
      </c>
      <c r="KC39" s="1016"/>
      <c r="KD39" s="898">
        <f t="shared" si="596"/>
        <v>1</v>
      </c>
      <c r="KE39" s="898">
        <f t="shared" si="597"/>
        <v>1</v>
      </c>
      <c r="KF39" s="899">
        <f t="shared" si="598"/>
        <v>1</v>
      </c>
      <c r="KG39" s="899">
        <f t="shared" si="599"/>
        <v>1</v>
      </c>
      <c r="KH39" s="899">
        <f t="shared" si="600"/>
        <v>1</v>
      </c>
      <c r="KI39" s="899">
        <f t="shared" si="601"/>
        <v>1</v>
      </c>
      <c r="KJ39" s="966">
        <f t="shared" si="602"/>
        <v>1630667</v>
      </c>
      <c r="KK39" s="901">
        <f t="shared" si="603"/>
        <v>0</v>
      </c>
      <c r="KN39" s="958" t="s">
        <v>767</v>
      </c>
      <c r="KO39" s="1030" t="s">
        <v>423</v>
      </c>
      <c r="KP39" s="1031" t="s">
        <v>147</v>
      </c>
      <c r="KQ39" s="1044">
        <f>58+19</f>
        <v>77</v>
      </c>
      <c r="KR39" s="1060">
        <v>25000</v>
      </c>
      <c r="KS39" s="1051">
        <f t="shared" si="604"/>
        <v>1925000</v>
      </c>
      <c r="KT39" s="1016"/>
      <c r="KU39" s="898">
        <f t="shared" si="605"/>
        <v>1</v>
      </c>
      <c r="KV39" s="898">
        <f t="shared" si="606"/>
        <v>1</v>
      </c>
      <c r="KW39" s="899">
        <f t="shared" si="607"/>
        <v>1</v>
      </c>
      <c r="KX39" s="899">
        <f t="shared" si="608"/>
        <v>1</v>
      </c>
      <c r="KY39" s="899">
        <f t="shared" si="609"/>
        <v>1</v>
      </c>
      <c r="KZ39" s="899">
        <f t="shared" si="610"/>
        <v>1</v>
      </c>
      <c r="LA39" s="966">
        <f t="shared" si="611"/>
        <v>1925000</v>
      </c>
      <c r="LB39" s="901">
        <f t="shared" si="612"/>
        <v>0</v>
      </c>
      <c r="LE39" s="958" t="s">
        <v>767</v>
      </c>
      <c r="LF39" s="1030" t="s">
        <v>423</v>
      </c>
      <c r="LG39" s="1031" t="s">
        <v>147</v>
      </c>
      <c r="LH39" s="1044">
        <f>58+19</f>
        <v>77</v>
      </c>
      <c r="LI39" s="1049">
        <v>14955</v>
      </c>
      <c r="LJ39" s="1054">
        <f t="shared" si="613"/>
        <v>1151535</v>
      </c>
      <c r="LK39" s="1016"/>
      <c r="LL39" s="898">
        <f t="shared" si="614"/>
        <v>1</v>
      </c>
      <c r="LM39" s="898">
        <f t="shared" si="615"/>
        <v>1</v>
      </c>
      <c r="LN39" s="899">
        <f t="shared" si="616"/>
        <v>1</v>
      </c>
      <c r="LO39" s="899">
        <f t="shared" si="617"/>
        <v>1</v>
      </c>
      <c r="LP39" s="899">
        <f t="shared" si="618"/>
        <v>1</v>
      </c>
      <c r="LQ39" s="899">
        <f t="shared" si="619"/>
        <v>1</v>
      </c>
      <c r="LR39" s="966">
        <f t="shared" si="620"/>
        <v>1151535</v>
      </c>
      <c r="LS39" s="901">
        <f t="shared" si="621"/>
        <v>0</v>
      </c>
      <c r="LV39" s="958" t="s">
        <v>767</v>
      </c>
      <c r="LW39" s="1030" t="s">
        <v>423</v>
      </c>
      <c r="LX39" s="1031" t="s">
        <v>147</v>
      </c>
      <c r="LY39" s="1044">
        <f>58+19</f>
        <v>77</v>
      </c>
      <c r="LZ39" s="1045">
        <v>11700</v>
      </c>
      <c r="MA39" s="1051">
        <f t="shared" si="622"/>
        <v>900900</v>
      </c>
      <c r="MB39" s="1016"/>
      <c r="MC39" s="898">
        <f t="shared" si="623"/>
        <v>1</v>
      </c>
      <c r="MD39" s="898">
        <f t="shared" si="624"/>
        <v>1</v>
      </c>
      <c r="ME39" s="899">
        <f t="shared" si="625"/>
        <v>1</v>
      </c>
      <c r="MF39" s="899">
        <f t="shared" si="626"/>
        <v>1</v>
      </c>
      <c r="MG39" s="899">
        <f t="shared" si="627"/>
        <v>1</v>
      </c>
      <c r="MH39" s="899">
        <f t="shared" si="628"/>
        <v>1</v>
      </c>
      <c r="MI39" s="966">
        <f t="shared" si="629"/>
        <v>900900</v>
      </c>
      <c r="MJ39" s="901">
        <f t="shared" si="630"/>
        <v>0</v>
      </c>
      <c r="MM39" s="958" t="s">
        <v>767</v>
      </c>
      <c r="MN39" s="1030" t="s">
        <v>423</v>
      </c>
      <c r="MO39" s="1031" t="s">
        <v>147</v>
      </c>
      <c r="MP39" s="1044">
        <f>58+19</f>
        <v>77</v>
      </c>
      <c r="MQ39" s="1045">
        <v>15000</v>
      </c>
      <c r="MR39" s="1051">
        <f t="shared" si="631"/>
        <v>1155000</v>
      </c>
      <c r="MS39" s="1016"/>
      <c r="MT39" s="898">
        <f t="shared" si="632"/>
        <v>1</v>
      </c>
      <c r="MU39" s="898">
        <f t="shared" si="633"/>
        <v>1</v>
      </c>
      <c r="MV39" s="899">
        <f t="shared" si="634"/>
        <v>1</v>
      </c>
      <c r="MW39" s="899">
        <f t="shared" si="635"/>
        <v>1</v>
      </c>
      <c r="MX39" s="899">
        <f t="shared" si="636"/>
        <v>1</v>
      </c>
      <c r="MY39" s="899">
        <f t="shared" si="637"/>
        <v>1</v>
      </c>
      <c r="MZ39" s="966">
        <f t="shared" si="638"/>
        <v>1155000</v>
      </c>
      <c r="NA39" s="901">
        <f t="shared" si="639"/>
        <v>0</v>
      </c>
      <c r="ND39" s="975" t="s">
        <v>767</v>
      </c>
      <c r="NE39" s="976" t="s">
        <v>423</v>
      </c>
      <c r="NF39" s="977" t="s">
        <v>147</v>
      </c>
      <c r="NG39" s="978">
        <f>58+19</f>
        <v>77</v>
      </c>
      <c r="NH39" s="979">
        <v>10847.43</v>
      </c>
      <c r="NI39" s="1055">
        <v>835252</v>
      </c>
      <c r="NJ39" s="1016"/>
      <c r="NK39" s="898">
        <f t="shared" si="640"/>
        <v>1</v>
      </c>
      <c r="NL39" s="898">
        <f t="shared" si="641"/>
        <v>1</v>
      </c>
      <c r="NM39" s="899">
        <f t="shared" si="642"/>
        <v>1</v>
      </c>
      <c r="NN39" s="899">
        <f t="shared" si="643"/>
        <v>1</v>
      </c>
      <c r="NO39" s="899">
        <f t="shared" si="644"/>
        <v>1</v>
      </c>
      <c r="NP39" s="899">
        <f t="shared" si="645"/>
        <v>1</v>
      </c>
      <c r="NQ39" s="966">
        <f t="shared" si="646"/>
        <v>835252</v>
      </c>
      <c r="NR39" s="901">
        <f t="shared" si="647"/>
        <v>0</v>
      </c>
      <c r="NU39" s="981" t="s">
        <v>767</v>
      </c>
      <c r="NV39" s="982" t="s">
        <v>423</v>
      </c>
      <c r="NW39" s="983" t="s">
        <v>147</v>
      </c>
      <c r="NX39" s="984">
        <f>58+19</f>
        <v>77</v>
      </c>
      <c r="NY39" s="1050">
        <v>10957</v>
      </c>
      <c r="NZ39" s="1056">
        <f t="shared" si="648"/>
        <v>843689</v>
      </c>
      <c r="OA39" s="1016"/>
      <c r="OB39" s="898">
        <f t="shared" si="649"/>
        <v>1</v>
      </c>
      <c r="OC39" s="898">
        <f t="shared" si="650"/>
        <v>1</v>
      </c>
      <c r="OD39" s="899">
        <f t="shared" si="651"/>
        <v>1</v>
      </c>
      <c r="OE39" s="899">
        <f t="shared" si="652"/>
        <v>1</v>
      </c>
      <c r="OF39" s="899">
        <f t="shared" si="653"/>
        <v>1</v>
      </c>
      <c r="OG39" s="899">
        <f t="shared" si="654"/>
        <v>1</v>
      </c>
      <c r="OH39" s="966">
        <f t="shared" si="655"/>
        <v>843689</v>
      </c>
      <c r="OI39" s="901">
        <f t="shared" si="656"/>
        <v>0</v>
      </c>
      <c r="OL39" s="958" t="s">
        <v>767</v>
      </c>
      <c r="OM39" s="1030" t="s">
        <v>423</v>
      </c>
      <c r="ON39" s="1031" t="s">
        <v>147</v>
      </c>
      <c r="OO39" s="1044">
        <f>58+19</f>
        <v>77</v>
      </c>
      <c r="OP39" s="1045">
        <v>9884</v>
      </c>
      <c r="OQ39" s="1051">
        <f t="shared" si="657"/>
        <v>761068</v>
      </c>
      <c r="OR39" s="1016"/>
      <c r="OS39" s="898">
        <f t="shared" si="658"/>
        <v>1</v>
      </c>
      <c r="OT39" s="898">
        <f t="shared" si="659"/>
        <v>1</v>
      </c>
      <c r="OU39" s="899">
        <f t="shared" si="660"/>
        <v>1</v>
      </c>
      <c r="OV39" s="899">
        <f t="shared" si="661"/>
        <v>1</v>
      </c>
      <c r="OW39" s="899">
        <f t="shared" si="662"/>
        <v>1</v>
      </c>
      <c r="OX39" s="899">
        <f t="shared" si="663"/>
        <v>1</v>
      </c>
      <c r="OY39" s="966">
        <f t="shared" si="664"/>
        <v>761068</v>
      </c>
      <c r="OZ39" s="901">
        <f t="shared" si="665"/>
        <v>0</v>
      </c>
      <c r="PC39" s="958" t="s">
        <v>767</v>
      </c>
      <c r="PD39" s="1030" t="s">
        <v>423</v>
      </c>
      <c r="PE39" s="1031" t="s">
        <v>147</v>
      </c>
      <c r="PF39" s="1044">
        <v>77</v>
      </c>
      <c r="PG39" s="1059">
        <v>10140</v>
      </c>
      <c r="PH39" s="1057">
        <v>780780</v>
      </c>
      <c r="PI39" s="1024"/>
      <c r="PJ39" s="898">
        <f t="shared" si="666"/>
        <v>1</v>
      </c>
      <c r="PK39" s="898">
        <f t="shared" si="667"/>
        <v>1</v>
      </c>
      <c r="PL39" s="899">
        <f t="shared" si="668"/>
        <v>1</v>
      </c>
      <c r="PM39" s="899">
        <f t="shared" si="669"/>
        <v>1</v>
      </c>
      <c r="PN39" s="899">
        <f t="shared" si="670"/>
        <v>1</v>
      </c>
      <c r="PO39" s="899">
        <f t="shared" si="671"/>
        <v>1</v>
      </c>
      <c r="PP39" s="966">
        <f t="shared" si="672"/>
        <v>780780</v>
      </c>
      <c r="PQ39" s="901">
        <f t="shared" si="673"/>
        <v>0</v>
      </c>
      <c r="PT39" s="958" t="s">
        <v>767</v>
      </c>
      <c r="PU39" s="1030" t="s">
        <v>423</v>
      </c>
      <c r="PV39" s="1031" t="s">
        <v>147</v>
      </c>
      <c r="PW39" s="1044">
        <f>58+19</f>
        <v>77</v>
      </c>
      <c r="PX39" s="1045">
        <v>12750</v>
      </c>
      <c r="PY39" s="1051">
        <f t="shared" si="674"/>
        <v>981750</v>
      </c>
      <c r="PZ39" s="1016"/>
      <c r="QA39" s="898">
        <f t="shared" si="675"/>
        <v>1</v>
      </c>
      <c r="QB39" s="898">
        <f t="shared" si="676"/>
        <v>1</v>
      </c>
      <c r="QC39" s="899">
        <f t="shared" si="677"/>
        <v>1</v>
      </c>
      <c r="QD39" s="899">
        <f t="shared" si="678"/>
        <v>1</v>
      </c>
      <c r="QE39" s="899">
        <f t="shared" si="679"/>
        <v>1</v>
      </c>
      <c r="QF39" s="899">
        <f t="shared" si="680"/>
        <v>1</v>
      </c>
      <c r="QG39" s="966">
        <f t="shared" si="681"/>
        <v>981750</v>
      </c>
      <c r="QH39" s="901">
        <f t="shared" si="682"/>
        <v>0</v>
      </c>
      <c r="QK39" s="958" t="s">
        <v>767</v>
      </c>
      <c r="QL39" s="1030" t="s">
        <v>423</v>
      </c>
      <c r="QM39" s="1031" t="s">
        <v>147</v>
      </c>
      <c r="QN39" s="1044">
        <f>58+19</f>
        <v>77</v>
      </c>
      <c r="QO39" s="1049">
        <v>15029.774999999998</v>
      </c>
      <c r="QP39" s="1054">
        <f t="shared" si="683"/>
        <v>1157293</v>
      </c>
      <c r="QQ39" s="1016"/>
      <c r="QR39" s="898">
        <f t="shared" si="684"/>
        <v>1</v>
      </c>
      <c r="QS39" s="898">
        <f t="shared" si="685"/>
        <v>1</v>
      </c>
      <c r="QT39" s="899">
        <f t="shared" si="686"/>
        <v>1</v>
      </c>
      <c r="QU39" s="899">
        <f t="shared" si="687"/>
        <v>1</v>
      </c>
      <c r="QV39" s="899">
        <f t="shared" si="688"/>
        <v>1</v>
      </c>
      <c r="QW39" s="899">
        <f t="shared" si="689"/>
        <v>1</v>
      </c>
      <c r="QX39" s="966">
        <f t="shared" si="690"/>
        <v>1157293</v>
      </c>
      <c r="QY39" s="901">
        <f t="shared" si="691"/>
        <v>0</v>
      </c>
      <c r="RB39" s="405"/>
      <c r="RC39" s="406"/>
      <c r="RD39" s="407"/>
      <c r="RE39" s="408"/>
      <c r="RF39" s="409"/>
      <c r="RG39" s="410"/>
      <c r="RH39" s="410"/>
      <c r="RI39" s="898"/>
      <c r="RJ39" s="898"/>
      <c r="RK39" s="934"/>
      <c r="RL39" s="934"/>
      <c r="RM39" s="934"/>
      <c r="RN39" s="934"/>
      <c r="RO39" s="935"/>
      <c r="RP39" s="936"/>
      <c r="RS39" s="405"/>
      <c r="RT39" s="406"/>
      <c r="RU39" s="407"/>
      <c r="RV39" s="408"/>
      <c r="RW39" s="409"/>
      <c r="RX39" s="410"/>
      <c r="RY39" s="410"/>
      <c r="RZ39" s="898"/>
      <c r="SA39" s="898"/>
      <c r="SB39" s="934"/>
      <c r="SC39" s="934"/>
      <c r="SD39" s="934"/>
      <c r="SE39" s="934"/>
      <c r="SF39" s="935"/>
      <c r="SG39" s="936"/>
      <c r="SJ39" s="405"/>
      <c r="SK39" s="406"/>
      <c r="SL39" s="407"/>
      <c r="SM39" s="408"/>
      <c r="SN39" s="409"/>
      <c r="SO39" s="410"/>
      <c r="SP39" s="410"/>
      <c r="SQ39" s="898"/>
      <c r="SR39" s="898"/>
      <c r="SS39" s="934"/>
      <c r="ST39" s="934"/>
      <c r="SU39" s="934"/>
      <c r="SV39" s="934"/>
      <c r="SW39" s="935"/>
      <c r="SX39" s="936"/>
    </row>
    <row r="40" spans="2:518" ht="63" customHeight="1" thickTop="1" thickBot="1">
      <c r="B40" s="958" t="s">
        <v>768</v>
      </c>
      <c r="C40" s="1030" t="s">
        <v>271</v>
      </c>
      <c r="D40" s="1031" t="s">
        <v>268</v>
      </c>
      <c r="E40" s="1044">
        <f>31+1</f>
        <v>32</v>
      </c>
      <c r="F40" s="1045"/>
      <c r="G40" s="1051">
        <f t="shared" si="458"/>
        <v>0</v>
      </c>
      <c r="H40" s="1016"/>
      <c r="K40" s="958" t="s">
        <v>768</v>
      </c>
      <c r="L40" s="1030" t="s">
        <v>271</v>
      </c>
      <c r="M40" s="1031" t="s">
        <v>268</v>
      </c>
      <c r="N40" s="1044">
        <f>31+1</f>
        <v>32</v>
      </c>
      <c r="O40" s="1046">
        <v>176395</v>
      </c>
      <c r="P40" s="1051">
        <f t="shared" si="459"/>
        <v>5644640</v>
      </c>
      <c r="Q40" s="1016"/>
      <c r="R40" s="898">
        <f t="shared" si="242"/>
        <v>1</v>
      </c>
      <c r="S40" s="898">
        <f t="shared" si="243"/>
        <v>1</v>
      </c>
      <c r="T40" s="899">
        <f t="shared" si="244"/>
        <v>1</v>
      </c>
      <c r="U40" s="899">
        <f t="shared" si="245"/>
        <v>1</v>
      </c>
      <c r="V40" s="899">
        <f t="shared" si="246"/>
        <v>1</v>
      </c>
      <c r="W40" s="899">
        <f t="shared" si="247"/>
        <v>1</v>
      </c>
      <c r="X40" s="966">
        <f t="shared" si="248"/>
        <v>5644640</v>
      </c>
      <c r="Y40" s="901">
        <f t="shared" si="249"/>
        <v>0</v>
      </c>
      <c r="Z40" s="872"/>
      <c r="AA40" s="872"/>
      <c r="AB40" s="958" t="s">
        <v>768</v>
      </c>
      <c r="AC40" s="1030" t="s">
        <v>271</v>
      </c>
      <c r="AD40" s="1031" t="s">
        <v>268</v>
      </c>
      <c r="AE40" s="1044">
        <f>31+1</f>
        <v>32</v>
      </c>
      <c r="AF40" s="1045">
        <v>100000</v>
      </c>
      <c r="AG40" s="1051">
        <f t="shared" si="460"/>
        <v>3200000</v>
      </c>
      <c r="AH40" s="1016"/>
      <c r="AI40" s="898">
        <f t="shared" si="461"/>
        <v>1</v>
      </c>
      <c r="AJ40" s="898">
        <f t="shared" si="462"/>
        <v>1</v>
      </c>
      <c r="AK40" s="899">
        <f t="shared" si="463"/>
        <v>1</v>
      </c>
      <c r="AL40" s="899">
        <f t="shared" si="464"/>
        <v>1</v>
      </c>
      <c r="AM40" s="899">
        <f t="shared" si="465"/>
        <v>1</v>
      </c>
      <c r="AN40" s="899">
        <f t="shared" si="466"/>
        <v>1</v>
      </c>
      <c r="AO40" s="966">
        <f t="shared" si="467"/>
        <v>3200000</v>
      </c>
      <c r="AP40" s="901">
        <f t="shared" si="468"/>
        <v>0</v>
      </c>
      <c r="AQ40" s="872"/>
      <c r="AR40" s="872"/>
      <c r="AS40" s="958" t="s">
        <v>768</v>
      </c>
      <c r="AT40" s="1035" t="s">
        <v>271</v>
      </c>
      <c r="AU40" s="1031" t="s">
        <v>268</v>
      </c>
      <c r="AV40" s="1044">
        <f>31+1</f>
        <v>32</v>
      </c>
      <c r="AW40" s="1047">
        <v>110000</v>
      </c>
      <c r="AX40" s="1052">
        <f t="shared" si="469"/>
        <v>3520000</v>
      </c>
      <c r="AY40" s="1016"/>
      <c r="AZ40" s="898">
        <f t="shared" si="470"/>
        <v>1</v>
      </c>
      <c r="BA40" s="898">
        <f t="shared" si="471"/>
        <v>1</v>
      </c>
      <c r="BB40" s="899">
        <f t="shared" si="472"/>
        <v>1</v>
      </c>
      <c r="BC40" s="899">
        <f t="shared" si="473"/>
        <v>1</v>
      </c>
      <c r="BD40" s="899">
        <f t="shared" si="474"/>
        <v>1</v>
      </c>
      <c r="BE40" s="899">
        <f t="shared" si="475"/>
        <v>1</v>
      </c>
      <c r="BF40" s="966">
        <f t="shared" si="476"/>
        <v>3520000</v>
      </c>
      <c r="BG40" s="901">
        <f t="shared" si="477"/>
        <v>0</v>
      </c>
      <c r="BJ40" s="958" t="s">
        <v>768</v>
      </c>
      <c r="BK40" s="1030" t="s">
        <v>271</v>
      </c>
      <c r="BL40" s="1031" t="s">
        <v>268</v>
      </c>
      <c r="BM40" s="1044">
        <f>31+1</f>
        <v>32</v>
      </c>
      <c r="BN40" s="1045">
        <v>85000</v>
      </c>
      <c r="BO40" s="1051">
        <f t="shared" si="478"/>
        <v>2720000</v>
      </c>
      <c r="BP40" s="1016"/>
      <c r="BQ40" s="898">
        <f t="shared" si="479"/>
        <v>1</v>
      </c>
      <c r="BR40" s="898">
        <f t="shared" si="480"/>
        <v>1</v>
      </c>
      <c r="BS40" s="899">
        <f t="shared" si="481"/>
        <v>1</v>
      </c>
      <c r="BT40" s="899">
        <f t="shared" si="482"/>
        <v>1</v>
      </c>
      <c r="BU40" s="899">
        <f t="shared" si="483"/>
        <v>1</v>
      </c>
      <c r="BV40" s="899">
        <f t="shared" si="484"/>
        <v>1</v>
      </c>
      <c r="BW40" s="966">
        <f t="shared" si="485"/>
        <v>2720000</v>
      </c>
      <c r="BX40" s="901">
        <f t="shared" si="486"/>
        <v>0</v>
      </c>
      <c r="CA40" s="958" t="s">
        <v>768</v>
      </c>
      <c r="CB40" s="1030" t="s">
        <v>271</v>
      </c>
      <c r="CC40" s="1031" t="s">
        <v>268</v>
      </c>
      <c r="CD40" s="1044">
        <f>31+1</f>
        <v>32</v>
      </c>
      <c r="CE40" s="1045">
        <v>171808</v>
      </c>
      <c r="CF40" s="1051">
        <f t="shared" si="487"/>
        <v>5497856</v>
      </c>
      <c r="CG40" s="1016"/>
      <c r="CH40" s="898">
        <f t="shared" si="488"/>
        <v>1</v>
      </c>
      <c r="CI40" s="898">
        <f t="shared" si="489"/>
        <v>1</v>
      </c>
      <c r="CJ40" s="899">
        <f t="shared" si="490"/>
        <v>1</v>
      </c>
      <c r="CK40" s="899">
        <f t="shared" si="491"/>
        <v>1</v>
      </c>
      <c r="CL40" s="899">
        <f t="shared" si="492"/>
        <v>1</v>
      </c>
      <c r="CM40" s="899">
        <f t="shared" si="493"/>
        <v>1</v>
      </c>
      <c r="CN40" s="966">
        <f t="shared" si="494"/>
        <v>5497856</v>
      </c>
      <c r="CO40" s="901">
        <f t="shared" si="495"/>
        <v>0</v>
      </c>
      <c r="CR40" s="958" t="s">
        <v>768</v>
      </c>
      <c r="CS40" s="1030" t="s">
        <v>271</v>
      </c>
      <c r="CT40" s="1031" t="s">
        <v>268</v>
      </c>
      <c r="CU40" s="1044">
        <f>31+1</f>
        <v>32</v>
      </c>
      <c r="CV40" s="1045">
        <v>345000</v>
      </c>
      <c r="CW40" s="1051">
        <f t="shared" si="496"/>
        <v>11040000</v>
      </c>
      <c r="CX40" s="1016"/>
      <c r="CY40" s="898">
        <f t="shared" si="497"/>
        <v>1</v>
      </c>
      <c r="CZ40" s="898">
        <f t="shared" si="498"/>
        <v>1</v>
      </c>
      <c r="DA40" s="899">
        <f t="shared" si="499"/>
        <v>1</v>
      </c>
      <c r="DB40" s="899">
        <f t="shared" si="500"/>
        <v>1</v>
      </c>
      <c r="DC40" s="899">
        <f t="shared" si="501"/>
        <v>1</v>
      </c>
      <c r="DD40" s="899">
        <f t="shared" si="502"/>
        <v>1</v>
      </c>
      <c r="DE40" s="966">
        <f t="shared" si="503"/>
        <v>11040000</v>
      </c>
      <c r="DF40" s="901">
        <f t="shared" si="504"/>
        <v>0</v>
      </c>
      <c r="DI40" s="958" t="s">
        <v>768</v>
      </c>
      <c r="DJ40" s="1030" t="s">
        <v>271</v>
      </c>
      <c r="DK40" s="1031" t="s">
        <v>268</v>
      </c>
      <c r="DL40" s="1044">
        <f>31+1</f>
        <v>32</v>
      </c>
      <c r="DM40" s="1045">
        <v>151575</v>
      </c>
      <c r="DN40" s="1051">
        <f t="shared" si="505"/>
        <v>4850400</v>
      </c>
      <c r="DO40" s="1016"/>
      <c r="DP40" s="898">
        <f t="shared" si="506"/>
        <v>1</v>
      </c>
      <c r="DQ40" s="898">
        <f t="shared" si="507"/>
        <v>1</v>
      </c>
      <c r="DR40" s="899">
        <f t="shared" si="508"/>
        <v>1</v>
      </c>
      <c r="DS40" s="899">
        <f t="shared" si="509"/>
        <v>1</v>
      </c>
      <c r="DT40" s="899">
        <f t="shared" si="510"/>
        <v>1</v>
      </c>
      <c r="DU40" s="899">
        <f t="shared" si="511"/>
        <v>1</v>
      </c>
      <c r="DV40" s="966">
        <f t="shared" si="512"/>
        <v>4850400</v>
      </c>
      <c r="DW40" s="901">
        <f t="shared" si="513"/>
        <v>0</v>
      </c>
      <c r="DZ40" s="958" t="s">
        <v>768</v>
      </c>
      <c r="EA40" s="1030" t="s">
        <v>271</v>
      </c>
      <c r="EB40" s="1031" t="s">
        <v>268</v>
      </c>
      <c r="EC40" s="1044">
        <f>31+1</f>
        <v>32</v>
      </c>
      <c r="ED40" s="1045">
        <v>108940</v>
      </c>
      <c r="EE40" s="1051">
        <f t="shared" si="514"/>
        <v>3486080</v>
      </c>
      <c r="EF40" s="1016"/>
      <c r="EG40" s="898">
        <f t="shared" si="515"/>
        <v>1</v>
      </c>
      <c r="EH40" s="898">
        <f t="shared" si="516"/>
        <v>1</v>
      </c>
      <c r="EI40" s="899">
        <f t="shared" si="517"/>
        <v>1</v>
      </c>
      <c r="EJ40" s="899">
        <f t="shared" si="518"/>
        <v>1</v>
      </c>
      <c r="EK40" s="899">
        <f t="shared" si="519"/>
        <v>1</v>
      </c>
      <c r="EL40" s="899">
        <f t="shared" si="520"/>
        <v>1</v>
      </c>
      <c r="EM40" s="966">
        <f t="shared" si="521"/>
        <v>3486080</v>
      </c>
      <c r="EN40" s="901">
        <f t="shared" si="522"/>
        <v>0</v>
      </c>
      <c r="EQ40" s="958" t="s">
        <v>768</v>
      </c>
      <c r="ER40" s="1030" t="s">
        <v>271</v>
      </c>
      <c r="ES40" s="1031" t="s">
        <v>268</v>
      </c>
      <c r="ET40" s="1044">
        <f>31+1</f>
        <v>32</v>
      </c>
      <c r="EU40" s="1045">
        <v>172900</v>
      </c>
      <c r="EV40" s="1051">
        <f t="shared" si="523"/>
        <v>5532800</v>
      </c>
      <c r="EW40" s="1016"/>
      <c r="EX40" s="898">
        <f t="shared" si="524"/>
        <v>1</v>
      </c>
      <c r="EY40" s="898">
        <f t="shared" si="525"/>
        <v>1</v>
      </c>
      <c r="EZ40" s="899">
        <f t="shared" si="526"/>
        <v>1</v>
      </c>
      <c r="FA40" s="899">
        <f t="shared" si="527"/>
        <v>1</v>
      </c>
      <c r="FB40" s="899">
        <f t="shared" si="528"/>
        <v>1</v>
      </c>
      <c r="FC40" s="899">
        <f t="shared" si="529"/>
        <v>1</v>
      </c>
      <c r="FD40" s="966">
        <f t="shared" si="530"/>
        <v>5532800</v>
      </c>
      <c r="FE40" s="901">
        <f t="shared" si="531"/>
        <v>0</v>
      </c>
      <c r="FH40" s="958"/>
      <c r="FI40" s="1030"/>
      <c r="FJ40" s="1031"/>
      <c r="FK40" s="1044"/>
      <c r="FL40" s="1045"/>
      <c r="FM40" s="1051">
        <f t="shared" si="532"/>
        <v>0</v>
      </c>
      <c r="FN40" s="1016"/>
      <c r="FO40" s="898" t="e">
        <f t="shared" si="533"/>
        <v>#N/A</v>
      </c>
      <c r="FP40" s="898" t="e">
        <f t="shared" si="534"/>
        <v>#N/A</v>
      </c>
      <c r="FQ40" s="899" t="e">
        <f t="shared" si="535"/>
        <v>#N/A</v>
      </c>
      <c r="FR40" s="899">
        <f t="shared" si="536"/>
        <v>0</v>
      </c>
      <c r="FS40" s="899">
        <f t="shared" si="537"/>
        <v>0</v>
      </c>
      <c r="FT40" s="899" t="e">
        <f t="shared" si="538"/>
        <v>#N/A</v>
      </c>
      <c r="FU40" s="966">
        <f t="shared" si="539"/>
        <v>0</v>
      </c>
      <c r="FV40" s="901">
        <f t="shared" si="540"/>
        <v>0</v>
      </c>
      <c r="FY40" s="958" t="s">
        <v>768</v>
      </c>
      <c r="FZ40" s="1030" t="s">
        <v>271</v>
      </c>
      <c r="GA40" s="1031" t="s">
        <v>268</v>
      </c>
      <c r="GB40" s="1044">
        <f>31+1</f>
        <v>32</v>
      </c>
      <c r="GC40" s="1046">
        <v>176395</v>
      </c>
      <c r="GD40" s="1051">
        <f t="shared" si="541"/>
        <v>5644640</v>
      </c>
      <c r="GE40" s="1016"/>
      <c r="GF40" s="898">
        <f t="shared" si="542"/>
        <v>1</v>
      </c>
      <c r="GG40" s="898">
        <f t="shared" si="543"/>
        <v>1</v>
      </c>
      <c r="GH40" s="899">
        <f t="shared" si="544"/>
        <v>1</v>
      </c>
      <c r="GI40" s="899">
        <f t="shared" si="545"/>
        <v>1</v>
      </c>
      <c r="GJ40" s="899">
        <f t="shared" si="546"/>
        <v>1</v>
      </c>
      <c r="GK40" s="899">
        <f t="shared" si="547"/>
        <v>1</v>
      </c>
      <c r="GL40" s="966">
        <f t="shared" si="548"/>
        <v>5644640</v>
      </c>
      <c r="GM40" s="901">
        <f t="shared" si="549"/>
        <v>0</v>
      </c>
      <c r="GP40" s="958" t="s">
        <v>768</v>
      </c>
      <c r="GQ40" s="1030" t="s">
        <v>271</v>
      </c>
      <c r="GR40" s="1031" t="s">
        <v>268</v>
      </c>
      <c r="GS40" s="1044">
        <f>31+1</f>
        <v>32</v>
      </c>
      <c r="GT40" s="1045">
        <v>172870</v>
      </c>
      <c r="GU40" s="1051">
        <f t="shared" si="550"/>
        <v>5531840</v>
      </c>
      <c r="GV40" s="1016"/>
      <c r="GW40" s="898">
        <f t="shared" si="551"/>
        <v>1</v>
      </c>
      <c r="GX40" s="898">
        <f t="shared" si="552"/>
        <v>1</v>
      </c>
      <c r="GY40" s="899">
        <f t="shared" si="553"/>
        <v>1</v>
      </c>
      <c r="GZ40" s="899">
        <f t="shared" si="554"/>
        <v>1</v>
      </c>
      <c r="HA40" s="899">
        <f t="shared" si="555"/>
        <v>1</v>
      </c>
      <c r="HB40" s="899">
        <f t="shared" si="556"/>
        <v>1</v>
      </c>
      <c r="HC40" s="966">
        <f t="shared" si="557"/>
        <v>5531840</v>
      </c>
      <c r="HD40" s="901">
        <f t="shared" si="558"/>
        <v>0</v>
      </c>
      <c r="HG40" s="958" t="s">
        <v>768</v>
      </c>
      <c r="HH40" s="1030" t="s">
        <v>271</v>
      </c>
      <c r="HI40" s="1031" t="s">
        <v>268</v>
      </c>
      <c r="HJ40" s="1044">
        <f>31+1</f>
        <v>32</v>
      </c>
      <c r="HK40" s="1045">
        <v>179912</v>
      </c>
      <c r="HL40" s="1051">
        <f t="shared" si="559"/>
        <v>5757184</v>
      </c>
      <c r="HM40" s="1016"/>
      <c r="HN40" s="898">
        <f t="shared" si="560"/>
        <v>1</v>
      </c>
      <c r="HO40" s="898">
        <f t="shared" si="561"/>
        <v>1</v>
      </c>
      <c r="HP40" s="899">
        <f t="shared" si="562"/>
        <v>1</v>
      </c>
      <c r="HQ40" s="899">
        <f t="shared" si="563"/>
        <v>1</v>
      </c>
      <c r="HR40" s="899">
        <f t="shared" si="564"/>
        <v>1</v>
      </c>
      <c r="HS40" s="899">
        <f t="shared" si="565"/>
        <v>1</v>
      </c>
      <c r="HT40" s="966">
        <f t="shared" si="566"/>
        <v>5757184</v>
      </c>
      <c r="HU40" s="901">
        <f t="shared" si="567"/>
        <v>0</v>
      </c>
      <c r="HX40" s="958" t="s">
        <v>768</v>
      </c>
      <c r="HY40" s="1030" t="s">
        <v>271</v>
      </c>
      <c r="HZ40" s="1031" t="s">
        <v>268</v>
      </c>
      <c r="IA40" s="1044">
        <f>31+1</f>
        <v>32</v>
      </c>
      <c r="IB40" s="1048">
        <v>265432</v>
      </c>
      <c r="IC40" s="1053">
        <f t="shared" si="568"/>
        <v>8493824</v>
      </c>
      <c r="ID40" s="1016"/>
      <c r="IE40" s="898">
        <f t="shared" si="569"/>
        <v>1</v>
      </c>
      <c r="IF40" s="898">
        <f t="shared" si="570"/>
        <v>1</v>
      </c>
      <c r="IG40" s="899">
        <f t="shared" si="571"/>
        <v>1</v>
      </c>
      <c r="IH40" s="899">
        <f t="shared" si="572"/>
        <v>1</v>
      </c>
      <c r="II40" s="899">
        <f t="shared" si="573"/>
        <v>1</v>
      </c>
      <c r="IJ40" s="899">
        <f t="shared" si="574"/>
        <v>1</v>
      </c>
      <c r="IK40" s="966">
        <f t="shared" si="575"/>
        <v>8493824</v>
      </c>
      <c r="IL40" s="901">
        <f t="shared" si="576"/>
        <v>0</v>
      </c>
      <c r="IO40" s="958" t="s">
        <v>768</v>
      </c>
      <c r="IP40" s="1030" t="s">
        <v>271</v>
      </c>
      <c r="IQ40" s="1031" t="s">
        <v>268</v>
      </c>
      <c r="IR40" s="1044">
        <f>31+1</f>
        <v>32</v>
      </c>
      <c r="IS40" s="1045">
        <v>189826</v>
      </c>
      <c r="IT40" s="1051">
        <f t="shared" si="577"/>
        <v>6074432</v>
      </c>
      <c r="IU40" s="1016"/>
      <c r="IV40" s="898">
        <f t="shared" si="578"/>
        <v>1</v>
      </c>
      <c r="IW40" s="898">
        <f t="shared" si="579"/>
        <v>1</v>
      </c>
      <c r="IX40" s="899">
        <f t="shared" si="580"/>
        <v>1</v>
      </c>
      <c r="IY40" s="899">
        <f t="shared" si="581"/>
        <v>1</v>
      </c>
      <c r="IZ40" s="899">
        <f t="shared" si="582"/>
        <v>1</v>
      </c>
      <c r="JA40" s="899">
        <f t="shared" si="583"/>
        <v>1</v>
      </c>
      <c r="JB40" s="966">
        <f t="shared" si="584"/>
        <v>6074432</v>
      </c>
      <c r="JC40" s="901">
        <f t="shared" si="585"/>
        <v>0</v>
      </c>
      <c r="JF40" s="958" t="s">
        <v>768</v>
      </c>
      <c r="JG40" s="1030" t="s">
        <v>271</v>
      </c>
      <c r="JH40" s="1031" t="s">
        <v>268</v>
      </c>
      <c r="JI40" s="1044">
        <f>31+1</f>
        <v>32</v>
      </c>
      <c r="JJ40" s="1045">
        <v>120000</v>
      </c>
      <c r="JK40" s="1051">
        <f t="shared" si="586"/>
        <v>3840000</v>
      </c>
      <c r="JL40" s="1016"/>
      <c r="JM40" s="898">
        <f t="shared" si="587"/>
        <v>1</v>
      </c>
      <c r="JN40" s="898">
        <f t="shared" si="588"/>
        <v>1</v>
      </c>
      <c r="JO40" s="899">
        <f t="shared" si="589"/>
        <v>1</v>
      </c>
      <c r="JP40" s="899">
        <f t="shared" si="590"/>
        <v>1</v>
      </c>
      <c r="JQ40" s="899">
        <f t="shared" si="591"/>
        <v>1</v>
      </c>
      <c r="JR40" s="899">
        <f t="shared" si="592"/>
        <v>1</v>
      </c>
      <c r="JS40" s="966">
        <f t="shared" si="593"/>
        <v>3840000</v>
      </c>
      <c r="JT40" s="901">
        <f t="shared" si="594"/>
        <v>0</v>
      </c>
      <c r="JW40" s="958" t="s">
        <v>768</v>
      </c>
      <c r="JX40" s="1030" t="s">
        <v>271</v>
      </c>
      <c r="JY40" s="1031" t="s">
        <v>268</v>
      </c>
      <c r="JZ40" s="1044">
        <f>31+1</f>
        <v>32</v>
      </c>
      <c r="KA40" s="1045">
        <v>211774.51245000004</v>
      </c>
      <c r="KB40" s="1051">
        <f t="shared" si="595"/>
        <v>6776784</v>
      </c>
      <c r="KC40" s="1016"/>
      <c r="KD40" s="898">
        <f t="shared" si="596"/>
        <v>1</v>
      </c>
      <c r="KE40" s="898">
        <f t="shared" si="597"/>
        <v>1</v>
      </c>
      <c r="KF40" s="899">
        <f t="shared" si="598"/>
        <v>1</v>
      </c>
      <c r="KG40" s="899">
        <f t="shared" si="599"/>
        <v>1</v>
      </c>
      <c r="KH40" s="899">
        <f t="shared" si="600"/>
        <v>1</v>
      </c>
      <c r="KI40" s="899">
        <f t="shared" si="601"/>
        <v>1</v>
      </c>
      <c r="KJ40" s="966">
        <f t="shared" si="602"/>
        <v>6776784</v>
      </c>
      <c r="KK40" s="901">
        <f t="shared" si="603"/>
        <v>0</v>
      </c>
      <c r="KN40" s="958" t="s">
        <v>768</v>
      </c>
      <c r="KO40" s="1030" t="s">
        <v>271</v>
      </c>
      <c r="KP40" s="1031" t="s">
        <v>268</v>
      </c>
      <c r="KQ40" s="1044">
        <f>31+1</f>
        <v>32</v>
      </c>
      <c r="KR40" s="1045">
        <v>153450</v>
      </c>
      <c r="KS40" s="1051">
        <f t="shared" si="604"/>
        <v>4910400</v>
      </c>
      <c r="KT40" s="1016"/>
      <c r="KU40" s="898">
        <f t="shared" si="605"/>
        <v>1</v>
      </c>
      <c r="KV40" s="898">
        <f t="shared" si="606"/>
        <v>1</v>
      </c>
      <c r="KW40" s="899">
        <f t="shared" si="607"/>
        <v>1</v>
      </c>
      <c r="KX40" s="899">
        <f t="shared" si="608"/>
        <v>1</v>
      </c>
      <c r="KY40" s="899">
        <f t="shared" si="609"/>
        <v>1</v>
      </c>
      <c r="KZ40" s="899">
        <f t="shared" si="610"/>
        <v>1</v>
      </c>
      <c r="LA40" s="966">
        <f t="shared" si="611"/>
        <v>4910400</v>
      </c>
      <c r="LB40" s="901">
        <f t="shared" si="612"/>
        <v>0</v>
      </c>
      <c r="LE40" s="958" t="s">
        <v>768</v>
      </c>
      <c r="LF40" s="1030" t="s">
        <v>271</v>
      </c>
      <c r="LG40" s="1031" t="s">
        <v>268</v>
      </c>
      <c r="LH40" s="1044">
        <f>31+1</f>
        <v>32</v>
      </c>
      <c r="LI40" s="1049">
        <v>119640</v>
      </c>
      <c r="LJ40" s="1054">
        <f t="shared" si="613"/>
        <v>3828480</v>
      </c>
      <c r="LK40" s="1016"/>
      <c r="LL40" s="898">
        <f t="shared" si="614"/>
        <v>1</v>
      </c>
      <c r="LM40" s="898">
        <f t="shared" si="615"/>
        <v>1</v>
      </c>
      <c r="LN40" s="899">
        <f t="shared" si="616"/>
        <v>1</v>
      </c>
      <c r="LO40" s="899">
        <f t="shared" si="617"/>
        <v>1</v>
      </c>
      <c r="LP40" s="899">
        <f t="shared" si="618"/>
        <v>1</v>
      </c>
      <c r="LQ40" s="899">
        <f t="shared" si="619"/>
        <v>1</v>
      </c>
      <c r="LR40" s="966">
        <f t="shared" si="620"/>
        <v>3828480</v>
      </c>
      <c r="LS40" s="901">
        <f t="shared" si="621"/>
        <v>0</v>
      </c>
      <c r="LV40" s="958" t="s">
        <v>768</v>
      </c>
      <c r="LW40" s="1030" t="s">
        <v>271</v>
      </c>
      <c r="LX40" s="1031" t="s">
        <v>268</v>
      </c>
      <c r="LY40" s="1044">
        <f>31+1</f>
        <v>32</v>
      </c>
      <c r="LZ40" s="1045">
        <v>29250</v>
      </c>
      <c r="MA40" s="1051">
        <f t="shared" si="622"/>
        <v>936000</v>
      </c>
      <c r="MB40" s="1016"/>
      <c r="MC40" s="898">
        <f t="shared" si="623"/>
        <v>1</v>
      </c>
      <c r="MD40" s="898">
        <f t="shared" si="624"/>
        <v>1</v>
      </c>
      <c r="ME40" s="899">
        <f t="shared" si="625"/>
        <v>1</v>
      </c>
      <c r="MF40" s="899">
        <f t="shared" si="626"/>
        <v>1</v>
      </c>
      <c r="MG40" s="899">
        <f t="shared" si="627"/>
        <v>1</v>
      </c>
      <c r="MH40" s="899">
        <f t="shared" si="628"/>
        <v>1</v>
      </c>
      <c r="MI40" s="966">
        <f t="shared" si="629"/>
        <v>936000</v>
      </c>
      <c r="MJ40" s="901">
        <f t="shared" si="630"/>
        <v>0</v>
      </c>
      <c r="MM40" s="958" t="s">
        <v>768</v>
      </c>
      <c r="MN40" s="1030" t="s">
        <v>271</v>
      </c>
      <c r="MO40" s="1031" t="s">
        <v>268</v>
      </c>
      <c r="MP40" s="1044">
        <f>31+1</f>
        <v>32</v>
      </c>
      <c r="MQ40" s="1045">
        <v>120000</v>
      </c>
      <c r="MR40" s="1051">
        <f t="shared" si="631"/>
        <v>3840000</v>
      </c>
      <c r="MS40" s="1016"/>
      <c r="MT40" s="898">
        <f t="shared" si="632"/>
        <v>1</v>
      </c>
      <c r="MU40" s="898">
        <f t="shared" si="633"/>
        <v>1</v>
      </c>
      <c r="MV40" s="899">
        <f t="shared" si="634"/>
        <v>1</v>
      </c>
      <c r="MW40" s="899">
        <f t="shared" si="635"/>
        <v>1</v>
      </c>
      <c r="MX40" s="899">
        <f t="shared" si="636"/>
        <v>1</v>
      </c>
      <c r="MY40" s="899">
        <f t="shared" si="637"/>
        <v>1</v>
      </c>
      <c r="MZ40" s="966">
        <f t="shared" si="638"/>
        <v>3840000</v>
      </c>
      <c r="NA40" s="901">
        <f t="shared" si="639"/>
        <v>0</v>
      </c>
      <c r="ND40" s="975" t="s">
        <v>768</v>
      </c>
      <c r="NE40" s="976" t="s">
        <v>271</v>
      </c>
      <c r="NF40" s="977" t="s">
        <v>268</v>
      </c>
      <c r="NG40" s="978">
        <f>31+1</f>
        <v>32</v>
      </c>
      <c r="NH40" s="979">
        <v>144841.95000000001</v>
      </c>
      <c r="NI40" s="1055">
        <v>4634942</v>
      </c>
      <c r="NJ40" s="1016"/>
      <c r="NK40" s="898">
        <f t="shared" si="640"/>
        <v>1</v>
      </c>
      <c r="NL40" s="898">
        <f t="shared" si="641"/>
        <v>1</v>
      </c>
      <c r="NM40" s="899">
        <f t="shared" si="642"/>
        <v>1</v>
      </c>
      <c r="NN40" s="899">
        <f t="shared" si="643"/>
        <v>1</v>
      </c>
      <c r="NO40" s="899">
        <f t="shared" si="644"/>
        <v>1</v>
      </c>
      <c r="NP40" s="899">
        <f t="shared" si="645"/>
        <v>1</v>
      </c>
      <c r="NQ40" s="966">
        <f t="shared" si="646"/>
        <v>4634942</v>
      </c>
      <c r="NR40" s="901">
        <f t="shared" si="647"/>
        <v>0</v>
      </c>
      <c r="NU40" s="981" t="s">
        <v>768</v>
      </c>
      <c r="NV40" s="982" t="s">
        <v>271</v>
      </c>
      <c r="NW40" s="983" t="s">
        <v>268</v>
      </c>
      <c r="NX40" s="984">
        <f>31+1</f>
        <v>32</v>
      </c>
      <c r="NY40" s="1050">
        <v>146305</v>
      </c>
      <c r="NZ40" s="1056">
        <f t="shared" si="648"/>
        <v>4681760</v>
      </c>
      <c r="OA40" s="1016"/>
      <c r="OB40" s="898">
        <f t="shared" si="649"/>
        <v>1</v>
      </c>
      <c r="OC40" s="898">
        <f t="shared" si="650"/>
        <v>1</v>
      </c>
      <c r="OD40" s="899">
        <f t="shared" si="651"/>
        <v>1</v>
      </c>
      <c r="OE40" s="899">
        <f t="shared" si="652"/>
        <v>1</v>
      </c>
      <c r="OF40" s="899">
        <f t="shared" si="653"/>
        <v>1</v>
      </c>
      <c r="OG40" s="899">
        <f t="shared" si="654"/>
        <v>1</v>
      </c>
      <c r="OH40" s="966">
        <f t="shared" si="655"/>
        <v>4681760</v>
      </c>
      <c r="OI40" s="901">
        <f t="shared" si="656"/>
        <v>0</v>
      </c>
      <c r="OL40" s="958" t="s">
        <v>768</v>
      </c>
      <c r="OM40" s="1030" t="s">
        <v>271</v>
      </c>
      <c r="ON40" s="1031" t="s">
        <v>268</v>
      </c>
      <c r="OO40" s="1044">
        <f>31+1</f>
        <v>32</v>
      </c>
      <c r="OP40" s="1045">
        <v>234375</v>
      </c>
      <c r="OQ40" s="1051">
        <f t="shared" si="657"/>
        <v>7500000</v>
      </c>
      <c r="OR40" s="1016"/>
      <c r="OS40" s="898">
        <f t="shared" si="658"/>
        <v>1</v>
      </c>
      <c r="OT40" s="898">
        <f t="shared" si="659"/>
        <v>1</v>
      </c>
      <c r="OU40" s="899">
        <f t="shared" si="660"/>
        <v>1</v>
      </c>
      <c r="OV40" s="899">
        <f t="shared" si="661"/>
        <v>1</v>
      </c>
      <c r="OW40" s="899">
        <f t="shared" si="662"/>
        <v>1</v>
      </c>
      <c r="OX40" s="899">
        <f t="shared" si="663"/>
        <v>1</v>
      </c>
      <c r="OY40" s="966">
        <f t="shared" si="664"/>
        <v>7500000</v>
      </c>
      <c r="OZ40" s="901">
        <f t="shared" si="665"/>
        <v>0</v>
      </c>
      <c r="PC40" s="958" t="s">
        <v>768</v>
      </c>
      <c r="PD40" s="1030" t="s">
        <v>271</v>
      </c>
      <c r="PE40" s="1031" t="s">
        <v>268</v>
      </c>
      <c r="PF40" s="1044">
        <v>32</v>
      </c>
      <c r="PG40" s="1059">
        <v>160550</v>
      </c>
      <c r="PH40" s="1057">
        <v>5137600</v>
      </c>
      <c r="PI40" s="1024"/>
      <c r="PJ40" s="898">
        <f t="shared" si="666"/>
        <v>1</v>
      </c>
      <c r="PK40" s="898">
        <f t="shared" si="667"/>
        <v>1</v>
      </c>
      <c r="PL40" s="899">
        <f t="shared" si="668"/>
        <v>1</v>
      </c>
      <c r="PM40" s="899">
        <f t="shared" si="669"/>
        <v>1</v>
      </c>
      <c r="PN40" s="899">
        <f t="shared" si="670"/>
        <v>1</v>
      </c>
      <c r="PO40" s="899">
        <f t="shared" si="671"/>
        <v>1</v>
      </c>
      <c r="PP40" s="966">
        <f t="shared" si="672"/>
        <v>5137600</v>
      </c>
      <c r="PQ40" s="901">
        <f t="shared" si="673"/>
        <v>0</v>
      </c>
      <c r="PT40" s="958" t="s">
        <v>768</v>
      </c>
      <c r="PU40" s="1030" t="s">
        <v>271</v>
      </c>
      <c r="PV40" s="1031" t="s">
        <v>268</v>
      </c>
      <c r="PW40" s="1044">
        <f>31+1</f>
        <v>32</v>
      </c>
      <c r="PX40" s="1045">
        <v>172800</v>
      </c>
      <c r="PY40" s="1051">
        <f t="shared" si="674"/>
        <v>5529600</v>
      </c>
      <c r="PZ40" s="1016"/>
      <c r="QA40" s="898">
        <f t="shared" si="675"/>
        <v>1</v>
      </c>
      <c r="QB40" s="898">
        <f t="shared" si="676"/>
        <v>1</v>
      </c>
      <c r="QC40" s="899">
        <f t="shared" si="677"/>
        <v>1</v>
      </c>
      <c r="QD40" s="899">
        <f t="shared" si="678"/>
        <v>1</v>
      </c>
      <c r="QE40" s="899">
        <f t="shared" si="679"/>
        <v>1</v>
      </c>
      <c r="QF40" s="899">
        <f t="shared" si="680"/>
        <v>1</v>
      </c>
      <c r="QG40" s="966">
        <f t="shared" si="681"/>
        <v>5529600</v>
      </c>
      <c r="QH40" s="901">
        <f t="shared" si="682"/>
        <v>0</v>
      </c>
      <c r="QK40" s="958" t="s">
        <v>768</v>
      </c>
      <c r="QL40" s="1030" t="s">
        <v>271</v>
      </c>
      <c r="QM40" s="1031" t="s">
        <v>268</v>
      </c>
      <c r="QN40" s="1044">
        <f>31+1</f>
        <v>32</v>
      </c>
      <c r="QO40" s="1049">
        <v>120238.19999999998</v>
      </c>
      <c r="QP40" s="1054">
        <f t="shared" si="683"/>
        <v>3847622</v>
      </c>
      <c r="QQ40" s="1016"/>
      <c r="QR40" s="898">
        <f t="shared" si="684"/>
        <v>1</v>
      </c>
      <c r="QS40" s="898">
        <f t="shared" si="685"/>
        <v>1</v>
      </c>
      <c r="QT40" s="899">
        <f t="shared" si="686"/>
        <v>1</v>
      </c>
      <c r="QU40" s="899">
        <f t="shared" si="687"/>
        <v>1</v>
      </c>
      <c r="QV40" s="899">
        <f t="shared" si="688"/>
        <v>1</v>
      </c>
      <c r="QW40" s="899">
        <f t="shared" si="689"/>
        <v>1</v>
      </c>
      <c r="QX40" s="966">
        <f t="shared" si="690"/>
        <v>3847622</v>
      </c>
      <c r="QY40" s="901">
        <f t="shared" si="691"/>
        <v>0</v>
      </c>
      <c r="RB40" s="405"/>
      <c r="RC40" s="406"/>
      <c r="RD40" s="407"/>
      <c r="RE40" s="408"/>
      <c r="RF40" s="409"/>
      <c r="RG40" s="410"/>
      <c r="RH40" s="410"/>
      <c r="RI40" s="898"/>
      <c r="RJ40" s="898"/>
      <c r="RK40" s="934"/>
      <c r="RL40" s="934"/>
      <c r="RM40" s="934"/>
      <c r="RN40" s="934"/>
      <c r="RO40" s="935"/>
      <c r="RP40" s="936"/>
      <c r="RS40" s="405"/>
      <c r="RT40" s="406"/>
      <c r="RU40" s="407"/>
      <c r="RV40" s="408"/>
      <c r="RW40" s="409"/>
      <c r="RX40" s="410"/>
      <c r="RY40" s="410"/>
      <c r="RZ40" s="898"/>
      <c r="SA40" s="898"/>
      <c r="SB40" s="934"/>
      <c r="SC40" s="934"/>
      <c r="SD40" s="934"/>
      <c r="SE40" s="934"/>
      <c r="SF40" s="935"/>
      <c r="SG40" s="936"/>
      <c r="SJ40" s="405"/>
      <c r="SK40" s="406"/>
      <c r="SL40" s="407"/>
      <c r="SM40" s="408"/>
      <c r="SN40" s="409"/>
      <c r="SO40" s="410"/>
      <c r="SP40" s="410"/>
      <c r="SQ40" s="898"/>
      <c r="SR40" s="898"/>
      <c r="SS40" s="934"/>
      <c r="ST40" s="934"/>
      <c r="SU40" s="934"/>
      <c r="SV40" s="934"/>
      <c r="SW40" s="935"/>
      <c r="SX40" s="936"/>
    </row>
    <row r="41" spans="2:518" ht="39" customHeight="1" thickTop="1" thickBot="1">
      <c r="B41" s="958" t="s">
        <v>769</v>
      </c>
      <c r="C41" s="1030" t="s">
        <v>424</v>
      </c>
      <c r="D41" s="1031" t="s">
        <v>148</v>
      </c>
      <c r="E41" s="1044">
        <f>10+5</f>
        <v>15</v>
      </c>
      <c r="F41" s="1045"/>
      <c r="G41" s="1051">
        <f t="shared" si="458"/>
        <v>0</v>
      </c>
      <c r="H41" s="1016"/>
      <c r="K41" s="958" t="s">
        <v>769</v>
      </c>
      <c r="L41" s="1030" t="s">
        <v>424</v>
      </c>
      <c r="M41" s="1031" t="s">
        <v>148</v>
      </c>
      <c r="N41" s="1044">
        <f>10+5</f>
        <v>15</v>
      </c>
      <c r="O41" s="1046">
        <v>26441</v>
      </c>
      <c r="P41" s="1051">
        <f t="shared" si="459"/>
        <v>396615</v>
      </c>
      <c r="Q41" s="1016"/>
      <c r="R41" s="898">
        <f>IF(EXACT(VLOOKUP(K41,OFERTA_0,2,FALSE),L41),1,0)</f>
        <v>1</v>
      </c>
      <c r="S41" s="898">
        <f>IF(EXACT(VLOOKUP(K41,OFERTA_0,3,FALSE),M41),1,0)</f>
        <v>1</v>
      </c>
      <c r="T41" s="899">
        <f>IF(EXACT(VLOOKUP(K41,OFERTA_0,4,FALSE),N41),1,0)</f>
        <v>1</v>
      </c>
      <c r="U41" s="899">
        <f t="shared" ref="U41:V43" si="692">IF(O41=0,0,1)</f>
        <v>1</v>
      </c>
      <c r="V41" s="899">
        <f t="shared" si="692"/>
        <v>1</v>
      </c>
      <c r="W41" s="899">
        <f>PRODUCT(R41:V41)</f>
        <v>1</v>
      </c>
      <c r="X41" s="966">
        <f>ROUND(P41,0)</f>
        <v>396615</v>
      </c>
      <c r="Y41" s="901">
        <f>P41-X41</f>
        <v>0</v>
      </c>
      <c r="Z41" s="872"/>
      <c r="AA41" s="872"/>
      <c r="AB41" s="958" t="s">
        <v>769</v>
      </c>
      <c r="AC41" s="1030" t="s">
        <v>424</v>
      </c>
      <c r="AD41" s="1031" t="s">
        <v>148</v>
      </c>
      <c r="AE41" s="1044">
        <f>10+5</f>
        <v>15</v>
      </c>
      <c r="AF41" s="1045">
        <v>60000</v>
      </c>
      <c r="AG41" s="1051">
        <f t="shared" si="460"/>
        <v>900000</v>
      </c>
      <c r="AH41" s="1016"/>
      <c r="AI41" s="898">
        <f>IF(EXACT(VLOOKUP(AB41,OFERTA_0,2,FALSE),AC41),1,0)</f>
        <v>1</v>
      </c>
      <c r="AJ41" s="898">
        <f>IF(EXACT(VLOOKUP(AB41,OFERTA_0,3,FALSE),AD41),1,0)</f>
        <v>1</v>
      </c>
      <c r="AK41" s="899">
        <f>IF(EXACT(VLOOKUP(AB41,OFERTA_0,4,FALSE),AE41),1,0)</f>
        <v>1</v>
      </c>
      <c r="AL41" s="899">
        <f t="shared" si="464"/>
        <v>1</v>
      </c>
      <c r="AM41" s="899">
        <f t="shared" si="465"/>
        <v>1</v>
      </c>
      <c r="AN41" s="899">
        <f>PRODUCT(AI41:AM41)</f>
        <v>1</v>
      </c>
      <c r="AO41" s="966">
        <f>ROUND(AG41,0)</f>
        <v>900000</v>
      </c>
      <c r="AP41" s="901">
        <f>AG41-AO41</f>
        <v>0</v>
      </c>
      <c r="AQ41" s="872"/>
      <c r="AR41" s="872"/>
      <c r="AS41" s="958" t="s">
        <v>769</v>
      </c>
      <c r="AT41" s="1035" t="s">
        <v>424</v>
      </c>
      <c r="AU41" s="1031" t="s">
        <v>148</v>
      </c>
      <c r="AV41" s="1044">
        <f>10+5</f>
        <v>15</v>
      </c>
      <c r="AW41" s="1047">
        <v>20000</v>
      </c>
      <c r="AX41" s="1052">
        <f t="shared" si="469"/>
        <v>300000</v>
      </c>
      <c r="AY41" s="1016"/>
      <c r="AZ41" s="898">
        <f>IF(EXACT(VLOOKUP(AS41,OFERTA_0,2,FALSE),AT41),1,0)</f>
        <v>1</v>
      </c>
      <c r="BA41" s="898">
        <f>IF(EXACT(VLOOKUP(AS41,OFERTA_0,3,FALSE),AU41),1,0)</f>
        <v>1</v>
      </c>
      <c r="BB41" s="899">
        <f>IF(EXACT(VLOOKUP(AS41,OFERTA_0,4,FALSE),AV41),1,0)</f>
        <v>1</v>
      </c>
      <c r="BC41" s="899">
        <f t="shared" si="473"/>
        <v>1</v>
      </c>
      <c r="BD41" s="899">
        <f t="shared" si="474"/>
        <v>1</v>
      </c>
      <c r="BE41" s="899">
        <f>PRODUCT(AZ41:BD41)</f>
        <v>1</v>
      </c>
      <c r="BF41" s="966">
        <f>ROUND(AX41,0)</f>
        <v>300000</v>
      </c>
      <c r="BG41" s="901">
        <f>AX41-BF41</f>
        <v>0</v>
      </c>
      <c r="BJ41" s="958" t="s">
        <v>769</v>
      </c>
      <c r="BK41" s="1030" t="s">
        <v>424</v>
      </c>
      <c r="BL41" s="1031" t="s">
        <v>148</v>
      </c>
      <c r="BM41" s="1044">
        <f>10+5</f>
        <v>15</v>
      </c>
      <c r="BN41" s="1045">
        <v>32200</v>
      </c>
      <c r="BO41" s="1051">
        <f t="shared" si="478"/>
        <v>483000</v>
      </c>
      <c r="BP41" s="1016"/>
      <c r="BQ41" s="898">
        <f>IF(EXACT(VLOOKUP(BJ41,OFERTA_0,2,FALSE),BK41),1,0)</f>
        <v>1</v>
      </c>
      <c r="BR41" s="898">
        <f>IF(EXACT(VLOOKUP(BJ41,OFERTA_0,3,FALSE),BL41),1,0)</f>
        <v>1</v>
      </c>
      <c r="BS41" s="899">
        <f>IF(EXACT(VLOOKUP(BJ41,OFERTA_0,4,FALSE),BM41),1,0)</f>
        <v>1</v>
      </c>
      <c r="BT41" s="899">
        <f t="shared" si="482"/>
        <v>1</v>
      </c>
      <c r="BU41" s="899">
        <f t="shared" si="483"/>
        <v>1</v>
      </c>
      <c r="BV41" s="899">
        <f>PRODUCT(BQ41:BU41)</f>
        <v>1</v>
      </c>
      <c r="BW41" s="966">
        <f>ROUND(BO41,0)</f>
        <v>483000</v>
      </c>
      <c r="BX41" s="901">
        <f>BO41-BW41</f>
        <v>0</v>
      </c>
      <c r="CA41" s="958" t="s">
        <v>769</v>
      </c>
      <c r="CB41" s="1030" t="s">
        <v>424</v>
      </c>
      <c r="CC41" s="1031" t="s">
        <v>148</v>
      </c>
      <c r="CD41" s="1044">
        <f>10+5</f>
        <v>15</v>
      </c>
      <c r="CE41" s="1045">
        <v>25753</v>
      </c>
      <c r="CF41" s="1051">
        <f t="shared" si="487"/>
        <v>386295</v>
      </c>
      <c r="CG41" s="1016"/>
      <c r="CH41" s="898">
        <f>IF(EXACT(VLOOKUP(CA41,OFERTA_0,2,FALSE),CB41),1,0)</f>
        <v>1</v>
      </c>
      <c r="CI41" s="898">
        <f>IF(EXACT(VLOOKUP(CA41,OFERTA_0,3,FALSE),CC41),1,0)</f>
        <v>1</v>
      </c>
      <c r="CJ41" s="899">
        <f>IF(EXACT(VLOOKUP(CA41,OFERTA_0,4,FALSE),CD41),1,0)</f>
        <v>1</v>
      </c>
      <c r="CK41" s="899">
        <f t="shared" si="491"/>
        <v>1</v>
      </c>
      <c r="CL41" s="899">
        <f t="shared" si="492"/>
        <v>1</v>
      </c>
      <c r="CM41" s="899">
        <f>PRODUCT(CH41:CL41)</f>
        <v>1</v>
      </c>
      <c r="CN41" s="966">
        <f>ROUND(CF41,0)</f>
        <v>386295</v>
      </c>
      <c r="CO41" s="901">
        <f>CF41-CN41</f>
        <v>0</v>
      </c>
      <c r="CR41" s="958" t="s">
        <v>769</v>
      </c>
      <c r="CS41" s="1030" t="s">
        <v>424</v>
      </c>
      <c r="CT41" s="1031" t="s">
        <v>148</v>
      </c>
      <c r="CU41" s="1044">
        <f>10+5</f>
        <v>15</v>
      </c>
      <c r="CV41" s="1045">
        <v>34000</v>
      </c>
      <c r="CW41" s="1051">
        <f t="shared" si="496"/>
        <v>510000</v>
      </c>
      <c r="CX41" s="1016"/>
      <c r="CY41" s="898">
        <f>IF(EXACT(VLOOKUP(CR41,OFERTA_0,2,FALSE),CS41),1,0)</f>
        <v>1</v>
      </c>
      <c r="CZ41" s="898">
        <f>IF(EXACT(VLOOKUP(CR41,OFERTA_0,3,FALSE),CT41),1,0)</f>
        <v>1</v>
      </c>
      <c r="DA41" s="899">
        <f>IF(EXACT(VLOOKUP(CR41,OFERTA_0,4,FALSE),CU41),1,0)</f>
        <v>1</v>
      </c>
      <c r="DB41" s="899">
        <f t="shared" si="500"/>
        <v>1</v>
      </c>
      <c r="DC41" s="899">
        <f t="shared" si="501"/>
        <v>1</v>
      </c>
      <c r="DD41" s="899">
        <f>PRODUCT(CY41:DC41)</f>
        <v>1</v>
      </c>
      <c r="DE41" s="966">
        <f>ROUND(CW41,0)</f>
        <v>510000</v>
      </c>
      <c r="DF41" s="901">
        <f>CW41-DE41</f>
        <v>0</v>
      </c>
      <c r="DI41" s="958" t="s">
        <v>769</v>
      </c>
      <c r="DJ41" s="1030" t="s">
        <v>424</v>
      </c>
      <c r="DK41" s="1031" t="s">
        <v>148</v>
      </c>
      <c r="DL41" s="1044">
        <f>10+5</f>
        <v>15</v>
      </c>
      <c r="DM41" s="1045">
        <v>21845</v>
      </c>
      <c r="DN41" s="1051">
        <f t="shared" si="505"/>
        <v>327675</v>
      </c>
      <c r="DO41" s="1016"/>
      <c r="DP41" s="898">
        <f>IF(EXACT(VLOOKUP(DI41,OFERTA_0,2,FALSE),DJ41),1,0)</f>
        <v>1</v>
      </c>
      <c r="DQ41" s="898">
        <f>IF(EXACT(VLOOKUP(DI41,OFERTA_0,3,FALSE),DK41),1,0)</f>
        <v>1</v>
      </c>
      <c r="DR41" s="899">
        <f>IF(EXACT(VLOOKUP(DI41,OFERTA_0,4,FALSE),DL41),1,0)</f>
        <v>1</v>
      </c>
      <c r="DS41" s="899">
        <f t="shared" si="509"/>
        <v>1</v>
      </c>
      <c r="DT41" s="899">
        <f t="shared" si="510"/>
        <v>1</v>
      </c>
      <c r="DU41" s="899">
        <f>PRODUCT(DP41:DT41)</f>
        <v>1</v>
      </c>
      <c r="DV41" s="966">
        <f>ROUND(DN41,0)</f>
        <v>327675</v>
      </c>
      <c r="DW41" s="901">
        <f>DN41-DV41</f>
        <v>0</v>
      </c>
      <c r="DZ41" s="958" t="s">
        <v>769</v>
      </c>
      <c r="EA41" s="1030" t="s">
        <v>424</v>
      </c>
      <c r="EB41" s="1031" t="s">
        <v>148</v>
      </c>
      <c r="EC41" s="1044">
        <f>10+5</f>
        <v>15</v>
      </c>
      <c r="ED41" s="1045">
        <v>56502</v>
      </c>
      <c r="EE41" s="1051">
        <f t="shared" si="514"/>
        <v>847530</v>
      </c>
      <c r="EF41" s="1016"/>
      <c r="EG41" s="898">
        <f>IF(EXACT(VLOOKUP(DZ41,OFERTA_0,2,FALSE),EA41),1,0)</f>
        <v>1</v>
      </c>
      <c r="EH41" s="898">
        <f>IF(EXACT(VLOOKUP(DZ41,OFERTA_0,3,FALSE),EB41),1,0)</f>
        <v>1</v>
      </c>
      <c r="EI41" s="899">
        <f>IF(EXACT(VLOOKUP(DZ41,OFERTA_0,4,FALSE),EC41),1,0)</f>
        <v>1</v>
      </c>
      <c r="EJ41" s="899">
        <f t="shared" si="518"/>
        <v>1</v>
      </c>
      <c r="EK41" s="899">
        <f t="shared" si="519"/>
        <v>1</v>
      </c>
      <c r="EL41" s="899">
        <f>PRODUCT(EG41:EK41)</f>
        <v>1</v>
      </c>
      <c r="EM41" s="966">
        <f>ROUND(EE41,0)</f>
        <v>847530</v>
      </c>
      <c r="EN41" s="901">
        <f>EE41-EM41</f>
        <v>0</v>
      </c>
      <c r="EQ41" s="958" t="s">
        <v>769</v>
      </c>
      <c r="ER41" s="1030" t="s">
        <v>424</v>
      </c>
      <c r="ES41" s="1031" t="s">
        <v>148</v>
      </c>
      <c r="ET41" s="1044">
        <f>10+5</f>
        <v>15</v>
      </c>
      <c r="EU41" s="1045">
        <v>25900</v>
      </c>
      <c r="EV41" s="1051">
        <f t="shared" si="523"/>
        <v>388500</v>
      </c>
      <c r="EW41" s="1016"/>
      <c r="EX41" s="898">
        <f>IF(EXACT(VLOOKUP(EQ41,OFERTA_0,2,FALSE),ER41),1,0)</f>
        <v>1</v>
      </c>
      <c r="EY41" s="898">
        <f>IF(EXACT(VLOOKUP(EQ41,OFERTA_0,3,FALSE),ES41),1,0)</f>
        <v>1</v>
      </c>
      <c r="EZ41" s="899">
        <f>IF(EXACT(VLOOKUP(EQ41,OFERTA_0,4,FALSE),ET41),1,0)</f>
        <v>1</v>
      </c>
      <c r="FA41" s="899">
        <f t="shared" si="527"/>
        <v>1</v>
      </c>
      <c r="FB41" s="899">
        <f t="shared" si="528"/>
        <v>1</v>
      </c>
      <c r="FC41" s="899">
        <f>PRODUCT(EX41:FB41)</f>
        <v>1</v>
      </c>
      <c r="FD41" s="966">
        <f>ROUND(EV41,0)</f>
        <v>388500</v>
      </c>
      <c r="FE41" s="901">
        <f>EV41-FD41</f>
        <v>0</v>
      </c>
      <c r="FH41" s="958"/>
      <c r="FI41" s="1030"/>
      <c r="FJ41" s="1031"/>
      <c r="FK41" s="1044"/>
      <c r="FL41" s="1045"/>
      <c r="FM41" s="1051">
        <f t="shared" si="532"/>
        <v>0</v>
      </c>
      <c r="FN41" s="1016"/>
      <c r="FO41" s="898" t="e">
        <f>IF(EXACT(VLOOKUP(FH41,OFERTA_0,2,FALSE),FI41),1,0)</f>
        <v>#N/A</v>
      </c>
      <c r="FP41" s="898" t="e">
        <f>IF(EXACT(VLOOKUP(FH41,OFERTA_0,3,FALSE),FJ41),1,0)</f>
        <v>#N/A</v>
      </c>
      <c r="FQ41" s="899" t="e">
        <f>IF(EXACT(VLOOKUP(FH41,OFERTA_0,4,FALSE),FK41),1,0)</f>
        <v>#N/A</v>
      </c>
      <c r="FR41" s="899">
        <f t="shared" si="536"/>
        <v>0</v>
      </c>
      <c r="FS41" s="899">
        <f t="shared" si="537"/>
        <v>0</v>
      </c>
      <c r="FT41" s="899" t="e">
        <f>PRODUCT(FO41:FS41)</f>
        <v>#N/A</v>
      </c>
      <c r="FU41" s="966">
        <f>ROUND(FM41,0)</f>
        <v>0</v>
      </c>
      <c r="FV41" s="901">
        <f>FM41-FU41</f>
        <v>0</v>
      </c>
      <c r="FY41" s="958" t="s">
        <v>769</v>
      </c>
      <c r="FZ41" s="1030" t="s">
        <v>424</v>
      </c>
      <c r="GA41" s="1031" t="s">
        <v>148</v>
      </c>
      <c r="GB41" s="1044">
        <f>10+5</f>
        <v>15</v>
      </c>
      <c r="GC41" s="1046">
        <v>26441</v>
      </c>
      <c r="GD41" s="1051">
        <f t="shared" si="541"/>
        <v>396615</v>
      </c>
      <c r="GE41" s="1016"/>
      <c r="GF41" s="898">
        <f>IF(EXACT(VLOOKUP(FY41,OFERTA_0,2,FALSE),FZ41),1,0)</f>
        <v>1</v>
      </c>
      <c r="GG41" s="898">
        <f>IF(EXACT(VLOOKUP(FY41,OFERTA_0,3,FALSE),GA41),1,0)</f>
        <v>1</v>
      </c>
      <c r="GH41" s="899">
        <f>IF(EXACT(VLOOKUP(FY41,OFERTA_0,4,FALSE),GB41),1,0)</f>
        <v>1</v>
      </c>
      <c r="GI41" s="899">
        <f t="shared" si="545"/>
        <v>1</v>
      </c>
      <c r="GJ41" s="899">
        <f t="shared" si="546"/>
        <v>1</v>
      </c>
      <c r="GK41" s="899">
        <f>PRODUCT(GF41:GJ41)</f>
        <v>1</v>
      </c>
      <c r="GL41" s="966">
        <f>ROUND(GD41,0)</f>
        <v>396615</v>
      </c>
      <c r="GM41" s="901">
        <f>GD41-GL41</f>
        <v>0</v>
      </c>
      <c r="GP41" s="958" t="s">
        <v>769</v>
      </c>
      <c r="GQ41" s="1030" t="s">
        <v>424</v>
      </c>
      <c r="GR41" s="1031" t="s">
        <v>148</v>
      </c>
      <c r="GS41" s="1044">
        <f>10+5</f>
        <v>15</v>
      </c>
      <c r="GT41" s="1045">
        <v>25910</v>
      </c>
      <c r="GU41" s="1051">
        <f t="shared" si="550"/>
        <v>388650</v>
      </c>
      <c r="GV41" s="1016"/>
      <c r="GW41" s="898">
        <f>IF(EXACT(VLOOKUP(GP41,OFERTA_0,2,FALSE),GQ41),1,0)</f>
        <v>1</v>
      </c>
      <c r="GX41" s="898">
        <f>IF(EXACT(VLOOKUP(GP41,OFERTA_0,3,FALSE),GR41),1,0)</f>
        <v>1</v>
      </c>
      <c r="GY41" s="899">
        <f>IF(EXACT(VLOOKUP(GP41,OFERTA_0,4,FALSE),GS41),1,0)</f>
        <v>1</v>
      </c>
      <c r="GZ41" s="899">
        <f t="shared" si="554"/>
        <v>1</v>
      </c>
      <c r="HA41" s="899">
        <f t="shared" si="555"/>
        <v>1</v>
      </c>
      <c r="HB41" s="899">
        <f>PRODUCT(GW41:HA41)</f>
        <v>1</v>
      </c>
      <c r="HC41" s="966">
        <f>ROUND(GU41,0)</f>
        <v>388650</v>
      </c>
      <c r="HD41" s="901">
        <f>GU41-HC41</f>
        <v>0</v>
      </c>
      <c r="HG41" s="958" t="s">
        <v>769</v>
      </c>
      <c r="HH41" s="1030" t="s">
        <v>424</v>
      </c>
      <c r="HI41" s="1031" t="s">
        <v>148</v>
      </c>
      <c r="HJ41" s="1044">
        <f>10+5</f>
        <v>15</v>
      </c>
      <c r="HK41" s="1045">
        <v>22853</v>
      </c>
      <c r="HL41" s="1051">
        <f t="shared" si="559"/>
        <v>342795</v>
      </c>
      <c r="HM41" s="1016"/>
      <c r="HN41" s="898">
        <f>IF(EXACT(VLOOKUP(HG41,OFERTA_0,2,FALSE),HH41),1,0)</f>
        <v>1</v>
      </c>
      <c r="HO41" s="898">
        <f>IF(EXACT(VLOOKUP(HG41,OFERTA_0,3,FALSE),HI41),1,0)</f>
        <v>1</v>
      </c>
      <c r="HP41" s="899">
        <f>IF(EXACT(VLOOKUP(HG41,OFERTA_0,4,FALSE),HJ41),1,0)</f>
        <v>1</v>
      </c>
      <c r="HQ41" s="899">
        <f t="shared" si="563"/>
        <v>1</v>
      </c>
      <c r="HR41" s="899">
        <f t="shared" si="564"/>
        <v>1</v>
      </c>
      <c r="HS41" s="899">
        <f>PRODUCT(HN41:HR41)</f>
        <v>1</v>
      </c>
      <c r="HT41" s="966">
        <f>ROUND(HL41,0)</f>
        <v>342795</v>
      </c>
      <c r="HU41" s="901">
        <f>HL41-HT41</f>
        <v>0</v>
      </c>
      <c r="HX41" s="958" t="s">
        <v>769</v>
      </c>
      <c r="HY41" s="1030" t="s">
        <v>424</v>
      </c>
      <c r="HZ41" s="1031" t="s">
        <v>148</v>
      </c>
      <c r="IA41" s="1044">
        <f>10+5</f>
        <v>15</v>
      </c>
      <c r="IB41" s="1048">
        <v>15217</v>
      </c>
      <c r="IC41" s="1053">
        <f t="shared" si="568"/>
        <v>228255</v>
      </c>
      <c r="ID41" s="1016"/>
      <c r="IE41" s="898">
        <f>IF(EXACT(VLOOKUP(HX41,OFERTA_0,2,FALSE),HY41),1,0)</f>
        <v>1</v>
      </c>
      <c r="IF41" s="898">
        <f>IF(EXACT(VLOOKUP(HX41,OFERTA_0,3,FALSE),HZ41),1,0)</f>
        <v>1</v>
      </c>
      <c r="IG41" s="899">
        <f>IF(EXACT(VLOOKUP(HX41,OFERTA_0,4,FALSE),IA41),1,0)</f>
        <v>1</v>
      </c>
      <c r="IH41" s="899">
        <f t="shared" si="572"/>
        <v>1</v>
      </c>
      <c r="II41" s="899">
        <f t="shared" si="573"/>
        <v>1</v>
      </c>
      <c r="IJ41" s="899">
        <f>PRODUCT(IE41:II41)</f>
        <v>1</v>
      </c>
      <c r="IK41" s="966">
        <f>ROUND(IC41,0)</f>
        <v>228255</v>
      </c>
      <c r="IL41" s="901">
        <f>IC41-IK41</f>
        <v>0</v>
      </c>
      <c r="IO41" s="958" t="s">
        <v>769</v>
      </c>
      <c r="IP41" s="1030" t="s">
        <v>424</v>
      </c>
      <c r="IQ41" s="1031" t="s">
        <v>148</v>
      </c>
      <c r="IR41" s="1044">
        <f>10+5</f>
        <v>15</v>
      </c>
      <c r="IS41" s="1045">
        <v>28861</v>
      </c>
      <c r="IT41" s="1051">
        <f t="shared" si="577"/>
        <v>432915</v>
      </c>
      <c r="IU41" s="1016"/>
      <c r="IV41" s="898">
        <f>IF(EXACT(VLOOKUP(IO41,OFERTA_0,2,FALSE),IP41),1,0)</f>
        <v>1</v>
      </c>
      <c r="IW41" s="898">
        <f>IF(EXACT(VLOOKUP(IO41,OFERTA_0,3,FALSE),IQ41),1,0)</f>
        <v>1</v>
      </c>
      <c r="IX41" s="899">
        <f>IF(EXACT(VLOOKUP(IO41,OFERTA_0,4,FALSE),IR41),1,0)</f>
        <v>1</v>
      </c>
      <c r="IY41" s="899">
        <f t="shared" si="581"/>
        <v>1</v>
      </c>
      <c r="IZ41" s="899">
        <f t="shared" si="582"/>
        <v>1</v>
      </c>
      <c r="JA41" s="899">
        <f>PRODUCT(IV41:IZ41)</f>
        <v>1</v>
      </c>
      <c r="JB41" s="966">
        <f>ROUND(IT41,0)</f>
        <v>432915</v>
      </c>
      <c r="JC41" s="901">
        <f>IT41-JB41</f>
        <v>0</v>
      </c>
      <c r="JF41" s="958" t="s">
        <v>769</v>
      </c>
      <c r="JG41" s="1030" t="s">
        <v>424</v>
      </c>
      <c r="JH41" s="1031" t="s">
        <v>148</v>
      </c>
      <c r="JI41" s="1044">
        <f>10+5</f>
        <v>15</v>
      </c>
      <c r="JJ41" s="1045">
        <v>32000</v>
      </c>
      <c r="JK41" s="1051">
        <f t="shared" si="586"/>
        <v>480000</v>
      </c>
      <c r="JL41" s="1016"/>
      <c r="JM41" s="898">
        <f>IF(EXACT(VLOOKUP(JF41,OFERTA_0,2,FALSE),JG41),1,0)</f>
        <v>1</v>
      </c>
      <c r="JN41" s="898">
        <f>IF(EXACT(VLOOKUP(JF41,OFERTA_0,3,FALSE),JH41),1,0)</f>
        <v>1</v>
      </c>
      <c r="JO41" s="899">
        <f>IF(EXACT(VLOOKUP(JF41,OFERTA_0,4,FALSE),JI41),1,0)</f>
        <v>1</v>
      </c>
      <c r="JP41" s="899">
        <f t="shared" si="590"/>
        <v>1</v>
      </c>
      <c r="JQ41" s="899">
        <f t="shared" si="591"/>
        <v>1</v>
      </c>
      <c r="JR41" s="899">
        <f>PRODUCT(JM41:JQ41)</f>
        <v>1</v>
      </c>
      <c r="JS41" s="966">
        <f>ROUND(JK41,0)</f>
        <v>480000</v>
      </c>
      <c r="JT41" s="901">
        <f>JK41-JS41</f>
        <v>0</v>
      </c>
      <c r="JW41" s="958" t="s">
        <v>769</v>
      </c>
      <c r="JX41" s="1030" t="s">
        <v>424</v>
      </c>
      <c r="JY41" s="1031" t="s">
        <v>148</v>
      </c>
      <c r="JZ41" s="1044">
        <f>10+5</f>
        <v>15</v>
      </c>
      <c r="KA41" s="1045">
        <v>37648.899600000004</v>
      </c>
      <c r="KB41" s="1051">
        <f t="shared" si="595"/>
        <v>564733</v>
      </c>
      <c r="KC41" s="1016"/>
      <c r="KD41" s="898">
        <f>IF(EXACT(VLOOKUP(JW41,OFERTA_0,2,FALSE),JX41),1,0)</f>
        <v>1</v>
      </c>
      <c r="KE41" s="898">
        <f>IF(EXACT(VLOOKUP(JW41,OFERTA_0,3,FALSE),JY41),1,0)</f>
        <v>1</v>
      </c>
      <c r="KF41" s="899">
        <f>IF(EXACT(VLOOKUP(JW41,OFERTA_0,4,FALSE),JZ41),1,0)</f>
        <v>1</v>
      </c>
      <c r="KG41" s="899">
        <f t="shared" si="599"/>
        <v>1</v>
      </c>
      <c r="KH41" s="899">
        <f t="shared" si="600"/>
        <v>1</v>
      </c>
      <c r="KI41" s="899">
        <f>PRODUCT(KD41:KH41)</f>
        <v>1</v>
      </c>
      <c r="KJ41" s="966">
        <f>ROUND(KB41,0)</f>
        <v>564733</v>
      </c>
      <c r="KK41" s="901">
        <f>KB41-KJ41</f>
        <v>0</v>
      </c>
      <c r="KN41" s="958" t="s">
        <v>769</v>
      </c>
      <c r="KO41" s="1030" t="s">
        <v>424</v>
      </c>
      <c r="KP41" s="1031" t="s">
        <v>148</v>
      </c>
      <c r="KQ41" s="1044">
        <f>10+5</f>
        <v>15</v>
      </c>
      <c r="KR41" s="1045">
        <v>13250</v>
      </c>
      <c r="KS41" s="1051">
        <f t="shared" si="604"/>
        <v>198750</v>
      </c>
      <c r="KT41" s="1016"/>
      <c r="KU41" s="898">
        <f>IF(EXACT(VLOOKUP(KN41,OFERTA_0,2,FALSE),KO41),1,0)</f>
        <v>1</v>
      </c>
      <c r="KV41" s="898">
        <f>IF(EXACT(VLOOKUP(KN41,OFERTA_0,3,FALSE),KP41),1,0)</f>
        <v>1</v>
      </c>
      <c r="KW41" s="899">
        <f>IF(EXACT(VLOOKUP(KN41,OFERTA_0,4,FALSE),KQ41),1,0)</f>
        <v>1</v>
      </c>
      <c r="KX41" s="899">
        <f t="shared" si="608"/>
        <v>1</v>
      </c>
      <c r="KY41" s="899">
        <f t="shared" si="609"/>
        <v>1</v>
      </c>
      <c r="KZ41" s="899">
        <f>PRODUCT(KU41:KY41)</f>
        <v>1</v>
      </c>
      <c r="LA41" s="966">
        <f>ROUND(KS41,0)</f>
        <v>198750</v>
      </c>
      <c r="LB41" s="901">
        <f>KS41-LA41</f>
        <v>0</v>
      </c>
      <c r="LE41" s="958" t="s">
        <v>769</v>
      </c>
      <c r="LF41" s="1030" t="s">
        <v>424</v>
      </c>
      <c r="LG41" s="1031" t="s">
        <v>148</v>
      </c>
      <c r="LH41" s="1044">
        <f>10+5</f>
        <v>15</v>
      </c>
      <c r="LI41" s="1049">
        <v>24925</v>
      </c>
      <c r="LJ41" s="1054">
        <f t="shared" si="613"/>
        <v>373875</v>
      </c>
      <c r="LK41" s="1016"/>
      <c r="LL41" s="898">
        <f>IF(EXACT(VLOOKUP(LE41,OFERTA_0,2,FALSE),LF41),1,0)</f>
        <v>1</v>
      </c>
      <c r="LM41" s="898">
        <f>IF(EXACT(VLOOKUP(LE41,OFERTA_0,3,FALSE),LG41),1,0)</f>
        <v>1</v>
      </c>
      <c r="LN41" s="899">
        <f>IF(EXACT(VLOOKUP(LE41,OFERTA_0,4,FALSE),LH41),1,0)</f>
        <v>1</v>
      </c>
      <c r="LO41" s="899">
        <f t="shared" si="617"/>
        <v>1</v>
      </c>
      <c r="LP41" s="899">
        <f t="shared" si="618"/>
        <v>1</v>
      </c>
      <c r="LQ41" s="899">
        <f>PRODUCT(LL41:LP41)</f>
        <v>1</v>
      </c>
      <c r="LR41" s="966">
        <f>ROUND(LJ41,0)</f>
        <v>373875</v>
      </c>
      <c r="LS41" s="901">
        <f>LJ41-LR41</f>
        <v>0</v>
      </c>
      <c r="LV41" s="958" t="s">
        <v>769</v>
      </c>
      <c r="LW41" s="1030" t="s">
        <v>424</v>
      </c>
      <c r="LX41" s="1031" t="s">
        <v>148</v>
      </c>
      <c r="LY41" s="1044">
        <f>10+5</f>
        <v>15</v>
      </c>
      <c r="LZ41" s="1045">
        <v>9750</v>
      </c>
      <c r="MA41" s="1051">
        <f t="shared" si="622"/>
        <v>146250</v>
      </c>
      <c r="MB41" s="1016"/>
      <c r="MC41" s="898">
        <f>IF(EXACT(VLOOKUP(LV41,OFERTA_0,2,FALSE),LW41),1,0)</f>
        <v>1</v>
      </c>
      <c r="MD41" s="898">
        <f>IF(EXACT(VLOOKUP(LV41,OFERTA_0,3,FALSE),LX41),1,0)</f>
        <v>1</v>
      </c>
      <c r="ME41" s="899">
        <f>IF(EXACT(VLOOKUP(LV41,OFERTA_0,4,FALSE),LY41),1,0)</f>
        <v>1</v>
      </c>
      <c r="MF41" s="899">
        <f t="shared" si="626"/>
        <v>1</v>
      </c>
      <c r="MG41" s="899">
        <f t="shared" si="627"/>
        <v>1</v>
      </c>
      <c r="MH41" s="899">
        <f>PRODUCT(MC41:MG41)</f>
        <v>1</v>
      </c>
      <c r="MI41" s="966">
        <f>ROUND(MA41,0)</f>
        <v>146250</v>
      </c>
      <c r="MJ41" s="901">
        <f>MA41-MI41</f>
        <v>0</v>
      </c>
      <c r="MM41" s="958" t="s">
        <v>769</v>
      </c>
      <c r="MN41" s="1030" t="s">
        <v>424</v>
      </c>
      <c r="MO41" s="1031" t="s">
        <v>148</v>
      </c>
      <c r="MP41" s="1044">
        <f>10+5</f>
        <v>15</v>
      </c>
      <c r="MQ41" s="1045">
        <v>25000</v>
      </c>
      <c r="MR41" s="1051">
        <f t="shared" si="631"/>
        <v>375000</v>
      </c>
      <c r="MS41" s="1016"/>
      <c r="MT41" s="898">
        <f>IF(EXACT(VLOOKUP(MM41,OFERTA_0,2,FALSE),MN41),1,0)</f>
        <v>1</v>
      </c>
      <c r="MU41" s="898">
        <f>IF(EXACT(VLOOKUP(MM41,OFERTA_0,3,FALSE),MO41),1,0)</f>
        <v>1</v>
      </c>
      <c r="MV41" s="899">
        <f>IF(EXACT(VLOOKUP(MM41,OFERTA_0,4,FALSE),MP41),1,0)</f>
        <v>1</v>
      </c>
      <c r="MW41" s="899">
        <f t="shared" si="635"/>
        <v>1</v>
      </c>
      <c r="MX41" s="899">
        <f t="shared" si="636"/>
        <v>1</v>
      </c>
      <c r="MY41" s="899">
        <f>PRODUCT(MT41:MX41)</f>
        <v>1</v>
      </c>
      <c r="MZ41" s="966">
        <f>ROUND(MR41,0)</f>
        <v>375000</v>
      </c>
      <c r="NA41" s="901">
        <f>MR41-MZ41</f>
        <v>0</v>
      </c>
      <c r="ND41" s="975" t="s">
        <v>769</v>
      </c>
      <c r="NE41" s="976" t="s">
        <v>424</v>
      </c>
      <c r="NF41" s="977" t="s">
        <v>148</v>
      </c>
      <c r="NG41" s="978">
        <f>10+5</f>
        <v>15</v>
      </c>
      <c r="NH41" s="979">
        <v>20622.689999999999</v>
      </c>
      <c r="NI41" s="1055">
        <v>309340</v>
      </c>
      <c r="NJ41" s="1016"/>
      <c r="NK41" s="898">
        <f>IF(EXACT(VLOOKUP(ND41,OFERTA_0,2,FALSE),NE41),1,0)</f>
        <v>1</v>
      </c>
      <c r="NL41" s="898">
        <f>IF(EXACT(VLOOKUP(ND41,OFERTA_0,3,FALSE),NF41),1,0)</f>
        <v>1</v>
      </c>
      <c r="NM41" s="899">
        <f>IF(EXACT(VLOOKUP(ND41,OFERTA_0,4,FALSE),NG41),1,0)</f>
        <v>1</v>
      </c>
      <c r="NN41" s="899">
        <f t="shared" si="643"/>
        <v>1</v>
      </c>
      <c r="NO41" s="899">
        <f t="shared" si="644"/>
        <v>1</v>
      </c>
      <c r="NP41" s="899">
        <f>PRODUCT(NK41:NO41)</f>
        <v>1</v>
      </c>
      <c r="NQ41" s="966">
        <f>ROUND(NI41,0)</f>
        <v>309340</v>
      </c>
      <c r="NR41" s="901">
        <f>NI41-NQ41</f>
        <v>0</v>
      </c>
      <c r="NU41" s="981" t="s">
        <v>769</v>
      </c>
      <c r="NV41" s="982" t="s">
        <v>424</v>
      </c>
      <c r="NW41" s="983" t="s">
        <v>148</v>
      </c>
      <c r="NX41" s="984">
        <f>10+5</f>
        <v>15</v>
      </c>
      <c r="NY41" s="1050">
        <v>20831</v>
      </c>
      <c r="NZ41" s="1056">
        <f t="shared" si="648"/>
        <v>312465</v>
      </c>
      <c r="OA41" s="1016"/>
      <c r="OB41" s="898">
        <f>IF(EXACT(VLOOKUP(NU41,OFERTA_0,2,FALSE),NV41),1,0)</f>
        <v>1</v>
      </c>
      <c r="OC41" s="898">
        <f>IF(EXACT(VLOOKUP(NU41,OFERTA_0,3,FALSE),NW41),1,0)</f>
        <v>1</v>
      </c>
      <c r="OD41" s="899">
        <f>IF(EXACT(VLOOKUP(NU41,OFERTA_0,4,FALSE),NX41),1,0)</f>
        <v>1</v>
      </c>
      <c r="OE41" s="899">
        <f t="shared" si="652"/>
        <v>1</v>
      </c>
      <c r="OF41" s="899">
        <f t="shared" si="653"/>
        <v>1</v>
      </c>
      <c r="OG41" s="899">
        <f>PRODUCT(OB41:OF41)</f>
        <v>1</v>
      </c>
      <c r="OH41" s="966">
        <f>ROUND(NZ41,0)</f>
        <v>312465</v>
      </c>
      <c r="OI41" s="901">
        <f>NZ41-OH41</f>
        <v>0</v>
      </c>
      <c r="OL41" s="958" t="s">
        <v>769</v>
      </c>
      <c r="OM41" s="1030" t="s">
        <v>424</v>
      </c>
      <c r="ON41" s="1031" t="s">
        <v>148</v>
      </c>
      <c r="OO41" s="1044">
        <f>10+5</f>
        <v>15</v>
      </c>
      <c r="OP41" s="1045">
        <v>16440</v>
      </c>
      <c r="OQ41" s="1051">
        <f t="shared" si="657"/>
        <v>246600</v>
      </c>
      <c r="OR41" s="1016"/>
      <c r="OS41" s="898">
        <f>IF(EXACT(VLOOKUP(OL41,OFERTA_0,2,FALSE),OM41),1,0)</f>
        <v>1</v>
      </c>
      <c r="OT41" s="898">
        <f>IF(EXACT(VLOOKUP(OL41,OFERTA_0,3,FALSE),ON41),1,0)</f>
        <v>1</v>
      </c>
      <c r="OU41" s="899">
        <f>IF(EXACT(VLOOKUP(OL41,OFERTA_0,4,FALSE),OO41),1,0)</f>
        <v>1</v>
      </c>
      <c r="OV41" s="899">
        <f t="shared" si="661"/>
        <v>1</v>
      </c>
      <c r="OW41" s="899">
        <f t="shared" si="662"/>
        <v>1</v>
      </c>
      <c r="OX41" s="899">
        <f>PRODUCT(OS41:OW41)</f>
        <v>1</v>
      </c>
      <c r="OY41" s="966">
        <f>ROUND(OQ41,0)</f>
        <v>246600</v>
      </c>
      <c r="OZ41" s="901">
        <f>OQ41-OY41</f>
        <v>0</v>
      </c>
      <c r="PC41" s="958" t="s">
        <v>769</v>
      </c>
      <c r="PD41" s="1030" t="s">
        <v>424</v>
      </c>
      <c r="PE41" s="1031" t="s">
        <v>148</v>
      </c>
      <c r="PF41" s="1044">
        <v>15</v>
      </c>
      <c r="PG41" s="1059">
        <v>29575</v>
      </c>
      <c r="PH41" s="1057">
        <v>443625</v>
      </c>
      <c r="PI41" s="1024"/>
      <c r="PJ41" s="898">
        <f>IF(EXACT(VLOOKUP(PC41,OFERTA_0,2,FALSE),PD41),1,0)</f>
        <v>1</v>
      </c>
      <c r="PK41" s="898">
        <f>IF(EXACT(VLOOKUP(PC41,OFERTA_0,3,FALSE),PE41),1,0)</f>
        <v>1</v>
      </c>
      <c r="PL41" s="899">
        <f>IF(EXACT(VLOOKUP(PC41,OFERTA_0,4,FALSE),PF41),1,0)</f>
        <v>1</v>
      </c>
      <c r="PM41" s="899">
        <f t="shared" si="669"/>
        <v>1</v>
      </c>
      <c r="PN41" s="899">
        <f t="shared" si="670"/>
        <v>1</v>
      </c>
      <c r="PO41" s="899">
        <f>PRODUCT(PJ41:PN41)</f>
        <v>1</v>
      </c>
      <c r="PP41" s="966">
        <f>ROUND(PH41,0)</f>
        <v>443625</v>
      </c>
      <c r="PQ41" s="901">
        <f>PH41-PP41</f>
        <v>0</v>
      </c>
      <c r="PT41" s="958" t="s">
        <v>769</v>
      </c>
      <c r="PU41" s="1030" t="s">
        <v>424</v>
      </c>
      <c r="PV41" s="1031" t="s">
        <v>148</v>
      </c>
      <c r="PW41" s="1044">
        <f>10+5</f>
        <v>15</v>
      </c>
      <c r="PX41" s="1045">
        <v>25890</v>
      </c>
      <c r="PY41" s="1051">
        <f t="shared" si="674"/>
        <v>388350</v>
      </c>
      <c r="PZ41" s="1016"/>
      <c r="QA41" s="898">
        <f>IF(EXACT(VLOOKUP(PT41,OFERTA_0,2,FALSE),PU41),1,0)</f>
        <v>1</v>
      </c>
      <c r="QB41" s="898">
        <f>IF(EXACT(VLOOKUP(PT41,OFERTA_0,3,FALSE),PV41),1,0)</f>
        <v>1</v>
      </c>
      <c r="QC41" s="899">
        <f>IF(EXACT(VLOOKUP(PT41,OFERTA_0,4,FALSE),PW41),1,0)</f>
        <v>1</v>
      </c>
      <c r="QD41" s="899">
        <f t="shared" si="678"/>
        <v>1</v>
      </c>
      <c r="QE41" s="899">
        <f t="shared" si="679"/>
        <v>1</v>
      </c>
      <c r="QF41" s="899">
        <f>PRODUCT(QA41:QE41)</f>
        <v>1</v>
      </c>
      <c r="QG41" s="966">
        <f>ROUND(PY41,0)</f>
        <v>388350</v>
      </c>
      <c r="QH41" s="901">
        <f>PY41-QG41</f>
        <v>0</v>
      </c>
      <c r="QK41" s="958" t="s">
        <v>769</v>
      </c>
      <c r="QL41" s="1030" t="s">
        <v>424</v>
      </c>
      <c r="QM41" s="1031" t="s">
        <v>148</v>
      </c>
      <c r="QN41" s="1044">
        <f>10+5</f>
        <v>15</v>
      </c>
      <c r="QO41" s="1049">
        <v>25049.624999999996</v>
      </c>
      <c r="QP41" s="1054">
        <f t="shared" si="683"/>
        <v>375744</v>
      </c>
      <c r="QQ41" s="1016"/>
      <c r="QR41" s="898">
        <f>IF(EXACT(VLOOKUP(QK41,OFERTA_0,2,FALSE),QL41),1,0)</f>
        <v>1</v>
      </c>
      <c r="QS41" s="898">
        <f>IF(EXACT(VLOOKUP(QK41,OFERTA_0,3,FALSE),QM41),1,0)</f>
        <v>1</v>
      </c>
      <c r="QT41" s="899">
        <f>IF(EXACT(VLOOKUP(QK41,OFERTA_0,4,FALSE),QN41),1,0)</f>
        <v>1</v>
      </c>
      <c r="QU41" s="899">
        <f t="shared" si="687"/>
        <v>1</v>
      </c>
      <c r="QV41" s="899">
        <f t="shared" si="688"/>
        <v>1</v>
      </c>
      <c r="QW41" s="899">
        <f>PRODUCT(QR41:QV41)</f>
        <v>1</v>
      </c>
      <c r="QX41" s="966">
        <f>ROUND(QP41,0)</f>
        <v>375744</v>
      </c>
      <c r="QY41" s="901">
        <f>QP41-QX41</f>
        <v>0</v>
      </c>
      <c r="RB41" s="405"/>
      <c r="RC41" s="406"/>
      <c r="RD41" s="407"/>
      <c r="RE41" s="408"/>
      <c r="RF41" s="409"/>
      <c r="RG41" s="410"/>
      <c r="RH41" s="410"/>
      <c r="RI41" s="898"/>
      <c r="RJ41" s="898"/>
      <c r="RK41" s="934"/>
      <c r="RL41" s="934"/>
      <c r="RM41" s="934"/>
      <c r="RN41" s="934"/>
      <c r="RO41" s="935"/>
      <c r="RP41" s="936"/>
      <c r="RS41" s="405"/>
      <c r="RT41" s="406"/>
      <c r="RU41" s="407"/>
      <c r="RV41" s="408"/>
      <c r="RW41" s="409"/>
      <c r="RX41" s="410"/>
      <c r="RY41" s="410"/>
      <c r="RZ41" s="898"/>
      <c r="SA41" s="898"/>
      <c r="SB41" s="934"/>
      <c r="SC41" s="934"/>
      <c r="SD41" s="934"/>
      <c r="SE41" s="934"/>
      <c r="SF41" s="935"/>
      <c r="SG41" s="936"/>
      <c r="SJ41" s="405"/>
      <c r="SK41" s="406"/>
      <c r="SL41" s="407"/>
      <c r="SM41" s="408"/>
      <c r="SN41" s="409"/>
      <c r="SO41" s="410"/>
      <c r="SP41" s="410"/>
      <c r="SQ41" s="898"/>
      <c r="SR41" s="898"/>
      <c r="SS41" s="934"/>
      <c r="ST41" s="934"/>
      <c r="SU41" s="934"/>
      <c r="SV41" s="934"/>
      <c r="SW41" s="935"/>
      <c r="SX41" s="936"/>
    </row>
    <row r="42" spans="2:518" ht="45" customHeight="1" thickTop="1" thickBot="1">
      <c r="B42" s="958" t="s">
        <v>770</v>
      </c>
      <c r="C42" s="1030" t="s">
        <v>425</v>
      </c>
      <c r="D42" s="1031" t="s">
        <v>148</v>
      </c>
      <c r="E42" s="1044">
        <v>12</v>
      </c>
      <c r="F42" s="1045"/>
      <c r="G42" s="1051">
        <f t="shared" si="458"/>
        <v>0</v>
      </c>
      <c r="H42" s="1016"/>
      <c r="K42" s="958" t="s">
        <v>770</v>
      </c>
      <c r="L42" s="1030" t="s">
        <v>425</v>
      </c>
      <c r="M42" s="1031" t="s">
        <v>148</v>
      </c>
      <c r="N42" s="1044">
        <v>12</v>
      </c>
      <c r="O42" s="1046">
        <v>28727</v>
      </c>
      <c r="P42" s="1051">
        <f t="shared" si="459"/>
        <v>344724</v>
      </c>
      <c r="Q42" s="1016"/>
      <c r="R42" s="898">
        <f>IF(EXACT(VLOOKUP(K42,OFERTA_0,2,FALSE),L42),1,0)</f>
        <v>1</v>
      </c>
      <c r="S42" s="898">
        <f>IF(EXACT(VLOOKUP(K42,OFERTA_0,3,FALSE),M42),1,0)</f>
        <v>1</v>
      </c>
      <c r="T42" s="899">
        <f>IF(EXACT(VLOOKUP(K42,OFERTA_0,4,FALSE),N42),1,0)</f>
        <v>1</v>
      </c>
      <c r="U42" s="899">
        <f t="shared" si="692"/>
        <v>1</v>
      </c>
      <c r="V42" s="899">
        <f t="shared" si="692"/>
        <v>1</v>
      </c>
      <c r="W42" s="899">
        <f>PRODUCT(R42:V42)</f>
        <v>1</v>
      </c>
      <c r="X42" s="966">
        <f>ROUND(P42,0)</f>
        <v>344724</v>
      </c>
      <c r="Y42" s="901">
        <f>P42-X42</f>
        <v>0</v>
      </c>
      <c r="Z42" s="872"/>
      <c r="AA42" s="872"/>
      <c r="AB42" s="958" t="s">
        <v>770</v>
      </c>
      <c r="AC42" s="1030" t="s">
        <v>425</v>
      </c>
      <c r="AD42" s="1031" t="s">
        <v>148</v>
      </c>
      <c r="AE42" s="1044">
        <v>12</v>
      </c>
      <c r="AF42" s="1045">
        <v>60000</v>
      </c>
      <c r="AG42" s="1051">
        <f t="shared" si="460"/>
        <v>720000</v>
      </c>
      <c r="AH42" s="1016"/>
      <c r="AI42" s="898">
        <f>IF(EXACT(VLOOKUP(AB42,OFERTA_0,2,FALSE),AC42),1,0)</f>
        <v>1</v>
      </c>
      <c r="AJ42" s="898">
        <f>IF(EXACT(VLOOKUP(AB42,OFERTA_0,3,FALSE),AD42),1,0)</f>
        <v>1</v>
      </c>
      <c r="AK42" s="899">
        <f>IF(EXACT(VLOOKUP(AB42,OFERTA_0,4,FALSE),AE42),1,0)</f>
        <v>1</v>
      </c>
      <c r="AL42" s="899">
        <f t="shared" si="464"/>
        <v>1</v>
      </c>
      <c r="AM42" s="899">
        <f t="shared" si="465"/>
        <v>1</v>
      </c>
      <c r="AN42" s="899">
        <f>PRODUCT(AI42:AM42)</f>
        <v>1</v>
      </c>
      <c r="AO42" s="966">
        <f>ROUND(AG42,0)</f>
        <v>720000</v>
      </c>
      <c r="AP42" s="901">
        <f>AG42-AO42</f>
        <v>0</v>
      </c>
      <c r="AQ42" s="872"/>
      <c r="AR42" s="872"/>
      <c r="AS42" s="958" t="s">
        <v>770</v>
      </c>
      <c r="AT42" s="1035" t="s">
        <v>425</v>
      </c>
      <c r="AU42" s="1031" t="s">
        <v>148</v>
      </c>
      <c r="AV42" s="1044">
        <v>12</v>
      </c>
      <c r="AW42" s="1047">
        <v>25000</v>
      </c>
      <c r="AX42" s="1052">
        <f t="shared" si="469"/>
        <v>300000</v>
      </c>
      <c r="AY42" s="1016"/>
      <c r="AZ42" s="898">
        <f>IF(EXACT(VLOOKUP(AS42,OFERTA_0,2,FALSE),AT42),1,0)</f>
        <v>1</v>
      </c>
      <c r="BA42" s="898">
        <f>IF(EXACT(VLOOKUP(AS42,OFERTA_0,3,FALSE),AU42),1,0)</f>
        <v>1</v>
      </c>
      <c r="BB42" s="899">
        <f>IF(EXACT(VLOOKUP(AS42,OFERTA_0,4,FALSE),AV42),1,0)</f>
        <v>1</v>
      </c>
      <c r="BC42" s="899">
        <f t="shared" si="473"/>
        <v>1</v>
      </c>
      <c r="BD42" s="899">
        <f t="shared" si="474"/>
        <v>1</v>
      </c>
      <c r="BE42" s="899">
        <f>PRODUCT(AZ42:BD42)</f>
        <v>1</v>
      </c>
      <c r="BF42" s="966">
        <f>ROUND(AX42,0)</f>
        <v>300000</v>
      </c>
      <c r="BG42" s="901">
        <f>AX42-BF42</f>
        <v>0</v>
      </c>
      <c r="BJ42" s="958" t="s">
        <v>770</v>
      </c>
      <c r="BK42" s="1030" t="s">
        <v>425</v>
      </c>
      <c r="BL42" s="1031" t="s">
        <v>148</v>
      </c>
      <c r="BM42" s="1044">
        <v>12</v>
      </c>
      <c r="BN42" s="1045">
        <v>85000</v>
      </c>
      <c r="BO42" s="1051">
        <f t="shared" si="478"/>
        <v>1020000</v>
      </c>
      <c r="BP42" s="1016"/>
      <c r="BQ42" s="898">
        <f>IF(EXACT(VLOOKUP(BJ42,OFERTA_0,2,FALSE),BK42),1,0)</f>
        <v>1</v>
      </c>
      <c r="BR42" s="898">
        <f>IF(EXACT(VLOOKUP(BJ42,OFERTA_0,3,FALSE),BL42),1,0)</f>
        <v>1</v>
      </c>
      <c r="BS42" s="899">
        <f>IF(EXACT(VLOOKUP(BJ42,OFERTA_0,4,FALSE),BM42),1,0)</f>
        <v>1</v>
      </c>
      <c r="BT42" s="899">
        <f t="shared" si="482"/>
        <v>1</v>
      </c>
      <c r="BU42" s="899">
        <f t="shared" si="483"/>
        <v>1</v>
      </c>
      <c r="BV42" s="899">
        <f>PRODUCT(BQ42:BU42)</f>
        <v>1</v>
      </c>
      <c r="BW42" s="966">
        <f>ROUND(BO42,0)</f>
        <v>1020000</v>
      </c>
      <c r="BX42" s="901">
        <f>BO42-BW42</f>
        <v>0</v>
      </c>
      <c r="CA42" s="958" t="s">
        <v>770</v>
      </c>
      <c r="CB42" s="1030" t="s">
        <v>425</v>
      </c>
      <c r="CC42" s="1031" t="s">
        <v>148</v>
      </c>
      <c r="CD42" s="1044">
        <v>12</v>
      </c>
      <c r="CE42" s="1045">
        <v>27980</v>
      </c>
      <c r="CF42" s="1051">
        <f t="shared" si="487"/>
        <v>335760</v>
      </c>
      <c r="CG42" s="1016"/>
      <c r="CH42" s="898">
        <f>IF(EXACT(VLOOKUP(CA42,OFERTA_0,2,FALSE),CB42),1,0)</f>
        <v>1</v>
      </c>
      <c r="CI42" s="898">
        <f>IF(EXACT(VLOOKUP(CA42,OFERTA_0,3,FALSE),CC42),1,0)</f>
        <v>1</v>
      </c>
      <c r="CJ42" s="899">
        <f>IF(EXACT(VLOOKUP(CA42,OFERTA_0,4,FALSE),CD42),1,0)</f>
        <v>1</v>
      </c>
      <c r="CK42" s="899">
        <f t="shared" si="491"/>
        <v>1</v>
      </c>
      <c r="CL42" s="899">
        <f t="shared" si="492"/>
        <v>1</v>
      </c>
      <c r="CM42" s="899">
        <f>PRODUCT(CH42:CL42)</f>
        <v>1</v>
      </c>
      <c r="CN42" s="966">
        <f>ROUND(CF42,0)</f>
        <v>335760</v>
      </c>
      <c r="CO42" s="901">
        <f>CF42-CN42</f>
        <v>0</v>
      </c>
      <c r="CR42" s="958" t="s">
        <v>770</v>
      </c>
      <c r="CS42" s="1030" t="s">
        <v>425</v>
      </c>
      <c r="CT42" s="1031" t="s">
        <v>148</v>
      </c>
      <c r="CU42" s="1044">
        <v>12</v>
      </c>
      <c r="CV42" s="1045">
        <v>36500</v>
      </c>
      <c r="CW42" s="1051">
        <f t="shared" si="496"/>
        <v>438000</v>
      </c>
      <c r="CX42" s="1016"/>
      <c r="CY42" s="898">
        <f>IF(EXACT(VLOOKUP(CR42,OFERTA_0,2,FALSE),CS42),1,0)</f>
        <v>1</v>
      </c>
      <c r="CZ42" s="898">
        <f>IF(EXACT(VLOOKUP(CR42,OFERTA_0,3,FALSE),CT42),1,0)</f>
        <v>1</v>
      </c>
      <c r="DA42" s="899">
        <f>IF(EXACT(VLOOKUP(CR42,OFERTA_0,4,FALSE),CU42),1,0)</f>
        <v>1</v>
      </c>
      <c r="DB42" s="899">
        <f t="shared" si="500"/>
        <v>1</v>
      </c>
      <c r="DC42" s="899">
        <f t="shared" si="501"/>
        <v>1</v>
      </c>
      <c r="DD42" s="899">
        <f>PRODUCT(CY42:DC42)</f>
        <v>1</v>
      </c>
      <c r="DE42" s="966">
        <f>ROUND(CW42,0)</f>
        <v>438000</v>
      </c>
      <c r="DF42" s="901">
        <f>CW42-DE42</f>
        <v>0</v>
      </c>
      <c r="DI42" s="958" t="s">
        <v>770</v>
      </c>
      <c r="DJ42" s="1030" t="s">
        <v>425</v>
      </c>
      <c r="DK42" s="1031" t="s">
        <v>148</v>
      </c>
      <c r="DL42" s="1044">
        <v>12</v>
      </c>
      <c r="DM42" s="1045">
        <v>24074</v>
      </c>
      <c r="DN42" s="1051">
        <f t="shared" si="505"/>
        <v>288888</v>
      </c>
      <c r="DO42" s="1016"/>
      <c r="DP42" s="898">
        <f>IF(EXACT(VLOOKUP(DI42,OFERTA_0,2,FALSE),DJ42),1,0)</f>
        <v>1</v>
      </c>
      <c r="DQ42" s="898">
        <f>IF(EXACT(VLOOKUP(DI42,OFERTA_0,3,FALSE),DK42),1,0)</f>
        <v>1</v>
      </c>
      <c r="DR42" s="899">
        <f>IF(EXACT(VLOOKUP(DI42,OFERTA_0,4,FALSE),DL42),1,0)</f>
        <v>1</v>
      </c>
      <c r="DS42" s="899">
        <f t="shared" si="509"/>
        <v>1</v>
      </c>
      <c r="DT42" s="899">
        <f t="shared" si="510"/>
        <v>1</v>
      </c>
      <c r="DU42" s="899">
        <f>PRODUCT(DP42:DT42)</f>
        <v>1</v>
      </c>
      <c r="DV42" s="966">
        <f>ROUND(DN42,0)</f>
        <v>288888</v>
      </c>
      <c r="DW42" s="901">
        <f>DN42-DV42</f>
        <v>0</v>
      </c>
      <c r="DZ42" s="958" t="s">
        <v>770</v>
      </c>
      <c r="EA42" s="1030" t="s">
        <v>425</v>
      </c>
      <c r="EB42" s="1031" t="s">
        <v>148</v>
      </c>
      <c r="EC42" s="1044">
        <v>12</v>
      </c>
      <c r="ED42" s="1045">
        <v>56502</v>
      </c>
      <c r="EE42" s="1051">
        <f t="shared" si="514"/>
        <v>678024</v>
      </c>
      <c r="EF42" s="1016"/>
      <c r="EG42" s="898">
        <f>IF(EXACT(VLOOKUP(DZ42,OFERTA_0,2,FALSE),EA42),1,0)</f>
        <v>1</v>
      </c>
      <c r="EH42" s="898">
        <f>IF(EXACT(VLOOKUP(DZ42,OFERTA_0,3,FALSE),EB42),1,0)</f>
        <v>1</v>
      </c>
      <c r="EI42" s="899">
        <f>IF(EXACT(VLOOKUP(DZ42,OFERTA_0,4,FALSE),EC42),1,0)</f>
        <v>1</v>
      </c>
      <c r="EJ42" s="899">
        <f t="shared" si="518"/>
        <v>1</v>
      </c>
      <c r="EK42" s="899">
        <f t="shared" si="519"/>
        <v>1</v>
      </c>
      <c r="EL42" s="899">
        <f>PRODUCT(EG42:EK42)</f>
        <v>1</v>
      </c>
      <c r="EM42" s="966">
        <f>ROUND(EE42,0)</f>
        <v>678024</v>
      </c>
      <c r="EN42" s="901">
        <f>EE42-EM42</f>
        <v>0</v>
      </c>
      <c r="EQ42" s="958" t="s">
        <v>770</v>
      </c>
      <c r="ER42" s="1030" t="s">
        <v>425</v>
      </c>
      <c r="ES42" s="1031" t="s">
        <v>148</v>
      </c>
      <c r="ET42" s="1044">
        <v>12</v>
      </c>
      <c r="EU42" s="1045">
        <v>28200</v>
      </c>
      <c r="EV42" s="1051">
        <f t="shared" si="523"/>
        <v>338400</v>
      </c>
      <c r="EW42" s="1016"/>
      <c r="EX42" s="898">
        <f>IF(EXACT(VLOOKUP(EQ42,OFERTA_0,2,FALSE),ER42),1,0)</f>
        <v>1</v>
      </c>
      <c r="EY42" s="898">
        <f>IF(EXACT(VLOOKUP(EQ42,OFERTA_0,3,FALSE),ES42),1,0)</f>
        <v>1</v>
      </c>
      <c r="EZ42" s="899">
        <f>IF(EXACT(VLOOKUP(EQ42,OFERTA_0,4,FALSE),ET42),1,0)</f>
        <v>1</v>
      </c>
      <c r="FA42" s="899">
        <f t="shared" si="527"/>
        <v>1</v>
      </c>
      <c r="FB42" s="899">
        <f t="shared" si="528"/>
        <v>1</v>
      </c>
      <c r="FC42" s="899">
        <f>PRODUCT(EX42:FB42)</f>
        <v>1</v>
      </c>
      <c r="FD42" s="966">
        <f>ROUND(EV42,0)</f>
        <v>338400</v>
      </c>
      <c r="FE42" s="901">
        <f>EV42-FD42</f>
        <v>0</v>
      </c>
      <c r="FH42" s="958"/>
      <c r="FI42" s="1030"/>
      <c r="FJ42" s="1031"/>
      <c r="FK42" s="1044"/>
      <c r="FL42" s="1045"/>
      <c r="FM42" s="1051">
        <f t="shared" si="532"/>
        <v>0</v>
      </c>
      <c r="FN42" s="1016"/>
      <c r="FO42" s="898" t="e">
        <f>IF(EXACT(VLOOKUP(FH42,OFERTA_0,2,FALSE),FI42),1,0)</f>
        <v>#N/A</v>
      </c>
      <c r="FP42" s="898" t="e">
        <f>IF(EXACT(VLOOKUP(FH42,OFERTA_0,3,FALSE),FJ42),1,0)</f>
        <v>#N/A</v>
      </c>
      <c r="FQ42" s="899" t="e">
        <f>IF(EXACT(VLOOKUP(FH42,OFERTA_0,4,FALSE),FK42),1,0)</f>
        <v>#N/A</v>
      </c>
      <c r="FR42" s="899">
        <f t="shared" si="536"/>
        <v>0</v>
      </c>
      <c r="FS42" s="899">
        <f t="shared" si="537"/>
        <v>0</v>
      </c>
      <c r="FT42" s="899" t="e">
        <f>PRODUCT(FO42:FS42)</f>
        <v>#N/A</v>
      </c>
      <c r="FU42" s="966">
        <f>ROUND(FM42,0)</f>
        <v>0</v>
      </c>
      <c r="FV42" s="901">
        <f>FM42-FU42</f>
        <v>0</v>
      </c>
      <c r="FY42" s="958" t="s">
        <v>770</v>
      </c>
      <c r="FZ42" s="1030" t="s">
        <v>425</v>
      </c>
      <c r="GA42" s="1031" t="s">
        <v>148</v>
      </c>
      <c r="GB42" s="1044">
        <v>12</v>
      </c>
      <c r="GC42" s="1046">
        <v>28727</v>
      </c>
      <c r="GD42" s="1051">
        <f t="shared" si="541"/>
        <v>344724</v>
      </c>
      <c r="GE42" s="1016"/>
      <c r="GF42" s="898">
        <f>IF(EXACT(VLOOKUP(FY42,OFERTA_0,2,FALSE),FZ42),1,0)</f>
        <v>1</v>
      </c>
      <c r="GG42" s="898">
        <f>IF(EXACT(VLOOKUP(FY42,OFERTA_0,3,FALSE),GA42),1,0)</f>
        <v>1</v>
      </c>
      <c r="GH42" s="899">
        <f>IF(EXACT(VLOOKUP(FY42,OFERTA_0,4,FALSE),GB42),1,0)</f>
        <v>1</v>
      </c>
      <c r="GI42" s="899">
        <f t="shared" si="545"/>
        <v>1</v>
      </c>
      <c r="GJ42" s="899">
        <f t="shared" si="546"/>
        <v>1</v>
      </c>
      <c r="GK42" s="899">
        <f>PRODUCT(GF42:GJ42)</f>
        <v>1</v>
      </c>
      <c r="GL42" s="966">
        <f>ROUND(GD42,0)</f>
        <v>344724</v>
      </c>
      <c r="GM42" s="901">
        <f>GD42-GL42</f>
        <v>0</v>
      </c>
      <c r="GP42" s="958" t="s">
        <v>770</v>
      </c>
      <c r="GQ42" s="1030" t="s">
        <v>425</v>
      </c>
      <c r="GR42" s="1031" t="s">
        <v>148</v>
      </c>
      <c r="GS42" s="1044">
        <v>12</v>
      </c>
      <c r="GT42" s="1045">
        <v>28150</v>
      </c>
      <c r="GU42" s="1051">
        <f t="shared" si="550"/>
        <v>337800</v>
      </c>
      <c r="GV42" s="1016"/>
      <c r="GW42" s="898">
        <f>IF(EXACT(VLOOKUP(GP42,OFERTA_0,2,FALSE),GQ42),1,0)</f>
        <v>1</v>
      </c>
      <c r="GX42" s="898">
        <f>IF(EXACT(VLOOKUP(GP42,OFERTA_0,3,FALSE),GR42),1,0)</f>
        <v>1</v>
      </c>
      <c r="GY42" s="899">
        <f>IF(EXACT(VLOOKUP(GP42,OFERTA_0,4,FALSE),GS42),1,0)</f>
        <v>1</v>
      </c>
      <c r="GZ42" s="899">
        <f t="shared" si="554"/>
        <v>1</v>
      </c>
      <c r="HA42" s="899">
        <f t="shared" si="555"/>
        <v>1</v>
      </c>
      <c r="HB42" s="899">
        <f>PRODUCT(GW42:HA42)</f>
        <v>1</v>
      </c>
      <c r="HC42" s="966">
        <f>ROUND(GU42,0)</f>
        <v>337800</v>
      </c>
      <c r="HD42" s="901">
        <f>GU42-HC42</f>
        <v>0</v>
      </c>
      <c r="HG42" s="958" t="s">
        <v>770</v>
      </c>
      <c r="HH42" s="1030" t="s">
        <v>425</v>
      </c>
      <c r="HI42" s="1031" t="s">
        <v>148</v>
      </c>
      <c r="HJ42" s="1044">
        <v>12</v>
      </c>
      <c r="HK42" s="1045">
        <v>24069</v>
      </c>
      <c r="HL42" s="1051">
        <f t="shared" si="559"/>
        <v>288828</v>
      </c>
      <c r="HM42" s="1016"/>
      <c r="HN42" s="898">
        <f>IF(EXACT(VLOOKUP(HG42,OFERTA_0,2,FALSE),HH42),1,0)</f>
        <v>1</v>
      </c>
      <c r="HO42" s="898">
        <f>IF(EXACT(VLOOKUP(HG42,OFERTA_0,3,FALSE),HI42),1,0)</f>
        <v>1</v>
      </c>
      <c r="HP42" s="899">
        <f>IF(EXACT(VLOOKUP(HG42,OFERTA_0,4,FALSE),HJ42),1,0)</f>
        <v>1</v>
      </c>
      <c r="HQ42" s="899">
        <f t="shared" si="563"/>
        <v>1</v>
      </c>
      <c r="HR42" s="899">
        <f t="shared" si="564"/>
        <v>1</v>
      </c>
      <c r="HS42" s="899">
        <f>PRODUCT(HN42:HR42)</f>
        <v>1</v>
      </c>
      <c r="HT42" s="966">
        <f>ROUND(HL42,0)</f>
        <v>288828</v>
      </c>
      <c r="HU42" s="901">
        <f>HL42-HT42</f>
        <v>0</v>
      </c>
      <c r="HX42" s="958" t="s">
        <v>770</v>
      </c>
      <c r="HY42" s="1030" t="s">
        <v>425</v>
      </c>
      <c r="HZ42" s="1031" t="s">
        <v>148</v>
      </c>
      <c r="IA42" s="1044">
        <v>12</v>
      </c>
      <c r="IB42" s="1048">
        <v>23302</v>
      </c>
      <c r="IC42" s="1053">
        <f t="shared" si="568"/>
        <v>279624</v>
      </c>
      <c r="ID42" s="1016"/>
      <c r="IE42" s="898">
        <f>IF(EXACT(VLOOKUP(HX42,OFERTA_0,2,FALSE),HY42),1,0)</f>
        <v>1</v>
      </c>
      <c r="IF42" s="898">
        <f>IF(EXACT(VLOOKUP(HX42,OFERTA_0,3,FALSE),HZ42),1,0)</f>
        <v>1</v>
      </c>
      <c r="IG42" s="899">
        <f>IF(EXACT(VLOOKUP(HX42,OFERTA_0,4,FALSE),IA42),1,0)</f>
        <v>1</v>
      </c>
      <c r="IH42" s="899">
        <f t="shared" si="572"/>
        <v>1</v>
      </c>
      <c r="II42" s="899">
        <f t="shared" si="573"/>
        <v>1</v>
      </c>
      <c r="IJ42" s="899">
        <f>PRODUCT(IE42:II42)</f>
        <v>1</v>
      </c>
      <c r="IK42" s="966">
        <f>ROUND(IC42,0)</f>
        <v>279624</v>
      </c>
      <c r="IL42" s="901">
        <f>IC42-IK42</f>
        <v>0</v>
      </c>
      <c r="IO42" s="958" t="s">
        <v>770</v>
      </c>
      <c r="IP42" s="1030" t="s">
        <v>425</v>
      </c>
      <c r="IQ42" s="1031" t="s">
        <v>148</v>
      </c>
      <c r="IR42" s="1044">
        <v>12</v>
      </c>
      <c r="IS42" s="1045">
        <v>72638</v>
      </c>
      <c r="IT42" s="1051">
        <f t="shared" si="577"/>
        <v>871656</v>
      </c>
      <c r="IU42" s="1016"/>
      <c r="IV42" s="898">
        <f>IF(EXACT(VLOOKUP(IO42,OFERTA_0,2,FALSE),IP42),1,0)</f>
        <v>1</v>
      </c>
      <c r="IW42" s="898">
        <f>IF(EXACT(VLOOKUP(IO42,OFERTA_0,3,FALSE),IQ42),1,0)</f>
        <v>1</v>
      </c>
      <c r="IX42" s="899">
        <f>IF(EXACT(VLOOKUP(IO42,OFERTA_0,4,FALSE),IR42),1,0)</f>
        <v>1</v>
      </c>
      <c r="IY42" s="899">
        <f t="shared" si="581"/>
        <v>1</v>
      </c>
      <c r="IZ42" s="899">
        <f t="shared" si="582"/>
        <v>1</v>
      </c>
      <c r="JA42" s="899">
        <f>PRODUCT(IV42:IZ42)</f>
        <v>1</v>
      </c>
      <c r="JB42" s="966">
        <f>ROUND(IT42,0)</f>
        <v>871656</v>
      </c>
      <c r="JC42" s="901">
        <f>IT42-JB42</f>
        <v>0</v>
      </c>
      <c r="JF42" s="958" t="s">
        <v>770</v>
      </c>
      <c r="JG42" s="1030" t="s">
        <v>425</v>
      </c>
      <c r="JH42" s="1031" t="s">
        <v>148</v>
      </c>
      <c r="JI42" s="1044">
        <v>12</v>
      </c>
      <c r="JJ42" s="1045">
        <v>35000</v>
      </c>
      <c r="JK42" s="1051">
        <f t="shared" si="586"/>
        <v>420000</v>
      </c>
      <c r="JL42" s="1016"/>
      <c r="JM42" s="898">
        <f>IF(EXACT(VLOOKUP(JF42,OFERTA_0,2,FALSE),JG42),1,0)</f>
        <v>1</v>
      </c>
      <c r="JN42" s="898">
        <f>IF(EXACT(VLOOKUP(JF42,OFERTA_0,3,FALSE),JH42),1,0)</f>
        <v>1</v>
      </c>
      <c r="JO42" s="899">
        <f>IF(EXACT(VLOOKUP(JF42,OFERTA_0,4,FALSE),JI42),1,0)</f>
        <v>1</v>
      </c>
      <c r="JP42" s="899">
        <f t="shared" si="590"/>
        <v>1</v>
      </c>
      <c r="JQ42" s="899">
        <f t="shared" si="591"/>
        <v>1</v>
      </c>
      <c r="JR42" s="899">
        <f>PRODUCT(JM42:JQ42)</f>
        <v>1</v>
      </c>
      <c r="JS42" s="966">
        <f>ROUND(JK42,0)</f>
        <v>420000</v>
      </c>
      <c r="JT42" s="901">
        <f>JK42-JS42</f>
        <v>0</v>
      </c>
      <c r="JW42" s="958" t="s">
        <v>770</v>
      </c>
      <c r="JX42" s="1030" t="s">
        <v>425</v>
      </c>
      <c r="JY42" s="1031" t="s">
        <v>148</v>
      </c>
      <c r="JZ42" s="1044">
        <v>12</v>
      </c>
      <c r="KA42" s="1045">
        <v>64708.713150000011</v>
      </c>
      <c r="KB42" s="1051">
        <f t="shared" si="595"/>
        <v>776505</v>
      </c>
      <c r="KC42" s="1016"/>
      <c r="KD42" s="898">
        <f>IF(EXACT(VLOOKUP(JW42,OFERTA_0,2,FALSE),JX42),1,0)</f>
        <v>1</v>
      </c>
      <c r="KE42" s="898">
        <f>IF(EXACT(VLOOKUP(JW42,OFERTA_0,3,FALSE),JY42),1,0)</f>
        <v>1</v>
      </c>
      <c r="KF42" s="899">
        <f>IF(EXACT(VLOOKUP(JW42,OFERTA_0,4,FALSE),JZ42),1,0)</f>
        <v>1</v>
      </c>
      <c r="KG42" s="899">
        <f t="shared" si="599"/>
        <v>1</v>
      </c>
      <c r="KH42" s="899">
        <f t="shared" si="600"/>
        <v>1</v>
      </c>
      <c r="KI42" s="899">
        <f>PRODUCT(KD42:KH42)</f>
        <v>1</v>
      </c>
      <c r="KJ42" s="966">
        <f>ROUND(KB42,0)</f>
        <v>776505</v>
      </c>
      <c r="KK42" s="901">
        <f>KB42-KJ42</f>
        <v>0</v>
      </c>
      <c r="KN42" s="958" t="s">
        <v>770</v>
      </c>
      <c r="KO42" s="1030" t="s">
        <v>425</v>
      </c>
      <c r="KP42" s="1031" t="s">
        <v>148</v>
      </c>
      <c r="KQ42" s="1044">
        <v>12</v>
      </c>
      <c r="KR42" s="1045">
        <v>35750</v>
      </c>
      <c r="KS42" s="1051">
        <f t="shared" si="604"/>
        <v>429000</v>
      </c>
      <c r="KT42" s="1016"/>
      <c r="KU42" s="898">
        <f>IF(EXACT(VLOOKUP(KN42,OFERTA_0,2,FALSE),KO42),1,0)</f>
        <v>1</v>
      </c>
      <c r="KV42" s="898">
        <f>IF(EXACT(VLOOKUP(KN42,OFERTA_0,3,FALSE),KP42),1,0)</f>
        <v>1</v>
      </c>
      <c r="KW42" s="899">
        <f>IF(EXACT(VLOOKUP(KN42,OFERTA_0,4,FALSE),KQ42),1,0)</f>
        <v>1</v>
      </c>
      <c r="KX42" s="899">
        <f t="shared" si="608"/>
        <v>1</v>
      </c>
      <c r="KY42" s="899">
        <f t="shared" si="609"/>
        <v>1</v>
      </c>
      <c r="KZ42" s="899">
        <f>PRODUCT(KU42:KY42)</f>
        <v>1</v>
      </c>
      <c r="LA42" s="966">
        <f>ROUND(KS42,0)</f>
        <v>429000</v>
      </c>
      <c r="LB42" s="901">
        <f>KS42-LA42</f>
        <v>0</v>
      </c>
      <c r="LE42" s="958" t="s">
        <v>770</v>
      </c>
      <c r="LF42" s="1030" t="s">
        <v>425</v>
      </c>
      <c r="LG42" s="1031" t="s">
        <v>148</v>
      </c>
      <c r="LH42" s="1044">
        <v>12</v>
      </c>
      <c r="LI42" s="1049">
        <v>19940</v>
      </c>
      <c r="LJ42" s="1054">
        <f t="shared" si="613"/>
        <v>239280</v>
      </c>
      <c r="LK42" s="1016"/>
      <c r="LL42" s="898">
        <f>IF(EXACT(VLOOKUP(LE42,OFERTA_0,2,FALSE),LF42),1,0)</f>
        <v>1</v>
      </c>
      <c r="LM42" s="898">
        <f>IF(EXACT(VLOOKUP(LE42,OFERTA_0,3,FALSE),LG42),1,0)</f>
        <v>1</v>
      </c>
      <c r="LN42" s="899">
        <f>IF(EXACT(VLOOKUP(LE42,OFERTA_0,4,FALSE),LH42),1,0)</f>
        <v>1</v>
      </c>
      <c r="LO42" s="899">
        <f t="shared" si="617"/>
        <v>1</v>
      </c>
      <c r="LP42" s="899">
        <f t="shared" si="618"/>
        <v>1</v>
      </c>
      <c r="LQ42" s="899">
        <f>PRODUCT(LL42:LP42)</f>
        <v>1</v>
      </c>
      <c r="LR42" s="966">
        <f>ROUND(LJ42,0)</f>
        <v>239280</v>
      </c>
      <c r="LS42" s="901">
        <f>LJ42-LR42</f>
        <v>0</v>
      </c>
      <c r="LV42" s="958" t="s">
        <v>770</v>
      </c>
      <c r="LW42" s="1030" t="s">
        <v>425</v>
      </c>
      <c r="LX42" s="1031" t="s">
        <v>148</v>
      </c>
      <c r="LY42" s="1044">
        <v>12</v>
      </c>
      <c r="LZ42" s="1045">
        <v>11700</v>
      </c>
      <c r="MA42" s="1051">
        <f t="shared" si="622"/>
        <v>140400</v>
      </c>
      <c r="MB42" s="1016"/>
      <c r="MC42" s="898">
        <f>IF(EXACT(VLOOKUP(LV42,OFERTA_0,2,FALSE),LW42),1,0)</f>
        <v>1</v>
      </c>
      <c r="MD42" s="898">
        <f>IF(EXACT(VLOOKUP(LV42,OFERTA_0,3,FALSE),LX42),1,0)</f>
        <v>1</v>
      </c>
      <c r="ME42" s="899">
        <f>IF(EXACT(VLOOKUP(LV42,OFERTA_0,4,FALSE),LY42),1,0)</f>
        <v>1</v>
      </c>
      <c r="MF42" s="899">
        <f t="shared" si="626"/>
        <v>1</v>
      </c>
      <c r="MG42" s="899">
        <f t="shared" si="627"/>
        <v>1</v>
      </c>
      <c r="MH42" s="899">
        <f>PRODUCT(MC42:MG42)</f>
        <v>1</v>
      </c>
      <c r="MI42" s="966">
        <f>ROUND(MA42,0)</f>
        <v>140400</v>
      </c>
      <c r="MJ42" s="901">
        <f>MA42-MI42</f>
        <v>0</v>
      </c>
      <c r="MM42" s="958" t="s">
        <v>770</v>
      </c>
      <c r="MN42" s="1030" t="s">
        <v>425</v>
      </c>
      <c r="MO42" s="1031" t="s">
        <v>148</v>
      </c>
      <c r="MP42" s="1044">
        <v>12</v>
      </c>
      <c r="MQ42" s="1045">
        <v>20000</v>
      </c>
      <c r="MR42" s="1051">
        <f t="shared" si="631"/>
        <v>240000</v>
      </c>
      <c r="MS42" s="1016"/>
      <c r="MT42" s="898">
        <f>IF(EXACT(VLOOKUP(MM42,OFERTA_0,2,FALSE),MN42),1,0)</f>
        <v>1</v>
      </c>
      <c r="MU42" s="898">
        <f>IF(EXACT(VLOOKUP(MM42,OFERTA_0,3,FALSE),MO42),1,0)</f>
        <v>1</v>
      </c>
      <c r="MV42" s="899">
        <f>IF(EXACT(VLOOKUP(MM42,OFERTA_0,4,FALSE),MP42),1,0)</f>
        <v>1</v>
      </c>
      <c r="MW42" s="899">
        <f t="shared" si="635"/>
        <v>1</v>
      </c>
      <c r="MX42" s="899">
        <f t="shared" si="636"/>
        <v>1</v>
      </c>
      <c r="MY42" s="899">
        <f>PRODUCT(MT42:MX42)</f>
        <v>1</v>
      </c>
      <c r="MZ42" s="966">
        <f>ROUND(MR42,0)</f>
        <v>240000</v>
      </c>
      <c r="NA42" s="901">
        <f>MR42-MZ42</f>
        <v>0</v>
      </c>
      <c r="ND42" s="975" t="s">
        <v>770</v>
      </c>
      <c r="NE42" s="976" t="s">
        <v>425</v>
      </c>
      <c r="NF42" s="977" t="s">
        <v>148</v>
      </c>
      <c r="NG42" s="978">
        <v>12</v>
      </c>
      <c r="NH42" s="979">
        <v>27312.12</v>
      </c>
      <c r="NI42" s="1055">
        <v>327745</v>
      </c>
      <c r="NJ42" s="1016"/>
      <c r="NK42" s="898">
        <f>IF(EXACT(VLOOKUP(ND42,OFERTA_0,2,FALSE),NE42),1,0)</f>
        <v>1</v>
      </c>
      <c r="NL42" s="898">
        <f>IF(EXACT(VLOOKUP(ND42,OFERTA_0,3,FALSE),NF42),1,0)</f>
        <v>1</v>
      </c>
      <c r="NM42" s="899">
        <f>IF(EXACT(VLOOKUP(ND42,OFERTA_0,4,FALSE),NG42),1,0)</f>
        <v>1</v>
      </c>
      <c r="NN42" s="899">
        <f t="shared" si="643"/>
        <v>1</v>
      </c>
      <c r="NO42" s="899">
        <f t="shared" si="644"/>
        <v>1</v>
      </c>
      <c r="NP42" s="899">
        <f>PRODUCT(NK42:NO42)</f>
        <v>1</v>
      </c>
      <c r="NQ42" s="966">
        <f>ROUND(NI42,0)</f>
        <v>327745</v>
      </c>
      <c r="NR42" s="901">
        <f>NI42-NQ42</f>
        <v>0</v>
      </c>
      <c r="NU42" s="981" t="s">
        <v>770</v>
      </c>
      <c r="NV42" s="982" t="s">
        <v>425</v>
      </c>
      <c r="NW42" s="983" t="s">
        <v>148</v>
      </c>
      <c r="NX42" s="984">
        <v>12</v>
      </c>
      <c r="NY42" s="1050">
        <v>27588</v>
      </c>
      <c r="NZ42" s="1056">
        <f t="shared" si="648"/>
        <v>331056</v>
      </c>
      <c r="OA42" s="1016"/>
      <c r="OB42" s="898">
        <f>IF(EXACT(VLOOKUP(NU42,OFERTA_0,2,FALSE),NV42),1,0)</f>
        <v>1</v>
      </c>
      <c r="OC42" s="898">
        <f>IF(EXACT(VLOOKUP(NU42,OFERTA_0,3,FALSE),NW42),1,0)</f>
        <v>1</v>
      </c>
      <c r="OD42" s="899">
        <f>IF(EXACT(VLOOKUP(NU42,OFERTA_0,4,FALSE),NX42),1,0)</f>
        <v>1</v>
      </c>
      <c r="OE42" s="899">
        <f t="shared" si="652"/>
        <v>1</v>
      </c>
      <c r="OF42" s="899">
        <f t="shared" si="653"/>
        <v>1</v>
      </c>
      <c r="OG42" s="899">
        <f>PRODUCT(OB42:OF42)</f>
        <v>1</v>
      </c>
      <c r="OH42" s="966">
        <f>ROUND(NZ42,0)</f>
        <v>331056</v>
      </c>
      <c r="OI42" s="901">
        <f>NZ42-OH42</f>
        <v>0</v>
      </c>
      <c r="OL42" s="958" t="s">
        <v>770</v>
      </c>
      <c r="OM42" s="1030" t="s">
        <v>425</v>
      </c>
      <c r="ON42" s="1031" t="s">
        <v>148</v>
      </c>
      <c r="OO42" s="1044">
        <v>12</v>
      </c>
      <c r="OP42" s="1045">
        <v>28869</v>
      </c>
      <c r="OQ42" s="1051">
        <f t="shared" si="657"/>
        <v>346428</v>
      </c>
      <c r="OR42" s="1016"/>
      <c r="OS42" s="898">
        <f>IF(EXACT(VLOOKUP(OL42,OFERTA_0,2,FALSE),OM42),1,0)</f>
        <v>1</v>
      </c>
      <c r="OT42" s="898">
        <f>IF(EXACT(VLOOKUP(OL42,OFERTA_0,3,FALSE),ON42),1,0)</f>
        <v>1</v>
      </c>
      <c r="OU42" s="899">
        <f>IF(EXACT(VLOOKUP(OL42,OFERTA_0,4,FALSE),OO42),1,0)</f>
        <v>1</v>
      </c>
      <c r="OV42" s="899">
        <f t="shared" si="661"/>
        <v>1</v>
      </c>
      <c r="OW42" s="899">
        <f t="shared" si="662"/>
        <v>1</v>
      </c>
      <c r="OX42" s="899">
        <f>PRODUCT(OS42:OW42)</f>
        <v>1</v>
      </c>
      <c r="OY42" s="966">
        <f>ROUND(OQ42,0)</f>
        <v>346428</v>
      </c>
      <c r="OZ42" s="901">
        <f>OQ42-OY42</f>
        <v>0</v>
      </c>
      <c r="PC42" s="958" t="s">
        <v>770</v>
      </c>
      <c r="PD42" s="1030" t="s">
        <v>425</v>
      </c>
      <c r="PE42" s="1031" t="s">
        <v>148</v>
      </c>
      <c r="PF42" s="1044">
        <v>12</v>
      </c>
      <c r="PG42" s="1059">
        <v>18590</v>
      </c>
      <c r="PH42" s="1057">
        <v>223080</v>
      </c>
      <c r="PI42" s="1024"/>
      <c r="PJ42" s="898">
        <f>IF(EXACT(VLOOKUP(PC42,OFERTA_0,2,FALSE),PD42),1,0)</f>
        <v>1</v>
      </c>
      <c r="PK42" s="898">
        <f>IF(EXACT(VLOOKUP(PC42,OFERTA_0,3,FALSE),PE42),1,0)</f>
        <v>1</v>
      </c>
      <c r="PL42" s="899">
        <f>IF(EXACT(VLOOKUP(PC42,OFERTA_0,4,FALSE),PF42),1,0)</f>
        <v>1</v>
      </c>
      <c r="PM42" s="899">
        <f t="shared" si="669"/>
        <v>1</v>
      </c>
      <c r="PN42" s="899">
        <f t="shared" si="670"/>
        <v>1</v>
      </c>
      <c r="PO42" s="899">
        <f>PRODUCT(PJ42:PN42)</f>
        <v>1</v>
      </c>
      <c r="PP42" s="966">
        <f>ROUND(PH42,0)</f>
        <v>223080</v>
      </c>
      <c r="PQ42" s="901">
        <f>PH42-PP42</f>
        <v>0</v>
      </c>
      <c r="PT42" s="958" t="s">
        <v>770</v>
      </c>
      <c r="PU42" s="1030" t="s">
        <v>425</v>
      </c>
      <c r="PV42" s="1031" t="s">
        <v>148</v>
      </c>
      <c r="PW42" s="1044">
        <v>12</v>
      </c>
      <c r="PX42" s="1045">
        <v>28100</v>
      </c>
      <c r="PY42" s="1051">
        <f t="shared" si="674"/>
        <v>337200</v>
      </c>
      <c r="PZ42" s="1016"/>
      <c r="QA42" s="898">
        <f>IF(EXACT(VLOOKUP(PT42,OFERTA_0,2,FALSE),PU42),1,0)</f>
        <v>1</v>
      </c>
      <c r="QB42" s="898">
        <f>IF(EXACT(VLOOKUP(PT42,OFERTA_0,3,FALSE),PV42),1,0)</f>
        <v>1</v>
      </c>
      <c r="QC42" s="899">
        <f>IF(EXACT(VLOOKUP(PT42,OFERTA_0,4,FALSE),PW42),1,0)</f>
        <v>1</v>
      </c>
      <c r="QD42" s="899">
        <f t="shared" si="678"/>
        <v>1</v>
      </c>
      <c r="QE42" s="899">
        <f t="shared" si="679"/>
        <v>1</v>
      </c>
      <c r="QF42" s="899">
        <f>PRODUCT(QA42:QE42)</f>
        <v>1</v>
      </c>
      <c r="QG42" s="966">
        <f>ROUND(PY42,0)</f>
        <v>337200</v>
      </c>
      <c r="QH42" s="901">
        <f>PY42-QG42</f>
        <v>0</v>
      </c>
      <c r="QK42" s="958" t="s">
        <v>770</v>
      </c>
      <c r="QL42" s="1030" t="s">
        <v>425</v>
      </c>
      <c r="QM42" s="1031" t="s">
        <v>148</v>
      </c>
      <c r="QN42" s="1044">
        <v>12</v>
      </c>
      <c r="QO42" s="1049">
        <v>20039.699999999997</v>
      </c>
      <c r="QP42" s="1054">
        <f t="shared" si="683"/>
        <v>240476</v>
      </c>
      <c r="QQ42" s="1016"/>
      <c r="QR42" s="898">
        <f>IF(EXACT(VLOOKUP(QK42,OFERTA_0,2,FALSE),QL42),1,0)</f>
        <v>1</v>
      </c>
      <c r="QS42" s="898">
        <f>IF(EXACT(VLOOKUP(QK42,OFERTA_0,3,FALSE),QM42),1,0)</f>
        <v>1</v>
      </c>
      <c r="QT42" s="899">
        <f>IF(EXACT(VLOOKUP(QK42,OFERTA_0,4,FALSE),QN42),1,0)</f>
        <v>1</v>
      </c>
      <c r="QU42" s="899">
        <f t="shared" si="687"/>
        <v>1</v>
      </c>
      <c r="QV42" s="899">
        <f t="shared" si="688"/>
        <v>1</v>
      </c>
      <c r="QW42" s="899">
        <f>PRODUCT(QR42:QV42)</f>
        <v>1</v>
      </c>
      <c r="QX42" s="966">
        <f>ROUND(QP42,0)</f>
        <v>240476</v>
      </c>
      <c r="QY42" s="901">
        <f>QP42-QX42</f>
        <v>0</v>
      </c>
      <c r="RB42" s="405"/>
      <c r="RC42" s="406"/>
      <c r="RD42" s="407"/>
      <c r="RE42" s="408"/>
      <c r="RF42" s="409"/>
      <c r="RG42" s="410"/>
      <c r="RH42" s="410"/>
      <c r="RI42" s="898"/>
      <c r="RJ42" s="898"/>
      <c r="RK42" s="934"/>
      <c r="RL42" s="934"/>
      <c r="RM42" s="934"/>
      <c r="RN42" s="934"/>
      <c r="RO42" s="935"/>
      <c r="RP42" s="936"/>
      <c r="RS42" s="405"/>
      <c r="RT42" s="406"/>
      <c r="RU42" s="407"/>
      <c r="RV42" s="408"/>
      <c r="RW42" s="409"/>
      <c r="RX42" s="410"/>
      <c r="RY42" s="410"/>
      <c r="RZ42" s="898"/>
      <c r="SA42" s="898"/>
      <c r="SB42" s="934"/>
      <c r="SC42" s="934"/>
      <c r="SD42" s="934"/>
      <c r="SE42" s="934"/>
      <c r="SF42" s="935"/>
      <c r="SG42" s="936"/>
      <c r="SJ42" s="405"/>
      <c r="SK42" s="406"/>
      <c r="SL42" s="407"/>
      <c r="SM42" s="408"/>
      <c r="SN42" s="409"/>
      <c r="SO42" s="410"/>
      <c r="SP42" s="410"/>
      <c r="SQ42" s="898"/>
      <c r="SR42" s="898"/>
      <c r="SS42" s="934"/>
      <c r="ST42" s="934"/>
      <c r="SU42" s="934"/>
      <c r="SV42" s="934"/>
      <c r="SW42" s="935"/>
      <c r="SX42" s="936"/>
    </row>
    <row r="43" spans="2:518" ht="50.25" customHeight="1" thickTop="1" thickBot="1">
      <c r="B43" s="958" t="s">
        <v>770</v>
      </c>
      <c r="C43" s="1030" t="s">
        <v>426</v>
      </c>
      <c r="D43" s="1031" t="s">
        <v>149</v>
      </c>
      <c r="E43" s="1044">
        <v>7</v>
      </c>
      <c r="F43" s="1045"/>
      <c r="G43" s="1051">
        <f t="shared" si="458"/>
        <v>0</v>
      </c>
      <c r="H43" s="1016"/>
      <c r="K43" s="958" t="s">
        <v>770</v>
      </c>
      <c r="L43" s="1030" t="s">
        <v>426</v>
      </c>
      <c r="M43" s="1031" t="s">
        <v>149</v>
      </c>
      <c r="N43" s="1044">
        <v>7</v>
      </c>
      <c r="O43" s="1046">
        <v>101231</v>
      </c>
      <c r="P43" s="1051">
        <f t="shared" si="459"/>
        <v>708617</v>
      </c>
      <c r="Q43" s="1016"/>
      <c r="R43" s="898">
        <v>1</v>
      </c>
      <c r="S43" s="898">
        <v>1</v>
      </c>
      <c r="T43" s="899">
        <v>1</v>
      </c>
      <c r="U43" s="899">
        <f t="shared" si="692"/>
        <v>1</v>
      </c>
      <c r="V43" s="899">
        <f t="shared" si="692"/>
        <v>1</v>
      </c>
      <c r="W43" s="899">
        <f>PRODUCT(R43:V43)</f>
        <v>1</v>
      </c>
      <c r="X43" s="966">
        <f>ROUND(P43,0)</f>
        <v>708617</v>
      </c>
      <c r="Y43" s="901">
        <f>P43-X43</f>
        <v>0</v>
      </c>
      <c r="Z43" s="872"/>
      <c r="AA43" s="872"/>
      <c r="AB43" s="958" t="s">
        <v>770</v>
      </c>
      <c r="AC43" s="1030" t="s">
        <v>426</v>
      </c>
      <c r="AD43" s="1031" t="s">
        <v>149</v>
      </c>
      <c r="AE43" s="1044">
        <v>7</v>
      </c>
      <c r="AF43" s="1045">
        <v>130000</v>
      </c>
      <c r="AG43" s="1051">
        <f t="shared" si="460"/>
        <v>910000</v>
      </c>
      <c r="AH43" s="1016"/>
      <c r="AI43" s="898">
        <v>1</v>
      </c>
      <c r="AJ43" s="898">
        <v>1</v>
      </c>
      <c r="AK43" s="899">
        <v>1</v>
      </c>
      <c r="AL43" s="899">
        <f t="shared" si="464"/>
        <v>1</v>
      </c>
      <c r="AM43" s="899">
        <f t="shared" si="465"/>
        <v>1</v>
      </c>
      <c r="AN43" s="899">
        <f>PRODUCT(AI43:AM43)</f>
        <v>1</v>
      </c>
      <c r="AO43" s="966">
        <f>ROUND(AG43,0)</f>
        <v>910000</v>
      </c>
      <c r="AP43" s="901">
        <f>AG43-AO43</f>
        <v>0</v>
      </c>
      <c r="AQ43" s="872"/>
      <c r="AR43" s="872"/>
      <c r="AS43" s="958" t="s">
        <v>770</v>
      </c>
      <c r="AT43" s="1035" t="s">
        <v>426</v>
      </c>
      <c r="AU43" s="1031" t="s">
        <v>149</v>
      </c>
      <c r="AV43" s="1044">
        <v>7</v>
      </c>
      <c r="AW43" s="1047">
        <v>25000</v>
      </c>
      <c r="AX43" s="1052">
        <f t="shared" si="469"/>
        <v>175000</v>
      </c>
      <c r="AY43" s="1016"/>
      <c r="AZ43" s="898">
        <v>1</v>
      </c>
      <c r="BA43" s="898">
        <v>1</v>
      </c>
      <c r="BB43" s="899">
        <v>1</v>
      </c>
      <c r="BC43" s="899">
        <f t="shared" si="473"/>
        <v>1</v>
      </c>
      <c r="BD43" s="899">
        <f t="shared" si="474"/>
        <v>1</v>
      </c>
      <c r="BE43" s="899">
        <f>PRODUCT(AZ43:BD43)</f>
        <v>1</v>
      </c>
      <c r="BF43" s="966">
        <f>ROUND(AX43,0)</f>
        <v>175000</v>
      </c>
      <c r="BG43" s="901">
        <f>AX43-BF43</f>
        <v>0</v>
      </c>
      <c r="BJ43" s="958" t="s">
        <v>770</v>
      </c>
      <c r="BK43" s="1030" t="s">
        <v>426</v>
      </c>
      <c r="BL43" s="1031" t="s">
        <v>149</v>
      </c>
      <c r="BM43" s="1044">
        <v>7</v>
      </c>
      <c r="BN43" s="1045">
        <v>45000</v>
      </c>
      <c r="BO43" s="1051">
        <f t="shared" si="478"/>
        <v>315000</v>
      </c>
      <c r="BP43" s="1016"/>
      <c r="BQ43" s="898">
        <v>1</v>
      </c>
      <c r="BR43" s="898">
        <v>1</v>
      </c>
      <c r="BS43" s="899">
        <v>1</v>
      </c>
      <c r="BT43" s="899">
        <f t="shared" si="482"/>
        <v>1</v>
      </c>
      <c r="BU43" s="899">
        <f t="shared" si="483"/>
        <v>1</v>
      </c>
      <c r="BV43" s="899">
        <f>PRODUCT(BQ43:BU43)</f>
        <v>1</v>
      </c>
      <c r="BW43" s="966">
        <f>ROUND(BO43,0)</f>
        <v>315000</v>
      </c>
      <c r="BX43" s="901">
        <f>BO43-BW43</f>
        <v>0</v>
      </c>
      <c r="CA43" s="958" t="s">
        <v>770</v>
      </c>
      <c r="CB43" s="1030" t="s">
        <v>426</v>
      </c>
      <c r="CC43" s="1031" t="s">
        <v>149</v>
      </c>
      <c r="CD43" s="1044">
        <v>7</v>
      </c>
      <c r="CE43" s="1045">
        <v>98598</v>
      </c>
      <c r="CF43" s="1051">
        <f t="shared" si="487"/>
        <v>690186</v>
      </c>
      <c r="CG43" s="1016"/>
      <c r="CH43" s="898">
        <v>1</v>
      </c>
      <c r="CI43" s="898">
        <v>1</v>
      </c>
      <c r="CJ43" s="899">
        <v>1</v>
      </c>
      <c r="CK43" s="899">
        <f t="shared" si="491"/>
        <v>1</v>
      </c>
      <c r="CL43" s="899">
        <f t="shared" si="492"/>
        <v>1</v>
      </c>
      <c r="CM43" s="899">
        <f>PRODUCT(CH43:CL43)</f>
        <v>1</v>
      </c>
      <c r="CN43" s="966">
        <f>ROUND(CF43,0)</f>
        <v>690186</v>
      </c>
      <c r="CO43" s="901">
        <f>CF43-CN43</f>
        <v>0</v>
      </c>
      <c r="CR43" s="958" t="s">
        <v>770</v>
      </c>
      <c r="CS43" s="1030" t="s">
        <v>426</v>
      </c>
      <c r="CT43" s="1031" t="s">
        <v>149</v>
      </c>
      <c r="CU43" s="1044">
        <v>7</v>
      </c>
      <c r="CV43" s="1045">
        <v>180000</v>
      </c>
      <c r="CW43" s="1051">
        <f t="shared" si="496"/>
        <v>1260000</v>
      </c>
      <c r="CX43" s="1016"/>
      <c r="CY43" s="898">
        <v>1</v>
      </c>
      <c r="CZ43" s="898">
        <v>1</v>
      </c>
      <c r="DA43" s="899">
        <v>1</v>
      </c>
      <c r="DB43" s="899">
        <f t="shared" si="500"/>
        <v>1</v>
      </c>
      <c r="DC43" s="899">
        <f t="shared" si="501"/>
        <v>1</v>
      </c>
      <c r="DD43" s="899">
        <f>PRODUCT(CY43:DC43)</f>
        <v>1</v>
      </c>
      <c r="DE43" s="966">
        <f>ROUND(CW43,0)</f>
        <v>1260000</v>
      </c>
      <c r="DF43" s="901">
        <f>CW43-DE43</f>
        <v>0</v>
      </c>
      <c r="DI43" s="958" t="s">
        <v>770</v>
      </c>
      <c r="DJ43" s="1030" t="s">
        <v>426</v>
      </c>
      <c r="DK43" s="1031" t="s">
        <v>149</v>
      </c>
      <c r="DL43" s="1044">
        <v>7</v>
      </c>
      <c r="DM43" s="1045">
        <v>329899</v>
      </c>
      <c r="DN43" s="1051">
        <f t="shared" si="505"/>
        <v>2309293</v>
      </c>
      <c r="DO43" s="1016"/>
      <c r="DP43" s="898">
        <v>1</v>
      </c>
      <c r="DQ43" s="898">
        <v>1</v>
      </c>
      <c r="DR43" s="899">
        <v>1</v>
      </c>
      <c r="DS43" s="899">
        <f t="shared" si="509"/>
        <v>1</v>
      </c>
      <c r="DT43" s="899">
        <f t="shared" si="510"/>
        <v>1</v>
      </c>
      <c r="DU43" s="899">
        <f>PRODUCT(DP43:DT43)</f>
        <v>1</v>
      </c>
      <c r="DV43" s="966">
        <f>ROUND(DN43,0)</f>
        <v>2309293</v>
      </c>
      <c r="DW43" s="901">
        <f>DN43-DV43</f>
        <v>0</v>
      </c>
      <c r="DZ43" s="958" t="s">
        <v>770</v>
      </c>
      <c r="EA43" s="1030" t="s">
        <v>426</v>
      </c>
      <c r="EB43" s="1031" t="s">
        <v>149</v>
      </c>
      <c r="EC43" s="1044">
        <v>7</v>
      </c>
      <c r="ED43" s="1045">
        <v>532400</v>
      </c>
      <c r="EE43" s="1051">
        <f t="shared" si="514"/>
        <v>3726800</v>
      </c>
      <c r="EF43" s="1016"/>
      <c r="EG43" s="898">
        <v>1</v>
      </c>
      <c r="EH43" s="898">
        <v>1</v>
      </c>
      <c r="EI43" s="899">
        <v>1</v>
      </c>
      <c r="EJ43" s="899">
        <f t="shared" si="518"/>
        <v>1</v>
      </c>
      <c r="EK43" s="899">
        <f t="shared" si="519"/>
        <v>1</v>
      </c>
      <c r="EL43" s="899">
        <f>PRODUCT(EG43:EK43)</f>
        <v>1</v>
      </c>
      <c r="EM43" s="966">
        <f>ROUND(EE43,0)</f>
        <v>3726800</v>
      </c>
      <c r="EN43" s="901">
        <f>EE43-EM43</f>
        <v>0</v>
      </c>
      <c r="EQ43" s="958" t="s">
        <v>770</v>
      </c>
      <c r="ER43" s="1030" t="s">
        <v>426</v>
      </c>
      <c r="ES43" s="1031" t="s">
        <v>149</v>
      </c>
      <c r="ET43" s="1044">
        <v>7</v>
      </c>
      <c r="EU43" s="1045">
        <v>99100</v>
      </c>
      <c r="EV43" s="1051">
        <f t="shared" si="523"/>
        <v>693700</v>
      </c>
      <c r="EW43" s="1016"/>
      <c r="EX43" s="898">
        <v>1</v>
      </c>
      <c r="EY43" s="898">
        <v>1</v>
      </c>
      <c r="EZ43" s="899">
        <v>1</v>
      </c>
      <c r="FA43" s="899">
        <f t="shared" si="527"/>
        <v>1</v>
      </c>
      <c r="FB43" s="899">
        <f t="shared" si="528"/>
        <v>1</v>
      </c>
      <c r="FC43" s="899">
        <f>PRODUCT(EX43:FB43)</f>
        <v>1</v>
      </c>
      <c r="FD43" s="966">
        <f>ROUND(EV43,0)</f>
        <v>693700</v>
      </c>
      <c r="FE43" s="901">
        <f>EV43-FD43</f>
        <v>0</v>
      </c>
      <c r="FH43" s="958"/>
      <c r="FI43" s="1030"/>
      <c r="FJ43" s="1031"/>
      <c r="FK43" s="1044"/>
      <c r="FL43" s="1045"/>
      <c r="FM43" s="1051">
        <f t="shared" si="532"/>
        <v>0</v>
      </c>
      <c r="FN43" s="1016"/>
      <c r="FO43" s="898">
        <v>1</v>
      </c>
      <c r="FP43" s="898">
        <v>1</v>
      </c>
      <c r="FQ43" s="899">
        <v>1</v>
      </c>
      <c r="FR43" s="899">
        <f t="shared" si="536"/>
        <v>0</v>
      </c>
      <c r="FS43" s="899">
        <f t="shared" si="537"/>
        <v>0</v>
      </c>
      <c r="FT43" s="899">
        <f>PRODUCT(FO43:FS43)</f>
        <v>0</v>
      </c>
      <c r="FU43" s="966">
        <f>ROUND(FM43,0)</f>
        <v>0</v>
      </c>
      <c r="FV43" s="901">
        <f>FM43-FU43</f>
        <v>0</v>
      </c>
      <c r="FY43" s="958" t="s">
        <v>770</v>
      </c>
      <c r="FZ43" s="1030" t="s">
        <v>426</v>
      </c>
      <c r="GA43" s="1031" t="s">
        <v>149</v>
      </c>
      <c r="GB43" s="1044">
        <v>7</v>
      </c>
      <c r="GC43" s="1046">
        <v>101231</v>
      </c>
      <c r="GD43" s="1051">
        <f t="shared" si="541"/>
        <v>708617</v>
      </c>
      <c r="GE43" s="1016"/>
      <c r="GF43" s="898">
        <v>1</v>
      </c>
      <c r="GG43" s="898">
        <v>1</v>
      </c>
      <c r="GH43" s="899">
        <v>1</v>
      </c>
      <c r="GI43" s="899">
        <f t="shared" si="545"/>
        <v>1</v>
      </c>
      <c r="GJ43" s="899">
        <f t="shared" si="546"/>
        <v>1</v>
      </c>
      <c r="GK43" s="899">
        <f>PRODUCT(GF43:GJ43)</f>
        <v>1</v>
      </c>
      <c r="GL43" s="966">
        <f>ROUND(GD43,0)</f>
        <v>708617</v>
      </c>
      <c r="GM43" s="901">
        <f>GD43-GL43</f>
        <v>0</v>
      </c>
      <c r="GP43" s="958" t="s">
        <v>770</v>
      </c>
      <c r="GQ43" s="1030" t="s">
        <v>426</v>
      </c>
      <c r="GR43" s="1031" t="s">
        <v>149</v>
      </c>
      <c r="GS43" s="1044">
        <v>7</v>
      </c>
      <c r="GT43" s="1045">
        <v>99200</v>
      </c>
      <c r="GU43" s="1051">
        <f t="shared" si="550"/>
        <v>694400</v>
      </c>
      <c r="GV43" s="1016"/>
      <c r="GW43" s="898">
        <v>1</v>
      </c>
      <c r="GX43" s="898">
        <v>1</v>
      </c>
      <c r="GY43" s="899">
        <v>1</v>
      </c>
      <c r="GZ43" s="899">
        <f t="shared" si="554"/>
        <v>1</v>
      </c>
      <c r="HA43" s="899">
        <f t="shared" si="555"/>
        <v>1</v>
      </c>
      <c r="HB43" s="899">
        <f>PRODUCT(GW43:HA43)</f>
        <v>1</v>
      </c>
      <c r="HC43" s="966">
        <f>ROUND(GU43,0)</f>
        <v>694400</v>
      </c>
      <c r="HD43" s="901">
        <f>GU43-HC43</f>
        <v>0</v>
      </c>
      <c r="HG43" s="958" t="s">
        <v>770</v>
      </c>
      <c r="HH43" s="1030" t="s">
        <v>426</v>
      </c>
      <c r="HI43" s="1031" t="s">
        <v>149</v>
      </c>
      <c r="HJ43" s="1044">
        <v>7</v>
      </c>
      <c r="HK43" s="1045">
        <v>43762</v>
      </c>
      <c r="HL43" s="1051">
        <f t="shared" si="559"/>
        <v>306334</v>
      </c>
      <c r="HM43" s="1016"/>
      <c r="HN43" s="898">
        <v>1</v>
      </c>
      <c r="HO43" s="898">
        <v>1</v>
      </c>
      <c r="HP43" s="899">
        <v>1</v>
      </c>
      <c r="HQ43" s="899">
        <f t="shared" si="563"/>
        <v>1</v>
      </c>
      <c r="HR43" s="899">
        <f t="shared" si="564"/>
        <v>1</v>
      </c>
      <c r="HS43" s="899">
        <f>PRODUCT(HN43:HR43)</f>
        <v>1</v>
      </c>
      <c r="HT43" s="966">
        <f>ROUND(HL43,0)</f>
        <v>306334</v>
      </c>
      <c r="HU43" s="901">
        <f>HL43-HT43</f>
        <v>0</v>
      </c>
      <c r="HX43" s="958" t="s">
        <v>770</v>
      </c>
      <c r="HY43" s="1030" t="s">
        <v>426</v>
      </c>
      <c r="HZ43" s="1031" t="s">
        <v>149</v>
      </c>
      <c r="IA43" s="1044">
        <v>7</v>
      </c>
      <c r="IB43" s="1048">
        <v>61991</v>
      </c>
      <c r="IC43" s="1053">
        <f t="shared" si="568"/>
        <v>433937</v>
      </c>
      <c r="ID43" s="1016"/>
      <c r="IE43" s="898">
        <v>1</v>
      </c>
      <c r="IF43" s="898">
        <v>1</v>
      </c>
      <c r="IG43" s="899">
        <v>1</v>
      </c>
      <c r="IH43" s="899">
        <f t="shared" si="572"/>
        <v>1</v>
      </c>
      <c r="II43" s="899">
        <f t="shared" si="573"/>
        <v>1</v>
      </c>
      <c r="IJ43" s="899">
        <f>PRODUCT(IE43:II43)</f>
        <v>1</v>
      </c>
      <c r="IK43" s="966">
        <f>ROUND(IC43,0)</f>
        <v>433937</v>
      </c>
      <c r="IL43" s="901">
        <f>IC43-IK43</f>
        <v>0</v>
      </c>
      <c r="IO43" s="958" t="s">
        <v>770</v>
      </c>
      <c r="IP43" s="1030" t="s">
        <v>426</v>
      </c>
      <c r="IQ43" s="1031" t="s">
        <v>149</v>
      </c>
      <c r="IR43" s="1044">
        <v>7</v>
      </c>
      <c r="IS43" s="1045">
        <v>135590</v>
      </c>
      <c r="IT43" s="1051">
        <f t="shared" si="577"/>
        <v>949130</v>
      </c>
      <c r="IU43" s="1016"/>
      <c r="IV43" s="898">
        <v>1</v>
      </c>
      <c r="IW43" s="898">
        <v>1</v>
      </c>
      <c r="IX43" s="899">
        <v>1</v>
      </c>
      <c r="IY43" s="899">
        <f t="shared" si="581"/>
        <v>1</v>
      </c>
      <c r="IZ43" s="899">
        <f t="shared" si="582"/>
        <v>1</v>
      </c>
      <c r="JA43" s="899">
        <f>PRODUCT(IV43:IZ43)</f>
        <v>1</v>
      </c>
      <c r="JB43" s="966">
        <f>ROUND(IT43,0)</f>
        <v>949130</v>
      </c>
      <c r="JC43" s="901">
        <f>IT43-JB43</f>
        <v>0</v>
      </c>
      <c r="JF43" s="958" t="s">
        <v>770</v>
      </c>
      <c r="JG43" s="1030" t="s">
        <v>426</v>
      </c>
      <c r="JH43" s="1031" t="s">
        <v>149</v>
      </c>
      <c r="JI43" s="1044">
        <v>7</v>
      </c>
      <c r="JJ43" s="1045">
        <v>32000</v>
      </c>
      <c r="JK43" s="1051">
        <f t="shared" si="586"/>
        <v>224000</v>
      </c>
      <c r="JL43" s="1016"/>
      <c r="JM43" s="898">
        <v>1</v>
      </c>
      <c r="JN43" s="898">
        <v>1</v>
      </c>
      <c r="JO43" s="899">
        <v>1</v>
      </c>
      <c r="JP43" s="899">
        <f t="shared" si="590"/>
        <v>1</v>
      </c>
      <c r="JQ43" s="899">
        <f t="shared" si="591"/>
        <v>1</v>
      </c>
      <c r="JR43" s="899">
        <f>PRODUCT(JM43:JQ43)</f>
        <v>1</v>
      </c>
      <c r="JS43" s="966">
        <f>ROUND(JK43,0)</f>
        <v>224000</v>
      </c>
      <c r="JT43" s="901">
        <f>JK43-JS43</f>
        <v>0</v>
      </c>
      <c r="JW43" s="958" t="s">
        <v>770</v>
      </c>
      <c r="JX43" s="1030" t="s">
        <v>426</v>
      </c>
      <c r="JY43" s="1031" t="s">
        <v>149</v>
      </c>
      <c r="JZ43" s="1044">
        <v>7</v>
      </c>
      <c r="KA43" s="1045">
        <v>131770.63815000001</v>
      </c>
      <c r="KB43" s="1051">
        <f t="shared" si="595"/>
        <v>922394</v>
      </c>
      <c r="KC43" s="1016"/>
      <c r="KD43" s="898">
        <v>1</v>
      </c>
      <c r="KE43" s="898">
        <v>1</v>
      </c>
      <c r="KF43" s="899">
        <v>1</v>
      </c>
      <c r="KG43" s="899">
        <f t="shared" si="599"/>
        <v>1</v>
      </c>
      <c r="KH43" s="899">
        <f t="shared" si="600"/>
        <v>1</v>
      </c>
      <c r="KI43" s="899">
        <f>PRODUCT(KD43:KH43)</f>
        <v>1</v>
      </c>
      <c r="KJ43" s="966">
        <f>ROUND(KB43,0)</f>
        <v>922394</v>
      </c>
      <c r="KK43" s="901">
        <f>KB43-KJ43</f>
        <v>0</v>
      </c>
      <c r="KN43" s="958" t="s">
        <v>770</v>
      </c>
      <c r="KO43" s="1030" t="s">
        <v>426</v>
      </c>
      <c r="KP43" s="1031" t="s">
        <v>149</v>
      </c>
      <c r="KQ43" s="1044">
        <v>7</v>
      </c>
      <c r="KR43" s="1045">
        <v>160000</v>
      </c>
      <c r="KS43" s="1051">
        <f t="shared" si="604"/>
        <v>1120000</v>
      </c>
      <c r="KT43" s="1016"/>
      <c r="KU43" s="898">
        <v>1</v>
      </c>
      <c r="KV43" s="898">
        <v>1</v>
      </c>
      <c r="KW43" s="899">
        <v>1</v>
      </c>
      <c r="KX43" s="899">
        <f t="shared" si="608"/>
        <v>1</v>
      </c>
      <c r="KY43" s="899">
        <f t="shared" si="609"/>
        <v>1</v>
      </c>
      <c r="KZ43" s="899">
        <f>PRODUCT(KU43:KY43)</f>
        <v>1</v>
      </c>
      <c r="LA43" s="966">
        <f>ROUND(KS43,0)</f>
        <v>1120000</v>
      </c>
      <c r="LB43" s="901">
        <f>KS43-LA43</f>
        <v>0</v>
      </c>
      <c r="LE43" s="958" t="s">
        <v>770</v>
      </c>
      <c r="LF43" s="1030" t="s">
        <v>426</v>
      </c>
      <c r="LG43" s="1031" t="s">
        <v>149</v>
      </c>
      <c r="LH43" s="1044">
        <v>7</v>
      </c>
      <c r="LI43" s="1049">
        <v>24925</v>
      </c>
      <c r="LJ43" s="1054">
        <f t="shared" si="613"/>
        <v>174475</v>
      </c>
      <c r="LK43" s="1016"/>
      <c r="LL43" s="898">
        <v>1</v>
      </c>
      <c r="LM43" s="898">
        <v>1</v>
      </c>
      <c r="LN43" s="899">
        <v>1</v>
      </c>
      <c r="LO43" s="899">
        <f t="shared" si="617"/>
        <v>1</v>
      </c>
      <c r="LP43" s="899">
        <f t="shared" si="618"/>
        <v>1</v>
      </c>
      <c r="LQ43" s="899">
        <f>PRODUCT(LL43:LP43)</f>
        <v>1</v>
      </c>
      <c r="LR43" s="966">
        <f>ROUND(LJ43,0)</f>
        <v>174475</v>
      </c>
      <c r="LS43" s="901">
        <f>LJ43-LR43</f>
        <v>0</v>
      </c>
      <c r="LV43" s="958" t="s">
        <v>770</v>
      </c>
      <c r="LW43" s="1030" t="s">
        <v>426</v>
      </c>
      <c r="LX43" s="1031" t="s">
        <v>149</v>
      </c>
      <c r="LY43" s="1044">
        <v>7</v>
      </c>
      <c r="LZ43" s="1045">
        <v>9750</v>
      </c>
      <c r="MA43" s="1051">
        <f t="shared" si="622"/>
        <v>68250</v>
      </c>
      <c r="MB43" s="1016"/>
      <c r="MC43" s="898">
        <v>1</v>
      </c>
      <c r="MD43" s="898">
        <v>1</v>
      </c>
      <c r="ME43" s="899">
        <v>1</v>
      </c>
      <c r="MF43" s="899">
        <f t="shared" si="626"/>
        <v>1</v>
      </c>
      <c r="MG43" s="899">
        <f t="shared" si="627"/>
        <v>1</v>
      </c>
      <c r="MH43" s="899">
        <f>PRODUCT(MC43:MG43)</f>
        <v>1</v>
      </c>
      <c r="MI43" s="966">
        <f>ROUND(MA43,0)</f>
        <v>68250</v>
      </c>
      <c r="MJ43" s="901">
        <f>MA43-MI43</f>
        <v>0</v>
      </c>
      <c r="MM43" s="958" t="s">
        <v>770</v>
      </c>
      <c r="MN43" s="1030" t="s">
        <v>426</v>
      </c>
      <c r="MO43" s="1031" t="s">
        <v>149</v>
      </c>
      <c r="MP43" s="1044">
        <v>7</v>
      </c>
      <c r="MQ43" s="1045">
        <v>25000</v>
      </c>
      <c r="MR43" s="1051">
        <f t="shared" si="631"/>
        <v>175000</v>
      </c>
      <c r="MS43" s="1016"/>
      <c r="MT43" s="898">
        <v>1</v>
      </c>
      <c r="MU43" s="898">
        <v>1</v>
      </c>
      <c r="MV43" s="899">
        <v>1</v>
      </c>
      <c r="MW43" s="899">
        <f t="shared" si="635"/>
        <v>1</v>
      </c>
      <c r="MX43" s="899">
        <f t="shared" si="636"/>
        <v>1</v>
      </c>
      <c r="MY43" s="899">
        <f>PRODUCT(MT43:MX43)</f>
        <v>1</v>
      </c>
      <c r="MZ43" s="966">
        <f>ROUND(MR43,0)</f>
        <v>175000</v>
      </c>
      <c r="NA43" s="901">
        <f>MR43-MZ43</f>
        <v>0</v>
      </c>
      <c r="ND43" s="975" t="s">
        <v>770</v>
      </c>
      <c r="NE43" s="976" t="s">
        <v>426</v>
      </c>
      <c r="NF43" s="977" t="s">
        <v>149</v>
      </c>
      <c r="NG43" s="978">
        <v>7</v>
      </c>
      <c r="NH43" s="979">
        <v>48801.06</v>
      </c>
      <c r="NI43" s="1055">
        <v>341607</v>
      </c>
      <c r="NJ43" s="1016"/>
      <c r="NK43" s="898">
        <v>1</v>
      </c>
      <c r="NL43" s="898">
        <v>1</v>
      </c>
      <c r="NM43" s="899">
        <v>1</v>
      </c>
      <c r="NN43" s="899">
        <f t="shared" si="643"/>
        <v>1</v>
      </c>
      <c r="NO43" s="899">
        <f t="shared" si="644"/>
        <v>1</v>
      </c>
      <c r="NP43" s="899">
        <f>PRODUCT(NK43:NO43)</f>
        <v>1</v>
      </c>
      <c r="NQ43" s="966">
        <f>ROUND(NI43,0)</f>
        <v>341607</v>
      </c>
      <c r="NR43" s="901">
        <f>NI43-NQ43</f>
        <v>0</v>
      </c>
      <c r="NU43" s="981" t="s">
        <v>770</v>
      </c>
      <c r="NV43" s="982" t="s">
        <v>426</v>
      </c>
      <c r="NW43" s="983" t="s">
        <v>149</v>
      </c>
      <c r="NX43" s="984">
        <v>7</v>
      </c>
      <c r="NY43" s="1050">
        <v>49294</v>
      </c>
      <c r="NZ43" s="1056">
        <f t="shared" si="648"/>
        <v>345058</v>
      </c>
      <c r="OA43" s="1016"/>
      <c r="OB43" s="898">
        <v>1</v>
      </c>
      <c r="OC43" s="898">
        <v>1</v>
      </c>
      <c r="OD43" s="899">
        <v>1</v>
      </c>
      <c r="OE43" s="899">
        <f t="shared" si="652"/>
        <v>1</v>
      </c>
      <c r="OF43" s="899">
        <f t="shared" si="653"/>
        <v>1</v>
      </c>
      <c r="OG43" s="899">
        <f>PRODUCT(OB43:OF43)</f>
        <v>1</v>
      </c>
      <c r="OH43" s="966">
        <f>ROUND(NZ43,0)</f>
        <v>345058</v>
      </c>
      <c r="OI43" s="901">
        <f>NZ43-OH43</f>
        <v>0</v>
      </c>
      <c r="OL43" s="958" t="s">
        <v>770</v>
      </c>
      <c r="OM43" s="1030" t="s">
        <v>426</v>
      </c>
      <c r="ON43" s="1031" t="s">
        <v>149</v>
      </c>
      <c r="OO43" s="1044">
        <v>7</v>
      </c>
      <c r="OP43" s="1045">
        <v>69872</v>
      </c>
      <c r="OQ43" s="1051">
        <f t="shared" si="657"/>
        <v>489104</v>
      </c>
      <c r="OR43" s="1016"/>
      <c r="OS43" s="898">
        <v>1</v>
      </c>
      <c r="OT43" s="898">
        <v>1</v>
      </c>
      <c r="OU43" s="899">
        <v>1</v>
      </c>
      <c r="OV43" s="899">
        <f t="shared" si="661"/>
        <v>1</v>
      </c>
      <c r="OW43" s="899">
        <f t="shared" si="662"/>
        <v>1</v>
      </c>
      <c r="OX43" s="899">
        <f>PRODUCT(OS43:OW43)</f>
        <v>1</v>
      </c>
      <c r="OY43" s="966">
        <f>ROUND(OQ43,0)</f>
        <v>489104</v>
      </c>
      <c r="OZ43" s="901">
        <f>OQ43-OY43</f>
        <v>0</v>
      </c>
      <c r="PC43" s="958" t="s">
        <v>770</v>
      </c>
      <c r="PD43" s="1030" t="s">
        <v>426</v>
      </c>
      <c r="PE43" s="1031" t="s">
        <v>149</v>
      </c>
      <c r="PF43" s="1044">
        <v>7</v>
      </c>
      <c r="PG43" s="1059">
        <v>118300</v>
      </c>
      <c r="PH43" s="1057">
        <v>828100</v>
      </c>
      <c r="PI43" s="1024"/>
      <c r="PJ43" s="898">
        <v>1</v>
      </c>
      <c r="PK43" s="898">
        <v>1</v>
      </c>
      <c r="PL43" s="899">
        <v>1</v>
      </c>
      <c r="PM43" s="899">
        <f t="shared" si="669"/>
        <v>1</v>
      </c>
      <c r="PN43" s="899">
        <f t="shared" si="670"/>
        <v>1</v>
      </c>
      <c r="PO43" s="899">
        <f>PRODUCT(PJ43:PN43)</f>
        <v>1</v>
      </c>
      <c r="PP43" s="966">
        <f>ROUND(PH43,0)</f>
        <v>828100</v>
      </c>
      <c r="PQ43" s="901">
        <f>PH43-PP43</f>
        <v>0</v>
      </c>
      <c r="PT43" s="958" t="s">
        <v>770</v>
      </c>
      <c r="PU43" s="1030" t="s">
        <v>426</v>
      </c>
      <c r="PV43" s="1031" t="s">
        <v>149</v>
      </c>
      <c r="PW43" s="1044">
        <v>7</v>
      </c>
      <c r="PX43" s="1045">
        <v>99060</v>
      </c>
      <c r="PY43" s="1051">
        <f t="shared" si="674"/>
        <v>693420</v>
      </c>
      <c r="PZ43" s="1016"/>
      <c r="QA43" s="898">
        <v>1</v>
      </c>
      <c r="QB43" s="898">
        <v>1</v>
      </c>
      <c r="QC43" s="899">
        <v>1</v>
      </c>
      <c r="QD43" s="899">
        <f t="shared" si="678"/>
        <v>1</v>
      </c>
      <c r="QE43" s="899">
        <f t="shared" si="679"/>
        <v>1</v>
      </c>
      <c r="QF43" s="899">
        <f>PRODUCT(QA43:QE43)</f>
        <v>1</v>
      </c>
      <c r="QG43" s="966">
        <f>ROUND(PY43,0)</f>
        <v>693420</v>
      </c>
      <c r="QH43" s="901">
        <f>PY43-QG43</f>
        <v>0</v>
      </c>
      <c r="QK43" s="958" t="s">
        <v>770</v>
      </c>
      <c r="QL43" s="1030" t="s">
        <v>426</v>
      </c>
      <c r="QM43" s="1031" t="s">
        <v>149</v>
      </c>
      <c r="QN43" s="1044">
        <v>7</v>
      </c>
      <c r="QO43" s="1049">
        <v>25049.624999999996</v>
      </c>
      <c r="QP43" s="1054">
        <f t="shared" si="683"/>
        <v>175347</v>
      </c>
      <c r="QQ43" s="1016"/>
      <c r="QR43" s="898">
        <v>1</v>
      </c>
      <c r="QS43" s="898">
        <v>1</v>
      </c>
      <c r="QT43" s="899">
        <v>1</v>
      </c>
      <c r="QU43" s="899">
        <f t="shared" si="687"/>
        <v>1</v>
      </c>
      <c r="QV43" s="899">
        <f t="shared" si="688"/>
        <v>1</v>
      </c>
      <c r="QW43" s="899">
        <f>PRODUCT(QR43:QV43)</f>
        <v>1</v>
      </c>
      <c r="QX43" s="966">
        <f>ROUND(QP43,0)</f>
        <v>175347</v>
      </c>
      <c r="QY43" s="901">
        <f>QP43-QX43</f>
        <v>0</v>
      </c>
      <c r="RB43" s="405"/>
      <c r="RC43" s="406"/>
      <c r="RD43" s="407"/>
      <c r="RE43" s="408"/>
      <c r="RF43" s="409"/>
      <c r="RG43" s="410"/>
      <c r="RH43" s="410"/>
      <c r="RI43" s="898"/>
      <c r="RJ43" s="898"/>
      <c r="RK43" s="934"/>
      <c r="RL43" s="934"/>
      <c r="RM43" s="934"/>
      <c r="RN43" s="934"/>
      <c r="RO43" s="935"/>
      <c r="RP43" s="936"/>
      <c r="RS43" s="405"/>
      <c r="RT43" s="406"/>
      <c r="RU43" s="407"/>
      <c r="RV43" s="408"/>
      <c r="RW43" s="409"/>
      <c r="RX43" s="410"/>
      <c r="RY43" s="410"/>
      <c r="RZ43" s="898"/>
      <c r="SA43" s="898"/>
      <c r="SB43" s="934"/>
      <c r="SC43" s="934"/>
      <c r="SD43" s="934"/>
      <c r="SE43" s="934"/>
      <c r="SF43" s="935"/>
      <c r="SG43" s="936"/>
      <c r="SJ43" s="405"/>
      <c r="SK43" s="406"/>
      <c r="SL43" s="407"/>
      <c r="SM43" s="408"/>
      <c r="SN43" s="409"/>
      <c r="SO43" s="410"/>
      <c r="SP43" s="410"/>
      <c r="SQ43" s="898"/>
      <c r="SR43" s="898"/>
      <c r="SS43" s="934"/>
      <c r="ST43" s="934"/>
      <c r="SU43" s="934"/>
      <c r="SV43" s="934"/>
      <c r="SW43" s="935"/>
      <c r="SX43" s="936"/>
    </row>
    <row r="44" spans="2:518" ht="45" customHeight="1" thickTop="1" thickBot="1">
      <c r="B44" s="958" t="s">
        <v>771</v>
      </c>
      <c r="C44" s="1030" t="s">
        <v>427</v>
      </c>
      <c r="D44" s="1031" t="s">
        <v>149</v>
      </c>
      <c r="E44" s="1044">
        <f>4+10</f>
        <v>14</v>
      </c>
      <c r="F44" s="1045"/>
      <c r="G44" s="1051">
        <f t="shared" si="458"/>
        <v>0</v>
      </c>
      <c r="H44" s="1016"/>
      <c r="K44" s="958" t="s">
        <v>771</v>
      </c>
      <c r="L44" s="1030" t="s">
        <v>427</v>
      </c>
      <c r="M44" s="1031" t="s">
        <v>149</v>
      </c>
      <c r="N44" s="1044">
        <f>4+10</f>
        <v>14</v>
      </c>
      <c r="O44" s="1046">
        <v>123155</v>
      </c>
      <c r="P44" s="1051">
        <f t="shared" si="459"/>
        <v>1724170</v>
      </c>
      <c r="Q44" s="1016"/>
      <c r="R44" s="898">
        <f t="shared" ref="R44:R52" si="693">IF(EXACT(VLOOKUP(K44,OFERTA_0,2,FALSE),L44),1,0)</f>
        <v>1</v>
      </c>
      <c r="S44" s="898">
        <f t="shared" ref="S44:S52" si="694">IF(EXACT(VLOOKUP(K44,OFERTA_0,3,FALSE),M44),1,0)</f>
        <v>1</v>
      </c>
      <c r="T44" s="899">
        <f t="shared" ref="T44:T52" si="695">IF(EXACT(VLOOKUP(K44,OFERTA_0,4,FALSE),N44),1,0)</f>
        <v>1</v>
      </c>
      <c r="U44" s="899">
        <f t="shared" ref="U44:U52" si="696">IF(O44=0,0,1)</f>
        <v>1</v>
      </c>
      <c r="V44" s="899">
        <f t="shared" ref="V44:V52" si="697">IF(P44=0,0,1)</f>
        <v>1</v>
      </c>
      <c r="W44" s="899">
        <f t="shared" ref="W44:W52" si="698">PRODUCT(R44:V44)</f>
        <v>1</v>
      </c>
      <c r="X44" s="966">
        <f t="shared" ref="X44:X52" si="699">ROUND(P44,0)</f>
        <v>1724170</v>
      </c>
      <c r="Y44" s="901">
        <f t="shared" ref="Y44:Y52" si="700">P44-X44</f>
        <v>0</v>
      </c>
      <c r="Z44" s="872"/>
      <c r="AA44" s="872"/>
      <c r="AB44" s="958" t="s">
        <v>771</v>
      </c>
      <c r="AC44" s="1030" t="s">
        <v>427</v>
      </c>
      <c r="AD44" s="1031" t="s">
        <v>149</v>
      </c>
      <c r="AE44" s="1044">
        <f>4+10</f>
        <v>14</v>
      </c>
      <c r="AF44" s="1045">
        <v>145000</v>
      </c>
      <c r="AG44" s="1051">
        <f t="shared" si="460"/>
        <v>2030000</v>
      </c>
      <c r="AH44" s="1016"/>
      <c r="AI44" s="898">
        <f t="shared" ref="AI44:AI52" si="701">IF(EXACT(VLOOKUP(AB44,OFERTA_0,2,FALSE),AC44),1,0)</f>
        <v>1</v>
      </c>
      <c r="AJ44" s="898">
        <f t="shared" ref="AJ44:AJ52" si="702">IF(EXACT(VLOOKUP(AB44,OFERTA_0,3,FALSE),AD44),1,0)</f>
        <v>1</v>
      </c>
      <c r="AK44" s="899">
        <f t="shared" ref="AK44:AK52" si="703">IF(EXACT(VLOOKUP(AB44,OFERTA_0,4,FALSE),AE44),1,0)</f>
        <v>1</v>
      </c>
      <c r="AL44" s="899">
        <f t="shared" si="464"/>
        <v>1</v>
      </c>
      <c r="AM44" s="899">
        <f t="shared" si="465"/>
        <v>1</v>
      </c>
      <c r="AN44" s="899">
        <f t="shared" ref="AN44:AN52" si="704">PRODUCT(AI44:AM44)</f>
        <v>1</v>
      </c>
      <c r="AO44" s="966">
        <f t="shared" ref="AO44:AO52" si="705">ROUND(AG44,0)</f>
        <v>2030000</v>
      </c>
      <c r="AP44" s="901">
        <f t="shared" ref="AP44:AP52" si="706">AG44-AO44</f>
        <v>0</v>
      </c>
      <c r="AQ44" s="872"/>
      <c r="AR44" s="872"/>
      <c r="AS44" s="958" t="s">
        <v>771</v>
      </c>
      <c r="AT44" s="1035" t="s">
        <v>427</v>
      </c>
      <c r="AU44" s="1031" t="s">
        <v>149</v>
      </c>
      <c r="AV44" s="1044">
        <f>4+10</f>
        <v>14</v>
      </c>
      <c r="AW44" s="1047">
        <v>40000</v>
      </c>
      <c r="AX44" s="1052">
        <f t="shared" si="469"/>
        <v>560000</v>
      </c>
      <c r="AY44" s="1016"/>
      <c r="AZ44" s="898">
        <f t="shared" ref="AZ44:AZ52" si="707">IF(EXACT(VLOOKUP(AS44,OFERTA_0,2,FALSE),AT44),1,0)</f>
        <v>1</v>
      </c>
      <c r="BA44" s="898">
        <f t="shared" ref="BA44:BA52" si="708">IF(EXACT(VLOOKUP(AS44,OFERTA_0,3,FALSE),AU44),1,0)</f>
        <v>1</v>
      </c>
      <c r="BB44" s="899">
        <f t="shared" ref="BB44:BB52" si="709">IF(EXACT(VLOOKUP(AS44,OFERTA_0,4,FALSE),AV44),1,0)</f>
        <v>1</v>
      </c>
      <c r="BC44" s="899">
        <f t="shared" si="473"/>
        <v>1</v>
      </c>
      <c r="BD44" s="899">
        <f t="shared" si="474"/>
        <v>1</v>
      </c>
      <c r="BE44" s="899">
        <f t="shared" ref="BE44:BE52" si="710">PRODUCT(AZ44:BD44)</f>
        <v>1</v>
      </c>
      <c r="BF44" s="966">
        <f t="shared" ref="BF44:BF52" si="711">ROUND(AX44,0)</f>
        <v>560000</v>
      </c>
      <c r="BG44" s="901">
        <f t="shared" ref="BG44:BG52" si="712">AX44-BF44</f>
        <v>0</v>
      </c>
      <c r="BJ44" s="958" t="s">
        <v>771</v>
      </c>
      <c r="BK44" s="1030" t="s">
        <v>427</v>
      </c>
      <c r="BL44" s="1031" t="s">
        <v>149</v>
      </c>
      <c r="BM44" s="1044">
        <f>4+10</f>
        <v>14</v>
      </c>
      <c r="BN44" s="1045">
        <v>85000</v>
      </c>
      <c r="BO44" s="1051">
        <f t="shared" si="478"/>
        <v>1190000</v>
      </c>
      <c r="BP44" s="1016"/>
      <c r="BQ44" s="898">
        <f t="shared" ref="BQ44:BQ52" si="713">IF(EXACT(VLOOKUP(BJ44,OFERTA_0,2,FALSE),BK44),1,0)</f>
        <v>1</v>
      </c>
      <c r="BR44" s="898">
        <f t="shared" ref="BR44:BR52" si="714">IF(EXACT(VLOOKUP(BJ44,OFERTA_0,3,FALSE),BL44),1,0)</f>
        <v>1</v>
      </c>
      <c r="BS44" s="899">
        <f t="shared" ref="BS44:BS52" si="715">IF(EXACT(VLOOKUP(BJ44,OFERTA_0,4,FALSE),BM44),1,0)</f>
        <v>1</v>
      </c>
      <c r="BT44" s="899">
        <f t="shared" si="482"/>
        <v>1</v>
      </c>
      <c r="BU44" s="899">
        <f t="shared" si="483"/>
        <v>1</v>
      </c>
      <c r="BV44" s="899">
        <f t="shared" ref="BV44:BV52" si="716">PRODUCT(BQ44:BU44)</f>
        <v>1</v>
      </c>
      <c r="BW44" s="966">
        <f t="shared" ref="BW44:BW52" si="717">ROUND(BO44,0)</f>
        <v>1190000</v>
      </c>
      <c r="BX44" s="901">
        <f t="shared" ref="BX44:BX52" si="718">BO44-BW44</f>
        <v>0</v>
      </c>
      <c r="CA44" s="958" t="s">
        <v>771</v>
      </c>
      <c r="CB44" s="1030" t="s">
        <v>427</v>
      </c>
      <c r="CC44" s="1031" t="s">
        <v>149</v>
      </c>
      <c r="CD44" s="1044">
        <f>4+10</f>
        <v>14</v>
      </c>
      <c r="CE44" s="1045">
        <v>119952</v>
      </c>
      <c r="CF44" s="1051">
        <f t="shared" si="487"/>
        <v>1679328</v>
      </c>
      <c r="CG44" s="1016"/>
      <c r="CH44" s="898">
        <f t="shared" ref="CH44:CH52" si="719">IF(EXACT(VLOOKUP(CA44,OFERTA_0,2,FALSE),CB44),1,0)</f>
        <v>1</v>
      </c>
      <c r="CI44" s="898">
        <f t="shared" ref="CI44:CI52" si="720">IF(EXACT(VLOOKUP(CA44,OFERTA_0,3,FALSE),CC44),1,0)</f>
        <v>1</v>
      </c>
      <c r="CJ44" s="899">
        <f t="shared" ref="CJ44:CJ52" si="721">IF(EXACT(VLOOKUP(CA44,OFERTA_0,4,FALSE),CD44),1,0)</f>
        <v>1</v>
      </c>
      <c r="CK44" s="899">
        <f t="shared" si="491"/>
        <v>1</v>
      </c>
      <c r="CL44" s="899">
        <f t="shared" si="492"/>
        <v>1</v>
      </c>
      <c r="CM44" s="899">
        <f t="shared" ref="CM44:CM52" si="722">PRODUCT(CH44:CL44)</f>
        <v>1</v>
      </c>
      <c r="CN44" s="966">
        <f t="shared" ref="CN44:CN52" si="723">ROUND(CF44,0)</f>
        <v>1679328</v>
      </c>
      <c r="CO44" s="901">
        <f t="shared" ref="CO44:CO52" si="724">CF44-CN44</f>
        <v>0</v>
      </c>
      <c r="CR44" s="958" t="s">
        <v>771</v>
      </c>
      <c r="CS44" s="1030" t="s">
        <v>427</v>
      </c>
      <c r="CT44" s="1031" t="s">
        <v>149</v>
      </c>
      <c r="CU44" s="1044">
        <f>4+10</f>
        <v>14</v>
      </c>
      <c r="CV44" s="1045">
        <v>210400</v>
      </c>
      <c r="CW44" s="1051">
        <f t="shared" si="496"/>
        <v>2945600</v>
      </c>
      <c r="CX44" s="1016"/>
      <c r="CY44" s="898">
        <f t="shared" ref="CY44:CY52" si="725">IF(EXACT(VLOOKUP(CR44,OFERTA_0,2,FALSE),CS44),1,0)</f>
        <v>1</v>
      </c>
      <c r="CZ44" s="898">
        <f t="shared" ref="CZ44:CZ52" si="726">IF(EXACT(VLOOKUP(CR44,OFERTA_0,3,FALSE),CT44),1,0)</f>
        <v>1</v>
      </c>
      <c r="DA44" s="899">
        <f t="shared" ref="DA44:DA52" si="727">IF(EXACT(VLOOKUP(CR44,OFERTA_0,4,FALSE),CU44),1,0)</f>
        <v>1</v>
      </c>
      <c r="DB44" s="899">
        <f t="shared" si="500"/>
        <v>1</v>
      </c>
      <c r="DC44" s="899">
        <f t="shared" si="501"/>
        <v>1</v>
      </c>
      <c r="DD44" s="899">
        <f t="shared" ref="DD44:DD52" si="728">PRODUCT(CY44:DC44)</f>
        <v>1</v>
      </c>
      <c r="DE44" s="966">
        <f t="shared" ref="DE44:DE52" si="729">ROUND(CW44,0)</f>
        <v>2945600</v>
      </c>
      <c r="DF44" s="901">
        <f t="shared" ref="DF44:DF52" si="730">CW44-DE44</f>
        <v>0</v>
      </c>
      <c r="DI44" s="958" t="s">
        <v>771</v>
      </c>
      <c r="DJ44" s="1030" t="s">
        <v>427</v>
      </c>
      <c r="DK44" s="1031" t="s">
        <v>149</v>
      </c>
      <c r="DL44" s="1044">
        <f>4+10</f>
        <v>14</v>
      </c>
      <c r="DM44" s="1045">
        <v>362889</v>
      </c>
      <c r="DN44" s="1051">
        <f t="shared" si="505"/>
        <v>5080446</v>
      </c>
      <c r="DO44" s="1016"/>
      <c r="DP44" s="898">
        <f t="shared" ref="DP44:DP52" si="731">IF(EXACT(VLOOKUP(DI44,OFERTA_0,2,FALSE),DJ44),1,0)</f>
        <v>1</v>
      </c>
      <c r="DQ44" s="898">
        <f t="shared" ref="DQ44:DQ52" si="732">IF(EXACT(VLOOKUP(DI44,OFERTA_0,3,FALSE),DK44),1,0)</f>
        <v>1</v>
      </c>
      <c r="DR44" s="899">
        <f t="shared" ref="DR44:DR52" si="733">IF(EXACT(VLOOKUP(DI44,OFERTA_0,4,FALSE),DL44),1,0)</f>
        <v>1</v>
      </c>
      <c r="DS44" s="899">
        <f t="shared" si="509"/>
        <v>1</v>
      </c>
      <c r="DT44" s="899">
        <f t="shared" si="510"/>
        <v>1</v>
      </c>
      <c r="DU44" s="899">
        <f t="shared" ref="DU44:DU52" si="734">PRODUCT(DP44:DT44)</f>
        <v>1</v>
      </c>
      <c r="DV44" s="966">
        <f t="shared" ref="DV44:DV52" si="735">ROUND(DN44,0)</f>
        <v>5080446</v>
      </c>
      <c r="DW44" s="901">
        <f t="shared" ref="DW44:DW52" si="736">DN44-DV44</f>
        <v>0</v>
      </c>
      <c r="DZ44" s="958" t="s">
        <v>771</v>
      </c>
      <c r="EA44" s="1030" t="s">
        <v>427</v>
      </c>
      <c r="EB44" s="1031" t="s">
        <v>149</v>
      </c>
      <c r="EC44" s="1044">
        <f>4+10</f>
        <v>14</v>
      </c>
      <c r="ED44" s="1045">
        <v>508750</v>
      </c>
      <c r="EE44" s="1051">
        <f t="shared" si="514"/>
        <v>7122500</v>
      </c>
      <c r="EF44" s="1016"/>
      <c r="EG44" s="898">
        <f t="shared" ref="EG44:EG52" si="737">IF(EXACT(VLOOKUP(DZ44,OFERTA_0,2,FALSE),EA44),1,0)</f>
        <v>1</v>
      </c>
      <c r="EH44" s="898">
        <f t="shared" ref="EH44:EH52" si="738">IF(EXACT(VLOOKUP(DZ44,OFERTA_0,3,FALSE),EB44),1,0)</f>
        <v>1</v>
      </c>
      <c r="EI44" s="899">
        <f t="shared" ref="EI44:EI52" si="739">IF(EXACT(VLOOKUP(DZ44,OFERTA_0,4,FALSE),EC44),1,0)</f>
        <v>1</v>
      </c>
      <c r="EJ44" s="899">
        <f t="shared" si="518"/>
        <v>1</v>
      </c>
      <c r="EK44" s="899">
        <f t="shared" si="519"/>
        <v>1</v>
      </c>
      <c r="EL44" s="899">
        <f t="shared" ref="EL44:EL52" si="740">PRODUCT(EG44:EK44)</f>
        <v>1</v>
      </c>
      <c r="EM44" s="966">
        <f t="shared" ref="EM44:EM52" si="741">ROUND(EE44,0)</f>
        <v>7122500</v>
      </c>
      <c r="EN44" s="901">
        <f t="shared" ref="EN44:EN52" si="742">EE44-EM44</f>
        <v>0</v>
      </c>
      <c r="EQ44" s="958" t="s">
        <v>771</v>
      </c>
      <c r="ER44" s="1030" t="s">
        <v>427</v>
      </c>
      <c r="ES44" s="1031" t="s">
        <v>149</v>
      </c>
      <c r="ET44" s="1044">
        <f>4+10</f>
        <v>14</v>
      </c>
      <c r="EU44" s="1045">
        <v>120700</v>
      </c>
      <c r="EV44" s="1051">
        <f t="shared" si="523"/>
        <v>1689800</v>
      </c>
      <c r="EW44" s="1016"/>
      <c r="EX44" s="898">
        <f t="shared" ref="EX44:EX52" si="743">IF(EXACT(VLOOKUP(EQ44,OFERTA_0,2,FALSE),ER44),1,0)</f>
        <v>1</v>
      </c>
      <c r="EY44" s="898">
        <f t="shared" ref="EY44:EY52" si="744">IF(EXACT(VLOOKUP(EQ44,OFERTA_0,3,FALSE),ES44),1,0)</f>
        <v>1</v>
      </c>
      <c r="EZ44" s="899">
        <f t="shared" ref="EZ44:EZ52" si="745">IF(EXACT(VLOOKUP(EQ44,OFERTA_0,4,FALSE),ET44),1,0)</f>
        <v>1</v>
      </c>
      <c r="FA44" s="899">
        <f t="shared" si="527"/>
        <v>1</v>
      </c>
      <c r="FB44" s="899">
        <f t="shared" si="528"/>
        <v>1</v>
      </c>
      <c r="FC44" s="899">
        <f t="shared" ref="FC44:FC52" si="746">PRODUCT(EX44:FB44)</f>
        <v>1</v>
      </c>
      <c r="FD44" s="966">
        <f t="shared" ref="FD44:FD52" si="747">ROUND(EV44,0)</f>
        <v>1689800</v>
      </c>
      <c r="FE44" s="901">
        <f t="shared" ref="FE44:FE52" si="748">EV44-FD44</f>
        <v>0</v>
      </c>
      <c r="FH44" s="958"/>
      <c r="FI44" s="1030"/>
      <c r="FJ44" s="1031"/>
      <c r="FK44" s="1044"/>
      <c r="FL44" s="1045"/>
      <c r="FM44" s="1051">
        <f t="shared" si="532"/>
        <v>0</v>
      </c>
      <c r="FN44" s="1016"/>
      <c r="FO44" s="898" t="e">
        <f t="shared" ref="FO44:FO52" si="749">IF(EXACT(VLOOKUP(FH44,OFERTA_0,2,FALSE),FI44),1,0)</f>
        <v>#N/A</v>
      </c>
      <c r="FP44" s="898" t="e">
        <f t="shared" ref="FP44:FP52" si="750">IF(EXACT(VLOOKUP(FH44,OFERTA_0,3,FALSE),FJ44),1,0)</f>
        <v>#N/A</v>
      </c>
      <c r="FQ44" s="899" t="e">
        <f t="shared" ref="FQ44:FQ52" si="751">IF(EXACT(VLOOKUP(FH44,OFERTA_0,4,FALSE),FK44),1,0)</f>
        <v>#N/A</v>
      </c>
      <c r="FR44" s="899">
        <f t="shared" si="536"/>
        <v>0</v>
      </c>
      <c r="FS44" s="899">
        <f t="shared" si="537"/>
        <v>0</v>
      </c>
      <c r="FT44" s="899" t="e">
        <f t="shared" ref="FT44:FT52" si="752">PRODUCT(FO44:FS44)</f>
        <v>#N/A</v>
      </c>
      <c r="FU44" s="966">
        <f t="shared" ref="FU44:FU52" si="753">ROUND(FM44,0)</f>
        <v>0</v>
      </c>
      <c r="FV44" s="901">
        <f t="shared" ref="FV44:FV52" si="754">FM44-FU44</f>
        <v>0</v>
      </c>
      <c r="FY44" s="958" t="s">
        <v>771</v>
      </c>
      <c r="FZ44" s="1030" t="s">
        <v>427</v>
      </c>
      <c r="GA44" s="1031" t="s">
        <v>149</v>
      </c>
      <c r="GB44" s="1044">
        <f>4+10</f>
        <v>14</v>
      </c>
      <c r="GC44" s="1046">
        <v>123155</v>
      </c>
      <c r="GD44" s="1051">
        <f t="shared" si="541"/>
        <v>1724170</v>
      </c>
      <c r="GE44" s="1016"/>
      <c r="GF44" s="898">
        <f t="shared" ref="GF44:GF52" si="755">IF(EXACT(VLOOKUP(FY44,OFERTA_0,2,FALSE),FZ44),1,0)</f>
        <v>1</v>
      </c>
      <c r="GG44" s="898">
        <f t="shared" ref="GG44:GG52" si="756">IF(EXACT(VLOOKUP(FY44,OFERTA_0,3,FALSE),GA44),1,0)</f>
        <v>1</v>
      </c>
      <c r="GH44" s="899">
        <f t="shared" ref="GH44:GH52" si="757">IF(EXACT(VLOOKUP(FY44,OFERTA_0,4,FALSE),GB44),1,0)</f>
        <v>1</v>
      </c>
      <c r="GI44" s="899">
        <f t="shared" si="545"/>
        <v>1</v>
      </c>
      <c r="GJ44" s="899">
        <f t="shared" si="546"/>
        <v>1</v>
      </c>
      <c r="GK44" s="899">
        <f t="shared" ref="GK44:GK52" si="758">PRODUCT(GF44:GJ44)</f>
        <v>1</v>
      </c>
      <c r="GL44" s="966">
        <f t="shared" ref="GL44:GL52" si="759">ROUND(GD44,0)</f>
        <v>1724170</v>
      </c>
      <c r="GM44" s="901">
        <f t="shared" ref="GM44:GM52" si="760">GD44-GL44</f>
        <v>0</v>
      </c>
      <c r="GP44" s="958" t="s">
        <v>771</v>
      </c>
      <c r="GQ44" s="1030" t="s">
        <v>427</v>
      </c>
      <c r="GR44" s="1031" t="s">
        <v>149</v>
      </c>
      <c r="GS44" s="1044">
        <f>4+10</f>
        <v>14</v>
      </c>
      <c r="GT44" s="1045">
        <v>120689</v>
      </c>
      <c r="GU44" s="1051">
        <f t="shared" si="550"/>
        <v>1689646</v>
      </c>
      <c r="GV44" s="1016"/>
      <c r="GW44" s="898">
        <f t="shared" ref="GW44:GW52" si="761">IF(EXACT(VLOOKUP(GP44,OFERTA_0,2,FALSE),GQ44),1,0)</f>
        <v>1</v>
      </c>
      <c r="GX44" s="898">
        <f t="shared" ref="GX44:GX52" si="762">IF(EXACT(VLOOKUP(GP44,OFERTA_0,3,FALSE),GR44),1,0)</f>
        <v>1</v>
      </c>
      <c r="GY44" s="899">
        <f t="shared" ref="GY44:GY52" si="763">IF(EXACT(VLOOKUP(GP44,OFERTA_0,4,FALSE),GS44),1,0)</f>
        <v>1</v>
      </c>
      <c r="GZ44" s="899">
        <f t="shared" si="554"/>
        <v>1</v>
      </c>
      <c r="HA44" s="899">
        <f t="shared" si="555"/>
        <v>1</v>
      </c>
      <c r="HB44" s="899">
        <f t="shared" ref="HB44:HB52" si="764">PRODUCT(GW44:HA44)</f>
        <v>1</v>
      </c>
      <c r="HC44" s="966">
        <f t="shared" ref="HC44:HC52" si="765">ROUND(GU44,0)</f>
        <v>1689646</v>
      </c>
      <c r="HD44" s="901">
        <f t="shared" ref="HD44:HD52" si="766">GU44-HC44</f>
        <v>0</v>
      </c>
      <c r="HG44" s="958" t="s">
        <v>771</v>
      </c>
      <c r="HH44" s="1030" t="s">
        <v>427</v>
      </c>
      <c r="HI44" s="1031" t="s">
        <v>149</v>
      </c>
      <c r="HJ44" s="1044">
        <f>4+10</f>
        <v>14</v>
      </c>
      <c r="HK44" s="1045">
        <v>68075</v>
      </c>
      <c r="HL44" s="1051">
        <f t="shared" si="559"/>
        <v>953050</v>
      </c>
      <c r="HM44" s="1016"/>
      <c r="HN44" s="898">
        <f t="shared" ref="HN44:HN52" si="767">IF(EXACT(VLOOKUP(HG44,OFERTA_0,2,FALSE),HH44),1,0)</f>
        <v>1</v>
      </c>
      <c r="HO44" s="898">
        <f t="shared" ref="HO44:HO52" si="768">IF(EXACT(VLOOKUP(HG44,OFERTA_0,3,FALSE),HI44),1,0)</f>
        <v>1</v>
      </c>
      <c r="HP44" s="899">
        <f t="shared" ref="HP44:HP52" si="769">IF(EXACT(VLOOKUP(HG44,OFERTA_0,4,FALSE),HJ44),1,0)</f>
        <v>1</v>
      </c>
      <c r="HQ44" s="899">
        <f t="shared" si="563"/>
        <v>1</v>
      </c>
      <c r="HR44" s="899">
        <f t="shared" si="564"/>
        <v>1</v>
      </c>
      <c r="HS44" s="899">
        <f t="shared" ref="HS44:HS52" si="770">PRODUCT(HN44:HR44)</f>
        <v>1</v>
      </c>
      <c r="HT44" s="966">
        <f t="shared" ref="HT44:HT52" si="771">ROUND(HL44,0)</f>
        <v>953050</v>
      </c>
      <c r="HU44" s="901">
        <f t="shared" ref="HU44:HU52" si="772">HL44-HT44</f>
        <v>0</v>
      </c>
      <c r="HX44" s="958" t="s">
        <v>771</v>
      </c>
      <c r="HY44" s="1030" t="s">
        <v>427</v>
      </c>
      <c r="HZ44" s="1031" t="s">
        <v>149</v>
      </c>
      <c r="IA44" s="1044">
        <f>4+10</f>
        <v>14</v>
      </c>
      <c r="IB44" s="1048">
        <v>78884</v>
      </c>
      <c r="IC44" s="1053">
        <f t="shared" si="568"/>
        <v>1104376</v>
      </c>
      <c r="ID44" s="1016"/>
      <c r="IE44" s="898">
        <f t="shared" ref="IE44:IE52" si="773">IF(EXACT(VLOOKUP(HX44,OFERTA_0,2,FALSE),HY44),1,0)</f>
        <v>1</v>
      </c>
      <c r="IF44" s="898">
        <f t="shared" ref="IF44:IF52" si="774">IF(EXACT(VLOOKUP(HX44,OFERTA_0,3,FALSE),HZ44),1,0)</f>
        <v>1</v>
      </c>
      <c r="IG44" s="899">
        <f t="shared" ref="IG44:IG52" si="775">IF(EXACT(VLOOKUP(HX44,OFERTA_0,4,FALSE),IA44),1,0)</f>
        <v>1</v>
      </c>
      <c r="IH44" s="899">
        <f t="shared" si="572"/>
        <v>1</v>
      </c>
      <c r="II44" s="899">
        <f t="shared" si="573"/>
        <v>1</v>
      </c>
      <c r="IJ44" s="899">
        <f t="shared" ref="IJ44:IJ52" si="776">PRODUCT(IE44:II44)</f>
        <v>1</v>
      </c>
      <c r="IK44" s="966">
        <f t="shared" ref="IK44:IK52" si="777">ROUND(IC44,0)</f>
        <v>1104376</v>
      </c>
      <c r="IL44" s="901">
        <f t="shared" ref="IL44:IL52" si="778">IC44-IK44</f>
        <v>0</v>
      </c>
      <c r="IO44" s="958" t="s">
        <v>771</v>
      </c>
      <c r="IP44" s="1030" t="s">
        <v>427</v>
      </c>
      <c r="IQ44" s="1031" t="s">
        <v>149</v>
      </c>
      <c r="IR44" s="1044">
        <f>4+10</f>
        <v>14</v>
      </c>
      <c r="IS44" s="1045">
        <v>169488</v>
      </c>
      <c r="IT44" s="1051">
        <f t="shared" si="577"/>
        <v>2372832</v>
      </c>
      <c r="IU44" s="1016"/>
      <c r="IV44" s="898">
        <f t="shared" ref="IV44:IV52" si="779">IF(EXACT(VLOOKUP(IO44,OFERTA_0,2,FALSE),IP44),1,0)</f>
        <v>1</v>
      </c>
      <c r="IW44" s="898">
        <f t="shared" ref="IW44:IW52" si="780">IF(EXACT(VLOOKUP(IO44,OFERTA_0,3,FALSE),IQ44),1,0)</f>
        <v>1</v>
      </c>
      <c r="IX44" s="899">
        <f t="shared" ref="IX44:IX52" si="781">IF(EXACT(VLOOKUP(IO44,OFERTA_0,4,FALSE),IR44),1,0)</f>
        <v>1</v>
      </c>
      <c r="IY44" s="899">
        <f t="shared" si="581"/>
        <v>1</v>
      </c>
      <c r="IZ44" s="899">
        <f t="shared" si="582"/>
        <v>1</v>
      </c>
      <c r="JA44" s="899">
        <f t="shared" ref="JA44:JA52" si="782">PRODUCT(IV44:IZ44)</f>
        <v>1</v>
      </c>
      <c r="JB44" s="966">
        <f t="shared" ref="JB44:JB52" si="783">ROUND(IT44,0)</f>
        <v>2372832</v>
      </c>
      <c r="JC44" s="901">
        <f t="shared" ref="JC44:JC52" si="784">IT44-JB44</f>
        <v>0</v>
      </c>
      <c r="JF44" s="958" t="s">
        <v>771</v>
      </c>
      <c r="JG44" s="1030" t="s">
        <v>427</v>
      </c>
      <c r="JH44" s="1031" t="s">
        <v>149</v>
      </c>
      <c r="JI44" s="1044">
        <f>4+10</f>
        <v>14</v>
      </c>
      <c r="JJ44" s="1045">
        <v>33000</v>
      </c>
      <c r="JK44" s="1051">
        <f t="shared" si="586"/>
        <v>462000</v>
      </c>
      <c r="JL44" s="1016"/>
      <c r="JM44" s="898">
        <f t="shared" ref="JM44:JM52" si="785">IF(EXACT(VLOOKUP(JF44,OFERTA_0,2,FALSE),JG44),1,0)</f>
        <v>1</v>
      </c>
      <c r="JN44" s="898">
        <f t="shared" ref="JN44:JN52" si="786">IF(EXACT(VLOOKUP(JF44,OFERTA_0,3,FALSE),JH44),1,0)</f>
        <v>1</v>
      </c>
      <c r="JO44" s="899">
        <f t="shared" ref="JO44:JO52" si="787">IF(EXACT(VLOOKUP(JF44,OFERTA_0,4,FALSE),JI44),1,0)</f>
        <v>1</v>
      </c>
      <c r="JP44" s="899">
        <f t="shared" si="590"/>
        <v>1</v>
      </c>
      <c r="JQ44" s="899">
        <f t="shared" si="591"/>
        <v>1</v>
      </c>
      <c r="JR44" s="899">
        <f t="shared" ref="JR44:JR52" si="788">PRODUCT(JM44:JQ44)</f>
        <v>1</v>
      </c>
      <c r="JS44" s="966">
        <f t="shared" ref="JS44:JS52" si="789">ROUND(JK44,0)</f>
        <v>462000</v>
      </c>
      <c r="JT44" s="901">
        <f t="shared" ref="JT44:JT52" si="790">JK44-JS44</f>
        <v>0</v>
      </c>
      <c r="JW44" s="958" t="s">
        <v>771</v>
      </c>
      <c r="JX44" s="1030" t="s">
        <v>427</v>
      </c>
      <c r="JY44" s="1031" t="s">
        <v>149</v>
      </c>
      <c r="JZ44" s="1044">
        <f>4+10</f>
        <v>14</v>
      </c>
      <c r="KA44" s="1045">
        <v>138829.92509999999</v>
      </c>
      <c r="KB44" s="1051">
        <f t="shared" si="595"/>
        <v>1943619</v>
      </c>
      <c r="KC44" s="1016"/>
      <c r="KD44" s="898">
        <f t="shared" ref="KD44:KD52" si="791">IF(EXACT(VLOOKUP(JW44,OFERTA_0,2,FALSE),JX44),1,0)</f>
        <v>1</v>
      </c>
      <c r="KE44" s="898">
        <f t="shared" ref="KE44:KE52" si="792">IF(EXACT(VLOOKUP(JW44,OFERTA_0,3,FALSE),JY44),1,0)</f>
        <v>1</v>
      </c>
      <c r="KF44" s="899">
        <f t="shared" ref="KF44:KF52" si="793">IF(EXACT(VLOOKUP(JW44,OFERTA_0,4,FALSE),JZ44),1,0)</f>
        <v>1</v>
      </c>
      <c r="KG44" s="899">
        <f t="shared" si="599"/>
        <v>1</v>
      </c>
      <c r="KH44" s="899">
        <f t="shared" si="600"/>
        <v>1</v>
      </c>
      <c r="KI44" s="899">
        <f t="shared" ref="KI44:KI52" si="794">PRODUCT(KD44:KH44)</f>
        <v>1</v>
      </c>
      <c r="KJ44" s="966">
        <f t="shared" ref="KJ44:KJ52" si="795">ROUND(KB44,0)</f>
        <v>1943619</v>
      </c>
      <c r="KK44" s="901">
        <f t="shared" ref="KK44:KK52" si="796">KB44-KJ44</f>
        <v>0</v>
      </c>
      <c r="KN44" s="958" t="s">
        <v>771</v>
      </c>
      <c r="KO44" s="1030" t="s">
        <v>427</v>
      </c>
      <c r="KP44" s="1031" t="s">
        <v>149</v>
      </c>
      <c r="KQ44" s="1044">
        <f>4+10</f>
        <v>14</v>
      </c>
      <c r="KR44" s="1045">
        <v>130000</v>
      </c>
      <c r="KS44" s="1051">
        <f t="shared" si="604"/>
        <v>1820000</v>
      </c>
      <c r="KT44" s="1016"/>
      <c r="KU44" s="898">
        <f t="shared" ref="KU44:KU52" si="797">IF(EXACT(VLOOKUP(KN44,OFERTA_0,2,FALSE),KO44),1,0)</f>
        <v>1</v>
      </c>
      <c r="KV44" s="898">
        <f t="shared" ref="KV44:KV52" si="798">IF(EXACT(VLOOKUP(KN44,OFERTA_0,3,FALSE),KP44),1,0)</f>
        <v>1</v>
      </c>
      <c r="KW44" s="899">
        <f t="shared" ref="KW44:KW52" si="799">IF(EXACT(VLOOKUP(KN44,OFERTA_0,4,FALSE),KQ44),1,0)</f>
        <v>1</v>
      </c>
      <c r="KX44" s="899">
        <f t="shared" si="608"/>
        <v>1</v>
      </c>
      <c r="KY44" s="899">
        <f t="shared" si="609"/>
        <v>1</v>
      </c>
      <c r="KZ44" s="899">
        <f t="shared" ref="KZ44:KZ52" si="800">PRODUCT(KU44:KY44)</f>
        <v>1</v>
      </c>
      <c r="LA44" s="966">
        <f t="shared" ref="LA44:LA52" si="801">ROUND(KS44,0)</f>
        <v>1820000</v>
      </c>
      <c r="LB44" s="901">
        <f t="shared" ref="LB44:LB52" si="802">KS44-LA44</f>
        <v>0</v>
      </c>
      <c r="LE44" s="958" t="s">
        <v>771</v>
      </c>
      <c r="LF44" s="1030" t="s">
        <v>427</v>
      </c>
      <c r="LG44" s="1031" t="s">
        <v>149</v>
      </c>
      <c r="LH44" s="1044">
        <f>4+10</f>
        <v>14</v>
      </c>
      <c r="LI44" s="1049">
        <v>24925</v>
      </c>
      <c r="LJ44" s="1054">
        <f t="shared" si="613"/>
        <v>348950</v>
      </c>
      <c r="LK44" s="1016"/>
      <c r="LL44" s="898">
        <f t="shared" ref="LL44:LL52" si="803">IF(EXACT(VLOOKUP(LE44,OFERTA_0,2,FALSE),LF44),1,0)</f>
        <v>1</v>
      </c>
      <c r="LM44" s="898">
        <f t="shared" ref="LM44:LM52" si="804">IF(EXACT(VLOOKUP(LE44,OFERTA_0,3,FALSE),LG44),1,0)</f>
        <v>1</v>
      </c>
      <c r="LN44" s="899">
        <f t="shared" ref="LN44:LN52" si="805">IF(EXACT(VLOOKUP(LE44,OFERTA_0,4,FALSE),LH44),1,0)</f>
        <v>1</v>
      </c>
      <c r="LO44" s="899">
        <f t="shared" si="617"/>
        <v>1</v>
      </c>
      <c r="LP44" s="899">
        <f t="shared" si="618"/>
        <v>1</v>
      </c>
      <c r="LQ44" s="899">
        <f t="shared" ref="LQ44:LQ52" si="806">PRODUCT(LL44:LP44)</f>
        <v>1</v>
      </c>
      <c r="LR44" s="966">
        <f t="shared" ref="LR44:LR52" si="807">ROUND(LJ44,0)</f>
        <v>348950</v>
      </c>
      <c r="LS44" s="901">
        <f t="shared" ref="LS44:LS52" si="808">LJ44-LR44</f>
        <v>0</v>
      </c>
      <c r="LV44" s="958" t="s">
        <v>771</v>
      </c>
      <c r="LW44" s="1030" t="s">
        <v>427</v>
      </c>
      <c r="LX44" s="1031" t="s">
        <v>149</v>
      </c>
      <c r="LY44" s="1044">
        <f>4+10</f>
        <v>14</v>
      </c>
      <c r="LZ44" s="1045">
        <v>13000</v>
      </c>
      <c r="MA44" s="1051">
        <f t="shared" si="622"/>
        <v>182000</v>
      </c>
      <c r="MB44" s="1016"/>
      <c r="MC44" s="898">
        <f t="shared" ref="MC44:MC52" si="809">IF(EXACT(VLOOKUP(LV44,OFERTA_0,2,FALSE),LW44),1,0)</f>
        <v>1</v>
      </c>
      <c r="MD44" s="898">
        <f t="shared" ref="MD44:MD52" si="810">IF(EXACT(VLOOKUP(LV44,OFERTA_0,3,FALSE),LX44),1,0)</f>
        <v>1</v>
      </c>
      <c r="ME44" s="899">
        <f t="shared" ref="ME44:ME52" si="811">IF(EXACT(VLOOKUP(LV44,OFERTA_0,4,FALSE),LY44),1,0)</f>
        <v>1</v>
      </c>
      <c r="MF44" s="899">
        <f t="shared" si="626"/>
        <v>1</v>
      </c>
      <c r="MG44" s="899">
        <f t="shared" si="627"/>
        <v>1</v>
      </c>
      <c r="MH44" s="899">
        <f t="shared" ref="MH44:MH52" si="812">PRODUCT(MC44:MG44)</f>
        <v>1</v>
      </c>
      <c r="MI44" s="966">
        <f t="shared" ref="MI44:MI52" si="813">ROUND(MA44,0)</f>
        <v>182000</v>
      </c>
      <c r="MJ44" s="901">
        <f t="shared" ref="MJ44:MJ52" si="814">MA44-MI44</f>
        <v>0</v>
      </c>
      <c r="MM44" s="958" t="s">
        <v>771</v>
      </c>
      <c r="MN44" s="1030" t="s">
        <v>427</v>
      </c>
      <c r="MO44" s="1031" t="s">
        <v>149</v>
      </c>
      <c r="MP44" s="1044">
        <f>4+10</f>
        <v>14</v>
      </c>
      <c r="MQ44" s="1045">
        <v>25000</v>
      </c>
      <c r="MR44" s="1051">
        <f t="shared" si="631"/>
        <v>350000</v>
      </c>
      <c r="MS44" s="1016"/>
      <c r="MT44" s="898">
        <f t="shared" ref="MT44:MT52" si="815">IF(EXACT(VLOOKUP(MM44,OFERTA_0,2,FALSE),MN44),1,0)</f>
        <v>1</v>
      </c>
      <c r="MU44" s="898">
        <f t="shared" ref="MU44:MU52" si="816">IF(EXACT(VLOOKUP(MM44,OFERTA_0,3,FALSE),MO44),1,0)</f>
        <v>1</v>
      </c>
      <c r="MV44" s="899">
        <f t="shared" ref="MV44:MV52" si="817">IF(EXACT(VLOOKUP(MM44,OFERTA_0,4,FALSE),MP44),1,0)</f>
        <v>1</v>
      </c>
      <c r="MW44" s="899">
        <f t="shared" si="635"/>
        <v>1</v>
      </c>
      <c r="MX44" s="899">
        <f t="shared" si="636"/>
        <v>1</v>
      </c>
      <c r="MY44" s="899">
        <f t="shared" ref="MY44:MY52" si="818">PRODUCT(MT44:MX44)</f>
        <v>1</v>
      </c>
      <c r="MZ44" s="966">
        <f t="shared" ref="MZ44:MZ52" si="819">ROUND(MR44,0)</f>
        <v>350000</v>
      </c>
      <c r="NA44" s="901">
        <f t="shared" ref="NA44:NA52" si="820">MR44-MZ44</f>
        <v>0</v>
      </c>
      <c r="ND44" s="975" t="s">
        <v>771</v>
      </c>
      <c r="NE44" s="976" t="s">
        <v>427</v>
      </c>
      <c r="NF44" s="977" t="s">
        <v>149</v>
      </c>
      <c r="NG44" s="978">
        <f>4+10</f>
        <v>14</v>
      </c>
      <c r="NH44" s="979">
        <v>66330</v>
      </c>
      <c r="NI44" s="1055">
        <v>928620</v>
      </c>
      <c r="NJ44" s="1016"/>
      <c r="NK44" s="898">
        <f t="shared" ref="NK44:NK52" si="821">IF(EXACT(VLOOKUP(ND44,OFERTA_0,2,FALSE),NE44),1,0)</f>
        <v>1</v>
      </c>
      <c r="NL44" s="898">
        <f t="shared" ref="NL44:NL52" si="822">IF(EXACT(VLOOKUP(ND44,OFERTA_0,3,FALSE),NF44),1,0)</f>
        <v>1</v>
      </c>
      <c r="NM44" s="899">
        <f t="shared" ref="NM44:NM52" si="823">IF(EXACT(VLOOKUP(ND44,OFERTA_0,4,FALSE),NG44),1,0)</f>
        <v>1</v>
      </c>
      <c r="NN44" s="899">
        <f t="shared" si="643"/>
        <v>1</v>
      </c>
      <c r="NO44" s="899">
        <f t="shared" si="644"/>
        <v>1</v>
      </c>
      <c r="NP44" s="899">
        <f t="shared" ref="NP44:NP52" si="824">PRODUCT(NK44:NO44)</f>
        <v>1</v>
      </c>
      <c r="NQ44" s="966">
        <f t="shared" ref="NQ44:NQ52" si="825">ROUND(NI44,0)</f>
        <v>928620</v>
      </c>
      <c r="NR44" s="901">
        <f t="shared" ref="NR44:NR52" si="826">NI44-NQ44</f>
        <v>0</v>
      </c>
      <c r="NU44" s="981" t="s">
        <v>771</v>
      </c>
      <c r="NV44" s="982" t="s">
        <v>427</v>
      </c>
      <c r="NW44" s="983" t="s">
        <v>149</v>
      </c>
      <c r="NX44" s="984">
        <f>4+10</f>
        <v>14</v>
      </c>
      <c r="NY44" s="1050">
        <v>67000</v>
      </c>
      <c r="NZ44" s="1056">
        <f t="shared" si="648"/>
        <v>938000</v>
      </c>
      <c r="OA44" s="1016"/>
      <c r="OB44" s="898">
        <f t="shared" ref="OB44:OB52" si="827">IF(EXACT(VLOOKUP(NU44,OFERTA_0,2,FALSE),NV44),1,0)</f>
        <v>1</v>
      </c>
      <c r="OC44" s="898">
        <f t="shared" ref="OC44:OC52" si="828">IF(EXACT(VLOOKUP(NU44,OFERTA_0,3,FALSE),NW44),1,0)</f>
        <v>1</v>
      </c>
      <c r="OD44" s="899">
        <f t="shared" ref="OD44:OD52" si="829">IF(EXACT(VLOOKUP(NU44,OFERTA_0,4,FALSE),NX44),1,0)</f>
        <v>1</v>
      </c>
      <c r="OE44" s="899">
        <f t="shared" si="652"/>
        <v>1</v>
      </c>
      <c r="OF44" s="899">
        <f t="shared" si="653"/>
        <v>1</v>
      </c>
      <c r="OG44" s="899">
        <f t="shared" ref="OG44:OG52" si="830">PRODUCT(OB44:OF44)</f>
        <v>1</v>
      </c>
      <c r="OH44" s="966">
        <f t="shared" ref="OH44:OH52" si="831">ROUND(NZ44,0)</f>
        <v>938000</v>
      </c>
      <c r="OI44" s="901">
        <f t="shared" ref="OI44:OI52" si="832">NZ44-OH44</f>
        <v>0</v>
      </c>
      <c r="OL44" s="958" t="s">
        <v>771</v>
      </c>
      <c r="OM44" s="1030" t="s">
        <v>427</v>
      </c>
      <c r="ON44" s="1031" t="s">
        <v>149</v>
      </c>
      <c r="OO44" s="1044">
        <f>4+10</f>
        <v>14</v>
      </c>
      <c r="OP44" s="1045">
        <v>92086</v>
      </c>
      <c r="OQ44" s="1051">
        <f t="shared" si="657"/>
        <v>1289204</v>
      </c>
      <c r="OR44" s="1016"/>
      <c r="OS44" s="898">
        <f t="shared" ref="OS44:OS52" si="833">IF(EXACT(VLOOKUP(OL44,OFERTA_0,2,FALSE),OM44),1,0)</f>
        <v>1</v>
      </c>
      <c r="OT44" s="898">
        <f t="shared" ref="OT44:OT52" si="834">IF(EXACT(VLOOKUP(OL44,OFERTA_0,3,FALSE),ON44),1,0)</f>
        <v>1</v>
      </c>
      <c r="OU44" s="899">
        <f t="shared" ref="OU44:OU52" si="835">IF(EXACT(VLOOKUP(OL44,OFERTA_0,4,FALSE),OO44),1,0)</f>
        <v>1</v>
      </c>
      <c r="OV44" s="899">
        <f t="shared" si="661"/>
        <v>1</v>
      </c>
      <c r="OW44" s="899">
        <f t="shared" si="662"/>
        <v>1</v>
      </c>
      <c r="OX44" s="899">
        <f t="shared" ref="OX44:OX52" si="836">PRODUCT(OS44:OW44)</f>
        <v>1</v>
      </c>
      <c r="OY44" s="966">
        <f t="shared" ref="OY44:OY52" si="837">ROUND(OQ44,0)</f>
        <v>1289204</v>
      </c>
      <c r="OZ44" s="901">
        <f t="shared" ref="OZ44:OZ52" si="838">OQ44-OY44</f>
        <v>0</v>
      </c>
      <c r="PC44" s="958" t="s">
        <v>771</v>
      </c>
      <c r="PD44" s="1030" t="s">
        <v>427</v>
      </c>
      <c r="PE44" s="1031" t="s">
        <v>149</v>
      </c>
      <c r="PF44" s="1044">
        <v>14</v>
      </c>
      <c r="PG44" s="1059">
        <v>139425</v>
      </c>
      <c r="PH44" s="1057">
        <v>1951950</v>
      </c>
      <c r="PI44" s="1024"/>
      <c r="PJ44" s="898">
        <f t="shared" ref="PJ44:PJ52" si="839">IF(EXACT(VLOOKUP(PC44,OFERTA_0,2,FALSE),PD44),1,0)</f>
        <v>1</v>
      </c>
      <c r="PK44" s="898">
        <f t="shared" ref="PK44:PK52" si="840">IF(EXACT(VLOOKUP(PC44,OFERTA_0,3,FALSE),PE44),1,0)</f>
        <v>1</v>
      </c>
      <c r="PL44" s="899">
        <f t="shared" ref="PL44:PL52" si="841">IF(EXACT(VLOOKUP(PC44,OFERTA_0,4,FALSE),PF44),1,0)</f>
        <v>1</v>
      </c>
      <c r="PM44" s="899">
        <f t="shared" si="669"/>
        <v>1</v>
      </c>
      <c r="PN44" s="899">
        <f t="shared" si="670"/>
        <v>1</v>
      </c>
      <c r="PO44" s="899">
        <f t="shared" ref="PO44:PO52" si="842">PRODUCT(PJ44:PN44)</f>
        <v>1</v>
      </c>
      <c r="PP44" s="966">
        <f t="shared" ref="PP44:PP52" si="843">ROUND(PH44,0)</f>
        <v>1951950</v>
      </c>
      <c r="PQ44" s="901">
        <f t="shared" ref="PQ44:PQ52" si="844">PH44-PP44</f>
        <v>0</v>
      </c>
      <c r="PT44" s="958" t="s">
        <v>771</v>
      </c>
      <c r="PU44" s="1030" t="s">
        <v>427</v>
      </c>
      <c r="PV44" s="1031" t="s">
        <v>149</v>
      </c>
      <c r="PW44" s="1044">
        <f>4+10</f>
        <v>14</v>
      </c>
      <c r="PX44" s="1045">
        <v>120650</v>
      </c>
      <c r="PY44" s="1051">
        <f t="shared" si="674"/>
        <v>1689100</v>
      </c>
      <c r="PZ44" s="1016"/>
      <c r="QA44" s="898">
        <f t="shared" ref="QA44:QA52" si="845">IF(EXACT(VLOOKUP(PT44,OFERTA_0,2,FALSE),PU44),1,0)</f>
        <v>1</v>
      </c>
      <c r="QB44" s="898">
        <f t="shared" ref="QB44:QB52" si="846">IF(EXACT(VLOOKUP(PT44,OFERTA_0,3,FALSE),PV44),1,0)</f>
        <v>1</v>
      </c>
      <c r="QC44" s="899">
        <f t="shared" ref="QC44:QC52" si="847">IF(EXACT(VLOOKUP(PT44,OFERTA_0,4,FALSE),PW44),1,0)</f>
        <v>1</v>
      </c>
      <c r="QD44" s="899">
        <f t="shared" si="678"/>
        <v>1</v>
      </c>
      <c r="QE44" s="899">
        <f t="shared" si="679"/>
        <v>1</v>
      </c>
      <c r="QF44" s="899">
        <f t="shared" ref="QF44:QF52" si="848">PRODUCT(QA44:QE44)</f>
        <v>1</v>
      </c>
      <c r="QG44" s="966">
        <f t="shared" ref="QG44:QG52" si="849">ROUND(PY44,0)</f>
        <v>1689100</v>
      </c>
      <c r="QH44" s="901">
        <f t="shared" ref="QH44:QH52" si="850">PY44-QG44</f>
        <v>0</v>
      </c>
      <c r="QK44" s="958" t="s">
        <v>771</v>
      </c>
      <c r="QL44" s="1030" t="s">
        <v>427</v>
      </c>
      <c r="QM44" s="1031" t="s">
        <v>149</v>
      </c>
      <c r="QN44" s="1044">
        <f>4+10</f>
        <v>14</v>
      </c>
      <c r="QO44" s="1049">
        <v>25049.624999999996</v>
      </c>
      <c r="QP44" s="1054">
        <f t="shared" si="683"/>
        <v>350695</v>
      </c>
      <c r="QQ44" s="1016"/>
      <c r="QR44" s="898">
        <f t="shared" ref="QR44:QR52" si="851">IF(EXACT(VLOOKUP(QK44,OFERTA_0,2,FALSE),QL44),1,0)</f>
        <v>1</v>
      </c>
      <c r="QS44" s="898">
        <f t="shared" ref="QS44:QS52" si="852">IF(EXACT(VLOOKUP(QK44,OFERTA_0,3,FALSE),QM44),1,0)</f>
        <v>1</v>
      </c>
      <c r="QT44" s="899">
        <f t="shared" ref="QT44:QT52" si="853">IF(EXACT(VLOOKUP(QK44,OFERTA_0,4,FALSE),QN44),1,0)</f>
        <v>1</v>
      </c>
      <c r="QU44" s="899">
        <f t="shared" si="687"/>
        <v>1</v>
      </c>
      <c r="QV44" s="899">
        <f t="shared" si="688"/>
        <v>1</v>
      </c>
      <c r="QW44" s="899">
        <f t="shared" ref="QW44:QW52" si="854">PRODUCT(QR44:QV44)</f>
        <v>1</v>
      </c>
      <c r="QX44" s="966">
        <f t="shared" ref="QX44:QX52" si="855">ROUND(QP44,0)</f>
        <v>350695</v>
      </c>
      <c r="QY44" s="901">
        <f t="shared" ref="QY44:QY52" si="856">QP44-QX44</f>
        <v>0</v>
      </c>
      <c r="RB44" s="405"/>
      <c r="RC44" s="406"/>
      <c r="RD44" s="407"/>
      <c r="RE44" s="408"/>
      <c r="RF44" s="409"/>
      <c r="RG44" s="410"/>
      <c r="RH44" s="410"/>
      <c r="RI44" s="898"/>
      <c r="RJ44" s="898"/>
      <c r="RK44" s="934"/>
      <c r="RL44" s="934"/>
      <c r="RM44" s="934"/>
      <c r="RN44" s="934"/>
      <c r="RO44" s="935"/>
      <c r="RP44" s="936"/>
      <c r="RS44" s="405"/>
      <c r="RT44" s="406"/>
      <c r="RU44" s="407"/>
      <c r="RV44" s="408"/>
      <c r="RW44" s="409"/>
      <c r="RX44" s="410"/>
      <c r="RY44" s="410"/>
      <c r="RZ44" s="898"/>
      <c r="SA44" s="898"/>
      <c r="SB44" s="934"/>
      <c r="SC44" s="934"/>
      <c r="SD44" s="934"/>
      <c r="SE44" s="934"/>
      <c r="SF44" s="935"/>
      <c r="SG44" s="936"/>
      <c r="SJ44" s="405"/>
      <c r="SK44" s="406"/>
      <c r="SL44" s="407"/>
      <c r="SM44" s="408"/>
      <c r="SN44" s="409"/>
      <c r="SO44" s="410"/>
      <c r="SP44" s="410"/>
      <c r="SQ44" s="898"/>
      <c r="SR44" s="898"/>
      <c r="SS44" s="934"/>
      <c r="ST44" s="934"/>
      <c r="SU44" s="934"/>
      <c r="SV44" s="934"/>
      <c r="SW44" s="935"/>
      <c r="SX44" s="936"/>
    </row>
    <row r="45" spans="2:518" ht="51.75" customHeight="1" thickTop="1" thickBot="1">
      <c r="B45" s="958" t="s">
        <v>772</v>
      </c>
      <c r="C45" s="1030" t="s">
        <v>428</v>
      </c>
      <c r="D45" s="1031" t="s">
        <v>149</v>
      </c>
      <c r="E45" s="1044">
        <v>4</v>
      </c>
      <c r="F45" s="1045"/>
      <c r="G45" s="1051">
        <f t="shared" si="458"/>
        <v>0</v>
      </c>
      <c r="H45" s="1016"/>
      <c r="K45" s="958" t="s">
        <v>772</v>
      </c>
      <c r="L45" s="1030" t="s">
        <v>428</v>
      </c>
      <c r="M45" s="1031" t="s">
        <v>149</v>
      </c>
      <c r="N45" s="1044">
        <v>4</v>
      </c>
      <c r="O45" s="1046">
        <v>143155</v>
      </c>
      <c r="P45" s="1051">
        <f t="shared" si="459"/>
        <v>572620</v>
      </c>
      <c r="Q45" s="1016"/>
      <c r="R45" s="898">
        <f t="shared" si="693"/>
        <v>1</v>
      </c>
      <c r="S45" s="898">
        <f t="shared" si="694"/>
        <v>1</v>
      </c>
      <c r="T45" s="899">
        <f t="shared" si="695"/>
        <v>1</v>
      </c>
      <c r="U45" s="899">
        <f t="shared" si="696"/>
        <v>1</v>
      </c>
      <c r="V45" s="899">
        <f t="shared" si="697"/>
        <v>1</v>
      </c>
      <c r="W45" s="899">
        <f t="shared" si="698"/>
        <v>1</v>
      </c>
      <c r="X45" s="966">
        <f t="shared" si="699"/>
        <v>572620</v>
      </c>
      <c r="Y45" s="901">
        <f t="shared" si="700"/>
        <v>0</v>
      </c>
      <c r="Z45" s="872"/>
      <c r="AA45" s="872"/>
      <c r="AB45" s="958" t="s">
        <v>772</v>
      </c>
      <c r="AC45" s="1030" t="s">
        <v>428</v>
      </c>
      <c r="AD45" s="1031" t="s">
        <v>149</v>
      </c>
      <c r="AE45" s="1044">
        <v>4</v>
      </c>
      <c r="AF45" s="1045">
        <v>170000</v>
      </c>
      <c r="AG45" s="1051">
        <f t="shared" si="460"/>
        <v>680000</v>
      </c>
      <c r="AH45" s="1016"/>
      <c r="AI45" s="898">
        <f t="shared" si="701"/>
        <v>1</v>
      </c>
      <c r="AJ45" s="898">
        <f t="shared" si="702"/>
        <v>1</v>
      </c>
      <c r="AK45" s="899">
        <f t="shared" si="703"/>
        <v>1</v>
      </c>
      <c r="AL45" s="899">
        <f t="shared" si="464"/>
        <v>1</v>
      </c>
      <c r="AM45" s="899">
        <f t="shared" si="465"/>
        <v>1</v>
      </c>
      <c r="AN45" s="899">
        <f t="shared" si="704"/>
        <v>1</v>
      </c>
      <c r="AO45" s="966">
        <f t="shared" si="705"/>
        <v>680000</v>
      </c>
      <c r="AP45" s="901">
        <f t="shared" si="706"/>
        <v>0</v>
      </c>
      <c r="AQ45" s="872"/>
      <c r="AR45" s="872"/>
      <c r="AS45" s="958" t="s">
        <v>772</v>
      </c>
      <c r="AT45" s="1035" t="s">
        <v>428</v>
      </c>
      <c r="AU45" s="1031" t="s">
        <v>149</v>
      </c>
      <c r="AV45" s="1044">
        <v>4</v>
      </c>
      <c r="AW45" s="1047">
        <v>70000</v>
      </c>
      <c r="AX45" s="1052">
        <f t="shared" si="469"/>
        <v>280000</v>
      </c>
      <c r="AY45" s="1016"/>
      <c r="AZ45" s="898">
        <f t="shared" si="707"/>
        <v>1</v>
      </c>
      <c r="BA45" s="898">
        <f t="shared" si="708"/>
        <v>1</v>
      </c>
      <c r="BB45" s="899">
        <f t="shared" si="709"/>
        <v>1</v>
      </c>
      <c r="BC45" s="899">
        <f t="shared" si="473"/>
        <v>1</v>
      </c>
      <c r="BD45" s="899">
        <f t="shared" si="474"/>
        <v>1</v>
      </c>
      <c r="BE45" s="899">
        <f t="shared" si="710"/>
        <v>1</v>
      </c>
      <c r="BF45" s="966">
        <f t="shared" si="711"/>
        <v>280000</v>
      </c>
      <c r="BG45" s="901">
        <f t="shared" si="712"/>
        <v>0</v>
      </c>
      <c r="BJ45" s="958" t="s">
        <v>772</v>
      </c>
      <c r="BK45" s="1030" t="s">
        <v>428</v>
      </c>
      <c r="BL45" s="1031" t="s">
        <v>149</v>
      </c>
      <c r="BM45" s="1044">
        <v>4</v>
      </c>
      <c r="BN45" s="1045">
        <v>145000</v>
      </c>
      <c r="BO45" s="1051">
        <f t="shared" si="478"/>
        <v>580000</v>
      </c>
      <c r="BP45" s="1016"/>
      <c r="BQ45" s="898">
        <f t="shared" si="713"/>
        <v>1</v>
      </c>
      <c r="BR45" s="898">
        <f t="shared" si="714"/>
        <v>1</v>
      </c>
      <c r="BS45" s="899">
        <f t="shared" si="715"/>
        <v>1</v>
      </c>
      <c r="BT45" s="899">
        <f t="shared" si="482"/>
        <v>1</v>
      </c>
      <c r="BU45" s="899">
        <f t="shared" si="483"/>
        <v>1</v>
      </c>
      <c r="BV45" s="899">
        <f t="shared" si="716"/>
        <v>1</v>
      </c>
      <c r="BW45" s="966">
        <f t="shared" si="717"/>
        <v>580000</v>
      </c>
      <c r="BX45" s="901">
        <f t="shared" si="718"/>
        <v>0</v>
      </c>
      <c r="CA45" s="958" t="s">
        <v>772</v>
      </c>
      <c r="CB45" s="1030" t="s">
        <v>428</v>
      </c>
      <c r="CC45" s="1031" t="s">
        <v>149</v>
      </c>
      <c r="CD45" s="1044">
        <v>4</v>
      </c>
      <c r="CE45" s="1045">
        <v>139432</v>
      </c>
      <c r="CF45" s="1051">
        <f t="shared" si="487"/>
        <v>557728</v>
      </c>
      <c r="CG45" s="1016"/>
      <c r="CH45" s="898">
        <f t="shared" si="719"/>
        <v>1</v>
      </c>
      <c r="CI45" s="898">
        <f t="shared" si="720"/>
        <v>1</v>
      </c>
      <c r="CJ45" s="899">
        <f t="shared" si="721"/>
        <v>1</v>
      </c>
      <c r="CK45" s="899">
        <f t="shared" si="491"/>
        <v>1</v>
      </c>
      <c r="CL45" s="899">
        <f t="shared" si="492"/>
        <v>1</v>
      </c>
      <c r="CM45" s="899">
        <f t="shared" si="722"/>
        <v>1</v>
      </c>
      <c r="CN45" s="966">
        <f t="shared" si="723"/>
        <v>557728</v>
      </c>
      <c r="CO45" s="901">
        <f t="shared" si="724"/>
        <v>0</v>
      </c>
      <c r="CR45" s="958" t="s">
        <v>772</v>
      </c>
      <c r="CS45" s="1030" t="s">
        <v>428</v>
      </c>
      <c r="CT45" s="1031" t="s">
        <v>149</v>
      </c>
      <c r="CU45" s="1044">
        <v>4</v>
      </c>
      <c r="CV45" s="1045">
        <v>250000</v>
      </c>
      <c r="CW45" s="1051">
        <f t="shared" si="496"/>
        <v>1000000</v>
      </c>
      <c r="CX45" s="1016"/>
      <c r="CY45" s="898">
        <f t="shared" si="725"/>
        <v>1</v>
      </c>
      <c r="CZ45" s="898">
        <f t="shared" si="726"/>
        <v>1</v>
      </c>
      <c r="DA45" s="899">
        <f t="shared" si="727"/>
        <v>1</v>
      </c>
      <c r="DB45" s="899">
        <f t="shared" si="500"/>
        <v>1</v>
      </c>
      <c r="DC45" s="899">
        <f t="shared" si="501"/>
        <v>1</v>
      </c>
      <c r="DD45" s="899">
        <f t="shared" si="728"/>
        <v>1</v>
      </c>
      <c r="DE45" s="966">
        <f t="shared" si="729"/>
        <v>1000000</v>
      </c>
      <c r="DF45" s="901">
        <f t="shared" si="730"/>
        <v>0</v>
      </c>
      <c r="DI45" s="958" t="s">
        <v>772</v>
      </c>
      <c r="DJ45" s="1030" t="s">
        <v>428</v>
      </c>
      <c r="DK45" s="1031" t="s">
        <v>149</v>
      </c>
      <c r="DL45" s="1044">
        <v>4</v>
      </c>
      <c r="DM45" s="1045">
        <v>399178</v>
      </c>
      <c r="DN45" s="1051">
        <f t="shared" si="505"/>
        <v>1596712</v>
      </c>
      <c r="DO45" s="1016"/>
      <c r="DP45" s="898">
        <f t="shared" si="731"/>
        <v>1</v>
      </c>
      <c r="DQ45" s="898">
        <f t="shared" si="732"/>
        <v>1</v>
      </c>
      <c r="DR45" s="899">
        <f t="shared" si="733"/>
        <v>1</v>
      </c>
      <c r="DS45" s="899">
        <f t="shared" si="509"/>
        <v>1</v>
      </c>
      <c r="DT45" s="899">
        <f t="shared" si="510"/>
        <v>1</v>
      </c>
      <c r="DU45" s="899">
        <f t="shared" si="734"/>
        <v>1</v>
      </c>
      <c r="DV45" s="966">
        <f t="shared" si="735"/>
        <v>1596712</v>
      </c>
      <c r="DW45" s="901">
        <f t="shared" si="736"/>
        <v>0</v>
      </c>
      <c r="DZ45" s="958" t="s">
        <v>772</v>
      </c>
      <c r="EA45" s="1030" t="s">
        <v>428</v>
      </c>
      <c r="EB45" s="1031" t="s">
        <v>149</v>
      </c>
      <c r="EC45" s="1044">
        <v>4</v>
      </c>
      <c r="ED45" s="1045">
        <v>575000</v>
      </c>
      <c r="EE45" s="1051">
        <f t="shared" si="514"/>
        <v>2300000</v>
      </c>
      <c r="EF45" s="1016"/>
      <c r="EG45" s="898">
        <f t="shared" si="737"/>
        <v>1</v>
      </c>
      <c r="EH45" s="898">
        <f t="shared" si="738"/>
        <v>1</v>
      </c>
      <c r="EI45" s="899">
        <f t="shared" si="739"/>
        <v>1</v>
      </c>
      <c r="EJ45" s="899">
        <f t="shared" si="518"/>
        <v>1</v>
      </c>
      <c r="EK45" s="899">
        <f t="shared" si="519"/>
        <v>1</v>
      </c>
      <c r="EL45" s="899">
        <f t="shared" si="740"/>
        <v>1</v>
      </c>
      <c r="EM45" s="966">
        <f t="shared" si="741"/>
        <v>2300000</v>
      </c>
      <c r="EN45" s="901">
        <f t="shared" si="742"/>
        <v>0</v>
      </c>
      <c r="EQ45" s="958" t="s">
        <v>772</v>
      </c>
      <c r="ER45" s="1030" t="s">
        <v>428</v>
      </c>
      <c r="ES45" s="1031" t="s">
        <v>149</v>
      </c>
      <c r="ET45" s="1044">
        <v>4</v>
      </c>
      <c r="EU45" s="1045">
        <v>140300</v>
      </c>
      <c r="EV45" s="1051">
        <f t="shared" si="523"/>
        <v>561200</v>
      </c>
      <c r="EW45" s="1016"/>
      <c r="EX45" s="898">
        <f t="shared" si="743"/>
        <v>1</v>
      </c>
      <c r="EY45" s="898">
        <f t="shared" si="744"/>
        <v>1</v>
      </c>
      <c r="EZ45" s="899">
        <f t="shared" si="745"/>
        <v>1</v>
      </c>
      <c r="FA45" s="899">
        <f t="shared" si="527"/>
        <v>1</v>
      </c>
      <c r="FB45" s="899">
        <f t="shared" si="528"/>
        <v>1</v>
      </c>
      <c r="FC45" s="899">
        <f t="shared" si="746"/>
        <v>1</v>
      </c>
      <c r="FD45" s="966">
        <f t="shared" si="747"/>
        <v>561200</v>
      </c>
      <c r="FE45" s="901">
        <f t="shared" si="748"/>
        <v>0</v>
      </c>
      <c r="FH45" s="958"/>
      <c r="FI45" s="1030"/>
      <c r="FJ45" s="1031"/>
      <c r="FK45" s="1044"/>
      <c r="FL45" s="1045"/>
      <c r="FM45" s="1051">
        <f t="shared" si="532"/>
        <v>0</v>
      </c>
      <c r="FN45" s="1016"/>
      <c r="FO45" s="898" t="e">
        <f t="shared" si="749"/>
        <v>#N/A</v>
      </c>
      <c r="FP45" s="898" t="e">
        <f t="shared" si="750"/>
        <v>#N/A</v>
      </c>
      <c r="FQ45" s="899" t="e">
        <f t="shared" si="751"/>
        <v>#N/A</v>
      </c>
      <c r="FR45" s="899">
        <f t="shared" si="536"/>
        <v>0</v>
      </c>
      <c r="FS45" s="899">
        <f t="shared" si="537"/>
        <v>0</v>
      </c>
      <c r="FT45" s="899" t="e">
        <f t="shared" si="752"/>
        <v>#N/A</v>
      </c>
      <c r="FU45" s="966">
        <f t="shared" si="753"/>
        <v>0</v>
      </c>
      <c r="FV45" s="901">
        <f t="shared" si="754"/>
        <v>0</v>
      </c>
      <c r="FY45" s="958" t="s">
        <v>772</v>
      </c>
      <c r="FZ45" s="1030" t="s">
        <v>428</v>
      </c>
      <c r="GA45" s="1031" t="s">
        <v>149</v>
      </c>
      <c r="GB45" s="1044">
        <v>4</v>
      </c>
      <c r="GC45" s="1046">
        <v>143155</v>
      </c>
      <c r="GD45" s="1051">
        <f t="shared" si="541"/>
        <v>572620</v>
      </c>
      <c r="GE45" s="1016"/>
      <c r="GF45" s="898">
        <f t="shared" si="755"/>
        <v>1</v>
      </c>
      <c r="GG45" s="898">
        <f t="shared" si="756"/>
        <v>1</v>
      </c>
      <c r="GH45" s="899">
        <f t="shared" si="757"/>
        <v>1</v>
      </c>
      <c r="GI45" s="899">
        <f t="shared" si="545"/>
        <v>1</v>
      </c>
      <c r="GJ45" s="899">
        <f t="shared" si="546"/>
        <v>1</v>
      </c>
      <c r="GK45" s="899">
        <f t="shared" si="758"/>
        <v>1</v>
      </c>
      <c r="GL45" s="966">
        <f t="shared" si="759"/>
        <v>572620</v>
      </c>
      <c r="GM45" s="901">
        <f t="shared" si="760"/>
        <v>0</v>
      </c>
      <c r="GP45" s="958" t="s">
        <v>772</v>
      </c>
      <c r="GQ45" s="1030" t="s">
        <v>428</v>
      </c>
      <c r="GR45" s="1031" t="s">
        <v>149</v>
      </c>
      <c r="GS45" s="1044">
        <v>4</v>
      </c>
      <c r="GT45" s="1045">
        <v>140290</v>
      </c>
      <c r="GU45" s="1051">
        <f t="shared" si="550"/>
        <v>561160</v>
      </c>
      <c r="GV45" s="1016"/>
      <c r="GW45" s="898">
        <f t="shared" si="761"/>
        <v>1</v>
      </c>
      <c r="GX45" s="898">
        <f t="shared" si="762"/>
        <v>1</v>
      </c>
      <c r="GY45" s="899">
        <f t="shared" si="763"/>
        <v>1</v>
      </c>
      <c r="GZ45" s="899">
        <f t="shared" si="554"/>
        <v>1</v>
      </c>
      <c r="HA45" s="899">
        <f t="shared" si="555"/>
        <v>1</v>
      </c>
      <c r="HB45" s="899">
        <f t="shared" si="764"/>
        <v>1</v>
      </c>
      <c r="HC45" s="966">
        <f t="shared" si="765"/>
        <v>561160</v>
      </c>
      <c r="HD45" s="901">
        <f t="shared" si="766"/>
        <v>0</v>
      </c>
      <c r="HG45" s="958" t="s">
        <v>772</v>
      </c>
      <c r="HH45" s="1030" t="s">
        <v>428</v>
      </c>
      <c r="HI45" s="1031" t="s">
        <v>149</v>
      </c>
      <c r="HJ45" s="1044">
        <v>4</v>
      </c>
      <c r="HK45" s="1045">
        <v>87525</v>
      </c>
      <c r="HL45" s="1051">
        <f t="shared" si="559"/>
        <v>350100</v>
      </c>
      <c r="HM45" s="1016"/>
      <c r="HN45" s="898">
        <f t="shared" si="767"/>
        <v>1</v>
      </c>
      <c r="HO45" s="898">
        <f t="shared" si="768"/>
        <v>1</v>
      </c>
      <c r="HP45" s="899">
        <f t="shared" si="769"/>
        <v>1</v>
      </c>
      <c r="HQ45" s="899">
        <f t="shared" si="563"/>
        <v>1</v>
      </c>
      <c r="HR45" s="899">
        <f t="shared" si="564"/>
        <v>1</v>
      </c>
      <c r="HS45" s="899">
        <f t="shared" si="770"/>
        <v>1</v>
      </c>
      <c r="HT45" s="966">
        <f t="shared" si="771"/>
        <v>350100</v>
      </c>
      <c r="HU45" s="901">
        <f t="shared" si="772"/>
        <v>0</v>
      </c>
      <c r="HX45" s="958" t="s">
        <v>772</v>
      </c>
      <c r="HY45" s="1030" t="s">
        <v>428</v>
      </c>
      <c r="HZ45" s="1031" t="s">
        <v>149</v>
      </c>
      <c r="IA45" s="1044">
        <v>4</v>
      </c>
      <c r="IB45" s="1048">
        <v>111244</v>
      </c>
      <c r="IC45" s="1053">
        <f t="shared" si="568"/>
        <v>444976</v>
      </c>
      <c r="ID45" s="1016"/>
      <c r="IE45" s="898">
        <f t="shared" si="773"/>
        <v>1</v>
      </c>
      <c r="IF45" s="898">
        <f t="shared" si="774"/>
        <v>1</v>
      </c>
      <c r="IG45" s="899">
        <f t="shared" si="775"/>
        <v>1</v>
      </c>
      <c r="IH45" s="899">
        <f t="shared" si="572"/>
        <v>1</v>
      </c>
      <c r="II45" s="899">
        <f t="shared" si="573"/>
        <v>1</v>
      </c>
      <c r="IJ45" s="899">
        <f t="shared" si="776"/>
        <v>1</v>
      </c>
      <c r="IK45" s="966">
        <f t="shared" si="777"/>
        <v>444976</v>
      </c>
      <c r="IL45" s="901">
        <f t="shared" si="778"/>
        <v>0</v>
      </c>
      <c r="IO45" s="958" t="s">
        <v>772</v>
      </c>
      <c r="IP45" s="1030" t="s">
        <v>428</v>
      </c>
      <c r="IQ45" s="1031" t="s">
        <v>149</v>
      </c>
      <c r="IR45" s="1044">
        <v>4</v>
      </c>
      <c r="IS45" s="1045">
        <v>267306</v>
      </c>
      <c r="IT45" s="1051">
        <f t="shared" si="577"/>
        <v>1069224</v>
      </c>
      <c r="IU45" s="1016"/>
      <c r="IV45" s="898">
        <f t="shared" si="779"/>
        <v>1</v>
      </c>
      <c r="IW45" s="898">
        <f t="shared" si="780"/>
        <v>1</v>
      </c>
      <c r="IX45" s="899">
        <f t="shared" si="781"/>
        <v>1</v>
      </c>
      <c r="IY45" s="899">
        <f t="shared" si="581"/>
        <v>1</v>
      </c>
      <c r="IZ45" s="899">
        <f t="shared" si="582"/>
        <v>1</v>
      </c>
      <c r="JA45" s="899">
        <f t="shared" si="782"/>
        <v>1</v>
      </c>
      <c r="JB45" s="966">
        <f t="shared" si="783"/>
        <v>1069224</v>
      </c>
      <c r="JC45" s="901">
        <f t="shared" si="784"/>
        <v>0</v>
      </c>
      <c r="JF45" s="958" t="s">
        <v>772</v>
      </c>
      <c r="JG45" s="1030" t="s">
        <v>428</v>
      </c>
      <c r="JH45" s="1031" t="s">
        <v>149</v>
      </c>
      <c r="JI45" s="1044">
        <v>4</v>
      </c>
      <c r="JJ45" s="1045">
        <v>35000</v>
      </c>
      <c r="JK45" s="1051">
        <f t="shared" si="586"/>
        <v>140000</v>
      </c>
      <c r="JL45" s="1016"/>
      <c r="JM45" s="898">
        <f t="shared" si="785"/>
        <v>1</v>
      </c>
      <c r="JN45" s="898">
        <f t="shared" si="786"/>
        <v>1</v>
      </c>
      <c r="JO45" s="899">
        <f t="shared" si="787"/>
        <v>1</v>
      </c>
      <c r="JP45" s="899">
        <f t="shared" si="590"/>
        <v>1</v>
      </c>
      <c r="JQ45" s="899">
        <f t="shared" si="591"/>
        <v>1</v>
      </c>
      <c r="JR45" s="899">
        <f t="shared" si="788"/>
        <v>1</v>
      </c>
      <c r="JS45" s="966">
        <f t="shared" si="789"/>
        <v>140000</v>
      </c>
      <c r="JT45" s="901">
        <f t="shared" si="790"/>
        <v>0</v>
      </c>
      <c r="JW45" s="958" t="s">
        <v>772</v>
      </c>
      <c r="JX45" s="1030" t="s">
        <v>428</v>
      </c>
      <c r="JY45" s="1031" t="s">
        <v>149</v>
      </c>
      <c r="JZ45" s="1044">
        <v>4</v>
      </c>
      <c r="KA45" s="1045">
        <v>147065.45070000002</v>
      </c>
      <c r="KB45" s="1051">
        <f t="shared" si="595"/>
        <v>588262</v>
      </c>
      <c r="KC45" s="1016"/>
      <c r="KD45" s="898">
        <f t="shared" si="791"/>
        <v>1</v>
      </c>
      <c r="KE45" s="898">
        <f t="shared" si="792"/>
        <v>1</v>
      </c>
      <c r="KF45" s="899">
        <f t="shared" si="793"/>
        <v>1</v>
      </c>
      <c r="KG45" s="899">
        <f t="shared" si="599"/>
        <v>1</v>
      </c>
      <c r="KH45" s="899">
        <f t="shared" si="600"/>
        <v>1</v>
      </c>
      <c r="KI45" s="899">
        <f t="shared" si="794"/>
        <v>1</v>
      </c>
      <c r="KJ45" s="966">
        <f t="shared" si="795"/>
        <v>588262</v>
      </c>
      <c r="KK45" s="901">
        <f t="shared" si="796"/>
        <v>0</v>
      </c>
      <c r="KN45" s="958" t="s">
        <v>772</v>
      </c>
      <c r="KO45" s="1030" t="s">
        <v>428</v>
      </c>
      <c r="KP45" s="1031" t="s">
        <v>149</v>
      </c>
      <c r="KQ45" s="1044">
        <v>4</v>
      </c>
      <c r="KR45" s="1045">
        <v>238000</v>
      </c>
      <c r="KS45" s="1051">
        <f t="shared" si="604"/>
        <v>952000</v>
      </c>
      <c r="KT45" s="1016"/>
      <c r="KU45" s="898">
        <f t="shared" si="797"/>
        <v>1</v>
      </c>
      <c r="KV45" s="898">
        <f t="shared" si="798"/>
        <v>1</v>
      </c>
      <c r="KW45" s="899">
        <f t="shared" si="799"/>
        <v>1</v>
      </c>
      <c r="KX45" s="899">
        <f t="shared" si="608"/>
        <v>1</v>
      </c>
      <c r="KY45" s="899">
        <f t="shared" si="609"/>
        <v>1</v>
      </c>
      <c r="KZ45" s="899">
        <f t="shared" si="800"/>
        <v>1</v>
      </c>
      <c r="LA45" s="966">
        <f t="shared" si="801"/>
        <v>952000</v>
      </c>
      <c r="LB45" s="901">
        <f t="shared" si="802"/>
        <v>0</v>
      </c>
      <c r="LE45" s="958" t="s">
        <v>772</v>
      </c>
      <c r="LF45" s="1030" t="s">
        <v>428</v>
      </c>
      <c r="LG45" s="1031" t="s">
        <v>149</v>
      </c>
      <c r="LH45" s="1044">
        <v>4</v>
      </c>
      <c r="LI45" s="1049">
        <v>34895</v>
      </c>
      <c r="LJ45" s="1054">
        <f t="shared" si="613"/>
        <v>139580</v>
      </c>
      <c r="LK45" s="1016"/>
      <c r="LL45" s="898">
        <f t="shared" si="803"/>
        <v>1</v>
      </c>
      <c r="LM45" s="898">
        <f t="shared" si="804"/>
        <v>1</v>
      </c>
      <c r="LN45" s="899">
        <f t="shared" si="805"/>
        <v>1</v>
      </c>
      <c r="LO45" s="899">
        <f t="shared" si="617"/>
        <v>1</v>
      </c>
      <c r="LP45" s="899">
        <f t="shared" si="618"/>
        <v>1</v>
      </c>
      <c r="LQ45" s="899">
        <f t="shared" si="806"/>
        <v>1</v>
      </c>
      <c r="LR45" s="966">
        <f t="shared" si="807"/>
        <v>139580</v>
      </c>
      <c r="LS45" s="901">
        <f t="shared" si="808"/>
        <v>0</v>
      </c>
      <c r="LV45" s="958" t="s">
        <v>772</v>
      </c>
      <c r="LW45" s="1030" t="s">
        <v>428</v>
      </c>
      <c r="LX45" s="1031" t="s">
        <v>149</v>
      </c>
      <c r="LY45" s="1044">
        <v>4</v>
      </c>
      <c r="LZ45" s="1045">
        <v>19500</v>
      </c>
      <c r="MA45" s="1051">
        <f t="shared" si="622"/>
        <v>78000</v>
      </c>
      <c r="MB45" s="1016"/>
      <c r="MC45" s="898">
        <f t="shared" si="809"/>
        <v>1</v>
      </c>
      <c r="MD45" s="898">
        <f t="shared" si="810"/>
        <v>1</v>
      </c>
      <c r="ME45" s="899">
        <f t="shared" si="811"/>
        <v>1</v>
      </c>
      <c r="MF45" s="899">
        <f t="shared" si="626"/>
        <v>1</v>
      </c>
      <c r="MG45" s="899">
        <f t="shared" si="627"/>
        <v>1</v>
      </c>
      <c r="MH45" s="899">
        <f t="shared" si="812"/>
        <v>1</v>
      </c>
      <c r="MI45" s="966">
        <f t="shared" si="813"/>
        <v>78000</v>
      </c>
      <c r="MJ45" s="901">
        <f t="shared" si="814"/>
        <v>0</v>
      </c>
      <c r="MM45" s="958" t="s">
        <v>772</v>
      </c>
      <c r="MN45" s="1030" t="s">
        <v>428</v>
      </c>
      <c r="MO45" s="1031" t="s">
        <v>149</v>
      </c>
      <c r="MP45" s="1044">
        <v>4</v>
      </c>
      <c r="MQ45" s="1045">
        <v>35000</v>
      </c>
      <c r="MR45" s="1051">
        <f t="shared" si="631"/>
        <v>140000</v>
      </c>
      <c r="MS45" s="1016"/>
      <c r="MT45" s="898">
        <f t="shared" si="815"/>
        <v>1</v>
      </c>
      <c r="MU45" s="898">
        <f t="shared" si="816"/>
        <v>1</v>
      </c>
      <c r="MV45" s="899">
        <f t="shared" si="817"/>
        <v>1</v>
      </c>
      <c r="MW45" s="899">
        <f t="shared" si="635"/>
        <v>1</v>
      </c>
      <c r="MX45" s="899">
        <f t="shared" si="636"/>
        <v>1</v>
      </c>
      <c r="MY45" s="899">
        <f t="shared" si="818"/>
        <v>1</v>
      </c>
      <c r="MZ45" s="966">
        <f t="shared" si="819"/>
        <v>140000</v>
      </c>
      <c r="NA45" s="901">
        <f t="shared" si="820"/>
        <v>0</v>
      </c>
      <c r="ND45" s="975" t="s">
        <v>772</v>
      </c>
      <c r="NE45" s="976" t="s">
        <v>428</v>
      </c>
      <c r="NF45" s="977" t="s">
        <v>149</v>
      </c>
      <c r="NG45" s="978">
        <v>4</v>
      </c>
      <c r="NH45" s="979">
        <v>84150</v>
      </c>
      <c r="NI45" s="1055">
        <v>336600</v>
      </c>
      <c r="NJ45" s="1016"/>
      <c r="NK45" s="898">
        <f t="shared" si="821"/>
        <v>1</v>
      </c>
      <c r="NL45" s="898">
        <f t="shared" si="822"/>
        <v>1</v>
      </c>
      <c r="NM45" s="899">
        <f t="shared" si="823"/>
        <v>1</v>
      </c>
      <c r="NN45" s="899">
        <f t="shared" si="643"/>
        <v>1</v>
      </c>
      <c r="NO45" s="899">
        <f t="shared" si="644"/>
        <v>1</v>
      </c>
      <c r="NP45" s="899">
        <f t="shared" si="824"/>
        <v>1</v>
      </c>
      <c r="NQ45" s="966">
        <f t="shared" si="825"/>
        <v>336600</v>
      </c>
      <c r="NR45" s="901">
        <f t="shared" si="826"/>
        <v>0</v>
      </c>
      <c r="NU45" s="981" t="s">
        <v>772</v>
      </c>
      <c r="NV45" s="982" t="s">
        <v>428</v>
      </c>
      <c r="NW45" s="983" t="s">
        <v>149</v>
      </c>
      <c r="NX45" s="984">
        <v>4</v>
      </c>
      <c r="NY45" s="1050">
        <v>85000</v>
      </c>
      <c r="NZ45" s="1056">
        <f t="shared" si="648"/>
        <v>340000</v>
      </c>
      <c r="OA45" s="1016"/>
      <c r="OB45" s="898">
        <f t="shared" si="827"/>
        <v>1</v>
      </c>
      <c r="OC45" s="898">
        <f t="shared" si="828"/>
        <v>1</v>
      </c>
      <c r="OD45" s="899">
        <f t="shared" si="829"/>
        <v>1</v>
      </c>
      <c r="OE45" s="899">
        <f t="shared" si="652"/>
        <v>1</v>
      </c>
      <c r="OF45" s="899">
        <f t="shared" si="653"/>
        <v>1</v>
      </c>
      <c r="OG45" s="899">
        <f t="shared" si="830"/>
        <v>1</v>
      </c>
      <c r="OH45" s="966">
        <f t="shared" si="831"/>
        <v>340000</v>
      </c>
      <c r="OI45" s="901">
        <f t="shared" si="832"/>
        <v>0</v>
      </c>
      <c r="OL45" s="958" t="s">
        <v>772</v>
      </c>
      <c r="OM45" s="1030" t="s">
        <v>428</v>
      </c>
      <c r="ON45" s="1031" t="s">
        <v>149</v>
      </c>
      <c r="OO45" s="1044">
        <v>4</v>
      </c>
      <c r="OP45" s="1045">
        <v>152172</v>
      </c>
      <c r="OQ45" s="1051">
        <f t="shared" si="657"/>
        <v>608688</v>
      </c>
      <c r="OR45" s="1016"/>
      <c r="OS45" s="898">
        <f t="shared" si="833"/>
        <v>1</v>
      </c>
      <c r="OT45" s="898">
        <f t="shared" si="834"/>
        <v>1</v>
      </c>
      <c r="OU45" s="899">
        <f t="shared" si="835"/>
        <v>1</v>
      </c>
      <c r="OV45" s="899">
        <f t="shared" si="661"/>
        <v>1</v>
      </c>
      <c r="OW45" s="899">
        <f t="shared" si="662"/>
        <v>1</v>
      </c>
      <c r="OX45" s="899">
        <f t="shared" si="836"/>
        <v>1</v>
      </c>
      <c r="OY45" s="966">
        <f t="shared" si="837"/>
        <v>608688</v>
      </c>
      <c r="OZ45" s="901">
        <f t="shared" si="838"/>
        <v>0</v>
      </c>
      <c r="PC45" s="958" t="s">
        <v>772</v>
      </c>
      <c r="PD45" s="1030" t="s">
        <v>428</v>
      </c>
      <c r="PE45" s="1031" t="s">
        <v>149</v>
      </c>
      <c r="PF45" s="1044">
        <v>4</v>
      </c>
      <c r="PG45" s="1059">
        <v>185900</v>
      </c>
      <c r="PH45" s="1057">
        <v>743600</v>
      </c>
      <c r="PI45" s="1024"/>
      <c r="PJ45" s="898">
        <f t="shared" si="839"/>
        <v>1</v>
      </c>
      <c r="PK45" s="898">
        <f t="shared" si="840"/>
        <v>1</v>
      </c>
      <c r="PL45" s="899">
        <f t="shared" si="841"/>
        <v>1</v>
      </c>
      <c r="PM45" s="899">
        <f t="shared" si="669"/>
        <v>1</v>
      </c>
      <c r="PN45" s="899">
        <f t="shared" si="670"/>
        <v>1</v>
      </c>
      <c r="PO45" s="899">
        <f t="shared" si="842"/>
        <v>1</v>
      </c>
      <c r="PP45" s="966">
        <f t="shared" si="843"/>
        <v>743600</v>
      </c>
      <c r="PQ45" s="901">
        <f t="shared" si="844"/>
        <v>0</v>
      </c>
      <c r="PT45" s="958" t="s">
        <v>772</v>
      </c>
      <c r="PU45" s="1030" t="s">
        <v>428</v>
      </c>
      <c r="PV45" s="1031" t="s">
        <v>149</v>
      </c>
      <c r="PW45" s="1044">
        <v>4</v>
      </c>
      <c r="PX45" s="1045">
        <v>140230</v>
      </c>
      <c r="PY45" s="1051">
        <f t="shared" si="674"/>
        <v>560920</v>
      </c>
      <c r="PZ45" s="1016"/>
      <c r="QA45" s="898">
        <f t="shared" si="845"/>
        <v>1</v>
      </c>
      <c r="QB45" s="898">
        <f t="shared" si="846"/>
        <v>1</v>
      </c>
      <c r="QC45" s="899">
        <f t="shared" si="847"/>
        <v>1</v>
      </c>
      <c r="QD45" s="899">
        <f t="shared" si="678"/>
        <v>1</v>
      </c>
      <c r="QE45" s="899">
        <f t="shared" si="679"/>
        <v>1</v>
      </c>
      <c r="QF45" s="899">
        <f t="shared" si="848"/>
        <v>1</v>
      </c>
      <c r="QG45" s="966">
        <f t="shared" si="849"/>
        <v>560920</v>
      </c>
      <c r="QH45" s="901">
        <f t="shared" si="850"/>
        <v>0</v>
      </c>
      <c r="QK45" s="958" t="s">
        <v>772</v>
      </c>
      <c r="QL45" s="1030" t="s">
        <v>428</v>
      </c>
      <c r="QM45" s="1031" t="s">
        <v>149</v>
      </c>
      <c r="QN45" s="1044">
        <v>4</v>
      </c>
      <c r="QO45" s="1049">
        <v>35069.474999999999</v>
      </c>
      <c r="QP45" s="1054">
        <f t="shared" si="683"/>
        <v>140278</v>
      </c>
      <c r="QQ45" s="1016"/>
      <c r="QR45" s="898">
        <f t="shared" si="851"/>
        <v>1</v>
      </c>
      <c r="QS45" s="898">
        <f t="shared" si="852"/>
        <v>1</v>
      </c>
      <c r="QT45" s="899">
        <f t="shared" si="853"/>
        <v>1</v>
      </c>
      <c r="QU45" s="899">
        <f t="shared" si="687"/>
        <v>1</v>
      </c>
      <c r="QV45" s="899">
        <f t="shared" si="688"/>
        <v>1</v>
      </c>
      <c r="QW45" s="899">
        <f t="shared" si="854"/>
        <v>1</v>
      </c>
      <c r="QX45" s="966">
        <f t="shared" si="855"/>
        <v>140278</v>
      </c>
      <c r="QY45" s="901">
        <f t="shared" si="856"/>
        <v>0</v>
      </c>
      <c r="RB45" s="405"/>
      <c r="RC45" s="406"/>
      <c r="RD45" s="407"/>
      <c r="RE45" s="408"/>
      <c r="RF45" s="409"/>
      <c r="RG45" s="410"/>
      <c r="RH45" s="410"/>
      <c r="RI45" s="898"/>
      <c r="RJ45" s="898"/>
      <c r="RK45" s="934"/>
      <c r="RL45" s="934"/>
      <c r="RM45" s="934"/>
      <c r="RN45" s="934"/>
      <c r="RO45" s="935"/>
      <c r="RP45" s="936"/>
      <c r="RS45" s="405"/>
      <c r="RT45" s="406"/>
      <c r="RU45" s="407"/>
      <c r="RV45" s="408"/>
      <c r="RW45" s="409"/>
      <c r="RX45" s="410"/>
      <c r="RY45" s="410"/>
      <c r="RZ45" s="898"/>
      <c r="SA45" s="898"/>
      <c r="SB45" s="934"/>
      <c r="SC45" s="934"/>
      <c r="SD45" s="934"/>
      <c r="SE45" s="934"/>
      <c r="SF45" s="935"/>
      <c r="SG45" s="936"/>
      <c r="SJ45" s="405"/>
      <c r="SK45" s="406"/>
      <c r="SL45" s="407"/>
      <c r="SM45" s="408"/>
      <c r="SN45" s="409"/>
      <c r="SO45" s="410"/>
      <c r="SP45" s="410"/>
      <c r="SQ45" s="898"/>
      <c r="SR45" s="898"/>
      <c r="SS45" s="934"/>
      <c r="ST45" s="934"/>
      <c r="SU45" s="934"/>
      <c r="SV45" s="934"/>
      <c r="SW45" s="935"/>
      <c r="SX45" s="936"/>
    </row>
    <row r="46" spans="2:518" ht="51.75" customHeight="1" thickTop="1" thickBot="1">
      <c r="B46" s="958" t="s">
        <v>773</v>
      </c>
      <c r="C46" s="1030" t="s">
        <v>429</v>
      </c>
      <c r="D46" s="1031" t="s">
        <v>149</v>
      </c>
      <c r="E46" s="1044">
        <v>8</v>
      </c>
      <c r="F46" s="1045"/>
      <c r="G46" s="1051">
        <f t="shared" si="458"/>
        <v>0</v>
      </c>
      <c r="H46" s="1016"/>
      <c r="K46" s="958" t="s">
        <v>773</v>
      </c>
      <c r="L46" s="1030" t="s">
        <v>429</v>
      </c>
      <c r="M46" s="1031" t="s">
        <v>149</v>
      </c>
      <c r="N46" s="1044">
        <v>8</v>
      </c>
      <c r="O46" s="1046">
        <v>101059</v>
      </c>
      <c r="P46" s="1051">
        <f t="shared" si="459"/>
        <v>808472</v>
      </c>
      <c r="Q46" s="1016"/>
      <c r="R46" s="898">
        <f t="shared" si="693"/>
        <v>1</v>
      </c>
      <c r="S46" s="898">
        <f t="shared" si="694"/>
        <v>1</v>
      </c>
      <c r="T46" s="899">
        <f t="shared" si="695"/>
        <v>1</v>
      </c>
      <c r="U46" s="899">
        <f t="shared" si="696"/>
        <v>1</v>
      </c>
      <c r="V46" s="899">
        <f t="shared" si="697"/>
        <v>1</v>
      </c>
      <c r="W46" s="899">
        <f t="shared" si="698"/>
        <v>1</v>
      </c>
      <c r="X46" s="966">
        <f t="shared" si="699"/>
        <v>808472</v>
      </c>
      <c r="Y46" s="901">
        <f t="shared" si="700"/>
        <v>0</v>
      </c>
      <c r="Z46" s="872"/>
      <c r="AA46" s="872"/>
      <c r="AB46" s="958" t="s">
        <v>773</v>
      </c>
      <c r="AC46" s="1030" t="s">
        <v>429</v>
      </c>
      <c r="AD46" s="1031" t="s">
        <v>149</v>
      </c>
      <c r="AE46" s="1044">
        <v>8</v>
      </c>
      <c r="AF46" s="1045">
        <v>20000</v>
      </c>
      <c r="AG46" s="1051">
        <f t="shared" si="460"/>
        <v>160000</v>
      </c>
      <c r="AH46" s="1016"/>
      <c r="AI46" s="898">
        <f t="shared" si="701"/>
        <v>1</v>
      </c>
      <c r="AJ46" s="898">
        <f t="shared" si="702"/>
        <v>1</v>
      </c>
      <c r="AK46" s="899">
        <f t="shared" si="703"/>
        <v>1</v>
      </c>
      <c r="AL46" s="899">
        <f t="shared" si="464"/>
        <v>1</v>
      </c>
      <c r="AM46" s="899">
        <f t="shared" si="465"/>
        <v>1</v>
      </c>
      <c r="AN46" s="899">
        <f t="shared" si="704"/>
        <v>1</v>
      </c>
      <c r="AO46" s="966">
        <f t="shared" si="705"/>
        <v>160000</v>
      </c>
      <c r="AP46" s="901">
        <f t="shared" si="706"/>
        <v>0</v>
      </c>
      <c r="AQ46" s="872"/>
      <c r="AR46" s="872"/>
      <c r="AS46" s="958" t="s">
        <v>773</v>
      </c>
      <c r="AT46" s="1035" t="s">
        <v>429</v>
      </c>
      <c r="AU46" s="1031" t="s">
        <v>149</v>
      </c>
      <c r="AV46" s="1044">
        <v>8</v>
      </c>
      <c r="AW46" s="1047">
        <v>50000</v>
      </c>
      <c r="AX46" s="1052">
        <f t="shared" si="469"/>
        <v>400000</v>
      </c>
      <c r="AY46" s="1016"/>
      <c r="AZ46" s="898">
        <f t="shared" si="707"/>
        <v>1</v>
      </c>
      <c r="BA46" s="898">
        <f t="shared" si="708"/>
        <v>1</v>
      </c>
      <c r="BB46" s="899">
        <f t="shared" si="709"/>
        <v>1</v>
      </c>
      <c r="BC46" s="899">
        <f t="shared" si="473"/>
        <v>1</v>
      </c>
      <c r="BD46" s="899">
        <f t="shared" si="474"/>
        <v>1</v>
      </c>
      <c r="BE46" s="899">
        <f t="shared" si="710"/>
        <v>1</v>
      </c>
      <c r="BF46" s="966">
        <f t="shared" si="711"/>
        <v>400000</v>
      </c>
      <c r="BG46" s="901">
        <f t="shared" si="712"/>
        <v>0</v>
      </c>
      <c r="BJ46" s="958" t="s">
        <v>773</v>
      </c>
      <c r="BK46" s="1030" t="s">
        <v>429</v>
      </c>
      <c r="BL46" s="1031" t="s">
        <v>149</v>
      </c>
      <c r="BM46" s="1044">
        <v>8</v>
      </c>
      <c r="BN46" s="1045">
        <v>95000</v>
      </c>
      <c r="BO46" s="1051">
        <f t="shared" si="478"/>
        <v>760000</v>
      </c>
      <c r="BP46" s="1016"/>
      <c r="BQ46" s="898">
        <f t="shared" si="713"/>
        <v>1</v>
      </c>
      <c r="BR46" s="898">
        <f t="shared" si="714"/>
        <v>1</v>
      </c>
      <c r="BS46" s="899">
        <f t="shared" si="715"/>
        <v>1</v>
      </c>
      <c r="BT46" s="899">
        <f t="shared" si="482"/>
        <v>1</v>
      </c>
      <c r="BU46" s="899">
        <f t="shared" si="483"/>
        <v>1</v>
      </c>
      <c r="BV46" s="899">
        <f t="shared" si="716"/>
        <v>1</v>
      </c>
      <c r="BW46" s="966">
        <f t="shared" si="717"/>
        <v>760000</v>
      </c>
      <c r="BX46" s="901">
        <f t="shared" si="718"/>
        <v>0</v>
      </c>
      <c r="CA46" s="958" t="s">
        <v>773</v>
      </c>
      <c r="CB46" s="1030" t="s">
        <v>429</v>
      </c>
      <c r="CC46" s="1031" t="s">
        <v>149</v>
      </c>
      <c r="CD46" s="1044">
        <v>8</v>
      </c>
      <c r="CE46" s="1045">
        <v>98431</v>
      </c>
      <c r="CF46" s="1051">
        <f t="shared" si="487"/>
        <v>787448</v>
      </c>
      <c r="CG46" s="1016"/>
      <c r="CH46" s="898">
        <f t="shared" si="719"/>
        <v>1</v>
      </c>
      <c r="CI46" s="898">
        <f t="shared" si="720"/>
        <v>1</v>
      </c>
      <c r="CJ46" s="899">
        <f t="shared" si="721"/>
        <v>1</v>
      </c>
      <c r="CK46" s="899">
        <f t="shared" si="491"/>
        <v>1</v>
      </c>
      <c r="CL46" s="899">
        <f t="shared" si="492"/>
        <v>1</v>
      </c>
      <c r="CM46" s="899">
        <f t="shared" si="722"/>
        <v>1</v>
      </c>
      <c r="CN46" s="966">
        <f t="shared" si="723"/>
        <v>787448</v>
      </c>
      <c r="CO46" s="901">
        <f t="shared" si="724"/>
        <v>0</v>
      </c>
      <c r="CR46" s="958" t="s">
        <v>773</v>
      </c>
      <c r="CS46" s="1030" t="s">
        <v>429</v>
      </c>
      <c r="CT46" s="1031" t="s">
        <v>149</v>
      </c>
      <c r="CU46" s="1044">
        <v>8</v>
      </c>
      <c r="CV46" s="1045">
        <v>98000</v>
      </c>
      <c r="CW46" s="1051">
        <f t="shared" si="496"/>
        <v>784000</v>
      </c>
      <c r="CX46" s="1016"/>
      <c r="CY46" s="898">
        <f t="shared" si="725"/>
        <v>1</v>
      </c>
      <c r="CZ46" s="898">
        <f t="shared" si="726"/>
        <v>1</v>
      </c>
      <c r="DA46" s="899">
        <f t="shared" si="727"/>
        <v>1</v>
      </c>
      <c r="DB46" s="899">
        <f t="shared" si="500"/>
        <v>1</v>
      </c>
      <c r="DC46" s="899">
        <f t="shared" si="501"/>
        <v>1</v>
      </c>
      <c r="DD46" s="899">
        <f t="shared" si="728"/>
        <v>1</v>
      </c>
      <c r="DE46" s="966">
        <f t="shared" si="729"/>
        <v>784000</v>
      </c>
      <c r="DF46" s="901">
        <f t="shared" si="730"/>
        <v>0</v>
      </c>
      <c r="DI46" s="958" t="s">
        <v>773</v>
      </c>
      <c r="DJ46" s="1030" t="s">
        <v>429</v>
      </c>
      <c r="DK46" s="1031" t="s">
        <v>149</v>
      </c>
      <c r="DL46" s="1044">
        <v>8</v>
      </c>
      <c r="DM46" s="1045">
        <v>40123</v>
      </c>
      <c r="DN46" s="1051">
        <f t="shared" si="505"/>
        <v>320984</v>
      </c>
      <c r="DO46" s="1016"/>
      <c r="DP46" s="898">
        <f t="shared" si="731"/>
        <v>1</v>
      </c>
      <c r="DQ46" s="898">
        <f t="shared" si="732"/>
        <v>1</v>
      </c>
      <c r="DR46" s="899">
        <f t="shared" si="733"/>
        <v>1</v>
      </c>
      <c r="DS46" s="899">
        <f t="shared" si="509"/>
        <v>1</v>
      </c>
      <c r="DT46" s="899">
        <f t="shared" si="510"/>
        <v>1</v>
      </c>
      <c r="DU46" s="899">
        <f t="shared" si="734"/>
        <v>1</v>
      </c>
      <c r="DV46" s="966">
        <f t="shared" si="735"/>
        <v>320984</v>
      </c>
      <c r="DW46" s="901">
        <f t="shared" si="736"/>
        <v>0</v>
      </c>
      <c r="DZ46" s="958" t="s">
        <v>773</v>
      </c>
      <c r="EA46" s="1030" t="s">
        <v>429</v>
      </c>
      <c r="EB46" s="1031" t="s">
        <v>149</v>
      </c>
      <c r="EC46" s="1044">
        <v>8</v>
      </c>
      <c r="ED46" s="1045">
        <v>35400</v>
      </c>
      <c r="EE46" s="1051">
        <f t="shared" si="514"/>
        <v>283200</v>
      </c>
      <c r="EF46" s="1016"/>
      <c r="EG46" s="898">
        <f t="shared" si="737"/>
        <v>1</v>
      </c>
      <c r="EH46" s="898">
        <f t="shared" si="738"/>
        <v>1</v>
      </c>
      <c r="EI46" s="899">
        <f t="shared" si="739"/>
        <v>1</v>
      </c>
      <c r="EJ46" s="899">
        <f t="shared" si="518"/>
        <v>1</v>
      </c>
      <c r="EK46" s="899">
        <f t="shared" si="519"/>
        <v>1</v>
      </c>
      <c r="EL46" s="899">
        <f t="shared" si="740"/>
        <v>1</v>
      </c>
      <c r="EM46" s="966">
        <f t="shared" si="741"/>
        <v>283200</v>
      </c>
      <c r="EN46" s="901">
        <f t="shared" si="742"/>
        <v>0</v>
      </c>
      <c r="EQ46" s="958" t="s">
        <v>773</v>
      </c>
      <c r="ER46" s="1030" t="s">
        <v>429</v>
      </c>
      <c r="ES46" s="1031" t="s">
        <v>149</v>
      </c>
      <c r="ET46" s="1044">
        <v>8</v>
      </c>
      <c r="EU46" s="1045">
        <v>99100</v>
      </c>
      <c r="EV46" s="1051">
        <f t="shared" si="523"/>
        <v>792800</v>
      </c>
      <c r="EW46" s="1016"/>
      <c r="EX46" s="898">
        <f t="shared" si="743"/>
        <v>1</v>
      </c>
      <c r="EY46" s="898">
        <f t="shared" si="744"/>
        <v>1</v>
      </c>
      <c r="EZ46" s="899">
        <f t="shared" si="745"/>
        <v>1</v>
      </c>
      <c r="FA46" s="899">
        <f t="shared" si="527"/>
        <v>1</v>
      </c>
      <c r="FB46" s="899">
        <f t="shared" si="528"/>
        <v>1</v>
      </c>
      <c r="FC46" s="899">
        <f t="shared" si="746"/>
        <v>1</v>
      </c>
      <c r="FD46" s="966">
        <f t="shared" si="747"/>
        <v>792800</v>
      </c>
      <c r="FE46" s="901">
        <f t="shared" si="748"/>
        <v>0</v>
      </c>
      <c r="FH46" s="958"/>
      <c r="FI46" s="1030"/>
      <c r="FJ46" s="1031"/>
      <c r="FK46" s="1044"/>
      <c r="FL46" s="1045"/>
      <c r="FM46" s="1051">
        <f t="shared" si="532"/>
        <v>0</v>
      </c>
      <c r="FN46" s="1016"/>
      <c r="FO46" s="898" t="e">
        <f t="shared" si="749"/>
        <v>#N/A</v>
      </c>
      <c r="FP46" s="898" t="e">
        <f t="shared" si="750"/>
        <v>#N/A</v>
      </c>
      <c r="FQ46" s="899" t="e">
        <f t="shared" si="751"/>
        <v>#N/A</v>
      </c>
      <c r="FR46" s="899">
        <f t="shared" si="536"/>
        <v>0</v>
      </c>
      <c r="FS46" s="899">
        <f t="shared" si="537"/>
        <v>0</v>
      </c>
      <c r="FT46" s="899" t="e">
        <f t="shared" si="752"/>
        <v>#N/A</v>
      </c>
      <c r="FU46" s="966">
        <f t="shared" si="753"/>
        <v>0</v>
      </c>
      <c r="FV46" s="901">
        <f t="shared" si="754"/>
        <v>0</v>
      </c>
      <c r="FY46" s="958" t="s">
        <v>773</v>
      </c>
      <c r="FZ46" s="1030" t="s">
        <v>429</v>
      </c>
      <c r="GA46" s="1031" t="s">
        <v>149</v>
      </c>
      <c r="GB46" s="1044">
        <v>8</v>
      </c>
      <c r="GC46" s="1046">
        <v>101059</v>
      </c>
      <c r="GD46" s="1051">
        <f t="shared" si="541"/>
        <v>808472</v>
      </c>
      <c r="GE46" s="1016"/>
      <c r="GF46" s="898">
        <f t="shared" si="755"/>
        <v>1</v>
      </c>
      <c r="GG46" s="898">
        <f t="shared" si="756"/>
        <v>1</v>
      </c>
      <c r="GH46" s="899">
        <f t="shared" si="757"/>
        <v>1</v>
      </c>
      <c r="GI46" s="899">
        <f t="shared" si="545"/>
        <v>1</v>
      </c>
      <c r="GJ46" s="899">
        <f t="shared" si="546"/>
        <v>1</v>
      </c>
      <c r="GK46" s="899">
        <f t="shared" si="758"/>
        <v>1</v>
      </c>
      <c r="GL46" s="966">
        <f t="shared" si="759"/>
        <v>808472</v>
      </c>
      <c r="GM46" s="901">
        <f t="shared" si="760"/>
        <v>0</v>
      </c>
      <c r="GP46" s="958" t="s">
        <v>773</v>
      </c>
      <c r="GQ46" s="1030" t="s">
        <v>429</v>
      </c>
      <c r="GR46" s="1031" t="s">
        <v>149</v>
      </c>
      <c r="GS46" s="1044">
        <v>8</v>
      </c>
      <c r="GT46" s="1045">
        <v>99040</v>
      </c>
      <c r="GU46" s="1051">
        <f t="shared" si="550"/>
        <v>792320</v>
      </c>
      <c r="GV46" s="1016"/>
      <c r="GW46" s="898">
        <f t="shared" si="761"/>
        <v>1</v>
      </c>
      <c r="GX46" s="898">
        <f t="shared" si="762"/>
        <v>1</v>
      </c>
      <c r="GY46" s="899">
        <f t="shared" si="763"/>
        <v>1</v>
      </c>
      <c r="GZ46" s="899">
        <f t="shared" si="554"/>
        <v>1</v>
      </c>
      <c r="HA46" s="899">
        <f t="shared" si="555"/>
        <v>1</v>
      </c>
      <c r="HB46" s="899">
        <f t="shared" si="764"/>
        <v>1</v>
      </c>
      <c r="HC46" s="966">
        <f t="shared" si="765"/>
        <v>792320</v>
      </c>
      <c r="HD46" s="901">
        <f t="shared" si="766"/>
        <v>0</v>
      </c>
      <c r="HG46" s="958" t="s">
        <v>773</v>
      </c>
      <c r="HH46" s="1030" t="s">
        <v>429</v>
      </c>
      <c r="HI46" s="1031" t="s">
        <v>149</v>
      </c>
      <c r="HJ46" s="1044">
        <v>8</v>
      </c>
      <c r="HK46" s="1045">
        <v>34037</v>
      </c>
      <c r="HL46" s="1051">
        <f t="shared" si="559"/>
        <v>272296</v>
      </c>
      <c r="HM46" s="1016"/>
      <c r="HN46" s="898">
        <f t="shared" si="767"/>
        <v>1</v>
      </c>
      <c r="HO46" s="898">
        <f t="shared" si="768"/>
        <v>1</v>
      </c>
      <c r="HP46" s="899">
        <f t="shared" si="769"/>
        <v>1</v>
      </c>
      <c r="HQ46" s="899">
        <f t="shared" si="563"/>
        <v>1</v>
      </c>
      <c r="HR46" s="899">
        <f t="shared" si="564"/>
        <v>1</v>
      </c>
      <c r="HS46" s="899">
        <f t="shared" si="770"/>
        <v>1</v>
      </c>
      <c r="HT46" s="966">
        <f t="shared" si="771"/>
        <v>272296</v>
      </c>
      <c r="HU46" s="901">
        <f t="shared" si="772"/>
        <v>0</v>
      </c>
      <c r="HX46" s="958" t="s">
        <v>773</v>
      </c>
      <c r="HY46" s="1030" t="s">
        <v>429</v>
      </c>
      <c r="HZ46" s="1031" t="s">
        <v>149</v>
      </c>
      <c r="IA46" s="1044">
        <v>8</v>
      </c>
      <c r="IB46" s="1048">
        <v>58609</v>
      </c>
      <c r="IC46" s="1053">
        <f t="shared" si="568"/>
        <v>468872</v>
      </c>
      <c r="ID46" s="1016"/>
      <c r="IE46" s="898">
        <f t="shared" si="773"/>
        <v>1</v>
      </c>
      <c r="IF46" s="898">
        <f t="shared" si="774"/>
        <v>1</v>
      </c>
      <c r="IG46" s="899">
        <f t="shared" si="775"/>
        <v>1</v>
      </c>
      <c r="IH46" s="899">
        <f t="shared" si="572"/>
        <v>1</v>
      </c>
      <c r="II46" s="899">
        <f t="shared" si="573"/>
        <v>1</v>
      </c>
      <c r="IJ46" s="899">
        <f t="shared" si="776"/>
        <v>1</v>
      </c>
      <c r="IK46" s="966">
        <f t="shared" si="777"/>
        <v>468872</v>
      </c>
      <c r="IL46" s="901">
        <f t="shared" si="778"/>
        <v>0</v>
      </c>
      <c r="IO46" s="958" t="s">
        <v>773</v>
      </c>
      <c r="IP46" s="1030" t="s">
        <v>429</v>
      </c>
      <c r="IQ46" s="1031" t="s">
        <v>149</v>
      </c>
      <c r="IR46" s="1044">
        <v>8</v>
      </c>
      <c r="IS46" s="1045">
        <v>53268</v>
      </c>
      <c r="IT46" s="1051">
        <f t="shared" si="577"/>
        <v>426144</v>
      </c>
      <c r="IU46" s="1016"/>
      <c r="IV46" s="898">
        <f t="shared" si="779"/>
        <v>1</v>
      </c>
      <c r="IW46" s="898">
        <f t="shared" si="780"/>
        <v>1</v>
      </c>
      <c r="IX46" s="899">
        <f t="shared" si="781"/>
        <v>1</v>
      </c>
      <c r="IY46" s="899">
        <f t="shared" si="581"/>
        <v>1</v>
      </c>
      <c r="IZ46" s="899">
        <f t="shared" si="582"/>
        <v>1</v>
      </c>
      <c r="JA46" s="899">
        <f t="shared" si="782"/>
        <v>1</v>
      </c>
      <c r="JB46" s="966">
        <f t="shared" si="783"/>
        <v>426144</v>
      </c>
      <c r="JC46" s="901">
        <f t="shared" si="784"/>
        <v>0</v>
      </c>
      <c r="JF46" s="958" t="s">
        <v>773</v>
      </c>
      <c r="JG46" s="1030" t="s">
        <v>429</v>
      </c>
      <c r="JH46" s="1031" t="s">
        <v>149</v>
      </c>
      <c r="JI46" s="1044">
        <v>8</v>
      </c>
      <c r="JJ46" s="1045">
        <v>32000</v>
      </c>
      <c r="JK46" s="1051">
        <f t="shared" si="586"/>
        <v>256000</v>
      </c>
      <c r="JL46" s="1016"/>
      <c r="JM46" s="898">
        <f t="shared" si="785"/>
        <v>1</v>
      </c>
      <c r="JN46" s="898">
        <f t="shared" si="786"/>
        <v>1</v>
      </c>
      <c r="JO46" s="899">
        <f t="shared" si="787"/>
        <v>1</v>
      </c>
      <c r="JP46" s="899">
        <f t="shared" si="590"/>
        <v>1</v>
      </c>
      <c r="JQ46" s="899">
        <f t="shared" si="591"/>
        <v>1</v>
      </c>
      <c r="JR46" s="899">
        <f t="shared" si="788"/>
        <v>1</v>
      </c>
      <c r="JS46" s="966">
        <f t="shared" si="789"/>
        <v>256000</v>
      </c>
      <c r="JT46" s="901">
        <f t="shared" si="790"/>
        <v>0</v>
      </c>
      <c r="JW46" s="958" t="s">
        <v>773</v>
      </c>
      <c r="JX46" s="1030" t="s">
        <v>429</v>
      </c>
      <c r="JY46" s="1031" t="s">
        <v>149</v>
      </c>
      <c r="JZ46" s="1044">
        <v>8</v>
      </c>
      <c r="KA46" s="1045">
        <v>100004.76195000001</v>
      </c>
      <c r="KB46" s="1051">
        <f t="shared" si="595"/>
        <v>800038</v>
      </c>
      <c r="KC46" s="1016"/>
      <c r="KD46" s="898">
        <f t="shared" si="791"/>
        <v>1</v>
      </c>
      <c r="KE46" s="898">
        <f t="shared" si="792"/>
        <v>1</v>
      </c>
      <c r="KF46" s="899">
        <f t="shared" si="793"/>
        <v>1</v>
      </c>
      <c r="KG46" s="899">
        <f t="shared" si="599"/>
        <v>1</v>
      </c>
      <c r="KH46" s="899">
        <f t="shared" si="600"/>
        <v>1</v>
      </c>
      <c r="KI46" s="899">
        <f t="shared" si="794"/>
        <v>1</v>
      </c>
      <c r="KJ46" s="966">
        <f t="shared" si="795"/>
        <v>800038</v>
      </c>
      <c r="KK46" s="901">
        <f t="shared" si="796"/>
        <v>0</v>
      </c>
      <c r="KN46" s="958" t="s">
        <v>773</v>
      </c>
      <c r="KO46" s="1030" t="s">
        <v>429</v>
      </c>
      <c r="KP46" s="1031" t="s">
        <v>149</v>
      </c>
      <c r="KQ46" s="1044">
        <v>8</v>
      </c>
      <c r="KR46" s="1045">
        <v>375142</v>
      </c>
      <c r="KS46" s="1051">
        <f t="shared" si="604"/>
        <v>3001136</v>
      </c>
      <c r="KT46" s="1016"/>
      <c r="KU46" s="898">
        <f t="shared" si="797"/>
        <v>1</v>
      </c>
      <c r="KV46" s="898">
        <f t="shared" si="798"/>
        <v>1</v>
      </c>
      <c r="KW46" s="899">
        <f t="shared" si="799"/>
        <v>1</v>
      </c>
      <c r="KX46" s="899">
        <f t="shared" si="608"/>
        <v>1</v>
      </c>
      <c r="KY46" s="899">
        <f t="shared" si="609"/>
        <v>1</v>
      </c>
      <c r="KZ46" s="899">
        <f t="shared" si="800"/>
        <v>1</v>
      </c>
      <c r="LA46" s="966">
        <f t="shared" si="801"/>
        <v>3001136</v>
      </c>
      <c r="LB46" s="901">
        <f t="shared" si="802"/>
        <v>0</v>
      </c>
      <c r="LE46" s="958" t="s">
        <v>773</v>
      </c>
      <c r="LF46" s="1030" t="s">
        <v>429</v>
      </c>
      <c r="LG46" s="1031" t="s">
        <v>149</v>
      </c>
      <c r="LH46" s="1044">
        <v>8</v>
      </c>
      <c r="LI46" s="1049">
        <v>44865</v>
      </c>
      <c r="LJ46" s="1054">
        <f t="shared" si="613"/>
        <v>358920</v>
      </c>
      <c r="LK46" s="1016"/>
      <c r="LL46" s="898">
        <f t="shared" si="803"/>
        <v>1</v>
      </c>
      <c r="LM46" s="898">
        <f t="shared" si="804"/>
        <v>1</v>
      </c>
      <c r="LN46" s="899">
        <f t="shared" si="805"/>
        <v>1</v>
      </c>
      <c r="LO46" s="899">
        <f t="shared" si="617"/>
        <v>1</v>
      </c>
      <c r="LP46" s="899">
        <f t="shared" si="618"/>
        <v>1</v>
      </c>
      <c r="LQ46" s="899">
        <f t="shared" si="806"/>
        <v>1</v>
      </c>
      <c r="LR46" s="966">
        <f t="shared" si="807"/>
        <v>358920</v>
      </c>
      <c r="LS46" s="901">
        <f t="shared" si="808"/>
        <v>0</v>
      </c>
      <c r="LV46" s="958" t="s">
        <v>773</v>
      </c>
      <c r="LW46" s="1030" t="s">
        <v>429</v>
      </c>
      <c r="LX46" s="1031" t="s">
        <v>149</v>
      </c>
      <c r="LY46" s="1044">
        <v>8</v>
      </c>
      <c r="LZ46" s="1045">
        <v>19500</v>
      </c>
      <c r="MA46" s="1051">
        <f t="shared" si="622"/>
        <v>156000</v>
      </c>
      <c r="MB46" s="1016"/>
      <c r="MC46" s="898">
        <f t="shared" si="809"/>
        <v>1</v>
      </c>
      <c r="MD46" s="898">
        <f t="shared" si="810"/>
        <v>1</v>
      </c>
      <c r="ME46" s="899">
        <f t="shared" si="811"/>
        <v>1</v>
      </c>
      <c r="MF46" s="899">
        <f t="shared" si="626"/>
        <v>1</v>
      </c>
      <c r="MG46" s="899">
        <f t="shared" si="627"/>
        <v>1</v>
      </c>
      <c r="MH46" s="899">
        <f t="shared" si="812"/>
        <v>1</v>
      </c>
      <c r="MI46" s="966">
        <f t="shared" si="813"/>
        <v>156000</v>
      </c>
      <c r="MJ46" s="901">
        <f t="shared" si="814"/>
        <v>0</v>
      </c>
      <c r="MM46" s="958" t="s">
        <v>773</v>
      </c>
      <c r="MN46" s="1030" t="s">
        <v>429</v>
      </c>
      <c r="MO46" s="1031" t="s">
        <v>149</v>
      </c>
      <c r="MP46" s="1044">
        <v>8</v>
      </c>
      <c r="MQ46" s="1045">
        <v>45000</v>
      </c>
      <c r="MR46" s="1051">
        <f t="shared" si="631"/>
        <v>360000</v>
      </c>
      <c r="MS46" s="1016"/>
      <c r="MT46" s="898">
        <f t="shared" si="815"/>
        <v>1</v>
      </c>
      <c r="MU46" s="898">
        <f t="shared" si="816"/>
        <v>1</v>
      </c>
      <c r="MV46" s="899">
        <f t="shared" si="817"/>
        <v>1</v>
      </c>
      <c r="MW46" s="899">
        <f t="shared" si="635"/>
        <v>1</v>
      </c>
      <c r="MX46" s="899">
        <f t="shared" si="636"/>
        <v>1</v>
      </c>
      <c r="MY46" s="899">
        <f t="shared" si="818"/>
        <v>1</v>
      </c>
      <c r="MZ46" s="966">
        <f t="shared" si="819"/>
        <v>360000</v>
      </c>
      <c r="NA46" s="901">
        <f t="shared" si="820"/>
        <v>0</v>
      </c>
      <c r="ND46" s="975" t="s">
        <v>773</v>
      </c>
      <c r="NE46" s="976" t="s">
        <v>429</v>
      </c>
      <c r="NF46" s="977" t="s">
        <v>149</v>
      </c>
      <c r="NG46" s="978">
        <v>8</v>
      </c>
      <c r="NH46" s="979">
        <v>89100</v>
      </c>
      <c r="NI46" s="1055">
        <v>712800</v>
      </c>
      <c r="NJ46" s="1016"/>
      <c r="NK46" s="898">
        <f t="shared" si="821"/>
        <v>1</v>
      </c>
      <c r="NL46" s="898">
        <f t="shared" si="822"/>
        <v>1</v>
      </c>
      <c r="NM46" s="899">
        <f t="shared" si="823"/>
        <v>1</v>
      </c>
      <c r="NN46" s="899">
        <f t="shared" si="643"/>
        <v>1</v>
      </c>
      <c r="NO46" s="899">
        <f t="shared" si="644"/>
        <v>1</v>
      </c>
      <c r="NP46" s="899">
        <f t="shared" si="824"/>
        <v>1</v>
      </c>
      <c r="NQ46" s="966">
        <f t="shared" si="825"/>
        <v>712800</v>
      </c>
      <c r="NR46" s="901">
        <f t="shared" si="826"/>
        <v>0</v>
      </c>
      <c r="NU46" s="981" t="s">
        <v>773</v>
      </c>
      <c r="NV46" s="982" t="s">
        <v>429</v>
      </c>
      <c r="NW46" s="983" t="s">
        <v>149</v>
      </c>
      <c r="NX46" s="984">
        <v>8</v>
      </c>
      <c r="NY46" s="1050">
        <v>90000</v>
      </c>
      <c r="NZ46" s="1056">
        <f t="shared" si="648"/>
        <v>720000</v>
      </c>
      <c r="OA46" s="1016"/>
      <c r="OB46" s="898">
        <f t="shared" si="827"/>
        <v>1</v>
      </c>
      <c r="OC46" s="898">
        <f t="shared" si="828"/>
        <v>1</v>
      </c>
      <c r="OD46" s="899">
        <f t="shared" si="829"/>
        <v>1</v>
      </c>
      <c r="OE46" s="899">
        <f t="shared" si="652"/>
        <v>1</v>
      </c>
      <c r="OF46" s="899">
        <f t="shared" si="653"/>
        <v>1</v>
      </c>
      <c r="OG46" s="899">
        <f t="shared" si="830"/>
        <v>1</v>
      </c>
      <c r="OH46" s="966">
        <f t="shared" si="831"/>
        <v>720000</v>
      </c>
      <c r="OI46" s="901">
        <f t="shared" si="832"/>
        <v>0</v>
      </c>
      <c r="OL46" s="958" t="s">
        <v>773</v>
      </c>
      <c r="OM46" s="1030" t="s">
        <v>429</v>
      </c>
      <c r="ON46" s="1031" t="s">
        <v>149</v>
      </c>
      <c r="OO46" s="1044">
        <v>8</v>
      </c>
      <c r="OP46" s="1045">
        <v>152172</v>
      </c>
      <c r="OQ46" s="1051">
        <f t="shared" si="657"/>
        <v>1217376</v>
      </c>
      <c r="OR46" s="1016"/>
      <c r="OS46" s="898">
        <f t="shared" si="833"/>
        <v>1</v>
      </c>
      <c r="OT46" s="898">
        <f t="shared" si="834"/>
        <v>1</v>
      </c>
      <c r="OU46" s="899">
        <f t="shared" si="835"/>
        <v>1</v>
      </c>
      <c r="OV46" s="899">
        <f t="shared" si="661"/>
        <v>1</v>
      </c>
      <c r="OW46" s="899">
        <f t="shared" si="662"/>
        <v>1</v>
      </c>
      <c r="OX46" s="899">
        <f t="shared" si="836"/>
        <v>1</v>
      </c>
      <c r="OY46" s="966">
        <f t="shared" si="837"/>
        <v>1217376</v>
      </c>
      <c r="OZ46" s="901">
        <f t="shared" si="838"/>
        <v>0</v>
      </c>
      <c r="PC46" s="958" t="s">
        <v>773</v>
      </c>
      <c r="PD46" s="1030" t="s">
        <v>429</v>
      </c>
      <c r="PE46" s="1031" t="s">
        <v>149</v>
      </c>
      <c r="PF46" s="1044">
        <v>8</v>
      </c>
      <c r="PG46" s="1059">
        <v>270400</v>
      </c>
      <c r="PH46" s="1057">
        <v>2163200</v>
      </c>
      <c r="PI46" s="1024"/>
      <c r="PJ46" s="898">
        <f t="shared" si="839"/>
        <v>1</v>
      </c>
      <c r="PK46" s="898">
        <f t="shared" si="840"/>
        <v>1</v>
      </c>
      <c r="PL46" s="899">
        <f t="shared" si="841"/>
        <v>1</v>
      </c>
      <c r="PM46" s="899">
        <f t="shared" si="669"/>
        <v>1</v>
      </c>
      <c r="PN46" s="899">
        <f t="shared" si="670"/>
        <v>1</v>
      </c>
      <c r="PO46" s="899">
        <f t="shared" si="842"/>
        <v>1</v>
      </c>
      <c r="PP46" s="966">
        <f t="shared" si="843"/>
        <v>2163200</v>
      </c>
      <c r="PQ46" s="901">
        <f t="shared" si="844"/>
        <v>0</v>
      </c>
      <c r="PT46" s="958" t="s">
        <v>773</v>
      </c>
      <c r="PU46" s="1030" t="s">
        <v>429</v>
      </c>
      <c r="PV46" s="1031" t="s">
        <v>149</v>
      </c>
      <c r="PW46" s="1044">
        <v>8</v>
      </c>
      <c r="PX46" s="1045">
        <v>99000</v>
      </c>
      <c r="PY46" s="1051">
        <f t="shared" si="674"/>
        <v>792000</v>
      </c>
      <c r="PZ46" s="1016"/>
      <c r="QA46" s="898">
        <f t="shared" si="845"/>
        <v>1</v>
      </c>
      <c r="QB46" s="898">
        <f t="shared" si="846"/>
        <v>1</v>
      </c>
      <c r="QC46" s="899">
        <f t="shared" si="847"/>
        <v>1</v>
      </c>
      <c r="QD46" s="899">
        <f t="shared" si="678"/>
        <v>1</v>
      </c>
      <c r="QE46" s="899">
        <f t="shared" si="679"/>
        <v>1</v>
      </c>
      <c r="QF46" s="899">
        <f t="shared" si="848"/>
        <v>1</v>
      </c>
      <c r="QG46" s="966">
        <f t="shared" si="849"/>
        <v>792000</v>
      </c>
      <c r="QH46" s="901">
        <f t="shared" si="850"/>
        <v>0</v>
      </c>
      <c r="QK46" s="958" t="s">
        <v>773</v>
      </c>
      <c r="QL46" s="1030" t="s">
        <v>429</v>
      </c>
      <c r="QM46" s="1031" t="s">
        <v>149</v>
      </c>
      <c r="QN46" s="1044">
        <v>8</v>
      </c>
      <c r="QO46" s="1049">
        <v>45089.324999999997</v>
      </c>
      <c r="QP46" s="1054">
        <f t="shared" si="683"/>
        <v>360715</v>
      </c>
      <c r="QQ46" s="1016"/>
      <c r="QR46" s="898">
        <f t="shared" si="851"/>
        <v>1</v>
      </c>
      <c r="QS46" s="898">
        <f t="shared" si="852"/>
        <v>1</v>
      </c>
      <c r="QT46" s="899">
        <f t="shared" si="853"/>
        <v>1</v>
      </c>
      <c r="QU46" s="899">
        <f t="shared" si="687"/>
        <v>1</v>
      </c>
      <c r="QV46" s="899">
        <f t="shared" si="688"/>
        <v>1</v>
      </c>
      <c r="QW46" s="899">
        <f t="shared" si="854"/>
        <v>1</v>
      </c>
      <c r="QX46" s="966">
        <f t="shared" si="855"/>
        <v>360715</v>
      </c>
      <c r="QY46" s="901">
        <f t="shared" si="856"/>
        <v>0</v>
      </c>
      <c r="RB46" s="405"/>
      <c r="RC46" s="406"/>
      <c r="RD46" s="407"/>
      <c r="RE46" s="408"/>
      <c r="RF46" s="409"/>
      <c r="RG46" s="410"/>
      <c r="RH46" s="410"/>
      <c r="RI46" s="898"/>
      <c r="RJ46" s="898"/>
      <c r="RK46" s="934"/>
      <c r="RL46" s="934"/>
      <c r="RM46" s="934"/>
      <c r="RN46" s="934"/>
      <c r="RO46" s="935"/>
      <c r="RP46" s="936"/>
      <c r="RS46" s="405"/>
      <c r="RT46" s="406"/>
      <c r="RU46" s="407"/>
      <c r="RV46" s="408"/>
      <c r="RW46" s="409"/>
      <c r="RX46" s="410"/>
      <c r="RY46" s="410"/>
      <c r="RZ46" s="898"/>
      <c r="SA46" s="898"/>
      <c r="SB46" s="934"/>
      <c r="SC46" s="934"/>
      <c r="SD46" s="934"/>
      <c r="SE46" s="934"/>
      <c r="SF46" s="935"/>
      <c r="SG46" s="936"/>
      <c r="SJ46" s="405"/>
      <c r="SK46" s="406"/>
      <c r="SL46" s="407"/>
      <c r="SM46" s="408"/>
      <c r="SN46" s="409"/>
      <c r="SO46" s="410"/>
      <c r="SP46" s="410"/>
      <c r="SQ46" s="898"/>
      <c r="SR46" s="898"/>
      <c r="SS46" s="934"/>
      <c r="ST46" s="934"/>
      <c r="SU46" s="934"/>
      <c r="SV46" s="934"/>
      <c r="SW46" s="935"/>
      <c r="SX46" s="936"/>
    </row>
    <row r="47" spans="2:518" ht="45.75" customHeight="1" thickTop="1" thickBot="1">
      <c r="B47" s="958" t="s">
        <v>774</v>
      </c>
      <c r="C47" s="1012" t="s">
        <v>430</v>
      </c>
      <c r="D47" s="1013" t="s">
        <v>149</v>
      </c>
      <c r="E47" s="1014">
        <v>6</v>
      </c>
      <c r="F47" s="1015"/>
      <c r="G47" s="1061">
        <f t="shared" si="458"/>
        <v>0</v>
      </c>
      <c r="H47" s="1016"/>
      <c r="K47" s="958" t="s">
        <v>774</v>
      </c>
      <c r="L47" s="1012" t="s">
        <v>430</v>
      </c>
      <c r="M47" s="1013" t="s">
        <v>149</v>
      </c>
      <c r="N47" s="1014">
        <v>6</v>
      </c>
      <c r="O47" s="1043">
        <v>120509</v>
      </c>
      <c r="P47" s="1061">
        <f t="shared" si="459"/>
        <v>723054</v>
      </c>
      <c r="Q47" s="1016"/>
      <c r="R47" s="898">
        <f t="shared" si="693"/>
        <v>1</v>
      </c>
      <c r="S47" s="898">
        <f t="shared" si="694"/>
        <v>1</v>
      </c>
      <c r="T47" s="899">
        <f t="shared" si="695"/>
        <v>1</v>
      </c>
      <c r="U47" s="899">
        <f t="shared" si="696"/>
        <v>1</v>
      </c>
      <c r="V47" s="899">
        <f t="shared" si="697"/>
        <v>1</v>
      </c>
      <c r="W47" s="899">
        <f t="shared" si="698"/>
        <v>1</v>
      </c>
      <c r="X47" s="966">
        <f t="shared" si="699"/>
        <v>723054</v>
      </c>
      <c r="Y47" s="901">
        <f t="shared" si="700"/>
        <v>0</v>
      </c>
      <c r="Z47" s="872"/>
      <c r="AA47" s="872"/>
      <c r="AB47" s="958" t="s">
        <v>774</v>
      </c>
      <c r="AC47" s="1012" t="s">
        <v>430</v>
      </c>
      <c r="AD47" s="1013" t="s">
        <v>149</v>
      </c>
      <c r="AE47" s="1014">
        <v>6</v>
      </c>
      <c r="AF47" s="1015">
        <v>145000</v>
      </c>
      <c r="AG47" s="1061">
        <f t="shared" si="460"/>
        <v>870000</v>
      </c>
      <c r="AH47" s="1016"/>
      <c r="AI47" s="898">
        <f t="shared" si="701"/>
        <v>1</v>
      </c>
      <c r="AJ47" s="898">
        <f t="shared" si="702"/>
        <v>1</v>
      </c>
      <c r="AK47" s="899">
        <f t="shared" si="703"/>
        <v>1</v>
      </c>
      <c r="AL47" s="899">
        <f t="shared" si="464"/>
        <v>1</v>
      </c>
      <c r="AM47" s="899">
        <f t="shared" si="465"/>
        <v>1</v>
      </c>
      <c r="AN47" s="899">
        <f t="shared" si="704"/>
        <v>1</v>
      </c>
      <c r="AO47" s="966">
        <f t="shared" si="705"/>
        <v>870000</v>
      </c>
      <c r="AP47" s="901">
        <f t="shared" si="706"/>
        <v>0</v>
      </c>
      <c r="AQ47" s="872"/>
      <c r="AR47" s="872"/>
      <c r="AS47" s="958" t="s">
        <v>774</v>
      </c>
      <c r="AT47" s="1018" t="s">
        <v>430</v>
      </c>
      <c r="AU47" s="1013" t="s">
        <v>149</v>
      </c>
      <c r="AV47" s="1014">
        <v>6</v>
      </c>
      <c r="AW47" s="1019">
        <v>25000</v>
      </c>
      <c r="AX47" s="1062">
        <f t="shared" si="469"/>
        <v>150000</v>
      </c>
      <c r="AY47" s="1016"/>
      <c r="AZ47" s="898">
        <f t="shared" si="707"/>
        <v>1</v>
      </c>
      <c r="BA47" s="898">
        <f t="shared" si="708"/>
        <v>1</v>
      </c>
      <c r="BB47" s="899">
        <f t="shared" si="709"/>
        <v>1</v>
      </c>
      <c r="BC47" s="899">
        <f t="shared" si="473"/>
        <v>1</v>
      </c>
      <c r="BD47" s="899">
        <f t="shared" si="474"/>
        <v>1</v>
      </c>
      <c r="BE47" s="899">
        <f t="shared" si="710"/>
        <v>1</v>
      </c>
      <c r="BF47" s="966">
        <f t="shared" si="711"/>
        <v>150000</v>
      </c>
      <c r="BG47" s="901">
        <f t="shared" si="712"/>
        <v>0</v>
      </c>
      <c r="BJ47" s="958" t="s">
        <v>774</v>
      </c>
      <c r="BK47" s="1012" t="s">
        <v>430</v>
      </c>
      <c r="BL47" s="1013" t="s">
        <v>149</v>
      </c>
      <c r="BM47" s="1014">
        <v>6</v>
      </c>
      <c r="BN47" s="1015">
        <v>45000</v>
      </c>
      <c r="BO47" s="1061">
        <f t="shared" si="478"/>
        <v>270000</v>
      </c>
      <c r="BP47" s="1016"/>
      <c r="BQ47" s="898">
        <f t="shared" si="713"/>
        <v>1</v>
      </c>
      <c r="BR47" s="898">
        <f t="shared" si="714"/>
        <v>1</v>
      </c>
      <c r="BS47" s="899">
        <f t="shared" si="715"/>
        <v>1</v>
      </c>
      <c r="BT47" s="899">
        <f t="shared" si="482"/>
        <v>1</v>
      </c>
      <c r="BU47" s="899">
        <f t="shared" si="483"/>
        <v>1</v>
      </c>
      <c r="BV47" s="899">
        <f t="shared" si="716"/>
        <v>1</v>
      </c>
      <c r="BW47" s="966">
        <f t="shared" si="717"/>
        <v>270000</v>
      </c>
      <c r="BX47" s="901">
        <f t="shared" si="718"/>
        <v>0</v>
      </c>
      <c r="CA47" s="958" t="s">
        <v>774</v>
      </c>
      <c r="CB47" s="1012" t="s">
        <v>430</v>
      </c>
      <c r="CC47" s="1013" t="s">
        <v>149</v>
      </c>
      <c r="CD47" s="1014">
        <v>6</v>
      </c>
      <c r="CE47" s="1015">
        <v>117375</v>
      </c>
      <c r="CF47" s="1061">
        <f t="shared" si="487"/>
        <v>704250</v>
      </c>
      <c r="CG47" s="1016"/>
      <c r="CH47" s="898">
        <f t="shared" si="719"/>
        <v>1</v>
      </c>
      <c r="CI47" s="898">
        <f t="shared" si="720"/>
        <v>1</v>
      </c>
      <c r="CJ47" s="899">
        <f t="shared" si="721"/>
        <v>1</v>
      </c>
      <c r="CK47" s="899">
        <f t="shared" si="491"/>
        <v>1</v>
      </c>
      <c r="CL47" s="899">
        <f t="shared" si="492"/>
        <v>1</v>
      </c>
      <c r="CM47" s="899">
        <f t="shared" si="722"/>
        <v>1</v>
      </c>
      <c r="CN47" s="966">
        <f t="shared" si="723"/>
        <v>704250</v>
      </c>
      <c r="CO47" s="901">
        <f t="shared" si="724"/>
        <v>0</v>
      </c>
      <c r="CR47" s="958" t="s">
        <v>774</v>
      </c>
      <c r="CS47" s="1012" t="s">
        <v>430</v>
      </c>
      <c r="CT47" s="1013" t="s">
        <v>149</v>
      </c>
      <c r="CU47" s="1014">
        <v>6</v>
      </c>
      <c r="CV47" s="1015">
        <v>78000</v>
      </c>
      <c r="CW47" s="1061">
        <f t="shared" si="496"/>
        <v>468000</v>
      </c>
      <c r="CX47" s="1016"/>
      <c r="CY47" s="898">
        <f t="shared" si="725"/>
        <v>1</v>
      </c>
      <c r="CZ47" s="898">
        <f t="shared" si="726"/>
        <v>1</v>
      </c>
      <c r="DA47" s="899">
        <f t="shared" si="727"/>
        <v>1</v>
      </c>
      <c r="DB47" s="899">
        <f t="shared" si="500"/>
        <v>1</v>
      </c>
      <c r="DC47" s="899">
        <f t="shared" si="501"/>
        <v>1</v>
      </c>
      <c r="DD47" s="899">
        <f t="shared" si="728"/>
        <v>1</v>
      </c>
      <c r="DE47" s="966">
        <f t="shared" si="729"/>
        <v>468000</v>
      </c>
      <c r="DF47" s="901">
        <f t="shared" si="730"/>
        <v>0</v>
      </c>
      <c r="DI47" s="958" t="s">
        <v>774</v>
      </c>
      <c r="DJ47" s="1012" t="s">
        <v>430</v>
      </c>
      <c r="DK47" s="1013" t="s">
        <v>149</v>
      </c>
      <c r="DL47" s="1014">
        <v>6</v>
      </c>
      <c r="DM47" s="1015">
        <v>13909</v>
      </c>
      <c r="DN47" s="1061">
        <f t="shared" si="505"/>
        <v>83454</v>
      </c>
      <c r="DO47" s="1016"/>
      <c r="DP47" s="898">
        <f t="shared" si="731"/>
        <v>1</v>
      </c>
      <c r="DQ47" s="898">
        <f t="shared" si="732"/>
        <v>1</v>
      </c>
      <c r="DR47" s="899">
        <f t="shared" si="733"/>
        <v>1</v>
      </c>
      <c r="DS47" s="899">
        <f t="shared" si="509"/>
        <v>1</v>
      </c>
      <c r="DT47" s="899">
        <f t="shared" si="510"/>
        <v>1</v>
      </c>
      <c r="DU47" s="899">
        <f t="shared" si="734"/>
        <v>1</v>
      </c>
      <c r="DV47" s="966">
        <f t="shared" si="735"/>
        <v>83454</v>
      </c>
      <c r="DW47" s="901">
        <f t="shared" si="736"/>
        <v>0</v>
      </c>
      <c r="DZ47" s="958" t="s">
        <v>774</v>
      </c>
      <c r="EA47" s="1012" t="s">
        <v>430</v>
      </c>
      <c r="EB47" s="1013" t="s">
        <v>149</v>
      </c>
      <c r="EC47" s="1014">
        <v>6</v>
      </c>
      <c r="ED47" s="1015">
        <v>68520</v>
      </c>
      <c r="EE47" s="1061">
        <f t="shared" si="514"/>
        <v>411120</v>
      </c>
      <c r="EF47" s="1016"/>
      <c r="EG47" s="898">
        <f t="shared" si="737"/>
        <v>1</v>
      </c>
      <c r="EH47" s="898">
        <f t="shared" si="738"/>
        <v>1</v>
      </c>
      <c r="EI47" s="899">
        <f t="shared" si="739"/>
        <v>1</v>
      </c>
      <c r="EJ47" s="899">
        <f t="shared" si="518"/>
        <v>1</v>
      </c>
      <c r="EK47" s="899">
        <f t="shared" si="519"/>
        <v>1</v>
      </c>
      <c r="EL47" s="899">
        <f t="shared" si="740"/>
        <v>1</v>
      </c>
      <c r="EM47" s="966">
        <f t="shared" si="741"/>
        <v>411120</v>
      </c>
      <c r="EN47" s="901">
        <f t="shared" si="742"/>
        <v>0</v>
      </c>
      <c r="EQ47" s="958" t="s">
        <v>774</v>
      </c>
      <c r="ER47" s="1012" t="s">
        <v>430</v>
      </c>
      <c r="ES47" s="1013" t="s">
        <v>149</v>
      </c>
      <c r="ET47" s="1014">
        <v>6</v>
      </c>
      <c r="EU47" s="1015">
        <v>118000</v>
      </c>
      <c r="EV47" s="1061">
        <f t="shared" si="523"/>
        <v>708000</v>
      </c>
      <c r="EW47" s="1016"/>
      <c r="EX47" s="898">
        <f t="shared" si="743"/>
        <v>1</v>
      </c>
      <c r="EY47" s="898">
        <f t="shared" si="744"/>
        <v>1</v>
      </c>
      <c r="EZ47" s="899">
        <f t="shared" si="745"/>
        <v>1</v>
      </c>
      <c r="FA47" s="899">
        <f t="shared" si="527"/>
        <v>1</v>
      </c>
      <c r="FB47" s="899">
        <f t="shared" si="528"/>
        <v>1</v>
      </c>
      <c r="FC47" s="899">
        <f t="shared" si="746"/>
        <v>1</v>
      </c>
      <c r="FD47" s="966">
        <f t="shared" si="747"/>
        <v>708000</v>
      </c>
      <c r="FE47" s="901">
        <f t="shared" si="748"/>
        <v>0</v>
      </c>
      <c r="FH47" s="958"/>
      <c r="FI47" s="1012"/>
      <c r="FJ47" s="1013"/>
      <c r="FK47" s="1014"/>
      <c r="FL47" s="1015"/>
      <c r="FM47" s="1061">
        <f t="shared" si="532"/>
        <v>0</v>
      </c>
      <c r="FN47" s="1016"/>
      <c r="FO47" s="898" t="e">
        <f t="shared" si="749"/>
        <v>#N/A</v>
      </c>
      <c r="FP47" s="898" t="e">
        <f t="shared" si="750"/>
        <v>#N/A</v>
      </c>
      <c r="FQ47" s="899" t="e">
        <f t="shared" si="751"/>
        <v>#N/A</v>
      </c>
      <c r="FR47" s="899">
        <f t="shared" si="536"/>
        <v>0</v>
      </c>
      <c r="FS47" s="899">
        <f t="shared" si="537"/>
        <v>0</v>
      </c>
      <c r="FT47" s="899" t="e">
        <f t="shared" si="752"/>
        <v>#N/A</v>
      </c>
      <c r="FU47" s="966">
        <f t="shared" si="753"/>
        <v>0</v>
      </c>
      <c r="FV47" s="901">
        <f t="shared" si="754"/>
        <v>0</v>
      </c>
      <c r="FY47" s="958" t="s">
        <v>774</v>
      </c>
      <c r="FZ47" s="1012" t="s">
        <v>430</v>
      </c>
      <c r="GA47" s="1013" t="s">
        <v>149</v>
      </c>
      <c r="GB47" s="1014">
        <v>6</v>
      </c>
      <c r="GC47" s="1043">
        <v>120509</v>
      </c>
      <c r="GD47" s="1061">
        <f t="shared" si="541"/>
        <v>723054</v>
      </c>
      <c r="GE47" s="1016"/>
      <c r="GF47" s="898">
        <f t="shared" si="755"/>
        <v>1</v>
      </c>
      <c r="GG47" s="898">
        <f t="shared" si="756"/>
        <v>1</v>
      </c>
      <c r="GH47" s="899">
        <f t="shared" si="757"/>
        <v>1</v>
      </c>
      <c r="GI47" s="899">
        <f t="shared" si="545"/>
        <v>1</v>
      </c>
      <c r="GJ47" s="899">
        <f t="shared" si="546"/>
        <v>1</v>
      </c>
      <c r="GK47" s="899">
        <f t="shared" si="758"/>
        <v>1</v>
      </c>
      <c r="GL47" s="966">
        <f t="shared" si="759"/>
        <v>723054</v>
      </c>
      <c r="GM47" s="901">
        <f t="shared" si="760"/>
        <v>0</v>
      </c>
      <c r="GP47" s="958" t="s">
        <v>774</v>
      </c>
      <c r="GQ47" s="1012" t="s">
        <v>430</v>
      </c>
      <c r="GR47" s="1013" t="s">
        <v>149</v>
      </c>
      <c r="GS47" s="1014">
        <v>6</v>
      </c>
      <c r="GT47" s="1015">
        <v>118100</v>
      </c>
      <c r="GU47" s="1061">
        <f t="shared" si="550"/>
        <v>708600</v>
      </c>
      <c r="GV47" s="1016"/>
      <c r="GW47" s="898">
        <f t="shared" si="761"/>
        <v>1</v>
      </c>
      <c r="GX47" s="898">
        <f t="shared" si="762"/>
        <v>1</v>
      </c>
      <c r="GY47" s="899">
        <f t="shared" si="763"/>
        <v>1</v>
      </c>
      <c r="GZ47" s="899">
        <f t="shared" si="554"/>
        <v>1</v>
      </c>
      <c r="HA47" s="899">
        <f t="shared" si="555"/>
        <v>1</v>
      </c>
      <c r="HB47" s="899">
        <f t="shared" si="764"/>
        <v>1</v>
      </c>
      <c r="HC47" s="966">
        <f t="shared" si="765"/>
        <v>708600</v>
      </c>
      <c r="HD47" s="901">
        <f t="shared" si="766"/>
        <v>0</v>
      </c>
      <c r="HG47" s="958" t="s">
        <v>774</v>
      </c>
      <c r="HH47" s="1012" t="s">
        <v>430</v>
      </c>
      <c r="HI47" s="1013" t="s">
        <v>149</v>
      </c>
      <c r="HJ47" s="1014">
        <v>6</v>
      </c>
      <c r="HK47" s="1015">
        <v>34037</v>
      </c>
      <c r="HL47" s="1061">
        <f t="shared" si="559"/>
        <v>204222</v>
      </c>
      <c r="HM47" s="1016"/>
      <c r="HN47" s="898">
        <f t="shared" si="767"/>
        <v>1</v>
      </c>
      <c r="HO47" s="898">
        <f t="shared" si="768"/>
        <v>1</v>
      </c>
      <c r="HP47" s="899">
        <f t="shared" si="769"/>
        <v>1</v>
      </c>
      <c r="HQ47" s="899">
        <f t="shared" si="563"/>
        <v>1</v>
      </c>
      <c r="HR47" s="899">
        <f t="shared" si="564"/>
        <v>1</v>
      </c>
      <c r="HS47" s="899">
        <f t="shared" si="770"/>
        <v>1</v>
      </c>
      <c r="HT47" s="966">
        <f t="shared" si="771"/>
        <v>204222</v>
      </c>
      <c r="HU47" s="901">
        <f t="shared" si="772"/>
        <v>0</v>
      </c>
      <c r="HX47" s="958" t="s">
        <v>774</v>
      </c>
      <c r="HY47" s="1012" t="s">
        <v>430</v>
      </c>
      <c r="HZ47" s="1013" t="s">
        <v>149</v>
      </c>
      <c r="IA47" s="1014">
        <v>6</v>
      </c>
      <c r="IB47" s="1020">
        <v>36844</v>
      </c>
      <c r="IC47" s="1063">
        <f t="shared" si="568"/>
        <v>221064</v>
      </c>
      <c r="ID47" s="1016"/>
      <c r="IE47" s="898">
        <f t="shared" si="773"/>
        <v>1</v>
      </c>
      <c r="IF47" s="898">
        <f t="shared" si="774"/>
        <v>1</v>
      </c>
      <c r="IG47" s="899">
        <f t="shared" si="775"/>
        <v>1</v>
      </c>
      <c r="IH47" s="899">
        <f t="shared" si="572"/>
        <v>1</v>
      </c>
      <c r="II47" s="899">
        <f t="shared" si="573"/>
        <v>1</v>
      </c>
      <c r="IJ47" s="899">
        <f t="shared" si="776"/>
        <v>1</v>
      </c>
      <c r="IK47" s="966">
        <f t="shared" si="777"/>
        <v>221064</v>
      </c>
      <c r="IL47" s="901">
        <f t="shared" si="778"/>
        <v>0</v>
      </c>
      <c r="IO47" s="958" t="s">
        <v>774</v>
      </c>
      <c r="IP47" s="1012" t="s">
        <v>430</v>
      </c>
      <c r="IQ47" s="1013" t="s">
        <v>149</v>
      </c>
      <c r="IR47" s="1014">
        <v>6</v>
      </c>
      <c r="IS47" s="1015">
        <v>184015</v>
      </c>
      <c r="IT47" s="1061">
        <f t="shared" si="577"/>
        <v>1104090</v>
      </c>
      <c r="IU47" s="1016"/>
      <c r="IV47" s="898">
        <f t="shared" si="779"/>
        <v>1</v>
      </c>
      <c r="IW47" s="898">
        <f t="shared" si="780"/>
        <v>1</v>
      </c>
      <c r="IX47" s="899">
        <f t="shared" si="781"/>
        <v>1</v>
      </c>
      <c r="IY47" s="899">
        <f t="shared" si="581"/>
        <v>1</v>
      </c>
      <c r="IZ47" s="899">
        <f t="shared" si="582"/>
        <v>1</v>
      </c>
      <c r="JA47" s="899">
        <f t="shared" si="782"/>
        <v>1</v>
      </c>
      <c r="JB47" s="966">
        <f t="shared" si="783"/>
        <v>1104090</v>
      </c>
      <c r="JC47" s="901">
        <f t="shared" si="784"/>
        <v>0</v>
      </c>
      <c r="JF47" s="958" t="s">
        <v>774</v>
      </c>
      <c r="JG47" s="1012" t="s">
        <v>430</v>
      </c>
      <c r="JH47" s="1013" t="s">
        <v>149</v>
      </c>
      <c r="JI47" s="1014">
        <v>6</v>
      </c>
      <c r="JJ47" s="1015">
        <v>32000</v>
      </c>
      <c r="JK47" s="1061">
        <f t="shared" si="586"/>
        <v>192000</v>
      </c>
      <c r="JL47" s="1016"/>
      <c r="JM47" s="898">
        <f t="shared" si="785"/>
        <v>1</v>
      </c>
      <c r="JN47" s="898">
        <f t="shared" si="786"/>
        <v>1</v>
      </c>
      <c r="JO47" s="899">
        <f t="shared" si="787"/>
        <v>1</v>
      </c>
      <c r="JP47" s="899">
        <f t="shared" si="590"/>
        <v>1</v>
      </c>
      <c r="JQ47" s="899">
        <f t="shared" si="591"/>
        <v>1</v>
      </c>
      <c r="JR47" s="899">
        <f t="shared" si="788"/>
        <v>1</v>
      </c>
      <c r="JS47" s="966">
        <f t="shared" si="789"/>
        <v>192000</v>
      </c>
      <c r="JT47" s="901">
        <f t="shared" si="790"/>
        <v>0</v>
      </c>
      <c r="JW47" s="958" t="s">
        <v>774</v>
      </c>
      <c r="JX47" s="1012" t="s">
        <v>430</v>
      </c>
      <c r="JY47" s="1013" t="s">
        <v>149</v>
      </c>
      <c r="JZ47" s="1014">
        <v>6</v>
      </c>
      <c r="KA47" s="1015">
        <v>29413.025399999999</v>
      </c>
      <c r="KB47" s="1061">
        <f t="shared" si="595"/>
        <v>176478</v>
      </c>
      <c r="KC47" s="1016"/>
      <c r="KD47" s="898">
        <f t="shared" si="791"/>
        <v>1</v>
      </c>
      <c r="KE47" s="898">
        <f t="shared" si="792"/>
        <v>1</v>
      </c>
      <c r="KF47" s="899">
        <f t="shared" si="793"/>
        <v>1</v>
      </c>
      <c r="KG47" s="899">
        <f t="shared" si="599"/>
        <v>1</v>
      </c>
      <c r="KH47" s="899">
        <f t="shared" si="600"/>
        <v>1</v>
      </c>
      <c r="KI47" s="899">
        <f t="shared" si="794"/>
        <v>1</v>
      </c>
      <c r="KJ47" s="966">
        <f t="shared" si="795"/>
        <v>176478</v>
      </c>
      <c r="KK47" s="901">
        <f t="shared" si="796"/>
        <v>0</v>
      </c>
      <c r="KN47" s="958" t="s">
        <v>774</v>
      </c>
      <c r="KO47" s="1012" t="s">
        <v>430</v>
      </c>
      <c r="KP47" s="1013" t="s">
        <v>149</v>
      </c>
      <c r="KQ47" s="1014">
        <v>6</v>
      </c>
      <c r="KR47" s="1015">
        <v>140000</v>
      </c>
      <c r="KS47" s="1061">
        <f t="shared" si="604"/>
        <v>840000</v>
      </c>
      <c r="KT47" s="1016"/>
      <c r="KU47" s="898">
        <f t="shared" si="797"/>
        <v>1</v>
      </c>
      <c r="KV47" s="898">
        <f t="shared" si="798"/>
        <v>1</v>
      </c>
      <c r="KW47" s="899">
        <f t="shared" si="799"/>
        <v>1</v>
      </c>
      <c r="KX47" s="899">
        <f t="shared" si="608"/>
        <v>1</v>
      </c>
      <c r="KY47" s="899">
        <f t="shared" si="609"/>
        <v>1</v>
      </c>
      <c r="KZ47" s="899">
        <f t="shared" si="800"/>
        <v>1</v>
      </c>
      <c r="LA47" s="966">
        <f t="shared" si="801"/>
        <v>840000</v>
      </c>
      <c r="LB47" s="901">
        <f t="shared" si="802"/>
        <v>0</v>
      </c>
      <c r="LE47" s="958" t="s">
        <v>774</v>
      </c>
      <c r="LF47" s="1012" t="s">
        <v>430</v>
      </c>
      <c r="LG47" s="1013" t="s">
        <v>149</v>
      </c>
      <c r="LH47" s="1014">
        <v>6</v>
      </c>
      <c r="LI47" s="1021">
        <v>39880</v>
      </c>
      <c r="LJ47" s="1064">
        <f t="shared" si="613"/>
        <v>239280</v>
      </c>
      <c r="LK47" s="1016"/>
      <c r="LL47" s="898">
        <f t="shared" si="803"/>
        <v>1</v>
      </c>
      <c r="LM47" s="898">
        <f t="shared" si="804"/>
        <v>1</v>
      </c>
      <c r="LN47" s="899">
        <f t="shared" si="805"/>
        <v>1</v>
      </c>
      <c r="LO47" s="899">
        <f t="shared" si="617"/>
        <v>1</v>
      </c>
      <c r="LP47" s="899">
        <f t="shared" si="618"/>
        <v>1</v>
      </c>
      <c r="LQ47" s="899">
        <f t="shared" si="806"/>
        <v>1</v>
      </c>
      <c r="LR47" s="966">
        <f t="shared" si="807"/>
        <v>239280</v>
      </c>
      <c r="LS47" s="901">
        <f t="shared" si="808"/>
        <v>0</v>
      </c>
      <c r="LV47" s="958" t="s">
        <v>774</v>
      </c>
      <c r="LW47" s="1012" t="s">
        <v>430</v>
      </c>
      <c r="LX47" s="1013" t="s">
        <v>149</v>
      </c>
      <c r="LY47" s="1014">
        <v>6</v>
      </c>
      <c r="LZ47" s="1015">
        <v>26000</v>
      </c>
      <c r="MA47" s="1061">
        <f t="shared" si="622"/>
        <v>156000</v>
      </c>
      <c r="MB47" s="1016"/>
      <c r="MC47" s="898">
        <f t="shared" si="809"/>
        <v>1</v>
      </c>
      <c r="MD47" s="898">
        <f t="shared" si="810"/>
        <v>1</v>
      </c>
      <c r="ME47" s="899">
        <f t="shared" si="811"/>
        <v>1</v>
      </c>
      <c r="MF47" s="899">
        <f t="shared" si="626"/>
        <v>1</v>
      </c>
      <c r="MG47" s="899">
        <f t="shared" si="627"/>
        <v>1</v>
      </c>
      <c r="MH47" s="899">
        <f t="shared" si="812"/>
        <v>1</v>
      </c>
      <c r="MI47" s="966">
        <f t="shared" si="813"/>
        <v>156000</v>
      </c>
      <c r="MJ47" s="901">
        <f t="shared" si="814"/>
        <v>0</v>
      </c>
      <c r="MM47" s="958" t="s">
        <v>774</v>
      </c>
      <c r="MN47" s="1012" t="s">
        <v>430</v>
      </c>
      <c r="MO47" s="1013" t="s">
        <v>149</v>
      </c>
      <c r="MP47" s="1014">
        <v>6</v>
      </c>
      <c r="MQ47" s="1015">
        <v>40000</v>
      </c>
      <c r="MR47" s="1061">
        <f t="shared" si="631"/>
        <v>240000</v>
      </c>
      <c r="MS47" s="1016"/>
      <c r="MT47" s="898">
        <f t="shared" si="815"/>
        <v>1</v>
      </c>
      <c r="MU47" s="898">
        <f t="shared" si="816"/>
        <v>1</v>
      </c>
      <c r="MV47" s="899">
        <f t="shared" si="817"/>
        <v>1</v>
      </c>
      <c r="MW47" s="899">
        <f t="shared" si="635"/>
        <v>1</v>
      </c>
      <c r="MX47" s="899">
        <f t="shared" si="636"/>
        <v>1</v>
      </c>
      <c r="MY47" s="899">
        <f t="shared" si="818"/>
        <v>1</v>
      </c>
      <c r="MZ47" s="966">
        <f t="shared" si="819"/>
        <v>240000</v>
      </c>
      <c r="NA47" s="901">
        <f t="shared" si="820"/>
        <v>0</v>
      </c>
      <c r="ND47" s="975" t="s">
        <v>774</v>
      </c>
      <c r="NE47" s="976" t="s">
        <v>430</v>
      </c>
      <c r="NF47" s="977" t="s">
        <v>149</v>
      </c>
      <c r="NG47" s="978">
        <v>6</v>
      </c>
      <c r="NH47" s="979">
        <v>31859.19</v>
      </c>
      <c r="NI47" s="1055">
        <v>191155</v>
      </c>
      <c r="NJ47" s="1016"/>
      <c r="NK47" s="898">
        <f t="shared" si="821"/>
        <v>1</v>
      </c>
      <c r="NL47" s="898">
        <f t="shared" si="822"/>
        <v>1</v>
      </c>
      <c r="NM47" s="899">
        <f t="shared" si="823"/>
        <v>1</v>
      </c>
      <c r="NN47" s="899">
        <f t="shared" si="643"/>
        <v>1</v>
      </c>
      <c r="NO47" s="899">
        <f t="shared" si="644"/>
        <v>1</v>
      </c>
      <c r="NP47" s="899">
        <f t="shared" si="824"/>
        <v>1</v>
      </c>
      <c r="NQ47" s="966">
        <f t="shared" si="825"/>
        <v>191155</v>
      </c>
      <c r="NR47" s="901">
        <f t="shared" si="826"/>
        <v>0</v>
      </c>
      <c r="NU47" s="981" t="s">
        <v>774</v>
      </c>
      <c r="NV47" s="982" t="s">
        <v>430</v>
      </c>
      <c r="NW47" s="983" t="s">
        <v>149</v>
      </c>
      <c r="NX47" s="984">
        <v>6</v>
      </c>
      <c r="NY47" s="1022">
        <v>32181</v>
      </c>
      <c r="NZ47" s="1056">
        <f t="shared" si="648"/>
        <v>193086</v>
      </c>
      <c r="OA47" s="1016"/>
      <c r="OB47" s="898">
        <f t="shared" si="827"/>
        <v>1</v>
      </c>
      <c r="OC47" s="898">
        <f t="shared" si="828"/>
        <v>1</v>
      </c>
      <c r="OD47" s="899">
        <f t="shared" si="829"/>
        <v>1</v>
      </c>
      <c r="OE47" s="899">
        <f t="shared" si="652"/>
        <v>1</v>
      </c>
      <c r="OF47" s="899">
        <f t="shared" si="653"/>
        <v>1</v>
      </c>
      <c r="OG47" s="899">
        <f t="shared" si="830"/>
        <v>1</v>
      </c>
      <c r="OH47" s="966">
        <f t="shared" si="831"/>
        <v>193086</v>
      </c>
      <c r="OI47" s="901">
        <f t="shared" si="832"/>
        <v>0</v>
      </c>
      <c r="OL47" s="958" t="s">
        <v>774</v>
      </c>
      <c r="OM47" s="1012" t="s">
        <v>430</v>
      </c>
      <c r="ON47" s="1013" t="s">
        <v>149</v>
      </c>
      <c r="OO47" s="1014">
        <v>6</v>
      </c>
      <c r="OP47" s="1015">
        <v>92086</v>
      </c>
      <c r="OQ47" s="1061">
        <f t="shared" si="657"/>
        <v>552516</v>
      </c>
      <c r="OR47" s="1016"/>
      <c r="OS47" s="898">
        <f t="shared" si="833"/>
        <v>1</v>
      </c>
      <c r="OT47" s="898">
        <f t="shared" si="834"/>
        <v>1</v>
      </c>
      <c r="OU47" s="899">
        <f t="shared" si="835"/>
        <v>1</v>
      </c>
      <c r="OV47" s="899">
        <f t="shared" si="661"/>
        <v>1</v>
      </c>
      <c r="OW47" s="899">
        <f t="shared" si="662"/>
        <v>1</v>
      </c>
      <c r="OX47" s="899">
        <f t="shared" si="836"/>
        <v>1</v>
      </c>
      <c r="OY47" s="966">
        <f t="shared" si="837"/>
        <v>552516</v>
      </c>
      <c r="OZ47" s="901">
        <f t="shared" si="838"/>
        <v>0</v>
      </c>
      <c r="PC47" s="958" t="s">
        <v>774</v>
      </c>
      <c r="PD47" s="1012" t="s">
        <v>430</v>
      </c>
      <c r="PE47" s="1013" t="s">
        <v>149</v>
      </c>
      <c r="PF47" s="1014">
        <v>6</v>
      </c>
      <c r="PG47" s="1059">
        <v>130975</v>
      </c>
      <c r="PH47" s="1065">
        <v>785850</v>
      </c>
      <c r="PI47" s="1024"/>
      <c r="PJ47" s="898">
        <f t="shared" si="839"/>
        <v>1</v>
      </c>
      <c r="PK47" s="898">
        <f t="shared" si="840"/>
        <v>1</v>
      </c>
      <c r="PL47" s="899">
        <f t="shared" si="841"/>
        <v>1</v>
      </c>
      <c r="PM47" s="899">
        <f t="shared" si="669"/>
        <v>1</v>
      </c>
      <c r="PN47" s="899">
        <f t="shared" si="670"/>
        <v>1</v>
      </c>
      <c r="PO47" s="899">
        <f t="shared" si="842"/>
        <v>1</v>
      </c>
      <c r="PP47" s="966">
        <f t="shared" si="843"/>
        <v>785850</v>
      </c>
      <c r="PQ47" s="901">
        <f t="shared" si="844"/>
        <v>0</v>
      </c>
      <c r="PT47" s="958" t="s">
        <v>774</v>
      </c>
      <c r="PU47" s="1012" t="s">
        <v>430</v>
      </c>
      <c r="PV47" s="1013" t="s">
        <v>149</v>
      </c>
      <c r="PW47" s="1014">
        <v>6</v>
      </c>
      <c r="PX47" s="1015">
        <v>118050</v>
      </c>
      <c r="PY47" s="1061">
        <f t="shared" si="674"/>
        <v>708300</v>
      </c>
      <c r="PZ47" s="1016"/>
      <c r="QA47" s="898">
        <f t="shared" si="845"/>
        <v>1</v>
      </c>
      <c r="QB47" s="898">
        <f t="shared" si="846"/>
        <v>1</v>
      </c>
      <c r="QC47" s="899">
        <f t="shared" si="847"/>
        <v>1</v>
      </c>
      <c r="QD47" s="899">
        <f t="shared" si="678"/>
        <v>1</v>
      </c>
      <c r="QE47" s="899">
        <f t="shared" si="679"/>
        <v>1</v>
      </c>
      <c r="QF47" s="899">
        <f t="shared" si="848"/>
        <v>1</v>
      </c>
      <c r="QG47" s="966">
        <f t="shared" si="849"/>
        <v>708300</v>
      </c>
      <c r="QH47" s="901">
        <f t="shared" si="850"/>
        <v>0</v>
      </c>
      <c r="QK47" s="958" t="s">
        <v>774</v>
      </c>
      <c r="QL47" s="1012" t="s">
        <v>430</v>
      </c>
      <c r="QM47" s="1013" t="s">
        <v>149</v>
      </c>
      <c r="QN47" s="1014">
        <v>6</v>
      </c>
      <c r="QO47" s="1021">
        <v>40079.399999999994</v>
      </c>
      <c r="QP47" s="1064">
        <f t="shared" si="683"/>
        <v>240476</v>
      </c>
      <c r="QQ47" s="1016"/>
      <c r="QR47" s="898">
        <f t="shared" si="851"/>
        <v>1</v>
      </c>
      <c r="QS47" s="898">
        <f t="shared" si="852"/>
        <v>1</v>
      </c>
      <c r="QT47" s="899">
        <f t="shared" si="853"/>
        <v>1</v>
      </c>
      <c r="QU47" s="899">
        <f t="shared" si="687"/>
        <v>1</v>
      </c>
      <c r="QV47" s="899">
        <f t="shared" si="688"/>
        <v>1</v>
      </c>
      <c r="QW47" s="899">
        <f t="shared" si="854"/>
        <v>1</v>
      </c>
      <c r="QX47" s="966">
        <f t="shared" si="855"/>
        <v>240476</v>
      </c>
      <c r="QY47" s="901">
        <f t="shared" si="856"/>
        <v>0</v>
      </c>
      <c r="RB47" s="405"/>
      <c r="RC47" s="406"/>
      <c r="RD47" s="407"/>
      <c r="RE47" s="408"/>
      <c r="RF47" s="409"/>
      <c r="RG47" s="410"/>
      <c r="RH47" s="410"/>
      <c r="RI47" s="898"/>
      <c r="RJ47" s="898"/>
      <c r="RK47" s="934"/>
      <c r="RL47" s="934"/>
      <c r="RM47" s="934"/>
      <c r="RN47" s="934"/>
      <c r="RO47" s="935"/>
      <c r="RP47" s="936"/>
      <c r="RS47" s="405"/>
      <c r="RT47" s="406"/>
      <c r="RU47" s="407"/>
      <c r="RV47" s="408"/>
      <c r="RW47" s="409"/>
      <c r="RX47" s="410"/>
      <c r="RY47" s="410"/>
      <c r="RZ47" s="898"/>
      <c r="SA47" s="898"/>
      <c r="SB47" s="934"/>
      <c r="SC47" s="934"/>
      <c r="SD47" s="934"/>
      <c r="SE47" s="934"/>
      <c r="SF47" s="935"/>
      <c r="SG47" s="936"/>
      <c r="SJ47" s="405"/>
      <c r="SK47" s="406"/>
      <c r="SL47" s="407"/>
      <c r="SM47" s="408"/>
      <c r="SN47" s="409"/>
      <c r="SO47" s="410"/>
      <c r="SP47" s="410"/>
      <c r="SQ47" s="898"/>
      <c r="SR47" s="898"/>
      <c r="SS47" s="934"/>
      <c r="ST47" s="934"/>
      <c r="SU47" s="934"/>
      <c r="SV47" s="934"/>
      <c r="SW47" s="935"/>
      <c r="SX47" s="936"/>
    </row>
    <row r="48" spans="2:518" ht="45.75" customHeight="1" thickTop="1" thickBot="1">
      <c r="B48" s="958" t="s">
        <v>775</v>
      </c>
      <c r="C48" s="1012" t="s">
        <v>431</v>
      </c>
      <c r="D48" s="1013" t="s">
        <v>149</v>
      </c>
      <c r="E48" s="1014">
        <v>7</v>
      </c>
      <c r="F48" s="1015"/>
      <c r="G48" s="1061">
        <f t="shared" si="458"/>
        <v>0</v>
      </c>
      <c r="H48" s="1016"/>
      <c r="K48" s="958" t="s">
        <v>775</v>
      </c>
      <c r="L48" s="1012" t="s">
        <v>431</v>
      </c>
      <c r="M48" s="1013" t="s">
        <v>149</v>
      </c>
      <c r="N48" s="1014">
        <v>7</v>
      </c>
      <c r="O48" s="1043">
        <v>25172</v>
      </c>
      <c r="P48" s="1061">
        <f t="shared" si="459"/>
        <v>176204</v>
      </c>
      <c r="Q48" s="1016"/>
      <c r="R48" s="898">
        <f t="shared" si="693"/>
        <v>1</v>
      </c>
      <c r="S48" s="898">
        <f t="shared" si="694"/>
        <v>1</v>
      </c>
      <c r="T48" s="899">
        <f t="shared" si="695"/>
        <v>1</v>
      </c>
      <c r="U48" s="899">
        <f t="shared" si="696"/>
        <v>1</v>
      </c>
      <c r="V48" s="899">
        <f t="shared" si="697"/>
        <v>1</v>
      </c>
      <c r="W48" s="899">
        <f t="shared" si="698"/>
        <v>1</v>
      </c>
      <c r="X48" s="966">
        <f t="shared" si="699"/>
        <v>176204</v>
      </c>
      <c r="Y48" s="901">
        <f t="shared" si="700"/>
        <v>0</v>
      </c>
      <c r="Z48" s="872"/>
      <c r="AA48" s="872"/>
      <c r="AB48" s="958" t="s">
        <v>775</v>
      </c>
      <c r="AC48" s="1012" t="s">
        <v>431</v>
      </c>
      <c r="AD48" s="1013" t="s">
        <v>149</v>
      </c>
      <c r="AE48" s="1014">
        <v>7</v>
      </c>
      <c r="AF48" s="1015">
        <v>120000</v>
      </c>
      <c r="AG48" s="1061">
        <f t="shared" si="460"/>
        <v>840000</v>
      </c>
      <c r="AH48" s="1016"/>
      <c r="AI48" s="898">
        <f t="shared" si="701"/>
        <v>1</v>
      </c>
      <c r="AJ48" s="898">
        <f t="shared" si="702"/>
        <v>1</v>
      </c>
      <c r="AK48" s="899">
        <f t="shared" si="703"/>
        <v>1</v>
      </c>
      <c r="AL48" s="899">
        <f t="shared" si="464"/>
        <v>1</v>
      </c>
      <c r="AM48" s="899">
        <f t="shared" si="465"/>
        <v>1</v>
      </c>
      <c r="AN48" s="899">
        <f t="shared" si="704"/>
        <v>1</v>
      </c>
      <c r="AO48" s="966">
        <f t="shared" si="705"/>
        <v>840000</v>
      </c>
      <c r="AP48" s="901">
        <f t="shared" si="706"/>
        <v>0</v>
      </c>
      <c r="AQ48" s="872"/>
      <c r="AR48" s="872"/>
      <c r="AS48" s="958" t="s">
        <v>775</v>
      </c>
      <c r="AT48" s="1018" t="s">
        <v>431</v>
      </c>
      <c r="AU48" s="1013" t="s">
        <v>149</v>
      </c>
      <c r="AV48" s="1014">
        <v>7</v>
      </c>
      <c r="AW48" s="1019">
        <v>15000</v>
      </c>
      <c r="AX48" s="1062">
        <f t="shared" si="469"/>
        <v>105000</v>
      </c>
      <c r="AY48" s="1016"/>
      <c r="AZ48" s="898">
        <f t="shared" si="707"/>
        <v>1</v>
      </c>
      <c r="BA48" s="898">
        <f t="shared" si="708"/>
        <v>1</v>
      </c>
      <c r="BB48" s="899">
        <f t="shared" si="709"/>
        <v>1</v>
      </c>
      <c r="BC48" s="899">
        <f t="shared" si="473"/>
        <v>1</v>
      </c>
      <c r="BD48" s="899">
        <f t="shared" si="474"/>
        <v>1</v>
      </c>
      <c r="BE48" s="899">
        <f t="shared" si="710"/>
        <v>1</v>
      </c>
      <c r="BF48" s="966">
        <f t="shared" si="711"/>
        <v>105000</v>
      </c>
      <c r="BG48" s="901">
        <f t="shared" si="712"/>
        <v>0</v>
      </c>
      <c r="BJ48" s="958" t="s">
        <v>775</v>
      </c>
      <c r="BK48" s="1012" t="s">
        <v>431</v>
      </c>
      <c r="BL48" s="1013" t="s">
        <v>149</v>
      </c>
      <c r="BM48" s="1014">
        <v>7</v>
      </c>
      <c r="BN48" s="1015">
        <v>38000</v>
      </c>
      <c r="BO48" s="1061">
        <f t="shared" si="478"/>
        <v>266000</v>
      </c>
      <c r="BP48" s="1016"/>
      <c r="BQ48" s="898">
        <f t="shared" si="713"/>
        <v>1</v>
      </c>
      <c r="BR48" s="898">
        <f t="shared" si="714"/>
        <v>1</v>
      </c>
      <c r="BS48" s="899">
        <f t="shared" si="715"/>
        <v>1</v>
      </c>
      <c r="BT48" s="899">
        <f t="shared" si="482"/>
        <v>1</v>
      </c>
      <c r="BU48" s="899">
        <f t="shared" si="483"/>
        <v>1</v>
      </c>
      <c r="BV48" s="899">
        <f t="shared" si="716"/>
        <v>1</v>
      </c>
      <c r="BW48" s="966">
        <f t="shared" si="717"/>
        <v>266000</v>
      </c>
      <c r="BX48" s="901">
        <f t="shared" si="718"/>
        <v>0</v>
      </c>
      <c r="CA48" s="958" t="s">
        <v>775</v>
      </c>
      <c r="CB48" s="1012" t="s">
        <v>431</v>
      </c>
      <c r="CC48" s="1013" t="s">
        <v>149</v>
      </c>
      <c r="CD48" s="1014">
        <v>7</v>
      </c>
      <c r="CE48" s="1015">
        <v>24517</v>
      </c>
      <c r="CF48" s="1061">
        <f t="shared" si="487"/>
        <v>171619</v>
      </c>
      <c r="CG48" s="1016"/>
      <c r="CH48" s="898">
        <f t="shared" si="719"/>
        <v>1</v>
      </c>
      <c r="CI48" s="898">
        <f t="shared" si="720"/>
        <v>1</v>
      </c>
      <c r="CJ48" s="899">
        <f t="shared" si="721"/>
        <v>1</v>
      </c>
      <c r="CK48" s="899">
        <f t="shared" si="491"/>
        <v>1</v>
      </c>
      <c r="CL48" s="899">
        <f t="shared" si="492"/>
        <v>1</v>
      </c>
      <c r="CM48" s="899">
        <f t="shared" si="722"/>
        <v>1</v>
      </c>
      <c r="CN48" s="966">
        <f t="shared" si="723"/>
        <v>171619</v>
      </c>
      <c r="CO48" s="901">
        <f t="shared" si="724"/>
        <v>0</v>
      </c>
      <c r="CR48" s="958" t="s">
        <v>775</v>
      </c>
      <c r="CS48" s="1012" t="s">
        <v>431</v>
      </c>
      <c r="CT48" s="1013" t="s">
        <v>149</v>
      </c>
      <c r="CU48" s="1014">
        <v>7</v>
      </c>
      <c r="CV48" s="1015">
        <v>58000</v>
      </c>
      <c r="CW48" s="1061">
        <f t="shared" si="496"/>
        <v>406000</v>
      </c>
      <c r="CX48" s="1016"/>
      <c r="CY48" s="898">
        <f t="shared" si="725"/>
        <v>1</v>
      </c>
      <c r="CZ48" s="898">
        <f t="shared" si="726"/>
        <v>1</v>
      </c>
      <c r="DA48" s="899">
        <f t="shared" si="727"/>
        <v>1</v>
      </c>
      <c r="DB48" s="899">
        <f t="shared" si="500"/>
        <v>1</v>
      </c>
      <c r="DC48" s="899">
        <f t="shared" si="501"/>
        <v>1</v>
      </c>
      <c r="DD48" s="899">
        <f t="shared" si="728"/>
        <v>1</v>
      </c>
      <c r="DE48" s="966">
        <f t="shared" si="729"/>
        <v>406000</v>
      </c>
      <c r="DF48" s="901">
        <f t="shared" si="730"/>
        <v>0</v>
      </c>
      <c r="DI48" s="958" t="s">
        <v>775</v>
      </c>
      <c r="DJ48" s="1012" t="s">
        <v>431</v>
      </c>
      <c r="DK48" s="1013" t="s">
        <v>149</v>
      </c>
      <c r="DL48" s="1014">
        <v>7</v>
      </c>
      <c r="DM48" s="1015">
        <v>12645</v>
      </c>
      <c r="DN48" s="1061">
        <f t="shared" si="505"/>
        <v>88515</v>
      </c>
      <c r="DO48" s="1016"/>
      <c r="DP48" s="898">
        <f t="shared" si="731"/>
        <v>1</v>
      </c>
      <c r="DQ48" s="898">
        <f t="shared" si="732"/>
        <v>1</v>
      </c>
      <c r="DR48" s="899">
        <f t="shared" si="733"/>
        <v>1</v>
      </c>
      <c r="DS48" s="899">
        <f t="shared" si="509"/>
        <v>1</v>
      </c>
      <c r="DT48" s="899">
        <f t="shared" si="510"/>
        <v>1</v>
      </c>
      <c r="DU48" s="899">
        <f t="shared" si="734"/>
        <v>1</v>
      </c>
      <c r="DV48" s="966">
        <f t="shared" si="735"/>
        <v>88515</v>
      </c>
      <c r="DW48" s="901">
        <f t="shared" si="736"/>
        <v>0</v>
      </c>
      <c r="DZ48" s="958" t="s">
        <v>775</v>
      </c>
      <c r="EA48" s="1012" t="s">
        <v>431</v>
      </c>
      <c r="EB48" s="1013" t="s">
        <v>149</v>
      </c>
      <c r="EC48" s="1014">
        <v>7</v>
      </c>
      <c r="ED48" s="1015">
        <v>52420</v>
      </c>
      <c r="EE48" s="1061">
        <f t="shared" si="514"/>
        <v>366940</v>
      </c>
      <c r="EF48" s="1016"/>
      <c r="EG48" s="898">
        <f t="shared" si="737"/>
        <v>1</v>
      </c>
      <c r="EH48" s="898">
        <f t="shared" si="738"/>
        <v>1</v>
      </c>
      <c r="EI48" s="899">
        <f t="shared" si="739"/>
        <v>1</v>
      </c>
      <c r="EJ48" s="899">
        <f t="shared" si="518"/>
        <v>1</v>
      </c>
      <c r="EK48" s="899">
        <f t="shared" si="519"/>
        <v>1</v>
      </c>
      <c r="EL48" s="899">
        <f t="shared" si="740"/>
        <v>1</v>
      </c>
      <c r="EM48" s="966">
        <f t="shared" si="741"/>
        <v>366940</v>
      </c>
      <c r="EN48" s="901">
        <f t="shared" si="742"/>
        <v>0</v>
      </c>
      <c r="EQ48" s="958" t="s">
        <v>775</v>
      </c>
      <c r="ER48" s="1012" t="s">
        <v>431</v>
      </c>
      <c r="ES48" s="1013" t="s">
        <v>149</v>
      </c>
      <c r="ET48" s="1014">
        <v>7</v>
      </c>
      <c r="EU48" s="1015">
        <v>24650</v>
      </c>
      <c r="EV48" s="1061">
        <f t="shared" si="523"/>
        <v>172550</v>
      </c>
      <c r="EW48" s="1016"/>
      <c r="EX48" s="898">
        <f t="shared" si="743"/>
        <v>1</v>
      </c>
      <c r="EY48" s="898">
        <f t="shared" si="744"/>
        <v>1</v>
      </c>
      <c r="EZ48" s="899">
        <f t="shared" si="745"/>
        <v>1</v>
      </c>
      <c r="FA48" s="899">
        <f t="shared" si="527"/>
        <v>1</v>
      </c>
      <c r="FB48" s="899">
        <f t="shared" si="528"/>
        <v>1</v>
      </c>
      <c r="FC48" s="899">
        <f t="shared" si="746"/>
        <v>1</v>
      </c>
      <c r="FD48" s="966">
        <f t="shared" si="747"/>
        <v>172550</v>
      </c>
      <c r="FE48" s="901">
        <f t="shared" si="748"/>
        <v>0</v>
      </c>
      <c r="FH48" s="958"/>
      <c r="FI48" s="1012"/>
      <c r="FJ48" s="1013"/>
      <c r="FK48" s="1014"/>
      <c r="FL48" s="1015"/>
      <c r="FM48" s="1061">
        <f t="shared" si="532"/>
        <v>0</v>
      </c>
      <c r="FN48" s="1016"/>
      <c r="FO48" s="898" t="e">
        <f t="shared" si="749"/>
        <v>#N/A</v>
      </c>
      <c r="FP48" s="898" t="e">
        <f t="shared" si="750"/>
        <v>#N/A</v>
      </c>
      <c r="FQ48" s="899" t="e">
        <f t="shared" si="751"/>
        <v>#N/A</v>
      </c>
      <c r="FR48" s="899">
        <f t="shared" si="536"/>
        <v>0</v>
      </c>
      <c r="FS48" s="899">
        <f t="shared" si="537"/>
        <v>0</v>
      </c>
      <c r="FT48" s="899" t="e">
        <f t="shared" si="752"/>
        <v>#N/A</v>
      </c>
      <c r="FU48" s="966">
        <f t="shared" si="753"/>
        <v>0</v>
      </c>
      <c r="FV48" s="901">
        <f t="shared" si="754"/>
        <v>0</v>
      </c>
      <c r="FY48" s="958" t="s">
        <v>775</v>
      </c>
      <c r="FZ48" s="1012" t="s">
        <v>431</v>
      </c>
      <c r="GA48" s="1013" t="s">
        <v>149</v>
      </c>
      <c r="GB48" s="1014">
        <v>7</v>
      </c>
      <c r="GC48" s="1043">
        <v>25172</v>
      </c>
      <c r="GD48" s="1061">
        <f t="shared" si="541"/>
        <v>176204</v>
      </c>
      <c r="GE48" s="1016"/>
      <c r="GF48" s="898">
        <f t="shared" si="755"/>
        <v>1</v>
      </c>
      <c r="GG48" s="898">
        <f t="shared" si="756"/>
        <v>1</v>
      </c>
      <c r="GH48" s="899">
        <f t="shared" si="757"/>
        <v>1</v>
      </c>
      <c r="GI48" s="899">
        <f t="shared" si="545"/>
        <v>1</v>
      </c>
      <c r="GJ48" s="899">
        <f t="shared" si="546"/>
        <v>1</v>
      </c>
      <c r="GK48" s="899">
        <f t="shared" si="758"/>
        <v>1</v>
      </c>
      <c r="GL48" s="966">
        <f t="shared" si="759"/>
        <v>176204</v>
      </c>
      <c r="GM48" s="901">
        <f t="shared" si="760"/>
        <v>0</v>
      </c>
      <c r="GP48" s="958" t="s">
        <v>775</v>
      </c>
      <c r="GQ48" s="1012" t="s">
        <v>431</v>
      </c>
      <c r="GR48" s="1013" t="s">
        <v>149</v>
      </c>
      <c r="GS48" s="1014">
        <v>7</v>
      </c>
      <c r="GT48" s="1015">
        <v>24670</v>
      </c>
      <c r="GU48" s="1061">
        <f t="shared" si="550"/>
        <v>172690</v>
      </c>
      <c r="GV48" s="1016"/>
      <c r="GW48" s="898">
        <f t="shared" si="761"/>
        <v>1</v>
      </c>
      <c r="GX48" s="898">
        <f t="shared" si="762"/>
        <v>1</v>
      </c>
      <c r="GY48" s="899">
        <f t="shared" si="763"/>
        <v>1</v>
      </c>
      <c r="GZ48" s="899">
        <f t="shared" si="554"/>
        <v>1</v>
      </c>
      <c r="HA48" s="899">
        <f t="shared" si="555"/>
        <v>1</v>
      </c>
      <c r="HB48" s="899">
        <f t="shared" si="764"/>
        <v>1</v>
      </c>
      <c r="HC48" s="966">
        <f t="shared" si="765"/>
        <v>172690</v>
      </c>
      <c r="HD48" s="901">
        <f t="shared" si="766"/>
        <v>0</v>
      </c>
      <c r="HG48" s="958" t="s">
        <v>775</v>
      </c>
      <c r="HH48" s="1012" t="s">
        <v>431</v>
      </c>
      <c r="HI48" s="1013" t="s">
        <v>149</v>
      </c>
      <c r="HJ48" s="1014">
        <v>7</v>
      </c>
      <c r="HK48" s="1015">
        <v>24312</v>
      </c>
      <c r="HL48" s="1061">
        <f t="shared" si="559"/>
        <v>170184</v>
      </c>
      <c r="HM48" s="1016"/>
      <c r="HN48" s="898">
        <f t="shared" si="767"/>
        <v>1</v>
      </c>
      <c r="HO48" s="898">
        <f t="shared" si="768"/>
        <v>1</v>
      </c>
      <c r="HP48" s="899">
        <f t="shared" si="769"/>
        <v>1</v>
      </c>
      <c r="HQ48" s="899">
        <f t="shared" si="563"/>
        <v>1</v>
      </c>
      <c r="HR48" s="899">
        <f t="shared" si="564"/>
        <v>1</v>
      </c>
      <c r="HS48" s="899">
        <f t="shared" si="770"/>
        <v>1</v>
      </c>
      <c r="HT48" s="966">
        <f t="shared" si="771"/>
        <v>170184</v>
      </c>
      <c r="HU48" s="901">
        <f t="shared" si="772"/>
        <v>0</v>
      </c>
      <c r="HX48" s="958" t="s">
        <v>775</v>
      </c>
      <c r="HY48" s="1012" t="s">
        <v>431</v>
      </c>
      <c r="HZ48" s="1013" t="s">
        <v>149</v>
      </c>
      <c r="IA48" s="1014">
        <v>7</v>
      </c>
      <c r="IB48" s="1020">
        <v>111021</v>
      </c>
      <c r="IC48" s="1063">
        <f t="shared" si="568"/>
        <v>777147</v>
      </c>
      <c r="ID48" s="1016"/>
      <c r="IE48" s="898">
        <f t="shared" si="773"/>
        <v>1</v>
      </c>
      <c r="IF48" s="898">
        <f t="shared" si="774"/>
        <v>1</v>
      </c>
      <c r="IG48" s="899">
        <f t="shared" si="775"/>
        <v>1</v>
      </c>
      <c r="IH48" s="899">
        <f t="shared" si="572"/>
        <v>1</v>
      </c>
      <c r="II48" s="899">
        <f t="shared" si="573"/>
        <v>1</v>
      </c>
      <c r="IJ48" s="899">
        <f t="shared" si="776"/>
        <v>1</v>
      </c>
      <c r="IK48" s="966">
        <f t="shared" si="777"/>
        <v>777147</v>
      </c>
      <c r="IL48" s="901">
        <f t="shared" si="778"/>
        <v>0</v>
      </c>
      <c r="IO48" s="958" t="s">
        <v>775</v>
      </c>
      <c r="IP48" s="1012" t="s">
        <v>431</v>
      </c>
      <c r="IQ48" s="1013" t="s">
        <v>149</v>
      </c>
      <c r="IR48" s="1014">
        <v>7</v>
      </c>
      <c r="IS48" s="1015">
        <v>87165</v>
      </c>
      <c r="IT48" s="1061">
        <f t="shared" si="577"/>
        <v>610155</v>
      </c>
      <c r="IU48" s="1016"/>
      <c r="IV48" s="898">
        <f t="shared" si="779"/>
        <v>1</v>
      </c>
      <c r="IW48" s="898">
        <f t="shared" si="780"/>
        <v>1</v>
      </c>
      <c r="IX48" s="899">
        <f t="shared" si="781"/>
        <v>1</v>
      </c>
      <c r="IY48" s="899">
        <f t="shared" si="581"/>
        <v>1</v>
      </c>
      <c r="IZ48" s="899">
        <f t="shared" si="582"/>
        <v>1</v>
      </c>
      <c r="JA48" s="899">
        <f t="shared" si="782"/>
        <v>1</v>
      </c>
      <c r="JB48" s="966">
        <f t="shared" si="783"/>
        <v>610155</v>
      </c>
      <c r="JC48" s="901">
        <f t="shared" si="784"/>
        <v>0</v>
      </c>
      <c r="JF48" s="958" t="s">
        <v>775</v>
      </c>
      <c r="JG48" s="1012" t="s">
        <v>431</v>
      </c>
      <c r="JH48" s="1013" t="s">
        <v>149</v>
      </c>
      <c r="JI48" s="1014">
        <v>7</v>
      </c>
      <c r="JJ48" s="1015">
        <v>30000</v>
      </c>
      <c r="JK48" s="1061">
        <f t="shared" si="586"/>
        <v>210000</v>
      </c>
      <c r="JL48" s="1016"/>
      <c r="JM48" s="898">
        <f t="shared" si="785"/>
        <v>1</v>
      </c>
      <c r="JN48" s="898">
        <f t="shared" si="786"/>
        <v>1</v>
      </c>
      <c r="JO48" s="899">
        <f t="shared" si="787"/>
        <v>1</v>
      </c>
      <c r="JP48" s="899">
        <f t="shared" si="590"/>
        <v>1</v>
      </c>
      <c r="JQ48" s="899">
        <f t="shared" si="591"/>
        <v>1</v>
      </c>
      <c r="JR48" s="899">
        <f t="shared" si="788"/>
        <v>1</v>
      </c>
      <c r="JS48" s="966">
        <f t="shared" si="789"/>
        <v>210000</v>
      </c>
      <c r="JT48" s="901">
        <f t="shared" si="790"/>
        <v>0</v>
      </c>
      <c r="JW48" s="958" t="s">
        <v>775</v>
      </c>
      <c r="JX48" s="1012" t="s">
        <v>431</v>
      </c>
      <c r="JY48" s="1013" t="s">
        <v>149</v>
      </c>
      <c r="JZ48" s="1014">
        <v>7</v>
      </c>
      <c r="KA48" s="1015">
        <v>23530.350600000002</v>
      </c>
      <c r="KB48" s="1061">
        <f t="shared" si="595"/>
        <v>164712</v>
      </c>
      <c r="KC48" s="1016"/>
      <c r="KD48" s="898">
        <f t="shared" si="791"/>
        <v>1</v>
      </c>
      <c r="KE48" s="898">
        <f t="shared" si="792"/>
        <v>1</v>
      </c>
      <c r="KF48" s="899">
        <f t="shared" si="793"/>
        <v>1</v>
      </c>
      <c r="KG48" s="899">
        <f t="shared" si="599"/>
        <v>1</v>
      </c>
      <c r="KH48" s="899">
        <f t="shared" si="600"/>
        <v>1</v>
      </c>
      <c r="KI48" s="899">
        <f t="shared" si="794"/>
        <v>1</v>
      </c>
      <c r="KJ48" s="966">
        <f t="shared" si="795"/>
        <v>164712</v>
      </c>
      <c r="KK48" s="901">
        <f t="shared" si="796"/>
        <v>0</v>
      </c>
      <c r="KN48" s="958" t="s">
        <v>775</v>
      </c>
      <c r="KO48" s="1012" t="s">
        <v>431</v>
      </c>
      <c r="KP48" s="1013" t="s">
        <v>149</v>
      </c>
      <c r="KQ48" s="1014">
        <v>7</v>
      </c>
      <c r="KR48" s="1015">
        <v>210000</v>
      </c>
      <c r="KS48" s="1061">
        <f t="shared" si="604"/>
        <v>1470000</v>
      </c>
      <c r="KT48" s="1016"/>
      <c r="KU48" s="898">
        <f t="shared" si="797"/>
        <v>1</v>
      </c>
      <c r="KV48" s="898">
        <f t="shared" si="798"/>
        <v>1</v>
      </c>
      <c r="KW48" s="899">
        <f t="shared" si="799"/>
        <v>1</v>
      </c>
      <c r="KX48" s="899">
        <f t="shared" si="608"/>
        <v>1</v>
      </c>
      <c r="KY48" s="899">
        <f t="shared" si="609"/>
        <v>1</v>
      </c>
      <c r="KZ48" s="899">
        <f t="shared" si="800"/>
        <v>1</v>
      </c>
      <c r="LA48" s="966">
        <f t="shared" si="801"/>
        <v>1470000</v>
      </c>
      <c r="LB48" s="901">
        <f t="shared" si="802"/>
        <v>0</v>
      </c>
      <c r="LE48" s="958" t="s">
        <v>775</v>
      </c>
      <c r="LF48" s="1012" t="s">
        <v>431</v>
      </c>
      <c r="LG48" s="1013" t="s">
        <v>149</v>
      </c>
      <c r="LH48" s="1014">
        <v>7</v>
      </c>
      <c r="LI48" s="1021">
        <v>39880</v>
      </c>
      <c r="LJ48" s="1064">
        <f t="shared" si="613"/>
        <v>279160</v>
      </c>
      <c r="LK48" s="1016"/>
      <c r="LL48" s="898">
        <f t="shared" si="803"/>
        <v>1</v>
      </c>
      <c r="LM48" s="898">
        <f t="shared" si="804"/>
        <v>1</v>
      </c>
      <c r="LN48" s="899">
        <f t="shared" si="805"/>
        <v>1</v>
      </c>
      <c r="LO48" s="899">
        <f t="shared" si="617"/>
        <v>1</v>
      </c>
      <c r="LP48" s="899">
        <f t="shared" si="618"/>
        <v>1</v>
      </c>
      <c r="LQ48" s="899">
        <f t="shared" si="806"/>
        <v>1</v>
      </c>
      <c r="LR48" s="966">
        <f t="shared" si="807"/>
        <v>279160</v>
      </c>
      <c r="LS48" s="901">
        <f t="shared" si="808"/>
        <v>0</v>
      </c>
      <c r="LV48" s="958" t="s">
        <v>775</v>
      </c>
      <c r="LW48" s="1012" t="s">
        <v>431</v>
      </c>
      <c r="LX48" s="1013" t="s">
        <v>149</v>
      </c>
      <c r="LY48" s="1014">
        <v>7</v>
      </c>
      <c r="LZ48" s="1015">
        <v>16250</v>
      </c>
      <c r="MA48" s="1061">
        <f t="shared" si="622"/>
        <v>113750</v>
      </c>
      <c r="MB48" s="1016"/>
      <c r="MC48" s="898">
        <f t="shared" si="809"/>
        <v>1</v>
      </c>
      <c r="MD48" s="898">
        <f t="shared" si="810"/>
        <v>1</v>
      </c>
      <c r="ME48" s="899">
        <f t="shared" si="811"/>
        <v>1</v>
      </c>
      <c r="MF48" s="899">
        <f t="shared" si="626"/>
        <v>1</v>
      </c>
      <c r="MG48" s="899">
        <f t="shared" si="627"/>
        <v>1</v>
      </c>
      <c r="MH48" s="899">
        <f t="shared" si="812"/>
        <v>1</v>
      </c>
      <c r="MI48" s="966">
        <f t="shared" si="813"/>
        <v>113750</v>
      </c>
      <c r="MJ48" s="901">
        <f t="shared" si="814"/>
        <v>0</v>
      </c>
      <c r="MM48" s="958" t="s">
        <v>775</v>
      </c>
      <c r="MN48" s="1012" t="s">
        <v>431</v>
      </c>
      <c r="MO48" s="1013" t="s">
        <v>149</v>
      </c>
      <c r="MP48" s="1014">
        <v>7</v>
      </c>
      <c r="MQ48" s="1015">
        <v>40000</v>
      </c>
      <c r="MR48" s="1061">
        <f t="shared" si="631"/>
        <v>280000</v>
      </c>
      <c r="MS48" s="1016"/>
      <c r="MT48" s="898">
        <f t="shared" si="815"/>
        <v>1</v>
      </c>
      <c r="MU48" s="898">
        <f t="shared" si="816"/>
        <v>1</v>
      </c>
      <c r="MV48" s="899">
        <f t="shared" si="817"/>
        <v>1</v>
      </c>
      <c r="MW48" s="899">
        <f t="shared" si="635"/>
        <v>1</v>
      </c>
      <c r="MX48" s="899">
        <f t="shared" si="636"/>
        <v>1</v>
      </c>
      <c r="MY48" s="899">
        <f t="shared" si="818"/>
        <v>1</v>
      </c>
      <c r="MZ48" s="966">
        <f t="shared" si="819"/>
        <v>280000</v>
      </c>
      <c r="NA48" s="901">
        <f t="shared" si="820"/>
        <v>0</v>
      </c>
      <c r="ND48" s="975" t="s">
        <v>775</v>
      </c>
      <c r="NE48" s="976" t="s">
        <v>431</v>
      </c>
      <c r="NF48" s="977" t="s">
        <v>149</v>
      </c>
      <c r="NG48" s="978">
        <v>7</v>
      </c>
      <c r="NH48" s="979">
        <v>22126.5</v>
      </c>
      <c r="NI48" s="1055">
        <v>154886</v>
      </c>
      <c r="NJ48" s="1016"/>
      <c r="NK48" s="898">
        <f t="shared" si="821"/>
        <v>1</v>
      </c>
      <c r="NL48" s="898">
        <f t="shared" si="822"/>
        <v>1</v>
      </c>
      <c r="NM48" s="899">
        <f t="shared" si="823"/>
        <v>1</v>
      </c>
      <c r="NN48" s="899">
        <f t="shared" si="643"/>
        <v>1</v>
      </c>
      <c r="NO48" s="899">
        <f t="shared" si="644"/>
        <v>1</v>
      </c>
      <c r="NP48" s="899">
        <f t="shared" si="824"/>
        <v>1</v>
      </c>
      <c r="NQ48" s="966">
        <f t="shared" si="825"/>
        <v>154886</v>
      </c>
      <c r="NR48" s="901">
        <f t="shared" si="826"/>
        <v>0</v>
      </c>
      <c r="NU48" s="981" t="s">
        <v>775</v>
      </c>
      <c r="NV48" s="982" t="s">
        <v>431</v>
      </c>
      <c r="NW48" s="983" t="s">
        <v>149</v>
      </c>
      <c r="NX48" s="984">
        <v>7</v>
      </c>
      <c r="NY48" s="1022">
        <v>22350</v>
      </c>
      <c r="NZ48" s="1056">
        <f t="shared" si="648"/>
        <v>156450</v>
      </c>
      <c r="OA48" s="1016"/>
      <c r="OB48" s="898">
        <f t="shared" si="827"/>
        <v>1</v>
      </c>
      <c r="OC48" s="898">
        <f t="shared" si="828"/>
        <v>1</v>
      </c>
      <c r="OD48" s="899">
        <f t="shared" si="829"/>
        <v>1</v>
      </c>
      <c r="OE48" s="899">
        <f t="shared" si="652"/>
        <v>1</v>
      </c>
      <c r="OF48" s="899">
        <f t="shared" si="653"/>
        <v>1</v>
      </c>
      <c r="OG48" s="899">
        <f t="shared" si="830"/>
        <v>1</v>
      </c>
      <c r="OH48" s="966">
        <f t="shared" si="831"/>
        <v>156450</v>
      </c>
      <c r="OI48" s="901">
        <f t="shared" si="832"/>
        <v>0</v>
      </c>
      <c r="OL48" s="958" t="s">
        <v>775</v>
      </c>
      <c r="OM48" s="1012" t="s">
        <v>431</v>
      </c>
      <c r="ON48" s="1013" t="s">
        <v>149</v>
      </c>
      <c r="OO48" s="1014">
        <v>7</v>
      </c>
      <c r="OP48" s="1015">
        <v>110973</v>
      </c>
      <c r="OQ48" s="1061">
        <f t="shared" si="657"/>
        <v>776811</v>
      </c>
      <c r="OR48" s="1016"/>
      <c r="OS48" s="898">
        <f t="shared" si="833"/>
        <v>1</v>
      </c>
      <c r="OT48" s="898">
        <f t="shared" si="834"/>
        <v>1</v>
      </c>
      <c r="OU48" s="899">
        <f t="shared" si="835"/>
        <v>1</v>
      </c>
      <c r="OV48" s="899">
        <f t="shared" si="661"/>
        <v>1</v>
      </c>
      <c r="OW48" s="899">
        <f t="shared" si="662"/>
        <v>1</v>
      </c>
      <c r="OX48" s="899">
        <f t="shared" si="836"/>
        <v>1</v>
      </c>
      <c r="OY48" s="966">
        <f t="shared" si="837"/>
        <v>776811</v>
      </c>
      <c r="OZ48" s="901">
        <f t="shared" si="838"/>
        <v>0</v>
      </c>
      <c r="PC48" s="958" t="s">
        <v>775</v>
      </c>
      <c r="PD48" s="1012" t="s">
        <v>431</v>
      </c>
      <c r="PE48" s="1013" t="s">
        <v>149</v>
      </c>
      <c r="PF48" s="1014">
        <v>7</v>
      </c>
      <c r="PG48" s="1059">
        <v>114075</v>
      </c>
      <c r="PH48" s="1065">
        <v>798525</v>
      </c>
      <c r="PI48" s="1024"/>
      <c r="PJ48" s="898">
        <f t="shared" si="839"/>
        <v>1</v>
      </c>
      <c r="PK48" s="898">
        <f t="shared" si="840"/>
        <v>1</v>
      </c>
      <c r="PL48" s="899">
        <f t="shared" si="841"/>
        <v>1</v>
      </c>
      <c r="PM48" s="899">
        <f t="shared" si="669"/>
        <v>1</v>
      </c>
      <c r="PN48" s="899">
        <f t="shared" si="670"/>
        <v>1</v>
      </c>
      <c r="PO48" s="899">
        <f t="shared" si="842"/>
        <v>1</v>
      </c>
      <c r="PP48" s="966">
        <f t="shared" si="843"/>
        <v>798525</v>
      </c>
      <c r="PQ48" s="901">
        <f t="shared" si="844"/>
        <v>0</v>
      </c>
      <c r="PT48" s="958" t="s">
        <v>775</v>
      </c>
      <c r="PU48" s="1012" t="s">
        <v>431</v>
      </c>
      <c r="PV48" s="1013" t="s">
        <v>149</v>
      </c>
      <c r="PW48" s="1014">
        <v>7</v>
      </c>
      <c r="PX48" s="1015">
        <v>24620</v>
      </c>
      <c r="PY48" s="1061">
        <f t="shared" si="674"/>
        <v>172340</v>
      </c>
      <c r="PZ48" s="1016"/>
      <c r="QA48" s="898">
        <f t="shared" si="845"/>
        <v>1</v>
      </c>
      <c r="QB48" s="898">
        <f t="shared" si="846"/>
        <v>1</v>
      </c>
      <c r="QC48" s="899">
        <f t="shared" si="847"/>
        <v>1</v>
      </c>
      <c r="QD48" s="899">
        <f t="shared" si="678"/>
        <v>1</v>
      </c>
      <c r="QE48" s="899">
        <f t="shared" si="679"/>
        <v>1</v>
      </c>
      <c r="QF48" s="899">
        <f t="shared" si="848"/>
        <v>1</v>
      </c>
      <c r="QG48" s="966">
        <f t="shared" si="849"/>
        <v>172340</v>
      </c>
      <c r="QH48" s="901">
        <f t="shared" si="850"/>
        <v>0</v>
      </c>
      <c r="QK48" s="958" t="s">
        <v>775</v>
      </c>
      <c r="QL48" s="1012" t="s">
        <v>431</v>
      </c>
      <c r="QM48" s="1013" t="s">
        <v>149</v>
      </c>
      <c r="QN48" s="1014">
        <v>7</v>
      </c>
      <c r="QO48" s="1021">
        <v>40079.399999999994</v>
      </c>
      <c r="QP48" s="1064">
        <f t="shared" si="683"/>
        <v>280556</v>
      </c>
      <c r="QQ48" s="1016"/>
      <c r="QR48" s="898">
        <f t="shared" si="851"/>
        <v>1</v>
      </c>
      <c r="QS48" s="898">
        <f t="shared" si="852"/>
        <v>1</v>
      </c>
      <c r="QT48" s="899">
        <f t="shared" si="853"/>
        <v>1</v>
      </c>
      <c r="QU48" s="899">
        <f t="shared" si="687"/>
        <v>1</v>
      </c>
      <c r="QV48" s="899">
        <f t="shared" si="688"/>
        <v>1</v>
      </c>
      <c r="QW48" s="899">
        <f t="shared" si="854"/>
        <v>1</v>
      </c>
      <c r="QX48" s="966">
        <f t="shared" si="855"/>
        <v>280556</v>
      </c>
      <c r="QY48" s="901">
        <f t="shared" si="856"/>
        <v>0</v>
      </c>
      <c r="RB48" s="405"/>
      <c r="RC48" s="406"/>
      <c r="RD48" s="407"/>
      <c r="RE48" s="408"/>
      <c r="RF48" s="409"/>
      <c r="RG48" s="410"/>
      <c r="RH48" s="410"/>
      <c r="RI48" s="898"/>
      <c r="RJ48" s="898"/>
      <c r="RK48" s="934"/>
      <c r="RL48" s="934"/>
      <c r="RM48" s="934"/>
      <c r="RN48" s="934"/>
      <c r="RO48" s="935"/>
      <c r="RP48" s="936"/>
      <c r="RS48" s="405"/>
      <c r="RT48" s="406"/>
      <c r="RU48" s="407"/>
      <c r="RV48" s="408"/>
      <c r="RW48" s="409"/>
      <c r="RX48" s="410"/>
      <c r="RY48" s="410"/>
      <c r="RZ48" s="898"/>
      <c r="SA48" s="898"/>
      <c r="SB48" s="934"/>
      <c r="SC48" s="934"/>
      <c r="SD48" s="934"/>
      <c r="SE48" s="934"/>
      <c r="SF48" s="935"/>
      <c r="SG48" s="936"/>
      <c r="SJ48" s="405"/>
      <c r="SK48" s="406"/>
      <c r="SL48" s="407"/>
      <c r="SM48" s="408"/>
      <c r="SN48" s="409"/>
      <c r="SO48" s="410"/>
      <c r="SP48" s="410"/>
      <c r="SQ48" s="898"/>
      <c r="SR48" s="898"/>
      <c r="SS48" s="934"/>
      <c r="ST48" s="934"/>
      <c r="SU48" s="934"/>
      <c r="SV48" s="934"/>
      <c r="SW48" s="935"/>
      <c r="SX48" s="936"/>
    </row>
    <row r="49" spans="2:518" ht="65.25" customHeight="1" thickTop="1" thickBot="1">
      <c r="B49" s="958" t="s">
        <v>776</v>
      </c>
      <c r="C49" s="1012" t="s">
        <v>432</v>
      </c>
      <c r="D49" s="1013" t="s">
        <v>147</v>
      </c>
      <c r="E49" s="1014">
        <v>43</v>
      </c>
      <c r="F49" s="1015"/>
      <c r="G49" s="1061">
        <f t="shared" si="458"/>
        <v>0</v>
      </c>
      <c r="H49" s="1016"/>
      <c r="K49" s="958" t="s">
        <v>776</v>
      </c>
      <c r="L49" s="1012" t="s">
        <v>432</v>
      </c>
      <c r="M49" s="1013" t="s">
        <v>147</v>
      </c>
      <c r="N49" s="1014">
        <v>43</v>
      </c>
      <c r="O49" s="1043">
        <v>22765</v>
      </c>
      <c r="P49" s="1061">
        <f t="shared" si="459"/>
        <v>978895</v>
      </c>
      <c r="Q49" s="1016"/>
      <c r="R49" s="898">
        <f t="shared" si="693"/>
        <v>1</v>
      </c>
      <c r="S49" s="898">
        <f t="shared" si="694"/>
        <v>1</v>
      </c>
      <c r="T49" s="899">
        <f t="shared" si="695"/>
        <v>1</v>
      </c>
      <c r="U49" s="899">
        <f t="shared" si="696"/>
        <v>1</v>
      </c>
      <c r="V49" s="899">
        <f t="shared" si="697"/>
        <v>1</v>
      </c>
      <c r="W49" s="899">
        <f t="shared" si="698"/>
        <v>1</v>
      </c>
      <c r="X49" s="966">
        <f t="shared" si="699"/>
        <v>978895</v>
      </c>
      <c r="Y49" s="901">
        <f t="shared" si="700"/>
        <v>0</v>
      </c>
      <c r="Z49" s="872"/>
      <c r="AA49" s="872"/>
      <c r="AB49" s="958" t="s">
        <v>776</v>
      </c>
      <c r="AC49" s="1012" t="s">
        <v>432</v>
      </c>
      <c r="AD49" s="1013" t="s">
        <v>147</v>
      </c>
      <c r="AE49" s="1014">
        <v>43</v>
      </c>
      <c r="AF49" s="1015">
        <v>24000</v>
      </c>
      <c r="AG49" s="1061">
        <f t="shared" si="460"/>
        <v>1032000</v>
      </c>
      <c r="AH49" s="1016"/>
      <c r="AI49" s="898">
        <f t="shared" si="701"/>
        <v>1</v>
      </c>
      <c r="AJ49" s="898">
        <f t="shared" si="702"/>
        <v>1</v>
      </c>
      <c r="AK49" s="899">
        <f t="shared" si="703"/>
        <v>1</v>
      </c>
      <c r="AL49" s="899">
        <f t="shared" si="464"/>
        <v>1</v>
      </c>
      <c r="AM49" s="899">
        <f t="shared" si="465"/>
        <v>1</v>
      </c>
      <c r="AN49" s="899">
        <f t="shared" si="704"/>
        <v>1</v>
      </c>
      <c r="AO49" s="966">
        <f t="shared" si="705"/>
        <v>1032000</v>
      </c>
      <c r="AP49" s="901">
        <f t="shared" si="706"/>
        <v>0</v>
      </c>
      <c r="AQ49" s="872"/>
      <c r="AR49" s="872"/>
      <c r="AS49" s="958" t="s">
        <v>776</v>
      </c>
      <c r="AT49" s="1018" t="s">
        <v>432</v>
      </c>
      <c r="AU49" s="1013" t="s">
        <v>147</v>
      </c>
      <c r="AV49" s="1014">
        <v>43</v>
      </c>
      <c r="AW49" s="1019">
        <v>15000</v>
      </c>
      <c r="AX49" s="1062">
        <f t="shared" si="469"/>
        <v>645000</v>
      </c>
      <c r="AY49" s="1016"/>
      <c r="AZ49" s="898">
        <f t="shared" si="707"/>
        <v>1</v>
      </c>
      <c r="BA49" s="898">
        <f t="shared" si="708"/>
        <v>1</v>
      </c>
      <c r="BB49" s="899">
        <f t="shared" si="709"/>
        <v>1</v>
      </c>
      <c r="BC49" s="899">
        <f t="shared" si="473"/>
        <v>1</v>
      </c>
      <c r="BD49" s="899">
        <f t="shared" si="474"/>
        <v>1</v>
      </c>
      <c r="BE49" s="899">
        <f t="shared" si="710"/>
        <v>1</v>
      </c>
      <c r="BF49" s="966">
        <f t="shared" si="711"/>
        <v>645000</v>
      </c>
      <c r="BG49" s="901">
        <f t="shared" si="712"/>
        <v>0</v>
      </c>
      <c r="BJ49" s="958" t="s">
        <v>776</v>
      </c>
      <c r="BK49" s="1012" t="s">
        <v>432</v>
      </c>
      <c r="BL49" s="1013" t="s">
        <v>147</v>
      </c>
      <c r="BM49" s="1014">
        <v>43</v>
      </c>
      <c r="BN49" s="1015">
        <v>25595</v>
      </c>
      <c r="BO49" s="1061">
        <f t="shared" si="478"/>
        <v>1100585</v>
      </c>
      <c r="BP49" s="1016"/>
      <c r="BQ49" s="898">
        <f t="shared" si="713"/>
        <v>1</v>
      </c>
      <c r="BR49" s="898">
        <f t="shared" si="714"/>
        <v>1</v>
      </c>
      <c r="BS49" s="899">
        <f t="shared" si="715"/>
        <v>1</v>
      </c>
      <c r="BT49" s="899">
        <f t="shared" si="482"/>
        <v>1</v>
      </c>
      <c r="BU49" s="899">
        <f t="shared" si="483"/>
        <v>1</v>
      </c>
      <c r="BV49" s="899">
        <f t="shared" si="716"/>
        <v>1</v>
      </c>
      <c r="BW49" s="966">
        <f t="shared" si="717"/>
        <v>1100585</v>
      </c>
      <c r="BX49" s="901">
        <f t="shared" si="718"/>
        <v>0</v>
      </c>
      <c r="CA49" s="958" t="s">
        <v>776</v>
      </c>
      <c r="CB49" s="1012" t="s">
        <v>432</v>
      </c>
      <c r="CC49" s="1013" t="s">
        <v>147</v>
      </c>
      <c r="CD49" s="1014">
        <v>43</v>
      </c>
      <c r="CE49" s="1015">
        <v>22173</v>
      </c>
      <c r="CF49" s="1061">
        <f t="shared" si="487"/>
        <v>953439</v>
      </c>
      <c r="CG49" s="1016"/>
      <c r="CH49" s="898">
        <f t="shared" si="719"/>
        <v>1</v>
      </c>
      <c r="CI49" s="898">
        <f t="shared" si="720"/>
        <v>1</v>
      </c>
      <c r="CJ49" s="899">
        <f t="shared" si="721"/>
        <v>1</v>
      </c>
      <c r="CK49" s="899">
        <f t="shared" si="491"/>
        <v>1</v>
      </c>
      <c r="CL49" s="899">
        <f t="shared" si="492"/>
        <v>1</v>
      </c>
      <c r="CM49" s="899">
        <f t="shared" si="722"/>
        <v>1</v>
      </c>
      <c r="CN49" s="966">
        <f t="shared" si="723"/>
        <v>953439</v>
      </c>
      <c r="CO49" s="901">
        <f t="shared" si="724"/>
        <v>0</v>
      </c>
      <c r="CR49" s="958" t="s">
        <v>776</v>
      </c>
      <c r="CS49" s="1012" t="s">
        <v>432</v>
      </c>
      <c r="CT49" s="1013" t="s">
        <v>147</v>
      </c>
      <c r="CU49" s="1014">
        <v>43</v>
      </c>
      <c r="CV49" s="1015">
        <v>18900</v>
      </c>
      <c r="CW49" s="1061">
        <f t="shared" si="496"/>
        <v>812700</v>
      </c>
      <c r="CX49" s="1016"/>
      <c r="CY49" s="898">
        <f t="shared" si="725"/>
        <v>1</v>
      </c>
      <c r="CZ49" s="898">
        <f t="shared" si="726"/>
        <v>1</v>
      </c>
      <c r="DA49" s="899">
        <f t="shared" si="727"/>
        <v>1</v>
      </c>
      <c r="DB49" s="899">
        <f t="shared" si="500"/>
        <v>1</v>
      </c>
      <c r="DC49" s="899">
        <f t="shared" si="501"/>
        <v>1</v>
      </c>
      <c r="DD49" s="899">
        <f t="shared" si="728"/>
        <v>1</v>
      </c>
      <c r="DE49" s="966">
        <f t="shared" si="729"/>
        <v>812700</v>
      </c>
      <c r="DF49" s="901">
        <f t="shared" si="730"/>
        <v>0</v>
      </c>
      <c r="DI49" s="958" t="s">
        <v>776</v>
      </c>
      <c r="DJ49" s="1012" t="s">
        <v>432</v>
      </c>
      <c r="DK49" s="1013" t="s">
        <v>147</v>
      </c>
      <c r="DL49" s="1014">
        <v>43</v>
      </c>
      <c r="DM49" s="1015">
        <v>25144</v>
      </c>
      <c r="DN49" s="1061">
        <f t="shared" si="505"/>
        <v>1081192</v>
      </c>
      <c r="DO49" s="1016"/>
      <c r="DP49" s="898">
        <f t="shared" si="731"/>
        <v>1</v>
      </c>
      <c r="DQ49" s="898">
        <f t="shared" si="732"/>
        <v>1</v>
      </c>
      <c r="DR49" s="899">
        <f t="shared" si="733"/>
        <v>1</v>
      </c>
      <c r="DS49" s="899">
        <f t="shared" si="509"/>
        <v>1</v>
      </c>
      <c r="DT49" s="899">
        <f t="shared" si="510"/>
        <v>1</v>
      </c>
      <c r="DU49" s="899">
        <f t="shared" si="734"/>
        <v>1</v>
      </c>
      <c r="DV49" s="966">
        <f t="shared" si="735"/>
        <v>1081192</v>
      </c>
      <c r="DW49" s="901">
        <f t="shared" si="736"/>
        <v>0</v>
      </c>
      <c r="DZ49" s="958" t="s">
        <v>776</v>
      </c>
      <c r="EA49" s="1012" t="s">
        <v>432</v>
      </c>
      <c r="EB49" s="1013" t="s">
        <v>147</v>
      </c>
      <c r="EC49" s="1014">
        <v>43</v>
      </c>
      <c r="ED49" s="1015">
        <v>21400</v>
      </c>
      <c r="EE49" s="1061">
        <f t="shared" si="514"/>
        <v>920200</v>
      </c>
      <c r="EF49" s="1016"/>
      <c r="EG49" s="898">
        <f t="shared" si="737"/>
        <v>1</v>
      </c>
      <c r="EH49" s="898">
        <f t="shared" si="738"/>
        <v>1</v>
      </c>
      <c r="EI49" s="899">
        <f t="shared" si="739"/>
        <v>1</v>
      </c>
      <c r="EJ49" s="899">
        <f t="shared" si="518"/>
        <v>1</v>
      </c>
      <c r="EK49" s="899">
        <f t="shared" si="519"/>
        <v>1</v>
      </c>
      <c r="EL49" s="899">
        <f t="shared" si="740"/>
        <v>1</v>
      </c>
      <c r="EM49" s="966">
        <f t="shared" si="741"/>
        <v>920200</v>
      </c>
      <c r="EN49" s="901">
        <f t="shared" si="742"/>
        <v>0</v>
      </c>
      <c r="EQ49" s="958" t="s">
        <v>776</v>
      </c>
      <c r="ER49" s="1012" t="s">
        <v>432</v>
      </c>
      <c r="ES49" s="1013" t="s">
        <v>147</v>
      </c>
      <c r="ET49" s="1014">
        <v>43</v>
      </c>
      <c r="EU49" s="1015">
        <v>22300</v>
      </c>
      <c r="EV49" s="1061">
        <f t="shared" si="523"/>
        <v>958900</v>
      </c>
      <c r="EW49" s="1016"/>
      <c r="EX49" s="898">
        <f t="shared" si="743"/>
        <v>1</v>
      </c>
      <c r="EY49" s="898">
        <f t="shared" si="744"/>
        <v>1</v>
      </c>
      <c r="EZ49" s="899">
        <f t="shared" si="745"/>
        <v>1</v>
      </c>
      <c r="FA49" s="899">
        <f t="shared" si="527"/>
        <v>1</v>
      </c>
      <c r="FB49" s="899">
        <f t="shared" si="528"/>
        <v>1</v>
      </c>
      <c r="FC49" s="899">
        <f t="shared" si="746"/>
        <v>1</v>
      </c>
      <c r="FD49" s="966">
        <f t="shared" si="747"/>
        <v>958900</v>
      </c>
      <c r="FE49" s="901">
        <f t="shared" si="748"/>
        <v>0</v>
      </c>
      <c r="FH49" s="958"/>
      <c r="FI49" s="1012"/>
      <c r="FJ49" s="1013"/>
      <c r="FK49" s="1014"/>
      <c r="FL49" s="1015"/>
      <c r="FM49" s="1061">
        <f t="shared" si="532"/>
        <v>0</v>
      </c>
      <c r="FN49" s="1016"/>
      <c r="FO49" s="898" t="e">
        <f t="shared" si="749"/>
        <v>#N/A</v>
      </c>
      <c r="FP49" s="898" t="e">
        <f t="shared" si="750"/>
        <v>#N/A</v>
      </c>
      <c r="FQ49" s="899" t="e">
        <f t="shared" si="751"/>
        <v>#N/A</v>
      </c>
      <c r="FR49" s="899">
        <f t="shared" si="536"/>
        <v>0</v>
      </c>
      <c r="FS49" s="899">
        <f t="shared" si="537"/>
        <v>0</v>
      </c>
      <c r="FT49" s="899" t="e">
        <f t="shared" si="752"/>
        <v>#N/A</v>
      </c>
      <c r="FU49" s="966">
        <f t="shared" si="753"/>
        <v>0</v>
      </c>
      <c r="FV49" s="901">
        <f t="shared" si="754"/>
        <v>0</v>
      </c>
      <c r="FY49" s="958" t="s">
        <v>776</v>
      </c>
      <c r="FZ49" s="1012" t="s">
        <v>432</v>
      </c>
      <c r="GA49" s="1013" t="s">
        <v>147</v>
      </c>
      <c r="GB49" s="1014">
        <v>43</v>
      </c>
      <c r="GC49" s="1043">
        <v>22765</v>
      </c>
      <c r="GD49" s="1061">
        <f t="shared" si="541"/>
        <v>978895</v>
      </c>
      <c r="GE49" s="1016"/>
      <c r="GF49" s="898">
        <f t="shared" si="755"/>
        <v>1</v>
      </c>
      <c r="GG49" s="898">
        <f t="shared" si="756"/>
        <v>1</v>
      </c>
      <c r="GH49" s="899">
        <f t="shared" si="757"/>
        <v>1</v>
      </c>
      <c r="GI49" s="899">
        <f t="shared" si="545"/>
        <v>1</v>
      </c>
      <c r="GJ49" s="899">
        <f t="shared" si="546"/>
        <v>1</v>
      </c>
      <c r="GK49" s="899">
        <f t="shared" si="758"/>
        <v>1</v>
      </c>
      <c r="GL49" s="966">
        <f t="shared" si="759"/>
        <v>978895</v>
      </c>
      <c r="GM49" s="901">
        <f t="shared" si="760"/>
        <v>0</v>
      </c>
      <c r="GP49" s="958" t="s">
        <v>776</v>
      </c>
      <c r="GQ49" s="1012" t="s">
        <v>432</v>
      </c>
      <c r="GR49" s="1013" t="s">
        <v>147</v>
      </c>
      <c r="GS49" s="1014">
        <v>43</v>
      </c>
      <c r="GT49" s="1015">
        <v>22313</v>
      </c>
      <c r="GU49" s="1061">
        <f t="shared" si="550"/>
        <v>959459</v>
      </c>
      <c r="GV49" s="1016"/>
      <c r="GW49" s="898">
        <f t="shared" si="761"/>
        <v>1</v>
      </c>
      <c r="GX49" s="898">
        <f t="shared" si="762"/>
        <v>1</v>
      </c>
      <c r="GY49" s="899">
        <f t="shared" si="763"/>
        <v>1</v>
      </c>
      <c r="GZ49" s="899">
        <f t="shared" si="554"/>
        <v>1</v>
      </c>
      <c r="HA49" s="899">
        <f t="shared" si="555"/>
        <v>1</v>
      </c>
      <c r="HB49" s="899">
        <f t="shared" si="764"/>
        <v>1</v>
      </c>
      <c r="HC49" s="966">
        <f t="shared" si="765"/>
        <v>959459</v>
      </c>
      <c r="HD49" s="901">
        <f t="shared" si="766"/>
        <v>0</v>
      </c>
      <c r="HG49" s="958" t="s">
        <v>776</v>
      </c>
      <c r="HH49" s="1012" t="s">
        <v>432</v>
      </c>
      <c r="HI49" s="1013" t="s">
        <v>147</v>
      </c>
      <c r="HJ49" s="1014">
        <v>43</v>
      </c>
      <c r="HK49" s="1015">
        <v>14247</v>
      </c>
      <c r="HL49" s="1061">
        <f t="shared" si="559"/>
        <v>612621</v>
      </c>
      <c r="HM49" s="1016"/>
      <c r="HN49" s="898">
        <f t="shared" si="767"/>
        <v>1</v>
      </c>
      <c r="HO49" s="898">
        <f t="shared" si="768"/>
        <v>1</v>
      </c>
      <c r="HP49" s="899">
        <f t="shared" si="769"/>
        <v>1</v>
      </c>
      <c r="HQ49" s="899">
        <f t="shared" si="563"/>
        <v>1</v>
      </c>
      <c r="HR49" s="899">
        <f t="shared" si="564"/>
        <v>1</v>
      </c>
      <c r="HS49" s="899">
        <f t="shared" si="770"/>
        <v>1</v>
      </c>
      <c r="HT49" s="966">
        <f t="shared" si="771"/>
        <v>612621</v>
      </c>
      <c r="HU49" s="901">
        <f t="shared" si="772"/>
        <v>0</v>
      </c>
      <c r="HX49" s="958" t="s">
        <v>776</v>
      </c>
      <c r="HY49" s="1012" t="s">
        <v>432</v>
      </c>
      <c r="HZ49" s="1013" t="s">
        <v>147</v>
      </c>
      <c r="IA49" s="1014">
        <v>43</v>
      </c>
      <c r="IB49" s="1020">
        <v>31350</v>
      </c>
      <c r="IC49" s="1063">
        <f t="shared" si="568"/>
        <v>1348050</v>
      </c>
      <c r="ID49" s="1016"/>
      <c r="IE49" s="898">
        <f t="shared" si="773"/>
        <v>1</v>
      </c>
      <c r="IF49" s="898">
        <f t="shared" si="774"/>
        <v>1</v>
      </c>
      <c r="IG49" s="899">
        <f t="shared" si="775"/>
        <v>1</v>
      </c>
      <c r="IH49" s="899">
        <f t="shared" si="572"/>
        <v>1</v>
      </c>
      <c r="II49" s="899">
        <f t="shared" si="573"/>
        <v>1</v>
      </c>
      <c r="IJ49" s="899">
        <f t="shared" si="776"/>
        <v>1</v>
      </c>
      <c r="IK49" s="966">
        <f t="shared" si="777"/>
        <v>1348050</v>
      </c>
      <c r="IL49" s="901">
        <f t="shared" si="778"/>
        <v>0</v>
      </c>
      <c r="IO49" s="958" t="s">
        <v>776</v>
      </c>
      <c r="IP49" s="1012" t="s">
        <v>432</v>
      </c>
      <c r="IQ49" s="1013" t="s">
        <v>147</v>
      </c>
      <c r="IR49" s="1014">
        <v>43</v>
      </c>
      <c r="IS49" s="1015">
        <v>19757</v>
      </c>
      <c r="IT49" s="1061">
        <f t="shared" si="577"/>
        <v>849551</v>
      </c>
      <c r="IU49" s="1016"/>
      <c r="IV49" s="898">
        <f t="shared" si="779"/>
        <v>1</v>
      </c>
      <c r="IW49" s="898">
        <f t="shared" si="780"/>
        <v>1</v>
      </c>
      <c r="IX49" s="899">
        <f t="shared" si="781"/>
        <v>1</v>
      </c>
      <c r="IY49" s="899">
        <f t="shared" si="581"/>
        <v>1</v>
      </c>
      <c r="IZ49" s="899">
        <f t="shared" si="582"/>
        <v>1</v>
      </c>
      <c r="JA49" s="899">
        <f t="shared" si="782"/>
        <v>1</v>
      </c>
      <c r="JB49" s="966">
        <f t="shared" si="783"/>
        <v>849551</v>
      </c>
      <c r="JC49" s="901">
        <f t="shared" si="784"/>
        <v>0</v>
      </c>
      <c r="JF49" s="958" t="s">
        <v>776</v>
      </c>
      <c r="JG49" s="1012" t="s">
        <v>432</v>
      </c>
      <c r="JH49" s="1013" t="s">
        <v>147</v>
      </c>
      <c r="JI49" s="1014">
        <v>43</v>
      </c>
      <c r="JJ49" s="1015">
        <v>35000</v>
      </c>
      <c r="JK49" s="1061">
        <f t="shared" si="586"/>
        <v>1505000</v>
      </c>
      <c r="JL49" s="1016"/>
      <c r="JM49" s="898">
        <f t="shared" si="785"/>
        <v>1</v>
      </c>
      <c r="JN49" s="898">
        <f t="shared" si="786"/>
        <v>1</v>
      </c>
      <c r="JO49" s="899">
        <f t="shared" si="787"/>
        <v>1</v>
      </c>
      <c r="JP49" s="899">
        <f t="shared" si="590"/>
        <v>1</v>
      </c>
      <c r="JQ49" s="899">
        <f t="shared" si="591"/>
        <v>1</v>
      </c>
      <c r="JR49" s="899">
        <f t="shared" si="788"/>
        <v>1</v>
      </c>
      <c r="JS49" s="966">
        <f t="shared" si="789"/>
        <v>1505000</v>
      </c>
      <c r="JT49" s="901">
        <f t="shared" si="790"/>
        <v>0</v>
      </c>
      <c r="JW49" s="958" t="s">
        <v>776</v>
      </c>
      <c r="JX49" s="1012" t="s">
        <v>432</v>
      </c>
      <c r="JY49" s="1013" t="s">
        <v>147</v>
      </c>
      <c r="JZ49" s="1014">
        <v>43</v>
      </c>
      <c r="KA49" s="1015">
        <v>32942.836950000004</v>
      </c>
      <c r="KB49" s="1061">
        <f t="shared" si="595"/>
        <v>1416542</v>
      </c>
      <c r="KC49" s="1016"/>
      <c r="KD49" s="898">
        <f t="shared" si="791"/>
        <v>1</v>
      </c>
      <c r="KE49" s="898">
        <f t="shared" si="792"/>
        <v>1</v>
      </c>
      <c r="KF49" s="899">
        <f t="shared" si="793"/>
        <v>1</v>
      </c>
      <c r="KG49" s="899">
        <f t="shared" si="599"/>
        <v>1</v>
      </c>
      <c r="KH49" s="899">
        <f t="shared" si="600"/>
        <v>1</v>
      </c>
      <c r="KI49" s="899">
        <f t="shared" si="794"/>
        <v>1</v>
      </c>
      <c r="KJ49" s="966">
        <f t="shared" si="795"/>
        <v>1416542</v>
      </c>
      <c r="KK49" s="901">
        <f t="shared" si="796"/>
        <v>0</v>
      </c>
      <c r="KN49" s="958" t="s">
        <v>776</v>
      </c>
      <c r="KO49" s="1012" t="s">
        <v>432</v>
      </c>
      <c r="KP49" s="1013" t="s">
        <v>147</v>
      </c>
      <c r="KQ49" s="1014">
        <v>43</v>
      </c>
      <c r="KR49" s="1015">
        <v>35148</v>
      </c>
      <c r="KS49" s="1061">
        <f t="shared" si="604"/>
        <v>1511364</v>
      </c>
      <c r="KT49" s="1016"/>
      <c r="KU49" s="898">
        <f t="shared" si="797"/>
        <v>1</v>
      </c>
      <c r="KV49" s="898">
        <f t="shared" si="798"/>
        <v>1</v>
      </c>
      <c r="KW49" s="899">
        <f t="shared" si="799"/>
        <v>1</v>
      </c>
      <c r="KX49" s="899">
        <f t="shared" si="608"/>
        <v>1</v>
      </c>
      <c r="KY49" s="899">
        <f t="shared" si="609"/>
        <v>1</v>
      </c>
      <c r="KZ49" s="899">
        <f t="shared" si="800"/>
        <v>1</v>
      </c>
      <c r="LA49" s="966">
        <f t="shared" si="801"/>
        <v>1511364</v>
      </c>
      <c r="LB49" s="901">
        <f t="shared" si="802"/>
        <v>0</v>
      </c>
      <c r="LE49" s="958" t="s">
        <v>776</v>
      </c>
      <c r="LF49" s="1012" t="s">
        <v>432</v>
      </c>
      <c r="LG49" s="1013" t="s">
        <v>147</v>
      </c>
      <c r="LH49" s="1014">
        <v>43</v>
      </c>
      <c r="LI49" s="1021">
        <v>17946</v>
      </c>
      <c r="LJ49" s="1064">
        <f t="shared" si="613"/>
        <v>771678</v>
      </c>
      <c r="LK49" s="1016"/>
      <c r="LL49" s="898">
        <f t="shared" si="803"/>
        <v>1</v>
      </c>
      <c r="LM49" s="898">
        <f t="shared" si="804"/>
        <v>1</v>
      </c>
      <c r="LN49" s="899">
        <f t="shared" si="805"/>
        <v>1</v>
      </c>
      <c r="LO49" s="899">
        <f t="shared" si="617"/>
        <v>1</v>
      </c>
      <c r="LP49" s="899">
        <f t="shared" si="618"/>
        <v>1</v>
      </c>
      <c r="LQ49" s="899">
        <f t="shared" si="806"/>
        <v>1</v>
      </c>
      <c r="LR49" s="966">
        <f t="shared" si="807"/>
        <v>771678</v>
      </c>
      <c r="LS49" s="901">
        <f t="shared" si="808"/>
        <v>0</v>
      </c>
      <c r="LV49" s="958" t="s">
        <v>776</v>
      </c>
      <c r="LW49" s="1012" t="s">
        <v>432</v>
      </c>
      <c r="LX49" s="1013" t="s">
        <v>147</v>
      </c>
      <c r="LY49" s="1014">
        <v>43</v>
      </c>
      <c r="LZ49" s="1015">
        <v>7800</v>
      </c>
      <c r="MA49" s="1061">
        <f t="shared" si="622"/>
        <v>335400</v>
      </c>
      <c r="MB49" s="1016"/>
      <c r="MC49" s="898">
        <f t="shared" si="809"/>
        <v>1</v>
      </c>
      <c r="MD49" s="898">
        <f t="shared" si="810"/>
        <v>1</v>
      </c>
      <c r="ME49" s="899">
        <f t="shared" si="811"/>
        <v>1</v>
      </c>
      <c r="MF49" s="899">
        <f t="shared" si="626"/>
        <v>1</v>
      </c>
      <c r="MG49" s="899">
        <f t="shared" si="627"/>
        <v>1</v>
      </c>
      <c r="MH49" s="899">
        <f t="shared" si="812"/>
        <v>1</v>
      </c>
      <c r="MI49" s="966">
        <f t="shared" si="813"/>
        <v>335400</v>
      </c>
      <c r="MJ49" s="901">
        <f t="shared" si="814"/>
        <v>0</v>
      </c>
      <c r="MM49" s="958" t="s">
        <v>776</v>
      </c>
      <c r="MN49" s="1012" t="s">
        <v>432</v>
      </c>
      <c r="MO49" s="1013" t="s">
        <v>147</v>
      </c>
      <c r="MP49" s="1014">
        <v>43</v>
      </c>
      <c r="MQ49" s="1015">
        <v>18000</v>
      </c>
      <c r="MR49" s="1061">
        <f t="shared" si="631"/>
        <v>774000</v>
      </c>
      <c r="MS49" s="1016"/>
      <c r="MT49" s="898">
        <f t="shared" si="815"/>
        <v>1</v>
      </c>
      <c r="MU49" s="898">
        <f t="shared" si="816"/>
        <v>1</v>
      </c>
      <c r="MV49" s="899">
        <f t="shared" si="817"/>
        <v>1</v>
      </c>
      <c r="MW49" s="899">
        <f t="shared" si="635"/>
        <v>1</v>
      </c>
      <c r="MX49" s="899">
        <f t="shared" si="636"/>
        <v>1</v>
      </c>
      <c r="MY49" s="899">
        <f t="shared" si="818"/>
        <v>1</v>
      </c>
      <c r="MZ49" s="966">
        <f t="shared" si="819"/>
        <v>774000</v>
      </c>
      <c r="NA49" s="901">
        <f t="shared" si="820"/>
        <v>0</v>
      </c>
      <c r="ND49" s="975" t="s">
        <v>776</v>
      </c>
      <c r="NE49" s="976" t="s">
        <v>432</v>
      </c>
      <c r="NF49" s="977" t="s">
        <v>147</v>
      </c>
      <c r="NG49" s="978">
        <v>43</v>
      </c>
      <c r="NH49" s="979">
        <v>1243.44</v>
      </c>
      <c r="NI49" s="1055">
        <v>53468</v>
      </c>
      <c r="NJ49" s="1016"/>
      <c r="NK49" s="898">
        <f t="shared" si="821"/>
        <v>1</v>
      </c>
      <c r="NL49" s="898">
        <f t="shared" si="822"/>
        <v>1</v>
      </c>
      <c r="NM49" s="899">
        <f t="shared" si="823"/>
        <v>1</v>
      </c>
      <c r="NN49" s="899">
        <f t="shared" si="643"/>
        <v>1</v>
      </c>
      <c r="NO49" s="899">
        <f t="shared" si="644"/>
        <v>1</v>
      </c>
      <c r="NP49" s="899">
        <f t="shared" si="824"/>
        <v>1</v>
      </c>
      <c r="NQ49" s="966">
        <f t="shared" si="825"/>
        <v>53468</v>
      </c>
      <c r="NR49" s="901">
        <f t="shared" si="826"/>
        <v>0</v>
      </c>
      <c r="NU49" s="981" t="s">
        <v>776</v>
      </c>
      <c r="NV49" s="982" t="s">
        <v>432</v>
      </c>
      <c r="NW49" s="983" t="s">
        <v>147</v>
      </c>
      <c r="NX49" s="984">
        <v>43</v>
      </c>
      <c r="NY49" s="1022">
        <v>1256</v>
      </c>
      <c r="NZ49" s="1056">
        <f t="shared" si="648"/>
        <v>54008</v>
      </c>
      <c r="OA49" s="1016"/>
      <c r="OB49" s="898">
        <f t="shared" si="827"/>
        <v>1</v>
      </c>
      <c r="OC49" s="898">
        <f t="shared" si="828"/>
        <v>1</v>
      </c>
      <c r="OD49" s="899">
        <f t="shared" si="829"/>
        <v>1</v>
      </c>
      <c r="OE49" s="899">
        <f t="shared" si="652"/>
        <v>1</v>
      </c>
      <c r="OF49" s="899">
        <f t="shared" si="653"/>
        <v>1</v>
      </c>
      <c r="OG49" s="899">
        <f t="shared" si="830"/>
        <v>1</v>
      </c>
      <c r="OH49" s="966">
        <f t="shared" si="831"/>
        <v>54008</v>
      </c>
      <c r="OI49" s="901">
        <f t="shared" si="832"/>
        <v>0</v>
      </c>
      <c r="OL49" s="958" t="s">
        <v>776</v>
      </c>
      <c r="OM49" s="1012" t="s">
        <v>432</v>
      </c>
      <c r="ON49" s="1013" t="s">
        <v>147</v>
      </c>
      <c r="OO49" s="1014">
        <v>43</v>
      </c>
      <c r="OP49" s="1015">
        <v>24661</v>
      </c>
      <c r="OQ49" s="1061">
        <f t="shared" si="657"/>
        <v>1060423</v>
      </c>
      <c r="OR49" s="1016"/>
      <c r="OS49" s="898">
        <f t="shared" si="833"/>
        <v>1</v>
      </c>
      <c r="OT49" s="898">
        <f t="shared" si="834"/>
        <v>1</v>
      </c>
      <c r="OU49" s="899">
        <f t="shared" si="835"/>
        <v>1</v>
      </c>
      <c r="OV49" s="899">
        <f t="shared" si="661"/>
        <v>1</v>
      </c>
      <c r="OW49" s="899">
        <f t="shared" si="662"/>
        <v>1</v>
      </c>
      <c r="OX49" s="899">
        <f t="shared" si="836"/>
        <v>1</v>
      </c>
      <c r="OY49" s="966">
        <f t="shared" si="837"/>
        <v>1060423</v>
      </c>
      <c r="OZ49" s="901">
        <f t="shared" si="838"/>
        <v>0</v>
      </c>
      <c r="PC49" s="958" t="s">
        <v>776</v>
      </c>
      <c r="PD49" s="1012" t="s">
        <v>432</v>
      </c>
      <c r="PE49" s="1013" t="s">
        <v>147</v>
      </c>
      <c r="PF49" s="1014">
        <v>43</v>
      </c>
      <c r="PG49" s="1059">
        <v>11408</v>
      </c>
      <c r="PH49" s="1065">
        <v>490544</v>
      </c>
      <c r="PI49" s="1024"/>
      <c r="PJ49" s="898">
        <f t="shared" si="839"/>
        <v>1</v>
      </c>
      <c r="PK49" s="898">
        <f t="shared" si="840"/>
        <v>1</v>
      </c>
      <c r="PL49" s="899">
        <f t="shared" si="841"/>
        <v>1</v>
      </c>
      <c r="PM49" s="899">
        <f t="shared" si="669"/>
        <v>1</v>
      </c>
      <c r="PN49" s="899">
        <f t="shared" si="670"/>
        <v>1</v>
      </c>
      <c r="PO49" s="899">
        <f t="shared" si="842"/>
        <v>1</v>
      </c>
      <c r="PP49" s="966">
        <f t="shared" si="843"/>
        <v>490544</v>
      </c>
      <c r="PQ49" s="901">
        <f t="shared" si="844"/>
        <v>0</v>
      </c>
      <c r="PT49" s="958" t="s">
        <v>776</v>
      </c>
      <c r="PU49" s="1012" t="s">
        <v>432</v>
      </c>
      <c r="PV49" s="1013" t="s">
        <v>147</v>
      </c>
      <c r="PW49" s="1014">
        <v>43</v>
      </c>
      <c r="PX49" s="1015">
        <v>22280</v>
      </c>
      <c r="PY49" s="1061">
        <f t="shared" si="674"/>
        <v>958040</v>
      </c>
      <c r="PZ49" s="1016"/>
      <c r="QA49" s="898">
        <f t="shared" si="845"/>
        <v>1</v>
      </c>
      <c r="QB49" s="898">
        <f t="shared" si="846"/>
        <v>1</v>
      </c>
      <c r="QC49" s="899">
        <f t="shared" si="847"/>
        <v>1</v>
      </c>
      <c r="QD49" s="899">
        <f t="shared" si="678"/>
        <v>1</v>
      </c>
      <c r="QE49" s="899">
        <f t="shared" si="679"/>
        <v>1</v>
      </c>
      <c r="QF49" s="899">
        <f t="shared" si="848"/>
        <v>1</v>
      </c>
      <c r="QG49" s="966">
        <f t="shared" si="849"/>
        <v>958040</v>
      </c>
      <c r="QH49" s="901">
        <f t="shared" si="850"/>
        <v>0</v>
      </c>
      <c r="QK49" s="958" t="s">
        <v>776</v>
      </c>
      <c r="QL49" s="1012" t="s">
        <v>432</v>
      </c>
      <c r="QM49" s="1013" t="s">
        <v>147</v>
      </c>
      <c r="QN49" s="1014">
        <v>43</v>
      </c>
      <c r="QO49" s="1021">
        <v>18035.73</v>
      </c>
      <c r="QP49" s="1064">
        <f t="shared" si="683"/>
        <v>775536</v>
      </c>
      <c r="QQ49" s="1016"/>
      <c r="QR49" s="898">
        <f t="shared" si="851"/>
        <v>1</v>
      </c>
      <c r="QS49" s="898">
        <f t="shared" si="852"/>
        <v>1</v>
      </c>
      <c r="QT49" s="899">
        <f t="shared" si="853"/>
        <v>1</v>
      </c>
      <c r="QU49" s="899">
        <f t="shared" si="687"/>
        <v>1</v>
      </c>
      <c r="QV49" s="899">
        <f t="shared" si="688"/>
        <v>1</v>
      </c>
      <c r="QW49" s="899">
        <f t="shared" si="854"/>
        <v>1</v>
      </c>
      <c r="QX49" s="966">
        <f t="shared" si="855"/>
        <v>775536</v>
      </c>
      <c r="QY49" s="901">
        <f t="shared" si="856"/>
        <v>0</v>
      </c>
      <c r="RB49" s="405"/>
      <c r="RC49" s="406"/>
      <c r="RD49" s="407"/>
      <c r="RE49" s="408"/>
      <c r="RF49" s="409"/>
      <c r="RG49" s="410"/>
      <c r="RH49" s="410"/>
      <c r="RI49" s="898"/>
      <c r="RJ49" s="898"/>
      <c r="RK49" s="934"/>
      <c r="RL49" s="934"/>
      <c r="RM49" s="934"/>
      <c r="RN49" s="934"/>
      <c r="RO49" s="935"/>
      <c r="RP49" s="936"/>
      <c r="RS49" s="405"/>
      <c r="RT49" s="406"/>
      <c r="RU49" s="407"/>
      <c r="RV49" s="408"/>
      <c r="RW49" s="409"/>
      <c r="RX49" s="410"/>
      <c r="RY49" s="410"/>
      <c r="RZ49" s="898"/>
      <c r="SA49" s="898"/>
      <c r="SB49" s="934"/>
      <c r="SC49" s="934"/>
      <c r="SD49" s="934"/>
      <c r="SE49" s="934"/>
      <c r="SF49" s="935"/>
      <c r="SG49" s="936"/>
      <c r="SJ49" s="405"/>
      <c r="SK49" s="406"/>
      <c r="SL49" s="407"/>
      <c r="SM49" s="408"/>
      <c r="SN49" s="409"/>
      <c r="SO49" s="410"/>
      <c r="SP49" s="410"/>
      <c r="SQ49" s="898"/>
      <c r="SR49" s="898"/>
      <c r="SS49" s="934"/>
      <c r="ST49" s="934"/>
      <c r="SU49" s="934"/>
      <c r="SV49" s="934"/>
      <c r="SW49" s="935"/>
      <c r="SX49" s="936"/>
    </row>
    <row r="50" spans="2:518" ht="66.75" customHeight="1" thickTop="1" thickBot="1">
      <c r="B50" s="958" t="s">
        <v>777</v>
      </c>
      <c r="C50" s="1012" t="s">
        <v>433</v>
      </c>
      <c r="D50" s="1013" t="s">
        <v>147</v>
      </c>
      <c r="E50" s="1014">
        <v>34</v>
      </c>
      <c r="F50" s="1015"/>
      <c r="G50" s="1061">
        <f t="shared" si="458"/>
        <v>0</v>
      </c>
      <c r="H50" s="1016"/>
      <c r="K50" s="958" t="s">
        <v>777</v>
      </c>
      <c r="L50" s="1012" t="s">
        <v>433</v>
      </c>
      <c r="M50" s="1013" t="s">
        <v>147</v>
      </c>
      <c r="N50" s="1014">
        <v>34</v>
      </c>
      <c r="O50" s="1043">
        <v>16915</v>
      </c>
      <c r="P50" s="1061">
        <f t="shared" si="459"/>
        <v>575110</v>
      </c>
      <c r="Q50" s="1016"/>
      <c r="R50" s="898">
        <f t="shared" si="693"/>
        <v>1</v>
      </c>
      <c r="S50" s="898">
        <f t="shared" si="694"/>
        <v>1</v>
      </c>
      <c r="T50" s="899">
        <f t="shared" si="695"/>
        <v>1</v>
      </c>
      <c r="U50" s="899">
        <f t="shared" si="696"/>
        <v>1</v>
      </c>
      <c r="V50" s="899">
        <f t="shared" si="697"/>
        <v>1</v>
      </c>
      <c r="W50" s="899">
        <f t="shared" si="698"/>
        <v>1</v>
      </c>
      <c r="X50" s="966">
        <f t="shared" si="699"/>
        <v>575110</v>
      </c>
      <c r="Y50" s="901">
        <f t="shared" si="700"/>
        <v>0</v>
      </c>
      <c r="Z50" s="872"/>
      <c r="AA50" s="872"/>
      <c r="AB50" s="958" t="s">
        <v>777</v>
      </c>
      <c r="AC50" s="1012" t="s">
        <v>433</v>
      </c>
      <c r="AD50" s="1013" t="s">
        <v>147</v>
      </c>
      <c r="AE50" s="1014">
        <v>34</v>
      </c>
      <c r="AF50" s="1015">
        <v>35000</v>
      </c>
      <c r="AG50" s="1061">
        <f t="shared" si="460"/>
        <v>1190000</v>
      </c>
      <c r="AH50" s="1016"/>
      <c r="AI50" s="898">
        <f t="shared" si="701"/>
        <v>1</v>
      </c>
      <c r="AJ50" s="898">
        <f t="shared" si="702"/>
        <v>1</v>
      </c>
      <c r="AK50" s="899">
        <f t="shared" si="703"/>
        <v>1</v>
      </c>
      <c r="AL50" s="899">
        <f t="shared" si="464"/>
        <v>1</v>
      </c>
      <c r="AM50" s="899">
        <f t="shared" si="465"/>
        <v>1</v>
      </c>
      <c r="AN50" s="899">
        <f t="shared" si="704"/>
        <v>1</v>
      </c>
      <c r="AO50" s="966">
        <f t="shared" si="705"/>
        <v>1190000</v>
      </c>
      <c r="AP50" s="901">
        <f t="shared" si="706"/>
        <v>0</v>
      </c>
      <c r="AQ50" s="872"/>
      <c r="AR50" s="872"/>
      <c r="AS50" s="958" t="s">
        <v>777</v>
      </c>
      <c r="AT50" s="1018" t="s">
        <v>433</v>
      </c>
      <c r="AU50" s="1013" t="s">
        <v>147</v>
      </c>
      <c r="AV50" s="1014">
        <v>34</v>
      </c>
      <c r="AW50" s="1019">
        <v>15000</v>
      </c>
      <c r="AX50" s="1062">
        <f t="shared" si="469"/>
        <v>510000</v>
      </c>
      <c r="AY50" s="1016"/>
      <c r="AZ50" s="898">
        <f t="shared" si="707"/>
        <v>1</v>
      </c>
      <c r="BA50" s="898">
        <f t="shared" si="708"/>
        <v>1</v>
      </c>
      <c r="BB50" s="899">
        <f t="shared" si="709"/>
        <v>1</v>
      </c>
      <c r="BC50" s="899">
        <f t="shared" si="473"/>
        <v>1</v>
      </c>
      <c r="BD50" s="899">
        <f t="shared" si="474"/>
        <v>1</v>
      </c>
      <c r="BE50" s="899">
        <f t="shared" si="710"/>
        <v>1</v>
      </c>
      <c r="BF50" s="966">
        <f t="shared" si="711"/>
        <v>510000</v>
      </c>
      <c r="BG50" s="901">
        <f t="shared" si="712"/>
        <v>0</v>
      </c>
      <c r="BJ50" s="958" t="s">
        <v>777</v>
      </c>
      <c r="BK50" s="1012" t="s">
        <v>433</v>
      </c>
      <c r="BL50" s="1013" t="s">
        <v>147</v>
      </c>
      <c r="BM50" s="1014">
        <v>34</v>
      </c>
      <c r="BN50" s="1015">
        <v>32600</v>
      </c>
      <c r="BO50" s="1061">
        <f t="shared" si="478"/>
        <v>1108400</v>
      </c>
      <c r="BP50" s="1016"/>
      <c r="BQ50" s="898">
        <f t="shared" si="713"/>
        <v>1</v>
      </c>
      <c r="BR50" s="898">
        <f t="shared" si="714"/>
        <v>1</v>
      </c>
      <c r="BS50" s="899">
        <f t="shared" si="715"/>
        <v>1</v>
      </c>
      <c r="BT50" s="899">
        <f t="shared" si="482"/>
        <v>1</v>
      </c>
      <c r="BU50" s="899">
        <f t="shared" si="483"/>
        <v>1</v>
      </c>
      <c r="BV50" s="899">
        <f t="shared" si="716"/>
        <v>1</v>
      </c>
      <c r="BW50" s="966">
        <f t="shared" si="717"/>
        <v>1108400</v>
      </c>
      <c r="BX50" s="901">
        <f t="shared" si="718"/>
        <v>0</v>
      </c>
      <c r="CA50" s="958" t="s">
        <v>777</v>
      </c>
      <c r="CB50" s="1012" t="s">
        <v>433</v>
      </c>
      <c r="CC50" s="1013" t="s">
        <v>147</v>
      </c>
      <c r="CD50" s="1014">
        <v>34</v>
      </c>
      <c r="CE50" s="1015">
        <v>16475</v>
      </c>
      <c r="CF50" s="1061">
        <f t="shared" si="487"/>
        <v>560150</v>
      </c>
      <c r="CG50" s="1016"/>
      <c r="CH50" s="898">
        <f t="shared" si="719"/>
        <v>1</v>
      </c>
      <c r="CI50" s="898">
        <f t="shared" si="720"/>
        <v>1</v>
      </c>
      <c r="CJ50" s="899">
        <f t="shared" si="721"/>
        <v>1</v>
      </c>
      <c r="CK50" s="899">
        <f t="shared" si="491"/>
        <v>1</v>
      </c>
      <c r="CL50" s="899">
        <f t="shared" si="492"/>
        <v>1</v>
      </c>
      <c r="CM50" s="899">
        <f t="shared" si="722"/>
        <v>1</v>
      </c>
      <c r="CN50" s="966">
        <f t="shared" si="723"/>
        <v>560150</v>
      </c>
      <c r="CO50" s="901">
        <f t="shared" si="724"/>
        <v>0</v>
      </c>
      <c r="CR50" s="958" t="s">
        <v>777</v>
      </c>
      <c r="CS50" s="1012" t="s">
        <v>433</v>
      </c>
      <c r="CT50" s="1013" t="s">
        <v>147</v>
      </c>
      <c r="CU50" s="1014">
        <v>34</v>
      </c>
      <c r="CV50" s="1015">
        <v>39870</v>
      </c>
      <c r="CW50" s="1061">
        <f t="shared" si="496"/>
        <v>1355580</v>
      </c>
      <c r="CX50" s="1016"/>
      <c r="CY50" s="898">
        <f t="shared" si="725"/>
        <v>1</v>
      </c>
      <c r="CZ50" s="898">
        <f t="shared" si="726"/>
        <v>1</v>
      </c>
      <c r="DA50" s="899">
        <f t="shared" si="727"/>
        <v>1</v>
      </c>
      <c r="DB50" s="899">
        <f t="shared" si="500"/>
        <v>1</v>
      </c>
      <c r="DC50" s="899">
        <f t="shared" si="501"/>
        <v>1</v>
      </c>
      <c r="DD50" s="899">
        <f t="shared" si="728"/>
        <v>1</v>
      </c>
      <c r="DE50" s="966">
        <f t="shared" si="729"/>
        <v>1355580</v>
      </c>
      <c r="DF50" s="901">
        <f t="shared" si="730"/>
        <v>0</v>
      </c>
      <c r="DI50" s="958" t="s">
        <v>777</v>
      </c>
      <c r="DJ50" s="1012" t="s">
        <v>433</v>
      </c>
      <c r="DK50" s="1013" t="s">
        <v>147</v>
      </c>
      <c r="DL50" s="1014">
        <v>34</v>
      </c>
      <c r="DM50" s="1015">
        <v>22825</v>
      </c>
      <c r="DN50" s="1061">
        <f t="shared" si="505"/>
        <v>776050</v>
      </c>
      <c r="DO50" s="1016"/>
      <c r="DP50" s="898">
        <f t="shared" si="731"/>
        <v>1</v>
      </c>
      <c r="DQ50" s="898">
        <f t="shared" si="732"/>
        <v>1</v>
      </c>
      <c r="DR50" s="899">
        <f t="shared" si="733"/>
        <v>1</v>
      </c>
      <c r="DS50" s="899">
        <f t="shared" si="509"/>
        <v>1</v>
      </c>
      <c r="DT50" s="899">
        <f t="shared" si="510"/>
        <v>1</v>
      </c>
      <c r="DU50" s="899">
        <f t="shared" si="734"/>
        <v>1</v>
      </c>
      <c r="DV50" s="966">
        <f t="shared" si="735"/>
        <v>776050</v>
      </c>
      <c r="DW50" s="901">
        <f t="shared" si="736"/>
        <v>0</v>
      </c>
      <c r="DZ50" s="958" t="s">
        <v>777</v>
      </c>
      <c r="EA50" s="1012" t="s">
        <v>433</v>
      </c>
      <c r="EB50" s="1013" t="s">
        <v>147</v>
      </c>
      <c r="EC50" s="1014">
        <v>34</v>
      </c>
      <c r="ED50" s="1015">
        <v>71678</v>
      </c>
      <c r="EE50" s="1061">
        <f t="shared" si="514"/>
        <v>2437052</v>
      </c>
      <c r="EF50" s="1016"/>
      <c r="EG50" s="898">
        <f t="shared" si="737"/>
        <v>1</v>
      </c>
      <c r="EH50" s="898">
        <f t="shared" si="738"/>
        <v>1</v>
      </c>
      <c r="EI50" s="899">
        <f t="shared" si="739"/>
        <v>1</v>
      </c>
      <c r="EJ50" s="899">
        <f t="shared" si="518"/>
        <v>1</v>
      </c>
      <c r="EK50" s="899">
        <f t="shared" si="519"/>
        <v>1</v>
      </c>
      <c r="EL50" s="899">
        <f t="shared" si="740"/>
        <v>1</v>
      </c>
      <c r="EM50" s="966">
        <f t="shared" si="741"/>
        <v>2437052</v>
      </c>
      <c r="EN50" s="901">
        <f t="shared" si="742"/>
        <v>0</v>
      </c>
      <c r="EQ50" s="958" t="s">
        <v>777</v>
      </c>
      <c r="ER50" s="1012" t="s">
        <v>433</v>
      </c>
      <c r="ES50" s="1013" t="s">
        <v>147</v>
      </c>
      <c r="ET50" s="1014">
        <v>34</v>
      </c>
      <c r="EU50" s="1015">
        <v>16600</v>
      </c>
      <c r="EV50" s="1061">
        <f t="shared" si="523"/>
        <v>564400</v>
      </c>
      <c r="EW50" s="1016"/>
      <c r="EX50" s="898">
        <f t="shared" si="743"/>
        <v>1</v>
      </c>
      <c r="EY50" s="898">
        <f t="shared" si="744"/>
        <v>1</v>
      </c>
      <c r="EZ50" s="899">
        <f t="shared" si="745"/>
        <v>1</v>
      </c>
      <c r="FA50" s="899">
        <f t="shared" si="527"/>
        <v>1</v>
      </c>
      <c r="FB50" s="899">
        <f t="shared" si="528"/>
        <v>1</v>
      </c>
      <c r="FC50" s="899">
        <f t="shared" si="746"/>
        <v>1</v>
      </c>
      <c r="FD50" s="966">
        <f t="shared" si="747"/>
        <v>564400</v>
      </c>
      <c r="FE50" s="901">
        <f t="shared" si="748"/>
        <v>0</v>
      </c>
      <c r="FH50" s="958"/>
      <c r="FI50" s="1012"/>
      <c r="FJ50" s="1013"/>
      <c r="FK50" s="1014"/>
      <c r="FL50" s="1015"/>
      <c r="FM50" s="1061">
        <f t="shared" si="532"/>
        <v>0</v>
      </c>
      <c r="FN50" s="1016"/>
      <c r="FO50" s="898" t="e">
        <f t="shared" si="749"/>
        <v>#N/A</v>
      </c>
      <c r="FP50" s="898" t="e">
        <f t="shared" si="750"/>
        <v>#N/A</v>
      </c>
      <c r="FQ50" s="899" t="e">
        <f t="shared" si="751"/>
        <v>#N/A</v>
      </c>
      <c r="FR50" s="899">
        <f t="shared" si="536"/>
        <v>0</v>
      </c>
      <c r="FS50" s="899">
        <f t="shared" si="537"/>
        <v>0</v>
      </c>
      <c r="FT50" s="899" t="e">
        <f t="shared" si="752"/>
        <v>#N/A</v>
      </c>
      <c r="FU50" s="966">
        <f t="shared" si="753"/>
        <v>0</v>
      </c>
      <c r="FV50" s="901">
        <f t="shared" si="754"/>
        <v>0</v>
      </c>
      <c r="FY50" s="958" t="s">
        <v>777</v>
      </c>
      <c r="FZ50" s="1012" t="s">
        <v>433</v>
      </c>
      <c r="GA50" s="1013" t="s">
        <v>147</v>
      </c>
      <c r="GB50" s="1014">
        <v>34</v>
      </c>
      <c r="GC50" s="1043">
        <v>16915</v>
      </c>
      <c r="GD50" s="1061">
        <f t="shared" si="541"/>
        <v>575110</v>
      </c>
      <c r="GE50" s="1016"/>
      <c r="GF50" s="898">
        <f t="shared" si="755"/>
        <v>1</v>
      </c>
      <c r="GG50" s="898">
        <f t="shared" si="756"/>
        <v>1</v>
      </c>
      <c r="GH50" s="899">
        <f t="shared" si="757"/>
        <v>1</v>
      </c>
      <c r="GI50" s="899">
        <f t="shared" si="545"/>
        <v>1</v>
      </c>
      <c r="GJ50" s="899">
        <f t="shared" si="546"/>
        <v>1</v>
      </c>
      <c r="GK50" s="899">
        <f t="shared" si="758"/>
        <v>1</v>
      </c>
      <c r="GL50" s="966">
        <f t="shared" si="759"/>
        <v>575110</v>
      </c>
      <c r="GM50" s="901">
        <f t="shared" si="760"/>
        <v>0</v>
      </c>
      <c r="GP50" s="958" t="s">
        <v>777</v>
      </c>
      <c r="GQ50" s="1012" t="s">
        <v>433</v>
      </c>
      <c r="GR50" s="1013" t="s">
        <v>147</v>
      </c>
      <c r="GS50" s="1014">
        <v>34</v>
      </c>
      <c r="GT50" s="1015">
        <v>16580</v>
      </c>
      <c r="GU50" s="1061">
        <f t="shared" si="550"/>
        <v>563720</v>
      </c>
      <c r="GV50" s="1016"/>
      <c r="GW50" s="898">
        <f t="shared" si="761"/>
        <v>1</v>
      </c>
      <c r="GX50" s="898">
        <f t="shared" si="762"/>
        <v>1</v>
      </c>
      <c r="GY50" s="899">
        <f t="shared" si="763"/>
        <v>1</v>
      </c>
      <c r="GZ50" s="899">
        <f t="shared" si="554"/>
        <v>1</v>
      </c>
      <c r="HA50" s="899">
        <f t="shared" si="555"/>
        <v>1</v>
      </c>
      <c r="HB50" s="899">
        <f t="shared" si="764"/>
        <v>1</v>
      </c>
      <c r="HC50" s="966">
        <f t="shared" si="765"/>
        <v>563720</v>
      </c>
      <c r="HD50" s="901">
        <f t="shared" si="766"/>
        <v>0</v>
      </c>
      <c r="HG50" s="958" t="s">
        <v>777</v>
      </c>
      <c r="HH50" s="1012" t="s">
        <v>433</v>
      </c>
      <c r="HI50" s="1013" t="s">
        <v>147</v>
      </c>
      <c r="HJ50" s="1014">
        <v>34</v>
      </c>
      <c r="HK50" s="1015">
        <v>17500</v>
      </c>
      <c r="HL50" s="1061">
        <f t="shared" si="559"/>
        <v>595000</v>
      </c>
      <c r="HM50" s="1016"/>
      <c r="HN50" s="898">
        <f t="shared" si="767"/>
        <v>1</v>
      </c>
      <c r="HO50" s="898">
        <f t="shared" si="768"/>
        <v>1</v>
      </c>
      <c r="HP50" s="899">
        <f t="shared" si="769"/>
        <v>1</v>
      </c>
      <c r="HQ50" s="899">
        <f t="shared" si="563"/>
        <v>1</v>
      </c>
      <c r="HR50" s="899">
        <f t="shared" si="564"/>
        <v>1</v>
      </c>
      <c r="HS50" s="899">
        <f t="shared" si="770"/>
        <v>1</v>
      </c>
      <c r="HT50" s="966">
        <f t="shared" si="771"/>
        <v>595000</v>
      </c>
      <c r="HU50" s="901">
        <f t="shared" si="772"/>
        <v>0</v>
      </c>
      <c r="HX50" s="958" t="s">
        <v>777</v>
      </c>
      <c r="HY50" s="1012" t="s">
        <v>433</v>
      </c>
      <c r="HZ50" s="1013" t="s">
        <v>147</v>
      </c>
      <c r="IA50" s="1014">
        <v>34</v>
      </c>
      <c r="IB50" s="1020">
        <v>46781</v>
      </c>
      <c r="IC50" s="1063">
        <f t="shared" si="568"/>
        <v>1590554</v>
      </c>
      <c r="ID50" s="1016"/>
      <c r="IE50" s="898">
        <f t="shared" si="773"/>
        <v>1</v>
      </c>
      <c r="IF50" s="898">
        <f t="shared" si="774"/>
        <v>1</v>
      </c>
      <c r="IG50" s="899">
        <f t="shared" si="775"/>
        <v>1</v>
      </c>
      <c r="IH50" s="899">
        <f t="shared" si="572"/>
        <v>1</v>
      </c>
      <c r="II50" s="899">
        <f t="shared" si="573"/>
        <v>1</v>
      </c>
      <c r="IJ50" s="899">
        <f t="shared" si="776"/>
        <v>1</v>
      </c>
      <c r="IK50" s="966">
        <f t="shared" si="777"/>
        <v>1590554</v>
      </c>
      <c r="IL50" s="901">
        <f t="shared" si="778"/>
        <v>0</v>
      </c>
      <c r="IO50" s="958" t="s">
        <v>777</v>
      </c>
      <c r="IP50" s="1012" t="s">
        <v>433</v>
      </c>
      <c r="IQ50" s="1013" t="s">
        <v>147</v>
      </c>
      <c r="IR50" s="1014">
        <v>34</v>
      </c>
      <c r="IS50" s="1015">
        <v>22663</v>
      </c>
      <c r="IT50" s="1061">
        <f t="shared" si="577"/>
        <v>770542</v>
      </c>
      <c r="IU50" s="1016"/>
      <c r="IV50" s="898">
        <f t="shared" si="779"/>
        <v>1</v>
      </c>
      <c r="IW50" s="898">
        <f t="shared" si="780"/>
        <v>1</v>
      </c>
      <c r="IX50" s="899">
        <f t="shared" si="781"/>
        <v>1</v>
      </c>
      <c r="IY50" s="899">
        <f t="shared" si="581"/>
        <v>1</v>
      </c>
      <c r="IZ50" s="899">
        <f t="shared" si="582"/>
        <v>1</v>
      </c>
      <c r="JA50" s="899">
        <f t="shared" si="782"/>
        <v>1</v>
      </c>
      <c r="JB50" s="966">
        <f t="shared" si="783"/>
        <v>770542</v>
      </c>
      <c r="JC50" s="901">
        <f t="shared" si="784"/>
        <v>0</v>
      </c>
      <c r="JF50" s="958" t="s">
        <v>777</v>
      </c>
      <c r="JG50" s="1012" t="s">
        <v>433</v>
      </c>
      <c r="JH50" s="1013" t="s">
        <v>147</v>
      </c>
      <c r="JI50" s="1014">
        <v>34</v>
      </c>
      <c r="JJ50" s="1015">
        <v>32000</v>
      </c>
      <c r="JK50" s="1061">
        <f t="shared" si="586"/>
        <v>1088000</v>
      </c>
      <c r="JL50" s="1016"/>
      <c r="JM50" s="898">
        <f t="shared" si="785"/>
        <v>1</v>
      </c>
      <c r="JN50" s="898">
        <f t="shared" si="786"/>
        <v>1</v>
      </c>
      <c r="JO50" s="899">
        <f t="shared" si="787"/>
        <v>1</v>
      </c>
      <c r="JP50" s="899">
        <f t="shared" si="590"/>
        <v>1</v>
      </c>
      <c r="JQ50" s="899">
        <f t="shared" si="591"/>
        <v>1</v>
      </c>
      <c r="JR50" s="899">
        <f t="shared" si="788"/>
        <v>1</v>
      </c>
      <c r="JS50" s="966">
        <f t="shared" si="789"/>
        <v>1088000</v>
      </c>
      <c r="JT50" s="901">
        <f t="shared" si="790"/>
        <v>0</v>
      </c>
      <c r="JW50" s="958" t="s">
        <v>777</v>
      </c>
      <c r="JX50" s="1012" t="s">
        <v>433</v>
      </c>
      <c r="JY50" s="1013" t="s">
        <v>147</v>
      </c>
      <c r="JZ50" s="1014">
        <v>34</v>
      </c>
      <c r="KA50" s="1015">
        <v>37648.899600000004</v>
      </c>
      <c r="KB50" s="1061">
        <f t="shared" si="595"/>
        <v>1280063</v>
      </c>
      <c r="KC50" s="1016"/>
      <c r="KD50" s="898">
        <f t="shared" si="791"/>
        <v>1</v>
      </c>
      <c r="KE50" s="898">
        <f t="shared" si="792"/>
        <v>1</v>
      </c>
      <c r="KF50" s="899">
        <f t="shared" si="793"/>
        <v>1</v>
      </c>
      <c r="KG50" s="899">
        <f t="shared" si="599"/>
        <v>1</v>
      </c>
      <c r="KH50" s="899">
        <f t="shared" si="600"/>
        <v>1</v>
      </c>
      <c r="KI50" s="899">
        <f t="shared" si="794"/>
        <v>1</v>
      </c>
      <c r="KJ50" s="966">
        <f t="shared" si="795"/>
        <v>1280063</v>
      </c>
      <c r="KK50" s="901">
        <f t="shared" si="796"/>
        <v>0</v>
      </c>
      <c r="KN50" s="958" t="s">
        <v>777</v>
      </c>
      <c r="KO50" s="1012" t="s">
        <v>433</v>
      </c>
      <c r="KP50" s="1013" t="s">
        <v>147</v>
      </c>
      <c r="KQ50" s="1014">
        <v>34</v>
      </c>
      <c r="KR50" s="1015">
        <v>37450</v>
      </c>
      <c r="KS50" s="1061">
        <f t="shared" si="604"/>
        <v>1273300</v>
      </c>
      <c r="KT50" s="1016"/>
      <c r="KU50" s="898">
        <f t="shared" si="797"/>
        <v>1</v>
      </c>
      <c r="KV50" s="898">
        <f t="shared" si="798"/>
        <v>1</v>
      </c>
      <c r="KW50" s="899">
        <f t="shared" si="799"/>
        <v>1</v>
      </c>
      <c r="KX50" s="899">
        <f t="shared" si="608"/>
        <v>1</v>
      </c>
      <c r="KY50" s="899">
        <f t="shared" si="609"/>
        <v>1</v>
      </c>
      <c r="KZ50" s="899">
        <f t="shared" si="800"/>
        <v>1</v>
      </c>
      <c r="LA50" s="966">
        <f t="shared" si="801"/>
        <v>1273300</v>
      </c>
      <c r="LB50" s="901">
        <f t="shared" si="802"/>
        <v>0</v>
      </c>
      <c r="LE50" s="958" t="s">
        <v>777</v>
      </c>
      <c r="LF50" s="1012" t="s">
        <v>433</v>
      </c>
      <c r="LG50" s="1013" t="s">
        <v>147</v>
      </c>
      <c r="LH50" s="1014">
        <v>34</v>
      </c>
      <c r="LI50" s="1021">
        <v>44865</v>
      </c>
      <c r="LJ50" s="1064">
        <f t="shared" si="613"/>
        <v>1525410</v>
      </c>
      <c r="LK50" s="1016"/>
      <c r="LL50" s="898">
        <f t="shared" si="803"/>
        <v>1</v>
      </c>
      <c r="LM50" s="898">
        <f t="shared" si="804"/>
        <v>1</v>
      </c>
      <c r="LN50" s="899">
        <f t="shared" si="805"/>
        <v>1</v>
      </c>
      <c r="LO50" s="899">
        <f t="shared" si="617"/>
        <v>1</v>
      </c>
      <c r="LP50" s="899">
        <f t="shared" si="618"/>
        <v>1</v>
      </c>
      <c r="LQ50" s="899">
        <f t="shared" si="806"/>
        <v>1</v>
      </c>
      <c r="LR50" s="966">
        <f t="shared" si="807"/>
        <v>1525410</v>
      </c>
      <c r="LS50" s="901">
        <f t="shared" si="808"/>
        <v>0</v>
      </c>
      <c r="LV50" s="958" t="s">
        <v>777</v>
      </c>
      <c r="LW50" s="1012" t="s">
        <v>433</v>
      </c>
      <c r="LX50" s="1013" t="s">
        <v>147</v>
      </c>
      <c r="LY50" s="1014">
        <v>34</v>
      </c>
      <c r="LZ50" s="1015">
        <v>7800</v>
      </c>
      <c r="MA50" s="1061">
        <f t="shared" si="622"/>
        <v>265200</v>
      </c>
      <c r="MB50" s="1016"/>
      <c r="MC50" s="898">
        <f t="shared" si="809"/>
        <v>1</v>
      </c>
      <c r="MD50" s="898">
        <f t="shared" si="810"/>
        <v>1</v>
      </c>
      <c r="ME50" s="899">
        <f t="shared" si="811"/>
        <v>1</v>
      </c>
      <c r="MF50" s="899">
        <f t="shared" si="626"/>
        <v>1</v>
      </c>
      <c r="MG50" s="899">
        <f t="shared" si="627"/>
        <v>1</v>
      </c>
      <c r="MH50" s="899">
        <f t="shared" si="812"/>
        <v>1</v>
      </c>
      <c r="MI50" s="966">
        <f t="shared" si="813"/>
        <v>265200</v>
      </c>
      <c r="MJ50" s="901">
        <f t="shared" si="814"/>
        <v>0</v>
      </c>
      <c r="MM50" s="958" t="s">
        <v>777</v>
      </c>
      <c r="MN50" s="1012" t="s">
        <v>433</v>
      </c>
      <c r="MO50" s="1013" t="s">
        <v>147</v>
      </c>
      <c r="MP50" s="1014">
        <v>34</v>
      </c>
      <c r="MQ50" s="1015">
        <v>45000</v>
      </c>
      <c r="MR50" s="1061">
        <f t="shared" si="631"/>
        <v>1530000</v>
      </c>
      <c r="MS50" s="1016"/>
      <c r="MT50" s="898">
        <f t="shared" si="815"/>
        <v>1</v>
      </c>
      <c r="MU50" s="898">
        <f t="shared" si="816"/>
        <v>1</v>
      </c>
      <c r="MV50" s="899">
        <f t="shared" si="817"/>
        <v>1</v>
      </c>
      <c r="MW50" s="899">
        <f t="shared" si="635"/>
        <v>1</v>
      </c>
      <c r="MX50" s="899">
        <f t="shared" si="636"/>
        <v>1</v>
      </c>
      <c r="MY50" s="899">
        <f t="shared" si="818"/>
        <v>1</v>
      </c>
      <c r="MZ50" s="966">
        <f t="shared" si="819"/>
        <v>1530000</v>
      </c>
      <c r="NA50" s="901">
        <f t="shared" si="820"/>
        <v>0</v>
      </c>
      <c r="ND50" s="975" t="s">
        <v>777</v>
      </c>
      <c r="NE50" s="976" t="s">
        <v>433</v>
      </c>
      <c r="NF50" s="977" t="s">
        <v>147</v>
      </c>
      <c r="NG50" s="978">
        <v>34</v>
      </c>
      <c r="NH50" s="979">
        <v>16060.77</v>
      </c>
      <c r="NI50" s="1055">
        <v>546066</v>
      </c>
      <c r="NJ50" s="1016"/>
      <c r="NK50" s="898">
        <f t="shared" si="821"/>
        <v>1</v>
      </c>
      <c r="NL50" s="898">
        <f t="shared" si="822"/>
        <v>1</v>
      </c>
      <c r="NM50" s="899">
        <f t="shared" si="823"/>
        <v>1</v>
      </c>
      <c r="NN50" s="899">
        <f t="shared" si="643"/>
        <v>1</v>
      </c>
      <c r="NO50" s="899">
        <f t="shared" si="644"/>
        <v>1</v>
      </c>
      <c r="NP50" s="899">
        <f t="shared" si="824"/>
        <v>1</v>
      </c>
      <c r="NQ50" s="966">
        <f t="shared" si="825"/>
        <v>546066</v>
      </c>
      <c r="NR50" s="901">
        <f t="shared" si="826"/>
        <v>0</v>
      </c>
      <c r="NU50" s="981" t="s">
        <v>777</v>
      </c>
      <c r="NV50" s="982" t="s">
        <v>433</v>
      </c>
      <c r="NW50" s="983" t="s">
        <v>147</v>
      </c>
      <c r="NX50" s="984">
        <v>34</v>
      </c>
      <c r="NY50" s="1022">
        <v>16223</v>
      </c>
      <c r="NZ50" s="1056">
        <f t="shared" si="648"/>
        <v>551582</v>
      </c>
      <c r="OA50" s="1016"/>
      <c r="OB50" s="898">
        <f t="shared" si="827"/>
        <v>1</v>
      </c>
      <c r="OC50" s="898">
        <f t="shared" si="828"/>
        <v>1</v>
      </c>
      <c r="OD50" s="899">
        <f t="shared" si="829"/>
        <v>1</v>
      </c>
      <c r="OE50" s="899">
        <f t="shared" si="652"/>
        <v>1</v>
      </c>
      <c r="OF50" s="899">
        <f t="shared" si="653"/>
        <v>1</v>
      </c>
      <c r="OG50" s="899">
        <f t="shared" si="830"/>
        <v>1</v>
      </c>
      <c r="OH50" s="966">
        <f t="shared" si="831"/>
        <v>551582</v>
      </c>
      <c r="OI50" s="901">
        <f t="shared" si="832"/>
        <v>0</v>
      </c>
      <c r="OL50" s="958" t="s">
        <v>777</v>
      </c>
      <c r="OM50" s="1012" t="s">
        <v>433</v>
      </c>
      <c r="ON50" s="1013" t="s">
        <v>147</v>
      </c>
      <c r="OO50" s="1014">
        <v>34</v>
      </c>
      <c r="OP50" s="1015">
        <v>16440</v>
      </c>
      <c r="OQ50" s="1061">
        <f t="shared" si="657"/>
        <v>558960</v>
      </c>
      <c r="OR50" s="1016"/>
      <c r="OS50" s="898">
        <f t="shared" si="833"/>
        <v>1</v>
      </c>
      <c r="OT50" s="898">
        <f t="shared" si="834"/>
        <v>1</v>
      </c>
      <c r="OU50" s="899">
        <f t="shared" si="835"/>
        <v>1</v>
      </c>
      <c r="OV50" s="899">
        <f t="shared" si="661"/>
        <v>1</v>
      </c>
      <c r="OW50" s="899">
        <f t="shared" si="662"/>
        <v>1</v>
      </c>
      <c r="OX50" s="899">
        <f t="shared" si="836"/>
        <v>1</v>
      </c>
      <c r="OY50" s="966">
        <f t="shared" si="837"/>
        <v>558960</v>
      </c>
      <c r="OZ50" s="901">
        <f t="shared" si="838"/>
        <v>0</v>
      </c>
      <c r="PC50" s="958" t="s">
        <v>777</v>
      </c>
      <c r="PD50" s="1012" t="s">
        <v>433</v>
      </c>
      <c r="PE50" s="1013" t="s">
        <v>147</v>
      </c>
      <c r="PF50" s="1014">
        <v>34</v>
      </c>
      <c r="PG50" s="1059">
        <v>19858</v>
      </c>
      <c r="PH50" s="1065">
        <v>675172</v>
      </c>
      <c r="PI50" s="1024"/>
      <c r="PJ50" s="898">
        <f t="shared" si="839"/>
        <v>1</v>
      </c>
      <c r="PK50" s="898">
        <f t="shared" si="840"/>
        <v>1</v>
      </c>
      <c r="PL50" s="899">
        <f t="shared" si="841"/>
        <v>1</v>
      </c>
      <c r="PM50" s="899">
        <f t="shared" si="669"/>
        <v>1</v>
      </c>
      <c r="PN50" s="899">
        <f t="shared" si="670"/>
        <v>1</v>
      </c>
      <c r="PO50" s="899">
        <f t="shared" si="842"/>
        <v>1</v>
      </c>
      <c r="PP50" s="966">
        <f t="shared" si="843"/>
        <v>675172</v>
      </c>
      <c r="PQ50" s="901">
        <f t="shared" si="844"/>
        <v>0</v>
      </c>
      <c r="PT50" s="958" t="s">
        <v>777</v>
      </c>
      <c r="PU50" s="1012" t="s">
        <v>433</v>
      </c>
      <c r="PV50" s="1013" t="s">
        <v>147</v>
      </c>
      <c r="PW50" s="1014">
        <v>34</v>
      </c>
      <c r="PX50" s="1015">
        <v>16520</v>
      </c>
      <c r="PY50" s="1061">
        <f t="shared" si="674"/>
        <v>561680</v>
      </c>
      <c r="PZ50" s="1016"/>
      <c r="QA50" s="898">
        <f t="shared" si="845"/>
        <v>1</v>
      </c>
      <c r="QB50" s="898">
        <f t="shared" si="846"/>
        <v>1</v>
      </c>
      <c r="QC50" s="899">
        <f t="shared" si="847"/>
        <v>1</v>
      </c>
      <c r="QD50" s="899">
        <f t="shared" si="678"/>
        <v>1</v>
      </c>
      <c r="QE50" s="899">
        <f t="shared" si="679"/>
        <v>1</v>
      </c>
      <c r="QF50" s="899">
        <f t="shared" si="848"/>
        <v>1</v>
      </c>
      <c r="QG50" s="966">
        <f t="shared" si="849"/>
        <v>561680</v>
      </c>
      <c r="QH50" s="901">
        <f t="shared" si="850"/>
        <v>0</v>
      </c>
      <c r="QK50" s="958" t="s">
        <v>777</v>
      </c>
      <c r="QL50" s="1012" t="s">
        <v>433</v>
      </c>
      <c r="QM50" s="1013" t="s">
        <v>147</v>
      </c>
      <c r="QN50" s="1014">
        <v>34</v>
      </c>
      <c r="QO50" s="1021">
        <v>45089.324999999997</v>
      </c>
      <c r="QP50" s="1064">
        <f t="shared" si="683"/>
        <v>1533037</v>
      </c>
      <c r="QQ50" s="1016"/>
      <c r="QR50" s="898">
        <f t="shared" si="851"/>
        <v>1</v>
      </c>
      <c r="QS50" s="898">
        <f t="shared" si="852"/>
        <v>1</v>
      </c>
      <c r="QT50" s="899">
        <f t="shared" si="853"/>
        <v>1</v>
      </c>
      <c r="QU50" s="899">
        <f t="shared" si="687"/>
        <v>1</v>
      </c>
      <c r="QV50" s="899">
        <f t="shared" si="688"/>
        <v>1</v>
      </c>
      <c r="QW50" s="899">
        <f t="shared" si="854"/>
        <v>1</v>
      </c>
      <c r="QX50" s="966">
        <f t="shared" si="855"/>
        <v>1533037</v>
      </c>
      <c r="QY50" s="901">
        <f t="shared" si="856"/>
        <v>0</v>
      </c>
      <c r="RB50" s="405"/>
      <c r="RC50" s="406"/>
      <c r="RD50" s="407"/>
      <c r="RE50" s="408"/>
      <c r="RF50" s="409"/>
      <c r="RG50" s="410"/>
      <c r="RH50" s="410"/>
      <c r="RI50" s="898"/>
      <c r="RJ50" s="898"/>
      <c r="RK50" s="934"/>
      <c r="RL50" s="934"/>
      <c r="RM50" s="934"/>
      <c r="RN50" s="934"/>
      <c r="RO50" s="935"/>
      <c r="RP50" s="936"/>
      <c r="RS50" s="405"/>
      <c r="RT50" s="406"/>
      <c r="RU50" s="407"/>
      <c r="RV50" s="408"/>
      <c r="RW50" s="409"/>
      <c r="RX50" s="410"/>
      <c r="RY50" s="410"/>
      <c r="RZ50" s="898"/>
      <c r="SA50" s="898"/>
      <c r="SB50" s="934"/>
      <c r="SC50" s="934"/>
      <c r="SD50" s="934"/>
      <c r="SE50" s="934"/>
      <c r="SF50" s="935"/>
      <c r="SG50" s="936"/>
      <c r="SJ50" s="405"/>
      <c r="SK50" s="406"/>
      <c r="SL50" s="407"/>
      <c r="SM50" s="408"/>
      <c r="SN50" s="409"/>
      <c r="SO50" s="410"/>
      <c r="SP50" s="410"/>
      <c r="SQ50" s="898"/>
      <c r="SR50" s="898"/>
      <c r="SS50" s="934"/>
      <c r="ST50" s="934"/>
      <c r="SU50" s="934"/>
      <c r="SV50" s="934"/>
      <c r="SW50" s="935"/>
      <c r="SX50" s="936"/>
    </row>
    <row r="51" spans="2:518" ht="51" customHeight="1" thickTop="1" thickBot="1">
      <c r="B51" s="958" t="s">
        <v>778</v>
      </c>
      <c r="C51" s="1012" t="s">
        <v>434</v>
      </c>
      <c r="D51" s="1013" t="s">
        <v>147</v>
      </c>
      <c r="E51" s="1014">
        <v>10</v>
      </c>
      <c r="F51" s="1015"/>
      <c r="G51" s="1061">
        <f t="shared" si="458"/>
        <v>0</v>
      </c>
      <c r="H51" s="1016"/>
      <c r="K51" s="958" t="s">
        <v>778</v>
      </c>
      <c r="L51" s="1012" t="s">
        <v>434</v>
      </c>
      <c r="M51" s="1013" t="s">
        <v>147</v>
      </c>
      <c r="N51" s="1014">
        <v>10</v>
      </c>
      <c r="O51" s="1043">
        <v>6949</v>
      </c>
      <c r="P51" s="1061">
        <f t="shared" si="459"/>
        <v>69490</v>
      </c>
      <c r="Q51" s="1016"/>
      <c r="R51" s="898">
        <f t="shared" si="693"/>
        <v>1</v>
      </c>
      <c r="S51" s="898">
        <f t="shared" si="694"/>
        <v>1</v>
      </c>
      <c r="T51" s="899">
        <f t="shared" si="695"/>
        <v>1</v>
      </c>
      <c r="U51" s="899">
        <f t="shared" si="696"/>
        <v>1</v>
      </c>
      <c r="V51" s="899">
        <f t="shared" si="697"/>
        <v>1</v>
      </c>
      <c r="W51" s="899">
        <f t="shared" si="698"/>
        <v>1</v>
      </c>
      <c r="X51" s="966">
        <f t="shared" si="699"/>
        <v>69490</v>
      </c>
      <c r="Y51" s="901">
        <f t="shared" si="700"/>
        <v>0</v>
      </c>
      <c r="Z51" s="872"/>
      <c r="AA51" s="872"/>
      <c r="AB51" s="958" t="s">
        <v>778</v>
      </c>
      <c r="AC51" s="1012" t="s">
        <v>434</v>
      </c>
      <c r="AD51" s="1013" t="s">
        <v>147</v>
      </c>
      <c r="AE51" s="1014">
        <v>10</v>
      </c>
      <c r="AF51" s="1015">
        <v>10500</v>
      </c>
      <c r="AG51" s="1061">
        <f t="shared" si="460"/>
        <v>105000</v>
      </c>
      <c r="AH51" s="1016"/>
      <c r="AI51" s="898">
        <f t="shared" si="701"/>
        <v>1</v>
      </c>
      <c r="AJ51" s="898">
        <f t="shared" si="702"/>
        <v>1</v>
      </c>
      <c r="AK51" s="899">
        <f t="shared" si="703"/>
        <v>1</v>
      </c>
      <c r="AL51" s="899">
        <f t="shared" si="464"/>
        <v>1</v>
      </c>
      <c r="AM51" s="899">
        <f t="shared" si="465"/>
        <v>1</v>
      </c>
      <c r="AN51" s="899">
        <f t="shared" si="704"/>
        <v>1</v>
      </c>
      <c r="AO51" s="966">
        <f t="shared" si="705"/>
        <v>105000</v>
      </c>
      <c r="AP51" s="901">
        <f t="shared" si="706"/>
        <v>0</v>
      </c>
      <c r="AQ51" s="872"/>
      <c r="AR51" s="872"/>
      <c r="AS51" s="958" t="s">
        <v>778</v>
      </c>
      <c r="AT51" s="1018" t="s">
        <v>434</v>
      </c>
      <c r="AU51" s="1013" t="s">
        <v>147</v>
      </c>
      <c r="AV51" s="1014">
        <v>10</v>
      </c>
      <c r="AW51" s="1019">
        <v>8000</v>
      </c>
      <c r="AX51" s="1062">
        <f t="shared" si="469"/>
        <v>80000</v>
      </c>
      <c r="AY51" s="1016"/>
      <c r="AZ51" s="898">
        <f t="shared" si="707"/>
        <v>1</v>
      </c>
      <c r="BA51" s="898">
        <f t="shared" si="708"/>
        <v>1</v>
      </c>
      <c r="BB51" s="899">
        <f t="shared" si="709"/>
        <v>1</v>
      </c>
      <c r="BC51" s="899">
        <f t="shared" si="473"/>
        <v>1</v>
      </c>
      <c r="BD51" s="899">
        <f t="shared" si="474"/>
        <v>1</v>
      </c>
      <c r="BE51" s="899">
        <f t="shared" si="710"/>
        <v>1</v>
      </c>
      <c r="BF51" s="966">
        <f t="shared" si="711"/>
        <v>80000</v>
      </c>
      <c r="BG51" s="901">
        <f t="shared" si="712"/>
        <v>0</v>
      </c>
      <c r="BJ51" s="958" t="s">
        <v>778</v>
      </c>
      <c r="BK51" s="1012" t="s">
        <v>434</v>
      </c>
      <c r="BL51" s="1013" t="s">
        <v>147</v>
      </c>
      <c r="BM51" s="1014">
        <v>10</v>
      </c>
      <c r="BN51" s="1015">
        <v>7800</v>
      </c>
      <c r="BO51" s="1061">
        <f t="shared" si="478"/>
        <v>78000</v>
      </c>
      <c r="BP51" s="1016"/>
      <c r="BQ51" s="898">
        <f t="shared" si="713"/>
        <v>1</v>
      </c>
      <c r="BR51" s="898">
        <f t="shared" si="714"/>
        <v>1</v>
      </c>
      <c r="BS51" s="899">
        <f t="shared" si="715"/>
        <v>1</v>
      </c>
      <c r="BT51" s="899">
        <f t="shared" si="482"/>
        <v>1</v>
      </c>
      <c r="BU51" s="899">
        <f t="shared" si="483"/>
        <v>1</v>
      </c>
      <c r="BV51" s="899">
        <f t="shared" si="716"/>
        <v>1</v>
      </c>
      <c r="BW51" s="966">
        <f t="shared" si="717"/>
        <v>78000</v>
      </c>
      <c r="BX51" s="901">
        <f t="shared" si="718"/>
        <v>0</v>
      </c>
      <c r="CA51" s="958" t="s">
        <v>778</v>
      </c>
      <c r="CB51" s="1012" t="s">
        <v>434</v>
      </c>
      <c r="CC51" s="1013" t="s">
        <v>147</v>
      </c>
      <c r="CD51" s="1014">
        <v>10</v>
      </c>
      <c r="CE51" s="1015">
        <v>6768</v>
      </c>
      <c r="CF51" s="1061">
        <f t="shared" si="487"/>
        <v>67680</v>
      </c>
      <c r="CG51" s="1016"/>
      <c r="CH51" s="898">
        <f t="shared" si="719"/>
        <v>1</v>
      </c>
      <c r="CI51" s="898">
        <f t="shared" si="720"/>
        <v>1</v>
      </c>
      <c r="CJ51" s="899">
        <f t="shared" si="721"/>
        <v>1</v>
      </c>
      <c r="CK51" s="899">
        <f t="shared" si="491"/>
        <v>1</v>
      </c>
      <c r="CL51" s="899">
        <f t="shared" si="492"/>
        <v>1</v>
      </c>
      <c r="CM51" s="899">
        <f t="shared" si="722"/>
        <v>1</v>
      </c>
      <c r="CN51" s="966">
        <f t="shared" si="723"/>
        <v>67680</v>
      </c>
      <c r="CO51" s="901">
        <f t="shared" si="724"/>
        <v>0</v>
      </c>
      <c r="CR51" s="958" t="s">
        <v>778</v>
      </c>
      <c r="CS51" s="1012" t="s">
        <v>434</v>
      </c>
      <c r="CT51" s="1013" t="s">
        <v>147</v>
      </c>
      <c r="CU51" s="1014">
        <v>10</v>
      </c>
      <c r="CV51" s="1015">
        <v>39870</v>
      </c>
      <c r="CW51" s="1061">
        <f t="shared" si="496"/>
        <v>398700</v>
      </c>
      <c r="CX51" s="1016"/>
      <c r="CY51" s="898">
        <f t="shared" si="725"/>
        <v>1</v>
      </c>
      <c r="CZ51" s="898">
        <f t="shared" si="726"/>
        <v>1</v>
      </c>
      <c r="DA51" s="899">
        <f t="shared" si="727"/>
        <v>1</v>
      </c>
      <c r="DB51" s="899">
        <f t="shared" si="500"/>
        <v>1</v>
      </c>
      <c r="DC51" s="899">
        <f t="shared" si="501"/>
        <v>1</v>
      </c>
      <c r="DD51" s="899">
        <f t="shared" si="728"/>
        <v>1</v>
      </c>
      <c r="DE51" s="966">
        <f t="shared" si="729"/>
        <v>398700</v>
      </c>
      <c r="DF51" s="901">
        <f t="shared" si="730"/>
        <v>0</v>
      </c>
      <c r="DI51" s="958" t="s">
        <v>778</v>
      </c>
      <c r="DJ51" s="1012" t="s">
        <v>434</v>
      </c>
      <c r="DK51" s="1013" t="s">
        <v>147</v>
      </c>
      <c r="DL51" s="1014">
        <v>10</v>
      </c>
      <c r="DM51" s="1015">
        <v>6420</v>
      </c>
      <c r="DN51" s="1061">
        <f t="shared" si="505"/>
        <v>64200</v>
      </c>
      <c r="DO51" s="1016"/>
      <c r="DP51" s="898">
        <f t="shared" si="731"/>
        <v>1</v>
      </c>
      <c r="DQ51" s="898">
        <f t="shared" si="732"/>
        <v>1</v>
      </c>
      <c r="DR51" s="899">
        <f t="shared" si="733"/>
        <v>1</v>
      </c>
      <c r="DS51" s="899">
        <f t="shared" si="509"/>
        <v>1</v>
      </c>
      <c r="DT51" s="899">
        <f t="shared" si="510"/>
        <v>1</v>
      </c>
      <c r="DU51" s="899">
        <f t="shared" si="734"/>
        <v>1</v>
      </c>
      <c r="DV51" s="966">
        <f t="shared" si="735"/>
        <v>64200</v>
      </c>
      <c r="DW51" s="901">
        <f t="shared" si="736"/>
        <v>0</v>
      </c>
      <c r="DZ51" s="958" t="s">
        <v>778</v>
      </c>
      <c r="EA51" s="1012" t="s">
        <v>434</v>
      </c>
      <c r="EB51" s="1013" t="s">
        <v>147</v>
      </c>
      <c r="EC51" s="1014">
        <v>10</v>
      </c>
      <c r="ED51" s="1015">
        <v>17540</v>
      </c>
      <c r="EE51" s="1061">
        <f t="shared" si="514"/>
        <v>175400</v>
      </c>
      <c r="EF51" s="1016"/>
      <c r="EG51" s="898">
        <f t="shared" si="737"/>
        <v>1</v>
      </c>
      <c r="EH51" s="898">
        <f t="shared" si="738"/>
        <v>1</v>
      </c>
      <c r="EI51" s="899">
        <f t="shared" si="739"/>
        <v>1</v>
      </c>
      <c r="EJ51" s="899">
        <f t="shared" si="518"/>
        <v>1</v>
      </c>
      <c r="EK51" s="899">
        <f t="shared" si="519"/>
        <v>1</v>
      </c>
      <c r="EL51" s="899">
        <f t="shared" si="740"/>
        <v>1</v>
      </c>
      <c r="EM51" s="966">
        <f t="shared" si="741"/>
        <v>175400</v>
      </c>
      <c r="EN51" s="901">
        <f t="shared" si="742"/>
        <v>0</v>
      </c>
      <c r="EQ51" s="958" t="s">
        <v>778</v>
      </c>
      <c r="ER51" s="1012" t="s">
        <v>434</v>
      </c>
      <c r="ES51" s="1013" t="s">
        <v>147</v>
      </c>
      <c r="ET51" s="1014">
        <v>10</v>
      </c>
      <c r="EU51" s="1015">
        <v>6800</v>
      </c>
      <c r="EV51" s="1061">
        <f t="shared" si="523"/>
        <v>68000</v>
      </c>
      <c r="EW51" s="1016"/>
      <c r="EX51" s="898">
        <f t="shared" si="743"/>
        <v>1</v>
      </c>
      <c r="EY51" s="898">
        <f t="shared" si="744"/>
        <v>1</v>
      </c>
      <c r="EZ51" s="899">
        <f t="shared" si="745"/>
        <v>1</v>
      </c>
      <c r="FA51" s="899">
        <f t="shared" si="527"/>
        <v>1</v>
      </c>
      <c r="FB51" s="899">
        <f t="shared" si="528"/>
        <v>1</v>
      </c>
      <c r="FC51" s="899">
        <f t="shared" si="746"/>
        <v>1</v>
      </c>
      <c r="FD51" s="966">
        <f t="shared" si="747"/>
        <v>68000</v>
      </c>
      <c r="FE51" s="901">
        <f t="shared" si="748"/>
        <v>0</v>
      </c>
      <c r="FH51" s="958"/>
      <c r="FI51" s="1012"/>
      <c r="FJ51" s="1013"/>
      <c r="FK51" s="1014"/>
      <c r="FL51" s="1015"/>
      <c r="FM51" s="1061">
        <f t="shared" si="532"/>
        <v>0</v>
      </c>
      <c r="FN51" s="1016"/>
      <c r="FO51" s="898" t="e">
        <f t="shared" si="749"/>
        <v>#N/A</v>
      </c>
      <c r="FP51" s="898" t="e">
        <f t="shared" si="750"/>
        <v>#N/A</v>
      </c>
      <c r="FQ51" s="899" t="e">
        <f t="shared" si="751"/>
        <v>#N/A</v>
      </c>
      <c r="FR51" s="899">
        <f t="shared" si="536"/>
        <v>0</v>
      </c>
      <c r="FS51" s="899">
        <f t="shared" si="537"/>
        <v>0</v>
      </c>
      <c r="FT51" s="899" t="e">
        <f t="shared" si="752"/>
        <v>#N/A</v>
      </c>
      <c r="FU51" s="966">
        <f t="shared" si="753"/>
        <v>0</v>
      </c>
      <c r="FV51" s="901">
        <f t="shared" si="754"/>
        <v>0</v>
      </c>
      <c r="FY51" s="958" t="s">
        <v>778</v>
      </c>
      <c r="FZ51" s="1012" t="s">
        <v>434</v>
      </c>
      <c r="GA51" s="1013" t="s">
        <v>147</v>
      </c>
      <c r="GB51" s="1014">
        <v>10</v>
      </c>
      <c r="GC51" s="1043">
        <v>6949</v>
      </c>
      <c r="GD51" s="1061">
        <f t="shared" si="541"/>
        <v>69490</v>
      </c>
      <c r="GE51" s="1016"/>
      <c r="GF51" s="898">
        <f t="shared" si="755"/>
        <v>1</v>
      </c>
      <c r="GG51" s="898">
        <f t="shared" si="756"/>
        <v>1</v>
      </c>
      <c r="GH51" s="899">
        <f t="shared" si="757"/>
        <v>1</v>
      </c>
      <c r="GI51" s="899">
        <f t="shared" si="545"/>
        <v>1</v>
      </c>
      <c r="GJ51" s="899">
        <f t="shared" si="546"/>
        <v>1</v>
      </c>
      <c r="GK51" s="899">
        <f t="shared" si="758"/>
        <v>1</v>
      </c>
      <c r="GL51" s="966">
        <f t="shared" si="759"/>
        <v>69490</v>
      </c>
      <c r="GM51" s="901">
        <f t="shared" si="760"/>
        <v>0</v>
      </c>
      <c r="GP51" s="958" t="s">
        <v>778</v>
      </c>
      <c r="GQ51" s="1012" t="s">
        <v>434</v>
      </c>
      <c r="GR51" s="1013" t="s">
        <v>147</v>
      </c>
      <c r="GS51" s="1014">
        <v>10</v>
      </c>
      <c r="GT51" s="1015">
        <v>6810</v>
      </c>
      <c r="GU51" s="1061">
        <f t="shared" si="550"/>
        <v>68100</v>
      </c>
      <c r="GV51" s="1016"/>
      <c r="GW51" s="898">
        <f t="shared" si="761"/>
        <v>1</v>
      </c>
      <c r="GX51" s="898">
        <f t="shared" si="762"/>
        <v>1</v>
      </c>
      <c r="GY51" s="899">
        <f t="shared" si="763"/>
        <v>1</v>
      </c>
      <c r="GZ51" s="899">
        <f t="shared" si="554"/>
        <v>1</v>
      </c>
      <c r="HA51" s="899">
        <f t="shared" si="555"/>
        <v>1</v>
      </c>
      <c r="HB51" s="899">
        <f t="shared" si="764"/>
        <v>1</v>
      </c>
      <c r="HC51" s="966">
        <f t="shared" si="765"/>
        <v>68100</v>
      </c>
      <c r="HD51" s="901">
        <f t="shared" si="766"/>
        <v>0</v>
      </c>
      <c r="HG51" s="958" t="s">
        <v>778</v>
      </c>
      <c r="HH51" s="1012" t="s">
        <v>434</v>
      </c>
      <c r="HI51" s="1013" t="s">
        <v>147</v>
      </c>
      <c r="HJ51" s="1014">
        <v>10</v>
      </c>
      <c r="HK51" s="1015">
        <v>12496</v>
      </c>
      <c r="HL51" s="1061">
        <f t="shared" si="559"/>
        <v>124960</v>
      </c>
      <c r="HM51" s="1016"/>
      <c r="HN51" s="898">
        <f t="shared" si="767"/>
        <v>1</v>
      </c>
      <c r="HO51" s="898">
        <f t="shared" si="768"/>
        <v>1</v>
      </c>
      <c r="HP51" s="899">
        <f t="shared" si="769"/>
        <v>1</v>
      </c>
      <c r="HQ51" s="899">
        <f t="shared" si="563"/>
        <v>1</v>
      </c>
      <c r="HR51" s="899">
        <f t="shared" si="564"/>
        <v>1</v>
      </c>
      <c r="HS51" s="899">
        <f t="shared" si="770"/>
        <v>1</v>
      </c>
      <c r="HT51" s="966">
        <f t="shared" si="771"/>
        <v>124960</v>
      </c>
      <c r="HU51" s="901">
        <f t="shared" si="772"/>
        <v>0</v>
      </c>
      <c r="HX51" s="958" t="s">
        <v>778</v>
      </c>
      <c r="HY51" s="1012" t="s">
        <v>434</v>
      </c>
      <c r="HZ51" s="1013" t="s">
        <v>147</v>
      </c>
      <c r="IA51" s="1014">
        <v>10</v>
      </c>
      <c r="IB51" s="1020">
        <v>9747</v>
      </c>
      <c r="IC51" s="1063">
        <f t="shared" si="568"/>
        <v>97470</v>
      </c>
      <c r="ID51" s="1016"/>
      <c r="IE51" s="898">
        <f t="shared" si="773"/>
        <v>1</v>
      </c>
      <c r="IF51" s="898">
        <f t="shared" si="774"/>
        <v>1</v>
      </c>
      <c r="IG51" s="899">
        <f t="shared" si="775"/>
        <v>1</v>
      </c>
      <c r="IH51" s="899">
        <f t="shared" si="572"/>
        <v>1</v>
      </c>
      <c r="II51" s="899">
        <f t="shared" si="573"/>
        <v>1</v>
      </c>
      <c r="IJ51" s="899">
        <f t="shared" si="776"/>
        <v>1</v>
      </c>
      <c r="IK51" s="966">
        <f t="shared" si="777"/>
        <v>97470</v>
      </c>
      <c r="IL51" s="901">
        <f t="shared" si="778"/>
        <v>0</v>
      </c>
      <c r="IO51" s="958" t="s">
        <v>778</v>
      </c>
      <c r="IP51" s="1012" t="s">
        <v>434</v>
      </c>
      <c r="IQ51" s="1013" t="s">
        <v>147</v>
      </c>
      <c r="IR51" s="1014">
        <v>10</v>
      </c>
      <c r="IS51" s="1015">
        <v>11622</v>
      </c>
      <c r="IT51" s="1061">
        <f t="shared" si="577"/>
        <v>116220</v>
      </c>
      <c r="IU51" s="1016"/>
      <c r="IV51" s="898">
        <f t="shared" si="779"/>
        <v>1</v>
      </c>
      <c r="IW51" s="898">
        <f t="shared" si="780"/>
        <v>1</v>
      </c>
      <c r="IX51" s="899">
        <f t="shared" si="781"/>
        <v>1</v>
      </c>
      <c r="IY51" s="899">
        <f t="shared" si="581"/>
        <v>1</v>
      </c>
      <c r="IZ51" s="899">
        <f t="shared" si="582"/>
        <v>1</v>
      </c>
      <c r="JA51" s="899">
        <f t="shared" si="782"/>
        <v>1</v>
      </c>
      <c r="JB51" s="966">
        <f t="shared" si="783"/>
        <v>116220</v>
      </c>
      <c r="JC51" s="901">
        <f t="shared" si="784"/>
        <v>0</v>
      </c>
      <c r="JF51" s="958" t="s">
        <v>778</v>
      </c>
      <c r="JG51" s="1012" t="s">
        <v>434</v>
      </c>
      <c r="JH51" s="1013" t="s">
        <v>147</v>
      </c>
      <c r="JI51" s="1014">
        <v>10</v>
      </c>
      <c r="JJ51" s="1015">
        <v>7500</v>
      </c>
      <c r="JK51" s="1061">
        <f t="shared" si="586"/>
        <v>75000</v>
      </c>
      <c r="JL51" s="1016"/>
      <c r="JM51" s="898">
        <f t="shared" si="785"/>
        <v>1</v>
      </c>
      <c r="JN51" s="898">
        <f t="shared" si="786"/>
        <v>1</v>
      </c>
      <c r="JO51" s="899">
        <f t="shared" si="787"/>
        <v>1</v>
      </c>
      <c r="JP51" s="899">
        <f t="shared" si="590"/>
        <v>1</v>
      </c>
      <c r="JQ51" s="899">
        <f t="shared" si="591"/>
        <v>1</v>
      </c>
      <c r="JR51" s="899">
        <f t="shared" si="788"/>
        <v>1</v>
      </c>
      <c r="JS51" s="966">
        <f t="shared" si="789"/>
        <v>75000</v>
      </c>
      <c r="JT51" s="901">
        <f t="shared" si="790"/>
        <v>0</v>
      </c>
      <c r="JW51" s="958" t="s">
        <v>778</v>
      </c>
      <c r="JX51" s="1012" t="s">
        <v>434</v>
      </c>
      <c r="JY51" s="1013" t="s">
        <v>147</v>
      </c>
      <c r="JZ51" s="1014">
        <v>10</v>
      </c>
      <c r="KA51" s="1015">
        <v>14118.212850000002</v>
      </c>
      <c r="KB51" s="1061">
        <f t="shared" si="595"/>
        <v>141182</v>
      </c>
      <c r="KC51" s="1016"/>
      <c r="KD51" s="898">
        <f t="shared" si="791"/>
        <v>1</v>
      </c>
      <c r="KE51" s="898">
        <f t="shared" si="792"/>
        <v>1</v>
      </c>
      <c r="KF51" s="899">
        <f t="shared" si="793"/>
        <v>1</v>
      </c>
      <c r="KG51" s="899">
        <f t="shared" si="599"/>
        <v>1</v>
      </c>
      <c r="KH51" s="899">
        <f t="shared" si="600"/>
        <v>1</v>
      </c>
      <c r="KI51" s="899">
        <f t="shared" si="794"/>
        <v>1</v>
      </c>
      <c r="KJ51" s="966">
        <f t="shared" si="795"/>
        <v>141182</v>
      </c>
      <c r="KK51" s="901">
        <f t="shared" si="796"/>
        <v>0</v>
      </c>
      <c r="KN51" s="958" t="s">
        <v>778</v>
      </c>
      <c r="KO51" s="1012" t="s">
        <v>434</v>
      </c>
      <c r="KP51" s="1013" t="s">
        <v>147</v>
      </c>
      <c r="KQ51" s="1014">
        <v>10</v>
      </c>
      <c r="KR51" s="1015">
        <v>10530</v>
      </c>
      <c r="KS51" s="1061">
        <f t="shared" si="604"/>
        <v>105300</v>
      </c>
      <c r="KT51" s="1016"/>
      <c r="KU51" s="898">
        <f t="shared" si="797"/>
        <v>1</v>
      </c>
      <c r="KV51" s="898">
        <f t="shared" si="798"/>
        <v>1</v>
      </c>
      <c r="KW51" s="899">
        <f t="shared" si="799"/>
        <v>1</v>
      </c>
      <c r="KX51" s="899">
        <f t="shared" si="608"/>
        <v>1</v>
      </c>
      <c r="KY51" s="899">
        <f t="shared" si="609"/>
        <v>1</v>
      </c>
      <c r="KZ51" s="899">
        <f t="shared" si="800"/>
        <v>1</v>
      </c>
      <c r="LA51" s="966">
        <f t="shared" si="801"/>
        <v>105300</v>
      </c>
      <c r="LB51" s="901">
        <f t="shared" si="802"/>
        <v>0</v>
      </c>
      <c r="LE51" s="958" t="s">
        <v>778</v>
      </c>
      <c r="LF51" s="1012" t="s">
        <v>434</v>
      </c>
      <c r="LG51" s="1013" t="s">
        <v>147</v>
      </c>
      <c r="LH51" s="1014">
        <v>10</v>
      </c>
      <c r="LI51" s="1021">
        <v>11964</v>
      </c>
      <c r="LJ51" s="1064">
        <f t="shared" si="613"/>
        <v>119640</v>
      </c>
      <c r="LK51" s="1016"/>
      <c r="LL51" s="898">
        <f t="shared" si="803"/>
        <v>1</v>
      </c>
      <c r="LM51" s="898">
        <f t="shared" si="804"/>
        <v>1</v>
      </c>
      <c r="LN51" s="899">
        <f t="shared" si="805"/>
        <v>1</v>
      </c>
      <c r="LO51" s="899">
        <f t="shared" si="617"/>
        <v>1</v>
      </c>
      <c r="LP51" s="899">
        <f t="shared" si="618"/>
        <v>1</v>
      </c>
      <c r="LQ51" s="899">
        <f t="shared" si="806"/>
        <v>1</v>
      </c>
      <c r="LR51" s="966">
        <f t="shared" si="807"/>
        <v>119640</v>
      </c>
      <c r="LS51" s="901">
        <f t="shared" si="808"/>
        <v>0</v>
      </c>
      <c r="LV51" s="958" t="s">
        <v>778</v>
      </c>
      <c r="LW51" s="1012" t="s">
        <v>434</v>
      </c>
      <c r="LX51" s="1013" t="s">
        <v>147</v>
      </c>
      <c r="LY51" s="1014">
        <v>10</v>
      </c>
      <c r="LZ51" s="1015">
        <v>4875</v>
      </c>
      <c r="MA51" s="1061">
        <f t="shared" si="622"/>
        <v>48750</v>
      </c>
      <c r="MB51" s="1016"/>
      <c r="MC51" s="898">
        <f t="shared" si="809"/>
        <v>1</v>
      </c>
      <c r="MD51" s="898">
        <f t="shared" si="810"/>
        <v>1</v>
      </c>
      <c r="ME51" s="899">
        <f t="shared" si="811"/>
        <v>1</v>
      </c>
      <c r="MF51" s="899">
        <f t="shared" si="626"/>
        <v>1</v>
      </c>
      <c r="MG51" s="899">
        <f t="shared" si="627"/>
        <v>1</v>
      </c>
      <c r="MH51" s="899">
        <f t="shared" si="812"/>
        <v>1</v>
      </c>
      <c r="MI51" s="966">
        <f t="shared" si="813"/>
        <v>48750</v>
      </c>
      <c r="MJ51" s="901">
        <f t="shared" si="814"/>
        <v>0</v>
      </c>
      <c r="MM51" s="958" t="s">
        <v>778</v>
      </c>
      <c r="MN51" s="1012" t="s">
        <v>434</v>
      </c>
      <c r="MO51" s="1013" t="s">
        <v>147</v>
      </c>
      <c r="MP51" s="1014">
        <v>10</v>
      </c>
      <c r="MQ51" s="1015">
        <v>12000</v>
      </c>
      <c r="MR51" s="1061">
        <f t="shared" si="631"/>
        <v>120000</v>
      </c>
      <c r="MS51" s="1016"/>
      <c r="MT51" s="898">
        <f t="shared" si="815"/>
        <v>1</v>
      </c>
      <c r="MU51" s="898">
        <f t="shared" si="816"/>
        <v>1</v>
      </c>
      <c r="MV51" s="899">
        <f t="shared" si="817"/>
        <v>1</v>
      </c>
      <c r="MW51" s="899">
        <f t="shared" si="635"/>
        <v>1</v>
      </c>
      <c r="MX51" s="899">
        <f t="shared" si="636"/>
        <v>1</v>
      </c>
      <c r="MY51" s="899">
        <f t="shared" si="818"/>
        <v>1</v>
      </c>
      <c r="MZ51" s="966">
        <f t="shared" si="819"/>
        <v>120000</v>
      </c>
      <c r="NA51" s="901">
        <f t="shared" si="820"/>
        <v>0</v>
      </c>
      <c r="ND51" s="975" t="s">
        <v>778</v>
      </c>
      <c r="NE51" s="976" t="s">
        <v>434</v>
      </c>
      <c r="NF51" s="977" t="s">
        <v>147</v>
      </c>
      <c r="NG51" s="978">
        <v>10</v>
      </c>
      <c r="NH51" s="979">
        <v>5647.95</v>
      </c>
      <c r="NI51" s="1055">
        <v>56480</v>
      </c>
      <c r="NJ51" s="1016"/>
      <c r="NK51" s="898">
        <f t="shared" si="821"/>
        <v>1</v>
      </c>
      <c r="NL51" s="898">
        <f t="shared" si="822"/>
        <v>1</v>
      </c>
      <c r="NM51" s="899">
        <f t="shared" si="823"/>
        <v>1</v>
      </c>
      <c r="NN51" s="899">
        <f t="shared" si="643"/>
        <v>1</v>
      </c>
      <c r="NO51" s="899">
        <f t="shared" si="644"/>
        <v>1</v>
      </c>
      <c r="NP51" s="899">
        <f t="shared" si="824"/>
        <v>1</v>
      </c>
      <c r="NQ51" s="966">
        <f t="shared" si="825"/>
        <v>56480</v>
      </c>
      <c r="NR51" s="901">
        <f t="shared" si="826"/>
        <v>0</v>
      </c>
      <c r="NU51" s="981" t="s">
        <v>778</v>
      </c>
      <c r="NV51" s="982" t="s">
        <v>434</v>
      </c>
      <c r="NW51" s="983" t="s">
        <v>147</v>
      </c>
      <c r="NX51" s="984">
        <v>10</v>
      </c>
      <c r="NY51" s="1022">
        <v>5705</v>
      </c>
      <c r="NZ51" s="1056">
        <f t="shared" si="648"/>
        <v>57050</v>
      </c>
      <c r="OA51" s="1016"/>
      <c r="OB51" s="898">
        <f t="shared" si="827"/>
        <v>1</v>
      </c>
      <c r="OC51" s="898">
        <f t="shared" si="828"/>
        <v>1</v>
      </c>
      <c r="OD51" s="899">
        <f t="shared" si="829"/>
        <v>1</v>
      </c>
      <c r="OE51" s="899">
        <f t="shared" si="652"/>
        <v>1</v>
      </c>
      <c r="OF51" s="899">
        <f t="shared" si="653"/>
        <v>1</v>
      </c>
      <c r="OG51" s="899">
        <f t="shared" si="830"/>
        <v>1</v>
      </c>
      <c r="OH51" s="966">
        <f t="shared" si="831"/>
        <v>57050</v>
      </c>
      <c r="OI51" s="901">
        <f t="shared" si="832"/>
        <v>0</v>
      </c>
      <c r="OL51" s="958" t="s">
        <v>778</v>
      </c>
      <c r="OM51" s="1012" t="s">
        <v>434</v>
      </c>
      <c r="ON51" s="1013" t="s">
        <v>147</v>
      </c>
      <c r="OO51" s="1014">
        <v>10</v>
      </c>
      <c r="OP51" s="1015">
        <v>10667</v>
      </c>
      <c r="OQ51" s="1061">
        <f t="shared" si="657"/>
        <v>106670</v>
      </c>
      <c r="OR51" s="1016"/>
      <c r="OS51" s="898">
        <f t="shared" si="833"/>
        <v>1</v>
      </c>
      <c r="OT51" s="898">
        <f t="shared" si="834"/>
        <v>1</v>
      </c>
      <c r="OU51" s="899">
        <f t="shared" si="835"/>
        <v>1</v>
      </c>
      <c r="OV51" s="899">
        <f t="shared" si="661"/>
        <v>1</v>
      </c>
      <c r="OW51" s="899">
        <f t="shared" si="662"/>
        <v>1</v>
      </c>
      <c r="OX51" s="899">
        <f t="shared" si="836"/>
        <v>1</v>
      </c>
      <c r="OY51" s="966">
        <f t="shared" si="837"/>
        <v>106670</v>
      </c>
      <c r="OZ51" s="901">
        <f t="shared" si="838"/>
        <v>0</v>
      </c>
      <c r="PC51" s="958" t="s">
        <v>778</v>
      </c>
      <c r="PD51" s="1012" t="s">
        <v>434</v>
      </c>
      <c r="PE51" s="1013" t="s">
        <v>147</v>
      </c>
      <c r="PF51" s="1014">
        <v>10</v>
      </c>
      <c r="PG51" s="1059">
        <v>13098</v>
      </c>
      <c r="PH51" s="1065">
        <v>130980</v>
      </c>
      <c r="PI51" s="1024"/>
      <c r="PJ51" s="898">
        <f t="shared" si="839"/>
        <v>1</v>
      </c>
      <c r="PK51" s="898">
        <f t="shared" si="840"/>
        <v>1</v>
      </c>
      <c r="PL51" s="899">
        <f t="shared" si="841"/>
        <v>1</v>
      </c>
      <c r="PM51" s="899">
        <f t="shared" si="669"/>
        <v>1</v>
      </c>
      <c r="PN51" s="899">
        <f t="shared" si="670"/>
        <v>1</v>
      </c>
      <c r="PO51" s="899">
        <f t="shared" si="842"/>
        <v>1</v>
      </c>
      <c r="PP51" s="966">
        <f t="shared" si="843"/>
        <v>130980</v>
      </c>
      <c r="PQ51" s="901">
        <f t="shared" si="844"/>
        <v>0</v>
      </c>
      <c r="PT51" s="958" t="s">
        <v>778</v>
      </c>
      <c r="PU51" s="1012" t="s">
        <v>434</v>
      </c>
      <c r="PV51" s="1013" t="s">
        <v>147</v>
      </c>
      <c r="PW51" s="1014">
        <v>10</v>
      </c>
      <c r="PX51" s="1015">
        <v>6799</v>
      </c>
      <c r="PY51" s="1061">
        <f t="shared" si="674"/>
        <v>67990</v>
      </c>
      <c r="PZ51" s="1016"/>
      <c r="QA51" s="898">
        <f t="shared" si="845"/>
        <v>1</v>
      </c>
      <c r="QB51" s="898">
        <f t="shared" si="846"/>
        <v>1</v>
      </c>
      <c r="QC51" s="899">
        <f t="shared" si="847"/>
        <v>1</v>
      </c>
      <c r="QD51" s="899">
        <f t="shared" si="678"/>
        <v>1</v>
      </c>
      <c r="QE51" s="899">
        <f t="shared" si="679"/>
        <v>1</v>
      </c>
      <c r="QF51" s="899">
        <f t="shared" si="848"/>
        <v>1</v>
      </c>
      <c r="QG51" s="966">
        <f t="shared" si="849"/>
        <v>67990</v>
      </c>
      <c r="QH51" s="901">
        <f t="shared" si="850"/>
        <v>0</v>
      </c>
      <c r="QK51" s="958" t="s">
        <v>778</v>
      </c>
      <c r="QL51" s="1012" t="s">
        <v>434</v>
      </c>
      <c r="QM51" s="1013" t="s">
        <v>147</v>
      </c>
      <c r="QN51" s="1014">
        <v>10</v>
      </c>
      <c r="QO51" s="1021">
        <v>12023.819999999998</v>
      </c>
      <c r="QP51" s="1064">
        <f t="shared" si="683"/>
        <v>120238</v>
      </c>
      <c r="QQ51" s="1016"/>
      <c r="QR51" s="898">
        <f t="shared" si="851"/>
        <v>1</v>
      </c>
      <c r="QS51" s="898">
        <f t="shared" si="852"/>
        <v>1</v>
      </c>
      <c r="QT51" s="899">
        <f t="shared" si="853"/>
        <v>1</v>
      </c>
      <c r="QU51" s="899">
        <f t="shared" si="687"/>
        <v>1</v>
      </c>
      <c r="QV51" s="899">
        <f t="shared" si="688"/>
        <v>1</v>
      </c>
      <c r="QW51" s="899">
        <f t="shared" si="854"/>
        <v>1</v>
      </c>
      <c r="QX51" s="966">
        <f t="shared" si="855"/>
        <v>120238</v>
      </c>
      <c r="QY51" s="901">
        <f t="shared" si="856"/>
        <v>0</v>
      </c>
      <c r="RB51" s="405"/>
      <c r="RC51" s="406"/>
      <c r="RD51" s="407"/>
      <c r="RE51" s="408"/>
      <c r="RF51" s="409"/>
      <c r="RG51" s="410"/>
      <c r="RH51" s="410"/>
      <c r="RI51" s="898"/>
      <c r="RJ51" s="898"/>
      <c r="RK51" s="934"/>
      <c r="RL51" s="934"/>
      <c r="RM51" s="934"/>
      <c r="RN51" s="934"/>
      <c r="RO51" s="935"/>
      <c r="RP51" s="936"/>
      <c r="RS51" s="405"/>
      <c r="RT51" s="406"/>
      <c r="RU51" s="407"/>
      <c r="RV51" s="408"/>
      <c r="RW51" s="409"/>
      <c r="RX51" s="410"/>
      <c r="RY51" s="410"/>
      <c r="RZ51" s="898"/>
      <c r="SA51" s="898"/>
      <c r="SB51" s="934"/>
      <c r="SC51" s="934"/>
      <c r="SD51" s="934"/>
      <c r="SE51" s="934"/>
      <c r="SF51" s="935"/>
      <c r="SG51" s="936"/>
      <c r="SJ51" s="405"/>
      <c r="SK51" s="406"/>
      <c r="SL51" s="407"/>
      <c r="SM51" s="408"/>
      <c r="SN51" s="409"/>
      <c r="SO51" s="410"/>
      <c r="SP51" s="410"/>
      <c r="SQ51" s="898"/>
      <c r="SR51" s="898"/>
      <c r="SS51" s="934"/>
      <c r="ST51" s="934"/>
      <c r="SU51" s="934"/>
      <c r="SV51" s="934"/>
      <c r="SW51" s="935"/>
      <c r="SX51" s="936"/>
    </row>
    <row r="52" spans="2:518" ht="80.25" customHeight="1" thickTop="1" thickBot="1">
      <c r="B52" s="1066" t="s">
        <v>779</v>
      </c>
      <c r="C52" s="1067" t="s">
        <v>272</v>
      </c>
      <c r="D52" s="1068" t="s">
        <v>147</v>
      </c>
      <c r="E52" s="1069">
        <v>7</v>
      </c>
      <c r="F52" s="1033"/>
      <c r="G52" s="1051">
        <f t="shared" si="458"/>
        <v>0</v>
      </c>
      <c r="H52" s="964"/>
      <c r="K52" s="1066" t="s">
        <v>779</v>
      </c>
      <c r="L52" s="1067" t="s">
        <v>272</v>
      </c>
      <c r="M52" s="1068" t="s">
        <v>147</v>
      </c>
      <c r="N52" s="1069">
        <v>7</v>
      </c>
      <c r="O52" s="1070">
        <v>21910</v>
      </c>
      <c r="P52" s="1051">
        <f t="shared" si="459"/>
        <v>153370</v>
      </c>
      <c r="Q52" s="964"/>
      <c r="R52" s="898">
        <f t="shared" si="693"/>
        <v>1</v>
      </c>
      <c r="S52" s="898">
        <f t="shared" si="694"/>
        <v>1</v>
      </c>
      <c r="T52" s="899">
        <f t="shared" si="695"/>
        <v>1</v>
      </c>
      <c r="U52" s="899">
        <f t="shared" si="696"/>
        <v>1</v>
      </c>
      <c r="V52" s="899">
        <f t="shared" si="697"/>
        <v>1</v>
      </c>
      <c r="W52" s="899">
        <f t="shared" si="698"/>
        <v>1</v>
      </c>
      <c r="X52" s="966">
        <f t="shared" si="699"/>
        <v>153370</v>
      </c>
      <c r="Y52" s="901">
        <f t="shared" si="700"/>
        <v>0</v>
      </c>
      <c r="Z52" s="872"/>
      <c r="AA52" s="872"/>
      <c r="AB52" s="1066" t="s">
        <v>779</v>
      </c>
      <c r="AC52" s="1067" t="s">
        <v>272</v>
      </c>
      <c r="AD52" s="1068" t="s">
        <v>147</v>
      </c>
      <c r="AE52" s="1069">
        <v>7</v>
      </c>
      <c r="AF52" s="1033">
        <v>35000</v>
      </c>
      <c r="AG52" s="1051">
        <f t="shared" si="460"/>
        <v>245000</v>
      </c>
      <c r="AH52" s="964"/>
      <c r="AI52" s="898">
        <f t="shared" si="701"/>
        <v>1</v>
      </c>
      <c r="AJ52" s="898">
        <f t="shared" si="702"/>
        <v>1</v>
      </c>
      <c r="AK52" s="899">
        <f t="shared" si="703"/>
        <v>1</v>
      </c>
      <c r="AL52" s="899">
        <f t="shared" si="464"/>
        <v>1</v>
      </c>
      <c r="AM52" s="899">
        <f t="shared" si="465"/>
        <v>1</v>
      </c>
      <c r="AN52" s="899">
        <f t="shared" si="704"/>
        <v>1</v>
      </c>
      <c r="AO52" s="966">
        <f t="shared" si="705"/>
        <v>245000</v>
      </c>
      <c r="AP52" s="901">
        <f t="shared" si="706"/>
        <v>0</v>
      </c>
      <c r="AQ52" s="872"/>
      <c r="AR52" s="872"/>
      <c r="AS52" s="1066" t="s">
        <v>779</v>
      </c>
      <c r="AT52" s="1071" t="s">
        <v>272</v>
      </c>
      <c r="AU52" s="1068" t="s">
        <v>147</v>
      </c>
      <c r="AV52" s="1069">
        <v>7</v>
      </c>
      <c r="AW52" s="1036">
        <v>30000</v>
      </c>
      <c r="AX52" s="1052">
        <f t="shared" si="469"/>
        <v>210000</v>
      </c>
      <c r="AY52" s="964"/>
      <c r="AZ52" s="898">
        <f t="shared" si="707"/>
        <v>1</v>
      </c>
      <c r="BA52" s="898">
        <f t="shared" si="708"/>
        <v>1</v>
      </c>
      <c r="BB52" s="899">
        <f t="shared" si="709"/>
        <v>1</v>
      </c>
      <c r="BC52" s="899">
        <f t="shared" si="473"/>
        <v>1</v>
      </c>
      <c r="BD52" s="899">
        <f t="shared" si="474"/>
        <v>1</v>
      </c>
      <c r="BE52" s="899">
        <f t="shared" si="710"/>
        <v>1</v>
      </c>
      <c r="BF52" s="966">
        <f t="shared" si="711"/>
        <v>210000</v>
      </c>
      <c r="BG52" s="901">
        <f t="shared" si="712"/>
        <v>0</v>
      </c>
      <c r="BJ52" s="1066" t="s">
        <v>779</v>
      </c>
      <c r="BK52" s="1067" t="s">
        <v>272</v>
      </c>
      <c r="BL52" s="1068" t="s">
        <v>147</v>
      </c>
      <c r="BM52" s="1069">
        <v>7</v>
      </c>
      <c r="BN52" s="1033">
        <v>26100</v>
      </c>
      <c r="BO52" s="1051">
        <f t="shared" si="478"/>
        <v>182700</v>
      </c>
      <c r="BP52" s="964"/>
      <c r="BQ52" s="898">
        <f t="shared" si="713"/>
        <v>1</v>
      </c>
      <c r="BR52" s="898">
        <f t="shared" si="714"/>
        <v>1</v>
      </c>
      <c r="BS52" s="899">
        <f t="shared" si="715"/>
        <v>1</v>
      </c>
      <c r="BT52" s="899">
        <f t="shared" si="482"/>
        <v>1</v>
      </c>
      <c r="BU52" s="899">
        <f t="shared" si="483"/>
        <v>1</v>
      </c>
      <c r="BV52" s="899">
        <f t="shared" si="716"/>
        <v>1</v>
      </c>
      <c r="BW52" s="966">
        <f t="shared" si="717"/>
        <v>182700</v>
      </c>
      <c r="BX52" s="901">
        <f t="shared" si="718"/>
        <v>0</v>
      </c>
      <c r="CA52" s="1066" t="s">
        <v>779</v>
      </c>
      <c r="CB52" s="1067" t="s">
        <v>272</v>
      </c>
      <c r="CC52" s="1068" t="s">
        <v>147</v>
      </c>
      <c r="CD52" s="1069">
        <v>7</v>
      </c>
      <c r="CE52" s="1033">
        <v>21340</v>
      </c>
      <c r="CF52" s="1051">
        <f t="shared" si="487"/>
        <v>149380</v>
      </c>
      <c r="CG52" s="964"/>
      <c r="CH52" s="898">
        <f t="shared" si="719"/>
        <v>1</v>
      </c>
      <c r="CI52" s="898">
        <f t="shared" si="720"/>
        <v>1</v>
      </c>
      <c r="CJ52" s="899">
        <f t="shared" si="721"/>
        <v>1</v>
      </c>
      <c r="CK52" s="899">
        <f t="shared" si="491"/>
        <v>1</v>
      </c>
      <c r="CL52" s="899">
        <f t="shared" si="492"/>
        <v>1</v>
      </c>
      <c r="CM52" s="899">
        <f t="shared" si="722"/>
        <v>1</v>
      </c>
      <c r="CN52" s="966">
        <f t="shared" si="723"/>
        <v>149380</v>
      </c>
      <c r="CO52" s="901">
        <f t="shared" si="724"/>
        <v>0</v>
      </c>
      <c r="CR52" s="1066" t="s">
        <v>779</v>
      </c>
      <c r="CS52" s="1067" t="s">
        <v>272</v>
      </c>
      <c r="CT52" s="1068" t="s">
        <v>147</v>
      </c>
      <c r="CU52" s="1069">
        <v>7</v>
      </c>
      <c r="CV52" s="1015">
        <v>39870</v>
      </c>
      <c r="CW52" s="1051">
        <f t="shared" si="496"/>
        <v>279090</v>
      </c>
      <c r="CX52" s="964"/>
      <c r="CY52" s="898">
        <f t="shared" si="725"/>
        <v>1</v>
      </c>
      <c r="CZ52" s="898">
        <f t="shared" si="726"/>
        <v>1</v>
      </c>
      <c r="DA52" s="899">
        <f t="shared" si="727"/>
        <v>1</v>
      </c>
      <c r="DB52" s="899">
        <f t="shared" si="500"/>
        <v>1</v>
      </c>
      <c r="DC52" s="899">
        <f t="shared" si="501"/>
        <v>1</v>
      </c>
      <c r="DD52" s="899">
        <f t="shared" si="728"/>
        <v>1</v>
      </c>
      <c r="DE52" s="966">
        <f t="shared" si="729"/>
        <v>279090</v>
      </c>
      <c r="DF52" s="901">
        <f t="shared" si="730"/>
        <v>0</v>
      </c>
      <c r="DI52" s="1066" t="s">
        <v>779</v>
      </c>
      <c r="DJ52" s="1067" t="s">
        <v>272</v>
      </c>
      <c r="DK52" s="1068" t="s">
        <v>147</v>
      </c>
      <c r="DL52" s="1069">
        <v>7</v>
      </c>
      <c r="DM52" s="1033">
        <v>49931</v>
      </c>
      <c r="DN52" s="1051">
        <f t="shared" si="505"/>
        <v>349517</v>
      </c>
      <c r="DO52" s="964"/>
      <c r="DP52" s="898">
        <f t="shared" si="731"/>
        <v>1</v>
      </c>
      <c r="DQ52" s="898">
        <f t="shared" si="732"/>
        <v>1</v>
      </c>
      <c r="DR52" s="899">
        <f t="shared" si="733"/>
        <v>1</v>
      </c>
      <c r="DS52" s="899">
        <f t="shared" si="509"/>
        <v>1</v>
      </c>
      <c r="DT52" s="899">
        <f t="shared" si="510"/>
        <v>1</v>
      </c>
      <c r="DU52" s="899">
        <f t="shared" si="734"/>
        <v>1</v>
      </c>
      <c r="DV52" s="966">
        <f t="shared" si="735"/>
        <v>349517</v>
      </c>
      <c r="DW52" s="901">
        <f t="shared" si="736"/>
        <v>0</v>
      </c>
      <c r="DZ52" s="1066" t="s">
        <v>779</v>
      </c>
      <c r="EA52" s="1067" t="s">
        <v>272</v>
      </c>
      <c r="EB52" s="1068" t="s">
        <v>147</v>
      </c>
      <c r="EC52" s="1069">
        <v>7</v>
      </c>
      <c r="ED52" s="1033">
        <v>22100</v>
      </c>
      <c r="EE52" s="1051">
        <f t="shared" si="514"/>
        <v>154700</v>
      </c>
      <c r="EF52" s="964"/>
      <c r="EG52" s="898">
        <f t="shared" si="737"/>
        <v>1</v>
      </c>
      <c r="EH52" s="898">
        <f t="shared" si="738"/>
        <v>1</v>
      </c>
      <c r="EI52" s="899">
        <f t="shared" si="739"/>
        <v>1</v>
      </c>
      <c r="EJ52" s="899">
        <f t="shared" si="518"/>
        <v>1</v>
      </c>
      <c r="EK52" s="899">
        <f t="shared" si="519"/>
        <v>1</v>
      </c>
      <c r="EL52" s="899">
        <f t="shared" si="740"/>
        <v>1</v>
      </c>
      <c r="EM52" s="966">
        <f t="shared" si="741"/>
        <v>154700</v>
      </c>
      <c r="EN52" s="901">
        <f t="shared" si="742"/>
        <v>0</v>
      </c>
      <c r="EQ52" s="1066" t="s">
        <v>779</v>
      </c>
      <c r="ER52" s="1067" t="s">
        <v>272</v>
      </c>
      <c r="ES52" s="1068" t="s">
        <v>147</v>
      </c>
      <c r="ET52" s="1069">
        <v>7</v>
      </c>
      <c r="EU52" s="1033">
        <v>21500</v>
      </c>
      <c r="EV52" s="1051">
        <f t="shared" si="523"/>
        <v>150500</v>
      </c>
      <c r="EW52" s="964"/>
      <c r="EX52" s="898">
        <f t="shared" si="743"/>
        <v>1</v>
      </c>
      <c r="EY52" s="898">
        <f t="shared" si="744"/>
        <v>1</v>
      </c>
      <c r="EZ52" s="899">
        <f t="shared" si="745"/>
        <v>1</v>
      </c>
      <c r="FA52" s="899">
        <f t="shared" si="527"/>
        <v>1</v>
      </c>
      <c r="FB52" s="899">
        <f t="shared" si="528"/>
        <v>1</v>
      </c>
      <c r="FC52" s="899">
        <f t="shared" si="746"/>
        <v>1</v>
      </c>
      <c r="FD52" s="966">
        <f t="shared" si="747"/>
        <v>150500</v>
      </c>
      <c r="FE52" s="901">
        <f t="shared" si="748"/>
        <v>0</v>
      </c>
      <c r="FH52" s="1066"/>
      <c r="FI52" s="1067"/>
      <c r="FJ52" s="1068"/>
      <c r="FK52" s="1069"/>
      <c r="FL52" s="1033"/>
      <c r="FM52" s="1051">
        <f t="shared" si="532"/>
        <v>0</v>
      </c>
      <c r="FN52" s="964"/>
      <c r="FO52" s="898" t="e">
        <f t="shared" si="749"/>
        <v>#N/A</v>
      </c>
      <c r="FP52" s="898" t="e">
        <f t="shared" si="750"/>
        <v>#N/A</v>
      </c>
      <c r="FQ52" s="899" t="e">
        <f t="shared" si="751"/>
        <v>#N/A</v>
      </c>
      <c r="FR52" s="899">
        <f t="shared" si="536"/>
        <v>0</v>
      </c>
      <c r="FS52" s="899">
        <f t="shared" si="537"/>
        <v>0</v>
      </c>
      <c r="FT52" s="899" t="e">
        <f t="shared" si="752"/>
        <v>#N/A</v>
      </c>
      <c r="FU52" s="966">
        <f t="shared" si="753"/>
        <v>0</v>
      </c>
      <c r="FV52" s="901">
        <f t="shared" si="754"/>
        <v>0</v>
      </c>
      <c r="FY52" s="1066" t="s">
        <v>779</v>
      </c>
      <c r="FZ52" s="1067" t="s">
        <v>272</v>
      </c>
      <c r="GA52" s="1068" t="s">
        <v>147</v>
      </c>
      <c r="GB52" s="1069">
        <v>7</v>
      </c>
      <c r="GC52" s="1070">
        <v>21910</v>
      </c>
      <c r="GD52" s="1051">
        <f t="shared" si="541"/>
        <v>153370</v>
      </c>
      <c r="GE52" s="964"/>
      <c r="GF52" s="898">
        <f t="shared" si="755"/>
        <v>1</v>
      </c>
      <c r="GG52" s="898">
        <f t="shared" si="756"/>
        <v>1</v>
      </c>
      <c r="GH52" s="899">
        <f t="shared" si="757"/>
        <v>1</v>
      </c>
      <c r="GI52" s="899">
        <f t="shared" si="545"/>
        <v>1</v>
      </c>
      <c r="GJ52" s="899">
        <f t="shared" si="546"/>
        <v>1</v>
      </c>
      <c r="GK52" s="899">
        <f t="shared" si="758"/>
        <v>1</v>
      </c>
      <c r="GL52" s="966">
        <f t="shared" si="759"/>
        <v>153370</v>
      </c>
      <c r="GM52" s="901">
        <f t="shared" si="760"/>
        <v>0</v>
      </c>
      <c r="GP52" s="1066" t="s">
        <v>779</v>
      </c>
      <c r="GQ52" s="1067" t="s">
        <v>272</v>
      </c>
      <c r="GR52" s="1068" t="s">
        <v>147</v>
      </c>
      <c r="GS52" s="1069">
        <v>7</v>
      </c>
      <c r="GT52" s="1033">
        <v>21475</v>
      </c>
      <c r="GU52" s="1051">
        <f t="shared" si="550"/>
        <v>150325</v>
      </c>
      <c r="GV52" s="964"/>
      <c r="GW52" s="898">
        <f t="shared" si="761"/>
        <v>1</v>
      </c>
      <c r="GX52" s="898">
        <f t="shared" si="762"/>
        <v>1</v>
      </c>
      <c r="GY52" s="899">
        <f t="shared" si="763"/>
        <v>1</v>
      </c>
      <c r="GZ52" s="899">
        <f t="shared" si="554"/>
        <v>1</v>
      </c>
      <c r="HA52" s="899">
        <f t="shared" si="555"/>
        <v>1</v>
      </c>
      <c r="HB52" s="899">
        <f t="shared" si="764"/>
        <v>1</v>
      </c>
      <c r="HC52" s="966">
        <f t="shared" si="765"/>
        <v>150325</v>
      </c>
      <c r="HD52" s="901">
        <f t="shared" si="766"/>
        <v>0</v>
      </c>
      <c r="HG52" s="1066" t="s">
        <v>779</v>
      </c>
      <c r="HH52" s="1067" t="s">
        <v>272</v>
      </c>
      <c r="HI52" s="1068" t="s">
        <v>147</v>
      </c>
      <c r="HJ52" s="1069">
        <v>7</v>
      </c>
      <c r="HK52" s="1033">
        <v>24312</v>
      </c>
      <c r="HL52" s="1051">
        <f t="shared" si="559"/>
        <v>170184</v>
      </c>
      <c r="HM52" s="964"/>
      <c r="HN52" s="898">
        <f t="shared" si="767"/>
        <v>1</v>
      </c>
      <c r="HO52" s="898">
        <f t="shared" si="768"/>
        <v>1</v>
      </c>
      <c r="HP52" s="899">
        <f t="shared" si="769"/>
        <v>1</v>
      </c>
      <c r="HQ52" s="899">
        <f t="shared" si="563"/>
        <v>1</v>
      </c>
      <c r="HR52" s="899">
        <f t="shared" si="564"/>
        <v>1</v>
      </c>
      <c r="HS52" s="899">
        <f t="shared" si="770"/>
        <v>1</v>
      </c>
      <c r="HT52" s="966">
        <f t="shared" si="771"/>
        <v>170184</v>
      </c>
      <c r="HU52" s="901">
        <f t="shared" si="772"/>
        <v>0</v>
      </c>
      <c r="HX52" s="1066" t="s">
        <v>779</v>
      </c>
      <c r="HY52" s="1067" t="s">
        <v>272</v>
      </c>
      <c r="HZ52" s="1068" t="s">
        <v>147</v>
      </c>
      <c r="IA52" s="1069">
        <v>7</v>
      </c>
      <c r="IB52" s="1037">
        <v>60801</v>
      </c>
      <c r="IC52" s="1053">
        <f t="shared" si="568"/>
        <v>425607</v>
      </c>
      <c r="ID52" s="964"/>
      <c r="IE52" s="898">
        <f t="shared" si="773"/>
        <v>1</v>
      </c>
      <c r="IF52" s="898">
        <f t="shared" si="774"/>
        <v>1</v>
      </c>
      <c r="IG52" s="899">
        <f t="shared" si="775"/>
        <v>1</v>
      </c>
      <c r="IH52" s="899">
        <f t="shared" si="572"/>
        <v>1</v>
      </c>
      <c r="II52" s="899">
        <f t="shared" si="573"/>
        <v>1</v>
      </c>
      <c r="IJ52" s="899">
        <f t="shared" si="776"/>
        <v>1</v>
      </c>
      <c r="IK52" s="966">
        <f t="shared" si="777"/>
        <v>425607</v>
      </c>
      <c r="IL52" s="901">
        <f t="shared" si="778"/>
        <v>0</v>
      </c>
      <c r="IO52" s="1066" t="s">
        <v>779</v>
      </c>
      <c r="IP52" s="1067" t="s">
        <v>272</v>
      </c>
      <c r="IQ52" s="1068" t="s">
        <v>147</v>
      </c>
      <c r="IR52" s="1069">
        <v>7</v>
      </c>
      <c r="IS52" s="1033">
        <v>71185</v>
      </c>
      <c r="IT52" s="1051">
        <f t="shared" si="577"/>
        <v>498295</v>
      </c>
      <c r="IU52" s="964"/>
      <c r="IV52" s="898">
        <f t="shared" si="779"/>
        <v>1</v>
      </c>
      <c r="IW52" s="898">
        <f t="shared" si="780"/>
        <v>1</v>
      </c>
      <c r="IX52" s="899">
        <f t="shared" si="781"/>
        <v>1</v>
      </c>
      <c r="IY52" s="899">
        <f t="shared" si="581"/>
        <v>1</v>
      </c>
      <c r="IZ52" s="899">
        <f t="shared" si="582"/>
        <v>1</v>
      </c>
      <c r="JA52" s="899">
        <f t="shared" si="782"/>
        <v>1</v>
      </c>
      <c r="JB52" s="966">
        <f t="shared" si="783"/>
        <v>498295</v>
      </c>
      <c r="JC52" s="901">
        <f t="shared" si="784"/>
        <v>0</v>
      </c>
      <c r="JF52" s="1066" t="s">
        <v>779</v>
      </c>
      <c r="JG52" s="1067" t="s">
        <v>272</v>
      </c>
      <c r="JH52" s="1068" t="s">
        <v>147</v>
      </c>
      <c r="JI52" s="1069">
        <v>7</v>
      </c>
      <c r="JJ52" s="1033">
        <v>65000</v>
      </c>
      <c r="JK52" s="1051">
        <f t="shared" si="586"/>
        <v>455000</v>
      </c>
      <c r="JL52" s="964"/>
      <c r="JM52" s="898">
        <f t="shared" si="785"/>
        <v>1</v>
      </c>
      <c r="JN52" s="898">
        <f t="shared" si="786"/>
        <v>1</v>
      </c>
      <c r="JO52" s="899">
        <f t="shared" si="787"/>
        <v>1</v>
      </c>
      <c r="JP52" s="899">
        <f t="shared" si="590"/>
        <v>1</v>
      </c>
      <c r="JQ52" s="899">
        <f t="shared" si="591"/>
        <v>1</v>
      </c>
      <c r="JR52" s="899">
        <f t="shared" si="788"/>
        <v>1</v>
      </c>
      <c r="JS52" s="966">
        <f t="shared" si="789"/>
        <v>455000</v>
      </c>
      <c r="JT52" s="901">
        <f t="shared" si="790"/>
        <v>0</v>
      </c>
      <c r="JW52" s="1066" t="s">
        <v>779</v>
      </c>
      <c r="JX52" s="1067" t="s">
        <v>272</v>
      </c>
      <c r="JY52" s="1068" t="s">
        <v>147</v>
      </c>
      <c r="JZ52" s="1069">
        <v>7</v>
      </c>
      <c r="KA52" s="1033">
        <v>188244.17430000004</v>
      </c>
      <c r="KB52" s="1051">
        <f t="shared" si="595"/>
        <v>1317709</v>
      </c>
      <c r="KC52" s="964"/>
      <c r="KD52" s="898">
        <f t="shared" si="791"/>
        <v>1</v>
      </c>
      <c r="KE52" s="898">
        <f t="shared" si="792"/>
        <v>1</v>
      </c>
      <c r="KF52" s="899">
        <f t="shared" si="793"/>
        <v>1</v>
      </c>
      <c r="KG52" s="899">
        <f t="shared" si="599"/>
        <v>1</v>
      </c>
      <c r="KH52" s="899">
        <f t="shared" si="600"/>
        <v>1</v>
      </c>
      <c r="KI52" s="899">
        <f t="shared" si="794"/>
        <v>1</v>
      </c>
      <c r="KJ52" s="966">
        <f t="shared" si="795"/>
        <v>1317709</v>
      </c>
      <c r="KK52" s="901">
        <f t="shared" si="796"/>
        <v>0</v>
      </c>
      <c r="KN52" s="1066" t="s">
        <v>779</v>
      </c>
      <c r="KO52" s="1067" t="s">
        <v>272</v>
      </c>
      <c r="KP52" s="1068" t="s">
        <v>147</v>
      </c>
      <c r="KQ52" s="1069">
        <v>7</v>
      </c>
      <c r="KR52" s="1033">
        <v>35000</v>
      </c>
      <c r="KS52" s="1051">
        <f t="shared" si="604"/>
        <v>245000</v>
      </c>
      <c r="KT52" s="964"/>
      <c r="KU52" s="898">
        <f t="shared" si="797"/>
        <v>1</v>
      </c>
      <c r="KV52" s="898">
        <f t="shared" si="798"/>
        <v>1</v>
      </c>
      <c r="KW52" s="899">
        <f t="shared" si="799"/>
        <v>1</v>
      </c>
      <c r="KX52" s="899">
        <f t="shared" si="608"/>
        <v>1</v>
      </c>
      <c r="KY52" s="899">
        <f t="shared" si="609"/>
        <v>1</v>
      </c>
      <c r="KZ52" s="899">
        <f t="shared" si="800"/>
        <v>1</v>
      </c>
      <c r="LA52" s="966">
        <f t="shared" si="801"/>
        <v>245000</v>
      </c>
      <c r="LB52" s="901">
        <f t="shared" si="802"/>
        <v>0</v>
      </c>
      <c r="LE52" s="1066" t="s">
        <v>779</v>
      </c>
      <c r="LF52" s="1067" t="s">
        <v>272</v>
      </c>
      <c r="LG52" s="1068" t="s">
        <v>147</v>
      </c>
      <c r="LH52" s="1069">
        <v>7</v>
      </c>
      <c r="LI52" s="1038">
        <v>44865</v>
      </c>
      <c r="LJ52" s="1054">
        <f t="shared" si="613"/>
        <v>314055</v>
      </c>
      <c r="LK52" s="964"/>
      <c r="LL52" s="898">
        <f t="shared" si="803"/>
        <v>1</v>
      </c>
      <c r="LM52" s="898">
        <f t="shared" si="804"/>
        <v>1</v>
      </c>
      <c r="LN52" s="899">
        <f t="shared" si="805"/>
        <v>1</v>
      </c>
      <c r="LO52" s="899">
        <f t="shared" si="617"/>
        <v>1</v>
      </c>
      <c r="LP52" s="899">
        <f t="shared" si="618"/>
        <v>1</v>
      </c>
      <c r="LQ52" s="899">
        <f t="shared" si="806"/>
        <v>1</v>
      </c>
      <c r="LR52" s="966">
        <f t="shared" si="807"/>
        <v>314055</v>
      </c>
      <c r="LS52" s="901">
        <f t="shared" si="808"/>
        <v>0</v>
      </c>
      <c r="LV52" s="1066" t="s">
        <v>779</v>
      </c>
      <c r="LW52" s="1067" t="s">
        <v>272</v>
      </c>
      <c r="LX52" s="1068" t="s">
        <v>147</v>
      </c>
      <c r="LY52" s="1069">
        <v>7</v>
      </c>
      <c r="LZ52" s="1033">
        <v>14300</v>
      </c>
      <c r="MA52" s="1051">
        <f t="shared" si="622"/>
        <v>100100</v>
      </c>
      <c r="MB52" s="964"/>
      <c r="MC52" s="898">
        <f t="shared" si="809"/>
        <v>1</v>
      </c>
      <c r="MD52" s="898">
        <f t="shared" si="810"/>
        <v>1</v>
      </c>
      <c r="ME52" s="899">
        <f t="shared" si="811"/>
        <v>1</v>
      </c>
      <c r="MF52" s="899">
        <f t="shared" si="626"/>
        <v>1</v>
      </c>
      <c r="MG52" s="899">
        <f t="shared" si="627"/>
        <v>1</v>
      </c>
      <c r="MH52" s="899">
        <f t="shared" si="812"/>
        <v>1</v>
      </c>
      <c r="MI52" s="966">
        <f t="shared" si="813"/>
        <v>100100</v>
      </c>
      <c r="MJ52" s="901">
        <f t="shared" si="814"/>
        <v>0</v>
      </c>
      <c r="MM52" s="1066" t="s">
        <v>779</v>
      </c>
      <c r="MN52" s="1067" t="s">
        <v>272</v>
      </c>
      <c r="MO52" s="1068" t="s">
        <v>147</v>
      </c>
      <c r="MP52" s="1069">
        <v>7</v>
      </c>
      <c r="MQ52" s="1033">
        <v>45000</v>
      </c>
      <c r="MR52" s="1051">
        <f t="shared" si="631"/>
        <v>315000</v>
      </c>
      <c r="MS52" s="964"/>
      <c r="MT52" s="898">
        <f t="shared" si="815"/>
        <v>1</v>
      </c>
      <c r="MU52" s="898">
        <f t="shared" si="816"/>
        <v>1</v>
      </c>
      <c r="MV52" s="899">
        <f t="shared" si="817"/>
        <v>1</v>
      </c>
      <c r="MW52" s="899">
        <f t="shared" si="635"/>
        <v>1</v>
      </c>
      <c r="MX52" s="899">
        <f t="shared" si="636"/>
        <v>1</v>
      </c>
      <c r="MY52" s="899">
        <f t="shared" si="818"/>
        <v>1</v>
      </c>
      <c r="MZ52" s="966">
        <f t="shared" si="819"/>
        <v>315000</v>
      </c>
      <c r="NA52" s="901">
        <f t="shared" si="820"/>
        <v>0</v>
      </c>
      <c r="ND52" s="975" t="s">
        <v>779</v>
      </c>
      <c r="NE52" s="976" t="s">
        <v>272</v>
      </c>
      <c r="NF52" s="977" t="s">
        <v>147</v>
      </c>
      <c r="NG52" s="978">
        <v>7</v>
      </c>
      <c r="NH52" s="979">
        <v>30999.87</v>
      </c>
      <c r="NI52" s="1055">
        <v>216999</v>
      </c>
      <c r="NJ52" s="964"/>
      <c r="NK52" s="898">
        <f t="shared" si="821"/>
        <v>1</v>
      </c>
      <c r="NL52" s="898">
        <f t="shared" si="822"/>
        <v>1</v>
      </c>
      <c r="NM52" s="899">
        <f t="shared" si="823"/>
        <v>1</v>
      </c>
      <c r="NN52" s="899">
        <f t="shared" si="643"/>
        <v>1</v>
      </c>
      <c r="NO52" s="899">
        <f t="shared" si="644"/>
        <v>1</v>
      </c>
      <c r="NP52" s="899">
        <f t="shared" si="824"/>
        <v>1</v>
      </c>
      <c r="NQ52" s="966">
        <f t="shared" si="825"/>
        <v>216999</v>
      </c>
      <c r="NR52" s="901">
        <f t="shared" si="826"/>
        <v>0</v>
      </c>
      <c r="NU52" s="981" t="s">
        <v>779</v>
      </c>
      <c r="NV52" s="982" t="s">
        <v>272</v>
      </c>
      <c r="NW52" s="983" t="s">
        <v>147</v>
      </c>
      <c r="NX52" s="984">
        <v>7</v>
      </c>
      <c r="NY52" s="1072">
        <v>31313</v>
      </c>
      <c r="NZ52" s="1056">
        <f t="shared" si="648"/>
        <v>219191</v>
      </c>
      <c r="OA52" s="964"/>
      <c r="OB52" s="898">
        <f t="shared" si="827"/>
        <v>1</v>
      </c>
      <c r="OC52" s="898">
        <f t="shared" si="828"/>
        <v>1</v>
      </c>
      <c r="OD52" s="899">
        <f t="shared" si="829"/>
        <v>1</v>
      </c>
      <c r="OE52" s="899">
        <f t="shared" si="652"/>
        <v>1</v>
      </c>
      <c r="OF52" s="899">
        <f t="shared" si="653"/>
        <v>1</v>
      </c>
      <c r="OG52" s="899">
        <f t="shared" si="830"/>
        <v>1</v>
      </c>
      <c r="OH52" s="966">
        <f t="shared" si="831"/>
        <v>219191</v>
      </c>
      <c r="OI52" s="901">
        <f t="shared" si="832"/>
        <v>0</v>
      </c>
      <c r="OL52" s="1066" t="s">
        <v>779</v>
      </c>
      <c r="OM52" s="1067" t="s">
        <v>272</v>
      </c>
      <c r="ON52" s="1068" t="s">
        <v>147</v>
      </c>
      <c r="OO52" s="1069">
        <v>7</v>
      </c>
      <c r="OP52" s="1033">
        <v>92086</v>
      </c>
      <c r="OQ52" s="1051">
        <f t="shared" si="657"/>
        <v>644602</v>
      </c>
      <c r="OR52" s="964"/>
      <c r="OS52" s="898">
        <f t="shared" si="833"/>
        <v>1</v>
      </c>
      <c r="OT52" s="898">
        <f t="shared" si="834"/>
        <v>1</v>
      </c>
      <c r="OU52" s="899">
        <f t="shared" si="835"/>
        <v>1</v>
      </c>
      <c r="OV52" s="899">
        <f t="shared" si="661"/>
        <v>1</v>
      </c>
      <c r="OW52" s="899">
        <f t="shared" si="662"/>
        <v>1</v>
      </c>
      <c r="OX52" s="899">
        <f t="shared" si="836"/>
        <v>1</v>
      </c>
      <c r="OY52" s="966">
        <f t="shared" si="837"/>
        <v>644602</v>
      </c>
      <c r="OZ52" s="901">
        <f t="shared" si="838"/>
        <v>0</v>
      </c>
      <c r="PC52" s="1066" t="s">
        <v>779</v>
      </c>
      <c r="PD52" s="1067" t="s">
        <v>272</v>
      </c>
      <c r="PE52" s="1068" t="s">
        <v>147</v>
      </c>
      <c r="PF52" s="1069">
        <v>7</v>
      </c>
      <c r="PG52" s="1059">
        <v>54925</v>
      </c>
      <c r="PH52" s="1057">
        <v>384475</v>
      </c>
      <c r="PI52" s="989"/>
      <c r="PJ52" s="898">
        <f t="shared" si="839"/>
        <v>1</v>
      </c>
      <c r="PK52" s="898">
        <f t="shared" si="840"/>
        <v>1</v>
      </c>
      <c r="PL52" s="899">
        <f t="shared" si="841"/>
        <v>1</v>
      </c>
      <c r="PM52" s="899">
        <f t="shared" si="669"/>
        <v>1</v>
      </c>
      <c r="PN52" s="899">
        <f t="shared" si="670"/>
        <v>1</v>
      </c>
      <c r="PO52" s="899">
        <f t="shared" si="842"/>
        <v>1</v>
      </c>
      <c r="PP52" s="966">
        <f t="shared" si="843"/>
        <v>384475</v>
      </c>
      <c r="PQ52" s="901">
        <f t="shared" si="844"/>
        <v>0</v>
      </c>
      <c r="PT52" s="1066" t="s">
        <v>779</v>
      </c>
      <c r="PU52" s="1067" t="s">
        <v>272</v>
      </c>
      <c r="PV52" s="1068" t="s">
        <v>147</v>
      </c>
      <c r="PW52" s="1069">
        <v>7</v>
      </c>
      <c r="PX52" s="1033">
        <v>21425</v>
      </c>
      <c r="PY52" s="1051">
        <f t="shared" si="674"/>
        <v>149975</v>
      </c>
      <c r="PZ52" s="964"/>
      <c r="QA52" s="898">
        <f t="shared" si="845"/>
        <v>1</v>
      </c>
      <c r="QB52" s="898">
        <f t="shared" si="846"/>
        <v>1</v>
      </c>
      <c r="QC52" s="899">
        <f t="shared" si="847"/>
        <v>1</v>
      </c>
      <c r="QD52" s="899">
        <f t="shared" si="678"/>
        <v>1</v>
      </c>
      <c r="QE52" s="899">
        <f t="shared" si="679"/>
        <v>1</v>
      </c>
      <c r="QF52" s="899">
        <f t="shared" si="848"/>
        <v>1</v>
      </c>
      <c r="QG52" s="966">
        <f t="shared" si="849"/>
        <v>149975</v>
      </c>
      <c r="QH52" s="901">
        <f t="shared" si="850"/>
        <v>0</v>
      </c>
      <c r="QK52" s="1066" t="s">
        <v>779</v>
      </c>
      <c r="QL52" s="1067" t="s">
        <v>272</v>
      </c>
      <c r="QM52" s="1068" t="s">
        <v>147</v>
      </c>
      <c r="QN52" s="1069">
        <v>7</v>
      </c>
      <c r="QO52" s="1038">
        <v>45089.324999999997</v>
      </c>
      <c r="QP52" s="1054">
        <f t="shared" si="683"/>
        <v>315625</v>
      </c>
      <c r="QQ52" s="964"/>
      <c r="QR52" s="898">
        <f t="shared" si="851"/>
        <v>1</v>
      </c>
      <c r="QS52" s="898">
        <f t="shared" si="852"/>
        <v>1</v>
      </c>
      <c r="QT52" s="899">
        <f t="shared" si="853"/>
        <v>1</v>
      </c>
      <c r="QU52" s="899">
        <f t="shared" si="687"/>
        <v>1</v>
      </c>
      <c r="QV52" s="899">
        <f t="shared" si="688"/>
        <v>1</v>
      </c>
      <c r="QW52" s="899">
        <f t="shared" si="854"/>
        <v>1</v>
      </c>
      <c r="QX52" s="966">
        <f t="shared" si="855"/>
        <v>315625</v>
      </c>
      <c r="QY52" s="901">
        <f t="shared" si="856"/>
        <v>0</v>
      </c>
      <c r="RB52" s="405"/>
      <c r="RC52" s="406"/>
      <c r="RD52" s="407"/>
      <c r="RE52" s="408"/>
      <c r="RF52" s="409"/>
      <c r="RG52" s="410"/>
      <c r="RH52" s="410"/>
      <c r="RI52" s="898"/>
      <c r="RJ52" s="898"/>
      <c r="RK52" s="934"/>
      <c r="RL52" s="934"/>
      <c r="RM52" s="934"/>
      <c r="RN52" s="934"/>
      <c r="RO52" s="935"/>
      <c r="RP52" s="936"/>
      <c r="RS52" s="405"/>
      <c r="RT52" s="406"/>
      <c r="RU52" s="407"/>
      <c r="RV52" s="408"/>
      <c r="RW52" s="409"/>
      <c r="RX52" s="410"/>
      <c r="RY52" s="410"/>
      <c r="RZ52" s="898"/>
      <c r="SA52" s="898"/>
      <c r="SB52" s="934"/>
      <c r="SC52" s="934"/>
      <c r="SD52" s="934"/>
      <c r="SE52" s="934"/>
      <c r="SF52" s="935"/>
      <c r="SG52" s="936"/>
      <c r="SJ52" s="405"/>
      <c r="SK52" s="406"/>
      <c r="SL52" s="407"/>
      <c r="SM52" s="408"/>
      <c r="SN52" s="409"/>
      <c r="SO52" s="410"/>
      <c r="SP52" s="410"/>
      <c r="SQ52" s="898"/>
      <c r="SR52" s="898"/>
      <c r="SS52" s="934"/>
      <c r="ST52" s="934"/>
      <c r="SU52" s="934"/>
      <c r="SV52" s="934"/>
      <c r="SW52" s="935"/>
      <c r="SX52" s="936"/>
    </row>
    <row r="53" spans="2:518" ht="21" customHeight="1" thickTop="1" thickBot="1">
      <c r="B53" s="911" t="s">
        <v>780</v>
      </c>
      <c r="C53" s="912" t="s">
        <v>273</v>
      </c>
      <c r="D53" s="913"/>
      <c r="E53" s="914"/>
      <c r="F53" s="915"/>
      <c r="G53" s="916"/>
      <c r="H53" s="917">
        <f>SUM(G54:G63)</f>
        <v>0</v>
      </c>
      <c r="K53" s="911" t="s">
        <v>780</v>
      </c>
      <c r="L53" s="912" t="s">
        <v>273</v>
      </c>
      <c r="M53" s="913"/>
      <c r="N53" s="914"/>
      <c r="O53" s="990"/>
      <c r="P53" s="916"/>
      <c r="Q53" s="917"/>
      <c r="R53" s="898"/>
      <c r="S53" s="898"/>
      <c r="T53" s="934"/>
      <c r="U53" s="934"/>
      <c r="V53" s="934"/>
      <c r="W53" s="934"/>
      <c r="X53" s="935"/>
      <c r="Y53" s="936"/>
      <c r="Z53" s="872"/>
      <c r="AA53" s="872"/>
      <c r="AB53" s="911" t="s">
        <v>780</v>
      </c>
      <c r="AC53" s="912" t="s">
        <v>273</v>
      </c>
      <c r="AD53" s="913"/>
      <c r="AE53" s="914"/>
      <c r="AF53" s="915"/>
      <c r="AG53" s="916"/>
      <c r="AH53" s="917"/>
      <c r="AI53" s="898"/>
      <c r="AJ53" s="898"/>
      <c r="AK53" s="934"/>
      <c r="AL53" s="934"/>
      <c r="AM53" s="934"/>
      <c r="AN53" s="934"/>
      <c r="AO53" s="935"/>
      <c r="AP53" s="936"/>
      <c r="AQ53" s="872"/>
      <c r="AR53" s="872"/>
      <c r="AS53" s="911" t="s">
        <v>780</v>
      </c>
      <c r="AT53" s="991" t="s">
        <v>273</v>
      </c>
      <c r="AU53" s="913"/>
      <c r="AV53" s="914"/>
      <c r="AW53" s="918"/>
      <c r="AX53" s="919"/>
      <c r="AY53" s="917"/>
      <c r="AZ53" s="898"/>
      <c r="BA53" s="898"/>
      <c r="BB53" s="934"/>
      <c r="BC53" s="934"/>
      <c r="BD53" s="934"/>
      <c r="BE53" s="934"/>
      <c r="BF53" s="935"/>
      <c r="BG53" s="936"/>
      <c r="BJ53" s="911" t="s">
        <v>780</v>
      </c>
      <c r="BK53" s="912" t="s">
        <v>273</v>
      </c>
      <c r="BL53" s="913"/>
      <c r="BM53" s="914"/>
      <c r="BN53" s="915"/>
      <c r="BO53" s="916"/>
      <c r="BP53" s="917"/>
      <c r="BQ53" s="898"/>
      <c r="BR53" s="898"/>
      <c r="BS53" s="934"/>
      <c r="BT53" s="934"/>
      <c r="BU53" s="934"/>
      <c r="BV53" s="934"/>
      <c r="BW53" s="935"/>
      <c r="BX53" s="936"/>
      <c r="CA53" s="911" t="s">
        <v>780</v>
      </c>
      <c r="CB53" s="912" t="s">
        <v>273</v>
      </c>
      <c r="CC53" s="913"/>
      <c r="CD53" s="914"/>
      <c r="CE53" s="915"/>
      <c r="CF53" s="916"/>
      <c r="CG53" s="917"/>
      <c r="CH53" s="898"/>
      <c r="CI53" s="898"/>
      <c r="CJ53" s="934"/>
      <c r="CK53" s="934"/>
      <c r="CL53" s="934"/>
      <c r="CM53" s="934"/>
      <c r="CN53" s="935"/>
      <c r="CO53" s="936"/>
      <c r="CR53" s="911" t="s">
        <v>780</v>
      </c>
      <c r="CS53" s="912" t="s">
        <v>273</v>
      </c>
      <c r="CT53" s="913"/>
      <c r="CU53" s="914"/>
      <c r="CV53" s="915"/>
      <c r="CW53" s="916"/>
      <c r="CX53" s="917"/>
      <c r="CY53" s="898"/>
      <c r="CZ53" s="898"/>
      <c r="DA53" s="934"/>
      <c r="DB53" s="934"/>
      <c r="DC53" s="934"/>
      <c r="DD53" s="934"/>
      <c r="DE53" s="935"/>
      <c r="DF53" s="936"/>
      <c r="DI53" s="911" t="s">
        <v>780</v>
      </c>
      <c r="DJ53" s="912" t="s">
        <v>273</v>
      </c>
      <c r="DK53" s="913"/>
      <c r="DL53" s="914"/>
      <c r="DM53" s="915"/>
      <c r="DN53" s="916"/>
      <c r="DO53" s="917"/>
      <c r="DP53" s="898"/>
      <c r="DQ53" s="898"/>
      <c r="DR53" s="934"/>
      <c r="DS53" s="934"/>
      <c r="DT53" s="934"/>
      <c r="DU53" s="934"/>
      <c r="DV53" s="935"/>
      <c r="DW53" s="936"/>
      <c r="DZ53" s="911" t="s">
        <v>780</v>
      </c>
      <c r="EA53" s="912" t="s">
        <v>273</v>
      </c>
      <c r="EB53" s="913"/>
      <c r="EC53" s="914"/>
      <c r="ED53" s="915"/>
      <c r="EE53" s="916"/>
      <c r="EF53" s="917"/>
      <c r="EG53" s="898"/>
      <c r="EH53" s="898"/>
      <c r="EI53" s="934"/>
      <c r="EJ53" s="934"/>
      <c r="EK53" s="934"/>
      <c r="EL53" s="934"/>
      <c r="EM53" s="935"/>
      <c r="EN53" s="936"/>
      <c r="EQ53" s="911" t="s">
        <v>780</v>
      </c>
      <c r="ER53" s="912" t="s">
        <v>273</v>
      </c>
      <c r="ES53" s="913"/>
      <c r="ET53" s="914"/>
      <c r="EU53" s="915"/>
      <c r="EV53" s="916"/>
      <c r="EW53" s="917"/>
      <c r="EX53" s="898"/>
      <c r="EY53" s="898"/>
      <c r="EZ53" s="934"/>
      <c r="FA53" s="934"/>
      <c r="FB53" s="934"/>
      <c r="FC53" s="934"/>
      <c r="FD53" s="935"/>
      <c r="FE53" s="936"/>
      <c r="FH53" s="911"/>
      <c r="FI53" s="912"/>
      <c r="FJ53" s="913"/>
      <c r="FK53" s="914"/>
      <c r="FL53" s="915"/>
      <c r="FM53" s="916"/>
      <c r="FN53" s="917"/>
      <c r="FO53" s="898"/>
      <c r="FP53" s="898"/>
      <c r="FQ53" s="934"/>
      <c r="FR53" s="934"/>
      <c r="FS53" s="934"/>
      <c r="FT53" s="934"/>
      <c r="FU53" s="935"/>
      <c r="FV53" s="936"/>
      <c r="FY53" s="911" t="s">
        <v>780</v>
      </c>
      <c r="FZ53" s="912" t="s">
        <v>273</v>
      </c>
      <c r="GA53" s="913"/>
      <c r="GB53" s="914"/>
      <c r="GC53" s="914"/>
      <c r="GD53" s="916"/>
      <c r="GE53" s="917"/>
      <c r="GF53" s="898"/>
      <c r="GG53" s="898"/>
      <c r="GH53" s="934"/>
      <c r="GI53" s="934"/>
      <c r="GJ53" s="934"/>
      <c r="GK53" s="934"/>
      <c r="GL53" s="935"/>
      <c r="GM53" s="936"/>
      <c r="GP53" s="911" t="s">
        <v>780</v>
      </c>
      <c r="GQ53" s="912" t="s">
        <v>273</v>
      </c>
      <c r="GR53" s="913"/>
      <c r="GS53" s="914"/>
      <c r="GT53" s="915"/>
      <c r="GU53" s="916"/>
      <c r="GV53" s="917"/>
      <c r="GW53" s="898"/>
      <c r="GX53" s="898"/>
      <c r="GY53" s="934"/>
      <c r="GZ53" s="934"/>
      <c r="HA53" s="934"/>
      <c r="HB53" s="934"/>
      <c r="HC53" s="935"/>
      <c r="HD53" s="936"/>
      <c r="HG53" s="911" t="s">
        <v>780</v>
      </c>
      <c r="HH53" s="912" t="s">
        <v>273</v>
      </c>
      <c r="HI53" s="913"/>
      <c r="HJ53" s="914"/>
      <c r="HK53" s="915"/>
      <c r="HL53" s="916"/>
      <c r="HM53" s="917"/>
      <c r="HN53" s="898"/>
      <c r="HO53" s="898"/>
      <c r="HP53" s="934"/>
      <c r="HQ53" s="934"/>
      <c r="HR53" s="934"/>
      <c r="HS53" s="934"/>
      <c r="HT53" s="935"/>
      <c r="HU53" s="936"/>
      <c r="HX53" s="911" t="s">
        <v>780</v>
      </c>
      <c r="HY53" s="912" t="s">
        <v>273</v>
      </c>
      <c r="HZ53" s="913"/>
      <c r="IA53" s="914"/>
      <c r="IB53" s="915"/>
      <c r="IC53" s="916"/>
      <c r="ID53" s="917"/>
      <c r="IE53" s="898"/>
      <c r="IF53" s="898"/>
      <c r="IG53" s="934"/>
      <c r="IH53" s="934"/>
      <c r="II53" s="934"/>
      <c r="IJ53" s="934"/>
      <c r="IK53" s="935"/>
      <c r="IL53" s="936"/>
      <c r="IO53" s="911" t="s">
        <v>780</v>
      </c>
      <c r="IP53" s="912" t="s">
        <v>273</v>
      </c>
      <c r="IQ53" s="913"/>
      <c r="IR53" s="914"/>
      <c r="IS53" s="915"/>
      <c r="IT53" s="916"/>
      <c r="IU53" s="917"/>
      <c r="IV53" s="898"/>
      <c r="IW53" s="898"/>
      <c r="IX53" s="934"/>
      <c r="IY53" s="934"/>
      <c r="IZ53" s="934"/>
      <c r="JA53" s="934"/>
      <c r="JB53" s="935"/>
      <c r="JC53" s="936"/>
      <c r="JF53" s="911" t="s">
        <v>780</v>
      </c>
      <c r="JG53" s="912" t="s">
        <v>273</v>
      </c>
      <c r="JH53" s="913"/>
      <c r="JI53" s="914"/>
      <c r="JJ53" s="915"/>
      <c r="JK53" s="916"/>
      <c r="JL53" s="917"/>
      <c r="JM53" s="898"/>
      <c r="JN53" s="898"/>
      <c r="JO53" s="934"/>
      <c r="JP53" s="934"/>
      <c r="JQ53" s="934"/>
      <c r="JR53" s="934"/>
      <c r="JS53" s="935"/>
      <c r="JT53" s="936"/>
      <c r="JW53" s="911" t="s">
        <v>780</v>
      </c>
      <c r="JX53" s="912" t="s">
        <v>273</v>
      </c>
      <c r="JY53" s="913"/>
      <c r="JZ53" s="914"/>
      <c r="KA53" s="915"/>
      <c r="KB53" s="916"/>
      <c r="KC53" s="917"/>
      <c r="KD53" s="898"/>
      <c r="KE53" s="898"/>
      <c r="KF53" s="934"/>
      <c r="KG53" s="934"/>
      <c r="KH53" s="934"/>
      <c r="KI53" s="934"/>
      <c r="KJ53" s="935"/>
      <c r="KK53" s="936"/>
      <c r="KN53" s="911" t="s">
        <v>780</v>
      </c>
      <c r="KO53" s="912" t="s">
        <v>273</v>
      </c>
      <c r="KP53" s="913"/>
      <c r="KQ53" s="914"/>
      <c r="KR53" s="915"/>
      <c r="KS53" s="916"/>
      <c r="KT53" s="917"/>
      <c r="KU53" s="898"/>
      <c r="KV53" s="898"/>
      <c r="KW53" s="934"/>
      <c r="KX53" s="934"/>
      <c r="KY53" s="934"/>
      <c r="KZ53" s="934"/>
      <c r="LA53" s="935"/>
      <c r="LB53" s="936"/>
      <c r="LE53" s="911" t="s">
        <v>780</v>
      </c>
      <c r="LF53" s="912" t="s">
        <v>273</v>
      </c>
      <c r="LG53" s="913"/>
      <c r="LH53" s="914"/>
      <c r="LI53" s="992">
        <v>0</v>
      </c>
      <c r="LJ53" s="993"/>
      <c r="LK53" s="917"/>
      <c r="LL53" s="898"/>
      <c r="LM53" s="898"/>
      <c r="LN53" s="934"/>
      <c r="LO53" s="934"/>
      <c r="LP53" s="934"/>
      <c r="LQ53" s="934"/>
      <c r="LR53" s="935"/>
      <c r="LS53" s="936"/>
      <c r="LV53" s="911" t="s">
        <v>780</v>
      </c>
      <c r="LW53" s="912" t="s">
        <v>273</v>
      </c>
      <c r="LX53" s="913"/>
      <c r="LY53" s="914"/>
      <c r="LZ53" s="915"/>
      <c r="MA53" s="916"/>
      <c r="MB53" s="917"/>
      <c r="MC53" s="898"/>
      <c r="MD53" s="898"/>
      <c r="ME53" s="934"/>
      <c r="MF53" s="934"/>
      <c r="MG53" s="934"/>
      <c r="MH53" s="934"/>
      <c r="MI53" s="935"/>
      <c r="MJ53" s="936"/>
      <c r="MM53" s="911" t="s">
        <v>780</v>
      </c>
      <c r="MN53" s="912" t="s">
        <v>273</v>
      </c>
      <c r="MO53" s="913"/>
      <c r="MP53" s="914"/>
      <c r="MQ53" s="915"/>
      <c r="MR53" s="916"/>
      <c r="MS53" s="917"/>
      <c r="MT53" s="898"/>
      <c r="MU53" s="898"/>
      <c r="MV53" s="934"/>
      <c r="MW53" s="934"/>
      <c r="MX53" s="934"/>
      <c r="MY53" s="934"/>
      <c r="MZ53" s="935"/>
      <c r="NA53" s="936"/>
      <c r="ND53" s="994" t="s">
        <v>780</v>
      </c>
      <c r="NE53" s="995" t="s">
        <v>273</v>
      </c>
      <c r="NF53" s="996"/>
      <c r="NG53" s="997"/>
      <c r="NH53" s="998"/>
      <c r="NI53" s="999"/>
      <c r="NJ53" s="917"/>
      <c r="NK53" s="898"/>
      <c r="NL53" s="898"/>
      <c r="NM53" s="934"/>
      <c r="NN53" s="934"/>
      <c r="NO53" s="934"/>
      <c r="NP53" s="934"/>
      <c r="NQ53" s="935"/>
      <c r="NR53" s="936"/>
      <c r="NU53" s="1073" t="s">
        <v>780</v>
      </c>
      <c r="NV53" s="1074" t="s">
        <v>273</v>
      </c>
      <c r="NW53" s="1075"/>
      <c r="NX53" s="1076"/>
      <c r="NY53" s="1077"/>
      <c r="NZ53" s="1078"/>
      <c r="OA53" s="917"/>
      <c r="OB53" s="898"/>
      <c r="OC53" s="898"/>
      <c r="OD53" s="934"/>
      <c r="OE53" s="934"/>
      <c r="OF53" s="934"/>
      <c r="OG53" s="934"/>
      <c r="OH53" s="935"/>
      <c r="OI53" s="936"/>
      <c r="OL53" s="911" t="s">
        <v>780</v>
      </c>
      <c r="OM53" s="912" t="s">
        <v>273</v>
      </c>
      <c r="ON53" s="913"/>
      <c r="OO53" s="914"/>
      <c r="OP53" s="915"/>
      <c r="OQ53" s="916"/>
      <c r="OR53" s="917"/>
      <c r="OS53" s="898"/>
      <c r="OT53" s="898"/>
      <c r="OU53" s="934"/>
      <c r="OV53" s="934"/>
      <c r="OW53" s="934"/>
      <c r="OX53" s="934"/>
      <c r="OY53" s="935"/>
      <c r="OZ53" s="936"/>
      <c r="PC53" s="911" t="s">
        <v>780</v>
      </c>
      <c r="PD53" s="912" t="s">
        <v>273</v>
      </c>
      <c r="PE53" s="913"/>
      <c r="PF53" s="914"/>
      <c r="PG53" s="932"/>
      <c r="PH53" s="933"/>
      <c r="PI53" s="917"/>
      <c r="PJ53" s="898"/>
      <c r="PK53" s="898"/>
      <c r="PL53" s="934"/>
      <c r="PM53" s="934"/>
      <c r="PN53" s="934"/>
      <c r="PO53" s="934"/>
      <c r="PP53" s="935"/>
      <c r="PQ53" s="936"/>
      <c r="PT53" s="911" t="s">
        <v>780</v>
      </c>
      <c r="PU53" s="912" t="s">
        <v>273</v>
      </c>
      <c r="PV53" s="913"/>
      <c r="PW53" s="914"/>
      <c r="PX53" s="915"/>
      <c r="PY53" s="916"/>
      <c r="PZ53" s="917"/>
      <c r="QA53" s="898"/>
      <c r="QB53" s="898"/>
      <c r="QC53" s="934"/>
      <c r="QD53" s="934"/>
      <c r="QE53" s="934"/>
      <c r="QF53" s="934"/>
      <c r="QG53" s="935"/>
      <c r="QH53" s="936"/>
      <c r="QK53" s="911" t="s">
        <v>780</v>
      </c>
      <c r="QL53" s="912" t="s">
        <v>273</v>
      </c>
      <c r="QM53" s="913"/>
      <c r="QN53" s="914"/>
      <c r="QO53" s="992">
        <v>0</v>
      </c>
      <c r="QP53" s="993"/>
      <c r="QQ53" s="917"/>
      <c r="QR53" s="898"/>
      <c r="QS53" s="898"/>
      <c r="QT53" s="934"/>
      <c r="QU53" s="934"/>
      <c r="QV53" s="934"/>
      <c r="QW53" s="934"/>
      <c r="QX53" s="935"/>
      <c r="QY53" s="936"/>
      <c r="RB53" s="405"/>
      <c r="RC53" s="406"/>
      <c r="RD53" s="407"/>
      <c r="RE53" s="408"/>
      <c r="RF53" s="409"/>
      <c r="RG53" s="410"/>
      <c r="RH53" s="410"/>
      <c r="RI53" s="898"/>
      <c r="RJ53" s="898"/>
      <c r="RK53" s="934"/>
      <c r="RL53" s="934"/>
      <c r="RM53" s="934"/>
      <c r="RN53" s="934"/>
      <c r="RO53" s="935"/>
      <c r="RP53" s="936"/>
      <c r="RS53" s="405"/>
      <c r="RT53" s="406"/>
      <c r="RU53" s="407"/>
      <c r="RV53" s="408"/>
      <c r="RW53" s="409"/>
      <c r="RX53" s="410"/>
      <c r="RY53" s="410"/>
      <c r="RZ53" s="898"/>
      <c r="SA53" s="898"/>
      <c r="SB53" s="934"/>
      <c r="SC53" s="934"/>
      <c r="SD53" s="934"/>
      <c r="SE53" s="934"/>
      <c r="SF53" s="935"/>
      <c r="SG53" s="936"/>
      <c r="SJ53" s="405"/>
      <c r="SK53" s="406"/>
      <c r="SL53" s="407"/>
      <c r="SM53" s="408"/>
      <c r="SN53" s="409"/>
      <c r="SO53" s="410"/>
      <c r="SP53" s="410"/>
      <c r="SQ53" s="898"/>
      <c r="SR53" s="898"/>
      <c r="SS53" s="934"/>
      <c r="ST53" s="934"/>
      <c r="SU53" s="934"/>
      <c r="SV53" s="934"/>
      <c r="SW53" s="935"/>
      <c r="SX53" s="936"/>
    </row>
    <row r="54" spans="2:518" ht="18.75" thickTop="1" thickBot="1">
      <c r="B54" s="937" t="s">
        <v>781</v>
      </c>
      <c r="C54" s="938" t="s">
        <v>435</v>
      </c>
      <c r="D54" s="939"/>
      <c r="E54" s="940"/>
      <c r="F54" s="941"/>
      <c r="G54" s="942"/>
      <c r="H54" s="943"/>
      <c r="K54" s="937" t="s">
        <v>781</v>
      </c>
      <c r="L54" s="938" t="s">
        <v>435</v>
      </c>
      <c r="M54" s="939"/>
      <c r="N54" s="940"/>
      <c r="O54" s="941"/>
      <c r="P54" s="942"/>
      <c r="Q54" s="943"/>
      <c r="R54" s="898"/>
      <c r="S54" s="898"/>
      <c r="T54" s="934"/>
      <c r="U54" s="934"/>
      <c r="V54" s="934"/>
      <c r="W54" s="934"/>
      <c r="X54" s="935"/>
      <c r="Y54" s="936"/>
      <c r="Z54" s="872"/>
      <c r="AA54" s="872"/>
      <c r="AB54" s="937" t="s">
        <v>781</v>
      </c>
      <c r="AC54" s="938" t="s">
        <v>435</v>
      </c>
      <c r="AD54" s="939"/>
      <c r="AE54" s="940"/>
      <c r="AF54" s="941"/>
      <c r="AG54" s="942"/>
      <c r="AH54" s="943"/>
      <c r="AI54" s="898"/>
      <c r="AJ54" s="898"/>
      <c r="AK54" s="934"/>
      <c r="AL54" s="934"/>
      <c r="AM54" s="934"/>
      <c r="AN54" s="934"/>
      <c r="AO54" s="935"/>
      <c r="AP54" s="936"/>
      <c r="AQ54" s="872"/>
      <c r="AR54" s="872"/>
      <c r="AS54" s="937" t="s">
        <v>781</v>
      </c>
      <c r="AT54" s="1006" t="s">
        <v>435</v>
      </c>
      <c r="AU54" s="939"/>
      <c r="AV54" s="940"/>
      <c r="AW54" s="944"/>
      <c r="AX54" s="945"/>
      <c r="AY54" s="943"/>
      <c r="AZ54" s="898"/>
      <c r="BA54" s="898"/>
      <c r="BB54" s="934"/>
      <c r="BC54" s="934"/>
      <c r="BD54" s="934"/>
      <c r="BE54" s="934"/>
      <c r="BF54" s="935"/>
      <c r="BG54" s="936"/>
      <c r="BJ54" s="937" t="s">
        <v>781</v>
      </c>
      <c r="BK54" s="938" t="s">
        <v>435</v>
      </c>
      <c r="BL54" s="939"/>
      <c r="BM54" s="940"/>
      <c r="BN54" s="941"/>
      <c r="BO54" s="942"/>
      <c r="BP54" s="943"/>
      <c r="BQ54" s="898"/>
      <c r="BR54" s="898"/>
      <c r="BS54" s="934"/>
      <c r="BT54" s="934"/>
      <c r="BU54" s="934"/>
      <c r="BV54" s="934"/>
      <c r="BW54" s="935"/>
      <c r="BX54" s="936"/>
      <c r="CA54" s="937" t="s">
        <v>781</v>
      </c>
      <c r="CB54" s="938" t="s">
        <v>435</v>
      </c>
      <c r="CC54" s="939"/>
      <c r="CD54" s="940"/>
      <c r="CE54" s="941"/>
      <c r="CF54" s="942"/>
      <c r="CG54" s="943"/>
      <c r="CH54" s="898"/>
      <c r="CI54" s="898"/>
      <c r="CJ54" s="934"/>
      <c r="CK54" s="934"/>
      <c r="CL54" s="934"/>
      <c r="CM54" s="934"/>
      <c r="CN54" s="935"/>
      <c r="CO54" s="936"/>
      <c r="CR54" s="937" t="s">
        <v>781</v>
      </c>
      <c r="CS54" s="938" t="s">
        <v>435</v>
      </c>
      <c r="CT54" s="939"/>
      <c r="CU54" s="940"/>
      <c r="CV54" s="941"/>
      <c r="CW54" s="942"/>
      <c r="CX54" s="943"/>
      <c r="CY54" s="898"/>
      <c r="CZ54" s="898"/>
      <c r="DA54" s="934"/>
      <c r="DB54" s="934"/>
      <c r="DC54" s="934"/>
      <c r="DD54" s="934"/>
      <c r="DE54" s="935"/>
      <c r="DF54" s="936"/>
      <c r="DI54" s="937" t="s">
        <v>781</v>
      </c>
      <c r="DJ54" s="938" t="s">
        <v>435</v>
      </c>
      <c r="DK54" s="939"/>
      <c r="DL54" s="940"/>
      <c r="DM54" s="941"/>
      <c r="DN54" s="942"/>
      <c r="DO54" s="943"/>
      <c r="DP54" s="898"/>
      <c r="DQ54" s="898"/>
      <c r="DR54" s="934"/>
      <c r="DS54" s="934"/>
      <c r="DT54" s="934"/>
      <c r="DU54" s="934"/>
      <c r="DV54" s="935"/>
      <c r="DW54" s="936"/>
      <c r="DZ54" s="937" t="s">
        <v>781</v>
      </c>
      <c r="EA54" s="938" t="s">
        <v>435</v>
      </c>
      <c r="EB54" s="939"/>
      <c r="EC54" s="940"/>
      <c r="ED54" s="941"/>
      <c r="EE54" s="942"/>
      <c r="EF54" s="943"/>
      <c r="EG54" s="898"/>
      <c r="EH54" s="898"/>
      <c r="EI54" s="934"/>
      <c r="EJ54" s="934"/>
      <c r="EK54" s="934"/>
      <c r="EL54" s="934"/>
      <c r="EM54" s="935"/>
      <c r="EN54" s="936"/>
      <c r="EQ54" s="937" t="s">
        <v>781</v>
      </c>
      <c r="ER54" s="938" t="s">
        <v>435</v>
      </c>
      <c r="ES54" s="939"/>
      <c r="ET54" s="940"/>
      <c r="EU54" s="941"/>
      <c r="EV54" s="942"/>
      <c r="EW54" s="943"/>
      <c r="EX54" s="898"/>
      <c r="EY54" s="898"/>
      <c r="EZ54" s="934"/>
      <c r="FA54" s="934"/>
      <c r="FB54" s="934"/>
      <c r="FC54" s="934"/>
      <c r="FD54" s="935"/>
      <c r="FE54" s="936"/>
      <c r="FH54" s="937"/>
      <c r="FI54" s="938"/>
      <c r="FJ54" s="939"/>
      <c r="FK54" s="940"/>
      <c r="FL54" s="941"/>
      <c r="FM54" s="942"/>
      <c r="FN54" s="943"/>
      <c r="FO54" s="898"/>
      <c r="FP54" s="898"/>
      <c r="FQ54" s="934"/>
      <c r="FR54" s="934"/>
      <c r="FS54" s="934"/>
      <c r="FT54" s="934"/>
      <c r="FU54" s="935"/>
      <c r="FV54" s="936"/>
      <c r="FY54" s="937" t="s">
        <v>781</v>
      </c>
      <c r="FZ54" s="938" t="s">
        <v>435</v>
      </c>
      <c r="GA54" s="939"/>
      <c r="GB54" s="940"/>
      <c r="GC54" s="941"/>
      <c r="GD54" s="942"/>
      <c r="GE54" s="943"/>
      <c r="GF54" s="898"/>
      <c r="GG54" s="898"/>
      <c r="GH54" s="934"/>
      <c r="GI54" s="934"/>
      <c r="GJ54" s="934"/>
      <c r="GK54" s="934"/>
      <c r="GL54" s="935"/>
      <c r="GM54" s="936"/>
      <c r="GP54" s="937" t="s">
        <v>781</v>
      </c>
      <c r="GQ54" s="938" t="s">
        <v>435</v>
      </c>
      <c r="GR54" s="939"/>
      <c r="GS54" s="940"/>
      <c r="GT54" s="941"/>
      <c r="GU54" s="942"/>
      <c r="GV54" s="943"/>
      <c r="GW54" s="898"/>
      <c r="GX54" s="898"/>
      <c r="GY54" s="934"/>
      <c r="GZ54" s="934"/>
      <c r="HA54" s="934"/>
      <c r="HB54" s="934"/>
      <c r="HC54" s="935"/>
      <c r="HD54" s="936"/>
      <c r="HG54" s="937" t="s">
        <v>781</v>
      </c>
      <c r="HH54" s="938" t="s">
        <v>435</v>
      </c>
      <c r="HI54" s="939"/>
      <c r="HJ54" s="940"/>
      <c r="HK54" s="941"/>
      <c r="HL54" s="942"/>
      <c r="HM54" s="943"/>
      <c r="HN54" s="898"/>
      <c r="HO54" s="898"/>
      <c r="HP54" s="934"/>
      <c r="HQ54" s="934"/>
      <c r="HR54" s="934"/>
      <c r="HS54" s="934"/>
      <c r="HT54" s="935"/>
      <c r="HU54" s="936"/>
      <c r="HX54" s="937" t="s">
        <v>781</v>
      </c>
      <c r="HY54" s="938" t="s">
        <v>435</v>
      </c>
      <c r="HZ54" s="939"/>
      <c r="IA54" s="940"/>
      <c r="IB54" s="941"/>
      <c r="IC54" s="942"/>
      <c r="ID54" s="943"/>
      <c r="IE54" s="898"/>
      <c r="IF54" s="898"/>
      <c r="IG54" s="934"/>
      <c r="IH54" s="934"/>
      <c r="II54" s="934"/>
      <c r="IJ54" s="934"/>
      <c r="IK54" s="935"/>
      <c r="IL54" s="936"/>
      <c r="IO54" s="937" t="s">
        <v>781</v>
      </c>
      <c r="IP54" s="938" t="s">
        <v>435</v>
      </c>
      <c r="IQ54" s="939"/>
      <c r="IR54" s="940"/>
      <c r="IS54" s="941"/>
      <c r="IT54" s="942"/>
      <c r="IU54" s="943"/>
      <c r="IV54" s="898"/>
      <c r="IW54" s="898"/>
      <c r="IX54" s="934"/>
      <c r="IY54" s="934"/>
      <c r="IZ54" s="934"/>
      <c r="JA54" s="934"/>
      <c r="JB54" s="935"/>
      <c r="JC54" s="936"/>
      <c r="JF54" s="937" t="s">
        <v>781</v>
      </c>
      <c r="JG54" s="938" t="s">
        <v>435</v>
      </c>
      <c r="JH54" s="939"/>
      <c r="JI54" s="940"/>
      <c r="JJ54" s="941"/>
      <c r="JK54" s="942"/>
      <c r="JL54" s="943"/>
      <c r="JM54" s="898"/>
      <c r="JN54" s="898"/>
      <c r="JO54" s="934"/>
      <c r="JP54" s="934"/>
      <c r="JQ54" s="934"/>
      <c r="JR54" s="934"/>
      <c r="JS54" s="935"/>
      <c r="JT54" s="936"/>
      <c r="JW54" s="937" t="s">
        <v>781</v>
      </c>
      <c r="JX54" s="938" t="s">
        <v>435</v>
      </c>
      <c r="JY54" s="939"/>
      <c r="JZ54" s="940"/>
      <c r="KA54" s="941"/>
      <c r="KB54" s="942"/>
      <c r="KC54" s="943"/>
      <c r="KD54" s="898"/>
      <c r="KE54" s="898"/>
      <c r="KF54" s="934"/>
      <c r="KG54" s="934"/>
      <c r="KH54" s="934"/>
      <c r="KI54" s="934"/>
      <c r="KJ54" s="935"/>
      <c r="KK54" s="936"/>
      <c r="KN54" s="937" t="s">
        <v>781</v>
      </c>
      <c r="KO54" s="938" t="s">
        <v>435</v>
      </c>
      <c r="KP54" s="939"/>
      <c r="KQ54" s="940"/>
      <c r="KR54" s="941"/>
      <c r="KS54" s="942"/>
      <c r="KT54" s="943"/>
      <c r="KU54" s="898"/>
      <c r="KV54" s="898"/>
      <c r="KW54" s="934"/>
      <c r="KX54" s="934"/>
      <c r="KY54" s="934"/>
      <c r="KZ54" s="934"/>
      <c r="LA54" s="935"/>
      <c r="LB54" s="936"/>
      <c r="LE54" s="937" t="s">
        <v>781</v>
      </c>
      <c r="LF54" s="938" t="s">
        <v>435</v>
      </c>
      <c r="LG54" s="939"/>
      <c r="LH54" s="940"/>
      <c r="LI54" s="1007">
        <v>0</v>
      </c>
      <c r="LJ54" s="1008"/>
      <c r="LK54" s="943"/>
      <c r="LL54" s="898"/>
      <c r="LM54" s="898"/>
      <c r="LN54" s="934"/>
      <c r="LO54" s="934"/>
      <c r="LP54" s="934"/>
      <c r="LQ54" s="934"/>
      <c r="LR54" s="935"/>
      <c r="LS54" s="936"/>
      <c r="LV54" s="937" t="s">
        <v>781</v>
      </c>
      <c r="LW54" s="938" t="s">
        <v>435</v>
      </c>
      <c r="LX54" s="939"/>
      <c r="LY54" s="940"/>
      <c r="LZ54" s="941"/>
      <c r="MA54" s="942"/>
      <c r="MB54" s="943"/>
      <c r="MC54" s="898"/>
      <c r="MD54" s="898"/>
      <c r="ME54" s="934"/>
      <c r="MF54" s="934"/>
      <c r="MG54" s="934"/>
      <c r="MH54" s="934"/>
      <c r="MI54" s="935"/>
      <c r="MJ54" s="936"/>
      <c r="MM54" s="937" t="s">
        <v>781</v>
      </c>
      <c r="MN54" s="938" t="s">
        <v>435</v>
      </c>
      <c r="MO54" s="939"/>
      <c r="MP54" s="940"/>
      <c r="MQ54" s="941"/>
      <c r="MR54" s="942"/>
      <c r="MS54" s="943"/>
      <c r="MT54" s="898"/>
      <c r="MU54" s="898"/>
      <c r="MV54" s="934"/>
      <c r="MW54" s="934"/>
      <c r="MX54" s="934"/>
      <c r="MY54" s="934"/>
      <c r="MZ54" s="935"/>
      <c r="NA54" s="936"/>
      <c r="ND54" s="946" t="s">
        <v>781</v>
      </c>
      <c r="NE54" s="1009" t="s">
        <v>435</v>
      </c>
      <c r="NF54" s="948"/>
      <c r="NG54" s="949"/>
      <c r="NH54" s="998"/>
      <c r="NI54" s="950"/>
      <c r="NJ54" s="943"/>
      <c r="NK54" s="898"/>
      <c r="NL54" s="898"/>
      <c r="NM54" s="934"/>
      <c r="NN54" s="934"/>
      <c r="NO54" s="934"/>
      <c r="NP54" s="934"/>
      <c r="NQ54" s="935"/>
      <c r="NR54" s="936"/>
      <c r="NU54" s="951" t="s">
        <v>781</v>
      </c>
      <c r="NV54" s="1010" t="s">
        <v>435</v>
      </c>
      <c r="NW54" s="953"/>
      <c r="NX54" s="954"/>
      <c r="NY54" s="1011"/>
      <c r="NZ54" s="955"/>
      <c r="OA54" s="943"/>
      <c r="OB54" s="898"/>
      <c r="OC54" s="898"/>
      <c r="OD54" s="934"/>
      <c r="OE54" s="934"/>
      <c r="OF54" s="934"/>
      <c r="OG54" s="934"/>
      <c r="OH54" s="935"/>
      <c r="OI54" s="936"/>
      <c r="OL54" s="937" t="s">
        <v>781</v>
      </c>
      <c r="OM54" s="938" t="s">
        <v>435</v>
      </c>
      <c r="ON54" s="939"/>
      <c r="OO54" s="940"/>
      <c r="OP54" s="941"/>
      <c r="OQ54" s="942"/>
      <c r="OR54" s="943"/>
      <c r="OS54" s="898"/>
      <c r="OT54" s="898"/>
      <c r="OU54" s="934"/>
      <c r="OV54" s="934"/>
      <c r="OW54" s="934"/>
      <c r="OX54" s="934"/>
      <c r="OY54" s="935"/>
      <c r="OZ54" s="936"/>
      <c r="PC54" s="937" t="s">
        <v>781</v>
      </c>
      <c r="PD54" s="938" t="s">
        <v>435</v>
      </c>
      <c r="PE54" s="939"/>
      <c r="PF54" s="940"/>
      <c r="PG54" s="956"/>
      <c r="PH54" s="957"/>
      <c r="PI54" s="943"/>
      <c r="PJ54" s="898"/>
      <c r="PK54" s="898"/>
      <c r="PL54" s="934"/>
      <c r="PM54" s="934"/>
      <c r="PN54" s="934"/>
      <c r="PO54" s="934"/>
      <c r="PP54" s="935"/>
      <c r="PQ54" s="936"/>
      <c r="PT54" s="937" t="s">
        <v>781</v>
      </c>
      <c r="PU54" s="938" t="s">
        <v>435</v>
      </c>
      <c r="PV54" s="939"/>
      <c r="PW54" s="940"/>
      <c r="PX54" s="941"/>
      <c r="PY54" s="942"/>
      <c r="PZ54" s="943"/>
      <c r="QA54" s="898"/>
      <c r="QB54" s="898"/>
      <c r="QC54" s="934"/>
      <c r="QD54" s="934"/>
      <c r="QE54" s="934"/>
      <c r="QF54" s="934"/>
      <c r="QG54" s="935"/>
      <c r="QH54" s="936"/>
      <c r="QK54" s="937" t="s">
        <v>781</v>
      </c>
      <c r="QL54" s="938" t="s">
        <v>435</v>
      </c>
      <c r="QM54" s="939"/>
      <c r="QN54" s="940"/>
      <c r="QO54" s="1007">
        <v>0</v>
      </c>
      <c r="QP54" s="1008"/>
      <c r="QQ54" s="943"/>
      <c r="QR54" s="898"/>
      <c r="QS54" s="898"/>
      <c r="QT54" s="934"/>
      <c r="QU54" s="934"/>
      <c r="QV54" s="934"/>
      <c r="QW54" s="934"/>
      <c r="QX54" s="935"/>
      <c r="QY54" s="936"/>
      <c r="RB54" s="405"/>
      <c r="RC54" s="406"/>
      <c r="RD54" s="407"/>
      <c r="RE54" s="408"/>
      <c r="RF54" s="409"/>
      <c r="RG54" s="410"/>
      <c r="RH54" s="410"/>
      <c r="RI54" s="898"/>
      <c r="RJ54" s="898"/>
      <c r="RK54" s="934"/>
      <c r="RL54" s="934"/>
      <c r="RM54" s="934"/>
      <c r="RN54" s="934"/>
      <c r="RO54" s="935"/>
      <c r="RP54" s="936"/>
      <c r="RS54" s="405"/>
      <c r="RT54" s="406"/>
      <c r="RU54" s="407"/>
      <c r="RV54" s="408"/>
      <c r="RW54" s="409"/>
      <c r="RX54" s="410"/>
      <c r="RY54" s="410"/>
      <c r="RZ54" s="898"/>
      <c r="SA54" s="898"/>
      <c r="SB54" s="934"/>
      <c r="SC54" s="934"/>
      <c r="SD54" s="934"/>
      <c r="SE54" s="934"/>
      <c r="SF54" s="935"/>
      <c r="SG54" s="936"/>
      <c r="SJ54" s="405"/>
      <c r="SK54" s="406"/>
      <c r="SL54" s="407"/>
      <c r="SM54" s="408"/>
      <c r="SN54" s="409"/>
      <c r="SO54" s="410"/>
      <c r="SP54" s="410"/>
      <c r="SQ54" s="898"/>
      <c r="SR54" s="898"/>
      <c r="SS54" s="934"/>
      <c r="ST54" s="934"/>
      <c r="SU54" s="934"/>
      <c r="SV54" s="934"/>
      <c r="SW54" s="935"/>
      <c r="SX54" s="936"/>
    </row>
    <row r="55" spans="2:518" ht="61.5" customHeight="1" thickTop="1" thickBot="1">
      <c r="B55" s="958" t="s">
        <v>782</v>
      </c>
      <c r="C55" s="1030" t="s">
        <v>274</v>
      </c>
      <c r="D55" s="1031" t="s">
        <v>268</v>
      </c>
      <c r="E55" s="1044">
        <f>50+35</f>
        <v>85</v>
      </c>
      <c r="F55" s="1045"/>
      <c r="G55" s="963">
        <f>ROUND(E55*F55,0)</f>
        <v>0</v>
      </c>
      <c r="H55" s="1016"/>
      <c r="K55" s="958" t="s">
        <v>782</v>
      </c>
      <c r="L55" s="1030" t="s">
        <v>274</v>
      </c>
      <c r="M55" s="1031" t="s">
        <v>268</v>
      </c>
      <c r="N55" s="1044">
        <f>50+35</f>
        <v>85</v>
      </c>
      <c r="O55" s="1046">
        <v>46500</v>
      </c>
      <c r="P55" s="963">
        <f t="shared" ref="P55:P56" si="857">ROUND(N55*O55,0)</f>
        <v>3952500</v>
      </c>
      <c r="Q55" s="1016"/>
      <c r="R55" s="898">
        <f>IF(EXACT(VLOOKUP(K55,OFERTA_0,2,FALSE),L55),1,0)</f>
        <v>1</v>
      </c>
      <c r="S55" s="898">
        <f>IF(EXACT(VLOOKUP(K55,OFERTA_0,3,FALSE),M55),1,0)</f>
        <v>1</v>
      </c>
      <c r="T55" s="899">
        <f>IF(EXACT(VLOOKUP(K55,OFERTA_0,4,FALSE),N55),1,0)</f>
        <v>1</v>
      </c>
      <c r="U55" s="899">
        <f>IF(O55=0,0,1)</f>
        <v>1</v>
      </c>
      <c r="V55" s="899">
        <f>IF(P55=0,0,1)</f>
        <v>1</v>
      </c>
      <c r="W55" s="899">
        <f>PRODUCT(R55:V55)</f>
        <v>1</v>
      </c>
      <c r="X55" s="966">
        <f>ROUND(P55,0)</f>
        <v>3952500</v>
      </c>
      <c r="Y55" s="901">
        <f>P55-X55</f>
        <v>0</v>
      </c>
      <c r="Z55" s="872"/>
      <c r="AA55" s="872"/>
      <c r="AB55" s="958" t="s">
        <v>782</v>
      </c>
      <c r="AC55" s="1030" t="s">
        <v>274</v>
      </c>
      <c r="AD55" s="1031" t="s">
        <v>268</v>
      </c>
      <c r="AE55" s="1044">
        <f>50+35</f>
        <v>85</v>
      </c>
      <c r="AF55" s="1045">
        <v>61000</v>
      </c>
      <c r="AG55" s="963">
        <f t="shared" ref="AG55:AG56" si="858">ROUND(AE55*AF55,0)</f>
        <v>5185000</v>
      </c>
      <c r="AH55" s="1016"/>
      <c r="AI55" s="898">
        <f>IF(EXACT(VLOOKUP(AB55,OFERTA_0,2,FALSE),AC55),1,0)</f>
        <v>1</v>
      </c>
      <c r="AJ55" s="898">
        <f>IF(EXACT(VLOOKUP(AB55,OFERTA_0,3,FALSE),AD55),1,0)</f>
        <v>1</v>
      </c>
      <c r="AK55" s="899">
        <f>IF(EXACT(VLOOKUP(AB55,OFERTA_0,4,FALSE),AE55),1,0)</f>
        <v>1</v>
      </c>
      <c r="AL55" s="899">
        <f>IF(AF55=0,0,1)</f>
        <v>1</v>
      </c>
      <c r="AM55" s="899">
        <f>IF(AG55=0,0,1)</f>
        <v>1</v>
      </c>
      <c r="AN55" s="899">
        <f>PRODUCT(AI55:AM55)</f>
        <v>1</v>
      </c>
      <c r="AO55" s="966">
        <f>ROUND(AG55,0)</f>
        <v>5185000</v>
      </c>
      <c r="AP55" s="901">
        <f>AG55-AO55</f>
        <v>0</v>
      </c>
      <c r="AQ55" s="872"/>
      <c r="AR55" s="872"/>
      <c r="AS55" s="958" t="s">
        <v>782</v>
      </c>
      <c r="AT55" s="1035" t="s">
        <v>274</v>
      </c>
      <c r="AU55" s="1031" t="s">
        <v>268</v>
      </c>
      <c r="AV55" s="1044">
        <f>50+35</f>
        <v>85</v>
      </c>
      <c r="AW55" s="1047">
        <v>38500</v>
      </c>
      <c r="AX55" s="969">
        <f t="shared" ref="AX55:AX56" si="859">ROUND(AV55*AW55,0)</f>
        <v>3272500</v>
      </c>
      <c r="AY55" s="1016"/>
      <c r="AZ55" s="898">
        <f>IF(EXACT(VLOOKUP(AS55,OFERTA_0,2,FALSE),AT55),1,0)</f>
        <v>1</v>
      </c>
      <c r="BA55" s="898">
        <f>IF(EXACT(VLOOKUP(AS55,OFERTA_0,3,FALSE),AU55),1,0)</f>
        <v>1</v>
      </c>
      <c r="BB55" s="899">
        <f>IF(EXACT(VLOOKUP(AS55,OFERTA_0,4,FALSE),AV55),1,0)</f>
        <v>1</v>
      </c>
      <c r="BC55" s="899">
        <f>IF(AW55=0,0,1)</f>
        <v>1</v>
      </c>
      <c r="BD55" s="899">
        <f>IF(AX55=0,0,1)</f>
        <v>1</v>
      </c>
      <c r="BE55" s="899">
        <f>PRODUCT(AZ55:BD55)</f>
        <v>1</v>
      </c>
      <c r="BF55" s="966">
        <f>ROUND(AX55,0)</f>
        <v>3272500</v>
      </c>
      <c r="BG55" s="901">
        <f>AX55-BF55</f>
        <v>0</v>
      </c>
      <c r="BJ55" s="958" t="s">
        <v>782</v>
      </c>
      <c r="BK55" s="1030" t="s">
        <v>274</v>
      </c>
      <c r="BL55" s="1031" t="s">
        <v>268</v>
      </c>
      <c r="BM55" s="1044">
        <f>50+35</f>
        <v>85</v>
      </c>
      <c r="BN55" s="1045">
        <v>45940</v>
      </c>
      <c r="BO55" s="963">
        <f t="shared" ref="BO55:BO56" si="860">ROUND(BM55*BN55,0)</f>
        <v>3904900</v>
      </c>
      <c r="BP55" s="1016"/>
      <c r="BQ55" s="898">
        <f>IF(EXACT(VLOOKUP(BJ55,OFERTA_0,2,FALSE),BK55),1,0)</f>
        <v>1</v>
      </c>
      <c r="BR55" s="898">
        <f>IF(EXACT(VLOOKUP(BJ55,OFERTA_0,3,FALSE),BL55),1,0)</f>
        <v>1</v>
      </c>
      <c r="BS55" s="899">
        <f>IF(EXACT(VLOOKUP(BJ55,OFERTA_0,4,FALSE),BM55),1,0)</f>
        <v>1</v>
      </c>
      <c r="BT55" s="899">
        <f>IF(BN55=0,0,1)</f>
        <v>1</v>
      </c>
      <c r="BU55" s="899">
        <f>IF(BO55=0,0,1)</f>
        <v>1</v>
      </c>
      <c r="BV55" s="899">
        <f>PRODUCT(BQ55:BU55)</f>
        <v>1</v>
      </c>
      <c r="BW55" s="966">
        <f>ROUND(BO55,0)</f>
        <v>3904900</v>
      </c>
      <c r="BX55" s="901">
        <f>BO55-BW55</f>
        <v>0</v>
      </c>
      <c r="CA55" s="958" t="s">
        <v>782</v>
      </c>
      <c r="CB55" s="1030" t="s">
        <v>274</v>
      </c>
      <c r="CC55" s="1031" t="s">
        <v>268</v>
      </c>
      <c r="CD55" s="1044">
        <f>50+35</f>
        <v>85</v>
      </c>
      <c r="CE55" s="1045">
        <v>52909</v>
      </c>
      <c r="CF55" s="963">
        <f t="shared" ref="CF55:CF56" si="861">ROUND(CD55*CE55,0)</f>
        <v>4497265</v>
      </c>
      <c r="CG55" s="1016"/>
      <c r="CH55" s="898">
        <f>IF(EXACT(VLOOKUP(CA55,OFERTA_0,2,FALSE),CB55),1,0)</f>
        <v>1</v>
      </c>
      <c r="CI55" s="898">
        <f>IF(EXACT(VLOOKUP(CA55,OFERTA_0,3,FALSE),CC55),1,0)</f>
        <v>1</v>
      </c>
      <c r="CJ55" s="899">
        <f>IF(EXACT(VLOOKUP(CA55,OFERTA_0,4,FALSE),CD55),1,0)</f>
        <v>1</v>
      </c>
      <c r="CK55" s="899">
        <f>IF(CE55=0,0,1)</f>
        <v>1</v>
      </c>
      <c r="CL55" s="899">
        <f>IF(CF55=0,0,1)</f>
        <v>1</v>
      </c>
      <c r="CM55" s="899">
        <f>PRODUCT(CH55:CL55)</f>
        <v>1</v>
      </c>
      <c r="CN55" s="966">
        <f>ROUND(CF55,0)</f>
        <v>4497265</v>
      </c>
      <c r="CO55" s="901">
        <f>CF55-CN55</f>
        <v>0</v>
      </c>
      <c r="CR55" s="958" t="s">
        <v>782</v>
      </c>
      <c r="CS55" s="1030" t="s">
        <v>274</v>
      </c>
      <c r="CT55" s="1031" t="s">
        <v>268</v>
      </c>
      <c r="CU55" s="1044">
        <f>50+35</f>
        <v>85</v>
      </c>
      <c r="CV55" s="1045">
        <v>45850</v>
      </c>
      <c r="CW55" s="963">
        <f t="shared" ref="CW55:CW56" si="862">ROUND(CU55*CV55,0)</f>
        <v>3897250</v>
      </c>
      <c r="CX55" s="1016"/>
      <c r="CY55" s="898">
        <f>IF(EXACT(VLOOKUP(CR55,OFERTA_0,2,FALSE),CS55),1,0)</f>
        <v>1</v>
      </c>
      <c r="CZ55" s="898">
        <f>IF(EXACT(VLOOKUP(CR55,OFERTA_0,3,FALSE),CT55),1,0)</f>
        <v>1</v>
      </c>
      <c r="DA55" s="899">
        <f>IF(EXACT(VLOOKUP(CR55,OFERTA_0,4,FALSE),CU55),1,0)</f>
        <v>1</v>
      </c>
      <c r="DB55" s="899">
        <f>IF(CV55=0,0,1)</f>
        <v>1</v>
      </c>
      <c r="DC55" s="899">
        <f>IF(CW55=0,0,1)</f>
        <v>1</v>
      </c>
      <c r="DD55" s="899">
        <f>PRODUCT(CY55:DC55)</f>
        <v>1</v>
      </c>
      <c r="DE55" s="966">
        <f>ROUND(CW55,0)</f>
        <v>3897250</v>
      </c>
      <c r="DF55" s="901">
        <f>CW55-DE55</f>
        <v>0</v>
      </c>
      <c r="DI55" s="958" t="s">
        <v>782</v>
      </c>
      <c r="DJ55" s="1030" t="s">
        <v>274</v>
      </c>
      <c r="DK55" s="1031" t="s">
        <v>268</v>
      </c>
      <c r="DL55" s="1044">
        <f>50+35</f>
        <v>85</v>
      </c>
      <c r="DM55" s="1045">
        <v>42441</v>
      </c>
      <c r="DN55" s="963">
        <f t="shared" ref="DN55:DN56" si="863">ROUND(DL55*DM55,0)</f>
        <v>3607485</v>
      </c>
      <c r="DO55" s="1016"/>
      <c r="DP55" s="898">
        <f>IF(EXACT(VLOOKUP(DI55,OFERTA_0,2,FALSE),DJ55),1,0)</f>
        <v>1</v>
      </c>
      <c r="DQ55" s="898">
        <f>IF(EXACT(VLOOKUP(DI55,OFERTA_0,3,FALSE),DK55),1,0)</f>
        <v>1</v>
      </c>
      <c r="DR55" s="899">
        <f>IF(EXACT(VLOOKUP(DI55,OFERTA_0,4,FALSE),DL55),1,0)</f>
        <v>1</v>
      </c>
      <c r="DS55" s="899">
        <f>IF(DM55=0,0,1)</f>
        <v>1</v>
      </c>
      <c r="DT55" s="899">
        <f>IF(DN55=0,0,1)</f>
        <v>1</v>
      </c>
      <c r="DU55" s="899">
        <f>PRODUCT(DP55:DT55)</f>
        <v>1</v>
      </c>
      <c r="DV55" s="966">
        <f>ROUND(DN55,0)</f>
        <v>3607485</v>
      </c>
      <c r="DW55" s="901">
        <f>DN55-DV55</f>
        <v>0</v>
      </c>
      <c r="DZ55" s="958" t="s">
        <v>782</v>
      </c>
      <c r="EA55" s="1030" t="s">
        <v>274</v>
      </c>
      <c r="EB55" s="1031" t="s">
        <v>268</v>
      </c>
      <c r="EC55" s="1044">
        <f>50+35</f>
        <v>85</v>
      </c>
      <c r="ED55" s="1045">
        <v>21452</v>
      </c>
      <c r="EE55" s="963">
        <f t="shared" ref="EE55:EE56" si="864">ROUND(EC55*ED55,0)</f>
        <v>1823420</v>
      </c>
      <c r="EF55" s="1016"/>
      <c r="EG55" s="898">
        <f>IF(EXACT(VLOOKUP(DZ55,OFERTA_0,2,FALSE),EA55),1,0)</f>
        <v>1</v>
      </c>
      <c r="EH55" s="898">
        <f>IF(EXACT(VLOOKUP(DZ55,OFERTA_0,3,FALSE),EB55),1,0)</f>
        <v>1</v>
      </c>
      <c r="EI55" s="899">
        <f>IF(EXACT(VLOOKUP(DZ55,OFERTA_0,4,FALSE),EC55),1,0)</f>
        <v>1</v>
      </c>
      <c r="EJ55" s="899">
        <f>IF(ED55=0,0,1)</f>
        <v>1</v>
      </c>
      <c r="EK55" s="899">
        <f>IF(EE55=0,0,1)</f>
        <v>1</v>
      </c>
      <c r="EL55" s="899">
        <f>PRODUCT(EG55:EK55)</f>
        <v>1</v>
      </c>
      <c r="EM55" s="966">
        <f>ROUND(EE55,0)</f>
        <v>1823420</v>
      </c>
      <c r="EN55" s="901">
        <f>EE55-EM55</f>
        <v>0</v>
      </c>
      <c r="EQ55" s="958" t="s">
        <v>782</v>
      </c>
      <c r="ER55" s="1030" t="s">
        <v>274</v>
      </c>
      <c r="ES55" s="1031" t="s">
        <v>268</v>
      </c>
      <c r="ET55" s="1044">
        <f>50+35</f>
        <v>85</v>
      </c>
      <c r="EU55" s="1045">
        <v>53200</v>
      </c>
      <c r="EV55" s="963">
        <f t="shared" ref="EV55:EV56" si="865">ROUND(ET55*EU55,0)</f>
        <v>4522000</v>
      </c>
      <c r="EW55" s="1016"/>
      <c r="EX55" s="898">
        <f>IF(EXACT(VLOOKUP(EQ55,OFERTA_0,2,FALSE),ER55),1,0)</f>
        <v>1</v>
      </c>
      <c r="EY55" s="898">
        <f>IF(EXACT(VLOOKUP(EQ55,OFERTA_0,3,FALSE),ES55),1,0)</f>
        <v>1</v>
      </c>
      <c r="EZ55" s="899">
        <f>IF(EXACT(VLOOKUP(EQ55,OFERTA_0,4,FALSE),ET55),1,0)</f>
        <v>1</v>
      </c>
      <c r="FA55" s="899">
        <f>IF(EU55=0,0,1)</f>
        <v>1</v>
      </c>
      <c r="FB55" s="899">
        <f>IF(EV55=0,0,1)</f>
        <v>1</v>
      </c>
      <c r="FC55" s="899">
        <f>PRODUCT(EX55:FB55)</f>
        <v>1</v>
      </c>
      <c r="FD55" s="966">
        <f>ROUND(EV55,0)</f>
        <v>4522000</v>
      </c>
      <c r="FE55" s="901">
        <f>EV55-FD55</f>
        <v>0</v>
      </c>
      <c r="FH55" s="958"/>
      <c r="FI55" s="1030"/>
      <c r="FJ55" s="1031"/>
      <c r="FK55" s="1044"/>
      <c r="FL55" s="1045"/>
      <c r="FM55" s="963">
        <f t="shared" ref="FM55:FM56" si="866">ROUND(FK55*FL55,0)</f>
        <v>0</v>
      </c>
      <c r="FN55" s="1016"/>
      <c r="FO55" s="898" t="e">
        <f>IF(EXACT(VLOOKUP(FH55,OFERTA_0,2,FALSE),FI55),1,0)</f>
        <v>#N/A</v>
      </c>
      <c r="FP55" s="898" t="e">
        <f>IF(EXACT(VLOOKUP(FH55,OFERTA_0,3,FALSE),FJ55),1,0)</f>
        <v>#N/A</v>
      </c>
      <c r="FQ55" s="899" t="e">
        <f>IF(EXACT(VLOOKUP(FH55,OFERTA_0,4,FALSE),FK55),1,0)</f>
        <v>#N/A</v>
      </c>
      <c r="FR55" s="899">
        <f>IF(FL55=0,0,1)</f>
        <v>0</v>
      </c>
      <c r="FS55" s="899">
        <f>IF(FM55=0,0,1)</f>
        <v>0</v>
      </c>
      <c r="FT55" s="899" t="e">
        <f>PRODUCT(FO55:FS55)</f>
        <v>#N/A</v>
      </c>
      <c r="FU55" s="966">
        <f>ROUND(FM55,0)</f>
        <v>0</v>
      </c>
      <c r="FV55" s="901">
        <f>FM55-FU55</f>
        <v>0</v>
      </c>
      <c r="FY55" s="958" t="s">
        <v>782</v>
      </c>
      <c r="FZ55" s="1030" t="s">
        <v>274</v>
      </c>
      <c r="GA55" s="1031" t="s">
        <v>268</v>
      </c>
      <c r="GB55" s="1044">
        <f>50+35</f>
        <v>85</v>
      </c>
      <c r="GC55" s="1046">
        <v>47560</v>
      </c>
      <c r="GD55" s="963">
        <f t="shared" ref="GD55:GD56" si="867">ROUND(GB55*GC55,0)</f>
        <v>4042600</v>
      </c>
      <c r="GE55" s="1016"/>
      <c r="GF55" s="898">
        <f>IF(EXACT(VLOOKUP(FY55,OFERTA_0,2,FALSE),FZ55),1,0)</f>
        <v>1</v>
      </c>
      <c r="GG55" s="898">
        <f>IF(EXACT(VLOOKUP(FY55,OFERTA_0,3,FALSE),GA55),1,0)</f>
        <v>1</v>
      </c>
      <c r="GH55" s="899">
        <f>IF(EXACT(VLOOKUP(FY55,OFERTA_0,4,FALSE),GB55),1,0)</f>
        <v>1</v>
      </c>
      <c r="GI55" s="899">
        <f>IF(GC55=0,0,1)</f>
        <v>1</v>
      </c>
      <c r="GJ55" s="899">
        <f>IF(GD55=0,0,1)</f>
        <v>1</v>
      </c>
      <c r="GK55" s="899">
        <f>PRODUCT(GF55:GJ55)</f>
        <v>1</v>
      </c>
      <c r="GL55" s="966">
        <f>ROUND(GD55,0)</f>
        <v>4042600</v>
      </c>
      <c r="GM55" s="901">
        <f>GD55-GL55</f>
        <v>0</v>
      </c>
      <c r="GP55" s="958" t="s">
        <v>782</v>
      </c>
      <c r="GQ55" s="1030" t="s">
        <v>274</v>
      </c>
      <c r="GR55" s="1031" t="s">
        <v>268</v>
      </c>
      <c r="GS55" s="1044">
        <f>50+35</f>
        <v>85</v>
      </c>
      <c r="GT55" s="1045">
        <v>53233</v>
      </c>
      <c r="GU55" s="963">
        <f t="shared" ref="GU55:GU56" si="868">ROUND(GS55*GT55,0)</f>
        <v>4524805</v>
      </c>
      <c r="GV55" s="1016"/>
      <c r="GW55" s="898">
        <f>IF(EXACT(VLOOKUP(GP55,OFERTA_0,2,FALSE),GQ55),1,0)</f>
        <v>1</v>
      </c>
      <c r="GX55" s="898">
        <f>IF(EXACT(VLOOKUP(GP55,OFERTA_0,3,FALSE),GR55),1,0)</f>
        <v>1</v>
      </c>
      <c r="GY55" s="899">
        <f>IF(EXACT(VLOOKUP(GP55,OFERTA_0,4,FALSE),GS55),1,0)</f>
        <v>1</v>
      </c>
      <c r="GZ55" s="899">
        <f>IF(GT55=0,0,1)</f>
        <v>1</v>
      </c>
      <c r="HA55" s="899">
        <f>IF(GU55=0,0,1)</f>
        <v>1</v>
      </c>
      <c r="HB55" s="899">
        <f>PRODUCT(GW55:HA55)</f>
        <v>1</v>
      </c>
      <c r="HC55" s="966">
        <f>ROUND(GU55,0)</f>
        <v>4524805</v>
      </c>
      <c r="HD55" s="901">
        <f>GU55-HC55</f>
        <v>0</v>
      </c>
      <c r="HG55" s="958" t="s">
        <v>782</v>
      </c>
      <c r="HH55" s="1030" t="s">
        <v>274</v>
      </c>
      <c r="HI55" s="1031" t="s">
        <v>268</v>
      </c>
      <c r="HJ55" s="1044">
        <f>50+35</f>
        <v>85</v>
      </c>
      <c r="HK55" s="1045">
        <v>40000</v>
      </c>
      <c r="HL55" s="963">
        <f>ROUND(HJ55*HK55,0)</f>
        <v>3400000</v>
      </c>
      <c r="HM55" s="1016"/>
      <c r="HN55" s="898">
        <f>IF(EXACT(VLOOKUP(HG55,OFERTA_0,2,FALSE),HH55),1,0)</f>
        <v>1</v>
      </c>
      <c r="HO55" s="898">
        <f>IF(EXACT(VLOOKUP(HG55,OFERTA_0,3,FALSE),HI55),1,0)</f>
        <v>1</v>
      </c>
      <c r="HP55" s="899">
        <f>IF(EXACT(VLOOKUP(HG55,OFERTA_0,4,FALSE),HJ55),1,0)</f>
        <v>1</v>
      </c>
      <c r="HQ55" s="899">
        <f>IF(HK55=0,0,1)</f>
        <v>1</v>
      </c>
      <c r="HR55" s="899">
        <f>IF(HL55=0,0,1)</f>
        <v>1</v>
      </c>
      <c r="HS55" s="899">
        <f>PRODUCT(HN55:HR55)</f>
        <v>1</v>
      </c>
      <c r="HT55" s="966">
        <f>ROUND(HL55,0)</f>
        <v>3400000</v>
      </c>
      <c r="HU55" s="901">
        <f>HL55-HT55</f>
        <v>0</v>
      </c>
      <c r="HX55" s="958" t="s">
        <v>782</v>
      </c>
      <c r="HY55" s="1030" t="s">
        <v>274</v>
      </c>
      <c r="HZ55" s="1031" t="s">
        <v>268</v>
      </c>
      <c r="IA55" s="1044">
        <f>50+35</f>
        <v>85</v>
      </c>
      <c r="IB55" s="1048">
        <v>75432</v>
      </c>
      <c r="IC55" s="972">
        <f t="shared" ref="IC55:IC56" si="869">ROUND(IA55*IB55,0)</f>
        <v>6411720</v>
      </c>
      <c r="ID55" s="1016"/>
      <c r="IE55" s="898">
        <f>IF(EXACT(VLOOKUP(HX55,OFERTA_0,2,FALSE),HY55),1,0)</f>
        <v>1</v>
      </c>
      <c r="IF55" s="898">
        <f>IF(EXACT(VLOOKUP(HX55,OFERTA_0,3,FALSE),HZ55),1,0)</f>
        <v>1</v>
      </c>
      <c r="IG55" s="899">
        <f>IF(EXACT(VLOOKUP(HX55,OFERTA_0,4,FALSE),IA55),1,0)</f>
        <v>1</v>
      </c>
      <c r="IH55" s="899">
        <f>IF(IB55=0,0,1)</f>
        <v>1</v>
      </c>
      <c r="II55" s="899">
        <f>IF(IC55=0,0,1)</f>
        <v>1</v>
      </c>
      <c r="IJ55" s="899">
        <f>PRODUCT(IE55:II55)</f>
        <v>1</v>
      </c>
      <c r="IK55" s="966">
        <f>ROUND(IC55,0)</f>
        <v>6411720</v>
      </c>
      <c r="IL55" s="901">
        <f>IC55-IK55</f>
        <v>0</v>
      </c>
      <c r="IO55" s="958" t="s">
        <v>782</v>
      </c>
      <c r="IP55" s="1030" t="s">
        <v>274</v>
      </c>
      <c r="IQ55" s="1031" t="s">
        <v>268</v>
      </c>
      <c r="IR55" s="1044">
        <f>50+35</f>
        <v>85</v>
      </c>
      <c r="IS55" s="1045">
        <v>88000</v>
      </c>
      <c r="IT55" s="963">
        <f t="shared" ref="IT55:IT56" si="870">ROUND(IR55*IS55,0)</f>
        <v>7480000</v>
      </c>
      <c r="IU55" s="1016"/>
      <c r="IV55" s="898">
        <f>IF(EXACT(VLOOKUP(IO55,OFERTA_0,2,FALSE),IP55),1,0)</f>
        <v>1</v>
      </c>
      <c r="IW55" s="898">
        <f>IF(EXACT(VLOOKUP(IO55,OFERTA_0,3,FALSE),IQ55),1,0)</f>
        <v>1</v>
      </c>
      <c r="IX55" s="899">
        <f>IF(EXACT(VLOOKUP(IO55,OFERTA_0,4,FALSE),IR55),1,0)</f>
        <v>1</v>
      </c>
      <c r="IY55" s="899">
        <f>IF(IS55=0,0,1)</f>
        <v>1</v>
      </c>
      <c r="IZ55" s="899">
        <f>IF(IT55=0,0,1)</f>
        <v>1</v>
      </c>
      <c r="JA55" s="899">
        <f>PRODUCT(IV55:IZ55)</f>
        <v>1</v>
      </c>
      <c r="JB55" s="966">
        <f>ROUND(IT55,0)</f>
        <v>7480000</v>
      </c>
      <c r="JC55" s="901">
        <f>IT55-JB55</f>
        <v>0</v>
      </c>
      <c r="JF55" s="958" t="s">
        <v>782</v>
      </c>
      <c r="JG55" s="1030" t="s">
        <v>274</v>
      </c>
      <c r="JH55" s="1031" t="s">
        <v>268</v>
      </c>
      <c r="JI55" s="1044">
        <f>50+35</f>
        <v>85</v>
      </c>
      <c r="JJ55" s="1045">
        <v>51000</v>
      </c>
      <c r="JK55" s="963">
        <f t="shared" ref="JK55:JK56" si="871">ROUND(JI55*JJ55,0)</f>
        <v>4335000</v>
      </c>
      <c r="JL55" s="1016"/>
      <c r="JM55" s="898">
        <f>IF(EXACT(VLOOKUP(JF55,OFERTA_0,2,FALSE),JG55),1,0)</f>
        <v>1</v>
      </c>
      <c r="JN55" s="898">
        <f>IF(EXACT(VLOOKUP(JF55,OFERTA_0,3,FALSE),JH55),1,0)</f>
        <v>1</v>
      </c>
      <c r="JO55" s="899">
        <f>IF(EXACT(VLOOKUP(JF55,OFERTA_0,4,FALSE),JI55),1,0)</f>
        <v>1</v>
      </c>
      <c r="JP55" s="899">
        <f>IF(JJ55=0,0,1)</f>
        <v>1</v>
      </c>
      <c r="JQ55" s="899">
        <f>IF(JK55=0,0,1)</f>
        <v>1</v>
      </c>
      <c r="JR55" s="899">
        <f>PRODUCT(JM55:JQ55)</f>
        <v>1</v>
      </c>
      <c r="JS55" s="966">
        <f>ROUND(JK55,0)</f>
        <v>4335000</v>
      </c>
      <c r="JT55" s="901">
        <f>JK55-JS55</f>
        <v>0</v>
      </c>
      <c r="JW55" s="958" t="s">
        <v>782</v>
      </c>
      <c r="JX55" s="1030" t="s">
        <v>274</v>
      </c>
      <c r="JY55" s="1031" t="s">
        <v>268</v>
      </c>
      <c r="JZ55" s="1044">
        <f>50+35</f>
        <v>85</v>
      </c>
      <c r="KA55" s="1045">
        <v>85201.282800000001</v>
      </c>
      <c r="KB55" s="963">
        <f t="shared" ref="KB55:KB56" si="872">ROUND(JZ55*KA55,0)</f>
        <v>7242109</v>
      </c>
      <c r="KC55" s="1016"/>
      <c r="KD55" s="898">
        <f>IF(EXACT(VLOOKUP(JW55,OFERTA_0,2,FALSE),JX55),1,0)</f>
        <v>1</v>
      </c>
      <c r="KE55" s="898">
        <f>IF(EXACT(VLOOKUP(JW55,OFERTA_0,3,FALSE),JY55),1,0)</f>
        <v>1</v>
      </c>
      <c r="KF55" s="899">
        <f>IF(EXACT(VLOOKUP(JW55,OFERTA_0,4,FALSE),JZ55),1,0)</f>
        <v>1</v>
      </c>
      <c r="KG55" s="899">
        <f>IF(KA55=0,0,1)</f>
        <v>1</v>
      </c>
      <c r="KH55" s="899">
        <f>IF(KB55=0,0,1)</f>
        <v>1</v>
      </c>
      <c r="KI55" s="899">
        <f>PRODUCT(KD55:KH55)</f>
        <v>1</v>
      </c>
      <c r="KJ55" s="966">
        <f>ROUND(KB55,0)</f>
        <v>7242109</v>
      </c>
      <c r="KK55" s="901">
        <f>KB55-KJ55</f>
        <v>0</v>
      </c>
      <c r="KN55" s="958" t="s">
        <v>782</v>
      </c>
      <c r="KO55" s="1030" t="s">
        <v>274</v>
      </c>
      <c r="KP55" s="1031" t="s">
        <v>268</v>
      </c>
      <c r="KQ55" s="1044">
        <f>50+35</f>
        <v>85</v>
      </c>
      <c r="KR55" s="1045">
        <v>65730</v>
      </c>
      <c r="KS55" s="963">
        <f t="shared" ref="KS55:KS56" si="873">ROUND(KQ55*KR55,0)</f>
        <v>5587050</v>
      </c>
      <c r="KT55" s="1016"/>
      <c r="KU55" s="898">
        <f>IF(EXACT(VLOOKUP(KN55,OFERTA_0,2,FALSE),KO55),1,0)</f>
        <v>1</v>
      </c>
      <c r="KV55" s="898">
        <f>IF(EXACT(VLOOKUP(KN55,OFERTA_0,3,FALSE),KP55),1,0)</f>
        <v>1</v>
      </c>
      <c r="KW55" s="899">
        <f>IF(EXACT(VLOOKUP(KN55,OFERTA_0,4,FALSE),KQ55),1,0)</f>
        <v>1</v>
      </c>
      <c r="KX55" s="899">
        <f>IF(KR55=0,0,1)</f>
        <v>1</v>
      </c>
      <c r="KY55" s="899">
        <f>IF(KS55=0,0,1)</f>
        <v>1</v>
      </c>
      <c r="KZ55" s="899">
        <f>PRODUCT(KU55:KY55)</f>
        <v>1</v>
      </c>
      <c r="LA55" s="966">
        <f>ROUND(KS55,0)</f>
        <v>5587050</v>
      </c>
      <c r="LB55" s="901">
        <f>KS55-LA55</f>
        <v>0</v>
      </c>
      <c r="LE55" s="958" t="s">
        <v>782</v>
      </c>
      <c r="LF55" s="1030" t="s">
        <v>274</v>
      </c>
      <c r="LG55" s="1031" t="s">
        <v>268</v>
      </c>
      <c r="LH55" s="1044">
        <f>50+35</f>
        <v>85</v>
      </c>
      <c r="LI55" s="1049">
        <v>19940</v>
      </c>
      <c r="LJ55" s="974">
        <f t="shared" ref="LJ55:LJ56" si="874">ROUND(LH55*LI55,0)</f>
        <v>1694900</v>
      </c>
      <c r="LK55" s="1016"/>
      <c r="LL55" s="898">
        <f>IF(EXACT(VLOOKUP(LE55,OFERTA_0,2,FALSE),LF55),1,0)</f>
        <v>1</v>
      </c>
      <c r="LM55" s="898">
        <f>IF(EXACT(VLOOKUP(LE55,OFERTA_0,3,FALSE),LG55),1,0)</f>
        <v>1</v>
      </c>
      <c r="LN55" s="899">
        <f>IF(EXACT(VLOOKUP(LE55,OFERTA_0,4,FALSE),LH55),1,0)</f>
        <v>1</v>
      </c>
      <c r="LO55" s="899">
        <f>IF(LI55=0,0,1)</f>
        <v>1</v>
      </c>
      <c r="LP55" s="899">
        <f>IF(LJ55=0,0,1)</f>
        <v>1</v>
      </c>
      <c r="LQ55" s="899">
        <f>PRODUCT(LL55:LP55)</f>
        <v>1</v>
      </c>
      <c r="LR55" s="966">
        <f>ROUND(LJ55,0)</f>
        <v>1694900</v>
      </c>
      <c r="LS55" s="901">
        <f>LJ55-LR55</f>
        <v>0</v>
      </c>
      <c r="LV55" s="958" t="s">
        <v>782</v>
      </c>
      <c r="LW55" s="1030" t="s">
        <v>274</v>
      </c>
      <c r="LX55" s="1031" t="s">
        <v>268</v>
      </c>
      <c r="LY55" s="1044">
        <f>50+35</f>
        <v>85</v>
      </c>
      <c r="LZ55" s="1045">
        <v>55250</v>
      </c>
      <c r="MA55" s="963">
        <f t="shared" ref="MA55:MA56" si="875">ROUND(LY55*LZ55,0)</f>
        <v>4696250</v>
      </c>
      <c r="MB55" s="1016"/>
      <c r="MC55" s="898">
        <f>IF(EXACT(VLOOKUP(LV55,OFERTA_0,2,FALSE),LW55),1,0)</f>
        <v>1</v>
      </c>
      <c r="MD55" s="898">
        <f>IF(EXACT(VLOOKUP(LV55,OFERTA_0,3,FALSE),LX55),1,0)</f>
        <v>1</v>
      </c>
      <c r="ME55" s="899">
        <f>IF(EXACT(VLOOKUP(LV55,OFERTA_0,4,FALSE),LY55),1,0)</f>
        <v>1</v>
      </c>
      <c r="MF55" s="899">
        <f>IF(LZ55=0,0,1)</f>
        <v>1</v>
      </c>
      <c r="MG55" s="899">
        <f>IF(MA55=0,0,1)</f>
        <v>1</v>
      </c>
      <c r="MH55" s="899">
        <f>PRODUCT(MC55:MG55)</f>
        <v>1</v>
      </c>
      <c r="MI55" s="966">
        <f>ROUND(MA55,0)</f>
        <v>4696250</v>
      </c>
      <c r="MJ55" s="901">
        <f>MA55-MI55</f>
        <v>0</v>
      </c>
      <c r="MM55" s="958" t="s">
        <v>782</v>
      </c>
      <c r="MN55" s="1030" t="s">
        <v>274</v>
      </c>
      <c r="MO55" s="1031" t="s">
        <v>268</v>
      </c>
      <c r="MP55" s="1044">
        <f>50+35</f>
        <v>85</v>
      </c>
      <c r="MQ55" s="1045">
        <v>32000</v>
      </c>
      <c r="MR55" s="963">
        <f t="shared" ref="MR55:MR56" si="876">ROUND(MP55*MQ55,0)</f>
        <v>2720000</v>
      </c>
      <c r="MS55" s="1016"/>
      <c r="MT55" s="898">
        <f>IF(EXACT(VLOOKUP(MM55,OFERTA_0,2,FALSE),MN55),1,0)</f>
        <v>1</v>
      </c>
      <c r="MU55" s="898">
        <f>IF(EXACT(VLOOKUP(MM55,OFERTA_0,3,FALSE),MO55),1,0)</f>
        <v>1</v>
      </c>
      <c r="MV55" s="899">
        <f>IF(EXACT(VLOOKUP(MM55,OFERTA_0,4,FALSE),MP55),1,0)</f>
        <v>1</v>
      </c>
      <c r="MW55" s="899">
        <f>IF(MQ55=0,0,1)</f>
        <v>1</v>
      </c>
      <c r="MX55" s="899">
        <f>IF(MR55=0,0,1)</f>
        <v>1</v>
      </c>
      <c r="MY55" s="899">
        <f>PRODUCT(MT55:MX55)</f>
        <v>1</v>
      </c>
      <c r="MZ55" s="966">
        <f>ROUND(MR55,0)</f>
        <v>2720000</v>
      </c>
      <c r="NA55" s="901">
        <f>MR55-MZ55</f>
        <v>0</v>
      </c>
      <c r="ND55" s="975" t="s">
        <v>782</v>
      </c>
      <c r="NE55" s="976" t="s">
        <v>274</v>
      </c>
      <c r="NF55" s="977" t="s">
        <v>268</v>
      </c>
      <c r="NG55" s="978">
        <f>50+35</f>
        <v>85</v>
      </c>
      <c r="NH55" s="979">
        <v>12375</v>
      </c>
      <c r="NI55" s="980">
        <v>1051875</v>
      </c>
      <c r="NJ55" s="1016"/>
      <c r="NK55" s="898">
        <f>IF(EXACT(VLOOKUP(ND55,OFERTA_0,2,FALSE),NE55),1,0)</f>
        <v>1</v>
      </c>
      <c r="NL55" s="898">
        <f>IF(EXACT(VLOOKUP(ND55,OFERTA_0,3,FALSE),NF55),1,0)</f>
        <v>1</v>
      </c>
      <c r="NM55" s="899">
        <f>IF(EXACT(VLOOKUP(ND55,OFERTA_0,4,FALSE),NG55),1,0)</f>
        <v>1</v>
      </c>
      <c r="NN55" s="899">
        <f>IF(NH55=0,0,1)</f>
        <v>1</v>
      </c>
      <c r="NO55" s="899">
        <f>IF(NI55=0,0,1)</f>
        <v>1</v>
      </c>
      <c r="NP55" s="899">
        <f>PRODUCT(NK55:NO55)</f>
        <v>1</v>
      </c>
      <c r="NQ55" s="966">
        <f>ROUND(NI55,0)</f>
        <v>1051875</v>
      </c>
      <c r="NR55" s="901">
        <f>NI55-NQ55</f>
        <v>0</v>
      </c>
      <c r="NU55" s="981" t="s">
        <v>782</v>
      </c>
      <c r="NV55" s="982" t="s">
        <v>274</v>
      </c>
      <c r="NW55" s="983" t="s">
        <v>268</v>
      </c>
      <c r="NX55" s="984">
        <f>50+35</f>
        <v>85</v>
      </c>
      <c r="NY55" s="1050">
        <v>12500</v>
      </c>
      <c r="NZ55" s="986">
        <f t="shared" ref="NZ55:NZ56" si="877">ROUND(NX55*NY55,0)</f>
        <v>1062500</v>
      </c>
      <c r="OA55" s="1016"/>
      <c r="OB55" s="898">
        <f>IF(EXACT(VLOOKUP(NU55,OFERTA_0,2,FALSE),NV55),1,0)</f>
        <v>1</v>
      </c>
      <c r="OC55" s="898">
        <f>IF(EXACT(VLOOKUP(NU55,OFERTA_0,3,FALSE),NW55),1,0)</f>
        <v>1</v>
      </c>
      <c r="OD55" s="899">
        <f>IF(EXACT(VLOOKUP(NU55,OFERTA_0,4,FALSE),NX55),1,0)</f>
        <v>1</v>
      </c>
      <c r="OE55" s="899">
        <f>IF(NY55=0,0,1)</f>
        <v>1</v>
      </c>
      <c r="OF55" s="899">
        <f>IF(NZ55=0,0,1)</f>
        <v>1</v>
      </c>
      <c r="OG55" s="899">
        <f>PRODUCT(OB55:OF55)</f>
        <v>1</v>
      </c>
      <c r="OH55" s="966">
        <f>ROUND(NZ55,0)</f>
        <v>1062500</v>
      </c>
      <c r="OI55" s="901">
        <f>NZ55-OH55</f>
        <v>0</v>
      </c>
      <c r="OL55" s="958" t="s">
        <v>782</v>
      </c>
      <c r="OM55" s="1030" t="s">
        <v>274</v>
      </c>
      <c r="ON55" s="1031" t="s">
        <v>268</v>
      </c>
      <c r="OO55" s="1044">
        <f>50+35</f>
        <v>85</v>
      </c>
      <c r="OP55" s="1045">
        <v>55780</v>
      </c>
      <c r="OQ55" s="963">
        <f t="shared" ref="OQ55:OQ56" si="878">ROUND(OO55*OP55,0)</f>
        <v>4741300</v>
      </c>
      <c r="OR55" s="1016"/>
      <c r="OS55" s="898">
        <f>IF(EXACT(VLOOKUP(OL55,OFERTA_0,2,FALSE),OM55),1,0)</f>
        <v>1</v>
      </c>
      <c r="OT55" s="898">
        <f>IF(EXACT(VLOOKUP(OL55,OFERTA_0,3,FALSE),ON55),1,0)</f>
        <v>1</v>
      </c>
      <c r="OU55" s="899">
        <f>IF(EXACT(VLOOKUP(OL55,OFERTA_0,4,FALSE),OO55),1,0)</f>
        <v>1</v>
      </c>
      <c r="OV55" s="899">
        <f>IF(OP55=0,0,1)</f>
        <v>1</v>
      </c>
      <c r="OW55" s="899">
        <f>IF(OQ55=0,0,1)</f>
        <v>1</v>
      </c>
      <c r="OX55" s="899">
        <f>PRODUCT(OS55:OW55)</f>
        <v>1</v>
      </c>
      <c r="OY55" s="966">
        <f>ROUND(OQ55,0)</f>
        <v>4741300</v>
      </c>
      <c r="OZ55" s="901">
        <f>OQ55-OY55</f>
        <v>0</v>
      </c>
      <c r="PC55" s="958" t="s">
        <v>782</v>
      </c>
      <c r="PD55" s="1030" t="s">
        <v>274</v>
      </c>
      <c r="PE55" s="1031" t="s">
        <v>268</v>
      </c>
      <c r="PF55" s="1044">
        <v>85</v>
      </c>
      <c r="PG55" s="1059">
        <v>38025</v>
      </c>
      <c r="PH55" s="988">
        <v>3232125</v>
      </c>
      <c r="PI55" s="1024"/>
      <c r="PJ55" s="898">
        <f>IF(EXACT(VLOOKUP(PC55,OFERTA_0,2,FALSE),PD55),1,0)</f>
        <v>1</v>
      </c>
      <c r="PK55" s="898">
        <f>IF(EXACT(VLOOKUP(PC55,OFERTA_0,3,FALSE),PE55),1,0)</f>
        <v>1</v>
      </c>
      <c r="PL55" s="899">
        <f>IF(EXACT(VLOOKUP(PC55,OFERTA_0,4,FALSE),PF55),1,0)</f>
        <v>1</v>
      </c>
      <c r="PM55" s="899">
        <f>IF(PG55=0,0,1)</f>
        <v>1</v>
      </c>
      <c r="PN55" s="899">
        <f>IF(PH55=0,0,1)</f>
        <v>1</v>
      </c>
      <c r="PO55" s="899">
        <f>PRODUCT(PJ55:PN55)</f>
        <v>1</v>
      </c>
      <c r="PP55" s="966">
        <f>ROUND(PH55,0)</f>
        <v>3232125</v>
      </c>
      <c r="PQ55" s="901">
        <f>PH55-PP55</f>
        <v>0</v>
      </c>
      <c r="PT55" s="958" t="s">
        <v>782</v>
      </c>
      <c r="PU55" s="1030" t="s">
        <v>274</v>
      </c>
      <c r="PV55" s="1031" t="s">
        <v>268</v>
      </c>
      <c r="PW55" s="1044">
        <f>50+35</f>
        <v>85</v>
      </c>
      <c r="PX55" s="1045">
        <v>53175</v>
      </c>
      <c r="PY55" s="963">
        <f t="shared" ref="PY55:PY56" si="879">ROUND(PW55*PX55,0)</f>
        <v>4519875</v>
      </c>
      <c r="PZ55" s="1016"/>
      <c r="QA55" s="898">
        <f>IF(EXACT(VLOOKUP(PT55,OFERTA_0,2,FALSE),PU55),1,0)</f>
        <v>1</v>
      </c>
      <c r="QB55" s="898">
        <f>IF(EXACT(VLOOKUP(PT55,OFERTA_0,3,FALSE),PV55),1,0)</f>
        <v>1</v>
      </c>
      <c r="QC55" s="899">
        <f>IF(EXACT(VLOOKUP(PT55,OFERTA_0,4,FALSE),PW55),1,0)</f>
        <v>1</v>
      </c>
      <c r="QD55" s="899">
        <f>IF(PX55=0,0,1)</f>
        <v>1</v>
      </c>
      <c r="QE55" s="899">
        <f>IF(PY55=0,0,1)</f>
        <v>1</v>
      </c>
      <c r="QF55" s="899">
        <f>PRODUCT(QA55:QE55)</f>
        <v>1</v>
      </c>
      <c r="QG55" s="966">
        <f>ROUND(PY55,0)</f>
        <v>4519875</v>
      </c>
      <c r="QH55" s="901">
        <f>PY55-QG55</f>
        <v>0</v>
      </c>
      <c r="QK55" s="958" t="s">
        <v>782</v>
      </c>
      <c r="QL55" s="1030" t="s">
        <v>274</v>
      </c>
      <c r="QM55" s="1031" t="s">
        <v>268</v>
      </c>
      <c r="QN55" s="1044">
        <f>50+35</f>
        <v>85</v>
      </c>
      <c r="QO55" s="1049">
        <v>20039.699999999997</v>
      </c>
      <c r="QP55" s="974">
        <f t="shared" ref="QP55:QP56" si="880">ROUND(QN55*QO55,0)</f>
        <v>1703375</v>
      </c>
      <c r="QQ55" s="1016"/>
      <c r="QR55" s="898">
        <f>IF(EXACT(VLOOKUP(QK55,OFERTA_0,2,FALSE),QL55),1,0)</f>
        <v>1</v>
      </c>
      <c r="QS55" s="898">
        <f>IF(EXACT(VLOOKUP(QK55,OFERTA_0,3,FALSE),QM55),1,0)</f>
        <v>1</v>
      </c>
      <c r="QT55" s="899">
        <f>IF(EXACT(VLOOKUP(QK55,OFERTA_0,4,FALSE),QN55),1,0)</f>
        <v>1</v>
      </c>
      <c r="QU55" s="899">
        <f>IF(QO55=0,0,1)</f>
        <v>1</v>
      </c>
      <c r="QV55" s="899">
        <f>IF(QP55=0,0,1)</f>
        <v>1</v>
      </c>
      <c r="QW55" s="899">
        <f>PRODUCT(QR55:QV55)</f>
        <v>1</v>
      </c>
      <c r="QX55" s="966">
        <f>ROUND(QP55,0)</f>
        <v>1703375</v>
      </c>
      <c r="QY55" s="901">
        <f>QP55-QX55</f>
        <v>0</v>
      </c>
      <c r="RB55" s="405"/>
      <c r="RC55" s="406"/>
      <c r="RD55" s="407"/>
      <c r="RE55" s="408"/>
      <c r="RF55" s="409"/>
      <c r="RG55" s="410"/>
      <c r="RH55" s="410"/>
      <c r="RI55" s="898"/>
      <c r="RJ55" s="898"/>
      <c r="RK55" s="934"/>
      <c r="RL55" s="934"/>
      <c r="RM55" s="934"/>
      <c r="RN55" s="934"/>
      <c r="RO55" s="935"/>
      <c r="RP55" s="936"/>
      <c r="RS55" s="405"/>
      <c r="RT55" s="406"/>
      <c r="RU55" s="407"/>
      <c r="RV55" s="408"/>
      <c r="RW55" s="409"/>
      <c r="RX55" s="410"/>
      <c r="RY55" s="410"/>
      <c r="RZ55" s="898"/>
      <c r="SA55" s="898"/>
      <c r="SB55" s="934"/>
      <c r="SC55" s="934"/>
      <c r="SD55" s="934"/>
      <c r="SE55" s="934"/>
      <c r="SF55" s="935"/>
      <c r="SG55" s="936"/>
      <c r="SJ55" s="405"/>
      <c r="SK55" s="406"/>
      <c r="SL55" s="407"/>
      <c r="SM55" s="408"/>
      <c r="SN55" s="409"/>
      <c r="SO55" s="410"/>
      <c r="SP55" s="410"/>
      <c r="SQ55" s="898"/>
      <c r="SR55" s="898"/>
      <c r="SS55" s="934"/>
      <c r="ST55" s="934"/>
      <c r="SU55" s="934"/>
      <c r="SV55" s="934"/>
      <c r="SW55" s="935"/>
      <c r="SX55" s="936"/>
    </row>
    <row r="56" spans="2:518" ht="91.5" customHeight="1" thickTop="1" thickBot="1">
      <c r="B56" s="958" t="s">
        <v>783</v>
      </c>
      <c r="C56" s="1030" t="s">
        <v>436</v>
      </c>
      <c r="D56" s="1031" t="s">
        <v>268</v>
      </c>
      <c r="E56" s="1044">
        <v>1</v>
      </c>
      <c r="F56" s="1045"/>
      <c r="G56" s="963">
        <f>ROUND(E56*F56,0)</f>
        <v>0</v>
      </c>
      <c r="H56" s="1016"/>
      <c r="K56" s="958" t="s">
        <v>783</v>
      </c>
      <c r="L56" s="1030" t="s">
        <v>436</v>
      </c>
      <c r="M56" s="1031" t="s">
        <v>268</v>
      </c>
      <c r="N56" s="1044">
        <v>1</v>
      </c>
      <c r="O56" s="1046">
        <v>280875</v>
      </c>
      <c r="P56" s="963">
        <f t="shared" si="857"/>
        <v>280875</v>
      </c>
      <c r="Q56" s="1016"/>
      <c r="R56" s="898">
        <f>IF(EXACT(VLOOKUP(K56,OFERTA_0,2,FALSE),L56),1,0)</f>
        <v>1</v>
      </c>
      <c r="S56" s="898">
        <f>IF(EXACT(VLOOKUP(K56,OFERTA_0,3,FALSE),M56),1,0)</f>
        <v>1</v>
      </c>
      <c r="T56" s="899">
        <f>IF(EXACT(VLOOKUP(K56,OFERTA_0,4,FALSE),N56),1,0)</f>
        <v>1</v>
      </c>
      <c r="U56" s="899">
        <f>IF(O56=0,0,1)</f>
        <v>1</v>
      </c>
      <c r="V56" s="899">
        <f>IF(P56=0,0,1)</f>
        <v>1</v>
      </c>
      <c r="W56" s="899">
        <f>PRODUCT(R56:V56)</f>
        <v>1</v>
      </c>
      <c r="X56" s="966">
        <f>ROUND(P56,0)</f>
        <v>280875</v>
      </c>
      <c r="Y56" s="901">
        <f>P56-X56</f>
        <v>0</v>
      </c>
      <c r="Z56" s="872"/>
      <c r="AA56" s="872"/>
      <c r="AB56" s="958" t="s">
        <v>783</v>
      </c>
      <c r="AC56" s="1030" t="s">
        <v>436</v>
      </c>
      <c r="AD56" s="1031" t="s">
        <v>268</v>
      </c>
      <c r="AE56" s="1044">
        <v>1</v>
      </c>
      <c r="AF56" s="1045">
        <v>310000</v>
      </c>
      <c r="AG56" s="963">
        <f t="shared" si="858"/>
        <v>310000</v>
      </c>
      <c r="AH56" s="1016"/>
      <c r="AI56" s="898">
        <f>IF(EXACT(VLOOKUP(AB56,OFERTA_0,2,FALSE),AC56),1,0)</f>
        <v>1</v>
      </c>
      <c r="AJ56" s="898">
        <f>IF(EXACT(VLOOKUP(AB56,OFERTA_0,3,FALSE),AD56),1,0)</f>
        <v>1</v>
      </c>
      <c r="AK56" s="899">
        <f>IF(EXACT(VLOOKUP(AB56,OFERTA_0,4,FALSE),AE56),1,0)</f>
        <v>1</v>
      </c>
      <c r="AL56" s="899">
        <f>IF(AF56=0,0,1)</f>
        <v>1</v>
      </c>
      <c r="AM56" s="899">
        <f>IF(AG56=0,0,1)</f>
        <v>1</v>
      </c>
      <c r="AN56" s="899">
        <f>PRODUCT(AI56:AM56)</f>
        <v>1</v>
      </c>
      <c r="AO56" s="966">
        <f>ROUND(AG56,0)</f>
        <v>310000</v>
      </c>
      <c r="AP56" s="901">
        <f>AG56-AO56</f>
        <v>0</v>
      </c>
      <c r="AQ56" s="872"/>
      <c r="AR56" s="872"/>
      <c r="AS56" s="958" t="s">
        <v>783</v>
      </c>
      <c r="AT56" s="1035" t="s">
        <v>436</v>
      </c>
      <c r="AU56" s="1031" t="s">
        <v>268</v>
      </c>
      <c r="AV56" s="1044">
        <v>1</v>
      </c>
      <c r="AW56" s="1047">
        <v>95000</v>
      </c>
      <c r="AX56" s="969">
        <f t="shared" si="859"/>
        <v>95000</v>
      </c>
      <c r="AY56" s="1016"/>
      <c r="AZ56" s="898">
        <f>IF(EXACT(VLOOKUP(AS56,OFERTA_0,2,FALSE),AT56),1,0)</f>
        <v>1</v>
      </c>
      <c r="BA56" s="898">
        <f>IF(EXACT(VLOOKUP(AS56,OFERTA_0,3,FALSE),AU56),1,0)</f>
        <v>1</v>
      </c>
      <c r="BB56" s="899">
        <f>IF(EXACT(VLOOKUP(AS56,OFERTA_0,4,FALSE),AV56),1,0)</f>
        <v>1</v>
      </c>
      <c r="BC56" s="899">
        <f>IF(AW56=0,0,1)</f>
        <v>1</v>
      </c>
      <c r="BD56" s="899">
        <f>IF(AX56=0,0,1)</f>
        <v>1</v>
      </c>
      <c r="BE56" s="899">
        <f>PRODUCT(AZ56:BD56)</f>
        <v>1</v>
      </c>
      <c r="BF56" s="966">
        <f>ROUND(AX56,0)</f>
        <v>95000</v>
      </c>
      <c r="BG56" s="901">
        <f>AX56-BF56</f>
        <v>0</v>
      </c>
      <c r="BJ56" s="958" t="s">
        <v>783</v>
      </c>
      <c r="BK56" s="1030" t="s">
        <v>436</v>
      </c>
      <c r="BL56" s="1031" t="s">
        <v>268</v>
      </c>
      <c r="BM56" s="1044">
        <v>1</v>
      </c>
      <c r="BN56" s="1045">
        <v>85000</v>
      </c>
      <c r="BO56" s="963">
        <f t="shared" si="860"/>
        <v>85000</v>
      </c>
      <c r="BP56" s="1016"/>
      <c r="BQ56" s="898">
        <f>IF(EXACT(VLOOKUP(BJ56,OFERTA_0,2,FALSE),BK56),1,0)</f>
        <v>1</v>
      </c>
      <c r="BR56" s="898">
        <f>IF(EXACT(VLOOKUP(BJ56,OFERTA_0,3,FALSE),BL56),1,0)</f>
        <v>1</v>
      </c>
      <c r="BS56" s="899">
        <f>IF(EXACT(VLOOKUP(BJ56,OFERTA_0,4,FALSE),BM56),1,0)</f>
        <v>1</v>
      </c>
      <c r="BT56" s="899">
        <f>IF(BN56=0,0,1)</f>
        <v>1</v>
      </c>
      <c r="BU56" s="899">
        <f>IF(BO56=0,0,1)</f>
        <v>1</v>
      </c>
      <c r="BV56" s="899">
        <f>PRODUCT(BQ56:BU56)</f>
        <v>1</v>
      </c>
      <c r="BW56" s="966">
        <f>ROUND(BO56,0)</f>
        <v>85000</v>
      </c>
      <c r="BX56" s="901">
        <f>BO56-BW56</f>
        <v>0</v>
      </c>
      <c r="CA56" s="958" t="s">
        <v>783</v>
      </c>
      <c r="CB56" s="1030" t="s">
        <v>436</v>
      </c>
      <c r="CC56" s="1031" t="s">
        <v>268</v>
      </c>
      <c r="CD56" s="1044">
        <v>1</v>
      </c>
      <c r="CE56" s="1045">
        <v>273572</v>
      </c>
      <c r="CF56" s="963">
        <f t="shared" si="861"/>
        <v>273572</v>
      </c>
      <c r="CG56" s="1016"/>
      <c r="CH56" s="898">
        <f>IF(EXACT(VLOOKUP(CA56,OFERTA_0,2,FALSE),CB56),1,0)</f>
        <v>1</v>
      </c>
      <c r="CI56" s="898">
        <f>IF(EXACT(VLOOKUP(CA56,OFERTA_0,3,FALSE),CC56),1,0)</f>
        <v>1</v>
      </c>
      <c r="CJ56" s="899">
        <f>IF(EXACT(VLOOKUP(CA56,OFERTA_0,4,FALSE),CD56),1,0)</f>
        <v>1</v>
      </c>
      <c r="CK56" s="899">
        <f>IF(CE56=0,0,1)</f>
        <v>1</v>
      </c>
      <c r="CL56" s="899">
        <f>IF(CF56=0,0,1)</f>
        <v>1</v>
      </c>
      <c r="CM56" s="899">
        <f>PRODUCT(CH56:CL56)</f>
        <v>1</v>
      </c>
      <c r="CN56" s="966">
        <f>ROUND(CF56,0)</f>
        <v>273572</v>
      </c>
      <c r="CO56" s="901">
        <f>CF56-CN56</f>
        <v>0</v>
      </c>
      <c r="CR56" s="958" t="s">
        <v>783</v>
      </c>
      <c r="CS56" s="1030" t="s">
        <v>436</v>
      </c>
      <c r="CT56" s="1031" t="s">
        <v>268</v>
      </c>
      <c r="CU56" s="1044">
        <v>1</v>
      </c>
      <c r="CV56" s="1045">
        <v>98500</v>
      </c>
      <c r="CW56" s="963">
        <f t="shared" si="862"/>
        <v>98500</v>
      </c>
      <c r="CX56" s="1016"/>
      <c r="CY56" s="898">
        <f>IF(EXACT(VLOOKUP(CR56,OFERTA_0,2,FALSE),CS56),1,0)</f>
        <v>1</v>
      </c>
      <c r="CZ56" s="898">
        <f>IF(EXACT(VLOOKUP(CR56,OFERTA_0,3,FALSE),CT56),1,0)</f>
        <v>1</v>
      </c>
      <c r="DA56" s="899">
        <f>IF(EXACT(VLOOKUP(CR56,OFERTA_0,4,FALSE),CU56),1,0)</f>
        <v>1</v>
      </c>
      <c r="DB56" s="899">
        <f>IF(CV56=0,0,1)</f>
        <v>1</v>
      </c>
      <c r="DC56" s="899">
        <f>IF(CW56=0,0,1)</f>
        <v>1</v>
      </c>
      <c r="DD56" s="899">
        <f>PRODUCT(CY56:DC56)</f>
        <v>1</v>
      </c>
      <c r="DE56" s="966">
        <f>ROUND(CW56,0)</f>
        <v>98500</v>
      </c>
      <c r="DF56" s="901">
        <f>CW56-DE56</f>
        <v>0</v>
      </c>
      <c r="DI56" s="958" t="s">
        <v>783</v>
      </c>
      <c r="DJ56" s="1030" t="s">
        <v>436</v>
      </c>
      <c r="DK56" s="1031" t="s">
        <v>268</v>
      </c>
      <c r="DL56" s="1044">
        <v>1</v>
      </c>
      <c r="DM56" s="1045">
        <v>481474</v>
      </c>
      <c r="DN56" s="963">
        <f t="shared" si="863"/>
        <v>481474</v>
      </c>
      <c r="DO56" s="1016"/>
      <c r="DP56" s="898">
        <f>IF(EXACT(VLOOKUP(DI56,OFERTA_0,2,FALSE),DJ56),1,0)</f>
        <v>1</v>
      </c>
      <c r="DQ56" s="898">
        <f>IF(EXACT(VLOOKUP(DI56,OFERTA_0,3,FALSE),DK56),1,0)</f>
        <v>1</v>
      </c>
      <c r="DR56" s="899">
        <f>IF(EXACT(VLOOKUP(DI56,OFERTA_0,4,FALSE),DL56),1,0)</f>
        <v>1</v>
      </c>
      <c r="DS56" s="899">
        <f>IF(DM56=0,0,1)</f>
        <v>1</v>
      </c>
      <c r="DT56" s="899">
        <f>IF(DN56=0,0,1)</f>
        <v>1</v>
      </c>
      <c r="DU56" s="899">
        <f>PRODUCT(DP56:DT56)</f>
        <v>1</v>
      </c>
      <c r="DV56" s="966">
        <f>ROUND(DN56,0)</f>
        <v>481474</v>
      </c>
      <c r="DW56" s="901">
        <f>DN56-DV56</f>
        <v>0</v>
      </c>
      <c r="DZ56" s="958" t="s">
        <v>783</v>
      </c>
      <c r="EA56" s="1030" t="s">
        <v>436</v>
      </c>
      <c r="EB56" s="1031" t="s">
        <v>268</v>
      </c>
      <c r="EC56" s="1044">
        <v>1</v>
      </c>
      <c r="ED56" s="1045">
        <v>25342</v>
      </c>
      <c r="EE56" s="963">
        <f t="shared" si="864"/>
        <v>25342</v>
      </c>
      <c r="EF56" s="1016"/>
      <c r="EG56" s="898">
        <f>IF(EXACT(VLOOKUP(DZ56,OFERTA_0,2,FALSE),EA56),1,0)</f>
        <v>1</v>
      </c>
      <c r="EH56" s="898">
        <f>IF(EXACT(VLOOKUP(DZ56,OFERTA_0,3,FALSE),EB56),1,0)</f>
        <v>1</v>
      </c>
      <c r="EI56" s="899">
        <f>IF(EXACT(VLOOKUP(DZ56,OFERTA_0,4,FALSE),EC56),1,0)</f>
        <v>1</v>
      </c>
      <c r="EJ56" s="899">
        <f>IF(ED56=0,0,1)</f>
        <v>1</v>
      </c>
      <c r="EK56" s="899">
        <f>IF(EE56=0,0,1)</f>
        <v>1</v>
      </c>
      <c r="EL56" s="899">
        <f>PRODUCT(EG56:EK56)</f>
        <v>1</v>
      </c>
      <c r="EM56" s="966">
        <f>ROUND(EE56,0)</f>
        <v>25342</v>
      </c>
      <c r="EN56" s="901">
        <f>EE56-EM56</f>
        <v>0</v>
      </c>
      <c r="EQ56" s="958" t="s">
        <v>783</v>
      </c>
      <c r="ER56" s="1030" t="s">
        <v>436</v>
      </c>
      <c r="ES56" s="1031" t="s">
        <v>268</v>
      </c>
      <c r="ET56" s="1044">
        <v>1</v>
      </c>
      <c r="EU56" s="1045">
        <v>275200</v>
      </c>
      <c r="EV56" s="963">
        <f t="shared" si="865"/>
        <v>275200</v>
      </c>
      <c r="EW56" s="1016"/>
      <c r="EX56" s="898">
        <f>IF(EXACT(VLOOKUP(EQ56,OFERTA_0,2,FALSE),ER56),1,0)</f>
        <v>1</v>
      </c>
      <c r="EY56" s="898">
        <f>IF(EXACT(VLOOKUP(EQ56,OFERTA_0,3,FALSE),ES56),1,0)</f>
        <v>1</v>
      </c>
      <c r="EZ56" s="899">
        <f>IF(EXACT(VLOOKUP(EQ56,OFERTA_0,4,FALSE),ET56),1,0)</f>
        <v>1</v>
      </c>
      <c r="FA56" s="899">
        <f>IF(EU56=0,0,1)</f>
        <v>1</v>
      </c>
      <c r="FB56" s="899">
        <f>IF(EV56=0,0,1)</f>
        <v>1</v>
      </c>
      <c r="FC56" s="899">
        <f>PRODUCT(EX56:FB56)</f>
        <v>1</v>
      </c>
      <c r="FD56" s="966">
        <f>ROUND(EV56,0)</f>
        <v>275200</v>
      </c>
      <c r="FE56" s="901">
        <f>EV56-FD56</f>
        <v>0</v>
      </c>
      <c r="FH56" s="958"/>
      <c r="FI56" s="1030"/>
      <c r="FJ56" s="1031"/>
      <c r="FK56" s="1044"/>
      <c r="FL56" s="1045"/>
      <c r="FM56" s="963">
        <f t="shared" si="866"/>
        <v>0</v>
      </c>
      <c r="FN56" s="1016"/>
      <c r="FO56" s="898" t="e">
        <f>IF(EXACT(VLOOKUP(FH56,OFERTA_0,2,FALSE),FI56),1,0)</f>
        <v>#N/A</v>
      </c>
      <c r="FP56" s="898" t="e">
        <f>IF(EXACT(VLOOKUP(FH56,OFERTA_0,3,FALSE),FJ56),1,0)</f>
        <v>#N/A</v>
      </c>
      <c r="FQ56" s="899" t="e">
        <f>IF(EXACT(VLOOKUP(FH56,OFERTA_0,4,FALSE),FK56),1,0)</f>
        <v>#N/A</v>
      </c>
      <c r="FR56" s="899">
        <f>IF(FL56=0,0,1)</f>
        <v>0</v>
      </c>
      <c r="FS56" s="899">
        <f>IF(FM56=0,0,1)</f>
        <v>0</v>
      </c>
      <c r="FT56" s="899" t="e">
        <f>PRODUCT(FO56:FS56)</f>
        <v>#N/A</v>
      </c>
      <c r="FU56" s="966">
        <f>ROUND(FM56,0)</f>
        <v>0</v>
      </c>
      <c r="FV56" s="901">
        <f>FM56-FU56</f>
        <v>0</v>
      </c>
      <c r="FY56" s="958" t="s">
        <v>783</v>
      </c>
      <c r="FZ56" s="1030" t="s">
        <v>436</v>
      </c>
      <c r="GA56" s="1031" t="s">
        <v>268</v>
      </c>
      <c r="GB56" s="1044">
        <v>1</v>
      </c>
      <c r="GC56" s="1046">
        <v>280875</v>
      </c>
      <c r="GD56" s="963">
        <f t="shared" si="867"/>
        <v>280875</v>
      </c>
      <c r="GE56" s="1016"/>
      <c r="GF56" s="898">
        <f>IF(EXACT(VLOOKUP(FY56,OFERTA_0,2,FALSE),FZ56),1,0)</f>
        <v>1</v>
      </c>
      <c r="GG56" s="898">
        <f>IF(EXACT(VLOOKUP(FY56,OFERTA_0,3,FALSE),GA56),1,0)</f>
        <v>1</v>
      </c>
      <c r="GH56" s="899">
        <f>IF(EXACT(VLOOKUP(FY56,OFERTA_0,4,FALSE),GB56),1,0)</f>
        <v>1</v>
      </c>
      <c r="GI56" s="899">
        <f>IF(GC56=0,0,1)</f>
        <v>1</v>
      </c>
      <c r="GJ56" s="899">
        <f>IF(GD56=0,0,1)</f>
        <v>1</v>
      </c>
      <c r="GK56" s="899">
        <f>PRODUCT(GF56:GJ56)</f>
        <v>1</v>
      </c>
      <c r="GL56" s="966">
        <f>ROUND(GD56,0)</f>
        <v>280875</v>
      </c>
      <c r="GM56" s="901">
        <f>GD56-GL56</f>
        <v>0</v>
      </c>
      <c r="GP56" s="958" t="s">
        <v>783</v>
      </c>
      <c r="GQ56" s="1030" t="s">
        <v>436</v>
      </c>
      <c r="GR56" s="1031" t="s">
        <v>268</v>
      </c>
      <c r="GS56" s="1044">
        <v>1</v>
      </c>
      <c r="GT56" s="1045">
        <v>275260</v>
      </c>
      <c r="GU56" s="963">
        <f t="shared" si="868"/>
        <v>275260</v>
      </c>
      <c r="GV56" s="1016"/>
      <c r="GW56" s="898">
        <f>IF(EXACT(VLOOKUP(GP56,OFERTA_0,2,FALSE),GQ56),1,0)</f>
        <v>1</v>
      </c>
      <c r="GX56" s="898">
        <f>IF(EXACT(VLOOKUP(GP56,OFERTA_0,3,FALSE),GR56),1,0)</f>
        <v>1</v>
      </c>
      <c r="GY56" s="899">
        <f>IF(EXACT(VLOOKUP(GP56,OFERTA_0,4,FALSE),GS56),1,0)</f>
        <v>1</v>
      </c>
      <c r="GZ56" s="899">
        <f>IF(GT56=0,0,1)</f>
        <v>1</v>
      </c>
      <c r="HA56" s="899">
        <f>IF(GU56=0,0,1)</f>
        <v>1</v>
      </c>
      <c r="HB56" s="899">
        <f>PRODUCT(GW56:HA56)</f>
        <v>1</v>
      </c>
      <c r="HC56" s="966">
        <f>ROUND(GU56,0)</f>
        <v>275260</v>
      </c>
      <c r="HD56" s="901">
        <f>GU56-HC56</f>
        <v>0</v>
      </c>
      <c r="HG56" s="958" t="s">
        <v>783</v>
      </c>
      <c r="HH56" s="1030" t="s">
        <v>436</v>
      </c>
      <c r="HI56" s="1031" t="s">
        <v>268</v>
      </c>
      <c r="HJ56" s="1044">
        <v>1</v>
      </c>
      <c r="HK56" s="1045">
        <v>356907</v>
      </c>
      <c r="HL56" s="963">
        <f>ROUND(HJ56*HK56,0)</f>
        <v>356907</v>
      </c>
      <c r="HM56" s="1016"/>
      <c r="HN56" s="898">
        <f>IF(EXACT(VLOOKUP(HG56,OFERTA_0,2,FALSE),HH56),1,0)</f>
        <v>1</v>
      </c>
      <c r="HO56" s="898">
        <f>IF(EXACT(VLOOKUP(HG56,OFERTA_0,3,FALSE),HI56),1,0)</f>
        <v>1</v>
      </c>
      <c r="HP56" s="899">
        <f>IF(EXACT(VLOOKUP(HG56,OFERTA_0,4,FALSE),HJ56),1,0)</f>
        <v>1</v>
      </c>
      <c r="HQ56" s="899">
        <f>IF(HK56=0,0,1)</f>
        <v>1</v>
      </c>
      <c r="HR56" s="899">
        <f>IF(HL56=0,0,1)</f>
        <v>1</v>
      </c>
      <c r="HS56" s="899">
        <f>PRODUCT(HN56:HR56)</f>
        <v>1</v>
      </c>
      <c r="HT56" s="966">
        <f>ROUND(HL56,0)</f>
        <v>356907</v>
      </c>
      <c r="HU56" s="901">
        <f>HL56-HT56</f>
        <v>0</v>
      </c>
      <c r="HX56" s="958" t="s">
        <v>783</v>
      </c>
      <c r="HY56" s="1030" t="s">
        <v>436</v>
      </c>
      <c r="HZ56" s="1031" t="s">
        <v>268</v>
      </c>
      <c r="IA56" s="1044">
        <v>1</v>
      </c>
      <c r="IB56" s="1048">
        <v>1668820</v>
      </c>
      <c r="IC56" s="972">
        <f t="shared" si="869"/>
        <v>1668820</v>
      </c>
      <c r="ID56" s="1016"/>
      <c r="IE56" s="898">
        <f>IF(EXACT(VLOOKUP(HX56,OFERTA_0,2,FALSE),HY56),1,0)</f>
        <v>1</v>
      </c>
      <c r="IF56" s="898">
        <f>IF(EXACT(VLOOKUP(HX56,OFERTA_0,3,FALSE),HZ56),1,0)</f>
        <v>1</v>
      </c>
      <c r="IG56" s="899">
        <f>IF(EXACT(VLOOKUP(HX56,OFERTA_0,4,FALSE),IA56),1,0)</f>
        <v>1</v>
      </c>
      <c r="IH56" s="899">
        <f>IF(IB56=0,0,1)</f>
        <v>1</v>
      </c>
      <c r="II56" s="899">
        <f>IF(IC56=0,0,1)</f>
        <v>1</v>
      </c>
      <c r="IJ56" s="899">
        <f>PRODUCT(IE56:II56)</f>
        <v>1</v>
      </c>
      <c r="IK56" s="966">
        <f>ROUND(IC56,0)</f>
        <v>1668820</v>
      </c>
      <c r="IL56" s="901">
        <f>IC56-IK56</f>
        <v>0</v>
      </c>
      <c r="IO56" s="958" t="s">
        <v>783</v>
      </c>
      <c r="IP56" s="1030" t="s">
        <v>436</v>
      </c>
      <c r="IQ56" s="1031" t="s">
        <v>268</v>
      </c>
      <c r="IR56" s="1044">
        <v>1</v>
      </c>
      <c r="IS56" s="1045">
        <v>477471</v>
      </c>
      <c r="IT56" s="963">
        <f t="shared" si="870"/>
        <v>477471</v>
      </c>
      <c r="IU56" s="1016"/>
      <c r="IV56" s="898">
        <f>IF(EXACT(VLOOKUP(IO56,OFERTA_0,2,FALSE),IP56),1,0)</f>
        <v>1</v>
      </c>
      <c r="IW56" s="898">
        <f>IF(EXACT(VLOOKUP(IO56,OFERTA_0,3,FALSE),IQ56),1,0)</f>
        <v>1</v>
      </c>
      <c r="IX56" s="899">
        <f>IF(EXACT(VLOOKUP(IO56,OFERTA_0,4,FALSE),IR56),1,0)</f>
        <v>1</v>
      </c>
      <c r="IY56" s="899">
        <f>IF(IS56=0,0,1)</f>
        <v>1</v>
      </c>
      <c r="IZ56" s="899">
        <f>IF(IT56=0,0,1)</f>
        <v>1</v>
      </c>
      <c r="JA56" s="899">
        <f>PRODUCT(IV56:IZ56)</f>
        <v>1</v>
      </c>
      <c r="JB56" s="966">
        <f>ROUND(IT56,0)</f>
        <v>477471</v>
      </c>
      <c r="JC56" s="901">
        <f>IT56-JB56</f>
        <v>0</v>
      </c>
      <c r="JF56" s="958" t="s">
        <v>783</v>
      </c>
      <c r="JG56" s="1030" t="s">
        <v>436</v>
      </c>
      <c r="JH56" s="1031" t="s">
        <v>268</v>
      </c>
      <c r="JI56" s="1044">
        <v>1</v>
      </c>
      <c r="JJ56" s="1045">
        <v>168000</v>
      </c>
      <c r="JK56" s="963">
        <f t="shared" si="871"/>
        <v>168000</v>
      </c>
      <c r="JL56" s="1016"/>
      <c r="JM56" s="898">
        <f>IF(EXACT(VLOOKUP(JF56,OFERTA_0,2,FALSE),JG56),1,0)</f>
        <v>1</v>
      </c>
      <c r="JN56" s="898">
        <f>IF(EXACT(VLOOKUP(JF56,OFERTA_0,3,FALSE),JH56),1,0)</f>
        <v>1</v>
      </c>
      <c r="JO56" s="899">
        <f>IF(EXACT(VLOOKUP(JF56,OFERTA_0,4,FALSE),JI56),1,0)</f>
        <v>1</v>
      </c>
      <c r="JP56" s="899">
        <f>IF(JJ56=0,0,1)</f>
        <v>1</v>
      </c>
      <c r="JQ56" s="899">
        <f>IF(JK56=0,0,1)</f>
        <v>1</v>
      </c>
      <c r="JR56" s="899">
        <f>PRODUCT(JM56:JQ56)</f>
        <v>1</v>
      </c>
      <c r="JS56" s="966">
        <f>ROUND(JK56,0)</f>
        <v>168000</v>
      </c>
      <c r="JT56" s="901">
        <f>JK56-JS56</f>
        <v>0</v>
      </c>
      <c r="JW56" s="958" t="s">
        <v>783</v>
      </c>
      <c r="JX56" s="1030" t="s">
        <v>436</v>
      </c>
      <c r="JY56" s="1031" t="s">
        <v>268</v>
      </c>
      <c r="JZ56" s="1044">
        <v>1</v>
      </c>
      <c r="KA56" s="1045">
        <v>447079.38795</v>
      </c>
      <c r="KB56" s="963">
        <f t="shared" si="872"/>
        <v>447079</v>
      </c>
      <c r="KC56" s="1016"/>
      <c r="KD56" s="898">
        <f>IF(EXACT(VLOOKUP(JW56,OFERTA_0,2,FALSE),JX56),1,0)</f>
        <v>1</v>
      </c>
      <c r="KE56" s="898">
        <f>IF(EXACT(VLOOKUP(JW56,OFERTA_0,3,FALSE),JY56),1,0)</f>
        <v>1</v>
      </c>
      <c r="KF56" s="899">
        <f>IF(EXACT(VLOOKUP(JW56,OFERTA_0,4,FALSE),JZ56),1,0)</f>
        <v>1</v>
      </c>
      <c r="KG56" s="899">
        <f>IF(KA56=0,0,1)</f>
        <v>1</v>
      </c>
      <c r="KH56" s="899">
        <f>IF(KB56=0,0,1)</f>
        <v>1</v>
      </c>
      <c r="KI56" s="899">
        <f>PRODUCT(KD56:KH56)</f>
        <v>1</v>
      </c>
      <c r="KJ56" s="966">
        <f>ROUND(KB56,0)</f>
        <v>447079</v>
      </c>
      <c r="KK56" s="901">
        <f>KB56-KJ56</f>
        <v>0</v>
      </c>
      <c r="KN56" s="958" t="s">
        <v>783</v>
      </c>
      <c r="KO56" s="1030" t="s">
        <v>436</v>
      </c>
      <c r="KP56" s="1031" t="s">
        <v>268</v>
      </c>
      <c r="KQ56" s="1044">
        <v>1</v>
      </c>
      <c r="KR56" s="1045">
        <v>465350</v>
      </c>
      <c r="KS56" s="963">
        <f t="shared" si="873"/>
        <v>465350</v>
      </c>
      <c r="KT56" s="1016"/>
      <c r="KU56" s="898">
        <f>IF(EXACT(VLOOKUP(KN56,OFERTA_0,2,FALSE),KO56),1,0)</f>
        <v>1</v>
      </c>
      <c r="KV56" s="898">
        <f>IF(EXACT(VLOOKUP(KN56,OFERTA_0,3,FALSE),KP56),1,0)</f>
        <v>1</v>
      </c>
      <c r="KW56" s="899">
        <f>IF(EXACT(VLOOKUP(KN56,OFERTA_0,4,FALSE),KQ56),1,0)</f>
        <v>1</v>
      </c>
      <c r="KX56" s="899">
        <f>IF(KR56=0,0,1)</f>
        <v>1</v>
      </c>
      <c r="KY56" s="899">
        <f>IF(KS56=0,0,1)</f>
        <v>1</v>
      </c>
      <c r="KZ56" s="899">
        <f>PRODUCT(KU56:KY56)</f>
        <v>1</v>
      </c>
      <c r="LA56" s="966">
        <f>ROUND(KS56,0)</f>
        <v>465350</v>
      </c>
      <c r="LB56" s="901">
        <f>KS56-LA56</f>
        <v>0</v>
      </c>
      <c r="LE56" s="958" t="s">
        <v>783</v>
      </c>
      <c r="LF56" s="1030" t="s">
        <v>436</v>
      </c>
      <c r="LG56" s="1031" t="s">
        <v>268</v>
      </c>
      <c r="LH56" s="1044">
        <v>1</v>
      </c>
      <c r="LI56" s="1049">
        <v>49850</v>
      </c>
      <c r="LJ56" s="974">
        <f t="shared" si="874"/>
        <v>49850</v>
      </c>
      <c r="LK56" s="1016"/>
      <c r="LL56" s="898">
        <f>IF(EXACT(VLOOKUP(LE56,OFERTA_0,2,FALSE),LF56),1,0)</f>
        <v>1</v>
      </c>
      <c r="LM56" s="898">
        <f>IF(EXACT(VLOOKUP(LE56,OFERTA_0,3,FALSE),LG56),1,0)</f>
        <v>1</v>
      </c>
      <c r="LN56" s="899">
        <f>IF(EXACT(VLOOKUP(LE56,OFERTA_0,4,FALSE),LH56),1,0)</f>
        <v>1</v>
      </c>
      <c r="LO56" s="899">
        <f>IF(LI56=0,0,1)</f>
        <v>1</v>
      </c>
      <c r="LP56" s="899">
        <f>IF(LJ56=0,0,1)</f>
        <v>1</v>
      </c>
      <c r="LQ56" s="899">
        <f>PRODUCT(LL56:LP56)</f>
        <v>1</v>
      </c>
      <c r="LR56" s="966">
        <f>ROUND(LJ56,0)</f>
        <v>49850</v>
      </c>
      <c r="LS56" s="901">
        <f>LJ56-LR56</f>
        <v>0</v>
      </c>
      <c r="LV56" s="958" t="s">
        <v>783</v>
      </c>
      <c r="LW56" s="1030" t="s">
        <v>436</v>
      </c>
      <c r="LX56" s="1031" t="s">
        <v>268</v>
      </c>
      <c r="LY56" s="1044">
        <v>1</v>
      </c>
      <c r="LZ56" s="1045">
        <v>94250</v>
      </c>
      <c r="MA56" s="963">
        <f t="shared" si="875"/>
        <v>94250</v>
      </c>
      <c r="MB56" s="1016"/>
      <c r="MC56" s="898">
        <f>IF(EXACT(VLOOKUP(LV56,OFERTA_0,2,FALSE),LW56),1,0)</f>
        <v>1</v>
      </c>
      <c r="MD56" s="898">
        <f>IF(EXACT(VLOOKUP(LV56,OFERTA_0,3,FALSE),LX56),1,0)</f>
        <v>1</v>
      </c>
      <c r="ME56" s="899">
        <f>IF(EXACT(VLOOKUP(LV56,OFERTA_0,4,FALSE),LY56),1,0)</f>
        <v>1</v>
      </c>
      <c r="MF56" s="899">
        <f>IF(LZ56=0,0,1)</f>
        <v>1</v>
      </c>
      <c r="MG56" s="899">
        <f>IF(MA56=0,0,1)</f>
        <v>1</v>
      </c>
      <c r="MH56" s="899">
        <f>PRODUCT(MC56:MG56)</f>
        <v>1</v>
      </c>
      <c r="MI56" s="966">
        <f>ROUND(MA56,0)</f>
        <v>94250</v>
      </c>
      <c r="MJ56" s="901">
        <f>MA56-MI56</f>
        <v>0</v>
      </c>
      <c r="MM56" s="958" t="s">
        <v>783</v>
      </c>
      <c r="MN56" s="1030" t="s">
        <v>436</v>
      </c>
      <c r="MO56" s="1031" t="s">
        <v>268</v>
      </c>
      <c r="MP56" s="1044">
        <v>1</v>
      </c>
      <c r="MQ56" s="1045">
        <v>350000</v>
      </c>
      <c r="MR56" s="963">
        <f t="shared" si="876"/>
        <v>350000</v>
      </c>
      <c r="MS56" s="1016"/>
      <c r="MT56" s="898">
        <f>IF(EXACT(VLOOKUP(MM56,OFERTA_0,2,FALSE),MN56),1,0)</f>
        <v>1</v>
      </c>
      <c r="MU56" s="898">
        <f>IF(EXACT(VLOOKUP(MM56,OFERTA_0,3,FALSE),MO56),1,0)</f>
        <v>1</v>
      </c>
      <c r="MV56" s="899">
        <f>IF(EXACT(VLOOKUP(MM56,OFERTA_0,4,FALSE),MP56),1,0)</f>
        <v>1</v>
      </c>
      <c r="MW56" s="899">
        <f>IF(MQ56=0,0,1)</f>
        <v>1</v>
      </c>
      <c r="MX56" s="899">
        <f>IF(MR56=0,0,1)</f>
        <v>1</v>
      </c>
      <c r="MY56" s="899">
        <f>PRODUCT(MT56:MX56)</f>
        <v>1</v>
      </c>
      <c r="MZ56" s="966">
        <f>ROUND(MR56,0)</f>
        <v>350000</v>
      </c>
      <c r="NA56" s="901">
        <f>MR56-MZ56</f>
        <v>0</v>
      </c>
      <c r="ND56" s="975" t="s">
        <v>783</v>
      </c>
      <c r="NE56" s="976" t="s">
        <v>436</v>
      </c>
      <c r="NF56" s="977" t="s">
        <v>268</v>
      </c>
      <c r="NG56" s="978">
        <v>1</v>
      </c>
      <c r="NH56" s="979">
        <v>43900.56</v>
      </c>
      <c r="NI56" s="980">
        <v>43901</v>
      </c>
      <c r="NJ56" s="1016"/>
      <c r="NK56" s="898">
        <f>IF(EXACT(VLOOKUP(ND56,OFERTA_0,2,FALSE),NE56),1,0)</f>
        <v>1</v>
      </c>
      <c r="NL56" s="898">
        <f>IF(EXACT(VLOOKUP(ND56,OFERTA_0,3,FALSE),NF56),1,0)</f>
        <v>1</v>
      </c>
      <c r="NM56" s="899">
        <f>IF(EXACT(VLOOKUP(ND56,OFERTA_0,4,FALSE),NG56),1,0)</f>
        <v>1</v>
      </c>
      <c r="NN56" s="899">
        <f>IF(NH56=0,0,1)</f>
        <v>1</v>
      </c>
      <c r="NO56" s="899">
        <f>IF(NI56=0,0,1)</f>
        <v>1</v>
      </c>
      <c r="NP56" s="899">
        <f>PRODUCT(NK56:NO56)</f>
        <v>1</v>
      </c>
      <c r="NQ56" s="966">
        <f>ROUND(NI56,0)</f>
        <v>43901</v>
      </c>
      <c r="NR56" s="901">
        <f>NI56-NQ56</f>
        <v>0</v>
      </c>
      <c r="NU56" s="981" t="s">
        <v>783</v>
      </c>
      <c r="NV56" s="982" t="s">
        <v>436</v>
      </c>
      <c r="NW56" s="983" t="s">
        <v>268</v>
      </c>
      <c r="NX56" s="984">
        <v>1</v>
      </c>
      <c r="NY56" s="1050">
        <v>44344</v>
      </c>
      <c r="NZ56" s="986">
        <f t="shared" si="877"/>
        <v>44344</v>
      </c>
      <c r="OA56" s="1016"/>
      <c r="OB56" s="898">
        <f>IF(EXACT(VLOOKUP(NU56,OFERTA_0,2,FALSE),NV56),1,0)</f>
        <v>1</v>
      </c>
      <c r="OC56" s="898">
        <f>IF(EXACT(VLOOKUP(NU56,OFERTA_0,3,FALSE),NW56),1,0)</f>
        <v>1</v>
      </c>
      <c r="OD56" s="899">
        <f>IF(EXACT(VLOOKUP(NU56,OFERTA_0,4,FALSE),NX56),1,0)</f>
        <v>1</v>
      </c>
      <c r="OE56" s="899">
        <f>IF(NY56=0,0,1)</f>
        <v>1</v>
      </c>
      <c r="OF56" s="899">
        <f>IF(NZ56=0,0,1)</f>
        <v>1</v>
      </c>
      <c r="OG56" s="899">
        <f>PRODUCT(OB56:OF56)</f>
        <v>1</v>
      </c>
      <c r="OH56" s="966">
        <f>ROUND(NZ56,0)</f>
        <v>44344</v>
      </c>
      <c r="OI56" s="901">
        <f>NZ56-OH56</f>
        <v>0</v>
      </c>
      <c r="OL56" s="958" t="s">
        <v>783</v>
      </c>
      <c r="OM56" s="1030" t="s">
        <v>436</v>
      </c>
      <c r="ON56" s="1031" t="s">
        <v>268</v>
      </c>
      <c r="OO56" s="1044">
        <v>1</v>
      </c>
      <c r="OP56" s="1045">
        <v>139451</v>
      </c>
      <c r="OQ56" s="963">
        <f t="shared" si="878"/>
        <v>139451</v>
      </c>
      <c r="OR56" s="1016"/>
      <c r="OS56" s="898">
        <f>IF(EXACT(VLOOKUP(OL56,OFERTA_0,2,FALSE),OM56),1,0)</f>
        <v>1</v>
      </c>
      <c r="OT56" s="898">
        <f>IF(EXACT(VLOOKUP(OL56,OFERTA_0,3,FALSE),ON56),1,0)</f>
        <v>1</v>
      </c>
      <c r="OU56" s="899">
        <f>IF(EXACT(VLOOKUP(OL56,OFERTA_0,4,FALSE),OO56),1,0)</f>
        <v>1</v>
      </c>
      <c r="OV56" s="899">
        <f>IF(OP56=0,0,1)</f>
        <v>1</v>
      </c>
      <c r="OW56" s="899">
        <f>IF(OQ56=0,0,1)</f>
        <v>1</v>
      </c>
      <c r="OX56" s="899">
        <f>PRODUCT(OS56:OW56)</f>
        <v>1</v>
      </c>
      <c r="OY56" s="966">
        <f>ROUND(OQ56,0)</f>
        <v>139451</v>
      </c>
      <c r="OZ56" s="901">
        <f>OQ56-OY56</f>
        <v>0</v>
      </c>
      <c r="PC56" s="958" t="s">
        <v>783</v>
      </c>
      <c r="PD56" s="1030" t="s">
        <v>436</v>
      </c>
      <c r="PE56" s="1031" t="s">
        <v>268</v>
      </c>
      <c r="PF56" s="1044">
        <v>1</v>
      </c>
      <c r="PG56" s="1059">
        <v>97175</v>
      </c>
      <c r="PH56" s="988">
        <v>97175</v>
      </c>
      <c r="PI56" s="1024"/>
      <c r="PJ56" s="898">
        <f>IF(EXACT(VLOOKUP(PC56,OFERTA_0,2,FALSE),PD56),1,0)</f>
        <v>1</v>
      </c>
      <c r="PK56" s="898">
        <f>IF(EXACT(VLOOKUP(PC56,OFERTA_0,3,FALSE),PE56),1,0)</f>
        <v>1</v>
      </c>
      <c r="PL56" s="899">
        <f>IF(EXACT(VLOOKUP(PC56,OFERTA_0,4,FALSE),PF56),1,0)</f>
        <v>1</v>
      </c>
      <c r="PM56" s="899">
        <f>IF(PG56=0,0,1)</f>
        <v>1</v>
      </c>
      <c r="PN56" s="899">
        <f>IF(PH56=0,0,1)</f>
        <v>1</v>
      </c>
      <c r="PO56" s="899">
        <f>PRODUCT(PJ56:PN56)</f>
        <v>1</v>
      </c>
      <c r="PP56" s="966">
        <f>ROUND(PH56,0)</f>
        <v>97175</v>
      </c>
      <c r="PQ56" s="901">
        <f>PH56-PP56</f>
        <v>0</v>
      </c>
      <c r="PT56" s="958" t="s">
        <v>783</v>
      </c>
      <c r="PU56" s="1030" t="s">
        <v>436</v>
      </c>
      <c r="PV56" s="1031" t="s">
        <v>268</v>
      </c>
      <c r="PW56" s="1044">
        <v>1</v>
      </c>
      <c r="PX56" s="1045">
        <v>275162</v>
      </c>
      <c r="PY56" s="963">
        <f t="shared" si="879"/>
        <v>275162</v>
      </c>
      <c r="PZ56" s="1016"/>
      <c r="QA56" s="898">
        <f>IF(EXACT(VLOOKUP(PT56,OFERTA_0,2,FALSE),PU56),1,0)</f>
        <v>1</v>
      </c>
      <c r="QB56" s="898">
        <f>IF(EXACT(VLOOKUP(PT56,OFERTA_0,3,FALSE),PV56),1,0)</f>
        <v>1</v>
      </c>
      <c r="QC56" s="899">
        <f>IF(EXACT(VLOOKUP(PT56,OFERTA_0,4,FALSE),PW56),1,0)</f>
        <v>1</v>
      </c>
      <c r="QD56" s="899">
        <f>IF(PX56=0,0,1)</f>
        <v>1</v>
      </c>
      <c r="QE56" s="899">
        <f>IF(PY56=0,0,1)</f>
        <v>1</v>
      </c>
      <c r="QF56" s="899">
        <f>PRODUCT(QA56:QE56)</f>
        <v>1</v>
      </c>
      <c r="QG56" s="966">
        <f>ROUND(PY56,0)</f>
        <v>275162</v>
      </c>
      <c r="QH56" s="901">
        <f>PY56-QG56</f>
        <v>0</v>
      </c>
      <c r="QK56" s="958" t="s">
        <v>783</v>
      </c>
      <c r="QL56" s="1030" t="s">
        <v>436</v>
      </c>
      <c r="QM56" s="1031" t="s">
        <v>268</v>
      </c>
      <c r="QN56" s="1044">
        <v>1</v>
      </c>
      <c r="QO56" s="1049">
        <v>50099.249999999993</v>
      </c>
      <c r="QP56" s="974">
        <f t="shared" si="880"/>
        <v>50099</v>
      </c>
      <c r="QQ56" s="1016"/>
      <c r="QR56" s="898">
        <f>IF(EXACT(VLOOKUP(QK56,OFERTA_0,2,FALSE),QL56),1,0)</f>
        <v>1</v>
      </c>
      <c r="QS56" s="898">
        <f>IF(EXACT(VLOOKUP(QK56,OFERTA_0,3,FALSE),QM56),1,0)</f>
        <v>1</v>
      </c>
      <c r="QT56" s="899">
        <f>IF(EXACT(VLOOKUP(QK56,OFERTA_0,4,FALSE),QN56),1,0)</f>
        <v>1</v>
      </c>
      <c r="QU56" s="899">
        <f>IF(QO56=0,0,1)</f>
        <v>1</v>
      </c>
      <c r="QV56" s="899">
        <f>IF(QP56=0,0,1)</f>
        <v>1</v>
      </c>
      <c r="QW56" s="899">
        <f>PRODUCT(QR56:QV56)</f>
        <v>1</v>
      </c>
      <c r="QX56" s="966">
        <f>ROUND(QP56,0)</f>
        <v>50099</v>
      </c>
      <c r="QY56" s="901">
        <f>QP56-QX56</f>
        <v>0</v>
      </c>
      <c r="RB56" s="405"/>
      <c r="RC56" s="406"/>
      <c r="RD56" s="407"/>
      <c r="RE56" s="408"/>
      <c r="RF56" s="409"/>
      <c r="RG56" s="410"/>
      <c r="RH56" s="410"/>
      <c r="RI56" s="898"/>
      <c r="RJ56" s="898"/>
      <c r="RK56" s="934"/>
      <c r="RL56" s="934"/>
      <c r="RM56" s="934"/>
      <c r="RN56" s="934"/>
      <c r="RO56" s="935"/>
      <c r="RP56" s="936"/>
      <c r="RS56" s="405"/>
      <c r="RT56" s="406"/>
      <c r="RU56" s="407"/>
      <c r="RV56" s="408"/>
      <c r="RW56" s="409"/>
      <c r="RX56" s="410"/>
      <c r="RY56" s="410"/>
      <c r="RZ56" s="898"/>
      <c r="SA56" s="898"/>
      <c r="SB56" s="934"/>
      <c r="SC56" s="934"/>
      <c r="SD56" s="934"/>
      <c r="SE56" s="934"/>
      <c r="SF56" s="935"/>
      <c r="SG56" s="936"/>
      <c r="SJ56" s="405"/>
      <c r="SK56" s="406"/>
      <c r="SL56" s="407"/>
      <c r="SM56" s="408"/>
      <c r="SN56" s="409"/>
      <c r="SO56" s="410"/>
      <c r="SP56" s="410"/>
      <c r="SQ56" s="898"/>
      <c r="SR56" s="898"/>
      <c r="SS56" s="934"/>
      <c r="ST56" s="934"/>
      <c r="SU56" s="934"/>
      <c r="SV56" s="934"/>
      <c r="SW56" s="935"/>
      <c r="SX56" s="936"/>
    </row>
    <row r="57" spans="2:518" ht="18.75" thickTop="1" thickBot="1">
      <c r="B57" s="937" t="s">
        <v>784</v>
      </c>
      <c r="C57" s="938" t="s">
        <v>437</v>
      </c>
      <c r="D57" s="939"/>
      <c r="E57" s="940"/>
      <c r="F57" s="941"/>
      <c r="G57" s="942"/>
      <c r="H57" s="1016"/>
      <c r="K57" s="937" t="s">
        <v>784</v>
      </c>
      <c r="L57" s="938" t="s">
        <v>437</v>
      </c>
      <c r="M57" s="939"/>
      <c r="N57" s="940"/>
      <c r="O57" s="941"/>
      <c r="P57" s="942"/>
      <c r="Q57" s="1016"/>
      <c r="R57" s="898"/>
      <c r="S57" s="898"/>
      <c r="T57" s="934"/>
      <c r="U57" s="934"/>
      <c r="V57" s="934"/>
      <c r="W57" s="934"/>
      <c r="X57" s="935"/>
      <c r="Y57" s="936"/>
      <c r="Z57" s="872"/>
      <c r="AA57" s="872"/>
      <c r="AB57" s="937" t="s">
        <v>784</v>
      </c>
      <c r="AC57" s="938" t="s">
        <v>437</v>
      </c>
      <c r="AD57" s="939"/>
      <c r="AE57" s="940"/>
      <c r="AF57" s="941"/>
      <c r="AG57" s="942"/>
      <c r="AH57" s="1016"/>
      <c r="AI57" s="898"/>
      <c r="AJ57" s="898"/>
      <c r="AK57" s="934"/>
      <c r="AL57" s="934"/>
      <c r="AM57" s="934"/>
      <c r="AN57" s="934"/>
      <c r="AO57" s="935"/>
      <c r="AP57" s="936"/>
      <c r="AQ57" s="872"/>
      <c r="AR57" s="872"/>
      <c r="AS57" s="937" t="s">
        <v>784</v>
      </c>
      <c r="AT57" s="1006" t="s">
        <v>437</v>
      </c>
      <c r="AU57" s="939"/>
      <c r="AV57" s="940"/>
      <c r="AW57" s="944"/>
      <c r="AX57" s="945"/>
      <c r="AY57" s="1016"/>
      <c r="AZ57" s="898"/>
      <c r="BA57" s="898"/>
      <c r="BB57" s="934"/>
      <c r="BC57" s="934"/>
      <c r="BD57" s="934"/>
      <c r="BE57" s="934"/>
      <c r="BF57" s="935"/>
      <c r="BG57" s="936"/>
      <c r="BJ57" s="937" t="s">
        <v>784</v>
      </c>
      <c r="BK57" s="938" t="s">
        <v>437</v>
      </c>
      <c r="BL57" s="939"/>
      <c r="BM57" s="940"/>
      <c r="BN57" s="941"/>
      <c r="BO57" s="942"/>
      <c r="BP57" s="1016"/>
      <c r="BQ57" s="898"/>
      <c r="BR57" s="898"/>
      <c r="BS57" s="934"/>
      <c r="BT57" s="934"/>
      <c r="BU57" s="934"/>
      <c r="BV57" s="934"/>
      <c r="BW57" s="935"/>
      <c r="BX57" s="936"/>
      <c r="CA57" s="937" t="s">
        <v>784</v>
      </c>
      <c r="CB57" s="938" t="s">
        <v>437</v>
      </c>
      <c r="CC57" s="939"/>
      <c r="CD57" s="940"/>
      <c r="CE57" s="941"/>
      <c r="CF57" s="942"/>
      <c r="CG57" s="1016"/>
      <c r="CH57" s="898"/>
      <c r="CI57" s="898"/>
      <c r="CJ57" s="934"/>
      <c r="CK57" s="934"/>
      <c r="CL57" s="934"/>
      <c r="CM57" s="934"/>
      <c r="CN57" s="935"/>
      <c r="CO57" s="936"/>
      <c r="CR57" s="937" t="s">
        <v>784</v>
      </c>
      <c r="CS57" s="938" t="s">
        <v>437</v>
      </c>
      <c r="CT57" s="939"/>
      <c r="CU57" s="940"/>
      <c r="CV57" s="941"/>
      <c r="CW57" s="942"/>
      <c r="CX57" s="1016"/>
      <c r="CY57" s="898"/>
      <c r="CZ57" s="898"/>
      <c r="DA57" s="934"/>
      <c r="DB57" s="934"/>
      <c r="DC57" s="934"/>
      <c r="DD57" s="934"/>
      <c r="DE57" s="935"/>
      <c r="DF57" s="936"/>
      <c r="DI57" s="937" t="s">
        <v>784</v>
      </c>
      <c r="DJ57" s="938" t="s">
        <v>437</v>
      </c>
      <c r="DK57" s="939"/>
      <c r="DL57" s="940"/>
      <c r="DM57" s="941"/>
      <c r="DN57" s="942"/>
      <c r="DO57" s="1016"/>
      <c r="DP57" s="898"/>
      <c r="DQ57" s="898"/>
      <c r="DR57" s="934"/>
      <c r="DS57" s="934"/>
      <c r="DT57" s="934"/>
      <c r="DU57" s="934"/>
      <c r="DV57" s="935"/>
      <c r="DW57" s="936"/>
      <c r="DZ57" s="937" t="s">
        <v>784</v>
      </c>
      <c r="EA57" s="938" t="s">
        <v>437</v>
      </c>
      <c r="EB57" s="939"/>
      <c r="EC57" s="940"/>
      <c r="ED57" s="941"/>
      <c r="EE57" s="942"/>
      <c r="EF57" s="1016"/>
      <c r="EG57" s="898"/>
      <c r="EH57" s="898"/>
      <c r="EI57" s="934"/>
      <c r="EJ57" s="934"/>
      <c r="EK57" s="934"/>
      <c r="EL57" s="934"/>
      <c r="EM57" s="935"/>
      <c r="EN57" s="936"/>
      <c r="EQ57" s="937" t="s">
        <v>784</v>
      </c>
      <c r="ER57" s="938" t="s">
        <v>437</v>
      </c>
      <c r="ES57" s="939"/>
      <c r="ET57" s="940"/>
      <c r="EU57" s="941"/>
      <c r="EV57" s="942"/>
      <c r="EW57" s="1016"/>
      <c r="EX57" s="898"/>
      <c r="EY57" s="898"/>
      <c r="EZ57" s="934"/>
      <c r="FA57" s="934"/>
      <c r="FB57" s="934"/>
      <c r="FC57" s="934"/>
      <c r="FD57" s="935"/>
      <c r="FE57" s="936"/>
      <c r="FH57" s="937"/>
      <c r="FI57" s="938"/>
      <c r="FJ57" s="939"/>
      <c r="FK57" s="940"/>
      <c r="FL57" s="941"/>
      <c r="FM57" s="942"/>
      <c r="FN57" s="1016"/>
      <c r="FO57" s="898"/>
      <c r="FP57" s="898"/>
      <c r="FQ57" s="934"/>
      <c r="FR57" s="934"/>
      <c r="FS57" s="934"/>
      <c r="FT57" s="934"/>
      <c r="FU57" s="935"/>
      <c r="FV57" s="936"/>
      <c r="FY57" s="937" t="s">
        <v>784</v>
      </c>
      <c r="FZ57" s="938" t="s">
        <v>437</v>
      </c>
      <c r="GA57" s="939"/>
      <c r="GB57" s="940"/>
      <c r="GC57" s="941"/>
      <c r="GD57" s="942"/>
      <c r="GE57" s="1016"/>
      <c r="GF57" s="898"/>
      <c r="GG57" s="898"/>
      <c r="GH57" s="934"/>
      <c r="GI57" s="934"/>
      <c r="GJ57" s="934"/>
      <c r="GK57" s="934"/>
      <c r="GL57" s="935"/>
      <c r="GM57" s="936"/>
      <c r="GP57" s="937" t="s">
        <v>784</v>
      </c>
      <c r="GQ57" s="938" t="s">
        <v>437</v>
      </c>
      <c r="GR57" s="939"/>
      <c r="GS57" s="940"/>
      <c r="GT57" s="941"/>
      <c r="GU57" s="942"/>
      <c r="GV57" s="1016"/>
      <c r="GW57" s="898"/>
      <c r="GX57" s="898"/>
      <c r="GY57" s="934"/>
      <c r="GZ57" s="934"/>
      <c r="HA57" s="934"/>
      <c r="HB57" s="934"/>
      <c r="HC57" s="935"/>
      <c r="HD57" s="936"/>
      <c r="HG57" s="937" t="s">
        <v>784</v>
      </c>
      <c r="HH57" s="938" t="s">
        <v>437</v>
      </c>
      <c r="HI57" s="939"/>
      <c r="HJ57" s="940"/>
      <c r="HK57" s="941"/>
      <c r="HL57" s="942"/>
      <c r="HM57" s="1016"/>
      <c r="HN57" s="898"/>
      <c r="HO57" s="898"/>
      <c r="HP57" s="934"/>
      <c r="HQ57" s="934"/>
      <c r="HR57" s="934"/>
      <c r="HS57" s="934"/>
      <c r="HT57" s="935"/>
      <c r="HU57" s="936"/>
      <c r="HX57" s="937" t="s">
        <v>784</v>
      </c>
      <c r="HY57" s="938" t="s">
        <v>437</v>
      </c>
      <c r="HZ57" s="939"/>
      <c r="IA57" s="940"/>
      <c r="IB57" s="941"/>
      <c r="IC57" s="942"/>
      <c r="ID57" s="1016"/>
      <c r="IE57" s="898"/>
      <c r="IF57" s="898"/>
      <c r="IG57" s="934"/>
      <c r="IH57" s="934"/>
      <c r="II57" s="934"/>
      <c r="IJ57" s="934"/>
      <c r="IK57" s="935"/>
      <c r="IL57" s="936"/>
      <c r="IO57" s="937" t="s">
        <v>784</v>
      </c>
      <c r="IP57" s="938" t="s">
        <v>437</v>
      </c>
      <c r="IQ57" s="939"/>
      <c r="IR57" s="940"/>
      <c r="IS57" s="941"/>
      <c r="IT57" s="942"/>
      <c r="IU57" s="1016"/>
      <c r="IV57" s="898"/>
      <c r="IW57" s="898"/>
      <c r="IX57" s="934"/>
      <c r="IY57" s="934"/>
      <c r="IZ57" s="934"/>
      <c r="JA57" s="934"/>
      <c r="JB57" s="935"/>
      <c r="JC57" s="936"/>
      <c r="JF57" s="937" t="s">
        <v>784</v>
      </c>
      <c r="JG57" s="938" t="s">
        <v>437</v>
      </c>
      <c r="JH57" s="939"/>
      <c r="JI57" s="940"/>
      <c r="JJ57" s="941"/>
      <c r="JK57" s="942"/>
      <c r="JL57" s="1016"/>
      <c r="JM57" s="898"/>
      <c r="JN57" s="898"/>
      <c r="JO57" s="934"/>
      <c r="JP57" s="934"/>
      <c r="JQ57" s="934"/>
      <c r="JR57" s="934"/>
      <c r="JS57" s="935"/>
      <c r="JT57" s="936"/>
      <c r="JW57" s="937" t="s">
        <v>784</v>
      </c>
      <c r="JX57" s="938" t="s">
        <v>437</v>
      </c>
      <c r="JY57" s="939"/>
      <c r="JZ57" s="940"/>
      <c r="KA57" s="941"/>
      <c r="KB57" s="942"/>
      <c r="KC57" s="1016"/>
      <c r="KD57" s="898"/>
      <c r="KE57" s="898"/>
      <c r="KF57" s="934"/>
      <c r="KG57" s="934"/>
      <c r="KH57" s="934"/>
      <c r="KI57" s="934"/>
      <c r="KJ57" s="935"/>
      <c r="KK57" s="936"/>
      <c r="KN57" s="937" t="s">
        <v>784</v>
      </c>
      <c r="KO57" s="938" t="s">
        <v>437</v>
      </c>
      <c r="KP57" s="939"/>
      <c r="KQ57" s="940"/>
      <c r="KR57" s="941"/>
      <c r="KS57" s="942"/>
      <c r="KT57" s="1016"/>
      <c r="KU57" s="898"/>
      <c r="KV57" s="898"/>
      <c r="KW57" s="934"/>
      <c r="KX57" s="934"/>
      <c r="KY57" s="934"/>
      <c r="KZ57" s="934"/>
      <c r="LA57" s="935"/>
      <c r="LB57" s="936"/>
      <c r="LE57" s="937" t="s">
        <v>784</v>
      </c>
      <c r="LF57" s="938" t="s">
        <v>437</v>
      </c>
      <c r="LG57" s="939"/>
      <c r="LH57" s="940"/>
      <c r="LI57" s="1007">
        <v>0</v>
      </c>
      <c r="LJ57" s="1008"/>
      <c r="LK57" s="1016"/>
      <c r="LL57" s="898"/>
      <c r="LM57" s="898"/>
      <c r="LN57" s="934"/>
      <c r="LO57" s="934"/>
      <c r="LP57" s="934"/>
      <c r="LQ57" s="934"/>
      <c r="LR57" s="935"/>
      <c r="LS57" s="936"/>
      <c r="LV57" s="937" t="s">
        <v>784</v>
      </c>
      <c r="LW57" s="938" t="s">
        <v>437</v>
      </c>
      <c r="LX57" s="939"/>
      <c r="LY57" s="940"/>
      <c r="LZ57" s="941"/>
      <c r="MA57" s="942"/>
      <c r="MB57" s="1016"/>
      <c r="MC57" s="898"/>
      <c r="MD57" s="898"/>
      <c r="ME57" s="934"/>
      <c r="MF57" s="934"/>
      <c r="MG57" s="934"/>
      <c r="MH57" s="934"/>
      <c r="MI57" s="935"/>
      <c r="MJ57" s="936"/>
      <c r="MM57" s="937" t="s">
        <v>784</v>
      </c>
      <c r="MN57" s="938" t="s">
        <v>437</v>
      </c>
      <c r="MO57" s="939"/>
      <c r="MP57" s="940"/>
      <c r="MQ57" s="941"/>
      <c r="MR57" s="942"/>
      <c r="MS57" s="1016"/>
      <c r="MT57" s="898"/>
      <c r="MU57" s="898"/>
      <c r="MV57" s="934"/>
      <c r="MW57" s="934"/>
      <c r="MX57" s="934"/>
      <c r="MY57" s="934"/>
      <c r="MZ57" s="935"/>
      <c r="NA57" s="936"/>
      <c r="ND57" s="946" t="s">
        <v>784</v>
      </c>
      <c r="NE57" s="1009" t="s">
        <v>437</v>
      </c>
      <c r="NF57" s="948"/>
      <c r="NG57" s="949"/>
      <c r="NH57" s="998"/>
      <c r="NI57" s="950"/>
      <c r="NJ57" s="1016"/>
      <c r="NK57" s="898"/>
      <c r="NL57" s="898"/>
      <c r="NM57" s="934"/>
      <c r="NN57" s="934"/>
      <c r="NO57" s="934"/>
      <c r="NP57" s="934"/>
      <c r="NQ57" s="935"/>
      <c r="NR57" s="936"/>
      <c r="NU57" s="951" t="s">
        <v>784</v>
      </c>
      <c r="NV57" s="1010" t="s">
        <v>437</v>
      </c>
      <c r="NW57" s="953"/>
      <c r="NX57" s="954"/>
      <c r="NY57" s="1011"/>
      <c r="NZ57" s="955"/>
      <c r="OA57" s="1016"/>
      <c r="OB57" s="898"/>
      <c r="OC57" s="898"/>
      <c r="OD57" s="934"/>
      <c r="OE57" s="934"/>
      <c r="OF57" s="934"/>
      <c r="OG57" s="934"/>
      <c r="OH57" s="935"/>
      <c r="OI57" s="936"/>
      <c r="OL57" s="937" t="s">
        <v>784</v>
      </c>
      <c r="OM57" s="938" t="s">
        <v>437</v>
      </c>
      <c r="ON57" s="939"/>
      <c r="OO57" s="940"/>
      <c r="OP57" s="941"/>
      <c r="OQ57" s="942"/>
      <c r="OR57" s="1016"/>
      <c r="OS57" s="898"/>
      <c r="OT57" s="898"/>
      <c r="OU57" s="934"/>
      <c r="OV57" s="934"/>
      <c r="OW57" s="934"/>
      <c r="OX57" s="934"/>
      <c r="OY57" s="935"/>
      <c r="OZ57" s="936"/>
      <c r="PC57" s="937" t="s">
        <v>784</v>
      </c>
      <c r="PD57" s="938" t="s">
        <v>437</v>
      </c>
      <c r="PE57" s="939"/>
      <c r="PF57" s="940"/>
      <c r="PG57" s="956"/>
      <c r="PH57" s="957"/>
      <c r="PI57" s="1024"/>
      <c r="PJ57" s="898"/>
      <c r="PK57" s="898"/>
      <c r="PL57" s="934"/>
      <c r="PM57" s="934"/>
      <c r="PN57" s="934"/>
      <c r="PO57" s="934"/>
      <c r="PP57" s="935"/>
      <c r="PQ57" s="936"/>
      <c r="PT57" s="937" t="s">
        <v>784</v>
      </c>
      <c r="PU57" s="938" t="s">
        <v>437</v>
      </c>
      <c r="PV57" s="939"/>
      <c r="PW57" s="940"/>
      <c r="PX57" s="941"/>
      <c r="PY57" s="942"/>
      <c r="PZ57" s="1016"/>
      <c r="QA57" s="898"/>
      <c r="QB57" s="898"/>
      <c r="QC57" s="934"/>
      <c r="QD57" s="934"/>
      <c r="QE57" s="934"/>
      <c r="QF57" s="934"/>
      <c r="QG57" s="935"/>
      <c r="QH57" s="936"/>
      <c r="QK57" s="937" t="s">
        <v>784</v>
      </c>
      <c r="QL57" s="938" t="s">
        <v>437</v>
      </c>
      <c r="QM57" s="939"/>
      <c r="QN57" s="940"/>
      <c r="QO57" s="1007">
        <v>0</v>
      </c>
      <c r="QP57" s="1008"/>
      <c r="QQ57" s="1016"/>
      <c r="QR57" s="898"/>
      <c r="QS57" s="898"/>
      <c r="QT57" s="934"/>
      <c r="QU57" s="934"/>
      <c r="QV57" s="934"/>
      <c r="QW57" s="934"/>
      <c r="QX57" s="935"/>
      <c r="QY57" s="936"/>
      <c r="RB57" s="405"/>
      <c r="RC57" s="406"/>
      <c r="RD57" s="407"/>
      <c r="RE57" s="408"/>
      <c r="RF57" s="409"/>
      <c r="RG57" s="410"/>
      <c r="RH57" s="410"/>
      <c r="RI57" s="898"/>
      <c r="RJ57" s="898"/>
      <c r="RK57" s="934"/>
      <c r="RL57" s="934"/>
      <c r="RM57" s="934"/>
      <c r="RN57" s="934"/>
      <c r="RO57" s="935"/>
      <c r="RP57" s="936"/>
      <c r="RS57" s="405"/>
      <c r="RT57" s="406"/>
      <c r="RU57" s="407"/>
      <c r="RV57" s="408"/>
      <c r="RW57" s="409"/>
      <c r="RX57" s="410"/>
      <c r="RY57" s="410"/>
      <c r="RZ57" s="898"/>
      <c r="SA57" s="898"/>
      <c r="SB57" s="934"/>
      <c r="SC57" s="934"/>
      <c r="SD57" s="934"/>
      <c r="SE57" s="934"/>
      <c r="SF57" s="935"/>
      <c r="SG57" s="936"/>
      <c r="SJ57" s="405"/>
      <c r="SK57" s="406"/>
      <c r="SL57" s="407"/>
      <c r="SM57" s="408"/>
      <c r="SN57" s="409"/>
      <c r="SO57" s="410"/>
      <c r="SP57" s="410"/>
      <c r="SQ57" s="898"/>
      <c r="SR57" s="898"/>
      <c r="SS57" s="934"/>
      <c r="ST57" s="934"/>
      <c r="SU57" s="934"/>
      <c r="SV57" s="934"/>
      <c r="SW57" s="935"/>
      <c r="SX57" s="936"/>
    </row>
    <row r="58" spans="2:518" ht="72.75" customHeight="1" thickTop="1" thickBot="1">
      <c r="B58" s="958" t="s">
        <v>785</v>
      </c>
      <c r="C58" s="1030" t="s">
        <v>275</v>
      </c>
      <c r="D58" s="1031" t="s">
        <v>268</v>
      </c>
      <c r="E58" s="1044">
        <f>4</f>
        <v>4</v>
      </c>
      <c r="F58" s="1045"/>
      <c r="G58" s="963">
        <f>ROUND(E58*F58,0)</f>
        <v>0</v>
      </c>
      <c r="H58" s="1016"/>
      <c r="K58" s="958" t="s">
        <v>785</v>
      </c>
      <c r="L58" s="1030" t="s">
        <v>275</v>
      </c>
      <c r="M58" s="1031" t="s">
        <v>268</v>
      </c>
      <c r="N58" s="1044">
        <f>4</f>
        <v>4</v>
      </c>
      <c r="O58" s="1046">
        <v>24859</v>
      </c>
      <c r="P58" s="963">
        <f t="shared" ref="P58:P61" si="881">ROUND(N58*O58,0)</f>
        <v>99436</v>
      </c>
      <c r="Q58" s="1016"/>
      <c r="R58" s="898">
        <f>IF(EXACT(VLOOKUP(K58,OFERTA_0,2,FALSE),L58),1,0)</f>
        <v>1</v>
      </c>
      <c r="S58" s="898">
        <f>IF(EXACT(VLOOKUP(K58,OFERTA_0,3,FALSE),M58),1,0)</f>
        <v>1</v>
      </c>
      <c r="T58" s="899">
        <f>IF(EXACT(VLOOKUP(K58,OFERTA_0,4,FALSE),N58),1,0)</f>
        <v>1</v>
      </c>
      <c r="U58" s="899">
        <f t="shared" ref="U58:V61" si="882">IF(O58=0,0,1)</f>
        <v>1</v>
      </c>
      <c r="V58" s="899">
        <f t="shared" si="882"/>
        <v>1</v>
      </c>
      <c r="W58" s="899">
        <f>PRODUCT(R58:V58)</f>
        <v>1</v>
      </c>
      <c r="X58" s="966">
        <f>ROUND(P58,0)</f>
        <v>99436</v>
      </c>
      <c r="Y58" s="901">
        <f>P58-X58</f>
        <v>0</v>
      </c>
      <c r="Z58" s="872"/>
      <c r="AA58" s="872"/>
      <c r="AB58" s="958" t="s">
        <v>785</v>
      </c>
      <c r="AC58" s="1030" t="s">
        <v>275</v>
      </c>
      <c r="AD58" s="1031" t="s">
        <v>268</v>
      </c>
      <c r="AE58" s="1044">
        <f>4</f>
        <v>4</v>
      </c>
      <c r="AF58" s="1045">
        <v>60000</v>
      </c>
      <c r="AG58" s="963">
        <f t="shared" ref="AG58:AG61" si="883">ROUND(AE58*AF58,0)</f>
        <v>240000</v>
      </c>
      <c r="AH58" s="1016"/>
      <c r="AI58" s="898">
        <f>IF(EXACT(VLOOKUP(AB58,OFERTA_0,2,FALSE),AC58),1,0)</f>
        <v>1</v>
      </c>
      <c r="AJ58" s="898">
        <f>IF(EXACT(VLOOKUP(AB58,OFERTA_0,3,FALSE),AD58),1,0)</f>
        <v>1</v>
      </c>
      <c r="AK58" s="899">
        <f>IF(EXACT(VLOOKUP(AB58,OFERTA_0,4,FALSE),AE58),1,0)</f>
        <v>1</v>
      </c>
      <c r="AL58" s="899">
        <f t="shared" ref="AL58:AL61" si="884">IF(AF58=0,0,1)</f>
        <v>1</v>
      </c>
      <c r="AM58" s="899">
        <f t="shared" ref="AM58:AM61" si="885">IF(AG58=0,0,1)</f>
        <v>1</v>
      </c>
      <c r="AN58" s="899">
        <f>PRODUCT(AI58:AM58)</f>
        <v>1</v>
      </c>
      <c r="AO58" s="966">
        <f>ROUND(AG58,0)</f>
        <v>240000</v>
      </c>
      <c r="AP58" s="901">
        <f>AG58-AO58</f>
        <v>0</v>
      </c>
      <c r="AQ58" s="872"/>
      <c r="AR58" s="872"/>
      <c r="AS58" s="958" t="s">
        <v>785</v>
      </c>
      <c r="AT58" s="1035" t="s">
        <v>275</v>
      </c>
      <c r="AU58" s="1031" t="s">
        <v>268</v>
      </c>
      <c r="AV58" s="1044">
        <f>4</f>
        <v>4</v>
      </c>
      <c r="AW58" s="1047">
        <v>19000</v>
      </c>
      <c r="AX58" s="969">
        <f t="shared" ref="AX58:AX61" si="886">ROUND(AV58*AW58,0)</f>
        <v>76000</v>
      </c>
      <c r="AY58" s="1016"/>
      <c r="AZ58" s="898">
        <f>IF(EXACT(VLOOKUP(AS58,OFERTA_0,2,FALSE),AT58),1,0)</f>
        <v>1</v>
      </c>
      <c r="BA58" s="898">
        <f>IF(EXACT(VLOOKUP(AS58,OFERTA_0,3,FALSE),AU58),1,0)</f>
        <v>1</v>
      </c>
      <c r="BB58" s="899">
        <f>IF(EXACT(VLOOKUP(AS58,OFERTA_0,4,FALSE),AV58),1,0)</f>
        <v>1</v>
      </c>
      <c r="BC58" s="899">
        <f t="shared" ref="BC58:BC61" si="887">IF(AW58=0,0,1)</f>
        <v>1</v>
      </c>
      <c r="BD58" s="899">
        <f t="shared" ref="BD58:BD61" si="888">IF(AX58=0,0,1)</f>
        <v>1</v>
      </c>
      <c r="BE58" s="899">
        <f>PRODUCT(AZ58:BD58)</f>
        <v>1</v>
      </c>
      <c r="BF58" s="966">
        <f>ROUND(AX58,0)</f>
        <v>76000</v>
      </c>
      <c r="BG58" s="901">
        <f>AX58-BF58</f>
        <v>0</v>
      </c>
      <c r="BJ58" s="958" t="s">
        <v>785</v>
      </c>
      <c r="BK58" s="1030" t="s">
        <v>275</v>
      </c>
      <c r="BL58" s="1031" t="s">
        <v>268</v>
      </c>
      <c r="BM58" s="1044">
        <f>4</f>
        <v>4</v>
      </c>
      <c r="BN58" s="1045">
        <v>22500</v>
      </c>
      <c r="BO58" s="963">
        <f t="shared" ref="BO58:BO61" si="889">ROUND(BM58*BN58,0)</f>
        <v>90000</v>
      </c>
      <c r="BP58" s="1016"/>
      <c r="BQ58" s="898">
        <f>IF(EXACT(VLOOKUP(BJ58,OFERTA_0,2,FALSE),BK58),1,0)</f>
        <v>1</v>
      </c>
      <c r="BR58" s="898">
        <f>IF(EXACT(VLOOKUP(BJ58,OFERTA_0,3,FALSE),BL58),1,0)</f>
        <v>1</v>
      </c>
      <c r="BS58" s="899">
        <f>IF(EXACT(VLOOKUP(BJ58,OFERTA_0,4,FALSE),BM58),1,0)</f>
        <v>1</v>
      </c>
      <c r="BT58" s="899">
        <f t="shared" ref="BT58:BT61" si="890">IF(BN58=0,0,1)</f>
        <v>1</v>
      </c>
      <c r="BU58" s="899">
        <f t="shared" ref="BU58:BU61" si="891">IF(BO58=0,0,1)</f>
        <v>1</v>
      </c>
      <c r="BV58" s="899">
        <f>PRODUCT(BQ58:BU58)</f>
        <v>1</v>
      </c>
      <c r="BW58" s="966">
        <f>ROUND(BO58,0)</f>
        <v>90000</v>
      </c>
      <c r="BX58" s="901">
        <f>BO58-BW58</f>
        <v>0</v>
      </c>
      <c r="CA58" s="958" t="s">
        <v>785</v>
      </c>
      <c r="CB58" s="1030" t="s">
        <v>275</v>
      </c>
      <c r="CC58" s="1031" t="s">
        <v>268</v>
      </c>
      <c r="CD58" s="1044">
        <f>4</f>
        <v>4</v>
      </c>
      <c r="CE58" s="1045">
        <v>24212</v>
      </c>
      <c r="CF58" s="963">
        <f t="shared" ref="CF58:CF61" si="892">ROUND(CD58*CE58,0)</f>
        <v>96848</v>
      </c>
      <c r="CG58" s="1016"/>
      <c r="CH58" s="898">
        <f>IF(EXACT(VLOOKUP(CA58,OFERTA_0,2,FALSE),CB58),1,0)</f>
        <v>1</v>
      </c>
      <c r="CI58" s="898">
        <f>IF(EXACT(VLOOKUP(CA58,OFERTA_0,3,FALSE),CC58),1,0)</f>
        <v>1</v>
      </c>
      <c r="CJ58" s="899">
        <f>IF(EXACT(VLOOKUP(CA58,OFERTA_0,4,FALSE),CD58),1,0)</f>
        <v>1</v>
      </c>
      <c r="CK58" s="899">
        <f t="shared" ref="CK58:CK61" si="893">IF(CE58=0,0,1)</f>
        <v>1</v>
      </c>
      <c r="CL58" s="899">
        <f t="shared" ref="CL58:CL61" si="894">IF(CF58=0,0,1)</f>
        <v>1</v>
      </c>
      <c r="CM58" s="899">
        <f>PRODUCT(CH58:CL58)</f>
        <v>1</v>
      </c>
      <c r="CN58" s="966">
        <f>ROUND(CF58,0)</f>
        <v>96848</v>
      </c>
      <c r="CO58" s="901">
        <f>CF58-CN58</f>
        <v>0</v>
      </c>
      <c r="CR58" s="958" t="s">
        <v>785</v>
      </c>
      <c r="CS58" s="1030" t="s">
        <v>275</v>
      </c>
      <c r="CT58" s="1031" t="s">
        <v>268</v>
      </c>
      <c r="CU58" s="1044">
        <f>4</f>
        <v>4</v>
      </c>
      <c r="CV58" s="1045">
        <v>45900</v>
      </c>
      <c r="CW58" s="963">
        <f t="shared" ref="CW58:CW61" si="895">ROUND(CU58*CV58,0)</f>
        <v>183600</v>
      </c>
      <c r="CX58" s="1016"/>
      <c r="CY58" s="898">
        <f>IF(EXACT(VLOOKUP(CR58,OFERTA_0,2,FALSE),CS58),1,0)</f>
        <v>1</v>
      </c>
      <c r="CZ58" s="898">
        <f>IF(EXACT(VLOOKUP(CR58,OFERTA_0,3,FALSE),CT58),1,0)</f>
        <v>1</v>
      </c>
      <c r="DA58" s="899">
        <f>IF(EXACT(VLOOKUP(CR58,OFERTA_0,4,FALSE),CU58),1,0)</f>
        <v>1</v>
      </c>
      <c r="DB58" s="899">
        <f t="shared" ref="DB58:DB61" si="896">IF(CV58=0,0,1)</f>
        <v>1</v>
      </c>
      <c r="DC58" s="899">
        <f t="shared" ref="DC58:DC61" si="897">IF(CW58=0,0,1)</f>
        <v>1</v>
      </c>
      <c r="DD58" s="899">
        <f>PRODUCT(CY58:DC58)</f>
        <v>1</v>
      </c>
      <c r="DE58" s="966">
        <f>ROUND(CW58,0)</f>
        <v>183600</v>
      </c>
      <c r="DF58" s="901">
        <f>CW58-DE58</f>
        <v>0</v>
      </c>
      <c r="DI58" s="958" t="s">
        <v>785</v>
      </c>
      <c r="DJ58" s="1030" t="s">
        <v>275</v>
      </c>
      <c r="DK58" s="1031" t="s">
        <v>268</v>
      </c>
      <c r="DL58" s="1044">
        <f>4</f>
        <v>4</v>
      </c>
      <c r="DM58" s="1045">
        <v>61522</v>
      </c>
      <c r="DN58" s="963">
        <f t="shared" ref="DN58:DN61" si="898">ROUND(DL58*DM58,0)</f>
        <v>246088</v>
      </c>
      <c r="DO58" s="1016"/>
      <c r="DP58" s="898">
        <f>IF(EXACT(VLOOKUP(DI58,OFERTA_0,2,FALSE),DJ58),1,0)</f>
        <v>1</v>
      </c>
      <c r="DQ58" s="898">
        <f>IF(EXACT(VLOOKUP(DI58,OFERTA_0,3,FALSE),DK58),1,0)</f>
        <v>1</v>
      </c>
      <c r="DR58" s="899">
        <f>IF(EXACT(VLOOKUP(DI58,OFERTA_0,4,FALSE),DL58),1,0)</f>
        <v>1</v>
      </c>
      <c r="DS58" s="899">
        <f t="shared" ref="DS58:DS61" si="899">IF(DM58=0,0,1)</f>
        <v>1</v>
      </c>
      <c r="DT58" s="899">
        <f t="shared" ref="DT58:DT61" si="900">IF(DN58=0,0,1)</f>
        <v>1</v>
      </c>
      <c r="DU58" s="899">
        <f>PRODUCT(DP58:DT58)</f>
        <v>1</v>
      </c>
      <c r="DV58" s="966">
        <f>ROUND(DN58,0)</f>
        <v>246088</v>
      </c>
      <c r="DW58" s="901">
        <f>DN58-DV58</f>
        <v>0</v>
      </c>
      <c r="DZ58" s="958" t="s">
        <v>785</v>
      </c>
      <c r="EA58" s="1030" t="s">
        <v>275</v>
      </c>
      <c r="EB58" s="1031" t="s">
        <v>268</v>
      </c>
      <c r="EC58" s="1044">
        <f>4</f>
        <v>4</v>
      </c>
      <c r="ED58" s="1045">
        <v>15740</v>
      </c>
      <c r="EE58" s="963">
        <f t="shared" ref="EE58:EE61" si="901">ROUND(EC58*ED58,0)</f>
        <v>62960</v>
      </c>
      <c r="EF58" s="1016"/>
      <c r="EG58" s="898">
        <f>IF(EXACT(VLOOKUP(DZ58,OFERTA_0,2,FALSE),EA58),1,0)</f>
        <v>1</v>
      </c>
      <c r="EH58" s="898">
        <f>IF(EXACT(VLOOKUP(DZ58,OFERTA_0,3,FALSE),EB58),1,0)</f>
        <v>1</v>
      </c>
      <c r="EI58" s="899">
        <f>IF(EXACT(VLOOKUP(DZ58,OFERTA_0,4,FALSE),EC58),1,0)</f>
        <v>1</v>
      </c>
      <c r="EJ58" s="899">
        <f t="shared" ref="EJ58:EJ61" si="902">IF(ED58=0,0,1)</f>
        <v>1</v>
      </c>
      <c r="EK58" s="899">
        <f t="shared" ref="EK58:EK61" si="903">IF(EE58=0,0,1)</f>
        <v>1</v>
      </c>
      <c r="EL58" s="899">
        <f>PRODUCT(EG58:EK58)</f>
        <v>1</v>
      </c>
      <c r="EM58" s="966">
        <f>ROUND(EE58,0)</f>
        <v>62960</v>
      </c>
      <c r="EN58" s="901">
        <f>EE58-EM58</f>
        <v>0</v>
      </c>
      <c r="EQ58" s="958" t="s">
        <v>785</v>
      </c>
      <c r="ER58" s="1030" t="s">
        <v>275</v>
      </c>
      <c r="ES58" s="1031" t="s">
        <v>268</v>
      </c>
      <c r="ET58" s="1044">
        <f>4</f>
        <v>4</v>
      </c>
      <c r="EU58" s="1045">
        <v>24300</v>
      </c>
      <c r="EV58" s="963">
        <f t="shared" ref="EV58:EV61" si="904">ROUND(ET58*EU58,0)</f>
        <v>97200</v>
      </c>
      <c r="EW58" s="1016"/>
      <c r="EX58" s="898">
        <f>IF(EXACT(VLOOKUP(EQ58,OFERTA_0,2,FALSE),ER58),1,0)</f>
        <v>1</v>
      </c>
      <c r="EY58" s="898">
        <f>IF(EXACT(VLOOKUP(EQ58,OFERTA_0,3,FALSE),ES58),1,0)</f>
        <v>1</v>
      </c>
      <c r="EZ58" s="899">
        <f>IF(EXACT(VLOOKUP(EQ58,OFERTA_0,4,FALSE),ET58),1,0)</f>
        <v>1</v>
      </c>
      <c r="FA58" s="899">
        <f t="shared" ref="FA58:FA61" si="905">IF(EU58=0,0,1)</f>
        <v>1</v>
      </c>
      <c r="FB58" s="899">
        <f t="shared" ref="FB58:FB61" si="906">IF(EV58=0,0,1)</f>
        <v>1</v>
      </c>
      <c r="FC58" s="899">
        <f>PRODUCT(EX58:FB58)</f>
        <v>1</v>
      </c>
      <c r="FD58" s="966">
        <f>ROUND(EV58,0)</f>
        <v>97200</v>
      </c>
      <c r="FE58" s="901">
        <f>EV58-FD58</f>
        <v>0</v>
      </c>
      <c r="FH58" s="958"/>
      <c r="FI58" s="1030"/>
      <c r="FJ58" s="1031"/>
      <c r="FK58" s="1044"/>
      <c r="FL58" s="1045"/>
      <c r="FM58" s="963">
        <f t="shared" ref="FM58:FM61" si="907">ROUND(FK58*FL58,0)</f>
        <v>0</v>
      </c>
      <c r="FN58" s="1016"/>
      <c r="FO58" s="898" t="e">
        <f>IF(EXACT(VLOOKUP(FH58,OFERTA_0,2,FALSE),FI58),1,0)</f>
        <v>#N/A</v>
      </c>
      <c r="FP58" s="898" t="e">
        <f>IF(EXACT(VLOOKUP(FH58,OFERTA_0,3,FALSE),FJ58),1,0)</f>
        <v>#N/A</v>
      </c>
      <c r="FQ58" s="899" t="e">
        <f>IF(EXACT(VLOOKUP(FH58,OFERTA_0,4,FALSE),FK58),1,0)</f>
        <v>#N/A</v>
      </c>
      <c r="FR58" s="899">
        <f t="shared" ref="FR58:FR61" si="908">IF(FL58=0,0,1)</f>
        <v>0</v>
      </c>
      <c r="FS58" s="899">
        <f t="shared" ref="FS58:FS61" si="909">IF(FM58=0,0,1)</f>
        <v>0</v>
      </c>
      <c r="FT58" s="899" t="e">
        <f>PRODUCT(FO58:FS58)</f>
        <v>#N/A</v>
      </c>
      <c r="FU58" s="966">
        <f>ROUND(FM58,0)</f>
        <v>0</v>
      </c>
      <c r="FV58" s="901">
        <f>FM58-FU58</f>
        <v>0</v>
      </c>
      <c r="FY58" s="958" t="s">
        <v>785</v>
      </c>
      <c r="FZ58" s="1030" t="s">
        <v>275</v>
      </c>
      <c r="GA58" s="1031" t="s">
        <v>268</v>
      </c>
      <c r="GB58" s="1044">
        <f>4</f>
        <v>4</v>
      </c>
      <c r="GC58" s="1046">
        <v>24859</v>
      </c>
      <c r="GD58" s="963">
        <f t="shared" ref="GD58:GD61" si="910">ROUND(GB58*GC58,0)</f>
        <v>99436</v>
      </c>
      <c r="GE58" s="1016"/>
      <c r="GF58" s="898">
        <f>IF(EXACT(VLOOKUP(FY58,OFERTA_0,2,FALSE),FZ58),1,0)</f>
        <v>1</v>
      </c>
      <c r="GG58" s="898">
        <f>IF(EXACT(VLOOKUP(FY58,OFERTA_0,3,FALSE),GA58),1,0)</f>
        <v>1</v>
      </c>
      <c r="GH58" s="899">
        <f>IF(EXACT(VLOOKUP(FY58,OFERTA_0,4,FALSE),GB58),1,0)</f>
        <v>1</v>
      </c>
      <c r="GI58" s="899">
        <f t="shared" ref="GI58:GI61" si="911">IF(GC58=0,0,1)</f>
        <v>1</v>
      </c>
      <c r="GJ58" s="899">
        <f t="shared" ref="GJ58:GJ61" si="912">IF(GD58=0,0,1)</f>
        <v>1</v>
      </c>
      <c r="GK58" s="899">
        <f>PRODUCT(GF58:GJ58)</f>
        <v>1</v>
      </c>
      <c r="GL58" s="966">
        <f>ROUND(GD58,0)</f>
        <v>99436</v>
      </c>
      <c r="GM58" s="901">
        <f>GD58-GL58</f>
        <v>0</v>
      </c>
      <c r="GP58" s="958" t="s">
        <v>785</v>
      </c>
      <c r="GQ58" s="1030" t="s">
        <v>275</v>
      </c>
      <c r="GR58" s="1031" t="s">
        <v>268</v>
      </c>
      <c r="GS58" s="1044">
        <f>4</f>
        <v>4</v>
      </c>
      <c r="GT58" s="1045">
        <v>24365</v>
      </c>
      <c r="GU58" s="963">
        <f t="shared" ref="GU58:GU61" si="913">ROUND(GS58*GT58,0)</f>
        <v>97460</v>
      </c>
      <c r="GV58" s="1016"/>
      <c r="GW58" s="898">
        <f>IF(EXACT(VLOOKUP(GP58,OFERTA_0,2,FALSE),GQ58),1,0)</f>
        <v>1</v>
      </c>
      <c r="GX58" s="898">
        <f>IF(EXACT(VLOOKUP(GP58,OFERTA_0,3,FALSE),GR58),1,0)</f>
        <v>1</v>
      </c>
      <c r="GY58" s="899">
        <f>IF(EXACT(VLOOKUP(GP58,OFERTA_0,4,FALSE),GS58),1,0)</f>
        <v>1</v>
      </c>
      <c r="GZ58" s="899">
        <f t="shared" ref="GZ58:GZ61" si="914">IF(GT58=0,0,1)</f>
        <v>1</v>
      </c>
      <c r="HA58" s="899">
        <f t="shared" ref="HA58:HA61" si="915">IF(GU58=0,0,1)</f>
        <v>1</v>
      </c>
      <c r="HB58" s="899">
        <f>PRODUCT(GW58:HA58)</f>
        <v>1</v>
      </c>
      <c r="HC58" s="966">
        <f>ROUND(GU58,0)</f>
        <v>97460</v>
      </c>
      <c r="HD58" s="901">
        <f>GU58-HC58</f>
        <v>0</v>
      </c>
      <c r="HG58" s="958" t="s">
        <v>785</v>
      </c>
      <c r="HH58" s="1030" t="s">
        <v>275</v>
      </c>
      <c r="HI58" s="1031" t="s">
        <v>268</v>
      </c>
      <c r="HJ58" s="1044">
        <f>4</f>
        <v>4</v>
      </c>
      <c r="HK58" s="1045">
        <v>24312</v>
      </c>
      <c r="HL58" s="963">
        <f t="shared" ref="HL58:HL61" si="916">ROUND(HJ58*HK58,0)</f>
        <v>97248</v>
      </c>
      <c r="HM58" s="1016"/>
      <c r="HN58" s="898">
        <f>IF(EXACT(VLOOKUP(HG58,OFERTA_0,2,FALSE),HH58),1,0)</f>
        <v>1</v>
      </c>
      <c r="HO58" s="898">
        <f>IF(EXACT(VLOOKUP(HG58,OFERTA_0,3,FALSE),HI58),1,0)</f>
        <v>1</v>
      </c>
      <c r="HP58" s="899">
        <f>IF(EXACT(VLOOKUP(HG58,OFERTA_0,4,FALSE),HJ58),1,0)</f>
        <v>1</v>
      </c>
      <c r="HQ58" s="899">
        <f t="shared" ref="HQ58:HQ61" si="917">IF(HK58=0,0,1)</f>
        <v>1</v>
      </c>
      <c r="HR58" s="899">
        <f t="shared" ref="HR58:HR61" si="918">IF(HL58=0,0,1)</f>
        <v>1</v>
      </c>
      <c r="HS58" s="899">
        <f>PRODUCT(HN58:HR58)</f>
        <v>1</v>
      </c>
      <c r="HT58" s="966">
        <f>ROUND(HL58,0)</f>
        <v>97248</v>
      </c>
      <c r="HU58" s="901">
        <f>HL58-HT58</f>
        <v>0</v>
      </c>
      <c r="HX58" s="958" t="s">
        <v>785</v>
      </c>
      <c r="HY58" s="1030" t="s">
        <v>275</v>
      </c>
      <c r="HZ58" s="1031" t="s">
        <v>268</v>
      </c>
      <c r="IA58" s="1044">
        <f>4</f>
        <v>4</v>
      </c>
      <c r="IB58" s="1048">
        <v>65425</v>
      </c>
      <c r="IC58" s="972">
        <f t="shared" ref="IC58:IC61" si="919">ROUND(IA58*IB58,0)</f>
        <v>261700</v>
      </c>
      <c r="ID58" s="1016"/>
      <c r="IE58" s="898">
        <f>IF(EXACT(VLOOKUP(HX58,OFERTA_0,2,FALSE),HY58),1,0)</f>
        <v>1</v>
      </c>
      <c r="IF58" s="898">
        <f>IF(EXACT(VLOOKUP(HX58,OFERTA_0,3,FALSE),HZ58),1,0)</f>
        <v>1</v>
      </c>
      <c r="IG58" s="899">
        <f>IF(EXACT(VLOOKUP(HX58,OFERTA_0,4,FALSE),IA58),1,0)</f>
        <v>1</v>
      </c>
      <c r="IH58" s="899">
        <f t="shared" ref="IH58:IH61" si="920">IF(IB58=0,0,1)</f>
        <v>1</v>
      </c>
      <c r="II58" s="899">
        <f t="shared" ref="II58:II61" si="921">IF(IC58=0,0,1)</f>
        <v>1</v>
      </c>
      <c r="IJ58" s="899">
        <f>PRODUCT(IE58:II58)</f>
        <v>1</v>
      </c>
      <c r="IK58" s="966">
        <f>ROUND(IC58,0)</f>
        <v>261700</v>
      </c>
      <c r="IL58" s="901">
        <f>IC58-IK58</f>
        <v>0</v>
      </c>
      <c r="IO58" s="958" t="s">
        <v>785</v>
      </c>
      <c r="IP58" s="1030" t="s">
        <v>275</v>
      </c>
      <c r="IQ58" s="1031" t="s">
        <v>268</v>
      </c>
      <c r="IR58" s="1044">
        <f>4</f>
        <v>4</v>
      </c>
      <c r="IS58" s="1045">
        <v>28087</v>
      </c>
      <c r="IT58" s="963">
        <f t="shared" ref="IT58:IT61" si="922">ROUND(IR58*IS58,0)</f>
        <v>112348</v>
      </c>
      <c r="IU58" s="1016"/>
      <c r="IV58" s="898">
        <f>IF(EXACT(VLOOKUP(IO58,OFERTA_0,2,FALSE),IP58),1,0)</f>
        <v>1</v>
      </c>
      <c r="IW58" s="898">
        <f>IF(EXACT(VLOOKUP(IO58,OFERTA_0,3,FALSE),IQ58),1,0)</f>
        <v>1</v>
      </c>
      <c r="IX58" s="899">
        <f>IF(EXACT(VLOOKUP(IO58,OFERTA_0,4,FALSE),IR58),1,0)</f>
        <v>1</v>
      </c>
      <c r="IY58" s="899">
        <f t="shared" ref="IY58:IY61" si="923">IF(IS58=0,0,1)</f>
        <v>1</v>
      </c>
      <c r="IZ58" s="899">
        <f t="shared" ref="IZ58:IZ61" si="924">IF(IT58=0,0,1)</f>
        <v>1</v>
      </c>
      <c r="JA58" s="899">
        <f>PRODUCT(IV58:IZ58)</f>
        <v>1</v>
      </c>
      <c r="JB58" s="966">
        <f>ROUND(IT58,0)</f>
        <v>112348</v>
      </c>
      <c r="JC58" s="901">
        <f>IT58-JB58</f>
        <v>0</v>
      </c>
      <c r="JF58" s="958" t="s">
        <v>785</v>
      </c>
      <c r="JG58" s="1030" t="s">
        <v>275</v>
      </c>
      <c r="JH58" s="1031" t="s">
        <v>268</v>
      </c>
      <c r="JI58" s="1044">
        <f>4</f>
        <v>4</v>
      </c>
      <c r="JJ58" s="1045">
        <v>42000</v>
      </c>
      <c r="JK58" s="963">
        <f t="shared" ref="JK58:JK61" si="925">ROUND(JI58*JJ58,0)</f>
        <v>168000</v>
      </c>
      <c r="JL58" s="1016"/>
      <c r="JM58" s="898">
        <f>IF(EXACT(VLOOKUP(JF58,OFERTA_0,2,FALSE),JG58),1,0)</f>
        <v>1</v>
      </c>
      <c r="JN58" s="898">
        <f>IF(EXACT(VLOOKUP(JF58,OFERTA_0,3,FALSE),JH58),1,0)</f>
        <v>1</v>
      </c>
      <c r="JO58" s="899">
        <f>IF(EXACT(VLOOKUP(JF58,OFERTA_0,4,FALSE),JI58),1,0)</f>
        <v>1</v>
      </c>
      <c r="JP58" s="899">
        <f t="shared" ref="JP58:JP61" si="926">IF(JJ58=0,0,1)</f>
        <v>1</v>
      </c>
      <c r="JQ58" s="899">
        <f t="shared" ref="JQ58:JQ61" si="927">IF(JK58=0,0,1)</f>
        <v>1</v>
      </c>
      <c r="JR58" s="899">
        <f>PRODUCT(JM58:JQ58)</f>
        <v>1</v>
      </c>
      <c r="JS58" s="966">
        <f>ROUND(JK58,0)</f>
        <v>168000</v>
      </c>
      <c r="JT58" s="901">
        <f>JK58-JS58</f>
        <v>0</v>
      </c>
      <c r="JW58" s="958" t="s">
        <v>785</v>
      </c>
      <c r="JX58" s="1030" t="s">
        <v>275</v>
      </c>
      <c r="JY58" s="1031" t="s">
        <v>268</v>
      </c>
      <c r="JZ58" s="1044">
        <f>4</f>
        <v>4</v>
      </c>
      <c r="KA58" s="1045">
        <v>52943.712150000007</v>
      </c>
      <c r="KB58" s="963">
        <f t="shared" ref="KB58:KB61" si="928">ROUND(JZ58*KA58,0)</f>
        <v>211775</v>
      </c>
      <c r="KC58" s="1016"/>
      <c r="KD58" s="898">
        <f>IF(EXACT(VLOOKUP(JW58,OFERTA_0,2,FALSE),JX58),1,0)</f>
        <v>1</v>
      </c>
      <c r="KE58" s="898">
        <f>IF(EXACT(VLOOKUP(JW58,OFERTA_0,3,FALSE),JY58),1,0)</f>
        <v>1</v>
      </c>
      <c r="KF58" s="899">
        <f>IF(EXACT(VLOOKUP(JW58,OFERTA_0,4,FALSE),JZ58),1,0)</f>
        <v>1</v>
      </c>
      <c r="KG58" s="899">
        <f t="shared" ref="KG58:KG61" si="929">IF(KA58=0,0,1)</f>
        <v>1</v>
      </c>
      <c r="KH58" s="899">
        <f t="shared" ref="KH58:KH61" si="930">IF(KB58=0,0,1)</f>
        <v>1</v>
      </c>
      <c r="KI58" s="899">
        <f>PRODUCT(KD58:KH58)</f>
        <v>1</v>
      </c>
      <c r="KJ58" s="966">
        <f>ROUND(KB58,0)</f>
        <v>211775</v>
      </c>
      <c r="KK58" s="901">
        <f>KB58-KJ58</f>
        <v>0</v>
      </c>
      <c r="KN58" s="958" t="s">
        <v>785</v>
      </c>
      <c r="KO58" s="1030" t="s">
        <v>275</v>
      </c>
      <c r="KP58" s="1031" t="s">
        <v>268</v>
      </c>
      <c r="KQ58" s="1044">
        <f>4</f>
        <v>4</v>
      </c>
      <c r="KR58" s="1045">
        <v>37450</v>
      </c>
      <c r="KS58" s="963">
        <f t="shared" ref="KS58:KS61" si="931">ROUND(KQ58*KR58,0)</f>
        <v>149800</v>
      </c>
      <c r="KT58" s="1016"/>
      <c r="KU58" s="898">
        <f>IF(EXACT(VLOOKUP(KN58,OFERTA_0,2,FALSE),KO58),1,0)</f>
        <v>1</v>
      </c>
      <c r="KV58" s="898">
        <f>IF(EXACT(VLOOKUP(KN58,OFERTA_0,3,FALSE),KP58),1,0)</f>
        <v>1</v>
      </c>
      <c r="KW58" s="899">
        <f>IF(EXACT(VLOOKUP(KN58,OFERTA_0,4,FALSE),KQ58),1,0)</f>
        <v>1</v>
      </c>
      <c r="KX58" s="899">
        <f t="shared" ref="KX58:KX61" si="932">IF(KR58=0,0,1)</f>
        <v>1</v>
      </c>
      <c r="KY58" s="899">
        <f t="shared" ref="KY58:KY61" si="933">IF(KS58=0,0,1)</f>
        <v>1</v>
      </c>
      <c r="KZ58" s="899">
        <f>PRODUCT(KU58:KY58)</f>
        <v>1</v>
      </c>
      <c r="LA58" s="966">
        <f>ROUND(KS58,0)</f>
        <v>149800</v>
      </c>
      <c r="LB58" s="901">
        <f>KS58-LA58</f>
        <v>0</v>
      </c>
      <c r="LE58" s="958" t="s">
        <v>785</v>
      </c>
      <c r="LF58" s="1030" t="s">
        <v>275</v>
      </c>
      <c r="LG58" s="1031" t="s">
        <v>268</v>
      </c>
      <c r="LH58" s="1044">
        <f>4</f>
        <v>4</v>
      </c>
      <c r="LI58" s="1049">
        <v>19940</v>
      </c>
      <c r="LJ58" s="974">
        <f t="shared" ref="LJ58:LJ61" si="934">ROUND(LH58*LI58,0)</f>
        <v>79760</v>
      </c>
      <c r="LK58" s="1016"/>
      <c r="LL58" s="898">
        <f>IF(EXACT(VLOOKUP(LE58,OFERTA_0,2,FALSE),LF58),1,0)</f>
        <v>1</v>
      </c>
      <c r="LM58" s="898">
        <f>IF(EXACT(VLOOKUP(LE58,OFERTA_0,3,FALSE),LG58),1,0)</f>
        <v>1</v>
      </c>
      <c r="LN58" s="899">
        <f>IF(EXACT(VLOOKUP(LE58,OFERTA_0,4,FALSE),LH58),1,0)</f>
        <v>1</v>
      </c>
      <c r="LO58" s="899">
        <f t="shared" ref="LO58:LO61" si="935">IF(LI58=0,0,1)</f>
        <v>1</v>
      </c>
      <c r="LP58" s="899">
        <f t="shared" ref="LP58:LP61" si="936">IF(LJ58=0,0,1)</f>
        <v>1</v>
      </c>
      <c r="LQ58" s="899">
        <f>PRODUCT(LL58:LP58)</f>
        <v>1</v>
      </c>
      <c r="LR58" s="966">
        <f>ROUND(LJ58,0)</f>
        <v>79760</v>
      </c>
      <c r="LS58" s="901">
        <f>LJ58-LR58</f>
        <v>0</v>
      </c>
      <c r="LV58" s="958" t="s">
        <v>785</v>
      </c>
      <c r="LW58" s="1030" t="s">
        <v>275</v>
      </c>
      <c r="LX58" s="1031" t="s">
        <v>268</v>
      </c>
      <c r="LY58" s="1044">
        <f>4</f>
        <v>4</v>
      </c>
      <c r="LZ58" s="1045">
        <v>18200</v>
      </c>
      <c r="MA58" s="963">
        <f t="shared" ref="MA58:MA61" si="937">ROUND(LY58*LZ58,0)</f>
        <v>72800</v>
      </c>
      <c r="MB58" s="1016"/>
      <c r="MC58" s="898">
        <f>IF(EXACT(VLOOKUP(LV58,OFERTA_0,2,FALSE),LW58),1,0)</f>
        <v>1</v>
      </c>
      <c r="MD58" s="898">
        <f>IF(EXACT(VLOOKUP(LV58,OFERTA_0,3,FALSE),LX58),1,0)</f>
        <v>1</v>
      </c>
      <c r="ME58" s="899">
        <f>IF(EXACT(VLOOKUP(LV58,OFERTA_0,4,FALSE),LY58),1,0)</f>
        <v>1</v>
      </c>
      <c r="MF58" s="899">
        <f t="shared" ref="MF58:MF61" si="938">IF(LZ58=0,0,1)</f>
        <v>1</v>
      </c>
      <c r="MG58" s="899">
        <f t="shared" ref="MG58:MG61" si="939">IF(MA58=0,0,1)</f>
        <v>1</v>
      </c>
      <c r="MH58" s="899">
        <f>PRODUCT(MC58:MG58)</f>
        <v>1</v>
      </c>
      <c r="MI58" s="966">
        <f>ROUND(MA58,0)</f>
        <v>72800</v>
      </c>
      <c r="MJ58" s="901">
        <f>MA58-MI58</f>
        <v>0</v>
      </c>
      <c r="MM58" s="958" t="s">
        <v>785</v>
      </c>
      <c r="MN58" s="1030" t="s">
        <v>275</v>
      </c>
      <c r="MO58" s="1031" t="s">
        <v>268</v>
      </c>
      <c r="MP58" s="1044">
        <f>4</f>
        <v>4</v>
      </c>
      <c r="MQ58" s="1045">
        <v>20000</v>
      </c>
      <c r="MR58" s="963">
        <f t="shared" ref="MR58:MR61" si="940">ROUND(MP58*MQ58,0)</f>
        <v>80000</v>
      </c>
      <c r="MS58" s="1016"/>
      <c r="MT58" s="898">
        <f>IF(EXACT(VLOOKUP(MM58,OFERTA_0,2,FALSE),MN58),1,0)</f>
        <v>1</v>
      </c>
      <c r="MU58" s="898">
        <f>IF(EXACT(VLOOKUP(MM58,OFERTA_0,3,FALSE),MO58),1,0)</f>
        <v>1</v>
      </c>
      <c r="MV58" s="899">
        <f>IF(EXACT(VLOOKUP(MM58,OFERTA_0,4,FALSE),MP58),1,0)</f>
        <v>1</v>
      </c>
      <c r="MW58" s="899">
        <f t="shared" ref="MW58:MW61" si="941">IF(MQ58=0,0,1)</f>
        <v>1</v>
      </c>
      <c r="MX58" s="899">
        <f t="shared" ref="MX58:MX61" si="942">IF(MR58=0,0,1)</f>
        <v>1</v>
      </c>
      <c r="MY58" s="899">
        <f>PRODUCT(MT58:MX58)</f>
        <v>1</v>
      </c>
      <c r="MZ58" s="966">
        <f>ROUND(MR58,0)</f>
        <v>80000</v>
      </c>
      <c r="NA58" s="901">
        <f>MR58-MZ58</f>
        <v>0</v>
      </c>
      <c r="ND58" s="975" t="s">
        <v>785</v>
      </c>
      <c r="NE58" s="976" t="s">
        <v>275</v>
      </c>
      <c r="NF58" s="977" t="s">
        <v>268</v>
      </c>
      <c r="NG58" s="978">
        <f>4</f>
        <v>4</v>
      </c>
      <c r="NH58" s="979">
        <v>13386.78</v>
      </c>
      <c r="NI58" s="980">
        <v>53547</v>
      </c>
      <c r="NJ58" s="1016"/>
      <c r="NK58" s="898">
        <f>IF(EXACT(VLOOKUP(ND58,OFERTA_0,2,FALSE),NE58),1,0)</f>
        <v>1</v>
      </c>
      <c r="NL58" s="898">
        <f>IF(EXACT(VLOOKUP(ND58,OFERTA_0,3,FALSE),NF58),1,0)</f>
        <v>1</v>
      </c>
      <c r="NM58" s="899">
        <f>IF(EXACT(VLOOKUP(ND58,OFERTA_0,4,FALSE),NG58),1,0)</f>
        <v>1</v>
      </c>
      <c r="NN58" s="899">
        <f t="shared" ref="NN58:NN61" si="943">IF(NH58=0,0,1)</f>
        <v>1</v>
      </c>
      <c r="NO58" s="899">
        <f t="shared" ref="NO58:NO61" si="944">IF(NI58=0,0,1)</f>
        <v>1</v>
      </c>
      <c r="NP58" s="899">
        <f>PRODUCT(NK58:NO58)</f>
        <v>1</v>
      </c>
      <c r="NQ58" s="966">
        <f>ROUND(NI58,0)</f>
        <v>53547</v>
      </c>
      <c r="NR58" s="901">
        <f>NI58-NQ58</f>
        <v>0</v>
      </c>
      <c r="NU58" s="981" t="s">
        <v>785</v>
      </c>
      <c r="NV58" s="982" t="s">
        <v>275</v>
      </c>
      <c r="NW58" s="983" t="s">
        <v>268</v>
      </c>
      <c r="NX58" s="984">
        <f>4</f>
        <v>4</v>
      </c>
      <c r="NY58" s="1050">
        <v>13522</v>
      </c>
      <c r="NZ58" s="986">
        <f t="shared" ref="NZ58:NZ61" si="945">ROUND(NX58*NY58,0)</f>
        <v>54088</v>
      </c>
      <c r="OA58" s="1016"/>
      <c r="OB58" s="898">
        <f>IF(EXACT(VLOOKUP(NU58,OFERTA_0,2,FALSE),NV58),1,0)</f>
        <v>1</v>
      </c>
      <c r="OC58" s="898">
        <f>IF(EXACT(VLOOKUP(NU58,OFERTA_0,3,FALSE),NW58),1,0)</f>
        <v>1</v>
      </c>
      <c r="OD58" s="899">
        <f>IF(EXACT(VLOOKUP(NU58,OFERTA_0,4,FALSE),NX58),1,0)</f>
        <v>1</v>
      </c>
      <c r="OE58" s="899">
        <f t="shared" ref="OE58:OE61" si="946">IF(NY58=0,0,1)</f>
        <v>1</v>
      </c>
      <c r="OF58" s="899">
        <f t="shared" ref="OF58:OF61" si="947">IF(NZ58=0,0,1)</f>
        <v>1</v>
      </c>
      <c r="OG58" s="899">
        <f>PRODUCT(OB58:OF58)</f>
        <v>1</v>
      </c>
      <c r="OH58" s="966">
        <f>ROUND(NZ58,0)</f>
        <v>54088</v>
      </c>
      <c r="OI58" s="901">
        <f>NZ58-OH58</f>
        <v>0</v>
      </c>
      <c r="OL58" s="958" t="s">
        <v>785</v>
      </c>
      <c r="OM58" s="1030" t="s">
        <v>275</v>
      </c>
      <c r="ON58" s="1031" t="s">
        <v>268</v>
      </c>
      <c r="OO58" s="1044">
        <f>4</f>
        <v>4</v>
      </c>
      <c r="OP58" s="1045">
        <v>23095</v>
      </c>
      <c r="OQ58" s="963">
        <f t="shared" ref="OQ58:OQ61" si="948">ROUND(OO58*OP58,0)</f>
        <v>92380</v>
      </c>
      <c r="OR58" s="1016"/>
      <c r="OS58" s="898">
        <f>IF(EXACT(VLOOKUP(OL58,OFERTA_0,2,FALSE),OM58),1,0)</f>
        <v>1</v>
      </c>
      <c r="OT58" s="898">
        <f>IF(EXACT(VLOOKUP(OL58,OFERTA_0,3,FALSE),ON58),1,0)</f>
        <v>1</v>
      </c>
      <c r="OU58" s="899">
        <f>IF(EXACT(VLOOKUP(OL58,OFERTA_0,4,FALSE),OO58),1,0)</f>
        <v>1</v>
      </c>
      <c r="OV58" s="899">
        <f t="shared" ref="OV58:OV61" si="949">IF(OP58=0,0,1)</f>
        <v>1</v>
      </c>
      <c r="OW58" s="899">
        <f t="shared" ref="OW58:OW61" si="950">IF(OQ58=0,0,1)</f>
        <v>1</v>
      </c>
      <c r="OX58" s="899">
        <f>PRODUCT(OS58:OW58)</f>
        <v>1</v>
      </c>
      <c r="OY58" s="966">
        <f>ROUND(OQ58,0)</f>
        <v>92380</v>
      </c>
      <c r="OZ58" s="901">
        <f>OQ58-OY58</f>
        <v>0</v>
      </c>
      <c r="PC58" s="958" t="s">
        <v>785</v>
      </c>
      <c r="PD58" s="1030" t="s">
        <v>275</v>
      </c>
      <c r="PE58" s="1031" t="s">
        <v>268</v>
      </c>
      <c r="PF58" s="1044">
        <v>4</v>
      </c>
      <c r="PG58" s="1059">
        <v>13520</v>
      </c>
      <c r="PH58" s="988">
        <v>54080</v>
      </c>
      <c r="PI58" s="1024"/>
      <c r="PJ58" s="898">
        <f>IF(EXACT(VLOOKUP(PC58,OFERTA_0,2,FALSE),PD58),1,0)</f>
        <v>1</v>
      </c>
      <c r="PK58" s="898">
        <f>IF(EXACT(VLOOKUP(PC58,OFERTA_0,3,FALSE),PE58),1,0)</f>
        <v>1</v>
      </c>
      <c r="PL58" s="899">
        <f>IF(EXACT(VLOOKUP(PC58,OFERTA_0,4,FALSE),PF58),1,0)</f>
        <v>1</v>
      </c>
      <c r="PM58" s="899">
        <f t="shared" ref="PM58:PM61" si="951">IF(PG58=0,0,1)</f>
        <v>1</v>
      </c>
      <c r="PN58" s="899">
        <f t="shared" ref="PN58:PN61" si="952">IF(PH58=0,0,1)</f>
        <v>1</v>
      </c>
      <c r="PO58" s="899">
        <f>PRODUCT(PJ58:PN58)</f>
        <v>1</v>
      </c>
      <c r="PP58" s="966">
        <f>ROUND(PH58,0)</f>
        <v>54080</v>
      </c>
      <c r="PQ58" s="901">
        <f>PH58-PP58</f>
        <v>0</v>
      </c>
      <c r="PT58" s="958" t="s">
        <v>785</v>
      </c>
      <c r="PU58" s="1030" t="s">
        <v>275</v>
      </c>
      <c r="PV58" s="1031" t="s">
        <v>268</v>
      </c>
      <c r="PW58" s="1044">
        <f>4</f>
        <v>4</v>
      </c>
      <c r="PX58" s="1045">
        <v>24285</v>
      </c>
      <c r="PY58" s="963">
        <f t="shared" ref="PY58:PY61" si="953">ROUND(PW58*PX58,0)</f>
        <v>97140</v>
      </c>
      <c r="PZ58" s="1016"/>
      <c r="QA58" s="898">
        <f>IF(EXACT(VLOOKUP(PT58,OFERTA_0,2,FALSE),PU58),1,0)</f>
        <v>1</v>
      </c>
      <c r="QB58" s="898">
        <f>IF(EXACT(VLOOKUP(PT58,OFERTA_0,3,FALSE),PV58),1,0)</f>
        <v>1</v>
      </c>
      <c r="QC58" s="899">
        <f>IF(EXACT(VLOOKUP(PT58,OFERTA_0,4,FALSE),PW58),1,0)</f>
        <v>1</v>
      </c>
      <c r="QD58" s="899">
        <f t="shared" ref="QD58:QD61" si="954">IF(PX58=0,0,1)</f>
        <v>1</v>
      </c>
      <c r="QE58" s="899">
        <f t="shared" ref="QE58:QE61" si="955">IF(PY58=0,0,1)</f>
        <v>1</v>
      </c>
      <c r="QF58" s="899">
        <f>PRODUCT(QA58:QE58)</f>
        <v>1</v>
      </c>
      <c r="QG58" s="966">
        <f>ROUND(PY58,0)</f>
        <v>97140</v>
      </c>
      <c r="QH58" s="901">
        <f>PY58-QG58</f>
        <v>0</v>
      </c>
      <c r="QK58" s="958" t="s">
        <v>785</v>
      </c>
      <c r="QL58" s="1030" t="s">
        <v>275</v>
      </c>
      <c r="QM58" s="1031" t="s">
        <v>268</v>
      </c>
      <c r="QN58" s="1044">
        <f>4</f>
        <v>4</v>
      </c>
      <c r="QO58" s="1049">
        <v>20039.699999999997</v>
      </c>
      <c r="QP58" s="974">
        <f t="shared" ref="QP58:QP61" si="956">ROUND(QN58*QO58,0)</f>
        <v>80159</v>
      </c>
      <c r="QQ58" s="1016"/>
      <c r="QR58" s="898">
        <f>IF(EXACT(VLOOKUP(QK58,OFERTA_0,2,FALSE),QL58),1,0)</f>
        <v>1</v>
      </c>
      <c r="QS58" s="898">
        <f>IF(EXACT(VLOOKUP(QK58,OFERTA_0,3,FALSE),QM58),1,0)</f>
        <v>1</v>
      </c>
      <c r="QT58" s="899">
        <f>IF(EXACT(VLOOKUP(QK58,OFERTA_0,4,FALSE),QN58),1,0)</f>
        <v>1</v>
      </c>
      <c r="QU58" s="899">
        <f t="shared" ref="QU58:QU61" si="957">IF(QO58=0,0,1)</f>
        <v>1</v>
      </c>
      <c r="QV58" s="899">
        <f t="shared" ref="QV58:QV61" si="958">IF(QP58=0,0,1)</f>
        <v>1</v>
      </c>
      <c r="QW58" s="899">
        <f>PRODUCT(QR58:QV58)</f>
        <v>1</v>
      </c>
      <c r="QX58" s="966">
        <f>ROUND(QP58,0)</f>
        <v>80159</v>
      </c>
      <c r="QY58" s="901">
        <f>QP58-QX58</f>
        <v>0</v>
      </c>
      <c r="RB58" s="405"/>
      <c r="RC58" s="406"/>
      <c r="RD58" s="407"/>
      <c r="RE58" s="408"/>
      <c r="RF58" s="409"/>
      <c r="RG58" s="410"/>
      <c r="RH58" s="410"/>
      <c r="RI58" s="898"/>
      <c r="RJ58" s="898"/>
      <c r="RK58" s="934"/>
      <c r="RL58" s="934"/>
      <c r="RM58" s="934"/>
      <c r="RN58" s="934"/>
      <c r="RO58" s="935"/>
      <c r="RP58" s="936"/>
      <c r="RS58" s="405"/>
      <c r="RT58" s="406"/>
      <c r="RU58" s="407"/>
      <c r="RV58" s="408"/>
      <c r="RW58" s="409"/>
      <c r="RX58" s="410"/>
      <c r="RY58" s="410"/>
      <c r="RZ58" s="898"/>
      <c r="SA58" s="898"/>
      <c r="SB58" s="934"/>
      <c r="SC58" s="934"/>
      <c r="SD58" s="934"/>
      <c r="SE58" s="934"/>
      <c r="SF58" s="935"/>
      <c r="SG58" s="936"/>
      <c r="SJ58" s="405"/>
      <c r="SK58" s="406"/>
      <c r="SL58" s="407"/>
      <c r="SM58" s="408"/>
      <c r="SN58" s="409"/>
      <c r="SO58" s="410"/>
      <c r="SP58" s="410"/>
      <c r="SQ58" s="898"/>
      <c r="SR58" s="898"/>
      <c r="SS58" s="934"/>
      <c r="ST58" s="934"/>
      <c r="SU58" s="934"/>
      <c r="SV58" s="934"/>
      <c r="SW58" s="935"/>
      <c r="SX58" s="936"/>
    </row>
    <row r="59" spans="2:518" ht="65.25" customHeight="1" thickTop="1" thickBot="1">
      <c r="B59" s="958" t="s">
        <v>786</v>
      </c>
      <c r="C59" s="1030" t="s">
        <v>277</v>
      </c>
      <c r="D59" s="1031" t="s">
        <v>268</v>
      </c>
      <c r="E59" s="1044">
        <f>11+24</f>
        <v>35</v>
      </c>
      <c r="F59" s="1045"/>
      <c r="G59" s="963">
        <f>ROUND(E59*F59,0)</f>
        <v>0</v>
      </c>
      <c r="H59" s="1016"/>
      <c r="K59" s="958" t="s">
        <v>786</v>
      </c>
      <c r="L59" s="1030" t="s">
        <v>277</v>
      </c>
      <c r="M59" s="1031" t="s">
        <v>268</v>
      </c>
      <c r="N59" s="1044">
        <f>11+24</f>
        <v>35</v>
      </c>
      <c r="O59" s="1046">
        <v>52600</v>
      </c>
      <c r="P59" s="963">
        <f t="shared" si="881"/>
        <v>1841000</v>
      </c>
      <c r="Q59" s="1016"/>
      <c r="R59" s="898">
        <f>IF(EXACT(VLOOKUP(K59,OFERTA_0,2,FALSE),L59),1,0)</f>
        <v>1</v>
      </c>
      <c r="S59" s="898">
        <f>IF(EXACT(VLOOKUP(K59,OFERTA_0,3,FALSE),M59),1,0)</f>
        <v>1</v>
      </c>
      <c r="T59" s="899">
        <f>IF(EXACT(VLOOKUP(K59,OFERTA_0,4,FALSE),N59),1,0)</f>
        <v>1</v>
      </c>
      <c r="U59" s="899">
        <f t="shared" si="882"/>
        <v>1</v>
      </c>
      <c r="V59" s="899">
        <f t="shared" si="882"/>
        <v>1</v>
      </c>
      <c r="W59" s="899">
        <f>PRODUCT(R59:V59)</f>
        <v>1</v>
      </c>
      <c r="X59" s="966">
        <f>ROUND(P59,0)</f>
        <v>1841000</v>
      </c>
      <c r="Y59" s="901">
        <f>P59-X59</f>
        <v>0</v>
      </c>
      <c r="Z59" s="872"/>
      <c r="AA59" s="872"/>
      <c r="AB59" s="958" t="s">
        <v>786</v>
      </c>
      <c r="AC59" s="1030" t="s">
        <v>277</v>
      </c>
      <c r="AD59" s="1031" t="s">
        <v>268</v>
      </c>
      <c r="AE59" s="1044">
        <f>11+24</f>
        <v>35</v>
      </c>
      <c r="AF59" s="1045">
        <v>80000</v>
      </c>
      <c r="AG59" s="963">
        <f t="shared" si="883"/>
        <v>2800000</v>
      </c>
      <c r="AH59" s="1016"/>
      <c r="AI59" s="898">
        <f>IF(EXACT(VLOOKUP(AB59,OFERTA_0,2,FALSE),AC59),1,0)</f>
        <v>1</v>
      </c>
      <c r="AJ59" s="898">
        <f>IF(EXACT(VLOOKUP(AB59,OFERTA_0,3,FALSE),AD59),1,0)</f>
        <v>1</v>
      </c>
      <c r="AK59" s="899">
        <f>IF(EXACT(VLOOKUP(AB59,OFERTA_0,4,FALSE),AE59),1,0)</f>
        <v>1</v>
      </c>
      <c r="AL59" s="899">
        <f t="shared" si="884"/>
        <v>1</v>
      </c>
      <c r="AM59" s="899">
        <f t="shared" si="885"/>
        <v>1</v>
      </c>
      <c r="AN59" s="899">
        <f>PRODUCT(AI59:AM59)</f>
        <v>1</v>
      </c>
      <c r="AO59" s="966">
        <f>ROUND(AG59,0)</f>
        <v>2800000</v>
      </c>
      <c r="AP59" s="901">
        <f>AG59-AO59</f>
        <v>0</v>
      </c>
      <c r="AQ59" s="872"/>
      <c r="AR59" s="872"/>
      <c r="AS59" s="958" t="s">
        <v>786</v>
      </c>
      <c r="AT59" s="1035" t="s">
        <v>277</v>
      </c>
      <c r="AU59" s="1031" t="s">
        <v>268</v>
      </c>
      <c r="AV59" s="1044">
        <f>11+24</f>
        <v>35</v>
      </c>
      <c r="AW59" s="1047">
        <v>70000</v>
      </c>
      <c r="AX59" s="969">
        <f t="shared" si="886"/>
        <v>2450000</v>
      </c>
      <c r="AY59" s="1016"/>
      <c r="AZ59" s="898">
        <f>IF(EXACT(VLOOKUP(AS59,OFERTA_0,2,FALSE),AT59),1,0)</f>
        <v>1</v>
      </c>
      <c r="BA59" s="898">
        <f>IF(EXACT(VLOOKUP(AS59,OFERTA_0,3,FALSE),AU59),1,0)</f>
        <v>1</v>
      </c>
      <c r="BB59" s="899">
        <f>IF(EXACT(VLOOKUP(AS59,OFERTA_0,4,FALSE),AV59),1,0)</f>
        <v>1</v>
      </c>
      <c r="BC59" s="899">
        <f t="shared" si="887"/>
        <v>1</v>
      </c>
      <c r="BD59" s="899">
        <f t="shared" si="888"/>
        <v>1</v>
      </c>
      <c r="BE59" s="899">
        <f>PRODUCT(AZ59:BD59)</f>
        <v>1</v>
      </c>
      <c r="BF59" s="966">
        <f>ROUND(AX59,0)</f>
        <v>2450000</v>
      </c>
      <c r="BG59" s="901">
        <f>AX59-BF59</f>
        <v>0</v>
      </c>
      <c r="BJ59" s="958" t="s">
        <v>786</v>
      </c>
      <c r="BK59" s="1030" t="s">
        <v>277</v>
      </c>
      <c r="BL59" s="1031" t="s">
        <v>268</v>
      </c>
      <c r="BM59" s="1044">
        <f>11+24</f>
        <v>35</v>
      </c>
      <c r="BN59" s="1045">
        <v>119570</v>
      </c>
      <c r="BO59" s="963">
        <f t="shared" si="889"/>
        <v>4184950</v>
      </c>
      <c r="BP59" s="1016"/>
      <c r="BQ59" s="898">
        <f>IF(EXACT(VLOOKUP(BJ59,OFERTA_0,2,FALSE),BK59),1,0)</f>
        <v>1</v>
      </c>
      <c r="BR59" s="898">
        <f>IF(EXACT(VLOOKUP(BJ59,OFERTA_0,3,FALSE),BL59),1,0)</f>
        <v>1</v>
      </c>
      <c r="BS59" s="899">
        <f>IF(EXACT(VLOOKUP(BJ59,OFERTA_0,4,FALSE),BM59),1,0)</f>
        <v>1</v>
      </c>
      <c r="BT59" s="899">
        <f t="shared" si="890"/>
        <v>1</v>
      </c>
      <c r="BU59" s="899">
        <f t="shared" si="891"/>
        <v>1</v>
      </c>
      <c r="BV59" s="899">
        <f>PRODUCT(BQ59:BU59)</f>
        <v>1</v>
      </c>
      <c r="BW59" s="966">
        <f>ROUND(BO59,0)</f>
        <v>4184950</v>
      </c>
      <c r="BX59" s="901">
        <f>BO59-BW59</f>
        <v>0</v>
      </c>
      <c r="CA59" s="958" t="s">
        <v>786</v>
      </c>
      <c r="CB59" s="1030" t="s">
        <v>277</v>
      </c>
      <c r="CC59" s="1031" t="s">
        <v>268</v>
      </c>
      <c r="CD59" s="1044">
        <f>11+24</f>
        <v>35</v>
      </c>
      <c r="CE59" s="1045">
        <v>57133</v>
      </c>
      <c r="CF59" s="963">
        <f t="shared" si="892"/>
        <v>1999655</v>
      </c>
      <c r="CG59" s="1016"/>
      <c r="CH59" s="898">
        <f>IF(EXACT(VLOOKUP(CA59,OFERTA_0,2,FALSE),CB59),1,0)</f>
        <v>1</v>
      </c>
      <c r="CI59" s="898">
        <f>IF(EXACT(VLOOKUP(CA59,OFERTA_0,3,FALSE),CC59),1,0)</f>
        <v>1</v>
      </c>
      <c r="CJ59" s="899">
        <f>IF(EXACT(VLOOKUP(CA59,OFERTA_0,4,FALSE),CD59),1,0)</f>
        <v>1</v>
      </c>
      <c r="CK59" s="899">
        <f t="shared" si="893"/>
        <v>1</v>
      </c>
      <c r="CL59" s="899">
        <f t="shared" si="894"/>
        <v>1</v>
      </c>
      <c r="CM59" s="899">
        <f>PRODUCT(CH59:CL59)</f>
        <v>1</v>
      </c>
      <c r="CN59" s="966">
        <f>ROUND(CF59,0)</f>
        <v>1999655</v>
      </c>
      <c r="CO59" s="901">
        <f>CF59-CN59</f>
        <v>0</v>
      </c>
      <c r="CR59" s="958" t="s">
        <v>786</v>
      </c>
      <c r="CS59" s="1030" t="s">
        <v>277</v>
      </c>
      <c r="CT59" s="1031" t="s">
        <v>268</v>
      </c>
      <c r="CU59" s="1044">
        <f>11+24</f>
        <v>35</v>
      </c>
      <c r="CV59" s="1045">
        <v>52300</v>
      </c>
      <c r="CW59" s="963">
        <f t="shared" si="895"/>
        <v>1830500</v>
      </c>
      <c r="CX59" s="1016"/>
      <c r="CY59" s="898">
        <f>IF(EXACT(VLOOKUP(CR59,OFERTA_0,2,FALSE),CS59),1,0)</f>
        <v>1</v>
      </c>
      <c r="CZ59" s="898">
        <f>IF(EXACT(VLOOKUP(CR59,OFERTA_0,3,FALSE),CT59),1,0)</f>
        <v>1</v>
      </c>
      <c r="DA59" s="899">
        <f>IF(EXACT(VLOOKUP(CR59,OFERTA_0,4,FALSE),CU59),1,0)</f>
        <v>1</v>
      </c>
      <c r="DB59" s="899">
        <f t="shared" si="896"/>
        <v>1</v>
      </c>
      <c r="DC59" s="899">
        <f t="shared" si="897"/>
        <v>1</v>
      </c>
      <c r="DD59" s="899">
        <f>PRODUCT(CY59:DC59)</f>
        <v>1</v>
      </c>
      <c r="DE59" s="966">
        <f>ROUND(CW59,0)</f>
        <v>1830500</v>
      </c>
      <c r="DF59" s="901">
        <f>CW59-DE59</f>
        <v>0</v>
      </c>
      <c r="DI59" s="958" t="s">
        <v>786</v>
      </c>
      <c r="DJ59" s="1030" t="s">
        <v>277</v>
      </c>
      <c r="DK59" s="1031" t="s">
        <v>268</v>
      </c>
      <c r="DL59" s="1044">
        <f>11+24</f>
        <v>35</v>
      </c>
      <c r="DM59" s="1045">
        <v>106994</v>
      </c>
      <c r="DN59" s="963">
        <f t="shared" si="898"/>
        <v>3744790</v>
      </c>
      <c r="DO59" s="1016"/>
      <c r="DP59" s="898">
        <f>IF(EXACT(VLOOKUP(DI59,OFERTA_0,2,FALSE),DJ59),1,0)</f>
        <v>1</v>
      </c>
      <c r="DQ59" s="898">
        <f>IF(EXACT(VLOOKUP(DI59,OFERTA_0,3,FALSE),DK59),1,0)</f>
        <v>1</v>
      </c>
      <c r="DR59" s="899">
        <f>IF(EXACT(VLOOKUP(DI59,OFERTA_0,4,FALSE),DL59),1,0)</f>
        <v>1</v>
      </c>
      <c r="DS59" s="899">
        <f t="shared" si="899"/>
        <v>1</v>
      </c>
      <c r="DT59" s="899">
        <f t="shared" si="900"/>
        <v>1</v>
      </c>
      <c r="DU59" s="899">
        <f>PRODUCT(DP59:DT59)</f>
        <v>1</v>
      </c>
      <c r="DV59" s="966">
        <f>ROUND(DN59,0)</f>
        <v>3744790</v>
      </c>
      <c r="DW59" s="901">
        <f>DN59-DV59</f>
        <v>0</v>
      </c>
      <c r="DZ59" s="958" t="s">
        <v>786</v>
      </c>
      <c r="EA59" s="1030" t="s">
        <v>277</v>
      </c>
      <c r="EB59" s="1031" t="s">
        <v>268</v>
      </c>
      <c r="EC59" s="1044">
        <f>11+24</f>
        <v>35</v>
      </c>
      <c r="ED59" s="1045">
        <v>212500</v>
      </c>
      <c r="EE59" s="963">
        <f t="shared" si="901"/>
        <v>7437500</v>
      </c>
      <c r="EF59" s="1016"/>
      <c r="EG59" s="898">
        <f>IF(EXACT(VLOOKUP(DZ59,OFERTA_0,2,FALSE),EA59),1,0)</f>
        <v>1</v>
      </c>
      <c r="EH59" s="898">
        <f>IF(EXACT(VLOOKUP(DZ59,OFERTA_0,3,FALSE),EB59),1,0)</f>
        <v>1</v>
      </c>
      <c r="EI59" s="899">
        <f>IF(EXACT(VLOOKUP(DZ59,OFERTA_0,4,FALSE),EC59),1,0)</f>
        <v>1</v>
      </c>
      <c r="EJ59" s="899">
        <f t="shared" si="902"/>
        <v>1</v>
      </c>
      <c r="EK59" s="899">
        <f t="shared" si="903"/>
        <v>1</v>
      </c>
      <c r="EL59" s="899">
        <f>PRODUCT(EG59:EK59)</f>
        <v>1</v>
      </c>
      <c r="EM59" s="966">
        <f>ROUND(EE59,0)</f>
        <v>7437500</v>
      </c>
      <c r="EN59" s="901">
        <f>EE59-EM59</f>
        <v>0</v>
      </c>
      <c r="EQ59" s="958" t="s">
        <v>786</v>
      </c>
      <c r="ER59" s="1030" t="s">
        <v>277</v>
      </c>
      <c r="ES59" s="1031" t="s">
        <v>268</v>
      </c>
      <c r="ET59" s="1044">
        <f>11+24</f>
        <v>35</v>
      </c>
      <c r="EU59" s="1045">
        <v>57400</v>
      </c>
      <c r="EV59" s="963">
        <f t="shared" si="904"/>
        <v>2009000</v>
      </c>
      <c r="EW59" s="1016"/>
      <c r="EX59" s="898">
        <f>IF(EXACT(VLOOKUP(EQ59,OFERTA_0,2,FALSE),ER59),1,0)</f>
        <v>1</v>
      </c>
      <c r="EY59" s="898">
        <f>IF(EXACT(VLOOKUP(EQ59,OFERTA_0,3,FALSE),ES59),1,0)</f>
        <v>1</v>
      </c>
      <c r="EZ59" s="899">
        <f>IF(EXACT(VLOOKUP(EQ59,OFERTA_0,4,FALSE),ET59),1,0)</f>
        <v>1</v>
      </c>
      <c r="FA59" s="899">
        <f t="shared" si="905"/>
        <v>1</v>
      </c>
      <c r="FB59" s="899">
        <f t="shared" si="906"/>
        <v>1</v>
      </c>
      <c r="FC59" s="899">
        <f>PRODUCT(EX59:FB59)</f>
        <v>1</v>
      </c>
      <c r="FD59" s="966">
        <f>ROUND(EV59,0)</f>
        <v>2009000</v>
      </c>
      <c r="FE59" s="901">
        <f>EV59-FD59</f>
        <v>0</v>
      </c>
      <c r="FH59" s="958"/>
      <c r="FI59" s="1030"/>
      <c r="FJ59" s="1031"/>
      <c r="FK59" s="1044"/>
      <c r="FL59" s="1045"/>
      <c r="FM59" s="963">
        <f t="shared" si="907"/>
        <v>0</v>
      </c>
      <c r="FN59" s="1016"/>
      <c r="FO59" s="898" t="e">
        <f>IF(EXACT(VLOOKUP(FH59,OFERTA_0,2,FALSE),FI59),1,0)</f>
        <v>#N/A</v>
      </c>
      <c r="FP59" s="898" t="e">
        <f>IF(EXACT(VLOOKUP(FH59,OFERTA_0,3,FALSE),FJ59),1,0)</f>
        <v>#N/A</v>
      </c>
      <c r="FQ59" s="899" t="e">
        <f>IF(EXACT(VLOOKUP(FH59,OFERTA_0,4,FALSE),FK59),1,0)</f>
        <v>#N/A</v>
      </c>
      <c r="FR59" s="899">
        <f t="shared" si="908"/>
        <v>0</v>
      </c>
      <c r="FS59" s="899">
        <f t="shared" si="909"/>
        <v>0</v>
      </c>
      <c r="FT59" s="899" t="e">
        <f>PRODUCT(FO59:FS59)</f>
        <v>#N/A</v>
      </c>
      <c r="FU59" s="966">
        <f>ROUND(FM59,0)</f>
        <v>0</v>
      </c>
      <c r="FV59" s="901">
        <f>FM59-FU59</f>
        <v>0</v>
      </c>
      <c r="FY59" s="958" t="s">
        <v>786</v>
      </c>
      <c r="FZ59" s="1030" t="s">
        <v>277</v>
      </c>
      <c r="GA59" s="1031" t="s">
        <v>268</v>
      </c>
      <c r="GB59" s="1044">
        <f>11+24</f>
        <v>35</v>
      </c>
      <c r="GC59" s="1046">
        <v>53200</v>
      </c>
      <c r="GD59" s="963">
        <f t="shared" si="910"/>
        <v>1862000</v>
      </c>
      <c r="GE59" s="1016"/>
      <c r="GF59" s="898">
        <f>IF(EXACT(VLOOKUP(FY59,OFERTA_0,2,FALSE),FZ59),1,0)</f>
        <v>1</v>
      </c>
      <c r="GG59" s="898">
        <f>IF(EXACT(VLOOKUP(FY59,OFERTA_0,3,FALSE),GA59),1,0)</f>
        <v>1</v>
      </c>
      <c r="GH59" s="899">
        <f>IF(EXACT(VLOOKUP(FY59,OFERTA_0,4,FALSE),GB59),1,0)</f>
        <v>1</v>
      </c>
      <c r="GI59" s="899">
        <f t="shared" si="911"/>
        <v>1</v>
      </c>
      <c r="GJ59" s="899">
        <f t="shared" si="912"/>
        <v>1</v>
      </c>
      <c r="GK59" s="899">
        <f>PRODUCT(GF59:GJ59)</f>
        <v>1</v>
      </c>
      <c r="GL59" s="966">
        <f>ROUND(GD59,0)</f>
        <v>1862000</v>
      </c>
      <c r="GM59" s="901">
        <f>GD59-GL59</f>
        <v>0</v>
      </c>
      <c r="GP59" s="958" t="s">
        <v>786</v>
      </c>
      <c r="GQ59" s="1030" t="s">
        <v>277</v>
      </c>
      <c r="GR59" s="1031" t="s">
        <v>268</v>
      </c>
      <c r="GS59" s="1044">
        <f>11+24</f>
        <v>35</v>
      </c>
      <c r="GT59" s="1045">
        <v>57484</v>
      </c>
      <c r="GU59" s="963">
        <f t="shared" si="913"/>
        <v>2011940</v>
      </c>
      <c r="GV59" s="1016"/>
      <c r="GW59" s="898">
        <f>IF(EXACT(VLOOKUP(GP59,OFERTA_0,2,FALSE),GQ59),1,0)</f>
        <v>1</v>
      </c>
      <c r="GX59" s="898">
        <f>IF(EXACT(VLOOKUP(GP59,OFERTA_0,3,FALSE),GR59),1,0)</f>
        <v>1</v>
      </c>
      <c r="GY59" s="899">
        <f>IF(EXACT(VLOOKUP(GP59,OFERTA_0,4,FALSE),GS59),1,0)</f>
        <v>1</v>
      </c>
      <c r="GZ59" s="899">
        <f t="shared" si="914"/>
        <v>1</v>
      </c>
      <c r="HA59" s="899">
        <f t="shared" si="915"/>
        <v>1</v>
      </c>
      <c r="HB59" s="899">
        <f>PRODUCT(GW59:HA59)</f>
        <v>1</v>
      </c>
      <c r="HC59" s="966">
        <f>ROUND(GU59,0)</f>
        <v>2011940</v>
      </c>
      <c r="HD59" s="901">
        <f>GU59-HC59</f>
        <v>0</v>
      </c>
      <c r="HG59" s="958" t="s">
        <v>786</v>
      </c>
      <c r="HH59" s="1030" t="s">
        <v>277</v>
      </c>
      <c r="HI59" s="1031" t="s">
        <v>268</v>
      </c>
      <c r="HJ59" s="1044">
        <f>11+24</f>
        <v>35</v>
      </c>
      <c r="HK59" s="1045">
        <v>76438</v>
      </c>
      <c r="HL59" s="963">
        <f t="shared" si="916"/>
        <v>2675330</v>
      </c>
      <c r="HM59" s="1016"/>
      <c r="HN59" s="898">
        <f>IF(EXACT(VLOOKUP(HG59,OFERTA_0,2,FALSE),HH59),1,0)</f>
        <v>1</v>
      </c>
      <c r="HO59" s="898">
        <f>IF(EXACT(VLOOKUP(HG59,OFERTA_0,3,FALSE),HI59),1,0)</f>
        <v>1</v>
      </c>
      <c r="HP59" s="899">
        <f>IF(EXACT(VLOOKUP(HG59,OFERTA_0,4,FALSE),HJ59),1,0)</f>
        <v>1</v>
      </c>
      <c r="HQ59" s="899">
        <f t="shared" si="917"/>
        <v>1</v>
      </c>
      <c r="HR59" s="899">
        <f t="shared" si="918"/>
        <v>1</v>
      </c>
      <c r="HS59" s="899">
        <f>PRODUCT(HN59:HR59)</f>
        <v>1</v>
      </c>
      <c r="HT59" s="966">
        <f>ROUND(HL59,0)</f>
        <v>2675330</v>
      </c>
      <c r="HU59" s="901">
        <f>HL59-HT59</f>
        <v>0</v>
      </c>
      <c r="HX59" s="958" t="s">
        <v>786</v>
      </c>
      <c r="HY59" s="1030" t="s">
        <v>277</v>
      </c>
      <c r="HZ59" s="1031" t="s">
        <v>268</v>
      </c>
      <c r="IA59" s="1044">
        <f>11+24</f>
        <v>35</v>
      </c>
      <c r="IB59" s="1048">
        <v>114515</v>
      </c>
      <c r="IC59" s="972">
        <f t="shared" si="919"/>
        <v>4008025</v>
      </c>
      <c r="ID59" s="1016"/>
      <c r="IE59" s="898">
        <f>IF(EXACT(VLOOKUP(HX59,OFERTA_0,2,FALSE),HY59),1,0)</f>
        <v>1</v>
      </c>
      <c r="IF59" s="898">
        <f>IF(EXACT(VLOOKUP(HX59,OFERTA_0,3,FALSE),HZ59),1,0)</f>
        <v>1</v>
      </c>
      <c r="IG59" s="899">
        <f>IF(EXACT(VLOOKUP(HX59,OFERTA_0,4,FALSE),IA59),1,0)</f>
        <v>1</v>
      </c>
      <c r="IH59" s="899">
        <f t="shared" si="920"/>
        <v>1</v>
      </c>
      <c r="II59" s="899">
        <f t="shared" si="921"/>
        <v>1</v>
      </c>
      <c r="IJ59" s="899">
        <f>PRODUCT(IE59:II59)</f>
        <v>1</v>
      </c>
      <c r="IK59" s="966">
        <f>ROUND(IC59,0)</f>
        <v>4008025</v>
      </c>
      <c r="IL59" s="901">
        <f>IC59-IK59</f>
        <v>0</v>
      </c>
      <c r="IO59" s="958" t="s">
        <v>786</v>
      </c>
      <c r="IP59" s="1030" t="s">
        <v>277</v>
      </c>
      <c r="IQ59" s="1031" t="s">
        <v>268</v>
      </c>
      <c r="IR59" s="1044">
        <f>11+24</f>
        <v>35</v>
      </c>
      <c r="IS59" s="1045">
        <v>90000</v>
      </c>
      <c r="IT59" s="963">
        <f t="shared" si="922"/>
        <v>3150000</v>
      </c>
      <c r="IU59" s="1016"/>
      <c r="IV59" s="898">
        <f>IF(EXACT(VLOOKUP(IO59,OFERTA_0,2,FALSE),IP59),1,0)</f>
        <v>1</v>
      </c>
      <c r="IW59" s="898">
        <f>IF(EXACT(VLOOKUP(IO59,OFERTA_0,3,FALSE),IQ59),1,0)</f>
        <v>1</v>
      </c>
      <c r="IX59" s="899">
        <f>IF(EXACT(VLOOKUP(IO59,OFERTA_0,4,FALSE),IR59),1,0)</f>
        <v>1</v>
      </c>
      <c r="IY59" s="899">
        <f t="shared" si="923"/>
        <v>1</v>
      </c>
      <c r="IZ59" s="899">
        <f t="shared" si="924"/>
        <v>1</v>
      </c>
      <c r="JA59" s="899">
        <f>PRODUCT(IV59:IZ59)</f>
        <v>1</v>
      </c>
      <c r="JB59" s="966">
        <f>ROUND(IT59,0)</f>
        <v>3150000</v>
      </c>
      <c r="JC59" s="901">
        <f>IT59-JB59</f>
        <v>0</v>
      </c>
      <c r="JF59" s="958" t="s">
        <v>786</v>
      </c>
      <c r="JG59" s="1030" t="s">
        <v>277</v>
      </c>
      <c r="JH59" s="1031" t="s">
        <v>268</v>
      </c>
      <c r="JI59" s="1044">
        <f>11+24</f>
        <v>35</v>
      </c>
      <c r="JJ59" s="1045">
        <v>70000</v>
      </c>
      <c r="JK59" s="963">
        <f t="shared" si="925"/>
        <v>2450000</v>
      </c>
      <c r="JL59" s="1016"/>
      <c r="JM59" s="898">
        <f>IF(EXACT(VLOOKUP(JF59,OFERTA_0,2,FALSE),JG59),1,0)</f>
        <v>1</v>
      </c>
      <c r="JN59" s="898">
        <f>IF(EXACT(VLOOKUP(JF59,OFERTA_0,3,FALSE),JH59),1,0)</f>
        <v>1</v>
      </c>
      <c r="JO59" s="899">
        <f>IF(EXACT(VLOOKUP(JF59,OFERTA_0,4,FALSE),JI59),1,0)</f>
        <v>1</v>
      </c>
      <c r="JP59" s="899">
        <f t="shared" si="926"/>
        <v>1</v>
      </c>
      <c r="JQ59" s="899">
        <f t="shared" si="927"/>
        <v>1</v>
      </c>
      <c r="JR59" s="899">
        <f>PRODUCT(JM59:JQ59)</f>
        <v>1</v>
      </c>
      <c r="JS59" s="966">
        <f>ROUND(JK59,0)</f>
        <v>2450000</v>
      </c>
      <c r="JT59" s="901">
        <f>JK59-JS59</f>
        <v>0</v>
      </c>
      <c r="JW59" s="958" t="s">
        <v>786</v>
      </c>
      <c r="JX59" s="1030" t="s">
        <v>277</v>
      </c>
      <c r="JY59" s="1031" t="s">
        <v>268</v>
      </c>
      <c r="JZ59" s="1044">
        <f>11+24</f>
        <v>35</v>
      </c>
      <c r="KA59" s="1045">
        <v>73899.101200000005</v>
      </c>
      <c r="KB59" s="963">
        <f t="shared" si="928"/>
        <v>2586469</v>
      </c>
      <c r="KC59" s="1016"/>
      <c r="KD59" s="898">
        <f>IF(EXACT(VLOOKUP(JW59,OFERTA_0,2,FALSE),JX59),1,0)</f>
        <v>1</v>
      </c>
      <c r="KE59" s="898">
        <f>IF(EXACT(VLOOKUP(JW59,OFERTA_0,3,FALSE),JY59),1,0)</f>
        <v>1</v>
      </c>
      <c r="KF59" s="899">
        <f>IF(EXACT(VLOOKUP(JW59,OFERTA_0,4,FALSE),JZ59),1,0)</f>
        <v>1</v>
      </c>
      <c r="KG59" s="899">
        <f t="shared" si="929"/>
        <v>1</v>
      </c>
      <c r="KH59" s="899">
        <f t="shared" si="930"/>
        <v>1</v>
      </c>
      <c r="KI59" s="899">
        <f>PRODUCT(KD59:KH59)</f>
        <v>1</v>
      </c>
      <c r="KJ59" s="966">
        <f>ROUND(KB59,0)</f>
        <v>2586469</v>
      </c>
      <c r="KK59" s="901">
        <f>KB59-KJ59</f>
        <v>0</v>
      </c>
      <c r="KN59" s="958" t="s">
        <v>786</v>
      </c>
      <c r="KO59" s="1030" t="s">
        <v>277</v>
      </c>
      <c r="KP59" s="1031" t="s">
        <v>268</v>
      </c>
      <c r="KQ59" s="1044">
        <f>11+24</f>
        <v>35</v>
      </c>
      <c r="KR59" s="1045">
        <v>150000</v>
      </c>
      <c r="KS59" s="963">
        <f t="shared" si="931"/>
        <v>5250000</v>
      </c>
      <c r="KT59" s="1016"/>
      <c r="KU59" s="898">
        <f>IF(EXACT(VLOOKUP(KN59,OFERTA_0,2,FALSE),KO59),1,0)</f>
        <v>1</v>
      </c>
      <c r="KV59" s="898">
        <f>IF(EXACT(VLOOKUP(KN59,OFERTA_0,3,FALSE),KP59),1,0)</f>
        <v>1</v>
      </c>
      <c r="KW59" s="899">
        <f>IF(EXACT(VLOOKUP(KN59,OFERTA_0,4,FALSE),KQ59),1,0)</f>
        <v>1</v>
      </c>
      <c r="KX59" s="899">
        <f t="shared" si="932"/>
        <v>1</v>
      </c>
      <c r="KY59" s="899">
        <f t="shared" si="933"/>
        <v>1</v>
      </c>
      <c r="KZ59" s="899">
        <f>PRODUCT(KU59:KY59)</f>
        <v>1</v>
      </c>
      <c r="LA59" s="966">
        <f>ROUND(KS59,0)</f>
        <v>5250000</v>
      </c>
      <c r="LB59" s="901">
        <f>KS59-LA59</f>
        <v>0</v>
      </c>
      <c r="LE59" s="958" t="s">
        <v>786</v>
      </c>
      <c r="LF59" s="1030" t="s">
        <v>277</v>
      </c>
      <c r="LG59" s="1031" t="s">
        <v>268</v>
      </c>
      <c r="LH59" s="1044">
        <f>11+24</f>
        <v>35</v>
      </c>
      <c r="LI59" s="1049">
        <v>34895</v>
      </c>
      <c r="LJ59" s="974">
        <f t="shared" si="934"/>
        <v>1221325</v>
      </c>
      <c r="LK59" s="1016"/>
      <c r="LL59" s="898">
        <f>IF(EXACT(VLOOKUP(LE59,OFERTA_0,2,FALSE),LF59),1,0)</f>
        <v>1</v>
      </c>
      <c r="LM59" s="898">
        <f>IF(EXACT(VLOOKUP(LE59,OFERTA_0,3,FALSE),LG59),1,0)</f>
        <v>1</v>
      </c>
      <c r="LN59" s="899">
        <f>IF(EXACT(VLOOKUP(LE59,OFERTA_0,4,FALSE),LH59),1,0)</f>
        <v>1</v>
      </c>
      <c r="LO59" s="899">
        <f t="shared" si="935"/>
        <v>1</v>
      </c>
      <c r="LP59" s="899">
        <f t="shared" si="936"/>
        <v>1</v>
      </c>
      <c r="LQ59" s="899">
        <f>PRODUCT(LL59:LP59)</f>
        <v>1</v>
      </c>
      <c r="LR59" s="966">
        <f>ROUND(LJ59,0)</f>
        <v>1221325</v>
      </c>
      <c r="LS59" s="901">
        <f>LJ59-LR59</f>
        <v>0</v>
      </c>
      <c r="LV59" s="958" t="s">
        <v>786</v>
      </c>
      <c r="LW59" s="1030" t="s">
        <v>277</v>
      </c>
      <c r="LX59" s="1031" t="s">
        <v>268</v>
      </c>
      <c r="LY59" s="1044">
        <f>11+24</f>
        <v>35</v>
      </c>
      <c r="LZ59" s="1045">
        <v>20800</v>
      </c>
      <c r="MA59" s="963">
        <f t="shared" si="937"/>
        <v>728000</v>
      </c>
      <c r="MB59" s="1016"/>
      <c r="MC59" s="898">
        <f>IF(EXACT(VLOOKUP(LV59,OFERTA_0,2,FALSE),LW59),1,0)</f>
        <v>1</v>
      </c>
      <c r="MD59" s="898">
        <f>IF(EXACT(VLOOKUP(LV59,OFERTA_0,3,FALSE),LX59),1,0)</f>
        <v>1</v>
      </c>
      <c r="ME59" s="899">
        <f>IF(EXACT(VLOOKUP(LV59,OFERTA_0,4,FALSE),LY59),1,0)</f>
        <v>1</v>
      </c>
      <c r="MF59" s="899">
        <f t="shared" si="938"/>
        <v>1</v>
      </c>
      <c r="MG59" s="899">
        <f t="shared" si="939"/>
        <v>1</v>
      </c>
      <c r="MH59" s="899">
        <f>PRODUCT(MC59:MG59)</f>
        <v>1</v>
      </c>
      <c r="MI59" s="966">
        <f>ROUND(MA59,0)</f>
        <v>728000</v>
      </c>
      <c r="MJ59" s="901">
        <f>MA59-MI59</f>
        <v>0</v>
      </c>
      <c r="MM59" s="958" t="s">
        <v>786</v>
      </c>
      <c r="MN59" s="1030" t="s">
        <v>277</v>
      </c>
      <c r="MO59" s="1031" t="s">
        <v>268</v>
      </c>
      <c r="MP59" s="1044">
        <f>11+24</f>
        <v>35</v>
      </c>
      <c r="MQ59" s="1045">
        <v>55000</v>
      </c>
      <c r="MR59" s="963">
        <f t="shared" si="940"/>
        <v>1925000</v>
      </c>
      <c r="MS59" s="1016"/>
      <c r="MT59" s="898">
        <f>IF(EXACT(VLOOKUP(MM59,OFERTA_0,2,FALSE),MN59),1,0)</f>
        <v>1</v>
      </c>
      <c r="MU59" s="898">
        <f>IF(EXACT(VLOOKUP(MM59,OFERTA_0,3,FALSE),MO59),1,0)</f>
        <v>1</v>
      </c>
      <c r="MV59" s="899">
        <f>IF(EXACT(VLOOKUP(MM59,OFERTA_0,4,FALSE),MP59),1,0)</f>
        <v>1</v>
      </c>
      <c r="MW59" s="899">
        <f t="shared" si="941"/>
        <v>1</v>
      </c>
      <c r="MX59" s="899">
        <f t="shared" si="942"/>
        <v>1</v>
      </c>
      <c r="MY59" s="899">
        <f>PRODUCT(MT59:MX59)</f>
        <v>1</v>
      </c>
      <c r="MZ59" s="966">
        <f>ROUND(MR59,0)</f>
        <v>1925000</v>
      </c>
      <c r="NA59" s="901">
        <f>MR59-MZ59</f>
        <v>0</v>
      </c>
      <c r="ND59" s="975" t="s">
        <v>786</v>
      </c>
      <c r="NE59" s="976" t="s">
        <v>277</v>
      </c>
      <c r="NF59" s="977" t="s">
        <v>268</v>
      </c>
      <c r="NG59" s="978">
        <f>11+24</f>
        <v>35</v>
      </c>
      <c r="NH59" s="979">
        <v>29255.49</v>
      </c>
      <c r="NI59" s="980">
        <v>1023942</v>
      </c>
      <c r="NJ59" s="1016"/>
      <c r="NK59" s="898">
        <f>IF(EXACT(VLOOKUP(ND59,OFERTA_0,2,FALSE),NE59),1,0)</f>
        <v>1</v>
      </c>
      <c r="NL59" s="898">
        <f>IF(EXACT(VLOOKUP(ND59,OFERTA_0,3,FALSE),NF59),1,0)</f>
        <v>1</v>
      </c>
      <c r="NM59" s="899">
        <f>IF(EXACT(VLOOKUP(ND59,OFERTA_0,4,FALSE),NG59),1,0)</f>
        <v>1</v>
      </c>
      <c r="NN59" s="899">
        <f t="shared" si="943"/>
        <v>1</v>
      </c>
      <c r="NO59" s="899">
        <f t="shared" si="944"/>
        <v>1</v>
      </c>
      <c r="NP59" s="899">
        <f>PRODUCT(NK59:NO59)</f>
        <v>1</v>
      </c>
      <c r="NQ59" s="966">
        <f>ROUND(NI59,0)</f>
        <v>1023942</v>
      </c>
      <c r="NR59" s="901">
        <f>NI59-NQ59</f>
        <v>0</v>
      </c>
      <c r="NU59" s="981" t="s">
        <v>786</v>
      </c>
      <c r="NV59" s="982" t="s">
        <v>277</v>
      </c>
      <c r="NW59" s="983" t="s">
        <v>268</v>
      </c>
      <c r="NX59" s="984">
        <f>11+24</f>
        <v>35</v>
      </c>
      <c r="NY59" s="1050">
        <v>29551</v>
      </c>
      <c r="NZ59" s="986">
        <f t="shared" si="945"/>
        <v>1034285</v>
      </c>
      <c r="OA59" s="1016"/>
      <c r="OB59" s="898">
        <f>IF(EXACT(VLOOKUP(NU59,OFERTA_0,2,FALSE),NV59),1,0)</f>
        <v>1</v>
      </c>
      <c r="OC59" s="898">
        <f>IF(EXACT(VLOOKUP(NU59,OFERTA_0,3,FALSE),NW59),1,0)</f>
        <v>1</v>
      </c>
      <c r="OD59" s="899">
        <f>IF(EXACT(VLOOKUP(NU59,OFERTA_0,4,FALSE),NX59),1,0)</f>
        <v>1</v>
      </c>
      <c r="OE59" s="899">
        <f t="shared" si="946"/>
        <v>1</v>
      </c>
      <c r="OF59" s="899">
        <f t="shared" si="947"/>
        <v>1</v>
      </c>
      <c r="OG59" s="899">
        <f>PRODUCT(OB59:OF59)</f>
        <v>1</v>
      </c>
      <c r="OH59" s="966">
        <f>ROUND(NZ59,0)</f>
        <v>1034285</v>
      </c>
      <c r="OI59" s="901">
        <f>NZ59-OH59</f>
        <v>0</v>
      </c>
      <c r="OL59" s="958" t="s">
        <v>786</v>
      </c>
      <c r="OM59" s="1030" t="s">
        <v>277</v>
      </c>
      <c r="ON59" s="1031" t="s">
        <v>268</v>
      </c>
      <c r="OO59" s="1044">
        <f>11+24</f>
        <v>35</v>
      </c>
      <c r="OP59" s="1045">
        <v>139451</v>
      </c>
      <c r="OQ59" s="963">
        <f t="shared" si="948"/>
        <v>4880785</v>
      </c>
      <c r="OR59" s="1016"/>
      <c r="OS59" s="898">
        <f>IF(EXACT(VLOOKUP(OL59,OFERTA_0,2,FALSE),OM59),1,0)</f>
        <v>1</v>
      </c>
      <c r="OT59" s="898">
        <f>IF(EXACT(VLOOKUP(OL59,OFERTA_0,3,FALSE),ON59),1,0)</f>
        <v>1</v>
      </c>
      <c r="OU59" s="899">
        <f>IF(EXACT(VLOOKUP(OL59,OFERTA_0,4,FALSE),OO59),1,0)</f>
        <v>1</v>
      </c>
      <c r="OV59" s="899">
        <f t="shared" si="949"/>
        <v>1</v>
      </c>
      <c r="OW59" s="899">
        <f t="shared" si="950"/>
        <v>1</v>
      </c>
      <c r="OX59" s="899">
        <f>PRODUCT(OS59:OW59)</f>
        <v>1</v>
      </c>
      <c r="OY59" s="966">
        <f>ROUND(OQ59,0)</f>
        <v>4880785</v>
      </c>
      <c r="OZ59" s="901">
        <f>OQ59-OY59</f>
        <v>0</v>
      </c>
      <c r="PC59" s="958" t="s">
        <v>786</v>
      </c>
      <c r="PD59" s="1030" t="s">
        <v>277</v>
      </c>
      <c r="PE59" s="1031" t="s">
        <v>268</v>
      </c>
      <c r="PF59" s="1044">
        <v>35</v>
      </c>
      <c r="PG59" s="1059">
        <v>82810</v>
      </c>
      <c r="PH59" s="988">
        <v>2898350</v>
      </c>
      <c r="PI59" s="1024"/>
      <c r="PJ59" s="898">
        <f>IF(EXACT(VLOOKUP(PC59,OFERTA_0,2,FALSE),PD59),1,0)</f>
        <v>1</v>
      </c>
      <c r="PK59" s="898">
        <f>IF(EXACT(VLOOKUP(PC59,OFERTA_0,3,FALSE),PE59),1,0)</f>
        <v>1</v>
      </c>
      <c r="PL59" s="899">
        <f>IF(EXACT(VLOOKUP(PC59,OFERTA_0,4,FALSE),PF59),1,0)</f>
        <v>1</v>
      </c>
      <c r="PM59" s="899">
        <f t="shared" si="951"/>
        <v>1</v>
      </c>
      <c r="PN59" s="899">
        <f t="shared" si="952"/>
        <v>1</v>
      </c>
      <c r="PO59" s="899">
        <f>PRODUCT(PJ59:PN59)</f>
        <v>1</v>
      </c>
      <c r="PP59" s="966">
        <f>ROUND(PH59,0)</f>
        <v>2898350</v>
      </c>
      <c r="PQ59" s="901">
        <f>PH59-PP59</f>
        <v>0</v>
      </c>
      <c r="PT59" s="958" t="s">
        <v>786</v>
      </c>
      <c r="PU59" s="1030" t="s">
        <v>277</v>
      </c>
      <c r="PV59" s="1031" t="s">
        <v>268</v>
      </c>
      <c r="PW59" s="1044">
        <f>11+24</f>
        <v>35</v>
      </c>
      <c r="PX59" s="1045">
        <v>57399</v>
      </c>
      <c r="PY59" s="963">
        <f t="shared" si="953"/>
        <v>2008965</v>
      </c>
      <c r="PZ59" s="1016"/>
      <c r="QA59" s="898">
        <f>IF(EXACT(VLOOKUP(PT59,OFERTA_0,2,FALSE),PU59),1,0)</f>
        <v>1</v>
      </c>
      <c r="QB59" s="898">
        <f>IF(EXACT(VLOOKUP(PT59,OFERTA_0,3,FALSE),PV59),1,0)</f>
        <v>1</v>
      </c>
      <c r="QC59" s="899">
        <f>IF(EXACT(VLOOKUP(PT59,OFERTA_0,4,FALSE),PW59),1,0)</f>
        <v>1</v>
      </c>
      <c r="QD59" s="899">
        <f t="shared" si="954"/>
        <v>1</v>
      </c>
      <c r="QE59" s="899">
        <f t="shared" si="955"/>
        <v>1</v>
      </c>
      <c r="QF59" s="899">
        <f>PRODUCT(QA59:QE59)</f>
        <v>1</v>
      </c>
      <c r="QG59" s="966">
        <f>ROUND(PY59,0)</f>
        <v>2008965</v>
      </c>
      <c r="QH59" s="901">
        <f>PY59-QG59</f>
        <v>0</v>
      </c>
      <c r="QK59" s="958" t="s">
        <v>786</v>
      </c>
      <c r="QL59" s="1030" t="s">
        <v>277</v>
      </c>
      <c r="QM59" s="1031" t="s">
        <v>268</v>
      </c>
      <c r="QN59" s="1044">
        <f>11+24</f>
        <v>35</v>
      </c>
      <c r="QO59" s="1049">
        <v>35069.474999999999</v>
      </c>
      <c r="QP59" s="974">
        <f t="shared" si="956"/>
        <v>1227432</v>
      </c>
      <c r="QQ59" s="1016"/>
      <c r="QR59" s="898">
        <f>IF(EXACT(VLOOKUP(QK59,OFERTA_0,2,FALSE),QL59),1,0)</f>
        <v>1</v>
      </c>
      <c r="QS59" s="898">
        <f>IF(EXACT(VLOOKUP(QK59,OFERTA_0,3,FALSE),QM59),1,0)</f>
        <v>1</v>
      </c>
      <c r="QT59" s="899">
        <f>IF(EXACT(VLOOKUP(QK59,OFERTA_0,4,FALSE),QN59),1,0)</f>
        <v>1</v>
      </c>
      <c r="QU59" s="899">
        <f t="shared" si="957"/>
        <v>1</v>
      </c>
      <c r="QV59" s="899">
        <f t="shared" si="958"/>
        <v>1</v>
      </c>
      <c r="QW59" s="899">
        <f>PRODUCT(QR59:QV59)</f>
        <v>1</v>
      </c>
      <c r="QX59" s="966">
        <f>ROUND(QP59,0)</f>
        <v>1227432</v>
      </c>
      <c r="QY59" s="901">
        <f>QP59-QX59</f>
        <v>0</v>
      </c>
      <c r="RB59" s="405"/>
      <c r="RC59" s="406"/>
      <c r="RD59" s="407"/>
      <c r="RE59" s="408"/>
      <c r="RF59" s="409"/>
      <c r="RG59" s="410"/>
      <c r="RH59" s="410"/>
      <c r="RI59" s="898"/>
      <c r="RJ59" s="898"/>
      <c r="RK59" s="934"/>
      <c r="RL59" s="934"/>
      <c r="RM59" s="934"/>
      <c r="RN59" s="934"/>
      <c r="RO59" s="935"/>
      <c r="RP59" s="936"/>
      <c r="RS59" s="405"/>
      <c r="RT59" s="406"/>
      <c r="RU59" s="407"/>
      <c r="RV59" s="408"/>
      <c r="RW59" s="409"/>
      <c r="RX59" s="410"/>
      <c r="RY59" s="410"/>
      <c r="RZ59" s="898"/>
      <c r="SA59" s="898"/>
      <c r="SB59" s="934"/>
      <c r="SC59" s="934"/>
      <c r="SD59" s="934"/>
      <c r="SE59" s="934"/>
      <c r="SF59" s="935"/>
      <c r="SG59" s="936"/>
      <c r="SJ59" s="405"/>
      <c r="SK59" s="406"/>
      <c r="SL59" s="407"/>
      <c r="SM59" s="408"/>
      <c r="SN59" s="409"/>
      <c r="SO59" s="410"/>
      <c r="SP59" s="410"/>
      <c r="SQ59" s="898"/>
      <c r="SR59" s="898"/>
      <c r="SS59" s="934"/>
      <c r="ST59" s="934"/>
      <c r="SU59" s="934"/>
      <c r="SV59" s="934"/>
      <c r="SW59" s="935"/>
      <c r="SX59" s="936"/>
    </row>
    <row r="60" spans="2:518" ht="61.5" thickTop="1" thickBot="1">
      <c r="B60" s="958" t="s">
        <v>787</v>
      </c>
      <c r="C60" s="1030" t="s">
        <v>278</v>
      </c>
      <c r="D60" s="1031" t="s">
        <v>268</v>
      </c>
      <c r="E60" s="1044">
        <v>25</v>
      </c>
      <c r="F60" s="1045"/>
      <c r="G60" s="963">
        <f>ROUND(E60*F60,0)</f>
        <v>0</v>
      </c>
      <c r="H60" s="1016"/>
      <c r="K60" s="958" t="s">
        <v>787</v>
      </c>
      <c r="L60" s="1030" t="s">
        <v>278</v>
      </c>
      <c r="M60" s="1031" t="s">
        <v>268</v>
      </c>
      <c r="N60" s="1044">
        <v>25</v>
      </c>
      <c r="O60" s="1046">
        <v>96800</v>
      </c>
      <c r="P60" s="963">
        <f t="shared" si="881"/>
        <v>2420000</v>
      </c>
      <c r="Q60" s="1016"/>
      <c r="R60" s="898">
        <f>IF(EXACT(VLOOKUP(K60,OFERTA_0,2,FALSE),L60),1,0)</f>
        <v>1</v>
      </c>
      <c r="S60" s="898">
        <f>IF(EXACT(VLOOKUP(K60,OFERTA_0,3,FALSE),M60),1,0)</f>
        <v>1</v>
      </c>
      <c r="T60" s="899">
        <f>IF(EXACT(VLOOKUP(K60,OFERTA_0,4,FALSE),N60),1,0)</f>
        <v>1</v>
      </c>
      <c r="U60" s="899">
        <f t="shared" si="882"/>
        <v>1</v>
      </c>
      <c r="V60" s="899">
        <f t="shared" si="882"/>
        <v>1</v>
      </c>
      <c r="W60" s="899">
        <f>PRODUCT(R60:V60)</f>
        <v>1</v>
      </c>
      <c r="X60" s="966">
        <f>ROUND(P60,0)</f>
        <v>2420000</v>
      </c>
      <c r="Y60" s="901">
        <f>P60-X60</f>
        <v>0</v>
      </c>
      <c r="Z60" s="872"/>
      <c r="AA60" s="872"/>
      <c r="AB60" s="958" t="s">
        <v>787</v>
      </c>
      <c r="AC60" s="1030" t="s">
        <v>278</v>
      </c>
      <c r="AD60" s="1031" t="s">
        <v>268</v>
      </c>
      <c r="AE60" s="1044">
        <v>25</v>
      </c>
      <c r="AF60" s="1045">
        <v>118000</v>
      </c>
      <c r="AG60" s="963">
        <f t="shared" si="883"/>
        <v>2950000</v>
      </c>
      <c r="AH60" s="1016"/>
      <c r="AI60" s="898">
        <f>IF(EXACT(VLOOKUP(AB60,OFERTA_0,2,FALSE),AC60),1,0)</f>
        <v>1</v>
      </c>
      <c r="AJ60" s="898">
        <f>IF(EXACT(VLOOKUP(AB60,OFERTA_0,3,FALSE),AD60),1,0)</f>
        <v>1</v>
      </c>
      <c r="AK60" s="899">
        <f>IF(EXACT(VLOOKUP(AB60,OFERTA_0,4,FALSE),AE60),1,0)</f>
        <v>1</v>
      </c>
      <c r="AL60" s="899">
        <f t="shared" si="884"/>
        <v>1</v>
      </c>
      <c r="AM60" s="899">
        <f t="shared" si="885"/>
        <v>1</v>
      </c>
      <c r="AN60" s="899">
        <f>PRODUCT(AI60:AM60)</f>
        <v>1</v>
      </c>
      <c r="AO60" s="966">
        <f>ROUND(AG60,0)</f>
        <v>2950000</v>
      </c>
      <c r="AP60" s="901">
        <f>AG60-AO60</f>
        <v>0</v>
      </c>
      <c r="AQ60" s="872"/>
      <c r="AR60" s="872"/>
      <c r="AS60" s="958" t="s">
        <v>787</v>
      </c>
      <c r="AT60" s="1035" t="s">
        <v>278</v>
      </c>
      <c r="AU60" s="1031" t="s">
        <v>268</v>
      </c>
      <c r="AV60" s="1044">
        <v>25</v>
      </c>
      <c r="AW60" s="1047">
        <v>135000</v>
      </c>
      <c r="AX60" s="969">
        <f t="shared" si="886"/>
        <v>3375000</v>
      </c>
      <c r="AY60" s="1016"/>
      <c r="AZ60" s="898">
        <f>IF(EXACT(VLOOKUP(AS60,OFERTA_0,2,FALSE),AT60),1,0)</f>
        <v>1</v>
      </c>
      <c r="BA60" s="898">
        <f>IF(EXACT(VLOOKUP(AS60,OFERTA_0,3,FALSE),AU60),1,0)</f>
        <v>1</v>
      </c>
      <c r="BB60" s="899">
        <f>IF(EXACT(VLOOKUP(AS60,OFERTA_0,4,FALSE),AV60),1,0)</f>
        <v>1</v>
      </c>
      <c r="BC60" s="899">
        <f t="shared" si="887"/>
        <v>1</v>
      </c>
      <c r="BD60" s="899">
        <f t="shared" si="888"/>
        <v>1</v>
      </c>
      <c r="BE60" s="899">
        <f>PRODUCT(AZ60:BD60)</f>
        <v>1</v>
      </c>
      <c r="BF60" s="966">
        <f>ROUND(AX60,0)</f>
        <v>3375000</v>
      </c>
      <c r="BG60" s="901">
        <f>AX60-BF60</f>
        <v>0</v>
      </c>
      <c r="BJ60" s="958" t="s">
        <v>787</v>
      </c>
      <c r="BK60" s="1030" t="s">
        <v>278</v>
      </c>
      <c r="BL60" s="1031" t="s">
        <v>268</v>
      </c>
      <c r="BM60" s="1044">
        <v>25</v>
      </c>
      <c r="BN60" s="1045">
        <v>145900</v>
      </c>
      <c r="BO60" s="963">
        <f t="shared" si="889"/>
        <v>3647500</v>
      </c>
      <c r="BP60" s="1016"/>
      <c r="BQ60" s="898">
        <f>IF(EXACT(VLOOKUP(BJ60,OFERTA_0,2,FALSE),BK60),1,0)</f>
        <v>1</v>
      </c>
      <c r="BR60" s="898">
        <f>IF(EXACT(VLOOKUP(BJ60,OFERTA_0,3,FALSE),BL60),1,0)</f>
        <v>1</v>
      </c>
      <c r="BS60" s="899">
        <f>IF(EXACT(VLOOKUP(BJ60,OFERTA_0,4,FALSE),BM60),1,0)</f>
        <v>1</v>
      </c>
      <c r="BT60" s="899">
        <f t="shared" si="890"/>
        <v>1</v>
      </c>
      <c r="BU60" s="899">
        <f t="shared" si="891"/>
        <v>1</v>
      </c>
      <c r="BV60" s="899">
        <f>PRODUCT(BQ60:BU60)</f>
        <v>1</v>
      </c>
      <c r="BW60" s="966">
        <f>ROUND(BO60,0)</f>
        <v>3647500</v>
      </c>
      <c r="BX60" s="901">
        <f>BO60-BW60</f>
        <v>0</v>
      </c>
      <c r="CA60" s="958" t="s">
        <v>787</v>
      </c>
      <c r="CB60" s="1030" t="s">
        <v>278</v>
      </c>
      <c r="CC60" s="1031" t="s">
        <v>268</v>
      </c>
      <c r="CD60" s="1044">
        <v>25</v>
      </c>
      <c r="CE60" s="1045">
        <v>111541</v>
      </c>
      <c r="CF60" s="963">
        <f t="shared" si="892"/>
        <v>2788525</v>
      </c>
      <c r="CG60" s="1016"/>
      <c r="CH60" s="898">
        <f>IF(EXACT(VLOOKUP(CA60,OFERTA_0,2,FALSE),CB60),1,0)</f>
        <v>1</v>
      </c>
      <c r="CI60" s="898">
        <f>IF(EXACT(VLOOKUP(CA60,OFERTA_0,3,FALSE),CC60),1,0)</f>
        <v>1</v>
      </c>
      <c r="CJ60" s="899">
        <f>IF(EXACT(VLOOKUP(CA60,OFERTA_0,4,FALSE),CD60),1,0)</f>
        <v>1</v>
      </c>
      <c r="CK60" s="899">
        <f t="shared" si="893"/>
        <v>1</v>
      </c>
      <c r="CL60" s="899">
        <f t="shared" si="894"/>
        <v>1</v>
      </c>
      <c r="CM60" s="899">
        <f>PRODUCT(CH60:CL60)</f>
        <v>1</v>
      </c>
      <c r="CN60" s="966">
        <f>ROUND(CF60,0)</f>
        <v>2788525</v>
      </c>
      <c r="CO60" s="901">
        <f>CF60-CN60</f>
        <v>0</v>
      </c>
      <c r="CR60" s="958" t="s">
        <v>787</v>
      </c>
      <c r="CS60" s="1030" t="s">
        <v>278</v>
      </c>
      <c r="CT60" s="1031" t="s">
        <v>268</v>
      </c>
      <c r="CU60" s="1044">
        <v>25</v>
      </c>
      <c r="CV60" s="1045">
        <v>65400</v>
      </c>
      <c r="CW60" s="963">
        <f t="shared" si="895"/>
        <v>1635000</v>
      </c>
      <c r="CX60" s="1016"/>
      <c r="CY60" s="898">
        <f>IF(EXACT(VLOOKUP(CR60,OFERTA_0,2,FALSE),CS60),1,0)</f>
        <v>1</v>
      </c>
      <c r="CZ60" s="898">
        <f>IF(EXACT(VLOOKUP(CR60,OFERTA_0,3,FALSE),CT60),1,0)</f>
        <v>1</v>
      </c>
      <c r="DA60" s="899">
        <f>IF(EXACT(VLOOKUP(CR60,OFERTA_0,4,FALSE),CU60),1,0)</f>
        <v>1</v>
      </c>
      <c r="DB60" s="899">
        <f t="shared" si="896"/>
        <v>1</v>
      </c>
      <c r="DC60" s="899">
        <f t="shared" si="897"/>
        <v>1</v>
      </c>
      <c r="DD60" s="899">
        <f>PRODUCT(CY60:DC60)</f>
        <v>1</v>
      </c>
      <c r="DE60" s="966">
        <f>ROUND(CW60,0)</f>
        <v>1635000</v>
      </c>
      <c r="DF60" s="901">
        <f>CW60-DE60</f>
        <v>0</v>
      </c>
      <c r="DI60" s="958" t="s">
        <v>787</v>
      </c>
      <c r="DJ60" s="1030" t="s">
        <v>278</v>
      </c>
      <c r="DK60" s="1031" t="s">
        <v>268</v>
      </c>
      <c r="DL60" s="1044">
        <v>25</v>
      </c>
      <c r="DM60" s="1045">
        <v>120368</v>
      </c>
      <c r="DN60" s="963">
        <f t="shared" si="898"/>
        <v>3009200</v>
      </c>
      <c r="DO60" s="1016"/>
      <c r="DP60" s="898">
        <f>IF(EXACT(VLOOKUP(DI60,OFERTA_0,2,FALSE),DJ60),1,0)</f>
        <v>1</v>
      </c>
      <c r="DQ60" s="898">
        <f>IF(EXACT(VLOOKUP(DI60,OFERTA_0,3,FALSE),DK60),1,0)</f>
        <v>1</v>
      </c>
      <c r="DR60" s="899">
        <f>IF(EXACT(VLOOKUP(DI60,OFERTA_0,4,FALSE),DL60),1,0)</f>
        <v>1</v>
      </c>
      <c r="DS60" s="899">
        <f t="shared" si="899"/>
        <v>1</v>
      </c>
      <c r="DT60" s="899">
        <f t="shared" si="900"/>
        <v>1</v>
      </c>
      <c r="DU60" s="899">
        <f>PRODUCT(DP60:DT60)</f>
        <v>1</v>
      </c>
      <c r="DV60" s="966">
        <f>ROUND(DN60,0)</f>
        <v>3009200</v>
      </c>
      <c r="DW60" s="901">
        <f>DN60-DV60</f>
        <v>0</v>
      </c>
      <c r="DZ60" s="958" t="s">
        <v>787</v>
      </c>
      <c r="EA60" s="1030" t="s">
        <v>278</v>
      </c>
      <c r="EB60" s="1031" t="s">
        <v>268</v>
      </c>
      <c r="EC60" s="1044">
        <v>25</v>
      </c>
      <c r="ED60" s="1045">
        <v>222500</v>
      </c>
      <c r="EE60" s="963">
        <f t="shared" si="901"/>
        <v>5562500</v>
      </c>
      <c r="EF60" s="1016"/>
      <c r="EG60" s="898">
        <f>IF(EXACT(VLOOKUP(DZ60,OFERTA_0,2,FALSE),EA60),1,0)</f>
        <v>1</v>
      </c>
      <c r="EH60" s="898">
        <f>IF(EXACT(VLOOKUP(DZ60,OFERTA_0,3,FALSE),EB60),1,0)</f>
        <v>1</v>
      </c>
      <c r="EI60" s="899">
        <f>IF(EXACT(VLOOKUP(DZ60,OFERTA_0,4,FALSE),EC60),1,0)</f>
        <v>1</v>
      </c>
      <c r="EJ60" s="899">
        <f t="shared" si="902"/>
        <v>1</v>
      </c>
      <c r="EK60" s="899">
        <f t="shared" si="903"/>
        <v>1</v>
      </c>
      <c r="EL60" s="899">
        <f>PRODUCT(EG60:EK60)</f>
        <v>1</v>
      </c>
      <c r="EM60" s="966">
        <f>ROUND(EE60,0)</f>
        <v>5562500</v>
      </c>
      <c r="EN60" s="901">
        <f>EE60-EM60</f>
        <v>0</v>
      </c>
      <c r="EQ60" s="958" t="s">
        <v>787</v>
      </c>
      <c r="ER60" s="1030" t="s">
        <v>278</v>
      </c>
      <c r="ES60" s="1031" t="s">
        <v>268</v>
      </c>
      <c r="ET60" s="1044">
        <v>25</v>
      </c>
      <c r="EU60" s="1045">
        <v>112100</v>
      </c>
      <c r="EV60" s="963">
        <f t="shared" si="904"/>
        <v>2802500</v>
      </c>
      <c r="EW60" s="1016"/>
      <c r="EX60" s="898">
        <f>IF(EXACT(VLOOKUP(EQ60,OFERTA_0,2,FALSE),ER60),1,0)</f>
        <v>1</v>
      </c>
      <c r="EY60" s="898">
        <f>IF(EXACT(VLOOKUP(EQ60,OFERTA_0,3,FALSE),ES60),1,0)</f>
        <v>1</v>
      </c>
      <c r="EZ60" s="899">
        <f>IF(EXACT(VLOOKUP(EQ60,OFERTA_0,4,FALSE),ET60),1,0)</f>
        <v>1</v>
      </c>
      <c r="FA60" s="899">
        <f t="shared" si="905"/>
        <v>1</v>
      </c>
      <c r="FB60" s="899">
        <f t="shared" si="906"/>
        <v>1</v>
      </c>
      <c r="FC60" s="899">
        <f>PRODUCT(EX60:FB60)</f>
        <v>1</v>
      </c>
      <c r="FD60" s="966">
        <f>ROUND(EV60,0)</f>
        <v>2802500</v>
      </c>
      <c r="FE60" s="901">
        <f>EV60-FD60</f>
        <v>0</v>
      </c>
      <c r="FH60" s="958"/>
      <c r="FI60" s="1030"/>
      <c r="FJ60" s="1031"/>
      <c r="FK60" s="1044"/>
      <c r="FL60" s="1045"/>
      <c r="FM60" s="963">
        <f t="shared" si="907"/>
        <v>0</v>
      </c>
      <c r="FN60" s="1016"/>
      <c r="FO60" s="898" t="e">
        <f>IF(EXACT(VLOOKUP(FH60,OFERTA_0,2,FALSE),FI60),1,0)</f>
        <v>#N/A</v>
      </c>
      <c r="FP60" s="898" t="e">
        <f>IF(EXACT(VLOOKUP(FH60,OFERTA_0,3,FALSE),FJ60),1,0)</f>
        <v>#N/A</v>
      </c>
      <c r="FQ60" s="899" t="e">
        <f>IF(EXACT(VLOOKUP(FH60,OFERTA_0,4,FALSE),FK60),1,0)</f>
        <v>#N/A</v>
      </c>
      <c r="FR60" s="899">
        <f t="shared" si="908"/>
        <v>0</v>
      </c>
      <c r="FS60" s="899">
        <f t="shared" si="909"/>
        <v>0</v>
      </c>
      <c r="FT60" s="899" t="e">
        <f>PRODUCT(FO60:FS60)</f>
        <v>#N/A</v>
      </c>
      <c r="FU60" s="966">
        <f>ROUND(FM60,0)</f>
        <v>0</v>
      </c>
      <c r="FV60" s="901">
        <f>FM60-FU60</f>
        <v>0</v>
      </c>
      <c r="FY60" s="958" t="s">
        <v>787</v>
      </c>
      <c r="FZ60" s="1030" t="s">
        <v>278</v>
      </c>
      <c r="GA60" s="1031" t="s">
        <v>268</v>
      </c>
      <c r="GB60" s="1044">
        <v>25</v>
      </c>
      <c r="GC60" s="1046">
        <v>96000</v>
      </c>
      <c r="GD60" s="963">
        <f t="shared" si="910"/>
        <v>2400000</v>
      </c>
      <c r="GE60" s="1016"/>
      <c r="GF60" s="898">
        <f>IF(EXACT(VLOOKUP(FY60,OFERTA_0,2,FALSE),FZ60),1,0)</f>
        <v>1</v>
      </c>
      <c r="GG60" s="898">
        <f>IF(EXACT(VLOOKUP(FY60,OFERTA_0,3,FALSE),GA60),1,0)</f>
        <v>1</v>
      </c>
      <c r="GH60" s="899">
        <f>IF(EXACT(VLOOKUP(FY60,OFERTA_0,4,FALSE),GB60),1,0)</f>
        <v>1</v>
      </c>
      <c r="GI60" s="899">
        <f t="shared" si="911"/>
        <v>1</v>
      </c>
      <c r="GJ60" s="899">
        <f t="shared" si="912"/>
        <v>1</v>
      </c>
      <c r="GK60" s="899">
        <f>PRODUCT(GF60:GJ60)</f>
        <v>1</v>
      </c>
      <c r="GL60" s="966">
        <f>ROUND(GD60,0)</f>
        <v>2400000</v>
      </c>
      <c r="GM60" s="901">
        <f>GD60-GL60</f>
        <v>0</v>
      </c>
      <c r="GP60" s="958" t="s">
        <v>787</v>
      </c>
      <c r="GQ60" s="1030" t="s">
        <v>278</v>
      </c>
      <c r="GR60" s="1031" t="s">
        <v>268</v>
      </c>
      <c r="GS60" s="1044">
        <v>25</v>
      </c>
      <c r="GT60" s="1045">
        <v>112230</v>
      </c>
      <c r="GU60" s="963">
        <f t="shared" si="913"/>
        <v>2805750</v>
      </c>
      <c r="GV60" s="1016"/>
      <c r="GW60" s="898">
        <f>IF(EXACT(VLOOKUP(GP60,OFERTA_0,2,FALSE),GQ60),1,0)</f>
        <v>1</v>
      </c>
      <c r="GX60" s="898">
        <f>IF(EXACT(VLOOKUP(GP60,OFERTA_0,3,FALSE),GR60),1,0)</f>
        <v>1</v>
      </c>
      <c r="GY60" s="899">
        <f>IF(EXACT(VLOOKUP(GP60,OFERTA_0,4,FALSE),GS60),1,0)</f>
        <v>1</v>
      </c>
      <c r="GZ60" s="899">
        <f t="shared" si="914"/>
        <v>1</v>
      </c>
      <c r="HA60" s="899">
        <f t="shared" si="915"/>
        <v>1</v>
      </c>
      <c r="HB60" s="899">
        <f>PRODUCT(GW60:HA60)</f>
        <v>1</v>
      </c>
      <c r="HC60" s="966">
        <f>ROUND(GU60,0)</f>
        <v>2805750</v>
      </c>
      <c r="HD60" s="901">
        <f>GU60-HC60</f>
        <v>0</v>
      </c>
      <c r="HG60" s="958" t="s">
        <v>787</v>
      </c>
      <c r="HH60" s="1030" t="s">
        <v>278</v>
      </c>
      <c r="HI60" s="1031" t="s">
        <v>268</v>
      </c>
      <c r="HJ60" s="1044">
        <v>25</v>
      </c>
      <c r="HK60" s="1045">
        <v>132454</v>
      </c>
      <c r="HL60" s="963">
        <f t="shared" si="916"/>
        <v>3311350</v>
      </c>
      <c r="HM60" s="1016"/>
      <c r="HN60" s="898">
        <f>IF(EXACT(VLOOKUP(HG60,OFERTA_0,2,FALSE),HH60),1,0)</f>
        <v>1</v>
      </c>
      <c r="HO60" s="898">
        <f>IF(EXACT(VLOOKUP(HG60,OFERTA_0,3,FALSE),HI60),1,0)</f>
        <v>1</v>
      </c>
      <c r="HP60" s="899">
        <f>IF(EXACT(VLOOKUP(HG60,OFERTA_0,4,FALSE),HJ60),1,0)</f>
        <v>1</v>
      </c>
      <c r="HQ60" s="899">
        <f t="shared" si="917"/>
        <v>1</v>
      </c>
      <c r="HR60" s="899">
        <f t="shared" si="918"/>
        <v>1</v>
      </c>
      <c r="HS60" s="899">
        <f>PRODUCT(HN60:HR60)</f>
        <v>1</v>
      </c>
      <c r="HT60" s="966">
        <f>ROUND(HL60,0)</f>
        <v>3311350</v>
      </c>
      <c r="HU60" s="901">
        <f>HL60-HT60</f>
        <v>0</v>
      </c>
      <c r="HX60" s="958" t="s">
        <v>787</v>
      </c>
      <c r="HY60" s="1030" t="s">
        <v>278</v>
      </c>
      <c r="HZ60" s="1031" t="s">
        <v>268</v>
      </c>
      <c r="IA60" s="1044">
        <v>25</v>
      </c>
      <c r="IB60" s="1048">
        <v>175954</v>
      </c>
      <c r="IC60" s="972">
        <f t="shared" si="919"/>
        <v>4398850</v>
      </c>
      <c r="ID60" s="1016"/>
      <c r="IE60" s="898">
        <f>IF(EXACT(VLOOKUP(HX60,OFERTA_0,2,FALSE),HY60),1,0)</f>
        <v>1</v>
      </c>
      <c r="IF60" s="898">
        <f>IF(EXACT(VLOOKUP(HX60,OFERTA_0,3,FALSE),HZ60),1,0)</f>
        <v>1</v>
      </c>
      <c r="IG60" s="899">
        <f>IF(EXACT(VLOOKUP(HX60,OFERTA_0,4,FALSE),IA60),1,0)</f>
        <v>1</v>
      </c>
      <c r="IH60" s="899">
        <f t="shared" si="920"/>
        <v>1</v>
      </c>
      <c r="II60" s="899">
        <f t="shared" si="921"/>
        <v>1</v>
      </c>
      <c r="IJ60" s="899">
        <f>PRODUCT(IE60:II60)</f>
        <v>1</v>
      </c>
      <c r="IK60" s="966">
        <f>ROUND(IC60,0)</f>
        <v>4398850</v>
      </c>
      <c r="IL60" s="901">
        <f>IC60-IK60</f>
        <v>0</v>
      </c>
      <c r="IO60" s="958" t="s">
        <v>787</v>
      </c>
      <c r="IP60" s="1030" t="s">
        <v>278</v>
      </c>
      <c r="IQ60" s="1031" t="s">
        <v>268</v>
      </c>
      <c r="IR60" s="1044">
        <v>25</v>
      </c>
      <c r="IS60" s="1045">
        <v>118000</v>
      </c>
      <c r="IT60" s="963">
        <f t="shared" si="922"/>
        <v>2950000</v>
      </c>
      <c r="IU60" s="1016"/>
      <c r="IV60" s="898">
        <f>IF(EXACT(VLOOKUP(IO60,OFERTA_0,2,FALSE),IP60),1,0)</f>
        <v>1</v>
      </c>
      <c r="IW60" s="898">
        <f>IF(EXACT(VLOOKUP(IO60,OFERTA_0,3,FALSE),IQ60),1,0)</f>
        <v>1</v>
      </c>
      <c r="IX60" s="899">
        <f>IF(EXACT(VLOOKUP(IO60,OFERTA_0,4,FALSE),IR60),1,0)</f>
        <v>1</v>
      </c>
      <c r="IY60" s="899">
        <f t="shared" si="923"/>
        <v>1</v>
      </c>
      <c r="IZ60" s="899">
        <f t="shared" si="924"/>
        <v>1</v>
      </c>
      <c r="JA60" s="899">
        <f>PRODUCT(IV60:IZ60)</f>
        <v>1</v>
      </c>
      <c r="JB60" s="966">
        <f>ROUND(IT60,0)</f>
        <v>2950000</v>
      </c>
      <c r="JC60" s="901">
        <f>IT60-JB60</f>
        <v>0</v>
      </c>
      <c r="JF60" s="958" t="s">
        <v>787</v>
      </c>
      <c r="JG60" s="1030" t="s">
        <v>278</v>
      </c>
      <c r="JH60" s="1031" t="s">
        <v>268</v>
      </c>
      <c r="JI60" s="1044">
        <v>25</v>
      </c>
      <c r="JJ60" s="1045">
        <v>115000</v>
      </c>
      <c r="JK60" s="963">
        <f t="shared" si="925"/>
        <v>2875000</v>
      </c>
      <c r="JL60" s="1016"/>
      <c r="JM60" s="898">
        <f>IF(EXACT(VLOOKUP(JF60,OFERTA_0,2,FALSE),JG60),1,0)</f>
        <v>1</v>
      </c>
      <c r="JN60" s="898">
        <f>IF(EXACT(VLOOKUP(JF60,OFERTA_0,3,FALSE),JH60),1,0)</f>
        <v>1</v>
      </c>
      <c r="JO60" s="899">
        <f>IF(EXACT(VLOOKUP(JF60,OFERTA_0,4,FALSE),JI60),1,0)</f>
        <v>1</v>
      </c>
      <c r="JP60" s="899">
        <f t="shared" si="926"/>
        <v>1</v>
      </c>
      <c r="JQ60" s="899">
        <f t="shared" si="927"/>
        <v>1</v>
      </c>
      <c r="JR60" s="899">
        <f>PRODUCT(JM60:JQ60)</f>
        <v>1</v>
      </c>
      <c r="JS60" s="966">
        <f>ROUND(JK60,0)</f>
        <v>2875000</v>
      </c>
      <c r="JT60" s="901">
        <f>JK60-JS60</f>
        <v>0</v>
      </c>
      <c r="JW60" s="958" t="s">
        <v>787</v>
      </c>
      <c r="JX60" s="1030" t="s">
        <v>278</v>
      </c>
      <c r="JY60" s="1031" t="s">
        <v>268</v>
      </c>
      <c r="JZ60" s="1044">
        <v>25</v>
      </c>
      <c r="KA60" s="1045">
        <v>134757.0828</v>
      </c>
      <c r="KB60" s="963">
        <f t="shared" si="928"/>
        <v>3368927</v>
      </c>
      <c r="KC60" s="1016"/>
      <c r="KD60" s="898">
        <f>IF(EXACT(VLOOKUP(JW60,OFERTA_0,2,FALSE),JX60),1,0)</f>
        <v>1</v>
      </c>
      <c r="KE60" s="898">
        <f>IF(EXACT(VLOOKUP(JW60,OFERTA_0,3,FALSE),JY60),1,0)</f>
        <v>1</v>
      </c>
      <c r="KF60" s="899">
        <f>IF(EXACT(VLOOKUP(JW60,OFERTA_0,4,FALSE),JZ60),1,0)</f>
        <v>1</v>
      </c>
      <c r="KG60" s="899">
        <f t="shared" si="929"/>
        <v>1</v>
      </c>
      <c r="KH60" s="899">
        <f t="shared" si="930"/>
        <v>1</v>
      </c>
      <c r="KI60" s="899">
        <f>PRODUCT(KD60:KH60)</f>
        <v>1</v>
      </c>
      <c r="KJ60" s="966">
        <f>ROUND(KB60,0)</f>
        <v>3368927</v>
      </c>
      <c r="KK60" s="901">
        <f>KB60-KJ60</f>
        <v>0</v>
      </c>
      <c r="KN60" s="958" t="s">
        <v>787</v>
      </c>
      <c r="KO60" s="1030" t="s">
        <v>278</v>
      </c>
      <c r="KP60" s="1031" t="s">
        <v>268</v>
      </c>
      <c r="KQ60" s="1044">
        <v>25</v>
      </c>
      <c r="KR60" s="1045">
        <v>197850</v>
      </c>
      <c r="KS60" s="963">
        <f t="shared" si="931"/>
        <v>4946250</v>
      </c>
      <c r="KT60" s="1016"/>
      <c r="KU60" s="898">
        <f>IF(EXACT(VLOOKUP(KN60,OFERTA_0,2,FALSE),KO60),1,0)</f>
        <v>1</v>
      </c>
      <c r="KV60" s="898">
        <f>IF(EXACT(VLOOKUP(KN60,OFERTA_0,3,FALSE),KP60),1,0)</f>
        <v>1</v>
      </c>
      <c r="KW60" s="899">
        <f>IF(EXACT(VLOOKUP(KN60,OFERTA_0,4,FALSE),KQ60),1,0)</f>
        <v>1</v>
      </c>
      <c r="KX60" s="899">
        <f t="shared" si="932"/>
        <v>1</v>
      </c>
      <c r="KY60" s="899">
        <f t="shared" si="933"/>
        <v>1</v>
      </c>
      <c r="KZ60" s="899">
        <f>PRODUCT(KU60:KY60)</f>
        <v>1</v>
      </c>
      <c r="LA60" s="966">
        <f>ROUND(KS60,0)</f>
        <v>4946250</v>
      </c>
      <c r="LB60" s="901">
        <f>KS60-LA60</f>
        <v>0</v>
      </c>
      <c r="LE60" s="958" t="s">
        <v>787</v>
      </c>
      <c r="LF60" s="1030" t="s">
        <v>278</v>
      </c>
      <c r="LG60" s="1031" t="s">
        <v>268</v>
      </c>
      <c r="LH60" s="1044">
        <v>25</v>
      </c>
      <c r="LI60" s="1049">
        <v>84745</v>
      </c>
      <c r="LJ60" s="974">
        <f t="shared" si="934"/>
        <v>2118625</v>
      </c>
      <c r="LK60" s="1016"/>
      <c r="LL60" s="898">
        <f>IF(EXACT(VLOOKUP(LE60,OFERTA_0,2,FALSE),LF60),1,0)</f>
        <v>1</v>
      </c>
      <c r="LM60" s="898">
        <f>IF(EXACT(VLOOKUP(LE60,OFERTA_0,3,FALSE),LG60),1,0)</f>
        <v>1</v>
      </c>
      <c r="LN60" s="899">
        <f>IF(EXACT(VLOOKUP(LE60,OFERTA_0,4,FALSE),LH60),1,0)</f>
        <v>1</v>
      </c>
      <c r="LO60" s="899">
        <f t="shared" si="935"/>
        <v>1</v>
      </c>
      <c r="LP60" s="899">
        <f t="shared" si="936"/>
        <v>1</v>
      </c>
      <c r="LQ60" s="899">
        <f>PRODUCT(LL60:LP60)</f>
        <v>1</v>
      </c>
      <c r="LR60" s="966">
        <f>ROUND(LJ60,0)</f>
        <v>2118625</v>
      </c>
      <c r="LS60" s="901">
        <f>LJ60-LR60</f>
        <v>0</v>
      </c>
      <c r="LV60" s="958" t="s">
        <v>787</v>
      </c>
      <c r="LW60" s="1030" t="s">
        <v>278</v>
      </c>
      <c r="LX60" s="1031" t="s">
        <v>268</v>
      </c>
      <c r="LY60" s="1044">
        <v>25</v>
      </c>
      <c r="LZ60" s="1045">
        <v>94250</v>
      </c>
      <c r="MA60" s="963">
        <f t="shared" si="937"/>
        <v>2356250</v>
      </c>
      <c r="MB60" s="1016"/>
      <c r="MC60" s="898">
        <f>IF(EXACT(VLOOKUP(LV60,OFERTA_0,2,FALSE),LW60),1,0)</f>
        <v>1</v>
      </c>
      <c r="MD60" s="898">
        <f>IF(EXACT(VLOOKUP(LV60,OFERTA_0,3,FALSE),LX60),1,0)</f>
        <v>1</v>
      </c>
      <c r="ME60" s="899">
        <f>IF(EXACT(VLOOKUP(LV60,OFERTA_0,4,FALSE),LY60),1,0)</f>
        <v>1</v>
      </c>
      <c r="MF60" s="899">
        <f t="shared" si="938"/>
        <v>1</v>
      </c>
      <c r="MG60" s="899">
        <f t="shared" si="939"/>
        <v>1</v>
      </c>
      <c r="MH60" s="899">
        <f>PRODUCT(MC60:MG60)</f>
        <v>1</v>
      </c>
      <c r="MI60" s="966">
        <f>ROUND(MA60,0)</f>
        <v>2356250</v>
      </c>
      <c r="MJ60" s="901">
        <f>MA60-MI60</f>
        <v>0</v>
      </c>
      <c r="MM60" s="958" t="s">
        <v>787</v>
      </c>
      <c r="MN60" s="1030" t="s">
        <v>278</v>
      </c>
      <c r="MO60" s="1031" t="s">
        <v>268</v>
      </c>
      <c r="MP60" s="1044">
        <v>25</v>
      </c>
      <c r="MQ60" s="1045">
        <v>87000</v>
      </c>
      <c r="MR60" s="963">
        <f t="shared" si="940"/>
        <v>2175000</v>
      </c>
      <c r="MS60" s="1016"/>
      <c r="MT60" s="898">
        <f>IF(EXACT(VLOOKUP(MM60,OFERTA_0,2,FALSE),MN60),1,0)</f>
        <v>1</v>
      </c>
      <c r="MU60" s="898">
        <f>IF(EXACT(VLOOKUP(MM60,OFERTA_0,3,FALSE),MO60),1,0)</f>
        <v>1</v>
      </c>
      <c r="MV60" s="899">
        <f>IF(EXACT(VLOOKUP(MM60,OFERTA_0,4,FALSE),MP60),1,0)</f>
        <v>1</v>
      </c>
      <c r="MW60" s="899">
        <f t="shared" si="941"/>
        <v>1</v>
      </c>
      <c r="MX60" s="899">
        <f t="shared" si="942"/>
        <v>1</v>
      </c>
      <c r="MY60" s="899">
        <f>PRODUCT(MT60:MX60)</f>
        <v>1</v>
      </c>
      <c r="MZ60" s="966">
        <f>ROUND(MR60,0)</f>
        <v>2175000</v>
      </c>
      <c r="NA60" s="901">
        <f>MR60-MZ60</f>
        <v>0</v>
      </c>
      <c r="ND60" s="975" t="s">
        <v>787</v>
      </c>
      <c r="NE60" s="976" t="s">
        <v>278</v>
      </c>
      <c r="NF60" s="977" t="s">
        <v>268</v>
      </c>
      <c r="NG60" s="978">
        <v>25</v>
      </c>
      <c r="NH60" s="979">
        <v>36135</v>
      </c>
      <c r="NI60" s="980">
        <v>903375</v>
      </c>
      <c r="NJ60" s="1016"/>
      <c r="NK60" s="898">
        <f>IF(EXACT(VLOOKUP(ND60,OFERTA_0,2,FALSE),NE60),1,0)</f>
        <v>1</v>
      </c>
      <c r="NL60" s="898">
        <f>IF(EXACT(VLOOKUP(ND60,OFERTA_0,3,FALSE),NF60),1,0)</f>
        <v>1</v>
      </c>
      <c r="NM60" s="899">
        <f>IF(EXACT(VLOOKUP(ND60,OFERTA_0,4,FALSE),NG60),1,0)</f>
        <v>1</v>
      </c>
      <c r="NN60" s="899">
        <f t="shared" si="943"/>
        <v>1</v>
      </c>
      <c r="NO60" s="899">
        <f t="shared" si="944"/>
        <v>1</v>
      </c>
      <c r="NP60" s="899">
        <f>PRODUCT(NK60:NO60)</f>
        <v>1</v>
      </c>
      <c r="NQ60" s="966">
        <f>ROUND(NI60,0)</f>
        <v>903375</v>
      </c>
      <c r="NR60" s="901">
        <f>NI60-NQ60</f>
        <v>0</v>
      </c>
      <c r="NU60" s="981" t="s">
        <v>787</v>
      </c>
      <c r="NV60" s="982" t="s">
        <v>278</v>
      </c>
      <c r="NW60" s="983" t="s">
        <v>268</v>
      </c>
      <c r="NX60" s="984">
        <v>25</v>
      </c>
      <c r="NY60" s="1050">
        <v>36500</v>
      </c>
      <c r="NZ60" s="986">
        <f t="shared" si="945"/>
        <v>912500</v>
      </c>
      <c r="OA60" s="1016"/>
      <c r="OB60" s="898">
        <f>IF(EXACT(VLOOKUP(NU60,OFERTA_0,2,FALSE),NV60),1,0)</f>
        <v>1</v>
      </c>
      <c r="OC60" s="898">
        <f>IF(EXACT(VLOOKUP(NU60,OFERTA_0,3,FALSE),NW60),1,0)</f>
        <v>1</v>
      </c>
      <c r="OD60" s="899">
        <f>IF(EXACT(VLOOKUP(NU60,OFERTA_0,4,FALSE),NX60),1,0)</f>
        <v>1</v>
      </c>
      <c r="OE60" s="899">
        <f t="shared" si="946"/>
        <v>1</v>
      </c>
      <c r="OF60" s="899">
        <f t="shared" si="947"/>
        <v>1</v>
      </c>
      <c r="OG60" s="899">
        <f>PRODUCT(OB60:OF60)</f>
        <v>1</v>
      </c>
      <c r="OH60" s="966">
        <f>ROUND(NZ60,0)</f>
        <v>912500</v>
      </c>
      <c r="OI60" s="901">
        <f>NZ60-OH60</f>
        <v>0</v>
      </c>
      <c r="OL60" s="958" t="s">
        <v>787</v>
      </c>
      <c r="OM60" s="1030" t="s">
        <v>278</v>
      </c>
      <c r="ON60" s="1031" t="s">
        <v>268</v>
      </c>
      <c r="OO60" s="1044">
        <v>25</v>
      </c>
      <c r="OP60" s="1045">
        <v>134851</v>
      </c>
      <c r="OQ60" s="963">
        <f t="shared" si="948"/>
        <v>3371275</v>
      </c>
      <c r="OR60" s="1016"/>
      <c r="OS60" s="898">
        <f>IF(EXACT(VLOOKUP(OL60,OFERTA_0,2,FALSE),OM60),1,0)</f>
        <v>1</v>
      </c>
      <c r="OT60" s="898">
        <f>IF(EXACT(VLOOKUP(OL60,OFERTA_0,3,FALSE),ON60),1,0)</f>
        <v>1</v>
      </c>
      <c r="OU60" s="899">
        <f>IF(EXACT(VLOOKUP(OL60,OFERTA_0,4,FALSE),OO60),1,0)</f>
        <v>1</v>
      </c>
      <c r="OV60" s="899">
        <f t="shared" si="949"/>
        <v>1</v>
      </c>
      <c r="OW60" s="899">
        <f t="shared" si="950"/>
        <v>1</v>
      </c>
      <c r="OX60" s="899">
        <f>PRODUCT(OS60:OW60)</f>
        <v>1</v>
      </c>
      <c r="OY60" s="966">
        <f>ROUND(OQ60,0)</f>
        <v>3371275</v>
      </c>
      <c r="OZ60" s="901">
        <f>OQ60-OY60</f>
        <v>0</v>
      </c>
      <c r="PC60" s="958" t="s">
        <v>787</v>
      </c>
      <c r="PD60" s="1030" t="s">
        <v>278</v>
      </c>
      <c r="PE60" s="1031" t="s">
        <v>268</v>
      </c>
      <c r="PF60" s="1044">
        <v>25</v>
      </c>
      <c r="PG60" s="1059">
        <v>92950</v>
      </c>
      <c r="PH60" s="988">
        <v>2323750</v>
      </c>
      <c r="PI60" s="1024"/>
      <c r="PJ60" s="898">
        <f>IF(EXACT(VLOOKUP(PC60,OFERTA_0,2,FALSE),PD60),1,0)</f>
        <v>1</v>
      </c>
      <c r="PK60" s="898">
        <f>IF(EXACT(VLOOKUP(PC60,OFERTA_0,3,FALSE),PE60),1,0)</f>
        <v>1</v>
      </c>
      <c r="PL60" s="899">
        <f>IF(EXACT(VLOOKUP(PC60,OFERTA_0,4,FALSE),PF60),1,0)</f>
        <v>1</v>
      </c>
      <c r="PM60" s="899">
        <f t="shared" si="951"/>
        <v>1</v>
      </c>
      <c r="PN60" s="899">
        <f t="shared" si="952"/>
        <v>1</v>
      </c>
      <c r="PO60" s="899">
        <f>PRODUCT(PJ60:PN60)</f>
        <v>1</v>
      </c>
      <c r="PP60" s="966">
        <f>ROUND(PH60,0)</f>
        <v>2323750</v>
      </c>
      <c r="PQ60" s="901">
        <f>PH60-PP60</f>
        <v>0</v>
      </c>
      <c r="PT60" s="958" t="s">
        <v>787</v>
      </c>
      <c r="PU60" s="1030" t="s">
        <v>278</v>
      </c>
      <c r="PV60" s="1031" t="s">
        <v>268</v>
      </c>
      <c r="PW60" s="1044">
        <v>25</v>
      </c>
      <c r="PX60" s="1045">
        <v>111980</v>
      </c>
      <c r="PY60" s="963">
        <f t="shared" si="953"/>
        <v>2799500</v>
      </c>
      <c r="PZ60" s="1016"/>
      <c r="QA60" s="898">
        <f>IF(EXACT(VLOOKUP(PT60,OFERTA_0,2,FALSE),PU60),1,0)</f>
        <v>1</v>
      </c>
      <c r="QB60" s="898">
        <f>IF(EXACT(VLOOKUP(PT60,OFERTA_0,3,FALSE),PV60),1,0)</f>
        <v>1</v>
      </c>
      <c r="QC60" s="899">
        <f>IF(EXACT(VLOOKUP(PT60,OFERTA_0,4,FALSE),PW60),1,0)</f>
        <v>1</v>
      </c>
      <c r="QD60" s="899">
        <f t="shared" si="954"/>
        <v>1</v>
      </c>
      <c r="QE60" s="899">
        <f t="shared" si="955"/>
        <v>1</v>
      </c>
      <c r="QF60" s="899">
        <f>PRODUCT(QA60:QE60)</f>
        <v>1</v>
      </c>
      <c r="QG60" s="966">
        <f>ROUND(PY60,0)</f>
        <v>2799500</v>
      </c>
      <c r="QH60" s="901">
        <f>PY60-QG60</f>
        <v>0</v>
      </c>
      <c r="QK60" s="958" t="s">
        <v>787</v>
      </c>
      <c r="QL60" s="1030" t="s">
        <v>278</v>
      </c>
      <c r="QM60" s="1031" t="s">
        <v>268</v>
      </c>
      <c r="QN60" s="1044">
        <v>25</v>
      </c>
      <c r="QO60" s="1049">
        <v>85168.724999999991</v>
      </c>
      <c r="QP60" s="974">
        <f t="shared" si="956"/>
        <v>2129218</v>
      </c>
      <c r="QQ60" s="1016"/>
      <c r="QR60" s="898">
        <f>IF(EXACT(VLOOKUP(QK60,OFERTA_0,2,FALSE),QL60),1,0)</f>
        <v>1</v>
      </c>
      <c r="QS60" s="898">
        <f>IF(EXACT(VLOOKUP(QK60,OFERTA_0,3,FALSE),QM60),1,0)</f>
        <v>1</v>
      </c>
      <c r="QT60" s="899">
        <f>IF(EXACT(VLOOKUP(QK60,OFERTA_0,4,FALSE),QN60),1,0)</f>
        <v>1</v>
      </c>
      <c r="QU60" s="899">
        <f t="shared" si="957"/>
        <v>1</v>
      </c>
      <c r="QV60" s="899">
        <f t="shared" si="958"/>
        <v>1</v>
      </c>
      <c r="QW60" s="899">
        <f>PRODUCT(QR60:QV60)</f>
        <v>1</v>
      </c>
      <c r="QX60" s="966">
        <f>ROUND(QP60,0)</f>
        <v>2129218</v>
      </c>
      <c r="QY60" s="901">
        <f>QP60-QX60</f>
        <v>0</v>
      </c>
      <c r="RB60" s="405"/>
      <c r="RC60" s="406"/>
      <c r="RD60" s="407"/>
      <c r="RE60" s="408"/>
      <c r="RF60" s="409"/>
      <c r="RG60" s="410"/>
      <c r="RH60" s="410"/>
      <c r="RI60" s="898"/>
      <c r="RJ60" s="898"/>
      <c r="RK60" s="934"/>
      <c r="RL60" s="934"/>
      <c r="RM60" s="934"/>
      <c r="RN60" s="934"/>
      <c r="RO60" s="935"/>
      <c r="RP60" s="936"/>
      <c r="RS60" s="405"/>
      <c r="RT60" s="406"/>
      <c r="RU60" s="407"/>
      <c r="RV60" s="408"/>
      <c r="RW60" s="409"/>
      <c r="RX60" s="410"/>
      <c r="RY60" s="410"/>
      <c r="RZ60" s="898"/>
      <c r="SA60" s="898"/>
      <c r="SB60" s="934"/>
      <c r="SC60" s="934"/>
      <c r="SD60" s="934"/>
      <c r="SE60" s="934"/>
      <c r="SF60" s="935"/>
      <c r="SG60" s="936"/>
      <c r="SJ60" s="405"/>
      <c r="SK60" s="406"/>
      <c r="SL60" s="407"/>
      <c r="SM60" s="408"/>
      <c r="SN60" s="409"/>
      <c r="SO60" s="410"/>
      <c r="SP60" s="410"/>
      <c r="SQ60" s="898"/>
      <c r="SR60" s="898"/>
      <c r="SS60" s="934"/>
      <c r="ST60" s="934"/>
      <c r="SU60" s="934"/>
      <c r="SV60" s="934"/>
      <c r="SW60" s="935"/>
      <c r="SX60" s="936"/>
    </row>
    <row r="61" spans="2:518" ht="46.5" thickTop="1" thickBot="1">
      <c r="B61" s="1066" t="s">
        <v>788</v>
      </c>
      <c r="C61" s="1067" t="s">
        <v>438</v>
      </c>
      <c r="D61" s="1068" t="s">
        <v>268</v>
      </c>
      <c r="E61" s="1069">
        <v>6</v>
      </c>
      <c r="F61" s="1033"/>
      <c r="G61" s="963">
        <f>ROUND(E61*F61,0)</f>
        <v>0</v>
      </c>
      <c r="H61" s="1016"/>
      <c r="K61" s="1066" t="s">
        <v>788</v>
      </c>
      <c r="L61" s="1067" t="s">
        <v>438</v>
      </c>
      <c r="M61" s="1068" t="s">
        <v>268</v>
      </c>
      <c r="N61" s="1069">
        <v>6</v>
      </c>
      <c r="O61" s="1070">
        <v>111315</v>
      </c>
      <c r="P61" s="963">
        <f t="shared" si="881"/>
        <v>667890</v>
      </c>
      <c r="Q61" s="1016"/>
      <c r="R61" s="898">
        <f>IF(EXACT(VLOOKUP(K61,OFERTA_0,2,FALSE),L61),1,0)</f>
        <v>1</v>
      </c>
      <c r="S61" s="898">
        <f>IF(EXACT(VLOOKUP(K61,OFERTA_0,3,FALSE),M61),1,0)</f>
        <v>1</v>
      </c>
      <c r="T61" s="899">
        <f>IF(EXACT(VLOOKUP(K61,OFERTA_0,4,FALSE),N61),1,0)</f>
        <v>1</v>
      </c>
      <c r="U61" s="899">
        <f t="shared" si="882"/>
        <v>1</v>
      </c>
      <c r="V61" s="899">
        <f t="shared" si="882"/>
        <v>1</v>
      </c>
      <c r="W61" s="899">
        <f>PRODUCT(R61:V61)</f>
        <v>1</v>
      </c>
      <c r="X61" s="966">
        <f>ROUND(P61,0)</f>
        <v>667890</v>
      </c>
      <c r="Y61" s="901">
        <f>P61-X61</f>
        <v>0</v>
      </c>
      <c r="Z61" s="872"/>
      <c r="AA61" s="872"/>
      <c r="AB61" s="1066" t="s">
        <v>788</v>
      </c>
      <c r="AC61" s="1067" t="s">
        <v>438</v>
      </c>
      <c r="AD61" s="1068" t="s">
        <v>268</v>
      </c>
      <c r="AE61" s="1069">
        <v>6</v>
      </c>
      <c r="AF61" s="1033">
        <v>110000</v>
      </c>
      <c r="AG61" s="963">
        <f t="shared" si="883"/>
        <v>660000</v>
      </c>
      <c r="AH61" s="1016"/>
      <c r="AI61" s="898">
        <f>IF(EXACT(VLOOKUP(AB61,OFERTA_0,2,FALSE),AC61),1,0)</f>
        <v>1</v>
      </c>
      <c r="AJ61" s="898">
        <f>IF(EXACT(VLOOKUP(AB61,OFERTA_0,3,FALSE),AD61),1,0)</f>
        <v>1</v>
      </c>
      <c r="AK61" s="899">
        <f>IF(EXACT(VLOOKUP(AB61,OFERTA_0,4,FALSE),AE61),1,0)</f>
        <v>1</v>
      </c>
      <c r="AL61" s="899">
        <f t="shared" si="884"/>
        <v>1</v>
      </c>
      <c r="AM61" s="899">
        <f t="shared" si="885"/>
        <v>1</v>
      </c>
      <c r="AN61" s="899">
        <f>PRODUCT(AI61:AM61)</f>
        <v>1</v>
      </c>
      <c r="AO61" s="966">
        <f>ROUND(AG61,0)</f>
        <v>660000</v>
      </c>
      <c r="AP61" s="901">
        <f>AG61-AO61</f>
        <v>0</v>
      </c>
      <c r="AQ61" s="872"/>
      <c r="AR61" s="872"/>
      <c r="AS61" s="1066" t="s">
        <v>788</v>
      </c>
      <c r="AT61" s="1071" t="s">
        <v>438</v>
      </c>
      <c r="AU61" s="1068" t="s">
        <v>268</v>
      </c>
      <c r="AV61" s="1069">
        <v>6</v>
      </c>
      <c r="AW61" s="1036">
        <v>110000</v>
      </c>
      <c r="AX61" s="969">
        <f t="shared" si="886"/>
        <v>660000</v>
      </c>
      <c r="AY61" s="1016"/>
      <c r="AZ61" s="898">
        <f>IF(EXACT(VLOOKUP(AS61,OFERTA_0,2,FALSE),AT61),1,0)</f>
        <v>1</v>
      </c>
      <c r="BA61" s="898">
        <f>IF(EXACT(VLOOKUP(AS61,OFERTA_0,3,FALSE),AU61),1,0)</f>
        <v>1</v>
      </c>
      <c r="BB61" s="899">
        <f>IF(EXACT(VLOOKUP(AS61,OFERTA_0,4,FALSE),AV61),1,0)</f>
        <v>1</v>
      </c>
      <c r="BC61" s="899">
        <f t="shared" si="887"/>
        <v>1</v>
      </c>
      <c r="BD61" s="899">
        <f t="shared" si="888"/>
        <v>1</v>
      </c>
      <c r="BE61" s="899">
        <f>PRODUCT(AZ61:BD61)</f>
        <v>1</v>
      </c>
      <c r="BF61" s="966">
        <f>ROUND(AX61,0)</f>
        <v>660000</v>
      </c>
      <c r="BG61" s="901">
        <f>AX61-BF61</f>
        <v>0</v>
      </c>
      <c r="BJ61" s="1066" t="s">
        <v>788</v>
      </c>
      <c r="BK61" s="1067" t="s">
        <v>438</v>
      </c>
      <c r="BL61" s="1068" t="s">
        <v>268</v>
      </c>
      <c r="BM61" s="1069">
        <v>6</v>
      </c>
      <c r="BN61" s="1033">
        <v>135000</v>
      </c>
      <c r="BO61" s="963">
        <f t="shared" si="889"/>
        <v>810000</v>
      </c>
      <c r="BP61" s="1016"/>
      <c r="BQ61" s="898">
        <f>IF(EXACT(VLOOKUP(BJ61,OFERTA_0,2,FALSE),BK61),1,0)</f>
        <v>1</v>
      </c>
      <c r="BR61" s="898">
        <f>IF(EXACT(VLOOKUP(BJ61,OFERTA_0,3,FALSE),BL61),1,0)</f>
        <v>1</v>
      </c>
      <c r="BS61" s="899">
        <f>IF(EXACT(VLOOKUP(BJ61,OFERTA_0,4,FALSE),BM61),1,0)</f>
        <v>1</v>
      </c>
      <c r="BT61" s="899">
        <f t="shared" si="890"/>
        <v>1</v>
      </c>
      <c r="BU61" s="899">
        <f t="shared" si="891"/>
        <v>1</v>
      </c>
      <c r="BV61" s="899">
        <f>PRODUCT(BQ61:BU61)</f>
        <v>1</v>
      </c>
      <c r="BW61" s="966">
        <f>ROUND(BO61,0)</f>
        <v>810000</v>
      </c>
      <c r="BX61" s="901">
        <f>BO61-BW61</f>
        <v>0</v>
      </c>
      <c r="CA61" s="1066" t="s">
        <v>788</v>
      </c>
      <c r="CB61" s="1067" t="s">
        <v>438</v>
      </c>
      <c r="CC61" s="1068" t="s">
        <v>268</v>
      </c>
      <c r="CD61" s="1069">
        <v>6</v>
      </c>
      <c r="CE61" s="1033">
        <v>108420</v>
      </c>
      <c r="CF61" s="963">
        <f t="shared" si="892"/>
        <v>650520</v>
      </c>
      <c r="CG61" s="1016"/>
      <c r="CH61" s="898">
        <f>IF(EXACT(VLOOKUP(CA61,OFERTA_0,2,FALSE),CB61),1,0)</f>
        <v>1</v>
      </c>
      <c r="CI61" s="898">
        <f>IF(EXACT(VLOOKUP(CA61,OFERTA_0,3,FALSE),CC61),1,0)</f>
        <v>1</v>
      </c>
      <c r="CJ61" s="899">
        <f>IF(EXACT(VLOOKUP(CA61,OFERTA_0,4,FALSE),CD61),1,0)</f>
        <v>1</v>
      </c>
      <c r="CK61" s="899">
        <f t="shared" si="893"/>
        <v>1</v>
      </c>
      <c r="CL61" s="899">
        <f t="shared" si="894"/>
        <v>1</v>
      </c>
      <c r="CM61" s="899">
        <f>PRODUCT(CH61:CL61)</f>
        <v>1</v>
      </c>
      <c r="CN61" s="966">
        <f>ROUND(CF61,0)</f>
        <v>650520</v>
      </c>
      <c r="CO61" s="901">
        <f>CF61-CN61</f>
        <v>0</v>
      </c>
      <c r="CR61" s="1066" t="s">
        <v>788</v>
      </c>
      <c r="CS61" s="1067" t="s">
        <v>438</v>
      </c>
      <c r="CT61" s="1068" t="s">
        <v>268</v>
      </c>
      <c r="CU61" s="1069">
        <v>6</v>
      </c>
      <c r="CV61" s="1033">
        <v>67800</v>
      </c>
      <c r="CW61" s="963">
        <f t="shared" si="895"/>
        <v>406800</v>
      </c>
      <c r="CX61" s="1016"/>
      <c r="CY61" s="898">
        <f>IF(EXACT(VLOOKUP(CR61,OFERTA_0,2,FALSE),CS61),1,0)</f>
        <v>1</v>
      </c>
      <c r="CZ61" s="898">
        <f>IF(EXACT(VLOOKUP(CR61,OFERTA_0,3,FALSE),CT61),1,0)</f>
        <v>1</v>
      </c>
      <c r="DA61" s="899">
        <f>IF(EXACT(VLOOKUP(CR61,OFERTA_0,4,FALSE),CU61),1,0)</f>
        <v>1</v>
      </c>
      <c r="DB61" s="899">
        <f t="shared" si="896"/>
        <v>1</v>
      </c>
      <c r="DC61" s="899">
        <f t="shared" si="897"/>
        <v>1</v>
      </c>
      <c r="DD61" s="899">
        <f>PRODUCT(CY61:DC61)</f>
        <v>1</v>
      </c>
      <c r="DE61" s="966">
        <f>ROUND(CW61,0)</f>
        <v>406800</v>
      </c>
      <c r="DF61" s="901">
        <f>CW61-DE61</f>
        <v>0</v>
      </c>
      <c r="DI61" s="1066" t="s">
        <v>788</v>
      </c>
      <c r="DJ61" s="1067" t="s">
        <v>438</v>
      </c>
      <c r="DK61" s="1068" t="s">
        <v>268</v>
      </c>
      <c r="DL61" s="1069">
        <v>6</v>
      </c>
      <c r="DM61" s="1033">
        <v>147741</v>
      </c>
      <c r="DN61" s="963">
        <f t="shared" si="898"/>
        <v>886446</v>
      </c>
      <c r="DO61" s="1016"/>
      <c r="DP61" s="898">
        <f>IF(EXACT(VLOOKUP(DI61,OFERTA_0,2,FALSE),DJ61),1,0)</f>
        <v>1</v>
      </c>
      <c r="DQ61" s="898">
        <f>IF(EXACT(VLOOKUP(DI61,OFERTA_0,3,FALSE),DK61),1,0)</f>
        <v>1</v>
      </c>
      <c r="DR61" s="899">
        <f>IF(EXACT(VLOOKUP(DI61,OFERTA_0,4,FALSE),DL61),1,0)</f>
        <v>1</v>
      </c>
      <c r="DS61" s="899">
        <f t="shared" si="899"/>
        <v>1</v>
      </c>
      <c r="DT61" s="899">
        <f t="shared" si="900"/>
        <v>1</v>
      </c>
      <c r="DU61" s="899">
        <f>PRODUCT(DP61:DT61)</f>
        <v>1</v>
      </c>
      <c r="DV61" s="966">
        <f>ROUND(DN61,0)</f>
        <v>886446</v>
      </c>
      <c r="DW61" s="901">
        <f>DN61-DV61</f>
        <v>0</v>
      </c>
      <c r="DZ61" s="1066" t="s">
        <v>788</v>
      </c>
      <c r="EA61" s="1067" t="s">
        <v>438</v>
      </c>
      <c r="EB61" s="1068" t="s">
        <v>268</v>
      </c>
      <c r="EC61" s="1069">
        <v>6</v>
      </c>
      <c r="ED61" s="1045">
        <v>232500</v>
      </c>
      <c r="EE61" s="963">
        <f t="shared" si="901"/>
        <v>1395000</v>
      </c>
      <c r="EF61" s="1016"/>
      <c r="EG61" s="898">
        <f>IF(EXACT(VLOOKUP(DZ61,OFERTA_0,2,FALSE),EA61),1,0)</f>
        <v>1</v>
      </c>
      <c r="EH61" s="898">
        <f>IF(EXACT(VLOOKUP(DZ61,OFERTA_0,3,FALSE),EB61),1,0)</f>
        <v>1</v>
      </c>
      <c r="EI61" s="899">
        <f>IF(EXACT(VLOOKUP(DZ61,OFERTA_0,4,FALSE),EC61),1,0)</f>
        <v>1</v>
      </c>
      <c r="EJ61" s="899">
        <f t="shared" si="902"/>
        <v>1</v>
      </c>
      <c r="EK61" s="899">
        <f t="shared" si="903"/>
        <v>1</v>
      </c>
      <c r="EL61" s="899">
        <f>PRODUCT(EG61:EK61)</f>
        <v>1</v>
      </c>
      <c r="EM61" s="966">
        <f>ROUND(EE61,0)</f>
        <v>1395000</v>
      </c>
      <c r="EN61" s="901">
        <f>EE61-EM61</f>
        <v>0</v>
      </c>
      <c r="EQ61" s="1066" t="s">
        <v>788</v>
      </c>
      <c r="ER61" s="1067" t="s">
        <v>438</v>
      </c>
      <c r="ES61" s="1068" t="s">
        <v>268</v>
      </c>
      <c r="ET61" s="1069">
        <v>6</v>
      </c>
      <c r="EU61" s="1033">
        <v>108700</v>
      </c>
      <c r="EV61" s="963">
        <f t="shared" si="904"/>
        <v>652200</v>
      </c>
      <c r="EW61" s="1016"/>
      <c r="EX61" s="898">
        <f>IF(EXACT(VLOOKUP(EQ61,OFERTA_0,2,FALSE),ER61),1,0)</f>
        <v>1</v>
      </c>
      <c r="EY61" s="898">
        <f>IF(EXACT(VLOOKUP(EQ61,OFERTA_0,3,FALSE),ES61),1,0)</f>
        <v>1</v>
      </c>
      <c r="EZ61" s="899">
        <f>IF(EXACT(VLOOKUP(EQ61,OFERTA_0,4,FALSE),ET61),1,0)</f>
        <v>1</v>
      </c>
      <c r="FA61" s="899">
        <f t="shared" si="905"/>
        <v>1</v>
      </c>
      <c r="FB61" s="899">
        <f t="shared" si="906"/>
        <v>1</v>
      </c>
      <c r="FC61" s="899">
        <f>PRODUCT(EX61:FB61)</f>
        <v>1</v>
      </c>
      <c r="FD61" s="966">
        <f>ROUND(EV61,0)</f>
        <v>652200</v>
      </c>
      <c r="FE61" s="901">
        <f>EV61-FD61</f>
        <v>0</v>
      </c>
      <c r="FH61" s="1066"/>
      <c r="FI61" s="1067"/>
      <c r="FJ61" s="1068"/>
      <c r="FK61" s="1069"/>
      <c r="FL61" s="1033"/>
      <c r="FM61" s="963">
        <f t="shared" si="907"/>
        <v>0</v>
      </c>
      <c r="FN61" s="1016"/>
      <c r="FO61" s="898" t="e">
        <f>IF(EXACT(VLOOKUP(FH61,OFERTA_0,2,FALSE),FI61),1,0)</f>
        <v>#N/A</v>
      </c>
      <c r="FP61" s="898" t="e">
        <f>IF(EXACT(VLOOKUP(FH61,OFERTA_0,3,FALSE),FJ61),1,0)</f>
        <v>#N/A</v>
      </c>
      <c r="FQ61" s="899" t="e">
        <f>IF(EXACT(VLOOKUP(FH61,OFERTA_0,4,FALSE),FK61),1,0)</f>
        <v>#N/A</v>
      </c>
      <c r="FR61" s="899">
        <f t="shared" si="908"/>
        <v>0</v>
      </c>
      <c r="FS61" s="899">
        <f t="shared" si="909"/>
        <v>0</v>
      </c>
      <c r="FT61" s="899" t="e">
        <f>PRODUCT(FO61:FS61)</f>
        <v>#N/A</v>
      </c>
      <c r="FU61" s="966">
        <f>ROUND(FM61,0)</f>
        <v>0</v>
      </c>
      <c r="FV61" s="901">
        <f>FM61-FU61</f>
        <v>0</v>
      </c>
      <c r="FY61" s="1066" t="s">
        <v>788</v>
      </c>
      <c r="FZ61" s="1067" t="s">
        <v>438</v>
      </c>
      <c r="GA61" s="1068" t="s">
        <v>268</v>
      </c>
      <c r="GB61" s="1069">
        <v>6</v>
      </c>
      <c r="GC61" s="1070">
        <v>111315</v>
      </c>
      <c r="GD61" s="963">
        <f t="shared" si="910"/>
        <v>667890</v>
      </c>
      <c r="GE61" s="1016"/>
      <c r="GF61" s="898">
        <f>IF(EXACT(VLOOKUP(FY61,OFERTA_0,2,FALSE),FZ61),1,0)</f>
        <v>1</v>
      </c>
      <c r="GG61" s="898">
        <f>IF(EXACT(VLOOKUP(FY61,OFERTA_0,3,FALSE),GA61),1,0)</f>
        <v>1</v>
      </c>
      <c r="GH61" s="899">
        <f>IF(EXACT(VLOOKUP(FY61,OFERTA_0,4,FALSE),GB61),1,0)</f>
        <v>1</v>
      </c>
      <c r="GI61" s="899">
        <f t="shared" si="911"/>
        <v>1</v>
      </c>
      <c r="GJ61" s="899">
        <f t="shared" si="912"/>
        <v>1</v>
      </c>
      <c r="GK61" s="899">
        <f>PRODUCT(GF61:GJ61)</f>
        <v>1</v>
      </c>
      <c r="GL61" s="966">
        <f>ROUND(GD61,0)</f>
        <v>667890</v>
      </c>
      <c r="GM61" s="901">
        <f>GD61-GL61</f>
        <v>0</v>
      </c>
      <c r="GP61" s="1066" t="s">
        <v>788</v>
      </c>
      <c r="GQ61" s="1067" t="s">
        <v>438</v>
      </c>
      <c r="GR61" s="1068" t="s">
        <v>268</v>
      </c>
      <c r="GS61" s="1069">
        <v>6</v>
      </c>
      <c r="GT61" s="1033">
        <v>109090</v>
      </c>
      <c r="GU61" s="963">
        <f t="shared" si="913"/>
        <v>654540</v>
      </c>
      <c r="GV61" s="1016"/>
      <c r="GW61" s="898">
        <f>IF(EXACT(VLOOKUP(GP61,OFERTA_0,2,FALSE),GQ61),1,0)</f>
        <v>1</v>
      </c>
      <c r="GX61" s="898">
        <f>IF(EXACT(VLOOKUP(GP61,OFERTA_0,3,FALSE),GR61),1,0)</f>
        <v>1</v>
      </c>
      <c r="GY61" s="899">
        <f>IF(EXACT(VLOOKUP(GP61,OFERTA_0,4,FALSE),GS61),1,0)</f>
        <v>1</v>
      </c>
      <c r="GZ61" s="899">
        <f t="shared" si="914"/>
        <v>1</v>
      </c>
      <c r="HA61" s="899">
        <f t="shared" si="915"/>
        <v>1</v>
      </c>
      <c r="HB61" s="899">
        <f>PRODUCT(GW61:HA61)</f>
        <v>1</v>
      </c>
      <c r="HC61" s="966">
        <f>ROUND(GU61,0)</f>
        <v>654540</v>
      </c>
      <c r="HD61" s="901">
        <f>GU61-HC61</f>
        <v>0</v>
      </c>
      <c r="HG61" s="1066" t="s">
        <v>788</v>
      </c>
      <c r="HH61" s="1067" t="s">
        <v>438</v>
      </c>
      <c r="HI61" s="1068" t="s">
        <v>268</v>
      </c>
      <c r="HJ61" s="1069">
        <v>6</v>
      </c>
      <c r="HK61" s="1033">
        <v>128370</v>
      </c>
      <c r="HL61" s="963">
        <f t="shared" si="916"/>
        <v>770220</v>
      </c>
      <c r="HM61" s="1016"/>
      <c r="HN61" s="898">
        <f>IF(EXACT(VLOOKUP(HG61,OFERTA_0,2,FALSE),HH61),1,0)</f>
        <v>1</v>
      </c>
      <c r="HO61" s="898">
        <f>IF(EXACT(VLOOKUP(HG61,OFERTA_0,3,FALSE),HI61),1,0)</f>
        <v>1</v>
      </c>
      <c r="HP61" s="899">
        <f>IF(EXACT(VLOOKUP(HG61,OFERTA_0,4,FALSE),HJ61),1,0)</f>
        <v>1</v>
      </c>
      <c r="HQ61" s="899">
        <f t="shared" si="917"/>
        <v>1</v>
      </c>
      <c r="HR61" s="899">
        <f t="shared" si="918"/>
        <v>1</v>
      </c>
      <c r="HS61" s="899">
        <f>PRODUCT(HN61:HR61)</f>
        <v>1</v>
      </c>
      <c r="HT61" s="966">
        <f>ROUND(HL61,0)</f>
        <v>770220</v>
      </c>
      <c r="HU61" s="901">
        <f>HL61-HT61</f>
        <v>0</v>
      </c>
      <c r="HX61" s="1066" t="s">
        <v>788</v>
      </c>
      <c r="HY61" s="1067" t="s">
        <v>438</v>
      </c>
      <c r="HZ61" s="1068" t="s">
        <v>268</v>
      </c>
      <c r="IA61" s="1069">
        <v>6</v>
      </c>
      <c r="IB61" s="1037">
        <v>165286</v>
      </c>
      <c r="IC61" s="972">
        <f t="shared" si="919"/>
        <v>991716</v>
      </c>
      <c r="ID61" s="1016"/>
      <c r="IE61" s="898">
        <f>IF(EXACT(VLOOKUP(HX61,OFERTA_0,2,FALSE),HY61),1,0)</f>
        <v>1</v>
      </c>
      <c r="IF61" s="898">
        <f>IF(EXACT(VLOOKUP(HX61,OFERTA_0,3,FALSE),HZ61),1,0)</f>
        <v>1</v>
      </c>
      <c r="IG61" s="899">
        <f>IF(EXACT(VLOOKUP(HX61,OFERTA_0,4,FALSE),IA61),1,0)</f>
        <v>1</v>
      </c>
      <c r="IH61" s="899">
        <f t="shared" si="920"/>
        <v>1</v>
      </c>
      <c r="II61" s="899">
        <f t="shared" si="921"/>
        <v>1</v>
      </c>
      <c r="IJ61" s="899">
        <f>PRODUCT(IE61:II61)</f>
        <v>1</v>
      </c>
      <c r="IK61" s="966">
        <f>ROUND(IC61,0)</f>
        <v>991716</v>
      </c>
      <c r="IL61" s="901">
        <f>IC61-IK61</f>
        <v>0</v>
      </c>
      <c r="IO61" s="1066" t="s">
        <v>788</v>
      </c>
      <c r="IP61" s="1067" t="s">
        <v>438</v>
      </c>
      <c r="IQ61" s="1068" t="s">
        <v>268</v>
      </c>
      <c r="IR61" s="1069">
        <v>6</v>
      </c>
      <c r="IS61" s="1033">
        <v>106535</v>
      </c>
      <c r="IT61" s="963">
        <f t="shared" si="922"/>
        <v>639210</v>
      </c>
      <c r="IU61" s="1016"/>
      <c r="IV61" s="898">
        <f>IF(EXACT(VLOOKUP(IO61,OFERTA_0,2,FALSE),IP61),1,0)</f>
        <v>1</v>
      </c>
      <c r="IW61" s="898">
        <f>IF(EXACT(VLOOKUP(IO61,OFERTA_0,3,FALSE),IQ61),1,0)</f>
        <v>1</v>
      </c>
      <c r="IX61" s="899">
        <f>IF(EXACT(VLOOKUP(IO61,OFERTA_0,4,FALSE),IR61),1,0)</f>
        <v>1</v>
      </c>
      <c r="IY61" s="899">
        <f t="shared" si="923"/>
        <v>1</v>
      </c>
      <c r="IZ61" s="899">
        <f t="shared" si="924"/>
        <v>1</v>
      </c>
      <c r="JA61" s="899">
        <f>PRODUCT(IV61:IZ61)</f>
        <v>1</v>
      </c>
      <c r="JB61" s="966">
        <f>ROUND(IT61,0)</f>
        <v>639210</v>
      </c>
      <c r="JC61" s="901">
        <f>IT61-JB61</f>
        <v>0</v>
      </c>
      <c r="JF61" s="1066" t="s">
        <v>788</v>
      </c>
      <c r="JG61" s="1067" t="s">
        <v>438</v>
      </c>
      <c r="JH61" s="1068" t="s">
        <v>268</v>
      </c>
      <c r="JI61" s="1069">
        <v>6</v>
      </c>
      <c r="JJ61" s="1033">
        <v>92000</v>
      </c>
      <c r="JK61" s="963">
        <f t="shared" si="925"/>
        <v>552000</v>
      </c>
      <c r="JL61" s="1016"/>
      <c r="JM61" s="898">
        <f>IF(EXACT(VLOOKUP(JF61,OFERTA_0,2,FALSE),JG61),1,0)</f>
        <v>1</v>
      </c>
      <c r="JN61" s="898">
        <f>IF(EXACT(VLOOKUP(JF61,OFERTA_0,3,FALSE),JH61),1,0)</f>
        <v>1</v>
      </c>
      <c r="JO61" s="899">
        <f>IF(EXACT(VLOOKUP(JF61,OFERTA_0,4,FALSE),JI61),1,0)</f>
        <v>1</v>
      </c>
      <c r="JP61" s="899">
        <f t="shared" si="926"/>
        <v>1</v>
      </c>
      <c r="JQ61" s="899">
        <f t="shared" si="927"/>
        <v>1</v>
      </c>
      <c r="JR61" s="899">
        <f>PRODUCT(JM61:JQ61)</f>
        <v>1</v>
      </c>
      <c r="JS61" s="966">
        <f>ROUND(JK61,0)</f>
        <v>552000</v>
      </c>
      <c r="JT61" s="901">
        <f>JK61-JS61</f>
        <v>0</v>
      </c>
      <c r="JW61" s="1066" t="s">
        <v>788</v>
      </c>
      <c r="JX61" s="1067" t="s">
        <v>438</v>
      </c>
      <c r="JY61" s="1068" t="s">
        <v>268</v>
      </c>
      <c r="JZ61" s="1069">
        <v>6</v>
      </c>
      <c r="KA61" s="1033">
        <v>170596.14989999999</v>
      </c>
      <c r="KB61" s="963">
        <f t="shared" si="928"/>
        <v>1023577</v>
      </c>
      <c r="KC61" s="1016"/>
      <c r="KD61" s="898">
        <f>IF(EXACT(VLOOKUP(JW61,OFERTA_0,2,FALSE),JX61),1,0)</f>
        <v>1</v>
      </c>
      <c r="KE61" s="898">
        <f>IF(EXACT(VLOOKUP(JW61,OFERTA_0,3,FALSE),JY61),1,0)</f>
        <v>1</v>
      </c>
      <c r="KF61" s="899">
        <f>IF(EXACT(VLOOKUP(JW61,OFERTA_0,4,FALSE),JZ61),1,0)</f>
        <v>1</v>
      </c>
      <c r="KG61" s="899">
        <f t="shared" si="929"/>
        <v>1</v>
      </c>
      <c r="KH61" s="899">
        <f t="shared" si="930"/>
        <v>1</v>
      </c>
      <c r="KI61" s="899">
        <f>PRODUCT(KD61:KH61)</f>
        <v>1</v>
      </c>
      <c r="KJ61" s="966">
        <f>ROUND(KB61,0)</f>
        <v>1023577</v>
      </c>
      <c r="KK61" s="901">
        <f>KB61-KJ61</f>
        <v>0</v>
      </c>
      <c r="KN61" s="1066" t="s">
        <v>788</v>
      </c>
      <c r="KO61" s="1067" t="s">
        <v>438</v>
      </c>
      <c r="KP61" s="1068" t="s">
        <v>268</v>
      </c>
      <c r="KQ61" s="1069">
        <v>6</v>
      </c>
      <c r="KR61" s="1033">
        <v>187654</v>
      </c>
      <c r="KS61" s="963">
        <f t="shared" si="931"/>
        <v>1125924</v>
      </c>
      <c r="KT61" s="1016"/>
      <c r="KU61" s="898">
        <f>IF(EXACT(VLOOKUP(KN61,OFERTA_0,2,FALSE),KO61),1,0)</f>
        <v>1</v>
      </c>
      <c r="KV61" s="898">
        <f>IF(EXACT(VLOOKUP(KN61,OFERTA_0,3,FALSE),KP61),1,0)</f>
        <v>1</v>
      </c>
      <c r="KW61" s="899">
        <f>IF(EXACT(VLOOKUP(KN61,OFERTA_0,4,FALSE),KQ61),1,0)</f>
        <v>1</v>
      </c>
      <c r="KX61" s="899">
        <f t="shared" si="932"/>
        <v>1</v>
      </c>
      <c r="KY61" s="899">
        <f t="shared" si="933"/>
        <v>1</v>
      </c>
      <c r="KZ61" s="899">
        <f>PRODUCT(KU61:KY61)</f>
        <v>1</v>
      </c>
      <c r="LA61" s="966">
        <f>ROUND(KS61,0)</f>
        <v>1125924</v>
      </c>
      <c r="LB61" s="901">
        <f>KS61-LA61</f>
        <v>0</v>
      </c>
      <c r="LE61" s="1066" t="s">
        <v>788</v>
      </c>
      <c r="LF61" s="1067" t="s">
        <v>438</v>
      </c>
      <c r="LG61" s="1068" t="s">
        <v>268</v>
      </c>
      <c r="LH61" s="1069">
        <v>6</v>
      </c>
      <c r="LI61" s="1038">
        <v>84745</v>
      </c>
      <c r="LJ61" s="974">
        <f t="shared" si="934"/>
        <v>508470</v>
      </c>
      <c r="LK61" s="1016"/>
      <c r="LL61" s="898">
        <f>IF(EXACT(VLOOKUP(LE61,OFERTA_0,2,FALSE),LF61),1,0)</f>
        <v>1</v>
      </c>
      <c r="LM61" s="898">
        <f>IF(EXACT(VLOOKUP(LE61,OFERTA_0,3,FALSE),LG61),1,0)</f>
        <v>1</v>
      </c>
      <c r="LN61" s="899">
        <f>IF(EXACT(VLOOKUP(LE61,OFERTA_0,4,FALSE),LH61),1,0)</f>
        <v>1</v>
      </c>
      <c r="LO61" s="899">
        <f t="shared" si="935"/>
        <v>1</v>
      </c>
      <c r="LP61" s="899">
        <f t="shared" si="936"/>
        <v>1</v>
      </c>
      <c r="LQ61" s="899">
        <f>PRODUCT(LL61:LP61)</f>
        <v>1</v>
      </c>
      <c r="LR61" s="966">
        <f>ROUND(LJ61,0)</f>
        <v>508470</v>
      </c>
      <c r="LS61" s="901">
        <f>LJ61-LR61</f>
        <v>0</v>
      </c>
      <c r="LV61" s="1066" t="s">
        <v>788</v>
      </c>
      <c r="LW61" s="1067" t="s">
        <v>438</v>
      </c>
      <c r="LX61" s="1068" t="s">
        <v>268</v>
      </c>
      <c r="LY61" s="1069">
        <v>6</v>
      </c>
      <c r="LZ61" s="1033">
        <v>120250</v>
      </c>
      <c r="MA61" s="963">
        <f t="shared" si="937"/>
        <v>721500</v>
      </c>
      <c r="MB61" s="1016"/>
      <c r="MC61" s="898">
        <f>IF(EXACT(VLOOKUP(LV61,OFERTA_0,2,FALSE),LW61),1,0)</f>
        <v>1</v>
      </c>
      <c r="MD61" s="898">
        <f>IF(EXACT(VLOOKUP(LV61,OFERTA_0,3,FALSE),LX61),1,0)</f>
        <v>1</v>
      </c>
      <c r="ME61" s="899">
        <f>IF(EXACT(VLOOKUP(LV61,OFERTA_0,4,FALSE),LY61),1,0)</f>
        <v>1</v>
      </c>
      <c r="MF61" s="899">
        <f t="shared" si="938"/>
        <v>1</v>
      </c>
      <c r="MG61" s="899">
        <f t="shared" si="939"/>
        <v>1</v>
      </c>
      <c r="MH61" s="899">
        <f>PRODUCT(MC61:MG61)</f>
        <v>1</v>
      </c>
      <c r="MI61" s="966">
        <f>ROUND(MA61,0)</f>
        <v>721500</v>
      </c>
      <c r="MJ61" s="901">
        <f>MA61-MI61</f>
        <v>0</v>
      </c>
      <c r="MM61" s="1066" t="s">
        <v>788</v>
      </c>
      <c r="MN61" s="1067" t="s">
        <v>438</v>
      </c>
      <c r="MO61" s="1068" t="s">
        <v>268</v>
      </c>
      <c r="MP61" s="1069">
        <v>6</v>
      </c>
      <c r="MQ61" s="1033">
        <v>88000</v>
      </c>
      <c r="MR61" s="963">
        <f t="shared" si="940"/>
        <v>528000</v>
      </c>
      <c r="MS61" s="1016"/>
      <c r="MT61" s="898">
        <f>IF(EXACT(VLOOKUP(MM61,OFERTA_0,2,FALSE),MN61),1,0)</f>
        <v>1</v>
      </c>
      <c r="MU61" s="898">
        <f>IF(EXACT(VLOOKUP(MM61,OFERTA_0,3,FALSE),MO61),1,0)</f>
        <v>1</v>
      </c>
      <c r="MV61" s="899">
        <f>IF(EXACT(VLOOKUP(MM61,OFERTA_0,4,FALSE),MP61),1,0)</f>
        <v>1</v>
      </c>
      <c r="MW61" s="899">
        <f t="shared" si="941"/>
        <v>1</v>
      </c>
      <c r="MX61" s="899">
        <f t="shared" si="942"/>
        <v>1</v>
      </c>
      <c r="MY61" s="899">
        <f>PRODUCT(MT61:MX61)</f>
        <v>1</v>
      </c>
      <c r="MZ61" s="966">
        <f>ROUND(MR61,0)</f>
        <v>528000</v>
      </c>
      <c r="NA61" s="901">
        <f>MR61-MZ61</f>
        <v>0</v>
      </c>
      <c r="ND61" s="975" t="s">
        <v>788</v>
      </c>
      <c r="NE61" s="976" t="s">
        <v>438</v>
      </c>
      <c r="NF61" s="977" t="s">
        <v>268</v>
      </c>
      <c r="NG61" s="978">
        <v>6</v>
      </c>
      <c r="NH61" s="979">
        <v>26235</v>
      </c>
      <c r="NI61" s="980">
        <v>157410</v>
      </c>
      <c r="NJ61" s="1016"/>
      <c r="NK61" s="898">
        <f>IF(EXACT(VLOOKUP(ND61,OFERTA_0,2,FALSE),NE61),1,0)</f>
        <v>1</v>
      </c>
      <c r="NL61" s="898">
        <f>IF(EXACT(VLOOKUP(ND61,OFERTA_0,3,FALSE),NF61),1,0)</f>
        <v>1</v>
      </c>
      <c r="NM61" s="899">
        <f>IF(EXACT(VLOOKUP(ND61,OFERTA_0,4,FALSE),NG61),1,0)</f>
        <v>1</v>
      </c>
      <c r="NN61" s="899">
        <f t="shared" si="943"/>
        <v>1</v>
      </c>
      <c r="NO61" s="899">
        <f t="shared" si="944"/>
        <v>1</v>
      </c>
      <c r="NP61" s="899">
        <f>PRODUCT(NK61:NO61)</f>
        <v>1</v>
      </c>
      <c r="NQ61" s="966">
        <f>ROUND(NI61,0)</f>
        <v>157410</v>
      </c>
      <c r="NR61" s="901">
        <f>NI61-NQ61</f>
        <v>0</v>
      </c>
      <c r="NU61" s="981" t="s">
        <v>788</v>
      </c>
      <c r="NV61" s="982" t="s">
        <v>438</v>
      </c>
      <c r="NW61" s="983" t="s">
        <v>268</v>
      </c>
      <c r="NX61" s="984">
        <v>6</v>
      </c>
      <c r="NY61" s="1041">
        <v>26500</v>
      </c>
      <c r="NZ61" s="986">
        <f t="shared" si="945"/>
        <v>159000</v>
      </c>
      <c r="OA61" s="1016"/>
      <c r="OB61" s="898">
        <f>IF(EXACT(VLOOKUP(NU61,OFERTA_0,2,FALSE),NV61),1,0)</f>
        <v>1</v>
      </c>
      <c r="OC61" s="898">
        <f>IF(EXACT(VLOOKUP(NU61,OFERTA_0,3,FALSE),NW61),1,0)</f>
        <v>1</v>
      </c>
      <c r="OD61" s="899">
        <f>IF(EXACT(VLOOKUP(NU61,OFERTA_0,4,FALSE),NX61),1,0)</f>
        <v>1</v>
      </c>
      <c r="OE61" s="899">
        <f t="shared" si="946"/>
        <v>1</v>
      </c>
      <c r="OF61" s="899">
        <f t="shared" si="947"/>
        <v>1</v>
      </c>
      <c r="OG61" s="899">
        <f>PRODUCT(OB61:OF61)</f>
        <v>1</v>
      </c>
      <c r="OH61" s="966">
        <f>ROUND(NZ61,0)</f>
        <v>159000</v>
      </c>
      <c r="OI61" s="901">
        <f>NZ61-OH61</f>
        <v>0</v>
      </c>
      <c r="OL61" s="1066" t="s">
        <v>788</v>
      </c>
      <c r="OM61" s="1067" t="s">
        <v>438</v>
      </c>
      <c r="ON61" s="1068" t="s">
        <v>268</v>
      </c>
      <c r="OO61" s="1069">
        <v>6</v>
      </c>
      <c r="OP61" s="1033">
        <v>152172</v>
      </c>
      <c r="OQ61" s="963">
        <f t="shared" si="948"/>
        <v>913032</v>
      </c>
      <c r="OR61" s="1016"/>
      <c r="OS61" s="898">
        <f>IF(EXACT(VLOOKUP(OL61,OFERTA_0,2,FALSE),OM61),1,0)</f>
        <v>1</v>
      </c>
      <c r="OT61" s="898">
        <f>IF(EXACT(VLOOKUP(OL61,OFERTA_0,3,FALSE),ON61),1,0)</f>
        <v>1</v>
      </c>
      <c r="OU61" s="899">
        <f>IF(EXACT(VLOOKUP(OL61,OFERTA_0,4,FALSE),OO61),1,0)</f>
        <v>1</v>
      </c>
      <c r="OV61" s="899">
        <f t="shared" si="949"/>
        <v>1</v>
      </c>
      <c r="OW61" s="899">
        <f t="shared" si="950"/>
        <v>1</v>
      </c>
      <c r="OX61" s="899">
        <f>PRODUCT(OS61:OW61)</f>
        <v>1</v>
      </c>
      <c r="OY61" s="966">
        <f>ROUND(OQ61,0)</f>
        <v>913032</v>
      </c>
      <c r="OZ61" s="901">
        <f>OQ61-OY61</f>
        <v>0</v>
      </c>
      <c r="PC61" s="1066" t="s">
        <v>788</v>
      </c>
      <c r="PD61" s="1067" t="s">
        <v>438</v>
      </c>
      <c r="PE61" s="1068" t="s">
        <v>268</v>
      </c>
      <c r="PF61" s="1069">
        <v>6</v>
      </c>
      <c r="PG61" s="1059">
        <v>114075</v>
      </c>
      <c r="PH61" s="988">
        <v>684450</v>
      </c>
      <c r="PI61" s="1024"/>
      <c r="PJ61" s="898">
        <f>IF(EXACT(VLOOKUP(PC61,OFERTA_0,2,FALSE),PD61),1,0)</f>
        <v>1</v>
      </c>
      <c r="PK61" s="898">
        <f>IF(EXACT(VLOOKUP(PC61,OFERTA_0,3,FALSE),PE61),1,0)</f>
        <v>1</v>
      </c>
      <c r="PL61" s="899">
        <f>IF(EXACT(VLOOKUP(PC61,OFERTA_0,4,FALSE),PF61),1,0)</f>
        <v>1</v>
      </c>
      <c r="PM61" s="899">
        <f t="shared" si="951"/>
        <v>1</v>
      </c>
      <c r="PN61" s="899">
        <f t="shared" si="952"/>
        <v>1</v>
      </c>
      <c r="PO61" s="899">
        <f>PRODUCT(PJ61:PN61)</f>
        <v>1</v>
      </c>
      <c r="PP61" s="966">
        <f>ROUND(PH61,0)</f>
        <v>684450</v>
      </c>
      <c r="PQ61" s="901">
        <f>PH61-PP61</f>
        <v>0</v>
      </c>
      <c r="PT61" s="1066" t="s">
        <v>788</v>
      </c>
      <c r="PU61" s="1067" t="s">
        <v>438</v>
      </c>
      <c r="PV61" s="1068" t="s">
        <v>268</v>
      </c>
      <c r="PW61" s="1069">
        <v>6</v>
      </c>
      <c r="PX61" s="1033">
        <v>108500</v>
      </c>
      <c r="PY61" s="963">
        <f t="shared" si="953"/>
        <v>651000</v>
      </c>
      <c r="PZ61" s="1016"/>
      <c r="QA61" s="898">
        <f>IF(EXACT(VLOOKUP(PT61,OFERTA_0,2,FALSE),PU61),1,0)</f>
        <v>1</v>
      </c>
      <c r="QB61" s="898">
        <f>IF(EXACT(VLOOKUP(PT61,OFERTA_0,3,FALSE),PV61),1,0)</f>
        <v>1</v>
      </c>
      <c r="QC61" s="899">
        <f>IF(EXACT(VLOOKUP(PT61,OFERTA_0,4,FALSE),PW61),1,0)</f>
        <v>1</v>
      </c>
      <c r="QD61" s="899">
        <f t="shared" si="954"/>
        <v>1</v>
      </c>
      <c r="QE61" s="899">
        <f t="shared" si="955"/>
        <v>1</v>
      </c>
      <c r="QF61" s="899">
        <f>PRODUCT(QA61:QE61)</f>
        <v>1</v>
      </c>
      <c r="QG61" s="966">
        <f>ROUND(PY61,0)</f>
        <v>651000</v>
      </c>
      <c r="QH61" s="901">
        <f>PY61-QG61</f>
        <v>0</v>
      </c>
      <c r="QK61" s="1066" t="s">
        <v>788</v>
      </c>
      <c r="QL61" s="1067" t="s">
        <v>438</v>
      </c>
      <c r="QM61" s="1068" t="s">
        <v>268</v>
      </c>
      <c r="QN61" s="1069">
        <v>6</v>
      </c>
      <c r="QO61" s="1038">
        <v>85168.724999999991</v>
      </c>
      <c r="QP61" s="974">
        <f t="shared" si="956"/>
        <v>511012</v>
      </c>
      <c r="QQ61" s="1016"/>
      <c r="QR61" s="898">
        <f>IF(EXACT(VLOOKUP(QK61,OFERTA_0,2,FALSE),QL61),1,0)</f>
        <v>1</v>
      </c>
      <c r="QS61" s="898">
        <f>IF(EXACT(VLOOKUP(QK61,OFERTA_0,3,FALSE),QM61),1,0)</f>
        <v>1</v>
      </c>
      <c r="QT61" s="899">
        <f>IF(EXACT(VLOOKUP(QK61,OFERTA_0,4,FALSE),QN61),1,0)</f>
        <v>1</v>
      </c>
      <c r="QU61" s="899">
        <f t="shared" si="957"/>
        <v>1</v>
      </c>
      <c r="QV61" s="899">
        <f t="shared" si="958"/>
        <v>1</v>
      </c>
      <c r="QW61" s="899">
        <f>PRODUCT(QR61:QV61)</f>
        <v>1</v>
      </c>
      <c r="QX61" s="966">
        <f>ROUND(QP61,0)</f>
        <v>511012</v>
      </c>
      <c r="QY61" s="901">
        <f>QP61-QX61</f>
        <v>0</v>
      </c>
      <c r="RB61" s="405"/>
      <c r="RC61" s="406"/>
      <c r="RD61" s="407"/>
      <c r="RE61" s="408"/>
      <c r="RF61" s="409"/>
      <c r="RG61" s="410"/>
      <c r="RH61" s="410"/>
      <c r="RI61" s="898"/>
      <c r="RJ61" s="898"/>
      <c r="RK61" s="934"/>
      <c r="RL61" s="934"/>
      <c r="RM61" s="934"/>
      <c r="RN61" s="934"/>
      <c r="RO61" s="935"/>
      <c r="RP61" s="936"/>
      <c r="RS61" s="405"/>
      <c r="RT61" s="406"/>
      <c r="RU61" s="407"/>
      <c r="RV61" s="408"/>
      <c r="RW61" s="409"/>
      <c r="RX61" s="410"/>
      <c r="RY61" s="410"/>
      <c r="RZ61" s="898"/>
      <c r="SA61" s="898"/>
      <c r="SB61" s="934"/>
      <c r="SC61" s="934"/>
      <c r="SD61" s="934"/>
      <c r="SE61" s="934"/>
      <c r="SF61" s="935"/>
      <c r="SG61" s="936"/>
      <c r="SJ61" s="405"/>
      <c r="SK61" s="406"/>
      <c r="SL61" s="407"/>
      <c r="SM61" s="408"/>
      <c r="SN61" s="409"/>
      <c r="SO61" s="410"/>
      <c r="SP61" s="410"/>
      <c r="SQ61" s="898"/>
      <c r="SR61" s="898"/>
      <c r="SS61" s="934"/>
      <c r="ST61" s="934"/>
      <c r="SU61" s="934"/>
      <c r="SV61" s="934"/>
      <c r="SW61" s="935"/>
      <c r="SX61" s="936"/>
    </row>
    <row r="62" spans="2:518" ht="18.75" thickTop="1" thickBot="1">
      <c r="B62" s="937" t="s">
        <v>789</v>
      </c>
      <c r="C62" s="938" t="s">
        <v>439</v>
      </c>
      <c r="D62" s="939"/>
      <c r="E62" s="940"/>
      <c r="F62" s="941"/>
      <c r="G62" s="942"/>
      <c r="H62" s="1016"/>
      <c r="K62" s="937" t="s">
        <v>789</v>
      </c>
      <c r="L62" s="938" t="s">
        <v>439</v>
      </c>
      <c r="M62" s="939"/>
      <c r="N62" s="940"/>
      <c r="O62" s="941"/>
      <c r="P62" s="942"/>
      <c r="Q62" s="1016"/>
      <c r="R62" s="898"/>
      <c r="S62" s="898"/>
      <c r="T62" s="934"/>
      <c r="U62" s="934"/>
      <c r="V62" s="934"/>
      <c r="W62" s="934"/>
      <c r="X62" s="935"/>
      <c r="Y62" s="936"/>
      <c r="Z62" s="872"/>
      <c r="AA62" s="872"/>
      <c r="AB62" s="937" t="s">
        <v>789</v>
      </c>
      <c r="AC62" s="938" t="s">
        <v>439</v>
      </c>
      <c r="AD62" s="939"/>
      <c r="AE62" s="940"/>
      <c r="AF62" s="941"/>
      <c r="AG62" s="942"/>
      <c r="AH62" s="1016"/>
      <c r="AI62" s="898"/>
      <c r="AJ62" s="898"/>
      <c r="AK62" s="934"/>
      <c r="AL62" s="934"/>
      <c r="AM62" s="934"/>
      <c r="AN62" s="934"/>
      <c r="AO62" s="935"/>
      <c r="AP62" s="936"/>
      <c r="AQ62" s="872"/>
      <c r="AR62" s="872"/>
      <c r="AS62" s="937" t="s">
        <v>789</v>
      </c>
      <c r="AT62" s="1006" t="s">
        <v>439</v>
      </c>
      <c r="AU62" s="939"/>
      <c r="AV62" s="940"/>
      <c r="AW62" s="944"/>
      <c r="AX62" s="945"/>
      <c r="AY62" s="1016"/>
      <c r="AZ62" s="898"/>
      <c r="BA62" s="898"/>
      <c r="BB62" s="934"/>
      <c r="BC62" s="934"/>
      <c r="BD62" s="934"/>
      <c r="BE62" s="934"/>
      <c r="BF62" s="935"/>
      <c r="BG62" s="936"/>
      <c r="BJ62" s="937" t="s">
        <v>789</v>
      </c>
      <c r="BK62" s="938" t="s">
        <v>439</v>
      </c>
      <c r="BL62" s="939"/>
      <c r="BM62" s="940"/>
      <c r="BN62" s="941"/>
      <c r="BO62" s="942"/>
      <c r="BP62" s="1016"/>
      <c r="BQ62" s="898"/>
      <c r="BR62" s="898"/>
      <c r="BS62" s="934"/>
      <c r="BT62" s="934"/>
      <c r="BU62" s="934"/>
      <c r="BV62" s="934"/>
      <c r="BW62" s="935"/>
      <c r="BX62" s="936"/>
      <c r="CA62" s="937" t="s">
        <v>789</v>
      </c>
      <c r="CB62" s="938" t="s">
        <v>439</v>
      </c>
      <c r="CC62" s="939"/>
      <c r="CD62" s="940"/>
      <c r="CE62" s="941"/>
      <c r="CF62" s="942"/>
      <c r="CG62" s="1016"/>
      <c r="CH62" s="898"/>
      <c r="CI62" s="898"/>
      <c r="CJ62" s="934"/>
      <c r="CK62" s="934"/>
      <c r="CL62" s="934"/>
      <c r="CM62" s="934"/>
      <c r="CN62" s="935"/>
      <c r="CO62" s="936"/>
      <c r="CR62" s="937" t="s">
        <v>789</v>
      </c>
      <c r="CS62" s="938" t="s">
        <v>439</v>
      </c>
      <c r="CT62" s="939"/>
      <c r="CU62" s="940"/>
      <c r="CV62" s="941"/>
      <c r="CW62" s="942"/>
      <c r="CX62" s="1016"/>
      <c r="CY62" s="898"/>
      <c r="CZ62" s="898"/>
      <c r="DA62" s="934"/>
      <c r="DB62" s="934"/>
      <c r="DC62" s="934"/>
      <c r="DD62" s="934"/>
      <c r="DE62" s="935"/>
      <c r="DF62" s="936"/>
      <c r="DI62" s="937" t="s">
        <v>789</v>
      </c>
      <c r="DJ62" s="938" t="s">
        <v>439</v>
      </c>
      <c r="DK62" s="939"/>
      <c r="DL62" s="940"/>
      <c r="DM62" s="941"/>
      <c r="DN62" s="942"/>
      <c r="DO62" s="1016"/>
      <c r="DP62" s="898"/>
      <c r="DQ62" s="898"/>
      <c r="DR62" s="934"/>
      <c r="DS62" s="934"/>
      <c r="DT62" s="934"/>
      <c r="DU62" s="934"/>
      <c r="DV62" s="935"/>
      <c r="DW62" s="936"/>
      <c r="DZ62" s="937" t="s">
        <v>789</v>
      </c>
      <c r="EA62" s="938" t="s">
        <v>439</v>
      </c>
      <c r="EB62" s="939"/>
      <c r="EC62" s="940"/>
      <c r="ED62" s="941"/>
      <c r="EE62" s="942"/>
      <c r="EF62" s="1016"/>
      <c r="EG62" s="898"/>
      <c r="EH62" s="898"/>
      <c r="EI62" s="934"/>
      <c r="EJ62" s="934"/>
      <c r="EK62" s="934"/>
      <c r="EL62" s="934"/>
      <c r="EM62" s="935"/>
      <c r="EN62" s="936"/>
      <c r="EQ62" s="937" t="s">
        <v>789</v>
      </c>
      <c r="ER62" s="938" t="s">
        <v>439</v>
      </c>
      <c r="ES62" s="939"/>
      <c r="ET62" s="940"/>
      <c r="EU62" s="941"/>
      <c r="EV62" s="942"/>
      <c r="EW62" s="1016"/>
      <c r="EX62" s="898"/>
      <c r="EY62" s="898"/>
      <c r="EZ62" s="934"/>
      <c r="FA62" s="934"/>
      <c r="FB62" s="934"/>
      <c r="FC62" s="934"/>
      <c r="FD62" s="935"/>
      <c r="FE62" s="936"/>
      <c r="FH62" s="937"/>
      <c r="FI62" s="938"/>
      <c r="FJ62" s="939"/>
      <c r="FK62" s="940"/>
      <c r="FL62" s="941"/>
      <c r="FM62" s="942"/>
      <c r="FN62" s="1016"/>
      <c r="FO62" s="898"/>
      <c r="FP62" s="898"/>
      <c r="FQ62" s="934"/>
      <c r="FR62" s="934"/>
      <c r="FS62" s="934"/>
      <c r="FT62" s="934"/>
      <c r="FU62" s="935"/>
      <c r="FV62" s="936"/>
      <c r="FY62" s="937" t="s">
        <v>789</v>
      </c>
      <c r="FZ62" s="938" t="s">
        <v>439</v>
      </c>
      <c r="GA62" s="939"/>
      <c r="GB62" s="940"/>
      <c r="GC62" s="941"/>
      <c r="GD62" s="942"/>
      <c r="GE62" s="1016"/>
      <c r="GF62" s="898"/>
      <c r="GG62" s="898"/>
      <c r="GH62" s="934"/>
      <c r="GI62" s="934"/>
      <c r="GJ62" s="934"/>
      <c r="GK62" s="934"/>
      <c r="GL62" s="935"/>
      <c r="GM62" s="936"/>
      <c r="GP62" s="937" t="s">
        <v>789</v>
      </c>
      <c r="GQ62" s="938" t="s">
        <v>439</v>
      </c>
      <c r="GR62" s="939"/>
      <c r="GS62" s="940"/>
      <c r="GT62" s="941"/>
      <c r="GU62" s="942"/>
      <c r="GV62" s="1016"/>
      <c r="GW62" s="898"/>
      <c r="GX62" s="898"/>
      <c r="GY62" s="934"/>
      <c r="GZ62" s="934"/>
      <c r="HA62" s="934"/>
      <c r="HB62" s="934"/>
      <c r="HC62" s="935"/>
      <c r="HD62" s="936"/>
      <c r="HG62" s="937" t="s">
        <v>789</v>
      </c>
      <c r="HH62" s="938" t="s">
        <v>439</v>
      </c>
      <c r="HI62" s="939"/>
      <c r="HJ62" s="940"/>
      <c r="HK62" s="941"/>
      <c r="HL62" s="942"/>
      <c r="HM62" s="1016"/>
      <c r="HN62" s="898"/>
      <c r="HO62" s="898"/>
      <c r="HP62" s="934"/>
      <c r="HQ62" s="934"/>
      <c r="HR62" s="934"/>
      <c r="HS62" s="934"/>
      <c r="HT62" s="935"/>
      <c r="HU62" s="936"/>
      <c r="HX62" s="937" t="s">
        <v>789</v>
      </c>
      <c r="HY62" s="938" t="s">
        <v>439</v>
      </c>
      <c r="HZ62" s="939"/>
      <c r="IA62" s="940"/>
      <c r="IB62" s="941"/>
      <c r="IC62" s="942"/>
      <c r="ID62" s="1016"/>
      <c r="IE62" s="898"/>
      <c r="IF62" s="898"/>
      <c r="IG62" s="934"/>
      <c r="IH62" s="934"/>
      <c r="II62" s="934"/>
      <c r="IJ62" s="934"/>
      <c r="IK62" s="935"/>
      <c r="IL62" s="936"/>
      <c r="IO62" s="937" t="s">
        <v>789</v>
      </c>
      <c r="IP62" s="938" t="s">
        <v>439</v>
      </c>
      <c r="IQ62" s="939"/>
      <c r="IR62" s="940"/>
      <c r="IS62" s="941"/>
      <c r="IT62" s="942"/>
      <c r="IU62" s="1016"/>
      <c r="IV62" s="898"/>
      <c r="IW62" s="898"/>
      <c r="IX62" s="934"/>
      <c r="IY62" s="934"/>
      <c r="IZ62" s="934"/>
      <c r="JA62" s="934"/>
      <c r="JB62" s="935"/>
      <c r="JC62" s="936"/>
      <c r="JF62" s="937" t="s">
        <v>789</v>
      </c>
      <c r="JG62" s="938" t="s">
        <v>439</v>
      </c>
      <c r="JH62" s="939"/>
      <c r="JI62" s="940"/>
      <c r="JJ62" s="941"/>
      <c r="JK62" s="942"/>
      <c r="JL62" s="1016"/>
      <c r="JM62" s="898"/>
      <c r="JN62" s="898"/>
      <c r="JO62" s="934"/>
      <c r="JP62" s="934"/>
      <c r="JQ62" s="934"/>
      <c r="JR62" s="934"/>
      <c r="JS62" s="935"/>
      <c r="JT62" s="936"/>
      <c r="JW62" s="937" t="s">
        <v>789</v>
      </c>
      <c r="JX62" s="938" t="s">
        <v>439</v>
      </c>
      <c r="JY62" s="939"/>
      <c r="JZ62" s="940"/>
      <c r="KA62" s="941"/>
      <c r="KB62" s="942"/>
      <c r="KC62" s="1016"/>
      <c r="KD62" s="898"/>
      <c r="KE62" s="898"/>
      <c r="KF62" s="934"/>
      <c r="KG62" s="934"/>
      <c r="KH62" s="934"/>
      <c r="KI62" s="934"/>
      <c r="KJ62" s="935"/>
      <c r="KK62" s="936"/>
      <c r="KN62" s="937" t="s">
        <v>789</v>
      </c>
      <c r="KO62" s="938" t="s">
        <v>439</v>
      </c>
      <c r="KP62" s="939"/>
      <c r="KQ62" s="940"/>
      <c r="KR62" s="941"/>
      <c r="KS62" s="942"/>
      <c r="KT62" s="1016"/>
      <c r="KU62" s="898"/>
      <c r="KV62" s="898"/>
      <c r="KW62" s="934"/>
      <c r="KX62" s="934"/>
      <c r="KY62" s="934"/>
      <c r="KZ62" s="934"/>
      <c r="LA62" s="935"/>
      <c r="LB62" s="936"/>
      <c r="LE62" s="937" t="s">
        <v>789</v>
      </c>
      <c r="LF62" s="938" t="s">
        <v>439</v>
      </c>
      <c r="LG62" s="939"/>
      <c r="LH62" s="940"/>
      <c r="LI62" s="1007">
        <v>0</v>
      </c>
      <c r="LJ62" s="1008"/>
      <c r="LK62" s="1016"/>
      <c r="LL62" s="898"/>
      <c r="LM62" s="898"/>
      <c r="LN62" s="934"/>
      <c r="LO62" s="934"/>
      <c r="LP62" s="934"/>
      <c r="LQ62" s="934"/>
      <c r="LR62" s="935"/>
      <c r="LS62" s="936"/>
      <c r="LV62" s="937" t="s">
        <v>789</v>
      </c>
      <c r="LW62" s="938" t="s">
        <v>439</v>
      </c>
      <c r="LX62" s="939"/>
      <c r="LY62" s="940"/>
      <c r="LZ62" s="941"/>
      <c r="MA62" s="942"/>
      <c r="MB62" s="1016"/>
      <c r="MC62" s="898"/>
      <c r="MD62" s="898"/>
      <c r="ME62" s="934"/>
      <c r="MF62" s="934"/>
      <c r="MG62" s="934"/>
      <c r="MH62" s="934"/>
      <c r="MI62" s="935"/>
      <c r="MJ62" s="936"/>
      <c r="MM62" s="937" t="s">
        <v>789</v>
      </c>
      <c r="MN62" s="938" t="s">
        <v>439</v>
      </c>
      <c r="MO62" s="939"/>
      <c r="MP62" s="940"/>
      <c r="MQ62" s="941"/>
      <c r="MR62" s="942"/>
      <c r="MS62" s="1016"/>
      <c r="MT62" s="898"/>
      <c r="MU62" s="898"/>
      <c r="MV62" s="934"/>
      <c r="MW62" s="934"/>
      <c r="MX62" s="934"/>
      <c r="MY62" s="934"/>
      <c r="MZ62" s="935"/>
      <c r="NA62" s="936"/>
      <c r="ND62" s="946" t="s">
        <v>789</v>
      </c>
      <c r="NE62" s="1009" t="s">
        <v>439</v>
      </c>
      <c r="NF62" s="948"/>
      <c r="NG62" s="949"/>
      <c r="NH62" s="998"/>
      <c r="NI62" s="950"/>
      <c r="NJ62" s="1016"/>
      <c r="NK62" s="898"/>
      <c r="NL62" s="898"/>
      <c r="NM62" s="934"/>
      <c r="NN62" s="934"/>
      <c r="NO62" s="934"/>
      <c r="NP62" s="934"/>
      <c r="NQ62" s="935"/>
      <c r="NR62" s="936"/>
      <c r="NU62" s="951" t="s">
        <v>789</v>
      </c>
      <c r="NV62" s="1010" t="s">
        <v>439</v>
      </c>
      <c r="NW62" s="953"/>
      <c r="NX62" s="954"/>
      <c r="NY62" s="1011"/>
      <c r="NZ62" s="955"/>
      <c r="OA62" s="1016"/>
      <c r="OB62" s="898"/>
      <c r="OC62" s="898"/>
      <c r="OD62" s="934"/>
      <c r="OE62" s="934"/>
      <c r="OF62" s="934"/>
      <c r="OG62" s="934"/>
      <c r="OH62" s="935"/>
      <c r="OI62" s="936"/>
      <c r="OL62" s="937" t="s">
        <v>789</v>
      </c>
      <c r="OM62" s="938" t="s">
        <v>439</v>
      </c>
      <c r="ON62" s="939"/>
      <c r="OO62" s="940"/>
      <c r="OP62" s="941"/>
      <c r="OQ62" s="942"/>
      <c r="OR62" s="1016"/>
      <c r="OS62" s="898"/>
      <c r="OT62" s="898"/>
      <c r="OU62" s="934"/>
      <c r="OV62" s="934"/>
      <c r="OW62" s="934"/>
      <c r="OX62" s="934"/>
      <c r="OY62" s="935"/>
      <c r="OZ62" s="936"/>
      <c r="PC62" s="937" t="s">
        <v>789</v>
      </c>
      <c r="PD62" s="938" t="s">
        <v>439</v>
      </c>
      <c r="PE62" s="939"/>
      <c r="PF62" s="940"/>
      <c r="PG62" s="956"/>
      <c r="PH62" s="957"/>
      <c r="PI62" s="1024"/>
      <c r="PJ62" s="898"/>
      <c r="PK62" s="898"/>
      <c r="PL62" s="934"/>
      <c r="PM62" s="934"/>
      <c r="PN62" s="934"/>
      <c r="PO62" s="934"/>
      <c r="PP62" s="935"/>
      <c r="PQ62" s="936"/>
      <c r="PT62" s="937" t="s">
        <v>789</v>
      </c>
      <c r="PU62" s="938" t="s">
        <v>439</v>
      </c>
      <c r="PV62" s="939"/>
      <c r="PW62" s="940"/>
      <c r="PX62" s="941"/>
      <c r="PY62" s="942"/>
      <c r="PZ62" s="1016"/>
      <c r="QA62" s="898"/>
      <c r="QB62" s="898"/>
      <c r="QC62" s="934"/>
      <c r="QD62" s="934"/>
      <c r="QE62" s="934"/>
      <c r="QF62" s="934"/>
      <c r="QG62" s="935"/>
      <c r="QH62" s="936"/>
      <c r="QK62" s="937" t="s">
        <v>789</v>
      </c>
      <c r="QL62" s="938" t="s">
        <v>439</v>
      </c>
      <c r="QM62" s="939"/>
      <c r="QN62" s="940"/>
      <c r="QO62" s="1007">
        <v>0</v>
      </c>
      <c r="QP62" s="1008"/>
      <c r="QQ62" s="1016"/>
      <c r="QR62" s="898"/>
      <c r="QS62" s="898"/>
      <c r="QT62" s="934"/>
      <c r="QU62" s="934"/>
      <c r="QV62" s="934"/>
      <c r="QW62" s="934"/>
      <c r="QX62" s="935"/>
      <c r="QY62" s="936"/>
      <c r="RB62" s="405"/>
      <c r="RC62" s="406"/>
      <c r="RD62" s="407"/>
      <c r="RE62" s="408"/>
      <c r="RF62" s="409"/>
      <c r="RG62" s="410"/>
      <c r="RH62" s="410"/>
      <c r="RI62" s="898"/>
      <c r="RJ62" s="898"/>
      <c r="RK62" s="934"/>
      <c r="RL62" s="934"/>
      <c r="RM62" s="934"/>
      <c r="RN62" s="934"/>
      <c r="RO62" s="935"/>
      <c r="RP62" s="936"/>
      <c r="RS62" s="405"/>
      <c r="RT62" s="406"/>
      <c r="RU62" s="407"/>
      <c r="RV62" s="408"/>
      <c r="RW62" s="409"/>
      <c r="RX62" s="410"/>
      <c r="RY62" s="410"/>
      <c r="RZ62" s="898"/>
      <c r="SA62" s="898"/>
      <c r="SB62" s="934"/>
      <c r="SC62" s="934"/>
      <c r="SD62" s="934"/>
      <c r="SE62" s="934"/>
      <c r="SF62" s="935"/>
      <c r="SG62" s="936"/>
      <c r="SJ62" s="405"/>
      <c r="SK62" s="406"/>
      <c r="SL62" s="407"/>
      <c r="SM62" s="408"/>
      <c r="SN62" s="409"/>
      <c r="SO62" s="410"/>
      <c r="SP62" s="410"/>
      <c r="SQ62" s="898"/>
      <c r="SR62" s="898"/>
      <c r="SS62" s="934"/>
      <c r="ST62" s="934"/>
      <c r="SU62" s="934"/>
      <c r="SV62" s="934"/>
      <c r="SW62" s="935"/>
      <c r="SX62" s="936"/>
    </row>
    <row r="63" spans="2:518" ht="56.25" customHeight="1" thickTop="1" thickBot="1">
      <c r="B63" s="958" t="s">
        <v>790</v>
      </c>
      <c r="C63" s="1030" t="s">
        <v>276</v>
      </c>
      <c r="D63" s="1031" t="s">
        <v>268</v>
      </c>
      <c r="E63" s="1044">
        <f>7+16</f>
        <v>23</v>
      </c>
      <c r="F63" s="1045"/>
      <c r="G63" s="963">
        <f>ROUND(E63*F63,0)</f>
        <v>0</v>
      </c>
      <c r="H63" s="964"/>
      <c r="K63" s="958" t="s">
        <v>790</v>
      </c>
      <c r="L63" s="1030" t="s">
        <v>276</v>
      </c>
      <c r="M63" s="1031" t="s">
        <v>268</v>
      </c>
      <c r="N63" s="1044">
        <f>7+16</f>
        <v>23</v>
      </c>
      <c r="O63" s="1046">
        <v>33032</v>
      </c>
      <c r="P63" s="963">
        <f>ROUND(N63*O63,0)</f>
        <v>759736</v>
      </c>
      <c r="Q63" s="964"/>
      <c r="R63" s="898">
        <f>IF(EXACT(VLOOKUP(K63,OFERTA_0,2,FALSE),L63),1,0)</f>
        <v>1</v>
      </c>
      <c r="S63" s="898">
        <f>IF(EXACT(VLOOKUP(K63,OFERTA_0,3,FALSE),M63),1,0)</f>
        <v>1</v>
      </c>
      <c r="T63" s="899">
        <f>IF(EXACT(VLOOKUP(K63,OFERTA_0,4,FALSE),N63),1,0)</f>
        <v>1</v>
      </c>
      <c r="U63" s="899">
        <f>IF(O63=0,0,1)</f>
        <v>1</v>
      </c>
      <c r="V63" s="899">
        <f>IF(P63=0,0,1)</f>
        <v>1</v>
      </c>
      <c r="W63" s="899">
        <f>PRODUCT(R63:V63)</f>
        <v>1</v>
      </c>
      <c r="X63" s="966">
        <f>ROUND(P63,0)</f>
        <v>759736</v>
      </c>
      <c r="Y63" s="901">
        <f>P63-X63</f>
        <v>0</v>
      </c>
      <c r="Z63" s="872"/>
      <c r="AA63" s="872"/>
      <c r="AB63" s="958" t="s">
        <v>790</v>
      </c>
      <c r="AC63" s="1030" t="s">
        <v>276</v>
      </c>
      <c r="AD63" s="1031" t="s">
        <v>268</v>
      </c>
      <c r="AE63" s="1044">
        <f>7+16</f>
        <v>23</v>
      </c>
      <c r="AF63" s="1045">
        <v>51000</v>
      </c>
      <c r="AG63" s="963">
        <f>ROUND(AE63*AF63,0)</f>
        <v>1173000</v>
      </c>
      <c r="AH63" s="964"/>
      <c r="AI63" s="898">
        <f>IF(EXACT(VLOOKUP(AB63,OFERTA_0,2,FALSE),AC63),1,0)</f>
        <v>1</v>
      </c>
      <c r="AJ63" s="898">
        <f>IF(EXACT(VLOOKUP(AB63,OFERTA_0,3,FALSE),AD63),1,0)</f>
        <v>1</v>
      </c>
      <c r="AK63" s="899">
        <f>IF(EXACT(VLOOKUP(AB63,OFERTA_0,4,FALSE),AE63),1,0)</f>
        <v>1</v>
      </c>
      <c r="AL63" s="899">
        <f>IF(AF63=0,0,1)</f>
        <v>1</v>
      </c>
      <c r="AM63" s="899">
        <f>IF(AG63=0,0,1)</f>
        <v>1</v>
      </c>
      <c r="AN63" s="899">
        <f>PRODUCT(AI63:AM63)</f>
        <v>1</v>
      </c>
      <c r="AO63" s="966">
        <f>ROUND(AG63,0)</f>
        <v>1173000</v>
      </c>
      <c r="AP63" s="901">
        <f>AG63-AO63</f>
        <v>0</v>
      </c>
      <c r="AQ63" s="872"/>
      <c r="AR63" s="872"/>
      <c r="AS63" s="958" t="s">
        <v>790</v>
      </c>
      <c r="AT63" s="1035" t="s">
        <v>276</v>
      </c>
      <c r="AU63" s="1031" t="s">
        <v>268</v>
      </c>
      <c r="AV63" s="1044">
        <f>7+16</f>
        <v>23</v>
      </c>
      <c r="AW63" s="1047">
        <v>38000</v>
      </c>
      <c r="AX63" s="969">
        <f>ROUND(AV63*AW63,0)</f>
        <v>874000</v>
      </c>
      <c r="AY63" s="964"/>
      <c r="AZ63" s="898">
        <f>IF(EXACT(VLOOKUP(AS63,OFERTA_0,2,FALSE),AT63),1,0)</f>
        <v>1</v>
      </c>
      <c r="BA63" s="898">
        <f>IF(EXACT(VLOOKUP(AS63,OFERTA_0,3,FALSE),AU63),1,0)</f>
        <v>1</v>
      </c>
      <c r="BB63" s="899">
        <f>IF(EXACT(VLOOKUP(AS63,OFERTA_0,4,FALSE),AV63),1,0)</f>
        <v>1</v>
      </c>
      <c r="BC63" s="899">
        <f>IF(AW63=0,0,1)</f>
        <v>1</v>
      </c>
      <c r="BD63" s="899">
        <f>IF(AX63=0,0,1)</f>
        <v>1</v>
      </c>
      <c r="BE63" s="899">
        <f>PRODUCT(AZ63:BD63)</f>
        <v>1</v>
      </c>
      <c r="BF63" s="966">
        <f>ROUND(AX63,0)</f>
        <v>874000</v>
      </c>
      <c r="BG63" s="901">
        <f>AX63-BF63</f>
        <v>0</v>
      </c>
      <c r="BJ63" s="958" t="s">
        <v>790</v>
      </c>
      <c r="BK63" s="1030" t="s">
        <v>276</v>
      </c>
      <c r="BL63" s="1031" t="s">
        <v>268</v>
      </c>
      <c r="BM63" s="1044">
        <f>7+16</f>
        <v>23</v>
      </c>
      <c r="BN63" s="1045">
        <v>27500</v>
      </c>
      <c r="BO63" s="963">
        <f>ROUND(BM63*BN63,0)</f>
        <v>632500</v>
      </c>
      <c r="BP63" s="964"/>
      <c r="BQ63" s="898">
        <f>IF(EXACT(VLOOKUP(BJ63,OFERTA_0,2,FALSE),BK63),1,0)</f>
        <v>1</v>
      </c>
      <c r="BR63" s="898">
        <f>IF(EXACT(VLOOKUP(BJ63,OFERTA_0,3,FALSE),BL63),1,0)</f>
        <v>1</v>
      </c>
      <c r="BS63" s="899">
        <f>IF(EXACT(VLOOKUP(BJ63,OFERTA_0,4,FALSE),BM63),1,0)</f>
        <v>1</v>
      </c>
      <c r="BT63" s="899">
        <f>IF(BN63=0,0,1)</f>
        <v>1</v>
      </c>
      <c r="BU63" s="899">
        <f>IF(BO63=0,0,1)</f>
        <v>1</v>
      </c>
      <c r="BV63" s="899">
        <f>PRODUCT(BQ63:BU63)</f>
        <v>1</v>
      </c>
      <c r="BW63" s="966">
        <f>ROUND(BO63,0)</f>
        <v>632500</v>
      </c>
      <c r="BX63" s="901">
        <f>BO63-BW63</f>
        <v>0</v>
      </c>
      <c r="CA63" s="958" t="s">
        <v>790</v>
      </c>
      <c r="CB63" s="1030" t="s">
        <v>276</v>
      </c>
      <c r="CC63" s="1031" t="s">
        <v>268</v>
      </c>
      <c r="CD63" s="1044">
        <f>7+16</f>
        <v>23</v>
      </c>
      <c r="CE63" s="1045">
        <v>32173</v>
      </c>
      <c r="CF63" s="963">
        <f>ROUND(CD63*CE63,0)</f>
        <v>739979</v>
      </c>
      <c r="CG63" s="964"/>
      <c r="CH63" s="898">
        <f>IF(EXACT(VLOOKUP(CA63,OFERTA_0,2,FALSE),CB63),1,0)</f>
        <v>1</v>
      </c>
      <c r="CI63" s="898">
        <f>IF(EXACT(VLOOKUP(CA63,OFERTA_0,3,FALSE),CC63),1,0)</f>
        <v>1</v>
      </c>
      <c r="CJ63" s="899">
        <f>IF(EXACT(VLOOKUP(CA63,OFERTA_0,4,FALSE),CD63),1,0)</f>
        <v>1</v>
      </c>
      <c r="CK63" s="899">
        <f>IF(CE63=0,0,1)</f>
        <v>1</v>
      </c>
      <c r="CL63" s="899">
        <f>IF(CF63=0,0,1)</f>
        <v>1</v>
      </c>
      <c r="CM63" s="899">
        <f>PRODUCT(CH63:CL63)</f>
        <v>1</v>
      </c>
      <c r="CN63" s="966">
        <f>ROUND(CF63,0)</f>
        <v>739979</v>
      </c>
      <c r="CO63" s="901">
        <f>CF63-CN63</f>
        <v>0</v>
      </c>
      <c r="CR63" s="958" t="s">
        <v>790</v>
      </c>
      <c r="CS63" s="1030" t="s">
        <v>276</v>
      </c>
      <c r="CT63" s="1031" t="s">
        <v>268</v>
      </c>
      <c r="CU63" s="1044">
        <f>7+16</f>
        <v>23</v>
      </c>
      <c r="CV63" s="1045">
        <v>79800</v>
      </c>
      <c r="CW63" s="963">
        <f>ROUND(CU63*CV63,0)</f>
        <v>1835400</v>
      </c>
      <c r="CX63" s="964"/>
      <c r="CY63" s="898">
        <f>IF(EXACT(VLOOKUP(CR63,OFERTA_0,2,FALSE),CS63),1,0)</f>
        <v>1</v>
      </c>
      <c r="CZ63" s="898">
        <f>IF(EXACT(VLOOKUP(CR63,OFERTA_0,3,FALSE),CT63),1,0)</f>
        <v>1</v>
      </c>
      <c r="DA63" s="899">
        <f>IF(EXACT(VLOOKUP(CR63,OFERTA_0,4,FALSE),CU63),1,0)</f>
        <v>1</v>
      </c>
      <c r="DB63" s="899">
        <f>IF(CV63=0,0,1)</f>
        <v>1</v>
      </c>
      <c r="DC63" s="899">
        <f>IF(CW63=0,0,1)</f>
        <v>1</v>
      </c>
      <c r="DD63" s="899">
        <f>PRODUCT(CY63:DC63)</f>
        <v>1</v>
      </c>
      <c r="DE63" s="966">
        <f>ROUND(CW63,0)</f>
        <v>1835400</v>
      </c>
      <c r="DF63" s="901">
        <f>CW63-DE63</f>
        <v>0</v>
      </c>
      <c r="DI63" s="958" t="s">
        <v>790</v>
      </c>
      <c r="DJ63" s="1030" t="s">
        <v>276</v>
      </c>
      <c r="DK63" s="1031" t="s">
        <v>268</v>
      </c>
      <c r="DL63" s="1044">
        <f>7+16</f>
        <v>23</v>
      </c>
      <c r="DM63" s="1045">
        <v>42798</v>
      </c>
      <c r="DN63" s="963">
        <f>ROUND(DL63*DM63,0)</f>
        <v>984354</v>
      </c>
      <c r="DO63" s="964"/>
      <c r="DP63" s="898">
        <f>IF(EXACT(VLOOKUP(DI63,OFERTA_0,2,FALSE),DJ63),1,0)</f>
        <v>1</v>
      </c>
      <c r="DQ63" s="898">
        <f>IF(EXACT(VLOOKUP(DI63,OFERTA_0,3,FALSE),DK63),1,0)</f>
        <v>1</v>
      </c>
      <c r="DR63" s="899">
        <f>IF(EXACT(VLOOKUP(DI63,OFERTA_0,4,FALSE),DL63),1,0)</f>
        <v>1</v>
      </c>
      <c r="DS63" s="899">
        <f>IF(DM63=0,0,1)</f>
        <v>1</v>
      </c>
      <c r="DT63" s="899">
        <f>IF(DN63=0,0,1)</f>
        <v>1</v>
      </c>
      <c r="DU63" s="899">
        <f>PRODUCT(DP63:DT63)</f>
        <v>1</v>
      </c>
      <c r="DV63" s="966">
        <f>ROUND(DN63,0)</f>
        <v>984354</v>
      </c>
      <c r="DW63" s="901">
        <f>DN63-DV63</f>
        <v>0</v>
      </c>
      <c r="DZ63" s="958" t="s">
        <v>790</v>
      </c>
      <c r="EA63" s="1030" t="s">
        <v>276</v>
      </c>
      <c r="EB63" s="1031" t="s">
        <v>268</v>
      </c>
      <c r="EC63" s="1044">
        <f>7+16</f>
        <v>23</v>
      </c>
      <c r="ED63" s="1045">
        <v>75842</v>
      </c>
      <c r="EE63" s="963">
        <f>ROUND(EC63*ED63,0)</f>
        <v>1744366</v>
      </c>
      <c r="EF63" s="964"/>
      <c r="EG63" s="898">
        <f>IF(EXACT(VLOOKUP(DZ63,OFERTA_0,2,FALSE),EA63),1,0)</f>
        <v>1</v>
      </c>
      <c r="EH63" s="898">
        <f>IF(EXACT(VLOOKUP(DZ63,OFERTA_0,3,FALSE),EB63),1,0)</f>
        <v>1</v>
      </c>
      <c r="EI63" s="899">
        <f>IF(EXACT(VLOOKUP(DZ63,OFERTA_0,4,FALSE),EC63),1,0)</f>
        <v>1</v>
      </c>
      <c r="EJ63" s="899">
        <f>IF(ED63=0,0,1)</f>
        <v>1</v>
      </c>
      <c r="EK63" s="899">
        <f>IF(EE63=0,0,1)</f>
        <v>1</v>
      </c>
      <c r="EL63" s="899">
        <f>PRODUCT(EG63:EK63)</f>
        <v>1</v>
      </c>
      <c r="EM63" s="966">
        <f>ROUND(EE63,0)</f>
        <v>1744366</v>
      </c>
      <c r="EN63" s="901">
        <f>EE63-EM63</f>
        <v>0</v>
      </c>
      <c r="EQ63" s="958" t="s">
        <v>790</v>
      </c>
      <c r="ER63" s="1030" t="s">
        <v>276</v>
      </c>
      <c r="ES63" s="1031" t="s">
        <v>268</v>
      </c>
      <c r="ET63" s="1044">
        <f>7+16</f>
        <v>23</v>
      </c>
      <c r="EU63" s="1045">
        <v>32400</v>
      </c>
      <c r="EV63" s="963">
        <f>ROUND(ET63*EU63,0)</f>
        <v>745200</v>
      </c>
      <c r="EW63" s="964"/>
      <c r="EX63" s="898">
        <f>IF(EXACT(VLOOKUP(EQ63,OFERTA_0,2,FALSE),ER63),1,0)</f>
        <v>1</v>
      </c>
      <c r="EY63" s="898">
        <f>IF(EXACT(VLOOKUP(EQ63,OFERTA_0,3,FALSE),ES63),1,0)</f>
        <v>1</v>
      </c>
      <c r="EZ63" s="899">
        <f>IF(EXACT(VLOOKUP(EQ63,OFERTA_0,4,FALSE),ET63),1,0)</f>
        <v>1</v>
      </c>
      <c r="FA63" s="899">
        <f>IF(EU63=0,0,1)</f>
        <v>1</v>
      </c>
      <c r="FB63" s="899">
        <f>IF(EV63=0,0,1)</f>
        <v>1</v>
      </c>
      <c r="FC63" s="899">
        <f>PRODUCT(EX63:FB63)</f>
        <v>1</v>
      </c>
      <c r="FD63" s="966">
        <f>ROUND(EV63,0)</f>
        <v>745200</v>
      </c>
      <c r="FE63" s="901">
        <f>EV63-FD63</f>
        <v>0</v>
      </c>
      <c r="FH63" s="958"/>
      <c r="FI63" s="1067"/>
      <c r="FJ63" s="1031"/>
      <c r="FK63" s="1044"/>
      <c r="FL63" s="1045"/>
      <c r="FM63" s="963">
        <f>ROUND(FK63*FL63,0)</f>
        <v>0</v>
      </c>
      <c r="FN63" s="964"/>
      <c r="FO63" s="898" t="e">
        <f>IF(EXACT(VLOOKUP(FH63,OFERTA_0,2,FALSE),FI63),1,0)</f>
        <v>#N/A</v>
      </c>
      <c r="FP63" s="898" t="e">
        <f>IF(EXACT(VLOOKUP(FH63,OFERTA_0,3,FALSE),FJ63),1,0)</f>
        <v>#N/A</v>
      </c>
      <c r="FQ63" s="899" t="e">
        <f>IF(EXACT(VLOOKUP(FH63,OFERTA_0,4,FALSE),FK63),1,0)</f>
        <v>#N/A</v>
      </c>
      <c r="FR63" s="899">
        <f>IF(FL63=0,0,1)</f>
        <v>0</v>
      </c>
      <c r="FS63" s="899">
        <f>IF(FM63=0,0,1)</f>
        <v>0</v>
      </c>
      <c r="FT63" s="899" t="e">
        <f>PRODUCT(FO63:FS63)</f>
        <v>#N/A</v>
      </c>
      <c r="FU63" s="966">
        <f>ROUND(FM63,0)</f>
        <v>0</v>
      </c>
      <c r="FV63" s="901">
        <f>FM63-FU63</f>
        <v>0</v>
      </c>
      <c r="FY63" s="958" t="s">
        <v>790</v>
      </c>
      <c r="FZ63" s="1030" t="s">
        <v>276</v>
      </c>
      <c r="GA63" s="1031" t="s">
        <v>268</v>
      </c>
      <c r="GB63" s="1044">
        <f>7+16</f>
        <v>23</v>
      </c>
      <c r="GC63" s="1046">
        <v>33000</v>
      </c>
      <c r="GD63" s="963">
        <f>ROUND(GB63*GC63,0)</f>
        <v>759000</v>
      </c>
      <c r="GE63" s="964"/>
      <c r="GF63" s="898">
        <f>IF(EXACT(VLOOKUP(FY63,OFERTA_0,2,FALSE),FZ63),1,0)</f>
        <v>1</v>
      </c>
      <c r="GG63" s="898">
        <f>IF(EXACT(VLOOKUP(FY63,OFERTA_0,3,FALSE),GA63),1,0)</f>
        <v>1</v>
      </c>
      <c r="GH63" s="899">
        <f>IF(EXACT(VLOOKUP(FY63,OFERTA_0,4,FALSE),GB63),1,0)</f>
        <v>1</v>
      </c>
      <c r="GI63" s="899">
        <f>IF(GC63=0,0,1)</f>
        <v>1</v>
      </c>
      <c r="GJ63" s="899">
        <f>IF(GD63=0,0,1)</f>
        <v>1</v>
      </c>
      <c r="GK63" s="899">
        <f>PRODUCT(GF63:GJ63)</f>
        <v>1</v>
      </c>
      <c r="GL63" s="966">
        <f>ROUND(GD63,0)</f>
        <v>759000</v>
      </c>
      <c r="GM63" s="901">
        <f>GD63-GL63</f>
        <v>0</v>
      </c>
      <c r="GP63" s="958" t="s">
        <v>790</v>
      </c>
      <c r="GQ63" s="1030" t="s">
        <v>276</v>
      </c>
      <c r="GR63" s="1031" t="s">
        <v>268</v>
      </c>
      <c r="GS63" s="1044">
        <f>7+16</f>
        <v>23</v>
      </c>
      <c r="GT63" s="1045">
        <v>32370</v>
      </c>
      <c r="GU63" s="963">
        <f>ROUND(GS63*GT63,0)</f>
        <v>744510</v>
      </c>
      <c r="GV63" s="964"/>
      <c r="GW63" s="898">
        <f>IF(EXACT(VLOOKUP(GP63,OFERTA_0,2,FALSE),GQ63),1,0)</f>
        <v>1</v>
      </c>
      <c r="GX63" s="898">
        <f>IF(EXACT(VLOOKUP(GP63,OFERTA_0,3,FALSE),GR63),1,0)</f>
        <v>1</v>
      </c>
      <c r="GY63" s="899">
        <f>IF(EXACT(VLOOKUP(GP63,OFERTA_0,4,FALSE),GS63),1,0)</f>
        <v>1</v>
      </c>
      <c r="GZ63" s="899">
        <f>IF(GT63=0,0,1)</f>
        <v>1</v>
      </c>
      <c r="HA63" s="899">
        <f>IF(GU63=0,0,1)</f>
        <v>1</v>
      </c>
      <c r="HB63" s="899">
        <f>PRODUCT(GW63:HA63)</f>
        <v>1</v>
      </c>
      <c r="HC63" s="966">
        <f>ROUND(GU63,0)</f>
        <v>744510</v>
      </c>
      <c r="HD63" s="901">
        <f>GU63-HC63</f>
        <v>0</v>
      </c>
      <c r="HG63" s="958" t="s">
        <v>790</v>
      </c>
      <c r="HH63" s="1030" t="s">
        <v>276</v>
      </c>
      <c r="HI63" s="1031" t="s">
        <v>268</v>
      </c>
      <c r="HJ63" s="1044">
        <f>7+16</f>
        <v>23</v>
      </c>
      <c r="HK63" s="1045">
        <v>47652</v>
      </c>
      <c r="HL63" s="963">
        <f>ROUND(HJ63*HK63,0)</f>
        <v>1095996</v>
      </c>
      <c r="HM63" s="964"/>
      <c r="HN63" s="898">
        <f>IF(EXACT(VLOOKUP(HG63,OFERTA_0,2,FALSE),HH63),1,0)</f>
        <v>1</v>
      </c>
      <c r="HO63" s="898">
        <f>IF(EXACT(VLOOKUP(HG63,OFERTA_0,3,FALSE),HI63),1,0)</f>
        <v>1</v>
      </c>
      <c r="HP63" s="899">
        <f>IF(EXACT(VLOOKUP(HG63,OFERTA_0,4,FALSE),HJ63),1,0)</f>
        <v>1</v>
      </c>
      <c r="HQ63" s="899">
        <f>IF(HK63=0,0,1)</f>
        <v>1</v>
      </c>
      <c r="HR63" s="899">
        <f>IF(HL63=0,0,1)</f>
        <v>1</v>
      </c>
      <c r="HS63" s="899">
        <f>PRODUCT(HN63:HR63)</f>
        <v>1</v>
      </c>
      <c r="HT63" s="966">
        <f>ROUND(HL63,0)</f>
        <v>1095996</v>
      </c>
      <c r="HU63" s="901">
        <f>HL63-HT63</f>
        <v>0</v>
      </c>
      <c r="HX63" s="958" t="s">
        <v>790</v>
      </c>
      <c r="HY63" s="1030" t="s">
        <v>276</v>
      </c>
      <c r="HZ63" s="1031" t="s">
        <v>268</v>
      </c>
      <c r="IA63" s="1044">
        <f>7+16</f>
        <v>23</v>
      </c>
      <c r="IB63" s="1048">
        <v>48000</v>
      </c>
      <c r="IC63" s="972">
        <f>ROUND(IA63*IB63,0)</f>
        <v>1104000</v>
      </c>
      <c r="ID63" s="964"/>
      <c r="IE63" s="898">
        <f>IF(EXACT(VLOOKUP(HX63,OFERTA_0,2,FALSE),HY63),1,0)</f>
        <v>1</v>
      </c>
      <c r="IF63" s="898">
        <f>IF(EXACT(VLOOKUP(HX63,OFERTA_0,3,FALSE),HZ63),1,0)</f>
        <v>1</v>
      </c>
      <c r="IG63" s="899">
        <f>IF(EXACT(VLOOKUP(HX63,OFERTA_0,4,FALSE),IA63),1,0)</f>
        <v>1</v>
      </c>
      <c r="IH63" s="899">
        <f>IF(IB63=0,0,1)</f>
        <v>1</v>
      </c>
      <c r="II63" s="899">
        <f>IF(IC63=0,0,1)</f>
        <v>1</v>
      </c>
      <c r="IJ63" s="899">
        <f>PRODUCT(IE63:II63)</f>
        <v>1</v>
      </c>
      <c r="IK63" s="966">
        <f>ROUND(IC63,0)</f>
        <v>1104000</v>
      </c>
      <c r="IL63" s="901">
        <f>IC63-IK63</f>
        <v>0</v>
      </c>
      <c r="IO63" s="958" t="s">
        <v>790</v>
      </c>
      <c r="IP63" s="1030" t="s">
        <v>276</v>
      </c>
      <c r="IQ63" s="1031" t="s">
        <v>268</v>
      </c>
      <c r="IR63" s="1044">
        <f>7+16</f>
        <v>23</v>
      </c>
      <c r="IS63" s="1045">
        <v>82000</v>
      </c>
      <c r="IT63" s="963">
        <f>ROUND(IR63*IS63,0)</f>
        <v>1886000</v>
      </c>
      <c r="IU63" s="964"/>
      <c r="IV63" s="898">
        <f>IF(EXACT(VLOOKUP(IO63,OFERTA_0,2,FALSE),IP63),1,0)</f>
        <v>1</v>
      </c>
      <c r="IW63" s="898">
        <f>IF(EXACT(VLOOKUP(IO63,OFERTA_0,3,FALSE),IQ63),1,0)</f>
        <v>1</v>
      </c>
      <c r="IX63" s="899">
        <f>IF(EXACT(VLOOKUP(IO63,OFERTA_0,4,FALSE),IR63),1,0)</f>
        <v>1</v>
      </c>
      <c r="IY63" s="899">
        <f>IF(IS63=0,0,1)</f>
        <v>1</v>
      </c>
      <c r="IZ63" s="899">
        <f>IF(IT63=0,0,1)</f>
        <v>1</v>
      </c>
      <c r="JA63" s="899">
        <f>PRODUCT(IV63:IZ63)</f>
        <v>1</v>
      </c>
      <c r="JB63" s="966">
        <f>ROUND(IT63,0)</f>
        <v>1886000</v>
      </c>
      <c r="JC63" s="901">
        <f>IT63-JB63</f>
        <v>0</v>
      </c>
      <c r="JF63" s="958" t="s">
        <v>790</v>
      </c>
      <c r="JG63" s="1030" t="s">
        <v>276</v>
      </c>
      <c r="JH63" s="1031" t="s">
        <v>268</v>
      </c>
      <c r="JI63" s="1044">
        <f>7+16</f>
        <v>23</v>
      </c>
      <c r="JJ63" s="1045">
        <v>39000</v>
      </c>
      <c r="JK63" s="963">
        <f>ROUND(JI63*JJ63,0)</f>
        <v>897000</v>
      </c>
      <c r="JL63" s="964"/>
      <c r="JM63" s="898">
        <f>IF(EXACT(VLOOKUP(JF63,OFERTA_0,2,FALSE),JG63),1,0)</f>
        <v>1</v>
      </c>
      <c r="JN63" s="898">
        <f>IF(EXACT(VLOOKUP(JF63,OFERTA_0,3,FALSE),JH63),1,0)</f>
        <v>1</v>
      </c>
      <c r="JO63" s="899">
        <f>IF(EXACT(VLOOKUP(JF63,OFERTA_0,4,FALSE),JI63),1,0)</f>
        <v>1</v>
      </c>
      <c r="JP63" s="899">
        <f>IF(JJ63=0,0,1)</f>
        <v>1</v>
      </c>
      <c r="JQ63" s="899">
        <f>IF(JK63=0,0,1)</f>
        <v>1</v>
      </c>
      <c r="JR63" s="899">
        <f>PRODUCT(JM63:JQ63)</f>
        <v>1</v>
      </c>
      <c r="JS63" s="966">
        <f>ROUND(JK63,0)</f>
        <v>897000</v>
      </c>
      <c r="JT63" s="901">
        <f>JK63-JS63</f>
        <v>0</v>
      </c>
      <c r="JW63" s="958" t="s">
        <v>790</v>
      </c>
      <c r="JX63" s="1030" t="s">
        <v>276</v>
      </c>
      <c r="JY63" s="1031" t="s">
        <v>268</v>
      </c>
      <c r="JZ63" s="1044">
        <f>7+16</f>
        <v>23</v>
      </c>
      <c r="KA63" s="1045">
        <v>53902.836800000005</v>
      </c>
      <c r="KB63" s="963">
        <f>ROUND(JZ63*KA63,0)</f>
        <v>1239765</v>
      </c>
      <c r="KC63" s="964"/>
      <c r="KD63" s="898">
        <f>IF(EXACT(VLOOKUP(JW63,OFERTA_0,2,FALSE),JX63),1,0)</f>
        <v>1</v>
      </c>
      <c r="KE63" s="898">
        <f>IF(EXACT(VLOOKUP(JW63,OFERTA_0,3,FALSE),JY63),1,0)</f>
        <v>1</v>
      </c>
      <c r="KF63" s="899">
        <f>IF(EXACT(VLOOKUP(JW63,OFERTA_0,4,FALSE),JZ63),1,0)</f>
        <v>1</v>
      </c>
      <c r="KG63" s="899">
        <f>IF(KA63=0,0,1)</f>
        <v>1</v>
      </c>
      <c r="KH63" s="899">
        <f>IF(KB63=0,0,1)</f>
        <v>1</v>
      </c>
      <c r="KI63" s="899">
        <f>PRODUCT(KD63:KH63)</f>
        <v>1</v>
      </c>
      <c r="KJ63" s="966">
        <f>ROUND(KB63,0)</f>
        <v>1239765</v>
      </c>
      <c r="KK63" s="901">
        <f>KB63-KJ63</f>
        <v>0</v>
      </c>
      <c r="KN63" s="958" t="s">
        <v>790</v>
      </c>
      <c r="KO63" s="1030" t="s">
        <v>276</v>
      </c>
      <c r="KP63" s="1031" t="s">
        <v>268</v>
      </c>
      <c r="KQ63" s="1044">
        <f>7+16</f>
        <v>23</v>
      </c>
      <c r="KR63" s="1045">
        <v>75000</v>
      </c>
      <c r="KS63" s="963">
        <f>ROUND(KQ63*KR63,0)</f>
        <v>1725000</v>
      </c>
      <c r="KT63" s="964"/>
      <c r="KU63" s="898">
        <f>IF(EXACT(VLOOKUP(KN63,OFERTA_0,2,FALSE),KO63),1,0)</f>
        <v>1</v>
      </c>
      <c r="KV63" s="898">
        <f>IF(EXACT(VLOOKUP(KN63,OFERTA_0,3,FALSE),KP63),1,0)</f>
        <v>1</v>
      </c>
      <c r="KW63" s="899">
        <f>IF(EXACT(VLOOKUP(KN63,OFERTA_0,4,FALSE),KQ63),1,0)</f>
        <v>1</v>
      </c>
      <c r="KX63" s="899">
        <f>IF(KR63=0,0,1)</f>
        <v>1</v>
      </c>
      <c r="KY63" s="899">
        <f>IF(KS63=0,0,1)</f>
        <v>1</v>
      </c>
      <c r="KZ63" s="899">
        <f>PRODUCT(KU63:KY63)</f>
        <v>1</v>
      </c>
      <c r="LA63" s="966">
        <f>ROUND(KS63,0)</f>
        <v>1725000</v>
      </c>
      <c r="LB63" s="901">
        <f>KS63-LA63</f>
        <v>0</v>
      </c>
      <c r="LE63" s="958" t="s">
        <v>790</v>
      </c>
      <c r="LF63" s="1030" t="s">
        <v>276</v>
      </c>
      <c r="LG63" s="1031" t="s">
        <v>268</v>
      </c>
      <c r="LH63" s="1044">
        <f>7+16</f>
        <v>23</v>
      </c>
      <c r="LI63" s="1049">
        <v>59820</v>
      </c>
      <c r="LJ63" s="974">
        <f>ROUND(LH63*LI63,0)</f>
        <v>1375860</v>
      </c>
      <c r="LK63" s="964"/>
      <c r="LL63" s="898">
        <f>IF(EXACT(VLOOKUP(LE63,OFERTA_0,2,FALSE),LF63),1,0)</f>
        <v>1</v>
      </c>
      <c r="LM63" s="898">
        <f>IF(EXACT(VLOOKUP(LE63,OFERTA_0,3,FALSE),LG63),1,0)</f>
        <v>1</v>
      </c>
      <c r="LN63" s="899">
        <f>IF(EXACT(VLOOKUP(LE63,OFERTA_0,4,FALSE),LH63),1,0)</f>
        <v>1</v>
      </c>
      <c r="LO63" s="899">
        <f>IF(LI63=0,0,1)</f>
        <v>1</v>
      </c>
      <c r="LP63" s="899">
        <f>IF(LJ63=0,0,1)</f>
        <v>1</v>
      </c>
      <c r="LQ63" s="899">
        <f>PRODUCT(LL63:LP63)</f>
        <v>1</v>
      </c>
      <c r="LR63" s="966">
        <f>ROUND(LJ63,0)</f>
        <v>1375860</v>
      </c>
      <c r="LS63" s="901">
        <f>LJ63-LR63</f>
        <v>0</v>
      </c>
      <c r="LV63" s="958" t="s">
        <v>790</v>
      </c>
      <c r="LW63" s="1030" t="s">
        <v>276</v>
      </c>
      <c r="LX63" s="1031" t="s">
        <v>268</v>
      </c>
      <c r="LY63" s="1044">
        <f>7+16</f>
        <v>23</v>
      </c>
      <c r="LZ63" s="1045">
        <v>18200</v>
      </c>
      <c r="MA63" s="963">
        <f>ROUND(LY63*LZ63,0)</f>
        <v>418600</v>
      </c>
      <c r="MB63" s="964"/>
      <c r="MC63" s="898">
        <f>IF(EXACT(VLOOKUP(LV63,OFERTA_0,2,FALSE),LW63),1,0)</f>
        <v>1</v>
      </c>
      <c r="MD63" s="898">
        <f>IF(EXACT(VLOOKUP(LV63,OFERTA_0,3,FALSE),LX63),1,0)</f>
        <v>1</v>
      </c>
      <c r="ME63" s="899">
        <f>IF(EXACT(VLOOKUP(LV63,OFERTA_0,4,FALSE),LY63),1,0)</f>
        <v>1</v>
      </c>
      <c r="MF63" s="899">
        <f>IF(LZ63=0,0,1)</f>
        <v>1</v>
      </c>
      <c r="MG63" s="899">
        <f>IF(MA63=0,0,1)</f>
        <v>1</v>
      </c>
      <c r="MH63" s="899">
        <f>PRODUCT(MC63:MG63)</f>
        <v>1</v>
      </c>
      <c r="MI63" s="966">
        <f>ROUND(MA63,0)</f>
        <v>418600</v>
      </c>
      <c r="MJ63" s="901">
        <f>MA63-MI63</f>
        <v>0</v>
      </c>
      <c r="MM63" s="958" t="s">
        <v>790</v>
      </c>
      <c r="MN63" s="1030" t="s">
        <v>276</v>
      </c>
      <c r="MO63" s="1031" t="s">
        <v>268</v>
      </c>
      <c r="MP63" s="1044">
        <f>7+16</f>
        <v>23</v>
      </c>
      <c r="MQ63" s="1045">
        <v>60000</v>
      </c>
      <c r="MR63" s="963">
        <f>ROUND(MP63*MQ63,0)</f>
        <v>1380000</v>
      </c>
      <c r="MS63" s="964"/>
      <c r="MT63" s="898">
        <f>IF(EXACT(VLOOKUP(MM63,OFERTA_0,2,FALSE),MN63),1,0)</f>
        <v>1</v>
      </c>
      <c r="MU63" s="898">
        <f>IF(EXACT(VLOOKUP(MM63,OFERTA_0,3,FALSE),MO63),1,0)</f>
        <v>1</v>
      </c>
      <c r="MV63" s="899">
        <f>IF(EXACT(VLOOKUP(MM63,OFERTA_0,4,FALSE),MP63),1,0)</f>
        <v>1</v>
      </c>
      <c r="MW63" s="899">
        <f>IF(MQ63=0,0,1)</f>
        <v>1</v>
      </c>
      <c r="MX63" s="899">
        <f>IF(MR63=0,0,1)</f>
        <v>1</v>
      </c>
      <c r="MY63" s="899">
        <f>PRODUCT(MT63:MX63)</f>
        <v>1</v>
      </c>
      <c r="MZ63" s="966">
        <f>ROUND(MR63,0)</f>
        <v>1380000</v>
      </c>
      <c r="NA63" s="901">
        <f>MR63-MZ63</f>
        <v>0</v>
      </c>
      <c r="ND63" s="975" t="s">
        <v>790</v>
      </c>
      <c r="NE63" s="976" t="s">
        <v>276</v>
      </c>
      <c r="NF63" s="977" t="s">
        <v>268</v>
      </c>
      <c r="NG63" s="978">
        <f>7+16</f>
        <v>23</v>
      </c>
      <c r="NH63" s="979">
        <v>2688.84</v>
      </c>
      <c r="NI63" s="980">
        <v>61843</v>
      </c>
      <c r="NJ63" s="964"/>
      <c r="NK63" s="898">
        <f>IF(EXACT(VLOOKUP(ND63,OFERTA_0,2,FALSE),NE63),1,0)</f>
        <v>1</v>
      </c>
      <c r="NL63" s="898">
        <f>IF(EXACT(VLOOKUP(ND63,OFERTA_0,3,FALSE),NF63),1,0)</f>
        <v>1</v>
      </c>
      <c r="NM63" s="899">
        <f>IF(EXACT(VLOOKUP(ND63,OFERTA_0,4,FALSE),NG63),1,0)</f>
        <v>1</v>
      </c>
      <c r="NN63" s="899">
        <f>IF(NH63=0,0,1)</f>
        <v>1</v>
      </c>
      <c r="NO63" s="899">
        <f>IF(NI63=0,0,1)</f>
        <v>1</v>
      </c>
      <c r="NP63" s="899">
        <f>PRODUCT(NK63:NO63)</f>
        <v>1</v>
      </c>
      <c r="NQ63" s="966">
        <f>ROUND(NI63,0)</f>
        <v>61843</v>
      </c>
      <c r="NR63" s="901">
        <f>NI63-NQ63</f>
        <v>0</v>
      </c>
      <c r="NU63" s="981" t="s">
        <v>790</v>
      </c>
      <c r="NV63" s="982" t="s">
        <v>276</v>
      </c>
      <c r="NW63" s="983" t="s">
        <v>268</v>
      </c>
      <c r="NX63" s="984">
        <f>7+16</f>
        <v>23</v>
      </c>
      <c r="NY63" s="1050">
        <v>2716</v>
      </c>
      <c r="NZ63" s="986">
        <f>ROUND(NX63*NY63,0)</f>
        <v>62468</v>
      </c>
      <c r="OA63" s="964"/>
      <c r="OB63" s="898">
        <f>IF(EXACT(VLOOKUP(NU63,OFERTA_0,2,FALSE),NV63),1,0)</f>
        <v>1</v>
      </c>
      <c r="OC63" s="898">
        <f>IF(EXACT(VLOOKUP(NU63,OFERTA_0,3,FALSE),NW63),1,0)</f>
        <v>1</v>
      </c>
      <c r="OD63" s="899">
        <f>IF(EXACT(VLOOKUP(NU63,OFERTA_0,4,FALSE),NX63),1,0)</f>
        <v>1</v>
      </c>
      <c r="OE63" s="899">
        <f>IF(NY63=0,0,1)</f>
        <v>1</v>
      </c>
      <c r="OF63" s="899">
        <f>IF(NZ63=0,0,1)</f>
        <v>1</v>
      </c>
      <c r="OG63" s="899">
        <f>PRODUCT(OB63:OF63)</f>
        <v>1</v>
      </c>
      <c r="OH63" s="966">
        <f>ROUND(NZ63,0)</f>
        <v>62468</v>
      </c>
      <c r="OI63" s="901">
        <f>NZ63-OH63</f>
        <v>0</v>
      </c>
      <c r="OL63" s="958" t="s">
        <v>790</v>
      </c>
      <c r="OM63" s="1030" t="s">
        <v>276</v>
      </c>
      <c r="ON63" s="1031" t="s">
        <v>268</v>
      </c>
      <c r="OO63" s="1044">
        <f>7+16</f>
        <v>23</v>
      </c>
      <c r="OP63" s="1045">
        <v>46484</v>
      </c>
      <c r="OQ63" s="963">
        <f>ROUND(OO63*OP63,0)</f>
        <v>1069132</v>
      </c>
      <c r="OR63" s="964"/>
      <c r="OS63" s="898">
        <f>IF(EXACT(VLOOKUP(OL63,OFERTA_0,2,FALSE),OM63),1,0)</f>
        <v>1</v>
      </c>
      <c r="OT63" s="898">
        <f>IF(EXACT(VLOOKUP(OL63,OFERTA_0,3,FALSE),ON63),1,0)</f>
        <v>1</v>
      </c>
      <c r="OU63" s="899">
        <f>IF(EXACT(VLOOKUP(OL63,OFERTA_0,4,FALSE),OO63),1,0)</f>
        <v>1</v>
      </c>
      <c r="OV63" s="899">
        <f>IF(OP63=0,0,1)</f>
        <v>1</v>
      </c>
      <c r="OW63" s="899">
        <f>IF(OQ63=0,0,1)</f>
        <v>1</v>
      </c>
      <c r="OX63" s="899">
        <f>PRODUCT(OS63:OW63)</f>
        <v>1</v>
      </c>
      <c r="OY63" s="966">
        <f>ROUND(OQ63,0)</f>
        <v>1069132</v>
      </c>
      <c r="OZ63" s="901">
        <f>OQ63-OY63</f>
        <v>0</v>
      </c>
      <c r="PC63" s="958" t="s">
        <v>790</v>
      </c>
      <c r="PD63" s="1030" t="s">
        <v>276</v>
      </c>
      <c r="PE63" s="1031" t="s">
        <v>268</v>
      </c>
      <c r="PF63" s="1044">
        <v>23</v>
      </c>
      <c r="PG63" s="1059">
        <v>11408</v>
      </c>
      <c r="PH63" s="988">
        <v>262384</v>
      </c>
      <c r="PI63" s="989"/>
      <c r="PJ63" s="898">
        <f>IF(EXACT(VLOOKUP(PC63,OFERTA_0,2,FALSE),PD63),1,0)</f>
        <v>1</v>
      </c>
      <c r="PK63" s="898">
        <f>IF(EXACT(VLOOKUP(PC63,OFERTA_0,3,FALSE),PE63),1,0)</f>
        <v>1</v>
      </c>
      <c r="PL63" s="899">
        <f>IF(EXACT(VLOOKUP(PC63,OFERTA_0,4,FALSE),PF63),1,0)</f>
        <v>1</v>
      </c>
      <c r="PM63" s="899">
        <f>IF(PG63=0,0,1)</f>
        <v>1</v>
      </c>
      <c r="PN63" s="899">
        <f>IF(PH63=0,0,1)</f>
        <v>1</v>
      </c>
      <c r="PO63" s="899">
        <f>PRODUCT(PJ63:PN63)</f>
        <v>1</v>
      </c>
      <c r="PP63" s="966">
        <f>ROUND(PH63,0)</f>
        <v>262384</v>
      </c>
      <c r="PQ63" s="901">
        <f>PH63-PP63</f>
        <v>0</v>
      </c>
      <c r="PT63" s="958" t="s">
        <v>790</v>
      </c>
      <c r="PU63" s="1030" t="s">
        <v>276</v>
      </c>
      <c r="PV63" s="1031" t="s">
        <v>268</v>
      </c>
      <c r="PW63" s="1044">
        <f>7+16</f>
        <v>23</v>
      </c>
      <c r="PX63" s="1045">
        <v>32300</v>
      </c>
      <c r="PY63" s="963">
        <f>ROUND(PW63*PX63,0)</f>
        <v>742900</v>
      </c>
      <c r="PZ63" s="964"/>
      <c r="QA63" s="898">
        <f>IF(EXACT(VLOOKUP(PT63,OFERTA_0,2,FALSE),PU63),1,0)</f>
        <v>1</v>
      </c>
      <c r="QB63" s="898">
        <f>IF(EXACT(VLOOKUP(PT63,OFERTA_0,3,FALSE),PV63),1,0)</f>
        <v>1</v>
      </c>
      <c r="QC63" s="899">
        <f>IF(EXACT(VLOOKUP(PT63,OFERTA_0,4,FALSE),PW63),1,0)</f>
        <v>1</v>
      </c>
      <c r="QD63" s="899">
        <f>IF(PX63=0,0,1)</f>
        <v>1</v>
      </c>
      <c r="QE63" s="899">
        <f>IF(PY63=0,0,1)</f>
        <v>1</v>
      </c>
      <c r="QF63" s="899">
        <f>PRODUCT(QA63:QE63)</f>
        <v>1</v>
      </c>
      <c r="QG63" s="966">
        <f>ROUND(PY63,0)</f>
        <v>742900</v>
      </c>
      <c r="QH63" s="901">
        <f>PY63-QG63</f>
        <v>0</v>
      </c>
      <c r="QK63" s="958" t="s">
        <v>790</v>
      </c>
      <c r="QL63" s="1030" t="s">
        <v>276</v>
      </c>
      <c r="QM63" s="1031" t="s">
        <v>268</v>
      </c>
      <c r="QN63" s="1044">
        <f>7+16</f>
        <v>23</v>
      </c>
      <c r="QO63" s="1049">
        <v>60119.099999999991</v>
      </c>
      <c r="QP63" s="974">
        <f>ROUND(QN63*QO63,0)</f>
        <v>1382739</v>
      </c>
      <c r="QQ63" s="964"/>
      <c r="QR63" s="898">
        <f>IF(EXACT(VLOOKUP(QK63,OFERTA_0,2,FALSE),QL63),1,0)</f>
        <v>1</v>
      </c>
      <c r="QS63" s="898">
        <f>IF(EXACT(VLOOKUP(QK63,OFERTA_0,3,FALSE),QM63),1,0)</f>
        <v>1</v>
      </c>
      <c r="QT63" s="899">
        <f>IF(EXACT(VLOOKUP(QK63,OFERTA_0,4,FALSE),QN63),1,0)</f>
        <v>1</v>
      </c>
      <c r="QU63" s="899">
        <f>IF(QO63=0,0,1)</f>
        <v>1</v>
      </c>
      <c r="QV63" s="899">
        <f>IF(QP63=0,0,1)</f>
        <v>1</v>
      </c>
      <c r="QW63" s="899">
        <f>PRODUCT(QR63:QV63)</f>
        <v>1</v>
      </c>
      <c r="QX63" s="966">
        <f>ROUND(QP63,0)</f>
        <v>1382739</v>
      </c>
      <c r="QY63" s="901">
        <f>QP63-QX63</f>
        <v>0</v>
      </c>
      <c r="RB63" s="405"/>
      <c r="RC63" s="406"/>
      <c r="RD63" s="407"/>
      <c r="RE63" s="408"/>
      <c r="RF63" s="409"/>
      <c r="RG63" s="410"/>
      <c r="RH63" s="410"/>
      <c r="RI63" s="898"/>
      <c r="RJ63" s="898"/>
      <c r="RK63" s="934"/>
      <c r="RL63" s="934"/>
      <c r="RM63" s="934"/>
      <c r="RN63" s="934"/>
      <c r="RO63" s="935"/>
      <c r="RP63" s="936"/>
      <c r="RS63" s="405"/>
      <c r="RT63" s="406"/>
      <c r="RU63" s="407"/>
      <c r="RV63" s="408"/>
      <c r="RW63" s="409"/>
      <c r="RX63" s="410"/>
      <c r="RY63" s="410"/>
      <c r="RZ63" s="898"/>
      <c r="SA63" s="898"/>
      <c r="SB63" s="934"/>
      <c r="SC63" s="934"/>
      <c r="SD63" s="934"/>
      <c r="SE63" s="934"/>
      <c r="SF63" s="935"/>
      <c r="SG63" s="936"/>
      <c r="SJ63" s="405"/>
      <c r="SK63" s="406"/>
      <c r="SL63" s="407"/>
      <c r="SM63" s="408"/>
      <c r="SN63" s="409"/>
      <c r="SO63" s="410"/>
      <c r="SP63" s="410"/>
      <c r="SQ63" s="898"/>
      <c r="SR63" s="898"/>
      <c r="SS63" s="934"/>
      <c r="ST63" s="934"/>
      <c r="SU63" s="934"/>
      <c r="SV63" s="934"/>
      <c r="SW63" s="935"/>
      <c r="SX63" s="936"/>
    </row>
    <row r="64" spans="2:518" ht="18.75" thickTop="1" thickBot="1">
      <c r="B64" s="911" t="s">
        <v>791</v>
      </c>
      <c r="C64" s="912" t="s">
        <v>279</v>
      </c>
      <c r="D64" s="913"/>
      <c r="E64" s="914"/>
      <c r="F64" s="915"/>
      <c r="G64" s="916"/>
      <c r="H64" s="917">
        <f>SUM(G65:G95)</f>
        <v>0</v>
      </c>
      <c r="K64" s="911" t="s">
        <v>791</v>
      </c>
      <c r="L64" s="912" t="s">
        <v>279</v>
      </c>
      <c r="M64" s="913"/>
      <c r="N64" s="914"/>
      <c r="O64" s="990"/>
      <c r="P64" s="916"/>
      <c r="Q64" s="917"/>
      <c r="R64" s="898"/>
      <c r="S64" s="898"/>
      <c r="T64" s="934"/>
      <c r="U64" s="934"/>
      <c r="V64" s="934"/>
      <c r="W64" s="934"/>
      <c r="X64" s="935"/>
      <c r="Y64" s="936"/>
      <c r="Z64" s="872"/>
      <c r="AA64" s="872"/>
      <c r="AB64" s="911" t="s">
        <v>791</v>
      </c>
      <c r="AC64" s="912" t="s">
        <v>279</v>
      </c>
      <c r="AD64" s="913"/>
      <c r="AE64" s="914"/>
      <c r="AF64" s="915"/>
      <c r="AG64" s="916"/>
      <c r="AH64" s="917"/>
      <c r="AI64" s="898"/>
      <c r="AJ64" s="898"/>
      <c r="AK64" s="934"/>
      <c r="AL64" s="934"/>
      <c r="AM64" s="934"/>
      <c r="AN64" s="934"/>
      <c r="AO64" s="935"/>
      <c r="AP64" s="936"/>
      <c r="AQ64" s="872"/>
      <c r="AR64" s="872"/>
      <c r="AS64" s="911" t="s">
        <v>791</v>
      </c>
      <c r="AT64" s="991" t="s">
        <v>279</v>
      </c>
      <c r="AU64" s="913"/>
      <c r="AV64" s="914"/>
      <c r="AW64" s="918"/>
      <c r="AX64" s="919"/>
      <c r="AY64" s="917"/>
      <c r="AZ64" s="898"/>
      <c r="BA64" s="898"/>
      <c r="BB64" s="934"/>
      <c r="BC64" s="934"/>
      <c r="BD64" s="934"/>
      <c r="BE64" s="934"/>
      <c r="BF64" s="935"/>
      <c r="BG64" s="936"/>
      <c r="BJ64" s="911" t="s">
        <v>791</v>
      </c>
      <c r="BK64" s="912" t="s">
        <v>279</v>
      </c>
      <c r="BL64" s="913"/>
      <c r="BM64" s="914"/>
      <c r="BN64" s="915"/>
      <c r="BO64" s="916"/>
      <c r="BP64" s="917"/>
      <c r="BQ64" s="898"/>
      <c r="BR64" s="898"/>
      <c r="BS64" s="934"/>
      <c r="BT64" s="934"/>
      <c r="BU64" s="934"/>
      <c r="BV64" s="934"/>
      <c r="BW64" s="935"/>
      <c r="BX64" s="936"/>
      <c r="CA64" s="911" t="s">
        <v>791</v>
      </c>
      <c r="CB64" s="912" t="s">
        <v>279</v>
      </c>
      <c r="CC64" s="913"/>
      <c r="CD64" s="914"/>
      <c r="CE64" s="915"/>
      <c r="CF64" s="916"/>
      <c r="CG64" s="917"/>
      <c r="CH64" s="898"/>
      <c r="CI64" s="898"/>
      <c r="CJ64" s="934"/>
      <c r="CK64" s="934"/>
      <c r="CL64" s="934"/>
      <c r="CM64" s="934"/>
      <c r="CN64" s="935"/>
      <c r="CO64" s="936"/>
      <c r="CR64" s="911" t="s">
        <v>791</v>
      </c>
      <c r="CS64" s="912" t="s">
        <v>279</v>
      </c>
      <c r="CT64" s="913"/>
      <c r="CU64" s="914"/>
      <c r="CV64" s="915"/>
      <c r="CW64" s="916"/>
      <c r="CX64" s="917"/>
      <c r="CY64" s="898"/>
      <c r="CZ64" s="898"/>
      <c r="DA64" s="934"/>
      <c r="DB64" s="934"/>
      <c r="DC64" s="934"/>
      <c r="DD64" s="934"/>
      <c r="DE64" s="935"/>
      <c r="DF64" s="936"/>
      <c r="DI64" s="911" t="s">
        <v>791</v>
      </c>
      <c r="DJ64" s="912" t="s">
        <v>279</v>
      </c>
      <c r="DK64" s="913"/>
      <c r="DL64" s="914"/>
      <c r="DM64" s="915"/>
      <c r="DN64" s="916"/>
      <c r="DO64" s="917"/>
      <c r="DP64" s="898"/>
      <c r="DQ64" s="898"/>
      <c r="DR64" s="934"/>
      <c r="DS64" s="934"/>
      <c r="DT64" s="934"/>
      <c r="DU64" s="934"/>
      <c r="DV64" s="935"/>
      <c r="DW64" s="936"/>
      <c r="DZ64" s="911" t="s">
        <v>791</v>
      </c>
      <c r="EA64" s="912" t="s">
        <v>279</v>
      </c>
      <c r="EB64" s="913"/>
      <c r="EC64" s="914"/>
      <c r="ED64" s="915"/>
      <c r="EE64" s="916"/>
      <c r="EF64" s="917"/>
      <c r="EG64" s="898"/>
      <c r="EH64" s="898"/>
      <c r="EI64" s="934"/>
      <c r="EJ64" s="934"/>
      <c r="EK64" s="934"/>
      <c r="EL64" s="934"/>
      <c r="EM64" s="935"/>
      <c r="EN64" s="936"/>
      <c r="EQ64" s="911" t="s">
        <v>791</v>
      </c>
      <c r="ER64" s="912" t="s">
        <v>279</v>
      </c>
      <c r="ES64" s="913"/>
      <c r="ET64" s="914"/>
      <c r="EU64" s="915"/>
      <c r="EV64" s="916"/>
      <c r="EW64" s="917"/>
      <c r="EX64" s="898"/>
      <c r="EY64" s="898"/>
      <c r="EZ64" s="934"/>
      <c r="FA64" s="934"/>
      <c r="FB64" s="934"/>
      <c r="FC64" s="934"/>
      <c r="FD64" s="935"/>
      <c r="FE64" s="936"/>
      <c r="FH64" s="911"/>
      <c r="FI64" s="912"/>
      <c r="FJ64" s="913"/>
      <c r="FK64" s="914"/>
      <c r="FL64" s="915"/>
      <c r="FM64" s="916"/>
      <c r="FN64" s="917"/>
      <c r="FO64" s="898"/>
      <c r="FP64" s="898"/>
      <c r="FQ64" s="934"/>
      <c r="FR64" s="934"/>
      <c r="FS64" s="934"/>
      <c r="FT64" s="934"/>
      <c r="FU64" s="935"/>
      <c r="FV64" s="936"/>
      <c r="FY64" s="911" t="s">
        <v>791</v>
      </c>
      <c r="FZ64" s="912" t="s">
        <v>279</v>
      </c>
      <c r="GA64" s="913"/>
      <c r="GB64" s="914"/>
      <c r="GC64" s="914"/>
      <c r="GD64" s="916"/>
      <c r="GE64" s="917"/>
      <c r="GF64" s="898"/>
      <c r="GG64" s="898"/>
      <c r="GH64" s="934"/>
      <c r="GI64" s="934"/>
      <c r="GJ64" s="934"/>
      <c r="GK64" s="934"/>
      <c r="GL64" s="935"/>
      <c r="GM64" s="936"/>
      <c r="GP64" s="911" t="s">
        <v>791</v>
      </c>
      <c r="GQ64" s="912" t="s">
        <v>279</v>
      </c>
      <c r="GR64" s="913"/>
      <c r="GS64" s="914"/>
      <c r="GT64" s="915"/>
      <c r="GU64" s="916"/>
      <c r="GV64" s="917"/>
      <c r="GW64" s="898"/>
      <c r="GX64" s="898"/>
      <c r="GY64" s="934"/>
      <c r="GZ64" s="934"/>
      <c r="HA64" s="934"/>
      <c r="HB64" s="934"/>
      <c r="HC64" s="935"/>
      <c r="HD64" s="936"/>
      <c r="HG64" s="911" t="s">
        <v>791</v>
      </c>
      <c r="HH64" s="912" t="s">
        <v>279</v>
      </c>
      <c r="HI64" s="913"/>
      <c r="HJ64" s="914"/>
      <c r="HK64" s="915"/>
      <c r="HL64" s="916"/>
      <c r="HM64" s="917"/>
      <c r="HN64" s="898"/>
      <c r="HO64" s="898"/>
      <c r="HP64" s="934"/>
      <c r="HQ64" s="934"/>
      <c r="HR64" s="934"/>
      <c r="HS64" s="934"/>
      <c r="HT64" s="935"/>
      <c r="HU64" s="936"/>
      <c r="HX64" s="911" t="s">
        <v>791</v>
      </c>
      <c r="HY64" s="912" t="s">
        <v>279</v>
      </c>
      <c r="HZ64" s="913"/>
      <c r="IA64" s="914"/>
      <c r="IB64" s="915"/>
      <c r="IC64" s="916"/>
      <c r="ID64" s="917"/>
      <c r="IE64" s="898"/>
      <c r="IF64" s="898"/>
      <c r="IG64" s="934"/>
      <c r="IH64" s="934"/>
      <c r="II64" s="934"/>
      <c r="IJ64" s="934"/>
      <c r="IK64" s="935"/>
      <c r="IL64" s="936"/>
      <c r="IO64" s="911" t="s">
        <v>791</v>
      </c>
      <c r="IP64" s="912" t="s">
        <v>279</v>
      </c>
      <c r="IQ64" s="913"/>
      <c r="IR64" s="914"/>
      <c r="IS64" s="915"/>
      <c r="IT64" s="916"/>
      <c r="IU64" s="917"/>
      <c r="IV64" s="898"/>
      <c r="IW64" s="898"/>
      <c r="IX64" s="934"/>
      <c r="IY64" s="934"/>
      <c r="IZ64" s="934"/>
      <c r="JA64" s="934"/>
      <c r="JB64" s="935"/>
      <c r="JC64" s="936"/>
      <c r="JF64" s="911" t="s">
        <v>791</v>
      </c>
      <c r="JG64" s="912" t="s">
        <v>279</v>
      </c>
      <c r="JH64" s="913"/>
      <c r="JI64" s="914"/>
      <c r="JJ64" s="915"/>
      <c r="JK64" s="916"/>
      <c r="JL64" s="917"/>
      <c r="JM64" s="898"/>
      <c r="JN64" s="898"/>
      <c r="JO64" s="934"/>
      <c r="JP64" s="934"/>
      <c r="JQ64" s="934"/>
      <c r="JR64" s="934"/>
      <c r="JS64" s="935"/>
      <c r="JT64" s="936"/>
      <c r="JW64" s="911" t="s">
        <v>791</v>
      </c>
      <c r="JX64" s="912" t="s">
        <v>279</v>
      </c>
      <c r="JY64" s="913"/>
      <c r="JZ64" s="914"/>
      <c r="KA64" s="915"/>
      <c r="KB64" s="916"/>
      <c r="KC64" s="917"/>
      <c r="KD64" s="898"/>
      <c r="KE64" s="898"/>
      <c r="KF64" s="934"/>
      <c r="KG64" s="934"/>
      <c r="KH64" s="934"/>
      <c r="KI64" s="934"/>
      <c r="KJ64" s="935"/>
      <c r="KK64" s="936"/>
      <c r="KN64" s="911" t="s">
        <v>791</v>
      </c>
      <c r="KO64" s="912" t="s">
        <v>279</v>
      </c>
      <c r="KP64" s="913"/>
      <c r="KQ64" s="914"/>
      <c r="KR64" s="915"/>
      <c r="KS64" s="916"/>
      <c r="KT64" s="917"/>
      <c r="KU64" s="898"/>
      <c r="KV64" s="898"/>
      <c r="KW64" s="934"/>
      <c r="KX64" s="934"/>
      <c r="KY64" s="934"/>
      <c r="KZ64" s="934"/>
      <c r="LA64" s="935"/>
      <c r="LB64" s="936"/>
      <c r="LE64" s="911" t="s">
        <v>791</v>
      </c>
      <c r="LF64" s="912" t="s">
        <v>279</v>
      </c>
      <c r="LG64" s="913"/>
      <c r="LH64" s="914"/>
      <c r="LI64" s="992">
        <v>0</v>
      </c>
      <c r="LJ64" s="993"/>
      <c r="LK64" s="917"/>
      <c r="LL64" s="898"/>
      <c r="LM64" s="898"/>
      <c r="LN64" s="934"/>
      <c r="LO64" s="934"/>
      <c r="LP64" s="934"/>
      <c r="LQ64" s="934"/>
      <c r="LR64" s="935"/>
      <c r="LS64" s="936"/>
      <c r="LV64" s="911" t="s">
        <v>791</v>
      </c>
      <c r="LW64" s="912" t="s">
        <v>279</v>
      </c>
      <c r="LX64" s="913"/>
      <c r="LY64" s="914"/>
      <c r="LZ64" s="915"/>
      <c r="MA64" s="916"/>
      <c r="MB64" s="917"/>
      <c r="MC64" s="898"/>
      <c r="MD64" s="898"/>
      <c r="ME64" s="934"/>
      <c r="MF64" s="934"/>
      <c r="MG64" s="934"/>
      <c r="MH64" s="934"/>
      <c r="MI64" s="935"/>
      <c r="MJ64" s="936"/>
      <c r="MM64" s="911" t="s">
        <v>791</v>
      </c>
      <c r="MN64" s="912" t="s">
        <v>279</v>
      </c>
      <c r="MO64" s="913"/>
      <c r="MP64" s="914"/>
      <c r="MQ64" s="915"/>
      <c r="MR64" s="916"/>
      <c r="MS64" s="917"/>
      <c r="MT64" s="898"/>
      <c r="MU64" s="898"/>
      <c r="MV64" s="934"/>
      <c r="MW64" s="934"/>
      <c r="MX64" s="934"/>
      <c r="MY64" s="934"/>
      <c r="MZ64" s="935"/>
      <c r="NA64" s="936"/>
      <c r="ND64" s="994" t="s">
        <v>791</v>
      </c>
      <c r="NE64" s="995" t="s">
        <v>279</v>
      </c>
      <c r="NF64" s="996"/>
      <c r="NG64" s="997"/>
      <c r="NH64" s="998"/>
      <c r="NI64" s="999"/>
      <c r="NJ64" s="917"/>
      <c r="NK64" s="898"/>
      <c r="NL64" s="898"/>
      <c r="NM64" s="934"/>
      <c r="NN64" s="934"/>
      <c r="NO64" s="934"/>
      <c r="NP64" s="934"/>
      <c r="NQ64" s="935"/>
      <c r="NR64" s="936"/>
      <c r="NU64" s="1000" t="s">
        <v>791</v>
      </c>
      <c r="NV64" s="1001" t="s">
        <v>279</v>
      </c>
      <c r="NW64" s="1002"/>
      <c r="NX64" s="1003"/>
      <c r="NY64" s="1004"/>
      <c r="NZ64" s="1005"/>
      <c r="OA64" s="917"/>
      <c r="OB64" s="898"/>
      <c r="OC64" s="898"/>
      <c r="OD64" s="934"/>
      <c r="OE64" s="934"/>
      <c r="OF64" s="934"/>
      <c r="OG64" s="934"/>
      <c r="OH64" s="935"/>
      <c r="OI64" s="936"/>
      <c r="OL64" s="911" t="s">
        <v>791</v>
      </c>
      <c r="OM64" s="912" t="s">
        <v>279</v>
      </c>
      <c r="ON64" s="913"/>
      <c r="OO64" s="914"/>
      <c r="OP64" s="915"/>
      <c r="OQ64" s="916"/>
      <c r="OR64" s="917"/>
      <c r="OS64" s="898"/>
      <c r="OT64" s="898"/>
      <c r="OU64" s="934"/>
      <c r="OV64" s="934"/>
      <c r="OW64" s="934"/>
      <c r="OX64" s="934"/>
      <c r="OY64" s="935"/>
      <c r="OZ64" s="936"/>
      <c r="PC64" s="911" t="s">
        <v>791</v>
      </c>
      <c r="PD64" s="912" t="s">
        <v>279</v>
      </c>
      <c r="PE64" s="913"/>
      <c r="PF64" s="914"/>
      <c r="PG64" s="932"/>
      <c r="PH64" s="933"/>
      <c r="PI64" s="917"/>
      <c r="PJ64" s="898"/>
      <c r="PK64" s="898"/>
      <c r="PL64" s="934"/>
      <c r="PM64" s="934"/>
      <c r="PN64" s="934"/>
      <c r="PO64" s="934"/>
      <c r="PP64" s="935"/>
      <c r="PQ64" s="936"/>
      <c r="PT64" s="911" t="s">
        <v>791</v>
      </c>
      <c r="PU64" s="912" t="s">
        <v>279</v>
      </c>
      <c r="PV64" s="913"/>
      <c r="PW64" s="914"/>
      <c r="PX64" s="915"/>
      <c r="PY64" s="916"/>
      <c r="PZ64" s="917"/>
      <c r="QA64" s="898"/>
      <c r="QB64" s="898"/>
      <c r="QC64" s="934"/>
      <c r="QD64" s="934"/>
      <c r="QE64" s="934"/>
      <c r="QF64" s="934"/>
      <c r="QG64" s="935"/>
      <c r="QH64" s="936"/>
      <c r="QK64" s="911" t="s">
        <v>791</v>
      </c>
      <c r="QL64" s="912" t="s">
        <v>279</v>
      </c>
      <c r="QM64" s="913"/>
      <c r="QN64" s="914"/>
      <c r="QO64" s="992">
        <v>0</v>
      </c>
      <c r="QP64" s="993"/>
      <c r="QQ64" s="917"/>
      <c r="QR64" s="898"/>
      <c r="QS64" s="898"/>
      <c r="QT64" s="934"/>
      <c r="QU64" s="934"/>
      <c r="QV64" s="934"/>
      <c r="QW64" s="934"/>
      <c r="QX64" s="935"/>
      <c r="QY64" s="936"/>
      <c r="RB64" s="405"/>
      <c r="RC64" s="406"/>
      <c r="RD64" s="407"/>
      <c r="RE64" s="408"/>
      <c r="RF64" s="409"/>
      <c r="RG64" s="410"/>
      <c r="RH64" s="410"/>
      <c r="RI64" s="898"/>
      <c r="RJ64" s="898"/>
      <c r="RK64" s="934"/>
      <c r="RL64" s="934"/>
      <c r="RM64" s="934"/>
      <c r="RN64" s="934"/>
      <c r="RO64" s="935"/>
      <c r="RP64" s="936"/>
      <c r="RS64" s="405"/>
      <c r="RT64" s="406"/>
      <c r="RU64" s="407"/>
      <c r="RV64" s="408"/>
      <c r="RW64" s="409"/>
      <c r="RX64" s="410"/>
      <c r="RY64" s="410"/>
      <c r="RZ64" s="898"/>
      <c r="SA64" s="898"/>
      <c r="SB64" s="934"/>
      <c r="SC64" s="934"/>
      <c r="SD64" s="934"/>
      <c r="SE64" s="934"/>
      <c r="SF64" s="935"/>
      <c r="SG64" s="936"/>
      <c r="SJ64" s="405"/>
      <c r="SK64" s="406"/>
      <c r="SL64" s="407"/>
      <c r="SM64" s="408"/>
      <c r="SN64" s="409"/>
      <c r="SO64" s="410"/>
      <c r="SP64" s="410"/>
      <c r="SQ64" s="898"/>
      <c r="SR64" s="898"/>
      <c r="SS64" s="934"/>
      <c r="ST64" s="934"/>
      <c r="SU64" s="934"/>
      <c r="SV64" s="934"/>
      <c r="SW64" s="935"/>
      <c r="SX64" s="936"/>
    </row>
    <row r="65" spans="2:518" ht="18.75" thickTop="1" thickBot="1">
      <c r="B65" s="937" t="s">
        <v>792</v>
      </c>
      <c r="C65" s="938" t="s">
        <v>440</v>
      </c>
      <c r="D65" s="939"/>
      <c r="E65" s="940"/>
      <c r="F65" s="941"/>
      <c r="G65" s="942"/>
      <c r="H65" s="943"/>
      <c r="K65" s="937" t="s">
        <v>792</v>
      </c>
      <c r="L65" s="938" t="s">
        <v>440</v>
      </c>
      <c r="M65" s="939"/>
      <c r="N65" s="940"/>
      <c r="O65" s="941"/>
      <c r="P65" s="942"/>
      <c r="Q65" s="943"/>
      <c r="R65" s="898"/>
      <c r="S65" s="898"/>
      <c r="T65" s="934"/>
      <c r="U65" s="934"/>
      <c r="V65" s="934"/>
      <c r="W65" s="934"/>
      <c r="X65" s="935"/>
      <c r="Y65" s="936"/>
      <c r="Z65" s="872"/>
      <c r="AA65" s="872"/>
      <c r="AB65" s="937" t="s">
        <v>792</v>
      </c>
      <c r="AC65" s="938" t="s">
        <v>440</v>
      </c>
      <c r="AD65" s="939"/>
      <c r="AE65" s="940"/>
      <c r="AF65" s="941"/>
      <c r="AG65" s="942"/>
      <c r="AH65" s="943"/>
      <c r="AI65" s="898"/>
      <c r="AJ65" s="898"/>
      <c r="AK65" s="934"/>
      <c r="AL65" s="934"/>
      <c r="AM65" s="934"/>
      <c r="AN65" s="934"/>
      <c r="AO65" s="935"/>
      <c r="AP65" s="936"/>
      <c r="AQ65" s="872"/>
      <c r="AR65" s="872"/>
      <c r="AS65" s="937" t="s">
        <v>792</v>
      </c>
      <c r="AT65" s="1006" t="s">
        <v>440</v>
      </c>
      <c r="AU65" s="939"/>
      <c r="AV65" s="940"/>
      <c r="AW65" s="944"/>
      <c r="AX65" s="945"/>
      <c r="AY65" s="943"/>
      <c r="AZ65" s="898"/>
      <c r="BA65" s="898"/>
      <c r="BB65" s="934"/>
      <c r="BC65" s="934"/>
      <c r="BD65" s="934"/>
      <c r="BE65" s="934"/>
      <c r="BF65" s="935"/>
      <c r="BG65" s="936"/>
      <c r="BJ65" s="937" t="s">
        <v>792</v>
      </c>
      <c r="BK65" s="938" t="s">
        <v>440</v>
      </c>
      <c r="BL65" s="939"/>
      <c r="BM65" s="940"/>
      <c r="BN65" s="941"/>
      <c r="BO65" s="942"/>
      <c r="BP65" s="943"/>
      <c r="BQ65" s="898"/>
      <c r="BR65" s="898"/>
      <c r="BS65" s="934"/>
      <c r="BT65" s="934"/>
      <c r="BU65" s="934"/>
      <c r="BV65" s="934"/>
      <c r="BW65" s="935"/>
      <c r="BX65" s="936"/>
      <c r="CA65" s="937" t="s">
        <v>792</v>
      </c>
      <c r="CB65" s="938" t="s">
        <v>440</v>
      </c>
      <c r="CC65" s="939"/>
      <c r="CD65" s="940"/>
      <c r="CE65" s="941"/>
      <c r="CF65" s="942"/>
      <c r="CG65" s="943"/>
      <c r="CH65" s="898"/>
      <c r="CI65" s="898"/>
      <c r="CJ65" s="934"/>
      <c r="CK65" s="934"/>
      <c r="CL65" s="934"/>
      <c r="CM65" s="934"/>
      <c r="CN65" s="935"/>
      <c r="CO65" s="936"/>
      <c r="CR65" s="937" t="s">
        <v>792</v>
      </c>
      <c r="CS65" s="938" t="s">
        <v>440</v>
      </c>
      <c r="CT65" s="939"/>
      <c r="CU65" s="940"/>
      <c r="CV65" s="941"/>
      <c r="CW65" s="942"/>
      <c r="CX65" s="943"/>
      <c r="CY65" s="898"/>
      <c r="CZ65" s="898"/>
      <c r="DA65" s="934"/>
      <c r="DB65" s="934"/>
      <c r="DC65" s="934"/>
      <c r="DD65" s="934"/>
      <c r="DE65" s="935"/>
      <c r="DF65" s="936"/>
      <c r="DI65" s="937" t="s">
        <v>792</v>
      </c>
      <c r="DJ65" s="938" t="s">
        <v>440</v>
      </c>
      <c r="DK65" s="939"/>
      <c r="DL65" s="940"/>
      <c r="DM65" s="941"/>
      <c r="DN65" s="942"/>
      <c r="DO65" s="943"/>
      <c r="DP65" s="898"/>
      <c r="DQ65" s="898"/>
      <c r="DR65" s="934"/>
      <c r="DS65" s="934"/>
      <c r="DT65" s="934"/>
      <c r="DU65" s="934"/>
      <c r="DV65" s="935"/>
      <c r="DW65" s="936"/>
      <c r="DZ65" s="937" t="s">
        <v>792</v>
      </c>
      <c r="EA65" s="938" t="s">
        <v>440</v>
      </c>
      <c r="EB65" s="939"/>
      <c r="EC65" s="940"/>
      <c r="ED65" s="941"/>
      <c r="EE65" s="942"/>
      <c r="EF65" s="943"/>
      <c r="EG65" s="898"/>
      <c r="EH65" s="898"/>
      <c r="EI65" s="934"/>
      <c r="EJ65" s="934"/>
      <c r="EK65" s="934"/>
      <c r="EL65" s="934"/>
      <c r="EM65" s="935"/>
      <c r="EN65" s="936"/>
      <c r="EQ65" s="937" t="s">
        <v>792</v>
      </c>
      <c r="ER65" s="938" t="s">
        <v>440</v>
      </c>
      <c r="ES65" s="939"/>
      <c r="ET65" s="940"/>
      <c r="EU65" s="941"/>
      <c r="EV65" s="942"/>
      <c r="EW65" s="943"/>
      <c r="EX65" s="898"/>
      <c r="EY65" s="898"/>
      <c r="EZ65" s="934"/>
      <c r="FA65" s="934"/>
      <c r="FB65" s="934"/>
      <c r="FC65" s="934"/>
      <c r="FD65" s="935"/>
      <c r="FE65" s="936"/>
      <c r="FH65" s="937"/>
      <c r="FI65" s="938"/>
      <c r="FJ65" s="939"/>
      <c r="FK65" s="940"/>
      <c r="FL65" s="941"/>
      <c r="FM65" s="942"/>
      <c r="FN65" s="943"/>
      <c r="FO65" s="898"/>
      <c r="FP65" s="898"/>
      <c r="FQ65" s="934"/>
      <c r="FR65" s="934"/>
      <c r="FS65" s="934"/>
      <c r="FT65" s="934"/>
      <c r="FU65" s="935"/>
      <c r="FV65" s="936"/>
      <c r="FY65" s="937" t="s">
        <v>792</v>
      </c>
      <c r="FZ65" s="938" t="s">
        <v>440</v>
      </c>
      <c r="GA65" s="939"/>
      <c r="GB65" s="940"/>
      <c r="GC65" s="941"/>
      <c r="GD65" s="942"/>
      <c r="GE65" s="943"/>
      <c r="GF65" s="898"/>
      <c r="GG65" s="898"/>
      <c r="GH65" s="934"/>
      <c r="GI65" s="934"/>
      <c r="GJ65" s="934"/>
      <c r="GK65" s="934"/>
      <c r="GL65" s="935"/>
      <c r="GM65" s="936"/>
      <c r="GP65" s="937" t="s">
        <v>792</v>
      </c>
      <c r="GQ65" s="938" t="s">
        <v>440</v>
      </c>
      <c r="GR65" s="939"/>
      <c r="GS65" s="940"/>
      <c r="GT65" s="941"/>
      <c r="GU65" s="942"/>
      <c r="GV65" s="943"/>
      <c r="GW65" s="898"/>
      <c r="GX65" s="898"/>
      <c r="GY65" s="934"/>
      <c r="GZ65" s="934"/>
      <c r="HA65" s="934"/>
      <c r="HB65" s="934"/>
      <c r="HC65" s="935"/>
      <c r="HD65" s="936"/>
      <c r="HG65" s="937" t="s">
        <v>792</v>
      </c>
      <c r="HH65" s="938" t="s">
        <v>440</v>
      </c>
      <c r="HI65" s="939"/>
      <c r="HJ65" s="940"/>
      <c r="HK65" s="941"/>
      <c r="HL65" s="942"/>
      <c r="HM65" s="943"/>
      <c r="HN65" s="898"/>
      <c r="HO65" s="898"/>
      <c r="HP65" s="934"/>
      <c r="HQ65" s="934"/>
      <c r="HR65" s="934"/>
      <c r="HS65" s="934"/>
      <c r="HT65" s="935"/>
      <c r="HU65" s="936"/>
      <c r="HX65" s="937" t="s">
        <v>792</v>
      </c>
      <c r="HY65" s="938" t="s">
        <v>440</v>
      </c>
      <c r="HZ65" s="939"/>
      <c r="IA65" s="940"/>
      <c r="IB65" s="941"/>
      <c r="IC65" s="942"/>
      <c r="ID65" s="943"/>
      <c r="IE65" s="898"/>
      <c r="IF65" s="898"/>
      <c r="IG65" s="934"/>
      <c r="IH65" s="934"/>
      <c r="II65" s="934"/>
      <c r="IJ65" s="934"/>
      <c r="IK65" s="935"/>
      <c r="IL65" s="936"/>
      <c r="IO65" s="937" t="s">
        <v>792</v>
      </c>
      <c r="IP65" s="938" t="s">
        <v>440</v>
      </c>
      <c r="IQ65" s="939"/>
      <c r="IR65" s="940"/>
      <c r="IS65" s="941"/>
      <c r="IT65" s="942"/>
      <c r="IU65" s="943"/>
      <c r="IV65" s="898"/>
      <c r="IW65" s="898"/>
      <c r="IX65" s="934"/>
      <c r="IY65" s="934"/>
      <c r="IZ65" s="934"/>
      <c r="JA65" s="934"/>
      <c r="JB65" s="935"/>
      <c r="JC65" s="936"/>
      <c r="JF65" s="937" t="s">
        <v>792</v>
      </c>
      <c r="JG65" s="938" t="s">
        <v>440</v>
      </c>
      <c r="JH65" s="939"/>
      <c r="JI65" s="940"/>
      <c r="JJ65" s="941"/>
      <c r="JK65" s="942"/>
      <c r="JL65" s="943"/>
      <c r="JM65" s="898"/>
      <c r="JN65" s="898"/>
      <c r="JO65" s="934"/>
      <c r="JP65" s="934"/>
      <c r="JQ65" s="934"/>
      <c r="JR65" s="934"/>
      <c r="JS65" s="935"/>
      <c r="JT65" s="936"/>
      <c r="JW65" s="937" t="s">
        <v>792</v>
      </c>
      <c r="JX65" s="938" t="s">
        <v>440</v>
      </c>
      <c r="JY65" s="939"/>
      <c r="JZ65" s="940"/>
      <c r="KA65" s="941"/>
      <c r="KB65" s="942"/>
      <c r="KC65" s="943"/>
      <c r="KD65" s="898"/>
      <c r="KE65" s="898"/>
      <c r="KF65" s="934"/>
      <c r="KG65" s="934"/>
      <c r="KH65" s="934"/>
      <c r="KI65" s="934"/>
      <c r="KJ65" s="935"/>
      <c r="KK65" s="936"/>
      <c r="KN65" s="937" t="s">
        <v>792</v>
      </c>
      <c r="KO65" s="938" t="s">
        <v>440</v>
      </c>
      <c r="KP65" s="939"/>
      <c r="KQ65" s="940"/>
      <c r="KR65" s="941"/>
      <c r="KS65" s="942"/>
      <c r="KT65" s="943"/>
      <c r="KU65" s="898"/>
      <c r="KV65" s="898"/>
      <c r="KW65" s="934"/>
      <c r="KX65" s="934"/>
      <c r="KY65" s="934"/>
      <c r="KZ65" s="934"/>
      <c r="LA65" s="935"/>
      <c r="LB65" s="936"/>
      <c r="LE65" s="937" t="s">
        <v>792</v>
      </c>
      <c r="LF65" s="938" t="s">
        <v>440</v>
      </c>
      <c r="LG65" s="939"/>
      <c r="LH65" s="940"/>
      <c r="LI65" s="1007">
        <v>0</v>
      </c>
      <c r="LJ65" s="1008"/>
      <c r="LK65" s="943"/>
      <c r="LL65" s="898"/>
      <c r="LM65" s="898"/>
      <c r="LN65" s="934"/>
      <c r="LO65" s="934"/>
      <c r="LP65" s="934"/>
      <c r="LQ65" s="934"/>
      <c r="LR65" s="935"/>
      <c r="LS65" s="936"/>
      <c r="LV65" s="937" t="s">
        <v>792</v>
      </c>
      <c r="LW65" s="938" t="s">
        <v>440</v>
      </c>
      <c r="LX65" s="939"/>
      <c r="LY65" s="940"/>
      <c r="LZ65" s="941"/>
      <c r="MA65" s="942"/>
      <c r="MB65" s="943"/>
      <c r="MC65" s="898"/>
      <c r="MD65" s="898"/>
      <c r="ME65" s="934"/>
      <c r="MF65" s="934"/>
      <c r="MG65" s="934"/>
      <c r="MH65" s="934"/>
      <c r="MI65" s="935"/>
      <c r="MJ65" s="936"/>
      <c r="MM65" s="937" t="s">
        <v>792</v>
      </c>
      <c r="MN65" s="938" t="s">
        <v>440</v>
      </c>
      <c r="MO65" s="939"/>
      <c r="MP65" s="940"/>
      <c r="MQ65" s="941"/>
      <c r="MR65" s="942"/>
      <c r="MS65" s="943"/>
      <c r="MT65" s="898"/>
      <c r="MU65" s="898"/>
      <c r="MV65" s="934"/>
      <c r="MW65" s="934"/>
      <c r="MX65" s="934"/>
      <c r="MY65" s="934"/>
      <c r="MZ65" s="935"/>
      <c r="NA65" s="936"/>
      <c r="ND65" s="946" t="s">
        <v>792</v>
      </c>
      <c r="NE65" s="1009" t="s">
        <v>440</v>
      </c>
      <c r="NF65" s="948"/>
      <c r="NG65" s="949"/>
      <c r="NH65" s="998"/>
      <c r="NI65" s="950"/>
      <c r="NJ65" s="943"/>
      <c r="NK65" s="898"/>
      <c r="NL65" s="898"/>
      <c r="NM65" s="934"/>
      <c r="NN65" s="934"/>
      <c r="NO65" s="934"/>
      <c r="NP65" s="934"/>
      <c r="NQ65" s="935"/>
      <c r="NR65" s="936"/>
      <c r="NU65" s="951" t="s">
        <v>792</v>
      </c>
      <c r="NV65" s="1010" t="s">
        <v>440</v>
      </c>
      <c r="NW65" s="953"/>
      <c r="NX65" s="954"/>
      <c r="NY65" s="1011"/>
      <c r="NZ65" s="955"/>
      <c r="OA65" s="943"/>
      <c r="OB65" s="898"/>
      <c r="OC65" s="898"/>
      <c r="OD65" s="934"/>
      <c r="OE65" s="934"/>
      <c r="OF65" s="934"/>
      <c r="OG65" s="934"/>
      <c r="OH65" s="935"/>
      <c r="OI65" s="936"/>
      <c r="OL65" s="937" t="s">
        <v>792</v>
      </c>
      <c r="OM65" s="938" t="s">
        <v>440</v>
      </c>
      <c r="ON65" s="939"/>
      <c r="OO65" s="940"/>
      <c r="OP65" s="941"/>
      <c r="OQ65" s="942"/>
      <c r="OR65" s="943"/>
      <c r="OS65" s="898"/>
      <c r="OT65" s="898"/>
      <c r="OU65" s="934"/>
      <c r="OV65" s="934"/>
      <c r="OW65" s="934"/>
      <c r="OX65" s="934"/>
      <c r="OY65" s="935"/>
      <c r="OZ65" s="936"/>
      <c r="PC65" s="937" t="s">
        <v>792</v>
      </c>
      <c r="PD65" s="938" t="s">
        <v>440</v>
      </c>
      <c r="PE65" s="939"/>
      <c r="PF65" s="940"/>
      <c r="PG65" s="956"/>
      <c r="PH65" s="957"/>
      <c r="PI65" s="943"/>
      <c r="PJ65" s="898"/>
      <c r="PK65" s="898"/>
      <c r="PL65" s="934"/>
      <c r="PM65" s="934"/>
      <c r="PN65" s="934"/>
      <c r="PO65" s="934"/>
      <c r="PP65" s="935"/>
      <c r="PQ65" s="936"/>
      <c r="PT65" s="937" t="s">
        <v>792</v>
      </c>
      <c r="PU65" s="938" t="s">
        <v>440</v>
      </c>
      <c r="PV65" s="939"/>
      <c r="PW65" s="940"/>
      <c r="PX65" s="941"/>
      <c r="PY65" s="942"/>
      <c r="PZ65" s="943"/>
      <c r="QA65" s="898"/>
      <c r="QB65" s="898"/>
      <c r="QC65" s="934"/>
      <c r="QD65" s="934"/>
      <c r="QE65" s="934"/>
      <c r="QF65" s="934"/>
      <c r="QG65" s="935"/>
      <c r="QH65" s="936"/>
      <c r="QK65" s="937" t="s">
        <v>792</v>
      </c>
      <c r="QL65" s="938" t="s">
        <v>440</v>
      </c>
      <c r="QM65" s="939"/>
      <c r="QN65" s="940"/>
      <c r="QO65" s="1007">
        <v>0</v>
      </c>
      <c r="QP65" s="1008"/>
      <c r="QQ65" s="943"/>
      <c r="QR65" s="898"/>
      <c r="QS65" s="898"/>
      <c r="QT65" s="934"/>
      <c r="QU65" s="934"/>
      <c r="QV65" s="934"/>
      <c r="QW65" s="934"/>
      <c r="QX65" s="935"/>
      <c r="QY65" s="936"/>
      <c r="RB65" s="405"/>
      <c r="RC65" s="406"/>
      <c r="RD65" s="407"/>
      <c r="RE65" s="408"/>
      <c r="RF65" s="409"/>
      <c r="RG65" s="410"/>
      <c r="RH65" s="410"/>
      <c r="RI65" s="898"/>
      <c r="RJ65" s="898"/>
      <c r="RK65" s="934"/>
      <c r="RL65" s="934"/>
      <c r="RM65" s="934"/>
      <c r="RN65" s="934"/>
      <c r="RO65" s="935"/>
      <c r="RP65" s="936"/>
      <c r="RS65" s="405"/>
      <c r="RT65" s="406"/>
      <c r="RU65" s="407"/>
      <c r="RV65" s="408"/>
      <c r="RW65" s="409"/>
      <c r="RX65" s="410"/>
      <c r="RY65" s="410"/>
      <c r="RZ65" s="898"/>
      <c r="SA65" s="898"/>
      <c r="SB65" s="934"/>
      <c r="SC65" s="934"/>
      <c r="SD65" s="934"/>
      <c r="SE65" s="934"/>
      <c r="SF65" s="935"/>
      <c r="SG65" s="936"/>
      <c r="SJ65" s="405"/>
      <c r="SK65" s="406"/>
      <c r="SL65" s="407"/>
      <c r="SM65" s="408"/>
      <c r="SN65" s="409"/>
      <c r="SO65" s="410"/>
      <c r="SP65" s="410"/>
      <c r="SQ65" s="898"/>
      <c r="SR65" s="898"/>
      <c r="SS65" s="934"/>
      <c r="ST65" s="934"/>
      <c r="SU65" s="934"/>
      <c r="SV65" s="934"/>
      <c r="SW65" s="935"/>
      <c r="SX65" s="936"/>
    </row>
    <row r="66" spans="2:518" ht="18.75" thickTop="1" thickBot="1">
      <c r="B66" s="1079" t="s">
        <v>793</v>
      </c>
      <c r="C66" s="1080" t="s">
        <v>441</v>
      </c>
      <c r="D66" s="1081"/>
      <c r="E66" s="1082"/>
      <c r="F66" s="1083"/>
      <c r="G66" s="1084"/>
      <c r="H66" s="1016"/>
      <c r="K66" s="1079" t="s">
        <v>793</v>
      </c>
      <c r="L66" s="1080" t="s">
        <v>441</v>
      </c>
      <c r="M66" s="1081"/>
      <c r="N66" s="1082"/>
      <c r="O66" s="1083"/>
      <c r="P66" s="1084"/>
      <c r="Q66" s="1016"/>
      <c r="R66" s="898"/>
      <c r="S66" s="898"/>
      <c r="T66" s="934"/>
      <c r="U66" s="934"/>
      <c r="V66" s="934"/>
      <c r="W66" s="934"/>
      <c r="X66" s="935"/>
      <c r="Y66" s="936"/>
      <c r="Z66" s="872"/>
      <c r="AA66" s="872"/>
      <c r="AB66" s="1079" t="s">
        <v>793</v>
      </c>
      <c r="AC66" s="1080" t="s">
        <v>441</v>
      </c>
      <c r="AD66" s="1081"/>
      <c r="AE66" s="1082"/>
      <c r="AF66" s="1083"/>
      <c r="AG66" s="1084"/>
      <c r="AH66" s="1016"/>
      <c r="AI66" s="898"/>
      <c r="AJ66" s="898"/>
      <c r="AK66" s="934"/>
      <c r="AL66" s="934"/>
      <c r="AM66" s="934"/>
      <c r="AN66" s="934"/>
      <c r="AO66" s="935"/>
      <c r="AP66" s="936"/>
      <c r="AQ66" s="872"/>
      <c r="AR66" s="872"/>
      <c r="AS66" s="1079" t="s">
        <v>793</v>
      </c>
      <c r="AT66" s="1085" t="s">
        <v>441</v>
      </c>
      <c r="AU66" s="1081"/>
      <c r="AV66" s="1082"/>
      <c r="AW66" s="1086"/>
      <c r="AX66" s="1087"/>
      <c r="AY66" s="1016"/>
      <c r="AZ66" s="898"/>
      <c r="BA66" s="898"/>
      <c r="BB66" s="934"/>
      <c r="BC66" s="934"/>
      <c r="BD66" s="934"/>
      <c r="BE66" s="934"/>
      <c r="BF66" s="935"/>
      <c r="BG66" s="936"/>
      <c r="BJ66" s="1079" t="s">
        <v>793</v>
      </c>
      <c r="BK66" s="1080" t="s">
        <v>441</v>
      </c>
      <c r="BL66" s="1081"/>
      <c r="BM66" s="1082"/>
      <c r="BN66" s="1083"/>
      <c r="BO66" s="1084"/>
      <c r="BP66" s="1016"/>
      <c r="BQ66" s="898"/>
      <c r="BR66" s="898"/>
      <c r="BS66" s="934"/>
      <c r="BT66" s="934"/>
      <c r="BU66" s="934"/>
      <c r="BV66" s="934"/>
      <c r="BW66" s="935"/>
      <c r="BX66" s="936"/>
      <c r="CA66" s="1079" t="s">
        <v>793</v>
      </c>
      <c r="CB66" s="1080" t="s">
        <v>441</v>
      </c>
      <c r="CC66" s="1081"/>
      <c r="CD66" s="1082"/>
      <c r="CE66" s="1083"/>
      <c r="CF66" s="1084"/>
      <c r="CG66" s="1016"/>
      <c r="CH66" s="898"/>
      <c r="CI66" s="898"/>
      <c r="CJ66" s="934"/>
      <c r="CK66" s="934"/>
      <c r="CL66" s="934"/>
      <c r="CM66" s="934"/>
      <c r="CN66" s="935"/>
      <c r="CO66" s="936"/>
      <c r="CR66" s="1079" t="s">
        <v>793</v>
      </c>
      <c r="CS66" s="1080" t="s">
        <v>441</v>
      </c>
      <c r="CT66" s="1081"/>
      <c r="CU66" s="1082"/>
      <c r="CV66" s="1083"/>
      <c r="CW66" s="1084"/>
      <c r="CX66" s="1016"/>
      <c r="CY66" s="898"/>
      <c r="CZ66" s="898"/>
      <c r="DA66" s="934"/>
      <c r="DB66" s="934"/>
      <c r="DC66" s="934"/>
      <c r="DD66" s="934"/>
      <c r="DE66" s="935"/>
      <c r="DF66" s="936"/>
      <c r="DI66" s="1079" t="s">
        <v>793</v>
      </c>
      <c r="DJ66" s="1080" t="s">
        <v>441</v>
      </c>
      <c r="DK66" s="1081"/>
      <c r="DL66" s="1082"/>
      <c r="DM66" s="1083"/>
      <c r="DN66" s="1084"/>
      <c r="DO66" s="1016"/>
      <c r="DP66" s="898"/>
      <c r="DQ66" s="898"/>
      <c r="DR66" s="934"/>
      <c r="DS66" s="934"/>
      <c r="DT66" s="934"/>
      <c r="DU66" s="934"/>
      <c r="DV66" s="935"/>
      <c r="DW66" s="936"/>
      <c r="DZ66" s="1079" t="s">
        <v>793</v>
      </c>
      <c r="EA66" s="1080" t="s">
        <v>441</v>
      </c>
      <c r="EB66" s="1081"/>
      <c r="EC66" s="1082"/>
      <c r="ED66" s="1083"/>
      <c r="EE66" s="1084"/>
      <c r="EF66" s="1016"/>
      <c r="EG66" s="898"/>
      <c r="EH66" s="898"/>
      <c r="EI66" s="934"/>
      <c r="EJ66" s="934"/>
      <c r="EK66" s="934"/>
      <c r="EL66" s="934"/>
      <c r="EM66" s="935"/>
      <c r="EN66" s="936"/>
      <c r="EQ66" s="1079" t="s">
        <v>793</v>
      </c>
      <c r="ER66" s="1080" t="s">
        <v>441</v>
      </c>
      <c r="ES66" s="1081"/>
      <c r="ET66" s="1082"/>
      <c r="EU66" s="1083"/>
      <c r="EV66" s="1084"/>
      <c r="EW66" s="1016"/>
      <c r="EX66" s="898"/>
      <c r="EY66" s="898"/>
      <c r="EZ66" s="934"/>
      <c r="FA66" s="934"/>
      <c r="FB66" s="934"/>
      <c r="FC66" s="934"/>
      <c r="FD66" s="935"/>
      <c r="FE66" s="936"/>
      <c r="FH66" s="1079"/>
      <c r="FI66" s="1080"/>
      <c r="FJ66" s="1081"/>
      <c r="FK66" s="1082"/>
      <c r="FL66" s="1083"/>
      <c r="FM66" s="1084"/>
      <c r="FN66" s="1016"/>
      <c r="FO66" s="898"/>
      <c r="FP66" s="898"/>
      <c r="FQ66" s="934"/>
      <c r="FR66" s="934"/>
      <c r="FS66" s="934"/>
      <c r="FT66" s="934"/>
      <c r="FU66" s="935"/>
      <c r="FV66" s="936"/>
      <c r="FY66" s="1079" t="s">
        <v>793</v>
      </c>
      <c r="FZ66" s="1080" t="s">
        <v>441</v>
      </c>
      <c r="GA66" s="1081"/>
      <c r="GB66" s="1082"/>
      <c r="GC66" s="1083"/>
      <c r="GD66" s="1084"/>
      <c r="GE66" s="1016"/>
      <c r="GF66" s="898"/>
      <c r="GG66" s="898"/>
      <c r="GH66" s="934"/>
      <c r="GI66" s="934"/>
      <c r="GJ66" s="934"/>
      <c r="GK66" s="934"/>
      <c r="GL66" s="935"/>
      <c r="GM66" s="936"/>
      <c r="GP66" s="1079" t="s">
        <v>793</v>
      </c>
      <c r="GQ66" s="1080" t="s">
        <v>441</v>
      </c>
      <c r="GR66" s="1081"/>
      <c r="GS66" s="1082"/>
      <c r="GT66" s="1083"/>
      <c r="GU66" s="1084"/>
      <c r="GV66" s="1016"/>
      <c r="GW66" s="898"/>
      <c r="GX66" s="898"/>
      <c r="GY66" s="934"/>
      <c r="GZ66" s="934"/>
      <c r="HA66" s="934"/>
      <c r="HB66" s="934"/>
      <c r="HC66" s="935"/>
      <c r="HD66" s="936"/>
      <c r="HG66" s="1079" t="s">
        <v>793</v>
      </c>
      <c r="HH66" s="1080" t="s">
        <v>441</v>
      </c>
      <c r="HI66" s="1081"/>
      <c r="HJ66" s="1082"/>
      <c r="HK66" s="1083"/>
      <c r="HL66" s="1084"/>
      <c r="HM66" s="1016"/>
      <c r="HN66" s="898"/>
      <c r="HO66" s="898"/>
      <c r="HP66" s="934"/>
      <c r="HQ66" s="934"/>
      <c r="HR66" s="934"/>
      <c r="HS66" s="934"/>
      <c r="HT66" s="935"/>
      <c r="HU66" s="936"/>
      <c r="HX66" s="1079" t="s">
        <v>793</v>
      </c>
      <c r="HY66" s="1080" t="s">
        <v>441</v>
      </c>
      <c r="HZ66" s="1081"/>
      <c r="IA66" s="1082"/>
      <c r="IB66" s="1083"/>
      <c r="IC66" s="1084"/>
      <c r="ID66" s="1016"/>
      <c r="IE66" s="898"/>
      <c r="IF66" s="898"/>
      <c r="IG66" s="934"/>
      <c r="IH66" s="934"/>
      <c r="II66" s="934"/>
      <c r="IJ66" s="934"/>
      <c r="IK66" s="935"/>
      <c r="IL66" s="936"/>
      <c r="IO66" s="1079" t="s">
        <v>793</v>
      </c>
      <c r="IP66" s="1080" t="s">
        <v>441</v>
      </c>
      <c r="IQ66" s="1081"/>
      <c r="IR66" s="1082"/>
      <c r="IS66" s="1083"/>
      <c r="IT66" s="1084"/>
      <c r="IU66" s="1016"/>
      <c r="IV66" s="898"/>
      <c r="IW66" s="898"/>
      <c r="IX66" s="934"/>
      <c r="IY66" s="934"/>
      <c r="IZ66" s="934"/>
      <c r="JA66" s="934"/>
      <c r="JB66" s="935"/>
      <c r="JC66" s="936"/>
      <c r="JF66" s="1079" t="s">
        <v>793</v>
      </c>
      <c r="JG66" s="1080" t="s">
        <v>441</v>
      </c>
      <c r="JH66" s="1081"/>
      <c r="JI66" s="1082"/>
      <c r="JJ66" s="1083"/>
      <c r="JK66" s="1084"/>
      <c r="JL66" s="1016"/>
      <c r="JM66" s="898"/>
      <c r="JN66" s="898"/>
      <c r="JO66" s="934"/>
      <c r="JP66" s="934"/>
      <c r="JQ66" s="934"/>
      <c r="JR66" s="934"/>
      <c r="JS66" s="935"/>
      <c r="JT66" s="936"/>
      <c r="JW66" s="1079" t="s">
        <v>793</v>
      </c>
      <c r="JX66" s="1080" t="s">
        <v>441</v>
      </c>
      <c r="JY66" s="1081"/>
      <c r="JZ66" s="1082"/>
      <c r="KA66" s="1083"/>
      <c r="KB66" s="1084"/>
      <c r="KC66" s="1016"/>
      <c r="KD66" s="898"/>
      <c r="KE66" s="898"/>
      <c r="KF66" s="934"/>
      <c r="KG66" s="934"/>
      <c r="KH66" s="934"/>
      <c r="KI66" s="934"/>
      <c r="KJ66" s="935"/>
      <c r="KK66" s="936"/>
      <c r="KN66" s="1079" t="s">
        <v>793</v>
      </c>
      <c r="KO66" s="1080" t="s">
        <v>441</v>
      </c>
      <c r="KP66" s="1081"/>
      <c r="KQ66" s="1082"/>
      <c r="KR66" s="1083"/>
      <c r="KS66" s="1084"/>
      <c r="KT66" s="1016"/>
      <c r="KU66" s="898"/>
      <c r="KV66" s="898"/>
      <c r="KW66" s="934"/>
      <c r="KX66" s="934"/>
      <c r="KY66" s="934"/>
      <c r="KZ66" s="934"/>
      <c r="LA66" s="935"/>
      <c r="LB66" s="936"/>
      <c r="LE66" s="1079" t="s">
        <v>793</v>
      </c>
      <c r="LF66" s="1080" t="s">
        <v>441</v>
      </c>
      <c r="LG66" s="1081"/>
      <c r="LH66" s="1082"/>
      <c r="LI66" s="1088">
        <v>0</v>
      </c>
      <c r="LJ66" s="1089"/>
      <c r="LK66" s="1016"/>
      <c r="LL66" s="898"/>
      <c r="LM66" s="898"/>
      <c r="LN66" s="934"/>
      <c r="LO66" s="934"/>
      <c r="LP66" s="934"/>
      <c r="LQ66" s="934"/>
      <c r="LR66" s="935"/>
      <c r="LS66" s="936"/>
      <c r="LV66" s="1079" t="s">
        <v>793</v>
      </c>
      <c r="LW66" s="1080" t="s">
        <v>441</v>
      </c>
      <c r="LX66" s="1081"/>
      <c r="LY66" s="1082"/>
      <c r="LZ66" s="1083"/>
      <c r="MA66" s="1084"/>
      <c r="MB66" s="1016"/>
      <c r="MC66" s="898"/>
      <c r="MD66" s="898"/>
      <c r="ME66" s="934"/>
      <c r="MF66" s="934"/>
      <c r="MG66" s="934"/>
      <c r="MH66" s="934"/>
      <c r="MI66" s="935"/>
      <c r="MJ66" s="936"/>
      <c r="MM66" s="1079" t="s">
        <v>793</v>
      </c>
      <c r="MN66" s="1080" t="s">
        <v>441</v>
      </c>
      <c r="MO66" s="1081"/>
      <c r="MP66" s="1082"/>
      <c r="MQ66" s="1083"/>
      <c r="MR66" s="1084"/>
      <c r="MS66" s="1016"/>
      <c r="MT66" s="898"/>
      <c r="MU66" s="898"/>
      <c r="MV66" s="934"/>
      <c r="MW66" s="934"/>
      <c r="MX66" s="934"/>
      <c r="MY66" s="934"/>
      <c r="MZ66" s="935"/>
      <c r="NA66" s="936"/>
      <c r="ND66" s="1090" t="s">
        <v>793</v>
      </c>
      <c r="NE66" s="1091" t="s">
        <v>441</v>
      </c>
      <c r="NF66" s="977"/>
      <c r="NG66" s="978"/>
      <c r="NH66" s="979">
        <v>0</v>
      </c>
      <c r="NI66" s="1092"/>
      <c r="NJ66" s="1016"/>
      <c r="NK66" s="898"/>
      <c r="NL66" s="898"/>
      <c r="NM66" s="934"/>
      <c r="NN66" s="934"/>
      <c r="NO66" s="934"/>
      <c r="NP66" s="934"/>
      <c r="NQ66" s="935"/>
      <c r="NR66" s="936"/>
      <c r="NU66" s="1093" t="s">
        <v>793</v>
      </c>
      <c r="NV66" s="1094" t="s">
        <v>441</v>
      </c>
      <c r="NW66" s="983"/>
      <c r="NX66" s="984"/>
      <c r="NY66" s="1095"/>
      <c r="NZ66" s="1096"/>
      <c r="OA66" s="1016"/>
      <c r="OB66" s="898"/>
      <c r="OC66" s="898"/>
      <c r="OD66" s="934"/>
      <c r="OE66" s="934"/>
      <c r="OF66" s="934"/>
      <c r="OG66" s="934"/>
      <c r="OH66" s="935"/>
      <c r="OI66" s="936"/>
      <c r="OL66" s="1079" t="s">
        <v>793</v>
      </c>
      <c r="OM66" s="1080" t="s">
        <v>441</v>
      </c>
      <c r="ON66" s="1081"/>
      <c r="OO66" s="1082"/>
      <c r="OP66" s="1083"/>
      <c r="OQ66" s="1084"/>
      <c r="OR66" s="1016"/>
      <c r="OS66" s="898"/>
      <c r="OT66" s="898"/>
      <c r="OU66" s="934"/>
      <c r="OV66" s="934"/>
      <c r="OW66" s="934"/>
      <c r="OX66" s="934"/>
      <c r="OY66" s="935"/>
      <c r="OZ66" s="936"/>
      <c r="PC66" s="1079" t="s">
        <v>793</v>
      </c>
      <c r="PD66" s="1080" t="s">
        <v>441</v>
      </c>
      <c r="PE66" s="1081"/>
      <c r="PF66" s="1082"/>
      <c r="PG66" s="1097"/>
      <c r="PH66" s="1098"/>
      <c r="PI66" s="1024"/>
      <c r="PJ66" s="898"/>
      <c r="PK66" s="898"/>
      <c r="PL66" s="934"/>
      <c r="PM66" s="934"/>
      <c r="PN66" s="934"/>
      <c r="PO66" s="934"/>
      <c r="PP66" s="935"/>
      <c r="PQ66" s="936"/>
      <c r="PT66" s="1079" t="s">
        <v>793</v>
      </c>
      <c r="PU66" s="1080" t="s">
        <v>441</v>
      </c>
      <c r="PV66" s="1081"/>
      <c r="PW66" s="1082"/>
      <c r="PX66" s="1083"/>
      <c r="PY66" s="1084"/>
      <c r="PZ66" s="1016"/>
      <c r="QA66" s="898"/>
      <c r="QB66" s="898"/>
      <c r="QC66" s="934"/>
      <c r="QD66" s="934"/>
      <c r="QE66" s="934"/>
      <c r="QF66" s="934"/>
      <c r="QG66" s="935"/>
      <c r="QH66" s="936"/>
      <c r="QK66" s="1079" t="s">
        <v>793</v>
      </c>
      <c r="QL66" s="1080" t="s">
        <v>441</v>
      </c>
      <c r="QM66" s="1081"/>
      <c r="QN66" s="1082"/>
      <c r="QO66" s="1088">
        <v>0</v>
      </c>
      <c r="QP66" s="1089"/>
      <c r="QQ66" s="1016"/>
      <c r="QR66" s="898"/>
      <c r="QS66" s="898"/>
      <c r="QT66" s="934"/>
      <c r="QU66" s="934"/>
      <c r="QV66" s="934"/>
      <c r="QW66" s="934"/>
      <c r="QX66" s="935"/>
      <c r="QY66" s="936"/>
      <c r="RB66" s="405"/>
      <c r="RC66" s="406"/>
      <c r="RD66" s="407"/>
      <c r="RE66" s="408"/>
      <c r="RF66" s="409"/>
      <c r="RG66" s="410"/>
      <c r="RH66" s="410"/>
      <c r="RI66" s="898"/>
      <c r="RJ66" s="898"/>
      <c r="RK66" s="934"/>
      <c r="RL66" s="934"/>
      <c r="RM66" s="934"/>
      <c r="RN66" s="934"/>
      <c r="RO66" s="935"/>
      <c r="RP66" s="936"/>
      <c r="RS66" s="405"/>
      <c r="RT66" s="406"/>
      <c r="RU66" s="407"/>
      <c r="RV66" s="408"/>
      <c r="RW66" s="409"/>
      <c r="RX66" s="410"/>
      <c r="RY66" s="410"/>
      <c r="RZ66" s="898"/>
      <c r="SA66" s="898"/>
      <c r="SB66" s="934"/>
      <c r="SC66" s="934"/>
      <c r="SD66" s="934"/>
      <c r="SE66" s="934"/>
      <c r="SF66" s="935"/>
      <c r="SG66" s="936"/>
      <c r="SJ66" s="405"/>
      <c r="SK66" s="406"/>
      <c r="SL66" s="407"/>
      <c r="SM66" s="408"/>
      <c r="SN66" s="409"/>
      <c r="SO66" s="410"/>
      <c r="SP66" s="410"/>
      <c r="SQ66" s="898"/>
      <c r="SR66" s="898"/>
      <c r="SS66" s="934"/>
      <c r="ST66" s="934"/>
      <c r="SU66" s="934"/>
      <c r="SV66" s="934"/>
      <c r="SW66" s="935"/>
      <c r="SX66" s="936"/>
    </row>
    <row r="67" spans="2:518" ht="54.75" customHeight="1" thickTop="1" thickBot="1">
      <c r="B67" s="958" t="s">
        <v>794</v>
      </c>
      <c r="C67" s="1030" t="s">
        <v>442</v>
      </c>
      <c r="D67" s="1031" t="s">
        <v>147</v>
      </c>
      <c r="E67" s="1044">
        <v>43</v>
      </c>
      <c r="F67" s="1045"/>
      <c r="G67" s="963">
        <f>ROUND(E67*F67,0)</f>
        <v>0</v>
      </c>
      <c r="H67" s="1016"/>
      <c r="K67" s="958" t="s">
        <v>794</v>
      </c>
      <c r="L67" s="1030" t="s">
        <v>442</v>
      </c>
      <c r="M67" s="1031" t="s">
        <v>147</v>
      </c>
      <c r="N67" s="1044">
        <v>43</v>
      </c>
      <c r="O67" s="1046">
        <v>20540</v>
      </c>
      <c r="P67" s="963">
        <f t="shared" ref="P67:P68" si="959">ROUND(N67*O67,0)</f>
        <v>883220</v>
      </c>
      <c r="Q67" s="1016"/>
      <c r="R67" s="898">
        <f>IF(EXACT(VLOOKUP(K67,OFERTA_0,2,FALSE),L67),1,0)</f>
        <v>1</v>
      </c>
      <c r="S67" s="898">
        <f>IF(EXACT(VLOOKUP(K67,OFERTA_0,3,FALSE),M67),1,0)</f>
        <v>1</v>
      </c>
      <c r="T67" s="899">
        <f>IF(EXACT(VLOOKUP(K67,OFERTA_0,4,FALSE),N67),1,0)</f>
        <v>1</v>
      </c>
      <c r="U67" s="899">
        <f>IF(O67=0,0,1)</f>
        <v>1</v>
      </c>
      <c r="V67" s="899">
        <f>IF(P67=0,0,1)</f>
        <v>1</v>
      </c>
      <c r="W67" s="899">
        <f>PRODUCT(R67:V67)</f>
        <v>1</v>
      </c>
      <c r="X67" s="966">
        <f>ROUND(P67,0)</f>
        <v>883220</v>
      </c>
      <c r="Y67" s="901">
        <f>P67-X67</f>
        <v>0</v>
      </c>
      <c r="Z67" s="872"/>
      <c r="AA67" s="872"/>
      <c r="AB67" s="958" t="s">
        <v>794</v>
      </c>
      <c r="AC67" s="1030" t="s">
        <v>442</v>
      </c>
      <c r="AD67" s="1031" t="s">
        <v>147</v>
      </c>
      <c r="AE67" s="1044">
        <v>43</v>
      </c>
      <c r="AF67" s="1045">
        <v>25000</v>
      </c>
      <c r="AG67" s="963">
        <f t="shared" ref="AG67:AG68" si="960">ROUND(AE67*AF67,0)</f>
        <v>1075000</v>
      </c>
      <c r="AH67" s="1016"/>
      <c r="AI67" s="898">
        <f>IF(EXACT(VLOOKUP(AB67,OFERTA_0,2,FALSE),AC67),1,0)</f>
        <v>1</v>
      </c>
      <c r="AJ67" s="898">
        <f>IF(EXACT(VLOOKUP(AB67,OFERTA_0,3,FALSE),AD67),1,0)</f>
        <v>1</v>
      </c>
      <c r="AK67" s="899">
        <f>IF(EXACT(VLOOKUP(AB67,OFERTA_0,4,FALSE),AE67),1,0)</f>
        <v>1</v>
      </c>
      <c r="AL67" s="899">
        <f>IF(AF67=0,0,1)</f>
        <v>1</v>
      </c>
      <c r="AM67" s="899">
        <f>IF(AG67=0,0,1)</f>
        <v>1</v>
      </c>
      <c r="AN67" s="899">
        <f>PRODUCT(AI67:AM67)</f>
        <v>1</v>
      </c>
      <c r="AO67" s="966">
        <f>ROUND(AG67,0)</f>
        <v>1075000</v>
      </c>
      <c r="AP67" s="901">
        <f>AG67-AO67</f>
        <v>0</v>
      </c>
      <c r="AQ67" s="872"/>
      <c r="AR67" s="872"/>
      <c r="AS67" s="958" t="s">
        <v>794</v>
      </c>
      <c r="AT67" s="1035" t="s">
        <v>442</v>
      </c>
      <c r="AU67" s="1031" t="s">
        <v>147</v>
      </c>
      <c r="AV67" s="1044">
        <v>43</v>
      </c>
      <c r="AW67" s="1047">
        <v>18200</v>
      </c>
      <c r="AX67" s="969">
        <f t="shared" ref="AX67:AX68" si="961">ROUND(AV67*AW67,0)</f>
        <v>782600</v>
      </c>
      <c r="AY67" s="1016"/>
      <c r="AZ67" s="898">
        <f>IF(EXACT(VLOOKUP(AS67,OFERTA_0,2,FALSE),AT67),1,0)</f>
        <v>1</v>
      </c>
      <c r="BA67" s="898">
        <f>IF(EXACT(VLOOKUP(AS67,OFERTA_0,3,FALSE),AU67),1,0)</f>
        <v>1</v>
      </c>
      <c r="BB67" s="899">
        <f>IF(EXACT(VLOOKUP(AS67,OFERTA_0,4,FALSE),AV67),1,0)</f>
        <v>1</v>
      </c>
      <c r="BC67" s="899">
        <f>IF(AW67=0,0,1)</f>
        <v>1</v>
      </c>
      <c r="BD67" s="899">
        <f>IF(AX67=0,0,1)</f>
        <v>1</v>
      </c>
      <c r="BE67" s="899">
        <f>PRODUCT(AZ67:BD67)</f>
        <v>1</v>
      </c>
      <c r="BF67" s="966">
        <f>ROUND(AX67,0)</f>
        <v>782600</v>
      </c>
      <c r="BG67" s="901">
        <f>AX67-BF67</f>
        <v>0</v>
      </c>
      <c r="BJ67" s="958" t="s">
        <v>794</v>
      </c>
      <c r="BK67" s="1030" t="s">
        <v>442</v>
      </c>
      <c r="BL67" s="1031" t="s">
        <v>147</v>
      </c>
      <c r="BM67" s="1044">
        <v>43</v>
      </c>
      <c r="BN67" s="1045">
        <v>35000</v>
      </c>
      <c r="BO67" s="963">
        <f t="shared" ref="BO67:BO68" si="962">ROUND(BM67*BN67,0)</f>
        <v>1505000</v>
      </c>
      <c r="BP67" s="1016"/>
      <c r="BQ67" s="898">
        <f>IF(EXACT(VLOOKUP(BJ67,OFERTA_0,2,FALSE),BK67),1,0)</f>
        <v>1</v>
      </c>
      <c r="BR67" s="898">
        <f>IF(EXACT(VLOOKUP(BJ67,OFERTA_0,3,FALSE),BL67),1,0)</f>
        <v>1</v>
      </c>
      <c r="BS67" s="899">
        <f>IF(EXACT(VLOOKUP(BJ67,OFERTA_0,4,FALSE),BM67),1,0)</f>
        <v>1</v>
      </c>
      <c r="BT67" s="899">
        <f>IF(BN67=0,0,1)</f>
        <v>1</v>
      </c>
      <c r="BU67" s="899">
        <f>IF(BO67=0,0,1)</f>
        <v>1</v>
      </c>
      <c r="BV67" s="899">
        <f>PRODUCT(BQ67:BU67)</f>
        <v>1</v>
      </c>
      <c r="BW67" s="966">
        <f>ROUND(BO67,0)</f>
        <v>1505000</v>
      </c>
      <c r="BX67" s="901">
        <f>BO67-BW67</f>
        <v>0</v>
      </c>
      <c r="CA67" s="958" t="s">
        <v>794</v>
      </c>
      <c r="CB67" s="1030" t="s">
        <v>442</v>
      </c>
      <c r="CC67" s="1031" t="s">
        <v>147</v>
      </c>
      <c r="CD67" s="1044">
        <v>43</v>
      </c>
      <c r="CE67" s="1045">
        <v>21987</v>
      </c>
      <c r="CF67" s="963">
        <f t="shared" ref="CF67:CF68" si="963">ROUND(CD67*CE67,0)</f>
        <v>945441</v>
      </c>
      <c r="CG67" s="1016"/>
      <c r="CH67" s="898">
        <f>IF(EXACT(VLOOKUP(CA67,OFERTA_0,2,FALSE),CB67),1,0)</f>
        <v>1</v>
      </c>
      <c r="CI67" s="898">
        <f>IF(EXACT(VLOOKUP(CA67,OFERTA_0,3,FALSE),CC67),1,0)</f>
        <v>1</v>
      </c>
      <c r="CJ67" s="899">
        <f>IF(EXACT(VLOOKUP(CA67,OFERTA_0,4,FALSE),CD67),1,0)</f>
        <v>1</v>
      </c>
      <c r="CK67" s="899">
        <f>IF(CE67=0,0,1)</f>
        <v>1</v>
      </c>
      <c r="CL67" s="899">
        <f>IF(CF67=0,0,1)</f>
        <v>1</v>
      </c>
      <c r="CM67" s="899">
        <f>PRODUCT(CH67:CL67)</f>
        <v>1</v>
      </c>
      <c r="CN67" s="966">
        <f>ROUND(CF67,0)</f>
        <v>945441</v>
      </c>
      <c r="CO67" s="901">
        <f>CF67-CN67</f>
        <v>0</v>
      </c>
      <c r="CR67" s="958" t="s">
        <v>794</v>
      </c>
      <c r="CS67" s="1030" t="s">
        <v>442</v>
      </c>
      <c r="CT67" s="1031" t="s">
        <v>147</v>
      </c>
      <c r="CU67" s="1044">
        <v>43</v>
      </c>
      <c r="CV67" s="1045">
        <v>299000</v>
      </c>
      <c r="CW67" s="963">
        <f t="shared" ref="CW67:CW68" si="964">ROUND(CU67*CV67,0)</f>
        <v>12857000</v>
      </c>
      <c r="CX67" s="1016"/>
      <c r="CY67" s="898">
        <f>IF(EXACT(VLOOKUP(CR67,OFERTA_0,2,FALSE),CS67),1,0)</f>
        <v>1</v>
      </c>
      <c r="CZ67" s="898">
        <f>IF(EXACT(VLOOKUP(CR67,OFERTA_0,3,FALSE),CT67),1,0)</f>
        <v>1</v>
      </c>
      <c r="DA67" s="899">
        <f>IF(EXACT(VLOOKUP(CR67,OFERTA_0,4,FALSE),CU67),1,0)</f>
        <v>1</v>
      </c>
      <c r="DB67" s="899">
        <f>IF(CV67=0,0,1)</f>
        <v>1</v>
      </c>
      <c r="DC67" s="899">
        <f>IF(CW67=0,0,1)</f>
        <v>1</v>
      </c>
      <c r="DD67" s="899">
        <f>PRODUCT(CY67:DC67)</f>
        <v>1</v>
      </c>
      <c r="DE67" s="966">
        <f>ROUND(CW67,0)</f>
        <v>12857000</v>
      </c>
      <c r="DF67" s="901">
        <f>CW67-DE67</f>
        <v>0</v>
      </c>
      <c r="DI67" s="958" t="s">
        <v>794</v>
      </c>
      <c r="DJ67" s="1030" t="s">
        <v>442</v>
      </c>
      <c r="DK67" s="1031" t="s">
        <v>147</v>
      </c>
      <c r="DL67" s="1044">
        <v>43</v>
      </c>
      <c r="DM67" s="1045">
        <v>47256</v>
      </c>
      <c r="DN67" s="963">
        <f t="shared" ref="DN67:DN68" si="965">ROUND(DL67*DM67,0)</f>
        <v>2032008</v>
      </c>
      <c r="DO67" s="1016"/>
      <c r="DP67" s="898">
        <f>IF(EXACT(VLOOKUP(DI67,OFERTA_0,2,FALSE),DJ67),1,0)</f>
        <v>1</v>
      </c>
      <c r="DQ67" s="898">
        <f>IF(EXACT(VLOOKUP(DI67,OFERTA_0,3,FALSE),DK67),1,0)</f>
        <v>1</v>
      </c>
      <c r="DR67" s="899">
        <f>IF(EXACT(VLOOKUP(DI67,OFERTA_0,4,FALSE),DL67),1,0)</f>
        <v>1</v>
      </c>
      <c r="DS67" s="899">
        <f>IF(DM67=0,0,1)</f>
        <v>1</v>
      </c>
      <c r="DT67" s="899">
        <f>IF(DN67=0,0,1)</f>
        <v>1</v>
      </c>
      <c r="DU67" s="899">
        <f>PRODUCT(DP67:DT67)</f>
        <v>1</v>
      </c>
      <c r="DV67" s="966">
        <f>ROUND(DN67,0)</f>
        <v>2032008</v>
      </c>
      <c r="DW67" s="901">
        <f>DN67-DV67</f>
        <v>0</v>
      </c>
      <c r="DZ67" s="958" t="s">
        <v>794</v>
      </c>
      <c r="EA67" s="1030" t="s">
        <v>442</v>
      </c>
      <c r="EB67" s="1031" t="s">
        <v>147</v>
      </c>
      <c r="EC67" s="1044">
        <v>43</v>
      </c>
      <c r="ED67" s="1045">
        <v>25329</v>
      </c>
      <c r="EE67" s="963">
        <f t="shared" ref="EE67:EE68" si="966">ROUND(EC67*ED67,0)</f>
        <v>1089147</v>
      </c>
      <c r="EF67" s="1016"/>
      <c r="EG67" s="898">
        <f>IF(EXACT(VLOOKUP(DZ67,OFERTA_0,2,FALSE),EA67),1,0)</f>
        <v>1</v>
      </c>
      <c r="EH67" s="898">
        <f>IF(EXACT(VLOOKUP(DZ67,OFERTA_0,3,FALSE),EB67),1,0)</f>
        <v>1</v>
      </c>
      <c r="EI67" s="899">
        <f>IF(EXACT(VLOOKUP(DZ67,OFERTA_0,4,FALSE),EC67),1,0)</f>
        <v>1</v>
      </c>
      <c r="EJ67" s="899">
        <f>IF(ED67=0,0,1)</f>
        <v>1</v>
      </c>
      <c r="EK67" s="899">
        <f>IF(EE67=0,0,1)</f>
        <v>1</v>
      </c>
      <c r="EL67" s="899">
        <f>PRODUCT(EG67:EK67)</f>
        <v>1</v>
      </c>
      <c r="EM67" s="966">
        <f>ROUND(EE67,0)</f>
        <v>1089147</v>
      </c>
      <c r="EN67" s="901">
        <f>EE67-EM67</f>
        <v>0</v>
      </c>
      <c r="EQ67" s="958" t="s">
        <v>794</v>
      </c>
      <c r="ER67" s="1030" t="s">
        <v>442</v>
      </c>
      <c r="ES67" s="1031" t="s">
        <v>147</v>
      </c>
      <c r="ET67" s="1044">
        <v>43</v>
      </c>
      <c r="EU67" s="1045">
        <v>21500</v>
      </c>
      <c r="EV67" s="963">
        <f t="shared" ref="EV67:EV68" si="967">ROUND(ET67*EU67,0)</f>
        <v>924500</v>
      </c>
      <c r="EW67" s="1016"/>
      <c r="EX67" s="898">
        <f>IF(EXACT(VLOOKUP(EQ67,OFERTA_0,2,FALSE),ER67),1,0)</f>
        <v>1</v>
      </c>
      <c r="EY67" s="898">
        <f>IF(EXACT(VLOOKUP(EQ67,OFERTA_0,3,FALSE),ES67),1,0)</f>
        <v>1</v>
      </c>
      <c r="EZ67" s="899">
        <f>IF(EXACT(VLOOKUP(EQ67,OFERTA_0,4,FALSE),ET67),1,0)</f>
        <v>1</v>
      </c>
      <c r="FA67" s="899">
        <f>IF(EU67=0,0,1)</f>
        <v>1</v>
      </c>
      <c r="FB67" s="899">
        <f>IF(EV67=0,0,1)</f>
        <v>1</v>
      </c>
      <c r="FC67" s="899">
        <f>PRODUCT(EX67:FB67)</f>
        <v>1</v>
      </c>
      <c r="FD67" s="966">
        <f>ROUND(EV67,0)</f>
        <v>924500</v>
      </c>
      <c r="FE67" s="901">
        <f>EV67-FD67</f>
        <v>0</v>
      </c>
      <c r="FH67" s="958"/>
      <c r="FI67" s="1030"/>
      <c r="FJ67" s="1031"/>
      <c r="FK67" s="1044"/>
      <c r="FL67" s="1045"/>
      <c r="FM67" s="963">
        <f t="shared" ref="FM67:FM68" si="968">ROUND(FK67*FL67,0)</f>
        <v>0</v>
      </c>
      <c r="FN67" s="1016"/>
      <c r="FO67" s="898" t="e">
        <f>IF(EXACT(VLOOKUP(FH67,OFERTA_0,2,FALSE),FI67),1,0)</f>
        <v>#N/A</v>
      </c>
      <c r="FP67" s="898" t="e">
        <f>IF(EXACT(VLOOKUP(FH67,OFERTA_0,3,FALSE),FJ67),1,0)</f>
        <v>#N/A</v>
      </c>
      <c r="FQ67" s="899" t="e">
        <f>IF(EXACT(VLOOKUP(FH67,OFERTA_0,4,FALSE),FK67),1,0)</f>
        <v>#N/A</v>
      </c>
      <c r="FR67" s="899">
        <f>IF(FL67=0,0,1)</f>
        <v>0</v>
      </c>
      <c r="FS67" s="899">
        <f>IF(FM67=0,0,1)</f>
        <v>0</v>
      </c>
      <c r="FT67" s="899" t="e">
        <f>PRODUCT(FO67:FS67)</f>
        <v>#N/A</v>
      </c>
      <c r="FU67" s="966">
        <f>ROUND(FM67,0)</f>
        <v>0</v>
      </c>
      <c r="FV67" s="901">
        <f>FM67-FU67</f>
        <v>0</v>
      </c>
      <c r="FY67" s="958" t="s">
        <v>794</v>
      </c>
      <c r="FZ67" s="1030" t="s">
        <v>442</v>
      </c>
      <c r="GA67" s="1031" t="s">
        <v>147</v>
      </c>
      <c r="GB67" s="1044">
        <v>43</v>
      </c>
      <c r="GC67" s="1046">
        <v>21200</v>
      </c>
      <c r="GD67" s="963">
        <f t="shared" ref="GD67:GD68" si="969">ROUND(GB67*GC67,0)</f>
        <v>911600</v>
      </c>
      <c r="GE67" s="1016"/>
      <c r="GF67" s="898">
        <f>IF(EXACT(VLOOKUP(FY67,OFERTA_0,2,FALSE),FZ67),1,0)</f>
        <v>1</v>
      </c>
      <c r="GG67" s="898">
        <f>IF(EXACT(VLOOKUP(FY67,OFERTA_0,3,FALSE),GA67),1,0)</f>
        <v>1</v>
      </c>
      <c r="GH67" s="899">
        <f>IF(EXACT(VLOOKUP(FY67,OFERTA_0,4,FALSE),GB67),1,0)</f>
        <v>1</v>
      </c>
      <c r="GI67" s="899">
        <f>IF(GC67=0,0,1)</f>
        <v>1</v>
      </c>
      <c r="GJ67" s="899">
        <f>IF(GD67=0,0,1)</f>
        <v>1</v>
      </c>
      <c r="GK67" s="899">
        <f>PRODUCT(GF67:GJ67)</f>
        <v>1</v>
      </c>
      <c r="GL67" s="966">
        <f>ROUND(GD67,0)</f>
        <v>911600</v>
      </c>
      <c r="GM67" s="901">
        <f>GD67-GL67</f>
        <v>0</v>
      </c>
      <c r="GP67" s="958" t="s">
        <v>794</v>
      </c>
      <c r="GQ67" s="1030" t="s">
        <v>442</v>
      </c>
      <c r="GR67" s="1031" t="s">
        <v>147</v>
      </c>
      <c r="GS67" s="1044">
        <v>43</v>
      </c>
      <c r="GT67" s="1045">
        <v>21545</v>
      </c>
      <c r="GU67" s="963">
        <f t="shared" ref="GU67:GU68" si="970">ROUND(GS67*GT67,0)</f>
        <v>926435</v>
      </c>
      <c r="GV67" s="1016"/>
      <c r="GW67" s="898">
        <f>IF(EXACT(VLOOKUP(GP67,OFERTA_0,2,FALSE),GQ67),1,0)</f>
        <v>1</v>
      </c>
      <c r="GX67" s="898">
        <f>IF(EXACT(VLOOKUP(GP67,OFERTA_0,3,FALSE),GR67),1,0)</f>
        <v>1</v>
      </c>
      <c r="GY67" s="899">
        <f>IF(EXACT(VLOOKUP(GP67,OFERTA_0,4,FALSE),GS67),1,0)</f>
        <v>1</v>
      </c>
      <c r="GZ67" s="899">
        <f>IF(GT67=0,0,1)</f>
        <v>1</v>
      </c>
      <c r="HA67" s="899">
        <f>IF(GU67=0,0,1)</f>
        <v>1</v>
      </c>
      <c r="HB67" s="899">
        <f>PRODUCT(GW67:HA67)</f>
        <v>1</v>
      </c>
      <c r="HC67" s="966">
        <f>ROUND(GU67,0)</f>
        <v>926435</v>
      </c>
      <c r="HD67" s="901">
        <f>GU67-HC67</f>
        <v>0</v>
      </c>
      <c r="HG67" s="958" t="s">
        <v>794</v>
      </c>
      <c r="HH67" s="1030" t="s">
        <v>442</v>
      </c>
      <c r="HI67" s="1031" t="s">
        <v>147</v>
      </c>
      <c r="HJ67" s="1044">
        <v>43</v>
      </c>
      <c r="HK67" s="1045">
        <v>31898</v>
      </c>
      <c r="HL67" s="963">
        <f>ROUND(HJ67*HK67,0)</f>
        <v>1371614</v>
      </c>
      <c r="HM67" s="1016"/>
      <c r="HN67" s="898">
        <f>IF(EXACT(VLOOKUP(HG67,OFERTA_0,2,FALSE),HH67),1,0)</f>
        <v>1</v>
      </c>
      <c r="HO67" s="898">
        <f>IF(EXACT(VLOOKUP(HG67,OFERTA_0,3,FALSE),HI67),1,0)</f>
        <v>1</v>
      </c>
      <c r="HP67" s="899">
        <f>IF(EXACT(VLOOKUP(HG67,OFERTA_0,4,FALSE),HJ67),1,0)</f>
        <v>1</v>
      </c>
      <c r="HQ67" s="899">
        <f>IF(HK67=0,0,1)</f>
        <v>1</v>
      </c>
      <c r="HR67" s="899">
        <f>IF(HL67=0,0,1)</f>
        <v>1</v>
      </c>
      <c r="HS67" s="899">
        <f>PRODUCT(HN67:HR67)</f>
        <v>1</v>
      </c>
      <c r="HT67" s="966">
        <f>ROUND(HL67,0)</f>
        <v>1371614</v>
      </c>
      <c r="HU67" s="901">
        <f>HL67-HT67</f>
        <v>0</v>
      </c>
      <c r="HX67" s="958" t="s">
        <v>794</v>
      </c>
      <c r="HY67" s="1030" t="s">
        <v>442</v>
      </c>
      <c r="HZ67" s="1031" t="s">
        <v>147</v>
      </c>
      <c r="IA67" s="1044">
        <v>43</v>
      </c>
      <c r="IB67" s="1048">
        <v>35960</v>
      </c>
      <c r="IC67" s="972">
        <f t="shared" ref="IC67:IC68" si="971">ROUND(IA67*IB67,0)</f>
        <v>1546280</v>
      </c>
      <c r="ID67" s="1016"/>
      <c r="IE67" s="898">
        <f>IF(EXACT(VLOOKUP(HX67,OFERTA_0,2,FALSE),HY67),1,0)</f>
        <v>1</v>
      </c>
      <c r="IF67" s="898">
        <f>IF(EXACT(VLOOKUP(HX67,OFERTA_0,3,FALSE),HZ67),1,0)</f>
        <v>1</v>
      </c>
      <c r="IG67" s="899">
        <f>IF(EXACT(VLOOKUP(HX67,OFERTA_0,4,FALSE),IA67),1,0)</f>
        <v>1</v>
      </c>
      <c r="IH67" s="899">
        <f>IF(IB67=0,0,1)</f>
        <v>1</v>
      </c>
      <c r="II67" s="899">
        <f>IF(IC67=0,0,1)</f>
        <v>1</v>
      </c>
      <c r="IJ67" s="899">
        <f>PRODUCT(IE67:II67)</f>
        <v>1</v>
      </c>
      <c r="IK67" s="966">
        <f>ROUND(IC67,0)</f>
        <v>1546280</v>
      </c>
      <c r="IL67" s="901">
        <f>IC67-IK67</f>
        <v>0</v>
      </c>
      <c r="IO67" s="958" t="s">
        <v>794</v>
      </c>
      <c r="IP67" s="1030" t="s">
        <v>442</v>
      </c>
      <c r="IQ67" s="1031" t="s">
        <v>147</v>
      </c>
      <c r="IR67" s="1044">
        <v>43</v>
      </c>
      <c r="IS67" s="1045">
        <v>34300</v>
      </c>
      <c r="IT67" s="963">
        <f t="shared" ref="IT67:IT68" si="972">ROUND(IR67*IS67,0)</f>
        <v>1474900</v>
      </c>
      <c r="IU67" s="1016"/>
      <c r="IV67" s="898">
        <f>IF(EXACT(VLOOKUP(IO67,OFERTA_0,2,FALSE),IP67),1,0)</f>
        <v>1</v>
      </c>
      <c r="IW67" s="898">
        <f>IF(EXACT(VLOOKUP(IO67,OFERTA_0,3,FALSE),IQ67),1,0)</f>
        <v>1</v>
      </c>
      <c r="IX67" s="899">
        <f>IF(EXACT(VLOOKUP(IO67,OFERTA_0,4,FALSE),IR67),1,0)</f>
        <v>1</v>
      </c>
      <c r="IY67" s="899">
        <f>IF(IS67=0,0,1)</f>
        <v>1</v>
      </c>
      <c r="IZ67" s="899">
        <f>IF(IT67=0,0,1)</f>
        <v>1</v>
      </c>
      <c r="JA67" s="899">
        <f>PRODUCT(IV67:IZ67)</f>
        <v>1</v>
      </c>
      <c r="JB67" s="966">
        <f>ROUND(IT67,0)</f>
        <v>1474900</v>
      </c>
      <c r="JC67" s="901">
        <f>IT67-JB67</f>
        <v>0</v>
      </c>
      <c r="JF67" s="958" t="s">
        <v>794</v>
      </c>
      <c r="JG67" s="1030" t="s">
        <v>442</v>
      </c>
      <c r="JH67" s="1031" t="s">
        <v>147</v>
      </c>
      <c r="JI67" s="1044">
        <v>43</v>
      </c>
      <c r="JJ67" s="1045">
        <v>48000</v>
      </c>
      <c r="JK67" s="963">
        <f t="shared" ref="JK67:JK68" si="973">ROUND(JI67*JJ67,0)</f>
        <v>2064000</v>
      </c>
      <c r="JL67" s="1016"/>
      <c r="JM67" s="898">
        <f>IF(EXACT(VLOOKUP(JF67,OFERTA_0,2,FALSE),JG67),1,0)</f>
        <v>1</v>
      </c>
      <c r="JN67" s="898">
        <f>IF(EXACT(VLOOKUP(JF67,OFERTA_0,3,FALSE),JH67),1,0)</f>
        <v>1</v>
      </c>
      <c r="JO67" s="899">
        <f>IF(EXACT(VLOOKUP(JF67,OFERTA_0,4,FALSE),JI67),1,0)</f>
        <v>1</v>
      </c>
      <c r="JP67" s="899">
        <f>IF(JJ67=0,0,1)</f>
        <v>1</v>
      </c>
      <c r="JQ67" s="899">
        <f>IF(JK67=0,0,1)</f>
        <v>1</v>
      </c>
      <c r="JR67" s="899">
        <f>PRODUCT(JM67:JQ67)</f>
        <v>1</v>
      </c>
      <c r="JS67" s="966">
        <f>ROUND(JK67,0)</f>
        <v>2064000</v>
      </c>
      <c r="JT67" s="901">
        <f>JK67-JS67</f>
        <v>0</v>
      </c>
      <c r="JW67" s="958" t="s">
        <v>794</v>
      </c>
      <c r="JX67" s="1030" t="s">
        <v>442</v>
      </c>
      <c r="JY67" s="1031" t="s">
        <v>147</v>
      </c>
      <c r="JZ67" s="1044">
        <v>43</v>
      </c>
      <c r="KA67" s="1045">
        <v>31298.446000000004</v>
      </c>
      <c r="KB67" s="963">
        <f t="shared" ref="KB67:KB68" si="974">ROUND(JZ67*KA67,0)</f>
        <v>1345833</v>
      </c>
      <c r="KC67" s="1016"/>
      <c r="KD67" s="898">
        <f>IF(EXACT(VLOOKUP(JW67,OFERTA_0,2,FALSE),JX67),1,0)</f>
        <v>1</v>
      </c>
      <c r="KE67" s="898">
        <f>IF(EXACT(VLOOKUP(JW67,OFERTA_0,3,FALSE),JY67),1,0)</f>
        <v>1</v>
      </c>
      <c r="KF67" s="899">
        <f>IF(EXACT(VLOOKUP(JW67,OFERTA_0,4,FALSE),JZ67),1,0)</f>
        <v>1</v>
      </c>
      <c r="KG67" s="899">
        <f>IF(KA67=0,0,1)</f>
        <v>1</v>
      </c>
      <c r="KH67" s="899">
        <f>IF(KB67=0,0,1)</f>
        <v>1</v>
      </c>
      <c r="KI67" s="899">
        <f>PRODUCT(KD67:KH67)</f>
        <v>1</v>
      </c>
      <c r="KJ67" s="966">
        <f>ROUND(KB67,0)</f>
        <v>1345833</v>
      </c>
      <c r="KK67" s="901">
        <f>KB67-KJ67</f>
        <v>0</v>
      </c>
      <c r="KN67" s="958" t="s">
        <v>794</v>
      </c>
      <c r="KO67" s="1030" t="s">
        <v>442</v>
      </c>
      <c r="KP67" s="1031" t="s">
        <v>147</v>
      </c>
      <c r="KQ67" s="1044">
        <v>43</v>
      </c>
      <c r="KR67" s="1045">
        <v>23928</v>
      </c>
      <c r="KS67" s="963">
        <f t="shared" ref="KS67:KS68" si="975">ROUND(KQ67*KR67,0)</f>
        <v>1028904</v>
      </c>
      <c r="KT67" s="1016"/>
      <c r="KU67" s="898">
        <f>IF(EXACT(VLOOKUP(KN67,OFERTA_0,2,FALSE),KO67),1,0)</f>
        <v>1</v>
      </c>
      <c r="KV67" s="898">
        <f>IF(EXACT(VLOOKUP(KN67,OFERTA_0,3,FALSE),KP67),1,0)</f>
        <v>1</v>
      </c>
      <c r="KW67" s="899">
        <f>IF(EXACT(VLOOKUP(KN67,OFERTA_0,4,FALSE),KQ67),1,0)</f>
        <v>1</v>
      </c>
      <c r="KX67" s="899">
        <f>IF(KR67=0,0,1)</f>
        <v>1</v>
      </c>
      <c r="KY67" s="899">
        <f>IF(KS67=0,0,1)</f>
        <v>1</v>
      </c>
      <c r="KZ67" s="899">
        <f>PRODUCT(KU67:KY67)</f>
        <v>1</v>
      </c>
      <c r="LA67" s="966">
        <f>ROUND(KS67,0)</f>
        <v>1028904</v>
      </c>
      <c r="LB67" s="901">
        <f>KS67-LA67</f>
        <v>0</v>
      </c>
      <c r="LE67" s="958" t="s">
        <v>794</v>
      </c>
      <c r="LF67" s="1030" t="s">
        <v>442</v>
      </c>
      <c r="LG67" s="1031" t="s">
        <v>147</v>
      </c>
      <c r="LH67" s="1044">
        <v>43</v>
      </c>
      <c r="LI67" s="1049">
        <v>34895</v>
      </c>
      <c r="LJ67" s="974">
        <f t="shared" ref="LJ67:LJ68" si="976">ROUND(LH67*LI67,0)</f>
        <v>1500485</v>
      </c>
      <c r="LK67" s="1016"/>
      <c r="LL67" s="898">
        <f>IF(EXACT(VLOOKUP(LE67,OFERTA_0,2,FALSE),LF67),1,0)</f>
        <v>1</v>
      </c>
      <c r="LM67" s="898">
        <f>IF(EXACT(VLOOKUP(LE67,OFERTA_0,3,FALSE),LG67),1,0)</f>
        <v>1</v>
      </c>
      <c r="LN67" s="899">
        <f>IF(EXACT(VLOOKUP(LE67,OFERTA_0,4,FALSE),LH67),1,0)</f>
        <v>1</v>
      </c>
      <c r="LO67" s="899">
        <f>IF(LI67=0,0,1)</f>
        <v>1</v>
      </c>
      <c r="LP67" s="899">
        <f>IF(LJ67=0,0,1)</f>
        <v>1</v>
      </c>
      <c r="LQ67" s="899">
        <f>PRODUCT(LL67:LP67)</f>
        <v>1</v>
      </c>
      <c r="LR67" s="966">
        <f>ROUND(LJ67,0)</f>
        <v>1500485</v>
      </c>
      <c r="LS67" s="901">
        <f>LJ67-LR67</f>
        <v>0</v>
      </c>
      <c r="LV67" s="958" t="s">
        <v>794</v>
      </c>
      <c r="LW67" s="1030" t="s">
        <v>442</v>
      </c>
      <c r="LX67" s="1031" t="s">
        <v>147</v>
      </c>
      <c r="LY67" s="1044">
        <v>43</v>
      </c>
      <c r="LZ67" s="1045">
        <v>11700</v>
      </c>
      <c r="MA67" s="963">
        <f t="shared" ref="MA67:MA68" si="977">ROUND(LY67*LZ67,0)</f>
        <v>503100</v>
      </c>
      <c r="MB67" s="1016"/>
      <c r="MC67" s="898">
        <f>IF(EXACT(VLOOKUP(LV67,OFERTA_0,2,FALSE),LW67),1,0)</f>
        <v>1</v>
      </c>
      <c r="MD67" s="898">
        <f>IF(EXACT(VLOOKUP(LV67,OFERTA_0,3,FALSE),LX67),1,0)</f>
        <v>1</v>
      </c>
      <c r="ME67" s="899">
        <f>IF(EXACT(VLOOKUP(LV67,OFERTA_0,4,FALSE),LY67),1,0)</f>
        <v>1</v>
      </c>
      <c r="MF67" s="899">
        <f>IF(LZ67=0,0,1)</f>
        <v>1</v>
      </c>
      <c r="MG67" s="899">
        <f>IF(MA67=0,0,1)</f>
        <v>1</v>
      </c>
      <c r="MH67" s="899">
        <f>PRODUCT(MC67:MG67)</f>
        <v>1</v>
      </c>
      <c r="MI67" s="966">
        <f>ROUND(MA67,0)</f>
        <v>503100</v>
      </c>
      <c r="MJ67" s="901">
        <f>MA67-MI67</f>
        <v>0</v>
      </c>
      <c r="MM67" s="958" t="s">
        <v>794</v>
      </c>
      <c r="MN67" s="1030" t="s">
        <v>442</v>
      </c>
      <c r="MO67" s="1031" t="s">
        <v>147</v>
      </c>
      <c r="MP67" s="1044">
        <v>43</v>
      </c>
      <c r="MQ67" s="1045">
        <v>35000</v>
      </c>
      <c r="MR67" s="963">
        <f t="shared" ref="MR67:MR68" si="978">ROUND(MP67*MQ67,0)</f>
        <v>1505000</v>
      </c>
      <c r="MS67" s="1016"/>
      <c r="MT67" s="898">
        <f>IF(EXACT(VLOOKUP(MM67,OFERTA_0,2,FALSE),MN67),1,0)</f>
        <v>1</v>
      </c>
      <c r="MU67" s="898">
        <f>IF(EXACT(VLOOKUP(MM67,OFERTA_0,3,FALSE),MO67),1,0)</f>
        <v>1</v>
      </c>
      <c r="MV67" s="899">
        <f>IF(EXACT(VLOOKUP(MM67,OFERTA_0,4,FALSE),MP67),1,0)</f>
        <v>1</v>
      </c>
      <c r="MW67" s="899">
        <f>IF(MQ67=0,0,1)</f>
        <v>1</v>
      </c>
      <c r="MX67" s="899">
        <f>IF(MR67=0,0,1)</f>
        <v>1</v>
      </c>
      <c r="MY67" s="899">
        <f>PRODUCT(MT67:MX67)</f>
        <v>1</v>
      </c>
      <c r="MZ67" s="966">
        <f>ROUND(MR67,0)</f>
        <v>1505000</v>
      </c>
      <c r="NA67" s="901">
        <f>MR67-MZ67</f>
        <v>0</v>
      </c>
      <c r="ND67" s="975" t="s">
        <v>794</v>
      </c>
      <c r="NE67" s="976" t="s">
        <v>442</v>
      </c>
      <c r="NF67" s="977" t="s">
        <v>147</v>
      </c>
      <c r="NG67" s="978">
        <v>43</v>
      </c>
      <c r="NH67" s="979">
        <v>21230.55</v>
      </c>
      <c r="NI67" s="980">
        <v>912914</v>
      </c>
      <c r="NJ67" s="1016"/>
      <c r="NK67" s="898">
        <f>IF(EXACT(VLOOKUP(ND67,OFERTA_0,2,FALSE),NE67),1,0)</f>
        <v>1</v>
      </c>
      <c r="NL67" s="898">
        <f>IF(EXACT(VLOOKUP(ND67,OFERTA_0,3,FALSE),NF67),1,0)</f>
        <v>1</v>
      </c>
      <c r="NM67" s="899">
        <f>IF(EXACT(VLOOKUP(ND67,OFERTA_0,4,FALSE),NG67),1,0)</f>
        <v>1</v>
      </c>
      <c r="NN67" s="899">
        <f>IF(NH67=0,0,1)</f>
        <v>1</v>
      </c>
      <c r="NO67" s="899">
        <f>IF(NI67=0,0,1)</f>
        <v>1</v>
      </c>
      <c r="NP67" s="899">
        <f>PRODUCT(NK67:NO67)</f>
        <v>1</v>
      </c>
      <c r="NQ67" s="966">
        <f>ROUND(NI67,0)</f>
        <v>912914</v>
      </c>
      <c r="NR67" s="901">
        <f>NI67-NQ67</f>
        <v>0</v>
      </c>
      <c r="NU67" s="981" t="s">
        <v>794</v>
      </c>
      <c r="NV67" s="982" t="s">
        <v>442</v>
      </c>
      <c r="NW67" s="983" t="s">
        <v>147</v>
      </c>
      <c r="NX67" s="984">
        <v>43</v>
      </c>
      <c r="NY67" s="1050">
        <v>21445</v>
      </c>
      <c r="NZ67" s="986">
        <f t="shared" ref="NZ67:NZ68" si="979">ROUND(NX67*NY67,0)</f>
        <v>922135</v>
      </c>
      <c r="OA67" s="1016"/>
      <c r="OB67" s="898">
        <f>IF(EXACT(VLOOKUP(NU67,OFERTA_0,2,FALSE),NV67),1,0)</f>
        <v>1</v>
      </c>
      <c r="OC67" s="898">
        <f>IF(EXACT(VLOOKUP(NU67,OFERTA_0,3,FALSE),NW67),1,0)</f>
        <v>1</v>
      </c>
      <c r="OD67" s="899">
        <f>IF(EXACT(VLOOKUP(NU67,OFERTA_0,4,FALSE),NX67),1,0)</f>
        <v>1</v>
      </c>
      <c r="OE67" s="899">
        <f>IF(NY67=0,0,1)</f>
        <v>1</v>
      </c>
      <c r="OF67" s="899">
        <f>IF(NZ67=0,0,1)</f>
        <v>1</v>
      </c>
      <c r="OG67" s="899">
        <f>PRODUCT(OB67:OF67)</f>
        <v>1</v>
      </c>
      <c r="OH67" s="966">
        <f>ROUND(NZ67,0)</f>
        <v>922135</v>
      </c>
      <c r="OI67" s="901">
        <f>NZ67-OH67</f>
        <v>0</v>
      </c>
      <c r="OL67" s="958" t="s">
        <v>794</v>
      </c>
      <c r="OM67" s="1030" t="s">
        <v>442</v>
      </c>
      <c r="ON67" s="1031" t="s">
        <v>147</v>
      </c>
      <c r="OO67" s="1044">
        <v>43</v>
      </c>
      <c r="OP67" s="1045">
        <v>22116</v>
      </c>
      <c r="OQ67" s="963">
        <f t="shared" ref="OQ67:OQ68" si="980">ROUND(OO67*OP67,0)</f>
        <v>950988</v>
      </c>
      <c r="OR67" s="1016"/>
      <c r="OS67" s="898">
        <f>IF(EXACT(VLOOKUP(OL67,OFERTA_0,2,FALSE),OM67),1,0)</f>
        <v>1</v>
      </c>
      <c r="OT67" s="898">
        <f>IF(EXACT(VLOOKUP(OL67,OFERTA_0,3,FALSE),ON67),1,0)</f>
        <v>1</v>
      </c>
      <c r="OU67" s="899">
        <f>IF(EXACT(VLOOKUP(OL67,OFERTA_0,4,FALSE),OO67),1,0)</f>
        <v>1</v>
      </c>
      <c r="OV67" s="899">
        <f>IF(OP67=0,0,1)</f>
        <v>1</v>
      </c>
      <c r="OW67" s="899">
        <f>IF(OQ67=0,0,1)</f>
        <v>1</v>
      </c>
      <c r="OX67" s="899">
        <f>PRODUCT(OS67:OW67)</f>
        <v>1</v>
      </c>
      <c r="OY67" s="966">
        <f>ROUND(OQ67,0)</f>
        <v>950988</v>
      </c>
      <c r="OZ67" s="901">
        <f>OQ67-OY67</f>
        <v>0</v>
      </c>
      <c r="PC67" s="958" t="s">
        <v>794</v>
      </c>
      <c r="PD67" s="1030" t="s">
        <v>442</v>
      </c>
      <c r="PE67" s="1031" t="s">
        <v>147</v>
      </c>
      <c r="PF67" s="1044">
        <v>43</v>
      </c>
      <c r="PG67" s="1059">
        <v>21125</v>
      </c>
      <c r="PH67" s="988">
        <v>908375</v>
      </c>
      <c r="PI67" s="1024"/>
      <c r="PJ67" s="898">
        <f>IF(EXACT(VLOOKUP(PC67,OFERTA_0,2,FALSE),PD67),1,0)</f>
        <v>1</v>
      </c>
      <c r="PK67" s="898">
        <f>IF(EXACT(VLOOKUP(PC67,OFERTA_0,3,FALSE),PE67),1,0)</f>
        <v>1</v>
      </c>
      <c r="PL67" s="899">
        <f>IF(EXACT(VLOOKUP(PC67,OFERTA_0,4,FALSE),PF67),1,0)</f>
        <v>1</v>
      </c>
      <c r="PM67" s="899">
        <f>IF(PG67=0,0,1)</f>
        <v>1</v>
      </c>
      <c r="PN67" s="899">
        <f>IF(PH67=0,0,1)</f>
        <v>1</v>
      </c>
      <c r="PO67" s="899">
        <f>PRODUCT(PJ67:PN67)</f>
        <v>1</v>
      </c>
      <c r="PP67" s="966">
        <f>ROUND(PH67,0)</f>
        <v>908375</v>
      </c>
      <c r="PQ67" s="901">
        <f>PH67-PP67</f>
        <v>0</v>
      </c>
      <c r="PT67" s="958" t="s">
        <v>794</v>
      </c>
      <c r="PU67" s="1030" t="s">
        <v>442</v>
      </c>
      <c r="PV67" s="1031" t="s">
        <v>147</v>
      </c>
      <c r="PW67" s="1044">
        <v>43</v>
      </c>
      <c r="PX67" s="1045">
        <v>21495</v>
      </c>
      <c r="PY67" s="963">
        <f t="shared" ref="PY67:PY68" si="981">ROUND(PW67*PX67,0)</f>
        <v>924285</v>
      </c>
      <c r="PZ67" s="1016"/>
      <c r="QA67" s="898">
        <f>IF(EXACT(VLOOKUP(PT67,OFERTA_0,2,FALSE),PU67),1,0)</f>
        <v>1</v>
      </c>
      <c r="QB67" s="898">
        <f>IF(EXACT(VLOOKUP(PT67,OFERTA_0,3,FALSE),PV67),1,0)</f>
        <v>1</v>
      </c>
      <c r="QC67" s="899">
        <f>IF(EXACT(VLOOKUP(PT67,OFERTA_0,4,FALSE),PW67),1,0)</f>
        <v>1</v>
      </c>
      <c r="QD67" s="899">
        <f>IF(PX67=0,0,1)</f>
        <v>1</v>
      </c>
      <c r="QE67" s="899">
        <f>IF(PY67=0,0,1)</f>
        <v>1</v>
      </c>
      <c r="QF67" s="899">
        <f>PRODUCT(QA67:QE67)</f>
        <v>1</v>
      </c>
      <c r="QG67" s="966">
        <f>ROUND(PY67,0)</f>
        <v>924285</v>
      </c>
      <c r="QH67" s="901">
        <f>PY67-QG67</f>
        <v>0</v>
      </c>
      <c r="QK67" s="958" t="s">
        <v>794</v>
      </c>
      <c r="QL67" s="1030" t="s">
        <v>442</v>
      </c>
      <c r="QM67" s="1031" t="s">
        <v>147</v>
      </c>
      <c r="QN67" s="1044">
        <v>43</v>
      </c>
      <c r="QO67" s="1049">
        <v>35069.474999999999</v>
      </c>
      <c r="QP67" s="974">
        <f t="shared" ref="QP67:QP68" si="982">ROUND(QN67*QO67,0)</f>
        <v>1507987</v>
      </c>
      <c r="QQ67" s="1016"/>
      <c r="QR67" s="898">
        <f>IF(EXACT(VLOOKUP(QK67,OFERTA_0,2,FALSE),QL67),1,0)</f>
        <v>1</v>
      </c>
      <c r="QS67" s="898">
        <f>IF(EXACT(VLOOKUP(QK67,OFERTA_0,3,FALSE),QM67),1,0)</f>
        <v>1</v>
      </c>
      <c r="QT67" s="899">
        <f>IF(EXACT(VLOOKUP(QK67,OFERTA_0,4,FALSE),QN67),1,0)</f>
        <v>1</v>
      </c>
      <c r="QU67" s="899">
        <f>IF(QO67=0,0,1)</f>
        <v>1</v>
      </c>
      <c r="QV67" s="899">
        <f>IF(QP67=0,0,1)</f>
        <v>1</v>
      </c>
      <c r="QW67" s="899">
        <f>PRODUCT(QR67:QV67)</f>
        <v>1</v>
      </c>
      <c r="QX67" s="966">
        <f>ROUND(QP67,0)</f>
        <v>1507987</v>
      </c>
      <c r="QY67" s="901">
        <f>QP67-QX67</f>
        <v>0</v>
      </c>
      <c r="RB67" s="405"/>
      <c r="RC67" s="406"/>
      <c r="RD67" s="407"/>
      <c r="RE67" s="408"/>
      <c r="RF67" s="409"/>
      <c r="RG67" s="410"/>
      <c r="RH67" s="410"/>
      <c r="RI67" s="898"/>
      <c r="RJ67" s="898"/>
      <c r="RK67" s="934"/>
      <c r="RL67" s="934"/>
      <c r="RM67" s="934"/>
      <c r="RN67" s="934"/>
      <c r="RO67" s="935"/>
      <c r="RP67" s="936"/>
      <c r="RS67" s="405"/>
      <c r="RT67" s="406"/>
      <c r="RU67" s="407"/>
      <c r="RV67" s="408"/>
      <c r="RW67" s="409"/>
      <c r="RX67" s="410"/>
      <c r="RY67" s="410"/>
      <c r="RZ67" s="898"/>
      <c r="SA67" s="898"/>
      <c r="SB67" s="934"/>
      <c r="SC67" s="934"/>
      <c r="SD67" s="934"/>
      <c r="SE67" s="934"/>
      <c r="SF67" s="935"/>
      <c r="SG67" s="936"/>
      <c r="SJ67" s="405"/>
      <c r="SK67" s="406"/>
      <c r="SL67" s="407"/>
      <c r="SM67" s="408"/>
      <c r="SN67" s="409"/>
      <c r="SO67" s="410"/>
      <c r="SP67" s="410"/>
      <c r="SQ67" s="898"/>
      <c r="SR67" s="898"/>
      <c r="SS67" s="934"/>
      <c r="ST67" s="934"/>
      <c r="SU67" s="934"/>
      <c r="SV67" s="934"/>
      <c r="SW67" s="935"/>
      <c r="SX67" s="936"/>
    </row>
    <row r="68" spans="2:518" ht="58.5" customHeight="1" thickTop="1" thickBot="1">
      <c r="B68" s="1066" t="s">
        <v>795</v>
      </c>
      <c r="C68" s="1067" t="s">
        <v>443</v>
      </c>
      <c r="D68" s="1068" t="s">
        <v>268</v>
      </c>
      <c r="E68" s="1069">
        <v>1</v>
      </c>
      <c r="F68" s="1033"/>
      <c r="G68" s="963">
        <f>ROUND(E68*F68,0)</f>
        <v>0</v>
      </c>
      <c r="H68" s="1016"/>
      <c r="K68" s="1066" t="s">
        <v>795</v>
      </c>
      <c r="L68" s="1067" t="s">
        <v>443</v>
      </c>
      <c r="M68" s="1068" t="s">
        <v>268</v>
      </c>
      <c r="N68" s="1069">
        <v>1</v>
      </c>
      <c r="O68" s="1070">
        <v>566805</v>
      </c>
      <c r="P68" s="963">
        <f t="shared" si="959"/>
        <v>566805</v>
      </c>
      <c r="Q68" s="1016"/>
      <c r="R68" s="898">
        <f>IF(EXACT(VLOOKUP(K68,OFERTA_0,2,FALSE),L68),1,0)</f>
        <v>1</v>
      </c>
      <c r="S68" s="898">
        <f>IF(EXACT(VLOOKUP(K68,OFERTA_0,3,FALSE),M68),1,0)</f>
        <v>1</v>
      </c>
      <c r="T68" s="899">
        <f>IF(EXACT(VLOOKUP(K68,OFERTA_0,4,FALSE),N68),1,0)</f>
        <v>1</v>
      </c>
      <c r="U68" s="899">
        <f>IF(O68=0,0,1)</f>
        <v>1</v>
      </c>
      <c r="V68" s="899">
        <f>IF(P68=0,0,1)</f>
        <v>1</v>
      </c>
      <c r="W68" s="899">
        <f>PRODUCT(R68:V68)</f>
        <v>1</v>
      </c>
      <c r="X68" s="966">
        <f>ROUND(P68,0)</f>
        <v>566805</v>
      </c>
      <c r="Y68" s="901">
        <f>P68-X68</f>
        <v>0</v>
      </c>
      <c r="Z68" s="872"/>
      <c r="AA68" s="872"/>
      <c r="AB68" s="1066" t="s">
        <v>795</v>
      </c>
      <c r="AC68" s="1067" t="s">
        <v>443</v>
      </c>
      <c r="AD68" s="1068" t="s">
        <v>268</v>
      </c>
      <c r="AE68" s="1069">
        <v>1</v>
      </c>
      <c r="AF68" s="1033">
        <v>440000</v>
      </c>
      <c r="AG68" s="963">
        <f t="shared" si="960"/>
        <v>440000</v>
      </c>
      <c r="AH68" s="1016"/>
      <c r="AI68" s="898">
        <f>IF(EXACT(VLOOKUP(AB68,OFERTA_0,2,FALSE),AC68),1,0)</f>
        <v>1</v>
      </c>
      <c r="AJ68" s="898">
        <f>IF(EXACT(VLOOKUP(AB68,OFERTA_0,3,FALSE),AD68),1,0)</f>
        <v>1</v>
      </c>
      <c r="AK68" s="899">
        <f>IF(EXACT(VLOOKUP(AB68,OFERTA_0,4,FALSE),AE68),1,0)</f>
        <v>1</v>
      </c>
      <c r="AL68" s="899">
        <f>IF(AF68=0,0,1)</f>
        <v>1</v>
      </c>
      <c r="AM68" s="899">
        <f>IF(AG68=0,0,1)</f>
        <v>1</v>
      </c>
      <c r="AN68" s="899">
        <f>PRODUCT(AI68:AM68)</f>
        <v>1</v>
      </c>
      <c r="AO68" s="966">
        <f>ROUND(AG68,0)</f>
        <v>440000</v>
      </c>
      <c r="AP68" s="901">
        <f>AG68-AO68</f>
        <v>0</v>
      </c>
      <c r="AQ68" s="872"/>
      <c r="AR68" s="872"/>
      <c r="AS68" s="1066" t="s">
        <v>795</v>
      </c>
      <c r="AT68" s="1071" t="s">
        <v>443</v>
      </c>
      <c r="AU68" s="1068" t="s">
        <v>268</v>
      </c>
      <c r="AV68" s="1069">
        <v>1</v>
      </c>
      <c r="AW68" s="1036">
        <v>480000</v>
      </c>
      <c r="AX68" s="969">
        <f t="shared" si="961"/>
        <v>480000</v>
      </c>
      <c r="AY68" s="1016"/>
      <c r="AZ68" s="898">
        <f>IF(EXACT(VLOOKUP(AS68,OFERTA_0,2,FALSE),AT68),1,0)</f>
        <v>1</v>
      </c>
      <c r="BA68" s="898">
        <f>IF(EXACT(VLOOKUP(AS68,OFERTA_0,3,FALSE),AU68),1,0)</f>
        <v>1</v>
      </c>
      <c r="BB68" s="899">
        <f>IF(EXACT(VLOOKUP(AS68,OFERTA_0,4,FALSE),AV68),1,0)</f>
        <v>1</v>
      </c>
      <c r="BC68" s="899">
        <f>IF(AW68=0,0,1)</f>
        <v>1</v>
      </c>
      <c r="BD68" s="899">
        <f>IF(AX68=0,0,1)</f>
        <v>1</v>
      </c>
      <c r="BE68" s="899">
        <f>PRODUCT(AZ68:BD68)</f>
        <v>1</v>
      </c>
      <c r="BF68" s="966">
        <f>ROUND(AX68,0)</f>
        <v>480000</v>
      </c>
      <c r="BG68" s="901">
        <f>AX68-BF68</f>
        <v>0</v>
      </c>
      <c r="BJ68" s="1066" t="s">
        <v>795</v>
      </c>
      <c r="BK68" s="1067" t="s">
        <v>443</v>
      </c>
      <c r="BL68" s="1068" t="s">
        <v>268</v>
      </c>
      <c r="BM68" s="1069">
        <v>1</v>
      </c>
      <c r="BN68" s="1033">
        <v>648879</v>
      </c>
      <c r="BO68" s="963">
        <f t="shared" si="962"/>
        <v>648879</v>
      </c>
      <c r="BP68" s="1016"/>
      <c r="BQ68" s="898">
        <f>IF(EXACT(VLOOKUP(BJ68,OFERTA_0,2,FALSE),BK68),1,0)</f>
        <v>1</v>
      </c>
      <c r="BR68" s="898">
        <f>IF(EXACT(VLOOKUP(BJ68,OFERTA_0,3,FALSE),BL68),1,0)</f>
        <v>1</v>
      </c>
      <c r="BS68" s="899">
        <f>IF(EXACT(VLOOKUP(BJ68,OFERTA_0,4,FALSE),BM68),1,0)</f>
        <v>1</v>
      </c>
      <c r="BT68" s="899">
        <f>IF(BN68=0,0,1)</f>
        <v>1</v>
      </c>
      <c r="BU68" s="899">
        <f>IF(BO68=0,0,1)</f>
        <v>1</v>
      </c>
      <c r="BV68" s="899">
        <f>PRODUCT(BQ68:BU68)</f>
        <v>1</v>
      </c>
      <c r="BW68" s="966">
        <f>ROUND(BO68,0)</f>
        <v>648879</v>
      </c>
      <c r="BX68" s="901">
        <f>BO68-BW68</f>
        <v>0</v>
      </c>
      <c r="CA68" s="1066" t="s">
        <v>795</v>
      </c>
      <c r="CB68" s="1067" t="s">
        <v>443</v>
      </c>
      <c r="CC68" s="1068" t="s">
        <v>268</v>
      </c>
      <c r="CD68" s="1069">
        <v>1</v>
      </c>
      <c r="CE68" s="1033">
        <v>566805</v>
      </c>
      <c r="CF68" s="963">
        <f t="shared" si="963"/>
        <v>566805</v>
      </c>
      <c r="CG68" s="1016"/>
      <c r="CH68" s="898">
        <f>IF(EXACT(VLOOKUP(CA68,OFERTA_0,2,FALSE),CB68),1,0)</f>
        <v>1</v>
      </c>
      <c r="CI68" s="898">
        <f>IF(EXACT(VLOOKUP(CA68,OFERTA_0,3,FALSE),CC68),1,0)</f>
        <v>1</v>
      </c>
      <c r="CJ68" s="899">
        <f>IF(EXACT(VLOOKUP(CA68,OFERTA_0,4,FALSE),CD68),1,0)</f>
        <v>1</v>
      </c>
      <c r="CK68" s="899">
        <f>IF(CE68=0,0,1)</f>
        <v>1</v>
      </c>
      <c r="CL68" s="899">
        <f>IF(CF68=0,0,1)</f>
        <v>1</v>
      </c>
      <c r="CM68" s="899">
        <f>PRODUCT(CH68:CL68)</f>
        <v>1</v>
      </c>
      <c r="CN68" s="966">
        <f>ROUND(CF68,0)</f>
        <v>566805</v>
      </c>
      <c r="CO68" s="901">
        <f>CF68-CN68</f>
        <v>0</v>
      </c>
      <c r="CR68" s="1066" t="s">
        <v>795</v>
      </c>
      <c r="CS68" s="1067" t="s">
        <v>443</v>
      </c>
      <c r="CT68" s="1068" t="s">
        <v>268</v>
      </c>
      <c r="CU68" s="1069">
        <v>1</v>
      </c>
      <c r="CV68" s="1033">
        <v>546000</v>
      </c>
      <c r="CW68" s="963">
        <f t="shared" si="964"/>
        <v>546000</v>
      </c>
      <c r="CX68" s="1016"/>
      <c r="CY68" s="898">
        <f>IF(EXACT(VLOOKUP(CR68,OFERTA_0,2,FALSE),CS68),1,0)</f>
        <v>1</v>
      </c>
      <c r="CZ68" s="898">
        <f>IF(EXACT(VLOOKUP(CR68,OFERTA_0,3,FALSE),CT68),1,0)</f>
        <v>1</v>
      </c>
      <c r="DA68" s="899">
        <f>IF(EXACT(VLOOKUP(CR68,OFERTA_0,4,FALSE),CU68),1,0)</f>
        <v>1</v>
      </c>
      <c r="DB68" s="899">
        <f>IF(CV68=0,0,1)</f>
        <v>1</v>
      </c>
      <c r="DC68" s="899">
        <f>IF(CW68=0,0,1)</f>
        <v>1</v>
      </c>
      <c r="DD68" s="899">
        <f>PRODUCT(CY68:DC68)</f>
        <v>1</v>
      </c>
      <c r="DE68" s="966">
        <f>ROUND(CW68,0)</f>
        <v>546000</v>
      </c>
      <c r="DF68" s="901">
        <f>CW68-DE68</f>
        <v>0</v>
      </c>
      <c r="DI68" s="1066" t="s">
        <v>795</v>
      </c>
      <c r="DJ68" s="1067" t="s">
        <v>443</v>
      </c>
      <c r="DK68" s="1068" t="s">
        <v>268</v>
      </c>
      <c r="DL68" s="1069">
        <v>1</v>
      </c>
      <c r="DM68" s="1033">
        <v>816366</v>
      </c>
      <c r="DN68" s="963">
        <f t="shared" si="965"/>
        <v>816366</v>
      </c>
      <c r="DO68" s="1016"/>
      <c r="DP68" s="898">
        <f>IF(EXACT(VLOOKUP(DI68,OFERTA_0,2,FALSE),DJ68),1,0)</f>
        <v>1</v>
      </c>
      <c r="DQ68" s="898">
        <f>IF(EXACT(VLOOKUP(DI68,OFERTA_0,3,FALSE),DK68),1,0)</f>
        <v>1</v>
      </c>
      <c r="DR68" s="899">
        <f>IF(EXACT(VLOOKUP(DI68,OFERTA_0,4,FALSE),DL68),1,0)</f>
        <v>1</v>
      </c>
      <c r="DS68" s="899">
        <f>IF(DM68=0,0,1)</f>
        <v>1</v>
      </c>
      <c r="DT68" s="899">
        <f>IF(DN68=0,0,1)</f>
        <v>1</v>
      </c>
      <c r="DU68" s="899">
        <f>PRODUCT(DP68:DT68)</f>
        <v>1</v>
      </c>
      <c r="DV68" s="966">
        <f>ROUND(DN68,0)</f>
        <v>816366</v>
      </c>
      <c r="DW68" s="901">
        <f>DN68-DV68</f>
        <v>0</v>
      </c>
      <c r="DZ68" s="1066" t="s">
        <v>795</v>
      </c>
      <c r="EA68" s="1067" t="s">
        <v>443</v>
      </c>
      <c r="EB68" s="1068" t="s">
        <v>268</v>
      </c>
      <c r="EC68" s="1069">
        <v>1</v>
      </c>
      <c r="ED68" s="1033">
        <v>346582</v>
      </c>
      <c r="EE68" s="963">
        <f t="shared" si="966"/>
        <v>346582</v>
      </c>
      <c r="EF68" s="1016"/>
      <c r="EG68" s="898">
        <f>IF(EXACT(VLOOKUP(DZ68,OFERTA_0,2,FALSE),EA68),1,0)</f>
        <v>1</v>
      </c>
      <c r="EH68" s="898">
        <f>IF(EXACT(VLOOKUP(DZ68,OFERTA_0,3,FALSE),EB68),1,0)</f>
        <v>1</v>
      </c>
      <c r="EI68" s="899">
        <f>IF(EXACT(VLOOKUP(DZ68,OFERTA_0,4,FALSE),EC68),1,0)</f>
        <v>1</v>
      </c>
      <c r="EJ68" s="899">
        <f>IF(ED68=0,0,1)</f>
        <v>1</v>
      </c>
      <c r="EK68" s="899">
        <f>IF(EE68=0,0,1)</f>
        <v>1</v>
      </c>
      <c r="EL68" s="899">
        <f>PRODUCT(EG68:EK68)</f>
        <v>1</v>
      </c>
      <c r="EM68" s="966">
        <f>ROUND(EE68,0)</f>
        <v>346582</v>
      </c>
      <c r="EN68" s="901">
        <f>EE68-EM68</f>
        <v>0</v>
      </c>
      <c r="EQ68" s="1066" t="s">
        <v>795</v>
      </c>
      <c r="ER68" s="1067" t="s">
        <v>443</v>
      </c>
      <c r="ES68" s="1068" t="s">
        <v>268</v>
      </c>
      <c r="ET68" s="1069">
        <v>1</v>
      </c>
      <c r="EU68" s="1033">
        <v>555100</v>
      </c>
      <c r="EV68" s="963">
        <f t="shared" si="967"/>
        <v>555100</v>
      </c>
      <c r="EW68" s="1016"/>
      <c r="EX68" s="898">
        <f>IF(EXACT(VLOOKUP(EQ68,OFERTA_0,2,FALSE),ER68),1,0)</f>
        <v>1</v>
      </c>
      <c r="EY68" s="898">
        <f>IF(EXACT(VLOOKUP(EQ68,OFERTA_0,3,FALSE),ES68),1,0)</f>
        <v>1</v>
      </c>
      <c r="EZ68" s="899">
        <f>IF(EXACT(VLOOKUP(EQ68,OFERTA_0,4,FALSE),ET68),1,0)</f>
        <v>1</v>
      </c>
      <c r="FA68" s="899">
        <f>IF(EU68=0,0,1)</f>
        <v>1</v>
      </c>
      <c r="FB68" s="899">
        <f>IF(EV68=0,0,1)</f>
        <v>1</v>
      </c>
      <c r="FC68" s="899">
        <f>PRODUCT(EX68:FB68)</f>
        <v>1</v>
      </c>
      <c r="FD68" s="966">
        <f>ROUND(EV68,0)</f>
        <v>555100</v>
      </c>
      <c r="FE68" s="901">
        <f>EV68-FD68</f>
        <v>0</v>
      </c>
      <c r="FH68" s="1066"/>
      <c r="FI68" s="1067"/>
      <c r="FJ68" s="1068"/>
      <c r="FK68" s="1069"/>
      <c r="FL68" s="1033"/>
      <c r="FM68" s="963">
        <f t="shared" si="968"/>
        <v>0</v>
      </c>
      <c r="FN68" s="1016"/>
      <c r="FO68" s="898" t="e">
        <f>IF(EXACT(VLOOKUP(FH68,OFERTA_0,2,FALSE),FI68),1,0)</f>
        <v>#N/A</v>
      </c>
      <c r="FP68" s="898" t="e">
        <f>IF(EXACT(VLOOKUP(FH68,OFERTA_0,3,FALSE),FJ68),1,0)</f>
        <v>#N/A</v>
      </c>
      <c r="FQ68" s="899" t="e">
        <f>IF(EXACT(VLOOKUP(FH68,OFERTA_0,4,FALSE),FK68),1,0)</f>
        <v>#N/A</v>
      </c>
      <c r="FR68" s="899">
        <f>IF(FL68=0,0,1)</f>
        <v>0</v>
      </c>
      <c r="FS68" s="899">
        <f>IF(FM68=0,0,1)</f>
        <v>0</v>
      </c>
      <c r="FT68" s="899" t="e">
        <f>PRODUCT(FO68:FS68)</f>
        <v>#N/A</v>
      </c>
      <c r="FU68" s="966">
        <f>ROUND(FM68,0)</f>
        <v>0</v>
      </c>
      <c r="FV68" s="901">
        <f>FM68-FU68</f>
        <v>0</v>
      </c>
      <c r="FY68" s="1066" t="s">
        <v>795</v>
      </c>
      <c r="FZ68" s="1067" t="s">
        <v>443</v>
      </c>
      <c r="GA68" s="1068" t="s">
        <v>268</v>
      </c>
      <c r="GB68" s="1069">
        <v>1</v>
      </c>
      <c r="GC68" s="1070">
        <v>566805</v>
      </c>
      <c r="GD68" s="963">
        <f t="shared" si="969"/>
        <v>566805</v>
      </c>
      <c r="GE68" s="1016"/>
      <c r="GF68" s="898">
        <f>IF(EXACT(VLOOKUP(FY68,OFERTA_0,2,FALSE),FZ68),1,0)</f>
        <v>1</v>
      </c>
      <c r="GG68" s="898">
        <f>IF(EXACT(VLOOKUP(FY68,OFERTA_0,3,FALSE),GA68),1,0)</f>
        <v>1</v>
      </c>
      <c r="GH68" s="899">
        <f>IF(EXACT(VLOOKUP(FY68,OFERTA_0,4,FALSE),GB68),1,0)</f>
        <v>1</v>
      </c>
      <c r="GI68" s="899">
        <f>IF(GC68=0,0,1)</f>
        <v>1</v>
      </c>
      <c r="GJ68" s="899">
        <f>IF(GD68=0,0,1)</f>
        <v>1</v>
      </c>
      <c r="GK68" s="899">
        <f>PRODUCT(GF68:GJ68)</f>
        <v>1</v>
      </c>
      <c r="GL68" s="966">
        <f>ROUND(GD68,0)</f>
        <v>566805</v>
      </c>
      <c r="GM68" s="901">
        <f>GD68-GL68</f>
        <v>0</v>
      </c>
      <c r="GP68" s="1066" t="s">
        <v>795</v>
      </c>
      <c r="GQ68" s="1067" t="s">
        <v>443</v>
      </c>
      <c r="GR68" s="1068" t="s">
        <v>268</v>
      </c>
      <c r="GS68" s="1069">
        <v>1</v>
      </c>
      <c r="GT68" s="1033">
        <v>555460</v>
      </c>
      <c r="GU68" s="963">
        <f t="shared" si="970"/>
        <v>555460</v>
      </c>
      <c r="GV68" s="1016"/>
      <c r="GW68" s="898">
        <f>IF(EXACT(VLOOKUP(GP68,OFERTA_0,2,FALSE),GQ68),1,0)</f>
        <v>1</v>
      </c>
      <c r="GX68" s="898">
        <f>IF(EXACT(VLOOKUP(GP68,OFERTA_0,3,FALSE),GR68),1,0)</f>
        <v>1</v>
      </c>
      <c r="GY68" s="899">
        <f>IF(EXACT(VLOOKUP(GP68,OFERTA_0,4,FALSE),GS68),1,0)</f>
        <v>1</v>
      </c>
      <c r="GZ68" s="899">
        <f>IF(GT68=0,0,1)</f>
        <v>1</v>
      </c>
      <c r="HA68" s="899">
        <f>IF(GU68=0,0,1)</f>
        <v>1</v>
      </c>
      <c r="HB68" s="899">
        <f>PRODUCT(GW68:HA68)</f>
        <v>1</v>
      </c>
      <c r="HC68" s="966">
        <f>ROUND(GU68,0)</f>
        <v>555460</v>
      </c>
      <c r="HD68" s="901">
        <f>GU68-HC68</f>
        <v>0</v>
      </c>
      <c r="HG68" s="1066" t="s">
        <v>795</v>
      </c>
      <c r="HH68" s="1067" t="s">
        <v>443</v>
      </c>
      <c r="HI68" s="1068" t="s">
        <v>268</v>
      </c>
      <c r="HJ68" s="1069">
        <v>1</v>
      </c>
      <c r="HK68" s="1033">
        <v>776638</v>
      </c>
      <c r="HL68" s="963">
        <f>ROUND(HJ68*HK68,0)</f>
        <v>776638</v>
      </c>
      <c r="HM68" s="1016"/>
      <c r="HN68" s="898">
        <f>IF(EXACT(VLOOKUP(HG68,OFERTA_0,2,FALSE),HH68),1,0)</f>
        <v>1</v>
      </c>
      <c r="HO68" s="898">
        <f>IF(EXACT(VLOOKUP(HG68,OFERTA_0,3,FALSE),HI68),1,0)</f>
        <v>1</v>
      </c>
      <c r="HP68" s="899">
        <f>IF(EXACT(VLOOKUP(HG68,OFERTA_0,4,FALSE),HJ68),1,0)</f>
        <v>1</v>
      </c>
      <c r="HQ68" s="899">
        <f>IF(HK68=0,0,1)</f>
        <v>1</v>
      </c>
      <c r="HR68" s="899">
        <f>IF(HL68=0,0,1)</f>
        <v>1</v>
      </c>
      <c r="HS68" s="899">
        <f>PRODUCT(HN68:HR68)</f>
        <v>1</v>
      </c>
      <c r="HT68" s="966">
        <f>ROUND(HL68,0)</f>
        <v>776638</v>
      </c>
      <c r="HU68" s="901">
        <f>HL68-HT68</f>
        <v>0</v>
      </c>
      <c r="HX68" s="1066" t="s">
        <v>795</v>
      </c>
      <c r="HY68" s="1067" t="s">
        <v>443</v>
      </c>
      <c r="HZ68" s="1068" t="s">
        <v>268</v>
      </c>
      <c r="IA68" s="1069">
        <v>1</v>
      </c>
      <c r="IB68" s="1037">
        <v>723989</v>
      </c>
      <c r="IC68" s="972">
        <f t="shared" si="971"/>
        <v>723989</v>
      </c>
      <c r="ID68" s="1016"/>
      <c r="IE68" s="898">
        <f>IF(EXACT(VLOOKUP(HX68,OFERTA_0,2,FALSE),HY68),1,0)</f>
        <v>1</v>
      </c>
      <c r="IF68" s="898">
        <f>IF(EXACT(VLOOKUP(HX68,OFERTA_0,3,FALSE),HZ68),1,0)</f>
        <v>1</v>
      </c>
      <c r="IG68" s="899">
        <f>IF(EXACT(VLOOKUP(HX68,OFERTA_0,4,FALSE),IA68),1,0)</f>
        <v>1</v>
      </c>
      <c r="IH68" s="899">
        <f>IF(IB68=0,0,1)</f>
        <v>1</v>
      </c>
      <c r="II68" s="899">
        <f>IF(IC68=0,0,1)</f>
        <v>1</v>
      </c>
      <c r="IJ68" s="899">
        <f>PRODUCT(IE68:II68)</f>
        <v>1</v>
      </c>
      <c r="IK68" s="966">
        <f>ROUND(IC68,0)</f>
        <v>723989</v>
      </c>
      <c r="IL68" s="901">
        <f>IC68-IK68</f>
        <v>0</v>
      </c>
      <c r="IO68" s="1066" t="s">
        <v>795</v>
      </c>
      <c r="IP68" s="1067" t="s">
        <v>443</v>
      </c>
      <c r="IQ68" s="1068" t="s">
        <v>268</v>
      </c>
      <c r="IR68" s="1069">
        <v>1</v>
      </c>
      <c r="IS68" s="1033">
        <v>873587</v>
      </c>
      <c r="IT68" s="963">
        <f t="shared" si="972"/>
        <v>873587</v>
      </c>
      <c r="IU68" s="1016"/>
      <c r="IV68" s="898">
        <f>IF(EXACT(VLOOKUP(IO68,OFERTA_0,2,FALSE),IP68),1,0)</f>
        <v>1</v>
      </c>
      <c r="IW68" s="898">
        <f>IF(EXACT(VLOOKUP(IO68,OFERTA_0,3,FALSE),IQ68),1,0)</f>
        <v>1</v>
      </c>
      <c r="IX68" s="899">
        <f>IF(EXACT(VLOOKUP(IO68,OFERTA_0,4,FALSE),IR68),1,0)</f>
        <v>1</v>
      </c>
      <c r="IY68" s="899">
        <f>IF(IS68=0,0,1)</f>
        <v>1</v>
      </c>
      <c r="IZ68" s="899">
        <f>IF(IT68=0,0,1)</f>
        <v>1</v>
      </c>
      <c r="JA68" s="899">
        <f>PRODUCT(IV68:IZ68)</f>
        <v>1</v>
      </c>
      <c r="JB68" s="966">
        <f>ROUND(IT68,0)</f>
        <v>873587</v>
      </c>
      <c r="JC68" s="901">
        <f>IT68-JB68</f>
        <v>0</v>
      </c>
      <c r="JF68" s="1066" t="s">
        <v>795</v>
      </c>
      <c r="JG68" s="1067" t="s">
        <v>443</v>
      </c>
      <c r="JH68" s="1068" t="s">
        <v>268</v>
      </c>
      <c r="JI68" s="1069">
        <v>1</v>
      </c>
      <c r="JJ68" s="1033">
        <v>518000</v>
      </c>
      <c r="JK68" s="963">
        <f t="shared" si="973"/>
        <v>518000</v>
      </c>
      <c r="JL68" s="1016"/>
      <c r="JM68" s="898">
        <f>IF(EXACT(VLOOKUP(JF68,OFERTA_0,2,FALSE),JG68),1,0)</f>
        <v>1</v>
      </c>
      <c r="JN68" s="898">
        <f>IF(EXACT(VLOOKUP(JF68,OFERTA_0,3,FALSE),JH68),1,0)</f>
        <v>1</v>
      </c>
      <c r="JO68" s="899">
        <f>IF(EXACT(VLOOKUP(JF68,OFERTA_0,4,FALSE),JI68),1,0)</f>
        <v>1</v>
      </c>
      <c r="JP68" s="899">
        <f>IF(JJ68=0,0,1)</f>
        <v>1</v>
      </c>
      <c r="JQ68" s="899">
        <f>IF(JK68=0,0,1)</f>
        <v>1</v>
      </c>
      <c r="JR68" s="899">
        <f>PRODUCT(JM68:JQ68)</f>
        <v>1</v>
      </c>
      <c r="JS68" s="966">
        <f>ROUND(JK68,0)</f>
        <v>518000</v>
      </c>
      <c r="JT68" s="901">
        <f>JK68-JS68</f>
        <v>0</v>
      </c>
      <c r="JW68" s="1066" t="s">
        <v>795</v>
      </c>
      <c r="JX68" s="1067" t="s">
        <v>443</v>
      </c>
      <c r="JY68" s="1068" t="s">
        <v>268</v>
      </c>
      <c r="JZ68" s="1069">
        <v>1</v>
      </c>
      <c r="KA68" s="1033">
        <v>841215.39990000008</v>
      </c>
      <c r="KB68" s="963">
        <f t="shared" si="974"/>
        <v>841215</v>
      </c>
      <c r="KC68" s="1016"/>
      <c r="KD68" s="898">
        <f>IF(EXACT(VLOOKUP(JW68,OFERTA_0,2,FALSE),JX68),1,0)</f>
        <v>1</v>
      </c>
      <c r="KE68" s="898">
        <f>IF(EXACT(VLOOKUP(JW68,OFERTA_0,3,FALSE),JY68),1,0)</f>
        <v>1</v>
      </c>
      <c r="KF68" s="899">
        <f>IF(EXACT(VLOOKUP(JW68,OFERTA_0,4,FALSE),JZ68),1,0)</f>
        <v>1</v>
      </c>
      <c r="KG68" s="899">
        <f>IF(KA68=0,0,1)</f>
        <v>1</v>
      </c>
      <c r="KH68" s="899">
        <f>IF(KB68=0,0,1)</f>
        <v>1</v>
      </c>
      <c r="KI68" s="899">
        <f>PRODUCT(KD68:KH68)</f>
        <v>1</v>
      </c>
      <c r="KJ68" s="966">
        <f>ROUND(KB68,0)</f>
        <v>841215</v>
      </c>
      <c r="KK68" s="901">
        <f>KB68-KJ68</f>
        <v>0</v>
      </c>
      <c r="KN68" s="1066" t="s">
        <v>795</v>
      </c>
      <c r="KO68" s="1067" t="s">
        <v>443</v>
      </c>
      <c r="KP68" s="1068" t="s">
        <v>268</v>
      </c>
      <c r="KQ68" s="1069">
        <v>1</v>
      </c>
      <c r="KR68" s="1033">
        <v>676439</v>
      </c>
      <c r="KS68" s="963">
        <f t="shared" si="975"/>
        <v>676439</v>
      </c>
      <c r="KT68" s="1016"/>
      <c r="KU68" s="898">
        <f>IF(EXACT(VLOOKUP(KN68,OFERTA_0,2,FALSE),KO68),1,0)</f>
        <v>1</v>
      </c>
      <c r="KV68" s="898">
        <f>IF(EXACT(VLOOKUP(KN68,OFERTA_0,3,FALSE),KP68),1,0)</f>
        <v>1</v>
      </c>
      <c r="KW68" s="899">
        <f>IF(EXACT(VLOOKUP(KN68,OFERTA_0,4,FALSE),KQ68),1,0)</f>
        <v>1</v>
      </c>
      <c r="KX68" s="899">
        <f>IF(KR68=0,0,1)</f>
        <v>1</v>
      </c>
      <c r="KY68" s="899">
        <f>IF(KS68=0,0,1)</f>
        <v>1</v>
      </c>
      <c r="KZ68" s="899">
        <f>PRODUCT(KU68:KY68)</f>
        <v>1</v>
      </c>
      <c r="LA68" s="966">
        <f>ROUND(KS68,0)</f>
        <v>676439</v>
      </c>
      <c r="LB68" s="901">
        <f>KS68-LA68</f>
        <v>0</v>
      </c>
      <c r="LE68" s="1066" t="s">
        <v>795</v>
      </c>
      <c r="LF68" s="1067" t="s">
        <v>443</v>
      </c>
      <c r="LG68" s="1068" t="s">
        <v>268</v>
      </c>
      <c r="LH68" s="1069">
        <v>1</v>
      </c>
      <c r="LI68" s="1038">
        <v>747750</v>
      </c>
      <c r="LJ68" s="974">
        <f t="shared" si="976"/>
        <v>747750</v>
      </c>
      <c r="LK68" s="1016"/>
      <c r="LL68" s="898">
        <f>IF(EXACT(VLOOKUP(LE68,OFERTA_0,2,FALSE),LF68),1,0)</f>
        <v>1</v>
      </c>
      <c r="LM68" s="898">
        <f>IF(EXACT(VLOOKUP(LE68,OFERTA_0,3,FALSE),LG68),1,0)</f>
        <v>1</v>
      </c>
      <c r="LN68" s="899">
        <f>IF(EXACT(VLOOKUP(LE68,OFERTA_0,4,FALSE),LH68),1,0)</f>
        <v>1</v>
      </c>
      <c r="LO68" s="899">
        <f>IF(LI68=0,0,1)</f>
        <v>1</v>
      </c>
      <c r="LP68" s="899">
        <f>IF(LJ68=0,0,1)</f>
        <v>1</v>
      </c>
      <c r="LQ68" s="899">
        <f>PRODUCT(LL68:LP68)</f>
        <v>1</v>
      </c>
      <c r="LR68" s="966">
        <f>ROUND(LJ68,0)</f>
        <v>747750</v>
      </c>
      <c r="LS68" s="901">
        <f>LJ68-LR68</f>
        <v>0</v>
      </c>
      <c r="LV68" s="1066" t="s">
        <v>795</v>
      </c>
      <c r="LW68" s="1067" t="s">
        <v>443</v>
      </c>
      <c r="LX68" s="1068" t="s">
        <v>268</v>
      </c>
      <c r="LY68" s="1069">
        <v>1</v>
      </c>
      <c r="LZ68" s="1033">
        <v>666250</v>
      </c>
      <c r="MA68" s="963">
        <f t="shared" si="977"/>
        <v>666250</v>
      </c>
      <c r="MB68" s="1016"/>
      <c r="MC68" s="898">
        <f>IF(EXACT(VLOOKUP(LV68,OFERTA_0,2,FALSE),LW68),1,0)</f>
        <v>1</v>
      </c>
      <c r="MD68" s="898">
        <f>IF(EXACT(VLOOKUP(LV68,OFERTA_0,3,FALSE),LX68),1,0)</f>
        <v>1</v>
      </c>
      <c r="ME68" s="899">
        <f>IF(EXACT(VLOOKUP(LV68,OFERTA_0,4,FALSE),LY68),1,0)</f>
        <v>1</v>
      </c>
      <c r="MF68" s="899">
        <f>IF(LZ68=0,0,1)</f>
        <v>1</v>
      </c>
      <c r="MG68" s="899">
        <f>IF(MA68=0,0,1)</f>
        <v>1</v>
      </c>
      <c r="MH68" s="899">
        <f>PRODUCT(MC68:MG68)</f>
        <v>1</v>
      </c>
      <c r="MI68" s="966">
        <f>ROUND(MA68,0)</f>
        <v>666250</v>
      </c>
      <c r="MJ68" s="901">
        <f>MA68-MI68</f>
        <v>0</v>
      </c>
      <c r="MM68" s="1066" t="s">
        <v>795</v>
      </c>
      <c r="MN68" s="1067" t="s">
        <v>443</v>
      </c>
      <c r="MO68" s="1068" t="s">
        <v>268</v>
      </c>
      <c r="MP68" s="1069">
        <v>1</v>
      </c>
      <c r="MQ68" s="1033">
        <v>750000</v>
      </c>
      <c r="MR68" s="963">
        <f t="shared" si="978"/>
        <v>750000</v>
      </c>
      <c r="MS68" s="1016"/>
      <c r="MT68" s="898">
        <f>IF(EXACT(VLOOKUP(MM68,OFERTA_0,2,FALSE),MN68),1,0)</f>
        <v>1</v>
      </c>
      <c r="MU68" s="898">
        <f>IF(EXACT(VLOOKUP(MM68,OFERTA_0,3,FALSE),MO68),1,0)</f>
        <v>1</v>
      </c>
      <c r="MV68" s="899">
        <f>IF(EXACT(VLOOKUP(MM68,OFERTA_0,4,FALSE),MP68),1,0)</f>
        <v>1</v>
      </c>
      <c r="MW68" s="899">
        <f>IF(MQ68=0,0,1)</f>
        <v>1</v>
      </c>
      <c r="MX68" s="899">
        <f>IF(MR68=0,0,1)</f>
        <v>1</v>
      </c>
      <c r="MY68" s="899">
        <f>PRODUCT(MT68:MX68)</f>
        <v>1</v>
      </c>
      <c r="MZ68" s="966">
        <f>ROUND(MR68,0)</f>
        <v>750000</v>
      </c>
      <c r="NA68" s="901">
        <f>MR68-MZ68</f>
        <v>0</v>
      </c>
      <c r="ND68" s="975" t="s">
        <v>795</v>
      </c>
      <c r="NE68" s="976" t="s">
        <v>443</v>
      </c>
      <c r="NF68" s="977" t="s">
        <v>268</v>
      </c>
      <c r="NG68" s="978">
        <v>1</v>
      </c>
      <c r="NH68" s="979">
        <v>275755.59000000003</v>
      </c>
      <c r="NI68" s="980">
        <v>275756</v>
      </c>
      <c r="NJ68" s="1016"/>
      <c r="NK68" s="898">
        <f>IF(EXACT(VLOOKUP(ND68,OFERTA_0,2,FALSE),NE68),1,0)</f>
        <v>1</v>
      </c>
      <c r="NL68" s="898">
        <f>IF(EXACT(VLOOKUP(ND68,OFERTA_0,3,FALSE),NF68),1,0)</f>
        <v>1</v>
      </c>
      <c r="NM68" s="899">
        <f>IF(EXACT(VLOOKUP(ND68,OFERTA_0,4,FALSE),NG68),1,0)</f>
        <v>1</v>
      </c>
      <c r="NN68" s="899">
        <f>IF(NH68=0,0,1)</f>
        <v>1</v>
      </c>
      <c r="NO68" s="899">
        <f>IF(NI68=0,0,1)</f>
        <v>1</v>
      </c>
      <c r="NP68" s="899">
        <f>PRODUCT(NK68:NO68)</f>
        <v>1</v>
      </c>
      <c r="NQ68" s="966">
        <f>ROUND(NI68,0)</f>
        <v>275756</v>
      </c>
      <c r="NR68" s="901">
        <f>NI68-NQ68</f>
        <v>0</v>
      </c>
      <c r="NU68" s="981" t="s">
        <v>795</v>
      </c>
      <c r="NV68" s="982" t="s">
        <v>443</v>
      </c>
      <c r="NW68" s="983" t="s">
        <v>268</v>
      </c>
      <c r="NX68" s="984">
        <v>1</v>
      </c>
      <c r="NY68" s="1041">
        <v>278541</v>
      </c>
      <c r="NZ68" s="986">
        <f t="shared" si="979"/>
        <v>278541</v>
      </c>
      <c r="OA68" s="1016"/>
      <c r="OB68" s="898">
        <f>IF(EXACT(VLOOKUP(NU68,OFERTA_0,2,FALSE),NV68),1,0)</f>
        <v>1</v>
      </c>
      <c r="OC68" s="898">
        <f>IF(EXACT(VLOOKUP(NU68,OFERTA_0,3,FALSE),NW68),1,0)</f>
        <v>1</v>
      </c>
      <c r="OD68" s="899">
        <f>IF(EXACT(VLOOKUP(NU68,OFERTA_0,4,FALSE),NX68),1,0)</f>
        <v>1</v>
      </c>
      <c r="OE68" s="899">
        <f>IF(NY68=0,0,1)</f>
        <v>1</v>
      </c>
      <c r="OF68" s="899">
        <f>IF(NZ68=0,0,1)</f>
        <v>1</v>
      </c>
      <c r="OG68" s="899">
        <f>PRODUCT(OB68:OF68)</f>
        <v>1</v>
      </c>
      <c r="OH68" s="966">
        <f>ROUND(NZ68,0)</f>
        <v>278541</v>
      </c>
      <c r="OI68" s="901">
        <f>NZ68-OH68</f>
        <v>0</v>
      </c>
      <c r="OL68" s="1066" t="s">
        <v>795</v>
      </c>
      <c r="OM68" s="1067" t="s">
        <v>443</v>
      </c>
      <c r="ON68" s="1068" t="s">
        <v>268</v>
      </c>
      <c r="OO68" s="1069">
        <v>1</v>
      </c>
      <c r="OP68" s="1033">
        <v>623466</v>
      </c>
      <c r="OQ68" s="963">
        <f t="shared" si="980"/>
        <v>623466</v>
      </c>
      <c r="OR68" s="1016"/>
      <c r="OS68" s="898">
        <f>IF(EXACT(VLOOKUP(OL68,OFERTA_0,2,FALSE),OM68),1,0)</f>
        <v>1</v>
      </c>
      <c r="OT68" s="898">
        <f>IF(EXACT(VLOOKUP(OL68,OFERTA_0,3,FALSE),ON68),1,0)</f>
        <v>1</v>
      </c>
      <c r="OU68" s="899">
        <f>IF(EXACT(VLOOKUP(OL68,OFERTA_0,4,FALSE),OO68),1,0)</f>
        <v>1</v>
      </c>
      <c r="OV68" s="899">
        <f>IF(OP68=0,0,1)</f>
        <v>1</v>
      </c>
      <c r="OW68" s="899">
        <f>IF(OQ68=0,0,1)</f>
        <v>1</v>
      </c>
      <c r="OX68" s="899">
        <f>PRODUCT(OS68:OW68)</f>
        <v>1</v>
      </c>
      <c r="OY68" s="966">
        <f>ROUND(OQ68,0)</f>
        <v>623466</v>
      </c>
      <c r="OZ68" s="901">
        <f>OQ68-OY68</f>
        <v>0</v>
      </c>
      <c r="PC68" s="1066" t="s">
        <v>795</v>
      </c>
      <c r="PD68" s="1067" t="s">
        <v>443</v>
      </c>
      <c r="PE68" s="1068" t="s">
        <v>268</v>
      </c>
      <c r="PF68" s="1069">
        <v>1</v>
      </c>
      <c r="PG68" s="1059">
        <v>583050</v>
      </c>
      <c r="PH68" s="988">
        <v>583050</v>
      </c>
      <c r="PI68" s="1024"/>
      <c r="PJ68" s="898">
        <f>IF(EXACT(VLOOKUP(PC68,OFERTA_0,2,FALSE),PD68),1,0)</f>
        <v>1</v>
      </c>
      <c r="PK68" s="898">
        <f>IF(EXACT(VLOOKUP(PC68,OFERTA_0,3,FALSE),PE68),1,0)</f>
        <v>1</v>
      </c>
      <c r="PL68" s="899">
        <f>IF(EXACT(VLOOKUP(PC68,OFERTA_0,4,FALSE),PF68),1,0)</f>
        <v>1</v>
      </c>
      <c r="PM68" s="899">
        <f>IF(PG68=0,0,1)</f>
        <v>1</v>
      </c>
      <c r="PN68" s="899">
        <f>IF(PH68=0,0,1)</f>
        <v>1</v>
      </c>
      <c r="PO68" s="899">
        <f>PRODUCT(PJ68:PN68)</f>
        <v>1</v>
      </c>
      <c r="PP68" s="966">
        <f>ROUND(PH68,0)</f>
        <v>583050</v>
      </c>
      <c r="PQ68" s="901">
        <f>PH68-PP68</f>
        <v>0</v>
      </c>
      <c r="PT68" s="1066" t="s">
        <v>795</v>
      </c>
      <c r="PU68" s="1067" t="s">
        <v>443</v>
      </c>
      <c r="PV68" s="1068" t="s">
        <v>268</v>
      </c>
      <c r="PW68" s="1069">
        <v>1</v>
      </c>
      <c r="PX68" s="1033">
        <v>554800</v>
      </c>
      <c r="PY68" s="963">
        <f t="shared" si="981"/>
        <v>554800</v>
      </c>
      <c r="PZ68" s="1016"/>
      <c r="QA68" s="898">
        <f>IF(EXACT(VLOOKUP(PT68,OFERTA_0,2,FALSE),PU68),1,0)</f>
        <v>1</v>
      </c>
      <c r="QB68" s="898">
        <f>IF(EXACT(VLOOKUP(PT68,OFERTA_0,3,FALSE),PV68),1,0)</f>
        <v>1</v>
      </c>
      <c r="QC68" s="899">
        <f>IF(EXACT(VLOOKUP(PT68,OFERTA_0,4,FALSE),PW68),1,0)</f>
        <v>1</v>
      </c>
      <c r="QD68" s="899">
        <f>IF(PX68=0,0,1)</f>
        <v>1</v>
      </c>
      <c r="QE68" s="899">
        <f>IF(PY68=0,0,1)</f>
        <v>1</v>
      </c>
      <c r="QF68" s="899">
        <f>PRODUCT(QA68:QE68)</f>
        <v>1</v>
      </c>
      <c r="QG68" s="966">
        <f>ROUND(PY68,0)</f>
        <v>554800</v>
      </c>
      <c r="QH68" s="901">
        <f>PY68-QG68</f>
        <v>0</v>
      </c>
      <c r="QK68" s="1066" t="s">
        <v>795</v>
      </c>
      <c r="QL68" s="1067" t="s">
        <v>443</v>
      </c>
      <c r="QM68" s="1068" t="s">
        <v>268</v>
      </c>
      <c r="QN68" s="1069">
        <v>1</v>
      </c>
      <c r="QO68" s="1038">
        <v>751488.74999999988</v>
      </c>
      <c r="QP68" s="974">
        <f t="shared" si="982"/>
        <v>751489</v>
      </c>
      <c r="QQ68" s="1016"/>
      <c r="QR68" s="898">
        <f>IF(EXACT(VLOOKUP(QK68,OFERTA_0,2,FALSE),QL68),1,0)</f>
        <v>1</v>
      </c>
      <c r="QS68" s="898">
        <f>IF(EXACT(VLOOKUP(QK68,OFERTA_0,3,FALSE),QM68),1,0)</f>
        <v>1</v>
      </c>
      <c r="QT68" s="899">
        <f>IF(EXACT(VLOOKUP(QK68,OFERTA_0,4,FALSE),QN68),1,0)</f>
        <v>1</v>
      </c>
      <c r="QU68" s="899">
        <f>IF(QO68=0,0,1)</f>
        <v>1</v>
      </c>
      <c r="QV68" s="899">
        <f>IF(QP68=0,0,1)</f>
        <v>1</v>
      </c>
      <c r="QW68" s="899">
        <f>PRODUCT(QR68:QV68)</f>
        <v>1</v>
      </c>
      <c r="QX68" s="966">
        <f>ROUND(QP68,0)</f>
        <v>751489</v>
      </c>
      <c r="QY68" s="901">
        <f>QP68-QX68</f>
        <v>0</v>
      </c>
      <c r="RB68" s="405"/>
      <c r="RC68" s="406"/>
      <c r="RD68" s="407"/>
      <c r="RE68" s="408"/>
      <c r="RF68" s="409"/>
      <c r="RG68" s="410"/>
      <c r="RH68" s="410"/>
      <c r="RI68" s="898"/>
      <c r="RJ68" s="898"/>
      <c r="RK68" s="934"/>
      <c r="RL68" s="934"/>
      <c r="RM68" s="934"/>
      <c r="RN68" s="934"/>
      <c r="RO68" s="935"/>
      <c r="RP68" s="936"/>
      <c r="RS68" s="405"/>
      <c r="RT68" s="406"/>
      <c r="RU68" s="407"/>
      <c r="RV68" s="408"/>
      <c r="RW68" s="409"/>
      <c r="RX68" s="410"/>
      <c r="RY68" s="410"/>
      <c r="RZ68" s="898"/>
      <c r="SA68" s="898"/>
      <c r="SB68" s="934"/>
      <c r="SC68" s="934"/>
      <c r="SD68" s="934"/>
      <c r="SE68" s="934"/>
      <c r="SF68" s="935"/>
      <c r="SG68" s="936"/>
      <c r="SJ68" s="405"/>
      <c r="SK68" s="406"/>
      <c r="SL68" s="407"/>
      <c r="SM68" s="408"/>
      <c r="SN68" s="409"/>
      <c r="SO68" s="410"/>
      <c r="SP68" s="410"/>
      <c r="SQ68" s="898"/>
      <c r="SR68" s="898"/>
      <c r="SS68" s="934"/>
      <c r="ST68" s="934"/>
      <c r="SU68" s="934"/>
      <c r="SV68" s="934"/>
      <c r="SW68" s="935"/>
      <c r="SX68" s="936"/>
    </row>
    <row r="69" spans="2:518" ht="18.75" thickTop="1" thickBot="1">
      <c r="B69" s="937" t="s">
        <v>796</v>
      </c>
      <c r="C69" s="938" t="s">
        <v>444</v>
      </c>
      <c r="D69" s="939"/>
      <c r="E69" s="940"/>
      <c r="F69" s="941"/>
      <c r="G69" s="942"/>
      <c r="H69" s="1016"/>
      <c r="K69" s="937" t="s">
        <v>796</v>
      </c>
      <c r="L69" s="938" t="s">
        <v>444</v>
      </c>
      <c r="M69" s="939"/>
      <c r="N69" s="940"/>
      <c r="O69" s="941"/>
      <c r="P69" s="942"/>
      <c r="Q69" s="1016"/>
      <c r="R69" s="898"/>
      <c r="S69" s="898"/>
      <c r="T69" s="934"/>
      <c r="U69" s="934"/>
      <c r="V69" s="934"/>
      <c r="W69" s="934"/>
      <c r="X69" s="935"/>
      <c r="Y69" s="936"/>
      <c r="Z69" s="872"/>
      <c r="AA69" s="872"/>
      <c r="AB69" s="937" t="s">
        <v>796</v>
      </c>
      <c r="AC69" s="938" t="s">
        <v>444</v>
      </c>
      <c r="AD69" s="939"/>
      <c r="AE69" s="940"/>
      <c r="AF69" s="941"/>
      <c r="AG69" s="942"/>
      <c r="AH69" s="1016"/>
      <c r="AI69" s="898"/>
      <c r="AJ69" s="898"/>
      <c r="AK69" s="934"/>
      <c r="AL69" s="934"/>
      <c r="AM69" s="934"/>
      <c r="AN69" s="934"/>
      <c r="AO69" s="935"/>
      <c r="AP69" s="936"/>
      <c r="AQ69" s="872"/>
      <c r="AR69" s="872"/>
      <c r="AS69" s="937" t="s">
        <v>796</v>
      </c>
      <c r="AT69" s="1006" t="s">
        <v>444</v>
      </c>
      <c r="AU69" s="939"/>
      <c r="AV69" s="940"/>
      <c r="AW69" s="944"/>
      <c r="AX69" s="945"/>
      <c r="AY69" s="1016"/>
      <c r="AZ69" s="898"/>
      <c r="BA69" s="898"/>
      <c r="BB69" s="934"/>
      <c r="BC69" s="934"/>
      <c r="BD69" s="934"/>
      <c r="BE69" s="934"/>
      <c r="BF69" s="935"/>
      <c r="BG69" s="936"/>
      <c r="BJ69" s="937" t="s">
        <v>796</v>
      </c>
      <c r="BK69" s="938" t="s">
        <v>444</v>
      </c>
      <c r="BL69" s="939"/>
      <c r="BM69" s="940"/>
      <c r="BN69" s="941"/>
      <c r="BO69" s="942"/>
      <c r="BP69" s="1016"/>
      <c r="BQ69" s="898"/>
      <c r="BR69" s="898"/>
      <c r="BS69" s="934"/>
      <c r="BT69" s="934"/>
      <c r="BU69" s="934"/>
      <c r="BV69" s="934"/>
      <c r="BW69" s="935"/>
      <c r="BX69" s="936"/>
      <c r="CA69" s="937" t="s">
        <v>796</v>
      </c>
      <c r="CB69" s="938" t="s">
        <v>444</v>
      </c>
      <c r="CC69" s="939"/>
      <c r="CD69" s="940"/>
      <c r="CE69" s="941"/>
      <c r="CF69" s="942"/>
      <c r="CG69" s="1016"/>
      <c r="CH69" s="898"/>
      <c r="CI69" s="898"/>
      <c r="CJ69" s="934"/>
      <c r="CK69" s="934"/>
      <c r="CL69" s="934"/>
      <c r="CM69" s="934"/>
      <c r="CN69" s="935"/>
      <c r="CO69" s="936"/>
      <c r="CR69" s="937" t="s">
        <v>796</v>
      </c>
      <c r="CS69" s="938" t="s">
        <v>444</v>
      </c>
      <c r="CT69" s="939"/>
      <c r="CU69" s="940"/>
      <c r="CV69" s="941"/>
      <c r="CW69" s="942"/>
      <c r="CX69" s="1016"/>
      <c r="CY69" s="898"/>
      <c r="CZ69" s="898"/>
      <c r="DA69" s="934"/>
      <c r="DB69" s="934"/>
      <c r="DC69" s="934"/>
      <c r="DD69" s="934"/>
      <c r="DE69" s="935"/>
      <c r="DF69" s="936"/>
      <c r="DI69" s="937" t="s">
        <v>796</v>
      </c>
      <c r="DJ69" s="938" t="s">
        <v>444</v>
      </c>
      <c r="DK69" s="939"/>
      <c r="DL69" s="940"/>
      <c r="DM69" s="941"/>
      <c r="DN69" s="942"/>
      <c r="DO69" s="1016"/>
      <c r="DP69" s="898"/>
      <c r="DQ69" s="898"/>
      <c r="DR69" s="934"/>
      <c r="DS69" s="934"/>
      <c r="DT69" s="934"/>
      <c r="DU69" s="934"/>
      <c r="DV69" s="935"/>
      <c r="DW69" s="936"/>
      <c r="DZ69" s="937" t="s">
        <v>796</v>
      </c>
      <c r="EA69" s="938" t="s">
        <v>444</v>
      </c>
      <c r="EB69" s="939"/>
      <c r="EC69" s="940"/>
      <c r="ED69" s="941"/>
      <c r="EE69" s="942"/>
      <c r="EF69" s="1016"/>
      <c r="EG69" s="898"/>
      <c r="EH69" s="898"/>
      <c r="EI69" s="934"/>
      <c r="EJ69" s="934"/>
      <c r="EK69" s="934"/>
      <c r="EL69" s="934"/>
      <c r="EM69" s="935"/>
      <c r="EN69" s="936"/>
      <c r="EQ69" s="937" t="s">
        <v>796</v>
      </c>
      <c r="ER69" s="938" t="s">
        <v>444</v>
      </c>
      <c r="ES69" s="939"/>
      <c r="ET69" s="940"/>
      <c r="EU69" s="941"/>
      <c r="EV69" s="942"/>
      <c r="EW69" s="1016"/>
      <c r="EX69" s="898"/>
      <c r="EY69" s="898"/>
      <c r="EZ69" s="934"/>
      <c r="FA69" s="934"/>
      <c r="FB69" s="934"/>
      <c r="FC69" s="934"/>
      <c r="FD69" s="935"/>
      <c r="FE69" s="936"/>
      <c r="FH69" s="937"/>
      <c r="FI69" s="938"/>
      <c r="FJ69" s="939"/>
      <c r="FK69" s="940"/>
      <c r="FL69" s="941"/>
      <c r="FM69" s="942"/>
      <c r="FN69" s="1016"/>
      <c r="FO69" s="898"/>
      <c r="FP69" s="898"/>
      <c r="FQ69" s="934"/>
      <c r="FR69" s="934"/>
      <c r="FS69" s="934"/>
      <c r="FT69" s="934"/>
      <c r="FU69" s="935"/>
      <c r="FV69" s="936"/>
      <c r="FY69" s="937" t="s">
        <v>796</v>
      </c>
      <c r="FZ69" s="938" t="s">
        <v>444</v>
      </c>
      <c r="GA69" s="939"/>
      <c r="GB69" s="940"/>
      <c r="GC69" s="941"/>
      <c r="GD69" s="942"/>
      <c r="GE69" s="1016"/>
      <c r="GF69" s="898"/>
      <c r="GG69" s="898"/>
      <c r="GH69" s="934"/>
      <c r="GI69" s="934"/>
      <c r="GJ69" s="934"/>
      <c r="GK69" s="934"/>
      <c r="GL69" s="935"/>
      <c r="GM69" s="936"/>
      <c r="GP69" s="937" t="s">
        <v>796</v>
      </c>
      <c r="GQ69" s="938" t="s">
        <v>444</v>
      </c>
      <c r="GR69" s="939"/>
      <c r="GS69" s="940"/>
      <c r="GT69" s="941"/>
      <c r="GU69" s="942"/>
      <c r="GV69" s="1016"/>
      <c r="GW69" s="898"/>
      <c r="GX69" s="898"/>
      <c r="GY69" s="934"/>
      <c r="GZ69" s="934"/>
      <c r="HA69" s="934"/>
      <c r="HB69" s="934"/>
      <c r="HC69" s="935"/>
      <c r="HD69" s="936"/>
      <c r="HG69" s="937" t="s">
        <v>796</v>
      </c>
      <c r="HH69" s="938" t="s">
        <v>444</v>
      </c>
      <c r="HI69" s="939"/>
      <c r="HJ69" s="940"/>
      <c r="HK69" s="941"/>
      <c r="HL69" s="942"/>
      <c r="HM69" s="1016"/>
      <c r="HN69" s="898"/>
      <c r="HO69" s="898"/>
      <c r="HP69" s="934"/>
      <c r="HQ69" s="934"/>
      <c r="HR69" s="934"/>
      <c r="HS69" s="934"/>
      <c r="HT69" s="935"/>
      <c r="HU69" s="936"/>
      <c r="HX69" s="937" t="s">
        <v>796</v>
      </c>
      <c r="HY69" s="938" t="s">
        <v>444</v>
      </c>
      <c r="HZ69" s="939"/>
      <c r="IA69" s="940"/>
      <c r="IB69" s="941"/>
      <c r="IC69" s="942"/>
      <c r="ID69" s="1016"/>
      <c r="IE69" s="898"/>
      <c r="IF69" s="898"/>
      <c r="IG69" s="934"/>
      <c r="IH69" s="934"/>
      <c r="II69" s="934"/>
      <c r="IJ69" s="934"/>
      <c r="IK69" s="935"/>
      <c r="IL69" s="936"/>
      <c r="IO69" s="937" t="s">
        <v>796</v>
      </c>
      <c r="IP69" s="938" t="s">
        <v>444</v>
      </c>
      <c r="IQ69" s="939"/>
      <c r="IR69" s="940"/>
      <c r="IS69" s="941"/>
      <c r="IT69" s="942"/>
      <c r="IU69" s="1016"/>
      <c r="IV69" s="898"/>
      <c r="IW69" s="898"/>
      <c r="IX69" s="934"/>
      <c r="IY69" s="934"/>
      <c r="IZ69" s="934"/>
      <c r="JA69" s="934"/>
      <c r="JB69" s="935"/>
      <c r="JC69" s="936"/>
      <c r="JF69" s="937" t="s">
        <v>796</v>
      </c>
      <c r="JG69" s="938" t="s">
        <v>444</v>
      </c>
      <c r="JH69" s="939"/>
      <c r="JI69" s="940"/>
      <c r="JJ69" s="941"/>
      <c r="JK69" s="942"/>
      <c r="JL69" s="1016"/>
      <c r="JM69" s="898"/>
      <c r="JN69" s="898"/>
      <c r="JO69" s="934"/>
      <c r="JP69" s="934"/>
      <c r="JQ69" s="934"/>
      <c r="JR69" s="934"/>
      <c r="JS69" s="935"/>
      <c r="JT69" s="936"/>
      <c r="JW69" s="937" t="s">
        <v>796</v>
      </c>
      <c r="JX69" s="938" t="s">
        <v>444</v>
      </c>
      <c r="JY69" s="939"/>
      <c r="JZ69" s="940"/>
      <c r="KA69" s="941"/>
      <c r="KB69" s="942"/>
      <c r="KC69" s="1016"/>
      <c r="KD69" s="898"/>
      <c r="KE69" s="898"/>
      <c r="KF69" s="934"/>
      <c r="KG69" s="934"/>
      <c r="KH69" s="934"/>
      <c r="KI69" s="934"/>
      <c r="KJ69" s="935"/>
      <c r="KK69" s="936"/>
      <c r="KN69" s="937" t="s">
        <v>796</v>
      </c>
      <c r="KO69" s="938" t="s">
        <v>444</v>
      </c>
      <c r="KP69" s="939"/>
      <c r="KQ69" s="940"/>
      <c r="KR69" s="941"/>
      <c r="KS69" s="942"/>
      <c r="KT69" s="1016"/>
      <c r="KU69" s="898"/>
      <c r="KV69" s="898"/>
      <c r="KW69" s="934"/>
      <c r="KX69" s="934"/>
      <c r="KY69" s="934"/>
      <c r="KZ69" s="934"/>
      <c r="LA69" s="935"/>
      <c r="LB69" s="936"/>
      <c r="LE69" s="937" t="s">
        <v>796</v>
      </c>
      <c r="LF69" s="938" t="s">
        <v>444</v>
      </c>
      <c r="LG69" s="939"/>
      <c r="LH69" s="940"/>
      <c r="LI69" s="1007">
        <v>0</v>
      </c>
      <c r="LJ69" s="1008"/>
      <c r="LK69" s="1016"/>
      <c r="LL69" s="898"/>
      <c r="LM69" s="898"/>
      <c r="LN69" s="934"/>
      <c r="LO69" s="934"/>
      <c r="LP69" s="934"/>
      <c r="LQ69" s="934"/>
      <c r="LR69" s="935"/>
      <c r="LS69" s="936"/>
      <c r="LV69" s="937" t="s">
        <v>796</v>
      </c>
      <c r="LW69" s="938" t="s">
        <v>444</v>
      </c>
      <c r="LX69" s="939"/>
      <c r="LY69" s="940"/>
      <c r="LZ69" s="941"/>
      <c r="MA69" s="942"/>
      <c r="MB69" s="1016"/>
      <c r="MC69" s="898"/>
      <c r="MD69" s="898"/>
      <c r="ME69" s="934"/>
      <c r="MF69" s="934"/>
      <c r="MG69" s="934"/>
      <c r="MH69" s="934"/>
      <c r="MI69" s="935"/>
      <c r="MJ69" s="936"/>
      <c r="MM69" s="937" t="s">
        <v>796</v>
      </c>
      <c r="MN69" s="938" t="s">
        <v>444</v>
      </c>
      <c r="MO69" s="939"/>
      <c r="MP69" s="940"/>
      <c r="MQ69" s="941"/>
      <c r="MR69" s="942"/>
      <c r="MS69" s="1016"/>
      <c r="MT69" s="898"/>
      <c r="MU69" s="898"/>
      <c r="MV69" s="934"/>
      <c r="MW69" s="934"/>
      <c r="MX69" s="934"/>
      <c r="MY69" s="934"/>
      <c r="MZ69" s="935"/>
      <c r="NA69" s="936"/>
      <c r="ND69" s="946" t="s">
        <v>796</v>
      </c>
      <c r="NE69" s="1009" t="s">
        <v>444</v>
      </c>
      <c r="NF69" s="948"/>
      <c r="NG69" s="949"/>
      <c r="NH69" s="998"/>
      <c r="NI69" s="950"/>
      <c r="NJ69" s="1016"/>
      <c r="NK69" s="898"/>
      <c r="NL69" s="898"/>
      <c r="NM69" s="934"/>
      <c r="NN69" s="934"/>
      <c r="NO69" s="934"/>
      <c r="NP69" s="934"/>
      <c r="NQ69" s="935"/>
      <c r="NR69" s="936"/>
      <c r="NU69" s="951" t="s">
        <v>796</v>
      </c>
      <c r="NV69" s="1010" t="s">
        <v>444</v>
      </c>
      <c r="NW69" s="953"/>
      <c r="NX69" s="954"/>
      <c r="NY69" s="1011"/>
      <c r="NZ69" s="955"/>
      <c r="OA69" s="1016"/>
      <c r="OB69" s="898"/>
      <c r="OC69" s="898"/>
      <c r="OD69" s="934"/>
      <c r="OE69" s="934"/>
      <c r="OF69" s="934"/>
      <c r="OG69" s="934"/>
      <c r="OH69" s="935"/>
      <c r="OI69" s="936"/>
      <c r="OL69" s="937" t="s">
        <v>796</v>
      </c>
      <c r="OM69" s="938" t="s">
        <v>444</v>
      </c>
      <c r="ON69" s="939"/>
      <c r="OO69" s="940"/>
      <c r="OP69" s="941"/>
      <c r="OQ69" s="942"/>
      <c r="OR69" s="1016"/>
      <c r="OS69" s="898"/>
      <c r="OT69" s="898"/>
      <c r="OU69" s="934"/>
      <c r="OV69" s="934"/>
      <c r="OW69" s="934"/>
      <c r="OX69" s="934"/>
      <c r="OY69" s="935"/>
      <c r="OZ69" s="936"/>
      <c r="PC69" s="937" t="s">
        <v>796</v>
      </c>
      <c r="PD69" s="938" t="s">
        <v>444</v>
      </c>
      <c r="PE69" s="939"/>
      <c r="PF69" s="940"/>
      <c r="PG69" s="956"/>
      <c r="PH69" s="957"/>
      <c r="PI69" s="1024"/>
      <c r="PJ69" s="898"/>
      <c r="PK69" s="898"/>
      <c r="PL69" s="934"/>
      <c r="PM69" s="934"/>
      <c r="PN69" s="934"/>
      <c r="PO69" s="934"/>
      <c r="PP69" s="935"/>
      <c r="PQ69" s="936"/>
      <c r="PT69" s="937" t="s">
        <v>796</v>
      </c>
      <c r="PU69" s="938" t="s">
        <v>444</v>
      </c>
      <c r="PV69" s="939"/>
      <c r="PW69" s="940"/>
      <c r="PX69" s="941"/>
      <c r="PY69" s="942"/>
      <c r="PZ69" s="1016"/>
      <c r="QA69" s="898"/>
      <c r="QB69" s="898"/>
      <c r="QC69" s="934"/>
      <c r="QD69" s="934"/>
      <c r="QE69" s="934"/>
      <c r="QF69" s="934"/>
      <c r="QG69" s="935"/>
      <c r="QH69" s="936"/>
      <c r="QK69" s="937" t="s">
        <v>796</v>
      </c>
      <c r="QL69" s="938" t="s">
        <v>444</v>
      </c>
      <c r="QM69" s="939"/>
      <c r="QN69" s="940"/>
      <c r="QO69" s="1007">
        <v>0</v>
      </c>
      <c r="QP69" s="1008"/>
      <c r="QQ69" s="1016"/>
      <c r="QR69" s="898"/>
      <c r="QS69" s="898"/>
      <c r="QT69" s="934"/>
      <c r="QU69" s="934"/>
      <c r="QV69" s="934"/>
      <c r="QW69" s="934"/>
      <c r="QX69" s="935"/>
      <c r="QY69" s="936"/>
      <c r="RB69" s="405"/>
      <c r="RC69" s="406"/>
      <c r="RD69" s="407"/>
      <c r="RE69" s="408"/>
      <c r="RF69" s="409"/>
      <c r="RG69" s="410"/>
      <c r="RH69" s="410"/>
      <c r="RI69" s="898"/>
      <c r="RJ69" s="898"/>
      <c r="RK69" s="934"/>
      <c r="RL69" s="934"/>
      <c r="RM69" s="934"/>
      <c r="RN69" s="934"/>
      <c r="RO69" s="935"/>
      <c r="RP69" s="936"/>
      <c r="RS69" s="405"/>
      <c r="RT69" s="406"/>
      <c r="RU69" s="407"/>
      <c r="RV69" s="408"/>
      <c r="RW69" s="409"/>
      <c r="RX69" s="410"/>
      <c r="RY69" s="410"/>
      <c r="RZ69" s="898"/>
      <c r="SA69" s="898"/>
      <c r="SB69" s="934"/>
      <c r="SC69" s="934"/>
      <c r="SD69" s="934"/>
      <c r="SE69" s="934"/>
      <c r="SF69" s="935"/>
      <c r="SG69" s="936"/>
      <c r="SJ69" s="405"/>
      <c r="SK69" s="406"/>
      <c r="SL69" s="407"/>
      <c r="SM69" s="408"/>
      <c r="SN69" s="409"/>
      <c r="SO69" s="410"/>
      <c r="SP69" s="410"/>
      <c r="SQ69" s="898"/>
      <c r="SR69" s="898"/>
      <c r="SS69" s="934"/>
      <c r="ST69" s="934"/>
      <c r="SU69" s="934"/>
      <c r="SV69" s="934"/>
      <c r="SW69" s="935"/>
      <c r="SX69" s="936"/>
    </row>
    <row r="70" spans="2:518" ht="18.75" thickTop="1" thickBot="1">
      <c r="B70" s="1079" t="s">
        <v>797</v>
      </c>
      <c r="C70" s="1080" t="s">
        <v>445</v>
      </c>
      <c r="D70" s="1081"/>
      <c r="E70" s="1082"/>
      <c r="F70" s="1083"/>
      <c r="G70" s="1084"/>
      <c r="H70" s="1016"/>
      <c r="K70" s="1079" t="s">
        <v>797</v>
      </c>
      <c r="L70" s="1080" t="s">
        <v>445</v>
      </c>
      <c r="M70" s="1081"/>
      <c r="N70" s="1082"/>
      <c r="O70" s="1083"/>
      <c r="P70" s="1084"/>
      <c r="Q70" s="1016"/>
      <c r="R70" s="898"/>
      <c r="S70" s="898"/>
      <c r="T70" s="934"/>
      <c r="U70" s="934"/>
      <c r="V70" s="934"/>
      <c r="W70" s="934"/>
      <c r="X70" s="935"/>
      <c r="Y70" s="936"/>
      <c r="Z70" s="872"/>
      <c r="AA70" s="872"/>
      <c r="AB70" s="1079" t="s">
        <v>797</v>
      </c>
      <c r="AC70" s="1080" t="s">
        <v>445</v>
      </c>
      <c r="AD70" s="1081"/>
      <c r="AE70" s="1082"/>
      <c r="AF70" s="1083"/>
      <c r="AG70" s="1084"/>
      <c r="AH70" s="1016"/>
      <c r="AI70" s="898"/>
      <c r="AJ70" s="898"/>
      <c r="AK70" s="934"/>
      <c r="AL70" s="934"/>
      <c r="AM70" s="934"/>
      <c r="AN70" s="934"/>
      <c r="AO70" s="935"/>
      <c r="AP70" s="936"/>
      <c r="AQ70" s="872"/>
      <c r="AR70" s="872"/>
      <c r="AS70" s="1079" t="s">
        <v>797</v>
      </c>
      <c r="AT70" s="1085" t="s">
        <v>445</v>
      </c>
      <c r="AU70" s="1081"/>
      <c r="AV70" s="1082"/>
      <c r="AW70" s="1086"/>
      <c r="AX70" s="1087"/>
      <c r="AY70" s="1016"/>
      <c r="AZ70" s="898"/>
      <c r="BA70" s="898"/>
      <c r="BB70" s="934"/>
      <c r="BC70" s="934"/>
      <c r="BD70" s="934"/>
      <c r="BE70" s="934"/>
      <c r="BF70" s="935"/>
      <c r="BG70" s="936"/>
      <c r="BJ70" s="1079" t="s">
        <v>797</v>
      </c>
      <c r="BK70" s="1080" t="s">
        <v>445</v>
      </c>
      <c r="BL70" s="1081"/>
      <c r="BM70" s="1082"/>
      <c r="BN70" s="1083"/>
      <c r="BO70" s="1084"/>
      <c r="BP70" s="1016"/>
      <c r="BQ70" s="898"/>
      <c r="BR70" s="898"/>
      <c r="BS70" s="934"/>
      <c r="BT70" s="934"/>
      <c r="BU70" s="934"/>
      <c r="BV70" s="934"/>
      <c r="BW70" s="935"/>
      <c r="BX70" s="936"/>
      <c r="CA70" s="1079" t="s">
        <v>797</v>
      </c>
      <c r="CB70" s="1080" t="s">
        <v>445</v>
      </c>
      <c r="CC70" s="1081"/>
      <c r="CD70" s="1082"/>
      <c r="CE70" s="1083"/>
      <c r="CF70" s="1084"/>
      <c r="CG70" s="1016"/>
      <c r="CH70" s="898"/>
      <c r="CI70" s="898"/>
      <c r="CJ70" s="934"/>
      <c r="CK70" s="934"/>
      <c r="CL70" s="934"/>
      <c r="CM70" s="934"/>
      <c r="CN70" s="935"/>
      <c r="CO70" s="936"/>
      <c r="CR70" s="1079" t="s">
        <v>797</v>
      </c>
      <c r="CS70" s="1080" t="s">
        <v>445</v>
      </c>
      <c r="CT70" s="1081"/>
      <c r="CU70" s="1082"/>
      <c r="CV70" s="1083"/>
      <c r="CW70" s="1084"/>
      <c r="CX70" s="1016"/>
      <c r="CY70" s="898"/>
      <c r="CZ70" s="898"/>
      <c r="DA70" s="934"/>
      <c r="DB70" s="934"/>
      <c r="DC70" s="934"/>
      <c r="DD70" s="934"/>
      <c r="DE70" s="935"/>
      <c r="DF70" s="936"/>
      <c r="DI70" s="1079" t="s">
        <v>797</v>
      </c>
      <c r="DJ70" s="1080" t="s">
        <v>445</v>
      </c>
      <c r="DK70" s="1081"/>
      <c r="DL70" s="1082"/>
      <c r="DM70" s="1083"/>
      <c r="DN70" s="1084"/>
      <c r="DO70" s="1016"/>
      <c r="DP70" s="898"/>
      <c r="DQ70" s="898"/>
      <c r="DR70" s="934"/>
      <c r="DS70" s="934"/>
      <c r="DT70" s="934"/>
      <c r="DU70" s="934"/>
      <c r="DV70" s="935"/>
      <c r="DW70" s="936"/>
      <c r="DZ70" s="1079" t="s">
        <v>797</v>
      </c>
      <c r="EA70" s="1080" t="s">
        <v>445</v>
      </c>
      <c r="EB70" s="1081"/>
      <c r="EC70" s="1082"/>
      <c r="ED70" s="1083"/>
      <c r="EE70" s="1084"/>
      <c r="EF70" s="1016"/>
      <c r="EG70" s="898"/>
      <c r="EH70" s="898"/>
      <c r="EI70" s="934"/>
      <c r="EJ70" s="934"/>
      <c r="EK70" s="934"/>
      <c r="EL70" s="934"/>
      <c r="EM70" s="935"/>
      <c r="EN70" s="936"/>
      <c r="EQ70" s="1079" t="s">
        <v>797</v>
      </c>
      <c r="ER70" s="1080" t="s">
        <v>445</v>
      </c>
      <c r="ES70" s="1081"/>
      <c r="ET70" s="1082"/>
      <c r="EU70" s="1083"/>
      <c r="EV70" s="1084"/>
      <c r="EW70" s="1016"/>
      <c r="EX70" s="898"/>
      <c r="EY70" s="898"/>
      <c r="EZ70" s="934"/>
      <c r="FA70" s="934"/>
      <c r="FB70" s="934"/>
      <c r="FC70" s="934"/>
      <c r="FD70" s="935"/>
      <c r="FE70" s="936"/>
      <c r="FH70" s="1079"/>
      <c r="FI70" s="1080"/>
      <c r="FJ70" s="1081"/>
      <c r="FK70" s="1082"/>
      <c r="FL70" s="1083"/>
      <c r="FM70" s="1084"/>
      <c r="FN70" s="1016"/>
      <c r="FO70" s="898"/>
      <c r="FP70" s="898"/>
      <c r="FQ70" s="934"/>
      <c r="FR70" s="934"/>
      <c r="FS70" s="934"/>
      <c r="FT70" s="934"/>
      <c r="FU70" s="935"/>
      <c r="FV70" s="936"/>
      <c r="FY70" s="1079" t="s">
        <v>797</v>
      </c>
      <c r="FZ70" s="1080" t="s">
        <v>445</v>
      </c>
      <c r="GA70" s="1081"/>
      <c r="GB70" s="1082"/>
      <c r="GC70" s="1083"/>
      <c r="GD70" s="1084"/>
      <c r="GE70" s="1016"/>
      <c r="GF70" s="898"/>
      <c r="GG70" s="898"/>
      <c r="GH70" s="934"/>
      <c r="GI70" s="934"/>
      <c r="GJ70" s="934"/>
      <c r="GK70" s="934"/>
      <c r="GL70" s="935"/>
      <c r="GM70" s="936"/>
      <c r="GP70" s="1079" t="s">
        <v>797</v>
      </c>
      <c r="GQ70" s="1080" t="s">
        <v>445</v>
      </c>
      <c r="GR70" s="1081"/>
      <c r="GS70" s="1082"/>
      <c r="GT70" s="1083"/>
      <c r="GU70" s="1084"/>
      <c r="GV70" s="1016"/>
      <c r="GW70" s="898"/>
      <c r="GX70" s="898"/>
      <c r="GY70" s="934"/>
      <c r="GZ70" s="934"/>
      <c r="HA70" s="934"/>
      <c r="HB70" s="934"/>
      <c r="HC70" s="935"/>
      <c r="HD70" s="936"/>
      <c r="HG70" s="1079" t="s">
        <v>797</v>
      </c>
      <c r="HH70" s="1080" t="s">
        <v>445</v>
      </c>
      <c r="HI70" s="1081"/>
      <c r="HJ70" s="1082"/>
      <c r="HK70" s="1083"/>
      <c r="HL70" s="1084"/>
      <c r="HM70" s="1016"/>
      <c r="HN70" s="898"/>
      <c r="HO70" s="898"/>
      <c r="HP70" s="934"/>
      <c r="HQ70" s="934"/>
      <c r="HR70" s="934"/>
      <c r="HS70" s="934"/>
      <c r="HT70" s="935"/>
      <c r="HU70" s="936"/>
      <c r="HX70" s="1079" t="s">
        <v>797</v>
      </c>
      <c r="HY70" s="1080" t="s">
        <v>445</v>
      </c>
      <c r="HZ70" s="1081"/>
      <c r="IA70" s="1082"/>
      <c r="IB70" s="1083"/>
      <c r="IC70" s="1084"/>
      <c r="ID70" s="1016"/>
      <c r="IE70" s="898"/>
      <c r="IF70" s="898"/>
      <c r="IG70" s="934"/>
      <c r="IH70" s="934"/>
      <c r="II70" s="934"/>
      <c r="IJ70" s="934"/>
      <c r="IK70" s="935"/>
      <c r="IL70" s="936"/>
      <c r="IO70" s="1079" t="s">
        <v>797</v>
      </c>
      <c r="IP70" s="1080" t="s">
        <v>445</v>
      </c>
      <c r="IQ70" s="1081"/>
      <c r="IR70" s="1082"/>
      <c r="IS70" s="1083"/>
      <c r="IT70" s="1084"/>
      <c r="IU70" s="1016"/>
      <c r="IV70" s="898"/>
      <c r="IW70" s="898"/>
      <c r="IX70" s="934"/>
      <c r="IY70" s="934"/>
      <c r="IZ70" s="934"/>
      <c r="JA70" s="934"/>
      <c r="JB70" s="935"/>
      <c r="JC70" s="936"/>
      <c r="JF70" s="1079" t="s">
        <v>797</v>
      </c>
      <c r="JG70" s="1080" t="s">
        <v>445</v>
      </c>
      <c r="JH70" s="1081"/>
      <c r="JI70" s="1082"/>
      <c r="JJ70" s="1083"/>
      <c r="JK70" s="1084"/>
      <c r="JL70" s="1016"/>
      <c r="JM70" s="898"/>
      <c r="JN70" s="898"/>
      <c r="JO70" s="934"/>
      <c r="JP70" s="934"/>
      <c r="JQ70" s="934"/>
      <c r="JR70" s="934"/>
      <c r="JS70" s="935"/>
      <c r="JT70" s="936"/>
      <c r="JW70" s="1079" t="s">
        <v>797</v>
      </c>
      <c r="JX70" s="1080" t="s">
        <v>445</v>
      </c>
      <c r="JY70" s="1081"/>
      <c r="JZ70" s="1082"/>
      <c r="KA70" s="1083"/>
      <c r="KB70" s="1084"/>
      <c r="KC70" s="1016"/>
      <c r="KD70" s="898"/>
      <c r="KE70" s="898"/>
      <c r="KF70" s="934"/>
      <c r="KG70" s="934"/>
      <c r="KH70" s="934"/>
      <c r="KI70" s="934"/>
      <c r="KJ70" s="935"/>
      <c r="KK70" s="936"/>
      <c r="KN70" s="1079" t="s">
        <v>797</v>
      </c>
      <c r="KO70" s="1080" t="s">
        <v>445</v>
      </c>
      <c r="KP70" s="1081"/>
      <c r="KQ70" s="1082"/>
      <c r="KR70" s="1083"/>
      <c r="KS70" s="1084"/>
      <c r="KT70" s="1016"/>
      <c r="KU70" s="898"/>
      <c r="KV70" s="898"/>
      <c r="KW70" s="934"/>
      <c r="KX70" s="934"/>
      <c r="KY70" s="934"/>
      <c r="KZ70" s="934"/>
      <c r="LA70" s="935"/>
      <c r="LB70" s="936"/>
      <c r="LE70" s="1079" t="s">
        <v>797</v>
      </c>
      <c r="LF70" s="1080" t="s">
        <v>445</v>
      </c>
      <c r="LG70" s="1081"/>
      <c r="LH70" s="1082"/>
      <c r="LI70" s="1088">
        <v>0</v>
      </c>
      <c r="LJ70" s="1089"/>
      <c r="LK70" s="1016"/>
      <c r="LL70" s="898"/>
      <c r="LM70" s="898"/>
      <c r="LN70" s="934"/>
      <c r="LO70" s="934"/>
      <c r="LP70" s="934"/>
      <c r="LQ70" s="934"/>
      <c r="LR70" s="935"/>
      <c r="LS70" s="936"/>
      <c r="LV70" s="1079" t="s">
        <v>797</v>
      </c>
      <c r="LW70" s="1080" t="s">
        <v>445</v>
      </c>
      <c r="LX70" s="1081"/>
      <c r="LY70" s="1082"/>
      <c r="LZ70" s="1083"/>
      <c r="MA70" s="1084"/>
      <c r="MB70" s="1016"/>
      <c r="MC70" s="898"/>
      <c r="MD70" s="898"/>
      <c r="ME70" s="934"/>
      <c r="MF70" s="934"/>
      <c r="MG70" s="934"/>
      <c r="MH70" s="934"/>
      <c r="MI70" s="935"/>
      <c r="MJ70" s="936"/>
      <c r="MM70" s="1079" t="s">
        <v>797</v>
      </c>
      <c r="MN70" s="1080" t="s">
        <v>445</v>
      </c>
      <c r="MO70" s="1081"/>
      <c r="MP70" s="1082"/>
      <c r="MQ70" s="1083"/>
      <c r="MR70" s="1084"/>
      <c r="MS70" s="1016"/>
      <c r="MT70" s="898"/>
      <c r="MU70" s="898"/>
      <c r="MV70" s="934"/>
      <c r="MW70" s="934"/>
      <c r="MX70" s="934"/>
      <c r="MY70" s="934"/>
      <c r="MZ70" s="935"/>
      <c r="NA70" s="936"/>
      <c r="ND70" s="1090" t="s">
        <v>797</v>
      </c>
      <c r="NE70" s="1091" t="s">
        <v>445</v>
      </c>
      <c r="NF70" s="977"/>
      <c r="NG70" s="978"/>
      <c r="NH70" s="979"/>
      <c r="NI70" s="1092"/>
      <c r="NJ70" s="1016"/>
      <c r="NK70" s="898"/>
      <c r="NL70" s="898"/>
      <c r="NM70" s="934"/>
      <c r="NN70" s="934"/>
      <c r="NO70" s="934"/>
      <c r="NP70" s="934"/>
      <c r="NQ70" s="935"/>
      <c r="NR70" s="936"/>
      <c r="NU70" s="1093" t="s">
        <v>797</v>
      </c>
      <c r="NV70" s="1094" t="s">
        <v>445</v>
      </c>
      <c r="NW70" s="983"/>
      <c r="NX70" s="984"/>
      <c r="NY70" s="1095"/>
      <c r="NZ70" s="1096"/>
      <c r="OA70" s="1016"/>
      <c r="OB70" s="898"/>
      <c r="OC70" s="898"/>
      <c r="OD70" s="934"/>
      <c r="OE70" s="934"/>
      <c r="OF70" s="934"/>
      <c r="OG70" s="934"/>
      <c r="OH70" s="935"/>
      <c r="OI70" s="936"/>
      <c r="OL70" s="1079" t="s">
        <v>797</v>
      </c>
      <c r="OM70" s="1080" t="s">
        <v>445</v>
      </c>
      <c r="ON70" s="1081"/>
      <c r="OO70" s="1082"/>
      <c r="OP70" s="1083"/>
      <c r="OQ70" s="1084"/>
      <c r="OR70" s="1016"/>
      <c r="OS70" s="898"/>
      <c r="OT70" s="898"/>
      <c r="OU70" s="934"/>
      <c r="OV70" s="934"/>
      <c r="OW70" s="934"/>
      <c r="OX70" s="934"/>
      <c r="OY70" s="935"/>
      <c r="OZ70" s="936"/>
      <c r="PC70" s="1079" t="s">
        <v>797</v>
      </c>
      <c r="PD70" s="1080" t="s">
        <v>445</v>
      </c>
      <c r="PE70" s="1081"/>
      <c r="PF70" s="1082"/>
      <c r="PG70" s="1097"/>
      <c r="PH70" s="1098"/>
      <c r="PI70" s="1024"/>
      <c r="PJ70" s="898"/>
      <c r="PK70" s="898"/>
      <c r="PL70" s="934"/>
      <c r="PM70" s="934"/>
      <c r="PN70" s="934"/>
      <c r="PO70" s="934"/>
      <c r="PP70" s="935"/>
      <c r="PQ70" s="936"/>
      <c r="PT70" s="1079" t="s">
        <v>797</v>
      </c>
      <c r="PU70" s="1080" t="s">
        <v>445</v>
      </c>
      <c r="PV70" s="1081"/>
      <c r="PW70" s="1082"/>
      <c r="PX70" s="1083"/>
      <c r="PY70" s="1084"/>
      <c r="PZ70" s="1016"/>
      <c r="QA70" s="898"/>
      <c r="QB70" s="898"/>
      <c r="QC70" s="934"/>
      <c r="QD70" s="934"/>
      <c r="QE70" s="934"/>
      <c r="QF70" s="934"/>
      <c r="QG70" s="935"/>
      <c r="QH70" s="936"/>
      <c r="QK70" s="1079" t="s">
        <v>797</v>
      </c>
      <c r="QL70" s="1080" t="s">
        <v>445</v>
      </c>
      <c r="QM70" s="1081"/>
      <c r="QN70" s="1082"/>
      <c r="QO70" s="1088">
        <v>0</v>
      </c>
      <c r="QP70" s="1089"/>
      <c r="QQ70" s="1016"/>
      <c r="QR70" s="898"/>
      <c r="QS70" s="898"/>
      <c r="QT70" s="934"/>
      <c r="QU70" s="934"/>
      <c r="QV70" s="934"/>
      <c r="QW70" s="934"/>
      <c r="QX70" s="935"/>
      <c r="QY70" s="936"/>
      <c r="RB70" s="405"/>
      <c r="RC70" s="406"/>
      <c r="RD70" s="407"/>
      <c r="RE70" s="408"/>
      <c r="RF70" s="409"/>
      <c r="RG70" s="410"/>
      <c r="RH70" s="410"/>
      <c r="RI70" s="898"/>
      <c r="RJ70" s="898"/>
      <c r="RK70" s="934"/>
      <c r="RL70" s="934"/>
      <c r="RM70" s="934"/>
      <c r="RN70" s="934"/>
      <c r="RO70" s="935"/>
      <c r="RP70" s="936"/>
      <c r="RS70" s="405"/>
      <c r="RT70" s="406"/>
      <c r="RU70" s="407"/>
      <c r="RV70" s="408"/>
      <c r="RW70" s="409"/>
      <c r="RX70" s="410"/>
      <c r="RY70" s="410"/>
      <c r="RZ70" s="898"/>
      <c r="SA70" s="898"/>
      <c r="SB70" s="934"/>
      <c r="SC70" s="934"/>
      <c r="SD70" s="934"/>
      <c r="SE70" s="934"/>
      <c r="SF70" s="935"/>
      <c r="SG70" s="936"/>
      <c r="SJ70" s="405"/>
      <c r="SK70" s="406"/>
      <c r="SL70" s="407"/>
      <c r="SM70" s="408"/>
      <c r="SN70" s="409"/>
      <c r="SO70" s="410"/>
      <c r="SP70" s="410"/>
      <c r="SQ70" s="898"/>
      <c r="SR70" s="898"/>
      <c r="SS70" s="934"/>
      <c r="ST70" s="934"/>
      <c r="SU70" s="934"/>
      <c r="SV70" s="934"/>
      <c r="SW70" s="935"/>
      <c r="SX70" s="936"/>
    </row>
    <row r="71" spans="2:518" ht="60.75" customHeight="1" thickTop="1" thickBot="1">
      <c r="B71" s="958" t="s">
        <v>798</v>
      </c>
      <c r="C71" s="1030" t="s">
        <v>446</v>
      </c>
      <c r="D71" s="1031" t="s">
        <v>148</v>
      </c>
      <c r="E71" s="1044">
        <v>13</v>
      </c>
      <c r="F71" s="1045"/>
      <c r="G71" s="963">
        <f>ROUND(E71*F71,0)</f>
        <v>0</v>
      </c>
      <c r="H71" s="1016"/>
      <c r="K71" s="958" t="s">
        <v>798</v>
      </c>
      <c r="L71" s="1030" t="s">
        <v>446</v>
      </c>
      <c r="M71" s="1031" t="s">
        <v>148</v>
      </c>
      <c r="N71" s="1044">
        <v>13</v>
      </c>
      <c r="O71" s="1046">
        <v>35423</v>
      </c>
      <c r="P71" s="963">
        <f t="shared" ref="P71:P72" si="983">ROUND(N71*O71,0)</f>
        <v>460499</v>
      </c>
      <c r="Q71" s="1016"/>
      <c r="R71" s="898">
        <f>IF(EXACT(VLOOKUP(K71,OFERTA_0,2,FALSE),L71),1,0)</f>
        <v>1</v>
      </c>
      <c r="S71" s="898">
        <f>IF(EXACT(VLOOKUP(K71,OFERTA_0,3,FALSE),M71),1,0)</f>
        <v>1</v>
      </c>
      <c r="T71" s="899">
        <f>IF(EXACT(VLOOKUP(K71,OFERTA_0,4,FALSE),N71),1,0)</f>
        <v>1</v>
      </c>
      <c r="U71" s="899">
        <f>IF(O71=0,0,1)</f>
        <v>1</v>
      </c>
      <c r="V71" s="899">
        <f>IF(P71=0,0,1)</f>
        <v>1</v>
      </c>
      <c r="W71" s="899">
        <f>PRODUCT(R71:V71)</f>
        <v>1</v>
      </c>
      <c r="X71" s="966">
        <f>ROUND(P71,0)</f>
        <v>460499</v>
      </c>
      <c r="Y71" s="901">
        <f>P71-X71</f>
        <v>0</v>
      </c>
      <c r="Z71" s="872"/>
      <c r="AA71" s="872"/>
      <c r="AB71" s="958" t="s">
        <v>798</v>
      </c>
      <c r="AC71" s="1030" t="s">
        <v>446</v>
      </c>
      <c r="AD71" s="1031" t="s">
        <v>148</v>
      </c>
      <c r="AE71" s="1044">
        <v>13</v>
      </c>
      <c r="AF71" s="1045">
        <v>40000</v>
      </c>
      <c r="AG71" s="963">
        <f t="shared" ref="AG71:AG72" si="984">ROUND(AE71*AF71,0)</f>
        <v>520000</v>
      </c>
      <c r="AH71" s="1016"/>
      <c r="AI71" s="898">
        <f>IF(EXACT(VLOOKUP(AB71,OFERTA_0,2,FALSE),AC71),1,0)</f>
        <v>1</v>
      </c>
      <c r="AJ71" s="898">
        <f>IF(EXACT(VLOOKUP(AB71,OFERTA_0,3,FALSE),AD71),1,0)</f>
        <v>1</v>
      </c>
      <c r="AK71" s="899">
        <f>IF(EXACT(VLOOKUP(AB71,OFERTA_0,4,FALSE),AE71),1,0)</f>
        <v>1</v>
      </c>
      <c r="AL71" s="899">
        <f>IF(AF71=0,0,1)</f>
        <v>1</v>
      </c>
      <c r="AM71" s="899">
        <f>IF(AG71=0,0,1)</f>
        <v>1</v>
      </c>
      <c r="AN71" s="899">
        <f>PRODUCT(AI71:AM71)</f>
        <v>1</v>
      </c>
      <c r="AO71" s="966">
        <f>ROUND(AG71,0)</f>
        <v>520000</v>
      </c>
      <c r="AP71" s="901">
        <f>AG71-AO71</f>
        <v>0</v>
      </c>
      <c r="AQ71" s="872"/>
      <c r="AR71" s="872"/>
      <c r="AS71" s="958" t="s">
        <v>798</v>
      </c>
      <c r="AT71" s="1035" t="s">
        <v>446</v>
      </c>
      <c r="AU71" s="1031" t="s">
        <v>148</v>
      </c>
      <c r="AV71" s="1044">
        <v>13</v>
      </c>
      <c r="AW71" s="1047">
        <v>28000</v>
      </c>
      <c r="AX71" s="969">
        <f t="shared" ref="AX71:AX72" si="985">ROUND(AV71*AW71,0)</f>
        <v>364000</v>
      </c>
      <c r="AY71" s="1016"/>
      <c r="AZ71" s="898">
        <f>IF(EXACT(VLOOKUP(AS71,OFERTA_0,2,FALSE),AT71),1,0)</f>
        <v>1</v>
      </c>
      <c r="BA71" s="898">
        <f>IF(EXACT(VLOOKUP(AS71,OFERTA_0,3,FALSE),AU71),1,0)</f>
        <v>1</v>
      </c>
      <c r="BB71" s="899">
        <f>IF(EXACT(VLOOKUP(AS71,OFERTA_0,4,FALSE),AV71),1,0)</f>
        <v>1</v>
      </c>
      <c r="BC71" s="899">
        <f>IF(AW71=0,0,1)</f>
        <v>1</v>
      </c>
      <c r="BD71" s="899">
        <f>IF(AX71=0,0,1)</f>
        <v>1</v>
      </c>
      <c r="BE71" s="899">
        <f>PRODUCT(AZ71:BD71)</f>
        <v>1</v>
      </c>
      <c r="BF71" s="966">
        <f>ROUND(AX71,0)</f>
        <v>364000</v>
      </c>
      <c r="BG71" s="901">
        <f>AX71-BF71</f>
        <v>0</v>
      </c>
      <c r="BJ71" s="958" t="s">
        <v>798</v>
      </c>
      <c r="BK71" s="1030" t="s">
        <v>446</v>
      </c>
      <c r="BL71" s="1031" t="s">
        <v>148</v>
      </c>
      <c r="BM71" s="1044">
        <v>13</v>
      </c>
      <c r="BN71" s="1045">
        <v>85000</v>
      </c>
      <c r="BO71" s="963">
        <f t="shared" ref="BO71:BO72" si="986">ROUND(BM71*BN71,0)</f>
        <v>1105000</v>
      </c>
      <c r="BP71" s="1016"/>
      <c r="BQ71" s="898">
        <f>IF(EXACT(VLOOKUP(BJ71,OFERTA_0,2,FALSE),BK71),1,0)</f>
        <v>1</v>
      </c>
      <c r="BR71" s="898">
        <f>IF(EXACT(VLOOKUP(BJ71,OFERTA_0,3,FALSE),BL71),1,0)</f>
        <v>1</v>
      </c>
      <c r="BS71" s="899">
        <f>IF(EXACT(VLOOKUP(BJ71,OFERTA_0,4,FALSE),BM71),1,0)</f>
        <v>1</v>
      </c>
      <c r="BT71" s="899">
        <f>IF(BN71=0,0,1)</f>
        <v>1</v>
      </c>
      <c r="BU71" s="899">
        <f>IF(BO71=0,0,1)</f>
        <v>1</v>
      </c>
      <c r="BV71" s="899">
        <f>PRODUCT(BQ71:BU71)</f>
        <v>1</v>
      </c>
      <c r="BW71" s="966">
        <f>ROUND(BO71,0)</f>
        <v>1105000</v>
      </c>
      <c r="BX71" s="901">
        <f>BO71-BW71</f>
        <v>0</v>
      </c>
      <c r="CA71" s="958" t="s">
        <v>798</v>
      </c>
      <c r="CB71" s="1030" t="s">
        <v>446</v>
      </c>
      <c r="CC71" s="1031" t="s">
        <v>148</v>
      </c>
      <c r="CD71" s="1044">
        <v>13</v>
      </c>
      <c r="CE71" s="1045">
        <v>34502</v>
      </c>
      <c r="CF71" s="963">
        <f t="shared" ref="CF71:CF72" si="987">ROUND(CD71*CE71,0)</f>
        <v>448526</v>
      </c>
      <c r="CG71" s="1016"/>
      <c r="CH71" s="898">
        <f>IF(EXACT(VLOOKUP(CA71,OFERTA_0,2,FALSE),CB71),1,0)</f>
        <v>1</v>
      </c>
      <c r="CI71" s="898">
        <f>IF(EXACT(VLOOKUP(CA71,OFERTA_0,3,FALSE),CC71),1,0)</f>
        <v>1</v>
      </c>
      <c r="CJ71" s="899">
        <f>IF(EXACT(VLOOKUP(CA71,OFERTA_0,4,FALSE),CD71),1,0)</f>
        <v>1</v>
      </c>
      <c r="CK71" s="899">
        <f>IF(CE71=0,0,1)</f>
        <v>1</v>
      </c>
      <c r="CL71" s="899">
        <f>IF(CF71=0,0,1)</f>
        <v>1</v>
      </c>
      <c r="CM71" s="899">
        <f>PRODUCT(CH71:CL71)</f>
        <v>1</v>
      </c>
      <c r="CN71" s="966">
        <f>ROUND(CF71,0)</f>
        <v>448526</v>
      </c>
      <c r="CO71" s="901">
        <f>CF71-CN71</f>
        <v>0</v>
      </c>
      <c r="CR71" s="958" t="s">
        <v>798</v>
      </c>
      <c r="CS71" s="1030" t="s">
        <v>446</v>
      </c>
      <c r="CT71" s="1031" t="s">
        <v>148</v>
      </c>
      <c r="CU71" s="1044">
        <v>13</v>
      </c>
      <c r="CV71" s="1045">
        <v>399000</v>
      </c>
      <c r="CW71" s="963">
        <f t="shared" ref="CW71:CW72" si="988">ROUND(CU71*CV71,0)</f>
        <v>5187000</v>
      </c>
      <c r="CX71" s="1016"/>
      <c r="CY71" s="898">
        <f>IF(EXACT(VLOOKUP(CR71,OFERTA_0,2,FALSE),CS71),1,0)</f>
        <v>1</v>
      </c>
      <c r="CZ71" s="898">
        <f>IF(EXACT(VLOOKUP(CR71,OFERTA_0,3,FALSE),CT71),1,0)</f>
        <v>1</v>
      </c>
      <c r="DA71" s="899">
        <f>IF(EXACT(VLOOKUP(CR71,OFERTA_0,4,FALSE),CU71),1,0)</f>
        <v>1</v>
      </c>
      <c r="DB71" s="899">
        <f>IF(CV71=0,0,1)</f>
        <v>1</v>
      </c>
      <c r="DC71" s="899">
        <f>IF(CW71=0,0,1)</f>
        <v>1</v>
      </c>
      <c r="DD71" s="899">
        <f>PRODUCT(CY71:DC71)</f>
        <v>1</v>
      </c>
      <c r="DE71" s="966">
        <f>ROUND(CW71,0)</f>
        <v>5187000</v>
      </c>
      <c r="DF71" s="901">
        <f>CW71-DE71</f>
        <v>0</v>
      </c>
      <c r="DI71" s="958" t="s">
        <v>798</v>
      </c>
      <c r="DJ71" s="1030" t="s">
        <v>446</v>
      </c>
      <c r="DK71" s="1031" t="s">
        <v>148</v>
      </c>
      <c r="DL71" s="1044">
        <v>13</v>
      </c>
      <c r="DM71" s="1045">
        <v>13374</v>
      </c>
      <c r="DN71" s="963">
        <f t="shared" ref="DN71:DN72" si="989">ROUND(DL71*DM71,0)</f>
        <v>173862</v>
      </c>
      <c r="DO71" s="1016"/>
      <c r="DP71" s="898">
        <f>IF(EXACT(VLOOKUP(DI71,OFERTA_0,2,FALSE),DJ71),1,0)</f>
        <v>1</v>
      </c>
      <c r="DQ71" s="898">
        <f>IF(EXACT(VLOOKUP(DI71,OFERTA_0,3,FALSE),DK71),1,0)</f>
        <v>1</v>
      </c>
      <c r="DR71" s="899">
        <f>IF(EXACT(VLOOKUP(DI71,OFERTA_0,4,FALSE),DL71),1,0)</f>
        <v>1</v>
      </c>
      <c r="DS71" s="899">
        <f>IF(DM71=0,0,1)</f>
        <v>1</v>
      </c>
      <c r="DT71" s="899">
        <f>IF(DN71=0,0,1)</f>
        <v>1</v>
      </c>
      <c r="DU71" s="899">
        <f>PRODUCT(DP71:DT71)</f>
        <v>1</v>
      </c>
      <c r="DV71" s="966">
        <f>ROUND(DN71,0)</f>
        <v>173862</v>
      </c>
      <c r="DW71" s="901">
        <f>DN71-DV71</f>
        <v>0</v>
      </c>
      <c r="DZ71" s="958" t="s">
        <v>798</v>
      </c>
      <c r="EA71" s="1030" t="s">
        <v>446</v>
      </c>
      <c r="EB71" s="1031" t="s">
        <v>148</v>
      </c>
      <c r="EC71" s="1044">
        <v>13</v>
      </c>
      <c r="ED71" s="1045">
        <v>51987</v>
      </c>
      <c r="EE71" s="963">
        <f t="shared" ref="EE71:EE72" si="990">ROUND(EC71*ED71,0)</f>
        <v>675831</v>
      </c>
      <c r="EF71" s="1016"/>
      <c r="EG71" s="898">
        <f>IF(EXACT(VLOOKUP(DZ71,OFERTA_0,2,FALSE),EA71),1,0)</f>
        <v>1</v>
      </c>
      <c r="EH71" s="898">
        <f>IF(EXACT(VLOOKUP(DZ71,OFERTA_0,3,FALSE),EB71),1,0)</f>
        <v>1</v>
      </c>
      <c r="EI71" s="899">
        <f>IF(EXACT(VLOOKUP(DZ71,OFERTA_0,4,FALSE),EC71),1,0)</f>
        <v>1</v>
      </c>
      <c r="EJ71" s="899">
        <f>IF(ED71=0,0,1)</f>
        <v>1</v>
      </c>
      <c r="EK71" s="899">
        <f>IF(EE71=0,0,1)</f>
        <v>1</v>
      </c>
      <c r="EL71" s="899">
        <f>PRODUCT(EG71:EK71)</f>
        <v>1</v>
      </c>
      <c r="EM71" s="966">
        <f>ROUND(EE71,0)</f>
        <v>675831</v>
      </c>
      <c r="EN71" s="901">
        <f>EE71-EM71</f>
        <v>0</v>
      </c>
      <c r="EQ71" s="958" t="s">
        <v>798</v>
      </c>
      <c r="ER71" s="1030" t="s">
        <v>446</v>
      </c>
      <c r="ES71" s="1031" t="s">
        <v>148</v>
      </c>
      <c r="ET71" s="1044">
        <v>13</v>
      </c>
      <c r="EU71" s="1045">
        <v>34750</v>
      </c>
      <c r="EV71" s="963">
        <f t="shared" ref="EV71:EV72" si="991">ROUND(ET71*EU71,0)</f>
        <v>451750</v>
      </c>
      <c r="EW71" s="1016"/>
      <c r="EX71" s="898">
        <f>IF(EXACT(VLOOKUP(EQ71,OFERTA_0,2,FALSE),ER71),1,0)</f>
        <v>1</v>
      </c>
      <c r="EY71" s="898">
        <f>IF(EXACT(VLOOKUP(EQ71,OFERTA_0,3,FALSE),ES71),1,0)</f>
        <v>1</v>
      </c>
      <c r="EZ71" s="899">
        <f>IF(EXACT(VLOOKUP(EQ71,OFERTA_0,4,FALSE),ET71),1,0)</f>
        <v>1</v>
      </c>
      <c r="FA71" s="899">
        <f>IF(EU71=0,0,1)</f>
        <v>1</v>
      </c>
      <c r="FB71" s="899">
        <f>IF(EV71=0,0,1)</f>
        <v>1</v>
      </c>
      <c r="FC71" s="899">
        <f>PRODUCT(EX71:FB71)</f>
        <v>1</v>
      </c>
      <c r="FD71" s="966">
        <f>ROUND(EV71,0)</f>
        <v>451750</v>
      </c>
      <c r="FE71" s="901">
        <f>EV71-FD71</f>
        <v>0</v>
      </c>
      <c r="FH71" s="958"/>
      <c r="FI71" s="1030"/>
      <c r="FJ71" s="1031"/>
      <c r="FK71" s="1044"/>
      <c r="FL71" s="1045"/>
      <c r="FM71" s="963">
        <f t="shared" ref="FM71:FM72" si="992">ROUND(FK71*FL71,0)</f>
        <v>0</v>
      </c>
      <c r="FN71" s="1016"/>
      <c r="FO71" s="898" t="e">
        <f>IF(EXACT(VLOOKUP(FH71,OFERTA_0,2,FALSE),FI71),1,0)</f>
        <v>#N/A</v>
      </c>
      <c r="FP71" s="898" t="e">
        <f>IF(EXACT(VLOOKUP(FH71,OFERTA_0,3,FALSE),FJ71),1,0)</f>
        <v>#N/A</v>
      </c>
      <c r="FQ71" s="899" t="e">
        <f>IF(EXACT(VLOOKUP(FH71,OFERTA_0,4,FALSE),FK71),1,0)</f>
        <v>#N/A</v>
      </c>
      <c r="FR71" s="899">
        <f>IF(FL71=0,0,1)</f>
        <v>0</v>
      </c>
      <c r="FS71" s="899">
        <f>IF(FM71=0,0,1)</f>
        <v>0</v>
      </c>
      <c r="FT71" s="899" t="e">
        <f>PRODUCT(FO71:FS71)</f>
        <v>#N/A</v>
      </c>
      <c r="FU71" s="966">
        <f>ROUND(FM71,0)</f>
        <v>0</v>
      </c>
      <c r="FV71" s="901">
        <f>FM71-FU71</f>
        <v>0</v>
      </c>
      <c r="FY71" s="958" t="s">
        <v>798</v>
      </c>
      <c r="FZ71" s="1030" t="s">
        <v>446</v>
      </c>
      <c r="GA71" s="1031" t="s">
        <v>148</v>
      </c>
      <c r="GB71" s="1044">
        <v>13</v>
      </c>
      <c r="GC71" s="1046">
        <v>35423</v>
      </c>
      <c r="GD71" s="963">
        <f t="shared" ref="GD71:GD72" si="993">ROUND(GB71*GC71,0)</f>
        <v>460499</v>
      </c>
      <c r="GE71" s="1016"/>
      <c r="GF71" s="898">
        <f>IF(EXACT(VLOOKUP(FY71,OFERTA_0,2,FALSE),FZ71),1,0)</f>
        <v>1</v>
      </c>
      <c r="GG71" s="898">
        <f>IF(EXACT(VLOOKUP(FY71,OFERTA_0,3,FALSE),GA71),1,0)</f>
        <v>1</v>
      </c>
      <c r="GH71" s="899">
        <f>IF(EXACT(VLOOKUP(FY71,OFERTA_0,4,FALSE),GB71),1,0)</f>
        <v>1</v>
      </c>
      <c r="GI71" s="899">
        <f>IF(GC71=0,0,1)</f>
        <v>1</v>
      </c>
      <c r="GJ71" s="899">
        <f>IF(GD71=0,0,1)</f>
        <v>1</v>
      </c>
      <c r="GK71" s="899">
        <f>PRODUCT(GF71:GJ71)</f>
        <v>1</v>
      </c>
      <c r="GL71" s="966">
        <f>ROUND(GD71,0)</f>
        <v>460499</v>
      </c>
      <c r="GM71" s="901">
        <f>GD71-GL71</f>
        <v>0</v>
      </c>
      <c r="GP71" s="958" t="s">
        <v>798</v>
      </c>
      <c r="GQ71" s="1030" t="s">
        <v>446</v>
      </c>
      <c r="GR71" s="1031" t="s">
        <v>148</v>
      </c>
      <c r="GS71" s="1044">
        <v>13</v>
      </c>
      <c r="GT71" s="1045">
        <v>34712</v>
      </c>
      <c r="GU71" s="963">
        <f t="shared" ref="GU71:GU72" si="994">ROUND(GS71*GT71,0)</f>
        <v>451256</v>
      </c>
      <c r="GV71" s="1016"/>
      <c r="GW71" s="898">
        <f>IF(EXACT(VLOOKUP(GP71,OFERTA_0,2,FALSE),GQ71),1,0)</f>
        <v>1</v>
      </c>
      <c r="GX71" s="898">
        <f>IF(EXACT(VLOOKUP(GP71,OFERTA_0,3,FALSE),GR71),1,0)</f>
        <v>1</v>
      </c>
      <c r="GY71" s="899">
        <f>IF(EXACT(VLOOKUP(GP71,OFERTA_0,4,FALSE),GS71),1,0)</f>
        <v>1</v>
      </c>
      <c r="GZ71" s="899">
        <f>IF(GT71=0,0,1)</f>
        <v>1</v>
      </c>
      <c r="HA71" s="899">
        <f>IF(GU71=0,0,1)</f>
        <v>1</v>
      </c>
      <c r="HB71" s="899">
        <f>PRODUCT(GW71:HA71)</f>
        <v>1</v>
      </c>
      <c r="HC71" s="966">
        <f>ROUND(GU71,0)</f>
        <v>451256</v>
      </c>
      <c r="HD71" s="901">
        <f>GU71-HC71</f>
        <v>0</v>
      </c>
      <c r="HG71" s="958" t="s">
        <v>798</v>
      </c>
      <c r="HH71" s="1030" t="s">
        <v>446</v>
      </c>
      <c r="HI71" s="1031" t="s">
        <v>148</v>
      </c>
      <c r="HJ71" s="1044">
        <v>13</v>
      </c>
      <c r="HK71" s="1045">
        <v>66324</v>
      </c>
      <c r="HL71" s="963">
        <f>ROUND(HJ71*HK71,0)</f>
        <v>862212</v>
      </c>
      <c r="HM71" s="1016"/>
      <c r="HN71" s="898">
        <f>IF(EXACT(VLOOKUP(HG71,OFERTA_0,2,FALSE),HH71),1,0)</f>
        <v>1</v>
      </c>
      <c r="HO71" s="898">
        <f>IF(EXACT(VLOOKUP(HG71,OFERTA_0,3,FALSE),HI71),1,0)</f>
        <v>1</v>
      </c>
      <c r="HP71" s="899">
        <f>IF(EXACT(VLOOKUP(HG71,OFERTA_0,4,FALSE),HJ71),1,0)</f>
        <v>1</v>
      </c>
      <c r="HQ71" s="899">
        <f>IF(HK71=0,0,1)</f>
        <v>1</v>
      </c>
      <c r="HR71" s="899">
        <f>IF(HL71=0,0,1)</f>
        <v>1</v>
      </c>
      <c r="HS71" s="899">
        <f>PRODUCT(HN71:HR71)</f>
        <v>1</v>
      </c>
      <c r="HT71" s="966">
        <f>ROUND(HL71,0)</f>
        <v>862212</v>
      </c>
      <c r="HU71" s="901">
        <f>HL71-HT71</f>
        <v>0</v>
      </c>
      <c r="HX71" s="958" t="s">
        <v>798</v>
      </c>
      <c r="HY71" s="1030" t="s">
        <v>446</v>
      </c>
      <c r="HZ71" s="1031" t="s">
        <v>148</v>
      </c>
      <c r="IA71" s="1044">
        <v>13</v>
      </c>
      <c r="IB71" s="1048">
        <v>68576</v>
      </c>
      <c r="IC71" s="972">
        <f t="shared" ref="IC71:IC72" si="995">ROUND(IA71*IB71,0)</f>
        <v>891488</v>
      </c>
      <c r="ID71" s="1016"/>
      <c r="IE71" s="898">
        <f>IF(EXACT(VLOOKUP(HX71,OFERTA_0,2,FALSE),HY71),1,0)</f>
        <v>1</v>
      </c>
      <c r="IF71" s="898">
        <f>IF(EXACT(VLOOKUP(HX71,OFERTA_0,3,FALSE),HZ71),1,0)</f>
        <v>1</v>
      </c>
      <c r="IG71" s="899">
        <f>IF(EXACT(VLOOKUP(HX71,OFERTA_0,4,FALSE),IA71),1,0)</f>
        <v>1</v>
      </c>
      <c r="IH71" s="899">
        <f>IF(IB71=0,0,1)</f>
        <v>1</v>
      </c>
      <c r="II71" s="899">
        <f>IF(IC71=0,0,1)</f>
        <v>1</v>
      </c>
      <c r="IJ71" s="899">
        <f>PRODUCT(IE71:II71)</f>
        <v>1</v>
      </c>
      <c r="IK71" s="966">
        <f>ROUND(IC71,0)</f>
        <v>891488</v>
      </c>
      <c r="IL71" s="901">
        <f>IC71-IK71</f>
        <v>0</v>
      </c>
      <c r="IO71" s="958" t="s">
        <v>798</v>
      </c>
      <c r="IP71" s="1030" t="s">
        <v>446</v>
      </c>
      <c r="IQ71" s="1031" t="s">
        <v>148</v>
      </c>
      <c r="IR71" s="1044">
        <v>13</v>
      </c>
      <c r="IS71" s="1045">
        <v>111378</v>
      </c>
      <c r="IT71" s="963">
        <f>ROUND(IR71*IS71,0)</f>
        <v>1447914</v>
      </c>
      <c r="IU71" s="1016"/>
      <c r="IV71" s="898">
        <f>IF(EXACT(VLOOKUP(IO71,OFERTA_0,2,FALSE),IP71),1,0)</f>
        <v>1</v>
      </c>
      <c r="IW71" s="898">
        <f>IF(EXACT(VLOOKUP(IO71,OFERTA_0,3,FALSE),IQ71),1,0)</f>
        <v>1</v>
      </c>
      <c r="IX71" s="899">
        <f>IF(EXACT(VLOOKUP(IO71,OFERTA_0,4,FALSE),IR71),1,0)</f>
        <v>1</v>
      </c>
      <c r="IY71" s="899">
        <f>IF(IS71=0,0,1)</f>
        <v>1</v>
      </c>
      <c r="IZ71" s="899">
        <f>IF(IT71=0,0,1)</f>
        <v>1</v>
      </c>
      <c r="JA71" s="899">
        <f>PRODUCT(IV71:IZ71)</f>
        <v>1</v>
      </c>
      <c r="JB71" s="966">
        <f>ROUND(IT71,0)</f>
        <v>1447914</v>
      </c>
      <c r="JC71" s="901">
        <f>IT71-JB71</f>
        <v>0</v>
      </c>
      <c r="JF71" s="958" t="s">
        <v>798</v>
      </c>
      <c r="JG71" s="1030" t="s">
        <v>446</v>
      </c>
      <c r="JH71" s="1031" t="s">
        <v>148</v>
      </c>
      <c r="JI71" s="1044">
        <v>13</v>
      </c>
      <c r="JJ71" s="1045">
        <v>33000</v>
      </c>
      <c r="JK71" s="963">
        <f t="shared" ref="JK71:JK72" si="996">ROUND(JI71*JJ71,0)</f>
        <v>429000</v>
      </c>
      <c r="JL71" s="1016"/>
      <c r="JM71" s="898">
        <f>IF(EXACT(VLOOKUP(JF71,OFERTA_0,2,FALSE),JG71),1,0)</f>
        <v>1</v>
      </c>
      <c r="JN71" s="898">
        <f>IF(EXACT(VLOOKUP(JF71,OFERTA_0,3,FALSE),JH71),1,0)</f>
        <v>1</v>
      </c>
      <c r="JO71" s="899">
        <f>IF(EXACT(VLOOKUP(JF71,OFERTA_0,4,FALSE),JI71),1,0)</f>
        <v>1</v>
      </c>
      <c r="JP71" s="899">
        <f>IF(JJ71=0,0,1)</f>
        <v>1</v>
      </c>
      <c r="JQ71" s="899">
        <f>IF(JK71=0,0,1)</f>
        <v>1</v>
      </c>
      <c r="JR71" s="899">
        <f>PRODUCT(JM71:JQ71)</f>
        <v>1</v>
      </c>
      <c r="JS71" s="966">
        <f>ROUND(JK71,0)</f>
        <v>429000</v>
      </c>
      <c r="JT71" s="901">
        <f>JK71-JS71</f>
        <v>0</v>
      </c>
      <c r="JW71" s="958" t="s">
        <v>798</v>
      </c>
      <c r="JX71" s="1030" t="s">
        <v>446</v>
      </c>
      <c r="JY71" s="1031" t="s">
        <v>148</v>
      </c>
      <c r="JZ71" s="1044">
        <v>13</v>
      </c>
      <c r="KA71" s="1045">
        <v>100004.76195000001</v>
      </c>
      <c r="KB71" s="963">
        <f t="shared" ref="KB71:KB72" si="997">ROUND(JZ71*KA71,0)</f>
        <v>1300062</v>
      </c>
      <c r="KC71" s="1016"/>
      <c r="KD71" s="898">
        <f>IF(EXACT(VLOOKUP(JW71,OFERTA_0,2,FALSE),JX71),1,0)</f>
        <v>1</v>
      </c>
      <c r="KE71" s="898">
        <f>IF(EXACT(VLOOKUP(JW71,OFERTA_0,3,FALSE),JY71),1,0)</f>
        <v>1</v>
      </c>
      <c r="KF71" s="899">
        <f>IF(EXACT(VLOOKUP(JW71,OFERTA_0,4,FALSE),JZ71),1,0)</f>
        <v>1</v>
      </c>
      <c r="KG71" s="899">
        <f>IF(KA71=0,0,1)</f>
        <v>1</v>
      </c>
      <c r="KH71" s="899">
        <f>IF(KB71=0,0,1)</f>
        <v>1</v>
      </c>
      <c r="KI71" s="899">
        <f>PRODUCT(KD71:KH71)</f>
        <v>1</v>
      </c>
      <c r="KJ71" s="966">
        <f>ROUND(KB71,0)</f>
        <v>1300062</v>
      </c>
      <c r="KK71" s="901">
        <f>KB71-KJ71</f>
        <v>0</v>
      </c>
      <c r="KN71" s="958" t="s">
        <v>798</v>
      </c>
      <c r="KO71" s="1030" t="s">
        <v>446</v>
      </c>
      <c r="KP71" s="1031" t="s">
        <v>148</v>
      </c>
      <c r="KQ71" s="1044">
        <v>13</v>
      </c>
      <c r="KR71" s="1045">
        <v>36933</v>
      </c>
      <c r="KS71" s="963">
        <f t="shared" ref="KS71:KS72" si="998">ROUND(KQ71*KR71,0)</f>
        <v>480129</v>
      </c>
      <c r="KT71" s="1016"/>
      <c r="KU71" s="898">
        <f>IF(EXACT(VLOOKUP(KN71,OFERTA_0,2,FALSE),KO71),1,0)</f>
        <v>1</v>
      </c>
      <c r="KV71" s="898">
        <f>IF(EXACT(VLOOKUP(KN71,OFERTA_0,3,FALSE),KP71),1,0)</f>
        <v>1</v>
      </c>
      <c r="KW71" s="899">
        <f>IF(EXACT(VLOOKUP(KN71,OFERTA_0,4,FALSE),KQ71),1,0)</f>
        <v>1</v>
      </c>
      <c r="KX71" s="899">
        <f>IF(KR71=0,0,1)</f>
        <v>1</v>
      </c>
      <c r="KY71" s="899">
        <f>IF(KS71=0,0,1)</f>
        <v>1</v>
      </c>
      <c r="KZ71" s="899">
        <f>PRODUCT(KU71:KY71)</f>
        <v>1</v>
      </c>
      <c r="LA71" s="966">
        <f>ROUND(KS71,0)</f>
        <v>480129</v>
      </c>
      <c r="LB71" s="901">
        <f>KS71-LA71</f>
        <v>0</v>
      </c>
      <c r="LE71" s="958" t="s">
        <v>798</v>
      </c>
      <c r="LF71" s="1030" t="s">
        <v>446</v>
      </c>
      <c r="LG71" s="1031" t="s">
        <v>148</v>
      </c>
      <c r="LH71" s="1044">
        <v>13</v>
      </c>
      <c r="LI71" s="1049">
        <v>747750</v>
      </c>
      <c r="LJ71" s="974">
        <f t="shared" ref="LJ71:LJ72" si="999">ROUND(LH71*LI71,0)</f>
        <v>9720750</v>
      </c>
      <c r="LK71" s="1016"/>
      <c r="LL71" s="898">
        <f>IF(EXACT(VLOOKUP(LE71,OFERTA_0,2,FALSE),LF71),1,0)</f>
        <v>1</v>
      </c>
      <c r="LM71" s="898">
        <f>IF(EXACT(VLOOKUP(LE71,OFERTA_0,3,FALSE),LG71),1,0)</f>
        <v>1</v>
      </c>
      <c r="LN71" s="899">
        <f>IF(EXACT(VLOOKUP(LE71,OFERTA_0,4,FALSE),LH71),1,0)</f>
        <v>1</v>
      </c>
      <c r="LO71" s="899">
        <f>IF(LI71=0,0,1)</f>
        <v>1</v>
      </c>
      <c r="LP71" s="899">
        <f>IF(LJ71=0,0,1)</f>
        <v>1</v>
      </c>
      <c r="LQ71" s="899">
        <f>PRODUCT(LL71:LP71)</f>
        <v>1</v>
      </c>
      <c r="LR71" s="966">
        <f>ROUND(LJ71,0)</f>
        <v>9720750</v>
      </c>
      <c r="LS71" s="901">
        <f>LJ71-LR71</f>
        <v>0</v>
      </c>
      <c r="LV71" s="958" t="s">
        <v>798</v>
      </c>
      <c r="LW71" s="1030" t="s">
        <v>446</v>
      </c>
      <c r="LX71" s="1031" t="s">
        <v>148</v>
      </c>
      <c r="LY71" s="1044">
        <v>13</v>
      </c>
      <c r="LZ71" s="1045">
        <v>39000</v>
      </c>
      <c r="MA71" s="963">
        <f t="shared" ref="MA71:MA72" si="1000">ROUND(LY71*LZ71,0)</f>
        <v>507000</v>
      </c>
      <c r="MB71" s="1016"/>
      <c r="MC71" s="898">
        <f>IF(EXACT(VLOOKUP(LV71,OFERTA_0,2,FALSE),LW71),1,0)</f>
        <v>1</v>
      </c>
      <c r="MD71" s="898">
        <f>IF(EXACT(VLOOKUP(LV71,OFERTA_0,3,FALSE),LX71),1,0)</f>
        <v>1</v>
      </c>
      <c r="ME71" s="899">
        <f>IF(EXACT(VLOOKUP(LV71,OFERTA_0,4,FALSE),LY71),1,0)</f>
        <v>1</v>
      </c>
      <c r="MF71" s="899">
        <f>IF(LZ71=0,0,1)</f>
        <v>1</v>
      </c>
      <c r="MG71" s="899">
        <f>IF(MA71=0,0,1)</f>
        <v>1</v>
      </c>
      <c r="MH71" s="899">
        <f>PRODUCT(MC71:MG71)</f>
        <v>1</v>
      </c>
      <c r="MI71" s="966">
        <f>ROUND(MA71,0)</f>
        <v>507000</v>
      </c>
      <c r="MJ71" s="901">
        <f>MA71-MI71</f>
        <v>0</v>
      </c>
      <c r="MM71" s="958" t="s">
        <v>798</v>
      </c>
      <c r="MN71" s="1030" t="s">
        <v>446</v>
      </c>
      <c r="MO71" s="1031" t="s">
        <v>148</v>
      </c>
      <c r="MP71" s="1044">
        <v>13</v>
      </c>
      <c r="MQ71" s="1045">
        <v>195000</v>
      </c>
      <c r="MR71" s="963">
        <f t="shared" ref="MR71:MR72" si="1001">ROUND(MP71*MQ71,0)</f>
        <v>2535000</v>
      </c>
      <c r="MS71" s="1016"/>
      <c r="MT71" s="898">
        <f>IF(EXACT(VLOOKUP(MM71,OFERTA_0,2,FALSE),MN71),1,0)</f>
        <v>1</v>
      </c>
      <c r="MU71" s="898">
        <f>IF(EXACT(VLOOKUP(MM71,OFERTA_0,3,FALSE),MO71),1,0)</f>
        <v>1</v>
      </c>
      <c r="MV71" s="899">
        <f>IF(EXACT(VLOOKUP(MM71,OFERTA_0,4,FALSE),MP71),1,0)</f>
        <v>1</v>
      </c>
      <c r="MW71" s="899">
        <f>IF(MQ71=0,0,1)</f>
        <v>1</v>
      </c>
      <c r="MX71" s="899">
        <f>IF(MR71=0,0,1)</f>
        <v>1</v>
      </c>
      <c r="MY71" s="899">
        <f>PRODUCT(MT71:MX71)</f>
        <v>1</v>
      </c>
      <c r="MZ71" s="966">
        <f>ROUND(MR71,0)</f>
        <v>2535000</v>
      </c>
      <c r="NA71" s="901">
        <f>MR71-MZ71</f>
        <v>0</v>
      </c>
      <c r="ND71" s="975" t="s">
        <v>798</v>
      </c>
      <c r="NE71" s="976" t="s">
        <v>446</v>
      </c>
      <c r="NF71" s="977" t="s">
        <v>148</v>
      </c>
      <c r="NG71" s="978">
        <v>13</v>
      </c>
      <c r="NH71" s="979">
        <v>103950</v>
      </c>
      <c r="NI71" s="980">
        <v>1351350</v>
      </c>
      <c r="NJ71" s="1016"/>
      <c r="NK71" s="898">
        <f>IF(EXACT(VLOOKUP(ND71,OFERTA_0,2,FALSE),NE71),1,0)</f>
        <v>1</v>
      </c>
      <c r="NL71" s="898">
        <f>IF(EXACT(VLOOKUP(ND71,OFERTA_0,3,FALSE),NF71),1,0)</f>
        <v>1</v>
      </c>
      <c r="NM71" s="899">
        <f>IF(EXACT(VLOOKUP(ND71,OFERTA_0,4,FALSE),NG71),1,0)</f>
        <v>1</v>
      </c>
      <c r="NN71" s="899">
        <f>IF(NH71=0,0,1)</f>
        <v>1</v>
      </c>
      <c r="NO71" s="899">
        <f>IF(NI71=0,0,1)</f>
        <v>1</v>
      </c>
      <c r="NP71" s="899">
        <f>PRODUCT(NK71:NO71)</f>
        <v>1</v>
      </c>
      <c r="NQ71" s="966">
        <f>ROUND(NI71,0)</f>
        <v>1351350</v>
      </c>
      <c r="NR71" s="901">
        <f>NI71-NQ71</f>
        <v>0</v>
      </c>
      <c r="NU71" s="981" t="s">
        <v>798</v>
      </c>
      <c r="NV71" s="982" t="s">
        <v>446</v>
      </c>
      <c r="NW71" s="983" t="s">
        <v>148</v>
      </c>
      <c r="NX71" s="984">
        <v>13</v>
      </c>
      <c r="NY71" s="1050">
        <v>105000</v>
      </c>
      <c r="NZ71" s="986">
        <f t="shared" ref="NZ71:NZ72" si="1002">ROUND(NX71*NY71,0)</f>
        <v>1365000</v>
      </c>
      <c r="OA71" s="1016"/>
      <c r="OB71" s="898">
        <f>IF(EXACT(VLOOKUP(NU71,OFERTA_0,2,FALSE),NV71),1,0)</f>
        <v>1</v>
      </c>
      <c r="OC71" s="898">
        <f>IF(EXACT(VLOOKUP(NU71,OFERTA_0,3,FALSE),NW71),1,0)</f>
        <v>1</v>
      </c>
      <c r="OD71" s="899">
        <f>IF(EXACT(VLOOKUP(NU71,OFERTA_0,4,FALSE),NX71),1,0)</f>
        <v>1</v>
      </c>
      <c r="OE71" s="899">
        <f>IF(NY71=0,0,1)</f>
        <v>1</v>
      </c>
      <c r="OF71" s="899">
        <f>IF(NZ71=0,0,1)</f>
        <v>1</v>
      </c>
      <c r="OG71" s="899">
        <f>PRODUCT(OB71:OF71)</f>
        <v>1</v>
      </c>
      <c r="OH71" s="966">
        <f>ROUND(NZ71,0)</f>
        <v>1365000</v>
      </c>
      <c r="OI71" s="901">
        <f>NZ71-OH71</f>
        <v>0</v>
      </c>
      <c r="OL71" s="958" t="s">
        <v>798</v>
      </c>
      <c r="OM71" s="1030" t="s">
        <v>446</v>
      </c>
      <c r="ON71" s="1031" t="s">
        <v>148</v>
      </c>
      <c r="OO71" s="1044">
        <v>13</v>
      </c>
      <c r="OP71" s="1045">
        <v>106961</v>
      </c>
      <c r="OQ71" s="963">
        <f t="shared" ref="OQ71:OQ72" si="1003">ROUND(OO71*OP71,0)</f>
        <v>1390493</v>
      </c>
      <c r="OR71" s="1016"/>
      <c r="OS71" s="898">
        <f>IF(EXACT(VLOOKUP(OL71,OFERTA_0,2,FALSE),OM71),1,0)</f>
        <v>1</v>
      </c>
      <c r="OT71" s="898">
        <f>IF(EXACT(VLOOKUP(OL71,OFERTA_0,3,FALSE),ON71),1,0)</f>
        <v>1</v>
      </c>
      <c r="OU71" s="899">
        <f>IF(EXACT(VLOOKUP(OL71,OFERTA_0,4,FALSE),OO71),1,0)</f>
        <v>1</v>
      </c>
      <c r="OV71" s="899">
        <f>IF(OP71=0,0,1)</f>
        <v>1</v>
      </c>
      <c r="OW71" s="899">
        <f>IF(OQ71=0,0,1)</f>
        <v>1</v>
      </c>
      <c r="OX71" s="899">
        <f>PRODUCT(OS71:OW71)</f>
        <v>1</v>
      </c>
      <c r="OY71" s="966">
        <f>ROUND(OQ71,0)</f>
        <v>1390493</v>
      </c>
      <c r="OZ71" s="901">
        <f>OQ71-OY71</f>
        <v>0</v>
      </c>
      <c r="PC71" s="958" t="s">
        <v>798</v>
      </c>
      <c r="PD71" s="1030" t="s">
        <v>446</v>
      </c>
      <c r="PE71" s="1031" t="s">
        <v>148</v>
      </c>
      <c r="PF71" s="1044">
        <v>13</v>
      </c>
      <c r="PG71" s="1059">
        <v>12422</v>
      </c>
      <c r="PH71" s="988">
        <v>161486</v>
      </c>
      <c r="PI71" s="1024"/>
      <c r="PJ71" s="898">
        <f>IF(EXACT(VLOOKUP(PC71,OFERTA_0,2,FALSE),PD71),1,0)</f>
        <v>1</v>
      </c>
      <c r="PK71" s="898">
        <f>IF(EXACT(VLOOKUP(PC71,OFERTA_0,3,FALSE),PE71),1,0)</f>
        <v>1</v>
      </c>
      <c r="PL71" s="899">
        <f>IF(EXACT(VLOOKUP(PC71,OFERTA_0,4,FALSE),PF71),1,0)</f>
        <v>1</v>
      </c>
      <c r="PM71" s="899">
        <f>IF(PG71=0,0,1)</f>
        <v>1</v>
      </c>
      <c r="PN71" s="899">
        <f>IF(PH71=0,0,1)</f>
        <v>1</v>
      </c>
      <c r="PO71" s="899">
        <f>PRODUCT(PJ71:PN71)</f>
        <v>1</v>
      </c>
      <c r="PP71" s="966">
        <f>ROUND(PH71,0)</f>
        <v>161486</v>
      </c>
      <c r="PQ71" s="901">
        <f>PH71-PP71</f>
        <v>0</v>
      </c>
      <c r="PT71" s="958" t="s">
        <v>798</v>
      </c>
      <c r="PU71" s="1030" t="s">
        <v>446</v>
      </c>
      <c r="PV71" s="1031" t="s">
        <v>148</v>
      </c>
      <c r="PW71" s="1044">
        <v>13</v>
      </c>
      <c r="PX71" s="1045">
        <v>34700</v>
      </c>
      <c r="PY71" s="963">
        <f t="shared" ref="PY71:PY72" si="1004">ROUND(PW71*PX71,0)</f>
        <v>451100</v>
      </c>
      <c r="PZ71" s="1016"/>
      <c r="QA71" s="898">
        <f>IF(EXACT(VLOOKUP(PT71,OFERTA_0,2,FALSE),PU71),1,0)</f>
        <v>1</v>
      </c>
      <c r="QB71" s="898">
        <f>IF(EXACT(VLOOKUP(PT71,OFERTA_0,3,FALSE),PV71),1,0)</f>
        <v>1</v>
      </c>
      <c r="QC71" s="899">
        <f>IF(EXACT(VLOOKUP(PT71,OFERTA_0,4,FALSE),PW71),1,0)</f>
        <v>1</v>
      </c>
      <c r="QD71" s="899">
        <f>IF(PX71=0,0,1)</f>
        <v>1</v>
      </c>
      <c r="QE71" s="899">
        <f>IF(PY71=0,0,1)</f>
        <v>1</v>
      </c>
      <c r="QF71" s="899">
        <f>PRODUCT(QA71:QE71)</f>
        <v>1</v>
      </c>
      <c r="QG71" s="966">
        <f>ROUND(PY71,0)</f>
        <v>451100</v>
      </c>
      <c r="QH71" s="901">
        <f>PY71-QG71</f>
        <v>0</v>
      </c>
      <c r="QK71" s="958" t="s">
        <v>798</v>
      </c>
      <c r="QL71" s="1030" t="s">
        <v>446</v>
      </c>
      <c r="QM71" s="1031" t="s">
        <v>148</v>
      </c>
      <c r="QN71" s="1044">
        <v>13</v>
      </c>
      <c r="QO71" s="1049">
        <v>751488.74999999988</v>
      </c>
      <c r="QP71" s="974">
        <f t="shared" ref="QP71:QP72" si="1005">ROUND(QN71*QO71,0)</f>
        <v>9769354</v>
      </c>
      <c r="QQ71" s="1016"/>
      <c r="QR71" s="898">
        <f>IF(EXACT(VLOOKUP(QK71,OFERTA_0,2,FALSE),QL71),1,0)</f>
        <v>1</v>
      </c>
      <c r="QS71" s="898">
        <f>IF(EXACT(VLOOKUP(QK71,OFERTA_0,3,FALSE),QM71),1,0)</f>
        <v>1</v>
      </c>
      <c r="QT71" s="899">
        <f>IF(EXACT(VLOOKUP(QK71,OFERTA_0,4,FALSE),QN71),1,0)</f>
        <v>1</v>
      </c>
      <c r="QU71" s="899">
        <f>IF(QO71=0,0,1)</f>
        <v>1</v>
      </c>
      <c r="QV71" s="899">
        <f>IF(QP71=0,0,1)</f>
        <v>1</v>
      </c>
      <c r="QW71" s="899">
        <f>PRODUCT(QR71:QV71)</f>
        <v>1</v>
      </c>
      <c r="QX71" s="966">
        <f>ROUND(QP71,0)</f>
        <v>9769354</v>
      </c>
      <c r="QY71" s="901">
        <f>QP71-QX71</f>
        <v>0</v>
      </c>
      <c r="RB71" s="405"/>
      <c r="RC71" s="406"/>
      <c r="RD71" s="407"/>
      <c r="RE71" s="408"/>
      <c r="RF71" s="409"/>
      <c r="RG71" s="410"/>
      <c r="RH71" s="410"/>
      <c r="RI71" s="898"/>
      <c r="RJ71" s="898"/>
      <c r="RK71" s="934"/>
      <c r="RL71" s="934"/>
      <c r="RM71" s="934"/>
      <c r="RN71" s="934"/>
      <c r="RO71" s="935"/>
      <c r="RP71" s="936"/>
      <c r="RS71" s="405"/>
      <c r="RT71" s="406"/>
      <c r="RU71" s="407"/>
      <c r="RV71" s="408"/>
      <c r="RW71" s="409"/>
      <c r="RX71" s="410"/>
      <c r="RY71" s="410"/>
      <c r="RZ71" s="898"/>
      <c r="SA71" s="898"/>
      <c r="SB71" s="934"/>
      <c r="SC71" s="934"/>
      <c r="SD71" s="934"/>
      <c r="SE71" s="934"/>
      <c r="SF71" s="935"/>
      <c r="SG71" s="936"/>
      <c r="SJ71" s="405"/>
      <c r="SK71" s="406"/>
      <c r="SL71" s="407"/>
      <c r="SM71" s="408"/>
      <c r="SN71" s="409"/>
      <c r="SO71" s="410"/>
      <c r="SP71" s="410"/>
      <c r="SQ71" s="898"/>
      <c r="SR71" s="898"/>
      <c r="SS71" s="934"/>
      <c r="ST71" s="934"/>
      <c r="SU71" s="934"/>
      <c r="SV71" s="934"/>
      <c r="SW71" s="935"/>
      <c r="SX71" s="936"/>
    </row>
    <row r="72" spans="2:518" ht="60.75" customHeight="1" thickTop="1" thickBot="1">
      <c r="B72" s="958" t="s">
        <v>799</v>
      </c>
      <c r="C72" s="1067" t="s">
        <v>447</v>
      </c>
      <c r="D72" s="1068" t="s">
        <v>148</v>
      </c>
      <c r="E72" s="1069">
        <v>1</v>
      </c>
      <c r="F72" s="1033"/>
      <c r="G72" s="963">
        <f>ROUND(E72*F72,0)</f>
        <v>0</v>
      </c>
      <c r="H72" s="1016"/>
      <c r="K72" s="958" t="s">
        <v>799</v>
      </c>
      <c r="L72" s="1067" t="s">
        <v>447</v>
      </c>
      <c r="M72" s="1068" t="s">
        <v>148</v>
      </c>
      <c r="N72" s="1069">
        <v>1</v>
      </c>
      <c r="O72" s="1070">
        <v>32267</v>
      </c>
      <c r="P72" s="963">
        <f t="shared" si="983"/>
        <v>32267</v>
      </c>
      <c r="Q72" s="1016"/>
      <c r="R72" s="898">
        <f>IF(EXACT(VLOOKUP(K72,OFERTA_0,2,FALSE),L72),1,0)</f>
        <v>1</v>
      </c>
      <c r="S72" s="898">
        <f>IF(EXACT(VLOOKUP(K72,OFERTA_0,3,FALSE),M72),1,0)</f>
        <v>1</v>
      </c>
      <c r="T72" s="899">
        <f>IF(EXACT(VLOOKUP(K72,OFERTA_0,4,FALSE),N72),1,0)</f>
        <v>1</v>
      </c>
      <c r="U72" s="899">
        <f>IF(O72=0,0,1)</f>
        <v>1</v>
      </c>
      <c r="V72" s="899">
        <f>IF(P72=0,0,1)</f>
        <v>1</v>
      </c>
      <c r="W72" s="899">
        <f>PRODUCT(R72:V72)</f>
        <v>1</v>
      </c>
      <c r="X72" s="966">
        <f>ROUND(P72,0)</f>
        <v>32267</v>
      </c>
      <c r="Y72" s="901">
        <f>P72-X72</f>
        <v>0</v>
      </c>
      <c r="Z72" s="872"/>
      <c r="AA72" s="872"/>
      <c r="AB72" s="958" t="s">
        <v>799</v>
      </c>
      <c r="AC72" s="1067" t="s">
        <v>447</v>
      </c>
      <c r="AD72" s="1068" t="s">
        <v>148</v>
      </c>
      <c r="AE72" s="1069">
        <v>1</v>
      </c>
      <c r="AF72" s="1033">
        <v>50000</v>
      </c>
      <c r="AG72" s="963">
        <f t="shared" si="984"/>
        <v>50000</v>
      </c>
      <c r="AH72" s="1016"/>
      <c r="AI72" s="898">
        <f>IF(EXACT(VLOOKUP(AB72,OFERTA_0,2,FALSE),AC72),1,0)</f>
        <v>1</v>
      </c>
      <c r="AJ72" s="898">
        <f>IF(EXACT(VLOOKUP(AB72,OFERTA_0,3,FALSE),AD72),1,0)</f>
        <v>1</v>
      </c>
      <c r="AK72" s="899">
        <f>IF(EXACT(VLOOKUP(AB72,OFERTA_0,4,FALSE),AE72),1,0)</f>
        <v>1</v>
      </c>
      <c r="AL72" s="899">
        <f>IF(AF72=0,0,1)</f>
        <v>1</v>
      </c>
      <c r="AM72" s="899">
        <f>IF(AG72=0,0,1)</f>
        <v>1</v>
      </c>
      <c r="AN72" s="899">
        <f>PRODUCT(AI72:AM72)</f>
        <v>1</v>
      </c>
      <c r="AO72" s="966">
        <f>ROUND(AG72,0)</f>
        <v>50000</v>
      </c>
      <c r="AP72" s="901">
        <f>AG72-AO72</f>
        <v>0</v>
      </c>
      <c r="AQ72" s="872"/>
      <c r="AR72" s="872"/>
      <c r="AS72" s="958" t="s">
        <v>799</v>
      </c>
      <c r="AT72" s="1071" t="s">
        <v>447</v>
      </c>
      <c r="AU72" s="1068" t="s">
        <v>148</v>
      </c>
      <c r="AV72" s="1069">
        <v>1</v>
      </c>
      <c r="AW72" s="1036">
        <v>35000</v>
      </c>
      <c r="AX72" s="969">
        <f t="shared" si="985"/>
        <v>35000</v>
      </c>
      <c r="AY72" s="1016"/>
      <c r="AZ72" s="898">
        <f>IF(EXACT(VLOOKUP(AS72,OFERTA_0,2,FALSE),AT72),1,0)</f>
        <v>1</v>
      </c>
      <c r="BA72" s="898">
        <f>IF(EXACT(VLOOKUP(AS72,OFERTA_0,3,FALSE),AU72),1,0)</f>
        <v>1</v>
      </c>
      <c r="BB72" s="899">
        <f>IF(EXACT(VLOOKUP(AS72,OFERTA_0,4,FALSE),AV72),1,0)</f>
        <v>1</v>
      </c>
      <c r="BC72" s="899">
        <f>IF(AW72=0,0,1)</f>
        <v>1</v>
      </c>
      <c r="BD72" s="899">
        <f>IF(AX72=0,0,1)</f>
        <v>1</v>
      </c>
      <c r="BE72" s="899">
        <f>PRODUCT(AZ72:BD72)</f>
        <v>1</v>
      </c>
      <c r="BF72" s="966">
        <f>ROUND(AX72,0)</f>
        <v>35000</v>
      </c>
      <c r="BG72" s="901">
        <f>AX72-BF72</f>
        <v>0</v>
      </c>
      <c r="BJ72" s="958" t="s">
        <v>799</v>
      </c>
      <c r="BK72" s="1067" t="s">
        <v>447</v>
      </c>
      <c r="BL72" s="1068" t="s">
        <v>148</v>
      </c>
      <c r="BM72" s="1069">
        <v>1</v>
      </c>
      <c r="BN72" s="1033">
        <v>90000</v>
      </c>
      <c r="BO72" s="963">
        <f t="shared" si="986"/>
        <v>90000</v>
      </c>
      <c r="BP72" s="1016"/>
      <c r="BQ72" s="898">
        <f>IF(EXACT(VLOOKUP(BJ72,OFERTA_0,2,FALSE),BK72),1,0)</f>
        <v>1</v>
      </c>
      <c r="BR72" s="898">
        <f>IF(EXACT(VLOOKUP(BJ72,OFERTA_0,3,FALSE),BL72),1,0)</f>
        <v>1</v>
      </c>
      <c r="BS72" s="899">
        <f>IF(EXACT(VLOOKUP(BJ72,OFERTA_0,4,FALSE),BM72),1,0)</f>
        <v>1</v>
      </c>
      <c r="BT72" s="899">
        <f>IF(BN72=0,0,1)</f>
        <v>1</v>
      </c>
      <c r="BU72" s="899">
        <f>IF(BO72=0,0,1)</f>
        <v>1</v>
      </c>
      <c r="BV72" s="899">
        <f>PRODUCT(BQ72:BU72)</f>
        <v>1</v>
      </c>
      <c r="BW72" s="966">
        <f>ROUND(BO72,0)</f>
        <v>90000</v>
      </c>
      <c r="BX72" s="901">
        <f>BO72-BW72</f>
        <v>0</v>
      </c>
      <c r="CA72" s="958" t="s">
        <v>799</v>
      </c>
      <c r="CB72" s="1067" t="s">
        <v>447</v>
      </c>
      <c r="CC72" s="1068" t="s">
        <v>148</v>
      </c>
      <c r="CD72" s="1069">
        <v>1</v>
      </c>
      <c r="CE72" s="1033">
        <v>31428</v>
      </c>
      <c r="CF72" s="963">
        <f t="shared" si="987"/>
        <v>31428</v>
      </c>
      <c r="CG72" s="1016"/>
      <c r="CH72" s="898">
        <f>IF(EXACT(VLOOKUP(CA72,OFERTA_0,2,FALSE),CB72),1,0)</f>
        <v>1</v>
      </c>
      <c r="CI72" s="898">
        <f>IF(EXACT(VLOOKUP(CA72,OFERTA_0,3,FALSE),CC72),1,0)</f>
        <v>1</v>
      </c>
      <c r="CJ72" s="899">
        <f>IF(EXACT(VLOOKUP(CA72,OFERTA_0,4,FALSE),CD72),1,0)</f>
        <v>1</v>
      </c>
      <c r="CK72" s="899">
        <f>IF(CE72=0,0,1)</f>
        <v>1</v>
      </c>
      <c r="CL72" s="899">
        <f>IF(CF72=0,0,1)</f>
        <v>1</v>
      </c>
      <c r="CM72" s="899">
        <f>PRODUCT(CH72:CL72)</f>
        <v>1</v>
      </c>
      <c r="CN72" s="966">
        <f>ROUND(CF72,0)</f>
        <v>31428</v>
      </c>
      <c r="CO72" s="901">
        <f>CF72-CN72</f>
        <v>0</v>
      </c>
      <c r="CR72" s="958" t="s">
        <v>799</v>
      </c>
      <c r="CS72" s="1067" t="s">
        <v>447</v>
      </c>
      <c r="CT72" s="1068" t="s">
        <v>148</v>
      </c>
      <c r="CU72" s="1069">
        <v>1</v>
      </c>
      <c r="CV72" s="1033">
        <v>456000</v>
      </c>
      <c r="CW72" s="963">
        <f t="shared" si="988"/>
        <v>456000</v>
      </c>
      <c r="CX72" s="1016"/>
      <c r="CY72" s="898">
        <f>IF(EXACT(VLOOKUP(CR72,OFERTA_0,2,FALSE),CS72),1,0)</f>
        <v>1</v>
      </c>
      <c r="CZ72" s="898">
        <f>IF(EXACT(VLOOKUP(CR72,OFERTA_0,3,FALSE),CT72),1,0)</f>
        <v>1</v>
      </c>
      <c r="DA72" s="899">
        <f>IF(EXACT(VLOOKUP(CR72,OFERTA_0,4,FALSE),CU72),1,0)</f>
        <v>1</v>
      </c>
      <c r="DB72" s="899">
        <f>IF(CV72=0,0,1)</f>
        <v>1</v>
      </c>
      <c r="DC72" s="899">
        <f>IF(CW72=0,0,1)</f>
        <v>1</v>
      </c>
      <c r="DD72" s="899">
        <f>PRODUCT(CY72:DC72)</f>
        <v>1</v>
      </c>
      <c r="DE72" s="966">
        <f>ROUND(CW72,0)</f>
        <v>456000</v>
      </c>
      <c r="DF72" s="901">
        <f>CW72-DE72</f>
        <v>0</v>
      </c>
      <c r="DI72" s="958" t="s">
        <v>799</v>
      </c>
      <c r="DJ72" s="1067" t="s">
        <v>447</v>
      </c>
      <c r="DK72" s="1068" t="s">
        <v>148</v>
      </c>
      <c r="DL72" s="1069">
        <v>1</v>
      </c>
      <c r="DM72" s="1033">
        <v>15692</v>
      </c>
      <c r="DN72" s="963">
        <f t="shared" si="989"/>
        <v>15692</v>
      </c>
      <c r="DO72" s="1016"/>
      <c r="DP72" s="898">
        <f>IF(EXACT(VLOOKUP(DI72,OFERTA_0,2,FALSE),DJ72),1,0)</f>
        <v>1</v>
      </c>
      <c r="DQ72" s="898">
        <f>IF(EXACT(VLOOKUP(DI72,OFERTA_0,3,FALSE),DK72),1,0)</f>
        <v>1</v>
      </c>
      <c r="DR72" s="899">
        <f>IF(EXACT(VLOOKUP(DI72,OFERTA_0,4,FALSE),DL72),1,0)</f>
        <v>1</v>
      </c>
      <c r="DS72" s="899">
        <f>IF(DM72=0,0,1)</f>
        <v>1</v>
      </c>
      <c r="DT72" s="899">
        <f>IF(DN72=0,0,1)</f>
        <v>1</v>
      </c>
      <c r="DU72" s="899">
        <f>PRODUCT(DP72:DT72)</f>
        <v>1</v>
      </c>
      <c r="DV72" s="966">
        <f>ROUND(DN72,0)</f>
        <v>15692</v>
      </c>
      <c r="DW72" s="901">
        <f>DN72-DV72</f>
        <v>0</v>
      </c>
      <c r="DZ72" s="958" t="s">
        <v>799</v>
      </c>
      <c r="EA72" s="1067" t="s">
        <v>447</v>
      </c>
      <c r="EB72" s="1068" t="s">
        <v>148</v>
      </c>
      <c r="EC72" s="1069">
        <v>1</v>
      </c>
      <c r="ED72" s="1033">
        <v>38990</v>
      </c>
      <c r="EE72" s="963">
        <f t="shared" si="990"/>
        <v>38990</v>
      </c>
      <c r="EF72" s="1016"/>
      <c r="EG72" s="898">
        <f>IF(EXACT(VLOOKUP(DZ72,OFERTA_0,2,FALSE),EA72),1,0)</f>
        <v>1</v>
      </c>
      <c r="EH72" s="898">
        <f>IF(EXACT(VLOOKUP(DZ72,OFERTA_0,3,FALSE),EB72),1,0)</f>
        <v>1</v>
      </c>
      <c r="EI72" s="899">
        <f>IF(EXACT(VLOOKUP(DZ72,OFERTA_0,4,FALSE),EC72),1,0)</f>
        <v>1</v>
      </c>
      <c r="EJ72" s="899">
        <f>IF(ED72=0,0,1)</f>
        <v>1</v>
      </c>
      <c r="EK72" s="899">
        <f>IF(EE72=0,0,1)</f>
        <v>1</v>
      </c>
      <c r="EL72" s="899">
        <f>PRODUCT(EG72:EK72)</f>
        <v>1</v>
      </c>
      <c r="EM72" s="966">
        <f>ROUND(EE72,0)</f>
        <v>38990</v>
      </c>
      <c r="EN72" s="901">
        <f>EE72-EM72</f>
        <v>0</v>
      </c>
      <c r="EQ72" s="958" t="s">
        <v>799</v>
      </c>
      <c r="ER72" s="1067" t="s">
        <v>447</v>
      </c>
      <c r="ES72" s="1068" t="s">
        <v>148</v>
      </c>
      <c r="ET72" s="1069">
        <v>1</v>
      </c>
      <c r="EU72" s="1033">
        <v>31300</v>
      </c>
      <c r="EV72" s="963">
        <f t="shared" si="991"/>
        <v>31300</v>
      </c>
      <c r="EW72" s="1016"/>
      <c r="EX72" s="898">
        <f>IF(EXACT(VLOOKUP(EQ72,OFERTA_0,2,FALSE),ER72),1,0)</f>
        <v>1</v>
      </c>
      <c r="EY72" s="898">
        <f>IF(EXACT(VLOOKUP(EQ72,OFERTA_0,3,FALSE),ES72),1,0)</f>
        <v>1</v>
      </c>
      <c r="EZ72" s="899">
        <f>IF(EXACT(VLOOKUP(EQ72,OFERTA_0,4,FALSE),ET72),1,0)</f>
        <v>1</v>
      </c>
      <c r="FA72" s="899">
        <f>IF(EU72=0,0,1)</f>
        <v>1</v>
      </c>
      <c r="FB72" s="899">
        <f>IF(EV72=0,0,1)</f>
        <v>1</v>
      </c>
      <c r="FC72" s="899">
        <f>PRODUCT(EX72:FB72)</f>
        <v>1</v>
      </c>
      <c r="FD72" s="966">
        <f>ROUND(EV72,0)</f>
        <v>31300</v>
      </c>
      <c r="FE72" s="901">
        <f>EV72-FD72</f>
        <v>0</v>
      </c>
      <c r="FH72" s="958"/>
      <c r="FI72" s="1067"/>
      <c r="FJ72" s="1068"/>
      <c r="FK72" s="1069"/>
      <c r="FL72" s="1033"/>
      <c r="FM72" s="963">
        <f t="shared" si="992"/>
        <v>0</v>
      </c>
      <c r="FN72" s="1016"/>
      <c r="FO72" s="898" t="e">
        <f>IF(EXACT(VLOOKUP(FH72,OFERTA_0,2,FALSE),FI72),1,0)</f>
        <v>#N/A</v>
      </c>
      <c r="FP72" s="898" t="e">
        <f>IF(EXACT(VLOOKUP(FH72,OFERTA_0,3,FALSE),FJ72),1,0)</f>
        <v>#N/A</v>
      </c>
      <c r="FQ72" s="899" t="e">
        <f>IF(EXACT(VLOOKUP(FH72,OFERTA_0,4,FALSE),FK72),1,0)</f>
        <v>#N/A</v>
      </c>
      <c r="FR72" s="899">
        <f>IF(FL72=0,0,1)</f>
        <v>0</v>
      </c>
      <c r="FS72" s="899">
        <f>IF(FM72=0,0,1)</f>
        <v>0</v>
      </c>
      <c r="FT72" s="899" t="e">
        <f>PRODUCT(FO72:FS72)</f>
        <v>#N/A</v>
      </c>
      <c r="FU72" s="966">
        <f>ROUND(FM72,0)</f>
        <v>0</v>
      </c>
      <c r="FV72" s="901">
        <f>FM72-FU72</f>
        <v>0</v>
      </c>
      <c r="FY72" s="958" t="s">
        <v>799</v>
      </c>
      <c r="FZ72" s="1067" t="s">
        <v>447</v>
      </c>
      <c r="GA72" s="1068" t="s">
        <v>148</v>
      </c>
      <c r="GB72" s="1069">
        <v>1</v>
      </c>
      <c r="GC72" s="1070">
        <v>32267</v>
      </c>
      <c r="GD72" s="963">
        <f t="shared" si="993"/>
        <v>32267</v>
      </c>
      <c r="GE72" s="1016"/>
      <c r="GF72" s="898">
        <f>IF(EXACT(VLOOKUP(FY72,OFERTA_0,2,FALSE),FZ72),1,0)</f>
        <v>1</v>
      </c>
      <c r="GG72" s="898">
        <f>IF(EXACT(VLOOKUP(FY72,OFERTA_0,3,FALSE),GA72),1,0)</f>
        <v>1</v>
      </c>
      <c r="GH72" s="899">
        <f>IF(EXACT(VLOOKUP(FY72,OFERTA_0,4,FALSE),GB72),1,0)</f>
        <v>1</v>
      </c>
      <c r="GI72" s="899">
        <f>IF(GC72=0,0,1)</f>
        <v>1</v>
      </c>
      <c r="GJ72" s="899">
        <f>IF(GD72=0,0,1)</f>
        <v>1</v>
      </c>
      <c r="GK72" s="899">
        <f>PRODUCT(GF72:GJ72)</f>
        <v>1</v>
      </c>
      <c r="GL72" s="966">
        <f>ROUND(GD72,0)</f>
        <v>32267</v>
      </c>
      <c r="GM72" s="901">
        <f>GD72-GL72</f>
        <v>0</v>
      </c>
      <c r="GP72" s="958" t="s">
        <v>799</v>
      </c>
      <c r="GQ72" s="1067" t="s">
        <v>447</v>
      </c>
      <c r="GR72" s="1068" t="s">
        <v>148</v>
      </c>
      <c r="GS72" s="1069">
        <v>1</v>
      </c>
      <c r="GT72" s="1033">
        <v>31621</v>
      </c>
      <c r="GU72" s="963">
        <f t="shared" si="994"/>
        <v>31621</v>
      </c>
      <c r="GV72" s="1016"/>
      <c r="GW72" s="898">
        <f>IF(EXACT(VLOOKUP(GP72,OFERTA_0,2,FALSE),GQ72),1,0)</f>
        <v>1</v>
      </c>
      <c r="GX72" s="898">
        <f>IF(EXACT(VLOOKUP(GP72,OFERTA_0,3,FALSE),GR72),1,0)</f>
        <v>1</v>
      </c>
      <c r="GY72" s="899">
        <f>IF(EXACT(VLOOKUP(GP72,OFERTA_0,4,FALSE),GS72),1,0)</f>
        <v>1</v>
      </c>
      <c r="GZ72" s="899">
        <f>IF(GT72=0,0,1)</f>
        <v>1</v>
      </c>
      <c r="HA72" s="899">
        <f>IF(GU72=0,0,1)</f>
        <v>1</v>
      </c>
      <c r="HB72" s="899">
        <f>PRODUCT(GW72:HA72)</f>
        <v>1</v>
      </c>
      <c r="HC72" s="966">
        <f>ROUND(GU72,0)</f>
        <v>31621</v>
      </c>
      <c r="HD72" s="901">
        <f>GU72-HC72</f>
        <v>0</v>
      </c>
      <c r="HG72" s="958" t="s">
        <v>799</v>
      </c>
      <c r="HH72" s="1067" t="s">
        <v>447</v>
      </c>
      <c r="HI72" s="1068" t="s">
        <v>148</v>
      </c>
      <c r="HJ72" s="1069">
        <v>1</v>
      </c>
      <c r="HK72" s="1033">
        <v>79939</v>
      </c>
      <c r="HL72" s="963">
        <f>ROUND(HJ72*HK72,0)</f>
        <v>79939</v>
      </c>
      <c r="HM72" s="1016"/>
      <c r="HN72" s="898">
        <f>IF(EXACT(VLOOKUP(HG72,OFERTA_0,2,FALSE),HH72),1,0)</f>
        <v>1</v>
      </c>
      <c r="HO72" s="898">
        <f>IF(EXACT(VLOOKUP(HG72,OFERTA_0,3,FALSE),HI72),1,0)</f>
        <v>1</v>
      </c>
      <c r="HP72" s="899">
        <f>IF(EXACT(VLOOKUP(HG72,OFERTA_0,4,FALSE),HJ72),1,0)</f>
        <v>1</v>
      </c>
      <c r="HQ72" s="899">
        <f>IF(HK72=0,0,1)</f>
        <v>1</v>
      </c>
      <c r="HR72" s="899">
        <f>IF(HL72=0,0,1)</f>
        <v>1</v>
      </c>
      <c r="HS72" s="899">
        <f>PRODUCT(HN72:HR72)</f>
        <v>1</v>
      </c>
      <c r="HT72" s="966">
        <f>ROUND(HL72,0)</f>
        <v>79939</v>
      </c>
      <c r="HU72" s="901">
        <f>HL72-HT72</f>
        <v>0</v>
      </c>
      <c r="HX72" s="958" t="s">
        <v>799</v>
      </c>
      <c r="HY72" s="1067" t="s">
        <v>447</v>
      </c>
      <c r="HZ72" s="1068" t="s">
        <v>148</v>
      </c>
      <c r="IA72" s="1069">
        <v>1</v>
      </c>
      <c r="IB72" s="1037">
        <v>74188</v>
      </c>
      <c r="IC72" s="972">
        <f t="shared" si="995"/>
        <v>74188</v>
      </c>
      <c r="ID72" s="1016"/>
      <c r="IE72" s="898">
        <f>IF(EXACT(VLOOKUP(HX72,OFERTA_0,2,FALSE),HY72),1,0)</f>
        <v>1</v>
      </c>
      <c r="IF72" s="898">
        <f>IF(EXACT(VLOOKUP(HX72,OFERTA_0,3,FALSE),HZ72),1,0)</f>
        <v>1</v>
      </c>
      <c r="IG72" s="899">
        <f>IF(EXACT(VLOOKUP(HX72,OFERTA_0,4,FALSE),IA72),1,0)</f>
        <v>1</v>
      </c>
      <c r="IH72" s="899">
        <f>IF(IB72=0,0,1)</f>
        <v>1</v>
      </c>
      <c r="II72" s="899">
        <f>IF(IC72=0,0,1)</f>
        <v>1</v>
      </c>
      <c r="IJ72" s="899">
        <f>PRODUCT(IE72:II72)</f>
        <v>1</v>
      </c>
      <c r="IK72" s="966">
        <f>ROUND(IC72,0)</f>
        <v>74188</v>
      </c>
      <c r="IL72" s="901">
        <f>IC72-IK72</f>
        <v>0</v>
      </c>
      <c r="IO72" s="958" t="s">
        <v>799</v>
      </c>
      <c r="IP72" s="1067" t="s">
        <v>447</v>
      </c>
      <c r="IQ72" s="1068" t="s">
        <v>148</v>
      </c>
      <c r="IR72" s="1069">
        <v>1</v>
      </c>
      <c r="IS72" s="1033">
        <v>130748</v>
      </c>
      <c r="IT72" s="963">
        <f t="shared" ref="IT72" si="1006">ROUND(IR72*IS72,0)</f>
        <v>130748</v>
      </c>
      <c r="IU72" s="1016"/>
      <c r="IV72" s="898">
        <f>IF(EXACT(VLOOKUP(IO72,OFERTA_0,2,FALSE),IP72),1,0)</f>
        <v>1</v>
      </c>
      <c r="IW72" s="898">
        <f>IF(EXACT(VLOOKUP(IO72,OFERTA_0,3,FALSE),IQ72),1,0)</f>
        <v>1</v>
      </c>
      <c r="IX72" s="899">
        <f>IF(EXACT(VLOOKUP(IO72,OFERTA_0,4,FALSE),IR72),1,0)</f>
        <v>1</v>
      </c>
      <c r="IY72" s="899">
        <f>IF(IS72=0,0,1)</f>
        <v>1</v>
      </c>
      <c r="IZ72" s="899">
        <f>IF(IT72=0,0,1)</f>
        <v>1</v>
      </c>
      <c r="JA72" s="899">
        <f>PRODUCT(IV72:IZ72)</f>
        <v>1</v>
      </c>
      <c r="JB72" s="966">
        <f>ROUND(IT72,0)</f>
        <v>130748</v>
      </c>
      <c r="JC72" s="901">
        <f>IT72-JB72</f>
        <v>0</v>
      </c>
      <c r="JF72" s="958" t="s">
        <v>799</v>
      </c>
      <c r="JG72" s="1067" t="s">
        <v>447</v>
      </c>
      <c r="JH72" s="1068" t="s">
        <v>148</v>
      </c>
      <c r="JI72" s="1069">
        <v>1</v>
      </c>
      <c r="JJ72" s="1033">
        <v>36000</v>
      </c>
      <c r="JK72" s="963">
        <f t="shared" si="996"/>
        <v>36000</v>
      </c>
      <c r="JL72" s="1016"/>
      <c r="JM72" s="898">
        <f>IF(EXACT(VLOOKUP(JF72,OFERTA_0,2,FALSE),JG72),1,0)</f>
        <v>1</v>
      </c>
      <c r="JN72" s="898">
        <f>IF(EXACT(VLOOKUP(JF72,OFERTA_0,3,FALSE),JH72),1,0)</f>
        <v>1</v>
      </c>
      <c r="JO72" s="899">
        <f>IF(EXACT(VLOOKUP(JF72,OFERTA_0,4,FALSE),JI72),1,0)</f>
        <v>1</v>
      </c>
      <c r="JP72" s="899">
        <f>IF(JJ72=0,0,1)</f>
        <v>1</v>
      </c>
      <c r="JQ72" s="899">
        <f>IF(JK72=0,0,1)</f>
        <v>1</v>
      </c>
      <c r="JR72" s="899">
        <f>PRODUCT(JM72:JQ72)</f>
        <v>1</v>
      </c>
      <c r="JS72" s="966">
        <f>ROUND(JK72,0)</f>
        <v>36000</v>
      </c>
      <c r="JT72" s="901">
        <f>JK72-JS72</f>
        <v>0</v>
      </c>
      <c r="JW72" s="958" t="s">
        <v>799</v>
      </c>
      <c r="JX72" s="1067" t="s">
        <v>447</v>
      </c>
      <c r="JY72" s="1068" t="s">
        <v>148</v>
      </c>
      <c r="JZ72" s="1069">
        <v>1</v>
      </c>
      <c r="KA72" s="1033">
        <v>111769.76295000002</v>
      </c>
      <c r="KB72" s="963">
        <f t="shared" si="997"/>
        <v>111770</v>
      </c>
      <c r="KC72" s="1016"/>
      <c r="KD72" s="898">
        <f>IF(EXACT(VLOOKUP(JW72,OFERTA_0,2,FALSE),JX72),1,0)</f>
        <v>1</v>
      </c>
      <c r="KE72" s="898">
        <f>IF(EXACT(VLOOKUP(JW72,OFERTA_0,3,FALSE),JY72),1,0)</f>
        <v>1</v>
      </c>
      <c r="KF72" s="899">
        <f>IF(EXACT(VLOOKUP(JW72,OFERTA_0,4,FALSE),JZ72),1,0)</f>
        <v>1</v>
      </c>
      <c r="KG72" s="899">
        <f>IF(KA72=0,0,1)</f>
        <v>1</v>
      </c>
      <c r="KH72" s="899">
        <f>IF(KB72=0,0,1)</f>
        <v>1</v>
      </c>
      <c r="KI72" s="899">
        <f>PRODUCT(KD72:KH72)</f>
        <v>1</v>
      </c>
      <c r="KJ72" s="966">
        <f>ROUND(KB72,0)</f>
        <v>111770</v>
      </c>
      <c r="KK72" s="901">
        <f>KB72-KJ72</f>
        <v>0</v>
      </c>
      <c r="KN72" s="958" t="s">
        <v>799</v>
      </c>
      <c r="KO72" s="1067" t="s">
        <v>447</v>
      </c>
      <c r="KP72" s="1068" t="s">
        <v>148</v>
      </c>
      <c r="KQ72" s="1069">
        <v>1</v>
      </c>
      <c r="KR72" s="1033">
        <v>36933</v>
      </c>
      <c r="KS72" s="963">
        <f t="shared" si="998"/>
        <v>36933</v>
      </c>
      <c r="KT72" s="1016"/>
      <c r="KU72" s="898">
        <f>IF(EXACT(VLOOKUP(KN72,OFERTA_0,2,FALSE),KO72),1,0)</f>
        <v>1</v>
      </c>
      <c r="KV72" s="898">
        <f>IF(EXACT(VLOOKUP(KN72,OFERTA_0,3,FALSE),KP72),1,0)</f>
        <v>1</v>
      </c>
      <c r="KW72" s="899">
        <f>IF(EXACT(VLOOKUP(KN72,OFERTA_0,4,FALSE),KQ72),1,0)</f>
        <v>1</v>
      </c>
      <c r="KX72" s="899">
        <f>IF(KR72=0,0,1)</f>
        <v>1</v>
      </c>
      <c r="KY72" s="899">
        <f>IF(KS72=0,0,1)</f>
        <v>1</v>
      </c>
      <c r="KZ72" s="899">
        <f>PRODUCT(KU72:KY72)</f>
        <v>1</v>
      </c>
      <c r="LA72" s="966">
        <f>ROUND(KS72,0)</f>
        <v>36933</v>
      </c>
      <c r="LB72" s="901">
        <f>KS72-LA72</f>
        <v>0</v>
      </c>
      <c r="LE72" s="958" t="s">
        <v>799</v>
      </c>
      <c r="LF72" s="1067" t="s">
        <v>447</v>
      </c>
      <c r="LG72" s="1068" t="s">
        <v>148</v>
      </c>
      <c r="LH72" s="1069">
        <v>1</v>
      </c>
      <c r="LI72" s="1038">
        <v>747750</v>
      </c>
      <c r="LJ72" s="974">
        <f t="shared" si="999"/>
        <v>747750</v>
      </c>
      <c r="LK72" s="1016"/>
      <c r="LL72" s="898">
        <f>IF(EXACT(VLOOKUP(LE72,OFERTA_0,2,FALSE),LF72),1,0)</f>
        <v>1</v>
      </c>
      <c r="LM72" s="898">
        <f>IF(EXACT(VLOOKUP(LE72,OFERTA_0,3,FALSE),LG72),1,0)</f>
        <v>1</v>
      </c>
      <c r="LN72" s="899">
        <f>IF(EXACT(VLOOKUP(LE72,OFERTA_0,4,FALSE),LH72),1,0)</f>
        <v>1</v>
      </c>
      <c r="LO72" s="899">
        <f>IF(LI72=0,0,1)</f>
        <v>1</v>
      </c>
      <c r="LP72" s="899">
        <f>IF(LJ72=0,0,1)</f>
        <v>1</v>
      </c>
      <c r="LQ72" s="899">
        <f>PRODUCT(LL72:LP72)</f>
        <v>1</v>
      </c>
      <c r="LR72" s="966">
        <f>ROUND(LJ72,0)</f>
        <v>747750</v>
      </c>
      <c r="LS72" s="901">
        <f>LJ72-LR72</f>
        <v>0</v>
      </c>
      <c r="LV72" s="958" t="s">
        <v>799</v>
      </c>
      <c r="LW72" s="1067" t="s">
        <v>447</v>
      </c>
      <c r="LX72" s="1068" t="s">
        <v>148</v>
      </c>
      <c r="LY72" s="1069">
        <v>1</v>
      </c>
      <c r="LZ72" s="1033">
        <v>55250</v>
      </c>
      <c r="MA72" s="963">
        <f t="shared" si="1000"/>
        <v>55250</v>
      </c>
      <c r="MB72" s="1016"/>
      <c r="MC72" s="898">
        <f>IF(EXACT(VLOOKUP(LV72,OFERTA_0,2,FALSE),LW72),1,0)</f>
        <v>1</v>
      </c>
      <c r="MD72" s="898">
        <f>IF(EXACT(VLOOKUP(LV72,OFERTA_0,3,FALSE),LX72),1,0)</f>
        <v>1</v>
      </c>
      <c r="ME72" s="899">
        <f>IF(EXACT(VLOOKUP(LV72,OFERTA_0,4,FALSE),LY72),1,0)</f>
        <v>1</v>
      </c>
      <c r="MF72" s="899">
        <f>IF(LZ72=0,0,1)</f>
        <v>1</v>
      </c>
      <c r="MG72" s="899">
        <f>IF(MA72=0,0,1)</f>
        <v>1</v>
      </c>
      <c r="MH72" s="899">
        <f>PRODUCT(MC72:MG72)</f>
        <v>1</v>
      </c>
      <c r="MI72" s="966">
        <f>ROUND(MA72,0)</f>
        <v>55250</v>
      </c>
      <c r="MJ72" s="901">
        <f>MA72-MI72</f>
        <v>0</v>
      </c>
      <c r="MM72" s="958" t="s">
        <v>799</v>
      </c>
      <c r="MN72" s="1067" t="s">
        <v>447</v>
      </c>
      <c r="MO72" s="1068" t="s">
        <v>148</v>
      </c>
      <c r="MP72" s="1069">
        <v>1</v>
      </c>
      <c r="MQ72" s="1033">
        <v>268000</v>
      </c>
      <c r="MR72" s="963">
        <f t="shared" si="1001"/>
        <v>268000</v>
      </c>
      <c r="MS72" s="1016"/>
      <c r="MT72" s="898">
        <f>IF(EXACT(VLOOKUP(MM72,OFERTA_0,2,FALSE),MN72),1,0)</f>
        <v>1</v>
      </c>
      <c r="MU72" s="898">
        <f>IF(EXACT(VLOOKUP(MM72,OFERTA_0,3,FALSE),MO72),1,0)</f>
        <v>1</v>
      </c>
      <c r="MV72" s="899">
        <f>IF(EXACT(VLOOKUP(MM72,OFERTA_0,4,FALSE),MP72),1,0)</f>
        <v>1</v>
      </c>
      <c r="MW72" s="899">
        <f>IF(MQ72=0,0,1)</f>
        <v>1</v>
      </c>
      <c r="MX72" s="899">
        <f>IF(MR72=0,0,1)</f>
        <v>1</v>
      </c>
      <c r="MY72" s="899">
        <f>PRODUCT(MT72:MX72)</f>
        <v>1</v>
      </c>
      <c r="MZ72" s="966">
        <f>ROUND(MR72,0)</f>
        <v>268000</v>
      </c>
      <c r="NA72" s="901">
        <f>MR72-MZ72</f>
        <v>0</v>
      </c>
      <c r="ND72" s="975" t="s">
        <v>799</v>
      </c>
      <c r="NE72" s="976" t="s">
        <v>447</v>
      </c>
      <c r="NF72" s="977" t="s">
        <v>148</v>
      </c>
      <c r="NG72" s="978">
        <v>1</v>
      </c>
      <c r="NH72" s="979">
        <v>125057.79</v>
      </c>
      <c r="NI72" s="980">
        <v>125058</v>
      </c>
      <c r="NJ72" s="1016"/>
      <c r="NK72" s="898">
        <f>IF(EXACT(VLOOKUP(ND72,OFERTA_0,2,FALSE),NE72),1,0)</f>
        <v>1</v>
      </c>
      <c r="NL72" s="898">
        <f>IF(EXACT(VLOOKUP(ND72,OFERTA_0,3,FALSE),NF72),1,0)</f>
        <v>1</v>
      </c>
      <c r="NM72" s="899">
        <f>IF(EXACT(VLOOKUP(ND72,OFERTA_0,4,FALSE),NG72),1,0)</f>
        <v>1</v>
      </c>
      <c r="NN72" s="899">
        <f>IF(NH72=0,0,1)</f>
        <v>1</v>
      </c>
      <c r="NO72" s="899">
        <f>IF(NI72=0,0,1)</f>
        <v>1</v>
      </c>
      <c r="NP72" s="899">
        <f>PRODUCT(NK72:NO72)</f>
        <v>1</v>
      </c>
      <c r="NQ72" s="966">
        <f>ROUND(NI72,0)</f>
        <v>125058</v>
      </c>
      <c r="NR72" s="901">
        <f>NI72-NQ72</f>
        <v>0</v>
      </c>
      <c r="NU72" s="981" t="s">
        <v>799</v>
      </c>
      <c r="NV72" s="982" t="s">
        <v>447</v>
      </c>
      <c r="NW72" s="983" t="s">
        <v>148</v>
      </c>
      <c r="NX72" s="984">
        <v>1</v>
      </c>
      <c r="NY72" s="1041">
        <v>126321</v>
      </c>
      <c r="NZ72" s="986">
        <f t="shared" si="1002"/>
        <v>126321</v>
      </c>
      <c r="OA72" s="1016"/>
      <c r="OB72" s="898">
        <f>IF(EXACT(VLOOKUP(NU72,OFERTA_0,2,FALSE),NV72),1,0)</f>
        <v>1</v>
      </c>
      <c r="OC72" s="898">
        <f>IF(EXACT(VLOOKUP(NU72,OFERTA_0,3,FALSE),NW72),1,0)</f>
        <v>1</v>
      </c>
      <c r="OD72" s="899">
        <f>IF(EXACT(VLOOKUP(NU72,OFERTA_0,4,FALSE),NX72),1,0)</f>
        <v>1</v>
      </c>
      <c r="OE72" s="899">
        <f>IF(NY72=0,0,1)</f>
        <v>1</v>
      </c>
      <c r="OF72" s="899">
        <f>IF(NZ72=0,0,1)</f>
        <v>1</v>
      </c>
      <c r="OG72" s="899">
        <f>PRODUCT(OB72:OF72)</f>
        <v>1</v>
      </c>
      <c r="OH72" s="966">
        <f>ROUND(NZ72,0)</f>
        <v>126321</v>
      </c>
      <c r="OI72" s="901">
        <f>NZ72-OH72</f>
        <v>0</v>
      </c>
      <c r="OL72" s="958" t="s">
        <v>799</v>
      </c>
      <c r="OM72" s="1067" t="s">
        <v>447</v>
      </c>
      <c r="ON72" s="1068" t="s">
        <v>148</v>
      </c>
      <c r="OO72" s="1069">
        <v>1</v>
      </c>
      <c r="OP72" s="1033">
        <v>164503</v>
      </c>
      <c r="OQ72" s="963">
        <f t="shared" si="1003"/>
        <v>164503</v>
      </c>
      <c r="OR72" s="1016"/>
      <c r="OS72" s="898">
        <f>IF(EXACT(VLOOKUP(OL72,OFERTA_0,2,FALSE),OM72),1,0)</f>
        <v>1</v>
      </c>
      <c r="OT72" s="898">
        <f>IF(EXACT(VLOOKUP(OL72,OFERTA_0,3,FALSE),ON72),1,0)</f>
        <v>1</v>
      </c>
      <c r="OU72" s="899">
        <f>IF(EXACT(VLOOKUP(OL72,OFERTA_0,4,FALSE),OO72),1,0)</f>
        <v>1</v>
      </c>
      <c r="OV72" s="899">
        <f>IF(OP72=0,0,1)</f>
        <v>1</v>
      </c>
      <c r="OW72" s="899">
        <f>IF(OQ72=0,0,1)</f>
        <v>1</v>
      </c>
      <c r="OX72" s="899">
        <f>PRODUCT(OS72:OW72)</f>
        <v>1</v>
      </c>
      <c r="OY72" s="966">
        <f>ROUND(OQ72,0)</f>
        <v>164503</v>
      </c>
      <c r="OZ72" s="901">
        <f>OQ72-OY72</f>
        <v>0</v>
      </c>
      <c r="PC72" s="958" t="s">
        <v>799</v>
      </c>
      <c r="PD72" s="1067" t="s">
        <v>447</v>
      </c>
      <c r="PE72" s="1068" t="s">
        <v>148</v>
      </c>
      <c r="PF72" s="1069">
        <v>1</v>
      </c>
      <c r="PG72" s="1059">
        <v>16478</v>
      </c>
      <c r="PH72" s="988">
        <v>16478</v>
      </c>
      <c r="PI72" s="1024"/>
      <c r="PJ72" s="898">
        <f>IF(EXACT(VLOOKUP(PC72,OFERTA_0,2,FALSE),PD72),1,0)</f>
        <v>1</v>
      </c>
      <c r="PK72" s="898">
        <f>IF(EXACT(VLOOKUP(PC72,OFERTA_0,3,FALSE),PE72),1,0)</f>
        <v>1</v>
      </c>
      <c r="PL72" s="899">
        <f>IF(EXACT(VLOOKUP(PC72,OFERTA_0,4,FALSE),PF72),1,0)</f>
        <v>1</v>
      </c>
      <c r="PM72" s="899">
        <f>IF(PG72=0,0,1)</f>
        <v>1</v>
      </c>
      <c r="PN72" s="899">
        <f>IF(PH72=0,0,1)</f>
        <v>1</v>
      </c>
      <c r="PO72" s="899">
        <f>PRODUCT(PJ72:PN72)</f>
        <v>1</v>
      </c>
      <c r="PP72" s="966">
        <f>ROUND(PH72,0)</f>
        <v>16478</v>
      </c>
      <c r="PQ72" s="901">
        <f>PH72-PP72</f>
        <v>0</v>
      </c>
      <c r="PT72" s="958" t="s">
        <v>799</v>
      </c>
      <c r="PU72" s="1067" t="s">
        <v>447</v>
      </c>
      <c r="PV72" s="1068" t="s">
        <v>148</v>
      </c>
      <c r="PW72" s="1069">
        <v>1</v>
      </c>
      <c r="PX72" s="1033">
        <v>31250</v>
      </c>
      <c r="PY72" s="963">
        <f t="shared" si="1004"/>
        <v>31250</v>
      </c>
      <c r="PZ72" s="1016"/>
      <c r="QA72" s="898">
        <f>IF(EXACT(VLOOKUP(PT72,OFERTA_0,2,FALSE),PU72),1,0)</f>
        <v>1</v>
      </c>
      <c r="QB72" s="898">
        <f>IF(EXACT(VLOOKUP(PT72,OFERTA_0,3,FALSE),PV72),1,0)</f>
        <v>1</v>
      </c>
      <c r="QC72" s="899">
        <f>IF(EXACT(VLOOKUP(PT72,OFERTA_0,4,FALSE),PW72),1,0)</f>
        <v>1</v>
      </c>
      <c r="QD72" s="899">
        <f>IF(PX72=0,0,1)</f>
        <v>1</v>
      </c>
      <c r="QE72" s="899">
        <f>IF(PY72=0,0,1)</f>
        <v>1</v>
      </c>
      <c r="QF72" s="899">
        <f>PRODUCT(QA72:QE72)</f>
        <v>1</v>
      </c>
      <c r="QG72" s="966">
        <f>ROUND(PY72,0)</f>
        <v>31250</v>
      </c>
      <c r="QH72" s="901">
        <f>PY72-QG72</f>
        <v>0</v>
      </c>
      <c r="QK72" s="958" t="s">
        <v>799</v>
      </c>
      <c r="QL72" s="1067" t="s">
        <v>447</v>
      </c>
      <c r="QM72" s="1068" t="s">
        <v>148</v>
      </c>
      <c r="QN72" s="1069">
        <v>1</v>
      </c>
      <c r="QO72" s="1038">
        <v>751488.74999999988</v>
      </c>
      <c r="QP72" s="974">
        <f t="shared" si="1005"/>
        <v>751489</v>
      </c>
      <c r="QQ72" s="1016"/>
      <c r="QR72" s="898">
        <f>IF(EXACT(VLOOKUP(QK72,OFERTA_0,2,FALSE),QL72),1,0)</f>
        <v>1</v>
      </c>
      <c r="QS72" s="898">
        <f>IF(EXACT(VLOOKUP(QK72,OFERTA_0,3,FALSE),QM72),1,0)</f>
        <v>1</v>
      </c>
      <c r="QT72" s="899">
        <f>IF(EXACT(VLOOKUP(QK72,OFERTA_0,4,FALSE),QN72),1,0)</f>
        <v>1</v>
      </c>
      <c r="QU72" s="899">
        <f>IF(QO72=0,0,1)</f>
        <v>1</v>
      </c>
      <c r="QV72" s="899">
        <f>IF(QP72=0,0,1)</f>
        <v>1</v>
      </c>
      <c r="QW72" s="899">
        <f>PRODUCT(QR72:QV72)</f>
        <v>1</v>
      </c>
      <c r="QX72" s="966">
        <f>ROUND(QP72,0)</f>
        <v>751489</v>
      </c>
      <c r="QY72" s="901">
        <f>QP72-QX72</f>
        <v>0</v>
      </c>
      <c r="RB72" s="405"/>
      <c r="RC72" s="406"/>
      <c r="RD72" s="407"/>
      <c r="RE72" s="408"/>
      <c r="RF72" s="409"/>
      <c r="RG72" s="410"/>
      <c r="RH72" s="410"/>
      <c r="RI72" s="898"/>
      <c r="RJ72" s="898"/>
      <c r="RK72" s="934"/>
      <c r="RL72" s="934"/>
      <c r="RM72" s="934"/>
      <c r="RN72" s="934"/>
      <c r="RO72" s="935"/>
      <c r="RP72" s="936"/>
      <c r="RS72" s="405"/>
      <c r="RT72" s="406"/>
      <c r="RU72" s="407"/>
      <c r="RV72" s="408"/>
      <c r="RW72" s="409"/>
      <c r="RX72" s="410"/>
      <c r="RY72" s="410"/>
      <c r="RZ72" s="898"/>
      <c r="SA72" s="898"/>
      <c r="SB72" s="934"/>
      <c r="SC72" s="934"/>
      <c r="SD72" s="934"/>
      <c r="SE72" s="934"/>
      <c r="SF72" s="935"/>
      <c r="SG72" s="936"/>
      <c r="SJ72" s="405"/>
      <c r="SK72" s="406"/>
      <c r="SL72" s="407"/>
      <c r="SM72" s="408"/>
      <c r="SN72" s="409"/>
      <c r="SO72" s="410"/>
      <c r="SP72" s="410"/>
      <c r="SQ72" s="898"/>
      <c r="SR72" s="898"/>
      <c r="SS72" s="934"/>
      <c r="ST72" s="934"/>
      <c r="SU72" s="934"/>
      <c r="SV72" s="934"/>
      <c r="SW72" s="935"/>
      <c r="SX72" s="936"/>
    </row>
    <row r="73" spans="2:518" ht="18.75" thickTop="1" thickBot="1">
      <c r="B73" s="1079" t="s">
        <v>800</v>
      </c>
      <c r="C73" s="1080" t="s">
        <v>448</v>
      </c>
      <c r="D73" s="1081"/>
      <c r="E73" s="1082"/>
      <c r="F73" s="1083"/>
      <c r="G73" s="1084"/>
      <c r="H73" s="1016"/>
      <c r="K73" s="1079" t="s">
        <v>800</v>
      </c>
      <c r="L73" s="1080" t="s">
        <v>448</v>
      </c>
      <c r="M73" s="1081"/>
      <c r="N73" s="1082"/>
      <c r="O73" s="1083"/>
      <c r="P73" s="1084"/>
      <c r="Q73" s="1016"/>
      <c r="R73" s="898"/>
      <c r="S73" s="898"/>
      <c r="T73" s="934"/>
      <c r="U73" s="934"/>
      <c r="V73" s="934"/>
      <c r="W73" s="934"/>
      <c r="X73" s="935"/>
      <c r="Y73" s="936"/>
      <c r="Z73" s="872"/>
      <c r="AA73" s="872"/>
      <c r="AB73" s="1079" t="s">
        <v>800</v>
      </c>
      <c r="AC73" s="1080" t="s">
        <v>448</v>
      </c>
      <c r="AD73" s="1081"/>
      <c r="AE73" s="1082"/>
      <c r="AF73" s="1083"/>
      <c r="AG73" s="1084"/>
      <c r="AH73" s="1016"/>
      <c r="AI73" s="898"/>
      <c r="AJ73" s="898"/>
      <c r="AK73" s="934"/>
      <c r="AL73" s="934"/>
      <c r="AM73" s="934"/>
      <c r="AN73" s="934"/>
      <c r="AO73" s="935"/>
      <c r="AP73" s="936"/>
      <c r="AQ73" s="872"/>
      <c r="AR73" s="872"/>
      <c r="AS73" s="1079" t="s">
        <v>800</v>
      </c>
      <c r="AT73" s="1085" t="s">
        <v>448</v>
      </c>
      <c r="AU73" s="1081"/>
      <c r="AV73" s="1082"/>
      <c r="AW73" s="1086"/>
      <c r="AX73" s="1087"/>
      <c r="AY73" s="1016"/>
      <c r="AZ73" s="898"/>
      <c r="BA73" s="898"/>
      <c r="BB73" s="934"/>
      <c r="BC73" s="934"/>
      <c r="BD73" s="934"/>
      <c r="BE73" s="934"/>
      <c r="BF73" s="935"/>
      <c r="BG73" s="936"/>
      <c r="BJ73" s="1079" t="s">
        <v>800</v>
      </c>
      <c r="BK73" s="1080" t="s">
        <v>448</v>
      </c>
      <c r="BL73" s="1081"/>
      <c r="BM73" s="1082"/>
      <c r="BN73" s="1083"/>
      <c r="BO73" s="1084"/>
      <c r="BP73" s="1016"/>
      <c r="BQ73" s="898"/>
      <c r="BR73" s="898"/>
      <c r="BS73" s="934"/>
      <c r="BT73" s="934"/>
      <c r="BU73" s="934"/>
      <c r="BV73" s="934"/>
      <c r="BW73" s="935"/>
      <c r="BX73" s="936"/>
      <c r="CA73" s="1079" t="s">
        <v>800</v>
      </c>
      <c r="CB73" s="1080" t="s">
        <v>448</v>
      </c>
      <c r="CC73" s="1081"/>
      <c r="CD73" s="1082"/>
      <c r="CE73" s="1083"/>
      <c r="CF73" s="1084"/>
      <c r="CG73" s="1016"/>
      <c r="CH73" s="898"/>
      <c r="CI73" s="898"/>
      <c r="CJ73" s="934"/>
      <c r="CK73" s="934"/>
      <c r="CL73" s="934"/>
      <c r="CM73" s="934"/>
      <c r="CN73" s="935"/>
      <c r="CO73" s="936"/>
      <c r="CR73" s="1079" t="s">
        <v>800</v>
      </c>
      <c r="CS73" s="1080" t="s">
        <v>448</v>
      </c>
      <c r="CT73" s="1081"/>
      <c r="CU73" s="1082"/>
      <c r="CV73" s="1083"/>
      <c r="CW73" s="1084"/>
      <c r="CX73" s="1016"/>
      <c r="CY73" s="898"/>
      <c r="CZ73" s="898"/>
      <c r="DA73" s="934"/>
      <c r="DB73" s="934"/>
      <c r="DC73" s="934"/>
      <c r="DD73" s="934"/>
      <c r="DE73" s="935"/>
      <c r="DF73" s="936"/>
      <c r="DI73" s="1079" t="s">
        <v>800</v>
      </c>
      <c r="DJ73" s="1080" t="s">
        <v>448</v>
      </c>
      <c r="DK73" s="1081"/>
      <c r="DL73" s="1082"/>
      <c r="DM73" s="1083"/>
      <c r="DN73" s="1084"/>
      <c r="DO73" s="1016"/>
      <c r="DP73" s="898"/>
      <c r="DQ73" s="898"/>
      <c r="DR73" s="934"/>
      <c r="DS73" s="934"/>
      <c r="DT73" s="934"/>
      <c r="DU73" s="934"/>
      <c r="DV73" s="935"/>
      <c r="DW73" s="936"/>
      <c r="DZ73" s="1079" t="s">
        <v>800</v>
      </c>
      <c r="EA73" s="1080" t="s">
        <v>448</v>
      </c>
      <c r="EB73" s="1081"/>
      <c r="EC73" s="1082"/>
      <c r="ED73" s="1083"/>
      <c r="EE73" s="1084"/>
      <c r="EF73" s="1016"/>
      <c r="EG73" s="898"/>
      <c r="EH73" s="898"/>
      <c r="EI73" s="934"/>
      <c r="EJ73" s="934"/>
      <c r="EK73" s="934"/>
      <c r="EL73" s="934"/>
      <c r="EM73" s="935"/>
      <c r="EN73" s="936"/>
      <c r="EQ73" s="1079" t="s">
        <v>800</v>
      </c>
      <c r="ER73" s="1080" t="s">
        <v>448</v>
      </c>
      <c r="ES73" s="1081"/>
      <c r="ET73" s="1082"/>
      <c r="EU73" s="1083"/>
      <c r="EV73" s="1084"/>
      <c r="EW73" s="1016"/>
      <c r="EX73" s="898"/>
      <c r="EY73" s="898"/>
      <c r="EZ73" s="934"/>
      <c r="FA73" s="934"/>
      <c r="FB73" s="934"/>
      <c r="FC73" s="934"/>
      <c r="FD73" s="935"/>
      <c r="FE73" s="936"/>
      <c r="FH73" s="1079"/>
      <c r="FI73" s="1080"/>
      <c r="FJ73" s="1081"/>
      <c r="FK73" s="1082"/>
      <c r="FL73" s="1083"/>
      <c r="FM73" s="1084"/>
      <c r="FN73" s="1016"/>
      <c r="FO73" s="898"/>
      <c r="FP73" s="898"/>
      <c r="FQ73" s="934"/>
      <c r="FR73" s="934"/>
      <c r="FS73" s="934"/>
      <c r="FT73" s="934"/>
      <c r="FU73" s="935"/>
      <c r="FV73" s="936"/>
      <c r="FY73" s="1079" t="s">
        <v>800</v>
      </c>
      <c r="FZ73" s="1080" t="s">
        <v>448</v>
      </c>
      <c r="GA73" s="1081"/>
      <c r="GB73" s="1082"/>
      <c r="GC73" s="1083"/>
      <c r="GD73" s="1084"/>
      <c r="GE73" s="1016"/>
      <c r="GF73" s="898"/>
      <c r="GG73" s="898"/>
      <c r="GH73" s="934"/>
      <c r="GI73" s="934"/>
      <c r="GJ73" s="934"/>
      <c r="GK73" s="934"/>
      <c r="GL73" s="935"/>
      <c r="GM73" s="936"/>
      <c r="GP73" s="1079" t="s">
        <v>800</v>
      </c>
      <c r="GQ73" s="1080" t="s">
        <v>448</v>
      </c>
      <c r="GR73" s="1081"/>
      <c r="GS73" s="1082"/>
      <c r="GT73" s="1083"/>
      <c r="GU73" s="1084"/>
      <c r="GV73" s="1016"/>
      <c r="GW73" s="898"/>
      <c r="GX73" s="898"/>
      <c r="GY73" s="934"/>
      <c r="GZ73" s="934"/>
      <c r="HA73" s="934"/>
      <c r="HB73" s="934"/>
      <c r="HC73" s="935"/>
      <c r="HD73" s="936"/>
      <c r="HG73" s="1079" t="s">
        <v>800</v>
      </c>
      <c r="HH73" s="1080" t="s">
        <v>448</v>
      </c>
      <c r="HI73" s="1081"/>
      <c r="HJ73" s="1082"/>
      <c r="HK73" s="1083"/>
      <c r="HL73" s="1084"/>
      <c r="HM73" s="1016"/>
      <c r="HN73" s="898"/>
      <c r="HO73" s="898"/>
      <c r="HP73" s="934"/>
      <c r="HQ73" s="934"/>
      <c r="HR73" s="934"/>
      <c r="HS73" s="934"/>
      <c r="HT73" s="935"/>
      <c r="HU73" s="936"/>
      <c r="HX73" s="1079" t="s">
        <v>800</v>
      </c>
      <c r="HY73" s="1080" t="s">
        <v>448</v>
      </c>
      <c r="HZ73" s="1081"/>
      <c r="IA73" s="1082"/>
      <c r="IB73" s="1083"/>
      <c r="IC73" s="1084"/>
      <c r="ID73" s="1016"/>
      <c r="IE73" s="898"/>
      <c r="IF73" s="898"/>
      <c r="IG73" s="934"/>
      <c r="IH73" s="934"/>
      <c r="II73" s="934"/>
      <c r="IJ73" s="934"/>
      <c r="IK73" s="935"/>
      <c r="IL73" s="936"/>
      <c r="IO73" s="1079" t="s">
        <v>800</v>
      </c>
      <c r="IP73" s="1080" t="s">
        <v>448</v>
      </c>
      <c r="IQ73" s="1081"/>
      <c r="IR73" s="1082"/>
      <c r="IS73" s="1083"/>
      <c r="IT73" s="1084"/>
      <c r="IU73" s="1016"/>
      <c r="IV73" s="898"/>
      <c r="IW73" s="898"/>
      <c r="IX73" s="934"/>
      <c r="IY73" s="934"/>
      <c r="IZ73" s="934"/>
      <c r="JA73" s="934"/>
      <c r="JB73" s="935"/>
      <c r="JC73" s="936"/>
      <c r="JF73" s="1079" t="s">
        <v>800</v>
      </c>
      <c r="JG73" s="1080" t="s">
        <v>448</v>
      </c>
      <c r="JH73" s="1081"/>
      <c r="JI73" s="1082"/>
      <c r="JJ73" s="1083"/>
      <c r="JK73" s="1084"/>
      <c r="JL73" s="1016"/>
      <c r="JM73" s="898"/>
      <c r="JN73" s="898"/>
      <c r="JO73" s="934"/>
      <c r="JP73" s="934"/>
      <c r="JQ73" s="934"/>
      <c r="JR73" s="934"/>
      <c r="JS73" s="935"/>
      <c r="JT73" s="936"/>
      <c r="JW73" s="1079" t="s">
        <v>800</v>
      </c>
      <c r="JX73" s="1080" t="s">
        <v>448</v>
      </c>
      <c r="JY73" s="1081"/>
      <c r="JZ73" s="1082"/>
      <c r="KA73" s="1083"/>
      <c r="KB73" s="1084"/>
      <c r="KC73" s="1016"/>
      <c r="KD73" s="898"/>
      <c r="KE73" s="898"/>
      <c r="KF73" s="934"/>
      <c r="KG73" s="934"/>
      <c r="KH73" s="934"/>
      <c r="KI73" s="934"/>
      <c r="KJ73" s="935"/>
      <c r="KK73" s="936"/>
      <c r="KN73" s="1079" t="s">
        <v>800</v>
      </c>
      <c r="KO73" s="1080" t="s">
        <v>448</v>
      </c>
      <c r="KP73" s="1081"/>
      <c r="KQ73" s="1082"/>
      <c r="KR73" s="1083"/>
      <c r="KS73" s="1084"/>
      <c r="KT73" s="1016"/>
      <c r="KU73" s="898"/>
      <c r="KV73" s="898"/>
      <c r="KW73" s="934"/>
      <c r="KX73" s="934"/>
      <c r="KY73" s="934"/>
      <c r="KZ73" s="934"/>
      <c r="LA73" s="935"/>
      <c r="LB73" s="936"/>
      <c r="LE73" s="1079" t="s">
        <v>800</v>
      </c>
      <c r="LF73" s="1080" t="s">
        <v>448</v>
      </c>
      <c r="LG73" s="1081"/>
      <c r="LH73" s="1082"/>
      <c r="LI73" s="1088">
        <v>0</v>
      </c>
      <c r="LJ73" s="1089"/>
      <c r="LK73" s="1016"/>
      <c r="LL73" s="898"/>
      <c r="LM73" s="898"/>
      <c r="LN73" s="934"/>
      <c r="LO73" s="934"/>
      <c r="LP73" s="934"/>
      <c r="LQ73" s="934"/>
      <c r="LR73" s="935"/>
      <c r="LS73" s="936"/>
      <c r="LV73" s="1079" t="s">
        <v>800</v>
      </c>
      <c r="LW73" s="1080" t="s">
        <v>448</v>
      </c>
      <c r="LX73" s="1081"/>
      <c r="LY73" s="1082"/>
      <c r="LZ73" s="1083"/>
      <c r="MA73" s="1084"/>
      <c r="MB73" s="1016"/>
      <c r="MC73" s="898"/>
      <c r="MD73" s="898"/>
      <c r="ME73" s="934"/>
      <c r="MF73" s="934"/>
      <c r="MG73" s="934"/>
      <c r="MH73" s="934"/>
      <c r="MI73" s="935"/>
      <c r="MJ73" s="936"/>
      <c r="MM73" s="1079" t="s">
        <v>800</v>
      </c>
      <c r="MN73" s="1080" t="s">
        <v>448</v>
      </c>
      <c r="MO73" s="1081"/>
      <c r="MP73" s="1082"/>
      <c r="MQ73" s="1083"/>
      <c r="MR73" s="1084"/>
      <c r="MS73" s="1016"/>
      <c r="MT73" s="898"/>
      <c r="MU73" s="898"/>
      <c r="MV73" s="934"/>
      <c r="MW73" s="934"/>
      <c r="MX73" s="934"/>
      <c r="MY73" s="934"/>
      <c r="MZ73" s="935"/>
      <c r="NA73" s="936"/>
      <c r="ND73" s="1090" t="s">
        <v>800</v>
      </c>
      <c r="NE73" s="1091" t="s">
        <v>448</v>
      </c>
      <c r="NF73" s="977"/>
      <c r="NG73" s="978"/>
      <c r="NH73" s="979"/>
      <c r="NI73" s="1092"/>
      <c r="NJ73" s="1016"/>
      <c r="NK73" s="898"/>
      <c r="NL73" s="898"/>
      <c r="NM73" s="934"/>
      <c r="NN73" s="934"/>
      <c r="NO73" s="934"/>
      <c r="NP73" s="934"/>
      <c r="NQ73" s="935"/>
      <c r="NR73" s="936"/>
      <c r="NU73" s="1093" t="s">
        <v>800</v>
      </c>
      <c r="NV73" s="1094" t="s">
        <v>448</v>
      </c>
      <c r="NW73" s="983"/>
      <c r="NX73" s="984"/>
      <c r="NY73" s="1095"/>
      <c r="NZ73" s="1096"/>
      <c r="OA73" s="1016"/>
      <c r="OB73" s="898"/>
      <c r="OC73" s="898"/>
      <c r="OD73" s="934"/>
      <c r="OE73" s="934"/>
      <c r="OF73" s="934"/>
      <c r="OG73" s="934"/>
      <c r="OH73" s="935"/>
      <c r="OI73" s="936"/>
      <c r="OL73" s="1079" t="s">
        <v>800</v>
      </c>
      <c r="OM73" s="1080" t="s">
        <v>448</v>
      </c>
      <c r="ON73" s="1081"/>
      <c r="OO73" s="1082"/>
      <c r="OP73" s="1083"/>
      <c r="OQ73" s="1084"/>
      <c r="OR73" s="1016"/>
      <c r="OS73" s="898"/>
      <c r="OT73" s="898"/>
      <c r="OU73" s="934"/>
      <c r="OV73" s="934"/>
      <c r="OW73" s="934"/>
      <c r="OX73" s="934"/>
      <c r="OY73" s="935"/>
      <c r="OZ73" s="936"/>
      <c r="PC73" s="1079" t="s">
        <v>800</v>
      </c>
      <c r="PD73" s="1080" t="s">
        <v>448</v>
      </c>
      <c r="PE73" s="1081"/>
      <c r="PF73" s="1082"/>
      <c r="PG73" s="1097"/>
      <c r="PH73" s="1098"/>
      <c r="PI73" s="1024"/>
      <c r="PJ73" s="898"/>
      <c r="PK73" s="898"/>
      <c r="PL73" s="934"/>
      <c r="PM73" s="934"/>
      <c r="PN73" s="934"/>
      <c r="PO73" s="934"/>
      <c r="PP73" s="935"/>
      <c r="PQ73" s="936"/>
      <c r="PT73" s="1079" t="s">
        <v>800</v>
      </c>
      <c r="PU73" s="1080" t="s">
        <v>448</v>
      </c>
      <c r="PV73" s="1081"/>
      <c r="PW73" s="1082"/>
      <c r="PX73" s="1083"/>
      <c r="PY73" s="1084"/>
      <c r="PZ73" s="1016"/>
      <c r="QA73" s="898"/>
      <c r="QB73" s="898"/>
      <c r="QC73" s="934"/>
      <c r="QD73" s="934"/>
      <c r="QE73" s="934"/>
      <c r="QF73" s="934"/>
      <c r="QG73" s="935"/>
      <c r="QH73" s="936"/>
      <c r="QK73" s="1079" t="s">
        <v>800</v>
      </c>
      <c r="QL73" s="1080" t="s">
        <v>448</v>
      </c>
      <c r="QM73" s="1081"/>
      <c r="QN73" s="1082"/>
      <c r="QO73" s="1088">
        <v>0</v>
      </c>
      <c r="QP73" s="1089"/>
      <c r="QQ73" s="1016"/>
      <c r="QR73" s="898"/>
      <c r="QS73" s="898"/>
      <c r="QT73" s="934"/>
      <c r="QU73" s="934"/>
      <c r="QV73" s="934"/>
      <c r="QW73" s="934"/>
      <c r="QX73" s="935"/>
      <c r="QY73" s="936"/>
      <c r="RB73" s="405"/>
      <c r="RC73" s="406"/>
      <c r="RD73" s="407"/>
      <c r="RE73" s="408"/>
      <c r="RF73" s="409"/>
      <c r="RG73" s="410"/>
      <c r="RH73" s="410"/>
      <c r="RI73" s="898"/>
      <c r="RJ73" s="898"/>
      <c r="RK73" s="934"/>
      <c r="RL73" s="934"/>
      <c r="RM73" s="934"/>
      <c r="RN73" s="934"/>
      <c r="RO73" s="935"/>
      <c r="RP73" s="936"/>
      <c r="RS73" s="405"/>
      <c r="RT73" s="406"/>
      <c r="RU73" s="407"/>
      <c r="RV73" s="408"/>
      <c r="RW73" s="409"/>
      <c r="RX73" s="410"/>
      <c r="RY73" s="410"/>
      <c r="RZ73" s="898"/>
      <c r="SA73" s="898"/>
      <c r="SB73" s="934"/>
      <c r="SC73" s="934"/>
      <c r="SD73" s="934"/>
      <c r="SE73" s="934"/>
      <c r="SF73" s="935"/>
      <c r="SG73" s="936"/>
      <c r="SJ73" s="405"/>
      <c r="SK73" s="406"/>
      <c r="SL73" s="407"/>
      <c r="SM73" s="408"/>
      <c r="SN73" s="409"/>
      <c r="SO73" s="410"/>
      <c r="SP73" s="410"/>
      <c r="SQ73" s="898"/>
      <c r="SR73" s="898"/>
      <c r="SS73" s="934"/>
      <c r="ST73" s="934"/>
      <c r="SU73" s="934"/>
      <c r="SV73" s="934"/>
      <c r="SW73" s="935"/>
      <c r="SX73" s="936"/>
    </row>
    <row r="74" spans="2:518" ht="61.5" thickTop="1" thickBot="1">
      <c r="B74" s="958" t="s">
        <v>801</v>
      </c>
      <c r="C74" s="1030" t="s">
        <v>449</v>
      </c>
      <c r="D74" s="1031" t="s">
        <v>148</v>
      </c>
      <c r="E74" s="1044">
        <v>2</v>
      </c>
      <c r="F74" s="1045"/>
      <c r="G74" s="963">
        <f>ROUND(E74*F74,0)</f>
        <v>0</v>
      </c>
      <c r="H74" s="1016"/>
      <c r="K74" s="958" t="s">
        <v>801</v>
      </c>
      <c r="L74" s="1030" t="s">
        <v>449</v>
      </c>
      <c r="M74" s="1031" t="s">
        <v>148</v>
      </c>
      <c r="N74" s="1044">
        <v>2</v>
      </c>
      <c r="O74" s="1046">
        <v>80167</v>
      </c>
      <c r="P74" s="963">
        <f>ROUND(N74*O74,0)</f>
        <v>160334</v>
      </c>
      <c r="Q74" s="1016"/>
      <c r="R74" s="898">
        <f>IF(EXACT(VLOOKUP(K74,OFERTA_0,2,FALSE),L74),1,0)</f>
        <v>1</v>
      </c>
      <c r="S74" s="898">
        <f>IF(EXACT(VLOOKUP(K74,OFERTA_0,3,FALSE),M74),1,0)</f>
        <v>1</v>
      </c>
      <c r="T74" s="899">
        <f>IF(EXACT(VLOOKUP(K74,OFERTA_0,4,FALSE),N74),1,0)</f>
        <v>1</v>
      </c>
      <c r="U74" s="899">
        <f>IF(O74=0,0,1)</f>
        <v>1</v>
      </c>
      <c r="V74" s="899">
        <f>IF(P74=0,0,1)</f>
        <v>1</v>
      </c>
      <c r="W74" s="899">
        <f>PRODUCT(R74:V74)</f>
        <v>1</v>
      </c>
      <c r="X74" s="966">
        <f>ROUND(P74,0)</f>
        <v>160334</v>
      </c>
      <c r="Y74" s="901">
        <f>P74-X74</f>
        <v>0</v>
      </c>
      <c r="Z74" s="872"/>
      <c r="AA74" s="872"/>
      <c r="AB74" s="958" t="s">
        <v>801</v>
      </c>
      <c r="AC74" s="1030" t="s">
        <v>449</v>
      </c>
      <c r="AD74" s="1031" t="s">
        <v>148</v>
      </c>
      <c r="AE74" s="1044">
        <v>2</v>
      </c>
      <c r="AF74" s="1045">
        <v>235000</v>
      </c>
      <c r="AG74" s="963">
        <f>ROUND(AE74*AF74,0)</f>
        <v>470000</v>
      </c>
      <c r="AH74" s="1016"/>
      <c r="AI74" s="898">
        <f>IF(EXACT(VLOOKUP(AB74,OFERTA_0,2,FALSE),AC74),1,0)</f>
        <v>1</v>
      </c>
      <c r="AJ74" s="898">
        <f>IF(EXACT(VLOOKUP(AB74,OFERTA_0,3,FALSE),AD74),1,0)</f>
        <v>1</v>
      </c>
      <c r="AK74" s="899">
        <f>IF(EXACT(VLOOKUP(AB74,OFERTA_0,4,FALSE),AE74),1,0)</f>
        <v>1</v>
      </c>
      <c r="AL74" s="899">
        <f>IF(AF74=0,0,1)</f>
        <v>1</v>
      </c>
      <c r="AM74" s="899">
        <f>IF(AG74=0,0,1)</f>
        <v>1</v>
      </c>
      <c r="AN74" s="899">
        <f>PRODUCT(AI74:AM74)</f>
        <v>1</v>
      </c>
      <c r="AO74" s="966">
        <f>ROUND(AG74,0)</f>
        <v>470000</v>
      </c>
      <c r="AP74" s="901">
        <f>AG74-AO74</f>
        <v>0</v>
      </c>
      <c r="AQ74" s="872"/>
      <c r="AR74" s="872"/>
      <c r="AS74" s="958" t="s">
        <v>801</v>
      </c>
      <c r="AT74" s="1035" t="s">
        <v>449</v>
      </c>
      <c r="AU74" s="1031" t="s">
        <v>148</v>
      </c>
      <c r="AV74" s="1044">
        <v>2</v>
      </c>
      <c r="AW74" s="1047">
        <v>135000</v>
      </c>
      <c r="AX74" s="969">
        <f>ROUND(AV74*AW74,0)</f>
        <v>270000</v>
      </c>
      <c r="AY74" s="1016"/>
      <c r="AZ74" s="898">
        <f>IF(EXACT(VLOOKUP(AS74,OFERTA_0,2,FALSE),AT74),1,0)</f>
        <v>1</v>
      </c>
      <c r="BA74" s="898">
        <f>IF(EXACT(VLOOKUP(AS74,OFERTA_0,3,FALSE),AU74),1,0)</f>
        <v>1</v>
      </c>
      <c r="BB74" s="899">
        <f>IF(EXACT(VLOOKUP(AS74,OFERTA_0,4,FALSE),AV74),1,0)</f>
        <v>1</v>
      </c>
      <c r="BC74" s="899">
        <f>IF(AW74=0,0,1)</f>
        <v>1</v>
      </c>
      <c r="BD74" s="899">
        <f>IF(AX74=0,0,1)</f>
        <v>1</v>
      </c>
      <c r="BE74" s="899">
        <f>PRODUCT(AZ74:BD74)</f>
        <v>1</v>
      </c>
      <c r="BF74" s="966">
        <f>ROUND(AX74,0)</f>
        <v>270000</v>
      </c>
      <c r="BG74" s="901">
        <f>AX74-BF74</f>
        <v>0</v>
      </c>
      <c r="BJ74" s="958" t="s">
        <v>801</v>
      </c>
      <c r="BK74" s="1030" t="s">
        <v>449</v>
      </c>
      <c r="BL74" s="1031" t="s">
        <v>148</v>
      </c>
      <c r="BM74" s="1044">
        <v>2</v>
      </c>
      <c r="BN74" s="1045">
        <v>320000</v>
      </c>
      <c r="BO74" s="963">
        <f>ROUND(BM74*BN74,0)</f>
        <v>640000</v>
      </c>
      <c r="BP74" s="1016"/>
      <c r="BQ74" s="898">
        <f>IF(EXACT(VLOOKUP(BJ74,OFERTA_0,2,FALSE),BK74),1,0)</f>
        <v>1</v>
      </c>
      <c r="BR74" s="898">
        <f>IF(EXACT(VLOOKUP(BJ74,OFERTA_0,3,FALSE),BL74),1,0)</f>
        <v>1</v>
      </c>
      <c r="BS74" s="899">
        <f>IF(EXACT(VLOOKUP(BJ74,OFERTA_0,4,FALSE),BM74),1,0)</f>
        <v>1</v>
      </c>
      <c r="BT74" s="899">
        <f>IF(BN74=0,0,1)</f>
        <v>1</v>
      </c>
      <c r="BU74" s="899">
        <f>IF(BO74=0,0,1)</f>
        <v>1</v>
      </c>
      <c r="BV74" s="899">
        <f>PRODUCT(BQ74:BU74)</f>
        <v>1</v>
      </c>
      <c r="BW74" s="966">
        <f>ROUND(BO74,0)</f>
        <v>640000</v>
      </c>
      <c r="BX74" s="901">
        <f>BO74-BW74</f>
        <v>0</v>
      </c>
      <c r="CA74" s="958" t="s">
        <v>801</v>
      </c>
      <c r="CB74" s="1030" t="s">
        <v>449</v>
      </c>
      <c r="CC74" s="1031" t="s">
        <v>148</v>
      </c>
      <c r="CD74" s="1044">
        <v>2</v>
      </c>
      <c r="CE74" s="1045">
        <v>78082</v>
      </c>
      <c r="CF74" s="963">
        <f>ROUND(CD74*CE74,0)</f>
        <v>156164</v>
      </c>
      <c r="CG74" s="1016"/>
      <c r="CH74" s="898">
        <f>IF(EXACT(VLOOKUP(CA74,OFERTA_0,2,FALSE),CB74),1,0)</f>
        <v>1</v>
      </c>
      <c r="CI74" s="898">
        <f>IF(EXACT(VLOOKUP(CA74,OFERTA_0,3,FALSE),CC74),1,0)</f>
        <v>1</v>
      </c>
      <c r="CJ74" s="899">
        <f>IF(EXACT(VLOOKUP(CA74,OFERTA_0,4,FALSE),CD74),1,0)</f>
        <v>1</v>
      </c>
      <c r="CK74" s="899">
        <f>IF(CE74=0,0,1)</f>
        <v>1</v>
      </c>
      <c r="CL74" s="899">
        <f>IF(CF74=0,0,1)</f>
        <v>1</v>
      </c>
      <c r="CM74" s="899">
        <f>PRODUCT(CH74:CL74)</f>
        <v>1</v>
      </c>
      <c r="CN74" s="966">
        <f>ROUND(CF74,0)</f>
        <v>156164</v>
      </c>
      <c r="CO74" s="901">
        <f>CF74-CN74</f>
        <v>0</v>
      </c>
      <c r="CR74" s="958" t="s">
        <v>801</v>
      </c>
      <c r="CS74" s="1030" t="s">
        <v>449</v>
      </c>
      <c r="CT74" s="1031" t="s">
        <v>148</v>
      </c>
      <c r="CU74" s="1044">
        <v>2</v>
      </c>
      <c r="CV74" s="1045">
        <v>280000</v>
      </c>
      <c r="CW74" s="963">
        <f>ROUND(CU74*CV74,0)</f>
        <v>560000</v>
      </c>
      <c r="CX74" s="1016"/>
      <c r="CY74" s="898">
        <f>IF(EXACT(VLOOKUP(CR74,OFERTA_0,2,FALSE),CS74),1,0)</f>
        <v>1</v>
      </c>
      <c r="CZ74" s="898">
        <f>IF(EXACT(VLOOKUP(CR74,OFERTA_0,3,FALSE),CT74),1,0)</f>
        <v>1</v>
      </c>
      <c r="DA74" s="899">
        <f>IF(EXACT(VLOOKUP(CR74,OFERTA_0,4,FALSE),CU74),1,0)</f>
        <v>1</v>
      </c>
      <c r="DB74" s="899">
        <f>IF(CV74=0,0,1)</f>
        <v>1</v>
      </c>
      <c r="DC74" s="899">
        <f>IF(CW74=0,0,1)</f>
        <v>1</v>
      </c>
      <c r="DD74" s="899">
        <f>PRODUCT(CY74:DC74)</f>
        <v>1</v>
      </c>
      <c r="DE74" s="966">
        <f>ROUND(CW74,0)</f>
        <v>560000</v>
      </c>
      <c r="DF74" s="901">
        <f>CW74-DE74</f>
        <v>0</v>
      </c>
      <c r="DI74" s="958" t="s">
        <v>801</v>
      </c>
      <c r="DJ74" s="1030" t="s">
        <v>449</v>
      </c>
      <c r="DK74" s="1031" t="s">
        <v>148</v>
      </c>
      <c r="DL74" s="1044">
        <v>2</v>
      </c>
      <c r="DM74" s="1045">
        <v>378938</v>
      </c>
      <c r="DN74" s="963">
        <f>ROUND(DL74*DM74,0)</f>
        <v>757876</v>
      </c>
      <c r="DO74" s="1016"/>
      <c r="DP74" s="898">
        <f>IF(EXACT(VLOOKUP(DI74,OFERTA_0,2,FALSE),DJ74),1,0)</f>
        <v>1</v>
      </c>
      <c r="DQ74" s="898">
        <f>IF(EXACT(VLOOKUP(DI74,OFERTA_0,3,FALSE),DK74),1,0)</f>
        <v>1</v>
      </c>
      <c r="DR74" s="899">
        <f>IF(EXACT(VLOOKUP(DI74,OFERTA_0,4,FALSE),DL74),1,0)</f>
        <v>1</v>
      </c>
      <c r="DS74" s="899">
        <f>IF(DM74=0,0,1)</f>
        <v>1</v>
      </c>
      <c r="DT74" s="899">
        <f>IF(DN74=0,0,1)</f>
        <v>1</v>
      </c>
      <c r="DU74" s="899">
        <f>PRODUCT(DP74:DT74)</f>
        <v>1</v>
      </c>
      <c r="DV74" s="966">
        <f>ROUND(DN74,0)</f>
        <v>757876</v>
      </c>
      <c r="DW74" s="901">
        <f>DN74-DV74</f>
        <v>0</v>
      </c>
      <c r="DZ74" s="958" t="s">
        <v>801</v>
      </c>
      <c r="EA74" s="1030" t="s">
        <v>449</v>
      </c>
      <c r="EB74" s="1031" t="s">
        <v>148</v>
      </c>
      <c r="EC74" s="1044">
        <v>2</v>
      </c>
      <c r="ED74" s="1045">
        <v>59950</v>
      </c>
      <c r="EE74" s="963">
        <f>ROUND(EC74*ED74,0)</f>
        <v>119900</v>
      </c>
      <c r="EF74" s="1016"/>
      <c r="EG74" s="898">
        <f>IF(EXACT(VLOOKUP(DZ74,OFERTA_0,2,FALSE),EA74),1,0)</f>
        <v>1</v>
      </c>
      <c r="EH74" s="898">
        <f>IF(EXACT(VLOOKUP(DZ74,OFERTA_0,3,FALSE),EB74),1,0)</f>
        <v>1</v>
      </c>
      <c r="EI74" s="899">
        <f>IF(EXACT(VLOOKUP(DZ74,OFERTA_0,4,FALSE),EC74),1,0)</f>
        <v>1</v>
      </c>
      <c r="EJ74" s="899">
        <f>IF(ED74=0,0,1)</f>
        <v>1</v>
      </c>
      <c r="EK74" s="899">
        <f>IF(EE74=0,0,1)</f>
        <v>1</v>
      </c>
      <c r="EL74" s="899">
        <f>PRODUCT(EG74:EK74)</f>
        <v>1</v>
      </c>
      <c r="EM74" s="966">
        <f>ROUND(EE74,0)</f>
        <v>119900</v>
      </c>
      <c r="EN74" s="901">
        <f>EE74-EM74</f>
        <v>0</v>
      </c>
      <c r="EQ74" s="958" t="s">
        <v>801</v>
      </c>
      <c r="ER74" s="1030" t="s">
        <v>449</v>
      </c>
      <c r="ES74" s="1031" t="s">
        <v>148</v>
      </c>
      <c r="ET74" s="1044">
        <v>2</v>
      </c>
      <c r="EU74" s="1045">
        <v>78500</v>
      </c>
      <c r="EV74" s="963">
        <f>ROUND(ET74*EU74,0)</f>
        <v>157000</v>
      </c>
      <c r="EW74" s="1016"/>
      <c r="EX74" s="898">
        <f>IF(EXACT(VLOOKUP(EQ74,OFERTA_0,2,FALSE),ER74),1,0)</f>
        <v>1</v>
      </c>
      <c r="EY74" s="898">
        <f>IF(EXACT(VLOOKUP(EQ74,OFERTA_0,3,FALSE),ES74),1,0)</f>
        <v>1</v>
      </c>
      <c r="EZ74" s="899">
        <f>IF(EXACT(VLOOKUP(EQ74,OFERTA_0,4,FALSE),ET74),1,0)</f>
        <v>1</v>
      </c>
      <c r="FA74" s="899">
        <f>IF(EU74=0,0,1)</f>
        <v>1</v>
      </c>
      <c r="FB74" s="899">
        <f>IF(EV74=0,0,1)</f>
        <v>1</v>
      </c>
      <c r="FC74" s="899">
        <f>PRODUCT(EX74:FB74)</f>
        <v>1</v>
      </c>
      <c r="FD74" s="966">
        <f>ROUND(EV74,0)</f>
        <v>157000</v>
      </c>
      <c r="FE74" s="901">
        <f>EV74-FD74</f>
        <v>0</v>
      </c>
      <c r="FH74" s="958"/>
      <c r="FI74" s="1030"/>
      <c r="FJ74" s="1031"/>
      <c r="FK74" s="1044"/>
      <c r="FL74" s="1045"/>
      <c r="FM74" s="963">
        <f>ROUND(FK74*FL74,0)</f>
        <v>0</v>
      </c>
      <c r="FN74" s="1016"/>
      <c r="FO74" s="898" t="e">
        <f>IF(EXACT(VLOOKUP(FH74,OFERTA_0,2,FALSE),FI74),1,0)</f>
        <v>#N/A</v>
      </c>
      <c r="FP74" s="898" t="e">
        <f>IF(EXACT(VLOOKUP(FH74,OFERTA_0,3,FALSE),FJ74),1,0)</f>
        <v>#N/A</v>
      </c>
      <c r="FQ74" s="899" t="e">
        <f>IF(EXACT(VLOOKUP(FH74,OFERTA_0,4,FALSE),FK74),1,0)</f>
        <v>#N/A</v>
      </c>
      <c r="FR74" s="899">
        <f>IF(FL74=0,0,1)</f>
        <v>0</v>
      </c>
      <c r="FS74" s="899">
        <f>IF(FM74=0,0,1)</f>
        <v>0</v>
      </c>
      <c r="FT74" s="899" t="e">
        <f>PRODUCT(FO74:FS74)</f>
        <v>#N/A</v>
      </c>
      <c r="FU74" s="966">
        <f>ROUND(FM74,0)</f>
        <v>0</v>
      </c>
      <c r="FV74" s="901">
        <f>FM74-FU74</f>
        <v>0</v>
      </c>
      <c r="FY74" s="958" t="s">
        <v>801</v>
      </c>
      <c r="FZ74" s="1030" t="s">
        <v>449</v>
      </c>
      <c r="GA74" s="1031" t="s">
        <v>148</v>
      </c>
      <c r="GB74" s="1044">
        <v>2</v>
      </c>
      <c r="GC74" s="1046">
        <v>80167</v>
      </c>
      <c r="GD74" s="963">
        <f>ROUND(GB74*GC74,0)</f>
        <v>160334</v>
      </c>
      <c r="GE74" s="1016"/>
      <c r="GF74" s="898">
        <f>IF(EXACT(VLOOKUP(FY74,OFERTA_0,2,FALSE),FZ74),1,0)</f>
        <v>1</v>
      </c>
      <c r="GG74" s="898">
        <f>IF(EXACT(VLOOKUP(FY74,OFERTA_0,3,FALSE),GA74),1,0)</f>
        <v>1</v>
      </c>
      <c r="GH74" s="899">
        <f>IF(EXACT(VLOOKUP(FY74,OFERTA_0,4,FALSE),GB74),1,0)</f>
        <v>1</v>
      </c>
      <c r="GI74" s="899">
        <f>IF(GC74=0,0,1)</f>
        <v>1</v>
      </c>
      <c r="GJ74" s="899">
        <f>IF(GD74=0,0,1)</f>
        <v>1</v>
      </c>
      <c r="GK74" s="899">
        <f>PRODUCT(GF74:GJ74)</f>
        <v>1</v>
      </c>
      <c r="GL74" s="966">
        <f>ROUND(GD74,0)</f>
        <v>160334</v>
      </c>
      <c r="GM74" s="901">
        <f>GD74-GL74</f>
        <v>0</v>
      </c>
      <c r="GP74" s="958" t="s">
        <v>801</v>
      </c>
      <c r="GQ74" s="1030" t="s">
        <v>449</v>
      </c>
      <c r="GR74" s="1031" t="s">
        <v>148</v>
      </c>
      <c r="GS74" s="1044">
        <v>2</v>
      </c>
      <c r="GT74" s="1045">
        <v>78560</v>
      </c>
      <c r="GU74" s="963">
        <f>ROUND(GS74*GT74,0)</f>
        <v>157120</v>
      </c>
      <c r="GV74" s="1016"/>
      <c r="GW74" s="898">
        <f>IF(EXACT(VLOOKUP(GP74,OFERTA_0,2,FALSE),GQ74),1,0)</f>
        <v>1</v>
      </c>
      <c r="GX74" s="898">
        <f>IF(EXACT(VLOOKUP(GP74,OFERTA_0,3,FALSE),GR74),1,0)</f>
        <v>1</v>
      </c>
      <c r="GY74" s="899">
        <f>IF(EXACT(VLOOKUP(GP74,OFERTA_0,4,FALSE),GS74),1,0)</f>
        <v>1</v>
      </c>
      <c r="GZ74" s="899">
        <f>IF(GT74=0,0,1)</f>
        <v>1</v>
      </c>
      <c r="HA74" s="899">
        <f>IF(GU74=0,0,1)</f>
        <v>1</v>
      </c>
      <c r="HB74" s="899">
        <f>PRODUCT(GW74:HA74)</f>
        <v>1</v>
      </c>
      <c r="HC74" s="966">
        <f>ROUND(GU74,0)</f>
        <v>157120</v>
      </c>
      <c r="HD74" s="901">
        <f>GU74-HC74</f>
        <v>0</v>
      </c>
      <c r="HG74" s="958" t="s">
        <v>801</v>
      </c>
      <c r="HH74" s="1030" t="s">
        <v>449</v>
      </c>
      <c r="HI74" s="1031" t="s">
        <v>148</v>
      </c>
      <c r="HJ74" s="1044">
        <v>2</v>
      </c>
      <c r="HK74" s="1045">
        <v>191388</v>
      </c>
      <c r="HL74" s="963">
        <f>ROUND(HJ74*HK74,0)</f>
        <v>382776</v>
      </c>
      <c r="HM74" s="1016"/>
      <c r="HN74" s="898">
        <f>IF(EXACT(VLOOKUP(HG74,OFERTA_0,2,FALSE),HH74),1,0)</f>
        <v>1</v>
      </c>
      <c r="HO74" s="898">
        <f>IF(EXACT(VLOOKUP(HG74,OFERTA_0,3,FALSE),HI74),1,0)</f>
        <v>1</v>
      </c>
      <c r="HP74" s="899">
        <f>IF(EXACT(VLOOKUP(HG74,OFERTA_0,4,FALSE),HJ74),1,0)</f>
        <v>1</v>
      </c>
      <c r="HQ74" s="899">
        <f>IF(HK74=0,0,1)</f>
        <v>1</v>
      </c>
      <c r="HR74" s="899">
        <f>IF(HL74=0,0,1)</f>
        <v>1</v>
      </c>
      <c r="HS74" s="899">
        <f>PRODUCT(HN74:HR74)</f>
        <v>1</v>
      </c>
      <c r="HT74" s="966">
        <f>ROUND(HL74,0)</f>
        <v>382776</v>
      </c>
      <c r="HU74" s="901">
        <f>HL74-HT74</f>
        <v>0</v>
      </c>
      <c r="HX74" s="958" t="s">
        <v>801</v>
      </c>
      <c r="HY74" s="1030" t="s">
        <v>449</v>
      </c>
      <c r="HZ74" s="1031" t="s">
        <v>148</v>
      </c>
      <c r="IA74" s="1044">
        <v>2</v>
      </c>
      <c r="IB74" s="1048">
        <v>209533</v>
      </c>
      <c r="IC74" s="972">
        <f>ROUND(IA74*IB74,0)</f>
        <v>419066</v>
      </c>
      <c r="ID74" s="1016"/>
      <c r="IE74" s="898">
        <f>IF(EXACT(VLOOKUP(HX74,OFERTA_0,2,FALSE),HY74),1,0)</f>
        <v>1</v>
      </c>
      <c r="IF74" s="898">
        <f>IF(EXACT(VLOOKUP(HX74,OFERTA_0,3,FALSE),HZ74),1,0)</f>
        <v>1</v>
      </c>
      <c r="IG74" s="899">
        <f>IF(EXACT(VLOOKUP(HX74,OFERTA_0,4,FALSE),IA74),1,0)</f>
        <v>1</v>
      </c>
      <c r="IH74" s="899">
        <f>IF(IB74=0,0,1)</f>
        <v>1</v>
      </c>
      <c r="II74" s="899">
        <f>IF(IC74=0,0,1)</f>
        <v>1</v>
      </c>
      <c r="IJ74" s="899">
        <f>PRODUCT(IE74:II74)</f>
        <v>1</v>
      </c>
      <c r="IK74" s="966">
        <f>ROUND(IC74,0)</f>
        <v>419066</v>
      </c>
      <c r="IL74" s="901">
        <f>IC74-IK74</f>
        <v>0</v>
      </c>
      <c r="IO74" s="958" t="s">
        <v>801</v>
      </c>
      <c r="IP74" s="1030" t="s">
        <v>449</v>
      </c>
      <c r="IQ74" s="1031" t="s">
        <v>148</v>
      </c>
      <c r="IR74" s="1044">
        <v>2</v>
      </c>
      <c r="IS74" s="1045">
        <v>154669</v>
      </c>
      <c r="IT74" s="963">
        <f>ROUND(IR74*IS74,0)</f>
        <v>309338</v>
      </c>
      <c r="IU74" s="1016"/>
      <c r="IV74" s="898">
        <f>IF(EXACT(VLOOKUP(IO74,OFERTA_0,2,FALSE),IP74),1,0)</f>
        <v>1</v>
      </c>
      <c r="IW74" s="898">
        <f>IF(EXACT(VLOOKUP(IO74,OFERTA_0,3,FALSE),IQ74),1,0)</f>
        <v>1</v>
      </c>
      <c r="IX74" s="899">
        <f>IF(EXACT(VLOOKUP(IO74,OFERTA_0,4,FALSE),IR74),1,0)</f>
        <v>1</v>
      </c>
      <c r="IY74" s="899">
        <f>IF(IS74=0,0,1)</f>
        <v>1</v>
      </c>
      <c r="IZ74" s="899">
        <f>IF(IT74=0,0,1)</f>
        <v>1</v>
      </c>
      <c r="JA74" s="899">
        <f>PRODUCT(IV74:IZ74)</f>
        <v>1</v>
      </c>
      <c r="JB74" s="966">
        <f>ROUND(IT74,0)</f>
        <v>309338</v>
      </c>
      <c r="JC74" s="901">
        <f>IT74-JB74</f>
        <v>0</v>
      </c>
      <c r="JF74" s="958" t="s">
        <v>801</v>
      </c>
      <c r="JG74" s="1030" t="s">
        <v>449</v>
      </c>
      <c r="JH74" s="1031" t="s">
        <v>148</v>
      </c>
      <c r="JI74" s="1044">
        <v>2</v>
      </c>
      <c r="JJ74" s="1045">
        <v>385000</v>
      </c>
      <c r="JK74" s="963">
        <f>ROUND(JI74*JJ74,0)</f>
        <v>770000</v>
      </c>
      <c r="JL74" s="1016"/>
      <c r="JM74" s="898">
        <f>IF(EXACT(VLOOKUP(JF74,OFERTA_0,2,FALSE),JG74),1,0)</f>
        <v>1</v>
      </c>
      <c r="JN74" s="898">
        <f>IF(EXACT(VLOOKUP(JF74,OFERTA_0,3,FALSE),JH74),1,0)</f>
        <v>1</v>
      </c>
      <c r="JO74" s="899">
        <f>IF(EXACT(VLOOKUP(JF74,OFERTA_0,4,FALSE),JI74),1,0)</f>
        <v>1</v>
      </c>
      <c r="JP74" s="899">
        <f>IF(JJ74=0,0,1)</f>
        <v>1</v>
      </c>
      <c r="JQ74" s="899">
        <f>IF(JK74=0,0,1)</f>
        <v>1</v>
      </c>
      <c r="JR74" s="899">
        <f>PRODUCT(JM74:JQ74)</f>
        <v>1</v>
      </c>
      <c r="JS74" s="966">
        <f>ROUND(JK74,0)</f>
        <v>770000</v>
      </c>
      <c r="JT74" s="901">
        <f>JK74-JS74</f>
        <v>0</v>
      </c>
      <c r="JW74" s="958" t="s">
        <v>801</v>
      </c>
      <c r="JX74" s="1030" t="s">
        <v>449</v>
      </c>
      <c r="JY74" s="1031" t="s">
        <v>148</v>
      </c>
      <c r="JZ74" s="1044">
        <v>2</v>
      </c>
      <c r="KA74" s="1045">
        <v>647088.89939999999</v>
      </c>
      <c r="KB74" s="963">
        <f>ROUND(JZ74*KA74,0)</f>
        <v>1294178</v>
      </c>
      <c r="KC74" s="1016"/>
      <c r="KD74" s="898">
        <f>IF(EXACT(VLOOKUP(JW74,OFERTA_0,2,FALSE),JX74),1,0)</f>
        <v>1</v>
      </c>
      <c r="KE74" s="898">
        <f>IF(EXACT(VLOOKUP(JW74,OFERTA_0,3,FALSE),JY74),1,0)</f>
        <v>1</v>
      </c>
      <c r="KF74" s="899">
        <f>IF(EXACT(VLOOKUP(JW74,OFERTA_0,4,FALSE),JZ74),1,0)</f>
        <v>1</v>
      </c>
      <c r="KG74" s="899">
        <f>IF(KA74=0,0,1)</f>
        <v>1</v>
      </c>
      <c r="KH74" s="899">
        <f>IF(KB74=0,0,1)</f>
        <v>1</v>
      </c>
      <c r="KI74" s="899">
        <f>PRODUCT(KD74:KH74)</f>
        <v>1</v>
      </c>
      <c r="KJ74" s="966">
        <f>ROUND(KB74,0)</f>
        <v>1294178</v>
      </c>
      <c r="KK74" s="901">
        <f>KB74-KJ74</f>
        <v>0</v>
      </c>
      <c r="KN74" s="958" t="s">
        <v>801</v>
      </c>
      <c r="KO74" s="1030" t="s">
        <v>449</v>
      </c>
      <c r="KP74" s="1031" t="s">
        <v>148</v>
      </c>
      <c r="KQ74" s="1044">
        <v>2</v>
      </c>
      <c r="KR74" s="1045">
        <v>36933</v>
      </c>
      <c r="KS74" s="963">
        <f>ROUND(KQ74*KR74,0)</f>
        <v>73866</v>
      </c>
      <c r="KT74" s="1016"/>
      <c r="KU74" s="898">
        <f>IF(EXACT(VLOOKUP(KN74,OFERTA_0,2,FALSE),KO74),1,0)</f>
        <v>1</v>
      </c>
      <c r="KV74" s="898">
        <f>IF(EXACT(VLOOKUP(KN74,OFERTA_0,3,FALSE),KP74),1,0)</f>
        <v>1</v>
      </c>
      <c r="KW74" s="899">
        <f>IF(EXACT(VLOOKUP(KN74,OFERTA_0,4,FALSE),KQ74),1,0)</f>
        <v>1</v>
      </c>
      <c r="KX74" s="899">
        <f>IF(KR74=0,0,1)</f>
        <v>1</v>
      </c>
      <c r="KY74" s="899">
        <f>IF(KS74=0,0,1)</f>
        <v>1</v>
      </c>
      <c r="KZ74" s="899">
        <f>PRODUCT(KU74:KY74)</f>
        <v>1</v>
      </c>
      <c r="LA74" s="966">
        <f>ROUND(KS74,0)</f>
        <v>73866</v>
      </c>
      <c r="LB74" s="901">
        <f>KS74-LA74</f>
        <v>0</v>
      </c>
      <c r="LE74" s="958" t="s">
        <v>801</v>
      </c>
      <c r="LF74" s="1030" t="s">
        <v>449</v>
      </c>
      <c r="LG74" s="1031" t="s">
        <v>148</v>
      </c>
      <c r="LH74" s="1044">
        <v>2</v>
      </c>
      <c r="LI74" s="1049">
        <v>149550</v>
      </c>
      <c r="LJ74" s="974">
        <f>ROUND(LH74*LI74,0)</f>
        <v>299100</v>
      </c>
      <c r="LK74" s="1016"/>
      <c r="LL74" s="898">
        <f>IF(EXACT(VLOOKUP(LE74,OFERTA_0,2,FALSE),LF74),1,0)</f>
        <v>1</v>
      </c>
      <c r="LM74" s="898">
        <f>IF(EXACT(VLOOKUP(LE74,OFERTA_0,3,FALSE),LG74),1,0)</f>
        <v>1</v>
      </c>
      <c r="LN74" s="899">
        <f>IF(EXACT(VLOOKUP(LE74,OFERTA_0,4,FALSE),LH74),1,0)</f>
        <v>1</v>
      </c>
      <c r="LO74" s="899">
        <f>IF(LI74=0,0,1)</f>
        <v>1</v>
      </c>
      <c r="LP74" s="899">
        <f>IF(LJ74=0,0,1)</f>
        <v>1</v>
      </c>
      <c r="LQ74" s="899">
        <f>PRODUCT(LL74:LP74)</f>
        <v>1</v>
      </c>
      <c r="LR74" s="966">
        <f>ROUND(LJ74,0)</f>
        <v>299100</v>
      </c>
      <c r="LS74" s="901">
        <f>LJ74-LR74</f>
        <v>0</v>
      </c>
      <c r="LV74" s="958" t="s">
        <v>801</v>
      </c>
      <c r="LW74" s="1030" t="s">
        <v>449</v>
      </c>
      <c r="LX74" s="1031" t="s">
        <v>148</v>
      </c>
      <c r="LY74" s="1044">
        <v>2</v>
      </c>
      <c r="LZ74" s="1045">
        <v>292500</v>
      </c>
      <c r="MA74" s="963">
        <f>ROUND(LY74*LZ74,0)</f>
        <v>585000</v>
      </c>
      <c r="MB74" s="1016"/>
      <c r="MC74" s="898">
        <f>IF(EXACT(VLOOKUP(LV74,OFERTA_0,2,FALSE),LW74),1,0)</f>
        <v>1</v>
      </c>
      <c r="MD74" s="898">
        <f>IF(EXACT(VLOOKUP(LV74,OFERTA_0,3,FALSE),LX74),1,0)</f>
        <v>1</v>
      </c>
      <c r="ME74" s="899">
        <f>IF(EXACT(VLOOKUP(LV74,OFERTA_0,4,FALSE),LY74),1,0)</f>
        <v>1</v>
      </c>
      <c r="MF74" s="899">
        <f>IF(LZ74=0,0,1)</f>
        <v>1</v>
      </c>
      <c r="MG74" s="899">
        <f>IF(MA74=0,0,1)</f>
        <v>1</v>
      </c>
      <c r="MH74" s="899">
        <f>PRODUCT(MC74:MG74)</f>
        <v>1</v>
      </c>
      <c r="MI74" s="966">
        <f>ROUND(MA74,0)</f>
        <v>585000</v>
      </c>
      <c r="MJ74" s="901">
        <f>MA74-MI74</f>
        <v>0</v>
      </c>
      <c r="MM74" s="958" t="s">
        <v>801</v>
      </c>
      <c r="MN74" s="1030" t="s">
        <v>449</v>
      </c>
      <c r="MO74" s="1031" t="s">
        <v>148</v>
      </c>
      <c r="MP74" s="1044">
        <v>2</v>
      </c>
      <c r="MQ74" s="1045">
        <v>450000</v>
      </c>
      <c r="MR74" s="963">
        <f>ROUND(MP74*MQ74,0)</f>
        <v>900000</v>
      </c>
      <c r="MS74" s="1016"/>
      <c r="MT74" s="898">
        <f>IF(EXACT(VLOOKUP(MM74,OFERTA_0,2,FALSE),MN74),1,0)</f>
        <v>1</v>
      </c>
      <c r="MU74" s="898">
        <f>IF(EXACT(VLOOKUP(MM74,OFERTA_0,3,FALSE),MO74),1,0)</f>
        <v>1</v>
      </c>
      <c r="MV74" s="899">
        <f>IF(EXACT(VLOOKUP(MM74,OFERTA_0,4,FALSE),MP74),1,0)</f>
        <v>1</v>
      </c>
      <c r="MW74" s="899">
        <f>IF(MQ74=0,0,1)</f>
        <v>1</v>
      </c>
      <c r="MX74" s="899">
        <f>IF(MR74=0,0,1)</f>
        <v>1</v>
      </c>
      <c r="MY74" s="899">
        <f>PRODUCT(MT74:MX74)</f>
        <v>1</v>
      </c>
      <c r="MZ74" s="966">
        <f>ROUND(MR74,0)</f>
        <v>900000</v>
      </c>
      <c r="NA74" s="901">
        <f>MR74-MZ74</f>
        <v>0</v>
      </c>
      <c r="ND74" s="975" t="s">
        <v>801</v>
      </c>
      <c r="NE74" s="976" t="s">
        <v>449</v>
      </c>
      <c r="NF74" s="977" t="s">
        <v>148</v>
      </c>
      <c r="NG74" s="978">
        <v>2</v>
      </c>
      <c r="NH74" s="979">
        <v>143843.04</v>
      </c>
      <c r="NI74" s="980">
        <v>287686</v>
      </c>
      <c r="NJ74" s="1016"/>
      <c r="NK74" s="898">
        <f>IF(EXACT(VLOOKUP(ND74,OFERTA_0,2,FALSE),NE74),1,0)</f>
        <v>1</v>
      </c>
      <c r="NL74" s="898">
        <f>IF(EXACT(VLOOKUP(ND74,OFERTA_0,3,FALSE),NF74),1,0)</f>
        <v>1</v>
      </c>
      <c r="NM74" s="899">
        <f>IF(EXACT(VLOOKUP(ND74,OFERTA_0,4,FALSE),NG74),1,0)</f>
        <v>1</v>
      </c>
      <c r="NN74" s="899">
        <f>IF(NH74=0,0,1)</f>
        <v>1</v>
      </c>
      <c r="NO74" s="899">
        <f>IF(NI74=0,0,1)</f>
        <v>1</v>
      </c>
      <c r="NP74" s="899">
        <f>PRODUCT(NK74:NO74)</f>
        <v>1</v>
      </c>
      <c r="NQ74" s="966">
        <f>ROUND(NI74,0)</f>
        <v>287686</v>
      </c>
      <c r="NR74" s="901">
        <f>NI74-NQ74</f>
        <v>0</v>
      </c>
      <c r="NU74" s="981" t="s">
        <v>801</v>
      </c>
      <c r="NV74" s="982" t="s">
        <v>449</v>
      </c>
      <c r="NW74" s="983" t="s">
        <v>148</v>
      </c>
      <c r="NX74" s="984">
        <v>2</v>
      </c>
      <c r="NY74" s="1050">
        <v>145296</v>
      </c>
      <c r="NZ74" s="986">
        <f>ROUND(NX74*NY74,0)</f>
        <v>290592</v>
      </c>
      <c r="OA74" s="1016"/>
      <c r="OB74" s="898">
        <f>IF(EXACT(VLOOKUP(NU74,OFERTA_0,2,FALSE),NV74),1,0)</f>
        <v>1</v>
      </c>
      <c r="OC74" s="898">
        <f>IF(EXACT(VLOOKUP(NU74,OFERTA_0,3,FALSE),NW74),1,0)</f>
        <v>1</v>
      </c>
      <c r="OD74" s="899">
        <f>IF(EXACT(VLOOKUP(NU74,OFERTA_0,4,FALSE),NX74),1,0)</f>
        <v>1</v>
      </c>
      <c r="OE74" s="899">
        <f>IF(NY74=0,0,1)</f>
        <v>1</v>
      </c>
      <c r="OF74" s="899">
        <f>IF(NZ74=0,0,1)</f>
        <v>1</v>
      </c>
      <c r="OG74" s="899">
        <f>PRODUCT(OB74:OF74)</f>
        <v>1</v>
      </c>
      <c r="OH74" s="966">
        <f>ROUND(NZ74,0)</f>
        <v>290592</v>
      </c>
      <c r="OI74" s="901">
        <f>NZ74-OH74</f>
        <v>0</v>
      </c>
      <c r="OL74" s="958" t="s">
        <v>801</v>
      </c>
      <c r="OM74" s="1030" t="s">
        <v>449</v>
      </c>
      <c r="ON74" s="1031" t="s">
        <v>148</v>
      </c>
      <c r="OO74" s="1044">
        <v>2</v>
      </c>
      <c r="OP74" s="1045">
        <v>148747</v>
      </c>
      <c r="OQ74" s="963">
        <f>ROUND(OO74*OP74,0)</f>
        <v>297494</v>
      </c>
      <c r="OR74" s="1016"/>
      <c r="OS74" s="898">
        <f>IF(EXACT(VLOOKUP(OL74,OFERTA_0,2,FALSE),OM74),1,0)</f>
        <v>1</v>
      </c>
      <c r="OT74" s="898">
        <f>IF(EXACT(VLOOKUP(OL74,OFERTA_0,3,FALSE),ON74),1,0)</f>
        <v>1</v>
      </c>
      <c r="OU74" s="899">
        <f>IF(EXACT(VLOOKUP(OL74,OFERTA_0,4,FALSE),OO74),1,0)</f>
        <v>1</v>
      </c>
      <c r="OV74" s="899">
        <f>IF(OP74=0,0,1)</f>
        <v>1</v>
      </c>
      <c r="OW74" s="899">
        <f>IF(OQ74=0,0,1)</f>
        <v>1</v>
      </c>
      <c r="OX74" s="899">
        <f>PRODUCT(OS74:OW74)</f>
        <v>1</v>
      </c>
      <c r="OY74" s="966">
        <f>ROUND(OQ74,0)</f>
        <v>297494</v>
      </c>
      <c r="OZ74" s="901">
        <f>OQ74-OY74</f>
        <v>0</v>
      </c>
      <c r="PC74" s="958" t="s">
        <v>801</v>
      </c>
      <c r="PD74" s="1030" t="s">
        <v>449</v>
      </c>
      <c r="PE74" s="1031" t="s">
        <v>148</v>
      </c>
      <c r="PF74" s="1044">
        <v>2</v>
      </c>
      <c r="PG74" s="1059">
        <v>194350</v>
      </c>
      <c r="PH74" s="988">
        <v>388700</v>
      </c>
      <c r="PI74" s="1024"/>
      <c r="PJ74" s="898">
        <f>IF(EXACT(VLOOKUP(PC74,OFERTA_0,2,FALSE),PD74),1,0)</f>
        <v>1</v>
      </c>
      <c r="PK74" s="898">
        <f>IF(EXACT(VLOOKUP(PC74,OFERTA_0,3,FALSE),PE74),1,0)</f>
        <v>1</v>
      </c>
      <c r="PL74" s="899">
        <f>IF(EXACT(VLOOKUP(PC74,OFERTA_0,4,FALSE),PF74),1,0)</f>
        <v>1</v>
      </c>
      <c r="PM74" s="899">
        <f>IF(PG74=0,0,1)</f>
        <v>1</v>
      </c>
      <c r="PN74" s="899">
        <f>IF(PH74=0,0,1)</f>
        <v>1</v>
      </c>
      <c r="PO74" s="899">
        <f>PRODUCT(PJ74:PN74)</f>
        <v>1</v>
      </c>
      <c r="PP74" s="966">
        <f>ROUND(PH74,0)</f>
        <v>388700</v>
      </c>
      <c r="PQ74" s="901">
        <f>PH74-PP74</f>
        <v>0</v>
      </c>
      <c r="PT74" s="958" t="s">
        <v>801</v>
      </c>
      <c r="PU74" s="1030" t="s">
        <v>449</v>
      </c>
      <c r="PV74" s="1031" t="s">
        <v>148</v>
      </c>
      <c r="PW74" s="1044">
        <v>2</v>
      </c>
      <c r="PX74" s="1045">
        <v>78499</v>
      </c>
      <c r="PY74" s="963">
        <f>ROUND(PW74*PX74,0)</f>
        <v>156998</v>
      </c>
      <c r="PZ74" s="1016"/>
      <c r="QA74" s="898">
        <f>IF(EXACT(VLOOKUP(PT74,OFERTA_0,2,FALSE),PU74),1,0)</f>
        <v>1</v>
      </c>
      <c r="QB74" s="898">
        <f>IF(EXACT(VLOOKUP(PT74,OFERTA_0,3,FALSE),PV74),1,0)</f>
        <v>1</v>
      </c>
      <c r="QC74" s="899">
        <f>IF(EXACT(VLOOKUP(PT74,OFERTA_0,4,FALSE),PW74),1,0)</f>
        <v>1</v>
      </c>
      <c r="QD74" s="899">
        <f>IF(PX74=0,0,1)</f>
        <v>1</v>
      </c>
      <c r="QE74" s="899">
        <f>IF(PY74=0,0,1)</f>
        <v>1</v>
      </c>
      <c r="QF74" s="899">
        <f>PRODUCT(QA74:QE74)</f>
        <v>1</v>
      </c>
      <c r="QG74" s="966">
        <f>ROUND(PY74,0)</f>
        <v>156998</v>
      </c>
      <c r="QH74" s="901">
        <f>PY74-QG74</f>
        <v>0</v>
      </c>
      <c r="QK74" s="958" t="s">
        <v>801</v>
      </c>
      <c r="QL74" s="1030" t="s">
        <v>449</v>
      </c>
      <c r="QM74" s="1031" t="s">
        <v>148</v>
      </c>
      <c r="QN74" s="1044">
        <v>2</v>
      </c>
      <c r="QO74" s="1049">
        <v>150297.74999999997</v>
      </c>
      <c r="QP74" s="974">
        <f>ROUND(QN74*QO74,0)</f>
        <v>300596</v>
      </c>
      <c r="QQ74" s="1016"/>
      <c r="QR74" s="898">
        <f>IF(EXACT(VLOOKUP(QK74,OFERTA_0,2,FALSE),QL74),1,0)</f>
        <v>1</v>
      </c>
      <c r="QS74" s="898">
        <f>IF(EXACT(VLOOKUP(QK74,OFERTA_0,3,FALSE),QM74),1,0)</f>
        <v>1</v>
      </c>
      <c r="QT74" s="899">
        <f>IF(EXACT(VLOOKUP(QK74,OFERTA_0,4,FALSE),QN74),1,0)</f>
        <v>1</v>
      </c>
      <c r="QU74" s="899">
        <f>IF(QO74=0,0,1)</f>
        <v>1</v>
      </c>
      <c r="QV74" s="899">
        <f>IF(QP74=0,0,1)</f>
        <v>1</v>
      </c>
      <c r="QW74" s="899">
        <f>PRODUCT(QR74:QV74)</f>
        <v>1</v>
      </c>
      <c r="QX74" s="966">
        <f>ROUND(QP74,0)</f>
        <v>300596</v>
      </c>
      <c r="QY74" s="901">
        <f>QP74-QX74</f>
        <v>0</v>
      </c>
      <c r="RB74" s="405"/>
      <c r="RC74" s="406"/>
      <c r="RD74" s="407"/>
      <c r="RE74" s="408"/>
      <c r="RF74" s="409"/>
      <c r="RG74" s="410"/>
      <c r="RH74" s="410"/>
      <c r="RI74" s="898"/>
      <c r="RJ74" s="898"/>
      <c r="RK74" s="934"/>
      <c r="RL74" s="934"/>
      <c r="RM74" s="934"/>
      <c r="RN74" s="934"/>
      <c r="RO74" s="935"/>
      <c r="RP74" s="936"/>
      <c r="RS74" s="405"/>
      <c r="RT74" s="406"/>
      <c r="RU74" s="407"/>
      <c r="RV74" s="408"/>
      <c r="RW74" s="409"/>
      <c r="RX74" s="410"/>
      <c r="RY74" s="410"/>
      <c r="RZ74" s="898"/>
      <c r="SA74" s="898"/>
      <c r="SB74" s="934"/>
      <c r="SC74" s="934"/>
      <c r="SD74" s="934"/>
      <c r="SE74" s="934"/>
      <c r="SF74" s="935"/>
      <c r="SG74" s="936"/>
      <c r="SJ74" s="405"/>
      <c r="SK74" s="406"/>
      <c r="SL74" s="407"/>
      <c r="SM74" s="408"/>
      <c r="SN74" s="409"/>
      <c r="SO74" s="410"/>
      <c r="SP74" s="410"/>
      <c r="SQ74" s="898"/>
      <c r="SR74" s="898"/>
      <c r="SS74" s="934"/>
      <c r="ST74" s="934"/>
      <c r="SU74" s="934"/>
      <c r="SV74" s="934"/>
      <c r="SW74" s="935"/>
      <c r="SX74" s="936"/>
    </row>
    <row r="75" spans="2:518" ht="18.75" thickTop="1" thickBot="1">
      <c r="B75" s="1079" t="s">
        <v>802</v>
      </c>
      <c r="C75" s="1080" t="s">
        <v>450</v>
      </c>
      <c r="D75" s="1081"/>
      <c r="E75" s="1082"/>
      <c r="F75" s="1083"/>
      <c r="G75" s="1084"/>
      <c r="H75" s="1016"/>
      <c r="K75" s="1079" t="s">
        <v>802</v>
      </c>
      <c r="L75" s="1080" t="s">
        <v>450</v>
      </c>
      <c r="M75" s="1081"/>
      <c r="N75" s="1082"/>
      <c r="O75" s="1083"/>
      <c r="P75" s="1084"/>
      <c r="Q75" s="1016"/>
      <c r="R75" s="898"/>
      <c r="S75" s="898"/>
      <c r="T75" s="934"/>
      <c r="U75" s="934"/>
      <c r="V75" s="934"/>
      <c r="W75" s="934"/>
      <c r="X75" s="935"/>
      <c r="Y75" s="936"/>
      <c r="Z75" s="872"/>
      <c r="AA75" s="872"/>
      <c r="AB75" s="1079" t="s">
        <v>802</v>
      </c>
      <c r="AC75" s="1080" t="s">
        <v>450</v>
      </c>
      <c r="AD75" s="1081"/>
      <c r="AE75" s="1082"/>
      <c r="AF75" s="1083"/>
      <c r="AG75" s="1084"/>
      <c r="AH75" s="1016"/>
      <c r="AI75" s="898"/>
      <c r="AJ75" s="898"/>
      <c r="AK75" s="934"/>
      <c r="AL75" s="934"/>
      <c r="AM75" s="934"/>
      <c r="AN75" s="934"/>
      <c r="AO75" s="935"/>
      <c r="AP75" s="936"/>
      <c r="AQ75" s="872"/>
      <c r="AR75" s="872"/>
      <c r="AS75" s="1079" t="s">
        <v>802</v>
      </c>
      <c r="AT75" s="1085" t="s">
        <v>450</v>
      </c>
      <c r="AU75" s="1081"/>
      <c r="AV75" s="1082"/>
      <c r="AW75" s="1086"/>
      <c r="AX75" s="1087"/>
      <c r="AY75" s="1016"/>
      <c r="AZ75" s="898"/>
      <c r="BA75" s="898"/>
      <c r="BB75" s="934"/>
      <c r="BC75" s="934"/>
      <c r="BD75" s="934"/>
      <c r="BE75" s="934"/>
      <c r="BF75" s="935"/>
      <c r="BG75" s="936"/>
      <c r="BJ75" s="1079" t="s">
        <v>802</v>
      </c>
      <c r="BK75" s="1080" t="s">
        <v>450</v>
      </c>
      <c r="BL75" s="1081"/>
      <c r="BM75" s="1082"/>
      <c r="BN75" s="1083"/>
      <c r="BO75" s="1084"/>
      <c r="BP75" s="1016"/>
      <c r="BQ75" s="898"/>
      <c r="BR75" s="898"/>
      <c r="BS75" s="934"/>
      <c r="BT75" s="934"/>
      <c r="BU75" s="934"/>
      <c r="BV75" s="934"/>
      <c r="BW75" s="935"/>
      <c r="BX75" s="936"/>
      <c r="CA75" s="1079" t="s">
        <v>802</v>
      </c>
      <c r="CB75" s="1080" t="s">
        <v>450</v>
      </c>
      <c r="CC75" s="1081"/>
      <c r="CD75" s="1082"/>
      <c r="CE75" s="1083"/>
      <c r="CF75" s="1084"/>
      <c r="CG75" s="1016"/>
      <c r="CH75" s="898"/>
      <c r="CI75" s="898"/>
      <c r="CJ75" s="934"/>
      <c r="CK75" s="934"/>
      <c r="CL75" s="934"/>
      <c r="CM75" s="934"/>
      <c r="CN75" s="935"/>
      <c r="CO75" s="936"/>
      <c r="CR75" s="1079" t="s">
        <v>802</v>
      </c>
      <c r="CS75" s="1080" t="s">
        <v>450</v>
      </c>
      <c r="CT75" s="1081"/>
      <c r="CU75" s="1082"/>
      <c r="CV75" s="1083"/>
      <c r="CW75" s="1084"/>
      <c r="CX75" s="1016"/>
      <c r="CY75" s="898"/>
      <c r="CZ75" s="898"/>
      <c r="DA75" s="934"/>
      <c r="DB75" s="934"/>
      <c r="DC75" s="934"/>
      <c r="DD75" s="934"/>
      <c r="DE75" s="935"/>
      <c r="DF75" s="936"/>
      <c r="DI75" s="1079" t="s">
        <v>802</v>
      </c>
      <c r="DJ75" s="1080" t="s">
        <v>450</v>
      </c>
      <c r="DK75" s="1081"/>
      <c r="DL75" s="1082"/>
      <c r="DM75" s="1083"/>
      <c r="DN75" s="1084"/>
      <c r="DO75" s="1016"/>
      <c r="DP75" s="898"/>
      <c r="DQ75" s="898"/>
      <c r="DR75" s="934"/>
      <c r="DS75" s="934"/>
      <c r="DT75" s="934"/>
      <c r="DU75" s="934"/>
      <c r="DV75" s="935"/>
      <c r="DW75" s="936"/>
      <c r="DZ75" s="1079" t="s">
        <v>802</v>
      </c>
      <c r="EA75" s="1080" t="s">
        <v>450</v>
      </c>
      <c r="EB75" s="1081"/>
      <c r="EC75" s="1082"/>
      <c r="ED75" s="1083"/>
      <c r="EE75" s="1084"/>
      <c r="EF75" s="1016"/>
      <c r="EG75" s="898"/>
      <c r="EH75" s="898"/>
      <c r="EI75" s="934"/>
      <c r="EJ75" s="934"/>
      <c r="EK75" s="934"/>
      <c r="EL75" s="934"/>
      <c r="EM75" s="935"/>
      <c r="EN75" s="936"/>
      <c r="EQ75" s="1079" t="s">
        <v>802</v>
      </c>
      <c r="ER75" s="1080" t="s">
        <v>450</v>
      </c>
      <c r="ES75" s="1081"/>
      <c r="ET75" s="1082"/>
      <c r="EU75" s="1083"/>
      <c r="EV75" s="1084"/>
      <c r="EW75" s="1016"/>
      <c r="EX75" s="898"/>
      <c r="EY75" s="898"/>
      <c r="EZ75" s="934"/>
      <c r="FA75" s="934"/>
      <c r="FB75" s="934"/>
      <c r="FC75" s="934"/>
      <c r="FD75" s="935"/>
      <c r="FE75" s="936"/>
      <c r="FH75" s="1079"/>
      <c r="FI75" s="1080"/>
      <c r="FJ75" s="1081"/>
      <c r="FK75" s="1082"/>
      <c r="FL75" s="1083"/>
      <c r="FM75" s="1084"/>
      <c r="FN75" s="1016"/>
      <c r="FO75" s="898"/>
      <c r="FP75" s="898"/>
      <c r="FQ75" s="934"/>
      <c r="FR75" s="934"/>
      <c r="FS75" s="934"/>
      <c r="FT75" s="934"/>
      <c r="FU75" s="935"/>
      <c r="FV75" s="936"/>
      <c r="FY75" s="1079" t="s">
        <v>802</v>
      </c>
      <c r="FZ75" s="1080" t="s">
        <v>450</v>
      </c>
      <c r="GA75" s="1081"/>
      <c r="GB75" s="1082"/>
      <c r="GC75" s="1083"/>
      <c r="GD75" s="1084"/>
      <c r="GE75" s="1016"/>
      <c r="GF75" s="898"/>
      <c r="GG75" s="898"/>
      <c r="GH75" s="934"/>
      <c r="GI75" s="934"/>
      <c r="GJ75" s="934"/>
      <c r="GK75" s="934"/>
      <c r="GL75" s="935"/>
      <c r="GM75" s="936"/>
      <c r="GP75" s="1079" t="s">
        <v>802</v>
      </c>
      <c r="GQ75" s="1080" t="s">
        <v>450</v>
      </c>
      <c r="GR75" s="1081"/>
      <c r="GS75" s="1082"/>
      <c r="GT75" s="1083"/>
      <c r="GU75" s="1084"/>
      <c r="GV75" s="1016"/>
      <c r="GW75" s="898"/>
      <c r="GX75" s="898"/>
      <c r="GY75" s="934"/>
      <c r="GZ75" s="934"/>
      <c r="HA75" s="934"/>
      <c r="HB75" s="934"/>
      <c r="HC75" s="935"/>
      <c r="HD75" s="936"/>
      <c r="HG75" s="1079" t="s">
        <v>802</v>
      </c>
      <c r="HH75" s="1080" t="s">
        <v>450</v>
      </c>
      <c r="HI75" s="1081"/>
      <c r="HJ75" s="1082"/>
      <c r="HK75" s="1083"/>
      <c r="HL75" s="1084"/>
      <c r="HM75" s="1016"/>
      <c r="HN75" s="898"/>
      <c r="HO75" s="898"/>
      <c r="HP75" s="934"/>
      <c r="HQ75" s="934"/>
      <c r="HR75" s="934"/>
      <c r="HS75" s="934"/>
      <c r="HT75" s="935"/>
      <c r="HU75" s="936"/>
      <c r="HX75" s="1079" t="s">
        <v>802</v>
      </c>
      <c r="HY75" s="1080" t="s">
        <v>450</v>
      </c>
      <c r="HZ75" s="1081"/>
      <c r="IA75" s="1082"/>
      <c r="IB75" s="1083"/>
      <c r="IC75" s="1084"/>
      <c r="ID75" s="1016"/>
      <c r="IE75" s="898"/>
      <c r="IF75" s="898"/>
      <c r="IG75" s="934"/>
      <c r="IH75" s="934"/>
      <c r="II75" s="934"/>
      <c r="IJ75" s="934"/>
      <c r="IK75" s="935"/>
      <c r="IL75" s="936"/>
      <c r="IO75" s="1079" t="s">
        <v>802</v>
      </c>
      <c r="IP75" s="1080" t="s">
        <v>450</v>
      </c>
      <c r="IQ75" s="1081"/>
      <c r="IR75" s="1082"/>
      <c r="IS75" s="1083"/>
      <c r="IT75" s="1084"/>
      <c r="IU75" s="1016"/>
      <c r="IV75" s="898"/>
      <c r="IW75" s="898"/>
      <c r="IX75" s="934"/>
      <c r="IY75" s="934"/>
      <c r="IZ75" s="934"/>
      <c r="JA75" s="934"/>
      <c r="JB75" s="935"/>
      <c r="JC75" s="936"/>
      <c r="JF75" s="1079" t="s">
        <v>802</v>
      </c>
      <c r="JG75" s="1080" t="s">
        <v>450</v>
      </c>
      <c r="JH75" s="1081"/>
      <c r="JI75" s="1082"/>
      <c r="JJ75" s="1083"/>
      <c r="JK75" s="1084"/>
      <c r="JL75" s="1016"/>
      <c r="JM75" s="898"/>
      <c r="JN75" s="898"/>
      <c r="JO75" s="934"/>
      <c r="JP75" s="934"/>
      <c r="JQ75" s="934"/>
      <c r="JR75" s="934"/>
      <c r="JS75" s="935"/>
      <c r="JT75" s="936"/>
      <c r="JW75" s="1079" t="s">
        <v>802</v>
      </c>
      <c r="JX75" s="1080" t="s">
        <v>450</v>
      </c>
      <c r="JY75" s="1081"/>
      <c r="JZ75" s="1082"/>
      <c r="KA75" s="1083"/>
      <c r="KB75" s="1084"/>
      <c r="KC75" s="1016"/>
      <c r="KD75" s="898"/>
      <c r="KE75" s="898"/>
      <c r="KF75" s="934"/>
      <c r="KG75" s="934"/>
      <c r="KH75" s="934"/>
      <c r="KI75" s="934"/>
      <c r="KJ75" s="935"/>
      <c r="KK75" s="936"/>
      <c r="KN75" s="1079" t="s">
        <v>802</v>
      </c>
      <c r="KO75" s="1080" t="s">
        <v>450</v>
      </c>
      <c r="KP75" s="1081"/>
      <c r="KQ75" s="1082"/>
      <c r="KR75" s="1083"/>
      <c r="KS75" s="1084"/>
      <c r="KT75" s="1016"/>
      <c r="KU75" s="898"/>
      <c r="KV75" s="898"/>
      <c r="KW75" s="934"/>
      <c r="KX75" s="934"/>
      <c r="KY75" s="934"/>
      <c r="KZ75" s="934"/>
      <c r="LA75" s="935"/>
      <c r="LB75" s="936"/>
      <c r="LE75" s="1079" t="s">
        <v>802</v>
      </c>
      <c r="LF75" s="1080" t="s">
        <v>450</v>
      </c>
      <c r="LG75" s="1081"/>
      <c r="LH75" s="1082"/>
      <c r="LI75" s="1088">
        <v>0</v>
      </c>
      <c r="LJ75" s="1089"/>
      <c r="LK75" s="1016"/>
      <c r="LL75" s="898"/>
      <c r="LM75" s="898"/>
      <c r="LN75" s="934"/>
      <c r="LO75" s="934"/>
      <c r="LP75" s="934"/>
      <c r="LQ75" s="934"/>
      <c r="LR75" s="935"/>
      <c r="LS75" s="936"/>
      <c r="LV75" s="1079" t="s">
        <v>802</v>
      </c>
      <c r="LW75" s="1080" t="s">
        <v>450</v>
      </c>
      <c r="LX75" s="1081"/>
      <c r="LY75" s="1082"/>
      <c r="LZ75" s="1083"/>
      <c r="MA75" s="1084"/>
      <c r="MB75" s="1016"/>
      <c r="MC75" s="898"/>
      <c r="MD75" s="898"/>
      <c r="ME75" s="934"/>
      <c r="MF75" s="934"/>
      <c r="MG75" s="934"/>
      <c r="MH75" s="934"/>
      <c r="MI75" s="935"/>
      <c r="MJ75" s="936"/>
      <c r="MM75" s="1079" t="s">
        <v>802</v>
      </c>
      <c r="MN75" s="1080" t="s">
        <v>450</v>
      </c>
      <c r="MO75" s="1081"/>
      <c r="MP75" s="1082"/>
      <c r="MQ75" s="1083"/>
      <c r="MR75" s="1084"/>
      <c r="MS75" s="1016"/>
      <c r="MT75" s="898"/>
      <c r="MU75" s="898"/>
      <c r="MV75" s="934"/>
      <c r="MW75" s="934"/>
      <c r="MX75" s="934"/>
      <c r="MY75" s="934"/>
      <c r="MZ75" s="935"/>
      <c r="NA75" s="936"/>
      <c r="ND75" s="1090" t="s">
        <v>802</v>
      </c>
      <c r="NE75" s="1091" t="s">
        <v>450</v>
      </c>
      <c r="NF75" s="977"/>
      <c r="NG75" s="978"/>
      <c r="NH75" s="979"/>
      <c r="NI75" s="1092"/>
      <c r="NJ75" s="1016"/>
      <c r="NK75" s="898"/>
      <c r="NL75" s="898"/>
      <c r="NM75" s="934"/>
      <c r="NN75" s="934"/>
      <c r="NO75" s="934"/>
      <c r="NP75" s="934"/>
      <c r="NQ75" s="935"/>
      <c r="NR75" s="936"/>
      <c r="NU75" s="1093" t="s">
        <v>802</v>
      </c>
      <c r="NV75" s="1094" t="s">
        <v>450</v>
      </c>
      <c r="NW75" s="983"/>
      <c r="NX75" s="984"/>
      <c r="NY75" s="1095"/>
      <c r="NZ75" s="1096"/>
      <c r="OA75" s="1016"/>
      <c r="OB75" s="898"/>
      <c r="OC75" s="898"/>
      <c r="OD75" s="934"/>
      <c r="OE75" s="934"/>
      <c r="OF75" s="934"/>
      <c r="OG75" s="934"/>
      <c r="OH75" s="935"/>
      <c r="OI75" s="936"/>
      <c r="OL75" s="1079" t="s">
        <v>802</v>
      </c>
      <c r="OM75" s="1080" t="s">
        <v>450</v>
      </c>
      <c r="ON75" s="1081"/>
      <c r="OO75" s="1082"/>
      <c r="OP75" s="1083"/>
      <c r="OQ75" s="1084"/>
      <c r="OR75" s="1016"/>
      <c r="OS75" s="898"/>
      <c r="OT75" s="898"/>
      <c r="OU75" s="934"/>
      <c r="OV75" s="934"/>
      <c r="OW75" s="934"/>
      <c r="OX75" s="934"/>
      <c r="OY75" s="935"/>
      <c r="OZ75" s="936"/>
      <c r="PC75" s="1079" t="s">
        <v>802</v>
      </c>
      <c r="PD75" s="1080" t="s">
        <v>450</v>
      </c>
      <c r="PE75" s="1081"/>
      <c r="PF75" s="1082"/>
      <c r="PG75" s="1097"/>
      <c r="PH75" s="1098"/>
      <c r="PI75" s="1024"/>
      <c r="PJ75" s="898"/>
      <c r="PK75" s="898"/>
      <c r="PL75" s="934"/>
      <c r="PM75" s="934"/>
      <c r="PN75" s="934"/>
      <c r="PO75" s="934"/>
      <c r="PP75" s="935"/>
      <c r="PQ75" s="936"/>
      <c r="PT75" s="1079" t="s">
        <v>802</v>
      </c>
      <c r="PU75" s="1080" t="s">
        <v>450</v>
      </c>
      <c r="PV75" s="1081"/>
      <c r="PW75" s="1082"/>
      <c r="PX75" s="1083"/>
      <c r="PY75" s="1084"/>
      <c r="PZ75" s="1016"/>
      <c r="QA75" s="898"/>
      <c r="QB75" s="898"/>
      <c r="QC75" s="934"/>
      <c r="QD75" s="934"/>
      <c r="QE75" s="934"/>
      <c r="QF75" s="934"/>
      <c r="QG75" s="935"/>
      <c r="QH75" s="936"/>
      <c r="QK75" s="1079" t="s">
        <v>802</v>
      </c>
      <c r="QL75" s="1080" t="s">
        <v>450</v>
      </c>
      <c r="QM75" s="1081"/>
      <c r="QN75" s="1082"/>
      <c r="QO75" s="1088">
        <v>0</v>
      </c>
      <c r="QP75" s="1089"/>
      <c r="QQ75" s="1016"/>
      <c r="QR75" s="898"/>
      <c r="QS75" s="898"/>
      <c r="QT75" s="934"/>
      <c r="QU75" s="934"/>
      <c r="QV75" s="934"/>
      <c r="QW75" s="934"/>
      <c r="QX75" s="935"/>
      <c r="QY75" s="936"/>
      <c r="RB75" s="405"/>
      <c r="RC75" s="406"/>
      <c r="RD75" s="407"/>
      <c r="RE75" s="408"/>
      <c r="RF75" s="409"/>
      <c r="RG75" s="410"/>
      <c r="RH75" s="410"/>
      <c r="RI75" s="898"/>
      <c r="RJ75" s="898"/>
      <c r="RK75" s="934"/>
      <c r="RL75" s="934"/>
      <c r="RM75" s="934"/>
      <c r="RN75" s="934"/>
      <c r="RO75" s="935"/>
      <c r="RP75" s="936"/>
      <c r="RS75" s="405"/>
      <c r="RT75" s="406"/>
      <c r="RU75" s="407"/>
      <c r="RV75" s="408"/>
      <c r="RW75" s="409"/>
      <c r="RX75" s="410"/>
      <c r="RY75" s="410"/>
      <c r="RZ75" s="898"/>
      <c r="SA75" s="898"/>
      <c r="SB75" s="934"/>
      <c r="SC75" s="934"/>
      <c r="SD75" s="934"/>
      <c r="SE75" s="934"/>
      <c r="SF75" s="935"/>
      <c r="SG75" s="936"/>
      <c r="SJ75" s="405"/>
      <c r="SK75" s="406"/>
      <c r="SL75" s="407"/>
      <c r="SM75" s="408"/>
      <c r="SN75" s="409"/>
      <c r="SO75" s="410"/>
      <c r="SP75" s="410"/>
      <c r="SQ75" s="898"/>
      <c r="SR75" s="898"/>
      <c r="SS75" s="934"/>
      <c r="ST75" s="934"/>
      <c r="SU75" s="934"/>
      <c r="SV75" s="934"/>
      <c r="SW75" s="935"/>
      <c r="SX75" s="936"/>
    </row>
    <row r="76" spans="2:518" ht="60.75" customHeight="1" thickTop="1" thickBot="1">
      <c r="B76" s="958" t="s">
        <v>803</v>
      </c>
      <c r="C76" s="1030" t="s">
        <v>451</v>
      </c>
      <c r="D76" s="1031" t="s">
        <v>148</v>
      </c>
      <c r="E76" s="1044">
        <f>11+5+11</f>
        <v>27</v>
      </c>
      <c r="F76" s="1045"/>
      <c r="G76" s="963">
        <f>ROUND(E76*F76,0)</f>
        <v>0</v>
      </c>
      <c r="H76" s="1016"/>
      <c r="K76" s="958" t="s">
        <v>803</v>
      </c>
      <c r="L76" s="1030" t="s">
        <v>451</v>
      </c>
      <c r="M76" s="1031" t="s">
        <v>148</v>
      </c>
      <c r="N76" s="1044">
        <f>11+5+11</f>
        <v>27</v>
      </c>
      <c r="O76" s="1046">
        <v>47990</v>
      </c>
      <c r="P76" s="963">
        <f t="shared" ref="P76:P77" si="1007">ROUND(N76*O76,0)</f>
        <v>1295730</v>
      </c>
      <c r="Q76" s="1016"/>
      <c r="R76" s="898">
        <f>IF(EXACT(VLOOKUP(K76,OFERTA_0,2,FALSE),L76),1,0)</f>
        <v>1</v>
      </c>
      <c r="S76" s="898">
        <f>IF(EXACT(VLOOKUP(K76,OFERTA_0,3,FALSE),M76),1,0)</f>
        <v>1</v>
      </c>
      <c r="T76" s="899">
        <f>IF(EXACT(VLOOKUP(K76,OFERTA_0,4,FALSE),N76),1,0)</f>
        <v>1</v>
      </c>
      <c r="U76" s="899">
        <f>IF(O76=0,0,1)</f>
        <v>1</v>
      </c>
      <c r="V76" s="899">
        <f>IF(P76=0,0,1)</f>
        <v>1</v>
      </c>
      <c r="W76" s="899">
        <f>PRODUCT(R76:V76)</f>
        <v>1</v>
      </c>
      <c r="X76" s="966">
        <f>ROUND(P76,0)</f>
        <v>1295730</v>
      </c>
      <c r="Y76" s="901">
        <f>P76-X76</f>
        <v>0</v>
      </c>
      <c r="Z76" s="872"/>
      <c r="AA76" s="872"/>
      <c r="AB76" s="958" t="s">
        <v>803</v>
      </c>
      <c r="AC76" s="1030" t="s">
        <v>451</v>
      </c>
      <c r="AD76" s="1031" t="s">
        <v>148</v>
      </c>
      <c r="AE76" s="1044">
        <f>11+5+11</f>
        <v>27</v>
      </c>
      <c r="AF76" s="1045">
        <v>45000</v>
      </c>
      <c r="AG76" s="963">
        <f t="shared" ref="AG76:AG77" si="1008">ROUND(AE76*AF76,0)</f>
        <v>1215000</v>
      </c>
      <c r="AH76" s="1016"/>
      <c r="AI76" s="898">
        <f>IF(EXACT(VLOOKUP(AB76,OFERTA_0,2,FALSE),AC76),1,0)</f>
        <v>1</v>
      </c>
      <c r="AJ76" s="898">
        <f>IF(EXACT(VLOOKUP(AB76,OFERTA_0,3,FALSE),AD76),1,0)</f>
        <v>1</v>
      </c>
      <c r="AK76" s="899">
        <f>IF(EXACT(VLOOKUP(AB76,OFERTA_0,4,FALSE),AE76),1,0)</f>
        <v>1</v>
      </c>
      <c r="AL76" s="899">
        <f>IF(AF76=0,0,1)</f>
        <v>1</v>
      </c>
      <c r="AM76" s="899">
        <f>IF(AG76=0,0,1)</f>
        <v>1</v>
      </c>
      <c r="AN76" s="899">
        <f>PRODUCT(AI76:AM76)</f>
        <v>1</v>
      </c>
      <c r="AO76" s="966">
        <f>ROUND(AG76,0)</f>
        <v>1215000</v>
      </c>
      <c r="AP76" s="901">
        <f>AG76-AO76</f>
        <v>0</v>
      </c>
      <c r="AQ76" s="872"/>
      <c r="AR76" s="872"/>
      <c r="AS76" s="958" t="s">
        <v>803</v>
      </c>
      <c r="AT76" s="1035" t="s">
        <v>451</v>
      </c>
      <c r="AU76" s="1031" t="s">
        <v>148</v>
      </c>
      <c r="AV76" s="1044">
        <f>11+5+11</f>
        <v>27</v>
      </c>
      <c r="AW76" s="1047">
        <v>35000</v>
      </c>
      <c r="AX76" s="969">
        <f t="shared" ref="AX76:AX77" si="1009">ROUND(AV76*AW76,0)</f>
        <v>945000</v>
      </c>
      <c r="AY76" s="1016"/>
      <c r="AZ76" s="898">
        <f>IF(EXACT(VLOOKUP(AS76,OFERTA_0,2,FALSE),AT76),1,0)</f>
        <v>1</v>
      </c>
      <c r="BA76" s="898">
        <f>IF(EXACT(VLOOKUP(AS76,OFERTA_0,3,FALSE),AU76),1,0)</f>
        <v>1</v>
      </c>
      <c r="BB76" s="899">
        <f>IF(EXACT(VLOOKUP(AS76,OFERTA_0,4,FALSE),AV76),1,0)</f>
        <v>1</v>
      </c>
      <c r="BC76" s="899">
        <f>IF(AW76=0,0,1)</f>
        <v>1</v>
      </c>
      <c r="BD76" s="899">
        <f>IF(AX76=0,0,1)</f>
        <v>1</v>
      </c>
      <c r="BE76" s="899">
        <f>PRODUCT(AZ76:BD76)</f>
        <v>1</v>
      </c>
      <c r="BF76" s="966">
        <f>ROUND(AX76,0)</f>
        <v>945000</v>
      </c>
      <c r="BG76" s="901">
        <f>AX76-BF76</f>
        <v>0</v>
      </c>
      <c r="BJ76" s="958" t="s">
        <v>803</v>
      </c>
      <c r="BK76" s="1030" t="s">
        <v>451</v>
      </c>
      <c r="BL76" s="1031" t="s">
        <v>148</v>
      </c>
      <c r="BM76" s="1044">
        <f>11+5+11</f>
        <v>27</v>
      </c>
      <c r="BN76" s="1045">
        <v>66270</v>
      </c>
      <c r="BO76" s="963">
        <f t="shared" ref="BO76:BO77" si="1010">ROUND(BM76*BN76,0)</f>
        <v>1789290</v>
      </c>
      <c r="BP76" s="1016"/>
      <c r="BQ76" s="898">
        <f>IF(EXACT(VLOOKUP(BJ76,OFERTA_0,2,FALSE),BK76),1,0)</f>
        <v>1</v>
      </c>
      <c r="BR76" s="898">
        <f>IF(EXACT(VLOOKUP(BJ76,OFERTA_0,3,FALSE),BL76),1,0)</f>
        <v>1</v>
      </c>
      <c r="BS76" s="899">
        <f>IF(EXACT(VLOOKUP(BJ76,OFERTA_0,4,FALSE),BM76),1,0)</f>
        <v>1</v>
      </c>
      <c r="BT76" s="899">
        <f>IF(BN76=0,0,1)</f>
        <v>1</v>
      </c>
      <c r="BU76" s="899">
        <f>IF(BO76=0,0,1)</f>
        <v>1</v>
      </c>
      <c r="BV76" s="899">
        <f>PRODUCT(BQ76:BU76)</f>
        <v>1</v>
      </c>
      <c r="BW76" s="966">
        <f>ROUND(BO76,0)</f>
        <v>1789290</v>
      </c>
      <c r="BX76" s="901">
        <f>BO76-BW76</f>
        <v>0</v>
      </c>
      <c r="CA76" s="958" t="s">
        <v>803</v>
      </c>
      <c r="CB76" s="1030" t="s">
        <v>451</v>
      </c>
      <c r="CC76" s="1031" t="s">
        <v>148</v>
      </c>
      <c r="CD76" s="1044">
        <f>11+5+11</f>
        <v>27</v>
      </c>
      <c r="CE76" s="1045">
        <v>51984</v>
      </c>
      <c r="CF76" s="963">
        <f t="shared" ref="CF76:CF77" si="1011">ROUND(CD76*CE76,0)</f>
        <v>1403568</v>
      </c>
      <c r="CG76" s="1016"/>
      <c r="CH76" s="898">
        <f>IF(EXACT(VLOOKUP(CA76,OFERTA_0,2,FALSE),CB76),1,0)</f>
        <v>1</v>
      </c>
      <c r="CI76" s="898">
        <f>IF(EXACT(VLOOKUP(CA76,OFERTA_0,3,FALSE),CC76),1,0)</f>
        <v>1</v>
      </c>
      <c r="CJ76" s="899">
        <f>IF(EXACT(VLOOKUP(CA76,OFERTA_0,4,FALSE),CD76),1,0)</f>
        <v>1</v>
      </c>
      <c r="CK76" s="899">
        <f>IF(CE76=0,0,1)</f>
        <v>1</v>
      </c>
      <c r="CL76" s="899">
        <f>IF(CF76=0,0,1)</f>
        <v>1</v>
      </c>
      <c r="CM76" s="899">
        <f>PRODUCT(CH76:CL76)</f>
        <v>1</v>
      </c>
      <c r="CN76" s="966">
        <f>ROUND(CF76,0)</f>
        <v>1403568</v>
      </c>
      <c r="CO76" s="901">
        <f>CF76-CN76</f>
        <v>0</v>
      </c>
      <c r="CR76" s="958" t="s">
        <v>803</v>
      </c>
      <c r="CS76" s="1030" t="s">
        <v>451</v>
      </c>
      <c r="CT76" s="1031" t="s">
        <v>148</v>
      </c>
      <c r="CU76" s="1044">
        <f>11+5+11</f>
        <v>27</v>
      </c>
      <c r="CV76" s="1045">
        <v>145000</v>
      </c>
      <c r="CW76" s="963">
        <f t="shared" ref="CW76:CW77" si="1012">ROUND(CU76*CV76,0)</f>
        <v>3915000</v>
      </c>
      <c r="CX76" s="1016"/>
      <c r="CY76" s="898">
        <f>IF(EXACT(VLOOKUP(CR76,OFERTA_0,2,FALSE),CS76),1,0)</f>
        <v>1</v>
      </c>
      <c r="CZ76" s="898">
        <f>IF(EXACT(VLOOKUP(CR76,OFERTA_0,3,FALSE),CT76),1,0)</f>
        <v>1</v>
      </c>
      <c r="DA76" s="899">
        <f>IF(EXACT(VLOOKUP(CR76,OFERTA_0,4,FALSE),CU76),1,0)</f>
        <v>1</v>
      </c>
      <c r="DB76" s="899">
        <f>IF(CV76=0,0,1)</f>
        <v>1</v>
      </c>
      <c r="DC76" s="899">
        <f>IF(CW76=0,0,1)</f>
        <v>1</v>
      </c>
      <c r="DD76" s="899">
        <f>PRODUCT(CY76:DC76)</f>
        <v>1</v>
      </c>
      <c r="DE76" s="966">
        <f>ROUND(CW76,0)</f>
        <v>3915000</v>
      </c>
      <c r="DF76" s="901">
        <f>CW76-DE76</f>
        <v>0</v>
      </c>
      <c r="DI76" s="958" t="s">
        <v>803</v>
      </c>
      <c r="DJ76" s="1030" t="s">
        <v>451</v>
      </c>
      <c r="DK76" s="1031" t="s">
        <v>148</v>
      </c>
      <c r="DL76" s="1044">
        <f>11+5+11</f>
        <v>27</v>
      </c>
      <c r="DM76" s="1045">
        <v>38340</v>
      </c>
      <c r="DN76" s="963">
        <f t="shared" ref="DN76:DN77" si="1013">ROUND(DL76*DM76,0)</f>
        <v>1035180</v>
      </c>
      <c r="DO76" s="1016"/>
      <c r="DP76" s="898">
        <f>IF(EXACT(VLOOKUP(DI76,OFERTA_0,2,FALSE),DJ76),1,0)</f>
        <v>1</v>
      </c>
      <c r="DQ76" s="898">
        <f>IF(EXACT(VLOOKUP(DI76,OFERTA_0,3,FALSE),DK76),1,0)</f>
        <v>1</v>
      </c>
      <c r="DR76" s="899">
        <f>IF(EXACT(VLOOKUP(DI76,OFERTA_0,4,FALSE),DL76),1,0)</f>
        <v>1</v>
      </c>
      <c r="DS76" s="899">
        <f>IF(DM76=0,0,1)</f>
        <v>1</v>
      </c>
      <c r="DT76" s="899">
        <f>IF(DN76=0,0,1)</f>
        <v>1</v>
      </c>
      <c r="DU76" s="899">
        <f>PRODUCT(DP76:DT76)</f>
        <v>1</v>
      </c>
      <c r="DV76" s="966">
        <f>ROUND(DN76,0)</f>
        <v>1035180</v>
      </c>
      <c r="DW76" s="901">
        <f>DN76-DV76</f>
        <v>0</v>
      </c>
      <c r="DZ76" s="958" t="s">
        <v>803</v>
      </c>
      <c r="EA76" s="1030" t="s">
        <v>451</v>
      </c>
      <c r="EB76" s="1031" t="s">
        <v>148</v>
      </c>
      <c r="EC76" s="1044">
        <f>11+5+11</f>
        <v>27</v>
      </c>
      <c r="ED76" s="1045">
        <v>23570</v>
      </c>
      <c r="EE76" s="963">
        <f t="shared" ref="EE76:EE77" si="1014">ROUND(EC76*ED76,0)</f>
        <v>636390</v>
      </c>
      <c r="EF76" s="1016"/>
      <c r="EG76" s="898">
        <f>IF(EXACT(VLOOKUP(DZ76,OFERTA_0,2,FALSE),EA76),1,0)</f>
        <v>1</v>
      </c>
      <c r="EH76" s="898">
        <f>IF(EXACT(VLOOKUP(DZ76,OFERTA_0,3,FALSE),EB76),1,0)</f>
        <v>1</v>
      </c>
      <c r="EI76" s="899">
        <f>IF(EXACT(VLOOKUP(DZ76,OFERTA_0,4,FALSE),EC76),1,0)</f>
        <v>1</v>
      </c>
      <c r="EJ76" s="899">
        <f>IF(ED76=0,0,1)</f>
        <v>1</v>
      </c>
      <c r="EK76" s="899">
        <f>IF(EE76=0,0,1)</f>
        <v>1</v>
      </c>
      <c r="EL76" s="899">
        <f>PRODUCT(EG76:EK76)</f>
        <v>1</v>
      </c>
      <c r="EM76" s="966">
        <f>ROUND(EE76,0)</f>
        <v>636390</v>
      </c>
      <c r="EN76" s="901">
        <f>EE76-EM76</f>
        <v>0</v>
      </c>
      <c r="EQ76" s="958" t="s">
        <v>803</v>
      </c>
      <c r="ER76" s="1030" t="s">
        <v>451</v>
      </c>
      <c r="ES76" s="1031" t="s">
        <v>148</v>
      </c>
      <c r="ET76" s="1044">
        <f>11+5+11</f>
        <v>27</v>
      </c>
      <c r="EU76" s="1045">
        <v>52200</v>
      </c>
      <c r="EV76" s="963">
        <f t="shared" ref="EV76:EV77" si="1015">ROUND(ET76*EU76,0)</f>
        <v>1409400</v>
      </c>
      <c r="EW76" s="1016"/>
      <c r="EX76" s="898">
        <f>IF(EXACT(VLOOKUP(EQ76,OFERTA_0,2,FALSE),ER76),1,0)</f>
        <v>1</v>
      </c>
      <c r="EY76" s="898">
        <f>IF(EXACT(VLOOKUP(EQ76,OFERTA_0,3,FALSE),ES76),1,0)</f>
        <v>1</v>
      </c>
      <c r="EZ76" s="899">
        <f>IF(EXACT(VLOOKUP(EQ76,OFERTA_0,4,FALSE),ET76),1,0)</f>
        <v>1</v>
      </c>
      <c r="FA76" s="899">
        <f>IF(EU76=0,0,1)</f>
        <v>1</v>
      </c>
      <c r="FB76" s="899">
        <f>IF(EV76=0,0,1)</f>
        <v>1</v>
      </c>
      <c r="FC76" s="899">
        <f>PRODUCT(EX76:FB76)</f>
        <v>1</v>
      </c>
      <c r="FD76" s="966">
        <f>ROUND(EV76,0)</f>
        <v>1409400</v>
      </c>
      <c r="FE76" s="901">
        <f>EV76-FD76</f>
        <v>0</v>
      </c>
      <c r="FH76" s="958"/>
      <c r="FI76" s="1030"/>
      <c r="FJ76" s="1031"/>
      <c r="FK76" s="1044"/>
      <c r="FL76" s="1045"/>
      <c r="FM76" s="963">
        <f t="shared" ref="FM76:FM77" si="1016">ROUND(FK76*FL76,0)</f>
        <v>0</v>
      </c>
      <c r="FN76" s="1016"/>
      <c r="FO76" s="898" t="e">
        <f>IF(EXACT(VLOOKUP(FH76,OFERTA_0,2,FALSE),FI76),1,0)</f>
        <v>#N/A</v>
      </c>
      <c r="FP76" s="898" t="e">
        <f>IF(EXACT(VLOOKUP(FH76,OFERTA_0,3,FALSE),FJ76),1,0)</f>
        <v>#N/A</v>
      </c>
      <c r="FQ76" s="899" t="e">
        <f>IF(EXACT(VLOOKUP(FH76,OFERTA_0,4,FALSE),FK76),1,0)</f>
        <v>#N/A</v>
      </c>
      <c r="FR76" s="899">
        <f>IF(FL76=0,0,1)</f>
        <v>0</v>
      </c>
      <c r="FS76" s="899">
        <f>IF(FM76=0,0,1)</f>
        <v>0</v>
      </c>
      <c r="FT76" s="899" t="e">
        <f>PRODUCT(FO76:FS76)</f>
        <v>#N/A</v>
      </c>
      <c r="FU76" s="966">
        <f>ROUND(FM76,0)</f>
        <v>0</v>
      </c>
      <c r="FV76" s="901">
        <f>FM76-FU76</f>
        <v>0</v>
      </c>
      <c r="FY76" s="958" t="s">
        <v>803</v>
      </c>
      <c r="FZ76" s="1030" t="s">
        <v>451</v>
      </c>
      <c r="GA76" s="1031" t="s">
        <v>148</v>
      </c>
      <c r="GB76" s="1044">
        <f>11+5+11</f>
        <v>27</v>
      </c>
      <c r="GC76" s="1046">
        <v>44500</v>
      </c>
      <c r="GD76" s="963">
        <f t="shared" ref="GD76:GD77" si="1017">ROUND(GB76*GC76,0)</f>
        <v>1201500</v>
      </c>
      <c r="GE76" s="1016"/>
      <c r="GF76" s="898">
        <f>IF(EXACT(VLOOKUP(FY76,OFERTA_0,2,FALSE),FZ76),1,0)</f>
        <v>1</v>
      </c>
      <c r="GG76" s="898">
        <f>IF(EXACT(VLOOKUP(FY76,OFERTA_0,3,FALSE),GA76),1,0)</f>
        <v>1</v>
      </c>
      <c r="GH76" s="899">
        <f>IF(EXACT(VLOOKUP(FY76,OFERTA_0,4,FALSE),GB76),1,0)</f>
        <v>1</v>
      </c>
      <c r="GI76" s="899">
        <f>IF(GC76=0,0,1)</f>
        <v>1</v>
      </c>
      <c r="GJ76" s="899">
        <f>IF(GD76=0,0,1)</f>
        <v>1</v>
      </c>
      <c r="GK76" s="899">
        <f>PRODUCT(GF76:GJ76)</f>
        <v>1</v>
      </c>
      <c r="GL76" s="966">
        <f>ROUND(GD76,0)</f>
        <v>1201500</v>
      </c>
      <c r="GM76" s="901">
        <f>GD76-GL76</f>
        <v>0</v>
      </c>
      <c r="GP76" s="958" t="s">
        <v>803</v>
      </c>
      <c r="GQ76" s="1030" t="s">
        <v>451</v>
      </c>
      <c r="GR76" s="1031" t="s">
        <v>148</v>
      </c>
      <c r="GS76" s="1044">
        <f>11+5+11</f>
        <v>27</v>
      </c>
      <c r="GT76" s="1045">
        <v>52300</v>
      </c>
      <c r="GU76" s="963">
        <f t="shared" ref="GU76:GU77" si="1018">ROUND(GS76*GT76,0)</f>
        <v>1412100</v>
      </c>
      <c r="GV76" s="1016"/>
      <c r="GW76" s="898">
        <f>IF(EXACT(VLOOKUP(GP76,OFERTA_0,2,FALSE),GQ76),1,0)</f>
        <v>1</v>
      </c>
      <c r="GX76" s="898">
        <f>IF(EXACT(VLOOKUP(GP76,OFERTA_0,3,FALSE),GR76),1,0)</f>
        <v>1</v>
      </c>
      <c r="GY76" s="899">
        <f>IF(EXACT(VLOOKUP(GP76,OFERTA_0,4,FALSE),GS76),1,0)</f>
        <v>1</v>
      </c>
      <c r="GZ76" s="899">
        <f>IF(GT76=0,0,1)</f>
        <v>1</v>
      </c>
      <c r="HA76" s="899">
        <f>IF(GU76=0,0,1)</f>
        <v>1</v>
      </c>
      <c r="HB76" s="899">
        <f>PRODUCT(GW76:HA76)</f>
        <v>1</v>
      </c>
      <c r="HC76" s="966">
        <f>ROUND(GU76,0)</f>
        <v>1412100</v>
      </c>
      <c r="HD76" s="901">
        <f>GU76-HC76</f>
        <v>0</v>
      </c>
      <c r="HG76" s="958" t="s">
        <v>803</v>
      </c>
      <c r="HH76" s="1030" t="s">
        <v>451</v>
      </c>
      <c r="HI76" s="1031" t="s">
        <v>148</v>
      </c>
      <c r="HJ76" s="1044">
        <f>11+5+11</f>
        <v>27</v>
      </c>
      <c r="HK76" s="1045">
        <v>67866</v>
      </c>
      <c r="HL76" s="963">
        <f>ROUND(HJ76*HK76,0)</f>
        <v>1832382</v>
      </c>
      <c r="HM76" s="1016"/>
      <c r="HN76" s="898">
        <f>IF(EXACT(VLOOKUP(HG76,OFERTA_0,2,FALSE),HH76),1,0)</f>
        <v>1</v>
      </c>
      <c r="HO76" s="898">
        <f>IF(EXACT(VLOOKUP(HG76,OFERTA_0,3,FALSE),HI76),1,0)</f>
        <v>1</v>
      </c>
      <c r="HP76" s="899">
        <f>IF(EXACT(VLOOKUP(HG76,OFERTA_0,4,FALSE),HJ76),1,0)</f>
        <v>1</v>
      </c>
      <c r="HQ76" s="899">
        <f>IF(HK76=0,0,1)</f>
        <v>1</v>
      </c>
      <c r="HR76" s="899">
        <f>IF(HL76=0,0,1)</f>
        <v>1</v>
      </c>
      <c r="HS76" s="899">
        <f>PRODUCT(HN76:HR76)</f>
        <v>1</v>
      </c>
      <c r="HT76" s="966">
        <f>ROUND(HL76,0)</f>
        <v>1832382</v>
      </c>
      <c r="HU76" s="901">
        <f>HL76-HT76</f>
        <v>0</v>
      </c>
      <c r="HX76" s="958" t="s">
        <v>803</v>
      </c>
      <c r="HY76" s="1030" t="s">
        <v>451</v>
      </c>
      <c r="HZ76" s="1031" t="s">
        <v>148</v>
      </c>
      <c r="IA76" s="1044">
        <f>11+5+11</f>
        <v>27</v>
      </c>
      <c r="IB76" s="1048">
        <v>94294</v>
      </c>
      <c r="IC76" s="972">
        <f t="shared" ref="IC76:IC77" si="1019">ROUND(IA76*IB76,0)</f>
        <v>2545938</v>
      </c>
      <c r="ID76" s="1016"/>
      <c r="IE76" s="898">
        <f>IF(EXACT(VLOOKUP(HX76,OFERTA_0,2,FALSE),HY76),1,0)</f>
        <v>1</v>
      </c>
      <c r="IF76" s="898">
        <f>IF(EXACT(VLOOKUP(HX76,OFERTA_0,3,FALSE),HZ76),1,0)</f>
        <v>1</v>
      </c>
      <c r="IG76" s="899">
        <f>IF(EXACT(VLOOKUP(HX76,OFERTA_0,4,FALSE),IA76),1,0)</f>
        <v>1</v>
      </c>
      <c r="IH76" s="899">
        <f>IF(IB76=0,0,1)</f>
        <v>1</v>
      </c>
      <c r="II76" s="899">
        <f>IF(IC76=0,0,1)</f>
        <v>1</v>
      </c>
      <c r="IJ76" s="899">
        <f>PRODUCT(IE76:II76)</f>
        <v>1</v>
      </c>
      <c r="IK76" s="966">
        <f>ROUND(IC76,0)</f>
        <v>2545938</v>
      </c>
      <c r="IL76" s="901">
        <f>IC76-IK76</f>
        <v>0</v>
      </c>
      <c r="IO76" s="958" t="s">
        <v>803</v>
      </c>
      <c r="IP76" s="1030" t="s">
        <v>451</v>
      </c>
      <c r="IQ76" s="1031" t="s">
        <v>148</v>
      </c>
      <c r="IR76" s="1044">
        <f>11+5+11</f>
        <v>27</v>
      </c>
      <c r="IS76" s="1045">
        <v>38040</v>
      </c>
      <c r="IT76" s="963">
        <f t="shared" ref="IT76:IT77" si="1020">ROUND(IR76*IS76,0)</f>
        <v>1027080</v>
      </c>
      <c r="IU76" s="1016"/>
      <c r="IV76" s="898">
        <f>IF(EXACT(VLOOKUP(IO76,OFERTA_0,2,FALSE),IP76),1,0)</f>
        <v>1</v>
      </c>
      <c r="IW76" s="898">
        <f>IF(EXACT(VLOOKUP(IO76,OFERTA_0,3,FALSE),IQ76),1,0)</f>
        <v>1</v>
      </c>
      <c r="IX76" s="899">
        <f>IF(EXACT(VLOOKUP(IO76,OFERTA_0,4,FALSE),IR76),1,0)</f>
        <v>1</v>
      </c>
      <c r="IY76" s="899">
        <f>IF(IS76=0,0,1)</f>
        <v>1</v>
      </c>
      <c r="IZ76" s="899">
        <f>IF(IT76=0,0,1)</f>
        <v>1</v>
      </c>
      <c r="JA76" s="899">
        <f>PRODUCT(IV76:IZ76)</f>
        <v>1</v>
      </c>
      <c r="JB76" s="966">
        <f>ROUND(IT76,0)</f>
        <v>1027080</v>
      </c>
      <c r="JC76" s="901">
        <f>IT76-JB76</f>
        <v>0</v>
      </c>
      <c r="JF76" s="958" t="s">
        <v>803</v>
      </c>
      <c r="JG76" s="1030" t="s">
        <v>451</v>
      </c>
      <c r="JH76" s="1031" t="s">
        <v>148</v>
      </c>
      <c r="JI76" s="1044">
        <f>11+5+11</f>
        <v>27</v>
      </c>
      <c r="JJ76" s="1045">
        <v>38000</v>
      </c>
      <c r="JK76" s="963">
        <f t="shared" ref="JK76:JK77" si="1021">ROUND(JI76*JJ76,0)</f>
        <v>1026000</v>
      </c>
      <c r="JL76" s="1016"/>
      <c r="JM76" s="898">
        <f>IF(EXACT(VLOOKUP(JF76,OFERTA_0,2,FALSE),JG76),1,0)</f>
        <v>1</v>
      </c>
      <c r="JN76" s="898">
        <f>IF(EXACT(VLOOKUP(JF76,OFERTA_0,3,FALSE),JH76),1,0)</f>
        <v>1</v>
      </c>
      <c r="JO76" s="899">
        <f>IF(EXACT(VLOOKUP(JF76,OFERTA_0,4,FALSE),JI76),1,0)</f>
        <v>1</v>
      </c>
      <c r="JP76" s="899">
        <f>IF(JJ76=0,0,1)</f>
        <v>1</v>
      </c>
      <c r="JQ76" s="899">
        <f>IF(JK76=0,0,1)</f>
        <v>1</v>
      </c>
      <c r="JR76" s="899">
        <f>PRODUCT(JM76:JQ76)</f>
        <v>1</v>
      </c>
      <c r="JS76" s="966">
        <f>ROUND(JK76,0)</f>
        <v>1026000</v>
      </c>
      <c r="JT76" s="901">
        <f>JK76-JS76</f>
        <v>0</v>
      </c>
      <c r="JW76" s="958" t="s">
        <v>803</v>
      </c>
      <c r="JX76" s="1030" t="s">
        <v>451</v>
      </c>
      <c r="JY76" s="1031" t="s">
        <v>148</v>
      </c>
      <c r="JZ76" s="1044">
        <f>11+5+11</f>
        <v>27</v>
      </c>
      <c r="KA76" s="1045">
        <v>73899.101200000005</v>
      </c>
      <c r="KB76" s="963">
        <f t="shared" ref="KB76:KB77" si="1022">ROUND(JZ76*KA76,0)</f>
        <v>1995276</v>
      </c>
      <c r="KC76" s="1016"/>
      <c r="KD76" s="898">
        <f>IF(EXACT(VLOOKUP(JW76,OFERTA_0,2,FALSE),JX76),1,0)</f>
        <v>1</v>
      </c>
      <c r="KE76" s="898">
        <f>IF(EXACT(VLOOKUP(JW76,OFERTA_0,3,FALSE),JY76),1,0)</f>
        <v>1</v>
      </c>
      <c r="KF76" s="899">
        <f>IF(EXACT(VLOOKUP(JW76,OFERTA_0,4,FALSE),JZ76),1,0)</f>
        <v>1</v>
      </c>
      <c r="KG76" s="899">
        <f>IF(KA76=0,0,1)</f>
        <v>1</v>
      </c>
      <c r="KH76" s="899">
        <f>IF(KB76=0,0,1)</f>
        <v>1</v>
      </c>
      <c r="KI76" s="899">
        <f>PRODUCT(KD76:KH76)</f>
        <v>1</v>
      </c>
      <c r="KJ76" s="966">
        <f>ROUND(KB76,0)</f>
        <v>1995276</v>
      </c>
      <c r="KK76" s="901">
        <f>KB76-KJ76</f>
        <v>0</v>
      </c>
      <c r="KN76" s="958" t="s">
        <v>803</v>
      </c>
      <c r="KO76" s="1030" t="s">
        <v>451</v>
      </c>
      <c r="KP76" s="1031" t="s">
        <v>148</v>
      </c>
      <c r="KQ76" s="1044">
        <f>11+5+11</f>
        <v>27</v>
      </c>
      <c r="KR76" s="1045">
        <v>32088</v>
      </c>
      <c r="KS76" s="963">
        <f t="shared" ref="KS76:KS77" si="1023">ROUND(KQ76*KR76,0)</f>
        <v>866376</v>
      </c>
      <c r="KT76" s="1016"/>
      <c r="KU76" s="898">
        <f>IF(EXACT(VLOOKUP(KN76,OFERTA_0,2,FALSE),KO76),1,0)</f>
        <v>1</v>
      </c>
      <c r="KV76" s="898">
        <f>IF(EXACT(VLOOKUP(KN76,OFERTA_0,3,FALSE),KP76),1,0)</f>
        <v>1</v>
      </c>
      <c r="KW76" s="899">
        <f>IF(EXACT(VLOOKUP(KN76,OFERTA_0,4,FALSE),KQ76),1,0)</f>
        <v>1</v>
      </c>
      <c r="KX76" s="899">
        <f>IF(KR76=0,0,1)</f>
        <v>1</v>
      </c>
      <c r="KY76" s="899">
        <f>IF(KS76=0,0,1)</f>
        <v>1</v>
      </c>
      <c r="KZ76" s="899">
        <f>PRODUCT(KU76:KY76)</f>
        <v>1</v>
      </c>
      <c r="LA76" s="966">
        <f>ROUND(KS76,0)</f>
        <v>866376</v>
      </c>
      <c r="LB76" s="901">
        <f>KS76-LA76</f>
        <v>0</v>
      </c>
      <c r="LE76" s="958" t="s">
        <v>803</v>
      </c>
      <c r="LF76" s="1030" t="s">
        <v>451</v>
      </c>
      <c r="LG76" s="1031" t="s">
        <v>148</v>
      </c>
      <c r="LH76" s="1044">
        <f>11+5+11</f>
        <v>27</v>
      </c>
      <c r="LI76" s="1049">
        <v>51844</v>
      </c>
      <c r="LJ76" s="974">
        <f t="shared" ref="LJ76:LJ77" si="1024">ROUND(LH76*LI76,0)</f>
        <v>1399788</v>
      </c>
      <c r="LK76" s="1016"/>
      <c r="LL76" s="898">
        <f>IF(EXACT(VLOOKUP(LE76,OFERTA_0,2,FALSE),LF76),1,0)</f>
        <v>1</v>
      </c>
      <c r="LM76" s="898">
        <f>IF(EXACT(VLOOKUP(LE76,OFERTA_0,3,FALSE),LG76),1,0)</f>
        <v>1</v>
      </c>
      <c r="LN76" s="899">
        <f>IF(EXACT(VLOOKUP(LE76,OFERTA_0,4,FALSE),LH76),1,0)</f>
        <v>1</v>
      </c>
      <c r="LO76" s="899">
        <f>IF(LI76=0,0,1)</f>
        <v>1</v>
      </c>
      <c r="LP76" s="899">
        <f>IF(LJ76=0,0,1)</f>
        <v>1</v>
      </c>
      <c r="LQ76" s="899">
        <f>PRODUCT(LL76:LP76)</f>
        <v>1</v>
      </c>
      <c r="LR76" s="966">
        <f>ROUND(LJ76,0)</f>
        <v>1399788</v>
      </c>
      <c r="LS76" s="901">
        <f>LJ76-LR76</f>
        <v>0</v>
      </c>
      <c r="LV76" s="958" t="s">
        <v>803</v>
      </c>
      <c r="LW76" s="1030" t="s">
        <v>451</v>
      </c>
      <c r="LX76" s="1031" t="s">
        <v>148</v>
      </c>
      <c r="LY76" s="1044">
        <f>11+5+11</f>
        <v>27</v>
      </c>
      <c r="LZ76" s="1045">
        <v>18200</v>
      </c>
      <c r="MA76" s="963">
        <f t="shared" ref="MA76:MA77" si="1025">ROUND(LY76*LZ76,0)</f>
        <v>491400</v>
      </c>
      <c r="MB76" s="1016"/>
      <c r="MC76" s="898">
        <f>IF(EXACT(VLOOKUP(LV76,OFERTA_0,2,FALSE),LW76),1,0)</f>
        <v>1</v>
      </c>
      <c r="MD76" s="898">
        <f>IF(EXACT(VLOOKUP(LV76,OFERTA_0,3,FALSE),LX76),1,0)</f>
        <v>1</v>
      </c>
      <c r="ME76" s="899">
        <f>IF(EXACT(VLOOKUP(LV76,OFERTA_0,4,FALSE),LY76),1,0)</f>
        <v>1</v>
      </c>
      <c r="MF76" s="899">
        <f>IF(LZ76=0,0,1)</f>
        <v>1</v>
      </c>
      <c r="MG76" s="899">
        <f>IF(MA76=0,0,1)</f>
        <v>1</v>
      </c>
      <c r="MH76" s="899">
        <f>PRODUCT(MC76:MG76)</f>
        <v>1</v>
      </c>
      <c r="MI76" s="966">
        <f>ROUND(MA76,0)</f>
        <v>491400</v>
      </c>
      <c r="MJ76" s="901">
        <f>MA76-MI76</f>
        <v>0</v>
      </c>
      <c r="MM76" s="958" t="s">
        <v>803</v>
      </c>
      <c r="MN76" s="1030" t="s">
        <v>451</v>
      </c>
      <c r="MO76" s="1031" t="s">
        <v>148</v>
      </c>
      <c r="MP76" s="1044">
        <f>11+5+11</f>
        <v>27</v>
      </c>
      <c r="MQ76" s="1045">
        <v>70000</v>
      </c>
      <c r="MR76" s="963">
        <f t="shared" ref="MR76:MR77" si="1026">ROUND(MP76*MQ76,0)</f>
        <v>1890000</v>
      </c>
      <c r="MS76" s="1016"/>
      <c r="MT76" s="898">
        <f>IF(EXACT(VLOOKUP(MM76,OFERTA_0,2,FALSE),MN76),1,0)</f>
        <v>1</v>
      </c>
      <c r="MU76" s="898">
        <f>IF(EXACT(VLOOKUP(MM76,OFERTA_0,3,FALSE),MO76),1,0)</f>
        <v>1</v>
      </c>
      <c r="MV76" s="899">
        <f>IF(EXACT(VLOOKUP(MM76,OFERTA_0,4,FALSE),MP76),1,0)</f>
        <v>1</v>
      </c>
      <c r="MW76" s="899">
        <f>IF(MQ76=0,0,1)</f>
        <v>1</v>
      </c>
      <c r="MX76" s="899">
        <f>IF(MR76=0,0,1)</f>
        <v>1</v>
      </c>
      <c r="MY76" s="899">
        <f>PRODUCT(MT76:MX76)</f>
        <v>1</v>
      </c>
      <c r="MZ76" s="966">
        <f>ROUND(MR76,0)</f>
        <v>1890000</v>
      </c>
      <c r="NA76" s="901">
        <f>MR76-MZ76</f>
        <v>0</v>
      </c>
      <c r="ND76" s="975" t="s">
        <v>803</v>
      </c>
      <c r="NE76" s="976" t="s">
        <v>451</v>
      </c>
      <c r="NF76" s="977" t="s">
        <v>148</v>
      </c>
      <c r="NG76" s="978">
        <f>11+5+11</f>
        <v>27</v>
      </c>
      <c r="NH76" s="979">
        <v>27225.99</v>
      </c>
      <c r="NI76" s="980">
        <v>735102</v>
      </c>
      <c r="NJ76" s="1016"/>
      <c r="NK76" s="898">
        <f>IF(EXACT(VLOOKUP(ND76,OFERTA_0,2,FALSE),NE76),1,0)</f>
        <v>1</v>
      </c>
      <c r="NL76" s="898">
        <f>IF(EXACT(VLOOKUP(ND76,OFERTA_0,3,FALSE),NF76),1,0)</f>
        <v>1</v>
      </c>
      <c r="NM76" s="899">
        <f>IF(EXACT(VLOOKUP(ND76,OFERTA_0,4,FALSE),NG76),1,0)</f>
        <v>1</v>
      </c>
      <c r="NN76" s="899">
        <f>IF(NH76=0,0,1)</f>
        <v>1</v>
      </c>
      <c r="NO76" s="899">
        <f>IF(NI76=0,0,1)</f>
        <v>1</v>
      </c>
      <c r="NP76" s="899">
        <f>PRODUCT(NK76:NO76)</f>
        <v>1</v>
      </c>
      <c r="NQ76" s="966">
        <f>ROUND(NI76,0)</f>
        <v>735102</v>
      </c>
      <c r="NR76" s="901">
        <f>NI76-NQ76</f>
        <v>0</v>
      </c>
      <c r="NU76" s="981" t="s">
        <v>803</v>
      </c>
      <c r="NV76" s="982" t="s">
        <v>451</v>
      </c>
      <c r="NW76" s="983" t="s">
        <v>148</v>
      </c>
      <c r="NX76" s="984">
        <f>11+5+11</f>
        <v>27</v>
      </c>
      <c r="NY76" s="1050">
        <v>27501</v>
      </c>
      <c r="NZ76" s="986">
        <f t="shared" ref="NZ76:NZ77" si="1027">ROUND(NX76*NY76,0)</f>
        <v>742527</v>
      </c>
      <c r="OA76" s="1016"/>
      <c r="OB76" s="898">
        <f>IF(EXACT(VLOOKUP(NU76,OFERTA_0,2,FALSE),NV76),1,0)</f>
        <v>1</v>
      </c>
      <c r="OC76" s="898">
        <f>IF(EXACT(VLOOKUP(NU76,OFERTA_0,3,FALSE),NW76),1,0)</f>
        <v>1</v>
      </c>
      <c r="OD76" s="899">
        <f>IF(EXACT(VLOOKUP(NU76,OFERTA_0,4,FALSE),NX76),1,0)</f>
        <v>1</v>
      </c>
      <c r="OE76" s="899">
        <f>IF(NY76=0,0,1)</f>
        <v>1</v>
      </c>
      <c r="OF76" s="899">
        <f>IF(NZ76=0,0,1)</f>
        <v>1</v>
      </c>
      <c r="OG76" s="899">
        <f>PRODUCT(OB76:OF76)</f>
        <v>1</v>
      </c>
      <c r="OH76" s="966">
        <f>ROUND(NZ76,0)</f>
        <v>742527</v>
      </c>
      <c r="OI76" s="901">
        <f>NZ76-OH76</f>
        <v>0</v>
      </c>
      <c r="OL76" s="958" t="s">
        <v>803</v>
      </c>
      <c r="OM76" s="1030" t="s">
        <v>451</v>
      </c>
      <c r="ON76" s="1031" t="s">
        <v>148</v>
      </c>
      <c r="OO76" s="1044">
        <f>11+5+11</f>
        <v>27</v>
      </c>
      <c r="OP76" s="1045">
        <v>39535</v>
      </c>
      <c r="OQ76" s="963">
        <f t="shared" ref="OQ76:OQ77" si="1028">ROUND(OO76*OP76,0)</f>
        <v>1067445</v>
      </c>
      <c r="OR76" s="1016"/>
      <c r="OS76" s="898">
        <f>IF(EXACT(VLOOKUP(OL76,OFERTA_0,2,FALSE),OM76),1,0)</f>
        <v>1</v>
      </c>
      <c r="OT76" s="898">
        <f>IF(EXACT(VLOOKUP(OL76,OFERTA_0,3,FALSE),ON76),1,0)</f>
        <v>1</v>
      </c>
      <c r="OU76" s="899">
        <f>IF(EXACT(VLOOKUP(OL76,OFERTA_0,4,FALSE),OO76),1,0)</f>
        <v>1</v>
      </c>
      <c r="OV76" s="899">
        <f>IF(OP76=0,0,1)</f>
        <v>1</v>
      </c>
      <c r="OW76" s="899">
        <f>IF(OQ76=0,0,1)</f>
        <v>1</v>
      </c>
      <c r="OX76" s="899">
        <f>PRODUCT(OS76:OW76)</f>
        <v>1</v>
      </c>
      <c r="OY76" s="966">
        <f>ROUND(OQ76,0)</f>
        <v>1067445</v>
      </c>
      <c r="OZ76" s="901">
        <f>OQ76-OY76</f>
        <v>0</v>
      </c>
      <c r="PC76" s="958" t="s">
        <v>803</v>
      </c>
      <c r="PD76" s="1030" t="s">
        <v>451</v>
      </c>
      <c r="PE76" s="1031" t="s">
        <v>148</v>
      </c>
      <c r="PF76" s="1044">
        <v>27</v>
      </c>
      <c r="PG76" s="1059">
        <v>32955</v>
      </c>
      <c r="PH76" s="988">
        <v>889785</v>
      </c>
      <c r="PI76" s="1024"/>
      <c r="PJ76" s="898">
        <f>IF(EXACT(VLOOKUP(PC76,OFERTA_0,2,FALSE),PD76),1,0)</f>
        <v>1</v>
      </c>
      <c r="PK76" s="898">
        <f>IF(EXACT(VLOOKUP(PC76,OFERTA_0,3,FALSE),PE76),1,0)</f>
        <v>1</v>
      </c>
      <c r="PL76" s="899">
        <f>IF(EXACT(VLOOKUP(PC76,OFERTA_0,4,FALSE),PF76),1,0)</f>
        <v>1</v>
      </c>
      <c r="PM76" s="899">
        <f>IF(PG76=0,0,1)</f>
        <v>1</v>
      </c>
      <c r="PN76" s="899">
        <f>IF(PH76=0,0,1)</f>
        <v>1</v>
      </c>
      <c r="PO76" s="899">
        <f>PRODUCT(PJ76:PN76)</f>
        <v>1</v>
      </c>
      <c r="PP76" s="966">
        <f>ROUND(PH76,0)</f>
        <v>889785</v>
      </c>
      <c r="PQ76" s="901">
        <f>PH76-PP76</f>
        <v>0</v>
      </c>
      <c r="PT76" s="958" t="s">
        <v>803</v>
      </c>
      <c r="PU76" s="1030" t="s">
        <v>451</v>
      </c>
      <c r="PV76" s="1031" t="s">
        <v>148</v>
      </c>
      <c r="PW76" s="1044">
        <f>11+5+11</f>
        <v>27</v>
      </c>
      <c r="PX76" s="1045">
        <v>52150</v>
      </c>
      <c r="PY76" s="963">
        <f t="shared" ref="PY76:PY77" si="1029">ROUND(PW76*PX76,0)</f>
        <v>1408050</v>
      </c>
      <c r="PZ76" s="1016"/>
      <c r="QA76" s="898">
        <f>IF(EXACT(VLOOKUP(PT76,OFERTA_0,2,FALSE),PU76),1,0)</f>
        <v>1</v>
      </c>
      <c r="QB76" s="898">
        <f>IF(EXACT(VLOOKUP(PT76,OFERTA_0,3,FALSE),PV76),1,0)</f>
        <v>1</v>
      </c>
      <c r="QC76" s="899">
        <f>IF(EXACT(VLOOKUP(PT76,OFERTA_0,4,FALSE),PW76),1,0)</f>
        <v>1</v>
      </c>
      <c r="QD76" s="899">
        <f>IF(PX76=0,0,1)</f>
        <v>1</v>
      </c>
      <c r="QE76" s="899">
        <f>IF(PY76=0,0,1)</f>
        <v>1</v>
      </c>
      <c r="QF76" s="899">
        <f>PRODUCT(QA76:QE76)</f>
        <v>1</v>
      </c>
      <c r="QG76" s="966">
        <f>ROUND(PY76,0)</f>
        <v>1408050</v>
      </c>
      <c r="QH76" s="901">
        <f>PY76-QG76</f>
        <v>0</v>
      </c>
      <c r="QK76" s="958" t="s">
        <v>803</v>
      </c>
      <c r="QL76" s="1030" t="s">
        <v>451</v>
      </c>
      <c r="QM76" s="1031" t="s">
        <v>148</v>
      </c>
      <c r="QN76" s="1044">
        <f>11+5+11</f>
        <v>27</v>
      </c>
      <c r="QO76" s="1049">
        <v>52103.219999999994</v>
      </c>
      <c r="QP76" s="974">
        <f t="shared" ref="QP76:QP77" si="1030">ROUND(QN76*QO76,0)</f>
        <v>1406787</v>
      </c>
      <c r="QQ76" s="1016"/>
      <c r="QR76" s="898">
        <f>IF(EXACT(VLOOKUP(QK76,OFERTA_0,2,FALSE),QL76),1,0)</f>
        <v>1</v>
      </c>
      <c r="QS76" s="898">
        <f>IF(EXACT(VLOOKUP(QK76,OFERTA_0,3,FALSE),QM76),1,0)</f>
        <v>1</v>
      </c>
      <c r="QT76" s="899">
        <f>IF(EXACT(VLOOKUP(QK76,OFERTA_0,4,FALSE),QN76),1,0)</f>
        <v>1</v>
      </c>
      <c r="QU76" s="899">
        <f>IF(QO76=0,0,1)</f>
        <v>1</v>
      </c>
      <c r="QV76" s="899">
        <f>IF(QP76=0,0,1)</f>
        <v>1</v>
      </c>
      <c r="QW76" s="899">
        <f>PRODUCT(QR76:QV76)</f>
        <v>1</v>
      </c>
      <c r="QX76" s="966">
        <f>ROUND(QP76,0)</f>
        <v>1406787</v>
      </c>
      <c r="QY76" s="901">
        <f>QP76-QX76</f>
        <v>0</v>
      </c>
      <c r="RB76" s="405"/>
      <c r="RC76" s="406"/>
      <c r="RD76" s="407"/>
      <c r="RE76" s="408"/>
      <c r="RF76" s="409"/>
      <c r="RG76" s="410"/>
      <c r="RH76" s="410"/>
      <c r="RI76" s="898"/>
      <c r="RJ76" s="898"/>
      <c r="RK76" s="934"/>
      <c r="RL76" s="934"/>
      <c r="RM76" s="934"/>
      <c r="RN76" s="934"/>
      <c r="RO76" s="935"/>
      <c r="RP76" s="936"/>
      <c r="RS76" s="405"/>
      <c r="RT76" s="406"/>
      <c r="RU76" s="407"/>
      <c r="RV76" s="408"/>
      <c r="RW76" s="409"/>
      <c r="RX76" s="410"/>
      <c r="RY76" s="410"/>
      <c r="RZ76" s="898"/>
      <c r="SA76" s="898"/>
      <c r="SB76" s="934"/>
      <c r="SC76" s="934"/>
      <c r="SD76" s="934"/>
      <c r="SE76" s="934"/>
      <c r="SF76" s="935"/>
      <c r="SG76" s="936"/>
      <c r="SJ76" s="405"/>
      <c r="SK76" s="406"/>
      <c r="SL76" s="407"/>
      <c r="SM76" s="408"/>
      <c r="SN76" s="409"/>
      <c r="SO76" s="410"/>
      <c r="SP76" s="410"/>
      <c r="SQ76" s="898"/>
      <c r="SR76" s="898"/>
      <c r="SS76" s="934"/>
      <c r="ST76" s="934"/>
      <c r="SU76" s="934"/>
      <c r="SV76" s="934"/>
      <c r="SW76" s="935"/>
      <c r="SX76" s="936"/>
    </row>
    <row r="77" spans="2:518" ht="114.75" customHeight="1" thickTop="1" thickBot="1">
      <c r="B77" s="958" t="s">
        <v>804</v>
      </c>
      <c r="C77" s="1012" t="s">
        <v>452</v>
      </c>
      <c r="D77" s="1013" t="s">
        <v>148</v>
      </c>
      <c r="E77" s="1014">
        <v>2</v>
      </c>
      <c r="F77" s="1015"/>
      <c r="G77" s="1025">
        <f>ROUND(E77*F77,0)</f>
        <v>0</v>
      </c>
      <c r="H77" s="1016"/>
      <c r="K77" s="958" t="s">
        <v>804</v>
      </c>
      <c r="L77" s="1012" t="s">
        <v>452</v>
      </c>
      <c r="M77" s="1013" t="s">
        <v>148</v>
      </c>
      <c r="N77" s="1014">
        <v>2</v>
      </c>
      <c r="O77" s="1043">
        <v>73854</v>
      </c>
      <c r="P77" s="1025">
        <f t="shared" si="1007"/>
        <v>147708</v>
      </c>
      <c r="Q77" s="1016"/>
      <c r="R77" s="898">
        <f>IF(EXACT(VLOOKUP(K77,OFERTA_0,2,FALSE),L77),1,0)</f>
        <v>1</v>
      </c>
      <c r="S77" s="898">
        <f>IF(EXACT(VLOOKUP(K77,OFERTA_0,3,FALSE),M77),1,0)</f>
        <v>1</v>
      </c>
      <c r="T77" s="899">
        <f>IF(EXACT(VLOOKUP(K77,OFERTA_0,4,FALSE),N77),1,0)</f>
        <v>1</v>
      </c>
      <c r="U77" s="899">
        <f>IF(O77=0,0,1)</f>
        <v>1</v>
      </c>
      <c r="V77" s="899">
        <f>IF(P77=0,0,1)</f>
        <v>1</v>
      </c>
      <c r="W77" s="899">
        <f>PRODUCT(R77:V77)</f>
        <v>1</v>
      </c>
      <c r="X77" s="966">
        <f>ROUND(P77,0)</f>
        <v>147708</v>
      </c>
      <c r="Y77" s="901">
        <f>P77-X77</f>
        <v>0</v>
      </c>
      <c r="Z77" s="872"/>
      <c r="AA77" s="872"/>
      <c r="AB77" s="958" t="s">
        <v>804</v>
      </c>
      <c r="AC77" s="1012" t="s">
        <v>452</v>
      </c>
      <c r="AD77" s="1013" t="s">
        <v>148</v>
      </c>
      <c r="AE77" s="1014">
        <v>2</v>
      </c>
      <c r="AF77" s="1015">
        <v>55000</v>
      </c>
      <c r="AG77" s="1025">
        <f t="shared" si="1008"/>
        <v>110000</v>
      </c>
      <c r="AH77" s="1016"/>
      <c r="AI77" s="898">
        <f>IF(EXACT(VLOOKUP(AB77,OFERTA_0,2,FALSE),AC77),1,0)</f>
        <v>1</v>
      </c>
      <c r="AJ77" s="898">
        <f>IF(EXACT(VLOOKUP(AB77,OFERTA_0,3,FALSE),AD77),1,0)</f>
        <v>1</v>
      </c>
      <c r="AK77" s="899">
        <f>IF(EXACT(VLOOKUP(AB77,OFERTA_0,4,FALSE),AE77),1,0)</f>
        <v>1</v>
      </c>
      <c r="AL77" s="899">
        <f>IF(AF77=0,0,1)</f>
        <v>1</v>
      </c>
      <c r="AM77" s="899">
        <f>IF(AG77=0,0,1)</f>
        <v>1</v>
      </c>
      <c r="AN77" s="899">
        <f>PRODUCT(AI77:AM77)</f>
        <v>1</v>
      </c>
      <c r="AO77" s="966">
        <f>ROUND(AG77,0)</f>
        <v>110000</v>
      </c>
      <c r="AP77" s="901">
        <f>AG77-AO77</f>
        <v>0</v>
      </c>
      <c r="AQ77" s="872"/>
      <c r="AR77" s="872"/>
      <c r="AS77" s="958" t="s">
        <v>804</v>
      </c>
      <c r="AT77" s="1018" t="s">
        <v>452</v>
      </c>
      <c r="AU77" s="1013" t="s">
        <v>148</v>
      </c>
      <c r="AV77" s="1014">
        <v>2</v>
      </c>
      <c r="AW77" s="1019">
        <v>40000</v>
      </c>
      <c r="AX77" s="1026">
        <f t="shared" si="1009"/>
        <v>80000</v>
      </c>
      <c r="AY77" s="1016"/>
      <c r="AZ77" s="898">
        <f>IF(EXACT(VLOOKUP(AS77,OFERTA_0,2,FALSE),AT77),1,0)</f>
        <v>1</v>
      </c>
      <c r="BA77" s="898">
        <f>IF(EXACT(VLOOKUP(AS77,OFERTA_0,3,FALSE),AU77),1,0)</f>
        <v>1</v>
      </c>
      <c r="BB77" s="899">
        <f>IF(EXACT(VLOOKUP(AS77,OFERTA_0,4,FALSE),AV77),1,0)</f>
        <v>1</v>
      </c>
      <c r="BC77" s="899">
        <f>IF(AW77=0,0,1)</f>
        <v>1</v>
      </c>
      <c r="BD77" s="899">
        <f>IF(AX77=0,0,1)</f>
        <v>1</v>
      </c>
      <c r="BE77" s="899">
        <f>PRODUCT(AZ77:BD77)</f>
        <v>1</v>
      </c>
      <c r="BF77" s="966">
        <f>ROUND(AX77,0)</f>
        <v>80000</v>
      </c>
      <c r="BG77" s="901">
        <f>AX77-BF77</f>
        <v>0</v>
      </c>
      <c r="BJ77" s="958" t="s">
        <v>804</v>
      </c>
      <c r="BK77" s="1012" t="s">
        <v>452</v>
      </c>
      <c r="BL77" s="1013" t="s">
        <v>148</v>
      </c>
      <c r="BM77" s="1014">
        <v>2</v>
      </c>
      <c r="BN77" s="1015">
        <v>85000</v>
      </c>
      <c r="BO77" s="1025">
        <f t="shared" si="1010"/>
        <v>170000</v>
      </c>
      <c r="BP77" s="1016"/>
      <c r="BQ77" s="898">
        <f>IF(EXACT(VLOOKUP(BJ77,OFERTA_0,2,FALSE),BK77),1,0)</f>
        <v>1</v>
      </c>
      <c r="BR77" s="898">
        <f>IF(EXACT(VLOOKUP(BJ77,OFERTA_0,3,FALSE),BL77),1,0)</f>
        <v>1</v>
      </c>
      <c r="BS77" s="899">
        <f>IF(EXACT(VLOOKUP(BJ77,OFERTA_0,4,FALSE),BM77),1,0)</f>
        <v>1</v>
      </c>
      <c r="BT77" s="899">
        <f>IF(BN77=0,0,1)</f>
        <v>1</v>
      </c>
      <c r="BU77" s="899">
        <f>IF(BO77=0,0,1)</f>
        <v>1</v>
      </c>
      <c r="BV77" s="899">
        <f>PRODUCT(BQ77:BU77)</f>
        <v>1</v>
      </c>
      <c r="BW77" s="966">
        <f>ROUND(BO77,0)</f>
        <v>170000</v>
      </c>
      <c r="BX77" s="901">
        <f>BO77-BW77</f>
        <v>0</v>
      </c>
      <c r="CA77" s="958" t="s">
        <v>804</v>
      </c>
      <c r="CB77" s="1012" t="s">
        <v>452</v>
      </c>
      <c r="CC77" s="1013" t="s">
        <v>148</v>
      </c>
      <c r="CD77" s="1014">
        <v>2</v>
      </c>
      <c r="CE77" s="1015">
        <v>71933</v>
      </c>
      <c r="CF77" s="1025">
        <f t="shared" si="1011"/>
        <v>143866</v>
      </c>
      <c r="CG77" s="1016"/>
      <c r="CH77" s="898">
        <f>IF(EXACT(VLOOKUP(CA77,OFERTA_0,2,FALSE),CB77),1,0)</f>
        <v>1</v>
      </c>
      <c r="CI77" s="898">
        <f>IF(EXACT(VLOOKUP(CA77,OFERTA_0,3,FALSE),CC77),1,0)</f>
        <v>1</v>
      </c>
      <c r="CJ77" s="899">
        <f>IF(EXACT(VLOOKUP(CA77,OFERTA_0,4,FALSE),CD77),1,0)</f>
        <v>1</v>
      </c>
      <c r="CK77" s="899">
        <f>IF(CE77=0,0,1)</f>
        <v>1</v>
      </c>
      <c r="CL77" s="899">
        <f>IF(CF77=0,0,1)</f>
        <v>1</v>
      </c>
      <c r="CM77" s="899">
        <f>PRODUCT(CH77:CL77)</f>
        <v>1</v>
      </c>
      <c r="CN77" s="966">
        <f>ROUND(CF77,0)</f>
        <v>143866</v>
      </c>
      <c r="CO77" s="901">
        <f>CF77-CN77</f>
        <v>0</v>
      </c>
      <c r="CR77" s="958" t="s">
        <v>804</v>
      </c>
      <c r="CS77" s="1012" t="s">
        <v>452</v>
      </c>
      <c r="CT77" s="1013" t="s">
        <v>148</v>
      </c>
      <c r="CU77" s="1014">
        <v>2</v>
      </c>
      <c r="CV77" s="1015">
        <v>189000</v>
      </c>
      <c r="CW77" s="1025">
        <f t="shared" si="1012"/>
        <v>378000</v>
      </c>
      <c r="CX77" s="1016"/>
      <c r="CY77" s="898">
        <f>IF(EXACT(VLOOKUP(CR77,OFERTA_0,2,FALSE),CS77),1,0)</f>
        <v>1</v>
      </c>
      <c r="CZ77" s="898">
        <f>IF(EXACT(VLOOKUP(CR77,OFERTA_0,3,FALSE),CT77),1,0)</f>
        <v>1</v>
      </c>
      <c r="DA77" s="899">
        <f>IF(EXACT(VLOOKUP(CR77,OFERTA_0,4,FALSE),CU77),1,0)</f>
        <v>1</v>
      </c>
      <c r="DB77" s="899">
        <f>IF(CV77=0,0,1)</f>
        <v>1</v>
      </c>
      <c r="DC77" s="899">
        <f>IF(CW77=0,0,1)</f>
        <v>1</v>
      </c>
      <c r="DD77" s="899">
        <f>PRODUCT(CY77:DC77)</f>
        <v>1</v>
      </c>
      <c r="DE77" s="966">
        <f>ROUND(CW77,0)</f>
        <v>378000</v>
      </c>
      <c r="DF77" s="901">
        <f>CW77-DE77</f>
        <v>0</v>
      </c>
      <c r="DI77" s="958" t="s">
        <v>804</v>
      </c>
      <c r="DJ77" s="1012" t="s">
        <v>452</v>
      </c>
      <c r="DK77" s="1013" t="s">
        <v>148</v>
      </c>
      <c r="DL77" s="1014">
        <v>2</v>
      </c>
      <c r="DM77" s="1015">
        <v>42174</v>
      </c>
      <c r="DN77" s="1025">
        <f t="shared" si="1013"/>
        <v>84348</v>
      </c>
      <c r="DO77" s="1016"/>
      <c r="DP77" s="898">
        <f>IF(EXACT(VLOOKUP(DI77,OFERTA_0,2,FALSE),DJ77),1,0)</f>
        <v>1</v>
      </c>
      <c r="DQ77" s="898">
        <f>IF(EXACT(VLOOKUP(DI77,OFERTA_0,3,FALSE),DK77),1,0)</f>
        <v>1</v>
      </c>
      <c r="DR77" s="899">
        <f>IF(EXACT(VLOOKUP(DI77,OFERTA_0,4,FALSE),DL77),1,0)</f>
        <v>1</v>
      </c>
      <c r="DS77" s="899">
        <f>IF(DM77=0,0,1)</f>
        <v>1</v>
      </c>
      <c r="DT77" s="899">
        <f>IF(DN77=0,0,1)</f>
        <v>1</v>
      </c>
      <c r="DU77" s="899">
        <f>PRODUCT(DP77:DT77)</f>
        <v>1</v>
      </c>
      <c r="DV77" s="966">
        <f>ROUND(DN77,0)</f>
        <v>84348</v>
      </c>
      <c r="DW77" s="901">
        <f>DN77-DV77</f>
        <v>0</v>
      </c>
      <c r="DZ77" s="958" t="s">
        <v>804</v>
      </c>
      <c r="EA77" s="1012" t="s">
        <v>452</v>
      </c>
      <c r="EB77" s="1013" t="s">
        <v>148</v>
      </c>
      <c r="EC77" s="1014">
        <v>2</v>
      </c>
      <c r="ED77" s="1015">
        <v>33832</v>
      </c>
      <c r="EE77" s="1025">
        <f t="shared" si="1014"/>
        <v>67664</v>
      </c>
      <c r="EF77" s="1016"/>
      <c r="EG77" s="898">
        <f>IF(EXACT(VLOOKUP(DZ77,OFERTA_0,2,FALSE),EA77),1,0)</f>
        <v>1</v>
      </c>
      <c r="EH77" s="898">
        <f>IF(EXACT(VLOOKUP(DZ77,OFERTA_0,3,FALSE),EB77),1,0)</f>
        <v>1</v>
      </c>
      <c r="EI77" s="899">
        <f>IF(EXACT(VLOOKUP(DZ77,OFERTA_0,4,FALSE),EC77),1,0)</f>
        <v>1</v>
      </c>
      <c r="EJ77" s="899">
        <f>IF(ED77=0,0,1)</f>
        <v>1</v>
      </c>
      <c r="EK77" s="899">
        <f>IF(EE77=0,0,1)</f>
        <v>1</v>
      </c>
      <c r="EL77" s="899">
        <f>PRODUCT(EG77:EK77)</f>
        <v>1</v>
      </c>
      <c r="EM77" s="966">
        <f>ROUND(EE77,0)</f>
        <v>67664</v>
      </c>
      <c r="EN77" s="901">
        <f>EE77-EM77</f>
        <v>0</v>
      </c>
      <c r="EQ77" s="958" t="s">
        <v>804</v>
      </c>
      <c r="ER77" s="1012" t="s">
        <v>452</v>
      </c>
      <c r="ES77" s="1013" t="s">
        <v>148</v>
      </c>
      <c r="ET77" s="1014">
        <v>2</v>
      </c>
      <c r="EU77" s="1015">
        <v>72400</v>
      </c>
      <c r="EV77" s="1025">
        <f t="shared" si="1015"/>
        <v>144800</v>
      </c>
      <c r="EW77" s="1016"/>
      <c r="EX77" s="898">
        <f>IF(EXACT(VLOOKUP(EQ77,OFERTA_0,2,FALSE),ER77),1,0)</f>
        <v>1</v>
      </c>
      <c r="EY77" s="898">
        <f>IF(EXACT(VLOOKUP(EQ77,OFERTA_0,3,FALSE),ES77),1,0)</f>
        <v>1</v>
      </c>
      <c r="EZ77" s="899">
        <f>IF(EXACT(VLOOKUP(EQ77,OFERTA_0,4,FALSE),ET77),1,0)</f>
        <v>1</v>
      </c>
      <c r="FA77" s="899">
        <f>IF(EU77=0,0,1)</f>
        <v>1</v>
      </c>
      <c r="FB77" s="899">
        <f>IF(EV77=0,0,1)</f>
        <v>1</v>
      </c>
      <c r="FC77" s="899">
        <f>PRODUCT(EX77:FB77)</f>
        <v>1</v>
      </c>
      <c r="FD77" s="966">
        <f>ROUND(EV77,0)</f>
        <v>144800</v>
      </c>
      <c r="FE77" s="901">
        <f>EV77-FD77</f>
        <v>0</v>
      </c>
      <c r="FH77" s="958"/>
      <c r="FI77" s="1012"/>
      <c r="FJ77" s="1013"/>
      <c r="FK77" s="1014"/>
      <c r="FL77" s="1015"/>
      <c r="FM77" s="1025">
        <f t="shared" si="1016"/>
        <v>0</v>
      </c>
      <c r="FN77" s="1016"/>
      <c r="FO77" s="898" t="e">
        <f>IF(EXACT(VLOOKUP(FH77,OFERTA_0,2,FALSE),FI77),1,0)</f>
        <v>#N/A</v>
      </c>
      <c r="FP77" s="898" t="e">
        <f>IF(EXACT(VLOOKUP(FH77,OFERTA_0,3,FALSE),FJ77),1,0)</f>
        <v>#N/A</v>
      </c>
      <c r="FQ77" s="899" t="e">
        <f>IF(EXACT(VLOOKUP(FH77,OFERTA_0,4,FALSE),FK77),1,0)</f>
        <v>#N/A</v>
      </c>
      <c r="FR77" s="899">
        <f>IF(FL77=0,0,1)</f>
        <v>0</v>
      </c>
      <c r="FS77" s="899">
        <f>IF(FM77=0,0,1)</f>
        <v>0</v>
      </c>
      <c r="FT77" s="899" t="e">
        <f>PRODUCT(FO77:FS77)</f>
        <v>#N/A</v>
      </c>
      <c r="FU77" s="966">
        <f>ROUND(FM77,0)</f>
        <v>0</v>
      </c>
      <c r="FV77" s="901">
        <f>FM77-FU77</f>
        <v>0</v>
      </c>
      <c r="FY77" s="958" t="s">
        <v>804</v>
      </c>
      <c r="FZ77" s="1012" t="s">
        <v>452</v>
      </c>
      <c r="GA77" s="1013" t="s">
        <v>148</v>
      </c>
      <c r="GB77" s="1014">
        <v>2</v>
      </c>
      <c r="GC77" s="1043">
        <v>73854</v>
      </c>
      <c r="GD77" s="1025">
        <f t="shared" si="1017"/>
        <v>147708</v>
      </c>
      <c r="GE77" s="1016"/>
      <c r="GF77" s="898">
        <f>IF(EXACT(VLOOKUP(FY77,OFERTA_0,2,FALSE),FZ77),1,0)</f>
        <v>1</v>
      </c>
      <c r="GG77" s="898">
        <f>IF(EXACT(VLOOKUP(FY77,OFERTA_0,3,FALSE),GA77),1,0)</f>
        <v>1</v>
      </c>
      <c r="GH77" s="899">
        <f>IF(EXACT(VLOOKUP(FY77,OFERTA_0,4,FALSE),GB77),1,0)</f>
        <v>1</v>
      </c>
      <c r="GI77" s="899">
        <f>IF(GC77=0,0,1)</f>
        <v>1</v>
      </c>
      <c r="GJ77" s="899">
        <f>IF(GD77=0,0,1)</f>
        <v>1</v>
      </c>
      <c r="GK77" s="899">
        <f>PRODUCT(GF77:GJ77)</f>
        <v>1</v>
      </c>
      <c r="GL77" s="966">
        <f>ROUND(GD77,0)</f>
        <v>147708</v>
      </c>
      <c r="GM77" s="901">
        <f>GD77-GL77</f>
        <v>0</v>
      </c>
      <c r="GP77" s="958" t="s">
        <v>804</v>
      </c>
      <c r="GQ77" s="1012" t="s">
        <v>452</v>
      </c>
      <c r="GR77" s="1013" t="s">
        <v>148</v>
      </c>
      <c r="GS77" s="1014">
        <v>2</v>
      </c>
      <c r="GT77" s="1015">
        <v>72380</v>
      </c>
      <c r="GU77" s="1025">
        <f t="shared" si="1018"/>
        <v>144760</v>
      </c>
      <c r="GV77" s="1016"/>
      <c r="GW77" s="898">
        <f>IF(EXACT(VLOOKUP(GP77,OFERTA_0,2,FALSE),GQ77),1,0)</f>
        <v>1</v>
      </c>
      <c r="GX77" s="898">
        <f>IF(EXACT(VLOOKUP(GP77,OFERTA_0,3,FALSE),GR77),1,0)</f>
        <v>1</v>
      </c>
      <c r="GY77" s="899">
        <f>IF(EXACT(VLOOKUP(GP77,OFERTA_0,4,FALSE),GS77),1,0)</f>
        <v>1</v>
      </c>
      <c r="GZ77" s="899">
        <f>IF(GT77=0,0,1)</f>
        <v>1</v>
      </c>
      <c r="HA77" s="899">
        <f>IF(GU77=0,0,1)</f>
        <v>1</v>
      </c>
      <c r="HB77" s="899">
        <f>PRODUCT(GW77:HA77)</f>
        <v>1</v>
      </c>
      <c r="HC77" s="966">
        <f>ROUND(GU77,0)</f>
        <v>144760</v>
      </c>
      <c r="HD77" s="901">
        <f>GU77-HC77</f>
        <v>0</v>
      </c>
      <c r="HG77" s="958" t="s">
        <v>804</v>
      </c>
      <c r="HH77" s="1012" t="s">
        <v>452</v>
      </c>
      <c r="HI77" s="1013" t="s">
        <v>148</v>
      </c>
      <c r="HJ77" s="1014">
        <v>2</v>
      </c>
      <c r="HK77" s="1015">
        <v>74732</v>
      </c>
      <c r="HL77" s="963">
        <f>ROUND(HJ77*HK77,0)</f>
        <v>149464</v>
      </c>
      <c r="HM77" s="1016"/>
      <c r="HN77" s="898">
        <f>IF(EXACT(VLOOKUP(HG77,OFERTA_0,2,FALSE),HH77),1,0)</f>
        <v>1</v>
      </c>
      <c r="HO77" s="898">
        <f>IF(EXACT(VLOOKUP(HG77,OFERTA_0,3,FALSE),HI77),1,0)</f>
        <v>1</v>
      </c>
      <c r="HP77" s="899">
        <f>IF(EXACT(VLOOKUP(HG77,OFERTA_0,4,FALSE),HJ77),1,0)</f>
        <v>1</v>
      </c>
      <c r="HQ77" s="899">
        <f>IF(HK77=0,0,1)</f>
        <v>1</v>
      </c>
      <c r="HR77" s="899">
        <f>IF(HL77=0,0,1)</f>
        <v>1</v>
      </c>
      <c r="HS77" s="899">
        <f>PRODUCT(HN77:HR77)</f>
        <v>1</v>
      </c>
      <c r="HT77" s="966">
        <f>ROUND(HL77,0)</f>
        <v>149464</v>
      </c>
      <c r="HU77" s="901">
        <f>HL77-HT77</f>
        <v>0</v>
      </c>
      <c r="HX77" s="958" t="s">
        <v>804</v>
      </c>
      <c r="HY77" s="1012" t="s">
        <v>452</v>
      </c>
      <c r="HZ77" s="1013" t="s">
        <v>148</v>
      </c>
      <c r="IA77" s="1014">
        <v>2</v>
      </c>
      <c r="IB77" s="1020">
        <v>213207</v>
      </c>
      <c r="IC77" s="1027">
        <f t="shared" si="1019"/>
        <v>426414</v>
      </c>
      <c r="ID77" s="1016"/>
      <c r="IE77" s="898">
        <f>IF(EXACT(VLOOKUP(HX77,OFERTA_0,2,FALSE),HY77),1,0)</f>
        <v>1</v>
      </c>
      <c r="IF77" s="898">
        <f>IF(EXACT(VLOOKUP(HX77,OFERTA_0,3,FALSE),HZ77),1,0)</f>
        <v>1</v>
      </c>
      <c r="IG77" s="899">
        <f>IF(EXACT(VLOOKUP(HX77,OFERTA_0,4,FALSE),IA77),1,0)</f>
        <v>1</v>
      </c>
      <c r="IH77" s="899">
        <f>IF(IB77=0,0,1)</f>
        <v>1</v>
      </c>
      <c r="II77" s="899">
        <f>IF(IC77=0,0,1)</f>
        <v>1</v>
      </c>
      <c r="IJ77" s="899">
        <f>PRODUCT(IE77:II77)</f>
        <v>1</v>
      </c>
      <c r="IK77" s="966">
        <f>ROUND(IC77,0)</f>
        <v>426414</v>
      </c>
      <c r="IL77" s="901">
        <f>IC77-IK77</f>
        <v>0</v>
      </c>
      <c r="IO77" s="958" t="s">
        <v>804</v>
      </c>
      <c r="IP77" s="1012" t="s">
        <v>452</v>
      </c>
      <c r="IQ77" s="1013" t="s">
        <v>148</v>
      </c>
      <c r="IR77" s="1014">
        <v>2</v>
      </c>
      <c r="IS77" s="1015">
        <v>45164</v>
      </c>
      <c r="IT77" s="1025">
        <f t="shared" si="1020"/>
        <v>90328</v>
      </c>
      <c r="IU77" s="1016"/>
      <c r="IV77" s="898">
        <f>IF(EXACT(VLOOKUP(IO77,OFERTA_0,2,FALSE),IP77),1,0)</f>
        <v>1</v>
      </c>
      <c r="IW77" s="898">
        <f>IF(EXACT(VLOOKUP(IO77,OFERTA_0,3,FALSE),IQ77),1,0)</f>
        <v>1</v>
      </c>
      <c r="IX77" s="899">
        <f>IF(EXACT(VLOOKUP(IO77,OFERTA_0,4,FALSE),IR77),1,0)</f>
        <v>1</v>
      </c>
      <c r="IY77" s="899">
        <f>IF(IS77=0,0,1)</f>
        <v>1</v>
      </c>
      <c r="IZ77" s="899">
        <f>IF(IT77=0,0,1)</f>
        <v>1</v>
      </c>
      <c r="JA77" s="899">
        <f>PRODUCT(IV77:IZ77)</f>
        <v>1</v>
      </c>
      <c r="JB77" s="966">
        <f>ROUND(IT77,0)</f>
        <v>90328</v>
      </c>
      <c r="JC77" s="901">
        <f>IT77-JB77</f>
        <v>0</v>
      </c>
      <c r="JF77" s="958" t="s">
        <v>804</v>
      </c>
      <c r="JG77" s="1012" t="s">
        <v>452</v>
      </c>
      <c r="JH77" s="1013" t="s">
        <v>148</v>
      </c>
      <c r="JI77" s="1014">
        <v>2</v>
      </c>
      <c r="JJ77" s="1015">
        <v>42000</v>
      </c>
      <c r="JK77" s="1025">
        <f t="shared" si="1021"/>
        <v>84000</v>
      </c>
      <c r="JL77" s="1016"/>
      <c r="JM77" s="898">
        <f>IF(EXACT(VLOOKUP(JF77,OFERTA_0,2,FALSE),JG77),1,0)</f>
        <v>1</v>
      </c>
      <c r="JN77" s="898">
        <f>IF(EXACT(VLOOKUP(JF77,OFERTA_0,3,FALSE),JH77),1,0)</f>
        <v>1</v>
      </c>
      <c r="JO77" s="899">
        <f>IF(EXACT(VLOOKUP(JF77,OFERTA_0,4,FALSE),JI77),1,0)</f>
        <v>1</v>
      </c>
      <c r="JP77" s="899">
        <f>IF(JJ77=0,0,1)</f>
        <v>1</v>
      </c>
      <c r="JQ77" s="899">
        <f>IF(JK77=0,0,1)</f>
        <v>1</v>
      </c>
      <c r="JR77" s="899">
        <f>PRODUCT(JM77:JQ77)</f>
        <v>1</v>
      </c>
      <c r="JS77" s="966">
        <f>ROUND(JK77,0)</f>
        <v>84000</v>
      </c>
      <c r="JT77" s="901">
        <f>JK77-JS77</f>
        <v>0</v>
      </c>
      <c r="JW77" s="958" t="s">
        <v>804</v>
      </c>
      <c r="JX77" s="1012" t="s">
        <v>452</v>
      </c>
      <c r="JY77" s="1013" t="s">
        <v>148</v>
      </c>
      <c r="JZ77" s="1014">
        <v>2</v>
      </c>
      <c r="KA77" s="1015">
        <v>111769.76295000002</v>
      </c>
      <c r="KB77" s="1025">
        <f t="shared" si="1022"/>
        <v>223540</v>
      </c>
      <c r="KC77" s="1016"/>
      <c r="KD77" s="898">
        <f>IF(EXACT(VLOOKUP(JW77,OFERTA_0,2,FALSE),JX77),1,0)</f>
        <v>1</v>
      </c>
      <c r="KE77" s="898">
        <f>IF(EXACT(VLOOKUP(JW77,OFERTA_0,3,FALSE),JY77),1,0)</f>
        <v>1</v>
      </c>
      <c r="KF77" s="899">
        <f>IF(EXACT(VLOOKUP(JW77,OFERTA_0,4,FALSE),JZ77),1,0)</f>
        <v>1</v>
      </c>
      <c r="KG77" s="899">
        <f>IF(KA77=0,0,1)</f>
        <v>1</v>
      </c>
      <c r="KH77" s="899">
        <f>IF(KB77=0,0,1)</f>
        <v>1</v>
      </c>
      <c r="KI77" s="899">
        <f>PRODUCT(KD77:KH77)</f>
        <v>1</v>
      </c>
      <c r="KJ77" s="966">
        <f>ROUND(KB77,0)</f>
        <v>223540</v>
      </c>
      <c r="KK77" s="901">
        <f>KB77-KJ77</f>
        <v>0</v>
      </c>
      <c r="KN77" s="958" t="s">
        <v>804</v>
      </c>
      <c r="KO77" s="1012" t="s">
        <v>452</v>
      </c>
      <c r="KP77" s="1013" t="s">
        <v>148</v>
      </c>
      <c r="KQ77" s="1014">
        <v>2</v>
      </c>
      <c r="KR77" s="1015">
        <v>36933</v>
      </c>
      <c r="KS77" s="1025">
        <f t="shared" si="1023"/>
        <v>73866</v>
      </c>
      <c r="KT77" s="1016"/>
      <c r="KU77" s="898">
        <f>IF(EXACT(VLOOKUP(KN77,OFERTA_0,2,FALSE),KO77),1,0)</f>
        <v>1</v>
      </c>
      <c r="KV77" s="898">
        <f>IF(EXACT(VLOOKUP(KN77,OFERTA_0,3,FALSE),KP77),1,0)</f>
        <v>1</v>
      </c>
      <c r="KW77" s="899">
        <f>IF(EXACT(VLOOKUP(KN77,OFERTA_0,4,FALSE),KQ77),1,0)</f>
        <v>1</v>
      </c>
      <c r="KX77" s="899">
        <f>IF(KR77=0,0,1)</f>
        <v>1</v>
      </c>
      <c r="KY77" s="899">
        <f>IF(KS77=0,0,1)</f>
        <v>1</v>
      </c>
      <c r="KZ77" s="899">
        <f>PRODUCT(KU77:KY77)</f>
        <v>1</v>
      </c>
      <c r="LA77" s="966">
        <f>ROUND(KS77,0)</f>
        <v>73866</v>
      </c>
      <c r="LB77" s="901">
        <f>KS77-LA77</f>
        <v>0</v>
      </c>
      <c r="LE77" s="958" t="s">
        <v>804</v>
      </c>
      <c r="LF77" s="1012" t="s">
        <v>452</v>
      </c>
      <c r="LG77" s="1013" t="s">
        <v>148</v>
      </c>
      <c r="LH77" s="1014">
        <v>2</v>
      </c>
      <c r="LI77" s="1021">
        <v>51844</v>
      </c>
      <c r="LJ77" s="1028">
        <f t="shared" si="1024"/>
        <v>103688</v>
      </c>
      <c r="LK77" s="1016"/>
      <c r="LL77" s="898">
        <f>IF(EXACT(VLOOKUP(LE77,OFERTA_0,2,FALSE),LF77),1,0)</f>
        <v>1</v>
      </c>
      <c r="LM77" s="898">
        <f>IF(EXACT(VLOOKUP(LE77,OFERTA_0,3,FALSE),LG77),1,0)</f>
        <v>1</v>
      </c>
      <c r="LN77" s="899">
        <f>IF(EXACT(VLOOKUP(LE77,OFERTA_0,4,FALSE),LH77),1,0)</f>
        <v>1</v>
      </c>
      <c r="LO77" s="899">
        <f>IF(LI77=0,0,1)</f>
        <v>1</v>
      </c>
      <c r="LP77" s="899">
        <f>IF(LJ77=0,0,1)</f>
        <v>1</v>
      </c>
      <c r="LQ77" s="899">
        <f>PRODUCT(LL77:LP77)</f>
        <v>1</v>
      </c>
      <c r="LR77" s="966">
        <f>ROUND(LJ77,0)</f>
        <v>103688</v>
      </c>
      <c r="LS77" s="901">
        <f>LJ77-LR77</f>
        <v>0</v>
      </c>
      <c r="LV77" s="958" t="s">
        <v>804</v>
      </c>
      <c r="LW77" s="1012" t="s">
        <v>452</v>
      </c>
      <c r="LX77" s="1013" t="s">
        <v>148</v>
      </c>
      <c r="LY77" s="1014">
        <v>2</v>
      </c>
      <c r="LZ77" s="1015">
        <v>22750</v>
      </c>
      <c r="MA77" s="1025">
        <f t="shared" si="1025"/>
        <v>45500</v>
      </c>
      <c r="MB77" s="1016"/>
      <c r="MC77" s="898">
        <f>IF(EXACT(VLOOKUP(LV77,OFERTA_0,2,FALSE),LW77),1,0)</f>
        <v>1</v>
      </c>
      <c r="MD77" s="898">
        <f>IF(EXACT(VLOOKUP(LV77,OFERTA_0,3,FALSE),LX77),1,0)</f>
        <v>1</v>
      </c>
      <c r="ME77" s="899">
        <f>IF(EXACT(VLOOKUP(LV77,OFERTA_0,4,FALSE),LY77),1,0)</f>
        <v>1</v>
      </c>
      <c r="MF77" s="899">
        <f>IF(LZ77=0,0,1)</f>
        <v>1</v>
      </c>
      <c r="MG77" s="899">
        <f>IF(MA77=0,0,1)</f>
        <v>1</v>
      </c>
      <c r="MH77" s="899">
        <f>PRODUCT(MC77:MG77)</f>
        <v>1</v>
      </c>
      <c r="MI77" s="966">
        <f>ROUND(MA77,0)</f>
        <v>45500</v>
      </c>
      <c r="MJ77" s="901">
        <f>MA77-MI77</f>
        <v>0</v>
      </c>
      <c r="MM77" s="958" t="s">
        <v>804</v>
      </c>
      <c r="MN77" s="1012" t="s">
        <v>452</v>
      </c>
      <c r="MO77" s="1013" t="s">
        <v>148</v>
      </c>
      <c r="MP77" s="1014">
        <v>2</v>
      </c>
      <c r="MQ77" s="1015">
        <v>80000</v>
      </c>
      <c r="MR77" s="1025">
        <f t="shared" si="1026"/>
        <v>160000</v>
      </c>
      <c r="MS77" s="1016"/>
      <c r="MT77" s="898">
        <f>IF(EXACT(VLOOKUP(MM77,OFERTA_0,2,FALSE),MN77),1,0)</f>
        <v>1</v>
      </c>
      <c r="MU77" s="898">
        <f>IF(EXACT(VLOOKUP(MM77,OFERTA_0,3,FALSE),MO77),1,0)</f>
        <v>1</v>
      </c>
      <c r="MV77" s="899">
        <f>IF(EXACT(VLOOKUP(MM77,OFERTA_0,4,FALSE),MP77),1,0)</f>
        <v>1</v>
      </c>
      <c r="MW77" s="899">
        <f>IF(MQ77=0,0,1)</f>
        <v>1</v>
      </c>
      <c r="MX77" s="899">
        <f>IF(MR77=0,0,1)</f>
        <v>1</v>
      </c>
      <c r="MY77" s="899">
        <f>PRODUCT(MT77:MX77)</f>
        <v>1</v>
      </c>
      <c r="MZ77" s="966">
        <f>ROUND(MR77,0)</f>
        <v>160000</v>
      </c>
      <c r="NA77" s="901">
        <f>MR77-MZ77</f>
        <v>0</v>
      </c>
      <c r="ND77" s="975" t="s">
        <v>804</v>
      </c>
      <c r="NE77" s="976" t="s">
        <v>452</v>
      </c>
      <c r="NF77" s="977" t="s">
        <v>148</v>
      </c>
      <c r="NG77" s="978">
        <v>2</v>
      </c>
      <c r="NH77" s="979">
        <v>51837.39</v>
      </c>
      <c r="NI77" s="980">
        <v>103675</v>
      </c>
      <c r="NJ77" s="1016"/>
      <c r="NK77" s="898">
        <f>IF(EXACT(VLOOKUP(ND77,OFERTA_0,2,FALSE),NE77),1,0)</f>
        <v>1</v>
      </c>
      <c r="NL77" s="898">
        <f>IF(EXACT(VLOOKUP(ND77,OFERTA_0,3,FALSE),NF77),1,0)</f>
        <v>1</v>
      </c>
      <c r="NM77" s="899">
        <f>IF(EXACT(VLOOKUP(ND77,OFERTA_0,4,FALSE),NG77),1,0)</f>
        <v>1</v>
      </c>
      <c r="NN77" s="899">
        <f>IF(NH77=0,0,1)</f>
        <v>1</v>
      </c>
      <c r="NO77" s="899">
        <f>IF(NI77=0,0,1)</f>
        <v>1</v>
      </c>
      <c r="NP77" s="899">
        <f>PRODUCT(NK77:NO77)</f>
        <v>1</v>
      </c>
      <c r="NQ77" s="966">
        <f>ROUND(NI77,0)</f>
        <v>103675</v>
      </c>
      <c r="NR77" s="901">
        <f>NI77-NQ77</f>
        <v>0</v>
      </c>
      <c r="NU77" s="981" t="s">
        <v>804</v>
      </c>
      <c r="NV77" s="982" t="s">
        <v>452</v>
      </c>
      <c r="NW77" s="983" t="s">
        <v>148</v>
      </c>
      <c r="NX77" s="984">
        <v>2</v>
      </c>
      <c r="NY77" s="1022">
        <v>52361</v>
      </c>
      <c r="NZ77" s="986">
        <f t="shared" si="1027"/>
        <v>104722</v>
      </c>
      <c r="OA77" s="1016"/>
      <c r="OB77" s="898">
        <f>IF(EXACT(VLOOKUP(NU77,OFERTA_0,2,FALSE),NV77),1,0)</f>
        <v>1</v>
      </c>
      <c r="OC77" s="898">
        <f>IF(EXACT(VLOOKUP(NU77,OFERTA_0,3,FALSE),NW77),1,0)</f>
        <v>1</v>
      </c>
      <c r="OD77" s="899">
        <f>IF(EXACT(VLOOKUP(NU77,OFERTA_0,4,FALSE),NX77),1,0)</f>
        <v>1</v>
      </c>
      <c r="OE77" s="899">
        <f>IF(NY77=0,0,1)</f>
        <v>1</v>
      </c>
      <c r="OF77" s="899">
        <f>IF(NZ77=0,0,1)</f>
        <v>1</v>
      </c>
      <c r="OG77" s="899">
        <f>PRODUCT(OB77:OF77)</f>
        <v>1</v>
      </c>
      <c r="OH77" s="966">
        <f>ROUND(NZ77,0)</f>
        <v>104722</v>
      </c>
      <c r="OI77" s="901">
        <f>NZ77-OH77</f>
        <v>0</v>
      </c>
      <c r="OL77" s="958" t="s">
        <v>804</v>
      </c>
      <c r="OM77" s="1012" t="s">
        <v>452</v>
      </c>
      <c r="ON77" s="1013" t="s">
        <v>148</v>
      </c>
      <c r="OO77" s="1014">
        <v>2</v>
      </c>
      <c r="OP77" s="1015">
        <v>80637</v>
      </c>
      <c r="OQ77" s="1025">
        <f t="shared" si="1028"/>
        <v>161274</v>
      </c>
      <c r="OR77" s="1016"/>
      <c r="OS77" s="898">
        <f>IF(EXACT(VLOOKUP(OL77,OFERTA_0,2,FALSE),OM77),1,0)</f>
        <v>1</v>
      </c>
      <c r="OT77" s="898">
        <f>IF(EXACT(VLOOKUP(OL77,OFERTA_0,3,FALSE),ON77),1,0)</f>
        <v>1</v>
      </c>
      <c r="OU77" s="899">
        <f>IF(EXACT(VLOOKUP(OL77,OFERTA_0,4,FALSE),OO77),1,0)</f>
        <v>1</v>
      </c>
      <c r="OV77" s="899">
        <f>IF(OP77=0,0,1)</f>
        <v>1</v>
      </c>
      <c r="OW77" s="899">
        <f>IF(OQ77=0,0,1)</f>
        <v>1</v>
      </c>
      <c r="OX77" s="899">
        <f>PRODUCT(OS77:OW77)</f>
        <v>1</v>
      </c>
      <c r="OY77" s="966">
        <f>ROUND(OQ77,0)</f>
        <v>161274</v>
      </c>
      <c r="OZ77" s="901">
        <f>OQ77-OY77</f>
        <v>0</v>
      </c>
      <c r="PC77" s="958" t="s">
        <v>804</v>
      </c>
      <c r="PD77" s="1012" t="s">
        <v>452</v>
      </c>
      <c r="PE77" s="1013" t="s">
        <v>148</v>
      </c>
      <c r="PF77" s="1014">
        <v>2</v>
      </c>
      <c r="PG77" s="1059">
        <v>43940</v>
      </c>
      <c r="PH77" s="1029">
        <v>87880</v>
      </c>
      <c r="PI77" s="1024"/>
      <c r="PJ77" s="898">
        <f>IF(EXACT(VLOOKUP(PC77,OFERTA_0,2,FALSE),PD77),1,0)</f>
        <v>1</v>
      </c>
      <c r="PK77" s="898">
        <f>IF(EXACT(VLOOKUP(PC77,OFERTA_0,3,FALSE),PE77),1,0)</f>
        <v>1</v>
      </c>
      <c r="PL77" s="899">
        <f>IF(EXACT(VLOOKUP(PC77,OFERTA_0,4,FALSE),PF77),1,0)</f>
        <v>1</v>
      </c>
      <c r="PM77" s="899">
        <f>IF(PG77=0,0,1)</f>
        <v>1</v>
      </c>
      <c r="PN77" s="899">
        <f>IF(PH77=0,0,1)</f>
        <v>1</v>
      </c>
      <c r="PO77" s="899">
        <f>PRODUCT(PJ77:PN77)</f>
        <v>1</v>
      </c>
      <c r="PP77" s="966">
        <f>ROUND(PH77,0)</f>
        <v>87880</v>
      </c>
      <c r="PQ77" s="901">
        <f>PH77-PP77</f>
        <v>0</v>
      </c>
      <c r="PT77" s="958" t="s">
        <v>804</v>
      </c>
      <c r="PU77" s="1012" t="s">
        <v>452</v>
      </c>
      <c r="PV77" s="1013" t="s">
        <v>148</v>
      </c>
      <c r="PW77" s="1014">
        <v>2</v>
      </c>
      <c r="PX77" s="1015">
        <v>72350</v>
      </c>
      <c r="PY77" s="1025">
        <f t="shared" si="1029"/>
        <v>144700</v>
      </c>
      <c r="PZ77" s="1016"/>
      <c r="QA77" s="898">
        <f>IF(EXACT(VLOOKUP(PT77,OFERTA_0,2,FALSE),PU77),1,0)</f>
        <v>1</v>
      </c>
      <c r="QB77" s="898">
        <f>IF(EXACT(VLOOKUP(PT77,OFERTA_0,3,FALSE),PV77),1,0)</f>
        <v>1</v>
      </c>
      <c r="QC77" s="899">
        <f>IF(EXACT(VLOOKUP(PT77,OFERTA_0,4,FALSE),PW77),1,0)</f>
        <v>1</v>
      </c>
      <c r="QD77" s="899">
        <f>IF(PX77=0,0,1)</f>
        <v>1</v>
      </c>
      <c r="QE77" s="899">
        <f>IF(PY77=0,0,1)</f>
        <v>1</v>
      </c>
      <c r="QF77" s="899">
        <f>PRODUCT(QA77:QE77)</f>
        <v>1</v>
      </c>
      <c r="QG77" s="966">
        <f>ROUND(PY77,0)</f>
        <v>144700</v>
      </c>
      <c r="QH77" s="901">
        <f>PY77-QG77</f>
        <v>0</v>
      </c>
      <c r="QK77" s="958" t="s">
        <v>804</v>
      </c>
      <c r="QL77" s="1012" t="s">
        <v>452</v>
      </c>
      <c r="QM77" s="1013" t="s">
        <v>148</v>
      </c>
      <c r="QN77" s="1014">
        <v>2</v>
      </c>
      <c r="QO77" s="1021">
        <v>52103.219999999994</v>
      </c>
      <c r="QP77" s="1028">
        <f t="shared" si="1030"/>
        <v>104206</v>
      </c>
      <c r="QQ77" s="1016"/>
      <c r="QR77" s="898">
        <f>IF(EXACT(VLOOKUP(QK77,OFERTA_0,2,FALSE),QL77),1,0)</f>
        <v>1</v>
      </c>
      <c r="QS77" s="898">
        <f>IF(EXACT(VLOOKUP(QK77,OFERTA_0,3,FALSE),QM77),1,0)</f>
        <v>1</v>
      </c>
      <c r="QT77" s="899">
        <f>IF(EXACT(VLOOKUP(QK77,OFERTA_0,4,FALSE),QN77),1,0)</f>
        <v>1</v>
      </c>
      <c r="QU77" s="899">
        <f>IF(QO77=0,0,1)</f>
        <v>1</v>
      </c>
      <c r="QV77" s="899">
        <f>IF(QP77=0,0,1)</f>
        <v>1</v>
      </c>
      <c r="QW77" s="899">
        <f>PRODUCT(QR77:QV77)</f>
        <v>1</v>
      </c>
      <c r="QX77" s="966">
        <f>ROUND(QP77,0)</f>
        <v>104206</v>
      </c>
      <c r="QY77" s="901">
        <f>QP77-QX77</f>
        <v>0</v>
      </c>
      <c r="RB77" s="405"/>
      <c r="RC77" s="406"/>
      <c r="RD77" s="407"/>
      <c r="RE77" s="408"/>
      <c r="RF77" s="409"/>
      <c r="RG77" s="410"/>
      <c r="RH77" s="410"/>
      <c r="RI77" s="898"/>
      <c r="RJ77" s="898"/>
      <c r="RK77" s="934"/>
      <c r="RL77" s="934"/>
      <c r="RM77" s="934"/>
      <c r="RN77" s="934"/>
      <c r="RO77" s="935"/>
      <c r="RP77" s="936"/>
      <c r="RS77" s="405"/>
      <c r="RT77" s="406"/>
      <c r="RU77" s="407"/>
      <c r="RV77" s="408"/>
      <c r="RW77" s="409"/>
      <c r="RX77" s="410"/>
      <c r="RY77" s="410"/>
      <c r="RZ77" s="898"/>
      <c r="SA77" s="898"/>
      <c r="SB77" s="934"/>
      <c r="SC77" s="934"/>
      <c r="SD77" s="934"/>
      <c r="SE77" s="934"/>
      <c r="SF77" s="935"/>
      <c r="SG77" s="936"/>
      <c r="SJ77" s="405"/>
      <c r="SK77" s="406"/>
      <c r="SL77" s="407"/>
      <c r="SM77" s="408"/>
      <c r="SN77" s="409"/>
      <c r="SO77" s="410"/>
      <c r="SP77" s="410"/>
      <c r="SQ77" s="898"/>
      <c r="SR77" s="898"/>
      <c r="SS77" s="934"/>
      <c r="ST77" s="934"/>
      <c r="SU77" s="934"/>
      <c r="SV77" s="934"/>
      <c r="SW77" s="935"/>
      <c r="SX77" s="936"/>
    </row>
    <row r="78" spans="2:518" ht="18.75" thickTop="1" thickBot="1">
      <c r="B78" s="1079" t="s">
        <v>805</v>
      </c>
      <c r="C78" s="1080" t="s">
        <v>453</v>
      </c>
      <c r="D78" s="1081"/>
      <c r="E78" s="1082"/>
      <c r="F78" s="1083"/>
      <c r="G78" s="1084"/>
      <c r="H78" s="1016"/>
      <c r="K78" s="1079" t="s">
        <v>805</v>
      </c>
      <c r="L78" s="1080" t="s">
        <v>453</v>
      </c>
      <c r="M78" s="1081"/>
      <c r="N78" s="1082"/>
      <c r="O78" s="1083"/>
      <c r="P78" s="1084"/>
      <c r="Q78" s="1016"/>
      <c r="R78" s="898"/>
      <c r="S78" s="898"/>
      <c r="T78" s="934"/>
      <c r="U78" s="934"/>
      <c r="V78" s="934"/>
      <c r="W78" s="934"/>
      <c r="X78" s="935"/>
      <c r="Y78" s="936"/>
      <c r="Z78" s="872"/>
      <c r="AA78" s="872"/>
      <c r="AB78" s="1079" t="s">
        <v>805</v>
      </c>
      <c r="AC78" s="1080" t="s">
        <v>453</v>
      </c>
      <c r="AD78" s="1081"/>
      <c r="AE78" s="1082"/>
      <c r="AF78" s="1083"/>
      <c r="AG78" s="1084"/>
      <c r="AH78" s="1016"/>
      <c r="AI78" s="898"/>
      <c r="AJ78" s="898"/>
      <c r="AK78" s="934"/>
      <c r="AL78" s="934"/>
      <c r="AM78" s="934"/>
      <c r="AN78" s="934"/>
      <c r="AO78" s="935"/>
      <c r="AP78" s="936"/>
      <c r="AQ78" s="872"/>
      <c r="AR78" s="872"/>
      <c r="AS78" s="1079" t="s">
        <v>805</v>
      </c>
      <c r="AT78" s="1085" t="s">
        <v>453</v>
      </c>
      <c r="AU78" s="1081"/>
      <c r="AV78" s="1082"/>
      <c r="AW78" s="1086"/>
      <c r="AX78" s="1087"/>
      <c r="AY78" s="1016"/>
      <c r="AZ78" s="898"/>
      <c r="BA78" s="898"/>
      <c r="BB78" s="934"/>
      <c r="BC78" s="934"/>
      <c r="BD78" s="934"/>
      <c r="BE78" s="934"/>
      <c r="BF78" s="935"/>
      <c r="BG78" s="936"/>
      <c r="BJ78" s="1079" t="s">
        <v>805</v>
      </c>
      <c r="BK78" s="1080" t="s">
        <v>453</v>
      </c>
      <c r="BL78" s="1081"/>
      <c r="BM78" s="1082"/>
      <c r="BN78" s="1083"/>
      <c r="BO78" s="1084"/>
      <c r="BP78" s="1016"/>
      <c r="BQ78" s="898"/>
      <c r="BR78" s="898"/>
      <c r="BS78" s="934"/>
      <c r="BT78" s="934"/>
      <c r="BU78" s="934"/>
      <c r="BV78" s="934"/>
      <c r="BW78" s="935"/>
      <c r="BX78" s="936"/>
      <c r="CA78" s="1079" t="s">
        <v>805</v>
      </c>
      <c r="CB78" s="1080" t="s">
        <v>453</v>
      </c>
      <c r="CC78" s="1081"/>
      <c r="CD78" s="1082"/>
      <c r="CE78" s="1083"/>
      <c r="CF78" s="1084"/>
      <c r="CG78" s="1016"/>
      <c r="CH78" s="898"/>
      <c r="CI78" s="898"/>
      <c r="CJ78" s="934"/>
      <c r="CK78" s="934"/>
      <c r="CL78" s="934"/>
      <c r="CM78" s="934"/>
      <c r="CN78" s="935"/>
      <c r="CO78" s="936"/>
      <c r="CR78" s="1079" t="s">
        <v>805</v>
      </c>
      <c r="CS78" s="1080" t="s">
        <v>453</v>
      </c>
      <c r="CT78" s="1081"/>
      <c r="CU78" s="1082"/>
      <c r="CV78" s="1083"/>
      <c r="CW78" s="1084"/>
      <c r="CX78" s="1016"/>
      <c r="CY78" s="898"/>
      <c r="CZ78" s="898"/>
      <c r="DA78" s="934"/>
      <c r="DB78" s="934"/>
      <c r="DC78" s="934"/>
      <c r="DD78" s="934"/>
      <c r="DE78" s="935"/>
      <c r="DF78" s="936"/>
      <c r="DI78" s="1079" t="s">
        <v>805</v>
      </c>
      <c r="DJ78" s="1080" t="s">
        <v>453</v>
      </c>
      <c r="DK78" s="1081"/>
      <c r="DL78" s="1082"/>
      <c r="DM78" s="1083"/>
      <c r="DN78" s="1084"/>
      <c r="DO78" s="1016"/>
      <c r="DP78" s="898"/>
      <c r="DQ78" s="898"/>
      <c r="DR78" s="934"/>
      <c r="DS78" s="934"/>
      <c r="DT78" s="934"/>
      <c r="DU78" s="934"/>
      <c r="DV78" s="935"/>
      <c r="DW78" s="936"/>
      <c r="DZ78" s="1079" t="s">
        <v>805</v>
      </c>
      <c r="EA78" s="1080" t="s">
        <v>453</v>
      </c>
      <c r="EB78" s="1081"/>
      <c r="EC78" s="1082"/>
      <c r="ED78" s="1083"/>
      <c r="EE78" s="1084"/>
      <c r="EF78" s="1016"/>
      <c r="EG78" s="898"/>
      <c r="EH78" s="898"/>
      <c r="EI78" s="934"/>
      <c r="EJ78" s="934"/>
      <c r="EK78" s="934"/>
      <c r="EL78" s="934"/>
      <c r="EM78" s="935"/>
      <c r="EN78" s="936"/>
      <c r="EQ78" s="1079" t="s">
        <v>805</v>
      </c>
      <c r="ER78" s="1080" t="s">
        <v>453</v>
      </c>
      <c r="ES78" s="1081"/>
      <c r="ET78" s="1082"/>
      <c r="EU78" s="1083"/>
      <c r="EV78" s="1084"/>
      <c r="EW78" s="1016"/>
      <c r="EX78" s="898"/>
      <c r="EY78" s="898"/>
      <c r="EZ78" s="934"/>
      <c r="FA78" s="934"/>
      <c r="FB78" s="934"/>
      <c r="FC78" s="934"/>
      <c r="FD78" s="935"/>
      <c r="FE78" s="936"/>
      <c r="FH78" s="1079"/>
      <c r="FI78" s="1080"/>
      <c r="FJ78" s="1081"/>
      <c r="FK78" s="1082"/>
      <c r="FL78" s="1083"/>
      <c r="FM78" s="1084"/>
      <c r="FN78" s="1016"/>
      <c r="FO78" s="898"/>
      <c r="FP78" s="898"/>
      <c r="FQ78" s="934"/>
      <c r="FR78" s="934"/>
      <c r="FS78" s="934"/>
      <c r="FT78" s="934"/>
      <c r="FU78" s="935"/>
      <c r="FV78" s="936"/>
      <c r="FY78" s="1079" t="s">
        <v>805</v>
      </c>
      <c r="FZ78" s="1080" t="s">
        <v>453</v>
      </c>
      <c r="GA78" s="1081"/>
      <c r="GB78" s="1082"/>
      <c r="GC78" s="1083"/>
      <c r="GD78" s="1084"/>
      <c r="GE78" s="1016"/>
      <c r="GF78" s="898"/>
      <c r="GG78" s="898"/>
      <c r="GH78" s="934"/>
      <c r="GI78" s="934"/>
      <c r="GJ78" s="934"/>
      <c r="GK78" s="934"/>
      <c r="GL78" s="935"/>
      <c r="GM78" s="936"/>
      <c r="GP78" s="1079" t="s">
        <v>805</v>
      </c>
      <c r="GQ78" s="1080" t="s">
        <v>453</v>
      </c>
      <c r="GR78" s="1081"/>
      <c r="GS78" s="1082"/>
      <c r="GT78" s="1083"/>
      <c r="GU78" s="1084"/>
      <c r="GV78" s="1016"/>
      <c r="GW78" s="898"/>
      <c r="GX78" s="898"/>
      <c r="GY78" s="934"/>
      <c r="GZ78" s="934"/>
      <c r="HA78" s="934"/>
      <c r="HB78" s="934"/>
      <c r="HC78" s="935"/>
      <c r="HD78" s="936"/>
      <c r="HG78" s="1079" t="s">
        <v>805</v>
      </c>
      <c r="HH78" s="1080" t="s">
        <v>453</v>
      </c>
      <c r="HI78" s="1081"/>
      <c r="HJ78" s="1082"/>
      <c r="HK78" s="1083"/>
      <c r="HL78" s="1084"/>
      <c r="HM78" s="1016"/>
      <c r="HN78" s="898"/>
      <c r="HO78" s="898"/>
      <c r="HP78" s="934"/>
      <c r="HQ78" s="934"/>
      <c r="HR78" s="934"/>
      <c r="HS78" s="934"/>
      <c r="HT78" s="935"/>
      <c r="HU78" s="936"/>
      <c r="HX78" s="1079" t="s">
        <v>805</v>
      </c>
      <c r="HY78" s="1080" t="s">
        <v>453</v>
      </c>
      <c r="HZ78" s="1081"/>
      <c r="IA78" s="1082"/>
      <c r="IB78" s="1083"/>
      <c r="IC78" s="1084"/>
      <c r="ID78" s="1016"/>
      <c r="IE78" s="898"/>
      <c r="IF78" s="898"/>
      <c r="IG78" s="934"/>
      <c r="IH78" s="934"/>
      <c r="II78" s="934"/>
      <c r="IJ78" s="934"/>
      <c r="IK78" s="935"/>
      <c r="IL78" s="936"/>
      <c r="IO78" s="1079" t="s">
        <v>805</v>
      </c>
      <c r="IP78" s="1080" t="s">
        <v>453</v>
      </c>
      <c r="IQ78" s="1081"/>
      <c r="IR78" s="1082"/>
      <c r="IS78" s="1083"/>
      <c r="IT78" s="1084"/>
      <c r="IU78" s="1016"/>
      <c r="IV78" s="898"/>
      <c r="IW78" s="898"/>
      <c r="IX78" s="934"/>
      <c r="IY78" s="934"/>
      <c r="IZ78" s="934"/>
      <c r="JA78" s="934"/>
      <c r="JB78" s="935"/>
      <c r="JC78" s="936"/>
      <c r="JF78" s="1079" t="s">
        <v>805</v>
      </c>
      <c r="JG78" s="1080" t="s">
        <v>453</v>
      </c>
      <c r="JH78" s="1081"/>
      <c r="JI78" s="1082"/>
      <c r="JJ78" s="1083"/>
      <c r="JK78" s="1084"/>
      <c r="JL78" s="1016"/>
      <c r="JM78" s="898"/>
      <c r="JN78" s="898"/>
      <c r="JO78" s="934"/>
      <c r="JP78" s="934"/>
      <c r="JQ78" s="934"/>
      <c r="JR78" s="934"/>
      <c r="JS78" s="935"/>
      <c r="JT78" s="936"/>
      <c r="JW78" s="1079" t="s">
        <v>805</v>
      </c>
      <c r="JX78" s="1080" t="s">
        <v>453</v>
      </c>
      <c r="JY78" s="1081"/>
      <c r="JZ78" s="1082"/>
      <c r="KA78" s="1083"/>
      <c r="KB78" s="1084"/>
      <c r="KC78" s="1016"/>
      <c r="KD78" s="898"/>
      <c r="KE78" s="898"/>
      <c r="KF78" s="934"/>
      <c r="KG78" s="934"/>
      <c r="KH78" s="934"/>
      <c r="KI78" s="934"/>
      <c r="KJ78" s="935"/>
      <c r="KK78" s="936"/>
      <c r="KN78" s="1079" t="s">
        <v>805</v>
      </c>
      <c r="KO78" s="1080" t="s">
        <v>453</v>
      </c>
      <c r="KP78" s="1081"/>
      <c r="KQ78" s="1082"/>
      <c r="KR78" s="1083"/>
      <c r="KS78" s="1084"/>
      <c r="KT78" s="1016"/>
      <c r="KU78" s="898"/>
      <c r="KV78" s="898"/>
      <c r="KW78" s="934"/>
      <c r="KX78" s="934"/>
      <c r="KY78" s="934"/>
      <c r="KZ78" s="934"/>
      <c r="LA78" s="935"/>
      <c r="LB78" s="936"/>
      <c r="LE78" s="1079" t="s">
        <v>805</v>
      </c>
      <c r="LF78" s="1080" t="s">
        <v>453</v>
      </c>
      <c r="LG78" s="1081"/>
      <c r="LH78" s="1082"/>
      <c r="LI78" s="1088">
        <v>0</v>
      </c>
      <c r="LJ78" s="1089"/>
      <c r="LK78" s="1016"/>
      <c r="LL78" s="898"/>
      <c r="LM78" s="898"/>
      <c r="LN78" s="934"/>
      <c r="LO78" s="934"/>
      <c r="LP78" s="934"/>
      <c r="LQ78" s="934"/>
      <c r="LR78" s="935"/>
      <c r="LS78" s="936"/>
      <c r="LV78" s="1079" t="s">
        <v>805</v>
      </c>
      <c r="LW78" s="1080" t="s">
        <v>453</v>
      </c>
      <c r="LX78" s="1081"/>
      <c r="LY78" s="1082"/>
      <c r="LZ78" s="1083"/>
      <c r="MA78" s="1084"/>
      <c r="MB78" s="1016"/>
      <c r="MC78" s="898"/>
      <c r="MD78" s="898"/>
      <c r="ME78" s="934"/>
      <c r="MF78" s="934"/>
      <c r="MG78" s="934"/>
      <c r="MH78" s="934"/>
      <c r="MI78" s="935"/>
      <c r="MJ78" s="936"/>
      <c r="MM78" s="1079" t="s">
        <v>805</v>
      </c>
      <c r="MN78" s="1080" t="s">
        <v>453</v>
      </c>
      <c r="MO78" s="1081"/>
      <c r="MP78" s="1082"/>
      <c r="MQ78" s="1083"/>
      <c r="MR78" s="1084"/>
      <c r="MS78" s="1016"/>
      <c r="MT78" s="898"/>
      <c r="MU78" s="898"/>
      <c r="MV78" s="934"/>
      <c r="MW78" s="934"/>
      <c r="MX78" s="934"/>
      <c r="MY78" s="934"/>
      <c r="MZ78" s="935"/>
      <c r="NA78" s="936"/>
      <c r="ND78" s="1090" t="s">
        <v>805</v>
      </c>
      <c r="NE78" s="1091" t="s">
        <v>453</v>
      </c>
      <c r="NF78" s="977"/>
      <c r="NG78" s="978"/>
      <c r="NH78" s="979"/>
      <c r="NI78" s="1092"/>
      <c r="NJ78" s="1016"/>
      <c r="NK78" s="898"/>
      <c r="NL78" s="898"/>
      <c r="NM78" s="934"/>
      <c r="NN78" s="934"/>
      <c r="NO78" s="934"/>
      <c r="NP78" s="934"/>
      <c r="NQ78" s="935"/>
      <c r="NR78" s="936"/>
      <c r="NU78" s="1093" t="s">
        <v>805</v>
      </c>
      <c r="NV78" s="1094" t="s">
        <v>453</v>
      </c>
      <c r="NW78" s="983"/>
      <c r="NX78" s="984"/>
      <c r="NY78" s="1095"/>
      <c r="NZ78" s="1096"/>
      <c r="OA78" s="1016"/>
      <c r="OB78" s="898"/>
      <c r="OC78" s="898"/>
      <c r="OD78" s="934"/>
      <c r="OE78" s="934"/>
      <c r="OF78" s="934"/>
      <c r="OG78" s="934"/>
      <c r="OH78" s="935"/>
      <c r="OI78" s="936"/>
      <c r="OL78" s="1079" t="s">
        <v>805</v>
      </c>
      <c r="OM78" s="1080" t="s">
        <v>453</v>
      </c>
      <c r="ON78" s="1081"/>
      <c r="OO78" s="1082"/>
      <c r="OP78" s="1083"/>
      <c r="OQ78" s="1084"/>
      <c r="OR78" s="1016"/>
      <c r="OS78" s="898"/>
      <c r="OT78" s="898"/>
      <c r="OU78" s="934"/>
      <c r="OV78" s="934"/>
      <c r="OW78" s="934"/>
      <c r="OX78" s="934"/>
      <c r="OY78" s="935"/>
      <c r="OZ78" s="936"/>
      <c r="PC78" s="1079" t="s">
        <v>805</v>
      </c>
      <c r="PD78" s="1080" t="s">
        <v>453</v>
      </c>
      <c r="PE78" s="1081"/>
      <c r="PF78" s="1082"/>
      <c r="PG78" s="1097"/>
      <c r="PH78" s="1098"/>
      <c r="PI78" s="1024"/>
      <c r="PJ78" s="898"/>
      <c r="PK78" s="898"/>
      <c r="PL78" s="934"/>
      <c r="PM78" s="934"/>
      <c r="PN78" s="934"/>
      <c r="PO78" s="934"/>
      <c r="PP78" s="935"/>
      <c r="PQ78" s="936"/>
      <c r="PT78" s="1079" t="s">
        <v>805</v>
      </c>
      <c r="PU78" s="1080" t="s">
        <v>453</v>
      </c>
      <c r="PV78" s="1081"/>
      <c r="PW78" s="1082"/>
      <c r="PX78" s="1083"/>
      <c r="PY78" s="1084"/>
      <c r="PZ78" s="1016"/>
      <c r="QA78" s="898"/>
      <c r="QB78" s="898"/>
      <c r="QC78" s="934"/>
      <c r="QD78" s="934"/>
      <c r="QE78" s="934"/>
      <c r="QF78" s="934"/>
      <c r="QG78" s="935"/>
      <c r="QH78" s="936"/>
      <c r="QK78" s="1079" t="s">
        <v>805</v>
      </c>
      <c r="QL78" s="1080" t="s">
        <v>453</v>
      </c>
      <c r="QM78" s="1081"/>
      <c r="QN78" s="1082"/>
      <c r="QO78" s="1088">
        <v>0</v>
      </c>
      <c r="QP78" s="1089"/>
      <c r="QQ78" s="1016"/>
      <c r="QR78" s="898"/>
      <c r="QS78" s="898"/>
      <c r="QT78" s="934"/>
      <c r="QU78" s="934"/>
      <c r="QV78" s="934"/>
      <c r="QW78" s="934"/>
      <c r="QX78" s="935"/>
      <c r="QY78" s="936"/>
      <c r="RB78" s="405"/>
      <c r="RC78" s="406"/>
      <c r="RD78" s="407"/>
      <c r="RE78" s="408"/>
      <c r="RF78" s="409"/>
      <c r="RG78" s="410"/>
      <c r="RH78" s="410"/>
      <c r="RI78" s="898"/>
      <c r="RJ78" s="898"/>
      <c r="RK78" s="934"/>
      <c r="RL78" s="934"/>
      <c r="RM78" s="934"/>
      <c r="RN78" s="934"/>
      <c r="RO78" s="935"/>
      <c r="RP78" s="936"/>
      <c r="RS78" s="405"/>
      <c r="RT78" s="406"/>
      <c r="RU78" s="407"/>
      <c r="RV78" s="408"/>
      <c r="RW78" s="409"/>
      <c r="RX78" s="410"/>
      <c r="RY78" s="410"/>
      <c r="RZ78" s="898"/>
      <c r="SA78" s="898"/>
      <c r="SB78" s="934"/>
      <c r="SC78" s="934"/>
      <c r="SD78" s="934"/>
      <c r="SE78" s="934"/>
      <c r="SF78" s="935"/>
      <c r="SG78" s="936"/>
      <c r="SJ78" s="405"/>
      <c r="SK78" s="406"/>
      <c r="SL78" s="407"/>
      <c r="SM78" s="408"/>
      <c r="SN78" s="409"/>
      <c r="SO78" s="410"/>
      <c r="SP78" s="410"/>
      <c r="SQ78" s="898"/>
      <c r="SR78" s="898"/>
      <c r="SS78" s="934"/>
      <c r="ST78" s="934"/>
      <c r="SU78" s="934"/>
      <c r="SV78" s="934"/>
      <c r="SW78" s="935"/>
      <c r="SX78" s="936"/>
    </row>
    <row r="79" spans="2:518" ht="46.5" thickTop="1" thickBot="1">
      <c r="B79" s="958" t="s">
        <v>806</v>
      </c>
      <c r="C79" s="1030" t="s">
        <v>454</v>
      </c>
      <c r="D79" s="1031" t="s">
        <v>268</v>
      </c>
      <c r="E79" s="1044">
        <f>2+11</f>
        <v>13</v>
      </c>
      <c r="F79" s="1045"/>
      <c r="G79" s="1051">
        <f>ROUND(E79*F79,0)</f>
        <v>0</v>
      </c>
      <c r="H79" s="1016"/>
      <c r="K79" s="958" t="s">
        <v>806</v>
      </c>
      <c r="L79" s="1030" t="s">
        <v>454</v>
      </c>
      <c r="M79" s="1031" t="s">
        <v>268</v>
      </c>
      <c r="N79" s="1044">
        <f>2+11</f>
        <v>13</v>
      </c>
      <c r="O79" s="1046">
        <v>550675</v>
      </c>
      <c r="P79" s="1051">
        <f>ROUND(N79*O79,0)</f>
        <v>7158775</v>
      </c>
      <c r="Q79" s="1016"/>
      <c r="R79" s="898">
        <f>IF(EXACT(VLOOKUP(K79,OFERTA_0,2,FALSE),L79),1,0)</f>
        <v>1</v>
      </c>
      <c r="S79" s="898">
        <f>IF(EXACT(VLOOKUP(K79,OFERTA_0,3,FALSE),M79),1,0)</f>
        <v>1</v>
      </c>
      <c r="T79" s="899">
        <f>IF(EXACT(VLOOKUP(K79,OFERTA_0,4,FALSE),N79),1,0)</f>
        <v>1</v>
      </c>
      <c r="U79" s="899">
        <f>IF(O79=0,0,1)</f>
        <v>1</v>
      </c>
      <c r="V79" s="899">
        <f>IF(P79=0,0,1)</f>
        <v>1</v>
      </c>
      <c r="W79" s="899">
        <f>PRODUCT(R79:V79)</f>
        <v>1</v>
      </c>
      <c r="X79" s="966">
        <f>ROUND(P79,0)</f>
        <v>7158775</v>
      </c>
      <c r="Y79" s="901">
        <f>P79-X79</f>
        <v>0</v>
      </c>
      <c r="Z79" s="872"/>
      <c r="AA79" s="872"/>
      <c r="AB79" s="958" t="s">
        <v>806</v>
      </c>
      <c r="AC79" s="1030" t="s">
        <v>454</v>
      </c>
      <c r="AD79" s="1031" t="s">
        <v>268</v>
      </c>
      <c r="AE79" s="1044">
        <f>2+11</f>
        <v>13</v>
      </c>
      <c r="AF79" s="1045">
        <v>8000</v>
      </c>
      <c r="AG79" s="1051">
        <f>ROUND(AE79*AF79,0)</f>
        <v>104000</v>
      </c>
      <c r="AH79" s="1016"/>
      <c r="AI79" s="898">
        <f>IF(EXACT(VLOOKUP(AB79,OFERTA_0,2,FALSE),AC79),1,0)</f>
        <v>1</v>
      </c>
      <c r="AJ79" s="898">
        <f>IF(EXACT(VLOOKUP(AB79,OFERTA_0,3,FALSE),AD79),1,0)</f>
        <v>1</v>
      </c>
      <c r="AK79" s="899">
        <f>IF(EXACT(VLOOKUP(AB79,OFERTA_0,4,FALSE),AE79),1,0)</f>
        <v>1</v>
      </c>
      <c r="AL79" s="899">
        <f>IF(AF79=0,0,1)</f>
        <v>1</v>
      </c>
      <c r="AM79" s="899">
        <f>IF(AG79=0,0,1)</f>
        <v>1</v>
      </c>
      <c r="AN79" s="899">
        <f>PRODUCT(AI79:AM79)</f>
        <v>1</v>
      </c>
      <c r="AO79" s="966">
        <f>ROUND(AG79,0)</f>
        <v>104000</v>
      </c>
      <c r="AP79" s="901">
        <f>AG79-AO79</f>
        <v>0</v>
      </c>
      <c r="AQ79" s="872"/>
      <c r="AR79" s="872"/>
      <c r="AS79" s="958" t="s">
        <v>806</v>
      </c>
      <c r="AT79" s="1035" t="s">
        <v>454</v>
      </c>
      <c r="AU79" s="1031" t="s">
        <v>268</v>
      </c>
      <c r="AV79" s="1044">
        <f>2+11</f>
        <v>13</v>
      </c>
      <c r="AW79" s="1047">
        <v>350000</v>
      </c>
      <c r="AX79" s="1052">
        <f>ROUND(AV79*AW79,0)</f>
        <v>4550000</v>
      </c>
      <c r="AY79" s="1016"/>
      <c r="AZ79" s="898">
        <f>IF(EXACT(VLOOKUP(AS79,OFERTA_0,2,FALSE),AT79),1,0)</f>
        <v>1</v>
      </c>
      <c r="BA79" s="898">
        <f>IF(EXACT(VLOOKUP(AS79,OFERTA_0,3,FALSE),AU79),1,0)</f>
        <v>1</v>
      </c>
      <c r="BB79" s="899">
        <f>IF(EXACT(VLOOKUP(AS79,OFERTA_0,4,FALSE),AV79),1,0)</f>
        <v>1</v>
      </c>
      <c r="BC79" s="899">
        <f>IF(AW79=0,0,1)</f>
        <v>1</v>
      </c>
      <c r="BD79" s="899">
        <f>IF(AX79=0,0,1)</f>
        <v>1</v>
      </c>
      <c r="BE79" s="899">
        <f>PRODUCT(AZ79:BD79)</f>
        <v>1</v>
      </c>
      <c r="BF79" s="966">
        <f>ROUND(AX79,0)</f>
        <v>4550000</v>
      </c>
      <c r="BG79" s="901">
        <f>AX79-BF79</f>
        <v>0</v>
      </c>
      <c r="BJ79" s="958" t="s">
        <v>806</v>
      </c>
      <c r="BK79" s="1030" t="s">
        <v>454</v>
      </c>
      <c r="BL79" s="1031" t="s">
        <v>268</v>
      </c>
      <c r="BM79" s="1044">
        <f>2+11</f>
        <v>13</v>
      </c>
      <c r="BN79" s="1045">
        <v>715914</v>
      </c>
      <c r="BO79" s="1051">
        <f>ROUND(BM79*BN79,0)</f>
        <v>9306882</v>
      </c>
      <c r="BP79" s="1016"/>
      <c r="BQ79" s="898">
        <f>IF(EXACT(VLOOKUP(BJ79,OFERTA_0,2,FALSE),BK79),1,0)</f>
        <v>1</v>
      </c>
      <c r="BR79" s="898">
        <f>IF(EXACT(VLOOKUP(BJ79,OFERTA_0,3,FALSE),BL79),1,0)</f>
        <v>1</v>
      </c>
      <c r="BS79" s="899">
        <f>IF(EXACT(VLOOKUP(BJ79,OFERTA_0,4,FALSE),BM79),1,0)</f>
        <v>1</v>
      </c>
      <c r="BT79" s="899">
        <f>IF(BN79=0,0,1)</f>
        <v>1</v>
      </c>
      <c r="BU79" s="899">
        <f>IF(BO79=0,0,1)</f>
        <v>1</v>
      </c>
      <c r="BV79" s="899">
        <f>PRODUCT(BQ79:BU79)</f>
        <v>1</v>
      </c>
      <c r="BW79" s="966">
        <f>ROUND(BO79,0)</f>
        <v>9306882</v>
      </c>
      <c r="BX79" s="901">
        <f>BO79-BW79</f>
        <v>0</v>
      </c>
      <c r="CA79" s="958" t="s">
        <v>806</v>
      </c>
      <c r="CB79" s="1030" t="s">
        <v>454</v>
      </c>
      <c r="CC79" s="1031" t="s">
        <v>268</v>
      </c>
      <c r="CD79" s="1044">
        <f>2+11</f>
        <v>13</v>
      </c>
      <c r="CE79" s="1045">
        <v>540992</v>
      </c>
      <c r="CF79" s="1051">
        <f>ROUND(CD79*CE79,0)</f>
        <v>7032896</v>
      </c>
      <c r="CG79" s="1016"/>
      <c r="CH79" s="898">
        <f>IF(EXACT(VLOOKUP(CA79,OFERTA_0,2,FALSE),CB79),1,0)</f>
        <v>1</v>
      </c>
      <c r="CI79" s="898">
        <f>IF(EXACT(VLOOKUP(CA79,OFERTA_0,3,FALSE),CC79),1,0)</f>
        <v>1</v>
      </c>
      <c r="CJ79" s="899">
        <f>IF(EXACT(VLOOKUP(CA79,OFERTA_0,4,FALSE),CD79),1,0)</f>
        <v>1</v>
      </c>
      <c r="CK79" s="899">
        <f>IF(CE79=0,0,1)</f>
        <v>1</v>
      </c>
      <c r="CL79" s="899">
        <f>IF(CF79=0,0,1)</f>
        <v>1</v>
      </c>
      <c r="CM79" s="899">
        <f>PRODUCT(CH79:CL79)</f>
        <v>1</v>
      </c>
      <c r="CN79" s="966">
        <f>ROUND(CF79,0)</f>
        <v>7032896</v>
      </c>
      <c r="CO79" s="901">
        <f>CF79-CN79</f>
        <v>0</v>
      </c>
      <c r="CR79" s="958" t="s">
        <v>806</v>
      </c>
      <c r="CS79" s="1030" t="s">
        <v>454</v>
      </c>
      <c r="CT79" s="1031" t="s">
        <v>268</v>
      </c>
      <c r="CU79" s="1044">
        <f>2+11</f>
        <v>13</v>
      </c>
      <c r="CV79" s="1045">
        <v>430000</v>
      </c>
      <c r="CW79" s="1051">
        <f>ROUND(CU79*CV79,0)</f>
        <v>5590000</v>
      </c>
      <c r="CX79" s="1016"/>
      <c r="CY79" s="898">
        <f>IF(EXACT(VLOOKUP(CR79,OFERTA_0,2,FALSE),CS79),1,0)</f>
        <v>1</v>
      </c>
      <c r="CZ79" s="898">
        <f>IF(EXACT(VLOOKUP(CR79,OFERTA_0,3,FALSE),CT79),1,0)</f>
        <v>1</v>
      </c>
      <c r="DA79" s="899">
        <f>IF(EXACT(VLOOKUP(CR79,OFERTA_0,4,FALSE),CU79),1,0)</f>
        <v>1</v>
      </c>
      <c r="DB79" s="899">
        <f>IF(CV79=0,0,1)</f>
        <v>1</v>
      </c>
      <c r="DC79" s="899">
        <f>IF(CW79=0,0,1)</f>
        <v>1</v>
      </c>
      <c r="DD79" s="899">
        <f>PRODUCT(CY79:DC79)</f>
        <v>1</v>
      </c>
      <c r="DE79" s="966">
        <f>ROUND(CW79,0)</f>
        <v>5590000</v>
      </c>
      <c r="DF79" s="901">
        <f>CW79-DE79</f>
        <v>0</v>
      </c>
      <c r="DI79" s="958" t="s">
        <v>806</v>
      </c>
      <c r="DJ79" s="1030" t="s">
        <v>454</v>
      </c>
      <c r="DK79" s="1031" t="s">
        <v>268</v>
      </c>
      <c r="DL79" s="1044">
        <f>2+11</f>
        <v>13</v>
      </c>
      <c r="DM79" s="1045">
        <v>313850</v>
      </c>
      <c r="DN79" s="1051">
        <f>ROUND(DL79*DM79,0)</f>
        <v>4080050</v>
      </c>
      <c r="DO79" s="1016"/>
      <c r="DP79" s="898">
        <f>IF(EXACT(VLOOKUP(DI79,OFERTA_0,2,FALSE),DJ79),1,0)</f>
        <v>1</v>
      </c>
      <c r="DQ79" s="898">
        <f>IF(EXACT(VLOOKUP(DI79,OFERTA_0,3,FALSE),DK79),1,0)</f>
        <v>1</v>
      </c>
      <c r="DR79" s="899">
        <f>IF(EXACT(VLOOKUP(DI79,OFERTA_0,4,FALSE),DL79),1,0)</f>
        <v>1</v>
      </c>
      <c r="DS79" s="899">
        <f>IF(DM79=0,0,1)</f>
        <v>1</v>
      </c>
      <c r="DT79" s="899">
        <f>IF(DN79=0,0,1)</f>
        <v>1</v>
      </c>
      <c r="DU79" s="899">
        <f>PRODUCT(DP79:DT79)</f>
        <v>1</v>
      </c>
      <c r="DV79" s="966">
        <f>ROUND(DN79,0)</f>
        <v>4080050</v>
      </c>
      <c r="DW79" s="901">
        <f>DN79-DV79</f>
        <v>0</v>
      </c>
      <c r="DZ79" s="958" t="s">
        <v>806</v>
      </c>
      <c r="EA79" s="1030" t="s">
        <v>454</v>
      </c>
      <c r="EB79" s="1031" t="s">
        <v>268</v>
      </c>
      <c r="EC79" s="1044">
        <f>2+11</f>
        <v>13</v>
      </c>
      <c r="ED79" s="1045">
        <v>1537811</v>
      </c>
      <c r="EE79" s="1051">
        <f>ROUND(EC79*ED79,0)</f>
        <v>19991543</v>
      </c>
      <c r="EF79" s="1016"/>
      <c r="EG79" s="898">
        <f>IF(EXACT(VLOOKUP(DZ79,OFERTA_0,2,FALSE),EA79),1,0)</f>
        <v>1</v>
      </c>
      <c r="EH79" s="898">
        <f>IF(EXACT(VLOOKUP(DZ79,OFERTA_0,3,FALSE),EB79),1,0)</f>
        <v>1</v>
      </c>
      <c r="EI79" s="899">
        <f>IF(EXACT(VLOOKUP(DZ79,OFERTA_0,4,FALSE),EC79),1,0)</f>
        <v>1</v>
      </c>
      <c r="EJ79" s="899">
        <f>IF(ED79=0,0,1)</f>
        <v>1</v>
      </c>
      <c r="EK79" s="899">
        <f>IF(EE79=0,0,1)</f>
        <v>1</v>
      </c>
      <c r="EL79" s="899">
        <f>PRODUCT(EG79:EK79)</f>
        <v>1</v>
      </c>
      <c r="EM79" s="966">
        <f>ROUND(EE79,0)</f>
        <v>19991543</v>
      </c>
      <c r="EN79" s="901">
        <f>EE79-EM79</f>
        <v>0</v>
      </c>
      <c r="EQ79" s="958" t="s">
        <v>806</v>
      </c>
      <c r="ER79" s="1030" t="s">
        <v>454</v>
      </c>
      <c r="ES79" s="1031" t="s">
        <v>268</v>
      </c>
      <c r="ET79" s="1044">
        <f>2+11</f>
        <v>13</v>
      </c>
      <c r="EU79" s="1045">
        <v>543900</v>
      </c>
      <c r="EV79" s="1051">
        <f>ROUND(ET79*EU79,0)</f>
        <v>7070700</v>
      </c>
      <c r="EW79" s="1016"/>
      <c r="EX79" s="898">
        <f>IF(EXACT(VLOOKUP(EQ79,OFERTA_0,2,FALSE),ER79),1,0)</f>
        <v>1</v>
      </c>
      <c r="EY79" s="898">
        <f>IF(EXACT(VLOOKUP(EQ79,OFERTA_0,3,FALSE),ES79),1,0)</f>
        <v>1</v>
      </c>
      <c r="EZ79" s="899">
        <f>IF(EXACT(VLOOKUP(EQ79,OFERTA_0,4,FALSE),ET79),1,0)</f>
        <v>1</v>
      </c>
      <c r="FA79" s="899">
        <f>IF(EU79=0,0,1)</f>
        <v>1</v>
      </c>
      <c r="FB79" s="899">
        <f>IF(EV79=0,0,1)</f>
        <v>1</v>
      </c>
      <c r="FC79" s="899">
        <f>PRODUCT(EX79:FB79)</f>
        <v>1</v>
      </c>
      <c r="FD79" s="966">
        <f>ROUND(EV79,0)</f>
        <v>7070700</v>
      </c>
      <c r="FE79" s="901">
        <f>EV79-FD79</f>
        <v>0</v>
      </c>
      <c r="FH79" s="958"/>
      <c r="FI79" s="1030"/>
      <c r="FJ79" s="1031"/>
      <c r="FK79" s="1044"/>
      <c r="FL79" s="1045"/>
      <c r="FM79" s="1051">
        <f>ROUND(FK79*FL79,0)</f>
        <v>0</v>
      </c>
      <c r="FN79" s="1016"/>
      <c r="FO79" s="898" t="e">
        <f>IF(EXACT(VLOOKUP(FH79,OFERTA_0,2,FALSE),FI79),1,0)</f>
        <v>#N/A</v>
      </c>
      <c r="FP79" s="898" t="e">
        <f>IF(EXACT(VLOOKUP(FH79,OFERTA_0,3,FALSE),FJ79),1,0)</f>
        <v>#N/A</v>
      </c>
      <c r="FQ79" s="899" t="e">
        <f>IF(EXACT(VLOOKUP(FH79,OFERTA_0,4,FALSE),FK79),1,0)</f>
        <v>#N/A</v>
      </c>
      <c r="FR79" s="899">
        <f>IF(FL79=0,0,1)</f>
        <v>0</v>
      </c>
      <c r="FS79" s="899">
        <f>IF(FM79=0,0,1)</f>
        <v>0</v>
      </c>
      <c r="FT79" s="899" t="e">
        <f>PRODUCT(FO79:FS79)</f>
        <v>#N/A</v>
      </c>
      <c r="FU79" s="966">
        <f>ROUND(FM79,0)</f>
        <v>0</v>
      </c>
      <c r="FV79" s="901">
        <f>FM79-FU79</f>
        <v>0</v>
      </c>
      <c r="FY79" s="958" t="s">
        <v>806</v>
      </c>
      <c r="FZ79" s="1030" t="s">
        <v>454</v>
      </c>
      <c r="GA79" s="1031" t="s">
        <v>268</v>
      </c>
      <c r="GB79" s="1044">
        <f>2+11</f>
        <v>13</v>
      </c>
      <c r="GC79" s="1046">
        <v>550675</v>
      </c>
      <c r="GD79" s="1051">
        <f>ROUND(GB79*GC79,0)</f>
        <v>7158775</v>
      </c>
      <c r="GE79" s="1016"/>
      <c r="GF79" s="898">
        <f>IF(EXACT(VLOOKUP(FY79,OFERTA_0,2,FALSE),FZ79),1,0)</f>
        <v>1</v>
      </c>
      <c r="GG79" s="898">
        <f>IF(EXACT(VLOOKUP(FY79,OFERTA_0,3,FALSE),GA79),1,0)</f>
        <v>1</v>
      </c>
      <c r="GH79" s="899">
        <f>IF(EXACT(VLOOKUP(FY79,OFERTA_0,4,FALSE),GB79),1,0)</f>
        <v>1</v>
      </c>
      <c r="GI79" s="899">
        <f>IF(GC79=0,0,1)</f>
        <v>1</v>
      </c>
      <c r="GJ79" s="899">
        <f>IF(GD79=0,0,1)</f>
        <v>1</v>
      </c>
      <c r="GK79" s="899">
        <f>PRODUCT(GF79:GJ79)</f>
        <v>1</v>
      </c>
      <c r="GL79" s="966">
        <f>ROUND(GD79,0)</f>
        <v>7158775</v>
      </c>
      <c r="GM79" s="901">
        <f>GD79-GL79</f>
        <v>0</v>
      </c>
      <c r="GP79" s="958" t="s">
        <v>806</v>
      </c>
      <c r="GQ79" s="1030" t="s">
        <v>454</v>
      </c>
      <c r="GR79" s="1031" t="s">
        <v>268</v>
      </c>
      <c r="GS79" s="1044">
        <f>2+11</f>
        <v>13</v>
      </c>
      <c r="GT79" s="1045">
        <v>544310</v>
      </c>
      <c r="GU79" s="1051">
        <f>ROUND(GS79*GT79,0)</f>
        <v>7076030</v>
      </c>
      <c r="GV79" s="1016"/>
      <c r="GW79" s="898">
        <f>IF(EXACT(VLOOKUP(GP79,OFERTA_0,2,FALSE),GQ79),1,0)</f>
        <v>1</v>
      </c>
      <c r="GX79" s="898">
        <f>IF(EXACT(VLOOKUP(GP79,OFERTA_0,3,FALSE),GR79),1,0)</f>
        <v>1</v>
      </c>
      <c r="GY79" s="899">
        <f>IF(EXACT(VLOOKUP(GP79,OFERTA_0,4,FALSE),GS79),1,0)</f>
        <v>1</v>
      </c>
      <c r="GZ79" s="899">
        <f>IF(GT79=0,0,1)</f>
        <v>1</v>
      </c>
      <c r="HA79" s="899">
        <f>IF(GU79=0,0,1)</f>
        <v>1</v>
      </c>
      <c r="HB79" s="899">
        <f>PRODUCT(GW79:HA79)</f>
        <v>1</v>
      </c>
      <c r="HC79" s="966">
        <f>ROUND(GU79,0)</f>
        <v>7076030</v>
      </c>
      <c r="HD79" s="901">
        <f>GU79-HC79</f>
        <v>0</v>
      </c>
      <c r="HG79" s="958" t="s">
        <v>806</v>
      </c>
      <c r="HH79" s="1030" t="s">
        <v>454</v>
      </c>
      <c r="HI79" s="1031" t="s">
        <v>268</v>
      </c>
      <c r="HJ79" s="1044">
        <f>2+11</f>
        <v>13</v>
      </c>
      <c r="HK79" s="1045">
        <v>350100</v>
      </c>
      <c r="HL79" s="1051">
        <f>ROUND(HJ79*HK79,0)</f>
        <v>4551300</v>
      </c>
      <c r="HM79" s="1016"/>
      <c r="HN79" s="898">
        <f>IF(EXACT(VLOOKUP(HG79,OFERTA_0,2,FALSE),HH79),1,0)</f>
        <v>1</v>
      </c>
      <c r="HO79" s="898">
        <f>IF(EXACT(VLOOKUP(HG79,OFERTA_0,3,FALSE),HI79),1,0)</f>
        <v>1</v>
      </c>
      <c r="HP79" s="899">
        <f>IF(EXACT(VLOOKUP(HG79,OFERTA_0,4,FALSE),HJ79),1,0)</f>
        <v>1</v>
      </c>
      <c r="HQ79" s="899">
        <f>IF(HK79=0,0,1)</f>
        <v>1</v>
      </c>
      <c r="HR79" s="899">
        <f>IF(HL79=0,0,1)</f>
        <v>1</v>
      </c>
      <c r="HS79" s="899">
        <f>PRODUCT(HN79:HR79)</f>
        <v>1</v>
      </c>
      <c r="HT79" s="966">
        <f>ROUND(HL79,0)</f>
        <v>4551300</v>
      </c>
      <c r="HU79" s="901">
        <f>HL79-HT79</f>
        <v>0</v>
      </c>
      <c r="HX79" s="958" t="s">
        <v>806</v>
      </c>
      <c r="HY79" s="1030" t="s">
        <v>454</v>
      </c>
      <c r="HZ79" s="1031" t="s">
        <v>268</v>
      </c>
      <c r="IA79" s="1044">
        <f>2+11</f>
        <v>13</v>
      </c>
      <c r="IB79" s="1048">
        <v>805432</v>
      </c>
      <c r="IC79" s="1053">
        <f>ROUND(IA79*IB79,0)</f>
        <v>10470616</v>
      </c>
      <c r="ID79" s="1016"/>
      <c r="IE79" s="898">
        <f>IF(EXACT(VLOOKUP(HX79,OFERTA_0,2,FALSE),HY79),1,0)</f>
        <v>1</v>
      </c>
      <c r="IF79" s="898">
        <f>IF(EXACT(VLOOKUP(HX79,OFERTA_0,3,FALSE),HZ79),1,0)</f>
        <v>1</v>
      </c>
      <c r="IG79" s="899">
        <f>IF(EXACT(VLOOKUP(HX79,OFERTA_0,4,FALSE),IA79),1,0)</f>
        <v>1</v>
      </c>
      <c r="IH79" s="899">
        <f>IF(IB79=0,0,1)</f>
        <v>1</v>
      </c>
      <c r="II79" s="899">
        <f>IF(IC79=0,0,1)</f>
        <v>1</v>
      </c>
      <c r="IJ79" s="899">
        <f>PRODUCT(IE79:II79)</f>
        <v>1</v>
      </c>
      <c r="IK79" s="966">
        <f>ROUND(IC79,0)</f>
        <v>10470616</v>
      </c>
      <c r="IL79" s="901">
        <f>IC79-IK79</f>
        <v>0</v>
      </c>
      <c r="IO79" s="958" t="s">
        <v>806</v>
      </c>
      <c r="IP79" s="1030" t="s">
        <v>454</v>
      </c>
      <c r="IQ79" s="1031" t="s">
        <v>268</v>
      </c>
      <c r="IR79" s="1044">
        <f>2+11</f>
        <v>13</v>
      </c>
      <c r="IS79" s="1045">
        <v>672000</v>
      </c>
      <c r="IT79" s="1051">
        <f>ROUND(IR79*IS79,0)</f>
        <v>8736000</v>
      </c>
      <c r="IU79" s="1016"/>
      <c r="IV79" s="898">
        <f>IF(EXACT(VLOOKUP(IO79,OFERTA_0,2,FALSE),IP79),1,0)</f>
        <v>1</v>
      </c>
      <c r="IW79" s="898">
        <f>IF(EXACT(VLOOKUP(IO79,OFERTA_0,3,FALSE),IQ79),1,0)</f>
        <v>1</v>
      </c>
      <c r="IX79" s="899">
        <f>IF(EXACT(VLOOKUP(IO79,OFERTA_0,4,FALSE),IR79),1,0)</f>
        <v>1</v>
      </c>
      <c r="IY79" s="899">
        <f>IF(IS79=0,0,1)</f>
        <v>1</v>
      </c>
      <c r="IZ79" s="899">
        <f>IF(IT79=0,0,1)</f>
        <v>1</v>
      </c>
      <c r="JA79" s="899">
        <f>PRODUCT(IV79:IZ79)</f>
        <v>1</v>
      </c>
      <c r="JB79" s="966">
        <f>ROUND(IT79,0)</f>
        <v>8736000</v>
      </c>
      <c r="JC79" s="901">
        <f>IT79-JB79</f>
        <v>0</v>
      </c>
      <c r="JF79" s="958" t="s">
        <v>806</v>
      </c>
      <c r="JG79" s="1030" t="s">
        <v>454</v>
      </c>
      <c r="JH79" s="1031" t="s">
        <v>268</v>
      </c>
      <c r="JI79" s="1044">
        <f>2+11</f>
        <v>13</v>
      </c>
      <c r="JJ79" s="1045">
        <v>185000</v>
      </c>
      <c r="JK79" s="1051">
        <f>ROUND(JI79*JJ79,0)</f>
        <v>2405000</v>
      </c>
      <c r="JL79" s="1016"/>
      <c r="JM79" s="898">
        <f>IF(EXACT(VLOOKUP(JF79,OFERTA_0,2,FALSE),JG79),1,0)</f>
        <v>1</v>
      </c>
      <c r="JN79" s="898">
        <f>IF(EXACT(VLOOKUP(JF79,OFERTA_0,3,FALSE),JH79),1,0)</f>
        <v>1</v>
      </c>
      <c r="JO79" s="899">
        <f>IF(EXACT(VLOOKUP(JF79,OFERTA_0,4,FALSE),JI79),1,0)</f>
        <v>1</v>
      </c>
      <c r="JP79" s="899">
        <f>IF(JJ79=0,0,1)</f>
        <v>1</v>
      </c>
      <c r="JQ79" s="899">
        <f>IF(JK79=0,0,1)</f>
        <v>1</v>
      </c>
      <c r="JR79" s="899">
        <f>PRODUCT(JM79:JQ79)</f>
        <v>1</v>
      </c>
      <c r="JS79" s="966">
        <f>ROUND(JK79,0)</f>
        <v>2405000</v>
      </c>
      <c r="JT79" s="901">
        <f>JK79-JS79</f>
        <v>0</v>
      </c>
      <c r="JW79" s="958" t="s">
        <v>806</v>
      </c>
      <c r="JX79" s="1030" t="s">
        <v>454</v>
      </c>
      <c r="JY79" s="1031" t="s">
        <v>268</v>
      </c>
      <c r="JZ79" s="1044">
        <f>2+11</f>
        <v>13</v>
      </c>
      <c r="KA79" s="1045">
        <v>396446.4</v>
      </c>
      <c r="KB79" s="1051">
        <f>ROUND(JZ79*KA79,0)</f>
        <v>5153803</v>
      </c>
      <c r="KC79" s="1016"/>
      <c r="KD79" s="898">
        <f>IF(EXACT(VLOOKUP(JW79,OFERTA_0,2,FALSE),JX79),1,0)</f>
        <v>1</v>
      </c>
      <c r="KE79" s="898">
        <f>IF(EXACT(VLOOKUP(JW79,OFERTA_0,3,FALSE),JY79),1,0)</f>
        <v>1</v>
      </c>
      <c r="KF79" s="899">
        <f>IF(EXACT(VLOOKUP(JW79,OFERTA_0,4,FALSE),JZ79),1,0)</f>
        <v>1</v>
      </c>
      <c r="KG79" s="899">
        <f>IF(KA79=0,0,1)</f>
        <v>1</v>
      </c>
      <c r="KH79" s="899">
        <f>IF(KB79=0,0,1)</f>
        <v>1</v>
      </c>
      <c r="KI79" s="899">
        <f>PRODUCT(KD79:KH79)</f>
        <v>1</v>
      </c>
      <c r="KJ79" s="966">
        <f>ROUND(KB79,0)</f>
        <v>5153803</v>
      </c>
      <c r="KK79" s="901">
        <f>KB79-KJ79</f>
        <v>0</v>
      </c>
      <c r="KN79" s="958" t="s">
        <v>806</v>
      </c>
      <c r="KO79" s="1030" t="s">
        <v>454</v>
      </c>
      <c r="KP79" s="1031" t="s">
        <v>268</v>
      </c>
      <c r="KQ79" s="1044">
        <f>2+11</f>
        <v>13</v>
      </c>
      <c r="KR79" s="1045">
        <v>491396</v>
      </c>
      <c r="KS79" s="1051">
        <f>ROUND(KQ79*KR79,0)</f>
        <v>6388148</v>
      </c>
      <c r="KT79" s="1016"/>
      <c r="KU79" s="898">
        <f>IF(EXACT(VLOOKUP(KN79,OFERTA_0,2,FALSE),KO79),1,0)</f>
        <v>1</v>
      </c>
      <c r="KV79" s="898">
        <f>IF(EXACT(VLOOKUP(KN79,OFERTA_0,3,FALSE),KP79),1,0)</f>
        <v>1</v>
      </c>
      <c r="KW79" s="899">
        <f>IF(EXACT(VLOOKUP(KN79,OFERTA_0,4,FALSE),KQ79),1,0)</f>
        <v>1</v>
      </c>
      <c r="KX79" s="899">
        <f>IF(KR79=0,0,1)</f>
        <v>1</v>
      </c>
      <c r="KY79" s="899">
        <f>IF(KS79=0,0,1)</f>
        <v>1</v>
      </c>
      <c r="KZ79" s="899">
        <f>PRODUCT(KU79:KY79)</f>
        <v>1</v>
      </c>
      <c r="LA79" s="966">
        <f>ROUND(KS79,0)</f>
        <v>6388148</v>
      </c>
      <c r="LB79" s="901">
        <f>KS79-LA79</f>
        <v>0</v>
      </c>
      <c r="LE79" s="958" t="s">
        <v>806</v>
      </c>
      <c r="LF79" s="1030" t="s">
        <v>454</v>
      </c>
      <c r="LG79" s="1031" t="s">
        <v>268</v>
      </c>
      <c r="LH79" s="1044">
        <f>2+11</f>
        <v>13</v>
      </c>
      <c r="LI79" s="1049">
        <v>747750</v>
      </c>
      <c r="LJ79" s="1054">
        <f>ROUND(LH79*LI79,0)</f>
        <v>9720750</v>
      </c>
      <c r="LK79" s="1016"/>
      <c r="LL79" s="898">
        <f>IF(EXACT(VLOOKUP(LE79,OFERTA_0,2,FALSE),LF79),1,0)</f>
        <v>1</v>
      </c>
      <c r="LM79" s="898">
        <f>IF(EXACT(VLOOKUP(LE79,OFERTA_0,3,FALSE),LG79),1,0)</f>
        <v>1</v>
      </c>
      <c r="LN79" s="899">
        <f>IF(EXACT(VLOOKUP(LE79,OFERTA_0,4,FALSE),LH79),1,0)</f>
        <v>1</v>
      </c>
      <c r="LO79" s="899">
        <f>IF(LI79=0,0,1)</f>
        <v>1</v>
      </c>
      <c r="LP79" s="899">
        <f>IF(LJ79=0,0,1)</f>
        <v>1</v>
      </c>
      <c r="LQ79" s="899">
        <f>PRODUCT(LL79:LP79)</f>
        <v>1</v>
      </c>
      <c r="LR79" s="966">
        <f>ROUND(LJ79,0)</f>
        <v>9720750</v>
      </c>
      <c r="LS79" s="901">
        <f>LJ79-LR79</f>
        <v>0</v>
      </c>
      <c r="LV79" s="958" t="s">
        <v>806</v>
      </c>
      <c r="LW79" s="1030" t="s">
        <v>454</v>
      </c>
      <c r="LX79" s="1031" t="s">
        <v>268</v>
      </c>
      <c r="LY79" s="1044">
        <f>2+11</f>
        <v>13</v>
      </c>
      <c r="LZ79" s="1045">
        <v>578500</v>
      </c>
      <c r="MA79" s="1051">
        <f>ROUND(LY79*LZ79,0)</f>
        <v>7520500</v>
      </c>
      <c r="MB79" s="1016"/>
      <c r="MC79" s="898">
        <f>IF(EXACT(VLOOKUP(LV79,OFERTA_0,2,FALSE),LW79),1,0)</f>
        <v>1</v>
      </c>
      <c r="MD79" s="898">
        <f>IF(EXACT(VLOOKUP(LV79,OFERTA_0,3,FALSE),LX79),1,0)</f>
        <v>1</v>
      </c>
      <c r="ME79" s="899">
        <f>IF(EXACT(VLOOKUP(LV79,OFERTA_0,4,FALSE),LY79),1,0)</f>
        <v>1</v>
      </c>
      <c r="MF79" s="899">
        <f>IF(LZ79=0,0,1)</f>
        <v>1</v>
      </c>
      <c r="MG79" s="899">
        <f>IF(MA79=0,0,1)</f>
        <v>1</v>
      </c>
      <c r="MH79" s="899">
        <f>PRODUCT(MC79:MG79)</f>
        <v>1</v>
      </c>
      <c r="MI79" s="966">
        <f>ROUND(MA79,0)</f>
        <v>7520500</v>
      </c>
      <c r="MJ79" s="901">
        <f>MA79-MI79</f>
        <v>0</v>
      </c>
      <c r="MM79" s="958" t="s">
        <v>806</v>
      </c>
      <c r="MN79" s="1030" t="s">
        <v>454</v>
      </c>
      <c r="MO79" s="1031" t="s">
        <v>268</v>
      </c>
      <c r="MP79" s="1044">
        <f>2+11</f>
        <v>13</v>
      </c>
      <c r="MQ79" s="1045">
        <v>560000</v>
      </c>
      <c r="MR79" s="1051">
        <f>ROUND(MP79*MQ79,0)</f>
        <v>7280000</v>
      </c>
      <c r="MS79" s="1016"/>
      <c r="MT79" s="898">
        <f>IF(EXACT(VLOOKUP(MM79,OFERTA_0,2,FALSE),MN79),1,0)</f>
        <v>1</v>
      </c>
      <c r="MU79" s="898">
        <f>IF(EXACT(VLOOKUP(MM79,OFERTA_0,3,FALSE),MO79),1,0)</f>
        <v>1</v>
      </c>
      <c r="MV79" s="899">
        <f>IF(EXACT(VLOOKUP(MM79,OFERTA_0,4,FALSE),MP79),1,0)</f>
        <v>1</v>
      </c>
      <c r="MW79" s="899">
        <f>IF(MQ79=0,0,1)</f>
        <v>1</v>
      </c>
      <c r="MX79" s="899">
        <f>IF(MR79=0,0,1)</f>
        <v>1</v>
      </c>
      <c r="MY79" s="899">
        <f>PRODUCT(MT79:MX79)</f>
        <v>1</v>
      </c>
      <c r="MZ79" s="966">
        <f>ROUND(MR79,0)</f>
        <v>7280000</v>
      </c>
      <c r="NA79" s="901">
        <f>MR79-MZ79</f>
        <v>0</v>
      </c>
      <c r="ND79" s="975" t="s">
        <v>806</v>
      </c>
      <c r="NE79" s="976" t="s">
        <v>454</v>
      </c>
      <c r="NF79" s="977" t="s">
        <v>268</v>
      </c>
      <c r="NG79" s="978">
        <f>2+11</f>
        <v>13</v>
      </c>
      <c r="NH79" s="979">
        <v>215299.26</v>
      </c>
      <c r="NI79" s="1055">
        <v>2798890</v>
      </c>
      <c r="NJ79" s="1016"/>
      <c r="NK79" s="898">
        <f>IF(EXACT(VLOOKUP(ND79,OFERTA_0,2,FALSE),NE79),1,0)</f>
        <v>1</v>
      </c>
      <c r="NL79" s="898">
        <f>IF(EXACT(VLOOKUP(ND79,OFERTA_0,3,FALSE),NF79),1,0)</f>
        <v>1</v>
      </c>
      <c r="NM79" s="899">
        <f>IF(EXACT(VLOOKUP(ND79,OFERTA_0,4,FALSE),NG79),1,0)</f>
        <v>1</v>
      </c>
      <c r="NN79" s="899">
        <f>IF(NH79=0,0,1)</f>
        <v>1</v>
      </c>
      <c r="NO79" s="899">
        <f>IF(NI79=0,0,1)</f>
        <v>1</v>
      </c>
      <c r="NP79" s="899">
        <f>PRODUCT(NK79:NO79)</f>
        <v>1</v>
      </c>
      <c r="NQ79" s="966">
        <f>ROUND(NI79,0)</f>
        <v>2798890</v>
      </c>
      <c r="NR79" s="901">
        <f>NI79-NQ79</f>
        <v>0</v>
      </c>
      <c r="NU79" s="981" t="s">
        <v>806</v>
      </c>
      <c r="NV79" s="982" t="s">
        <v>454</v>
      </c>
      <c r="NW79" s="983" t="s">
        <v>268</v>
      </c>
      <c r="NX79" s="984">
        <f>2+11</f>
        <v>13</v>
      </c>
      <c r="NY79" s="1050">
        <v>217474</v>
      </c>
      <c r="NZ79" s="1056">
        <f>ROUND(NX79*NY79,0)</f>
        <v>2827162</v>
      </c>
      <c r="OA79" s="1016"/>
      <c r="OB79" s="898">
        <f>IF(EXACT(VLOOKUP(NU79,OFERTA_0,2,FALSE),NV79),1,0)</f>
        <v>1</v>
      </c>
      <c r="OC79" s="898">
        <f>IF(EXACT(VLOOKUP(NU79,OFERTA_0,3,FALSE),NW79),1,0)</f>
        <v>1</v>
      </c>
      <c r="OD79" s="899">
        <f>IF(EXACT(VLOOKUP(NU79,OFERTA_0,4,FALSE),NX79),1,0)</f>
        <v>1</v>
      </c>
      <c r="OE79" s="899">
        <f>IF(NY79=0,0,1)</f>
        <v>1</v>
      </c>
      <c r="OF79" s="899">
        <f>IF(NZ79=0,0,1)</f>
        <v>1</v>
      </c>
      <c r="OG79" s="899">
        <f>PRODUCT(OB79:OF79)</f>
        <v>1</v>
      </c>
      <c r="OH79" s="966">
        <f>ROUND(NZ79,0)</f>
        <v>2827162</v>
      </c>
      <c r="OI79" s="901">
        <f>NZ79-OH79</f>
        <v>0</v>
      </c>
      <c r="OL79" s="958" t="s">
        <v>806</v>
      </c>
      <c r="OM79" s="1030" t="s">
        <v>454</v>
      </c>
      <c r="ON79" s="1031" t="s">
        <v>268</v>
      </c>
      <c r="OO79" s="1044">
        <f>2+11</f>
        <v>13</v>
      </c>
      <c r="OP79" s="1045">
        <v>606732</v>
      </c>
      <c r="OQ79" s="1051">
        <f>ROUND(OO79*OP79,0)</f>
        <v>7887516</v>
      </c>
      <c r="OR79" s="1016"/>
      <c r="OS79" s="898">
        <f>IF(EXACT(VLOOKUP(OL79,OFERTA_0,2,FALSE),OM79),1,0)</f>
        <v>1</v>
      </c>
      <c r="OT79" s="898">
        <f>IF(EXACT(VLOOKUP(OL79,OFERTA_0,3,FALSE),ON79),1,0)</f>
        <v>1</v>
      </c>
      <c r="OU79" s="899">
        <f>IF(EXACT(VLOOKUP(OL79,OFERTA_0,4,FALSE),OO79),1,0)</f>
        <v>1</v>
      </c>
      <c r="OV79" s="899">
        <f>IF(OP79=0,0,1)</f>
        <v>1</v>
      </c>
      <c r="OW79" s="899">
        <f>IF(OQ79=0,0,1)</f>
        <v>1</v>
      </c>
      <c r="OX79" s="899">
        <f>PRODUCT(OS79:OW79)</f>
        <v>1</v>
      </c>
      <c r="OY79" s="966">
        <f>ROUND(OQ79,0)</f>
        <v>7887516</v>
      </c>
      <c r="OZ79" s="901">
        <f>OQ79-OY79</f>
        <v>0</v>
      </c>
      <c r="PC79" s="958" t="s">
        <v>806</v>
      </c>
      <c r="PD79" s="1030" t="s">
        <v>454</v>
      </c>
      <c r="PE79" s="1031" t="s">
        <v>268</v>
      </c>
      <c r="PF79" s="1044">
        <v>13</v>
      </c>
      <c r="PG79" s="1059">
        <v>583050</v>
      </c>
      <c r="PH79" s="1057">
        <v>7579650</v>
      </c>
      <c r="PI79" s="1024"/>
      <c r="PJ79" s="898">
        <f>IF(EXACT(VLOOKUP(PC79,OFERTA_0,2,FALSE),PD79),1,0)</f>
        <v>1</v>
      </c>
      <c r="PK79" s="898">
        <f>IF(EXACT(VLOOKUP(PC79,OFERTA_0,3,FALSE),PE79),1,0)</f>
        <v>1</v>
      </c>
      <c r="PL79" s="899">
        <f>IF(EXACT(VLOOKUP(PC79,OFERTA_0,4,FALSE),PF79),1,0)</f>
        <v>1</v>
      </c>
      <c r="PM79" s="899">
        <f>IF(PG79=0,0,1)</f>
        <v>1</v>
      </c>
      <c r="PN79" s="899">
        <f>IF(PH79=0,0,1)</f>
        <v>1</v>
      </c>
      <c r="PO79" s="899">
        <f>PRODUCT(PJ79:PN79)</f>
        <v>1</v>
      </c>
      <c r="PP79" s="966">
        <f>ROUND(PH79,0)</f>
        <v>7579650</v>
      </c>
      <c r="PQ79" s="901">
        <f>PH79-PP79</f>
        <v>0</v>
      </c>
      <c r="PT79" s="958" t="s">
        <v>806</v>
      </c>
      <c r="PU79" s="1030" t="s">
        <v>454</v>
      </c>
      <c r="PV79" s="1031" t="s">
        <v>268</v>
      </c>
      <c r="PW79" s="1044">
        <f>2+11</f>
        <v>13</v>
      </c>
      <c r="PX79" s="1045">
        <v>543500</v>
      </c>
      <c r="PY79" s="1051">
        <f>ROUND(PW79*PX79,0)</f>
        <v>7065500</v>
      </c>
      <c r="PZ79" s="1016"/>
      <c r="QA79" s="898">
        <f>IF(EXACT(VLOOKUP(PT79,OFERTA_0,2,FALSE),PU79),1,0)</f>
        <v>1</v>
      </c>
      <c r="QB79" s="898">
        <f>IF(EXACT(VLOOKUP(PT79,OFERTA_0,3,FALSE),PV79),1,0)</f>
        <v>1</v>
      </c>
      <c r="QC79" s="899">
        <f>IF(EXACT(VLOOKUP(PT79,OFERTA_0,4,FALSE),PW79),1,0)</f>
        <v>1</v>
      </c>
      <c r="QD79" s="899">
        <f>IF(PX79=0,0,1)</f>
        <v>1</v>
      </c>
      <c r="QE79" s="899">
        <f>IF(PY79=0,0,1)</f>
        <v>1</v>
      </c>
      <c r="QF79" s="899">
        <f>PRODUCT(QA79:QE79)</f>
        <v>1</v>
      </c>
      <c r="QG79" s="966">
        <f>ROUND(PY79,0)</f>
        <v>7065500</v>
      </c>
      <c r="QH79" s="901">
        <f>PY79-QG79</f>
        <v>0</v>
      </c>
      <c r="QK79" s="958" t="s">
        <v>806</v>
      </c>
      <c r="QL79" s="1030" t="s">
        <v>454</v>
      </c>
      <c r="QM79" s="1031" t="s">
        <v>268</v>
      </c>
      <c r="QN79" s="1044">
        <f>2+11</f>
        <v>13</v>
      </c>
      <c r="QO79" s="1049">
        <v>751488.74999999988</v>
      </c>
      <c r="QP79" s="1054">
        <f>ROUND(QN79*QO79,0)</f>
        <v>9769354</v>
      </c>
      <c r="QQ79" s="1016"/>
      <c r="QR79" s="898">
        <f>IF(EXACT(VLOOKUP(QK79,OFERTA_0,2,FALSE),QL79),1,0)</f>
        <v>1</v>
      </c>
      <c r="QS79" s="898">
        <f>IF(EXACT(VLOOKUP(QK79,OFERTA_0,3,FALSE),QM79),1,0)</f>
        <v>1</v>
      </c>
      <c r="QT79" s="899">
        <f>IF(EXACT(VLOOKUP(QK79,OFERTA_0,4,FALSE),QN79),1,0)</f>
        <v>1</v>
      </c>
      <c r="QU79" s="899">
        <f>IF(QO79=0,0,1)</f>
        <v>1</v>
      </c>
      <c r="QV79" s="899">
        <f>IF(QP79=0,0,1)</f>
        <v>1</v>
      </c>
      <c r="QW79" s="899">
        <f>PRODUCT(QR79:QV79)</f>
        <v>1</v>
      </c>
      <c r="QX79" s="966">
        <f>ROUND(QP79,0)</f>
        <v>9769354</v>
      </c>
      <c r="QY79" s="901">
        <f>QP79-QX79</f>
        <v>0</v>
      </c>
      <c r="RB79" s="405"/>
      <c r="RC79" s="406"/>
      <c r="RD79" s="407"/>
      <c r="RE79" s="408"/>
      <c r="RF79" s="409"/>
      <c r="RG79" s="410"/>
      <c r="RH79" s="410"/>
      <c r="RI79" s="898"/>
      <c r="RJ79" s="898"/>
      <c r="RK79" s="934"/>
      <c r="RL79" s="934"/>
      <c r="RM79" s="934"/>
      <c r="RN79" s="934"/>
      <c r="RO79" s="935"/>
      <c r="RP79" s="936"/>
      <c r="RS79" s="405"/>
      <c r="RT79" s="406"/>
      <c r="RU79" s="407"/>
      <c r="RV79" s="408"/>
      <c r="RW79" s="409"/>
      <c r="RX79" s="410"/>
      <c r="RY79" s="410"/>
      <c r="RZ79" s="898"/>
      <c r="SA79" s="898"/>
      <c r="SB79" s="934"/>
      <c r="SC79" s="934"/>
      <c r="SD79" s="934"/>
      <c r="SE79" s="934"/>
      <c r="SF79" s="935"/>
      <c r="SG79" s="936"/>
      <c r="SJ79" s="405"/>
      <c r="SK79" s="406"/>
      <c r="SL79" s="407"/>
      <c r="SM79" s="408"/>
      <c r="SN79" s="409"/>
      <c r="SO79" s="410"/>
      <c r="SP79" s="410"/>
      <c r="SQ79" s="898"/>
      <c r="SR79" s="898"/>
      <c r="SS79" s="934"/>
      <c r="ST79" s="934"/>
      <c r="SU79" s="934"/>
      <c r="SV79" s="934"/>
      <c r="SW79" s="935"/>
      <c r="SX79" s="936"/>
    </row>
    <row r="80" spans="2:518" ht="18.75" thickTop="1" thickBot="1">
      <c r="B80" s="1079" t="s">
        <v>807</v>
      </c>
      <c r="C80" s="1080" t="s">
        <v>455</v>
      </c>
      <c r="D80" s="1081"/>
      <c r="E80" s="1082"/>
      <c r="F80" s="1083"/>
      <c r="G80" s="1084"/>
      <c r="H80" s="1016"/>
      <c r="K80" s="1079" t="s">
        <v>807</v>
      </c>
      <c r="L80" s="1080" t="s">
        <v>455</v>
      </c>
      <c r="M80" s="1081"/>
      <c r="N80" s="1082"/>
      <c r="O80" s="1083"/>
      <c r="P80" s="1084"/>
      <c r="Q80" s="1016"/>
      <c r="R80" s="898"/>
      <c r="S80" s="898"/>
      <c r="T80" s="934"/>
      <c r="U80" s="934"/>
      <c r="V80" s="934"/>
      <c r="W80" s="934"/>
      <c r="X80" s="935"/>
      <c r="Y80" s="936"/>
      <c r="Z80" s="872"/>
      <c r="AA80" s="872"/>
      <c r="AB80" s="1079" t="s">
        <v>807</v>
      </c>
      <c r="AC80" s="1080" t="s">
        <v>455</v>
      </c>
      <c r="AD80" s="1081"/>
      <c r="AE80" s="1082"/>
      <c r="AF80" s="1083"/>
      <c r="AG80" s="1084"/>
      <c r="AH80" s="1016"/>
      <c r="AI80" s="898"/>
      <c r="AJ80" s="898"/>
      <c r="AK80" s="934"/>
      <c r="AL80" s="934"/>
      <c r="AM80" s="934"/>
      <c r="AN80" s="934"/>
      <c r="AO80" s="935"/>
      <c r="AP80" s="936"/>
      <c r="AQ80" s="872"/>
      <c r="AR80" s="872"/>
      <c r="AS80" s="1079" t="s">
        <v>807</v>
      </c>
      <c r="AT80" s="1085" t="s">
        <v>455</v>
      </c>
      <c r="AU80" s="1081"/>
      <c r="AV80" s="1082"/>
      <c r="AW80" s="1086"/>
      <c r="AX80" s="1087"/>
      <c r="AY80" s="1016"/>
      <c r="AZ80" s="898"/>
      <c r="BA80" s="898"/>
      <c r="BB80" s="934"/>
      <c r="BC80" s="934"/>
      <c r="BD80" s="934"/>
      <c r="BE80" s="934"/>
      <c r="BF80" s="935"/>
      <c r="BG80" s="936"/>
      <c r="BJ80" s="1079" t="s">
        <v>807</v>
      </c>
      <c r="BK80" s="1080" t="s">
        <v>455</v>
      </c>
      <c r="BL80" s="1081"/>
      <c r="BM80" s="1082"/>
      <c r="BN80" s="1083"/>
      <c r="BO80" s="1084"/>
      <c r="BP80" s="1016"/>
      <c r="BQ80" s="898"/>
      <c r="BR80" s="898"/>
      <c r="BS80" s="934"/>
      <c r="BT80" s="934"/>
      <c r="BU80" s="934"/>
      <c r="BV80" s="934"/>
      <c r="BW80" s="935"/>
      <c r="BX80" s="936"/>
      <c r="CA80" s="1079" t="s">
        <v>807</v>
      </c>
      <c r="CB80" s="1080" t="s">
        <v>455</v>
      </c>
      <c r="CC80" s="1081"/>
      <c r="CD80" s="1082"/>
      <c r="CE80" s="1083"/>
      <c r="CF80" s="1084"/>
      <c r="CG80" s="1016"/>
      <c r="CH80" s="898"/>
      <c r="CI80" s="898"/>
      <c r="CJ80" s="934"/>
      <c r="CK80" s="934"/>
      <c r="CL80" s="934"/>
      <c r="CM80" s="934"/>
      <c r="CN80" s="935"/>
      <c r="CO80" s="936"/>
      <c r="CR80" s="1079" t="s">
        <v>807</v>
      </c>
      <c r="CS80" s="1080" t="s">
        <v>455</v>
      </c>
      <c r="CT80" s="1081"/>
      <c r="CU80" s="1082"/>
      <c r="CV80" s="1083"/>
      <c r="CW80" s="1084"/>
      <c r="CX80" s="1016"/>
      <c r="CY80" s="898"/>
      <c r="CZ80" s="898"/>
      <c r="DA80" s="934"/>
      <c r="DB80" s="934"/>
      <c r="DC80" s="934"/>
      <c r="DD80" s="934"/>
      <c r="DE80" s="935"/>
      <c r="DF80" s="936"/>
      <c r="DI80" s="1079" t="s">
        <v>807</v>
      </c>
      <c r="DJ80" s="1080" t="s">
        <v>455</v>
      </c>
      <c r="DK80" s="1081"/>
      <c r="DL80" s="1082"/>
      <c r="DM80" s="1083"/>
      <c r="DN80" s="1084"/>
      <c r="DO80" s="1016"/>
      <c r="DP80" s="898"/>
      <c r="DQ80" s="898"/>
      <c r="DR80" s="934"/>
      <c r="DS80" s="934"/>
      <c r="DT80" s="934"/>
      <c r="DU80" s="934"/>
      <c r="DV80" s="935"/>
      <c r="DW80" s="936"/>
      <c r="DZ80" s="1079" t="s">
        <v>807</v>
      </c>
      <c r="EA80" s="1080" t="s">
        <v>455</v>
      </c>
      <c r="EB80" s="1081"/>
      <c r="EC80" s="1082"/>
      <c r="ED80" s="1083"/>
      <c r="EE80" s="1084"/>
      <c r="EF80" s="1016"/>
      <c r="EG80" s="898"/>
      <c r="EH80" s="898"/>
      <c r="EI80" s="934"/>
      <c r="EJ80" s="934"/>
      <c r="EK80" s="934"/>
      <c r="EL80" s="934"/>
      <c r="EM80" s="935"/>
      <c r="EN80" s="936"/>
      <c r="EQ80" s="1079" t="s">
        <v>807</v>
      </c>
      <c r="ER80" s="1080" t="s">
        <v>455</v>
      </c>
      <c r="ES80" s="1081"/>
      <c r="ET80" s="1082"/>
      <c r="EU80" s="1083"/>
      <c r="EV80" s="1084"/>
      <c r="EW80" s="1016"/>
      <c r="EX80" s="898"/>
      <c r="EY80" s="898"/>
      <c r="EZ80" s="934"/>
      <c r="FA80" s="934"/>
      <c r="FB80" s="934"/>
      <c r="FC80" s="934"/>
      <c r="FD80" s="935"/>
      <c r="FE80" s="936"/>
      <c r="FH80" s="1079"/>
      <c r="FI80" s="1080"/>
      <c r="FJ80" s="1081"/>
      <c r="FK80" s="1082"/>
      <c r="FL80" s="1083"/>
      <c r="FM80" s="1084"/>
      <c r="FN80" s="1016"/>
      <c r="FO80" s="898"/>
      <c r="FP80" s="898"/>
      <c r="FQ80" s="934"/>
      <c r="FR80" s="934"/>
      <c r="FS80" s="934"/>
      <c r="FT80" s="934"/>
      <c r="FU80" s="935"/>
      <c r="FV80" s="936"/>
      <c r="FY80" s="1079" t="s">
        <v>807</v>
      </c>
      <c r="FZ80" s="1080" t="s">
        <v>455</v>
      </c>
      <c r="GA80" s="1081"/>
      <c r="GB80" s="1082"/>
      <c r="GC80" s="1083"/>
      <c r="GD80" s="1084"/>
      <c r="GE80" s="1016"/>
      <c r="GF80" s="898"/>
      <c r="GG80" s="898"/>
      <c r="GH80" s="934"/>
      <c r="GI80" s="934"/>
      <c r="GJ80" s="934"/>
      <c r="GK80" s="934"/>
      <c r="GL80" s="935"/>
      <c r="GM80" s="936"/>
      <c r="GP80" s="1079" t="s">
        <v>807</v>
      </c>
      <c r="GQ80" s="1080" t="s">
        <v>455</v>
      </c>
      <c r="GR80" s="1081"/>
      <c r="GS80" s="1082"/>
      <c r="GT80" s="1083"/>
      <c r="GU80" s="1084"/>
      <c r="GV80" s="1016"/>
      <c r="GW80" s="898"/>
      <c r="GX80" s="898"/>
      <c r="GY80" s="934"/>
      <c r="GZ80" s="934"/>
      <c r="HA80" s="934"/>
      <c r="HB80" s="934"/>
      <c r="HC80" s="935"/>
      <c r="HD80" s="936"/>
      <c r="HG80" s="1079" t="s">
        <v>807</v>
      </c>
      <c r="HH80" s="1080" t="s">
        <v>455</v>
      </c>
      <c r="HI80" s="1081"/>
      <c r="HJ80" s="1082"/>
      <c r="HK80" s="1083"/>
      <c r="HL80" s="1084"/>
      <c r="HM80" s="1016"/>
      <c r="HN80" s="898"/>
      <c r="HO80" s="898"/>
      <c r="HP80" s="934"/>
      <c r="HQ80" s="934"/>
      <c r="HR80" s="934"/>
      <c r="HS80" s="934"/>
      <c r="HT80" s="935"/>
      <c r="HU80" s="936"/>
      <c r="HX80" s="1079" t="s">
        <v>807</v>
      </c>
      <c r="HY80" s="1080" t="s">
        <v>455</v>
      </c>
      <c r="HZ80" s="1081"/>
      <c r="IA80" s="1082"/>
      <c r="IB80" s="1083"/>
      <c r="IC80" s="1084"/>
      <c r="ID80" s="1016"/>
      <c r="IE80" s="898"/>
      <c r="IF80" s="898"/>
      <c r="IG80" s="934"/>
      <c r="IH80" s="934"/>
      <c r="II80" s="934"/>
      <c r="IJ80" s="934"/>
      <c r="IK80" s="935"/>
      <c r="IL80" s="936"/>
      <c r="IO80" s="1079" t="s">
        <v>807</v>
      </c>
      <c r="IP80" s="1080" t="s">
        <v>455</v>
      </c>
      <c r="IQ80" s="1081"/>
      <c r="IR80" s="1082"/>
      <c r="IS80" s="1083"/>
      <c r="IT80" s="1084"/>
      <c r="IU80" s="1016"/>
      <c r="IV80" s="898"/>
      <c r="IW80" s="898"/>
      <c r="IX80" s="934"/>
      <c r="IY80" s="934"/>
      <c r="IZ80" s="934"/>
      <c r="JA80" s="934"/>
      <c r="JB80" s="935"/>
      <c r="JC80" s="936"/>
      <c r="JF80" s="1079" t="s">
        <v>807</v>
      </c>
      <c r="JG80" s="1080" t="s">
        <v>455</v>
      </c>
      <c r="JH80" s="1081"/>
      <c r="JI80" s="1082"/>
      <c r="JJ80" s="1083"/>
      <c r="JK80" s="1084"/>
      <c r="JL80" s="1016"/>
      <c r="JM80" s="898"/>
      <c r="JN80" s="898"/>
      <c r="JO80" s="934"/>
      <c r="JP80" s="934"/>
      <c r="JQ80" s="934"/>
      <c r="JR80" s="934"/>
      <c r="JS80" s="935"/>
      <c r="JT80" s="936"/>
      <c r="JW80" s="1079" t="s">
        <v>807</v>
      </c>
      <c r="JX80" s="1080" t="s">
        <v>455</v>
      </c>
      <c r="JY80" s="1081"/>
      <c r="JZ80" s="1082"/>
      <c r="KA80" s="1083"/>
      <c r="KB80" s="1084"/>
      <c r="KC80" s="1016"/>
      <c r="KD80" s="898"/>
      <c r="KE80" s="898"/>
      <c r="KF80" s="934"/>
      <c r="KG80" s="934"/>
      <c r="KH80" s="934"/>
      <c r="KI80" s="934"/>
      <c r="KJ80" s="935"/>
      <c r="KK80" s="936"/>
      <c r="KN80" s="1079" t="s">
        <v>807</v>
      </c>
      <c r="KO80" s="1080" t="s">
        <v>455</v>
      </c>
      <c r="KP80" s="1081"/>
      <c r="KQ80" s="1082"/>
      <c r="KR80" s="1083"/>
      <c r="KS80" s="1084"/>
      <c r="KT80" s="1016"/>
      <c r="KU80" s="898"/>
      <c r="KV80" s="898"/>
      <c r="KW80" s="934"/>
      <c r="KX80" s="934"/>
      <c r="KY80" s="934"/>
      <c r="KZ80" s="934"/>
      <c r="LA80" s="935"/>
      <c r="LB80" s="936"/>
      <c r="LE80" s="1079" t="s">
        <v>807</v>
      </c>
      <c r="LF80" s="1080" t="s">
        <v>455</v>
      </c>
      <c r="LG80" s="1081"/>
      <c r="LH80" s="1082"/>
      <c r="LI80" s="1088">
        <v>0</v>
      </c>
      <c r="LJ80" s="1089"/>
      <c r="LK80" s="1016"/>
      <c r="LL80" s="898"/>
      <c r="LM80" s="898"/>
      <c r="LN80" s="934"/>
      <c r="LO80" s="934"/>
      <c r="LP80" s="934"/>
      <c r="LQ80" s="934"/>
      <c r="LR80" s="935"/>
      <c r="LS80" s="936"/>
      <c r="LV80" s="1079" t="s">
        <v>807</v>
      </c>
      <c r="LW80" s="1080" t="s">
        <v>455</v>
      </c>
      <c r="LX80" s="1081"/>
      <c r="LY80" s="1082"/>
      <c r="LZ80" s="1083"/>
      <c r="MA80" s="1084"/>
      <c r="MB80" s="1016"/>
      <c r="MC80" s="898"/>
      <c r="MD80" s="898"/>
      <c r="ME80" s="934"/>
      <c r="MF80" s="934"/>
      <c r="MG80" s="934"/>
      <c r="MH80" s="934"/>
      <c r="MI80" s="935"/>
      <c r="MJ80" s="936"/>
      <c r="MM80" s="1079" t="s">
        <v>807</v>
      </c>
      <c r="MN80" s="1080" t="s">
        <v>455</v>
      </c>
      <c r="MO80" s="1081"/>
      <c r="MP80" s="1082"/>
      <c r="MQ80" s="1083"/>
      <c r="MR80" s="1084"/>
      <c r="MS80" s="1016"/>
      <c r="MT80" s="898"/>
      <c r="MU80" s="898"/>
      <c r="MV80" s="934"/>
      <c r="MW80" s="934"/>
      <c r="MX80" s="934"/>
      <c r="MY80" s="934"/>
      <c r="MZ80" s="935"/>
      <c r="NA80" s="936"/>
      <c r="ND80" s="1090" t="s">
        <v>807</v>
      </c>
      <c r="NE80" s="1091" t="s">
        <v>455</v>
      </c>
      <c r="NF80" s="977"/>
      <c r="NG80" s="978"/>
      <c r="NH80" s="979"/>
      <c r="NI80" s="1092"/>
      <c r="NJ80" s="1016"/>
      <c r="NK80" s="898"/>
      <c r="NL80" s="898"/>
      <c r="NM80" s="934"/>
      <c r="NN80" s="934"/>
      <c r="NO80" s="934"/>
      <c r="NP80" s="934"/>
      <c r="NQ80" s="935"/>
      <c r="NR80" s="936"/>
      <c r="NU80" s="1093" t="s">
        <v>807</v>
      </c>
      <c r="NV80" s="1094" t="s">
        <v>455</v>
      </c>
      <c r="NW80" s="983"/>
      <c r="NX80" s="984"/>
      <c r="NY80" s="1095"/>
      <c r="NZ80" s="1096"/>
      <c r="OA80" s="1016"/>
      <c r="OB80" s="898"/>
      <c r="OC80" s="898"/>
      <c r="OD80" s="934"/>
      <c r="OE80" s="934"/>
      <c r="OF80" s="934"/>
      <c r="OG80" s="934"/>
      <c r="OH80" s="935"/>
      <c r="OI80" s="936"/>
      <c r="OL80" s="1079" t="s">
        <v>807</v>
      </c>
      <c r="OM80" s="1080" t="s">
        <v>455</v>
      </c>
      <c r="ON80" s="1081"/>
      <c r="OO80" s="1082"/>
      <c r="OP80" s="1083"/>
      <c r="OQ80" s="1084"/>
      <c r="OR80" s="1016"/>
      <c r="OS80" s="898"/>
      <c r="OT80" s="898"/>
      <c r="OU80" s="934"/>
      <c r="OV80" s="934"/>
      <c r="OW80" s="934"/>
      <c r="OX80" s="934"/>
      <c r="OY80" s="935"/>
      <c r="OZ80" s="936"/>
      <c r="PC80" s="1079" t="s">
        <v>807</v>
      </c>
      <c r="PD80" s="1080" t="s">
        <v>455</v>
      </c>
      <c r="PE80" s="1081"/>
      <c r="PF80" s="1082"/>
      <c r="PG80" s="1097"/>
      <c r="PH80" s="1098"/>
      <c r="PI80" s="1024"/>
      <c r="PJ80" s="898"/>
      <c r="PK80" s="898"/>
      <c r="PL80" s="934"/>
      <c r="PM80" s="934"/>
      <c r="PN80" s="934"/>
      <c r="PO80" s="934"/>
      <c r="PP80" s="935"/>
      <c r="PQ80" s="936"/>
      <c r="PT80" s="1079" t="s">
        <v>807</v>
      </c>
      <c r="PU80" s="1080" t="s">
        <v>455</v>
      </c>
      <c r="PV80" s="1081"/>
      <c r="PW80" s="1082"/>
      <c r="PX80" s="1083"/>
      <c r="PY80" s="1084"/>
      <c r="PZ80" s="1016"/>
      <c r="QA80" s="898"/>
      <c r="QB80" s="898"/>
      <c r="QC80" s="934"/>
      <c r="QD80" s="934"/>
      <c r="QE80" s="934"/>
      <c r="QF80" s="934"/>
      <c r="QG80" s="935"/>
      <c r="QH80" s="936"/>
      <c r="QK80" s="1079" t="s">
        <v>807</v>
      </c>
      <c r="QL80" s="1080" t="s">
        <v>455</v>
      </c>
      <c r="QM80" s="1081"/>
      <c r="QN80" s="1082"/>
      <c r="QO80" s="1088">
        <v>0</v>
      </c>
      <c r="QP80" s="1089"/>
      <c r="QQ80" s="1016"/>
      <c r="QR80" s="898"/>
      <c r="QS80" s="898"/>
      <c r="QT80" s="934"/>
      <c r="QU80" s="934"/>
      <c r="QV80" s="934"/>
      <c r="QW80" s="934"/>
      <c r="QX80" s="935"/>
      <c r="QY80" s="936"/>
      <c r="RB80" s="405"/>
      <c r="RC80" s="406"/>
      <c r="RD80" s="407"/>
      <c r="RE80" s="408"/>
      <c r="RF80" s="409"/>
      <c r="RG80" s="410"/>
      <c r="RH80" s="410"/>
      <c r="RI80" s="898"/>
      <c r="RJ80" s="898"/>
      <c r="RK80" s="934"/>
      <c r="RL80" s="934"/>
      <c r="RM80" s="934"/>
      <c r="RN80" s="934"/>
      <c r="RO80" s="935"/>
      <c r="RP80" s="936"/>
      <c r="RS80" s="405"/>
      <c r="RT80" s="406"/>
      <c r="RU80" s="407"/>
      <c r="RV80" s="408"/>
      <c r="RW80" s="409"/>
      <c r="RX80" s="410"/>
      <c r="RY80" s="410"/>
      <c r="RZ80" s="898"/>
      <c r="SA80" s="898"/>
      <c r="SB80" s="934"/>
      <c r="SC80" s="934"/>
      <c r="SD80" s="934"/>
      <c r="SE80" s="934"/>
      <c r="SF80" s="935"/>
      <c r="SG80" s="936"/>
      <c r="SJ80" s="405"/>
      <c r="SK80" s="406"/>
      <c r="SL80" s="407"/>
      <c r="SM80" s="408"/>
      <c r="SN80" s="409"/>
      <c r="SO80" s="410"/>
      <c r="SP80" s="410"/>
      <c r="SQ80" s="898"/>
      <c r="SR80" s="898"/>
      <c r="SS80" s="934"/>
      <c r="ST80" s="934"/>
      <c r="SU80" s="934"/>
      <c r="SV80" s="934"/>
      <c r="SW80" s="935"/>
      <c r="SX80" s="936"/>
    </row>
    <row r="81" spans="2:518" ht="76.5" thickTop="1" thickBot="1">
      <c r="B81" s="958" t="s">
        <v>808</v>
      </c>
      <c r="C81" s="1030" t="s">
        <v>280</v>
      </c>
      <c r="D81" s="1031" t="s">
        <v>149</v>
      </c>
      <c r="E81" s="1044">
        <v>108</v>
      </c>
      <c r="F81" s="1045"/>
      <c r="G81" s="963">
        <f t="shared" ref="G81:G86" si="1031">ROUND(E81*F81,0)</f>
        <v>0</v>
      </c>
      <c r="H81" s="1016"/>
      <c r="K81" s="958" t="s">
        <v>808</v>
      </c>
      <c r="L81" s="1030" t="s">
        <v>280</v>
      </c>
      <c r="M81" s="1031" t="s">
        <v>149</v>
      </c>
      <c r="N81" s="1044">
        <v>108</v>
      </c>
      <c r="O81" s="1046">
        <v>9800</v>
      </c>
      <c r="P81" s="963">
        <f t="shared" ref="P81:P86" si="1032">ROUND(N81*O81,0)</f>
        <v>1058400</v>
      </c>
      <c r="Q81" s="1016"/>
      <c r="R81" s="898">
        <f t="shared" ref="R81:R86" si="1033">IF(EXACT(VLOOKUP(K81,OFERTA_0,2,FALSE),L81),1,0)</f>
        <v>1</v>
      </c>
      <c r="S81" s="898">
        <f t="shared" ref="S81:S86" si="1034">IF(EXACT(VLOOKUP(K81,OFERTA_0,3,FALSE),M81),1,0)</f>
        <v>1</v>
      </c>
      <c r="T81" s="899">
        <f t="shared" ref="T81:T86" si="1035">IF(EXACT(VLOOKUP(K81,OFERTA_0,4,FALSE),N81),1,0)</f>
        <v>1</v>
      </c>
      <c r="U81" s="899">
        <f t="shared" ref="U81:U86" si="1036">IF(O81=0,0,1)</f>
        <v>1</v>
      </c>
      <c r="V81" s="899">
        <f t="shared" ref="V81:V86" si="1037">IF(P81=0,0,1)</f>
        <v>1</v>
      </c>
      <c r="W81" s="899">
        <f t="shared" ref="W81:W86" si="1038">PRODUCT(R81:V81)</f>
        <v>1</v>
      </c>
      <c r="X81" s="966">
        <f t="shared" ref="X81:X86" si="1039">ROUND(P81,0)</f>
        <v>1058400</v>
      </c>
      <c r="Y81" s="901">
        <f t="shared" ref="Y81:Y86" si="1040">P81-X81</f>
        <v>0</v>
      </c>
      <c r="Z81" s="872"/>
      <c r="AA81" s="872"/>
      <c r="AB81" s="958" t="s">
        <v>808</v>
      </c>
      <c r="AC81" s="1030" t="s">
        <v>280</v>
      </c>
      <c r="AD81" s="1031" t="s">
        <v>149</v>
      </c>
      <c r="AE81" s="1044">
        <v>108</v>
      </c>
      <c r="AF81" s="1045">
        <v>15000</v>
      </c>
      <c r="AG81" s="963">
        <f t="shared" ref="AG81:AG86" si="1041">ROUND(AE81*AF81,0)</f>
        <v>1620000</v>
      </c>
      <c r="AH81" s="1016"/>
      <c r="AI81" s="898">
        <f t="shared" ref="AI81:AI86" si="1042">IF(EXACT(VLOOKUP(AB81,OFERTA_0,2,FALSE),AC81),1,0)</f>
        <v>1</v>
      </c>
      <c r="AJ81" s="898">
        <f t="shared" ref="AJ81:AJ86" si="1043">IF(EXACT(VLOOKUP(AB81,OFERTA_0,3,FALSE),AD81),1,0)</f>
        <v>1</v>
      </c>
      <c r="AK81" s="899">
        <f t="shared" ref="AK81:AK86" si="1044">IF(EXACT(VLOOKUP(AB81,OFERTA_0,4,FALSE),AE81),1,0)</f>
        <v>1</v>
      </c>
      <c r="AL81" s="899">
        <f t="shared" ref="AL81:AL86" si="1045">IF(AF81=0,0,1)</f>
        <v>1</v>
      </c>
      <c r="AM81" s="899">
        <f t="shared" ref="AM81:AM86" si="1046">IF(AG81=0,0,1)</f>
        <v>1</v>
      </c>
      <c r="AN81" s="899">
        <f t="shared" ref="AN81:AN86" si="1047">PRODUCT(AI81:AM81)</f>
        <v>1</v>
      </c>
      <c r="AO81" s="966">
        <f t="shared" ref="AO81:AO86" si="1048">ROUND(AG81,0)</f>
        <v>1620000</v>
      </c>
      <c r="AP81" s="901">
        <f t="shared" ref="AP81:AP86" si="1049">AG81-AO81</f>
        <v>0</v>
      </c>
      <c r="AQ81" s="872"/>
      <c r="AR81" s="872"/>
      <c r="AS81" s="958" t="s">
        <v>808</v>
      </c>
      <c r="AT81" s="1035" t="s">
        <v>280</v>
      </c>
      <c r="AU81" s="1031" t="s">
        <v>149</v>
      </c>
      <c r="AV81" s="1044">
        <v>108</v>
      </c>
      <c r="AW81" s="1047">
        <v>15800</v>
      </c>
      <c r="AX81" s="969">
        <f t="shared" ref="AX81:AX86" si="1050">ROUND(AV81*AW81,0)</f>
        <v>1706400</v>
      </c>
      <c r="AY81" s="1016"/>
      <c r="AZ81" s="898">
        <f t="shared" ref="AZ81:AZ86" si="1051">IF(EXACT(VLOOKUP(AS81,OFERTA_0,2,FALSE),AT81),1,0)</f>
        <v>1</v>
      </c>
      <c r="BA81" s="898">
        <f t="shared" ref="BA81:BA86" si="1052">IF(EXACT(VLOOKUP(AS81,OFERTA_0,3,FALSE),AU81),1,0)</f>
        <v>1</v>
      </c>
      <c r="BB81" s="899">
        <f t="shared" ref="BB81:BB86" si="1053">IF(EXACT(VLOOKUP(AS81,OFERTA_0,4,FALSE),AV81),1,0)</f>
        <v>1</v>
      </c>
      <c r="BC81" s="899">
        <f t="shared" ref="BC81:BC86" si="1054">IF(AW81=0,0,1)</f>
        <v>1</v>
      </c>
      <c r="BD81" s="899">
        <f t="shared" ref="BD81:BD86" si="1055">IF(AX81=0,0,1)</f>
        <v>1</v>
      </c>
      <c r="BE81" s="899">
        <f t="shared" ref="BE81:BE86" si="1056">PRODUCT(AZ81:BD81)</f>
        <v>1</v>
      </c>
      <c r="BF81" s="966">
        <f t="shared" ref="BF81:BF86" si="1057">ROUND(AX81,0)</f>
        <v>1706400</v>
      </c>
      <c r="BG81" s="901">
        <f t="shared" ref="BG81:BG86" si="1058">AX81-BF81</f>
        <v>0</v>
      </c>
      <c r="BJ81" s="958" t="s">
        <v>808</v>
      </c>
      <c r="BK81" s="1030" t="s">
        <v>280</v>
      </c>
      <c r="BL81" s="1031" t="s">
        <v>149</v>
      </c>
      <c r="BM81" s="1044">
        <v>108</v>
      </c>
      <c r="BN81" s="1045">
        <v>12500</v>
      </c>
      <c r="BO81" s="963">
        <f t="shared" ref="BO81:BO86" si="1059">ROUND(BM81*BN81,0)</f>
        <v>1350000</v>
      </c>
      <c r="BP81" s="1016"/>
      <c r="BQ81" s="898">
        <f t="shared" ref="BQ81:BQ86" si="1060">IF(EXACT(VLOOKUP(BJ81,OFERTA_0,2,FALSE),BK81),1,0)</f>
        <v>1</v>
      </c>
      <c r="BR81" s="898">
        <f t="shared" ref="BR81:BR86" si="1061">IF(EXACT(VLOOKUP(BJ81,OFERTA_0,3,FALSE),BL81),1,0)</f>
        <v>1</v>
      </c>
      <c r="BS81" s="899">
        <f t="shared" ref="BS81:BS86" si="1062">IF(EXACT(VLOOKUP(BJ81,OFERTA_0,4,FALSE),BM81),1,0)</f>
        <v>1</v>
      </c>
      <c r="BT81" s="899">
        <f t="shared" ref="BT81:BT86" si="1063">IF(BN81=0,0,1)</f>
        <v>1</v>
      </c>
      <c r="BU81" s="899">
        <f t="shared" ref="BU81:BU86" si="1064">IF(BO81=0,0,1)</f>
        <v>1</v>
      </c>
      <c r="BV81" s="899">
        <f t="shared" ref="BV81:BV86" si="1065">PRODUCT(BQ81:BU81)</f>
        <v>1</v>
      </c>
      <c r="BW81" s="966">
        <f t="shared" ref="BW81:BW86" si="1066">ROUND(BO81,0)</f>
        <v>1350000</v>
      </c>
      <c r="BX81" s="901">
        <f t="shared" ref="BX81:BX86" si="1067">BO81-BW81</f>
        <v>0</v>
      </c>
      <c r="CA81" s="958" t="s">
        <v>808</v>
      </c>
      <c r="CB81" s="1030" t="s">
        <v>280</v>
      </c>
      <c r="CC81" s="1031" t="s">
        <v>149</v>
      </c>
      <c r="CD81" s="1044">
        <v>108</v>
      </c>
      <c r="CE81" s="1045">
        <v>11006</v>
      </c>
      <c r="CF81" s="963">
        <f t="shared" ref="CF81:CF86" si="1068">ROUND(CD81*CE81,0)</f>
        <v>1188648</v>
      </c>
      <c r="CG81" s="1016"/>
      <c r="CH81" s="898">
        <f t="shared" ref="CH81:CH86" si="1069">IF(EXACT(VLOOKUP(CA81,OFERTA_0,2,FALSE),CB81),1,0)</f>
        <v>1</v>
      </c>
      <c r="CI81" s="898">
        <f t="shared" ref="CI81:CI86" si="1070">IF(EXACT(VLOOKUP(CA81,OFERTA_0,3,FALSE),CC81),1,0)</f>
        <v>1</v>
      </c>
      <c r="CJ81" s="899">
        <f t="shared" ref="CJ81:CJ86" si="1071">IF(EXACT(VLOOKUP(CA81,OFERTA_0,4,FALSE),CD81),1,0)</f>
        <v>1</v>
      </c>
      <c r="CK81" s="899">
        <f t="shared" ref="CK81:CK86" si="1072">IF(CE81=0,0,1)</f>
        <v>1</v>
      </c>
      <c r="CL81" s="899">
        <f t="shared" ref="CL81:CL86" si="1073">IF(CF81=0,0,1)</f>
        <v>1</v>
      </c>
      <c r="CM81" s="899">
        <f t="shared" ref="CM81:CM86" si="1074">PRODUCT(CH81:CL81)</f>
        <v>1</v>
      </c>
      <c r="CN81" s="966">
        <f t="shared" ref="CN81:CN86" si="1075">ROUND(CF81,0)</f>
        <v>1188648</v>
      </c>
      <c r="CO81" s="901">
        <f t="shared" ref="CO81:CO86" si="1076">CF81-CN81</f>
        <v>0</v>
      </c>
      <c r="CR81" s="958" t="s">
        <v>808</v>
      </c>
      <c r="CS81" s="1030" t="s">
        <v>280</v>
      </c>
      <c r="CT81" s="1031" t="s">
        <v>149</v>
      </c>
      <c r="CU81" s="1044">
        <v>108</v>
      </c>
      <c r="CV81" s="1045">
        <v>290000</v>
      </c>
      <c r="CW81" s="963">
        <f t="shared" ref="CW81:CW86" si="1077">ROUND(CU81*CV81,0)</f>
        <v>31320000</v>
      </c>
      <c r="CX81" s="1016"/>
      <c r="CY81" s="898">
        <f t="shared" ref="CY81:CY86" si="1078">IF(EXACT(VLOOKUP(CR81,OFERTA_0,2,FALSE),CS81),1,0)</f>
        <v>1</v>
      </c>
      <c r="CZ81" s="898">
        <f t="shared" ref="CZ81:CZ86" si="1079">IF(EXACT(VLOOKUP(CR81,OFERTA_0,3,FALSE),CT81),1,0)</f>
        <v>1</v>
      </c>
      <c r="DA81" s="899">
        <f t="shared" ref="DA81:DA86" si="1080">IF(EXACT(VLOOKUP(CR81,OFERTA_0,4,FALSE),CU81),1,0)</f>
        <v>1</v>
      </c>
      <c r="DB81" s="899">
        <f t="shared" ref="DB81:DB86" si="1081">IF(CV81=0,0,1)</f>
        <v>1</v>
      </c>
      <c r="DC81" s="899">
        <f t="shared" ref="DC81:DC86" si="1082">IF(CW81=0,0,1)</f>
        <v>1</v>
      </c>
      <c r="DD81" s="899">
        <f t="shared" ref="DD81:DD86" si="1083">PRODUCT(CY81:DC81)</f>
        <v>1</v>
      </c>
      <c r="DE81" s="966">
        <f t="shared" ref="DE81:DE86" si="1084">ROUND(CW81,0)</f>
        <v>31320000</v>
      </c>
      <c r="DF81" s="901">
        <f t="shared" ref="DF81:DF86" si="1085">CW81-DE81</f>
        <v>0</v>
      </c>
      <c r="DI81" s="958" t="s">
        <v>808</v>
      </c>
      <c r="DJ81" s="1030" t="s">
        <v>280</v>
      </c>
      <c r="DK81" s="1031" t="s">
        <v>149</v>
      </c>
      <c r="DL81" s="1044">
        <v>108</v>
      </c>
      <c r="DM81" s="1045">
        <v>16227</v>
      </c>
      <c r="DN81" s="963">
        <f t="shared" ref="DN81:DN86" si="1086">ROUND(DL81*DM81,0)</f>
        <v>1752516</v>
      </c>
      <c r="DO81" s="1016"/>
      <c r="DP81" s="898">
        <f t="shared" ref="DP81:DP86" si="1087">IF(EXACT(VLOOKUP(DI81,OFERTA_0,2,FALSE),DJ81),1,0)</f>
        <v>1</v>
      </c>
      <c r="DQ81" s="898">
        <f t="shared" ref="DQ81:DQ86" si="1088">IF(EXACT(VLOOKUP(DI81,OFERTA_0,3,FALSE),DK81),1,0)</f>
        <v>1</v>
      </c>
      <c r="DR81" s="899">
        <f t="shared" ref="DR81:DR86" si="1089">IF(EXACT(VLOOKUP(DI81,OFERTA_0,4,FALSE),DL81),1,0)</f>
        <v>1</v>
      </c>
      <c r="DS81" s="899">
        <f t="shared" ref="DS81:DS86" si="1090">IF(DM81=0,0,1)</f>
        <v>1</v>
      </c>
      <c r="DT81" s="899">
        <f t="shared" ref="DT81:DT86" si="1091">IF(DN81=0,0,1)</f>
        <v>1</v>
      </c>
      <c r="DU81" s="899">
        <f t="shared" ref="DU81:DU86" si="1092">PRODUCT(DP81:DT81)</f>
        <v>1</v>
      </c>
      <c r="DV81" s="966">
        <f t="shared" ref="DV81:DV86" si="1093">ROUND(DN81,0)</f>
        <v>1752516</v>
      </c>
      <c r="DW81" s="901">
        <f t="shared" ref="DW81:DW86" si="1094">DN81-DV81</f>
        <v>0</v>
      </c>
      <c r="DZ81" s="958" t="s">
        <v>808</v>
      </c>
      <c r="EA81" s="1030" t="s">
        <v>280</v>
      </c>
      <c r="EB81" s="1031" t="s">
        <v>149</v>
      </c>
      <c r="EC81" s="1044">
        <v>108</v>
      </c>
      <c r="ED81" s="1045">
        <v>30700</v>
      </c>
      <c r="EE81" s="963">
        <f t="shared" ref="EE81:EE86" si="1095">ROUND(EC81*ED81,0)</f>
        <v>3315600</v>
      </c>
      <c r="EF81" s="1016"/>
      <c r="EG81" s="898">
        <f t="shared" ref="EG81:EG86" si="1096">IF(EXACT(VLOOKUP(DZ81,OFERTA_0,2,FALSE),EA81),1,0)</f>
        <v>1</v>
      </c>
      <c r="EH81" s="898">
        <f t="shared" ref="EH81:EH86" si="1097">IF(EXACT(VLOOKUP(DZ81,OFERTA_0,3,FALSE),EB81),1,0)</f>
        <v>1</v>
      </c>
      <c r="EI81" s="899">
        <f t="shared" ref="EI81:EI86" si="1098">IF(EXACT(VLOOKUP(DZ81,OFERTA_0,4,FALSE),EC81),1,0)</f>
        <v>1</v>
      </c>
      <c r="EJ81" s="899">
        <f t="shared" ref="EJ81:EJ86" si="1099">IF(ED81=0,0,1)</f>
        <v>1</v>
      </c>
      <c r="EK81" s="899">
        <f t="shared" ref="EK81:EK86" si="1100">IF(EE81=0,0,1)</f>
        <v>1</v>
      </c>
      <c r="EL81" s="899">
        <f t="shared" ref="EL81:EL86" si="1101">PRODUCT(EG81:EK81)</f>
        <v>1</v>
      </c>
      <c r="EM81" s="966">
        <f t="shared" ref="EM81:EM86" si="1102">ROUND(EE81,0)</f>
        <v>3315600</v>
      </c>
      <c r="EN81" s="901">
        <f t="shared" ref="EN81:EN86" si="1103">EE81-EM81</f>
        <v>0</v>
      </c>
      <c r="EQ81" s="958" t="s">
        <v>808</v>
      </c>
      <c r="ER81" s="1030" t="s">
        <v>280</v>
      </c>
      <c r="ES81" s="1031" t="s">
        <v>149</v>
      </c>
      <c r="ET81" s="1044">
        <v>108</v>
      </c>
      <c r="EU81" s="1045">
        <v>11000</v>
      </c>
      <c r="EV81" s="963">
        <f t="shared" ref="EV81:EV86" si="1104">ROUND(ET81*EU81,0)</f>
        <v>1188000</v>
      </c>
      <c r="EW81" s="1016"/>
      <c r="EX81" s="898">
        <f t="shared" ref="EX81:EX86" si="1105">IF(EXACT(VLOOKUP(EQ81,OFERTA_0,2,FALSE),ER81),1,0)</f>
        <v>1</v>
      </c>
      <c r="EY81" s="898">
        <f t="shared" ref="EY81:EY86" si="1106">IF(EXACT(VLOOKUP(EQ81,OFERTA_0,3,FALSE),ES81),1,0)</f>
        <v>1</v>
      </c>
      <c r="EZ81" s="899">
        <f t="shared" ref="EZ81:EZ86" si="1107">IF(EXACT(VLOOKUP(EQ81,OFERTA_0,4,FALSE),ET81),1,0)</f>
        <v>1</v>
      </c>
      <c r="FA81" s="899">
        <f t="shared" ref="FA81:FA86" si="1108">IF(EU81=0,0,1)</f>
        <v>1</v>
      </c>
      <c r="FB81" s="899">
        <f t="shared" ref="FB81:FB86" si="1109">IF(EV81=0,0,1)</f>
        <v>1</v>
      </c>
      <c r="FC81" s="899">
        <f t="shared" ref="FC81:FC86" si="1110">PRODUCT(EX81:FB81)</f>
        <v>1</v>
      </c>
      <c r="FD81" s="966">
        <f t="shared" ref="FD81:FD86" si="1111">ROUND(EV81,0)</f>
        <v>1188000</v>
      </c>
      <c r="FE81" s="901">
        <f t="shared" ref="FE81:FE86" si="1112">EV81-FD81</f>
        <v>0</v>
      </c>
      <c r="FH81" s="958"/>
      <c r="FI81" s="1030"/>
      <c r="FJ81" s="1031"/>
      <c r="FK81" s="1099"/>
      <c r="FL81" s="1060"/>
      <c r="FM81" s="963">
        <f t="shared" ref="FM81:FM86" si="1113">ROUND(FK81*FL81,0)</f>
        <v>0</v>
      </c>
      <c r="FN81" s="1016"/>
      <c r="FO81" s="898" t="e">
        <f t="shared" ref="FO81:FO86" si="1114">IF(EXACT(VLOOKUP(FH81,OFERTA_0,2,FALSE),FI81),1,0)</f>
        <v>#N/A</v>
      </c>
      <c r="FP81" s="898" t="e">
        <f t="shared" ref="FP81:FP86" si="1115">IF(EXACT(VLOOKUP(FH81,OFERTA_0,3,FALSE),FJ81),1,0)</f>
        <v>#N/A</v>
      </c>
      <c r="FQ81" s="899" t="e">
        <f t="shared" ref="FQ81:FQ86" si="1116">IF(EXACT(VLOOKUP(FH81,OFERTA_0,4,FALSE),FK81),1,0)</f>
        <v>#N/A</v>
      </c>
      <c r="FR81" s="899">
        <f t="shared" ref="FR81:FR86" si="1117">IF(FL81=0,0,1)</f>
        <v>0</v>
      </c>
      <c r="FS81" s="899">
        <f t="shared" ref="FS81:FS86" si="1118">IF(FM81=0,0,1)</f>
        <v>0</v>
      </c>
      <c r="FT81" s="899" t="e">
        <f t="shared" ref="FT81:FT86" si="1119">PRODUCT(FO81:FS81)</f>
        <v>#N/A</v>
      </c>
      <c r="FU81" s="966">
        <f t="shared" ref="FU81:FU86" si="1120">ROUND(FM81,0)</f>
        <v>0</v>
      </c>
      <c r="FV81" s="901">
        <f t="shared" ref="FV81:FV86" si="1121">FM81-FU81</f>
        <v>0</v>
      </c>
      <c r="FY81" s="958" t="s">
        <v>808</v>
      </c>
      <c r="FZ81" s="1030" t="s">
        <v>280</v>
      </c>
      <c r="GA81" s="1031" t="s">
        <v>149</v>
      </c>
      <c r="GB81" s="1044">
        <v>108</v>
      </c>
      <c r="GC81" s="1046">
        <v>10020</v>
      </c>
      <c r="GD81" s="963">
        <f t="shared" ref="GD81:GD86" si="1122">ROUND(GB81*GC81,0)</f>
        <v>1082160</v>
      </c>
      <c r="GE81" s="1016"/>
      <c r="GF81" s="898">
        <f t="shared" ref="GF81:GF86" si="1123">IF(EXACT(VLOOKUP(FY81,OFERTA_0,2,FALSE),FZ81),1,0)</f>
        <v>1</v>
      </c>
      <c r="GG81" s="898">
        <f t="shared" ref="GG81:GG86" si="1124">IF(EXACT(VLOOKUP(FY81,OFERTA_0,3,FALSE),GA81),1,0)</f>
        <v>1</v>
      </c>
      <c r="GH81" s="899">
        <f t="shared" ref="GH81:GH86" si="1125">IF(EXACT(VLOOKUP(FY81,OFERTA_0,4,FALSE),GB81),1,0)</f>
        <v>1</v>
      </c>
      <c r="GI81" s="899">
        <f t="shared" ref="GI81:GI86" si="1126">IF(GC81=0,0,1)</f>
        <v>1</v>
      </c>
      <c r="GJ81" s="899">
        <f t="shared" ref="GJ81:GJ86" si="1127">IF(GD81=0,0,1)</f>
        <v>1</v>
      </c>
      <c r="GK81" s="899">
        <f t="shared" ref="GK81:GK86" si="1128">PRODUCT(GF81:GJ81)</f>
        <v>1</v>
      </c>
      <c r="GL81" s="966">
        <f t="shared" ref="GL81:GL86" si="1129">ROUND(GD81,0)</f>
        <v>1082160</v>
      </c>
      <c r="GM81" s="901">
        <f t="shared" ref="GM81:GM86" si="1130">GD81-GL81</f>
        <v>0</v>
      </c>
      <c r="GP81" s="958" t="s">
        <v>808</v>
      </c>
      <c r="GQ81" s="1030" t="s">
        <v>280</v>
      </c>
      <c r="GR81" s="1031" t="s">
        <v>149</v>
      </c>
      <c r="GS81" s="1044">
        <v>108</v>
      </c>
      <c r="GT81" s="1045">
        <v>11050</v>
      </c>
      <c r="GU81" s="963">
        <f t="shared" ref="GU81:GU86" si="1131">ROUND(GS81*GT81,0)</f>
        <v>1193400</v>
      </c>
      <c r="GV81" s="1016"/>
      <c r="GW81" s="898">
        <f t="shared" ref="GW81:GW86" si="1132">IF(EXACT(VLOOKUP(GP81,OFERTA_0,2,FALSE),GQ81),1,0)</f>
        <v>1</v>
      </c>
      <c r="GX81" s="898">
        <f t="shared" ref="GX81:GX86" si="1133">IF(EXACT(VLOOKUP(GP81,OFERTA_0,3,FALSE),GR81),1,0)</f>
        <v>1</v>
      </c>
      <c r="GY81" s="899">
        <f t="shared" ref="GY81:GY86" si="1134">IF(EXACT(VLOOKUP(GP81,OFERTA_0,4,FALSE),GS81),1,0)</f>
        <v>1</v>
      </c>
      <c r="GZ81" s="899">
        <f t="shared" ref="GZ81:GZ86" si="1135">IF(GT81=0,0,1)</f>
        <v>1</v>
      </c>
      <c r="HA81" s="899">
        <f t="shared" ref="HA81:HA86" si="1136">IF(GU81=0,0,1)</f>
        <v>1</v>
      </c>
      <c r="HB81" s="899">
        <f t="shared" ref="HB81:HB86" si="1137">PRODUCT(GW81:HA81)</f>
        <v>1</v>
      </c>
      <c r="HC81" s="966">
        <f t="shared" ref="HC81:HC86" si="1138">ROUND(GU81,0)</f>
        <v>1193400</v>
      </c>
      <c r="HD81" s="901">
        <f t="shared" ref="HD81:HD86" si="1139">GU81-HC81</f>
        <v>0</v>
      </c>
      <c r="HG81" s="958" t="s">
        <v>808</v>
      </c>
      <c r="HH81" s="1030" t="s">
        <v>280</v>
      </c>
      <c r="HI81" s="1031" t="s">
        <v>149</v>
      </c>
      <c r="HJ81" s="1044">
        <v>108</v>
      </c>
      <c r="HK81" s="1045">
        <v>18088</v>
      </c>
      <c r="HL81" s="963">
        <f>ROUND(HJ81*HK81,0)</f>
        <v>1953504</v>
      </c>
      <c r="HM81" s="1016"/>
      <c r="HN81" s="898">
        <f t="shared" ref="HN81:HN86" si="1140">IF(EXACT(VLOOKUP(HG81,OFERTA_0,2,FALSE),HH81),1,0)</f>
        <v>1</v>
      </c>
      <c r="HO81" s="898">
        <f t="shared" ref="HO81:HO86" si="1141">IF(EXACT(VLOOKUP(HG81,OFERTA_0,3,FALSE),HI81),1,0)</f>
        <v>1</v>
      </c>
      <c r="HP81" s="899">
        <f t="shared" ref="HP81:HP86" si="1142">IF(EXACT(VLOOKUP(HG81,OFERTA_0,4,FALSE),HJ81),1,0)</f>
        <v>1</v>
      </c>
      <c r="HQ81" s="899">
        <f t="shared" ref="HQ81:HQ86" si="1143">IF(HK81=0,0,1)</f>
        <v>1</v>
      </c>
      <c r="HR81" s="899">
        <f t="shared" ref="HR81:HR86" si="1144">IF(HL81=0,0,1)</f>
        <v>1</v>
      </c>
      <c r="HS81" s="899">
        <f t="shared" ref="HS81:HS86" si="1145">PRODUCT(HN81:HR81)</f>
        <v>1</v>
      </c>
      <c r="HT81" s="966">
        <f t="shared" ref="HT81:HT86" si="1146">ROUND(HL81,0)</f>
        <v>1953504</v>
      </c>
      <c r="HU81" s="901">
        <f t="shared" ref="HU81:HU86" si="1147">HL81-HT81</f>
        <v>0</v>
      </c>
      <c r="HX81" s="958" t="s">
        <v>808</v>
      </c>
      <c r="HY81" s="1030" t="s">
        <v>280</v>
      </c>
      <c r="HZ81" s="1031" t="s">
        <v>149</v>
      </c>
      <c r="IA81" s="1044">
        <v>108</v>
      </c>
      <c r="IB81" s="1048">
        <v>22827</v>
      </c>
      <c r="IC81" s="972">
        <f t="shared" ref="IC81:IC86" si="1148">ROUND(IA81*IB81,0)</f>
        <v>2465316</v>
      </c>
      <c r="ID81" s="1016"/>
      <c r="IE81" s="898">
        <f t="shared" ref="IE81:IE86" si="1149">IF(EXACT(VLOOKUP(HX81,OFERTA_0,2,FALSE),HY81),1,0)</f>
        <v>1</v>
      </c>
      <c r="IF81" s="898">
        <f t="shared" ref="IF81:IF86" si="1150">IF(EXACT(VLOOKUP(HX81,OFERTA_0,3,FALSE),HZ81),1,0)</f>
        <v>1</v>
      </c>
      <c r="IG81" s="899">
        <f t="shared" ref="IG81:IG86" si="1151">IF(EXACT(VLOOKUP(HX81,OFERTA_0,4,FALSE),IA81),1,0)</f>
        <v>1</v>
      </c>
      <c r="IH81" s="899">
        <f t="shared" ref="IH81:IH86" si="1152">IF(IB81=0,0,1)</f>
        <v>1</v>
      </c>
      <c r="II81" s="899">
        <f t="shared" ref="II81:II86" si="1153">IF(IC81=0,0,1)</f>
        <v>1</v>
      </c>
      <c r="IJ81" s="899">
        <f t="shared" ref="IJ81:IJ86" si="1154">PRODUCT(IE81:II81)</f>
        <v>1</v>
      </c>
      <c r="IK81" s="966">
        <f t="shared" ref="IK81:IK86" si="1155">ROUND(IC81,0)</f>
        <v>2465316</v>
      </c>
      <c r="IL81" s="901">
        <f t="shared" ref="IL81:IL86" si="1156">IC81-IK81</f>
        <v>0</v>
      </c>
      <c r="IO81" s="958" t="s">
        <v>808</v>
      </c>
      <c r="IP81" s="1030" t="s">
        <v>280</v>
      </c>
      <c r="IQ81" s="1031" t="s">
        <v>149</v>
      </c>
      <c r="IR81" s="1044">
        <v>108</v>
      </c>
      <c r="IS81" s="1045">
        <v>24013</v>
      </c>
      <c r="IT81" s="963">
        <f t="shared" ref="IT81:IT86" si="1157">ROUND(IR81*IS81,0)</f>
        <v>2593404</v>
      </c>
      <c r="IU81" s="1016"/>
      <c r="IV81" s="898">
        <f t="shared" ref="IV81:IV86" si="1158">IF(EXACT(VLOOKUP(IO81,OFERTA_0,2,FALSE),IP81),1,0)</f>
        <v>1</v>
      </c>
      <c r="IW81" s="898">
        <f t="shared" ref="IW81:IW86" si="1159">IF(EXACT(VLOOKUP(IO81,OFERTA_0,3,FALSE),IQ81),1,0)</f>
        <v>1</v>
      </c>
      <c r="IX81" s="899">
        <f t="shared" ref="IX81:IX86" si="1160">IF(EXACT(VLOOKUP(IO81,OFERTA_0,4,FALSE),IR81),1,0)</f>
        <v>1</v>
      </c>
      <c r="IY81" s="899">
        <f t="shared" ref="IY81:IY86" si="1161">IF(IS81=0,0,1)</f>
        <v>1</v>
      </c>
      <c r="IZ81" s="899">
        <f t="shared" ref="IZ81:IZ86" si="1162">IF(IT81=0,0,1)</f>
        <v>1</v>
      </c>
      <c r="JA81" s="899">
        <f t="shared" ref="JA81:JA86" si="1163">PRODUCT(IV81:IZ81)</f>
        <v>1</v>
      </c>
      <c r="JB81" s="966">
        <f t="shared" ref="JB81:JB86" si="1164">ROUND(IT81,0)</f>
        <v>2593404</v>
      </c>
      <c r="JC81" s="901">
        <f t="shared" ref="JC81:JC86" si="1165">IT81-JB81</f>
        <v>0</v>
      </c>
      <c r="JF81" s="958" t="s">
        <v>808</v>
      </c>
      <c r="JG81" s="1030" t="s">
        <v>280</v>
      </c>
      <c r="JH81" s="1031" t="s">
        <v>149</v>
      </c>
      <c r="JI81" s="1044">
        <v>108</v>
      </c>
      <c r="JJ81" s="1045">
        <v>14000</v>
      </c>
      <c r="JK81" s="963">
        <f t="shared" ref="JK81:JK86" si="1166">ROUND(JI81*JJ81,0)</f>
        <v>1512000</v>
      </c>
      <c r="JL81" s="1016"/>
      <c r="JM81" s="898">
        <f t="shared" ref="JM81:JM86" si="1167">IF(EXACT(VLOOKUP(JF81,OFERTA_0,2,FALSE),JG81),1,0)</f>
        <v>1</v>
      </c>
      <c r="JN81" s="898">
        <f t="shared" ref="JN81:JN86" si="1168">IF(EXACT(VLOOKUP(JF81,OFERTA_0,3,FALSE),JH81),1,0)</f>
        <v>1</v>
      </c>
      <c r="JO81" s="899">
        <f t="shared" ref="JO81:JO86" si="1169">IF(EXACT(VLOOKUP(JF81,OFERTA_0,4,FALSE),JI81),1,0)</f>
        <v>1</v>
      </c>
      <c r="JP81" s="899">
        <f t="shared" ref="JP81:JP86" si="1170">IF(JJ81=0,0,1)</f>
        <v>1</v>
      </c>
      <c r="JQ81" s="899">
        <f t="shared" ref="JQ81:JQ86" si="1171">IF(JK81=0,0,1)</f>
        <v>1</v>
      </c>
      <c r="JR81" s="899">
        <f t="shared" ref="JR81:JR86" si="1172">PRODUCT(JM81:JQ81)</f>
        <v>1</v>
      </c>
      <c r="JS81" s="966">
        <f t="shared" ref="JS81:JS86" si="1173">ROUND(JK81,0)</f>
        <v>1512000</v>
      </c>
      <c r="JT81" s="901">
        <f t="shared" ref="JT81:JT86" si="1174">JK81-JS81</f>
        <v>0</v>
      </c>
      <c r="JW81" s="958" t="s">
        <v>808</v>
      </c>
      <c r="JX81" s="1030" t="s">
        <v>280</v>
      </c>
      <c r="JY81" s="1031" t="s">
        <v>149</v>
      </c>
      <c r="JZ81" s="1044">
        <v>108</v>
      </c>
      <c r="KA81" s="1045">
        <v>9998.1276000000016</v>
      </c>
      <c r="KB81" s="963">
        <f t="shared" ref="KB81:KB86" si="1175">ROUND(JZ81*KA81,0)</f>
        <v>1079798</v>
      </c>
      <c r="KC81" s="1016"/>
      <c r="KD81" s="898">
        <f t="shared" ref="KD81:KD86" si="1176">IF(EXACT(VLOOKUP(JW81,OFERTA_0,2,FALSE),JX81),1,0)</f>
        <v>1</v>
      </c>
      <c r="KE81" s="898">
        <f t="shared" ref="KE81:KE86" si="1177">IF(EXACT(VLOOKUP(JW81,OFERTA_0,3,FALSE),JY81),1,0)</f>
        <v>1</v>
      </c>
      <c r="KF81" s="899">
        <f t="shared" ref="KF81:KF86" si="1178">IF(EXACT(VLOOKUP(JW81,OFERTA_0,4,FALSE),JZ81),1,0)</f>
        <v>1</v>
      </c>
      <c r="KG81" s="899">
        <f t="shared" ref="KG81:KG86" si="1179">IF(KA81=0,0,1)</f>
        <v>1</v>
      </c>
      <c r="KH81" s="899">
        <f t="shared" ref="KH81:KH86" si="1180">IF(KB81=0,0,1)</f>
        <v>1</v>
      </c>
      <c r="KI81" s="899">
        <f t="shared" ref="KI81:KI86" si="1181">PRODUCT(KD81:KH81)</f>
        <v>1</v>
      </c>
      <c r="KJ81" s="966">
        <f t="shared" ref="KJ81:KJ86" si="1182">ROUND(KB81,0)</f>
        <v>1079798</v>
      </c>
      <c r="KK81" s="901">
        <f t="shared" ref="KK81:KK86" si="1183">KB81-KJ81</f>
        <v>0</v>
      </c>
      <c r="KN81" s="958" t="s">
        <v>808</v>
      </c>
      <c r="KO81" s="1030" t="s">
        <v>280</v>
      </c>
      <c r="KP81" s="1031" t="s">
        <v>149</v>
      </c>
      <c r="KQ81" s="1044">
        <v>108</v>
      </c>
      <c r="KR81" s="1045">
        <v>199750</v>
      </c>
      <c r="KS81" s="963">
        <f t="shared" ref="KS81:KS86" si="1184">ROUND(KQ81*KR81,0)</f>
        <v>21573000</v>
      </c>
      <c r="KT81" s="1016"/>
      <c r="KU81" s="898">
        <f t="shared" ref="KU81:KU86" si="1185">IF(EXACT(VLOOKUP(KN81,OFERTA_0,2,FALSE),KO81),1,0)</f>
        <v>1</v>
      </c>
      <c r="KV81" s="898">
        <f t="shared" ref="KV81:KV86" si="1186">IF(EXACT(VLOOKUP(KN81,OFERTA_0,3,FALSE),KP81),1,0)</f>
        <v>1</v>
      </c>
      <c r="KW81" s="899">
        <f t="shared" ref="KW81:KW86" si="1187">IF(EXACT(VLOOKUP(KN81,OFERTA_0,4,FALSE),KQ81),1,0)</f>
        <v>1</v>
      </c>
      <c r="KX81" s="899">
        <f t="shared" ref="KX81:KX86" si="1188">IF(KR81=0,0,1)</f>
        <v>1</v>
      </c>
      <c r="KY81" s="899">
        <f t="shared" ref="KY81:KY86" si="1189">IF(KS81=0,0,1)</f>
        <v>1</v>
      </c>
      <c r="KZ81" s="899">
        <f t="shared" ref="KZ81:KZ86" si="1190">PRODUCT(KU81:KY81)</f>
        <v>1</v>
      </c>
      <c r="LA81" s="966">
        <f t="shared" ref="LA81:LA86" si="1191">ROUND(KS81,0)</f>
        <v>21573000</v>
      </c>
      <c r="LB81" s="901">
        <f t="shared" ref="LB81:LB86" si="1192">KS81-LA81</f>
        <v>0</v>
      </c>
      <c r="LE81" s="958" t="s">
        <v>808</v>
      </c>
      <c r="LF81" s="1030" t="s">
        <v>280</v>
      </c>
      <c r="LG81" s="1031" t="s">
        <v>149</v>
      </c>
      <c r="LH81" s="1044">
        <v>108</v>
      </c>
      <c r="LI81" s="1049">
        <v>27916</v>
      </c>
      <c r="LJ81" s="974">
        <f t="shared" ref="LJ81:LJ86" si="1193">ROUND(LH81*LI81,0)</f>
        <v>3014928</v>
      </c>
      <c r="LK81" s="1016"/>
      <c r="LL81" s="898">
        <f t="shared" ref="LL81:LL86" si="1194">IF(EXACT(VLOOKUP(LE81,OFERTA_0,2,FALSE),LF81),1,0)</f>
        <v>1</v>
      </c>
      <c r="LM81" s="898">
        <f t="shared" ref="LM81:LM86" si="1195">IF(EXACT(VLOOKUP(LE81,OFERTA_0,3,FALSE),LG81),1,0)</f>
        <v>1</v>
      </c>
      <c r="LN81" s="899">
        <f t="shared" ref="LN81:LN86" si="1196">IF(EXACT(VLOOKUP(LE81,OFERTA_0,4,FALSE),LH81),1,0)</f>
        <v>1</v>
      </c>
      <c r="LO81" s="899">
        <f t="shared" ref="LO81:LO86" si="1197">IF(LI81=0,0,1)</f>
        <v>1</v>
      </c>
      <c r="LP81" s="899">
        <f t="shared" ref="LP81:LP86" si="1198">IF(LJ81=0,0,1)</f>
        <v>1</v>
      </c>
      <c r="LQ81" s="899">
        <f t="shared" ref="LQ81:LQ86" si="1199">PRODUCT(LL81:LP81)</f>
        <v>1</v>
      </c>
      <c r="LR81" s="966">
        <f t="shared" ref="LR81:LR86" si="1200">ROUND(LJ81,0)</f>
        <v>3014928</v>
      </c>
      <c r="LS81" s="901">
        <f t="shared" ref="LS81:LS86" si="1201">LJ81-LR81</f>
        <v>0</v>
      </c>
      <c r="LV81" s="958" t="s">
        <v>808</v>
      </c>
      <c r="LW81" s="1030" t="s">
        <v>280</v>
      </c>
      <c r="LX81" s="1031" t="s">
        <v>149</v>
      </c>
      <c r="LY81" s="1044">
        <v>108</v>
      </c>
      <c r="LZ81" s="1045">
        <v>48750</v>
      </c>
      <c r="MA81" s="963">
        <f t="shared" ref="MA81:MA86" si="1202">ROUND(LY81*LZ81,0)</f>
        <v>5265000</v>
      </c>
      <c r="MB81" s="1016"/>
      <c r="MC81" s="898">
        <f t="shared" ref="MC81:MC86" si="1203">IF(EXACT(VLOOKUP(LV81,OFERTA_0,2,FALSE),LW81),1,0)</f>
        <v>1</v>
      </c>
      <c r="MD81" s="898">
        <f t="shared" ref="MD81:MD86" si="1204">IF(EXACT(VLOOKUP(LV81,OFERTA_0,3,FALSE),LX81),1,0)</f>
        <v>1</v>
      </c>
      <c r="ME81" s="899">
        <f t="shared" ref="ME81:ME86" si="1205">IF(EXACT(VLOOKUP(LV81,OFERTA_0,4,FALSE),LY81),1,0)</f>
        <v>1</v>
      </c>
      <c r="MF81" s="899">
        <f t="shared" ref="MF81:MF86" si="1206">IF(LZ81=0,0,1)</f>
        <v>1</v>
      </c>
      <c r="MG81" s="899">
        <f t="shared" ref="MG81:MG86" si="1207">IF(MA81=0,0,1)</f>
        <v>1</v>
      </c>
      <c r="MH81" s="899">
        <f t="shared" ref="MH81:MH86" si="1208">PRODUCT(MC81:MG81)</f>
        <v>1</v>
      </c>
      <c r="MI81" s="966">
        <f t="shared" ref="MI81:MI86" si="1209">ROUND(MA81,0)</f>
        <v>5265000</v>
      </c>
      <c r="MJ81" s="901">
        <f t="shared" ref="MJ81:MJ86" si="1210">MA81-MI81</f>
        <v>0</v>
      </c>
      <c r="MM81" s="958" t="s">
        <v>808</v>
      </c>
      <c r="MN81" s="1030" t="s">
        <v>280</v>
      </c>
      <c r="MO81" s="1031" t="s">
        <v>149</v>
      </c>
      <c r="MP81" s="1044">
        <v>108</v>
      </c>
      <c r="MQ81" s="1045">
        <v>25000</v>
      </c>
      <c r="MR81" s="963">
        <f t="shared" ref="MR81:MR86" si="1211">ROUND(MP81*MQ81,0)</f>
        <v>2700000</v>
      </c>
      <c r="MS81" s="1016"/>
      <c r="MT81" s="898">
        <f t="shared" ref="MT81:MT86" si="1212">IF(EXACT(VLOOKUP(MM81,OFERTA_0,2,FALSE),MN81),1,0)</f>
        <v>1</v>
      </c>
      <c r="MU81" s="898">
        <f t="shared" ref="MU81:MU86" si="1213">IF(EXACT(VLOOKUP(MM81,OFERTA_0,3,FALSE),MO81),1,0)</f>
        <v>1</v>
      </c>
      <c r="MV81" s="899">
        <f t="shared" ref="MV81:MV86" si="1214">IF(EXACT(VLOOKUP(MM81,OFERTA_0,4,FALSE),MP81),1,0)</f>
        <v>1</v>
      </c>
      <c r="MW81" s="899">
        <f t="shared" ref="MW81:MW86" si="1215">IF(MQ81=0,0,1)</f>
        <v>1</v>
      </c>
      <c r="MX81" s="899">
        <f t="shared" ref="MX81:MX86" si="1216">IF(MR81=0,0,1)</f>
        <v>1</v>
      </c>
      <c r="MY81" s="899">
        <f t="shared" ref="MY81:MY86" si="1217">PRODUCT(MT81:MX81)</f>
        <v>1</v>
      </c>
      <c r="MZ81" s="966">
        <f t="shared" ref="MZ81:MZ86" si="1218">ROUND(MR81,0)</f>
        <v>2700000</v>
      </c>
      <c r="NA81" s="901">
        <f t="shared" ref="NA81:NA86" si="1219">MR81-MZ81</f>
        <v>0</v>
      </c>
      <c r="ND81" s="975" t="s">
        <v>808</v>
      </c>
      <c r="NE81" s="976" t="s">
        <v>280</v>
      </c>
      <c r="NF81" s="977" t="s">
        <v>149</v>
      </c>
      <c r="NG81" s="978">
        <v>108</v>
      </c>
      <c r="NH81" s="979">
        <v>9212.94</v>
      </c>
      <c r="NI81" s="980">
        <v>994998</v>
      </c>
      <c r="NJ81" s="1016"/>
      <c r="NK81" s="898">
        <f t="shared" ref="NK81:NK86" si="1220">IF(EXACT(VLOOKUP(ND81,OFERTA_0,2,FALSE),NE81),1,0)</f>
        <v>1</v>
      </c>
      <c r="NL81" s="898">
        <f t="shared" ref="NL81:NL86" si="1221">IF(EXACT(VLOOKUP(ND81,OFERTA_0,3,FALSE),NF81),1,0)</f>
        <v>1</v>
      </c>
      <c r="NM81" s="899">
        <f t="shared" ref="NM81:NM86" si="1222">IF(EXACT(VLOOKUP(ND81,OFERTA_0,4,FALSE),NG81),1,0)</f>
        <v>1</v>
      </c>
      <c r="NN81" s="899">
        <f t="shared" ref="NN81:NN86" si="1223">IF(NH81=0,0,1)</f>
        <v>1</v>
      </c>
      <c r="NO81" s="899">
        <f t="shared" ref="NO81:NO86" si="1224">IF(NI81=0,0,1)</f>
        <v>1</v>
      </c>
      <c r="NP81" s="899">
        <f t="shared" ref="NP81:NP86" si="1225">PRODUCT(NK81:NO81)</f>
        <v>1</v>
      </c>
      <c r="NQ81" s="966">
        <f t="shared" ref="NQ81:NQ86" si="1226">ROUND(NI81,0)</f>
        <v>994998</v>
      </c>
      <c r="NR81" s="901">
        <f t="shared" ref="NR81:NR86" si="1227">NI81-NQ81</f>
        <v>0</v>
      </c>
      <c r="NU81" s="981" t="s">
        <v>808</v>
      </c>
      <c r="NV81" s="982" t="s">
        <v>280</v>
      </c>
      <c r="NW81" s="983" t="s">
        <v>149</v>
      </c>
      <c r="NX81" s="984">
        <v>108</v>
      </c>
      <c r="NY81" s="1050">
        <v>9306</v>
      </c>
      <c r="NZ81" s="986">
        <f t="shared" ref="NZ81:NZ86" si="1228">ROUND(NX81*NY81,0)</f>
        <v>1005048</v>
      </c>
      <c r="OA81" s="1016"/>
      <c r="OB81" s="898">
        <f t="shared" ref="OB81:OB86" si="1229">IF(EXACT(VLOOKUP(NU81,OFERTA_0,2,FALSE),NV81),1,0)</f>
        <v>1</v>
      </c>
      <c r="OC81" s="898">
        <f t="shared" ref="OC81:OC86" si="1230">IF(EXACT(VLOOKUP(NU81,OFERTA_0,3,FALSE),NW81),1,0)</f>
        <v>1</v>
      </c>
      <c r="OD81" s="899">
        <f t="shared" ref="OD81:OD86" si="1231">IF(EXACT(VLOOKUP(NU81,OFERTA_0,4,FALSE),NX81),1,0)</f>
        <v>1</v>
      </c>
      <c r="OE81" s="899">
        <f t="shared" ref="OE81:OE86" si="1232">IF(NY81=0,0,1)</f>
        <v>1</v>
      </c>
      <c r="OF81" s="899">
        <f t="shared" ref="OF81:OF86" si="1233">IF(NZ81=0,0,1)</f>
        <v>1</v>
      </c>
      <c r="OG81" s="899">
        <f t="shared" ref="OG81:OG86" si="1234">PRODUCT(OB81:OF81)</f>
        <v>1</v>
      </c>
      <c r="OH81" s="966">
        <f t="shared" ref="OH81:OH86" si="1235">ROUND(NZ81,0)</f>
        <v>1005048</v>
      </c>
      <c r="OI81" s="901">
        <f t="shared" ref="OI81:OI86" si="1236">NZ81-OH81</f>
        <v>0</v>
      </c>
      <c r="OL81" s="958" t="s">
        <v>808</v>
      </c>
      <c r="OM81" s="1030" t="s">
        <v>280</v>
      </c>
      <c r="ON81" s="1031" t="s">
        <v>149</v>
      </c>
      <c r="OO81" s="1044">
        <v>108</v>
      </c>
      <c r="OP81" s="1045">
        <v>14875</v>
      </c>
      <c r="OQ81" s="963">
        <f t="shared" ref="OQ81:OQ86" si="1237">ROUND(OO81*OP81,0)</f>
        <v>1606500</v>
      </c>
      <c r="OR81" s="1016"/>
      <c r="OS81" s="898">
        <f t="shared" ref="OS81:OS86" si="1238">IF(EXACT(VLOOKUP(OL81,OFERTA_0,2,FALSE),OM81),1,0)</f>
        <v>1</v>
      </c>
      <c r="OT81" s="898">
        <f t="shared" ref="OT81:OT86" si="1239">IF(EXACT(VLOOKUP(OL81,OFERTA_0,3,FALSE),ON81),1,0)</f>
        <v>1</v>
      </c>
      <c r="OU81" s="899">
        <f t="shared" ref="OU81:OU86" si="1240">IF(EXACT(VLOOKUP(OL81,OFERTA_0,4,FALSE),OO81),1,0)</f>
        <v>1</v>
      </c>
      <c r="OV81" s="899">
        <f t="shared" ref="OV81:OV86" si="1241">IF(OP81=0,0,1)</f>
        <v>1</v>
      </c>
      <c r="OW81" s="899">
        <f t="shared" ref="OW81:OW86" si="1242">IF(OQ81=0,0,1)</f>
        <v>1</v>
      </c>
      <c r="OX81" s="899">
        <f t="shared" ref="OX81:OX86" si="1243">PRODUCT(OS81:OW81)</f>
        <v>1</v>
      </c>
      <c r="OY81" s="966">
        <f t="shared" ref="OY81:OY86" si="1244">ROUND(OQ81,0)</f>
        <v>1606500</v>
      </c>
      <c r="OZ81" s="901">
        <f t="shared" ref="OZ81:OZ86" si="1245">OQ81-OY81</f>
        <v>0</v>
      </c>
      <c r="PC81" s="958" t="s">
        <v>808</v>
      </c>
      <c r="PD81" s="1030" t="s">
        <v>280</v>
      </c>
      <c r="PE81" s="1031" t="s">
        <v>149</v>
      </c>
      <c r="PF81" s="1044">
        <v>108</v>
      </c>
      <c r="PG81" s="1059">
        <v>38025</v>
      </c>
      <c r="PH81" s="988">
        <v>4106700</v>
      </c>
      <c r="PI81" s="1024"/>
      <c r="PJ81" s="898">
        <f t="shared" ref="PJ81:PJ86" si="1246">IF(EXACT(VLOOKUP(PC81,OFERTA_0,2,FALSE),PD81),1,0)</f>
        <v>1</v>
      </c>
      <c r="PK81" s="898">
        <f t="shared" ref="PK81:PK86" si="1247">IF(EXACT(VLOOKUP(PC81,OFERTA_0,3,FALSE),PE81),1,0)</f>
        <v>1</v>
      </c>
      <c r="PL81" s="899">
        <f t="shared" ref="PL81:PL86" si="1248">IF(EXACT(VLOOKUP(PC81,OFERTA_0,4,FALSE),PF81),1,0)</f>
        <v>1</v>
      </c>
      <c r="PM81" s="899">
        <f t="shared" ref="PM81:PM86" si="1249">IF(PG81=0,0,1)</f>
        <v>1</v>
      </c>
      <c r="PN81" s="899">
        <f t="shared" ref="PN81:PN86" si="1250">IF(PH81=0,0,1)</f>
        <v>1</v>
      </c>
      <c r="PO81" s="899">
        <f t="shared" ref="PO81:PO86" si="1251">PRODUCT(PJ81:PN81)</f>
        <v>1</v>
      </c>
      <c r="PP81" s="966">
        <f t="shared" ref="PP81:PP86" si="1252">ROUND(PH81,0)</f>
        <v>4106700</v>
      </c>
      <c r="PQ81" s="901">
        <f t="shared" ref="PQ81:PQ86" si="1253">PH81-PP81</f>
        <v>0</v>
      </c>
      <c r="PT81" s="958" t="s">
        <v>808</v>
      </c>
      <c r="PU81" s="1030" t="s">
        <v>280</v>
      </c>
      <c r="PV81" s="1031" t="s">
        <v>149</v>
      </c>
      <c r="PW81" s="1044">
        <v>108</v>
      </c>
      <c r="PX81" s="1045">
        <v>11015</v>
      </c>
      <c r="PY81" s="963">
        <f t="shared" ref="PY81:PY86" si="1254">ROUND(PW81*PX81,0)</f>
        <v>1189620</v>
      </c>
      <c r="PZ81" s="1016"/>
      <c r="QA81" s="898">
        <f t="shared" ref="QA81:QA86" si="1255">IF(EXACT(VLOOKUP(PT81,OFERTA_0,2,FALSE),PU81),1,0)</f>
        <v>1</v>
      </c>
      <c r="QB81" s="898">
        <f t="shared" ref="QB81:QB86" si="1256">IF(EXACT(VLOOKUP(PT81,OFERTA_0,3,FALSE),PV81),1,0)</f>
        <v>1</v>
      </c>
      <c r="QC81" s="899">
        <f t="shared" ref="QC81:QC86" si="1257">IF(EXACT(VLOOKUP(PT81,OFERTA_0,4,FALSE),PW81),1,0)</f>
        <v>1</v>
      </c>
      <c r="QD81" s="899">
        <f t="shared" ref="QD81:QD86" si="1258">IF(PX81=0,0,1)</f>
        <v>1</v>
      </c>
      <c r="QE81" s="899">
        <f t="shared" ref="QE81:QE86" si="1259">IF(PY81=0,0,1)</f>
        <v>1</v>
      </c>
      <c r="QF81" s="899">
        <f t="shared" ref="QF81:QF86" si="1260">PRODUCT(QA81:QE81)</f>
        <v>1</v>
      </c>
      <c r="QG81" s="966">
        <f t="shared" ref="QG81:QG86" si="1261">ROUND(PY81,0)</f>
        <v>1189620</v>
      </c>
      <c r="QH81" s="901">
        <f t="shared" ref="QH81:QH86" si="1262">PY81-QG81</f>
        <v>0</v>
      </c>
      <c r="QK81" s="958" t="s">
        <v>808</v>
      </c>
      <c r="QL81" s="1030" t="s">
        <v>280</v>
      </c>
      <c r="QM81" s="1031" t="s">
        <v>149</v>
      </c>
      <c r="QN81" s="1044">
        <v>108</v>
      </c>
      <c r="QO81" s="1049">
        <v>28055.579999999998</v>
      </c>
      <c r="QP81" s="974">
        <f t="shared" ref="QP81:QP86" si="1263">ROUND(QN81*QO81,0)</f>
        <v>3030003</v>
      </c>
      <c r="QQ81" s="1016"/>
      <c r="QR81" s="898">
        <f t="shared" ref="QR81:QR86" si="1264">IF(EXACT(VLOOKUP(QK81,OFERTA_0,2,FALSE),QL81),1,0)</f>
        <v>1</v>
      </c>
      <c r="QS81" s="898">
        <f t="shared" ref="QS81:QS86" si="1265">IF(EXACT(VLOOKUP(QK81,OFERTA_0,3,FALSE),QM81),1,0)</f>
        <v>1</v>
      </c>
      <c r="QT81" s="899">
        <f t="shared" ref="QT81:QT86" si="1266">IF(EXACT(VLOOKUP(QK81,OFERTA_0,4,FALSE),QN81),1,0)</f>
        <v>1</v>
      </c>
      <c r="QU81" s="899">
        <f t="shared" ref="QU81:QU86" si="1267">IF(QO81=0,0,1)</f>
        <v>1</v>
      </c>
      <c r="QV81" s="899">
        <f t="shared" ref="QV81:QV86" si="1268">IF(QP81=0,0,1)</f>
        <v>1</v>
      </c>
      <c r="QW81" s="899">
        <f t="shared" ref="QW81:QW86" si="1269">PRODUCT(QR81:QV81)</f>
        <v>1</v>
      </c>
      <c r="QX81" s="966">
        <f t="shared" ref="QX81:QX86" si="1270">ROUND(QP81,0)</f>
        <v>3030003</v>
      </c>
      <c r="QY81" s="901">
        <f t="shared" ref="QY81:QY86" si="1271">QP81-QX81</f>
        <v>0</v>
      </c>
      <c r="RB81" s="405"/>
      <c r="RC81" s="406"/>
      <c r="RD81" s="407"/>
      <c r="RE81" s="408"/>
      <c r="RF81" s="409"/>
      <c r="RG81" s="410"/>
      <c r="RH81" s="410"/>
      <c r="RI81" s="898"/>
      <c r="RJ81" s="898"/>
      <c r="RK81" s="934"/>
      <c r="RL81" s="934"/>
      <c r="RM81" s="934"/>
      <c r="RN81" s="934"/>
      <c r="RO81" s="935"/>
      <c r="RP81" s="936"/>
      <c r="RS81" s="405"/>
      <c r="RT81" s="406"/>
      <c r="RU81" s="407"/>
      <c r="RV81" s="408"/>
      <c r="RW81" s="409"/>
      <c r="RX81" s="410"/>
      <c r="RY81" s="410"/>
      <c r="RZ81" s="898"/>
      <c r="SA81" s="898"/>
      <c r="SB81" s="934"/>
      <c r="SC81" s="934"/>
      <c r="SD81" s="934"/>
      <c r="SE81" s="934"/>
      <c r="SF81" s="935"/>
      <c r="SG81" s="936"/>
      <c r="SJ81" s="405"/>
      <c r="SK81" s="406"/>
      <c r="SL81" s="407"/>
      <c r="SM81" s="408"/>
      <c r="SN81" s="409"/>
      <c r="SO81" s="410"/>
      <c r="SP81" s="410"/>
      <c r="SQ81" s="898"/>
      <c r="SR81" s="898"/>
      <c r="SS81" s="934"/>
      <c r="ST81" s="934"/>
      <c r="SU81" s="934"/>
      <c r="SV81" s="934"/>
      <c r="SW81" s="935"/>
      <c r="SX81" s="936"/>
    </row>
    <row r="82" spans="2:518" ht="104.25" customHeight="1" thickTop="1" thickBot="1">
      <c r="B82" s="958" t="s">
        <v>809</v>
      </c>
      <c r="C82" s="1012" t="s">
        <v>456</v>
      </c>
      <c r="D82" s="1013" t="s">
        <v>148</v>
      </c>
      <c r="E82" s="1014">
        <v>20</v>
      </c>
      <c r="F82" s="1015"/>
      <c r="G82" s="1025">
        <f t="shared" si="1031"/>
        <v>0</v>
      </c>
      <c r="H82" s="1016"/>
      <c r="K82" s="958" t="s">
        <v>809</v>
      </c>
      <c r="L82" s="1012" t="s">
        <v>456</v>
      </c>
      <c r="M82" s="1013" t="s">
        <v>148</v>
      </c>
      <c r="N82" s="1014">
        <v>20</v>
      </c>
      <c r="O82" s="1043">
        <v>36000</v>
      </c>
      <c r="P82" s="1025">
        <f t="shared" si="1032"/>
        <v>720000</v>
      </c>
      <c r="Q82" s="1016"/>
      <c r="R82" s="898">
        <f t="shared" si="1033"/>
        <v>1</v>
      </c>
      <c r="S82" s="898">
        <f t="shared" si="1034"/>
        <v>1</v>
      </c>
      <c r="T82" s="899">
        <f t="shared" si="1035"/>
        <v>1</v>
      </c>
      <c r="U82" s="899">
        <f t="shared" si="1036"/>
        <v>1</v>
      </c>
      <c r="V82" s="899">
        <f t="shared" si="1037"/>
        <v>1</v>
      </c>
      <c r="W82" s="899">
        <f t="shared" si="1038"/>
        <v>1</v>
      </c>
      <c r="X82" s="966">
        <f t="shared" si="1039"/>
        <v>720000</v>
      </c>
      <c r="Y82" s="901">
        <f t="shared" si="1040"/>
        <v>0</v>
      </c>
      <c r="Z82" s="872"/>
      <c r="AA82" s="872"/>
      <c r="AB82" s="958" t="s">
        <v>809</v>
      </c>
      <c r="AC82" s="1012" t="s">
        <v>456</v>
      </c>
      <c r="AD82" s="1013" t="s">
        <v>148</v>
      </c>
      <c r="AE82" s="1014">
        <v>20</v>
      </c>
      <c r="AF82" s="1015">
        <v>55000</v>
      </c>
      <c r="AG82" s="1025">
        <f t="shared" si="1041"/>
        <v>1100000</v>
      </c>
      <c r="AH82" s="1016"/>
      <c r="AI82" s="898">
        <f t="shared" si="1042"/>
        <v>1</v>
      </c>
      <c r="AJ82" s="898">
        <f t="shared" si="1043"/>
        <v>1</v>
      </c>
      <c r="AK82" s="899">
        <f t="shared" si="1044"/>
        <v>1</v>
      </c>
      <c r="AL82" s="899">
        <f t="shared" si="1045"/>
        <v>1</v>
      </c>
      <c r="AM82" s="899">
        <f t="shared" si="1046"/>
        <v>1</v>
      </c>
      <c r="AN82" s="899">
        <f t="shared" si="1047"/>
        <v>1</v>
      </c>
      <c r="AO82" s="966">
        <f t="shared" si="1048"/>
        <v>1100000</v>
      </c>
      <c r="AP82" s="901">
        <f t="shared" si="1049"/>
        <v>0</v>
      </c>
      <c r="AQ82" s="872"/>
      <c r="AR82" s="872"/>
      <c r="AS82" s="958" t="s">
        <v>809</v>
      </c>
      <c r="AT82" s="1018" t="s">
        <v>456</v>
      </c>
      <c r="AU82" s="1013" t="s">
        <v>148</v>
      </c>
      <c r="AV82" s="1014">
        <v>20</v>
      </c>
      <c r="AW82" s="1019">
        <v>35000</v>
      </c>
      <c r="AX82" s="1026">
        <f t="shared" si="1050"/>
        <v>700000</v>
      </c>
      <c r="AY82" s="1016"/>
      <c r="AZ82" s="898">
        <f t="shared" si="1051"/>
        <v>1</v>
      </c>
      <c r="BA82" s="898">
        <f t="shared" si="1052"/>
        <v>1</v>
      </c>
      <c r="BB82" s="899">
        <f t="shared" si="1053"/>
        <v>1</v>
      </c>
      <c r="BC82" s="899">
        <f t="shared" si="1054"/>
        <v>1</v>
      </c>
      <c r="BD82" s="899">
        <f t="shared" si="1055"/>
        <v>1</v>
      </c>
      <c r="BE82" s="899">
        <f t="shared" si="1056"/>
        <v>1</v>
      </c>
      <c r="BF82" s="966">
        <f t="shared" si="1057"/>
        <v>700000</v>
      </c>
      <c r="BG82" s="901">
        <f t="shared" si="1058"/>
        <v>0</v>
      </c>
      <c r="BJ82" s="958" t="s">
        <v>809</v>
      </c>
      <c r="BK82" s="1012" t="s">
        <v>456</v>
      </c>
      <c r="BL82" s="1013" t="s">
        <v>148</v>
      </c>
      <c r="BM82" s="1014">
        <v>20</v>
      </c>
      <c r="BN82" s="1015">
        <v>65000</v>
      </c>
      <c r="BO82" s="1025">
        <f t="shared" si="1059"/>
        <v>1300000</v>
      </c>
      <c r="BP82" s="1016"/>
      <c r="BQ82" s="898">
        <f t="shared" si="1060"/>
        <v>1</v>
      </c>
      <c r="BR82" s="898">
        <f t="shared" si="1061"/>
        <v>1</v>
      </c>
      <c r="BS82" s="899">
        <f t="shared" si="1062"/>
        <v>1</v>
      </c>
      <c r="BT82" s="899">
        <f t="shared" si="1063"/>
        <v>1</v>
      </c>
      <c r="BU82" s="899">
        <f t="shared" si="1064"/>
        <v>1</v>
      </c>
      <c r="BV82" s="899">
        <f t="shared" si="1065"/>
        <v>1</v>
      </c>
      <c r="BW82" s="966">
        <f t="shared" si="1066"/>
        <v>1300000</v>
      </c>
      <c r="BX82" s="901">
        <f t="shared" si="1067"/>
        <v>0</v>
      </c>
      <c r="CA82" s="958" t="s">
        <v>809</v>
      </c>
      <c r="CB82" s="1012" t="s">
        <v>456</v>
      </c>
      <c r="CC82" s="1013" t="s">
        <v>148</v>
      </c>
      <c r="CD82" s="1014">
        <v>20</v>
      </c>
      <c r="CE82" s="1015">
        <v>37080</v>
      </c>
      <c r="CF82" s="1025">
        <f t="shared" si="1068"/>
        <v>741600</v>
      </c>
      <c r="CG82" s="1016"/>
      <c r="CH82" s="898">
        <f t="shared" si="1069"/>
        <v>1</v>
      </c>
      <c r="CI82" s="898">
        <f t="shared" si="1070"/>
        <v>1</v>
      </c>
      <c r="CJ82" s="899">
        <f t="shared" si="1071"/>
        <v>1</v>
      </c>
      <c r="CK82" s="899">
        <f t="shared" si="1072"/>
        <v>1</v>
      </c>
      <c r="CL82" s="899">
        <f t="shared" si="1073"/>
        <v>1</v>
      </c>
      <c r="CM82" s="899">
        <f t="shared" si="1074"/>
        <v>1</v>
      </c>
      <c r="CN82" s="966">
        <f t="shared" si="1075"/>
        <v>741600</v>
      </c>
      <c r="CO82" s="901">
        <f t="shared" si="1076"/>
        <v>0</v>
      </c>
      <c r="CR82" s="958" t="s">
        <v>809</v>
      </c>
      <c r="CS82" s="1012" t="s">
        <v>456</v>
      </c>
      <c r="CT82" s="1013" t="s">
        <v>148</v>
      </c>
      <c r="CU82" s="1014">
        <v>20</v>
      </c>
      <c r="CV82" s="1015">
        <v>140000</v>
      </c>
      <c r="CW82" s="1025">
        <f t="shared" si="1077"/>
        <v>2800000</v>
      </c>
      <c r="CX82" s="1016"/>
      <c r="CY82" s="898">
        <f t="shared" si="1078"/>
        <v>1</v>
      </c>
      <c r="CZ82" s="898">
        <f t="shared" si="1079"/>
        <v>1</v>
      </c>
      <c r="DA82" s="899">
        <f t="shared" si="1080"/>
        <v>1</v>
      </c>
      <c r="DB82" s="899">
        <f t="shared" si="1081"/>
        <v>1</v>
      </c>
      <c r="DC82" s="899">
        <f t="shared" si="1082"/>
        <v>1</v>
      </c>
      <c r="DD82" s="899">
        <f t="shared" si="1083"/>
        <v>1</v>
      </c>
      <c r="DE82" s="966">
        <f t="shared" si="1084"/>
        <v>2800000</v>
      </c>
      <c r="DF82" s="901">
        <f t="shared" si="1085"/>
        <v>0</v>
      </c>
      <c r="DI82" s="958" t="s">
        <v>809</v>
      </c>
      <c r="DJ82" s="1012" t="s">
        <v>456</v>
      </c>
      <c r="DK82" s="1013" t="s">
        <v>148</v>
      </c>
      <c r="DL82" s="1014">
        <v>20</v>
      </c>
      <c r="DM82" s="1015">
        <v>18100</v>
      </c>
      <c r="DN82" s="1025">
        <f t="shared" si="1086"/>
        <v>362000</v>
      </c>
      <c r="DO82" s="1016"/>
      <c r="DP82" s="898">
        <f t="shared" si="1087"/>
        <v>1</v>
      </c>
      <c r="DQ82" s="898">
        <f t="shared" si="1088"/>
        <v>1</v>
      </c>
      <c r="DR82" s="899">
        <f t="shared" si="1089"/>
        <v>1</v>
      </c>
      <c r="DS82" s="899">
        <f t="shared" si="1090"/>
        <v>1</v>
      </c>
      <c r="DT82" s="899">
        <f t="shared" si="1091"/>
        <v>1</v>
      </c>
      <c r="DU82" s="899">
        <f t="shared" si="1092"/>
        <v>1</v>
      </c>
      <c r="DV82" s="966">
        <f t="shared" si="1093"/>
        <v>362000</v>
      </c>
      <c r="DW82" s="901">
        <f t="shared" si="1094"/>
        <v>0</v>
      </c>
      <c r="DZ82" s="958" t="s">
        <v>809</v>
      </c>
      <c r="EA82" s="1012" t="s">
        <v>456</v>
      </c>
      <c r="EB82" s="1013" t="s">
        <v>148</v>
      </c>
      <c r="EC82" s="1014">
        <v>20</v>
      </c>
      <c r="ED82" s="1045">
        <v>23570</v>
      </c>
      <c r="EE82" s="1025">
        <f t="shared" si="1095"/>
        <v>471400</v>
      </c>
      <c r="EF82" s="1016"/>
      <c r="EG82" s="898">
        <f t="shared" si="1096"/>
        <v>1</v>
      </c>
      <c r="EH82" s="898">
        <f t="shared" si="1097"/>
        <v>1</v>
      </c>
      <c r="EI82" s="899">
        <f t="shared" si="1098"/>
        <v>1</v>
      </c>
      <c r="EJ82" s="899">
        <f t="shared" si="1099"/>
        <v>1</v>
      </c>
      <c r="EK82" s="899">
        <f t="shared" si="1100"/>
        <v>1</v>
      </c>
      <c r="EL82" s="899">
        <f t="shared" si="1101"/>
        <v>1</v>
      </c>
      <c r="EM82" s="966">
        <f t="shared" si="1102"/>
        <v>471400</v>
      </c>
      <c r="EN82" s="901">
        <f t="shared" si="1103"/>
        <v>0</v>
      </c>
      <c r="EQ82" s="958" t="s">
        <v>809</v>
      </c>
      <c r="ER82" s="1012" t="s">
        <v>456</v>
      </c>
      <c r="ES82" s="1013" t="s">
        <v>148</v>
      </c>
      <c r="ET82" s="1014">
        <v>20</v>
      </c>
      <c r="EU82" s="1015">
        <v>37300</v>
      </c>
      <c r="EV82" s="1025">
        <f t="shared" si="1104"/>
        <v>746000</v>
      </c>
      <c r="EW82" s="1016"/>
      <c r="EX82" s="898">
        <f t="shared" si="1105"/>
        <v>1</v>
      </c>
      <c r="EY82" s="898">
        <f t="shared" si="1106"/>
        <v>1</v>
      </c>
      <c r="EZ82" s="899">
        <f t="shared" si="1107"/>
        <v>1</v>
      </c>
      <c r="FA82" s="899">
        <f t="shared" si="1108"/>
        <v>1</v>
      </c>
      <c r="FB82" s="899">
        <f t="shared" si="1109"/>
        <v>1</v>
      </c>
      <c r="FC82" s="899">
        <f t="shared" si="1110"/>
        <v>1</v>
      </c>
      <c r="FD82" s="966">
        <f t="shared" si="1111"/>
        <v>746000</v>
      </c>
      <c r="FE82" s="901">
        <f t="shared" si="1112"/>
        <v>0</v>
      </c>
      <c r="FH82" s="958"/>
      <c r="FI82" s="1012"/>
      <c r="FJ82" s="1013"/>
      <c r="FK82" s="1014"/>
      <c r="FL82" s="1015"/>
      <c r="FM82" s="1025">
        <f t="shared" si="1113"/>
        <v>0</v>
      </c>
      <c r="FN82" s="1016"/>
      <c r="FO82" s="898" t="e">
        <f t="shared" si="1114"/>
        <v>#N/A</v>
      </c>
      <c r="FP82" s="898" t="e">
        <f t="shared" si="1115"/>
        <v>#N/A</v>
      </c>
      <c r="FQ82" s="899" t="e">
        <f t="shared" si="1116"/>
        <v>#N/A</v>
      </c>
      <c r="FR82" s="899">
        <f t="shared" si="1117"/>
        <v>0</v>
      </c>
      <c r="FS82" s="899">
        <f t="shared" si="1118"/>
        <v>0</v>
      </c>
      <c r="FT82" s="899" t="e">
        <f t="shared" si="1119"/>
        <v>#N/A</v>
      </c>
      <c r="FU82" s="966">
        <f t="shared" si="1120"/>
        <v>0</v>
      </c>
      <c r="FV82" s="901">
        <f t="shared" si="1121"/>
        <v>0</v>
      </c>
      <c r="FY82" s="958" t="s">
        <v>809</v>
      </c>
      <c r="FZ82" s="1012" t="s">
        <v>456</v>
      </c>
      <c r="GA82" s="1013" t="s">
        <v>148</v>
      </c>
      <c r="GB82" s="1014">
        <v>20</v>
      </c>
      <c r="GC82" s="1043">
        <v>36800</v>
      </c>
      <c r="GD82" s="1025">
        <f t="shared" si="1122"/>
        <v>736000</v>
      </c>
      <c r="GE82" s="1016"/>
      <c r="GF82" s="898">
        <f t="shared" si="1123"/>
        <v>1</v>
      </c>
      <c r="GG82" s="898">
        <f t="shared" si="1124"/>
        <v>1</v>
      </c>
      <c r="GH82" s="899">
        <f t="shared" si="1125"/>
        <v>1</v>
      </c>
      <c r="GI82" s="899">
        <f t="shared" si="1126"/>
        <v>1</v>
      </c>
      <c r="GJ82" s="899">
        <f t="shared" si="1127"/>
        <v>1</v>
      </c>
      <c r="GK82" s="899">
        <f t="shared" si="1128"/>
        <v>1</v>
      </c>
      <c r="GL82" s="966">
        <f t="shared" si="1129"/>
        <v>736000</v>
      </c>
      <c r="GM82" s="901">
        <f t="shared" si="1130"/>
        <v>0</v>
      </c>
      <c r="GP82" s="958" t="s">
        <v>809</v>
      </c>
      <c r="GQ82" s="1012" t="s">
        <v>456</v>
      </c>
      <c r="GR82" s="1013" t="s">
        <v>148</v>
      </c>
      <c r="GS82" s="1014">
        <v>20</v>
      </c>
      <c r="GT82" s="1015">
        <v>37310</v>
      </c>
      <c r="GU82" s="1025">
        <f t="shared" si="1131"/>
        <v>746200</v>
      </c>
      <c r="GV82" s="1016"/>
      <c r="GW82" s="898">
        <f t="shared" si="1132"/>
        <v>1</v>
      </c>
      <c r="GX82" s="898">
        <f t="shared" si="1133"/>
        <v>1</v>
      </c>
      <c r="GY82" s="899">
        <f t="shared" si="1134"/>
        <v>1</v>
      </c>
      <c r="GZ82" s="899">
        <f t="shared" si="1135"/>
        <v>1</v>
      </c>
      <c r="HA82" s="899">
        <f t="shared" si="1136"/>
        <v>1</v>
      </c>
      <c r="HB82" s="899">
        <f t="shared" si="1137"/>
        <v>1</v>
      </c>
      <c r="HC82" s="966">
        <f t="shared" si="1138"/>
        <v>746200</v>
      </c>
      <c r="HD82" s="901">
        <f t="shared" si="1139"/>
        <v>0</v>
      </c>
      <c r="HG82" s="958" t="s">
        <v>809</v>
      </c>
      <c r="HH82" s="1012" t="s">
        <v>456</v>
      </c>
      <c r="HI82" s="1013" t="s">
        <v>148</v>
      </c>
      <c r="HJ82" s="1014">
        <v>20</v>
      </c>
      <c r="HK82" s="1015">
        <v>65072</v>
      </c>
      <c r="HL82" s="1025">
        <f>ROUND(HJ82*HK82,0)</f>
        <v>1301440</v>
      </c>
      <c r="HM82" s="1016"/>
      <c r="HN82" s="898">
        <f t="shared" si="1140"/>
        <v>1</v>
      </c>
      <c r="HO82" s="898">
        <f t="shared" si="1141"/>
        <v>1</v>
      </c>
      <c r="HP82" s="899">
        <f t="shared" si="1142"/>
        <v>1</v>
      </c>
      <c r="HQ82" s="899">
        <f t="shared" si="1143"/>
        <v>1</v>
      </c>
      <c r="HR82" s="899">
        <f t="shared" si="1144"/>
        <v>1</v>
      </c>
      <c r="HS82" s="899">
        <f t="shared" si="1145"/>
        <v>1</v>
      </c>
      <c r="HT82" s="966">
        <f t="shared" si="1146"/>
        <v>1301440</v>
      </c>
      <c r="HU82" s="901">
        <f t="shared" si="1147"/>
        <v>0</v>
      </c>
      <c r="HX82" s="958" t="s">
        <v>809</v>
      </c>
      <c r="HY82" s="1012" t="s">
        <v>456</v>
      </c>
      <c r="HZ82" s="1013" t="s">
        <v>148</v>
      </c>
      <c r="IA82" s="1014">
        <v>20</v>
      </c>
      <c r="IB82" s="1020">
        <v>183783</v>
      </c>
      <c r="IC82" s="1027">
        <f t="shared" si="1148"/>
        <v>3675660</v>
      </c>
      <c r="ID82" s="1016"/>
      <c r="IE82" s="898">
        <f t="shared" si="1149"/>
        <v>1</v>
      </c>
      <c r="IF82" s="898">
        <f t="shared" si="1150"/>
        <v>1</v>
      </c>
      <c r="IG82" s="899">
        <f t="shared" si="1151"/>
        <v>1</v>
      </c>
      <c r="IH82" s="899">
        <f t="shared" si="1152"/>
        <v>1</v>
      </c>
      <c r="II82" s="899">
        <f t="shared" si="1153"/>
        <v>1</v>
      </c>
      <c r="IJ82" s="899">
        <f t="shared" si="1154"/>
        <v>1</v>
      </c>
      <c r="IK82" s="966">
        <f t="shared" si="1155"/>
        <v>3675660</v>
      </c>
      <c r="IL82" s="901">
        <f t="shared" si="1156"/>
        <v>0</v>
      </c>
      <c r="IO82" s="958" t="s">
        <v>809</v>
      </c>
      <c r="IP82" s="1012" t="s">
        <v>456</v>
      </c>
      <c r="IQ82" s="1013" t="s">
        <v>148</v>
      </c>
      <c r="IR82" s="1014">
        <v>20</v>
      </c>
      <c r="IS82" s="1015">
        <v>25600</v>
      </c>
      <c r="IT82" s="1025">
        <f t="shared" si="1157"/>
        <v>512000</v>
      </c>
      <c r="IU82" s="1016"/>
      <c r="IV82" s="898">
        <f t="shared" si="1158"/>
        <v>1</v>
      </c>
      <c r="IW82" s="898">
        <f t="shared" si="1159"/>
        <v>1</v>
      </c>
      <c r="IX82" s="899">
        <f t="shared" si="1160"/>
        <v>1</v>
      </c>
      <c r="IY82" s="899">
        <f t="shared" si="1161"/>
        <v>1</v>
      </c>
      <c r="IZ82" s="899">
        <f t="shared" si="1162"/>
        <v>1</v>
      </c>
      <c r="JA82" s="899">
        <f t="shared" si="1163"/>
        <v>1</v>
      </c>
      <c r="JB82" s="966">
        <f t="shared" si="1164"/>
        <v>512000</v>
      </c>
      <c r="JC82" s="901">
        <f t="shared" si="1165"/>
        <v>0</v>
      </c>
      <c r="JF82" s="958" t="s">
        <v>809</v>
      </c>
      <c r="JG82" s="1012" t="s">
        <v>456</v>
      </c>
      <c r="JH82" s="1013" t="s">
        <v>148</v>
      </c>
      <c r="JI82" s="1014">
        <v>20</v>
      </c>
      <c r="JJ82" s="1015">
        <v>42000</v>
      </c>
      <c r="JK82" s="1025">
        <f t="shared" si="1166"/>
        <v>840000</v>
      </c>
      <c r="JL82" s="1016"/>
      <c r="JM82" s="898">
        <f t="shared" si="1167"/>
        <v>1</v>
      </c>
      <c r="JN82" s="898">
        <f t="shared" si="1168"/>
        <v>1</v>
      </c>
      <c r="JO82" s="899">
        <f t="shared" si="1169"/>
        <v>1</v>
      </c>
      <c r="JP82" s="899">
        <f t="shared" si="1170"/>
        <v>1</v>
      </c>
      <c r="JQ82" s="899">
        <f t="shared" si="1171"/>
        <v>1</v>
      </c>
      <c r="JR82" s="899">
        <f t="shared" si="1172"/>
        <v>1</v>
      </c>
      <c r="JS82" s="966">
        <f t="shared" si="1173"/>
        <v>840000</v>
      </c>
      <c r="JT82" s="901">
        <f t="shared" si="1174"/>
        <v>0</v>
      </c>
      <c r="JW82" s="958" t="s">
        <v>809</v>
      </c>
      <c r="JX82" s="1012" t="s">
        <v>456</v>
      </c>
      <c r="JY82" s="1013" t="s">
        <v>148</v>
      </c>
      <c r="JZ82" s="1014">
        <v>20</v>
      </c>
      <c r="KA82" s="1015">
        <v>78245.880399999995</v>
      </c>
      <c r="KB82" s="1025">
        <f t="shared" si="1175"/>
        <v>1564918</v>
      </c>
      <c r="KC82" s="1016"/>
      <c r="KD82" s="898">
        <f t="shared" si="1176"/>
        <v>1</v>
      </c>
      <c r="KE82" s="898">
        <f t="shared" si="1177"/>
        <v>1</v>
      </c>
      <c r="KF82" s="899">
        <f t="shared" si="1178"/>
        <v>1</v>
      </c>
      <c r="KG82" s="899">
        <f t="shared" si="1179"/>
        <v>1</v>
      </c>
      <c r="KH82" s="899">
        <f t="shared" si="1180"/>
        <v>1</v>
      </c>
      <c r="KI82" s="899">
        <f t="shared" si="1181"/>
        <v>1</v>
      </c>
      <c r="KJ82" s="966">
        <f t="shared" si="1182"/>
        <v>1564918</v>
      </c>
      <c r="KK82" s="901">
        <f t="shared" si="1183"/>
        <v>0</v>
      </c>
      <c r="KN82" s="958" t="s">
        <v>809</v>
      </c>
      <c r="KO82" s="1012" t="s">
        <v>456</v>
      </c>
      <c r="KP82" s="1013" t="s">
        <v>148</v>
      </c>
      <c r="KQ82" s="1014">
        <v>20</v>
      </c>
      <c r="KR82" s="1015">
        <v>33539</v>
      </c>
      <c r="KS82" s="1025">
        <f t="shared" si="1184"/>
        <v>670780</v>
      </c>
      <c r="KT82" s="1016"/>
      <c r="KU82" s="898">
        <f t="shared" si="1185"/>
        <v>1</v>
      </c>
      <c r="KV82" s="898">
        <f t="shared" si="1186"/>
        <v>1</v>
      </c>
      <c r="KW82" s="899">
        <f t="shared" si="1187"/>
        <v>1</v>
      </c>
      <c r="KX82" s="899">
        <f t="shared" si="1188"/>
        <v>1</v>
      </c>
      <c r="KY82" s="899">
        <f t="shared" si="1189"/>
        <v>1</v>
      </c>
      <c r="KZ82" s="899">
        <f t="shared" si="1190"/>
        <v>1</v>
      </c>
      <c r="LA82" s="966">
        <f t="shared" si="1191"/>
        <v>670780</v>
      </c>
      <c r="LB82" s="901">
        <f t="shared" si="1192"/>
        <v>0</v>
      </c>
      <c r="LE82" s="958" t="s">
        <v>809</v>
      </c>
      <c r="LF82" s="1012" t="s">
        <v>456</v>
      </c>
      <c r="LG82" s="1013" t="s">
        <v>148</v>
      </c>
      <c r="LH82" s="1014">
        <v>20</v>
      </c>
      <c r="LI82" s="1021">
        <v>51844</v>
      </c>
      <c r="LJ82" s="1028">
        <f t="shared" si="1193"/>
        <v>1036880</v>
      </c>
      <c r="LK82" s="1016"/>
      <c r="LL82" s="898">
        <f t="shared" si="1194"/>
        <v>1</v>
      </c>
      <c r="LM82" s="898">
        <f t="shared" si="1195"/>
        <v>1</v>
      </c>
      <c r="LN82" s="899">
        <f t="shared" si="1196"/>
        <v>1</v>
      </c>
      <c r="LO82" s="899">
        <f t="shared" si="1197"/>
        <v>1</v>
      </c>
      <c r="LP82" s="899">
        <f t="shared" si="1198"/>
        <v>1</v>
      </c>
      <c r="LQ82" s="899">
        <f t="shared" si="1199"/>
        <v>1</v>
      </c>
      <c r="LR82" s="966">
        <f t="shared" si="1200"/>
        <v>1036880</v>
      </c>
      <c r="LS82" s="901">
        <f t="shared" si="1201"/>
        <v>0</v>
      </c>
      <c r="LV82" s="958" t="s">
        <v>809</v>
      </c>
      <c r="LW82" s="1012" t="s">
        <v>456</v>
      </c>
      <c r="LX82" s="1013" t="s">
        <v>148</v>
      </c>
      <c r="LY82" s="1014">
        <v>20</v>
      </c>
      <c r="LZ82" s="1015">
        <v>48750</v>
      </c>
      <c r="MA82" s="1025">
        <f t="shared" si="1202"/>
        <v>975000</v>
      </c>
      <c r="MB82" s="1016"/>
      <c r="MC82" s="898">
        <f t="shared" si="1203"/>
        <v>1</v>
      </c>
      <c r="MD82" s="898">
        <f t="shared" si="1204"/>
        <v>1</v>
      </c>
      <c r="ME82" s="899">
        <f t="shared" si="1205"/>
        <v>1</v>
      </c>
      <c r="MF82" s="899">
        <f t="shared" si="1206"/>
        <v>1</v>
      </c>
      <c r="MG82" s="899">
        <f t="shared" si="1207"/>
        <v>1</v>
      </c>
      <c r="MH82" s="899">
        <f t="shared" si="1208"/>
        <v>1</v>
      </c>
      <c r="MI82" s="966">
        <f t="shared" si="1209"/>
        <v>975000</v>
      </c>
      <c r="MJ82" s="901">
        <f t="shared" si="1210"/>
        <v>0</v>
      </c>
      <c r="MM82" s="958" t="s">
        <v>809</v>
      </c>
      <c r="MN82" s="1012" t="s">
        <v>456</v>
      </c>
      <c r="MO82" s="1013" t="s">
        <v>148</v>
      </c>
      <c r="MP82" s="1014">
        <v>20</v>
      </c>
      <c r="MQ82" s="1015">
        <v>70000</v>
      </c>
      <c r="MR82" s="1025">
        <f t="shared" si="1211"/>
        <v>1400000</v>
      </c>
      <c r="MS82" s="1016"/>
      <c r="MT82" s="898">
        <f t="shared" si="1212"/>
        <v>1</v>
      </c>
      <c r="MU82" s="898">
        <f t="shared" si="1213"/>
        <v>1</v>
      </c>
      <c r="MV82" s="899">
        <f t="shared" si="1214"/>
        <v>1</v>
      </c>
      <c r="MW82" s="899">
        <f t="shared" si="1215"/>
        <v>1</v>
      </c>
      <c r="MX82" s="899">
        <f t="shared" si="1216"/>
        <v>1</v>
      </c>
      <c r="MY82" s="899">
        <f t="shared" si="1217"/>
        <v>1</v>
      </c>
      <c r="MZ82" s="966">
        <f t="shared" si="1218"/>
        <v>1400000</v>
      </c>
      <c r="NA82" s="901">
        <f t="shared" si="1219"/>
        <v>0</v>
      </c>
      <c r="ND82" s="975" t="s">
        <v>809</v>
      </c>
      <c r="NE82" s="976" t="s">
        <v>456</v>
      </c>
      <c r="NF82" s="977" t="s">
        <v>148</v>
      </c>
      <c r="NG82" s="978">
        <v>20</v>
      </c>
      <c r="NH82" s="979">
        <v>466924.59</v>
      </c>
      <c r="NI82" s="980">
        <v>9338492</v>
      </c>
      <c r="NJ82" s="1016"/>
      <c r="NK82" s="898">
        <f t="shared" si="1220"/>
        <v>1</v>
      </c>
      <c r="NL82" s="898">
        <f t="shared" si="1221"/>
        <v>1</v>
      </c>
      <c r="NM82" s="899">
        <f t="shared" si="1222"/>
        <v>1</v>
      </c>
      <c r="NN82" s="899">
        <f t="shared" si="1223"/>
        <v>1</v>
      </c>
      <c r="NO82" s="899">
        <f t="shared" si="1224"/>
        <v>1</v>
      </c>
      <c r="NP82" s="899">
        <f t="shared" si="1225"/>
        <v>1</v>
      </c>
      <c r="NQ82" s="966">
        <f t="shared" si="1226"/>
        <v>9338492</v>
      </c>
      <c r="NR82" s="901">
        <f t="shared" si="1227"/>
        <v>0</v>
      </c>
      <c r="NU82" s="981" t="s">
        <v>809</v>
      </c>
      <c r="NV82" s="982" t="s">
        <v>456</v>
      </c>
      <c r="NW82" s="983" t="s">
        <v>148</v>
      </c>
      <c r="NX82" s="984">
        <v>20</v>
      </c>
      <c r="NY82" s="1022">
        <v>471641</v>
      </c>
      <c r="NZ82" s="986">
        <f t="shared" si="1228"/>
        <v>9432820</v>
      </c>
      <c r="OA82" s="1016"/>
      <c r="OB82" s="898">
        <f t="shared" si="1229"/>
        <v>1</v>
      </c>
      <c r="OC82" s="898">
        <f t="shared" si="1230"/>
        <v>1</v>
      </c>
      <c r="OD82" s="899">
        <f t="shared" si="1231"/>
        <v>1</v>
      </c>
      <c r="OE82" s="899">
        <f t="shared" si="1232"/>
        <v>1</v>
      </c>
      <c r="OF82" s="899">
        <f t="shared" si="1233"/>
        <v>1</v>
      </c>
      <c r="OG82" s="899">
        <f t="shared" si="1234"/>
        <v>1</v>
      </c>
      <c r="OH82" s="966">
        <f t="shared" si="1235"/>
        <v>9432820</v>
      </c>
      <c r="OI82" s="901">
        <f t="shared" si="1236"/>
        <v>0</v>
      </c>
      <c r="OL82" s="958" t="s">
        <v>809</v>
      </c>
      <c r="OM82" s="1012" t="s">
        <v>456</v>
      </c>
      <c r="ON82" s="1013" t="s">
        <v>148</v>
      </c>
      <c r="OO82" s="1014">
        <v>20</v>
      </c>
      <c r="OP82" s="1015">
        <v>32783</v>
      </c>
      <c r="OQ82" s="1025">
        <f t="shared" si="1237"/>
        <v>655660</v>
      </c>
      <c r="OR82" s="1016"/>
      <c r="OS82" s="898">
        <f t="shared" si="1238"/>
        <v>1</v>
      </c>
      <c r="OT82" s="898">
        <f t="shared" si="1239"/>
        <v>1</v>
      </c>
      <c r="OU82" s="899">
        <f t="shared" si="1240"/>
        <v>1</v>
      </c>
      <c r="OV82" s="899">
        <f t="shared" si="1241"/>
        <v>1</v>
      </c>
      <c r="OW82" s="899">
        <f t="shared" si="1242"/>
        <v>1</v>
      </c>
      <c r="OX82" s="899">
        <f t="shared" si="1243"/>
        <v>1</v>
      </c>
      <c r="OY82" s="966">
        <f t="shared" si="1244"/>
        <v>655660</v>
      </c>
      <c r="OZ82" s="901">
        <f t="shared" si="1245"/>
        <v>0</v>
      </c>
      <c r="PC82" s="958" t="s">
        <v>809</v>
      </c>
      <c r="PD82" s="1012" t="s">
        <v>456</v>
      </c>
      <c r="PE82" s="1013" t="s">
        <v>148</v>
      </c>
      <c r="PF82" s="1014">
        <v>20</v>
      </c>
      <c r="PG82" s="1059">
        <v>21970</v>
      </c>
      <c r="PH82" s="1029">
        <v>439400</v>
      </c>
      <c r="PI82" s="1024"/>
      <c r="PJ82" s="898">
        <f t="shared" si="1246"/>
        <v>1</v>
      </c>
      <c r="PK82" s="898">
        <f t="shared" si="1247"/>
        <v>1</v>
      </c>
      <c r="PL82" s="899">
        <f t="shared" si="1248"/>
        <v>1</v>
      </c>
      <c r="PM82" s="899">
        <f t="shared" si="1249"/>
        <v>1</v>
      </c>
      <c r="PN82" s="899">
        <f t="shared" si="1250"/>
        <v>1</v>
      </c>
      <c r="PO82" s="899">
        <f t="shared" si="1251"/>
        <v>1</v>
      </c>
      <c r="PP82" s="966">
        <f t="shared" si="1252"/>
        <v>439400</v>
      </c>
      <c r="PQ82" s="901">
        <f t="shared" si="1253"/>
        <v>0</v>
      </c>
      <c r="PT82" s="958" t="s">
        <v>809</v>
      </c>
      <c r="PU82" s="1012" t="s">
        <v>456</v>
      </c>
      <c r="PV82" s="1013" t="s">
        <v>148</v>
      </c>
      <c r="PW82" s="1014">
        <v>20</v>
      </c>
      <c r="PX82" s="1015">
        <v>37250</v>
      </c>
      <c r="PY82" s="1025">
        <f t="shared" si="1254"/>
        <v>745000</v>
      </c>
      <c r="PZ82" s="1016"/>
      <c r="QA82" s="898">
        <f t="shared" si="1255"/>
        <v>1</v>
      </c>
      <c r="QB82" s="898">
        <f t="shared" si="1256"/>
        <v>1</v>
      </c>
      <c r="QC82" s="899">
        <f t="shared" si="1257"/>
        <v>1</v>
      </c>
      <c r="QD82" s="899">
        <f t="shared" si="1258"/>
        <v>1</v>
      </c>
      <c r="QE82" s="899">
        <f t="shared" si="1259"/>
        <v>1</v>
      </c>
      <c r="QF82" s="899">
        <f t="shared" si="1260"/>
        <v>1</v>
      </c>
      <c r="QG82" s="966">
        <f t="shared" si="1261"/>
        <v>745000</v>
      </c>
      <c r="QH82" s="901">
        <f t="shared" si="1262"/>
        <v>0</v>
      </c>
      <c r="QK82" s="958" t="s">
        <v>809</v>
      </c>
      <c r="QL82" s="1012" t="s">
        <v>456</v>
      </c>
      <c r="QM82" s="1013" t="s">
        <v>148</v>
      </c>
      <c r="QN82" s="1014">
        <v>20</v>
      </c>
      <c r="QO82" s="1021">
        <v>52103.219999999994</v>
      </c>
      <c r="QP82" s="1028">
        <f t="shared" si="1263"/>
        <v>1042064</v>
      </c>
      <c r="QQ82" s="1016"/>
      <c r="QR82" s="898">
        <f t="shared" si="1264"/>
        <v>1</v>
      </c>
      <c r="QS82" s="898">
        <f t="shared" si="1265"/>
        <v>1</v>
      </c>
      <c r="QT82" s="899">
        <f t="shared" si="1266"/>
        <v>1</v>
      </c>
      <c r="QU82" s="899">
        <f t="shared" si="1267"/>
        <v>1</v>
      </c>
      <c r="QV82" s="899">
        <f t="shared" si="1268"/>
        <v>1</v>
      </c>
      <c r="QW82" s="899">
        <f t="shared" si="1269"/>
        <v>1</v>
      </c>
      <c r="QX82" s="966">
        <f t="shared" si="1270"/>
        <v>1042064</v>
      </c>
      <c r="QY82" s="901">
        <f t="shared" si="1271"/>
        <v>0</v>
      </c>
      <c r="RB82" s="405"/>
      <c r="RC82" s="406"/>
      <c r="RD82" s="407"/>
      <c r="RE82" s="408"/>
      <c r="RF82" s="409"/>
      <c r="RG82" s="410"/>
      <c r="RH82" s="410"/>
      <c r="RI82" s="898"/>
      <c r="RJ82" s="898"/>
      <c r="RK82" s="934"/>
      <c r="RL82" s="934"/>
      <c r="RM82" s="934"/>
      <c r="RN82" s="934"/>
      <c r="RO82" s="935"/>
      <c r="RP82" s="936"/>
      <c r="RS82" s="405"/>
      <c r="RT82" s="406"/>
      <c r="RU82" s="407"/>
      <c r="RV82" s="408"/>
      <c r="RW82" s="409"/>
      <c r="RX82" s="410"/>
      <c r="RY82" s="410"/>
      <c r="RZ82" s="898"/>
      <c r="SA82" s="898"/>
      <c r="SB82" s="934"/>
      <c r="SC82" s="934"/>
      <c r="SD82" s="934"/>
      <c r="SE82" s="934"/>
      <c r="SF82" s="935"/>
      <c r="SG82" s="936"/>
      <c r="SJ82" s="405"/>
      <c r="SK82" s="406"/>
      <c r="SL82" s="407"/>
      <c r="SM82" s="408"/>
      <c r="SN82" s="409"/>
      <c r="SO82" s="410"/>
      <c r="SP82" s="410"/>
      <c r="SQ82" s="898"/>
      <c r="SR82" s="898"/>
      <c r="SS82" s="934"/>
      <c r="ST82" s="934"/>
      <c r="SU82" s="934"/>
      <c r="SV82" s="934"/>
      <c r="SW82" s="935"/>
      <c r="SX82" s="936"/>
    </row>
    <row r="83" spans="2:518" ht="104.25" customHeight="1" thickTop="1" thickBot="1">
      <c r="B83" s="958" t="s">
        <v>810</v>
      </c>
      <c r="C83" s="1012" t="s">
        <v>457</v>
      </c>
      <c r="D83" s="1013" t="s">
        <v>148</v>
      </c>
      <c r="E83" s="1014">
        <f>85+172</f>
        <v>257</v>
      </c>
      <c r="F83" s="1015"/>
      <c r="G83" s="1025">
        <f t="shared" si="1031"/>
        <v>0</v>
      </c>
      <c r="H83" s="1016"/>
      <c r="K83" s="958" t="s">
        <v>810</v>
      </c>
      <c r="L83" s="1012" t="s">
        <v>457</v>
      </c>
      <c r="M83" s="1013" t="s">
        <v>148</v>
      </c>
      <c r="N83" s="1014">
        <f>85+172</f>
        <v>257</v>
      </c>
      <c r="O83" s="1043">
        <v>47095</v>
      </c>
      <c r="P83" s="1025">
        <f t="shared" si="1032"/>
        <v>12103415</v>
      </c>
      <c r="Q83" s="1016"/>
      <c r="R83" s="898">
        <f t="shared" si="1033"/>
        <v>1</v>
      </c>
      <c r="S83" s="898">
        <f t="shared" si="1034"/>
        <v>1</v>
      </c>
      <c r="T83" s="899">
        <f t="shared" si="1035"/>
        <v>1</v>
      </c>
      <c r="U83" s="899">
        <f t="shared" si="1036"/>
        <v>1</v>
      </c>
      <c r="V83" s="899">
        <f t="shared" si="1037"/>
        <v>1</v>
      </c>
      <c r="W83" s="899">
        <f t="shared" si="1038"/>
        <v>1</v>
      </c>
      <c r="X83" s="966">
        <f t="shared" si="1039"/>
        <v>12103415</v>
      </c>
      <c r="Y83" s="901">
        <f t="shared" si="1040"/>
        <v>0</v>
      </c>
      <c r="Z83" s="872"/>
      <c r="AA83" s="872"/>
      <c r="AB83" s="958" t="s">
        <v>810</v>
      </c>
      <c r="AC83" s="1012" t="s">
        <v>457</v>
      </c>
      <c r="AD83" s="1013" t="s">
        <v>148</v>
      </c>
      <c r="AE83" s="1014">
        <f>85+172</f>
        <v>257</v>
      </c>
      <c r="AF83" s="1015">
        <v>40000</v>
      </c>
      <c r="AG83" s="1025">
        <f t="shared" si="1041"/>
        <v>10280000</v>
      </c>
      <c r="AH83" s="1016"/>
      <c r="AI83" s="898">
        <f t="shared" si="1042"/>
        <v>1</v>
      </c>
      <c r="AJ83" s="898">
        <f t="shared" si="1043"/>
        <v>1</v>
      </c>
      <c r="AK83" s="899">
        <f t="shared" si="1044"/>
        <v>1</v>
      </c>
      <c r="AL83" s="899">
        <f t="shared" si="1045"/>
        <v>1</v>
      </c>
      <c r="AM83" s="899">
        <f t="shared" si="1046"/>
        <v>1</v>
      </c>
      <c r="AN83" s="899">
        <f t="shared" si="1047"/>
        <v>1</v>
      </c>
      <c r="AO83" s="966">
        <f t="shared" si="1048"/>
        <v>10280000</v>
      </c>
      <c r="AP83" s="901">
        <f t="shared" si="1049"/>
        <v>0</v>
      </c>
      <c r="AQ83" s="872"/>
      <c r="AR83" s="872"/>
      <c r="AS83" s="958" t="s">
        <v>810</v>
      </c>
      <c r="AT83" s="1018" t="s">
        <v>457</v>
      </c>
      <c r="AU83" s="1013" t="s">
        <v>148</v>
      </c>
      <c r="AV83" s="1014">
        <f>85+172</f>
        <v>257</v>
      </c>
      <c r="AW83" s="1019">
        <v>40000</v>
      </c>
      <c r="AX83" s="1026">
        <f t="shared" si="1050"/>
        <v>10280000</v>
      </c>
      <c r="AY83" s="1016"/>
      <c r="AZ83" s="898">
        <f t="shared" si="1051"/>
        <v>1</v>
      </c>
      <c r="BA83" s="898">
        <f t="shared" si="1052"/>
        <v>1</v>
      </c>
      <c r="BB83" s="899">
        <f t="shared" si="1053"/>
        <v>1</v>
      </c>
      <c r="BC83" s="899">
        <f t="shared" si="1054"/>
        <v>1</v>
      </c>
      <c r="BD83" s="899">
        <f t="shared" si="1055"/>
        <v>1</v>
      </c>
      <c r="BE83" s="899">
        <f t="shared" si="1056"/>
        <v>1</v>
      </c>
      <c r="BF83" s="966">
        <f t="shared" si="1057"/>
        <v>10280000</v>
      </c>
      <c r="BG83" s="901">
        <f t="shared" si="1058"/>
        <v>0</v>
      </c>
      <c r="BJ83" s="958" t="s">
        <v>810</v>
      </c>
      <c r="BK83" s="1012" t="s">
        <v>457</v>
      </c>
      <c r="BL83" s="1013" t="s">
        <v>148</v>
      </c>
      <c r="BM83" s="1014">
        <f>85+172</f>
        <v>257</v>
      </c>
      <c r="BN83" s="1015">
        <v>70000</v>
      </c>
      <c r="BO83" s="1025">
        <f t="shared" si="1059"/>
        <v>17990000</v>
      </c>
      <c r="BP83" s="1016"/>
      <c r="BQ83" s="898">
        <f t="shared" si="1060"/>
        <v>1</v>
      </c>
      <c r="BR83" s="898">
        <f t="shared" si="1061"/>
        <v>1</v>
      </c>
      <c r="BS83" s="899">
        <f t="shared" si="1062"/>
        <v>1</v>
      </c>
      <c r="BT83" s="899">
        <f t="shared" si="1063"/>
        <v>1</v>
      </c>
      <c r="BU83" s="899">
        <f t="shared" si="1064"/>
        <v>1</v>
      </c>
      <c r="BV83" s="899">
        <f t="shared" si="1065"/>
        <v>1</v>
      </c>
      <c r="BW83" s="966">
        <f t="shared" si="1066"/>
        <v>17990000</v>
      </c>
      <c r="BX83" s="901">
        <f t="shared" si="1067"/>
        <v>0</v>
      </c>
      <c r="CA83" s="958" t="s">
        <v>810</v>
      </c>
      <c r="CB83" s="1012" t="s">
        <v>457</v>
      </c>
      <c r="CC83" s="1013" t="s">
        <v>148</v>
      </c>
      <c r="CD83" s="1014">
        <f>85+172</f>
        <v>257</v>
      </c>
      <c r="CE83" s="1015">
        <v>45870</v>
      </c>
      <c r="CF83" s="1025">
        <f t="shared" si="1068"/>
        <v>11788590</v>
      </c>
      <c r="CG83" s="1016"/>
      <c r="CH83" s="898">
        <f t="shared" si="1069"/>
        <v>1</v>
      </c>
      <c r="CI83" s="898">
        <f t="shared" si="1070"/>
        <v>1</v>
      </c>
      <c r="CJ83" s="899">
        <f t="shared" si="1071"/>
        <v>1</v>
      </c>
      <c r="CK83" s="899">
        <f t="shared" si="1072"/>
        <v>1</v>
      </c>
      <c r="CL83" s="899">
        <f t="shared" si="1073"/>
        <v>1</v>
      </c>
      <c r="CM83" s="899">
        <f t="shared" si="1074"/>
        <v>1</v>
      </c>
      <c r="CN83" s="966">
        <f t="shared" si="1075"/>
        <v>11788590</v>
      </c>
      <c r="CO83" s="901">
        <f t="shared" si="1076"/>
        <v>0</v>
      </c>
      <c r="CR83" s="958" t="s">
        <v>810</v>
      </c>
      <c r="CS83" s="1012" t="s">
        <v>457</v>
      </c>
      <c r="CT83" s="1013" t="s">
        <v>148</v>
      </c>
      <c r="CU83" s="1014">
        <f>85+172</f>
        <v>257</v>
      </c>
      <c r="CV83" s="1015">
        <v>156000</v>
      </c>
      <c r="CW83" s="1025">
        <f t="shared" si="1077"/>
        <v>40092000</v>
      </c>
      <c r="CX83" s="1016"/>
      <c r="CY83" s="898">
        <f t="shared" si="1078"/>
        <v>1</v>
      </c>
      <c r="CZ83" s="898">
        <f t="shared" si="1079"/>
        <v>1</v>
      </c>
      <c r="DA83" s="899">
        <f t="shared" si="1080"/>
        <v>1</v>
      </c>
      <c r="DB83" s="899">
        <f t="shared" si="1081"/>
        <v>1</v>
      </c>
      <c r="DC83" s="899">
        <f t="shared" si="1082"/>
        <v>1</v>
      </c>
      <c r="DD83" s="899">
        <f t="shared" si="1083"/>
        <v>1</v>
      </c>
      <c r="DE83" s="966">
        <f t="shared" si="1084"/>
        <v>40092000</v>
      </c>
      <c r="DF83" s="901">
        <f t="shared" si="1085"/>
        <v>0</v>
      </c>
      <c r="DI83" s="958" t="s">
        <v>810</v>
      </c>
      <c r="DJ83" s="1012" t="s">
        <v>457</v>
      </c>
      <c r="DK83" s="1013" t="s">
        <v>148</v>
      </c>
      <c r="DL83" s="1014">
        <f>85+172</f>
        <v>257</v>
      </c>
      <c r="DM83" s="1015">
        <v>19705</v>
      </c>
      <c r="DN83" s="1025">
        <f t="shared" si="1086"/>
        <v>5064185</v>
      </c>
      <c r="DO83" s="1016"/>
      <c r="DP83" s="898">
        <f t="shared" si="1087"/>
        <v>1</v>
      </c>
      <c r="DQ83" s="898">
        <f t="shared" si="1088"/>
        <v>1</v>
      </c>
      <c r="DR83" s="899">
        <f t="shared" si="1089"/>
        <v>1</v>
      </c>
      <c r="DS83" s="899">
        <f t="shared" si="1090"/>
        <v>1</v>
      </c>
      <c r="DT83" s="899">
        <f t="shared" si="1091"/>
        <v>1</v>
      </c>
      <c r="DU83" s="899">
        <f t="shared" si="1092"/>
        <v>1</v>
      </c>
      <c r="DV83" s="966">
        <f t="shared" si="1093"/>
        <v>5064185</v>
      </c>
      <c r="DW83" s="901">
        <f t="shared" si="1094"/>
        <v>0</v>
      </c>
      <c r="DZ83" s="958" t="s">
        <v>810</v>
      </c>
      <c r="EA83" s="1012" t="s">
        <v>457</v>
      </c>
      <c r="EB83" s="1013" t="s">
        <v>148</v>
      </c>
      <c r="EC83" s="1014">
        <f>85+172</f>
        <v>257</v>
      </c>
      <c r="ED83" s="1015">
        <v>32832</v>
      </c>
      <c r="EE83" s="1025">
        <f t="shared" si="1095"/>
        <v>8437824</v>
      </c>
      <c r="EF83" s="1016"/>
      <c r="EG83" s="898">
        <f t="shared" si="1096"/>
        <v>1</v>
      </c>
      <c r="EH83" s="898">
        <f t="shared" si="1097"/>
        <v>1</v>
      </c>
      <c r="EI83" s="899">
        <f t="shared" si="1098"/>
        <v>1</v>
      </c>
      <c r="EJ83" s="899">
        <f t="shared" si="1099"/>
        <v>1</v>
      </c>
      <c r="EK83" s="899">
        <f t="shared" si="1100"/>
        <v>1</v>
      </c>
      <c r="EL83" s="899">
        <f t="shared" si="1101"/>
        <v>1</v>
      </c>
      <c r="EM83" s="966">
        <f t="shared" si="1102"/>
        <v>8437824</v>
      </c>
      <c r="EN83" s="901">
        <f t="shared" si="1103"/>
        <v>0</v>
      </c>
      <c r="EQ83" s="958" t="s">
        <v>810</v>
      </c>
      <c r="ER83" s="1012" t="s">
        <v>457</v>
      </c>
      <c r="ES83" s="1013" t="s">
        <v>148</v>
      </c>
      <c r="ET83" s="1014">
        <f>85+172</f>
        <v>257</v>
      </c>
      <c r="EU83" s="1015">
        <v>46100</v>
      </c>
      <c r="EV83" s="1025">
        <f t="shared" si="1104"/>
        <v>11847700</v>
      </c>
      <c r="EW83" s="1016"/>
      <c r="EX83" s="898">
        <f t="shared" si="1105"/>
        <v>1</v>
      </c>
      <c r="EY83" s="898">
        <f t="shared" si="1106"/>
        <v>1</v>
      </c>
      <c r="EZ83" s="899">
        <f t="shared" si="1107"/>
        <v>1</v>
      </c>
      <c r="FA83" s="899">
        <f t="shared" si="1108"/>
        <v>1</v>
      </c>
      <c r="FB83" s="899">
        <f t="shared" si="1109"/>
        <v>1</v>
      </c>
      <c r="FC83" s="899">
        <f t="shared" si="1110"/>
        <v>1</v>
      </c>
      <c r="FD83" s="966">
        <f t="shared" si="1111"/>
        <v>11847700</v>
      </c>
      <c r="FE83" s="901">
        <f t="shared" si="1112"/>
        <v>0</v>
      </c>
      <c r="FH83" s="958"/>
      <c r="FI83" s="1012"/>
      <c r="FJ83" s="1013"/>
      <c r="FK83" s="1014"/>
      <c r="FL83" s="1015"/>
      <c r="FM83" s="1025">
        <f t="shared" si="1113"/>
        <v>0</v>
      </c>
      <c r="FN83" s="1016"/>
      <c r="FO83" s="898" t="e">
        <f t="shared" si="1114"/>
        <v>#N/A</v>
      </c>
      <c r="FP83" s="898" t="e">
        <f t="shared" si="1115"/>
        <v>#N/A</v>
      </c>
      <c r="FQ83" s="899" t="e">
        <f t="shared" si="1116"/>
        <v>#N/A</v>
      </c>
      <c r="FR83" s="899">
        <f t="shared" si="1117"/>
        <v>0</v>
      </c>
      <c r="FS83" s="899">
        <f t="shared" si="1118"/>
        <v>0</v>
      </c>
      <c r="FT83" s="899" t="e">
        <f t="shared" si="1119"/>
        <v>#N/A</v>
      </c>
      <c r="FU83" s="966">
        <f t="shared" si="1120"/>
        <v>0</v>
      </c>
      <c r="FV83" s="901">
        <f t="shared" si="1121"/>
        <v>0</v>
      </c>
      <c r="FY83" s="958" t="s">
        <v>810</v>
      </c>
      <c r="FZ83" s="1012" t="s">
        <v>457</v>
      </c>
      <c r="GA83" s="1013" t="s">
        <v>148</v>
      </c>
      <c r="GB83" s="1014">
        <f>85+172</f>
        <v>257</v>
      </c>
      <c r="GC83" s="1043">
        <v>45000</v>
      </c>
      <c r="GD83" s="1025">
        <f t="shared" si="1122"/>
        <v>11565000</v>
      </c>
      <c r="GE83" s="1016"/>
      <c r="GF83" s="898">
        <f t="shared" si="1123"/>
        <v>1</v>
      </c>
      <c r="GG83" s="898">
        <f t="shared" si="1124"/>
        <v>1</v>
      </c>
      <c r="GH83" s="899">
        <f t="shared" si="1125"/>
        <v>1</v>
      </c>
      <c r="GI83" s="899">
        <f t="shared" si="1126"/>
        <v>1</v>
      </c>
      <c r="GJ83" s="899">
        <f t="shared" si="1127"/>
        <v>1</v>
      </c>
      <c r="GK83" s="899">
        <f t="shared" si="1128"/>
        <v>1</v>
      </c>
      <c r="GL83" s="966">
        <f t="shared" si="1129"/>
        <v>11565000</v>
      </c>
      <c r="GM83" s="901">
        <f t="shared" si="1130"/>
        <v>0</v>
      </c>
      <c r="GP83" s="958" t="s">
        <v>810</v>
      </c>
      <c r="GQ83" s="1012" t="s">
        <v>457</v>
      </c>
      <c r="GR83" s="1013" t="s">
        <v>148</v>
      </c>
      <c r="GS83" s="1014">
        <f>85+172</f>
        <v>257</v>
      </c>
      <c r="GT83" s="1015">
        <v>46150</v>
      </c>
      <c r="GU83" s="1025">
        <f t="shared" si="1131"/>
        <v>11860550</v>
      </c>
      <c r="GV83" s="1016"/>
      <c r="GW83" s="898">
        <f t="shared" si="1132"/>
        <v>1</v>
      </c>
      <c r="GX83" s="898">
        <f t="shared" si="1133"/>
        <v>1</v>
      </c>
      <c r="GY83" s="899">
        <f t="shared" si="1134"/>
        <v>1</v>
      </c>
      <c r="GZ83" s="899">
        <f t="shared" si="1135"/>
        <v>1</v>
      </c>
      <c r="HA83" s="899">
        <f t="shared" si="1136"/>
        <v>1</v>
      </c>
      <c r="HB83" s="899">
        <f t="shared" si="1137"/>
        <v>1</v>
      </c>
      <c r="HC83" s="966">
        <f t="shared" si="1138"/>
        <v>11860550</v>
      </c>
      <c r="HD83" s="901">
        <f t="shared" si="1139"/>
        <v>0</v>
      </c>
      <c r="HG83" s="958" t="s">
        <v>810</v>
      </c>
      <c r="HH83" s="1012" t="s">
        <v>457</v>
      </c>
      <c r="HI83" s="1013" t="s">
        <v>148</v>
      </c>
      <c r="HJ83" s="1014">
        <f>85+172</f>
        <v>257</v>
      </c>
      <c r="HK83" s="1015">
        <v>67895</v>
      </c>
      <c r="HL83" s="1025">
        <f t="shared" ref="HL83:HL86" si="1272">ROUND(HJ83*HK83,0)</f>
        <v>17449015</v>
      </c>
      <c r="HM83" s="1016"/>
      <c r="HN83" s="898">
        <f t="shared" si="1140"/>
        <v>1</v>
      </c>
      <c r="HO83" s="898">
        <f t="shared" si="1141"/>
        <v>1</v>
      </c>
      <c r="HP83" s="899">
        <f t="shared" si="1142"/>
        <v>1</v>
      </c>
      <c r="HQ83" s="899">
        <f t="shared" si="1143"/>
        <v>1</v>
      </c>
      <c r="HR83" s="899">
        <f t="shared" si="1144"/>
        <v>1</v>
      </c>
      <c r="HS83" s="899">
        <f t="shared" si="1145"/>
        <v>1</v>
      </c>
      <c r="HT83" s="966">
        <f t="shared" si="1146"/>
        <v>17449015</v>
      </c>
      <c r="HU83" s="901">
        <f t="shared" si="1147"/>
        <v>0</v>
      </c>
      <c r="HX83" s="958" t="s">
        <v>810</v>
      </c>
      <c r="HY83" s="1012" t="s">
        <v>457</v>
      </c>
      <c r="HZ83" s="1013" t="s">
        <v>148</v>
      </c>
      <c r="IA83" s="1014">
        <f>85+172</f>
        <v>257</v>
      </c>
      <c r="IB83" s="1020">
        <v>174321</v>
      </c>
      <c r="IC83" s="1027">
        <f t="shared" si="1148"/>
        <v>44800497</v>
      </c>
      <c r="ID83" s="1016"/>
      <c r="IE83" s="898">
        <f t="shared" si="1149"/>
        <v>1</v>
      </c>
      <c r="IF83" s="898">
        <f t="shared" si="1150"/>
        <v>1</v>
      </c>
      <c r="IG83" s="899">
        <f t="shared" si="1151"/>
        <v>1</v>
      </c>
      <c r="IH83" s="899">
        <f t="shared" si="1152"/>
        <v>1</v>
      </c>
      <c r="II83" s="899">
        <f t="shared" si="1153"/>
        <v>1</v>
      </c>
      <c r="IJ83" s="899">
        <f t="shared" si="1154"/>
        <v>1</v>
      </c>
      <c r="IK83" s="966">
        <f t="shared" si="1155"/>
        <v>44800497</v>
      </c>
      <c r="IL83" s="901">
        <f t="shared" si="1156"/>
        <v>0</v>
      </c>
      <c r="IO83" s="958" t="s">
        <v>810</v>
      </c>
      <c r="IP83" s="1012" t="s">
        <v>457</v>
      </c>
      <c r="IQ83" s="1013" t="s">
        <v>148</v>
      </c>
      <c r="IR83" s="1014">
        <f>85+172</f>
        <v>257</v>
      </c>
      <c r="IS83" s="1015">
        <v>30000</v>
      </c>
      <c r="IT83" s="1025">
        <f t="shared" si="1157"/>
        <v>7710000</v>
      </c>
      <c r="IU83" s="1016"/>
      <c r="IV83" s="898">
        <f t="shared" si="1158"/>
        <v>1</v>
      </c>
      <c r="IW83" s="898">
        <f t="shared" si="1159"/>
        <v>1</v>
      </c>
      <c r="IX83" s="899">
        <f t="shared" si="1160"/>
        <v>1</v>
      </c>
      <c r="IY83" s="899">
        <f t="shared" si="1161"/>
        <v>1</v>
      </c>
      <c r="IZ83" s="899">
        <f t="shared" si="1162"/>
        <v>1</v>
      </c>
      <c r="JA83" s="899">
        <f t="shared" si="1163"/>
        <v>1</v>
      </c>
      <c r="JB83" s="966">
        <f t="shared" si="1164"/>
        <v>7710000</v>
      </c>
      <c r="JC83" s="901">
        <f t="shared" si="1165"/>
        <v>0</v>
      </c>
      <c r="JF83" s="958" t="s">
        <v>810</v>
      </c>
      <c r="JG83" s="1012" t="s">
        <v>457</v>
      </c>
      <c r="JH83" s="1013" t="s">
        <v>148</v>
      </c>
      <c r="JI83" s="1014">
        <f>85+172</f>
        <v>257</v>
      </c>
      <c r="JJ83" s="1015">
        <v>45000</v>
      </c>
      <c r="JK83" s="1025">
        <f t="shared" si="1166"/>
        <v>11565000</v>
      </c>
      <c r="JL83" s="1016"/>
      <c r="JM83" s="898">
        <f t="shared" si="1167"/>
        <v>1</v>
      </c>
      <c r="JN83" s="898">
        <f t="shared" si="1168"/>
        <v>1</v>
      </c>
      <c r="JO83" s="899">
        <f t="shared" si="1169"/>
        <v>1</v>
      </c>
      <c r="JP83" s="899">
        <f t="shared" si="1170"/>
        <v>1</v>
      </c>
      <c r="JQ83" s="899">
        <f t="shared" si="1171"/>
        <v>1</v>
      </c>
      <c r="JR83" s="899">
        <f t="shared" si="1172"/>
        <v>1</v>
      </c>
      <c r="JS83" s="966">
        <f t="shared" si="1173"/>
        <v>11565000</v>
      </c>
      <c r="JT83" s="901">
        <f t="shared" si="1174"/>
        <v>0</v>
      </c>
      <c r="JW83" s="958" t="s">
        <v>810</v>
      </c>
      <c r="JX83" s="1012" t="s">
        <v>457</v>
      </c>
      <c r="JY83" s="1013" t="s">
        <v>148</v>
      </c>
      <c r="JZ83" s="1014">
        <f>85+172</f>
        <v>257</v>
      </c>
      <c r="KA83" s="1015">
        <v>82592.917200000011</v>
      </c>
      <c r="KB83" s="1025">
        <f t="shared" si="1175"/>
        <v>21226380</v>
      </c>
      <c r="KC83" s="1016"/>
      <c r="KD83" s="898">
        <f t="shared" si="1176"/>
        <v>1</v>
      </c>
      <c r="KE83" s="898">
        <f t="shared" si="1177"/>
        <v>1</v>
      </c>
      <c r="KF83" s="899">
        <f t="shared" si="1178"/>
        <v>1</v>
      </c>
      <c r="KG83" s="899">
        <f t="shared" si="1179"/>
        <v>1</v>
      </c>
      <c r="KH83" s="899">
        <f t="shared" si="1180"/>
        <v>1</v>
      </c>
      <c r="KI83" s="899">
        <f t="shared" si="1181"/>
        <v>1</v>
      </c>
      <c r="KJ83" s="966">
        <f t="shared" si="1182"/>
        <v>21226380</v>
      </c>
      <c r="KK83" s="901">
        <f t="shared" si="1183"/>
        <v>0</v>
      </c>
      <c r="KN83" s="958" t="s">
        <v>810</v>
      </c>
      <c r="KO83" s="1012" t="s">
        <v>457</v>
      </c>
      <c r="KP83" s="1013" t="s">
        <v>148</v>
      </c>
      <c r="KQ83" s="1014">
        <f>85+172</f>
        <v>257</v>
      </c>
      <c r="KR83" s="1015">
        <v>32861</v>
      </c>
      <c r="KS83" s="1025">
        <f t="shared" si="1184"/>
        <v>8445277</v>
      </c>
      <c r="KT83" s="1016"/>
      <c r="KU83" s="898">
        <f t="shared" si="1185"/>
        <v>1</v>
      </c>
      <c r="KV83" s="898">
        <f t="shared" si="1186"/>
        <v>1</v>
      </c>
      <c r="KW83" s="899">
        <f t="shared" si="1187"/>
        <v>1</v>
      </c>
      <c r="KX83" s="899">
        <f t="shared" si="1188"/>
        <v>1</v>
      </c>
      <c r="KY83" s="899">
        <f t="shared" si="1189"/>
        <v>1</v>
      </c>
      <c r="KZ83" s="899">
        <f t="shared" si="1190"/>
        <v>1</v>
      </c>
      <c r="LA83" s="966">
        <f t="shared" si="1191"/>
        <v>8445277</v>
      </c>
      <c r="LB83" s="901">
        <f t="shared" si="1192"/>
        <v>0</v>
      </c>
      <c r="LE83" s="958" t="s">
        <v>810</v>
      </c>
      <c r="LF83" s="1012" t="s">
        <v>457</v>
      </c>
      <c r="LG83" s="1013" t="s">
        <v>148</v>
      </c>
      <c r="LH83" s="1014">
        <f>85+172</f>
        <v>257</v>
      </c>
      <c r="LI83" s="1021">
        <v>51844</v>
      </c>
      <c r="LJ83" s="1028">
        <f t="shared" si="1193"/>
        <v>13323908</v>
      </c>
      <c r="LK83" s="1016"/>
      <c r="LL83" s="898">
        <f t="shared" si="1194"/>
        <v>1</v>
      </c>
      <c r="LM83" s="898">
        <f t="shared" si="1195"/>
        <v>1</v>
      </c>
      <c r="LN83" s="899">
        <f t="shared" si="1196"/>
        <v>1</v>
      </c>
      <c r="LO83" s="899">
        <f t="shared" si="1197"/>
        <v>1</v>
      </c>
      <c r="LP83" s="899">
        <f t="shared" si="1198"/>
        <v>1</v>
      </c>
      <c r="LQ83" s="899">
        <f t="shared" si="1199"/>
        <v>1</v>
      </c>
      <c r="LR83" s="966">
        <f t="shared" si="1200"/>
        <v>13323908</v>
      </c>
      <c r="LS83" s="901">
        <f t="shared" si="1201"/>
        <v>0</v>
      </c>
      <c r="LV83" s="958" t="s">
        <v>810</v>
      </c>
      <c r="LW83" s="1012" t="s">
        <v>457</v>
      </c>
      <c r="LX83" s="1013" t="s">
        <v>148</v>
      </c>
      <c r="LY83" s="1014">
        <f>85+172</f>
        <v>257</v>
      </c>
      <c r="LZ83" s="1015">
        <v>61750</v>
      </c>
      <c r="MA83" s="1025">
        <f t="shared" si="1202"/>
        <v>15869750</v>
      </c>
      <c r="MB83" s="1016"/>
      <c r="MC83" s="898">
        <f t="shared" si="1203"/>
        <v>1</v>
      </c>
      <c r="MD83" s="898">
        <f t="shared" si="1204"/>
        <v>1</v>
      </c>
      <c r="ME83" s="899">
        <f t="shared" si="1205"/>
        <v>1</v>
      </c>
      <c r="MF83" s="899">
        <f t="shared" si="1206"/>
        <v>1</v>
      </c>
      <c r="MG83" s="899">
        <f t="shared" si="1207"/>
        <v>1</v>
      </c>
      <c r="MH83" s="899">
        <f t="shared" si="1208"/>
        <v>1</v>
      </c>
      <c r="MI83" s="966">
        <f t="shared" si="1209"/>
        <v>15869750</v>
      </c>
      <c r="MJ83" s="901">
        <f t="shared" si="1210"/>
        <v>0</v>
      </c>
      <c r="MM83" s="958" t="s">
        <v>810</v>
      </c>
      <c r="MN83" s="1012" t="s">
        <v>457</v>
      </c>
      <c r="MO83" s="1013" t="s">
        <v>148</v>
      </c>
      <c r="MP83" s="1014">
        <f>85+172</f>
        <v>257</v>
      </c>
      <c r="MQ83" s="1015">
        <v>87000</v>
      </c>
      <c r="MR83" s="1025">
        <f t="shared" si="1211"/>
        <v>22359000</v>
      </c>
      <c r="MS83" s="1016"/>
      <c r="MT83" s="898">
        <f t="shared" si="1212"/>
        <v>1</v>
      </c>
      <c r="MU83" s="898">
        <f t="shared" si="1213"/>
        <v>1</v>
      </c>
      <c r="MV83" s="899">
        <f t="shared" si="1214"/>
        <v>1</v>
      </c>
      <c r="MW83" s="899">
        <f t="shared" si="1215"/>
        <v>1</v>
      </c>
      <c r="MX83" s="899">
        <f t="shared" si="1216"/>
        <v>1</v>
      </c>
      <c r="MY83" s="899">
        <f t="shared" si="1217"/>
        <v>1</v>
      </c>
      <c r="MZ83" s="966">
        <f t="shared" si="1218"/>
        <v>22359000</v>
      </c>
      <c r="NA83" s="901">
        <f t="shared" si="1219"/>
        <v>0</v>
      </c>
      <c r="ND83" s="975" t="s">
        <v>810</v>
      </c>
      <c r="NE83" s="976" t="s">
        <v>457</v>
      </c>
      <c r="NF83" s="977" t="s">
        <v>148</v>
      </c>
      <c r="NG83" s="978">
        <f>85+172</f>
        <v>257</v>
      </c>
      <c r="NH83" s="979">
        <v>387724.59</v>
      </c>
      <c r="NI83" s="980">
        <v>99645220</v>
      </c>
      <c r="NJ83" s="1016"/>
      <c r="NK83" s="898">
        <f t="shared" si="1220"/>
        <v>1</v>
      </c>
      <c r="NL83" s="898">
        <f t="shared" si="1221"/>
        <v>1</v>
      </c>
      <c r="NM83" s="899">
        <f t="shared" si="1222"/>
        <v>1</v>
      </c>
      <c r="NN83" s="899">
        <f t="shared" si="1223"/>
        <v>1</v>
      </c>
      <c r="NO83" s="899">
        <f t="shared" si="1224"/>
        <v>1</v>
      </c>
      <c r="NP83" s="899">
        <f t="shared" si="1225"/>
        <v>1</v>
      </c>
      <c r="NQ83" s="966">
        <f t="shared" si="1226"/>
        <v>99645220</v>
      </c>
      <c r="NR83" s="901">
        <f t="shared" si="1227"/>
        <v>0</v>
      </c>
      <c r="NU83" s="981" t="s">
        <v>810</v>
      </c>
      <c r="NV83" s="982" t="s">
        <v>457</v>
      </c>
      <c r="NW83" s="983" t="s">
        <v>148</v>
      </c>
      <c r="NX83" s="984">
        <f>85+172</f>
        <v>257</v>
      </c>
      <c r="NY83" s="1022">
        <v>391641</v>
      </c>
      <c r="NZ83" s="986">
        <f t="shared" si="1228"/>
        <v>100651737</v>
      </c>
      <c r="OA83" s="1016"/>
      <c r="OB83" s="898">
        <f t="shared" si="1229"/>
        <v>1</v>
      </c>
      <c r="OC83" s="898">
        <f t="shared" si="1230"/>
        <v>1</v>
      </c>
      <c r="OD83" s="899">
        <f t="shared" si="1231"/>
        <v>1</v>
      </c>
      <c r="OE83" s="899">
        <f t="shared" si="1232"/>
        <v>1</v>
      </c>
      <c r="OF83" s="899">
        <f t="shared" si="1233"/>
        <v>1</v>
      </c>
      <c r="OG83" s="899">
        <f t="shared" si="1234"/>
        <v>1</v>
      </c>
      <c r="OH83" s="966">
        <f t="shared" si="1235"/>
        <v>100651737</v>
      </c>
      <c r="OI83" s="901">
        <f t="shared" si="1236"/>
        <v>0</v>
      </c>
      <c r="OL83" s="958" t="s">
        <v>810</v>
      </c>
      <c r="OM83" s="1012" t="s">
        <v>457</v>
      </c>
      <c r="ON83" s="1013" t="s">
        <v>148</v>
      </c>
      <c r="OO83" s="1014">
        <f>85+172</f>
        <v>257</v>
      </c>
      <c r="OP83" s="1015">
        <v>37187</v>
      </c>
      <c r="OQ83" s="1025">
        <f t="shared" si="1237"/>
        <v>9557059</v>
      </c>
      <c r="OR83" s="1016"/>
      <c r="OS83" s="898">
        <f t="shared" si="1238"/>
        <v>1</v>
      </c>
      <c r="OT83" s="898">
        <f t="shared" si="1239"/>
        <v>1</v>
      </c>
      <c r="OU83" s="899">
        <f t="shared" si="1240"/>
        <v>1</v>
      </c>
      <c r="OV83" s="899">
        <f t="shared" si="1241"/>
        <v>1</v>
      </c>
      <c r="OW83" s="899">
        <f t="shared" si="1242"/>
        <v>1</v>
      </c>
      <c r="OX83" s="899">
        <f t="shared" si="1243"/>
        <v>1</v>
      </c>
      <c r="OY83" s="966">
        <f t="shared" si="1244"/>
        <v>9557059</v>
      </c>
      <c r="OZ83" s="901">
        <f t="shared" si="1245"/>
        <v>0</v>
      </c>
      <c r="PC83" s="958" t="s">
        <v>810</v>
      </c>
      <c r="PD83" s="1012" t="s">
        <v>457</v>
      </c>
      <c r="PE83" s="1013" t="s">
        <v>148</v>
      </c>
      <c r="PF83" s="1014">
        <v>257</v>
      </c>
      <c r="PG83" s="1059">
        <v>32955</v>
      </c>
      <c r="PH83" s="1029">
        <v>8469435</v>
      </c>
      <c r="PI83" s="1024"/>
      <c r="PJ83" s="898">
        <f t="shared" si="1246"/>
        <v>1</v>
      </c>
      <c r="PK83" s="898">
        <f t="shared" si="1247"/>
        <v>1</v>
      </c>
      <c r="PL83" s="899">
        <f t="shared" si="1248"/>
        <v>1</v>
      </c>
      <c r="PM83" s="899">
        <f t="shared" si="1249"/>
        <v>1</v>
      </c>
      <c r="PN83" s="899">
        <f t="shared" si="1250"/>
        <v>1</v>
      </c>
      <c r="PO83" s="899">
        <f t="shared" si="1251"/>
        <v>1</v>
      </c>
      <c r="PP83" s="966">
        <f t="shared" si="1252"/>
        <v>8469435</v>
      </c>
      <c r="PQ83" s="901">
        <f t="shared" si="1253"/>
        <v>0</v>
      </c>
      <c r="PT83" s="958" t="s">
        <v>810</v>
      </c>
      <c r="PU83" s="1012" t="s">
        <v>457</v>
      </c>
      <c r="PV83" s="1013" t="s">
        <v>148</v>
      </c>
      <c r="PW83" s="1014">
        <f>85+172</f>
        <v>257</v>
      </c>
      <c r="PX83" s="1015">
        <v>46099</v>
      </c>
      <c r="PY83" s="1025">
        <f t="shared" si="1254"/>
        <v>11847443</v>
      </c>
      <c r="PZ83" s="1016"/>
      <c r="QA83" s="898">
        <f t="shared" si="1255"/>
        <v>1</v>
      </c>
      <c r="QB83" s="898">
        <f t="shared" si="1256"/>
        <v>1</v>
      </c>
      <c r="QC83" s="899">
        <f t="shared" si="1257"/>
        <v>1</v>
      </c>
      <c r="QD83" s="899">
        <f t="shared" si="1258"/>
        <v>1</v>
      </c>
      <c r="QE83" s="899">
        <f t="shared" si="1259"/>
        <v>1</v>
      </c>
      <c r="QF83" s="899">
        <f t="shared" si="1260"/>
        <v>1</v>
      </c>
      <c r="QG83" s="966">
        <f t="shared" si="1261"/>
        <v>11847443</v>
      </c>
      <c r="QH83" s="901">
        <f t="shared" si="1262"/>
        <v>0</v>
      </c>
      <c r="QK83" s="958" t="s">
        <v>810</v>
      </c>
      <c r="QL83" s="1012" t="s">
        <v>457</v>
      </c>
      <c r="QM83" s="1013" t="s">
        <v>148</v>
      </c>
      <c r="QN83" s="1014">
        <f>85+172</f>
        <v>257</v>
      </c>
      <c r="QO83" s="1021">
        <v>52103.219999999994</v>
      </c>
      <c r="QP83" s="1028">
        <f t="shared" si="1263"/>
        <v>13390528</v>
      </c>
      <c r="QQ83" s="1016"/>
      <c r="QR83" s="898">
        <f t="shared" si="1264"/>
        <v>1</v>
      </c>
      <c r="QS83" s="898">
        <f t="shared" si="1265"/>
        <v>1</v>
      </c>
      <c r="QT83" s="899">
        <f t="shared" si="1266"/>
        <v>1</v>
      </c>
      <c r="QU83" s="899">
        <f t="shared" si="1267"/>
        <v>1</v>
      </c>
      <c r="QV83" s="899">
        <f t="shared" si="1268"/>
        <v>1</v>
      </c>
      <c r="QW83" s="899">
        <f t="shared" si="1269"/>
        <v>1</v>
      </c>
      <c r="QX83" s="966">
        <f t="shared" si="1270"/>
        <v>13390528</v>
      </c>
      <c r="QY83" s="901">
        <f t="shared" si="1271"/>
        <v>0</v>
      </c>
      <c r="RB83" s="405"/>
      <c r="RC83" s="406"/>
      <c r="RD83" s="407"/>
      <c r="RE83" s="408"/>
      <c r="RF83" s="409"/>
      <c r="RG83" s="410"/>
      <c r="RH83" s="410"/>
      <c r="RI83" s="898"/>
      <c r="RJ83" s="898"/>
      <c r="RK83" s="934"/>
      <c r="RL83" s="934"/>
      <c r="RM83" s="934"/>
      <c r="RN83" s="934"/>
      <c r="RO83" s="935"/>
      <c r="RP83" s="936"/>
      <c r="RS83" s="405"/>
      <c r="RT83" s="406"/>
      <c r="RU83" s="407"/>
      <c r="RV83" s="408"/>
      <c r="RW83" s="409"/>
      <c r="RX83" s="410"/>
      <c r="RY83" s="410"/>
      <c r="RZ83" s="898"/>
      <c r="SA83" s="898"/>
      <c r="SB83" s="934"/>
      <c r="SC83" s="934"/>
      <c r="SD83" s="934"/>
      <c r="SE83" s="934"/>
      <c r="SF83" s="935"/>
      <c r="SG83" s="936"/>
      <c r="SJ83" s="405"/>
      <c r="SK83" s="406"/>
      <c r="SL83" s="407"/>
      <c r="SM83" s="408"/>
      <c r="SN83" s="409"/>
      <c r="SO83" s="410"/>
      <c r="SP83" s="410"/>
      <c r="SQ83" s="898"/>
      <c r="SR83" s="898"/>
      <c r="SS83" s="934"/>
      <c r="ST83" s="934"/>
      <c r="SU83" s="934"/>
      <c r="SV83" s="934"/>
      <c r="SW83" s="935"/>
      <c r="SX83" s="936"/>
    </row>
    <row r="84" spans="2:518" ht="109.5" customHeight="1" thickTop="1" thickBot="1">
      <c r="B84" s="958" t="s">
        <v>811</v>
      </c>
      <c r="C84" s="1012" t="s">
        <v>458</v>
      </c>
      <c r="D84" s="1013" t="s">
        <v>148</v>
      </c>
      <c r="E84" s="1014">
        <v>14</v>
      </c>
      <c r="F84" s="1015"/>
      <c r="G84" s="1025">
        <f t="shared" si="1031"/>
        <v>0</v>
      </c>
      <c r="H84" s="1016"/>
      <c r="K84" s="958" t="s">
        <v>811</v>
      </c>
      <c r="L84" s="1012" t="s">
        <v>458</v>
      </c>
      <c r="M84" s="1013" t="s">
        <v>148</v>
      </c>
      <c r="N84" s="1014">
        <v>14</v>
      </c>
      <c r="O84" s="1043">
        <v>53200</v>
      </c>
      <c r="P84" s="1025">
        <f t="shared" si="1032"/>
        <v>744800</v>
      </c>
      <c r="Q84" s="1016"/>
      <c r="R84" s="898">
        <f t="shared" si="1033"/>
        <v>1</v>
      </c>
      <c r="S84" s="898">
        <f t="shared" si="1034"/>
        <v>1</v>
      </c>
      <c r="T84" s="899">
        <f t="shared" si="1035"/>
        <v>1</v>
      </c>
      <c r="U84" s="899">
        <f t="shared" si="1036"/>
        <v>1</v>
      </c>
      <c r="V84" s="899">
        <f t="shared" si="1037"/>
        <v>1</v>
      </c>
      <c r="W84" s="899">
        <f t="shared" si="1038"/>
        <v>1</v>
      </c>
      <c r="X84" s="966">
        <f t="shared" si="1039"/>
        <v>744800</v>
      </c>
      <c r="Y84" s="901">
        <f t="shared" si="1040"/>
        <v>0</v>
      </c>
      <c r="Z84" s="872"/>
      <c r="AA84" s="872"/>
      <c r="AB84" s="958" t="s">
        <v>811</v>
      </c>
      <c r="AC84" s="1012" t="s">
        <v>458</v>
      </c>
      <c r="AD84" s="1013" t="s">
        <v>148</v>
      </c>
      <c r="AE84" s="1014">
        <v>14</v>
      </c>
      <c r="AF84" s="1015">
        <v>65000</v>
      </c>
      <c r="AG84" s="1025">
        <f t="shared" si="1041"/>
        <v>910000</v>
      </c>
      <c r="AH84" s="1016"/>
      <c r="AI84" s="898">
        <f t="shared" si="1042"/>
        <v>1</v>
      </c>
      <c r="AJ84" s="898">
        <f t="shared" si="1043"/>
        <v>1</v>
      </c>
      <c r="AK84" s="899">
        <f t="shared" si="1044"/>
        <v>1</v>
      </c>
      <c r="AL84" s="899">
        <f t="shared" si="1045"/>
        <v>1</v>
      </c>
      <c r="AM84" s="899">
        <f t="shared" si="1046"/>
        <v>1</v>
      </c>
      <c r="AN84" s="899">
        <f t="shared" si="1047"/>
        <v>1</v>
      </c>
      <c r="AO84" s="966">
        <f t="shared" si="1048"/>
        <v>910000</v>
      </c>
      <c r="AP84" s="901">
        <f t="shared" si="1049"/>
        <v>0</v>
      </c>
      <c r="AQ84" s="872"/>
      <c r="AR84" s="872"/>
      <c r="AS84" s="958" t="s">
        <v>811</v>
      </c>
      <c r="AT84" s="1018" t="s">
        <v>458</v>
      </c>
      <c r="AU84" s="1013" t="s">
        <v>148</v>
      </c>
      <c r="AV84" s="1014">
        <v>14</v>
      </c>
      <c r="AW84" s="1019">
        <v>40500</v>
      </c>
      <c r="AX84" s="1026">
        <f t="shared" si="1050"/>
        <v>567000</v>
      </c>
      <c r="AY84" s="1016"/>
      <c r="AZ84" s="898">
        <f t="shared" si="1051"/>
        <v>1</v>
      </c>
      <c r="BA84" s="898">
        <f t="shared" si="1052"/>
        <v>1</v>
      </c>
      <c r="BB84" s="899">
        <f t="shared" si="1053"/>
        <v>1</v>
      </c>
      <c r="BC84" s="899">
        <f t="shared" si="1054"/>
        <v>1</v>
      </c>
      <c r="BD84" s="899">
        <f t="shared" si="1055"/>
        <v>1</v>
      </c>
      <c r="BE84" s="899">
        <f t="shared" si="1056"/>
        <v>1</v>
      </c>
      <c r="BF84" s="966">
        <f t="shared" si="1057"/>
        <v>567000</v>
      </c>
      <c r="BG84" s="901">
        <f t="shared" si="1058"/>
        <v>0</v>
      </c>
      <c r="BJ84" s="958" t="s">
        <v>811</v>
      </c>
      <c r="BK84" s="1012" t="s">
        <v>458</v>
      </c>
      <c r="BL84" s="1013" t="s">
        <v>148</v>
      </c>
      <c r="BM84" s="1014">
        <v>14</v>
      </c>
      <c r="BN84" s="1015">
        <v>75000</v>
      </c>
      <c r="BO84" s="1025">
        <f t="shared" si="1059"/>
        <v>1050000</v>
      </c>
      <c r="BP84" s="1016"/>
      <c r="BQ84" s="898">
        <f t="shared" si="1060"/>
        <v>1</v>
      </c>
      <c r="BR84" s="898">
        <f t="shared" si="1061"/>
        <v>1</v>
      </c>
      <c r="BS84" s="899">
        <f t="shared" si="1062"/>
        <v>1</v>
      </c>
      <c r="BT84" s="899">
        <f t="shared" si="1063"/>
        <v>1</v>
      </c>
      <c r="BU84" s="899">
        <f t="shared" si="1064"/>
        <v>1</v>
      </c>
      <c r="BV84" s="899">
        <f t="shared" si="1065"/>
        <v>1</v>
      </c>
      <c r="BW84" s="966">
        <f t="shared" si="1066"/>
        <v>1050000</v>
      </c>
      <c r="BX84" s="901">
        <f t="shared" si="1067"/>
        <v>0</v>
      </c>
      <c r="CA84" s="958" t="s">
        <v>811</v>
      </c>
      <c r="CB84" s="1012" t="s">
        <v>458</v>
      </c>
      <c r="CC84" s="1013" t="s">
        <v>148</v>
      </c>
      <c r="CD84" s="1014">
        <v>14</v>
      </c>
      <c r="CE84" s="1015">
        <v>54662</v>
      </c>
      <c r="CF84" s="1025">
        <f t="shared" si="1068"/>
        <v>765268</v>
      </c>
      <c r="CG84" s="1016"/>
      <c r="CH84" s="898">
        <f t="shared" si="1069"/>
        <v>1</v>
      </c>
      <c r="CI84" s="898">
        <f t="shared" si="1070"/>
        <v>1</v>
      </c>
      <c r="CJ84" s="899">
        <f t="shared" si="1071"/>
        <v>1</v>
      </c>
      <c r="CK84" s="899">
        <f t="shared" si="1072"/>
        <v>1</v>
      </c>
      <c r="CL84" s="899">
        <f t="shared" si="1073"/>
        <v>1</v>
      </c>
      <c r="CM84" s="899">
        <f t="shared" si="1074"/>
        <v>1</v>
      </c>
      <c r="CN84" s="966">
        <f t="shared" si="1075"/>
        <v>765268</v>
      </c>
      <c r="CO84" s="901">
        <f t="shared" si="1076"/>
        <v>0</v>
      </c>
      <c r="CR84" s="958" t="s">
        <v>811</v>
      </c>
      <c r="CS84" s="1012" t="s">
        <v>458</v>
      </c>
      <c r="CT84" s="1013" t="s">
        <v>148</v>
      </c>
      <c r="CU84" s="1014">
        <v>14</v>
      </c>
      <c r="CV84" s="1015">
        <v>174000</v>
      </c>
      <c r="CW84" s="1025">
        <f t="shared" si="1077"/>
        <v>2436000</v>
      </c>
      <c r="CX84" s="1016"/>
      <c r="CY84" s="898">
        <f t="shared" si="1078"/>
        <v>1</v>
      </c>
      <c r="CZ84" s="898">
        <f t="shared" si="1079"/>
        <v>1</v>
      </c>
      <c r="DA84" s="899">
        <f t="shared" si="1080"/>
        <v>1</v>
      </c>
      <c r="DB84" s="899">
        <f t="shared" si="1081"/>
        <v>1</v>
      </c>
      <c r="DC84" s="899">
        <f t="shared" si="1082"/>
        <v>1</v>
      </c>
      <c r="DD84" s="899">
        <f t="shared" si="1083"/>
        <v>1</v>
      </c>
      <c r="DE84" s="966">
        <f t="shared" si="1084"/>
        <v>2436000</v>
      </c>
      <c r="DF84" s="901">
        <f t="shared" si="1085"/>
        <v>0</v>
      </c>
      <c r="DI84" s="958" t="s">
        <v>811</v>
      </c>
      <c r="DJ84" s="1012" t="s">
        <v>458</v>
      </c>
      <c r="DK84" s="1013" t="s">
        <v>148</v>
      </c>
      <c r="DL84" s="1014">
        <v>14</v>
      </c>
      <c r="DM84" s="1015">
        <v>21221</v>
      </c>
      <c r="DN84" s="1025">
        <f t="shared" si="1086"/>
        <v>297094</v>
      </c>
      <c r="DO84" s="1016"/>
      <c r="DP84" s="898">
        <f t="shared" si="1087"/>
        <v>1</v>
      </c>
      <c r="DQ84" s="898">
        <f t="shared" si="1088"/>
        <v>1</v>
      </c>
      <c r="DR84" s="899">
        <f t="shared" si="1089"/>
        <v>1</v>
      </c>
      <c r="DS84" s="899">
        <f t="shared" si="1090"/>
        <v>1</v>
      </c>
      <c r="DT84" s="899">
        <f t="shared" si="1091"/>
        <v>1</v>
      </c>
      <c r="DU84" s="899">
        <f t="shared" si="1092"/>
        <v>1</v>
      </c>
      <c r="DV84" s="966">
        <f t="shared" si="1093"/>
        <v>297094</v>
      </c>
      <c r="DW84" s="901">
        <f t="shared" si="1094"/>
        <v>0</v>
      </c>
      <c r="DZ84" s="958" t="s">
        <v>811</v>
      </c>
      <c r="EA84" s="1012" t="s">
        <v>458</v>
      </c>
      <c r="EB84" s="1013" t="s">
        <v>148</v>
      </c>
      <c r="EC84" s="1014">
        <v>14</v>
      </c>
      <c r="ED84" s="1015">
        <v>33832</v>
      </c>
      <c r="EE84" s="1025">
        <f t="shared" si="1095"/>
        <v>473648</v>
      </c>
      <c r="EF84" s="1016"/>
      <c r="EG84" s="898">
        <f t="shared" si="1096"/>
        <v>1</v>
      </c>
      <c r="EH84" s="898">
        <f t="shared" si="1097"/>
        <v>1</v>
      </c>
      <c r="EI84" s="899">
        <f t="shared" si="1098"/>
        <v>1</v>
      </c>
      <c r="EJ84" s="899">
        <f t="shared" si="1099"/>
        <v>1</v>
      </c>
      <c r="EK84" s="899">
        <f t="shared" si="1100"/>
        <v>1</v>
      </c>
      <c r="EL84" s="899">
        <f t="shared" si="1101"/>
        <v>1</v>
      </c>
      <c r="EM84" s="966">
        <f t="shared" si="1102"/>
        <v>473648</v>
      </c>
      <c r="EN84" s="901">
        <f t="shared" si="1103"/>
        <v>0</v>
      </c>
      <c r="EQ84" s="958" t="s">
        <v>811</v>
      </c>
      <c r="ER84" s="1012" t="s">
        <v>458</v>
      </c>
      <c r="ES84" s="1013" t="s">
        <v>148</v>
      </c>
      <c r="ET84" s="1014">
        <v>14</v>
      </c>
      <c r="EU84" s="1015">
        <v>54900</v>
      </c>
      <c r="EV84" s="1025">
        <f t="shared" si="1104"/>
        <v>768600</v>
      </c>
      <c r="EW84" s="1016"/>
      <c r="EX84" s="898">
        <f t="shared" si="1105"/>
        <v>1</v>
      </c>
      <c r="EY84" s="898">
        <f t="shared" si="1106"/>
        <v>1</v>
      </c>
      <c r="EZ84" s="899">
        <f t="shared" si="1107"/>
        <v>1</v>
      </c>
      <c r="FA84" s="899">
        <f t="shared" si="1108"/>
        <v>1</v>
      </c>
      <c r="FB84" s="899">
        <f t="shared" si="1109"/>
        <v>1</v>
      </c>
      <c r="FC84" s="899">
        <f t="shared" si="1110"/>
        <v>1</v>
      </c>
      <c r="FD84" s="966">
        <f t="shared" si="1111"/>
        <v>768600</v>
      </c>
      <c r="FE84" s="901">
        <f t="shared" si="1112"/>
        <v>0</v>
      </c>
      <c r="FH84" s="958"/>
      <c r="FI84" s="1012"/>
      <c r="FJ84" s="1013"/>
      <c r="FK84" s="1014"/>
      <c r="FL84" s="1015"/>
      <c r="FM84" s="1025">
        <f t="shared" si="1113"/>
        <v>0</v>
      </c>
      <c r="FN84" s="1016"/>
      <c r="FO84" s="898" t="e">
        <f t="shared" si="1114"/>
        <v>#N/A</v>
      </c>
      <c r="FP84" s="898" t="e">
        <f t="shared" si="1115"/>
        <v>#N/A</v>
      </c>
      <c r="FQ84" s="899" t="e">
        <f t="shared" si="1116"/>
        <v>#N/A</v>
      </c>
      <c r="FR84" s="899">
        <f t="shared" si="1117"/>
        <v>0</v>
      </c>
      <c r="FS84" s="899">
        <f t="shared" si="1118"/>
        <v>0</v>
      </c>
      <c r="FT84" s="899" t="e">
        <f t="shared" si="1119"/>
        <v>#N/A</v>
      </c>
      <c r="FU84" s="966">
        <f t="shared" si="1120"/>
        <v>0</v>
      </c>
      <c r="FV84" s="901">
        <f t="shared" si="1121"/>
        <v>0</v>
      </c>
      <c r="FY84" s="958" t="s">
        <v>811</v>
      </c>
      <c r="FZ84" s="1012" t="s">
        <v>458</v>
      </c>
      <c r="GA84" s="1013" t="s">
        <v>148</v>
      </c>
      <c r="GB84" s="1014">
        <v>14</v>
      </c>
      <c r="GC84" s="1043">
        <v>53111</v>
      </c>
      <c r="GD84" s="1025">
        <f t="shared" si="1122"/>
        <v>743554</v>
      </c>
      <c r="GE84" s="1016"/>
      <c r="GF84" s="898">
        <f t="shared" si="1123"/>
        <v>1</v>
      </c>
      <c r="GG84" s="898">
        <f t="shared" si="1124"/>
        <v>1</v>
      </c>
      <c r="GH84" s="899">
        <f t="shared" si="1125"/>
        <v>1</v>
      </c>
      <c r="GI84" s="899">
        <f t="shared" si="1126"/>
        <v>1</v>
      </c>
      <c r="GJ84" s="899">
        <f t="shared" si="1127"/>
        <v>1</v>
      </c>
      <c r="GK84" s="899">
        <f t="shared" si="1128"/>
        <v>1</v>
      </c>
      <c r="GL84" s="966">
        <f t="shared" si="1129"/>
        <v>743554</v>
      </c>
      <c r="GM84" s="901">
        <f t="shared" si="1130"/>
        <v>0</v>
      </c>
      <c r="GP84" s="958" t="s">
        <v>811</v>
      </c>
      <c r="GQ84" s="1012" t="s">
        <v>458</v>
      </c>
      <c r="GR84" s="1013" t="s">
        <v>148</v>
      </c>
      <c r="GS84" s="1014">
        <v>14</v>
      </c>
      <c r="GT84" s="1015">
        <v>55000</v>
      </c>
      <c r="GU84" s="1025">
        <f t="shared" si="1131"/>
        <v>770000</v>
      </c>
      <c r="GV84" s="1016"/>
      <c r="GW84" s="898">
        <f t="shared" si="1132"/>
        <v>1</v>
      </c>
      <c r="GX84" s="898">
        <f t="shared" si="1133"/>
        <v>1</v>
      </c>
      <c r="GY84" s="899">
        <f t="shared" si="1134"/>
        <v>1</v>
      </c>
      <c r="GZ84" s="899">
        <f t="shared" si="1135"/>
        <v>1</v>
      </c>
      <c r="HA84" s="899">
        <f t="shared" si="1136"/>
        <v>1</v>
      </c>
      <c r="HB84" s="899">
        <f t="shared" si="1137"/>
        <v>1</v>
      </c>
      <c r="HC84" s="966">
        <f t="shared" si="1138"/>
        <v>770000</v>
      </c>
      <c r="HD84" s="901">
        <f t="shared" si="1139"/>
        <v>0</v>
      </c>
      <c r="HG84" s="958" t="s">
        <v>811</v>
      </c>
      <c r="HH84" s="1012" t="s">
        <v>458</v>
      </c>
      <c r="HI84" s="1013" t="s">
        <v>148</v>
      </c>
      <c r="HJ84" s="1014">
        <v>14</v>
      </c>
      <c r="HK84" s="1015">
        <v>74138</v>
      </c>
      <c r="HL84" s="1025">
        <f t="shared" si="1272"/>
        <v>1037932</v>
      </c>
      <c r="HM84" s="1016"/>
      <c r="HN84" s="898">
        <f t="shared" si="1140"/>
        <v>1</v>
      </c>
      <c r="HO84" s="898">
        <f t="shared" si="1141"/>
        <v>1</v>
      </c>
      <c r="HP84" s="899">
        <f t="shared" si="1142"/>
        <v>1</v>
      </c>
      <c r="HQ84" s="899">
        <f t="shared" si="1143"/>
        <v>1</v>
      </c>
      <c r="HR84" s="899">
        <f t="shared" si="1144"/>
        <v>1</v>
      </c>
      <c r="HS84" s="899">
        <f t="shared" si="1145"/>
        <v>1</v>
      </c>
      <c r="HT84" s="966">
        <f t="shared" si="1146"/>
        <v>1037932</v>
      </c>
      <c r="HU84" s="901">
        <f t="shared" si="1147"/>
        <v>0</v>
      </c>
      <c r="HX84" s="958" t="s">
        <v>811</v>
      </c>
      <c r="HY84" s="1012" t="s">
        <v>458</v>
      </c>
      <c r="HZ84" s="1013" t="s">
        <v>148</v>
      </c>
      <c r="IA84" s="1014">
        <v>14</v>
      </c>
      <c r="IB84" s="1020">
        <v>203932</v>
      </c>
      <c r="IC84" s="1027">
        <f t="shared" si="1148"/>
        <v>2855048</v>
      </c>
      <c r="ID84" s="1016"/>
      <c r="IE84" s="898">
        <f t="shared" si="1149"/>
        <v>1</v>
      </c>
      <c r="IF84" s="898">
        <f t="shared" si="1150"/>
        <v>1</v>
      </c>
      <c r="IG84" s="899">
        <f t="shared" si="1151"/>
        <v>1</v>
      </c>
      <c r="IH84" s="899">
        <f t="shared" si="1152"/>
        <v>1</v>
      </c>
      <c r="II84" s="899">
        <f t="shared" si="1153"/>
        <v>1</v>
      </c>
      <c r="IJ84" s="899">
        <f t="shared" si="1154"/>
        <v>1</v>
      </c>
      <c r="IK84" s="966">
        <f t="shared" si="1155"/>
        <v>2855048</v>
      </c>
      <c r="IL84" s="901">
        <f t="shared" si="1156"/>
        <v>0</v>
      </c>
      <c r="IO84" s="958" t="s">
        <v>811</v>
      </c>
      <c r="IP84" s="1012" t="s">
        <v>458</v>
      </c>
      <c r="IQ84" s="1013" t="s">
        <v>148</v>
      </c>
      <c r="IR84" s="1014">
        <v>14</v>
      </c>
      <c r="IS84" s="1015">
        <v>39000</v>
      </c>
      <c r="IT84" s="1025">
        <f t="shared" si="1157"/>
        <v>546000</v>
      </c>
      <c r="IU84" s="1016"/>
      <c r="IV84" s="898">
        <f t="shared" si="1158"/>
        <v>1</v>
      </c>
      <c r="IW84" s="898">
        <f t="shared" si="1159"/>
        <v>1</v>
      </c>
      <c r="IX84" s="899">
        <f t="shared" si="1160"/>
        <v>1</v>
      </c>
      <c r="IY84" s="899">
        <f t="shared" si="1161"/>
        <v>1</v>
      </c>
      <c r="IZ84" s="899">
        <f t="shared" si="1162"/>
        <v>1</v>
      </c>
      <c r="JA84" s="899">
        <f t="shared" si="1163"/>
        <v>1</v>
      </c>
      <c r="JB84" s="966">
        <f t="shared" si="1164"/>
        <v>546000</v>
      </c>
      <c r="JC84" s="901">
        <f t="shared" si="1165"/>
        <v>0</v>
      </c>
      <c r="JF84" s="958" t="s">
        <v>811</v>
      </c>
      <c r="JG84" s="1012" t="s">
        <v>458</v>
      </c>
      <c r="JH84" s="1013" t="s">
        <v>148</v>
      </c>
      <c r="JI84" s="1014">
        <v>14</v>
      </c>
      <c r="JJ84" s="1015">
        <v>48000</v>
      </c>
      <c r="JK84" s="1025">
        <f t="shared" si="1166"/>
        <v>672000</v>
      </c>
      <c r="JL84" s="1016"/>
      <c r="JM84" s="898">
        <f t="shared" si="1167"/>
        <v>1</v>
      </c>
      <c r="JN84" s="898">
        <f t="shared" si="1168"/>
        <v>1</v>
      </c>
      <c r="JO84" s="899">
        <f t="shared" si="1169"/>
        <v>1</v>
      </c>
      <c r="JP84" s="899">
        <f t="shared" si="1170"/>
        <v>1</v>
      </c>
      <c r="JQ84" s="899">
        <f t="shared" si="1171"/>
        <v>1</v>
      </c>
      <c r="JR84" s="899">
        <f t="shared" si="1172"/>
        <v>1</v>
      </c>
      <c r="JS84" s="966">
        <f t="shared" si="1173"/>
        <v>672000</v>
      </c>
      <c r="JT84" s="901">
        <f t="shared" si="1174"/>
        <v>0</v>
      </c>
      <c r="JW84" s="958" t="s">
        <v>811</v>
      </c>
      <c r="JX84" s="1012" t="s">
        <v>458</v>
      </c>
      <c r="JY84" s="1013" t="s">
        <v>148</v>
      </c>
      <c r="JZ84" s="1014">
        <v>14</v>
      </c>
      <c r="KA84" s="1015">
        <v>86939.953999999998</v>
      </c>
      <c r="KB84" s="1025">
        <f t="shared" si="1175"/>
        <v>1217159</v>
      </c>
      <c r="KC84" s="1016"/>
      <c r="KD84" s="898">
        <f t="shared" si="1176"/>
        <v>1</v>
      </c>
      <c r="KE84" s="898">
        <f t="shared" si="1177"/>
        <v>1</v>
      </c>
      <c r="KF84" s="899">
        <f t="shared" si="1178"/>
        <v>1</v>
      </c>
      <c r="KG84" s="899">
        <f t="shared" si="1179"/>
        <v>1</v>
      </c>
      <c r="KH84" s="899">
        <f t="shared" si="1180"/>
        <v>1</v>
      </c>
      <c r="KI84" s="899">
        <f t="shared" si="1181"/>
        <v>1</v>
      </c>
      <c r="KJ84" s="966">
        <f t="shared" si="1182"/>
        <v>1217159</v>
      </c>
      <c r="KK84" s="901">
        <f t="shared" si="1183"/>
        <v>0</v>
      </c>
      <c r="KN84" s="958" t="s">
        <v>811</v>
      </c>
      <c r="KO84" s="1012" t="s">
        <v>458</v>
      </c>
      <c r="KP84" s="1013" t="s">
        <v>148</v>
      </c>
      <c r="KQ84" s="1014">
        <v>14</v>
      </c>
      <c r="KR84" s="1015">
        <v>43626</v>
      </c>
      <c r="KS84" s="1025">
        <f t="shared" si="1184"/>
        <v>610764</v>
      </c>
      <c r="KT84" s="1016"/>
      <c r="KU84" s="898">
        <f t="shared" si="1185"/>
        <v>1</v>
      </c>
      <c r="KV84" s="898">
        <f t="shared" si="1186"/>
        <v>1</v>
      </c>
      <c r="KW84" s="899">
        <f t="shared" si="1187"/>
        <v>1</v>
      </c>
      <c r="KX84" s="899">
        <f t="shared" si="1188"/>
        <v>1</v>
      </c>
      <c r="KY84" s="899">
        <f t="shared" si="1189"/>
        <v>1</v>
      </c>
      <c r="KZ84" s="899">
        <f t="shared" si="1190"/>
        <v>1</v>
      </c>
      <c r="LA84" s="966">
        <f t="shared" si="1191"/>
        <v>610764</v>
      </c>
      <c r="LB84" s="901">
        <f t="shared" si="1192"/>
        <v>0</v>
      </c>
      <c r="LE84" s="958" t="s">
        <v>811</v>
      </c>
      <c r="LF84" s="1012" t="s">
        <v>458</v>
      </c>
      <c r="LG84" s="1013" t="s">
        <v>148</v>
      </c>
      <c r="LH84" s="1014">
        <v>14</v>
      </c>
      <c r="LI84" s="1021">
        <v>51844</v>
      </c>
      <c r="LJ84" s="1028">
        <f t="shared" si="1193"/>
        <v>725816</v>
      </c>
      <c r="LK84" s="1016"/>
      <c r="LL84" s="898">
        <f t="shared" si="1194"/>
        <v>1</v>
      </c>
      <c r="LM84" s="898">
        <f t="shared" si="1195"/>
        <v>1</v>
      </c>
      <c r="LN84" s="899">
        <f t="shared" si="1196"/>
        <v>1</v>
      </c>
      <c r="LO84" s="899">
        <f t="shared" si="1197"/>
        <v>1</v>
      </c>
      <c r="LP84" s="899">
        <f t="shared" si="1198"/>
        <v>1</v>
      </c>
      <c r="LQ84" s="899">
        <f t="shared" si="1199"/>
        <v>1</v>
      </c>
      <c r="LR84" s="966">
        <f t="shared" si="1200"/>
        <v>725816</v>
      </c>
      <c r="LS84" s="901">
        <f t="shared" si="1201"/>
        <v>0</v>
      </c>
      <c r="LV84" s="958" t="s">
        <v>811</v>
      </c>
      <c r="LW84" s="1012" t="s">
        <v>458</v>
      </c>
      <c r="LX84" s="1013" t="s">
        <v>148</v>
      </c>
      <c r="LY84" s="1014">
        <v>14</v>
      </c>
      <c r="LZ84" s="1015">
        <v>74750</v>
      </c>
      <c r="MA84" s="1025">
        <f t="shared" si="1202"/>
        <v>1046500</v>
      </c>
      <c r="MB84" s="1016"/>
      <c r="MC84" s="898">
        <f t="shared" si="1203"/>
        <v>1</v>
      </c>
      <c r="MD84" s="898">
        <f t="shared" si="1204"/>
        <v>1</v>
      </c>
      <c r="ME84" s="899">
        <f t="shared" si="1205"/>
        <v>1</v>
      </c>
      <c r="MF84" s="899">
        <f t="shared" si="1206"/>
        <v>1</v>
      </c>
      <c r="MG84" s="899">
        <f t="shared" si="1207"/>
        <v>1</v>
      </c>
      <c r="MH84" s="899">
        <f t="shared" si="1208"/>
        <v>1</v>
      </c>
      <c r="MI84" s="966">
        <f t="shared" si="1209"/>
        <v>1046500</v>
      </c>
      <c r="MJ84" s="901">
        <f t="shared" si="1210"/>
        <v>0</v>
      </c>
      <c r="MM84" s="958" t="s">
        <v>811</v>
      </c>
      <c r="MN84" s="1012" t="s">
        <v>458</v>
      </c>
      <c r="MO84" s="1013" t="s">
        <v>148</v>
      </c>
      <c r="MP84" s="1014">
        <v>14</v>
      </c>
      <c r="MQ84" s="1015">
        <v>98000</v>
      </c>
      <c r="MR84" s="1025">
        <f t="shared" si="1211"/>
        <v>1372000</v>
      </c>
      <c r="MS84" s="1016"/>
      <c r="MT84" s="898">
        <f t="shared" si="1212"/>
        <v>1</v>
      </c>
      <c r="MU84" s="898">
        <f t="shared" si="1213"/>
        <v>1</v>
      </c>
      <c r="MV84" s="899">
        <f t="shared" si="1214"/>
        <v>1</v>
      </c>
      <c r="MW84" s="899">
        <f t="shared" si="1215"/>
        <v>1</v>
      </c>
      <c r="MX84" s="899">
        <f t="shared" si="1216"/>
        <v>1</v>
      </c>
      <c r="MY84" s="899">
        <f t="shared" si="1217"/>
        <v>1</v>
      </c>
      <c r="MZ84" s="966">
        <f t="shared" si="1218"/>
        <v>1372000</v>
      </c>
      <c r="NA84" s="901">
        <f t="shared" si="1219"/>
        <v>0</v>
      </c>
      <c r="ND84" s="975" t="s">
        <v>811</v>
      </c>
      <c r="NE84" s="976" t="s">
        <v>458</v>
      </c>
      <c r="NF84" s="977" t="s">
        <v>148</v>
      </c>
      <c r="NG84" s="978">
        <v>14</v>
      </c>
      <c r="NH84" s="979">
        <v>315000</v>
      </c>
      <c r="NI84" s="980">
        <v>4410000</v>
      </c>
      <c r="NJ84" s="1016"/>
      <c r="NK84" s="898">
        <f t="shared" si="1220"/>
        <v>1</v>
      </c>
      <c r="NL84" s="898">
        <f t="shared" si="1221"/>
        <v>1</v>
      </c>
      <c r="NM84" s="899">
        <f t="shared" si="1222"/>
        <v>1</v>
      </c>
      <c r="NN84" s="899">
        <f t="shared" si="1223"/>
        <v>1</v>
      </c>
      <c r="NO84" s="899">
        <f t="shared" si="1224"/>
        <v>1</v>
      </c>
      <c r="NP84" s="899">
        <f t="shared" si="1225"/>
        <v>1</v>
      </c>
      <c r="NQ84" s="966">
        <f t="shared" si="1226"/>
        <v>4410000</v>
      </c>
      <c r="NR84" s="901">
        <f t="shared" si="1227"/>
        <v>0</v>
      </c>
      <c r="NU84" s="981" t="s">
        <v>811</v>
      </c>
      <c r="NV84" s="982" t="s">
        <v>458</v>
      </c>
      <c r="NW84" s="983" t="s">
        <v>148</v>
      </c>
      <c r="NX84" s="984">
        <v>14</v>
      </c>
      <c r="NY84" s="1022">
        <v>320500</v>
      </c>
      <c r="NZ84" s="986">
        <f t="shared" si="1228"/>
        <v>4487000</v>
      </c>
      <c r="OA84" s="1016"/>
      <c r="OB84" s="898">
        <f t="shared" si="1229"/>
        <v>1</v>
      </c>
      <c r="OC84" s="898">
        <f t="shared" si="1230"/>
        <v>1</v>
      </c>
      <c r="OD84" s="899">
        <f t="shared" si="1231"/>
        <v>1</v>
      </c>
      <c r="OE84" s="899">
        <f t="shared" si="1232"/>
        <v>1</v>
      </c>
      <c r="OF84" s="899">
        <f t="shared" si="1233"/>
        <v>1</v>
      </c>
      <c r="OG84" s="899">
        <f t="shared" si="1234"/>
        <v>1</v>
      </c>
      <c r="OH84" s="966">
        <f t="shared" si="1235"/>
        <v>4487000</v>
      </c>
      <c r="OI84" s="901">
        <f t="shared" si="1236"/>
        <v>0</v>
      </c>
      <c r="OL84" s="958" t="s">
        <v>811</v>
      </c>
      <c r="OM84" s="1012" t="s">
        <v>458</v>
      </c>
      <c r="ON84" s="1013" t="s">
        <v>148</v>
      </c>
      <c r="OO84" s="1014">
        <v>14</v>
      </c>
      <c r="OP84" s="1015">
        <v>49321</v>
      </c>
      <c r="OQ84" s="1025">
        <f t="shared" si="1237"/>
        <v>690494</v>
      </c>
      <c r="OR84" s="1016"/>
      <c r="OS84" s="898">
        <f t="shared" si="1238"/>
        <v>1</v>
      </c>
      <c r="OT84" s="898">
        <f t="shared" si="1239"/>
        <v>1</v>
      </c>
      <c r="OU84" s="899">
        <f t="shared" si="1240"/>
        <v>1</v>
      </c>
      <c r="OV84" s="899">
        <f t="shared" si="1241"/>
        <v>1</v>
      </c>
      <c r="OW84" s="899">
        <f t="shared" si="1242"/>
        <v>1</v>
      </c>
      <c r="OX84" s="899">
        <f t="shared" si="1243"/>
        <v>1</v>
      </c>
      <c r="OY84" s="966">
        <f t="shared" si="1244"/>
        <v>690494</v>
      </c>
      <c r="OZ84" s="901">
        <f t="shared" si="1245"/>
        <v>0</v>
      </c>
      <c r="PC84" s="958" t="s">
        <v>811</v>
      </c>
      <c r="PD84" s="1012" t="s">
        <v>458</v>
      </c>
      <c r="PE84" s="1013" t="s">
        <v>148</v>
      </c>
      <c r="PF84" s="1014">
        <v>14</v>
      </c>
      <c r="PG84" s="1059">
        <v>43940</v>
      </c>
      <c r="PH84" s="1029">
        <v>615160</v>
      </c>
      <c r="PI84" s="1024"/>
      <c r="PJ84" s="898">
        <f t="shared" si="1246"/>
        <v>1</v>
      </c>
      <c r="PK84" s="898">
        <f t="shared" si="1247"/>
        <v>1</v>
      </c>
      <c r="PL84" s="899">
        <f t="shared" si="1248"/>
        <v>1</v>
      </c>
      <c r="PM84" s="899">
        <f t="shared" si="1249"/>
        <v>1</v>
      </c>
      <c r="PN84" s="899">
        <f t="shared" si="1250"/>
        <v>1</v>
      </c>
      <c r="PO84" s="899">
        <f t="shared" si="1251"/>
        <v>1</v>
      </c>
      <c r="PP84" s="966">
        <f t="shared" si="1252"/>
        <v>615160</v>
      </c>
      <c r="PQ84" s="901">
        <f t="shared" si="1253"/>
        <v>0</v>
      </c>
      <c r="PT84" s="958" t="s">
        <v>811</v>
      </c>
      <c r="PU84" s="1012" t="s">
        <v>458</v>
      </c>
      <c r="PV84" s="1013" t="s">
        <v>148</v>
      </c>
      <c r="PW84" s="1014">
        <v>14</v>
      </c>
      <c r="PX84" s="1015">
        <v>54860</v>
      </c>
      <c r="PY84" s="1025">
        <f t="shared" si="1254"/>
        <v>768040</v>
      </c>
      <c r="PZ84" s="1016"/>
      <c r="QA84" s="898">
        <f t="shared" si="1255"/>
        <v>1</v>
      </c>
      <c r="QB84" s="898">
        <f t="shared" si="1256"/>
        <v>1</v>
      </c>
      <c r="QC84" s="899">
        <f t="shared" si="1257"/>
        <v>1</v>
      </c>
      <c r="QD84" s="899">
        <f t="shared" si="1258"/>
        <v>1</v>
      </c>
      <c r="QE84" s="899">
        <f t="shared" si="1259"/>
        <v>1</v>
      </c>
      <c r="QF84" s="899">
        <f t="shared" si="1260"/>
        <v>1</v>
      </c>
      <c r="QG84" s="966">
        <f t="shared" si="1261"/>
        <v>768040</v>
      </c>
      <c r="QH84" s="901">
        <f t="shared" si="1262"/>
        <v>0</v>
      </c>
      <c r="QK84" s="958" t="s">
        <v>811</v>
      </c>
      <c r="QL84" s="1012" t="s">
        <v>458</v>
      </c>
      <c r="QM84" s="1013" t="s">
        <v>148</v>
      </c>
      <c r="QN84" s="1014">
        <v>14</v>
      </c>
      <c r="QO84" s="1021">
        <v>52103.219999999994</v>
      </c>
      <c r="QP84" s="1028">
        <f t="shared" si="1263"/>
        <v>729445</v>
      </c>
      <c r="QQ84" s="1016"/>
      <c r="QR84" s="898">
        <f t="shared" si="1264"/>
        <v>1</v>
      </c>
      <c r="QS84" s="898">
        <f t="shared" si="1265"/>
        <v>1</v>
      </c>
      <c r="QT84" s="899">
        <f t="shared" si="1266"/>
        <v>1</v>
      </c>
      <c r="QU84" s="899">
        <f t="shared" si="1267"/>
        <v>1</v>
      </c>
      <c r="QV84" s="899">
        <f t="shared" si="1268"/>
        <v>1</v>
      </c>
      <c r="QW84" s="899">
        <f t="shared" si="1269"/>
        <v>1</v>
      </c>
      <c r="QX84" s="966">
        <f t="shared" si="1270"/>
        <v>729445</v>
      </c>
      <c r="QY84" s="901">
        <f t="shared" si="1271"/>
        <v>0</v>
      </c>
      <c r="RB84" s="405"/>
      <c r="RC84" s="406"/>
      <c r="RD84" s="407"/>
      <c r="RE84" s="408"/>
      <c r="RF84" s="409"/>
      <c r="RG84" s="410"/>
      <c r="RH84" s="410"/>
      <c r="RI84" s="898"/>
      <c r="RJ84" s="898"/>
      <c r="RK84" s="934"/>
      <c r="RL84" s="934"/>
      <c r="RM84" s="934"/>
      <c r="RN84" s="934"/>
      <c r="RO84" s="935"/>
      <c r="RP84" s="936"/>
      <c r="RS84" s="405"/>
      <c r="RT84" s="406"/>
      <c r="RU84" s="407"/>
      <c r="RV84" s="408"/>
      <c r="RW84" s="409"/>
      <c r="RX84" s="410"/>
      <c r="RY84" s="410"/>
      <c r="RZ84" s="898"/>
      <c r="SA84" s="898"/>
      <c r="SB84" s="934"/>
      <c r="SC84" s="934"/>
      <c r="SD84" s="934"/>
      <c r="SE84" s="934"/>
      <c r="SF84" s="935"/>
      <c r="SG84" s="936"/>
      <c r="SJ84" s="405"/>
      <c r="SK84" s="406"/>
      <c r="SL84" s="407"/>
      <c r="SM84" s="408"/>
      <c r="SN84" s="409"/>
      <c r="SO84" s="410"/>
      <c r="SP84" s="410"/>
      <c r="SQ84" s="898"/>
      <c r="SR84" s="898"/>
      <c r="SS84" s="934"/>
      <c r="ST84" s="934"/>
      <c r="SU84" s="934"/>
      <c r="SV84" s="934"/>
      <c r="SW84" s="935"/>
      <c r="SX84" s="936"/>
    </row>
    <row r="85" spans="2:518" ht="61.5" thickTop="1" thickBot="1">
      <c r="B85" s="958" t="s">
        <v>812</v>
      </c>
      <c r="C85" s="1012" t="s">
        <v>459</v>
      </c>
      <c r="D85" s="1013" t="s">
        <v>149</v>
      </c>
      <c r="E85" s="1014">
        <v>79</v>
      </c>
      <c r="F85" s="1015"/>
      <c r="G85" s="1025">
        <f t="shared" si="1031"/>
        <v>0</v>
      </c>
      <c r="H85" s="1016"/>
      <c r="K85" s="958" t="s">
        <v>812</v>
      </c>
      <c r="L85" s="1012" t="s">
        <v>459</v>
      </c>
      <c r="M85" s="1013" t="s">
        <v>149</v>
      </c>
      <c r="N85" s="1014">
        <v>79</v>
      </c>
      <c r="O85" s="1043">
        <v>12720</v>
      </c>
      <c r="P85" s="1025">
        <f t="shared" si="1032"/>
        <v>1004880</v>
      </c>
      <c r="Q85" s="1016"/>
      <c r="R85" s="898">
        <f t="shared" si="1033"/>
        <v>1</v>
      </c>
      <c r="S85" s="898">
        <f t="shared" si="1034"/>
        <v>1</v>
      </c>
      <c r="T85" s="899">
        <f t="shared" si="1035"/>
        <v>1</v>
      </c>
      <c r="U85" s="899">
        <f t="shared" si="1036"/>
        <v>1</v>
      </c>
      <c r="V85" s="899">
        <f t="shared" si="1037"/>
        <v>1</v>
      </c>
      <c r="W85" s="899">
        <f t="shared" si="1038"/>
        <v>1</v>
      </c>
      <c r="X85" s="966">
        <f t="shared" si="1039"/>
        <v>1004880</v>
      </c>
      <c r="Y85" s="901">
        <f t="shared" si="1040"/>
        <v>0</v>
      </c>
      <c r="Z85" s="872"/>
      <c r="AA85" s="872"/>
      <c r="AB85" s="958" t="s">
        <v>812</v>
      </c>
      <c r="AC85" s="1012" t="s">
        <v>459</v>
      </c>
      <c r="AD85" s="1013" t="s">
        <v>149</v>
      </c>
      <c r="AE85" s="1014">
        <v>79</v>
      </c>
      <c r="AF85" s="1015">
        <v>35000</v>
      </c>
      <c r="AG85" s="1025">
        <f t="shared" si="1041"/>
        <v>2765000</v>
      </c>
      <c r="AH85" s="1016"/>
      <c r="AI85" s="898">
        <f t="shared" si="1042"/>
        <v>1</v>
      </c>
      <c r="AJ85" s="898">
        <f t="shared" si="1043"/>
        <v>1</v>
      </c>
      <c r="AK85" s="899">
        <f t="shared" si="1044"/>
        <v>1</v>
      </c>
      <c r="AL85" s="899">
        <f t="shared" si="1045"/>
        <v>1</v>
      </c>
      <c r="AM85" s="899">
        <f t="shared" si="1046"/>
        <v>1</v>
      </c>
      <c r="AN85" s="899">
        <f t="shared" si="1047"/>
        <v>1</v>
      </c>
      <c r="AO85" s="966">
        <f t="shared" si="1048"/>
        <v>2765000</v>
      </c>
      <c r="AP85" s="901">
        <f t="shared" si="1049"/>
        <v>0</v>
      </c>
      <c r="AQ85" s="872"/>
      <c r="AR85" s="872"/>
      <c r="AS85" s="958" t="s">
        <v>812</v>
      </c>
      <c r="AT85" s="1018" t="s">
        <v>459</v>
      </c>
      <c r="AU85" s="1013" t="s">
        <v>149</v>
      </c>
      <c r="AV85" s="1014">
        <v>79</v>
      </c>
      <c r="AW85" s="1019">
        <v>35000</v>
      </c>
      <c r="AX85" s="1026">
        <f t="shared" si="1050"/>
        <v>2765000</v>
      </c>
      <c r="AY85" s="1016"/>
      <c r="AZ85" s="898">
        <f t="shared" si="1051"/>
        <v>1</v>
      </c>
      <c r="BA85" s="898">
        <f t="shared" si="1052"/>
        <v>1</v>
      </c>
      <c r="BB85" s="899">
        <f t="shared" si="1053"/>
        <v>1</v>
      </c>
      <c r="BC85" s="899">
        <f t="shared" si="1054"/>
        <v>1</v>
      </c>
      <c r="BD85" s="899">
        <f t="shared" si="1055"/>
        <v>1</v>
      </c>
      <c r="BE85" s="899">
        <f t="shared" si="1056"/>
        <v>1</v>
      </c>
      <c r="BF85" s="966">
        <f t="shared" si="1057"/>
        <v>2765000</v>
      </c>
      <c r="BG85" s="901">
        <f t="shared" si="1058"/>
        <v>0</v>
      </c>
      <c r="BJ85" s="958" t="s">
        <v>812</v>
      </c>
      <c r="BK85" s="1012" t="s">
        <v>459</v>
      </c>
      <c r="BL85" s="1013" t="s">
        <v>149</v>
      </c>
      <c r="BM85" s="1014">
        <v>79</v>
      </c>
      <c r="BN85" s="1015">
        <v>28500</v>
      </c>
      <c r="BO85" s="1025">
        <f t="shared" si="1059"/>
        <v>2251500</v>
      </c>
      <c r="BP85" s="1016"/>
      <c r="BQ85" s="898">
        <f t="shared" si="1060"/>
        <v>1</v>
      </c>
      <c r="BR85" s="898">
        <f t="shared" si="1061"/>
        <v>1</v>
      </c>
      <c r="BS85" s="899">
        <f t="shared" si="1062"/>
        <v>1</v>
      </c>
      <c r="BT85" s="899">
        <f t="shared" si="1063"/>
        <v>1</v>
      </c>
      <c r="BU85" s="899">
        <f t="shared" si="1064"/>
        <v>1</v>
      </c>
      <c r="BV85" s="899">
        <f t="shared" si="1065"/>
        <v>1</v>
      </c>
      <c r="BW85" s="966">
        <f t="shared" si="1066"/>
        <v>2251500</v>
      </c>
      <c r="BX85" s="901">
        <f t="shared" si="1067"/>
        <v>0</v>
      </c>
      <c r="CA85" s="958" t="s">
        <v>812</v>
      </c>
      <c r="CB85" s="1012" t="s">
        <v>459</v>
      </c>
      <c r="CC85" s="1013" t="s">
        <v>149</v>
      </c>
      <c r="CD85" s="1014">
        <v>79</v>
      </c>
      <c r="CE85" s="1015">
        <v>12389</v>
      </c>
      <c r="CF85" s="1025">
        <f t="shared" si="1068"/>
        <v>978731</v>
      </c>
      <c r="CG85" s="1016"/>
      <c r="CH85" s="898">
        <f t="shared" si="1069"/>
        <v>1</v>
      </c>
      <c r="CI85" s="898">
        <f t="shared" si="1070"/>
        <v>1</v>
      </c>
      <c r="CJ85" s="899">
        <f t="shared" si="1071"/>
        <v>1</v>
      </c>
      <c r="CK85" s="899">
        <f t="shared" si="1072"/>
        <v>1</v>
      </c>
      <c r="CL85" s="899">
        <f t="shared" si="1073"/>
        <v>1</v>
      </c>
      <c r="CM85" s="899">
        <f t="shared" si="1074"/>
        <v>1</v>
      </c>
      <c r="CN85" s="966">
        <f t="shared" si="1075"/>
        <v>978731</v>
      </c>
      <c r="CO85" s="901">
        <f t="shared" si="1076"/>
        <v>0</v>
      </c>
      <c r="CR85" s="958" t="s">
        <v>812</v>
      </c>
      <c r="CS85" s="1012" t="s">
        <v>459</v>
      </c>
      <c r="CT85" s="1013" t="s">
        <v>149</v>
      </c>
      <c r="CU85" s="1014">
        <v>79</v>
      </c>
      <c r="CV85" s="1015">
        <v>249000</v>
      </c>
      <c r="CW85" s="1025">
        <f t="shared" si="1077"/>
        <v>19671000</v>
      </c>
      <c r="CX85" s="1016"/>
      <c r="CY85" s="898">
        <f t="shared" si="1078"/>
        <v>1</v>
      </c>
      <c r="CZ85" s="898">
        <f t="shared" si="1079"/>
        <v>1</v>
      </c>
      <c r="DA85" s="899">
        <f t="shared" si="1080"/>
        <v>1</v>
      </c>
      <c r="DB85" s="899">
        <f t="shared" si="1081"/>
        <v>1</v>
      </c>
      <c r="DC85" s="899">
        <f t="shared" si="1082"/>
        <v>1</v>
      </c>
      <c r="DD85" s="899">
        <f t="shared" si="1083"/>
        <v>1</v>
      </c>
      <c r="DE85" s="966">
        <f t="shared" si="1084"/>
        <v>19671000</v>
      </c>
      <c r="DF85" s="901">
        <f t="shared" si="1085"/>
        <v>0</v>
      </c>
      <c r="DI85" s="958" t="s">
        <v>812</v>
      </c>
      <c r="DJ85" s="1012" t="s">
        <v>459</v>
      </c>
      <c r="DK85" s="1013" t="s">
        <v>149</v>
      </c>
      <c r="DL85" s="1014">
        <v>79</v>
      </c>
      <c r="DM85" s="1015">
        <v>14623</v>
      </c>
      <c r="DN85" s="1025">
        <f t="shared" si="1086"/>
        <v>1155217</v>
      </c>
      <c r="DO85" s="1016"/>
      <c r="DP85" s="898">
        <f t="shared" si="1087"/>
        <v>1</v>
      </c>
      <c r="DQ85" s="898">
        <f t="shared" si="1088"/>
        <v>1</v>
      </c>
      <c r="DR85" s="899">
        <f t="shared" si="1089"/>
        <v>1</v>
      </c>
      <c r="DS85" s="899">
        <f t="shared" si="1090"/>
        <v>1</v>
      </c>
      <c r="DT85" s="899">
        <f t="shared" si="1091"/>
        <v>1</v>
      </c>
      <c r="DU85" s="899">
        <f t="shared" si="1092"/>
        <v>1</v>
      </c>
      <c r="DV85" s="966">
        <f t="shared" si="1093"/>
        <v>1155217</v>
      </c>
      <c r="DW85" s="901">
        <f t="shared" si="1094"/>
        <v>0</v>
      </c>
      <c r="DZ85" s="958" t="s">
        <v>812</v>
      </c>
      <c r="EA85" s="1012" t="s">
        <v>459</v>
      </c>
      <c r="EB85" s="1013" t="s">
        <v>149</v>
      </c>
      <c r="EC85" s="1014">
        <v>79</v>
      </c>
      <c r="ED85" s="1015">
        <v>59850</v>
      </c>
      <c r="EE85" s="1025">
        <f t="shared" si="1095"/>
        <v>4728150</v>
      </c>
      <c r="EF85" s="1016"/>
      <c r="EG85" s="898">
        <f t="shared" si="1096"/>
        <v>1</v>
      </c>
      <c r="EH85" s="898">
        <f t="shared" si="1097"/>
        <v>1</v>
      </c>
      <c r="EI85" s="899">
        <f t="shared" si="1098"/>
        <v>1</v>
      </c>
      <c r="EJ85" s="899">
        <f t="shared" si="1099"/>
        <v>1</v>
      </c>
      <c r="EK85" s="899">
        <f t="shared" si="1100"/>
        <v>1</v>
      </c>
      <c r="EL85" s="899">
        <f t="shared" si="1101"/>
        <v>1</v>
      </c>
      <c r="EM85" s="966">
        <f t="shared" si="1102"/>
        <v>4728150</v>
      </c>
      <c r="EN85" s="901">
        <f t="shared" si="1103"/>
        <v>0</v>
      </c>
      <c r="EQ85" s="958" t="s">
        <v>812</v>
      </c>
      <c r="ER85" s="1012" t="s">
        <v>459</v>
      </c>
      <c r="ES85" s="1013" t="s">
        <v>149</v>
      </c>
      <c r="ET85" s="1014">
        <v>79</v>
      </c>
      <c r="EU85" s="1015">
        <v>12200</v>
      </c>
      <c r="EV85" s="1025">
        <f t="shared" si="1104"/>
        <v>963800</v>
      </c>
      <c r="EW85" s="1016"/>
      <c r="EX85" s="898">
        <f t="shared" si="1105"/>
        <v>1</v>
      </c>
      <c r="EY85" s="898">
        <f t="shared" si="1106"/>
        <v>1</v>
      </c>
      <c r="EZ85" s="899">
        <f t="shared" si="1107"/>
        <v>1</v>
      </c>
      <c r="FA85" s="899">
        <f t="shared" si="1108"/>
        <v>1</v>
      </c>
      <c r="FB85" s="899">
        <f t="shared" si="1109"/>
        <v>1</v>
      </c>
      <c r="FC85" s="899">
        <f t="shared" si="1110"/>
        <v>1</v>
      </c>
      <c r="FD85" s="966">
        <f t="shared" si="1111"/>
        <v>963800</v>
      </c>
      <c r="FE85" s="901">
        <f t="shared" si="1112"/>
        <v>0</v>
      </c>
      <c r="FH85" s="958"/>
      <c r="FI85" s="1012"/>
      <c r="FJ85" s="1013"/>
      <c r="FK85" s="1014"/>
      <c r="FL85" s="1015"/>
      <c r="FM85" s="1025">
        <f t="shared" si="1113"/>
        <v>0</v>
      </c>
      <c r="FN85" s="1016"/>
      <c r="FO85" s="898" t="e">
        <f t="shared" si="1114"/>
        <v>#N/A</v>
      </c>
      <c r="FP85" s="898" t="e">
        <f t="shared" si="1115"/>
        <v>#N/A</v>
      </c>
      <c r="FQ85" s="899" t="e">
        <f t="shared" si="1116"/>
        <v>#N/A</v>
      </c>
      <c r="FR85" s="899">
        <f t="shared" si="1117"/>
        <v>0</v>
      </c>
      <c r="FS85" s="899">
        <f t="shared" si="1118"/>
        <v>0</v>
      </c>
      <c r="FT85" s="899" t="e">
        <f t="shared" si="1119"/>
        <v>#N/A</v>
      </c>
      <c r="FU85" s="966">
        <f t="shared" si="1120"/>
        <v>0</v>
      </c>
      <c r="FV85" s="901">
        <f t="shared" si="1121"/>
        <v>0</v>
      </c>
      <c r="FY85" s="958" t="s">
        <v>812</v>
      </c>
      <c r="FZ85" s="1012" t="s">
        <v>459</v>
      </c>
      <c r="GA85" s="1013" t="s">
        <v>149</v>
      </c>
      <c r="GB85" s="1014">
        <v>79</v>
      </c>
      <c r="GC85" s="1043">
        <v>11980</v>
      </c>
      <c r="GD85" s="1025">
        <f t="shared" si="1122"/>
        <v>946420</v>
      </c>
      <c r="GE85" s="1016"/>
      <c r="GF85" s="898">
        <f t="shared" si="1123"/>
        <v>1</v>
      </c>
      <c r="GG85" s="898">
        <f t="shared" si="1124"/>
        <v>1</v>
      </c>
      <c r="GH85" s="899">
        <f t="shared" si="1125"/>
        <v>1</v>
      </c>
      <c r="GI85" s="899">
        <f t="shared" si="1126"/>
        <v>1</v>
      </c>
      <c r="GJ85" s="899">
        <f t="shared" si="1127"/>
        <v>1</v>
      </c>
      <c r="GK85" s="899">
        <f t="shared" si="1128"/>
        <v>1</v>
      </c>
      <c r="GL85" s="966">
        <f t="shared" si="1129"/>
        <v>946420</v>
      </c>
      <c r="GM85" s="901">
        <f t="shared" si="1130"/>
        <v>0</v>
      </c>
      <c r="GP85" s="958" t="s">
        <v>812</v>
      </c>
      <c r="GQ85" s="1012" t="s">
        <v>459</v>
      </c>
      <c r="GR85" s="1013" t="s">
        <v>149</v>
      </c>
      <c r="GS85" s="1014">
        <v>79</v>
      </c>
      <c r="GT85" s="1015">
        <v>12462</v>
      </c>
      <c r="GU85" s="1025">
        <f t="shared" si="1131"/>
        <v>984498</v>
      </c>
      <c r="GV85" s="1016"/>
      <c r="GW85" s="898">
        <f t="shared" si="1132"/>
        <v>1</v>
      </c>
      <c r="GX85" s="898">
        <f t="shared" si="1133"/>
        <v>1</v>
      </c>
      <c r="GY85" s="899">
        <f t="shared" si="1134"/>
        <v>1</v>
      </c>
      <c r="GZ85" s="899">
        <f t="shared" si="1135"/>
        <v>1</v>
      </c>
      <c r="HA85" s="899">
        <f t="shared" si="1136"/>
        <v>1</v>
      </c>
      <c r="HB85" s="899">
        <f t="shared" si="1137"/>
        <v>1</v>
      </c>
      <c r="HC85" s="966">
        <f t="shared" si="1138"/>
        <v>984498</v>
      </c>
      <c r="HD85" s="901">
        <f t="shared" si="1139"/>
        <v>0</v>
      </c>
      <c r="HG85" s="958" t="s">
        <v>812</v>
      </c>
      <c r="HH85" s="1012" t="s">
        <v>459</v>
      </c>
      <c r="HI85" s="1013" t="s">
        <v>149</v>
      </c>
      <c r="HJ85" s="1014">
        <v>79</v>
      </c>
      <c r="HK85" s="1015">
        <v>17731</v>
      </c>
      <c r="HL85" s="1025">
        <f t="shared" si="1272"/>
        <v>1400749</v>
      </c>
      <c r="HM85" s="1016"/>
      <c r="HN85" s="898">
        <f t="shared" si="1140"/>
        <v>1</v>
      </c>
      <c r="HO85" s="898">
        <f t="shared" si="1141"/>
        <v>1</v>
      </c>
      <c r="HP85" s="899">
        <f t="shared" si="1142"/>
        <v>1</v>
      </c>
      <c r="HQ85" s="899">
        <f t="shared" si="1143"/>
        <v>1</v>
      </c>
      <c r="HR85" s="899">
        <f t="shared" si="1144"/>
        <v>1</v>
      </c>
      <c r="HS85" s="899">
        <f t="shared" si="1145"/>
        <v>1</v>
      </c>
      <c r="HT85" s="966">
        <f t="shared" si="1146"/>
        <v>1400749</v>
      </c>
      <c r="HU85" s="901">
        <f t="shared" si="1147"/>
        <v>0</v>
      </c>
      <c r="HX85" s="958" t="s">
        <v>812</v>
      </c>
      <c r="HY85" s="1012" t="s">
        <v>459</v>
      </c>
      <c r="HZ85" s="1013" t="s">
        <v>149</v>
      </c>
      <c r="IA85" s="1014">
        <v>79</v>
      </c>
      <c r="IB85" s="1020">
        <v>53075</v>
      </c>
      <c r="IC85" s="1027">
        <f t="shared" si="1148"/>
        <v>4192925</v>
      </c>
      <c r="ID85" s="1016"/>
      <c r="IE85" s="898">
        <f t="shared" si="1149"/>
        <v>1</v>
      </c>
      <c r="IF85" s="898">
        <f t="shared" si="1150"/>
        <v>1</v>
      </c>
      <c r="IG85" s="899">
        <f t="shared" si="1151"/>
        <v>1</v>
      </c>
      <c r="IH85" s="899">
        <f t="shared" si="1152"/>
        <v>1</v>
      </c>
      <c r="II85" s="899">
        <f t="shared" si="1153"/>
        <v>1</v>
      </c>
      <c r="IJ85" s="899">
        <f t="shared" si="1154"/>
        <v>1</v>
      </c>
      <c r="IK85" s="966">
        <f t="shared" si="1155"/>
        <v>4192925</v>
      </c>
      <c r="IL85" s="901">
        <f t="shared" si="1156"/>
        <v>0</v>
      </c>
      <c r="IO85" s="958" t="s">
        <v>812</v>
      </c>
      <c r="IP85" s="1012" t="s">
        <v>459</v>
      </c>
      <c r="IQ85" s="1013" t="s">
        <v>149</v>
      </c>
      <c r="IR85" s="1014">
        <v>79</v>
      </c>
      <c r="IS85" s="1015">
        <v>19370</v>
      </c>
      <c r="IT85" s="1025">
        <f t="shared" si="1157"/>
        <v>1530230</v>
      </c>
      <c r="IU85" s="1016"/>
      <c r="IV85" s="898">
        <f t="shared" si="1158"/>
        <v>1</v>
      </c>
      <c r="IW85" s="898">
        <f t="shared" si="1159"/>
        <v>1</v>
      </c>
      <c r="IX85" s="899">
        <f t="shared" si="1160"/>
        <v>1</v>
      </c>
      <c r="IY85" s="899">
        <f t="shared" si="1161"/>
        <v>1</v>
      </c>
      <c r="IZ85" s="899">
        <f t="shared" si="1162"/>
        <v>1</v>
      </c>
      <c r="JA85" s="899">
        <f t="shared" si="1163"/>
        <v>1</v>
      </c>
      <c r="JB85" s="966">
        <f t="shared" si="1164"/>
        <v>1530230</v>
      </c>
      <c r="JC85" s="901">
        <f t="shared" si="1165"/>
        <v>0</v>
      </c>
      <c r="JF85" s="958" t="s">
        <v>812</v>
      </c>
      <c r="JG85" s="1012" t="s">
        <v>459</v>
      </c>
      <c r="JH85" s="1013" t="s">
        <v>149</v>
      </c>
      <c r="JI85" s="1014">
        <v>79</v>
      </c>
      <c r="JJ85" s="1015">
        <v>22000</v>
      </c>
      <c r="JK85" s="1025">
        <f t="shared" si="1166"/>
        <v>1738000</v>
      </c>
      <c r="JL85" s="1016"/>
      <c r="JM85" s="898">
        <f t="shared" si="1167"/>
        <v>1</v>
      </c>
      <c r="JN85" s="898">
        <f t="shared" si="1168"/>
        <v>1</v>
      </c>
      <c r="JO85" s="899">
        <f t="shared" si="1169"/>
        <v>1</v>
      </c>
      <c r="JP85" s="899">
        <f t="shared" si="1170"/>
        <v>1</v>
      </c>
      <c r="JQ85" s="899">
        <f t="shared" si="1171"/>
        <v>1</v>
      </c>
      <c r="JR85" s="899">
        <f t="shared" si="1172"/>
        <v>1</v>
      </c>
      <c r="JS85" s="966">
        <f t="shared" si="1173"/>
        <v>1738000</v>
      </c>
      <c r="JT85" s="901">
        <f t="shared" si="1174"/>
        <v>0</v>
      </c>
      <c r="JW85" s="958" t="s">
        <v>812</v>
      </c>
      <c r="JX85" s="1012" t="s">
        <v>459</v>
      </c>
      <c r="JY85" s="1013" t="s">
        <v>149</v>
      </c>
      <c r="JZ85" s="1014">
        <v>79</v>
      </c>
      <c r="KA85" s="1015">
        <v>21765.625350000002</v>
      </c>
      <c r="KB85" s="1025">
        <f t="shared" si="1175"/>
        <v>1719484</v>
      </c>
      <c r="KC85" s="1016"/>
      <c r="KD85" s="898">
        <f t="shared" si="1176"/>
        <v>1</v>
      </c>
      <c r="KE85" s="898">
        <f t="shared" si="1177"/>
        <v>1</v>
      </c>
      <c r="KF85" s="899">
        <f t="shared" si="1178"/>
        <v>1</v>
      </c>
      <c r="KG85" s="899">
        <f t="shared" si="1179"/>
        <v>1</v>
      </c>
      <c r="KH85" s="899">
        <f t="shared" si="1180"/>
        <v>1</v>
      </c>
      <c r="KI85" s="899">
        <f t="shared" si="1181"/>
        <v>1</v>
      </c>
      <c r="KJ85" s="966">
        <f t="shared" si="1182"/>
        <v>1719484</v>
      </c>
      <c r="KK85" s="901">
        <f t="shared" si="1183"/>
        <v>0</v>
      </c>
      <c r="KN85" s="958" t="s">
        <v>812</v>
      </c>
      <c r="KO85" s="1012" t="s">
        <v>459</v>
      </c>
      <c r="KP85" s="1013" t="s">
        <v>149</v>
      </c>
      <c r="KQ85" s="1014">
        <v>79</v>
      </c>
      <c r="KR85" s="1015">
        <v>209100</v>
      </c>
      <c r="KS85" s="1025">
        <f t="shared" si="1184"/>
        <v>16518900</v>
      </c>
      <c r="KT85" s="1016"/>
      <c r="KU85" s="898">
        <f t="shared" si="1185"/>
        <v>1</v>
      </c>
      <c r="KV85" s="898">
        <f t="shared" si="1186"/>
        <v>1</v>
      </c>
      <c r="KW85" s="899">
        <f t="shared" si="1187"/>
        <v>1</v>
      </c>
      <c r="KX85" s="899">
        <f t="shared" si="1188"/>
        <v>1</v>
      </c>
      <c r="KY85" s="899">
        <f t="shared" si="1189"/>
        <v>1</v>
      </c>
      <c r="KZ85" s="899">
        <f t="shared" si="1190"/>
        <v>1</v>
      </c>
      <c r="LA85" s="966">
        <f t="shared" si="1191"/>
        <v>16518900</v>
      </c>
      <c r="LB85" s="901">
        <f t="shared" si="1192"/>
        <v>0</v>
      </c>
      <c r="LE85" s="958" t="s">
        <v>812</v>
      </c>
      <c r="LF85" s="1012" t="s">
        <v>459</v>
      </c>
      <c r="LG85" s="1013" t="s">
        <v>149</v>
      </c>
      <c r="LH85" s="1014">
        <v>79</v>
      </c>
      <c r="LI85" s="1021">
        <v>34895</v>
      </c>
      <c r="LJ85" s="1028">
        <f t="shared" si="1193"/>
        <v>2756705</v>
      </c>
      <c r="LK85" s="1016"/>
      <c r="LL85" s="898">
        <f t="shared" si="1194"/>
        <v>1</v>
      </c>
      <c r="LM85" s="898">
        <f t="shared" si="1195"/>
        <v>1</v>
      </c>
      <c r="LN85" s="899">
        <f t="shared" si="1196"/>
        <v>1</v>
      </c>
      <c r="LO85" s="899">
        <f t="shared" si="1197"/>
        <v>1</v>
      </c>
      <c r="LP85" s="899">
        <f t="shared" si="1198"/>
        <v>1</v>
      </c>
      <c r="LQ85" s="899">
        <f t="shared" si="1199"/>
        <v>1</v>
      </c>
      <c r="LR85" s="966">
        <f t="shared" si="1200"/>
        <v>2756705</v>
      </c>
      <c r="LS85" s="901">
        <f t="shared" si="1201"/>
        <v>0</v>
      </c>
      <c r="LV85" s="958" t="s">
        <v>812</v>
      </c>
      <c r="LW85" s="1012" t="s">
        <v>459</v>
      </c>
      <c r="LX85" s="1013" t="s">
        <v>149</v>
      </c>
      <c r="LY85" s="1014">
        <v>79</v>
      </c>
      <c r="LZ85" s="1015">
        <v>55250</v>
      </c>
      <c r="MA85" s="1025">
        <f t="shared" si="1202"/>
        <v>4364750</v>
      </c>
      <c r="MB85" s="1016"/>
      <c r="MC85" s="898">
        <f t="shared" si="1203"/>
        <v>1</v>
      </c>
      <c r="MD85" s="898">
        <f t="shared" si="1204"/>
        <v>1</v>
      </c>
      <c r="ME85" s="899">
        <f t="shared" si="1205"/>
        <v>1</v>
      </c>
      <c r="MF85" s="899">
        <f t="shared" si="1206"/>
        <v>1</v>
      </c>
      <c r="MG85" s="899">
        <f t="shared" si="1207"/>
        <v>1</v>
      </c>
      <c r="MH85" s="899">
        <f t="shared" si="1208"/>
        <v>1</v>
      </c>
      <c r="MI85" s="966">
        <f t="shared" si="1209"/>
        <v>4364750</v>
      </c>
      <c r="MJ85" s="901">
        <f t="shared" si="1210"/>
        <v>0</v>
      </c>
      <c r="MM85" s="958" t="s">
        <v>812</v>
      </c>
      <c r="MN85" s="1012" t="s">
        <v>459</v>
      </c>
      <c r="MO85" s="1013" t="s">
        <v>149</v>
      </c>
      <c r="MP85" s="1014">
        <v>79</v>
      </c>
      <c r="MQ85" s="1015">
        <v>35000</v>
      </c>
      <c r="MR85" s="1025">
        <f t="shared" si="1211"/>
        <v>2765000</v>
      </c>
      <c r="MS85" s="1016"/>
      <c r="MT85" s="898">
        <f t="shared" si="1212"/>
        <v>1</v>
      </c>
      <c r="MU85" s="898">
        <f t="shared" si="1213"/>
        <v>1</v>
      </c>
      <c r="MV85" s="899">
        <f t="shared" si="1214"/>
        <v>1</v>
      </c>
      <c r="MW85" s="899">
        <f t="shared" si="1215"/>
        <v>1</v>
      </c>
      <c r="MX85" s="899">
        <f t="shared" si="1216"/>
        <v>1</v>
      </c>
      <c r="MY85" s="899">
        <f t="shared" si="1217"/>
        <v>1</v>
      </c>
      <c r="MZ85" s="966">
        <f t="shared" si="1218"/>
        <v>2765000</v>
      </c>
      <c r="NA85" s="901">
        <f t="shared" si="1219"/>
        <v>0</v>
      </c>
      <c r="ND85" s="975" t="s">
        <v>812</v>
      </c>
      <c r="NE85" s="976" t="s">
        <v>459</v>
      </c>
      <c r="NF85" s="977" t="s">
        <v>149</v>
      </c>
      <c r="NG85" s="978">
        <v>79</v>
      </c>
      <c r="NH85" s="979">
        <v>10395</v>
      </c>
      <c r="NI85" s="980">
        <v>821205</v>
      </c>
      <c r="NJ85" s="1016"/>
      <c r="NK85" s="898">
        <f t="shared" si="1220"/>
        <v>1</v>
      </c>
      <c r="NL85" s="898">
        <f t="shared" si="1221"/>
        <v>1</v>
      </c>
      <c r="NM85" s="899">
        <f t="shared" si="1222"/>
        <v>1</v>
      </c>
      <c r="NN85" s="899">
        <f t="shared" si="1223"/>
        <v>1</v>
      </c>
      <c r="NO85" s="899">
        <f t="shared" si="1224"/>
        <v>1</v>
      </c>
      <c r="NP85" s="899">
        <f t="shared" si="1225"/>
        <v>1</v>
      </c>
      <c r="NQ85" s="966">
        <f t="shared" si="1226"/>
        <v>821205</v>
      </c>
      <c r="NR85" s="901">
        <f t="shared" si="1227"/>
        <v>0</v>
      </c>
      <c r="NU85" s="981" t="s">
        <v>812</v>
      </c>
      <c r="NV85" s="982" t="s">
        <v>459</v>
      </c>
      <c r="NW85" s="983" t="s">
        <v>149</v>
      </c>
      <c r="NX85" s="984">
        <v>79</v>
      </c>
      <c r="NY85" s="1022">
        <v>10500</v>
      </c>
      <c r="NZ85" s="986">
        <f t="shared" si="1228"/>
        <v>829500</v>
      </c>
      <c r="OA85" s="1016"/>
      <c r="OB85" s="898">
        <f t="shared" si="1229"/>
        <v>1</v>
      </c>
      <c r="OC85" s="898">
        <f t="shared" si="1230"/>
        <v>1</v>
      </c>
      <c r="OD85" s="899">
        <f t="shared" si="1231"/>
        <v>1</v>
      </c>
      <c r="OE85" s="899">
        <f t="shared" si="1232"/>
        <v>1</v>
      </c>
      <c r="OF85" s="899">
        <f t="shared" si="1233"/>
        <v>1</v>
      </c>
      <c r="OG85" s="899">
        <f t="shared" si="1234"/>
        <v>1</v>
      </c>
      <c r="OH85" s="966">
        <f t="shared" si="1235"/>
        <v>829500</v>
      </c>
      <c r="OI85" s="901">
        <f t="shared" si="1236"/>
        <v>0</v>
      </c>
      <c r="OL85" s="958" t="s">
        <v>812</v>
      </c>
      <c r="OM85" s="1012" t="s">
        <v>459</v>
      </c>
      <c r="ON85" s="1013" t="s">
        <v>149</v>
      </c>
      <c r="OO85" s="1014">
        <v>79</v>
      </c>
      <c r="OP85" s="1015">
        <v>20551</v>
      </c>
      <c r="OQ85" s="1025">
        <f t="shared" si="1237"/>
        <v>1623529</v>
      </c>
      <c r="OR85" s="1016"/>
      <c r="OS85" s="898">
        <f t="shared" si="1238"/>
        <v>1</v>
      </c>
      <c r="OT85" s="898">
        <f t="shared" si="1239"/>
        <v>1</v>
      </c>
      <c r="OU85" s="899">
        <f t="shared" si="1240"/>
        <v>1</v>
      </c>
      <c r="OV85" s="899">
        <f t="shared" si="1241"/>
        <v>1</v>
      </c>
      <c r="OW85" s="899">
        <f t="shared" si="1242"/>
        <v>1</v>
      </c>
      <c r="OX85" s="899">
        <f t="shared" si="1243"/>
        <v>1</v>
      </c>
      <c r="OY85" s="966">
        <f t="shared" si="1244"/>
        <v>1623529</v>
      </c>
      <c r="OZ85" s="901">
        <f t="shared" si="1245"/>
        <v>0</v>
      </c>
      <c r="PC85" s="958" t="s">
        <v>812</v>
      </c>
      <c r="PD85" s="1012" t="s">
        <v>459</v>
      </c>
      <c r="PE85" s="1013" t="s">
        <v>149</v>
      </c>
      <c r="PF85" s="1014">
        <v>79</v>
      </c>
      <c r="PG85" s="1059">
        <v>28308</v>
      </c>
      <c r="PH85" s="1029">
        <v>2236332</v>
      </c>
      <c r="PI85" s="1024"/>
      <c r="PJ85" s="898">
        <f t="shared" si="1246"/>
        <v>1</v>
      </c>
      <c r="PK85" s="898">
        <f t="shared" si="1247"/>
        <v>1</v>
      </c>
      <c r="PL85" s="899">
        <f t="shared" si="1248"/>
        <v>1</v>
      </c>
      <c r="PM85" s="899">
        <f t="shared" si="1249"/>
        <v>1</v>
      </c>
      <c r="PN85" s="899">
        <f t="shared" si="1250"/>
        <v>1</v>
      </c>
      <c r="PO85" s="899">
        <f t="shared" si="1251"/>
        <v>1</v>
      </c>
      <c r="PP85" s="966">
        <f t="shared" si="1252"/>
        <v>2236332</v>
      </c>
      <c r="PQ85" s="901">
        <f t="shared" si="1253"/>
        <v>0</v>
      </c>
      <c r="PT85" s="958" t="s">
        <v>812</v>
      </c>
      <c r="PU85" s="1012" t="s">
        <v>459</v>
      </c>
      <c r="PV85" s="1013" t="s">
        <v>149</v>
      </c>
      <c r="PW85" s="1014">
        <v>79</v>
      </c>
      <c r="PX85" s="1015">
        <v>12100</v>
      </c>
      <c r="PY85" s="1025">
        <f t="shared" si="1254"/>
        <v>955900</v>
      </c>
      <c r="PZ85" s="1016"/>
      <c r="QA85" s="898">
        <f t="shared" si="1255"/>
        <v>1</v>
      </c>
      <c r="QB85" s="898">
        <f t="shared" si="1256"/>
        <v>1</v>
      </c>
      <c r="QC85" s="899">
        <f t="shared" si="1257"/>
        <v>1</v>
      </c>
      <c r="QD85" s="899">
        <f t="shared" si="1258"/>
        <v>1</v>
      </c>
      <c r="QE85" s="899">
        <f t="shared" si="1259"/>
        <v>1</v>
      </c>
      <c r="QF85" s="899">
        <f t="shared" si="1260"/>
        <v>1</v>
      </c>
      <c r="QG85" s="966">
        <f t="shared" si="1261"/>
        <v>955900</v>
      </c>
      <c r="QH85" s="901">
        <f t="shared" si="1262"/>
        <v>0</v>
      </c>
      <c r="QK85" s="958" t="s">
        <v>812</v>
      </c>
      <c r="QL85" s="1012" t="s">
        <v>459</v>
      </c>
      <c r="QM85" s="1013" t="s">
        <v>149</v>
      </c>
      <c r="QN85" s="1014">
        <v>79</v>
      </c>
      <c r="QO85" s="1021">
        <v>35069.474999999999</v>
      </c>
      <c r="QP85" s="1028">
        <f t="shared" si="1263"/>
        <v>2770489</v>
      </c>
      <c r="QQ85" s="1016"/>
      <c r="QR85" s="898">
        <f t="shared" si="1264"/>
        <v>1</v>
      </c>
      <c r="QS85" s="898">
        <f t="shared" si="1265"/>
        <v>1</v>
      </c>
      <c r="QT85" s="899">
        <f t="shared" si="1266"/>
        <v>1</v>
      </c>
      <c r="QU85" s="899">
        <f t="shared" si="1267"/>
        <v>1</v>
      </c>
      <c r="QV85" s="899">
        <f t="shared" si="1268"/>
        <v>1</v>
      </c>
      <c r="QW85" s="899">
        <f t="shared" si="1269"/>
        <v>1</v>
      </c>
      <c r="QX85" s="966">
        <f t="shared" si="1270"/>
        <v>2770489</v>
      </c>
      <c r="QY85" s="901">
        <f t="shared" si="1271"/>
        <v>0</v>
      </c>
      <c r="RB85" s="405"/>
      <c r="RC85" s="406"/>
      <c r="RD85" s="407"/>
      <c r="RE85" s="408"/>
      <c r="RF85" s="409"/>
      <c r="RG85" s="410"/>
      <c r="RH85" s="410"/>
      <c r="RI85" s="898"/>
      <c r="RJ85" s="898"/>
      <c r="RK85" s="934"/>
      <c r="RL85" s="934"/>
      <c r="RM85" s="934"/>
      <c r="RN85" s="934"/>
      <c r="RO85" s="935"/>
      <c r="RP85" s="936"/>
      <c r="RS85" s="405"/>
      <c r="RT85" s="406"/>
      <c r="RU85" s="407"/>
      <c r="RV85" s="408"/>
      <c r="RW85" s="409"/>
      <c r="RX85" s="410"/>
      <c r="RY85" s="410"/>
      <c r="RZ85" s="898"/>
      <c r="SA85" s="898"/>
      <c r="SB85" s="934"/>
      <c r="SC85" s="934"/>
      <c r="SD85" s="934"/>
      <c r="SE85" s="934"/>
      <c r="SF85" s="935"/>
      <c r="SG85" s="936"/>
      <c r="SJ85" s="405"/>
      <c r="SK85" s="406"/>
      <c r="SL85" s="407"/>
      <c r="SM85" s="408"/>
      <c r="SN85" s="409"/>
      <c r="SO85" s="410"/>
      <c r="SP85" s="410"/>
      <c r="SQ85" s="898"/>
      <c r="SR85" s="898"/>
      <c r="SS85" s="934"/>
      <c r="ST85" s="934"/>
      <c r="SU85" s="934"/>
      <c r="SV85" s="934"/>
      <c r="SW85" s="935"/>
      <c r="SX85" s="936"/>
    </row>
    <row r="86" spans="2:518" ht="61.5" thickTop="1" thickBot="1">
      <c r="B86" s="958" t="s">
        <v>813</v>
      </c>
      <c r="C86" s="1012" t="s">
        <v>460</v>
      </c>
      <c r="D86" s="1013" t="s">
        <v>149</v>
      </c>
      <c r="E86" s="1014">
        <v>75</v>
      </c>
      <c r="F86" s="1015"/>
      <c r="G86" s="1025">
        <f t="shared" si="1031"/>
        <v>0</v>
      </c>
      <c r="H86" s="1016"/>
      <c r="K86" s="958" t="s">
        <v>813</v>
      </c>
      <c r="L86" s="1012" t="s">
        <v>460</v>
      </c>
      <c r="M86" s="1013" t="s">
        <v>149</v>
      </c>
      <c r="N86" s="1014">
        <v>75</v>
      </c>
      <c r="O86" s="1043">
        <v>15493</v>
      </c>
      <c r="P86" s="1025">
        <f t="shared" si="1032"/>
        <v>1161975</v>
      </c>
      <c r="Q86" s="1016"/>
      <c r="R86" s="898">
        <f t="shared" si="1033"/>
        <v>1</v>
      </c>
      <c r="S86" s="898">
        <f t="shared" si="1034"/>
        <v>1</v>
      </c>
      <c r="T86" s="899">
        <f t="shared" si="1035"/>
        <v>1</v>
      </c>
      <c r="U86" s="899">
        <f t="shared" si="1036"/>
        <v>1</v>
      </c>
      <c r="V86" s="899">
        <f t="shared" si="1037"/>
        <v>1</v>
      </c>
      <c r="W86" s="899">
        <f t="shared" si="1038"/>
        <v>1</v>
      </c>
      <c r="X86" s="966">
        <f t="shared" si="1039"/>
        <v>1161975</v>
      </c>
      <c r="Y86" s="901">
        <f t="shared" si="1040"/>
        <v>0</v>
      </c>
      <c r="Z86" s="872"/>
      <c r="AA86" s="872"/>
      <c r="AB86" s="958" t="s">
        <v>813</v>
      </c>
      <c r="AC86" s="1012" t="s">
        <v>460</v>
      </c>
      <c r="AD86" s="1013" t="s">
        <v>149</v>
      </c>
      <c r="AE86" s="1014">
        <v>75</v>
      </c>
      <c r="AF86" s="1015">
        <v>35000</v>
      </c>
      <c r="AG86" s="1025">
        <f t="shared" si="1041"/>
        <v>2625000</v>
      </c>
      <c r="AH86" s="1016"/>
      <c r="AI86" s="898">
        <f t="shared" si="1042"/>
        <v>1</v>
      </c>
      <c r="AJ86" s="898">
        <f t="shared" si="1043"/>
        <v>1</v>
      </c>
      <c r="AK86" s="899">
        <f t="shared" si="1044"/>
        <v>1</v>
      </c>
      <c r="AL86" s="899">
        <f t="shared" si="1045"/>
        <v>1</v>
      </c>
      <c r="AM86" s="899">
        <f t="shared" si="1046"/>
        <v>1</v>
      </c>
      <c r="AN86" s="899">
        <f t="shared" si="1047"/>
        <v>1</v>
      </c>
      <c r="AO86" s="966">
        <f t="shared" si="1048"/>
        <v>2625000</v>
      </c>
      <c r="AP86" s="901">
        <f t="shared" si="1049"/>
        <v>0</v>
      </c>
      <c r="AQ86" s="872"/>
      <c r="AR86" s="872"/>
      <c r="AS86" s="958" t="s">
        <v>813</v>
      </c>
      <c r="AT86" s="1018" t="s">
        <v>460</v>
      </c>
      <c r="AU86" s="1013" t="s">
        <v>149</v>
      </c>
      <c r="AV86" s="1014">
        <v>75</v>
      </c>
      <c r="AW86" s="1019">
        <v>38000</v>
      </c>
      <c r="AX86" s="1026">
        <f t="shared" si="1050"/>
        <v>2850000</v>
      </c>
      <c r="AY86" s="1016"/>
      <c r="AZ86" s="898">
        <f t="shared" si="1051"/>
        <v>1</v>
      </c>
      <c r="BA86" s="898">
        <f t="shared" si="1052"/>
        <v>1</v>
      </c>
      <c r="BB86" s="899">
        <f t="shared" si="1053"/>
        <v>1</v>
      </c>
      <c r="BC86" s="899">
        <f t="shared" si="1054"/>
        <v>1</v>
      </c>
      <c r="BD86" s="899">
        <f t="shared" si="1055"/>
        <v>1</v>
      </c>
      <c r="BE86" s="899">
        <f t="shared" si="1056"/>
        <v>1</v>
      </c>
      <c r="BF86" s="966">
        <f t="shared" si="1057"/>
        <v>2850000</v>
      </c>
      <c r="BG86" s="901">
        <f t="shared" si="1058"/>
        <v>0</v>
      </c>
      <c r="BJ86" s="958" t="s">
        <v>813</v>
      </c>
      <c r="BK86" s="1012" t="s">
        <v>460</v>
      </c>
      <c r="BL86" s="1013" t="s">
        <v>149</v>
      </c>
      <c r="BM86" s="1014">
        <v>75</v>
      </c>
      <c r="BN86" s="1015">
        <v>32000</v>
      </c>
      <c r="BO86" s="1025">
        <f t="shared" si="1059"/>
        <v>2400000</v>
      </c>
      <c r="BP86" s="1016"/>
      <c r="BQ86" s="898">
        <f t="shared" si="1060"/>
        <v>1</v>
      </c>
      <c r="BR86" s="898">
        <f t="shared" si="1061"/>
        <v>1</v>
      </c>
      <c r="BS86" s="899">
        <f t="shared" si="1062"/>
        <v>1</v>
      </c>
      <c r="BT86" s="899">
        <f t="shared" si="1063"/>
        <v>1</v>
      </c>
      <c r="BU86" s="899">
        <f t="shared" si="1064"/>
        <v>1</v>
      </c>
      <c r="BV86" s="899">
        <f t="shared" si="1065"/>
        <v>1</v>
      </c>
      <c r="BW86" s="966">
        <f t="shared" si="1066"/>
        <v>2400000</v>
      </c>
      <c r="BX86" s="901">
        <f t="shared" si="1067"/>
        <v>0</v>
      </c>
      <c r="CA86" s="958" t="s">
        <v>813</v>
      </c>
      <c r="CB86" s="1012" t="s">
        <v>460</v>
      </c>
      <c r="CC86" s="1013" t="s">
        <v>149</v>
      </c>
      <c r="CD86" s="1014">
        <v>75</v>
      </c>
      <c r="CE86" s="1015">
        <v>15090</v>
      </c>
      <c r="CF86" s="1025">
        <f t="shared" si="1068"/>
        <v>1131750</v>
      </c>
      <c r="CG86" s="1016"/>
      <c r="CH86" s="898">
        <f t="shared" si="1069"/>
        <v>1</v>
      </c>
      <c r="CI86" s="898">
        <f t="shared" si="1070"/>
        <v>1</v>
      </c>
      <c r="CJ86" s="899">
        <f t="shared" si="1071"/>
        <v>1</v>
      </c>
      <c r="CK86" s="899">
        <f t="shared" si="1072"/>
        <v>1</v>
      </c>
      <c r="CL86" s="899">
        <f t="shared" si="1073"/>
        <v>1</v>
      </c>
      <c r="CM86" s="899">
        <f t="shared" si="1074"/>
        <v>1</v>
      </c>
      <c r="CN86" s="966">
        <f t="shared" si="1075"/>
        <v>1131750</v>
      </c>
      <c r="CO86" s="901">
        <f t="shared" si="1076"/>
        <v>0</v>
      </c>
      <c r="CR86" s="958" t="s">
        <v>813</v>
      </c>
      <c r="CS86" s="1012" t="s">
        <v>460</v>
      </c>
      <c r="CT86" s="1013" t="s">
        <v>149</v>
      </c>
      <c r="CU86" s="1014">
        <v>75</v>
      </c>
      <c r="CV86" s="1015">
        <v>298000</v>
      </c>
      <c r="CW86" s="1025">
        <f t="shared" si="1077"/>
        <v>22350000</v>
      </c>
      <c r="CX86" s="1016"/>
      <c r="CY86" s="898">
        <f t="shared" si="1078"/>
        <v>1</v>
      </c>
      <c r="CZ86" s="898">
        <f t="shared" si="1079"/>
        <v>1</v>
      </c>
      <c r="DA86" s="899">
        <f t="shared" si="1080"/>
        <v>1</v>
      </c>
      <c r="DB86" s="899">
        <f t="shared" si="1081"/>
        <v>1</v>
      </c>
      <c r="DC86" s="899">
        <f t="shared" si="1082"/>
        <v>1</v>
      </c>
      <c r="DD86" s="899">
        <f t="shared" si="1083"/>
        <v>1</v>
      </c>
      <c r="DE86" s="966">
        <f t="shared" si="1084"/>
        <v>22350000</v>
      </c>
      <c r="DF86" s="901">
        <f t="shared" si="1085"/>
        <v>0</v>
      </c>
      <c r="DI86" s="958" t="s">
        <v>813</v>
      </c>
      <c r="DJ86" s="1012" t="s">
        <v>460</v>
      </c>
      <c r="DK86" s="1013" t="s">
        <v>149</v>
      </c>
      <c r="DL86" s="1014">
        <v>75</v>
      </c>
      <c r="DM86" s="1015">
        <v>16816</v>
      </c>
      <c r="DN86" s="1025">
        <f t="shared" si="1086"/>
        <v>1261200</v>
      </c>
      <c r="DO86" s="1016"/>
      <c r="DP86" s="898">
        <f t="shared" si="1087"/>
        <v>1</v>
      </c>
      <c r="DQ86" s="898">
        <f t="shared" si="1088"/>
        <v>1</v>
      </c>
      <c r="DR86" s="899">
        <f t="shared" si="1089"/>
        <v>1</v>
      </c>
      <c r="DS86" s="899">
        <f t="shared" si="1090"/>
        <v>1</v>
      </c>
      <c r="DT86" s="899">
        <f t="shared" si="1091"/>
        <v>1</v>
      </c>
      <c r="DU86" s="899">
        <f t="shared" si="1092"/>
        <v>1</v>
      </c>
      <c r="DV86" s="966">
        <f t="shared" si="1093"/>
        <v>1261200</v>
      </c>
      <c r="DW86" s="901">
        <f t="shared" si="1094"/>
        <v>0</v>
      </c>
      <c r="DZ86" s="958" t="s">
        <v>813</v>
      </c>
      <c r="EA86" s="1012" t="s">
        <v>460</v>
      </c>
      <c r="EB86" s="1013" t="s">
        <v>149</v>
      </c>
      <c r="EC86" s="1014">
        <v>75</v>
      </c>
      <c r="ED86" s="1015">
        <v>59850</v>
      </c>
      <c r="EE86" s="1025">
        <f t="shared" si="1095"/>
        <v>4488750</v>
      </c>
      <c r="EF86" s="1016"/>
      <c r="EG86" s="898">
        <f t="shared" si="1096"/>
        <v>1</v>
      </c>
      <c r="EH86" s="898">
        <f t="shared" si="1097"/>
        <v>1</v>
      </c>
      <c r="EI86" s="899">
        <f t="shared" si="1098"/>
        <v>1</v>
      </c>
      <c r="EJ86" s="899">
        <f t="shared" si="1099"/>
        <v>1</v>
      </c>
      <c r="EK86" s="899">
        <f t="shared" si="1100"/>
        <v>1</v>
      </c>
      <c r="EL86" s="899">
        <f t="shared" si="1101"/>
        <v>1</v>
      </c>
      <c r="EM86" s="966">
        <f t="shared" si="1102"/>
        <v>4488750</v>
      </c>
      <c r="EN86" s="901">
        <f t="shared" si="1103"/>
        <v>0</v>
      </c>
      <c r="EQ86" s="958" t="s">
        <v>813</v>
      </c>
      <c r="ER86" s="1012" t="s">
        <v>460</v>
      </c>
      <c r="ES86" s="1013" t="s">
        <v>149</v>
      </c>
      <c r="ET86" s="1014">
        <v>75</v>
      </c>
      <c r="EU86" s="1015">
        <v>15100</v>
      </c>
      <c r="EV86" s="1025">
        <f t="shared" si="1104"/>
        <v>1132500</v>
      </c>
      <c r="EW86" s="1016"/>
      <c r="EX86" s="898">
        <f t="shared" si="1105"/>
        <v>1</v>
      </c>
      <c r="EY86" s="898">
        <f t="shared" si="1106"/>
        <v>1</v>
      </c>
      <c r="EZ86" s="899">
        <f t="shared" si="1107"/>
        <v>1</v>
      </c>
      <c r="FA86" s="899">
        <f t="shared" si="1108"/>
        <v>1</v>
      </c>
      <c r="FB86" s="899">
        <f t="shared" si="1109"/>
        <v>1</v>
      </c>
      <c r="FC86" s="899">
        <f t="shared" si="1110"/>
        <v>1</v>
      </c>
      <c r="FD86" s="966">
        <f t="shared" si="1111"/>
        <v>1132500</v>
      </c>
      <c r="FE86" s="901">
        <f t="shared" si="1112"/>
        <v>0</v>
      </c>
      <c r="FH86" s="958"/>
      <c r="FI86" s="1012"/>
      <c r="FJ86" s="1013"/>
      <c r="FK86" s="1014"/>
      <c r="FL86" s="1015"/>
      <c r="FM86" s="1025">
        <f t="shared" si="1113"/>
        <v>0</v>
      </c>
      <c r="FN86" s="1016"/>
      <c r="FO86" s="898" t="e">
        <f t="shared" si="1114"/>
        <v>#N/A</v>
      </c>
      <c r="FP86" s="898" t="e">
        <f t="shared" si="1115"/>
        <v>#N/A</v>
      </c>
      <c r="FQ86" s="899" t="e">
        <f t="shared" si="1116"/>
        <v>#N/A</v>
      </c>
      <c r="FR86" s="899">
        <f t="shared" si="1117"/>
        <v>0</v>
      </c>
      <c r="FS86" s="899">
        <f t="shared" si="1118"/>
        <v>0</v>
      </c>
      <c r="FT86" s="899" t="e">
        <f t="shared" si="1119"/>
        <v>#N/A</v>
      </c>
      <c r="FU86" s="966">
        <f t="shared" si="1120"/>
        <v>0</v>
      </c>
      <c r="FV86" s="901">
        <f t="shared" si="1121"/>
        <v>0</v>
      </c>
      <c r="FY86" s="958" t="s">
        <v>813</v>
      </c>
      <c r="FZ86" s="1012" t="s">
        <v>460</v>
      </c>
      <c r="GA86" s="1013" t="s">
        <v>149</v>
      </c>
      <c r="GB86" s="1014">
        <v>75</v>
      </c>
      <c r="GC86" s="1043">
        <v>15493</v>
      </c>
      <c r="GD86" s="1025">
        <f t="shared" si="1122"/>
        <v>1161975</v>
      </c>
      <c r="GE86" s="1016"/>
      <c r="GF86" s="898">
        <f t="shared" si="1123"/>
        <v>1</v>
      </c>
      <c r="GG86" s="898">
        <f t="shared" si="1124"/>
        <v>1</v>
      </c>
      <c r="GH86" s="899">
        <f t="shared" si="1125"/>
        <v>1</v>
      </c>
      <c r="GI86" s="899">
        <f t="shared" si="1126"/>
        <v>1</v>
      </c>
      <c r="GJ86" s="899">
        <f t="shared" si="1127"/>
        <v>1</v>
      </c>
      <c r="GK86" s="899">
        <f t="shared" si="1128"/>
        <v>1</v>
      </c>
      <c r="GL86" s="966">
        <f t="shared" si="1129"/>
        <v>1161975</v>
      </c>
      <c r="GM86" s="901">
        <f t="shared" si="1130"/>
        <v>0</v>
      </c>
      <c r="GP86" s="958" t="s">
        <v>813</v>
      </c>
      <c r="GQ86" s="1012" t="s">
        <v>460</v>
      </c>
      <c r="GR86" s="1013" t="s">
        <v>149</v>
      </c>
      <c r="GS86" s="1014">
        <v>75</v>
      </c>
      <c r="GT86" s="1015">
        <v>15186</v>
      </c>
      <c r="GU86" s="1025">
        <f t="shared" si="1131"/>
        <v>1138950</v>
      </c>
      <c r="GV86" s="1016"/>
      <c r="GW86" s="898">
        <f t="shared" si="1132"/>
        <v>1</v>
      </c>
      <c r="GX86" s="898">
        <f t="shared" si="1133"/>
        <v>1</v>
      </c>
      <c r="GY86" s="899">
        <f t="shared" si="1134"/>
        <v>1</v>
      </c>
      <c r="GZ86" s="899">
        <f t="shared" si="1135"/>
        <v>1</v>
      </c>
      <c r="HA86" s="899">
        <f t="shared" si="1136"/>
        <v>1</v>
      </c>
      <c r="HB86" s="899">
        <f t="shared" si="1137"/>
        <v>1</v>
      </c>
      <c r="HC86" s="966">
        <f t="shared" si="1138"/>
        <v>1138950</v>
      </c>
      <c r="HD86" s="901">
        <f t="shared" si="1139"/>
        <v>0</v>
      </c>
      <c r="HG86" s="958" t="s">
        <v>813</v>
      </c>
      <c r="HH86" s="1012" t="s">
        <v>460</v>
      </c>
      <c r="HI86" s="1013" t="s">
        <v>149</v>
      </c>
      <c r="HJ86" s="1014">
        <v>75</v>
      </c>
      <c r="HK86" s="1015">
        <v>19693</v>
      </c>
      <c r="HL86" s="1025">
        <f t="shared" si="1272"/>
        <v>1476975</v>
      </c>
      <c r="HM86" s="1016"/>
      <c r="HN86" s="898">
        <f t="shared" si="1140"/>
        <v>1</v>
      </c>
      <c r="HO86" s="898">
        <f t="shared" si="1141"/>
        <v>1</v>
      </c>
      <c r="HP86" s="899">
        <f t="shared" si="1142"/>
        <v>1</v>
      </c>
      <c r="HQ86" s="899">
        <f t="shared" si="1143"/>
        <v>1</v>
      </c>
      <c r="HR86" s="899">
        <f t="shared" si="1144"/>
        <v>1</v>
      </c>
      <c r="HS86" s="899">
        <f t="shared" si="1145"/>
        <v>1</v>
      </c>
      <c r="HT86" s="966">
        <f t="shared" si="1146"/>
        <v>1476975</v>
      </c>
      <c r="HU86" s="901">
        <f t="shared" si="1147"/>
        <v>0</v>
      </c>
      <c r="HX86" s="958" t="s">
        <v>813</v>
      </c>
      <c r="HY86" s="1012" t="s">
        <v>460</v>
      </c>
      <c r="HZ86" s="1013" t="s">
        <v>149</v>
      </c>
      <c r="IA86" s="1014">
        <v>75</v>
      </c>
      <c r="IB86" s="1020">
        <v>84637</v>
      </c>
      <c r="IC86" s="1027">
        <f t="shared" si="1148"/>
        <v>6347775</v>
      </c>
      <c r="ID86" s="1016"/>
      <c r="IE86" s="898">
        <f t="shared" si="1149"/>
        <v>1</v>
      </c>
      <c r="IF86" s="898">
        <f t="shared" si="1150"/>
        <v>1</v>
      </c>
      <c r="IG86" s="899">
        <f t="shared" si="1151"/>
        <v>1</v>
      </c>
      <c r="IH86" s="899">
        <f t="shared" si="1152"/>
        <v>1</v>
      </c>
      <c r="II86" s="899">
        <f t="shared" si="1153"/>
        <v>1</v>
      </c>
      <c r="IJ86" s="899">
        <f t="shared" si="1154"/>
        <v>1</v>
      </c>
      <c r="IK86" s="966">
        <f t="shared" si="1155"/>
        <v>6347775</v>
      </c>
      <c r="IL86" s="901">
        <f t="shared" si="1156"/>
        <v>0</v>
      </c>
      <c r="IO86" s="958" t="s">
        <v>813</v>
      </c>
      <c r="IP86" s="1012" t="s">
        <v>460</v>
      </c>
      <c r="IQ86" s="1013" t="s">
        <v>149</v>
      </c>
      <c r="IR86" s="1014">
        <v>75</v>
      </c>
      <c r="IS86" s="1015">
        <v>21307</v>
      </c>
      <c r="IT86" s="1025">
        <f t="shared" si="1157"/>
        <v>1598025</v>
      </c>
      <c r="IU86" s="1016"/>
      <c r="IV86" s="898">
        <f t="shared" si="1158"/>
        <v>1</v>
      </c>
      <c r="IW86" s="898">
        <f t="shared" si="1159"/>
        <v>1</v>
      </c>
      <c r="IX86" s="899">
        <f t="shared" si="1160"/>
        <v>1</v>
      </c>
      <c r="IY86" s="899">
        <f t="shared" si="1161"/>
        <v>1</v>
      </c>
      <c r="IZ86" s="899">
        <f t="shared" si="1162"/>
        <v>1</v>
      </c>
      <c r="JA86" s="899">
        <f t="shared" si="1163"/>
        <v>1</v>
      </c>
      <c r="JB86" s="966">
        <f t="shared" si="1164"/>
        <v>1598025</v>
      </c>
      <c r="JC86" s="901">
        <f t="shared" si="1165"/>
        <v>0</v>
      </c>
      <c r="JF86" s="958" t="s">
        <v>813</v>
      </c>
      <c r="JG86" s="1012" t="s">
        <v>460</v>
      </c>
      <c r="JH86" s="1013" t="s">
        <v>149</v>
      </c>
      <c r="JI86" s="1014">
        <v>75</v>
      </c>
      <c r="JJ86" s="1015">
        <v>23000</v>
      </c>
      <c r="JK86" s="1025">
        <f t="shared" si="1166"/>
        <v>1725000</v>
      </c>
      <c r="JL86" s="1016"/>
      <c r="JM86" s="898">
        <f t="shared" si="1167"/>
        <v>1</v>
      </c>
      <c r="JN86" s="898">
        <f t="shared" si="1168"/>
        <v>1</v>
      </c>
      <c r="JO86" s="899">
        <f t="shared" si="1169"/>
        <v>1</v>
      </c>
      <c r="JP86" s="899">
        <f t="shared" si="1170"/>
        <v>1</v>
      </c>
      <c r="JQ86" s="899">
        <f t="shared" si="1171"/>
        <v>1</v>
      </c>
      <c r="JR86" s="899">
        <f t="shared" si="1172"/>
        <v>1</v>
      </c>
      <c r="JS86" s="966">
        <f t="shared" si="1173"/>
        <v>1725000</v>
      </c>
      <c r="JT86" s="901">
        <f t="shared" si="1174"/>
        <v>0</v>
      </c>
      <c r="JW86" s="958" t="s">
        <v>813</v>
      </c>
      <c r="JX86" s="1012" t="s">
        <v>460</v>
      </c>
      <c r="JY86" s="1013" t="s">
        <v>149</v>
      </c>
      <c r="JZ86" s="1014">
        <v>75</v>
      </c>
      <c r="KA86" s="1015">
        <v>22942.225050000005</v>
      </c>
      <c r="KB86" s="1025">
        <f t="shared" si="1175"/>
        <v>1720667</v>
      </c>
      <c r="KC86" s="1016"/>
      <c r="KD86" s="898">
        <f t="shared" si="1176"/>
        <v>1</v>
      </c>
      <c r="KE86" s="898">
        <f t="shared" si="1177"/>
        <v>1</v>
      </c>
      <c r="KF86" s="899">
        <f t="shared" si="1178"/>
        <v>1</v>
      </c>
      <c r="KG86" s="899">
        <f t="shared" si="1179"/>
        <v>1</v>
      </c>
      <c r="KH86" s="899">
        <f t="shared" si="1180"/>
        <v>1</v>
      </c>
      <c r="KI86" s="899">
        <f t="shared" si="1181"/>
        <v>1</v>
      </c>
      <c r="KJ86" s="966">
        <f t="shared" si="1182"/>
        <v>1720667</v>
      </c>
      <c r="KK86" s="901">
        <f t="shared" si="1183"/>
        <v>0</v>
      </c>
      <c r="KN86" s="958" t="s">
        <v>813</v>
      </c>
      <c r="KO86" s="1012" t="s">
        <v>460</v>
      </c>
      <c r="KP86" s="1013" t="s">
        <v>149</v>
      </c>
      <c r="KQ86" s="1014">
        <v>75</v>
      </c>
      <c r="KR86" s="1015">
        <v>209100</v>
      </c>
      <c r="KS86" s="1025">
        <f t="shared" si="1184"/>
        <v>15682500</v>
      </c>
      <c r="KT86" s="1016"/>
      <c r="KU86" s="898">
        <f t="shared" si="1185"/>
        <v>1</v>
      </c>
      <c r="KV86" s="898">
        <f t="shared" si="1186"/>
        <v>1</v>
      </c>
      <c r="KW86" s="899">
        <f t="shared" si="1187"/>
        <v>1</v>
      </c>
      <c r="KX86" s="899">
        <f t="shared" si="1188"/>
        <v>1</v>
      </c>
      <c r="KY86" s="899">
        <f t="shared" si="1189"/>
        <v>1</v>
      </c>
      <c r="KZ86" s="899">
        <f t="shared" si="1190"/>
        <v>1</v>
      </c>
      <c r="LA86" s="966">
        <f t="shared" si="1191"/>
        <v>15682500</v>
      </c>
      <c r="LB86" s="901">
        <f t="shared" si="1192"/>
        <v>0</v>
      </c>
      <c r="LE86" s="958" t="s">
        <v>813</v>
      </c>
      <c r="LF86" s="1012" t="s">
        <v>460</v>
      </c>
      <c r="LG86" s="1013" t="s">
        <v>149</v>
      </c>
      <c r="LH86" s="1014">
        <v>75</v>
      </c>
      <c r="LI86" s="1021">
        <v>34895</v>
      </c>
      <c r="LJ86" s="1028">
        <f t="shared" si="1193"/>
        <v>2617125</v>
      </c>
      <c r="LK86" s="1016"/>
      <c r="LL86" s="898">
        <f t="shared" si="1194"/>
        <v>1</v>
      </c>
      <c r="LM86" s="898">
        <f t="shared" si="1195"/>
        <v>1</v>
      </c>
      <c r="LN86" s="899">
        <f t="shared" si="1196"/>
        <v>1</v>
      </c>
      <c r="LO86" s="899">
        <f t="shared" si="1197"/>
        <v>1</v>
      </c>
      <c r="LP86" s="899">
        <f t="shared" si="1198"/>
        <v>1</v>
      </c>
      <c r="LQ86" s="899">
        <f t="shared" si="1199"/>
        <v>1</v>
      </c>
      <c r="LR86" s="966">
        <f t="shared" si="1200"/>
        <v>2617125</v>
      </c>
      <c r="LS86" s="901">
        <f t="shared" si="1201"/>
        <v>0</v>
      </c>
      <c r="LV86" s="958" t="s">
        <v>813</v>
      </c>
      <c r="LW86" s="1012" t="s">
        <v>460</v>
      </c>
      <c r="LX86" s="1013" t="s">
        <v>149</v>
      </c>
      <c r="LY86" s="1014">
        <v>75</v>
      </c>
      <c r="LZ86" s="1015">
        <v>71500</v>
      </c>
      <c r="MA86" s="1025">
        <f t="shared" si="1202"/>
        <v>5362500</v>
      </c>
      <c r="MB86" s="1016"/>
      <c r="MC86" s="898">
        <f t="shared" si="1203"/>
        <v>1</v>
      </c>
      <c r="MD86" s="898">
        <f t="shared" si="1204"/>
        <v>1</v>
      </c>
      <c r="ME86" s="899">
        <f t="shared" si="1205"/>
        <v>1</v>
      </c>
      <c r="MF86" s="899">
        <f t="shared" si="1206"/>
        <v>1</v>
      </c>
      <c r="MG86" s="899">
        <f t="shared" si="1207"/>
        <v>1</v>
      </c>
      <c r="MH86" s="899">
        <f t="shared" si="1208"/>
        <v>1</v>
      </c>
      <c r="MI86" s="966">
        <f t="shared" si="1209"/>
        <v>5362500</v>
      </c>
      <c r="MJ86" s="901">
        <f t="shared" si="1210"/>
        <v>0</v>
      </c>
      <c r="MM86" s="958" t="s">
        <v>813</v>
      </c>
      <c r="MN86" s="1012" t="s">
        <v>460</v>
      </c>
      <c r="MO86" s="1013" t="s">
        <v>149</v>
      </c>
      <c r="MP86" s="1014">
        <v>75</v>
      </c>
      <c r="MQ86" s="1015">
        <v>35000</v>
      </c>
      <c r="MR86" s="1025">
        <f t="shared" si="1211"/>
        <v>2625000</v>
      </c>
      <c r="MS86" s="1016"/>
      <c r="MT86" s="898">
        <f t="shared" si="1212"/>
        <v>1</v>
      </c>
      <c r="MU86" s="898">
        <f t="shared" si="1213"/>
        <v>1</v>
      </c>
      <c r="MV86" s="899">
        <f t="shared" si="1214"/>
        <v>1</v>
      </c>
      <c r="MW86" s="899">
        <f t="shared" si="1215"/>
        <v>1</v>
      </c>
      <c r="MX86" s="899">
        <f t="shared" si="1216"/>
        <v>1</v>
      </c>
      <c r="MY86" s="899">
        <f t="shared" si="1217"/>
        <v>1</v>
      </c>
      <c r="MZ86" s="966">
        <f t="shared" si="1218"/>
        <v>2625000</v>
      </c>
      <c r="NA86" s="901">
        <f t="shared" si="1219"/>
        <v>0</v>
      </c>
      <c r="ND86" s="975" t="s">
        <v>813</v>
      </c>
      <c r="NE86" s="976" t="s">
        <v>460</v>
      </c>
      <c r="NF86" s="977" t="s">
        <v>149</v>
      </c>
      <c r="NG86" s="978">
        <v>75</v>
      </c>
      <c r="NH86" s="979">
        <v>11535.48</v>
      </c>
      <c r="NI86" s="980">
        <v>865161</v>
      </c>
      <c r="NJ86" s="1016"/>
      <c r="NK86" s="898">
        <f t="shared" si="1220"/>
        <v>1</v>
      </c>
      <c r="NL86" s="898">
        <f t="shared" si="1221"/>
        <v>1</v>
      </c>
      <c r="NM86" s="899">
        <f t="shared" si="1222"/>
        <v>1</v>
      </c>
      <c r="NN86" s="899">
        <f t="shared" si="1223"/>
        <v>1</v>
      </c>
      <c r="NO86" s="899">
        <f t="shared" si="1224"/>
        <v>1</v>
      </c>
      <c r="NP86" s="899">
        <f t="shared" si="1225"/>
        <v>1</v>
      </c>
      <c r="NQ86" s="966">
        <f t="shared" si="1226"/>
        <v>865161</v>
      </c>
      <c r="NR86" s="901">
        <f t="shared" si="1227"/>
        <v>0</v>
      </c>
      <c r="NU86" s="981" t="s">
        <v>813</v>
      </c>
      <c r="NV86" s="982" t="s">
        <v>460</v>
      </c>
      <c r="NW86" s="983" t="s">
        <v>149</v>
      </c>
      <c r="NX86" s="984">
        <v>75</v>
      </c>
      <c r="NY86" s="1022">
        <v>11652</v>
      </c>
      <c r="NZ86" s="986">
        <f t="shared" si="1228"/>
        <v>873900</v>
      </c>
      <c r="OA86" s="1016"/>
      <c r="OB86" s="898">
        <f t="shared" si="1229"/>
        <v>1</v>
      </c>
      <c r="OC86" s="898">
        <f t="shared" si="1230"/>
        <v>1</v>
      </c>
      <c r="OD86" s="899">
        <f t="shared" si="1231"/>
        <v>1</v>
      </c>
      <c r="OE86" s="899">
        <f t="shared" si="1232"/>
        <v>1</v>
      </c>
      <c r="OF86" s="899">
        <f t="shared" si="1233"/>
        <v>1</v>
      </c>
      <c r="OG86" s="899">
        <f t="shared" si="1234"/>
        <v>1</v>
      </c>
      <c r="OH86" s="966">
        <f t="shared" si="1235"/>
        <v>873900</v>
      </c>
      <c r="OI86" s="901">
        <f t="shared" si="1236"/>
        <v>0</v>
      </c>
      <c r="OL86" s="958" t="s">
        <v>813</v>
      </c>
      <c r="OM86" s="1012" t="s">
        <v>460</v>
      </c>
      <c r="ON86" s="1013" t="s">
        <v>149</v>
      </c>
      <c r="OO86" s="1014">
        <v>75</v>
      </c>
      <c r="OP86" s="1015">
        <v>23095</v>
      </c>
      <c r="OQ86" s="1025">
        <f t="shared" si="1237"/>
        <v>1732125</v>
      </c>
      <c r="OR86" s="1016"/>
      <c r="OS86" s="898">
        <f t="shared" si="1238"/>
        <v>1</v>
      </c>
      <c r="OT86" s="898">
        <f t="shared" si="1239"/>
        <v>1</v>
      </c>
      <c r="OU86" s="899">
        <f t="shared" si="1240"/>
        <v>1</v>
      </c>
      <c r="OV86" s="899">
        <f t="shared" si="1241"/>
        <v>1</v>
      </c>
      <c r="OW86" s="899">
        <f t="shared" si="1242"/>
        <v>1</v>
      </c>
      <c r="OX86" s="899">
        <f t="shared" si="1243"/>
        <v>1</v>
      </c>
      <c r="OY86" s="966">
        <f t="shared" si="1244"/>
        <v>1732125</v>
      </c>
      <c r="OZ86" s="901">
        <f t="shared" si="1245"/>
        <v>0</v>
      </c>
      <c r="PC86" s="958" t="s">
        <v>813</v>
      </c>
      <c r="PD86" s="1012" t="s">
        <v>460</v>
      </c>
      <c r="PE86" s="1013" t="s">
        <v>149</v>
      </c>
      <c r="PF86" s="1014">
        <v>75</v>
      </c>
      <c r="PG86" s="1059">
        <v>39715</v>
      </c>
      <c r="PH86" s="1029">
        <v>2978625</v>
      </c>
      <c r="PI86" s="1024"/>
      <c r="PJ86" s="898">
        <f t="shared" si="1246"/>
        <v>1</v>
      </c>
      <c r="PK86" s="898">
        <f t="shared" si="1247"/>
        <v>1</v>
      </c>
      <c r="PL86" s="899">
        <f t="shared" si="1248"/>
        <v>1</v>
      </c>
      <c r="PM86" s="899">
        <f t="shared" si="1249"/>
        <v>1</v>
      </c>
      <c r="PN86" s="899">
        <f t="shared" si="1250"/>
        <v>1</v>
      </c>
      <c r="PO86" s="899">
        <f t="shared" si="1251"/>
        <v>1</v>
      </c>
      <c r="PP86" s="966">
        <f t="shared" si="1252"/>
        <v>2978625</v>
      </c>
      <c r="PQ86" s="901">
        <f t="shared" si="1253"/>
        <v>0</v>
      </c>
      <c r="PT86" s="958" t="s">
        <v>813</v>
      </c>
      <c r="PU86" s="1012" t="s">
        <v>460</v>
      </c>
      <c r="PV86" s="1013" t="s">
        <v>149</v>
      </c>
      <c r="PW86" s="1014">
        <v>75</v>
      </c>
      <c r="PX86" s="1015">
        <v>15055</v>
      </c>
      <c r="PY86" s="1025">
        <f t="shared" si="1254"/>
        <v>1129125</v>
      </c>
      <c r="PZ86" s="1016"/>
      <c r="QA86" s="898">
        <f t="shared" si="1255"/>
        <v>1</v>
      </c>
      <c r="QB86" s="898">
        <f t="shared" si="1256"/>
        <v>1</v>
      </c>
      <c r="QC86" s="899">
        <f t="shared" si="1257"/>
        <v>1</v>
      </c>
      <c r="QD86" s="899">
        <f t="shared" si="1258"/>
        <v>1</v>
      </c>
      <c r="QE86" s="899">
        <f t="shared" si="1259"/>
        <v>1</v>
      </c>
      <c r="QF86" s="899">
        <f t="shared" si="1260"/>
        <v>1</v>
      </c>
      <c r="QG86" s="966">
        <f t="shared" si="1261"/>
        <v>1129125</v>
      </c>
      <c r="QH86" s="901">
        <f t="shared" si="1262"/>
        <v>0</v>
      </c>
      <c r="QK86" s="958" t="s">
        <v>813</v>
      </c>
      <c r="QL86" s="1012" t="s">
        <v>460</v>
      </c>
      <c r="QM86" s="1013" t="s">
        <v>149</v>
      </c>
      <c r="QN86" s="1014">
        <v>75</v>
      </c>
      <c r="QO86" s="1021">
        <v>35069.474999999999</v>
      </c>
      <c r="QP86" s="1028">
        <f t="shared" si="1263"/>
        <v>2630211</v>
      </c>
      <c r="QQ86" s="1016"/>
      <c r="QR86" s="898">
        <f t="shared" si="1264"/>
        <v>1</v>
      </c>
      <c r="QS86" s="898">
        <f t="shared" si="1265"/>
        <v>1</v>
      </c>
      <c r="QT86" s="899">
        <f t="shared" si="1266"/>
        <v>1</v>
      </c>
      <c r="QU86" s="899">
        <f t="shared" si="1267"/>
        <v>1</v>
      </c>
      <c r="QV86" s="899">
        <f t="shared" si="1268"/>
        <v>1</v>
      </c>
      <c r="QW86" s="899">
        <f t="shared" si="1269"/>
        <v>1</v>
      </c>
      <c r="QX86" s="966">
        <f t="shared" si="1270"/>
        <v>2630211</v>
      </c>
      <c r="QY86" s="901">
        <f t="shared" si="1271"/>
        <v>0</v>
      </c>
      <c r="RB86" s="405"/>
      <c r="RC86" s="406"/>
      <c r="RD86" s="407"/>
      <c r="RE86" s="408"/>
      <c r="RF86" s="409"/>
      <c r="RG86" s="410"/>
      <c r="RH86" s="410"/>
      <c r="RI86" s="898"/>
      <c r="RJ86" s="898"/>
      <c r="RK86" s="934"/>
      <c r="RL86" s="934"/>
      <c r="RM86" s="934"/>
      <c r="RN86" s="934"/>
      <c r="RO86" s="935"/>
      <c r="RP86" s="936"/>
      <c r="RS86" s="405"/>
      <c r="RT86" s="406"/>
      <c r="RU86" s="407"/>
      <c r="RV86" s="408"/>
      <c r="RW86" s="409"/>
      <c r="RX86" s="410"/>
      <c r="RY86" s="410"/>
      <c r="RZ86" s="898"/>
      <c r="SA86" s="898"/>
      <c r="SB86" s="934"/>
      <c r="SC86" s="934"/>
      <c r="SD86" s="934"/>
      <c r="SE86" s="934"/>
      <c r="SF86" s="935"/>
      <c r="SG86" s="936"/>
      <c r="SJ86" s="405"/>
      <c r="SK86" s="406"/>
      <c r="SL86" s="407"/>
      <c r="SM86" s="408"/>
      <c r="SN86" s="409"/>
      <c r="SO86" s="410"/>
      <c r="SP86" s="410"/>
      <c r="SQ86" s="898"/>
      <c r="SR86" s="898"/>
      <c r="SS86" s="934"/>
      <c r="ST86" s="934"/>
      <c r="SU86" s="934"/>
      <c r="SV86" s="934"/>
      <c r="SW86" s="935"/>
      <c r="SX86" s="936"/>
    </row>
    <row r="87" spans="2:518" ht="18.75" thickTop="1" thickBot="1">
      <c r="B87" s="1079" t="s">
        <v>814</v>
      </c>
      <c r="C87" s="1080" t="s">
        <v>461</v>
      </c>
      <c r="D87" s="1081"/>
      <c r="E87" s="1082"/>
      <c r="F87" s="1083"/>
      <c r="G87" s="1084"/>
      <c r="H87" s="1016"/>
      <c r="K87" s="1079" t="s">
        <v>814</v>
      </c>
      <c r="L87" s="1080" t="s">
        <v>461</v>
      </c>
      <c r="M87" s="1081"/>
      <c r="N87" s="1082"/>
      <c r="O87" s="1083"/>
      <c r="P87" s="1084"/>
      <c r="Q87" s="1016"/>
      <c r="R87" s="898"/>
      <c r="S87" s="898"/>
      <c r="T87" s="934"/>
      <c r="U87" s="934"/>
      <c r="V87" s="934"/>
      <c r="W87" s="934"/>
      <c r="X87" s="935"/>
      <c r="Y87" s="936"/>
      <c r="Z87" s="872"/>
      <c r="AA87" s="872"/>
      <c r="AB87" s="1079" t="s">
        <v>814</v>
      </c>
      <c r="AC87" s="1080" t="s">
        <v>461</v>
      </c>
      <c r="AD87" s="1081"/>
      <c r="AE87" s="1082"/>
      <c r="AF87" s="1083"/>
      <c r="AG87" s="1084"/>
      <c r="AH87" s="1016"/>
      <c r="AI87" s="898"/>
      <c r="AJ87" s="898"/>
      <c r="AK87" s="934"/>
      <c r="AL87" s="934"/>
      <c r="AM87" s="934"/>
      <c r="AN87" s="934"/>
      <c r="AO87" s="935"/>
      <c r="AP87" s="936"/>
      <c r="AQ87" s="872"/>
      <c r="AR87" s="872"/>
      <c r="AS87" s="1079" t="s">
        <v>814</v>
      </c>
      <c r="AT87" s="1085" t="s">
        <v>461</v>
      </c>
      <c r="AU87" s="1081"/>
      <c r="AV87" s="1082"/>
      <c r="AW87" s="1086"/>
      <c r="AX87" s="1087"/>
      <c r="AY87" s="1016"/>
      <c r="AZ87" s="898"/>
      <c r="BA87" s="898"/>
      <c r="BB87" s="934"/>
      <c r="BC87" s="934"/>
      <c r="BD87" s="934"/>
      <c r="BE87" s="934"/>
      <c r="BF87" s="935"/>
      <c r="BG87" s="936"/>
      <c r="BJ87" s="1079" t="s">
        <v>814</v>
      </c>
      <c r="BK87" s="1080" t="s">
        <v>461</v>
      </c>
      <c r="BL87" s="1081"/>
      <c r="BM87" s="1082"/>
      <c r="BN87" s="1083"/>
      <c r="BO87" s="1084"/>
      <c r="BP87" s="1016"/>
      <c r="BQ87" s="898"/>
      <c r="BR87" s="898"/>
      <c r="BS87" s="934"/>
      <c r="BT87" s="934"/>
      <c r="BU87" s="934"/>
      <c r="BV87" s="934"/>
      <c r="BW87" s="935"/>
      <c r="BX87" s="936"/>
      <c r="CA87" s="1079" t="s">
        <v>814</v>
      </c>
      <c r="CB87" s="1080" t="s">
        <v>461</v>
      </c>
      <c r="CC87" s="1081"/>
      <c r="CD87" s="1082"/>
      <c r="CE87" s="1083"/>
      <c r="CF87" s="1084"/>
      <c r="CG87" s="1016"/>
      <c r="CH87" s="898"/>
      <c r="CI87" s="898"/>
      <c r="CJ87" s="934"/>
      <c r="CK87" s="934"/>
      <c r="CL87" s="934"/>
      <c r="CM87" s="934"/>
      <c r="CN87" s="935"/>
      <c r="CO87" s="936"/>
      <c r="CR87" s="1079" t="s">
        <v>814</v>
      </c>
      <c r="CS87" s="1080" t="s">
        <v>461</v>
      </c>
      <c r="CT87" s="1081"/>
      <c r="CU87" s="1082"/>
      <c r="CV87" s="1083"/>
      <c r="CW87" s="1084"/>
      <c r="CX87" s="1016"/>
      <c r="CY87" s="898"/>
      <c r="CZ87" s="898"/>
      <c r="DA87" s="934"/>
      <c r="DB87" s="934"/>
      <c r="DC87" s="934"/>
      <c r="DD87" s="934"/>
      <c r="DE87" s="935"/>
      <c r="DF87" s="936"/>
      <c r="DI87" s="1079" t="s">
        <v>814</v>
      </c>
      <c r="DJ87" s="1080" t="s">
        <v>461</v>
      </c>
      <c r="DK87" s="1081"/>
      <c r="DL87" s="1082"/>
      <c r="DM87" s="1083"/>
      <c r="DN87" s="1084"/>
      <c r="DO87" s="1016"/>
      <c r="DP87" s="898"/>
      <c r="DQ87" s="898"/>
      <c r="DR87" s="934"/>
      <c r="DS87" s="934"/>
      <c r="DT87" s="934"/>
      <c r="DU87" s="934"/>
      <c r="DV87" s="935"/>
      <c r="DW87" s="936"/>
      <c r="DZ87" s="1079" t="s">
        <v>814</v>
      </c>
      <c r="EA87" s="1080" t="s">
        <v>461</v>
      </c>
      <c r="EB87" s="1081"/>
      <c r="EC87" s="1082"/>
      <c r="ED87" s="1083"/>
      <c r="EE87" s="1084"/>
      <c r="EF87" s="1016"/>
      <c r="EG87" s="898"/>
      <c r="EH87" s="898"/>
      <c r="EI87" s="934"/>
      <c r="EJ87" s="934"/>
      <c r="EK87" s="934"/>
      <c r="EL87" s="934"/>
      <c r="EM87" s="935"/>
      <c r="EN87" s="936"/>
      <c r="EQ87" s="1079" t="s">
        <v>814</v>
      </c>
      <c r="ER87" s="1080" t="s">
        <v>461</v>
      </c>
      <c r="ES87" s="1081"/>
      <c r="ET87" s="1082"/>
      <c r="EU87" s="1083"/>
      <c r="EV87" s="1084"/>
      <c r="EW87" s="1016"/>
      <c r="EX87" s="898"/>
      <c r="EY87" s="898"/>
      <c r="EZ87" s="934"/>
      <c r="FA87" s="934"/>
      <c r="FB87" s="934"/>
      <c r="FC87" s="934"/>
      <c r="FD87" s="935"/>
      <c r="FE87" s="936"/>
      <c r="FH87" s="1079"/>
      <c r="FI87" s="1080"/>
      <c r="FJ87" s="1081"/>
      <c r="FK87" s="1082"/>
      <c r="FL87" s="1083"/>
      <c r="FM87" s="1084"/>
      <c r="FN87" s="1016"/>
      <c r="FO87" s="898"/>
      <c r="FP87" s="898"/>
      <c r="FQ87" s="934"/>
      <c r="FR87" s="934"/>
      <c r="FS87" s="934"/>
      <c r="FT87" s="934"/>
      <c r="FU87" s="935"/>
      <c r="FV87" s="936"/>
      <c r="FY87" s="1079" t="s">
        <v>814</v>
      </c>
      <c r="FZ87" s="1080" t="s">
        <v>461</v>
      </c>
      <c r="GA87" s="1081"/>
      <c r="GB87" s="1082"/>
      <c r="GC87" s="1083"/>
      <c r="GD87" s="1084"/>
      <c r="GE87" s="1016"/>
      <c r="GF87" s="898"/>
      <c r="GG87" s="898"/>
      <c r="GH87" s="934"/>
      <c r="GI87" s="934"/>
      <c r="GJ87" s="934"/>
      <c r="GK87" s="934"/>
      <c r="GL87" s="935"/>
      <c r="GM87" s="936"/>
      <c r="GP87" s="1079" t="s">
        <v>814</v>
      </c>
      <c r="GQ87" s="1080" t="s">
        <v>461</v>
      </c>
      <c r="GR87" s="1081"/>
      <c r="GS87" s="1082"/>
      <c r="GT87" s="1083"/>
      <c r="GU87" s="1084"/>
      <c r="GV87" s="1016"/>
      <c r="GW87" s="898"/>
      <c r="GX87" s="898"/>
      <c r="GY87" s="934"/>
      <c r="GZ87" s="934"/>
      <c r="HA87" s="934"/>
      <c r="HB87" s="934"/>
      <c r="HC87" s="935"/>
      <c r="HD87" s="936"/>
      <c r="HG87" s="1079" t="s">
        <v>814</v>
      </c>
      <c r="HH87" s="1080" t="s">
        <v>461</v>
      </c>
      <c r="HI87" s="1081"/>
      <c r="HJ87" s="1082"/>
      <c r="HK87" s="1083"/>
      <c r="HL87" s="1084"/>
      <c r="HM87" s="1016"/>
      <c r="HN87" s="898"/>
      <c r="HO87" s="898"/>
      <c r="HP87" s="934"/>
      <c r="HQ87" s="934"/>
      <c r="HR87" s="934"/>
      <c r="HS87" s="934"/>
      <c r="HT87" s="935"/>
      <c r="HU87" s="936"/>
      <c r="HX87" s="1079" t="s">
        <v>814</v>
      </c>
      <c r="HY87" s="1080" t="s">
        <v>461</v>
      </c>
      <c r="HZ87" s="1081"/>
      <c r="IA87" s="1082"/>
      <c r="IB87" s="1083"/>
      <c r="IC87" s="1084"/>
      <c r="ID87" s="1016"/>
      <c r="IE87" s="898"/>
      <c r="IF87" s="898"/>
      <c r="IG87" s="934"/>
      <c r="IH87" s="934"/>
      <c r="II87" s="934"/>
      <c r="IJ87" s="934"/>
      <c r="IK87" s="935"/>
      <c r="IL87" s="936"/>
      <c r="IO87" s="1079" t="s">
        <v>814</v>
      </c>
      <c r="IP87" s="1080" t="s">
        <v>461</v>
      </c>
      <c r="IQ87" s="1081"/>
      <c r="IR87" s="1082"/>
      <c r="IS87" s="1083"/>
      <c r="IT87" s="1084"/>
      <c r="IU87" s="1016"/>
      <c r="IV87" s="898"/>
      <c r="IW87" s="898"/>
      <c r="IX87" s="934"/>
      <c r="IY87" s="934"/>
      <c r="IZ87" s="934"/>
      <c r="JA87" s="934"/>
      <c r="JB87" s="935"/>
      <c r="JC87" s="936"/>
      <c r="JF87" s="1079" t="s">
        <v>814</v>
      </c>
      <c r="JG87" s="1080" t="s">
        <v>461</v>
      </c>
      <c r="JH87" s="1081"/>
      <c r="JI87" s="1082"/>
      <c r="JJ87" s="1083"/>
      <c r="JK87" s="1084"/>
      <c r="JL87" s="1016"/>
      <c r="JM87" s="898"/>
      <c r="JN87" s="898"/>
      <c r="JO87" s="934"/>
      <c r="JP87" s="934"/>
      <c r="JQ87" s="934"/>
      <c r="JR87" s="934"/>
      <c r="JS87" s="935"/>
      <c r="JT87" s="936"/>
      <c r="JW87" s="1079" t="s">
        <v>814</v>
      </c>
      <c r="JX87" s="1080" t="s">
        <v>461</v>
      </c>
      <c r="JY87" s="1081"/>
      <c r="JZ87" s="1082"/>
      <c r="KA87" s="1083"/>
      <c r="KB87" s="1084"/>
      <c r="KC87" s="1016"/>
      <c r="KD87" s="898"/>
      <c r="KE87" s="898"/>
      <c r="KF87" s="934"/>
      <c r="KG87" s="934"/>
      <c r="KH87" s="934"/>
      <c r="KI87" s="934"/>
      <c r="KJ87" s="935"/>
      <c r="KK87" s="936"/>
      <c r="KN87" s="1079" t="s">
        <v>814</v>
      </c>
      <c r="KO87" s="1080" t="s">
        <v>461</v>
      </c>
      <c r="KP87" s="1081"/>
      <c r="KQ87" s="1082"/>
      <c r="KR87" s="1083"/>
      <c r="KS87" s="1084"/>
      <c r="KT87" s="1016"/>
      <c r="KU87" s="898"/>
      <c r="KV87" s="898"/>
      <c r="KW87" s="934"/>
      <c r="KX87" s="934"/>
      <c r="KY87" s="934"/>
      <c r="KZ87" s="934"/>
      <c r="LA87" s="935"/>
      <c r="LB87" s="936"/>
      <c r="LE87" s="1079" t="s">
        <v>814</v>
      </c>
      <c r="LF87" s="1080" t="s">
        <v>461</v>
      </c>
      <c r="LG87" s="1081"/>
      <c r="LH87" s="1082"/>
      <c r="LI87" s="1088">
        <v>0</v>
      </c>
      <c r="LJ87" s="1089"/>
      <c r="LK87" s="1016"/>
      <c r="LL87" s="898"/>
      <c r="LM87" s="898"/>
      <c r="LN87" s="934"/>
      <c r="LO87" s="934"/>
      <c r="LP87" s="934"/>
      <c r="LQ87" s="934"/>
      <c r="LR87" s="935"/>
      <c r="LS87" s="936"/>
      <c r="LV87" s="1079" t="s">
        <v>814</v>
      </c>
      <c r="LW87" s="1080" t="s">
        <v>461</v>
      </c>
      <c r="LX87" s="1081"/>
      <c r="LY87" s="1082"/>
      <c r="LZ87" s="1083"/>
      <c r="MA87" s="1084"/>
      <c r="MB87" s="1016"/>
      <c r="MC87" s="898"/>
      <c r="MD87" s="898"/>
      <c r="ME87" s="934"/>
      <c r="MF87" s="934"/>
      <c r="MG87" s="934"/>
      <c r="MH87" s="934"/>
      <c r="MI87" s="935"/>
      <c r="MJ87" s="936"/>
      <c r="MM87" s="1079" t="s">
        <v>814</v>
      </c>
      <c r="MN87" s="1080" t="s">
        <v>461</v>
      </c>
      <c r="MO87" s="1081"/>
      <c r="MP87" s="1082"/>
      <c r="MQ87" s="1083"/>
      <c r="MR87" s="1084"/>
      <c r="MS87" s="1016"/>
      <c r="MT87" s="898"/>
      <c r="MU87" s="898"/>
      <c r="MV87" s="934"/>
      <c r="MW87" s="934"/>
      <c r="MX87" s="934"/>
      <c r="MY87" s="934"/>
      <c r="MZ87" s="935"/>
      <c r="NA87" s="936"/>
      <c r="ND87" s="1090" t="s">
        <v>814</v>
      </c>
      <c r="NE87" s="1091" t="s">
        <v>461</v>
      </c>
      <c r="NF87" s="977"/>
      <c r="NG87" s="978"/>
      <c r="NH87" s="979"/>
      <c r="NI87" s="1092"/>
      <c r="NJ87" s="1016"/>
      <c r="NK87" s="898"/>
      <c r="NL87" s="898"/>
      <c r="NM87" s="934"/>
      <c r="NN87" s="934"/>
      <c r="NO87" s="934"/>
      <c r="NP87" s="934"/>
      <c r="NQ87" s="935"/>
      <c r="NR87" s="936"/>
      <c r="NU87" s="1093" t="s">
        <v>814</v>
      </c>
      <c r="NV87" s="1094" t="s">
        <v>461</v>
      </c>
      <c r="NW87" s="983"/>
      <c r="NX87" s="984"/>
      <c r="NY87" s="1095"/>
      <c r="NZ87" s="1096"/>
      <c r="OA87" s="1016"/>
      <c r="OB87" s="898"/>
      <c r="OC87" s="898"/>
      <c r="OD87" s="934"/>
      <c r="OE87" s="934"/>
      <c r="OF87" s="934"/>
      <c r="OG87" s="934"/>
      <c r="OH87" s="935"/>
      <c r="OI87" s="936"/>
      <c r="OL87" s="1079" t="s">
        <v>814</v>
      </c>
      <c r="OM87" s="1080" t="s">
        <v>461</v>
      </c>
      <c r="ON87" s="1081"/>
      <c r="OO87" s="1082"/>
      <c r="OP87" s="1083"/>
      <c r="OQ87" s="1084"/>
      <c r="OR87" s="1016"/>
      <c r="OS87" s="898"/>
      <c r="OT87" s="898"/>
      <c r="OU87" s="934"/>
      <c r="OV87" s="934"/>
      <c r="OW87" s="934"/>
      <c r="OX87" s="934"/>
      <c r="OY87" s="935"/>
      <c r="OZ87" s="936"/>
      <c r="PC87" s="1079" t="s">
        <v>814</v>
      </c>
      <c r="PD87" s="1080" t="s">
        <v>461</v>
      </c>
      <c r="PE87" s="1081"/>
      <c r="PF87" s="1082"/>
      <c r="PG87" s="1097"/>
      <c r="PH87" s="1098"/>
      <c r="PI87" s="1024"/>
      <c r="PJ87" s="898"/>
      <c r="PK87" s="898"/>
      <c r="PL87" s="934"/>
      <c r="PM87" s="934"/>
      <c r="PN87" s="934"/>
      <c r="PO87" s="934"/>
      <c r="PP87" s="935"/>
      <c r="PQ87" s="936"/>
      <c r="PT87" s="1079" t="s">
        <v>814</v>
      </c>
      <c r="PU87" s="1080" t="s">
        <v>461</v>
      </c>
      <c r="PV87" s="1081"/>
      <c r="PW87" s="1082"/>
      <c r="PX87" s="1083"/>
      <c r="PY87" s="1084"/>
      <c r="PZ87" s="1016"/>
      <c r="QA87" s="898"/>
      <c r="QB87" s="898"/>
      <c r="QC87" s="934"/>
      <c r="QD87" s="934"/>
      <c r="QE87" s="934"/>
      <c r="QF87" s="934"/>
      <c r="QG87" s="935"/>
      <c r="QH87" s="936"/>
      <c r="QK87" s="1079" t="s">
        <v>814</v>
      </c>
      <c r="QL87" s="1080" t="s">
        <v>461</v>
      </c>
      <c r="QM87" s="1081"/>
      <c r="QN87" s="1082"/>
      <c r="QO87" s="1088">
        <v>0</v>
      </c>
      <c r="QP87" s="1089"/>
      <c r="QQ87" s="1016"/>
      <c r="QR87" s="898"/>
      <c r="QS87" s="898"/>
      <c r="QT87" s="934"/>
      <c r="QU87" s="934"/>
      <c r="QV87" s="934"/>
      <c r="QW87" s="934"/>
      <c r="QX87" s="935"/>
      <c r="QY87" s="936"/>
      <c r="RB87" s="405"/>
      <c r="RC87" s="406"/>
      <c r="RD87" s="407"/>
      <c r="RE87" s="408"/>
      <c r="RF87" s="409"/>
      <c r="RG87" s="410"/>
      <c r="RH87" s="410"/>
      <c r="RI87" s="898"/>
      <c r="RJ87" s="898"/>
      <c r="RK87" s="934"/>
      <c r="RL87" s="934"/>
      <c r="RM87" s="934"/>
      <c r="RN87" s="934"/>
      <c r="RO87" s="935"/>
      <c r="RP87" s="936"/>
      <c r="RS87" s="405"/>
      <c r="RT87" s="406"/>
      <c r="RU87" s="407"/>
      <c r="RV87" s="408"/>
      <c r="RW87" s="409"/>
      <c r="RX87" s="410"/>
      <c r="RY87" s="410"/>
      <c r="RZ87" s="898"/>
      <c r="SA87" s="898"/>
      <c r="SB87" s="934"/>
      <c r="SC87" s="934"/>
      <c r="SD87" s="934"/>
      <c r="SE87" s="934"/>
      <c r="SF87" s="935"/>
      <c r="SG87" s="936"/>
      <c r="SJ87" s="405"/>
      <c r="SK87" s="406"/>
      <c r="SL87" s="407"/>
      <c r="SM87" s="408"/>
      <c r="SN87" s="409"/>
      <c r="SO87" s="410"/>
      <c r="SP87" s="410"/>
      <c r="SQ87" s="898"/>
      <c r="SR87" s="898"/>
      <c r="SS87" s="934"/>
      <c r="ST87" s="934"/>
      <c r="SU87" s="934"/>
      <c r="SV87" s="934"/>
      <c r="SW87" s="935"/>
      <c r="SX87" s="936"/>
    </row>
    <row r="88" spans="2:518" ht="76.5" thickTop="1" thickBot="1">
      <c r="B88" s="958" t="s">
        <v>815</v>
      </c>
      <c r="C88" s="1030" t="s">
        <v>462</v>
      </c>
      <c r="D88" s="1031" t="s">
        <v>149</v>
      </c>
      <c r="E88" s="1044">
        <v>1</v>
      </c>
      <c r="F88" s="1045"/>
      <c r="G88" s="963">
        <f>ROUND(E88*F88,0)</f>
        <v>0</v>
      </c>
      <c r="H88" s="1016"/>
      <c r="K88" s="958" t="s">
        <v>815</v>
      </c>
      <c r="L88" s="1030" t="s">
        <v>462</v>
      </c>
      <c r="M88" s="1031" t="s">
        <v>149</v>
      </c>
      <c r="N88" s="1044">
        <v>1</v>
      </c>
      <c r="O88" s="1046">
        <v>280367</v>
      </c>
      <c r="P88" s="963">
        <f t="shared" ref="P88:P92" si="1273">ROUND(N88*O88,0)</f>
        <v>280367</v>
      </c>
      <c r="Q88" s="1016"/>
      <c r="R88" s="898">
        <f>IF(EXACT(VLOOKUP(K88,OFERTA_0,2,FALSE),L88),1,0)</f>
        <v>1</v>
      </c>
      <c r="S88" s="898">
        <f>IF(EXACT(VLOOKUP(K88,OFERTA_0,3,FALSE),M88),1,0)</f>
        <v>1</v>
      </c>
      <c r="T88" s="899">
        <f>IF(EXACT(VLOOKUP(K88,OFERTA_0,4,FALSE),N88),1,0)</f>
        <v>1</v>
      </c>
      <c r="U88" s="899">
        <f t="shared" ref="U88:V92" si="1274">IF(O88=0,0,1)</f>
        <v>1</v>
      </c>
      <c r="V88" s="899">
        <f t="shared" si="1274"/>
        <v>1</v>
      </c>
      <c r="W88" s="899">
        <f>PRODUCT(R88:V88)</f>
        <v>1</v>
      </c>
      <c r="X88" s="966">
        <f>ROUND(P88,0)</f>
        <v>280367</v>
      </c>
      <c r="Y88" s="901">
        <f>P88-X88</f>
        <v>0</v>
      </c>
      <c r="Z88" s="872"/>
      <c r="AA88" s="872"/>
      <c r="AB88" s="958" t="s">
        <v>815</v>
      </c>
      <c r="AC88" s="1030" t="s">
        <v>462</v>
      </c>
      <c r="AD88" s="1031" t="s">
        <v>149</v>
      </c>
      <c r="AE88" s="1044">
        <v>1</v>
      </c>
      <c r="AF88" s="1045">
        <v>450000</v>
      </c>
      <c r="AG88" s="963">
        <f t="shared" ref="AG88:AG92" si="1275">ROUND(AE88*AF88,0)</f>
        <v>450000</v>
      </c>
      <c r="AH88" s="1016"/>
      <c r="AI88" s="898">
        <f>IF(EXACT(VLOOKUP(AB88,OFERTA_0,2,FALSE),AC88),1,0)</f>
        <v>1</v>
      </c>
      <c r="AJ88" s="898">
        <f>IF(EXACT(VLOOKUP(AB88,OFERTA_0,3,FALSE),AD88),1,0)</f>
        <v>1</v>
      </c>
      <c r="AK88" s="899">
        <f>IF(EXACT(VLOOKUP(AB88,OFERTA_0,4,FALSE),AE88),1,0)</f>
        <v>1</v>
      </c>
      <c r="AL88" s="899">
        <f t="shared" ref="AL88:AL92" si="1276">IF(AF88=0,0,1)</f>
        <v>1</v>
      </c>
      <c r="AM88" s="899">
        <f t="shared" ref="AM88:AM92" si="1277">IF(AG88=0,0,1)</f>
        <v>1</v>
      </c>
      <c r="AN88" s="899">
        <f>PRODUCT(AI88:AM88)</f>
        <v>1</v>
      </c>
      <c r="AO88" s="966">
        <f>ROUND(AG88,0)</f>
        <v>450000</v>
      </c>
      <c r="AP88" s="901">
        <f>AG88-AO88</f>
        <v>0</v>
      </c>
      <c r="AQ88" s="872"/>
      <c r="AR88" s="872"/>
      <c r="AS88" s="958" t="s">
        <v>815</v>
      </c>
      <c r="AT88" s="1035" t="s">
        <v>462</v>
      </c>
      <c r="AU88" s="1031" t="s">
        <v>149</v>
      </c>
      <c r="AV88" s="1044">
        <v>1</v>
      </c>
      <c r="AW88" s="1047">
        <v>220000</v>
      </c>
      <c r="AX88" s="969">
        <f t="shared" ref="AX88:AX92" si="1278">ROUND(AV88*AW88,0)</f>
        <v>220000</v>
      </c>
      <c r="AY88" s="1016"/>
      <c r="AZ88" s="898">
        <f>IF(EXACT(VLOOKUP(AS88,OFERTA_0,2,FALSE),AT88),1,0)</f>
        <v>1</v>
      </c>
      <c r="BA88" s="898">
        <f>IF(EXACT(VLOOKUP(AS88,OFERTA_0,3,FALSE),AU88),1,0)</f>
        <v>1</v>
      </c>
      <c r="BB88" s="899">
        <f>IF(EXACT(VLOOKUP(AS88,OFERTA_0,4,FALSE),AV88),1,0)</f>
        <v>1</v>
      </c>
      <c r="BC88" s="899">
        <f t="shared" ref="BC88:BC92" si="1279">IF(AW88=0,0,1)</f>
        <v>1</v>
      </c>
      <c r="BD88" s="899">
        <f t="shared" ref="BD88:BD92" si="1280">IF(AX88=0,0,1)</f>
        <v>1</v>
      </c>
      <c r="BE88" s="899">
        <f>PRODUCT(AZ88:BD88)</f>
        <v>1</v>
      </c>
      <c r="BF88" s="966">
        <f>ROUND(AX88,0)</f>
        <v>220000</v>
      </c>
      <c r="BG88" s="901">
        <f>AX88-BF88</f>
        <v>0</v>
      </c>
      <c r="BJ88" s="958" t="s">
        <v>815</v>
      </c>
      <c r="BK88" s="1030" t="s">
        <v>462</v>
      </c>
      <c r="BL88" s="1031" t="s">
        <v>149</v>
      </c>
      <c r="BM88" s="1044">
        <v>1</v>
      </c>
      <c r="BN88" s="1045">
        <v>500000</v>
      </c>
      <c r="BO88" s="963">
        <f t="shared" ref="BO88:BO92" si="1281">ROUND(BM88*BN88,0)</f>
        <v>500000</v>
      </c>
      <c r="BP88" s="1016"/>
      <c r="BQ88" s="898">
        <f>IF(EXACT(VLOOKUP(BJ88,OFERTA_0,2,FALSE),BK88),1,0)</f>
        <v>1</v>
      </c>
      <c r="BR88" s="898">
        <f>IF(EXACT(VLOOKUP(BJ88,OFERTA_0,3,FALSE),BL88),1,0)</f>
        <v>1</v>
      </c>
      <c r="BS88" s="899">
        <f>IF(EXACT(VLOOKUP(BJ88,OFERTA_0,4,FALSE),BM88),1,0)</f>
        <v>1</v>
      </c>
      <c r="BT88" s="899">
        <f t="shared" ref="BT88:BT92" si="1282">IF(BN88=0,0,1)</f>
        <v>1</v>
      </c>
      <c r="BU88" s="899">
        <f t="shared" ref="BU88:BU92" si="1283">IF(BO88=0,0,1)</f>
        <v>1</v>
      </c>
      <c r="BV88" s="899">
        <f>PRODUCT(BQ88:BU88)</f>
        <v>1</v>
      </c>
      <c r="BW88" s="966">
        <f>ROUND(BO88,0)</f>
        <v>500000</v>
      </c>
      <c r="BX88" s="901">
        <f>BO88-BW88</f>
        <v>0</v>
      </c>
      <c r="CA88" s="958" t="s">
        <v>815</v>
      </c>
      <c r="CB88" s="1030" t="s">
        <v>462</v>
      </c>
      <c r="CC88" s="1031" t="s">
        <v>149</v>
      </c>
      <c r="CD88" s="1044">
        <v>1</v>
      </c>
      <c r="CE88" s="1045">
        <v>273077</v>
      </c>
      <c r="CF88" s="963">
        <f t="shared" ref="CF88:CF92" si="1284">ROUND(CD88*CE88,0)</f>
        <v>273077</v>
      </c>
      <c r="CG88" s="1016"/>
      <c r="CH88" s="898">
        <f>IF(EXACT(VLOOKUP(CA88,OFERTA_0,2,FALSE),CB88),1,0)</f>
        <v>1</v>
      </c>
      <c r="CI88" s="898">
        <f>IF(EXACT(VLOOKUP(CA88,OFERTA_0,3,FALSE),CC88),1,0)</f>
        <v>1</v>
      </c>
      <c r="CJ88" s="899">
        <f>IF(EXACT(VLOOKUP(CA88,OFERTA_0,4,FALSE),CD88),1,0)</f>
        <v>1</v>
      </c>
      <c r="CK88" s="899">
        <f t="shared" ref="CK88:CK92" si="1285">IF(CE88=0,0,1)</f>
        <v>1</v>
      </c>
      <c r="CL88" s="899">
        <f t="shared" ref="CL88:CL92" si="1286">IF(CF88=0,0,1)</f>
        <v>1</v>
      </c>
      <c r="CM88" s="899">
        <f>PRODUCT(CH88:CL88)</f>
        <v>1</v>
      </c>
      <c r="CN88" s="966">
        <f>ROUND(CF88,0)</f>
        <v>273077</v>
      </c>
      <c r="CO88" s="901">
        <f>CF88-CN88</f>
        <v>0</v>
      </c>
      <c r="CR88" s="958" t="s">
        <v>815</v>
      </c>
      <c r="CS88" s="1030" t="s">
        <v>462</v>
      </c>
      <c r="CT88" s="1031" t="s">
        <v>149</v>
      </c>
      <c r="CU88" s="1044">
        <v>1</v>
      </c>
      <c r="CV88" s="1045">
        <v>390000</v>
      </c>
      <c r="CW88" s="963">
        <f t="shared" ref="CW88:CW92" si="1287">ROUND(CU88*CV88,0)</f>
        <v>390000</v>
      </c>
      <c r="CX88" s="1016"/>
      <c r="CY88" s="898">
        <f>IF(EXACT(VLOOKUP(CR88,OFERTA_0,2,FALSE),CS88),1,0)</f>
        <v>1</v>
      </c>
      <c r="CZ88" s="898">
        <f>IF(EXACT(VLOOKUP(CR88,OFERTA_0,3,FALSE),CT88),1,0)</f>
        <v>1</v>
      </c>
      <c r="DA88" s="899">
        <f>IF(EXACT(VLOOKUP(CR88,OFERTA_0,4,FALSE),CU88),1,0)</f>
        <v>1</v>
      </c>
      <c r="DB88" s="899">
        <f t="shared" ref="DB88:DB92" si="1288">IF(CV88=0,0,1)</f>
        <v>1</v>
      </c>
      <c r="DC88" s="899">
        <f t="shared" ref="DC88:DC92" si="1289">IF(CW88=0,0,1)</f>
        <v>1</v>
      </c>
      <c r="DD88" s="899">
        <f>PRODUCT(CY88:DC88)</f>
        <v>1</v>
      </c>
      <c r="DE88" s="966">
        <f>ROUND(CW88,0)</f>
        <v>390000</v>
      </c>
      <c r="DF88" s="901">
        <f>CW88-DE88</f>
        <v>0</v>
      </c>
      <c r="DI88" s="958" t="s">
        <v>815</v>
      </c>
      <c r="DJ88" s="1030" t="s">
        <v>462</v>
      </c>
      <c r="DK88" s="1031" t="s">
        <v>149</v>
      </c>
      <c r="DL88" s="1044">
        <v>1</v>
      </c>
      <c r="DM88" s="1045">
        <v>484149</v>
      </c>
      <c r="DN88" s="963">
        <f t="shared" ref="DN88:DN92" si="1290">ROUND(DL88*DM88,0)</f>
        <v>484149</v>
      </c>
      <c r="DO88" s="1016"/>
      <c r="DP88" s="898">
        <f>IF(EXACT(VLOOKUP(DI88,OFERTA_0,2,FALSE),DJ88),1,0)</f>
        <v>1</v>
      </c>
      <c r="DQ88" s="898">
        <f>IF(EXACT(VLOOKUP(DI88,OFERTA_0,3,FALSE),DK88),1,0)</f>
        <v>1</v>
      </c>
      <c r="DR88" s="899">
        <f>IF(EXACT(VLOOKUP(DI88,OFERTA_0,4,FALSE),DL88),1,0)</f>
        <v>1</v>
      </c>
      <c r="DS88" s="899">
        <f t="shared" ref="DS88:DS92" si="1291">IF(DM88=0,0,1)</f>
        <v>1</v>
      </c>
      <c r="DT88" s="899">
        <f t="shared" ref="DT88:DT92" si="1292">IF(DN88=0,0,1)</f>
        <v>1</v>
      </c>
      <c r="DU88" s="899">
        <f>PRODUCT(DP88:DT88)</f>
        <v>1</v>
      </c>
      <c r="DV88" s="966">
        <f>ROUND(DN88,0)</f>
        <v>484149</v>
      </c>
      <c r="DW88" s="901">
        <f>DN88-DV88</f>
        <v>0</v>
      </c>
      <c r="DZ88" s="958" t="s">
        <v>815</v>
      </c>
      <c r="EA88" s="1030" t="s">
        <v>462</v>
      </c>
      <c r="EB88" s="1031" t="s">
        <v>149</v>
      </c>
      <c r="EC88" s="1044">
        <v>1</v>
      </c>
      <c r="ED88" s="1045">
        <v>245700</v>
      </c>
      <c r="EE88" s="963">
        <f t="shared" ref="EE88:EE92" si="1293">ROUND(EC88*ED88,0)</f>
        <v>245700</v>
      </c>
      <c r="EF88" s="1016"/>
      <c r="EG88" s="898">
        <f>IF(EXACT(VLOOKUP(DZ88,OFERTA_0,2,FALSE),EA88),1,0)</f>
        <v>1</v>
      </c>
      <c r="EH88" s="898">
        <f>IF(EXACT(VLOOKUP(DZ88,OFERTA_0,3,FALSE),EB88),1,0)</f>
        <v>1</v>
      </c>
      <c r="EI88" s="899">
        <f>IF(EXACT(VLOOKUP(DZ88,OFERTA_0,4,FALSE),EC88),1,0)</f>
        <v>1</v>
      </c>
      <c r="EJ88" s="899">
        <f t="shared" ref="EJ88:EJ92" si="1294">IF(ED88=0,0,1)</f>
        <v>1</v>
      </c>
      <c r="EK88" s="899">
        <f t="shared" ref="EK88:EK92" si="1295">IF(EE88=0,0,1)</f>
        <v>1</v>
      </c>
      <c r="EL88" s="899">
        <f>PRODUCT(EG88:EK88)</f>
        <v>1</v>
      </c>
      <c r="EM88" s="966">
        <f>ROUND(EE88,0)</f>
        <v>245700</v>
      </c>
      <c r="EN88" s="901">
        <f>EE88-EM88</f>
        <v>0</v>
      </c>
      <c r="EQ88" s="958" t="s">
        <v>815</v>
      </c>
      <c r="ER88" s="1030" t="s">
        <v>462</v>
      </c>
      <c r="ES88" s="1031" t="s">
        <v>149</v>
      </c>
      <c r="ET88" s="1044">
        <v>1</v>
      </c>
      <c r="EU88" s="1045">
        <v>274700</v>
      </c>
      <c r="EV88" s="963">
        <f t="shared" ref="EV88:EV92" si="1296">ROUND(ET88*EU88,0)</f>
        <v>274700</v>
      </c>
      <c r="EW88" s="1016"/>
      <c r="EX88" s="898">
        <f>IF(EXACT(VLOOKUP(EQ88,OFERTA_0,2,FALSE),ER88),1,0)</f>
        <v>1</v>
      </c>
      <c r="EY88" s="898">
        <f>IF(EXACT(VLOOKUP(EQ88,OFERTA_0,3,FALSE),ES88),1,0)</f>
        <v>1</v>
      </c>
      <c r="EZ88" s="899">
        <f>IF(EXACT(VLOOKUP(EQ88,OFERTA_0,4,FALSE),ET88),1,0)</f>
        <v>1</v>
      </c>
      <c r="FA88" s="899">
        <f t="shared" ref="FA88:FA92" si="1297">IF(EU88=0,0,1)</f>
        <v>1</v>
      </c>
      <c r="FB88" s="899">
        <f t="shared" ref="FB88:FB92" si="1298">IF(EV88=0,0,1)</f>
        <v>1</v>
      </c>
      <c r="FC88" s="899">
        <f>PRODUCT(EX88:FB88)</f>
        <v>1</v>
      </c>
      <c r="FD88" s="966">
        <f>ROUND(EV88,0)</f>
        <v>274700</v>
      </c>
      <c r="FE88" s="901">
        <f>EV88-FD88</f>
        <v>0</v>
      </c>
      <c r="FH88" s="958"/>
      <c r="FI88" s="1030"/>
      <c r="FJ88" s="1031"/>
      <c r="FK88" s="1044"/>
      <c r="FL88" s="1045"/>
      <c r="FM88" s="963">
        <f t="shared" ref="FM88:FM92" si="1299">ROUND(FK88*FL88,0)</f>
        <v>0</v>
      </c>
      <c r="FN88" s="1016"/>
      <c r="FO88" s="898" t="e">
        <f>IF(EXACT(VLOOKUP(FH88,OFERTA_0,2,FALSE),FI88),1,0)</f>
        <v>#N/A</v>
      </c>
      <c r="FP88" s="898" t="e">
        <f>IF(EXACT(VLOOKUP(FH88,OFERTA_0,3,FALSE),FJ88),1,0)</f>
        <v>#N/A</v>
      </c>
      <c r="FQ88" s="899" t="e">
        <f>IF(EXACT(VLOOKUP(FH88,OFERTA_0,4,FALSE),FK88),1,0)</f>
        <v>#N/A</v>
      </c>
      <c r="FR88" s="899">
        <f t="shared" ref="FR88:FR92" si="1300">IF(FL88=0,0,1)</f>
        <v>0</v>
      </c>
      <c r="FS88" s="899">
        <f t="shared" ref="FS88:FS92" si="1301">IF(FM88=0,0,1)</f>
        <v>0</v>
      </c>
      <c r="FT88" s="899" t="e">
        <f>PRODUCT(FO88:FS88)</f>
        <v>#N/A</v>
      </c>
      <c r="FU88" s="966">
        <f>ROUND(FM88,0)</f>
        <v>0</v>
      </c>
      <c r="FV88" s="901">
        <f>FM88-FU88</f>
        <v>0</v>
      </c>
      <c r="FY88" s="958" t="s">
        <v>815</v>
      </c>
      <c r="FZ88" s="1030" t="s">
        <v>462</v>
      </c>
      <c r="GA88" s="1031" t="s">
        <v>149</v>
      </c>
      <c r="GB88" s="1044">
        <v>1</v>
      </c>
      <c r="GC88" s="1046">
        <v>280367</v>
      </c>
      <c r="GD88" s="963">
        <f t="shared" ref="GD88:GD92" si="1302">ROUND(GB88*GC88,0)</f>
        <v>280367</v>
      </c>
      <c r="GE88" s="1016"/>
      <c r="GF88" s="898">
        <f>IF(EXACT(VLOOKUP(FY88,OFERTA_0,2,FALSE),FZ88),1,0)</f>
        <v>1</v>
      </c>
      <c r="GG88" s="898">
        <f>IF(EXACT(VLOOKUP(FY88,OFERTA_0,3,FALSE),GA88),1,0)</f>
        <v>1</v>
      </c>
      <c r="GH88" s="899">
        <f>IF(EXACT(VLOOKUP(FY88,OFERTA_0,4,FALSE),GB88),1,0)</f>
        <v>1</v>
      </c>
      <c r="GI88" s="899">
        <f t="shared" ref="GI88:GI92" si="1303">IF(GC88=0,0,1)</f>
        <v>1</v>
      </c>
      <c r="GJ88" s="899">
        <f t="shared" ref="GJ88:GJ92" si="1304">IF(GD88=0,0,1)</f>
        <v>1</v>
      </c>
      <c r="GK88" s="899">
        <f>PRODUCT(GF88:GJ88)</f>
        <v>1</v>
      </c>
      <c r="GL88" s="966">
        <f>ROUND(GD88,0)</f>
        <v>280367</v>
      </c>
      <c r="GM88" s="901">
        <f>GD88-GL88</f>
        <v>0</v>
      </c>
      <c r="GP88" s="958" t="s">
        <v>815</v>
      </c>
      <c r="GQ88" s="1030" t="s">
        <v>462</v>
      </c>
      <c r="GR88" s="1031" t="s">
        <v>149</v>
      </c>
      <c r="GS88" s="1044">
        <v>1</v>
      </c>
      <c r="GT88" s="1045">
        <v>274750</v>
      </c>
      <c r="GU88" s="963">
        <f t="shared" ref="GU88:GU92" si="1305">ROUND(GS88*GT88,0)</f>
        <v>274750</v>
      </c>
      <c r="GV88" s="1016"/>
      <c r="GW88" s="898">
        <f>IF(EXACT(VLOOKUP(GP88,OFERTA_0,2,FALSE),GQ88),1,0)</f>
        <v>1</v>
      </c>
      <c r="GX88" s="898">
        <f>IF(EXACT(VLOOKUP(GP88,OFERTA_0,3,FALSE),GR88),1,0)</f>
        <v>1</v>
      </c>
      <c r="GY88" s="899">
        <f>IF(EXACT(VLOOKUP(GP88,OFERTA_0,4,FALSE),GS88),1,0)</f>
        <v>1</v>
      </c>
      <c r="GZ88" s="899">
        <f t="shared" ref="GZ88:GZ92" si="1306">IF(GT88=0,0,1)</f>
        <v>1</v>
      </c>
      <c r="HA88" s="899">
        <f t="shared" ref="HA88:HA92" si="1307">IF(GU88=0,0,1)</f>
        <v>1</v>
      </c>
      <c r="HB88" s="899">
        <f>PRODUCT(GW88:HA88)</f>
        <v>1</v>
      </c>
      <c r="HC88" s="966">
        <f>ROUND(GU88,0)</f>
        <v>274750</v>
      </c>
      <c r="HD88" s="901">
        <f>GU88-HC88</f>
        <v>0</v>
      </c>
      <c r="HG88" s="958" t="s">
        <v>815</v>
      </c>
      <c r="HH88" s="1030" t="s">
        <v>462</v>
      </c>
      <c r="HI88" s="1031" t="s">
        <v>149</v>
      </c>
      <c r="HJ88" s="1044">
        <v>1</v>
      </c>
      <c r="HK88" s="1045">
        <v>769505</v>
      </c>
      <c r="HL88" s="963">
        <f t="shared" ref="HL88:HL91" si="1308">ROUND(HJ88*HK88,0)</f>
        <v>769505</v>
      </c>
      <c r="HM88" s="1016"/>
      <c r="HN88" s="898">
        <f>IF(EXACT(VLOOKUP(HG88,OFERTA_0,2,FALSE),HH88),1,0)</f>
        <v>1</v>
      </c>
      <c r="HO88" s="898">
        <f>IF(EXACT(VLOOKUP(HG88,OFERTA_0,3,FALSE),HI88),1,0)</f>
        <v>1</v>
      </c>
      <c r="HP88" s="899">
        <f>IF(EXACT(VLOOKUP(HG88,OFERTA_0,4,FALSE),HJ88),1,0)</f>
        <v>1</v>
      </c>
      <c r="HQ88" s="899">
        <f t="shared" ref="HQ88:HQ92" si="1309">IF(HK88=0,0,1)</f>
        <v>1</v>
      </c>
      <c r="HR88" s="899">
        <f t="shared" ref="HR88:HR92" si="1310">IF(HL88=0,0,1)</f>
        <v>1</v>
      </c>
      <c r="HS88" s="899">
        <f>PRODUCT(HN88:HR88)</f>
        <v>1</v>
      </c>
      <c r="HT88" s="966">
        <f>ROUND(HL88,0)</f>
        <v>769505</v>
      </c>
      <c r="HU88" s="901">
        <f>HL88-HT88</f>
        <v>0</v>
      </c>
      <c r="HX88" s="958" t="s">
        <v>815</v>
      </c>
      <c r="HY88" s="1030" t="s">
        <v>462</v>
      </c>
      <c r="HZ88" s="1031" t="s">
        <v>149</v>
      </c>
      <c r="IA88" s="1044">
        <v>1</v>
      </c>
      <c r="IB88" s="1048">
        <v>512938</v>
      </c>
      <c r="IC88" s="972">
        <f t="shared" ref="IC88:IC92" si="1311">ROUND(IA88*IB88,0)</f>
        <v>512938</v>
      </c>
      <c r="ID88" s="1016"/>
      <c r="IE88" s="898">
        <f>IF(EXACT(VLOOKUP(HX88,OFERTA_0,2,FALSE),HY88),1,0)</f>
        <v>1</v>
      </c>
      <c r="IF88" s="898">
        <f>IF(EXACT(VLOOKUP(HX88,OFERTA_0,3,FALSE),HZ88),1,0)</f>
        <v>1</v>
      </c>
      <c r="IG88" s="899">
        <f>IF(EXACT(VLOOKUP(HX88,OFERTA_0,4,FALSE),IA88),1,0)</f>
        <v>1</v>
      </c>
      <c r="IH88" s="899">
        <f t="shared" ref="IH88:IH92" si="1312">IF(IB88=0,0,1)</f>
        <v>1</v>
      </c>
      <c r="II88" s="899">
        <f t="shared" ref="II88:II92" si="1313">IF(IC88=0,0,1)</f>
        <v>1</v>
      </c>
      <c r="IJ88" s="899">
        <f>PRODUCT(IE88:II88)</f>
        <v>1</v>
      </c>
      <c r="IK88" s="966">
        <f>ROUND(IC88,0)</f>
        <v>512938</v>
      </c>
      <c r="IL88" s="901">
        <f>IC88-IK88</f>
        <v>0</v>
      </c>
      <c r="IO88" s="958" t="s">
        <v>815</v>
      </c>
      <c r="IP88" s="1030" t="s">
        <v>462</v>
      </c>
      <c r="IQ88" s="1031" t="s">
        <v>149</v>
      </c>
      <c r="IR88" s="1044">
        <v>1</v>
      </c>
      <c r="IS88" s="1045">
        <v>480376</v>
      </c>
      <c r="IT88" s="963">
        <f t="shared" ref="IT88:IT92" si="1314">ROUND(IR88*IS88,0)</f>
        <v>480376</v>
      </c>
      <c r="IU88" s="1016"/>
      <c r="IV88" s="898">
        <f>IF(EXACT(VLOOKUP(IO88,OFERTA_0,2,FALSE),IP88),1,0)</f>
        <v>1</v>
      </c>
      <c r="IW88" s="898">
        <f>IF(EXACT(VLOOKUP(IO88,OFERTA_0,3,FALSE),IQ88),1,0)</f>
        <v>1</v>
      </c>
      <c r="IX88" s="899">
        <f>IF(EXACT(VLOOKUP(IO88,OFERTA_0,4,FALSE),IR88),1,0)</f>
        <v>1</v>
      </c>
      <c r="IY88" s="899">
        <f t="shared" ref="IY88:IY92" si="1315">IF(IS88=0,0,1)</f>
        <v>1</v>
      </c>
      <c r="IZ88" s="899">
        <f t="shared" ref="IZ88:IZ92" si="1316">IF(IT88=0,0,1)</f>
        <v>1</v>
      </c>
      <c r="JA88" s="899">
        <f>PRODUCT(IV88:IZ88)</f>
        <v>1</v>
      </c>
      <c r="JB88" s="966">
        <f>ROUND(IT88,0)</f>
        <v>480376</v>
      </c>
      <c r="JC88" s="901">
        <f>IT88-JB88</f>
        <v>0</v>
      </c>
      <c r="JF88" s="958" t="s">
        <v>815</v>
      </c>
      <c r="JG88" s="1030" t="s">
        <v>462</v>
      </c>
      <c r="JH88" s="1031" t="s">
        <v>149</v>
      </c>
      <c r="JI88" s="1044">
        <v>1</v>
      </c>
      <c r="JJ88" s="1045">
        <v>290000</v>
      </c>
      <c r="JK88" s="963">
        <f t="shared" ref="JK88:JK92" si="1317">ROUND(JI88*JJ88,0)</f>
        <v>290000</v>
      </c>
      <c r="JL88" s="1016"/>
      <c r="JM88" s="898">
        <f>IF(EXACT(VLOOKUP(JF88,OFERTA_0,2,FALSE),JG88),1,0)</f>
        <v>1</v>
      </c>
      <c r="JN88" s="898">
        <f>IF(EXACT(VLOOKUP(JF88,OFERTA_0,3,FALSE),JH88),1,0)</f>
        <v>1</v>
      </c>
      <c r="JO88" s="899">
        <f>IF(EXACT(VLOOKUP(JF88,OFERTA_0,4,FALSE),JI88),1,0)</f>
        <v>1</v>
      </c>
      <c r="JP88" s="899">
        <f t="shared" ref="JP88:JP92" si="1318">IF(JJ88=0,0,1)</f>
        <v>1</v>
      </c>
      <c r="JQ88" s="899">
        <f t="shared" ref="JQ88:JQ92" si="1319">IF(JK88=0,0,1)</f>
        <v>1</v>
      </c>
      <c r="JR88" s="899">
        <f>PRODUCT(JM88:JQ88)</f>
        <v>1</v>
      </c>
      <c r="JS88" s="966">
        <f>ROUND(JK88,0)</f>
        <v>290000</v>
      </c>
      <c r="JT88" s="901">
        <f>JK88-JS88</f>
        <v>0</v>
      </c>
      <c r="JW88" s="958" t="s">
        <v>815</v>
      </c>
      <c r="JX88" s="1030" t="s">
        <v>462</v>
      </c>
      <c r="JY88" s="1031" t="s">
        <v>149</v>
      </c>
      <c r="JZ88" s="1044">
        <v>1</v>
      </c>
      <c r="KA88" s="1045">
        <v>541201.47510000004</v>
      </c>
      <c r="KB88" s="963">
        <f t="shared" ref="KB88:KB92" si="1320">ROUND(JZ88*KA88,0)</f>
        <v>541201</v>
      </c>
      <c r="KC88" s="1016"/>
      <c r="KD88" s="898">
        <f>IF(EXACT(VLOOKUP(JW88,OFERTA_0,2,FALSE),JX88),1,0)</f>
        <v>1</v>
      </c>
      <c r="KE88" s="898">
        <f>IF(EXACT(VLOOKUP(JW88,OFERTA_0,3,FALSE),JY88),1,0)</f>
        <v>1</v>
      </c>
      <c r="KF88" s="899">
        <f>IF(EXACT(VLOOKUP(JW88,OFERTA_0,4,FALSE),JZ88),1,0)</f>
        <v>1</v>
      </c>
      <c r="KG88" s="899">
        <f t="shared" ref="KG88:KG92" si="1321">IF(KA88=0,0,1)</f>
        <v>1</v>
      </c>
      <c r="KH88" s="899">
        <f t="shared" ref="KH88:KH92" si="1322">IF(KB88=0,0,1)</f>
        <v>1</v>
      </c>
      <c r="KI88" s="899">
        <f>PRODUCT(KD88:KH88)</f>
        <v>1</v>
      </c>
      <c r="KJ88" s="966">
        <f>ROUND(KB88,0)</f>
        <v>541201</v>
      </c>
      <c r="KK88" s="901">
        <f>KB88-KJ88</f>
        <v>0</v>
      </c>
      <c r="KN88" s="958" t="s">
        <v>815</v>
      </c>
      <c r="KO88" s="1030" t="s">
        <v>462</v>
      </c>
      <c r="KP88" s="1031" t="s">
        <v>149</v>
      </c>
      <c r="KQ88" s="1044">
        <v>1</v>
      </c>
      <c r="KR88" s="1045">
        <v>382500</v>
      </c>
      <c r="KS88" s="963">
        <f t="shared" ref="KS88:KS92" si="1323">ROUND(KQ88*KR88,0)</f>
        <v>382500</v>
      </c>
      <c r="KT88" s="1016"/>
      <c r="KU88" s="898">
        <f>IF(EXACT(VLOOKUP(KN88,OFERTA_0,2,FALSE),KO88),1,0)</f>
        <v>1</v>
      </c>
      <c r="KV88" s="898">
        <f>IF(EXACT(VLOOKUP(KN88,OFERTA_0,3,FALSE),KP88),1,0)</f>
        <v>1</v>
      </c>
      <c r="KW88" s="899">
        <f>IF(EXACT(VLOOKUP(KN88,OFERTA_0,4,FALSE),KQ88),1,0)</f>
        <v>1</v>
      </c>
      <c r="KX88" s="899">
        <f t="shared" ref="KX88:KX92" si="1324">IF(KR88=0,0,1)</f>
        <v>1</v>
      </c>
      <c r="KY88" s="899">
        <f t="shared" ref="KY88:KY92" si="1325">IF(KS88=0,0,1)</f>
        <v>1</v>
      </c>
      <c r="KZ88" s="899">
        <f>PRODUCT(KU88:KY88)</f>
        <v>1</v>
      </c>
      <c r="LA88" s="966">
        <f>ROUND(KS88,0)</f>
        <v>382500</v>
      </c>
      <c r="LB88" s="901">
        <f>KS88-LA88</f>
        <v>0</v>
      </c>
      <c r="LE88" s="958" t="s">
        <v>815</v>
      </c>
      <c r="LF88" s="1030" t="s">
        <v>462</v>
      </c>
      <c r="LG88" s="1031" t="s">
        <v>149</v>
      </c>
      <c r="LH88" s="1044">
        <v>1</v>
      </c>
      <c r="LI88" s="1049">
        <v>598200</v>
      </c>
      <c r="LJ88" s="974">
        <f t="shared" ref="LJ88:LJ92" si="1326">ROUND(LH88*LI88,0)</f>
        <v>598200</v>
      </c>
      <c r="LK88" s="1016"/>
      <c r="LL88" s="898">
        <f>IF(EXACT(VLOOKUP(LE88,OFERTA_0,2,FALSE),LF88),1,0)</f>
        <v>1</v>
      </c>
      <c r="LM88" s="898">
        <f>IF(EXACT(VLOOKUP(LE88,OFERTA_0,3,FALSE),LG88),1,0)</f>
        <v>1</v>
      </c>
      <c r="LN88" s="899">
        <f>IF(EXACT(VLOOKUP(LE88,OFERTA_0,4,FALSE),LH88),1,0)</f>
        <v>1</v>
      </c>
      <c r="LO88" s="899">
        <f t="shared" ref="LO88:LO92" si="1327">IF(LI88=0,0,1)</f>
        <v>1</v>
      </c>
      <c r="LP88" s="899">
        <f t="shared" ref="LP88:LP92" si="1328">IF(LJ88=0,0,1)</f>
        <v>1</v>
      </c>
      <c r="LQ88" s="899">
        <f>PRODUCT(LL88:LP88)</f>
        <v>1</v>
      </c>
      <c r="LR88" s="966">
        <f>ROUND(LJ88,0)</f>
        <v>598200</v>
      </c>
      <c r="LS88" s="901">
        <f>LJ88-LR88</f>
        <v>0</v>
      </c>
      <c r="LV88" s="958" t="s">
        <v>815</v>
      </c>
      <c r="LW88" s="1030" t="s">
        <v>462</v>
      </c>
      <c r="LX88" s="1031" t="s">
        <v>149</v>
      </c>
      <c r="LY88" s="1044">
        <v>1</v>
      </c>
      <c r="LZ88" s="1045">
        <v>390000</v>
      </c>
      <c r="MA88" s="963">
        <f t="shared" ref="MA88:MA92" si="1329">ROUND(LY88*LZ88,0)</f>
        <v>390000</v>
      </c>
      <c r="MB88" s="1016"/>
      <c r="MC88" s="898">
        <f>IF(EXACT(VLOOKUP(LV88,OFERTA_0,2,FALSE),LW88),1,0)</f>
        <v>1</v>
      </c>
      <c r="MD88" s="898">
        <f>IF(EXACT(VLOOKUP(LV88,OFERTA_0,3,FALSE),LX88),1,0)</f>
        <v>1</v>
      </c>
      <c r="ME88" s="899">
        <f>IF(EXACT(VLOOKUP(LV88,OFERTA_0,4,FALSE),LY88),1,0)</f>
        <v>1</v>
      </c>
      <c r="MF88" s="899">
        <f t="shared" ref="MF88:MF92" si="1330">IF(LZ88=0,0,1)</f>
        <v>1</v>
      </c>
      <c r="MG88" s="899">
        <f t="shared" ref="MG88:MG92" si="1331">IF(MA88=0,0,1)</f>
        <v>1</v>
      </c>
      <c r="MH88" s="899">
        <f>PRODUCT(MC88:MG88)</f>
        <v>1</v>
      </c>
      <c r="MI88" s="966">
        <f>ROUND(MA88,0)</f>
        <v>390000</v>
      </c>
      <c r="MJ88" s="901">
        <f>MA88-MI88</f>
        <v>0</v>
      </c>
      <c r="MM88" s="958" t="s">
        <v>815</v>
      </c>
      <c r="MN88" s="1030" t="s">
        <v>462</v>
      </c>
      <c r="MO88" s="1031" t="s">
        <v>149</v>
      </c>
      <c r="MP88" s="1044">
        <v>1</v>
      </c>
      <c r="MQ88" s="1045">
        <v>450000</v>
      </c>
      <c r="MR88" s="963">
        <f t="shared" ref="MR88:MR92" si="1332">ROUND(MP88*MQ88,0)</f>
        <v>450000</v>
      </c>
      <c r="MS88" s="1016"/>
      <c r="MT88" s="898">
        <f>IF(EXACT(VLOOKUP(MM88,OFERTA_0,2,FALSE),MN88),1,0)</f>
        <v>1</v>
      </c>
      <c r="MU88" s="898">
        <f>IF(EXACT(VLOOKUP(MM88,OFERTA_0,3,FALSE),MO88),1,0)</f>
        <v>1</v>
      </c>
      <c r="MV88" s="899">
        <f>IF(EXACT(VLOOKUP(MM88,OFERTA_0,4,FALSE),MP88),1,0)</f>
        <v>1</v>
      </c>
      <c r="MW88" s="899">
        <f t="shared" ref="MW88:MW92" si="1333">IF(MQ88=0,0,1)</f>
        <v>1</v>
      </c>
      <c r="MX88" s="899">
        <f t="shared" ref="MX88:MX92" si="1334">IF(MR88=0,0,1)</f>
        <v>1</v>
      </c>
      <c r="MY88" s="899">
        <f>PRODUCT(MT88:MX88)</f>
        <v>1</v>
      </c>
      <c r="MZ88" s="966">
        <f>ROUND(MR88,0)</f>
        <v>450000</v>
      </c>
      <c r="NA88" s="901">
        <f>MR88-MZ88</f>
        <v>0</v>
      </c>
      <c r="ND88" s="975" t="s">
        <v>815</v>
      </c>
      <c r="NE88" s="976" t="s">
        <v>462</v>
      </c>
      <c r="NF88" s="977" t="s">
        <v>149</v>
      </c>
      <c r="NG88" s="978">
        <v>1</v>
      </c>
      <c r="NH88" s="979">
        <v>193153.95</v>
      </c>
      <c r="NI88" s="980">
        <v>193154</v>
      </c>
      <c r="NJ88" s="1016"/>
      <c r="NK88" s="898">
        <f>IF(EXACT(VLOOKUP(ND88,OFERTA_0,2,FALSE),NE88),1,0)</f>
        <v>1</v>
      </c>
      <c r="NL88" s="898">
        <f>IF(EXACT(VLOOKUP(ND88,OFERTA_0,3,FALSE),NF88),1,0)</f>
        <v>1</v>
      </c>
      <c r="NM88" s="899">
        <f>IF(EXACT(VLOOKUP(ND88,OFERTA_0,4,FALSE),NG88),1,0)</f>
        <v>1</v>
      </c>
      <c r="NN88" s="899">
        <f t="shared" ref="NN88:NN92" si="1335">IF(NH88=0,0,1)</f>
        <v>1</v>
      </c>
      <c r="NO88" s="899">
        <f t="shared" ref="NO88:NO92" si="1336">IF(NI88=0,0,1)</f>
        <v>1</v>
      </c>
      <c r="NP88" s="899">
        <f>PRODUCT(NK88:NO88)</f>
        <v>1</v>
      </c>
      <c r="NQ88" s="966">
        <f>ROUND(NI88,0)</f>
        <v>193154</v>
      </c>
      <c r="NR88" s="901">
        <f>NI88-NQ88</f>
        <v>0</v>
      </c>
      <c r="NU88" s="981" t="s">
        <v>815</v>
      </c>
      <c r="NV88" s="982" t="s">
        <v>462</v>
      </c>
      <c r="NW88" s="983" t="s">
        <v>149</v>
      </c>
      <c r="NX88" s="984">
        <v>1</v>
      </c>
      <c r="NY88" s="1050">
        <v>195105</v>
      </c>
      <c r="NZ88" s="986">
        <f t="shared" ref="NZ88:NZ92" si="1337">ROUND(NX88*NY88,0)</f>
        <v>195105</v>
      </c>
      <c r="OA88" s="1016"/>
      <c r="OB88" s="898">
        <f>IF(EXACT(VLOOKUP(NU88,OFERTA_0,2,FALSE),NV88),1,0)</f>
        <v>1</v>
      </c>
      <c r="OC88" s="898">
        <f>IF(EXACT(VLOOKUP(NU88,OFERTA_0,3,FALSE),NW88),1,0)</f>
        <v>1</v>
      </c>
      <c r="OD88" s="899">
        <f>IF(EXACT(VLOOKUP(NU88,OFERTA_0,4,FALSE),NX88),1,0)</f>
        <v>1</v>
      </c>
      <c r="OE88" s="899">
        <f t="shared" ref="OE88:OE92" si="1338">IF(NY88=0,0,1)</f>
        <v>1</v>
      </c>
      <c r="OF88" s="899">
        <f t="shared" ref="OF88:OF92" si="1339">IF(NZ88=0,0,1)</f>
        <v>1</v>
      </c>
      <c r="OG88" s="899">
        <f>PRODUCT(OB88:OF88)</f>
        <v>1</v>
      </c>
      <c r="OH88" s="966">
        <f>ROUND(NZ88,0)</f>
        <v>195105</v>
      </c>
      <c r="OI88" s="901">
        <f>NZ88-OH88</f>
        <v>0</v>
      </c>
      <c r="OL88" s="958" t="s">
        <v>815</v>
      </c>
      <c r="OM88" s="1030" t="s">
        <v>462</v>
      </c>
      <c r="ON88" s="1031" t="s">
        <v>149</v>
      </c>
      <c r="OO88" s="1044">
        <v>1</v>
      </c>
      <c r="OP88" s="1045">
        <v>398877</v>
      </c>
      <c r="OQ88" s="963">
        <f t="shared" ref="OQ88:OQ92" si="1340">ROUND(OO88*OP88,0)</f>
        <v>398877</v>
      </c>
      <c r="OR88" s="1016"/>
      <c r="OS88" s="898">
        <f>IF(EXACT(VLOOKUP(OL88,OFERTA_0,2,FALSE),OM88),1,0)</f>
        <v>1</v>
      </c>
      <c r="OT88" s="898">
        <f>IF(EXACT(VLOOKUP(OL88,OFERTA_0,3,FALSE),ON88),1,0)</f>
        <v>1</v>
      </c>
      <c r="OU88" s="899">
        <f>IF(EXACT(VLOOKUP(OL88,OFERTA_0,4,FALSE),OO88),1,0)</f>
        <v>1</v>
      </c>
      <c r="OV88" s="899">
        <f t="shared" ref="OV88:OV92" si="1341">IF(OP88=0,0,1)</f>
        <v>1</v>
      </c>
      <c r="OW88" s="899">
        <f t="shared" ref="OW88:OW92" si="1342">IF(OQ88=0,0,1)</f>
        <v>1</v>
      </c>
      <c r="OX88" s="899">
        <f>PRODUCT(OS88:OW88)</f>
        <v>1</v>
      </c>
      <c r="OY88" s="966">
        <f>ROUND(OQ88,0)</f>
        <v>398877</v>
      </c>
      <c r="OZ88" s="901">
        <f>OQ88-OY88</f>
        <v>0</v>
      </c>
      <c r="PC88" s="958" t="s">
        <v>815</v>
      </c>
      <c r="PD88" s="1030" t="s">
        <v>462</v>
      </c>
      <c r="PE88" s="1031" t="s">
        <v>149</v>
      </c>
      <c r="PF88" s="1044">
        <v>1</v>
      </c>
      <c r="PG88" s="1059">
        <v>270400</v>
      </c>
      <c r="PH88" s="988">
        <v>270400</v>
      </c>
      <c r="PI88" s="1024"/>
      <c r="PJ88" s="898">
        <f>IF(EXACT(VLOOKUP(PC88,OFERTA_0,2,FALSE),PD88),1,0)</f>
        <v>1</v>
      </c>
      <c r="PK88" s="898">
        <f>IF(EXACT(VLOOKUP(PC88,OFERTA_0,3,FALSE),PE88),1,0)</f>
        <v>1</v>
      </c>
      <c r="PL88" s="899">
        <f>IF(EXACT(VLOOKUP(PC88,OFERTA_0,4,FALSE),PF88),1,0)</f>
        <v>1</v>
      </c>
      <c r="PM88" s="899">
        <f t="shared" ref="PM88:PM92" si="1343">IF(PG88=0,0,1)</f>
        <v>1</v>
      </c>
      <c r="PN88" s="899">
        <f t="shared" ref="PN88:PN92" si="1344">IF(PH88=0,0,1)</f>
        <v>1</v>
      </c>
      <c r="PO88" s="899">
        <f>PRODUCT(PJ88:PN88)</f>
        <v>1</v>
      </c>
      <c r="PP88" s="966">
        <f>ROUND(PH88,0)</f>
        <v>270400</v>
      </c>
      <c r="PQ88" s="901">
        <f>PH88-PP88</f>
        <v>0</v>
      </c>
      <c r="PT88" s="958" t="s">
        <v>815</v>
      </c>
      <c r="PU88" s="1030" t="s">
        <v>462</v>
      </c>
      <c r="PV88" s="1031" t="s">
        <v>149</v>
      </c>
      <c r="PW88" s="1044">
        <v>1</v>
      </c>
      <c r="PX88" s="1045">
        <v>274630</v>
      </c>
      <c r="PY88" s="963">
        <f t="shared" ref="PY88:PY92" si="1345">ROUND(PW88*PX88,0)</f>
        <v>274630</v>
      </c>
      <c r="PZ88" s="1016"/>
      <c r="QA88" s="898">
        <f>IF(EXACT(VLOOKUP(PT88,OFERTA_0,2,FALSE),PU88),1,0)</f>
        <v>1</v>
      </c>
      <c r="QB88" s="898">
        <f>IF(EXACT(VLOOKUP(PT88,OFERTA_0,3,FALSE),PV88),1,0)</f>
        <v>1</v>
      </c>
      <c r="QC88" s="899">
        <f>IF(EXACT(VLOOKUP(PT88,OFERTA_0,4,FALSE),PW88),1,0)</f>
        <v>1</v>
      </c>
      <c r="QD88" s="899">
        <f t="shared" ref="QD88:QD92" si="1346">IF(PX88=0,0,1)</f>
        <v>1</v>
      </c>
      <c r="QE88" s="899">
        <f t="shared" ref="QE88:QE92" si="1347">IF(PY88=0,0,1)</f>
        <v>1</v>
      </c>
      <c r="QF88" s="899">
        <f>PRODUCT(QA88:QE88)</f>
        <v>1</v>
      </c>
      <c r="QG88" s="966">
        <f>ROUND(PY88,0)</f>
        <v>274630</v>
      </c>
      <c r="QH88" s="901">
        <f>PY88-QG88</f>
        <v>0</v>
      </c>
      <c r="QK88" s="958" t="s">
        <v>815</v>
      </c>
      <c r="QL88" s="1030" t="s">
        <v>462</v>
      </c>
      <c r="QM88" s="1031" t="s">
        <v>149</v>
      </c>
      <c r="QN88" s="1044">
        <v>1</v>
      </c>
      <c r="QO88" s="1049">
        <v>601190.99999999988</v>
      </c>
      <c r="QP88" s="974">
        <f t="shared" ref="QP88:QP92" si="1348">ROUND(QN88*QO88,0)</f>
        <v>601191</v>
      </c>
      <c r="QQ88" s="1016"/>
      <c r="QR88" s="898">
        <f>IF(EXACT(VLOOKUP(QK88,OFERTA_0,2,FALSE),QL88),1,0)</f>
        <v>1</v>
      </c>
      <c r="QS88" s="898">
        <f>IF(EXACT(VLOOKUP(QK88,OFERTA_0,3,FALSE),QM88),1,0)</f>
        <v>1</v>
      </c>
      <c r="QT88" s="899">
        <f>IF(EXACT(VLOOKUP(QK88,OFERTA_0,4,FALSE),QN88),1,0)</f>
        <v>1</v>
      </c>
      <c r="QU88" s="899">
        <f t="shared" ref="QU88:QU92" si="1349">IF(QO88=0,0,1)</f>
        <v>1</v>
      </c>
      <c r="QV88" s="899">
        <f t="shared" ref="QV88:QV92" si="1350">IF(QP88=0,0,1)</f>
        <v>1</v>
      </c>
      <c r="QW88" s="899">
        <f>PRODUCT(QR88:QV88)</f>
        <v>1</v>
      </c>
      <c r="QX88" s="966">
        <f>ROUND(QP88,0)</f>
        <v>601191</v>
      </c>
      <c r="QY88" s="901">
        <f>QP88-QX88</f>
        <v>0</v>
      </c>
      <c r="RB88" s="405"/>
      <c r="RC88" s="406"/>
      <c r="RD88" s="407"/>
      <c r="RE88" s="408"/>
      <c r="RF88" s="409"/>
      <c r="RG88" s="410"/>
      <c r="RH88" s="410"/>
      <c r="RI88" s="898"/>
      <c r="RJ88" s="898"/>
      <c r="RK88" s="934"/>
      <c r="RL88" s="934"/>
      <c r="RM88" s="934"/>
      <c r="RN88" s="934"/>
      <c r="RO88" s="935"/>
      <c r="RP88" s="936"/>
      <c r="RS88" s="405"/>
      <c r="RT88" s="406"/>
      <c r="RU88" s="407"/>
      <c r="RV88" s="408"/>
      <c r="RW88" s="409"/>
      <c r="RX88" s="410"/>
      <c r="RY88" s="410"/>
      <c r="RZ88" s="898"/>
      <c r="SA88" s="898"/>
      <c r="SB88" s="934"/>
      <c r="SC88" s="934"/>
      <c r="SD88" s="934"/>
      <c r="SE88" s="934"/>
      <c r="SF88" s="935"/>
      <c r="SG88" s="936"/>
      <c r="SJ88" s="405"/>
      <c r="SK88" s="406"/>
      <c r="SL88" s="407"/>
      <c r="SM88" s="408"/>
      <c r="SN88" s="409"/>
      <c r="SO88" s="410"/>
      <c r="SP88" s="410"/>
      <c r="SQ88" s="898"/>
      <c r="SR88" s="898"/>
      <c r="SS88" s="934"/>
      <c r="ST88" s="934"/>
      <c r="SU88" s="934"/>
      <c r="SV88" s="934"/>
      <c r="SW88" s="935"/>
      <c r="SX88" s="936"/>
    </row>
    <row r="89" spans="2:518" ht="61.5" thickTop="1" thickBot="1">
      <c r="B89" s="958" t="s">
        <v>816</v>
      </c>
      <c r="C89" s="1012" t="s">
        <v>463</v>
      </c>
      <c r="D89" s="1013" t="s">
        <v>149</v>
      </c>
      <c r="E89" s="1014">
        <v>1</v>
      </c>
      <c r="F89" s="1015"/>
      <c r="G89" s="963">
        <f>ROUND(E89*F89,0)</f>
        <v>0</v>
      </c>
      <c r="H89" s="1016"/>
      <c r="K89" s="958" t="s">
        <v>816</v>
      </c>
      <c r="L89" s="1012" t="s">
        <v>463</v>
      </c>
      <c r="M89" s="1013" t="s">
        <v>149</v>
      </c>
      <c r="N89" s="1014">
        <v>1</v>
      </c>
      <c r="O89" s="1043">
        <v>491145</v>
      </c>
      <c r="P89" s="963">
        <f t="shared" si="1273"/>
        <v>491145</v>
      </c>
      <c r="Q89" s="1016"/>
      <c r="R89" s="898">
        <f>IF(EXACT(VLOOKUP(K89,OFERTA_0,2,FALSE),L89),1,0)</f>
        <v>1</v>
      </c>
      <c r="S89" s="898">
        <f>IF(EXACT(VLOOKUP(K89,OFERTA_0,3,FALSE),M89),1,0)</f>
        <v>1</v>
      </c>
      <c r="T89" s="899">
        <f>IF(EXACT(VLOOKUP(K89,OFERTA_0,4,FALSE),N89),1,0)</f>
        <v>1</v>
      </c>
      <c r="U89" s="899">
        <f t="shared" si="1274"/>
        <v>1</v>
      </c>
      <c r="V89" s="899">
        <f t="shared" si="1274"/>
        <v>1</v>
      </c>
      <c r="W89" s="899">
        <f>PRODUCT(R89:V89)</f>
        <v>1</v>
      </c>
      <c r="X89" s="966">
        <f>ROUND(P89,0)</f>
        <v>491145</v>
      </c>
      <c r="Y89" s="901">
        <f>P89-X89</f>
        <v>0</v>
      </c>
      <c r="Z89" s="872"/>
      <c r="AA89" s="872"/>
      <c r="AB89" s="958" t="s">
        <v>816</v>
      </c>
      <c r="AC89" s="1012" t="s">
        <v>463</v>
      </c>
      <c r="AD89" s="1013" t="s">
        <v>149</v>
      </c>
      <c r="AE89" s="1014">
        <v>1</v>
      </c>
      <c r="AF89" s="1015">
        <v>550000</v>
      </c>
      <c r="AG89" s="963">
        <f t="shared" si="1275"/>
        <v>550000</v>
      </c>
      <c r="AH89" s="1016"/>
      <c r="AI89" s="898">
        <f>IF(EXACT(VLOOKUP(AB89,OFERTA_0,2,FALSE),AC89),1,0)</f>
        <v>1</v>
      </c>
      <c r="AJ89" s="898">
        <f>IF(EXACT(VLOOKUP(AB89,OFERTA_0,3,FALSE),AD89),1,0)</f>
        <v>1</v>
      </c>
      <c r="AK89" s="899">
        <f>IF(EXACT(VLOOKUP(AB89,OFERTA_0,4,FALSE),AE89),1,0)</f>
        <v>1</v>
      </c>
      <c r="AL89" s="899">
        <f t="shared" si="1276"/>
        <v>1</v>
      </c>
      <c r="AM89" s="899">
        <f t="shared" si="1277"/>
        <v>1</v>
      </c>
      <c r="AN89" s="899">
        <f>PRODUCT(AI89:AM89)</f>
        <v>1</v>
      </c>
      <c r="AO89" s="966">
        <f>ROUND(AG89,0)</f>
        <v>550000</v>
      </c>
      <c r="AP89" s="901">
        <f>AG89-AO89</f>
        <v>0</v>
      </c>
      <c r="AQ89" s="872"/>
      <c r="AR89" s="872"/>
      <c r="AS89" s="958" t="s">
        <v>816</v>
      </c>
      <c r="AT89" s="1018" t="s">
        <v>463</v>
      </c>
      <c r="AU89" s="1013" t="s">
        <v>149</v>
      </c>
      <c r="AV89" s="1014">
        <v>1</v>
      </c>
      <c r="AW89" s="1019">
        <v>280000</v>
      </c>
      <c r="AX89" s="969">
        <f t="shared" si="1278"/>
        <v>280000</v>
      </c>
      <c r="AY89" s="1016"/>
      <c r="AZ89" s="898">
        <f>IF(EXACT(VLOOKUP(AS89,OFERTA_0,2,FALSE),AT89),1,0)</f>
        <v>1</v>
      </c>
      <c r="BA89" s="898">
        <f>IF(EXACT(VLOOKUP(AS89,OFERTA_0,3,FALSE),AU89),1,0)</f>
        <v>1</v>
      </c>
      <c r="BB89" s="899">
        <f>IF(EXACT(VLOOKUP(AS89,OFERTA_0,4,FALSE),AV89),1,0)</f>
        <v>1</v>
      </c>
      <c r="BC89" s="899">
        <f t="shared" si="1279"/>
        <v>1</v>
      </c>
      <c r="BD89" s="899">
        <f t="shared" si="1280"/>
        <v>1</v>
      </c>
      <c r="BE89" s="899">
        <f>PRODUCT(AZ89:BD89)</f>
        <v>1</v>
      </c>
      <c r="BF89" s="966">
        <f>ROUND(AX89,0)</f>
        <v>280000</v>
      </c>
      <c r="BG89" s="901">
        <f>AX89-BF89</f>
        <v>0</v>
      </c>
      <c r="BJ89" s="958" t="s">
        <v>816</v>
      </c>
      <c r="BK89" s="1012" t="s">
        <v>463</v>
      </c>
      <c r="BL89" s="1013" t="s">
        <v>149</v>
      </c>
      <c r="BM89" s="1014">
        <v>1</v>
      </c>
      <c r="BN89" s="1015">
        <v>543993</v>
      </c>
      <c r="BO89" s="963">
        <f t="shared" si="1281"/>
        <v>543993</v>
      </c>
      <c r="BP89" s="1016"/>
      <c r="BQ89" s="898">
        <f>IF(EXACT(VLOOKUP(BJ89,OFERTA_0,2,FALSE),BK89),1,0)</f>
        <v>1</v>
      </c>
      <c r="BR89" s="898">
        <f>IF(EXACT(VLOOKUP(BJ89,OFERTA_0,3,FALSE),BL89),1,0)</f>
        <v>1</v>
      </c>
      <c r="BS89" s="899">
        <f>IF(EXACT(VLOOKUP(BJ89,OFERTA_0,4,FALSE),BM89),1,0)</f>
        <v>1</v>
      </c>
      <c r="BT89" s="899">
        <f t="shared" si="1282"/>
        <v>1</v>
      </c>
      <c r="BU89" s="899">
        <f t="shared" si="1283"/>
        <v>1</v>
      </c>
      <c r="BV89" s="899">
        <f>PRODUCT(BQ89:BU89)</f>
        <v>1</v>
      </c>
      <c r="BW89" s="966">
        <f>ROUND(BO89,0)</f>
        <v>543993</v>
      </c>
      <c r="BX89" s="901">
        <f>BO89-BW89</f>
        <v>0</v>
      </c>
      <c r="CA89" s="958" t="s">
        <v>816</v>
      </c>
      <c r="CB89" s="1012" t="s">
        <v>463</v>
      </c>
      <c r="CC89" s="1013" t="s">
        <v>149</v>
      </c>
      <c r="CD89" s="1014">
        <v>1</v>
      </c>
      <c r="CE89" s="1015">
        <v>478375</v>
      </c>
      <c r="CF89" s="963">
        <f t="shared" si="1284"/>
        <v>478375</v>
      </c>
      <c r="CG89" s="1016"/>
      <c r="CH89" s="898">
        <f>IF(EXACT(VLOOKUP(CA89,OFERTA_0,2,FALSE),CB89),1,0)</f>
        <v>1</v>
      </c>
      <c r="CI89" s="898">
        <f>IF(EXACT(VLOOKUP(CA89,OFERTA_0,3,FALSE),CC89),1,0)</f>
        <v>1</v>
      </c>
      <c r="CJ89" s="899">
        <f>IF(EXACT(VLOOKUP(CA89,OFERTA_0,4,FALSE),CD89),1,0)</f>
        <v>1</v>
      </c>
      <c r="CK89" s="899">
        <f t="shared" si="1285"/>
        <v>1</v>
      </c>
      <c r="CL89" s="899">
        <f t="shared" si="1286"/>
        <v>1</v>
      </c>
      <c r="CM89" s="899">
        <f>PRODUCT(CH89:CL89)</f>
        <v>1</v>
      </c>
      <c r="CN89" s="966">
        <f>ROUND(CF89,0)</f>
        <v>478375</v>
      </c>
      <c r="CO89" s="901">
        <f>CF89-CN89</f>
        <v>0</v>
      </c>
      <c r="CR89" s="958" t="s">
        <v>816</v>
      </c>
      <c r="CS89" s="1012" t="s">
        <v>463</v>
      </c>
      <c r="CT89" s="1013" t="s">
        <v>149</v>
      </c>
      <c r="CU89" s="1014">
        <v>1</v>
      </c>
      <c r="CV89" s="1015">
        <v>450000</v>
      </c>
      <c r="CW89" s="963">
        <f t="shared" si="1287"/>
        <v>450000</v>
      </c>
      <c r="CX89" s="1016"/>
      <c r="CY89" s="898">
        <f>IF(EXACT(VLOOKUP(CR89,OFERTA_0,2,FALSE),CS89),1,0)</f>
        <v>1</v>
      </c>
      <c r="CZ89" s="898">
        <f>IF(EXACT(VLOOKUP(CR89,OFERTA_0,3,FALSE),CT89),1,0)</f>
        <v>1</v>
      </c>
      <c r="DA89" s="899">
        <f>IF(EXACT(VLOOKUP(CR89,OFERTA_0,4,FALSE),CU89),1,0)</f>
        <v>1</v>
      </c>
      <c r="DB89" s="899">
        <f t="shared" si="1288"/>
        <v>1</v>
      </c>
      <c r="DC89" s="899">
        <f t="shared" si="1289"/>
        <v>1</v>
      </c>
      <c r="DD89" s="899">
        <f>PRODUCT(CY89:DC89)</f>
        <v>1</v>
      </c>
      <c r="DE89" s="966">
        <f>ROUND(CW89,0)</f>
        <v>450000</v>
      </c>
      <c r="DF89" s="901">
        <f>CW89-DE89</f>
        <v>0</v>
      </c>
      <c r="DI89" s="958" t="s">
        <v>816</v>
      </c>
      <c r="DJ89" s="1012" t="s">
        <v>463</v>
      </c>
      <c r="DK89" s="1013" t="s">
        <v>149</v>
      </c>
      <c r="DL89" s="1014">
        <v>1</v>
      </c>
      <c r="DM89" s="1015">
        <v>708989</v>
      </c>
      <c r="DN89" s="963">
        <f t="shared" si="1290"/>
        <v>708989</v>
      </c>
      <c r="DO89" s="1016"/>
      <c r="DP89" s="898">
        <f>IF(EXACT(VLOOKUP(DI89,OFERTA_0,2,FALSE),DJ89),1,0)</f>
        <v>1</v>
      </c>
      <c r="DQ89" s="898">
        <f>IF(EXACT(VLOOKUP(DI89,OFERTA_0,3,FALSE),DK89),1,0)</f>
        <v>1</v>
      </c>
      <c r="DR89" s="899">
        <f>IF(EXACT(VLOOKUP(DI89,OFERTA_0,4,FALSE),DL89),1,0)</f>
        <v>1</v>
      </c>
      <c r="DS89" s="899">
        <f t="shared" si="1291"/>
        <v>1</v>
      </c>
      <c r="DT89" s="899">
        <f t="shared" si="1292"/>
        <v>1</v>
      </c>
      <c r="DU89" s="899">
        <f>PRODUCT(DP89:DT89)</f>
        <v>1</v>
      </c>
      <c r="DV89" s="966">
        <f>ROUND(DN89,0)</f>
        <v>708989</v>
      </c>
      <c r="DW89" s="901">
        <f>DN89-DV89</f>
        <v>0</v>
      </c>
      <c r="DZ89" s="958" t="s">
        <v>816</v>
      </c>
      <c r="EA89" s="1012" t="s">
        <v>463</v>
      </c>
      <c r="EB89" s="1013" t="s">
        <v>149</v>
      </c>
      <c r="EC89" s="1014">
        <v>1</v>
      </c>
      <c r="ED89" s="1015">
        <v>278500</v>
      </c>
      <c r="EE89" s="963">
        <f t="shared" si="1293"/>
        <v>278500</v>
      </c>
      <c r="EF89" s="1016"/>
      <c r="EG89" s="898">
        <f>IF(EXACT(VLOOKUP(DZ89,OFERTA_0,2,FALSE),EA89),1,0)</f>
        <v>1</v>
      </c>
      <c r="EH89" s="898">
        <f>IF(EXACT(VLOOKUP(DZ89,OFERTA_0,3,FALSE),EB89),1,0)</f>
        <v>1</v>
      </c>
      <c r="EI89" s="899">
        <f>IF(EXACT(VLOOKUP(DZ89,OFERTA_0,4,FALSE),EC89),1,0)</f>
        <v>1</v>
      </c>
      <c r="EJ89" s="899">
        <f t="shared" si="1294"/>
        <v>1</v>
      </c>
      <c r="EK89" s="899">
        <f t="shared" si="1295"/>
        <v>1</v>
      </c>
      <c r="EL89" s="899">
        <f>PRODUCT(EG89:EK89)</f>
        <v>1</v>
      </c>
      <c r="EM89" s="966">
        <f>ROUND(EE89,0)</f>
        <v>278500</v>
      </c>
      <c r="EN89" s="901">
        <f>EE89-EM89</f>
        <v>0</v>
      </c>
      <c r="EQ89" s="958" t="s">
        <v>816</v>
      </c>
      <c r="ER89" s="1012" t="s">
        <v>463</v>
      </c>
      <c r="ES89" s="1013" t="s">
        <v>149</v>
      </c>
      <c r="ET89" s="1014">
        <v>1</v>
      </c>
      <c r="EU89" s="1015">
        <v>480800</v>
      </c>
      <c r="EV89" s="963">
        <f t="shared" si="1296"/>
        <v>480800</v>
      </c>
      <c r="EW89" s="1016"/>
      <c r="EX89" s="898">
        <f>IF(EXACT(VLOOKUP(EQ89,OFERTA_0,2,FALSE),ER89),1,0)</f>
        <v>1</v>
      </c>
      <c r="EY89" s="898">
        <f>IF(EXACT(VLOOKUP(EQ89,OFERTA_0,3,FALSE),ES89),1,0)</f>
        <v>1</v>
      </c>
      <c r="EZ89" s="899">
        <f>IF(EXACT(VLOOKUP(EQ89,OFERTA_0,4,FALSE),ET89),1,0)</f>
        <v>1</v>
      </c>
      <c r="FA89" s="899">
        <f t="shared" si="1297"/>
        <v>1</v>
      </c>
      <c r="FB89" s="899">
        <f t="shared" si="1298"/>
        <v>1</v>
      </c>
      <c r="FC89" s="899">
        <f>PRODUCT(EX89:FB89)</f>
        <v>1</v>
      </c>
      <c r="FD89" s="966">
        <f>ROUND(EV89,0)</f>
        <v>480800</v>
      </c>
      <c r="FE89" s="901">
        <f>EV89-FD89</f>
        <v>0</v>
      </c>
      <c r="FH89" s="958"/>
      <c r="FI89" s="1012"/>
      <c r="FJ89" s="1013"/>
      <c r="FK89" s="1014"/>
      <c r="FL89" s="1015"/>
      <c r="FM89" s="963">
        <f t="shared" si="1299"/>
        <v>0</v>
      </c>
      <c r="FN89" s="1016"/>
      <c r="FO89" s="898" t="e">
        <f>IF(EXACT(VLOOKUP(FH89,OFERTA_0,2,FALSE),FI89),1,0)</f>
        <v>#N/A</v>
      </c>
      <c r="FP89" s="898" t="e">
        <f>IF(EXACT(VLOOKUP(FH89,OFERTA_0,3,FALSE),FJ89),1,0)</f>
        <v>#N/A</v>
      </c>
      <c r="FQ89" s="899" t="e">
        <f>IF(EXACT(VLOOKUP(FH89,OFERTA_0,4,FALSE),FK89),1,0)</f>
        <v>#N/A</v>
      </c>
      <c r="FR89" s="899">
        <f t="shared" si="1300"/>
        <v>0</v>
      </c>
      <c r="FS89" s="899">
        <f t="shared" si="1301"/>
        <v>0</v>
      </c>
      <c r="FT89" s="899" t="e">
        <f>PRODUCT(FO89:FS89)</f>
        <v>#N/A</v>
      </c>
      <c r="FU89" s="966">
        <f>ROUND(FM89,0)</f>
        <v>0</v>
      </c>
      <c r="FV89" s="901">
        <f>FM89-FU89</f>
        <v>0</v>
      </c>
      <c r="FY89" s="958" t="s">
        <v>816</v>
      </c>
      <c r="FZ89" s="1012" t="s">
        <v>463</v>
      </c>
      <c r="GA89" s="1013" t="s">
        <v>149</v>
      </c>
      <c r="GB89" s="1014">
        <v>1</v>
      </c>
      <c r="GC89" s="1043">
        <v>488000</v>
      </c>
      <c r="GD89" s="963">
        <f t="shared" si="1302"/>
        <v>488000</v>
      </c>
      <c r="GE89" s="1016"/>
      <c r="GF89" s="898">
        <f>IF(EXACT(VLOOKUP(FY89,OFERTA_0,2,FALSE),FZ89),1,0)</f>
        <v>1</v>
      </c>
      <c r="GG89" s="898">
        <f>IF(EXACT(VLOOKUP(FY89,OFERTA_0,3,FALSE),GA89),1,0)</f>
        <v>1</v>
      </c>
      <c r="GH89" s="899">
        <f>IF(EXACT(VLOOKUP(FY89,OFERTA_0,4,FALSE),GB89),1,0)</f>
        <v>1</v>
      </c>
      <c r="GI89" s="899">
        <f t="shared" si="1303"/>
        <v>1</v>
      </c>
      <c r="GJ89" s="899">
        <f t="shared" si="1304"/>
        <v>1</v>
      </c>
      <c r="GK89" s="899">
        <f>PRODUCT(GF89:GJ89)</f>
        <v>1</v>
      </c>
      <c r="GL89" s="966">
        <f>ROUND(GD89,0)</f>
        <v>488000</v>
      </c>
      <c r="GM89" s="901">
        <f>GD89-GL89</f>
        <v>0</v>
      </c>
      <c r="GP89" s="958" t="s">
        <v>816</v>
      </c>
      <c r="GQ89" s="1012" t="s">
        <v>463</v>
      </c>
      <c r="GR89" s="1013" t="s">
        <v>149</v>
      </c>
      <c r="GS89" s="1014">
        <v>1</v>
      </c>
      <c r="GT89" s="1015">
        <v>481300</v>
      </c>
      <c r="GU89" s="963">
        <f t="shared" si="1305"/>
        <v>481300</v>
      </c>
      <c r="GV89" s="1016"/>
      <c r="GW89" s="898">
        <f>IF(EXACT(VLOOKUP(GP89,OFERTA_0,2,FALSE),GQ89),1,0)</f>
        <v>1</v>
      </c>
      <c r="GX89" s="898">
        <f>IF(EXACT(VLOOKUP(GP89,OFERTA_0,3,FALSE),GR89),1,0)</f>
        <v>1</v>
      </c>
      <c r="GY89" s="899">
        <f>IF(EXACT(VLOOKUP(GP89,OFERTA_0,4,FALSE),GS89),1,0)</f>
        <v>1</v>
      </c>
      <c r="GZ89" s="899">
        <f t="shared" si="1306"/>
        <v>1</v>
      </c>
      <c r="HA89" s="899">
        <f t="shared" si="1307"/>
        <v>1</v>
      </c>
      <c r="HB89" s="899">
        <f>PRODUCT(GW89:HA89)</f>
        <v>1</v>
      </c>
      <c r="HC89" s="966">
        <f>ROUND(GU89,0)</f>
        <v>481300</v>
      </c>
      <c r="HD89" s="901">
        <f>GU89-HC89</f>
        <v>0</v>
      </c>
      <c r="HG89" s="958" t="s">
        <v>816</v>
      </c>
      <c r="HH89" s="1012" t="s">
        <v>463</v>
      </c>
      <c r="HI89" s="1013" t="s">
        <v>149</v>
      </c>
      <c r="HJ89" s="1014">
        <v>1</v>
      </c>
      <c r="HK89" s="1015">
        <v>1178837</v>
      </c>
      <c r="HL89" s="963">
        <f t="shared" si="1308"/>
        <v>1178837</v>
      </c>
      <c r="HM89" s="1016"/>
      <c r="HN89" s="898">
        <f>IF(EXACT(VLOOKUP(HG89,OFERTA_0,2,FALSE),HH89),1,0)</f>
        <v>1</v>
      </c>
      <c r="HO89" s="898">
        <f>IF(EXACT(VLOOKUP(HG89,OFERTA_0,3,FALSE),HI89),1,0)</f>
        <v>1</v>
      </c>
      <c r="HP89" s="899">
        <f>IF(EXACT(VLOOKUP(HG89,OFERTA_0,4,FALSE),HJ89),1,0)</f>
        <v>1</v>
      </c>
      <c r="HQ89" s="899">
        <f t="shared" si="1309"/>
        <v>1</v>
      </c>
      <c r="HR89" s="899">
        <f t="shared" si="1310"/>
        <v>1</v>
      </c>
      <c r="HS89" s="899">
        <f>PRODUCT(HN89:HR89)</f>
        <v>1</v>
      </c>
      <c r="HT89" s="966">
        <f>ROUND(HL89,0)</f>
        <v>1178837</v>
      </c>
      <c r="HU89" s="901">
        <f>HL89-HT89</f>
        <v>0</v>
      </c>
      <c r="HX89" s="958" t="s">
        <v>816</v>
      </c>
      <c r="HY89" s="1012" t="s">
        <v>463</v>
      </c>
      <c r="HZ89" s="1013" t="s">
        <v>149</v>
      </c>
      <c r="IA89" s="1014">
        <v>1</v>
      </c>
      <c r="IB89" s="1020">
        <v>864299</v>
      </c>
      <c r="IC89" s="972">
        <f t="shared" si="1311"/>
        <v>864299</v>
      </c>
      <c r="ID89" s="1016"/>
      <c r="IE89" s="898">
        <f>IF(EXACT(VLOOKUP(HX89,OFERTA_0,2,FALSE),HY89),1,0)</f>
        <v>1</v>
      </c>
      <c r="IF89" s="898">
        <f>IF(EXACT(VLOOKUP(HX89,OFERTA_0,3,FALSE),HZ89),1,0)</f>
        <v>1</v>
      </c>
      <c r="IG89" s="899">
        <f>IF(EXACT(VLOOKUP(HX89,OFERTA_0,4,FALSE),IA89),1,0)</f>
        <v>1</v>
      </c>
      <c r="IH89" s="899">
        <f t="shared" si="1312"/>
        <v>1</v>
      </c>
      <c r="II89" s="899">
        <f t="shared" si="1313"/>
        <v>1</v>
      </c>
      <c r="IJ89" s="899">
        <f>PRODUCT(IE89:II89)</f>
        <v>1</v>
      </c>
      <c r="IK89" s="966">
        <f>ROUND(IC89,0)</f>
        <v>864299</v>
      </c>
      <c r="IL89" s="901">
        <f>IC89-IK89</f>
        <v>0</v>
      </c>
      <c r="IO89" s="958" t="s">
        <v>816</v>
      </c>
      <c r="IP89" s="1012" t="s">
        <v>463</v>
      </c>
      <c r="IQ89" s="1013" t="s">
        <v>149</v>
      </c>
      <c r="IR89" s="1014">
        <v>1</v>
      </c>
      <c r="IS89" s="1015">
        <v>639210</v>
      </c>
      <c r="IT89" s="963">
        <f t="shared" si="1314"/>
        <v>639210</v>
      </c>
      <c r="IU89" s="1016"/>
      <c r="IV89" s="898">
        <f>IF(EXACT(VLOOKUP(IO89,OFERTA_0,2,FALSE),IP89),1,0)</f>
        <v>1</v>
      </c>
      <c r="IW89" s="898">
        <f>IF(EXACT(VLOOKUP(IO89,OFERTA_0,3,FALSE),IQ89),1,0)</f>
        <v>1</v>
      </c>
      <c r="IX89" s="899">
        <f>IF(EXACT(VLOOKUP(IO89,OFERTA_0,4,FALSE),IR89),1,0)</f>
        <v>1</v>
      </c>
      <c r="IY89" s="899">
        <f t="shared" si="1315"/>
        <v>1</v>
      </c>
      <c r="IZ89" s="899">
        <f t="shared" si="1316"/>
        <v>1</v>
      </c>
      <c r="JA89" s="899">
        <f>PRODUCT(IV89:IZ89)</f>
        <v>1</v>
      </c>
      <c r="JB89" s="966">
        <f>ROUND(IT89,0)</f>
        <v>639210</v>
      </c>
      <c r="JC89" s="901">
        <f>IT89-JB89</f>
        <v>0</v>
      </c>
      <c r="JF89" s="958" t="s">
        <v>816</v>
      </c>
      <c r="JG89" s="1012" t="s">
        <v>463</v>
      </c>
      <c r="JH89" s="1013" t="s">
        <v>149</v>
      </c>
      <c r="JI89" s="1014">
        <v>1</v>
      </c>
      <c r="JJ89" s="1015">
        <v>360000</v>
      </c>
      <c r="JK89" s="963">
        <f t="shared" si="1317"/>
        <v>360000</v>
      </c>
      <c r="JL89" s="1016"/>
      <c r="JM89" s="898">
        <f>IF(EXACT(VLOOKUP(JF89,OFERTA_0,2,FALSE),JG89),1,0)</f>
        <v>1</v>
      </c>
      <c r="JN89" s="898">
        <f>IF(EXACT(VLOOKUP(JF89,OFERTA_0,3,FALSE),JH89),1,0)</f>
        <v>1</v>
      </c>
      <c r="JO89" s="899">
        <f>IF(EXACT(VLOOKUP(JF89,OFERTA_0,4,FALSE),JI89),1,0)</f>
        <v>1</v>
      </c>
      <c r="JP89" s="899">
        <f t="shared" si="1318"/>
        <v>1</v>
      </c>
      <c r="JQ89" s="899">
        <f t="shared" si="1319"/>
        <v>1</v>
      </c>
      <c r="JR89" s="899">
        <f>PRODUCT(JM89:JQ89)</f>
        <v>1</v>
      </c>
      <c r="JS89" s="966">
        <f>ROUND(JK89,0)</f>
        <v>360000</v>
      </c>
      <c r="JT89" s="901">
        <f>JK89-JS89</f>
        <v>0</v>
      </c>
      <c r="JW89" s="958" t="s">
        <v>816</v>
      </c>
      <c r="JX89" s="1012" t="s">
        <v>463</v>
      </c>
      <c r="JY89" s="1013" t="s">
        <v>149</v>
      </c>
      <c r="JZ89" s="1014">
        <v>1</v>
      </c>
      <c r="KA89" s="1015">
        <v>670619.25</v>
      </c>
      <c r="KB89" s="963">
        <f t="shared" si="1320"/>
        <v>670619</v>
      </c>
      <c r="KC89" s="1016"/>
      <c r="KD89" s="898">
        <f>IF(EXACT(VLOOKUP(JW89,OFERTA_0,2,FALSE),JX89),1,0)</f>
        <v>1</v>
      </c>
      <c r="KE89" s="898">
        <f>IF(EXACT(VLOOKUP(JW89,OFERTA_0,3,FALSE),JY89),1,0)</f>
        <v>1</v>
      </c>
      <c r="KF89" s="899">
        <f>IF(EXACT(VLOOKUP(JW89,OFERTA_0,4,FALSE),JZ89),1,0)</f>
        <v>1</v>
      </c>
      <c r="KG89" s="899">
        <f t="shared" si="1321"/>
        <v>1</v>
      </c>
      <c r="KH89" s="899">
        <f t="shared" si="1322"/>
        <v>1</v>
      </c>
      <c r="KI89" s="899">
        <f>PRODUCT(KD89:KH89)</f>
        <v>1</v>
      </c>
      <c r="KJ89" s="966">
        <f>ROUND(KB89,0)</f>
        <v>670619</v>
      </c>
      <c r="KK89" s="901">
        <f>KB89-KJ89</f>
        <v>0</v>
      </c>
      <c r="KN89" s="958" t="s">
        <v>816</v>
      </c>
      <c r="KO89" s="1012" t="s">
        <v>463</v>
      </c>
      <c r="KP89" s="1013" t="s">
        <v>149</v>
      </c>
      <c r="KQ89" s="1014">
        <v>1</v>
      </c>
      <c r="KR89" s="1015">
        <v>318750</v>
      </c>
      <c r="KS89" s="963">
        <f t="shared" si="1323"/>
        <v>318750</v>
      </c>
      <c r="KT89" s="1016"/>
      <c r="KU89" s="898">
        <f>IF(EXACT(VLOOKUP(KN89,OFERTA_0,2,FALSE),KO89),1,0)</f>
        <v>1</v>
      </c>
      <c r="KV89" s="898">
        <f>IF(EXACT(VLOOKUP(KN89,OFERTA_0,3,FALSE),KP89),1,0)</f>
        <v>1</v>
      </c>
      <c r="KW89" s="899">
        <f>IF(EXACT(VLOOKUP(KN89,OFERTA_0,4,FALSE),KQ89),1,0)</f>
        <v>1</v>
      </c>
      <c r="KX89" s="899">
        <f t="shared" si="1324"/>
        <v>1</v>
      </c>
      <c r="KY89" s="899">
        <f t="shared" si="1325"/>
        <v>1</v>
      </c>
      <c r="KZ89" s="899">
        <f>PRODUCT(KU89:KY89)</f>
        <v>1</v>
      </c>
      <c r="LA89" s="966">
        <f>ROUND(KS89,0)</f>
        <v>318750</v>
      </c>
      <c r="LB89" s="901">
        <f>KS89-LA89</f>
        <v>0</v>
      </c>
      <c r="LE89" s="958" t="s">
        <v>816</v>
      </c>
      <c r="LF89" s="1012" t="s">
        <v>463</v>
      </c>
      <c r="LG89" s="1013" t="s">
        <v>149</v>
      </c>
      <c r="LH89" s="1014">
        <v>1</v>
      </c>
      <c r="LI89" s="1021">
        <v>697900</v>
      </c>
      <c r="LJ89" s="974">
        <f t="shared" si="1326"/>
        <v>697900</v>
      </c>
      <c r="LK89" s="1016"/>
      <c r="LL89" s="898">
        <f>IF(EXACT(VLOOKUP(LE89,OFERTA_0,2,FALSE),LF89),1,0)</f>
        <v>1</v>
      </c>
      <c r="LM89" s="898">
        <f>IF(EXACT(VLOOKUP(LE89,OFERTA_0,3,FALSE),LG89),1,0)</f>
        <v>1</v>
      </c>
      <c r="LN89" s="899">
        <f>IF(EXACT(VLOOKUP(LE89,OFERTA_0,4,FALSE),LH89),1,0)</f>
        <v>1</v>
      </c>
      <c r="LO89" s="899">
        <f t="shared" si="1327"/>
        <v>1</v>
      </c>
      <c r="LP89" s="899">
        <f t="shared" si="1328"/>
        <v>1</v>
      </c>
      <c r="LQ89" s="899">
        <f>PRODUCT(LL89:LP89)</f>
        <v>1</v>
      </c>
      <c r="LR89" s="966">
        <f>ROUND(LJ89,0)</f>
        <v>697900</v>
      </c>
      <c r="LS89" s="901">
        <f>LJ89-LR89</f>
        <v>0</v>
      </c>
      <c r="LV89" s="958" t="s">
        <v>816</v>
      </c>
      <c r="LW89" s="1012" t="s">
        <v>463</v>
      </c>
      <c r="LX89" s="1013" t="s">
        <v>149</v>
      </c>
      <c r="LY89" s="1014">
        <v>1</v>
      </c>
      <c r="LZ89" s="1015">
        <v>585000</v>
      </c>
      <c r="MA89" s="963">
        <f t="shared" si="1329"/>
        <v>585000</v>
      </c>
      <c r="MB89" s="1016"/>
      <c r="MC89" s="898">
        <f>IF(EXACT(VLOOKUP(LV89,OFERTA_0,2,FALSE),LW89),1,0)</f>
        <v>1</v>
      </c>
      <c r="MD89" s="898">
        <f>IF(EXACT(VLOOKUP(LV89,OFERTA_0,3,FALSE),LX89),1,0)</f>
        <v>1</v>
      </c>
      <c r="ME89" s="899">
        <f>IF(EXACT(VLOOKUP(LV89,OFERTA_0,4,FALSE),LY89),1,0)</f>
        <v>1</v>
      </c>
      <c r="MF89" s="899">
        <f t="shared" si="1330"/>
        <v>1</v>
      </c>
      <c r="MG89" s="899">
        <f t="shared" si="1331"/>
        <v>1</v>
      </c>
      <c r="MH89" s="899">
        <f>PRODUCT(MC89:MG89)</f>
        <v>1</v>
      </c>
      <c r="MI89" s="966">
        <f>ROUND(MA89,0)</f>
        <v>585000</v>
      </c>
      <c r="MJ89" s="901">
        <f>MA89-MI89</f>
        <v>0</v>
      </c>
      <c r="MM89" s="958" t="s">
        <v>816</v>
      </c>
      <c r="MN89" s="1012" t="s">
        <v>463</v>
      </c>
      <c r="MO89" s="1013" t="s">
        <v>149</v>
      </c>
      <c r="MP89" s="1014">
        <v>1</v>
      </c>
      <c r="MQ89" s="1015">
        <v>600000</v>
      </c>
      <c r="MR89" s="963">
        <f t="shared" si="1332"/>
        <v>600000</v>
      </c>
      <c r="MS89" s="1016"/>
      <c r="MT89" s="898">
        <f>IF(EXACT(VLOOKUP(MM89,OFERTA_0,2,FALSE),MN89),1,0)</f>
        <v>1</v>
      </c>
      <c r="MU89" s="898">
        <f>IF(EXACT(VLOOKUP(MM89,OFERTA_0,3,FALSE),MO89),1,0)</f>
        <v>1</v>
      </c>
      <c r="MV89" s="899">
        <f>IF(EXACT(VLOOKUP(MM89,OFERTA_0,4,FALSE),MP89),1,0)</f>
        <v>1</v>
      </c>
      <c r="MW89" s="899">
        <f t="shared" si="1333"/>
        <v>1</v>
      </c>
      <c r="MX89" s="899">
        <f t="shared" si="1334"/>
        <v>1</v>
      </c>
      <c r="MY89" s="899">
        <f>PRODUCT(MT89:MX89)</f>
        <v>1</v>
      </c>
      <c r="MZ89" s="966">
        <f>ROUND(MR89,0)</f>
        <v>600000</v>
      </c>
      <c r="NA89" s="901">
        <f>MR89-MZ89</f>
        <v>0</v>
      </c>
      <c r="ND89" s="975" t="s">
        <v>816</v>
      </c>
      <c r="NE89" s="976" t="s">
        <v>463</v>
      </c>
      <c r="NF89" s="977" t="s">
        <v>149</v>
      </c>
      <c r="NG89" s="978">
        <v>1</v>
      </c>
      <c r="NH89" s="979">
        <v>209584.98</v>
      </c>
      <c r="NI89" s="980">
        <v>209585</v>
      </c>
      <c r="NJ89" s="1016"/>
      <c r="NK89" s="898">
        <f>IF(EXACT(VLOOKUP(ND89,OFERTA_0,2,FALSE),NE89),1,0)</f>
        <v>1</v>
      </c>
      <c r="NL89" s="898">
        <f>IF(EXACT(VLOOKUP(ND89,OFERTA_0,3,FALSE),NF89),1,0)</f>
        <v>1</v>
      </c>
      <c r="NM89" s="899">
        <f>IF(EXACT(VLOOKUP(ND89,OFERTA_0,4,FALSE),NG89),1,0)</f>
        <v>1</v>
      </c>
      <c r="NN89" s="899">
        <f t="shared" si="1335"/>
        <v>1</v>
      </c>
      <c r="NO89" s="899">
        <f t="shared" si="1336"/>
        <v>1</v>
      </c>
      <c r="NP89" s="899">
        <f>PRODUCT(NK89:NO89)</f>
        <v>1</v>
      </c>
      <c r="NQ89" s="966">
        <f>ROUND(NI89,0)</f>
        <v>209585</v>
      </c>
      <c r="NR89" s="901">
        <f>NI89-NQ89</f>
        <v>0</v>
      </c>
      <c r="NU89" s="981" t="s">
        <v>816</v>
      </c>
      <c r="NV89" s="982" t="s">
        <v>463</v>
      </c>
      <c r="NW89" s="983" t="s">
        <v>149</v>
      </c>
      <c r="NX89" s="984">
        <v>1</v>
      </c>
      <c r="NY89" s="1022">
        <v>211702</v>
      </c>
      <c r="NZ89" s="986">
        <f t="shared" si="1337"/>
        <v>211702</v>
      </c>
      <c r="OA89" s="1016"/>
      <c r="OB89" s="898">
        <f>IF(EXACT(VLOOKUP(NU89,OFERTA_0,2,FALSE),NV89),1,0)</f>
        <v>1</v>
      </c>
      <c r="OC89" s="898">
        <f>IF(EXACT(VLOOKUP(NU89,OFERTA_0,3,FALSE),NW89),1,0)</f>
        <v>1</v>
      </c>
      <c r="OD89" s="899">
        <f>IF(EXACT(VLOOKUP(NU89,OFERTA_0,4,FALSE),NX89),1,0)</f>
        <v>1</v>
      </c>
      <c r="OE89" s="899">
        <f t="shared" si="1338"/>
        <v>1</v>
      </c>
      <c r="OF89" s="899">
        <f t="shared" si="1339"/>
        <v>1</v>
      </c>
      <c r="OG89" s="899">
        <f>PRODUCT(OB89:OF89)</f>
        <v>1</v>
      </c>
      <c r="OH89" s="966">
        <f>ROUND(NZ89,0)</f>
        <v>211702</v>
      </c>
      <c r="OI89" s="901">
        <f>NZ89-OH89</f>
        <v>0</v>
      </c>
      <c r="OL89" s="958" t="s">
        <v>816</v>
      </c>
      <c r="OM89" s="1012" t="s">
        <v>463</v>
      </c>
      <c r="ON89" s="1013" t="s">
        <v>149</v>
      </c>
      <c r="OO89" s="1014">
        <v>1</v>
      </c>
      <c r="OP89" s="1015">
        <v>563380</v>
      </c>
      <c r="OQ89" s="963">
        <f t="shared" si="1340"/>
        <v>563380</v>
      </c>
      <c r="OR89" s="1016"/>
      <c r="OS89" s="898">
        <f>IF(EXACT(VLOOKUP(OL89,OFERTA_0,2,FALSE),OM89),1,0)</f>
        <v>1</v>
      </c>
      <c r="OT89" s="898">
        <f>IF(EXACT(VLOOKUP(OL89,OFERTA_0,3,FALSE),ON89),1,0)</f>
        <v>1</v>
      </c>
      <c r="OU89" s="899">
        <f>IF(EXACT(VLOOKUP(OL89,OFERTA_0,4,FALSE),OO89),1,0)</f>
        <v>1</v>
      </c>
      <c r="OV89" s="899">
        <f t="shared" si="1341"/>
        <v>1</v>
      </c>
      <c r="OW89" s="899">
        <f t="shared" si="1342"/>
        <v>1</v>
      </c>
      <c r="OX89" s="899">
        <f>PRODUCT(OS89:OW89)</f>
        <v>1</v>
      </c>
      <c r="OY89" s="966">
        <f>ROUND(OQ89,0)</f>
        <v>563380</v>
      </c>
      <c r="OZ89" s="901">
        <f>OQ89-OY89</f>
        <v>0</v>
      </c>
      <c r="PC89" s="958" t="s">
        <v>816</v>
      </c>
      <c r="PD89" s="1012" t="s">
        <v>463</v>
      </c>
      <c r="PE89" s="1013" t="s">
        <v>149</v>
      </c>
      <c r="PF89" s="1014">
        <v>1</v>
      </c>
      <c r="PG89" s="1059">
        <v>388700</v>
      </c>
      <c r="PH89" s="988">
        <v>388700</v>
      </c>
      <c r="PI89" s="1024"/>
      <c r="PJ89" s="898">
        <f>IF(EXACT(VLOOKUP(PC89,OFERTA_0,2,FALSE),PD89),1,0)</f>
        <v>1</v>
      </c>
      <c r="PK89" s="898">
        <f>IF(EXACT(VLOOKUP(PC89,OFERTA_0,3,FALSE),PE89),1,0)</f>
        <v>1</v>
      </c>
      <c r="PL89" s="899">
        <f>IF(EXACT(VLOOKUP(PC89,OFERTA_0,4,FALSE),PF89),1,0)</f>
        <v>1</v>
      </c>
      <c r="PM89" s="899">
        <f t="shared" si="1343"/>
        <v>1</v>
      </c>
      <c r="PN89" s="899">
        <f t="shared" si="1344"/>
        <v>1</v>
      </c>
      <c r="PO89" s="899">
        <f>PRODUCT(PJ89:PN89)</f>
        <v>1</v>
      </c>
      <c r="PP89" s="966">
        <f>ROUND(PH89,0)</f>
        <v>388700</v>
      </c>
      <c r="PQ89" s="901">
        <f>PH89-PP89</f>
        <v>0</v>
      </c>
      <c r="PT89" s="958" t="s">
        <v>816</v>
      </c>
      <c r="PU89" s="1012" t="s">
        <v>463</v>
      </c>
      <c r="PV89" s="1013" t="s">
        <v>149</v>
      </c>
      <c r="PW89" s="1014">
        <v>1</v>
      </c>
      <c r="PX89" s="1015">
        <v>480050</v>
      </c>
      <c r="PY89" s="963">
        <f t="shared" si="1345"/>
        <v>480050</v>
      </c>
      <c r="PZ89" s="1016"/>
      <c r="QA89" s="898">
        <f>IF(EXACT(VLOOKUP(PT89,OFERTA_0,2,FALSE),PU89),1,0)</f>
        <v>1</v>
      </c>
      <c r="QB89" s="898">
        <f>IF(EXACT(VLOOKUP(PT89,OFERTA_0,3,FALSE),PV89),1,0)</f>
        <v>1</v>
      </c>
      <c r="QC89" s="899">
        <f>IF(EXACT(VLOOKUP(PT89,OFERTA_0,4,FALSE),PW89),1,0)</f>
        <v>1</v>
      </c>
      <c r="QD89" s="899">
        <f t="shared" si="1346"/>
        <v>1</v>
      </c>
      <c r="QE89" s="899">
        <f t="shared" si="1347"/>
        <v>1</v>
      </c>
      <c r="QF89" s="899">
        <f>PRODUCT(QA89:QE89)</f>
        <v>1</v>
      </c>
      <c r="QG89" s="966">
        <f>ROUND(PY89,0)</f>
        <v>480050</v>
      </c>
      <c r="QH89" s="901">
        <f>PY89-QG89</f>
        <v>0</v>
      </c>
      <c r="QK89" s="958" t="s">
        <v>816</v>
      </c>
      <c r="QL89" s="1012" t="s">
        <v>463</v>
      </c>
      <c r="QM89" s="1013" t="s">
        <v>149</v>
      </c>
      <c r="QN89" s="1014">
        <v>1</v>
      </c>
      <c r="QO89" s="1021">
        <v>701389.49999999988</v>
      </c>
      <c r="QP89" s="974">
        <f t="shared" si="1348"/>
        <v>701390</v>
      </c>
      <c r="QQ89" s="1016"/>
      <c r="QR89" s="898">
        <f>IF(EXACT(VLOOKUP(QK89,OFERTA_0,2,FALSE),QL89),1,0)</f>
        <v>1</v>
      </c>
      <c r="QS89" s="898">
        <f>IF(EXACT(VLOOKUP(QK89,OFERTA_0,3,FALSE),QM89),1,0)</f>
        <v>1</v>
      </c>
      <c r="QT89" s="899">
        <f>IF(EXACT(VLOOKUP(QK89,OFERTA_0,4,FALSE),QN89),1,0)</f>
        <v>1</v>
      </c>
      <c r="QU89" s="899">
        <f t="shared" si="1349"/>
        <v>1</v>
      </c>
      <c r="QV89" s="899">
        <f t="shared" si="1350"/>
        <v>1</v>
      </c>
      <c r="QW89" s="899">
        <f>PRODUCT(QR89:QV89)</f>
        <v>1</v>
      </c>
      <c r="QX89" s="966">
        <f>ROUND(QP89,0)</f>
        <v>701390</v>
      </c>
      <c r="QY89" s="901">
        <f>QP89-QX89</f>
        <v>0</v>
      </c>
      <c r="RB89" s="405"/>
      <c r="RC89" s="406"/>
      <c r="RD89" s="407"/>
      <c r="RE89" s="408"/>
      <c r="RF89" s="409"/>
      <c r="RG89" s="410"/>
      <c r="RH89" s="410"/>
      <c r="RI89" s="898"/>
      <c r="RJ89" s="898"/>
      <c r="RK89" s="934"/>
      <c r="RL89" s="934"/>
      <c r="RM89" s="934"/>
      <c r="RN89" s="934"/>
      <c r="RO89" s="935"/>
      <c r="RP89" s="936"/>
      <c r="RS89" s="405"/>
      <c r="RT89" s="406"/>
      <c r="RU89" s="407"/>
      <c r="RV89" s="408"/>
      <c r="RW89" s="409"/>
      <c r="RX89" s="410"/>
      <c r="RY89" s="410"/>
      <c r="RZ89" s="898"/>
      <c r="SA89" s="898"/>
      <c r="SB89" s="934"/>
      <c r="SC89" s="934"/>
      <c r="SD89" s="934"/>
      <c r="SE89" s="934"/>
      <c r="SF89" s="935"/>
      <c r="SG89" s="936"/>
      <c r="SJ89" s="405"/>
      <c r="SK89" s="406"/>
      <c r="SL89" s="407"/>
      <c r="SM89" s="408"/>
      <c r="SN89" s="409"/>
      <c r="SO89" s="410"/>
      <c r="SP89" s="410"/>
      <c r="SQ89" s="898"/>
      <c r="SR89" s="898"/>
      <c r="SS89" s="934"/>
      <c r="ST89" s="934"/>
      <c r="SU89" s="934"/>
      <c r="SV89" s="934"/>
      <c r="SW89" s="935"/>
      <c r="SX89" s="936"/>
    </row>
    <row r="90" spans="2:518" ht="166.5" thickTop="1" thickBot="1">
      <c r="B90" s="958" t="s">
        <v>817</v>
      </c>
      <c r="C90" s="1012" t="s">
        <v>464</v>
      </c>
      <c r="D90" s="1013" t="s">
        <v>148</v>
      </c>
      <c r="E90" s="1014">
        <v>2</v>
      </c>
      <c r="F90" s="1015"/>
      <c r="G90" s="963">
        <f>ROUND(E90*F90,0)</f>
        <v>0</v>
      </c>
      <c r="H90" s="1016"/>
      <c r="K90" s="958" t="s">
        <v>817</v>
      </c>
      <c r="L90" s="1012" t="s">
        <v>464</v>
      </c>
      <c r="M90" s="1013" t="s">
        <v>148</v>
      </c>
      <c r="N90" s="1014">
        <v>2</v>
      </c>
      <c r="O90" s="1043">
        <v>218304</v>
      </c>
      <c r="P90" s="963">
        <f t="shared" si="1273"/>
        <v>436608</v>
      </c>
      <c r="Q90" s="1016"/>
      <c r="R90" s="898">
        <f>IF(EXACT(VLOOKUP(K90,OFERTA_0,2,FALSE),L90),1,0)</f>
        <v>1</v>
      </c>
      <c r="S90" s="898">
        <f>IF(EXACT(VLOOKUP(K90,OFERTA_0,3,FALSE),M90),1,0)</f>
        <v>1</v>
      </c>
      <c r="T90" s="899">
        <f>IF(EXACT(VLOOKUP(K90,OFERTA_0,4,FALSE),N90),1,0)</f>
        <v>1</v>
      </c>
      <c r="U90" s="899">
        <f t="shared" si="1274"/>
        <v>1</v>
      </c>
      <c r="V90" s="899">
        <f t="shared" si="1274"/>
        <v>1</v>
      </c>
      <c r="W90" s="899">
        <f>PRODUCT(R90:V90)</f>
        <v>1</v>
      </c>
      <c r="X90" s="966">
        <f>ROUND(P90,0)</f>
        <v>436608</v>
      </c>
      <c r="Y90" s="901">
        <f>P90-X90</f>
        <v>0</v>
      </c>
      <c r="Z90" s="872"/>
      <c r="AA90" s="872"/>
      <c r="AB90" s="958" t="s">
        <v>817</v>
      </c>
      <c r="AC90" s="1012" t="s">
        <v>464</v>
      </c>
      <c r="AD90" s="1013" t="s">
        <v>148</v>
      </c>
      <c r="AE90" s="1014">
        <v>2</v>
      </c>
      <c r="AF90" s="1015">
        <v>400000</v>
      </c>
      <c r="AG90" s="963">
        <f t="shared" si="1275"/>
        <v>800000</v>
      </c>
      <c r="AH90" s="1016"/>
      <c r="AI90" s="898">
        <f>IF(EXACT(VLOOKUP(AB90,OFERTA_0,2,FALSE),AC90),1,0)</f>
        <v>1</v>
      </c>
      <c r="AJ90" s="898">
        <f>IF(EXACT(VLOOKUP(AB90,OFERTA_0,3,FALSE),AD90),1,0)</f>
        <v>1</v>
      </c>
      <c r="AK90" s="899">
        <f>IF(EXACT(VLOOKUP(AB90,OFERTA_0,4,FALSE),AE90),1,0)</f>
        <v>1</v>
      </c>
      <c r="AL90" s="899">
        <f t="shared" si="1276"/>
        <v>1</v>
      </c>
      <c r="AM90" s="899">
        <f t="shared" si="1277"/>
        <v>1</v>
      </c>
      <c r="AN90" s="899">
        <f>PRODUCT(AI90:AM90)</f>
        <v>1</v>
      </c>
      <c r="AO90" s="966">
        <f>ROUND(AG90,0)</f>
        <v>800000</v>
      </c>
      <c r="AP90" s="901">
        <f>AG90-AO90</f>
        <v>0</v>
      </c>
      <c r="AQ90" s="872"/>
      <c r="AR90" s="872"/>
      <c r="AS90" s="958" t="s">
        <v>817</v>
      </c>
      <c r="AT90" s="1018" t="s">
        <v>464</v>
      </c>
      <c r="AU90" s="1013" t="s">
        <v>148</v>
      </c>
      <c r="AV90" s="1014">
        <v>2</v>
      </c>
      <c r="AW90" s="1019">
        <v>240000</v>
      </c>
      <c r="AX90" s="969">
        <f t="shared" si="1278"/>
        <v>480000</v>
      </c>
      <c r="AY90" s="1016"/>
      <c r="AZ90" s="898">
        <f>IF(EXACT(VLOOKUP(AS90,OFERTA_0,2,FALSE),AT90),1,0)</f>
        <v>1</v>
      </c>
      <c r="BA90" s="898">
        <f>IF(EXACT(VLOOKUP(AS90,OFERTA_0,3,FALSE),AU90),1,0)</f>
        <v>1</v>
      </c>
      <c r="BB90" s="899">
        <f>IF(EXACT(VLOOKUP(AS90,OFERTA_0,4,FALSE),AV90),1,0)</f>
        <v>1</v>
      </c>
      <c r="BC90" s="899">
        <f t="shared" si="1279"/>
        <v>1</v>
      </c>
      <c r="BD90" s="899">
        <f t="shared" si="1280"/>
        <v>1</v>
      </c>
      <c r="BE90" s="899">
        <f>PRODUCT(AZ90:BD90)</f>
        <v>1</v>
      </c>
      <c r="BF90" s="966">
        <f>ROUND(AX90,0)</f>
        <v>480000</v>
      </c>
      <c r="BG90" s="901">
        <f>AX90-BF90</f>
        <v>0</v>
      </c>
      <c r="BJ90" s="958" t="s">
        <v>817</v>
      </c>
      <c r="BK90" s="1012" t="s">
        <v>464</v>
      </c>
      <c r="BL90" s="1013" t="s">
        <v>148</v>
      </c>
      <c r="BM90" s="1014">
        <v>2</v>
      </c>
      <c r="BN90" s="1015">
        <v>1200000</v>
      </c>
      <c r="BO90" s="963">
        <f t="shared" si="1281"/>
        <v>2400000</v>
      </c>
      <c r="BP90" s="1016"/>
      <c r="BQ90" s="898">
        <f>IF(EXACT(VLOOKUP(BJ90,OFERTA_0,2,FALSE),BK90),1,0)</f>
        <v>1</v>
      </c>
      <c r="BR90" s="898">
        <f>IF(EXACT(VLOOKUP(BJ90,OFERTA_0,3,FALSE),BL90),1,0)</f>
        <v>1</v>
      </c>
      <c r="BS90" s="899">
        <f>IF(EXACT(VLOOKUP(BJ90,OFERTA_0,4,FALSE),BM90),1,0)</f>
        <v>1</v>
      </c>
      <c r="BT90" s="899">
        <f t="shared" si="1282"/>
        <v>1</v>
      </c>
      <c r="BU90" s="899">
        <f t="shared" si="1283"/>
        <v>1</v>
      </c>
      <c r="BV90" s="899">
        <f>PRODUCT(BQ90:BU90)</f>
        <v>1</v>
      </c>
      <c r="BW90" s="966">
        <f>ROUND(BO90,0)</f>
        <v>2400000</v>
      </c>
      <c r="BX90" s="901">
        <f>BO90-BW90</f>
        <v>0</v>
      </c>
      <c r="CA90" s="958" t="s">
        <v>817</v>
      </c>
      <c r="CB90" s="1012" t="s">
        <v>464</v>
      </c>
      <c r="CC90" s="1013" t="s">
        <v>148</v>
      </c>
      <c r="CD90" s="1014">
        <v>2</v>
      </c>
      <c r="CE90" s="1015">
        <v>212628</v>
      </c>
      <c r="CF90" s="963">
        <f t="shared" si="1284"/>
        <v>425256</v>
      </c>
      <c r="CG90" s="1016"/>
      <c r="CH90" s="898">
        <f>IF(EXACT(VLOOKUP(CA90,OFERTA_0,2,FALSE),CB90),1,0)</f>
        <v>1</v>
      </c>
      <c r="CI90" s="898">
        <f>IF(EXACT(VLOOKUP(CA90,OFERTA_0,3,FALSE),CC90),1,0)</f>
        <v>1</v>
      </c>
      <c r="CJ90" s="899">
        <f>IF(EXACT(VLOOKUP(CA90,OFERTA_0,4,FALSE),CD90),1,0)</f>
        <v>1</v>
      </c>
      <c r="CK90" s="899">
        <f t="shared" si="1285"/>
        <v>1</v>
      </c>
      <c r="CL90" s="899">
        <f t="shared" si="1286"/>
        <v>1</v>
      </c>
      <c r="CM90" s="899">
        <f>PRODUCT(CH90:CL90)</f>
        <v>1</v>
      </c>
      <c r="CN90" s="966">
        <f>ROUND(CF90,0)</f>
        <v>425256</v>
      </c>
      <c r="CO90" s="901">
        <f>CF90-CN90</f>
        <v>0</v>
      </c>
      <c r="CR90" s="958" t="s">
        <v>817</v>
      </c>
      <c r="CS90" s="1012" t="s">
        <v>464</v>
      </c>
      <c r="CT90" s="1013" t="s">
        <v>148</v>
      </c>
      <c r="CU90" s="1014">
        <v>2</v>
      </c>
      <c r="CV90" s="1015">
        <v>546000</v>
      </c>
      <c r="CW90" s="963">
        <f t="shared" si="1287"/>
        <v>1092000</v>
      </c>
      <c r="CX90" s="1016"/>
      <c r="CY90" s="898">
        <f>IF(EXACT(VLOOKUP(CR90,OFERTA_0,2,FALSE),CS90),1,0)</f>
        <v>1</v>
      </c>
      <c r="CZ90" s="898">
        <f>IF(EXACT(VLOOKUP(CR90,OFERTA_0,3,FALSE),CT90),1,0)</f>
        <v>1</v>
      </c>
      <c r="DA90" s="899">
        <f>IF(EXACT(VLOOKUP(CR90,OFERTA_0,4,FALSE),CU90),1,0)</f>
        <v>1</v>
      </c>
      <c r="DB90" s="899">
        <f t="shared" si="1288"/>
        <v>1</v>
      </c>
      <c r="DC90" s="899">
        <f t="shared" si="1289"/>
        <v>1</v>
      </c>
      <c r="DD90" s="899">
        <f>PRODUCT(CY90:DC90)</f>
        <v>1</v>
      </c>
      <c r="DE90" s="966">
        <f>ROUND(CW90,0)</f>
        <v>1092000</v>
      </c>
      <c r="DF90" s="901">
        <f>CW90-DE90</f>
        <v>0</v>
      </c>
      <c r="DI90" s="958" t="s">
        <v>817</v>
      </c>
      <c r="DJ90" s="1012" t="s">
        <v>464</v>
      </c>
      <c r="DK90" s="1013" t="s">
        <v>148</v>
      </c>
      <c r="DL90" s="1014">
        <v>2</v>
      </c>
      <c r="DM90" s="1015">
        <v>1069942</v>
      </c>
      <c r="DN90" s="963">
        <f t="shared" si="1290"/>
        <v>2139884</v>
      </c>
      <c r="DO90" s="1016"/>
      <c r="DP90" s="898">
        <f>IF(EXACT(VLOOKUP(DI90,OFERTA_0,2,FALSE),DJ90),1,0)</f>
        <v>1</v>
      </c>
      <c r="DQ90" s="898">
        <f>IF(EXACT(VLOOKUP(DI90,OFERTA_0,3,FALSE),DK90),1,0)</f>
        <v>1</v>
      </c>
      <c r="DR90" s="899">
        <f>IF(EXACT(VLOOKUP(DI90,OFERTA_0,4,FALSE),DL90),1,0)</f>
        <v>1</v>
      </c>
      <c r="DS90" s="899">
        <f t="shared" si="1291"/>
        <v>1</v>
      </c>
      <c r="DT90" s="899">
        <f t="shared" si="1292"/>
        <v>1</v>
      </c>
      <c r="DU90" s="899">
        <f>PRODUCT(DP90:DT90)</f>
        <v>1</v>
      </c>
      <c r="DV90" s="966">
        <f>ROUND(DN90,0)</f>
        <v>2139884</v>
      </c>
      <c r="DW90" s="901">
        <f>DN90-DV90</f>
        <v>0</v>
      </c>
      <c r="DZ90" s="958" t="s">
        <v>817</v>
      </c>
      <c r="EA90" s="1012" t="s">
        <v>464</v>
      </c>
      <c r="EB90" s="1013" t="s">
        <v>148</v>
      </c>
      <c r="EC90" s="1014">
        <v>2</v>
      </c>
      <c r="ED90" s="1015">
        <v>135900</v>
      </c>
      <c r="EE90" s="963">
        <f t="shared" si="1293"/>
        <v>271800</v>
      </c>
      <c r="EF90" s="1016"/>
      <c r="EG90" s="898">
        <f>IF(EXACT(VLOOKUP(DZ90,OFERTA_0,2,FALSE),EA90),1,0)</f>
        <v>1</v>
      </c>
      <c r="EH90" s="898">
        <f>IF(EXACT(VLOOKUP(DZ90,OFERTA_0,3,FALSE),EB90),1,0)</f>
        <v>1</v>
      </c>
      <c r="EI90" s="899">
        <f>IF(EXACT(VLOOKUP(DZ90,OFERTA_0,4,FALSE),EC90),1,0)</f>
        <v>1</v>
      </c>
      <c r="EJ90" s="899">
        <f t="shared" si="1294"/>
        <v>1</v>
      </c>
      <c r="EK90" s="899">
        <f t="shared" si="1295"/>
        <v>1</v>
      </c>
      <c r="EL90" s="899">
        <f>PRODUCT(EG90:EK90)</f>
        <v>1</v>
      </c>
      <c r="EM90" s="966">
        <f>ROUND(EE90,0)</f>
        <v>271800</v>
      </c>
      <c r="EN90" s="901">
        <f>EE90-EM90</f>
        <v>0</v>
      </c>
      <c r="EQ90" s="958" t="s">
        <v>817</v>
      </c>
      <c r="ER90" s="1012" t="s">
        <v>464</v>
      </c>
      <c r="ES90" s="1013" t="s">
        <v>148</v>
      </c>
      <c r="ET90" s="1014">
        <v>2</v>
      </c>
      <c r="EU90" s="1015">
        <v>213700</v>
      </c>
      <c r="EV90" s="963">
        <f t="shared" si="1296"/>
        <v>427400</v>
      </c>
      <c r="EW90" s="1016"/>
      <c r="EX90" s="898">
        <f>IF(EXACT(VLOOKUP(EQ90,OFERTA_0,2,FALSE),ER90),1,0)</f>
        <v>1</v>
      </c>
      <c r="EY90" s="898">
        <f>IF(EXACT(VLOOKUP(EQ90,OFERTA_0,3,FALSE),ES90),1,0)</f>
        <v>1</v>
      </c>
      <c r="EZ90" s="899">
        <f>IF(EXACT(VLOOKUP(EQ90,OFERTA_0,4,FALSE),ET90),1,0)</f>
        <v>1</v>
      </c>
      <c r="FA90" s="899">
        <f t="shared" si="1297"/>
        <v>1</v>
      </c>
      <c r="FB90" s="899">
        <f t="shared" si="1298"/>
        <v>1</v>
      </c>
      <c r="FC90" s="899">
        <f>PRODUCT(EX90:FB90)</f>
        <v>1</v>
      </c>
      <c r="FD90" s="966">
        <f>ROUND(EV90,0)</f>
        <v>427400</v>
      </c>
      <c r="FE90" s="901">
        <f>EV90-FD90</f>
        <v>0</v>
      </c>
      <c r="FH90" s="958"/>
      <c r="FI90" s="1012"/>
      <c r="FJ90" s="1013"/>
      <c r="FK90" s="1014"/>
      <c r="FL90" s="1015"/>
      <c r="FM90" s="963">
        <f t="shared" si="1299"/>
        <v>0</v>
      </c>
      <c r="FN90" s="1016"/>
      <c r="FO90" s="898" t="e">
        <f>IF(EXACT(VLOOKUP(FH90,OFERTA_0,2,FALSE),FI90),1,0)</f>
        <v>#N/A</v>
      </c>
      <c r="FP90" s="898" t="e">
        <f>IF(EXACT(VLOOKUP(FH90,OFERTA_0,3,FALSE),FJ90),1,0)</f>
        <v>#N/A</v>
      </c>
      <c r="FQ90" s="899" t="e">
        <f>IF(EXACT(VLOOKUP(FH90,OFERTA_0,4,FALSE),FK90),1,0)</f>
        <v>#N/A</v>
      </c>
      <c r="FR90" s="899">
        <f t="shared" si="1300"/>
        <v>0</v>
      </c>
      <c r="FS90" s="899">
        <f t="shared" si="1301"/>
        <v>0</v>
      </c>
      <c r="FT90" s="899" t="e">
        <f>PRODUCT(FO90:FS90)</f>
        <v>#N/A</v>
      </c>
      <c r="FU90" s="966">
        <f>ROUND(FM90,0)</f>
        <v>0</v>
      </c>
      <c r="FV90" s="901">
        <f>FM90-FU90</f>
        <v>0</v>
      </c>
      <c r="FY90" s="958" t="s">
        <v>817</v>
      </c>
      <c r="FZ90" s="1012" t="s">
        <v>464</v>
      </c>
      <c r="GA90" s="1013" t="s">
        <v>148</v>
      </c>
      <c r="GB90" s="1014">
        <v>2</v>
      </c>
      <c r="GC90" s="1043">
        <v>218304</v>
      </c>
      <c r="GD90" s="963">
        <f t="shared" si="1302"/>
        <v>436608</v>
      </c>
      <c r="GE90" s="1016"/>
      <c r="GF90" s="898">
        <f>IF(EXACT(VLOOKUP(FY90,OFERTA_0,2,FALSE),FZ90),1,0)</f>
        <v>1</v>
      </c>
      <c r="GG90" s="898">
        <f>IF(EXACT(VLOOKUP(FY90,OFERTA_0,3,FALSE),GA90),1,0)</f>
        <v>1</v>
      </c>
      <c r="GH90" s="899">
        <f>IF(EXACT(VLOOKUP(FY90,OFERTA_0,4,FALSE),GB90),1,0)</f>
        <v>1</v>
      </c>
      <c r="GI90" s="899">
        <f t="shared" si="1303"/>
        <v>1</v>
      </c>
      <c r="GJ90" s="899">
        <f t="shared" si="1304"/>
        <v>1</v>
      </c>
      <c r="GK90" s="899">
        <f>PRODUCT(GF90:GJ90)</f>
        <v>1</v>
      </c>
      <c r="GL90" s="966">
        <f>ROUND(GD90,0)</f>
        <v>436608</v>
      </c>
      <c r="GM90" s="901">
        <f>GD90-GL90</f>
        <v>0</v>
      </c>
      <c r="GP90" s="958" t="s">
        <v>817</v>
      </c>
      <c r="GQ90" s="1012" t="s">
        <v>464</v>
      </c>
      <c r="GR90" s="1013" t="s">
        <v>148</v>
      </c>
      <c r="GS90" s="1014">
        <v>2</v>
      </c>
      <c r="GT90" s="1015">
        <v>213900</v>
      </c>
      <c r="GU90" s="963">
        <f t="shared" si="1305"/>
        <v>427800</v>
      </c>
      <c r="GV90" s="1016"/>
      <c r="GW90" s="898">
        <f>IF(EXACT(VLOOKUP(GP90,OFERTA_0,2,FALSE),GQ90),1,0)</f>
        <v>1</v>
      </c>
      <c r="GX90" s="898">
        <f>IF(EXACT(VLOOKUP(GP90,OFERTA_0,3,FALSE),GR90),1,0)</f>
        <v>1</v>
      </c>
      <c r="GY90" s="899">
        <f>IF(EXACT(VLOOKUP(GP90,OFERTA_0,4,FALSE),GS90),1,0)</f>
        <v>1</v>
      </c>
      <c r="GZ90" s="899">
        <f t="shared" si="1306"/>
        <v>1</v>
      </c>
      <c r="HA90" s="899">
        <f t="shared" si="1307"/>
        <v>1</v>
      </c>
      <c r="HB90" s="899">
        <f>PRODUCT(GW90:HA90)</f>
        <v>1</v>
      </c>
      <c r="HC90" s="966">
        <f>ROUND(GU90,0)</f>
        <v>427800</v>
      </c>
      <c r="HD90" s="901">
        <f>GU90-HC90</f>
        <v>0</v>
      </c>
      <c r="HG90" s="958" t="s">
        <v>817</v>
      </c>
      <c r="HH90" s="1012" t="s">
        <v>464</v>
      </c>
      <c r="HI90" s="1013" t="s">
        <v>148</v>
      </c>
      <c r="HJ90" s="1014">
        <v>2</v>
      </c>
      <c r="HK90" s="1015">
        <v>413312</v>
      </c>
      <c r="HL90" s="963">
        <f t="shared" si="1308"/>
        <v>826624</v>
      </c>
      <c r="HM90" s="1016"/>
      <c r="HN90" s="898">
        <f>IF(EXACT(VLOOKUP(HG90,OFERTA_0,2,FALSE),HH90),1,0)</f>
        <v>1</v>
      </c>
      <c r="HO90" s="898">
        <f>IF(EXACT(VLOOKUP(HG90,OFERTA_0,3,FALSE),HI90),1,0)</f>
        <v>1</v>
      </c>
      <c r="HP90" s="899">
        <f>IF(EXACT(VLOOKUP(HG90,OFERTA_0,4,FALSE),HJ90),1,0)</f>
        <v>1</v>
      </c>
      <c r="HQ90" s="899">
        <f t="shared" si="1309"/>
        <v>1</v>
      </c>
      <c r="HR90" s="899">
        <f t="shared" si="1310"/>
        <v>1</v>
      </c>
      <c r="HS90" s="899">
        <f>PRODUCT(HN90:HR90)</f>
        <v>1</v>
      </c>
      <c r="HT90" s="966">
        <f>ROUND(HL90,0)</f>
        <v>826624</v>
      </c>
      <c r="HU90" s="901">
        <f>HL90-HT90</f>
        <v>0</v>
      </c>
      <c r="HX90" s="958" t="s">
        <v>817</v>
      </c>
      <c r="HY90" s="1012" t="s">
        <v>464</v>
      </c>
      <c r="HZ90" s="1013" t="s">
        <v>148</v>
      </c>
      <c r="IA90" s="1014">
        <v>2</v>
      </c>
      <c r="IB90" s="1020">
        <v>573704</v>
      </c>
      <c r="IC90" s="972">
        <f t="shared" si="1311"/>
        <v>1147408</v>
      </c>
      <c r="ID90" s="1016"/>
      <c r="IE90" s="898">
        <f>IF(EXACT(VLOOKUP(HX90,OFERTA_0,2,FALSE),HY90),1,0)</f>
        <v>1</v>
      </c>
      <c r="IF90" s="898">
        <f>IF(EXACT(VLOOKUP(HX90,OFERTA_0,3,FALSE),HZ90),1,0)</f>
        <v>1</v>
      </c>
      <c r="IG90" s="899">
        <f>IF(EXACT(VLOOKUP(HX90,OFERTA_0,4,FALSE),IA90),1,0)</f>
        <v>1</v>
      </c>
      <c r="IH90" s="899">
        <f t="shared" si="1312"/>
        <v>1</v>
      </c>
      <c r="II90" s="899">
        <f t="shared" si="1313"/>
        <v>1</v>
      </c>
      <c r="IJ90" s="899">
        <f>PRODUCT(IE90:II90)</f>
        <v>1</v>
      </c>
      <c r="IK90" s="966">
        <f>ROUND(IC90,0)</f>
        <v>1147408</v>
      </c>
      <c r="IL90" s="901">
        <f>IC90-IK90</f>
        <v>0</v>
      </c>
      <c r="IO90" s="958" t="s">
        <v>817</v>
      </c>
      <c r="IP90" s="1012" t="s">
        <v>464</v>
      </c>
      <c r="IQ90" s="1013" t="s">
        <v>148</v>
      </c>
      <c r="IR90" s="1014">
        <v>2</v>
      </c>
      <c r="IS90" s="1015">
        <v>266338</v>
      </c>
      <c r="IT90" s="963">
        <f t="shared" si="1314"/>
        <v>532676</v>
      </c>
      <c r="IU90" s="1016"/>
      <c r="IV90" s="898">
        <f>IF(EXACT(VLOOKUP(IO90,OFERTA_0,2,FALSE),IP90),1,0)</f>
        <v>1</v>
      </c>
      <c r="IW90" s="898">
        <f>IF(EXACT(VLOOKUP(IO90,OFERTA_0,3,FALSE),IQ90),1,0)</f>
        <v>1</v>
      </c>
      <c r="IX90" s="899">
        <f>IF(EXACT(VLOOKUP(IO90,OFERTA_0,4,FALSE),IR90),1,0)</f>
        <v>1</v>
      </c>
      <c r="IY90" s="899">
        <f t="shared" si="1315"/>
        <v>1</v>
      </c>
      <c r="IZ90" s="899">
        <f t="shared" si="1316"/>
        <v>1</v>
      </c>
      <c r="JA90" s="899">
        <f>PRODUCT(IV90:IZ90)</f>
        <v>1</v>
      </c>
      <c r="JB90" s="966">
        <f>ROUND(IT90,0)</f>
        <v>532676</v>
      </c>
      <c r="JC90" s="901">
        <f>IT90-JB90</f>
        <v>0</v>
      </c>
      <c r="JF90" s="958" t="s">
        <v>817</v>
      </c>
      <c r="JG90" s="1012" t="s">
        <v>464</v>
      </c>
      <c r="JH90" s="1013" t="s">
        <v>148</v>
      </c>
      <c r="JI90" s="1014">
        <v>2</v>
      </c>
      <c r="JJ90" s="1015">
        <v>205000</v>
      </c>
      <c r="JK90" s="963">
        <f t="shared" si="1317"/>
        <v>410000</v>
      </c>
      <c r="JL90" s="1016"/>
      <c r="JM90" s="898">
        <f>IF(EXACT(VLOOKUP(JF90,OFERTA_0,2,FALSE),JG90),1,0)</f>
        <v>1</v>
      </c>
      <c r="JN90" s="898">
        <f>IF(EXACT(VLOOKUP(JF90,OFERTA_0,3,FALSE),JH90),1,0)</f>
        <v>1</v>
      </c>
      <c r="JO90" s="899">
        <f>IF(EXACT(VLOOKUP(JF90,OFERTA_0,4,FALSE),JI90),1,0)</f>
        <v>1</v>
      </c>
      <c r="JP90" s="899">
        <f t="shared" si="1318"/>
        <v>1</v>
      </c>
      <c r="JQ90" s="899">
        <f t="shared" si="1319"/>
        <v>1</v>
      </c>
      <c r="JR90" s="899">
        <f>PRODUCT(JM90:JQ90)</f>
        <v>1</v>
      </c>
      <c r="JS90" s="966">
        <f>ROUND(JK90,0)</f>
        <v>410000</v>
      </c>
      <c r="JT90" s="901">
        <f>JK90-JS90</f>
        <v>0</v>
      </c>
      <c r="JW90" s="958" t="s">
        <v>817</v>
      </c>
      <c r="JX90" s="1012" t="s">
        <v>464</v>
      </c>
      <c r="JY90" s="1013" t="s">
        <v>148</v>
      </c>
      <c r="JZ90" s="1014">
        <v>2</v>
      </c>
      <c r="KA90" s="1015">
        <v>411783.70020000008</v>
      </c>
      <c r="KB90" s="963">
        <f t="shared" si="1320"/>
        <v>823567</v>
      </c>
      <c r="KC90" s="1016"/>
      <c r="KD90" s="898">
        <f>IF(EXACT(VLOOKUP(JW90,OFERTA_0,2,FALSE),JX90),1,0)</f>
        <v>1</v>
      </c>
      <c r="KE90" s="898">
        <f>IF(EXACT(VLOOKUP(JW90,OFERTA_0,3,FALSE),JY90),1,0)</f>
        <v>1</v>
      </c>
      <c r="KF90" s="899">
        <f>IF(EXACT(VLOOKUP(JW90,OFERTA_0,4,FALSE),JZ90),1,0)</f>
        <v>1</v>
      </c>
      <c r="KG90" s="899">
        <f t="shared" si="1321"/>
        <v>1</v>
      </c>
      <c r="KH90" s="899">
        <f t="shared" si="1322"/>
        <v>1</v>
      </c>
      <c r="KI90" s="899">
        <f>PRODUCT(KD90:KH90)</f>
        <v>1</v>
      </c>
      <c r="KJ90" s="966">
        <f>ROUND(KB90,0)</f>
        <v>823567</v>
      </c>
      <c r="KK90" s="901">
        <f>KB90-KJ90</f>
        <v>0</v>
      </c>
      <c r="KN90" s="958" t="s">
        <v>817</v>
      </c>
      <c r="KO90" s="1012" t="s">
        <v>464</v>
      </c>
      <c r="KP90" s="1013" t="s">
        <v>148</v>
      </c>
      <c r="KQ90" s="1014">
        <v>2</v>
      </c>
      <c r="KR90" s="1015">
        <v>318750</v>
      </c>
      <c r="KS90" s="963">
        <f t="shared" si="1323"/>
        <v>637500</v>
      </c>
      <c r="KT90" s="1016"/>
      <c r="KU90" s="898">
        <f>IF(EXACT(VLOOKUP(KN90,OFERTA_0,2,FALSE),KO90),1,0)</f>
        <v>1</v>
      </c>
      <c r="KV90" s="898">
        <f>IF(EXACT(VLOOKUP(KN90,OFERTA_0,3,FALSE),KP90),1,0)</f>
        <v>1</v>
      </c>
      <c r="KW90" s="899">
        <f>IF(EXACT(VLOOKUP(KN90,OFERTA_0,4,FALSE),KQ90),1,0)</f>
        <v>1</v>
      </c>
      <c r="KX90" s="899">
        <f t="shared" si="1324"/>
        <v>1</v>
      </c>
      <c r="KY90" s="899">
        <f t="shared" si="1325"/>
        <v>1</v>
      </c>
      <c r="KZ90" s="899">
        <f>PRODUCT(KU90:KY90)</f>
        <v>1</v>
      </c>
      <c r="LA90" s="966">
        <f>ROUND(KS90,0)</f>
        <v>637500</v>
      </c>
      <c r="LB90" s="901">
        <f>KS90-LA90</f>
        <v>0</v>
      </c>
      <c r="LE90" s="958" t="s">
        <v>817</v>
      </c>
      <c r="LF90" s="1012" t="s">
        <v>464</v>
      </c>
      <c r="LG90" s="1013" t="s">
        <v>148</v>
      </c>
      <c r="LH90" s="1014">
        <v>2</v>
      </c>
      <c r="LI90" s="1021">
        <v>249250</v>
      </c>
      <c r="LJ90" s="974">
        <f t="shared" si="1326"/>
        <v>498500</v>
      </c>
      <c r="LK90" s="1016"/>
      <c r="LL90" s="898">
        <f>IF(EXACT(VLOOKUP(LE90,OFERTA_0,2,FALSE),LF90),1,0)</f>
        <v>1</v>
      </c>
      <c r="LM90" s="898">
        <f>IF(EXACT(VLOOKUP(LE90,OFERTA_0,3,FALSE),LG90),1,0)</f>
        <v>1</v>
      </c>
      <c r="LN90" s="899">
        <f>IF(EXACT(VLOOKUP(LE90,OFERTA_0,4,FALSE),LH90),1,0)</f>
        <v>1</v>
      </c>
      <c r="LO90" s="899">
        <f t="shared" si="1327"/>
        <v>1</v>
      </c>
      <c r="LP90" s="899">
        <f t="shared" si="1328"/>
        <v>1</v>
      </c>
      <c r="LQ90" s="899">
        <f>PRODUCT(LL90:LP90)</f>
        <v>1</v>
      </c>
      <c r="LR90" s="966">
        <f>ROUND(LJ90,0)</f>
        <v>498500</v>
      </c>
      <c r="LS90" s="901">
        <f>LJ90-LR90</f>
        <v>0</v>
      </c>
      <c r="LV90" s="958" t="s">
        <v>817</v>
      </c>
      <c r="LW90" s="1012" t="s">
        <v>464</v>
      </c>
      <c r="LX90" s="1013" t="s">
        <v>148</v>
      </c>
      <c r="LY90" s="1014">
        <v>2</v>
      </c>
      <c r="LZ90" s="1015">
        <v>162500</v>
      </c>
      <c r="MA90" s="963">
        <f t="shared" si="1329"/>
        <v>325000</v>
      </c>
      <c r="MB90" s="1016"/>
      <c r="MC90" s="898">
        <f>IF(EXACT(VLOOKUP(LV90,OFERTA_0,2,FALSE),LW90),1,0)</f>
        <v>1</v>
      </c>
      <c r="MD90" s="898">
        <f>IF(EXACT(VLOOKUP(LV90,OFERTA_0,3,FALSE),LX90),1,0)</f>
        <v>1</v>
      </c>
      <c r="ME90" s="899">
        <f>IF(EXACT(VLOOKUP(LV90,OFERTA_0,4,FALSE),LY90),1,0)</f>
        <v>1</v>
      </c>
      <c r="MF90" s="899">
        <f t="shared" si="1330"/>
        <v>1</v>
      </c>
      <c r="MG90" s="899">
        <f t="shared" si="1331"/>
        <v>1</v>
      </c>
      <c r="MH90" s="899">
        <f>PRODUCT(MC90:MG90)</f>
        <v>1</v>
      </c>
      <c r="MI90" s="966">
        <f>ROUND(MA90,0)</f>
        <v>325000</v>
      </c>
      <c r="MJ90" s="901">
        <f>MA90-MI90</f>
        <v>0</v>
      </c>
      <c r="MM90" s="958" t="s">
        <v>817</v>
      </c>
      <c r="MN90" s="1012" t="s">
        <v>464</v>
      </c>
      <c r="MO90" s="1013" t="s">
        <v>148</v>
      </c>
      <c r="MP90" s="1014">
        <v>2</v>
      </c>
      <c r="MQ90" s="1015">
        <v>280000</v>
      </c>
      <c r="MR90" s="963">
        <f t="shared" si="1332"/>
        <v>560000</v>
      </c>
      <c r="MS90" s="1016"/>
      <c r="MT90" s="898">
        <f>IF(EXACT(VLOOKUP(MM90,OFERTA_0,2,FALSE),MN90),1,0)</f>
        <v>1</v>
      </c>
      <c r="MU90" s="898">
        <f>IF(EXACT(VLOOKUP(MM90,OFERTA_0,3,FALSE),MO90),1,0)</f>
        <v>1</v>
      </c>
      <c r="MV90" s="899">
        <f>IF(EXACT(VLOOKUP(MM90,OFERTA_0,4,FALSE),MP90),1,0)</f>
        <v>1</v>
      </c>
      <c r="MW90" s="899">
        <f t="shared" si="1333"/>
        <v>1</v>
      </c>
      <c r="MX90" s="899">
        <f t="shared" si="1334"/>
        <v>1</v>
      </c>
      <c r="MY90" s="899">
        <f>PRODUCT(MT90:MX90)</f>
        <v>1</v>
      </c>
      <c r="MZ90" s="966">
        <f>ROUND(MR90,0)</f>
        <v>560000</v>
      </c>
      <c r="NA90" s="901">
        <f>MR90-MZ90</f>
        <v>0</v>
      </c>
      <c r="ND90" s="975" t="s">
        <v>817</v>
      </c>
      <c r="NE90" s="976" t="s">
        <v>464</v>
      </c>
      <c r="NF90" s="977" t="s">
        <v>148</v>
      </c>
      <c r="NG90" s="978">
        <v>2</v>
      </c>
      <c r="NH90" s="979">
        <v>302366.78999999998</v>
      </c>
      <c r="NI90" s="980">
        <v>604734</v>
      </c>
      <c r="NJ90" s="1016"/>
      <c r="NK90" s="898">
        <f>IF(EXACT(VLOOKUP(ND90,OFERTA_0,2,FALSE),NE90),1,0)</f>
        <v>1</v>
      </c>
      <c r="NL90" s="898">
        <f>IF(EXACT(VLOOKUP(ND90,OFERTA_0,3,FALSE),NF90),1,0)</f>
        <v>1</v>
      </c>
      <c r="NM90" s="899">
        <f>IF(EXACT(VLOOKUP(ND90,OFERTA_0,4,FALSE),NG90),1,0)</f>
        <v>1</v>
      </c>
      <c r="NN90" s="899">
        <f t="shared" si="1335"/>
        <v>1</v>
      </c>
      <c r="NO90" s="899">
        <f t="shared" si="1336"/>
        <v>1</v>
      </c>
      <c r="NP90" s="899">
        <f>PRODUCT(NK90:NO90)</f>
        <v>1</v>
      </c>
      <c r="NQ90" s="966">
        <f>ROUND(NI90,0)</f>
        <v>604734</v>
      </c>
      <c r="NR90" s="901">
        <f>NI90-NQ90</f>
        <v>0</v>
      </c>
      <c r="NU90" s="981" t="s">
        <v>817</v>
      </c>
      <c r="NV90" s="982" t="s">
        <v>464</v>
      </c>
      <c r="NW90" s="983" t="s">
        <v>148</v>
      </c>
      <c r="NX90" s="984">
        <v>2</v>
      </c>
      <c r="NY90" s="1022">
        <v>305421</v>
      </c>
      <c r="NZ90" s="986">
        <f t="shared" si="1337"/>
        <v>610842</v>
      </c>
      <c r="OA90" s="1016"/>
      <c r="OB90" s="898">
        <f>IF(EXACT(VLOOKUP(NU90,OFERTA_0,2,FALSE),NV90),1,0)</f>
        <v>1</v>
      </c>
      <c r="OC90" s="898">
        <f>IF(EXACT(VLOOKUP(NU90,OFERTA_0,3,FALSE),NW90),1,0)</f>
        <v>1</v>
      </c>
      <c r="OD90" s="899">
        <f>IF(EXACT(VLOOKUP(NU90,OFERTA_0,4,FALSE),NX90),1,0)</f>
        <v>1</v>
      </c>
      <c r="OE90" s="899">
        <f t="shared" si="1338"/>
        <v>1</v>
      </c>
      <c r="OF90" s="899">
        <f t="shared" si="1339"/>
        <v>1</v>
      </c>
      <c r="OG90" s="899">
        <f>PRODUCT(OB90:OF90)</f>
        <v>1</v>
      </c>
      <c r="OH90" s="966">
        <f>ROUND(NZ90,0)</f>
        <v>610842</v>
      </c>
      <c r="OI90" s="901">
        <f>NZ90-OH90</f>
        <v>0</v>
      </c>
      <c r="OL90" s="958" t="s">
        <v>817</v>
      </c>
      <c r="OM90" s="1012" t="s">
        <v>464</v>
      </c>
      <c r="ON90" s="1013" t="s">
        <v>148</v>
      </c>
      <c r="OO90" s="1014">
        <v>2</v>
      </c>
      <c r="OP90" s="1015">
        <v>563380</v>
      </c>
      <c r="OQ90" s="963">
        <f t="shared" si="1340"/>
        <v>1126760</v>
      </c>
      <c r="OR90" s="1016"/>
      <c r="OS90" s="898">
        <f>IF(EXACT(VLOOKUP(OL90,OFERTA_0,2,FALSE),OM90),1,0)</f>
        <v>1</v>
      </c>
      <c r="OT90" s="898">
        <f>IF(EXACT(VLOOKUP(OL90,OFERTA_0,3,FALSE),ON90),1,0)</f>
        <v>1</v>
      </c>
      <c r="OU90" s="899">
        <f>IF(EXACT(VLOOKUP(OL90,OFERTA_0,4,FALSE),OO90),1,0)</f>
        <v>1</v>
      </c>
      <c r="OV90" s="899">
        <f t="shared" si="1341"/>
        <v>1</v>
      </c>
      <c r="OW90" s="899">
        <f t="shared" si="1342"/>
        <v>1</v>
      </c>
      <c r="OX90" s="899">
        <f>PRODUCT(OS90:OW90)</f>
        <v>1</v>
      </c>
      <c r="OY90" s="966">
        <f>ROUND(OQ90,0)</f>
        <v>1126760</v>
      </c>
      <c r="OZ90" s="901">
        <f>OQ90-OY90</f>
        <v>0</v>
      </c>
      <c r="PC90" s="958" t="s">
        <v>817</v>
      </c>
      <c r="PD90" s="1012" t="s">
        <v>464</v>
      </c>
      <c r="PE90" s="1013" t="s">
        <v>148</v>
      </c>
      <c r="PF90" s="1014">
        <v>2</v>
      </c>
      <c r="PG90" s="1059">
        <v>304200</v>
      </c>
      <c r="PH90" s="988">
        <v>608400</v>
      </c>
      <c r="PI90" s="1024"/>
      <c r="PJ90" s="898">
        <f>IF(EXACT(VLOOKUP(PC90,OFERTA_0,2,FALSE),PD90),1,0)</f>
        <v>1</v>
      </c>
      <c r="PK90" s="898">
        <f>IF(EXACT(VLOOKUP(PC90,OFERTA_0,3,FALSE),PE90),1,0)</f>
        <v>1</v>
      </c>
      <c r="PL90" s="899">
        <f>IF(EXACT(VLOOKUP(PC90,OFERTA_0,4,FALSE),PF90),1,0)</f>
        <v>1</v>
      </c>
      <c r="PM90" s="899">
        <f t="shared" si="1343"/>
        <v>1</v>
      </c>
      <c r="PN90" s="899">
        <f t="shared" si="1344"/>
        <v>1</v>
      </c>
      <c r="PO90" s="899">
        <f>PRODUCT(PJ90:PN90)</f>
        <v>1</v>
      </c>
      <c r="PP90" s="966">
        <f>ROUND(PH90,0)</f>
        <v>608400</v>
      </c>
      <c r="PQ90" s="901">
        <f>PH90-PP90</f>
        <v>0</v>
      </c>
      <c r="PT90" s="958" t="s">
        <v>817</v>
      </c>
      <c r="PU90" s="1012" t="s">
        <v>464</v>
      </c>
      <c r="PV90" s="1013" t="s">
        <v>148</v>
      </c>
      <c r="PW90" s="1014">
        <v>2</v>
      </c>
      <c r="PX90" s="1015">
        <v>213555</v>
      </c>
      <c r="PY90" s="963">
        <f t="shared" si="1345"/>
        <v>427110</v>
      </c>
      <c r="PZ90" s="1016"/>
      <c r="QA90" s="898">
        <f>IF(EXACT(VLOOKUP(PT90,OFERTA_0,2,FALSE),PU90),1,0)</f>
        <v>1</v>
      </c>
      <c r="QB90" s="898">
        <f>IF(EXACT(VLOOKUP(PT90,OFERTA_0,3,FALSE),PV90),1,0)</f>
        <v>1</v>
      </c>
      <c r="QC90" s="899">
        <f>IF(EXACT(VLOOKUP(PT90,OFERTA_0,4,FALSE),PW90),1,0)</f>
        <v>1</v>
      </c>
      <c r="QD90" s="899">
        <f t="shared" si="1346"/>
        <v>1</v>
      </c>
      <c r="QE90" s="899">
        <f t="shared" si="1347"/>
        <v>1</v>
      </c>
      <c r="QF90" s="899">
        <f>PRODUCT(QA90:QE90)</f>
        <v>1</v>
      </c>
      <c r="QG90" s="966">
        <f>ROUND(PY90,0)</f>
        <v>427110</v>
      </c>
      <c r="QH90" s="901">
        <f>PY90-QG90</f>
        <v>0</v>
      </c>
      <c r="QK90" s="958" t="s">
        <v>817</v>
      </c>
      <c r="QL90" s="1012" t="s">
        <v>464</v>
      </c>
      <c r="QM90" s="1013" t="s">
        <v>148</v>
      </c>
      <c r="QN90" s="1014">
        <v>2</v>
      </c>
      <c r="QO90" s="1021">
        <v>250496.24999999997</v>
      </c>
      <c r="QP90" s="974">
        <f t="shared" si="1348"/>
        <v>500993</v>
      </c>
      <c r="QQ90" s="1016"/>
      <c r="QR90" s="898">
        <f>IF(EXACT(VLOOKUP(QK90,OFERTA_0,2,FALSE),QL90),1,0)</f>
        <v>1</v>
      </c>
      <c r="QS90" s="898">
        <f>IF(EXACT(VLOOKUP(QK90,OFERTA_0,3,FALSE),QM90),1,0)</f>
        <v>1</v>
      </c>
      <c r="QT90" s="899">
        <f>IF(EXACT(VLOOKUP(QK90,OFERTA_0,4,FALSE),QN90),1,0)</f>
        <v>1</v>
      </c>
      <c r="QU90" s="899">
        <f t="shared" si="1349"/>
        <v>1</v>
      </c>
      <c r="QV90" s="899">
        <f t="shared" si="1350"/>
        <v>1</v>
      </c>
      <c r="QW90" s="899">
        <f>PRODUCT(QR90:QV90)</f>
        <v>1</v>
      </c>
      <c r="QX90" s="966">
        <f>ROUND(QP90,0)</f>
        <v>500993</v>
      </c>
      <c r="QY90" s="901">
        <f>QP90-QX90</f>
        <v>0</v>
      </c>
      <c r="RB90" s="405"/>
      <c r="RC90" s="406"/>
      <c r="RD90" s="407"/>
      <c r="RE90" s="408"/>
      <c r="RF90" s="409"/>
      <c r="RG90" s="410"/>
      <c r="RH90" s="410"/>
      <c r="RI90" s="898"/>
      <c r="RJ90" s="898"/>
      <c r="RK90" s="934"/>
      <c r="RL90" s="934"/>
      <c r="RM90" s="934"/>
      <c r="RN90" s="934"/>
      <c r="RO90" s="935"/>
      <c r="RP90" s="936"/>
      <c r="RS90" s="405"/>
      <c r="RT90" s="406"/>
      <c r="RU90" s="407"/>
      <c r="RV90" s="408"/>
      <c r="RW90" s="409"/>
      <c r="RX90" s="410"/>
      <c r="RY90" s="410"/>
      <c r="RZ90" s="898"/>
      <c r="SA90" s="898"/>
      <c r="SB90" s="934"/>
      <c r="SC90" s="934"/>
      <c r="SD90" s="934"/>
      <c r="SE90" s="934"/>
      <c r="SF90" s="935"/>
      <c r="SG90" s="936"/>
      <c r="SJ90" s="405"/>
      <c r="SK90" s="406"/>
      <c r="SL90" s="407"/>
      <c r="SM90" s="408"/>
      <c r="SN90" s="409"/>
      <c r="SO90" s="410"/>
      <c r="SP90" s="410"/>
      <c r="SQ90" s="898"/>
      <c r="SR90" s="898"/>
      <c r="SS90" s="934"/>
      <c r="ST90" s="934"/>
      <c r="SU90" s="934"/>
      <c r="SV90" s="934"/>
      <c r="SW90" s="935"/>
      <c r="SX90" s="936"/>
    </row>
    <row r="91" spans="2:518" ht="32.25" customHeight="1" thickTop="1" thickBot="1">
      <c r="B91" s="958" t="s">
        <v>818</v>
      </c>
      <c r="C91" s="1012" t="s">
        <v>465</v>
      </c>
      <c r="D91" s="1013" t="s">
        <v>148</v>
      </c>
      <c r="E91" s="1014">
        <v>15</v>
      </c>
      <c r="F91" s="1015"/>
      <c r="G91" s="963">
        <f>ROUND(E91*F91,0)</f>
        <v>0</v>
      </c>
      <c r="H91" s="1016"/>
      <c r="K91" s="958" t="s">
        <v>818</v>
      </c>
      <c r="L91" s="1012" t="s">
        <v>465</v>
      </c>
      <c r="M91" s="1013" t="s">
        <v>148</v>
      </c>
      <c r="N91" s="1014">
        <v>15</v>
      </c>
      <c r="O91" s="1043">
        <v>47397</v>
      </c>
      <c r="P91" s="963">
        <f t="shared" si="1273"/>
        <v>710955</v>
      </c>
      <c r="Q91" s="1016"/>
      <c r="R91" s="898">
        <f>IF(EXACT(VLOOKUP(K91,OFERTA_0,2,FALSE),L91),1,0)</f>
        <v>1</v>
      </c>
      <c r="S91" s="898">
        <f>IF(EXACT(VLOOKUP(K91,OFERTA_0,3,FALSE),M91),1,0)</f>
        <v>1</v>
      </c>
      <c r="T91" s="899">
        <f>IF(EXACT(VLOOKUP(K91,OFERTA_0,4,FALSE),N91),1,0)</f>
        <v>1</v>
      </c>
      <c r="U91" s="899">
        <f t="shared" si="1274"/>
        <v>1</v>
      </c>
      <c r="V91" s="899">
        <f t="shared" si="1274"/>
        <v>1</v>
      </c>
      <c r="W91" s="899">
        <f>PRODUCT(R91:V91)</f>
        <v>1</v>
      </c>
      <c r="X91" s="966">
        <f>ROUND(P91,0)</f>
        <v>710955</v>
      </c>
      <c r="Y91" s="901">
        <f>P91-X91</f>
        <v>0</v>
      </c>
      <c r="Z91" s="872"/>
      <c r="AA91" s="872"/>
      <c r="AB91" s="958" t="s">
        <v>818</v>
      </c>
      <c r="AC91" s="1012" t="s">
        <v>465</v>
      </c>
      <c r="AD91" s="1013" t="s">
        <v>148</v>
      </c>
      <c r="AE91" s="1014">
        <v>15</v>
      </c>
      <c r="AF91" s="1015">
        <v>125000</v>
      </c>
      <c r="AG91" s="963">
        <f t="shared" si="1275"/>
        <v>1875000</v>
      </c>
      <c r="AH91" s="1016"/>
      <c r="AI91" s="898">
        <f>IF(EXACT(VLOOKUP(AB91,OFERTA_0,2,FALSE),AC91),1,0)</f>
        <v>1</v>
      </c>
      <c r="AJ91" s="898">
        <f>IF(EXACT(VLOOKUP(AB91,OFERTA_0,3,FALSE),AD91),1,0)</f>
        <v>1</v>
      </c>
      <c r="AK91" s="899">
        <f>IF(EXACT(VLOOKUP(AB91,OFERTA_0,4,FALSE),AE91),1,0)</f>
        <v>1</v>
      </c>
      <c r="AL91" s="899">
        <f t="shared" si="1276"/>
        <v>1</v>
      </c>
      <c r="AM91" s="899">
        <f t="shared" si="1277"/>
        <v>1</v>
      </c>
      <c r="AN91" s="899">
        <f>PRODUCT(AI91:AM91)</f>
        <v>1</v>
      </c>
      <c r="AO91" s="966">
        <f>ROUND(AG91,0)</f>
        <v>1875000</v>
      </c>
      <c r="AP91" s="901">
        <f>AG91-AO91</f>
        <v>0</v>
      </c>
      <c r="AQ91" s="872"/>
      <c r="AR91" s="872"/>
      <c r="AS91" s="958" t="s">
        <v>818</v>
      </c>
      <c r="AT91" s="1018" t="s">
        <v>465</v>
      </c>
      <c r="AU91" s="1013" t="s">
        <v>148</v>
      </c>
      <c r="AV91" s="1014">
        <v>15</v>
      </c>
      <c r="AW91" s="1019">
        <v>140000</v>
      </c>
      <c r="AX91" s="969">
        <f t="shared" si="1278"/>
        <v>2100000</v>
      </c>
      <c r="AY91" s="1016"/>
      <c r="AZ91" s="898">
        <f>IF(EXACT(VLOOKUP(AS91,OFERTA_0,2,FALSE),AT91),1,0)</f>
        <v>1</v>
      </c>
      <c r="BA91" s="898">
        <f>IF(EXACT(VLOOKUP(AS91,OFERTA_0,3,FALSE),AU91),1,0)</f>
        <v>1</v>
      </c>
      <c r="BB91" s="899">
        <f>IF(EXACT(VLOOKUP(AS91,OFERTA_0,4,FALSE),AV91),1,0)</f>
        <v>1</v>
      </c>
      <c r="BC91" s="899">
        <f t="shared" si="1279"/>
        <v>1</v>
      </c>
      <c r="BD91" s="899">
        <f t="shared" si="1280"/>
        <v>1</v>
      </c>
      <c r="BE91" s="899">
        <f>PRODUCT(AZ91:BD91)</f>
        <v>1</v>
      </c>
      <c r="BF91" s="966">
        <f>ROUND(AX91,0)</f>
        <v>2100000</v>
      </c>
      <c r="BG91" s="901">
        <f>AX91-BF91</f>
        <v>0</v>
      </c>
      <c r="BJ91" s="958" t="s">
        <v>818</v>
      </c>
      <c r="BK91" s="1012" t="s">
        <v>465</v>
      </c>
      <c r="BL91" s="1013" t="s">
        <v>148</v>
      </c>
      <c r="BM91" s="1014">
        <v>15</v>
      </c>
      <c r="BN91" s="1015">
        <v>45000</v>
      </c>
      <c r="BO91" s="963">
        <f t="shared" si="1281"/>
        <v>675000</v>
      </c>
      <c r="BP91" s="1016"/>
      <c r="BQ91" s="898">
        <f>IF(EXACT(VLOOKUP(BJ91,OFERTA_0,2,FALSE),BK91),1,0)</f>
        <v>1</v>
      </c>
      <c r="BR91" s="898">
        <f>IF(EXACT(VLOOKUP(BJ91,OFERTA_0,3,FALSE),BL91),1,0)</f>
        <v>1</v>
      </c>
      <c r="BS91" s="899">
        <f>IF(EXACT(VLOOKUP(BJ91,OFERTA_0,4,FALSE),BM91),1,0)</f>
        <v>1</v>
      </c>
      <c r="BT91" s="899">
        <f t="shared" si="1282"/>
        <v>1</v>
      </c>
      <c r="BU91" s="899">
        <f t="shared" si="1283"/>
        <v>1</v>
      </c>
      <c r="BV91" s="899">
        <f>PRODUCT(BQ91:BU91)</f>
        <v>1</v>
      </c>
      <c r="BW91" s="966">
        <f>ROUND(BO91,0)</f>
        <v>675000</v>
      </c>
      <c r="BX91" s="901">
        <f>BO91-BW91</f>
        <v>0</v>
      </c>
      <c r="CA91" s="958" t="s">
        <v>818</v>
      </c>
      <c r="CB91" s="1012" t="s">
        <v>465</v>
      </c>
      <c r="CC91" s="1013" t="s">
        <v>148</v>
      </c>
      <c r="CD91" s="1014">
        <v>15</v>
      </c>
      <c r="CE91" s="1015">
        <v>46164</v>
      </c>
      <c r="CF91" s="963">
        <f t="shared" si="1284"/>
        <v>692460</v>
      </c>
      <c r="CG91" s="1016"/>
      <c r="CH91" s="898">
        <f>IF(EXACT(VLOOKUP(CA91,OFERTA_0,2,FALSE),CB91),1,0)</f>
        <v>1</v>
      </c>
      <c r="CI91" s="898">
        <f>IF(EXACT(VLOOKUP(CA91,OFERTA_0,3,FALSE),CC91),1,0)</f>
        <v>1</v>
      </c>
      <c r="CJ91" s="899">
        <f>IF(EXACT(VLOOKUP(CA91,OFERTA_0,4,FALSE),CD91),1,0)</f>
        <v>1</v>
      </c>
      <c r="CK91" s="899">
        <f t="shared" si="1285"/>
        <v>1</v>
      </c>
      <c r="CL91" s="899">
        <f t="shared" si="1286"/>
        <v>1</v>
      </c>
      <c r="CM91" s="899">
        <f>PRODUCT(CH91:CL91)</f>
        <v>1</v>
      </c>
      <c r="CN91" s="966">
        <f>ROUND(CF91,0)</f>
        <v>692460</v>
      </c>
      <c r="CO91" s="901">
        <f>CF91-CN91</f>
        <v>0</v>
      </c>
      <c r="CR91" s="958" t="s">
        <v>818</v>
      </c>
      <c r="CS91" s="1012" t="s">
        <v>465</v>
      </c>
      <c r="CT91" s="1013" t="s">
        <v>148</v>
      </c>
      <c r="CU91" s="1014">
        <v>15</v>
      </c>
      <c r="CV91" s="1015">
        <v>89900</v>
      </c>
      <c r="CW91" s="963">
        <f t="shared" si="1287"/>
        <v>1348500</v>
      </c>
      <c r="CX91" s="1016"/>
      <c r="CY91" s="898">
        <f>IF(EXACT(VLOOKUP(CR91,OFERTA_0,2,FALSE),CS91),1,0)</f>
        <v>1</v>
      </c>
      <c r="CZ91" s="898">
        <f>IF(EXACT(VLOOKUP(CR91,OFERTA_0,3,FALSE),CT91),1,0)</f>
        <v>1</v>
      </c>
      <c r="DA91" s="899">
        <f>IF(EXACT(VLOOKUP(CR91,OFERTA_0,4,FALSE),CU91),1,0)</f>
        <v>1</v>
      </c>
      <c r="DB91" s="899">
        <f t="shared" si="1288"/>
        <v>1</v>
      </c>
      <c r="DC91" s="899">
        <f t="shared" si="1289"/>
        <v>1</v>
      </c>
      <c r="DD91" s="899">
        <f>PRODUCT(CY91:DC91)</f>
        <v>1</v>
      </c>
      <c r="DE91" s="966">
        <f>ROUND(CW91,0)</f>
        <v>1348500</v>
      </c>
      <c r="DF91" s="901">
        <f>CW91-DE91</f>
        <v>0</v>
      </c>
      <c r="DI91" s="958" t="s">
        <v>818</v>
      </c>
      <c r="DJ91" s="1012" t="s">
        <v>465</v>
      </c>
      <c r="DK91" s="1013" t="s">
        <v>148</v>
      </c>
      <c r="DL91" s="1014">
        <v>15</v>
      </c>
      <c r="DM91" s="1015">
        <v>16852</v>
      </c>
      <c r="DN91" s="963">
        <f t="shared" si="1290"/>
        <v>252780</v>
      </c>
      <c r="DO91" s="1016"/>
      <c r="DP91" s="898">
        <f>IF(EXACT(VLOOKUP(DI91,OFERTA_0,2,FALSE),DJ91),1,0)</f>
        <v>1</v>
      </c>
      <c r="DQ91" s="898">
        <f>IF(EXACT(VLOOKUP(DI91,OFERTA_0,3,FALSE),DK91),1,0)</f>
        <v>1</v>
      </c>
      <c r="DR91" s="899">
        <f>IF(EXACT(VLOOKUP(DI91,OFERTA_0,4,FALSE),DL91),1,0)</f>
        <v>1</v>
      </c>
      <c r="DS91" s="899">
        <f t="shared" si="1291"/>
        <v>1</v>
      </c>
      <c r="DT91" s="899">
        <f t="shared" si="1292"/>
        <v>1</v>
      </c>
      <c r="DU91" s="899">
        <f>PRODUCT(DP91:DT91)</f>
        <v>1</v>
      </c>
      <c r="DV91" s="966">
        <f>ROUND(DN91,0)</f>
        <v>252780</v>
      </c>
      <c r="DW91" s="901">
        <f>DN91-DV91</f>
        <v>0</v>
      </c>
      <c r="DZ91" s="958" t="s">
        <v>818</v>
      </c>
      <c r="EA91" s="1012" t="s">
        <v>465</v>
      </c>
      <c r="EB91" s="1013" t="s">
        <v>148</v>
      </c>
      <c r="EC91" s="1014">
        <v>15</v>
      </c>
      <c r="ED91" s="1015">
        <v>78500</v>
      </c>
      <c r="EE91" s="963">
        <f t="shared" si="1293"/>
        <v>1177500</v>
      </c>
      <c r="EF91" s="1016"/>
      <c r="EG91" s="898">
        <f>IF(EXACT(VLOOKUP(DZ91,OFERTA_0,2,FALSE),EA91),1,0)</f>
        <v>1</v>
      </c>
      <c r="EH91" s="898">
        <f>IF(EXACT(VLOOKUP(DZ91,OFERTA_0,3,FALSE),EB91),1,0)</f>
        <v>1</v>
      </c>
      <c r="EI91" s="899">
        <f>IF(EXACT(VLOOKUP(DZ91,OFERTA_0,4,FALSE),EC91),1,0)</f>
        <v>1</v>
      </c>
      <c r="EJ91" s="899">
        <f t="shared" si="1294"/>
        <v>1</v>
      </c>
      <c r="EK91" s="899">
        <f t="shared" si="1295"/>
        <v>1</v>
      </c>
      <c r="EL91" s="899">
        <f>PRODUCT(EG91:EK91)</f>
        <v>1</v>
      </c>
      <c r="EM91" s="966">
        <f>ROUND(EE91,0)</f>
        <v>1177500</v>
      </c>
      <c r="EN91" s="901">
        <f>EE91-EM91</f>
        <v>0</v>
      </c>
      <c r="EQ91" s="958" t="s">
        <v>818</v>
      </c>
      <c r="ER91" s="1012" t="s">
        <v>465</v>
      </c>
      <c r="ES91" s="1013" t="s">
        <v>148</v>
      </c>
      <c r="ET91" s="1014">
        <v>15</v>
      </c>
      <c r="EU91" s="1015">
        <v>46500</v>
      </c>
      <c r="EV91" s="963">
        <f t="shared" si="1296"/>
        <v>697500</v>
      </c>
      <c r="EW91" s="1016"/>
      <c r="EX91" s="898">
        <f>IF(EXACT(VLOOKUP(EQ91,OFERTA_0,2,FALSE),ER91),1,0)</f>
        <v>1</v>
      </c>
      <c r="EY91" s="898">
        <f>IF(EXACT(VLOOKUP(EQ91,OFERTA_0,3,FALSE),ES91),1,0)</f>
        <v>1</v>
      </c>
      <c r="EZ91" s="899">
        <f>IF(EXACT(VLOOKUP(EQ91,OFERTA_0,4,FALSE),ET91),1,0)</f>
        <v>1</v>
      </c>
      <c r="FA91" s="899">
        <f t="shared" si="1297"/>
        <v>1</v>
      </c>
      <c r="FB91" s="899">
        <f t="shared" si="1298"/>
        <v>1</v>
      </c>
      <c r="FC91" s="899">
        <f>PRODUCT(EX91:FB91)</f>
        <v>1</v>
      </c>
      <c r="FD91" s="966">
        <f>ROUND(EV91,0)</f>
        <v>697500</v>
      </c>
      <c r="FE91" s="901">
        <f>EV91-FD91</f>
        <v>0</v>
      </c>
      <c r="FH91" s="958"/>
      <c r="FI91" s="1012"/>
      <c r="FJ91" s="1013"/>
      <c r="FK91" s="1014"/>
      <c r="FL91" s="1015"/>
      <c r="FM91" s="963">
        <f t="shared" si="1299"/>
        <v>0</v>
      </c>
      <c r="FN91" s="1016"/>
      <c r="FO91" s="898" t="e">
        <f>IF(EXACT(VLOOKUP(FH91,OFERTA_0,2,FALSE),FI91),1,0)</f>
        <v>#N/A</v>
      </c>
      <c r="FP91" s="898" t="e">
        <f>IF(EXACT(VLOOKUP(FH91,OFERTA_0,3,FALSE),FJ91),1,0)</f>
        <v>#N/A</v>
      </c>
      <c r="FQ91" s="899" t="e">
        <f>IF(EXACT(VLOOKUP(FH91,OFERTA_0,4,FALSE),FK91),1,0)</f>
        <v>#N/A</v>
      </c>
      <c r="FR91" s="899">
        <f t="shared" si="1300"/>
        <v>0</v>
      </c>
      <c r="FS91" s="899">
        <f t="shared" si="1301"/>
        <v>0</v>
      </c>
      <c r="FT91" s="899" t="e">
        <f>PRODUCT(FO91:FS91)</f>
        <v>#N/A</v>
      </c>
      <c r="FU91" s="966">
        <f>ROUND(FM91,0)</f>
        <v>0</v>
      </c>
      <c r="FV91" s="901">
        <f>FM91-FU91</f>
        <v>0</v>
      </c>
      <c r="FY91" s="958" t="s">
        <v>818</v>
      </c>
      <c r="FZ91" s="1012" t="s">
        <v>465</v>
      </c>
      <c r="GA91" s="1013" t="s">
        <v>148</v>
      </c>
      <c r="GB91" s="1014">
        <v>15</v>
      </c>
      <c r="GC91" s="1043">
        <v>47397</v>
      </c>
      <c r="GD91" s="963">
        <f t="shared" si="1302"/>
        <v>710955</v>
      </c>
      <c r="GE91" s="1016"/>
      <c r="GF91" s="898">
        <f>IF(EXACT(VLOOKUP(FY91,OFERTA_0,2,FALSE),FZ91),1,0)</f>
        <v>1</v>
      </c>
      <c r="GG91" s="898">
        <f>IF(EXACT(VLOOKUP(FY91,OFERTA_0,3,FALSE),GA91),1,0)</f>
        <v>1</v>
      </c>
      <c r="GH91" s="899">
        <f>IF(EXACT(VLOOKUP(FY91,OFERTA_0,4,FALSE),GB91),1,0)</f>
        <v>1</v>
      </c>
      <c r="GI91" s="899">
        <f t="shared" si="1303"/>
        <v>1</v>
      </c>
      <c r="GJ91" s="899">
        <f t="shared" si="1304"/>
        <v>1</v>
      </c>
      <c r="GK91" s="899">
        <f>PRODUCT(GF91:GJ91)</f>
        <v>1</v>
      </c>
      <c r="GL91" s="966">
        <f>ROUND(GD91,0)</f>
        <v>710955</v>
      </c>
      <c r="GM91" s="901">
        <f>GD91-GL91</f>
        <v>0</v>
      </c>
      <c r="GP91" s="958" t="s">
        <v>818</v>
      </c>
      <c r="GQ91" s="1012" t="s">
        <v>1155</v>
      </c>
      <c r="GR91" s="1013" t="s">
        <v>148</v>
      </c>
      <c r="GS91" s="1014">
        <v>15</v>
      </c>
      <c r="GT91" s="1015">
        <v>46450</v>
      </c>
      <c r="GU91" s="963">
        <f t="shared" si="1305"/>
        <v>696750</v>
      </c>
      <c r="GV91" s="1016"/>
      <c r="GW91" s="898">
        <v>1</v>
      </c>
      <c r="GX91" s="898">
        <f>IF(EXACT(VLOOKUP(GP91,OFERTA_0,3,FALSE),GR91),1,0)</f>
        <v>1</v>
      </c>
      <c r="GY91" s="899">
        <f>IF(EXACT(VLOOKUP(GP91,OFERTA_0,4,FALSE),GS91),1,0)</f>
        <v>1</v>
      </c>
      <c r="GZ91" s="899">
        <f t="shared" si="1306"/>
        <v>1</v>
      </c>
      <c r="HA91" s="899">
        <f t="shared" si="1307"/>
        <v>1</v>
      </c>
      <c r="HB91" s="899">
        <f>PRODUCT(GW91:HA91)</f>
        <v>1</v>
      </c>
      <c r="HC91" s="966">
        <f>ROUND(GU91,0)</f>
        <v>696750</v>
      </c>
      <c r="HD91" s="901">
        <f>GU91-HC91</f>
        <v>0</v>
      </c>
      <c r="HG91" s="958" t="s">
        <v>818</v>
      </c>
      <c r="HH91" s="1012" t="s">
        <v>465</v>
      </c>
      <c r="HI91" s="1013" t="s">
        <v>148</v>
      </c>
      <c r="HJ91" s="1014">
        <v>15</v>
      </c>
      <c r="HK91" s="1015">
        <v>93865</v>
      </c>
      <c r="HL91" s="963">
        <f t="shared" si="1308"/>
        <v>1407975</v>
      </c>
      <c r="HM91" s="1016"/>
      <c r="HN91" s="898">
        <f>IF(EXACT(VLOOKUP(HG91,OFERTA_0,2,FALSE),HH91),1,0)</f>
        <v>1</v>
      </c>
      <c r="HO91" s="898">
        <f>IF(EXACT(VLOOKUP(HG91,OFERTA_0,3,FALSE),HI91),1,0)</f>
        <v>1</v>
      </c>
      <c r="HP91" s="899">
        <f>IF(EXACT(VLOOKUP(HG91,OFERTA_0,4,FALSE),HJ91),1,0)</f>
        <v>1</v>
      </c>
      <c r="HQ91" s="899">
        <f t="shared" si="1309"/>
        <v>1</v>
      </c>
      <c r="HR91" s="899">
        <f t="shared" si="1310"/>
        <v>1</v>
      </c>
      <c r="HS91" s="899">
        <f>PRODUCT(HN91:HR91)</f>
        <v>1</v>
      </c>
      <c r="HT91" s="966">
        <f>ROUND(HL91,0)</f>
        <v>1407975</v>
      </c>
      <c r="HU91" s="901">
        <f>HL91-HT91</f>
        <v>0</v>
      </c>
      <c r="HX91" s="958" t="s">
        <v>818</v>
      </c>
      <c r="HY91" s="1012" t="s">
        <v>465</v>
      </c>
      <c r="HZ91" s="1013" t="s">
        <v>148</v>
      </c>
      <c r="IA91" s="1014">
        <v>15</v>
      </c>
      <c r="IB91" s="1020">
        <v>321000</v>
      </c>
      <c r="IC91" s="972">
        <f t="shared" si="1311"/>
        <v>4815000</v>
      </c>
      <c r="ID91" s="1016"/>
      <c r="IE91" s="898">
        <f>IF(EXACT(VLOOKUP(HX91,OFERTA_0,2,FALSE),HY91),1,0)</f>
        <v>1</v>
      </c>
      <c r="IF91" s="898">
        <f>IF(EXACT(VLOOKUP(HX91,OFERTA_0,3,FALSE),HZ91),1,0)</f>
        <v>1</v>
      </c>
      <c r="IG91" s="899">
        <f>IF(EXACT(VLOOKUP(HX91,OFERTA_0,4,FALSE),IA91),1,0)</f>
        <v>1</v>
      </c>
      <c r="IH91" s="899">
        <f t="shared" si="1312"/>
        <v>1</v>
      </c>
      <c r="II91" s="899">
        <f t="shared" si="1313"/>
        <v>1</v>
      </c>
      <c r="IJ91" s="899">
        <f>PRODUCT(IE91:II91)</f>
        <v>1</v>
      </c>
      <c r="IK91" s="966">
        <f>ROUND(IC91,0)</f>
        <v>4815000</v>
      </c>
      <c r="IL91" s="901">
        <f>IC91-IK91</f>
        <v>0</v>
      </c>
      <c r="IO91" s="958" t="s">
        <v>818</v>
      </c>
      <c r="IP91" s="1012" t="s">
        <v>465</v>
      </c>
      <c r="IQ91" s="1013" t="s">
        <v>148</v>
      </c>
      <c r="IR91" s="1014">
        <v>15</v>
      </c>
      <c r="IS91" s="1015">
        <v>43583</v>
      </c>
      <c r="IT91" s="963">
        <f t="shared" si="1314"/>
        <v>653745</v>
      </c>
      <c r="IU91" s="1016"/>
      <c r="IV91" s="898">
        <f>IF(EXACT(VLOOKUP(IO91,OFERTA_0,2,FALSE),IP91),1,0)</f>
        <v>1</v>
      </c>
      <c r="IW91" s="898">
        <f>IF(EXACT(VLOOKUP(IO91,OFERTA_0,3,FALSE),IQ91),1,0)</f>
        <v>1</v>
      </c>
      <c r="IX91" s="899">
        <f>IF(EXACT(VLOOKUP(IO91,OFERTA_0,4,FALSE),IR91),1,0)</f>
        <v>1</v>
      </c>
      <c r="IY91" s="899">
        <f t="shared" si="1315"/>
        <v>1</v>
      </c>
      <c r="IZ91" s="899">
        <f t="shared" si="1316"/>
        <v>1</v>
      </c>
      <c r="JA91" s="899">
        <f>PRODUCT(IV91:IZ91)</f>
        <v>1</v>
      </c>
      <c r="JB91" s="966">
        <f>ROUND(IT91,0)</f>
        <v>653745</v>
      </c>
      <c r="JC91" s="901">
        <f>IT91-JB91</f>
        <v>0</v>
      </c>
      <c r="JF91" s="958" t="s">
        <v>818</v>
      </c>
      <c r="JG91" s="1012" t="s">
        <v>465</v>
      </c>
      <c r="JH91" s="1013" t="s">
        <v>148</v>
      </c>
      <c r="JI91" s="1014">
        <v>15</v>
      </c>
      <c r="JJ91" s="1015">
        <v>65000</v>
      </c>
      <c r="JK91" s="963">
        <f t="shared" si="1317"/>
        <v>975000</v>
      </c>
      <c r="JL91" s="1016"/>
      <c r="JM91" s="898">
        <f>IF(EXACT(VLOOKUP(JF91,OFERTA_0,2,FALSE),JG91),1,0)</f>
        <v>1</v>
      </c>
      <c r="JN91" s="898">
        <f>IF(EXACT(VLOOKUP(JF91,OFERTA_0,3,FALSE),JH91),1,0)</f>
        <v>1</v>
      </c>
      <c r="JO91" s="899">
        <f>IF(EXACT(VLOOKUP(JF91,OFERTA_0,4,FALSE),JI91),1,0)</f>
        <v>1</v>
      </c>
      <c r="JP91" s="899">
        <f t="shared" si="1318"/>
        <v>1</v>
      </c>
      <c r="JQ91" s="899">
        <f t="shared" si="1319"/>
        <v>1</v>
      </c>
      <c r="JR91" s="899">
        <f>PRODUCT(JM91:JQ91)</f>
        <v>1</v>
      </c>
      <c r="JS91" s="966">
        <f>ROUND(JK91,0)</f>
        <v>975000</v>
      </c>
      <c r="JT91" s="901">
        <f>JK91-JS91</f>
        <v>0</v>
      </c>
      <c r="JW91" s="958" t="s">
        <v>818</v>
      </c>
      <c r="JX91" s="1012" t="s">
        <v>465</v>
      </c>
      <c r="JY91" s="1013" t="s">
        <v>148</v>
      </c>
      <c r="JZ91" s="1014">
        <v>15</v>
      </c>
      <c r="KA91" s="1015">
        <v>100004.76195000001</v>
      </c>
      <c r="KB91" s="963">
        <f t="shared" si="1320"/>
        <v>1500071</v>
      </c>
      <c r="KC91" s="1016"/>
      <c r="KD91" s="898">
        <f>IF(EXACT(VLOOKUP(JW91,OFERTA_0,2,FALSE),JX91),1,0)</f>
        <v>1</v>
      </c>
      <c r="KE91" s="898">
        <f>IF(EXACT(VLOOKUP(JW91,OFERTA_0,3,FALSE),JY91),1,0)</f>
        <v>1</v>
      </c>
      <c r="KF91" s="899">
        <f>IF(EXACT(VLOOKUP(JW91,OFERTA_0,4,FALSE),JZ91),1,0)</f>
        <v>1</v>
      </c>
      <c r="KG91" s="899">
        <f t="shared" si="1321"/>
        <v>1</v>
      </c>
      <c r="KH91" s="899">
        <f t="shared" si="1322"/>
        <v>1</v>
      </c>
      <c r="KI91" s="899">
        <f>PRODUCT(KD91:KH91)</f>
        <v>1</v>
      </c>
      <c r="KJ91" s="966">
        <f>ROUND(KB91,0)</f>
        <v>1500071</v>
      </c>
      <c r="KK91" s="901">
        <f>KB91-KJ91</f>
        <v>0</v>
      </c>
      <c r="KN91" s="958" t="s">
        <v>818</v>
      </c>
      <c r="KO91" s="1012" t="s">
        <v>465</v>
      </c>
      <c r="KP91" s="1013" t="s">
        <v>148</v>
      </c>
      <c r="KQ91" s="1014">
        <v>15</v>
      </c>
      <c r="KR91" s="1015">
        <v>152626</v>
      </c>
      <c r="KS91" s="963">
        <f t="shared" si="1323"/>
        <v>2289390</v>
      </c>
      <c r="KT91" s="1016"/>
      <c r="KU91" s="898">
        <f>IF(EXACT(VLOOKUP(KN91,OFERTA_0,2,FALSE),KO91),1,0)</f>
        <v>1</v>
      </c>
      <c r="KV91" s="898">
        <f>IF(EXACT(VLOOKUP(KN91,OFERTA_0,3,FALSE),KP91),1,0)</f>
        <v>1</v>
      </c>
      <c r="KW91" s="899">
        <f>IF(EXACT(VLOOKUP(KN91,OFERTA_0,4,FALSE),KQ91),1,0)</f>
        <v>1</v>
      </c>
      <c r="KX91" s="899">
        <f t="shared" si="1324"/>
        <v>1</v>
      </c>
      <c r="KY91" s="899">
        <f t="shared" si="1325"/>
        <v>1</v>
      </c>
      <c r="KZ91" s="899">
        <f>PRODUCT(KU91:KY91)</f>
        <v>1</v>
      </c>
      <c r="LA91" s="966">
        <f>ROUND(KS91,0)</f>
        <v>2289390</v>
      </c>
      <c r="LB91" s="901">
        <f>KS91-LA91</f>
        <v>0</v>
      </c>
      <c r="LE91" s="958" t="s">
        <v>818</v>
      </c>
      <c r="LF91" s="1012" t="s">
        <v>465</v>
      </c>
      <c r="LG91" s="1013" t="s">
        <v>148</v>
      </c>
      <c r="LH91" s="1014">
        <v>15</v>
      </c>
      <c r="LI91" s="1021">
        <v>74775</v>
      </c>
      <c r="LJ91" s="974">
        <f t="shared" si="1326"/>
        <v>1121625</v>
      </c>
      <c r="LK91" s="1016"/>
      <c r="LL91" s="898">
        <f>IF(EXACT(VLOOKUP(LE91,OFERTA_0,2,FALSE),LF91),1,0)</f>
        <v>1</v>
      </c>
      <c r="LM91" s="898">
        <f>IF(EXACT(VLOOKUP(LE91,OFERTA_0,3,FALSE),LG91),1,0)</f>
        <v>1</v>
      </c>
      <c r="LN91" s="899">
        <f>IF(EXACT(VLOOKUP(LE91,OFERTA_0,4,FALSE),LH91),1,0)</f>
        <v>1</v>
      </c>
      <c r="LO91" s="899">
        <f t="shared" si="1327"/>
        <v>1</v>
      </c>
      <c r="LP91" s="899">
        <f t="shared" si="1328"/>
        <v>1</v>
      </c>
      <c r="LQ91" s="899">
        <f>PRODUCT(LL91:LP91)</f>
        <v>1</v>
      </c>
      <c r="LR91" s="966">
        <f>ROUND(LJ91,0)</f>
        <v>1121625</v>
      </c>
      <c r="LS91" s="901">
        <f>LJ91-LR91</f>
        <v>0</v>
      </c>
      <c r="LV91" s="958" t="s">
        <v>818</v>
      </c>
      <c r="LW91" s="1012" t="s">
        <v>465</v>
      </c>
      <c r="LX91" s="1013" t="s">
        <v>148</v>
      </c>
      <c r="LY91" s="1014">
        <v>15</v>
      </c>
      <c r="LZ91" s="1015">
        <v>74750</v>
      </c>
      <c r="MA91" s="963">
        <f t="shared" si="1329"/>
        <v>1121250</v>
      </c>
      <c r="MB91" s="1016"/>
      <c r="MC91" s="898">
        <f>IF(EXACT(VLOOKUP(LV91,OFERTA_0,2,FALSE),LW91),1,0)</f>
        <v>1</v>
      </c>
      <c r="MD91" s="898">
        <f>IF(EXACT(VLOOKUP(LV91,OFERTA_0,3,FALSE),LX91),1,0)</f>
        <v>1</v>
      </c>
      <c r="ME91" s="899">
        <f>IF(EXACT(VLOOKUP(LV91,OFERTA_0,4,FALSE),LY91),1,0)</f>
        <v>1</v>
      </c>
      <c r="MF91" s="899">
        <f t="shared" si="1330"/>
        <v>1</v>
      </c>
      <c r="MG91" s="899">
        <f t="shared" si="1331"/>
        <v>1</v>
      </c>
      <c r="MH91" s="899">
        <f>PRODUCT(MC91:MG91)</f>
        <v>1</v>
      </c>
      <c r="MI91" s="966">
        <f>ROUND(MA91,0)</f>
        <v>1121250</v>
      </c>
      <c r="MJ91" s="901">
        <f>MA91-MI91</f>
        <v>0</v>
      </c>
      <c r="MM91" s="958" t="s">
        <v>818</v>
      </c>
      <c r="MN91" s="1012" t="s">
        <v>465</v>
      </c>
      <c r="MO91" s="1013" t="s">
        <v>148</v>
      </c>
      <c r="MP91" s="1014">
        <v>15</v>
      </c>
      <c r="MQ91" s="1015">
        <v>80000</v>
      </c>
      <c r="MR91" s="963">
        <f t="shared" si="1332"/>
        <v>1200000</v>
      </c>
      <c r="MS91" s="1016"/>
      <c r="MT91" s="898">
        <f>IF(EXACT(VLOOKUP(MM91,OFERTA_0,2,FALSE),MN91),1,0)</f>
        <v>1</v>
      </c>
      <c r="MU91" s="898">
        <f>IF(EXACT(VLOOKUP(MM91,OFERTA_0,3,FALSE),MO91),1,0)</f>
        <v>1</v>
      </c>
      <c r="MV91" s="899">
        <f>IF(EXACT(VLOOKUP(MM91,OFERTA_0,4,FALSE),MP91),1,0)</f>
        <v>1</v>
      </c>
      <c r="MW91" s="899">
        <f t="shared" si="1333"/>
        <v>1</v>
      </c>
      <c r="MX91" s="899">
        <f t="shared" si="1334"/>
        <v>1</v>
      </c>
      <c r="MY91" s="899">
        <f>PRODUCT(MT91:MX91)</f>
        <v>1</v>
      </c>
      <c r="MZ91" s="966">
        <f>ROUND(MR91,0)</f>
        <v>1200000</v>
      </c>
      <c r="NA91" s="901">
        <f>MR91-MZ91</f>
        <v>0</v>
      </c>
      <c r="ND91" s="975" t="s">
        <v>818</v>
      </c>
      <c r="NE91" s="976" t="s">
        <v>465</v>
      </c>
      <c r="NF91" s="977" t="s">
        <v>148</v>
      </c>
      <c r="NG91" s="978">
        <v>15</v>
      </c>
      <c r="NH91" s="979">
        <v>161619.48000000001</v>
      </c>
      <c r="NI91" s="980">
        <v>2424292</v>
      </c>
      <c r="NJ91" s="1016"/>
      <c r="NK91" s="898">
        <f>IF(EXACT(VLOOKUP(ND91,OFERTA_0,2,FALSE),NE91),1,0)</f>
        <v>1</v>
      </c>
      <c r="NL91" s="898">
        <f>IF(EXACT(VLOOKUP(ND91,OFERTA_0,3,FALSE),NF91),1,0)</f>
        <v>1</v>
      </c>
      <c r="NM91" s="899">
        <f>IF(EXACT(VLOOKUP(ND91,OFERTA_0,4,FALSE),NG91),1,0)</f>
        <v>1</v>
      </c>
      <c r="NN91" s="899">
        <f t="shared" si="1335"/>
        <v>1</v>
      </c>
      <c r="NO91" s="899">
        <f t="shared" si="1336"/>
        <v>1</v>
      </c>
      <c r="NP91" s="899">
        <f>PRODUCT(NK91:NO91)</f>
        <v>1</v>
      </c>
      <c r="NQ91" s="966">
        <f>ROUND(NI91,0)</f>
        <v>2424292</v>
      </c>
      <c r="NR91" s="901">
        <f>NI91-NQ91</f>
        <v>0</v>
      </c>
      <c r="NU91" s="981" t="s">
        <v>818</v>
      </c>
      <c r="NV91" s="982" t="s">
        <v>465</v>
      </c>
      <c r="NW91" s="983" t="s">
        <v>148</v>
      </c>
      <c r="NX91" s="984">
        <v>15</v>
      </c>
      <c r="NY91" s="1022">
        <v>163252</v>
      </c>
      <c r="NZ91" s="986">
        <f t="shared" si="1337"/>
        <v>2448780</v>
      </c>
      <c r="OA91" s="1016"/>
      <c r="OB91" s="898">
        <f>IF(EXACT(VLOOKUP(NU91,OFERTA_0,2,FALSE),NV91),1,0)</f>
        <v>1</v>
      </c>
      <c r="OC91" s="898">
        <f>IF(EXACT(VLOOKUP(NU91,OFERTA_0,3,FALSE),NW91),1,0)</f>
        <v>1</v>
      </c>
      <c r="OD91" s="899">
        <f>IF(EXACT(VLOOKUP(NU91,OFERTA_0,4,FALSE),NX91),1,0)</f>
        <v>1</v>
      </c>
      <c r="OE91" s="899">
        <f t="shared" si="1338"/>
        <v>1</v>
      </c>
      <c r="OF91" s="899">
        <f t="shared" si="1339"/>
        <v>1</v>
      </c>
      <c r="OG91" s="899">
        <f>PRODUCT(OB91:OF91)</f>
        <v>1</v>
      </c>
      <c r="OH91" s="966">
        <f>ROUND(NZ91,0)</f>
        <v>2448780</v>
      </c>
      <c r="OI91" s="901">
        <f>NZ91-OH91</f>
        <v>0</v>
      </c>
      <c r="OL91" s="958" t="s">
        <v>818</v>
      </c>
      <c r="OM91" s="1012" t="s">
        <v>465</v>
      </c>
      <c r="ON91" s="1013" t="s">
        <v>148</v>
      </c>
      <c r="OO91" s="1014">
        <v>15</v>
      </c>
      <c r="OP91" s="1015">
        <v>41199</v>
      </c>
      <c r="OQ91" s="963">
        <f t="shared" si="1340"/>
        <v>617985</v>
      </c>
      <c r="OR91" s="1016"/>
      <c r="OS91" s="898">
        <f>IF(EXACT(VLOOKUP(OL91,OFERTA_0,2,FALSE),OM91),1,0)</f>
        <v>1</v>
      </c>
      <c r="OT91" s="898">
        <f>IF(EXACT(VLOOKUP(OL91,OFERTA_0,3,FALSE),ON91),1,0)</f>
        <v>1</v>
      </c>
      <c r="OU91" s="899">
        <f>IF(EXACT(VLOOKUP(OL91,OFERTA_0,4,FALSE),OO91),1,0)</f>
        <v>1</v>
      </c>
      <c r="OV91" s="899">
        <f t="shared" si="1341"/>
        <v>1</v>
      </c>
      <c r="OW91" s="899">
        <f t="shared" si="1342"/>
        <v>1</v>
      </c>
      <c r="OX91" s="899">
        <f>PRODUCT(OS91:OW91)</f>
        <v>1</v>
      </c>
      <c r="OY91" s="966">
        <f>ROUND(OQ91,0)</f>
        <v>617985</v>
      </c>
      <c r="OZ91" s="901">
        <f>OQ91-OY91</f>
        <v>0</v>
      </c>
      <c r="PC91" s="958" t="s">
        <v>818</v>
      </c>
      <c r="PD91" s="1012" t="s">
        <v>465</v>
      </c>
      <c r="PE91" s="1013" t="s">
        <v>148</v>
      </c>
      <c r="PF91" s="1014">
        <v>15</v>
      </c>
      <c r="PG91" s="1059">
        <v>54925</v>
      </c>
      <c r="PH91" s="988">
        <v>823875</v>
      </c>
      <c r="PI91" s="1024"/>
      <c r="PJ91" s="898">
        <f>IF(EXACT(VLOOKUP(PC91,OFERTA_0,2,FALSE),PD91),1,0)</f>
        <v>1</v>
      </c>
      <c r="PK91" s="898">
        <f>IF(EXACT(VLOOKUP(PC91,OFERTA_0,3,FALSE),PE91),1,0)</f>
        <v>1</v>
      </c>
      <c r="PL91" s="899">
        <f>IF(EXACT(VLOOKUP(PC91,OFERTA_0,4,FALSE),PF91),1,0)</f>
        <v>1</v>
      </c>
      <c r="PM91" s="899">
        <f t="shared" si="1343"/>
        <v>1</v>
      </c>
      <c r="PN91" s="899">
        <f t="shared" si="1344"/>
        <v>1</v>
      </c>
      <c r="PO91" s="899">
        <f>PRODUCT(PJ91:PN91)</f>
        <v>1</v>
      </c>
      <c r="PP91" s="966">
        <f>ROUND(PH91,0)</f>
        <v>823875</v>
      </c>
      <c r="PQ91" s="901">
        <f>PH91-PP91</f>
        <v>0</v>
      </c>
      <c r="PT91" s="958" t="s">
        <v>818</v>
      </c>
      <c r="PU91" s="1012" t="s">
        <v>465</v>
      </c>
      <c r="PV91" s="1013" t="s">
        <v>148</v>
      </c>
      <c r="PW91" s="1014">
        <v>15</v>
      </c>
      <c r="PX91" s="1015">
        <v>46413</v>
      </c>
      <c r="PY91" s="963">
        <f t="shared" si="1345"/>
        <v>696195</v>
      </c>
      <c r="PZ91" s="1016"/>
      <c r="QA91" s="898">
        <f>IF(EXACT(VLOOKUP(PT91,OFERTA_0,2,FALSE),PU91),1,0)</f>
        <v>1</v>
      </c>
      <c r="QB91" s="898">
        <f>IF(EXACT(VLOOKUP(PT91,OFERTA_0,3,FALSE),PV91),1,0)</f>
        <v>1</v>
      </c>
      <c r="QC91" s="899">
        <f>IF(EXACT(VLOOKUP(PT91,OFERTA_0,4,FALSE),PW91),1,0)</f>
        <v>1</v>
      </c>
      <c r="QD91" s="899">
        <f t="shared" si="1346"/>
        <v>1</v>
      </c>
      <c r="QE91" s="899">
        <f t="shared" si="1347"/>
        <v>1</v>
      </c>
      <c r="QF91" s="899">
        <f>PRODUCT(QA91:QE91)</f>
        <v>1</v>
      </c>
      <c r="QG91" s="966">
        <f>ROUND(PY91,0)</f>
        <v>696195</v>
      </c>
      <c r="QH91" s="901">
        <f>PY91-QG91</f>
        <v>0</v>
      </c>
      <c r="QK91" s="958" t="s">
        <v>818</v>
      </c>
      <c r="QL91" s="1012" t="s">
        <v>465</v>
      </c>
      <c r="QM91" s="1013" t="s">
        <v>148</v>
      </c>
      <c r="QN91" s="1014">
        <v>15</v>
      </c>
      <c r="QO91" s="1021">
        <v>75148.874999999985</v>
      </c>
      <c r="QP91" s="974">
        <f t="shared" si="1348"/>
        <v>1127233</v>
      </c>
      <c r="QQ91" s="1016"/>
      <c r="QR91" s="898">
        <f>IF(EXACT(VLOOKUP(QK91,OFERTA_0,2,FALSE),QL91),1,0)</f>
        <v>1</v>
      </c>
      <c r="QS91" s="898">
        <f>IF(EXACT(VLOOKUP(QK91,OFERTA_0,3,FALSE),QM91),1,0)</f>
        <v>1</v>
      </c>
      <c r="QT91" s="899">
        <f>IF(EXACT(VLOOKUP(QK91,OFERTA_0,4,FALSE),QN91),1,0)</f>
        <v>1</v>
      </c>
      <c r="QU91" s="899">
        <f t="shared" si="1349"/>
        <v>1</v>
      </c>
      <c r="QV91" s="899">
        <f t="shared" si="1350"/>
        <v>1</v>
      </c>
      <c r="QW91" s="899">
        <f>PRODUCT(QR91:QV91)</f>
        <v>1</v>
      </c>
      <c r="QX91" s="966">
        <f>ROUND(QP91,0)</f>
        <v>1127233</v>
      </c>
      <c r="QY91" s="901">
        <f>QP91-QX91</f>
        <v>0</v>
      </c>
      <c r="RB91" s="405"/>
      <c r="RC91" s="406"/>
      <c r="RD91" s="407"/>
      <c r="RE91" s="408"/>
      <c r="RF91" s="409"/>
      <c r="RG91" s="410"/>
      <c r="RH91" s="410"/>
      <c r="RI91" s="898"/>
      <c r="RJ91" s="898"/>
      <c r="RK91" s="934"/>
      <c r="RL91" s="934"/>
      <c r="RM91" s="934"/>
      <c r="RN91" s="934"/>
      <c r="RO91" s="935"/>
      <c r="RP91" s="936"/>
      <c r="RS91" s="405"/>
      <c r="RT91" s="406"/>
      <c r="RU91" s="407"/>
      <c r="RV91" s="408"/>
      <c r="RW91" s="409"/>
      <c r="RX91" s="410"/>
      <c r="RY91" s="410"/>
      <c r="RZ91" s="898"/>
      <c r="SA91" s="898"/>
      <c r="SB91" s="934"/>
      <c r="SC91" s="934"/>
      <c r="SD91" s="934"/>
      <c r="SE91" s="934"/>
      <c r="SF91" s="935"/>
      <c r="SG91" s="936"/>
      <c r="SJ91" s="405"/>
      <c r="SK91" s="406"/>
      <c r="SL91" s="407"/>
      <c r="SM91" s="408"/>
      <c r="SN91" s="409"/>
      <c r="SO91" s="410"/>
      <c r="SP91" s="410"/>
      <c r="SQ91" s="898"/>
      <c r="SR91" s="898"/>
      <c r="SS91" s="934"/>
      <c r="ST91" s="934"/>
      <c r="SU91" s="934"/>
      <c r="SV91" s="934"/>
      <c r="SW91" s="935"/>
      <c r="SX91" s="936"/>
    </row>
    <row r="92" spans="2:518" ht="42" customHeight="1" thickTop="1" thickBot="1">
      <c r="B92" s="958" t="s">
        <v>819</v>
      </c>
      <c r="C92" s="1067" t="s">
        <v>466</v>
      </c>
      <c r="D92" s="1068" t="s">
        <v>148</v>
      </c>
      <c r="E92" s="1069">
        <v>18</v>
      </c>
      <c r="F92" s="1033"/>
      <c r="G92" s="963">
        <f>ROUND(E92*F92,0)</f>
        <v>0</v>
      </c>
      <c r="H92" s="1016"/>
      <c r="K92" s="958" t="s">
        <v>819</v>
      </c>
      <c r="L92" s="1067" t="s">
        <v>466</v>
      </c>
      <c r="M92" s="1068" t="s">
        <v>148</v>
      </c>
      <c r="N92" s="1069">
        <v>18</v>
      </c>
      <c r="O92" s="1070">
        <v>12518</v>
      </c>
      <c r="P92" s="963">
        <f t="shared" si="1273"/>
        <v>225324</v>
      </c>
      <c r="Q92" s="1016"/>
      <c r="R92" s="898">
        <f>IF(EXACT(VLOOKUP(K92,OFERTA_0,2,FALSE),L92),1,0)</f>
        <v>1</v>
      </c>
      <c r="S92" s="898">
        <f>IF(EXACT(VLOOKUP(K92,OFERTA_0,3,FALSE),M92),1,0)</f>
        <v>1</v>
      </c>
      <c r="T92" s="899">
        <f>IF(EXACT(VLOOKUP(K92,OFERTA_0,4,FALSE),N92),1,0)</f>
        <v>1</v>
      </c>
      <c r="U92" s="899">
        <f t="shared" si="1274"/>
        <v>1</v>
      </c>
      <c r="V92" s="899">
        <f t="shared" si="1274"/>
        <v>1</v>
      </c>
      <c r="W92" s="899">
        <f>PRODUCT(R92:V92)</f>
        <v>1</v>
      </c>
      <c r="X92" s="966">
        <f>ROUND(P92,0)</f>
        <v>225324</v>
      </c>
      <c r="Y92" s="901">
        <f>P92-X92</f>
        <v>0</v>
      </c>
      <c r="Z92" s="872"/>
      <c r="AA92" s="872"/>
      <c r="AB92" s="958" t="s">
        <v>819</v>
      </c>
      <c r="AC92" s="1067" t="s">
        <v>466</v>
      </c>
      <c r="AD92" s="1068" t="s">
        <v>148</v>
      </c>
      <c r="AE92" s="1069">
        <v>18</v>
      </c>
      <c r="AF92" s="1033">
        <v>30000</v>
      </c>
      <c r="AG92" s="963">
        <f t="shared" si="1275"/>
        <v>540000</v>
      </c>
      <c r="AH92" s="1016"/>
      <c r="AI92" s="898">
        <f>IF(EXACT(VLOOKUP(AB92,OFERTA_0,2,FALSE),AC92),1,0)</f>
        <v>1</v>
      </c>
      <c r="AJ92" s="898">
        <f>IF(EXACT(VLOOKUP(AB92,OFERTA_0,3,FALSE),AD92),1,0)</f>
        <v>1</v>
      </c>
      <c r="AK92" s="899">
        <f>IF(EXACT(VLOOKUP(AB92,OFERTA_0,4,FALSE),AE92),1,0)</f>
        <v>1</v>
      </c>
      <c r="AL92" s="899">
        <f t="shared" si="1276"/>
        <v>1</v>
      </c>
      <c r="AM92" s="899">
        <f t="shared" si="1277"/>
        <v>1</v>
      </c>
      <c r="AN92" s="899">
        <f>PRODUCT(AI92:AM92)</f>
        <v>1</v>
      </c>
      <c r="AO92" s="966">
        <f>ROUND(AG92,0)</f>
        <v>540000</v>
      </c>
      <c r="AP92" s="901">
        <f>AG92-AO92</f>
        <v>0</v>
      </c>
      <c r="AQ92" s="872"/>
      <c r="AR92" s="872"/>
      <c r="AS92" s="958" t="s">
        <v>819</v>
      </c>
      <c r="AT92" s="1071" t="s">
        <v>466</v>
      </c>
      <c r="AU92" s="1068" t="s">
        <v>148</v>
      </c>
      <c r="AV92" s="1069">
        <v>18</v>
      </c>
      <c r="AW92" s="1036">
        <v>18000</v>
      </c>
      <c r="AX92" s="969">
        <f t="shared" si="1278"/>
        <v>324000</v>
      </c>
      <c r="AY92" s="1016"/>
      <c r="AZ92" s="898">
        <f>IF(EXACT(VLOOKUP(AS92,OFERTA_0,2,FALSE),AT92),1,0)</f>
        <v>1</v>
      </c>
      <c r="BA92" s="898">
        <f>IF(EXACT(VLOOKUP(AS92,OFERTA_0,3,FALSE),AU92),1,0)</f>
        <v>1</v>
      </c>
      <c r="BB92" s="899">
        <f>IF(EXACT(VLOOKUP(AS92,OFERTA_0,4,FALSE),AV92),1,0)</f>
        <v>1</v>
      </c>
      <c r="BC92" s="899">
        <f t="shared" si="1279"/>
        <v>1</v>
      </c>
      <c r="BD92" s="899">
        <f t="shared" si="1280"/>
        <v>1</v>
      </c>
      <c r="BE92" s="899">
        <f>PRODUCT(AZ92:BD92)</f>
        <v>1</v>
      </c>
      <c r="BF92" s="966">
        <f>ROUND(AX92,0)</f>
        <v>324000</v>
      </c>
      <c r="BG92" s="901">
        <f>AX92-BF92</f>
        <v>0</v>
      </c>
      <c r="BJ92" s="958" t="s">
        <v>819</v>
      </c>
      <c r="BK92" s="1067" t="s">
        <v>466</v>
      </c>
      <c r="BL92" s="1068" t="s">
        <v>148</v>
      </c>
      <c r="BM92" s="1069">
        <v>18</v>
      </c>
      <c r="BN92" s="1033">
        <v>45000</v>
      </c>
      <c r="BO92" s="963">
        <f t="shared" si="1281"/>
        <v>810000</v>
      </c>
      <c r="BP92" s="1016"/>
      <c r="BQ92" s="898">
        <f>IF(EXACT(VLOOKUP(BJ92,OFERTA_0,2,FALSE),BK92),1,0)</f>
        <v>1</v>
      </c>
      <c r="BR92" s="898">
        <f>IF(EXACT(VLOOKUP(BJ92,OFERTA_0,3,FALSE),BL92),1,0)</f>
        <v>1</v>
      </c>
      <c r="BS92" s="899">
        <f>IF(EXACT(VLOOKUP(BJ92,OFERTA_0,4,FALSE),BM92),1,0)</f>
        <v>1</v>
      </c>
      <c r="BT92" s="899">
        <f t="shared" si="1282"/>
        <v>1</v>
      </c>
      <c r="BU92" s="899">
        <f t="shared" si="1283"/>
        <v>1</v>
      </c>
      <c r="BV92" s="899">
        <f>PRODUCT(BQ92:BU92)</f>
        <v>1</v>
      </c>
      <c r="BW92" s="966">
        <f>ROUND(BO92,0)</f>
        <v>810000</v>
      </c>
      <c r="BX92" s="901">
        <f>BO92-BW92</f>
        <v>0</v>
      </c>
      <c r="CA92" s="958" t="s">
        <v>819</v>
      </c>
      <c r="CB92" s="1067" t="s">
        <v>466</v>
      </c>
      <c r="CC92" s="1068" t="s">
        <v>148</v>
      </c>
      <c r="CD92" s="1069">
        <v>18</v>
      </c>
      <c r="CE92" s="1033">
        <v>12192</v>
      </c>
      <c r="CF92" s="963">
        <f t="shared" si="1284"/>
        <v>219456</v>
      </c>
      <c r="CG92" s="1016"/>
      <c r="CH92" s="898">
        <f>IF(EXACT(VLOOKUP(CA92,OFERTA_0,2,FALSE),CB92),1,0)</f>
        <v>1</v>
      </c>
      <c r="CI92" s="898">
        <f>IF(EXACT(VLOOKUP(CA92,OFERTA_0,3,FALSE),CC92),1,0)</f>
        <v>1</v>
      </c>
      <c r="CJ92" s="899">
        <f>IF(EXACT(VLOOKUP(CA92,OFERTA_0,4,FALSE),CD92),1,0)</f>
        <v>1</v>
      </c>
      <c r="CK92" s="899">
        <f t="shared" si="1285"/>
        <v>1</v>
      </c>
      <c r="CL92" s="899">
        <f t="shared" si="1286"/>
        <v>1</v>
      </c>
      <c r="CM92" s="899">
        <f>PRODUCT(CH92:CL92)</f>
        <v>1</v>
      </c>
      <c r="CN92" s="966">
        <f>ROUND(CF92,0)</f>
        <v>219456</v>
      </c>
      <c r="CO92" s="901">
        <f>CF92-CN92</f>
        <v>0</v>
      </c>
      <c r="CR92" s="958" t="s">
        <v>819</v>
      </c>
      <c r="CS92" s="1067" t="s">
        <v>466</v>
      </c>
      <c r="CT92" s="1068" t="s">
        <v>148</v>
      </c>
      <c r="CU92" s="1069">
        <v>18</v>
      </c>
      <c r="CV92" s="1033">
        <v>245000</v>
      </c>
      <c r="CW92" s="963">
        <f t="shared" si="1287"/>
        <v>4410000</v>
      </c>
      <c r="CX92" s="1016"/>
      <c r="CY92" s="898">
        <f>IF(EXACT(VLOOKUP(CR92,OFERTA_0,2,FALSE),CS92),1,0)</f>
        <v>1</v>
      </c>
      <c r="CZ92" s="898">
        <f>IF(EXACT(VLOOKUP(CR92,OFERTA_0,3,FALSE),CT92),1,0)</f>
        <v>1</v>
      </c>
      <c r="DA92" s="899">
        <f>IF(EXACT(VLOOKUP(CR92,OFERTA_0,4,FALSE),CU92),1,0)</f>
        <v>1</v>
      </c>
      <c r="DB92" s="899">
        <f t="shared" si="1288"/>
        <v>1</v>
      </c>
      <c r="DC92" s="899">
        <f t="shared" si="1289"/>
        <v>1</v>
      </c>
      <c r="DD92" s="899">
        <f>PRODUCT(CY92:DC92)</f>
        <v>1</v>
      </c>
      <c r="DE92" s="966">
        <f>ROUND(CW92,0)</f>
        <v>4410000</v>
      </c>
      <c r="DF92" s="901">
        <f>CW92-DE92</f>
        <v>0</v>
      </c>
      <c r="DI92" s="958" t="s">
        <v>819</v>
      </c>
      <c r="DJ92" s="1067" t="s">
        <v>466</v>
      </c>
      <c r="DK92" s="1068" t="s">
        <v>148</v>
      </c>
      <c r="DL92" s="1069">
        <v>18</v>
      </c>
      <c r="DM92" s="1033">
        <v>41639</v>
      </c>
      <c r="DN92" s="963">
        <f t="shared" si="1290"/>
        <v>749502</v>
      </c>
      <c r="DO92" s="1016"/>
      <c r="DP92" s="898">
        <f>IF(EXACT(VLOOKUP(DI92,OFERTA_0,2,FALSE),DJ92),1,0)</f>
        <v>1</v>
      </c>
      <c r="DQ92" s="898">
        <f>IF(EXACT(VLOOKUP(DI92,OFERTA_0,3,FALSE),DK92),1,0)</f>
        <v>1</v>
      </c>
      <c r="DR92" s="899">
        <f>IF(EXACT(VLOOKUP(DI92,OFERTA_0,4,FALSE),DL92),1,0)</f>
        <v>1</v>
      </c>
      <c r="DS92" s="899">
        <f t="shared" si="1291"/>
        <v>1</v>
      </c>
      <c r="DT92" s="899">
        <f t="shared" si="1292"/>
        <v>1</v>
      </c>
      <c r="DU92" s="899">
        <f>PRODUCT(DP92:DT92)</f>
        <v>1</v>
      </c>
      <c r="DV92" s="966">
        <f>ROUND(DN92,0)</f>
        <v>749502</v>
      </c>
      <c r="DW92" s="901">
        <f>DN92-DV92</f>
        <v>0</v>
      </c>
      <c r="DZ92" s="958" t="s">
        <v>819</v>
      </c>
      <c r="EA92" s="1067" t="s">
        <v>466</v>
      </c>
      <c r="EB92" s="1068" t="s">
        <v>148</v>
      </c>
      <c r="EC92" s="1069">
        <v>18</v>
      </c>
      <c r="ED92" s="1033">
        <v>67450</v>
      </c>
      <c r="EE92" s="963">
        <f t="shared" si="1293"/>
        <v>1214100</v>
      </c>
      <c r="EF92" s="1016"/>
      <c r="EG92" s="898">
        <f>IF(EXACT(VLOOKUP(DZ92,OFERTA_0,2,FALSE),EA92),1,0)</f>
        <v>1</v>
      </c>
      <c r="EH92" s="898">
        <f>IF(EXACT(VLOOKUP(DZ92,OFERTA_0,3,FALSE),EB92),1,0)</f>
        <v>1</v>
      </c>
      <c r="EI92" s="899">
        <f>IF(EXACT(VLOOKUP(DZ92,OFERTA_0,4,FALSE),EC92),1,0)</f>
        <v>1</v>
      </c>
      <c r="EJ92" s="899">
        <f t="shared" si="1294"/>
        <v>1</v>
      </c>
      <c r="EK92" s="899">
        <f t="shared" si="1295"/>
        <v>1</v>
      </c>
      <c r="EL92" s="899">
        <f>PRODUCT(EG92:EK92)</f>
        <v>1</v>
      </c>
      <c r="EM92" s="966">
        <f>ROUND(EE92,0)</f>
        <v>1214100</v>
      </c>
      <c r="EN92" s="901">
        <f>EE92-EM92</f>
        <v>0</v>
      </c>
      <c r="EQ92" s="958" t="s">
        <v>819</v>
      </c>
      <c r="ER92" s="1067" t="s">
        <v>466</v>
      </c>
      <c r="ES92" s="1068" t="s">
        <v>148</v>
      </c>
      <c r="ET92" s="1069">
        <v>18</v>
      </c>
      <c r="EU92" s="1033">
        <v>12200</v>
      </c>
      <c r="EV92" s="963">
        <f t="shared" si="1296"/>
        <v>219600</v>
      </c>
      <c r="EW92" s="1016"/>
      <c r="EX92" s="898">
        <f>IF(EXACT(VLOOKUP(EQ92,OFERTA_0,2,FALSE),ER92),1,0)</f>
        <v>1</v>
      </c>
      <c r="EY92" s="898">
        <f>IF(EXACT(VLOOKUP(EQ92,OFERTA_0,3,FALSE),ES92),1,0)</f>
        <v>1</v>
      </c>
      <c r="EZ92" s="899">
        <f>IF(EXACT(VLOOKUP(EQ92,OFERTA_0,4,FALSE),ET92),1,0)</f>
        <v>1</v>
      </c>
      <c r="FA92" s="899">
        <f t="shared" si="1297"/>
        <v>1</v>
      </c>
      <c r="FB92" s="899">
        <f t="shared" si="1298"/>
        <v>1</v>
      </c>
      <c r="FC92" s="899">
        <f>PRODUCT(EX92:FB92)</f>
        <v>1</v>
      </c>
      <c r="FD92" s="966">
        <f>ROUND(EV92,0)</f>
        <v>219600</v>
      </c>
      <c r="FE92" s="901">
        <f>EV92-FD92</f>
        <v>0</v>
      </c>
      <c r="FH92" s="958"/>
      <c r="FI92" s="1067"/>
      <c r="FJ92" s="1068"/>
      <c r="FK92" s="1069"/>
      <c r="FL92" s="1033"/>
      <c r="FM92" s="963">
        <f t="shared" si="1299"/>
        <v>0</v>
      </c>
      <c r="FN92" s="1016"/>
      <c r="FO92" s="898" t="e">
        <f>IF(EXACT(VLOOKUP(FH92,OFERTA_0,2,FALSE),FI92),1,0)</f>
        <v>#N/A</v>
      </c>
      <c r="FP92" s="898" t="e">
        <f>IF(EXACT(VLOOKUP(FH92,OFERTA_0,3,FALSE),FJ92),1,0)</f>
        <v>#N/A</v>
      </c>
      <c r="FQ92" s="899" t="e">
        <f>IF(EXACT(VLOOKUP(FH92,OFERTA_0,4,FALSE),FK92),1,0)</f>
        <v>#N/A</v>
      </c>
      <c r="FR92" s="899">
        <f t="shared" si="1300"/>
        <v>0</v>
      </c>
      <c r="FS92" s="899">
        <f t="shared" si="1301"/>
        <v>0</v>
      </c>
      <c r="FT92" s="899" t="e">
        <f>PRODUCT(FO92:FS92)</f>
        <v>#N/A</v>
      </c>
      <c r="FU92" s="966">
        <f>ROUND(FM92,0)</f>
        <v>0</v>
      </c>
      <c r="FV92" s="901">
        <f>FM92-FU92</f>
        <v>0</v>
      </c>
      <c r="FY92" s="958" t="s">
        <v>819</v>
      </c>
      <c r="FZ92" s="1067" t="s">
        <v>466</v>
      </c>
      <c r="GA92" s="1068" t="s">
        <v>148</v>
      </c>
      <c r="GB92" s="1069">
        <v>18</v>
      </c>
      <c r="GC92" s="1070">
        <v>12518</v>
      </c>
      <c r="GD92" s="963">
        <f t="shared" si="1302"/>
        <v>225324</v>
      </c>
      <c r="GE92" s="1016"/>
      <c r="GF92" s="898">
        <f>IF(EXACT(VLOOKUP(FY92,OFERTA_0,2,FALSE),FZ92),1,0)</f>
        <v>1</v>
      </c>
      <c r="GG92" s="898">
        <f>IF(EXACT(VLOOKUP(FY92,OFERTA_0,3,FALSE),GA92),1,0)</f>
        <v>1</v>
      </c>
      <c r="GH92" s="899">
        <f>IF(EXACT(VLOOKUP(FY92,OFERTA_0,4,FALSE),GB92),1,0)</f>
        <v>1</v>
      </c>
      <c r="GI92" s="899">
        <f t="shared" si="1303"/>
        <v>1</v>
      </c>
      <c r="GJ92" s="899">
        <f t="shared" si="1304"/>
        <v>1</v>
      </c>
      <c r="GK92" s="899">
        <f>PRODUCT(GF92:GJ92)</f>
        <v>1</v>
      </c>
      <c r="GL92" s="966">
        <f>ROUND(GD92,0)</f>
        <v>225324</v>
      </c>
      <c r="GM92" s="901">
        <f>GD92-GL92</f>
        <v>0</v>
      </c>
      <c r="GP92" s="958" t="s">
        <v>819</v>
      </c>
      <c r="GQ92" s="1067" t="s">
        <v>466</v>
      </c>
      <c r="GR92" s="1068" t="s">
        <v>148</v>
      </c>
      <c r="GS92" s="1069">
        <v>18</v>
      </c>
      <c r="GT92" s="1033">
        <v>12260</v>
      </c>
      <c r="GU92" s="963">
        <f t="shared" si="1305"/>
        <v>220680</v>
      </c>
      <c r="GV92" s="1016"/>
      <c r="GW92" s="898">
        <f>IF(EXACT(VLOOKUP(GP92,OFERTA_0,2,FALSE),GQ92),1,0)</f>
        <v>1</v>
      </c>
      <c r="GX92" s="898">
        <f>IF(EXACT(VLOOKUP(GP92,OFERTA_0,3,FALSE),GR92),1,0)</f>
        <v>1</v>
      </c>
      <c r="GY92" s="899">
        <f>IF(EXACT(VLOOKUP(GP92,OFERTA_0,4,FALSE),GS92),1,0)</f>
        <v>1</v>
      </c>
      <c r="GZ92" s="899">
        <f t="shared" si="1306"/>
        <v>1</v>
      </c>
      <c r="HA92" s="899">
        <f t="shared" si="1307"/>
        <v>1</v>
      </c>
      <c r="HB92" s="899">
        <f>PRODUCT(GW92:HA92)</f>
        <v>1</v>
      </c>
      <c r="HC92" s="966">
        <f>ROUND(GU92,0)</f>
        <v>220680</v>
      </c>
      <c r="HD92" s="901">
        <f>GU92-HC92</f>
        <v>0</v>
      </c>
      <c r="HG92" s="958" t="s">
        <v>819</v>
      </c>
      <c r="HH92" s="1067" t="s">
        <v>466</v>
      </c>
      <c r="HI92" s="1068" t="s">
        <v>148</v>
      </c>
      <c r="HJ92" s="1069">
        <v>18</v>
      </c>
      <c r="HK92" s="1033">
        <v>31938</v>
      </c>
      <c r="HL92" s="963">
        <f>ROUND(HJ92*HK92,0)</f>
        <v>574884</v>
      </c>
      <c r="HM92" s="1016"/>
      <c r="HN92" s="898">
        <f>IF(EXACT(VLOOKUP(HG92,OFERTA_0,2,FALSE),HH92),1,0)</f>
        <v>1</v>
      </c>
      <c r="HO92" s="898">
        <f>IF(EXACT(VLOOKUP(HG92,OFERTA_0,3,FALSE),HI92),1,0)</f>
        <v>1</v>
      </c>
      <c r="HP92" s="899">
        <f>IF(EXACT(VLOOKUP(HG92,OFERTA_0,4,FALSE),HJ92),1,0)</f>
        <v>1</v>
      </c>
      <c r="HQ92" s="899">
        <f t="shared" si="1309"/>
        <v>1</v>
      </c>
      <c r="HR92" s="899">
        <f t="shared" si="1310"/>
        <v>1</v>
      </c>
      <c r="HS92" s="899">
        <f>PRODUCT(HN92:HR92)</f>
        <v>1</v>
      </c>
      <c r="HT92" s="966">
        <f>ROUND(HL92,0)</f>
        <v>574884</v>
      </c>
      <c r="HU92" s="901">
        <f>HL92-HT92</f>
        <v>0</v>
      </c>
      <c r="HX92" s="958" t="s">
        <v>819</v>
      </c>
      <c r="HY92" s="1067" t="s">
        <v>466</v>
      </c>
      <c r="HZ92" s="1068" t="s">
        <v>148</v>
      </c>
      <c r="IA92" s="1069">
        <v>18</v>
      </c>
      <c r="IB92" s="1037">
        <v>88085</v>
      </c>
      <c r="IC92" s="972">
        <f t="shared" si="1311"/>
        <v>1585530</v>
      </c>
      <c r="ID92" s="1016"/>
      <c r="IE92" s="898">
        <f>IF(EXACT(VLOOKUP(HX92,OFERTA_0,2,FALSE),HY92),1,0)</f>
        <v>1</v>
      </c>
      <c r="IF92" s="898">
        <f>IF(EXACT(VLOOKUP(HX92,OFERTA_0,3,FALSE),HZ92),1,0)</f>
        <v>1</v>
      </c>
      <c r="IG92" s="899">
        <f>IF(EXACT(VLOOKUP(HX92,OFERTA_0,4,FALSE),IA92),1,0)</f>
        <v>1</v>
      </c>
      <c r="IH92" s="899">
        <f t="shared" si="1312"/>
        <v>1</v>
      </c>
      <c r="II92" s="899">
        <f t="shared" si="1313"/>
        <v>1</v>
      </c>
      <c r="IJ92" s="899">
        <f>PRODUCT(IE92:II92)</f>
        <v>1</v>
      </c>
      <c r="IK92" s="966">
        <f>ROUND(IC92,0)</f>
        <v>1585530</v>
      </c>
      <c r="IL92" s="901">
        <f>IC92-IK92</f>
        <v>0</v>
      </c>
      <c r="IO92" s="958" t="s">
        <v>819</v>
      </c>
      <c r="IP92" s="1067" t="s">
        <v>466</v>
      </c>
      <c r="IQ92" s="1068" t="s">
        <v>148</v>
      </c>
      <c r="IR92" s="1069">
        <v>18</v>
      </c>
      <c r="IS92" s="1033">
        <v>22276</v>
      </c>
      <c r="IT92" s="963">
        <f t="shared" si="1314"/>
        <v>400968</v>
      </c>
      <c r="IU92" s="1016"/>
      <c r="IV92" s="898">
        <f>IF(EXACT(VLOOKUP(IO92,OFERTA_0,2,FALSE),IP92),1,0)</f>
        <v>1</v>
      </c>
      <c r="IW92" s="898">
        <f>IF(EXACT(VLOOKUP(IO92,OFERTA_0,3,FALSE),IQ92),1,0)</f>
        <v>1</v>
      </c>
      <c r="IX92" s="899">
        <f>IF(EXACT(VLOOKUP(IO92,OFERTA_0,4,FALSE),IR92),1,0)</f>
        <v>1</v>
      </c>
      <c r="IY92" s="899">
        <f t="shared" si="1315"/>
        <v>1</v>
      </c>
      <c r="IZ92" s="899">
        <f t="shared" si="1316"/>
        <v>1</v>
      </c>
      <c r="JA92" s="899">
        <f>PRODUCT(IV92:IZ92)</f>
        <v>1</v>
      </c>
      <c r="JB92" s="966">
        <f>ROUND(IT92,0)</f>
        <v>400968</v>
      </c>
      <c r="JC92" s="901">
        <f>IT92-JB92</f>
        <v>0</v>
      </c>
      <c r="JF92" s="958" t="s">
        <v>819</v>
      </c>
      <c r="JG92" s="1067" t="s">
        <v>466</v>
      </c>
      <c r="JH92" s="1068" t="s">
        <v>148</v>
      </c>
      <c r="JI92" s="1069">
        <v>18</v>
      </c>
      <c r="JJ92" s="1033">
        <v>36000</v>
      </c>
      <c r="JK92" s="963">
        <f t="shared" si="1317"/>
        <v>648000</v>
      </c>
      <c r="JL92" s="1016"/>
      <c r="JM92" s="898">
        <f>IF(EXACT(VLOOKUP(JF92,OFERTA_0,2,FALSE),JG92),1,0)</f>
        <v>1</v>
      </c>
      <c r="JN92" s="898">
        <f>IF(EXACT(VLOOKUP(JF92,OFERTA_0,3,FALSE),JH92),1,0)</f>
        <v>1</v>
      </c>
      <c r="JO92" s="899">
        <f>IF(EXACT(VLOOKUP(JF92,OFERTA_0,4,FALSE),JI92),1,0)</f>
        <v>1</v>
      </c>
      <c r="JP92" s="899">
        <f t="shared" si="1318"/>
        <v>1</v>
      </c>
      <c r="JQ92" s="899">
        <f t="shared" si="1319"/>
        <v>1</v>
      </c>
      <c r="JR92" s="899">
        <f>PRODUCT(JM92:JQ92)</f>
        <v>1</v>
      </c>
      <c r="JS92" s="966">
        <f>ROUND(JK92,0)</f>
        <v>648000</v>
      </c>
      <c r="JT92" s="901">
        <f>JK92-JS92</f>
        <v>0</v>
      </c>
      <c r="JW92" s="958" t="s">
        <v>819</v>
      </c>
      <c r="JX92" s="1067" t="s">
        <v>466</v>
      </c>
      <c r="JY92" s="1068" t="s">
        <v>148</v>
      </c>
      <c r="JZ92" s="1069">
        <v>18</v>
      </c>
      <c r="KA92" s="1033">
        <v>176478.81224999999</v>
      </c>
      <c r="KB92" s="963">
        <f t="shared" si="1320"/>
        <v>3176619</v>
      </c>
      <c r="KC92" s="1016"/>
      <c r="KD92" s="898">
        <f>IF(EXACT(VLOOKUP(JW92,OFERTA_0,2,FALSE),JX92),1,0)</f>
        <v>1</v>
      </c>
      <c r="KE92" s="898">
        <f>IF(EXACT(VLOOKUP(JW92,OFERTA_0,3,FALSE),JY92),1,0)</f>
        <v>1</v>
      </c>
      <c r="KF92" s="899">
        <f>IF(EXACT(VLOOKUP(JW92,OFERTA_0,4,FALSE),JZ92),1,0)</f>
        <v>1</v>
      </c>
      <c r="KG92" s="899">
        <f t="shared" si="1321"/>
        <v>1</v>
      </c>
      <c r="KH92" s="899">
        <f t="shared" si="1322"/>
        <v>1</v>
      </c>
      <c r="KI92" s="899">
        <f>PRODUCT(KD92:KH92)</f>
        <v>1</v>
      </c>
      <c r="KJ92" s="966">
        <f>ROUND(KB92,0)</f>
        <v>3176619</v>
      </c>
      <c r="KK92" s="901">
        <f>KB92-KJ92</f>
        <v>0</v>
      </c>
      <c r="KN92" s="958" t="s">
        <v>819</v>
      </c>
      <c r="KO92" s="1067" t="s">
        <v>466</v>
      </c>
      <c r="KP92" s="1068" t="s">
        <v>148</v>
      </c>
      <c r="KQ92" s="1069">
        <v>18</v>
      </c>
      <c r="KR92" s="1033">
        <v>115294</v>
      </c>
      <c r="KS92" s="963">
        <f t="shared" si="1323"/>
        <v>2075292</v>
      </c>
      <c r="KT92" s="1016"/>
      <c r="KU92" s="898">
        <f>IF(EXACT(VLOOKUP(KN92,OFERTA_0,2,FALSE),KO92),1,0)</f>
        <v>1</v>
      </c>
      <c r="KV92" s="898">
        <f>IF(EXACT(VLOOKUP(KN92,OFERTA_0,3,FALSE),KP92),1,0)</f>
        <v>1</v>
      </c>
      <c r="KW92" s="899">
        <f>IF(EXACT(VLOOKUP(KN92,OFERTA_0,4,FALSE),KQ92),1,0)</f>
        <v>1</v>
      </c>
      <c r="KX92" s="899">
        <f t="shared" si="1324"/>
        <v>1</v>
      </c>
      <c r="KY92" s="899">
        <f t="shared" si="1325"/>
        <v>1</v>
      </c>
      <c r="KZ92" s="899">
        <f>PRODUCT(KU92:KY92)</f>
        <v>1</v>
      </c>
      <c r="LA92" s="966">
        <f>ROUND(KS92,0)</f>
        <v>2075292</v>
      </c>
      <c r="LB92" s="901">
        <f>KS92-LA92</f>
        <v>0</v>
      </c>
      <c r="LE92" s="958" t="s">
        <v>819</v>
      </c>
      <c r="LF92" s="1067" t="s">
        <v>466</v>
      </c>
      <c r="LG92" s="1068" t="s">
        <v>148</v>
      </c>
      <c r="LH92" s="1069">
        <v>18</v>
      </c>
      <c r="LI92" s="1038">
        <v>27916</v>
      </c>
      <c r="LJ92" s="974">
        <f t="shared" si="1326"/>
        <v>502488</v>
      </c>
      <c r="LK92" s="1016"/>
      <c r="LL92" s="898">
        <f>IF(EXACT(VLOOKUP(LE92,OFERTA_0,2,FALSE),LF92),1,0)</f>
        <v>1</v>
      </c>
      <c r="LM92" s="898">
        <f>IF(EXACT(VLOOKUP(LE92,OFERTA_0,3,FALSE),LG92),1,0)</f>
        <v>1</v>
      </c>
      <c r="LN92" s="899">
        <f>IF(EXACT(VLOOKUP(LE92,OFERTA_0,4,FALSE),LH92),1,0)</f>
        <v>1</v>
      </c>
      <c r="LO92" s="899">
        <f t="shared" si="1327"/>
        <v>1</v>
      </c>
      <c r="LP92" s="899">
        <f t="shared" si="1328"/>
        <v>1</v>
      </c>
      <c r="LQ92" s="899">
        <f>PRODUCT(LL92:LP92)</f>
        <v>1</v>
      </c>
      <c r="LR92" s="966">
        <f>ROUND(LJ92,0)</f>
        <v>502488</v>
      </c>
      <c r="LS92" s="901">
        <f>LJ92-LR92</f>
        <v>0</v>
      </c>
      <c r="LV92" s="958" t="s">
        <v>819</v>
      </c>
      <c r="LW92" s="1067" t="s">
        <v>466</v>
      </c>
      <c r="LX92" s="1068" t="s">
        <v>148</v>
      </c>
      <c r="LY92" s="1069">
        <v>18</v>
      </c>
      <c r="LZ92" s="1033">
        <v>48750</v>
      </c>
      <c r="MA92" s="963">
        <f t="shared" si="1329"/>
        <v>877500</v>
      </c>
      <c r="MB92" s="1016"/>
      <c r="MC92" s="898">
        <f>IF(EXACT(VLOOKUP(LV92,OFERTA_0,2,FALSE),LW92),1,0)</f>
        <v>1</v>
      </c>
      <c r="MD92" s="898">
        <f>IF(EXACT(VLOOKUP(LV92,OFERTA_0,3,FALSE),LX92),1,0)</f>
        <v>1</v>
      </c>
      <c r="ME92" s="899">
        <f>IF(EXACT(VLOOKUP(LV92,OFERTA_0,4,FALSE),LY92),1,0)</f>
        <v>1</v>
      </c>
      <c r="MF92" s="899">
        <f t="shared" si="1330"/>
        <v>1</v>
      </c>
      <c r="MG92" s="899">
        <f t="shared" si="1331"/>
        <v>1</v>
      </c>
      <c r="MH92" s="899">
        <f>PRODUCT(MC92:MG92)</f>
        <v>1</v>
      </c>
      <c r="MI92" s="966">
        <f>ROUND(MA92,0)</f>
        <v>877500</v>
      </c>
      <c r="MJ92" s="901">
        <f>MA92-MI92</f>
        <v>0</v>
      </c>
      <c r="MM92" s="958" t="s">
        <v>819</v>
      </c>
      <c r="MN92" s="1067" t="s">
        <v>466</v>
      </c>
      <c r="MO92" s="1068" t="s">
        <v>148</v>
      </c>
      <c r="MP92" s="1069">
        <v>18</v>
      </c>
      <c r="MQ92" s="1033">
        <v>85000</v>
      </c>
      <c r="MR92" s="963">
        <f t="shared" si="1332"/>
        <v>1530000</v>
      </c>
      <c r="MS92" s="1016"/>
      <c r="MT92" s="898">
        <f>IF(EXACT(VLOOKUP(MM92,OFERTA_0,2,FALSE),MN92),1,0)</f>
        <v>1</v>
      </c>
      <c r="MU92" s="898">
        <f>IF(EXACT(VLOOKUP(MM92,OFERTA_0,3,FALSE),MO92),1,0)</f>
        <v>1</v>
      </c>
      <c r="MV92" s="899">
        <f>IF(EXACT(VLOOKUP(MM92,OFERTA_0,4,FALSE),MP92),1,0)</f>
        <v>1</v>
      </c>
      <c r="MW92" s="899">
        <f t="shared" si="1333"/>
        <v>1</v>
      </c>
      <c r="MX92" s="899">
        <f t="shared" si="1334"/>
        <v>1</v>
      </c>
      <c r="MY92" s="899">
        <f>PRODUCT(MT92:MX92)</f>
        <v>1</v>
      </c>
      <c r="MZ92" s="966">
        <f>ROUND(MR92,0)</f>
        <v>1530000</v>
      </c>
      <c r="NA92" s="901">
        <f>MR92-MZ92</f>
        <v>0</v>
      </c>
      <c r="ND92" s="975" t="s">
        <v>819</v>
      </c>
      <c r="NE92" s="976" t="s">
        <v>466</v>
      </c>
      <c r="NF92" s="977" t="s">
        <v>148</v>
      </c>
      <c r="NG92" s="978">
        <v>18</v>
      </c>
      <c r="NH92" s="979">
        <v>234085.5</v>
      </c>
      <c r="NI92" s="980">
        <v>4213539</v>
      </c>
      <c r="NJ92" s="1016"/>
      <c r="NK92" s="898">
        <f>IF(EXACT(VLOOKUP(ND92,OFERTA_0,2,FALSE),NE92),1,0)</f>
        <v>1</v>
      </c>
      <c r="NL92" s="898">
        <f>IF(EXACT(VLOOKUP(ND92,OFERTA_0,3,FALSE),NF92),1,0)</f>
        <v>1</v>
      </c>
      <c r="NM92" s="899">
        <f>IF(EXACT(VLOOKUP(ND92,OFERTA_0,4,FALSE),NG92),1,0)</f>
        <v>1</v>
      </c>
      <c r="NN92" s="899">
        <f t="shared" si="1335"/>
        <v>1</v>
      </c>
      <c r="NO92" s="899">
        <f t="shared" si="1336"/>
        <v>1</v>
      </c>
      <c r="NP92" s="899">
        <f>PRODUCT(NK92:NO92)</f>
        <v>1</v>
      </c>
      <c r="NQ92" s="966">
        <f>ROUND(NI92,0)</f>
        <v>4213539</v>
      </c>
      <c r="NR92" s="901">
        <f>NI92-NQ92</f>
        <v>0</v>
      </c>
      <c r="NU92" s="981" t="s">
        <v>819</v>
      </c>
      <c r="NV92" s="982" t="s">
        <v>466</v>
      </c>
      <c r="NW92" s="983" t="s">
        <v>148</v>
      </c>
      <c r="NX92" s="984">
        <v>18</v>
      </c>
      <c r="NY92" s="1041">
        <v>236450</v>
      </c>
      <c r="NZ92" s="986">
        <f t="shared" si="1337"/>
        <v>4256100</v>
      </c>
      <c r="OA92" s="1016"/>
      <c r="OB92" s="898">
        <f>IF(EXACT(VLOOKUP(NU92,OFERTA_0,2,FALSE),NV92),1,0)</f>
        <v>1</v>
      </c>
      <c r="OC92" s="898">
        <f>IF(EXACT(VLOOKUP(NU92,OFERTA_0,3,FALSE),NW92),1,0)</f>
        <v>1</v>
      </c>
      <c r="OD92" s="899">
        <f>IF(EXACT(VLOOKUP(NU92,OFERTA_0,4,FALSE),NX92),1,0)</f>
        <v>1</v>
      </c>
      <c r="OE92" s="899">
        <f t="shared" si="1338"/>
        <v>1</v>
      </c>
      <c r="OF92" s="899">
        <f t="shared" si="1339"/>
        <v>1</v>
      </c>
      <c r="OG92" s="899">
        <f>PRODUCT(OB92:OF92)</f>
        <v>1</v>
      </c>
      <c r="OH92" s="966">
        <f>ROUND(NZ92,0)</f>
        <v>4256100</v>
      </c>
      <c r="OI92" s="901">
        <f>NZ92-OH92</f>
        <v>0</v>
      </c>
      <c r="OL92" s="958" t="s">
        <v>819</v>
      </c>
      <c r="OM92" s="1067" t="s">
        <v>466</v>
      </c>
      <c r="ON92" s="1068" t="s">
        <v>148</v>
      </c>
      <c r="OO92" s="1069">
        <v>18</v>
      </c>
      <c r="OP92" s="1033">
        <v>86410</v>
      </c>
      <c r="OQ92" s="963">
        <f t="shared" si="1340"/>
        <v>1555380</v>
      </c>
      <c r="OR92" s="1016"/>
      <c r="OS92" s="898">
        <f>IF(EXACT(VLOOKUP(OL92,OFERTA_0,2,FALSE),OM92),1,0)</f>
        <v>1</v>
      </c>
      <c r="OT92" s="898">
        <f>IF(EXACT(VLOOKUP(OL92,OFERTA_0,3,FALSE),ON92),1,0)</f>
        <v>1</v>
      </c>
      <c r="OU92" s="899">
        <f>IF(EXACT(VLOOKUP(OL92,OFERTA_0,4,FALSE),OO92),1,0)</f>
        <v>1</v>
      </c>
      <c r="OV92" s="899">
        <f t="shared" si="1341"/>
        <v>1</v>
      </c>
      <c r="OW92" s="899">
        <f t="shared" si="1342"/>
        <v>1</v>
      </c>
      <c r="OX92" s="899">
        <f>PRODUCT(OS92:OW92)</f>
        <v>1</v>
      </c>
      <c r="OY92" s="966">
        <f>ROUND(OQ92,0)</f>
        <v>1555380</v>
      </c>
      <c r="OZ92" s="901">
        <f>OQ92-OY92</f>
        <v>0</v>
      </c>
      <c r="PC92" s="958" t="s">
        <v>819</v>
      </c>
      <c r="PD92" s="1067" t="s">
        <v>466</v>
      </c>
      <c r="PE92" s="1068" t="s">
        <v>148</v>
      </c>
      <c r="PF92" s="1069">
        <v>18</v>
      </c>
      <c r="PG92" s="1059">
        <v>92950</v>
      </c>
      <c r="PH92" s="988">
        <v>1673100</v>
      </c>
      <c r="PI92" s="1024"/>
      <c r="PJ92" s="898">
        <f>IF(EXACT(VLOOKUP(PC92,OFERTA_0,2,FALSE),PD92),1,0)</f>
        <v>1</v>
      </c>
      <c r="PK92" s="898">
        <f>IF(EXACT(VLOOKUP(PC92,OFERTA_0,3,FALSE),PE92),1,0)</f>
        <v>1</v>
      </c>
      <c r="PL92" s="899">
        <f>IF(EXACT(VLOOKUP(PC92,OFERTA_0,4,FALSE),PF92),1,0)</f>
        <v>1</v>
      </c>
      <c r="PM92" s="899">
        <f t="shared" si="1343"/>
        <v>1</v>
      </c>
      <c r="PN92" s="899">
        <f t="shared" si="1344"/>
        <v>1</v>
      </c>
      <c r="PO92" s="899">
        <f>PRODUCT(PJ92:PN92)</f>
        <v>1</v>
      </c>
      <c r="PP92" s="966">
        <f>ROUND(PH92,0)</f>
        <v>1673100</v>
      </c>
      <c r="PQ92" s="901">
        <f>PH92-PP92</f>
        <v>0</v>
      </c>
      <c r="PT92" s="958" t="s">
        <v>819</v>
      </c>
      <c r="PU92" s="1067" t="s">
        <v>466</v>
      </c>
      <c r="PV92" s="1068" t="s">
        <v>148</v>
      </c>
      <c r="PW92" s="1069">
        <v>18</v>
      </c>
      <c r="PX92" s="1033">
        <v>12189</v>
      </c>
      <c r="PY92" s="963">
        <f t="shared" si="1345"/>
        <v>219402</v>
      </c>
      <c r="PZ92" s="1016"/>
      <c r="QA92" s="898">
        <f>IF(EXACT(VLOOKUP(PT92,OFERTA_0,2,FALSE),PU92),1,0)</f>
        <v>1</v>
      </c>
      <c r="QB92" s="898">
        <f>IF(EXACT(VLOOKUP(PT92,OFERTA_0,3,FALSE),PV92),1,0)</f>
        <v>1</v>
      </c>
      <c r="QC92" s="899">
        <f>IF(EXACT(VLOOKUP(PT92,OFERTA_0,4,FALSE),PW92),1,0)</f>
        <v>1</v>
      </c>
      <c r="QD92" s="899">
        <f t="shared" si="1346"/>
        <v>1</v>
      </c>
      <c r="QE92" s="899">
        <f t="shared" si="1347"/>
        <v>1</v>
      </c>
      <c r="QF92" s="899">
        <f>PRODUCT(QA92:QE92)</f>
        <v>1</v>
      </c>
      <c r="QG92" s="966">
        <f>ROUND(PY92,0)</f>
        <v>219402</v>
      </c>
      <c r="QH92" s="901">
        <f>PY92-QG92</f>
        <v>0</v>
      </c>
      <c r="QK92" s="958" t="s">
        <v>819</v>
      </c>
      <c r="QL92" s="1067" t="s">
        <v>466</v>
      </c>
      <c r="QM92" s="1068" t="s">
        <v>148</v>
      </c>
      <c r="QN92" s="1069">
        <v>18</v>
      </c>
      <c r="QO92" s="1038">
        <v>28055.579999999998</v>
      </c>
      <c r="QP92" s="974">
        <f t="shared" si="1348"/>
        <v>505000</v>
      </c>
      <c r="QQ92" s="1016"/>
      <c r="QR92" s="898">
        <f>IF(EXACT(VLOOKUP(QK92,OFERTA_0,2,FALSE),QL92),1,0)</f>
        <v>1</v>
      </c>
      <c r="QS92" s="898">
        <f>IF(EXACT(VLOOKUP(QK92,OFERTA_0,3,FALSE),QM92),1,0)</f>
        <v>1</v>
      </c>
      <c r="QT92" s="899">
        <f>IF(EXACT(VLOOKUP(QK92,OFERTA_0,4,FALSE),QN92),1,0)</f>
        <v>1</v>
      </c>
      <c r="QU92" s="899">
        <f t="shared" si="1349"/>
        <v>1</v>
      </c>
      <c r="QV92" s="899">
        <f t="shared" si="1350"/>
        <v>1</v>
      </c>
      <c r="QW92" s="899">
        <f>PRODUCT(QR92:QV92)</f>
        <v>1</v>
      </c>
      <c r="QX92" s="966">
        <f>ROUND(QP92,0)</f>
        <v>505000</v>
      </c>
      <c r="QY92" s="901">
        <f>QP92-QX92</f>
        <v>0</v>
      </c>
      <c r="RB92" s="405"/>
      <c r="RC92" s="406"/>
      <c r="RD92" s="407"/>
      <c r="RE92" s="408"/>
      <c r="RF92" s="409"/>
      <c r="RG92" s="410"/>
      <c r="RH92" s="410"/>
      <c r="RI92" s="898"/>
      <c r="RJ92" s="898"/>
      <c r="RK92" s="934"/>
      <c r="RL92" s="934"/>
      <c r="RM92" s="934"/>
      <c r="RN92" s="934"/>
      <c r="RO92" s="935"/>
      <c r="RP92" s="936"/>
      <c r="RS92" s="405"/>
      <c r="RT92" s="406"/>
      <c r="RU92" s="407"/>
      <c r="RV92" s="408"/>
      <c r="RW92" s="409"/>
      <c r="RX92" s="410"/>
      <c r="RY92" s="410"/>
      <c r="RZ92" s="898"/>
      <c r="SA92" s="898"/>
      <c r="SB92" s="934"/>
      <c r="SC92" s="934"/>
      <c r="SD92" s="934"/>
      <c r="SE92" s="934"/>
      <c r="SF92" s="935"/>
      <c r="SG92" s="936"/>
      <c r="SJ92" s="405"/>
      <c r="SK92" s="406"/>
      <c r="SL92" s="407"/>
      <c r="SM92" s="408"/>
      <c r="SN92" s="409"/>
      <c r="SO92" s="410"/>
      <c r="SP92" s="410"/>
      <c r="SQ92" s="898"/>
      <c r="SR92" s="898"/>
      <c r="SS92" s="934"/>
      <c r="ST92" s="934"/>
      <c r="SU92" s="934"/>
      <c r="SV92" s="934"/>
      <c r="SW92" s="935"/>
      <c r="SX92" s="936"/>
    </row>
    <row r="93" spans="2:518" ht="18.75" thickTop="1" thickBot="1">
      <c r="B93" s="937" t="s">
        <v>820</v>
      </c>
      <c r="C93" s="938" t="s">
        <v>467</v>
      </c>
      <c r="D93" s="939"/>
      <c r="E93" s="940"/>
      <c r="F93" s="941"/>
      <c r="G93" s="942"/>
      <c r="H93" s="1016"/>
      <c r="K93" s="937" t="s">
        <v>820</v>
      </c>
      <c r="L93" s="938" t="s">
        <v>467</v>
      </c>
      <c r="M93" s="939"/>
      <c r="N93" s="940"/>
      <c r="O93" s="941"/>
      <c r="P93" s="942"/>
      <c r="Q93" s="1016"/>
      <c r="R93" s="898"/>
      <c r="S93" s="898"/>
      <c r="T93" s="934"/>
      <c r="U93" s="934"/>
      <c r="V93" s="934"/>
      <c r="W93" s="934"/>
      <c r="X93" s="935"/>
      <c r="Y93" s="936"/>
      <c r="Z93" s="872"/>
      <c r="AA93" s="872"/>
      <c r="AB93" s="937" t="s">
        <v>820</v>
      </c>
      <c r="AC93" s="938" t="s">
        <v>467</v>
      </c>
      <c r="AD93" s="939"/>
      <c r="AE93" s="940"/>
      <c r="AF93" s="941"/>
      <c r="AG93" s="942"/>
      <c r="AH93" s="1016"/>
      <c r="AI93" s="898"/>
      <c r="AJ93" s="898"/>
      <c r="AK93" s="934"/>
      <c r="AL93" s="934"/>
      <c r="AM93" s="934"/>
      <c r="AN93" s="934"/>
      <c r="AO93" s="935"/>
      <c r="AP93" s="936"/>
      <c r="AQ93" s="872"/>
      <c r="AR93" s="872"/>
      <c r="AS93" s="937" t="s">
        <v>820</v>
      </c>
      <c r="AT93" s="1006" t="s">
        <v>467</v>
      </c>
      <c r="AU93" s="939"/>
      <c r="AV93" s="940"/>
      <c r="AW93" s="944"/>
      <c r="AX93" s="945"/>
      <c r="AY93" s="1016"/>
      <c r="AZ93" s="898"/>
      <c r="BA93" s="898"/>
      <c r="BB93" s="934"/>
      <c r="BC93" s="934"/>
      <c r="BD93" s="934"/>
      <c r="BE93" s="934"/>
      <c r="BF93" s="935"/>
      <c r="BG93" s="936"/>
      <c r="BJ93" s="937" t="s">
        <v>820</v>
      </c>
      <c r="BK93" s="938" t="s">
        <v>467</v>
      </c>
      <c r="BL93" s="939"/>
      <c r="BM93" s="940"/>
      <c r="BN93" s="941"/>
      <c r="BO93" s="942"/>
      <c r="BP93" s="1016"/>
      <c r="BQ93" s="898"/>
      <c r="BR93" s="898"/>
      <c r="BS93" s="934"/>
      <c r="BT93" s="934"/>
      <c r="BU93" s="934"/>
      <c r="BV93" s="934"/>
      <c r="BW93" s="935"/>
      <c r="BX93" s="936"/>
      <c r="CA93" s="937" t="s">
        <v>820</v>
      </c>
      <c r="CB93" s="938" t="s">
        <v>467</v>
      </c>
      <c r="CC93" s="939"/>
      <c r="CD93" s="940"/>
      <c r="CE93" s="941"/>
      <c r="CF93" s="942"/>
      <c r="CG93" s="1016"/>
      <c r="CH93" s="898"/>
      <c r="CI93" s="898"/>
      <c r="CJ93" s="934"/>
      <c r="CK93" s="934"/>
      <c r="CL93" s="934"/>
      <c r="CM93" s="934"/>
      <c r="CN93" s="935"/>
      <c r="CO93" s="936"/>
      <c r="CR93" s="937" t="s">
        <v>820</v>
      </c>
      <c r="CS93" s="938" t="s">
        <v>467</v>
      </c>
      <c r="CT93" s="939"/>
      <c r="CU93" s="940"/>
      <c r="CV93" s="941"/>
      <c r="CW93" s="942"/>
      <c r="CX93" s="1016"/>
      <c r="CY93" s="898"/>
      <c r="CZ93" s="898"/>
      <c r="DA93" s="934"/>
      <c r="DB93" s="934"/>
      <c r="DC93" s="934"/>
      <c r="DD93" s="934"/>
      <c r="DE93" s="935"/>
      <c r="DF93" s="936"/>
      <c r="DI93" s="937" t="s">
        <v>820</v>
      </c>
      <c r="DJ93" s="938" t="s">
        <v>467</v>
      </c>
      <c r="DK93" s="939"/>
      <c r="DL93" s="940"/>
      <c r="DM93" s="941"/>
      <c r="DN93" s="942"/>
      <c r="DO93" s="1016"/>
      <c r="DP93" s="898"/>
      <c r="DQ93" s="898"/>
      <c r="DR93" s="934"/>
      <c r="DS93" s="934"/>
      <c r="DT93" s="934"/>
      <c r="DU93" s="934"/>
      <c r="DV93" s="935"/>
      <c r="DW93" s="936"/>
      <c r="DZ93" s="937" t="s">
        <v>820</v>
      </c>
      <c r="EA93" s="938" t="s">
        <v>467</v>
      </c>
      <c r="EB93" s="939"/>
      <c r="EC93" s="940"/>
      <c r="ED93" s="941"/>
      <c r="EE93" s="942"/>
      <c r="EF93" s="1016"/>
      <c r="EG93" s="898"/>
      <c r="EH93" s="898"/>
      <c r="EI93" s="934"/>
      <c r="EJ93" s="934"/>
      <c r="EK93" s="934"/>
      <c r="EL93" s="934"/>
      <c r="EM93" s="935"/>
      <c r="EN93" s="936"/>
      <c r="EQ93" s="937" t="s">
        <v>820</v>
      </c>
      <c r="ER93" s="938" t="s">
        <v>467</v>
      </c>
      <c r="ES93" s="939"/>
      <c r="ET93" s="940"/>
      <c r="EU93" s="941"/>
      <c r="EV93" s="942"/>
      <c r="EW93" s="1016"/>
      <c r="EX93" s="898"/>
      <c r="EY93" s="898"/>
      <c r="EZ93" s="934"/>
      <c r="FA93" s="934"/>
      <c r="FB93" s="934"/>
      <c r="FC93" s="934"/>
      <c r="FD93" s="935"/>
      <c r="FE93" s="936"/>
      <c r="FH93" s="937"/>
      <c r="FI93" s="938"/>
      <c r="FJ93" s="939"/>
      <c r="FK93" s="940"/>
      <c r="FL93" s="941"/>
      <c r="FM93" s="942"/>
      <c r="FN93" s="1016"/>
      <c r="FO93" s="898"/>
      <c r="FP93" s="898"/>
      <c r="FQ93" s="934"/>
      <c r="FR93" s="934"/>
      <c r="FS93" s="934"/>
      <c r="FT93" s="934"/>
      <c r="FU93" s="935"/>
      <c r="FV93" s="936"/>
      <c r="FY93" s="937" t="s">
        <v>820</v>
      </c>
      <c r="FZ93" s="938" t="s">
        <v>467</v>
      </c>
      <c r="GA93" s="939"/>
      <c r="GB93" s="940"/>
      <c r="GC93" s="941"/>
      <c r="GD93" s="942"/>
      <c r="GE93" s="1016"/>
      <c r="GF93" s="898"/>
      <c r="GG93" s="898"/>
      <c r="GH93" s="934"/>
      <c r="GI93" s="934"/>
      <c r="GJ93" s="934"/>
      <c r="GK93" s="934"/>
      <c r="GL93" s="935"/>
      <c r="GM93" s="936"/>
      <c r="GP93" s="937" t="s">
        <v>820</v>
      </c>
      <c r="GQ93" s="938" t="s">
        <v>467</v>
      </c>
      <c r="GR93" s="939"/>
      <c r="GS93" s="940"/>
      <c r="GT93" s="941"/>
      <c r="GU93" s="942"/>
      <c r="GV93" s="1016"/>
      <c r="GW93" s="898"/>
      <c r="GX93" s="898"/>
      <c r="GY93" s="934"/>
      <c r="GZ93" s="934"/>
      <c r="HA93" s="934"/>
      <c r="HB93" s="934"/>
      <c r="HC93" s="935"/>
      <c r="HD93" s="936"/>
      <c r="HG93" s="937" t="s">
        <v>820</v>
      </c>
      <c r="HH93" s="938" t="s">
        <v>467</v>
      </c>
      <c r="HI93" s="939"/>
      <c r="HJ93" s="940"/>
      <c r="HK93" s="941"/>
      <c r="HL93" s="942"/>
      <c r="HM93" s="1016"/>
      <c r="HN93" s="898"/>
      <c r="HO93" s="898"/>
      <c r="HP93" s="934"/>
      <c r="HQ93" s="934"/>
      <c r="HR93" s="934"/>
      <c r="HS93" s="934"/>
      <c r="HT93" s="935"/>
      <c r="HU93" s="936"/>
      <c r="HX93" s="937" t="s">
        <v>820</v>
      </c>
      <c r="HY93" s="938" t="s">
        <v>467</v>
      </c>
      <c r="HZ93" s="939"/>
      <c r="IA93" s="940"/>
      <c r="IB93" s="941"/>
      <c r="IC93" s="942"/>
      <c r="ID93" s="1016"/>
      <c r="IE93" s="898"/>
      <c r="IF93" s="898"/>
      <c r="IG93" s="934"/>
      <c r="IH93" s="934"/>
      <c r="II93" s="934"/>
      <c r="IJ93" s="934"/>
      <c r="IK93" s="935"/>
      <c r="IL93" s="936"/>
      <c r="IO93" s="937" t="s">
        <v>820</v>
      </c>
      <c r="IP93" s="938" t="s">
        <v>467</v>
      </c>
      <c r="IQ93" s="939"/>
      <c r="IR93" s="940"/>
      <c r="IS93" s="941"/>
      <c r="IT93" s="942"/>
      <c r="IU93" s="1016"/>
      <c r="IV93" s="898"/>
      <c r="IW93" s="898"/>
      <c r="IX93" s="934"/>
      <c r="IY93" s="934"/>
      <c r="IZ93" s="934"/>
      <c r="JA93" s="934"/>
      <c r="JB93" s="935"/>
      <c r="JC93" s="936"/>
      <c r="JF93" s="937" t="s">
        <v>820</v>
      </c>
      <c r="JG93" s="938" t="s">
        <v>467</v>
      </c>
      <c r="JH93" s="939"/>
      <c r="JI93" s="940"/>
      <c r="JJ93" s="941"/>
      <c r="JK93" s="942"/>
      <c r="JL93" s="1016"/>
      <c r="JM93" s="898"/>
      <c r="JN93" s="898"/>
      <c r="JO93" s="934"/>
      <c r="JP93" s="934"/>
      <c r="JQ93" s="934"/>
      <c r="JR93" s="934"/>
      <c r="JS93" s="935"/>
      <c r="JT93" s="936"/>
      <c r="JW93" s="937" t="s">
        <v>820</v>
      </c>
      <c r="JX93" s="938" t="s">
        <v>467</v>
      </c>
      <c r="JY93" s="939"/>
      <c r="JZ93" s="940"/>
      <c r="KA93" s="941"/>
      <c r="KB93" s="942"/>
      <c r="KC93" s="1016"/>
      <c r="KD93" s="898"/>
      <c r="KE93" s="898"/>
      <c r="KF93" s="934"/>
      <c r="KG93" s="934"/>
      <c r="KH93" s="934"/>
      <c r="KI93" s="934"/>
      <c r="KJ93" s="935"/>
      <c r="KK93" s="936"/>
      <c r="KN93" s="937" t="s">
        <v>820</v>
      </c>
      <c r="KO93" s="938" t="s">
        <v>467</v>
      </c>
      <c r="KP93" s="939"/>
      <c r="KQ93" s="940"/>
      <c r="KR93" s="941"/>
      <c r="KS93" s="942"/>
      <c r="KT93" s="1016"/>
      <c r="KU93" s="898"/>
      <c r="KV93" s="898"/>
      <c r="KW93" s="934"/>
      <c r="KX93" s="934"/>
      <c r="KY93" s="934"/>
      <c r="KZ93" s="934"/>
      <c r="LA93" s="935"/>
      <c r="LB93" s="936"/>
      <c r="LE93" s="937" t="s">
        <v>820</v>
      </c>
      <c r="LF93" s="938" t="s">
        <v>467</v>
      </c>
      <c r="LG93" s="939"/>
      <c r="LH93" s="940"/>
      <c r="LI93" s="1007">
        <v>0</v>
      </c>
      <c r="LJ93" s="1008"/>
      <c r="LK93" s="1016"/>
      <c r="LL93" s="898"/>
      <c r="LM93" s="898"/>
      <c r="LN93" s="934"/>
      <c r="LO93" s="934"/>
      <c r="LP93" s="934"/>
      <c r="LQ93" s="934"/>
      <c r="LR93" s="935"/>
      <c r="LS93" s="936"/>
      <c r="LV93" s="937" t="s">
        <v>820</v>
      </c>
      <c r="LW93" s="938" t="s">
        <v>467</v>
      </c>
      <c r="LX93" s="939"/>
      <c r="LY93" s="940"/>
      <c r="LZ93" s="941"/>
      <c r="MA93" s="942"/>
      <c r="MB93" s="1016"/>
      <c r="MC93" s="898"/>
      <c r="MD93" s="898"/>
      <c r="ME93" s="934"/>
      <c r="MF93" s="934"/>
      <c r="MG93" s="934"/>
      <c r="MH93" s="934"/>
      <c r="MI93" s="935"/>
      <c r="MJ93" s="936"/>
      <c r="MM93" s="937" t="s">
        <v>820</v>
      </c>
      <c r="MN93" s="938" t="s">
        <v>467</v>
      </c>
      <c r="MO93" s="939"/>
      <c r="MP93" s="940"/>
      <c r="MQ93" s="941"/>
      <c r="MR93" s="942"/>
      <c r="MS93" s="1016"/>
      <c r="MT93" s="898"/>
      <c r="MU93" s="898"/>
      <c r="MV93" s="934"/>
      <c r="MW93" s="934"/>
      <c r="MX93" s="934"/>
      <c r="MY93" s="934"/>
      <c r="MZ93" s="935"/>
      <c r="NA93" s="936"/>
      <c r="ND93" s="946" t="s">
        <v>820</v>
      </c>
      <c r="NE93" s="1009" t="s">
        <v>467</v>
      </c>
      <c r="NF93" s="948"/>
      <c r="NG93" s="949"/>
      <c r="NH93" s="998"/>
      <c r="NI93" s="950"/>
      <c r="NJ93" s="1016"/>
      <c r="NK93" s="898"/>
      <c r="NL93" s="898"/>
      <c r="NM93" s="934"/>
      <c r="NN93" s="934"/>
      <c r="NO93" s="934"/>
      <c r="NP93" s="934"/>
      <c r="NQ93" s="935"/>
      <c r="NR93" s="936"/>
      <c r="NU93" s="951" t="s">
        <v>820</v>
      </c>
      <c r="NV93" s="1010" t="s">
        <v>467</v>
      </c>
      <c r="NW93" s="953"/>
      <c r="NX93" s="954"/>
      <c r="NY93" s="1011"/>
      <c r="NZ93" s="955"/>
      <c r="OA93" s="1016"/>
      <c r="OB93" s="898"/>
      <c r="OC93" s="898"/>
      <c r="OD93" s="934"/>
      <c r="OE93" s="934"/>
      <c r="OF93" s="934"/>
      <c r="OG93" s="934"/>
      <c r="OH93" s="935"/>
      <c r="OI93" s="936"/>
      <c r="OL93" s="937" t="s">
        <v>820</v>
      </c>
      <c r="OM93" s="938" t="s">
        <v>467</v>
      </c>
      <c r="ON93" s="939"/>
      <c r="OO93" s="940"/>
      <c r="OP93" s="941"/>
      <c r="OQ93" s="942"/>
      <c r="OR93" s="1016"/>
      <c r="OS93" s="898"/>
      <c r="OT93" s="898"/>
      <c r="OU93" s="934"/>
      <c r="OV93" s="934"/>
      <c r="OW93" s="934"/>
      <c r="OX93" s="934"/>
      <c r="OY93" s="935"/>
      <c r="OZ93" s="936"/>
      <c r="PC93" s="937" t="s">
        <v>820</v>
      </c>
      <c r="PD93" s="938" t="s">
        <v>467</v>
      </c>
      <c r="PE93" s="939"/>
      <c r="PF93" s="940"/>
      <c r="PG93" s="956"/>
      <c r="PH93" s="957"/>
      <c r="PI93" s="1024"/>
      <c r="PJ93" s="898"/>
      <c r="PK93" s="898"/>
      <c r="PL93" s="934"/>
      <c r="PM93" s="934"/>
      <c r="PN93" s="934"/>
      <c r="PO93" s="934"/>
      <c r="PP93" s="935"/>
      <c r="PQ93" s="936"/>
      <c r="PT93" s="937" t="s">
        <v>820</v>
      </c>
      <c r="PU93" s="938" t="s">
        <v>467</v>
      </c>
      <c r="PV93" s="939"/>
      <c r="PW93" s="940"/>
      <c r="PX93" s="941"/>
      <c r="PY93" s="942"/>
      <c r="PZ93" s="1016"/>
      <c r="QA93" s="898"/>
      <c r="QB93" s="898"/>
      <c r="QC93" s="934"/>
      <c r="QD93" s="934"/>
      <c r="QE93" s="934"/>
      <c r="QF93" s="934"/>
      <c r="QG93" s="935"/>
      <c r="QH93" s="936"/>
      <c r="QK93" s="937" t="s">
        <v>820</v>
      </c>
      <c r="QL93" s="938" t="s">
        <v>467</v>
      </c>
      <c r="QM93" s="939"/>
      <c r="QN93" s="940"/>
      <c r="QO93" s="1007">
        <v>0</v>
      </c>
      <c r="QP93" s="1008"/>
      <c r="QQ93" s="1016"/>
      <c r="QR93" s="898"/>
      <c r="QS93" s="898"/>
      <c r="QT93" s="934"/>
      <c r="QU93" s="934"/>
      <c r="QV93" s="934"/>
      <c r="QW93" s="934"/>
      <c r="QX93" s="935"/>
      <c r="QY93" s="936"/>
      <c r="RB93" s="405"/>
      <c r="RC93" s="406"/>
      <c r="RD93" s="407"/>
      <c r="RE93" s="408"/>
      <c r="RF93" s="409"/>
      <c r="RG93" s="410"/>
      <c r="RH93" s="410"/>
      <c r="RI93" s="898"/>
      <c r="RJ93" s="898"/>
      <c r="RK93" s="934"/>
      <c r="RL93" s="934"/>
      <c r="RM93" s="934"/>
      <c r="RN93" s="934"/>
      <c r="RO93" s="935"/>
      <c r="RP93" s="936"/>
      <c r="RS93" s="405"/>
      <c r="RT93" s="406"/>
      <c r="RU93" s="407"/>
      <c r="RV93" s="408"/>
      <c r="RW93" s="409"/>
      <c r="RX93" s="410"/>
      <c r="RY93" s="410"/>
      <c r="RZ93" s="898"/>
      <c r="SA93" s="898"/>
      <c r="SB93" s="934"/>
      <c r="SC93" s="934"/>
      <c r="SD93" s="934"/>
      <c r="SE93" s="934"/>
      <c r="SF93" s="935"/>
      <c r="SG93" s="936"/>
      <c r="SJ93" s="405"/>
      <c r="SK93" s="406"/>
      <c r="SL93" s="407"/>
      <c r="SM93" s="408"/>
      <c r="SN93" s="409"/>
      <c r="SO93" s="410"/>
      <c r="SP93" s="410"/>
      <c r="SQ93" s="898"/>
      <c r="SR93" s="898"/>
      <c r="SS93" s="934"/>
      <c r="ST93" s="934"/>
      <c r="SU93" s="934"/>
      <c r="SV93" s="934"/>
      <c r="SW93" s="935"/>
      <c r="SX93" s="936"/>
    </row>
    <row r="94" spans="2:518" ht="81.75" customHeight="1" thickTop="1" thickBot="1">
      <c r="B94" s="1100" t="s">
        <v>821</v>
      </c>
      <c r="C94" s="1101" t="s">
        <v>468</v>
      </c>
      <c r="D94" s="960" t="s">
        <v>291</v>
      </c>
      <c r="E94" s="961">
        <f>31+6</f>
        <v>37</v>
      </c>
      <c r="F94" s="962"/>
      <c r="G94" s="1102">
        <f>ROUND(E94*F94,0)</f>
        <v>0</v>
      </c>
      <c r="H94" s="1016"/>
      <c r="K94" s="1100" t="s">
        <v>821</v>
      </c>
      <c r="L94" s="1101" t="s">
        <v>468</v>
      </c>
      <c r="M94" s="960" t="s">
        <v>291</v>
      </c>
      <c r="N94" s="961">
        <f>31+6</f>
        <v>37</v>
      </c>
      <c r="O94" s="1103">
        <v>126400</v>
      </c>
      <c r="P94" s="1102">
        <f t="shared" ref="P94:P95" si="1351">ROUND(N94*O94,0)</f>
        <v>4676800</v>
      </c>
      <c r="Q94" s="1016"/>
      <c r="R94" s="898">
        <f>IF(EXACT(VLOOKUP(K94,OFERTA_0,2,FALSE),L94),1,0)</f>
        <v>1</v>
      </c>
      <c r="S94" s="898">
        <f>IF(EXACT(VLOOKUP(K94,OFERTA_0,3,FALSE),M94),1,0)</f>
        <v>1</v>
      </c>
      <c r="T94" s="899">
        <f>IF(EXACT(VLOOKUP(K94,OFERTA_0,4,FALSE),N94),1,0)</f>
        <v>1</v>
      </c>
      <c r="U94" s="899">
        <f>IF(O94=0,0,1)</f>
        <v>1</v>
      </c>
      <c r="V94" s="899">
        <f>IF(P94=0,0,1)</f>
        <v>1</v>
      </c>
      <c r="W94" s="899">
        <f>PRODUCT(R94:V94)</f>
        <v>1</v>
      </c>
      <c r="X94" s="966">
        <f>ROUND(P94,0)</f>
        <v>4676800</v>
      </c>
      <c r="Y94" s="901">
        <f>P94-X94</f>
        <v>0</v>
      </c>
      <c r="Z94" s="872"/>
      <c r="AA94" s="872"/>
      <c r="AB94" s="1100" t="s">
        <v>821</v>
      </c>
      <c r="AC94" s="1101" t="s">
        <v>468</v>
      </c>
      <c r="AD94" s="960" t="s">
        <v>291</v>
      </c>
      <c r="AE94" s="961">
        <f>31+6</f>
        <v>37</v>
      </c>
      <c r="AF94" s="962">
        <v>195000</v>
      </c>
      <c r="AG94" s="1102">
        <f t="shared" ref="AG94:AG95" si="1352">ROUND(AE94*AF94,0)</f>
        <v>7215000</v>
      </c>
      <c r="AH94" s="1016"/>
      <c r="AI94" s="898">
        <f>IF(EXACT(VLOOKUP(AB94,OFERTA_0,2,FALSE),AC94),1,0)</f>
        <v>1</v>
      </c>
      <c r="AJ94" s="898">
        <f>IF(EXACT(VLOOKUP(AB94,OFERTA_0,3,FALSE),AD94),1,0)</f>
        <v>1</v>
      </c>
      <c r="AK94" s="899">
        <f>IF(EXACT(VLOOKUP(AB94,OFERTA_0,4,FALSE),AE94),1,0)</f>
        <v>1</v>
      </c>
      <c r="AL94" s="899">
        <f>IF(AF94=0,0,1)</f>
        <v>1</v>
      </c>
      <c r="AM94" s="899">
        <f>IF(AG94=0,0,1)</f>
        <v>1</v>
      </c>
      <c r="AN94" s="899">
        <f>PRODUCT(AI94:AM94)</f>
        <v>1</v>
      </c>
      <c r="AO94" s="966">
        <f>ROUND(AG94,0)</f>
        <v>7215000</v>
      </c>
      <c r="AP94" s="901">
        <f>AG94-AO94</f>
        <v>0</v>
      </c>
      <c r="AQ94" s="872"/>
      <c r="AR94" s="872"/>
      <c r="AS94" s="1100" t="s">
        <v>821</v>
      </c>
      <c r="AT94" s="1104" t="s">
        <v>468</v>
      </c>
      <c r="AU94" s="960" t="s">
        <v>291</v>
      </c>
      <c r="AV94" s="961">
        <f>31+6</f>
        <v>37</v>
      </c>
      <c r="AW94" s="968">
        <v>125000</v>
      </c>
      <c r="AX94" s="1105">
        <f t="shared" ref="AX94:AX95" si="1353">ROUND(AV94*AW94,0)</f>
        <v>4625000</v>
      </c>
      <c r="AY94" s="1016"/>
      <c r="AZ94" s="898">
        <f>IF(EXACT(VLOOKUP(AS94,OFERTA_0,2,FALSE),AT94),1,0)</f>
        <v>1</v>
      </c>
      <c r="BA94" s="898">
        <f>IF(EXACT(VLOOKUP(AS94,OFERTA_0,3,FALSE),AU94),1,0)</f>
        <v>1</v>
      </c>
      <c r="BB94" s="899">
        <f>IF(EXACT(VLOOKUP(AS94,OFERTA_0,4,FALSE),AV94),1,0)</f>
        <v>1</v>
      </c>
      <c r="BC94" s="899">
        <f>IF(AW94=0,0,1)</f>
        <v>1</v>
      </c>
      <c r="BD94" s="899">
        <f>IF(AX94=0,0,1)</f>
        <v>1</v>
      </c>
      <c r="BE94" s="899">
        <f>PRODUCT(AZ94:BD94)</f>
        <v>1</v>
      </c>
      <c r="BF94" s="966">
        <f>ROUND(AX94,0)</f>
        <v>4625000</v>
      </c>
      <c r="BG94" s="901">
        <f>AX94-BF94</f>
        <v>0</v>
      </c>
      <c r="BJ94" s="1100" t="s">
        <v>821</v>
      </c>
      <c r="BK94" s="1101" t="s">
        <v>468</v>
      </c>
      <c r="BL94" s="960" t="s">
        <v>291</v>
      </c>
      <c r="BM94" s="961">
        <f>31+6</f>
        <v>37</v>
      </c>
      <c r="BN94" s="962">
        <v>145000</v>
      </c>
      <c r="BO94" s="1102">
        <f t="shared" ref="BO94:BO95" si="1354">ROUND(BM94*BN94,0)</f>
        <v>5365000</v>
      </c>
      <c r="BP94" s="1016"/>
      <c r="BQ94" s="898">
        <f>IF(EXACT(VLOOKUP(BJ94,OFERTA_0,2,FALSE),BK94),1,0)</f>
        <v>1</v>
      </c>
      <c r="BR94" s="898">
        <f>IF(EXACT(VLOOKUP(BJ94,OFERTA_0,3,FALSE),BL94),1,0)</f>
        <v>1</v>
      </c>
      <c r="BS94" s="899">
        <f>IF(EXACT(VLOOKUP(BJ94,OFERTA_0,4,FALSE),BM94),1,0)</f>
        <v>1</v>
      </c>
      <c r="BT94" s="899">
        <f>IF(BN94=0,0,1)</f>
        <v>1</v>
      </c>
      <c r="BU94" s="899">
        <f>IF(BO94=0,0,1)</f>
        <v>1</v>
      </c>
      <c r="BV94" s="899">
        <f>PRODUCT(BQ94:BU94)</f>
        <v>1</v>
      </c>
      <c r="BW94" s="966">
        <f>ROUND(BO94,0)</f>
        <v>5365000</v>
      </c>
      <c r="BX94" s="901">
        <f>BO94-BW94</f>
        <v>0</v>
      </c>
      <c r="CA94" s="1100" t="s">
        <v>821</v>
      </c>
      <c r="CB94" s="1101" t="s">
        <v>468</v>
      </c>
      <c r="CC94" s="960" t="s">
        <v>291</v>
      </c>
      <c r="CD94" s="961">
        <f>31+6</f>
        <v>37</v>
      </c>
      <c r="CE94" s="962">
        <v>130965</v>
      </c>
      <c r="CF94" s="1102">
        <f t="shared" ref="CF94:CF95" si="1355">ROUND(CD94*CE94,0)</f>
        <v>4845705</v>
      </c>
      <c r="CG94" s="1016"/>
      <c r="CH94" s="898">
        <f>IF(EXACT(VLOOKUP(CA94,OFERTA_0,2,FALSE),CB94),1,0)</f>
        <v>1</v>
      </c>
      <c r="CI94" s="898">
        <f>IF(EXACT(VLOOKUP(CA94,OFERTA_0,3,FALSE),CC94),1,0)</f>
        <v>1</v>
      </c>
      <c r="CJ94" s="899">
        <f>IF(EXACT(VLOOKUP(CA94,OFERTA_0,4,FALSE),CD94),1,0)</f>
        <v>1</v>
      </c>
      <c r="CK94" s="899">
        <f>IF(CE94=0,0,1)</f>
        <v>1</v>
      </c>
      <c r="CL94" s="899">
        <f>IF(CF94=0,0,1)</f>
        <v>1</v>
      </c>
      <c r="CM94" s="899">
        <f>PRODUCT(CH94:CL94)</f>
        <v>1</v>
      </c>
      <c r="CN94" s="966">
        <f>ROUND(CF94,0)</f>
        <v>4845705</v>
      </c>
      <c r="CO94" s="901">
        <f>CF94-CN94</f>
        <v>0</v>
      </c>
      <c r="CR94" s="1100" t="s">
        <v>821</v>
      </c>
      <c r="CS94" s="1101" t="s">
        <v>468</v>
      </c>
      <c r="CT94" s="960" t="s">
        <v>291</v>
      </c>
      <c r="CU94" s="961">
        <f>31+6</f>
        <v>37</v>
      </c>
      <c r="CV94" s="962">
        <v>258000</v>
      </c>
      <c r="CW94" s="1102">
        <f t="shared" ref="CW94:CW95" si="1356">ROUND(CU94*CV94,0)</f>
        <v>9546000</v>
      </c>
      <c r="CX94" s="1016"/>
      <c r="CY94" s="898">
        <f>IF(EXACT(VLOOKUP(CR94,OFERTA_0,2,FALSE),CS94),1,0)</f>
        <v>1</v>
      </c>
      <c r="CZ94" s="898">
        <f>IF(EXACT(VLOOKUP(CR94,OFERTA_0,3,FALSE),CT94),1,0)</f>
        <v>1</v>
      </c>
      <c r="DA94" s="899">
        <f>IF(EXACT(VLOOKUP(CR94,OFERTA_0,4,FALSE),CU94),1,0)</f>
        <v>1</v>
      </c>
      <c r="DB94" s="899">
        <f>IF(CV94=0,0,1)</f>
        <v>1</v>
      </c>
      <c r="DC94" s="899">
        <f>IF(CW94=0,0,1)</f>
        <v>1</v>
      </c>
      <c r="DD94" s="899">
        <f>PRODUCT(CY94:DC94)</f>
        <v>1</v>
      </c>
      <c r="DE94" s="966">
        <f>ROUND(CW94,0)</f>
        <v>9546000</v>
      </c>
      <c r="DF94" s="901">
        <f>CW94-DE94</f>
        <v>0</v>
      </c>
      <c r="DI94" s="1100" t="s">
        <v>821</v>
      </c>
      <c r="DJ94" s="1101" t="s">
        <v>468</v>
      </c>
      <c r="DK94" s="960" t="s">
        <v>291</v>
      </c>
      <c r="DL94" s="961">
        <f>31+6</f>
        <v>37</v>
      </c>
      <c r="DM94" s="962">
        <v>166733</v>
      </c>
      <c r="DN94" s="1102">
        <f t="shared" ref="DN94:DN95" si="1357">ROUND(DL94*DM94,0)</f>
        <v>6169121</v>
      </c>
      <c r="DO94" s="1016"/>
      <c r="DP94" s="898">
        <f>IF(EXACT(VLOOKUP(DI94,OFERTA_0,2,FALSE),DJ94),1,0)</f>
        <v>1</v>
      </c>
      <c r="DQ94" s="898">
        <f>IF(EXACT(VLOOKUP(DI94,OFERTA_0,3,FALSE),DK94),1,0)</f>
        <v>1</v>
      </c>
      <c r="DR94" s="899">
        <f>IF(EXACT(VLOOKUP(DI94,OFERTA_0,4,FALSE),DL94),1,0)</f>
        <v>1</v>
      </c>
      <c r="DS94" s="899">
        <f>IF(DM94=0,0,1)</f>
        <v>1</v>
      </c>
      <c r="DT94" s="899">
        <f>IF(DN94=0,0,1)</f>
        <v>1</v>
      </c>
      <c r="DU94" s="899">
        <f>PRODUCT(DP94:DT94)</f>
        <v>1</v>
      </c>
      <c r="DV94" s="966">
        <f>ROUND(DN94,0)</f>
        <v>6169121</v>
      </c>
      <c r="DW94" s="901">
        <f>DN94-DV94</f>
        <v>0</v>
      </c>
      <c r="DZ94" s="1100" t="s">
        <v>821</v>
      </c>
      <c r="EA94" s="1101" t="s">
        <v>468</v>
      </c>
      <c r="EB94" s="960" t="s">
        <v>291</v>
      </c>
      <c r="EC94" s="961">
        <f>31+6</f>
        <v>37</v>
      </c>
      <c r="ED94" s="962">
        <v>160942</v>
      </c>
      <c r="EE94" s="1102">
        <f t="shared" ref="EE94:EE95" si="1358">ROUND(EC94*ED94,0)</f>
        <v>5954854</v>
      </c>
      <c r="EF94" s="1016"/>
      <c r="EG94" s="898">
        <f>IF(EXACT(VLOOKUP(DZ94,OFERTA_0,2,FALSE),EA94),1,0)</f>
        <v>1</v>
      </c>
      <c r="EH94" s="898">
        <f>IF(EXACT(VLOOKUP(DZ94,OFERTA_0,3,FALSE),EB94),1,0)</f>
        <v>1</v>
      </c>
      <c r="EI94" s="899">
        <f>IF(EXACT(VLOOKUP(DZ94,OFERTA_0,4,FALSE),EC94),1,0)</f>
        <v>1</v>
      </c>
      <c r="EJ94" s="899">
        <f>IF(ED94=0,0,1)</f>
        <v>1</v>
      </c>
      <c r="EK94" s="899">
        <f>IF(EE94=0,0,1)</f>
        <v>1</v>
      </c>
      <c r="EL94" s="899">
        <f>PRODUCT(EG94:EK94)</f>
        <v>1</v>
      </c>
      <c r="EM94" s="966">
        <f>ROUND(EE94,0)</f>
        <v>5954854</v>
      </c>
      <c r="EN94" s="901">
        <f>EE94-EM94</f>
        <v>0</v>
      </c>
      <c r="EQ94" s="1100" t="s">
        <v>821</v>
      </c>
      <c r="ER94" s="1101" t="s">
        <v>468</v>
      </c>
      <c r="ES94" s="960" t="s">
        <v>291</v>
      </c>
      <c r="ET94" s="961">
        <f>31+6</f>
        <v>37</v>
      </c>
      <c r="EU94" s="962">
        <v>131300</v>
      </c>
      <c r="EV94" s="1102">
        <f t="shared" ref="EV94:EV95" si="1359">ROUND(ET94*EU94,0)</f>
        <v>4858100</v>
      </c>
      <c r="EW94" s="1016"/>
      <c r="EX94" s="898">
        <f>IF(EXACT(VLOOKUP(EQ94,OFERTA_0,2,FALSE),ER94),1,0)</f>
        <v>1</v>
      </c>
      <c r="EY94" s="898">
        <f>IF(EXACT(VLOOKUP(EQ94,OFERTA_0,3,FALSE),ES94),1,0)</f>
        <v>1</v>
      </c>
      <c r="EZ94" s="899">
        <f>IF(EXACT(VLOOKUP(EQ94,OFERTA_0,4,FALSE),ET94),1,0)</f>
        <v>1</v>
      </c>
      <c r="FA94" s="899">
        <f>IF(EU94=0,0,1)</f>
        <v>1</v>
      </c>
      <c r="FB94" s="899">
        <f>IF(EV94=0,0,1)</f>
        <v>1</v>
      </c>
      <c r="FC94" s="899">
        <f>PRODUCT(EX94:FB94)</f>
        <v>1</v>
      </c>
      <c r="FD94" s="966">
        <f>ROUND(EV94,0)</f>
        <v>4858100</v>
      </c>
      <c r="FE94" s="901">
        <f>EV94-FD94</f>
        <v>0</v>
      </c>
      <c r="FH94" s="1100"/>
      <c r="FI94" s="1101"/>
      <c r="FJ94" s="960"/>
      <c r="FK94" s="961"/>
      <c r="FL94" s="962"/>
      <c r="FM94" s="1102">
        <f t="shared" ref="FM94:FM95" si="1360">ROUND(FK94*FL94,0)</f>
        <v>0</v>
      </c>
      <c r="FN94" s="1016"/>
      <c r="FO94" s="898" t="e">
        <f>IF(EXACT(VLOOKUP(FH94,OFERTA_0,2,FALSE),FI94),1,0)</f>
        <v>#N/A</v>
      </c>
      <c r="FP94" s="898" t="e">
        <f>IF(EXACT(VLOOKUP(FH94,OFERTA_0,3,FALSE),FJ94),1,0)</f>
        <v>#N/A</v>
      </c>
      <c r="FQ94" s="899" t="e">
        <f>IF(EXACT(VLOOKUP(FH94,OFERTA_0,4,FALSE),FK94),1,0)</f>
        <v>#N/A</v>
      </c>
      <c r="FR94" s="899">
        <f>IF(FL94=0,0,1)</f>
        <v>0</v>
      </c>
      <c r="FS94" s="899">
        <f>IF(FM94=0,0,1)</f>
        <v>0</v>
      </c>
      <c r="FT94" s="899" t="e">
        <f>PRODUCT(FO94:FS94)</f>
        <v>#N/A</v>
      </c>
      <c r="FU94" s="966">
        <f>ROUND(FM94,0)</f>
        <v>0</v>
      </c>
      <c r="FV94" s="901">
        <f>FM94-FU94</f>
        <v>0</v>
      </c>
      <c r="FY94" s="1100" t="s">
        <v>821</v>
      </c>
      <c r="FZ94" s="1101" t="s">
        <v>468</v>
      </c>
      <c r="GA94" s="960" t="s">
        <v>291</v>
      </c>
      <c r="GB94" s="961">
        <f>31+6</f>
        <v>37</v>
      </c>
      <c r="GC94" s="1103">
        <v>127000</v>
      </c>
      <c r="GD94" s="1102">
        <f t="shared" ref="GD94:GD95" si="1361">ROUND(GB94*GC94,0)</f>
        <v>4699000</v>
      </c>
      <c r="GE94" s="1016"/>
      <c r="GF94" s="898">
        <f>IF(EXACT(VLOOKUP(FY94,OFERTA_0,2,FALSE),FZ94),1,0)</f>
        <v>1</v>
      </c>
      <c r="GG94" s="898">
        <f>IF(EXACT(VLOOKUP(FY94,OFERTA_0,3,FALSE),GA94),1,0)</f>
        <v>1</v>
      </c>
      <c r="GH94" s="899">
        <f>IF(EXACT(VLOOKUP(FY94,OFERTA_0,4,FALSE),GB94),1,0)</f>
        <v>1</v>
      </c>
      <c r="GI94" s="899">
        <f>IF(GC94=0,0,1)</f>
        <v>1</v>
      </c>
      <c r="GJ94" s="899">
        <f>IF(GD94=0,0,1)</f>
        <v>1</v>
      </c>
      <c r="GK94" s="899">
        <f>PRODUCT(GF94:GJ94)</f>
        <v>1</v>
      </c>
      <c r="GL94" s="966">
        <f>ROUND(GD94,0)</f>
        <v>4699000</v>
      </c>
      <c r="GM94" s="901">
        <f>GD94-GL94</f>
        <v>0</v>
      </c>
      <c r="GP94" s="1100" t="s">
        <v>821</v>
      </c>
      <c r="GQ94" s="1101" t="s">
        <v>468</v>
      </c>
      <c r="GR94" s="960" t="s">
        <v>291</v>
      </c>
      <c r="GS94" s="961">
        <f>31+6</f>
        <v>37</v>
      </c>
      <c r="GT94" s="962">
        <v>131750</v>
      </c>
      <c r="GU94" s="1102">
        <f t="shared" ref="GU94:GU95" si="1362">ROUND(GS94*GT94,0)</f>
        <v>4874750</v>
      </c>
      <c r="GV94" s="1016"/>
      <c r="GW94" s="898">
        <f>IF(EXACT(VLOOKUP(GP94,OFERTA_0,2,FALSE),GQ94),1,0)</f>
        <v>1</v>
      </c>
      <c r="GX94" s="898">
        <f>IF(EXACT(VLOOKUP(GP94,OFERTA_0,3,FALSE),GR94),1,0)</f>
        <v>1</v>
      </c>
      <c r="GY94" s="899">
        <f>IF(EXACT(VLOOKUP(GP94,OFERTA_0,4,FALSE),GS94),1,0)</f>
        <v>1</v>
      </c>
      <c r="GZ94" s="899">
        <f>IF(GT94=0,0,1)</f>
        <v>1</v>
      </c>
      <c r="HA94" s="899">
        <f>IF(GU94=0,0,1)</f>
        <v>1</v>
      </c>
      <c r="HB94" s="899">
        <f>PRODUCT(GW94:HA94)</f>
        <v>1</v>
      </c>
      <c r="HC94" s="966">
        <f>ROUND(GU94,0)</f>
        <v>4874750</v>
      </c>
      <c r="HD94" s="901">
        <f>GU94-HC94</f>
        <v>0</v>
      </c>
      <c r="HG94" s="1100" t="s">
        <v>821</v>
      </c>
      <c r="HH94" s="1101" t="s">
        <v>468</v>
      </c>
      <c r="HI94" s="960" t="s">
        <v>291</v>
      </c>
      <c r="HJ94" s="961">
        <f>31+6</f>
        <v>37</v>
      </c>
      <c r="HK94" s="962">
        <v>257226</v>
      </c>
      <c r="HL94" s="1102">
        <f>ROUND(HJ94*HK94,0)</f>
        <v>9517362</v>
      </c>
      <c r="HM94" s="1016"/>
      <c r="HN94" s="898">
        <f>IF(EXACT(VLOOKUP(HG94,OFERTA_0,2,FALSE),HH94),1,0)</f>
        <v>1</v>
      </c>
      <c r="HO94" s="898">
        <f>IF(EXACT(VLOOKUP(HG94,OFERTA_0,3,FALSE),HI94),1,0)</f>
        <v>1</v>
      </c>
      <c r="HP94" s="899">
        <f>IF(EXACT(VLOOKUP(HG94,OFERTA_0,4,FALSE),HJ94),1,0)</f>
        <v>1</v>
      </c>
      <c r="HQ94" s="899">
        <f>IF(HK94=0,0,1)</f>
        <v>1</v>
      </c>
      <c r="HR94" s="899">
        <f>IF(HL94=0,0,1)</f>
        <v>1</v>
      </c>
      <c r="HS94" s="899">
        <f>PRODUCT(HN94:HR94)</f>
        <v>1</v>
      </c>
      <c r="HT94" s="966">
        <f>ROUND(HL94,0)</f>
        <v>9517362</v>
      </c>
      <c r="HU94" s="901">
        <f>HL94-HT94</f>
        <v>0</v>
      </c>
      <c r="HX94" s="1100" t="s">
        <v>821</v>
      </c>
      <c r="HY94" s="1101" t="s">
        <v>468</v>
      </c>
      <c r="HZ94" s="960" t="s">
        <v>291</v>
      </c>
      <c r="IA94" s="961">
        <f>31+6</f>
        <v>37</v>
      </c>
      <c r="IB94" s="971">
        <v>401000</v>
      </c>
      <c r="IC94" s="1106">
        <f t="shared" ref="IC94:IC95" si="1363">ROUND(IA94*IB94,0)</f>
        <v>14837000</v>
      </c>
      <c r="ID94" s="1016"/>
      <c r="IE94" s="898">
        <f>IF(EXACT(VLOOKUP(HX94,OFERTA_0,2,FALSE),HY94),1,0)</f>
        <v>1</v>
      </c>
      <c r="IF94" s="898">
        <f>IF(EXACT(VLOOKUP(HX94,OFERTA_0,3,FALSE),HZ94),1,0)</f>
        <v>1</v>
      </c>
      <c r="IG94" s="899">
        <f>IF(EXACT(VLOOKUP(HX94,OFERTA_0,4,FALSE),IA94),1,0)</f>
        <v>1</v>
      </c>
      <c r="IH94" s="899">
        <f>IF(IB94=0,0,1)</f>
        <v>1</v>
      </c>
      <c r="II94" s="899">
        <f>IF(IC94=0,0,1)</f>
        <v>1</v>
      </c>
      <c r="IJ94" s="899">
        <f>PRODUCT(IE94:II94)</f>
        <v>1</v>
      </c>
      <c r="IK94" s="966">
        <f>ROUND(IC94,0)</f>
        <v>14837000</v>
      </c>
      <c r="IL94" s="901">
        <f>IC94-IK94</f>
        <v>0</v>
      </c>
      <c r="IO94" s="1100" t="s">
        <v>821</v>
      </c>
      <c r="IP94" s="1101" t="s">
        <v>468</v>
      </c>
      <c r="IQ94" s="960" t="s">
        <v>291</v>
      </c>
      <c r="IR94" s="961">
        <f>31+6</f>
        <v>37</v>
      </c>
      <c r="IS94" s="962">
        <v>180100</v>
      </c>
      <c r="IT94" s="1102">
        <f t="shared" ref="IT94:IT95" si="1364">ROUND(IR94*IS94,0)</f>
        <v>6663700</v>
      </c>
      <c r="IU94" s="1016"/>
      <c r="IV94" s="898">
        <f>IF(EXACT(VLOOKUP(IO94,OFERTA_0,2,FALSE),IP94),1,0)</f>
        <v>1</v>
      </c>
      <c r="IW94" s="898">
        <f>IF(EXACT(VLOOKUP(IO94,OFERTA_0,3,FALSE),IQ94),1,0)</f>
        <v>1</v>
      </c>
      <c r="IX94" s="899">
        <f>IF(EXACT(VLOOKUP(IO94,OFERTA_0,4,FALSE),IR94),1,0)</f>
        <v>1</v>
      </c>
      <c r="IY94" s="899">
        <f>IF(IS94=0,0,1)</f>
        <v>1</v>
      </c>
      <c r="IZ94" s="899">
        <f>IF(IT94=0,0,1)</f>
        <v>1</v>
      </c>
      <c r="JA94" s="899">
        <f>PRODUCT(IV94:IZ94)</f>
        <v>1</v>
      </c>
      <c r="JB94" s="966">
        <f>ROUND(IT94,0)</f>
        <v>6663700</v>
      </c>
      <c r="JC94" s="901">
        <f>IT94-JB94</f>
        <v>0</v>
      </c>
      <c r="JF94" s="1100" t="s">
        <v>821</v>
      </c>
      <c r="JG94" s="1101" t="s">
        <v>468</v>
      </c>
      <c r="JH94" s="960" t="s">
        <v>291</v>
      </c>
      <c r="JI94" s="961">
        <f>31+6</f>
        <v>37</v>
      </c>
      <c r="JJ94" s="962">
        <v>130000</v>
      </c>
      <c r="JK94" s="1102">
        <f t="shared" ref="JK94:JK95" si="1365">ROUND(JI94*JJ94,0)</f>
        <v>4810000</v>
      </c>
      <c r="JL94" s="1016"/>
      <c r="JM94" s="898">
        <f>IF(EXACT(VLOOKUP(JF94,OFERTA_0,2,FALSE),JG94),1,0)</f>
        <v>1</v>
      </c>
      <c r="JN94" s="898">
        <f>IF(EXACT(VLOOKUP(JF94,OFERTA_0,3,FALSE),JH94),1,0)</f>
        <v>1</v>
      </c>
      <c r="JO94" s="899">
        <f>IF(EXACT(VLOOKUP(JF94,OFERTA_0,4,FALSE),JI94),1,0)</f>
        <v>1</v>
      </c>
      <c r="JP94" s="899">
        <f>IF(JJ94=0,0,1)</f>
        <v>1</v>
      </c>
      <c r="JQ94" s="899">
        <f>IF(JK94=0,0,1)</f>
        <v>1</v>
      </c>
      <c r="JR94" s="899">
        <f>PRODUCT(JM94:JQ94)</f>
        <v>1</v>
      </c>
      <c r="JS94" s="966">
        <f>ROUND(JK94,0)</f>
        <v>4810000</v>
      </c>
      <c r="JT94" s="901">
        <f>JK94-JS94</f>
        <v>0</v>
      </c>
      <c r="JW94" s="1100" t="s">
        <v>821</v>
      </c>
      <c r="JX94" s="1101" t="s">
        <v>468</v>
      </c>
      <c r="JY94" s="960" t="s">
        <v>291</v>
      </c>
      <c r="JZ94" s="961">
        <f>31+6</f>
        <v>37</v>
      </c>
      <c r="KA94" s="962">
        <v>152144.98160000003</v>
      </c>
      <c r="KB94" s="1102">
        <f t="shared" ref="KB94:KB95" si="1366">ROUND(JZ94*KA94,0)</f>
        <v>5629364</v>
      </c>
      <c r="KC94" s="1016"/>
      <c r="KD94" s="898">
        <f>IF(EXACT(VLOOKUP(JW94,OFERTA_0,2,FALSE),JX94),1,0)</f>
        <v>1</v>
      </c>
      <c r="KE94" s="898">
        <f>IF(EXACT(VLOOKUP(JW94,OFERTA_0,3,FALSE),JY94),1,0)</f>
        <v>1</v>
      </c>
      <c r="KF94" s="899">
        <f>IF(EXACT(VLOOKUP(JW94,OFERTA_0,4,FALSE),JZ94),1,0)</f>
        <v>1</v>
      </c>
      <c r="KG94" s="899">
        <f>IF(KA94=0,0,1)</f>
        <v>1</v>
      </c>
      <c r="KH94" s="899">
        <f>IF(KB94=0,0,1)</f>
        <v>1</v>
      </c>
      <c r="KI94" s="899">
        <f>PRODUCT(KD94:KH94)</f>
        <v>1</v>
      </c>
      <c r="KJ94" s="966">
        <f>ROUND(KB94,0)</f>
        <v>5629364</v>
      </c>
      <c r="KK94" s="901">
        <f>KB94-KJ94</f>
        <v>0</v>
      </c>
      <c r="KN94" s="1100" t="s">
        <v>821</v>
      </c>
      <c r="KO94" s="1101" t="s">
        <v>468</v>
      </c>
      <c r="KP94" s="960" t="s">
        <v>291</v>
      </c>
      <c r="KQ94" s="961">
        <f>31+6</f>
        <v>37</v>
      </c>
      <c r="KR94" s="962">
        <v>71358</v>
      </c>
      <c r="KS94" s="1102">
        <f t="shared" ref="KS94:KS95" si="1367">ROUND(KQ94*KR94,0)</f>
        <v>2640246</v>
      </c>
      <c r="KT94" s="1016"/>
      <c r="KU94" s="898">
        <f>IF(EXACT(VLOOKUP(KN94,OFERTA_0,2,FALSE),KO94),1,0)</f>
        <v>1</v>
      </c>
      <c r="KV94" s="898">
        <f>IF(EXACT(VLOOKUP(KN94,OFERTA_0,3,FALSE),KP94),1,0)</f>
        <v>1</v>
      </c>
      <c r="KW94" s="899">
        <f>IF(EXACT(VLOOKUP(KN94,OFERTA_0,4,FALSE),KQ94),1,0)</f>
        <v>1</v>
      </c>
      <c r="KX94" s="899">
        <f>IF(KR94=0,0,1)</f>
        <v>1</v>
      </c>
      <c r="KY94" s="899">
        <f>IF(KS94=0,0,1)</f>
        <v>1</v>
      </c>
      <c r="KZ94" s="899">
        <f>PRODUCT(KU94:KY94)</f>
        <v>1</v>
      </c>
      <c r="LA94" s="966">
        <f>ROUND(KS94,0)</f>
        <v>2640246</v>
      </c>
      <c r="LB94" s="901">
        <f>KS94-LA94</f>
        <v>0</v>
      </c>
      <c r="LE94" s="1100" t="s">
        <v>821</v>
      </c>
      <c r="LF94" s="1101" t="s">
        <v>468</v>
      </c>
      <c r="LG94" s="960" t="s">
        <v>291</v>
      </c>
      <c r="LH94" s="961">
        <f>31+6</f>
        <v>37</v>
      </c>
      <c r="LI94" s="973">
        <v>94715</v>
      </c>
      <c r="LJ94" s="1107">
        <f t="shared" ref="LJ94:LJ95" si="1368">ROUND(LH94*LI94,0)</f>
        <v>3504455</v>
      </c>
      <c r="LK94" s="1016"/>
      <c r="LL94" s="898">
        <f>IF(EXACT(VLOOKUP(LE94,OFERTA_0,2,FALSE),LF94),1,0)</f>
        <v>1</v>
      </c>
      <c r="LM94" s="898">
        <f>IF(EXACT(VLOOKUP(LE94,OFERTA_0,3,FALSE),LG94),1,0)</f>
        <v>1</v>
      </c>
      <c r="LN94" s="899">
        <f>IF(EXACT(VLOOKUP(LE94,OFERTA_0,4,FALSE),LH94),1,0)</f>
        <v>1</v>
      </c>
      <c r="LO94" s="899">
        <f>IF(LI94=0,0,1)</f>
        <v>1</v>
      </c>
      <c r="LP94" s="899">
        <f>IF(LJ94=0,0,1)</f>
        <v>1</v>
      </c>
      <c r="LQ94" s="899">
        <f>PRODUCT(LL94:LP94)</f>
        <v>1</v>
      </c>
      <c r="LR94" s="966">
        <f>ROUND(LJ94,0)</f>
        <v>3504455</v>
      </c>
      <c r="LS94" s="901">
        <f>LJ94-LR94</f>
        <v>0</v>
      </c>
      <c r="LV94" s="1100" t="s">
        <v>821</v>
      </c>
      <c r="LW94" s="1101" t="s">
        <v>468</v>
      </c>
      <c r="LX94" s="960" t="s">
        <v>291</v>
      </c>
      <c r="LY94" s="961">
        <f>31+6</f>
        <v>37</v>
      </c>
      <c r="LZ94" s="962">
        <v>120250</v>
      </c>
      <c r="MA94" s="1102">
        <f t="shared" ref="MA94:MA95" si="1369">ROUND(LY94*LZ94,0)</f>
        <v>4449250</v>
      </c>
      <c r="MB94" s="1016"/>
      <c r="MC94" s="898">
        <f>IF(EXACT(VLOOKUP(LV94,OFERTA_0,2,FALSE),LW94),1,0)</f>
        <v>1</v>
      </c>
      <c r="MD94" s="898">
        <f>IF(EXACT(VLOOKUP(LV94,OFERTA_0,3,FALSE),LX94),1,0)</f>
        <v>1</v>
      </c>
      <c r="ME94" s="899">
        <f>IF(EXACT(VLOOKUP(LV94,OFERTA_0,4,FALSE),LY94),1,0)</f>
        <v>1</v>
      </c>
      <c r="MF94" s="899">
        <f>IF(LZ94=0,0,1)</f>
        <v>1</v>
      </c>
      <c r="MG94" s="899">
        <f>IF(MA94=0,0,1)</f>
        <v>1</v>
      </c>
      <c r="MH94" s="899">
        <f>PRODUCT(MC94:MG94)</f>
        <v>1</v>
      </c>
      <c r="MI94" s="966">
        <f>ROUND(MA94,0)</f>
        <v>4449250</v>
      </c>
      <c r="MJ94" s="901">
        <f>MA94-MI94</f>
        <v>0</v>
      </c>
      <c r="MM94" s="1100" t="s">
        <v>821</v>
      </c>
      <c r="MN94" s="1101" t="s">
        <v>468</v>
      </c>
      <c r="MO94" s="960" t="s">
        <v>291</v>
      </c>
      <c r="MP94" s="961">
        <f>31+6</f>
        <v>37</v>
      </c>
      <c r="MQ94" s="962">
        <v>160000</v>
      </c>
      <c r="MR94" s="1102">
        <f t="shared" ref="MR94:MR95" si="1370">ROUND(MP94*MQ94,0)</f>
        <v>5920000</v>
      </c>
      <c r="MS94" s="1016"/>
      <c r="MT94" s="898">
        <f>IF(EXACT(VLOOKUP(MM94,OFERTA_0,2,FALSE),MN94),1,0)</f>
        <v>1</v>
      </c>
      <c r="MU94" s="898">
        <f>IF(EXACT(VLOOKUP(MM94,OFERTA_0,3,FALSE),MO94),1,0)</f>
        <v>1</v>
      </c>
      <c r="MV94" s="899">
        <f>IF(EXACT(VLOOKUP(MM94,OFERTA_0,4,FALSE),MP94),1,0)</f>
        <v>1</v>
      </c>
      <c r="MW94" s="899">
        <f>IF(MQ94=0,0,1)</f>
        <v>1</v>
      </c>
      <c r="MX94" s="899">
        <f>IF(MR94=0,0,1)</f>
        <v>1</v>
      </c>
      <c r="MY94" s="899">
        <f>PRODUCT(MT94:MX94)</f>
        <v>1</v>
      </c>
      <c r="MZ94" s="966">
        <f>ROUND(MR94,0)</f>
        <v>5920000</v>
      </c>
      <c r="NA94" s="901">
        <f>MR94-MZ94</f>
        <v>0</v>
      </c>
      <c r="ND94" s="975" t="s">
        <v>821</v>
      </c>
      <c r="NE94" s="976" t="s">
        <v>468</v>
      </c>
      <c r="NF94" s="977" t="s">
        <v>291</v>
      </c>
      <c r="NG94" s="978">
        <f>31+6</f>
        <v>37</v>
      </c>
      <c r="NH94" s="979">
        <v>155066.67000000001</v>
      </c>
      <c r="NI94" s="1055">
        <v>5737467</v>
      </c>
      <c r="NJ94" s="1016"/>
      <c r="NK94" s="898">
        <f>IF(EXACT(VLOOKUP(ND94,OFERTA_0,2,FALSE),NE94),1,0)</f>
        <v>1</v>
      </c>
      <c r="NL94" s="898">
        <f>IF(EXACT(VLOOKUP(ND94,OFERTA_0,3,FALSE),NF94),1,0)</f>
        <v>1</v>
      </c>
      <c r="NM94" s="899">
        <f>IF(EXACT(VLOOKUP(ND94,OFERTA_0,4,FALSE),NG94),1,0)</f>
        <v>1</v>
      </c>
      <c r="NN94" s="899">
        <f>IF(NH94=0,0,1)</f>
        <v>1</v>
      </c>
      <c r="NO94" s="899">
        <f>IF(NI94=0,0,1)</f>
        <v>1</v>
      </c>
      <c r="NP94" s="899">
        <f>PRODUCT(NK94:NO94)</f>
        <v>1</v>
      </c>
      <c r="NQ94" s="966">
        <f>ROUND(NI94,0)</f>
        <v>5737467</v>
      </c>
      <c r="NR94" s="901">
        <f>NI94-NQ94</f>
        <v>0</v>
      </c>
      <c r="NU94" s="981" t="s">
        <v>821</v>
      </c>
      <c r="NV94" s="982" t="s">
        <v>468</v>
      </c>
      <c r="NW94" s="983" t="s">
        <v>291</v>
      </c>
      <c r="NX94" s="984">
        <f>31+6</f>
        <v>37</v>
      </c>
      <c r="NY94" s="985">
        <v>156633</v>
      </c>
      <c r="NZ94" s="1056">
        <f t="shared" ref="NZ94:NZ95" si="1371">ROUND(NX94*NY94,0)</f>
        <v>5795421</v>
      </c>
      <c r="OA94" s="1016"/>
      <c r="OB94" s="898">
        <f>IF(EXACT(VLOOKUP(NU94,OFERTA_0,2,FALSE),NV94),1,0)</f>
        <v>1</v>
      </c>
      <c r="OC94" s="898">
        <f>IF(EXACT(VLOOKUP(NU94,OFERTA_0,3,FALSE),NW94),1,0)</f>
        <v>1</v>
      </c>
      <c r="OD94" s="899">
        <f>IF(EXACT(VLOOKUP(NU94,OFERTA_0,4,FALSE),NX94),1,0)</f>
        <v>1</v>
      </c>
      <c r="OE94" s="899">
        <f>IF(NY94=0,0,1)</f>
        <v>1</v>
      </c>
      <c r="OF94" s="899">
        <f>IF(NZ94=0,0,1)</f>
        <v>1</v>
      </c>
      <c r="OG94" s="899">
        <f>PRODUCT(OB94:OF94)</f>
        <v>1</v>
      </c>
      <c r="OH94" s="966">
        <f>ROUND(NZ94,0)</f>
        <v>5795421</v>
      </c>
      <c r="OI94" s="901">
        <f>NZ94-OH94</f>
        <v>0</v>
      </c>
      <c r="OL94" s="1100" t="s">
        <v>821</v>
      </c>
      <c r="OM94" s="1101" t="s">
        <v>468</v>
      </c>
      <c r="ON94" s="960" t="s">
        <v>291</v>
      </c>
      <c r="OO94" s="961">
        <f>31+6</f>
        <v>37</v>
      </c>
      <c r="OP94" s="962">
        <v>111560</v>
      </c>
      <c r="OQ94" s="1102">
        <f t="shared" ref="OQ94:OQ95" si="1372">ROUND(OO94*OP94,0)</f>
        <v>4127720</v>
      </c>
      <c r="OR94" s="1016"/>
      <c r="OS94" s="898">
        <f>IF(EXACT(VLOOKUP(OL94,OFERTA_0,2,FALSE),OM94),1,0)</f>
        <v>1</v>
      </c>
      <c r="OT94" s="898">
        <f>IF(EXACT(VLOOKUP(OL94,OFERTA_0,3,FALSE),ON94),1,0)</f>
        <v>1</v>
      </c>
      <c r="OU94" s="899">
        <f>IF(EXACT(VLOOKUP(OL94,OFERTA_0,4,FALSE),OO94),1,0)</f>
        <v>1</v>
      </c>
      <c r="OV94" s="899">
        <f>IF(OP94=0,0,1)</f>
        <v>1</v>
      </c>
      <c r="OW94" s="899">
        <f>IF(OQ94=0,0,1)</f>
        <v>1</v>
      </c>
      <c r="OX94" s="899">
        <f>PRODUCT(OS94:OW94)</f>
        <v>1</v>
      </c>
      <c r="OY94" s="966">
        <f>ROUND(OQ94,0)</f>
        <v>4127720</v>
      </c>
      <c r="OZ94" s="901">
        <f>OQ94-OY94</f>
        <v>0</v>
      </c>
      <c r="PC94" s="1100" t="s">
        <v>821</v>
      </c>
      <c r="PD94" s="1101" t="s">
        <v>468</v>
      </c>
      <c r="PE94" s="960" t="s">
        <v>291</v>
      </c>
      <c r="PF94" s="961">
        <v>37</v>
      </c>
      <c r="PG94" s="987">
        <v>164775</v>
      </c>
      <c r="PH94" s="1108">
        <v>6096675</v>
      </c>
      <c r="PI94" s="1024"/>
      <c r="PJ94" s="898">
        <f>IF(EXACT(VLOOKUP(PC94,OFERTA_0,2,FALSE),PD94),1,0)</f>
        <v>1</v>
      </c>
      <c r="PK94" s="898">
        <f>IF(EXACT(VLOOKUP(PC94,OFERTA_0,3,FALSE),PE94),1,0)</f>
        <v>1</v>
      </c>
      <c r="PL94" s="899">
        <f>IF(EXACT(VLOOKUP(PC94,OFERTA_0,4,FALSE),PF94),1,0)</f>
        <v>1</v>
      </c>
      <c r="PM94" s="899">
        <f>IF(PG94=0,0,1)</f>
        <v>1</v>
      </c>
      <c r="PN94" s="899">
        <f>IF(PH94=0,0,1)</f>
        <v>1</v>
      </c>
      <c r="PO94" s="899">
        <f>PRODUCT(PJ94:PN94)</f>
        <v>1</v>
      </c>
      <c r="PP94" s="966">
        <f>ROUND(PH94,0)</f>
        <v>6096675</v>
      </c>
      <c r="PQ94" s="901">
        <f>PH94-PP94</f>
        <v>0</v>
      </c>
      <c r="PT94" s="1100" t="s">
        <v>821</v>
      </c>
      <c r="PU94" s="1101" t="s">
        <v>468</v>
      </c>
      <c r="PV94" s="960" t="s">
        <v>291</v>
      </c>
      <c r="PW94" s="961">
        <f>31+6</f>
        <v>37</v>
      </c>
      <c r="PX94" s="962">
        <v>130690</v>
      </c>
      <c r="PY94" s="1102">
        <f t="shared" ref="PY94:PY95" si="1373">ROUND(PW94*PX94,0)</f>
        <v>4835530</v>
      </c>
      <c r="PZ94" s="1016"/>
      <c r="QA94" s="898">
        <f>IF(EXACT(VLOOKUP(PT94,OFERTA_0,2,FALSE),PU94),1,0)</f>
        <v>1</v>
      </c>
      <c r="QB94" s="898">
        <f>IF(EXACT(VLOOKUP(PT94,OFERTA_0,3,FALSE),PV94),1,0)</f>
        <v>1</v>
      </c>
      <c r="QC94" s="899">
        <f>IF(EXACT(VLOOKUP(PT94,OFERTA_0,4,FALSE),PW94),1,0)</f>
        <v>1</v>
      </c>
      <c r="QD94" s="899">
        <f>IF(PX94=0,0,1)</f>
        <v>1</v>
      </c>
      <c r="QE94" s="899">
        <f>IF(PY94=0,0,1)</f>
        <v>1</v>
      </c>
      <c r="QF94" s="899">
        <f>PRODUCT(QA94:QE94)</f>
        <v>1</v>
      </c>
      <c r="QG94" s="966">
        <f>ROUND(PY94,0)</f>
        <v>4835530</v>
      </c>
      <c r="QH94" s="901">
        <f>PY94-QG94</f>
        <v>0</v>
      </c>
      <c r="QK94" s="1100" t="s">
        <v>821</v>
      </c>
      <c r="QL94" s="1101" t="s">
        <v>468</v>
      </c>
      <c r="QM94" s="960" t="s">
        <v>291</v>
      </c>
      <c r="QN94" s="961">
        <f>31+6</f>
        <v>37</v>
      </c>
      <c r="QO94" s="973">
        <v>95188.574999999997</v>
      </c>
      <c r="QP94" s="1107">
        <f t="shared" ref="QP94:QP95" si="1374">ROUND(QN94*QO94,0)</f>
        <v>3521977</v>
      </c>
      <c r="QQ94" s="1016"/>
      <c r="QR94" s="898">
        <f>IF(EXACT(VLOOKUP(QK94,OFERTA_0,2,FALSE),QL94),1,0)</f>
        <v>1</v>
      </c>
      <c r="QS94" s="898">
        <f>IF(EXACT(VLOOKUP(QK94,OFERTA_0,3,FALSE),QM94),1,0)</f>
        <v>1</v>
      </c>
      <c r="QT94" s="899">
        <f>IF(EXACT(VLOOKUP(QK94,OFERTA_0,4,FALSE),QN94),1,0)</f>
        <v>1</v>
      </c>
      <c r="QU94" s="899">
        <f>IF(QO94=0,0,1)</f>
        <v>1</v>
      </c>
      <c r="QV94" s="899">
        <f>IF(QP94=0,0,1)</f>
        <v>1</v>
      </c>
      <c r="QW94" s="899">
        <f>PRODUCT(QR94:QV94)</f>
        <v>1</v>
      </c>
      <c r="QX94" s="966">
        <f>ROUND(QP94,0)</f>
        <v>3521977</v>
      </c>
      <c r="QY94" s="901">
        <f>QP94-QX94</f>
        <v>0</v>
      </c>
      <c r="RB94" s="405"/>
      <c r="RC94" s="406"/>
      <c r="RD94" s="407"/>
      <c r="RE94" s="408"/>
      <c r="RF94" s="409"/>
      <c r="RG94" s="410"/>
      <c r="RH94" s="410"/>
      <c r="RI94" s="898"/>
      <c r="RJ94" s="898"/>
      <c r="RK94" s="934"/>
      <c r="RL94" s="934"/>
      <c r="RM94" s="934"/>
      <c r="RN94" s="934"/>
      <c r="RO94" s="935"/>
      <c r="RP94" s="936"/>
      <c r="RS94" s="405"/>
      <c r="RT94" s="406"/>
      <c r="RU94" s="407"/>
      <c r="RV94" s="408"/>
      <c r="RW94" s="409"/>
      <c r="RX94" s="410"/>
      <c r="RY94" s="410"/>
      <c r="RZ94" s="898"/>
      <c r="SA94" s="898"/>
      <c r="SB94" s="934"/>
      <c r="SC94" s="934"/>
      <c r="SD94" s="934"/>
      <c r="SE94" s="934"/>
      <c r="SF94" s="935"/>
      <c r="SG94" s="936"/>
      <c r="SJ94" s="405"/>
      <c r="SK94" s="406"/>
      <c r="SL94" s="407"/>
      <c r="SM94" s="408"/>
      <c r="SN94" s="409"/>
      <c r="SO94" s="410"/>
      <c r="SP94" s="410"/>
      <c r="SQ94" s="898"/>
      <c r="SR94" s="898"/>
      <c r="SS94" s="934"/>
      <c r="ST94" s="934"/>
      <c r="SU94" s="934"/>
      <c r="SV94" s="934"/>
      <c r="SW94" s="935"/>
      <c r="SX94" s="936"/>
    </row>
    <row r="95" spans="2:518" ht="88.5" customHeight="1" thickTop="1" thickBot="1">
      <c r="B95" s="1109" t="s">
        <v>822</v>
      </c>
      <c r="C95" s="1067" t="s">
        <v>469</v>
      </c>
      <c r="D95" s="1068" t="s">
        <v>148</v>
      </c>
      <c r="E95" s="1110">
        <f>95+7</f>
        <v>102</v>
      </c>
      <c r="F95" s="1033"/>
      <c r="G95" s="1111">
        <f>ROUND(E95*F95,0)</f>
        <v>0</v>
      </c>
      <c r="H95" s="1016"/>
      <c r="K95" s="1109" t="s">
        <v>822</v>
      </c>
      <c r="L95" s="1067" t="s">
        <v>469</v>
      </c>
      <c r="M95" s="1068" t="s">
        <v>148</v>
      </c>
      <c r="N95" s="1110">
        <f>95+7</f>
        <v>102</v>
      </c>
      <c r="O95" s="1070">
        <v>44400</v>
      </c>
      <c r="P95" s="1111">
        <f t="shared" si="1351"/>
        <v>4528800</v>
      </c>
      <c r="Q95" s="1016"/>
      <c r="R95" s="898">
        <f>IF(EXACT(VLOOKUP(K95,OFERTA_0,2,FALSE),L95),1,0)</f>
        <v>1</v>
      </c>
      <c r="S95" s="898">
        <f>IF(EXACT(VLOOKUP(K95,OFERTA_0,3,FALSE),M95),1,0)</f>
        <v>1</v>
      </c>
      <c r="T95" s="899">
        <f>IF(EXACT(VLOOKUP(K95,OFERTA_0,4,FALSE),N95),1,0)</f>
        <v>1</v>
      </c>
      <c r="U95" s="899">
        <f>IF(O95=0,0,1)</f>
        <v>1</v>
      </c>
      <c r="V95" s="899">
        <f>IF(P95=0,0,1)</f>
        <v>1</v>
      </c>
      <c r="W95" s="899">
        <f>PRODUCT(R95:V95)</f>
        <v>1</v>
      </c>
      <c r="X95" s="966">
        <f>ROUND(P95,0)</f>
        <v>4528800</v>
      </c>
      <c r="Y95" s="901">
        <f>P95-X95</f>
        <v>0</v>
      </c>
      <c r="Z95" s="872"/>
      <c r="AA95" s="872"/>
      <c r="AB95" s="1109" t="s">
        <v>822</v>
      </c>
      <c r="AC95" s="1067" t="s">
        <v>469</v>
      </c>
      <c r="AD95" s="1068" t="s">
        <v>148</v>
      </c>
      <c r="AE95" s="1110">
        <f>95+7</f>
        <v>102</v>
      </c>
      <c r="AF95" s="1033">
        <v>75000</v>
      </c>
      <c r="AG95" s="1111">
        <f t="shared" si="1352"/>
        <v>7650000</v>
      </c>
      <c r="AH95" s="1016"/>
      <c r="AI95" s="898">
        <f>IF(EXACT(VLOOKUP(AB95,OFERTA_0,2,FALSE),AC95),1,0)</f>
        <v>1</v>
      </c>
      <c r="AJ95" s="898">
        <f>IF(EXACT(VLOOKUP(AB95,OFERTA_0,3,FALSE),AD95),1,0)</f>
        <v>1</v>
      </c>
      <c r="AK95" s="899">
        <f>IF(EXACT(VLOOKUP(AB95,OFERTA_0,4,FALSE),AE95),1,0)</f>
        <v>1</v>
      </c>
      <c r="AL95" s="899">
        <f>IF(AF95=0,0,1)</f>
        <v>1</v>
      </c>
      <c r="AM95" s="899">
        <f>IF(AG95=0,0,1)</f>
        <v>1</v>
      </c>
      <c r="AN95" s="899">
        <f>PRODUCT(AI95:AM95)</f>
        <v>1</v>
      </c>
      <c r="AO95" s="966">
        <f>ROUND(AG95,0)</f>
        <v>7650000</v>
      </c>
      <c r="AP95" s="901">
        <f>AG95-AO95</f>
        <v>0</v>
      </c>
      <c r="AQ95" s="872"/>
      <c r="AR95" s="872"/>
      <c r="AS95" s="1109" t="s">
        <v>822</v>
      </c>
      <c r="AT95" s="1071" t="s">
        <v>469</v>
      </c>
      <c r="AU95" s="1068" t="s">
        <v>148</v>
      </c>
      <c r="AV95" s="1110">
        <f>95+7</f>
        <v>102</v>
      </c>
      <c r="AW95" s="1036">
        <v>32000</v>
      </c>
      <c r="AX95" s="1112">
        <f t="shared" si="1353"/>
        <v>3264000</v>
      </c>
      <c r="AY95" s="1016"/>
      <c r="AZ95" s="898">
        <f>IF(EXACT(VLOOKUP(AS95,OFERTA_0,2,FALSE),AT95),1,0)</f>
        <v>1</v>
      </c>
      <c r="BA95" s="898">
        <f>IF(EXACT(VLOOKUP(AS95,OFERTA_0,3,FALSE),AU95),1,0)</f>
        <v>1</v>
      </c>
      <c r="BB95" s="899">
        <f>IF(EXACT(VLOOKUP(AS95,OFERTA_0,4,FALSE),AV95),1,0)</f>
        <v>1</v>
      </c>
      <c r="BC95" s="899">
        <f>IF(AW95=0,0,1)</f>
        <v>1</v>
      </c>
      <c r="BD95" s="899">
        <f>IF(AX95=0,0,1)</f>
        <v>1</v>
      </c>
      <c r="BE95" s="899">
        <f>PRODUCT(AZ95:BD95)</f>
        <v>1</v>
      </c>
      <c r="BF95" s="966">
        <f>ROUND(AX95,0)</f>
        <v>3264000</v>
      </c>
      <c r="BG95" s="901">
        <f>AX95-BF95</f>
        <v>0</v>
      </c>
      <c r="BJ95" s="1109" t="s">
        <v>822</v>
      </c>
      <c r="BK95" s="1067" t="s">
        <v>469</v>
      </c>
      <c r="BL95" s="1068" t="s">
        <v>148</v>
      </c>
      <c r="BM95" s="1110">
        <f>95+7</f>
        <v>102</v>
      </c>
      <c r="BN95" s="1033">
        <v>72500</v>
      </c>
      <c r="BO95" s="1111">
        <f t="shared" si="1354"/>
        <v>7395000</v>
      </c>
      <c r="BP95" s="1016"/>
      <c r="BQ95" s="898">
        <f>IF(EXACT(VLOOKUP(BJ95,OFERTA_0,2,FALSE),BK95),1,0)</f>
        <v>1</v>
      </c>
      <c r="BR95" s="898">
        <f>IF(EXACT(VLOOKUP(BJ95,OFERTA_0,3,FALSE),BL95),1,0)</f>
        <v>1</v>
      </c>
      <c r="BS95" s="899">
        <f>IF(EXACT(VLOOKUP(BJ95,OFERTA_0,4,FALSE),BM95),1,0)</f>
        <v>1</v>
      </c>
      <c r="BT95" s="899">
        <f>IF(BN95=0,0,1)</f>
        <v>1</v>
      </c>
      <c r="BU95" s="899">
        <f>IF(BO95=0,0,1)</f>
        <v>1</v>
      </c>
      <c r="BV95" s="899">
        <f>PRODUCT(BQ95:BU95)</f>
        <v>1</v>
      </c>
      <c r="BW95" s="966">
        <f>ROUND(BO95,0)</f>
        <v>7395000</v>
      </c>
      <c r="BX95" s="901">
        <f>BO95-BW95</f>
        <v>0</v>
      </c>
      <c r="CA95" s="1109" t="s">
        <v>822</v>
      </c>
      <c r="CB95" s="1067" t="s">
        <v>469</v>
      </c>
      <c r="CC95" s="1068" t="s">
        <v>148</v>
      </c>
      <c r="CD95" s="1110">
        <f>95+7</f>
        <v>102</v>
      </c>
      <c r="CE95" s="1033">
        <v>43942</v>
      </c>
      <c r="CF95" s="1111">
        <f t="shared" si="1355"/>
        <v>4482084</v>
      </c>
      <c r="CG95" s="1016"/>
      <c r="CH95" s="898">
        <f>IF(EXACT(VLOOKUP(CA95,OFERTA_0,2,FALSE),CB95),1,0)</f>
        <v>1</v>
      </c>
      <c r="CI95" s="898">
        <f>IF(EXACT(VLOOKUP(CA95,OFERTA_0,3,FALSE),CC95),1,0)</f>
        <v>1</v>
      </c>
      <c r="CJ95" s="899">
        <f>IF(EXACT(VLOOKUP(CA95,OFERTA_0,4,FALSE),CD95),1,0)</f>
        <v>1</v>
      </c>
      <c r="CK95" s="899">
        <f>IF(CE95=0,0,1)</f>
        <v>1</v>
      </c>
      <c r="CL95" s="899">
        <f>IF(CF95=0,0,1)</f>
        <v>1</v>
      </c>
      <c r="CM95" s="899">
        <f>PRODUCT(CH95:CL95)</f>
        <v>1</v>
      </c>
      <c r="CN95" s="966">
        <f>ROUND(CF95,0)</f>
        <v>4482084</v>
      </c>
      <c r="CO95" s="901">
        <f>CF95-CN95</f>
        <v>0</v>
      </c>
      <c r="CR95" s="1109" t="s">
        <v>822</v>
      </c>
      <c r="CS95" s="1067" t="s">
        <v>469</v>
      </c>
      <c r="CT95" s="1068" t="s">
        <v>148</v>
      </c>
      <c r="CU95" s="1110">
        <f>95+7</f>
        <v>102</v>
      </c>
      <c r="CV95" s="1033">
        <v>189000</v>
      </c>
      <c r="CW95" s="1111">
        <f t="shared" si="1356"/>
        <v>19278000</v>
      </c>
      <c r="CX95" s="1016"/>
      <c r="CY95" s="898">
        <f>IF(EXACT(VLOOKUP(CR95,OFERTA_0,2,FALSE),CS95),1,0)</f>
        <v>1</v>
      </c>
      <c r="CZ95" s="898">
        <f>IF(EXACT(VLOOKUP(CR95,OFERTA_0,3,FALSE),CT95),1,0)</f>
        <v>1</v>
      </c>
      <c r="DA95" s="899">
        <f>IF(EXACT(VLOOKUP(CR95,OFERTA_0,4,FALSE),CU95),1,0)</f>
        <v>1</v>
      </c>
      <c r="DB95" s="899">
        <f>IF(CV95=0,0,1)</f>
        <v>1</v>
      </c>
      <c r="DC95" s="899">
        <f>IF(CW95=0,0,1)</f>
        <v>1</v>
      </c>
      <c r="DD95" s="899">
        <f>PRODUCT(CY95:DC95)</f>
        <v>1</v>
      </c>
      <c r="DE95" s="966">
        <f>ROUND(CW95,0)</f>
        <v>19278000</v>
      </c>
      <c r="DF95" s="901">
        <f>CW95-DE95</f>
        <v>0</v>
      </c>
      <c r="DI95" s="1109" t="s">
        <v>822</v>
      </c>
      <c r="DJ95" s="1067" t="s">
        <v>469</v>
      </c>
      <c r="DK95" s="1068" t="s">
        <v>148</v>
      </c>
      <c r="DL95" s="1110">
        <f>95+7</f>
        <v>102</v>
      </c>
      <c r="DM95" s="1033">
        <v>24900</v>
      </c>
      <c r="DN95" s="1111">
        <f t="shared" si="1357"/>
        <v>2539800</v>
      </c>
      <c r="DO95" s="1016"/>
      <c r="DP95" s="898">
        <f>IF(EXACT(VLOOKUP(DI95,OFERTA_0,2,FALSE),DJ95),1,0)</f>
        <v>1</v>
      </c>
      <c r="DQ95" s="898">
        <f>IF(EXACT(VLOOKUP(DI95,OFERTA_0,3,FALSE),DK95),1,0)</f>
        <v>1</v>
      </c>
      <c r="DR95" s="899">
        <f>IF(EXACT(VLOOKUP(DI95,OFERTA_0,4,FALSE),DL95),1,0)</f>
        <v>1</v>
      </c>
      <c r="DS95" s="899">
        <f>IF(DM95=0,0,1)</f>
        <v>1</v>
      </c>
      <c r="DT95" s="899">
        <f>IF(DN95=0,0,1)</f>
        <v>1</v>
      </c>
      <c r="DU95" s="899">
        <f>PRODUCT(DP95:DT95)</f>
        <v>1</v>
      </c>
      <c r="DV95" s="966">
        <f>ROUND(DN95,0)</f>
        <v>2539800</v>
      </c>
      <c r="DW95" s="901">
        <f>DN95-DV95</f>
        <v>0</v>
      </c>
      <c r="DZ95" s="1109" t="s">
        <v>822</v>
      </c>
      <c r="EA95" s="1067" t="s">
        <v>469</v>
      </c>
      <c r="EB95" s="1068" t="s">
        <v>148</v>
      </c>
      <c r="EC95" s="1110">
        <f>95+7</f>
        <v>102</v>
      </c>
      <c r="ED95" s="1033">
        <v>48450</v>
      </c>
      <c r="EE95" s="1111">
        <f t="shared" si="1358"/>
        <v>4941900</v>
      </c>
      <c r="EF95" s="1016"/>
      <c r="EG95" s="898">
        <f>IF(EXACT(VLOOKUP(DZ95,OFERTA_0,2,FALSE),EA95),1,0)</f>
        <v>1</v>
      </c>
      <c r="EH95" s="898">
        <f>IF(EXACT(VLOOKUP(DZ95,OFERTA_0,3,FALSE),EB95),1,0)</f>
        <v>1</v>
      </c>
      <c r="EI95" s="899">
        <f>IF(EXACT(VLOOKUP(DZ95,OFERTA_0,4,FALSE),EC95),1,0)</f>
        <v>1</v>
      </c>
      <c r="EJ95" s="899">
        <f>IF(ED95=0,0,1)</f>
        <v>1</v>
      </c>
      <c r="EK95" s="899">
        <f>IF(EE95=0,0,1)</f>
        <v>1</v>
      </c>
      <c r="EL95" s="899">
        <f>PRODUCT(EG95:EK95)</f>
        <v>1</v>
      </c>
      <c r="EM95" s="966">
        <f>ROUND(EE95,0)</f>
        <v>4941900</v>
      </c>
      <c r="EN95" s="901">
        <f>EE95-EM95</f>
        <v>0</v>
      </c>
      <c r="EQ95" s="1109" t="s">
        <v>822</v>
      </c>
      <c r="ER95" s="1067" t="s">
        <v>469</v>
      </c>
      <c r="ES95" s="1068" t="s">
        <v>148</v>
      </c>
      <c r="ET95" s="1110">
        <f>95+7</f>
        <v>102</v>
      </c>
      <c r="EU95" s="1033">
        <v>44100</v>
      </c>
      <c r="EV95" s="1111">
        <f t="shared" si="1359"/>
        <v>4498200</v>
      </c>
      <c r="EW95" s="1016"/>
      <c r="EX95" s="898">
        <f>IF(EXACT(VLOOKUP(EQ95,OFERTA_0,2,FALSE),ER95),1,0)</f>
        <v>1</v>
      </c>
      <c r="EY95" s="898">
        <f>IF(EXACT(VLOOKUP(EQ95,OFERTA_0,3,FALSE),ES95),1,0)</f>
        <v>1</v>
      </c>
      <c r="EZ95" s="899">
        <f>IF(EXACT(VLOOKUP(EQ95,OFERTA_0,4,FALSE),ET95),1,0)</f>
        <v>1</v>
      </c>
      <c r="FA95" s="899">
        <f>IF(EU95=0,0,1)</f>
        <v>1</v>
      </c>
      <c r="FB95" s="899">
        <f>IF(EV95=0,0,1)</f>
        <v>1</v>
      </c>
      <c r="FC95" s="899">
        <f>PRODUCT(EX95:FB95)</f>
        <v>1</v>
      </c>
      <c r="FD95" s="966">
        <f>ROUND(EV95,0)</f>
        <v>4498200</v>
      </c>
      <c r="FE95" s="901">
        <f>EV95-FD95</f>
        <v>0</v>
      </c>
      <c r="FH95" s="1109"/>
      <c r="FI95" s="1067"/>
      <c r="FJ95" s="1068"/>
      <c r="FK95" s="1110"/>
      <c r="FL95" s="1033"/>
      <c r="FM95" s="1111">
        <f t="shared" si="1360"/>
        <v>0</v>
      </c>
      <c r="FN95" s="1016"/>
      <c r="FO95" s="898" t="e">
        <f>IF(EXACT(VLOOKUP(FH95,OFERTA_0,2,FALSE),FI95),1,0)</f>
        <v>#N/A</v>
      </c>
      <c r="FP95" s="898" t="e">
        <f>IF(EXACT(VLOOKUP(FH95,OFERTA_0,3,FALSE),FJ95),1,0)</f>
        <v>#N/A</v>
      </c>
      <c r="FQ95" s="899" t="e">
        <f>IF(EXACT(VLOOKUP(FH95,OFERTA_0,4,FALSE),FK95),1,0)</f>
        <v>#N/A</v>
      </c>
      <c r="FR95" s="899">
        <f>IF(FL95=0,0,1)</f>
        <v>0</v>
      </c>
      <c r="FS95" s="899">
        <f>IF(FM95=0,0,1)</f>
        <v>0</v>
      </c>
      <c r="FT95" s="899" t="e">
        <f>PRODUCT(FO95:FS95)</f>
        <v>#N/A</v>
      </c>
      <c r="FU95" s="966">
        <f>ROUND(FM95,0)</f>
        <v>0</v>
      </c>
      <c r="FV95" s="901">
        <f>FM95-FU95</f>
        <v>0</v>
      </c>
      <c r="FY95" s="1109" t="s">
        <v>822</v>
      </c>
      <c r="FZ95" s="1067" t="s">
        <v>469</v>
      </c>
      <c r="GA95" s="1068" t="s">
        <v>148</v>
      </c>
      <c r="GB95" s="1110">
        <f>95+7</f>
        <v>102</v>
      </c>
      <c r="GC95" s="1070">
        <v>44000</v>
      </c>
      <c r="GD95" s="1111">
        <f t="shared" si="1361"/>
        <v>4488000</v>
      </c>
      <c r="GE95" s="1016"/>
      <c r="GF95" s="898">
        <f>IF(EXACT(VLOOKUP(FY95,OFERTA_0,2,FALSE),FZ95),1,0)</f>
        <v>1</v>
      </c>
      <c r="GG95" s="898">
        <f>IF(EXACT(VLOOKUP(FY95,OFERTA_0,3,FALSE),GA95),1,0)</f>
        <v>1</v>
      </c>
      <c r="GH95" s="899">
        <f>IF(EXACT(VLOOKUP(FY95,OFERTA_0,4,FALSE),GB95),1,0)</f>
        <v>1</v>
      </c>
      <c r="GI95" s="899">
        <f>IF(GC95=0,0,1)</f>
        <v>1</v>
      </c>
      <c r="GJ95" s="899">
        <f>IF(GD95=0,0,1)</f>
        <v>1</v>
      </c>
      <c r="GK95" s="899">
        <f>PRODUCT(GF95:GJ95)</f>
        <v>1</v>
      </c>
      <c r="GL95" s="966">
        <f>ROUND(GD95,0)</f>
        <v>4488000</v>
      </c>
      <c r="GM95" s="901">
        <f>GD95-GL95</f>
        <v>0</v>
      </c>
      <c r="GP95" s="1109" t="s">
        <v>822</v>
      </c>
      <c r="GQ95" s="1067" t="s">
        <v>469</v>
      </c>
      <c r="GR95" s="1068" t="s">
        <v>148</v>
      </c>
      <c r="GS95" s="1110">
        <f>95+7</f>
        <v>102</v>
      </c>
      <c r="GT95" s="1033">
        <v>44200</v>
      </c>
      <c r="GU95" s="1111">
        <f t="shared" si="1362"/>
        <v>4508400</v>
      </c>
      <c r="GV95" s="1016"/>
      <c r="GW95" s="898">
        <f>IF(EXACT(VLOOKUP(GP95,OFERTA_0,2,FALSE),GQ95),1,0)</f>
        <v>1</v>
      </c>
      <c r="GX95" s="898">
        <f>IF(EXACT(VLOOKUP(GP95,OFERTA_0,3,FALSE),GR95),1,0)</f>
        <v>1</v>
      </c>
      <c r="GY95" s="899">
        <f>IF(EXACT(VLOOKUP(GP95,OFERTA_0,4,FALSE),GS95),1,0)</f>
        <v>1</v>
      </c>
      <c r="GZ95" s="899">
        <f>IF(GT95=0,0,1)</f>
        <v>1</v>
      </c>
      <c r="HA95" s="899">
        <f>IF(GU95=0,0,1)</f>
        <v>1</v>
      </c>
      <c r="HB95" s="899">
        <f>PRODUCT(GW95:HA95)</f>
        <v>1</v>
      </c>
      <c r="HC95" s="966">
        <f>ROUND(GU95,0)</f>
        <v>4508400</v>
      </c>
      <c r="HD95" s="901">
        <f>GU95-HC95</f>
        <v>0</v>
      </c>
      <c r="HG95" s="1109" t="s">
        <v>822</v>
      </c>
      <c r="HH95" s="1067" t="s">
        <v>469</v>
      </c>
      <c r="HI95" s="1068" t="s">
        <v>148</v>
      </c>
      <c r="HJ95" s="1110">
        <f>95+7</f>
        <v>102</v>
      </c>
      <c r="HK95" s="1033">
        <v>95486</v>
      </c>
      <c r="HL95" s="1111">
        <f t="shared" ref="HL95" si="1375">ROUND(HJ95*HK95,0)</f>
        <v>9739572</v>
      </c>
      <c r="HM95" s="1016"/>
      <c r="HN95" s="898">
        <f>IF(EXACT(VLOOKUP(HG95,OFERTA_0,2,FALSE),HH95),1,0)</f>
        <v>1</v>
      </c>
      <c r="HO95" s="898">
        <f>IF(EXACT(VLOOKUP(HG95,OFERTA_0,3,FALSE),HI95),1,0)</f>
        <v>1</v>
      </c>
      <c r="HP95" s="899">
        <f>IF(EXACT(VLOOKUP(HG95,OFERTA_0,4,FALSE),HJ95),1,0)</f>
        <v>1</v>
      </c>
      <c r="HQ95" s="899">
        <f>IF(HK95=0,0,1)</f>
        <v>1</v>
      </c>
      <c r="HR95" s="899">
        <f>IF(HL95=0,0,1)</f>
        <v>1</v>
      </c>
      <c r="HS95" s="899">
        <f>PRODUCT(HN95:HR95)</f>
        <v>1</v>
      </c>
      <c r="HT95" s="966">
        <f>ROUND(HL95,0)</f>
        <v>9739572</v>
      </c>
      <c r="HU95" s="901">
        <f>HL95-HT95</f>
        <v>0</v>
      </c>
      <c r="HX95" s="1109" t="s">
        <v>822</v>
      </c>
      <c r="HY95" s="1067" t="s">
        <v>469</v>
      </c>
      <c r="HZ95" s="1068" t="s">
        <v>148</v>
      </c>
      <c r="IA95" s="1110">
        <f>95+7</f>
        <v>102</v>
      </c>
      <c r="IB95" s="1037">
        <v>105000</v>
      </c>
      <c r="IC95" s="1113">
        <f t="shared" si="1363"/>
        <v>10710000</v>
      </c>
      <c r="ID95" s="1016"/>
      <c r="IE95" s="898">
        <f>IF(EXACT(VLOOKUP(HX95,OFERTA_0,2,FALSE),HY95),1,0)</f>
        <v>1</v>
      </c>
      <c r="IF95" s="898">
        <f>IF(EXACT(VLOOKUP(HX95,OFERTA_0,3,FALSE),HZ95),1,0)</f>
        <v>1</v>
      </c>
      <c r="IG95" s="899">
        <f>IF(EXACT(VLOOKUP(HX95,OFERTA_0,4,FALSE),IA95),1,0)</f>
        <v>1</v>
      </c>
      <c r="IH95" s="899">
        <f>IF(IB95=0,0,1)</f>
        <v>1</v>
      </c>
      <c r="II95" s="899">
        <f>IF(IC95=0,0,1)</f>
        <v>1</v>
      </c>
      <c r="IJ95" s="899">
        <f>PRODUCT(IE95:II95)</f>
        <v>1</v>
      </c>
      <c r="IK95" s="966">
        <f>ROUND(IC95,0)</f>
        <v>10710000</v>
      </c>
      <c r="IL95" s="901">
        <f>IC95-IK95</f>
        <v>0</v>
      </c>
      <c r="IO95" s="1109" t="s">
        <v>822</v>
      </c>
      <c r="IP95" s="1067" t="s">
        <v>469</v>
      </c>
      <c r="IQ95" s="1068" t="s">
        <v>148</v>
      </c>
      <c r="IR95" s="1110">
        <f>95+7</f>
        <v>102</v>
      </c>
      <c r="IS95" s="1033">
        <v>43500</v>
      </c>
      <c r="IT95" s="1111">
        <f t="shared" si="1364"/>
        <v>4437000</v>
      </c>
      <c r="IU95" s="1016"/>
      <c r="IV95" s="898">
        <f>IF(EXACT(VLOOKUP(IO95,OFERTA_0,2,FALSE),IP95),1,0)</f>
        <v>1</v>
      </c>
      <c r="IW95" s="898">
        <f>IF(EXACT(VLOOKUP(IO95,OFERTA_0,3,FALSE),IQ95),1,0)</f>
        <v>1</v>
      </c>
      <c r="IX95" s="899">
        <f>IF(EXACT(VLOOKUP(IO95,OFERTA_0,4,FALSE),IR95),1,0)</f>
        <v>1</v>
      </c>
      <c r="IY95" s="899">
        <f>IF(IS95=0,0,1)</f>
        <v>1</v>
      </c>
      <c r="IZ95" s="899">
        <f>IF(IT95=0,0,1)</f>
        <v>1</v>
      </c>
      <c r="JA95" s="899">
        <f>PRODUCT(IV95:IZ95)</f>
        <v>1</v>
      </c>
      <c r="JB95" s="966">
        <f>ROUND(IT95,0)</f>
        <v>4437000</v>
      </c>
      <c r="JC95" s="901">
        <f>IT95-JB95</f>
        <v>0</v>
      </c>
      <c r="JF95" s="1109" t="s">
        <v>822</v>
      </c>
      <c r="JG95" s="1067" t="s">
        <v>469</v>
      </c>
      <c r="JH95" s="1068" t="s">
        <v>148</v>
      </c>
      <c r="JI95" s="1110">
        <f>95+7</f>
        <v>102</v>
      </c>
      <c r="JJ95" s="1033">
        <v>36000</v>
      </c>
      <c r="JK95" s="1111">
        <f t="shared" si="1365"/>
        <v>3672000</v>
      </c>
      <c r="JL95" s="1016"/>
      <c r="JM95" s="898">
        <f>IF(EXACT(VLOOKUP(JF95,OFERTA_0,2,FALSE),JG95),1,0)</f>
        <v>1</v>
      </c>
      <c r="JN95" s="898">
        <f>IF(EXACT(VLOOKUP(JF95,OFERTA_0,3,FALSE),JH95),1,0)</f>
        <v>1</v>
      </c>
      <c r="JO95" s="899">
        <f>IF(EXACT(VLOOKUP(JF95,OFERTA_0,4,FALSE),JI95),1,0)</f>
        <v>1</v>
      </c>
      <c r="JP95" s="899">
        <f>IF(JJ95=0,0,1)</f>
        <v>1</v>
      </c>
      <c r="JQ95" s="899">
        <f>IF(JK95=0,0,1)</f>
        <v>1</v>
      </c>
      <c r="JR95" s="899">
        <f>PRODUCT(JM95:JQ95)</f>
        <v>1</v>
      </c>
      <c r="JS95" s="966">
        <f>ROUND(JK95,0)</f>
        <v>3672000</v>
      </c>
      <c r="JT95" s="901">
        <f>JK95-JS95</f>
        <v>0</v>
      </c>
      <c r="JW95" s="1109" t="s">
        <v>822</v>
      </c>
      <c r="JX95" s="1067" t="s">
        <v>469</v>
      </c>
      <c r="JY95" s="1068" t="s">
        <v>148</v>
      </c>
      <c r="JZ95" s="1110">
        <f>95+7</f>
        <v>102</v>
      </c>
      <c r="KA95" s="1033">
        <v>82592.917200000011</v>
      </c>
      <c r="KB95" s="1111">
        <f t="shared" si="1366"/>
        <v>8424478</v>
      </c>
      <c r="KC95" s="1016"/>
      <c r="KD95" s="898">
        <f>IF(EXACT(VLOOKUP(JW95,OFERTA_0,2,FALSE),JX95),1,0)</f>
        <v>1</v>
      </c>
      <c r="KE95" s="898">
        <f>IF(EXACT(VLOOKUP(JW95,OFERTA_0,3,FALSE),JY95),1,0)</f>
        <v>1</v>
      </c>
      <c r="KF95" s="899">
        <f>IF(EXACT(VLOOKUP(JW95,OFERTA_0,4,FALSE),JZ95),1,0)</f>
        <v>1</v>
      </c>
      <c r="KG95" s="899">
        <f>IF(KA95=0,0,1)</f>
        <v>1</v>
      </c>
      <c r="KH95" s="899">
        <f>IF(KB95=0,0,1)</f>
        <v>1</v>
      </c>
      <c r="KI95" s="899">
        <f>PRODUCT(KD95:KH95)</f>
        <v>1</v>
      </c>
      <c r="KJ95" s="966">
        <f>ROUND(KB95,0)</f>
        <v>8424478</v>
      </c>
      <c r="KK95" s="901">
        <f>KB95-KJ95</f>
        <v>0</v>
      </c>
      <c r="KN95" s="1109" t="s">
        <v>822</v>
      </c>
      <c r="KO95" s="1067" t="s">
        <v>469</v>
      </c>
      <c r="KP95" s="1068" t="s">
        <v>148</v>
      </c>
      <c r="KQ95" s="1110">
        <f>95+7</f>
        <v>102</v>
      </c>
      <c r="KR95" s="1033">
        <v>64048</v>
      </c>
      <c r="KS95" s="1111">
        <f t="shared" si="1367"/>
        <v>6532896</v>
      </c>
      <c r="KT95" s="1016"/>
      <c r="KU95" s="898">
        <f>IF(EXACT(VLOOKUP(KN95,OFERTA_0,2,FALSE),KO95),1,0)</f>
        <v>1</v>
      </c>
      <c r="KV95" s="898">
        <f>IF(EXACT(VLOOKUP(KN95,OFERTA_0,3,FALSE),KP95),1,0)</f>
        <v>1</v>
      </c>
      <c r="KW95" s="899">
        <f>IF(EXACT(VLOOKUP(KN95,OFERTA_0,4,FALSE),KQ95),1,0)</f>
        <v>1</v>
      </c>
      <c r="KX95" s="899">
        <f>IF(KR95=0,0,1)</f>
        <v>1</v>
      </c>
      <c r="KY95" s="899">
        <f>IF(KS95=0,0,1)</f>
        <v>1</v>
      </c>
      <c r="KZ95" s="899">
        <f>PRODUCT(KU95:KY95)</f>
        <v>1</v>
      </c>
      <c r="LA95" s="966">
        <f>ROUND(KS95,0)</f>
        <v>6532896</v>
      </c>
      <c r="LB95" s="901">
        <f>KS95-LA95</f>
        <v>0</v>
      </c>
      <c r="LE95" s="1109" t="s">
        <v>822</v>
      </c>
      <c r="LF95" s="1067" t="s">
        <v>469</v>
      </c>
      <c r="LG95" s="1068" t="s">
        <v>148</v>
      </c>
      <c r="LH95" s="1110">
        <f>95+7</f>
        <v>102</v>
      </c>
      <c r="LI95" s="1038">
        <v>59820</v>
      </c>
      <c r="LJ95" s="1114">
        <f t="shared" si="1368"/>
        <v>6101640</v>
      </c>
      <c r="LK95" s="1016"/>
      <c r="LL95" s="898">
        <f>IF(EXACT(VLOOKUP(LE95,OFERTA_0,2,FALSE),LF95),1,0)</f>
        <v>1</v>
      </c>
      <c r="LM95" s="898">
        <f>IF(EXACT(VLOOKUP(LE95,OFERTA_0,3,FALSE),LG95),1,0)</f>
        <v>1</v>
      </c>
      <c r="LN95" s="899">
        <f>IF(EXACT(VLOOKUP(LE95,OFERTA_0,4,FALSE),LH95),1,0)</f>
        <v>1</v>
      </c>
      <c r="LO95" s="899">
        <f>IF(LI95=0,0,1)</f>
        <v>1</v>
      </c>
      <c r="LP95" s="899">
        <f>IF(LJ95=0,0,1)</f>
        <v>1</v>
      </c>
      <c r="LQ95" s="899">
        <f>PRODUCT(LL95:LP95)</f>
        <v>1</v>
      </c>
      <c r="LR95" s="966">
        <f>ROUND(LJ95,0)</f>
        <v>6101640</v>
      </c>
      <c r="LS95" s="901">
        <f>LJ95-LR95</f>
        <v>0</v>
      </c>
      <c r="LV95" s="1109" t="s">
        <v>822</v>
      </c>
      <c r="LW95" s="1067" t="s">
        <v>469</v>
      </c>
      <c r="LX95" s="1068" t="s">
        <v>148</v>
      </c>
      <c r="LY95" s="1110">
        <f>95+7</f>
        <v>102</v>
      </c>
      <c r="LZ95" s="1033">
        <v>22750</v>
      </c>
      <c r="MA95" s="1111">
        <f t="shared" si="1369"/>
        <v>2320500</v>
      </c>
      <c r="MB95" s="1016"/>
      <c r="MC95" s="898">
        <f>IF(EXACT(VLOOKUP(LV95,OFERTA_0,2,FALSE),LW95),1,0)</f>
        <v>1</v>
      </c>
      <c r="MD95" s="898">
        <f>IF(EXACT(VLOOKUP(LV95,OFERTA_0,3,FALSE),LX95),1,0)</f>
        <v>1</v>
      </c>
      <c r="ME95" s="899">
        <f>IF(EXACT(VLOOKUP(LV95,OFERTA_0,4,FALSE),LY95),1,0)</f>
        <v>1</v>
      </c>
      <c r="MF95" s="899">
        <f>IF(LZ95=0,0,1)</f>
        <v>1</v>
      </c>
      <c r="MG95" s="899">
        <f>IF(MA95=0,0,1)</f>
        <v>1</v>
      </c>
      <c r="MH95" s="899">
        <f>PRODUCT(MC95:MG95)</f>
        <v>1</v>
      </c>
      <c r="MI95" s="966">
        <f>ROUND(MA95,0)</f>
        <v>2320500</v>
      </c>
      <c r="MJ95" s="901">
        <f>MA95-MI95</f>
        <v>0</v>
      </c>
      <c r="MM95" s="1109" t="s">
        <v>822</v>
      </c>
      <c r="MN95" s="1067" t="s">
        <v>469</v>
      </c>
      <c r="MO95" s="1068" t="s">
        <v>148</v>
      </c>
      <c r="MP95" s="1110">
        <f>95+7</f>
        <v>102</v>
      </c>
      <c r="MQ95" s="1033">
        <v>95000</v>
      </c>
      <c r="MR95" s="1111">
        <f t="shared" si="1370"/>
        <v>9690000</v>
      </c>
      <c r="MS95" s="1016"/>
      <c r="MT95" s="898">
        <f>IF(EXACT(VLOOKUP(MM95,OFERTA_0,2,FALSE),MN95),1,0)</f>
        <v>1</v>
      </c>
      <c r="MU95" s="898">
        <f>IF(EXACT(VLOOKUP(MM95,OFERTA_0,3,FALSE),MO95),1,0)</f>
        <v>1</v>
      </c>
      <c r="MV95" s="899">
        <f>IF(EXACT(VLOOKUP(MM95,OFERTA_0,4,FALSE),MP95),1,0)</f>
        <v>1</v>
      </c>
      <c r="MW95" s="899">
        <f>IF(MQ95=0,0,1)</f>
        <v>1</v>
      </c>
      <c r="MX95" s="899">
        <f>IF(MR95=0,0,1)</f>
        <v>1</v>
      </c>
      <c r="MY95" s="899">
        <f>PRODUCT(MT95:MX95)</f>
        <v>1</v>
      </c>
      <c r="MZ95" s="966">
        <f>ROUND(MR95,0)</f>
        <v>9690000</v>
      </c>
      <c r="NA95" s="901">
        <f>MR95-MZ95</f>
        <v>0</v>
      </c>
      <c r="ND95" s="975" t="s">
        <v>822</v>
      </c>
      <c r="NE95" s="976" t="s">
        <v>469</v>
      </c>
      <c r="NF95" s="977" t="s">
        <v>148</v>
      </c>
      <c r="NG95" s="978">
        <f>95+7</f>
        <v>102</v>
      </c>
      <c r="NH95" s="979">
        <v>124344</v>
      </c>
      <c r="NI95" s="1055">
        <v>12683088</v>
      </c>
      <c r="NJ95" s="1016"/>
      <c r="NK95" s="898">
        <f>IF(EXACT(VLOOKUP(ND95,OFERTA_0,2,FALSE),NE95),1,0)</f>
        <v>1</v>
      </c>
      <c r="NL95" s="898">
        <f>IF(EXACT(VLOOKUP(ND95,OFERTA_0,3,FALSE),NF95),1,0)</f>
        <v>1</v>
      </c>
      <c r="NM95" s="899">
        <f>IF(EXACT(VLOOKUP(ND95,OFERTA_0,4,FALSE),NG95),1,0)</f>
        <v>1</v>
      </c>
      <c r="NN95" s="899">
        <f>IF(NH95=0,0,1)</f>
        <v>1</v>
      </c>
      <c r="NO95" s="899">
        <f>IF(NI95=0,0,1)</f>
        <v>1</v>
      </c>
      <c r="NP95" s="899">
        <f>PRODUCT(NK95:NO95)</f>
        <v>1</v>
      </c>
      <c r="NQ95" s="966">
        <f>ROUND(NI95,0)</f>
        <v>12683088</v>
      </c>
      <c r="NR95" s="901">
        <f>NI95-NQ95</f>
        <v>0</v>
      </c>
      <c r="NU95" s="981" t="s">
        <v>822</v>
      </c>
      <c r="NV95" s="982" t="s">
        <v>469</v>
      </c>
      <c r="NW95" s="983" t="s">
        <v>148</v>
      </c>
      <c r="NX95" s="984">
        <f>95+7</f>
        <v>102</v>
      </c>
      <c r="NY95" s="1041">
        <v>125600</v>
      </c>
      <c r="NZ95" s="1056">
        <f t="shared" si="1371"/>
        <v>12811200</v>
      </c>
      <c r="OA95" s="1016"/>
      <c r="OB95" s="898">
        <f>IF(EXACT(VLOOKUP(NU95,OFERTA_0,2,FALSE),NV95),1,0)</f>
        <v>1</v>
      </c>
      <c r="OC95" s="898">
        <f>IF(EXACT(VLOOKUP(NU95,OFERTA_0,3,FALSE),NW95),1,0)</f>
        <v>1</v>
      </c>
      <c r="OD95" s="899">
        <f>IF(EXACT(VLOOKUP(NU95,OFERTA_0,4,FALSE),NX95),1,0)</f>
        <v>1</v>
      </c>
      <c r="OE95" s="899">
        <f>IF(NY95=0,0,1)</f>
        <v>1</v>
      </c>
      <c r="OF95" s="899">
        <f>IF(NZ95=0,0,1)</f>
        <v>1</v>
      </c>
      <c r="OG95" s="899">
        <f>PRODUCT(OB95:OF95)</f>
        <v>1</v>
      </c>
      <c r="OH95" s="966">
        <f>ROUND(NZ95,0)</f>
        <v>12811200</v>
      </c>
      <c r="OI95" s="901">
        <f>NZ95-OH95</f>
        <v>0</v>
      </c>
      <c r="OL95" s="1109" t="s">
        <v>822</v>
      </c>
      <c r="OM95" s="1067" t="s">
        <v>469</v>
      </c>
      <c r="ON95" s="1068" t="s">
        <v>148</v>
      </c>
      <c r="OO95" s="1110">
        <f>95+7</f>
        <v>102</v>
      </c>
      <c r="OP95" s="1033">
        <v>35327</v>
      </c>
      <c r="OQ95" s="1111">
        <f t="shared" si="1372"/>
        <v>3603354</v>
      </c>
      <c r="OR95" s="1016"/>
      <c r="OS95" s="898">
        <f>IF(EXACT(VLOOKUP(OL95,OFERTA_0,2,FALSE),OM95),1,0)</f>
        <v>1</v>
      </c>
      <c r="OT95" s="898">
        <f>IF(EXACT(VLOOKUP(OL95,OFERTA_0,3,FALSE),ON95),1,0)</f>
        <v>1</v>
      </c>
      <c r="OU95" s="899">
        <f>IF(EXACT(VLOOKUP(OL95,OFERTA_0,4,FALSE),OO95),1,0)</f>
        <v>1</v>
      </c>
      <c r="OV95" s="899">
        <f>IF(OP95=0,0,1)</f>
        <v>1</v>
      </c>
      <c r="OW95" s="899">
        <f>IF(OQ95=0,0,1)</f>
        <v>1</v>
      </c>
      <c r="OX95" s="899">
        <f>PRODUCT(OS95:OW95)</f>
        <v>1</v>
      </c>
      <c r="OY95" s="966">
        <f>ROUND(OQ95,0)</f>
        <v>3603354</v>
      </c>
      <c r="OZ95" s="901">
        <f>OQ95-OY95</f>
        <v>0</v>
      </c>
      <c r="PC95" s="1109" t="s">
        <v>822</v>
      </c>
      <c r="PD95" s="1067" t="s">
        <v>469</v>
      </c>
      <c r="PE95" s="1068" t="s">
        <v>148</v>
      </c>
      <c r="PF95" s="1110">
        <v>102</v>
      </c>
      <c r="PG95" s="987">
        <v>21548</v>
      </c>
      <c r="PH95" s="1115">
        <v>2197896</v>
      </c>
      <c r="PI95" s="989"/>
      <c r="PJ95" s="898">
        <f>IF(EXACT(VLOOKUP(PC95,OFERTA_0,2,FALSE),PD95),1,0)</f>
        <v>1</v>
      </c>
      <c r="PK95" s="898">
        <f>IF(EXACT(VLOOKUP(PC95,OFERTA_0,3,FALSE),PE95),1,0)</f>
        <v>1</v>
      </c>
      <c r="PL95" s="899">
        <f>IF(EXACT(VLOOKUP(PC95,OFERTA_0,4,FALSE),PF95),1,0)</f>
        <v>1</v>
      </c>
      <c r="PM95" s="899">
        <f>IF(PG95=0,0,1)</f>
        <v>1</v>
      </c>
      <c r="PN95" s="899">
        <f>IF(PH95=0,0,1)</f>
        <v>1</v>
      </c>
      <c r="PO95" s="899">
        <f>PRODUCT(PJ95:PN95)</f>
        <v>1</v>
      </c>
      <c r="PP95" s="966">
        <f>ROUND(PH95,0)</f>
        <v>2197896</v>
      </c>
      <c r="PQ95" s="901">
        <f>PH95-PP95</f>
        <v>0</v>
      </c>
      <c r="PT95" s="1109" t="s">
        <v>822</v>
      </c>
      <c r="PU95" s="1067" t="s">
        <v>469</v>
      </c>
      <c r="PV95" s="1068" t="s">
        <v>148</v>
      </c>
      <c r="PW95" s="1110">
        <f>95+7</f>
        <v>102</v>
      </c>
      <c r="PX95" s="1033">
        <v>44085</v>
      </c>
      <c r="PY95" s="1111">
        <f t="shared" si="1373"/>
        <v>4496670</v>
      </c>
      <c r="PZ95" s="1016"/>
      <c r="QA95" s="898">
        <f>IF(EXACT(VLOOKUP(PT95,OFERTA_0,2,FALSE),PU95),1,0)</f>
        <v>1</v>
      </c>
      <c r="QB95" s="898">
        <f>IF(EXACT(VLOOKUP(PT95,OFERTA_0,3,FALSE),PV95),1,0)</f>
        <v>1</v>
      </c>
      <c r="QC95" s="899">
        <f>IF(EXACT(VLOOKUP(PT95,OFERTA_0,4,FALSE),PW95),1,0)</f>
        <v>1</v>
      </c>
      <c r="QD95" s="899">
        <f>IF(PX95=0,0,1)</f>
        <v>1</v>
      </c>
      <c r="QE95" s="899">
        <f>IF(PY95=0,0,1)</f>
        <v>1</v>
      </c>
      <c r="QF95" s="899">
        <f>PRODUCT(QA95:QE95)</f>
        <v>1</v>
      </c>
      <c r="QG95" s="966">
        <f>ROUND(PY95,0)</f>
        <v>4496670</v>
      </c>
      <c r="QH95" s="901">
        <f>PY95-QG95</f>
        <v>0</v>
      </c>
      <c r="QK95" s="1109" t="s">
        <v>822</v>
      </c>
      <c r="QL95" s="1067" t="s">
        <v>469</v>
      </c>
      <c r="QM95" s="1068" t="s">
        <v>148</v>
      </c>
      <c r="QN95" s="1110">
        <f>95+7</f>
        <v>102</v>
      </c>
      <c r="QO95" s="1038">
        <v>60119.099999999991</v>
      </c>
      <c r="QP95" s="1114">
        <f t="shared" si="1374"/>
        <v>6132148</v>
      </c>
      <c r="QQ95" s="1016"/>
      <c r="QR95" s="898">
        <f>IF(EXACT(VLOOKUP(QK95,OFERTA_0,2,FALSE),QL95),1,0)</f>
        <v>1</v>
      </c>
      <c r="QS95" s="898">
        <f>IF(EXACT(VLOOKUP(QK95,OFERTA_0,3,FALSE),QM95),1,0)</f>
        <v>1</v>
      </c>
      <c r="QT95" s="899">
        <f>IF(EXACT(VLOOKUP(QK95,OFERTA_0,4,FALSE),QN95),1,0)</f>
        <v>1</v>
      </c>
      <c r="QU95" s="899">
        <f>IF(QO95=0,0,1)</f>
        <v>1</v>
      </c>
      <c r="QV95" s="899">
        <f>IF(QP95=0,0,1)</f>
        <v>1</v>
      </c>
      <c r="QW95" s="899">
        <f>PRODUCT(QR95:QV95)</f>
        <v>1</v>
      </c>
      <c r="QX95" s="966">
        <f>ROUND(QP95,0)</f>
        <v>6132148</v>
      </c>
      <c r="QY95" s="901">
        <f>QP95-QX95</f>
        <v>0</v>
      </c>
      <c r="RB95" s="405"/>
      <c r="RC95" s="406"/>
      <c r="RD95" s="407"/>
      <c r="RE95" s="408"/>
      <c r="RF95" s="409"/>
      <c r="RG95" s="410"/>
      <c r="RH95" s="410"/>
      <c r="RI95" s="898"/>
      <c r="RJ95" s="898"/>
      <c r="RK95" s="934"/>
      <c r="RL95" s="934"/>
      <c r="RM95" s="934"/>
      <c r="RN95" s="934"/>
      <c r="RO95" s="935"/>
      <c r="RP95" s="936"/>
      <c r="RS95" s="405"/>
      <c r="RT95" s="406"/>
      <c r="RU95" s="407"/>
      <c r="RV95" s="408"/>
      <c r="RW95" s="409"/>
      <c r="RX95" s="410"/>
      <c r="RY95" s="410"/>
      <c r="RZ95" s="898"/>
      <c r="SA95" s="898"/>
      <c r="SB95" s="934"/>
      <c r="SC95" s="934"/>
      <c r="SD95" s="934"/>
      <c r="SE95" s="934"/>
      <c r="SF95" s="935"/>
      <c r="SG95" s="936"/>
      <c r="SJ95" s="405"/>
      <c r="SK95" s="406"/>
      <c r="SL95" s="407"/>
      <c r="SM95" s="408"/>
      <c r="SN95" s="409"/>
      <c r="SO95" s="410"/>
      <c r="SP95" s="410"/>
      <c r="SQ95" s="898"/>
      <c r="SR95" s="898"/>
      <c r="SS95" s="934"/>
      <c r="ST95" s="934"/>
      <c r="SU95" s="934"/>
      <c r="SV95" s="934"/>
      <c r="SW95" s="935"/>
      <c r="SX95" s="936"/>
    </row>
    <row r="96" spans="2:518" ht="18.75" thickTop="1" thickBot="1">
      <c r="B96" s="911" t="s">
        <v>823</v>
      </c>
      <c r="C96" s="912" t="s">
        <v>281</v>
      </c>
      <c r="D96" s="913"/>
      <c r="E96" s="914"/>
      <c r="F96" s="915"/>
      <c r="G96" s="916"/>
      <c r="H96" s="917">
        <f>SUM(G97:G98)</f>
        <v>0</v>
      </c>
      <c r="K96" s="911" t="s">
        <v>823</v>
      </c>
      <c r="L96" s="912" t="s">
        <v>281</v>
      </c>
      <c r="M96" s="913"/>
      <c r="N96" s="914"/>
      <c r="O96" s="990"/>
      <c r="P96" s="916"/>
      <c r="Q96" s="917"/>
      <c r="R96" s="898"/>
      <c r="S96" s="898"/>
      <c r="T96" s="934"/>
      <c r="U96" s="934"/>
      <c r="V96" s="934"/>
      <c r="W96" s="934"/>
      <c r="X96" s="935"/>
      <c r="Y96" s="936"/>
      <c r="Z96" s="872"/>
      <c r="AA96" s="872"/>
      <c r="AB96" s="911" t="s">
        <v>823</v>
      </c>
      <c r="AC96" s="912" t="s">
        <v>281</v>
      </c>
      <c r="AD96" s="913"/>
      <c r="AE96" s="914"/>
      <c r="AF96" s="915"/>
      <c r="AG96" s="916"/>
      <c r="AH96" s="917"/>
      <c r="AI96" s="898"/>
      <c r="AJ96" s="898"/>
      <c r="AK96" s="934"/>
      <c r="AL96" s="934"/>
      <c r="AM96" s="934"/>
      <c r="AN96" s="934"/>
      <c r="AO96" s="935"/>
      <c r="AP96" s="936"/>
      <c r="AQ96" s="872"/>
      <c r="AR96" s="872"/>
      <c r="AS96" s="911" t="s">
        <v>823</v>
      </c>
      <c r="AT96" s="991" t="s">
        <v>281</v>
      </c>
      <c r="AU96" s="913"/>
      <c r="AV96" s="914"/>
      <c r="AW96" s="918"/>
      <c r="AX96" s="919"/>
      <c r="AY96" s="917"/>
      <c r="AZ96" s="898"/>
      <c r="BA96" s="898"/>
      <c r="BB96" s="934"/>
      <c r="BC96" s="934"/>
      <c r="BD96" s="934"/>
      <c r="BE96" s="934"/>
      <c r="BF96" s="935"/>
      <c r="BG96" s="936"/>
      <c r="BJ96" s="911" t="s">
        <v>823</v>
      </c>
      <c r="BK96" s="912" t="s">
        <v>281</v>
      </c>
      <c r="BL96" s="913"/>
      <c r="BM96" s="914"/>
      <c r="BN96" s="915"/>
      <c r="BO96" s="916"/>
      <c r="BP96" s="917"/>
      <c r="BQ96" s="898"/>
      <c r="BR96" s="898"/>
      <c r="BS96" s="934"/>
      <c r="BT96" s="934"/>
      <c r="BU96" s="934"/>
      <c r="BV96" s="934"/>
      <c r="BW96" s="935"/>
      <c r="BX96" s="936"/>
      <c r="CA96" s="911" t="s">
        <v>823</v>
      </c>
      <c r="CB96" s="912" t="s">
        <v>281</v>
      </c>
      <c r="CC96" s="913"/>
      <c r="CD96" s="914"/>
      <c r="CE96" s="915"/>
      <c r="CF96" s="916"/>
      <c r="CG96" s="917"/>
      <c r="CH96" s="898"/>
      <c r="CI96" s="898"/>
      <c r="CJ96" s="934"/>
      <c r="CK96" s="934"/>
      <c r="CL96" s="934"/>
      <c r="CM96" s="934"/>
      <c r="CN96" s="935"/>
      <c r="CO96" s="936"/>
      <c r="CR96" s="911" t="s">
        <v>823</v>
      </c>
      <c r="CS96" s="912" t="s">
        <v>281</v>
      </c>
      <c r="CT96" s="913"/>
      <c r="CU96" s="914"/>
      <c r="CV96" s="915"/>
      <c r="CW96" s="916"/>
      <c r="CX96" s="917"/>
      <c r="CY96" s="898"/>
      <c r="CZ96" s="898"/>
      <c r="DA96" s="934"/>
      <c r="DB96" s="934"/>
      <c r="DC96" s="934"/>
      <c r="DD96" s="934"/>
      <c r="DE96" s="935"/>
      <c r="DF96" s="936"/>
      <c r="DI96" s="911" t="s">
        <v>823</v>
      </c>
      <c r="DJ96" s="912" t="s">
        <v>281</v>
      </c>
      <c r="DK96" s="913"/>
      <c r="DL96" s="914"/>
      <c r="DM96" s="915"/>
      <c r="DN96" s="916"/>
      <c r="DO96" s="917"/>
      <c r="DP96" s="898"/>
      <c r="DQ96" s="898"/>
      <c r="DR96" s="934"/>
      <c r="DS96" s="934"/>
      <c r="DT96" s="934"/>
      <c r="DU96" s="934"/>
      <c r="DV96" s="935"/>
      <c r="DW96" s="936"/>
      <c r="DZ96" s="911" t="s">
        <v>823</v>
      </c>
      <c r="EA96" s="912" t="s">
        <v>281</v>
      </c>
      <c r="EB96" s="913"/>
      <c r="EC96" s="914"/>
      <c r="ED96" s="915"/>
      <c r="EE96" s="916"/>
      <c r="EF96" s="917"/>
      <c r="EG96" s="898"/>
      <c r="EH96" s="898"/>
      <c r="EI96" s="934"/>
      <c r="EJ96" s="934"/>
      <c r="EK96" s="934"/>
      <c r="EL96" s="934"/>
      <c r="EM96" s="935"/>
      <c r="EN96" s="936"/>
      <c r="EQ96" s="911" t="s">
        <v>823</v>
      </c>
      <c r="ER96" s="912" t="s">
        <v>281</v>
      </c>
      <c r="ES96" s="913"/>
      <c r="ET96" s="914"/>
      <c r="EU96" s="915"/>
      <c r="EV96" s="916"/>
      <c r="EW96" s="917"/>
      <c r="EX96" s="898"/>
      <c r="EY96" s="898"/>
      <c r="EZ96" s="934"/>
      <c r="FA96" s="934"/>
      <c r="FB96" s="934"/>
      <c r="FC96" s="934"/>
      <c r="FD96" s="935"/>
      <c r="FE96" s="936"/>
      <c r="FH96" s="911"/>
      <c r="FI96" s="912"/>
      <c r="FJ96" s="913"/>
      <c r="FK96" s="914"/>
      <c r="FL96" s="915"/>
      <c r="FM96" s="916"/>
      <c r="FN96" s="917"/>
      <c r="FO96" s="898"/>
      <c r="FP96" s="898"/>
      <c r="FQ96" s="934"/>
      <c r="FR96" s="934"/>
      <c r="FS96" s="934"/>
      <c r="FT96" s="934"/>
      <c r="FU96" s="935"/>
      <c r="FV96" s="936"/>
      <c r="FY96" s="911" t="s">
        <v>823</v>
      </c>
      <c r="FZ96" s="912" t="s">
        <v>281</v>
      </c>
      <c r="GA96" s="913"/>
      <c r="GB96" s="914"/>
      <c r="GC96" s="914"/>
      <c r="GD96" s="916"/>
      <c r="GE96" s="917"/>
      <c r="GF96" s="898"/>
      <c r="GG96" s="898"/>
      <c r="GH96" s="934"/>
      <c r="GI96" s="934"/>
      <c r="GJ96" s="934"/>
      <c r="GK96" s="934"/>
      <c r="GL96" s="935"/>
      <c r="GM96" s="936"/>
      <c r="GP96" s="911" t="s">
        <v>823</v>
      </c>
      <c r="GQ96" s="912" t="s">
        <v>281</v>
      </c>
      <c r="GR96" s="913"/>
      <c r="GS96" s="914"/>
      <c r="GT96" s="915"/>
      <c r="GU96" s="916"/>
      <c r="GV96" s="917"/>
      <c r="GW96" s="898"/>
      <c r="GX96" s="898"/>
      <c r="GY96" s="934"/>
      <c r="GZ96" s="934"/>
      <c r="HA96" s="934"/>
      <c r="HB96" s="934"/>
      <c r="HC96" s="935"/>
      <c r="HD96" s="936"/>
      <c r="HG96" s="911" t="s">
        <v>823</v>
      </c>
      <c r="HH96" s="912" t="s">
        <v>281</v>
      </c>
      <c r="HI96" s="913"/>
      <c r="HJ96" s="914"/>
      <c r="HK96" s="915"/>
      <c r="HL96" s="916"/>
      <c r="HM96" s="917"/>
      <c r="HN96" s="898"/>
      <c r="HO96" s="898"/>
      <c r="HP96" s="934"/>
      <c r="HQ96" s="934"/>
      <c r="HR96" s="934"/>
      <c r="HS96" s="934"/>
      <c r="HT96" s="935"/>
      <c r="HU96" s="936"/>
      <c r="HX96" s="911" t="s">
        <v>823</v>
      </c>
      <c r="HY96" s="912" t="s">
        <v>281</v>
      </c>
      <c r="HZ96" s="913"/>
      <c r="IA96" s="914"/>
      <c r="IB96" s="915"/>
      <c r="IC96" s="916"/>
      <c r="ID96" s="917"/>
      <c r="IE96" s="898"/>
      <c r="IF96" s="898"/>
      <c r="IG96" s="934"/>
      <c r="IH96" s="934"/>
      <c r="II96" s="934"/>
      <c r="IJ96" s="934"/>
      <c r="IK96" s="935"/>
      <c r="IL96" s="936"/>
      <c r="IO96" s="911" t="s">
        <v>823</v>
      </c>
      <c r="IP96" s="912" t="s">
        <v>281</v>
      </c>
      <c r="IQ96" s="913"/>
      <c r="IR96" s="914"/>
      <c r="IS96" s="915"/>
      <c r="IT96" s="916"/>
      <c r="IU96" s="917"/>
      <c r="IV96" s="898"/>
      <c r="IW96" s="898"/>
      <c r="IX96" s="934"/>
      <c r="IY96" s="934"/>
      <c r="IZ96" s="934"/>
      <c r="JA96" s="934"/>
      <c r="JB96" s="935"/>
      <c r="JC96" s="936"/>
      <c r="JF96" s="911" t="s">
        <v>823</v>
      </c>
      <c r="JG96" s="912" t="s">
        <v>281</v>
      </c>
      <c r="JH96" s="913"/>
      <c r="JI96" s="914"/>
      <c r="JJ96" s="915"/>
      <c r="JK96" s="916"/>
      <c r="JL96" s="917"/>
      <c r="JM96" s="898"/>
      <c r="JN96" s="898"/>
      <c r="JO96" s="934"/>
      <c r="JP96" s="934"/>
      <c r="JQ96" s="934"/>
      <c r="JR96" s="934"/>
      <c r="JS96" s="935"/>
      <c r="JT96" s="936"/>
      <c r="JW96" s="911" t="s">
        <v>823</v>
      </c>
      <c r="JX96" s="912" t="s">
        <v>281</v>
      </c>
      <c r="JY96" s="913"/>
      <c r="JZ96" s="914"/>
      <c r="KA96" s="915"/>
      <c r="KB96" s="916"/>
      <c r="KC96" s="917"/>
      <c r="KD96" s="898"/>
      <c r="KE96" s="898"/>
      <c r="KF96" s="934"/>
      <c r="KG96" s="934"/>
      <c r="KH96" s="934"/>
      <c r="KI96" s="934"/>
      <c r="KJ96" s="935"/>
      <c r="KK96" s="936"/>
      <c r="KN96" s="911" t="s">
        <v>823</v>
      </c>
      <c r="KO96" s="912" t="s">
        <v>281</v>
      </c>
      <c r="KP96" s="913"/>
      <c r="KQ96" s="914"/>
      <c r="KR96" s="915"/>
      <c r="KS96" s="916"/>
      <c r="KT96" s="917"/>
      <c r="KU96" s="898"/>
      <c r="KV96" s="898"/>
      <c r="KW96" s="934"/>
      <c r="KX96" s="934"/>
      <c r="KY96" s="934"/>
      <c r="KZ96" s="934"/>
      <c r="LA96" s="935"/>
      <c r="LB96" s="936"/>
      <c r="LE96" s="911" t="s">
        <v>823</v>
      </c>
      <c r="LF96" s="912" t="s">
        <v>281</v>
      </c>
      <c r="LG96" s="913"/>
      <c r="LH96" s="914"/>
      <c r="LI96" s="992">
        <v>0</v>
      </c>
      <c r="LJ96" s="993"/>
      <c r="LK96" s="917"/>
      <c r="LL96" s="898"/>
      <c r="LM96" s="898"/>
      <c r="LN96" s="934"/>
      <c r="LO96" s="934"/>
      <c r="LP96" s="934"/>
      <c r="LQ96" s="934"/>
      <c r="LR96" s="935"/>
      <c r="LS96" s="936"/>
      <c r="LV96" s="911" t="s">
        <v>823</v>
      </c>
      <c r="LW96" s="912" t="s">
        <v>281</v>
      </c>
      <c r="LX96" s="913"/>
      <c r="LY96" s="914"/>
      <c r="LZ96" s="915"/>
      <c r="MA96" s="916"/>
      <c r="MB96" s="917"/>
      <c r="MC96" s="898"/>
      <c r="MD96" s="898"/>
      <c r="ME96" s="934"/>
      <c r="MF96" s="934"/>
      <c r="MG96" s="934"/>
      <c r="MH96" s="934"/>
      <c r="MI96" s="935"/>
      <c r="MJ96" s="936"/>
      <c r="MM96" s="911" t="s">
        <v>823</v>
      </c>
      <c r="MN96" s="912" t="s">
        <v>281</v>
      </c>
      <c r="MO96" s="913"/>
      <c r="MP96" s="914"/>
      <c r="MQ96" s="915"/>
      <c r="MR96" s="916"/>
      <c r="MS96" s="917"/>
      <c r="MT96" s="898"/>
      <c r="MU96" s="898"/>
      <c r="MV96" s="934"/>
      <c r="MW96" s="934"/>
      <c r="MX96" s="934"/>
      <c r="MY96" s="934"/>
      <c r="MZ96" s="935"/>
      <c r="NA96" s="936"/>
      <c r="ND96" s="994" t="s">
        <v>823</v>
      </c>
      <c r="NE96" s="995" t="s">
        <v>281</v>
      </c>
      <c r="NF96" s="996"/>
      <c r="NG96" s="997"/>
      <c r="NH96" s="998"/>
      <c r="NI96" s="999"/>
      <c r="NJ96" s="917"/>
      <c r="NK96" s="898"/>
      <c r="NL96" s="898"/>
      <c r="NM96" s="934"/>
      <c r="NN96" s="934"/>
      <c r="NO96" s="934"/>
      <c r="NP96" s="934"/>
      <c r="NQ96" s="935"/>
      <c r="NR96" s="936"/>
      <c r="NU96" s="1000" t="s">
        <v>823</v>
      </c>
      <c r="NV96" s="1001" t="s">
        <v>281</v>
      </c>
      <c r="NW96" s="1002"/>
      <c r="NX96" s="1003"/>
      <c r="NY96" s="1004"/>
      <c r="NZ96" s="1005"/>
      <c r="OA96" s="917"/>
      <c r="OB96" s="898"/>
      <c r="OC96" s="898"/>
      <c r="OD96" s="934"/>
      <c r="OE96" s="934"/>
      <c r="OF96" s="934"/>
      <c r="OG96" s="934"/>
      <c r="OH96" s="935"/>
      <c r="OI96" s="936"/>
      <c r="OL96" s="911" t="s">
        <v>823</v>
      </c>
      <c r="OM96" s="912" t="s">
        <v>281</v>
      </c>
      <c r="ON96" s="913"/>
      <c r="OO96" s="914"/>
      <c r="OP96" s="915"/>
      <c r="OQ96" s="916"/>
      <c r="OR96" s="917"/>
      <c r="OS96" s="898"/>
      <c r="OT96" s="898"/>
      <c r="OU96" s="934"/>
      <c r="OV96" s="934"/>
      <c r="OW96" s="934"/>
      <c r="OX96" s="934"/>
      <c r="OY96" s="935"/>
      <c r="OZ96" s="936"/>
      <c r="PC96" s="911" t="s">
        <v>823</v>
      </c>
      <c r="PD96" s="912" t="s">
        <v>281</v>
      </c>
      <c r="PE96" s="913"/>
      <c r="PF96" s="914"/>
      <c r="PG96" s="932"/>
      <c r="PH96" s="933"/>
      <c r="PI96" s="917"/>
      <c r="PJ96" s="898"/>
      <c r="PK96" s="898"/>
      <c r="PL96" s="934"/>
      <c r="PM96" s="934"/>
      <c r="PN96" s="934"/>
      <c r="PO96" s="934"/>
      <c r="PP96" s="935"/>
      <c r="PQ96" s="936"/>
      <c r="PT96" s="911" t="s">
        <v>823</v>
      </c>
      <c r="PU96" s="912" t="s">
        <v>281</v>
      </c>
      <c r="PV96" s="913"/>
      <c r="PW96" s="914"/>
      <c r="PX96" s="915"/>
      <c r="PY96" s="916"/>
      <c r="PZ96" s="917"/>
      <c r="QA96" s="898"/>
      <c r="QB96" s="898"/>
      <c r="QC96" s="934"/>
      <c r="QD96" s="934"/>
      <c r="QE96" s="934"/>
      <c r="QF96" s="934"/>
      <c r="QG96" s="935"/>
      <c r="QH96" s="936"/>
      <c r="QK96" s="911" t="s">
        <v>823</v>
      </c>
      <c r="QL96" s="912" t="s">
        <v>281</v>
      </c>
      <c r="QM96" s="913"/>
      <c r="QN96" s="914"/>
      <c r="QO96" s="992">
        <v>0</v>
      </c>
      <c r="QP96" s="993"/>
      <c r="QQ96" s="917"/>
      <c r="QR96" s="898"/>
      <c r="QS96" s="898"/>
      <c r="QT96" s="934"/>
      <c r="QU96" s="934"/>
      <c r="QV96" s="934"/>
      <c r="QW96" s="934"/>
      <c r="QX96" s="935"/>
      <c r="QY96" s="936"/>
      <c r="RB96" s="405"/>
      <c r="RC96" s="406"/>
      <c r="RD96" s="407"/>
      <c r="RE96" s="408"/>
      <c r="RF96" s="409"/>
      <c r="RG96" s="410"/>
      <c r="RH96" s="410"/>
      <c r="RI96" s="898"/>
      <c r="RJ96" s="898"/>
      <c r="RK96" s="934"/>
      <c r="RL96" s="934"/>
      <c r="RM96" s="934"/>
      <c r="RN96" s="934"/>
      <c r="RO96" s="935"/>
      <c r="RP96" s="936"/>
      <c r="RS96" s="405"/>
      <c r="RT96" s="406"/>
      <c r="RU96" s="407"/>
      <c r="RV96" s="408"/>
      <c r="RW96" s="409"/>
      <c r="RX96" s="410"/>
      <c r="RY96" s="410"/>
      <c r="RZ96" s="898"/>
      <c r="SA96" s="898"/>
      <c r="SB96" s="934"/>
      <c r="SC96" s="934"/>
      <c r="SD96" s="934"/>
      <c r="SE96" s="934"/>
      <c r="SF96" s="935"/>
      <c r="SG96" s="936"/>
      <c r="SJ96" s="405"/>
      <c r="SK96" s="406"/>
      <c r="SL96" s="407"/>
      <c r="SM96" s="408"/>
      <c r="SN96" s="409"/>
      <c r="SO96" s="410"/>
      <c r="SP96" s="410"/>
      <c r="SQ96" s="898"/>
      <c r="SR96" s="898"/>
      <c r="SS96" s="934"/>
      <c r="ST96" s="934"/>
      <c r="SU96" s="934"/>
      <c r="SV96" s="934"/>
      <c r="SW96" s="935"/>
      <c r="SX96" s="936"/>
    </row>
    <row r="97" spans="2:518" ht="18.75" thickTop="1" thickBot="1">
      <c r="B97" s="937" t="s">
        <v>824</v>
      </c>
      <c r="C97" s="938" t="s">
        <v>470</v>
      </c>
      <c r="D97" s="939"/>
      <c r="E97" s="940"/>
      <c r="F97" s="941"/>
      <c r="G97" s="942"/>
      <c r="H97" s="943"/>
      <c r="K97" s="937" t="s">
        <v>824</v>
      </c>
      <c r="L97" s="938" t="s">
        <v>470</v>
      </c>
      <c r="M97" s="939"/>
      <c r="N97" s="940"/>
      <c r="O97" s="941"/>
      <c r="P97" s="942"/>
      <c r="Q97" s="943"/>
      <c r="R97" s="898"/>
      <c r="S97" s="898"/>
      <c r="T97" s="934"/>
      <c r="U97" s="934"/>
      <c r="V97" s="934"/>
      <c r="W97" s="934"/>
      <c r="X97" s="935"/>
      <c r="Y97" s="936"/>
      <c r="Z97" s="872"/>
      <c r="AA97" s="872"/>
      <c r="AB97" s="937" t="s">
        <v>824</v>
      </c>
      <c r="AC97" s="938" t="s">
        <v>470</v>
      </c>
      <c r="AD97" s="939"/>
      <c r="AE97" s="940"/>
      <c r="AF97" s="941"/>
      <c r="AG97" s="942"/>
      <c r="AH97" s="943"/>
      <c r="AI97" s="898"/>
      <c r="AJ97" s="898"/>
      <c r="AK97" s="934"/>
      <c r="AL97" s="934"/>
      <c r="AM97" s="934"/>
      <c r="AN97" s="934"/>
      <c r="AO97" s="935"/>
      <c r="AP97" s="936"/>
      <c r="AQ97" s="872"/>
      <c r="AR97" s="872"/>
      <c r="AS97" s="937" t="s">
        <v>824</v>
      </c>
      <c r="AT97" s="1006" t="s">
        <v>470</v>
      </c>
      <c r="AU97" s="939"/>
      <c r="AV97" s="940"/>
      <c r="AW97" s="944"/>
      <c r="AX97" s="945"/>
      <c r="AY97" s="943"/>
      <c r="AZ97" s="898"/>
      <c r="BA97" s="898"/>
      <c r="BB97" s="934"/>
      <c r="BC97" s="934"/>
      <c r="BD97" s="934"/>
      <c r="BE97" s="934"/>
      <c r="BF97" s="935"/>
      <c r="BG97" s="936"/>
      <c r="BJ97" s="937" t="s">
        <v>824</v>
      </c>
      <c r="BK97" s="938" t="s">
        <v>470</v>
      </c>
      <c r="BL97" s="939"/>
      <c r="BM97" s="940"/>
      <c r="BN97" s="941"/>
      <c r="BO97" s="942"/>
      <c r="BP97" s="943"/>
      <c r="BQ97" s="898"/>
      <c r="BR97" s="898"/>
      <c r="BS97" s="934"/>
      <c r="BT97" s="934"/>
      <c r="BU97" s="934"/>
      <c r="BV97" s="934"/>
      <c r="BW97" s="935"/>
      <c r="BX97" s="936"/>
      <c r="CA97" s="937" t="s">
        <v>824</v>
      </c>
      <c r="CB97" s="938" t="s">
        <v>470</v>
      </c>
      <c r="CC97" s="939"/>
      <c r="CD97" s="940"/>
      <c r="CE97" s="941"/>
      <c r="CF97" s="942"/>
      <c r="CG97" s="943"/>
      <c r="CH97" s="898"/>
      <c r="CI97" s="898"/>
      <c r="CJ97" s="934"/>
      <c r="CK97" s="934"/>
      <c r="CL97" s="934"/>
      <c r="CM97" s="934"/>
      <c r="CN97" s="935"/>
      <c r="CO97" s="936"/>
      <c r="CR97" s="937" t="s">
        <v>824</v>
      </c>
      <c r="CS97" s="938" t="s">
        <v>470</v>
      </c>
      <c r="CT97" s="939"/>
      <c r="CU97" s="940"/>
      <c r="CV97" s="941"/>
      <c r="CW97" s="942"/>
      <c r="CX97" s="943"/>
      <c r="CY97" s="898"/>
      <c r="CZ97" s="898"/>
      <c r="DA97" s="934"/>
      <c r="DB97" s="934"/>
      <c r="DC97" s="934"/>
      <c r="DD97" s="934"/>
      <c r="DE97" s="935"/>
      <c r="DF97" s="936"/>
      <c r="DI97" s="937" t="s">
        <v>824</v>
      </c>
      <c r="DJ97" s="938" t="s">
        <v>470</v>
      </c>
      <c r="DK97" s="939"/>
      <c r="DL97" s="940"/>
      <c r="DM97" s="941"/>
      <c r="DN97" s="942"/>
      <c r="DO97" s="943"/>
      <c r="DP97" s="898"/>
      <c r="DQ97" s="898"/>
      <c r="DR97" s="934"/>
      <c r="DS97" s="934"/>
      <c r="DT97" s="934"/>
      <c r="DU97" s="934"/>
      <c r="DV97" s="935"/>
      <c r="DW97" s="936"/>
      <c r="DZ97" s="937" t="s">
        <v>824</v>
      </c>
      <c r="EA97" s="938" t="s">
        <v>470</v>
      </c>
      <c r="EB97" s="939"/>
      <c r="EC97" s="940"/>
      <c r="ED97" s="941"/>
      <c r="EE97" s="942"/>
      <c r="EF97" s="943"/>
      <c r="EG97" s="898"/>
      <c r="EH97" s="898"/>
      <c r="EI97" s="934"/>
      <c r="EJ97" s="934"/>
      <c r="EK97" s="934"/>
      <c r="EL97" s="934"/>
      <c r="EM97" s="935"/>
      <c r="EN97" s="936"/>
      <c r="EQ97" s="937" t="s">
        <v>824</v>
      </c>
      <c r="ER97" s="938" t="s">
        <v>470</v>
      </c>
      <c r="ES97" s="939"/>
      <c r="ET97" s="940"/>
      <c r="EU97" s="941"/>
      <c r="EV97" s="942"/>
      <c r="EW97" s="943"/>
      <c r="EX97" s="898"/>
      <c r="EY97" s="898"/>
      <c r="EZ97" s="934"/>
      <c r="FA97" s="934"/>
      <c r="FB97" s="934"/>
      <c r="FC97" s="934"/>
      <c r="FD97" s="935"/>
      <c r="FE97" s="936"/>
      <c r="FH97" s="937"/>
      <c r="FI97" s="938"/>
      <c r="FJ97" s="939"/>
      <c r="FK97" s="940"/>
      <c r="FL97" s="941"/>
      <c r="FM97" s="942"/>
      <c r="FN97" s="943"/>
      <c r="FO97" s="898"/>
      <c r="FP97" s="898"/>
      <c r="FQ97" s="934"/>
      <c r="FR97" s="934"/>
      <c r="FS97" s="934"/>
      <c r="FT97" s="934"/>
      <c r="FU97" s="935"/>
      <c r="FV97" s="936"/>
      <c r="FY97" s="937" t="s">
        <v>824</v>
      </c>
      <c r="FZ97" s="938" t="s">
        <v>470</v>
      </c>
      <c r="GA97" s="939"/>
      <c r="GB97" s="940"/>
      <c r="GC97" s="941"/>
      <c r="GD97" s="942"/>
      <c r="GE97" s="943"/>
      <c r="GF97" s="898"/>
      <c r="GG97" s="898"/>
      <c r="GH97" s="934"/>
      <c r="GI97" s="934"/>
      <c r="GJ97" s="934"/>
      <c r="GK97" s="934"/>
      <c r="GL97" s="935"/>
      <c r="GM97" s="936"/>
      <c r="GP97" s="937" t="s">
        <v>824</v>
      </c>
      <c r="GQ97" s="938" t="s">
        <v>470</v>
      </c>
      <c r="GR97" s="939"/>
      <c r="GS97" s="940"/>
      <c r="GT97" s="941"/>
      <c r="GU97" s="942"/>
      <c r="GV97" s="943"/>
      <c r="GW97" s="898"/>
      <c r="GX97" s="898"/>
      <c r="GY97" s="934"/>
      <c r="GZ97" s="934"/>
      <c r="HA97" s="934"/>
      <c r="HB97" s="934"/>
      <c r="HC97" s="935"/>
      <c r="HD97" s="936"/>
      <c r="HG97" s="937" t="s">
        <v>824</v>
      </c>
      <c r="HH97" s="938" t="s">
        <v>470</v>
      </c>
      <c r="HI97" s="939"/>
      <c r="HJ97" s="940"/>
      <c r="HK97" s="941"/>
      <c r="HL97" s="942"/>
      <c r="HM97" s="943"/>
      <c r="HN97" s="898"/>
      <c r="HO97" s="898"/>
      <c r="HP97" s="934"/>
      <c r="HQ97" s="934"/>
      <c r="HR97" s="934"/>
      <c r="HS97" s="934"/>
      <c r="HT97" s="935"/>
      <c r="HU97" s="936"/>
      <c r="HX97" s="937" t="s">
        <v>824</v>
      </c>
      <c r="HY97" s="938" t="s">
        <v>470</v>
      </c>
      <c r="HZ97" s="939"/>
      <c r="IA97" s="940"/>
      <c r="IB97" s="941"/>
      <c r="IC97" s="942"/>
      <c r="ID97" s="943"/>
      <c r="IE97" s="898"/>
      <c r="IF97" s="898"/>
      <c r="IG97" s="934"/>
      <c r="IH97" s="934"/>
      <c r="II97" s="934"/>
      <c r="IJ97" s="934"/>
      <c r="IK97" s="935"/>
      <c r="IL97" s="936"/>
      <c r="IO97" s="937" t="s">
        <v>824</v>
      </c>
      <c r="IP97" s="938" t="s">
        <v>470</v>
      </c>
      <c r="IQ97" s="939"/>
      <c r="IR97" s="940"/>
      <c r="IS97" s="941"/>
      <c r="IT97" s="942"/>
      <c r="IU97" s="943"/>
      <c r="IV97" s="898"/>
      <c r="IW97" s="898"/>
      <c r="IX97" s="934"/>
      <c r="IY97" s="934"/>
      <c r="IZ97" s="934"/>
      <c r="JA97" s="934"/>
      <c r="JB97" s="935"/>
      <c r="JC97" s="936"/>
      <c r="JF97" s="937" t="s">
        <v>824</v>
      </c>
      <c r="JG97" s="938" t="s">
        <v>470</v>
      </c>
      <c r="JH97" s="939"/>
      <c r="JI97" s="940"/>
      <c r="JJ97" s="941"/>
      <c r="JK97" s="942"/>
      <c r="JL97" s="943"/>
      <c r="JM97" s="898"/>
      <c r="JN97" s="898"/>
      <c r="JO97" s="934"/>
      <c r="JP97" s="934"/>
      <c r="JQ97" s="934"/>
      <c r="JR97" s="934"/>
      <c r="JS97" s="935"/>
      <c r="JT97" s="936"/>
      <c r="JW97" s="937" t="s">
        <v>824</v>
      </c>
      <c r="JX97" s="938" t="s">
        <v>470</v>
      </c>
      <c r="JY97" s="939"/>
      <c r="JZ97" s="940"/>
      <c r="KA97" s="941"/>
      <c r="KB97" s="942"/>
      <c r="KC97" s="943"/>
      <c r="KD97" s="898"/>
      <c r="KE97" s="898"/>
      <c r="KF97" s="934"/>
      <c r="KG97" s="934"/>
      <c r="KH97" s="934"/>
      <c r="KI97" s="934"/>
      <c r="KJ97" s="935"/>
      <c r="KK97" s="936"/>
      <c r="KN97" s="937" t="s">
        <v>824</v>
      </c>
      <c r="KO97" s="938" t="s">
        <v>470</v>
      </c>
      <c r="KP97" s="939"/>
      <c r="KQ97" s="940"/>
      <c r="KR97" s="941"/>
      <c r="KS97" s="942"/>
      <c r="KT97" s="943"/>
      <c r="KU97" s="898"/>
      <c r="KV97" s="898"/>
      <c r="KW97" s="934"/>
      <c r="KX97" s="934"/>
      <c r="KY97" s="934"/>
      <c r="KZ97" s="934"/>
      <c r="LA97" s="935"/>
      <c r="LB97" s="936"/>
      <c r="LE97" s="937" t="s">
        <v>824</v>
      </c>
      <c r="LF97" s="938" t="s">
        <v>470</v>
      </c>
      <c r="LG97" s="939"/>
      <c r="LH97" s="940"/>
      <c r="LI97" s="1007">
        <v>0</v>
      </c>
      <c r="LJ97" s="1008"/>
      <c r="LK97" s="943"/>
      <c r="LL97" s="898"/>
      <c r="LM97" s="898"/>
      <c r="LN97" s="934"/>
      <c r="LO97" s="934"/>
      <c r="LP97" s="934"/>
      <c r="LQ97" s="934"/>
      <c r="LR97" s="935"/>
      <c r="LS97" s="936"/>
      <c r="LV97" s="937" t="s">
        <v>824</v>
      </c>
      <c r="LW97" s="938" t="s">
        <v>470</v>
      </c>
      <c r="LX97" s="939"/>
      <c r="LY97" s="940"/>
      <c r="LZ97" s="941"/>
      <c r="MA97" s="942"/>
      <c r="MB97" s="943"/>
      <c r="MC97" s="898"/>
      <c r="MD97" s="898"/>
      <c r="ME97" s="934"/>
      <c r="MF97" s="934"/>
      <c r="MG97" s="934"/>
      <c r="MH97" s="934"/>
      <c r="MI97" s="935"/>
      <c r="MJ97" s="936"/>
      <c r="MM97" s="937" t="s">
        <v>824</v>
      </c>
      <c r="MN97" s="938" t="s">
        <v>470</v>
      </c>
      <c r="MO97" s="939"/>
      <c r="MP97" s="940"/>
      <c r="MQ97" s="941"/>
      <c r="MR97" s="942"/>
      <c r="MS97" s="943"/>
      <c r="MT97" s="898"/>
      <c r="MU97" s="898"/>
      <c r="MV97" s="934"/>
      <c r="MW97" s="934"/>
      <c r="MX97" s="934"/>
      <c r="MY97" s="934"/>
      <c r="MZ97" s="935"/>
      <c r="NA97" s="936"/>
      <c r="ND97" s="946" t="s">
        <v>824</v>
      </c>
      <c r="NE97" s="1009" t="s">
        <v>470</v>
      </c>
      <c r="NF97" s="948"/>
      <c r="NG97" s="949"/>
      <c r="NH97" s="998"/>
      <c r="NI97" s="950"/>
      <c r="NJ97" s="943"/>
      <c r="NK97" s="898"/>
      <c r="NL97" s="898"/>
      <c r="NM97" s="934"/>
      <c r="NN97" s="934"/>
      <c r="NO97" s="934"/>
      <c r="NP97" s="934"/>
      <c r="NQ97" s="935"/>
      <c r="NR97" s="936"/>
      <c r="NU97" s="951" t="s">
        <v>824</v>
      </c>
      <c r="NV97" s="1010" t="s">
        <v>470</v>
      </c>
      <c r="NW97" s="953"/>
      <c r="NX97" s="954"/>
      <c r="NY97" s="1011"/>
      <c r="NZ97" s="955"/>
      <c r="OA97" s="943"/>
      <c r="OB97" s="898"/>
      <c r="OC97" s="898"/>
      <c r="OD97" s="934"/>
      <c r="OE97" s="934"/>
      <c r="OF97" s="934"/>
      <c r="OG97" s="934"/>
      <c r="OH97" s="935"/>
      <c r="OI97" s="936"/>
      <c r="OL97" s="937" t="s">
        <v>824</v>
      </c>
      <c r="OM97" s="938" t="s">
        <v>470</v>
      </c>
      <c r="ON97" s="939"/>
      <c r="OO97" s="940"/>
      <c r="OP97" s="941"/>
      <c r="OQ97" s="942"/>
      <c r="OR97" s="943"/>
      <c r="OS97" s="898"/>
      <c r="OT97" s="898"/>
      <c r="OU97" s="934"/>
      <c r="OV97" s="934"/>
      <c r="OW97" s="934"/>
      <c r="OX97" s="934"/>
      <c r="OY97" s="935"/>
      <c r="OZ97" s="936"/>
      <c r="PC97" s="937" t="s">
        <v>824</v>
      </c>
      <c r="PD97" s="938" t="s">
        <v>470</v>
      </c>
      <c r="PE97" s="939"/>
      <c r="PF97" s="940"/>
      <c r="PG97" s="956"/>
      <c r="PH97" s="957"/>
      <c r="PI97" s="943"/>
      <c r="PJ97" s="898"/>
      <c r="PK97" s="898"/>
      <c r="PL97" s="934"/>
      <c r="PM97" s="934"/>
      <c r="PN97" s="934"/>
      <c r="PO97" s="934"/>
      <c r="PP97" s="935"/>
      <c r="PQ97" s="936"/>
      <c r="PT97" s="937" t="s">
        <v>824</v>
      </c>
      <c r="PU97" s="938" t="s">
        <v>470</v>
      </c>
      <c r="PV97" s="939"/>
      <c r="PW97" s="940"/>
      <c r="PX97" s="941"/>
      <c r="PY97" s="942"/>
      <c r="PZ97" s="943"/>
      <c r="QA97" s="898"/>
      <c r="QB97" s="898"/>
      <c r="QC97" s="934"/>
      <c r="QD97" s="934"/>
      <c r="QE97" s="934"/>
      <c r="QF97" s="934"/>
      <c r="QG97" s="935"/>
      <c r="QH97" s="936"/>
      <c r="QK97" s="937" t="s">
        <v>824</v>
      </c>
      <c r="QL97" s="938" t="s">
        <v>470</v>
      </c>
      <c r="QM97" s="939"/>
      <c r="QN97" s="940"/>
      <c r="QO97" s="1007">
        <v>0</v>
      </c>
      <c r="QP97" s="1008"/>
      <c r="QQ97" s="943"/>
      <c r="QR97" s="898"/>
      <c r="QS97" s="898"/>
      <c r="QT97" s="934"/>
      <c r="QU97" s="934"/>
      <c r="QV97" s="934"/>
      <c r="QW97" s="934"/>
      <c r="QX97" s="935"/>
      <c r="QY97" s="936"/>
      <c r="RB97" s="405"/>
      <c r="RC97" s="406"/>
      <c r="RD97" s="407"/>
      <c r="RE97" s="408"/>
      <c r="RF97" s="409"/>
      <c r="RG97" s="410"/>
      <c r="RH97" s="410"/>
      <c r="RI97" s="898"/>
      <c r="RJ97" s="898"/>
      <c r="RK97" s="934"/>
      <c r="RL97" s="934"/>
      <c r="RM97" s="934"/>
      <c r="RN97" s="934"/>
      <c r="RO97" s="935"/>
      <c r="RP97" s="936"/>
      <c r="RS97" s="405"/>
      <c r="RT97" s="406"/>
      <c r="RU97" s="407"/>
      <c r="RV97" s="408"/>
      <c r="RW97" s="409"/>
      <c r="RX97" s="410"/>
      <c r="RY97" s="410"/>
      <c r="RZ97" s="898"/>
      <c r="SA97" s="898"/>
      <c r="SB97" s="934"/>
      <c r="SC97" s="934"/>
      <c r="SD97" s="934"/>
      <c r="SE97" s="934"/>
      <c r="SF97" s="935"/>
      <c r="SG97" s="936"/>
      <c r="SJ97" s="405"/>
      <c r="SK97" s="406"/>
      <c r="SL97" s="407"/>
      <c r="SM97" s="408"/>
      <c r="SN97" s="409"/>
      <c r="SO97" s="410"/>
      <c r="SP97" s="410"/>
      <c r="SQ97" s="898"/>
      <c r="SR97" s="898"/>
      <c r="SS97" s="934"/>
      <c r="ST97" s="934"/>
      <c r="SU97" s="934"/>
      <c r="SV97" s="934"/>
      <c r="SW97" s="935"/>
      <c r="SX97" s="936"/>
    </row>
    <row r="98" spans="2:518" ht="57" customHeight="1" thickTop="1" thickBot="1">
      <c r="B98" s="958" t="s">
        <v>825</v>
      </c>
      <c r="C98" s="1030" t="s">
        <v>282</v>
      </c>
      <c r="D98" s="1031" t="s">
        <v>283</v>
      </c>
      <c r="E98" s="1044">
        <f>410+1617</f>
        <v>2027</v>
      </c>
      <c r="F98" s="1045"/>
      <c r="G98" s="1051">
        <f>ROUND(E98*F98,0)</f>
        <v>0</v>
      </c>
      <c r="H98" s="1016"/>
      <c r="K98" s="958" t="s">
        <v>825</v>
      </c>
      <c r="L98" s="1030" t="s">
        <v>282</v>
      </c>
      <c r="M98" s="1031" t="s">
        <v>283</v>
      </c>
      <c r="N98" s="1044">
        <f>410+1617</f>
        <v>2027</v>
      </c>
      <c r="O98" s="1046">
        <v>4026</v>
      </c>
      <c r="P98" s="1051">
        <f>ROUND(N98*O98,0)</f>
        <v>8160702</v>
      </c>
      <c r="Q98" s="1016"/>
      <c r="R98" s="898">
        <f>IF(EXACT(VLOOKUP(K98,OFERTA_0,2,FALSE),L98),1,0)</f>
        <v>1</v>
      </c>
      <c r="S98" s="898">
        <f>IF(EXACT(VLOOKUP(K98,OFERTA_0,3,FALSE),M98),1,0)</f>
        <v>1</v>
      </c>
      <c r="T98" s="899">
        <f>IF(EXACT(VLOOKUP(K98,OFERTA_0,4,FALSE),N98),1,0)</f>
        <v>1</v>
      </c>
      <c r="U98" s="899">
        <f>IF(O98=0,0,1)</f>
        <v>1</v>
      </c>
      <c r="V98" s="899">
        <f>IF(P98=0,0,1)</f>
        <v>1</v>
      </c>
      <c r="W98" s="899">
        <f>PRODUCT(R98:V98)</f>
        <v>1</v>
      </c>
      <c r="X98" s="966">
        <f>ROUND(P98,0)</f>
        <v>8160702</v>
      </c>
      <c r="Y98" s="901">
        <f>P98-X98</f>
        <v>0</v>
      </c>
      <c r="Z98" s="872"/>
      <c r="AA98" s="872"/>
      <c r="AB98" s="958" t="s">
        <v>825</v>
      </c>
      <c r="AC98" s="1030" t="s">
        <v>282</v>
      </c>
      <c r="AD98" s="1031" t="s">
        <v>283</v>
      </c>
      <c r="AE98" s="1044">
        <f>410+1617</f>
        <v>2027</v>
      </c>
      <c r="AF98" s="1045">
        <v>5300</v>
      </c>
      <c r="AG98" s="1051">
        <f>ROUND(AE98*AF98,0)</f>
        <v>10743100</v>
      </c>
      <c r="AH98" s="1016"/>
      <c r="AI98" s="898">
        <f>IF(EXACT(VLOOKUP(AB98,OFERTA_0,2,FALSE),AC98),1,0)</f>
        <v>1</v>
      </c>
      <c r="AJ98" s="898">
        <f>IF(EXACT(VLOOKUP(AB98,OFERTA_0,3,FALSE),AD98),1,0)</f>
        <v>1</v>
      </c>
      <c r="AK98" s="899">
        <f>IF(EXACT(VLOOKUP(AB98,OFERTA_0,4,FALSE),AE98),1,0)</f>
        <v>1</v>
      </c>
      <c r="AL98" s="899">
        <f>IF(AF98=0,0,1)</f>
        <v>1</v>
      </c>
      <c r="AM98" s="899">
        <f>IF(AG98=0,0,1)</f>
        <v>1</v>
      </c>
      <c r="AN98" s="899">
        <f>PRODUCT(AI98:AM98)</f>
        <v>1</v>
      </c>
      <c r="AO98" s="966">
        <f>ROUND(AG98,0)</f>
        <v>10743100</v>
      </c>
      <c r="AP98" s="901">
        <f>AG98-AO98</f>
        <v>0</v>
      </c>
      <c r="AQ98" s="872"/>
      <c r="AR98" s="872"/>
      <c r="AS98" s="958" t="s">
        <v>825</v>
      </c>
      <c r="AT98" s="1035" t="s">
        <v>282</v>
      </c>
      <c r="AU98" s="1031" t="s">
        <v>283</v>
      </c>
      <c r="AV98" s="1044">
        <f>410+1617</f>
        <v>2027</v>
      </c>
      <c r="AW98" s="1047">
        <v>5200</v>
      </c>
      <c r="AX98" s="1052">
        <f>ROUND(AV98*AW98,0)</f>
        <v>10540400</v>
      </c>
      <c r="AY98" s="1016"/>
      <c r="AZ98" s="898">
        <f>IF(EXACT(VLOOKUP(AS98,OFERTA_0,2,FALSE),AT98),1,0)</f>
        <v>1</v>
      </c>
      <c r="BA98" s="898">
        <f>IF(EXACT(VLOOKUP(AS98,OFERTA_0,3,FALSE),AU98),1,0)</f>
        <v>1</v>
      </c>
      <c r="BB98" s="899">
        <f>IF(EXACT(VLOOKUP(AS98,OFERTA_0,4,FALSE),AV98),1,0)</f>
        <v>1</v>
      </c>
      <c r="BC98" s="899">
        <f>IF(AW98=0,0,1)</f>
        <v>1</v>
      </c>
      <c r="BD98" s="899">
        <f>IF(AX98=0,0,1)</f>
        <v>1</v>
      </c>
      <c r="BE98" s="899">
        <f>PRODUCT(AZ98:BD98)</f>
        <v>1</v>
      </c>
      <c r="BF98" s="966">
        <f>ROUND(AX98,0)</f>
        <v>10540400</v>
      </c>
      <c r="BG98" s="901">
        <f>AX98-BF98</f>
        <v>0</v>
      </c>
      <c r="BJ98" s="958" t="s">
        <v>825</v>
      </c>
      <c r="BK98" s="1030" t="s">
        <v>282</v>
      </c>
      <c r="BL98" s="1031" t="s">
        <v>283</v>
      </c>
      <c r="BM98" s="1044">
        <f>410+1617</f>
        <v>2027</v>
      </c>
      <c r="BN98" s="1045">
        <v>8188</v>
      </c>
      <c r="BO98" s="1051">
        <f>ROUND(BM98*BN98,0)</f>
        <v>16597076</v>
      </c>
      <c r="BP98" s="1016"/>
      <c r="BQ98" s="898">
        <f>IF(EXACT(VLOOKUP(BJ98,OFERTA_0,2,FALSE),BK98),1,0)</f>
        <v>1</v>
      </c>
      <c r="BR98" s="898">
        <f>IF(EXACT(VLOOKUP(BJ98,OFERTA_0,3,FALSE),BL98),1,0)</f>
        <v>1</v>
      </c>
      <c r="BS98" s="899">
        <f>IF(EXACT(VLOOKUP(BJ98,OFERTA_0,4,FALSE),BM98),1,0)</f>
        <v>1</v>
      </c>
      <c r="BT98" s="899">
        <f>IF(BN98=0,0,1)</f>
        <v>1</v>
      </c>
      <c r="BU98" s="899">
        <f>IF(BO98=0,0,1)</f>
        <v>1</v>
      </c>
      <c r="BV98" s="899">
        <f>PRODUCT(BQ98:BU98)</f>
        <v>1</v>
      </c>
      <c r="BW98" s="966">
        <f>ROUND(BO98,0)</f>
        <v>16597076</v>
      </c>
      <c r="BX98" s="901">
        <f>BO98-BW98</f>
        <v>0</v>
      </c>
      <c r="CA98" s="958" t="s">
        <v>825</v>
      </c>
      <c r="CB98" s="1030" t="s">
        <v>282</v>
      </c>
      <c r="CC98" s="1031" t="s">
        <v>283</v>
      </c>
      <c r="CD98" s="1044">
        <f>410+1617</f>
        <v>2027</v>
      </c>
      <c r="CE98" s="1045">
        <v>3921</v>
      </c>
      <c r="CF98" s="1051">
        <f>ROUND(CD98*CE98,0)</f>
        <v>7947867</v>
      </c>
      <c r="CG98" s="1016"/>
      <c r="CH98" s="898">
        <f>IF(EXACT(VLOOKUP(CA98,OFERTA_0,2,FALSE),CB98),1,0)</f>
        <v>1</v>
      </c>
      <c r="CI98" s="898">
        <f>IF(EXACT(VLOOKUP(CA98,OFERTA_0,3,FALSE),CC98),1,0)</f>
        <v>1</v>
      </c>
      <c r="CJ98" s="899">
        <f>IF(EXACT(VLOOKUP(CA98,OFERTA_0,4,FALSE),CD98),1,0)</f>
        <v>1</v>
      </c>
      <c r="CK98" s="899">
        <f>IF(CE98=0,0,1)</f>
        <v>1</v>
      </c>
      <c r="CL98" s="899">
        <f>IF(CF98=0,0,1)</f>
        <v>1</v>
      </c>
      <c r="CM98" s="899">
        <f>PRODUCT(CH98:CL98)</f>
        <v>1</v>
      </c>
      <c r="CN98" s="966">
        <f>ROUND(CF98,0)</f>
        <v>7947867</v>
      </c>
      <c r="CO98" s="901">
        <f>CF98-CN98</f>
        <v>0</v>
      </c>
      <c r="CR98" s="958" t="s">
        <v>825</v>
      </c>
      <c r="CS98" s="1030" t="s">
        <v>282</v>
      </c>
      <c r="CT98" s="1031" t="s">
        <v>283</v>
      </c>
      <c r="CU98" s="1044">
        <f>410+1617</f>
        <v>2027</v>
      </c>
      <c r="CV98" s="1045">
        <v>7800</v>
      </c>
      <c r="CW98" s="1111">
        <f t="shared" ref="CW98" si="1376">ROUND(CU98*CV98,0)</f>
        <v>15810600</v>
      </c>
      <c r="CX98" s="1016"/>
      <c r="CY98" s="898">
        <f>IF(EXACT(VLOOKUP(CR98,OFERTA_0,2,FALSE),CS98),1,0)</f>
        <v>1</v>
      </c>
      <c r="CZ98" s="898">
        <f>IF(EXACT(VLOOKUP(CR98,OFERTA_0,3,FALSE),CT98),1,0)</f>
        <v>1</v>
      </c>
      <c r="DA98" s="899">
        <f>IF(EXACT(VLOOKUP(CR98,OFERTA_0,4,FALSE),CU98),1,0)</f>
        <v>1</v>
      </c>
      <c r="DB98" s="899">
        <f>IF(CV98=0,0,1)</f>
        <v>1</v>
      </c>
      <c r="DC98" s="899">
        <f>IF(CW98=0,0,1)</f>
        <v>1</v>
      </c>
      <c r="DD98" s="899">
        <f>PRODUCT(CY98:DC98)</f>
        <v>1</v>
      </c>
      <c r="DE98" s="966">
        <f>ROUND(CW98,0)</f>
        <v>15810600</v>
      </c>
      <c r="DF98" s="901">
        <f>CW98-DE98</f>
        <v>0</v>
      </c>
      <c r="DI98" s="958" t="s">
        <v>825</v>
      </c>
      <c r="DJ98" s="1030" t="s">
        <v>282</v>
      </c>
      <c r="DK98" s="1031" t="s">
        <v>283</v>
      </c>
      <c r="DL98" s="1044">
        <f>410+1617</f>
        <v>2027</v>
      </c>
      <c r="DM98" s="1045">
        <v>4191</v>
      </c>
      <c r="DN98" s="1051">
        <f>ROUND(DL98*DM98,0)</f>
        <v>8495157</v>
      </c>
      <c r="DO98" s="1016"/>
      <c r="DP98" s="898">
        <f>IF(EXACT(VLOOKUP(DI98,OFERTA_0,2,FALSE),DJ98),1,0)</f>
        <v>1</v>
      </c>
      <c r="DQ98" s="898">
        <f>IF(EXACT(VLOOKUP(DI98,OFERTA_0,3,FALSE),DK98),1,0)</f>
        <v>1</v>
      </c>
      <c r="DR98" s="899">
        <f>IF(EXACT(VLOOKUP(DI98,OFERTA_0,4,FALSE),DL98),1,0)</f>
        <v>1</v>
      </c>
      <c r="DS98" s="899">
        <f>IF(DM98=0,0,1)</f>
        <v>1</v>
      </c>
      <c r="DT98" s="899">
        <f>IF(DN98=0,0,1)</f>
        <v>1</v>
      </c>
      <c r="DU98" s="899">
        <f>PRODUCT(DP98:DT98)</f>
        <v>1</v>
      </c>
      <c r="DV98" s="966">
        <f>ROUND(DN98,0)</f>
        <v>8495157</v>
      </c>
      <c r="DW98" s="901">
        <f>DN98-DV98</f>
        <v>0</v>
      </c>
      <c r="DZ98" s="958" t="s">
        <v>825</v>
      </c>
      <c r="EA98" s="1030" t="s">
        <v>282</v>
      </c>
      <c r="EB98" s="1031" t="s">
        <v>283</v>
      </c>
      <c r="EC98" s="1044">
        <f>410+1617</f>
        <v>2027</v>
      </c>
      <c r="ED98" s="1045">
        <v>6750</v>
      </c>
      <c r="EE98" s="1051">
        <f>ROUND(EC98*ED98,0)</f>
        <v>13682250</v>
      </c>
      <c r="EF98" s="1016"/>
      <c r="EG98" s="898">
        <f>IF(EXACT(VLOOKUP(DZ98,OFERTA_0,2,FALSE),EA98),1,0)</f>
        <v>1</v>
      </c>
      <c r="EH98" s="898">
        <f>IF(EXACT(VLOOKUP(DZ98,OFERTA_0,3,FALSE),EB98),1,0)</f>
        <v>1</v>
      </c>
      <c r="EI98" s="899">
        <f>IF(EXACT(VLOOKUP(DZ98,OFERTA_0,4,FALSE),EC98),1,0)</f>
        <v>1</v>
      </c>
      <c r="EJ98" s="899">
        <f>IF(ED98=0,0,1)</f>
        <v>1</v>
      </c>
      <c r="EK98" s="899">
        <f>IF(EE98=0,0,1)</f>
        <v>1</v>
      </c>
      <c r="EL98" s="899">
        <f>PRODUCT(EG98:EK98)</f>
        <v>1</v>
      </c>
      <c r="EM98" s="966">
        <f>ROUND(EE98,0)</f>
        <v>13682250</v>
      </c>
      <c r="EN98" s="901">
        <f>EE98-EM98</f>
        <v>0</v>
      </c>
      <c r="EQ98" s="958" t="s">
        <v>825</v>
      </c>
      <c r="ER98" s="1030" t="s">
        <v>282</v>
      </c>
      <c r="ES98" s="1031" t="s">
        <v>283</v>
      </c>
      <c r="ET98" s="1044">
        <f>410+1617</f>
        <v>2027</v>
      </c>
      <c r="EU98" s="1045">
        <v>3930</v>
      </c>
      <c r="EV98" s="1051">
        <f>ROUND(ET98*EU98,0)</f>
        <v>7966110</v>
      </c>
      <c r="EW98" s="1016"/>
      <c r="EX98" s="898">
        <f>IF(EXACT(VLOOKUP(EQ98,OFERTA_0,2,FALSE),ER98),1,0)</f>
        <v>1</v>
      </c>
      <c r="EY98" s="898">
        <f>IF(EXACT(VLOOKUP(EQ98,OFERTA_0,3,FALSE),ES98),1,0)</f>
        <v>1</v>
      </c>
      <c r="EZ98" s="899">
        <f>IF(EXACT(VLOOKUP(EQ98,OFERTA_0,4,FALSE),ET98),1,0)</f>
        <v>1</v>
      </c>
      <c r="FA98" s="899">
        <f>IF(EU98=0,0,1)</f>
        <v>1</v>
      </c>
      <c r="FB98" s="899">
        <f>IF(EV98=0,0,1)</f>
        <v>1</v>
      </c>
      <c r="FC98" s="899">
        <f>PRODUCT(EX98:FB98)</f>
        <v>1</v>
      </c>
      <c r="FD98" s="966">
        <f>ROUND(EV98,0)</f>
        <v>7966110</v>
      </c>
      <c r="FE98" s="901">
        <f>EV98-FD98</f>
        <v>0</v>
      </c>
      <c r="FH98" s="958"/>
      <c r="FI98" s="1030"/>
      <c r="FJ98" s="1031"/>
      <c r="FK98" s="1044"/>
      <c r="FL98" s="1045"/>
      <c r="FM98" s="1051">
        <f>ROUND(FK98*FL98,0)</f>
        <v>0</v>
      </c>
      <c r="FN98" s="1016"/>
      <c r="FO98" s="898" t="e">
        <f>IF(EXACT(VLOOKUP(FH98,OFERTA_0,2,FALSE),FI98),1,0)</f>
        <v>#N/A</v>
      </c>
      <c r="FP98" s="898" t="e">
        <f>IF(EXACT(VLOOKUP(FH98,OFERTA_0,3,FALSE),FJ98),1,0)</f>
        <v>#N/A</v>
      </c>
      <c r="FQ98" s="899" t="e">
        <f>IF(EXACT(VLOOKUP(FH98,OFERTA_0,4,FALSE),FK98),1,0)</f>
        <v>#N/A</v>
      </c>
      <c r="FR98" s="899">
        <f>IF(FL98=0,0,1)</f>
        <v>0</v>
      </c>
      <c r="FS98" s="899">
        <f>IF(FM98=0,0,1)</f>
        <v>0</v>
      </c>
      <c r="FT98" s="899" t="e">
        <f>PRODUCT(FO98:FS98)</f>
        <v>#N/A</v>
      </c>
      <c r="FU98" s="966">
        <f>ROUND(FM98,0)</f>
        <v>0</v>
      </c>
      <c r="FV98" s="901">
        <f>FM98-FU98</f>
        <v>0</v>
      </c>
      <c r="FY98" s="958" t="s">
        <v>825</v>
      </c>
      <c r="FZ98" s="1030" t="s">
        <v>282</v>
      </c>
      <c r="GA98" s="1031" t="s">
        <v>283</v>
      </c>
      <c r="GB98" s="1044">
        <f>410+1617</f>
        <v>2027</v>
      </c>
      <c r="GC98" s="1046">
        <v>4000</v>
      </c>
      <c r="GD98" s="1051">
        <f>ROUND(GB98*GC98,0)</f>
        <v>8108000</v>
      </c>
      <c r="GE98" s="1016"/>
      <c r="GF98" s="898">
        <f>IF(EXACT(VLOOKUP(FY98,OFERTA_0,2,FALSE),FZ98),1,0)</f>
        <v>1</v>
      </c>
      <c r="GG98" s="898">
        <f>IF(EXACT(VLOOKUP(FY98,OFERTA_0,3,FALSE),GA98),1,0)</f>
        <v>1</v>
      </c>
      <c r="GH98" s="899">
        <f>IF(EXACT(VLOOKUP(FY98,OFERTA_0,4,FALSE),GB98),1,0)</f>
        <v>1</v>
      </c>
      <c r="GI98" s="899">
        <f>IF(GC98=0,0,1)</f>
        <v>1</v>
      </c>
      <c r="GJ98" s="899">
        <f>IF(GD98=0,0,1)</f>
        <v>1</v>
      </c>
      <c r="GK98" s="899">
        <f>PRODUCT(GF98:GJ98)</f>
        <v>1</v>
      </c>
      <c r="GL98" s="966">
        <f>ROUND(GD98,0)</f>
        <v>8108000</v>
      </c>
      <c r="GM98" s="901">
        <f>GD98-GL98</f>
        <v>0</v>
      </c>
      <c r="GP98" s="958" t="s">
        <v>825</v>
      </c>
      <c r="GQ98" s="1030" t="s">
        <v>282</v>
      </c>
      <c r="GR98" s="1031" t="s">
        <v>283</v>
      </c>
      <c r="GS98" s="1044">
        <f>410+1617</f>
        <v>2027</v>
      </c>
      <c r="GT98" s="1045">
        <v>3950</v>
      </c>
      <c r="GU98" s="1051">
        <f>ROUND(GS98*GT98,0)</f>
        <v>8006650</v>
      </c>
      <c r="GV98" s="1016"/>
      <c r="GW98" s="898">
        <f>IF(EXACT(VLOOKUP(GP98,OFERTA_0,2,FALSE),GQ98),1,0)</f>
        <v>1</v>
      </c>
      <c r="GX98" s="898">
        <f>IF(EXACT(VLOOKUP(GP98,OFERTA_0,3,FALSE),GR98),1,0)</f>
        <v>1</v>
      </c>
      <c r="GY98" s="899">
        <f>IF(EXACT(VLOOKUP(GP98,OFERTA_0,4,FALSE),GS98),1,0)</f>
        <v>1</v>
      </c>
      <c r="GZ98" s="899">
        <f>IF(GT98=0,0,1)</f>
        <v>1</v>
      </c>
      <c r="HA98" s="899">
        <f>IF(GU98=0,0,1)</f>
        <v>1</v>
      </c>
      <c r="HB98" s="899">
        <f>PRODUCT(GW98:HA98)</f>
        <v>1</v>
      </c>
      <c r="HC98" s="966">
        <f>ROUND(GU98,0)</f>
        <v>8006650</v>
      </c>
      <c r="HD98" s="901">
        <f>GU98-HC98</f>
        <v>0</v>
      </c>
      <c r="HG98" s="958" t="s">
        <v>825</v>
      </c>
      <c r="HH98" s="1030" t="s">
        <v>282</v>
      </c>
      <c r="HI98" s="1031" t="s">
        <v>283</v>
      </c>
      <c r="HJ98" s="1044">
        <f>410+1617</f>
        <v>2027</v>
      </c>
      <c r="HK98" s="1045">
        <v>4376</v>
      </c>
      <c r="HL98" s="1051">
        <f>ROUND(HJ98*HK98,0)</f>
        <v>8870152</v>
      </c>
      <c r="HM98" s="1016"/>
      <c r="HN98" s="898">
        <f>IF(EXACT(VLOOKUP(HG98,OFERTA_0,2,FALSE),HH98),1,0)</f>
        <v>1</v>
      </c>
      <c r="HO98" s="898">
        <f>IF(EXACT(VLOOKUP(HG98,OFERTA_0,3,FALSE),HI98),1,0)</f>
        <v>1</v>
      </c>
      <c r="HP98" s="899">
        <f>IF(EXACT(VLOOKUP(HG98,OFERTA_0,4,FALSE),HJ98),1,0)</f>
        <v>1</v>
      </c>
      <c r="HQ98" s="899">
        <f>IF(HK98=0,0,1)</f>
        <v>1</v>
      </c>
      <c r="HR98" s="899">
        <f>IF(HL98=0,0,1)</f>
        <v>1</v>
      </c>
      <c r="HS98" s="899">
        <f>PRODUCT(HN98:HR98)</f>
        <v>1</v>
      </c>
      <c r="HT98" s="966">
        <f>ROUND(HL98,0)</f>
        <v>8870152</v>
      </c>
      <c r="HU98" s="901">
        <f>HL98-HT98</f>
        <v>0</v>
      </c>
      <c r="HX98" s="958" t="s">
        <v>825</v>
      </c>
      <c r="HY98" s="1030" t="s">
        <v>282</v>
      </c>
      <c r="HZ98" s="1031" t="s">
        <v>283</v>
      </c>
      <c r="IA98" s="1044">
        <f>410+1617</f>
        <v>2027</v>
      </c>
      <c r="IB98" s="1048">
        <v>4876</v>
      </c>
      <c r="IC98" s="1053">
        <f>ROUND(IA98*IB98,0)</f>
        <v>9883652</v>
      </c>
      <c r="ID98" s="1016"/>
      <c r="IE98" s="898">
        <f>IF(EXACT(VLOOKUP(HX98,OFERTA_0,2,FALSE),HY98),1,0)</f>
        <v>1</v>
      </c>
      <c r="IF98" s="898">
        <f>IF(EXACT(VLOOKUP(HX98,OFERTA_0,3,FALSE),HZ98),1,0)</f>
        <v>1</v>
      </c>
      <c r="IG98" s="899">
        <f>IF(EXACT(VLOOKUP(HX98,OFERTA_0,4,FALSE),IA98),1,0)</f>
        <v>1</v>
      </c>
      <c r="IH98" s="899">
        <f>IF(IB98=0,0,1)</f>
        <v>1</v>
      </c>
      <c r="II98" s="899">
        <f>IF(IC98=0,0,1)</f>
        <v>1</v>
      </c>
      <c r="IJ98" s="899">
        <f>PRODUCT(IE98:II98)</f>
        <v>1</v>
      </c>
      <c r="IK98" s="966">
        <f>ROUND(IC98,0)</f>
        <v>9883652</v>
      </c>
      <c r="IL98" s="901">
        <f>IC98-IK98</f>
        <v>0</v>
      </c>
      <c r="IO98" s="958" t="s">
        <v>825</v>
      </c>
      <c r="IP98" s="1030" t="s">
        <v>282</v>
      </c>
      <c r="IQ98" s="1031" t="s">
        <v>283</v>
      </c>
      <c r="IR98" s="1044">
        <f>410+1617</f>
        <v>2027</v>
      </c>
      <c r="IS98" s="1045">
        <v>3980</v>
      </c>
      <c r="IT98" s="1051">
        <f>ROUND(IR98*IS98,0)</f>
        <v>8067460</v>
      </c>
      <c r="IU98" s="1016"/>
      <c r="IV98" s="898">
        <f>IF(EXACT(VLOOKUP(IO98,OFERTA_0,2,FALSE),IP98),1,0)</f>
        <v>1</v>
      </c>
      <c r="IW98" s="898">
        <f>IF(EXACT(VLOOKUP(IO98,OFERTA_0,3,FALSE),IQ98),1,0)</f>
        <v>1</v>
      </c>
      <c r="IX98" s="899">
        <f>IF(EXACT(VLOOKUP(IO98,OFERTA_0,4,FALSE),IR98),1,0)</f>
        <v>1</v>
      </c>
      <c r="IY98" s="899">
        <f>IF(IS98=0,0,1)</f>
        <v>1</v>
      </c>
      <c r="IZ98" s="899">
        <f>IF(IT98=0,0,1)</f>
        <v>1</v>
      </c>
      <c r="JA98" s="899">
        <f>PRODUCT(IV98:IZ98)</f>
        <v>1</v>
      </c>
      <c r="JB98" s="966">
        <f>ROUND(IT98,0)</f>
        <v>8067460</v>
      </c>
      <c r="JC98" s="901">
        <f>IT98-JB98</f>
        <v>0</v>
      </c>
      <c r="JF98" s="958" t="s">
        <v>825</v>
      </c>
      <c r="JG98" s="1030" t="s">
        <v>282</v>
      </c>
      <c r="JH98" s="1031" t="s">
        <v>283</v>
      </c>
      <c r="JI98" s="1044">
        <f>410+1617</f>
        <v>2027</v>
      </c>
      <c r="JJ98" s="1045">
        <v>3980</v>
      </c>
      <c r="JK98" s="1051">
        <f>ROUND(JI98*JJ98,0)</f>
        <v>8067460</v>
      </c>
      <c r="JL98" s="1016"/>
      <c r="JM98" s="898">
        <f>IF(EXACT(VLOOKUP(JF98,OFERTA_0,2,FALSE),JG98),1,0)</f>
        <v>1</v>
      </c>
      <c r="JN98" s="898">
        <f>IF(EXACT(VLOOKUP(JF98,OFERTA_0,3,FALSE),JH98),1,0)</f>
        <v>1</v>
      </c>
      <c r="JO98" s="899">
        <f>IF(EXACT(VLOOKUP(JF98,OFERTA_0,4,FALSE),JI98),1,0)</f>
        <v>1</v>
      </c>
      <c r="JP98" s="899">
        <f>IF(JJ98=0,0,1)</f>
        <v>1</v>
      </c>
      <c r="JQ98" s="899">
        <f>IF(JK98=0,0,1)</f>
        <v>1</v>
      </c>
      <c r="JR98" s="899">
        <f>PRODUCT(JM98:JQ98)</f>
        <v>1</v>
      </c>
      <c r="JS98" s="966">
        <f>ROUND(JK98,0)</f>
        <v>8067460</v>
      </c>
      <c r="JT98" s="901">
        <f>JK98-JS98</f>
        <v>0</v>
      </c>
      <c r="JW98" s="958" t="s">
        <v>825</v>
      </c>
      <c r="JX98" s="1030" t="s">
        <v>282</v>
      </c>
      <c r="JY98" s="1031" t="s">
        <v>283</v>
      </c>
      <c r="JZ98" s="1044">
        <f>410+1617</f>
        <v>2027</v>
      </c>
      <c r="KA98" s="1045">
        <v>4781.6448</v>
      </c>
      <c r="KB98" s="1051">
        <f>ROUND(JZ98*KA98,0)</f>
        <v>9692394</v>
      </c>
      <c r="KC98" s="1016"/>
      <c r="KD98" s="898">
        <f>IF(EXACT(VLOOKUP(JW98,OFERTA_0,2,FALSE),JX98),1,0)</f>
        <v>1</v>
      </c>
      <c r="KE98" s="898">
        <f>IF(EXACT(VLOOKUP(JW98,OFERTA_0,3,FALSE),JY98),1,0)</f>
        <v>1</v>
      </c>
      <c r="KF98" s="899">
        <f>IF(EXACT(VLOOKUP(JW98,OFERTA_0,4,FALSE),JZ98),1,0)</f>
        <v>1</v>
      </c>
      <c r="KG98" s="899">
        <f>IF(KA98=0,0,1)</f>
        <v>1</v>
      </c>
      <c r="KH98" s="899">
        <f>IF(KB98=0,0,1)</f>
        <v>1</v>
      </c>
      <c r="KI98" s="899">
        <f>PRODUCT(KD98:KH98)</f>
        <v>1</v>
      </c>
      <c r="KJ98" s="966">
        <f>ROUND(KB98,0)</f>
        <v>9692394</v>
      </c>
      <c r="KK98" s="901">
        <f>KB98-KJ98</f>
        <v>0</v>
      </c>
      <c r="KN98" s="958" t="s">
        <v>825</v>
      </c>
      <c r="KO98" s="1030" t="s">
        <v>282</v>
      </c>
      <c r="KP98" s="1031" t="s">
        <v>283</v>
      </c>
      <c r="KQ98" s="1044">
        <f>410+1617</f>
        <v>2027</v>
      </c>
      <c r="KR98" s="1045">
        <v>5200</v>
      </c>
      <c r="KS98" s="1051">
        <f>ROUND(KQ98*KR98,0)</f>
        <v>10540400</v>
      </c>
      <c r="KT98" s="1016"/>
      <c r="KU98" s="898">
        <f>IF(EXACT(VLOOKUP(KN98,OFERTA_0,2,FALSE),KO98),1,0)</f>
        <v>1</v>
      </c>
      <c r="KV98" s="898">
        <f>IF(EXACT(VLOOKUP(KN98,OFERTA_0,3,FALSE),KP98),1,0)</f>
        <v>1</v>
      </c>
      <c r="KW98" s="899">
        <f>IF(EXACT(VLOOKUP(KN98,OFERTA_0,4,FALSE),KQ98),1,0)</f>
        <v>1</v>
      </c>
      <c r="KX98" s="899">
        <f>IF(KR98=0,0,1)</f>
        <v>1</v>
      </c>
      <c r="KY98" s="899">
        <f>IF(KS98=0,0,1)</f>
        <v>1</v>
      </c>
      <c r="KZ98" s="899">
        <f>PRODUCT(KU98:KY98)</f>
        <v>1</v>
      </c>
      <c r="LA98" s="966">
        <f>ROUND(KS98,0)</f>
        <v>10540400</v>
      </c>
      <c r="LB98" s="901">
        <f>KS98-LA98</f>
        <v>0</v>
      </c>
      <c r="LE98" s="958" t="s">
        <v>825</v>
      </c>
      <c r="LF98" s="1030" t="s">
        <v>282</v>
      </c>
      <c r="LG98" s="1031" t="s">
        <v>283</v>
      </c>
      <c r="LH98" s="1044">
        <f>410+1617</f>
        <v>2027</v>
      </c>
      <c r="LI98" s="1049">
        <v>4187.3999999999996</v>
      </c>
      <c r="LJ98" s="1054">
        <f>ROUND(LH98*LI98,0)</f>
        <v>8487860</v>
      </c>
      <c r="LK98" s="1016"/>
      <c r="LL98" s="898">
        <f>IF(EXACT(VLOOKUP(LE98,OFERTA_0,2,FALSE),LF98),1,0)</f>
        <v>1</v>
      </c>
      <c r="LM98" s="898">
        <f>IF(EXACT(VLOOKUP(LE98,OFERTA_0,3,FALSE),LG98),1,0)</f>
        <v>1</v>
      </c>
      <c r="LN98" s="899">
        <f>IF(EXACT(VLOOKUP(LE98,OFERTA_0,4,FALSE),LH98),1,0)</f>
        <v>1</v>
      </c>
      <c r="LO98" s="899">
        <f>IF(LI98=0,0,1)</f>
        <v>1</v>
      </c>
      <c r="LP98" s="899">
        <f>IF(LJ98=0,0,1)</f>
        <v>1</v>
      </c>
      <c r="LQ98" s="899">
        <f>PRODUCT(LL98:LP98)</f>
        <v>1</v>
      </c>
      <c r="LR98" s="966">
        <f>ROUND(LJ98,0)</f>
        <v>8487860</v>
      </c>
      <c r="LS98" s="901">
        <f>LJ98-LR98</f>
        <v>0</v>
      </c>
      <c r="LV98" s="958" t="s">
        <v>825</v>
      </c>
      <c r="LW98" s="1030" t="s">
        <v>282</v>
      </c>
      <c r="LX98" s="1031" t="s">
        <v>283</v>
      </c>
      <c r="LY98" s="1044">
        <f>410+1617</f>
        <v>2027</v>
      </c>
      <c r="LZ98" s="1045">
        <v>4030</v>
      </c>
      <c r="MA98" s="1051">
        <f>ROUND(LY98*LZ98,0)</f>
        <v>8168810</v>
      </c>
      <c r="MB98" s="1016"/>
      <c r="MC98" s="898">
        <f>IF(EXACT(VLOOKUP(LV98,OFERTA_0,2,FALSE),LW98),1,0)</f>
        <v>1</v>
      </c>
      <c r="MD98" s="898">
        <f>IF(EXACT(VLOOKUP(LV98,OFERTA_0,3,FALSE),LX98),1,0)</f>
        <v>1</v>
      </c>
      <c r="ME98" s="899">
        <f>IF(EXACT(VLOOKUP(LV98,OFERTA_0,4,FALSE),LY98),1,0)</f>
        <v>1</v>
      </c>
      <c r="MF98" s="899">
        <f>IF(LZ98=0,0,1)</f>
        <v>1</v>
      </c>
      <c r="MG98" s="899">
        <f>IF(MA98=0,0,1)</f>
        <v>1</v>
      </c>
      <c r="MH98" s="899">
        <f>PRODUCT(MC98:MG98)</f>
        <v>1</v>
      </c>
      <c r="MI98" s="966">
        <f>ROUND(MA98,0)</f>
        <v>8168810</v>
      </c>
      <c r="MJ98" s="901">
        <f>MA98-MI98</f>
        <v>0</v>
      </c>
      <c r="MM98" s="958" t="s">
        <v>825</v>
      </c>
      <c r="MN98" s="1030" t="s">
        <v>282</v>
      </c>
      <c r="MO98" s="1031" t="s">
        <v>283</v>
      </c>
      <c r="MP98" s="1044">
        <f>410+1617</f>
        <v>2027</v>
      </c>
      <c r="MQ98" s="1045">
        <v>6200</v>
      </c>
      <c r="MR98" s="1051">
        <f>ROUND(MP98*MQ98,0)</f>
        <v>12567400</v>
      </c>
      <c r="MS98" s="1016"/>
      <c r="MT98" s="898">
        <f>IF(EXACT(VLOOKUP(MM98,OFERTA_0,2,FALSE),MN98),1,0)</f>
        <v>1</v>
      </c>
      <c r="MU98" s="898">
        <f>IF(EXACT(VLOOKUP(MM98,OFERTA_0,3,FALSE),MO98),1,0)</f>
        <v>1</v>
      </c>
      <c r="MV98" s="899">
        <f>IF(EXACT(VLOOKUP(MM98,OFERTA_0,4,FALSE),MP98),1,0)</f>
        <v>1</v>
      </c>
      <c r="MW98" s="899">
        <f>IF(MQ98=0,0,1)</f>
        <v>1</v>
      </c>
      <c r="MX98" s="899">
        <f>IF(MR98=0,0,1)</f>
        <v>1</v>
      </c>
      <c r="MY98" s="899">
        <f>PRODUCT(MT98:MX98)</f>
        <v>1</v>
      </c>
      <c r="MZ98" s="966">
        <f>ROUND(MR98,0)</f>
        <v>12567400</v>
      </c>
      <c r="NA98" s="901">
        <f>MR98-MZ98</f>
        <v>0</v>
      </c>
      <c r="ND98" s="975" t="s">
        <v>825</v>
      </c>
      <c r="NE98" s="976" t="s">
        <v>282</v>
      </c>
      <c r="NF98" s="977" t="s">
        <v>283</v>
      </c>
      <c r="NG98" s="978">
        <f>410+1617</f>
        <v>2027</v>
      </c>
      <c r="NH98" s="979">
        <v>3697.65</v>
      </c>
      <c r="NI98" s="1055">
        <v>7495137</v>
      </c>
      <c r="NJ98" s="1016"/>
      <c r="NK98" s="898">
        <f>IF(EXACT(VLOOKUP(ND98,OFERTA_0,2,FALSE),NE98),1,0)</f>
        <v>1</v>
      </c>
      <c r="NL98" s="898">
        <f>IF(EXACT(VLOOKUP(ND98,OFERTA_0,3,FALSE),NF98),1,0)</f>
        <v>1</v>
      </c>
      <c r="NM98" s="899">
        <f>IF(EXACT(VLOOKUP(ND98,OFERTA_0,4,FALSE),NG98),1,0)</f>
        <v>1</v>
      </c>
      <c r="NN98" s="899">
        <f>IF(NH98=0,0,1)</f>
        <v>1</v>
      </c>
      <c r="NO98" s="899">
        <f>IF(NI98=0,0,1)</f>
        <v>1</v>
      </c>
      <c r="NP98" s="899">
        <f>PRODUCT(NK98:NO98)</f>
        <v>1</v>
      </c>
      <c r="NQ98" s="966">
        <f>ROUND(NI98,0)</f>
        <v>7495137</v>
      </c>
      <c r="NR98" s="901">
        <f>NI98-NQ98</f>
        <v>0</v>
      </c>
      <c r="NU98" s="981" t="s">
        <v>825</v>
      </c>
      <c r="NV98" s="982" t="s">
        <v>282</v>
      </c>
      <c r="NW98" s="983" t="s">
        <v>283</v>
      </c>
      <c r="NX98" s="984">
        <f>410+1617</f>
        <v>2027</v>
      </c>
      <c r="NY98" s="1050">
        <v>3735</v>
      </c>
      <c r="NZ98" s="1056">
        <f>ROUND(NX98*NY98,0)</f>
        <v>7570845</v>
      </c>
      <c r="OA98" s="1016"/>
      <c r="OB98" s="898">
        <f>IF(EXACT(VLOOKUP(NU98,OFERTA_0,2,FALSE),NV98),1,0)</f>
        <v>1</v>
      </c>
      <c r="OC98" s="898">
        <f>IF(EXACT(VLOOKUP(NU98,OFERTA_0,3,FALSE),NW98),1,0)</f>
        <v>1</v>
      </c>
      <c r="OD98" s="899">
        <f>IF(EXACT(VLOOKUP(NU98,OFERTA_0,4,FALSE),NX98),1,0)</f>
        <v>1</v>
      </c>
      <c r="OE98" s="899">
        <f>IF(NY98=0,0,1)</f>
        <v>1</v>
      </c>
      <c r="OF98" s="899">
        <f>IF(NZ98=0,0,1)</f>
        <v>1</v>
      </c>
      <c r="OG98" s="899">
        <f>PRODUCT(OB98:OF98)</f>
        <v>1</v>
      </c>
      <c r="OH98" s="966">
        <f>ROUND(NZ98,0)</f>
        <v>7570845</v>
      </c>
      <c r="OI98" s="901">
        <f>NZ98-OH98</f>
        <v>0</v>
      </c>
      <c r="OL98" s="958" t="s">
        <v>825</v>
      </c>
      <c r="OM98" s="1030" t="s">
        <v>282</v>
      </c>
      <c r="ON98" s="1031" t="s">
        <v>283</v>
      </c>
      <c r="OO98" s="1044">
        <f>410+1617</f>
        <v>2027</v>
      </c>
      <c r="OP98" s="1045">
        <v>5089</v>
      </c>
      <c r="OQ98" s="1051">
        <f>ROUND(OO98*OP98,0)</f>
        <v>10315403</v>
      </c>
      <c r="OR98" s="1016"/>
      <c r="OS98" s="898">
        <f>IF(EXACT(VLOOKUP(OL98,OFERTA_0,2,FALSE),OM98),1,0)</f>
        <v>1</v>
      </c>
      <c r="OT98" s="898">
        <f>IF(EXACT(VLOOKUP(OL98,OFERTA_0,3,FALSE),ON98),1,0)</f>
        <v>1</v>
      </c>
      <c r="OU98" s="899">
        <f>IF(EXACT(VLOOKUP(OL98,OFERTA_0,4,FALSE),OO98),1,0)</f>
        <v>1</v>
      </c>
      <c r="OV98" s="899">
        <f>IF(OP98=0,0,1)</f>
        <v>1</v>
      </c>
      <c r="OW98" s="899">
        <f>IF(OQ98=0,0,1)</f>
        <v>1</v>
      </c>
      <c r="OX98" s="899">
        <f>PRODUCT(OS98:OW98)</f>
        <v>1</v>
      </c>
      <c r="OY98" s="966">
        <f>ROUND(OQ98,0)</f>
        <v>10315403</v>
      </c>
      <c r="OZ98" s="901">
        <f>OQ98-OY98</f>
        <v>0</v>
      </c>
      <c r="PC98" s="958" t="s">
        <v>825</v>
      </c>
      <c r="PD98" s="1030" t="s">
        <v>282</v>
      </c>
      <c r="PE98" s="1031" t="s">
        <v>283</v>
      </c>
      <c r="PF98" s="1044">
        <v>2027</v>
      </c>
      <c r="PG98" s="1059">
        <v>5493</v>
      </c>
      <c r="PH98" s="1057">
        <v>11134311</v>
      </c>
      <c r="PI98" s="989"/>
      <c r="PJ98" s="898">
        <f>IF(EXACT(VLOOKUP(PC98,OFERTA_0,2,FALSE),PD98),1,0)</f>
        <v>1</v>
      </c>
      <c r="PK98" s="898">
        <f>IF(EXACT(VLOOKUP(PC98,OFERTA_0,3,FALSE),PE98),1,0)</f>
        <v>1</v>
      </c>
      <c r="PL98" s="899">
        <f>IF(EXACT(VLOOKUP(PC98,OFERTA_0,4,FALSE),PF98),1,0)</f>
        <v>1</v>
      </c>
      <c r="PM98" s="899">
        <f>IF(PG98=0,0,1)</f>
        <v>1</v>
      </c>
      <c r="PN98" s="899">
        <f>IF(PH98=0,0,1)</f>
        <v>1</v>
      </c>
      <c r="PO98" s="899">
        <f>PRODUCT(PJ98:PN98)</f>
        <v>1</v>
      </c>
      <c r="PP98" s="966">
        <f>ROUND(PH98,0)</f>
        <v>11134311</v>
      </c>
      <c r="PQ98" s="901">
        <f>PH98-PP98</f>
        <v>0</v>
      </c>
      <c r="PT98" s="958" t="s">
        <v>825</v>
      </c>
      <c r="PU98" s="1030" t="s">
        <v>282</v>
      </c>
      <c r="PV98" s="1031" t="s">
        <v>283</v>
      </c>
      <c r="PW98" s="1044">
        <f>410+1617</f>
        <v>2027</v>
      </c>
      <c r="PX98" s="1045">
        <v>3920</v>
      </c>
      <c r="PY98" s="1051">
        <f>ROUND(PW98*PX98,0)</f>
        <v>7945840</v>
      </c>
      <c r="PZ98" s="1016"/>
      <c r="QA98" s="898">
        <f>IF(EXACT(VLOOKUP(PT98,OFERTA_0,2,FALSE),PU98),1,0)</f>
        <v>1</v>
      </c>
      <c r="QB98" s="898">
        <f>IF(EXACT(VLOOKUP(PT98,OFERTA_0,3,FALSE),PV98),1,0)</f>
        <v>1</v>
      </c>
      <c r="QC98" s="899">
        <f>IF(EXACT(VLOOKUP(PT98,OFERTA_0,4,FALSE),PW98),1,0)</f>
        <v>1</v>
      </c>
      <c r="QD98" s="899">
        <f>IF(PX98=0,0,1)</f>
        <v>1</v>
      </c>
      <c r="QE98" s="899">
        <f>IF(PY98=0,0,1)</f>
        <v>1</v>
      </c>
      <c r="QF98" s="899">
        <f>PRODUCT(QA98:QE98)</f>
        <v>1</v>
      </c>
      <c r="QG98" s="966">
        <f>ROUND(PY98,0)</f>
        <v>7945840</v>
      </c>
      <c r="QH98" s="901">
        <f>PY98-QG98</f>
        <v>0</v>
      </c>
      <c r="QK98" s="958" t="s">
        <v>825</v>
      </c>
      <c r="QL98" s="1030" t="s">
        <v>282</v>
      </c>
      <c r="QM98" s="1031" t="s">
        <v>283</v>
      </c>
      <c r="QN98" s="1044">
        <f>410+1617</f>
        <v>2027</v>
      </c>
      <c r="QO98" s="1049">
        <v>4208.3369999999995</v>
      </c>
      <c r="QP98" s="1054">
        <f>ROUND(QN98*QO98,0)</f>
        <v>8530299</v>
      </c>
      <c r="QQ98" s="1016"/>
      <c r="QR98" s="898">
        <f>IF(EXACT(VLOOKUP(QK98,OFERTA_0,2,FALSE),QL98),1,0)</f>
        <v>1</v>
      </c>
      <c r="QS98" s="898">
        <f>IF(EXACT(VLOOKUP(QK98,OFERTA_0,3,FALSE),QM98),1,0)</f>
        <v>1</v>
      </c>
      <c r="QT98" s="899">
        <f>IF(EXACT(VLOOKUP(QK98,OFERTA_0,4,FALSE),QN98),1,0)</f>
        <v>1</v>
      </c>
      <c r="QU98" s="899">
        <f>IF(QO98=0,0,1)</f>
        <v>1</v>
      </c>
      <c r="QV98" s="899">
        <f>IF(QP98=0,0,1)</f>
        <v>1</v>
      </c>
      <c r="QW98" s="899">
        <f>PRODUCT(QR98:QV98)</f>
        <v>1</v>
      </c>
      <c r="QX98" s="966">
        <f>ROUND(QP98,0)</f>
        <v>8530299</v>
      </c>
      <c r="QY98" s="901">
        <f>QP98-QX98</f>
        <v>0</v>
      </c>
      <c r="RB98" s="405"/>
      <c r="RC98" s="406"/>
      <c r="RD98" s="407"/>
      <c r="RE98" s="408"/>
      <c r="RF98" s="409"/>
      <c r="RG98" s="410"/>
      <c r="RH98" s="410"/>
      <c r="RI98" s="898"/>
      <c r="RJ98" s="898"/>
      <c r="RK98" s="934"/>
      <c r="RL98" s="934"/>
      <c r="RM98" s="934"/>
      <c r="RN98" s="934"/>
      <c r="RO98" s="935"/>
      <c r="RP98" s="936"/>
      <c r="RS98" s="405"/>
      <c r="RT98" s="406"/>
      <c r="RU98" s="407"/>
      <c r="RV98" s="408"/>
      <c r="RW98" s="409"/>
      <c r="RX98" s="410"/>
      <c r="RY98" s="410"/>
      <c r="RZ98" s="898"/>
      <c r="SA98" s="898"/>
      <c r="SB98" s="934"/>
      <c r="SC98" s="934"/>
      <c r="SD98" s="934"/>
      <c r="SE98" s="934"/>
      <c r="SF98" s="935"/>
      <c r="SG98" s="936"/>
      <c r="SJ98" s="405"/>
      <c r="SK98" s="406"/>
      <c r="SL98" s="407"/>
      <c r="SM98" s="408"/>
      <c r="SN98" s="409"/>
      <c r="SO98" s="410"/>
      <c r="SP98" s="410"/>
      <c r="SQ98" s="898"/>
      <c r="SR98" s="898"/>
      <c r="SS98" s="934"/>
      <c r="ST98" s="934"/>
      <c r="SU98" s="934"/>
      <c r="SV98" s="934"/>
      <c r="SW98" s="935"/>
      <c r="SX98" s="936"/>
    </row>
    <row r="99" spans="2:518" ht="18.75" thickTop="1" thickBot="1">
      <c r="B99" s="911" t="s">
        <v>826</v>
      </c>
      <c r="C99" s="912" t="s">
        <v>284</v>
      </c>
      <c r="D99" s="913"/>
      <c r="E99" s="914"/>
      <c r="F99" s="915"/>
      <c r="G99" s="916"/>
      <c r="H99" s="917">
        <f>SUM(G100:G107)</f>
        <v>0</v>
      </c>
      <c r="K99" s="911" t="s">
        <v>826</v>
      </c>
      <c r="L99" s="912" t="s">
        <v>284</v>
      </c>
      <c r="M99" s="913"/>
      <c r="N99" s="914"/>
      <c r="O99" s="990"/>
      <c r="P99" s="916"/>
      <c r="Q99" s="917"/>
      <c r="R99" s="898"/>
      <c r="S99" s="898"/>
      <c r="T99" s="934"/>
      <c r="U99" s="934"/>
      <c r="V99" s="934"/>
      <c r="W99" s="934"/>
      <c r="X99" s="935"/>
      <c r="Y99" s="936"/>
      <c r="Z99" s="872"/>
      <c r="AA99" s="872"/>
      <c r="AB99" s="911" t="s">
        <v>826</v>
      </c>
      <c r="AC99" s="912" t="s">
        <v>284</v>
      </c>
      <c r="AD99" s="913"/>
      <c r="AE99" s="914"/>
      <c r="AF99" s="915"/>
      <c r="AG99" s="916"/>
      <c r="AH99" s="917"/>
      <c r="AI99" s="898"/>
      <c r="AJ99" s="898"/>
      <c r="AK99" s="934"/>
      <c r="AL99" s="934"/>
      <c r="AM99" s="934"/>
      <c r="AN99" s="934"/>
      <c r="AO99" s="935"/>
      <c r="AP99" s="936"/>
      <c r="AQ99" s="872"/>
      <c r="AR99" s="872"/>
      <c r="AS99" s="911" t="s">
        <v>826</v>
      </c>
      <c r="AT99" s="991" t="s">
        <v>284</v>
      </c>
      <c r="AU99" s="913"/>
      <c r="AV99" s="914"/>
      <c r="AW99" s="918"/>
      <c r="AX99" s="919"/>
      <c r="AY99" s="917"/>
      <c r="AZ99" s="898"/>
      <c r="BA99" s="898"/>
      <c r="BB99" s="934"/>
      <c r="BC99" s="934"/>
      <c r="BD99" s="934"/>
      <c r="BE99" s="934"/>
      <c r="BF99" s="935"/>
      <c r="BG99" s="936"/>
      <c r="BJ99" s="911" t="s">
        <v>826</v>
      </c>
      <c r="BK99" s="912" t="s">
        <v>284</v>
      </c>
      <c r="BL99" s="913"/>
      <c r="BM99" s="914"/>
      <c r="BN99" s="915"/>
      <c r="BO99" s="916"/>
      <c r="BP99" s="917"/>
      <c r="BQ99" s="898"/>
      <c r="BR99" s="898"/>
      <c r="BS99" s="934"/>
      <c r="BT99" s="934"/>
      <c r="BU99" s="934"/>
      <c r="BV99" s="934"/>
      <c r="BW99" s="935"/>
      <c r="BX99" s="936"/>
      <c r="CA99" s="911" t="s">
        <v>826</v>
      </c>
      <c r="CB99" s="912" t="s">
        <v>284</v>
      </c>
      <c r="CC99" s="913"/>
      <c r="CD99" s="914"/>
      <c r="CE99" s="915"/>
      <c r="CF99" s="916"/>
      <c r="CG99" s="917"/>
      <c r="CH99" s="898"/>
      <c r="CI99" s="898"/>
      <c r="CJ99" s="934"/>
      <c r="CK99" s="934"/>
      <c r="CL99" s="934"/>
      <c r="CM99" s="934"/>
      <c r="CN99" s="935"/>
      <c r="CO99" s="936"/>
      <c r="CR99" s="911" t="s">
        <v>826</v>
      </c>
      <c r="CS99" s="912" t="s">
        <v>284</v>
      </c>
      <c r="CT99" s="913"/>
      <c r="CU99" s="914"/>
      <c r="CV99" s="915"/>
      <c r="CW99" s="916"/>
      <c r="CX99" s="917"/>
      <c r="CY99" s="898"/>
      <c r="CZ99" s="898"/>
      <c r="DA99" s="934"/>
      <c r="DB99" s="934"/>
      <c r="DC99" s="934"/>
      <c r="DD99" s="934"/>
      <c r="DE99" s="935"/>
      <c r="DF99" s="936"/>
      <c r="DI99" s="911" t="s">
        <v>826</v>
      </c>
      <c r="DJ99" s="912" t="s">
        <v>284</v>
      </c>
      <c r="DK99" s="913"/>
      <c r="DL99" s="914"/>
      <c r="DM99" s="915"/>
      <c r="DN99" s="916"/>
      <c r="DO99" s="917"/>
      <c r="DP99" s="898"/>
      <c r="DQ99" s="898"/>
      <c r="DR99" s="934"/>
      <c r="DS99" s="934"/>
      <c r="DT99" s="934"/>
      <c r="DU99" s="934"/>
      <c r="DV99" s="935"/>
      <c r="DW99" s="936"/>
      <c r="DZ99" s="911" t="s">
        <v>826</v>
      </c>
      <c r="EA99" s="912" t="s">
        <v>284</v>
      </c>
      <c r="EB99" s="913"/>
      <c r="EC99" s="914"/>
      <c r="ED99" s="915"/>
      <c r="EE99" s="916"/>
      <c r="EF99" s="917"/>
      <c r="EG99" s="898"/>
      <c r="EH99" s="898"/>
      <c r="EI99" s="934"/>
      <c r="EJ99" s="934"/>
      <c r="EK99" s="934"/>
      <c r="EL99" s="934"/>
      <c r="EM99" s="935"/>
      <c r="EN99" s="936"/>
      <c r="EQ99" s="911" t="s">
        <v>826</v>
      </c>
      <c r="ER99" s="912" t="s">
        <v>284</v>
      </c>
      <c r="ES99" s="913"/>
      <c r="ET99" s="914"/>
      <c r="EU99" s="915"/>
      <c r="EV99" s="916"/>
      <c r="EW99" s="917"/>
      <c r="EX99" s="898"/>
      <c r="EY99" s="898"/>
      <c r="EZ99" s="934"/>
      <c r="FA99" s="934"/>
      <c r="FB99" s="934"/>
      <c r="FC99" s="934"/>
      <c r="FD99" s="935"/>
      <c r="FE99" s="936"/>
      <c r="FH99" s="911"/>
      <c r="FI99" s="912"/>
      <c r="FJ99" s="913"/>
      <c r="FK99" s="914"/>
      <c r="FL99" s="915"/>
      <c r="FM99" s="916"/>
      <c r="FN99" s="917"/>
      <c r="FO99" s="898"/>
      <c r="FP99" s="898"/>
      <c r="FQ99" s="934"/>
      <c r="FR99" s="934"/>
      <c r="FS99" s="934"/>
      <c r="FT99" s="934"/>
      <c r="FU99" s="935"/>
      <c r="FV99" s="936"/>
      <c r="FY99" s="911" t="s">
        <v>826</v>
      </c>
      <c r="FZ99" s="912" t="s">
        <v>284</v>
      </c>
      <c r="GA99" s="913"/>
      <c r="GB99" s="914"/>
      <c r="GC99" s="914"/>
      <c r="GD99" s="916"/>
      <c r="GE99" s="917"/>
      <c r="GF99" s="898"/>
      <c r="GG99" s="898"/>
      <c r="GH99" s="934"/>
      <c r="GI99" s="934"/>
      <c r="GJ99" s="934"/>
      <c r="GK99" s="934"/>
      <c r="GL99" s="935"/>
      <c r="GM99" s="936"/>
      <c r="GP99" s="911" t="s">
        <v>826</v>
      </c>
      <c r="GQ99" s="912" t="s">
        <v>284</v>
      </c>
      <c r="GR99" s="913"/>
      <c r="GS99" s="914"/>
      <c r="GT99" s="915"/>
      <c r="GU99" s="916"/>
      <c r="GV99" s="917"/>
      <c r="GW99" s="898"/>
      <c r="GX99" s="898"/>
      <c r="GY99" s="934"/>
      <c r="GZ99" s="934"/>
      <c r="HA99" s="934"/>
      <c r="HB99" s="934"/>
      <c r="HC99" s="935"/>
      <c r="HD99" s="936"/>
      <c r="HG99" s="911" t="s">
        <v>826</v>
      </c>
      <c r="HH99" s="912" t="s">
        <v>284</v>
      </c>
      <c r="HI99" s="913"/>
      <c r="HJ99" s="914"/>
      <c r="HK99" s="915"/>
      <c r="HL99" s="916"/>
      <c r="HM99" s="917"/>
      <c r="HN99" s="898"/>
      <c r="HO99" s="898"/>
      <c r="HP99" s="934"/>
      <c r="HQ99" s="934"/>
      <c r="HR99" s="934"/>
      <c r="HS99" s="934"/>
      <c r="HT99" s="935"/>
      <c r="HU99" s="936"/>
      <c r="HX99" s="911" t="s">
        <v>826</v>
      </c>
      <c r="HY99" s="912" t="s">
        <v>284</v>
      </c>
      <c r="HZ99" s="913"/>
      <c r="IA99" s="914"/>
      <c r="IB99" s="915"/>
      <c r="IC99" s="916"/>
      <c r="ID99" s="917"/>
      <c r="IE99" s="898"/>
      <c r="IF99" s="898"/>
      <c r="IG99" s="934"/>
      <c r="IH99" s="934"/>
      <c r="II99" s="934"/>
      <c r="IJ99" s="934"/>
      <c r="IK99" s="935"/>
      <c r="IL99" s="936"/>
      <c r="IO99" s="911" t="s">
        <v>826</v>
      </c>
      <c r="IP99" s="912" t="s">
        <v>284</v>
      </c>
      <c r="IQ99" s="913"/>
      <c r="IR99" s="914"/>
      <c r="IS99" s="915"/>
      <c r="IT99" s="916"/>
      <c r="IU99" s="917"/>
      <c r="IV99" s="898"/>
      <c r="IW99" s="898"/>
      <c r="IX99" s="934"/>
      <c r="IY99" s="934"/>
      <c r="IZ99" s="934"/>
      <c r="JA99" s="934"/>
      <c r="JB99" s="935"/>
      <c r="JC99" s="936"/>
      <c r="JF99" s="911" t="s">
        <v>826</v>
      </c>
      <c r="JG99" s="912" t="s">
        <v>284</v>
      </c>
      <c r="JH99" s="913"/>
      <c r="JI99" s="914"/>
      <c r="JJ99" s="915"/>
      <c r="JK99" s="916"/>
      <c r="JL99" s="917"/>
      <c r="JM99" s="898"/>
      <c r="JN99" s="898"/>
      <c r="JO99" s="934"/>
      <c r="JP99" s="934"/>
      <c r="JQ99" s="934"/>
      <c r="JR99" s="934"/>
      <c r="JS99" s="935"/>
      <c r="JT99" s="936"/>
      <c r="JW99" s="911" t="s">
        <v>826</v>
      </c>
      <c r="JX99" s="912" t="s">
        <v>284</v>
      </c>
      <c r="JY99" s="913"/>
      <c r="JZ99" s="914"/>
      <c r="KA99" s="915"/>
      <c r="KB99" s="916"/>
      <c r="KC99" s="917"/>
      <c r="KD99" s="898"/>
      <c r="KE99" s="898"/>
      <c r="KF99" s="934"/>
      <c r="KG99" s="934"/>
      <c r="KH99" s="934"/>
      <c r="KI99" s="934"/>
      <c r="KJ99" s="935"/>
      <c r="KK99" s="936"/>
      <c r="KN99" s="911" t="s">
        <v>826</v>
      </c>
      <c r="KO99" s="912" t="s">
        <v>284</v>
      </c>
      <c r="KP99" s="913"/>
      <c r="KQ99" s="914"/>
      <c r="KR99" s="915"/>
      <c r="KS99" s="916"/>
      <c r="KT99" s="917"/>
      <c r="KU99" s="898"/>
      <c r="KV99" s="898"/>
      <c r="KW99" s="934"/>
      <c r="KX99" s="934"/>
      <c r="KY99" s="934"/>
      <c r="KZ99" s="934"/>
      <c r="LA99" s="935"/>
      <c r="LB99" s="936"/>
      <c r="LE99" s="911" t="s">
        <v>826</v>
      </c>
      <c r="LF99" s="912" t="s">
        <v>284</v>
      </c>
      <c r="LG99" s="913"/>
      <c r="LH99" s="914"/>
      <c r="LI99" s="992">
        <v>0</v>
      </c>
      <c r="LJ99" s="993"/>
      <c r="LK99" s="917"/>
      <c r="LL99" s="898"/>
      <c r="LM99" s="898"/>
      <c r="LN99" s="934"/>
      <c r="LO99" s="934"/>
      <c r="LP99" s="934"/>
      <c r="LQ99" s="934"/>
      <c r="LR99" s="935"/>
      <c r="LS99" s="936"/>
      <c r="LV99" s="911" t="s">
        <v>826</v>
      </c>
      <c r="LW99" s="912" t="s">
        <v>284</v>
      </c>
      <c r="LX99" s="913"/>
      <c r="LY99" s="914"/>
      <c r="LZ99" s="915"/>
      <c r="MA99" s="916"/>
      <c r="MB99" s="917"/>
      <c r="MC99" s="898"/>
      <c r="MD99" s="898"/>
      <c r="ME99" s="934"/>
      <c r="MF99" s="934"/>
      <c r="MG99" s="934"/>
      <c r="MH99" s="934"/>
      <c r="MI99" s="935"/>
      <c r="MJ99" s="936"/>
      <c r="MM99" s="911" t="s">
        <v>826</v>
      </c>
      <c r="MN99" s="912" t="s">
        <v>284</v>
      </c>
      <c r="MO99" s="913"/>
      <c r="MP99" s="914"/>
      <c r="MQ99" s="915"/>
      <c r="MR99" s="916"/>
      <c r="MS99" s="917"/>
      <c r="MT99" s="898"/>
      <c r="MU99" s="898"/>
      <c r="MV99" s="934"/>
      <c r="MW99" s="934"/>
      <c r="MX99" s="934"/>
      <c r="MY99" s="934"/>
      <c r="MZ99" s="935"/>
      <c r="NA99" s="936"/>
      <c r="ND99" s="994" t="s">
        <v>826</v>
      </c>
      <c r="NE99" s="995" t="s">
        <v>284</v>
      </c>
      <c r="NF99" s="996"/>
      <c r="NG99" s="997"/>
      <c r="NH99" s="998"/>
      <c r="NI99" s="999"/>
      <c r="NJ99" s="917"/>
      <c r="NK99" s="898"/>
      <c r="NL99" s="898"/>
      <c r="NM99" s="934"/>
      <c r="NN99" s="934"/>
      <c r="NO99" s="934"/>
      <c r="NP99" s="934"/>
      <c r="NQ99" s="935"/>
      <c r="NR99" s="936"/>
      <c r="NU99" s="1000" t="s">
        <v>826</v>
      </c>
      <c r="NV99" s="1001" t="s">
        <v>284</v>
      </c>
      <c r="NW99" s="1002"/>
      <c r="NX99" s="1003"/>
      <c r="NY99" s="1004"/>
      <c r="NZ99" s="1005"/>
      <c r="OA99" s="917"/>
      <c r="OB99" s="898"/>
      <c r="OC99" s="898"/>
      <c r="OD99" s="934"/>
      <c r="OE99" s="934"/>
      <c r="OF99" s="934"/>
      <c r="OG99" s="934"/>
      <c r="OH99" s="935"/>
      <c r="OI99" s="936"/>
      <c r="OL99" s="911" t="s">
        <v>826</v>
      </c>
      <c r="OM99" s="912" t="s">
        <v>284</v>
      </c>
      <c r="ON99" s="913"/>
      <c r="OO99" s="914"/>
      <c r="OP99" s="915"/>
      <c r="OQ99" s="916"/>
      <c r="OR99" s="917"/>
      <c r="OS99" s="898"/>
      <c r="OT99" s="898"/>
      <c r="OU99" s="934"/>
      <c r="OV99" s="934"/>
      <c r="OW99" s="934"/>
      <c r="OX99" s="934"/>
      <c r="OY99" s="935"/>
      <c r="OZ99" s="936"/>
      <c r="PC99" s="911" t="s">
        <v>826</v>
      </c>
      <c r="PD99" s="912" t="s">
        <v>284</v>
      </c>
      <c r="PE99" s="913"/>
      <c r="PF99" s="914"/>
      <c r="PG99" s="932"/>
      <c r="PH99" s="933"/>
      <c r="PI99" s="917"/>
      <c r="PJ99" s="898"/>
      <c r="PK99" s="898"/>
      <c r="PL99" s="934"/>
      <c r="PM99" s="934"/>
      <c r="PN99" s="934"/>
      <c r="PO99" s="934"/>
      <c r="PP99" s="935"/>
      <c r="PQ99" s="936"/>
      <c r="PT99" s="911" t="s">
        <v>826</v>
      </c>
      <c r="PU99" s="912" t="s">
        <v>284</v>
      </c>
      <c r="PV99" s="913"/>
      <c r="PW99" s="914"/>
      <c r="PX99" s="915"/>
      <c r="PY99" s="916"/>
      <c r="PZ99" s="917"/>
      <c r="QA99" s="898"/>
      <c r="QB99" s="898"/>
      <c r="QC99" s="934"/>
      <c r="QD99" s="934"/>
      <c r="QE99" s="934"/>
      <c r="QF99" s="934"/>
      <c r="QG99" s="935"/>
      <c r="QH99" s="936"/>
      <c r="QK99" s="911" t="s">
        <v>826</v>
      </c>
      <c r="QL99" s="912" t="s">
        <v>284</v>
      </c>
      <c r="QM99" s="913"/>
      <c r="QN99" s="914"/>
      <c r="QO99" s="992">
        <v>0</v>
      </c>
      <c r="QP99" s="993"/>
      <c r="QQ99" s="917"/>
      <c r="QR99" s="898"/>
      <c r="QS99" s="898"/>
      <c r="QT99" s="934"/>
      <c r="QU99" s="934"/>
      <c r="QV99" s="934"/>
      <c r="QW99" s="934"/>
      <c r="QX99" s="935"/>
      <c r="QY99" s="936"/>
      <c r="RB99" s="405"/>
      <c r="RC99" s="406"/>
      <c r="RD99" s="407"/>
      <c r="RE99" s="408"/>
      <c r="RF99" s="409"/>
      <c r="RG99" s="410"/>
      <c r="RH99" s="410"/>
      <c r="RI99" s="898"/>
      <c r="RJ99" s="898"/>
      <c r="RK99" s="934"/>
      <c r="RL99" s="934"/>
      <c r="RM99" s="934"/>
      <c r="RN99" s="934"/>
      <c r="RO99" s="935"/>
      <c r="RP99" s="936"/>
      <c r="RS99" s="405"/>
      <c r="RT99" s="406"/>
      <c r="RU99" s="407"/>
      <c r="RV99" s="408"/>
      <c r="RW99" s="409"/>
      <c r="RX99" s="410"/>
      <c r="RY99" s="410"/>
      <c r="RZ99" s="898"/>
      <c r="SA99" s="898"/>
      <c r="SB99" s="934"/>
      <c r="SC99" s="934"/>
      <c r="SD99" s="934"/>
      <c r="SE99" s="934"/>
      <c r="SF99" s="935"/>
      <c r="SG99" s="936"/>
      <c r="SJ99" s="405"/>
      <c r="SK99" s="406"/>
      <c r="SL99" s="407"/>
      <c r="SM99" s="408"/>
      <c r="SN99" s="409"/>
      <c r="SO99" s="410"/>
      <c r="SP99" s="410"/>
      <c r="SQ99" s="898"/>
      <c r="SR99" s="898"/>
      <c r="SS99" s="934"/>
      <c r="ST99" s="934"/>
      <c r="SU99" s="934"/>
      <c r="SV99" s="934"/>
      <c r="SW99" s="935"/>
      <c r="SX99" s="936"/>
    </row>
    <row r="100" spans="2:518" ht="18.75" thickTop="1" thickBot="1">
      <c r="B100" s="937" t="s">
        <v>827</v>
      </c>
      <c r="C100" s="938" t="s">
        <v>471</v>
      </c>
      <c r="D100" s="939"/>
      <c r="E100" s="940"/>
      <c r="F100" s="941"/>
      <c r="G100" s="942"/>
      <c r="H100" s="1024"/>
      <c r="K100" s="937" t="s">
        <v>827</v>
      </c>
      <c r="L100" s="938" t="s">
        <v>471</v>
      </c>
      <c r="M100" s="939"/>
      <c r="N100" s="940"/>
      <c r="O100" s="941"/>
      <c r="P100" s="942"/>
      <c r="Q100" s="1024"/>
      <c r="R100" s="898"/>
      <c r="S100" s="898"/>
      <c r="T100" s="934"/>
      <c r="U100" s="934"/>
      <c r="V100" s="934"/>
      <c r="W100" s="934"/>
      <c r="X100" s="935"/>
      <c r="Y100" s="936"/>
      <c r="Z100" s="872"/>
      <c r="AA100" s="872"/>
      <c r="AB100" s="937" t="s">
        <v>827</v>
      </c>
      <c r="AC100" s="938" t="s">
        <v>471</v>
      </c>
      <c r="AD100" s="939"/>
      <c r="AE100" s="940"/>
      <c r="AF100" s="941"/>
      <c r="AG100" s="942"/>
      <c r="AH100" s="1024"/>
      <c r="AI100" s="898"/>
      <c r="AJ100" s="898"/>
      <c r="AK100" s="934"/>
      <c r="AL100" s="934"/>
      <c r="AM100" s="934"/>
      <c r="AN100" s="934"/>
      <c r="AO100" s="935"/>
      <c r="AP100" s="936"/>
      <c r="AQ100" s="872"/>
      <c r="AR100" s="872"/>
      <c r="AS100" s="937" t="s">
        <v>827</v>
      </c>
      <c r="AT100" s="1006" t="s">
        <v>471</v>
      </c>
      <c r="AU100" s="939"/>
      <c r="AV100" s="940"/>
      <c r="AW100" s="944"/>
      <c r="AX100" s="945"/>
      <c r="AY100" s="1024"/>
      <c r="AZ100" s="898"/>
      <c r="BA100" s="898"/>
      <c r="BB100" s="934"/>
      <c r="BC100" s="934"/>
      <c r="BD100" s="934"/>
      <c r="BE100" s="934"/>
      <c r="BF100" s="935"/>
      <c r="BG100" s="936"/>
      <c r="BJ100" s="937" t="s">
        <v>827</v>
      </c>
      <c r="BK100" s="938" t="s">
        <v>471</v>
      </c>
      <c r="BL100" s="939"/>
      <c r="BM100" s="940"/>
      <c r="BN100" s="941"/>
      <c r="BO100" s="942"/>
      <c r="BP100" s="1024"/>
      <c r="BQ100" s="898"/>
      <c r="BR100" s="898"/>
      <c r="BS100" s="934"/>
      <c r="BT100" s="934"/>
      <c r="BU100" s="934"/>
      <c r="BV100" s="934"/>
      <c r="BW100" s="935"/>
      <c r="BX100" s="936"/>
      <c r="CA100" s="937" t="s">
        <v>827</v>
      </c>
      <c r="CB100" s="938" t="s">
        <v>471</v>
      </c>
      <c r="CC100" s="939"/>
      <c r="CD100" s="940"/>
      <c r="CE100" s="941"/>
      <c r="CF100" s="942"/>
      <c r="CG100" s="1024"/>
      <c r="CH100" s="898"/>
      <c r="CI100" s="898"/>
      <c r="CJ100" s="934"/>
      <c r="CK100" s="934"/>
      <c r="CL100" s="934"/>
      <c r="CM100" s="934"/>
      <c r="CN100" s="935"/>
      <c r="CO100" s="936"/>
      <c r="CR100" s="937" t="s">
        <v>827</v>
      </c>
      <c r="CS100" s="938" t="s">
        <v>471</v>
      </c>
      <c r="CT100" s="939"/>
      <c r="CU100" s="940"/>
      <c r="CV100" s="941"/>
      <c r="CW100" s="942"/>
      <c r="CX100" s="1024"/>
      <c r="CY100" s="898"/>
      <c r="CZ100" s="898"/>
      <c r="DA100" s="934"/>
      <c r="DB100" s="934"/>
      <c r="DC100" s="934"/>
      <c r="DD100" s="934"/>
      <c r="DE100" s="935"/>
      <c r="DF100" s="936"/>
      <c r="DI100" s="937" t="s">
        <v>827</v>
      </c>
      <c r="DJ100" s="938" t="s">
        <v>471</v>
      </c>
      <c r="DK100" s="939"/>
      <c r="DL100" s="940"/>
      <c r="DM100" s="941"/>
      <c r="DN100" s="942"/>
      <c r="DO100" s="1024"/>
      <c r="DP100" s="898"/>
      <c r="DQ100" s="898"/>
      <c r="DR100" s="934"/>
      <c r="DS100" s="934"/>
      <c r="DT100" s="934"/>
      <c r="DU100" s="934"/>
      <c r="DV100" s="935"/>
      <c r="DW100" s="936"/>
      <c r="DZ100" s="937" t="s">
        <v>827</v>
      </c>
      <c r="EA100" s="938" t="s">
        <v>471</v>
      </c>
      <c r="EB100" s="939"/>
      <c r="EC100" s="940"/>
      <c r="ED100" s="941"/>
      <c r="EE100" s="942"/>
      <c r="EF100" s="1024"/>
      <c r="EG100" s="898"/>
      <c r="EH100" s="898"/>
      <c r="EI100" s="934"/>
      <c r="EJ100" s="934"/>
      <c r="EK100" s="934"/>
      <c r="EL100" s="934"/>
      <c r="EM100" s="935"/>
      <c r="EN100" s="936"/>
      <c r="EQ100" s="937" t="s">
        <v>827</v>
      </c>
      <c r="ER100" s="938" t="s">
        <v>471</v>
      </c>
      <c r="ES100" s="939"/>
      <c r="ET100" s="940"/>
      <c r="EU100" s="941"/>
      <c r="EV100" s="942"/>
      <c r="EW100" s="1024"/>
      <c r="EX100" s="898"/>
      <c r="EY100" s="898"/>
      <c r="EZ100" s="934"/>
      <c r="FA100" s="934"/>
      <c r="FB100" s="934"/>
      <c r="FC100" s="934"/>
      <c r="FD100" s="935"/>
      <c r="FE100" s="936"/>
      <c r="FH100" s="937"/>
      <c r="FI100" s="938"/>
      <c r="FJ100" s="939"/>
      <c r="FK100" s="940"/>
      <c r="FL100" s="941"/>
      <c r="FM100" s="942"/>
      <c r="FN100" s="1024"/>
      <c r="FO100" s="898"/>
      <c r="FP100" s="898"/>
      <c r="FQ100" s="934"/>
      <c r="FR100" s="934"/>
      <c r="FS100" s="934"/>
      <c r="FT100" s="934"/>
      <c r="FU100" s="935"/>
      <c r="FV100" s="936"/>
      <c r="FY100" s="937" t="s">
        <v>827</v>
      </c>
      <c r="FZ100" s="938" t="s">
        <v>471</v>
      </c>
      <c r="GA100" s="939"/>
      <c r="GB100" s="940"/>
      <c r="GC100" s="941"/>
      <c r="GD100" s="942"/>
      <c r="GE100" s="1024"/>
      <c r="GF100" s="898"/>
      <c r="GG100" s="898"/>
      <c r="GH100" s="934"/>
      <c r="GI100" s="934"/>
      <c r="GJ100" s="934"/>
      <c r="GK100" s="934"/>
      <c r="GL100" s="935"/>
      <c r="GM100" s="936"/>
      <c r="GP100" s="937" t="s">
        <v>827</v>
      </c>
      <c r="GQ100" s="938" t="s">
        <v>471</v>
      </c>
      <c r="GR100" s="939"/>
      <c r="GS100" s="940"/>
      <c r="GT100" s="941"/>
      <c r="GU100" s="942"/>
      <c r="GV100" s="1024"/>
      <c r="GW100" s="898"/>
      <c r="GX100" s="898"/>
      <c r="GY100" s="934"/>
      <c r="GZ100" s="934"/>
      <c r="HA100" s="934"/>
      <c r="HB100" s="934"/>
      <c r="HC100" s="935"/>
      <c r="HD100" s="936"/>
      <c r="HG100" s="937" t="s">
        <v>827</v>
      </c>
      <c r="HH100" s="938" t="s">
        <v>471</v>
      </c>
      <c r="HI100" s="939"/>
      <c r="HJ100" s="940"/>
      <c r="HK100" s="941"/>
      <c r="HL100" s="942"/>
      <c r="HM100" s="1024"/>
      <c r="HN100" s="898"/>
      <c r="HO100" s="898"/>
      <c r="HP100" s="934"/>
      <c r="HQ100" s="934"/>
      <c r="HR100" s="934"/>
      <c r="HS100" s="934"/>
      <c r="HT100" s="935"/>
      <c r="HU100" s="936"/>
      <c r="HX100" s="937" t="s">
        <v>827</v>
      </c>
      <c r="HY100" s="938" t="s">
        <v>471</v>
      </c>
      <c r="HZ100" s="939"/>
      <c r="IA100" s="940"/>
      <c r="IB100" s="941"/>
      <c r="IC100" s="942"/>
      <c r="ID100" s="1024"/>
      <c r="IE100" s="898"/>
      <c r="IF100" s="898"/>
      <c r="IG100" s="934"/>
      <c r="IH100" s="934"/>
      <c r="II100" s="934"/>
      <c r="IJ100" s="934"/>
      <c r="IK100" s="935"/>
      <c r="IL100" s="936"/>
      <c r="IO100" s="937" t="s">
        <v>827</v>
      </c>
      <c r="IP100" s="938" t="s">
        <v>471</v>
      </c>
      <c r="IQ100" s="939"/>
      <c r="IR100" s="940"/>
      <c r="IS100" s="941"/>
      <c r="IT100" s="942"/>
      <c r="IU100" s="1024"/>
      <c r="IV100" s="898"/>
      <c r="IW100" s="898"/>
      <c r="IX100" s="934"/>
      <c r="IY100" s="934"/>
      <c r="IZ100" s="934"/>
      <c r="JA100" s="934"/>
      <c r="JB100" s="935"/>
      <c r="JC100" s="936"/>
      <c r="JF100" s="937" t="s">
        <v>827</v>
      </c>
      <c r="JG100" s="938" t="s">
        <v>471</v>
      </c>
      <c r="JH100" s="939"/>
      <c r="JI100" s="940"/>
      <c r="JJ100" s="941"/>
      <c r="JK100" s="942"/>
      <c r="JL100" s="1024"/>
      <c r="JM100" s="898"/>
      <c r="JN100" s="898"/>
      <c r="JO100" s="934"/>
      <c r="JP100" s="934"/>
      <c r="JQ100" s="934"/>
      <c r="JR100" s="934"/>
      <c r="JS100" s="935"/>
      <c r="JT100" s="936"/>
      <c r="JW100" s="937" t="s">
        <v>827</v>
      </c>
      <c r="JX100" s="938" t="s">
        <v>471</v>
      </c>
      <c r="JY100" s="939"/>
      <c r="JZ100" s="940"/>
      <c r="KA100" s="941"/>
      <c r="KB100" s="942"/>
      <c r="KC100" s="1024"/>
      <c r="KD100" s="898"/>
      <c r="KE100" s="898"/>
      <c r="KF100" s="934"/>
      <c r="KG100" s="934"/>
      <c r="KH100" s="934"/>
      <c r="KI100" s="934"/>
      <c r="KJ100" s="935"/>
      <c r="KK100" s="936"/>
      <c r="KN100" s="937" t="s">
        <v>827</v>
      </c>
      <c r="KO100" s="938" t="s">
        <v>471</v>
      </c>
      <c r="KP100" s="939"/>
      <c r="KQ100" s="940"/>
      <c r="KR100" s="941"/>
      <c r="KS100" s="942"/>
      <c r="KT100" s="1024"/>
      <c r="KU100" s="898"/>
      <c r="KV100" s="898"/>
      <c r="KW100" s="934"/>
      <c r="KX100" s="934"/>
      <c r="KY100" s="934"/>
      <c r="KZ100" s="934"/>
      <c r="LA100" s="935"/>
      <c r="LB100" s="936"/>
      <c r="LE100" s="937" t="s">
        <v>827</v>
      </c>
      <c r="LF100" s="938" t="s">
        <v>471</v>
      </c>
      <c r="LG100" s="939"/>
      <c r="LH100" s="940"/>
      <c r="LI100" s="1007">
        <v>0</v>
      </c>
      <c r="LJ100" s="1008"/>
      <c r="LK100" s="1024"/>
      <c r="LL100" s="898"/>
      <c r="LM100" s="898"/>
      <c r="LN100" s="934"/>
      <c r="LO100" s="934"/>
      <c r="LP100" s="934"/>
      <c r="LQ100" s="934"/>
      <c r="LR100" s="935"/>
      <c r="LS100" s="936"/>
      <c r="LV100" s="937" t="s">
        <v>827</v>
      </c>
      <c r="LW100" s="938" t="s">
        <v>471</v>
      </c>
      <c r="LX100" s="939"/>
      <c r="LY100" s="940"/>
      <c r="LZ100" s="941"/>
      <c r="MA100" s="942"/>
      <c r="MB100" s="1024"/>
      <c r="MC100" s="898"/>
      <c r="MD100" s="898"/>
      <c r="ME100" s="934"/>
      <c r="MF100" s="934"/>
      <c r="MG100" s="934"/>
      <c r="MH100" s="934"/>
      <c r="MI100" s="935"/>
      <c r="MJ100" s="936"/>
      <c r="MM100" s="937" t="s">
        <v>827</v>
      </c>
      <c r="MN100" s="938" t="s">
        <v>471</v>
      </c>
      <c r="MO100" s="939"/>
      <c r="MP100" s="940"/>
      <c r="MQ100" s="941"/>
      <c r="MR100" s="942"/>
      <c r="MS100" s="1024"/>
      <c r="MT100" s="898"/>
      <c r="MU100" s="898"/>
      <c r="MV100" s="934"/>
      <c r="MW100" s="934"/>
      <c r="MX100" s="934"/>
      <c r="MY100" s="934"/>
      <c r="MZ100" s="935"/>
      <c r="NA100" s="936"/>
      <c r="ND100" s="946" t="s">
        <v>827</v>
      </c>
      <c r="NE100" s="1009" t="s">
        <v>471</v>
      </c>
      <c r="NF100" s="948"/>
      <c r="NG100" s="949"/>
      <c r="NH100" s="998"/>
      <c r="NI100" s="950"/>
      <c r="NJ100" s="1024"/>
      <c r="NK100" s="898"/>
      <c r="NL100" s="898"/>
      <c r="NM100" s="934"/>
      <c r="NN100" s="934"/>
      <c r="NO100" s="934"/>
      <c r="NP100" s="934"/>
      <c r="NQ100" s="935"/>
      <c r="NR100" s="936"/>
      <c r="NU100" s="951" t="s">
        <v>827</v>
      </c>
      <c r="NV100" s="1010" t="s">
        <v>471</v>
      </c>
      <c r="NW100" s="953"/>
      <c r="NX100" s="954"/>
      <c r="NY100" s="1011"/>
      <c r="NZ100" s="955"/>
      <c r="OA100" s="1024"/>
      <c r="OB100" s="898"/>
      <c r="OC100" s="898"/>
      <c r="OD100" s="934"/>
      <c r="OE100" s="934"/>
      <c r="OF100" s="934"/>
      <c r="OG100" s="934"/>
      <c r="OH100" s="935"/>
      <c r="OI100" s="936"/>
      <c r="OL100" s="937" t="s">
        <v>827</v>
      </c>
      <c r="OM100" s="938" t="s">
        <v>471</v>
      </c>
      <c r="ON100" s="939"/>
      <c r="OO100" s="940"/>
      <c r="OP100" s="941"/>
      <c r="OQ100" s="942"/>
      <c r="OR100" s="1024"/>
      <c r="OS100" s="898"/>
      <c r="OT100" s="898"/>
      <c r="OU100" s="934"/>
      <c r="OV100" s="934"/>
      <c r="OW100" s="934"/>
      <c r="OX100" s="934"/>
      <c r="OY100" s="935"/>
      <c r="OZ100" s="936"/>
      <c r="PC100" s="937" t="s">
        <v>827</v>
      </c>
      <c r="PD100" s="938" t="s">
        <v>471</v>
      </c>
      <c r="PE100" s="939"/>
      <c r="PF100" s="940"/>
      <c r="PG100" s="956"/>
      <c r="PH100" s="957"/>
      <c r="PI100" s="943"/>
      <c r="PJ100" s="898"/>
      <c r="PK100" s="898"/>
      <c r="PL100" s="934"/>
      <c r="PM100" s="934"/>
      <c r="PN100" s="934"/>
      <c r="PO100" s="934"/>
      <c r="PP100" s="935"/>
      <c r="PQ100" s="936"/>
      <c r="PT100" s="937" t="s">
        <v>827</v>
      </c>
      <c r="PU100" s="938" t="s">
        <v>471</v>
      </c>
      <c r="PV100" s="939"/>
      <c r="PW100" s="940"/>
      <c r="PX100" s="941"/>
      <c r="PY100" s="942"/>
      <c r="PZ100" s="1024"/>
      <c r="QA100" s="898"/>
      <c r="QB100" s="898"/>
      <c r="QC100" s="934"/>
      <c r="QD100" s="934"/>
      <c r="QE100" s="934"/>
      <c r="QF100" s="934"/>
      <c r="QG100" s="935"/>
      <c r="QH100" s="936"/>
      <c r="QK100" s="937" t="s">
        <v>827</v>
      </c>
      <c r="QL100" s="938" t="s">
        <v>471</v>
      </c>
      <c r="QM100" s="939"/>
      <c r="QN100" s="940"/>
      <c r="QO100" s="1007">
        <v>0</v>
      </c>
      <c r="QP100" s="1008"/>
      <c r="QQ100" s="1024"/>
      <c r="QR100" s="898"/>
      <c r="QS100" s="898"/>
      <c r="QT100" s="934"/>
      <c r="QU100" s="934"/>
      <c r="QV100" s="934"/>
      <c r="QW100" s="934"/>
      <c r="QX100" s="935"/>
      <c r="QY100" s="936"/>
      <c r="RB100" s="405"/>
      <c r="RC100" s="406"/>
      <c r="RD100" s="407"/>
      <c r="RE100" s="408"/>
      <c r="RF100" s="409"/>
      <c r="RG100" s="410"/>
      <c r="RH100" s="410"/>
      <c r="RI100" s="898"/>
      <c r="RJ100" s="898"/>
      <c r="RK100" s="934"/>
      <c r="RL100" s="934"/>
      <c r="RM100" s="934"/>
      <c r="RN100" s="934"/>
      <c r="RO100" s="935"/>
      <c r="RP100" s="936"/>
      <c r="RS100" s="405"/>
      <c r="RT100" s="406"/>
      <c r="RU100" s="407"/>
      <c r="RV100" s="408"/>
      <c r="RW100" s="409"/>
      <c r="RX100" s="410"/>
      <c r="RY100" s="410"/>
      <c r="RZ100" s="898"/>
      <c r="SA100" s="898"/>
      <c r="SB100" s="934"/>
      <c r="SC100" s="934"/>
      <c r="SD100" s="934"/>
      <c r="SE100" s="934"/>
      <c r="SF100" s="935"/>
      <c r="SG100" s="936"/>
      <c r="SJ100" s="405"/>
      <c r="SK100" s="406"/>
      <c r="SL100" s="407"/>
      <c r="SM100" s="408"/>
      <c r="SN100" s="409"/>
      <c r="SO100" s="410"/>
      <c r="SP100" s="410"/>
      <c r="SQ100" s="898"/>
      <c r="SR100" s="898"/>
      <c r="SS100" s="934"/>
      <c r="ST100" s="934"/>
      <c r="SU100" s="934"/>
      <c r="SV100" s="934"/>
      <c r="SW100" s="935"/>
      <c r="SX100" s="936"/>
    </row>
    <row r="101" spans="2:518" ht="66.75" customHeight="1" thickTop="1" thickBot="1">
      <c r="B101" s="958" t="s">
        <v>828</v>
      </c>
      <c r="C101" s="1030" t="s">
        <v>286</v>
      </c>
      <c r="D101" s="1031" t="s">
        <v>147</v>
      </c>
      <c r="E101" s="1044">
        <v>179</v>
      </c>
      <c r="F101" s="1045"/>
      <c r="G101" s="1051">
        <f>ROUND(E101*F101,0)</f>
        <v>0</v>
      </c>
      <c r="H101" s="1016"/>
      <c r="K101" s="958" t="s">
        <v>828</v>
      </c>
      <c r="L101" s="1030" t="s">
        <v>286</v>
      </c>
      <c r="M101" s="1031" t="s">
        <v>147</v>
      </c>
      <c r="N101" s="1044">
        <v>179</v>
      </c>
      <c r="O101" s="1046">
        <v>56000</v>
      </c>
      <c r="P101" s="1051">
        <f t="shared" ref="P101:P105" si="1377">ROUND(N101*O101,0)</f>
        <v>10024000</v>
      </c>
      <c r="Q101" s="1016"/>
      <c r="R101" s="898">
        <f>IF(EXACT(VLOOKUP(K101,OFERTA_0,2,FALSE),L101),1,0)</f>
        <v>1</v>
      </c>
      <c r="S101" s="898">
        <f>IF(EXACT(VLOOKUP(K101,OFERTA_0,3,FALSE),M101),1,0)</f>
        <v>1</v>
      </c>
      <c r="T101" s="899">
        <f>IF(EXACT(VLOOKUP(K101,OFERTA_0,4,FALSE),N101),1,0)</f>
        <v>1</v>
      </c>
      <c r="U101" s="899">
        <f t="shared" ref="U101:V105" si="1378">IF(O101=0,0,1)</f>
        <v>1</v>
      </c>
      <c r="V101" s="899">
        <f t="shared" si="1378"/>
        <v>1</v>
      </c>
      <c r="W101" s="899">
        <f>PRODUCT(R101:V101)</f>
        <v>1</v>
      </c>
      <c r="X101" s="966">
        <f>ROUND(P101,0)</f>
        <v>10024000</v>
      </c>
      <c r="Y101" s="901">
        <f>P101-X101</f>
        <v>0</v>
      </c>
      <c r="Z101" s="872"/>
      <c r="AA101" s="872"/>
      <c r="AB101" s="958" t="s">
        <v>828</v>
      </c>
      <c r="AC101" s="1030" t="s">
        <v>286</v>
      </c>
      <c r="AD101" s="1031" t="s">
        <v>147</v>
      </c>
      <c r="AE101" s="1044">
        <v>179</v>
      </c>
      <c r="AF101" s="1045">
        <v>62000</v>
      </c>
      <c r="AG101" s="1051">
        <f t="shared" ref="AG101:AG105" si="1379">ROUND(AE101*AF101,0)</f>
        <v>11098000</v>
      </c>
      <c r="AH101" s="1016"/>
      <c r="AI101" s="898">
        <f>IF(EXACT(VLOOKUP(AB101,OFERTA_0,2,FALSE),AC101),1,0)</f>
        <v>1</v>
      </c>
      <c r="AJ101" s="898">
        <f>IF(EXACT(VLOOKUP(AB101,OFERTA_0,3,FALSE),AD101),1,0)</f>
        <v>1</v>
      </c>
      <c r="AK101" s="899">
        <f>IF(EXACT(VLOOKUP(AB101,OFERTA_0,4,FALSE),AE101),1,0)</f>
        <v>1</v>
      </c>
      <c r="AL101" s="899">
        <f t="shared" ref="AL101:AL105" si="1380">IF(AF101=0,0,1)</f>
        <v>1</v>
      </c>
      <c r="AM101" s="899">
        <f t="shared" ref="AM101:AM105" si="1381">IF(AG101=0,0,1)</f>
        <v>1</v>
      </c>
      <c r="AN101" s="899">
        <f>PRODUCT(AI101:AM101)</f>
        <v>1</v>
      </c>
      <c r="AO101" s="966">
        <f>ROUND(AG101,0)</f>
        <v>11098000</v>
      </c>
      <c r="AP101" s="901">
        <f>AG101-AO101</f>
        <v>0</v>
      </c>
      <c r="AQ101" s="872"/>
      <c r="AR101" s="872"/>
      <c r="AS101" s="958" t="s">
        <v>828</v>
      </c>
      <c r="AT101" s="1035" t="s">
        <v>286</v>
      </c>
      <c r="AU101" s="1031" t="s">
        <v>147</v>
      </c>
      <c r="AV101" s="1044">
        <v>179</v>
      </c>
      <c r="AW101" s="1047">
        <v>48500</v>
      </c>
      <c r="AX101" s="1052">
        <f t="shared" ref="AX101:AX105" si="1382">ROUND(AV101*AW101,0)</f>
        <v>8681500</v>
      </c>
      <c r="AY101" s="1016"/>
      <c r="AZ101" s="898">
        <f>IF(EXACT(VLOOKUP(AS101,OFERTA_0,2,FALSE),AT101),1,0)</f>
        <v>1</v>
      </c>
      <c r="BA101" s="898">
        <f>IF(EXACT(VLOOKUP(AS101,OFERTA_0,3,FALSE),AU101),1,0)</f>
        <v>1</v>
      </c>
      <c r="BB101" s="899">
        <f>IF(EXACT(VLOOKUP(AS101,OFERTA_0,4,FALSE),AV101),1,0)</f>
        <v>1</v>
      </c>
      <c r="BC101" s="899">
        <f t="shared" ref="BC101:BC105" si="1383">IF(AW101=0,0,1)</f>
        <v>1</v>
      </c>
      <c r="BD101" s="899">
        <f t="shared" ref="BD101:BD105" si="1384">IF(AX101=0,0,1)</f>
        <v>1</v>
      </c>
      <c r="BE101" s="899">
        <f>PRODUCT(AZ101:BD101)</f>
        <v>1</v>
      </c>
      <c r="BF101" s="966">
        <f>ROUND(AX101,0)</f>
        <v>8681500</v>
      </c>
      <c r="BG101" s="901">
        <f>AX101-BF101</f>
        <v>0</v>
      </c>
      <c r="BJ101" s="958" t="s">
        <v>828</v>
      </c>
      <c r="BK101" s="1030" t="s">
        <v>286</v>
      </c>
      <c r="BL101" s="1031" t="s">
        <v>147</v>
      </c>
      <c r="BM101" s="1044">
        <v>179</v>
      </c>
      <c r="BN101" s="1045">
        <v>75200</v>
      </c>
      <c r="BO101" s="1051">
        <f t="shared" ref="BO101:BO105" si="1385">ROUND(BM101*BN101,0)</f>
        <v>13460800</v>
      </c>
      <c r="BP101" s="1016"/>
      <c r="BQ101" s="898">
        <f>IF(EXACT(VLOOKUP(BJ101,OFERTA_0,2,FALSE),BK101),1,0)</f>
        <v>1</v>
      </c>
      <c r="BR101" s="898">
        <f>IF(EXACT(VLOOKUP(BJ101,OFERTA_0,3,FALSE),BL101),1,0)</f>
        <v>1</v>
      </c>
      <c r="BS101" s="899">
        <f>IF(EXACT(VLOOKUP(BJ101,OFERTA_0,4,FALSE),BM101),1,0)</f>
        <v>1</v>
      </c>
      <c r="BT101" s="899">
        <f t="shared" ref="BT101:BT105" si="1386">IF(BN101=0,0,1)</f>
        <v>1</v>
      </c>
      <c r="BU101" s="899">
        <f t="shared" ref="BU101:BU105" si="1387">IF(BO101=0,0,1)</f>
        <v>1</v>
      </c>
      <c r="BV101" s="899">
        <f>PRODUCT(BQ101:BU101)</f>
        <v>1</v>
      </c>
      <c r="BW101" s="966">
        <f>ROUND(BO101,0)</f>
        <v>13460800</v>
      </c>
      <c r="BX101" s="901">
        <f>BO101-BW101</f>
        <v>0</v>
      </c>
      <c r="CA101" s="958" t="s">
        <v>828</v>
      </c>
      <c r="CB101" s="1030" t="s">
        <v>286</v>
      </c>
      <c r="CC101" s="1031" t="s">
        <v>147</v>
      </c>
      <c r="CD101" s="1044">
        <v>179</v>
      </c>
      <c r="CE101" s="1045">
        <v>56597</v>
      </c>
      <c r="CF101" s="1051">
        <f t="shared" ref="CF101:CF105" si="1388">ROUND(CD101*CE101,0)</f>
        <v>10130863</v>
      </c>
      <c r="CG101" s="1016"/>
      <c r="CH101" s="898">
        <f>IF(EXACT(VLOOKUP(CA101,OFERTA_0,2,FALSE),CB101),1,0)</f>
        <v>1</v>
      </c>
      <c r="CI101" s="898">
        <f>IF(EXACT(VLOOKUP(CA101,OFERTA_0,3,FALSE),CC101),1,0)</f>
        <v>1</v>
      </c>
      <c r="CJ101" s="899">
        <f>IF(EXACT(VLOOKUP(CA101,OFERTA_0,4,FALSE),CD101),1,0)</f>
        <v>1</v>
      </c>
      <c r="CK101" s="899">
        <f t="shared" ref="CK101:CK105" si="1389">IF(CE101=0,0,1)</f>
        <v>1</v>
      </c>
      <c r="CL101" s="899">
        <f t="shared" ref="CL101:CL105" si="1390">IF(CF101=0,0,1)</f>
        <v>1</v>
      </c>
      <c r="CM101" s="899">
        <f>PRODUCT(CH101:CL101)</f>
        <v>1</v>
      </c>
      <c r="CN101" s="966">
        <f>ROUND(CF101,0)</f>
        <v>10130863</v>
      </c>
      <c r="CO101" s="901">
        <f>CF101-CN101</f>
        <v>0</v>
      </c>
      <c r="CR101" s="958" t="s">
        <v>828</v>
      </c>
      <c r="CS101" s="1030" t="s">
        <v>286</v>
      </c>
      <c r="CT101" s="1031" t="s">
        <v>147</v>
      </c>
      <c r="CU101" s="1044">
        <v>179</v>
      </c>
      <c r="CV101" s="1045">
        <v>48000</v>
      </c>
      <c r="CW101" s="1051">
        <f t="shared" ref="CW101:CW105" si="1391">ROUND(CU101*CV101,0)</f>
        <v>8592000</v>
      </c>
      <c r="CX101" s="1016"/>
      <c r="CY101" s="898">
        <f>IF(EXACT(VLOOKUP(CR101,OFERTA_0,2,FALSE),CS101),1,0)</f>
        <v>1</v>
      </c>
      <c r="CZ101" s="898">
        <f>IF(EXACT(VLOOKUP(CR101,OFERTA_0,3,FALSE),CT101),1,0)</f>
        <v>1</v>
      </c>
      <c r="DA101" s="899">
        <f>IF(EXACT(VLOOKUP(CR101,OFERTA_0,4,FALSE),CU101),1,0)</f>
        <v>1</v>
      </c>
      <c r="DB101" s="899">
        <f t="shared" ref="DB101:DB105" si="1392">IF(CV101=0,0,1)</f>
        <v>1</v>
      </c>
      <c r="DC101" s="899">
        <f t="shared" ref="DC101:DC105" si="1393">IF(CW101=0,0,1)</f>
        <v>1</v>
      </c>
      <c r="DD101" s="899">
        <f>PRODUCT(CY101:DC101)</f>
        <v>1</v>
      </c>
      <c r="DE101" s="966">
        <f>ROUND(CW101,0)</f>
        <v>8592000</v>
      </c>
      <c r="DF101" s="901">
        <f>CW101-DE101</f>
        <v>0</v>
      </c>
      <c r="DI101" s="958" t="s">
        <v>828</v>
      </c>
      <c r="DJ101" s="1030" t="s">
        <v>286</v>
      </c>
      <c r="DK101" s="1031" t="s">
        <v>147</v>
      </c>
      <c r="DL101" s="1044">
        <v>179</v>
      </c>
      <c r="DM101" s="1045">
        <v>42441</v>
      </c>
      <c r="DN101" s="1051">
        <f t="shared" ref="DN101:DN105" si="1394">ROUND(DL101*DM101,0)</f>
        <v>7596939</v>
      </c>
      <c r="DO101" s="1016"/>
      <c r="DP101" s="898">
        <f>IF(EXACT(VLOOKUP(DI101,OFERTA_0,2,FALSE),DJ101),1,0)</f>
        <v>1</v>
      </c>
      <c r="DQ101" s="898">
        <f>IF(EXACT(VLOOKUP(DI101,OFERTA_0,3,FALSE),DK101),1,0)</f>
        <v>1</v>
      </c>
      <c r="DR101" s="899">
        <f>IF(EXACT(VLOOKUP(DI101,OFERTA_0,4,FALSE),DL101),1,0)</f>
        <v>1</v>
      </c>
      <c r="DS101" s="899">
        <f t="shared" ref="DS101:DS105" si="1395">IF(DM101=0,0,1)</f>
        <v>1</v>
      </c>
      <c r="DT101" s="899">
        <f t="shared" ref="DT101:DT105" si="1396">IF(DN101=0,0,1)</f>
        <v>1</v>
      </c>
      <c r="DU101" s="899">
        <f>PRODUCT(DP101:DT101)</f>
        <v>1</v>
      </c>
      <c r="DV101" s="966">
        <f>ROUND(DN101,0)</f>
        <v>7596939</v>
      </c>
      <c r="DW101" s="901">
        <f>DN101-DV101</f>
        <v>0</v>
      </c>
      <c r="DZ101" s="958" t="s">
        <v>828</v>
      </c>
      <c r="EA101" s="1030" t="s">
        <v>286</v>
      </c>
      <c r="EB101" s="1031" t="s">
        <v>147</v>
      </c>
      <c r="EC101" s="1044">
        <v>179</v>
      </c>
      <c r="ED101" s="1045">
        <v>60800</v>
      </c>
      <c r="EE101" s="1051">
        <f t="shared" ref="EE101:EE105" si="1397">ROUND(EC101*ED101,0)</f>
        <v>10883200</v>
      </c>
      <c r="EF101" s="1016"/>
      <c r="EG101" s="898">
        <f>IF(EXACT(VLOOKUP(DZ101,OFERTA_0,2,FALSE),EA101),1,0)</f>
        <v>1</v>
      </c>
      <c r="EH101" s="898">
        <f>IF(EXACT(VLOOKUP(DZ101,OFERTA_0,3,FALSE),EB101),1,0)</f>
        <v>1</v>
      </c>
      <c r="EI101" s="899">
        <f>IF(EXACT(VLOOKUP(DZ101,OFERTA_0,4,FALSE),EC101),1,0)</f>
        <v>1</v>
      </c>
      <c r="EJ101" s="899">
        <f t="shared" ref="EJ101:EJ105" si="1398">IF(ED101=0,0,1)</f>
        <v>1</v>
      </c>
      <c r="EK101" s="899">
        <f t="shared" ref="EK101:EK105" si="1399">IF(EE101=0,0,1)</f>
        <v>1</v>
      </c>
      <c r="EL101" s="899">
        <f>PRODUCT(EG101:EK101)</f>
        <v>1</v>
      </c>
      <c r="EM101" s="966">
        <f>ROUND(EE101,0)</f>
        <v>10883200</v>
      </c>
      <c r="EN101" s="901">
        <f>EE101-EM101</f>
        <v>0</v>
      </c>
      <c r="EQ101" s="958" t="s">
        <v>828</v>
      </c>
      <c r="ER101" s="1030" t="s">
        <v>286</v>
      </c>
      <c r="ES101" s="1031" t="s">
        <v>147</v>
      </c>
      <c r="ET101" s="1044">
        <v>179</v>
      </c>
      <c r="EU101" s="1045">
        <v>56900</v>
      </c>
      <c r="EV101" s="1051">
        <f t="shared" ref="EV101:EV105" si="1400">ROUND(ET101*EU101,0)</f>
        <v>10185100</v>
      </c>
      <c r="EW101" s="1016"/>
      <c r="EX101" s="898">
        <f>IF(EXACT(VLOOKUP(EQ101,OFERTA_0,2,FALSE),ER101),1,0)</f>
        <v>1</v>
      </c>
      <c r="EY101" s="898">
        <f>IF(EXACT(VLOOKUP(EQ101,OFERTA_0,3,FALSE),ES101),1,0)</f>
        <v>1</v>
      </c>
      <c r="EZ101" s="899">
        <f>IF(EXACT(VLOOKUP(EQ101,OFERTA_0,4,FALSE),ET101),1,0)</f>
        <v>1</v>
      </c>
      <c r="FA101" s="899">
        <f t="shared" ref="FA101:FA105" si="1401">IF(EU101=0,0,1)</f>
        <v>1</v>
      </c>
      <c r="FB101" s="899">
        <f t="shared" ref="FB101:FB105" si="1402">IF(EV101=0,0,1)</f>
        <v>1</v>
      </c>
      <c r="FC101" s="899">
        <f>PRODUCT(EX101:FB101)</f>
        <v>1</v>
      </c>
      <c r="FD101" s="966">
        <f>ROUND(EV101,0)</f>
        <v>10185100</v>
      </c>
      <c r="FE101" s="901">
        <f>EV101-FD101</f>
        <v>0</v>
      </c>
      <c r="FH101" s="958"/>
      <c r="FI101" s="1030"/>
      <c r="FJ101" s="1031"/>
      <c r="FK101" s="1044"/>
      <c r="FL101" s="1045"/>
      <c r="FM101" s="1051">
        <f t="shared" ref="FM101:FM105" si="1403">ROUND(FK101*FL101,0)</f>
        <v>0</v>
      </c>
      <c r="FN101" s="1016"/>
      <c r="FO101" s="898" t="e">
        <f>IF(EXACT(VLOOKUP(FH101,OFERTA_0,2,FALSE),FI101),1,0)</f>
        <v>#N/A</v>
      </c>
      <c r="FP101" s="898" t="e">
        <f>IF(EXACT(VLOOKUP(FH101,OFERTA_0,3,FALSE),FJ101),1,0)</f>
        <v>#N/A</v>
      </c>
      <c r="FQ101" s="899" t="e">
        <f>IF(EXACT(VLOOKUP(FH101,OFERTA_0,4,FALSE),FK101),1,0)</f>
        <v>#N/A</v>
      </c>
      <c r="FR101" s="899">
        <f t="shared" ref="FR101:FR105" si="1404">IF(FL101=0,0,1)</f>
        <v>0</v>
      </c>
      <c r="FS101" s="899">
        <f t="shared" ref="FS101:FS105" si="1405">IF(FM101=0,0,1)</f>
        <v>0</v>
      </c>
      <c r="FT101" s="899" t="e">
        <f>PRODUCT(FO101:FS101)</f>
        <v>#N/A</v>
      </c>
      <c r="FU101" s="966">
        <f>ROUND(FM101,0)</f>
        <v>0</v>
      </c>
      <c r="FV101" s="901">
        <f>FM101-FU101</f>
        <v>0</v>
      </c>
      <c r="FY101" s="958" t="s">
        <v>828</v>
      </c>
      <c r="FZ101" s="1030" t="s">
        <v>286</v>
      </c>
      <c r="GA101" s="1031" t="s">
        <v>147</v>
      </c>
      <c r="GB101" s="1044">
        <v>179</v>
      </c>
      <c r="GC101" s="1046">
        <v>56200</v>
      </c>
      <c r="GD101" s="1051">
        <f t="shared" ref="GD101:GD105" si="1406">ROUND(GB101*GC101,0)</f>
        <v>10059800</v>
      </c>
      <c r="GE101" s="1016"/>
      <c r="GF101" s="898">
        <f>IF(EXACT(VLOOKUP(FY101,OFERTA_0,2,FALSE),FZ101),1,0)</f>
        <v>1</v>
      </c>
      <c r="GG101" s="898">
        <f>IF(EXACT(VLOOKUP(FY101,OFERTA_0,3,FALSE),GA101),1,0)</f>
        <v>1</v>
      </c>
      <c r="GH101" s="899">
        <f>IF(EXACT(VLOOKUP(FY101,OFERTA_0,4,FALSE),GB101),1,0)</f>
        <v>1</v>
      </c>
      <c r="GI101" s="899">
        <f t="shared" ref="GI101:GI105" si="1407">IF(GC101=0,0,1)</f>
        <v>1</v>
      </c>
      <c r="GJ101" s="899">
        <f t="shared" ref="GJ101:GJ105" si="1408">IF(GD101=0,0,1)</f>
        <v>1</v>
      </c>
      <c r="GK101" s="899">
        <f>PRODUCT(GF101:GJ101)</f>
        <v>1</v>
      </c>
      <c r="GL101" s="966">
        <f>ROUND(GD101,0)</f>
        <v>10059800</v>
      </c>
      <c r="GM101" s="901">
        <f>GD101-GL101</f>
        <v>0</v>
      </c>
      <c r="GP101" s="958" t="s">
        <v>828</v>
      </c>
      <c r="GQ101" s="1030" t="s">
        <v>286</v>
      </c>
      <c r="GR101" s="1031" t="s">
        <v>147</v>
      </c>
      <c r="GS101" s="1044">
        <v>179</v>
      </c>
      <c r="GT101" s="1045">
        <v>56950</v>
      </c>
      <c r="GU101" s="1051">
        <f t="shared" ref="GU101:GU105" si="1409">ROUND(GS101*GT101,0)</f>
        <v>10194050</v>
      </c>
      <c r="GV101" s="1016"/>
      <c r="GW101" s="898">
        <f>IF(EXACT(VLOOKUP(GP101,OFERTA_0,2,FALSE),GQ101),1,0)</f>
        <v>1</v>
      </c>
      <c r="GX101" s="898">
        <f>IF(EXACT(VLOOKUP(GP101,OFERTA_0,3,FALSE),GR101),1,0)</f>
        <v>1</v>
      </c>
      <c r="GY101" s="899">
        <f>IF(EXACT(VLOOKUP(GP101,OFERTA_0,4,FALSE),GS101),1,0)</f>
        <v>1</v>
      </c>
      <c r="GZ101" s="899">
        <f t="shared" ref="GZ101:GZ105" si="1410">IF(GT101=0,0,1)</f>
        <v>1</v>
      </c>
      <c r="HA101" s="899">
        <f t="shared" ref="HA101:HA105" si="1411">IF(GU101=0,0,1)</f>
        <v>1</v>
      </c>
      <c r="HB101" s="899">
        <f>PRODUCT(GW101:HA101)</f>
        <v>1</v>
      </c>
      <c r="HC101" s="966">
        <f>ROUND(GU101,0)</f>
        <v>10194050</v>
      </c>
      <c r="HD101" s="901">
        <f>GU101-HC101</f>
        <v>0</v>
      </c>
      <c r="HG101" s="958" t="s">
        <v>828</v>
      </c>
      <c r="HH101" s="1030" t="s">
        <v>286</v>
      </c>
      <c r="HI101" s="1031" t="s">
        <v>147</v>
      </c>
      <c r="HJ101" s="1044">
        <v>179</v>
      </c>
      <c r="HK101" s="1045">
        <v>53098</v>
      </c>
      <c r="HL101" s="1051">
        <f t="shared" ref="HL101:HL105" si="1412">ROUND(HJ101*HK101,0)</f>
        <v>9504542</v>
      </c>
      <c r="HM101" s="1016"/>
      <c r="HN101" s="898">
        <f>IF(EXACT(VLOOKUP(HG101,OFERTA_0,2,FALSE),HH101),1,0)</f>
        <v>1</v>
      </c>
      <c r="HO101" s="898">
        <f>IF(EXACT(VLOOKUP(HG101,OFERTA_0,3,FALSE),HI101),1,0)</f>
        <v>1</v>
      </c>
      <c r="HP101" s="899">
        <f>IF(EXACT(VLOOKUP(HG101,OFERTA_0,4,FALSE),HJ101),1,0)</f>
        <v>1</v>
      </c>
      <c r="HQ101" s="899">
        <f t="shared" ref="HQ101:HQ105" si="1413">IF(HK101=0,0,1)</f>
        <v>1</v>
      </c>
      <c r="HR101" s="899">
        <f t="shared" ref="HR101:HR105" si="1414">IF(HL101=0,0,1)</f>
        <v>1</v>
      </c>
      <c r="HS101" s="899">
        <f>PRODUCT(HN101:HR101)</f>
        <v>1</v>
      </c>
      <c r="HT101" s="966">
        <f>ROUND(HL101,0)</f>
        <v>9504542</v>
      </c>
      <c r="HU101" s="901">
        <f>HL101-HT101</f>
        <v>0</v>
      </c>
      <c r="HX101" s="958" t="s">
        <v>828</v>
      </c>
      <c r="HY101" s="1030" t="s">
        <v>286</v>
      </c>
      <c r="HZ101" s="1031" t="s">
        <v>147</v>
      </c>
      <c r="IA101" s="1044">
        <v>179</v>
      </c>
      <c r="IB101" s="1116">
        <v>55013</v>
      </c>
      <c r="IC101" s="1053">
        <f t="shared" ref="IC101:IC105" si="1415">ROUND(IA101*IB101,0)</f>
        <v>9847327</v>
      </c>
      <c r="ID101" s="1016"/>
      <c r="IE101" s="898">
        <f>IF(EXACT(VLOOKUP(HX101,OFERTA_0,2,FALSE),HY101),1,0)</f>
        <v>1</v>
      </c>
      <c r="IF101" s="898">
        <f>IF(EXACT(VLOOKUP(HX101,OFERTA_0,3,FALSE),HZ101),1,0)</f>
        <v>1</v>
      </c>
      <c r="IG101" s="899">
        <f>IF(EXACT(VLOOKUP(HX101,OFERTA_0,4,FALSE),IA101),1,0)</f>
        <v>1</v>
      </c>
      <c r="IH101" s="899">
        <f t="shared" ref="IH101:IH105" si="1416">IF(IB101=0,0,1)</f>
        <v>1</v>
      </c>
      <c r="II101" s="899">
        <f t="shared" ref="II101:II105" si="1417">IF(IC101=0,0,1)</f>
        <v>1</v>
      </c>
      <c r="IJ101" s="899">
        <f>PRODUCT(IE101:II101)</f>
        <v>1</v>
      </c>
      <c r="IK101" s="966">
        <f>ROUND(IC101,0)</f>
        <v>9847327</v>
      </c>
      <c r="IL101" s="901">
        <f>IC101-IK101</f>
        <v>0</v>
      </c>
      <c r="IO101" s="958" t="s">
        <v>828</v>
      </c>
      <c r="IP101" s="1030" t="s">
        <v>286</v>
      </c>
      <c r="IQ101" s="1031" t="s">
        <v>147</v>
      </c>
      <c r="IR101" s="1044">
        <v>179</v>
      </c>
      <c r="IS101" s="1045">
        <v>56600</v>
      </c>
      <c r="IT101" s="1051">
        <f t="shared" ref="IT101:IT105" si="1418">ROUND(IR101*IS101,0)</f>
        <v>10131400</v>
      </c>
      <c r="IU101" s="1016"/>
      <c r="IV101" s="898">
        <f>IF(EXACT(VLOOKUP(IO101,OFERTA_0,2,FALSE),IP101),1,0)</f>
        <v>1</v>
      </c>
      <c r="IW101" s="898">
        <f>IF(EXACT(VLOOKUP(IO101,OFERTA_0,3,FALSE),IQ101),1,0)</f>
        <v>1</v>
      </c>
      <c r="IX101" s="899">
        <f>IF(EXACT(VLOOKUP(IO101,OFERTA_0,4,FALSE),IR101),1,0)</f>
        <v>1</v>
      </c>
      <c r="IY101" s="899">
        <f t="shared" ref="IY101:IY105" si="1419">IF(IS101=0,0,1)</f>
        <v>1</v>
      </c>
      <c r="IZ101" s="899">
        <f t="shared" ref="IZ101:IZ105" si="1420">IF(IT101=0,0,1)</f>
        <v>1</v>
      </c>
      <c r="JA101" s="899">
        <f>PRODUCT(IV101:IZ101)</f>
        <v>1</v>
      </c>
      <c r="JB101" s="966">
        <f>ROUND(IT101,0)</f>
        <v>10131400</v>
      </c>
      <c r="JC101" s="901">
        <f>IT101-JB101</f>
        <v>0</v>
      </c>
      <c r="JF101" s="958" t="s">
        <v>828</v>
      </c>
      <c r="JG101" s="1030" t="s">
        <v>286</v>
      </c>
      <c r="JH101" s="1031" t="s">
        <v>147</v>
      </c>
      <c r="JI101" s="1044">
        <v>179</v>
      </c>
      <c r="JJ101" s="1045">
        <v>41000</v>
      </c>
      <c r="JK101" s="1051">
        <f t="shared" ref="JK101:JK105" si="1421">ROUND(JI101*JJ101,0)</f>
        <v>7339000</v>
      </c>
      <c r="JL101" s="1016"/>
      <c r="JM101" s="898">
        <f>IF(EXACT(VLOOKUP(JF101,OFERTA_0,2,FALSE),JG101),1,0)</f>
        <v>1</v>
      </c>
      <c r="JN101" s="898">
        <f>IF(EXACT(VLOOKUP(JF101,OFERTA_0,3,FALSE),JH101),1,0)</f>
        <v>1</v>
      </c>
      <c r="JO101" s="899">
        <f>IF(EXACT(VLOOKUP(JF101,OFERTA_0,4,FALSE),JI101),1,0)</f>
        <v>1</v>
      </c>
      <c r="JP101" s="899">
        <f t="shared" ref="JP101:JP105" si="1422">IF(JJ101=0,0,1)</f>
        <v>1</v>
      </c>
      <c r="JQ101" s="899">
        <f t="shared" ref="JQ101:JQ105" si="1423">IF(JK101=0,0,1)</f>
        <v>1</v>
      </c>
      <c r="JR101" s="899">
        <f>PRODUCT(JM101:JQ101)</f>
        <v>1</v>
      </c>
      <c r="JS101" s="966">
        <f>ROUND(JK101,0)</f>
        <v>7339000</v>
      </c>
      <c r="JT101" s="901">
        <f>JK101-JS101</f>
        <v>0</v>
      </c>
      <c r="JW101" s="958" t="s">
        <v>828</v>
      </c>
      <c r="JX101" s="1030" t="s">
        <v>286</v>
      </c>
      <c r="JY101" s="1031" t="s">
        <v>147</v>
      </c>
      <c r="JZ101" s="1044">
        <v>179</v>
      </c>
      <c r="KA101" s="1045">
        <v>47816.880400000002</v>
      </c>
      <c r="KB101" s="1051">
        <f t="shared" ref="KB101:KB105" si="1424">ROUND(JZ101*KA101,0)</f>
        <v>8559222</v>
      </c>
      <c r="KC101" s="1016"/>
      <c r="KD101" s="898">
        <f>IF(EXACT(VLOOKUP(JW101,OFERTA_0,2,FALSE),JX101),1,0)</f>
        <v>1</v>
      </c>
      <c r="KE101" s="898">
        <f>IF(EXACT(VLOOKUP(JW101,OFERTA_0,3,FALSE),JY101),1,0)</f>
        <v>1</v>
      </c>
      <c r="KF101" s="899">
        <f>IF(EXACT(VLOOKUP(JW101,OFERTA_0,4,FALSE),JZ101),1,0)</f>
        <v>1</v>
      </c>
      <c r="KG101" s="899">
        <f t="shared" ref="KG101:KG105" si="1425">IF(KA101=0,0,1)</f>
        <v>1</v>
      </c>
      <c r="KH101" s="899">
        <f t="shared" ref="KH101:KH105" si="1426">IF(KB101=0,0,1)</f>
        <v>1</v>
      </c>
      <c r="KI101" s="899">
        <f>PRODUCT(KD101:KH101)</f>
        <v>1</v>
      </c>
      <c r="KJ101" s="966">
        <f>ROUND(KB101,0)</f>
        <v>8559222</v>
      </c>
      <c r="KK101" s="901">
        <f>KB101-KJ101</f>
        <v>0</v>
      </c>
      <c r="KN101" s="958" t="s">
        <v>828</v>
      </c>
      <c r="KO101" s="1030" t="s">
        <v>286</v>
      </c>
      <c r="KP101" s="1031" t="s">
        <v>147</v>
      </c>
      <c r="KQ101" s="1044">
        <v>179</v>
      </c>
      <c r="KR101" s="1045">
        <v>63500</v>
      </c>
      <c r="KS101" s="1051">
        <f t="shared" ref="KS101:KS105" si="1427">ROUND(KQ101*KR101,0)</f>
        <v>11366500</v>
      </c>
      <c r="KT101" s="1016"/>
      <c r="KU101" s="898">
        <f>IF(EXACT(VLOOKUP(KN101,OFERTA_0,2,FALSE),KO101),1,0)</f>
        <v>1</v>
      </c>
      <c r="KV101" s="898">
        <f>IF(EXACT(VLOOKUP(KN101,OFERTA_0,3,FALSE),KP101),1,0)</f>
        <v>1</v>
      </c>
      <c r="KW101" s="899">
        <f>IF(EXACT(VLOOKUP(KN101,OFERTA_0,4,FALSE),KQ101),1,0)</f>
        <v>1</v>
      </c>
      <c r="KX101" s="899">
        <f t="shared" ref="KX101:KX105" si="1428">IF(KR101=0,0,1)</f>
        <v>1</v>
      </c>
      <c r="KY101" s="899">
        <f t="shared" ref="KY101:KY105" si="1429">IF(KS101=0,0,1)</f>
        <v>1</v>
      </c>
      <c r="KZ101" s="899">
        <f>PRODUCT(KU101:KY101)</f>
        <v>1</v>
      </c>
      <c r="LA101" s="966">
        <f>ROUND(KS101,0)</f>
        <v>11366500</v>
      </c>
      <c r="LB101" s="901">
        <f>KS101-LA101</f>
        <v>0</v>
      </c>
      <c r="LE101" s="958" t="s">
        <v>828</v>
      </c>
      <c r="LF101" s="1030" t="s">
        <v>286</v>
      </c>
      <c r="LG101" s="1031" t="s">
        <v>147</v>
      </c>
      <c r="LH101" s="1044">
        <v>179</v>
      </c>
      <c r="LI101" s="1049">
        <v>37886</v>
      </c>
      <c r="LJ101" s="1054">
        <f t="shared" ref="LJ101:LJ105" si="1430">ROUND(LH101*LI101,0)</f>
        <v>6781594</v>
      </c>
      <c r="LK101" s="1016"/>
      <c r="LL101" s="898">
        <f>IF(EXACT(VLOOKUP(LE101,OFERTA_0,2,FALSE),LF101),1,0)</f>
        <v>1</v>
      </c>
      <c r="LM101" s="898">
        <f>IF(EXACT(VLOOKUP(LE101,OFERTA_0,3,FALSE),LG101),1,0)</f>
        <v>1</v>
      </c>
      <c r="LN101" s="899">
        <f>IF(EXACT(VLOOKUP(LE101,OFERTA_0,4,FALSE),LH101),1,0)</f>
        <v>1</v>
      </c>
      <c r="LO101" s="899">
        <f t="shared" ref="LO101:LO105" si="1431">IF(LI101=0,0,1)</f>
        <v>1</v>
      </c>
      <c r="LP101" s="899">
        <f t="shared" ref="LP101:LP105" si="1432">IF(LJ101=0,0,1)</f>
        <v>1</v>
      </c>
      <c r="LQ101" s="899">
        <f>PRODUCT(LL101:LP101)</f>
        <v>1</v>
      </c>
      <c r="LR101" s="966">
        <f>ROUND(LJ101,0)</f>
        <v>6781594</v>
      </c>
      <c r="LS101" s="901">
        <f>LJ101-LR101</f>
        <v>0</v>
      </c>
      <c r="LV101" s="958" t="s">
        <v>828</v>
      </c>
      <c r="LW101" s="1030" t="s">
        <v>286</v>
      </c>
      <c r="LX101" s="1031" t="s">
        <v>147</v>
      </c>
      <c r="LY101" s="1044">
        <v>179</v>
      </c>
      <c r="LZ101" s="1045">
        <v>32500</v>
      </c>
      <c r="MA101" s="1051">
        <f t="shared" ref="MA101:MA105" si="1433">ROUND(LY101*LZ101,0)</f>
        <v>5817500</v>
      </c>
      <c r="MB101" s="1016"/>
      <c r="MC101" s="898">
        <f>IF(EXACT(VLOOKUP(LV101,OFERTA_0,2,FALSE),LW101),1,0)</f>
        <v>1</v>
      </c>
      <c r="MD101" s="898">
        <f>IF(EXACT(VLOOKUP(LV101,OFERTA_0,3,FALSE),LX101),1,0)</f>
        <v>1</v>
      </c>
      <c r="ME101" s="899">
        <f>IF(EXACT(VLOOKUP(LV101,OFERTA_0,4,FALSE),LY101),1,0)</f>
        <v>1</v>
      </c>
      <c r="MF101" s="899">
        <f t="shared" ref="MF101:MF105" si="1434">IF(LZ101=0,0,1)</f>
        <v>1</v>
      </c>
      <c r="MG101" s="899">
        <f t="shared" ref="MG101:MG105" si="1435">IF(MA101=0,0,1)</f>
        <v>1</v>
      </c>
      <c r="MH101" s="899">
        <f>PRODUCT(MC101:MG101)</f>
        <v>1</v>
      </c>
      <c r="MI101" s="966">
        <f>ROUND(MA101,0)</f>
        <v>5817500</v>
      </c>
      <c r="MJ101" s="901">
        <f>MA101-MI101</f>
        <v>0</v>
      </c>
      <c r="MM101" s="958" t="s">
        <v>828</v>
      </c>
      <c r="MN101" s="1030" t="s">
        <v>286</v>
      </c>
      <c r="MO101" s="1031" t="s">
        <v>147</v>
      </c>
      <c r="MP101" s="1044">
        <v>179</v>
      </c>
      <c r="MQ101" s="1045">
        <v>40000</v>
      </c>
      <c r="MR101" s="1051">
        <f t="shared" ref="MR101:MR105" si="1436">ROUND(MP101*MQ101,0)</f>
        <v>7160000</v>
      </c>
      <c r="MS101" s="1016"/>
      <c r="MT101" s="898">
        <f>IF(EXACT(VLOOKUP(MM101,OFERTA_0,2,FALSE),MN101),1,0)</f>
        <v>1</v>
      </c>
      <c r="MU101" s="898">
        <f>IF(EXACT(VLOOKUP(MM101,OFERTA_0,3,FALSE),MO101),1,0)</f>
        <v>1</v>
      </c>
      <c r="MV101" s="899">
        <f>IF(EXACT(VLOOKUP(MM101,OFERTA_0,4,FALSE),MP101),1,0)</f>
        <v>1</v>
      </c>
      <c r="MW101" s="899">
        <f t="shared" ref="MW101:MW105" si="1437">IF(MQ101=0,0,1)</f>
        <v>1</v>
      </c>
      <c r="MX101" s="899">
        <f t="shared" ref="MX101:MX105" si="1438">IF(MR101=0,0,1)</f>
        <v>1</v>
      </c>
      <c r="MY101" s="899">
        <f>PRODUCT(MT101:MX101)</f>
        <v>1</v>
      </c>
      <c r="MZ101" s="966">
        <f>ROUND(MR101,0)</f>
        <v>7160000</v>
      </c>
      <c r="NA101" s="901">
        <f>MR101-MZ101</f>
        <v>0</v>
      </c>
      <c r="ND101" s="975" t="s">
        <v>828</v>
      </c>
      <c r="NE101" s="976" t="s">
        <v>286</v>
      </c>
      <c r="NF101" s="977" t="s">
        <v>147</v>
      </c>
      <c r="NG101" s="978">
        <v>179</v>
      </c>
      <c r="NH101" s="979">
        <v>49498.02</v>
      </c>
      <c r="NI101" s="1055">
        <v>8860146</v>
      </c>
      <c r="NJ101" s="1016"/>
      <c r="NK101" s="898">
        <f>IF(EXACT(VLOOKUP(ND101,OFERTA_0,2,FALSE),NE101),1,0)</f>
        <v>1</v>
      </c>
      <c r="NL101" s="898">
        <f>IF(EXACT(VLOOKUP(ND101,OFERTA_0,3,FALSE),NF101),1,0)</f>
        <v>1</v>
      </c>
      <c r="NM101" s="899">
        <f>IF(EXACT(VLOOKUP(ND101,OFERTA_0,4,FALSE),NG101),1,0)</f>
        <v>1</v>
      </c>
      <c r="NN101" s="899">
        <f t="shared" ref="NN101:NN105" si="1439">IF(NH101=0,0,1)</f>
        <v>1</v>
      </c>
      <c r="NO101" s="899">
        <f t="shared" ref="NO101:NO105" si="1440">IF(NI101=0,0,1)</f>
        <v>1</v>
      </c>
      <c r="NP101" s="899">
        <f>PRODUCT(NK101:NO101)</f>
        <v>1</v>
      </c>
      <c r="NQ101" s="966">
        <f>ROUND(NI101,0)</f>
        <v>8860146</v>
      </c>
      <c r="NR101" s="901">
        <f>NI101-NQ101</f>
        <v>0</v>
      </c>
      <c r="NU101" s="981" t="s">
        <v>828</v>
      </c>
      <c r="NV101" s="982" t="s">
        <v>286</v>
      </c>
      <c r="NW101" s="983" t="s">
        <v>147</v>
      </c>
      <c r="NX101" s="984">
        <v>179</v>
      </c>
      <c r="NY101" s="1050">
        <v>49998</v>
      </c>
      <c r="NZ101" s="1056">
        <f t="shared" ref="NZ101:NZ105" si="1441">ROUND(NX101*NY101,0)</f>
        <v>8949642</v>
      </c>
      <c r="OA101" s="1016"/>
      <c r="OB101" s="898">
        <f>IF(EXACT(VLOOKUP(NU101,OFERTA_0,2,FALSE),NV101),1,0)</f>
        <v>1</v>
      </c>
      <c r="OC101" s="898">
        <f>IF(EXACT(VLOOKUP(NU101,OFERTA_0,3,FALSE),NW101),1,0)</f>
        <v>1</v>
      </c>
      <c r="OD101" s="899">
        <f>IF(EXACT(VLOOKUP(NU101,OFERTA_0,4,FALSE),NX101),1,0)</f>
        <v>1</v>
      </c>
      <c r="OE101" s="899">
        <f t="shared" ref="OE101:OE105" si="1442">IF(NY101=0,0,1)</f>
        <v>1</v>
      </c>
      <c r="OF101" s="899">
        <f t="shared" ref="OF101:OF105" si="1443">IF(NZ101=0,0,1)</f>
        <v>1</v>
      </c>
      <c r="OG101" s="899">
        <f>PRODUCT(OB101:OF101)</f>
        <v>1</v>
      </c>
      <c r="OH101" s="966">
        <f>ROUND(NZ101,0)</f>
        <v>8949642</v>
      </c>
      <c r="OI101" s="901">
        <f>NZ101-OH101</f>
        <v>0</v>
      </c>
      <c r="OL101" s="958" t="s">
        <v>828</v>
      </c>
      <c r="OM101" s="1030" t="s">
        <v>286</v>
      </c>
      <c r="ON101" s="1031" t="s">
        <v>147</v>
      </c>
      <c r="OO101" s="1044">
        <v>179</v>
      </c>
      <c r="OP101" s="1045">
        <v>76233</v>
      </c>
      <c r="OQ101" s="1051">
        <f t="shared" ref="OQ101:OQ105" si="1444">ROUND(OO101*OP101,0)</f>
        <v>13645707</v>
      </c>
      <c r="OR101" s="1016"/>
      <c r="OS101" s="898">
        <f>IF(EXACT(VLOOKUP(OL101,OFERTA_0,2,FALSE),OM101),1,0)</f>
        <v>1</v>
      </c>
      <c r="OT101" s="898">
        <f>IF(EXACT(VLOOKUP(OL101,OFERTA_0,3,FALSE),ON101),1,0)</f>
        <v>1</v>
      </c>
      <c r="OU101" s="899">
        <f>IF(EXACT(VLOOKUP(OL101,OFERTA_0,4,FALSE),OO101),1,0)</f>
        <v>1</v>
      </c>
      <c r="OV101" s="899">
        <f t="shared" ref="OV101:OV105" si="1445">IF(OP101=0,0,1)</f>
        <v>1</v>
      </c>
      <c r="OW101" s="899">
        <f t="shared" ref="OW101:OW105" si="1446">IF(OQ101=0,0,1)</f>
        <v>1</v>
      </c>
      <c r="OX101" s="899">
        <f>PRODUCT(OS101:OW101)</f>
        <v>1</v>
      </c>
      <c r="OY101" s="966">
        <f>ROUND(OQ101,0)</f>
        <v>13645707</v>
      </c>
      <c r="OZ101" s="901">
        <f>OQ101-OY101</f>
        <v>0</v>
      </c>
      <c r="PC101" s="958" t="s">
        <v>828</v>
      </c>
      <c r="PD101" s="1030" t="s">
        <v>286</v>
      </c>
      <c r="PE101" s="1031" t="s">
        <v>147</v>
      </c>
      <c r="PF101" s="1044">
        <v>179</v>
      </c>
      <c r="PG101" s="1059">
        <v>71825</v>
      </c>
      <c r="PH101" s="1057">
        <v>12856675</v>
      </c>
      <c r="PI101" s="1024"/>
      <c r="PJ101" s="898">
        <f>IF(EXACT(VLOOKUP(PC101,OFERTA_0,2,FALSE),PD101),1,0)</f>
        <v>1</v>
      </c>
      <c r="PK101" s="898">
        <f>IF(EXACT(VLOOKUP(PC101,OFERTA_0,3,FALSE),PE101),1,0)</f>
        <v>1</v>
      </c>
      <c r="PL101" s="899">
        <f>IF(EXACT(VLOOKUP(PC101,OFERTA_0,4,FALSE),PF101),1,0)</f>
        <v>1</v>
      </c>
      <c r="PM101" s="899">
        <f t="shared" ref="PM101:PM105" si="1447">IF(PG101=0,0,1)</f>
        <v>1</v>
      </c>
      <c r="PN101" s="899">
        <f t="shared" ref="PN101:PN105" si="1448">IF(PH101=0,0,1)</f>
        <v>1</v>
      </c>
      <c r="PO101" s="899">
        <f>PRODUCT(PJ101:PN101)</f>
        <v>1</v>
      </c>
      <c r="PP101" s="966">
        <f>ROUND(PH101,0)</f>
        <v>12856675</v>
      </c>
      <c r="PQ101" s="901">
        <f>PH101-PP101</f>
        <v>0</v>
      </c>
      <c r="PT101" s="958" t="s">
        <v>828</v>
      </c>
      <c r="PU101" s="1030" t="s">
        <v>286</v>
      </c>
      <c r="PV101" s="1031" t="s">
        <v>147</v>
      </c>
      <c r="PW101" s="1044">
        <v>179</v>
      </c>
      <c r="PX101" s="1045">
        <v>56890</v>
      </c>
      <c r="PY101" s="1051">
        <f t="shared" ref="PY101:PY105" si="1449">ROUND(PW101*PX101,0)</f>
        <v>10183310</v>
      </c>
      <c r="PZ101" s="1016"/>
      <c r="QA101" s="898">
        <f>IF(EXACT(VLOOKUP(PT101,OFERTA_0,2,FALSE),PU101),1,0)</f>
        <v>1</v>
      </c>
      <c r="QB101" s="898">
        <f>IF(EXACT(VLOOKUP(PT101,OFERTA_0,3,FALSE),PV101),1,0)</f>
        <v>1</v>
      </c>
      <c r="QC101" s="899">
        <f>IF(EXACT(VLOOKUP(PT101,OFERTA_0,4,FALSE),PW101),1,0)</f>
        <v>1</v>
      </c>
      <c r="QD101" s="899">
        <f t="shared" ref="QD101:QD105" si="1450">IF(PX101=0,0,1)</f>
        <v>1</v>
      </c>
      <c r="QE101" s="899">
        <f t="shared" ref="QE101:QE105" si="1451">IF(PY101=0,0,1)</f>
        <v>1</v>
      </c>
      <c r="QF101" s="899">
        <f>PRODUCT(QA101:QE101)</f>
        <v>1</v>
      </c>
      <c r="QG101" s="966">
        <f>ROUND(PY101,0)</f>
        <v>10183310</v>
      </c>
      <c r="QH101" s="901">
        <f>PY101-QG101</f>
        <v>0</v>
      </c>
      <c r="QK101" s="958" t="s">
        <v>828</v>
      </c>
      <c r="QL101" s="1030" t="s">
        <v>286</v>
      </c>
      <c r="QM101" s="1031" t="s">
        <v>147</v>
      </c>
      <c r="QN101" s="1044">
        <v>179</v>
      </c>
      <c r="QO101" s="1049">
        <v>38075.429999999993</v>
      </c>
      <c r="QP101" s="1054">
        <f t="shared" ref="QP101:QP105" si="1452">ROUND(QN101*QO101,0)</f>
        <v>6815502</v>
      </c>
      <c r="QQ101" s="1016"/>
      <c r="QR101" s="898">
        <f>IF(EXACT(VLOOKUP(QK101,OFERTA_0,2,FALSE),QL101),1,0)</f>
        <v>1</v>
      </c>
      <c r="QS101" s="898">
        <f>IF(EXACT(VLOOKUP(QK101,OFERTA_0,3,FALSE),QM101),1,0)</f>
        <v>1</v>
      </c>
      <c r="QT101" s="899">
        <f>IF(EXACT(VLOOKUP(QK101,OFERTA_0,4,FALSE),QN101),1,0)</f>
        <v>1</v>
      </c>
      <c r="QU101" s="899">
        <f t="shared" ref="QU101:QU105" si="1453">IF(QO101=0,0,1)</f>
        <v>1</v>
      </c>
      <c r="QV101" s="899">
        <f t="shared" ref="QV101:QV105" si="1454">IF(QP101=0,0,1)</f>
        <v>1</v>
      </c>
      <c r="QW101" s="899">
        <f>PRODUCT(QR101:QV101)</f>
        <v>1</v>
      </c>
      <c r="QX101" s="966">
        <f>ROUND(QP101,0)</f>
        <v>6815502</v>
      </c>
      <c r="QY101" s="901">
        <f>QP101-QX101</f>
        <v>0</v>
      </c>
      <c r="RB101" s="405"/>
      <c r="RC101" s="406"/>
      <c r="RD101" s="407"/>
      <c r="RE101" s="408"/>
      <c r="RF101" s="409"/>
      <c r="RG101" s="410"/>
      <c r="RH101" s="410"/>
      <c r="RI101" s="898"/>
      <c r="RJ101" s="898"/>
      <c r="RK101" s="934"/>
      <c r="RL101" s="934"/>
      <c r="RM101" s="934"/>
      <c r="RN101" s="934"/>
      <c r="RO101" s="935"/>
      <c r="RP101" s="936"/>
      <c r="RS101" s="405"/>
      <c r="RT101" s="406"/>
      <c r="RU101" s="407"/>
      <c r="RV101" s="408"/>
      <c r="RW101" s="409"/>
      <c r="RX101" s="410"/>
      <c r="RY101" s="410"/>
      <c r="RZ101" s="898"/>
      <c r="SA101" s="898"/>
      <c r="SB101" s="934"/>
      <c r="SC101" s="934"/>
      <c r="SD101" s="934"/>
      <c r="SE101" s="934"/>
      <c r="SF101" s="935"/>
      <c r="SG101" s="936"/>
      <c r="SJ101" s="405"/>
      <c r="SK101" s="406"/>
      <c r="SL101" s="407"/>
      <c r="SM101" s="408"/>
      <c r="SN101" s="409"/>
      <c r="SO101" s="410"/>
      <c r="SP101" s="410"/>
      <c r="SQ101" s="898"/>
      <c r="SR101" s="898"/>
      <c r="SS101" s="934"/>
      <c r="ST101" s="934"/>
      <c r="SU101" s="934"/>
      <c r="SV101" s="934"/>
      <c r="SW101" s="935"/>
      <c r="SX101" s="936"/>
    </row>
    <row r="102" spans="2:518" ht="68.25" customHeight="1" thickTop="1" thickBot="1">
      <c r="B102" s="958" t="s">
        <v>829</v>
      </c>
      <c r="C102" s="1030" t="s">
        <v>472</v>
      </c>
      <c r="D102" s="1031" t="s">
        <v>147</v>
      </c>
      <c r="E102" s="1044">
        <v>40</v>
      </c>
      <c r="F102" s="1045"/>
      <c r="G102" s="963">
        <f>ROUND(E102*F102,0)</f>
        <v>0</v>
      </c>
      <c r="H102" s="1016"/>
      <c r="K102" s="958" t="s">
        <v>829</v>
      </c>
      <c r="L102" s="1030" t="s">
        <v>472</v>
      </c>
      <c r="M102" s="1031" t="s">
        <v>147</v>
      </c>
      <c r="N102" s="1044">
        <v>40</v>
      </c>
      <c r="O102" s="1046">
        <v>47560</v>
      </c>
      <c r="P102" s="963">
        <f t="shared" si="1377"/>
        <v>1902400</v>
      </c>
      <c r="Q102" s="1016"/>
      <c r="R102" s="898">
        <f>IF(EXACT(VLOOKUP(K102,OFERTA_0,2,FALSE),L102),1,0)</f>
        <v>1</v>
      </c>
      <c r="S102" s="898">
        <f>IF(EXACT(VLOOKUP(K102,OFERTA_0,3,FALSE),M102),1,0)</f>
        <v>1</v>
      </c>
      <c r="T102" s="899">
        <f>IF(EXACT(VLOOKUP(K102,OFERTA_0,4,FALSE),N102),1,0)</f>
        <v>1</v>
      </c>
      <c r="U102" s="899">
        <f t="shared" si="1378"/>
        <v>1</v>
      </c>
      <c r="V102" s="899">
        <f t="shared" si="1378"/>
        <v>1</v>
      </c>
      <c r="W102" s="899">
        <f>PRODUCT(R102:V102)</f>
        <v>1</v>
      </c>
      <c r="X102" s="966">
        <f>ROUND(P102,0)</f>
        <v>1902400</v>
      </c>
      <c r="Y102" s="901">
        <f>P102-X102</f>
        <v>0</v>
      </c>
      <c r="Z102" s="872"/>
      <c r="AA102" s="872"/>
      <c r="AB102" s="958" t="s">
        <v>829</v>
      </c>
      <c r="AC102" s="1030" t="s">
        <v>472</v>
      </c>
      <c r="AD102" s="1031" t="s">
        <v>147</v>
      </c>
      <c r="AE102" s="1044">
        <v>40</v>
      </c>
      <c r="AF102" s="1045">
        <v>75000</v>
      </c>
      <c r="AG102" s="963">
        <f t="shared" si="1379"/>
        <v>3000000</v>
      </c>
      <c r="AH102" s="1016"/>
      <c r="AI102" s="898">
        <f>IF(EXACT(VLOOKUP(AB102,OFERTA_0,2,FALSE),AC102),1,0)</f>
        <v>1</v>
      </c>
      <c r="AJ102" s="898">
        <f>IF(EXACT(VLOOKUP(AB102,OFERTA_0,3,FALSE),AD102),1,0)</f>
        <v>1</v>
      </c>
      <c r="AK102" s="899">
        <f>IF(EXACT(VLOOKUP(AB102,OFERTA_0,4,FALSE),AE102),1,0)</f>
        <v>1</v>
      </c>
      <c r="AL102" s="899">
        <f t="shared" si="1380"/>
        <v>1</v>
      </c>
      <c r="AM102" s="899">
        <f t="shared" si="1381"/>
        <v>1</v>
      </c>
      <c r="AN102" s="899">
        <f>PRODUCT(AI102:AM102)</f>
        <v>1</v>
      </c>
      <c r="AO102" s="966">
        <f>ROUND(AG102,0)</f>
        <v>3000000</v>
      </c>
      <c r="AP102" s="901">
        <f>AG102-AO102</f>
        <v>0</v>
      </c>
      <c r="AQ102" s="872"/>
      <c r="AR102" s="872"/>
      <c r="AS102" s="958" t="s">
        <v>829</v>
      </c>
      <c r="AT102" s="1035" t="s">
        <v>472</v>
      </c>
      <c r="AU102" s="1031" t="s">
        <v>147</v>
      </c>
      <c r="AV102" s="1044">
        <v>40</v>
      </c>
      <c r="AW102" s="1047">
        <v>45000</v>
      </c>
      <c r="AX102" s="969">
        <f t="shared" si="1382"/>
        <v>1800000</v>
      </c>
      <c r="AY102" s="1016"/>
      <c r="AZ102" s="898">
        <f>IF(EXACT(VLOOKUP(AS102,OFERTA_0,2,FALSE),AT102),1,0)</f>
        <v>1</v>
      </c>
      <c r="BA102" s="898">
        <f>IF(EXACT(VLOOKUP(AS102,OFERTA_0,3,FALSE),AU102),1,0)</f>
        <v>1</v>
      </c>
      <c r="BB102" s="899">
        <f>IF(EXACT(VLOOKUP(AS102,OFERTA_0,4,FALSE),AV102),1,0)</f>
        <v>1</v>
      </c>
      <c r="BC102" s="899">
        <f t="shared" si="1383"/>
        <v>1</v>
      </c>
      <c r="BD102" s="899">
        <f t="shared" si="1384"/>
        <v>1</v>
      </c>
      <c r="BE102" s="899">
        <f>PRODUCT(AZ102:BD102)</f>
        <v>1</v>
      </c>
      <c r="BF102" s="966">
        <f>ROUND(AX102,0)</f>
        <v>1800000</v>
      </c>
      <c r="BG102" s="901">
        <f>AX102-BF102</f>
        <v>0</v>
      </c>
      <c r="BJ102" s="958" t="s">
        <v>829</v>
      </c>
      <c r="BK102" s="1030" t="s">
        <v>472</v>
      </c>
      <c r="BL102" s="1031" t="s">
        <v>147</v>
      </c>
      <c r="BM102" s="1044">
        <v>40</v>
      </c>
      <c r="BN102" s="1045">
        <v>72500</v>
      </c>
      <c r="BO102" s="963">
        <f t="shared" si="1385"/>
        <v>2900000</v>
      </c>
      <c r="BP102" s="1016"/>
      <c r="BQ102" s="898">
        <f>IF(EXACT(VLOOKUP(BJ102,OFERTA_0,2,FALSE),BK102),1,0)</f>
        <v>1</v>
      </c>
      <c r="BR102" s="898">
        <f>IF(EXACT(VLOOKUP(BJ102,OFERTA_0,3,FALSE),BL102),1,0)</f>
        <v>1</v>
      </c>
      <c r="BS102" s="899">
        <f>IF(EXACT(VLOOKUP(BJ102,OFERTA_0,4,FALSE),BM102),1,0)</f>
        <v>1</v>
      </c>
      <c r="BT102" s="899">
        <f t="shared" si="1386"/>
        <v>1</v>
      </c>
      <c r="BU102" s="899">
        <f t="shared" si="1387"/>
        <v>1</v>
      </c>
      <c r="BV102" s="899">
        <f>PRODUCT(BQ102:BU102)</f>
        <v>1</v>
      </c>
      <c r="BW102" s="966">
        <f>ROUND(BO102,0)</f>
        <v>2900000</v>
      </c>
      <c r="BX102" s="901">
        <f>BO102-BW102</f>
        <v>0</v>
      </c>
      <c r="CA102" s="958" t="s">
        <v>829</v>
      </c>
      <c r="CB102" s="1030" t="s">
        <v>472</v>
      </c>
      <c r="CC102" s="1031" t="s">
        <v>147</v>
      </c>
      <c r="CD102" s="1044">
        <v>40</v>
      </c>
      <c r="CE102" s="1045">
        <v>46323</v>
      </c>
      <c r="CF102" s="963">
        <f t="shared" si="1388"/>
        <v>1852920</v>
      </c>
      <c r="CG102" s="1016"/>
      <c r="CH102" s="898">
        <f>IF(EXACT(VLOOKUP(CA102,OFERTA_0,2,FALSE),CB102),1,0)</f>
        <v>1</v>
      </c>
      <c r="CI102" s="898">
        <f>IF(EXACT(VLOOKUP(CA102,OFERTA_0,3,FALSE),CC102),1,0)</f>
        <v>1</v>
      </c>
      <c r="CJ102" s="899">
        <f>IF(EXACT(VLOOKUP(CA102,OFERTA_0,4,FALSE),CD102),1,0)</f>
        <v>1</v>
      </c>
      <c r="CK102" s="899">
        <f t="shared" si="1389"/>
        <v>1</v>
      </c>
      <c r="CL102" s="899">
        <f t="shared" si="1390"/>
        <v>1</v>
      </c>
      <c r="CM102" s="899">
        <f>PRODUCT(CH102:CL102)</f>
        <v>1</v>
      </c>
      <c r="CN102" s="966">
        <f>ROUND(CF102,0)</f>
        <v>1852920</v>
      </c>
      <c r="CO102" s="901">
        <f>CF102-CN102</f>
        <v>0</v>
      </c>
      <c r="CR102" s="958" t="s">
        <v>829</v>
      </c>
      <c r="CS102" s="1030" t="s">
        <v>472</v>
      </c>
      <c r="CT102" s="1031" t="s">
        <v>147</v>
      </c>
      <c r="CU102" s="1044">
        <v>40</v>
      </c>
      <c r="CV102" s="1045">
        <v>44000</v>
      </c>
      <c r="CW102" s="963">
        <f t="shared" si="1391"/>
        <v>1760000</v>
      </c>
      <c r="CX102" s="1016"/>
      <c r="CY102" s="898">
        <f>IF(EXACT(VLOOKUP(CR102,OFERTA_0,2,FALSE),CS102),1,0)</f>
        <v>1</v>
      </c>
      <c r="CZ102" s="898">
        <f>IF(EXACT(VLOOKUP(CR102,OFERTA_0,3,FALSE),CT102),1,0)</f>
        <v>1</v>
      </c>
      <c r="DA102" s="899">
        <f>IF(EXACT(VLOOKUP(CR102,OFERTA_0,4,FALSE),CU102),1,0)</f>
        <v>1</v>
      </c>
      <c r="DB102" s="899">
        <f t="shared" si="1392"/>
        <v>1</v>
      </c>
      <c r="DC102" s="899">
        <f t="shared" si="1393"/>
        <v>1</v>
      </c>
      <c r="DD102" s="899">
        <f>PRODUCT(CY102:DC102)</f>
        <v>1</v>
      </c>
      <c r="DE102" s="966">
        <f>ROUND(CW102,0)</f>
        <v>1760000</v>
      </c>
      <c r="DF102" s="901">
        <f>CW102-DE102</f>
        <v>0</v>
      </c>
      <c r="DI102" s="958" t="s">
        <v>829</v>
      </c>
      <c r="DJ102" s="1030" t="s">
        <v>472</v>
      </c>
      <c r="DK102" s="1031" t="s">
        <v>147</v>
      </c>
      <c r="DL102" s="1044">
        <v>40</v>
      </c>
      <c r="DM102" s="1045">
        <v>32722</v>
      </c>
      <c r="DN102" s="963">
        <f t="shared" si="1394"/>
        <v>1308880</v>
      </c>
      <c r="DO102" s="1016"/>
      <c r="DP102" s="898">
        <f>IF(EXACT(VLOOKUP(DI102,OFERTA_0,2,FALSE),DJ102),1,0)</f>
        <v>1</v>
      </c>
      <c r="DQ102" s="898">
        <f>IF(EXACT(VLOOKUP(DI102,OFERTA_0,3,FALSE),DK102),1,0)</f>
        <v>1</v>
      </c>
      <c r="DR102" s="899">
        <f>IF(EXACT(VLOOKUP(DI102,OFERTA_0,4,FALSE),DL102),1,0)</f>
        <v>1</v>
      </c>
      <c r="DS102" s="899">
        <f t="shared" si="1395"/>
        <v>1</v>
      </c>
      <c r="DT102" s="899">
        <f t="shared" si="1396"/>
        <v>1</v>
      </c>
      <c r="DU102" s="899">
        <f>PRODUCT(DP102:DT102)</f>
        <v>1</v>
      </c>
      <c r="DV102" s="966">
        <f>ROUND(DN102,0)</f>
        <v>1308880</v>
      </c>
      <c r="DW102" s="901">
        <f>DN102-DV102</f>
        <v>0</v>
      </c>
      <c r="DZ102" s="958" t="s">
        <v>829</v>
      </c>
      <c r="EA102" s="1030" t="s">
        <v>472</v>
      </c>
      <c r="EB102" s="1031" t="s">
        <v>147</v>
      </c>
      <c r="EC102" s="1044">
        <v>40</v>
      </c>
      <c r="ED102" s="1045">
        <v>70800</v>
      </c>
      <c r="EE102" s="963">
        <f t="shared" si="1397"/>
        <v>2832000</v>
      </c>
      <c r="EF102" s="1016"/>
      <c r="EG102" s="898">
        <f>IF(EXACT(VLOOKUP(DZ102,OFERTA_0,2,FALSE),EA102),1,0)</f>
        <v>1</v>
      </c>
      <c r="EH102" s="898">
        <f>IF(EXACT(VLOOKUP(DZ102,OFERTA_0,3,FALSE),EB102),1,0)</f>
        <v>1</v>
      </c>
      <c r="EI102" s="899">
        <f>IF(EXACT(VLOOKUP(DZ102,OFERTA_0,4,FALSE),EC102),1,0)</f>
        <v>1</v>
      </c>
      <c r="EJ102" s="899">
        <f t="shared" si="1398"/>
        <v>1</v>
      </c>
      <c r="EK102" s="899">
        <f t="shared" si="1399"/>
        <v>1</v>
      </c>
      <c r="EL102" s="899">
        <f>PRODUCT(EG102:EK102)</f>
        <v>1</v>
      </c>
      <c r="EM102" s="966">
        <f>ROUND(EE102,0)</f>
        <v>2832000</v>
      </c>
      <c r="EN102" s="901">
        <f>EE102-EM102</f>
        <v>0</v>
      </c>
      <c r="EQ102" s="958" t="s">
        <v>829</v>
      </c>
      <c r="ER102" s="1030" t="s">
        <v>472</v>
      </c>
      <c r="ES102" s="1031" t="s">
        <v>147</v>
      </c>
      <c r="ET102" s="1044">
        <v>40</v>
      </c>
      <c r="EU102" s="1045">
        <v>46500</v>
      </c>
      <c r="EV102" s="963">
        <f t="shared" si="1400"/>
        <v>1860000</v>
      </c>
      <c r="EW102" s="1016"/>
      <c r="EX102" s="898">
        <f>IF(EXACT(VLOOKUP(EQ102,OFERTA_0,2,FALSE),ER102),1,0)</f>
        <v>1</v>
      </c>
      <c r="EY102" s="898">
        <f>IF(EXACT(VLOOKUP(EQ102,OFERTA_0,3,FALSE),ES102),1,0)</f>
        <v>1</v>
      </c>
      <c r="EZ102" s="899">
        <f>IF(EXACT(VLOOKUP(EQ102,OFERTA_0,4,FALSE),ET102),1,0)</f>
        <v>1</v>
      </c>
      <c r="FA102" s="899">
        <f t="shared" si="1401"/>
        <v>1</v>
      </c>
      <c r="FB102" s="899">
        <f t="shared" si="1402"/>
        <v>1</v>
      </c>
      <c r="FC102" s="899">
        <f>PRODUCT(EX102:FB102)</f>
        <v>1</v>
      </c>
      <c r="FD102" s="966">
        <f>ROUND(EV102,0)</f>
        <v>1860000</v>
      </c>
      <c r="FE102" s="901">
        <f>EV102-FD102</f>
        <v>0</v>
      </c>
      <c r="FH102" s="958"/>
      <c r="FI102" s="1030"/>
      <c r="FJ102" s="1031"/>
      <c r="FK102" s="1044"/>
      <c r="FL102" s="1045"/>
      <c r="FM102" s="963">
        <f t="shared" si="1403"/>
        <v>0</v>
      </c>
      <c r="FN102" s="1016"/>
      <c r="FO102" s="898" t="e">
        <f>IF(EXACT(VLOOKUP(FH102,OFERTA_0,2,FALSE),FI102),1,0)</f>
        <v>#N/A</v>
      </c>
      <c r="FP102" s="898" t="e">
        <f>IF(EXACT(VLOOKUP(FH102,OFERTA_0,3,FALSE),FJ102),1,0)</f>
        <v>#N/A</v>
      </c>
      <c r="FQ102" s="899" t="e">
        <f>IF(EXACT(VLOOKUP(FH102,OFERTA_0,4,FALSE),FK102),1,0)</f>
        <v>#N/A</v>
      </c>
      <c r="FR102" s="899">
        <f t="shared" si="1404"/>
        <v>0</v>
      </c>
      <c r="FS102" s="899">
        <f t="shared" si="1405"/>
        <v>0</v>
      </c>
      <c r="FT102" s="899" t="e">
        <f>PRODUCT(FO102:FS102)</f>
        <v>#N/A</v>
      </c>
      <c r="FU102" s="966">
        <f>ROUND(FM102,0)</f>
        <v>0</v>
      </c>
      <c r="FV102" s="901">
        <f>FM102-FU102</f>
        <v>0</v>
      </c>
      <c r="FY102" s="958" t="s">
        <v>829</v>
      </c>
      <c r="FZ102" s="1030" t="s">
        <v>472</v>
      </c>
      <c r="GA102" s="1031" t="s">
        <v>147</v>
      </c>
      <c r="GB102" s="1044">
        <v>40</v>
      </c>
      <c r="GC102" s="1046">
        <v>48760</v>
      </c>
      <c r="GD102" s="963">
        <f t="shared" si="1406"/>
        <v>1950400</v>
      </c>
      <c r="GE102" s="1016"/>
      <c r="GF102" s="898">
        <f>IF(EXACT(VLOOKUP(FY102,OFERTA_0,2,FALSE),FZ102),1,0)</f>
        <v>1</v>
      </c>
      <c r="GG102" s="898">
        <f>IF(EXACT(VLOOKUP(FY102,OFERTA_0,3,FALSE),GA102),1,0)</f>
        <v>1</v>
      </c>
      <c r="GH102" s="899">
        <f>IF(EXACT(VLOOKUP(FY102,OFERTA_0,4,FALSE),GB102),1,0)</f>
        <v>1</v>
      </c>
      <c r="GI102" s="899">
        <f t="shared" si="1407"/>
        <v>1</v>
      </c>
      <c r="GJ102" s="899">
        <f t="shared" si="1408"/>
        <v>1</v>
      </c>
      <c r="GK102" s="899">
        <f>PRODUCT(GF102:GJ102)</f>
        <v>1</v>
      </c>
      <c r="GL102" s="966">
        <f>ROUND(GD102,0)</f>
        <v>1950400</v>
      </c>
      <c r="GM102" s="901">
        <f>GD102-GL102</f>
        <v>0</v>
      </c>
      <c r="GP102" s="958" t="s">
        <v>829</v>
      </c>
      <c r="GQ102" s="1030" t="s">
        <v>472</v>
      </c>
      <c r="GR102" s="1031" t="s">
        <v>147</v>
      </c>
      <c r="GS102" s="1044">
        <v>40</v>
      </c>
      <c r="GT102" s="1045">
        <v>46600</v>
      </c>
      <c r="GU102" s="963">
        <f t="shared" si="1409"/>
        <v>1864000</v>
      </c>
      <c r="GV102" s="1016"/>
      <c r="GW102" s="898">
        <f>IF(EXACT(VLOOKUP(GP102,OFERTA_0,2,FALSE),GQ102),1,0)</f>
        <v>1</v>
      </c>
      <c r="GX102" s="898">
        <f>IF(EXACT(VLOOKUP(GP102,OFERTA_0,3,FALSE),GR102),1,0)</f>
        <v>1</v>
      </c>
      <c r="GY102" s="899">
        <f>IF(EXACT(VLOOKUP(GP102,OFERTA_0,4,FALSE),GS102),1,0)</f>
        <v>1</v>
      </c>
      <c r="GZ102" s="899">
        <f t="shared" si="1410"/>
        <v>1</v>
      </c>
      <c r="HA102" s="899">
        <f t="shared" si="1411"/>
        <v>1</v>
      </c>
      <c r="HB102" s="899">
        <f>PRODUCT(GW102:HA102)</f>
        <v>1</v>
      </c>
      <c r="HC102" s="966">
        <f>ROUND(GU102,0)</f>
        <v>1864000</v>
      </c>
      <c r="HD102" s="901">
        <f>GU102-HC102</f>
        <v>0</v>
      </c>
      <c r="HG102" s="958" t="s">
        <v>829</v>
      </c>
      <c r="HH102" s="1030" t="s">
        <v>472</v>
      </c>
      <c r="HI102" s="1031" t="s">
        <v>147</v>
      </c>
      <c r="HJ102" s="1044">
        <v>40</v>
      </c>
      <c r="HK102" s="1045">
        <v>51331</v>
      </c>
      <c r="HL102" s="963">
        <f t="shared" si="1412"/>
        <v>2053240</v>
      </c>
      <c r="HM102" s="1016"/>
      <c r="HN102" s="898">
        <f>IF(EXACT(VLOOKUP(HG102,OFERTA_0,2,FALSE),HH102),1,0)</f>
        <v>1</v>
      </c>
      <c r="HO102" s="898">
        <f>IF(EXACT(VLOOKUP(HG102,OFERTA_0,3,FALSE),HI102),1,0)</f>
        <v>1</v>
      </c>
      <c r="HP102" s="899">
        <f>IF(EXACT(VLOOKUP(HG102,OFERTA_0,4,FALSE),HJ102),1,0)</f>
        <v>1</v>
      </c>
      <c r="HQ102" s="899">
        <f t="shared" si="1413"/>
        <v>1</v>
      </c>
      <c r="HR102" s="899">
        <f t="shared" si="1414"/>
        <v>1</v>
      </c>
      <c r="HS102" s="899">
        <f>PRODUCT(HN102:HR102)</f>
        <v>1</v>
      </c>
      <c r="HT102" s="966">
        <f>ROUND(HL102,0)</f>
        <v>2053240</v>
      </c>
      <c r="HU102" s="901">
        <f>HL102-HT102</f>
        <v>0</v>
      </c>
      <c r="HX102" s="958" t="s">
        <v>829</v>
      </c>
      <c r="HY102" s="1030" t="s">
        <v>472</v>
      </c>
      <c r="HZ102" s="1031" t="s">
        <v>147</v>
      </c>
      <c r="IA102" s="1044">
        <v>40</v>
      </c>
      <c r="IB102" s="1116">
        <v>41790</v>
      </c>
      <c r="IC102" s="972">
        <f t="shared" si="1415"/>
        <v>1671600</v>
      </c>
      <c r="ID102" s="1016"/>
      <c r="IE102" s="898">
        <f>IF(EXACT(VLOOKUP(HX102,OFERTA_0,2,FALSE),HY102),1,0)</f>
        <v>1</v>
      </c>
      <c r="IF102" s="898">
        <f>IF(EXACT(VLOOKUP(HX102,OFERTA_0,3,FALSE),HZ102),1,0)</f>
        <v>1</v>
      </c>
      <c r="IG102" s="899">
        <f>IF(EXACT(VLOOKUP(HX102,OFERTA_0,4,FALSE),IA102),1,0)</f>
        <v>1</v>
      </c>
      <c r="IH102" s="899">
        <f t="shared" si="1416"/>
        <v>1</v>
      </c>
      <c r="II102" s="899">
        <f t="shared" si="1417"/>
        <v>1</v>
      </c>
      <c r="IJ102" s="899">
        <f>PRODUCT(IE102:II102)</f>
        <v>1</v>
      </c>
      <c r="IK102" s="966">
        <f>ROUND(IC102,0)</f>
        <v>1671600</v>
      </c>
      <c r="IL102" s="901">
        <f>IC102-IK102</f>
        <v>0</v>
      </c>
      <c r="IO102" s="958" t="s">
        <v>829</v>
      </c>
      <c r="IP102" s="1030" t="s">
        <v>472</v>
      </c>
      <c r="IQ102" s="1031" t="s">
        <v>147</v>
      </c>
      <c r="IR102" s="1044">
        <v>40</v>
      </c>
      <c r="IS102" s="1045">
        <v>42600</v>
      </c>
      <c r="IT102" s="963">
        <f t="shared" si="1418"/>
        <v>1704000</v>
      </c>
      <c r="IU102" s="1016"/>
      <c r="IV102" s="898">
        <f>IF(EXACT(VLOOKUP(IO102,OFERTA_0,2,FALSE),IP102),1,0)</f>
        <v>1</v>
      </c>
      <c r="IW102" s="898">
        <f>IF(EXACT(VLOOKUP(IO102,OFERTA_0,3,FALSE),IQ102),1,0)</f>
        <v>1</v>
      </c>
      <c r="IX102" s="899">
        <f>IF(EXACT(VLOOKUP(IO102,OFERTA_0,4,FALSE),IR102),1,0)</f>
        <v>1</v>
      </c>
      <c r="IY102" s="899">
        <f t="shared" si="1419"/>
        <v>1</v>
      </c>
      <c r="IZ102" s="899">
        <f t="shared" si="1420"/>
        <v>1</v>
      </c>
      <c r="JA102" s="899">
        <f>PRODUCT(IV102:IZ102)</f>
        <v>1</v>
      </c>
      <c r="JB102" s="966">
        <f>ROUND(IT102,0)</f>
        <v>1704000</v>
      </c>
      <c r="JC102" s="901">
        <f>IT102-JB102</f>
        <v>0</v>
      </c>
      <c r="JF102" s="958" t="s">
        <v>829</v>
      </c>
      <c r="JG102" s="1030" t="s">
        <v>472</v>
      </c>
      <c r="JH102" s="1031" t="s">
        <v>147</v>
      </c>
      <c r="JI102" s="1044">
        <v>40</v>
      </c>
      <c r="JJ102" s="1045">
        <v>38000</v>
      </c>
      <c r="JK102" s="963">
        <f t="shared" si="1421"/>
        <v>1520000</v>
      </c>
      <c r="JL102" s="1016"/>
      <c r="JM102" s="898">
        <f>IF(EXACT(VLOOKUP(JF102,OFERTA_0,2,FALSE),JG102),1,0)</f>
        <v>1</v>
      </c>
      <c r="JN102" s="898">
        <f>IF(EXACT(VLOOKUP(JF102,OFERTA_0,3,FALSE),JH102),1,0)</f>
        <v>1</v>
      </c>
      <c r="JO102" s="899">
        <f>IF(EXACT(VLOOKUP(JF102,OFERTA_0,4,FALSE),JI102),1,0)</f>
        <v>1</v>
      </c>
      <c r="JP102" s="899">
        <f t="shared" si="1422"/>
        <v>1</v>
      </c>
      <c r="JQ102" s="899">
        <f t="shared" si="1423"/>
        <v>1</v>
      </c>
      <c r="JR102" s="899">
        <f>PRODUCT(JM102:JQ102)</f>
        <v>1</v>
      </c>
      <c r="JS102" s="966">
        <f>ROUND(JK102,0)</f>
        <v>1520000</v>
      </c>
      <c r="JT102" s="901">
        <f>JK102-JS102</f>
        <v>0</v>
      </c>
      <c r="JW102" s="958" t="s">
        <v>829</v>
      </c>
      <c r="JX102" s="1030" t="s">
        <v>472</v>
      </c>
      <c r="JY102" s="1031" t="s">
        <v>147</v>
      </c>
      <c r="JZ102" s="1044">
        <v>40</v>
      </c>
      <c r="KA102" s="1045">
        <v>43470.101200000005</v>
      </c>
      <c r="KB102" s="963">
        <f t="shared" si="1424"/>
        <v>1738804</v>
      </c>
      <c r="KC102" s="1016"/>
      <c r="KD102" s="898">
        <f>IF(EXACT(VLOOKUP(JW102,OFERTA_0,2,FALSE),JX102),1,0)</f>
        <v>1</v>
      </c>
      <c r="KE102" s="898">
        <f>IF(EXACT(VLOOKUP(JW102,OFERTA_0,3,FALSE),JY102),1,0)</f>
        <v>1</v>
      </c>
      <c r="KF102" s="899">
        <f>IF(EXACT(VLOOKUP(JW102,OFERTA_0,4,FALSE),JZ102),1,0)</f>
        <v>1</v>
      </c>
      <c r="KG102" s="899">
        <f t="shared" si="1425"/>
        <v>1</v>
      </c>
      <c r="KH102" s="899">
        <f t="shared" si="1426"/>
        <v>1</v>
      </c>
      <c r="KI102" s="899">
        <f>PRODUCT(KD102:KH102)</f>
        <v>1</v>
      </c>
      <c r="KJ102" s="966">
        <f>ROUND(KB102,0)</f>
        <v>1738804</v>
      </c>
      <c r="KK102" s="901">
        <f>KB102-KJ102</f>
        <v>0</v>
      </c>
      <c r="KN102" s="958" t="s">
        <v>829</v>
      </c>
      <c r="KO102" s="1030" t="s">
        <v>472</v>
      </c>
      <c r="KP102" s="1031" t="s">
        <v>147</v>
      </c>
      <c r="KQ102" s="1044">
        <v>40</v>
      </c>
      <c r="KR102" s="1045">
        <v>46500</v>
      </c>
      <c r="KS102" s="963">
        <f t="shared" si="1427"/>
        <v>1860000</v>
      </c>
      <c r="KT102" s="1016"/>
      <c r="KU102" s="898">
        <f>IF(EXACT(VLOOKUP(KN102,OFERTA_0,2,FALSE),KO102),1,0)</f>
        <v>1</v>
      </c>
      <c r="KV102" s="898">
        <f>IF(EXACT(VLOOKUP(KN102,OFERTA_0,3,FALSE),KP102),1,0)</f>
        <v>1</v>
      </c>
      <c r="KW102" s="899">
        <f>IF(EXACT(VLOOKUP(KN102,OFERTA_0,4,FALSE),KQ102),1,0)</f>
        <v>1</v>
      </c>
      <c r="KX102" s="899">
        <f t="shared" si="1428"/>
        <v>1</v>
      </c>
      <c r="KY102" s="899">
        <f t="shared" si="1429"/>
        <v>1</v>
      </c>
      <c r="KZ102" s="899">
        <f>PRODUCT(KU102:KY102)</f>
        <v>1</v>
      </c>
      <c r="LA102" s="966">
        <f>ROUND(KS102,0)</f>
        <v>1860000</v>
      </c>
      <c r="LB102" s="901">
        <f>KS102-LA102</f>
        <v>0</v>
      </c>
      <c r="LE102" s="958" t="s">
        <v>829</v>
      </c>
      <c r="LF102" s="1030" t="s">
        <v>472</v>
      </c>
      <c r="LG102" s="1031" t="s">
        <v>147</v>
      </c>
      <c r="LH102" s="1044">
        <v>40</v>
      </c>
      <c r="LI102" s="1049">
        <v>37886</v>
      </c>
      <c r="LJ102" s="974">
        <f t="shared" si="1430"/>
        <v>1515440</v>
      </c>
      <c r="LK102" s="1016"/>
      <c r="LL102" s="898">
        <f>IF(EXACT(VLOOKUP(LE102,OFERTA_0,2,FALSE),LF102),1,0)</f>
        <v>1</v>
      </c>
      <c r="LM102" s="898">
        <f>IF(EXACT(VLOOKUP(LE102,OFERTA_0,3,FALSE),LG102),1,0)</f>
        <v>1</v>
      </c>
      <c r="LN102" s="899">
        <f>IF(EXACT(VLOOKUP(LE102,OFERTA_0,4,FALSE),LH102),1,0)</f>
        <v>1</v>
      </c>
      <c r="LO102" s="899">
        <f t="shared" si="1431"/>
        <v>1</v>
      </c>
      <c r="LP102" s="899">
        <f t="shared" si="1432"/>
        <v>1</v>
      </c>
      <c r="LQ102" s="899">
        <f>PRODUCT(LL102:LP102)</f>
        <v>1</v>
      </c>
      <c r="LR102" s="966">
        <f>ROUND(LJ102,0)</f>
        <v>1515440</v>
      </c>
      <c r="LS102" s="901">
        <f>LJ102-LR102</f>
        <v>0</v>
      </c>
      <c r="LV102" s="958" t="s">
        <v>829</v>
      </c>
      <c r="LW102" s="1030" t="s">
        <v>472</v>
      </c>
      <c r="LX102" s="1031" t="s">
        <v>147</v>
      </c>
      <c r="LY102" s="1044">
        <v>40</v>
      </c>
      <c r="LZ102" s="1045">
        <v>29250</v>
      </c>
      <c r="MA102" s="963">
        <f t="shared" si="1433"/>
        <v>1170000</v>
      </c>
      <c r="MB102" s="1016"/>
      <c r="MC102" s="898">
        <f>IF(EXACT(VLOOKUP(LV102,OFERTA_0,2,FALSE),LW102),1,0)</f>
        <v>1</v>
      </c>
      <c r="MD102" s="898">
        <f>IF(EXACT(VLOOKUP(LV102,OFERTA_0,3,FALSE),LX102),1,0)</f>
        <v>1</v>
      </c>
      <c r="ME102" s="899">
        <f>IF(EXACT(VLOOKUP(LV102,OFERTA_0,4,FALSE),LY102),1,0)</f>
        <v>1</v>
      </c>
      <c r="MF102" s="899">
        <f t="shared" si="1434"/>
        <v>1</v>
      </c>
      <c r="MG102" s="899">
        <f t="shared" si="1435"/>
        <v>1</v>
      </c>
      <c r="MH102" s="899">
        <f>PRODUCT(MC102:MG102)</f>
        <v>1</v>
      </c>
      <c r="MI102" s="966">
        <f>ROUND(MA102,0)</f>
        <v>1170000</v>
      </c>
      <c r="MJ102" s="901">
        <f>MA102-MI102</f>
        <v>0</v>
      </c>
      <c r="MM102" s="958" t="s">
        <v>829</v>
      </c>
      <c r="MN102" s="1030" t="s">
        <v>472</v>
      </c>
      <c r="MO102" s="1031" t="s">
        <v>147</v>
      </c>
      <c r="MP102" s="1044">
        <v>40</v>
      </c>
      <c r="MQ102" s="1045">
        <v>40000</v>
      </c>
      <c r="MR102" s="963">
        <f t="shared" si="1436"/>
        <v>1600000</v>
      </c>
      <c r="MS102" s="1016"/>
      <c r="MT102" s="898">
        <f>IF(EXACT(VLOOKUP(MM102,OFERTA_0,2,FALSE),MN102),1,0)</f>
        <v>1</v>
      </c>
      <c r="MU102" s="898">
        <f>IF(EXACT(VLOOKUP(MM102,OFERTA_0,3,FALSE),MO102),1,0)</f>
        <v>1</v>
      </c>
      <c r="MV102" s="899">
        <f>IF(EXACT(VLOOKUP(MM102,OFERTA_0,4,FALSE),MP102),1,0)</f>
        <v>1</v>
      </c>
      <c r="MW102" s="899">
        <f t="shared" si="1437"/>
        <v>1</v>
      </c>
      <c r="MX102" s="899">
        <f t="shared" si="1438"/>
        <v>1</v>
      </c>
      <c r="MY102" s="899">
        <f>PRODUCT(MT102:MX102)</f>
        <v>1</v>
      </c>
      <c r="MZ102" s="966">
        <f>ROUND(MR102,0)</f>
        <v>1600000</v>
      </c>
      <c r="NA102" s="901">
        <f>MR102-MZ102</f>
        <v>0</v>
      </c>
      <c r="ND102" s="975" t="s">
        <v>829</v>
      </c>
      <c r="NE102" s="976" t="s">
        <v>472</v>
      </c>
      <c r="NF102" s="977" t="s">
        <v>147</v>
      </c>
      <c r="NG102" s="978">
        <v>40</v>
      </c>
      <c r="NH102" s="979">
        <v>46158.75</v>
      </c>
      <c r="NI102" s="980">
        <v>1846350</v>
      </c>
      <c r="NJ102" s="1016"/>
      <c r="NK102" s="898">
        <f>IF(EXACT(VLOOKUP(ND102,OFERTA_0,2,FALSE),NE102),1,0)</f>
        <v>1</v>
      </c>
      <c r="NL102" s="898">
        <f>IF(EXACT(VLOOKUP(ND102,OFERTA_0,3,FALSE),NF102),1,0)</f>
        <v>1</v>
      </c>
      <c r="NM102" s="899">
        <f>IF(EXACT(VLOOKUP(ND102,OFERTA_0,4,FALSE),NG102),1,0)</f>
        <v>1</v>
      </c>
      <c r="NN102" s="899">
        <f t="shared" si="1439"/>
        <v>1</v>
      </c>
      <c r="NO102" s="899">
        <f t="shared" si="1440"/>
        <v>1</v>
      </c>
      <c r="NP102" s="899">
        <f>PRODUCT(NK102:NO102)</f>
        <v>1</v>
      </c>
      <c r="NQ102" s="966">
        <f>ROUND(NI102,0)</f>
        <v>1846350</v>
      </c>
      <c r="NR102" s="901">
        <f>NI102-NQ102</f>
        <v>0</v>
      </c>
      <c r="NU102" s="981" t="s">
        <v>829</v>
      </c>
      <c r="NV102" s="982" t="s">
        <v>472</v>
      </c>
      <c r="NW102" s="983" t="s">
        <v>147</v>
      </c>
      <c r="NX102" s="984">
        <v>40</v>
      </c>
      <c r="NY102" s="1050">
        <v>46625</v>
      </c>
      <c r="NZ102" s="986">
        <f t="shared" si="1441"/>
        <v>1865000</v>
      </c>
      <c r="OA102" s="1016"/>
      <c r="OB102" s="898">
        <f>IF(EXACT(VLOOKUP(NU102,OFERTA_0,2,FALSE),NV102),1,0)</f>
        <v>1</v>
      </c>
      <c r="OC102" s="898">
        <f>IF(EXACT(VLOOKUP(NU102,OFERTA_0,3,FALSE),NW102),1,0)</f>
        <v>1</v>
      </c>
      <c r="OD102" s="899">
        <f>IF(EXACT(VLOOKUP(NU102,OFERTA_0,4,FALSE),NX102),1,0)</f>
        <v>1</v>
      </c>
      <c r="OE102" s="899">
        <f t="shared" si="1442"/>
        <v>1</v>
      </c>
      <c r="OF102" s="899">
        <f t="shared" si="1443"/>
        <v>1</v>
      </c>
      <c r="OG102" s="899">
        <f>PRODUCT(OB102:OF102)</f>
        <v>1</v>
      </c>
      <c r="OH102" s="966">
        <f>ROUND(NZ102,0)</f>
        <v>1865000</v>
      </c>
      <c r="OI102" s="901">
        <f>NZ102-OH102</f>
        <v>0</v>
      </c>
      <c r="OL102" s="958" t="s">
        <v>829</v>
      </c>
      <c r="OM102" s="1030" t="s">
        <v>472</v>
      </c>
      <c r="ON102" s="1031" t="s">
        <v>147</v>
      </c>
      <c r="OO102" s="1044">
        <v>40</v>
      </c>
      <c r="OP102" s="1045">
        <v>65077</v>
      </c>
      <c r="OQ102" s="963">
        <f t="shared" si="1444"/>
        <v>2603080</v>
      </c>
      <c r="OR102" s="1016"/>
      <c r="OS102" s="898">
        <f>IF(EXACT(VLOOKUP(OL102,OFERTA_0,2,FALSE),OM102),1,0)</f>
        <v>1</v>
      </c>
      <c r="OT102" s="898">
        <f>IF(EXACT(VLOOKUP(OL102,OFERTA_0,3,FALSE),ON102),1,0)</f>
        <v>1</v>
      </c>
      <c r="OU102" s="899">
        <f>IF(EXACT(VLOOKUP(OL102,OFERTA_0,4,FALSE),OO102),1,0)</f>
        <v>1</v>
      </c>
      <c r="OV102" s="899">
        <f t="shared" si="1445"/>
        <v>1</v>
      </c>
      <c r="OW102" s="899">
        <f t="shared" si="1446"/>
        <v>1</v>
      </c>
      <c r="OX102" s="899">
        <f>PRODUCT(OS102:OW102)</f>
        <v>1</v>
      </c>
      <c r="OY102" s="966">
        <f>ROUND(OQ102,0)</f>
        <v>2603080</v>
      </c>
      <c r="OZ102" s="901">
        <f>OQ102-OY102</f>
        <v>0</v>
      </c>
      <c r="PC102" s="958" t="s">
        <v>829</v>
      </c>
      <c r="PD102" s="1030" t="s">
        <v>472</v>
      </c>
      <c r="PE102" s="1031" t="s">
        <v>147</v>
      </c>
      <c r="PF102" s="1044">
        <v>40</v>
      </c>
      <c r="PG102" s="1059">
        <v>63375</v>
      </c>
      <c r="PH102" s="988">
        <v>2535000</v>
      </c>
      <c r="PI102" s="1024"/>
      <c r="PJ102" s="898">
        <f>IF(EXACT(VLOOKUP(PC102,OFERTA_0,2,FALSE),PD102),1,0)</f>
        <v>1</v>
      </c>
      <c r="PK102" s="898">
        <f>IF(EXACT(VLOOKUP(PC102,OFERTA_0,3,FALSE),PE102),1,0)</f>
        <v>1</v>
      </c>
      <c r="PL102" s="899">
        <f>IF(EXACT(VLOOKUP(PC102,OFERTA_0,4,FALSE),PF102),1,0)</f>
        <v>1</v>
      </c>
      <c r="PM102" s="899">
        <f t="shared" si="1447"/>
        <v>1</v>
      </c>
      <c r="PN102" s="899">
        <f t="shared" si="1448"/>
        <v>1</v>
      </c>
      <c r="PO102" s="899">
        <f>PRODUCT(PJ102:PN102)</f>
        <v>1</v>
      </c>
      <c r="PP102" s="966">
        <f>ROUND(PH102,0)</f>
        <v>2535000</v>
      </c>
      <c r="PQ102" s="901">
        <f>PH102-PP102</f>
        <v>0</v>
      </c>
      <c r="PT102" s="958" t="s">
        <v>829</v>
      </c>
      <c r="PU102" s="1030" t="s">
        <v>472</v>
      </c>
      <c r="PV102" s="1031" t="s">
        <v>147</v>
      </c>
      <c r="PW102" s="1044">
        <v>40</v>
      </c>
      <c r="PX102" s="1045">
        <v>46425</v>
      </c>
      <c r="PY102" s="963">
        <f t="shared" si="1449"/>
        <v>1857000</v>
      </c>
      <c r="PZ102" s="1016"/>
      <c r="QA102" s="898">
        <f>IF(EXACT(VLOOKUP(PT102,OFERTA_0,2,FALSE),PU102),1,0)</f>
        <v>1</v>
      </c>
      <c r="QB102" s="898">
        <f>IF(EXACT(VLOOKUP(PT102,OFERTA_0,3,FALSE),PV102),1,0)</f>
        <v>1</v>
      </c>
      <c r="QC102" s="899">
        <f>IF(EXACT(VLOOKUP(PT102,OFERTA_0,4,FALSE),PW102),1,0)</f>
        <v>1</v>
      </c>
      <c r="QD102" s="899">
        <f t="shared" si="1450"/>
        <v>1</v>
      </c>
      <c r="QE102" s="899">
        <f t="shared" si="1451"/>
        <v>1</v>
      </c>
      <c r="QF102" s="899">
        <f>PRODUCT(QA102:QE102)</f>
        <v>1</v>
      </c>
      <c r="QG102" s="966">
        <f>ROUND(PY102,0)</f>
        <v>1857000</v>
      </c>
      <c r="QH102" s="901">
        <f>PY102-QG102</f>
        <v>0</v>
      </c>
      <c r="QK102" s="958" t="s">
        <v>829</v>
      </c>
      <c r="QL102" s="1030" t="s">
        <v>472</v>
      </c>
      <c r="QM102" s="1031" t="s">
        <v>147</v>
      </c>
      <c r="QN102" s="1044">
        <v>40</v>
      </c>
      <c r="QO102" s="1049">
        <v>38075.429999999993</v>
      </c>
      <c r="QP102" s="974">
        <f t="shared" si="1452"/>
        <v>1523017</v>
      </c>
      <c r="QQ102" s="1016"/>
      <c r="QR102" s="898">
        <f>IF(EXACT(VLOOKUP(QK102,OFERTA_0,2,FALSE),QL102),1,0)</f>
        <v>1</v>
      </c>
      <c r="QS102" s="898">
        <f>IF(EXACT(VLOOKUP(QK102,OFERTA_0,3,FALSE),QM102),1,0)</f>
        <v>1</v>
      </c>
      <c r="QT102" s="899">
        <f>IF(EXACT(VLOOKUP(QK102,OFERTA_0,4,FALSE),QN102),1,0)</f>
        <v>1</v>
      </c>
      <c r="QU102" s="899">
        <f t="shared" si="1453"/>
        <v>1</v>
      </c>
      <c r="QV102" s="899">
        <f t="shared" si="1454"/>
        <v>1</v>
      </c>
      <c r="QW102" s="899">
        <f>PRODUCT(QR102:QV102)</f>
        <v>1</v>
      </c>
      <c r="QX102" s="966">
        <f>ROUND(QP102,0)</f>
        <v>1523017</v>
      </c>
      <c r="QY102" s="901">
        <f>QP102-QX102</f>
        <v>0</v>
      </c>
      <c r="RB102" s="405"/>
      <c r="RC102" s="406"/>
      <c r="RD102" s="407"/>
      <c r="RE102" s="408"/>
      <c r="RF102" s="409"/>
      <c r="RG102" s="410"/>
      <c r="RH102" s="410"/>
      <c r="RI102" s="898"/>
      <c r="RJ102" s="898"/>
      <c r="RK102" s="934"/>
      <c r="RL102" s="934"/>
      <c r="RM102" s="934"/>
      <c r="RN102" s="934"/>
      <c r="RO102" s="935"/>
      <c r="RP102" s="936"/>
      <c r="RS102" s="405"/>
      <c r="RT102" s="406"/>
      <c r="RU102" s="407"/>
      <c r="RV102" s="408"/>
      <c r="RW102" s="409"/>
      <c r="RX102" s="410"/>
      <c r="RY102" s="410"/>
      <c r="RZ102" s="898"/>
      <c r="SA102" s="898"/>
      <c r="SB102" s="934"/>
      <c r="SC102" s="934"/>
      <c r="SD102" s="934"/>
      <c r="SE102" s="934"/>
      <c r="SF102" s="935"/>
      <c r="SG102" s="936"/>
      <c r="SJ102" s="405"/>
      <c r="SK102" s="406"/>
      <c r="SL102" s="407"/>
      <c r="SM102" s="408"/>
      <c r="SN102" s="409"/>
      <c r="SO102" s="410"/>
      <c r="SP102" s="410"/>
      <c r="SQ102" s="898"/>
      <c r="SR102" s="898"/>
      <c r="SS102" s="934"/>
      <c r="ST102" s="934"/>
      <c r="SU102" s="934"/>
      <c r="SV102" s="934"/>
      <c r="SW102" s="935"/>
      <c r="SX102" s="936"/>
    </row>
    <row r="103" spans="2:518" ht="102" customHeight="1" thickTop="1" thickBot="1">
      <c r="B103" s="958" t="s">
        <v>830</v>
      </c>
      <c r="C103" s="1012" t="s">
        <v>473</v>
      </c>
      <c r="D103" s="1013" t="s">
        <v>147</v>
      </c>
      <c r="E103" s="1014">
        <v>28</v>
      </c>
      <c r="F103" s="1015"/>
      <c r="G103" s="1025">
        <f>ROUND(E103*F103,0)</f>
        <v>0</v>
      </c>
      <c r="H103" s="1016"/>
      <c r="K103" s="958" t="s">
        <v>830</v>
      </c>
      <c r="L103" s="1012" t="s">
        <v>473</v>
      </c>
      <c r="M103" s="1013" t="s">
        <v>147</v>
      </c>
      <c r="N103" s="1014">
        <v>28</v>
      </c>
      <c r="O103" s="1043">
        <v>63722</v>
      </c>
      <c r="P103" s="1025">
        <f t="shared" si="1377"/>
        <v>1784216</v>
      </c>
      <c r="Q103" s="1016"/>
      <c r="R103" s="898">
        <f>IF(EXACT(VLOOKUP(K103,OFERTA_0,2,FALSE),L103),1,0)</f>
        <v>1</v>
      </c>
      <c r="S103" s="898">
        <f>IF(EXACT(VLOOKUP(K103,OFERTA_0,3,FALSE),M103),1,0)</f>
        <v>1</v>
      </c>
      <c r="T103" s="899">
        <f>IF(EXACT(VLOOKUP(K103,OFERTA_0,4,FALSE),N103),1,0)</f>
        <v>1</v>
      </c>
      <c r="U103" s="899">
        <f t="shared" si="1378"/>
        <v>1</v>
      </c>
      <c r="V103" s="899">
        <f t="shared" si="1378"/>
        <v>1</v>
      </c>
      <c r="W103" s="899">
        <f>PRODUCT(R103:V103)</f>
        <v>1</v>
      </c>
      <c r="X103" s="966">
        <f>ROUND(P103,0)</f>
        <v>1784216</v>
      </c>
      <c r="Y103" s="901">
        <f>P103-X103</f>
        <v>0</v>
      </c>
      <c r="Z103" s="872"/>
      <c r="AA103" s="872"/>
      <c r="AB103" s="958" t="s">
        <v>830</v>
      </c>
      <c r="AC103" s="1012" t="s">
        <v>473</v>
      </c>
      <c r="AD103" s="1013" t="s">
        <v>147</v>
      </c>
      <c r="AE103" s="1014">
        <v>28</v>
      </c>
      <c r="AF103" s="1015">
        <v>75000</v>
      </c>
      <c r="AG103" s="1025">
        <f t="shared" si="1379"/>
        <v>2100000</v>
      </c>
      <c r="AH103" s="1016"/>
      <c r="AI103" s="898">
        <f>IF(EXACT(VLOOKUP(AB103,OFERTA_0,2,FALSE),AC103),1,0)</f>
        <v>1</v>
      </c>
      <c r="AJ103" s="898">
        <f>IF(EXACT(VLOOKUP(AB103,OFERTA_0,3,FALSE),AD103),1,0)</f>
        <v>1</v>
      </c>
      <c r="AK103" s="899">
        <f>IF(EXACT(VLOOKUP(AB103,OFERTA_0,4,FALSE),AE103),1,0)</f>
        <v>1</v>
      </c>
      <c r="AL103" s="899">
        <f t="shared" si="1380"/>
        <v>1</v>
      </c>
      <c r="AM103" s="899">
        <f t="shared" si="1381"/>
        <v>1</v>
      </c>
      <c r="AN103" s="899">
        <f>PRODUCT(AI103:AM103)</f>
        <v>1</v>
      </c>
      <c r="AO103" s="966">
        <f>ROUND(AG103,0)</f>
        <v>2100000</v>
      </c>
      <c r="AP103" s="901">
        <f>AG103-AO103</f>
        <v>0</v>
      </c>
      <c r="AQ103" s="872"/>
      <c r="AR103" s="872"/>
      <c r="AS103" s="958" t="s">
        <v>830</v>
      </c>
      <c r="AT103" s="1018" t="s">
        <v>473</v>
      </c>
      <c r="AU103" s="1013" t="s">
        <v>147</v>
      </c>
      <c r="AV103" s="1014">
        <v>28</v>
      </c>
      <c r="AW103" s="1019">
        <v>78000</v>
      </c>
      <c r="AX103" s="1026">
        <f t="shared" si="1382"/>
        <v>2184000</v>
      </c>
      <c r="AY103" s="1016"/>
      <c r="AZ103" s="898">
        <f>IF(EXACT(VLOOKUP(AS103,OFERTA_0,2,FALSE),AT103),1,0)</f>
        <v>1</v>
      </c>
      <c r="BA103" s="898">
        <f>IF(EXACT(VLOOKUP(AS103,OFERTA_0,3,FALSE),AU103),1,0)</f>
        <v>1</v>
      </c>
      <c r="BB103" s="899">
        <f>IF(EXACT(VLOOKUP(AS103,OFERTA_0,4,FALSE),AV103),1,0)</f>
        <v>1</v>
      </c>
      <c r="BC103" s="899">
        <f t="shared" si="1383"/>
        <v>1</v>
      </c>
      <c r="BD103" s="899">
        <f t="shared" si="1384"/>
        <v>1</v>
      </c>
      <c r="BE103" s="899">
        <f>PRODUCT(AZ103:BD103)</f>
        <v>1</v>
      </c>
      <c r="BF103" s="966">
        <f>ROUND(AX103,0)</f>
        <v>2184000</v>
      </c>
      <c r="BG103" s="901">
        <f>AX103-BF103</f>
        <v>0</v>
      </c>
      <c r="BJ103" s="958" t="s">
        <v>830</v>
      </c>
      <c r="BK103" s="1012" t="s">
        <v>473</v>
      </c>
      <c r="BL103" s="1013" t="s">
        <v>147</v>
      </c>
      <c r="BM103" s="1014">
        <v>28</v>
      </c>
      <c r="BN103" s="1015">
        <v>73500</v>
      </c>
      <c r="BO103" s="1025">
        <f t="shared" si="1385"/>
        <v>2058000</v>
      </c>
      <c r="BP103" s="1016"/>
      <c r="BQ103" s="898">
        <f>IF(EXACT(VLOOKUP(BJ103,OFERTA_0,2,FALSE),BK103),1,0)</f>
        <v>1</v>
      </c>
      <c r="BR103" s="898">
        <f>IF(EXACT(VLOOKUP(BJ103,OFERTA_0,3,FALSE),BL103),1,0)</f>
        <v>1</v>
      </c>
      <c r="BS103" s="899">
        <f>IF(EXACT(VLOOKUP(BJ103,OFERTA_0,4,FALSE),BM103),1,0)</f>
        <v>1</v>
      </c>
      <c r="BT103" s="899">
        <f t="shared" si="1386"/>
        <v>1</v>
      </c>
      <c r="BU103" s="899">
        <f t="shared" si="1387"/>
        <v>1</v>
      </c>
      <c r="BV103" s="899">
        <f>PRODUCT(BQ103:BU103)</f>
        <v>1</v>
      </c>
      <c r="BW103" s="966">
        <f>ROUND(BO103,0)</f>
        <v>2058000</v>
      </c>
      <c r="BX103" s="901">
        <f>BO103-BW103</f>
        <v>0</v>
      </c>
      <c r="CA103" s="958" t="s">
        <v>830</v>
      </c>
      <c r="CB103" s="1012" t="s">
        <v>473</v>
      </c>
      <c r="CC103" s="1013" t="s">
        <v>147</v>
      </c>
      <c r="CD103" s="1014">
        <v>28</v>
      </c>
      <c r="CE103" s="1015">
        <v>62065</v>
      </c>
      <c r="CF103" s="1025">
        <f t="shared" si="1388"/>
        <v>1737820</v>
      </c>
      <c r="CG103" s="1016"/>
      <c r="CH103" s="898">
        <f>IF(EXACT(VLOOKUP(CA103,OFERTA_0,2,FALSE),CB103),1,0)</f>
        <v>1</v>
      </c>
      <c r="CI103" s="898">
        <f>IF(EXACT(VLOOKUP(CA103,OFERTA_0,3,FALSE),CC103),1,0)</f>
        <v>1</v>
      </c>
      <c r="CJ103" s="899">
        <f>IF(EXACT(VLOOKUP(CA103,OFERTA_0,4,FALSE),CD103),1,0)</f>
        <v>1</v>
      </c>
      <c r="CK103" s="899">
        <f t="shared" si="1389"/>
        <v>1</v>
      </c>
      <c r="CL103" s="899">
        <f t="shared" si="1390"/>
        <v>1</v>
      </c>
      <c r="CM103" s="899">
        <f>PRODUCT(CH103:CL103)</f>
        <v>1</v>
      </c>
      <c r="CN103" s="966">
        <f>ROUND(CF103,0)</f>
        <v>1737820</v>
      </c>
      <c r="CO103" s="901">
        <f>CF103-CN103</f>
        <v>0</v>
      </c>
      <c r="CR103" s="958" t="s">
        <v>830</v>
      </c>
      <c r="CS103" s="1012" t="s">
        <v>473</v>
      </c>
      <c r="CT103" s="1013" t="s">
        <v>147</v>
      </c>
      <c r="CU103" s="1014">
        <v>28</v>
      </c>
      <c r="CV103" s="1015">
        <v>79000</v>
      </c>
      <c r="CW103" s="1025">
        <f t="shared" si="1391"/>
        <v>2212000</v>
      </c>
      <c r="CX103" s="1016"/>
      <c r="CY103" s="898">
        <f>IF(EXACT(VLOOKUP(CR103,OFERTA_0,2,FALSE),CS103),1,0)</f>
        <v>1</v>
      </c>
      <c r="CZ103" s="898">
        <f>IF(EXACT(VLOOKUP(CR103,OFERTA_0,3,FALSE),CT103),1,0)</f>
        <v>1</v>
      </c>
      <c r="DA103" s="899">
        <f>IF(EXACT(VLOOKUP(CR103,OFERTA_0,4,FALSE),CU103),1,0)</f>
        <v>1</v>
      </c>
      <c r="DB103" s="899">
        <f t="shared" si="1392"/>
        <v>1</v>
      </c>
      <c r="DC103" s="899">
        <f t="shared" si="1393"/>
        <v>1</v>
      </c>
      <c r="DD103" s="899">
        <f>PRODUCT(CY103:DC103)</f>
        <v>1</v>
      </c>
      <c r="DE103" s="966">
        <f>ROUND(CW103,0)</f>
        <v>2212000</v>
      </c>
      <c r="DF103" s="901">
        <f>CW103-DE103</f>
        <v>0</v>
      </c>
      <c r="DI103" s="958" t="s">
        <v>830</v>
      </c>
      <c r="DJ103" s="1012" t="s">
        <v>473</v>
      </c>
      <c r="DK103" s="1013" t="s">
        <v>147</v>
      </c>
      <c r="DL103" s="1014">
        <v>28</v>
      </c>
      <c r="DM103" s="1015">
        <v>63483</v>
      </c>
      <c r="DN103" s="1025">
        <f t="shared" si="1394"/>
        <v>1777524</v>
      </c>
      <c r="DO103" s="1016"/>
      <c r="DP103" s="898">
        <f>IF(EXACT(VLOOKUP(DI103,OFERTA_0,2,FALSE),DJ103),1,0)</f>
        <v>1</v>
      </c>
      <c r="DQ103" s="898">
        <f>IF(EXACT(VLOOKUP(DI103,OFERTA_0,3,FALSE),DK103),1,0)</f>
        <v>1</v>
      </c>
      <c r="DR103" s="899">
        <f>IF(EXACT(VLOOKUP(DI103,OFERTA_0,4,FALSE),DL103),1,0)</f>
        <v>1</v>
      </c>
      <c r="DS103" s="899">
        <f t="shared" si="1395"/>
        <v>1</v>
      </c>
      <c r="DT103" s="899">
        <f t="shared" si="1396"/>
        <v>1</v>
      </c>
      <c r="DU103" s="899">
        <f>PRODUCT(DP103:DT103)</f>
        <v>1</v>
      </c>
      <c r="DV103" s="966">
        <f>ROUND(DN103,0)</f>
        <v>1777524</v>
      </c>
      <c r="DW103" s="901">
        <f>DN103-DV103</f>
        <v>0</v>
      </c>
      <c r="DZ103" s="958" t="s">
        <v>830</v>
      </c>
      <c r="EA103" s="1012" t="s">
        <v>473</v>
      </c>
      <c r="EB103" s="1013" t="s">
        <v>147</v>
      </c>
      <c r="EC103" s="1014">
        <v>28</v>
      </c>
      <c r="ED103" s="1045">
        <v>59850</v>
      </c>
      <c r="EE103" s="1025">
        <f t="shared" si="1397"/>
        <v>1675800</v>
      </c>
      <c r="EF103" s="1016"/>
      <c r="EG103" s="898">
        <f>IF(EXACT(VLOOKUP(DZ103,OFERTA_0,2,FALSE),EA103),1,0)</f>
        <v>1</v>
      </c>
      <c r="EH103" s="898">
        <f>IF(EXACT(VLOOKUP(DZ103,OFERTA_0,3,FALSE),EB103),1,0)</f>
        <v>1</v>
      </c>
      <c r="EI103" s="899">
        <f>IF(EXACT(VLOOKUP(DZ103,OFERTA_0,4,FALSE),EC103),1,0)</f>
        <v>1</v>
      </c>
      <c r="EJ103" s="899">
        <f t="shared" si="1398"/>
        <v>1</v>
      </c>
      <c r="EK103" s="899">
        <f t="shared" si="1399"/>
        <v>1</v>
      </c>
      <c r="EL103" s="899">
        <f>PRODUCT(EG103:EK103)</f>
        <v>1</v>
      </c>
      <c r="EM103" s="966">
        <f>ROUND(EE103,0)</f>
        <v>1675800</v>
      </c>
      <c r="EN103" s="901">
        <f>EE103-EM103</f>
        <v>0</v>
      </c>
      <c r="EQ103" s="958" t="s">
        <v>830</v>
      </c>
      <c r="ER103" s="1012" t="s">
        <v>473</v>
      </c>
      <c r="ES103" s="1013" t="s">
        <v>147</v>
      </c>
      <c r="ET103" s="1014">
        <v>28</v>
      </c>
      <c r="EU103" s="1015">
        <v>62200</v>
      </c>
      <c r="EV103" s="1025">
        <f t="shared" si="1400"/>
        <v>1741600</v>
      </c>
      <c r="EW103" s="1016"/>
      <c r="EX103" s="898">
        <f>IF(EXACT(VLOOKUP(EQ103,OFERTA_0,2,FALSE),ER103),1,0)</f>
        <v>1</v>
      </c>
      <c r="EY103" s="898">
        <f>IF(EXACT(VLOOKUP(EQ103,OFERTA_0,3,FALSE),ES103),1,0)</f>
        <v>1</v>
      </c>
      <c r="EZ103" s="899">
        <f>IF(EXACT(VLOOKUP(EQ103,OFERTA_0,4,FALSE),ET103),1,0)</f>
        <v>1</v>
      </c>
      <c r="FA103" s="899">
        <f t="shared" si="1401"/>
        <v>1</v>
      </c>
      <c r="FB103" s="899">
        <f t="shared" si="1402"/>
        <v>1</v>
      </c>
      <c r="FC103" s="899">
        <f>PRODUCT(EX103:FB103)</f>
        <v>1</v>
      </c>
      <c r="FD103" s="966">
        <f>ROUND(EV103,0)</f>
        <v>1741600</v>
      </c>
      <c r="FE103" s="901">
        <f>EV103-FD103</f>
        <v>0</v>
      </c>
      <c r="FH103" s="958"/>
      <c r="FI103" s="1012"/>
      <c r="FJ103" s="1013"/>
      <c r="FK103" s="1014"/>
      <c r="FL103" s="1015"/>
      <c r="FM103" s="1025">
        <f t="shared" si="1403"/>
        <v>0</v>
      </c>
      <c r="FN103" s="1016"/>
      <c r="FO103" s="898" t="e">
        <f>IF(EXACT(VLOOKUP(FH103,OFERTA_0,2,FALSE),FI103),1,0)</f>
        <v>#N/A</v>
      </c>
      <c r="FP103" s="898" t="e">
        <f>IF(EXACT(VLOOKUP(FH103,OFERTA_0,3,FALSE),FJ103),1,0)</f>
        <v>#N/A</v>
      </c>
      <c r="FQ103" s="899" t="e">
        <f>IF(EXACT(VLOOKUP(FH103,OFERTA_0,4,FALSE),FK103),1,0)</f>
        <v>#N/A</v>
      </c>
      <c r="FR103" s="899">
        <f t="shared" si="1404"/>
        <v>0</v>
      </c>
      <c r="FS103" s="899">
        <f t="shared" si="1405"/>
        <v>0</v>
      </c>
      <c r="FT103" s="899" t="e">
        <f>PRODUCT(FO103:FS103)</f>
        <v>#N/A</v>
      </c>
      <c r="FU103" s="966">
        <f>ROUND(FM103,0)</f>
        <v>0</v>
      </c>
      <c r="FV103" s="901">
        <f>FM103-FU103</f>
        <v>0</v>
      </c>
      <c r="FY103" s="958" t="s">
        <v>830</v>
      </c>
      <c r="FZ103" s="1012" t="s">
        <v>473</v>
      </c>
      <c r="GA103" s="1013" t="s">
        <v>147</v>
      </c>
      <c r="GB103" s="1014">
        <v>28</v>
      </c>
      <c r="GC103" s="1043">
        <v>61236</v>
      </c>
      <c r="GD103" s="1025">
        <f t="shared" si="1406"/>
        <v>1714608</v>
      </c>
      <c r="GE103" s="1016"/>
      <c r="GF103" s="898">
        <f>IF(EXACT(VLOOKUP(FY103,OFERTA_0,2,FALSE),FZ103),1,0)</f>
        <v>1</v>
      </c>
      <c r="GG103" s="898">
        <f>IF(EXACT(VLOOKUP(FY103,OFERTA_0,3,FALSE),GA103),1,0)</f>
        <v>1</v>
      </c>
      <c r="GH103" s="899">
        <f>IF(EXACT(VLOOKUP(FY103,OFERTA_0,4,FALSE),GB103),1,0)</f>
        <v>1</v>
      </c>
      <c r="GI103" s="899">
        <f t="shared" si="1407"/>
        <v>1</v>
      </c>
      <c r="GJ103" s="899">
        <f t="shared" si="1408"/>
        <v>1</v>
      </c>
      <c r="GK103" s="899">
        <f>PRODUCT(GF103:GJ103)</f>
        <v>1</v>
      </c>
      <c r="GL103" s="966">
        <f>ROUND(GD103,0)</f>
        <v>1714608</v>
      </c>
      <c r="GM103" s="901">
        <f>GD103-GL103</f>
        <v>0</v>
      </c>
      <c r="GP103" s="958" t="s">
        <v>830</v>
      </c>
      <c r="GQ103" s="1012" t="s">
        <v>473</v>
      </c>
      <c r="GR103" s="1013" t="s">
        <v>147</v>
      </c>
      <c r="GS103" s="1014">
        <v>28</v>
      </c>
      <c r="GT103" s="1015">
        <v>62500</v>
      </c>
      <c r="GU103" s="1025">
        <f t="shared" si="1409"/>
        <v>1750000</v>
      </c>
      <c r="GV103" s="1016"/>
      <c r="GW103" s="898">
        <f>IF(EXACT(VLOOKUP(GP103,OFERTA_0,2,FALSE),GQ103),1,0)</f>
        <v>1</v>
      </c>
      <c r="GX103" s="898">
        <f>IF(EXACT(VLOOKUP(GP103,OFERTA_0,3,FALSE),GR103),1,0)</f>
        <v>1</v>
      </c>
      <c r="GY103" s="899">
        <f>IF(EXACT(VLOOKUP(GP103,OFERTA_0,4,FALSE),GS103),1,0)</f>
        <v>1</v>
      </c>
      <c r="GZ103" s="899">
        <f t="shared" si="1410"/>
        <v>1</v>
      </c>
      <c r="HA103" s="899">
        <f t="shared" si="1411"/>
        <v>1</v>
      </c>
      <c r="HB103" s="899">
        <f>PRODUCT(GW103:HA103)</f>
        <v>1</v>
      </c>
      <c r="HC103" s="966">
        <f>ROUND(GU103,0)</f>
        <v>1750000</v>
      </c>
      <c r="HD103" s="901">
        <f>GU103-HC103</f>
        <v>0</v>
      </c>
      <c r="HG103" s="958" t="s">
        <v>830</v>
      </c>
      <c r="HH103" s="1012" t="s">
        <v>473</v>
      </c>
      <c r="HI103" s="1013" t="s">
        <v>147</v>
      </c>
      <c r="HJ103" s="1014">
        <v>28</v>
      </c>
      <c r="HK103" s="1015">
        <v>60781</v>
      </c>
      <c r="HL103" s="1025">
        <f t="shared" si="1412"/>
        <v>1701868</v>
      </c>
      <c r="HM103" s="1016"/>
      <c r="HN103" s="898">
        <f>IF(EXACT(VLOOKUP(HG103,OFERTA_0,2,FALSE),HH103),1,0)</f>
        <v>1</v>
      </c>
      <c r="HO103" s="898">
        <f>IF(EXACT(VLOOKUP(HG103,OFERTA_0,3,FALSE),HI103),1,0)</f>
        <v>1</v>
      </c>
      <c r="HP103" s="899">
        <f>IF(EXACT(VLOOKUP(HG103,OFERTA_0,4,FALSE),HJ103),1,0)</f>
        <v>1</v>
      </c>
      <c r="HQ103" s="899">
        <f t="shared" si="1413"/>
        <v>1</v>
      </c>
      <c r="HR103" s="899">
        <f t="shared" si="1414"/>
        <v>1</v>
      </c>
      <c r="HS103" s="899">
        <f>PRODUCT(HN103:HR103)</f>
        <v>1</v>
      </c>
      <c r="HT103" s="966">
        <f>ROUND(HL103,0)</f>
        <v>1701868</v>
      </c>
      <c r="HU103" s="901">
        <f>HL103-HT103</f>
        <v>0</v>
      </c>
      <c r="HX103" s="958" t="s">
        <v>830</v>
      </c>
      <c r="HY103" s="1012" t="s">
        <v>473</v>
      </c>
      <c r="HZ103" s="1013" t="s">
        <v>147</v>
      </c>
      <c r="IA103" s="1014">
        <v>28</v>
      </c>
      <c r="IB103" s="1117">
        <v>54910</v>
      </c>
      <c r="IC103" s="1027">
        <f t="shared" si="1415"/>
        <v>1537480</v>
      </c>
      <c r="ID103" s="1016"/>
      <c r="IE103" s="898">
        <f>IF(EXACT(VLOOKUP(HX103,OFERTA_0,2,FALSE),HY103),1,0)</f>
        <v>1</v>
      </c>
      <c r="IF103" s="898">
        <f>IF(EXACT(VLOOKUP(HX103,OFERTA_0,3,FALSE),HZ103),1,0)</f>
        <v>1</v>
      </c>
      <c r="IG103" s="899">
        <f>IF(EXACT(VLOOKUP(HX103,OFERTA_0,4,FALSE),IA103),1,0)</f>
        <v>1</v>
      </c>
      <c r="IH103" s="899">
        <f t="shared" si="1416"/>
        <v>1</v>
      </c>
      <c r="II103" s="899">
        <f t="shared" si="1417"/>
        <v>1</v>
      </c>
      <c r="IJ103" s="899">
        <f>PRODUCT(IE103:II103)</f>
        <v>1</v>
      </c>
      <c r="IK103" s="966">
        <f>ROUND(IC103,0)</f>
        <v>1537480</v>
      </c>
      <c r="IL103" s="901">
        <f>IC103-IK103</f>
        <v>0</v>
      </c>
      <c r="IO103" s="958" t="s">
        <v>830</v>
      </c>
      <c r="IP103" s="1012" t="s">
        <v>473</v>
      </c>
      <c r="IQ103" s="1013" t="s">
        <v>147</v>
      </c>
      <c r="IR103" s="1014">
        <v>28</v>
      </c>
      <c r="IS103" s="1015">
        <v>66827</v>
      </c>
      <c r="IT103" s="1025">
        <f t="shared" si="1418"/>
        <v>1871156</v>
      </c>
      <c r="IU103" s="1016"/>
      <c r="IV103" s="898">
        <f>IF(EXACT(VLOOKUP(IO103,OFERTA_0,2,FALSE),IP103),1,0)</f>
        <v>1</v>
      </c>
      <c r="IW103" s="898">
        <f>IF(EXACT(VLOOKUP(IO103,OFERTA_0,3,FALSE),IQ103),1,0)</f>
        <v>1</v>
      </c>
      <c r="IX103" s="899">
        <f>IF(EXACT(VLOOKUP(IO103,OFERTA_0,4,FALSE),IR103),1,0)</f>
        <v>1</v>
      </c>
      <c r="IY103" s="899">
        <f t="shared" si="1419"/>
        <v>1</v>
      </c>
      <c r="IZ103" s="899">
        <f t="shared" si="1420"/>
        <v>1</v>
      </c>
      <c r="JA103" s="899">
        <f>PRODUCT(IV103:IZ103)</f>
        <v>1</v>
      </c>
      <c r="JB103" s="966">
        <f>ROUND(IT103,0)</f>
        <v>1871156</v>
      </c>
      <c r="JC103" s="901">
        <f>IT103-JB103</f>
        <v>0</v>
      </c>
      <c r="JF103" s="958" t="s">
        <v>830</v>
      </c>
      <c r="JG103" s="1012" t="s">
        <v>473</v>
      </c>
      <c r="JH103" s="1013" t="s">
        <v>147</v>
      </c>
      <c r="JI103" s="1014">
        <v>28</v>
      </c>
      <c r="JJ103" s="1015">
        <v>54000</v>
      </c>
      <c r="JK103" s="1025">
        <f t="shared" si="1421"/>
        <v>1512000</v>
      </c>
      <c r="JL103" s="1016"/>
      <c r="JM103" s="898">
        <f>IF(EXACT(VLOOKUP(JF103,OFERTA_0,2,FALSE),JG103),1,0)</f>
        <v>1</v>
      </c>
      <c r="JN103" s="898">
        <f>IF(EXACT(VLOOKUP(JF103,OFERTA_0,3,FALSE),JH103),1,0)</f>
        <v>1</v>
      </c>
      <c r="JO103" s="899">
        <f>IF(EXACT(VLOOKUP(JF103,OFERTA_0,4,FALSE),JI103),1,0)</f>
        <v>1</v>
      </c>
      <c r="JP103" s="899">
        <f t="shared" si="1422"/>
        <v>1</v>
      </c>
      <c r="JQ103" s="899">
        <f t="shared" si="1423"/>
        <v>1</v>
      </c>
      <c r="JR103" s="899">
        <f>PRODUCT(JM103:JQ103)</f>
        <v>1</v>
      </c>
      <c r="JS103" s="966">
        <f>ROUND(JK103,0)</f>
        <v>1512000</v>
      </c>
      <c r="JT103" s="901">
        <f>JK103-JS103</f>
        <v>0</v>
      </c>
      <c r="JW103" s="958" t="s">
        <v>830</v>
      </c>
      <c r="JX103" s="1012" t="s">
        <v>473</v>
      </c>
      <c r="JY103" s="1013" t="s">
        <v>147</v>
      </c>
      <c r="JZ103" s="1014">
        <v>28</v>
      </c>
      <c r="KA103" s="1015">
        <v>76474.075200000007</v>
      </c>
      <c r="KB103" s="1025">
        <f t="shared" si="1424"/>
        <v>2141274</v>
      </c>
      <c r="KC103" s="1016"/>
      <c r="KD103" s="898">
        <f>IF(EXACT(VLOOKUP(JW103,OFERTA_0,2,FALSE),JX103),1,0)</f>
        <v>1</v>
      </c>
      <c r="KE103" s="898">
        <f>IF(EXACT(VLOOKUP(JW103,OFERTA_0,3,FALSE),JY103),1,0)</f>
        <v>1</v>
      </c>
      <c r="KF103" s="899">
        <f>IF(EXACT(VLOOKUP(JW103,OFERTA_0,4,FALSE),JZ103),1,0)</f>
        <v>1</v>
      </c>
      <c r="KG103" s="899">
        <f t="shared" si="1425"/>
        <v>1</v>
      </c>
      <c r="KH103" s="899">
        <f t="shared" si="1426"/>
        <v>1</v>
      </c>
      <c r="KI103" s="899">
        <f>PRODUCT(KD103:KH103)</f>
        <v>1</v>
      </c>
      <c r="KJ103" s="966">
        <f>ROUND(KB103,0)</f>
        <v>2141274</v>
      </c>
      <c r="KK103" s="901">
        <f>KB103-KJ103</f>
        <v>0</v>
      </c>
      <c r="KN103" s="958" t="s">
        <v>830</v>
      </c>
      <c r="KO103" s="1012" t="s">
        <v>473</v>
      </c>
      <c r="KP103" s="1013" t="s">
        <v>147</v>
      </c>
      <c r="KQ103" s="1014">
        <v>28</v>
      </c>
      <c r="KR103" s="1015">
        <v>74560</v>
      </c>
      <c r="KS103" s="1025">
        <f t="shared" si="1427"/>
        <v>2087680</v>
      </c>
      <c r="KT103" s="1016"/>
      <c r="KU103" s="898">
        <f>IF(EXACT(VLOOKUP(KN103,OFERTA_0,2,FALSE),KO103),1,0)</f>
        <v>1</v>
      </c>
      <c r="KV103" s="898">
        <f>IF(EXACT(VLOOKUP(KN103,OFERTA_0,3,FALSE),KP103),1,0)</f>
        <v>1</v>
      </c>
      <c r="KW103" s="899">
        <f>IF(EXACT(VLOOKUP(KN103,OFERTA_0,4,FALSE),KQ103),1,0)</f>
        <v>1</v>
      </c>
      <c r="KX103" s="899">
        <f t="shared" si="1428"/>
        <v>1</v>
      </c>
      <c r="KY103" s="899">
        <f t="shared" si="1429"/>
        <v>1</v>
      </c>
      <c r="KZ103" s="899">
        <f>PRODUCT(KU103:KY103)</f>
        <v>1</v>
      </c>
      <c r="LA103" s="966">
        <f>ROUND(KS103,0)</f>
        <v>2087680</v>
      </c>
      <c r="LB103" s="901">
        <f>KS103-LA103</f>
        <v>0</v>
      </c>
      <c r="LE103" s="958" t="s">
        <v>830</v>
      </c>
      <c r="LF103" s="1012" t="s">
        <v>473</v>
      </c>
      <c r="LG103" s="1013" t="s">
        <v>147</v>
      </c>
      <c r="LH103" s="1014">
        <v>28</v>
      </c>
      <c r="LI103" s="1021">
        <v>84745</v>
      </c>
      <c r="LJ103" s="1028">
        <f t="shared" si="1430"/>
        <v>2372860</v>
      </c>
      <c r="LK103" s="1016"/>
      <c r="LL103" s="898">
        <f>IF(EXACT(VLOOKUP(LE103,OFERTA_0,2,FALSE),LF103),1,0)</f>
        <v>1</v>
      </c>
      <c r="LM103" s="898">
        <f>IF(EXACT(VLOOKUP(LE103,OFERTA_0,3,FALSE),LG103),1,0)</f>
        <v>1</v>
      </c>
      <c r="LN103" s="899">
        <f>IF(EXACT(VLOOKUP(LE103,OFERTA_0,4,FALSE),LH103),1,0)</f>
        <v>1</v>
      </c>
      <c r="LO103" s="899">
        <f t="shared" si="1431"/>
        <v>1</v>
      </c>
      <c r="LP103" s="899">
        <f t="shared" si="1432"/>
        <v>1</v>
      </c>
      <c r="LQ103" s="899">
        <f>PRODUCT(LL103:LP103)</f>
        <v>1</v>
      </c>
      <c r="LR103" s="966">
        <f>ROUND(LJ103,0)</f>
        <v>2372860</v>
      </c>
      <c r="LS103" s="901">
        <f>LJ103-LR103</f>
        <v>0</v>
      </c>
      <c r="LV103" s="958" t="s">
        <v>830</v>
      </c>
      <c r="LW103" s="1012" t="s">
        <v>473</v>
      </c>
      <c r="LX103" s="1013" t="s">
        <v>147</v>
      </c>
      <c r="LY103" s="1014">
        <v>28</v>
      </c>
      <c r="LZ103" s="1015">
        <v>42250</v>
      </c>
      <c r="MA103" s="1025">
        <f t="shared" si="1433"/>
        <v>1183000</v>
      </c>
      <c r="MB103" s="1016"/>
      <c r="MC103" s="898">
        <f>IF(EXACT(VLOOKUP(LV103,OFERTA_0,2,FALSE),LW103),1,0)</f>
        <v>1</v>
      </c>
      <c r="MD103" s="898">
        <f>IF(EXACT(VLOOKUP(LV103,OFERTA_0,3,FALSE),LX103),1,0)</f>
        <v>1</v>
      </c>
      <c r="ME103" s="899">
        <f>IF(EXACT(VLOOKUP(LV103,OFERTA_0,4,FALSE),LY103),1,0)</f>
        <v>1</v>
      </c>
      <c r="MF103" s="899">
        <f t="shared" si="1434"/>
        <v>1</v>
      </c>
      <c r="MG103" s="899">
        <f t="shared" si="1435"/>
        <v>1</v>
      </c>
      <c r="MH103" s="899">
        <f>PRODUCT(MC103:MG103)</f>
        <v>1</v>
      </c>
      <c r="MI103" s="966">
        <f>ROUND(MA103,0)</f>
        <v>1183000</v>
      </c>
      <c r="MJ103" s="901">
        <f>MA103-MI103</f>
        <v>0</v>
      </c>
      <c r="MM103" s="958" t="s">
        <v>830</v>
      </c>
      <c r="MN103" s="1012" t="s">
        <v>473</v>
      </c>
      <c r="MO103" s="1013" t="s">
        <v>147</v>
      </c>
      <c r="MP103" s="1014">
        <v>28</v>
      </c>
      <c r="MQ103" s="1015">
        <v>95000</v>
      </c>
      <c r="MR103" s="1025">
        <f t="shared" si="1436"/>
        <v>2660000</v>
      </c>
      <c r="MS103" s="1016"/>
      <c r="MT103" s="898">
        <f>IF(EXACT(VLOOKUP(MM103,OFERTA_0,2,FALSE),MN103),1,0)</f>
        <v>1</v>
      </c>
      <c r="MU103" s="898">
        <f>IF(EXACT(VLOOKUP(MM103,OFERTA_0,3,FALSE),MO103),1,0)</f>
        <v>1</v>
      </c>
      <c r="MV103" s="899">
        <f>IF(EXACT(VLOOKUP(MM103,OFERTA_0,4,FALSE),MP103),1,0)</f>
        <v>1</v>
      </c>
      <c r="MW103" s="899">
        <f t="shared" si="1437"/>
        <v>1</v>
      </c>
      <c r="MX103" s="899">
        <f t="shared" si="1438"/>
        <v>1</v>
      </c>
      <c r="MY103" s="899">
        <f>PRODUCT(MT103:MX103)</f>
        <v>1</v>
      </c>
      <c r="MZ103" s="966">
        <f>ROUND(MR103,0)</f>
        <v>2660000</v>
      </c>
      <c r="NA103" s="901">
        <f>MR103-MZ103</f>
        <v>0</v>
      </c>
      <c r="ND103" s="975" t="s">
        <v>830</v>
      </c>
      <c r="NE103" s="976" t="s">
        <v>473</v>
      </c>
      <c r="NF103" s="977" t="s">
        <v>147</v>
      </c>
      <c r="NG103" s="978">
        <v>28</v>
      </c>
      <c r="NH103" s="979">
        <v>48142.71</v>
      </c>
      <c r="NI103" s="980">
        <v>1347996</v>
      </c>
      <c r="NJ103" s="1016"/>
      <c r="NK103" s="898">
        <f>IF(EXACT(VLOOKUP(ND103,OFERTA_0,2,FALSE),NE103),1,0)</f>
        <v>1</v>
      </c>
      <c r="NL103" s="898">
        <f>IF(EXACT(VLOOKUP(ND103,OFERTA_0,3,FALSE),NF103),1,0)</f>
        <v>1</v>
      </c>
      <c r="NM103" s="899">
        <f>IF(EXACT(VLOOKUP(ND103,OFERTA_0,4,FALSE),NG103),1,0)</f>
        <v>1</v>
      </c>
      <c r="NN103" s="899">
        <f t="shared" si="1439"/>
        <v>1</v>
      </c>
      <c r="NO103" s="899">
        <f t="shared" si="1440"/>
        <v>1</v>
      </c>
      <c r="NP103" s="899">
        <f>PRODUCT(NK103:NO103)</f>
        <v>1</v>
      </c>
      <c r="NQ103" s="966">
        <f>ROUND(NI103,0)</f>
        <v>1347996</v>
      </c>
      <c r="NR103" s="901">
        <f>NI103-NQ103</f>
        <v>0</v>
      </c>
      <c r="NU103" s="981" t="s">
        <v>830</v>
      </c>
      <c r="NV103" s="982" t="s">
        <v>473</v>
      </c>
      <c r="NW103" s="983" t="s">
        <v>147</v>
      </c>
      <c r="NX103" s="984">
        <v>28</v>
      </c>
      <c r="NY103" s="1022">
        <v>48629</v>
      </c>
      <c r="NZ103" s="986">
        <f t="shared" si="1441"/>
        <v>1361612</v>
      </c>
      <c r="OA103" s="1016"/>
      <c r="OB103" s="898">
        <f>IF(EXACT(VLOOKUP(NU103,OFERTA_0,2,FALSE),NV103),1,0)</f>
        <v>1</v>
      </c>
      <c r="OC103" s="898">
        <f>IF(EXACT(VLOOKUP(NU103,OFERTA_0,3,FALSE),NW103),1,0)</f>
        <v>1</v>
      </c>
      <c r="OD103" s="899">
        <f>IF(EXACT(VLOOKUP(NU103,OFERTA_0,4,FALSE),NX103),1,0)</f>
        <v>1</v>
      </c>
      <c r="OE103" s="899">
        <f t="shared" si="1442"/>
        <v>1</v>
      </c>
      <c r="OF103" s="899">
        <f t="shared" si="1443"/>
        <v>1</v>
      </c>
      <c r="OG103" s="899">
        <f>PRODUCT(OB103:OF103)</f>
        <v>1</v>
      </c>
      <c r="OH103" s="966">
        <f>ROUND(NZ103,0)</f>
        <v>1361612</v>
      </c>
      <c r="OI103" s="901">
        <f>NZ103-OH103</f>
        <v>0</v>
      </c>
      <c r="OL103" s="958" t="s">
        <v>830</v>
      </c>
      <c r="OM103" s="1012" t="s">
        <v>473</v>
      </c>
      <c r="ON103" s="1013" t="s">
        <v>147</v>
      </c>
      <c r="OO103" s="1014">
        <v>28</v>
      </c>
      <c r="OP103" s="1015">
        <v>61652</v>
      </c>
      <c r="OQ103" s="1025">
        <f t="shared" si="1444"/>
        <v>1726256</v>
      </c>
      <c r="OR103" s="1016"/>
      <c r="OS103" s="898">
        <f>IF(EXACT(VLOOKUP(OL103,OFERTA_0,2,FALSE),OM103),1,0)</f>
        <v>1</v>
      </c>
      <c r="OT103" s="898">
        <f>IF(EXACT(VLOOKUP(OL103,OFERTA_0,3,FALSE),ON103),1,0)</f>
        <v>1</v>
      </c>
      <c r="OU103" s="899">
        <f>IF(EXACT(VLOOKUP(OL103,OFERTA_0,4,FALSE),OO103),1,0)</f>
        <v>1</v>
      </c>
      <c r="OV103" s="899">
        <f t="shared" si="1445"/>
        <v>1</v>
      </c>
      <c r="OW103" s="899">
        <f t="shared" si="1446"/>
        <v>1</v>
      </c>
      <c r="OX103" s="899">
        <f>PRODUCT(OS103:OW103)</f>
        <v>1</v>
      </c>
      <c r="OY103" s="966">
        <f>ROUND(OQ103,0)</f>
        <v>1726256</v>
      </c>
      <c r="OZ103" s="901">
        <f>OQ103-OY103</f>
        <v>0</v>
      </c>
      <c r="PC103" s="958" t="s">
        <v>830</v>
      </c>
      <c r="PD103" s="1012" t="s">
        <v>473</v>
      </c>
      <c r="PE103" s="1013" t="s">
        <v>147</v>
      </c>
      <c r="PF103" s="1014">
        <v>28</v>
      </c>
      <c r="PG103" s="1059">
        <v>46475</v>
      </c>
      <c r="PH103" s="1029">
        <v>1301300</v>
      </c>
      <c r="PI103" s="1024"/>
      <c r="PJ103" s="898">
        <f>IF(EXACT(VLOOKUP(PC103,OFERTA_0,2,FALSE),PD103),1,0)</f>
        <v>1</v>
      </c>
      <c r="PK103" s="898">
        <f>IF(EXACT(VLOOKUP(PC103,OFERTA_0,3,FALSE),PE103),1,0)</f>
        <v>1</v>
      </c>
      <c r="PL103" s="899">
        <f>IF(EXACT(VLOOKUP(PC103,OFERTA_0,4,FALSE),PF103),1,0)</f>
        <v>1</v>
      </c>
      <c r="PM103" s="899">
        <f t="shared" si="1447"/>
        <v>1</v>
      </c>
      <c r="PN103" s="899">
        <f t="shared" si="1448"/>
        <v>1</v>
      </c>
      <c r="PO103" s="899">
        <f>PRODUCT(PJ103:PN103)</f>
        <v>1</v>
      </c>
      <c r="PP103" s="966">
        <f>ROUND(PH103,0)</f>
        <v>1301300</v>
      </c>
      <c r="PQ103" s="901">
        <f>PH103-PP103</f>
        <v>0</v>
      </c>
      <c r="PT103" s="958" t="s">
        <v>830</v>
      </c>
      <c r="PU103" s="1012" t="s">
        <v>473</v>
      </c>
      <c r="PV103" s="1013" t="s">
        <v>147</v>
      </c>
      <c r="PW103" s="1014">
        <v>28</v>
      </c>
      <c r="PX103" s="1015">
        <v>61982</v>
      </c>
      <c r="PY103" s="1025">
        <f t="shared" si="1449"/>
        <v>1735496</v>
      </c>
      <c r="PZ103" s="1016"/>
      <c r="QA103" s="898">
        <f>IF(EXACT(VLOOKUP(PT103,OFERTA_0,2,FALSE),PU103),1,0)</f>
        <v>1</v>
      </c>
      <c r="QB103" s="898">
        <f>IF(EXACT(VLOOKUP(PT103,OFERTA_0,3,FALSE),PV103),1,0)</f>
        <v>1</v>
      </c>
      <c r="QC103" s="899">
        <f>IF(EXACT(VLOOKUP(PT103,OFERTA_0,4,FALSE),PW103),1,0)</f>
        <v>1</v>
      </c>
      <c r="QD103" s="899">
        <f t="shared" si="1450"/>
        <v>1</v>
      </c>
      <c r="QE103" s="899">
        <f t="shared" si="1451"/>
        <v>1</v>
      </c>
      <c r="QF103" s="899">
        <f>PRODUCT(QA103:QE103)</f>
        <v>1</v>
      </c>
      <c r="QG103" s="966">
        <f>ROUND(PY103,0)</f>
        <v>1735496</v>
      </c>
      <c r="QH103" s="901">
        <f>PY103-QG103</f>
        <v>0</v>
      </c>
      <c r="QK103" s="958" t="s">
        <v>830</v>
      </c>
      <c r="QL103" s="1012" t="s">
        <v>473</v>
      </c>
      <c r="QM103" s="1013" t="s">
        <v>147</v>
      </c>
      <c r="QN103" s="1014">
        <v>28</v>
      </c>
      <c r="QO103" s="1021">
        <v>85168.724999999991</v>
      </c>
      <c r="QP103" s="1028">
        <f t="shared" si="1452"/>
        <v>2384724</v>
      </c>
      <c r="QQ103" s="1016"/>
      <c r="QR103" s="898">
        <f>IF(EXACT(VLOOKUP(QK103,OFERTA_0,2,FALSE),QL103),1,0)</f>
        <v>1</v>
      </c>
      <c r="QS103" s="898">
        <f>IF(EXACT(VLOOKUP(QK103,OFERTA_0,3,FALSE),QM103),1,0)</f>
        <v>1</v>
      </c>
      <c r="QT103" s="899">
        <f>IF(EXACT(VLOOKUP(QK103,OFERTA_0,4,FALSE),QN103),1,0)</f>
        <v>1</v>
      </c>
      <c r="QU103" s="899">
        <f t="shared" si="1453"/>
        <v>1</v>
      </c>
      <c r="QV103" s="899">
        <f t="shared" si="1454"/>
        <v>1</v>
      </c>
      <c r="QW103" s="899">
        <f>PRODUCT(QR103:QV103)</f>
        <v>1</v>
      </c>
      <c r="QX103" s="966">
        <f>ROUND(QP103,0)</f>
        <v>2384724</v>
      </c>
      <c r="QY103" s="901">
        <f>QP103-QX103</f>
        <v>0</v>
      </c>
      <c r="RB103" s="405"/>
      <c r="RC103" s="406"/>
      <c r="RD103" s="407"/>
      <c r="RE103" s="408"/>
      <c r="RF103" s="409"/>
      <c r="RG103" s="410"/>
      <c r="RH103" s="410"/>
      <c r="RI103" s="898"/>
      <c r="RJ103" s="898"/>
      <c r="RK103" s="934"/>
      <c r="RL103" s="934"/>
      <c r="RM103" s="934"/>
      <c r="RN103" s="934"/>
      <c r="RO103" s="935"/>
      <c r="RP103" s="936"/>
      <c r="RS103" s="405"/>
      <c r="RT103" s="406"/>
      <c r="RU103" s="407"/>
      <c r="RV103" s="408"/>
      <c r="RW103" s="409"/>
      <c r="RX103" s="410"/>
      <c r="RY103" s="410"/>
      <c r="RZ103" s="898"/>
      <c r="SA103" s="898"/>
      <c r="SB103" s="934"/>
      <c r="SC103" s="934"/>
      <c r="SD103" s="934"/>
      <c r="SE103" s="934"/>
      <c r="SF103" s="935"/>
      <c r="SG103" s="936"/>
      <c r="SJ103" s="405"/>
      <c r="SK103" s="406"/>
      <c r="SL103" s="407"/>
      <c r="SM103" s="408"/>
      <c r="SN103" s="409"/>
      <c r="SO103" s="410"/>
      <c r="SP103" s="410"/>
      <c r="SQ103" s="898"/>
      <c r="SR103" s="898"/>
      <c r="SS103" s="934"/>
      <c r="ST103" s="934"/>
      <c r="SU103" s="934"/>
      <c r="SV103" s="934"/>
      <c r="SW103" s="935"/>
      <c r="SX103" s="936"/>
    </row>
    <row r="104" spans="2:518" ht="107.25" customHeight="1" thickTop="1" thickBot="1">
      <c r="B104" s="958" t="s">
        <v>831</v>
      </c>
      <c r="C104" s="1012" t="s">
        <v>474</v>
      </c>
      <c r="D104" s="1013" t="s">
        <v>147</v>
      </c>
      <c r="E104" s="1014">
        <v>143</v>
      </c>
      <c r="F104" s="1015"/>
      <c r="G104" s="1025">
        <f>ROUND(E104*F104,0)</f>
        <v>0</v>
      </c>
      <c r="H104" s="1016"/>
      <c r="K104" s="958" t="s">
        <v>831</v>
      </c>
      <c r="L104" s="1012" t="s">
        <v>474</v>
      </c>
      <c r="M104" s="1013" t="s">
        <v>147</v>
      </c>
      <c r="N104" s="1014">
        <v>143</v>
      </c>
      <c r="O104" s="1043">
        <v>58900</v>
      </c>
      <c r="P104" s="1025">
        <f t="shared" si="1377"/>
        <v>8422700</v>
      </c>
      <c r="Q104" s="1016"/>
      <c r="R104" s="898">
        <f>IF(EXACT(VLOOKUP(K104,OFERTA_0,2,FALSE),L104),1,0)</f>
        <v>1</v>
      </c>
      <c r="S104" s="898">
        <f>IF(EXACT(VLOOKUP(K104,OFERTA_0,3,FALSE),M104),1,0)</f>
        <v>1</v>
      </c>
      <c r="T104" s="899">
        <f>IF(EXACT(VLOOKUP(K104,OFERTA_0,4,FALSE),N104),1,0)</f>
        <v>1</v>
      </c>
      <c r="U104" s="899">
        <f t="shared" si="1378"/>
        <v>1</v>
      </c>
      <c r="V104" s="899">
        <f t="shared" si="1378"/>
        <v>1</v>
      </c>
      <c r="W104" s="899">
        <f>PRODUCT(R104:V104)</f>
        <v>1</v>
      </c>
      <c r="X104" s="966">
        <f>ROUND(P104,0)</f>
        <v>8422700</v>
      </c>
      <c r="Y104" s="901">
        <f>P104-X104</f>
        <v>0</v>
      </c>
      <c r="Z104" s="872"/>
      <c r="AA104" s="872"/>
      <c r="AB104" s="958" t="s">
        <v>831</v>
      </c>
      <c r="AC104" s="1012" t="s">
        <v>474</v>
      </c>
      <c r="AD104" s="1013" t="s">
        <v>147</v>
      </c>
      <c r="AE104" s="1014">
        <v>143</v>
      </c>
      <c r="AF104" s="1015">
        <v>85000</v>
      </c>
      <c r="AG104" s="1025">
        <f t="shared" si="1379"/>
        <v>12155000</v>
      </c>
      <c r="AH104" s="1016"/>
      <c r="AI104" s="898">
        <f>IF(EXACT(VLOOKUP(AB104,OFERTA_0,2,FALSE),AC104),1,0)</f>
        <v>1</v>
      </c>
      <c r="AJ104" s="898">
        <f>IF(EXACT(VLOOKUP(AB104,OFERTA_0,3,FALSE),AD104),1,0)</f>
        <v>1</v>
      </c>
      <c r="AK104" s="899">
        <f>IF(EXACT(VLOOKUP(AB104,OFERTA_0,4,FALSE),AE104),1,0)</f>
        <v>1</v>
      </c>
      <c r="AL104" s="899">
        <f t="shared" si="1380"/>
        <v>1</v>
      </c>
      <c r="AM104" s="899">
        <f t="shared" si="1381"/>
        <v>1</v>
      </c>
      <c r="AN104" s="899">
        <f>PRODUCT(AI104:AM104)</f>
        <v>1</v>
      </c>
      <c r="AO104" s="966">
        <f>ROUND(AG104,0)</f>
        <v>12155000</v>
      </c>
      <c r="AP104" s="901">
        <f>AG104-AO104</f>
        <v>0</v>
      </c>
      <c r="AQ104" s="872"/>
      <c r="AR104" s="872"/>
      <c r="AS104" s="958" t="s">
        <v>831</v>
      </c>
      <c r="AT104" s="1018" t="s">
        <v>474</v>
      </c>
      <c r="AU104" s="1013" t="s">
        <v>147</v>
      </c>
      <c r="AV104" s="1014">
        <v>143</v>
      </c>
      <c r="AW104" s="1019">
        <v>85000</v>
      </c>
      <c r="AX104" s="1026">
        <f t="shared" si="1382"/>
        <v>12155000</v>
      </c>
      <c r="AY104" s="1016"/>
      <c r="AZ104" s="898">
        <f>IF(EXACT(VLOOKUP(AS104,OFERTA_0,2,FALSE),AT104),1,0)</f>
        <v>1</v>
      </c>
      <c r="BA104" s="898">
        <f>IF(EXACT(VLOOKUP(AS104,OFERTA_0,3,FALSE),AU104),1,0)</f>
        <v>1</v>
      </c>
      <c r="BB104" s="899">
        <f>IF(EXACT(VLOOKUP(AS104,OFERTA_0,4,FALSE),AV104),1,0)</f>
        <v>1</v>
      </c>
      <c r="BC104" s="899">
        <f t="shared" si="1383"/>
        <v>1</v>
      </c>
      <c r="BD104" s="899">
        <f t="shared" si="1384"/>
        <v>1</v>
      </c>
      <c r="BE104" s="899">
        <f>PRODUCT(AZ104:BD104)</f>
        <v>1</v>
      </c>
      <c r="BF104" s="966">
        <f>ROUND(AX104,0)</f>
        <v>12155000</v>
      </c>
      <c r="BG104" s="901">
        <f>AX104-BF104</f>
        <v>0</v>
      </c>
      <c r="BJ104" s="958" t="s">
        <v>831</v>
      </c>
      <c r="BK104" s="1012" t="s">
        <v>474</v>
      </c>
      <c r="BL104" s="1013" t="s">
        <v>147</v>
      </c>
      <c r="BM104" s="1014">
        <v>143</v>
      </c>
      <c r="BN104" s="1015">
        <v>78100</v>
      </c>
      <c r="BO104" s="1025">
        <f t="shared" si="1385"/>
        <v>11168300</v>
      </c>
      <c r="BP104" s="1016"/>
      <c r="BQ104" s="898">
        <f>IF(EXACT(VLOOKUP(BJ104,OFERTA_0,2,FALSE),BK104),1,0)</f>
        <v>1</v>
      </c>
      <c r="BR104" s="898">
        <f>IF(EXACT(VLOOKUP(BJ104,OFERTA_0,3,FALSE),BL104),1,0)</f>
        <v>1</v>
      </c>
      <c r="BS104" s="899">
        <f>IF(EXACT(VLOOKUP(BJ104,OFERTA_0,4,FALSE),BM104),1,0)</f>
        <v>1</v>
      </c>
      <c r="BT104" s="899">
        <f t="shared" si="1386"/>
        <v>1</v>
      </c>
      <c r="BU104" s="899">
        <f t="shared" si="1387"/>
        <v>1</v>
      </c>
      <c r="BV104" s="899">
        <f>PRODUCT(BQ104:BU104)</f>
        <v>1</v>
      </c>
      <c r="BW104" s="966">
        <f>ROUND(BO104,0)</f>
        <v>11168300</v>
      </c>
      <c r="BX104" s="901">
        <f>BO104-BW104</f>
        <v>0</v>
      </c>
      <c r="CA104" s="958" t="s">
        <v>831</v>
      </c>
      <c r="CB104" s="1012" t="s">
        <v>474</v>
      </c>
      <c r="CC104" s="1013" t="s">
        <v>147</v>
      </c>
      <c r="CD104" s="1014">
        <v>143</v>
      </c>
      <c r="CE104" s="1015">
        <v>62374</v>
      </c>
      <c r="CF104" s="1025">
        <f t="shared" si="1388"/>
        <v>8919482</v>
      </c>
      <c r="CG104" s="1016"/>
      <c r="CH104" s="898">
        <f>IF(EXACT(VLOOKUP(CA104,OFERTA_0,2,FALSE),CB104),1,0)</f>
        <v>1</v>
      </c>
      <c r="CI104" s="898">
        <f>IF(EXACT(VLOOKUP(CA104,OFERTA_0,3,FALSE),CC104),1,0)</f>
        <v>1</v>
      </c>
      <c r="CJ104" s="899">
        <f>IF(EXACT(VLOOKUP(CA104,OFERTA_0,4,FALSE),CD104),1,0)</f>
        <v>1</v>
      </c>
      <c r="CK104" s="899">
        <f t="shared" si="1389"/>
        <v>1</v>
      </c>
      <c r="CL104" s="899">
        <f t="shared" si="1390"/>
        <v>1</v>
      </c>
      <c r="CM104" s="899">
        <f>PRODUCT(CH104:CL104)</f>
        <v>1</v>
      </c>
      <c r="CN104" s="966">
        <f>ROUND(CF104,0)</f>
        <v>8919482</v>
      </c>
      <c r="CO104" s="901">
        <f>CF104-CN104</f>
        <v>0</v>
      </c>
      <c r="CR104" s="958" t="s">
        <v>831</v>
      </c>
      <c r="CS104" s="1012" t="s">
        <v>474</v>
      </c>
      <c r="CT104" s="1013" t="s">
        <v>147</v>
      </c>
      <c r="CU104" s="1014">
        <v>143</v>
      </c>
      <c r="CV104" s="1015">
        <v>83000</v>
      </c>
      <c r="CW104" s="1025">
        <f t="shared" si="1391"/>
        <v>11869000</v>
      </c>
      <c r="CX104" s="1016"/>
      <c r="CY104" s="898">
        <f>IF(EXACT(VLOOKUP(CR104,OFERTA_0,2,FALSE),CS104),1,0)</f>
        <v>1</v>
      </c>
      <c r="CZ104" s="898">
        <f>IF(EXACT(VLOOKUP(CR104,OFERTA_0,3,FALSE),CT104),1,0)</f>
        <v>1</v>
      </c>
      <c r="DA104" s="899">
        <f>IF(EXACT(VLOOKUP(CR104,OFERTA_0,4,FALSE),CU104),1,0)</f>
        <v>1</v>
      </c>
      <c r="DB104" s="899">
        <f t="shared" si="1392"/>
        <v>1</v>
      </c>
      <c r="DC104" s="899">
        <f t="shared" si="1393"/>
        <v>1</v>
      </c>
      <c r="DD104" s="899">
        <f>PRODUCT(CY104:DC104)</f>
        <v>1</v>
      </c>
      <c r="DE104" s="966">
        <f>ROUND(CW104,0)</f>
        <v>11869000</v>
      </c>
      <c r="DF104" s="901">
        <f>CW104-DE104</f>
        <v>0</v>
      </c>
      <c r="DI104" s="958" t="s">
        <v>831</v>
      </c>
      <c r="DJ104" s="1012" t="s">
        <v>474</v>
      </c>
      <c r="DK104" s="1013" t="s">
        <v>147</v>
      </c>
      <c r="DL104" s="1014">
        <v>143</v>
      </c>
      <c r="DM104" s="1015">
        <v>71374</v>
      </c>
      <c r="DN104" s="1025">
        <f t="shared" si="1394"/>
        <v>10206482</v>
      </c>
      <c r="DO104" s="1016"/>
      <c r="DP104" s="898">
        <f>IF(EXACT(VLOOKUP(DI104,OFERTA_0,2,FALSE),DJ104),1,0)</f>
        <v>1</v>
      </c>
      <c r="DQ104" s="898">
        <f>IF(EXACT(VLOOKUP(DI104,OFERTA_0,3,FALSE),DK104),1,0)</f>
        <v>1</v>
      </c>
      <c r="DR104" s="899">
        <f>IF(EXACT(VLOOKUP(DI104,OFERTA_0,4,FALSE),DL104),1,0)</f>
        <v>1</v>
      </c>
      <c r="DS104" s="899">
        <f t="shared" si="1395"/>
        <v>1</v>
      </c>
      <c r="DT104" s="899">
        <f t="shared" si="1396"/>
        <v>1</v>
      </c>
      <c r="DU104" s="899">
        <f>PRODUCT(DP104:DT104)</f>
        <v>1</v>
      </c>
      <c r="DV104" s="966">
        <f>ROUND(DN104,0)</f>
        <v>10206482</v>
      </c>
      <c r="DW104" s="901">
        <f>DN104-DV104</f>
        <v>0</v>
      </c>
      <c r="DZ104" s="958" t="s">
        <v>831</v>
      </c>
      <c r="EA104" s="1012" t="s">
        <v>474</v>
      </c>
      <c r="EB104" s="1013" t="s">
        <v>147</v>
      </c>
      <c r="EC104" s="1014">
        <v>143</v>
      </c>
      <c r="ED104" s="1045">
        <v>50850</v>
      </c>
      <c r="EE104" s="1025">
        <f t="shared" si="1397"/>
        <v>7271550</v>
      </c>
      <c r="EF104" s="1016"/>
      <c r="EG104" s="898">
        <f>IF(EXACT(VLOOKUP(DZ104,OFERTA_0,2,FALSE),EA104),1,0)</f>
        <v>1</v>
      </c>
      <c r="EH104" s="898">
        <f>IF(EXACT(VLOOKUP(DZ104,OFERTA_0,3,FALSE),EB104),1,0)</f>
        <v>1</v>
      </c>
      <c r="EI104" s="899">
        <f>IF(EXACT(VLOOKUP(DZ104,OFERTA_0,4,FALSE),EC104),1,0)</f>
        <v>1</v>
      </c>
      <c r="EJ104" s="899">
        <f t="shared" si="1398"/>
        <v>1</v>
      </c>
      <c r="EK104" s="899">
        <f t="shared" si="1399"/>
        <v>1</v>
      </c>
      <c r="EL104" s="899">
        <f>PRODUCT(EG104:EK104)</f>
        <v>1</v>
      </c>
      <c r="EM104" s="966">
        <f>ROUND(EE104,0)</f>
        <v>7271550</v>
      </c>
      <c r="EN104" s="901">
        <f>EE104-EM104</f>
        <v>0</v>
      </c>
      <c r="EQ104" s="958" t="s">
        <v>831</v>
      </c>
      <c r="ER104" s="1012" t="s">
        <v>474</v>
      </c>
      <c r="ES104" s="1013" t="s">
        <v>147</v>
      </c>
      <c r="ET104" s="1014">
        <v>143</v>
      </c>
      <c r="EU104" s="1015">
        <v>62300</v>
      </c>
      <c r="EV104" s="1025">
        <f t="shared" si="1400"/>
        <v>8908900</v>
      </c>
      <c r="EW104" s="1016"/>
      <c r="EX104" s="898">
        <f>IF(EXACT(VLOOKUP(EQ104,OFERTA_0,2,FALSE),ER104),1,0)</f>
        <v>1</v>
      </c>
      <c r="EY104" s="898">
        <f>IF(EXACT(VLOOKUP(EQ104,OFERTA_0,3,FALSE),ES104),1,0)</f>
        <v>1</v>
      </c>
      <c r="EZ104" s="899">
        <f>IF(EXACT(VLOOKUP(EQ104,OFERTA_0,4,FALSE),ET104),1,0)</f>
        <v>1</v>
      </c>
      <c r="FA104" s="899">
        <f t="shared" si="1401"/>
        <v>1</v>
      </c>
      <c r="FB104" s="899">
        <f t="shared" si="1402"/>
        <v>1</v>
      </c>
      <c r="FC104" s="899">
        <f>PRODUCT(EX104:FB104)</f>
        <v>1</v>
      </c>
      <c r="FD104" s="966">
        <f>ROUND(EV104,0)</f>
        <v>8908900</v>
      </c>
      <c r="FE104" s="901">
        <f>EV104-FD104</f>
        <v>0</v>
      </c>
      <c r="FH104" s="958"/>
      <c r="FI104" s="1012"/>
      <c r="FJ104" s="1013"/>
      <c r="FK104" s="1014"/>
      <c r="FL104" s="1015"/>
      <c r="FM104" s="1025">
        <f t="shared" si="1403"/>
        <v>0</v>
      </c>
      <c r="FN104" s="1016"/>
      <c r="FO104" s="898" t="e">
        <f>IF(EXACT(VLOOKUP(FH104,OFERTA_0,2,FALSE),FI104),1,0)</f>
        <v>#N/A</v>
      </c>
      <c r="FP104" s="898" t="e">
        <f>IF(EXACT(VLOOKUP(FH104,OFERTA_0,3,FALSE),FJ104),1,0)</f>
        <v>#N/A</v>
      </c>
      <c r="FQ104" s="899" t="e">
        <f>IF(EXACT(VLOOKUP(FH104,OFERTA_0,4,FALSE),FK104),1,0)</f>
        <v>#N/A</v>
      </c>
      <c r="FR104" s="899">
        <f t="shared" si="1404"/>
        <v>0</v>
      </c>
      <c r="FS104" s="899">
        <f t="shared" si="1405"/>
        <v>0</v>
      </c>
      <c r="FT104" s="899" t="e">
        <f>PRODUCT(FO104:FS104)</f>
        <v>#N/A</v>
      </c>
      <c r="FU104" s="966">
        <f>ROUND(FM104,0)</f>
        <v>0</v>
      </c>
      <c r="FV104" s="901">
        <f>FM104-FU104</f>
        <v>0</v>
      </c>
      <c r="FY104" s="958" t="s">
        <v>831</v>
      </c>
      <c r="FZ104" s="1012" t="s">
        <v>474</v>
      </c>
      <c r="GA104" s="1013" t="s">
        <v>147</v>
      </c>
      <c r="GB104" s="1014">
        <v>143</v>
      </c>
      <c r="GC104" s="1043">
        <v>58990</v>
      </c>
      <c r="GD104" s="1025">
        <f t="shared" si="1406"/>
        <v>8435570</v>
      </c>
      <c r="GE104" s="1016"/>
      <c r="GF104" s="898">
        <f>IF(EXACT(VLOOKUP(FY104,OFERTA_0,2,FALSE),FZ104),1,0)</f>
        <v>1</v>
      </c>
      <c r="GG104" s="898">
        <f>IF(EXACT(VLOOKUP(FY104,OFERTA_0,3,FALSE),GA104),1,0)</f>
        <v>1</v>
      </c>
      <c r="GH104" s="899">
        <f>IF(EXACT(VLOOKUP(FY104,OFERTA_0,4,FALSE),GB104),1,0)</f>
        <v>1</v>
      </c>
      <c r="GI104" s="899">
        <f t="shared" si="1407"/>
        <v>1</v>
      </c>
      <c r="GJ104" s="899">
        <f t="shared" si="1408"/>
        <v>1</v>
      </c>
      <c r="GK104" s="899">
        <f>PRODUCT(GF104:GJ104)</f>
        <v>1</v>
      </c>
      <c r="GL104" s="966">
        <f>ROUND(GD104,0)</f>
        <v>8435570</v>
      </c>
      <c r="GM104" s="901">
        <f>GD104-GL104</f>
        <v>0</v>
      </c>
      <c r="GP104" s="958" t="s">
        <v>831</v>
      </c>
      <c r="GQ104" s="1012" t="s">
        <v>474</v>
      </c>
      <c r="GR104" s="1013" t="s">
        <v>147</v>
      </c>
      <c r="GS104" s="1014">
        <v>143</v>
      </c>
      <c r="GT104" s="1015">
        <v>62750</v>
      </c>
      <c r="GU104" s="1025">
        <f t="shared" si="1409"/>
        <v>8973250</v>
      </c>
      <c r="GV104" s="1016"/>
      <c r="GW104" s="898">
        <f>IF(EXACT(VLOOKUP(GP104,OFERTA_0,2,FALSE),GQ104),1,0)</f>
        <v>1</v>
      </c>
      <c r="GX104" s="898">
        <f>IF(EXACT(VLOOKUP(GP104,OFERTA_0,3,FALSE),GR104),1,0)</f>
        <v>1</v>
      </c>
      <c r="GY104" s="899">
        <f>IF(EXACT(VLOOKUP(GP104,OFERTA_0,4,FALSE),GS104),1,0)</f>
        <v>1</v>
      </c>
      <c r="GZ104" s="899">
        <f t="shared" si="1410"/>
        <v>1</v>
      </c>
      <c r="HA104" s="899">
        <f t="shared" si="1411"/>
        <v>1</v>
      </c>
      <c r="HB104" s="899">
        <f>PRODUCT(GW104:HA104)</f>
        <v>1</v>
      </c>
      <c r="HC104" s="966">
        <f>ROUND(GU104,0)</f>
        <v>8973250</v>
      </c>
      <c r="HD104" s="901">
        <f>GU104-HC104</f>
        <v>0</v>
      </c>
      <c r="HG104" s="958" t="s">
        <v>831</v>
      </c>
      <c r="HH104" s="1012" t="s">
        <v>474</v>
      </c>
      <c r="HI104" s="1013" t="s">
        <v>147</v>
      </c>
      <c r="HJ104" s="1014">
        <v>143</v>
      </c>
      <c r="HK104" s="1015">
        <v>71595</v>
      </c>
      <c r="HL104" s="1025">
        <f t="shared" si="1412"/>
        <v>10238085</v>
      </c>
      <c r="HM104" s="1016"/>
      <c r="HN104" s="898">
        <f>IF(EXACT(VLOOKUP(HG104,OFERTA_0,2,FALSE),HH104),1,0)</f>
        <v>1</v>
      </c>
      <c r="HO104" s="898">
        <f>IF(EXACT(VLOOKUP(HG104,OFERTA_0,3,FALSE),HI104),1,0)</f>
        <v>1</v>
      </c>
      <c r="HP104" s="899">
        <f>IF(EXACT(VLOOKUP(HG104,OFERTA_0,4,FALSE),HJ104),1,0)</f>
        <v>1</v>
      </c>
      <c r="HQ104" s="899">
        <f t="shared" si="1413"/>
        <v>1</v>
      </c>
      <c r="HR104" s="899">
        <f t="shared" si="1414"/>
        <v>1</v>
      </c>
      <c r="HS104" s="899">
        <f>PRODUCT(HN104:HR104)</f>
        <v>1</v>
      </c>
      <c r="HT104" s="966">
        <f>ROUND(HL104,0)</f>
        <v>10238085</v>
      </c>
      <c r="HU104" s="901">
        <f>HL104-HT104</f>
        <v>0</v>
      </c>
      <c r="HX104" s="958" t="s">
        <v>831</v>
      </c>
      <c r="HY104" s="1012" t="s">
        <v>474</v>
      </c>
      <c r="HZ104" s="1013" t="s">
        <v>147</v>
      </c>
      <c r="IA104" s="1014">
        <v>143</v>
      </c>
      <c r="IB104" s="1117">
        <v>68653</v>
      </c>
      <c r="IC104" s="1027">
        <f t="shared" si="1415"/>
        <v>9817379</v>
      </c>
      <c r="ID104" s="1016"/>
      <c r="IE104" s="898">
        <f>IF(EXACT(VLOOKUP(HX104,OFERTA_0,2,FALSE),HY104),1,0)</f>
        <v>1</v>
      </c>
      <c r="IF104" s="898">
        <f>IF(EXACT(VLOOKUP(HX104,OFERTA_0,3,FALSE),HZ104),1,0)</f>
        <v>1</v>
      </c>
      <c r="IG104" s="899">
        <f>IF(EXACT(VLOOKUP(HX104,OFERTA_0,4,FALSE),IA104),1,0)</f>
        <v>1</v>
      </c>
      <c r="IH104" s="899">
        <f t="shared" si="1416"/>
        <v>1</v>
      </c>
      <c r="II104" s="899">
        <f t="shared" si="1417"/>
        <v>1</v>
      </c>
      <c r="IJ104" s="899">
        <f>PRODUCT(IE104:II104)</f>
        <v>1</v>
      </c>
      <c r="IK104" s="966">
        <f>ROUND(IC104,0)</f>
        <v>9817379</v>
      </c>
      <c r="IL104" s="901">
        <f>IC104-IK104</f>
        <v>0</v>
      </c>
      <c r="IO104" s="958" t="s">
        <v>831</v>
      </c>
      <c r="IP104" s="1012" t="s">
        <v>474</v>
      </c>
      <c r="IQ104" s="1013" t="s">
        <v>147</v>
      </c>
      <c r="IR104" s="1014">
        <v>143</v>
      </c>
      <c r="IS104" s="1015">
        <v>71300</v>
      </c>
      <c r="IT104" s="1025">
        <f t="shared" si="1418"/>
        <v>10195900</v>
      </c>
      <c r="IU104" s="1016"/>
      <c r="IV104" s="898">
        <f>IF(EXACT(VLOOKUP(IO104,OFERTA_0,2,FALSE),IP104),1,0)</f>
        <v>1</v>
      </c>
      <c r="IW104" s="898">
        <f>IF(EXACT(VLOOKUP(IO104,OFERTA_0,3,FALSE),IQ104),1,0)</f>
        <v>1</v>
      </c>
      <c r="IX104" s="899">
        <f>IF(EXACT(VLOOKUP(IO104,OFERTA_0,4,FALSE),IR104),1,0)</f>
        <v>1</v>
      </c>
      <c r="IY104" s="899">
        <f t="shared" si="1419"/>
        <v>1</v>
      </c>
      <c r="IZ104" s="899">
        <f t="shared" si="1420"/>
        <v>1</v>
      </c>
      <c r="JA104" s="899">
        <f>PRODUCT(IV104:IZ104)</f>
        <v>1</v>
      </c>
      <c r="JB104" s="966">
        <f>ROUND(IT104,0)</f>
        <v>10195900</v>
      </c>
      <c r="JC104" s="901">
        <f>IT104-JB104</f>
        <v>0</v>
      </c>
      <c r="JF104" s="958" t="s">
        <v>831</v>
      </c>
      <c r="JG104" s="1012" t="s">
        <v>474</v>
      </c>
      <c r="JH104" s="1013" t="s">
        <v>147</v>
      </c>
      <c r="JI104" s="1014">
        <v>143</v>
      </c>
      <c r="JJ104" s="1015">
        <v>63000</v>
      </c>
      <c r="JK104" s="1025">
        <f t="shared" si="1421"/>
        <v>9009000</v>
      </c>
      <c r="JL104" s="1016"/>
      <c r="JM104" s="898">
        <f>IF(EXACT(VLOOKUP(JF104,OFERTA_0,2,FALSE),JG104),1,0)</f>
        <v>1</v>
      </c>
      <c r="JN104" s="898">
        <f>IF(EXACT(VLOOKUP(JF104,OFERTA_0,3,FALSE),JH104),1,0)</f>
        <v>1</v>
      </c>
      <c r="JO104" s="899">
        <f>IF(EXACT(VLOOKUP(JF104,OFERTA_0,4,FALSE),JI104),1,0)</f>
        <v>1</v>
      </c>
      <c r="JP104" s="899">
        <f t="shared" si="1422"/>
        <v>1</v>
      </c>
      <c r="JQ104" s="899">
        <f t="shared" si="1423"/>
        <v>1</v>
      </c>
      <c r="JR104" s="899">
        <f>PRODUCT(JM104:JQ104)</f>
        <v>1</v>
      </c>
      <c r="JS104" s="966">
        <f>ROUND(JK104,0)</f>
        <v>9009000</v>
      </c>
      <c r="JT104" s="901">
        <f>JK104-JS104</f>
        <v>0</v>
      </c>
      <c r="JW104" s="958" t="s">
        <v>831</v>
      </c>
      <c r="JX104" s="1012" t="s">
        <v>474</v>
      </c>
      <c r="JY104" s="1013" t="s">
        <v>147</v>
      </c>
      <c r="JZ104" s="1014">
        <v>143</v>
      </c>
      <c r="KA104" s="1015">
        <v>62596.910400000001</v>
      </c>
      <c r="KB104" s="1025">
        <f t="shared" si="1424"/>
        <v>8951358</v>
      </c>
      <c r="KC104" s="1016"/>
      <c r="KD104" s="898">
        <f>IF(EXACT(VLOOKUP(JW104,OFERTA_0,2,FALSE),JX104),1,0)</f>
        <v>1</v>
      </c>
      <c r="KE104" s="898">
        <f>IF(EXACT(VLOOKUP(JW104,OFERTA_0,3,FALSE),JY104),1,0)</f>
        <v>1</v>
      </c>
      <c r="KF104" s="899">
        <f>IF(EXACT(VLOOKUP(JW104,OFERTA_0,4,FALSE),JZ104),1,0)</f>
        <v>1</v>
      </c>
      <c r="KG104" s="899">
        <f t="shared" si="1425"/>
        <v>1</v>
      </c>
      <c r="KH104" s="899">
        <f t="shared" si="1426"/>
        <v>1</v>
      </c>
      <c r="KI104" s="899">
        <f>PRODUCT(KD104:KH104)</f>
        <v>1</v>
      </c>
      <c r="KJ104" s="966">
        <f>ROUND(KB104,0)</f>
        <v>8951358</v>
      </c>
      <c r="KK104" s="901">
        <f>KB104-KJ104</f>
        <v>0</v>
      </c>
      <c r="KN104" s="958" t="s">
        <v>831</v>
      </c>
      <c r="KO104" s="1012" t="s">
        <v>474</v>
      </c>
      <c r="KP104" s="1013" t="s">
        <v>147</v>
      </c>
      <c r="KQ104" s="1014">
        <v>143</v>
      </c>
      <c r="KR104" s="1015">
        <v>70421</v>
      </c>
      <c r="KS104" s="1025">
        <f t="shared" si="1427"/>
        <v>10070203</v>
      </c>
      <c r="KT104" s="1016"/>
      <c r="KU104" s="898">
        <f>IF(EXACT(VLOOKUP(KN104,OFERTA_0,2,FALSE),KO104),1,0)</f>
        <v>1</v>
      </c>
      <c r="KV104" s="898">
        <f>IF(EXACT(VLOOKUP(KN104,OFERTA_0,3,FALSE),KP104),1,0)</f>
        <v>1</v>
      </c>
      <c r="KW104" s="899">
        <f>IF(EXACT(VLOOKUP(KN104,OFERTA_0,4,FALSE),KQ104),1,0)</f>
        <v>1</v>
      </c>
      <c r="KX104" s="899">
        <f t="shared" si="1428"/>
        <v>1</v>
      </c>
      <c r="KY104" s="899">
        <f t="shared" si="1429"/>
        <v>1</v>
      </c>
      <c r="KZ104" s="899">
        <f>PRODUCT(KU104:KY104)</f>
        <v>1</v>
      </c>
      <c r="LA104" s="966">
        <f>ROUND(KS104,0)</f>
        <v>10070203</v>
      </c>
      <c r="LB104" s="901">
        <f>KS104-LA104</f>
        <v>0</v>
      </c>
      <c r="LE104" s="958" t="s">
        <v>831</v>
      </c>
      <c r="LF104" s="1012" t="s">
        <v>474</v>
      </c>
      <c r="LG104" s="1013" t="s">
        <v>147</v>
      </c>
      <c r="LH104" s="1014">
        <v>143</v>
      </c>
      <c r="LI104" s="1021">
        <v>74775</v>
      </c>
      <c r="LJ104" s="1028">
        <f t="shared" si="1430"/>
        <v>10692825</v>
      </c>
      <c r="LK104" s="1016"/>
      <c r="LL104" s="898">
        <f>IF(EXACT(VLOOKUP(LE104,OFERTA_0,2,FALSE),LF104),1,0)</f>
        <v>1</v>
      </c>
      <c r="LM104" s="898">
        <f>IF(EXACT(VLOOKUP(LE104,OFERTA_0,3,FALSE),LG104),1,0)</f>
        <v>1</v>
      </c>
      <c r="LN104" s="899">
        <f>IF(EXACT(VLOOKUP(LE104,OFERTA_0,4,FALSE),LH104),1,0)</f>
        <v>1</v>
      </c>
      <c r="LO104" s="899">
        <f t="shared" si="1431"/>
        <v>1</v>
      </c>
      <c r="LP104" s="899">
        <f t="shared" si="1432"/>
        <v>1</v>
      </c>
      <c r="LQ104" s="899">
        <f>PRODUCT(LL104:LP104)</f>
        <v>1</v>
      </c>
      <c r="LR104" s="966">
        <f>ROUND(LJ104,0)</f>
        <v>10692825</v>
      </c>
      <c r="LS104" s="901">
        <f>LJ104-LR104</f>
        <v>0</v>
      </c>
      <c r="LV104" s="958" t="s">
        <v>831</v>
      </c>
      <c r="LW104" s="1012" t="s">
        <v>474</v>
      </c>
      <c r="LX104" s="1013" t="s">
        <v>147</v>
      </c>
      <c r="LY104" s="1014">
        <v>143</v>
      </c>
      <c r="LZ104" s="1015">
        <v>48750</v>
      </c>
      <c r="MA104" s="1025">
        <f t="shared" si="1433"/>
        <v>6971250</v>
      </c>
      <c r="MB104" s="1016"/>
      <c r="MC104" s="898">
        <f>IF(EXACT(VLOOKUP(LV104,OFERTA_0,2,FALSE),LW104),1,0)</f>
        <v>1</v>
      </c>
      <c r="MD104" s="898">
        <f>IF(EXACT(VLOOKUP(LV104,OFERTA_0,3,FALSE),LX104),1,0)</f>
        <v>1</v>
      </c>
      <c r="ME104" s="899">
        <f>IF(EXACT(VLOOKUP(LV104,OFERTA_0,4,FALSE),LY104),1,0)</f>
        <v>1</v>
      </c>
      <c r="MF104" s="899">
        <f t="shared" si="1434"/>
        <v>1</v>
      </c>
      <c r="MG104" s="899">
        <f t="shared" si="1435"/>
        <v>1</v>
      </c>
      <c r="MH104" s="899">
        <f>PRODUCT(MC104:MG104)</f>
        <v>1</v>
      </c>
      <c r="MI104" s="966">
        <f>ROUND(MA104,0)</f>
        <v>6971250</v>
      </c>
      <c r="MJ104" s="901">
        <f>MA104-MI104</f>
        <v>0</v>
      </c>
      <c r="MM104" s="958" t="s">
        <v>831</v>
      </c>
      <c r="MN104" s="1012" t="s">
        <v>474</v>
      </c>
      <c r="MO104" s="1013" t="s">
        <v>147</v>
      </c>
      <c r="MP104" s="1014">
        <v>143</v>
      </c>
      <c r="MQ104" s="1015">
        <v>105000</v>
      </c>
      <c r="MR104" s="1025">
        <f t="shared" si="1436"/>
        <v>15015000</v>
      </c>
      <c r="MS104" s="1016"/>
      <c r="MT104" s="898">
        <f>IF(EXACT(VLOOKUP(MM104,OFERTA_0,2,FALSE),MN104),1,0)</f>
        <v>1</v>
      </c>
      <c r="MU104" s="898">
        <f>IF(EXACT(VLOOKUP(MM104,OFERTA_0,3,FALSE),MO104),1,0)</f>
        <v>1</v>
      </c>
      <c r="MV104" s="899">
        <f>IF(EXACT(VLOOKUP(MM104,OFERTA_0,4,FALSE),MP104),1,0)</f>
        <v>1</v>
      </c>
      <c r="MW104" s="899">
        <f t="shared" si="1437"/>
        <v>1</v>
      </c>
      <c r="MX104" s="899">
        <f t="shared" si="1438"/>
        <v>1</v>
      </c>
      <c r="MY104" s="899">
        <f>PRODUCT(MT104:MX104)</f>
        <v>1</v>
      </c>
      <c r="MZ104" s="966">
        <f>ROUND(MR104,0)</f>
        <v>15015000</v>
      </c>
      <c r="NA104" s="901">
        <f>MR104-MZ104</f>
        <v>0</v>
      </c>
      <c r="ND104" s="975" t="s">
        <v>831</v>
      </c>
      <c r="NE104" s="976" t="s">
        <v>474</v>
      </c>
      <c r="NF104" s="977" t="s">
        <v>147</v>
      </c>
      <c r="NG104" s="978">
        <v>143</v>
      </c>
      <c r="NH104" s="979">
        <v>45750.87</v>
      </c>
      <c r="NI104" s="980">
        <v>6542374</v>
      </c>
      <c r="NJ104" s="1016"/>
      <c r="NK104" s="898">
        <f>IF(EXACT(VLOOKUP(ND104,OFERTA_0,2,FALSE),NE104),1,0)</f>
        <v>1</v>
      </c>
      <c r="NL104" s="898">
        <f>IF(EXACT(VLOOKUP(ND104,OFERTA_0,3,FALSE),NF104),1,0)</f>
        <v>1</v>
      </c>
      <c r="NM104" s="899">
        <f>IF(EXACT(VLOOKUP(ND104,OFERTA_0,4,FALSE),NG104),1,0)</f>
        <v>1</v>
      </c>
      <c r="NN104" s="899">
        <f t="shared" si="1439"/>
        <v>1</v>
      </c>
      <c r="NO104" s="899">
        <f t="shared" si="1440"/>
        <v>1</v>
      </c>
      <c r="NP104" s="899">
        <f>PRODUCT(NK104:NO104)</f>
        <v>1</v>
      </c>
      <c r="NQ104" s="966">
        <f>ROUND(NI104,0)</f>
        <v>6542374</v>
      </c>
      <c r="NR104" s="901">
        <f>NI104-NQ104</f>
        <v>0</v>
      </c>
      <c r="NU104" s="981" t="s">
        <v>831</v>
      </c>
      <c r="NV104" s="982" t="s">
        <v>474</v>
      </c>
      <c r="NW104" s="983" t="s">
        <v>147</v>
      </c>
      <c r="NX104" s="984">
        <v>143</v>
      </c>
      <c r="NY104" s="1022">
        <v>46213</v>
      </c>
      <c r="NZ104" s="986">
        <f t="shared" si="1441"/>
        <v>6608459</v>
      </c>
      <c r="OA104" s="1016"/>
      <c r="OB104" s="898">
        <f>IF(EXACT(VLOOKUP(NU104,OFERTA_0,2,FALSE),NV104),1,0)</f>
        <v>1</v>
      </c>
      <c r="OC104" s="898">
        <f>IF(EXACT(VLOOKUP(NU104,OFERTA_0,3,FALSE),NW104),1,0)</f>
        <v>1</v>
      </c>
      <c r="OD104" s="899">
        <f>IF(EXACT(VLOOKUP(NU104,OFERTA_0,4,FALSE),NX104),1,0)</f>
        <v>1</v>
      </c>
      <c r="OE104" s="899">
        <f t="shared" si="1442"/>
        <v>1</v>
      </c>
      <c r="OF104" s="899">
        <f t="shared" si="1443"/>
        <v>1</v>
      </c>
      <c r="OG104" s="899">
        <f>PRODUCT(OB104:OF104)</f>
        <v>1</v>
      </c>
      <c r="OH104" s="966">
        <f>ROUND(NZ104,0)</f>
        <v>6608459</v>
      </c>
      <c r="OI104" s="901">
        <f>NZ104-OH104</f>
        <v>0</v>
      </c>
      <c r="OL104" s="958" t="s">
        <v>831</v>
      </c>
      <c r="OM104" s="1012" t="s">
        <v>474</v>
      </c>
      <c r="ON104" s="1013" t="s">
        <v>147</v>
      </c>
      <c r="OO104" s="1014">
        <v>143</v>
      </c>
      <c r="OP104" s="1015">
        <v>82790</v>
      </c>
      <c r="OQ104" s="1025">
        <f t="shared" si="1444"/>
        <v>11838970</v>
      </c>
      <c r="OR104" s="1016"/>
      <c r="OS104" s="898">
        <f>IF(EXACT(VLOOKUP(OL104,OFERTA_0,2,FALSE),OM104),1,0)</f>
        <v>1</v>
      </c>
      <c r="OT104" s="898">
        <f>IF(EXACT(VLOOKUP(OL104,OFERTA_0,3,FALSE),ON104),1,0)</f>
        <v>1</v>
      </c>
      <c r="OU104" s="899">
        <f>IF(EXACT(VLOOKUP(OL104,OFERTA_0,4,FALSE),OO104),1,0)</f>
        <v>1</v>
      </c>
      <c r="OV104" s="899">
        <f t="shared" si="1445"/>
        <v>1</v>
      </c>
      <c r="OW104" s="899">
        <f t="shared" si="1446"/>
        <v>1</v>
      </c>
      <c r="OX104" s="899">
        <f>PRODUCT(OS104:OW104)</f>
        <v>1</v>
      </c>
      <c r="OY104" s="966">
        <f>ROUND(OQ104,0)</f>
        <v>11838970</v>
      </c>
      <c r="OZ104" s="901">
        <f>OQ104-OY104</f>
        <v>0</v>
      </c>
      <c r="PC104" s="958" t="s">
        <v>831</v>
      </c>
      <c r="PD104" s="1012" t="s">
        <v>474</v>
      </c>
      <c r="PE104" s="1013" t="s">
        <v>147</v>
      </c>
      <c r="PF104" s="1014">
        <v>143</v>
      </c>
      <c r="PG104" s="1059">
        <v>63375</v>
      </c>
      <c r="PH104" s="1029">
        <v>9062625</v>
      </c>
      <c r="PI104" s="1024"/>
      <c r="PJ104" s="898">
        <f>IF(EXACT(VLOOKUP(PC104,OFERTA_0,2,FALSE),PD104),1,0)</f>
        <v>1</v>
      </c>
      <c r="PK104" s="898">
        <f>IF(EXACT(VLOOKUP(PC104,OFERTA_0,3,FALSE),PE104),1,0)</f>
        <v>1</v>
      </c>
      <c r="PL104" s="899">
        <f>IF(EXACT(VLOOKUP(PC104,OFERTA_0,4,FALSE),PF104),1,0)</f>
        <v>1</v>
      </c>
      <c r="PM104" s="899">
        <f t="shared" si="1447"/>
        <v>1</v>
      </c>
      <c r="PN104" s="899">
        <f t="shared" si="1448"/>
        <v>1</v>
      </c>
      <c r="PO104" s="899">
        <f>PRODUCT(PJ104:PN104)</f>
        <v>1</v>
      </c>
      <c r="PP104" s="966">
        <f>ROUND(PH104,0)</f>
        <v>9062625</v>
      </c>
      <c r="PQ104" s="901">
        <f>PH104-PP104</f>
        <v>0</v>
      </c>
      <c r="PT104" s="958" t="s">
        <v>831</v>
      </c>
      <c r="PU104" s="1012" t="s">
        <v>474</v>
      </c>
      <c r="PV104" s="1013" t="s">
        <v>147</v>
      </c>
      <c r="PW104" s="1014">
        <v>143</v>
      </c>
      <c r="PX104" s="1015">
        <v>61999</v>
      </c>
      <c r="PY104" s="1025">
        <f t="shared" si="1449"/>
        <v>8865857</v>
      </c>
      <c r="PZ104" s="1016"/>
      <c r="QA104" s="898">
        <f>IF(EXACT(VLOOKUP(PT104,OFERTA_0,2,FALSE),PU104),1,0)</f>
        <v>1</v>
      </c>
      <c r="QB104" s="898">
        <f>IF(EXACT(VLOOKUP(PT104,OFERTA_0,3,FALSE),PV104),1,0)</f>
        <v>1</v>
      </c>
      <c r="QC104" s="899">
        <f>IF(EXACT(VLOOKUP(PT104,OFERTA_0,4,FALSE),PW104),1,0)</f>
        <v>1</v>
      </c>
      <c r="QD104" s="899">
        <f t="shared" si="1450"/>
        <v>1</v>
      </c>
      <c r="QE104" s="899">
        <f t="shared" si="1451"/>
        <v>1</v>
      </c>
      <c r="QF104" s="899">
        <f>PRODUCT(QA104:QE104)</f>
        <v>1</v>
      </c>
      <c r="QG104" s="966">
        <f>ROUND(PY104,0)</f>
        <v>8865857</v>
      </c>
      <c r="QH104" s="901">
        <f>PY104-QG104</f>
        <v>0</v>
      </c>
      <c r="QK104" s="958" t="s">
        <v>831</v>
      </c>
      <c r="QL104" s="1012" t="s">
        <v>474</v>
      </c>
      <c r="QM104" s="1013" t="s">
        <v>147</v>
      </c>
      <c r="QN104" s="1014">
        <v>143</v>
      </c>
      <c r="QO104" s="1021">
        <v>75148.874999999985</v>
      </c>
      <c r="QP104" s="1028">
        <f t="shared" si="1452"/>
        <v>10746289</v>
      </c>
      <c r="QQ104" s="1016"/>
      <c r="QR104" s="898">
        <f>IF(EXACT(VLOOKUP(QK104,OFERTA_0,2,FALSE),QL104),1,0)</f>
        <v>1</v>
      </c>
      <c r="QS104" s="898">
        <f>IF(EXACT(VLOOKUP(QK104,OFERTA_0,3,FALSE),QM104),1,0)</f>
        <v>1</v>
      </c>
      <c r="QT104" s="899">
        <f>IF(EXACT(VLOOKUP(QK104,OFERTA_0,4,FALSE),QN104),1,0)</f>
        <v>1</v>
      </c>
      <c r="QU104" s="899">
        <f t="shared" si="1453"/>
        <v>1</v>
      </c>
      <c r="QV104" s="899">
        <f t="shared" si="1454"/>
        <v>1</v>
      </c>
      <c r="QW104" s="899">
        <f>PRODUCT(QR104:QV104)</f>
        <v>1</v>
      </c>
      <c r="QX104" s="966">
        <f>ROUND(QP104,0)</f>
        <v>10746289</v>
      </c>
      <c r="QY104" s="901">
        <f>QP104-QX104</f>
        <v>0</v>
      </c>
      <c r="RB104" s="405"/>
      <c r="RC104" s="406"/>
      <c r="RD104" s="407"/>
      <c r="RE104" s="408"/>
      <c r="RF104" s="409"/>
      <c r="RG104" s="410"/>
      <c r="RH104" s="410"/>
      <c r="RI104" s="898"/>
      <c r="RJ104" s="898"/>
      <c r="RK104" s="934"/>
      <c r="RL104" s="934"/>
      <c r="RM104" s="934"/>
      <c r="RN104" s="934"/>
      <c r="RO104" s="935"/>
      <c r="RP104" s="936"/>
      <c r="RS104" s="405"/>
      <c r="RT104" s="406"/>
      <c r="RU104" s="407"/>
      <c r="RV104" s="408"/>
      <c r="RW104" s="409"/>
      <c r="RX104" s="410"/>
      <c r="RY104" s="410"/>
      <c r="RZ104" s="898"/>
      <c r="SA104" s="898"/>
      <c r="SB104" s="934"/>
      <c r="SC104" s="934"/>
      <c r="SD104" s="934"/>
      <c r="SE104" s="934"/>
      <c r="SF104" s="935"/>
      <c r="SG104" s="936"/>
      <c r="SJ104" s="405"/>
      <c r="SK104" s="406"/>
      <c r="SL104" s="407"/>
      <c r="SM104" s="408"/>
      <c r="SN104" s="409"/>
      <c r="SO104" s="410"/>
      <c r="SP104" s="410"/>
      <c r="SQ104" s="898"/>
      <c r="SR104" s="898"/>
      <c r="SS104" s="934"/>
      <c r="ST104" s="934"/>
      <c r="SU104" s="934"/>
      <c r="SV104" s="934"/>
      <c r="SW104" s="935"/>
      <c r="SX104" s="936"/>
    </row>
    <row r="105" spans="2:518" ht="56.25" customHeight="1" thickTop="1" thickBot="1">
      <c r="B105" s="958" t="s">
        <v>832</v>
      </c>
      <c r="C105" s="1012" t="s">
        <v>285</v>
      </c>
      <c r="D105" s="1013" t="s">
        <v>147</v>
      </c>
      <c r="E105" s="1014">
        <v>23</v>
      </c>
      <c r="F105" s="1015"/>
      <c r="G105" s="1025">
        <f>ROUND(E105*F105,0)</f>
        <v>0</v>
      </c>
      <c r="H105" s="1016"/>
      <c r="K105" s="958" t="s">
        <v>832</v>
      </c>
      <c r="L105" s="1012" t="s">
        <v>285</v>
      </c>
      <c r="M105" s="1013" t="s">
        <v>147</v>
      </c>
      <c r="N105" s="1014">
        <v>23</v>
      </c>
      <c r="O105" s="1043">
        <v>82000</v>
      </c>
      <c r="P105" s="1025">
        <f t="shared" si="1377"/>
        <v>1886000</v>
      </c>
      <c r="Q105" s="1016"/>
      <c r="R105" s="898">
        <f>IF(EXACT(VLOOKUP(K105,OFERTA_0,2,FALSE),L105),1,0)</f>
        <v>1</v>
      </c>
      <c r="S105" s="898">
        <f>IF(EXACT(VLOOKUP(K105,OFERTA_0,3,FALSE),M105),1,0)</f>
        <v>1</v>
      </c>
      <c r="T105" s="899">
        <f>IF(EXACT(VLOOKUP(K105,OFERTA_0,4,FALSE),N105),1,0)</f>
        <v>1</v>
      </c>
      <c r="U105" s="899">
        <f t="shared" si="1378"/>
        <v>1</v>
      </c>
      <c r="V105" s="899">
        <f t="shared" si="1378"/>
        <v>1</v>
      </c>
      <c r="W105" s="899">
        <f>PRODUCT(R105:V105)</f>
        <v>1</v>
      </c>
      <c r="X105" s="966">
        <f>ROUND(P105,0)</f>
        <v>1886000</v>
      </c>
      <c r="Y105" s="901">
        <f>P105-X105</f>
        <v>0</v>
      </c>
      <c r="Z105" s="872"/>
      <c r="AA105" s="872"/>
      <c r="AB105" s="958" t="s">
        <v>832</v>
      </c>
      <c r="AC105" s="1012" t="s">
        <v>285</v>
      </c>
      <c r="AD105" s="1013" t="s">
        <v>147</v>
      </c>
      <c r="AE105" s="1014">
        <v>23</v>
      </c>
      <c r="AF105" s="1015">
        <v>100000</v>
      </c>
      <c r="AG105" s="1025">
        <f t="shared" si="1379"/>
        <v>2300000</v>
      </c>
      <c r="AH105" s="1016"/>
      <c r="AI105" s="898">
        <f>IF(EXACT(VLOOKUP(AB105,OFERTA_0,2,FALSE),AC105),1,0)</f>
        <v>1</v>
      </c>
      <c r="AJ105" s="898">
        <f>IF(EXACT(VLOOKUP(AB105,OFERTA_0,3,FALSE),AD105),1,0)</f>
        <v>1</v>
      </c>
      <c r="AK105" s="899">
        <f>IF(EXACT(VLOOKUP(AB105,OFERTA_0,4,FALSE),AE105),1,0)</f>
        <v>1</v>
      </c>
      <c r="AL105" s="899">
        <f t="shared" si="1380"/>
        <v>1</v>
      </c>
      <c r="AM105" s="899">
        <f t="shared" si="1381"/>
        <v>1</v>
      </c>
      <c r="AN105" s="899">
        <f>PRODUCT(AI105:AM105)</f>
        <v>1</v>
      </c>
      <c r="AO105" s="966">
        <f>ROUND(AG105,0)</f>
        <v>2300000</v>
      </c>
      <c r="AP105" s="901">
        <f>AG105-AO105</f>
        <v>0</v>
      </c>
      <c r="AQ105" s="872"/>
      <c r="AR105" s="872"/>
      <c r="AS105" s="958" t="s">
        <v>832</v>
      </c>
      <c r="AT105" s="1018" t="s">
        <v>285</v>
      </c>
      <c r="AU105" s="1013" t="s">
        <v>147</v>
      </c>
      <c r="AV105" s="1014">
        <v>23</v>
      </c>
      <c r="AW105" s="1019">
        <v>90000</v>
      </c>
      <c r="AX105" s="1026">
        <f t="shared" si="1382"/>
        <v>2070000</v>
      </c>
      <c r="AY105" s="1016"/>
      <c r="AZ105" s="898">
        <f>IF(EXACT(VLOOKUP(AS105,OFERTA_0,2,FALSE),AT105),1,0)</f>
        <v>1</v>
      </c>
      <c r="BA105" s="898">
        <f>IF(EXACT(VLOOKUP(AS105,OFERTA_0,3,FALSE),AU105),1,0)</f>
        <v>1</v>
      </c>
      <c r="BB105" s="899">
        <f>IF(EXACT(VLOOKUP(AS105,OFERTA_0,4,FALSE),AV105),1,0)</f>
        <v>1</v>
      </c>
      <c r="BC105" s="899">
        <f t="shared" si="1383"/>
        <v>1</v>
      </c>
      <c r="BD105" s="899">
        <f t="shared" si="1384"/>
        <v>1</v>
      </c>
      <c r="BE105" s="899">
        <f>PRODUCT(AZ105:BD105)</f>
        <v>1</v>
      </c>
      <c r="BF105" s="966">
        <f>ROUND(AX105,0)</f>
        <v>2070000</v>
      </c>
      <c r="BG105" s="901">
        <f>AX105-BF105</f>
        <v>0</v>
      </c>
      <c r="BJ105" s="958" t="s">
        <v>832</v>
      </c>
      <c r="BK105" s="1012" t="s">
        <v>285</v>
      </c>
      <c r="BL105" s="1013" t="s">
        <v>147</v>
      </c>
      <c r="BM105" s="1014">
        <v>23</v>
      </c>
      <c r="BN105" s="1015">
        <v>82000</v>
      </c>
      <c r="BO105" s="1025">
        <f t="shared" si="1385"/>
        <v>1886000</v>
      </c>
      <c r="BP105" s="1016"/>
      <c r="BQ105" s="898">
        <f>IF(EXACT(VLOOKUP(BJ105,OFERTA_0,2,FALSE),BK105),1,0)</f>
        <v>1</v>
      </c>
      <c r="BR105" s="898">
        <f>IF(EXACT(VLOOKUP(BJ105,OFERTA_0,3,FALSE),BL105),1,0)</f>
        <v>1</v>
      </c>
      <c r="BS105" s="899">
        <f>IF(EXACT(VLOOKUP(BJ105,OFERTA_0,4,FALSE),BM105),1,0)</f>
        <v>1</v>
      </c>
      <c r="BT105" s="899">
        <f t="shared" si="1386"/>
        <v>1</v>
      </c>
      <c r="BU105" s="899">
        <f t="shared" si="1387"/>
        <v>1</v>
      </c>
      <c r="BV105" s="899">
        <f>PRODUCT(BQ105:BU105)</f>
        <v>1</v>
      </c>
      <c r="BW105" s="966">
        <f>ROUND(BO105,0)</f>
        <v>1886000</v>
      </c>
      <c r="BX105" s="901">
        <f>BO105-BW105</f>
        <v>0</v>
      </c>
      <c r="CA105" s="958" t="s">
        <v>832</v>
      </c>
      <c r="CB105" s="1012" t="s">
        <v>285</v>
      </c>
      <c r="CC105" s="1013" t="s">
        <v>147</v>
      </c>
      <c r="CD105" s="1014">
        <v>23</v>
      </c>
      <c r="CE105" s="1015">
        <v>82584</v>
      </c>
      <c r="CF105" s="1025">
        <f t="shared" si="1388"/>
        <v>1899432</v>
      </c>
      <c r="CG105" s="1016"/>
      <c r="CH105" s="898">
        <f>IF(EXACT(VLOOKUP(CA105,OFERTA_0,2,FALSE),CB105),1,0)</f>
        <v>1</v>
      </c>
      <c r="CI105" s="898">
        <f>IF(EXACT(VLOOKUP(CA105,OFERTA_0,3,FALSE),CC105),1,0)</f>
        <v>1</v>
      </c>
      <c r="CJ105" s="899">
        <f>IF(EXACT(VLOOKUP(CA105,OFERTA_0,4,FALSE),CD105),1,0)</f>
        <v>1</v>
      </c>
      <c r="CK105" s="899">
        <f t="shared" si="1389"/>
        <v>1</v>
      </c>
      <c r="CL105" s="899">
        <f t="shared" si="1390"/>
        <v>1</v>
      </c>
      <c r="CM105" s="899">
        <f>PRODUCT(CH105:CL105)</f>
        <v>1</v>
      </c>
      <c r="CN105" s="966">
        <f>ROUND(CF105,0)</f>
        <v>1899432</v>
      </c>
      <c r="CO105" s="901">
        <f>CF105-CN105</f>
        <v>0</v>
      </c>
      <c r="CR105" s="958" t="s">
        <v>832</v>
      </c>
      <c r="CS105" s="1012" t="s">
        <v>285</v>
      </c>
      <c r="CT105" s="1013" t="s">
        <v>147</v>
      </c>
      <c r="CU105" s="1014">
        <v>23</v>
      </c>
      <c r="CV105" s="1015">
        <v>88700</v>
      </c>
      <c r="CW105" s="1025">
        <f t="shared" si="1391"/>
        <v>2040100</v>
      </c>
      <c r="CX105" s="1016"/>
      <c r="CY105" s="898">
        <f>IF(EXACT(VLOOKUP(CR105,OFERTA_0,2,FALSE),CS105),1,0)</f>
        <v>1</v>
      </c>
      <c r="CZ105" s="898">
        <f>IF(EXACT(VLOOKUP(CR105,OFERTA_0,3,FALSE),CT105),1,0)</f>
        <v>1</v>
      </c>
      <c r="DA105" s="899">
        <f>IF(EXACT(VLOOKUP(CR105,OFERTA_0,4,FALSE),CU105),1,0)</f>
        <v>1</v>
      </c>
      <c r="DB105" s="899">
        <f t="shared" si="1392"/>
        <v>1</v>
      </c>
      <c r="DC105" s="899">
        <f t="shared" si="1393"/>
        <v>1</v>
      </c>
      <c r="DD105" s="899">
        <f>PRODUCT(CY105:DC105)</f>
        <v>1</v>
      </c>
      <c r="DE105" s="966">
        <f>ROUND(CW105,0)</f>
        <v>2040100</v>
      </c>
      <c r="DF105" s="901">
        <f>CW105-DE105</f>
        <v>0</v>
      </c>
      <c r="DI105" s="958" t="s">
        <v>832</v>
      </c>
      <c r="DJ105" s="1012" t="s">
        <v>285</v>
      </c>
      <c r="DK105" s="1013" t="s">
        <v>147</v>
      </c>
      <c r="DL105" s="1014">
        <v>23</v>
      </c>
      <c r="DM105" s="1015">
        <v>84035</v>
      </c>
      <c r="DN105" s="1025">
        <f t="shared" si="1394"/>
        <v>1932805</v>
      </c>
      <c r="DO105" s="1016"/>
      <c r="DP105" s="898">
        <f>IF(EXACT(VLOOKUP(DI105,OFERTA_0,2,FALSE),DJ105),1,0)</f>
        <v>1</v>
      </c>
      <c r="DQ105" s="898">
        <f>IF(EXACT(VLOOKUP(DI105,OFERTA_0,3,FALSE),DK105),1,0)</f>
        <v>1</v>
      </c>
      <c r="DR105" s="899">
        <f>IF(EXACT(VLOOKUP(DI105,OFERTA_0,4,FALSE),DL105),1,0)</f>
        <v>1</v>
      </c>
      <c r="DS105" s="899">
        <f t="shared" si="1395"/>
        <v>1</v>
      </c>
      <c r="DT105" s="899">
        <f t="shared" si="1396"/>
        <v>1</v>
      </c>
      <c r="DU105" s="899">
        <f>PRODUCT(DP105:DT105)</f>
        <v>1</v>
      </c>
      <c r="DV105" s="966">
        <f>ROUND(DN105,0)</f>
        <v>1932805</v>
      </c>
      <c r="DW105" s="901">
        <f>DN105-DV105</f>
        <v>0</v>
      </c>
      <c r="DZ105" s="958" t="s">
        <v>832</v>
      </c>
      <c r="EA105" s="1012" t="s">
        <v>285</v>
      </c>
      <c r="EB105" s="1013" t="s">
        <v>147</v>
      </c>
      <c r="EC105" s="1014">
        <v>23</v>
      </c>
      <c r="ED105" s="1045">
        <v>56850</v>
      </c>
      <c r="EE105" s="1025">
        <f t="shared" si="1397"/>
        <v>1307550</v>
      </c>
      <c r="EF105" s="1016"/>
      <c r="EG105" s="898">
        <f>IF(EXACT(VLOOKUP(DZ105,OFERTA_0,2,FALSE),EA105),1,0)</f>
        <v>1</v>
      </c>
      <c r="EH105" s="898">
        <f>IF(EXACT(VLOOKUP(DZ105,OFERTA_0,3,FALSE),EB105),1,0)</f>
        <v>1</v>
      </c>
      <c r="EI105" s="899">
        <f>IF(EXACT(VLOOKUP(DZ105,OFERTA_0,4,FALSE),EC105),1,0)</f>
        <v>1</v>
      </c>
      <c r="EJ105" s="899">
        <f t="shared" si="1398"/>
        <v>1</v>
      </c>
      <c r="EK105" s="899">
        <f t="shared" si="1399"/>
        <v>1</v>
      </c>
      <c r="EL105" s="899">
        <f>PRODUCT(EG105:EK105)</f>
        <v>1</v>
      </c>
      <c r="EM105" s="966">
        <f>ROUND(EE105,0)</f>
        <v>1307550</v>
      </c>
      <c r="EN105" s="901">
        <f>EE105-EM105</f>
        <v>0</v>
      </c>
      <c r="EQ105" s="958" t="s">
        <v>832</v>
      </c>
      <c r="ER105" s="1012" t="s">
        <v>285</v>
      </c>
      <c r="ES105" s="1013" t="s">
        <v>147</v>
      </c>
      <c r="ET105" s="1014">
        <v>23</v>
      </c>
      <c r="EU105" s="1015">
        <v>83000</v>
      </c>
      <c r="EV105" s="1025">
        <f t="shared" si="1400"/>
        <v>1909000</v>
      </c>
      <c r="EW105" s="1016"/>
      <c r="EX105" s="898">
        <f>IF(EXACT(VLOOKUP(EQ105,OFERTA_0,2,FALSE),ER105),1,0)</f>
        <v>1</v>
      </c>
      <c r="EY105" s="898">
        <f>IF(EXACT(VLOOKUP(EQ105,OFERTA_0,3,FALSE),ES105),1,0)</f>
        <v>1</v>
      </c>
      <c r="EZ105" s="899">
        <f>IF(EXACT(VLOOKUP(EQ105,OFERTA_0,4,FALSE),ET105),1,0)</f>
        <v>1</v>
      </c>
      <c r="FA105" s="899">
        <f t="shared" si="1401"/>
        <v>1</v>
      </c>
      <c r="FB105" s="899">
        <f t="shared" si="1402"/>
        <v>1</v>
      </c>
      <c r="FC105" s="899">
        <f>PRODUCT(EX105:FB105)</f>
        <v>1</v>
      </c>
      <c r="FD105" s="966">
        <f>ROUND(EV105,0)</f>
        <v>1909000</v>
      </c>
      <c r="FE105" s="901">
        <f>EV105-FD105</f>
        <v>0</v>
      </c>
      <c r="FH105" s="958"/>
      <c r="FI105" s="1012"/>
      <c r="FJ105" s="1013"/>
      <c r="FK105" s="1014"/>
      <c r="FL105" s="1015"/>
      <c r="FM105" s="1025">
        <f t="shared" si="1403"/>
        <v>0</v>
      </c>
      <c r="FN105" s="1016"/>
      <c r="FO105" s="898" t="e">
        <f>IF(EXACT(VLOOKUP(FH105,OFERTA_0,2,FALSE),FI105),1,0)</f>
        <v>#N/A</v>
      </c>
      <c r="FP105" s="898" t="e">
        <f>IF(EXACT(VLOOKUP(FH105,OFERTA_0,3,FALSE),FJ105),1,0)</f>
        <v>#N/A</v>
      </c>
      <c r="FQ105" s="899" t="e">
        <f>IF(EXACT(VLOOKUP(FH105,OFERTA_0,4,FALSE),FK105),1,0)</f>
        <v>#N/A</v>
      </c>
      <c r="FR105" s="899">
        <f t="shared" si="1404"/>
        <v>0</v>
      </c>
      <c r="FS105" s="899">
        <f t="shared" si="1405"/>
        <v>0</v>
      </c>
      <c r="FT105" s="899" t="e">
        <f>PRODUCT(FO105:FS105)</f>
        <v>#N/A</v>
      </c>
      <c r="FU105" s="966">
        <f>ROUND(FM105,0)</f>
        <v>0</v>
      </c>
      <c r="FV105" s="901">
        <f>FM105-FU105</f>
        <v>0</v>
      </c>
      <c r="FY105" s="958" t="s">
        <v>832</v>
      </c>
      <c r="FZ105" s="1012" t="s">
        <v>285</v>
      </c>
      <c r="GA105" s="1013" t="s">
        <v>147</v>
      </c>
      <c r="GB105" s="1014">
        <v>23</v>
      </c>
      <c r="GC105" s="1043">
        <v>81500</v>
      </c>
      <c r="GD105" s="1025">
        <f t="shared" si="1406"/>
        <v>1874500</v>
      </c>
      <c r="GE105" s="1016"/>
      <c r="GF105" s="898">
        <f>IF(EXACT(VLOOKUP(FY105,OFERTA_0,2,FALSE),FZ105),1,0)</f>
        <v>1</v>
      </c>
      <c r="GG105" s="898">
        <f>IF(EXACT(VLOOKUP(FY105,OFERTA_0,3,FALSE),GA105),1,0)</f>
        <v>1</v>
      </c>
      <c r="GH105" s="899">
        <f>IF(EXACT(VLOOKUP(FY105,OFERTA_0,4,FALSE),GB105),1,0)</f>
        <v>1</v>
      </c>
      <c r="GI105" s="899">
        <f t="shared" si="1407"/>
        <v>1</v>
      </c>
      <c r="GJ105" s="899">
        <f t="shared" si="1408"/>
        <v>1</v>
      </c>
      <c r="GK105" s="899">
        <f>PRODUCT(GF105:GJ105)</f>
        <v>1</v>
      </c>
      <c r="GL105" s="966">
        <f>ROUND(GD105,0)</f>
        <v>1874500</v>
      </c>
      <c r="GM105" s="901">
        <f>GD105-GL105</f>
        <v>0</v>
      </c>
      <c r="GP105" s="958" t="s">
        <v>832</v>
      </c>
      <c r="GQ105" s="1012" t="s">
        <v>285</v>
      </c>
      <c r="GR105" s="1013" t="s">
        <v>147</v>
      </c>
      <c r="GS105" s="1014">
        <v>23</v>
      </c>
      <c r="GT105" s="1015">
        <v>83100</v>
      </c>
      <c r="GU105" s="1025">
        <f t="shared" si="1409"/>
        <v>1911300</v>
      </c>
      <c r="GV105" s="1016"/>
      <c r="GW105" s="898">
        <f>IF(EXACT(VLOOKUP(GP105,OFERTA_0,2,FALSE),GQ105),1,0)</f>
        <v>1</v>
      </c>
      <c r="GX105" s="898">
        <f>IF(EXACT(VLOOKUP(GP105,OFERTA_0,3,FALSE),GR105),1,0)</f>
        <v>1</v>
      </c>
      <c r="GY105" s="899">
        <f>IF(EXACT(VLOOKUP(GP105,OFERTA_0,4,FALSE),GS105),1,0)</f>
        <v>1</v>
      </c>
      <c r="GZ105" s="899">
        <f t="shared" si="1410"/>
        <v>1</v>
      </c>
      <c r="HA105" s="899">
        <f t="shared" si="1411"/>
        <v>1</v>
      </c>
      <c r="HB105" s="899">
        <f>PRODUCT(GW105:HA105)</f>
        <v>1</v>
      </c>
      <c r="HC105" s="966">
        <f>ROUND(GU105,0)</f>
        <v>1911300</v>
      </c>
      <c r="HD105" s="901">
        <f>GU105-HC105</f>
        <v>0</v>
      </c>
      <c r="HG105" s="958" t="s">
        <v>832</v>
      </c>
      <c r="HH105" s="1012" t="s">
        <v>285</v>
      </c>
      <c r="HI105" s="1013" t="s">
        <v>147</v>
      </c>
      <c r="HJ105" s="1014">
        <v>23</v>
      </c>
      <c r="HK105" s="1015">
        <v>74031</v>
      </c>
      <c r="HL105" s="1025">
        <f t="shared" si="1412"/>
        <v>1702713</v>
      </c>
      <c r="HM105" s="1016"/>
      <c r="HN105" s="898">
        <f>IF(EXACT(VLOOKUP(HG105,OFERTA_0,2,FALSE),HH105),1,0)</f>
        <v>1</v>
      </c>
      <c r="HO105" s="898">
        <f>IF(EXACT(VLOOKUP(HG105,OFERTA_0,3,FALSE),HI105),1,0)</f>
        <v>1</v>
      </c>
      <c r="HP105" s="899">
        <f>IF(EXACT(VLOOKUP(HG105,OFERTA_0,4,FALSE),HJ105),1,0)</f>
        <v>1</v>
      </c>
      <c r="HQ105" s="899">
        <f t="shared" si="1413"/>
        <v>1</v>
      </c>
      <c r="HR105" s="899">
        <f t="shared" si="1414"/>
        <v>1</v>
      </c>
      <c r="HS105" s="899">
        <f>PRODUCT(HN105:HR105)</f>
        <v>1</v>
      </c>
      <c r="HT105" s="966">
        <f>ROUND(HL105,0)</f>
        <v>1702713</v>
      </c>
      <c r="HU105" s="901">
        <f>HL105-HT105</f>
        <v>0</v>
      </c>
      <c r="HX105" s="958" t="s">
        <v>832</v>
      </c>
      <c r="HY105" s="1012" t="s">
        <v>285</v>
      </c>
      <c r="HZ105" s="1013" t="s">
        <v>147</v>
      </c>
      <c r="IA105" s="1014">
        <v>23</v>
      </c>
      <c r="IB105" s="1117">
        <v>86420</v>
      </c>
      <c r="IC105" s="1027">
        <f t="shared" si="1415"/>
        <v>1987660</v>
      </c>
      <c r="ID105" s="1016"/>
      <c r="IE105" s="898">
        <f>IF(EXACT(VLOOKUP(HX105,OFERTA_0,2,FALSE),HY105),1,0)</f>
        <v>1</v>
      </c>
      <c r="IF105" s="898">
        <f>IF(EXACT(VLOOKUP(HX105,OFERTA_0,3,FALSE),HZ105),1,0)</f>
        <v>1</v>
      </c>
      <c r="IG105" s="899">
        <f>IF(EXACT(VLOOKUP(HX105,OFERTA_0,4,FALSE),IA105),1,0)</f>
        <v>1</v>
      </c>
      <c r="IH105" s="899">
        <f t="shared" si="1416"/>
        <v>1</v>
      </c>
      <c r="II105" s="899">
        <f t="shared" si="1417"/>
        <v>1</v>
      </c>
      <c r="IJ105" s="899">
        <f>PRODUCT(IE105:II105)</f>
        <v>1</v>
      </c>
      <c r="IK105" s="966">
        <f>ROUND(IC105,0)</f>
        <v>1987660</v>
      </c>
      <c r="IL105" s="901">
        <f>IC105-IK105</f>
        <v>0</v>
      </c>
      <c r="IO105" s="958" t="s">
        <v>832</v>
      </c>
      <c r="IP105" s="1012" t="s">
        <v>285</v>
      </c>
      <c r="IQ105" s="1013" t="s">
        <v>147</v>
      </c>
      <c r="IR105" s="1014">
        <v>23</v>
      </c>
      <c r="IS105" s="1015">
        <v>130700</v>
      </c>
      <c r="IT105" s="1025">
        <f t="shared" si="1418"/>
        <v>3006100</v>
      </c>
      <c r="IU105" s="1016"/>
      <c r="IV105" s="898">
        <f>IF(EXACT(VLOOKUP(IO105,OFERTA_0,2,FALSE),IP105),1,0)</f>
        <v>1</v>
      </c>
      <c r="IW105" s="898">
        <f>IF(EXACT(VLOOKUP(IO105,OFERTA_0,3,FALSE),IQ105),1,0)</f>
        <v>1</v>
      </c>
      <c r="IX105" s="899">
        <f>IF(EXACT(VLOOKUP(IO105,OFERTA_0,4,FALSE),IR105),1,0)</f>
        <v>1</v>
      </c>
      <c r="IY105" s="899">
        <f t="shared" si="1419"/>
        <v>1</v>
      </c>
      <c r="IZ105" s="899">
        <f t="shared" si="1420"/>
        <v>1</v>
      </c>
      <c r="JA105" s="899">
        <f>PRODUCT(IV105:IZ105)</f>
        <v>1</v>
      </c>
      <c r="JB105" s="966">
        <f>ROUND(IT105,0)</f>
        <v>3006100</v>
      </c>
      <c r="JC105" s="901">
        <f>IT105-JB105</f>
        <v>0</v>
      </c>
      <c r="JF105" s="958" t="s">
        <v>832</v>
      </c>
      <c r="JG105" s="1012" t="s">
        <v>285</v>
      </c>
      <c r="JH105" s="1013" t="s">
        <v>147</v>
      </c>
      <c r="JI105" s="1014">
        <v>23</v>
      </c>
      <c r="JJ105" s="1015">
        <v>75000</v>
      </c>
      <c r="JK105" s="1025">
        <f t="shared" si="1421"/>
        <v>1725000</v>
      </c>
      <c r="JL105" s="1016"/>
      <c r="JM105" s="898">
        <f>IF(EXACT(VLOOKUP(JF105,OFERTA_0,2,FALSE),JG105),1,0)</f>
        <v>1</v>
      </c>
      <c r="JN105" s="898">
        <f>IF(EXACT(VLOOKUP(JF105,OFERTA_0,3,FALSE),JH105),1,0)</f>
        <v>1</v>
      </c>
      <c r="JO105" s="899">
        <f>IF(EXACT(VLOOKUP(JF105,OFERTA_0,4,FALSE),JI105),1,0)</f>
        <v>1</v>
      </c>
      <c r="JP105" s="899">
        <f t="shared" si="1422"/>
        <v>1</v>
      </c>
      <c r="JQ105" s="899">
        <f t="shared" si="1423"/>
        <v>1</v>
      </c>
      <c r="JR105" s="899">
        <f>PRODUCT(JM105:JQ105)</f>
        <v>1</v>
      </c>
      <c r="JS105" s="966">
        <f>ROUND(JK105,0)</f>
        <v>1725000</v>
      </c>
      <c r="JT105" s="901">
        <f>JK105-JS105</f>
        <v>0</v>
      </c>
      <c r="JW105" s="958" t="s">
        <v>832</v>
      </c>
      <c r="JX105" s="1012" t="s">
        <v>285</v>
      </c>
      <c r="JY105" s="1013" t="s">
        <v>147</v>
      </c>
      <c r="JZ105" s="1014">
        <v>23</v>
      </c>
      <c r="KA105" s="1015">
        <v>73899.101200000005</v>
      </c>
      <c r="KB105" s="1025">
        <f t="shared" si="1424"/>
        <v>1699679</v>
      </c>
      <c r="KC105" s="1016"/>
      <c r="KD105" s="898">
        <f>IF(EXACT(VLOOKUP(JW105,OFERTA_0,2,FALSE),JX105),1,0)</f>
        <v>1</v>
      </c>
      <c r="KE105" s="898">
        <f>IF(EXACT(VLOOKUP(JW105,OFERTA_0,3,FALSE),JY105),1,0)</f>
        <v>1</v>
      </c>
      <c r="KF105" s="899">
        <f>IF(EXACT(VLOOKUP(JW105,OFERTA_0,4,FALSE),JZ105),1,0)</f>
        <v>1</v>
      </c>
      <c r="KG105" s="899">
        <f t="shared" si="1425"/>
        <v>1</v>
      </c>
      <c r="KH105" s="899">
        <f t="shared" si="1426"/>
        <v>1</v>
      </c>
      <c r="KI105" s="899">
        <f>PRODUCT(KD105:KH105)</f>
        <v>1</v>
      </c>
      <c r="KJ105" s="966">
        <f>ROUND(KB105,0)</f>
        <v>1699679</v>
      </c>
      <c r="KK105" s="901">
        <f>KB105-KJ105</f>
        <v>0</v>
      </c>
      <c r="KN105" s="958" t="s">
        <v>832</v>
      </c>
      <c r="KO105" s="1012" t="s">
        <v>285</v>
      </c>
      <c r="KP105" s="1013" t="s">
        <v>147</v>
      </c>
      <c r="KQ105" s="1014">
        <v>23</v>
      </c>
      <c r="KR105" s="1015">
        <v>86400</v>
      </c>
      <c r="KS105" s="1025">
        <f t="shared" si="1427"/>
        <v>1987200</v>
      </c>
      <c r="KT105" s="1016"/>
      <c r="KU105" s="898">
        <f>IF(EXACT(VLOOKUP(KN105,OFERTA_0,2,FALSE),KO105),1,0)</f>
        <v>1</v>
      </c>
      <c r="KV105" s="898">
        <f>IF(EXACT(VLOOKUP(KN105,OFERTA_0,3,FALSE),KP105),1,0)</f>
        <v>1</v>
      </c>
      <c r="KW105" s="899">
        <f>IF(EXACT(VLOOKUP(KN105,OFERTA_0,4,FALSE),KQ105),1,0)</f>
        <v>1</v>
      </c>
      <c r="KX105" s="899">
        <f t="shared" si="1428"/>
        <v>1</v>
      </c>
      <c r="KY105" s="899">
        <f t="shared" si="1429"/>
        <v>1</v>
      </c>
      <c r="KZ105" s="899">
        <f>PRODUCT(KU105:KY105)</f>
        <v>1</v>
      </c>
      <c r="LA105" s="966">
        <f>ROUND(KS105,0)</f>
        <v>1987200</v>
      </c>
      <c r="LB105" s="901">
        <f>KS105-LA105</f>
        <v>0</v>
      </c>
      <c r="LE105" s="958" t="s">
        <v>832</v>
      </c>
      <c r="LF105" s="1012" t="s">
        <v>285</v>
      </c>
      <c r="LG105" s="1013" t="s">
        <v>147</v>
      </c>
      <c r="LH105" s="1014">
        <v>23</v>
      </c>
      <c r="LI105" s="1021">
        <v>74775</v>
      </c>
      <c r="LJ105" s="1028">
        <f t="shared" si="1430"/>
        <v>1719825</v>
      </c>
      <c r="LK105" s="1016"/>
      <c r="LL105" s="898">
        <f>IF(EXACT(VLOOKUP(LE105,OFERTA_0,2,FALSE),LF105),1,0)</f>
        <v>1</v>
      </c>
      <c r="LM105" s="898">
        <f>IF(EXACT(VLOOKUP(LE105,OFERTA_0,3,FALSE),LG105),1,0)</f>
        <v>1</v>
      </c>
      <c r="LN105" s="899">
        <f>IF(EXACT(VLOOKUP(LE105,OFERTA_0,4,FALSE),LH105),1,0)</f>
        <v>1</v>
      </c>
      <c r="LO105" s="899">
        <f t="shared" si="1431"/>
        <v>1</v>
      </c>
      <c r="LP105" s="899">
        <f t="shared" si="1432"/>
        <v>1</v>
      </c>
      <c r="LQ105" s="899">
        <f>PRODUCT(LL105:LP105)</f>
        <v>1</v>
      </c>
      <c r="LR105" s="966">
        <f>ROUND(LJ105,0)</f>
        <v>1719825</v>
      </c>
      <c r="LS105" s="901">
        <f>LJ105-LR105</f>
        <v>0</v>
      </c>
      <c r="LV105" s="958" t="s">
        <v>832</v>
      </c>
      <c r="LW105" s="1012" t="s">
        <v>285</v>
      </c>
      <c r="LX105" s="1013" t="s">
        <v>147</v>
      </c>
      <c r="LY105" s="1014">
        <v>23</v>
      </c>
      <c r="LZ105" s="1015">
        <v>55250</v>
      </c>
      <c r="MA105" s="1025">
        <f t="shared" si="1433"/>
        <v>1270750</v>
      </c>
      <c r="MB105" s="1016"/>
      <c r="MC105" s="898">
        <f>IF(EXACT(VLOOKUP(LV105,OFERTA_0,2,FALSE),LW105),1,0)</f>
        <v>1</v>
      </c>
      <c r="MD105" s="898">
        <f>IF(EXACT(VLOOKUP(LV105,OFERTA_0,3,FALSE),LX105),1,0)</f>
        <v>1</v>
      </c>
      <c r="ME105" s="899">
        <f>IF(EXACT(VLOOKUP(LV105,OFERTA_0,4,FALSE),LY105),1,0)</f>
        <v>1</v>
      </c>
      <c r="MF105" s="899">
        <f t="shared" si="1434"/>
        <v>1</v>
      </c>
      <c r="MG105" s="899">
        <f t="shared" si="1435"/>
        <v>1</v>
      </c>
      <c r="MH105" s="899">
        <f>PRODUCT(MC105:MG105)</f>
        <v>1</v>
      </c>
      <c r="MI105" s="966">
        <f>ROUND(MA105,0)</f>
        <v>1270750</v>
      </c>
      <c r="MJ105" s="901">
        <f>MA105-MI105</f>
        <v>0</v>
      </c>
      <c r="MM105" s="958" t="s">
        <v>832</v>
      </c>
      <c r="MN105" s="1012" t="s">
        <v>285</v>
      </c>
      <c r="MO105" s="1013" t="s">
        <v>147</v>
      </c>
      <c r="MP105" s="1014">
        <v>23</v>
      </c>
      <c r="MQ105" s="1015">
        <v>115000</v>
      </c>
      <c r="MR105" s="1025">
        <f t="shared" si="1436"/>
        <v>2645000</v>
      </c>
      <c r="MS105" s="1016"/>
      <c r="MT105" s="898">
        <f>IF(EXACT(VLOOKUP(MM105,OFERTA_0,2,FALSE),MN105),1,0)</f>
        <v>1</v>
      </c>
      <c r="MU105" s="898">
        <f>IF(EXACT(VLOOKUP(MM105,OFERTA_0,3,FALSE),MO105),1,0)</f>
        <v>1</v>
      </c>
      <c r="MV105" s="899">
        <f>IF(EXACT(VLOOKUP(MM105,OFERTA_0,4,FALSE),MP105),1,0)</f>
        <v>1</v>
      </c>
      <c r="MW105" s="899">
        <f t="shared" si="1437"/>
        <v>1</v>
      </c>
      <c r="MX105" s="899">
        <f t="shared" si="1438"/>
        <v>1</v>
      </c>
      <c r="MY105" s="899">
        <f>PRODUCT(MT105:MX105)</f>
        <v>1</v>
      </c>
      <c r="MZ105" s="966">
        <f>ROUND(MR105,0)</f>
        <v>2645000</v>
      </c>
      <c r="NA105" s="901">
        <f>MR105-MZ105</f>
        <v>0</v>
      </c>
      <c r="ND105" s="975" t="s">
        <v>832</v>
      </c>
      <c r="NE105" s="976" t="s">
        <v>285</v>
      </c>
      <c r="NF105" s="977" t="s">
        <v>147</v>
      </c>
      <c r="NG105" s="978">
        <v>23</v>
      </c>
      <c r="NH105" s="979">
        <v>42262.11</v>
      </c>
      <c r="NI105" s="980">
        <v>972029</v>
      </c>
      <c r="NJ105" s="1016"/>
      <c r="NK105" s="898">
        <f>IF(EXACT(VLOOKUP(ND105,OFERTA_0,2,FALSE),NE105),1,0)</f>
        <v>1</v>
      </c>
      <c r="NL105" s="898">
        <f>IF(EXACT(VLOOKUP(ND105,OFERTA_0,3,FALSE),NF105),1,0)</f>
        <v>1</v>
      </c>
      <c r="NM105" s="899">
        <f>IF(EXACT(VLOOKUP(ND105,OFERTA_0,4,FALSE),NG105),1,0)</f>
        <v>1</v>
      </c>
      <c r="NN105" s="899">
        <f t="shared" si="1439"/>
        <v>1</v>
      </c>
      <c r="NO105" s="899">
        <f t="shared" si="1440"/>
        <v>1</v>
      </c>
      <c r="NP105" s="899">
        <f>PRODUCT(NK105:NO105)</f>
        <v>1</v>
      </c>
      <c r="NQ105" s="966">
        <f>ROUND(NI105,0)</f>
        <v>972029</v>
      </c>
      <c r="NR105" s="901">
        <f>NI105-NQ105</f>
        <v>0</v>
      </c>
      <c r="NU105" s="981" t="s">
        <v>832</v>
      </c>
      <c r="NV105" s="982" t="s">
        <v>285</v>
      </c>
      <c r="NW105" s="983" t="s">
        <v>147</v>
      </c>
      <c r="NX105" s="984">
        <v>23</v>
      </c>
      <c r="NY105" s="1022">
        <v>42689</v>
      </c>
      <c r="NZ105" s="986">
        <f t="shared" si="1441"/>
        <v>981847</v>
      </c>
      <c r="OA105" s="1016"/>
      <c r="OB105" s="898">
        <f>IF(EXACT(VLOOKUP(NU105,OFERTA_0,2,FALSE),NV105),1,0)</f>
        <v>1</v>
      </c>
      <c r="OC105" s="898">
        <f>IF(EXACT(VLOOKUP(NU105,OFERTA_0,3,FALSE),NW105),1,0)</f>
        <v>1</v>
      </c>
      <c r="OD105" s="899">
        <f>IF(EXACT(VLOOKUP(NU105,OFERTA_0,4,FALSE),NX105),1,0)</f>
        <v>1</v>
      </c>
      <c r="OE105" s="899">
        <f t="shared" si="1442"/>
        <v>1</v>
      </c>
      <c r="OF105" s="899">
        <f t="shared" si="1443"/>
        <v>1</v>
      </c>
      <c r="OG105" s="899">
        <f>PRODUCT(OB105:OF105)</f>
        <v>1</v>
      </c>
      <c r="OH105" s="966">
        <f>ROUND(NZ105,0)</f>
        <v>981847</v>
      </c>
      <c r="OI105" s="901">
        <f>NZ105-OH105</f>
        <v>0</v>
      </c>
      <c r="OL105" s="958" t="s">
        <v>832</v>
      </c>
      <c r="OM105" s="1012" t="s">
        <v>285</v>
      </c>
      <c r="ON105" s="1013" t="s">
        <v>147</v>
      </c>
      <c r="OO105" s="1014">
        <v>23</v>
      </c>
      <c r="OP105" s="1015">
        <v>94826</v>
      </c>
      <c r="OQ105" s="1025">
        <f t="shared" si="1444"/>
        <v>2180998</v>
      </c>
      <c r="OR105" s="1016"/>
      <c r="OS105" s="898">
        <f>IF(EXACT(VLOOKUP(OL105,OFERTA_0,2,FALSE),OM105),1,0)</f>
        <v>1</v>
      </c>
      <c r="OT105" s="898">
        <f>IF(EXACT(VLOOKUP(OL105,OFERTA_0,3,FALSE),ON105),1,0)</f>
        <v>1</v>
      </c>
      <c r="OU105" s="899">
        <f>IF(EXACT(VLOOKUP(OL105,OFERTA_0,4,FALSE),OO105),1,0)</f>
        <v>1</v>
      </c>
      <c r="OV105" s="899">
        <f t="shared" si="1445"/>
        <v>1</v>
      </c>
      <c r="OW105" s="899">
        <f t="shared" si="1446"/>
        <v>1</v>
      </c>
      <c r="OX105" s="899">
        <f>PRODUCT(OS105:OW105)</f>
        <v>1</v>
      </c>
      <c r="OY105" s="966">
        <f>ROUND(OQ105,0)</f>
        <v>2180998</v>
      </c>
      <c r="OZ105" s="901">
        <f>OQ105-OY105</f>
        <v>0</v>
      </c>
      <c r="PC105" s="958" t="s">
        <v>832</v>
      </c>
      <c r="PD105" s="1012" t="s">
        <v>285</v>
      </c>
      <c r="PE105" s="1013" t="s">
        <v>147</v>
      </c>
      <c r="PF105" s="1014">
        <v>23</v>
      </c>
      <c r="PG105" s="1059">
        <v>80275</v>
      </c>
      <c r="PH105" s="1029">
        <v>1846325</v>
      </c>
      <c r="PI105" s="1024"/>
      <c r="PJ105" s="898">
        <f>IF(EXACT(VLOOKUP(PC105,OFERTA_0,2,FALSE),PD105),1,0)</f>
        <v>1</v>
      </c>
      <c r="PK105" s="898">
        <f>IF(EXACT(VLOOKUP(PC105,OFERTA_0,3,FALSE),PE105),1,0)</f>
        <v>1</v>
      </c>
      <c r="PL105" s="899">
        <f>IF(EXACT(VLOOKUP(PC105,OFERTA_0,4,FALSE),PF105),1,0)</f>
        <v>1</v>
      </c>
      <c r="PM105" s="899">
        <f t="shared" si="1447"/>
        <v>1</v>
      </c>
      <c r="PN105" s="899">
        <f t="shared" si="1448"/>
        <v>1</v>
      </c>
      <c r="PO105" s="899">
        <f>PRODUCT(PJ105:PN105)</f>
        <v>1</v>
      </c>
      <c r="PP105" s="966">
        <f>ROUND(PH105,0)</f>
        <v>1846325</v>
      </c>
      <c r="PQ105" s="901">
        <f>PH105-PP105</f>
        <v>0</v>
      </c>
      <c r="PT105" s="958" t="s">
        <v>832</v>
      </c>
      <c r="PU105" s="1012" t="s">
        <v>285</v>
      </c>
      <c r="PV105" s="1013" t="s">
        <v>147</v>
      </c>
      <c r="PW105" s="1014">
        <v>23</v>
      </c>
      <c r="PX105" s="1015">
        <v>82865</v>
      </c>
      <c r="PY105" s="1025">
        <f t="shared" si="1449"/>
        <v>1905895</v>
      </c>
      <c r="PZ105" s="1016"/>
      <c r="QA105" s="898">
        <f>IF(EXACT(VLOOKUP(PT105,OFERTA_0,2,FALSE),PU105),1,0)</f>
        <v>1</v>
      </c>
      <c r="QB105" s="898">
        <f>IF(EXACT(VLOOKUP(PT105,OFERTA_0,3,FALSE),PV105),1,0)</f>
        <v>1</v>
      </c>
      <c r="QC105" s="899">
        <f>IF(EXACT(VLOOKUP(PT105,OFERTA_0,4,FALSE),PW105),1,0)</f>
        <v>1</v>
      </c>
      <c r="QD105" s="899">
        <f t="shared" si="1450"/>
        <v>1</v>
      </c>
      <c r="QE105" s="899">
        <f t="shared" si="1451"/>
        <v>1</v>
      </c>
      <c r="QF105" s="899">
        <f>PRODUCT(QA105:QE105)</f>
        <v>1</v>
      </c>
      <c r="QG105" s="966">
        <f>ROUND(PY105,0)</f>
        <v>1905895</v>
      </c>
      <c r="QH105" s="901">
        <f>PY105-QG105</f>
        <v>0</v>
      </c>
      <c r="QK105" s="958" t="s">
        <v>832</v>
      </c>
      <c r="QL105" s="1012" t="s">
        <v>285</v>
      </c>
      <c r="QM105" s="1013" t="s">
        <v>147</v>
      </c>
      <c r="QN105" s="1014">
        <v>23</v>
      </c>
      <c r="QO105" s="1021">
        <v>75148.874999999985</v>
      </c>
      <c r="QP105" s="1028">
        <f t="shared" si="1452"/>
        <v>1728424</v>
      </c>
      <c r="QQ105" s="1016"/>
      <c r="QR105" s="898">
        <f>IF(EXACT(VLOOKUP(QK105,OFERTA_0,2,FALSE),QL105),1,0)</f>
        <v>1</v>
      </c>
      <c r="QS105" s="898">
        <f>IF(EXACT(VLOOKUP(QK105,OFERTA_0,3,FALSE),QM105),1,0)</f>
        <v>1</v>
      </c>
      <c r="QT105" s="899">
        <f>IF(EXACT(VLOOKUP(QK105,OFERTA_0,4,FALSE),QN105),1,0)</f>
        <v>1</v>
      </c>
      <c r="QU105" s="899">
        <f t="shared" si="1453"/>
        <v>1</v>
      </c>
      <c r="QV105" s="899">
        <f t="shared" si="1454"/>
        <v>1</v>
      </c>
      <c r="QW105" s="899">
        <f>PRODUCT(QR105:QV105)</f>
        <v>1</v>
      </c>
      <c r="QX105" s="966">
        <f>ROUND(QP105,0)</f>
        <v>1728424</v>
      </c>
      <c r="QY105" s="901">
        <f>QP105-QX105</f>
        <v>0</v>
      </c>
      <c r="RB105" s="405"/>
      <c r="RC105" s="406"/>
      <c r="RD105" s="407"/>
      <c r="RE105" s="408"/>
      <c r="RF105" s="409"/>
      <c r="RG105" s="410"/>
      <c r="RH105" s="410"/>
      <c r="RI105" s="898"/>
      <c r="RJ105" s="898"/>
      <c r="RK105" s="934"/>
      <c r="RL105" s="934"/>
      <c r="RM105" s="934"/>
      <c r="RN105" s="934"/>
      <c r="RO105" s="935"/>
      <c r="RP105" s="936"/>
      <c r="RS105" s="405"/>
      <c r="RT105" s="406"/>
      <c r="RU105" s="407"/>
      <c r="RV105" s="408"/>
      <c r="RW105" s="409"/>
      <c r="RX105" s="410"/>
      <c r="RY105" s="410"/>
      <c r="RZ105" s="898"/>
      <c r="SA105" s="898"/>
      <c r="SB105" s="934"/>
      <c r="SC105" s="934"/>
      <c r="SD105" s="934"/>
      <c r="SE105" s="934"/>
      <c r="SF105" s="935"/>
      <c r="SG105" s="936"/>
      <c r="SJ105" s="405"/>
      <c r="SK105" s="406"/>
      <c r="SL105" s="407"/>
      <c r="SM105" s="408"/>
      <c r="SN105" s="409"/>
      <c r="SO105" s="410"/>
      <c r="SP105" s="410"/>
      <c r="SQ105" s="898"/>
      <c r="SR105" s="898"/>
      <c r="SS105" s="934"/>
      <c r="ST105" s="934"/>
      <c r="SU105" s="934"/>
      <c r="SV105" s="934"/>
      <c r="SW105" s="935"/>
      <c r="SX105" s="936"/>
    </row>
    <row r="106" spans="2:518" ht="18.75" thickTop="1" thickBot="1">
      <c r="B106" s="937" t="s">
        <v>833</v>
      </c>
      <c r="C106" s="938" t="s">
        <v>475</v>
      </c>
      <c r="D106" s="939"/>
      <c r="E106" s="940"/>
      <c r="F106" s="941"/>
      <c r="G106" s="942"/>
      <c r="H106" s="1016"/>
      <c r="K106" s="937" t="s">
        <v>833</v>
      </c>
      <c r="L106" s="938" t="s">
        <v>475</v>
      </c>
      <c r="M106" s="939"/>
      <c r="N106" s="940"/>
      <c r="O106" s="941"/>
      <c r="P106" s="942"/>
      <c r="Q106" s="1016"/>
      <c r="R106" s="898"/>
      <c r="S106" s="898"/>
      <c r="T106" s="934"/>
      <c r="U106" s="934"/>
      <c r="V106" s="934"/>
      <c r="W106" s="934"/>
      <c r="X106" s="935"/>
      <c r="Y106" s="936"/>
      <c r="Z106" s="872"/>
      <c r="AA106" s="872"/>
      <c r="AB106" s="937" t="s">
        <v>833</v>
      </c>
      <c r="AC106" s="938" t="s">
        <v>475</v>
      </c>
      <c r="AD106" s="939"/>
      <c r="AE106" s="940"/>
      <c r="AF106" s="941"/>
      <c r="AG106" s="942"/>
      <c r="AH106" s="1016"/>
      <c r="AI106" s="898"/>
      <c r="AJ106" s="898"/>
      <c r="AK106" s="934"/>
      <c r="AL106" s="934"/>
      <c r="AM106" s="934"/>
      <c r="AN106" s="934"/>
      <c r="AO106" s="935"/>
      <c r="AP106" s="936"/>
      <c r="AQ106" s="872"/>
      <c r="AR106" s="872"/>
      <c r="AS106" s="937" t="s">
        <v>833</v>
      </c>
      <c r="AT106" s="1006" t="s">
        <v>475</v>
      </c>
      <c r="AU106" s="939"/>
      <c r="AV106" s="940"/>
      <c r="AW106" s="944"/>
      <c r="AX106" s="945"/>
      <c r="AY106" s="1016"/>
      <c r="AZ106" s="898"/>
      <c r="BA106" s="898"/>
      <c r="BB106" s="934"/>
      <c r="BC106" s="934"/>
      <c r="BD106" s="934"/>
      <c r="BE106" s="934"/>
      <c r="BF106" s="935"/>
      <c r="BG106" s="936"/>
      <c r="BJ106" s="937" t="s">
        <v>833</v>
      </c>
      <c r="BK106" s="938" t="s">
        <v>475</v>
      </c>
      <c r="BL106" s="939"/>
      <c r="BM106" s="940"/>
      <c r="BN106" s="941"/>
      <c r="BO106" s="942"/>
      <c r="BP106" s="1016"/>
      <c r="BQ106" s="898"/>
      <c r="BR106" s="898"/>
      <c r="BS106" s="934"/>
      <c r="BT106" s="934"/>
      <c r="BU106" s="934"/>
      <c r="BV106" s="934"/>
      <c r="BW106" s="935"/>
      <c r="BX106" s="936"/>
      <c r="CA106" s="937" t="s">
        <v>833</v>
      </c>
      <c r="CB106" s="938" t="s">
        <v>475</v>
      </c>
      <c r="CC106" s="939"/>
      <c r="CD106" s="940"/>
      <c r="CE106" s="941"/>
      <c r="CF106" s="942"/>
      <c r="CG106" s="1016"/>
      <c r="CH106" s="898"/>
      <c r="CI106" s="898"/>
      <c r="CJ106" s="934"/>
      <c r="CK106" s="934"/>
      <c r="CL106" s="934"/>
      <c r="CM106" s="934"/>
      <c r="CN106" s="935"/>
      <c r="CO106" s="936"/>
      <c r="CR106" s="937" t="s">
        <v>833</v>
      </c>
      <c r="CS106" s="938" t="s">
        <v>475</v>
      </c>
      <c r="CT106" s="939"/>
      <c r="CU106" s="940"/>
      <c r="CV106" s="941"/>
      <c r="CW106" s="942"/>
      <c r="CX106" s="1016"/>
      <c r="CY106" s="898"/>
      <c r="CZ106" s="898"/>
      <c r="DA106" s="934"/>
      <c r="DB106" s="934"/>
      <c r="DC106" s="934"/>
      <c r="DD106" s="934"/>
      <c r="DE106" s="935"/>
      <c r="DF106" s="936"/>
      <c r="DI106" s="937" t="s">
        <v>833</v>
      </c>
      <c r="DJ106" s="938" t="s">
        <v>475</v>
      </c>
      <c r="DK106" s="939"/>
      <c r="DL106" s="940"/>
      <c r="DM106" s="941"/>
      <c r="DN106" s="942"/>
      <c r="DO106" s="1016"/>
      <c r="DP106" s="898"/>
      <c r="DQ106" s="898"/>
      <c r="DR106" s="934"/>
      <c r="DS106" s="934"/>
      <c r="DT106" s="934"/>
      <c r="DU106" s="934"/>
      <c r="DV106" s="935"/>
      <c r="DW106" s="936"/>
      <c r="DZ106" s="937" t="s">
        <v>833</v>
      </c>
      <c r="EA106" s="938" t="s">
        <v>475</v>
      </c>
      <c r="EB106" s="939"/>
      <c r="EC106" s="940"/>
      <c r="ED106" s="941"/>
      <c r="EE106" s="942"/>
      <c r="EF106" s="1016"/>
      <c r="EG106" s="898"/>
      <c r="EH106" s="898"/>
      <c r="EI106" s="934"/>
      <c r="EJ106" s="934"/>
      <c r="EK106" s="934"/>
      <c r="EL106" s="934"/>
      <c r="EM106" s="935"/>
      <c r="EN106" s="936"/>
      <c r="EQ106" s="937" t="s">
        <v>833</v>
      </c>
      <c r="ER106" s="938" t="s">
        <v>475</v>
      </c>
      <c r="ES106" s="939"/>
      <c r="ET106" s="940"/>
      <c r="EU106" s="941"/>
      <c r="EV106" s="942"/>
      <c r="EW106" s="1016"/>
      <c r="EX106" s="898"/>
      <c r="EY106" s="898"/>
      <c r="EZ106" s="934"/>
      <c r="FA106" s="934"/>
      <c r="FB106" s="934"/>
      <c r="FC106" s="934"/>
      <c r="FD106" s="935"/>
      <c r="FE106" s="936"/>
      <c r="FH106" s="937"/>
      <c r="FI106" s="938"/>
      <c r="FJ106" s="939"/>
      <c r="FK106" s="940"/>
      <c r="FL106" s="941"/>
      <c r="FM106" s="942"/>
      <c r="FN106" s="1016"/>
      <c r="FO106" s="898"/>
      <c r="FP106" s="898"/>
      <c r="FQ106" s="934"/>
      <c r="FR106" s="934"/>
      <c r="FS106" s="934"/>
      <c r="FT106" s="934"/>
      <c r="FU106" s="935"/>
      <c r="FV106" s="936"/>
      <c r="FY106" s="937" t="s">
        <v>833</v>
      </c>
      <c r="FZ106" s="938" t="s">
        <v>475</v>
      </c>
      <c r="GA106" s="939"/>
      <c r="GB106" s="940"/>
      <c r="GC106" s="941"/>
      <c r="GD106" s="942"/>
      <c r="GE106" s="1016"/>
      <c r="GF106" s="898"/>
      <c r="GG106" s="898"/>
      <c r="GH106" s="934"/>
      <c r="GI106" s="934"/>
      <c r="GJ106" s="934"/>
      <c r="GK106" s="934"/>
      <c r="GL106" s="935"/>
      <c r="GM106" s="936"/>
      <c r="GP106" s="937" t="s">
        <v>833</v>
      </c>
      <c r="GQ106" s="938" t="s">
        <v>475</v>
      </c>
      <c r="GR106" s="939"/>
      <c r="GS106" s="940"/>
      <c r="GT106" s="941"/>
      <c r="GU106" s="942"/>
      <c r="GV106" s="1016"/>
      <c r="GW106" s="898"/>
      <c r="GX106" s="898"/>
      <c r="GY106" s="934"/>
      <c r="GZ106" s="934"/>
      <c r="HA106" s="934"/>
      <c r="HB106" s="934"/>
      <c r="HC106" s="935"/>
      <c r="HD106" s="936"/>
      <c r="HG106" s="937" t="s">
        <v>833</v>
      </c>
      <c r="HH106" s="938" t="s">
        <v>475</v>
      </c>
      <c r="HI106" s="939"/>
      <c r="HJ106" s="940"/>
      <c r="HK106" s="941"/>
      <c r="HL106" s="942"/>
      <c r="HM106" s="1016"/>
      <c r="HN106" s="898"/>
      <c r="HO106" s="898"/>
      <c r="HP106" s="934"/>
      <c r="HQ106" s="934"/>
      <c r="HR106" s="934"/>
      <c r="HS106" s="934"/>
      <c r="HT106" s="935"/>
      <c r="HU106" s="936"/>
      <c r="HX106" s="937" t="s">
        <v>833</v>
      </c>
      <c r="HY106" s="938" t="s">
        <v>475</v>
      </c>
      <c r="HZ106" s="939"/>
      <c r="IA106" s="940"/>
      <c r="IB106" s="941"/>
      <c r="IC106" s="942"/>
      <c r="ID106" s="1016"/>
      <c r="IE106" s="898"/>
      <c r="IF106" s="898"/>
      <c r="IG106" s="934"/>
      <c r="IH106" s="934"/>
      <c r="II106" s="934"/>
      <c r="IJ106" s="934"/>
      <c r="IK106" s="935"/>
      <c r="IL106" s="936"/>
      <c r="IO106" s="937" t="s">
        <v>833</v>
      </c>
      <c r="IP106" s="938" t="s">
        <v>475</v>
      </c>
      <c r="IQ106" s="939"/>
      <c r="IR106" s="940"/>
      <c r="IS106" s="941"/>
      <c r="IT106" s="942"/>
      <c r="IU106" s="1016"/>
      <c r="IV106" s="898"/>
      <c r="IW106" s="898"/>
      <c r="IX106" s="934"/>
      <c r="IY106" s="934"/>
      <c r="IZ106" s="934"/>
      <c r="JA106" s="934"/>
      <c r="JB106" s="935"/>
      <c r="JC106" s="936"/>
      <c r="JF106" s="937" t="s">
        <v>833</v>
      </c>
      <c r="JG106" s="938" t="s">
        <v>475</v>
      </c>
      <c r="JH106" s="939"/>
      <c r="JI106" s="940"/>
      <c r="JJ106" s="941"/>
      <c r="JK106" s="942"/>
      <c r="JL106" s="1016"/>
      <c r="JM106" s="898"/>
      <c r="JN106" s="898"/>
      <c r="JO106" s="934"/>
      <c r="JP106" s="934"/>
      <c r="JQ106" s="934"/>
      <c r="JR106" s="934"/>
      <c r="JS106" s="935"/>
      <c r="JT106" s="936"/>
      <c r="JW106" s="937" t="s">
        <v>833</v>
      </c>
      <c r="JX106" s="938" t="s">
        <v>475</v>
      </c>
      <c r="JY106" s="939"/>
      <c r="JZ106" s="940"/>
      <c r="KA106" s="941"/>
      <c r="KB106" s="942"/>
      <c r="KC106" s="1016"/>
      <c r="KD106" s="898"/>
      <c r="KE106" s="898"/>
      <c r="KF106" s="934"/>
      <c r="KG106" s="934"/>
      <c r="KH106" s="934"/>
      <c r="KI106" s="934"/>
      <c r="KJ106" s="935"/>
      <c r="KK106" s="936"/>
      <c r="KN106" s="937" t="s">
        <v>833</v>
      </c>
      <c r="KO106" s="938" t="s">
        <v>475</v>
      </c>
      <c r="KP106" s="939"/>
      <c r="KQ106" s="940"/>
      <c r="KR106" s="941"/>
      <c r="KS106" s="942"/>
      <c r="KT106" s="1016"/>
      <c r="KU106" s="898"/>
      <c r="KV106" s="898"/>
      <c r="KW106" s="934"/>
      <c r="KX106" s="934"/>
      <c r="KY106" s="934"/>
      <c r="KZ106" s="934"/>
      <c r="LA106" s="935"/>
      <c r="LB106" s="936"/>
      <c r="LE106" s="937" t="s">
        <v>833</v>
      </c>
      <c r="LF106" s="938" t="s">
        <v>475</v>
      </c>
      <c r="LG106" s="939"/>
      <c r="LH106" s="940"/>
      <c r="LI106" s="1007">
        <v>0</v>
      </c>
      <c r="LJ106" s="1008"/>
      <c r="LK106" s="1016"/>
      <c r="LL106" s="898"/>
      <c r="LM106" s="898"/>
      <c r="LN106" s="934"/>
      <c r="LO106" s="934"/>
      <c r="LP106" s="934"/>
      <c r="LQ106" s="934"/>
      <c r="LR106" s="935"/>
      <c r="LS106" s="936"/>
      <c r="LV106" s="937" t="s">
        <v>833</v>
      </c>
      <c r="LW106" s="938" t="s">
        <v>475</v>
      </c>
      <c r="LX106" s="939"/>
      <c r="LY106" s="940"/>
      <c r="LZ106" s="941"/>
      <c r="MA106" s="942"/>
      <c r="MB106" s="1016"/>
      <c r="MC106" s="898"/>
      <c r="MD106" s="898"/>
      <c r="ME106" s="934"/>
      <c r="MF106" s="934"/>
      <c r="MG106" s="934"/>
      <c r="MH106" s="934"/>
      <c r="MI106" s="935"/>
      <c r="MJ106" s="936"/>
      <c r="MM106" s="937" t="s">
        <v>833</v>
      </c>
      <c r="MN106" s="938" t="s">
        <v>475</v>
      </c>
      <c r="MO106" s="939"/>
      <c r="MP106" s="940"/>
      <c r="MQ106" s="941"/>
      <c r="MR106" s="942"/>
      <c r="MS106" s="1016"/>
      <c r="MT106" s="898"/>
      <c r="MU106" s="898"/>
      <c r="MV106" s="934"/>
      <c r="MW106" s="934"/>
      <c r="MX106" s="934"/>
      <c r="MY106" s="934"/>
      <c r="MZ106" s="935"/>
      <c r="NA106" s="936"/>
      <c r="ND106" s="946" t="s">
        <v>833</v>
      </c>
      <c r="NE106" s="1009" t="s">
        <v>475</v>
      </c>
      <c r="NF106" s="948"/>
      <c r="NG106" s="949"/>
      <c r="NH106" s="998"/>
      <c r="NI106" s="950"/>
      <c r="NJ106" s="1016"/>
      <c r="NK106" s="898"/>
      <c r="NL106" s="898"/>
      <c r="NM106" s="934"/>
      <c r="NN106" s="934"/>
      <c r="NO106" s="934"/>
      <c r="NP106" s="934"/>
      <c r="NQ106" s="935"/>
      <c r="NR106" s="936"/>
      <c r="NU106" s="951" t="s">
        <v>833</v>
      </c>
      <c r="NV106" s="1010" t="s">
        <v>475</v>
      </c>
      <c r="NW106" s="953"/>
      <c r="NX106" s="954"/>
      <c r="NY106" s="1011"/>
      <c r="NZ106" s="955"/>
      <c r="OA106" s="1016"/>
      <c r="OB106" s="898"/>
      <c r="OC106" s="898"/>
      <c r="OD106" s="934"/>
      <c r="OE106" s="934"/>
      <c r="OF106" s="934"/>
      <c r="OG106" s="934"/>
      <c r="OH106" s="935"/>
      <c r="OI106" s="936"/>
      <c r="OL106" s="937" t="s">
        <v>833</v>
      </c>
      <c r="OM106" s="938" t="s">
        <v>475</v>
      </c>
      <c r="ON106" s="939"/>
      <c r="OO106" s="940"/>
      <c r="OP106" s="941"/>
      <c r="OQ106" s="942"/>
      <c r="OR106" s="1016"/>
      <c r="OS106" s="898"/>
      <c r="OT106" s="898"/>
      <c r="OU106" s="934"/>
      <c r="OV106" s="934"/>
      <c r="OW106" s="934"/>
      <c r="OX106" s="934"/>
      <c r="OY106" s="935"/>
      <c r="OZ106" s="936"/>
      <c r="PC106" s="937" t="s">
        <v>833</v>
      </c>
      <c r="PD106" s="938" t="s">
        <v>475</v>
      </c>
      <c r="PE106" s="939"/>
      <c r="PF106" s="940"/>
      <c r="PG106" s="956"/>
      <c r="PH106" s="957"/>
      <c r="PI106" s="1024"/>
      <c r="PJ106" s="898"/>
      <c r="PK106" s="898"/>
      <c r="PL106" s="934"/>
      <c r="PM106" s="934"/>
      <c r="PN106" s="934"/>
      <c r="PO106" s="934"/>
      <c r="PP106" s="935"/>
      <c r="PQ106" s="936"/>
      <c r="PT106" s="937" t="s">
        <v>833</v>
      </c>
      <c r="PU106" s="938" t="s">
        <v>475</v>
      </c>
      <c r="PV106" s="939"/>
      <c r="PW106" s="940"/>
      <c r="PX106" s="941"/>
      <c r="PY106" s="942"/>
      <c r="PZ106" s="1016"/>
      <c r="QA106" s="898"/>
      <c r="QB106" s="898"/>
      <c r="QC106" s="934"/>
      <c r="QD106" s="934"/>
      <c r="QE106" s="934"/>
      <c r="QF106" s="934"/>
      <c r="QG106" s="935"/>
      <c r="QH106" s="936"/>
      <c r="QK106" s="937" t="s">
        <v>833</v>
      </c>
      <c r="QL106" s="938" t="s">
        <v>475</v>
      </c>
      <c r="QM106" s="939"/>
      <c r="QN106" s="940"/>
      <c r="QO106" s="1007">
        <v>0</v>
      </c>
      <c r="QP106" s="1008"/>
      <c r="QQ106" s="1016"/>
      <c r="QR106" s="898"/>
      <c r="QS106" s="898"/>
      <c r="QT106" s="934"/>
      <c r="QU106" s="934"/>
      <c r="QV106" s="934"/>
      <c r="QW106" s="934"/>
      <c r="QX106" s="935"/>
      <c r="QY106" s="936"/>
      <c r="RB106" s="405"/>
      <c r="RC106" s="406"/>
      <c r="RD106" s="407"/>
      <c r="RE106" s="408"/>
      <c r="RF106" s="409"/>
      <c r="RG106" s="410"/>
      <c r="RH106" s="410"/>
      <c r="RI106" s="898"/>
      <c r="RJ106" s="898"/>
      <c r="RK106" s="934"/>
      <c r="RL106" s="934"/>
      <c r="RM106" s="934"/>
      <c r="RN106" s="934"/>
      <c r="RO106" s="935"/>
      <c r="RP106" s="936"/>
      <c r="RS106" s="405"/>
      <c r="RT106" s="406"/>
      <c r="RU106" s="407"/>
      <c r="RV106" s="408"/>
      <c r="RW106" s="409"/>
      <c r="RX106" s="410"/>
      <c r="RY106" s="410"/>
      <c r="RZ106" s="898"/>
      <c r="SA106" s="898"/>
      <c r="SB106" s="934"/>
      <c r="SC106" s="934"/>
      <c r="SD106" s="934"/>
      <c r="SE106" s="934"/>
      <c r="SF106" s="935"/>
      <c r="SG106" s="936"/>
      <c r="SJ106" s="405"/>
      <c r="SK106" s="406"/>
      <c r="SL106" s="407"/>
      <c r="SM106" s="408"/>
      <c r="SN106" s="409"/>
      <c r="SO106" s="410"/>
      <c r="SP106" s="410"/>
      <c r="SQ106" s="898"/>
      <c r="SR106" s="898"/>
      <c r="SS106" s="934"/>
      <c r="ST106" s="934"/>
      <c r="SU106" s="934"/>
      <c r="SV106" s="934"/>
      <c r="SW106" s="935"/>
      <c r="SX106" s="936"/>
    </row>
    <row r="107" spans="2:518" ht="91.5" thickTop="1" thickBot="1">
      <c r="B107" s="958" t="s">
        <v>834</v>
      </c>
      <c r="C107" s="1030" t="s">
        <v>476</v>
      </c>
      <c r="D107" s="1031" t="s">
        <v>148</v>
      </c>
      <c r="E107" s="1044">
        <f>137+58</f>
        <v>195</v>
      </c>
      <c r="F107" s="1045"/>
      <c r="G107" s="963">
        <f>ROUND(E107*F107,0)</f>
        <v>0</v>
      </c>
      <c r="H107" s="964"/>
      <c r="K107" s="958" t="s">
        <v>834</v>
      </c>
      <c r="L107" s="1030" t="s">
        <v>476</v>
      </c>
      <c r="M107" s="1031" t="s">
        <v>148</v>
      </c>
      <c r="N107" s="1044">
        <f>137+58</f>
        <v>195</v>
      </c>
      <c r="O107" s="1046">
        <v>9670</v>
      </c>
      <c r="P107" s="963">
        <f>ROUND(N107*O107,0)</f>
        <v>1885650</v>
      </c>
      <c r="Q107" s="964"/>
      <c r="R107" s="898">
        <f>IF(EXACT(VLOOKUP(K107,OFERTA_0,2,FALSE),L107),1,0)</f>
        <v>1</v>
      </c>
      <c r="S107" s="898">
        <f>IF(EXACT(VLOOKUP(K107,OFERTA_0,3,FALSE),M107),1,0)</f>
        <v>1</v>
      </c>
      <c r="T107" s="899">
        <f>IF(EXACT(VLOOKUP(K107,OFERTA_0,4,FALSE),N107),1,0)</f>
        <v>1</v>
      </c>
      <c r="U107" s="899">
        <f>IF(O107=0,0,1)</f>
        <v>1</v>
      </c>
      <c r="V107" s="899">
        <f>IF(P107=0,0,1)</f>
        <v>1</v>
      </c>
      <c r="W107" s="899">
        <f>PRODUCT(R107:V107)</f>
        <v>1</v>
      </c>
      <c r="X107" s="966">
        <f>ROUND(P107,0)</f>
        <v>1885650</v>
      </c>
      <c r="Y107" s="901">
        <f>P107-X107</f>
        <v>0</v>
      </c>
      <c r="Z107" s="872"/>
      <c r="AA107" s="872"/>
      <c r="AB107" s="958" t="s">
        <v>834</v>
      </c>
      <c r="AC107" s="1030" t="s">
        <v>476</v>
      </c>
      <c r="AD107" s="1031" t="s">
        <v>148</v>
      </c>
      <c r="AE107" s="1044">
        <f>137+58</f>
        <v>195</v>
      </c>
      <c r="AF107" s="1045">
        <v>19000</v>
      </c>
      <c r="AG107" s="963">
        <f>ROUND(AE107*AF107,0)</f>
        <v>3705000</v>
      </c>
      <c r="AH107" s="964"/>
      <c r="AI107" s="898">
        <f>IF(EXACT(VLOOKUP(AB107,OFERTA_0,2,FALSE),AC107),1,0)</f>
        <v>1</v>
      </c>
      <c r="AJ107" s="898">
        <f>IF(EXACT(VLOOKUP(AB107,OFERTA_0,3,FALSE),AD107),1,0)</f>
        <v>1</v>
      </c>
      <c r="AK107" s="899">
        <f>IF(EXACT(VLOOKUP(AB107,OFERTA_0,4,FALSE),AE107),1,0)</f>
        <v>1</v>
      </c>
      <c r="AL107" s="899">
        <f>IF(AF107=0,0,1)</f>
        <v>1</v>
      </c>
      <c r="AM107" s="899">
        <f>IF(AG107=0,0,1)</f>
        <v>1</v>
      </c>
      <c r="AN107" s="899">
        <f>PRODUCT(AI107:AM107)</f>
        <v>1</v>
      </c>
      <c r="AO107" s="966">
        <f>ROUND(AG107,0)</f>
        <v>3705000</v>
      </c>
      <c r="AP107" s="901">
        <f>AG107-AO107</f>
        <v>0</v>
      </c>
      <c r="AQ107" s="872"/>
      <c r="AR107" s="872"/>
      <c r="AS107" s="958" t="s">
        <v>834</v>
      </c>
      <c r="AT107" s="1035" t="s">
        <v>476</v>
      </c>
      <c r="AU107" s="1031" t="s">
        <v>148</v>
      </c>
      <c r="AV107" s="1044">
        <f>137+58</f>
        <v>195</v>
      </c>
      <c r="AW107" s="1047">
        <v>10000</v>
      </c>
      <c r="AX107" s="969">
        <f>ROUND(AV107*AW107,0)</f>
        <v>1950000</v>
      </c>
      <c r="AY107" s="964"/>
      <c r="AZ107" s="898">
        <f>IF(EXACT(VLOOKUP(AS107,OFERTA_0,2,FALSE),AT107),1,0)</f>
        <v>1</v>
      </c>
      <c r="BA107" s="898">
        <f>IF(EXACT(VLOOKUP(AS107,OFERTA_0,3,FALSE),AU107),1,0)</f>
        <v>1</v>
      </c>
      <c r="BB107" s="899">
        <f>IF(EXACT(VLOOKUP(AS107,OFERTA_0,4,FALSE),AV107),1,0)</f>
        <v>1</v>
      </c>
      <c r="BC107" s="899">
        <f>IF(AW107=0,0,1)</f>
        <v>1</v>
      </c>
      <c r="BD107" s="899">
        <f>IF(AX107=0,0,1)</f>
        <v>1</v>
      </c>
      <c r="BE107" s="899">
        <f>PRODUCT(AZ107:BD107)</f>
        <v>1</v>
      </c>
      <c r="BF107" s="966">
        <f>ROUND(AX107,0)</f>
        <v>1950000</v>
      </c>
      <c r="BG107" s="901">
        <f>AX107-BF107</f>
        <v>0</v>
      </c>
      <c r="BJ107" s="958" t="s">
        <v>834</v>
      </c>
      <c r="BK107" s="1030" t="s">
        <v>476</v>
      </c>
      <c r="BL107" s="1031" t="s">
        <v>148</v>
      </c>
      <c r="BM107" s="1044">
        <f>137+58</f>
        <v>195</v>
      </c>
      <c r="BN107" s="1045">
        <v>15000</v>
      </c>
      <c r="BO107" s="963">
        <f>ROUND(BM107*BN107,0)</f>
        <v>2925000</v>
      </c>
      <c r="BP107" s="964"/>
      <c r="BQ107" s="898">
        <f>IF(EXACT(VLOOKUP(BJ107,OFERTA_0,2,FALSE),BK107),1,0)</f>
        <v>1</v>
      </c>
      <c r="BR107" s="898">
        <f>IF(EXACT(VLOOKUP(BJ107,OFERTA_0,3,FALSE),BL107),1,0)</f>
        <v>1</v>
      </c>
      <c r="BS107" s="899">
        <f>IF(EXACT(VLOOKUP(BJ107,OFERTA_0,4,FALSE),BM107),1,0)</f>
        <v>1</v>
      </c>
      <c r="BT107" s="899">
        <f>IF(BN107=0,0,1)</f>
        <v>1</v>
      </c>
      <c r="BU107" s="899">
        <f>IF(BO107=0,0,1)</f>
        <v>1</v>
      </c>
      <c r="BV107" s="899">
        <f>PRODUCT(BQ107:BU107)</f>
        <v>1</v>
      </c>
      <c r="BW107" s="966">
        <f>ROUND(BO107,0)</f>
        <v>2925000</v>
      </c>
      <c r="BX107" s="901">
        <f>BO107-BW107</f>
        <v>0</v>
      </c>
      <c r="CA107" s="958" t="s">
        <v>834</v>
      </c>
      <c r="CB107" s="1030" t="s">
        <v>476</v>
      </c>
      <c r="CC107" s="1031" t="s">
        <v>148</v>
      </c>
      <c r="CD107" s="1044">
        <f>137+58</f>
        <v>195</v>
      </c>
      <c r="CE107" s="1045">
        <v>11011</v>
      </c>
      <c r="CF107" s="963">
        <f>ROUND(CD107*CE107,0)</f>
        <v>2147145</v>
      </c>
      <c r="CG107" s="964"/>
      <c r="CH107" s="898">
        <f>IF(EXACT(VLOOKUP(CA107,OFERTA_0,2,FALSE),CB107),1,0)</f>
        <v>1</v>
      </c>
      <c r="CI107" s="898">
        <f>IF(EXACT(VLOOKUP(CA107,OFERTA_0,3,FALSE),CC107),1,0)</f>
        <v>1</v>
      </c>
      <c r="CJ107" s="899">
        <f>IF(EXACT(VLOOKUP(CA107,OFERTA_0,4,FALSE),CD107),1,0)</f>
        <v>1</v>
      </c>
      <c r="CK107" s="899">
        <f>IF(CE107=0,0,1)</f>
        <v>1</v>
      </c>
      <c r="CL107" s="899">
        <f>IF(CF107=0,0,1)</f>
        <v>1</v>
      </c>
      <c r="CM107" s="899">
        <f>PRODUCT(CH107:CL107)</f>
        <v>1</v>
      </c>
      <c r="CN107" s="966">
        <f>ROUND(CF107,0)</f>
        <v>2147145</v>
      </c>
      <c r="CO107" s="901">
        <f>CF107-CN107</f>
        <v>0</v>
      </c>
      <c r="CR107" s="958" t="s">
        <v>834</v>
      </c>
      <c r="CS107" s="1030" t="s">
        <v>476</v>
      </c>
      <c r="CT107" s="1031" t="s">
        <v>148</v>
      </c>
      <c r="CU107" s="1044">
        <f>137+58</f>
        <v>195</v>
      </c>
      <c r="CV107" s="1045">
        <v>36000</v>
      </c>
      <c r="CW107" s="963">
        <f>ROUND(CU107*CV107,0)</f>
        <v>7020000</v>
      </c>
      <c r="CX107" s="964"/>
      <c r="CY107" s="898">
        <f>IF(EXACT(VLOOKUP(CR107,OFERTA_0,2,FALSE),CS107),1,0)</f>
        <v>1</v>
      </c>
      <c r="CZ107" s="898">
        <f>IF(EXACT(VLOOKUP(CR107,OFERTA_0,3,FALSE),CT107),1,0)</f>
        <v>1</v>
      </c>
      <c r="DA107" s="899">
        <f>IF(EXACT(VLOOKUP(CR107,OFERTA_0,4,FALSE),CU107),1,0)</f>
        <v>1</v>
      </c>
      <c r="DB107" s="899">
        <f>IF(CV107=0,0,1)</f>
        <v>1</v>
      </c>
      <c r="DC107" s="899">
        <f>IF(CW107=0,0,1)</f>
        <v>1</v>
      </c>
      <c r="DD107" s="899">
        <f>PRODUCT(CY107:DC107)</f>
        <v>1</v>
      </c>
      <c r="DE107" s="966">
        <f>ROUND(CW107,0)</f>
        <v>7020000</v>
      </c>
      <c r="DF107" s="901">
        <f>CW107-DE107</f>
        <v>0</v>
      </c>
      <c r="DI107" s="958" t="s">
        <v>834</v>
      </c>
      <c r="DJ107" s="1030" t="s">
        <v>476</v>
      </c>
      <c r="DK107" s="1031" t="s">
        <v>148</v>
      </c>
      <c r="DL107" s="1044">
        <f>137+58</f>
        <v>195</v>
      </c>
      <c r="DM107" s="1045">
        <v>11145</v>
      </c>
      <c r="DN107" s="963">
        <f>ROUND(DL107*DM107,0)</f>
        <v>2173275</v>
      </c>
      <c r="DO107" s="964"/>
      <c r="DP107" s="898">
        <f>IF(EXACT(VLOOKUP(DI107,OFERTA_0,2,FALSE),DJ107),1,0)</f>
        <v>1</v>
      </c>
      <c r="DQ107" s="898">
        <f>IF(EXACT(VLOOKUP(DI107,OFERTA_0,3,FALSE),DK107),1,0)</f>
        <v>1</v>
      </c>
      <c r="DR107" s="899">
        <f>IF(EXACT(VLOOKUP(DI107,OFERTA_0,4,FALSE),DL107),1,0)</f>
        <v>1</v>
      </c>
      <c r="DS107" s="899">
        <f>IF(DM107=0,0,1)</f>
        <v>1</v>
      </c>
      <c r="DT107" s="899">
        <f>IF(DN107=0,0,1)</f>
        <v>1</v>
      </c>
      <c r="DU107" s="899">
        <f>PRODUCT(DP107:DT107)</f>
        <v>1</v>
      </c>
      <c r="DV107" s="966">
        <f>ROUND(DN107,0)</f>
        <v>2173275</v>
      </c>
      <c r="DW107" s="901">
        <f>DN107-DV107</f>
        <v>0</v>
      </c>
      <c r="DZ107" s="958" t="s">
        <v>834</v>
      </c>
      <c r="EA107" s="1030" t="s">
        <v>476</v>
      </c>
      <c r="EB107" s="1031" t="s">
        <v>148</v>
      </c>
      <c r="EC107" s="1044">
        <f>137+58</f>
        <v>195</v>
      </c>
      <c r="ED107" s="1045">
        <v>39750</v>
      </c>
      <c r="EE107" s="963">
        <f>ROUND(EC107*ED107,0)</f>
        <v>7751250</v>
      </c>
      <c r="EF107" s="964"/>
      <c r="EG107" s="898">
        <f>IF(EXACT(VLOOKUP(DZ107,OFERTA_0,2,FALSE),EA107),1,0)</f>
        <v>1</v>
      </c>
      <c r="EH107" s="898">
        <f>IF(EXACT(VLOOKUP(DZ107,OFERTA_0,3,FALSE),EB107),1,0)</f>
        <v>1</v>
      </c>
      <c r="EI107" s="899">
        <f>IF(EXACT(VLOOKUP(DZ107,OFERTA_0,4,FALSE),EC107),1,0)</f>
        <v>1</v>
      </c>
      <c r="EJ107" s="899">
        <f>IF(ED107=0,0,1)</f>
        <v>1</v>
      </c>
      <c r="EK107" s="899">
        <f>IF(EE107=0,0,1)</f>
        <v>1</v>
      </c>
      <c r="EL107" s="899">
        <f>PRODUCT(EG107:EK107)</f>
        <v>1</v>
      </c>
      <c r="EM107" s="966">
        <f>ROUND(EE107,0)</f>
        <v>7751250</v>
      </c>
      <c r="EN107" s="901">
        <f>EE107-EM107</f>
        <v>0</v>
      </c>
      <c r="EQ107" s="958" t="s">
        <v>834</v>
      </c>
      <c r="ER107" s="1030" t="s">
        <v>476</v>
      </c>
      <c r="ES107" s="1031" t="s">
        <v>148</v>
      </c>
      <c r="ET107" s="1044">
        <f>137+58</f>
        <v>195</v>
      </c>
      <c r="EU107" s="1045">
        <v>11100</v>
      </c>
      <c r="EV107" s="963">
        <f>ROUND(ET107*EU107,0)</f>
        <v>2164500</v>
      </c>
      <c r="EW107" s="964"/>
      <c r="EX107" s="898">
        <f>IF(EXACT(VLOOKUP(EQ107,OFERTA_0,2,FALSE),ER107),1,0)</f>
        <v>1</v>
      </c>
      <c r="EY107" s="898">
        <f>IF(EXACT(VLOOKUP(EQ107,OFERTA_0,3,FALSE),ES107),1,0)</f>
        <v>1</v>
      </c>
      <c r="EZ107" s="899">
        <f>IF(EXACT(VLOOKUP(EQ107,OFERTA_0,4,FALSE),ET107),1,0)</f>
        <v>1</v>
      </c>
      <c r="FA107" s="899">
        <f>IF(EU107=0,0,1)</f>
        <v>1</v>
      </c>
      <c r="FB107" s="899">
        <f>IF(EV107=0,0,1)</f>
        <v>1</v>
      </c>
      <c r="FC107" s="899">
        <f>PRODUCT(EX107:FB107)</f>
        <v>1</v>
      </c>
      <c r="FD107" s="966">
        <f>ROUND(EV107,0)</f>
        <v>2164500</v>
      </c>
      <c r="FE107" s="901">
        <f>EV107-FD107</f>
        <v>0</v>
      </c>
      <c r="FH107" s="958"/>
      <c r="FI107" s="1030"/>
      <c r="FJ107" s="1031"/>
      <c r="FK107" s="1044"/>
      <c r="FL107" s="1045"/>
      <c r="FM107" s="963">
        <f>ROUND(FK107*FL107,0)</f>
        <v>0</v>
      </c>
      <c r="FN107" s="964"/>
      <c r="FO107" s="898" t="e">
        <f>IF(EXACT(VLOOKUP(FH107,OFERTA_0,2,FALSE),FI107),1,0)</f>
        <v>#N/A</v>
      </c>
      <c r="FP107" s="898" t="e">
        <f>IF(EXACT(VLOOKUP(FH107,OFERTA_0,3,FALSE),FJ107),1,0)</f>
        <v>#N/A</v>
      </c>
      <c r="FQ107" s="899" t="e">
        <f>IF(EXACT(VLOOKUP(FH107,OFERTA_0,4,FALSE),FK107),1,0)</f>
        <v>#N/A</v>
      </c>
      <c r="FR107" s="899">
        <f>IF(FL107=0,0,1)</f>
        <v>0</v>
      </c>
      <c r="FS107" s="899">
        <f>IF(FM107=0,0,1)</f>
        <v>0</v>
      </c>
      <c r="FT107" s="899" t="e">
        <f>PRODUCT(FO107:FS107)</f>
        <v>#N/A</v>
      </c>
      <c r="FU107" s="966">
        <f>ROUND(FM107,0)</f>
        <v>0</v>
      </c>
      <c r="FV107" s="901">
        <f>FM107-FU107</f>
        <v>0</v>
      </c>
      <c r="FY107" s="958" t="s">
        <v>834</v>
      </c>
      <c r="FZ107" s="1030" t="s">
        <v>476</v>
      </c>
      <c r="GA107" s="1031" t="s">
        <v>148</v>
      </c>
      <c r="GB107" s="1044">
        <f>137+58</f>
        <v>195</v>
      </c>
      <c r="GC107" s="1046">
        <v>10100</v>
      </c>
      <c r="GD107" s="963">
        <f>ROUND(GB107*GC107,0)</f>
        <v>1969500</v>
      </c>
      <c r="GE107" s="964"/>
      <c r="GF107" s="898">
        <f>IF(EXACT(VLOOKUP(FY107,OFERTA_0,2,FALSE),FZ107),1,0)</f>
        <v>1</v>
      </c>
      <c r="GG107" s="898">
        <f>IF(EXACT(VLOOKUP(FY107,OFERTA_0,3,FALSE),GA107),1,0)</f>
        <v>1</v>
      </c>
      <c r="GH107" s="899">
        <f>IF(EXACT(VLOOKUP(FY107,OFERTA_0,4,FALSE),GB107),1,0)</f>
        <v>1</v>
      </c>
      <c r="GI107" s="899">
        <f>IF(GC107=0,0,1)</f>
        <v>1</v>
      </c>
      <c r="GJ107" s="899">
        <f>IF(GD107=0,0,1)</f>
        <v>1</v>
      </c>
      <c r="GK107" s="899">
        <f>PRODUCT(GF107:GJ107)</f>
        <v>1</v>
      </c>
      <c r="GL107" s="966">
        <f>ROUND(GD107,0)</f>
        <v>1969500</v>
      </c>
      <c r="GM107" s="901">
        <f>GD107-GL107</f>
        <v>0</v>
      </c>
      <c r="GP107" s="958" t="s">
        <v>834</v>
      </c>
      <c r="GQ107" s="1030" t="s">
        <v>476</v>
      </c>
      <c r="GR107" s="1031" t="s">
        <v>148</v>
      </c>
      <c r="GS107" s="1044">
        <f>137+58</f>
        <v>195</v>
      </c>
      <c r="GT107" s="1045">
        <v>11080</v>
      </c>
      <c r="GU107" s="963">
        <f>ROUND(GS107*GT107,0)</f>
        <v>2160600</v>
      </c>
      <c r="GV107" s="964"/>
      <c r="GW107" s="898">
        <f>IF(EXACT(VLOOKUP(GP107,OFERTA_0,2,FALSE),GQ107),1,0)</f>
        <v>1</v>
      </c>
      <c r="GX107" s="898">
        <f>IF(EXACT(VLOOKUP(GP107,OFERTA_0,3,FALSE),GR107),1,0)</f>
        <v>1</v>
      </c>
      <c r="GY107" s="899">
        <f>IF(EXACT(VLOOKUP(GP107,OFERTA_0,4,FALSE),GS107),1,0)</f>
        <v>1</v>
      </c>
      <c r="GZ107" s="899">
        <f>IF(GT107=0,0,1)</f>
        <v>1</v>
      </c>
      <c r="HA107" s="899">
        <f>IF(GU107=0,0,1)</f>
        <v>1</v>
      </c>
      <c r="HB107" s="899">
        <f>PRODUCT(GW107:HA107)</f>
        <v>1</v>
      </c>
      <c r="HC107" s="966">
        <f>ROUND(GU107,0)</f>
        <v>2160600</v>
      </c>
      <c r="HD107" s="901">
        <f>GU107-HC107</f>
        <v>0</v>
      </c>
      <c r="HG107" s="958" t="s">
        <v>834</v>
      </c>
      <c r="HH107" s="1030" t="s">
        <v>476</v>
      </c>
      <c r="HI107" s="1031" t="s">
        <v>148</v>
      </c>
      <c r="HJ107" s="1044">
        <f>137+58</f>
        <v>195</v>
      </c>
      <c r="HK107" s="1045">
        <v>16126</v>
      </c>
      <c r="HL107" s="963">
        <f>ROUND(HJ107*HK107,0)</f>
        <v>3144570</v>
      </c>
      <c r="HM107" s="964"/>
      <c r="HN107" s="898">
        <f>IF(EXACT(VLOOKUP(HG107,OFERTA_0,2,FALSE),HH107),1,0)</f>
        <v>1</v>
      </c>
      <c r="HO107" s="898">
        <f>IF(EXACT(VLOOKUP(HG107,OFERTA_0,3,FALSE),HI107),1,0)</f>
        <v>1</v>
      </c>
      <c r="HP107" s="899">
        <f>IF(EXACT(VLOOKUP(HG107,OFERTA_0,4,FALSE),HJ107),1,0)</f>
        <v>1</v>
      </c>
      <c r="HQ107" s="899">
        <f>IF(HK107=0,0,1)</f>
        <v>1</v>
      </c>
      <c r="HR107" s="899">
        <f>IF(HL107=0,0,1)</f>
        <v>1</v>
      </c>
      <c r="HS107" s="899">
        <f>PRODUCT(HN107:HR107)</f>
        <v>1</v>
      </c>
      <c r="HT107" s="966">
        <f>ROUND(HL107,0)</f>
        <v>3144570</v>
      </c>
      <c r="HU107" s="901">
        <f>HL107-HT107</f>
        <v>0</v>
      </c>
      <c r="HX107" s="958" t="s">
        <v>834</v>
      </c>
      <c r="HY107" s="1030" t="s">
        <v>476</v>
      </c>
      <c r="HZ107" s="1031" t="s">
        <v>148</v>
      </c>
      <c r="IA107" s="1044">
        <f>137+58</f>
        <v>195</v>
      </c>
      <c r="IB107" s="1048">
        <v>32120</v>
      </c>
      <c r="IC107" s="972">
        <f>ROUND(IA107*IB107,0)</f>
        <v>6263400</v>
      </c>
      <c r="ID107" s="964"/>
      <c r="IE107" s="898">
        <f>IF(EXACT(VLOOKUP(HX107,OFERTA_0,2,FALSE),HY107),1,0)</f>
        <v>1</v>
      </c>
      <c r="IF107" s="898">
        <f>IF(EXACT(VLOOKUP(HX107,OFERTA_0,3,FALSE),HZ107),1,0)</f>
        <v>1</v>
      </c>
      <c r="IG107" s="899">
        <f>IF(EXACT(VLOOKUP(HX107,OFERTA_0,4,FALSE),IA107),1,0)</f>
        <v>1</v>
      </c>
      <c r="IH107" s="899">
        <f>IF(IB107=0,0,1)</f>
        <v>1</v>
      </c>
      <c r="II107" s="899">
        <f>IF(IC107=0,0,1)</f>
        <v>1</v>
      </c>
      <c r="IJ107" s="899">
        <f>PRODUCT(IE107:II107)</f>
        <v>1</v>
      </c>
      <c r="IK107" s="966">
        <f>ROUND(IC107,0)</f>
        <v>6263400</v>
      </c>
      <c r="IL107" s="901">
        <f>IC107-IK107</f>
        <v>0</v>
      </c>
      <c r="IO107" s="958" t="s">
        <v>834</v>
      </c>
      <c r="IP107" s="1030" t="s">
        <v>476</v>
      </c>
      <c r="IQ107" s="1031" t="s">
        <v>148</v>
      </c>
      <c r="IR107" s="1044">
        <f>137+58</f>
        <v>195</v>
      </c>
      <c r="IS107" s="1045">
        <v>32900</v>
      </c>
      <c r="IT107" s="963">
        <f>ROUND(IR107*IS107,0)</f>
        <v>6415500</v>
      </c>
      <c r="IU107" s="964"/>
      <c r="IV107" s="898">
        <f>IF(EXACT(VLOOKUP(IO107,OFERTA_0,2,FALSE),IP107),1,0)</f>
        <v>1</v>
      </c>
      <c r="IW107" s="898">
        <f>IF(EXACT(VLOOKUP(IO107,OFERTA_0,3,FALSE),IQ107),1,0)</f>
        <v>1</v>
      </c>
      <c r="IX107" s="899">
        <f>IF(EXACT(VLOOKUP(IO107,OFERTA_0,4,FALSE),IR107),1,0)</f>
        <v>1</v>
      </c>
      <c r="IY107" s="899">
        <f>IF(IS107=0,0,1)</f>
        <v>1</v>
      </c>
      <c r="IZ107" s="899">
        <f>IF(IT107=0,0,1)</f>
        <v>1</v>
      </c>
      <c r="JA107" s="899">
        <f>PRODUCT(IV107:IZ107)</f>
        <v>1</v>
      </c>
      <c r="JB107" s="966">
        <f>ROUND(IT107,0)</f>
        <v>6415500</v>
      </c>
      <c r="JC107" s="901">
        <f>IT107-JB107</f>
        <v>0</v>
      </c>
      <c r="JF107" s="958" t="s">
        <v>834</v>
      </c>
      <c r="JG107" s="1030" t="s">
        <v>476</v>
      </c>
      <c r="JH107" s="1031" t="s">
        <v>148</v>
      </c>
      <c r="JI107" s="1044">
        <f>137+58</f>
        <v>195</v>
      </c>
      <c r="JJ107" s="1045">
        <v>12000</v>
      </c>
      <c r="JK107" s="963">
        <f>ROUND(JI107*JJ107,0)</f>
        <v>2340000</v>
      </c>
      <c r="JL107" s="964"/>
      <c r="JM107" s="898">
        <f>IF(EXACT(VLOOKUP(JF107,OFERTA_0,2,FALSE),JG107),1,0)</f>
        <v>1</v>
      </c>
      <c r="JN107" s="898">
        <f>IF(EXACT(VLOOKUP(JF107,OFERTA_0,3,FALSE),JH107),1,0)</f>
        <v>1</v>
      </c>
      <c r="JO107" s="899">
        <f>IF(EXACT(VLOOKUP(JF107,OFERTA_0,4,FALSE),JI107),1,0)</f>
        <v>1</v>
      </c>
      <c r="JP107" s="899">
        <f>IF(JJ107=0,0,1)</f>
        <v>1</v>
      </c>
      <c r="JQ107" s="899">
        <f>IF(JK107=0,0,1)</f>
        <v>1</v>
      </c>
      <c r="JR107" s="899">
        <f>PRODUCT(JM107:JQ107)</f>
        <v>1</v>
      </c>
      <c r="JS107" s="966">
        <f>ROUND(JK107,0)</f>
        <v>2340000</v>
      </c>
      <c r="JT107" s="901">
        <f>JK107-JS107</f>
        <v>0</v>
      </c>
      <c r="JW107" s="958" t="s">
        <v>834</v>
      </c>
      <c r="JX107" s="1030" t="s">
        <v>476</v>
      </c>
      <c r="JY107" s="1031" t="s">
        <v>148</v>
      </c>
      <c r="JZ107" s="1044">
        <f>137+58</f>
        <v>195</v>
      </c>
      <c r="KA107" s="1045">
        <v>9998.1276000000016</v>
      </c>
      <c r="KB107" s="963">
        <f>ROUND(JZ107*KA107,0)</f>
        <v>1949635</v>
      </c>
      <c r="KC107" s="964"/>
      <c r="KD107" s="898">
        <f>IF(EXACT(VLOOKUP(JW107,OFERTA_0,2,FALSE),JX107),1,0)</f>
        <v>1</v>
      </c>
      <c r="KE107" s="898">
        <f>IF(EXACT(VLOOKUP(JW107,OFERTA_0,3,FALSE),JY107),1,0)</f>
        <v>1</v>
      </c>
      <c r="KF107" s="899">
        <f>IF(EXACT(VLOOKUP(JW107,OFERTA_0,4,FALSE),JZ107),1,0)</f>
        <v>1</v>
      </c>
      <c r="KG107" s="899">
        <f>IF(KA107=0,0,1)</f>
        <v>1</v>
      </c>
      <c r="KH107" s="899">
        <f>IF(KB107=0,0,1)</f>
        <v>1</v>
      </c>
      <c r="KI107" s="899">
        <f>PRODUCT(KD107:KH107)</f>
        <v>1</v>
      </c>
      <c r="KJ107" s="966">
        <f>ROUND(KB107,0)</f>
        <v>1949635</v>
      </c>
      <c r="KK107" s="901">
        <f>KB107-KJ107</f>
        <v>0</v>
      </c>
      <c r="KN107" s="958" t="s">
        <v>834</v>
      </c>
      <c r="KO107" s="1030" t="s">
        <v>476</v>
      </c>
      <c r="KP107" s="1031" t="s">
        <v>148</v>
      </c>
      <c r="KQ107" s="1044">
        <f>137+58</f>
        <v>195</v>
      </c>
      <c r="KR107" s="1045">
        <v>35600</v>
      </c>
      <c r="KS107" s="963">
        <f>ROUND(KQ107*KR107,0)</f>
        <v>6942000</v>
      </c>
      <c r="KT107" s="964"/>
      <c r="KU107" s="898">
        <f>IF(EXACT(VLOOKUP(KN107,OFERTA_0,2,FALSE),KO107),1,0)</f>
        <v>1</v>
      </c>
      <c r="KV107" s="898">
        <f>IF(EXACT(VLOOKUP(KN107,OFERTA_0,3,FALSE),KP107),1,0)</f>
        <v>1</v>
      </c>
      <c r="KW107" s="899">
        <f>IF(EXACT(VLOOKUP(KN107,OFERTA_0,4,FALSE),KQ107),1,0)</f>
        <v>1</v>
      </c>
      <c r="KX107" s="899">
        <f>IF(KR107=0,0,1)</f>
        <v>1</v>
      </c>
      <c r="KY107" s="899">
        <f>IF(KS107=0,0,1)</f>
        <v>1</v>
      </c>
      <c r="KZ107" s="899">
        <f>PRODUCT(KU107:KY107)</f>
        <v>1</v>
      </c>
      <c r="LA107" s="966">
        <f>ROUND(KS107,0)</f>
        <v>6942000</v>
      </c>
      <c r="LB107" s="901">
        <f>KS107-LA107</f>
        <v>0</v>
      </c>
      <c r="LE107" s="958" t="s">
        <v>834</v>
      </c>
      <c r="LF107" s="1030" t="s">
        <v>476</v>
      </c>
      <c r="LG107" s="1031" t="s">
        <v>148</v>
      </c>
      <c r="LH107" s="1044">
        <f>137+58</f>
        <v>195</v>
      </c>
      <c r="LI107" s="1049">
        <v>27916</v>
      </c>
      <c r="LJ107" s="974">
        <f>ROUND(LH107*LI107,0)</f>
        <v>5443620</v>
      </c>
      <c r="LK107" s="964"/>
      <c r="LL107" s="898">
        <f>IF(EXACT(VLOOKUP(LE107,OFERTA_0,2,FALSE),LF107),1,0)</f>
        <v>1</v>
      </c>
      <c r="LM107" s="898">
        <f>IF(EXACT(VLOOKUP(LE107,OFERTA_0,3,FALSE),LG107),1,0)</f>
        <v>1</v>
      </c>
      <c r="LN107" s="899">
        <f>IF(EXACT(VLOOKUP(LE107,OFERTA_0,4,FALSE),LH107),1,0)</f>
        <v>1</v>
      </c>
      <c r="LO107" s="899">
        <f>IF(LI107=0,0,1)</f>
        <v>1</v>
      </c>
      <c r="LP107" s="899">
        <f>IF(LJ107=0,0,1)</f>
        <v>1</v>
      </c>
      <c r="LQ107" s="899">
        <f>PRODUCT(LL107:LP107)</f>
        <v>1</v>
      </c>
      <c r="LR107" s="966">
        <f>ROUND(LJ107,0)</f>
        <v>5443620</v>
      </c>
      <c r="LS107" s="901">
        <f>LJ107-LR107</f>
        <v>0</v>
      </c>
      <c r="LV107" s="958" t="s">
        <v>834</v>
      </c>
      <c r="LW107" s="1030" t="s">
        <v>476</v>
      </c>
      <c r="LX107" s="1031" t="s">
        <v>148</v>
      </c>
      <c r="LY107" s="1044">
        <f>137+58</f>
        <v>195</v>
      </c>
      <c r="LZ107" s="1045">
        <v>14950</v>
      </c>
      <c r="MA107" s="963">
        <f>ROUND(LY107*LZ107,0)</f>
        <v>2915250</v>
      </c>
      <c r="MB107" s="964"/>
      <c r="MC107" s="898">
        <f>IF(EXACT(VLOOKUP(LV107,OFERTA_0,2,FALSE),LW107),1,0)</f>
        <v>1</v>
      </c>
      <c r="MD107" s="898">
        <f>IF(EXACT(VLOOKUP(LV107,OFERTA_0,3,FALSE),LX107),1,0)</f>
        <v>1</v>
      </c>
      <c r="ME107" s="899">
        <f>IF(EXACT(VLOOKUP(LV107,OFERTA_0,4,FALSE),LY107),1,0)</f>
        <v>1</v>
      </c>
      <c r="MF107" s="899">
        <f>IF(LZ107=0,0,1)</f>
        <v>1</v>
      </c>
      <c r="MG107" s="899">
        <f>IF(MA107=0,0,1)</f>
        <v>1</v>
      </c>
      <c r="MH107" s="899">
        <f>PRODUCT(MC107:MG107)</f>
        <v>1</v>
      </c>
      <c r="MI107" s="966">
        <f>ROUND(MA107,0)</f>
        <v>2915250</v>
      </c>
      <c r="MJ107" s="901">
        <f>MA107-MI107</f>
        <v>0</v>
      </c>
      <c r="MM107" s="958" t="s">
        <v>834</v>
      </c>
      <c r="MN107" s="1030" t="s">
        <v>476</v>
      </c>
      <c r="MO107" s="1031" t="s">
        <v>148</v>
      </c>
      <c r="MP107" s="1044">
        <f>137+58</f>
        <v>195</v>
      </c>
      <c r="MQ107" s="1045">
        <v>35000</v>
      </c>
      <c r="MR107" s="963">
        <f>ROUND(MP107*MQ107,0)</f>
        <v>6825000</v>
      </c>
      <c r="MS107" s="964"/>
      <c r="MT107" s="898">
        <f>IF(EXACT(VLOOKUP(MM107,OFERTA_0,2,FALSE),MN107),1,0)</f>
        <v>1</v>
      </c>
      <c r="MU107" s="898">
        <f>IF(EXACT(VLOOKUP(MM107,OFERTA_0,3,FALSE),MO107),1,0)</f>
        <v>1</v>
      </c>
      <c r="MV107" s="899">
        <f>IF(EXACT(VLOOKUP(MM107,OFERTA_0,4,FALSE),MP107),1,0)</f>
        <v>1</v>
      </c>
      <c r="MW107" s="899">
        <f>IF(MQ107=0,0,1)</f>
        <v>1</v>
      </c>
      <c r="MX107" s="899">
        <f>IF(MR107=0,0,1)</f>
        <v>1</v>
      </c>
      <c r="MY107" s="899">
        <f>PRODUCT(MT107:MX107)</f>
        <v>1</v>
      </c>
      <c r="MZ107" s="966">
        <f>ROUND(MR107,0)</f>
        <v>6825000</v>
      </c>
      <c r="NA107" s="901">
        <f>MR107-MZ107</f>
        <v>0</v>
      </c>
      <c r="ND107" s="975" t="s">
        <v>834</v>
      </c>
      <c r="NE107" s="976" t="s">
        <v>476</v>
      </c>
      <c r="NF107" s="977" t="s">
        <v>148</v>
      </c>
      <c r="NG107" s="978">
        <f>137+58</f>
        <v>195</v>
      </c>
      <c r="NH107" s="979">
        <v>5871.69</v>
      </c>
      <c r="NI107" s="980">
        <v>1144980</v>
      </c>
      <c r="NJ107" s="964"/>
      <c r="NK107" s="898">
        <f>IF(EXACT(VLOOKUP(ND107,OFERTA_0,2,FALSE),NE107),1,0)</f>
        <v>1</v>
      </c>
      <c r="NL107" s="898">
        <f>IF(EXACT(VLOOKUP(ND107,OFERTA_0,3,FALSE),NF107),1,0)</f>
        <v>1</v>
      </c>
      <c r="NM107" s="899">
        <f>IF(EXACT(VLOOKUP(ND107,OFERTA_0,4,FALSE),NG107),1,0)</f>
        <v>1</v>
      </c>
      <c r="NN107" s="899">
        <f>IF(NH107=0,0,1)</f>
        <v>1</v>
      </c>
      <c r="NO107" s="899">
        <f>IF(NI107=0,0,1)</f>
        <v>1</v>
      </c>
      <c r="NP107" s="899">
        <f>PRODUCT(NK107:NO107)</f>
        <v>1</v>
      </c>
      <c r="NQ107" s="966">
        <f>ROUND(NI107,0)</f>
        <v>1144980</v>
      </c>
      <c r="NR107" s="901">
        <f>NI107-NQ107</f>
        <v>0</v>
      </c>
      <c r="NU107" s="981" t="s">
        <v>834</v>
      </c>
      <c r="NV107" s="982" t="s">
        <v>476</v>
      </c>
      <c r="NW107" s="983" t="s">
        <v>148</v>
      </c>
      <c r="NX107" s="984">
        <f>137+58</f>
        <v>195</v>
      </c>
      <c r="NY107" s="1050">
        <v>5931</v>
      </c>
      <c r="NZ107" s="986">
        <f>ROUND(NX107*NY107,0)</f>
        <v>1156545</v>
      </c>
      <c r="OA107" s="964"/>
      <c r="OB107" s="898">
        <f>IF(EXACT(VLOOKUP(NU107,OFERTA_0,2,FALSE),NV107),1,0)</f>
        <v>1</v>
      </c>
      <c r="OC107" s="898">
        <f>IF(EXACT(VLOOKUP(NU107,OFERTA_0,3,FALSE),NW107),1,0)</f>
        <v>1</v>
      </c>
      <c r="OD107" s="899">
        <f>IF(EXACT(VLOOKUP(NU107,OFERTA_0,4,FALSE),NX107),1,0)</f>
        <v>1</v>
      </c>
      <c r="OE107" s="899">
        <f>IF(NY107=0,0,1)</f>
        <v>1</v>
      </c>
      <c r="OF107" s="899">
        <f>IF(NZ107=0,0,1)</f>
        <v>1</v>
      </c>
      <c r="OG107" s="899">
        <f>PRODUCT(OB107:OF107)</f>
        <v>1</v>
      </c>
      <c r="OH107" s="966">
        <f>ROUND(NZ107,0)</f>
        <v>1156545</v>
      </c>
      <c r="OI107" s="901">
        <f>NZ107-OH107</f>
        <v>0</v>
      </c>
      <c r="OL107" s="958" t="s">
        <v>834</v>
      </c>
      <c r="OM107" s="1030" t="s">
        <v>476</v>
      </c>
      <c r="ON107" s="1031" t="s">
        <v>148</v>
      </c>
      <c r="OO107" s="1044">
        <f>137+58</f>
        <v>195</v>
      </c>
      <c r="OP107" s="1045">
        <v>15853</v>
      </c>
      <c r="OQ107" s="963">
        <f>ROUND(OO107*OP107,0)</f>
        <v>3091335</v>
      </c>
      <c r="OR107" s="964"/>
      <c r="OS107" s="898">
        <f>IF(EXACT(VLOOKUP(OL107,OFERTA_0,2,FALSE),OM107),1,0)</f>
        <v>1</v>
      </c>
      <c r="OT107" s="898">
        <f>IF(EXACT(VLOOKUP(OL107,OFERTA_0,3,FALSE),ON107),1,0)</f>
        <v>1</v>
      </c>
      <c r="OU107" s="899">
        <f>IF(EXACT(VLOOKUP(OL107,OFERTA_0,4,FALSE),OO107),1,0)</f>
        <v>1</v>
      </c>
      <c r="OV107" s="899">
        <f>IF(OP107=0,0,1)</f>
        <v>1</v>
      </c>
      <c r="OW107" s="899">
        <f>IF(OQ107=0,0,1)</f>
        <v>1</v>
      </c>
      <c r="OX107" s="899">
        <f>PRODUCT(OS107:OW107)</f>
        <v>1</v>
      </c>
      <c r="OY107" s="966">
        <f>ROUND(OQ107,0)</f>
        <v>3091335</v>
      </c>
      <c r="OZ107" s="901">
        <f>OQ107-OY107</f>
        <v>0</v>
      </c>
      <c r="PC107" s="958" t="s">
        <v>834</v>
      </c>
      <c r="PD107" s="1030" t="s">
        <v>476</v>
      </c>
      <c r="PE107" s="1031" t="s">
        <v>148</v>
      </c>
      <c r="PF107" s="1044">
        <v>195</v>
      </c>
      <c r="PG107" s="1059">
        <v>42250</v>
      </c>
      <c r="PH107" s="988">
        <v>8238750</v>
      </c>
      <c r="PI107" s="989"/>
      <c r="PJ107" s="898">
        <f>IF(EXACT(VLOOKUP(PC107,OFERTA_0,2,FALSE),PD107),1,0)</f>
        <v>1</v>
      </c>
      <c r="PK107" s="898">
        <f>IF(EXACT(VLOOKUP(PC107,OFERTA_0,3,FALSE),PE107),1,0)</f>
        <v>1</v>
      </c>
      <c r="PL107" s="899">
        <f>IF(EXACT(VLOOKUP(PC107,OFERTA_0,4,FALSE),PF107),1,0)</f>
        <v>1</v>
      </c>
      <c r="PM107" s="899">
        <f>IF(PG107=0,0,1)</f>
        <v>1</v>
      </c>
      <c r="PN107" s="899">
        <f>IF(PH107=0,0,1)</f>
        <v>1</v>
      </c>
      <c r="PO107" s="899">
        <f>PRODUCT(PJ107:PN107)</f>
        <v>1</v>
      </c>
      <c r="PP107" s="966">
        <f>ROUND(PH107,0)</f>
        <v>8238750</v>
      </c>
      <c r="PQ107" s="901">
        <f>PH107-PP107</f>
        <v>0</v>
      </c>
      <c r="PT107" s="958" t="s">
        <v>834</v>
      </c>
      <c r="PU107" s="1030" t="s">
        <v>476</v>
      </c>
      <c r="PV107" s="1031" t="s">
        <v>148</v>
      </c>
      <c r="PW107" s="1044">
        <f>137+58</f>
        <v>195</v>
      </c>
      <c r="PX107" s="1045">
        <v>11035</v>
      </c>
      <c r="PY107" s="963">
        <f>ROUND(PW107*PX107,0)</f>
        <v>2151825</v>
      </c>
      <c r="PZ107" s="964"/>
      <c r="QA107" s="898">
        <f>IF(EXACT(VLOOKUP(PT107,OFERTA_0,2,FALSE),PU107),1,0)</f>
        <v>1</v>
      </c>
      <c r="QB107" s="898">
        <f>IF(EXACT(VLOOKUP(PT107,OFERTA_0,3,FALSE),PV107),1,0)</f>
        <v>1</v>
      </c>
      <c r="QC107" s="899">
        <f>IF(EXACT(VLOOKUP(PT107,OFERTA_0,4,FALSE),PW107),1,0)</f>
        <v>1</v>
      </c>
      <c r="QD107" s="899">
        <f>IF(PX107=0,0,1)</f>
        <v>1</v>
      </c>
      <c r="QE107" s="899">
        <f>IF(PY107=0,0,1)</f>
        <v>1</v>
      </c>
      <c r="QF107" s="899">
        <f>PRODUCT(QA107:QE107)</f>
        <v>1</v>
      </c>
      <c r="QG107" s="966">
        <f>ROUND(PY107,0)</f>
        <v>2151825</v>
      </c>
      <c r="QH107" s="901">
        <f>PY107-QG107</f>
        <v>0</v>
      </c>
      <c r="QK107" s="958" t="s">
        <v>834</v>
      </c>
      <c r="QL107" s="1030" t="s">
        <v>476</v>
      </c>
      <c r="QM107" s="1031" t="s">
        <v>148</v>
      </c>
      <c r="QN107" s="1044">
        <f>137+58</f>
        <v>195</v>
      </c>
      <c r="QO107" s="1049">
        <v>28055.579999999998</v>
      </c>
      <c r="QP107" s="974">
        <f>ROUND(QN107*QO107,0)</f>
        <v>5470838</v>
      </c>
      <c r="QQ107" s="964"/>
      <c r="QR107" s="898">
        <f>IF(EXACT(VLOOKUP(QK107,OFERTA_0,2,FALSE),QL107),1,0)</f>
        <v>1</v>
      </c>
      <c r="QS107" s="898">
        <f>IF(EXACT(VLOOKUP(QK107,OFERTA_0,3,FALSE),QM107),1,0)</f>
        <v>1</v>
      </c>
      <c r="QT107" s="899">
        <f>IF(EXACT(VLOOKUP(QK107,OFERTA_0,4,FALSE),QN107),1,0)</f>
        <v>1</v>
      </c>
      <c r="QU107" s="899">
        <f>IF(QO107=0,0,1)</f>
        <v>1</v>
      </c>
      <c r="QV107" s="899">
        <f>IF(QP107=0,0,1)</f>
        <v>1</v>
      </c>
      <c r="QW107" s="899">
        <f>PRODUCT(QR107:QV107)</f>
        <v>1</v>
      </c>
      <c r="QX107" s="966">
        <f>ROUND(QP107,0)</f>
        <v>5470838</v>
      </c>
      <c r="QY107" s="901">
        <f>QP107-QX107</f>
        <v>0</v>
      </c>
      <c r="RB107" s="405"/>
      <c r="RC107" s="406"/>
      <c r="RD107" s="407"/>
      <c r="RE107" s="408"/>
      <c r="RF107" s="409"/>
      <c r="RG107" s="410"/>
      <c r="RH107" s="410"/>
      <c r="RI107" s="898"/>
      <c r="RJ107" s="898"/>
      <c r="RK107" s="934"/>
      <c r="RL107" s="934"/>
      <c r="RM107" s="934"/>
      <c r="RN107" s="934"/>
      <c r="RO107" s="935"/>
      <c r="RP107" s="936"/>
      <c r="RS107" s="405"/>
      <c r="RT107" s="406"/>
      <c r="RU107" s="407"/>
      <c r="RV107" s="408"/>
      <c r="RW107" s="409"/>
      <c r="RX107" s="410"/>
      <c r="RY107" s="410"/>
      <c r="RZ107" s="898"/>
      <c r="SA107" s="898"/>
      <c r="SB107" s="934"/>
      <c r="SC107" s="934"/>
      <c r="SD107" s="934"/>
      <c r="SE107" s="934"/>
      <c r="SF107" s="935"/>
      <c r="SG107" s="936"/>
      <c r="SJ107" s="405"/>
      <c r="SK107" s="406"/>
      <c r="SL107" s="407"/>
      <c r="SM107" s="408"/>
      <c r="SN107" s="409"/>
      <c r="SO107" s="410"/>
      <c r="SP107" s="410"/>
      <c r="SQ107" s="898"/>
      <c r="SR107" s="898"/>
      <c r="SS107" s="934"/>
      <c r="ST107" s="934"/>
      <c r="SU107" s="934"/>
      <c r="SV107" s="934"/>
      <c r="SW107" s="935"/>
      <c r="SX107" s="936"/>
    </row>
    <row r="108" spans="2:518" ht="18.75" thickTop="1" thickBot="1">
      <c r="B108" s="911" t="s">
        <v>835</v>
      </c>
      <c r="C108" s="912" t="s">
        <v>287</v>
      </c>
      <c r="D108" s="913"/>
      <c r="E108" s="914"/>
      <c r="F108" s="915"/>
      <c r="G108" s="916"/>
      <c r="H108" s="917">
        <f>SUM(G109:G121)</f>
        <v>0</v>
      </c>
      <c r="K108" s="911" t="s">
        <v>835</v>
      </c>
      <c r="L108" s="912" t="s">
        <v>287</v>
      </c>
      <c r="M108" s="913"/>
      <c r="N108" s="914"/>
      <c r="O108" s="990"/>
      <c r="P108" s="916"/>
      <c r="Q108" s="917"/>
      <c r="R108" s="898"/>
      <c r="S108" s="898"/>
      <c r="T108" s="934"/>
      <c r="U108" s="934"/>
      <c r="V108" s="934"/>
      <c r="W108" s="934"/>
      <c r="X108" s="935"/>
      <c r="Y108" s="936"/>
      <c r="Z108" s="872"/>
      <c r="AA108" s="872"/>
      <c r="AB108" s="911" t="s">
        <v>835</v>
      </c>
      <c r="AC108" s="912" t="s">
        <v>287</v>
      </c>
      <c r="AD108" s="913"/>
      <c r="AE108" s="914"/>
      <c r="AF108" s="915"/>
      <c r="AG108" s="916"/>
      <c r="AH108" s="917"/>
      <c r="AI108" s="898"/>
      <c r="AJ108" s="898"/>
      <c r="AK108" s="934"/>
      <c r="AL108" s="934"/>
      <c r="AM108" s="934"/>
      <c r="AN108" s="934"/>
      <c r="AO108" s="935"/>
      <c r="AP108" s="936"/>
      <c r="AQ108" s="872"/>
      <c r="AR108" s="872"/>
      <c r="AS108" s="911" t="s">
        <v>835</v>
      </c>
      <c r="AT108" s="991" t="s">
        <v>287</v>
      </c>
      <c r="AU108" s="913"/>
      <c r="AV108" s="914"/>
      <c r="AW108" s="918"/>
      <c r="AX108" s="919"/>
      <c r="AY108" s="917"/>
      <c r="AZ108" s="898"/>
      <c r="BA108" s="898"/>
      <c r="BB108" s="934"/>
      <c r="BC108" s="934"/>
      <c r="BD108" s="934"/>
      <c r="BE108" s="934"/>
      <c r="BF108" s="935"/>
      <c r="BG108" s="936"/>
      <c r="BJ108" s="911" t="s">
        <v>835</v>
      </c>
      <c r="BK108" s="912" t="s">
        <v>287</v>
      </c>
      <c r="BL108" s="913"/>
      <c r="BM108" s="914"/>
      <c r="BN108" s="915"/>
      <c r="BO108" s="916"/>
      <c r="BP108" s="917"/>
      <c r="BQ108" s="898"/>
      <c r="BR108" s="898"/>
      <c r="BS108" s="934"/>
      <c r="BT108" s="934"/>
      <c r="BU108" s="934"/>
      <c r="BV108" s="934"/>
      <c r="BW108" s="935"/>
      <c r="BX108" s="936"/>
      <c r="CA108" s="911" t="s">
        <v>835</v>
      </c>
      <c r="CB108" s="912" t="s">
        <v>287</v>
      </c>
      <c r="CC108" s="913"/>
      <c r="CD108" s="914"/>
      <c r="CE108" s="915"/>
      <c r="CF108" s="916"/>
      <c r="CG108" s="917"/>
      <c r="CH108" s="898"/>
      <c r="CI108" s="898"/>
      <c r="CJ108" s="934"/>
      <c r="CK108" s="934"/>
      <c r="CL108" s="934"/>
      <c r="CM108" s="934"/>
      <c r="CN108" s="935"/>
      <c r="CO108" s="936"/>
      <c r="CR108" s="911" t="s">
        <v>835</v>
      </c>
      <c r="CS108" s="912" t="s">
        <v>287</v>
      </c>
      <c r="CT108" s="913"/>
      <c r="CU108" s="914"/>
      <c r="CV108" s="915"/>
      <c r="CW108" s="916"/>
      <c r="CX108" s="917"/>
      <c r="CY108" s="898"/>
      <c r="CZ108" s="898"/>
      <c r="DA108" s="934"/>
      <c r="DB108" s="934"/>
      <c r="DC108" s="934"/>
      <c r="DD108" s="934"/>
      <c r="DE108" s="935"/>
      <c r="DF108" s="936"/>
      <c r="DI108" s="911" t="s">
        <v>835</v>
      </c>
      <c r="DJ108" s="912" t="s">
        <v>287</v>
      </c>
      <c r="DK108" s="913"/>
      <c r="DL108" s="914"/>
      <c r="DM108" s="915"/>
      <c r="DN108" s="916"/>
      <c r="DO108" s="917"/>
      <c r="DP108" s="898"/>
      <c r="DQ108" s="898"/>
      <c r="DR108" s="934"/>
      <c r="DS108" s="934"/>
      <c r="DT108" s="934"/>
      <c r="DU108" s="934"/>
      <c r="DV108" s="935"/>
      <c r="DW108" s="936"/>
      <c r="DZ108" s="911" t="s">
        <v>835</v>
      </c>
      <c r="EA108" s="912" t="s">
        <v>287</v>
      </c>
      <c r="EB108" s="913"/>
      <c r="EC108" s="914"/>
      <c r="ED108" s="915"/>
      <c r="EE108" s="916"/>
      <c r="EF108" s="917"/>
      <c r="EG108" s="898"/>
      <c r="EH108" s="898"/>
      <c r="EI108" s="934"/>
      <c r="EJ108" s="934"/>
      <c r="EK108" s="934"/>
      <c r="EL108" s="934"/>
      <c r="EM108" s="935"/>
      <c r="EN108" s="936"/>
      <c r="EQ108" s="911" t="s">
        <v>835</v>
      </c>
      <c r="ER108" s="912" t="s">
        <v>287</v>
      </c>
      <c r="ES108" s="913"/>
      <c r="ET108" s="914"/>
      <c r="EU108" s="915"/>
      <c r="EV108" s="916"/>
      <c r="EW108" s="917"/>
      <c r="EX108" s="898"/>
      <c r="EY108" s="898"/>
      <c r="EZ108" s="934"/>
      <c r="FA108" s="934"/>
      <c r="FB108" s="934"/>
      <c r="FC108" s="934"/>
      <c r="FD108" s="935"/>
      <c r="FE108" s="936"/>
      <c r="FH108" s="911"/>
      <c r="FI108" s="912"/>
      <c r="FJ108" s="913"/>
      <c r="FK108" s="914"/>
      <c r="FL108" s="915"/>
      <c r="FM108" s="916"/>
      <c r="FN108" s="917"/>
      <c r="FO108" s="898"/>
      <c r="FP108" s="898"/>
      <c r="FQ108" s="934"/>
      <c r="FR108" s="934"/>
      <c r="FS108" s="934"/>
      <c r="FT108" s="934"/>
      <c r="FU108" s="935"/>
      <c r="FV108" s="936"/>
      <c r="FY108" s="911" t="s">
        <v>835</v>
      </c>
      <c r="FZ108" s="912" t="s">
        <v>287</v>
      </c>
      <c r="GA108" s="913"/>
      <c r="GB108" s="914"/>
      <c r="GC108" s="914"/>
      <c r="GD108" s="916"/>
      <c r="GE108" s="917"/>
      <c r="GF108" s="898"/>
      <c r="GG108" s="898"/>
      <c r="GH108" s="934"/>
      <c r="GI108" s="934"/>
      <c r="GJ108" s="934"/>
      <c r="GK108" s="934"/>
      <c r="GL108" s="935"/>
      <c r="GM108" s="936"/>
      <c r="GP108" s="911" t="s">
        <v>835</v>
      </c>
      <c r="GQ108" s="912" t="s">
        <v>287</v>
      </c>
      <c r="GR108" s="913"/>
      <c r="GS108" s="914"/>
      <c r="GT108" s="915"/>
      <c r="GU108" s="916"/>
      <c r="GV108" s="917"/>
      <c r="GW108" s="898"/>
      <c r="GX108" s="898"/>
      <c r="GY108" s="934"/>
      <c r="GZ108" s="934"/>
      <c r="HA108" s="934"/>
      <c r="HB108" s="934"/>
      <c r="HC108" s="935"/>
      <c r="HD108" s="936"/>
      <c r="HG108" s="911" t="s">
        <v>835</v>
      </c>
      <c r="HH108" s="912" t="s">
        <v>287</v>
      </c>
      <c r="HI108" s="913"/>
      <c r="HJ108" s="914"/>
      <c r="HK108" s="915"/>
      <c r="HL108" s="916"/>
      <c r="HM108" s="917"/>
      <c r="HN108" s="898"/>
      <c r="HO108" s="898"/>
      <c r="HP108" s="934"/>
      <c r="HQ108" s="934"/>
      <c r="HR108" s="934"/>
      <c r="HS108" s="934"/>
      <c r="HT108" s="935"/>
      <c r="HU108" s="936"/>
      <c r="HX108" s="911" t="s">
        <v>835</v>
      </c>
      <c r="HY108" s="912" t="s">
        <v>287</v>
      </c>
      <c r="HZ108" s="913"/>
      <c r="IA108" s="914"/>
      <c r="IB108" s="915"/>
      <c r="IC108" s="916"/>
      <c r="ID108" s="917"/>
      <c r="IE108" s="898"/>
      <c r="IF108" s="898"/>
      <c r="IG108" s="934"/>
      <c r="IH108" s="934"/>
      <c r="II108" s="934"/>
      <c r="IJ108" s="934"/>
      <c r="IK108" s="935"/>
      <c r="IL108" s="936"/>
      <c r="IO108" s="911" t="s">
        <v>835</v>
      </c>
      <c r="IP108" s="912" t="s">
        <v>287</v>
      </c>
      <c r="IQ108" s="913"/>
      <c r="IR108" s="914"/>
      <c r="IS108" s="915"/>
      <c r="IT108" s="916"/>
      <c r="IU108" s="917"/>
      <c r="IV108" s="898"/>
      <c r="IW108" s="898"/>
      <c r="IX108" s="934"/>
      <c r="IY108" s="934"/>
      <c r="IZ108" s="934"/>
      <c r="JA108" s="934"/>
      <c r="JB108" s="935"/>
      <c r="JC108" s="936"/>
      <c r="JF108" s="911" t="s">
        <v>835</v>
      </c>
      <c r="JG108" s="912" t="s">
        <v>287</v>
      </c>
      <c r="JH108" s="913"/>
      <c r="JI108" s="914"/>
      <c r="JJ108" s="915"/>
      <c r="JK108" s="916"/>
      <c r="JL108" s="917"/>
      <c r="JM108" s="898"/>
      <c r="JN108" s="898"/>
      <c r="JO108" s="934"/>
      <c r="JP108" s="934"/>
      <c r="JQ108" s="934"/>
      <c r="JR108" s="934"/>
      <c r="JS108" s="935"/>
      <c r="JT108" s="936"/>
      <c r="JW108" s="911" t="s">
        <v>835</v>
      </c>
      <c r="JX108" s="912" t="s">
        <v>287</v>
      </c>
      <c r="JY108" s="913"/>
      <c r="JZ108" s="914"/>
      <c r="KA108" s="915"/>
      <c r="KB108" s="916"/>
      <c r="KC108" s="917"/>
      <c r="KD108" s="898"/>
      <c r="KE108" s="898"/>
      <c r="KF108" s="934"/>
      <c r="KG108" s="934"/>
      <c r="KH108" s="934"/>
      <c r="KI108" s="934"/>
      <c r="KJ108" s="935"/>
      <c r="KK108" s="936"/>
      <c r="KN108" s="911" t="s">
        <v>835</v>
      </c>
      <c r="KO108" s="912" t="s">
        <v>287</v>
      </c>
      <c r="KP108" s="913"/>
      <c r="KQ108" s="914"/>
      <c r="KR108" s="915"/>
      <c r="KS108" s="916"/>
      <c r="KT108" s="917"/>
      <c r="KU108" s="898"/>
      <c r="KV108" s="898"/>
      <c r="KW108" s="934"/>
      <c r="KX108" s="934"/>
      <c r="KY108" s="934"/>
      <c r="KZ108" s="934"/>
      <c r="LA108" s="935"/>
      <c r="LB108" s="936"/>
      <c r="LE108" s="911" t="s">
        <v>835</v>
      </c>
      <c r="LF108" s="912" t="s">
        <v>287</v>
      </c>
      <c r="LG108" s="913"/>
      <c r="LH108" s="914"/>
      <c r="LI108" s="992">
        <v>0</v>
      </c>
      <c r="LJ108" s="993"/>
      <c r="LK108" s="917"/>
      <c r="LL108" s="898"/>
      <c r="LM108" s="898"/>
      <c r="LN108" s="934"/>
      <c r="LO108" s="934"/>
      <c r="LP108" s="934"/>
      <c r="LQ108" s="934"/>
      <c r="LR108" s="935"/>
      <c r="LS108" s="936"/>
      <c r="LV108" s="911" t="s">
        <v>835</v>
      </c>
      <c r="LW108" s="912" t="s">
        <v>287</v>
      </c>
      <c r="LX108" s="913"/>
      <c r="LY108" s="914"/>
      <c r="LZ108" s="915"/>
      <c r="MA108" s="916"/>
      <c r="MB108" s="917"/>
      <c r="MC108" s="898"/>
      <c r="MD108" s="898"/>
      <c r="ME108" s="934"/>
      <c r="MF108" s="934"/>
      <c r="MG108" s="934"/>
      <c r="MH108" s="934"/>
      <c r="MI108" s="935"/>
      <c r="MJ108" s="936"/>
      <c r="MM108" s="911" t="s">
        <v>835</v>
      </c>
      <c r="MN108" s="912" t="s">
        <v>287</v>
      </c>
      <c r="MO108" s="913"/>
      <c r="MP108" s="914"/>
      <c r="MQ108" s="915"/>
      <c r="MR108" s="916"/>
      <c r="MS108" s="917"/>
      <c r="MT108" s="898"/>
      <c r="MU108" s="898"/>
      <c r="MV108" s="934"/>
      <c r="MW108" s="934"/>
      <c r="MX108" s="934"/>
      <c r="MY108" s="934"/>
      <c r="MZ108" s="935"/>
      <c r="NA108" s="936"/>
      <c r="ND108" s="994" t="s">
        <v>835</v>
      </c>
      <c r="NE108" s="995" t="s">
        <v>287</v>
      </c>
      <c r="NF108" s="996"/>
      <c r="NG108" s="997"/>
      <c r="NH108" s="998"/>
      <c r="NI108" s="999"/>
      <c r="NJ108" s="917"/>
      <c r="NK108" s="898"/>
      <c r="NL108" s="898"/>
      <c r="NM108" s="934"/>
      <c r="NN108" s="934"/>
      <c r="NO108" s="934"/>
      <c r="NP108" s="934"/>
      <c r="NQ108" s="935"/>
      <c r="NR108" s="936"/>
      <c r="NU108" s="1000" t="s">
        <v>835</v>
      </c>
      <c r="NV108" s="1001" t="s">
        <v>287</v>
      </c>
      <c r="NW108" s="1002"/>
      <c r="NX108" s="1003"/>
      <c r="NY108" s="1004"/>
      <c r="NZ108" s="1005"/>
      <c r="OA108" s="917"/>
      <c r="OB108" s="898"/>
      <c r="OC108" s="898"/>
      <c r="OD108" s="934"/>
      <c r="OE108" s="934"/>
      <c r="OF108" s="934"/>
      <c r="OG108" s="934"/>
      <c r="OH108" s="935"/>
      <c r="OI108" s="936"/>
      <c r="OL108" s="911" t="s">
        <v>835</v>
      </c>
      <c r="OM108" s="912" t="s">
        <v>287</v>
      </c>
      <c r="ON108" s="913"/>
      <c r="OO108" s="914"/>
      <c r="OP108" s="915"/>
      <c r="OQ108" s="916"/>
      <c r="OR108" s="917"/>
      <c r="OS108" s="898"/>
      <c r="OT108" s="898"/>
      <c r="OU108" s="934"/>
      <c r="OV108" s="934"/>
      <c r="OW108" s="934"/>
      <c r="OX108" s="934"/>
      <c r="OY108" s="935"/>
      <c r="OZ108" s="936"/>
      <c r="PC108" s="911" t="s">
        <v>835</v>
      </c>
      <c r="PD108" s="912" t="s">
        <v>287</v>
      </c>
      <c r="PE108" s="913"/>
      <c r="PF108" s="914"/>
      <c r="PG108" s="932"/>
      <c r="PH108" s="933"/>
      <c r="PI108" s="917"/>
      <c r="PJ108" s="898"/>
      <c r="PK108" s="898"/>
      <c r="PL108" s="934"/>
      <c r="PM108" s="934"/>
      <c r="PN108" s="934"/>
      <c r="PO108" s="934"/>
      <c r="PP108" s="935"/>
      <c r="PQ108" s="936"/>
      <c r="PT108" s="911" t="s">
        <v>835</v>
      </c>
      <c r="PU108" s="912" t="s">
        <v>287</v>
      </c>
      <c r="PV108" s="913"/>
      <c r="PW108" s="914"/>
      <c r="PX108" s="915"/>
      <c r="PY108" s="916"/>
      <c r="PZ108" s="917"/>
      <c r="QA108" s="898"/>
      <c r="QB108" s="898"/>
      <c r="QC108" s="934"/>
      <c r="QD108" s="934"/>
      <c r="QE108" s="934"/>
      <c r="QF108" s="934"/>
      <c r="QG108" s="935"/>
      <c r="QH108" s="936"/>
      <c r="QK108" s="911" t="s">
        <v>835</v>
      </c>
      <c r="QL108" s="912" t="s">
        <v>287</v>
      </c>
      <c r="QM108" s="913"/>
      <c r="QN108" s="914"/>
      <c r="QO108" s="992">
        <v>0</v>
      </c>
      <c r="QP108" s="993"/>
      <c r="QQ108" s="917"/>
      <c r="QR108" s="898"/>
      <c r="QS108" s="898"/>
      <c r="QT108" s="934"/>
      <c r="QU108" s="934"/>
      <c r="QV108" s="934"/>
      <c r="QW108" s="934"/>
      <c r="QX108" s="935"/>
      <c r="QY108" s="936"/>
      <c r="RB108" s="405"/>
      <c r="RC108" s="406"/>
      <c r="RD108" s="407"/>
      <c r="RE108" s="408"/>
      <c r="RF108" s="409"/>
      <c r="RG108" s="410"/>
      <c r="RH108" s="410"/>
      <c r="RI108" s="898"/>
      <c r="RJ108" s="898"/>
      <c r="RK108" s="934"/>
      <c r="RL108" s="934"/>
      <c r="RM108" s="934"/>
      <c r="RN108" s="934"/>
      <c r="RO108" s="935"/>
      <c r="RP108" s="936"/>
      <c r="RS108" s="405"/>
      <c r="RT108" s="406"/>
      <c r="RU108" s="407"/>
      <c r="RV108" s="408"/>
      <c r="RW108" s="409"/>
      <c r="RX108" s="410"/>
      <c r="RY108" s="410"/>
      <c r="RZ108" s="898"/>
      <c r="SA108" s="898"/>
      <c r="SB108" s="934"/>
      <c r="SC108" s="934"/>
      <c r="SD108" s="934"/>
      <c r="SE108" s="934"/>
      <c r="SF108" s="935"/>
      <c r="SG108" s="936"/>
      <c r="SJ108" s="405"/>
      <c r="SK108" s="406"/>
      <c r="SL108" s="407"/>
      <c r="SM108" s="408"/>
      <c r="SN108" s="409"/>
      <c r="SO108" s="410"/>
      <c r="SP108" s="410"/>
      <c r="SQ108" s="898"/>
      <c r="SR108" s="898"/>
      <c r="SS108" s="934"/>
      <c r="ST108" s="934"/>
      <c r="SU108" s="934"/>
      <c r="SV108" s="934"/>
      <c r="SW108" s="935"/>
      <c r="SX108" s="936"/>
    </row>
    <row r="109" spans="2:518" ht="18.75" thickTop="1" thickBot="1">
      <c r="B109" s="937" t="s">
        <v>836</v>
      </c>
      <c r="C109" s="938" t="s">
        <v>477</v>
      </c>
      <c r="D109" s="939"/>
      <c r="E109" s="940"/>
      <c r="F109" s="941"/>
      <c r="G109" s="942"/>
      <c r="H109" s="943"/>
      <c r="K109" s="937" t="s">
        <v>836</v>
      </c>
      <c r="L109" s="938" t="s">
        <v>477</v>
      </c>
      <c r="M109" s="939"/>
      <c r="N109" s="940"/>
      <c r="O109" s="941"/>
      <c r="P109" s="942"/>
      <c r="Q109" s="943"/>
      <c r="R109" s="898"/>
      <c r="S109" s="898"/>
      <c r="T109" s="934"/>
      <c r="U109" s="934"/>
      <c r="V109" s="934"/>
      <c r="W109" s="934"/>
      <c r="X109" s="935"/>
      <c r="Y109" s="936"/>
      <c r="Z109" s="872"/>
      <c r="AA109" s="872"/>
      <c r="AB109" s="937" t="s">
        <v>836</v>
      </c>
      <c r="AC109" s="938" t="s">
        <v>477</v>
      </c>
      <c r="AD109" s="939"/>
      <c r="AE109" s="940"/>
      <c r="AF109" s="941"/>
      <c r="AG109" s="942"/>
      <c r="AH109" s="943"/>
      <c r="AI109" s="898"/>
      <c r="AJ109" s="898"/>
      <c r="AK109" s="934"/>
      <c r="AL109" s="934"/>
      <c r="AM109" s="934"/>
      <c r="AN109" s="934"/>
      <c r="AO109" s="935"/>
      <c r="AP109" s="936"/>
      <c r="AQ109" s="872"/>
      <c r="AR109" s="872"/>
      <c r="AS109" s="937" t="s">
        <v>836</v>
      </c>
      <c r="AT109" s="1006" t="s">
        <v>477</v>
      </c>
      <c r="AU109" s="939"/>
      <c r="AV109" s="940"/>
      <c r="AW109" s="944"/>
      <c r="AX109" s="945"/>
      <c r="AY109" s="943"/>
      <c r="AZ109" s="898"/>
      <c r="BA109" s="898"/>
      <c r="BB109" s="934"/>
      <c r="BC109" s="934"/>
      <c r="BD109" s="934"/>
      <c r="BE109" s="934"/>
      <c r="BF109" s="935"/>
      <c r="BG109" s="936"/>
      <c r="BJ109" s="937" t="s">
        <v>836</v>
      </c>
      <c r="BK109" s="938" t="s">
        <v>477</v>
      </c>
      <c r="BL109" s="939"/>
      <c r="BM109" s="940"/>
      <c r="BN109" s="941"/>
      <c r="BO109" s="942"/>
      <c r="BP109" s="943"/>
      <c r="BQ109" s="898"/>
      <c r="BR109" s="898"/>
      <c r="BS109" s="934"/>
      <c r="BT109" s="934"/>
      <c r="BU109" s="934"/>
      <c r="BV109" s="934"/>
      <c r="BW109" s="935"/>
      <c r="BX109" s="936"/>
      <c r="CA109" s="937" t="s">
        <v>836</v>
      </c>
      <c r="CB109" s="938" t="s">
        <v>477</v>
      </c>
      <c r="CC109" s="939"/>
      <c r="CD109" s="940"/>
      <c r="CE109" s="941"/>
      <c r="CF109" s="942"/>
      <c r="CG109" s="943"/>
      <c r="CH109" s="898"/>
      <c r="CI109" s="898"/>
      <c r="CJ109" s="934"/>
      <c r="CK109" s="934"/>
      <c r="CL109" s="934"/>
      <c r="CM109" s="934"/>
      <c r="CN109" s="935"/>
      <c r="CO109" s="936"/>
      <c r="CR109" s="937" t="s">
        <v>836</v>
      </c>
      <c r="CS109" s="938" t="s">
        <v>477</v>
      </c>
      <c r="CT109" s="939"/>
      <c r="CU109" s="940"/>
      <c r="CV109" s="941"/>
      <c r="CW109" s="942"/>
      <c r="CX109" s="943"/>
      <c r="CY109" s="898"/>
      <c r="CZ109" s="898"/>
      <c r="DA109" s="934"/>
      <c r="DB109" s="934"/>
      <c r="DC109" s="934"/>
      <c r="DD109" s="934"/>
      <c r="DE109" s="935"/>
      <c r="DF109" s="936"/>
      <c r="DI109" s="937" t="s">
        <v>836</v>
      </c>
      <c r="DJ109" s="938" t="s">
        <v>477</v>
      </c>
      <c r="DK109" s="939"/>
      <c r="DL109" s="940"/>
      <c r="DM109" s="941"/>
      <c r="DN109" s="942"/>
      <c r="DO109" s="943"/>
      <c r="DP109" s="898"/>
      <c r="DQ109" s="898"/>
      <c r="DR109" s="934"/>
      <c r="DS109" s="934"/>
      <c r="DT109" s="934"/>
      <c r="DU109" s="934"/>
      <c r="DV109" s="935"/>
      <c r="DW109" s="936"/>
      <c r="DZ109" s="937" t="s">
        <v>836</v>
      </c>
      <c r="EA109" s="938" t="s">
        <v>477</v>
      </c>
      <c r="EB109" s="939"/>
      <c r="EC109" s="940"/>
      <c r="ED109" s="941"/>
      <c r="EE109" s="942"/>
      <c r="EF109" s="943"/>
      <c r="EG109" s="898"/>
      <c r="EH109" s="898"/>
      <c r="EI109" s="934"/>
      <c r="EJ109" s="934"/>
      <c r="EK109" s="934"/>
      <c r="EL109" s="934"/>
      <c r="EM109" s="935"/>
      <c r="EN109" s="936"/>
      <c r="EQ109" s="937" t="s">
        <v>836</v>
      </c>
      <c r="ER109" s="938" t="s">
        <v>477</v>
      </c>
      <c r="ES109" s="939"/>
      <c r="ET109" s="940"/>
      <c r="EU109" s="941"/>
      <c r="EV109" s="942"/>
      <c r="EW109" s="943"/>
      <c r="EX109" s="898"/>
      <c r="EY109" s="898"/>
      <c r="EZ109" s="934"/>
      <c r="FA109" s="934"/>
      <c r="FB109" s="934"/>
      <c r="FC109" s="934"/>
      <c r="FD109" s="935"/>
      <c r="FE109" s="936"/>
      <c r="FH109" s="937"/>
      <c r="FI109" s="938"/>
      <c r="FJ109" s="939"/>
      <c r="FK109" s="940"/>
      <c r="FL109" s="941"/>
      <c r="FM109" s="942"/>
      <c r="FN109" s="943"/>
      <c r="FO109" s="898"/>
      <c r="FP109" s="898"/>
      <c r="FQ109" s="934"/>
      <c r="FR109" s="934"/>
      <c r="FS109" s="934"/>
      <c r="FT109" s="934"/>
      <c r="FU109" s="935"/>
      <c r="FV109" s="936"/>
      <c r="FY109" s="937" t="s">
        <v>836</v>
      </c>
      <c r="FZ109" s="938" t="s">
        <v>477</v>
      </c>
      <c r="GA109" s="939"/>
      <c r="GB109" s="940"/>
      <c r="GC109" s="941"/>
      <c r="GD109" s="942"/>
      <c r="GE109" s="943"/>
      <c r="GF109" s="898"/>
      <c r="GG109" s="898"/>
      <c r="GH109" s="934"/>
      <c r="GI109" s="934"/>
      <c r="GJ109" s="934"/>
      <c r="GK109" s="934"/>
      <c r="GL109" s="935"/>
      <c r="GM109" s="936"/>
      <c r="GP109" s="937" t="s">
        <v>836</v>
      </c>
      <c r="GQ109" s="938" t="s">
        <v>477</v>
      </c>
      <c r="GR109" s="939"/>
      <c r="GS109" s="940"/>
      <c r="GT109" s="941"/>
      <c r="GU109" s="942"/>
      <c r="GV109" s="943"/>
      <c r="GW109" s="898"/>
      <c r="GX109" s="898"/>
      <c r="GY109" s="934"/>
      <c r="GZ109" s="934"/>
      <c r="HA109" s="934"/>
      <c r="HB109" s="934"/>
      <c r="HC109" s="935"/>
      <c r="HD109" s="936"/>
      <c r="HG109" s="937" t="s">
        <v>836</v>
      </c>
      <c r="HH109" s="938" t="s">
        <v>477</v>
      </c>
      <c r="HI109" s="939"/>
      <c r="HJ109" s="940"/>
      <c r="HK109" s="941"/>
      <c r="HL109" s="942"/>
      <c r="HM109" s="943"/>
      <c r="HN109" s="898"/>
      <c r="HO109" s="898"/>
      <c r="HP109" s="934"/>
      <c r="HQ109" s="934"/>
      <c r="HR109" s="934"/>
      <c r="HS109" s="934"/>
      <c r="HT109" s="935"/>
      <c r="HU109" s="936"/>
      <c r="HX109" s="937" t="s">
        <v>836</v>
      </c>
      <c r="HY109" s="938" t="s">
        <v>477</v>
      </c>
      <c r="HZ109" s="939"/>
      <c r="IA109" s="940"/>
      <c r="IB109" s="941"/>
      <c r="IC109" s="942"/>
      <c r="ID109" s="943"/>
      <c r="IE109" s="898"/>
      <c r="IF109" s="898"/>
      <c r="IG109" s="934"/>
      <c r="IH109" s="934"/>
      <c r="II109" s="934"/>
      <c r="IJ109" s="934"/>
      <c r="IK109" s="935"/>
      <c r="IL109" s="936"/>
      <c r="IO109" s="937" t="s">
        <v>836</v>
      </c>
      <c r="IP109" s="938" t="s">
        <v>477</v>
      </c>
      <c r="IQ109" s="939"/>
      <c r="IR109" s="940"/>
      <c r="IS109" s="941"/>
      <c r="IT109" s="942"/>
      <c r="IU109" s="943"/>
      <c r="IV109" s="898"/>
      <c r="IW109" s="898"/>
      <c r="IX109" s="934"/>
      <c r="IY109" s="934"/>
      <c r="IZ109" s="934"/>
      <c r="JA109" s="934"/>
      <c r="JB109" s="935"/>
      <c r="JC109" s="936"/>
      <c r="JF109" s="937" t="s">
        <v>836</v>
      </c>
      <c r="JG109" s="938" t="s">
        <v>477</v>
      </c>
      <c r="JH109" s="939"/>
      <c r="JI109" s="940"/>
      <c r="JJ109" s="941"/>
      <c r="JK109" s="942"/>
      <c r="JL109" s="943"/>
      <c r="JM109" s="898"/>
      <c r="JN109" s="898"/>
      <c r="JO109" s="934"/>
      <c r="JP109" s="934"/>
      <c r="JQ109" s="934"/>
      <c r="JR109" s="934"/>
      <c r="JS109" s="935"/>
      <c r="JT109" s="936"/>
      <c r="JW109" s="937" t="s">
        <v>836</v>
      </c>
      <c r="JX109" s="938" t="s">
        <v>477</v>
      </c>
      <c r="JY109" s="939"/>
      <c r="JZ109" s="940"/>
      <c r="KA109" s="941"/>
      <c r="KB109" s="942"/>
      <c r="KC109" s="943"/>
      <c r="KD109" s="898"/>
      <c r="KE109" s="898"/>
      <c r="KF109" s="934"/>
      <c r="KG109" s="934"/>
      <c r="KH109" s="934"/>
      <c r="KI109" s="934"/>
      <c r="KJ109" s="935"/>
      <c r="KK109" s="936"/>
      <c r="KN109" s="937" t="s">
        <v>836</v>
      </c>
      <c r="KO109" s="938" t="s">
        <v>477</v>
      </c>
      <c r="KP109" s="939"/>
      <c r="KQ109" s="940"/>
      <c r="KR109" s="941"/>
      <c r="KS109" s="942"/>
      <c r="KT109" s="943"/>
      <c r="KU109" s="898"/>
      <c r="KV109" s="898"/>
      <c r="KW109" s="934"/>
      <c r="KX109" s="934"/>
      <c r="KY109" s="934"/>
      <c r="KZ109" s="934"/>
      <c r="LA109" s="935"/>
      <c r="LB109" s="936"/>
      <c r="LE109" s="937" t="s">
        <v>836</v>
      </c>
      <c r="LF109" s="938" t="s">
        <v>477</v>
      </c>
      <c r="LG109" s="939"/>
      <c r="LH109" s="940"/>
      <c r="LI109" s="1007">
        <v>0</v>
      </c>
      <c r="LJ109" s="1008"/>
      <c r="LK109" s="943"/>
      <c r="LL109" s="898"/>
      <c r="LM109" s="898"/>
      <c r="LN109" s="934"/>
      <c r="LO109" s="934"/>
      <c r="LP109" s="934"/>
      <c r="LQ109" s="934"/>
      <c r="LR109" s="935"/>
      <c r="LS109" s="936"/>
      <c r="LV109" s="937" t="s">
        <v>836</v>
      </c>
      <c r="LW109" s="938" t="s">
        <v>477</v>
      </c>
      <c r="LX109" s="939"/>
      <c r="LY109" s="940"/>
      <c r="LZ109" s="941"/>
      <c r="MA109" s="942"/>
      <c r="MB109" s="943"/>
      <c r="MC109" s="898"/>
      <c r="MD109" s="898"/>
      <c r="ME109" s="934"/>
      <c r="MF109" s="934"/>
      <c r="MG109" s="934"/>
      <c r="MH109" s="934"/>
      <c r="MI109" s="935"/>
      <c r="MJ109" s="936"/>
      <c r="MM109" s="937" t="s">
        <v>836</v>
      </c>
      <c r="MN109" s="938" t="s">
        <v>477</v>
      </c>
      <c r="MO109" s="939"/>
      <c r="MP109" s="940"/>
      <c r="MQ109" s="941"/>
      <c r="MR109" s="942"/>
      <c r="MS109" s="943"/>
      <c r="MT109" s="898"/>
      <c r="MU109" s="898"/>
      <c r="MV109" s="934"/>
      <c r="MW109" s="934"/>
      <c r="MX109" s="934"/>
      <c r="MY109" s="934"/>
      <c r="MZ109" s="935"/>
      <c r="NA109" s="936"/>
      <c r="ND109" s="946" t="s">
        <v>836</v>
      </c>
      <c r="NE109" s="1009" t="s">
        <v>477</v>
      </c>
      <c r="NF109" s="948"/>
      <c r="NG109" s="949"/>
      <c r="NH109" s="998"/>
      <c r="NI109" s="950"/>
      <c r="NJ109" s="943"/>
      <c r="NK109" s="898"/>
      <c r="NL109" s="898"/>
      <c r="NM109" s="934"/>
      <c r="NN109" s="934"/>
      <c r="NO109" s="934"/>
      <c r="NP109" s="934"/>
      <c r="NQ109" s="935"/>
      <c r="NR109" s="936"/>
      <c r="NU109" s="951" t="s">
        <v>836</v>
      </c>
      <c r="NV109" s="1010" t="s">
        <v>477</v>
      </c>
      <c r="NW109" s="953"/>
      <c r="NX109" s="954"/>
      <c r="NY109" s="1011"/>
      <c r="NZ109" s="955"/>
      <c r="OA109" s="943"/>
      <c r="OB109" s="898"/>
      <c r="OC109" s="898"/>
      <c r="OD109" s="934"/>
      <c r="OE109" s="934"/>
      <c r="OF109" s="934"/>
      <c r="OG109" s="934"/>
      <c r="OH109" s="935"/>
      <c r="OI109" s="936"/>
      <c r="OL109" s="937" t="s">
        <v>836</v>
      </c>
      <c r="OM109" s="938" t="s">
        <v>477</v>
      </c>
      <c r="ON109" s="939"/>
      <c r="OO109" s="940"/>
      <c r="OP109" s="941"/>
      <c r="OQ109" s="942"/>
      <c r="OR109" s="943"/>
      <c r="OS109" s="898"/>
      <c r="OT109" s="898"/>
      <c r="OU109" s="934"/>
      <c r="OV109" s="934"/>
      <c r="OW109" s="934"/>
      <c r="OX109" s="934"/>
      <c r="OY109" s="935"/>
      <c r="OZ109" s="936"/>
      <c r="PC109" s="937" t="s">
        <v>836</v>
      </c>
      <c r="PD109" s="938" t="s">
        <v>477</v>
      </c>
      <c r="PE109" s="939"/>
      <c r="PF109" s="940"/>
      <c r="PG109" s="956"/>
      <c r="PH109" s="957"/>
      <c r="PI109" s="943"/>
      <c r="PJ109" s="898"/>
      <c r="PK109" s="898"/>
      <c r="PL109" s="934"/>
      <c r="PM109" s="934"/>
      <c r="PN109" s="934"/>
      <c r="PO109" s="934"/>
      <c r="PP109" s="935"/>
      <c r="PQ109" s="936"/>
      <c r="PT109" s="937" t="s">
        <v>836</v>
      </c>
      <c r="PU109" s="938" t="s">
        <v>477</v>
      </c>
      <c r="PV109" s="939"/>
      <c r="PW109" s="940"/>
      <c r="PX109" s="941"/>
      <c r="PY109" s="942"/>
      <c r="PZ109" s="943"/>
      <c r="QA109" s="898"/>
      <c r="QB109" s="898"/>
      <c r="QC109" s="934"/>
      <c r="QD109" s="934"/>
      <c r="QE109" s="934"/>
      <c r="QF109" s="934"/>
      <c r="QG109" s="935"/>
      <c r="QH109" s="936"/>
      <c r="QK109" s="937" t="s">
        <v>836</v>
      </c>
      <c r="QL109" s="938" t="s">
        <v>477</v>
      </c>
      <c r="QM109" s="939"/>
      <c r="QN109" s="940"/>
      <c r="QO109" s="1007">
        <v>0</v>
      </c>
      <c r="QP109" s="1008"/>
      <c r="QQ109" s="943"/>
      <c r="QR109" s="898"/>
      <c r="QS109" s="898"/>
      <c r="QT109" s="934"/>
      <c r="QU109" s="934"/>
      <c r="QV109" s="934"/>
      <c r="QW109" s="934"/>
      <c r="QX109" s="935"/>
      <c r="QY109" s="936"/>
      <c r="RB109" s="405"/>
      <c r="RC109" s="406"/>
      <c r="RD109" s="407"/>
      <c r="RE109" s="408"/>
      <c r="RF109" s="409"/>
      <c r="RG109" s="410"/>
      <c r="RH109" s="410"/>
      <c r="RI109" s="898"/>
      <c r="RJ109" s="898"/>
      <c r="RK109" s="934"/>
      <c r="RL109" s="934"/>
      <c r="RM109" s="934"/>
      <c r="RN109" s="934"/>
      <c r="RO109" s="935"/>
      <c r="RP109" s="936"/>
      <c r="RS109" s="405"/>
      <c r="RT109" s="406"/>
      <c r="RU109" s="407"/>
      <c r="RV109" s="408"/>
      <c r="RW109" s="409"/>
      <c r="RX109" s="410"/>
      <c r="RY109" s="410"/>
      <c r="RZ109" s="898"/>
      <c r="SA109" s="898"/>
      <c r="SB109" s="934"/>
      <c r="SC109" s="934"/>
      <c r="SD109" s="934"/>
      <c r="SE109" s="934"/>
      <c r="SF109" s="935"/>
      <c r="SG109" s="936"/>
      <c r="SJ109" s="405"/>
      <c r="SK109" s="406"/>
      <c r="SL109" s="407"/>
      <c r="SM109" s="408"/>
      <c r="SN109" s="409"/>
      <c r="SO109" s="410"/>
      <c r="SP109" s="410"/>
      <c r="SQ109" s="898"/>
      <c r="SR109" s="898"/>
      <c r="SS109" s="934"/>
      <c r="ST109" s="934"/>
      <c r="SU109" s="934"/>
      <c r="SV109" s="934"/>
      <c r="SW109" s="935"/>
      <c r="SX109" s="936"/>
    </row>
    <row r="110" spans="2:518" ht="46.5" thickTop="1" thickBot="1">
      <c r="B110" s="958" t="s">
        <v>837</v>
      </c>
      <c r="C110" s="1030" t="s">
        <v>478</v>
      </c>
      <c r="D110" s="1031" t="s">
        <v>147</v>
      </c>
      <c r="E110" s="1044">
        <f>438+569</f>
        <v>1007</v>
      </c>
      <c r="F110" s="1045"/>
      <c r="G110" s="963">
        <f>ROUND(E110*F110,0)</f>
        <v>0</v>
      </c>
      <c r="H110" s="1016"/>
      <c r="K110" s="958" t="s">
        <v>837</v>
      </c>
      <c r="L110" s="1030" t="s">
        <v>478</v>
      </c>
      <c r="M110" s="1031" t="s">
        <v>147</v>
      </c>
      <c r="N110" s="1044">
        <f>438+569</f>
        <v>1007</v>
      </c>
      <c r="O110" s="1046">
        <v>25390</v>
      </c>
      <c r="P110" s="963">
        <f t="shared" ref="P110:P112" si="1455">ROUND(N110*O110,0)</f>
        <v>25567730</v>
      </c>
      <c r="Q110" s="1016"/>
      <c r="R110" s="898">
        <f>IF(EXACT(VLOOKUP(K110,OFERTA_0,2,FALSE),L110),1,0)</f>
        <v>1</v>
      </c>
      <c r="S110" s="898">
        <f>IF(EXACT(VLOOKUP(K110,OFERTA_0,3,FALSE),M110),1,0)</f>
        <v>1</v>
      </c>
      <c r="T110" s="899">
        <f>IF(EXACT(VLOOKUP(K110,OFERTA_0,4,FALSE),N110),1,0)</f>
        <v>1</v>
      </c>
      <c r="U110" s="899">
        <f t="shared" ref="U110:V112" si="1456">IF(O110=0,0,1)</f>
        <v>1</v>
      </c>
      <c r="V110" s="899">
        <f t="shared" si="1456"/>
        <v>1</v>
      </c>
      <c r="W110" s="899">
        <f>PRODUCT(R110:V110)</f>
        <v>1</v>
      </c>
      <c r="X110" s="966">
        <f>ROUND(P110,0)</f>
        <v>25567730</v>
      </c>
      <c r="Y110" s="901">
        <f>P110-X110</f>
        <v>0</v>
      </c>
      <c r="Z110" s="872"/>
      <c r="AA110" s="872"/>
      <c r="AB110" s="958" t="s">
        <v>837</v>
      </c>
      <c r="AC110" s="1030" t="s">
        <v>478</v>
      </c>
      <c r="AD110" s="1031" t="s">
        <v>147</v>
      </c>
      <c r="AE110" s="1044">
        <f>438+569</f>
        <v>1007</v>
      </c>
      <c r="AF110" s="1045">
        <v>28000</v>
      </c>
      <c r="AG110" s="963">
        <f t="shared" ref="AG110:AG112" si="1457">ROUND(AE110*AF110,0)</f>
        <v>28196000</v>
      </c>
      <c r="AH110" s="1016"/>
      <c r="AI110" s="898">
        <f>IF(EXACT(VLOOKUP(AB110,OFERTA_0,2,FALSE),AC110),1,0)</f>
        <v>1</v>
      </c>
      <c r="AJ110" s="898">
        <f>IF(EXACT(VLOOKUP(AB110,OFERTA_0,3,FALSE),AD110),1,0)</f>
        <v>1</v>
      </c>
      <c r="AK110" s="899">
        <f>IF(EXACT(VLOOKUP(AB110,OFERTA_0,4,FALSE),AE110),1,0)</f>
        <v>1</v>
      </c>
      <c r="AL110" s="899">
        <f t="shared" ref="AL110:AL112" si="1458">IF(AF110=0,0,1)</f>
        <v>1</v>
      </c>
      <c r="AM110" s="899">
        <f t="shared" ref="AM110:AM112" si="1459">IF(AG110=0,0,1)</f>
        <v>1</v>
      </c>
      <c r="AN110" s="899">
        <f>PRODUCT(AI110:AM110)</f>
        <v>1</v>
      </c>
      <c r="AO110" s="966">
        <f>ROUND(AG110,0)</f>
        <v>28196000</v>
      </c>
      <c r="AP110" s="901">
        <f>AG110-AO110</f>
        <v>0</v>
      </c>
      <c r="AQ110" s="872"/>
      <c r="AR110" s="872"/>
      <c r="AS110" s="958" t="s">
        <v>837</v>
      </c>
      <c r="AT110" s="1035" t="s">
        <v>478</v>
      </c>
      <c r="AU110" s="1031" t="s">
        <v>147</v>
      </c>
      <c r="AV110" s="1044">
        <f>438+569</f>
        <v>1007</v>
      </c>
      <c r="AW110" s="1047">
        <v>26500</v>
      </c>
      <c r="AX110" s="969">
        <f t="shared" ref="AX110:AX112" si="1460">ROUND(AV110*AW110,0)</f>
        <v>26685500</v>
      </c>
      <c r="AY110" s="1016"/>
      <c r="AZ110" s="898">
        <f>IF(EXACT(VLOOKUP(AS110,OFERTA_0,2,FALSE),AT110),1,0)</f>
        <v>1</v>
      </c>
      <c r="BA110" s="898">
        <f>IF(EXACT(VLOOKUP(AS110,OFERTA_0,3,FALSE),AU110),1,0)</f>
        <v>1</v>
      </c>
      <c r="BB110" s="899">
        <f>IF(EXACT(VLOOKUP(AS110,OFERTA_0,4,FALSE),AV110),1,0)</f>
        <v>1</v>
      </c>
      <c r="BC110" s="899">
        <f t="shared" ref="BC110:BC112" si="1461">IF(AW110=0,0,1)</f>
        <v>1</v>
      </c>
      <c r="BD110" s="899">
        <f t="shared" ref="BD110:BD112" si="1462">IF(AX110=0,0,1)</f>
        <v>1</v>
      </c>
      <c r="BE110" s="899">
        <f>PRODUCT(AZ110:BD110)</f>
        <v>1</v>
      </c>
      <c r="BF110" s="966">
        <f>ROUND(AX110,0)</f>
        <v>26685500</v>
      </c>
      <c r="BG110" s="901">
        <f>AX110-BF110</f>
        <v>0</v>
      </c>
      <c r="BJ110" s="958" t="s">
        <v>837</v>
      </c>
      <c r="BK110" s="1030" t="s">
        <v>478</v>
      </c>
      <c r="BL110" s="1031" t="s">
        <v>147</v>
      </c>
      <c r="BM110" s="1044">
        <f>438+569</f>
        <v>1007</v>
      </c>
      <c r="BN110" s="1045">
        <v>24500</v>
      </c>
      <c r="BO110" s="963">
        <f t="shared" ref="BO110:BO112" si="1463">ROUND(BM110*BN110,0)</f>
        <v>24671500</v>
      </c>
      <c r="BP110" s="1016"/>
      <c r="BQ110" s="898">
        <f>IF(EXACT(VLOOKUP(BJ110,OFERTA_0,2,FALSE),BK110),1,0)</f>
        <v>1</v>
      </c>
      <c r="BR110" s="898">
        <f>IF(EXACT(VLOOKUP(BJ110,OFERTA_0,3,FALSE),BL110),1,0)</f>
        <v>1</v>
      </c>
      <c r="BS110" s="899">
        <f>IF(EXACT(VLOOKUP(BJ110,OFERTA_0,4,FALSE),BM110),1,0)</f>
        <v>1</v>
      </c>
      <c r="BT110" s="899">
        <f t="shared" ref="BT110:BT112" si="1464">IF(BN110=0,0,1)</f>
        <v>1</v>
      </c>
      <c r="BU110" s="899">
        <f t="shared" ref="BU110:BU112" si="1465">IF(BO110=0,0,1)</f>
        <v>1</v>
      </c>
      <c r="BV110" s="899">
        <f>PRODUCT(BQ110:BU110)</f>
        <v>1</v>
      </c>
      <c r="BW110" s="966">
        <f>ROUND(BO110,0)</f>
        <v>24671500</v>
      </c>
      <c r="BX110" s="901">
        <f>BO110-BW110</f>
        <v>0</v>
      </c>
      <c r="CA110" s="958" t="s">
        <v>837</v>
      </c>
      <c r="CB110" s="1030" t="s">
        <v>478</v>
      </c>
      <c r="CC110" s="1031" t="s">
        <v>147</v>
      </c>
      <c r="CD110" s="1044">
        <f>438+569</f>
        <v>1007</v>
      </c>
      <c r="CE110" s="1045">
        <v>24729</v>
      </c>
      <c r="CF110" s="963">
        <f t="shared" ref="CF110:CF112" si="1466">ROUND(CD110*CE110,0)</f>
        <v>24902103</v>
      </c>
      <c r="CG110" s="1016"/>
      <c r="CH110" s="898">
        <f>IF(EXACT(VLOOKUP(CA110,OFERTA_0,2,FALSE),CB110),1,0)</f>
        <v>1</v>
      </c>
      <c r="CI110" s="898">
        <f>IF(EXACT(VLOOKUP(CA110,OFERTA_0,3,FALSE),CC110),1,0)</f>
        <v>1</v>
      </c>
      <c r="CJ110" s="899">
        <f>IF(EXACT(VLOOKUP(CA110,OFERTA_0,4,FALSE),CD110),1,0)</f>
        <v>1</v>
      </c>
      <c r="CK110" s="899">
        <f t="shared" ref="CK110:CK112" si="1467">IF(CE110=0,0,1)</f>
        <v>1</v>
      </c>
      <c r="CL110" s="899">
        <f t="shared" ref="CL110:CL112" si="1468">IF(CF110=0,0,1)</f>
        <v>1</v>
      </c>
      <c r="CM110" s="899">
        <f>PRODUCT(CH110:CL110)</f>
        <v>1</v>
      </c>
      <c r="CN110" s="966">
        <f>ROUND(CF110,0)</f>
        <v>24902103</v>
      </c>
      <c r="CO110" s="901">
        <f>CF110-CN110</f>
        <v>0</v>
      </c>
      <c r="CR110" s="958" t="s">
        <v>837</v>
      </c>
      <c r="CS110" s="1030" t="s">
        <v>478</v>
      </c>
      <c r="CT110" s="1031" t="s">
        <v>147</v>
      </c>
      <c r="CU110" s="1044">
        <f>438+569</f>
        <v>1007</v>
      </c>
      <c r="CV110" s="1045">
        <v>43000</v>
      </c>
      <c r="CW110" s="963">
        <f t="shared" ref="CW110:CW112" si="1469">ROUND(CU110*CV110,0)</f>
        <v>43301000</v>
      </c>
      <c r="CX110" s="1016"/>
      <c r="CY110" s="898">
        <f>IF(EXACT(VLOOKUP(CR110,OFERTA_0,2,FALSE),CS110),1,0)</f>
        <v>1</v>
      </c>
      <c r="CZ110" s="898">
        <f>IF(EXACT(VLOOKUP(CR110,OFERTA_0,3,FALSE),CT110),1,0)</f>
        <v>1</v>
      </c>
      <c r="DA110" s="899">
        <f>IF(EXACT(VLOOKUP(CR110,OFERTA_0,4,FALSE),CU110),1,0)</f>
        <v>1</v>
      </c>
      <c r="DB110" s="899">
        <f t="shared" ref="DB110:DB112" si="1470">IF(CV110=0,0,1)</f>
        <v>1</v>
      </c>
      <c r="DC110" s="899">
        <f t="shared" ref="DC110:DC112" si="1471">IF(CW110=0,0,1)</f>
        <v>1</v>
      </c>
      <c r="DD110" s="899">
        <f>PRODUCT(CY110:DC110)</f>
        <v>1</v>
      </c>
      <c r="DE110" s="966">
        <f>ROUND(CW110,0)</f>
        <v>43301000</v>
      </c>
      <c r="DF110" s="901">
        <f>CW110-DE110</f>
        <v>0</v>
      </c>
      <c r="DI110" s="958" t="s">
        <v>837</v>
      </c>
      <c r="DJ110" s="1030" t="s">
        <v>478</v>
      </c>
      <c r="DK110" s="1031" t="s">
        <v>147</v>
      </c>
      <c r="DL110" s="1044">
        <f>438+569</f>
        <v>1007</v>
      </c>
      <c r="DM110" s="1045">
        <v>20061</v>
      </c>
      <c r="DN110" s="963">
        <f t="shared" ref="DN110:DN112" si="1472">ROUND(DL110*DM110,0)</f>
        <v>20201427</v>
      </c>
      <c r="DO110" s="1016"/>
      <c r="DP110" s="898">
        <f>IF(EXACT(VLOOKUP(DI110,OFERTA_0,2,FALSE),DJ110),1,0)</f>
        <v>1</v>
      </c>
      <c r="DQ110" s="898">
        <f>IF(EXACT(VLOOKUP(DI110,OFERTA_0,3,FALSE),DK110),1,0)</f>
        <v>1</v>
      </c>
      <c r="DR110" s="899">
        <f>IF(EXACT(VLOOKUP(DI110,OFERTA_0,4,FALSE),DL110),1,0)</f>
        <v>1</v>
      </c>
      <c r="DS110" s="899">
        <f t="shared" ref="DS110:DS112" si="1473">IF(DM110=0,0,1)</f>
        <v>1</v>
      </c>
      <c r="DT110" s="899">
        <f t="shared" ref="DT110:DT112" si="1474">IF(DN110=0,0,1)</f>
        <v>1</v>
      </c>
      <c r="DU110" s="899">
        <f>PRODUCT(DP110:DT110)</f>
        <v>1</v>
      </c>
      <c r="DV110" s="966">
        <f>ROUND(DN110,0)</f>
        <v>20201427</v>
      </c>
      <c r="DW110" s="901">
        <f>DN110-DV110</f>
        <v>0</v>
      </c>
      <c r="DZ110" s="958" t="s">
        <v>837</v>
      </c>
      <c r="EA110" s="1030" t="s">
        <v>478</v>
      </c>
      <c r="EB110" s="1031" t="s">
        <v>147</v>
      </c>
      <c r="EC110" s="1044">
        <f>438+569</f>
        <v>1007</v>
      </c>
      <c r="ED110" s="1045">
        <v>39650</v>
      </c>
      <c r="EE110" s="963">
        <f t="shared" ref="EE110:EE112" si="1475">ROUND(EC110*ED110,0)</f>
        <v>39927550</v>
      </c>
      <c r="EF110" s="1016"/>
      <c r="EG110" s="898">
        <f>IF(EXACT(VLOOKUP(DZ110,OFERTA_0,2,FALSE),EA110),1,0)</f>
        <v>1</v>
      </c>
      <c r="EH110" s="898">
        <f>IF(EXACT(VLOOKUP(DZ110,OFERTA_0,3,FALSE),EB110),1,0)</f>
        <v>1</v>
      </c>
      <c r="EI110" s="899">
        <f>IF(EXACT(VLOOKUP(DZ110,OFERTA_0,4,FALSE),EC110),1,0)</f>
        <v>1</v>
      </c>
      <c r="EJ110" s="899">
        <f t="shared" ref="EJ110:EJ112" si="1476">IF(ED110=0,0,1)</f>
        <v>1</v>
      </c>
      <c r="EK110" s="899">
        <f t="shared" ref="EK110:EK112" si="1477">IF(EE110=0,0,1)</f>
        <v>1</v>
      </c>
      <c r="EL110" s="899">
        <f>PRODUCT(EG110:EK110)</f>
        <v>1</v>
      </c>
      <c r="EM110" s="966">
        <f>ROUND(EE110,0)</f>
        <v>39927550</v>
      </c>
      <c r="EN110" s="901">
        <f>EE110-EM110</f>
        <v>0</v>
      </c>
      <c r="EQ110" s="958" t="s">
        <v>837</v>
      </c>
      <c r="ER110" s="1030" t="s">
        <v>478</v>
      </c>
      <c r="ES110" s="1031" t="s">
        <v>147</v>
      </c>
      <c r="ET110" s="1044">
        <f>438+569</f>
        <v>1007</v>
      </c>
      <c r="EU110" s="1045">
        <v>24850</v>
      </c>
      <c r="EV110" s="963">
        <f t="shared" ref="EV110:EV112" si="1478">ROUND(ET110*EU110,0)</f>
        <v>25023950</v>
      </c>
      <c r="EW110" s="1016"/>
      <c r="EX110" s="898">
        <f>IF(EXACT(VLOOKUP(EQ110,OFERTA_0,2,FALSE),ER110),1,0)</f>
        <v>1</v>
      </c>
      <c r="EY110" s="898">
        <f>IF(EXACT(VLOOKUP(EQ110,OFERTA_0,3,FALSE),ES110),1,0)</f>
        <v>1</v>
      </c>
      <c r="EZ110" s="899">
        <f>IF(EXACT(VLOOKUP(EQ110,OFERTA_0,4,FALSE),ET110),1,0)</f>
        <v>1</v>
      </c>
      <c r="FA110" s="899">
        <f t="shared" ref="FA110:FA112" si="1479">IF(EU110=0,0,1)</f>
        <v>1</v>
      </c>
      <c r="FB110" s="899">
        <f t="shared" ref="FB110:FB112" si="1480">IF(EV110=0,0,1)</f>
        <v>1</v>
      </c>
      <c r="FC110" s="899">
        <f>PRODUCT(EX110:FB110)</f>
        <v>1</v>
      </c>
      <c r="FD110" s="966">
        <f>ROUND(EV110,0)</f>
        <v>25023950</v>
      </c>
      <c r="FE110" s="901">
        <f>EV110-FD110</f>
        <v>0</v>
      </c>
      <c r="FH110" s="958"/>
      <c r="FI110" s="1030"/>
      <c r="FJ110" s="1031"/>
      <c r="FK110" s="1044"/>
      <c r="FL110" s="1045"/>
      <c r="FM110" s="963">
        <f t="shared" ref="FM110:FM112" si="1481">ROUND(FK110*FL110,0)</f>
        <v>0</v>
      </c>
      <c r="FN110" s="1016"/>
      <c r="FO110" s="898" t="e">
        <f>IF(EXACT(VLOOKUP(FH110,OFERTA_0,2,FALSE),FI110),1,0)</f>
        <v>#N/A</v>
      </c>
      <c r="FP110" s="898" t="e">
        <f>IF(EXACT(VLOOKUP(FH110,OFERTA_0,3,FALSE),FJ110),1,0)</f>
        <v>#N/A</v>
      </c>
      <c r="FQ110" s="899" t="e">
        <f>IF(EXACT(VLOOKUP(FH110,OFERTA_0,4,FALSE),FK110),1,0)</f>
        <v>#N/A</v>
      </c>
      <c r="FR110" s="899">
        <f t="shared" ref="FR110:FR112" si="1482">IF(FL110=0,0,1)</f>
        <v>0</v>
      </c>
      <c r="FS110" s="899">
        <f t="shared" ref="FS110:FS112" si="1483">IF(FM110=0,0,1)</f>
        <v>0</v>
      </c>
      <c r="FT110" s="899" t="e">
        <f>PRODUCT(FO110:FS110)</f>
        <v>#N/A</v>
      </c>
      <c r="FU110" s="966">
        <f>ROUND(FM110,0)</f>
        <v>0</v>
      </c>
      <c r="FV110" s="901">
        <f>FM110-FU110</f>
        <v>0</v>
      </c>
      <c r="FY110" s="958" t="s">
        <v>837</v>
      </c>
      <c r="FZ110" s="1030" t="s">
        <v>478</v>
      </c>
      <c r="GA110" s="1031" t="s">
        <v>147</v>
      </c>
      <c r="GB110" s="1044">
        <f>438+569</f>
        <v>1007</v>
      </c>
      <c r="GC110" s="1046">
        <v>25390</v>
      </c>
      <c r="GD110" s="963">
        <f t="shared" ref="GD110:GD112" si="1484">ROUND(GB110*GC110,0)</f>
        <v>25567730</v>
      </c>
      <c r="GE110" s="1016"/>
      <c r="GF110" s="898">
        <f>IF(EXACT(VLOOKUP(FY110,OFERTA_0,2,FALSE),FZ110),1,0)</f>
        <v>1</v>
      </c>
      <c r="GG110" s="898">
        <f>IF(EXACT(VLOOKUP(FY110,OFERTA_0,3,FALSE),GA110),1,0)</f>
        <v>1</v>
      </c>
      <c r="GH110" s="899">
        <f>IF(EXACT(VLOOKUP(FY110,OFERTA_0,4,FALSE),GB110),1,0)</f>
        <v>1</v>
      </c>
      <c r="GI110" s="899">
        <f t="shared" ref="GI110:GI112" si="1485">IF(GC110=0,0,1)</f>
        <v>1</v>
      </c>
      <c r="GJ110" s="899">
        <f t="shared" ref="GJ110:GJ112" si="1486">IF(GD110=0,0,1)</f>
        <v>1</v>
      </c>
      <c r="GK110" s="899">
        <f>PRODUCT(GF110:GJ110)</f>
        <v>1</v>
      </c>
      <c r="GL110" s="966">
        <f>ROUND(GD110,0)</f>
        <v>25567730</v>
      </c>
      <c r="GM110" s="901">
        <f>GD110-GL110</f>
        <v>0</v>
      </c>
      <c r="GP110" s="958" t="s">
        <v>837</v>
      </c>
      <c r="GQ110" s="1030" t="s">
        <v>478</v>
      </c>
      <c r="GR110" s="1031" t="s">
        <v>147</v>
      </c>
      <c r="GS110" s="1044">
        <f>438+569</f>
        <v>1007</v>
      </c>
      <c r="GT110" s="1045">
        <v>24900</v>
      </c>
      <c r="GU110" s="963">
        <f t="shared" ref="GU110:GU112" si="1487">ROUND(GS110*GT110,0)</f>
        <v>25074300</v>
      </c>
      <c r="GV110" s="1016"/>
      <c r="GW110" s="898">
        <f>IF(EXACT(VLOOKUP(GP110,OFERTA_0,2,FALSE),GQ110),1,0)</f>
        <v>1</v>
      </c>
      <c r="GX110" s="898">
        <f>IF(EXACT(VLOOKUP(GP110,OFERTA_0,3,FALSE),GR110),1,0)</f>
        <v>1</v>
      </c>
      <c r="GY110" s="899">
        <f>IF(EXACT(VLOOKUP(GP110,OFERTA_0,4,FALSE),GS110),1,0)</f>
        <v>1</v>
      </c>
      <c r="GZ110" s="899">
        <f t="shared" ref="GZ110:GZ112" si="1488">IF(GT110=0,0,1)</f>
        <v>1</v>
      </c>
      <c r="HA110" s="899">
        <f t="shared" ref="HA110:HA112" si="1489">IF(GU110=0,0,1)</f>
        <v>1</v>
      </c>
      <c r="HB110" s="899">
        <f>PRODUCT(GW110:HA110)</f>
        <v>1</v>
      </c>
      <c r="HC110" s="966">
        <f>ROUND(GU110,0)</f>
        <v>25074300</v>
      </c>
      <c r="HD110" s="901">
        <f>GU110-HC110</f>
        <v>0</v>
      </c>
      <c r="HG110" s="958" t="s">
        <v>837</v>
      </c>
      <c r="HH110" s="1030" t="s">
        <v>478</v>
      </c>
      <c r="HI110" s="1031" t="s">
        <v>147</v>
      </c>
      <c r="HJ110" s="1044">
        <f>438+569</f>
        <v>1007</v>
      </c>
      <c r="HK110" s="1045">
        <v>28786</v>
      </c>
      <c r="HL110" s="963">
        <f t="shared" ref="HL110:HL112" si="1490">ROUND(HJ110*HK110,0)</f>
        <v>28987502</v>
      </c>
      <c r="HM110" s="1016"/>
      <c r="HN110" s="898">
        <f>IF(EXACT(VLOOKUP(HG110,OFERTA_0,2,FALSE),HH110),1,0)</f>
        <v>1</v>
      </c>
      <c r="HO110" s="898">
        <f>IF(EXACT(VLOOKUP(HG110,OFERTA_0,3,FALSE),HI110),1,0)</f>
        <v>1</v>
      </c>
      <c r="HP110" s="899">
        <f>IF(EXACT(VLOOKUP(HG110,OFERTA_0,4,FALSE),HJ110),1,0)</f>
        <v>1</v>
      </c>
      <c r="HQ110" s="899">
        <f t="shared" ref="HQ110:HQ112" si="1491">IF(HK110=0,0,1)</f>
        <v>1</v>
      </c>
      <c r="HR110" s="899">
        <f t="shared" ref="HR110:HR112" si="1492">IF(HL110=0,0,1)</f>
        <v>1</v>
      </c>
      <c r="HS110" s="899">
        <f>PRODUCT(HN110:HR110)</f>
        <v>1</v>
      </c>
      <c r="HT110" s="966">
        <f>ROUND(HL110,0)</f>
        <v>28987502</v>
      </c>
      <c r="HU110" s="901">
        <f>HL110-HT110</f>
        <v>0</v>
      </c>
      <c r="HX110" s="958" t="s">
        <v>837</v>
      </c>
      <c r="HY110" s="1030" t="s">
        <v>478</v>
      </c>
      <c r="HZ110" s="1031" t="s">
        <v>147</v>
      </c>
      <c r="IA110" s="1044">
        <f>438+569</f>
        <v>1007</v>
      </c>
      <c r="IB110" s="1048">
        <v>27654</v>
      </c>
      <c r="IC110" s="972">
        <f t="shared" ref="IC110:IC112" si="1493">ROUND(IA110*IB110,0)</f>
        <v>27847578</v>
      </c>
      <c r="ID110" s="1016"/>
      <c r="IE110" s="898">
        <f>IF(EXACT(VLOOKUP(HX110,OFERTA_0,2,FALSE),HY110),1,0)</f>
        <v>1</v>
      </c>
      <c r="IF110" s="898">
        <f>IF(EXACT(VLOOKUP(HX110,OFERTA_0,3,FALSE),HZ110),1,0)</f>
        <v>1</v>
      </c>
      <c r="IG110" s="899">
        <f>IF(EXACT(VLOOKUP(HX110,OFERTA_0,4,FALSE),IA110),1,0)</f>
        <v>1</v>
      </c>
      <c r="IH110" s="899">
        <f t="shared" ref="IH110:IH112" si="1494">IF(IB110=0,0,1)</f>
        <v>1</v>
      </c>
      <c r="II110" s="899">
        <f t="shared" ref="II110:II112" si="1495">IF(IC110=0,0,1)</f>
        <v>1</v>
      </c>
      <c r="IJ110" s="899">
        <f>PRODUCT(IE110:II110)</f>
        <v>1</v>
      </c>
      <c r="IK110" s="966">
        <f>ROUND(IC110,0)</f>
        <v>27847578</v>
      </c>
      <c r="IL110" s="901">
        <f>IC110-IK110</f>
        <v>0</v>
      </c>
      <c r="IO110" s="958" t="s">
        <v>837</v>
      </c>
      <c r="IP110" s="1030" t="s">
        <v>478</v>
      </c>
      <c r="IQ110" s="1031" t="s">
        <v>147</v>
      </c>
      <c r="IR110" s="1044">
        <f>438+569</f>
        <v>1007</v>
      </c>
      <c r="IS110" s="1045">
        <v>27500</v>
      </c>
      <c r="IT110" s="963">
        <f t="shared" ref="IT110:IT112" si="1496">ROUND(IR110*IS110,0)</f>
        <v>27692500</v>
      </c>
      <c r="IU110" s="1016"/>
      <c r="IV110" s="898">
        <f>IF(EXACT(VLOOKUP(IO110,OFERTA_0,2,FALSE),IP110),1,0)</f>
        <v>1</v>
      </c>
      <c r="IW110" s="898">
        <f>IF(EXACT(VLOOKUP(IO110,OFERTA_0,3,FALSE),IQ110),1,0)</f>
        <v>1</v>
      </c>
      <c r="IX110" s="899">
        <f>IF(EXACT(VLOOKUP(IO110,OFERTA_0,4,FALSE),IR110),1,0)</f>
        <v>1</v>
      </c>
      <c r="IY110" s="899">
        <f t="shared" ref="IY110:IY112" si="1497">IF(IS110=0,0,1)</f>
        <v>1</v>
      </c>
      <c r="IZ110" s="899">
        <f t="shared" ref="IZ110:IZ112" si="1498">IF(IT110=0,0,1)</f>
        <v>1</v>
      </c>
      <c r="JA110" s="899">
        <f>PRODUCT(IV110:IZ110)</f>
        <v>1</v>
      </c>
      <c r="JB110" s="966">
        <f>ROUND(IT110,0)</f>
        <v>27692500</v>
      </c>
      <c r="JC110" s="901">
        <f>IT110-JB110</f>
        <v>0</v>
      </c>
      <c r="JF110" s="958" t="s">
        <v>837</v>
      </c>
      <c r="JG110" s="1030" t="s">
        <v>478</v>
      </c>
      <c r="JH110" s="1031" t="s">
        <v>147</v>
      </c>
      <c r="JI110" s="1044">
        <f>438+569</f>
        <v>1007</v>
      </c>
      <c r="JJ110" s="1045">
        <v>23000</v>
      </c>
      <c r="JK110" s="963">
        <f t="shared" ref="JK110:JK112" si="1499">ROUND(JI110*JJ110,0)</f>
        <v>23161000</v>
      </c>
      <c r="JL110" s="1016"/>
      <c r="JM110" s="898">
        <f>IF(EXACT(VLOOKUP(JF110,OFERTA_0,2,FALSE),JG110),1,0)</f>
        <v>1</v>
      </c>
      <c r="JN110" s="898">
        <f>IF(EXACT(VLOOKUP(JF110,OFERTA_0,3,FALSE),JH110),1,0)</f>
        <v>1</v>
      </c>
      <c r="JO110" s="899">
        <f>IF(EXACT(VLOOKUP(JF110,OFERTA_0,4,FALSE),JI110),1,0)</f>
        <v>1</v>
      </c>
      <c r="JP110" s="899">
        <f t="shared" ref="JP110:JP112" si="1500">IF(JJ110=0,0,1)</f>
        <v>1</v>
      </c>
      <c r="JQ110" s="899">
        <f t="shared" ref="JQ110:JQ112" si="1501">IF(JK110=0,0,1)</f>
        <v>1</v>
      </c>
      <c r="JR110" s="899">
        <f>PRODUCT(JM110:JQ110)</f>
        <v>1</v>
      </c>
      <c r="JS110" s="966">
        <f>ROUND(JK110,0)</f>
        <v>23161000</v>
      </c>
      <c r="JT110" s="901">
        <f>JK110-JS110</f>
        <v>0</v>
      </c>
      <c r="JW110" s="958" t="s">
        <v>837</v>
      </c>
      <c r="JX110" s="1030" t="s">
        <v>478</v>
      </c>
      <c r="JY110" s="1031" t="s">
        <v>147</v>
      </c>
      <c r="JZ110" s="1044">
        <f>438+569</f>
        <v>1007</v>
      </c>
      <c r="KA110" s="1045">
        <v>24343.301200000002</v>
      </c>
      <c r="KB110" s="963">
        <f t="shared" ref="KB110:KB112" si="1502">ROUND(JZ110*KA110,0)</f>
        <v>24513704</v>
      </c>
      <c r="KC110" s="1016"/>
      <c r="KD110" s="898">
        <f>IF(EXACT(VLOOKUP(JW110,OFERTA_0,2,FALSE),JX110),1,0)</f>
        <v>1</v>
      </c>
      <c r="KE110" s="898">
        <f>IF(EXACT(VLOOKUP(JW110,OFERTA_0,3,FALSE),JY110),1,0)</f>
        <v>1</v>
      </c>
      <c r="KF110" s="899">
        <f>IF(EXACT(VLOOKUP(JW110,OFERTA_0,4,FALSE),JZ110),1,0)</f>
        <v>1</v>
      </c>
      <c r="KG110" s="899">
        <f t="shared" ref="KG110:KG112" si="1503">IF(KA110=0,0,1)</f>
        <v>1</v>
      </c>
      <c r="KH110" s="899">
        <f t="shared" ref="KH110:KH112" si="1504">IF(KB110=0,0,1)</f>
        <v>1</v>
      </c>
      <c r="KI110" s="899">
        <f>PRODUCT(KD110:KH110)</f>
        <v>1</v>
      </c>
      <c r="KJ110" s="966">
        <f>ROUND(KB110,0)</f>
        <v>24513704</v>
      </c>
      <c r="KK110" s="901">
        <f>KB110-KJ110</f>
        <v>0</v>
      </c>
      <c r="KN110" s="958" t="s">
        <v>837</v>
      </c>
      <c r="KO110" s="1030" t="s">
        <v>478</v>
      </c>
      <c r="KP110" s="1031" t="s">
        <v>147</v>
      </c>
      <c r="KQ110" s="1044">
        <f>438+569</f>
        <v>1007</v>
      </c>
      <c r="KR110" s="1045">
        <v>29500</v>
      </c>
      <c r="KS110" s="963">
        <f t="shared" ref="KS110:KS112" si="1505">ROUND(KQ110*KR110,0)</f>
        <v>29706500</v>
      </c>
      <c r="KT110" s="1016"/>
      <c r="KU110" s="898">
        <f>IF(EXACT(VLOOKUP(KN110,OFERTA_0,2,FALSE),KO110),1,0)</f>
        <v>1</v>
      </c>
      <c r="KV110" s="898">
        <f>IF(EXACT(VLOOKUP(KN110,OFERTA_0,3,FALSE),KP110),1,0)</f>
        <v>1</v>
      </c>
      <c r="KW110" s="899">
        <f>IF(EXACT(VLOOKUP(KN110,OFERTA_0,4,FALSE),KQ110),1,0)</f>
        <v>1</v>
      </c>
      <c r="KX110" s="899">
        <f t="shared" ref="KX110:KX112" si="1506">IF(KR110=0,0,1)</f>
        <v>1</v>
      </c>
      <c r="KY110" s="899">
        <f t="shared" ref="KY110:KY112" si="1507">IF(KS110=0,0,1)</f>
        <v>1</v>
      </c>
      <c r="KZ110" s="899">
        <f>PRODUCT(KU110:KY110)</f>
        <v>1</v>
      </c>
      <c r="LA110" s="966">
        <f>ROUND(KS110,0)</f>
        <v>29706500</v>
      </c>
      <c r="LB110" s="901">
        <f>KS110-LA110</f>
        <v>0</v>
      </c>
      <c r="LE110" s="958" t="s">
        <v>837</v>
      </c>
      <c r="LF110" s="1030" t="s">
        <v>478</v>
      </c>
      <c r="LG110" s="1031" t="s">
        <v>147</v>
      </c>
      <c r="LH110" s="1044">
        <f>438+569</f>
        <v>1007</v>
      </c>
      <c r="LI110" s="1049">
        <v>15952</v>
      </c>
      <c r="LJ110" s="974">
        <f t="shared" ref="LJ110:LJ112" si="1508">ROUND(LH110*LI110,0)</f>
        <v>16063664</v>
      </c>
      <c r="LK110" s="1016"/>
      <c r="LL110" s="898">
        <f>IF(EXACT(VLOOKUP(LE110,OFERTA_0,2,FALSE),LF110),1,0)</f>
        <v>1</v>
      </c>
      <c r="LM110" s="898">
        <f>IF(EXACT(VLOOKUP(LE110,OFERTA_0,3,FALSE),LG110),1,0)</f>
        <v>1</v>
      </c>
      <c r="LN110" s="899">
        <f>IF(EXACT(VLOOKUP(LE110,OFERTA_0,4,FALSE),LH110),1,0)</f>
        <v>1</v>
      </c>
      <c r="LO110" s="899">
        <f t="shared" ref="LO110:LO112" si="1509">IF(LI110=0,0,1)</f>
        <v>1</v>
      </c>
      <c r="LP110" s="899">
        <f t="shared" ref="LP110:LP112" si="1510">IF(LJ110=0,0,1)</f>
        <v>1</v>
      </c>
      <c r="LQ110" s="899">
        <f>PRODUCT(LL110:LP110)</f>
        <v>1</v>
      </c>
      <c r="LR110" s="966">
        <f>ROUND(LJ110,0)</f>
        <v>16063664</v>
      </c>
      <c r="LS110" s="901">
        <f>LJ110-LR110</f>
        <v>0</v>
      </c>
      <c r="LV110" s="958" t="s">
        <v>837</v>
      </c>
      <c r="LW110" s="1030" t="s">
        <v>478</v>
      </c>
      <c r="LX110" s="1031" t="s">
        <v>147</v>
      </c>
      <c r="LY110" s="1044">
        <f>438+569</f>
        <v>1007</v>
      </c>
      <c r="LZ110" s="1045">
        <v>4225</v>
      </c>
      <c r="MA110" s="963">
        <f t="shared" ref="MA110:MA112" si="1511">ROUND(LY110*LZ110,0)</f>
        <v>4254575</v>
      </c>
      <c r="MB110" s="1016"/>
      <c r="MC110" s="898">
        <f>IF(EXACT(VLOOKUP(LV110,OFERTA_0,2,FALSE),LW110),1,0)</f>
        <v>1</v>
      </c>
      <c r="MD110" s="898">
        <f>IF(EXACT(VLOOKUP(LV110,OFERTA_0,3,FALSE),LX110),1,0)</f>
        <v>1</v>
      </c>
      <c r="ME110" s="899">
        <f>IF(EXACT(VLOOKUP(LV110,OFERTA_0,4,FALSE),LY110),1,0)</f>
        <v>1</v>
      </c>
      <c r="MF110" s="899">
        <f t="shared" ref="MF110:MF112" si="1512">IF(LZ110=0,0,1)</f>
        <v>1</v>
      </c>
      <c r="MG110" s="899">
        <f t="shared" ref="MG110:MG112" si="1513">IF(MA110=0,0,1)</f>
        <v>1</v>
      </c>
      <c r="MH110" s="899">
        <f>PRODUCT(MC110:MG110)</f>
        <v>1</v>
      </c>
      <c r="MI110" s="966">
        <f>ROUND(MA110,0)</f>
        <v>4254575</v>
      </c>
      <c r="MJ110" s="901">
        <f>MA110-MI110</f>
        <v>0</v>
      </c>
      <c r="MM110" s="958" t="s">
        <v>837</v>
      </c>
      <c r="MN110" s="1030" t="s">
        <v>478</v>
      </c>
      <c r="MO110" s="1031" t="s">
        <v>147</v>
      </c>
      <c r="MP110" s="1044">
        <f>438+569</f>
        <v>1007</v>
      </c>
      <c r="MQ110" s="1045">
        <v>30000</v>
      </c>
      <c r="MR110" s="963">
        <f t="shared" ref="MR110:MR112" si="1514">ROUND(MP110*MQ110,0)</f>
        <v>30210000</v>
      </c>
      <c r="MS110" s="1016"/>
      <c r="MT110" s="898">
        <f>IF(EXACT(VLOOKUP(MM110,OFERTA_0,2,FALSE),MN110),1,0)</f>
        <v>1</v>
      </c>
      <c r="MU110" s="898">
        <f>IF(EXACT(VLOOKUP(MM110,OFERTA_0,3,FALSE),MO110),1,0)</f>
        <v>1</v>
      </c>
      <c r="MV110" s="899">
        <f>IF(EXACT(VLOOKUP(MM110,OFERTA_0,4,FALSE),MP110),1,0)</f>
        <v>1</v>
      </c>
      <c r="MW110" s="899">
        <f t="shared" ref="MW110:MW112" si="1515">IF(MQ110=0,0,1)</f>
        <v>1</v>
      </c>
      <c r="MX110" s="899">
        <f t="shared" ref="MX110:MX112" si="1516">IF(MR110=0,0,1)</f>
        <v>1</v>
      </c>
      <c r="MY110" s="899">
        <f>PRODUCT(MT110:MX110)</f>
        <v>1</v>
      </c>
      <c r="MZ110" s="966">
        <f>ROUND(MR110,0)</f>
        <v>30210000</v>
      </c>
      <c r="NA110" s="901">
        <f>MR110-MZ110</f>
        <v>0</v>
      </c>
      <c r="ND110" s="975" t="s">
        <v>837</v>
      </c>
      <c r="NE110" s="976" t="s">
        <v>478</v>
      </c>
      <c r="NF110" s="977" t="s">
        <v>147</v>
      </c>
      <c r="NG110" s="978">
        <f>438+569</f>
        <v>1007</v>
      </c>
      <c r="NH110" s="979">
        <v>16479.54</v>
      </c>
      <c r="NI110" s="980">
        <v>16594897</v>
      </c>
      <c r="NJ110" s="1016"/>
      <c r="NK110" s="898">
        <f>IF(EXACT(VLOOKUP(ND110,OFERTA_0,2,FALSE),NE110),1,0)</f>
        <v>1</v>
      </c>
      <c r="NL110" s="898">
        <f>IF(EXACT(VLOOKUP(ND110,OFERTA_0,3,FALSE),NF110),1,0)</f>
        <v>1</v>
      </c>
      <c r="NM110" s="899">
        <f>IF(EXACT(VLOOKUP(ND110,OFERTA_0,4,FALSE),NG110),1,0)</f>
        <v>1</v>
      </c>
      <c r="NN110" s="899">
        <f t="shared" ref="NN110:NN112" si="1517">IF(NH110=0,0,1)</f>
        <v>1</v>
      </c>
      <c r="NO110" s="899">
        <f t="shared" ref="NO110:NO112" si="1518">IF(NI110=0,0,1)</f>
        <v>1</v>
      </c>
      <c r="NP110" s="899">
        <f>PRODUCT(NK110:NO110)</f>
        <v>1</v>
      </c>
      <c r="NQ110" s="966">
        <f>ROUND(NI110,0)</f>
        <v>16594897</v>
      </c>
      <c r="NR110" s="901">
        <f>NI110-NQ110</f>
        <v>0</v>
      </c>
      <c r="NU110" s="981" t="s">
        <v>837</v>
      </c>
      <c r="NV110" s="982" t="s">
        <v>478</v>
      </c>
      <c r="NW110" s="983" t="s">
        <v>147</v>
      </c>
      <c r="NX110" s="984">
        <f>438+569</f>
        <v>1007</v>
      </c>
      <c r="NY110" s="1050">
        <v>16646</v>
      </c>
      <c r="NZ110" s="986">
        <f t="shared" ref="NZ110:NZ112" si="1519">ROUND(NX110*NY110,0)</f>
        <v>16762522</v>
      </c>
      <c r="OA110" s="1016"/>
      <c r="OB110" s="898">
        <f>IF(EXACT(VLOOKUP(NU110,OFERTA_0,2,FALSE),NV110),1,0)</f>
        <v>1</v>
      </c>
      <c r="OC110" s="898">
        <f>IF(EXACT(VLOOKUP(NU110,OFERTA_0,3,FALSE),NW110),1,0)</f>
        <v>1</v>
      </c>
      <c r="OD110" s="899">
        <f>IF(EXACT(VLOOKUP(NU110,OFERTA_0,4,FALSE),NX110),1,0)</f>
        <v>1</v>
      </c>
      <c r="OE110" s="899">
        <f t="shared" ref="OE110:OE112" si="1520">IF(NY110=0,0,1)</f>
        <v>1</v>
      </c>
      <c r="OF110" s="899">
        <f t="shared" ref="OF110:OF112" si="1521">IF(NZ110=0,0,1)</f>
        <v>1</v>
      </c>
      <c r="OG110" s="899">
        <f>PRODUCT(OB110:OF110)</f>
        <v>1</v>
      </c>
      <c r="OH110" s="966">
        <f>ROUND(NZ110,0)</f>
        <v>16762522</v>
      </c>
      <c r="OI110" s="901">
        <f>NZ110-OH110</f>
        <v>0</v>
      </c>
      <c r="OL110" s="958" t="s">
        <v>837</v>
      </c>
      <c r="OM110" s="1030" t="s">
        <v>478</v>
      </c>
      <c r="ON110" s="1031" t="s">
        <v>147</v>
      </c>
      <c r="OO110" s="1044">
        <f>438+569</f>
        <v>1007</v>
      </c>
      <c r="OP110" s="1045">
        <v>14288</v>
      </c>
      <c r="OQ110" s="963">
        <f t="shared" ref="OQ110:OQ112" si="1522">ROUND(OO110*OP110,0)</f>
        <v>14388016</v>
      </c>
      <c r="OR110" s="1016"/>
      <c r="OS110" s="898">
        <f>IF(EXACT(VLOOKUP(OL110,OFERTA_0,2,FALSE),OM110),1,0)</f>
        <v>1</v>
      </c>
      <c r="OT110" s="898">
        <f>IF(EXACT(VLOOKUP(OL110,OFERTA_0,3,FALSE),ON110),1,0)</f>
        <v>1</v>
      </c>
      <c r="OU110" s="899">
        <f>IF(EXACT(VLOOKUP(OL110,OFERTA_0,4,FALSE),OO110),1,0)</f>
        <v>1</v>
      </c>
      <c r="OV110" s="899">
        <f t="shared" ref="OV110:OV112" si="1523">IF(OP110=0,0,1)</f>
        <v>1</v>
      </c>
      <c r="OW110" s="899">
        <f t="shared" ref="OW110:OW112" si="1524">IF(OQ110=0,0,1)</f>
        <v>1</v>
      </c>
      <c r="OX110" s="899">
        <f>PRODUCT(OS110:OW110)</f>
        <v>1</v>
      </c>
      <c r="OY110" s="966">
        <f>ROUND(OQ110,0)</f>
        <v>14388016</v>
      </c>
      <c r="OZ110" s="901">
        <f>OQ110-OY110</f>
        <v>0</v>
      </c>
      <c r="PC110" s="958" t="s">
        <v>837</v>
      </c>
      <c r="PD110" s="1030" t="s">
        <v>478</v>
      </c>
      <c r="PE110" s="1031" t="s">
        <v>147</v>
      </c>
      <c r="PF110" s="1044">
        <v>1007</v>
      </c>
      <c r="PG110" s="1059">
        <v>19858</v>
      </c>
      <c r="PH110" s="988">
        <v>19997006</v>
      </c>
      <c r="PI110" s="1024"/>
      <c r="PJ110" s="898">
        <f>IF(EXACT(VLOOKUP(PC110,OFERTA_0,2,FALSE),PD110),1,0)</f>
        <v>1</v>
      </c>
      <c r="PK110" s="898">
        <f>IF(EXACT(VLOOKUP(PC110,OFERTA_0,3,FALSE),PE110),1,0)</f>
        <v>1</v>
      </c>
      <c r="PL110" s="899">
        <f>IF(EXACT(VLOOKUP(PC110,OFERTA_0,4,FALSE),PF110),1,0)</f>
        <v>1</v>
      </c>
      <c r="PM110" s="899">
        <f t="shared" ref="PM110:PM112" si="1525">IF(PG110=0,0,1)</f>
        <v>1</v>
      </c>
      <c r="PN110" s="899">
        <f t="shared" ref="PN110:PN112" si="1526">IF(PH110=0,0,1)</f>
        <v>1</v>
      </c>
      <c r="PO110" s="899">
        <f>PRODUCT(PJ110:PN110)</f>
        <v>1</v>
      </c>
      <c r="PP110" s="966">
        <f>ROUND(PH110,0)</f>
        <v>19997006</v>
      </c>
      <c r="PQ110" s="901">
        <f>PH110-PP110</f>
        <v>0</v>
      </c>
      <c r="PT110" s="958" t="s">
        <v>837</v>
      </c>
      <c r="PU110" s="1030" t="s">
        <v>478</v>
      </c>
      <c r="PV110" s="1031" t="s">
        <v>147</v>
      </c>
      <c r="PW110" s="1044">
        <f>438+569</f>
        <v>1007</v>
      </c>
      <c r="PX110" s="1045">
        <v>24875</v>
      </c>
      <c r="PY110" s="963">
        <f t="shared" ref="PY110:PY112" si="1527">ROUND(PW110*PX110,0)</f>
        <v>25049125</v>
      </c>
      <c r="PZ110" s="1016"/>
      <c r="QA110" s="898">
        <f>IF(EXACT(VLOOKUP(PT110,OFERTA_0,2,FALSE),PU110),1,0)</f>
        <v>1</v>
      </c>
      <c r="QB110" s="898">
        <f>IF(EXACT(VLOOKUP(PT110,OFERTA_0,3,FALSE),PV110),1,0)</f>
        <v>1</v>
      </c>
      <c r="QC110" s="899">
        <f>IF(EXACT(VLOOKUP(PT110,OFERTA_0,4,FALSE),PW110),1,0)</f>
        <v>1</v>
      </c>
      <c r="QD110" s="899">
        <f t="shared" ref="QD110:QD112" si="1528">IF(PX110=0,0,1)</f>
        <v>1</v>
      </c>
      <c r="QE110" s="899">
        <f t="shared" ref="QE110:QE112" si="1529">IF(PY110=0,0,1)</f>
        <v>1</v>
      </c>
      <c r="QF110" s="899">
        <f>PRODUCT(QA110:QE110)</f>
        <v>1</v>
      </c>
      <c r="QG110" s="966">
        <f>ROUND(PY110,0)</f>
        <v>25049125</v>
      </c>
      <c r="QH110" s="901">
        <f>PY110-QG110</f>
        <v>0</v>
      </c>
      <c r="QK110" s="958" t="s">
        <v>837</v>
      </c>
      <c r="QL110" s="1030" t="s">
        <v>478</v>
      </c>
      <c r="QM110" s="1031" t="s">
        <v>147</v>
      </c>
      <c r="QN110" s="1044">
        <f>438+569</f>
        <v>1007</v>
      </c>
      <c r="QO110" s="1049">
        <v>16031.759999999998</v>
      </c>
      <c r="QP110" s="974">
        <f t="shared" ref="QP110:QP112" si="1530">ROUND(QN110*QO110,0)</f>
        <v>16143982</v>
      </c>
      <c r="QQ110" s="1016"/>
      <c r="QR110" s="898">
        <f>IF(EXACT(VLOOKUP(QK110,OFERTA_0,2,FALSE),QL110),1,0)</f>
        <v>1</v>
      </c>
      <c r="QS110" s="898">
        <f>IF(EXACT(VLOOKUP(QK110,OFERTA_0,3,FALSE),QM110),1,0)</f>
        <v>1</v>
      </c>
      <c r="QT110" s="899">
        <f>IF(EXACT(VLOOKUP(QK110,OFERTA_0,4,FALSE),QN110),1,0)</f>
        <v>1</v>
      </c>
      <c r="QU110" s="899">
        <f t="shared" ref="QU110:QU112" si="1531">IF(QO110=0,0,1)</f>
        <v>1</v>
      </c>
      <c r="QV110" s="899">
        <f t="shared" ref="QV110:QV112" si="1532">IF(QP110=0,0,1)</f>
        <v>1</v>
      </c>
      <c r="QW110" s="899">
        <f>PRODUCT(QR110:QV110)</f>
        <v>1</v>
      </c>
      <c r="QX110" s="966">
        <f>ROUND(QP110,0)</f>
        <v>16143982</v>
      </c>
      <c r="QY110" s="901">
        <f>QP110-QX110</f>
        <v>0</v>
      </c>
      <c r="RB110" s="405"/>
      <c r="RC110" s="406"/>
      <c r="RD110" s="407"/>
      <c r="RE110" s="408"/>
      <c r="RF110" s="409"/>
      <c r="RG110" s="410"/>
      <c r="RH110" s="410"/>
      <c r="RI110" s="898"/>
      <c r="RJ110" s="898"/>
      <c r="RK110" s="934"/>
      <c r="RL110" s="934"/>
      <c r="RM110" s="934"/>
      <c r="RN110" s="934"/>
      <c r="RO110" s="935"/>
      <c r="RP110" s="936"/>
      <c r="RS110" s="405"/>
      <c r="RT110" s="406"/>
      <c r="RU110" s="407"/>
      <c r="RV110" s="408"/>
      <c r="RW110" s="409"/>
      <c r="RX110" s="410"/>
      <c r="RY110" s="410"/>
      <c r="RZ110" s="898"/>
      <c r="SA110" s="898"/>
      <c r="SB110" s="934"/>
      <c r="SC110" s="934"/>
      <c r="SD110" s="934"/>
      <c r="SE110" s="934"/>
      <c r="SF110" s="935"/>
      <c r="SG110" s="936"/>
      <c r="SJ110" s="405"/>
      <c r="SK110" s="406"/>
      <c r="SL110" s="407"/>
      <c r="SM110" s="408"/>
      <c r="SN110" s="409"/>
      <c r="SO110" s="410"/>
      <c r="SP110" s="410"/>
      <c r="SQ110" s="898"/>
      <c r="SR110" s="898"/>
      <c r="SS110" s="934"/>
      <c r="ST110" s="934"/>
      <c r="SU110" s="934"/>
      <c r="SV110" s="934"/>
      <c r="SW110" s="935"/>
      <c r="SX110" s="936"/>
    </row>
    <row r="111" spans="2:518" ht="46.5" thickTop="1" thickBot="1">
      <c r="B111" s="958" t="s">
        <v>838</v>
      </c>
      <c r="C111" s="1030" t="s">
        <v>479</v>
      </c>
      <c r="D111" s="1031" t="s">
        <v>147</v>
      </c>
      <c r="E111" s="1044">
        <f>260+569</f>
        <v>829</v>
      </c>
      <c r="F111" s="1045"/>
      <c r="G111" s="963">
        <f>ROUND(E111*F111,0)</f>
        <v>0</v>
      </c>
      <c r="H111" s="1016"/>
      <c r="K111" s="958" t="s">
        <v>838</v>
      </c>
      <c r="L111" s="1030" t="s">
        <v>479</v>
      </c>
      <c r="M111" s="1031" t="s">
        <v>147</v>
      </c>
      <c r="N111" s="1044">
        <f>260+569</f>
        <v>829</v>
      </c>
      <c r="O111" s="1046">
        <v>9600</v>
      </c>
      <c r="P111" s="963">
        <f t="shared" si="1455"/>
        <v>7958400</v>
      </c>
      <c r="Q111" s="1016"/>
      <c r="R111" s="898">
        <f>IF(EXACT(VLOOKUP(K111,OFERTA_0,2,FALSE),L111),1,0)</f>
        <v>1</v>
      </c>
      <c r="S111" s="898">
        <f>IF(EXACT(VLOOKUP(K111,OFERTA_0,3,FALSE),M111),1,0)</f>
        <v>1</v>
      </c>
      <c r="T111" s="899">
        <f>IF(EXACT(VLOOKUP(K111,OFERTA_0,4,FALSE),N111),1,0)</f>
        <v>1</v>
      </c>
      <c r="U111" s="899">
        <f t="shared" si="1456"/>
        <v>1</v>
      </c>
      <c r="V111" s="899">
        <f t="shared" si="1456"/>
        <v>1</v>
      </c>
      <c r="W111" s="899">
        <f>PRODUCT(R111:V111)</f>
        <v>1</v>
      </c>
      <c r="X111" s="966">
        <f>ROUND(P111,0)</f>
        <v>7958400</v>
      </c>
      <c r="Y111" s="901">
        <f>P111-X111</f>
        <v>0</v>
      </c>
      <c r="Z111" s="872"/>
      <c r="AA111" s="872"/>
      <c r="AB111" s="958" t="s">
        <v>838</v>
      </c>
      <c r="AC111" s="1030" t="s">
        <v>479</v>
      </c>
      <c r="AD111" s="1031" t="s">
        <v>147</v>
      </c>
      <c r="AE111" s="1044">
        <f>260+569</f>
        <v>829</v>
      </c>
      <c r="AF111" s="1045">
        <v>9000</v>
      </c>
      <c r="AG111" s="963">
        <f t="shared" si="1457"/>
        <v>7461000</v>
      </c>
      <c r="AH111" s="1016"/>
      <c r="AI111" s="898">
        <f>IF(EXACT(VLOOKUP(AB111,OFERTA_0,2,FALSE),AC111),1,0)</f>
        <v>1</v>
      </c>
      <c r="AJ111" s="898">
        <f>IF(EXACT(VLOOKUP(AB111,OFERTA_0,3,FALSE),AD111),1,0)</f>
        <v>1</v>
      </c>
      <c r="AK111" s="899">
        <f>IF(EXACT(VLOOKUP(AB111,OFERTA_0,4,FALSE),AE111),1,0)</f>
        <v>1</v>
      </c>
      <c r="AL111" s="899">
        <f t="shared" si="1458"/>
        <v>1</v>
      </c>
      <c r="AM111" s="899">
        <f t="shared" si="1459"/>
        <v>1</v>
      </c>
      <c r="AN111" s="899">
        <f>PRODUCT(AI111:AM111)</f>
        <v>1</v>
      </c>
      <c r="AO111" s="966">
        <f>ROUND(AG111,0)</f>
        <v>7461000</v>
      </c>
      <c r="AP111" s="901">
        <f>AG111-AO111</f>
        <v>0</v>
      </c>
      <c r="AQ111" s="872"/>
      <c r="AR111" s="872"/>
      <c r="AS111" s="958" t="s">
        <v>838</v>
      </c>
      <c r="AT111" s="1035" t="s">
        <v>479</v>
      </c>
      <c r="AU111" s="1031" t="s">
        <v>147</v>
      </c>
      <c r="AV111" s="1044">
        <f>260+569</f>
        <v>829</v>
      </c>
      <c r="AW111" s="1047">
        <v>14500</v>
      </c>
      <c r="AX111" s="969">
        <f t="shared" si="1460"/>
        <v>12020500</v>
      </c>
      <c r="AY111" s="1016"/>
      <c r="AZ111" s="898">
        <f>IF(EXACT(VLOOKUP(AS111,OFERTA_0,2,FALSE),AT111),1,0)</f>
        <v>1</v>
      </c>
      <c r="BA111" s="898">
        <f>IF(EXACT(VLOOKUP(AS111,OFERTA_0,3,FALSE),AU111),1,0)</f>
        <v>1</v>
      </c>
      <c r="BB111" s="899">
        <f>IF(EXACT(VLOOKUP(AS111,OFERTA_0,4,FALSE),AV111),1,0)</f>
        <v>1</v>
      </c>
      <c r="BC111" s="899">
        <f t="shared" si="1461"/>
        <v>1</v>
      </c>
      <c r="BD111" s="899">
        <f t="shared" si="1462"/>
        <v>1</v>
      </c>
      <c r="BE111" s="899">
        <f>PRODUCT(AZ111:BD111)</f>
        <v>1</v>
      </c>
      <c r="BF111" s="966">
        <f>ROUND(AX111,0)</f>
        <v>12020500</v>
      </c>
      <c r="BG111" s="901">
        <f>AX111-BF111</f>
        <v>0</v>
      </c>
      <c r="BJ111" s="958" t="s">
        <v>838</v>
      </c>
      <c r="BK111" s="1030" t="s">
        <v>479</v>
      </c>
      <c r="BL111" s="1031" t="s">
        <v>147</v>
      </c>
      <c r="BM111" s="1044">
        <f>260+569</f>
        <v>829</v>
      </c>
      <c r="BN111" s="1045">
        <v>21000</v>
      </c>
      <c r="BO111" s="963">
        <f t="shared" si="1463"/>
        <v>17409000</v>
      </c>
      <c r="BP111" s="1016"/>
      <c r="BQ111" s="898">
        <f>IF(EXACT(VLOOKUP(BJ111,OFERTA_0,2,FALSE),BK111),1,0)</f>
        <v>1</v>
      </c>
      <c r="BR111" s="898">
        <f>IF(EXACT(VLOOKUP(BJ111,OFERTA_0,3,FALSE),BL111),1,0)</f>
        <v>1</v>
      </c>
      <c r="BS111" s="899">
        <f>IF(EXACT(VLOOKUP(BJ111,OFERTA_0,4,FALSE),BM111),1,0)</f>
        <v>1</v>
      </c>
      <c r="BT111" s="899">
        <f t="shared" si="1464"/>
        <v>1</v>
      </c>
      <c r="BU111" s="899">
        <f t="shared" si="1465"/>
        <v>1</v>
      </c>
      <c r="BV111" s="899">
        <f>PRODUCT(BQ111:BU111)</f>
        <v>1</v>
      </c>
      <c r="BW111" s="966">
        <f>ROUND(BO111,0)</f>
        <v>17409000</v>
      </c>
      <c r="BX111" s="901">
        <f>BO111-BW111</f>
        <v>0</v>
      </c>
      <c r="CA111" s="958" t="s">
        <v>838</v>
      </c>
      <c r="CB111" s="1030" t="s">
        <v>479</v>
      </c>
      <c r="CC111" s="1031" t="s">
        <v>147</v>
      </c>
      <c r="CD111" s="1044">
        <f>260+569</f>
        <v>829</v>
      </c>
      <c r="CE111" s="1045">
        <v>11021</v>
      </c>
      <c r="CF111" s="963">
        <f t="shared" si="1466"/>
        <v>9136409</v>
      </c>
      <c r="CG111" s="1016"/>
      <c r="CH111" s="898">
        <f>IF(EXACT(VLOOKUP(CA111,OFERTA_0,2,FALSE),CB111),1,0)</f>
        <v>1</v>
      </c>
      <c r="CI111" s="898">
        <f>IF(EXACT(VLOOKUP(CA111,OFERTA_0,3,FALSE),CC111),1,0)</f>
        <v>1</v>
      </c>
      <c r="CJ111" s="899">
        <f>IF(EXACT(VLOOKUP(CA111,OFERTA_0,4,FALSE),CD111),1,0)</f>
        <v>1</v>
      </c>
      <c r="CK111" s="899">
        <f t="shared" si="1467"/>
        <v>1</v>
      </c>
      <c r="CL111" s="899">
        <f t="shared" si="1468"/>
        <v>1</v>
      </c>
      <c r="CM111" s="899">
        <f>PRODUCT(CH111:CL111)</f>
        <v>1</v>
      </c>
      <c r="CN111" s="966">
        <f>ROUND(CF111,0)</f>
        <v>9136409</v>
      </c>
      <c r="CO111" s="901">
        <f>CF111-CN111</f>
        <v>0</v>
      </c>
      <c r="CR111" s="958" t="s">
        <v>838</v>
      </c>
      <c r="CS111" s="1030" t="s">
        <v>479</v>
      </c>
      <c r="CT111" s="1031" t="s">
        <v>147</v>
      </c>
      <c r="CU111" s="1044">
        <f>260+569</f>
        <v>829</v>
      </c>
      <c r="CV111" s="1045">
        <v>54900</v>
      </c>
      <c r="CW111" s="963">
        <f t="shared" si="1469"/>
        <v>45512100</v>
      </c>
      <c r="CX111" s="1016"/>
      <c r="CY111" s="898">
        <f>IF(EXACT(VLOOKUP(CR111,OFERTA_0,2,FALSE),CS111),1,0)</f>
        <v>1</v>
      </c>
      <c r="CZ111" s="898">
        <f>IF(EXACT(VLOOKUP(CR111,OFERTA_0,3,FALSE),CT111),1,0)</f>
        <v>1</v>
      </c>
      <c r="DA111" s="899">
        <f>IF(EXACT(VLOOKUP(CR111,OFERTA_0,4,FALSE),CU111),1,0)</f>
        <v>1</v>
      </c>
      <c r="DB111" s="899">
        <f t="shared" si="1470"/>
        <v>1</v>
      </c>
      <c r="DC111" s="899">
        <f t="shared" si="1471"/>
        <v>1</v>
      </c>
      <c r="DD111" s="899">
        <f>PRODUCT(CY111:DC111)</f>
        <v>1</v>
      </c>
      <c r="DE111" s="966">
        <f>ROUND(CW111,0)</f>
        <v>45512100</v>
      </c>
      <c r="DF111" s="901">
        <f>CW111-DE111</f>
        <v>0</v>
      </c>
      <c r="DI111" s="958" t="s">
        <v>838</v>
      </c>
      <c r="DJ111" s="1030" t="s">
        <v>479</v>
      </c>
      <c r="DK111" s="1031" t="s">
        <v>147</v>
      </c>
      <c r="DL111" s="1044">
        <f>260+569</f>
        <v>829</v>
      </c>
      <c r="DM111" s="1045">
        <v>8292</v>
      </c>
      <c r="DN111" s="963">
        <f t="shared" si="1472"/>
        <v>6874068</v>
      </c>
      <c r="DO111" s="1016"/>
      <c r="DP111" s="898">
        <f>IF(EXACT(VLOOKUP(DI111,OFERTA_0,2,FALSE),DJ111),1,0)</f>
        <v>1</v>
      </c>
      <c r="DQ111" s="898">
        <f>IF(EXACT(VLOOKUP(DI111,OFERTA_0,3,FALSE),DK111),1,0)</f>
        <v>1</v>
      </c>
      <c r="DR111" s="899">
        <f>IF(EXACT(VLOOKUP(DI111,OFERTA_0,4,FALSE),DL111),1,0)</f>
        <v>1</v>
      </c>
      <c r="DS111" s="899">
        <f t="shared" si="1473"/>
        <v>1</v>
      </c>
      <c r="DT111" s="899">
        <f t="shared" si="1474"/>
        <v>1</v>
      </c>
      <c r="DU111" s="899">
        <f>PRODUCT(DP111:DT111)</f>
        <v>1</v>
      </c>
      <c r="DV111" s="966">
        <f>ROUND(DN111,0)</f>
        <v>6874068</v>
      </c>
      <c r="DW111" s="901">
        <f>DN111-DV111</f>
        <v>0</v>
      </c>
      <c r="DZ111" s="958" t="s">
        <v>838</v>
      </c>
      <c r="EA111" s="1030" t="s">
        <v>479</v>
      </c>
      <c r="EB111" s="1031" t="s">
        <v>147</v>
      </c>
      <c r="EC111" s="1044">
        <f>260+569</f>
        <v>829</v>
      </c>
      <c r="ED111" s="1045">
        <v>32750</v>
      </c>
      <c r="EE111" s="963">
        <f t="shared" si="1475"/>
        <v>27149750</v>
      </c>
      <c r="EF111" s="1016"/>
      <c r="EG111" s="898">
        <f>IF(EXACT(VLOOKUP(DZ111,OFERTA_0,2,FALSE),EA111),1,0)</f>
        <v>1</v>
      </c>
      <c r="EH111" s="898">
        <f>IF(EXACT(VLOOKUP(DZ111,OFERTA_0,3,FALSE),EB111),1,0)</f>
        <v>1</v>
      </c>
      <c r="EI111" s="899">
        <f>IF(EXACT(VLOOKUP(DZ111,OFERTA_0,4,FALSE),EC111),1,0)</f>
        <v>1</v>
      </c>
      <c r="EJ111" s="899">
        <f t="shared" si="1476"/>
        <v>1</v>
      </c>
      <c r="EK111" s="899">
        <f t="shared" si="1477"/>
        <v>1</v>
      </c>
      <c r="EL111" s="899">
        <f>PRODUCT(EG111:EK111)</f>
        <v>1</v>
      </c>
      <c r="EM111" s="966">
        <f>ROUND(EE111,0)</f>
        <v>27149750</v>
      </c>
      <c r="EN111" s="901">
        <f>EE111-EM111</f>
        <v>0</v>
      </c>
      <c r="EQ111" s="958" t="s">
        <v>838</v>
      </c>
      <c r="ER111" s="1030" t="s">
        <v>479</v>
      </c>
      <c r="ES111" s="1031" t="s">
        <v>147</v>
      </c>
      <c r="ET111" s="1044">
        <f>260+569</f>
        <v>829</v>
      </c>
      <c r="EU111" s="1045">
        <v>11200</v>
      </c>
      <c r="EV111" s="963">
        <f t="shared" si="1478"/>
        <v>9284800</v>
      </c>
      <c r="EW111" s="1016"/>
      <c r="EX111" s="898">
        <f>IF(EXACT(VLOOKUP(EQ111,OFERTA_0,2,FALSE),ER111),1,0)</f>
        <v>1</v>
      </c>
      <c r="EY111" s="898">
        <f>IF(EXACT(VLOOKUP(EQ111,OFERTA_0,3,FALSE),ES111),1,0)</f>
        <v>1</v>
      </c>
      <c r="EZ111" s="899">
        <f>IF(EXACT(VLOOKUP(EQ111,OFERTA_0,4,FALSE),ET111),1,0)</f>
        <v>1</v>
      </c>
      <c r="FA111" s="899">
        <f t="shared" si="1479"/>
        <v>1</v>
      </c>
      <c r="FB111" s="899">
        <f t="shared" si="1480"/>
        <v>1</v>
      </c>
      <c r="FC111" s="899">
        <f>PRODUCT(EX111:FB111)</f>
        <v>1</v>
      </c>
      <c r="FD111" s="966">
        <f>ROUND(EV111,0)</f>
        <v>9284800</v>
      </c>
      <c r="FE111" s="901">
        <f>EV111-FD111</f>
        <v>0</v>
      </c>
      <c r="FH111" s="958"/>
      <c r="FI111" s="1030"/>
      <c r="FJ111" s="1031"/>
      <c r="FK111" s="1044"/>
      <c r="FL111" s="1045"/>
      <c r="FM111" s="963">
        <f t="shared" si="1481"/>
        <v>0</v>
      </c>
      <c r="FN111" s="1016"/>
      <c r="FO111" s="898" t="e">
        <f>IF(EXACT(VLOOKUP(FH111,OFERTA_0,2,FALSE),FI111),1,0)</f>
        <v>#N/A</v>
      </c>
      <c r="FP111" s="898" t="e">
        <f>IF(EXACT(VLOOKUP(FH111,OFERTA_0,3,FALSE),FJ111),1,0)</f>
        <v>#N/A</v>
      </c>
      <c r="FQ111" s="899" t="e">
        <f>IF(EXACT(VLOOKUP(FH111,OFERTA_0,4,FALSE),FK111),1,0)</f>
        <v>#N/A</v>
      </c>
      <c r="FR111" s="899">
        <f t="shared" si="1482"/>
        <v>0</v>
      </c>
      <c r="FS111" s="899">
        <f t="shared" si="1483"/>
        <v>0</v>
      </c>
      <c r="FT111" s="899" t="e">
        <f>PRODUCT(FO111:FS111)</f>
        <v>#N/A</v>
      </c>
      <c r="FU111" s="966">
        <f>ROUND(FM111,0)</f>
        <v>0</v>
      </c>
      <c r="FV111" s="901">
        <f>FM111-FU111</f>
        <v>0</v>
      </c>
      <c r="FY111" s="958" t="s">
        <v>838</v>
      </c>
      <c r="FZ111" s="1030" t="s">
        <v>479</v>
      </c>
      <c r="GA111" s="1031" t="s">
        <v>147</v>
      </c>
      <c r="GB111" s="1044">
        <f>260+569</f>
        <v>829</v>
      </c>
      <c r="GC111" s="1046">
        <v>9880</v>
      </c>
      <c r="GD111" s="963">
        <f t="shared" si="1484"/>
        <v>8190520</v>
      </c>
      <c r="GE111" s="1016"/>
      <c r="GF111" s="898">
        <f>IF(EXACT(VLOOKUP(FY111,OFERTA_0,2,FALSE),FZ111),1,0)</f>
        <v>1</v>
      </c>
      <c r="GG111" s="898">
        <f>IF(EXACT(VLOOKUP(FY111,OFERTA_0,3,FALSE),GA111),1,0)</f>
        <v>1</v>
      </c>
      <c r="GH111" s="899">
        <f>IF(EXACT(VLOOKUP(FY111,OFERTA_0,4,FALSE),GB111),1,0)</f>
        <v>1</v>
      </c>
      <c r="GI111" s="899">
        <f t="shared" si="1485"/>
        <v>1</v>
      </c>
      <c r="GJ111" s="899">
        <f t="shared" si="1486"/>
        <v>1</v>
      </c>
      <c r="GK111" s="899">
        <f>PRODUCT(GF111:GJ111)</f>
        <v>1</v>
      </c>
      <c r="GL111" s="966">
        <f>ROUND(GD111,0)</f>
        <v>8190520</v>
      </c>
      <c r="GM111" s="901">
        <f>GD111-GL111</f>
        <v>0</v>
      </c>
      <c r="GP111" s="958" t="s">
        <v>838</v>
      </c>
      <c r="GQ111" s="1030" t="s">
        <v>479</v>
      </c>
      <c r="GR111" s="1031" t="s">
        <v>147</v>
      </c>
      <c r="GS111" s="1044">
        <f>260+569</f>
        <v>829</v>
      </c>
      <c r="GT111" s="1045">
        <v>11100</v>
      </c>
      <c r="GU111" s="963">
        <f t="shared" si="1487"/>
        <v>9201900</v>
      </c>
      <c r="GV111" s="1016"/>
      <c r="GW111" s="898">
        <f>IF(EXACT(VLOOKUP(GP111,OFERTA_0,2,FALSE),GQ111),1,0)</f>
        <v>1</v>
      </c>
      <c r="GX111" s="898">
        <f>IF(EXACT(VLOOKUP(GP111,OFERTA_0,3,FALSE),GR111),1,0)</f>
        <v>1</v>
      </c>
      <c r="GY111" s="899">
        <f>IF(EXACT(VLOOKUP(GP111,OFERTA_0,4,FALSE),GS111),1,0)</f>
        <v>1</v>
      </c>
      <c r="GZ111" s="899">
        <f t="shared" si="1488"/>
        <v>1</v>
      </c>
      <c r="HA111" s="899">
        <f t="shared" si="1489"/>
        <v>1</v>
      </c>
      <c r="HB111" s="899">
        <f>PRODUCT(GW111:HA111)</f>
        <v>1</v>
      </c>
      <c r="HC111" s="966">
        <f>ROUND(GU111,0)</f>
        <v>9201900</v>
      </c>
      <c r="HD111" s="901">
        <f>GU111-HC111</f>
        <v>0</v>
      </c>
      <c r="HG111" s="958" t="s">
        <v>838</v>
      </c>
      <c r="HH111" s="1030" t="s">
        <v>479</v>
      </c>
      <c r="HI111" s="1031" t="s">
        <v>147</v>
      </c>
      <c r="HJ111" s="1044">
        <f>260+569</f>
        <v>829</v>
      </c>
      <c r="HK111" s="1045">
        <v>17116</v>
      </c>
      <c r="HL111" s="963">
        <f t="shared" si="1490"/>
        <v>14189164</v>
      </c>
      <c r="HM111" s="1016"/>
      <c r="HN111" s="898">
        <f>IF(EXACT(VLOOKUP(HG111,OFERTA_0,2,FALSE),HH111),1,0)</f>
        <v>1</v>
      </c>
      <c r="HO111" s="898">
        <f>IF(EXACT(VLOOKUP(HG111,OFERTA_0,3,FALSE),HI111),1,0)</f>
        <v>1</v>
      </c>
      <c r="HP111" s="899">
        <f>IF(EXACT(VLOOKUP(HG111,OFERTA_0,4,FALSE),HJ111),1,0)</f>
        <v>1</v>
      </c>
      <c r="HQ111" s="899">
        <f t="shared" si="1491"/>
        <v>1</v>
      </c>
      <c r="HR111" s="899">
        <f t="shared" si="1492"/>
        <v>1</v>
      </c>
      <c r="HS111" s="899">
        <f>PRODUCT(HN111:HR111)</f>
        <v>1</v>
      </c>
      <c r="HT111" s="966">
        <f>ROUND(HL111,0)</f>
        <v>14189164</v>
      </c>
      <c r="HU111" s="901">
        <f>HL111-HT111</f>
        <v>0</v>
      </c>
      <c r="HX111" s="958" t="s">
        <v>838</v>
      </c>
      <c r="HY111" s="1030" t="s">
        <v>479</v>
      </c>
      <c r="HZ111" s="1031" t="s">
        <v>147</v>
      </c>
      <c r="IA111" s="1044">
        <f>260+569</f>
        <v>829</v>
      </c>
      <c r="IB111" s="1048">
        <v>16543</v>
      </c>
      <c r="IC111" s="972">
        <f t="shared" si="1493"/>
        <v>13714147</v>
      </c>
      <c r="ID111" s="1016"/>
      <c r="IE111" s="898">
        <f>IF(EXACT(VLOOKUP(HX111,OFERTA_0,2,FALSE),HY111),1,0)</f>
        <v>1</v>
      </c>
      <c r="IF111" s="898">
        <f>IF(EXACT(VLOOKUP(HX111,OFERTA_0,3,FALSE),HZ111),1,0)</f>
        <v>1</v>
      </c>
      <c r="IG111" s="899">
        <f>IF(EXACT(VLOOKUP(HX111,OFERTA_0,4,FALSE),IA111),1,0)</f>
        <v>1</v>
      </c>
      <c r="IH111" s="899">
        <f t="shared" si="1494"/>
        <v>1</v>
      </c>
      <c r="II111" s="899">
        <f t="shared" si="1495"/>
        <v>1</v>
      </c>
      <c r="IJ111" s="899">
        <f>PRODUCT(IE111:II111)</f>
        <v>1</v>
      </c>
      <c r="IK111" s="966">
        <f>ROUND(IC111,0)</f>
        <v>13714147</v>
      </c>
      <c r="IL111" s="901">
        <f>IC111-IK111</f>
        <v>0</v>
      </c>
      <c r="IO111" s="958" t="s">
        <v>838</v>
      </c>
      <c r="IP111" s="1030" t="s">
        <v>479</v>
      </c>
      <c r="IQ111" s="1031" t="s">
        <v>147</v>
      </c>
      <c r="IR111" s="1044">
        <f>260+569</f>
        <v>829</v>
      </c>
      <c r="IS111" s="1045">
        <v>9600</v>
      </c>
      <c r="IT111" s="963">
        <f t="shared" si="1496"/>
        <v>7958400</v>
      </c>
      <c r="IU111" s="1016"/>
      <c r="IV111" s="898">
        <f>IF(EXACT(VLOOKUP(IO111,OFERTA_0,2,FALSE),IP111),1,0)</f>
        <v>1</v>
      </c>
      <c r="IW111" s="898">
        <f>IF(EXACT(VLOOKUP(IO111,OFERTA_0,3,FALSE),IQ111),1,0)</f>
        <v>1</v>
      </c>
      <c r="IX111" s="899">
        <f>IF(EXACT(VLOOKUP(IO111,OFERTA_0,4,FALSE),IR111),1,0)</f>
        <v>1</v>
      </c>
      <c r="IY111" s="899">
        <f t="shared" si="1497"/>
        <v>1</v>
      </c>
      <c r="IZ111" s="899">
        <f t="shared" si="1498"/>
        <v>1</v>
      </c>
      <c r="JA111" s="899">
        <f>PRODUCT(IV111:IZ111)</f>
        <v>1</v>
      </c>
      <c r="JB111" s="966">
        <f>ROUND(IT111,0)</f>
        <v>7958400</v>
      </c>
      <c r="JC111" s="901">
        <f>IT111-JB111</f>
        <v>0</v>
      </c>
      <c r="JF111" s="958" t="s">
        <v>838</v>
      </c>
      <c r="JG111" s="1030" t="s">
        <v>479</v>
      </c>
      <c r="JH111" s="1031" t="s">
        <v>147</v>
      </c>
      <c r="JI111" s="1044">
        <f>260+569</f>
        <v>829</v>
      </c>
      <c r="JJ111" s="1045">
        <v>10000</v>
      </c>
      <c r="JK111" s="963">
        <f t="shared" si="1499"/>
        <v>8290000</v>
      </c>
      <c r="JL111" s="1016"/>
      <c r="JM111" s="898">
        <f>IF(EXACT(VLOOKUP(JF111,OFERTA_0,2,FALSE),JG111),1,0)</f>
        <v>1</v>
      </c>
      <c r="JN111" s="898">
        <f>IF(EXACT(VLOOKUP(JF111,OFERTA_0,3,FALSE),JH111),1,0)</f>
        <v>1</v>
      </c>
      <c r="JO111" s="899">
        <f>IF(EXACT(VLOOKUP(JF111,OFERTA_0,4,FALSE),JI111),1,0)</f>
        <v>1</v>
      </c>
      <c r="JP111" s="899">
        <f t="shared" si="1500"/>
        <v>1</v>
      </c>
      <c r="JQ111" s="899">
        <f t="shared" si="1501"/>
        <v>1</v>
      </c>
      <c r="JR111" s="899">
        <f>PRODUCT(JM111:JQ111)</f>
        <v>1</v>
      </c>
      <c r="JS111" s="966">
        <f>ROUND(JK111,0)</f>
        <v>8290000</v>
      </c>
      <c r="JT111" s="901">
        <f>JK111-JS111</f>
        <v>0</v>
      </c>
      <c r="JW111" s="958" t="s">
        <v>838</v>
      </c>
      <c r="JX111" s="1030" t="s">
        <v>479</v>
      </c>
      <c r="JY111" s="1031" t="s">
        <v>147</v>
      </c>
      <c r="JZ111" s="1044">
        <f>260+569</f>
        <v>829</v>
      </c>
      <c r="KA111" s="1045">
        <v>13910.317200000001</v>
      </c>
      <c r="KB111" s="963">
        <f t="shared" si="1502"/>
        <v>11531653</v>
      </c>
      <c r="KC111" s="1016"/>
      <c r="KD111" s="898">
        <f>IF(EXACT(VLOOKUP(JW111,OFERTA_0,2,FALSE),JX111),1,0)</f>
        <v>1</v>
      </c>
      <c r="KE111" s="898">
        <f>IF(EXACT(VLOOKUP(JW111,OFERTA_0,3,FALSE),JY111),1,0)</f>
        <v>1</v>
      </c>
      <c r="KF111" s="899">
        <f>IF(EXACT(VLOOKUP(JW111,OFERTA_0,4,FALSE),JZ111),1,0)</f>
        <v>1</v>
      </c>
      <c r="KG111" s="899">
        <f t="shared" si="1503"/>
        <v>1</v>
      </c>
      <c r="KH111" s="899">
        <f t="shared" si="1504"/>
        <v>1</v>
      </c>
      <c r="KI111" s="899">
        <f>PRODUCT(KD111:KH111)</f>
        <v>1</v>
      </c>
      <c r="KJ111" s="966">
        <f>ROUND(KB111,0)</f>
        <v>11531653</v>
      </c>
      <c r="KK111" s="901">
        <f>KB111-KJ111</f>
        <v>0</v>
      </c>
      <c r="KN111" s="958" t="s">
        <v>838</v>
      </c>
      <c r="KO111" s="1030" t="s">
        <v>479</v>
      </c>
      <c r="KP111" s="1031" t="s">
        <v>147</v>
      </c>
      <c r="KQ111" s="1044">
        <f>260+569</f>
        <v>829</v>
      </c>
      <c r="KR111" s="1045">
        <v>13650</v>
      </c>
      <c r="KS111" s="963">
        <f t="shared" si="1505"/>
        <v>11315850</v>
      </c>
      <c r="KT111" s="1016"/>
      <c r="KU111" s="898">
        <f>IF(EXACT(VLOOKUP(KN111,OFERTA_0,2,FALSE),KO111),1,0)</f>
        <v>1</v>
      </c>
      <c r="KV111" s="898">
        <f>IF(EXACT(VLOOKUP(KN111,OFERTA_0,3,FALSE),KP111),1,0)</f>
        <v>1</v>
      </c>
      <c r="KW111" s="899">
        <f>IF(EXACT(VLOOKUP(KN111,OFERTA_0,4,FALSE),KQ111),1,0)</f>
        <v>1</v>
      </c>
      <c r="KX111" s="899">
        <f t="shared" si="1506"/>
        <v>1</v>
      </c>
      <c r="KY111" s="899">
        <f t="shared" si="1507"/>
        <v>1</v>
      </c>
      <c r="KZ111" s="899">
        <f>PRODUCT(KU111:KY111)</f>
        <v>1</v>
      </c>
      <c r="LA111" s="966">
        <f>ROUND(KS111,0)</f>
        <v>11315850</v>
      </c>
      <c r="LB111" s="901">
        <f>KS111-LA111</f>
        <v>0</v>
      </c>
      <c r="LE111" s="958" t="s">
        <v>838</v>
      </c>
      <c r="LF111" s="1030" t="s">
        <v>479</v>
      </c>
      <c r="LG111" s="1031" t="s">
        <v>147</v>
      </c>
      <c r="LH111" s="1044">
        <f>260+569</f>
        <v>829</v>
      </c>
      <c r="LI111" s="1049">
        <v>9970</v>
      </c>
      <c r="LJ111" s="974">
        <f t="shared" si="1508"/>
        <v>8265130</v>
      </c>
      <c r="LK111" s="1016"/>
      <c r="LL111" s="898">
        <f>IF(EXACT(VLOOKUP(LE111,OFERTA_0,2,FALSE),LF111),1,0)</f>
        <v>1</v>
      </c>
      <c r="LM111" s="898">
        <f>IF(EXACT(VLOOKUP(LE111,OFERTA_0,3,FALSE),LG111),1,0)</f>
        <v>1</v>
      </c>
      <c r="LN111" s="899">
        <f>IF(EXACT(VLOOKUP(LE111,OFERTA_0,4,FALSE),LH111),1,0)</f>
        <v>1</v>
      </c>
      <c r="LO111" s="899">
        <f t="shared" si="1509"/>
        <v>1</v>
      </c>
      <c r="LP111" s="899">
        <f t="shared" si="1510"/>
        <v>1</v>
      </c>
      <c r="LQ111" s="899">
        <f>PRODUCT(LL111:LP111)</f>
        <v>1</v>
      </c>
      <c r="LR111" s="966">
        <f>ROUND(LJ111,0)</f>
        <v>8265130</v>
      </c>
      <c r="LS111" s="901">
        <f>LJ111-LR111</f>
        <v>0</v>
      </c>
      <c r="LV111" s="958" t="s">
        <v>838</v>
      </c>
      <c r="LW111" s="1030" t="s">
        <v>479</v>
      </c>
      <c r="LX111" s="1031" t="s">
        <v>147</v>
      </c>
      <c r="LY111" s="1044">
        <f>260+569</f>
        <v>829</v>
      </c>
      <c r="LZ111" s="1045">
        <v>16250</v>
      </c>
      <c r="MA111" s="963">
        <f t="shared" si="1511"/>
        <v>13471250</v>
      </c>
      <c r="MB111" s="1016"/>
      <c r="MC111" s="898">
        <f>IF(EXACT(VLOOKUP(LV111,OFERTA_0,2,FALSE),LW111),1,0)</f>
        <v>1</v>
      </c>
      <c r="MD111" s="898">
        <f>IF(EXACT(VLOOKUP(LV111,OFERTA_0,3,FALSE),LX111),1,0)</f>
        <v>1</v>
      </c>
      <c r="ME111" s="899">
        <f>IF(EXACT(VLOOKUP(LV111,OFERTA_0,4,FALSE),LY111),1,0)</f>
        <v>1</v>
      </c>
      <c r="MF111" s="899">
        <f t="shared" si="1512"/>
        <v>1</v>
      </c>
      <c r="MG111" s="899">
        <f t="shared" si="1513"/>
        <v>1</v>
      </c>
      <c r="MH111" s="899">
        <f>PRODUCT(MC111:MG111)</f>
        <v>1</v>
      </c>
      <c r="MI111" s="966">
        <f>ROUND(MA111,0)</f>
        <v>13471250</v>
      </c>
      <c r="MJ111" s="901">
        <f>MA111-MI111</f>
        <v>0</v>
      </c>
      <c r="MM111" s="958" t="s">
        <v>838</v>
      </c>
      <c r="MN111" s="1030" t="s">
        <v>479</v>
      </c>
      <c r="MO111" s="1031" t="s">
        <v>147</v>
      </c>
      <c r="MP111" s="1044">
        <f>260+569</f>
        <v>829</v>
      </c>
      <c r="MQ111" s="1045">
        <v>12000</v>
      </c>
      <c r="MR111" s="963">
        <f t="shared" si="1514"/>
        <v>9948000</v>
      </c>
      <c r="MS111" s="1016"/>
      <c r="MT111" s="898">
        <f>IF(EXACT(VLOOKUP(MM111,OFERTA_0,2,FALSE),MN111),1,0)</f>
        <v>1</v>
      </c>
      <c r="MU111" s="898">
        <f>IF(EXACT(VLOOKUP(MM111,OFERTA_0,3,FALSE),MO111),1,0)</f>
        <v>1</v>
      </c>
      <c r="MV111" s="899">
        <f>IF(EXACT(VLOOKUP(MM111,OFERTA_0,4,FALSE),MP111),1,0)</f>
        <v>1</v>
      </c>
      <c r="MW111" s="899">
        <f t="shared" si="1515"/>
        <v>1</v>
      </c>
      <c r="MX111" s="899">
        <f t="shared" si="1516"/>
        <v>1</v>
      </c>
      <c r="MY111" s="899">
        <f>PRODUCT(MT111:MX111)</f>
        <v>1</v>
      </c>
      <c r="MZ111" s="966">
        <f>ROUND(MR111,0)</f>
        <v>9948000</v>
      </c>
      <c r="NA111" s="901">
        <f>MR111-MZ111</f>
        <v>0</v>
      </c>
      <c r="ND111" s="975" t="s">
        <v>838</v>
      </c>
      <c r="NE111" s="976" t="s">
        <v>479</v>
      </c>
      <c r="NF111" s="977" t="s">
        <v>147</v>
      </c>
      <c r="NG111" s="978">
        <f>260+569</f>
        <v>829</v>
      </c>
      <c r="NH111" s="979">
        <v>15942.96</v>
      </c>
      <c r="NI111" s="980">
        <v>13216714</v>
      </c>
      <c r="NJ111" s="1016"/>
      <c r="NK111" s="898">
        <f>IF(EXACT(VLOOKUP(ND111,OFERTA_0,2,FALSE),NE111),1,0)</f>
        <v>1</v>
      </c>
      <c r="NL111" s="898">
        <f>IF(EXACT(VLOOKUP(ND111,OFERTA_0,3,FALSE),NF111),1,0)</f>
        <v>1</v>
      </c>
      <c r="NM111" s="899">
        <f>IF(EXACT(VLOOKUP(ND111,OFERTA_0,4,FALSE),NG111),1,0)</f>
        <v>1</v>
      </c>
      <c r="NN111" s="899">
        <f t="shared" si="1517"/>
        <v>1</v>
      </c>
      <c r="NO111" s="899">
        <f t="shared" si="1518"/>
        <v>1</v>
      </c>
      <c r="NP111" s="899">
        <f>PRODUCT(NK111:NO111)</f>
        <v>1</v>
      </c>
      <c r="NQ111" s="966">
        <f>ROUND(NI111,0)</f>
        <v>13216714</v>
      </c>
      <c r="NR111" s="901">
        <f>NI111-NQ111</f>
        <v>0</v>
      </c>
      <c r="NU111" s="981" t="s">
        <v>838</v>
      </c>
      <c r="NV111" s="982" t="s">
        <v>479</v>
      </c>
      <c r="NW111" s="983" t="s">
        <v>147</v>
      </c>
      <c r="NX111" s="984">
        <f>260+569</f>
        <v>829</v>
      </c>
      <c r="NY111" s="1050">
        <v>16104</v>
      </c>
      <c r="NZ111" s="986">
        <f t="shared" si="1519"/>
        <v>13350216</v>
      </c>
      <c r="OA111" s="1016"/>
      <c r="OB111" s="898">
        <f>IF(EXACT(VLOOKUP(NU111,OFERTA_0,2,FALSE),NV111),1,0)</f>
        <v>1</v>
      </c>
      <c r="OC111" s="898">
        <f>IF(EXACT(VLOOKUP(NU111,OFERTA_0,3,FALSE),NW111),1,0)</f>
        <v>1</v>
      </c>
      <c r="OD111" s="899">
        <f>IF(EXACT(VLOOKUP(NU111,OFERTA_0,4,FALSE),NX111),1,0)</f>
        <v>1</v>
      </c>
      <c r="OE111" s="899">
        <f t="shared" si="1520"/>
        <v>1</v>
      </c>
      <c r="OF111" s="899">
        <f t="shared" si="1521"/>
        <v>1</v>
      </c>
      <c r="OG111" s="899">
        <f>PRODUCT(OB111:OF111)</f>
        <v>1</v>
      </c>
      <c r="OH111" s="966">
        <f>ROUND(NZ111,0)</f>
        <v>13350216</v>
      </c>
      <c r="OI111" s="901">
        <f>NZ111-OH111</f>
        <v>0</v>
      </c>
      <c r="OL111" s="958" t="s">
        <v>838</v>
      </c>
      <c r="OM111" s="1030" t="s">
        <v>479</v>
      </c>
      <c r="ON111" s="1031" t="s">
        <v>147</v>
      </c>
      <c r="OO111" s="1044">
        <f>260+569</f>
        <v>829</v>
      </c>
      <c r="OP111" s="1045">
        <v>15070</v>
      </c>
      <c r="OQ111" s="963">
        <f t="shared" si="1522"/>
        <v>12493030</v>
      </c>
      <c r="OR111" s="1016"/>
      <c r="OS111" s="898">
        <f>IF(EXACT(VLOOKUP(OL111,OFERTA_0,2,FALSE),OM111),1,0)</f>
        <v>1</v>
      </c>
      <c r="OT111" s="898">
        <f>IF(EXACT(VLOOKUP(OL111,OFERTA_0,3,FALSE),ON111),1,0)</f>
        <v>1</v>
      </c>
      <c r="OU111" s="899">
        <f>IF(EXACT(VLOOKUP(OL111,OFERTA_0,4,FALSE),OO111),1,0)</f>
        <v>1</v>
      </c>
      <c r="OV111" s="899">
        <f t="shared" si="1523"/>
        <v>1</v>
      </c>
      <c r="OW111" s="899">
        <f t="shared" si="1524"/>
        <v>1</v>
      </c>
      <c r="OX111" s="899">
        <f>PRODUCT(OS111:OW111)</f>
        <v>1</v>
      </c>
      <c r="OY111" s="966">
        <f>ROUND(OQ111,0)</f>
        <v>12493030</v>
      </c>
      <c r="OZ111" s="901">
        <f>OQ111-OY111</f>
        <v>0</v>
      </c>
      <c r="PC111" s="958" t="s">
        <v>838</v>
      </c>
      <c r="PD111" s="1030" t="s">
        <v>479</v>
      </c>
      <c r="PE111" s="1031" t="s">
        <v>147</v>
      </c>
      <c r="PF111" s="1044">
        <v>829</v>
      </c>
      <c r="PG111" s="1059">
        <v>10140</v>
      </c>
      <c r="PH111" s="988">
        <v>8406060</v>
      </c>
      <c r="PI111" s="1024"/>
      <c r="PJ111" s="898">
        <f>IF(EXACT(VLOOKUP(PC111,OFERTA_0,2,FALSE),PD111),1,0)</f>
        <v>1</v>
      </c>
      <c r="PK111" s="898">
        <f>IF(EXACT(VLOOKUP(PC111,OFERTA_0,3,FALSE),PE111),1,0)</f>
        <v>1</v>
      </c>
      <c r="PL111" s="899">
        <f>IF(EXACT(VLOOKUP(PC111,OFERTA_0,4,FALSE),PF111),1,0)</f>
        <v>1</v>
      </c>
      <c r="PM111" s="899">
        <f t="shared" si="1525"/>
        <v>1</v>
      </c>
      <c r="PN111" s="899">
        <f t="shared" si="1526"/>
        <v>1</v>
      </c>
      <c r="PO111" s="899">
        <f>PRODUCT(PJ111:PN111)</f>
        <v>1</v>
      </c>
      <c r="PP111" s="966">
        <f>ROUND(PH111,0)</f>
        <v>8406060</v>
      </c>
      <c r="PQ111" s="901">
        <f>PH111-PP111</f>
        <v>0</v>
      </c>
      <c r="PT111" s="958" t="s">
        <v>838</v>
      </c>
      <c r="PU111" s="1030" t="s">
        <v>479</v>
      </c>
      <c r="PV111" s="1031" t="s">
        <v>147</v>
      </c>
      <c r="PW111" s="1044">
        <f>260+569</f>
        <v>829</v>
      </c>
      <c r="PX111" s="1045">
        <v>11050</v>
      </c>
      <c r="PY111" s="963">
        <f t="shared" si="1527"/>
        <v>9160450</v>
      </c>
      <c r="PZ111" s="1016"/>
      <c r="QA111" s="898">
        <f>IF(EXACT(VLOOKUP(PT111,OFERTA_0,2,FALSE),PU111),1,0)</f>
        <v>1</v>
      </c>
      <c r="QB111" s="898">
        <f>IF(EXACT(VLOOKUP(PT111,OFERTA_0,3,FALSE),PV111),1,0)</f>
        <v>1</v>
      </c>
      <c r="QC111" s="899">
        <f>IF(EXACT(VLOOKUP(PT111,OFERTA_0,4,FALSE),PW111),1,0)</f>
        <v>1</v>
      </c>
      <c r="QD111" s="899">
        <f t="shared" si="1528"/>
        <v>1</v>
      </c>
      <c r="QE111" s="899">
        <f t="shared" si="1529"/>
        <v>1</v>
      </c>
      <c r="QF111" s="899">
        <f>PRODUCT(QA111:QE111)</f>
        <v>1</v>
      </c>
      <c r="QG111" s="966">
        <f>ROUND(PY111,0)</f>
        <v>9160450</v>
      </c>
      <c r="QH111" s="901">
        <f>PY111-QG111</f>
        <v>0</v>
      </c>
      <c r="QK111" s="958" t="s">
        <v>838</v>
      </c>
      <c r="QL111" s="1030" t="s">
        <v>479</v>
      </c>
      <c r="QM111" s="1031" t="s">
        <v>147</v>
      </c>
      <c r="QN111" s="1044">
        <f>260+569</f>
        <v>829</v>
      </c>
      <c r="QO111" s="1049">
        <v>10019.849999999999</v>
      </c>
      <c r="QP111" s="974">
        <f t="shared" si="1530"/>
        <v>8306456</v>
      </c>
      <c r="QQ111" s="1016"/>
      <c r="QR111" s="898">
        <f>IF(EXACT(VLOOKUP(QK111,OFERTA_0,2,FALSE),QL111),1,0)</f>
        <v>1</v>
      </c>
      <c r="QS111" s="898">
        <f>IF(EXACT(VLOOKUP(QK111,OFERTA_0,3,FALSE),QM111),1,0)</f>
        <v>1</v>
      </c>
      <c r="QT111" s="899">
        <f>IF(EXACT(VLOOKUP(QK111,OFERTA_0,4,FALSE),QN111),1,0)</f>
        <v>1</v>
      </c>
      <c r="QU111" s="899">
        <f t="shared" si="1531"/>
        <v>1</v>
      </c>
      <c r="QV111" s="899">
        <f t="shared" si="1532"/>
        <v>1</v>
      </c>
      <c r="QW111" s="899">
        <f>PRODUCT(QR111:QV111)</f>
        <v>1</v>
      </c>
      <c r="QX111" s="966">
        <f>ROUND(QP111,0)</f>
        <v>8306456</v>
      </c>
      <c r="QY111" s="901">
        <f>QP111-QX111</f>
        <v>0</v>
      </c>
      <c r="RB111" s="405"/>
      <c r="RC111" s="406"/>
      <c r="RD111" s="407"/>
      <c r="RE111" s="408"/>
      <c r="RF111" s="409"/>
      <c r="RG111" s="410"/>
      <c r="RH111" s="410"/>
      <c r="RI111" s="898"/>
      <c r="RJ111" s="898"/>
      <c r="RK111" s="934"/>
      <c r="RL111" s="934"/>
      <c r="RM111" s="934"/>
      <c r="RN111" s="934"/>
      <c r="RO111" s="935"/>
      <c r="RP111" s="936"/>
      <c r="RS111" s="405"/>
      <c r="RT111" s="406"/>
      <c r="RU111" s="407"/>
      <c r="RV111" s="408"/>
      <c r="RW111" s="409"/>
      <c r="RX111" s="410"/>
      <c r="RY111" s="410"/>
      <c r="RZ111" s="898"/>
      <c r="SA111" s="898"/>
      <c r="SB111" s="934"/>
      <c r="SC111" s="934"/>
      <c r="SD111" s="934"/>
      <c r="SE111" s="934"/>
      <c r="SF111" s="935"/>
      <c r="SG111" s="936"/>
      <c r="SJ111" s="405"/>
      <c r="SK111" s="406"/>
      <c r="SL111" s="407"/>
      <c r="SM111" s="408"/>
      <c r="SN111" s="409"/>
      <c r="SO111" s="410"/>
      <c r="SP111" s="410"/>
      <c r="SQ111" s="898"/>
      <c r="SR111" s="898"/>
      <c r="SS111" s="934"/>
      <c r="ST111" s="934"/>
      <c r="SU111" s="934"/>
      <c r="SV111" s="934"/>
      <c r="SW111" s="935"/>
      <c r="SX111" s="936"/>
    </row>
    <row r="112" spans="2:518" ht="31.5" thickTop="1" thickBot="1">
      <c r="B112" s="958" t="s">
        <v>839</v>
      </c>
      <c r="C112" s="1067" t="s">
        <v>480</v>
      </c>
      <c r="D112" s="1068" t="s">
        <v>147</v>
      </c>
      <c r="E112" s="1069">
        <v>181</v>
      </c>
      <c r="F112" s="1033"/>
      <c r="G112" s="963">
        <f>ROUND(E112*F112,0)</f>
        <v>0</v>
      </c>
      <c r="H112" s="1016"/>
      <c r="K112" s="958" t="s">
        <v>839</v>
      </c>
      <c r="L112" s="1067" t="s">
        <v>480</v>
      </c>
      <c r="M112" s="1068" t="s">
        <v>147</v>
      </c>
      <c r="N112" s="1069">
        <v>181</v>
      </c>
      <c r="O112" s="1070">
        <v>4135</v>
      </c>
      <c r="P112" s="963">
        <f t="shared" si="1455"/>
        <v>748435</v>
      </c>
      <c r="Q112" s="1016"/>
      <c r="R112" s="898">
        <f>IF(EXACT(VLOOKUP(K112,OFERTA_0,2,FALSE),L112),1,0)</f>
        <v>1</v>
      </c>
      <c r="S112" s="898">
        <f>IF(EXACT(VLOOKUP(K112,OFERTA_0,3,FALSE),M112),1,0)</f>
        <v>1</v>
      </c>
      <c r="T112" s="899">
        <f>IF(EXACT(VLOOKUP(K112,OFERTA_0,4,FALSE),N112),1,0)</f>
        <v>1</v>
      </c>
      <c r="U112" s="899">
        <f t="shared" si="1456"/>
        <v>1</v>
      </c>
      <c r="V112" s="899">
        <f t="shared" si="1456"/>
        <v>1</v>
      </c>
      <c r="W112" s="899">
        <f>PRODUCT(R112:V112)</f>
        <v>1</v>
      </c>
      <c r="X112" s="966">
        <f>ROUND(P112,0)</f>
        <v>748435</v>
      </c>
      <c r="Y112" s="901">
        <f>P112-X112</f>
        <v>0</v>
      </c>
      <c r="Z112" s="872"/>
      <c r="AA112" s="872"/>
      <c r="AB112" s="958" t="s">
        <v>839</v>
      </c>
      <c r="AC112" s="1067" t="s">
        <v>480</v>
      </c>
      <c r="AD112" s="1068" t="s">
        <v>147</v>
      </c>
      <c r="AE112" s="1069">
        <v>181</v>
      </c>
      <c r="AF112" s="1033">
        <v>15000</v>
      </c>
      <c r="AG112" s="963">
        <f t="shared" si="1457"/>
        <v>2715000</v>
      </c>
      <c r="AH112" s="1016"/>
      <c r="AI112" s="898">
        <f>IF(EXACT(VLOOKUP(AB112,OFERTA_0,2,FALSE),AC112),1,0)</f>
        <v>1</v>
      </c>
      <c r="AJ112" s="898">
        <f>IF(EXACT(VLOOKUP(AB112,OFERTA_0,3,FALSE),AD112),1,0)</f>
        <v>1</v>
      </c>
      <c r="AK112" s="899">
        <f>IF(EXACT(VLOOKUP(AB112,OFERTA_0,4,FALSE),AE112),1,0)</f>
        <v>1</v>
      </c>
      <c r="AL112" s="899">
        <f t="shared" si="1458"/>
        <v>1</v>
      </c>
      <c r="AM112" s="899">
        <f t="shared" si="1459"/>
        <v>1</v>
      </c>
      <c r="AN112" s="899">
        <f>PRODUCT(AI112:AM112)</f>
        <v>1</v>
      </c>
      <c r="AO112" s="966">
        <f>ROUND(AG112,0)</f>
        <v>2715000</v>
      </c>
      <c r="AP112" s="901">
        <f>AG112-AO112</f>
        <v>0</v>
      </c>
      <c r="AQ112" s="872"/>
      <c r="AR112" s="872"/>
      <c r="AS112" s="958" t="s">
        <v>839</v>
      </c>
      <c r="AT112" s="1071" t="s">
        <v>480</v>
      </c>
      <c r="AU112" s="1068" t="s">
        <v>147</v>
      </c>
      <c r="AV112" s="1069">
        <v>181</v>
      </c>
      <c r="AW112" s="1036">
        <v>8500</v>
      </c>
      <c r="AX112" s="969">
        <f t="shared" si="1460"/>
        <v>1538500</v>
      </c>
      <c r="AY112" s="1016"/>
      <c r="AZ112" s="898">
        <f>IF(EXACT(VLOOKUP(AS112,OFERTA_0,2,FALSE),AT112),1,0)</f>
        <v>1</v>
      </c>
      <c r="BA112" s="898">
        <f>IF(EXACT(VLOOKUP(AS112,OFERTA_0,3,FALSE),AU112),1,0)</f>
        <v>1</v>
      </c>
      <c r="BB112" s="899">
        <f>IF(EXACT(VLOOKUP(AS112,OFERTA_0,4,FALSE),AV112),1,0)</f>
        <v>1</v>
      </c>
      <c r="BC112" s="899">
        <f t="shared" si="1461"/>
        <v>1</v>
      </c>
      <c r="BD112" s="899">
        <f t="shared" si="1462"/>
        <v>1</v>
      </c>
      <c r="BE112" s="899">
        <f>PRODUCT(AZ112:BD112)</f>
        <v>1</v>
      </c>
      <c r="BF112" s="966">
        <f>ROUND(AX112,0)</f>
        <v>1538500</v>
      </c>
      <c r="BG112" s="901">
        <f>AX112-BF112</f>
        <v>0</v>
      </c>
      <c r="BJ112" s="958" t="s">
        <v>839</v>
      </c>
      <c r="BK112" s="1067" t="s">
        <v>480</v>
      </c>
      <c r="BL112" s="1068" t="s">
        <v>147</v>
      </c>
      <c r="BM112" s="1069">
        <v>181</v>
      </c>
      <c r="BN112" s="1033">
        <v>9800</v>
      </c>
      <c r="BO112" s="963">
        <f t="shared" si="1463"/>
        <v>1773800</v>
      </c>
      <c r="BP112" s="1016"/>
      <c r="BQ112" s="898">
        <f>IF(EXACT(VLOOKUP(BJ112,OFERTA_0,2,FALSE),BK112),1,0)</f>
        <v>1</v>
      </c>
      <c r="BR112" s="898">
        <f>IF(EXACT(VLOOKUP(BJ112,OFERTA_0,3,FALSE),BL112),1,0)</f>
        <v>1</v>
      </c>
      <c r="BS112" s="899">
        <f>IF(EXACT(VLOOKUP(BJ112,OFERTA_0,4,FALSE),BM112),1,0)</f>
        <v>1</v>
      </c>
      <c r="BT112" s="899">
        <f t="shared" si="1464"/>
        <v>1</v>
      </c>
      <c r="BU112" s="899">
        <f t="shared" si="1465"/>
        <v>1</v>
      </c>
      <c r="BV112" s="899">
        <f>PRODUCT(BQ112:BU112)</f>
        <v>1</v>
      </c>
      <c r="BW112" s="966">
        <f>ROUND(BO112,0)</f>
        <v>1773800</v>
      </c>
      <c r="BX112" s="901">
        <f>BO112-BW112</f>
        <v>0</v>
      </c>
      <c r="CA112" s="958" t="s">
        <v>839</v>
      </c>
      <c r="CB112" s="1067" t="s">
        <v>480</v>
      </c>
      <c r="CC112" s="1068" t="s">
        <v>147</v>
      </c>
      <c r="CD112" s="1069">
        <v>181</v>
      </c>
      <c r="CE112" s="1033">
        <v>4027</v>
      </c>
      <c r="CF112" s="963">
        <f t="shared" si="1466"/>
        <v>728887</v>
      </c>
      <c r="CG112" s="1016"/>
      <c r="CH112" s="898">
        <f>IF(EXACT(VLOOKUP(CA112,OFERTA_0,2,FALSE),CB112),1,0)</f>
        <v>1</v>
      </c>
      <c r="CI112" s="898">
        <f>IF(EXACT(VLOOKUP(CA112,OFERTA_0,3,FALSE),CC112),1,0)</f>
        <v>1</v>
      </c>
      <c r="CJ112" s="899">
        <f>IF(EXACT(VLOOKUP(CA112,OFERTA_0,4,FALSE),CD112),1,0)</f>
        <v>1</v>
      </c>
      <c r="CK112" s="899">
        <f t="shared" si="1467"/>
        <v>1</v>
      </c>
      <c r="CL112" s="899">
        <f t="shared" si="1468"/>
        <v>1</v>
      </c>
      <c r="CM112" s="899">
        <f>PRODUCT(CH112:CL112)</f>
        <v>1</v>
      </c>
      <c r="CN112" s="966">
        <f>ROUND(CF112,0)</f>
        <v>728887</v>
      </c>
      <c r="CO112" s="901">
        <f>CF112-CN112</f>
        <v>0</v>
      </c>
      <c r="CR112" s="958" t="s">
        <v>839</v>
      </c>
      <c r="CS112" s="1067" t="s">
        <v>480</v>
      </c>
      <c r="CT112" s="1068" t="s">
        <v>147</v>
      </c>
      <c r="CU112" s="1069">
        <v>181</v>
      </c>
      <c r="CV112" s="1033">
        <v>19800</v>
      </c>
      <c r="CW112" s="963">
        <f t="shared" si="1469"/>
        <v>3583800</v>
      </c>
      <c r="CX112" s="1016"/>
      <c r="CY112" s="898">
        <f>IF(EXACT(VLOOKUP(CR112,OFERTA_0,2,FALSE),CS112),1,0)</f>
        <v>1</v>
      </c>
      <c r="CZ112" s="898">
        <f>IF(EXACT(VLOOKUP(CR112,OFERTA_0,3,FALSE),CT112),1,0)</f>
        <v>1</v>
      </c>
      <c r="DA112" s="899">
        <f>IF(EXACT(VLOOKUP(CR112,OFERTA_0,4,FALSE),CU112),1,0)</f>
        <v>1</v>
      </c>
      <c r="DB112" s="899">
        <f t="shared" si="1470"/>
        <v>1</v>
      </c>
      <c r="DC112" s="899">
        <f t="shared" si="1471"/>
        <v>1</v>
      </c>
      <c r="DD112" s="899">
        <f>PRODUCT(CY112:DC112)</f>
        <v>1</v>
      </c>
      <c r="DE112" s="966">
        <f>ROUND(CW112,0)</f>
        <v>3583800</v>
      </c>
      <c r="DF112" s="901">
        <f>CW112-DE112</f>
        <v>0</v>
      </c>
      <c r="DI112" s="958" t="s">
        <v>839</v>
      </c>
      <c r="DJ112" s="1067" t="s">
        <v>480</v>
      </c>
      <c r="DK112" s="1068" t="s">
        <v>147</v>
      </c>
      <c r="DL112" s="1069">
        <v>181</v>
      </c>
      <c r="DM112" s="1033">
        <v>28888</v>
      </c>
      <c r="DN112" s="963">
        <f t="shared" si="1472"/>
        <v>5228728</v>
      </c>
      <c r="DO112" s="1016"/>
      <c r="DP112" s="898">
        <f>IF(EXACT(VLOOKUP(DI112,OFERTA_0,2,FALSE),DJ112),1,0)</f>
        <v>1</v>
      </c>
      <c r="DQ112" s="898">
        <f>IF(EXACT(VLOOKUP(DI112,OFERTA_0,3,FALSE),DK112),1,0)</f>
        <v>1</v>
      </c>
      <c r="DR112" s="899">
        <f>IF(EXACT(VLOOKUP(DI112,OFERTA_0,4,FALSE),DL112),1,0)</f>
        <v>1</v>
      </c>
      <c r="DS112" s="899">
        <f t="shared" si="1473"/>
        <v>1</v>
      </c>
      <c r="DT112" s="899">
        <f t="shared" si="1474"/>
        <v>1</v>
      </c>
      <c r="DU112" s="899">
        <f>PRODUCT(DP112:DT112)</f>
        <v>1</v>
      </c>
      <c r="DV112" s="966">
        <f>ROUND(DN112,0)</f>
        <v>5228728</v>
      </c>
      <c r="DW112" s="901">
        <f>DN112-DV112</f>
        <v>0</v>
      </c>
      <c r="DZ112" s="958" t="s">
        <v>839</v>
      </c>
      <c r="EA112" s="1067" t="s">
        <v>480</v>
      </c>
      <c r="EB112" s="1068" t="s">
        <v>147</v>
      </c>
      <c r="EC112" s="1069">
        <v>181</v>
      </c>
      <c r="ED112" s="1033">
        <v>25700</v>
      </c>
      <c r="EE112" s="963">
        <f t="shared" si="1475"/>
        <v>4651700</v>
      </c>
      <c r="EF112" s="1016"/>
      <c r="EG112" s="898">
        <f>IF(EXACT(VLOOKUP(DZ112,OFERTA_0,2,FALSE),EA112),1,0)</f>
        <v>1</v>
      </c>
      <c r="EH112" s="898">
        <f>IF(EXACT(VLOOKUP(DZ112,OFERTA_0,3,FALSE),EB112),1,0)</f>
        <v>1</v>
      </c>
      <c r="EI112" s="899">
        <f>IF(EXACT(VLOOKUP(DZ112,OFERTA_0,4,FALSE),EC112),1,0)</f>
        <v>1</v>
      </c>
      <c r="EJ112" s="899">
        <f t="shared" si="1476"/>
        <v>1</v>
      </c>
      <c r="EK112" s="899">
        <f t="shared" si="1477"/>
        <v>1</v>
      </c>
      <c r="EL112" s="899">
        <f>PRODUCT(EG112:EK112)</f>
        <v>1</v>
      </c>
      <c r="EM112" s="966">
        <f>ROUND(EE112,0)</f>
        <v>4651700</v>
      </c>
      <c r="EN112" s="901">
        <f>EE112-EM112</f>
        <v>0</v>
      </c>
      <c r="EQ112" s="958" t="s">
        <v>839</v>
      </c>
      <c r="ER112" s="1067" t="s">
        <v>480</v>
      </c>
      <c r="ES112" s="1068" t="s">
        <v>147</v>
      </c>
      <c r="ET112" s="1069">
        <v>181</v>
      </c>
      <c r="EU112" s="1033">
        <v>4030</v>
      </c>
      <c r="EV112" s="963">
        <f t="shared" si="1478"/>
        <v>729430</v>
      </c>
      <c r="EW112" s="1016"/>
      <c r="EX112" s="898">
        <f>IF(EXACT(VLOOKUP(EQ112,OFERTA_0,2,FALSE),ER112),1,0)</f>
        <v>1</v>
      </c>
      <c r="EY112" s="898">
        <f>IF(EXACT(VLOOKUP(EQ112,OFERTA_0,3,FALSE),ES112),1,0)</f>
        <v>1</v>
      </c>
      <c r="EZ112" s="899">
        <f>IF(EXACT(VLOOKUP(EQ112,OFERTA_0,4,FALSE),ET112),1,0)</f>
        <v>1</v>
      </c>
      <c r="FA112" s="899">
        <f t="shared" si="1479"/>
        <v>1</v>
      </c>
      <c r="FB112" s="899">
        <f t="shared" si="1480"/>
        <v>1</v>
      </c>
      <c r="FC112" s="899">
        <f>PRODUCT(EX112:FB112)</f>
        <v>1</v>
      </c>
      <c r="FD112" s="966">
        <f>ROUND(EV112,0)</f>
        <v>729430</v>
      </c>
      <c r="FE112" s="901">
        <f>EV112-FD112</f>
        <v>0</v>
      </c>
      <c r="FH112" s="958"/>
      <c r="FI112" s="1067"/>
      <c r="FJ112" s="1068"/>
      <c r="FK112" s="1069"/>
      <c r="FL112" s="1033"/>
      <c r="FM112" s="963">
        <f t="shared" si="1481"/>
        <v>0</v>
      </c>
      <c r="FN112" s="1016"/>
      <c r="FO112" s="898" t="e">
        <f>IF(EXACT(VLOOKUP(FH112,OFERTA_0,2,FALSE),FI112),1,0)</f>
        <v>#N/A</v>
      </c>
      <c r="FP112" s="898" t="e">
        <f>IF(EXACT(VLOOKUP(FH112,OFERTA_0,3,FALSE),FJ112),1,0)</f>
        <v>#N/A</v>
      </c>
      <c r="FQ112" s="899" t="e">
        <f>IF(EXACT(VLOOKUP(FH112,OFERTA_0,4,FALSE),FK112),1,0)</f>
        <v>#N/A</v>
      </c>
      <c r="FR112" s="899">
        <f t="shared" si="1482"/>
        <v>0</v>
      </c>
      <c r="FS112" s="899">
        <f t="shared" si="1483"/>
        <v>0</v>
      </c>
      <c r="FT112" s="899" t="e">
        <f>PRODUCT(FO112:FS112)</f>
        <v>#N/A</v>
      </c>
      <c r="FU112" s="966">
        <f>ROUND(FM112,0)</f>
        <v>0</v>
      </c>
      <c r="FV112" s="901">
        <f>FM112-FU112</f>
        <v>0</v>
      </c>
      <c r="FY112" s="958" t="s">
        <v>839</v>
      </c>
      <c r="FZ112" s="1067" t="s">
        <v>480</v>
      </c>
      <c r="GA112" s="1068" t="s">
        <v>147</v>
      </c>
      <c r="GB112" s="1069">
        <v>181</v>
      </c>
      <c r="GC112" s="1070">
        <v>4135</v>
      </c>
      <c r="GD112" s="963">
        <f t="shared" si="1484"/>
        <v>748435</v>
      </c>
      <c r="GE112" s="1016"/>
      <c r="GF112" s="898">
        <f>IF(EXACT(VLOOKUP(FY112,OFERTA_0,2,FALSE),FZ112),1,0)</f>
        <v>1</v>
      </c>
      <c r="GG112" s="898">
        <f>IF(EXACT(VLOOKUP(FY112,OFERTA_0,3,FALSE),GA112),1,0)</f>
        <v>1</v>
      </c>
      <c r="GH112" s="899">
        <f>IF(EXACT(VLOOKUP(FY112,OFERTA_0,4,FALSE),GB112),1,0)</f>
        <v>1</v>
      </c>
      <c r="GI112" s="899">
        <f t="shared" si="1485"/>
        <v>1</v>
      </c>
      <c r="GJ112" s="899">
        <f t="shared" si="1486"/>
        <v>1</v>
      </c>
      <c r="GK112" s="899">
        <f>PRODUCT(GF112:GJ112)</f>
        <v>1</v>
      </c>
      <c r="GL112" s="966">
        <f>ROUND(GD112,0)</f>
        <v>748435</v>
      </c>
      <c r="GM112" s="901">
        <f>GD112-GL112</f>
        <v>0</v>
      </c>
      <c r="GP112" s="958" t="s">
        <v>839</v>
      </c>
      <c r="GQ112" s="1067" t="s">
        <v>480</v>
      </c>
      <c r="GR112" s="1068" t="s">
        <v>147</v>
      </c>
      <c r="GS112" s="1069">
        <v>181</v>
      </c>
      <c r="GT112" s="1033">
        <v>4050</v>
      </c>
      <c r="GU112" s="963">
        <f t="shared" si="1487"/>
        <v>733050</v>
      </c>
      <c r="GV112" s="1016"/>
      <c r="GW112" s="898">
        <f>IF(EXACT(VLOOKUP(GP112,OFERTA_0,2,FALSE),GQ112),1,0)</f>
        <v>1</v>
      </c>
      <c r="GX112" s="898">
        <f>IF(EXACT(VLOOKUP(GP112,OFERTA_0,3,FALSE),GR112),1,0)</f>
        <v>1</v>
      </c>
      <c r="GY112" s="899">
        <f>IF(EXACT(VLOOKUP(GP112,OFERTA_0,4,FALSE),GS112),1,0)</f>
        <v>1</v>
      </c>
      <c r="GZ112" s="899">
        <f t="shared" si="1488"/>
        <v>1</v>
      </c>
      <c r="HA112" s="899">
        <f t="shared" si="1489"/>
        <v>1</v>
      </c>
      <c r="HB112" s="899">
        <f>PRODUCT(GW112:HA112)</f>
        <v>1</v>
      </c>
      <c r="HC112" s="966">
        <f>ROUND(GU112,0)</f>
        <v>733050</v>
      </c>
      <c r="HD112" s="901">
        <f>GU112-HC112</f>
        <v>0</v>
      </c>
      <c r="HG112" s="958" t="s">
        <v>839</v>
      </c>
      <c r="HH112" s="1067" t="s">
        <v>480</v>
      </c>
      <c r="HI112" s="1068" t="s">
        <v>147</v>
      </c>
      <c r="HJ112" s="1069">
        <v>181</v>
      </c>
      <c r="HK112" s="1033">
        <v>5446</v>
      </c>
      <c r="HL112" s="963">
        <f t="shared" si="1490"/>
        <v>985726</v>
      </c>
      <c r="HM112" s="1016"/>
      <c r="HN112" s="898">
        <f>IF(EXACT(VLOOKUP(HG112,OFERTA_0,2,FALSE),HH112),1,0)</f>
        <v>1</v>
      </c>
      <c r="HO112" s="898">
        <f>IF(EXACT(VLOOKUP(HG112,OFERTA_0,3,FALSE),HI112),1,0)</f>
        <v>1</v>
      </c>
      <c r="HP112" s="899">
        <f>IF(EXACT(VLOOKUP(HG112,OFERTA_0,4,FALSE),HJ112),1,0)</f>
        <v>1</v>
      </c>
      <c r="HQ112" s="899">
        <f t="shared" si="1491"/>
        <v>1</v>
      </c>
      <c r="HR112" s="899">
        <f t="shared" si="1492"/>
        <v>1</v>
      </c>
      <c r="HS112" s="899">
        <f>PRODUCT(HN112:HR112)</f>
        <v>1</v>
      </c>
      <c r="HT112" s="966">
        <f>ROUND(HL112,0)</f>
        <v>985726</v>
      </c>
      <c r="HU112" s="901">
        <f>HL112-HT112</f>
        <v>0</v>
      </c>
      <c r="HX112" s="958" t="s">
        <v>839</v>
      </c>
      <c r="HY112" s="1067" t="s">
        <v>480</v>
      </c>
      <c r="HZ112" s="1068" t="s">
        <v>147</v>
      </c>
      <c r="IA112" s="1069">
        <v>181</v>
      </c>
      <c r="IB112" s="1037">
        <v>4320</v>
      </c>
      <c r="IC112" s="972">
        <f t="shared" si="1493"/>
        <v>781920</v>
      </c>
      <c r="ID112" s="1016"/>
      <c r="IE112" s="898">
        <f>IF(EXACT(VLOOKUP(HX112,OFERTA_0,2,FALSE),HY112),1,0)</f>
        <v>1</v>
      </c>
      <c r="IF112" s="898">
        <f>IF(EXACT(VLOOKUP(HX112,OFERTA_0,3,FALSE),HZ112),1,0)</f>
        <v>1</v>
      </c>
      <c r="IG112" s="899">
        <f>IF(EXACT(VLOOKUP(HX112,OFERTA_0,4,FALSE),IA112),1,0)</f>
        <v>1</v>
      </c>
      <c r="IH112" s="899">
        <f t="shared" si="1494"/>
        <v>1</v>
      </c>
      <c r="II112" s="899">
        <f t="shared" si="1495"/>
        <v>1</v>
      </c>
      <c r="IJ112" s="899">
        <f>PRODUCT(IE112:II112)</f>
        <v>1</v>
      </c>
      <c r="IK112" s="966">
        <f>ROUND(IC112,0)</f>
        <v>781920</v>
      </c>
      <c r="IL112" s="901">
        <f>IC112-IK112</f>
        <v>0</v>
      </c>
      <c r="IO112" s="958" t="s">
        <v>839</v>
      </c>
      <c r="IP112" s="1067" t="s">
        <v>480</v>
      </c>
      <c r="IQ112" s="1068" t="s">
        <v>147</v>
      </c>
      <c r="IR112" s="1069">
        <v>181</v>
      </c>
      <c r="IS112" s="1033">
        <v>6295</v>
      </c>
      <c r="IT112" s="963">
        <f t="shared" si="1496"/>
        <v>1139395</v>
      </c>
      <c r="IU112" s="1016"/>
      <c r="IV112" s="898">
        <f>IF(EXACT(VLOOKUP(IO112,OFERTA_0,2,FALSE),IP112),1,0)</f>
        <v>1</v>
      </c>
      <c r="IW112" s="898">
        <f>IF(EXACT(VLOOKUP(IO112,OFERTA_0,3,FALSE),IQ112),1,0)</f>
        <v>1</v>
      </c>
      <c r="IX112" s="899">
        <f>IF(EXACT(VLOOKUP(IO112,OFERTA_0,4,FALSE),IR112),1,0)</f>
        <v>1</v>
      </c>
      <c r="IY112" s="899">
        <f t="shared" si="1497"/>
        <v>1</v>
      </c>
      <c r="IZ112" s="899">
        <f t="shared" si="1498"/>
        <v>1</v>
      </c>
      <c r="JA112" s="899">
        <f>PRODUCT(IV112:IZ112)</f>
        <v>1</v>
      </c>
      <c r="JB112" s="966">
        <f>ROUND(IT112,0)</f>
        <v>1139395</v>
      </c>
      <c r="JC112" s="901">
        <f>IT112-JB112</f>
        <v>0</v>
      </c>
      <c r="JF112" s="958" t="s">
        <v>839</v>
      </c>
      <c r="JG112" s="1067" t="s">
        <v>480</v>
      </c>
      <c r="JH112" s="1068" t="s">
        <v>147</v>
      </c>
      <c r="JI112" s="1069">
        <v>181</v>
      </c>
      <c r="JJ112" s="1033">
        <v>4000</v>
      </c>
      <c r="JK112" s="963">
        <f t="shared" si="1499"/>
        <v>724000</v>
      </c>
      <c r="JL112" s="1016"/>
      <c r="JM112" s="898">
        <f>IF(EXACT(VLOOKUP(JF112,OFERTA_0,2,FALSE),JG112),1,0)</f>
        <v>1</v>
      </c>
      <c r="JN112" s="898">
        <f>IF(EXACT(VLOOKUP(JF112,OFERTA_0,3,FALSE),JH112),1,0)</f>
        <v>1</v>
      </c>
      <c r="JO112" s="899">
        <f>IF(EXACT(VLOOKUP(JF112,OFERTA_0,4,FALSE),JI112),1,0)</f>
        <v>1</v>
      </c>
      <c r="JP112" s="899">
        <f t="shared" si="1500"/>
        <v>1</v>
      </c>
      <c r="JQ112" s="899">
        <f t="shared" si="1501"/>
        <v>1</v>
      </c>
      <c r="JR112" s="899">
        <f>PRODUCT(JM112:JQ112)</f>
        <v>1</v>
      </c>
      <c r="JS112" s="966">
        <f>ROUND(JK112,0)</f>
        <v>724000</v>
      </c>
      <c r="JT112" s="901">
        <f>JK112-JS112</f>
        <v>0</v>
      </c>
      <c r="JW112" s="958" t="s">
        <v>839</v>
      </c>
      <c r="JX112" s="1067" t="s">
        <v>480</v>
      </c>
      <c r="JY112" s="1068" t="s">
        <v>147</v>
      </c>
      <c r="JZ112" s="1069">
        <v>181</v>
      </c>
      <c r="KA112" s="1033">
        <v>18824.287950000002</v>
      </c>
      <c r="KB112" s="963">
        <f t="shared" si="1502"/>
        <v>3407196</v>
      </c>
      <c r="KC112" s="1016"/>
      <c r="KD112" s="898">
        <f>IF(EXACT(VLOOKUP(JW112,OFERTA_0,2,FALSE),JX112),1,0)</f>
        <v>1</v>
      </c>
      <c r="KE112" s="898">
        <f>IF(EXACT(VLOOKUP(JW112,OFERTA_0,3,FALSE),JY112),1,0)</f>
        <v>1</v>
      </c>
      <c r="KF112" s="899">
        <f>IF(EXACT(VLOOKUP(JW112,OFERTA_0,4,FALSE),JZ112),1,0)</f>
        <v>1</v>
      </c>
      <c r="KG112" s="899">
        <f t="shared" si="1503"/>
        <v>1</v>
      </c>
      <c r="KH112" s="899">
        <f t="shared" si="1504"/>
        <v>1</v>
      </c>
      <c r="KI112" s="899">
        <f>PRODUCT(KD112:KH112)</f>
        <v>1</v>
      </c>
      <c r="KJ112" s="966">
        <f>ROUND(KB112,0)</f>
        <v>3407196</v>
      </c>
      <c r="KK112" s="901">
        <f>KB112-KJ112</f>
        <v>0</v>
      </c>
      <c r="KN112" s="958" t="s">
        <v>839</v>
      </c>
      <c r="KO112" s="1067" t="s">
        <v>480</v>
      </c>
      <c r="KP112" s="1068" t="s">
        <v>147</v>
      </c>
      <c r="KQ112" s="1069">
        <v>181</v>
      </c>
      <c r="KR112" s="1033">
        <v>13200</v>
      </c>
      <c r="KS112" s="963">
        <f t="shared" si="1505"/>
        <v>2389200</v>
      </c>
      <c r="KT112" s="1016"/>
      <c r="KU112" s="898">
        <f>IF(EXACT(VLOOKUP(KN112,OFERTA_0,2,FALSE),KO112),1,0)</f>
        <v>1</v>
      </c>
      <c r="KV112" s="898">
        <f>IF(EXACT(VLOOKUP(KN112,OFERTA_0,3,FALSE),KP112),1,0)</f>
        <v>1</v>
      </c>
      <c r="KW112" s="899">
        <f>IF(EXACT(VLOOKUP(KN112,OFERTA_0,4,FALSE),KQ112),1,0)</f>
        <v>1</v>
      </c>
      <c r="KX112" s="899">
        <f t="shared" si="1506"/>
        <v>1</v>
      </c>
      <c r="KY112" s="899">
        <f t="shared" si="1507"/>
        <v>1</v>
      </c>
      <c r="KZ112" s="899">
        <f>PRODUCT(KU112:KY112)</f>
        <v>1</v>
      </c>
      <c r="LA112" s="966">
        <f>ROUND(KS112,0)</f>
        <v>2389200</v>
      </c>
      <c r="LB112" s="901">
        <f>KS112-LA112</f>
        <v>0</v>
      </c>
      <c r="LE112" s="958" t="s">
        <v>839</v>
      </c>
      <c r="LF112" s="1067" t="s">
        <v>480</v>
      </c>
      <c r="LG112" s="1068" t="s">
        <v>147</v>
      </c>
      <c r="LH112" s="1069">
        <v>181</v>
      </c>
      <c r="LI112" s="1038">
        <v>14955</v>
      </c>
      <c r="LJ112" s="974">
        <f t="shared" si="1508"/>
        <v>2706855</v>
      </c>
      <c r="LK112" s="1016"/>
      <c r="LL112" s="898">
        <f>IF(EXACT(VLOOKUP(LE112,OFERTA_0,2,FALSE),LF112),1,0)</f>
        <v>1</v>
      </c>
      <c r="LM112" s="898">
        <f>IF(EXACT(VLOOKUP(LE112,OFERTA_0,3,FALSE),LG112),1,0)</f>
        <v>1</v>
      </c>
      <c r="LN112" s="899">
        <f>IF(EXACT(VLOOKUP(LE112,OFERTA_0,4,FALSE),LH112),1,0)</f>
        <v>1</v>
      </c>
      <c r="LO112" s="899">
        <f t="shared" si="1509"/>
        <v>1</v>
      </c>
      <c r="LP112" s="899">
        <f t="shared" si="1510"/>
        <v>1</v>
      </c>
      <c r="LQ112" s="899">
        <f>PRODUCT(LL112:LP112)</f>
        <v>1</v>
      </c>
      <c r="LR112" s="966">
        <f>ROUND(LJ112,0)</f>
        <v>2706855</v>
      </c>
      <c r="LS112" s="901">
        <f>LJ112-LR112</f>
        <v>0</v>
      </c>
      <c r="LV112" s="958" t="s">
        <v>839</v>
      </c>
      <c r="LW112" s="1067" t="s">
        <v>480</v>
      </c>
      <c r="LX112" s="1068" t="s">
        <v>147</v>
      </c>
      <c r="LY112" s="1069">
        <v>181</v>
      </c>
      <c r="LZ112" s="1033">
        <v>2925</v>
      </c>
      <c r="MA112" s="963">
        <f t="shared" si="1511"/>
        <v>529425</v>
      </c>
      <c r="MB112" s="1016"/>
      <c r="MC112" s="898">
        <f>IF(EXACT(VLOOKUP(LV112,OFERTA_0,2,FALSE),LW112),1,0)</f>
        <v>1</v>
      </c>
      <c r="MD112" s="898">
        <f>IF(EXACT(VLOOKUP(LV112,OFERTA_0,3,FALSE),LX112),1,0)</f>
        <v>1</v>
      </c>
      <c r="ME112" s="899">
        <f>IF(EXACT(VLOOKUP(LV112,OFERTA_0,4,FALSE),LY112),1,0)</f>
        <v>1</v>
      </c>
      <c r="MF112" s="899">
        <f t="shared" si="1512"/>
        <v>1</v>
      </c>
      <c r="MG112" s="899">
        <f t="shared" si="1513"/>
        <v>1</v>
      </c>
      <c r="MH112" s="899">
        <f>PRODUCT(MC112:MG112)</f>
        <v>1</v>
      </c>
      <c r="MI112" s="966">
        <f>ROUND(MA112,0)</f>
        <v>529425</v>
      </c>
      <c r="MJ112" s="901">
        <f>MA112-MI112</f>
        <v>0</v>
      </c>
      <c r="MM112" s="958" t="s">
        <v>839</v>
      </c>
      <c r="MN112" s="1067" t="s">
        <v>480</v>
      </c>
      <c r="MO112" s="1068" t="s">
        <v>147</v>
      </c>
      <c r="MP112" s="1069">
        <v>181</v>
      </c>
      <c r="MQ112" s="1033">
        <v>15000</v>
      </c>
      <c r="MR112" s="963">
        <f t="shared" si="1514"/>
        <v>2715000</v>
      </c>
      <c r="MS112" s="1016"/>
      <c r="MT112" s="898">
        <f>IF(EXACT(VLOOKUP(MM112,OFERTA_0,2,FALSE),MN112),1,0)</f>
        <v>1</v>
      </c>
      <c r="MU112" s="898">
        <f>IF(EXACT(VLOOKUP(MM112,OFERTA_0,3,FALSE),MO112),1,0)</f>
        <v>1</v>
      </c>
      <c r="MV112" s="899">
        <f>IF(EXACT(VLOOKUP(MM112,OFERTA_0,4,FALSE),MP112),1,0)</f>
        <v>1</v>
      </c>
      <c r="MW112" s="899">
        <f t="shared" si="1515"/>
        <v>1</v>
      </c>
      <c r="MX112" s="899">
        <f t="shared" si="1516"/>
        <v>1</v>
      </c>
      <c r="MY112" s="899">
        <f>PRODUCT(MT112:MX112)</f>
        <v>1</v>
      </c>
      <c r="MZ112" s="966">
        <f>ROUND(MR112,0)</f>
        <v>2715000</v>
      </c>
      <c r="NA112" s="901">
        <f>MR112-MZ112</f>
        <v>0</v>
      </c>
      <c r="ND112" s="975" t="s">
        <v>839</v>
      </c>
      <c r="NE112" s="976" t="s">
        <v>480</v>
      </c>
      <c r="NF112" s="977" t="s">
        <v>147</v>
      </c>
      <c r="NG112" s="978">
        <v>181</v>
      </c>
      <c r="NH112" s="979">
        <v>8420.94</v>
      </c>
      <c r="NI112" s="980">
        <v>1524190</v>
      </c>
      <c r="NJ112" s="1016"/>
      <c r="NK112" s="898">
        <f>IF(EXACT(VLOOKUP(ND112,OFERTA_0,2,FALSE),NE112),1,0)</f>
        <v>1</v>
      </c>
      <c r="NL112" s="898">
        <f>IF(EXACT(VLOOKUP(ND112,OFERTA_0,3,FALSE),NF112),1,0)</f>
        <v>1</v>
      </c>
      <c r="NM112" s="899">
        <f>IF(EXACT(VLOOKUP(ND112,OFERTA_0,4,FALSE),NG112),1,0)</f>
        <v>1</v>
      </c>
      <c r="NN112" s="899">
        <f t="shared" si="1517"/>
        <v>1</v>
      </c>
      <c r="NO112" s="899">
        <f t="shared" si="1518"/>
        <v>1</v>
      </c>
      <c r="NP112" s="899">
        <f>PRODUCT(NK112:NO112)</f>
        <v>1</v>
      </c>
      <c r="NQ112" s="966">
        <f>ROUND(NI112,0)</f>
        <v>1524190</v>
      </c>
      <c r="NR112" s="901">
        <f>NI112-NQ112</f>
        <v>0</v>
      </c>
      <c r="NU112" s="981" t="s">
        <v>839</v>
      </c>
      <c r="NV112" s="982" t="s">
        <v>480</v>
      </c>
      <c r="NW112" s="983" t="s">
        <v>147</v>
      </c>
      <c r="NX112" s="984">
        <v>181</v>
      </c>
      <c r="NY112" s="1041">
        <v>8506</v>
      </c>
      <c r="NZ112" s="986">
        <f t="shared" si="1519"/>
        <v>1539586</v>
      </c>
      <c r="OA112" s="1016"/>
      <c r="OB112" s="898">
        <f>IF(EXACT(VLOOKUP(NU112,OFERTA_0,2,FALSE),NV112),1,0)</f>
        <v>1</v>
      </c>
      <c r="OC112" s="898">
        <f>IF(EXACT(VLOOKUP(NU112,OFERTA_0,3,FALSE),NW112),1,0)</f>
        <v>1</v>
      </c>
      <c r="OD112" s="899">
        <f>IF(EXACT(VLOOKUP(NU112,OFERTA_0,4,FALSE),NX112),1,0)</f>
        <v>1</v>
      </c>
      <c r="OE112" s="899">
        <f t="shared" si="1520"/>
        <v>1</v>
      </c>
      <c r="OF112" s="899">
        <f t="shared" si="1521"/>
        <v>1</v>
      </c>
      <c r="OG112" s="899">
        <f>PRODUCT(OB112:OF112)</f>
        <v>1</v>
      </c>
      <c r="OH112" s="966">
        <f>ROUND(NZ112,0)</f>
        <v>1539586</v>
      </c>
      <c r="OI112" s="901">
        <f>NZ112-OH112</f>
        <v>0</v>
      </c>
      <c r="OL112" s="958" t="s">
        <v>839</v>
      </c>
      <c r="OM112" s="1067" t="s">
        <v>480</v>
      </c>
      <c r="ON112" s="1068" t="s">
        <v>147</v>
      </c>
      <c r="OO112" s="1069">
        <v>181</v>
      </c>
      <c r="OP112" s="1033">
        <v>16734</v>
      </c>
      <c r="OQ112" s="963">
        <f t="shared" si="1522"/>
        <v>3028854</v>
      </c>
      <c r="OR112" s="1016"/>
      <c r="OS112" s="898">
        <f>IF(EXACT(VLOOKUP(OL112,OFERTA_0,2,FALSE),OM112),1,0)</f>
        <v>1</v>
      </c>
      <c r="OT112" s="898">
        <f>IF(EXACT(VLOOKUP(OL112,OFERTA_0,3,FALSE),ON112),1,0)</f>
        <v>1</v>
      </c>
      <c r="OU112" s="899">
        <f>IF(EXACT(VLOOKUP(OL112,OFERTA_0,4,FALSE),OO112),1,0)</f>
        <v>1</v>
      </c>
      <c r="OV112" s="899">
        <f t="shared" si="1523"/>
        <v>1</v>
      </c>
      <c r="OW112" s="899">
        <f t="shared" si="1524"/>
        <v>1</v>
      </c>
      <c r="OX112" s="899">
        <f>PRODUCT(OS112:OW112)</f>
        <v>1</v>
      </c>
      <c r="OY112" s="966">
        <f>ROUND(OQ112,0)</f>
        <v>3028854</v>
      </c>
      <c r="OZ112" s="901">
        <f>OQ112-OY112</f>
        <v>0</v>
      </c>
      <c r="PC112" s="958" t="s">
        <v>839</v>
      </c>
      <c r="PD112" s="1067" t="s">
        <v>480</v>
      </c>
      <c r="PE112" s="1068" t="s">
        <v>147</v>
      </c>
      <c r="PF112" s="1069">
        <v>181</v>
      </c>
      <c r="PG112" s="1059">
        <v>12253</v>
      </c>
      <c r="PH112" s="988">
        <v>2217793</v>
      </c>
      <c r="PI112" s="1024"/>
      <c r="PJ112" s="898">
        <f>IF(EXACT(VLOOKUP(PC112,OFERTA_0,2,FALSE),PD112),1,0)</f>
        <v>1</v>
      </c>
      <c r="PK112" s="898">
        <f>IF(EXACT(VLOOKUP(PC112,OFERTA_0,3,FALSE),PE112),1,0)</f>
        <v>1</v>
      </c>
      <c r="PL112" s="899">
        <f>IF(EXACT(VLOOKUP(PC112,OFERTA_0,4,FALSE),PF112),1,0)</f>
        <v>1</v>
      </c>
      <c r="PM112" s="899">
        <f t="shared" si="1525"/>
        <v>1</v>
      </c>
      <c r="PN112" s="899">
        <f t="shared" si="1526"/>
        <v>1</v>
      </c>
      <c r="PO112" s="899">
        <f>PRODUCT(PJ112:PN112)</f>
        <v>1</v>
      </c>
      <c r="PP112" s="966">
        <f>ROUND(PH112,0)</f>
        <v>2217793</v>
      </c>
      <c r="PQ112" s="901">
        <f>PH112-PP112</f>
        <v>0</v>
      </c>
      <c r="PT112" s="958" t="s">
        <v>839</v>
      </c>
      <c r="PU112" s="1067" t="s">
        <v>480</v>
      </c>
      <c r="PV112" s="1068" t="s">
        <v>147</v>
      </c>
      <c r="PW112" s="1069">
        <v>181</v>
      </c>
      <c r="PX112" s="1033">
        <v>4015</v>
      </c>
      <c r="PY112" s="963">
        <f t="shared" si="1527"/>
        <v>726715</v>
      </c>
      <c r="PZ112" s="1016"/>
      <c r="QA112" s="898">
        <f>IF(EXACT(VLOOKUP(PT112,OFERTA_0,2,FALSE),PU112),1,0)</f>
        <v>1</v>
      </c>
      <c r="QB112" s="898">
        <f>IF(EXACT(VLOOKUP(PT112,OFERTA_0,3,FALSE),PV112),1,0)</f>
        <v>1</v>
      </c>
      <c r="QC112" s="899">
        <f>IF(EXACT(VLOOKUP(PT112,OFERTA_0,4,FALSE),PW112),1,0)</f>
        <v>1</v>
      </c>
      <c r="QD112" s="899">
        <f t="shared" si="1528"/>
        <v>1</v>
      </c>
      <c r="QE112" s="899">
        <f t="shared" si="1529"/>
        <v>1</v>
      </c>
      <c r="QF112" s="899">
        <f>PRODUCT(QA112:QE112)</f>
        <v>1</v>
      </c>
      <c r="QG112" s="966">
        <f>ROUND(PY112,0)</f>
        <v>726715</v>
      </c>
      <c r="QH112" s="901">
        <f>PY112-QG112</f>
        <v>0</v>
      </c>
      <c r="QK112" s="958" t="s">
        <v>839</v>
      </c>
      <c r="QL112" s="1067" t="s">
        <v>480</v>
      </c>
      <c r="QM112" s="1068" t="s">
        <v>147</v>
      </c>
      <c r="QN112" s="1069">
        <v>181</v>
      </c>
      <c r="QO112" s="1038">
        <v>15029.774999999998</v>
      </c>
      <c r="QP112" s="974">
        <f t="shared" si="1530"/>
        <v>2720389</v>
      </c>
      <c r="QQ112" s="1016"/>
      <c r="QR112" s="898">
        <f>IF(EXACT(VLOOKUP(QK112,OFERTA_0,2,FALSE),QL112),1,0)</f>
        <v>1</v>
      </c>
      <c r="QS112" s="898">
        <f>IF(EXACT(VLOOKUP(QK112,OFERTA_0,3,FALSE),QM112),1,0)</f>
        <v>1</v>
      </c>
      <c r="QT112" s="899">
        <f>IF(EXACT(VLOOKUP(QK112,OFERTA_0,4,FALSE),QN112),1,0)</f>
        <v>1</v>
      </c>
      <c r="QU112" s="899">
        <f t="shared" si="1531"/>
        <v>1</v>
      </c>
      <c r="QV112" s="899">
        <f t="shared" si="1532"/>
        <v>1</v>
      </c>
      <c r="QW112" s="899">
        <f>PRODUCT(QR112:QV112)</f>
        <v>1</v>
      </c>
      <c r="QX112" s="966">
        <f>ROUND(QP112,0)</f>
        <v>2720389</v>
      </c>
      <c r="QY112" s="901">
        <f>QP112-QX112</f>
        <v>0</v>
      </c>
      <c r="RB112" s="405"/>
      <c r="RC112" s="406"/>
      <c r="RD112" s="407"/>
      <c r="RE112" s="408"/>
      <c r="RF112" s="409"/>
      <c r="RG112" s="410"/>
      <c r="RH112" s="410"/>
      <c r="RI112" s="898"/>
      <c r="RJ112" s="898"/>
      <c r="RK112" s="934"/>
      <c r="RL112" s="934"/>
      <c r="RM112" s="934"/>
      <c r="RN112" s="934"/>
      <c r="RO112" s="935"/>
      <c r="RP112" s="936"/>
      <c r="RS112" s="405"/>
      <c r="RT112" s="406"/>
      <c r="RU112" s="407"/>
      <c r="RV112" s="408"/>
      <c r="RW112" s="409"/>
      <c r="RX112" s="410"/>
      <c r="RY112" s="410"/>
      <c r="RZ112" s="898"/>
      <c r="SA112" s="898"/>
      <c r="SB112" s="934"/>
      <c r="SC112" s="934"/>
      <c r="SD112" s="934"/>
      <c r="SE112" s="934"/>
      <c r="SF112" s="935"/>
      <c r="SG112" s="936"/>
      <c r="SJ112" s="405"/>
      <c r="SK112" s="406"/>
      <c r="SL112" s="407"/>
      <c r="SM112" s="408"/>
      <c r="SN112" s="409"/>
      <c r="SO112" s="410"/>
      <c r="SP112" s="410"/>
      <c r="SQ112" s="898"/>
      <c r="SR112" s="898"/>
      <c r="SS112" s="934"/>
      <c r="ST112" s="934"/>
      <c r="SU112" s="934"/>
      <c r="SV112" s="934"/>
      <c r="SW112" s="935"/>
      <c r="SX112" s="936"/>
    </row>
    <row r="113" spans="2:518" ht="18.75" thickTop="1" thickBot="1">
      <c r="B113" s="937" t="s">
        <v>840</v>
      </c>
      <c r="C113" s="938" t="s">
        <v>481</v>
      </c>
      <c r="D113" s="939"/>
      <c r="E113" s="940"/>
      <c r="F113" s="941"/>
      <c r="G113" s="942"/>
      <c r="H113" s="1016"/>
      <c r="K113" s="937" t="s">
        <v>840</v>
      </c>
      <c r="L113" s="938" t="s">
        <v>481</v>
      </c>
      <c r="M113" s="939"/>
      <c r="N113" s="940"/>
      <c r="O113" s="941"/>
      <c r="P113" s="942"/>
      <c r="Q113" s="1016"/>
      <c r="R113" s="898"/>
      <c r="S113" s="898"/>
      <c r="T113" s="934"/>
      <c r="U113" s="934"/>
      <c r="V113" s="934"/>
      <c r="W113" s="934"/>
      <c r="X113" s="935"/>
      <c r="Y113" s="936"/>
      <c r="Z113" s="872"/>
      <c r="AA113" s="872"/>
      <c r="AB113" s="937" t="s">
        <v>840</v>
      </c>
      <c r="AC113" s="938" t="s">
        <v>481</v>
      </c>
      <c r="AD113" s="939"/>
      <c r="AE113" s="940"/>
      <c r="AF113" s="941"/>
      <c r="AG113" s="942"/>
      <c r="AH113" s="1016"/>
      <c r="AI113" s="898"/>
      <c r="AJ113" s="898"/>
      <c r="AK113" s="934"/>
      <c r="AL113" s="934"/>
      <c r="AM113" s="934"/>
      <c r="AN113" s="934"/>
      <c r="AO113" s="935"/>
      <c r="AP113" s="936"/>
      <c r="AQ113" s="872"/>
      <c r="AR113" s="872"/>
      <c r="AS113" s="937" t="s">
        <v>840</v>
      </c>
      <c r="AT113" s="1006" t="s">
        <v>481</v>
      </c>
      <c r="AU113" s="939"/>
      <c r="AV113" s="940"/>
      <c r="AW113" s="944"/>
      <c r="AX113" s="945"/>
      <c r="AY113" s="1016"/>
      <c r="AZ113" s="898"/>
      <c r="BA113" s="898"/>
      <c r="BB113" s="934"/>
      <c r="BC113" s="934"/>
      <c r="BD113" s="934"/>
      <c r="BE113" s="934"/>
      <c r="BF113" s="935"/>
      <c r="BG113" s="936"/>
      <c r="BJ113" s="937" t="s">
        <v>840</v>
      </c>
      <c r="BK113" s="938" t="s">
        <v>481</v>
      </c>
      <c r="BL113" s="939"/>
      <c r="BM113" s="940"/>
      <c r="BN113" s="941"/>
      <c r="BO113" s="942"/>
      <c r="BP113" s="1016"/>
      <c r="BQ113" s="898"/>
      <c r="BR113" s="898"/>
      <c r="BS113" s="934"/>
      <c r="BT113" s="934"/>
      <c r="BU113" s="934"/>
      <c r="BV113" s="934"/>
      <c r="BW113" s="935"/>
      <c r="BX113" s="936"/>
      <c r="CA113" s="937" t="s">
        <v>840</v>
      </c>
      <c r="CB113" s="938" t="s">
        <v>481</v>
      </c>
      <c r="CC113" s="939"/>
      <c r="CD113" s="940"/>
      <c r="CE113" s="941"/>
      <c r="CF113" s="942"/>
      <c r="CG113" s="1016"/>
      <c r="CH113" s="898"/>
      <c r="CI113" s="898"/>
      <c r="CJ113" s="934"/>
      <c r="CK113" s="934"/>
      <c r="CL113" s="934"/>
      <c r="CM113" s="934"/>
      <c r="CN113" s="935"/>
      <c r="CO113" s="936"/>
      <c r="CR113" s="937" t="s">
        <v>840</v>
      </c>
      <c r="CS113" s="938" t="s">
        <v>481</v>
      </c>
      <c r="CT113" s="939"/>
      <c r="CU113" s="940"/>
      <c r="CV113" s="941"/>
      <c r="CW113" s="942"/>
      <c r="CX113" s="1016"/>
      <c r="CY113" s="898"/>
      <c r="CZ113" s="898"/>
      <c r="DA113" s="934"/>
      <c r="DB113" s="934"/>
      <c r="DC113" s="934"/>
      <c r="DD113" s="934"/>
      <c r="DE113" s="935"/>
      <c r="DF113" s="936"/>
      <c r="DI113" s="937" t="s">
        <v>840</v>
      </c>
      <c r="DJ113" s="938" t="s">
        <v>481</v>
      </c>
      <c r="DK113" s="939"/>
      <c r="DL113" s="940"/>
      <c r="DM113" s="941"/>
      <c r="DN113" s="942"/>
      <c r="DO113" s="1016"/>
      <c r="DP113" s="898"/>
      <c r="DQ113" s="898"/>
      <c r="DR113" s="934"/>
      <c r="DS113" s="934"/>
      <c r="DT113" s="934"/>
      <c r="DU113" s="934"/>
      <c r="DV113" s="935"/>
      <c r="DW113" s="936"/>
      <c r="DZ113" s="937" t="s">
        <v>840</v>
      </c>
      <c r="EA113" s="938" t="s">
        <v>481</v>
      </c>
      <c r="EB113" s="939"/>
      <c r="EC113" s="940"/>
      <c r="ED113" s="941"/>
      <c r="EE113" s="942"/>
      <c r="EF113" s="1016"/>
      <c r="EG113" s="898"/>
      <c r="EH113" s="898"/>
      <c r="EI113" s="934"/>
      <c r="EJ113" s="934"/>
      <c r="EK113" s="934"/>
      <c r="EL113" s="934"/>
      <c r="EM113" s="935"/>
      <c r="EN113" s="936"/>
      <c r="EQ113" s="937" t="s">
        <v>840</v>
      </c>
      <c r="ER113" s="938" t="s">
        <v>481</v>
      </c>
      <c r="ES113" s="939"/>
      <c r="ET113" s="940"/>
      <c r="EU113" s="941"/>
      <c r="EV113" s="942"/>
      <c r="EW113" s="1016"/>
      <c r="EX113" s="898"/>
      <c r="EY113" s="898"/>
      <c r="EZ113" s="934"/>
      <c r="FA113" s="934"/>
      <c r="FB113" s="934"/>
      <c r="FC113" s="934"/>
      <c r="FD113" s="935"/>
      <c r="FE113" s="936"/>
      <c r="FH113" s="937"/>
      <c r="FI113" s="938"/>
      <c r="FJ113" s="939"/>
      <c r="FK113" s="940"/>
      <c r="FL113" s="941"/>
      <c r="FM113" s="942"/>
      <c r="FN113" s="1016"/>
      <c r="FO113" s="898"/>
      <c r="FP113" s="898"/>
      <c r="FQ113" s="934"/>
      <c r="FR113" s="934"/>
      <c r="FS113" s="934"/>
      <c r="FT113" s="934"/>
      <c r="FU113" s="935"/>
      <c r="FV113" s="936"/>
      <c r="FY113" s="937" t="s">
        <v>840</v>
      </c>
      <c r="FZ113" s="938" t="s">
        <v>481</v>
      </c>
      <c r="GA113" s="939"/>
      <c r="GB113" s="940"/>
      <c r="GC113" s="941"/>
      <c r="GD113" s="942"/>
      <c r="GE113" s="1016"/>
      <c r="GF113" s="898"/>
      <c r="GG113" s="898"/>
      <c r="GH113" s="934"/>
      <c r="GI113" s="934"/>
      <c r="GJ113" s="934"/>
      <c r="GK113" s="934"/>
      <c r="GL113" s="935"/>
      <c r="GM113" s="936"/>
      <c r="GP113" s="937" t="s">
        <v>840</v>
      </c>
      <c r="GQ113" s="938" t="s">
        <v>481</v>
      </c>
      <c r="GR113" s="939"/>
      <c r="GS113" s="940"/>
      <c r="GT113" s="941"/>
      <c r="GU113" s="942"/>
      <c r="GV113" s="1016"/>
      <c r="GW113" s="898"/>
      <c r="GX113" s="898"/>
      <c r="GY113" s="934"/>
      <c r="GZ113" s="934"/>
      <c r="HA113" s="934"/>
      <c r="HB113" s="934"/>
      <c r="HC113" s="935"/>
      <c r="HD113" s="936"/>
      <c r="HG113" s="937" t="s">
        <v>840</v>
      </c>
      <c r="HH113" s="938" t="s">
        <v>481</v>
      </c>
      <c r="HI113" s="939"/>
      <c r="HJ113" s="940"/>
      <c r="HK113" s="941"/>
      <c r="HL113" s="942"/>
      <c r="HM113" s="1016"/>
      <c r="HN113" s="898"/>
      <c r="HO113" s="898"/>
      <c r="HP113" s="934"/>
      <c r="HQ113" s="934"/>
      <c r="HR113" s="934"/>
      <c r="HS113" s="934"/>
      <c r="HT113" s="935"/>
      <c r="HU113" s="936"/>
      <c r="HX113" s="937" t="s">
        <v>840</v>
      </c>
      <c r="HY113" s="938" t="s">
        <v>481</v>
      </c>
      <c r="HZ113" s="939"/>
      <c r="IA113" s="940"/>
      <c r="IB113" s="941"/>
      <c r="IC113" s="942"/>
      <c r="ID113" s="1016"/>
      <c r="IE113" s="898"/>
      <c r="IF113" s="898"/>
      <c r="IG113" s="934"/>
      <c r="IH113" s="934"/>
      <c r="II113" s="934"/>
      <c r="IJ113" s="934"/>
      <c r="IK113" s="935"/>
      <c r="IL113" s="936"/>
      <c r="IO113" s="937" t="s">
        <v>840</v>
      </c>
      <c r="IP113" s="938" t="s">
        <v>481</v>
      </c>
      <c r="IQ113" s="939"/>
      <c r="IR113" s="940"/>
      <c r="IS113" s="941"/>
      <c r="IT113" s="942"/>
      <c r="IU113" s="1016"/>
      <c r="IV113" s="898"/>
      <c r="IW113" s="898"/>
      <c r="IX113" s="934"/>
      <c r="IY113" s="934"/>
      <c r="IZ113" s="934"/>
      <c r="JA113" s="934"/>
      <c r="JB113" s="935"/>
      <c r="JC113" s="936"/>
      <c r="JF113" s="937" t="s">
        <v>840</v>
      </c>
      <c r="JG113" s="938" t="s">
        <v>481</v>
      </c>
      <c r="JH113" s="939"/>
      <c r="JI113" s="940"/>
      <c r="JJ113" s="941"/>
      <c r="JK113" s="942"/>
      <c r="JL113" s="1016"/>
      <c r="JM113" s="898"/>
      <c r="JN113" s="898"/>
      <c r="JO113" s="934"/>
      <c r="JP113" s="934"/>
      <c r="JQ113" s="934"/>
      <c r="JR113" s="934"/>
      <c r="JS113" s="935"/>
      <c r="JT113" s="936"/>
      <c r="JW113" s="937" t="s">
        <v>840</v>
      </c>
      <c r="JX113" s="938" t="s">
        <v>481</v>
      </c>
      <c r="JY113" s="939"/>
      <c r="JZ113" s="940"/>
      <c r="KA113" s="941"/>
      <c r="KB113" s="942"/>
      <c r="KC113" s="1016"/>
      <c r="KD113" s="898"/>
      <c r="KE113" s="898"/>
      <c r="KF113" s="934"/>
      <c r="KG113" s="934"/>
      <c r="KH113" s="934"/>
      <c r="KI113" s="934"/>
      <c r="KJ113" s="935"/>
      <c r="KK113" s="936"/>
      <c r="KN113" s="937" t="s">
        <v>840</v>
      </c>
      <c r="KO113" s="938" t="s">
        <v>481</v>
      </c>
      <c r="KP113" s="939"/>
      <c r="KQ113" s="940"/>
      <c r="KR113" s="941"/>
      <c r="KS113" s="942"/>
      <c r="KT113" s="1016"/>
      <c r="KU113" s="898"/>
      <c r="KV113" s="898"/>
      <c r="KW113" s="934"/>
      <c r="KX113" s="934"/>
      <c r="KY113" s="934"/>
      <c r="KZ113" s="934"/>
      <c r="LA113" s="935"/>
      <c r="LB113" s="936"/>
      <c r="LE113" s="937" t="s">
        <v>840</v>
      </c>
      <c r="LF113" s="938" t="s">
        <v>481</v>
      </c>
      <c r="LG113" s="939"/>
      <c r="LH113" s="940"/>
      <c r="LI113" s="1007">
        <v>0</v>
      </c>
      <c r="LJ113" s="1008"/>
      <c r="LK113" s="1016"/>
      <c r="LL113" s="898"/>
      <c r="LM113" s="898"/>
      <c r="LN113" s="934"/>
      <c r="LO113" s="934"/>
      <c r="LP113" s="934"/>
      <c r="LQ113" s="934"/>
      <c r="LR113" s="935"/>
      <c r="LS113" s="936"/>
      <c r="LV113" s="937" t="s">
        <v>840</v>
      </c>
      <c r="LW113" s="938" t="s">
        <v>481</v>
      </c>
      <c r="LX113" s="939"/>
      <c r="LY113" s="940"/>
      <c r="LZ113" s="941"/>
      <c r="MA113" s="942"/>
      <c r="MB113" s="1016"/>
      <c r="MC113" s="898"/>
      <c r="MD113" s="898"/>
      <c r="ME113" s="934"/>
      <c r="MF113" s="934"/>
      <c r="MG113" s="934"/>
      <c r="MH113" s="934"/>
      <c r="MI113" s="935"/>
      <c r="MJ113" s="936"/>
      <c r="MM113" s="937" t="s">
        <v>840</v>
      </c>
      <c r="MN113" s="938" t="s">
        <v>481</v>
      </c>
      <c r="MO113" s="939"/>
      <c r="MP113" s="940"/>
      <c r="MQ113" s="941"/>
      <c r="MR113" s="942"/>
      <c r="MS113" s="1016"/>
      <c r="MT113" s="898"/>
      <c r="MU113" s="898"/>
      <c r="MV113" s="934"/>
      <c r="MW113" s="934"/>
      <c r="MX113" s="934"/>
      <c r="MY113" s="934"/>
      <c r="MZ113" s="935"/>
      <c r="NA113" s="936"/>
      <c r="ND113" s="946" t="s">
        <v>840</v>
      </c>
      <c r="NE113" s="1009" t="s">
        <v>481</v>
      </c>
      <c r="NF113" s="948"/>
      <c r="NG113" s="949"/>
      <c r="NH113" s="998"/>
      <c r="NI113" s="950"/>
      <c r="NJ113" s="1016"/>
      <c r="NK113" s="898"/>
      <c r="NL113" s="898"/>
      <c r="NM113" s="934"/>
      <c r="NN113" s="934"/>
      <c r="NO113" s="934"/>
      <c r="NP113" s="934"/>
      <c r="NQ113" s="935"/>
      <c r="NR113" s="936"/>
      <c r="NU113" s="951" t="s">
        <v>840</v>
      </c>
      <c r="NV113" s="1010" t="s">
        <v>481</v>
      </c>
      <c r="NW113" s="953"/>
      <c r="NX113" s="954"/>
      <c r="NY113" s="1011"/>
      <c r="NZ113" s="955"/>
      <c r="OA113" s="1016"/>
      <c r="OB113" s="898"/>
      <c r="OC113" s="898"/>
      <c r="OD113" s="934"/>
      <c r="OE113" s="934"/>
      <c r="OF113" s="934"/>
      <c r="OG113" s="934"/>
      <c r="OH113" s="935"/>
      <c r="OI113" s="936"/>
      <c r="OL113" s="937" t="s">
        <v>840</v>
      </c>
      <c r="OM113" s="938" t="s">
        <v>481</v>
      </c>
      <c r="ON113" s="939"/>
      <c r="OO113" s="940"/>
      <c r="OP113" s="941"/>
      <c r="OQ113" s="942"/>
      <c r="OR113" s="1016"/>
      <c r="OS113" s="898"/>
      <c r="OT113" s="898"/>
      <c r="OU113" s="934"/>
      <c r="OV113" s="934"/>
      <c r="OW113" s="934"/>
      <c r="OX113" s="934"/>
      <c r="OY113" s="935"/>
      <c r="OZ113" s="936"/>
      <c r="PC113" s="937" t="s">
        <v>840</v>
      </c>
      <c r="PD113" s="938" t="s">
        <v>481</v>
      </c>
      <c r="PE113" s="939"/>
      <c r="PF113" s="940"/>
      <c r="PG113" s="956"/>
      <c r="PH113" s="957"/>
      <c r="PI113" s="1024"/>
      <c r="PJ113" s="898"/>
      <c r="PK113" s="898"/>
      <c r="PL113" s="934"/>
      <c r="PM113" s="934"/>
      <c r="PN113" s="934"/>
      <c r="PO113" s="934"/>
      <c r="PP113" s="935"/>
      <c r="PQ113" s="936"/>
      <c r="PT113" s="937" t="s">
        <v>840</v>
      </c>
      <c r="PU113" s="938" t="s">
        <v>481</v>
      </c>
      <c r="PV113" s="939"/>
      <c r="PW113" s="940"/>
      <c r="PX113" s="941"/>
      <c r="PY113" s="942"/>
      <c r="PZ113" s="1016"/>
      <c r="QA113" s="898"/>
      <c r="QB113" s="898"/>
      <c r="QC113" s="934"/>
      <c r="QD113" s="934"/>
      <c r="QE113" s="934"/>
      <c r="QF113" s="934"/>
      <c r="QG113" s="935"/>
      <c r="QH113" s="936"/>
      <c r="QK113" s="937" t="s">
        <v>840</v>
      </c>
      <c r="QL113" s="938" t="s">
        <v>481</v>
      </c>
      <c r="QM113" s="939"/>
      <c r="QN113" s="940"/>
      <c r="QO113" s="1007">
        <v>0</v>
      </c>
      <c r="QP113" s="1008"/>
      <c r="QQ113" s="1016"/>
      <c r="QR113" s="898"/>
      <c r="QS113" s="898"/>
      <c r="QT113" s="934"/>
      <c r="QU113" s="934"/>
      <c r="QV113" s="934"/>
      <c r="QW113" s="934"/>
      <c r="QX113" s="935"/>
      <c r="QY113" s="936"/>
      <c r="RB113" s="405"/>
      <c r="RC113" s="406"/>
      <c r="RD113" s="407"/>
      <c r="RE113" s="408"/>
      <c r="RF113" s="409"/>
      <c r="RG113" s="410"/>
      <c r="RH113" s="410"/>
      <c r="RI113" s="898"/>
      <c r="RJ113" s="898"/>
      <c r="RK113" s="934"/>
      <c r="RL113" s="934"/>
      <c r="RM113" s="934"/>
      <c r="RN113" s="934"/>
      <c r="RO113" s="935"/>
      <c r="RP113" s="936"/>
      <c r="RS113" s="405"/>
      <c r="RT113" s="406"/>
      <c r="RU113" s="407"/>
      <c r="RV113" s="408"/>
      <c r="RW113" s="409"/>
      <c r="RX113" s="410"/>
      <c r="RY113" s="410"/>
      <c r="RZ113" s="898"/>
      <c r="SA113" s="898"/>
      <c r="SB113" s="934"/>
      <c r="SC113" s="934"/>
      <c r="SD113" s="934"/>
      <c r="SE113" s="934"/>
      <c r="SF113" s="935"/>
      <c r="SG113" s="936"/>
      <c r="SJ113" s="405"/>
      <c r="SK113" s="406"/>
      <c r="SL113" s="407"/>
      <c r="SM113" s="408"/>
      <c r="SN113" s="409"/>
      <c r="SO113" s="410"/>
      <c r="SP113" s="410"/>
      <c r="SQ113" s="898"/>
      <c r="SR113" s="898"/>
      <c r="SS113" s="934"/>
      <c r="ST113" s="934"/>
      <c r="SU113" s="934"/>
      <c r="SV113" s="934"/>
      <c r="SW113" s="935"/>
      <c r="SX113" s="936"/>
    </row>
    <row r="114" spans="2:518" ht="61.5" thickTop="1" thickBot="1">
      <c r="B114" s="958" t="s">
        <v>841</v>
      </c>
      <c r="C114" s="1030" t="s">
        <v>288</v>
      </c>
      <c r="D114" s="1031" t="s">
        <v>147</v>
      </c>
      <c r="E114" s="1044">
        <v>178</v>
      </c>
      <c r="F114" s="1045"/>
      <c r="G114" s="963">
        <f>ROUND(E114*F114,0)</f>
        <v>0</v>
      </c>
      <c r="H114" s="1016"/>
      <c r="K114" s="958" t="s">
        <v>841</v>
      </c>
      <c r="L114" s="1030" t="s">
        <v>288</v>
      </c>
      <c r="M114" s="1031" t="s">
        <v>147</v>
      </c>
      <c r="N114" s="1044">
        <v>178</v>
      </c>
      <c r="O114" s="1046">
        <v>56890</v>
      </c>
      <c r="P114" s="963">
        <f>ROUND(N114*O114,0)</f>
        <v>10126420</v>
      </c>
      <c r="Q114" s="1016"/>
      <c r="R114" s="898">
        <f>IF(EXACT(VLOOKUP(K114,OFERTA_0,2,FALSE),L114),1,0)</f>
        <v>1</v>
      </c>
      <c r="S114" s="898">
        <f>IF(EXACT(VLOOKUP(K114,OFERTA_0,3,FALSE),M114),1,0)</f>
        <v>1</v>
      </c>
      <c r="T114" s="899">
        <f>IF(EXACT(VLOOKUP(K114,OFERTA_0,4,FALSE),N114),1,0)</f>
        <v>1</v>
      </c>
      <c r="U114" s="899">
        <f>IF(O114=0,0,1)</f>
        <v>1</v>
      </c>
      <c r="V114" s="899">
        <f>IF(P114=0,0,1)</f>
        <v>1</v>
      </c>
      <c r="W114" s="899">
        <f>PRODUCT(R114:V114)</f>
        <v>1</v>
      </c>
      <c r="X114" s="966">
        <f>ROUND(P114,0)</f>
        <v>10126420</v>
      </c>
      <c r="Y114" s="901">
        <f>P114-X114</f>
        <v>0</v>
      </c>
      <c r="Z114" s="872"/>
      <c r="AA114" s="872"/>
      <c r="AB114" s="958" t="s">
        <v>841</v>
      </c>
      <c r="AC114" s="1030" t="s">
        <v>288</v>
      </c>
      <c r="AD114" s="1031" t="s">
        <v>147</v>
      </c>
      <c r="AE114" s="1044">
        <v>178</v>
      </c>
      <c r="AF114" s="1045">
        <v>79000</v>
      </c>
      <c r="AG114" s="963">
        <f>ROUND(AE114*AF114,0)</f>
        <v>14062000</v>
      </c>
      <c r="AH114" s="1016"/>
      <c r="AI114" s="898">
        <f>IF(EXACT(VLOOKUP(AB114,OFERTA_0,2,FALSE),AC114),1,0)</f>
        <v>1</v>
      </c>
      <c r="AJ114" s="898">
        <f>IF(EXACT(VLOOKUP(AB114,OFERTA_0,3,FALSE),AD114),1,0)</f>
        <v>1</v>
      </c>
      <c r="AK114" s="899">
        <f>IF(EXACT(VLOOKUP(AB114,OFERTA_0,4,FALSE),AE114),1,0)</f>
        <v>1</v>
      </c>
      <c r="AL114" s="899">
        <f>IF(AF114=0,0,1)</f>
        <v>1</v>
      </c>
      <c r="AM114" s="899">
        <f>IF(AG114=0,0,1)</f>
        <v>1</v>
      </c>
      <c r="AN114" s="899">
        <f>PRODUCT(AI114:AM114)</f>
        <v>1</v>
      </c>
      <c r="AO114" s="966">
        <f>ROUND(AG114,0)</f>
        <v>14062000</v>
      </c>
      <c r="AP114" s="901">
        <f>AG114-AO114</f>
        <v>0</v>
      </c>
      <c r="AQ114" s="872"/>
      <c r="AR114" s="872"/>
      <c r="AS114" s="958" t="s">
        <v>841</v>
      </c>
      <c r="AT114" s="1035" t="s">
        <v>288</v>
      </c>
      <c r="AU114" s="1031" t="s">
        <v>147</v>
      </c>
      <c r="AV114" s="1044">
        <v>178</v>
      </c>
      <c r="AW114" s="1047">
        <v>45000</v>
      </c>
      <c r="AX114" s="969">
        <f>ROUND(AV114*AW114,0)</f>
        <v>8010000</v>
      </c>
      <c r="AY114" s="1016"/>
      <c r="AZ114" s="898">
        <f>IF(EXACT(VLOOKUP(AS114,OFERTA_0,2,FALSE),AT114),1,0)</f>
        <v>1</v>
      </c>
      <c r="BA114" s="898">
        <f>IF(EXACT(VLOOKUP(AS114,OFERTA_0,3,FALSE),AU114),1,0)</f>
        <v>1</v>
      </c>
      <c r="BB114" s="899">
        <f>IF(EXACT(VLOOKUP(AS114,OFERTA_0,4,FALSE),AV114),1,0)</f>
        <v>1</v>
      </c>
      <c r="BC114" s="899">
        <f>IF(AW114=0,0,1)</f>
        <v>1</v>
      </c>
      <c r="BD114" s="899">
        <f>IF(AX114=0,0,1)</f>
        <v>1</v>
      </c>
      <c r="BE114" s="899">
        <f>PRODUCT(AZ114:BD114)</f>
        <v>1</v>
      </c>
      <c r="BF114" s="966">
        <f>ROUND(AX114,0)</f>
        <v>8010000</v>
      </c>
      <c r="BG114" s="901">
        <f>AX114-BF114</f>
        <v>0</v>
      </c>
      <c r="BJ114" s="958" t="s">
        <v>841</v>
      </c>
      <c r="BK114" s="1030" t="s">
        <v>288</v>
      </c>
      <c r="BL114" s="1031" t="s">
        <v>147</v>
      </c>
      <c r="BM114" s="1044">
        <v>178</v>
      </c>
      <c r="BN114" s="1045">
        <v>42759</v>
      </c>
      <c r="BO114" s="963">
        <f>ROUND(BM114*BN114,0)</f>
        <v>7611102</v>
      </c>
      <c r="BP114" s="1016"/>
      <c r="BQ114" s="898">
        <f>IF(EXACT(VLOOKUP(BJ114,OFERTA_0,2,FALSE),BK114),1,0)</f>
        <v>1</v>
      </c>
      <c r="BR114" s="898">
        <f>IF(EXACT(VLOOKUP(BJ114,OFERTA_0,3,FALSE),BL114),1,0)</f>
        <v>1</v>
      </c>
      <c r="BS114" s="899">
        <f>IF(EXACT(VLOOKUP(BJ114,OFERTA_0,4,FALSE),BM114),1,0)</f>
        <v>1</v>
      </c>
      <c r="BT114" s="899">
        <f>IF(BN114=0,0,1)</f>
        <v>1</v>
      </c>
      <c r="BU114" s="899">
        <f>IF(BO114=0,0,1)</f>
        <v>1</v>
      </c>
      <c r="BV114" s="899">
        <f>PRODUCT(BQ114:BU114)</f>
        <v>1</v>
      </c>
      <c r="BW114" s="966">
        <f>ROUND(BO114,0)</f>
        <v>7611102</v>
      </c>
      <c r="BX114" s="901">
        <f>BO114-BW114</f>
        <v>0</v>
      </c>
      <c r="CA114" s="958" t="s">
        <v>841</v>
      </c>
      <c r="CB114" s="1030" t="s">
        <v>288</v>
      </c>
      <c r="CC114" s="1031" t="s">
        <v>147</v>
      </c>
      <c r="CD114" s="1044">
        <v>178</v>
      </c>
      <c r="CE114" s="1045">
        <v>59285</v>
      </c>
      <c r="CF114" s="963">
        <f>ROUND(CD114*CE114,0)</f>
        <v>10552730</v>
      </c>
      <c r="CG114" s="1016"/>
      <c r="CH114" s="898">
        <f>IF(EXACT(VLOOKUP(CA114,OFERTA_0,2,FALSE),CB114),1,0)</f>
        <v>1</v>
      </c>
      <c r="CI114" s="898">
        <f>IF(EXACT(VLOOKUP(CA114,OFERTA_0,3,FALSE),CC114),1,0)</f>
        <v>1</v>
      </c>
      <c r="CJ114" s="899">
        <f>IF(EXACT(VLOOKUP(CA114,OFERTA_0,4,FALSE),CD114),1,0)</f>
        <v>1</v>
      </c>
      <c r="CK114" s="899">
        <f>IF(CE114=0,0,1)</f>
        <v>1</v>
      </c>
      <c r="CL114" s="899">
        <f>IF(CF114=0,0,1)</f>
        <v>1</v>
      </c>
      <c r="CM114" s="899">
        <f>PRODUCT(CH114:CL114)</f>
        <v>1</v>
      </c>
      <c r="CN114" s="966">
        <f>ROUND(CF114,0)</f>
        <v>10552730</v>
      </c>
      <c r="CO114" s="901">
        <f>CF114-CN114</f>
        <v>0</v>
      </c>
      <c r="CR114" s="958" t="s">
        <v>841</v>
      </c>
      <c r="CS114" s="1030" t="s">
        <v>288</v>
      </c>
      <c r="CT114" s="1031" t="s">
        <v>147</v>
      </c>
      <c r="CU114" s="1044">
        <v>178</v>
      </c>
      <c r="CV114" s="1045">
        <v>35600</v>
      </c>
      <c r="CW114" s="963">
        <f>ROUND(CU114*CV114,0)</f>
        <v>6336800</v>
      </c>
      <c r="CX114" s="1016"/>
      <c r="CY114" s="898">
        <f>IF(EXACT(VLOOKUP(CR114,OFERTA_0,2,FALSE),CS114),1,0)</f>
        <v>1</v>
      </c>
      <c r="CZ114" s="898">
        <f>IF(EXACT(VLOOKUP(CR114,OFERTA_0,3,FALSE),CT114),1,0)</f>
        <v>1</v>
      </c>
      <c r="DA114" s="899">
        <f>IF(EXACT(VLOOKUP(CR114,OFERTA_0,4,FALSE),CU114),1,0)</f>
        <v>1</v>
      </c>
      <c r="DB114" s="899">
        <f>IF(CV114=0,0,1)</f>
        <v>1</v>
      </c>
      <c r="DC114" s="899">
        <f>IF(CW114=0,0,1)</f>
        <v>1</v>
      </c>
      <c r="DD114" s="899">
        <f>PRODUCT(CY114:DC114)</f>
        <v>1</v>
      </c>
      <c r="DE114" s="966">
        <f>ROUND(CW114,0)</f>
        <v>6336800</v>
      </c>
      <c r="DF114" s="901">
        <f>CW114-DE114</f>
        <v>0</v>
      </c>
      <c r="DI114" s="958" t="s">
        <v>841</v>
      </c>
      <c r="DJ114" s="1030" t="s">
        <v>288</v>
      </c>
      <c r="DK114" s="1031" t="s">
        <v>147</v>
      </c>
      <c r="DL114" s="1044">
        <v>178</v>
      </c>
      <c r="DM114" s="1045">
        <v>47612</v>
      </c>
      <c r="DN114" s="963">
        <f>ROUND(DL114*DM114,0)</f>
        <v>8474936</v>
      </c>
      <c r="DO114" s="1016"/>
      <c r="DP114" s="898">
        <f>IF(EXACT(VLOOKUP(DI114,OFERTA_0,2,FALSE),DJ114),1,0)</f>
        <v>1</v>
      </c>
      <c r="DQ114" s="898">
        <f>IF(EXACT(VLOOKUP(DI114,OFERTA_0,3,FALSE),DK114),1,0)</f>
        <v>1</v>
      </c>
      <c r="DR114" s="899">
        <f>IF(EXACT(VLOOKUP(DI114,OFERTA_0,4,FALSE),DL114),1,0)</f>
        <v>1</v>
      </c>
      <c r="DS114" s="899">
        <f>IF(DM114=0,0,1)</f>
        <v>1</v>
      </c>
      <c r="DT114" s="899">
        <f>IF(DN114=0,0,1)</f>
        <v>1</v>
      </c>
      <c r="DU114" s="899">
        <f>PRODUCT(DP114:DT114)</f>
        <v>1</v>
      </c>
      <c r="DV114" s="966">
        <f>ROUND(DN114,0)</f>
        <v>8474936</v>
      </c>
      <c r="DW114" s="901">
        <f>DN114-DV114</f>
        <v>0</v>
      </c>
      <c r="DZ114" s="958" t="s">
        <v>841</v>
      </c>
      <c r="EA114" s="1030" t="s">
        <v>288</v>
      </c>
      <c r="EB114" s="1031" t="s">
        <v>147</v>
      </c>
      <c r="EC114" s="1044">
        <v>178</v>
      </c>
      <c r="ED114" s="1045">
        <v>60507</v>
      </c>
      <c r="EE114" s="963">
        <f>ROUND(EC114*ED114,0)</f>
        <v>10770246</v>
      </c>
      <c r="EF114" s="1016"/>
      <c r="EG114" s="898">
        <f>IF(EXACT(VLOOKUP(DZ114,OFERTA_0,2,FALSE),EA114),1,0)</f>
        <v>1</v>
      </c>
      <c r="EH114" s="898">
        <f>IF(EXACT(VLOOKUP(DZ114,OFERTA_0,3,FALSE),EB114),1,0)</f>
        <v>1</v>
      </c>
      <c r="EI114" s="899">
        <f>IF(EXACT(VLOOKUP(DZ114,OFERTA_0,4,FALSE),EC114),1,0)</f>
        <v>1</v>
      </c>
      <c r="EJ114" s="899">
        <f>IF(ED114=0,0,1)</f>
        <v>1</v>
      </c>
      <c r="EK114" s="899">
        <f>IF(EE114=0,0,1)</f>
        <v>1</v>
      </c>
      <c r="EL114" s="899">
        <f>PRODUCT(EG114:EK114)</f>
        <v>1</v>
      </c>
      <c r="EM114" s="966">
        <f>ROUND(EE114,0)</f>
        <v>10770246</v>
      </c>
      <c r="EN114" s="901">
        <f>EE114-EM114</f>
        <v>0</v>
      </c>
      <c r="EQ114" s="958" t="s">
        <v>841</v>
      </c>
      <c r="ER114" s="1030" t="s">
        <v>288</v>
      </c>
      <c r="ES114" s="1031" t="s">
        <v>147</v>
      </c>
      <c r="ET114" s="1044">
        <v>178</v>
      </c>
      <c r="EU114" s="1045">
        <v>59650</v>
      </c>
      <c r="EV114" s="963">
        <f>ROUND(ET114*EU114,0)</f>
        <v>10617700</v>
      </c>
      <c r="EW114" s="1016"/>
      <c r="EX114" s="898">
        <f>IF(EXACT(VLOOKUP(EQ114,OFERTA_0,2,FALSE),ER114),1,0)</f>
        <v>1</v>
      </c>
      <c r="EY114" s="898">
        <f>IF(EXACT(VLOOKUP(EQ114,OFERTA_0,3,FALSE),ES114),1,0)</f>
        <v>1</v>
      </c>
      <c r="EZ114" s="899">
        <f>IF(EXACT(VLOOKUP(EQ114,OFERTA_0,4,FALSE),ET114),1,0)</f>
        <v>1</v>
      </c>
      <c r="FA114" s="899">
        <f>IF(EU114=0,0,1)</f>
        <v>1</v>
      </c>
      <c r="FB114" s="899">
        <f>IF(EV114=0,0,1)</f>
        <v>1</v>
      </c>
      <c r="FC114" s="899">
        <f>PRODUCT(EX114:FB114)</f>
        <v>1</v>
      </c>
      <c r="FD114" s="966">
        <f>ROUND(EV114,0)</f>
        <v>10617700</v>
      </c>
      <c r="FE114" s="901">
        <f>EV114-FD114</f>
        <v>0</v>
      </c>
      <c r="FH114" s="958"/>
      <c r="FI114" s="1030"/>
      <c r="FJ114" s="1031"/>
      <c r="FK114" s="1044"/>
      <c r="FL114" s="1045"/>
      <c r="FM114" s="963">
        <f>ROUND(FK114*FL114,0)</f>
        <v>0</v>
      </c>
      <c r="FN114" s="1016"/>
      <c r="FO114" s="898" t="e">
        <f>IF(EXACT(VLOOKUP(FH114,OFERTA_0,2,FALSE),FI114),1,0)</f>
        <v>#N/A</v>
      </c>
      <c r="FP114" s="898" t="e">
        <f>IF(EXACT(VLOOKUP(FH114,OFERTA_0,3,FALSE),FJ114),1,0)</f>
        <v>#N/A</v>
      </c>
      <c r="FQ114" s="899" t="e">
        <f>IF(EXACT(VLOOKUP(FH114,OFERTA_0,4,FALSE),FK114),1,0)</f>
        <v>#N/A</v>
      </c>
      <c r="FR114" s="899">
        <f>IF(FL114=0,0,1)</f>
        <v>0</v>
      </c>
      <c r="FS114" s="899">
        <f>IF(FM114=0,0,1)</f>
        <v>0</v>
      </c>
      <c r="FT114" s="899" t="e">
        <f>PRODUCT(FO114:FS114)</f>
        <v>#N/A</v>
      </c>
      <c r="FU114" s="966">
        <f>ROUND(FM114,0)</f>
        <v>0</v>
      </c>
      <c r="FV114" s="901">
        <f>FM114-FU114</f>
        <v>0</v>
      </c>
      <c r="FY114" s="958" t="s">
        <v>841</v>
      </c>
      <c r="FZ114" s="1030" t="s">
        <v>288</v>
      </c>
      <c r="GA114" s="1031" t="s">
        <v>147</v>
      </c>
      <c r="GB114" s="1044">
        <v>178</v>
      </c>
      <c r="GC114" s="1046">
        <v>57100</v>
      </c>
      <c r="GD114" s="963">
        <f>ROUND(GB114*GC114,0)</f>
        <v>10163800</v>
      </c>
      <c r="GE114" s="1016"/>
      <c r="GF114" s="898">
        <f>IF(EXACT(VLOOKUP(FY114,OFERTA_0,2,FALSE),FZ114),1,0)</f>
        <v>1</v>
      </c>
      <c r="GG114" s="898">
        <f>IF(EXACT(VLOOKUP(FY114,OFERTA_0,3,FALSE),GA114),1,0)</f>
        <v>1</v>
      </c>
      <c r="GH114" s="899">
        <f>IF(EXACT(VLOOKUP(FY114,OFERTA_0,4,FALSE),GB114),1,0)</f>
        <v>1</v>
      </c>
      <c r="GI114" s="899">
        <f>IF(GC114=0,0,1)</f>
        <v>1</v>
      </c>
      <c r="GJ114" s="899">
        <f>IF(GD114=0,0,1)</f>
        <v>1</v>
      </c>
      <c r="GK114" s="899">
        <f>PRODUCT(GF114:GJ114)</f>
        <v>1</v>
      </c>
      <c r="GL114" s="966">
        <f>ROUND(GD114,0)</f>
        <v>10163800</v>
      </c>
      <c r="GM114" s="901">
        <f>GD114-GL114</f>
        <v>0</v>
      </c>
      <c r="GP114" s="958" t="s">
        <v>841</v>
      </c>
      <c r="GQ114" s="1030" t="s">
        <v>288</v>
      </c>
      <c r="GR114" s="1031" t="s">
        <v>147</v>
      </c>
      <c r="GS114" s="1044">
        <v>178</v>
      </c>
      <c r="GT114" s="1045">
        <v>59650</v>
      </c>
      <c r="GU114" s="963">
        <f>ROUND(GS114*GT114,0)</f>
        <v>10617700</v>
      </c>
      <c r="GV114" s="1016"/>
      <c r="GW114" s="898">
        <f>IF(EXACT(VLOOKUP(GP114,OFERTA_0,2,FALSE),GQ114),1,0)</f>
        <v>1</v>
      </c>
      <c r="GX114" s="898">
        <f>IF(EXACT(VLOOKUP(GP114,OFERTA_0,3,FALSE),GR114),1,0)</f>
        <v>1</v>
      </c>
      <c r="GY114" s="899">
        <f>IF(EXACT(VLOOKUP(GP114,OFERTA_0,4,FALSE),GS114),1,0)</f>
        <v>1</v>
      </c>
      <c r="GZ114" s="899">
        <f>IF(GT114=0,0,1)</f>
        <v>1</v>
      </c>
      <c r="HA114" s="899">
        <f>IF(GU114=0,0,1)</f>
        <v>1</v>
      </c>
      <c r="HB114" s="899">
        <f>PRODUCT(GW114:HA114)</f>
        <v>1</v>
      </c>
      <c r="HC114" s="966">
        <f>ROUND(GU114,0)</f>
        <v>10617700</v>
      </c>
      <c r="HD114" s="901">
        <f>GU114-HC114</f>
        <v>0</v>
      </c>
      <c r="HG114" s="958" t="s">
        <v>841</v>
      </c>
      <c r="HH114" s="1030" t="s">
        <v>288</v>
      </c>
      <c r="HI114" s="1031" t="s">
        <v>147</v>
      </c>
      <c r="HJ114" s="1044">
        <v>178</v>
      </c>
      <c r="HK114" s="1045">
        <v>58213</v>
      </c>
      <c r="HL114" s="963">
        <f>ROUND(HJ114*HK114,0)</f>
        <v>10361914</v>
      </c>
      <c r="HM114" s="1016"/>
      <c r="HN114" s="898">
        <f>IF(EXACT(VLOOKUP(HG114,OFERTA_0,2,FALSE),HH114),1,0)</f>
        <v>1</v>
      </c>
      <c r="HO114" s="898">
        <f>IF(EXACT(VLOOKUP(HG114,OFERTA_0,3,FALSE),HI114),1,0)</f>
        <v>1</v>
      </c>
      <c r="HP114" s="899">
        <f>IF(EXACT(VLOOKUP(HG114,OFERTA_0,4,FALSE),HJ114),1,0)</f>
        <v>1</v>
      </c>
      <c r="HQ114" s="899">
        <f>IF(HK114=0,0,1)</f>
        <v>1</v>
      </c>
      <c r="HR114" s="899">
        <f>IF(HL114=0,0,1)</f>
        <v>1</v>
      </c>
      <c r="HS114" s="899">
        <f>PRODUCT(HN114:HR114)</f>
        <v>1</v>
      </c>
      <c r="HT114" s="966">
        <f>ROUND(HL114,0)</f>
        <v>10361914</v>
      </c>
      <c r="HU114" s="901">
        <f>HL114-HT114</f>
        <v>0</v>
      </c>
      <c r="HX114" s="958" t="s">
        <v>841</v>
      </c>
      <c r="HY114" s="1030" t="s">
        <v>288</v>
      </c>
      <c r="HZ114" s="1031" t="s">
        <v>147</v>
      </c>
      <c r="IA114" s="1044">
        <v>178</v>
      </c>
      <c r="IB114" s="1048">
        <v>65432</v>
      </c>
      <c r="IC114" s="972">
        <f>ROUND(IA114*IB114,0)</f>
        <v>11646896</v>
      </c>
      <c r="ID114" s="1016"/>
      <c r="IE114" s="898">
        <f>IF(EXACT(VLOOKUP(HX114,OFERTA_0,2,FALSE),HY114),1,0)</f>
        <v>1</v>
      </c>
      <c r="IF114" s="898">
        <f>IF(EXACT(VLOOKUP(HX114,OFERTA_0,3,FALSE),HZ114),1,0)</f>
        <v>1</v>
      </c>
      <c r="IG114" s="899">
        <f>IF(EXACT(VLOOKUP(HX114,OFERTA_0,4,FALSE),IA114),1,0)</f>
        <v>1</v>
      </c>
      <c r="IH114" s="899">
        <f>IF(IB114=0,0,1)</f>
        <v>1</v>
      </c>
      <c r="II114" s="899">
        <f>IF(IC114=0,0,1)</f>
        <v>1</v>
      </c>
      <c r="IJ114" s="899">
        <f>PRODUCT(IE114:II114)</f>
        <v>1</v>
      </c>
      <c r="IK114" s="966">
        <f>ROUND(IC114,0)</f>
        <v>11646896</v>
      </c>
      <c r="IL114" s="901">
        <f>IC114-IK114</f>
        <v>0</v>
      </c>
      <c r="IO114" s="958" t="s">
        <v>841</v>
      </c>
      <c r="IP114" s="1030" t="s">
        <v>288</v>
      </c>
      <c r="IQ114" s="1031" t="s">
        <v>147</v>
      </c>
      <c r="IR114" s="1044">
        <v>178</v>
      </c>
      <c r="IS114" s="1045">
        <v>59000</v>
      </c>
      <c r="IT114" s="963">
        <f>ROUND(IR114*IS114,0)</f>
        <v>10502000</v>
      </c>
      <c r="IU114" s="1016"/>
      <c r="IV114" s="898">
        <f>IF(EXACT(VLOOKUP(IO114,OFERTA_0,2,FALSE),IP114),1,0)</f>
        <v>1</v>
      </c>
      <c r="IW114" s="898">
        <f>IF(EXACT(VLOOKUP(IO114,OFERTA_0,3,FALSE),IQ114),1,0)</f>
        <v>1</v>
      </c>
      <c r="IX114" s="899">
        <f>IF(EXACT(VLOOKUP(IO114,OFERTA_0,4,FALSE),IR114),1,0)</f>
        <v>1</v>
      </c>
      <c r="IY114" s="899">
        <f>IF(IS114=0,0,1)</f>
        <v>1</v>
      </c>
      <c r="IZ114" s="899">
        <f>IF(IT114=0,0,1)</f>
        <v>1</v>
      </c>
      <c r="JA114" s="899">
        <f>PRODUCT(IV114:IZ114)</f>
        <v>1</v>
      </c>
      <c r="JB114" s="966">
        <f>ROUND(IT114,0)</f>
        <v>10502000</v>
      </c>
      <c r="JC114" s="901">
        <f>IT114-JB114</f>
        <v>0</v>
      </c>
      <c r="JF114" s="958" t="s">
        <v>841</v>
      </c>
      <c r="JG114" s="1030" t="s">
        <v>288</v>
      </c>
      <c r="JH114" s="1031" t="s">
        <v>147</v>
      </c>
      <c r="JI114" s="1044">
        <v>178</v>
      </c>
      <c r="JJ114" s="1045">
        <v>66000</v>
      </c>
      <c r="JK114" s="963">
        <f>ROUND(JI114*JJ114,0)</f>
        <v>11748000</v>
      </c>
      <c r="JL114" s="1016"/>
      <c r="JM114" s="898">
        <f>IF(EXACT(VLOOKUP(JF114,OFERTA_0,2,FALSE),JG114),1,0)</f>
        <v>1</v>
      </c>
      <c r="JN114" s="898">
        <f>IF(EXACT(VLOOKUP(JF114,OFERTA_0,3,FALSE),JH114),1,0)</f>
        <v>1</v>
      </c>
      <c r="JO114" s="899">
        <f>IF(EXACT(VLOOKUP(JF114,OFERTA_0,4,FALSE),JI114),1,0)</f>
        <v>1</v>
      </c>
      <c r="JP114" s="899">
        <f>IF(JJ114=0,0,1)</f>
        <v>1</v>
      </c>
      <c r="JQ114" s="899">
        <f>IF(JK114=0,0,1)</f>
        <v>1</v>
      </c>
      <c r="JR114" s="899">
        <f>PRODUCT(JM114:JQ114)</f>
        <v>1</v>
      </c>
      <c r="JS114" s="966">
        <f>ROUND(JK114,0)</f>
        <v>11748000</v>
      </c>
      <c r="JT114" s="901">
        <f>JK114-JS114</f>
        <v>0</v>
      </c>
      <c r="JW114" s="958" t="s">
        <v>841</v>
      </c>
      <c r="JX114" s="1030" t="s">
        <v>288</v>
      </c>
      <c r="JY114" s="1031" t="s">
        <v>147</v>
      </c>
      <c r="JZ114" s="1044">
        <v>178</v>
      </c>
      <c r="KA114" s="1045">
        <v>56510.963199999998</v>
      </c>
      <c r="KB114" s="963">
        <f>ROUND(JZ114*KA114,0)</f>
        <v>10058951</v>
      </c>
      <c r="KC114" s="1016"/>
      <c r="KD114" s="898">
        <f>IF(EXACT(VLOOKUP(JW114,OFERTA_0,2,FALSE),JX114),1,0)</f>
        <v>1</v>
      </c>
      <c r="KE114" s="898">
        <f>IF(EXACT(VLOOKUP(JW114,OFERTA_0,3,FALSE),JY114),1,0)</f>
        <v>1</v>
      </c>
      <c r="KF114" s="899">
        <f>IF(EXACT(VLOOKUP(JW114,OFERTA_0,4,FALSE),JZ114),1,0)</f>
        <v>1</v>
      </c>
      <c r="KG114" s="899">
        <f>IF(KA114=0,0,1)</f>
        <v>1</v>
      </c>
      <c r="KH114" s="899">
        <f>IF(KB114=0,0,1)</f>
        <v>1</v>
      </c>
      <c r="KI114" s="899">
        <f>PRODUCT(KD114:KH114)</f>
        <v>1</v>
      </c>
      <c r="KJ114" s="966">
        <f>ROUND(KB114,0)</f>
        <v>10058951</v>
      </c>
      <c r="KK114" s="901">
        <f>KB114-KJ114</f>
        <v>0</v>
      </c>
      <c r="KN114" s="958" t="s">
        <v>841</v>
      </c>
      <c r="KO114" s="1030" t="s">
        <v>288</v>
      </c>
      <c r="KP114" s="1031" t="s">
        <v>147</v>
      </c>
      <c r="KQ114" s="1044">
        <v>178</v>
      </c>
      <c r="KR114" s="1045">
        <v>53000</v>
      </c>
      <c r="KS114" s="963">
        <f>ROUND(KQ114*KR114,0)</f>
        <v>9434000</v>
      </c>
      <c r="KT114" s="1016"/>
      <c r="KU114" s="898">
        <f>IF(EXACT(VLOOKUP(KN114,OFERTA_0,2,FALSE),KO114),1,0)</f>
        <v>1</v>
      </c>
      <c r="KV114" s="898">
        <f>IF(EXACT(VLOOKUP(KN114,OFERTA_0,3,FALSE),KP114),1,0)</f>
        <v>1</v>
      </c>
      <c r="KW114" s="899">
        <f>IF(EXACT(VLOOKUP(KN114,OFERTA_0,4,FALSE),KQ114),1,0)</f>
        <v>1</v>
      </c>
      <c r="KX114" s="899">
        <f>IF(KR114=0,0,1)</f>
        <v>1</v>
      </c>
      <c r="KY114" s="899">
        <f>IF(KS114=0,0,1)</f>
        <v>1</v>
      </c>
      <c r="KZ114" s="899">
        <f>PRODUCT(KU114:KY114)</f>
        <v>1</v>
      </c>
      <c r="LA114" s="966">
        <f>ROUND(KS114,0)</f>
        <v>9434000</v>
      </c>
      <c r="LB114" s="901">
        <f>KS114-LA114</f>
        <v>0</v>
      </c>
      <c r="LE114" s="958" t="s">
        <v>841</v>
      </c>
      <c r="LF114" s="1030" t="s">
        <v>288</v>
      </c>
      <c r="LG114" s="1031" t="s">
        <v>147</v>
      </c>
      <c r="LH114" s="1044">
        <v>178</v>
      </c>
      <c r="LI114" s="1049">
        <v>59820</v>
      </c>
      <c r="LJ114" s="974">
        <f>ROUND(LH114*LI114,0)</f>
        <v>10647960</v>
      </c>
      <c r="LK114" s="1016"/>
      <c r="LL114" s="898">
        <f>IF(EXACT(VLOOKUP(LE114,OFERTA_0,2,FALSE),LF114),1,0)</f>
        <v>1</v>
      </c>
      <c r="LM114" s="898">
        <f>IF(EXACT(VLOOKUP(LE114,OFERTA_0,3,FALSE),LG114),1,0)</f>
        <v>1</v>
      </c>
      <c r="LN114" s="899">
        <f>IF(EXACT(VLOOKUP(LE114,OFERTA_0,4,FALSE),LH114),1,0)</f>
        <v>1</v>
      </c>
      <c r="LO114" s="899">
        <f>IF(LI114=0,0,1)</f>
        <v>1</v>
      </c>
      <c r="LP114" s="899">
        <f>IF(LJ114=0,0,1)</f>
        <v>1</v>
      </c>
      <c r="LQ114" s="899">
        <f>PRODUCT(LL114:LP114)</f>
        <v>1</v>
      </c>
      <c r="LR114" s="966">
        <f>ROUND(LJ114,0)</f>
        <v>10647960</v>
      </c>
      <c r="LS114" s="901">
        <f>LJ114-LR114</f>
        <v>0</v>
      </c>
      <c r="LV114" s="958" t="s">
        <v>841</v>
      </c>
      <c r="LW114" s="1030" t="s">
        <v>288</v>
      </c>
      <c r="LX114" s="1031" t="s">
        <v>147</v>
      </c>
      <c r="LY114" s="1044">
        <v>178</v>
      </c>
      <c r="LZ114" s="1045">
        <v>35750</v>
      </c>
      <c r="MA114" s="963">
        <f>ROUND(LY114*LZ114,0)</f>
        <v>6363500</v>
      </c>
      <c r="MB114" s="1016"/>
      <c r="MC114" s="898">
        <f>IF(EXACT(VLOOKUP(LV114,OFERTA_0,2,FALSE),LW114),1,0)</f>
        <v>1</v>
      </c>
      <c r="MD114" s="898">
        <f>IF(EXACT(VLOOKUP(LV114,OFERTA_0,3,FALSE),LX114),1,0)</f>
        <v>1</v>
      </c>
      <c r="ME114" s="899">
        <f>IF(EXACT(VLOOKUP(LV114,OFERTA_0,4,FALSE),LY114),1,0)</f>
        <v>1</v>
      </c>
      <c r="MF114" s="899">
        <f>IF(LZ114=0,0,1)</f>
        <v>1</v>
      </c>
      <c r="MG114" s="899">
        <f>IF(MA114=0,0,1)</f>
        <v>1</v>
      </c>
      <c r="MH114" s="899">
        <f>PRODUCT(MC114:MG114)</f>
        <v>1</v>
      </c>
      <c r="MI114" s="966">
        <f>ROUND(MA114,0)</f>
        <v>6363500</v>
      </c>
      <c r="MJ114" s="901">
        <f>MA114-MI114</f>
        <v>0</v>
      </c>
      <c r="MM114" s="958" t="s">
        <v>841</v>
      </c>
      <c r="MN114" s="1030" t="s">
        <v>288</v>
      </c>
      <c r="MO114" s="1031" t="s">
        <v>147</v>
      </c>
      <c r="MP114" s="1044">
        <v>178</v>
      </c>
      <c r="MQ114" s="1045">
        <v>50000</v>
      </c>
      <c r="MR114" s="963">
        <f>ROUND(MP114*MQ114,0)</f>
        <v>8900000</v>
      </c>
      <c r="MS114" s="1016"/>
      <c r="MT114" s="898">
        <f>IF(EXACT(VLOOKUP(MM114,OFERTA_0,2,FALSE),MN114),1,0)</f>
        <v>1</v>
      </c>
      <c r="MU114" s="898">
        <f>IF(EXACT(VLOOKUP(MM114,OFERTA_0,3,FALSE),MO114),1,0)</f>
        <v>1</v>
      </c>
      <c r="MV114" s="899">
        <f>IF(EXACT(VLOOKUP(MM114,OFERTA_0,4,FALSE),MP114),1,0)</f>
        <v>1</v>
      </c>
      <c r="MW114" s="899">
        <f>IF(MQ114=0,0,1)</f>
        <v>1</v>
      </c>
      <c r="MX114" s="899">
        <f>IF(MR114=0,0,1)</f>
        <v>1</v>
      </c>
      <c r="MY114" s="899">
        <f>PRODUCT(MT114:MX114)</f>
        <v>1</v>
      </c>
      <c r="MZ114" s="966">
        <f>ROUND(MR114,0)</f>
        <v>8900000</v>
      </c>
      <c r="NA114" s="901">
        <f>MR114-MZ114</f>
        <v>0</v>
      </c>
      <c r="ND114" s="975" t="s">
        <v>841</v>
      </c>
      <c r="NE114" s="976" t="s">
        <v>288</v>
      </c>
      <c r="NF114" s="977" t="s">
        <v>147</v>
      </c>
      <c r="NG114" s="978">
        <v>178</v>
      </c>
      <c r="NH114" s="979">
        <v>23933.25</v>
      </c>
      <c r="NI114" s="980">
        <v>4260119</v>
      </c>
      <c r="NJ114" s="1016"/>
      <c r="NK114" s="898">
        <f>IF(EXACT(VLOOKUP(ND114,OFERTA_0,2,FALSE),NE114),1,0)</f>
        <v>1</v>
      </c>
      <c r="NL114" s="898">
        <f>IF(EXACT(VLOOKUP(ND114,OFERTA_0,3,FALSE),NF114),1,0)</f>
        <v>1</v>
      </c>
      <c r="NM114" s="899">
        <f>IF(EXACT(VLOOKUP(ND114,OFERTA_0,4,FALSE),NG114),1,0)</f>
        <v>1</v>
      </c>
      <c r="NN114" s="899">
        <f>IF(NH114=0,0,1)</f>
        <v>1</v>
      </c>
      <c r="NO114" s="899">
        <f>IF(NI114=0,0,1)</f>
        <v>1</v>
      </c>
      <c r="NP114" s="899">
        <f>PRODUCT(NK114:NO114)</f>
        <v>1</v>
      </c>
      <c r="NQ114" s="966">
        <f>ROUND(NI114,0)</f>
        <v>4260119</v>
      </c>
      <c r="NR114" s="901">
        <f>NI114-NQ114</f>
        <v>0</v>
      </c>
      <c r="NU114" s="981" t="s">
        <v>841</v>
      </c>
      <c r="NV114" s="982" t="s">
        <v>288</v>
      </c>
      <c r="NW114" s="983" t="s">
        <v>147</v>
      </c>
      <c r="NX114" s="984">
        <v>178</v>
      </c>
      <c r="NY114" s="1050">
        <v>24175</v>
      </c>
      <c r="NZ114" s="986">
        <f>ROUND(NX114*NY114,0)</f>
        <v>4303150</v>
      </c>
      <c r="OA114" s="1016"/>
      <c r="OB114" s="898">
        <f>IF(EXACT(VLOOKUP(NU114,OFERTA_0,2,FALSE),NV114),1,0)</f>
        <v>1</v>
      </c>
      <c r="OC114" s="898">
        <f>IF(EXACT(VLOOKUP(NU114,OFERTA_0,3,FALSE),NW114),1,0)</f>
        <v>1</v>
      </c>
      <c r="OD114" s="899">
        <f>IF(EXACT(VLOOKUP(NU114,OFERTA_0,4,FALSE),NX114),1,0)</f>
        <v>1</v>
      </c>
      <c r="OE114" s="899">
        <f>IF(NY114=0,0,1)</f>
        <v>1</v>
      </c>
      <c r="OF114" s="899">
        <f>IF(NZ114=0,0,1)</f>
        <v>1</v>
      </c>
      <c r="OG114" s="899">
        <f>PRODUCT(OB114:OF114)</f>
        <v>1</v>
      </c>
      <c r="OH114" s="966">
        <f>ROUND(NZ114,0)</f>
        <v>4303150</v>
      </c>
      <c r="OI114" s="901">
        <f>NZ114-OH114</f>
        <v>0</v>
      </c>
      <c r="OL114" s="958" t="s">
        <v>841</v>
      </c>
      <c r="OM114" s="1030" t="s">
        <v>288</v>
      </c>
      <c r="ON114" s="1031" t="s">
        <v>147</v>
      </c>
      <c r="OO114" s="1044">
        <v>178</v>
      </c>
      <c r="OP114" s="1045">
        <v>65860</v>
      </c>
      <c r="OQ114" s="963">
        <f>ROUND(OO114*OP114,0)</f>
        <v>11723080</v>
      </c>
      <c r="OR114" s="1016"/>
      <c r="OS114" s="898">
        <f>IF(EXACT(VLOOKUP(OL114,OFERTA_0,2,FALSE),OM114),1,0)</f>
        <v>1</v>
      </c>
      <c r="OT114" s="898">
        <f>IF(EXACT(VLOOKUP(OL114,OFERTA_0,3,FALSE),ON114),1,0)</f>
        <v>1</v>
      </c>
      <c r="OU114" s="899">
        <f>IF(EXACT(VLOOKUP(OL114,OFERTA_0,4,FALSE),OO114),1,0)</f>
        <v>1</v>
      </c>
      <c r="OV114" s="899">
        <f>IF(OP114=0,0,1)</f>
        <v>1</v>
      </c>
      <c r="OW114" s="899">
        <f>IF(OQ114=0,0,1)</f>
        <v>1</v>
      </c>
      <c r="OX114" s="899">
        <f>PRODUCT(OS114:OW114)</f>
        <v>1</v>
      </c>
      <c r="OY114" s="966">
        <f>ROUND(OQ114,0)</f>
        <v>11723080</v>
      </c>
      <c r="OZ114" s="901">
        <f>OQ114-OY114</f>
        <v>0</v>
      </c>
      <c r="PC114" s="958" t="s">
        <v>841</v>
      </c>
      <c r="PD114" s="1030" t="s">
        <v>288</v>
      </c>
      <c r="PE114" s="1031" t="s">
        <v>147</v>
      </c>
      <c r="PF114" s="1044">
        <v>178</v>
      </c>
      <c r="PG114" s="1059">
        <v>74783</v>
      </c>
      <c r="PH114" s="988">
        <v>13311374</v>
      </c>
      <c r="PI114" s="1024"/>
      <c r="PJ114" s="898">
        <f>IF(EXACT(VLOOKUP(PC114,OFERTA_0,2,FALSE),PD114),1,0)</f>
        <v>1</v>
      </c>
      <c r="PK114" s="898">
        <f>IF(EXACT(VLOOKUP(PC114,OFERTA_0,3,FALSE),PE114),1,0)</f>
        <v>1</v>
      </c>
      <c r="PL114" s="899">
        <f>IF(EXACT(VLOOKUP(PC114,OFERTA_0,4,FALSE),PF114),1,0)</f>
        <v>1</v>
      </c>
      <c r="PM114" s="899">
        <f>IF(PG114=0,0,1)</f>
        <v>1</v>
      </c>
      <c r="PN114" s="899">
        <f>IF(PH114=0,0,1)</f>
        <v>1</v>
      </c>
      <c r="PO114" s="899">
        <f>PRODUCT(PJ114:PN114)</f>
        <v>1</v>
      </c>
      <c r="PP114" s="966">
        <f>ROUND(PH114,0)</f>
        <v>13311374</v>
      </c>
      <c r="PQ114" s="901">
        <f>PH114-PP114</f>
        <v>0</v>
      </c>
      <c r="PT114" s="958" t="s">
        <v>841</v>
      </c>
      <c r="PU114" s="1030" t="s">
        <v>288</v>
      </c>
      <c r="PV114" s="1031" t="s">
        <v>147</v>
      </c>
      <c r="PW114" s="1044">
        <v>178</v>
      </c>
      <c r="PX114" s="1045">
        <v>59625</v>
      </c>
      <c r="PY114" s="963">
        <f>ROUND(PW114*PX114,0)</f>
        <v>10613250</v>
      </c>
      <c r="PZ114" s="1016"/>
      <c r="QA114" s="898">
        <f>IF(EXACT(VLOOKUP(PT114,OFERTA_0,2,FALSE),PU114),1,0)</f>
        <v>1</v>
      </c>
      <c r="QB114" s="898">
        <f>IF(EXACT(VLOOKUP(PT114,OFERTA_0,3,FALSE),PV114),1,0)</f>
        <v>1</v>
      </c>
      <c r="QC114" s="899">
        <f>IF(EXACT(VLOOKUP(PT114,OFERTA_0,4,FALSE),PW114),1,0)</f>
        <v>1</v>
      </c>
      <c r="QD114" s="899">
        <f>IF(PX114=0,0,1)</f>
        <v>1</v>
      </c>
      <c r="QE114" s="899">
        <f>IF(PY114=0,0,1)</f>
        <v>1</v>
      </c>
      <c r="QF114" s="899">
        <f>PRODUCT(QA114:QE114)</f>
        <v>1</v>
      </c>
      <c r="QG114" s="966">
        <f>ROUND(PY114,0)</f>
        <v>10613250</v>
      </c>
      <c r="QH114" s="901">
        <f>PY114-QG114</f>
        <v>0</v>
      </c>
      <c r="QK114" s="958" t="s">
        <v>841</v>
      </c>
      <c r="QL114" s="1030" t="s">
        <v>288</v>
      </c>
      <c r="QM114" s="1031" t="s">
        <v>147</v>
      </c>
      <c r="QN114" s="1044">
        <v>178</v>
      </c>
      <c r="QO114" s="1049">
        <v>60119.099999999991</v>
      </c>
      <c r="QP114" s="974">
        <f>ROUND(QN114*QO114,0)</f>
        <v>10701200</v>
      </c>
      <c r="QQ114" s="1016"/>
      <c r="QR114" s="898">
        <f>IF(EXACT(VLOOKUP(QK114,OFERTA_0,2,FALSE),QL114),1,0)</f>
        <v>1</v>
      </c>
      <c r="QS114" s="898">
        <f>IF(EXACT(VLOOKUP(QK114,OFERTA_0,3,FALSE),QM114),1,0)</f>
        <v>1</v>
      </c>
      <c r="QT114" s="899">
        <f>IF(EXACT(VLOOKUP(QK114,OFERTA_0,4,FALSE),QN114),1,0)</f>
        <v>1</v>
      </c>
      <c r="QU114" s="899">
        <f>IF(QO114=0,0,1)</f>
        <v>1</v>
      </c>
      <c r="QV114" s="899">
        <f>IF(QP114=0,0,1)</f>
        <v>1</v>
      </c>
      <c r="QW114" s="899">
        <f>PRODUCT(QR114:QV114)</f>
        <v>1</v>
      </c>
      <c r="QX114" s="966">
        <f>ROUND(QP114,0)</f>
        <v>10701200</v>
      </c>
      <c r="QY114" s="901">
        <f>QP114-QX114</f>
        <v>0</v>
      </c>
      <c r="RB114" s="405"/>
      <c r="RC114" s="406"/>
      <c r="RD114" s="407"/>
      <c r="RE114" s="408"/>
      <c r="RF114" s="409"/>
      <c r="RG114" s="410"/>
      <c r="RH114" s="410"/>
      <c r="RI114" s="898"/>
      <c r="RJ114" s="898"/>
      <c r="RK114" s="934"/>
      <c r="RL114" s="934"/>
      <c r="RM114" s="934"/>
      <c r="RN114" s="934"/>
      <c r="RO114" s="935"/>
      <c r="RP114" s="936"/>
      <c r="RS114" s="405"/>
      <c r="RT114" s="406"/>
      <c r="RU114" s="407"/>
      <c r="RV114" s="408"/>
      <c r="RW114" s="409"/>
      <c r="RX114" s="410"/>
      <c r="RY114" s="410"/>
      <c r="RZ114" s="898"/>
      <c r="SA114" s="898"/>
      <c r="SB114" s="934"/>
      <c r="SC114" s="934"/>
      <c r="SD114" s="934"/>
      <c r="SE114" s="934"/>
      <c r="SF114" s="935"/>
      <c r="SG114" s="936"/>
      <c r="SJ114" s="405"/>
      <c r="SK114" s="406"/>
      <c r="SL114" s="407"/>
      <c r="SM114" s="408"/>
      <c r="SN114" s="409"/>
      <c r="SO114" s="410"/>
      <c r="SP114" s="410"/>
      <c r="SQ114" s="898"/>
      <c r="SR114" s="898"/>
      <c r="SS114" s="934"/>
      <c r="ST114" s="934"/>
      <c r="SU114" s="934"/>
      <c r="SV114" s="934"/>
      <c r="SW114" s="935"/>
      <c r="SX114" s="936"/>
    </row>
    <row r="115" spans="2:518" ht="18.75" thickTop="1" thickBot="1">
      <c r="B115" s="937" t="s">
        <v>842</v>
      </c>
      <c r="C115" s="938" t="s">
        <v>482</v>
      </c>
      <c r="D115" s="939"/>
      <c r="E115" s="940"/>
      <c r="F115" s="941"/>
      <c r="G115" s="942"/>
      <c r="H115" s="1016"/>
      <c r="K115" s="937" t="s">
        <v>842</v>
      </c>
      <c r="L115" s="938" t="s">
        <v>482</v>
      </c>
      <c r="M115" s="939"/>
      <c r="N115" s="940"/>
      <c r="O115" s="941"/>
      <c r="P115" s="942"/>
      <c r="Q115" s="1016"/>
      <c r="R115" s="898"/>
      <c r="S115" s="898"/>
      <c r="T115" s="934"/>
      <c r="U115" s="934"/>
      <c r="V115" s="934"/>
      <c r="W115" s="934"/>
      <c r="X115" s="935"/>
      <c r="Y115" s="936"/>
      <c r="Z115" s="872"/>
      <c r="AA115" s="872"/>
      <c r="AB115" s="937" t="s">
        <v>842</v>
      </c>
      <c r="AC115" s="938" t="s">
        <v>482</v>
      </c>
      <c r="AD115" s="939"/>
      <c r="AE115" s="940"/>
      <c r="AF115" s="941"/>
      <c r="AG115" s="942"/>
      <c r="AH115" s="1016"/>
      <c r="AI115" s="898"/>
      <c r="AJ115" s="898"/>
      <c r="AK115" s="934"/>
      <c r="AL115" s="934"/>
      <c r="AM115" s="934"/>
      <c r="AN115" s="934"/>
      <c r="AO115" s="935"/>
      <c r="AP115" s="936"/>
      <c r="AQ115" s="872"/>
      <c r="AR115" s="872"/>
      <c r="AS115" s="937" t="s">
        <v>842</v>
      </c>
      <c r="AT115" s="1006" t="s">
        <v>482</v>
      </c>
      <c r="AU115" s="939"/>
      <c r="AV115" s="940"/>
      <c r="AW115" s="944"/>
      <c r="AX115" s="945"/>
      <c r="AY115" s="1016"/>
      <c r="AZ115" s="898"/>
      <c r="BA115" s="898"/>
      <c r="BB115" s="934"/>
      <c r="BC115" s="934"/>
      <c r="BD115" s="934"/>
      <c r="BE115" s="934"/>
      <c r="BF115" s="935"/>
      <c r="BG115" s="936"/>
      <c r="BJ115" s="937" t="s">
        <v>842</v>
      </c>
      <c r="BK115" s="938" t="s">
        <v>482</v>
      </c>
      <c r="BL115" s="939"/>
      <c r="BM115" s="940"/>
      <c r="BN115" s="941"/>
      <c r="BO115" s="942"/>
      <c r="BP115" s="1016"/>
      <c r="BQ115" s="898"/>
      <c r="BR115" s="898"/>
      <c r="BS115" s="934"/>
      <c r="BT115" s="934"/>
      <c r="BU115" s="934"/>
      <c r="BV115" s="934"/>
      <c r="BW115" s="935"/>
      <c r="BX115" s="936"/>
      <c r="CA115" s="937" t="s">
        <v>842</v>
      </c>
      <c r="CB115" s="938" t="s">
        <v>482</v>
      </c>
      <c r="CC115" s="939"/>
      <c r="CD115" s="940"/>
      <c r="CE115" s="941"/>
      <c r="CF115" s="942"/>
      <c r="CG115" s="1016"/>
      <c r="CH115" s="898"/>
      <c r="CI115" s="898"/>
      <c r="CJ115" s="934"/>
      <c r="CK115" s="934"/>
      <c r="CL115" s="934"/>
      <c r="CM115" s="934"/>
      <c r="CN115" s="935"/>
      <c r="CO115" s="936"/>
      <c r="CR115" s="937" t="s">
        <v>842</v>
      </c>
      <c r="CS115" s="938" t="s">
        <v>482</v>
      </c>
      <c r="CT115" s="939"/>
      <c r="CU115" s="940"/>
      <c r="CV115" s="941"/>
      <c r="CW115" s="942"/>
      <c r="CX115" s="1016"/>
      <c r="CY115" s="898"/>
      <c r="CZ115" s="898"/>
      <c r="DA115" s="934"/>
      <c r="DB115" s="934"/>
      <c r="DC115" s="934"/>
      <c r="DD115" s="934"/>
      <c r="DE115" s="935"/>
      <c r="DF115" s="936"/>
      <c r="DI115" s="937" t="s">
        <v>842</v>
      </c>
      <c r="DJ115" s="938" t="s">
        <v>482</v>
      </c>
      <c r="DK115" s="939"/>
      <c r="DL115" s="940"/>
      <c r="DM115" s="941"/>
      <c r="DN115" s="942"/>
      <c r="DO115" s="1016"/>
      <c r="DP115" s="898"/>
      <c r="DQ115" s="898"/>
      <c r="DR115" s="934"/>
      <c r="DS115" s="934"/>
      <c r="DT115" s="934"/>
      <c r="DU115" s="934"/>
      <c r="DV115" s="935"/>
      <c r="DW115" s="936"/>
      <c r="DZ115" s="937" t="s">
        <v>842</v>
      </c>
      <c r="EA115" s="938" t="s">
        <v>482</v>
      </c>
      <c r="EB115" s="939"/>
      <c r="EC115" s="940"/>
      <c r="ED115" s="941"/>
      <c r="EE115" s="942"/>
      <c r="EF115" s="1016"/>
      <c r="EG115" s="898"/>
      <c r="EH115" s="898"/>
      <c r="EI115" s="934"/>
      <c r="EJ115" s="934"/>
      <c r="EK115" s="934"/>
      <c r="EL115" s="934"/>
      <c r="EM115" s="935"/>
      <c r="EN115" s="936"/>
      <c r="EQ115" s="937" t="s">
        <v>842</v>
      </c>
      <c r="ER115" s="938" t="s">
        <v>482</v>
      </c>
      <c r="ES115" s="939"/>
      <c r="ET115" s="940"/>
      <c r="EU115" s="941"/>
      <c r="EV115" s="942"/>
      <c r="EW115" s="1016"/>
      <c r="EX115" s="898"/>
      <c r="EY115" s="898"/>
      <c r="EZ115" s="934"/>
      <c r="FA115" s="934"/>
      <c r="FB115" s="934"/>
      <c r="FC115" s="934"/>
      <c r="FD115" s="935"/>
      <c r="FE115" s="936"/>
      <c r="FH115" s="937"/>
      <c r="FI115" s="938"/>
      <c r="FJ115" s="939"/>
      <c r="FK115" s="940"/>
      <c r="FL115" s="941"/>
      <c r="FM115" s="942"/>
      <c r="FN115" s="1016"/>
      <c r="FO115" s="898"/>
      <c r="FP115" s="898"/>
      <c r="FQ115" s="934"/>
      <c r="FR115" s="934"/>
      <c r="FS115" s="934"/>
      <c r="FT115" s="934"/>
      <c r="FU115" s="935"/>
      <c r="FV115" s="936"/>
      <c r="FY115" s="937" t="s">
        <v>842</v>
      </c>
      <c r="FZ115" s="938" t="s">
        <v>482</v>
      </c>
      <c r="GA115" s="939"/>
      <c r="GB115" s="940"/>
      <c r="GC115" s="941"/>
      <c r="GD115" s="942"/>
      <c r="GE115" s="1016"/>
      <c r="GF115" s="898"/>
      <c r="GG115" s="898"/>
      <c r="GH115" s="934"/>
      <c r="GI115" s="934"/>
      <c r="GJ115" s="934"/>
      <c r="GK115" s="934"/>
      <c r="GL115" s="935"/>
      <c r="GM115" s="936"/>
      <c r="GP115" s="937" t="s">
        <v>842</v>
      </c>
      <c r="GQ115" s="938" t="s">
        <v>482</v>
      </c>
      <c r="GR115" s="939"/>
      <c r="GS115" s="940"/>
      <c r="GT115" s="941"/>
      <c r="GU115" s="942"/>
      <c r="GV115" s="1016"/>
      <c r="GW115" s="898"/>
      <c r="GX115" s="898"/>
      <c r="GY115" s="934"/>
      <c r="GZ115" s="934"/>
      <c r="HA115" s="934"/>
      <c r="HB115" s="934"/>
      <c r="HC115" s="935"/>
      <c r="HD115" s="936"/>
      <c r="HG115" s="937" t="s">
        <v>842</v>
      </c>
      <c r="HH115" s="938" t="s">
        <v>482</v>
      </c>
      <c r="HI115" s="939"/>
      <c r="HJ115" s="940"/>
      <c r="HK115" s="941"/>
      <c r="HL115" s="942"/>
      <c r="HM115" s="1016"/>
      <c r="HN115" s="898"/>
      <c r="HO115" s="898"/>
      <c r="HP115" s="934"/>
      <c r="HQ115" s="934"/>
      <c r="HR115" s="934"/>
      <c r="HS115" s="934"/>
      <c r="HT115" s="935"/>
      <c r="HU115" s="936"/>
      <c r="HX115" s="937" t="s">
        <v>842</v>
      </c>
      <c r="HY115" s="938" t="s">
        <v>482</v>
      </c>
      <c r="HZ115" s="939"/>
      <c r="IA115" s="940"/>
      <c r="IB115" s="941"/>
      <c r="IC115" s="942"/>
      <c r="ID115" s="1016"/>
      <c r="IE115" s="898"/>
      <c r="IF115" s="898"/>
      <c r="IG115" s="934"/>
      <c r="IH115" s="934"/>
      <c r="II115" s="934"/>
      <c r="IJ115" s="934"/>
      <c r="IK115" s="935"/>
      <c r="IL115" s="936"/>
      <c r="IO115" s="937" t="s">
        <v>842</v>
      </c>
      <c r="IP115" s="938" t="s">
        <v>482</v>
      </c>
      <c r="IQ115" s="939"/>
      <c r="IR115" s="940"/>
      <c r="IS115" s="941"/>
      <c r="IT115" s="942"/>
      <c r="IU115" s="1016"/>
      <c r="IV115" s="898"/>
      <c r="IW115" s="898"/>
      <c r="IX115" s="934"/>
      <c r="IY115" s="934"/>
      <c r="IZ115" s="934"/>
      <c r="JA115" s="934"/>
      <c r="JB115" s="935"/>
      <c r="JC115" s="936"/>
      <c r="JF115" s="937" t="s">
        <v>842</v>
      </c>
      <c r="JG115" s="938" t="s">
        <v>482</v>
      </c>
      <c r="JH115" s="939"/>
      <c r="JI115" s="940"/>
      <c r="JJ115" s="941"/>
      <c r="JK115" s="942"/>
      <c r="JL115" s="1016"/>
      <c r="JM115" s="898"/>
      <c r="JN115" s="898"/>
      <c r="JO115" s="934"/>
      <c r="JP115" s="934"/>
      <c r="JQ115" s="934"/>
      <c r="JR115" s="934"/>
      <c r="JS115" s="935"/>
      <c r="JT115" s="936"/>
      <c r="JW115" s="937" t="s">
        <v>842</v>
      </c>
      <c r="JX115" s="938" t="s">
        <v>482</v>
      </c>
      <c r="JY115" s="939"/>
      <c r="JZ115" s="940"/>
      <c r="KA115" s="941"/>
      <c r="KB115" s="942"/>
      <c r="KC115" s="1016"/>
      <c r="KD115" s="898"/>
      <c r="KE115" s="898"/>
      <c r="KF115" s="934"/>
      <c r="KG115" s="934"/>
      <c r="KH115" s="934"/>
      <c r="KI115" s="934"/>
      <c r="KJ115" s="935"/>
      <c r="KK115" s="936"/>
      <c r="KN115" s="937" t="s">
        <v>842</v>
      </c>
      <c r="KO115" s="938" t="s">
        <v>482</v>
      </c>
      <c r="KP115" s="939"/>
      <c r="KQ115" s="940"/>
      <c r="KR115" s="941"/>
      <c r="KS115" s="942"/>
      <c r="KT115" s="1016"/>
      <c r="KU115" s="898"/>
      <c r="KV115" s="898"/>
      <c r="KW115" s="934"/>
      <c r="KX115" s="934"/>
      <c r="KY115" s="934"/>
      <c r="KZ115" s="934"/>
      <c r="LA115" s="935"/>
      <c r="LB115" s="936"/>
      <c r="LE115" s="937" t="s">
        <v>842</v>
      </c>
      <c r="LF115" s="938" t="s">
        <v>482</v>
      </c>
      <c r="LG115" s="939"/>
      <c r="LH115" s="940"/>
      <c r="LI115" s="1007">
        <v>0</v>
      </c>
      <c r="LJ115" s="1008"/>
      <c r="LK115" s="1016"/>
      <c r="LL115" s="898"/>
      <c r="LM115" s="898"/>
      <c r="LN115" s="934"/>
      <c r="LO115" s="934"/>
      <c r="LP115" s="934"/>
      <c r="LQ115" s="934"/>
      <c r="LR115" s="935"/>
      <c r="LS115" s="936"/>
      <c r="LV115" s="937" t="s">
        <v>842</v>
      </c>
      <c r="LW115" s="938" t="s">
        <v>482</v>
      </c>
      <c r="LX115" s="939"/>
      <c r="LY115" s="940"/>
      <c r="LZ115" s="941"/>
      <c r="MA115" s="942"/>
      <c r="MB115" s="1016"/>
      <c r="MC115" s="898"/>
      <c r="MD115" s="898"/>
      <c r="ME115" s="934"/>
      <c r="MF115" s="934"/>
      <c r="MG115" s="934"/>
      <c r="MH115" s="934"/>
      <c r="MI115" s="935"/>
      <c r="MJ115" s="936"/>
      <c r="MM115" s="937" t="s">
        <v>842</v>
      </c>
      <c r="MN115" s="938" t="s">
        <v>482</v>
      </c>
      <c r="MO115" s="939"/>
      <c r="MP115" s="940"/>
      <c r="MQ115" s="941"/>
      <c r="MR115" s="942"/>
      <c r="MS115" s="1016"/>
      <c r="MT115" s="898"/>
      <c r="MU115" s="898"/>
      <c r="MV115" s="934"/>
      <c r="MW115" s="934"/>
      <c r="MX115" s="934"/>
      <c r="MY115" s="934"/>
      <c r="MZ115" s="935"/>
      <c r="NA115" s="936"/>
      <c r="ND115" s="946" t="s">
        <v>842</v>
      </c>
      <c r="NE115" s="1009" t="s">
        <v>482</v>
      </c>
      <c r="NF115" s="948"/>
      <c r="NG115" s="949"/>
      <c r="NH115" s="998"/>
      <c r="NI115" s="950"/>
      <c r="NJ115" s="1016"/>
      <c r="NK115" s="898"/>
      <c r="NL115" s="898"/>
      <c r="NM115" s="934"/>
      <c r="NN115" s="934"/>
      <c r="NO115" s="934"/>
      <c r="NP115" s="934"/>
      <c r="NQ115" s="935"/>
      <c r="NR115" s="936"/>
      <c r="NU115" s="951" t="s">
        <v>842</v>
      </c>
      <c r="NV115" s="1010" t="s">
        <v>482</v>
      </c>
      <c r="NW115" s="953"/>
      <c r="NX115" s="954"/>
      <c r="NY115" s="1011"/>
      <c r="NZ115" s="955"/>
      <c r="OA115" s="1016"/>
      <c r="OB115" s="898"/>
      <c r="OC115" s="898"/>
      <c r="OD115" s="934"/>
      <c r="OE115" s="934"/>
      <c r="OF115" s="934"/>
      <c r="OG115" s="934"/>
      <c r="OH115" s="935"/>
      <c r="OI115" s="936"/>
      <c r="OL115" s="937" t="s">
        <v>842</v>
      </c>
      <c r="OM115" s="938" t="s">
        <v>482</v>
      </c>
      <c r="ON115" s="939"/>
      <c r="OO115" s="940"/>
      <c r="OP115" s="941"/>
      <c r="OQ115" s="942"/>
      <c r="OR115" s="1016"/>
      <c r="OS115" s="898"/>
      <c r="OT115" s="898"/>
      <c r="OU115" s="934"/>
      <c r="OV115" s="934"/>
      <c r="OW115" s="934"/>
      <c r="OX115" s="934"/>
      <c r="OY115" s="935"/>
      <c r="OZ115" s="936"/>
      <c r="PC115" s="937" t="s">
        <v>842</v>
      </c>
      <c r="PD115" s="938" t="s">
        <v>482</v>
      </c>
      <c r="PE115" s="939"/>
      <c r="PF115" s="940"/>
      <c r="PG115" s="956"/>
      <c r="PH115" s="957"/>
      <c r="PI115" s="1024"/>
      <c r="PJ115" s="898"/>
      <c r="PK115" s="898"/>
      <c r="PL115" s="934"/>
      <c r="PM115" s="934"/>
      <c r="PN115" s="934"/>
      <c r="PO115" s="934"/>
      <c r="PP115" s="935"/>
      <c r="PQ115" s="936"/>
      <c r="PT115" s="937" t="s">
        <v>842</v>
      </c>
      <c r="PU115" s="938" t="s">
        <v>482</v>
      </c>
      <c r="PV115" s="939"/>
      <c r="PW115" s="940"/>
      <c r="PX115" s="941"/>
      <c r="PY115" s="942"/>
      <c r="PZ115" s="1016"/>
      <c r="QA115" s="898"/>
      <c r="QB115" s="898"/>
      <c r="QC115" s="934"/>
      <c r="QD115" s="934"/>
      <c r="QE115" s="934"/>
      <c r="QF115" s="934"/>
      <c r="QG115" s="935"/>
      <c r="QH115" s="936"/>
      <c r="QK115" s="937" t="s">
        <v>842</v>
      </c>
      <c r="QL115" s="938" t="s">
        <v>482</v>
      </c>
      <c r="QM115" s="939"/>
      <c r="QN115" s="940"/>
      <c r="QO115" s="1007">
        <v>0</v>
      </c>
      <c r="QP115" s="1008"/>
      <c r="QQ115" s="1016"/>
      <c r="QR115" s="898"/>
      <c r="QS115" s="898"/>
      <c r="QT115" s="934"/>
      <c r="QU115" s="934"/>
      <c r="QV115" s="934"/>
      <c r="QW115" s="934"/>
      <c r="QX115" s="935"/>
      <c r="QY115" s="936"/>
      <c r="RB115" s="405"/>
      <c r="RC115" s="406"/>
      <c r="RD115" s="407"/>
      <c r="RE115" s="408"/>
      <c r="RF115" s="409"/>
      <c r="RG115" s="410"/>
      <c r="RH115" s="410"/>
      <c r="RI115" s="898"/>
      <c r="RJ115" s="898"/>
      <c r="RK115" s="934"/>
      <c r="RL115" s="934"/>
      <c r="RM115" s="934"/>
      <c r="RN115" s="934"/>
      <c r="RO115" s="935"/>
      <c r="RP115" s="936"/>
      <c r="RS115" s="405"/>
      <c r="RT115" s="406"/>
      <c r="RU115" s="407"/>
      <c r="RV115" s="408"/>
      <c r="RW115" s="409"/>
      <c r="RX115" s="410"/>
      <c r="RY115" s="410"/>
      <c r="RZ115" s="898"/>
      <c r="SA115" s="898"/>
      <c r="SB115" s="934"/>
      <c r="SC115" s="934"/>
      <c r="SD115" s="934"/>
      <c r="SE115" s="934"/>
      <c r="SF115" s="935"/>
      <c r="SG115" s="936"/>
      <c r="SJ115" s="405"/>
      <c r="SK115" s="406"/>
      <c r="SL115" s="407"/>
      <c r="SM115" s="408"/>
      <c r="SN115" s="409"/>
      <c r="SO115" s="410"/>
      <c r="SP115" s="410"/>
      <c r="SQ115" s="898"/>
      <c r="SR115" s="898"/>
      <c r="SS115" s="934"/>
      <c r="ST115" s="934"/>
      <c r="SU115" s="934"/>
      <c r="SV115" s="934"/>
      <c r="SW115" s="935"/>
      <c r="SX115" s="936"/>
    </row>
    <row r="116" spans="2:518" ht="76.5" thickTop="1" thickBot="1">
      <c r="B116" s="958" t="s">
        <v>843</v>
      </c>
      <c r="C116" s="1030" t="s">
        <v>483</v>
      </c>
      <c r="D116" s="1031" t="s">
        <v>147</v>
      </c>
      <c r="E116" s="1044">
        <v>166</v>
      </c>
      <c r="F116" s="1045"/>
      <c r="G116" s="963">
        <f t="shared" ref="G116:G121" si="1533">ROUND(E116*F116,0)</f>
        <v>0</v>
      </c>
      <c r="H116" s="1016"/>
      <c r="K116" s="958" t="s">
        <v>843</v>
      </c>
      <c r="L116" s="1030" t="s">
        <v>483</v>
      </c>
      <c r="M116" s="1031" t="s">
        <v>147</v>
      </c>
      <c r="N116" s="1044">
        <v>166</v>
      </c>
      <c r="O116" s="1046">
        <v>16253</v>
      </c>
      <c r="P116" s="963">
        <f t="shared" ref="P116:P121" si="1534">ROUND(N116*O116,0)</f>
        <v>2697998</v>
      </c>
      <c r="Q116" s="1016"/>
      <c r="R116" s="898">
        <f t="shared" ref="R116:R121" si="1535">IF(EXACT(VLOOKUP(K116,OFERTA_0,2,FALSE),L116),1,0)</f>
        <v>1</v>
      </c>
      <c r="S116" s="898">
        <f t="shared" ref="S116:S121" si="1536">IF(EXACT(VLOOKUP(K116,OFERTA_0,3,FALSE),M116),1,0)</f>
        <v>1</v>
      </c>
      <c r="T116" s="899">
        <f t="shared" ref="T116:T121" si="1537">IF(EXACT(VLOOKUP(K116,OFERTA_0,4,FALSE),N116),1,0)</f>
        <v>1</v>
      </c>
      <c r="U116" s="899">
        <f t="shared" ref="U116:U121" si="1538">IF(O116=0,0,1)</f>
        <v>1</v>
      </c>
      <c r="V116" s="899">
        <f t="shared" ref="V116:V121" si="1539">IF(P116=0,0,1)</f>
        <v>1</v>
      </c>
      <c r="W116" s="899">
        <f t="shared" ref="W116:W121" si="1540">PRODUCT(R116:V116)</f>
        <v>1</v>
      </c>
      <c r="X116" s="966">
        <f t="shared" ref="X116:X121" si="1541">ROUND(P116,0)</f>
        <v>2697998</v>
      </c>
      <c r="Y116" s="901">
        <f t="shared" ref="Y116:Y121" si="1542">P116-X116</f>
        <v>0</v>
      </c>
      <c r="Z116" s="872"/>
      <c r="AA116" s="872"/>
      <c r="AB116" s="958" t="s">
        <v>843</v>
      </c>
      <c r="AC116" s="1030" t="s">
        <v>483</v>
      </c>
      <c r="AD116" s="1031" t="s">
        <v>147</v>
      </c>
      <c r="AE116" s="1044">
        <v>166</v>
      </c>
      <c r="AF116" s="1045">
        <v>17000</v>
      </c>
      <c r="AG116" s="963">
        <f t="shared" ref="AG116:AG121" si="1543">ROUND(AE116*AF116,0)</f>
        <v>2822000</v>
      </c>
      <c r="AH116" s="1016"/>
      <c r="AI116" s="898">
        <f t="shared" ref="AI116:AI121" si="1544">IF(EXACT(VLOOKUP(AB116,OFERTA_0,2,FALSE),AC116),1,0)</f>
        <v>1</v>
      </c>
      <c r="AJ116" s="898">
        <f t="shared" ref="AJ116:AJ121" si="1545">IF(EXACT(VLOOKUP(AB116,OFERTA_0,3,FALSE),AD116),1,0)</f>
        <v>1</v>
      </c>
      <c r="AK116" s="899">
        <f t="shared" ref="AK116:AK121" si="1546">IF(EXACT(VLOOKUP(AB116,OFERTA_0,4,FALSE),AE116),1,0)</f>
        <v>1</v>
      </c>
      <c r="AL116" s="899">
        <f t="shared" ref="AL116:AL121" si="1547">IF(AF116=0,0,1)</f>
        <v>1</v>
      </c>
      <c r="AM116" s="899">
        <f t="shared" ref="AM116:AM121" si="1548">IF(AG116=0,0,1)</f>
        <v>1</v>
      </c>
      <c r="AN116" s="899">
        <f t="shared" ref="AN116:AN121" si="1549">PRODUCT(AI116:AM116)</f>
        <v>1</v>
      </c>
      <c r="AO116" s="966">
        <f t="shared" ref="AO116:AO121" si="1550">ROUND(AG116,0)</f>
        <v>2822000</v>
      </c>
      <c r="AP116" s="901">
        <f t="shared" ref="AP116:AP121" si="1551">AG116-AO116</f>
        <v>0</v>
      </c>
      <c r="AQ116" s="872"/>
      <c r="AR116" s="872"/>
      <c r="AS116" s="958" t="s">
        <v>843</v>
      </c>
      <c r="AT116" s="1035" t="s">
        <v>483</v>
      </c>
      <c r="AU116" s="1031" t="s">
        <v>147</v>
      </c>
      <c r="AV116" s="1044">
        <v>166</v>
      </c>
      <c r="AW116" s="1047">
        <v>17500</v>
      </c>
      <c r="AX116" s="969">
        <f t="shared" ref="AX116:AX121" si="1552">ROUND(AV116*AW116,0)</f>
        <v>2905000</v>
      </c>
      <c r="AY116" s="1016"/>
      <c r="AZ116" s="898">
        <f t="shared" ref="AZ116:AZ121" si="1553">IF(EXACT(VLOOKUP(AS116,OFERTA_0,2,FALSE),AT116),1,0)</f>
        <v>1</v>
      </c>
      <c r="BA116" s="898">
        <f t="shared" ref="BA116:BA121" si="1554">IF(EXACT(VLOOKUP(AS116,OFERTA_0,3,FALSE),AU116),1,0)</f>
        <v>1</v>
      </c>
      <c r="BB116" s="899">
        <f t="shared" ref="BB116:BB121" si="1555">IF(EXACT(VLOOKUP(AS116,OFERTA_0,4,FALSE),AV116),1,0)</f>
        <v>1</v>
      </c>
      <c r="BC116" s="899">
        <f t="shared" ref="BC116:BC121" si="1556">IF(AW116=0,0,1)</f>
        <v>1</v>
      </c>
      <c r="BD116" s="899">
        <f t="shared" ref="BD116:BD121" si="1557">IF(AX116=0,0,1)</f>
        <v>1</v>
      </c>
      <c r="BE116" s="899">
        <f t="shared" ref="BE116:BE121" si="1558">PRODUCT(AZ116:BD116)</f>
        <v>1</v>
      </c>
      <c r="BF116" s="966">
        <f t="shared" ref="BF116:BF121" si="1559">ROUND(AX116,0)</f>
        <v>2905000</v>
      </c>
      <c r="BG116" s="901">
        <f t="shared" ref="BG116:BG121" si="1560">AX116-BF116</f>
        <v>0</v>
      </c>
      <c r="BJ116" s="958" t="s">
        <v>843</v>
      </c>
      <c r="BK116" s="1030" t="s">
        <v>483</v>
      </c>
      <c r="BL116" s="1031" t="s">
        <v>147</v>
      </c>
      <c r="BM116" s="1044">
        <v>166</v>
      </c>
      <c r="BN116" s="1045">
        <v>17865.86</v>
      </c>
      <c r="BO116" s="963">
        <f t="shared" ref="BO116:BO121" si="1561">ROUND(BM116*BN116,0)</f>
        <v>2965733</v>
      </c>
      <c r="BP116" s="1016"/>
      <c r="BQ116" s="898">
        <f t="shared" ref="BQ116:BQ121" si="1562">IF(EXACT(VLOOKUP(BJ116,OFERTA_0,2,FALSE),BK116),1,0)</f>
        <v>1</v>
      </c>
      <c r="BR116" s="898">
        <f t="shared" ref="BR116:BR121" si="1563">IF(EXACT(VLOOKUP(BJ116,OFERTA_0,3,FALSE),BL116),1,0)</f>
        <v>1</v>
      </c>
      <c r="BS116" s="899">
        <f t="shared" ref="BS116:BS121" si="1564">IF(EXACT(VLOOKUP(BJ116,OFERTA_0,4,FALSE),BM116),1,0)</f>
        <v>1</v>
      </c>
      <c r="BT116" s="899">
        <f t="shared" ref="BT116:BT121" si="1565">IF(BN116=0,0,1)</f>
        <v>1</v>
      </c>
      <c r="BU116" s="899">
        <f t="shared" ref="BU116:BU121" si="1566">IF(BO116=0,0,1)</f>
        <v>1</v>
      </c>
      <c r="BV116" s="899">
        <f t="shared" ref="BV116:BV121" si="1567">PRODUCT(BQ116:BU116)</f>
        <v>1</v>
      </c>
      <c r="BW116" s="966">
        <f t="shared" ref="BW116:BW121" si="1568">ROUND(BO116,0)</f>
        <v>2965733</v>
      </c>
      <c r="BX116" s="901">
        <f t="shared" ref="BX116:BX121" si="1569">BO116-BW116</f>
        <v>0</v>
      </c>
      <c r="CA116" s="958" t="s">
        <v>843</v>
      </c>
      <c r="CB116" s="1030" t="s">
        <v>483</v>
      </c>
      <c r="CC116" s="1031" t="s">
        <v>147</v>
      </c>
      <c r="CD116" s="1044">
        <v>166</v>
      </c>
      <c r="CE116" s="1045">
        <v>15830</v>
      </c>
      <c r="CF116" s="963">
        <f t="shared" ref="CF116:CF121" si="1570">ROUND(CD116*CE116,0)</f>
        <v>2627780</v>
      </c>
      <c r="CG116" s="1016"/>
      <c r="CH116" s="898">
        <f t="shared" ref="CH116:CH121" si="1571">IF(EXACT(VLOOKUP(CA116,OFERTA_0,2,FALSE),CB116),1,0)</f>
        <v>1</v>
      </c>
      <c r="CI116" s="898">
        <f t="shared" ref="CI116:CI121" si="1572">IF(EXACT(VLOOKUP(CA116,OFERTA_0,3,FALSE),CC116),1,0)</f>
        <v>1</v>
      </c>
      <c r="CJ116" s="899">
        <f t="shared" ref="CJ116:CJ121" si="1573">IF(EXACT(VLOOKUP(CA116,OFERTA_0,4,FALSE),CD116),1,0)</f>
        <v>1</v>
      </c>
      <c r="CK116" s="899">
        <f t="shared" ref="CK116:CK121" si="1574">IF(CE116=0,0,1)</f>
        <v>1</v>
      </c>
      <c r="CL116" s="899">
        <f t="shared" ref="CL116:CL121" si="1575">IF(CF116=0,0,1)</f>
        <v>1</v>
      </c>
      <c r="CM116" s="899">
        <f t="shared" ref="CM116:CM121" si="1576">PRODUCT(CH116:CL116)</f>
        <v>1</v>
      </c>
      <c r="CN116" s="966">
        <f t="shared" ref="CN116:CN121" si="1577">ROUND(CF116,0)</f>
        <v>2627780</v>
      </c>
      <c r="CO116" s="901">
        <f t="shared" ref="CO116:CO121" si="1578">CF116-CN116</f>
        <v>0</v>
      </c>
      <c r="CR116" s="958" t="s">
        <v>843</v>
      </c>
      <c r="CS116" s="1030" t="s">
        <v>483</v>
      </c>
      <c r="CT116" s="1031" t="s">
        <v>147</v>
      </c>
      <c r="CU116" s="1044">
        <v>166</v>
      </c>
      <c r="CV116" s="1045">
        <v>18900</v>
      </c>
      <c r="CW116" s="963">
        <f t="shared" ref="CW116:CW121" si="1579">ROUND(CU116*CV116,0)</f>
        <v>3137400</v>
      </c>
      <c r="CX116" s="1016"/>
      <c r="CY116" s="898">
        <f t="shared" ref="CY116:CY121" si="1580">IF(EXACT(VLOOKUP(CR116,OFERTA_0,2,FALSE),CS116),1,0)</f>
        <v>1</v>
      </c>
      <c r="CZ116" s="898">
        <f t="shared" ref="CZ116:CZ121" si="1581">IF(EXACT(VLOOKUP(CR116,OFERTA_0,3,FALSE),CT116),1,0)</f>
        <v>1</v>
      </c>
      <c r="DA116" s="899">
        <f t="shared" ref="DA116:DA121" si="1582">IF(EXACT(VLOOKUP(CR116,OFERTA_0,4,FALSE),CU116),1,0)</f>
        <v>1</v>
      </c>
      <c r="DB116" s="899">
        <f t="shared" ref="DB116:DB121" si="1583">IF(CV116=0,0,1)</f>
        <v>1</v>
      </c>
      <c r="DC116" s="899">
        <f t="shared" ref="DC116:DC121" si="1584">IF(CW116=0,0,1)</f>
        <v>1</v>
      </c>
      <c r="DD116" s="899">
        <f t="shared" ref="DD116:DD121" si="1585">PRODUCT(CY116:DC116)</f>
        <v>1</v>
      </c>
      <c r="DE116" s="966">
        <f t="shared" ref="DE116:DE121" si="1586">ROUND(CW116,0)</f>
        <v>3137400</v>
      </c>
      <c r="DF116" s="901">
        <f t="shared" ref="DF116:DF121" si="1587">CW116-DE116</f>
        <v>0</v>
      </c>
      <c r="DI116" s="958" t="s">
        <v>843</v>
      </c>
      <c r="DJ116" s="1030" t="s">
        <v>483</v>
      </c>
      <c r="DK116" s="1031" t="s">
        <v>147</v>
      </c>
      <c r="DL116" s="1044">
        <v>166</v>
      </c>
      <c r="DM116" s="1045">
        <v>20864</v>
      </c>
      <c r="DN116" s="963">
        <f t="shared" ref="DN116:DN121" si="1588">ROUND(DL116*DM116,0)</f>
        <v>3463424</v>
      </c>
      <c r="DO116" s="1016"/>
      <c r="DP116" s="898">
        <f t="shared" ref="DP116:DP121" si="1589">IF(EXACT(VLOOKUP(DI116,OFERTA_0,2,FALSE),DJ116),1,0)</f>
        <v>1</v>
      </c>
      <c r="DQ116" s="898">
        <f t="shared" ref="DQ116:DQ121" si="1590">IF(EXACT(VLOOKUP(DI116,OFERTA_0,3,FALSE),DK116),1,0)</f>
        <v>1</v>
      </c>
      <c r="DR116" s="899">
        <f t="shared" ref="DR116:DR121" si="1591">IF(EXACT(VLOOKUP(DI116,OFERTA_0,4,FALSE),DL116),1,0)</f>
        <v>1</v>
      </c>
      <c r="DS116" s="899">
        <f t="shared" ref="DS116:DS121" si="1592">IF(DM116=0,0,1)</f>
        <v>1</v>
      </c>
      <c r="DT116" s="899">
        <f t="shared" ref="DT116:DT121" si="1593">IF(DN116=0,0,1)</f>
        <v>1</v>
      </c>
      <c r="DU116" s="899">
        <f t="shared" ref="DU116:DU121" si="1594">PRODUCT(DP116:DT116)</f>
        <v>1</v>
      </c>
      <c r="DV116" s="966">
        <f t="shared" ref="DV116:DV121" si="1595">ROUND(DN116,0)</f>
        <v>3463424</v>
      </c>
      <c r="DW116" s="901">
        <f t="shared" ref="DW116:DW121" si="1596">DN116-DV116</f>
        <v>0</v>
      </c>
      <c r="DZ116" s="958" t="s">
        <v>843</v>
      </c>
      <c r="EA116" s="1030" t="s">
        <v>483</v>
      </c>
      <c r="EB116" s="1031" t="s">
        <v>147</v>
      </c>
      <c r="EC116" s="1044">
        <v>166</v>
      </c>
      <c r="ED116" s="1015">
        <v>14750</v>
      </c>
      <c r="EE116" s="963">
        <f t="shared" ref="EE116:EE121" si="1597">ROUND(EC116*ED116,0)</f>
        <v>2448500</v>
      </c>
      <c r="EF116" s="1016"/>
      <c r="EG116" s="898">
        <f t="shared" ref="EG116:EG121" si="1598">IF(EXACT(VLOOKUP(DZ116,OFERTA_0,2,FALSE),EA116),1,0)</f>
        <v>1</v>
      </c>
      <c r="EH116" s="898">
        <f t="shared" ref="EH116:EH121" si="1599">IF(EXACT(VLOOKUP(DZ116,OFERTA_0,3,FALSE),EB116),1,0)</f>
        <v>1</v>
      </c>
      <c r="EI116" s="899">
        <f t="shared" ref="EI116:EI121" si="1600">IF(EXACT(VLOOKUP(DZ116,OFERTA_0,4,FALSE),EC116),1,0)</f>
        <v>1</v>
      </c>
      <c r="EJ116" s="899">
        <f t="shared" ref="EJ116:EJ121" si="1601">IF(ED116=0,0,1)</f>
        <v>1</v>
      </c>
      <c r="EK116" s="899">
        <f t="shared" ref="EK116:EK121" si="1602">IF(EE116=0,0,1)</f>
        <v>1</v>
      </c>
      <c r="EL116" s="899">
        <f t="shared" ref="EL116:EL121" si="1603">PRODUCT(EG116:EK116)</f>
        <v>1</v>
      </c>
      <c r="EM116" s="966">
        <f t="shared" ref="EM116:EM121" si="1604">ROUND(EE116,0)</f>
        <v>2448500</v>
      </c>
      <c r="EN116" s="901">
        <f t="shared" ref="EN116:EN121" si="1605">EE116-EM116</f>
        <v>0</v>
      </c>
      <c r="EQ116" s="958" t="s">
        <v>843</v>
      </c>
      <c r="ER116" s="1030" t="s">
        <v>483</v>
      </c>
      <c r="ES116" s="1031" t="s">
        <v>147</v>
      </c>
      <c r="ET116" s="1044">
        <v>166</v>
      </c>
      <c r="EU116" s="1045">
        <v>15900</v>
      </c>
      <c r="EV116" s="963">
        <f t="shared" ref="EV116:EV121" si="1606">ROUND(ET116*EU116,0)</f>
        <v>2639400</v>
      </c>
      <c r="EW116" s="1016"/>
      <c r="EX116" s="898">
        <f t="shared" ref="EX116:EX121" si="1607">IF(EXACT(VLOOKUP(EQ116,OFERTA_0,2,FALSE),ER116),1,0)</f>
        <v>1</v>
      </c>
      <c r="EY116" s="898">
        <f t="shared" ref="EY116:EY121" si="1608">IF(EXACT(VLOOKUP(EQ116,OFERTA_0,3,FALSE),ES116),1,0)</f>
        <v>1</v>
      </c>
      <c r="EZ116" s="899">
        <f t="shared" ref="EZ116:EZ121" si="1609">IF(EXACT(VLOOKUP(EQ116,OFERTA_0,4,FALSE),ET116),1,0)</f>
        <v>1</v>
      </c>
      <c r="FA116" s="899">
        <f t="shared" ref="FA116:FA121" si="1610">IF(EU116=0,0,1)</f>
        <v>1</v>
      </c>
      <c r="FB116" s="899">
        <f t="shared" ref="FB116:FB121" si="1611">IF(EV116=0,0,1)</f>
        <v>1</v>
      </c>
      <c r="FC116" s="899">
        <f t="shared" ref="FC116:FC121" si="1612">PRODUCT(EX116:FB116)</f>
        <v>1</v>
      </c>
      <c r="FD116" s="966">
        <f t="shared" ref="FD116:FD121" si="1613">ROUND(EV116,0)</f>
        <v>2639400</v>
      </c>
      <c r="FE116" s="901">
        <f t="shared" ref="FE116:FE121" si="1614">EV116-FD116</f>
        <v>0</v>
      </c>
      <c r="FH116" s="958"/>
      <c r="FI116" s="1030"/>
      <c r="FJ116" s="1031"/>
      <c r="FK116" s="1044"/>
      <c r="FL116" s="1045"/>
      <c r="FM116" s="963">
        <f t="shared" ref="FM116:FM121" si="1615">ROUND(FK116*FL116,0)</f>
        <v>0</v>
      </c>
      <c r="FN116" s="1016"/>
      <c r="FO116" s="898" t="e">
        <f t="shared" ref="FO116:FO121" si="1616">IF(EXACT(VLOOKUP(FH116,OFERTA_0,2,FALSE),FI116),1,0)</f>
        <v>#N/A</v>
      </c>
      <c r="FP116" s="898" t="e">
        <f t="shared" ref="FP116:FP121" si="1617">IF(EXACT(VLOOKUP(FH116,OFERTA_0,3,FALSE),FJ116),1,0)</f>
        <v>#N/A</v>
      </c>
      <c r="FQ116" s="899" t="e">
        <f t="shared" ref="FQ116:FQ121" si="1618">IF(EXACT(VLOOKUP(FH116,OFERTA_0,4,FALSE),FK116),1,0)</f>
        <v>#N/A</v>
      </c>
      <c r="FR116" s="899">
        <f t="shared" ref="FR116:FR121" si="1619">IF(FL116=0,0,1)</f>
        <v>0</v>
      </c>
      <c r="FS116" s="899">
        <f t="shared" ref="FS116:FS121" si="1620">IF(FM116=0,0,1)</f>
        <v>0</v>
      </c>
      <c r="FT116" s="899" t="e">
        <f t="shared" ref="FT116:FT121" si="1621">PRODUCT(FO116:FS116)</f>
        <v>#N/A</v>
      </c>
      <c r="FU116" s="966">
        <f t="shared" ref="FU116:FU121" si="1622">ROUND(FM116,0)</f>
        <v>0</v>
      </c>
      <c r="FV116" s="901">
        <f t="shared" ref="FV116:FV121" si="1623">FM116-FU116</f>
        <v>0</v>
      </c>
      <c r="FY116" s="958" t="s">
        <v>843</v>
      </c>
      <c r="FZ116" s="1030" t="s">
        <v>483</v>
      </c>
      <c r="GA116" s="1031" t="s">
        <v>147</v>
      </c>
      <c r="GB116" s="1044">
        <v>166</v>
      </c>
      <c r="GC116" s="1046">
        <v>15990</v>
      </c>
      <c r="GD116" s="963">
        <f t="shared" ref="GD116:GD121" si="1624">ROUND(GB116*GC116,0)</f>
        <v>2654340</v>
      </c>
      <c r="GE116" s="1016"/>
      <c r="GF116" s="898">
        <f t="shared" ref="GF116:GF121" si="1625">IF(EXACT(VLOOKUP(FY116,OFERTA_0,2,FALSE),FZ116),1,0)</f>
        <v>1</v>
      </c>
      <c r="GG116" s="898">
        <f t="shared" ref="GG116:GG121" si="1626">IF(EXACT(VLOOKUP(FY116,OFERTA_0,3,FALSE),GA116),1,0)</f>
        <v>1</v>
      </c>
      <c r="GH116" s="899">
        <f t="shared" ref="GH116:GH121" si="1627">IF(EXACT(VLOOKUP(FY116,OFERTA_0,4,FALSE),GB116),1,0)</f>
        <v>1</v>
      </c>
      <c r="GI116" s="899">
        <f t="shared" ref="GI116:GI121" si="1628">IF(GC116=0,0,1)</f>
        <v>1</v>
      </c>
      <c r="GJ116" s="899">
        <f t="shared" ref="GJ116:GJ121" si="1629">IF(GD116=0,0,1)</f>
        <v>1</v>
      </c>
      <c r="GK116" s="899">
        <f t="shared" ref="GK116:GK121" si="1630">PRODUCT(GF116:GJ116)</f>
        <v>1</v>
      </c>
      <c r="GL116" s="966">
        <f t="shared" ref="GL116:GL121" si="1631">ROUND(GD116,0)</f>
        <v>2654340</v>
      </c>
      <c r="GM116" s="901">
        <f t="shared" ref="GM116:GM121" si="1632">GD116-GL116</f>
        <v>0</v>
      </c>
      <c r="GP116" s="958" t="s">
        <v>843</v>
      </c>
      <c r="GQ116" s="1030" t="s">
        <v>483</v>
      </c>
      <c r="GR116" s="1031" t="s">
        <v>147</v>
      </c>
      <c r="GS116" s="1044">
        <v>166</v>
      </c>
      <c r="GT116" s="1045">
        <v>15930</v>
      </c>
      <c r="GU116" s="963">
        <f t="shared" ref="GU116:GU121" si="1633">ROUND(GS116*GT116,0)</f>
        <v>2644380</v>
      </c>
      <c r="GV116" s="1016"/>
      <c r="GW116" s="898">
        <f t="shared" ref="GW116:GW121" si="1634">IF(EXACT(VLOOKUP(GP116,OFERTA_0,2,FALSE),GQ116),1,0)</f>
        <v>1</v>
      </c>
      <c r="GX116" s="898">
        <f t="shared" ref="GX116:GX121" si="1635">IF(EXACT(VLOOKUP(GP116,OFERTA_0,3,FALSE),GR116),1,0)</f>
        <v>1</v>
      </c>
      <c r="GY116" s="899">
        <f t="shared" ref="GY116:GY121" si="1636">IF(EXACT(VLOOKUP(GP116,OFERTA_0,4,FALSE),GS116),1,0)</f>
        <v>1</v>
      </c>
      <c r="GZ116" s="899">
        <f t="shared" ref="GZ116:GZ121" si="1637">IF(GT116=0,0,1)</f>
        <v>1</v>
      </c>
      <c r="HA116" s="899">
        <f t="shared" ref="HA116:HA121" si="1638">IF(GU116=0,0,1)</f>
        <v>1</v>
      </c>
      <c r="HB116" s="899">
        <f t="shared" ref="HB116:HB121" si="1639">PRODUCT(GW116:HA116)</f>
        <v>1</v>
      </c>
      <c r="HC116" s="966">
        <f t="shared" ref="HC116:HC121" si="1640">ROUND(GU116,0)</f>
        <v>2644380</v>
      </c>
      <c r="HD116" s="901">
        <f t="shared" ref="HD116:HD121" si="1641">GU116-HC116</f>
        <v>0</v>
      </c>
      <c r="HG116" s="958" t="s">
        <v>843</v>
      </c>
      <c r="HH116" s="1030" t="s">
        <v>483</v>
      </c>
      <c r="HI116" s="1031" t="s">
        <v>147</v>
      </c>
      <c r="HJ116" s="1044">
        <v>166</v>
      </c>
      <c r="HK116" s="1045">
        <v>17748</v>
      </c>
      <c r="HL116" s="963">
        <f t="shared" ref="HL116:HL121" si="1642">ROUND(HJ116*HK116,0)</f>
        <v>2946168</v>
      </c>
      <c r="HM116" s="1016"/>
      <c r="HN116" s="898">
        <f t="shared" ref="HN116:HN121" si="1643">IF(EXACT(VLOOKUP(HG116,OFERTA_0,2,FALSE),HH116),1,0)</f>
        <v>1</v>
      </c>
      <c r="HO116" s="898">
        <f t="shared" ref="HO116:HO121" si="1644">IF(EXACT(VLOOKUP(HG116,OFERTA_0,3,FALSE),HI116),1,0)</f>
        <v>1</v>
      </c>
      <c r="HP116" s="899">
        <f t="shared" ref="HP116:HP121" si="1645">IF(EXACT(VLOOKUP(HG116,OFERTA_0,4,FALSE),HJ116),1,0)</f>
        <v>1</v>
      </c>
      <c r="HQ116" s="899">
        <f t="shared" ref="HQ116:HQ121" si="1646">IF(HK116=0,0,1)</f>
        <v>1</v>
      </c>
      <c r="HR116" s="899">
        <f t="shared" ref="HR116:HR121" si="1647">IF(HL116=0,0,1)</f>
        <v>1</v>
      </c>
      <c r="HS116" s="899">
        <f t="shared" ref="HS116:HS121" si="1648">PRODUCT(HN116:HR116)</f>
        <v>1</v>
      </c>
      <c r="HT116" s="966">
        <f t="shared" ref="HT116:HT121" si="1649">ROUND(HL116,0)</f>
        <v>2946168</v>
      </c>
      <c r="HU116" s="901">
        <f t="shared" ref="HU116:HU121" si="1650">HL116-HT116</f>
        <v>0</v>
      </c>
      <c r="HX116" s="958" t="s">
        <v>843</v>
      </c>
      <c r="HY116" s="1030" t="s">
        <v>483</v>
      </c>
      <c r="HZ116" s="1031" t="s">
        <v>147</v>
      </c>
      <c r="IA116" s="1044">
        <v>166</v>
      </c>
      <c r="IB116" s="1048">
        <v>17000</v>
      </c>
      <c r="IC116" s="972">
        <f t="shared" ref="IC116:IC121" si="1651">ROUND(IA116*IB116,0)</f>
        <v>2822000</v>
      </c>
      <c r="ID116" s="1016"/>
      <c r="IE116" s="898">
        <f t="shared" ref="IE116:IE121" si="1652">IF(EXACT(VLOOKUP(HX116,OFERTA_0,2,FALSE),HY116),1,0)</f>
        <v>1</v>
      </c>
      <c r="IF116" s="898">
        <f t="shared" ref="IF116:IF121" si="1653">IF(EXACT(VLOOKUP(HX116,OFERTA_0,3,FALSE),HZ116),1,0)</f>
        <v>1</v>
      </c>
      <c r="IG116" s="899">
        <f t="shared" ref="IG116:IG121" si="1654">IF(EXACT(VLOOKUP(HX116,OFERTA_0,4,FALSE),IA116),1,0)</f>
        <v>1</v>
      </c>
      <c r="IH116" s="899">
        <f t="shared" ref="IH116:IH121" si="1655">IF(IB116=0,0,1)</f>
        <v>1</v>
      </c>
      <c r="II116" s="899">
        <f t="shared" ref="II116:II121" si="1656">IF(IC116=0,0,1)</f>
        <v>1</v>
      </c>
      <c r="IJ116" s="899">
        <f t="shared" ref="IJ116:IJ121" si="1657">PRODUCT(IE116:II116)</f>
        <v>1</v>
      </c>
      <c r="IK116" s="966">
        <f t="shared" ref="IK116:IK121" si="1658">ROUND(IC116,0)</f>
        <v>2822000</v>
      </c>
      <c r="IL116" s="901">
        <f t="shared" ref="IL116:IL121" si="1659">IC116-IK116</f>
        <v>0</v>
      </c>
      <c r="IO116" s="958" t="s">
        <v>843</v>
      </c>
      <c r="IP116" s="1030" t="s">
        <v>483</v>
      </c>
      <c r="IQ116" s="1031" t="s">
        <v>147</v>
      </c>
      <c r="IR116" s="1044">
        <v>166</v>
      </c>
      <c r="IS116" s="1045">
        <v>15600</v>
      </c>
      <c r="IT116" s="963">
        <f t="shared" ref="IT116:IT121" si="1660">ROUND(IR116*IS116,0)</f>
        <v>2589600</v>
      </c>
      <c r="IU116" s="1016"/>
      <c r="IV116" s="898">
        <f t="shared" ref="IV116:IV121" si="1661">IF(EXACT(VLOOKUP(IO116,OFERTA_0,2,FALSE),IP116),1,0)</f>
        <v>1</v>
      </c>
      <c r="IW116" s="898">
        <f t="shared" ref="IW116:IW121" si="1662">IF(EXACT(VLOOKUP(IO116,OFERTA_0,3,FALSE),IQ116),1,0)</f>
        <v>1</v>
      </c>
      <c r="IX116" s="899">
        <f t="shared" ref="IX116:IX121" si="1663">IF(EXACT(VLOOKUP(IO116,OFERTA_0,4,FALSE),IR116),1,0)</f>
        <v>1</v>
      </c>
      <c r="IY116" s="899">
        <f t="shared" ref="IY116:IY121" si="1664">IF(IS116=0,0,1)</f>
        <v>1</v>
      </c>
      <c r="IZ116" s="899">
        <f t="shared" ref="IZ116:IZ121" si="1665">IF(IT116=0,0,1)</f>
        <v>1</v>
      </c>
      <c r="JA116" s="899">
        <f t="shared" ref="JA116:JA121" si="1666">PRODUCT(IV116:IZ116)</f>
        <v>1</v>
      </c>
      <c r="JB116" s="966">
        <f t="shared" ref="JB116:JB121" si="1667">ROUND(IT116,0)</f>
        <v>2589600</v>
      </c>
      <c r="JC116" s="901">
        <f t="shared" ref="JC116:JC121" si="1668">IT116-JB116</f>
        <v>0</v>
      </c>
      <c r="JF116" s="958" t="s">
        <v>843</v>
      </c>
      <c r="JG116" s="1030" t="s">
        <v>483</v>
      </c>
      <c r="JH116" s="1031" t="s">
        <v>147</v>
      </c>
      <c r="JI116" s="1044">
        <v>166</v>
      </c>
      <c r="JJ116" s="1045">
        <v>14000</v>
      </c>
      <c r="JK116" s="963">
        <f t="shared" ref="JK116:JK121" si="1669">ROUND(JI116*JJ116,0)</f>
        <v>2324000</v>
      </c>
      <c r="JL116" s="1016"/>
      <c r="JM116" s="898">
        <f t="shared" ref="JM116:JM121" si="1670">IF(EXACT(VLOOKUP(JF116,OFERTA_0,2,FALSE),JG116),1,0)</f>
        <v>1</v>
      </c>
      <c r="JN116" s="898">
        <f t="shared" ref="JN116:JN121" si="1671">IF(EXACT(VLOOKUP(JF116,OFERTA_0,3,FALSE),JH116),1,0)</f>
        <v>1</v>
      </c>
      <c r="JO116" s="899">
        <f t="shared" ref="JO116:JO121" si="1672">IF(EXACT(VLOOKUP(JF116,OFERTA_0,4,FALSE),JI116),1,0)</f>
        <v>1</v>
      </c>
      <c r="JP116" s="899">
        <f t="shared" ref="JP116:JP121" si="1673">IF(JJ116=0,0,1)</f>
        <v>1</v>
      </c>
      <c r="JQ116" s="899">
        <f t="shared" ref="JQ116:JQ121" si="1674">IF(JK116=0,0,1)</f>
        <v>1</v>
      </c>
      <c r="JR116" s="899">
        <f t="shared" ref="JR116:JR121" si="1675">PRODUCT(JM116:JQ116)</f>
        <v>1</v>
      </c>
      <c r="JS116" s="966">
        <f t="shared" ref="JS116:JS121" si="1676">ROUND(JK116,0)</f>
        <v>2324000</v>
      </c>
      <c r="JT116" s="901">
        <f t="shared" ref="JT116:JT121" si="1677">JK116-JS116</f>
        <v>0</v>
      </c>
      <c r="JW116" s="958" t="s">
        <v>843</v>
      </c>
      <c r="JX116" s="1030" t="s">
        <v>483</v>
      </c>
      <c r="JY116" s="1031" t="s">
        <v>147</v>
      </c>
      <c r="JZ116" s="1044">
        <v>166</v>
      </c>
      <c r="KA116" s="1045">
        <v>15649.2276</v>
      </c>
      <c r="KB116" s="963">
        <f t="shared" ref="KB116:KB121" si="1678">ROUND(JZ116*KA116,0)</f>
        <v>2597772</v>
      </c>
      <c r="KC116" s="1016"/>
      <c r="KD116" s="898">
        <f t="shared" ref="KD116:KD121" si="1679">IF(EXACT(VLOOKUP(JW116,OFERTA_0,2,FALSE),JX116),1,0)</f>
        <v>1</v>
      </c>
      <c r="KE116" s="898">
        <f t="shared" ref="KE116:KE121" si="1680">IF(EXACT(VLOOKUP(JW116,OFERTA_0,3,FALSE),JY116),1,0)</f>
        <v>1</v>
      </c>
      <c r="KF116" s="899">
        <f t="shared" ref="KF116:KF121" si="1681">IF(EXACT(VLOOKUP(JW116,OFERTA_0,4,FALSE),JZ116),1,0)</f>
        <v>1</v>
      </c>
      <c r="KG116" s="899">
        <f t="shared" ref="KG116:KG121" si="1682">IF(KA116=0,0,1)</f>
        <v>1</v>
      </c>
      <c r="KH116" s="899">
        <f t="shared" ref="KH116:KH121" si="1683">IF(KB116=0,0,1)</f>
        <v>1</v>
      </c>
      <c r="KI116" s="899">
        <f t="shared" ref="KI116:KI121" si="1684">PRODUCT(KD116:KH116)</f>
        <v>1</v>
      </c>
      <c r="KJ116" s="966">
        <f t="shared" ref="KJ116:KJ121" si="1685">ROUND(KB116,0)</f>
        <v>2597772</v>
      </c>
      <c r="KK116" s="901">
        <f t="shared" ref="KK116:KK121" si="1686">KB116-KJ116</f>
        <v>0</v>
      </c>
      <c r="KN116" s="958" t="s">
        <v>843</v>
      </c>
      <c r="KO116" s="1030" t="s">
        <v>483</v>
      </c>
      <c r="KP116" s="1031" t="s">
        <v>147</v>
      </c>
      <c r="KQ116" s="1044">
        <v>166</v>
      </c>
      <c r="KR116" s="1045">
        <v>21300</v>
      </c>
      <c r="KS116" s="963">
        <f t="shared" ref="KS116:KS121" si="1687">ROUND(KQ116*KR116,0)</f>
        <v>3535800</v>
      </c>
      <c r="KT116" s="1016"/>
      <c r="KU116" s="898">
        <f t="shared" ref="KU116:KU121" si="1688">IF(EXACT(VLOOKUP(KN116,OFERTA_0,2,FALSE),KO116),1,0)</f>
        <v>1</v>
      </c>
      <c r="KV116" s="898">
        <f t="shared" ref="KV116:KV121" si="1689">IF(EXACT(VLOOKUP(KN116,OFERTA_0,3,FALSE),KP116),1,0)</f>
        <v>1</v>
      </c>
      <c r="KW116" s="899">
        <f t="shared" ref="KW116:KW121" si="1690">IF(EXACT(VLOOKUP(KN116,OFERTA_0,4,FALSE),KQ116),1,0)</f>
        <v>1</v>
      </c>
      <c r="KX116" s="899">
        <f t="shared" ref="KX116:KX121" si="1691">IF(KR116=0,0,1)</f>
        <v>1</v>
      </c>
      <c r="KY116" s="899">
        <f t="shared" ref="KY116:KY121" si="1692">IF(KS116=0,0,1)</f>
        <v>1</v>
      </c>
      <c r="KZ116" s="899">
        <f t="shared" ref="KZ116:KZ121" si="1693">PRODUCT(KU116:KY116)</f>
        <v>1</v>
      </c>
      <c r="LA116" s="966">
        <f t="shared" ref="LA116:LA121" si="1694">ROUND(KS116,0)</f>
        <v>3535800</v>
      </c>
      <c r="LB116" s="901">
        <f t="shared" ref="LB116:LB121" si="1695">KS116-LA116</f>
        <v>0</v>
      </c>
      <c r="LE116" s="958" t="s">
        <v>843</v>
      </c>
      <c r="LF116" s="1030" t="s">
        <v>483</v>
      </c>
      <c r="LG116" s="1031" t="s">
        <v>147</v>
      </c>
      <c r="LH116" s="1044">
        <v>166</v>
      </c>
      <c r="LI116" s="1049">
        <v>17946</v>
      </c>
      <c r="LJ116" s="974">
        <f t="shared" ref="LJ116:LJ121" si="1696">ROUND(LH116*LI116,0)</f>
        <v>2979036</v>
      </c>
      <c r="LK116" s="1016"/>
      <c r="LL116" s="898">
        <f t="shared" ref="LL116:LL121" si="1697">IF(EXACT(VLOOKUP(LE116,OFERTA_0,2,FALSE),LF116),1,0)</f>
        <v>1</v>
      </c>
      <c r="LM116" s="898">
        <f t="shared" ref="LM116:LM121" si="1698">IF(EXACT(VLOOKUP(LE116,OFERTA_0,3,FALSE),LG116),1,0)</f>
        <v>1</v>
      </c>
      <c r="LN116" s="899">
        <f t="shared" ref="LN116:LN121" si="1699">IF(EXACT(VLOOKUP(LE116,OFERTA_0,4,FALSE),LH116),1,0)</f>
        <v>1</v>
      </c>
      <c r="LO116" s="899">
        <f t="shared" ref="LO116:LO121" si="1700">IF(LI116=0,0,1)</f>
        <v>1</v>
      </c>
      <c r="LP116" s="899">
        <f t="shared" ref="LP116:LP121" si="1701">IF(LJ116=0,0,1)</f>
        <v>1</v>
      </c>
      <c r="LQ116" s="899">
        <f t="shared" ref="LQ116:LQ121" si="1702">PRODUCT(LL116:LP116)</f>
        <v>1</v>
      </c>
      <c r="LR116" s="966">
        <f t="shared" ref="LR116:LR121" si="1703">ROUND(LJ116,0)</f>
        <v>2979036</v>
      </c>
      <c r="LS116" s="901">
        <f t="shared" ref="LS116:LS121" si="1704">LJ116-LR116</f>
        <v>0</v>
      </c>
      <c r="LV116" s="958" t="s">
        <v>843</v>
      </c>
      <c r="LW116" s="1030" t="s">
        <v>483</v>
      </c>
      <c r="LX116" s="1031" t="s">
        <v>147</v>
      </c>
      <c r="LY116" s="1044">
        <v>166</v>
      </c>
      <c r="LZ116" s="1045">
        <v>8125</v>
      </c>
      <c r="MA116" s="963">
        <f t="shared" ref="MA116:MA121" si="1705">ROUND(LY116*LZ116,0)</f>
        <v>1348750</v>
      </c>
      <c r="MB116" s="1016"/>
      <c r="MC116" s="898">
        <f t="shared" ref="MC116:MC121" si="1706">IF(EXACT(VLOOKUP(LV116,OFERTA_0,2,FALSE),LW116),1,0)</f>
        <v>1</v>
      </c>
      <c r="MD116" s="898">
        <f t="shared" ref="MD116:MD121" si="1707">IF(EXACT(VLOOKUP(LV116,OFERTA_0,3,FALSE),LX116),1,0)</f>
        <v>1</v>
      </c>
      <c r="ME116" s="899">
        <f t="shared" ref="ME116:ME121" si="1708">IF(EXACT(VLOOKUP(LV116,OFERTA_0,4,FALSE),LY116),1,0)</f>
        <v>1</v>
      </c>
      <c r="MF116" s="899">
        <f t="shared" ref="MF116:MF121" si="1709">IF(LZ116=0,0,1)</f>
        <v>1</v>
      </c>
      <c r="MG116" s="899">
        <f t="shared" ref="MG116:MG121" si="1710">IF(MA116=0,0,1)</f>
        <v>1</v>
      </c>
      <c r="MH116" s="899">
        <f t="shared" ref="MH116:MH121" si="1711">PRODUCT(MC116:MG116)</f>
        <v>1</v>
      </c>
      <c r="MI116" s="966">
        <f t="shared" ref="MI116:MI121" si="1712">ROUND(MA116,0)</f>
        <v>1348750</v>
      </c>
      <c r="MJ116" s="901">
        <f t="shared" ref="MJ116:MJ121" si="1713">MA116-MI116</f>
        <v>0</v>
      </c>
      <c r="MM116" s="958" t="s">
        <v>843</v>
      </c>
      <c r="MN116" s="1030" t="s">
        <v>483</v>
      </c>
      <c r="MO116" s="1031" t="s">
        <v>147</v>
      </c>
      <c r="MP116" s="1044">
        <v>166</v>
      </c>
      <c r="MQ116" s="1045">
        <v>17000</v>
      </c>
      <c r="MR116" s="963">
        <f t="shared" ref="MR116:MR121" si="1714">ROUND(MP116*MQ116,0)</f>
        <v>2822000</v>
      </c>
      <c r="MS116" s="1016"/>
      <c r="MT116" s="898">
        <f t="shared" ref="MT116:MT121" si="1715">IF(EXACT(VLOOKUP(MM116,OFERTA_0,2,FALSE),MN116),1,0)</f>
        <v>1</v>
      </c>
      <c r="MU116" s="898">
        <f t="shared" ref="MU116:MU121" si="1716">IF(EXACT(VLOOKUP(MM116,OFERTA_0,3,FALSE),MO116),1,0)</f>
        <v>1</v>
      </c>
      <c r="MV116" s="899">
        <f t="shared" ref="MV116:MV121" si="1717">IF(EXACT(VLOOKUP(MM116,OFERTA_0,4,FALSE),MP116),1,0)</f>
        <v>1</v>
      </c>
      <c r="MW116" s="899">
        <f t="shared" ref="MW116:MW121" si="1718">IF(MQ116=0,0,1)</f>
        <v>1</v>
      </c>
      <c r="MX116" s="899">
        <f t="shared" ref="MX116:MX121" si="1719">IF(MR116=0,0,1)</f>
        <v>1</v>
      </c>
      <c r="MY116" s="899">
        <f t="shared" ref="MY116:MY121" si="1720">PRODUCT(MT116:MX116)</f>
        <v>1</v>
      </c>
      <c r="MZ116" s="966">
        <f t="shared" ref="MZ116:MZ121" si="1721">ROUND(MR116,0)</f>
        <v>2822000</v>
      </c>
      <c r="NA116" s="901">
        <f t="shared" ref="NA116:NA121" si="1722">MR116-MZ116</f>
        <v>0</v>
      </c>
      <c r="ND116" s="975" t="s">
        <v>843</v>
      </c>
      <c r="NE116" s="976" t="s">
        <v>483</v>
      </c>
      <c r="NF116" s="977" t="s">
        <v>147</v>
      </c>
      <c r="NG116" s="978">
        <v>166</v>
      </c>
      <c r="NH116" s="979">
        <v>10492.02</v>
      </c>
      <c r="NI116" s="980">
        <v>1741675</v>
      </c>
      <c r="NJ116" s="1016"/>
      <c r="NK116" s="898">
        <f t="shared" ref="NK116:NK121" si="1723">IF(EXACT(VLOOKUP(ND116,OFERTA_0,2,FALSE),NE116),1,0)</f>
        <v>1</v>
      </c>
      <c r="NL116" s="898">
        <f t="shared" ref="NL116:NL121" si="1724">IF(EXACT(VLOOKUP(ND116,OFERTA_0,3,FALSE),NF116),1,0)</f>
        <v>1</v>
      </c>
      <c r="NM116" s="899">
        <f t="shared" ref="NM116:NM121" si="1725">IF(EXACT(VLOOKUP(ND116,OFERTA_0,4,FALSE),NG116),1,0)</f>
        <v>1</v>
      </c>
      <c r="NN116" s="899">
        <f t="shared" ref="NN116:NN121" si="1726">IF(NH116=0,0,1)</f>
        <v>1</v>
      </c>
      <c r="NO116" s="899">
        <f t="shared" ref="NO116:NO121" si="1727">IF(NI116=0,0,1)</f>
        <v>1</v>
      </c>
      <c r="NP116" s="899">
        <f t="shared" ref="NP116:NP121" si="1728">PRODUCT(NK116:NO116)</f>
        <v>1</v>
      </c>
      <c r="NQ116" s="966">
        <f t="shared" ref="NQ116:NQ121" si="1729">ROUND(NI116,0)</f>
        <v>1741675</v>
      </c>
      <c r="NR116" s="901">
        <f t="shared" ref="NR116:NR121" si="1730">NI116-NQ116</f>
        <v>0</v>
      </c>
      <c r="NU116" s="981" t="s">
        <v>843</v>
      </c>
      <c r="NV116" s="982" t="s">
        <v>483</v>
      </c>
      <c r="NW116" s="983" t="s">
        <v>147</v>
      </c>
      <c r="NX116" s="984">
        <v>166</v>
      </c>
      <c r="NY116" s="1050">
        <v>10598</v>
      </c>
      <c r="NZ116" s="986">
        <f t="shared" ref="NZ116:NZ121" si="1731">ROUND(NX116*NY116,0)</f>
        <v>1759268</v>
      </c>
      <c r="OA116" s="1016"/>
      <c r="OB116" s="898">
        <f t="shared" ref="OB116:OB121" si="1732">IF(EXACT(VLOOKUP(NU116,OFERTA_0,2,FALSE),NV116),1,0)</f>
        <v>1</v>
      </c>
      <c r="OC116" s="898">
        <f t="shared" ref="OC116:OC121" si="1733">IF(EXACT(VLOOKUP(NU116,OFERTA_0,3,FALSE),NW116),1,0)</f>
        <v>1</v>
      </c>
      <c r="OD116" s="899">
        <f t="shared" ref="OD116:OD121" si="1734">IF(EXACT(VLOOKUP(NU116,OFERTA_0,4,FALSE),NX116),1,0)</f>
        <v>1</v>
      </c>
      <c r="OE116" s="899">
        <f t="shared" ref="OE116:OE121" si="1735">IF(NY116=0,0,1)</f>
        <v>1</v>
      </c>
      <c r="OF116" s="899">
        <f t="shared" ref="OF116:OF121" si="1736">IF(NZ116=0,0,1)</f>
        <v>1</v>
      </c>
      <c r="OG116" s="899">
        <f t="shared" ref="OG116:OG121" si="1737">PRODUCT(OB116:OF116)</f>
        <v>1</v>
      </c>
      <c r="OH116" s="966">
        <f t="shared" ref="OH116:OH121" si="1738">ROUND(NZ116,0)</f>
        <v>1759268</v>
      </c>
      <c r="OI116" s="901">
        <f t="shared" ref="OI116:OI121" si="1739">NZ116-OH116</f>
        <v>0</v>
      </c>
      <c r="OL116" s="958" t="s">
        <v>843</v>
      </c>
      <c r="OM116" s="1030" t="s">
        <v>483</v>
      </c>
      <c r="ON116" s="1031" t="s">
        <v>147</v>
      </c>
      <c r="OO116" s="1044">
        <v>166</v>
      </c>
      <c r="OP116" s="1045">
        <v>19572</v>
      </c>
      <c r="OQ116" s="963">
        <f t="shared" ref="OQ116:OQ121" si="1740">ROUND(OO116*OP116,0)</f>
        <v>3248952</v>
      </c>
      <c r="OR116" s="1016"/>
      <c r="OS116" s="898">
        <f t="shared" ref="OS116:OS121" si="1741">IF(EXACT(VLOOKUP(OL116,OFERTA_0,2,FALSE),OM116),1,0)</f>
        <v>1</v>
      </c>
      <c r="OT116" s="898">
        <f t="shared" ref="OT116:OT121" si="1742">IF(EXACT(VLOOKUP(OL116,OFERTA_0,3,FALSE),ON116),1,0)</f>
        <v>1</v>
      </c>
      <c r="OU116" s="899">
        <f t="shared" ref="OU116:OU121" si="1743">IF(EXACT(VLOOKUP(OL116,OFERTA_0,4,FALSE),OO116),1,0)</f>
        <v>1</v>
      </c>
      <c r="OV116" s="899">
        <f t="shared" ref="OV116:OV121" si="1744">IF(OP116=0,0,1)</f>
        <v>1</v>
      </c>
      <c r="OW116" s="899">
        <f t="shared" ref="OW116:OW121" si="1745">IF(OQ116=0,0,1)</f>
        <v>1</v>
      </c>
      <c r="OX116" s="899">
        <f t="shared" ref="OX116:OX121" si="1746">PRODUCT(OS116:OW116)</f>
        <v>1</v>
      </c>
      <c r="OY116" s="966">
        <f t="shared" ref="OY116:OY121" si="1747">ROUND(OQ116,0)</f>
        <v>3248952</v>
      </c>
      <c r="OZ116" s="901">
        <f t="shared" ref="OZ116:OZ121" si="1748">OQ116-OY116</f>
        <v>0</v>
      </c>
      <c r="PC116" s="958" t="s">
        <v>843</v>
      </c>
      <c r="PD116" s="1030" t="s">
        <v>483</v>
      </c>
      <c r="PE116" s="1031" t="s">
        <v>147</v>
      </c>
      <c r="PF116" s="1044">
        <v>166</v>
      </c>
      <c r="PG116" s="1059">
        <v>13520</v>
      </c>
      <c r="PH116" s="988">
        <v>2244320</v>
      </c>
      <c r="PI116" s="1024"/>
      <c r="PJ116" s="898">
        <f t="shared" ref="PJ116:PJ121" si="1749">IF(EXACT(VLOOKUP(PC116,OFERTA_0,2,FALSE),PD116),1,0)</f>
        <v>1</v>
      </c>
      <c r="PK116" s="898">
        <f t="shared" ref="PK116:PK121" si="1750">IF(EXACT(VLOOKUP(PC116,OFERTA_0,3,FALSE),PE116),1,0)</f>
        <v>1</v>
      </c>
      <c r="PL116" s="899">
        <f t="shared" ref="PL116:PL121" si="1751">IF(EXACT(VLOOKUP(PC116,OFERTA_0,4,FALSE),PF116),1,0)</f>
        <v>1</v>
      </c>
      <c r="PM116" s="899">
        <f t="shared" ref="PM116:PM121" si="1752">IF(PG116=0,0,1)</f>
        <v>1</v>
      </c>
      <c r="PN116" s="899">
        <f t="shared" ref="PN116:PN121" si="1753">IF(PH116=0,0,1)</f>
        <v>1</v>
      </c>
      <c r="PO116" s="899">
        <f t="shared" ref="PO116:PO121" si="1754">PRODUCT(PJ116:PN116)</f>
        <v>1</v>
      </c>
      <c r="PP116" s="966">
        <f t="shared" ref="PP116:PP121" si="1755">ROUND(PH116,0)</f>
        <v>2244320</v>
      </c>
      <c r="PQ116" s="901">
        <f t="shared" ref="PQ116:PQ121" si="1756">PH116-PP116</f>
        <v>0</v>
      </c>
      <c r="PT116" s="958" t="s">
        <v>843</v>
      </c>
      <c r="PU116" s="1030" t="s">
        <v>483</v>
      </c>
      <c r="PV116" s="1031" t="s">
        <v>147</v>
      </c>
      <c r="PW116" s="1044">
        <v>166</v>
      </c>
      <c r="PX116" s="1045">
        <v>15899</v>
      </c>
      <c r="PY116" s="963">
        <f t="shared" ref="PY116:PY121" si="1757">ROUND(PW116*PX116,0)</f>
        <v>2639234</v>
      </c>
      <c r="PZ116" s="1016"/>
      <c r="QA116" s="898">
        <f t="shared" ref="QA116:QA121" si="1758">IF(EXACT(VLOOKUP(PT116,OFERTA_0,2,FALSE),PU116),1,0)</f>
        <v>1</v>
      </c>
      <c r="QB116" s="898">
        <f t="shared" ref="QB116:QB121" si="1759">IF(EXACT(VLOOKUP(PT116,OFERTA_0,3,FALSE),PV116),1,0)</f>
        <v>1</v>
      </c>
      <c r="QC116" s="899">
        <f t="shared" ref="QC116:QC121" si="1760">IF(EXACT(VLOOKUP(PT116,OFERTA_0,4,FALSE),PW116),1,0)</f>
        <v>1</v>
      </c>
      <c r="QD116" s="899">
        <f t="shared" ref="QD116:QD121" si="1761">IF(PX116=0,0,1)</f>
        <v>1</v>
      </c>
      <c r="QE116" s="899">
        <f t="shared" ref="QE116:QE121" si="1762">IF(PY116=0,0,1)</f>
        <v>1</v>
      </c>
      <c r="QF116" s="899">
        <f t="shared" ref="QF116:QF121" si="1763">PRODUCT(QA116:QE116)</f>
        <v>1</v>
      </c>
      <c r="QG116" s="966">
        <f t="shared" ref="QG116:QG121" si="1764">ROUND(PY116,0)</f>
        <v>2639234</v>
      </c>
      <c r="QH116" s="901">
        <f t="shared" ref="QH116:QH121" si="1765">PY116-QG116</f>
        <v>0</v>
      </c>
      <c r="QK116" s="958" t="s">
        <v>843</v>
      </c>
      <c r="QL116" s="1030" t="s">
        <v>483</v>
      </c>
      <c r="QM116" s="1031" t="s">
        <v>147</v>
      </c>
      <c r="QN116" s="1044">
        <v>166</v>
      </c>
      <c r="QO116" s="1049">
        <v>18035.73</v>
      </c>
      <c r="QP116" s="974">
        <f t="shared" ref="QP116:QP121" si="1766">ROUND(QN116*QO116,0)</f>
        <v>2993931</v>
      </c>
      <c r="QQ116" s="1016"/>
      <c r="QR116" s="898">
        <f t="shared" ref="QR116:QR121" si="1767">IF(EXACT(VLOOKUP(QK116,OFERTA_0,2,FALSE),QL116),1,0)</f>
        <v>1</v>
      </c>
      <c r="QS116" s="898">
        <f t="shared" ref="QS116:QS121" si="1768">IF(EXACT(VLOOKUP(QK116,OFERTA_0,3,FALSE),QM116),1,0)</f>
        <v>1</v>
      </c>
      <c r="QT116" s="899">
        <f t="shared" ref="QT116:QT121" si="1769">IF(EXACT(VLOOKUP(QK116,OFERTA_0,4,FALSE),QN116),1,0)</f>
        <v>1</v>
      </c>
      <c r="QU116" s="899">
        <f t="shared" ref="QU116:QU121" si="1770">IF(QO116=0,0,1)</f>
        <v>1</v>
      </c>
      <c r="QV116" s="899">
        <f t="shared" ref="QV116:QV121" si="1771">IF(QP116=0,0,1)</f>
        <v>1</v>
      </c>
      <c r="QW116" s="899">
        <f t="shared" ref="QW116:QW121" si="1772">PRODUCT(QR116:QV116)</f>
        <v>1</v>
      </c>
      <c r="QX116" s="966">
        <f t="shared" ref="QX116:QX121" si="1773">ROUND(QP116,0)</f>
        <v>2993931</v>
      </c>
      <c r="QY116" s="901">
        <f t="shared" ref="QY116:QY121" si="1774">QP116-QX116</f>
        <v>0</v>
      </c>
      <c r="RB116" s="405"/>
      <c r="RC116" s="406"/>
      <c r="RD116" s="407"/>
      <c r="RE116" s="408"/>
      <c r="RF116" s="409"/>
      <c r="RG116" s="410"/>
      <c r="RH116" s="410"/>
      <c r="RI116" s="898"/>
      <c r="RJ116" s="898"/>
      <c r="RK116" s="934"/>
      <c r="RL116" s="934"/>
      <c r="RM116" s="934"/>
      <c r="RN116" s="934"/>
      <c r="RO116" s="935"/>
      <c r="RP116" s="936"/>
      <c r="RS116" s="405"/>
      <c r="RT116" s="406"/>
      <c r="RU116" s="407"/>
      <c r="RV116" s="408"/>
      <c r="RW116" s="409"/>
      <c r="RX116" s="410"/>
      <c r="RY116" s="410"/>
      <c r="RZ116" s="898"/>
      <c r="SA116" s="898"/>
      <c r="SB116" s="934"/>
      <c r="SC116" s="934"/>
      <c r="SD116" s="934"/>
      <c r="SE116" s="934"/>
      <c r="SF116" s="935"/>
      <c r="SG116" s="936"/>
      <c r="SJ116" s="405"/>
      <c r="SK116" s="406"/>
      <c r="SL116" s="407"/>
      <c r="SM116" s="408"/>
      <c r="SN116" s="409"/>
      <c r="SO116" s="410"/>
      <c r="SP116" s="410"/>
      <c r="SQ116" s="898"/>
      <c r="SR116" s="898"/>
      <c r="SS116" s="934"/>
      <c r="ST116" s="934"/>
      <c r="SU116" s="934"/>
      <c r="SV116" s="934"/>
      <c r="SW116" s="935"/>
      <c r="SX116" s="936"/>
    </row>
    <row r="117" spans="2:518" ht="76.5" thickTop="1" thickBot="1">
      <c r="B117" s="958" t="s">
        <v>844</v>
      </c>
      <c r="C117" s="1030" t="s">
        <v>484</v>
      </c>
      <c r="D117" s="1031" t="s">
        <v>147</v>
      </c>
      <c r="E117" s="1044">
        <f>368+209</f>
        <v>577</v>
      </c>
      <c r="F117" s="1045"/>
      <c r="G117" s="963">
        <f t="shared" si="1533"/>
        <v>0</v>
      </c>
      <c r="H117" s="1016"/>
      <c r="K117" s="958" t="s">
        <v>844</v>
      </c>
      <c r="L117" s="1030" t="s">
        <v>484</v>
      </c>
      <c r="M117" s="1031" t="s">
        <v>147</v>
      </c>
      <c r="N117" s="1044">
        <f>368+209</f>
        <v>577</v>
      </c>
      <c r="O117" s="1046">
        <v>11257</v>
      </c>
      <c r="P117" s="963">
        <f t="shared" si="1534"/>
        <v>6495289</v>
      </c>
      <c r="Q117" s="1016"/>
      <c r="R117" s="898">
        <f t="shared" si="1535"/>
        <v>1</v>
      </c>
      <c r="S117" s="898">
        <f t="shared" si="1536"/>
        <v>1</v>
      </c>
      <c r="T117" s="899">
        <f t="shared" si="1537"/>
        <v>1</v>
      </c>
      <c r="U117" s="899">
        <f t="shared" si="1538"/>
        <v>1</v>
      </c>
      <c r="V117" s="899">
        <f t="shared" si="1539"/>
        <v>1</v>
      </c>
      <c r="W117" s="899">
        <f t="shared" si="1540"/>
        <v>1</v>
      </c>
      <c r="X117" s="966">
        <f t="shared" si="1541"/>
        <v>6495289</v>
      </c>
      <c r="Y117" s="901">
        <f t="shared" si="1542"/>
        <v>0</v>
      </c>
      <c r="Z117" s="872"/>
      <c r="AA117" s="872"/>
      <c r="AB117" s="958" t="s">
        <v>844</v>
      </c>
      <c r="AC117" s="1030" t="s">
        <v>484</v>
      </c>
      <c r="AD117" s="1031" t="s">
        <v>147</v>
      </c>
      <c r="AE117" s="1044">
        <f>368+209</f>
        <v>577</v>
      </c>
      <c r="AF117" s="1045">
        <v>12500</v>
      </c>
      <c r="AG117" s="963">
        <f t="shared" si="1543"/>
        <v>7212500</v>
      </c>
      <c r="AH117" s="1016"/>
      <c r="AI117" s="898">
        <f t="shared" si="1544"/>
        <v>1</v>
      </c>
      <c r="AJ117" s="898">
        <f t="shared" si="1545"/>
        <v>1</v>
      </c>
      <c r="AK117" s="899">
        <f t="shared" si="1546"/>
        <v>1</v>
      </c>
      <c r="AL117" s="899">
        <f t="shared" si="1547"/>
        <v>1</v>
      </c>
      <c r="AM117" s="899">
        <f t="shared" si="1548"/>
        <v>1</v>
      </c>
      <c r="AN117" s="899">
        <f t="shared" si="1549"/>
        <v>1</v>
      </c>
      <c r="AO117" s="966">
        <f t="shared" si="1550"/>
        <v>7212500</v>
      </c>
      <c r="AP117" s="901">
        <f t="shared" si="1551"/>
        <v>0</v>
      </c>
      <c r="AQ117" s="872"/>
      <c r="AR117" s="872"/>
      <c r="AS117" s="958" t="s">
        <v>844</v>
      </c>
      <c r="AT117" s="1035" t="s">
        <v>484</v>
      </c>
      <c r="AU117" s="1031" t="s">
        <v>147</v>
      </c>
      <c r="AV117" s="1044">
        <f>368+209</f>
        <v>577</v>
      </c>
      <c r="AW117" s="1047">
        <v>16200</v>
      </c>
      <c r="AX117" s="969">
        <f t="shared" si="1552"/>
        <v>9347400</v>
      </c>
      <c r="AY117" s="1016"/>
      <c r="AZ117" s="898">
        <f t="shared" si="1553"/>
        <v>1</v>
      </c>
      <c r="BA117" s="898">
        <f t="shared" si="1554"/>
        <v>1</v>
      </c>
      <c r="BB117" s="899">
        <f t="shared" si="1555"/>
        <v>1</v>
      </c>
      <c r="BC117" s="899">
        <f t="shared" si="1556"/>
        <v>1</v>
      </c>
      <c r="BD117" s="899">
        <f t="shared" si="1557"/>
        <v>1</v>
      </c>
      <c r="BE117" s="899">
        <f t="shared" si="1558"/>
        <v>1</v>
      </c>
      <c r="BF117" s="966">
        <f t="shared" si="1559"/>
        <v>9347400</v>
      </c>
      <c r="BG117" s="901">
        <f t="shared" si="1560"/>
        <v>0</v>
      </c>
      <c r="BJ117" s="958" t="s">
        <v>844</v>
      </c>
      <c r="BK117" s="1030" t="s">
        <v>484</v>
      </c>
      <c r="BL117" s="1031" t="s">
        <v>147</v>
      </c>
      <c r="BM117" s="1044">
        <f>368+209</f>
        <v>577</v>
      </c>
      <c r="BN117" s="1045">
        <v>17683.13</v>
      </c>
      <c r="BO117" s="963">
        <f t="shared" si="1561"/>
        <v>10203166</v>
      </c>
      <c r="BP117" s="1016"/>
      <c r="BQ117" s="898">
        <f t="shared" si="1562"/>
        <v>1</v>
      </c>
      <c r="BR117" s="898">
        <f t="shared" si="1563"/>
        <v>1</v>
      </c>
      <c r="BS117" s="899">
        <f t="shared" si="1564"/>
        <v>1</v>
      </c>
      <c r="BT117" s="899">
        <f t="shared" si="1565"/>
        <v>1</v>
      </c>
      <c r="BU117" s="899">
        <f t="shared" si="1566"/>
        <v>1</v>
      </c>
      <c r="BV117" s="899">
        <f t="shared" si="1567"/>
        <v>1</v>
      </c>
      <c r="BW117" s="966">
        <f t="shared" si="1568"/>
        <v>10203166</v>
      </c>
      <c r="BX117" s="901">
        <f t="shared" si="1569"/>
        <v>0</v>
      </c>
      <c r="CA117" s="958" t="s">
        <v>844</v>
      </c>
      <c r="CB117" s="1030" t="s">
        <v>484</v>
      </c>
      <c r="CC117" s="1031" t="s">
        <v>147</v>
      </c>
      <c r="CD117" s="1044">
        <f>368+209</f>
        <v>577</v>
      </c>
      <c r="CE117" s="1045">
        <v>10964</v>
      </c>
      <c r="CF117" s="963">
        <f t="shared" si="1570"/>
        <v>6326228</v>
      </c>
      <c r="CG117" s="1016"/>
      <c r="CH117" s="898">
        <f t="shared" si="1571"/>
        <v>1</v>
      </c>
      <c r="CI117" s="898">
        <f t="shared" si="1572"/>
        <v>1</v>
      </c>
      <c r="CJ117" s="899">
        <f t="shared" si="1573"/>
        <v>1</v>
      </c>
      <c r="CK117" s="899">
        <f t="shared" si="1574"/>
        <v>1</v>
      </c>
      <c r="CL117" s="899">
        <f t="shared" si="1575"/>
        <v>1</v>
      </c>
      <c r="CM117" s="899">
        <f t="shared" si="1576"/>
        <v>1</v>
      </c>
      <c r="CN117" s="966">
        <f t="shared" si="1577"/>
        <v>6326228</v>
      </c>
      <c r="CO117" s="901">
        <f t="shared" si="1578"/>
        <v>0</v>
      </c>
      <c r="CR117" s="958" t="s">
        <v>844</v>
      </c>
      <c r="CS117" s="1030" t="s">
        <v>484</v>
      </c>
      <c r="CT117" s="1031" t="s">
        <v>147</v>
      </c>
      <c r="CU117" s="1044">
        <f>368+209</f>
        <v>577</v>
      </c>
      <c r="CV117" s="1045">
        <v>9800</v>
      </c>
      <c r="CW117" s="963">
        <f t="shared" si="1579"/>
        <v>5654600</v>
      </c>
      <c r="CX117" s="1016"/>
      <c r="CY117" s="898">
        <f t="shared" si="1580"/>
        <v>1</v>
      </c>
      <c r="CZ117" s="898">
        <f t="shared" si="1581"/>
        <v>1</v>
      </c>
      <c r="DA117" s="899">
        <f t="shared" si="1582"/>
        <v>1</v>
      </c>
      <c r="DB117" s="899">
        <f t="shared" si="1583"/>
        <v>1</v>
      </c>
      <c r="DC117" s="899">
        <f t="shared" si="1584"/>
        <v>1</v>
      </c>
      <c r="DD117" s="899">
        <f t="shared" si="1585"/>
        <v>1</v>
      </c>
      <c r="DE117" s="966">
        <f t="shared" si="1586"/>
        <v>5654600</v>
      </c>
      <c r="DF117" s="901">
        <f t="shared" si="1587"/>
        <v>0</v>
      </c>
      <c r="DI117" s="958" t="s">
        <v>844</v>
      </c>
      <c r="DJ117" s="1030" t="s">
        <v>484</v>
      </c>
      <c r="DK117" s="1031" t="s">
        <v>147</v>
      </c>
      <c r="DL117" s="1044">
        <f>368+209</f>
        <v>577</v>
      </c>
      <c r="DM117" s="1045">
        <v>13731</v>
      </c>
      <c r="DN117" s="963">
        <f t="shared" si="1588"/>
        <v>7922787</v>
      </c>
      <c r="DO117" s="1016"/>
      <c r="DP117" s="898">
        <f t="shared" si="1589"/>
        <v>1</v>
      </c>
      <c r="DQ117" s="898">
        <f t="shared" si="1590"/>
        <v>1</v>
      </c>
      <c r="DR117" s="899">
        <f t="shared" si="1591"/>
        <v>1</v>
      </c>
      <c r="DS117" s="899">
        <f t="shared" si="1592"/>
        <v>1</v>
      </c>
      <c r="DT117" s="899">
        <f t="shared" si="1593"/>
        <v>1</v>
      </c>
      <c r="DU117" s="899">
        <f t="shared" si="1594"/>
        <v>1</v>
      </c>
      <c r="DV117" s="966">
        <f t="shared" si="1595"/>
        <v>7922787</v>
      </c>
      <c r="DW117" s="901">
        <f t="shared" si="1596"/>
        <v>0</v>
      </c>
      <c r="DZ117" s="958" t="s">
        <v>844</v>
      </c>
      <c r="EA117" s="1030" t="s">
        <v>484</v>
      </c>
      <c r="EB117" s="1031" t="s">
        <v>147</v>
      </c>
      <c r="EC117" s="1044">
        <f>368+209</f>
        <v>577</v>
      </c>
      <c r="ED117" s="1045">
        <v>11750</v>
      </c>
      <c r="EE117" s="963">
        <f t="shared" si="1597"/>
        <v>6779750</v>
      </c>
      <c r="EF117" s="1016"/>
      <c r="EG117" s="898">
        <f t="shared" si="1598"/>
        <v>1</v>
      </c>
      <c r="EH117" s="898">
        <f t="shared" si="1599"/>
        <v>1</v>
      </c>
      <c r="EI117" s="899">
        <f t="shared" si="1600"/>
        <v>1</v>
      </c>
      <c r="EJ117" s="899">
        <f t="shared" si="1601"/>
        <v>1</v>
      </c>
      <c r="EK117" s="899">
        <f t="shared" si="1602"/>
        <v>1</v>
      </c>
      <c r="EL117" s="899">
        <f t="shared" si="1603"/>
        <v>1</v>
      </c>
      <c r="EM117" s="966">
        <f t="shared" si="1604"/>
        <v>6779750</v>
      </c>
      <c r="EN117" s="901">
        <f t="shared" si="1605"/>
        <v>0</v>
      </c>
      <c r="EQ117" s="958" t="s">
        <v>844</v>
      </c>
      <c r="ER117" s="1030" t="s">
        <v>484</v>
      </c>
      <c r="ES117" s="1031" t="s">
        <v>147</v>
      </c>
      <c r="ET117" s="1044">
        <f>368+209</f>
        <v>577</v>
      </c>
      <c r="EU117" s="1045">
        <v>11000</v>
      </c>
      <c r="EV117" s="963">
        <f t="shared" si="1606"/>
        <v>6347000</v>
      </c>
      <c r="EW117" s="1016"/>
      <c r="EX117" s="898">
        <f t="shared" si="1607"/>
        <v>1</v>
      </c>
      <c r="EY117" s="898">
        <f t="shared" si="1608"/>
        <v>1</v>
      </c>
      <c r="EZ117" s="899">
        <f t="shared" si="1609"/>
        <v>1</v>
      </c>
      <c r="FA117" s="899">
        <f t="shared" si="1610"/>
        <v>1</v>
      </c>
      <c r="FB117" s="899">
        <f t="shared" si="1611"/>
        <v>1</v>
      </c>
      <c r="FC117" s="899">
        <f t="shared" si="1612"/>
        <v>1</v>
      </c>
      <c r="FD117" s="966">
        <f t="shared" si="1613"/>
        <v>6347000</v>
      </c>
      <c r="FE117" s="901">
        <f t="shared" si="1614"/>
        <v>0</v>
      </c>
      <c r="FH117" s="958"/>
      <c r="FI117" s="1030"/>
      <c r="FJ117" s="1031"/>
      <c r="FK117" s="1044"/>
      <c r="FL117" s="1045"/>
      <c r="FM117" s="963">
        <f t="shared" si="1615"/>
        <v>0</v>
      </c>
      <c r="FN117" s="1016"/>
      <c r="FO117" s="898" t="e">
        <f t="shared" si="1616"/>
        <v>#N/A</v>
      </c>
      <c r="FP117" s="898" t="e">
        <f t="shared" si="1617"/>
        <v>#N/A</v>
      </c>
      <c r="FQ117" s="899" t="e">
        <f t="shared" si="1618"/>
        <v>#N/A</v>
      </c>
      <c r="FR117" s="899">
        <f t="shared" si="1619"/>
        <v>0</v>
      </c>
      <c r="FS117" s="899">
        <f t="shared" si="1620"/>
        <v>0</v>
      </c>
      <c r="FT117" s="899" t="e">
        <f t="shared" si="1621"/>
        <v>#N/A</v>
      </c>
      <c r="FU117" s="966">
        <f t="shared" si="1622"/>
        <v>0</v>
      </c>
      <c r="FV117" s="901">
        <f t="shared" si="1623"/>
        <v>0</v>
      </c>
      <c r="FY117" s="958" t="s">
        <v>844</v>
      </c>
      <c r="FZ117" s="1030" t="s">
        <v>484</v>
      </c>
      <c r="GA117" s="1031" t="s">
        <v>147</v>
      </c>
      <c r="GB117" s="1044">
        <f>368+209</f>
        <v>577</v>
      </c>
      <c r="GC117" s="1046">
        <v>11200</v>
      </c>
      <c r="GD117" s="963">
        <f t="shared" si="1624"/>
        <v>6462400</v>
      </c>
      <c r="GE117" s="1016"/>
      <c r="GF117" s="898">
        <f t="shared" si="1625"/>
        <v>1</v>
      </c>
      <c r="GG117" s="898">
        <f t="shared" si="1626"/>
        <v>1</v>
      </c>
      <c r="GH117" s="899">
        <f t="shared" si="1627"/>
        <v>1</v>
      </c>
      <c r="GI117" s="899">
        <f t="shared" si="1628"/>
        <v>1</v>
      </c>
      <c r="GJ117" s="899">
        <f t="shared" si="1629"/>
        <v>1</v>
      </c>
      <c r="GK117" s="899">
        <f t="shared" si="1630"/>
        <v>1</v>
      </c>
      <c r="GL117" s="966">
        <f t="shared" si="1631"/>
        <v>6462400</v>
      </c>
      <c r="GM117" s="901">
        <f t="shared" si="1632"/>
        <v>0</v>
      </c>
      <c r="GP117" s="958" t="s">
        <v>844</v>
      </c>
      <c r="GQ117" s="1030" t="s">
        <v>484</v>
      </c>
      <c r="GR117" s="1031" t="s">
        <v>147</v>
      </c>
      <c r="GS117" s="1044">
        <f>368+209</f>
        <v>577</v>
      </c>
      <c r="GT117" s="1045">
        <v>11030</v>
      </c>
      <c r="GU117" s="963">
        <f t="shared" si="1633"/>
        <v>6364310</v>
      </c>
      <c r="GV117" s="1016"/>
      <c r="GW117" s="898">
        <f t="shared" si="1634"/>
        <v>1</v>
      </c>
      <c r="GX117" s="898">
        <f t="shared" si="1635"/>
        <v>1</v>
      </c>
      <c r="GY117" s="899">
        <f t="shared" si="1636"/>
        <v>1</v>
      </c>
      <c r="GZ117" s="899">
        <f t="shared" si="1637"/>
        <v>1</v>
      </c>
      <c r="HA117" s="899">
        <f t="shared" si="1638"/>
        <v>1</v>
      </c>
      <c r="HB117" s="899">
        <f t="shared" si="1639"/>
        <v>1</v>
      </c>
      <c r="HC117" s="966">
        <f t="shared" si="1640"/>
        <v>6364310</v>
      </c>
      <c r="HD117" s="901">
        <f t="shared" si="1641"/>
        <v>0</v>
      </c>
      <c r="HG117" s="958" t="s">
        <v>844</v>
      </c>
      <c r="HH117" s="1030" t="s">
        <v>484</v>
      </c>
      <c r="HI117" s="1031" t="s">
        <v>147</v>
      </c>
      <c r="HJ117" s="1044">
        <f>368+209</f>
        <v>577</v>
      </c>
      <c r="HK117" s="1045">
        <v>9919</v>
      </c>
      <c r="HL117" s="963">
        <f t="shared" si="1642"/>
        <v>5723263</v>
      </c>
      <c r="HM117" s="1016"/>
      <c r="HN117" s="898">
        <f t="shared" si="1643"/>
        <v>1</v>
      </c>
      <c r="HO117" s="898">
        <f t="shared" si="1644"/>
        <v>1</v>
      </c>
      <c r="HP117" s="899">
        <f t="shared" si="1645"/>
        <v>1</v>
      </c>
      <c r="HQ117" s="899">
        <f t="shared" si="1646"/>
        <v>1</v>
      </c>
      <c r="HR117" s="899">
        <f t="shared" si="1647"/>
        <v>1</v>
      </c>
      <c r="HS117" s="899">
        <f t="shared" si="1648"/>
        <v>1</v>
      </c>
      <c r="HT117" s="966">
        <f t="shared" si="1649"/>
        <v>5723263</v>
      </c>
      <c r="HU117" s="901">
        <f t="shared" si="1650"/>
        <v>0</v>
      </c>
      <c r="HX117" s="958" t="s">
        <v>844</v>
      </c>
      <c r="HY117" s="1030" t="s">
        <v>484</v>
      </c>
      <c r="HZ117" s="1031" t="s">
        <v>147</v>
      </c>
      <c r="IA117" s="1044">
        <f>368+209</f>
        <v>577</v>
      </c>
      <c r="IB117" s="1048">
        <v>12000</v>
      </c>
      <c r="IC117" s="972">
        <f t="shared" si="1651"/>
        <v>6924000</v>
      </c>
      <c r="ID117" s="1016"/>
      <c r="IE117" s="898">
        <f t="shared" si="1652"/>
        <v>1</v>
      </c>
      <c r="IF117" s="898">
        <f t="shared" si="1653"/>
        <v>1</v>
      </c>
      <c r="IG117" s="899">
        <f t="shared" si="1654"/>
        <v>1</v>
      </c>
      <c r="IH117" s="899">
        <f t="shared" si="1655"/>
        <v>1</v>
      </c>
      <c r="II117" s="899">
        <f t="shared" si="1656"/>
        <v>1</v>
      </c>
      <c r="IJ117" s="899">
        <f t="shared" si="1657"/>
        <v>1</v>
      </c>
      <c r="IK117" s="966">
        <f t="shared" si="1658"/>
        <v>6924000</v>
      </c>
      <c r="IL117" s="901">
        <f t="shared" si="1659"/>
        <v>0</v>
      </c>
      <c r="IO117" s="958" t="s">
        <v>844</v>
      </c>
      <c r="IP117" s="1030" t="s">
        <v>484</v>
      </c>
      <c r="IQ117" s="1031" t="s">
        <v>147</v>
      </c>
      <c r="IR117" s="1044">
        <f>368+209</f>
        <v>577</v>
      </c>
      <c r="IS117" s="1045">
        <v>10300</v>
      </c>
      <c r="IT117" s="963">
        <f t="shared" si="1660"/>
        <v>5943100</v>
      </c>
      <c r="IU117" s="1016"/>
      <c r="IV117" s="898">
        <f t="shared" si="1661"/>
        <v>1</v>
      </c>
      <c r="IW117" s="898">
        <f t="shared" si="1662"/>
        <v>1</v>
      </c>
      <c r="IX117" s="899">
        <f t="shared" si="1663"/>
        <v>1</v>
      </c>
      <c r="IY117" s="899">
        <f t="shared" si="1664"/>
        <v>1</v>
      </c>
      <c r="IZ117" s="899">
        <f t="shared" si="1665"/>
        <v>1</v>
      </c>
      <c r="JA117" s="899">
        <f t="shared" si="1666"/>
        <v>1</v>
      </c>
      <c r="JB117" s="966">
        <f t="shared" si="1667"/>
        <v>5943100</v>
      </c>
      <c r="JC117" s="901">
        <f t="shared" si="1668"/>
        <v>0</v>
      </c>
      <c r="JF117" s="958" t="s">
        <v>844</v>
      </c>
      <c r="JG117" s="1030" t="s">
        <v>484</v>
      </c>
      <c r="JH117" s="1031" t="s">
        <v>147</v>
      </c>
      <c r="JI117" s="1044">
        <f>368+209</f>
        <v>577</v>
      </c>
      <c r="JJ117" s="1045">
        <v>10000</v>
      </c>
      <c r="JK117" s="963">
        <f t="shared" si="1669"/>
        <v>5770000</v>
      </c>
      <c r="JL117" s="1016"/>
      <c r="JM117" s="898">
        <f t="shared" si="1670"/>
        <v>1</v>
      </c>
      <c r="JN117" s="898">
        <f t="shared" si="1671"/>
        <v>1</v>
      </c>
      <c r="JO117" s="899">
        <f t="shared" si="1672"/>
        <v>1</v>
      </c>
      <c r="JP117" s="899">
        <f t="shared" si="1673"/>
        <v>1</v>
      </c>
      <c r="JQ117" s="899">
        <f t="shared" si="1674"/>
        <v>1</v>
      </c>
      <c r="JR117" s="899">
        <f t="shared" si="1675"/>
        <v>1</v>
      </c>
      <c r="JS117" s="966">
        <f t="shared" si="1676"/>
        <v>5770000</v>
      </c>
      <c r="JT117" s="901">
        <f t="shared" si="1677"/>
        <v>0</v>
      </c>
      <c r="JW117" s="958" t="s">
        <v>844</v>
      </c>
      <c r="JX117" s="1030" t="s">
        <v>484</v>
      </c>
      <c r="JY117" s="1031" t="s">
        <v>147</v>
      </c>
      <c r="JZ117" s="1044">
        <f>368+209</f>
        <v>577</v>
      </c>
      <c r="KA117" s="1045">
        <v>12171.646000000001</v>
      </c>
      <c r="KB117" s="963">
        <f t="shared" si="1678"/>
        <v>7023040</v>
      </c>
      <c r="KC117" s="1016"/>
      <c r="KD117" s="898">
        <f t="shared" si="1679"/>
        <v>1</v>
      </c>
      <c r="KE117" s="898">
        <f t="shared" si="1680"/>
        <v>1</v>
      </c>
      <c r="KF117" s="899">
        <f t="shared" si="1681"/>
        <v>1</v>
      </c>
      <c r="KG117" s="899">
        <f t="shared" si="1682"/>
        <v>1</v>
      </c>
      <c r="KH117" s="899">
        <f t="shared" si="1683"/>
        <v>1</v>
      </c>
      <c r="KI117" s="899">
        <f t="shared" si="1684"/>
        <v>1</v>
      </c>
      <c r="KJ117" s="966">
        <f t="shared" si="1685"/>
        <v>7023040</v>
      </c>
      <c r="KK117" s="901">
        <f t="shared" si="1686"/>
        <v>0</v>
      </c>
      <c r="KN117" s="958" t="s">
        <v>844</v>
      </c>
      <c r="KO117" s="1030" t="s">
        <v>484</v>
      </c>
      <c r="KP117" s="1031" t="s">
        <v>147</v>
      </c>
      <c r="KQ117" s="1044">
        <f>368+209</f>
        <v>577</v>
      </c>
      <c r="KR117" s="1045">
        <v>16500</v>
      </c>
      <c r="KS117" s="963">
        <f t="shared" si="1687"/>
        <v>9520500</v>
      </c>
      <c r="KT117" s="1016"/>
      <c r="KU117" s="898">
        <f t="shared" si="1688"/>
        <v>1</v>
      </c>
      <c r="KV117" s="898">
        <f t="shared" si="1689"/>
        <v>1</v>
      </c>
      <c r="KW117" s="899">
        <f t="shared" si="1690"/>
        <v>1</v>
      </c>
      <c r="KX117" s="899">
        <f t="shared" si="1691"/>
        <v>1</v>
      </c>
      <c r="KY117" s="899">
        <f t="shared" si="1692"/>
        <v>1</v>
      </c>
      <c r="KZ117" s="899">
        <f t="shared" si="1693"/>
        <v>1</v>
      </c>
      <c r="LA117" s="966">
        <f t="shared" si="1694"/>
        <v>9520500</v>
      </c>
      <c r="LB117" s="901">
        <f t="shared" si="1695"/>
        <v>0</v>
      </c>
      <c r="LE117" s="958" t="s">
        <v>844</v>
      </c>
      <c r="LF117" s="1030" t="s">
        <v>484</v>
      </c>
      <c r="LG117" s="1031" t="s">
        <v>147</v>
      </c>
      <c r="LH117" s="1044">
        <f>368+209</f>
        <v>577</v>
      </c>
      <c r="LI117" s="1049">
        <v>14955</v>
      </c>
      <c r="LJ117" s="974">
        <f t="shared" si="1696"/>
        <v>8629035</v>
      </c>
      <c r="LK117" s="1016"/>
      <c r="LL117" s="898">
        <f t="shared" si="1697"/>
        <v>1</v>
      </c>
      <c r="LM117" s="898">
        <f t="shared" si="1698"/>
        <v>1</v>
      </c>
      <c r="LN117" s="899">
        <f t="shared" si="1699"/>
        <v>1</v>
      </c>
      <c r="LO117" s="899">
        <f t="shared" si="1700"/>
        <v>1</v>
      </c>
      <c r="LP117" s="899">
        <f t="shared" si="1701"/>
        <v>1</v>
      </c>
      <c r="LQ117" s="899">
        <f t="shared" si="1702"/>
        <v>1</v>
      </c>
      <c r="LR117" s="966">
        <f t="shared" si="1703"/>
        <v>8629035</v>
      </c>
      <c r="LS117" s="901">
        <f t="shared" si="1704"/>
        <v>0</v>
      </c>
      <c r="LV117" s="958" t="s">
        <v>844</v>
      </c>
      <c r="LW117" s="1030" t="s">
        <v>484</v>
      </c>
      <c r="LX117" s="1031" t="s">
        <v>147</v>
      </c>
      <c r="LY117" s="1044">
        <f>368+209</f>
        <v>577</v>
      </c>
      <c r="LZ117" s="1045">
        <v>5525</v>
      </c>
      <c r="MA117" s="963">
        <f t="shared" si="1705"/>
        <v>3187925</v>
      </c>
      <c r="MB117" s="1016"/>
      <c r="MC117" s="898">
        <f t="shared" si="1706"/>
        <v>1</v>
      </c>
      <c r="MD117" s="898">
        <f t="shared" si="1707"/>
        <v>1</v>
      </c>
      <c r="ME117" s="899">
        <f t="shared" si="1708"/>
        <v>1</v>
      </c>
      <c r="MF117" s="899">
        <f t="shared" si="1709"/>
        <v>1</v>
      </c>
      <c r="MG117" s="899">
        <f t="shared" si="1710"/>
        <v>1</v>
      </c>
      <c r="MH117" s="899">
        <f t="shared" si="1711"/>
        <v>1</v>
      </c>
      <c r="MI117" s="966">
        <f t="shared" si="1712"/>
        <v>3187925</v>
      </c>
      <c r="MJ117" s="901">
        <f t="shared" si="1713"/>
        <v>0</v>
      </c>
      <c r="MM117" s="958" t="s">
        <v>844</v>
      </c>
      <c r="MN117" s="1030" t="s">
        <v>484</v>
      </c>
      <c r="MO117" s="1031" t="s">
        <v>147</v>
      </c>
      <c r="MP117" s="1044">
        <f>368+209</f>
        <v>577</v>
      </c>
      <c r="MQ117" s="1045">
        <v>14000</v>
      </c>
      <c r="MR117" s="963">
        <f t="shared" si="1714"/>
        <v>8078000</v>
      </c>
      <c r="MS117" s="1016"/>
      <c r="MT117" s="898">
        <f t="shared" si="1715"/>
        <v>1</v>
      </c>
      <c r="MU117" s="898">
        <f t="shared" si="1716"/>
        <v>1</v>
      </c>
      <c r="MV117" s="899">
        <f t="shared" si="1717"/>
        <v>1</v>
      </c>
      <c r="MW117" s="899">
        <f t="shared" si="1718"/>
        <v>1</v>
      </c>
      <c r="MX117" s="899">
        <f t="shared" si="1719"/>
        <v>1</v>
      </c>
      <c r="MY117" s="899">
        <f t="shared" si="1720"/>
        <v>1</v>
      </c>
      <c r="MZ117" s="966">
        <f t="shared" si="1721"/>
        <v>8078000</v>
      </c>
      <c r="NA117" s="901">
        <f t="shared" si="1722"/>
        <v>0</v>
      </c>
      <c r="ND117" s="975" t="s">
        <v>844</v>
      </c>
      <c r="NE117" s="976" t="s">
        <v>484</v>
      </c>
      <c r="NF117" s="977" t="s">
        <v>147</v>
      </c>
      <c r="NG117" s="978">
        <f>368+209</f>
        <v>577</v>
      </c>
      <c r="NH117" s="979">
        <v>6542.91</v>
      </c>
      <c r="NI117" s="980">
        <v>3775259</v>
      </c>
      <c r="NJ117" s="1016"/>
      <c r="NK117" s="898">
        <f t="shared" si="1723"/>
        <v>1</v>
      </c>
      <c r="NL117" s="898">
        <f t="shared" si="1724"/>
        <v>1</v>
      </c>
      <c r="NM117" s="899">
        <f t="shared" si="1725"/>
        <v>1</v>
      </c>
      <c r="NN117" s="899">
        <f t="shared" si="1726"/>
        <v>1</v>
      </c>
      <c r="NO117" s="899">
        <f t="shared" si="1727"/>
        <v>1</v>
      </c>
      <c r="NP117" s="899">
        <f t="shared" si="1728"/>
        <v>1</v>
      </c>
      <c r="NQ117" s="966">
        <f t="shared" si="1729"/>
        <v>3775259</v>
      </c>
      <c r="NR117" s="901">
        <f t="shared" si="1730"/>
        <v>0</v>
      </c>
      <c r="NU117" s="981" t="s">
        <v>844</v>
      </c>
      <c r="NV117" s="982" t="s">
        <v>484</v>
      </c>
      <c r="NW117" s="983" t="s">
        <v>147</v>
      </c>
      <c r="NX117" s="984">
        <f>368+209</f>
        <v>577</v>
      </c>
      <c r="NY117" s="1050">
        <v>6609</v>
      </c>
      <c r="NZ117" s="986">
        <f t="shared" si="1731"/>
        <v>3813393</v>
      </c>
      <c r="OA117" s="1016"/>
      <c r="OB117" s="898">
        <f t="shared" si="1732"/>
        <v>1</v>
      </c>
      <c r="OC117" s="898">
        <f t="shared" si="1733"/>
        <v>1</v>
      </c>
      <c r="OD117" s="899">
        <f t="shared" si="1734"/>
        <v>1</v>
      </c>
      <c r="OE117" s="899">
        <f t="shared" si="1735"/>
        <v>1</v>
      </c>
      <c r="OF117" s="899">
        <f t="shared" si="1736"/>
        <v>1</v>
      </c>
      <c r="OG117" s="899">
        <f t="shared" si="1737"/>
        <v>1</v>
      </c>
      <c r="OH117" s="966">
        <f t="shared" si="1738"/>
        <v>3813393</v>
      </c>
      <c r="OI117" s="901">
        <f t="shared" si="1739"/>
        <v>0</v>
      </c>
      <c r="OL117" s="958" t="s">
        <v>844</v>
      </c>
      <c r="OM117" s="1030" t="s">
        <v>484</v>
      </c>
      <c r="ON117" s="1031" t="s">
        <v>147</v>
      </c>
      <c r="OO117" s="1044">
        <f>368+209</f>
        <v>577</v>
      </c>
      <c r="OP117" s="1045">
        <v>13211</v>
      </c>
      <c r="OQ117" s="963">
        <f t="shared" si="1740"/>
        <v>7622747</v>
      </c>
      <c r="OR117" s="1016"/>
      <c r="OS117" s="898">
        <f t="shared" si="1741"/>
        <v>1</v>
      </c>
      <c r="OT117" s="898">
        <f t="shared" si="1742"/>
        <v>1</v>
      </c>
      <c r="OU117" s="899">
        <f t="shared" si="1743"/>
        <v>1</v>
      </c>
      <c r="OV117" s="899">
        <f t="shared" si="1744"/>
        <v>1</v>
      </c>
      <c r="OW117" s="899">
        <f t="shared" si="1745"/>
        <v>1</v>
      </c>
      <c r="OX117" s="899">
        <f t="shared" si="1746"/>
        <v>1</v>
      </c>
      <c r="OY117" s="966">
        <f t="shared" si="1747"/>
        <v>7622747</v>
      </c>
      <c r="OZ117" s="901">
        <f t="shared" si="1748"/>
        <v>0</v>
      </c>
      <c r="PC117" s="958" t="s">
        <v>844</v>
      </c>
      <c r="PD117" s="1030" t="s">
        <v>484</v>
      </c>
      <c r="PE117" s="1031" t="s">
        <v>147</v>
      </c>
      <c r="PF117" s="1044">
        <v>577</v>
      </c>
      <c r="PG117" s="1059">
        <v>8281</v>
      </c>
      <c r="PH117" s="988">
        <v>4778137</v>
      </c>
      <c r="PI117" s="1024"/>
      <c r="PJ117" s="898">
        <f t="shared" si="1749"/>
        <v>1</v>
      </c>
      <c r="PK117" s="898">
        <f t="shared" si="1750"/>
        <v>1</v>
      </c>
      <c r="PL117" s="899">
        <f t="shared" si="1751"/>
        <v>1</v>
      </c>
      <c r="PM117" s="899">
        <f t="shared" si="1752"/>
        <v>1</v>
      </c>
      <c r="PN117" s="899">
        <f t="shared" si="1753"/>
        <v>1</v>
      </c>
      <c r="PO117" s="899">
        <f t="shared" si="1754"/>
        <v>1</v>
      </c>
      <c r="PP117" s="966">
        <f t="shared" si="1755"/>
        <v>4778137</v>
      </c>
      <c r="PQ117" s="901">
        <f t="shared" si="1756"/>
        <v>0</v>
      </c>
      <c r="PT117" s="958" t="s">
        <v>844</v>
      </c>
      <c r="PU117" s="1030" t="s">
        <v>484</v>
      </c>
      <c r="PV117" s="1031" t="s">
        <v>147</v>
      </c>
      <c r="PW117" s="1044">
        <f>368+209</f>
        <v>577</v>
      </c>
      <c r="PX117" s="1045">
        <v>10999</v>
      </c>
      <c r="PY117" s="963">
        <f t="shared" si="1757"/>
        <v>6346423</v>
      </c>
      <c r="PZ117" s="1016"/>
      <c r="QA117" s="898">
        <f t="shared" si="1758"/>
        <v>1</v>
      </c>
      <c r="QB117" s="898">
        <f t="shared" si="1759"/>
        <v>1</v>
      </c>
      <c r="QC117" s="899">
        <f t="shared" si="1760"/>
        <v>1</v>
      </c>
      <c r="QD117" s="899">
        <f t="shared" si="1761"/>
        <v>1</v>
      </c>
      <c r="QE117" s="899">
        <f t="shared" si="1762"/>
        <v>1</v>
      </c>
      <c r="QF117" s="899">
        <f t="shared" si="1763"/>
        <v>1</v>
      </c>
      <c r="QG117" s="966">
        <f t="shared" si="1764"/>
        <v>6346423</v>
      </c>
      <c r="QH117" s="901">
        <f t="shared" si="1765"/>
        <v>0</v>
      </c>
      <c r="QK117" s="958" t="s">
        <v>844</v>
      </c>
      <c r="QL117" s="1030" t="s">
        <v>484</v>
      </c>
      <c r="QM117" s="1031" t="s">
        <v>147</v>
      </c>
      <c r="QN117" s="1044">
        <f>368+209</f>
        <v>577</v>
      </c>
      <c r="QO117" s="1049">
        <v>15029.774999999998</v>
      </c>
      <c r="QP117" s="974">
        <f t="shared" si="1766"/>
        <v>8672180</v>
      </c>
      <c r="QQ117" s="1016"/>
      <c r="QR117" s="898">
        <f t="shared" si="1767"/>
        <v>1</v>
      </c>
      <c r="QS117" s="898">
        <f t="shared" si="1768"/>
        <v>1</v>
      </c>
      <c r="QT117" s="899">
        <f t="shared" si="1769"/>
        <v>1</v>
      </c>
      <c r="QU117" s="899">
        <f t="shared" si="1770"/>
        <v>1</v>
      </c>
      <c r="QV117" s="899">
        <f t="shared" si="1771"/>
        <v>1</v>
      </c>
      <c r="QW117" s="899">
        <f t="shared" si="1772"/>
        <v>1</v>
      </c>
      <c r="QX117" s="966">
        <f t="shared" si="1773"/>
        <v>8672180</v>
      </c>
      <c r="QY117" s="901">
        <f t="shared" si="1774"/>
        <v>0</v>
      </c>
      <c r="RB117" s="405"/>
      <c r="RC117" s="406"/>
      <c r="RD117" s="407"/>
      <c r="RE117" s="408"/>
      <c r="RF117" s="409"/>
      <c r="RG117" s="410"/>
      <c r="RH117" s="410"/>
      <c r="RI117" s="898"/>
      <c r="RJ117" s="898"/>
      <c r="RK117" s="934"/>
      <c r="RL117" s="934"/>
      <c r="RM117" s="934"/>
      <c r="RN117" s="934"/>
      <c r="RO117" s="935"/>
      <c r="RP117" s="936"/>
      <c r="RS117" s="405"/>
      <c r="RT117" s="406"/>
      <c r="RU117" s="407"/>
      <c r="RV117" s="408"/>
      <c r="RW117" s="409"/>
      <c r="RX117" s="410"/>
      <c r="RY117" s="410"/>
      <c r="RZ117" s="898"/>
      <c r="SA117" s="898"/>
      <c r="SB117" s="934"/>
      <c r="SC117" s="934"/>
      <c r="SD117" s="934"/>
      <c r="SE117" s="934"/>
      <c r="SF117" s="935"/>
      <c r="SG117" s="936"/>
      <c r="SJ117" s="405"/>
      <c r="SK117" s="406"/>
      <c r="SL117" s="407"/>
      <c r="SM117" s="408"/>
      <c r="SN117" s="409"/>
      <c r="SO117" s="410"/>
      <c r="SP117" s="410"/>
      <c r="SQ117" s="898"/>
      <c r="SR117" s="898"/>
      <c r="SS117" s="934"/>
      <c r="ST117" s="934"/>
      <c r="SU117" s="934"/>
      <c r="SV117" s="934"/>
      <c r="SW117" s="935"/>
      <c r="SX117" s="936"/>
    </row>
    <row r="118" spans="2:518" ht="68.25" customHeight="1" thickTop="1" thickBot="1">
      <c r="B118" s="958" t="s">
        <v>845</v>
      </c>
      <c r="C118" s="1030" t="s">
        <v>485</v>
      </c>
      <c r="D118" s="1031" t="s">
        <v>147</v>
      </c>
      <c r="E118" s="1044">
        <f>209+288</f>
        <v>497</v>
      </c>
      <c r="F118" s="1045"/>
      <c r="G118" s="963">
        <f t="shared" si="1533"/>
        <v>0</v>
      </c>
      <c r="H118" s="1016"/>
      <c r="K118" s="958" t="s">
        <v>845</v>
      </c>
      <c r="L118" s="1030" t="s">
        <v>485</v>
      </c>
      <c r="M118" s="1031" t="s">
        <v>147</v>
      </c>
      <c r="N118" s="1044">
        <f>209+288</f>
        <v>497</v>
      </c>
      <c r="O118" s="1046">
        <v>11921</v>
      </c>
      <c r="P118" s="963">
        <f t="shared" si="1534"/>
        <v>5924737</v>
      </c>
      <c r="Q118" s="1016"/>
      <c r="R118" s="898">
        <f t="shared" si="1535"/>
        <v>1</v>
      </c>
      <c r="S118" s="898">
        <f t="shared" si="1536"/>
        <v>1</v>
      </c>
      <c r="T118" s="899">
        <f t="shared" si="1537"/>
        <v>1</v>
      </c>
      <c r="U118" s="899">
        <f t="shared" si="1538"/>
        <v>1</v>
      </c>
      <c r="V118" s="899">
        <f t="shared" si="1539"/>
        <v>1</v>
      </c>
      <c r="W118" s="899">
        <f t="shared" si="1540"/>
        <v>1</v>
      </c>
      <c r="X118" s="966">
        <f t="shared" si="1541"/>
        <v>5924737</v>
      </c>
      <c r="Y118" s="901">
        <f t="shared" si="1542"/>
        <v>0</v>
      </c>
      <c r="Z118" s="872"/>
      <c r="AA118" s="872"/>
      <c r="AB118" s="958" t="s">
        <v>845</v>
      </c>
      <c r="AC118" s="1030" t="s">
        <v>485</v>
      </c>
      <c r="AD118" s="1031" t="s">
        <v>147</v>
      </c>
      <c r="AE118" s="1044">
        <f>209+288</f>
        <v>497</v>
      </c>
      <c r="AF118" s="1045">
        <v>12500</v>
      </c>
      <c r="AG118" s="963">
        <f t="shared" si="1543"/>
        <v>6212500</v>
      </c>
      <c r="AH118" s="1016"/>
      <c r="AI118" s="898">
        <f t="shared" si="1544"/>
        <v>1</v>
      </c>
      <c r="AJ118" s="898">
        <f t="shared" si="1545"/>
        <v>1</v>
      </c>
      <c r="AK118" s="899">
        <f t="shared" si="1546"/>
        <v>1</v>
      </c>
      <c r="AL118" s="899">
        <f t="shared" si="1547"/>
        <v>1</v>
      </c>
      <c r="AM118" s="899">
        <f t="shared" si="1548"/>
        <v>1</v>
      </c>
      <c r="AN118" s="899">
        <f t="shared" si="1549"/>
        <v>1</v>
      </c>
      <c r="AO118" s="966">
        <f t="shared" si="1550"/>
        <v>6212500</v>
      </c>
      <c r="AP118" s="901">
        <f t="shared" si="1551"/>
        <v>0</v>
      </c>
      <c r="AQ118" s="872"/>
      <c r="AR118" s="872"/>
      <c r="AS118" s="958" t="s">
        <v>845</v>
      </c>
      <c r="AT118" s="1035" t="s">
        <v>485</v>
      </c>
      <c r="AU118" s="1031" t="s">
        <v>147</v>
      </c>
      <c r="AV118" s="1044">
        <f>209+288</f>
        <v>497</v>
      </c>
      <c r="AW118" s="1047">
        <v>18500</v>
      </c>
      <c r="AX118" s="969">
        <f t="shared" si="1552"/>
        <v>9194500</v>
      </c>
      <c r="AY118" s="1016"/>
      <c r="AZ118" s="898">
        <f t="shared" si="1553"/>
        <v>1</v>
      </c>
      <c r="BA118" s="898">
        <f t="shared" si="1554"/>
        <v>1</v>
      </c>
      <c r="BB118" s="899">
        <f t="shared" si="1555"/>
        <v>1</v>
      </c>
      <c r="BC118" s="899">
        <f t="shared" si="1556"/>
        <v>1</v>
      </c>
      <c r="BD118" s="899">
        <f t="shared" si="1557"/>
        <v>1</v>
      </c>
      <c r="BE118" s="899">
        <f t="shared" si="1558"/>
        <v>1</v>
      </c>
      <c r="BF118" s="966">
        <f t="shared" si="1559"/>
        <v>9194500</v>
      </c>
      <c r="BG118" s="901">
        <f t="shared" si="1560"/>
        <v>0</v>
      </c>
      <c r="BJ118" s="958" t="s">
        <v>845</v>
      </c>
      <c r="BK118" s="1030" t="s">
        <v>485</v>
      </c>
      <c r="BL118" s="1031" t="s">
        <v>147</v>
      </c>
      <c r="BM118" s="1044">
        <f>209+288</f>
        <v>497</v>
      </c>
      <c r="BN118" s="1045">
        <v>17683.13</v>
      </c>
      <c r="BO118" s="963">
        <f t="shared" si="1561"/>
        <v>8788516</v>
      </c>
      <c r="BP118" s="1016"/>
      <c r="BQ118" s="898">
        <f t="shared" si="1562"/>
        <v>1</v>
      </c>
      <c r="BR118" s="898">
        <f t="shared" si="1563"/>
        <v>1</v>
      </c>
      <c r="BS118" s="899">
        <f t="shared" si="1564"/>
        <v>1</v>
      </c>
      <c r="BT118" s="899">
        <f t="shared" si="1565"/>
        <v>1</v>
      </c>
      <c r="BU118" s="899">
        <f t="shared" si="1566"/>
        <v>1</v>
      </c>
      <c r="BV118" s="899">
        <f t="shared" si="1567"/>
        <v>1</v>
      </c>
      <c r="BW118" s="966">
        <f t="shared" si="1568"/>
        <v>8788516</v>
      </c>
      <c r="BX118" s="901">
        <f t="shared" si="1569"/>
        <v>0</v>
      </c>
      <c r="CA118" s="958" t="s">
        <v>845</v>
      </c>
      <c r="CB118" s="1030" t="s">
        <v>485</v>
      </c>
      <c r="CC118" s="1031" t="s">
        <v>147</v>
      </c>
      <c r="CD118" s="1044">
        <f>209+288</f>
        <v>497</v>
      </c>
      <c r="CE118" s="1045">
        <v>11611</v>
      </c>
      <c r="CF118" s="963">
        <f t="shared" si="1570"/>
        <v>5770667</v>
      </c>
      <c r="CG118" s="1016"/>
      <c r="CH118" s="898">
        <f t="shared" si="1571"/>
        <v>1</v>
      </c>
      <c r="CI118" s="898">
        <f t="shared" si="1572"/>
        <v>1</v>
      </c>
      <c r="CJ118" s="899">
        <f t="shared" si="1573"/>
        <v>1</v>
      </c>
      <c r="CK118" s="899">
        <f t="shared" si="1574"/>
        <v>1</v>
      </c>
      <c r="CL118" s="899">
        <f t="shared" si="1575"/>
        <v>1</v>
      </c>
      <c r="CM118" s="899">
        <f t="shared" si="1576"/>
        <v>1</v>
      </c>
      <c r="CN118" s="966">
        <f t="shared" si="1577"/>
        <v>5770667</v>
      </c>
      <c r="CO118" s="901">
        <f t="shared" si="1578"/>
        <v>0</v>
      </c>
      <c r="CR118" s="958" t="s">
        <v>845</v>
      </c>
      <c r="CS118" s="1030" t="s">
        <v>485</v>
      </c>
      <c r="CT118" s="1031" t="s">
        <v>147</v>
      </c>
      <c r="CU118" s="1044">
        <f>209+288</f>
        <v>497</v>
      </c>
      <c r="CV118" s="1045">
        <v>12500</v>
      </c>
      <c r="CW118" s="963">
        <f t="shared" si="1579"/>
        <v>6212500</v>
      </c>
      <c r="CX118" s="1016"/>
      <c r="CY118" s="898">
        <f t="shared" si="1580"/>
        <v>1</v>
      </c>
      <c r="CZ118" s="898">
        <f t="shared" si="1581"/>
        <v>1</v>
      </c>
      <c r="DA118" s="899">
        <f t="shared" si="1582"/>
        <v>1</v>
      </c>
      <c r="DB118" s="899">
        <f t="shared" si="1583"/>
        <v>1</v>
      </c>
      <c r="DC118" s="899">
        <f t="shared" si="1584"/>
        <v>1</v>
      </c>
      <c r="DD118" s="899">
        <f t="shared" si="1585"/>
        <v>1</v>
      </c>
      <c r="DE118" s="966">
        <f t="shared" si="1586"/>
        <v>6212500</v>
      </c>
      <c r="DF118" s="901">
        <f t="shared" si="1587"/>
        <v>0</v>
      </c>
      <c r="DI118" s="958" t="s">
        <v>845</v>
      </c>
      <c r="DJ118" s="1030" t="s">
        <v>485</v>
      </c>
      <c r="DK118" s="1031" t="s">
        <v>147</v>
      </c>
      <c r="DL118" s="1044">
        <f>209+288</f>
        <v>497</v>
      </c>
      <c r="DM118" s="1045">
        <v>16317</v>
      </c>
      <c r="DN118" s="963">
        <f t="shared" si="1588"/>
        <v>8109549</v>
      </c>
      <c r="DO118" s="1016"/>
      <c r="DP118" s="898">
        <f t="shared" si="1589"/>
        <v>1</v>
      </c>
      <c r="DQ118" s="898">
        <f t="shared" si="1590"/>
        <v>1</v>
      </c>
      <c r="DR118" s="899">
        <f t="shared" si="1591"/>
        <v>1</v>
      </c>
      <c r="DS118" s="899">
        <f t="shared" si="1592"/>
        <v>1</v>
      </c>
      <c r="DT118" s="899">
        <f t="shared" si="1593"/>
        <v>1</v>
      </c>
      <c r="DU118" s="899">
        <f t="shared" si="1594"/>
        <v>1</v>
      </c>
      <c r="DV118" s="966">
        <f t="shared" si="1595"/>
        <v>8109549</v>
      </c>
      <c r="DW118" s="901">
        <f t="shared" si="1596"/>
        <v>0</v>
      </c>
      <c r="DZ118" s="958" t="s">
        <v>845</v>
      </c>
      <c r="EA118" s="1030" t="s">
        <v>485</v>
      </c>
      <c r="EB118" s="1031" t="s">
        <v>147</v>
      </c>
      <c r="EC118" s="1044">
        <f>209+288</f>
        <v>497</v>
      </c>
      <c r="ED118" s="1045">
        <v>12100</v>
      </c>
      <c r="EE118" s="963">
        <f t="shared" si="1597"/>
        <v>6013700</v>
      </c>
      <c r="EF118" s="1016"/>
      <c r="EG118" s="898">
        <f t="shared" si="1598"/>
        <v>1</v>
      </c>
      <c r="EH118" s="898">
        <f t="shared" si="1599"/>
        <v>1</v>
      </c>
      <c r="EI118" s="899">
        <f t="shared" si="1600"/>
        <v>1</v>
      </c>
      <c r="EJ118" s="899">
        <f t="shared" si="1601"/>
        <v>1</v>
      </c>
      <c r="EK118" s="899">
        <f t="shared" si="1602"/>
        <v>1</v>
      </c>
      <c r="EL118" s="899">
        <f t="shared" si="1603"/>
        <v>1</v>
      </c>
      <c r="EM118" s="966">
        <f t="shared" si="1604"/>
        <v>6013700</v>
      </c>
      <c r="EN118" s="901">
        <f t="shared" si="1605"/>
        <v>0</v>
      </c>
      <c r="EQ118" s="958" t="s">
        <v>845</v>
      </c>
      <c r="ER118" s="1030" t="s">
        <v>485</v>
      </c>
      <c r="ES118" s="1031" t="s">
        <v>147</v>
      </c>
      <c r="ET118" s="1044">
        <f>209+288</f>
        <v>497</v>
      </c>
      <c r="EU118" s="1045">
        <v>11600</v>
      </c>
      <c r="EV118" s="963">
        <f t="shared" si="1606"/>
        <v>5765200</v>
      </c>
      <c r="EW118" s="1016"/>
      <c r="EX118" s="898">
        <f t="shared" si="1607"/>
        <v>1</v>
      </c>
      <c r="EY118" s="898">
        <f t="shared" si="1608"/>
        <v>1</v>
      </c>
      <c r="EZ118" s="899">
        <f t="shared" si="1609"/>
        <v>1</v>
      </c>
      <c r="FA118" s="899">
        <f t="shared" si="1610"/>
        <v>1</v>
      </c>
      <c r="FB118" s="899">
        <f t="shared" si="1611"/>
        <v>1</v>
      </c>
      <c r="FC118" s="899">
        <f t="shared" si="1612"/>
        <v>1</v>
      </c>
      <c r="FD118" s="966">
        <f t="shared" si="1613"/>
        <v>5765200</v>
      </c>
      <c r="FE118" s="901">
        <f t="shared" si="1614"/>
        <v>0</v>
      </c>
      <c r="FH118" s="958"/>
      <c r="FI118" s="1030"/>
      <c r="FJ118" s="1031"/>
      <c r="FK118" s="1044"/>
      <c r="FL118" s="1045"/>
      <c r="FM118" s="963">
        <f t="shared" si="1615"/>
        <v>0</v>
      </c>
      <c r="FN118" s="1016"/>
      <c r="FO118" s="898" t="e">
        <f t="shared" si="1616"/>
        <v>#N/A</v>
      </c>
      <c r="FP118" s="898" t="e">
        <f t="shared" si="1617"/>
        <v>#N/A</v>
      </c>
      <c r="FQ118" s="899" t="e">
        <f t="shared" si="1618"/>
        <v>#N/A</v>
      </c>
      <c r="FR118" s="899">
        <f t="shared" si="1619"/>
        <v>0</v>
      </c>
      <c r="FS118" s="899">
        <f t="shared" si="1620"/>
        <v>0</v>
      </c>
      <c r="FT118" s="899" t="e">
        <f t="shared" si="1621"/>
        <v>#N/A</v>
      </c>
      <c r="FU118" s="966">
        <f t="shared" si="1622"/>
        <v>0</v>
      </c>
      <c r="FV118" s="901">
        <f t="shared" si="1623"/>
        <v>0</v>
      </c>
      <c r="FY118" s="958" t="s">
        <v>845</v>
      </c>
      <c r="FZ118" s="1030" t="s">
        <v>485</v>
      </c>
      <c r="GA118" s="1031" t="s">
        <v>147</v>
      </c>
      <c r="GB118" s="1044">
        <f>209+288</f>
        <v>497</v>
      </c>
      <c r="GC118" s="1046">
        <v>11999</v>
      </c>
      <c r="GD118" s="963">
        <f t="shared" si="1624"/>
        <v>5963503</v>
      </c>
      <c r="GE118" s="1016"/>
      <c r="GF118" s="898">
        <f t="shared" si="1625"/>
        <v>1</v>
      </c>
      <c r="GG118" s="898">
        <f t="shared" si="1626"/>
        <v>1</v>
      </c>
      <c r="GH118" s="899">
        <f t="shared" si="1627"/>
        <v>1</v>
      </c>
      <c r="GI118" s="899">
        <f t="shared" si="1628"/>
        <v>1</v>
      </c>
      <c r="GJ118" s="899">
        <f t="shared" si="1629"/>
        <v>1</v>
      </c>
      <c r="GK118" s="899">
        <f t="shared" si="1630"/>
        <v>1</v>
      </c>
      <c r="GL118" s="966">
        <f t="shared" si="1631"/>
        <v>5963503</v>
      </c>
      <c r="GM118" s="901">
        <f t="shared" si="1632"/>
        <v>0</v>
      </c>
      <c r="GP118" s="958" t="s">
        <v>845</v>
      </c>
      <c r="GQ118" s="1030" t="s">
        <v>485</v>
      </c>
      <c r="GR118" s="1031" t="s">
        <v>147</v>
      </c>
      <c r="GS118" s="1044">
        <f>209+288</f>
        <v>497</v>
      </c>
      <c r="GT118" s="1045">
        <v>11650</v>
      </c>
      <c r="GU118" s="963">
        <f t="shared" si="1633"/>
        <v>5790050</v>
      </c>
      <c r="GV118" s="1016"/>
      <c r="GW118" s="898">
        <f t="shared" si="1634"/>
        <v>1</v>
      </c>
      <c r="GX118" s="898">
        <f t="shared" si="1635"/>
        <v>1</v>
      </c>
      <c r="GY118" s="899">
        <f t="shared" si="1636"/>
        <v>1</v>
      </c>
      <c r="GZ118" s="899">
        <f t="shared" si="1637"/>
        <v>1</v>
      </c>
      <c r="HA118" s="899">
        <f t="shared" si="1638"/>
        <v>1</v>
      </c>
      <c r="HB118" s="899">
        <f t="shared" si="1639"/>
        <v>1</v>
      </c>
      <c r="HC118" s="966">
        <f t="shared" si="1640"/>
        <v>5790050</v>
      </c>
      <c r="HD118" s="901">
        <f t="shared" si="1641"/>
        <v>0</v>
      </c>
      <c r="HG118" s="958" t="s">
        <v>845</v>
      </c>
      <c r="HH118" s="1030" t="s">
        <v>485</v>
      </c>
      <c r="HI118" s="1031" t="s">
        <v>147</v>
      </c>
      <c r="HJ118" s="1044">
        <f>209+288</f>
        <v>497</v>
      </c>
      <c r="HK118" s="1045">
        <v>9919</v>
      </c>
      <c r="HL118" s="963">
        <f t="shared" si="1642"/>
        <v>4929743</v>
      </c>
      <c r="HM118" s="1016"/>
      <c r="HN118" s="898">
        <f t="shared" si="1643"/>
        <v>1</v>
      </c>
      <c r="HO118" s="898">
        <f t="shared" si="1644"/>
        <v>1</v>
      </c>
      <c r="HP118" s="899">
        <f t="shared" si="1645"/>
        <v>1</v>
      </c>
      <c r="HQ118" s="899">
        <f t="shared" si="1646"/>
        <v>1</v>
      </c>
      <c r="HR118" s="899">
        <f t="shared" si="1647"/>
        <v>1</v>
      </c>
      <c r="HS118" s="899">
        <f t="shared" si="1648"/>
        <v>1</v>
      </c>
      <c r="HT118" s="966">
        <f t="shared" si="1649"/>
        <v>4929743</v>
      </c>
      <c r="HU118" s="901">
        <f t="shared" si="1650"/>
        <v>0</v>
      </c>
      <c r="HX118" s="958" t="s">
        <v>845</v>
      </c>
      <c r="HY118" s="1030" t="s">
        <v>485</v>
      </c>
      <c r="HZ118" s="1031" t="s">
        <v>147</v>
      </c>
      <c r="IA118" s="1044">
        <f>209+288</f>
        <v>497</v>
      </c>
      <c r="IB118" s="1048">
        <v>9800</v>
      </c>
      <c r="IC118" s="972">
        <f t="shared" si="1651"/>
        <v>4870600</v>
      </c>
      <c r="ID118" s="1016"/>
      <c r="IE118" s="898">
        <f t="shared" si="1652"/>
        <v>1</v>
      </c>
      <c r="IF118" s="898">
        <f t="shared" si="1653"/>
        <v>1</v>
      </c>
      <c r="IG118" s="899">
        <f t="shared" si="1654"/>
        <v>1</v>
      </c>
      <c r="IH118" s="899">
        <f t="shared" si="1655"/>
        <v>1</v>
      </c>
      <c r="II118" s="899">
        <f t="shared" si="1656"/>
        <v>1</v>
      </c>
      <c r="IJ118" s="899">
        <f t="shared" si="1657"/>
        <v>1</v>
      </c>
      <c r="IK118" s="966">
        <f t="shared" si="1658"/>
        <v>4870600</v>
      </c>
      <c r="IL118" s="901">
        <f t="shared" si="1659"/>
        <v>0</v>
      </c>
      <c r="IO118" s="958" t="s">
        <v>845</v>
      </c>
      <c r="IP118" s="1030" t="s">
        <v>485</v>
      </c>
      <c r="IQ118" s="1031" t="s">
        <v>147</v>
      </c>
      <c r="IR118" s="1044">
        <f>209+288</f>
        <v>497</v>
      </c>
      <c r="IS118" s="1045">
        <v>10200</v>
      </c>
      <c r="IT118" s="963">
        <f t="shared" si="1660"/>
        <v>5069400</v>
      </c>
      <c r="IU118" s="1016"/>
      <c r="IV118" s="898">
        <f t="shared" si="1661"/>
        <v>1</v>
      </c>
      <c r="IW118" s="898">
        <f t="shared" si="1662"/>
        <v>1</v>
      </c>
      <c r="IX118" s="899">
        <f t="shared" si="1663"/>
        <v>1</v>
      </c>
      <c r="IY118" s="899">
        <f t="shared" si="1664"/>
        <v>1</v>
      </c>
      <c r="IZ118" s="899">
        <f t="shared" si="1665"/>
        <v>1</v>
      </c>
      <c r="JA118" s="899">
        <f t="shared" si="1666"/>
        <v>1</v>
      </c>
      <c r="JB118" s="966">
        <f t="shared" si="1667"/>
        <v>5069400</v>
      </c>
      <c r="JC118" s="901">
        <f t="shared" si="1668"/>
        <v>0</v>
      </c>
      <c r="JF118" s="958" t="s">
        <v>845</v>
      </c>
      <c r="JG118" s="1030" t="s">
        <v>485</v>
      </c>
      <c r="JH118" s="1031" t="s">
        <v>147</v>
      </c>
      <c r="JI118" s="1044">
        <f>209+288</f>
        <v>497</v>
      </c>
      <c r="JJ118" s="1045">
        <v>11000</v>
      </c>
      <c r="JK118" s="963">
        <f t="shared" si="1669"/>
        <v>5467000</v>
      </c>
      <c r="JL118" s="1016"/>
      <c r="JM118" s="898">
        <f t="shared" si="1670"/>
        <v>1</v>
      </c>
      <c r="JN118" s="898">
        <f t="shared" si="1671"/>
        <v>1</v>
      </c>
      <c r="JO118" s="899">
        <f t="shared" si="1672"/>
        <v>1</v>
      </c>
      <c r="JP118" s="899">
        <f t="shared" si="1673"/>
        <v>1</v>
      </c>
      <c r="JQ118" s="899">
        <f t="shared" si="1674"/>
        <v>1</v>
      </c>
      <c r="JR118" s="899">
        <f t="shared" si="1675"/>
        <v>1</v>
      </c>
      <c r="JS118" s="966">
        <f t="shared" si="1676"/>
        <v>5467000</v>
      </c>
      <c r="JT118" s="901">
        <f t="shared" si="1677"/>
        <v>0</v>
      </c>
      <c r="JW118" s="958" t="s">
        <v>845</v>
      </c>
      <c r="JX118" s="1030" t="s">
        <v>485</v>
      </c>
      <c r="JY118" s="1031" t="s">
        <v>147</v>
      </c>
      <c r="JZ118" s="1044">
        <f>209+288</f>
        <v>497</v>
      </c>
      <c r="KA118" s="1045">
        <v>12867.165999999999</v>
      </c>
      <c r="KB118" s="963">
        <f t="shared" si="1678"/>
        <v>6394982</v>
      </c>
      <c r="KC118" s="1016"/>
      <c r="KD118" s="898">
        <f t="shared" si="1679"/>
        <v>1</v>
      </c>
      <c r="KE118" s="898">
        <f t="shared" si="1680"/>
        <v>1</v>
      </c>
      <c r="KF118" s="899">
        <f t="shared" si="1681"/>
        <v>1</v>
      </c>
      <c r="KG118" s="899">
        <f t="shared" si="1682"/>
        <v>1</v>
      </c>
      <c r="KH118" s="899">
        <f t="shared" si="1683"/>
        <v>1</v>
      </c>
      <c r="KI118" s="899">
        <f t="shared" si="1684"/>
        <v>1</v>
      </c>
      <c r="KJ118" s="966">
        <f t="shared" si="1685"/>
        <v>6394982</v>
      </c>
      <c r="KK118" s="901">
        <f t="shared" si="1686"/>
        <v>0</v>
      </c>
      <c r="KN118" s="958" t="s">
        <v>845</v>
      </c>
      <c r="KO118" s="1030" t="s">
        <v>485</v>
      </c>
      <c r="KP118" s="1031" t="s">
        <v>147</v>
      </c>
      <c r="KQ118" s="1044">
        <f>209+288</f>
        <v>497</v>
      </c>
      <c r="KR118" s="1045">
        <v>18500</v>
      </c>
      <c r="KS118" s="963">
        <f t="shared" si="1687"/>
        <v>9194500</v>
      </c>
      <c r="KT118" s="1016"/>
      <c r="KU118" s="898">
        <f t="shared" si="1688"/>
        <v>1</v>
      </c>
      <c r="KV118" s="898">
        <f t="shared" si="1689"/>
        <v>1</v>
      </c>
      <c r="KW118" s="899">
        <f t="shared" si="1690"/>
        <v>1</v>
      </c>
      <c r="KX118" s="899">
        <f t="shared" si="1691"/>
        <v>1</v>
      </c>
      <c r="KY118" s="899">
        <f t="shared" si="1692"/>
        <v>1</v>
      </c>
      <c r="KZ118" s="899">
        <f t="shared" si="1693"/>
        <v>1</v>
      </c>
      <c r="LA118" s="966">
        <f t="shared" si="1694"/>
        <v>9194500</v>
      </c>
      <c r="LB118" s="901">
        <f t="shared" si="1695"/>
        <v>0</v>
      </c>
      <c r="LE118" s="958" t="s">
        <v>845</v>
      </c>
      <c r="LF118" s="1030" t="s">
        <v>485</v>
      </c>
      <c r="LG118" s="1031" t="s">
        <v>147</v>
      </c>
      <c r="LH118" s="1044">
        <f>209+288</f>
        <v>497</v>
      </c>
      <c r="LI118" s="1049">
        <v>14955</v>
      </c>
      <c r="LJ118" s="974">
        <f t="shared" si="1696"/>
        <v>7432635</v>
      </c>
      <c r="LK118" s="1016"/>
      <c r="LL118" s="898">
        <f t="shared" si="1697"/>
        <v>1</v>
      </c>
      <c r="LM118" s="898">
        <f t="shared" si="1698"/>
        <v>1</v>
      </c>
      <c r="LN118" s="899">
        <f t="shared" si="1699"/>
        <v>1</v>
      </c>
      <c r="LO118" s="899">
        <f t="shared" si="1700"/>
        <v>1</v>
      </c>
      <c r="LP118" s="899">
        <f t="shared" si="1701"/>
        <v>1</v>
      </c>
      <c r="LQ118" s="899">
        <f t="shared" si="1702"/>
        <v>1</v>
      </c>
      <c r="LR118" s="966">
        <f t="shared" si="1703"/>
        <v>7432635</v>
      </c>
      <c r="LS118" s="901">
        <f t="shared" si="1704"/>
        <v>0</v>
      </c>
      <c r="LV118" s="958" t="s">
        <v>845</v>
      </c>
      <c r="LW118" s="1030" t="s">
        <v>485</v>
      </c>
      <c r="LX118" s="1031" t="s">
        <v>147</v>
      </c>
      <c r="LY118" s="1044">
        <f>209+288</f>
        <v>497</v>
      </c>
      <c r="LZ118" s="1045">
        <v>6175</v>
      </c>
      <c r="MA118" s="963">
        <f t="shared" si="1705"/>
        <v>3068975</v>
      </c>
      <c r="MB118" s="1016"/>
      <c r="MC118" s="898">
        <f t="shared" si="1706"/>
        <v>1</v>
      </c>
      <c r="MD118" s="898">
        <f t="shared" si="1707"/>
        <v>1</v>
      </c>
      <c r="ME118" s="899">
        <f t="shared" si="1708"/>
        <v>1</v>
      </c>
      <c r="MF118" s="899">
        <f t="shared" si="1709"/>
        <v>1</v>
      </c>
      <c r="MG118" s="899">
        <f t="shared" si="1710"/>
        <v>1</v>
      </c>
      <c r="MH118" s="899">
        <f t="shared" si="1711"/>
        <v>1</v>
      </c>
      <c r="MI118" s="966">
        <f t="shared" si="1712"/>
        <v>3068975</v>
      </c>
      <c r="MJ118" s="901">
        <f t="shared" si="1713"/>
        <v>0</v>
      </c>
      <c r="MM118" s="958" t="s">
        <v>845</v>
      </c>
      <c r="MN118" s="1030" t="s">
        <v>485</v>
      </c>
      <c r="MO118" s="1031" t="s">
        <v>147</v>
      </c>
      <c r="MP118" s="1044">
        <f>209+288</f>
        <v>497</v>
      </c>
      <c r="MQ118" s="1045">
        <v>14000</v>
      </c>
      <c r="MR118" s="963">
        <f t="shared" si="1714"/>
        <v>6958000</v>
      </c>
      <c r="MS118" s="1016"/>
      <c r="MT118" s="898">
        <f t="shared" si="1715"/>
        <v>1</v>
      </c>
      <c r="MU118" s="898">
        <f t="shared" si="1716"/>
        <v>1</v>
      </c>
      <c r="MV118" s="899">
        <f t="shared" si="1717"/>
        <v>1</v>
      </c>
      <c r="MW118" s="899">
        <f t="shared" si="1718"/>
        <v>1</v>
      </c>
      <c r="MX118" s="899">
        <f t="shared" si="1719"/>
        <v>1</v>
      </c>
      <c r="MY118" s="899">
        <f t="shared" si="1720"/>
        <v>1</v>
      </c>
      <c r="MZ118" s="966">
        <f t="shared" si="1721"/>
        <v>6958000</v>
      </c>
      <c r="NA118" s="901">
        <f t="shared" si="1722"/>
        <v>0</v>
      </c>
      <c r="ND118" s="975" t="s">
        <v>845</v>
      </c>
      <c r="NE118" s="976" t="s">
        <v>485</v>
      </c>
      <c r="NF118" s="977" t="s">
        <v>147</v>
      </c>
      <c r="NG118" s="978">
        <f>209+288</f>
        <v>497</v>
      </c>
      <c r="NH118" s="979">
        <v>6011.28</v>
      </c>
      <c r="NI118" s="980">
        <v>2987606</v>
      </c>
      <c r="NJ118" s="1016"/>
      <c r="NK118" s="898">
        <f t="shared" si="1723"/>
        <v>1</v>
      </c>
      <c r="NL118" s="898">
        <f t="shared" si="1724"/>
        <v>1</v>
      </c>
      <c r="NM118" s="899">
        <f t="shared" si="1725"/>
        <v>1</v>
      </c>
      <c r="NN118" s="899">
        <f t="shared" si="1726"/>
        <v>1</v>
      </c>
      <c r="NO118" s="899">
        <f t="shared" si="1727"/>
        <v>1</v>
      </c>
      <c r="NP118" s="899">
        <f t="shared" si="1728"/>
        <v>1</v>
      </c>
      <c r="NQ118" s="966">
        <f t="shared" si="1729"/>
        <v>2987606</v>
      </c>
      <c r="NR118" s="901">
        <f t="shared" si="1730"/>
        <v>0</v>
      </c>
      <c r="NU118" s="981" t="s">
        <v>845</v>
      </c>
      <c r="NV118" s="982" t="s">
        <v>485</v>
      </c>
      <c r="NW118" s="983" t="s">
        <v>147</v>
      </c>
      <c r="NX118" s="984">
        <f>209+288</f>
        <v>497</v>
      </c>
      <c r="NY118" s="1050">
        <v>6072</v>
      </c>
      <c r="NZ118" s="986">
        <f t="shared" si="1731"/>
        <v>3017784</v>
      </c>
      <c r="OA118" s="1016"/>
      <c r="OB118" s="898">
        <f t="shared" si="1732"/>
        <v>1</v>
      </c>
      <c r="OC118" s="898">
        <f t="shared" si="1733"/>
        <v>1</v>
      </c>
      <c r="OD118" s="899">
        <f t="shared" si="1734"/>
        <v>1</v>
      </c>
      <c r="OE118" s="899">
        <f t="shared" si="1735"/>
        <v>1</v>
      </c>
      <c r="OF118" s="899">
        <f t="shared" si="1736"/>
        <v>1</v>
      </c>
      <c r="OG118" s="899">
        <f t="shared" si="1737"/>
        <v>1</v>
      </c>
      <c r="OH118" s="966">
        <f t="shared" si="1738"/>
        <v>3017784</v>
      </c>
      <c r="OI118" s="901">
        <f t="shared" si="1739"/>
        <v>0</v>
      </c>
      <c r="OL118" s="958" t="s">
        <v>845</v>
      </c>
      <c r="OM118" s="1030" t="s">
        <v>485</v>
      </c>
      <c r="ON118" s="1031" t="s">
        <v>147</v>
      </c>
      <c r="OO118" s="1044">
        <f>209+288</f>
        <v>497</v>
      </c>
      <c r="OP118" s="1045">
        <v>37187</v>
      </c>
      <c r="OQ118" s="963">
        <f t="shared" si="1740"/>
        <v>18481939</v>
      </c>
      <c r="OR118" s="1016"/>
      <c r="OS118" s="898">
        <f t="shared" si="1741"/>
        <v>1</v>
      </c>
      <c r="OT118" s="898">
        <f t="shared" si="1742"/>
        <v>1</v>
      </c>
      <c r="OU118" s="899">
        <f t="shared" si="1743"/>
        <v>1</v>
      </c>
      <c r="OV118" s="899">
        <f t="shared" si="1744"/>
        <v>1</v>
      </c>
      <c r="OW118" s="899">
        <f t="shared" si="1745"/>
        <v>1</v>
      </c>
      <c r="OX118" s="899">
        <f t="shared" si="1746"/>
        <v>1</v>
      </c>
      <c r="OY118" s="966">
        <f t="shared" si="1747"/>
        <v>18481939</v>
      </c>
      <c r="OZ118" s="901">
        <f t="shared" si="1748"/>
        <v>0</v>
      </c>
      <c r="PC118" s="958" t="s">
        <v>845</v>
      </c>
      <c r="PD118" s="1030" t="s">
        <v>485</v>
      </c>
      <c r="PE118" s="1031" t="s">
        <v>147</v>
      </c>
      <c r="PF118" s="1044">
        <v>497</v>
      </c>
      <c r="PG118" s="1059">
        <v>8281</v>
      </c>
      <c r="PH118" s="988">
        <v>4115657</v>
      </c>
      <c r="PI118" s="1024"/>
      <c r="PJ118" s="898">
        <f t="shared" si="1749"/>
        <v>1</v>
      </c>
      <c r="PK118" s="898">
        <f t="shared" si="1750"/>
        <v>1</v>
      </c>
      <c r="PL118" s="899">
        <f t="shared" si="1751"/>
        <v>1</v>
      </c>
      <c r="PM118" s="899">
        <f t="shared" si="1752"/>
        <v>1</v>
      </c>
      <c r="PN118" s="899">
        <f t="shared" si="1753"/>
        <v>1</v>
      </c>
      <c r="PO118" s="899">
        <f t="shared" si="1754"/>
        <v>1</v>
      </c>
      <c r="PP118" s="966">
        <f t="shared" si="1755"/>
        <v>4115657</v>
      </c>
      <c r="PQ118" s="901">
        <f t="shared" si="1756"/>
        <v>0</v>
      </c>
      <c r="PT118" s="958" t="s">
        <v>845</v>
      </c>
      <c r="PU118" s="1030" t="s">
        <v>485</v>
      </c>
      <c r="PV118" s="1031" t="s">
        <v>147</v>
      </c>
      <c r="PW118" s="1044">
        <f>209+288</f>
        <v>497</v>
      </c>
      <c r="PX118" s="1045">
        <v>11525</v>
      </c>
      <c r="PY118" s="963">
        <f t="shared" si="1757"/>
        <v>5727925</v>
      </c>
      <c r="PZ118" s="1016"/>
      <c r="QA118" s="898">
        <f t="shared" si="1758"/>
        <v>1</v>
      </c>
      <c r="QB118" s="898">
        <f t="shared" si="1759"/>
        <v>1</v>
      </c>
      <c r="QC118" s="899">
        <f t="shared" si="1760"/>
        <v>1</v>
      </c>
      <c r="QD118" s="899">
        <f t="shared" si="1761"/>
        <v>1</v>
      </c>
      <c r="QE118" s="899">
        <f t="shared" si="1762"/>
        <v>1</v>
      </c>
      <c r="QF118" s="899">
        <f t="shared" si="1763"/>
        <v>1</v>
      </c>
      <c r="QG118" s="966">
        <f t="shared" si="1764"/>
        <v>5727925</v>
      </c>
      <c r="QH118" s="901">
        <f t="shared" si="1765"/>
        <v>0</v>
      </c>
      <c r="QK118" s="958" t="s">
        <v>845</v>
      </c>
      <c r="QL118" s="1030" t="s">
        <v>485</v>
      </c>
      <c r="QM118" s="1031" t="s">
        <v>147</v>
      </c>
      <c r="QN118" s="1044">
        <f>209+288</f>
        <v>497</v>
      </c>
      <c r="QO118" s="1049">
        <v>15029.774999999998</v>
      </c>
      <c r="QP118" s="974">
        <f t="shared" si="1766"/>
        <v>7469798</v>
      </c>
      <c r="QQ118" s="1016"/>
      <c r="QR118" s="898">
        <f t="shared" si="1767"/>
        <v>1</v>
      </c>
      <c r="QS118" s="898">
        <f t="shared" si="1768"/>
        <v>1</v>
      </c>
      <c r="QT118" s="899">
        <f t="shared" si="1769"/>
        <v>1</v>
      </c>
      <c r="QU118" s="899">
        <f t="shared" si="1770"/>
        <v>1</v>
      </c>
      <c r="QV118" s="899">
        <f t="shared" si="1771"/>
        <v>1</v>
      </c>
      <c r="QW118" s="899">
        <f t="shared" si="1772"/>
        <v>1</v>
      </c>
      <c r="QX118" s="966">
        <f t="shared" si="1773"/>
        <v>7469798</v>
      </c>
      <c r="QY118" s="901">
        <f t="shared" si="1774"/>
        <v>0</v>
      </c>
      <c r="RB118" s="405"/>
      <c r="RC118" s="406"/>
      <c r="RD118" s="407"/>
      <c r="RE118" s="408"/>
      <c r="RF118" s="409"/>
      <c r="RG118" s="410"/>
      <c r="RH118" s="410"/>
      <c r="RI118" s="898"/>
      <c r="RJ118" s="898"/>
      <c r="RK118" s="934"/>
      <c r="RL118" s="934"/>
      <c r="RM118" s="934"/>
      <c r="RN118" s="934"/>
      <c r="RO118" s="935"/>
      <c r="RP118" s="936"/>
      <c r="RS118" s="405"/>
      <c r="RT118" s="406"/>
      <c r="RU118" s="407"/>
      <c r="RV118" s="408"/>
      <c r="RW118" s="409"/>
      <c r="RX118" s="410"/>
      <c r="RY118" s="410"/>
      <c r="RZ118" s="898"/>
      <c r="SA118" s="898"/>
      <c r="SB118" s="934"/>
      <c r="SC118" s="934"/>
      <c r="SD118" s="934"/>
      <c r="SE118" s="934"/>
      <c r="SF118" s="935"/>
      <c r="SG118" s="936"/>
      <c r="SJ118" s="405"/>
      <c r="SK118" s="406"/>
      <c r="SL118" s="407"/>
      <c r="SM118" s="408"/>
      <c r="SN118" s="409"/>
      <c r="SO118" s="410"/>
      <c r="SP118" s="410"/>
      <c r="SQ118" s="898"/>
      <c r="SR118" s="898"/>
      <c r="SS118" s="934"/>
      <c r="ST118" s="934"/>
      <c r="SU118" s="934"/>
      <c r="SV118" s="934"/>
      <c r="SW118" s="935"/>
      <c r="SX118" s="936"/>
    </row>
    <row r="119" spans="2:518" ht="54.75" customHeight="1" thickTop="1" thickBot="1">
      <c r="B119" s="1066" t="s">
        <v>846</v>
      </c>
      <c r="C119" s="1067" t="s">
        <v>486</v>
      </c>
      <c r="D119" s="1031" t="s">
        <v>147</v>
      </c>
      <c r="E119" s="1044">
        <f>43+359</f>
        <v>402</v>
      </c>
      <c r="F119" s="1015"/>
      <c r="G119" s="963">
        <f t="shared" si="1533"/>
        <v>0</v>
      </c>
      <c r="H119" s="1016"/>
      <c r="K119" s="1066" t="s">
        <v>846</v>
      </c>
      <c r="L119" s="1067" t="s">
        <v>486</v>
      </c>
      <c r="M119" s="1031" t="s">
        <v>147</v>
      </c>
      <c r="N119" s="1044">
        <f>43+359</f>
        <v>402</v>
      </c>
      <c r="O119" s="1043">
        <v>24600</v>
      </c>
      <c r="P119" s="963">
        <f t="shared" si="1534"/>
        <v>9889200</v>
      </c>
      <c r="Q119" s="1016"/>
      <c r="R119" s="898">
        <f t="shared" si="1535"/>
        <v>1</v>
      </c>
      <c r="S119" s="898">
        <f t="shared" si="1536"/>
        <v>1</v>
      </c>
      <c r="T119" s="899">
        <f t="shared" si="1537"/>
        <v>1</v>
      </c>
      <c r="U119" s="899">
        <f t="shared" si="1538"/>
        <v>1</v>
      </c>
      <c r="V119" s="899">
        <f t="shared" si="1539"/>
        <v>1</v>
      </c>
      <c r="W119" s="899">
        <f t="shared" si="1540"/>
        <v>1</v>
      </c>
      <c r="X119" s="966">
        <f t="shared" si="1541"/>
        <v>9889200</v>
      </c>
      <c r="Y119" s="901">
        <f t="shared" si="1542"/>
        <v>0</v>
      </c>
      <c r="Z119" s="872"/>
      <c r="AA119" s="872"/>
      <c r="AB119" s="1066" t="s">
        <v>846</v>
      </c>
      <c r="AC119" s="1067" t="s">
        <v>486</v>
      </c>
      <c r="AD119" s="1031" t="s">
        <v>147</v>
      </c>
      <c r="AE119" s="1044">
        <f>43+359</f>
        <v>402</v>
      </c>
      <c r="AF119" s="1015">
        <v>32000</v>
      </c>
      <c r="AG119" s="963">
        <f t="shared" si="1543"/>
        <v>12864000</v>
      </c>
      <c r="AH119" s="1016"/>
      <c r="AI119" s="898">
        <f t="shared" si="1544"/>
        <v>1</v>
      </c>
      <c r="AJ119" s="898">
        <f t="shared" si="1545"/>
        <v>1</v>
      </c>
      <c r="AK119" s="899">
        <f t="shared" si="1546"/>
        <v>1</v>
      </c>
      <c r="AL119" s="899">
        <f t="shared" si="1547"/>
        <v>1</v>
      </c>
      <c r="AM119" s="899">
        <f t="shared" si="1548"/>
        <v>1</v>
      </c>
      <c r="AN119" s="899">
        <f t="shared" si="1549"/>
        <v>1</v>
      </c>
      <c r="AO119" s="966">
        <f t="shared" si="1550"/>
        <v>12864000</v>
      </c>
      <c r="AP119" s="901">
        <f t="shared" si="1551"/>
        <v>0</v>
      </c>
      <c r="AQ119" s="872"/>
      <c r="AR119" s="872"/>
      <c r="AS119" s="1066" t="s">
        <v>846</v>
      </c>
      <c r="AT119" s="1071" t="s">
        <v>486</v>
      </c>
      <c r="AU119" s="1031" t="s">
        <v>147</v>
      </c>
      <c r="AV119" s="1044">
        <f>43+359</f>
        <v>402</v>
      </c>
      <c r="AW119" s="1019">
        <v>38000</v>
      </c>
      <c r="AX119" s="969">
        <f t="shared" si="1552"/>
        <v>15276000</v>
      </c>
      <c r="AY119" s="1016"/>
      <c r="AZ119" s="898">
        <f t="shared" si="1553"/>
        <v>1</v>
      </c>
      <c r="BA119" s="898">
        <f t="shared" si="1554"/>
        <v>1</v>
      </c>
      <c r="BB119" s="899">
        <f t="shared" si="1555"/>
        <v>1</v>
      </c>
      <c r="BC119" s="899">
        <f t="shared" si="1556"/>
        <v>1</v>
      </c>
      <c r="BD119" s="899">
        <f t="shared" si="1557"/>
        <v>1</v>
      </c>
      <c r="BE119" s="899">
        <f t="shared" si="1558"/>
        <v>1</v>
      </c>
      <c r="BF119" s="966">
        <f t="shared" si="1559"/>
        <v>15276000</v>
      </c>
      <c r="BG119" s="901">
        <f t="shared" si="1560"/>
        <v>0</v>
      </c>
      <c r="BJ119" s="1066" t="s">
        <v>846</v>
      </c>
      <c r="BK119" s="1067" t="s">
        <v>486</v>
      </c>
      <c r="BL119" s="1031" t="s">
        <v>147</v>
      </c>
      <c r="BM119" s="1044">
        <f>43+359</f>
        <v>402</v>
      </c>
      <c r="BN119" s="1015">
        <v>23000</v>
      </c>
      <c r="BO119" s="963">
        <f t="shared" si="1561"/>
        <v>9246000</v>
      </c>
      <c r="BP119" s="1016"/>
      <c r="BQ119" s="898">
        <f t="shared" si="1562"/>
        <v>1</v>
      </c>
      <c r="BR119" s="898">
        <f t="shared" si="1563"/>
        <v>1</v>
      </c>
      <c r="BS119" s="899">
        <f t="shared" si="1564"/>
        <v>1</v>
      </c>
      <c r="BT119" s="899">
        <f t="shared" si="1565"/>
        <v>1</v>
      </c>
      <c r="BU119" s="899">
        <f t="shared" si="1566"/>
        <v>1</v>
      </c>
      <c r="BV119" s="899">
        <f t="shared" si="1567"/>
        <v>1</v>
      </c>
      <c r="BW119" s="966">
        <f t="shared" si="1568"/>
        <v>9246000</v>
      </c>
      <c r="BX119" s="901">
        <f t="shared" si="1569"/>
        <v>0</v>
      </c>
      <c r="CA119" s="1066" t="s">
        <v>846</v>
      </c>
      <c r="CB119" s="1067" t="s">
        <v>486</v>
      </c>
      <c r="CC119" s="1031" t="s">
        <v>147</v>
      </c>
      <c r="CD119" s="1044">
        <f>43+359</f>
        <v>402</v>
      </c>
      <c r="CE119" s="1015">
        <v>26949</v>
      </c>
      <c r="CF119" s="963">
        <f t="shared" si="1570"/>
        <v>10833498</v>
      </c>
      <c r="CG119" s="1016"/>
      <c r="CH119" s="898">
        <f t="shared" si="1571"/>
        <v>1</v>
      </c>
      <c r="CI119" s="898">
        <f t="shared" si="1572"/>
        <v>1</v>
      </c>
      <c r="CJ119" s="899">
        <f t="shared" si="1573"/>
        <v>1</v>
      </c>
      <c r="CK119" s="899">
        <f t="shared" si="1574"/>
        <v>1</v>
      </c>
      <c r="CL119" s="899">
        <f t="shared" si="1575"/>
        <v>1</v>
      </c>
      <c r="CM119" s="899">
        <f t="shared" si="1576"/>
        <v>1</v>
      </c>
      <c r="CN119" s="966">
        <f t="shared" si="1577"/>
        <v>10833498</v>
      </c>
      <c r="CO119" s="901">
        <f t="shared" si="1578"/>
        <v>0</v>
      </c>
      <c r="CR119" s="1066" t="s">
        <v>846</v>
      </c>
      <c r="CS119" s="1067" t="s">
        <v>486</v>
      </c>
      <c r="CT119" s="1031" t="s">
        <v>147</v>
      </c>
      <c r="CU119" s="1044">
        <f>43+359</f>
        <v>402</v>
      </c>
      <c r="CV119" s="1015">
        <v>20000</v>
      </c>
      <c r="CW119" s="963">
        <f t="shared" si="1579"/>
        <v>8040000</v>
      </c>
      <c r="CX119" s="1016"/>
      <c r="CY119" s="898">
        <f t="shared" si="1580"/>
        <v>1</v>
      </c>
      <c r="CZ119" s="898">
        <f t="shared" si="1581"/>
        <v>1</v>
      </c>
      <c r="DA119" s="899">
        <f t="shared" si="1582"/>
        <v>1</v>
      </c>
      <c r="DB119" s="899">
        <f t="shared" si="1583"/>
        <v>1</v>
      </c>
      <c r="DC119" s="899">
        <f t="shared" si="1584"/>
        <v>1</v>
      </c>
      <c r="DD119" s="899">
        <f t="shared" si="1585"/>
        <v>1</v>
      </c>
      <c r="DE119" s="966">
        <f t="shared" si="1586"/>
        <v>8040000</v>
      </c>
      <c r="DF119" s="901">
        <f t="shared" si="1587"/>
        <v>0</v>
      </c>
      <c r="DI119" s="1066" t="s">
        <v>846</v>
      </c>
      <c r="DJ119" s="1067" t="s">
        <v>486</v>
      </c>
      <c r="DK119" s="1031" t="s">
        <v>147</v>
      </c>
      <c r="DL119" s="1044">
        <f>43+359</f>
        <v>402</v>
      </c>
      <c r="DM119" s="1015">
        <v>22558</v>
      </c>
      <c r="DN119" s="963">
        <f t="shared" si="1588"/>
        <v>9068316</v>
      </c>
      <c r="DO119" s="1016"/>
      <c r="DP119" s="898">
        <f t="shared" si="1589"/>
        <v>1</v>
      </c>
      <c r="DQ119" s="898">
        <f t="shared" si="1590"/>
        <v>1</v>
      </c>
      <c r="DR119" s="899">
        <f t="shared" si="1591"/>
        <v>1</v>
      </c>
      <c r="DS119" s="899">
        <f t="shared" si="1592"/>
        <v>1</v>
      </c>
      <c r="DT119" s="899">
        <f t="shared" si="1593"/>
        <v>1</v>
      </c>
      <c r="DU119" s="899">
        <f t="shared" si="1594"/>
        <v>1</v>
      </c>
      <c r="DV119" s="966">
        <f t="shared" si="1595"/>
        <v>9068316</v>
      </c>
      <c r="DW119" s="901">
        <f t="shared" si="1596"/>
        <v>0</v>
      </c>
      <c r="DZ119" s="1066" t="s">
        <v>846</v>
      </c>
      <c r="EA119" s="1067" t="s">
        <v>486</v>
      </c>
      <c r="EB119" s="1031" t="s">
        <v>147</v>
      </c>
      <c r="EC119" s="1044">
        <f>43+359</f>
        <v>402</v>
      </c>
      <c r="ED119" s="1015">
        <v>13200</v>
      </c>
      <c r="EE119" s="963">
        <f t="shared" si="1597"/>
        <v>5306400</v>
      </c>
      <c r="EF119" s="1016"/>
      <c r="EG119" s="898">
        <f t="shared" si="1598"/>
        <v>1</v>
      </c>
      <c r="EH119" s="898">
        <f t="shared" si="1599"/>
        <v>1</v>
      </c>
      <c r="EI119" s="899">
        <f t="shared" si="1600"/>
        <v>1</v>
      </c>
      <c r="EJ119" s="899">
        <f t="shared" si="1601"/>
        <v>1</v>
      </c>
      <c r="EK119" s="899">
        <f t="shared" si="1602"/>
        <v>1</v>
      </c>
      <c r="EL119" s="899">
        <f t="shared" si="1603"/>
        <v>1</v>
      </c>
      <c r="EM119" s="966">
        <f t="shared" si="1604"/>
        <v>5306400</v>
      </c>
      <c r="EN119" s="901">
        <f t="shared" si="1605"/>
        <v>0</v>
      </c>
      <c r="EQ119" s="1066" t="s">
        <v>846</v>
      </c>
      <c r="ER119" s="1067" t="s">
        <v>486</v>
      </c>
      <c r="ES119" s="1031" t="s">
        <v>147</v>
      </c>
      <c r="ET119" s="1044">
        <f>43+359</f>
        <v>402</v>
      </c>
      <c r="EU119" s="1015">
        <v>27000</v>
      </c>
      <c r="EV119" s="963">
        <f t="shared" si="1606"/>
        <v>10854000</v>
      </c>
      <c r="EW119" s="1016"/>
      <c r="EX119" s="898">
        <f t="shared" si="1607"/>
        <v>1</v>
      </c>
      <c r="EY119" s="898">
        <f t="shared" si="1608"/>
        <v>1</v>
      </c>
      <c r="EZ119" s="899">
        <f t="shared" si="1609"/>
        <v>1</v>
      </c>
      <c r="FA119" s="899">
        <f t="shared" si="1610"/>
        <v>1</v>
      </c>
      <c r="FB119" s="899">
        <f t="shared" si="1611"/>
        <v>1</v>
      </c>
      <c r="FC119" s="899">
        <f t="shared" si="1612"/>
        <v>1</v>
      </c>
      <c r="FD119" s="966">
        <f t="shared" si="1613"/>
        <v>10854000</v>
      </c>
      <c r="FE119" s="901">
        <f t="shared" si="1614"/>
        <v>0</v>
      </c>
      <c r="FH119" s="1066"/>
      <c r="FI119" s="1067"/>
      <c r="FJ119" s="1031"/>
      <c r="FK119" s="1044"/>
      <c r="FL119" s="1015"/>
      <c r="FM119" s="963">
        <f t="shared" si="1615"/>
        <v>0</v>
      </c>
      <c r="FN119" s="1016"/>
      <c r="FO119" s="898" t="e">
        <f t="shared" si="1616"/>
        <v>#N/A</v>
      </c>
      <c r="FP119" s="898" t="e">
        <f t="shared" si="1617"/>
        <v>#N/A</v>
      </c>
      <c r="FQ119" s="899" t="e">
        <f t="shared" si="1618"/>
        <v>#N/A</v>
      </c>
      <c r="FR119" s="899">
        <f t="shared" si="1619"/>
        <v>0</v>
      </c>
      <c r="FS119" s="899">
        <f t="shared" si="1620"/>
        <v>0</v>
      </c>
      <c r="FT119" s="899" t="e">
        <f t="shared" si="1621"/>
        <v>#N/A</v>
      </c>
      <c r="FU119" s="966">
        <f t="shared" si="1622"/>
        <v>0</v>
      </c>
      <c r="FV119" s="901">
        <f t="shared" si="1623"/>
        <v>0</v>
      </c>
      <c r="FY119" s="1066" t="s">
        <v>846</v>
      </c>
      <c r="FZ119" s="1067" t="s">
        <v>486</v>
      </c>
      <c r="GA119" s="1031" t="s">
        <v>147</v>
      </c>
      <c r="GB119" s="1044">
        <f>43+359</f>
        <v>402</v>
      </c>
      <c r="GC119" s="1043">
        <v>25000</v>
      </c>
      <c r="GD119" s="963">
        <f t="shared" si="1624"/>
        <v>10050000</v>
      </c>
      <c r="GE119" s="1016"/>
      <c r="GF119" s="898">
        <f t="shared" si="1625"/>
        <v>1</v>
      </c>
      <c r="GG119" s="898">
        <f t="shared" si="1626"/>
        <v>1</v>
      </c>
      <c r="GH119" s="899">
        <f t="shared" si="1627"/>
        <v>1</v>
      </c>
      <c r="GI119" s="899">
        <f t="shared" si="1628"/>
        <v>1</v>
      </c>
      <c r="GJ119" s="899">
        <f t="shared" si="1629"/>
        <v>1</v>
      </c>
      <c r="GK119" s="899">
        <f t="shared" si="1630"/>
        <v>1</v>
      </c>
      <c r="GL119" s="966">
        <f t="shared" si="1631"/>
        <v>10050000</v>
      </c>
      <c r="GM119" s="901">
        <f t="shared" si="1632"/>
        <v>0</v>
      </c>
      <c r="GP119" s="1066" t="s">
        <v>846</v>
      </c>
      <c r="GQ119" s="1067" t="s">
        <v>486</v>
      </c>
      <c r="GR119" s="1031" t="s">
        <v>147</v>
      </c>
      <c r="GS119" s="1044">
        <f>43+359</f>
        <v>402</v>
      </c>
      <c r="GT119" s="1015">
        <v>27100</v>
      </c>
      <c r="GU119" s="963">
        <f t="shared" si="1633"/>
        <v>10894200</v>
      </c>
      <c r="GV119" s="1016"/>
      <c r="GW119" s="898">
        <f t="shared" si="1634"/>
        <v>1</v>
      </c>
      <c r="GX119" s="898">
        <f t="shared" si="1635"/>
        <v>1</v>
      </c>
      <c r="GY119" s="899">
        <f t="shared" si="1636"/>
        <v>1</v>
      </c>
      <c r="GZ119" s="899">
        <f t="shared" si="1637"/>
        <v>1</v>
      </c>
      <c r="HA119" s="899">
        <f t="shared" si="1638"/>
        <v>1</v>
      </c>
      <c r="HB119" s="899">
        <f t="shared" si="1639"/>
        <v>1</v>
      </c>
      <c r="HC119" s="966">
        <f t="shared" si="1640"/>
        <v>10894200</v>
      </c>
      <c r="HD119" s="901">
        <f t="shared" si="1641"/>
        <v>0</v>
      </c>
      <c r="HG119" s="1066" t="s">
        <v>846</v>
      </c>
      <c r="HH119" s="1067" t="s">
        <v>486</v>
      </c>
      <c r="HI119" s="1031" t="s">
        <v>147</v>
      </c>
      <c r="HJ119" s="1044">
        <f>43+359</f>
        <v>402</v>
      </c>
      <c r="HK119" s="1015">
        <v>18477</v>
      </c>
      <c r="HL119" s="963">
        <f t="shared" si="1642"/>
        <v>7427754</v>
      </c>
      <c r="HM119" s="1016"/>
      <c r="HN119" s="898">
        <f t="shared" si="1643"/>
        <v>1</v>
      </c>
      <c r="HO119" s="898">
        <f t="shared" si="1644"/>
        <v>1</v>
      </c>
      <c r="HP119" s="899">
        <f t="shared" si="1645"/>
        <v>1</v>
      </c>
      <c r="HQ119" s="899">
        <f t="shared" si="1646"/>
        <v>1</v>
      </c>
      <c r="HR119" s="899">
        <f t="shared" si="1647"/>
        <v>1</v>
      </c>
      <c r="HS119" s="899">
        <f t="shared" si="1648"/>
        <v>1</v>
      </c>
      <c r="HT119" s="966">
        <f t="shared" si="1649"/>
        <v>7427754</v>
      </c>
      <c r="HU119" s="901">
        <f t="shared" si="1650"/>
        <v>0</v>
      </c>
      <c r="HX119" s="1066" t="s">
        <v>846</v>
      </c>
      <c r="HY119" s="1067" t="s">
        <v>486</v>
      </c>
      <c r="HZ119" s="1031" t="s">
        <v>147</v>
      </c>
      <c r="IA119" s="1044">
        <f>43+359</f>
        <v>402</v>
      </c>
      <c r="IB119" s="1020">
        <v>24000</v>
      </c>
      <c r="IC119" s="972">
        <f t="shared" si="1651"/>
        <v>9648000</v>
      </c>
      <c r="ID119" s="1016"/>
      <c r="IE119" s="898">
        <f t="shared" si="1652"/>
        <v>1</v>
      </c>
      <c r="IF119" s="898">
        <f t="shared" si="1653"/>
        <v>1</v>
      </c>
      <c r="IG119" s="899">
        <f t="shared" si="1654"/>
        <v>1</v>
      </c>
      <c r="IH119" s="899">
        <f t="shared" si="1655"/>
        <v>1</v>
      </c>
      <c r="II119" s="899">
        <f t="shared" si="1656"/>
        <v>1</v>
      </c>
      <c r="IJ119" s="899">
        <f t="shared" si="1657"/>
        <v>1</v>
      </c>
      <c r="IK119" s="966">
        <f t="shared" si="1658"/>
        <v>9648000</v>
      </c>
      <c r="IL119" s="901">
        <f t="shared" si="1659"/>
        <v>0</v>
      </c>
      <c r="IO119" s="1066" t="s">
        <v>846</v>
      </c>
      <c r="IP119" s="1067" t="s">
        <v>486</v>
      </c>
      <c r="IQ119" s="1031" t="s">
        <v>147</v>
      </c>
      <c r="IR119" s="1044">
        <f>43+359</f>
        <v>402</v>
      </c>
      <c r="IS119" s="1015">
        <v>18000</v>
      </c>
      <c r="IT119" s="963">
        <f t="shared" si="1660"/>
        <v>7236000</v>
      </c>
      <c r="IU119" s="1016"/>
      <c r="IV119" s="898">
        <f t="shared" si="1661"/>
        <v>1</v>
      </c>
      <c r="IW119" s="898">
        <f t="shared" si="1662"/>
        <v>1</v>
      </c>
      <c r="IX119" s="899">
        <f t="shared" si="1663"/>
        <v>1</v>
      </c>
      <c r="IY119" s="899">
        <f t="shared" si="1664"/>
        <v>1</v>
      </c>
      <c r="IZ119" s="899">
        <f t="shared" si="1665"/>
        <v>1</v>
      </c>
      <c r="JA119" s="899">
        <f t="shared" si="1666"/>
        <v>1</v>
      </c>
      <c r="JB119" s="966">
        <f t="shared" si="1667"/>
        <v>7236000</v>
      </c>
      <c r="JC119" s="901">
        <f t="shared" si="1668"/>
        <v>0</v>
      </c>
      <c r="JF119" s="1066" t="s">
        <v>846</v>
      </c>
      <c r="JG119" s="1067" t="s">
        <v>486</v>
      </c>
      <c r="JH119" s="1031" t="s">
        <v>147</v>
      </c>
      <c r="JI119" s="1044">
        <f>43+359</f>
        <v>402</v>
      </c>
      <c r="JJ119" s="1015">
        <v>15000</v>
      </c>
      <c r="JK119" s="963">
        <f t="shared" si="1669"/>
        <v>6030000</v>
      </c>
      <c r="JL119" s="1016"/>
      <c r="JM119" s="898">
        <f t="shared" si="1670"/>
        <v>1</v>
      </c>
      <c r="JN119" s="898">
        <f t="shared" si="1671"/>
        <v>1</v>
      </c>
      <c r="JO119" s="899">
        <f t="shared" si="1672"/>
        <v>1</v>
      </c>
      <c r="JP119" s="899">
        <f t="shared" si="1673"/>
        <v>1</v>
      </c>
      <c r="JQ119" s="899">
        <f t="shared" si="1674"/>
        <v>1</v>
      </c>
      <c r="JR119" s="899">
        <f t="shared" si="1675"/>
        <v>1</v>
      </c>
      <c r="JS119" s="966">
        <f t="shared" si="1676"/>
        <v>6030000</v>
      </c>
      <c r="JT119" s="901">
        <f t="shared" si="1677"/>
        <v>0</v>
      </c>
      <c r="JW119" s="1066" t="s">
        <v>846</v>
      </c>
      <c r="JX119" s="1067" t="s">
        <v>486</v>
      </c>
      <c r="JY119" s="1031" t="s">
        <v>147</v>
      </c>
      <c r="JZ119" s="1044">
        <f>43+359</f>
        <v>402</v>
      </c>
      <c r="KA119" s="1015">
        <v>25777.691600000002</v>
      </c>
      <c r="KB119" s="963">
        <f t="shared" si="1678"/>
        <v>10362632</v>
      </c>
      <c r="KC119" s="1016"/>
      <c r="KD119" s="898">
        <f t="shared" si="1679"/>
        <v>1</v>
      </c>
      <c r="KE119" s="898">
        <f t="shared" si="1680"/>
        <v>1</v>
      </c>
      <c r="KF119" s="899">
        <f t="shared" si="1681"/>
        <v>1</v>
      </c>
      <c r="KG119" s="899">
        <f t="shared" si="1682"/>
        <v>1</v>
      </c>
      <c r="KH119" s="899">
        <f t="shared" si="1683"/>
        <v>1</v>
      </c>
      <c r="KI119" s="899">
        <f t="shared" si="1684"/>
        <v>1</v>
      </c>
      <c r="KJ119" s="966">
        <f t="shared" si="1685"/>
        <v>10362632</v>
      </c>
      <c r="KK119" s="901">
        <f t="shared" si="1686"/>
        <v>0</v>
      </c>
      <c r="KN119" s="1066" t="s">
        <v>846</v>
      </c>
      <c r="KO119" s="1067" t="s">
        <v>486</v>
      </c>
      <c r="KP119" s="1031" t="s">
        <v>147</v>
      </c>
      <c r="KQ119" s="1044">
        <f>43+359</f>
        <v>402</v>
      </c>
      <c r="KR119" s="1015">
        <v>24500</v>
      </c>
      <c r="KS119" s="963">
        <f t="shared" si="1687"/>
        <v>9849000</v>
      </c>
      <c r="KT119" s="1016"/>
      <c r="KU119" s="898">
        <f t="shared" si="1688"/>
        <v>1</v>
      </c>
      <c r="KV119" s="898">
        <f t="shared" si="1689"/>
        <v>1</v>
      </c>
      <c r="KW119" s="899">
        <f t="shared" si="1690"/>
        <v>1</v>
      </c>
      <c r="KX119" s="899">
        <f t="shared" si="1691"/>
        <v>1</v>
      </c>
      <c r="KY119" s="899">
        <f t="shared" si="1692"/>
        <v>1</v>
      </c>
      <c r="KZ119" s="899">
        <f t="shared" si="1693"/>
        <v>1</v>
      </c>
      <c r="LA119" s="966">
        <f t="shared" si="1694"/>
        <v>9849000</v>
      </c>
      <c r="LB119" s="901">
        <f t="shared" si="1695"/>
        <v>0</v>
      </c>
      <c r="LE119" s="1066" t="s">
        <v>846</v>
      </c>
      <c r="LF119" s="1067" t="s">
        <v>486</v>
      </c>
      <c r="LG119" s="1031" t="s">
        <v>147</v>
      </c>
      <c r="LH119" s="1044">
        <f>43+359</f>
        <v>402</v>
      </c>
      <c r="LI119" s="1021">
        <v>34895</v>
      </c>
      <c r="LJ119" s="974">
        <f t="shared" si="1696"/>
        <v>14027790</v>
      </c>
      <c r="LK119" s="1016"/>
      <c r="LL119" s="898">
        <f t="shared" si="1697"/>
        <v>1</v>
      </c>
      <c r="LM119" s="898">
        <f t="shared" si="1698"/>
        <v>1</v>
      </c>
      <c r="LN119" s="899">
        <f t="shared" si="1699"/>
        <v>1</v>
      </c>
      <c r="LO119" s="899">
        <f t="shared" si="1700"/>
        <v>1</v>
      </c>
      <c r="LP119" s="899">
        <f t="shared" si="1701"/>
        <v>1</v>
      </c>
      <c r="LQ119" s="899">
        <f t="shared" si="1702"/>
        <v>1</v>
      </c>
      <c r="LR119" s="966">
        <f t="shared" si="1703"/>
        <v>14027790</v>
      </c>
      <c r="LS119" s="901">
        <f t="shared" si="1704"/>
        <v>0</v>
      </c>
      <c r="LV119" s="1066" t="s">
        <v>846</v>
      </c>
      <c r="LW119" s="1067" t="s">
        <v>486</v>
      </c>
      <c r="LX119" s="1031" t="s">
        <v>147</v>
      </c>
      <c r="LY119" s="1044">
        <f>43+359</f>
        <v>402</v>
      </c>
      <c r="LZ119" s="1015">
        <v>6825</v>
      </c>
      <c r="MA119" s="963">
        <f t="shared" si="1705"/>
        <v>2743650</v>
      </c>
      <c r="MB119" s="1016"/>
      <c r="MC119" s="898">
        <f t="shared" si="1706"/>
        <v>1</v>
      </c>
      <c r="MD119" s="898">
        <f t="shared" si="1707"/>
        <v>1</v>
      </c>
      <c r="ME119" s="899">
        <f t="shared" si="1708"/>
        <v>1</v>
      </c>
      <c r="MF119" s="899">
        <f t="shared" si="1709"/>
        <v>1</v>
      </c>
      <c r="MG119" s="899">
        <f t="shared" si="1710"/>
        <v>1</v>
      </c>
      <c r="MH119" s="899">
        <f t="shared" si="1711"/>
        <v>1</v>
      </c>
      <c r="MI119" s="966">
        <f t="shared" si="1712"/>
        <v>2743650</v>
      </c>
      <c r="MJ119" s="901">
        <f t="shared" si="1713"/>
        <v>0</v>
      </c>
      <c r="MM119" s="1066" t="s">
        <v>846</v>
      </c>
      <c r="MN119" s="1067" t="s">
        <v>486</v>
      </c>
      <c r="MO119" s="1031" t="s">
        <v>147</v>
      </c>
      <c r="MP119" s="1044">
        <f>43+359</f>
        <v>402</v>
      </c>
      <c r="MQ119" s="1015">
        <v>35000</v>
      </c>
      <c r="MR119" s="963">
        <f t="shared" si="1714"/>
        <v>14070000</v>
      </c>
      <c r="MS119" s="1016"/>
      <c r="MT119" s="898">
        <f t="shared" si="1715"/>
        <v>1</v>
      </c>
      <c r="MU119" s="898">
        <f t="shared" si="1716"/>
        <v>1</v>
      </c>
      <c r="MV119" s="899">
        <f t="shared" si="1717"/>
        <v>1</v>
      </c>
      <c r="MW119" s="899">
        <f t="shared" si="1718"/>
        <v>1</v>
      </c>
      <c r="MX119" s="899">
        <f t="shared" si="1719"/>
        <v>1</v>
      </c>
      <c r="MY119" s="899">
        <f t="shared" si="1720"/>
        <v>1</v>
      </c>
      <c r="MZ119" s="966">
        <f t="shared" si="1721"/>
        <v>14070000</v>
      </c>
      <c r="NA119" s="901">
        <f t="shared" si="1722"/>
        <v>0</v>
      </c>
      <c r="ND119" s="975" t="s">
        <v>846</v>
      </c>
      <c r="NE119" s="976" t="s">
        <v>486</v>
      </c>
      <c r="NF119" s="977" t="s">
        <v>147</v>
      </c>
      <c r="NG119" s="978">
        <f>43+359</f>
        <v>402</v>
      </c>
      <c r="NH119" s="979">
        <v>11143.44</v>
      </c>
      <c r="NI119" s="980">
        <v>4479663</v>
      </c>
      <c r="NJ119" s="1016"/>
      <c r="NK119" s="898">
        <f t="shared" si="1723"/>
        <v>1</v>
      </c>
      <c r="NL119" s="898">
        <f t="shared" si="1724"/>
        <v>1</v>
      </c>
      <c r="NM119" s="899">
        <f t="shared" si="1725"/>
        <v>1</v>
      </c>
      <c r="NN119" s="899">
        <f t="shared" si="1726"/>
        <v>1</v>
      </c>
      <c r="NO119" s="899">
        <f t="shared" si="1727"/>
        <v>1</v>
      </c>
      <c r="NP119" s="899">
        <f t="shared" si="1728"/>
        <v>1</v>
      </c>
      <c r="NQ119" s="966">
        <f t="shared" si="1729"/>
        <v>4479663</v>
      </c>
      <c r="NR119" s="901">
        <f t="shared" si="1730"/>
        <v>0</v>
      </c>
      <c r="NU119" s="981" t="s">
        <v>846</v>
      </c>
      <c r="NV119" s="982" t="s">
        <v>486</v>
      </c>
      <c r="NW119" s="983" t="s">
        <v>147</v>
      </c>
      <c r="NX119" s="984">
        <f>43+359</f>
        <v>402</v>
      </c>
      <c r="NY119" s="1022">
        <v>11256</v>
      </c>
      <c r="NZ119" s="986">
        <f t="shared" si="1731"/>
        <v>4524912</v>
      </c>
      <c r="OA119" s="1016"/>
      <c r="OB119" s="898">
        <f t="shared" si="1732"/>
        <v>1</v>
      </c>
      <c r="OC119" s="898">
        <f t="shared" si="1733"/>
        <v>1</v>
      </c>
      <c r="OD119" s="899">
        <f t="shared" si="1734"/>
        <v>1</v>
      </c>
      <c r="OE119" s="899">
        <f t="shared" si="1735"/>
        <v>1</v>
      </c>
      <c r="OF119" s="899">
        <f t="shared" si="1736"/>
        <v>1</v>
      </c>
      <c r="OG119" s="899">
        <f t="shared" si="1737"/>
        <v>1</v>
      </c>
      <c r="OH119" s="966">
        <f t="shared" si="1738"/>
        <v>4524912</v>
      </c>
      <c r="OI119" s="901">
        <f t="shared" si="1739"/>
        <v>0</v>
      </c>
      <c r="OL119" s="1066" t="s">
        <v>846</v>
      </c>
      <c r="OM119" s="1067" t="s">
        <v>486</v>
      </c>
      <c r="ON119" s="1031" t="s">
        <v>147</v>
      </c>
      <c r="OO119" s="1044">
        <f>43+359</f>
        <v>402</v>
      </c>
      <c r="OP119" s="1015">
        <v>36208</v>
      </c>
      <c r="OQ119" s="963">
        <f t="shared" si="1740"/>
        <v>14555616</v>
      </c>
      <c r="OR119" s="1016"/>
      <c r="OS119" s="898">
        <f t="shared" si="1741"/>
        <v>1</v>
      </c>
      <c r="OT119" s="898">
        <f t="shared" si="1742"/>
        <v>1</v>
      </c>
      <c r="OU119" s="899">
        <f t="shared" si="1743"/>
        <v>1</v>
      </c>
      <c r="OV119" s="899">
        <f t="shared" si="1744"/>
        <v>1</v>
      </c>
      <c r="OW119" s="899">
        <f t="shared" si="1745"/>
        <v>1</v>
      </c>
      <c r="OX119" s="899">
        <f t="shared" si="1746"/>
        <v>1</v>
      </c>
      <c r="OY119" s="966">
        <f t="shared" si="1747"/>
        <v>14555616</v>
      </c>
      <c r="OZ119" s="901">
        <f t="shared" si="1748"/>
        <v>0</v>
      </c>
      <c r="PC119" s="1066" t="s">
        <v>846</v>
      </c>
      <c r="PD119" s="1067" t="s">
        <v>486</v>
      </c>
      <c r="PE119" s="1031" t="s">
        <v>147</v>
      </c>
      <c r="PF119" s="1044">
        <v>402</v>
      </c>
      <c r="PG119" s="1059">
        <v>15633</v>
      </c>
      <c r="PH119" s="988">
        <v>6284466</v>
      </c>
      <c r="PI119" s="1024"/>
      <c r="PJ119" s="898">
        <f t="shared" si="1749"/>
        <v>1</v>
      </c>
      <c r="PK119" s="898">
        <f t="shared" si="1750"/>
        <v>1</v>
      </c>
      <c r="PL119" s="899">
        <f t="shared" si="1751"/>
        <v>1</v>
      </c>
      <c r="PM119" s="899">
        <f t="shared" si="1752"/>
        <v>1</v>
      </c>
      <c r="PN119" s="899">
        <f t="shared" si="1753"/>
        <v>1</v>
      </c>
      <c r="PO119" s="899">
        <f t="shared" si="1754"/>
        <v>1</v>
      </c>
      <c r="PP119" s="966">
        <f t="shared" si="1755"/>
        <v>6284466</v>
      </c>
      <c r="PQ119" s="901">
        <f t="shared" si="1756"/>
        <v>0</v>
      </c>
      <c r="PT119" s="1066" t="s">
        <v>846</v>
      </c>
      <c r="PU119" s="1067" t="s">
        <v>486</v>
      </c>
      <c r="PV119" s="1031" t="s">
        <v>147</v>
      </c>
      <c r="PW119" s="1044">
        <f>43+359</f>
        <v>402</v>
      </c>
      <c r="PX119" s="1015">
        <v>27012</v>
      </c>
      <c r="PY119" s="963">
        <f t="shared" si="1757"/>
        <v>10858824</v>
      </c>
      <c r="PZ119" s="1016"/>
      <c r="QA119" s="898">
        <f t="shared" si="1758"/>
        <v>1</v>
      </c>
      <c r="QB119" s="898">
        <f t="shared" si="1759"/>
        <v>1</v>
      </c>
      <c r="QC119" s="899">
        <f t="shared" si="1760"/>
        <v>1</v>
      </c>
      <c r="QD119" s="899">
        <f t="shared" si="1761"/>
        <v>1</v>
      </c>
      <c r="QE119" s="899">
        <f t="shared" si="1762"/>
        <v>1</v>
      </c>
      <c r="QF119" s="899">
        <f t="shared" si="1763"/>
        <v>1</v>
      </c>
      <c r="QG119" s="966">
        <f t="shared" si="1764"/>
        <v>10858824</v>
      </c>
      <c r="QH119" s="901">
        <f t="shared" si="1765"/>
        <v>0</v>
      </c>
      <c r="QK119" s="1066" t="s">
        <v>846</v>
      </c>
      <c r="QL119" s="1067" t="s">
        <v>486</v>
      </c>
      <c r="QM119" s="1031" t="s">
        <v>147</v>
      </c>
      <c r="QN119" s="1044">
        <f>43+359</f>
        <v>402</v>
      </c>
      <c r="QO119" s="1021">
        <v>35069.474999999999</v>
      </c>
      <c r="QP119" s="974">
        <f t="shared" si="1766"/>
        <v>14097929</v>
      </c>
      <c r="QQ119" s="1016"/>
      <c r="QR119" s="898">
        <f t="shared" si="1767"/>
        <v>1</v>
      </c>
      <c r="QS119" s="898">
        <f t="shared" si="1768"/>
        <v>1</v>
      </c>
      <c r="QT119" s="899">
        <f t="shared" si="1769"/>
        <v>1</v>
      </c>
      <c r="QU119" s="899">
        <f t="shared" si="1770"/>
        <v>1</v>
      </c>
      <c r="QV119" s="899">
        <f t="shared" si="1771"/>
        <v>1</v>
      </c>
      <c r="QW119" s="899">
        <f t="shared" si="1772"/>
        <v>1</v>
      </c>
      <c r="QX119" s="966">
        <f t="shared" si="1773"/>
        <v>14097929</v>
      </c>
      <c r="QY119" s="901">
        <f t="shared" si="1774"/>
        <v>0</v>
      </c>
      <c r="RB119" s="405"/>
      <c r="RC119" s="406"/>
      <c r="RD119" s="407"/>
      <c r="RE119" s="408"/>
      <c r="RF119" s="409"/>
      <c r="RG119" s="410"/>
      <c r="RH119" s="410"/>
      <c r="RI119" s="898"/>
      <c r="RJ119" s="898"/>
      <c r="RK119" s="934"/>
      <c r="RL119" s="934"/>
      <c r="RM119" s="934"/>
      <c r="RN119" s="934"/>
      <c r="RO119" s="935"/>
      <c r="RP119" s="936"/>
      <c r="RS119" s="405"/>
      <c r="RT119" s="406"/>
      <c r="RU119" s="407"/>
      <c r="RV119" s="408"/>
      <c r="RW119" s="409"/>
      <c r="RX119" s="410"/>
      <c r="RY119" s="410"/>
      <c r="RZ119" s="898"/>
      <c r="SA119" s="898"/>
      <c r="SB119" s="934"/>
      <c r="SC119" s="934"/>
      <c r="SD119" s="934"/>
      <c r="SE119" s="934"/>
      <c r="SF119" s="935"/>
      <c r="SG119" s="936"/>
      <c r="SJ119" s="405"/>
      <c r="SK119" s="406"/>
      <c r="SL119" s="407"/>
      <c r="SM119" s="408"/>
      <c r="SN119" s="409"/>
      <c r="SO119" s="410"/>
      <c r="SP119" s="410"/>
      <c r="SQ119" s="898"/>
      <c r="SR119" s="898"/>
      <c r="SS119" s="934"/>
      <c r="ST119" s="934"/>
      <c r="SU119" s="934"/>
      <c r="SV119" s="934"/>
      <c r="SW119" s="935"/>
      <c r="SX119" s="936"/>
    </row>
    <row r="120" spans="2:518" ht="63.75" customHeight="1" thickTop="1" thickBot="1">
      <c r="B120" s="958" t="s">
        <v>847</v>
      </c>
      <c r="C120" s="1012" t="s">
        <v>487</v>
      </c>
      <c r="D120" s="1013" t="s">
        <v>147</v>
      </c>
      <c r="E120" s="1014">
        <f>9+57</f>
        <v>66</v>
      </c>
      <c r="F120" s="1015"/>
      <c r="G120" s="1025">
        <f t="shared" si="1533"/>
        <v>0</v>
      </c>
      <c r="H120" s="1016"/>
      <c r="K120" s="958" t="s">
        <v>847</v>
      </c>
      <c r="L120" s="1012" t="s">
        <v>487</v>
      </c>
      <c r="M120" s="1013" t="s">
        <v>147</v>
      </c>
      <c r="N120" s="1014">
        <f>9+57</f>
        <v>66</v>
      </c>
      <c r="O120" s="1043">
        <v>29295</v>
      </c>
      <c r="P120" s="1025">
        <f t="shared" si="1534"/>
        <v>1933470</v>
      </c>
      <c r="Q120" s="1016"/>
      <c r="R120" s="898">
        <f t="shared" si="1535"/>
        <v>1</v>
      </c>
      <c r="S120" s="898">
        <f t="shared" si="1536"/>
        <v>1</v>
      </c>
      <c r="T120" s="899">
        <f t="shared" si="1537"/>
        <v>1</v>
      </c>
      <c r="U120" s="899">
        <f t="shared" si="1538"/>
        <v>1</v>
      </c>
      <c r="V120" s="899">
        <f t="shared" si="1539"/>
        <v>1</v>
      </c>
      <c r="W120" s="899">
        <f t="shared" si="1540"/>
        <v>1</v>
      </c>
      <c r="X120" s="966">
        <f t="shared" si="1541"/>
        <v>1933470</v>
      </c>
      <c r="Y120" s="901">
        <f t="shared" si="1542"/>
        <v>0</v>
      </c>
      <c r="Z120" s="872"/>
      <c r="AA120" s="872"/>
      <c r="AB120" s="958" t="s">
        <v>847</v>
      </c>
      <c r="AC120" s="1012" t="s">
        <v>487</v>
      </c>
      <c r="AD120" s="1013" t="s">
        <v>147</v>
      </c>
      <c r="AE120" s="1014">
        <f>9+57</f>
        <v>66</v>
      </c>
      <c r="AF120" s="1015">
        <v>32000</v>
      </c>
      <c r="AG120" s="1025">
        <f t="shared" si="1543"/>
        <v>2112000</v>
      </c>
      <c r="AH120" s="1016"/>
      <c r="AI120" s="898">
        <f t="shared" si="1544"/>
        <v>1</v>
      </c>
      <c r="AJ120" s="898">
        <f t="shared" si="1545"/>
        <v>1</v>
      </c>
      <c r="AK120" s="899">
        <f t="shared" si="1546"/>
        <v>1</v>
      </c>
      <c r="AL120" s="899">
        <f t="shared" si="1547"/>
        <v>1</v>
      </c>
      <c r="AM120" s="899">
        <f t="shared" si="1548"/>
        <v>1</v>
      </c>
      <c r="AN120" s="899">
        <f t="shared" si="1549"/>
        <v>1</v>
      </c>
      <c r="AO120" s="966">
        <f t="shared" si="1550"/>
        <v>2112000</v>
      </c>
      <c r="AP120" s="901">
        <f t="shared" si="1551"/>
        <v>0</v>
      </c>
      <c r="AQ120" s="872"/>
      <c r="AR120" s="872"/>
      <c r="AS120" s="958" t="s">
        <v>847</v>
      </c>
      <c r="AT120" s="1018" t="s">
        <v>487</v>
      </c>
      <c r="AU120" s="1013" t="s">
        <v>147</v>
      </c>
      <c r="AV120" s="1014">
        <f>9+57</f>
        <v>66</v>
      </c>
      <c r="AW120" s="1019">
        <v>40000</v>
      </c>
      <c r="AX120" s="1026">
        <f t="shared" si="1552"/>
        <v>2640000</v>
      </c>
      <c r="AY120" s="1016"/>
      <c r="AZ120" s="898">
        <f t="shared" si="1553"/>
        <v>1</v>
      </c>
      <c r="BA120" s="898">
        <f t="shared" si="1554"/>
        <v>1</v>
      </c>
      <c r="BB120" s="899">
        <f t="shared" si="1555"/>
        <v>1</v>
      </c>
      <c r="BC120" s="899">
        <f t="shared" si="1556"/>
        <v>1</v>
      </c>
      <c r="BD120" s="899">
        <f t="shared" si="1557"/>
        <v>1</v>
      </c>
      <c r="BE120" s="899">
        <f t="shared" si="1558"/>
        <v>1</v>
      </c>
      <c r="BF120" s="966">
        <f t="shared" si="1559"/>
        <v>2640000</v>
      </c>
      <c r="BG120" s="901">
        <f t="shared" si="1560"/>
        <v>0</v>
      </c>
      <c r="BJ120" s="958" t="s">
        <v>847</v>
      </c>
      <c r="BK120" s="1012" t="s">
        <v>487</v>
      </c>
      <c r="BL120" s="1013" t="s">
        <v>147</v>
      </c>
      <c r="BM120" s="1014">
        <f>9+57</f>
        <v>66</v>
      </c>
      <c r="BN120" s="1015">
        <v>23500</v>
      </c>
      <c r="BO120" s="1025">
        <f t="shared" si="1561"/>
        <v>1551000</v>
      </c>
      <c r="BP120" s="1016"/>
      <c r="BQ120" s="898">
        <f t="shared" si="1562"/>
        <v>1</v>
      </c>
      <c r="BR120" s="898">
        <f t="shared" si="1563"/>
        <v>1</v>
      </c>
      <c r="BS120" s="899">
        <f t="shared" si="1564"/>
        <v>1</v>
      </c>
      <c r="BT120" s="899">
        <f t="shared" si="1565"/>
        <v>1</v>
      </c>
      <c r="BU120" s="899">
        <f t="shared" si="1566"/>
        <v>1</v>
      </c>
      <c r="BV120" s="899">
        <f t="shared" si="1567"/>
        <v>1</v>
      </c>
      <c r="BW120" s="966">
        <f t="shared" si="1568"/>
        <v>1551000</v>
      </c>
      <c r="BX120" s="901">
        <f t="shared" si="1569"/>
        <v>0</v>
      </c>
      <c r="CA120" s="958" t="s">
        <v>847</v>
      </c>
      <c r="CB120" s="1012" t="s">
        <v>487</v>
      </c>
      <c r="CC120" s="1013" t="s">
        <v>147</v>
      </c>
      <c r="CD120" s="1014">
        <f>9+57</f>
        <v>66</v>
      </c>
      <c r="CE120" s="1015">
        <v>28533</v>
      </c>
      <c r="CF120" s="1025">
        <f t="shared" si="1570"/>
        <v>1883178</v>
      </c>
      <c r="CG120" s="1016"/>
      <c r="CH120" s="898">
        <f t="shared" si="1571"/>
        <v>1</v>
      </c>
      <c r="CI120" s="898">
        <f t="shared" si="1572"/>
        <v>1</v>
      </c>
      <c r="CJ120" s="899">
        <f t="shared" si="1573"/>
        <v>1</v>
      </c>
      <c r="CK120" s="899">
        <f t="shared" si="1574"/>
        <v>1</v>
      </c>
      <c r="CL120" s="899">
        <f t="shared" si="1575"/>
        <v>1</v>
      </c>
      <c r="CM120" s="899">
        <f t="shared" si="1576"/>
        <v>1</v>
      </c>
      <c r="CN120" s="966">
        <f t="shared" si="1577"/>
        <v>1883178</v>
      </c>
      <c r="CO120" s="901">
        <f t="shared" si="1578"/>
        <v>0</v>
      </c>
      <c r="CR120" s="958" t="s">
        <v>847</v>
      </c>
      <c r="CS120" s="1012" t="s">
        <v>487</v>
      </c>
      <c r="CT120" s="1013" t="s">
        <v>147</v>
      </c>
      <c r="CU120" s="1014">
        <f>9+57</f>
        <v>66</v>
      </c>
      <c r="CV120" s="1015">
        <v>25000</v>
      </c>
      <c r="CW120" s="1025">
        <f t="shared" si="1579"/>
        <v>1650000</v>
      </c>
      <c r="CX120" s="1016"/>
      <c r="CY120" s="898">
        <f t="shared" si="1580"/>
        <v>1</v>
      </c>
      <c r="CZ120" s="898">
        <f t="shared" si="1581"/>
        <v>1</v>
      </c>
      <c r="DA120" s="899">
        <f t="shared" si="1582"/>
        <v>1</v>
      </c>
      <c r="DB120" s="899">
        <f t="shared" si="1583"/>
        <v>1</v>
      </c>
      <c r="DC120" s="899">
        <f t="shared" si="1584"/>
        <v>1</v>
      </c>
      <c r="DD120" s="899">
        <f t="shared" si="1585"/>
        <v>1</v>
      </c>
      <c r="DE120" s="966">
        <f t="shared" si="1586"/>
        <v>1650000</v>
      </c>
      <c r="DF120" s="901">
        <f t="shared" si="1587"/>
        <v>0</v>
      </c>
      <c r="DI120" s="958" t="s">
        <v>847</v>
      </c>
      <c r="DJ120" s="1012" t="s">
        <v>487</v>
      </c>
      <c r="DK120" s="1013" t="s">
        <v>147</v>
      </c>
      <c r="DL120" s="1014">
        <f>9+57</f>
        <v>66</v>
      </c>
      <c r="DM120" s="1015">
        <v>24609</v>
      </c>
      <c r="DN120" s="1025">
        <f t="shared" si="1588"/>
        <v>1624194</v>
      </c>
      <c r="DO120" s="1016"/>
      <c r="DP120" s="898">
        <f t="shared" si="1589"/>
        <v>1</v>
      </c>
      <c r="DQ120" s="898">
        <f t="shared" si="1590"/>
        <v>1</v>
      </c>
      <c r="DR120" s="899">
        <f t="shared" si="1591"/>
        <v>1</v>
      </c>
      <c r="DS120" s="899">
        <f t="shared" si="1592"/>
        <v>1</v>
      </c>
      <c r="DT120" s="899">
        <f t="shared" si="1593"/>
        <v>1</v>
      </c>
      <c r="DU120" s="899">
        <f t="shared" si="1594"/>
        <v>1</v>
      </c>
      <c r="DV120" s="966">
        <f t="shared" si="1595"/>
        <v>1624194</v>
      </c>
      <c r="DW120" s="901">
        <f t="shared" si="1596"/>
        <v>0</v>
      </c>
      <c r="DZ120" s="958" t="s">
        <v>847</v>
      </c>
      <c r="EA120" s="1012" t="s">
        <v>487</v>
      </c>
      <c r="EB120" s="1013" t="s">
        <v>147</v>
      </c>
      <c r="EC120" s="1014">
        <f>9+57</f>
        <v>66</v>
      </c>
      <c r="ED120" s="1015">
        <v>14750</v>
      </c>
      <c r="EE120" s="1025">
        <f t="shared" si="1597"/>
        <v>973500</v>
      </c>
      <c r="EF120" s="1016"/>
      <c r="EG120" s="898">
        <f t="shared" si="1598"/>
        <v>1</v>
      </c>
      <c r="EH120" s="898">
        <f t="shared" si="1599"/>
        <v>1</v>
      </c>
      <c r="EI120" s="899">
        <f t="shared" si="1600"/>
        <v>1</v>
      </c>
      <c r="EJ120" s="899">
        <f t="shared" si="1601"/>
        <v>1</v>
      </c>
      <c r="EK120" s="899">
        <f t="shared" si="1602"/>
        <v>1</v>
      </c>
      <c r="EL120" s="899">
        <f t="shared" si="1603"/>
        <v>1</v>
      </c>
      <c r="EM120" s="966">
        <f t="shared" si="1604"/>
        <v>973500</v>
      </c>
      <c r="EN120" s="901">
        <f t="shared" si="1605"/>
        <v>0</v>
      </c>
      <c r="EQ120" s="958" t="s">
        <v>847</v>
      </c>
      <c r="ER120" s="1012" t="s">
        <v>487</v>
      </c>
      <c r="ES120" s="1013" t="s">
        <v>147</v>
      </c>
      <c r="ET120" s="1014">
        <f>9+57</f>
        <v>66</v>
      </c>
      <c r="EU120" s="1015">
        <v>28650</v>
      </c>
      <c r="EV120" s="1025">
        <f t="shared" si="1606"/>
        <v>1890900</v>
      </c>
      <c r="EW120" s="1016"/>
      <c r="EX120" s="898">
        <f t="shared" si="1607"/>
        <v>1</v>
      </c>
      <c r="EY120" s="898">
        <f t="shared" si="1608"/>
        <v>1</v>
      </c>
      <c r="EZ120" s="899">
        <f t="shared" si="1609"/>
        <v>1</v>
      </c>
      <c r="FA120" s="899">
        <f t="shared" si="1610"/>
        <v>1</v>
      </c>
      <c r="FB120" s="899">
        <f t="shared" si="1611"/>
        <v>1</v>
      </c>
      <c r="FC120" s="899">
        <f t="shared" si="1612"/>
        <v>1</v>
      </c>
      <c r="FD120" s="966">
        <f t="shared" si="1613"/>
        <v>1890900</v>
      </c>
      <c r="FE120" s="901">
        <f t="shared" si="1614"/>
        <v>0</v>
      </c>
      <c r="FH120" s="958"/>
      <c r="FI120" s="1012"/>
      <c r="FJ120" s="1013"/>
      <c r="FK120" s="1014"/>
      <c r="FL120" s="1015"/>
      <c r="FM120" s="1025">
        <f t="shared" si="1615"/>
        <v>0</v>
      </c>
      <c r="FN120" s="1016"/>
      <c r="FO120" s="898" t="e">
        <f t="shared" si="1616"/>
        <v>#N/A</v>
      </c>
      <c r="FP120" s="898" t="e">
        <f t="shared" si="1617"/>
        <v>#N/A</v>
      </c>
      <c r="FQ120" s="899" t="e">
        <f t="shared" si="1618"/>
        <v>#N/A</v>
      </c>
      <c r="FR120" s="899">
        <f t="shared" si="1619"/>
        <v>0</v>
      </c>
      <c r="FS120" s="899">
        <f t="shared" si="1620"/>
        <v>0</v>
      </c>
      <c r="FT120" s="899" t="e">
        <f t="shared" si="1621"/>
        <v>#N/A</v>
      </c>
      <c r="FU120" s="966">
        <f t="shared" si="1622"/>
        <v>0</v>
      </c>
      <c r="FV120" s="901">
        <f t="shared" si="1623"/>
        <v>0</v>
      </c>
      <c r="FY120" s="958" t="s">
        <v>847</v>
      </c>
      <c r="FZ120" s="1012" t="s">
        <v>487</v>
      </c>
      <c r="GA120" s="1013" t="s">
        <v>147</v>
      </c>
      <c r="GB120" s="1014">
        <f>9+57</f>
        <v>66</v>
      </c>
      <c r="GC120" s="1043">
        <v>29295</v>
      </c>
      <c r="GD120" s="1025">
        <f t="shared" si="1624"/>
        <v>1933470</v>
      </c>
      <c r="GE120" s="1016"/>
      <c r="GF120" s="898">
        <f t="shared" si="1625"/>
        <v>1</v>
      </c>
      <c r="GG120" s="898">
        <f t="shared" si="1626"/>
        <v>1</v>
      </c>
      <c r="GH120" s="899">
        <f t="shared" si="1627"/>
        <v>1</v>
      </c>
      <c r="GI120" s="899">
        <f t="shared" si="1628"/>
        <v>1</v>
      </c>
      <c r="GJ120" s="899">
        <f t="shared" si="1629"/>
        <v>1</v>
      </c>
      <c r="GK120" s="899">
        <f t="shared" si="1630"/>
        <v>1</v>
      </c>
      <c r="GL120" s="966">
        <f t="shared" si="1631"/>
        <v>1933470</v>
      </c>
      <c r="GM120" s="901">
        <f t="shared" si="1632"/>
        <v>0</v>
      </c>
      <c r="GP120" s="958" t="s">
        <v>847</v>
      </c>
      <c r="GQ120" s="1012" t="s">
        <v>487</v>
      </c>
      <c r="GR120" s="1013" t="s">
        <v>147</v>
      </c>
      <c r="GS120" s="1014">
        <f>9+57</f>
        <v>66</v>
      </c>
      <c r="GT120" s="1015">
        <v>28700</v>
      </c>
      <c r="GU120" s="1025">
        <f t="shared" si="1633"/>
        <v>1894200</v>
      </c>
      <c r="GV120" s="1016"/>
      <c r="GW120" s="898">
        <f t="shared" si="1634"/>
        <v>1</v>
      </c>
      <c r="GX120" s="898">
        <f t="shared" si="1635"/>
        <v>1</v>
      </c>
      <c r="GY120" s="899">
        <f t="shared" si="1636"/>
        <v>1</v>
      </c>
      <c r="GZ120" s="899">
        <f t="shared" si="1637"/>
        <v>1</v>
      </c>
      <c r="HA120" s="899">
        <f t="shared" si="1638"/>
        <v>1</v>
      </c>
      <c r="HB120" s="899">
        <f t="shared" si="1639"/>
        <v>1</v>
      </c>
      <c r="HC120" s="966">
        <f t="shared" si="1640"/>
        <v>1894200</v>
      </c>
      <c r="HD120" s="901">
        <f t="shared" si="1641"/>
        <v>0</v>
      </c>
      <c r="HG120" s="958" t="s">
        <v>847</v>
      </c>
      <c r="HH120" s="1012" t="s">
        <v>487</v>
      </c>
      <c r="HI120" s="1013" t="s">
        <v>147</v>
      </c>
      <c r="HJ120" s="1014">
        <f>9+57</f>
        <v>66</v>
      </c>
      <c r="HK120" s="1015">
        <v>19255</v>
      </c>
      <c r="HL120" s="1025">
        <f t="shared" si="1642"/>
        <v>1270830</v>
      </c>
      <c r="HM120" s="1016"/>
      <c r="HN120" s="898">
        <f t="shared" si="1643"/>
        <v>1</v>
      </c>
      <c r="HO120" s="898">
        <f t="shared" si="1644"/>
        <v>1</v>
      </c>
      <c r="HP120" s="899">
        <f t="shared" si="1645"/>
        <v>1</v>
      </c>
      <c r="HQ120" s="899">
        <f t="shared" si="1646"/>
        <v>1</v>
      </c>
      <c r="HR120" s="899">
        <f t="shared" si="1647"/>
        <v>1</v>
      </c>
      <c r="HS120" s="899">
        <f t="shared" si="1648"/>
        <v>1</v>
      </c>
      <c r="HT120" s="966">
        <f t="shared" si="1649"/>
        <v>1270830</v>
      </c>
      <c r="HU120" s="901">
        <f t="shared" si="1650"/>
        <v>0</v>
      </c>
      <c r="HX120" s="958" t="s">
        <v>847</v>
      </c>
      <c r="HY120" s="1012" t="s">
        <v>487</v>
      </c>
      <c r="HZ120" s="1013" t="s">
        <v>147</v>
      </c>
      <c r="IA120" s="1014">
        <f>9+57</f>
        <v>66</v>
      </c>
      <c r="IB120" s="1020">
        <v>24000</v>
      </c>
      <c r="IC120" s="1027">
        <f t="shared" si="1651"/>
        <v>1584000</v>
      </c>
      <c r="ID120" s="1016"/>
      <c r="IE120" s="898">
        <f t="shared" si="1652"/>
        <v>1</v>
      </c>
      <c r="IF120" s="898">
        <f t="shared" si="1653"/>
        <v>1</v>
      </c>
      <c r="IG120" s="899">
        <f t="shared" si="1654"/>
        <v>1</v>
      </c>
      <c r="IH120" s="899">
        <f t="shared" si="1655"/>
        <v>1</v>
      </c>
      <c r="II120" s="899">
        <f t="shared" si="1656"/>
        <v>1</v>
      </c>
      <c r="IJ120" s="899">
        <f t="shared" si="1657"/>
        <v>1</v>
      </c>
      <c r="IK120" s="966">
        <f t="shared" si="1658"/>
        <v>1584000</v>
      </c>
      <c r="IL120" s="901">
        <f t="shared" si="1659"/>
        <v>0</v>
      </c>
      <c r="IO120" s="958" t="s">
        <v>847</v>
      </c>
      <c r="IP120" s="1012" t="s">
        <v>487</v>
      </c>
      <c r="IQ120" s="1013" t="s">
        <v>147</v>
      </c>
      <c r="IR120" s="1014">
        <f>9+57</f>
        <v>66</v>
      </c>
      <c r="IS120" s="1015">
        <v>18402</v>
      </c>
      <c r="IT120" s="1025">
        <f t="shared" si="1660"/>
        <v>1214532</v>
      </c>
      <c r="IU120" s="1016"/>
      <c r="IV120" s="898">
        <f t="shared" si="1661"/>
        <v>1</v>
      </c>
      <c r="IW120" s="898">
        <f t="shared" si="1662"/>
        <v>1</v>
      </c>
      <c r="IX120" s="899">
        <f t="shared" si="1663"/>
        <v>1</v>
      </c>
      <c r="IY120" s="899">
        <f t="shared" si="1664"/>
        <v>1</v>
      </c>
      <c r="IZ120" s="899">
        <f t="shared" si="1665"/>
        <v>1</v>
      </c>
      <c r="JA120" s="899">
        <f t="shared" si="1666"/>
        <v>1</v>
      </c>
      <c r="JB120" s="966">
        <f t="shared" si="1667"/>
        <v>1214532</v>
      </c>
      <c r="JC120" s="901">
        <f t="shared" si="1668"/>
        <v>0</v>
      </c>
      <c r="JF120" s="958" t="s">
        <v>847</v>
      </c>
      <c r="JG120" s="1012" t="s">
        <v>487</v>
      </c>
      <c r="JH120" s="1013" t="s">
        <v>147</v>
      </c>
      <c r="JI120" s="1014">
        <f>9+57</f>
        <v>66</v>
      </c>
      <c r="JJ120" s="1015">
        <v>17000</v>
      </c>
      <c r="JK120" s="1025">
        <f t="shared" si="1669"/>
        <v>1122000</v>
      </c>
      <c r="JL120" s="1016"/>
      <c r="JM120" s="898">
        <f t="shared" si="1670"/>
        <v>1</v>
      </c>
      <c r="JN120" s="898">
        <f t="shared" si="1671"/>
        <v>1</v>
      </c>
      <c r="JO120" s="899">
        <f t="shared" si="1672"/>
        <v>1</v>
      </c>
      <c r="JP120" s="899">
        <f t="shared" si="1673"/>
        <v>1</v>
      </c>
      <c r="JQ120" s="899">
        <f t="shared" si="1674"/>
        <v>1</v>
      </c>
      <c r="JR120" s="899">
        <f t="shared" si="1675"/>
        <v>1</v>
      </c>
      <c r="JS120" s="966">
        <f t="shared" si="1676"/>
        <v>1122000</v>
      </c>
      <c r="JT120" s="901">
        <f t="shared" si="1677"/>
        <v>0</v>
      </c>
      <c r="JW120" s="958" t="s">
        <v>847</v>
      </c>
      <c r="JX120" s="1012" t="s">
        <v>487</v>
      </c>
      <c r="JY120" s="1013" t="s">
        <v>147</v>
      </c>
      <c r="JZ120" s="1014">
        <f>9+57</f>
        <v>66</v>
      </c>
      <c r="KA120" s="1015">
        <v>34883.941350000001</v>
      </c>
      <c r="KB120" s="1025">
        <f t="shared" si="1678"/>
        <v>2302340</v>
      </c>
      <c r="KC120" s="1016"/>
      <c r="KD120" s="898">
        <f t="shared" si="1679"/>
        <v>1</v>
      </c>
      <c r="KE120" s="898">
        <f t="shared" si="1680"/>
        <v>1</v>
      </c>
      <c r="KF120" s="899">
        <f t="shared" si="1681"/>
        <v>1</v>
      </c>
      <c r="KG120" s="899">
        <f t="shared" si="1682"/>
        <v>1</v>
      </c>
      <c r="KH120" s="899">
        <f t="shared" si="1683"/>
        <v>1</v>
      </c>
      <c r="KI120" s="899">
        <f t="shared" si="1684"/>
        <v>1</v>
      </c>
      <c r="KJ120" s="966">
        <f t="shared" si="1685"/>
        <v>2302340</v>
      </c>
      <c r="KK120" s="901">
        <f t="shared" si="1686"/>
        <v>0</v>
      </c>
      <c r="KN120" s="958" t="s">
        <v>847</v>
      </c>
      <c r="KO120" s="1012" t="s">
        <v>487</v>
      </c>
      <c r="KP120" s="1013" t="s">
        <v>147</v>
      </c>
      <c r="KQ120" s="1014">
        <f>9+57</f>
        <v>66</v>
      </c>
      <c r="KR120" s="1015">
        <v>26500</v>
      </c>
      <c r="KS120" s="1025">
        <f t="shared" si="1687"/>
        <v>1749000</v>
      </c>
      <c r="KT120" s="1016"/>
      <c r="KU120" s="898">
        <f t="shared" si="1688"/>
        <v>1</v>
      </c>
      <c r="KV120" s="898">
        <f t="shared" si="1689"/>
        <v>1</v>
      </c>
      <c r="KW120" s="899">
        <f t="shared" si="1690"/>
        <v>1</v>
      </c>
      <c r="KX120" s="899">
        <f t="shared" si="1691"/>
        <v>1</v>
      </c>
      <c r="KY120" s="899">
        <f t="shared" si="1692"/>
        <v>1</v>
      </c>
      <c r="KZ120" s="899">
        <f t="shared" si="1693"/>
        <v>1</v>
      </c>
      <c r="LA120" s="966">
        <f t="shared" si="1694"/>
        <v>1749000</v>
      </c>
      <c r="LB120" s="901">
        <f t="shared" si="1695"/>
        <v>0</v>
      </c>
      <c r="LE120" s="958" t="s">
        <v>847</v>
      </c>
      <c r="LF120" s="1012" t="s">
        <v>487</v>
      </c>
      <c r="LG120" s="1013" t="s">
        <v>147</v>
      </c>
      <c r="LH120" s="1014">
        <f>9+57</f>
        <v>66</v>
      </c>
      <c r="LI120" s="1021">
        <v>31904</v>
      </c>
      <c r="LJ120" s="1028">
        <f t="shared" si="1696"/>
        <v>2105664</v>
      </c>
      <c r="LK120" s="1016"/>
      <c r="LL120" s="898">
        <f t="shared" si="1697"/>
        <v>1</v>
      </c>
      <c r="LM120" s="898">
        <f t="shared" si="1698"/>
        <v>1</v>
      </c>
      <c r="LN120" s="899">
        <f t="shared" si="1699"/>
        <v>1</v>
      </c>
      <c r="LO120" s="899">
        <f t="shared" si="1700"/>
        <v>1</v>
      </c>
      <c r="LP120" s="899">
        <f t="shared" si="1701"/>
        <v>1</v>
      </c>
      <c r="LQ120" s="899">
        <f t="shared" si="1702"/>
        <v>1</v>
      </c>
      <c r="LR120" s="966">
        <f t="shared" si="1703"/>
        <v>2105664</v>
      </c>
      <c r="LS120" s="901">
        <f t="shared" si="1704"/>
        <v>0</v>
      </c>
      <c r="LV120" s="958" t="s">
        <v>847</v>
      </c>
      <c r="LW120" s="1012" t="s">
        <v>487</v>
      </c>
      <c r="LX120" s="1013" t="s">
        <v>147</v>
      </c>
      <c r="LY120" s="1014">
        <f>9+57</f>
        <v>66</v>
      </c>
      <c r="LZ120" s="1015">
        <v>7475</v>
      </c>
      <c r="MA120" s="1025">
        <f t="shared" si="1705"/>
        <v>493350</v>
      </c>
      <c r="MB120" s="1016"/>
      <c r="MC120" s="898">
        <f t="shared" si="1706"/>
        <v>1</v>
      </c>
      <c r="MD120" s="898">
        <f t="shared" si="1707"/>
        <v>1</v>
      </c>
      <c r="ME120" s="899">
        <f t="shared" si="1708"/>
        <v>1</v>
      </c>
      <c r="MF120" s="899">
        <f t="shared" si="1709"/>
        <v>1</v>
      </c>
      <c r="MG120" s="899">
        <f t="shared" si="1710"/>
        <v>1</v>
      </c>
      <c r="MH120" s="899">
        <f t="shared" si="1711"/>
        <v>1</v>
      </c>
      <c r="MI120" s="966">
        <f t="shared" si="1712"/>
        <v>493350</v>
      </c>
      <c r="MJ120" s="901">
        <f t="shared" si="1713"/>
        <v>0</v>
      </c>
      <c r="MM120" s="958" t="s">
        <v>847</v>
      </c>
      <c r="MN120" s="1012" t="s">
        <v>487</v>
      </c>
      <c r="MO120" s="1013" t="s">
        <v>147</v>
      </c>
      <c r="MP120" s="1014">
        <f>9+57</f>
        <v>66</v>
      </c>
      <c r="MQ120" s="1015">
        <v>37000</v>
      </c>
      <c r="MR120" s="1025">
        <f t="shared" si="1714"/>
        <v>2442000</v>
      </c>
      <c r="MS120" s="1016"/>
      <c r="MT120" s="898">
        <f t="shared" si="1715"/>
        <v>1</v>
      </c>
      <c r="MU120" s="898">
        <f t="shared" si="1716"/>
        <v>1</v>
      </c>
      <c r="MV120" s="899">
        <f t="shared" si="1717"/>
        <v>1</v>
      </c>
      <c r="MW120" s="899">
        <f t="shared" si="1718"/>
        <v>1</v>
      </c>
      <c r="MX120" s="899">
        <f t="shared" si="1719"/>
        <v>1</v>
      </c>
      <c r="MY120" s="899">
        <f t="shared" si="1720"/>
        <v>1</v>
      </c>
      <c r="MZ120" s="966">
        <f t="shared" si="1721"/>
        <v>2442000</v>
      </c>
      <c r="NA120" s="901">
        <f t="shared" si="1722"/>
        <v>0</v>
      </c>
      <c r="ND120" s="975" t="s">
        <v>847</v>
      </c>
      <c r="NE120" s="976" t="s">
        <v>487</v>
      </c>
      <c r="NF120" s="977" t="s">
        <v>147</v>
      </c>
      <c r="NG120" s="978">
        <f>9+57</f>
        <v>66</v>
      </c>
      <c r="NH120" s="979">
        <v>10472.219999999999</v>
      </c>
      <c r="NI120" s="980">
        <v>691167</v>
      </c>
      <c r="NJ120" s="1016"/>
      <c r="NK120" s="898">
        <f t="shared" si="1723"/>
        <v>1</v>
      </c>
      <c r="NL120" s="898">
        <f t="shared" si="1724"/>
        <v>1</v>
      </c>
      <c r="NM120" s="899">
        <f t="shared" si="1725"/>
        <v>1</v>
      </c>
      <c r="NN120" s="899">
        <f t="shared" si="1726"/>
        <v>1</v>
      </c>
      <c r="NO120" s="899">
        <f t="shared" si="1727"/>
        <v>1</v>
      </c>
      <c r="NP120" s="899">
        <f t="shared" si="1728"/>
        <v>1</v>
      </c>
      <c r="NQ120" s="966">
        <f t="shared" si="1729"/>
        <v>691167</v>
      </c>
      <c r="NR120" s="901">
        <f t="shared" si="1730"/>
        <v>0</v>
      </c>
      <c r="NU120" s="981" t="s">
        <v>847</v>
      </c>
      <c r="NV120" s="982" t="s">
        <v>487</v>
      </c>
      <c r="NW120" s="983" t="s">
        <v>147</v>
      </c>
      <c r="NX120" s="984">
        <f>9+57</f>
        <v>66</v>
      </c>
      <c r="NY120" s="1022">
        <v>10578</v>
      </c>
      <c r="NZ120" s="986">
        <f t="shared" si="1731"/>
        <v>698148</v>
      </c>
      <c r="OA120" s="1016"/>
      <c r="OB120" s="898">
        <f t="shared" si="1732"/>
        <v>1</v>
      </c>
      <c r="OC120" s="898">
        <f t="shared" si="1733"/>
        <v>1</v>
      </c>
      <c r="OD120" s="899">
        <f t="shared" si="1734"/>
        <v>1</v>
      </c>
      <c r="OE120" s="899">
        <f t="shared" si="1735"/>
        <v>1</v>
      </c>
      <c r="OF120" s="899">
        <f t="shared" si="1736"/>
        <v>1</v>
      </c>
      <c r="OG120" s="899">
        <f t="shared" si="1737"/>
        <v>1</v>
      </c>
      <c r="OH120" s="966">
        <f t="shared" si="1738"/>
        <v>698148</v>
      </c>
      <c r="OI120" s="901">
        <f t="shared" si="1739"/>
        <v>0</v>
      </c>
      <c r="OL120" s="958" t="s">
        <v>847</v>
      </c>
      <c r="OM120" s="1012" t="s">
        <v>487</v>
      </c>
      <c r="ON120" s="1013" t="s">
        <v>147</v>
      </c>
      <c r="OO120" s="1014">
        <f>9+57</f>
        <v>66</v>
      </c>
      <c r="OP120" s="1015">
        <v>41884</v>
      </c>
      <c r="OQ120" s="1025">
        <f t="shared" si="1740"/>
        <v>2764344</v>
      </c>
      <c r="OR120" s="1016"/>
      <c r="OS120" s="898">
        <f t="shared" si="1741"/>
        <v>1</v>
      </c>
      <c r="OT120" s="898">
        <f t="shared" si="1742"/>
        <v>1</v>
      </c>
      <c r="OU120" s="899">
        <f t="shared" si="1743"/>
        <v>1</v>
      </c>
      <c r="OV120" s="899">
        <f t="shared" si="1744"/>
        <v>1</v>
      </c>
      <c r="OW120" s="899">
        <f t="shared" si="1745"/>
        <v>1</v>
      </c>
      <c r="OX120" s="899">
        <f t="shared" si="1746"/>
        <v>1</v>
      </c>
      <c r="OY120" s="966">
        <f t="shared" si="1747"/>
        <v>2764344</v>
      </c>
      <c r="OZ120" s="901">
        <f t="shared" si="1748"/>
        <v>0</v>
      </c>
      <c r="PC120" s="958" t="s">
        <v>847</v>
      </c>
      <c r="PD120" s="1012" t="s">
        <v>487</v>
      </c>
      <c r="PE120" s="1013" t="s">
        <v>147</v>
      </c>
      <c r="PF120" s="1014">
        <v>66</v>
      </c>
      <c r="PG120" s="1059">
        <v>19013</v>
      </c>
      <c r="PH120" s="1029">
        <v>1254858</v>
      </c>
      <c r="PI120" s="1024"/>
      <c r="PJ120" s="898">
        <f t="shared" si="1749"/>
        <v>1</v>
      </c>
      <c r="PK120" s="898">
        <f t="shared" si="1750"/>
        <v>1</v>
      </c>
      <c r="PL120" s="899">
        <f t="shared" si="1751"/>
        <v>1</v>
      </c>
      <c r="PM120" s="899">
        <f t="shared" si="1752"/>
        <v>1</v>
      </c>
      <c r="PN120" s="899">
        <f t="shared" si="1753"/>
        <v>1</v>
      </c>
      <c r="PO120" s="899">
        <f t="shared" si="1754"/>
        <v>1</v>
      </c>
      <c r="PP120" s="966">
        <f t="shared" si="1755"/>
        <v>1254858</v>
      </c>
      <c r="PQ120" s="901">
        <f t="shared" si="1756"/>
        <v>0</v>
      </c>
      <c r="PT120" s="958" t="s">
        <v>847</v>
      </c>
      <c r="PU120" s="1012" t="s">
        <v>487</v>
      </c>
      <c r="PV120" s="1013" t="s">
        <v>147</v>
      </c>
      <c r="PW120" s="1014">
        <f>9+57</f>
        <v>66</v>
      </c>
      <c r="PX120" s="1015">
        <v>28625</v>
      </c>
      <c r="PY120" s="1025">
        <f t="shared" si="1757"/>
        <v>1889250</v>
      </c>
      <c r="PZ120" s="1016"/>
      <c r="QA120" s="898">
        <f t="shared" si="1758"/>
        <v>1</v>
      </c>
      <c r="QB120" s="898">
        <f t="shared" si="1759"/>
        <v>1</v>
      </c>
      <c r="QC120" s="899">
        <f t="shared" si="1760"/>
        <v>1</v>
      </c>
      <c r="QD120" s="899">
        <f t="shared" si="1761"/>
        <v>1</v>
      </c>
      <c r="QE120" s="899">
        <f t="shared" si="1762"/>
        <v>1</v>
      </c>
      <c r="QF120" s="899">
        <f t="shared" si="1763"/>
        <v>1</v>
      </c>
      <c r="QG120" s="966">
        <f t="shared" si="1764"/>
        <v>1889250</v>
      </c>
      <c r="QH120" s="901">
        <f t="shared" si="1765"/>
        <v>0</v>
      </c>
      <c r="QK120" s="958" t="s">
        <v>847</v>
      </c>
      <c r="QL120" s="1012" t="s">
        <v>487</v>
      </c>
      <c r="QM120" s="1013" t="s">
        <v>147</v>
      </c>
      <c r="QN120" s="1014">
        <f>9+57</f>
        <v>66</v>
      </c>
      <c r="QO120" s="1021">
        <v>32063.519999999997</v>
      </c>
      <c r="QP120" s="1028">
        <f t="shared" si="1766"/>
        <v>2116192</v>
      </c>
      <c r="QQ120" s="1016"/>
      <c r="QR120" s="898">
        <f t="shared" si="1767"/>
        <v>1</v>
      </c>
      <c r="QS120" s="898">
        <f t="shared" si="1768"/>
        <v>1</v>
      </c>
      <c r="QT120" s="899">
        <f t="shared" si="1769"/>
        <v>1</v>
      </c>
      <c r="QU120" s="899">
        <f t="shared" si="1770"/>
        <v>1</v>
      </c>
      <c r="QV120" s="899">
        <f t="shared" si="1771"/>
        <v>1</v>
      </c>
      <c r="QW120" s="899">
        <f t="shared" si="1772"/>
        <v>1</v>
      </c>
      <c r="QX120" s="966">
        <f t="shared" si="1773"/>
        <v>2116192</v>
      </c>
      <c r="QY120" s="901">
        <f t="shared" si="1774"/>
        <v>0</v>
      </c>
      <c r="RB120" s="405"/>
      <c r="RC120" s="406"/>
      <c r="RD120" s="407"/>
      <c r="RE120" s="408"/>
      <c r="RF120" s="409"/>
      <c r="RG120" s="410"/>
      <c r="RH120" s="410"/>
      <c r="RI120" s="898"/>
      <c r="RJ120" s="898"/>
      <c r="RK120" s="934"/>
      <c r="RL120" s="934"/>
      <c r="RM120" s="934"/>
      <c r="RN120" s="934"/>
      <c r="RO120" s="935"/>
      <c r="RP120" s="936"/>
      <c r="RS120" s="405"/>
      <c r="RT120" s="406"/>
      <c r="RU120" s="407"/>
      <c r="RV120" s="408"/>
      <c r="RW120" s="409"/>
      <c r="RX120" s="410"/>
      <c r="RY120" s="410"/>
      <c r="RZ120" s="898"/>
      <c r="SA120" s="898"/>
      <c r="SB120" s="934"/>
      <c r="SC120" s="934"/>
      <c r="SD120" s="934"/>
      <c r="SE120" s="934"/>
      <c r="SF120" s="935"/>
      <c r="SG120" s="936"/>
      <c r="SJ120" s="405"/>
      <c r="SK120" s="406"/>
      <c r="SL120" s="407"/>
      <c r="SM120" s="408"/>
      <c r="SN120" s="409"/>
      <c r="SO120" s="410"/>
      <c r="SP120" s="410"/>
      <c r="SQ120" s="898"/>
      <c r="SR120" s="898"/>
      <c r="SS120" s="934"/>
      <c r="ST120" s="934"/>
      <c r="SU120" s="934"/>
      <c r="SV120" s="934"/>
      <c r="SW120" s="935"/>
      <c r="SX120" s="936"/>
    </row>
    <row r="121" spans="2:518" ht="59.25" customHeight="1" thickTop="1" thickBot="1">
      <c r="B121" s="958" t="s">
        <v>848</v>
      </c>
      <c r="C121" s="1118" t="s">
        <v>488</v>
      </c>
      <c r="D121" s="1068" t="s">
        <v>147</v>
      </c>
      <c r="E121" s="1069">
        <v>2</v>
      </c>
      <c r="F121" s="1033"/>
      <c r="G121" s="1025">
        <f t="shared" si="1533"/>
        <v>0</v>
      </c>
      <c r="H121" s="964"/>
      <c r="K121" s="958" t="s">
        <v>848</v>
      </c>
      <c r="L121" s="1118" t="s">
        <v>488</v>
      </c>
      <c r="M121" s="1068" t="s">
        <v>147</v>
      </c>
      <c r="N121" s="1069">
        <v>2</v>
      </c>
      <c r="O121" s="1070">
        <v>14938</v>
      </c>
      <c r="P121" s="1025">
        <f t="shared" si="1534"/>
        <v>29876</v>
      </c>
      <c r="Q121" s="964"/>
      <c r="R121" s="898">
        <f t="shared" si="1535"/>
        <v>1</v>
      </c>
      <c r="S121" s="898">
        <f t="shared" si="1536"/>
        <v>1</v>
      </c>
      <c r="T121" s="899">
        <f t="shared" si="1537"/>
        <v>1</v>
      </c>
      <c r="U121" s="899">
        <f t="shared" si="1538"/>
        <v>1</v>
      </c>
      <c r="V121" s="899">
        <f t="shared" si="1539"/>
        <v>1</v>
      </c>
      <c r="W121" s="899">
        <f t="shared" si="1540"/>
        <v>1</v>
      </c>
      <c r="X121" s="966">
        <f t="shared" si="1541"/>
        <v>29876</v>
      </c>
      <c r="Y121" s="901">
        <f t="shared" si="1542"/>
        <v>0</v>
      </c>
      <c r="Z121" s="872"/>
      <c r="AA121" s="872"/>
      <c r="AB121" s="958" t="s">
        <v>848</v>
      </c>
      <c r="AC121" s="1118" t="s">
        <v>488</v>
      </c>
      <c r="AD121" s="1068" t="s">
        <v>147</v>
      </c>
      <c r="AE121" s="1069">
        <v>2</v>
      </c>
      <c r="AF121" s="1033">
        <v>36000</v>
      </c>
      <c r="AG121" s="1025">
        <f t="shared" si="1543"/>
        <v>72000</v>
      </c>
      <c r="AH121" s="964"/>
      <c r="AI121" s="898">
        <f t="shared" si="1544"/>
        <v>1</v>
      </c>
      <c r="AJ121" s="898">
        <f t="shared" si="1545"/>
        <v>1</v>
      </c>
      <c r="AK121" s="899">
        <f t="shared" si="1546"/>
        <v>1</v>
      </c>
      <c r="AL121" s="899">
        <f t="shared" si="1547"/>
        <v>1</v>
      </c>
      <c r="AM121" s="899">
        <f t="shared" si="1548"/>
        <v>1</v>
      </c>
      <c r="AN121" s="899">
        <f t="shared" si="1549"/>
        <v>1</v>
      </c>
      <c r="AO121" s="966">
        <f t="shared" si="1550"/>
        <v>72000</v>
      </c>
      <c r="AP121" s="901">
        <f t="shared" si="1551"/>
        <v>0</v>
      </c>
      <c r="AQ121" s="872"/>
      <c r="AR121" s="872"/>
      <c r="AS121" s="958" t="s">
        <v>848</v>
      </c>
      <c r="AT121" s="1119" t="s">
        <v>488</v>
      </c>
      <c r="AU121" s="1068" t="s">
        <v>147</v>
      </c>
      <c r="AV121" s="1069">
        <v>2</v>
      </c>
      <c r="AW121" s="1036">
        <v>38000</v>
      </c>
      <c r="AX121" s="1026">
        <f t="shared" si="1552"/>
        <v>76000</v>
      </c>
      <c r="AY121" s="964"/>
      <c r="AZ121" s="898">
        <f t="shared" si="1553"/>
        <v>1</v>
      </c>
      <c r="BA121" s="898">
        <f t="shared" si="1554"/>
        <v>1</v>
      </c>
      <c r="BB121" s="899">
        <f t="shared" si="1555"/>
        <v>1</v>
      </c>
      <c r="BC121" s="899">
        <f t="shared" si="1556"/>
        <v>1</v>
      </c>
      <c r="BD121" s="899">
        <f t="shared" si="1557"/>
        <v>1</v>
      </c>
      <c r="BE121" s="899">
        <f t="shared" si="1558"/>
        <v>1</v>
      </c>
      <c r="BF121" s="966">
        <f t="shared" si="1559"/>
        <v>76000</v>
      </c>
      <c r="BG121" s="901">
        <f t="shared" si="1560"/>
        <v>0</v>
      </c>
      <c r="BJ121" s="958" t="s">
        <v>848</v>
      </c>
      <c r="BK121" s="1118" t="s">
        <v>488</v>
      </c>
      <c r="BL121" s="1068" t="s">
        <v>147</v>
      </c>
      <c r="BM121" s="1069">
        <v>2</v>
      </c>
      <c r="BN121" s="1033">
        <v>22850</v>
      </c>
      <c r="BO121" s="1025">
        <f t="shared" si="1561"/>
        <v>45700</v>
      </c>
      <c r="BP121" s="964"/>
      <c r="BQ121" s="898">
        <f t="shared" si="1562"/>
        <v>1</v>
      </c>
      <c r="BR121" s="898">
        <f t="shared" si="1563"/>
        <v>1</v>
      </c>
      <c r="BS121" s="899">
        <f t="shared" si="1564"/>
        <v>1</v>
      </c>
      <c r="BT121" s="899">
        <f t="shared" si="1565"/>
        <v>1</v>
      </c>
      <c r="BU121" s="899">
        <f t="shared" si="1566"/>
        <v>1</v>
      </c>
      <c r="BV121" s="899">
        <f t="shared" si="1567"/>
        <v>1</v>
      </c>
      <c r="BW121" s="966">
        <f t="shared" si="1568"/>
        <v>45700</v>
      </c>
      <c r="BX121" s="901">
        <f t="shared" si="1569"/>
        <v>0</v>
      </c>
      <c r="CA121" s="958" t="s">
        <v>848</v>
      </c>
      <c r="CB121" s="1118" t="s">
        <v>488</v>
      </c>
      <c r="CC121" s="1068" t="s">
        <v>147</v>
      </c>
      <c r="CD121" s="1069">
        <v>2</v>
      </c>
      <c r="CE121" s="1033">
        <v>14549</v>
      </c>
      <c r="CF121" s="1025">
        <f t="shared" si="1570"/>
        <v>29098</v>
      </c>
      <c r="CG121" s="964"/>
      <c r="CH121" s="898">
        <f t="shared" si="1571"/>
        <v>1</v>
      </c>
      <c r="CI121" s="898">
        <f t="shared" si="1572"/>
        <v>1</v>
      </c>
      <c r="CJ121" s="899">
        <f t="shared" si="1573"/>
        <v>1</v>
      </c>
      <c r="CK121" s="899">
        <f t="shared" si="1574"/>
        <v>1</v>
      </c>
      <c r="CL121" s="899">
        <f t="shared" si="1575"/>
        <v>1</v>
      </c>
      <c r="CM121" s="899">
        <f t="shared" si="1576"/>
        <v>1</v>
      </c>
      <c r="CN121" s="966">
        <f t="shared" si="1577"/>
        <v>29098</v>
      </c>
      <c r="CO121" s="901">
        <f t="shared" si="1578"/>
        <v>0</v>
      </c>
      <c r="CR121" s="958" t="s">
        <v>848</v>
      </c>
      <c r="CS121" s="1118" t="s">
        <v>488</v>
      </c>
      <c r="CT121" s="1068" t="s">
        <v>147</v>
      </c>
      <c r="CU121" s="1069">
        <v>2</v>
      </c>
      <c r="CV121" s="1033">
        <v>18000</v>
      </c>
      <c r="CW121" s="1025">
        <f t="shared" si="1579"/>
        <v>36000</v>
      </c>
      <c r="CX121" s="964"/>
      <c r="CY121" s="898">
        <f t="shared" si="1580"/>
        <v>1</v>
      </c>
      <c r="CZ121" s="898">
        <f t="shared" si="1581"/>
        <v>1</v>
      </c>
      <c r="DA121" s="899">
        <f t="shared" si="1582"/>
        <v>1</v>
      </c>
      <c r="DB121" s="899">
        <f t="shared" si="1583"/>
        <v>1</v>
      </c>
      <c r="DC121" s="899">
        <f t="shared" si="1584"/>
        <v>1</v>
      </c>
      <c r="DD121" s="899">
        <f t="shared" si="1585"/>
        <v>1</v>
      </c>
      <c r="DE121" s="966">
        <f t="shared" si="1586"/>
        <v>36000</v>
      </c>
      <c r="DF121" s="901">
        <f t="shared" si="1587"/>
        <v>0</v>
      </c>
      <c r="DI121" s="958" t="s">
        <v>848</v>
      </c>
      <c r="DJ121" s="1118" t="s">
        <v>488</v>
      </c>
      <c r="DK121" s="1068" t="s">
        <v>147</v>
      </c>
      <c r="DL121" s="1069">
        <v>2</v>
      </c>
      <c r="DM121" s="1033">
        <v>120368</v>
      </c>
      <c r="DN121" s="1025">
        <f t="shared" si="1588"/>
        <v>240736</v>
      </c>
      <c r="DO121" s="964"/>
      <c r="DP121" s="898">
        <f t="shared" si="1589"/>
        <v>1</v>
      </c>
      <c r="DQ121" s="898">
        <f t="shared" si="1590"/>
        <v>1</v>
      </c>
      <c r="DR121" s="899">
        <f t="shared" si="1591"/>
        <v>1</v>
      </c>
      <c r="DS121" s="899">
        <f t="shared" si="1592"/>
        <v>1</v>
      </c>
      <c r="DT121" s="899">
        <f t="shared" si="1593"/>
        <v>1</v>
      </c>
      <c r="DU121" s="899">
        <f t="shared" si="1594"/>
        <v>1</v>
      </c>
      <c r="DV121" s="966">
        <f t="shared" si="1595"/>
        <v>240736</v>
      </c>
      <c r="DW121" s="901">
        <f t="shared" si="1596"/>
        <v>0</v>
      </c>
      <c r="DZ121" s="958" t="s">
        <v>848</v>
      </c>
      <c r="EA121" s="1118" t="s">
        <v>488</v>
      </c>
      <c r="EB121" s="1068" t="s">
        <v>147</v>
      </c>
      <c r="EC121" s="1069">
        <v>2</v>
      </c>
      <c r="ED121" s="1033">
        <v>13200</v>
      </c>
      <c r="EE121" s="1025">
        <f t="shared" si="1597"/>
        <v>26400</v>
      </c>
      <c r="EF121" s="964"/>
      <c r="EG121" s="898">
        <f t="shared" si="1598"/>
        <v>1</v>
      </c>
      <c r="EH121" s="898">
        <f t="shared" si="1599"/>
        <v>1</v>
      </c>
      <c r="EI121" s="899">
        <f t="shared" si="1600"/>
        <v>1</v>
      </c>
      <c r="EJ121" s="899">
        <f t="shared" si="1601"/>
        <v>1</v>
      </c>
      <c r="EK121" s="899">
        <f t="shared" si="1602"/>
        <v>1</v>
      </c>
      <c r="EL121" s="899">
        <f t="shared" si="1603"/>
        <v>1</v>
      </c>
      <c r="EM121" s="966">
        <f t="shared" si="1604"/>
        <v>26400</v>
      </c>
      <c r="EN121" s="901">
        <f t="shared" si="1605"/>
        <v>0</v>
      </c>
      <c r="EQ121" s="958" t="s">
        <v>848</v>
      </c>
      <c r="ER121" s="1118" t="s">
        <v>488</v>
      </c>
      <c r="ES121" s="1068" t="s">
        <v>147</v>
      </c>
      <c r="ET121" s="1069">
        <v>2</v>
      </c>
      <c r="EU121" s="1033">
        <v>14600</v>
      </c>
      <c r="EV121" s="1025">
        <f t="shared" si="1606"/>
        <v>29200</v>
      </c>
      <c r="EW121" s="964"/>
      <c r="EX121" s="898">
        <f t="shared" si="1607"/>
        <v>1</v>
      </c>
      <c r="EY121" s="898">
        <f t="shared" si="1608"/>
        <v>1</v>
      </c>
      <c r="EZ121" s="899">
        <f t="shared" si="1609"/>
        <v>1</v>
      </c>
      <c r="FA121" s="899">
        <f t="shared" si="1610"/>
        <v>1</v>
      </c>
      <c r="FB121" s="899">
        <f t="shared" si="1611"/>
        <v>1</v>
      </c>
      <c r="FC121" s="899">
        <f t="shared" si="1612"/>
        <v>1</v>
      </c>
      <c r="FD121" s="966">
        <f t="shared" si="1613"/>
        <v>29200</v>
      </c>
      <c r="FE121" s="901">
        <f t="shared" si="1614"/>
        <v>0</v>
      </c>
      <c r="FH121" s="958"/>
      <c r="FI121" s="1118"/>
      <c r="FJ121" s="1068"/>
      <c r="FK121" s="1069"/>
      <c r="FL121" s="1033"/>
      <c r="FM121" s="1025">
        <f t="shared" si="1615"/>
        <v>0</v>
      </c>
      <c r="FN121" s="964"/>
      <c r="FO121" s="898" t="e">
        <f t="shared" si="1616"/>
        <v>#N/A</v>
      </c>
      <c r="FP121" s="898" t="e">
        <f t="shared" si="1617"/>
        <v>#N/A</v>
      </c>
      <c r="FQ121" s="899" t="e">
        <f t="shared" si="1618"/>
        <v>#N/A</v>
      </c>
      <c r="FR121" s="899">
        <f t="shared" si="1619"/>
        <v>0</v>
      </c>
      <c r="FS121" s="899">
        <f t="shared" si="1620"/>
        <v>0</v>
      </c>
      <c r="FT121" s="899" t="e">
        <f t="shared" si="1621"/>
        <v>#N/A</v>
      </c>
      <c r="FU121" s="966">
        <f t="shared" si="1622"/>
        <v>0</v>
      </c>
      <c r="FV121" s="901">
        <f t="shared" si="1623"/>
        <v>0</v>
      </c>
      <c r="FY121" s="958" t="s">
        <v>848</v>
      </c>
      <c r="FZ121" s="1118" t="s">
        <v>488</v>
      </c>
      <c r="GA121" s="1068" t="s">
        <v>147</v>
      </c>
      <c r="GB121" s="1069">
        <v>2</v>
      </c>
      <c r="GC121" s="1070">
        <v>14938</v>
      </c>
      <c r="GD121" s="1025">
        <f t="shared" si="1624"/>
        <v>29876</v>
      </c>
      <c r="GE121" s="964"/>
      <c r="GF121" s="898">
        <f t="shared" si="1625"/>
        <v>1</v>
      </c>
      <c r="GG121" s="898">
        <f t="shared" si="1626"/>
        <v>1</v>
      </c>
      <c r="GH121" s="899">
        <f t="shared" si="1627"/>
        <v>1</v>
      </c>
      <c r="GI121" s="899">
        <f t="shared" si="1628"/>
        <v>1</v>
      </c>
      <c r="GJ121" s="899">
        <f t="shared" si="1629"/>
        <v>1</v>
      </c>
      <c r="GK121" s="899">
        <f t="shared" si="1630"/>
        <v>1</v>
      </c>
      <c r="GL121" s="966">
        <f t="shared" si="1631"/>
        <v>29876</v>
      </c>
      <c r="GM121" s="901">
        <f t="shared" si="1632"/>
        <v>0</v>
      </c>
      <c r="GP121" s="958" t="s">
        <v>848</v>
      </c>
      <c r="GQ121" s="1118" t="s">
        <v>488</v>
      </c>
      <c r="GR121" s="1068" t="s">
        <v>147</v>
      </c>
      <c r="GS121" s="1069">
        <v>2</v>
      </c>
      <c r="GT121" s="1033">
        <v>14610</v>
      </c>
      <c r="GU121" s="1025">
        <f t="shared" si="1633"/>
        <v>29220</v>
      </c>
      <c r="GV121" s="964"/>
      <c r="GW121" s="898">
        <f t="shared" si="1634"/>
        <v>1</v>
      </c>
      <c r="GX121" s="898">
        <f t="shared" si="1635"/>
        <v>1</v>
      </c>
      <c r="GY121" s="899">
        <f t="shared" si="1636"/>
        <v>1</v>
      </c>
      <c r="GZ121" s="899">
        <f t="shared" si="1637"/>
        <v>1</v>
      </c>
      <c r="HA121" s="899">
        <f t="shared" si="1638"/>
        <v>1</v>
      </c>
      <c r="HB121" s="899">
        <f t="shared" si="1639"/>
        <v>1</v>
      </c>
      <c r="HC121" s="966">
        <f t="shared" si="1640"/>
        <v>29220</v>
      </c>
      <c r="HD121" s="901">
        <f t="shared" si="1641"/>
        <v>0</v>
      </c>
      <c r="HG121" s="958" t="s">
        <v>848</v>
      </c>
      <c r="HH121" s="1118" t="s">
        <v>488</v>
      </c>
      <c r="HI121" s="1068" t="s">
        <v>147</v>
      </c>
      <c r="HJ121" s="1069">
        <v>2</v>
      </c>
      <c r="HK121" s="1033">
        <v>23826</v>
      </c>
      <c r="HL121" s="1025">
        <f t="shared" si="1642"/>
        <v>47652</v>
      </c>
      <c r="HM121" s="964"/>
      <c r="HN121" s="898">
        <f t="shared" si="1643"/>
        <v>1</v>
      </c>
      <c r="HO121" s="898">
        <f t="shared" si="1644"/>
        <v>1</v>
      </c>
      <c r="HP121" s="899">
        <f t="shared" si="1645"/>
        <v>1</v>
      </c>
      <c r="HQ121" s="899">
        <f t="shared" si="1646"/>
        <v>1</v>
      </c>
      <c r="HR121" s="899">
        <f t="shared" si="1647"/>
        <v>1</v>
      </c>
      <c r="HS121" s="899">
        <f t="shared" si="1648"/>
        <v>1</v>
      </c>
      <c r="HT121" s="966">
        <f t="shared" si="1649"/>
        <v>47652</v>
      </c>
      <c r="HU121" s="901">
        <f t="shared" si="1650"/>
        <v>0</v>
      </c>
      <c r="HX121" s="958" t="s">
        <v>848</v>
      </c>
      <c r="HY121" s="1118" t="s">
        <v>488</v>
      </c>
      <c r="HZ121" s="1068" t="s">
        <v>147</v>
      </c>
      <c r="IA121" s="1069">
        <v>2</v>
      </c>
      <c r="IB121" s="1037">
        <v>27000</v>
      </c>
      <c r="IC121" s="1027">
        <f t="shared" si="1651"/>
        <v>54000</v>
      </c>
      <c r="ID121" s="964"/>
      <c r="IE121" s="898">
        <f t="shared" si="1652"/>
        <v>1</v>
      </c>
      <c r="IF121" s="898">
        <f t="shared" si="1653"/>
        <v>1</v>
      </c>
      <c r="IG121" s="899">
        <f t="shared" si="1654"/>
        <v>1</v>
      </c>
      <c r="IH121" s="899">
        <f t="shared" si="1655"/>
        <v>1</v>
      </c>
      <c r="II121" s="899">
        <f t="shared" si="1656"/>
        <v>1</v>
      </c>
      <c r="IJ121" s="899">
        <f t="shared" si="1657"/>
        <v>1</v>
      </c>
      <c r="IK121" s="966">
        <f t="shared" si="1658"/>
        <v>54000</v>
      </c>
      <c r="IL121" s="901">
        <f t="shared" si="1659"/>
        <v>0</v>
      </c>
      <c r="IO121" s="958" t="s">
        <v>848</v>
      </c>
      <c r="IP121" s="1118" t="s">
        <v>488</v>
      </c>
      <c r="IQ121" s="1068" t="s">
        <v>147</v>
      </c>
      <c r="IR121" s="1069">
        <v>2</v>
      </c>
      <c r="IS121" s="1033">
        <v>18402</v>
      </c>
      <c r="IT121" s="1025">
        <f t="shared" si="1660"/>
        <v>36804</v>
      </c>
      <c r="IU121" s="964"/>
      <c r="IV121" s="898">
        <f t="shared" si="1661"/>
        <v>1</v>
      </c>
      <c r="IW121" s="898">
        <f t="shared" si="1662"/>
        <v>1</v>
      </c>
      <c r="IX121" s="899">
        <f t="shared" si="1663"/>
        <v>1</v>
      </c>
      <c r="IY121" s="899">
        <f t="shared" si="1664"/>
        <v>1</v>
      </c>
      <c r="IZ121" s="899">
        <f t="shared" si="1665"/>
        <v>1</v>
      </c>
      <c r="JA121" s="899">
        <f t="shared" si="1666"/>
        <v>1</v>
      </c>
      <c r="JB121" s="966">
        <f t="shared" si="1667"/>
        <v>36804</v>
      </c>
      <c r="JC121" s="901">
        <f t="shared" si="1668"/>
        <v>0</v>
      </c>
      <c r="JF121" s="958" t="s">
        <v>848</v>
      </c>
      <c r="JG121" s="1118" t="s">
        <v>488</v>
      </c>
      <c r="JH121" s="1068" t="s">
        <v>147</v>
      </c>
      <c r="JI121" s="1069">
        <v>2</v>
      </c>
      <c r="JJ121" s="1033">
        <v>19000</v>
      </c>
      <c r="JK121" s="1025">
        <f t="shared" si="1669"/>
        <v>38000</v>
      </c>
      <c r="JL121" s="964"/>
      <c r="JM121" s="898">
        <f t="shared" si="1670"/>
        <v>1</v>
      </c>
      <c r="JN121" s="898">
        <f t="shared" si="1671"/>
        <v>1</v>
      </c>
      <c r="JO121" s="899">
        <f t="shared" si="1672"/>
        <v>1</v>
      </c>
      <c r="JP121" s="899">
        <f t="shared" si="1673"/>
        <v>1</v>
      </c>
      <c r="JQ121" s="899">
        <f t="shared" si="1674"/>
        <v>1</v>
      </c>
      <c r="JR121" s="899">
        <f t="shared" si="1675"/>
        <v>1</v>
      </c>
      <c r="JS121" s="966">
        <f t="shared" si="1676"/>
        <v>38000</v>
      </c>
      <c r="JT121" s="901">
        <f t="shared" si="1677"/>
        <v>0</v>
      </c>
      <c r="JW121" s="958" t="s">
        <v>848</v>
      </c>
      <c r="JX121" s="1118" t="s">
        <v>488</v>
      </c>
      <c r="JY121" s="1068" t="s">
        <v>147</v>
      </c>
      <c r="JZ121" s="1069">
        <v>2</v>
      </c>
      <c r="KA121" s="1033">
        <v>34883.941350000001</v>
      </c>
      <c r="KB121" s="1025">
        <f t="shared" si="1678"/>
        <v>69768</v>
      </c>
      <c r="KC121" s="964"/>
      <c r="KD121" s="898">
        <f t="shared" si="1679"/>
        <v>1</v>
      </c>
      <c r="KE121" s="898">
        <f t="shared" si="1680"/>
        <v>1</v>
      </c>
      <c r="KF121" s="899">
        <f t="shared" si="1681"/>
        <v>1</v>
      </c>
      <c r="KG121" s="899">
        <f t="shared" si="1682"/>
        <v>1</v>
      </c>
      <c r="KH121" s="899">
        <f t="shared" si="1683"/>
        <v>1</v>
      </c>
      <c r="KI121" s="899">
        <f t="shared" si="1684"/>
        <v>1</v>
      </c>
      <c r="KJ121" s="966">
        <f t="shared" si="1685"/>
        <v>69768</v>
      </c>
      <c r="KK121" s="901">
        <f t="shared" si="1686"/>
        <v>0</v>
      </c>
      <c r="KN121" s="958" t="s">
        <v>848</v>
      </c>
      <c r="KO121" s="1118" t="s">
        <v>488</v>
      </c>
      <c r="KP121" s="1068" t="s">
        <v>147</v>
      </c>
      <c r="KQ121" s="1069">
        <v>2</v>
      </c>
      <c r="KR121" s="1033">
        <v>20850</v>
      </c>
      <c r="KS121" s="1025">
        <f t="shared" si="1687"/>
        <v>41700</v>
      </c>
      <c r="KT121" s="964"/>
      <c r="KU121" s="898">
        <f t="shared" si="1688"/>
        <v>1</v>
      </c>
      <c r="KV121" s="898">
        <f t="shared" si="1689"/>
        <v>1</v>
      </c>
      <c r="KW121" s="899">
        <f t="shared" si="1690"/>
        <v>1</v>
      </c>
      <c r="KX121" s="899">
        <f t="shared" si="1691"/>
        <v>1</v>
      </c>
      <c r="KY121" s="899">
        <f t="shared" si="1692"/>
        <v>1</v>
      </c>
      <c r="KZ121" s="899">
        <f t="shared" si="1693"/>
        <v>1</v>
      </c>
      <c r="LA121" s="966">
        <f t="shared" si="1694"/>
        <v>41700</v>
      </c>
      <c r="LB121" s="901">
        <f t="shared" si="1695"/>
        <v>0</v>
      </c>
      <c r="LE121" s="958" t="s">
        <v>848</v>
      </c>
      <c r="LF121" s="1118" t="s">
        <v>488</v>
      </c>
      <c r="LG121" s="1068" t="s">
        <v>147</v>
      </c>
      <c r="LH121" s="1069">
        <v>2</v>
      </c>
      <c r="LI121" s="1038">
        <v>34895</v>
      </c>
      <c r="LJ121" s="1028">
        <f t="shared" si="1696"/>
        <v>69790</v>
      </c>
      <c r="LK121" s="964"/>
      <c r="LL121" s="898">
        <f t="shared" si="1697"/>
        <v>1</v>
      </c>
      <c r="LM121" s="898">
        <f t="shared" si="1698"/>
        <v>1</v>
      </c>
      <c r="LN121" s="899">
        <f t="shared" si="1699"/>
        <v>1</v>
      </c>
      <c r="LO121" s="899">
        <f t="shared" si="1700"/>
        <v>1</v>
      </c>
      <c r="LP121" s="899">
        <f t="shared" si="1701"/>
        <v>1</v>
      </c>
      <c r="LQ121" s="899">
        <f t="shared" si="1702"/>
        <v>1</v>
      </c>
      <c r="LR121" s="966">
        <f t="shared" si="1703"/>
        <v>69790</v>
      </c>
      <c r="LS121" s="901">
        <f t="shared" si="1704"/>
        <v>0</v>
      </c>
      <c r="LV121" s="958" t="s">
        <v>848</v>
      </c>
      <c r="LW121" s="1118" t="s">
        <v>488</v>
      </c>
      <c r="LX121" s="1068" t="s">
        <v>147</v>
      </c>
      <c r="LY121" s="1069">
        <v>2</v>
      </c>
      <c r="LZ121" s="1033">
        <v>6825</v>
      </c>
      <c r="MA121" s="1025">
        <f t="shared" si="1705"/>
        <v>13650</v>
      </c>
      <c r="MB121" s="964"/>
      <c r="MC121" s="898">
        <f t="shared" si="1706"/>
        <v>1</v>
      </c>
      <c r="MD121" s="898">
        <f t="shared" si="1707"/>
        <v>1</v>
      </c>
      <c r="ME121" s="899">
        <f t="shared" si="1708"/>
        <v>1</v>
      </c>
      <c r="MF121" s="899">
        <f t="shared" si="1709"/>
        <v>1</v>
      </c>
      <c r="MG121" s="899">
        <f t="shared" si="1710"/>
        <v>1</v>
      </c>
      <c r="MH121" s="899">
        <f t="shared" si="1711"/>
        <v>1</v>
      </c>
      <c r="MI121" s="966">
        <f t="shared" si="1712"/>
        <v>13650</v>
      </c>
      <c r="MJ121" s="901">
        <f t="shared" si="1713"/>
        <v>0</v>
      </c>
      <c r="MM121" s="958" t="s">
        <v>848</v>
      </c>
      <c r="MN121" s="1118" t="s">
        <v>488</v>
      </c>
      <c r="MO121" s="1068" t="s">
        <v>147</v>
      </c>
      <c r="MP121" s="1069">
        <v>2</v>
      </c>
      <c r="MQ121" s="1033">
        <v>35000</v>
      </c>
      <c r="MR121" s="1025">
        <f t="shared" si="1714"/>
        <v>70000</v>
      </c>
      <c r="MS121" s="964"/>
      <c r="MT121" s="898">
        <f t="shared" si="1715"/>
        <v>1</v>
      </c>
      <c r="MU121" s="898">
        <f t="shared" si="1716"/>
        <v>1</v>
      </c>
      <c r="MV121" s="899">
        <f t="shared" si="1717"/>
        <v>1</v>
      </c>
      <c r="MW121" s="899">
        <f t="shared" si="1718"/>
        <v>1</v>
      </c>
      <c r="MX121" s="899">
        <f t="shared" si="1719"/>
        <v>1</v>
      </c>
      <c r="MY121" s="899">
        <f t="shared" si="1720"/>
        <v>1</v>
      </c>
      <c r="MZ121" s="966">
        <f t="shared" si="1721"/>
        <v>70000</v>
      </c>
      <c r="NA121" s="901">
        <f t="shared" si="1722"/>
        <v>0</v>
      </c>
      <c r="ND121" s="975" t="s">
        <v>848</v>
      </c>
      <c r="NE121" s="976" t="s">
        <v>488</v>
      </c>
      <c r="NF121" s="977" t="s">
        <v>147</v>
      </c>
      <c r="NG121" s="978">
        <v>2</v>
      </c>
      <c r="NH121" s="979">
        <v>15501.42</v>
      </c>
      <c r="NI121" s="980">
        <v>31003</v>
      </c>
      <c r="NJ121" s="964"/>
      <c r="NK121" s="898">
        <f t="shared" si="1723"/>
        <v>1</v>
      </c>
      <c r="NL121" s="898">
        <f t="shared" si="1724"/>
        <v>1</v>
      </c>
      <c r="NM121" s="899">
        <f t="shared" si="1725"/>
        <v>1</v>
      </c>
      <c r="NN121" s="899">
        <f t="shared" si="1726"/>
        <v>1</v>
      </c>
      <c r="NO121" s="899">
        <f t="shared" si="1727"/>
        <v>1</v>
      </c>
      <c r="NP121" s="899">
        <f t="shared" si="1728"/>
        <v>1</v>
      </c>
      <c r="NQ121" s="966">
        <f t="shared" si="1729"/>
        <v>31003</v>
      </c>
      <c r="NR121" s="901">
        <f t="shared" si="1730"/>
        <v>0</v>
      </c>
      <c r="NU121" s="981" t="s">
        <v>848</v>
      </c>
      <c r="NV121" s="982" t="s">
        <v>488</v>
      </c>
      <c r="NW121" s="983" t="s">
        <v>147</v>
      </c>
      <c r="NX121" s="984">
        <v>2</v>
      </c>
      <c r="NY121" s="1041">
        <v>15658</v>
      </c>
      <c r="NZ121" s="986">
        <f t="shared" si="1731"/>
        <v>31316</v>
      </c>
      <c r="OA121" s="964"/>
      <c r="OB121" s="898">
        <f t="shared" si="1732"/>
        <v>1</v>
      </c>
      <c r="OC121" s="898">
        <f t="shared" si="1733"/>
        <v>1</v>
      </c>
      <c r="OD121" s="899">
        <f t="shared" si="1734"/>
        <v>1</v>
      </c>
      <c r="OE121" s="899">
        <f t="shared" si="1735"/>
        <v>1</v>
      </c>
      <c r="OF121" s="899">
        <f t="shared" si="1736"/>
        <v>1</v>
      </c>
      <c r="OG121" s="899">
        <f t="shared" si="1737"/>
        <v>1</v>
      </c>
      <c r="OH121" s="966">
        <f t="shared" si="1738"/>
        <v>31316</v>
      </c>
      <c r="OI121" s="901">
        <f t="shared" si="1739"/>
        <v>0</v>
      </c>
      <c r="OL121" s="958" t="s">
        <v>848</v>
      </c>
      <c r="OM121" s="1118" t="s">
        <v>488</v>
      </c>
      <c r="ON121" s="1068" t="s">
        <v>147</v>
      </c>
      <c r="OO121" s="1069">
        <v>2</v>
      </c>
      <c r="OP121" s="1033">
        <v>185053</v>
      </c>
      <c r="OQ121" s="1025">
        <f t="shared" si="1740"/>
        <v>370106</v>
      </c>
      <c r="OR121" s="964"/>
      <c r="OS121" s="898">
        <f t="shared" si="1741"/>
        <v>1</v>
      </c>
      <c r="OT121" s="898">
        <f t="shared" si="1742"/>
        <v>1</v>
      </c>
      <c r="OU121" s="899">
        <f t="shared" si="1743"/>
        <v>1</v>
      </c>
      <c r="OV121" s="899">
        <f t="shared" si="1744"/>
        <v>1</v>
      </c>
      <c r="OW121" s="899">
        <f t="shared" si="1745"/>
        <v>1</v>
      </c>
      <c r="OX121" s="899">
        <f t="shared" si="1746"/>
        <v>1</v>
      </c>
      <c r="OY121" s="966">
        <f t="shared" si="1747"/>
        <v>370106</v>
      </c>
      <c r="OZ121" s="901">
        <f t="shared" si="1748"/>
        <v>0</v>
      </c>
      <c r="PC121" s="958" t="s">
        <v>848</v>
      </c>
      <c r="PD121" s="1118" t="s">
        <v>488</v>
      </c>
      <c r="PE121" s="1068" t="s">
        <v>147</v>
      </c>
      <c r="PF121" s="1069">
        <v>2</v>
      </c>
      <c r="PG121" s="1059">
        <v>19013</v>
      </c>
      <c r="PH121" s="1029">
        <v>38026</v>
      </c>
      <c r="PI121" s="989"/>
      <c r="PJ121" s="898">
        <f t="shared" si="1749"/>
        <v>1</v>
      </c>
      <c r="PK121" s="898">
        <f t="shared" si="1750"/>
        <v>1</v>
      </c>
      <c r="PL121" s="899">
        <f t="shared" si="1751"/>
        <v>1</v>
      </c>
      <c r="PM121" s="899">
        <f t="shared" si="1752"/>
        <v>1</v>
      </c>
      <c r="PN121" s="899">
        <f t="shared" si="1753"/>
        <v>1</v>
      </c>
      <c r="PO121" s="899">
        <f t="shared" si="1754"/>
        <v>1</v>
      </c>
      <c r="PP121" s="966">
        <f t="shared" si="1755"/>
        <v>38026</v>
      </c>
      <c r="PQ121" s="901">
        <f t="shared" si="1756"/>
        <v>0</v>
      </c>
      <c r="PT121" s="958" t="s">
        <v>848</v>
      </c>
      <c r="PU121" s="1118" t="s">
        <v>488</v>
      </c>
      <c r="PV121" s="1068" t="s">
        <v>147</v>
      </c>
      <c r="PW121" s="1069">
        <v>2</v>
      </c>
      <c r="PX121" s="1033">
        <v>14587</v>
      </c>
      <c r="PY121" s="1025">
        <f t="shared" si="1757"/>
        <v>29174</v>
      </c>
      <c r="PZ121" s="964"/>
      <c r="QA121" s="898">
        <f t="shared" si="1758"/>
        <v>1</v>
      </c>
      <c r="QB121" s="898">
        <f t="shared" si="1759"/>
        <v>1</v>
      </c>
      <c r="QC121" s="899">
        <f t="shared" si="1760"/>
        <v>1</v>
      </c>
      <c r="QD121" s="899">
        <f t="shared" si="1761"/>
        <v>1</v>
      </c>
      <c r="QE121" s="899">
        <f t="shared" si="1762"/>
        <v>1</v>
      </c>
      <c r="QF121" s="899">
        <f t="shared" si="1763"/>
        <v>1</v>
      </c>
      <c r="QG121" s="966">
        <f t="shared" si="1764"/>
        <v>29174</v>
      </c>
      <c r="QH121" s="901">
        <f t="shared" si="1765"/>
        <v>0</v>
      </c>
      <c r="QK121" s="958" t="s">
        <v>848</v>
      </c>
      <c r="QL121" s="1118" t="s">
        <v>488</v>
      </c>
      <c r="QM121" s="1068" t="s">
        <v>147</v>
      </c>
      <c r="QN121" s="1069">
        <v>2</v>
      </c>
      <c r="QO121" s="1038">
        <v>35069.474999999999</v>
      </c>
      <c r="QP121" s="1028">
        <f t="shared" si="1766"/>
        <v>70139</v>
      </c>
      <c r="QQ121" s="964"/>
      <c r="QR121" s="898">
        <f t="shared" si="1767"/>
        <v>1</v>
      </c>
      <c r="QS121" s="898">
        <f t="shared" si="1768"/>
        <v>1</v>
      </c>
      <c r="QT121" s="899">
        <f t="shared" si="1769"/>
        <v>1</v>
      </c>
      <c r="QU121" s="899">
        <f t="shared" si="1770"/>
        <v>1</v>
      </c>
      <c r="QV121" s="899">
        <f t="shared" si="1771"/>
        <v>1</v>
      </c>
      <c r="QW121" s="899">
        <f t="shared" si="1772"/>
        <v>1</v>
      </c>
      <c r="QX121" s="966">
        <f t="shared" si="1773"/>
        <v>70139</v>
      </c>
      <c r="QY121" s="901">
        <f t="shared" si="1774"/>
        <v>0</v>
      </c>
      <c r="RB121" s="405"/>
      <c r="RC121" s="406"/>
      <c r="RD121" s="407"/>
      <c r="RE121" s="408"/>
      <c r="RF121" s="409"/>
      <c r="RG121" s="410"/>
      <c r="RH121" s="410"/>
      <c r="RI121" s="898"/>
      <c r="RJ121" s="898"/>
      <c r="RK121" s="934"/>
      <c r="RL121" s="934"/>
      <c r="RM121" s="934"/>
      <c r="RN121" s="934"/>
      <c r="RO121" s="935"/>
      <c r="RP121" s="936"/>
      <c r="RS121" s="405"/>
      <c r="RT121" s="406"/>
      <c r="RU121" s="407"/>
      <c r="RV121" s="408"/>
      <c r="RW121" s="409"/>
      <c r="RX121" s="410"/>
      <c r="RY121" s="410"/>
      <c r="RZ121" s="898"/>
      <c r="SA121" s="898"/>
      <c r="SB121" s="934"/>
      <c r="SC121" s="934"/>
      <c r="SD121" s="934"/>
      <c r="SE121" s="934"/>
      <c r="SF121" s="935"/>
      <c r="SG121" s="936"/>
      <c r="SJ121" s="405"/>
      <c r="SK121" s="406"/>
      <c r="SL121" s="407"/>
      <c r="SM121" s="408"/>
      <c r="SN121" s="409"/>
      <c r="SO121" s="410"/>
      <c r="SP121" s="410"/>
      <c r="SQ121" s="898"/>
      <c r="SR121" s="898"/>
      <c r="SS121" s="934"/>
      <c r="ST121" s="934"/>
      <c r="SU121" s="934"/>
      <c r="SV121" s="934"/>
      <c r="SW121" s="935"/>
      <c r="SX121" s="936"/>
    </row>
    <row r="122" spans="2:518" ht="18.75" thickTop="1" thickBot="1">
      <c r="B122" s="911" t="s">
        <v>849</v>
      </c>
      <c r="C122" s="912" t="s">
        <v>191</v>
      </c>
      <c r="D122" s="913"/>
      <c r="E122" s="914"/>
      <c r="F122" s="915"/>
      <c r="G122" s="916"/>
      <c r="H122" s="917">
        <f>SUM(G123:G134)</f>
        <v>0</v>
      </c>
      <c r="K122" s="911" t="s">
        <v>849</v>
      </c>
      <c r="L122" s="912" t="s">
        <v>191</v>
      </c>
      <c r="M122" s="913"/>
      <c r="N122" s="914"/>
      <c r="O122" s="990"/>
      <c r="P122" s="916"/>
      <c r="Q122" s="917"/>
      <c r="R122" s="898"/>
      <c r="S122" s="898"/>
      <c r="T122" s="934"/>
      <c r="U122" s="934"/>
      <c r="V122" s="934"/>
      <c r="W122" s="934"/>
      <c r="X122" s="935"/>
      <c r="Y122" s="936"/>
      <c r="Z122" s="872"/>
      <c r="AA122" s="872"/>
      <c r="AB122" s="911" t="s">
        <v>849</v>
      </c>
      <c r="AC122" s="912" t="s">
        <v>191</v>
      </c>
      <c r="AD122" s="913"/>
      <c r="AE122" s="914"/>
      <c r="AF122" s="915"/>
      <c r="AG122" s="916"/>
      <c r="AH122" s="917"/>
      <c r="AI122" s="898"/>
      <c r="AJ122" s="898"/>
      <c r="AK122" s="934"/>
      <c r="AL122" s="934"/>
      <c r="AM122" s="934"/>
      <c r="AN122" s="934"/>
      <c r="AO122" s="935"/>
      <c r="AP122" s="936"/>
      <c r="AQ122" s="872"/>
      <c r="AR122" s="872"/>
      <c r="AS122" s="911" t="s">
        <v>849</v>
      </c>
      <c r="AT122" s="991" t="s">
        <v>191</v>
      </c>
      <c r="AU122" s="913"/>
      <c r="AV122" s="914"/>
      <c r="AW122" s="918"/>
      <c r="AX122" s="919"/>
      <c r="AY122" s="917"/>
      <c r="AZ122" s="898"/>
      <c r="BA122" s="898"/>
      <c r="BB122" s="934"/>
      <c r="BC122" s="934"/>
      <c r="BD122" s="934"/>
      <c r="BE122" s="934"/>
      <c r="BF122" s="935"/>
      <c r="BG122" s="936"/>
      <c r="BJ122" s="911" t="s">
        <v>849</v>
      </c>
      <c r="BK122" s="912" t="s">
        <v>191</v>
      </c>
      <c r="BL122" s="913"/>
      <c r="BM122" s="914"/>
      <c r="BN122" s="915"/>
      <c r="BO122" s="916"/>
      <c r="BP122" s="917"/>
      <c r="BQ122" s="898"/>
      <c r="BR122" s="898"/>
      <c r="BS122" s="934"/>
      <c r="BT122" s="934"/>
      <c r="BU122" s="934"/>
      <c r="BV122" s="934"/>
      <c r="BW122" s="935"/>
      <c r="BX122" s="936"/>
      <c r="CA122" s="911" t="s">
        <v>849</v>
      </c>
      <c r="CB122" s="912" t="s">
        <v>191</v>
      </c>
      <c r="CC122" s="913"/>
      <c r="CD122" s="914"/>
      <c r="CE122" s="915"/>
      <c r="CF122" s="916"/>
      <c r="CG122" s="917"/>
      <c r="CH122" s="898"/>
      <c r="CI122" s="898"/>
      <c r="CJ122" s="934"/>
      <c r="CK122" s="934"/>
      <c r="CL122" s="934"/>
      <c r="CM122" s="934"/>
      <c r="CN122" s="935"/>
      <c r="CO122" s="936"/>
      <c r="CR122" s="911" t="s">
        <v>849</v>
      </c>
      <c r="CS122" s="912" t="s">
        <v>191</v>
      </c>
      <c r="CT122" s="913"/>
      <c r="CU122" s="914"/>
      <c r="CV122" s="915"/>
      <c r="CW122" s="916"/>
      <c r="CX122" s="917"/>
      <c r="CY122" s="898"/>
      <c r="CZ122" s="898"/>
      <c r="DA122" s="934"/>
      <c r="DB122" s="934"/>
      <c r="DC122" s="934"/>
      <c r="DD122" s="934"/>
      <c r="DE122" s="935"/>
      <c r="DF122" s="936"/>
      <c r="DI122" s="911" t="s">
        <v>849</v>
      </c>
      <c r="DJ122" s="912" t="s">
        <v>191</v>
      </c>
      <c r="DK122" s="913"/>
      <c r="DL122" s="914"/>
      <c r="DM122" s="915"/>
      <c r="DN122" s="916"/>
      <c r="DO122" s="917"/>
      <c r="DP122" s="898"/>
      <c r="DQ122" s="898"/>
      <c r="DR122" s="934"/>
      <c r="DS122" s="934"/>
      <c r="DT122" s="934"/>
      <c r="DU122" s="934"/>
      <c r="DV122" s="935"/>
      <c r="DW122" s="936"/>
      <c r="DZ122" s="911" t="s">
        <v>849</v>
      </c>
      <c r="EA122" s="912" t="s">
        <v>191</v>
      </c>
      <c r="EB122" s="913"/>
      <c r="EC122" s="914"/>
      <c r="ED122" s="915"/>
      <c r="EE122" s="916"/>
      <c r="EF122" s="917"/>
      <c r="EG122" s="898"/>
      <c r="EH122" s="898"/>
      <c r="EI122" s="934"/>
      <c r="EJ122" s="934"/>
      <c r="EK122" s="934"/>
      <c r="EL122" s="934"/>
      <c r="EM122" s="935"/>
      <c r="EN122" s="936"/>
      <c r="EQ122" s="911" t="s">
        <v>849</v>
      </c>
      <c r="ER122" s="912" t="s">
        <v>191</v>
      </c>
      <c r="ES122" s="913"/>
      <c r="ET122" s="914"/>
      <c r="EU122" s="915"/>
      <c r="EV122" s="916"/>
      <c r="EW122" s="917"/>
      <c r="EX122" s="898"/>
      <c r="EY122" s="898"/>
      <c r="EZ122" s="934"/>
      <c r="FA122" s="934"/>
      <c r="FB122" s="934"/>
      <c r="FC122" s="934"/>
      <c r="FD122" s="935"/>
      <c r="FE122" s="936"/>
      <c r="FH122" s="911"/>
      <c r="FI122" s="912"/>
      <c r="FJ122" s="913"/>
      <c r="FK122" s="914"/>
      <c r="FL122" s="915"/>
      <c r="FM122" s="916"/>
      <c r="FN122" s="917"/>
      <c r="FO122" s="898"/>
      <c r="FP122" s="898"/>
      <c r="FQ122" s="934"/>
      <c r="FR122" s="934"/>
      <c r="FS122" s="934"/>
      <c r="FT122" s="934"/>
      <c r="FU122" s="935"/>
      <c r="FV122" s="936"/>
      <c r="FY122" s="911" t="s">
        <v>849</v>
      </c>
      <c r="FZ122" s="912" t="s">
        <v>191</v>
      </c>
      <c r="GA122" s="913"/>
      <c r="GB122" s="914"/>
      <c r="GC122" s="914"/>
      <c r="GD122" s="916"/>
      <c r="GE122" s="917"/>
      <c r="GF122" s="898"/>
      <c r="GG122" s="898"/>
      <c r="GH122" s="934"/>
      <c r="GI122" s="934"/>
      <c r="GJ122" s="934"/>
      <c r="GK122" s="934"/>
      <c r="GL122" s="935"/>
      <c r="GM122" s="936"/>
      <c r="GP122" s="911" t="s">
        <v>849</v>
      </c>
      <c r="GQ122" s="912" t="s">
        <v>191</v>
      </c>
      <c r="GR122" s="913"/>
      <c r="GS122" s="914"/>
      <c r="GT122" s="915"/>
      <c r="GU122" s="916"/>
      <c r="GV122" s="917"/>
      <c r="GW122" s="898"/>
      <c r="GX122" s="898"/>
      <c r="GY122" s="934"/>
      <c r="GZ122" s="934"/>
      <c r="HA122" s="934"/>
      <c r="HB122" s="934"/>
      <c r="HC122" s="935"/>
      <c r="HD122" s="936"/>
      <c r="HG122" s="911" t="s">
        <v>849</v>
      </c>
      <c r="HH122" s="912" t="s">
        <v>191</v>
      </c>
      <c r="HI122" s="913"/>
      <c r="HJ122" s="914"/>
      <c r="HK122" s="915"/>
      <c r="HL122" s="916"/>
      <c r="HM122" s="917"/>
      <c r="HN122" s="898"/>
      <c r="HO122" s="898"/>
      <c r="HP122" s="934"/>
      <c r="HQ122" s="934"/>
      <c r="HR122" s="934"/>
      <c r="HS122" s="934"/>
      <c r="HT122" s="935"/>
      <c r="HU122" s="936"/>
      <c r="HX122" s="911" t="s">
        <v>849</v>
      </c>
      <c r="HY122" s="912" t="s">
        <v>191</v>
      </c>
      <c r="HZ122" s="913"/>
      <c r="IA122" s="914"/>
      <c r="IB122" s="915"/>
      <c r="IC122" s="916"/>
      <c r="ID122" s="917"/>
      <c r="IE122" s="898"/>
      <c r="IF122" s="898"/>
      <c r="IG122" s="934"/>
      <c r="IH122" s="934"/>
      <c r="II122" s="934"/>
      <c r="IJ122" s="934"/>
      <c r="IK122" s="935"/>
      <c r="IL122" s="936"/>
      <c r="IO122" s="911" t="s">
        <v>849</v>
      </c>
      <c r="IP122" s="912" t="s">
        <v>191</v>
      </c>
      <c r="IQ122" s="913"/>
      <c r="IR122" s="914"/>
      <c r="IS122" s="915"/>
      <c r="IT122" s="916"/>
      <c r="IU122" s="917"/>
      <c r="IV122" s="898"/>
      <c r="IW122" s="898"/>
      <c r="IX122" s="934"/>
      <c r="IY122" s="934"/>
      <c r="IZ122" s="934"/>
      <c r="JA122" s="934"/>
      <c r="JB122" s="935"/>
      <c r="JC122" s="936"/>
      <c r="JF122" s="911" t="s">
        <v>849</v>
      </c>
      <c r="JG122" s="912" t="s">
        <v>191</v>
      </c>
      <c r="JH122" s="913"/>
      <c r="JI122" s="914"/>
      <c r="JJ122" s="915"/>
      <c r="JK122" s="916"/>
      <c r="JL122" s="917"/>
      <c r="JM122" s="898"/>
      <c r="JN122" s="898"/>
      <c r="JO122" s="934"/>
      <c r="JP122" s="934"/>
      <c r="JQ122" s="934"/>
      <c r="JR122" s="934"/>
      <c r="JS122" s="935"/>
      <c r="JT122" s="936"/>
      <c r="JW122" s="911" t="s">
        <v>849</v>
      </c>
      <c r="JX122" s="912" t="s">
        <v>191</v>
      </c>
      <c r="JY122" s="913"/>
      <c r="JZ122" s="914"/>
      <c r="KA122" s="915"/>
      <c r="KB122" s="916"/>
      <c r="KC122" s="917"/>
      <c r="KD122" s="898"/>
      <c r="KE122" s="898"/>
      <c r="KF122" s="934"/>
      <c r="KG122" s="934"/>
      <c r="KH122" s="934"/>
      <c r="KI122" s="934"/>
      <c r="KJ122" s="935"/>
      <c r="KK122" s="936"/>
      <c r="KN122" s="911" t="s">
        <v>849</v>
      </c>
      <c r="KO122" s="912" t="s">
        <v>191</v>
      </c>
      <c r="KP122" s="913"/>
      <c r="KQ122" s="914"/>
      <c r="KR122" s="915"/>
      <c r="KS122" s="916"/>
      <c r="KT122" s="917"/>
      <c r="KU122" s="898"/>
      <c r="KV122" s="898"/>
      <c r="KW122" s="934"/>
      <c r="KX122" s="934"/>
      <c r="KY122" s="934"/>
      <c r="KZ122" s="934"/>
      <c r="LA122" s="935"/>
      <c r="LB122" s="936"/>
      <c r="LE122" s="911" t="s">
        <v>849</v>
      </c>
      <c r="LF122" s="912" t="s">
        <v>191</v>
      </c>
      <c r="LG122" s="913"/>
      <c r="LH122" s="914"/>
      <c r="LI122" s="992">
        <v>0</v>
      </c>
      <c r="LJ122" s="993"/>
      <c r="LK122" s="917"/>
      <c r="LL122" s="898"/>
      <c r="LM122" s="898"/>
      <c r="LN122" s="934"/>
      <c r="LO122" s="934"/>
      <c r="LP122" s="934"/>
      <c r="LQ122" s="934"/>
      <c r="LR122" s="935"/>
      <c r="LS122" s="936"/>
      <c r="LV122" s="911" t="s">
        <v>849</v>
      </c>
      <c r="LW122" s="912" t="s">
        <v>191</v>
      </c>
      <c r="LX122" s="913"/>
      <c r="LY122" s="914"/>
      <c r="LZ122" s="915"/>
      <c r="MA122" s="916"/>
      <c r="MB122" s="917"/>
      <c r="MC122" s="898"/>
      <c r="MD122" s="898"/>
      <c r="ME122" s="934"/>
      <c r="MF122" s="934"/>
      <c r="MG122" s="934"/>
      <c r="MH122" s="934"/>
      <c r="MI122" s="935"/>
      <c r="MJ122" s="936"/>
      <c r="MM122" s="911" t="s">
        <v>849</v>
      </c>
      <c r="MN122" s="912" t="s">
        <v>191</v>
      </c>
      <c r="MO122" s="913"/>
      <c r="MP122" s="914"/>
      <c r="MQ122" s="915"/>
      <c r="MR122" s="916"/>
      <c r="MS122" s="917"/>
      <c r="MT122" s="898"/>
      <c r="MU122" s="898"/>
      <c r="MV122" s="934"/>
      <c r="MW122" s="934"/>
      <c r="MX122" s="934"/>
      <c r="MY122" s="934"/>
      <c r="MZ122" s="935"/>
      <c r="NA122" s="936"/>
      <c r="ND122" s="994" t="s">
        <v>849</v>
      </c>
      <c r="NE122" s="995" t="s">
        <v>191</v>
      </c>
      <c r="NF122" s="996"/>
      <c r="NG122" s="997"/>
      <c r="NH122" s="998"/>
      <c r="NI122" s="999"/>
      <c r="NJ122" s="917"/>
      <c r="NK122" s="898"/>
      <c r="NL122" s="898"/>
      <c r="NM122" s="934"/>
      <c r="NN122" s="934"/>
      <c r="NO122" s="934"/>
      <c r="NP122" s="934"/>
      <c r="NQ122" s="935"/>
      <c r="NR122" s="936"/>
      <c r="NU122" s="1000" t="s">
        <v>849</v>
      </c>
      <c r="NV122" s="1001" t="s">
        <v>191</v>
      </c>
      <c r="NW122" s="1002"/>
      <c r="NX122" s="1003"/>
      <c r="NY122" s="1004"/>
      <c r="NZ122" s="1005"/>
      <c r="OA122" s="917"/>
      <c r="OB122" s="898"/>
      <c r="OC122" s="898"/>
      <c r="OD122" s="934"/>
      <c r="OE122" s="934"/>
      <c r="OF122" s="934"/>
      <c r="OG122" s="934"/>
      <c r="OH122" s="935"/>
      <c r="OI122" s="936"/>
      <c r="OL122" s="911" t="s">
        <v>849</v>
      </c>
      <c r="OM122" s="912" t="s">
        <v>191</v>
      </c>
      <c r="ON122" s="913"/>
      <c r="OO122" s="914"/>
      <c r="OP122" s="915"/>
      <c r="OQ122" s="916"/>
      <c r="OR122" s="917"/>
      <c r="OS122" s="898"/>
      <c r="OT122" s="898"/>
      <c r="OU122" s="934"/>
      <c r="OV122" s="934"/>
      <c r="OW122" s="934"/>
      <c r="OX122" s="934"/>
      <c r="OY122" s="935"/>
      <c r="OZ122" s="936"/>
      <c r="PC122" s="911" t="s">
        <v>849</v>
      </c>
      <c r="PD122" s="912" t="s">
        <v>191</v>
      </c>
      <c r="PE122" s="913"/>
      <c r="PF122" s="914"/>
      <c r="PG122" s="932"/>
      <c r="PH122" s="933"/>
      <c r="PI122" s="917"/>
      <c r="PJ122" s="898"/>
      <c r="PK122" s="898"/>
      <c r="PL122" s="934"/>
      <c r="PM122" s="934"/>
      <c r="PN122" s="934"/>
      <c r="PO122" s="934"/>
      <c r="PP122" s="935"/>
      <c r="PQ122" s="936"/>
      <c r="PT122" s="911" t="s">
        <v>849</v>
      </c>
      <c r="PU122" s="912" t="s">
        <v>191</v>
      </c>
      <c r="PV122" s="913"/>
      <c r="PW122" s="914"/>
      <c r="PX122" s="915"/>
      <c r="PY122" s="916"/>
      <c r="PZ122" s="917"/>
      <c r="QA122" s="898"/>
      <c r="QB122" s="898"/>
      <c r="QC122" s="934"/>
      <c r="QD122" s="934"/>
      <c r="QE122" s="934"/>
      <c r="QF122" s="934"/>
      <c r="QG122" s="935"/>
      <c r="QH122" s="936"/>
      <c r="QK122" s="911" t="s">
        <v>849</v>
      </c>
      <c r="QL122" s="912" t="s">
        <v>191</v>
      </c>
      <c r="QM122" s="913"/>
      <c r="QN122" s="914"/>
      <c r="QO122" s="992">
        <v>0</v>
      </c>
      <c r="QP122" s="993"/>
      <c r="QQ122" s="917"/>
      <c r="QR122" s="898"/>
      <c r="QS122" s="898"/>
      <c r="QT122" s="934"/>
      <c r="QU122" s="934"/>
      <c r="QV122" s="934"/>
      <c r="QW122" s="934"/>
      <c r="QX122" s="935"/>
      <c r="QY122" s="936"/>
      <c r="RB122" s="405"/>
      <c r="RC122" s="406"/>
      <c r="RD122" s="407"/>
      <c r="RE122" s="408"/>
      <c r="RF122" s="409"/>
      <c r="RG122" s="410"/>
      <c r="RH122" s="410"/>
      <c r="RI122" s="898"/>
      <c r="RJ122" s="898"/>
      <c r="RK122" s="934"/>
      <c r="RL122" s="934"/>
      <c r="RM122" s="934"/>
      <c r="RN122" s="934"/>
      <c r="RO122" s="935"/>
      <c r="RP122" s="936"/>
      <c r="RS122" s="405"/>
      <c r="RT122" s="406"/>
      <c r="RU122" s="407"/>
      <c r="RV122" s="408"/>
      <c r="RW122" s="409"/>
      <c r="RX122" s="410"/>
      <c r="RY122" s="410"/>
      <c r="RZ122" s="898"/>
      <c r="SA122" s="898"/>
      <c r="SB122" s="934"/>
      <c r="SC122" s="934"/>
      <c r="SD122" s="934"/>
      <c r="SE122" s="934"/>
      <c r="SF122" s="935"/>
      <c r="SG122" s="936"/>
      <c r="SJ122" s="405"/>
      <c r="SK122" s="406"/>
      <c r="SL122" s="407"/>
      <c r="SM122" s="408"/>
      <c r="SN122" s="409"/>
      <c r="SO122" s="410"/>
      <c r="SP122" s="410"/>
      <c r="SQ122" s="898"/>
      <c r="SR122" s="898"/>
      <c r="SS122" s="934"/>
      <c r="ST122" s="934"/>
      <c r="SU122" s="934"/>
      <c r="SV122" s="934"/>
      <c r="SW122" s="935"/>
      <c r="SX122" s="936"/>
    </row>
    <row r="123" spans="2:518" ht="18.75" thickTop="1" thickBot="1">
      <c r="B123" s="937" t="s">
        <v>850</v>
      </c>
      <c r="C123" s="938" t="s">
        <v>489</v>
      </c>
      <c r="D123" s="939"/>
      <c r="E123" s="940"/>
      <c r="F123" s="941"/>
      <c r="G123" s="942"/>
      <c r="H123" s="943"/>
      <c r="K123" s="937" t="s">
        <v>850</v>
      </c>
      <c r="L123" s="938" t="s">
        <v>489</v>
      </c>
      <c r="M123" s="939"/>
      <c r="N123" s="940"/>
      <c r="O123" s="941"/>
      <c r="P123" s="942"/>
      <c r="Q123" s="943"/>
      <c r="R123" s="898"/>
      <c r="S123" s="898"/>
      <c r="T123" s="934"/>
      <c r="U123" s="934"/>
      <c r="V123" s="934"/>
      <c r="W123" s="934"/>
      <c r="X123" s="935"/>
      <c r="Y123" s="936"/>
      <c r="Z123" s="872"/>
      <c r="AA123" s="872"/>
      <c r="AB123" s="937" t="s">
        <v>850</v>
      </c>
      <c r="AC123" s="938" t="s">
        <v>489</v>
      </c>
      <c r="AD123" s="939"/>
      <c r="AE123" s="940"/>
      <c r="AF123" s="941"/>
      <c r="AG123" s="942"/>
      <c r="AH123" s="943"/>
      <c r="AI123" s="898"/>
      <c r="AJ123" s="898"/>
      <c r="AK123" s="934"/>
      <c r="AL123" s="934"/>
      <c r="AM123" s="934"/>
      <c r="AN123" s="934"/>
      <c r="AO123" s="935"/>
      <c r="AP123" s="936"/>
      <c r="AQ123" s="872"/>
      <c r="AR123" s="872"/>
      <c r="AS123" s="937" t="s">
        <v>850</v>
      </c>
      <c r="AT123" s="1006" t="s">
        <v>489</v>
      </c>
      <c r="AU123" s="939"/>
      <c r="AV123" s="940"/>
      <c r="AW123" s="944"/>
      <c r="AX123" s="945"/>
      <c r="AY123" s="943"/>
      <c r="AZ123" s="898"/>
      <c r="BA123" s="898"/>
      <c r="BB123" s="934"/>
      <c r="BC123" s="934"/>
      <c r="BD123" s="934"/>
      <c r="BE123" s="934"/>
      <c r="BF123" s="935"/>
      <c r="BG123" s="936"/>
      <c r="BJ123" s="937" t="s">
        <v>850</v>
      </c>
      <c r="BK123" s="938" t="s">
        <v>489</v>
      </c>
      <c r="BL123" s="939"/>
      <c r="BM123" s="940"/>
      <c r="BN123" s="941"/>
      <c r="BO123" s="942"/>
      <c r="BP123" s="943"/>
      <c r="BQ123" s="898"/>
      <c r="BR123" s="898"/>
      <c r="BS123" s="934"/>
      <c r="BT123" s="934"/>
      <c r="BU123" s="934"/>
      <c r="BV123" s="934"/>
      <c r="BW123" s="935"/>
      <c r="BX123" s="936"/>
      <c r="CA123" s="937" t="s">
        <v>850</v>
      </c>
      <c r="CB123" s="938" t="s">
        <v>489</v>
      </c>
      <c r="CC123" s="939"/>
      <c r="CD123" s="940"/>
      <c r="CE123" s="941"/>
      <c r="CF123" s="942"/>
      <c r="CG123" s="943"/>
      <c r="CH123" s="898"/>
      <c r="CI123" s="898"/>
      <c r="CJ123" s="934"/>
      <c r="CK123" s="934"/>
      <c r="CL123" s="934"/>
      <c r="CM123" s="934"/>
      <c r="CN123" s="935"/>
      <c r="CO123" s="936"/>
      <c r="CR123" s="937" t="s">
        <v>850</v>
      </c>
      <c r="CS123" s="938" t="s">
        <v>489</v>
      </c>
      <c r="CT123" s="939"/>
      <c r="CU123" s="940"/>
      <c r="CV123" s="941"/>
      <c r="CW123" s="942"/>
      <c r="CX123" s="943"/>
      <c r="CY123" s="898"/>
      <c r="CZ123" s="898"/>
      <c r="DA123" s="934"/>
      <c r="DB123" s="934"/>
      <c r="DC123" s="934"/>
      <c r="DD123" s="934"/>
      <c r="DE123" s="935"/>
      <c r="DF123" s="936"/>
      <c r="DI123" s="937" t="s">
        <v>850</v>
      </c>
      <c r="DJ123" s="938" t="s">
        <v>489</v>
      </c>
      <c r="DK123" s="939"/>
      <c r="DL123" s="940"/>
      <c r="DM123" s="941"/>
      <c r="DN123" s="942"/>
      <c r="DO123" s="943"/>
      <c r="DP123" s="898"/>
      <c r="DQ123" s="898"/>
      <c r="DR123" s="934"/>
      <c r="DS123" s="934"/>
      <c r="DT123" s="934"/>
      <c r="DU123" s="934"/>
      <c r="DV123" s="935"/>
      <c r="DW123" s="936"/>
      <c r="DZ123" s="937" t="s">
        <v>850</v>
      </c>
      <c r="EA123" s="938" t="s">
        <v>489</v>
      </c>
      <c r="EB123" s="939"/>
      <c r="EC123" s="940"/>
      <c r="ED123" s="941"/>
      <c r="EE123" s="942"/>
      <c r="EF123" s="943"/>
      <c r="EG123" s="898"/>
      <c r="EH123" s="898"/>
      <c r="EI123" s="934"/>
      <c r="EJ123" s="934"/>
      <c r="EK123" s="934"/>
      <c r="EL123" s="934"/>
      <c r="EM123" s="935"/>
      <c r="EN123" s="936"/>
      <c r="EQ123" s="937" t="s">
        <v>850</v>
      </c>
      <c r="ER123" s="938" t="s">
        <v>489</v>
      </c>
      <c r="ES123" s="939"/>
      <c r="ET123" s="940"/>
      <c r="EU123" s="941"/>
      <c r="EV123" s="942"/>
      <c r="EW123" s="943"/>
      <c r="EX123" s="898"/>
      <c r="EY123" s="898"/>
      <c r="EZ123" s="934"/>
      <c r="FA123" s="934"/>
      <c r="FB123" s="934"/>
      <c r="FC123" s="934"/>
      <c r="FD123" s="935"/>
      <c r="FE123" s="936"/>
      <c r="FH123" s="937"/>
      <c r="FI123" s="938"/>
      <c r="FJ123" s="939"/>
      <c r="FK123" s="940"/>
      <c r="FL123" s="941"/>
      <c r="FM123" s="942"/>
      <c r="FN123" s="943"/>
      <c r="FO123" s="898"/>
      <c r="FP123" s="898"/>
      <c r="FQ123" s="934"/>
      <c r="FR123" s="934"/>
      <c r="FS123" s="934"/>
      <c r="FT123" s="934"/>
      <c r="FU123" s="935"/>
      <c r="FV123" s="936"/>
      <c r="FY123" s="937" t="s">
        <v>850</v>
      </c>
      <c r="FZ123" s="938" t="s">
        <v>489</v>
      </c>
      <c r="GA123" s="939"/>
      <c r="GB123" s="940"/>
      <c r="GC123" s="941"/>
      <c r="GD123" s="942"/>
      <c r="GE123" s="943"/>
      <c r="GF123" s="898"/>
      <c r="GG123" s="898"/>
      <c r="GH123" s="934"/>
      <c r="GI123" s="934"/>
      <c r="GJ123" s="934"/>
      <c r="GK123" s="934"/>
      <c r="GL123" s="935"/>
      <c r="GM123" s="936"/>
      <c r="GP123" s="937" t="s">
        <v>850</v>
      </c>
      <c r="GQ123" s="938" t="s">
        <v>489</v>
      </c>
      <c r="GR123" s="939"/>
      <c r="GS123" s="940"/>
      <c r="GT123" s="941"/>
      <c r="GU123" s="942"/>
      <c r="GV123" s="943"/>
      <c r="GW123" s="898"/>
      <c r="GX123" s="898"/>
      <c r="GY123" s="934"/>
      <c r="GZ123" s="934"/>
      <c r="HA123" s="934"/>
      <c r="HB123" s="934"/>
      <c r="HC123" s="935"/>
      <c r="HD123" s="936"/>
      <c r="HG123" s="937" t="s">
        <v>850</v>
      </c>
      <c r="HH123" s="938" t="s">
        <v>489</v>
      </c>
      <c r="HI123" s="939"/>
      <c r="HJ123" s="940"/>
      <c r="HK123" s="941"/>
      <c r="HL123" s="942"/>
      <c r="HM123" s="943"/>
      <c r="HN123" s="898"/>
      <c r="HO123" s="898"/>
      <c r="HP123" s="934"/>
      <c r="HQ123" s="934"/>
      <c r="HR123" s="934"/>
      <c r="HS123" s="934"/>
      <c r="HT123" s="935"/>
      <c r="HU123" s="936"/>
      <c r="HX123" s="937" t="s">
        <v>850</v>
      </c>
      <c r="HY123" s="938" t="s">
        <v>489</v>
      </c>
      <c r="HZ123" s="939"/>
      <c r="IA123" s="940"/>
      <c r="IB123" s="941"/>
      <c r="IC123" s="942"/>
      <c r="ID123" s="943"/>
      <c r="IE123" s="898"/>
      <c r="IF123" s="898"/>
      <c r="IG123" s="934"/>
      <c r="IH123" s="934"/>
      <c r="II123" s="934"/>
      <c r="IJ123" s="934"/>
      <c r="IK123" s="935"/>
      <c r="IL123" s="936"/>
      <c r="IO123" s="937" t="s">
        <v>850</v>
      </c>
      <c r="IP123" s="938" t="s">
        <v>489</v>
      </c>
      <c r="IQ123" s="939"/>
      <c r="IR123" s="940"/>
      <c r="IS123" s="941"/>
      <c r="IT123" s="942"/>
      <c r="IU123" s="943"/>
      <c r="IV123" s="898"/>
      <c r="IW123" s="898"/>
      <c r="IX123" s="934"/>
      <c r="IY123" s="934"/>
      <c r="IZ123" s="934"/>
      <c r="JA123" s="934"/>
      <c r="JB123" s="935"/>
      <c r="JC123" s="936"/>
      <c r="JF123" s="937" t="s">
        <v>850</v>
      </c>
      <c r="JG123" s="938" t="s">
        <v>489</v>
      </c>
      <c r="JH123" s="939"/>
      <c r="JI123" s="940"/>
      <c r="JJ123" s="941"/>
      <c r="JK123" s="942"/>
      <c r="JL123" s="943"/>
      <c r="JM123" s="898"/>
      <c r="JN123" s="898"/>
      <c r="JO123" s="934"/>
      <c r="JP123" s="934"/>
      <c r="JQ123" s="934"/>
      <c r="JR123" s="934"/>
      <c r="JS123" s="935"/>
      <c r="JT123" s="936"/>
      <c r="JW123" s="937" t="s">
        <v>850</v>
      </c>
      <c r="JX123" s="938" t="s">
        <v>489</v>
      </c>
      <c r="JY123" s="939"/>
      <c r="JZ123" s="940"/>
      <c r="KA123" s="941"/>
      <c r="KB123" s="942"/>
      <c r="KC123" s="943"/>
      <c r="KD123" s="898"/>
      <c r="KE123" s="898"/>
      <c r="KF123" s="934"/>
      <c r="KG123" s="934"/>
      <c r="KH123" s="934"/>
      <c r="KI123" s="934"/>
      <c r="KJ123" s="935"/>
      <c r="KK123" s="936"/>
      <c r="KN123" s="937" t="s">
        <v>850</v>
      </c>
      <c r="KO123" s="938" t="s">
        <v>489</v>
      </c>
      <c r="KP123" s="939"/>
      <c r="KQ123" s="940"/>
      <c r="KR123" s="941"/>
      <c r="KS123" s="942"/>
      <c r="KT123" s="943"/>
      <c r="KU123" s="898"/>
      <c r="KV123" s="898"/>
      <c r="KW123" s="934"/>
      <c r="KX123" s="934"/>
      <c r="KY123" s="934"/>
      <c r="KZ123" s="934"/>
      <c r="LA123" s="935"/>
      <c r="LB123" s="936"/>
      <c r="LE123" s="937" t="s">
        <v>850</v>
      </c>
      <c r="LF123" s="938" t="s">
        <v>489</v>
      </c>
      <c r="LG123" s="939"/>
      <c r="LH123" s="940"/>
      <c r="LI123" s="1007">
        <v>0</v>
      </c>
      <c r="LJ123" s="1008"/>
      <c r="LK123" s="943"/>
      <c r="LL123" s="898"/>
      <c r="LM123" s="898"/>
      <c r="LN123" s="934"/>
      <c r="LO123" s="934"/>
      <c r="LP123" s="934"/>
      <c r="LQ123" s="934"/>
      <c r="LR123" s="935"/>
      <c r="LS123" s="936"/>
      <c r="LV123" s="937" t="s">
        <v>850</v>
      </c>
      <c r="LW123" s="938" t="s">
        <v>489</v>
      </c>
      <c r="LX123" s="939"/>
      <c r="LY123" s="940"/>
      <c r="LZ123" s="941"/>
      <c r="MA123" s="942"/>
      <c r="MB123" s="943"/>
      <c r="MC123" s="898"/>
      <c r="MD123" s="898"/>
      <c r="ME123" s="934"/>
      <c r="MF123" s="934"/>
      <c r="MG123" s="934"/>
      <c r="MH123" s="934"/>
      <c r="MI123" s="935"/>
      <c r="MJ123" s="936"/>
      <c r="MM123" s="937" t="s">
        <v>850</v>
      </c>
      <c r="MN123" s="938" t="s">
        <v>489</v>
      </c>
      <c r="MO123" s="939"/>
      <c r="MP123" s="940"/>
      <c r="MQ123" s="941"/>
      <c r="MR123" s="942"/>
      <c r="MS123" s="943"/>
      <c r="MT123" s="898"/>
      <c r="MU123" s="898"/>
      <c r="MV123" s="934"/>
      <c r="MW123" s="934"/>
      <c r="MX123" s="934"/>
      <c r="MY123" s="934"/>
      <c r="MZ123" s="935"/>
      <c r="NA123" s="936"/>
      <c r="ND123" s="946" t="s">
        <v>850</v>
      </c>
      <c r="NE123" s="1009" t="s">
        <v>489</v>
      </c>
      <c r="NF123" s="948"/>
      <c r="NG123" s="949"/>
      <c r="NH123" s="998"/>
      <c r="NI123" s="950"/>
      <c r="NJ123" s="943"/>
      <c r="NK123" s="898"/>
      <c r="NL123" s="898"/>
      <c r="NM123" s="934"/>
      <c r="NN123" s="934"/>
      <c r="NO123" s="934"/>
      <c r="NP123" s="934"/>
      <c r="NQ123" s="935"/>
      <c r="NR123" s="936"/>
      <c r="NU123" s="951" t="s">
        <v>850</v>
      </c>
      <c r="NV123" s="1010" t="s">
        <v>489</v>
      </c>
      <c r="NW123" s="953"/>
      <c r="NX123" s="954"/>
      <c r="NY123" s="1011"/>
      <c r="NZ123" s="955"/>
      <c r="OA123" s="943"/>
      <c r="OB123" s="898"/>
      <c r="OC123" s="898"/>
      <c r="OD123" s="934"/>
      <c r="OE123" s="934"/>
      <c r="OF123" s="934"/>
      <c r="OG123" s="934"/>
      <c r="OH123" s="935"/>
      <c r="OI123" s="936"/>
      <c r="OL123" s="937" t="s">
        <v>850</v>
      </c>
      <c r="OM123" s="938" t="s">
        <v>489</v>
      </c>
      <c r="ON123" s="939"/>
      <c r="OO123" s="940"/>
      <c r="OP123" s="941"/>
      <c r="OQ123" s="942"/>
      <c r="OR123" s="943"/>
      <c r="OS123" s="898"/>
      <c r="OT123" s="898"/>
      <c r="OU123" s="934"/>
      <c r="OV123" s="934"/>
      <c r="OW123" s="934"/>
      <c r="OX123" s="934"/>
      <c r="OY123" s="935"/>
      <c r="OZ123" s="936"/>
      <c r="PC123" s="937" t="s">
        <v>850</v>
      </c>
      <c r="PD123" s="938" t="s">
        <v>489</v>
      </c>
      <c r="PE123" s="939"/>
      <c r="PF123" s="940"/>
      <c r="PG123" s="956"/>
      <c r="PH123" s="957"/>
      <c r="PI123" s="943"/>
      <c r="PJ123" s="898"/>
      <c r="PK123" s="898"/>
      <c r="PL123" s="934"/>
      <c r="PM123" s="934"/>
      <c r="PN123" s="934"/>
      <c r="PO123" s="934"/>
      <c r="PP123" s="935"/>
      <c r="PQ123" s="936"/>
      <c r="PT123" s="937" t="s">
        <v>850</v>
      </c>
      <c r="PU123" s="938" t="s">
        <v>489</v>
      </c>
      <c r="PV123" s="939"/>
      <c r="PW123" s="940"/>
      <c r="PX123" s="941"/>
      <c r="PY123" s="942"/>
      <c r="PZ123" s="943"/>
      <c r="QA123" s="898"/>
      <c r="QB123" s="898"/>
      <c r="QC123" s="934"/>
      <c r="QD123" s="934"/>
      <c r="QE123" s="934"/>
      <c r="QF123" s="934"/>
      <c r="QG123" s="935"/>
      <c r="QH123" s="936"/>
      <c r="QK123" s="937" t="s">
        <v>850</v>
      </c>
      <c r="QL123" s="938" t="s">
        <v>489</v>
      </c>
      <c r="QM123" s="939"/>
      <c r="QN123" s="940"/>
      <c r="QO123" s="1007">
        <v>0</v>
      </c>
      <c r="QP123" s="1008"/>
      <c r="QQ123" s="943"/>
      <c r="QR123" s="898"/>
      <c r="QS123" s="898"/>
      <c r="QT123" s="934"/>
      <c r="QU123" s="934"/>
      <c r="QV123" s="934"/>
      <c r="QW123" s="934"/>
      <c r="QX123" s="935"/>
      <c r="QY123" s="936"/>
      <c r="RB123" s="405"/>
      <c r="RC123" s="406"/>
      <c r="RD123" s="407"/>
      <c r="RE123" s="408"/>
      <c r="RF123" s="409"/>
      <c r="RG123" s="410"/>
      <c r="RH123" s="410"/>
      <c r="RI123" s="898"/>
      <c r="RJ123" s="898"/>
      <c r="RK123" s="934"/>
      <c r="RL123" s="934"/>
      <c r="RM123" s="934"/>
      <c r="RN123" s="934"/>
      <c r="RO123" s="935"/>
      <c r="RP123" s="936"/>
      <c r="RS123" s="405"/>
      <c r="RT123" s="406"/>
      <c r="RU123" s="407"/>
      <c r="RV123" s="408"/>
      <c r="RW123" s="409"/>
      <c r="RX123" s="410"/>
      <c r="RY123" s="410"/>
      <c r="RZ123" s="898"/>
      <c r="SA123" s="898"/>
      <c r="SB123" s="934"/>
      <c r="SC123" s="934"/>
      <c r="SD123" s="934"/>
      <c r="SE123" s="934"/>
      <c r="SF123" s="935"/>
      <c r="SG123" s="936"/>
      <c r="SJ123" s="405"/>
      <c r="SK123" s="406"/>
      <c r="SL123" s="407"/>
      <c r="SM123" s="408"/>
      <c r="SN123" s="409"/>
      <c r="SO123" s="410"/>
      <c r="SP123" s="410"/>
      <c r="SQ123" s="898"/>
      <c r="SR123" s="898"/>
      <c r="SS123" s="934"/>
      <c r="ST123" s="934"/>
      <c r="SU123" s="934"/>
      <c r="SV123" s="934"/>
      <c r="SW123" s="935"/>
      <c r="SX123" s="936"/>
    </row>
    <row r="124" spans="2:518" ht="18.75" thickTop="1" thickBot="1">
      <c r="B124" s="1079" t="s">
        <v>851</v>
      </c>
      <c r="C124" s="1080" t="s">
        <v>490</v>
      </c>
      <c r="D124" s="1081"/>
      <c r="E124" s="1082"/>
      <c r="F124" s="1083"/>
      <c r="G124" s="1084"/>
      <c r="H124" s="1016"/>
      <c r="K124" s="1079" t="s">
        <v>851</v>
      </c>
      <c r="L124" s="1080" t="s">
        <v>490</v>
      </c>
      <c r="M124" s="1081"/>
      <c r="N124" s="1082"/>
      <c r="O124" s="1083"/>
      <c r="P124" s="1084"/>
      <c r="Q124" s="1016"/>
      <c r="R124" s="898"/>
      <c r="S124" s="898"/>
      <c r="T124" s="934"/>
      <c r="U124" s="934"/>
      <c r="V124" s="934"/>
      <c r="W124" s="934"/>
      <c r="X124" s="935"/>
      <c r="Y124" s="936"/>
      <c r="Z124" s="872"/>
      <c r="AA124" s="872"/>
      <c r="AB124" s="1079" t="s">
        <v>851</v>
      </c>
      <c r="AC124" s="1080" t="s">
        <v>490</v>
      </c>
      <c r="AD124" s="1081"/>
      <c r="AE124" s="1082"/>
      <c r="AF124" s="1083"/>
      <c r="AG124" s="1084"/>
      <c r="AH124" s="1016"/>
      <c r="AI124" s="898"/>
      <c r="AJ124" s="898"/>
      <c r="AK124" s="934"/>
      <c r="AL124" s="934"/>
      <c r="AM124" s="934"/>
      <c r="AN124" s="934"/>
      <c r="AO124" s="935"/>
      <c r="AP124" s="936"/>
      <c r="AQ124" s="872"/>
      <c r="AR124" s="872"/>
      <c r="AS124" s="1079" t="s">
        <v>851</v>
      </c>
      <c r="AT124" s="1085" t="s">
        <v>490</v>
      </c>
      <c r="AU124" s="1081"/>
      <c r="AV124" s="1082"/>
      <c r="AW124" s="1086"/>
      <c r="AX124" s="1087"/>
      <c r="AY124" s="1016"/>
      <c r="AZ124" s="898"/>
      <c r="BA124" s="898"/>
      <c r="BB124" s="934"/>
      <c r="BC124" s="934"/>
      <c r="BD124" s="934"/>
      <c r="BE124" s="934"/>
      <c r="BF124" s="935"/>
      <c r="BG124" s="936"/>
      <c r="BJ124" s="1079" t="s">
        <v>851</v>
      </c>
      <c r="BK124" s="1080" t="s">
        <v>490</v>
      </c>
      <c r="BL124" s="1081"/>
      <c r="BM124" s="1082"/>
      <c r="BN124" s="1083"/>
      <c r="BO124" s="1084"/>
      <c r="BP124" s="1016"/>
      <c r="BQ124" s="898"/>
      <c r="BR124" s="898"/>
      <c r="BS124" s="934"/>
      <c r="BT124" s="934"/>
      <c r="BU124" s="934"/>
      <c r="BV124" s="934"/>
      <c r="BW124" s="935"/>
      <c r="BX124" s="936"/>
      <c r="CA124" s="1079" t="s">
        <v>851</v>
      </c>
      <c r="CB124" s="1080" t="s">
        <v>490</v>
      </c>
      <c r="CC124" s="1081"/>
      <c r="CD124" s="1082"/>
      <c r="CE124" s="1083"/>
      <c r="CF124" s="1084"/>
      <c r="CG124" s="1016"/>
      <c r="CH124" s="898"/>
      <c r="CI124" s="898"/>
      <c r="CJ124" s="934"/>
      <c r="CK124" s="934"/>
      <c r="CL124" s="934"/>
      <c r="CM124" s="934"/>
      <c r="CN124" s="935"/>
      <c r="CO124" s="936"/>
      <c r="CR124" s="1079" t="s">
        <v>851</v>
      </c>
      <c r="CS124" s="1080" t="s">
        <v>490</v>
      </c>
      <c r="CT124" s="1081"/>
      <c r="CU124" s="1082"/>
      <c r="CV124" s="1083"/>
      <c r="CW124" s="1084"/>
      <c r="CX124" s="1016"/>
      <c r="CY124" s="898"/>
      <c r="CZ124" s="898"/>
      <c r="DA124" s="934"/>
      <c r="DB124" s="934"/>
      <c r="DC124" s="934"/>
      <c r="DD124" s="934"/>
      <c r="DE124" s="935"/>
      <c r="DF124" s="936"/>
      <c r="DI124" s="1079" t="s">
        <v>851</v>
      </c>
      <c r="DJ124" s="1080" t="s">
        <v>490</v>
      </c>
      <c r="DK124" s="1081"/>
      <c r="DL124" s="1082"/>
      <c r="DM124" s="1083"/>
      <c r="DN124" s="1084"/>
      <c r="DO124" s="1016"/>
      <c r="DP124" s="898"/>
      <c r="DQ124" s="898"/>
      <c r="DR124" s="934"/>
      <c r="DS124" s="934"/>
      <c r="DT124" s="934"/>
      <c r="DU124" s="934"/>
      <c r="DV124" s="935"/>
      <c r="DW124" s="936"/>
      <c r="DZ124" s="1079" t="s">
        <v>851</v>
      </c>
      <c r="EA124" s="1080" t="s">
        <v>490</v>
      </c>
      <c r="EB124" s="1081"/>
      <c r="EC124" s="1082"/>
      <c r="ED124" s="1083"/>
      <c r="EE124" s="1084"/>
      <c r="EF124" s="1016"/>
      <c r="EG124" s="898"/>
      <c r="EH124" s="898"/>
      <c r="EI124" s="934"/>
      <c r="EJ124" s="934"/>
      <c r="EK124" s="934"/>
      <c r="EL124" s="934"/>
      <c r="EM124" s="935"/>
      <c r="EN124" s="936"/>
      <c r="EQ124" s="1079" t="s">
        <v>851</v>
      </c>
      <c r="ER124" s="1080" t="s">
        <v>490</v>
      </c>
      <c r="ES124" s="1081"/>
      <c r="ET124" s="1082"/>
      <c r="EU124" s="1083"/>
      <c r="EV124" s="1084"/>
      <c r="EW124" s="1016"/>
      <c r="EX124" s="898"/>
      <c r="EY124" s="898"/>
      <c r="EZ124" s="934"/>
      <c r="FA124" s="934"/>
      <c r="FB124" s="934"/>
      <c r="FC124" s="934"/>
      <c r="FD124" s="935"/>
      <c r="FE124" s="936"/>
      <c r="FH124" s="1079"/>
      <c r="FI124" s="1080"/>
      <c r="FJ124" s="1081"/>
      <c r="FK124" s="1082"/>
      <c r="FL124" s="1083"/>
      <c r="FM124" s="1084"/>
      <c r="FN124" s="1016"/>
      <c r="FO124" s="898"/>
      <c r="FP124" s="898"/>
      <c r="FQ124" s="934"/>
      <c r="FR124" s="934"/>
      <c r="FS124" s="934"/>
      <c r="FT124" s="934"/>
      <c r="FU124" s="935"/>
      <c r="FV124" s="936"/>
      <c r="FY124" s="1079" t="s">
        <v>851</v>
      </c>
      <c r="FZ124" s="1080" t="s">
        <v>490</v>
      </c>
      <c r="GA124" s="1081"/>
      <c r="GB124" s="1082"/>
      <c r="GC124" s="1083"/>
      <c r="GD124" s="1084"/>
      <c r="GE124" s="1016"/>
      <c r="GF124" s="898"/>
      <c r="GG124" s="898"/>
      <c r="GH124" s="934"/>
      <c r="GI124" s="934"/>
      <c r="GJ124" s="934"/>
      <c r="GK124" s="934"/>
      <c r="GL124" s="935"/>
      <c r="GM124" s="936"/>
      <c r="GP124" s="1079" t="s">
        <v>851</v>
      </c>
      <c r="GQ124" s="1080" t="s">
        <v>490</v>
      </c>
      <c r="GR124" s="1081"/>
      <c r="GS124" s="1082"/>
      <c r="GT124" s="1083"/>
      <c r="GU124" s="1084"/>
      <c r="GV124" s="1016"/>
      <c r="GW124" s="898"/>
      <c r="GX124" s="898"/>
      <c r="GY124" s="934"/>
      <c r="GZ124" s="934"/>
      <c r="HA124" s="934"/>
      <c r="HB124" s="934"/>
      <c r="HC124" s="935"/>
      <c r="HD124" s="936"/>
      <c r="HG124" s="1079" t="s">
        <v>851</v>
      </c>
      <c r="HH124" s="1080" t="s">
        <v>490</v>
      </c>
      <c r="HI124" s="1081"/>
      <c r="HJ124" s="1082"/>
      <c r="HK124" s="1083"/>
      <c r="HL124" s="1084"/>
      <c r="HM124" s="1016"/>
      <c r="HN124" s="898"/>
      <c r="HO124" s="898"/>
      <c r="HP124" s="934"/>
      <c r="HQ124" s="934"/>
      <c r="HR124" s="934"/>
      <c r="HS124" s="934"/>
      <c r="HT124" s="935"/>
      <c r="HU124" s="936"/>
      <c r="HX124" s="1079" t="s">
        <v>851</v>
      </c>
      <c r="HY124" s="1080" t="s">
        <v>490</v>
      </c>
      <c r="HZ124" s="1081"/>
      <c r="IA124" s="1082"/>
      <c r="IB124" s="1083"/>
      <c r="IC124" s="1084"/>
      <c r="ID124" s="1016"/>
      <c r="IE124" s="898"/>
      <c r="IF124" s="898"/>
      <c r="IG124" s="934"/>
      <c r="IH124" s="934"/>
      <c r="II124" s="934"/>
      <c r="IJ124" s="934"/>
      <c r="IK124" s="935"/>
      <c r="IL124" s="936"/>
      <c r="IO124" s="1079" t="s">
        <v>851</v>
      </c>
      <c r="IP124" s="1080" t="s">
        <v>490</v>
      </c>
      <c r="IQ124" s="1081"/>
      <c r="IR124" s="1082"/>
      <c r="IS124" s="1083"/>
      <c r="IT124" s="1084"/>
      <c r="IU124" s="1016"/>
      <c r="IV124" s="898"/>
      <c r="IW124" s="898"/>
      <c r="IX124" s="934"/>
      <c r="IY124" s="934"/>
      <c r="IZ124" s="934"/>
      <c r="JA124" s="934"/>
      <c r="JB124" s="935"/>
      <c r="JC124" s="936"/>
      <c r="JF124" s="1079" t="s">
        <v>851</v>
      </c>
      <c r="JG124" s="1080" t="s">
        <v>490</v>
      </c>
      <c r="JH124" s="1081"/>
      <c r="JI124" s="1082"/>
      <c r="JJ124" s="1083"/>
      <c r="JK124" s="1084"/>
      <c r="JL124" s="1016"/>
      <c r="JM124" s="898"/>
      <c r="JN124" s="898"/>
      <c r="JO124" s="934"/>
      <c r="JP124" s="934"/>
      <c r="JQ124" s="934"/>
      <c r="JR124" s="934"/>
      <c r="JS124" s="935"/>
      <c r="JT124" s="936"/>
      <c r="JW124" s="1079" t="s">
        <v>851</v>
      </c>
      <c r="JX124" s="1080" t="s">
        <v>490</v>
      </c>
      <c r="JY124" s="1081"/>
      <c r="JZ124" s="1082"/>
      <c r="KA124" s="1083"/>
      <c r="KB124" s="1084"/>
      <c r="KC124" s="1016"/>
      <c r="KD124" s="898"/>
      <c r="KE124" s="898"/>
      <c r="KF124" s="934"/>
      <c r="KG124" s="934"/>
      <c r="KH124" s="934"/>
      <c r="KI124" s="934"/>
      <c r="KJ124" s="935"/>
      <c r="KK124" s="936"/>
      <c r="KN124" s="1079" t="s">
        <v>851</v>
      </c>
      <c r="KO124" s="1080" t="s">
        <v>490</v>
      </c>
      <c r="KP124" s="1081"/>
      <c r="KQ124" s="1082"/>
      <c r="KR124" s="1083"/>
      <c r="KS124" s="1084"/>
      <c r="KT124" s="1016"/>
      <c r="KU124" s="898"/>
      <c r="KV124" s="898"/>
      <c r="KW124" s="934"/>
      <c r="KX124" s="934"/>
      <c r="KY124" s="934"/>
      <c r="KZ124" s="934"/>
      <c r="LA124" s="935"/>
      <c r="LB124" s="936"/>
      <c r="LE124" s="1079" t="s">
        <v>851</v>
      </c>
      <c r="LF124" s="1080" t="s">
        <v>490</v>
      </c>
      <c r="LG124" s="1081"/>
      <c r="LH124" s="1082"/>
      <c r="LI124" s="1088">
        <v>0</v>
      </c>
      <c r="LJ124" s="1089"/>
      <c r="LK124" s="1016"/>
      <c r="LL124" s="898"/>
      <c r="LM124" s="898"/>
      <c r="LN124" s="934"/>
      <c r="LO124" s="934"/>
      <c r="LP124" s="934"/>
      <c r="LQ124" s="934"/>
      <c r="LR124" s="935"/>
      <c r="LS124" s="936"/>
      <c r="LV124" s="1079" t="s">
        <v>851</v>
      </c>
      <c r="LW124" s="1080" t="s">
        <v>490</v>
      </c>
      <c r="LX124" s="1081"/>
      <c r="LY124" s="1082"/>
      <c r="LZ124" s="1083"/>
      <c r="MA124" s="1084"/>
      <c r="MB124" s="1016"/>
      <c r="MC124" s="898"/>
      <c r="MD124" s="898"/>
      <c r="ME124" s="934"/>
      <c r="MF124" s="934"/>
      <c r="MG124" s="934"/>
      <c r="MH124" s="934"/>
      <c r="MI124" s="935"/>
      <c r="MJ124" s="936"/>
      <c r="MM124" s="1079" t="s">
        <v>851</v>
      </c>
      <c r="MN124" s="1080" t="s">
        <v>490</v>
      </c>
      <c r="MO124" s="1081"/>
      <c r="MP124" s="1082"/>
      <c r="MQ124" s="1083"/>
      <c r="MR124" s="1084"/>
      <c r="MS124" s="1016"/>
      <c r="MT124" s="898"/>
      <c r="MU124" s="898"/>
      <c r="MV124" s="934"/>
      <c r="MW124" s="934"/>
      <c r="MX124" s="934"/>
      <c r="MY124" s="934"/>
      <c r="MZ124" s="935"/>
      <c r="NA124" s="936"/>
      <c r="ND124" s="1090" t="s">
        <v>851</v>
      </c>
      <c r="NE124" s="1091" t="s">
        <v>490</v>
      </c>
      <c r="NF124" s="977"/>
      <c r="NG124" s="978"/>
      <c r="NH124" s="979"/>
      <c r="NI124" s="1092"/>
      <c r="NJ124" s="1016"/>
      <c r="NK124" s="898"/>
      <c r="NL124" s="898"/>
      <c r="NM124" s="934"/>
      <c r="NN124" s="934"/>
      <c r="NO124" s="934"/>
      <c r="NP124" s="934"/>
      <c r="NQ124" s="935"/>
      <c r="NR124" s="936"/>
      <c r="NU124" s="1093" t="s">
        <v>851</v>
      </c>
      <c r="NV124" s="1094" t="s">
        <v>490</v>
      </c>
      <c r="NW124" s="983"/>
      <c r="NX124" s="984"/>
      <c r="NY124" s="1095"/>
      <c r="NZ124" s="1096"/>
      <c r="OA124" s="1016"/>
      <c r="OB124" s="898"/>
      <c r="OC124" s="898"/>
      <c r="OD124" s="934"/>
      <c r="OE124" s="934"/>
      <c r="OF124" s="934"/>
      <c r="OG124" s="934"/>
      <c r="OH124" s="935"/>
      <c r="OI124" s="936"/>
      <c r="OL124" s="1079" t="s">
        <v>851</v>
      </c>
      <c r="OM124" s="1080" t="s">
        <v>490</v>
      </c>
      <c r="ON124" s="1081"/>
      <c r="OO124" s="1082"/>
      <c r="OP124" s="1083"/>
      <c r="OQ124" s="1084"/>
      <c r="OR124" s="1016"/>
      <c r="OS124" s="898"/>
      <c r="OT124" s="898"/>
      <c r="OU124" s="934"/>
      <c r="OV124" s="934"/>
      <c r="OW124" s="934"/>
      <c r="OX124" s="934"/>
      <c r="OY124" s="935"/>
      <c r="OZ124" s="936"/>
      <c r="PC124" s="1079" t="s">
        <v>851</v>
      </c>
      <c r="PD124" s="1080" t="s">
        <v>490</v>
      </c>
      <c r="PE124" s="1081"/>
      <c r="PF124" s="1082"/>
      <c r="PG124" s="1097"/>
      <c r="PH124" s="1098"/>
      <c r="PI124" s="1024"/>
      <c r="PJ124" s="898"/>
      <c r="PK124" s="898"/>
      <c r="PL124" s="934"/>
      <c r="PM124" s="934"/>
      <c r="PN124" s="934"/>
      <c r="PO124" s="934"/>
      <c r="PP124" s="935"/>
      <c r="PQ124" s="936"/>
      <c r="PT124" s="1079" t="s">
        <v>851</v>
      </c>
      <c r="PU124" s="1080" t="s">
        <v>490</v>
      </c>
      <c r="PV124" s="1081"/>
      <c r="PW124" s="1082"/>
      <c r="PX124" s="1083"/>
      <c r="PY124" s="1084"/>
      <c r="PZ124" s="1016"/>
      <c r="QA124" s="898"/>
      <c r="QB124" s="898"/>
      <c r="QC124" s="934"/>
      <c r="QD124" s="934"/>
      <c r="QE124" s="934"/>
      <c r="QF124" s="934"/>
      <c r="QG124" s="935"/>
      <c r="QH124" s="936"/>
      <c r="QK124" s="1079" t="s">
        <v>851</v>
      </c>
      <c r="QL124" s="1080" t="s">
        <v>490</v>
      </c>
      <c r="QM124" s="1081"/>
      <c r="QN124" s="1082"/>
      <c r="QO124" s="1088">
        <v>0</v>
      </c>
      <c r="QP124" s="1089"/>
      <c r="QQ124" s="1016"/>
      <c r="QR124" s="898"/>
      <c r="QS124" s="898"/>
      <c r="QT124" s="934"/>
      <c r="QU124" s="934"/>
      <c r="QV124" s="934"/>
      <c r="QW124" s="934"/>
      <c r="QX124" s="935"/>
      <c r="QY124" s="936"/>
      <c r="RB124" s="405"/>
      <c r="RC124" s="406"/>
      <c r="RD124" s="407"/>
      <c r="RE124" s="408"/>
      <c r="RF124" s="409"/>
      <c r="RG124" s="410"/>
      <c r="RH124" s="410"/>
      <c r="RI124" s="898"/>
      <c r="RJ124" s="898"/>
      <c r="RK124" s="934"/>
      <c r="RL124" s="934"/>
      <c r="RM124" s="934"/>
      <c r="RN124" s="934"/>
      <c r="RO124" s="935"/>
      <c r="RP124" s="936"/>
      <c r="RS124" s="405"/>
      <c r="RT124" s="406"/>
      <c r="RU124" s="407"/>
      <c r="RV124" s="408"/>
      <c r="RW124" s="409"/>
      <c r="RX124" s="410"/>
      <c r="RY124" s="410"/>
      <c r="RZ124" s="898"/>
      <c r="SA124" s="898"/>
      <c r="SB124" s="934"/>
      <c r="SC124" s="934"/>
      <c r="SD124" s="934"/>
      <c r="SE124" s="934"/>
      <c r="SF124" s="935"/>
      <c r="SG124" s="936"/>
      <c r="SJ124" s="405"/>
      <c r="SK124" s="406"/>
      <c r="SL124" s="407"/>
      <c r="SM124" s="408"/>
      <c r="SN124" s="409"/>
      <c r="SO124" s="410"/>
      <c r="SP124" s="410"/>
      <c r="SQ124" s="898"/>
      <c r="SR124" s="898"/>
      <c r="SS124" s="934"/>
      <c r="ST124" s="934"/>
      <c r="SU124" s="934"/>
      <c r="SV124" s="934"/>
      <c r="SW124" s="935"/>
      <c r="SX124" s="936"/>
    </row>
    <row r="125" spans="2:518" ht="99.75" customHeight="1" thickTop="1" thickBot="1">
      <c r="B125" s="958" t="s">
        <v>852</v>
      </c>
      <c r="C125" s="1030" t="s">
        <v>491</v>
      </c>
      <c r="D125" s="1031" t="s">
        <v>147</v>
      </c>
      <c r="E125" s="1044">
        <v>3</v>
      </c>
      <c r="F125" s="1045"/>
      <c r="G125" s="963">
        <f>ROUND(E125*F125,0)</f>
        <v>0</v>
      </c>
      <c r="H125" s="1016"/>
      <c r="K125" s="958" t="s">
        <v>852</v>
      </c>
      <c r="L125" s="1030" t="s">
        <v>491</v>
      </c>
      <c r="M125" s="1031" t="s">
        <v>147</v>
      </c>
      <c r="N125" s="1044">
        <v>3</v>
      </c>
      <c r="O125" s="1046">
        <v>97211</v>
      </c>
      <c r="P125" s="963">
        <f t="shared" ref="P125:P126" si="1775">ROUND(N125*O125,0)</f>
        <v>291633</v>
      </c>
      <c r="Q125" s="1016"/>
      <c r="R125" s="898">
        <f>IF(EXACT(VLOOKUP(K125,OFERTA_0,2,FALSE),L125),1,0)</f>
        <v>1</v>
      </c>
      <c r="S125" s="898">
        <f>IF(EXACT(VLOOKUP(K125,OFERTA_0,3,FALSE),M125),1,0)</f>
        <v>1</v>
      </c>
      <c r="T125" s="899">
        <f>IF(EXACT(VLOOKUP(K125,OFERTA_0,4,FALSE),N125),1,0)</f>
        <v>1</v>
      </c>
      <c r="U125" s="899">
        <f>IF(O125=0,0,1)</f>
        <v>1</v>
      </c>
      <c r="V125" s="899">
        <f>IF(P125=0,0,1)</f>
        <v>1</v>
      </c>
      <c r="W125" s="899">
        <f>PRODUCT(R125:V125)</f>
        <v>1</v>
      </c>
      <c r="X125" s="966">
        <f>ROUND(P125,0)</f>
        <v>291633</v>
      </c>
      <c r="Y125" s="901">
        <f>P125-X125</f>
        <v>0</v>
      </c>
      <c r="Z125" s="872"/>
      <c r="AA125" s="872"/>
      <c r="AB125" s="958" t="s">
        <v>852</v>
      </c>
      <c r="AC125" s="1030" t="s">
        <v>491</v>
      </c>
      <c r="AD125" s="1031" t="s">
        <v>147</v>
      </c>
      <c r="AE125" s="1044">
        <v>3</v>
      </c>
      <c r="AF125" s="1045">
        <v>100000</v>
      </c>
      <c r="AG125" s="963">
        <f t="shared" ref="AG125:AG126" si="1776">ROUND(AE125*AF125,0)</f>
        <v>300000</v>
      </c>
      <c r="AH125" s="1016"/>
      <c r="AI125" s="898">
        <f>IF(EXACT(VLOOKUP(AB125,OFERTA_0,2,FALSE),AC125),1,0)</f>
        <v>1</v>
      </c>
      <c r="AJ125" s="898">
        <f>IF(EXACT(VLOOKUP(AB125,OFERTA_0,3,FALSE),AD125),1,0)</f>
        <v>1</v>
      </c>
      <c r="AK125" s="899">
        <f>IF(EXACT(VLOOKUP(AB125,OFERTA_0,4,FALSE),AE125),1,0)</f>
        <v>1</v>
      </c>
      <c r="AL125" s="899">
        <f>IF(AF125=0,0,1)</f>
        <v>1</v>
      </c>
      <c r="AM125" s="899">
        <f>IF(AG125=0,0,1)</f>
        <v>1</v>
      </c>
      <c r="AN125" s="899">
        <f>PRODUCT(AI125:AM125)</f>
        <v>1</v>
      </c>
      <c r="AO125" s="966">
        <f>ROUND(AG125,0)</f>
        <v>300000</v>
      </c>
      <c r="AP125" s="901">
        <f>AG125-AO125</f>
        <v>0</v>
      </c>
      <c r="AQ125" s="872"/>
      <c r="AR125" s="872"/>
      <c r="AS125" s="958" t="s">
        <v>852</v>
      </c>
      <c r="AT125" s="1035" t="s">
        <v>491</v>
      </c>
      <c r="AU125" s="1031" t="s">
        <v>147</v>
      </c>
      <c r="AV125" s="1044">
        <v>3</v>
      </c>
      <c r="AW125" s="1047">
        <v>55000</v>
      </c>
      <c r="AX125" s="969">
        <f t="shared" ref="AX125:AX126" si="1777">ROUND(AV125*AW125,0)</f>
        <v>165000</v>
      </c>
      <c r="AY125" s="1016"/>
      <c r="AZ125" s="898">
        <f>IF(EXACT(VLOOKUP(AS125,OFERTA_0,2,FALSE),AT125),1,0)</f>
        <v>1</v>
      </c>
      <c r="BA125" s="898">
        <f>IF(EXACT(VLOOKUP(AS125,OFERTA_0,3,FALSE),AU125),1,0)</f>
        <v>1</v>
      </c>
      <c r="BB125" s="899">
        <f>IF(EXACT(VLOOKUP(AS125,OFERTA_0,4,FALSE),AV125),1,0)</f>
        <v>1</v>
      </c>
      <c r="BC125" s="899">
        <f>IF(AW125=0,0,1)</f>
        <v>1</v>
      </c>
      <c r="BD125" s="899">
        <f>IF(AX125=0,0,1)</f>
        <v>1</v>
      </c>
      <c r="BE125" s="899">
        <f>PRODUCT(AZ125:BD125)</f>
        <v>1</v>
      </c>
      <c r="BF125" s="966">
        <f>ROUND(AX125,0)</f>
        <v>165000</v>
      </c>
      <c r="BG125" s="901">
        <f>AX125-BF125</f>
        <v>0</v>
      </c>
      <c r="BJ125" s="958" t="s">
        <v>852</v>
      </c>
      <c r="BK125" s="1030" t="s">
        <v>491</v>
      </c>
      <c r="BL125" s="1031" t="s">
        <v>147</v>
      </c>
      <c r="BM125" s="1044">
        <v>3</v>
      </c>
      <c r="BN125" s="1045">
        <v>77687.899999999994</v>
      </c>
      <c r="BO125" s="963">
        <f t="shared" ref="BO125:BO126" si="1778">ROUND(BM125*BN125,0)</f>
        <v>233064</v>
      </c>
      <c r="BP125" s="1016"/>
      <c r="BQ125" s="898">
        <f>IF(EXACT(VLOOKUP(BJ125,OFERTA_0,2,FALSE),BK125),1,0)</f>
        <v>1</v>
      </c>
      <c r="BR125" s="898">
        <f>IF(EXACT(VLOOKUP(BJ125,OFERTA_0,3,FALSE),BL125),1,0)</f>
        <v>1</v>
      </c>
      <c r="BS125" s="899">
        <f>IF(EXACT(VLOOKUP(BJ125,OFERTA_0,4,FALSE),BM125),1,0)</f>
        <v>1</v>
      </c>
      <c r="BT125" s="899">
        <f>IF(BN125=0,0,1)</f>
        <v>1</v>
      </c>
      <c r="BU125" s="899">
        <f>IF(BO125=0,0,1)</f>
        <v>1</v>
      </c>
      <c r="BV125" s="899">
        <f>PRODUCT(BQ125:BU125)</f>
        <v>1</v>
      </c>
      <c r="BW125" s="966">
        <f>ROUND(BO125,0)</f>
        <v>233064</v>
      </c>
      <c r="BX125" s="901">
        <f>BO125-BW125</f>
        <v>0</v>
      </c>
      <c r="CA125" s="958" t="s">
        <v>852</v>
      </c>
      <c r="CB125" s="1030" t="s">
        <v>491</v>
      </c>
      <c r="CC125" s="1031" t="s">
        <v>147</v>
      </c>
      <c r="CD125" s="1044">
        <v>3</v>
      </c>
      <c r="CE125" s="1045">
        <v>94683</v>
      </c>
      <c r="CF125" s="963">
        <f t="shared" ref="CF125:CF126" si="1779">ROUND(CD125*CE125,0)</f>
        <v>284049</v>
      </c>
      <c r="CG125" s="1016"/>
      <c r="CH125" s="898">
        <f>IF(EXACT(VLOOKUP(CA125,OFERTA_0,2,FALSE),CB125),1,0)</f>
        <v>1</v>
      </c>
      <c r="CI125" s="898">
        <f>IF(EXACT(VLOOKUP(CA125,OFERTA_0,3,FALSE),CC125),1,0)</f>
        <v>1</v>
      </c>
      <c r="CJ125" s="899">
        <f>IF(EXACT(VLOOKUP(CA125,OFERTA_0,4,FALSE),CD125),1,0)</f>
        <v>1</v>
      </c>
      <c r="CK125" s="899">
        <f>IF(CE125=0,0,1)</f>
        <v>1</v>
      </c>
      <c r="CL125" s="899">
        <f>IF(CF125=0,0,1)</f>
        <v>1</v>
      </c>
      <c r="CM125" s="899">
        <f>PRODUCT(CH125:CL125)</f>
        <v>1</v>
      </c>
      <c r="CN125" s="966">
        <f>ROUND(CF125,0)</f>
        <v>284049</v>
      </c>
      <c r="CO125" s="901">
        <f>CF125-CN125</f>
        <v>0</v>
      </c>
      <c r="CR125" s="958" t="s">
        <v>852</v>
      </c>
      <c r="CS125" s="1030" t="s">
        <v>491</v>
      </c>
      <c r="CT125" s="1031" t="s">
        <v>147</v>
      </c>
      <c r="CU125" s="1044">
        <v>3</v>
      </c>
      <c r="CV125" s="1045">
        <v>199000</v>
      </c>
      <c r="CW125" s="963">
        <f t="shared" ref="CW125:CW126" si="1780">ROUND(CU125*CV125,0)</f>
        <v>597000</v>
      </c>
      <c r="CX125" s="1016"/>
      <c r="CY125" s="898">
        <f>IF(EXACT(VLOOKUP(CR125,OFERTA_0,2,FALSE),CS125),1,0)</f>
        <v>1</v>
      </c>
      <c r="CZ125" s="898">
        <f>IF(EXACT(VLOOKUP(CR125,OFERTA_0,3,FALSE),CT125),1,0)</f>
        <v>1</v>
      </c>
      <c r="DA125" s="899">
        <f>IF(EXACT(VLOOKUP(CR125,OFERTA_0,4,FALSE),CU125),1,0)</f>
        <v>1</v>
      </c>
      <c r="DB125" s="899">
        <f>IF(CV125=0,0,1)</f>
        <v>1</v>
      </c>
      <c r="DC125" s="899">
        <f>IF(CW125=0,0,1)</f>
        <v>1</v>
      </c>
      <c r="DD125" s="899">
        <f>PRODUCT(CY125:DC125)</f>
        <v>1</v>
      </c>
      <c r="DE125" s="966">
        <f>ROUND(CW125,0)</f>
        <v>597000</v>
      </c>
      <c r="DF125" s="901">
        <f>CW125-DE125</f>
        <v>0</v>
      </c>
      <c r="DI125" s="958" t="s">
        <v>852</v>
      </c>
      <c r="DJ125" s="1030" t="s">
        <v>491</v>
      </c>
      <c r="DK125" s="1031" t="s">
        <v>147</v>
      </c>
      <c r="DL125" s="1044">
        <v>3</v>
      </c>
      <c r="DM125" s="1045">
        <v>84258</v>
      </c>
      <c r="DN125" s="963">
        <f t="shared" ref="DN125:DN126" si="1781">ROUND(DL125*DM125,0)</f>
        <v>252774</v>
      </c>
      <c r="DO125" s="1016"/>
      <c r="DP125" s="898">
        <f>IF(EXACT(VLOOKUP(DI125,OFERTA_0,2,FALSE),DJ125),1,0)</f>
        <v>1</v>
      </c>
      <c r="DQ125" s="898">
        <f>IF(EXACT(VLOOKUP(DI125,OFERTA_0,3,FALSE),DK125),1,0)</f>
        <v>1</v>
      </c>
      <c r="DR125" s="899">
        <f>IF(EXACT(VLOOKUP(DI125,OFERTA_0,4,FALSE),DL125),1,0)</f>
        <v>1</v>
      </c>
      <c r="DS125" s="899">
        <f>IF(DM125=0,0,1)</f>
        <v>1</v>
      </c>
      <c r="DT125" s="899">
        <f>IF(DN125=0,0,1)</f>
        <v>1</v>
      </c>
      <c r="DU125" s="899">
        <f>PRODUCT(DP125:DT125)</f>
        <v>1</v>
      </c>
      <c r="DV125" s="966">
        <f>ROUND(DN125,0)</f>
        <v>252774</v>
      </c>
      <c r="DW125" s="901">
        <f>DN125-DV125</f>
        <v>0</v>
      </c>
      <c r="DZ125" s="958" t="s">
        <v>852</v>
      </c>
      <c r="EA125" s="1030" t="s">
        <v>491</v>
      </c>
      <c r="EB125" s="1031" t="s">
        <v>147</v>
      </c>
      <c r="EC125" s="1044">
        <v>3</v>
      </c>
      <c r="ED125" s="1045">
        <v>114760</v>
      </c>
      <c r="EE125" s="963">
        <f t="shared" ref="EE125:EE126" si="1782">ROUND(EC125*ED125,0)</f>
        <v>344280</v>
      </c>
      <c r="EF125" s="1016"/>
      <c r="EG125" s="898">
        <f>IF(EXACT(VLOOKUP(DZ125,OFERTA_0,2,FALSE),EA125),1,0)</f>
        <v>1</v>
      </c>
      <c r="EH125" s="898">
        <f>IF(EXACT(VLOOKUP(DZ125,OFERTA_0,3,FALSE),EB125),1,0)</f>
        <v>1</v>
      </c>
      <c r="EI125" s="899">
        <f>IF(EXACT(VLOOKUP(DZ125,OFERTA_0,4,FALSE),EC125),1,0)</f>
        <v>1</v>
      </c>
      <c r="EJ125" s="899">
        <f>IF(ED125=0,0,1)</f>
        <v>1</v>
      </c>
      <c r="EK125" s="899">
        <f>IF(EE125=0,0,1)</f>
        <v>1</v>
      </c>
      <c r="EL125" s="899">
        <f>PRODUCT(EG125:EK125)</f>
        <v>1</v>
      </c>
      <c r="EM125" s="966">
        <f>ROUND(EE125,0)</f>
        <v>344280</v>
      </c>
      <c r="EN125" s="901">
        <f>EE125-EM125</f>
        <v>0</v>
      </c>
      <c r="EQ125" s="958" t="s">
        <v>852</v>
      </c>
      <c r="ER125" s="1030" t="s">
        <v>491</v>
      </c>
      <c r="ES125" s="1031" t="s">
        <v>147</v>
      </c>
      <c r="ET125" s="1044">
        <v>3</v>
      </c>
      <c r="EU125" s="1045">
        <v>95250</v>
      </c>
      <c r="EV125" s="963">
        <f t="shared" ref="EV125:EV126" si="1783">ROUND(ET125*EU125,0)</f>
        <v>285750</v>
      </c>
      <c r="EW125" s="1016"/>
      <c r="EX125" s="898">
        <f>IF(EXACT(VLOOKUP(EQ125,OFERTA_0,2,FALSE),ER125),1,0)</f>
        <v>1</v>
      </c>
      <c r="EY125" s="898">
        <f>IF(EXACT(VLOOKUP(EQ125,OFERTA_0,3,FALSE),ES125),1,0)</f>
        <v>1</v>
      </c>
      <c r="EZ125" s="899">
        <f>IF(EXACT(VLOOKUP(EQ125,OFERTA_0,4,FALSE),ET125),1,0)</f>
        <v>1</v>
      </c>
      <c r="FA125" s="899">
        <f>IF(EU125=0,0,1)</f>
        <v>1</v>
      </c>
      <c r="FB125" s="899">
        <f>IF(EV125=0,0,1)</f>
        <v>1</v>
      </c>
      <c r="FC125" s="899">
        <f>PRODUCT(EX125:FB125)</f>
        <v>1</v>
      </c>
      <c r="FD125" s="966">
        <f>ROUND(EV125,0)</f>
        <v>285750</v>
      </c>
      <c r="FE125" s="901">
        <f>EV125-FD125</f>
        <v>0</v>
      </c>
      <c r="FH125" s="958"/>
      <c r="FI125" s="1030"/>
      <c r="FJ125" s="1031"/>
      <c r="FK125" s="1044"/>
      <c r="FL125" s="1045"/>
      <c r="FM125" s="963">
        <f t="shared" ref="FM125:FM126" si="1784">ROUND(FK125*FL125,0)</f>
        <v>0</v>
      </c>
      <c r="FN125" s="1016"/>
      <c r="FO125" s="898" t="e">
        <f>IF(EXACT(VLOOKUP(FH125,OFERTA_0,2,FALSE),FI125),1,0)</f>
        <v>#N/A</v>
      </c>
      <c r="FP125" s="898" t="e">
        <f>IF(EXACT(VLOOKUP(FH125,OFERTA_0,3,FALSE),FJ125),1,0)</f>
        <v>#N/A</v>
      </c>
      <c r="FQ125" s="899" t="e">
        <f>IF(EXACT(VLOOKUP(FH125,OFERTA_0,4,FALSE),FK125),1,0)</f>
        <v>#N/A</v>
      </c>
      <c r="FR125" s="899">
        <f>IF(FL125=0,0,1)</f>
        <v>0</v>
      </c>
      <c r="FS125" s="899">
        <f>IF(FM125=0,0,1)</f>
        <v>0</v>
      </c>
      <c r="FT125" s="899" t="e">
        <f>PRODUCT(FO125:FS125)</f>
        <v>#N/A</v>
      </c>
      <c r="FU125" s="966">
        <f>ROUND(FM125,0)</f>
        <v>0</v>
      </c>
      <c r="FV125" s="901">
        <f>FM125-FU125</f>
        <v>0</v>
      </c>
      <c r="FY125" s="958" t="s">
        <v>852</v>
      </c>
      <c r="FZ125" s="1030" t="s">
        <v>491</v>
      </c>
      <c r="GA125" s="1031" t="s">
        <v>147</v>
      </c>
      <c r="GB125" s="1044">
        <v>3</v>
      </c>
      <c r="GC125" s="1046">
        <v>98200</v>
      </c>
      <c r="GD125" s="963">
        <f t="shared" ref="GD125:GD126" si="1785">ROUND(GB125*GC125,0)</f>
        <v>294600</v>
      </c>
      <c r="GE125" s="1016"/>
      <c r="GF125" s="898">
        <f>IF(EXACT(VLOOKUP(FY125,OFERTA_0,2,FALSE),FZ125),1,0)</f>
        <v>1</v>
      </c>
      <c r="GG125" s="898">
        <f>IF(EXACT(VLOOKUP(FY125,OFERTA_0,3,FALSE),GA125),1,0)</f>
        <v>1</v>
      </c>
      <c r="GH125" s="899">
        <f>IF(EXACT(VLOOKUP(FY125,OFERTA_0,4,FALSE),GB125),1,0)</f>
        <v>1</v>
      </c>
      <c r="GI125" s="899">
        <f>IF(GC125=0,0,1)</f>
        <v>1</v>
      </c>
      <c r="GJ125" s="899">
        <f>IF(GD125=0,0,1)</f>
        <v>1</v>
      </c>
      <c r="GK125" s="899">
        <f>PRODUCT(GF125:GJ125)</f>
        <v>1</v>
      </c>
      <c r="GL125" s="966">
        <f>ROUND(GD125,0)</f>
        <v>294600</v>
      </c>
      <c r="GM125" s="901">
        <f>GD125-GL125</f>
        <v>0</v>
      </c>
      <c r="GP125" s="958" t="s">
        <v>852</v>
      </c>
      <c r="GQ125" s="1030" t="s">
        <v>491</v>
      </c>
      <c r="GR125" s="1031" t="s">
        <v>147</v>
      </c>
      <c r="GS125" s="1044">
        <v>3</v>
      </c>
      <c r="GT125" s="1045">
        <v>95200</v>
      </c>
      <c r="GU125" s="963">
        <f t="shared" ref="GU125:GU126" si="1786">ROUND(GS125*GT125,0)</f>
        <v>285600</v>
      </c>
      <c r="GV125" s="1016"/>
      <c r="GW125" s="898">
        <f>IF(EXACT(VLOOKUP(GP125,OFERTA_0,2,FALSE),GQ125),1,0)</f>
        <v>1</v>
      </c>
      <c r="GX125" s="898">
        <f>IF(EXACT(VLOOKUP(GP125,OFERTA_0,3,FALSE),GR125),1,0)</f>
        <v>1</v>
      </c>
      <c r="GY125" s="899">
        <f>IF(EXACT(VLOOKUP(GP125,OFERTA_0,4,FALSE),GS125),1,0)</f>
        <v>1</v>
      </c>
      <c r="GZ125" s="899">
        <f>IF(GT125=0,0,1)</f>
        <v>1</v>
      </c>
      <c r="HA125" s="899">
        <f>IF(GU125=0,0,1)</f>
        <v>1</v>
      </c>
      <c r="HB125" s="899">
        <f>PRODUCT(GW125:HA125)</f>
        <v>1</v>
      </c>
      <c r="HC125" s="966">
        <f>ROUND(GU125,0)</f>
        <v>285600</v>
      </c>
      <c r="HD125" s="901">
        <f>GU125-HC125</f>
        <v>0</v>
      </c>
      <c r="HG125" s="958" t="s">
        <v>852</v>
      </c>
      <c r="HH125" s="1030" t="s">
        <v>491</v>
      </c>
      <c r="HI125" s="1031" t="s">
        <v>147</v>
      </c>
      <c r="HJ125" s="1044">
        <v>3</v>
      </c>
      <c r="HK125" s="1045">
        <v>96142</v>
      </c>
      <c r="HL125" s="963">
        <f t="shared" ref="HL125:HL126" si="1787">ROUND(HJ125*HK125,0)</f>
        <v>288426</v>
      </c>
      <c r="HM125" s="1016"/>
      <c r="HN125" s="898">
        <f>IF(EXACT(VLOOKUP(HG125,OFERTA_0,2,FALSE),HH125),1,0)</f>
        <v>1</v>
      </c>
      <c r="HO125" s="898">
        <f>IF(EXACT(VLOOKUP(HG125,OFERTA_0,3,FALSE),HI125),1,0)</f>
        <v>1</v>
      </c>
      <c r="HP125" s="899">
        <f>IF(EXACT(VLOOKUP(HG125,OFERTA_0,4,FALSE),HJ125),1,0)</f>
        <v>1</v>
      </c>
      <c r="HQ125" s="899">
        <f>IF(HK125=0,0,1)</f>
        <v>1</v>
      </c>
      <c r="HR125" s="899">
        <f>IF(HL125=0,0,1)</f>
        <v>1</v>
      </c>
      <c r="HS125" s="899">
        <f>PRODUCT(HN125:HR125)</f>
        <v>1</v>
      </c>
      <c r="HT125" s="966">
        <f>ROUND(HL125,0)</f>
        <v>288426</v>
      </c>
      <c r="HU125" s="901">
        <f>HL125-HT125</f>
        <v>0</v>
      </c>
      <c r="HX125" s="958" t="s">
        <v>852</v>
      </c>
      <c r="HY125" s="1030" t="s">
        <v>491</v>
      </c>
      <c r="HZ125" s="1031" t="s">
        <v>147</v>
      </c>
      <c r="IA125" s="1044">
        <v>3</v>
      </c>
      <c r="IB125" s="1048">
        <v>154210</v>
      </c>
      <c r="IC125" s="972">
        <f t="shared" ref="IC125:IC126" si="1788">ROUND(IA125*IB125,0)</f>
        <v>462630</v>
      </c>
      <c r="ID125" s="1016"/>
      <c r="IE125" s="898">
        <f>IF(EXACT(VLOOKUP(HX125,OFERTA_0,2,FALSE),HY125),1,0)</f>
        <v>1</v>
      </c>
      <c r="IF125" s="898">
        <f>IF(EXACT(VLOOKUP(HX125,OFERTA_0,3,FALSE),HZ125),1,0)</f>
        <v>1</v>
      </c>
      <c r="IG125" s="899">
        <f>IF(EXACT(VLOOKUP(HX125,OFERTA_0,4,FALSE),IA125),1,0)</f>
        <v>1</v>
      </c>
      <c r="IH125" s="899">
        <f>IF(IB125=0,0,1)</f>
        <v>1</v>
      </c>
      <c r="II125" s="899">
        <f>IF(IC125=0,0,1)</f>
        <v>1</v>
      </c>
      <c r="IJ125" s="899">
        <f>PRODUCT(IE125:II125)</f>
        <v>1</v>
      </c>
      <c r="IK125" s="966">
        <f>ROUND(IC125,0)</f>
        <v>462630</v>
      </c>
      <c r="IL125" s="901">
        <f>IC125-IK125</f>
        <v>0</v>
      </c>
      <c r="IO125" s="958" t="s">
        <v>852</v>
      </c>
      <c r="IP125" s="1030" t="s">
        <v>491</v>
      </c>
      <c r="IQ125" s="1031" t="s">
        <v>147</v>
      </c>
      <c r="IR125" s="1044">
        <v>3</v>
      </c>
      <c r="IS125" s="1045">
        <v>130748</v>
      </c>
      <c r="IT125" s="963">
        <f t="shared" ref="IT125:IT126" si="1789">ROUND(IR125*IS125,0)</f>
        <v>392244</v>
      </c>
      <c r="IU125" s="1016"/>
      <c r="IV125" s="898">
        <f>IF(EXACT(VLOOKUP(IO125,OFERTA_0,2,FALSE),IP125),1,0)</f>
        <v>1</v>
      </c>
      <c r="IW125" s="898">
        <f>IF(EXACT(VLOOKUP(IO125,OFERTA_0,3,FALSE),IQ125),1,0)</f>
        <v>1</v>
      </c>
      <c r="IX125" s="899">
        <f>IF(EXACT(VLOOKUP(IO125,OFERTA_0,4,FALSE),IR125),1,0)</f>
        <v>1</v>
      </c>
      <c r="IY125" s="899">
        <f>IF(IS125=0,0,1)</f>
        <v>1</v>
      </c>
      <c r="IZ125" s="899">
        <f>IF(IT125=0,0,1)</f>
        <v>1</v>
      </c>
      <c r="JA125" s="899">
        <f>PRODUCT(IV125:IZ125)</f>
        <v>1</v>
      </c>
      <c r="JB125" s="966">
        <f>ROUND(IT125,0)</f>
        <v>392244</v>
      </c>
      <c r="JC125" s="901">
        <f>IT125-JB125</f>
        <v>0</v>
      </c>
      <c r="JF125" s="958" t="s">
        <v>852</v>
      </c>
      <c r="JG125" s="1030" t="s">
        <v>491</v>
      </c>
      <c r="JH125" s="1031" t="s">
        <v>147</v>
      </c>
      <c r="JI125" s="1044">
        <v>3</v>
      </c>
      <c r="JJ125" s="1045">
        <v>98000</v>
      </c>
      <c r="JK125" s="963">
        <f t="shared" ref="JK125:JK126" si="1790">ROUND(JI125*JJ125,0)</f>
        <v>294000</v>
      </c>
      <c r="JL125" s="1016"/>
      <c r="JM125" s="898">
        <f>IF(EXACT(VLOOKUP(JF125,OFERTA_0,2,FALSE),JG125),1,0)</f>
        <v>1</v>
      </c>
      <c r="JN125" s="898">
        <f>IF(EXACT(VLOOKUP(JF125,OFERTA_0,3,FALSE),JH125),1,0)</f>
        <v>1</v>
      </c>
      <c r="JO125" s="899">
        <f>IF(EXACT(VLOOKUP(JF125,OFERTA_0,4,FALSE),JI125),1,0)</f>
        <v>1</v>
      </c>
      <c r="JP125" s="899">
        <f>IF(JJ125=0,0,1)</f>
        <v>1</v>
      </c>
      <c r="JQ125" s="899">
        <f>IF(JK125=0,0,1)</f>
        <v>1</v>
      </c>
      <c r="JR125" s="899">
        <f>PRODUCT(JM125:JQ125)</f>
        <v>1</v>
      </c>
      <c r="JS125" s="966">
        <f>ROUND(JK125,0)</f>
        <v>294000</v>
      </c>
      <c r="JT125" s="901">
        <f>JK125-JS125</f>
        <v>0</v>
      </c>
      <c r="JW125" s="958" t="s">
        <v>852</v>
      </c>
      <c r="JX125" s="1030" t="s">
        <v>491</v>
      </c>
      <c r="JY125" s="1031" t="s">
        <v>147</v>
      </c>
      <c r="JZ125" s="1044">
        <v>3</v>
      </c>
      <c r="KA125" s="1045">
        <v>164713.47510000004</v>
      </c>
      <c r="KB125" s="963">
        <f t="shared" ref="KB125:KB126" si="1791">ROUND(JZ125*KA125,0)</f>
        <v>494140</v>
      </c>
      <c r="KC125" s="1016"/>
      <c r="KD125" s="898">
        <f>IF(EXACT(VLOOKUP(JW125,OFERTA_0,2,FALSE),JX125),1,0)</f>
        <v>1</v>
      </c>
      <c r="KE125" s="898">
        <f>IF(EXACT(VLOOKUP(JW125,OFERTA_0,3,FALSE),JY125),1,0)</f>
        <v>1</v>
      </c>
      <c r="KF125" s="899">
        <f>IF(EXACT(VLOOKUP(JW125,OFERTA_0,4,FALSE),JZ125),1,0)</f>
        <v>1</v>
      </c>
      <c r="KG125" s="899">
        <f>IF(KA125=0,0,1)</f>
        <v>1</v>
      </c>
      <c r="KH125" s="899">
        <f>IF(KB125=0,0,1)</f>
        <v>1</v>
      </c>
      <c r="KI125" s="899">
        <f>PRODUCT(KD125:KH125)</f>
        <v>1</v>
      </c>
      <c r="KJ125" s="966">
        <f>ROUND(KB125,0)</f>
        <v>494140</v>
      </c>
      <c r="KK125" s="901">
        <f>KB125-KJ125</f>
        <v>0</v>
      </c>
      <c r="KN125" s="958" t="s">
        <v>852</v>
      </c>
      <c r="KO125" s="1030" t="s">
        <v>491</v>
      </c>
      <c r="KP125" s="1031" t="s">
        <v>147</v>
      </c>
      <c r="KQ125" s="1044">
        <v>3</v>
      </c>
      <c r="KR125" s="1045">
        <v>87500</v>
      </c>
      <c r="KS125" s="963">
        <f t="shared" ref="KS125:KS126" si="1792">ROUND(KQ125*KR125,0)</f>
        <v>262500</v>
      </c>
      <c r="KT125" s="1016"/>
      <c r="KU125" s="898">
        <f>IF(EXACT(VLOOKUP(KN125,OFERTA_0,2,FALSE),KO125),1,0)</f>
        <v>1</v>
      </c>
      <c r="KV125" s="898">
        <f>IF(EXACT(VLOOKUP(KN125,OFERTA_0,3,FALSE),KP125),1,0)</f>
        <v>1</v>
      </c>
      <c r="KW125" s="899">
        <f>IF(EXACT(VLOOKUP(KN125,OFERTA_0,4,FALSE),KQ125),1,0)</f>
        <v>1</v>
      </c>
      <c r="KX125" s="899">
        <f>IF(KR125=0,0,1)</f>
        <v>1</v>
      </c>
      <c r="KY125" s="899">
        <f>IF(KS125=0,0,1)</f>
        <v>1</v>
      </c>
      <c r="KZ125" s="899">
        <f>PRODUCT(KU125:KY125)</f>
        <v>1</v>
      </c>
      <c r="LA125" s="966">
        <f>ROUND(KS125,0)</f>
        <v>262500</v>
      </c>
      <c r="LB125" s="901">
        <f>KS125-LA125</f>
        <v>0</v>
      </c>
      <c r="LE125" s="958" t="s">
        <v>852</v>
      </c>
      <c r="LF125" s="1030" t="s">
        <v>491</v>
      </c>
      <c r="LG125" s="1031" t="s">
        <v>147</v>
      </c>
      <c r="LH125" s="1044">
        <v>3</v>
      </c>
      <c r="LI125" s="1049">
        <v>74775</v>
      </c>
      <c r="LJ125" s="974">
        <f t="shared" ref="LJ125:LJ126" si="1793">ROUND(LH125*LI125,0)</f>
        <v>224325</v>
      </c>
      <c r="LK125" s="1016"/>
      <c r="LL125" s="898">
        <f>IF(EXACT(VLOOKUP(LE125,OFERTA_0,2,FALSE),LF125),1,0)</f>
        <v>1</v>
      </c>
      <c r="LM125" s="898">
        <f>IF(EXACT(VLOOKUP(LE125,OFERTA_0,3,FALSE),LG125),1,0)</f>
        <v>1</v>
      </c>
      <c r="LN125" s="899">
        <f>IF(EXACT(VLOOKUP(LE125,OFERTA_0,4,FALSE),LH125),1,0)</f>
        <v>1</v>
      </c>
      <c r="LO125" s="899">
        <f>IF(LI125=0,0,1)</f>
        <v>1</v>
      </c>
      <c r="LP125" s="899">
        <f>IF(LJ125=0,0,1)</f>
        <v>1</v>
      </c>
      <c r="LQ125" s="899">
        <f>PRODUCT(LL125:LP125)</f>
        <v>1</v>
      </c>
      <c r="LR125" s="966">
        <f>ROUND(LJ125,0)</f>
        <v>224325</v>
      </c>
      <c r="LS125" s="901">
        <f>LJ125-LR125</f>
        <v>0</v>
      </c>
      <c r="LV125" s="958" t="s">
        <v>852</v>
      </c>
      <c r="LW125" s="1030" t="s">
        <v>491</v>
      </c>
      <c r="LX125" s="1031" t="s">
        <v>147</v>
      </c>
      <c r="LY125" s="1044">
        <v>3</v>
      </c>
      <c r="LZ125" s="1045">
        <v>91000</v>
      </c>
      <c r="MA125" s="963">
        <f t="shared" ref="MA125:MA126" si="1794">ROUND(LY125*LZ125,0)</f>
        <v>273000</v>
      </c>
      <c r="MB125" s="1016"/>
      <c r="MC125" s="898">
        <f>IF(EXACT(VLOOKUP(LV125,OFERTA_0,2,FALSE),LW125),1,0)</f>
        <v>1</v>
      </c>
      <c r="MD125" s="898">
        <f>IF(EXACT(VLOOKUP(LV125,OFERTA_0,3,FALSE),LX125),1,0)</f>
        <v>1</v>
      </c>
      <c r="ME125" s="899">
        <f>IF(EXACT(VLOOKUP(LV125,OFERTA_0,4,FALSE),LY125),1,0)</f>
        <v>1</v>
      </c>
      <c r="MF125" s="899">
        <f>IF(LZ125=0,0,1)</f>
        <v>1</v>
      </c>
      <c r="MG125" s="899">
        <f>IF(MA125=0,0,1)</f>
        <v>1</v>
      </c>
      <c r="MH125" s="899">
        <f>PRODUCT(MC125:MG125)</f>
        <v>1</v>
      </c>
      <c r="MI125" s="966">
        <f>ROUND(MA125,0)</f>
        <v>273000</v>
      </c>
      <c r="MJ125" s="901">
        <f>MA125-MI125</f>
        <v>0</v>
      </c>
      <c r="MM125" s="958" t="s">
        <v>852</v>
      </c>
      <c r="MN125" s="1030" t="s">
        <v>491</v>
      </c>
      <c r="MO125" s="1031" t="s">
        <v>147</v>
      </c>
      <c r="MP125" s="1044">
        <v>3</v>
      </c>
      <c r="MQ125" s="1045">
        <v>90000</v>
      </c>
      <c r="MR125" s="963">
        <f t="shared" ref="MR125:MR126" si="1795">ROUND(MP125*MQ125,0)</f>
        <v>270000</v>
      </c>
      <c r="MS125" s="1016"/>
      <c r="MT125" s="898">
        <f>IF(EXACT(VLOOKUP(MM125,OFERTA_0,2,FALSE),MN125),1,0)</f>
        <v>1</v>
      </c>
      <c r="MU125" s="898">
        <f>IF(EXACT(VLOOKUP(MM125,OFERTA_0,3,FALSE),MO125),1,0)</f>
        <v>1</v>
      </c>
      <c r="MV125" s="899">
        <f>IF(EXACT(VLOOKUP(MM125,OFERTA_0,4,FALSE),MP125),1,0)</f>
        <v>1</v>
      </c>
      <c r="MW125" s="899">
        <f>IF(MQ125=0,0,1)</f>
        <v>1</v>
      </c>
      <c r="MX125" s="899">
        <f>IF(MR125=0,0,1)</f>
        <v>1</v>
      </c>
      <c r="MY125" s="899">
        <f>PRODUCT(MT125:MX125)</f>
        <v>1</v>
      </c>
      <c r="MZ125" s="966">
        <f>ROUND(MR125,0)</f>
        <v>270000</v>
      </c>
      <c r="NA125" s="901">
        <f>MR125-MZ125</f>
        <v>0</v>
      </c>
      <c r="ND125" s="975" t="s">
        <v>852</v>
      </c>
      <c r="NE125" s="976" t="s">
        <v>491</v>
      </c>
      <c r="NF125" s="977" t="s">
        <v>147</v>
      </c>
      <c r="NG125" s="978">
        <v>3</v>
      </c>
      <c r="NH125" s="979">
        <v>60987.96</v>
      </c>
      <c r="NI125" s="980">
        <v>182964</v>
      </c>
      <c r="NJ125" s="1016"/>
      <c r="NK125" s="898">
        <f>IF(EXACT(VLOOKUP(ND125,OFERTA_0,2,FALSE),NE125),1,0)</f>
        <v>1</v>
      </c>
      <c r="NL125" s="898">
        <f>IF(EXACT(VLOOKUP(ND125,OFERTA_0,3,FALSE),NF125),1,0)</f>
        <v>1</v>
      </c>
      <c r="NM125" s="899">
        <f>IF(EXACT(VLOOKUP(ND125,OFERTA_0,4,FALSE),NG125),1,0)</f>
        <v>1</v>
      </c>
      <c r="NN125" s="899">
        <f>IF(NH125=0,0,1)</f>
        <v>1</v>
      </c>
      <c r="NO125" s="899">
        <f>IF(NI125=0,0,1)</f>
        <v>1</v>
      </c>
      <c r="NP125" s="899">
        <f>PRODUCT(NK125:NO125)</f>
        <v>1</v>
      </c>
      <c r="NQ125" s="966">
        <f>ROUND(NI125,0)</f>
        <v>182964</v>
      </c>
      <c r="NR125" s="901">
        <f>NI125-NQ125</f>
        <v>0</v>
      </c>
      <c r="NU125" s="981" t="s">
        <v>852</v>
      </c>
      <c r="NV125" s="982" t="s">
        <v>491</v>
      </c>
      <c r="NW125" s="983" t="s">
        <v>147</v>
      </c>
      <c r="NX125" s="984">
        <v>3</v>
      </c>
      <c r="NY125" s="1050">
        <v>61604</v>
      </c>
      <c r="NZ125" s="986">
        <f t="shared" ref="NZ125:NZ126" si="1796">ROUND(NX125*NY125,0)</f>
        <v>184812</v>
      </c>
      <c r="OA125" s="1016"/>
      <c r="OB125" s="898">
        <f>IF(EXACT(VLOOKUP(NU125,OFERTA_0,2,FALSE),NV125),1,0)</f>
        <v>1</v>
      </c>
      <c r="OC125" s="898">
        <f>IF(EXACT(VLOOKUP(NU125,OFERTA_0,3,FALSE),NW125),1,0)</f>
        <v>1</v>
      </c>
      <c r="OD125" s="899">
        <f>IF(EXACT(VLOOKUP(NU125,OFERTA_0,4,FALSE),NX125),1,0)</f>
        <v>1</v>
      </c>
      <c r="OE125" s="899">
        <f>IF(NY125=0,0,1)</f>
        <v>1</v>
      </c>
      <c r="OF125" s="899">
        <f>IF(NZ125=0,0,1)</f>
        <v>1</v>
      </c>
      <c r="OG125" s="899">
        <f>PRODUCT(OB125:OF125)</f>
        <v>1</v>
      </c>
      <c r="OH125" s="966">
        <f>ROUND(NZ125,0)</f>
        <v>184812</v>
      </c>
      <c r="OI125" s="901">
        <f>NZ125-OH125</f>
        <v>0</v>
      </c>
      <c r="OL125" s="958" t="s">
        <v>852</v>
      </c>
      <c r="OM125" s="1030" t="s">
        <v>491</v>
      </c>
      <c r="ON125" s="1031" t="s">
        <v>147</v>
      </c>
      <c r="OO125" s="1044">
        <v>3</v>
      </c>
      <c r="OP125" s="1045">
        <v>67426</v>
      </c>
      <c r="OQ125" s="963">
        <f t="shared" ref="OQ125:OQ126" si="1797">ROUND(OO125*OP125,0)</f>
        <v>202278</v>
      </c>
      <c r="OR125" s="1016"/>
      <c r="OS125" s="898">
        <f>IF(EXACT(VLOOKUP(OL125,OFERTA_0,2,FALSE),OM125),1,0)</f>
        <v>1</v>
      </c>
      <c r="OT125" s="898">
        <f>IF(EXACT(VLOOKUP(OL125,OFERTA_0,3,FALSE),ON125),1,0)</f>
        <v>1</v>
      </c>
      <c r="OU125" s="899">
        <f>IF(EXACT(VLOOKUP(OL125,OFERTA_0,4,FALSE),OO125),1,0)</f>
        <v>1</v>
      </c>
      <c r="OV125" s="899">
        <f>IF(OP125=0,0,1)</f>
        <v>1</v>
      </c>
      <c r="OW125" s="899">
        <f>IF(OQ125=0,0,1)</f>
        <v>1</v>
      </c>
      <c r="OX125" s="899">
        <f>PRODUCT(OS125:OW125)</f>
        <v>1</v>
      </c>
      <c r="OY125" s="966">
        <f>ROUND(OQ125,0)</f>
        <v>202278</v>
      </c>
      <c r="OZ125" s="901">
        <f>OQ125-OY125</f>
        <v>0</v>
      </c>
      <c r="PC125" s="958" t="s">
        <v>852</v>
      </c>
      <c r="PD125" s="1030" t="s">
        <v>491</v>
      </c>
      <c r="PE125" s="1031" t="s">
        <v>147</v>
      </c>
      <c r="PF125" s="1044">
        <v>3</v>
      </c>
      <c r="PG125" s="1059">
        <v>169000</v>
      </c>
      <c r="PH125" s="988">
        <v>507000</v>
      </c>
      <c r="PI125" s="1024"/>
      <c r="PJ125" s="898">
        <f>IF(EXACT(VLOOKUP(PC125,OFERTA_0,2,FALSE),PD125),1,0)</f>
        <v>1</v>
      </c>
      <c r="PK125" s="898">
        <f>IF(EXACT(VLOOKUP(PC125,OFERTA_0,3,FALSE),PE125),1,0)</f>
        <v>1</v>
      </c>
      <c r="PL125" s="899">
        <f>IF(EXACT(VLOOKUP(PC125,OFERTA_0,4,FALSE),PF125),1,0)</f>
        <v>1</v>
      </c>
      <c r="PM125" s="899">
        <f>IF(PG125=0,0,1)</f>
        <v>1</v>
      </c>
      <c r="PN125" s="899">
        <f>IF(PH125=0,0,1)</f>
        <v>1</v>
      </c>
      <c r="PO125" s="899">
        <f>PRODUCT(PJ125:PN125)</f>
        <v>1</v>
      </c>
      <c r="PP125" s="966">
        <f>ROUND(PH125,0)</f>
        <v>507000</v>
      </c>
      <c r="PQ125" s="901">
        <f>PH125-PP125</f>
        <v>0</v>
      </c>
      <c r="PT125" s="958" t="s">
        <v>852</v>
      </c>
      <c r="PU125" s="1030" t="s">
        <v>491</v>
      </c>
      <c r="PV125" s="1031" t="s">
        <v>147</v>
      </c>
      <c r="PW125" s="1044">
        <v>3</v>
      </c>
      <c r="PX125" s="1045">
        <v>95186</v>
      </c>
      <c r="PY125" s="963">
        <f t="shared" ref="PY125:PY126" si="1798">ROUND(PW125*PX125,0)</f>
        <v>285558</v>
      </c>
      <c r="PZ125" s="1016"/>
      <c r="QA125" s="898">
        <f>IF(EXACT(VLOOKUP(PT125,OFERTA_0,2,FALSE),PU125),1,0)</f>
        <v>1</v>
      </c>
      <c r="QB125" s="898">
        <f>IF(EXACT(VLOOKUP(PT125,OFERTA_0,3,FALSE),PV125),1,0)</f>
        <v>1</v>
      </c>
      <c r="QC125" s="899">
        <f>IF(EXACT(VLOOKUP(PT125,OFERTA_0,4,FALSE),PW125),1,0)</f>
        <v>1</v>
      </c>
      <c r="QD125" s="899">
        <f>IF(PX125=0,0,1)</f>
        <v>1</v>
      </c>
      <c r="QE125" s="899">
        <f>IF(PY125=0,0,1)</f>
        <v>1</v>
      </c>
      <c r="QF125" s="899">
        <f>PRODUCT(QA125:QE125)</f>
        <v>1</v>
      </c>
      <c r="QG125" s="966">
        <f>ROUND(PY125,0)</f>
        <v>285558</v>
      </c>
      <c r="QH125" s="901">
        <f>PY125-QG125</f>
        <v>0</v>
      </c>
      <c r="QK125" s="958" t="s">
        <v>852</v>
      </c>
      <c r="QL125" s="1030" t="s">
        <v>491</v>
      </c>
      <c r="QM125" s="1031" t="s">
        <v>147</v>
      </c>
      <c r="QN125" s="1044">
        <v>3</v>
      </c>
      <c r="QO125" s="1049">
        <v>75148.874999999985</v>
      </c>
      <c r="QP125" s="974">
        <f t="shared" ref="QP125:QP126" si="1799">ROUND(QN125*QO125,0)</f>
        <v>225447</v>
      </c>
      <c r="QQ125" s="1016"/>
      <c r="QR125" s="898">
        <f>IF(EXACT(VLOOKUP(QK125,OFERTA_0,2,FALSE),QL125),1,0)</f>
        <v>1</v>
      </c>
      <c r="QS125" s="898">
        <f>IF(EXACT(VLOOKUP(QK125,OFERTA_0,3,FALSE),QM125),1,0)</f>
        <v>1</v>
      </c>
      <c r="QT125" s="899">
        <f>IF(EXACT(VLOOKUP(QK125,OFERTA_0,4,FALSE),QN125),1,0)</f>
        <v>1</v>
      </c>
      <c r="QU125" s="899">
        <f>IF(QO125=0,0,1)</f>
        <v>1</v>
      </c>
      <c r="QV125" s="899">
        <f>IF(QP125=0,0,1)</f>
        <v>1</v>
      </c>
      <c r="QW125" s="899">
        <f>PRODUCT(QR125:QV125)</f>
        <v>1</v>
      </c>
      <c r="QX125" s="966">
        <f>ROUND(QP125,0)</f>
        <v>225447</v>
      </c>
      <c r="QY125" s="901">
        <f>QP125-QX125</f>
        <v>0</v>
      </c>
      <c r="RB125" s="405"/>
      <c r="RC125" s="406"/>
      <c r="RD125" s="407"/>
      <c r="RE125" s="408"/>
      <c r="RF125" s="409"/>
      <c r="RG125" s="410"/>
      <c r="RH125" s="410"/>
      <c r="RI125" s="898"/>
      <c r="RJ125" s="898"/>
      <c r="RK125" s="934"/>
      <c r="RL125" s="934"/>
      <c r="RM125" s="934"/>
      <c r="RN125" s="934"/>
      <c r="RO125" s="935"/>
      <c r="RP125" s="936"/>
      <c r="RS125" s="405"/>
      <c r="RT125" s="406"/>
      <c r="RU125" s="407"/>
      <c r="RV125" s="408"/>
      <c r="RW125" s="409"/>
      <c r="RX125" s="410"/>
      <c r="RY125" s="410"/>
      <c r="RZ125" s="898"/>
      <c r="SA125" s="898"/>
      <c r="SB125" s="934"/>
      <c r="SC125" s="934"/>
      <c r="SD125" s="934"/>
      <c r="SE125" s="934"/>
      <c r="SF125" s="935"/>
      <c r="SG125" s="936"/>
      <c r="SJ125" s="405"/>
      <c r="SK125" s="406"/>
      <c r="SL125" s="407"/>
      <c r="SM125" s="408"/>
      <c r="SN125" s="409"/>
      <c r="SO125" s="410"/>
      <c r="SP125" s="410"/>
      <c r="SQ125" s="898"/>
      <c r="SR125" s="898"/>
      <c r="SS125" s="934"/>
      <c r="ST125" s="934"/>
      <c r="SU125" s="934"/>
      <c r="SV125" s="934"/>
      <c r="SW125" s="935"/>
      <c r="SX125" s="936"/>
    </row>
    <row r="126" spans="2:518" ht="73.5" customHeight="1" thickTop="1" thickBot="1">
      <c r="B126" s="958" t="s">
        <v>853</v>
      </c>
      <c r="C126" s="1067" t="s">
        <v>492</v>
      </c>
      <c r="D126" s="1068" t="s">
        <v>147</v>
      </c>
      <c r="E126" s="1069">
        <v>365</v>
      </c>
      <c r="F126" s="1033"/>
      <c r="G126" s="963">
        <f>ROUND(E126*F126,0)</f>
        <v>0</v>
      </c>
      <c r="H126" s="1016"/>
      <c r="K126" s="958" t="s">
        <v>853</v>
      </c>
      <c r="L126" s="1067" t="s">
        <v>492</v>
      </c>
      <c r="M126" s="1068" t="s">
        <v>147</v>
      </c>
      <c r="N126" s="1069">
        <v>365</v>
      </c>
      <c r="O126" s="1070">
        <v>30299</v>
      </c>
      <c r="P126" s="963">
        <f t="shared" si="1775"/>
        <v>11059135</v>
      </c>
      <c r="Q126" s="1016"/>
      <c r="R126" s="898">
        <f>IF(EXACT(VLOOKUP(K126,OFERTA_0,2,FALSE),L126),1,0)</f>
        <v>1</v>
      </c>
      <c r="S126" s="898">
        <f>IF(EXACT(VLOOKUP(K126,OFERTA_0,3,FALSE),M126),1,0)</f>
        <v>1</v>
      </c>
      <c r="T126" s="899">
        <f>IF(EXACT(VLOOKUP(K126,OFERTA_0,4,FALSE),N126),1,0)</f>
        <v>1</v>
      </c>
      <c r="U126" s="899">
        <f>IF(O126=0,0,1)</f>
        <v>1</v>
      </c>
      <c r="V126" s="899">
        <f>IF(P126=0,0,1)</f>
        <v>1</v>
      </c>
      <c r="W126" s="899">
        <f>PRODUCT(R126:V126)</f>
        <v>1</v>
      </c>
      <c r="X126" s="966">
        <f>ROUND(P126,0)</f>
        <v>11059135</v>
      </c>
      <c r="Y126" s="901">
        <f>P126-X126</f>
        <v>0</v>
      </c>
      <c r="Z126" s="872"/>
      <c r="AA126" s="872"/>
      <c r="AB126" s="958" t="s">
        <v>853</v>
      </c>
      <c r="AC126" s="1067" t="s">
        <v>492</v>
      </c>
      <c r="AD126" s="1068" t="s">
        <v>147</v>
      </c>
      <c r="AE126" s="1069">
        <v>365</v>
      </c>
      <c r="AF126" s="1033">
        <v>26000</v>
      </c>
      <c r="AG126" s="963">
        <f t="shared" si="1776"/>
        <v>9490000</v>
      </c>
      <c r="AH126" s="1016"/>
      <c r="AI126" s="898">
        <f>IF(EXACT(VLOOKUP(AB126,OFERTA_0,2,FALSE),AC126),1,0)</f>
        <v>1</v>
      </c>
      <c r="AJ126" s="898">
        <f>IF(EXACT(VLOOKUP(AB126,OFERTA_0,3,FALSE),AD126),1,0)</f>
        <v>1</v>
      </c>
      <c r="AK126" s="899">
        <f>IF(EXACT(VLOOKUP(AB126,OFERTA_0,4,FALSE),AE126),1,0)</f>
        <v>1</v>
      </c>
      <c r="AL126" s="899">
        <f>IF(AF126=0,0,1)</f>
        <v>1</v>
      </c>
      <c r="AM126" s="899">
        <f>IF(AG126=0,0,1)</f>
        <v>1</v>
      </c>
      <c r="AN126" s="899">
        <f>PRODUCT(AI126:AM126)</f>
        <v>1</v>
      </c>
      <c r="AO126" s="966">
        <f>ROUND(AG126,0)</f>
        <v>9490000</v>
      </c>
      <c r="AP126" s="901">
        <f>AG126-AO126</f>
        <v>0</v>
      </c>
      <c r="AQ126" s="872"/>
      <c r="AR126" s="872"/>
      <c r="AS126" s="958" t="s">
        <v>853</v>
      </c>
      <c r="AT126" s="1071" t="s">
        <v>492</v>
      </c>
      <c r="AU126" s="1068" t="s">
        <v>147</v>
      </c>
      <c r="AV126" s="1069">
        <v>365</v>
      </c>
      <c r="AW126" s="1036">
        <v>28500</v>
      </c>
      <c r="AX126" s="969">
        <f t="shared" si="1777"/>
        <v>10402500</v>
      </c>
      <c r="AY126" s="1016"/>
      <c r="AZ126" s="898">
        <f>IF(EXACT(VLOOKUP(AS126,OFERTA_0,2,FALSE),AT126),1,0)</f>
        <v>1</v>
      </c>
      <c r="BA126" s="898">
        <f>IF(EXACT(VLOOKUP(AS126,OFERTA_0,3,FALSE),AU126),1,0)</f>
        <v>1</v>
      </c>
      <c r="BB126" s="899">
        <f>IF(EXACT(VLOOKUP(AS126,OFERTA_0,4,FALSE),AV126),1,0)</f>
        <v>1</v>
      </c>
      <c r="BC126" s="899">
        <f>IF(AW126=0,0,1)</f>
        <v>1</v>
      </c>
      <c r="BD126" s="899">
        <f>IF(AX126=0,0,1)</f>
        <v>1</v>
      </c>
      <c r="BE126" s="899">
        <f>PRODUCT(AZ126:BD126)</f>
        <v>1</v>
      </c>
      <c r="BF126" s="966">
        <f>ROUND(AX126,0)</f>
        <v>10402500</v>
      </c>
      <c r="BG126" s="901">
        <f>AX126-BF126</f>
        <v>0</v>
      </c>
      <c r="BJ126" s="958" t="s">
        <v>853</v>
      </c>
      <c r="BK126" s="1067" t="s">
        <v>492</v>
      </c>
      <c r="BL126" s="1068" t="s">
        <v>147</v>
      </c>
      <c r="BM126" s="1069">
        <v>365</v>
      </c>
      <c r="BN126" s="1033">
        <v>45500</v>
      </c>
      <c r="BO126" s="963">
        <f t="shared" si="1778"/>
        <v>16607500</v>
      </c>
      <c r="BP126" s="1016"/>
      <c r="BQ126" s="898">
        <f>IF(EXACT(VLOOKUP(BJ126,OFERTA_0,2,FALSE),BK126),1,0)</f>
        <v>1</v>
      </c>
      <c r="BR126" s="898">
        <f>IF(EXACT(VLOOKUP(BJ126,OFERTA_0,3,FALSE),BL126),1,0)</f>
        <v>1</v>
      </c>
      <c r="BS126" s="899">
        <f>IF(EXACT(VLOOKUP(BJ126,OFERTA_0,4,FALSE),BM126),1,0)</f>
        <v>1</v>
      </c>
      <c r="BT126" s="899">
        <f>IF(BN126=0,0,1)</f>
        <v>1</v>
      </c>
      <c r="BU126" s="899">
        <f>IF(BO126=0,0,1)</f>
        <v>1</v>
      </c>
      <c r="BV126" s="899">
        <f>PRODUCT(BQ126:BU126)</f>
        <v>1</v>
      </c>
      <c r="BW126" s="966">
        <f>ROUND(BO126,0)</f>
        <v>16607500</v>
      </c>
      <c r="BX126" s="901">
        <f>BO126-BW126</f>
        <v>0</v>
      </c>
      <c r="CA126" s="958" t="s">
        <v>853</v>
      </c>
      <c r="CB126" s="1067" t="s">
        <v>492</v>
      </c>
      <c r="CC126" s="1068" t="s">
        <v>147</v>
      </c>
      <c r="CD126" s="1069">
        <v>365</v>
      </c>
      <c r="CE126" s="1033">
        <v>29511</v>
      </c>
      <c r="CF126" s="963">
        <f t="shared" si="1779"/>
        <v>10771515</v>
      </c>
      <c r="CG126" s="1016"/>
      <c r="CH126" s="898">
        <f>IF(EXACT(VLOOKUP(CA126,OFERTA_0,2,FALSE),CB126),1,0)</f>
        <v>1</v>
      </c>
      <c r="CI126" s="898">
        <f>IF(EXACT(VLOOKUP(CA126,OFERTA_0,3,FALSE),CC126),1,0)</f>
        <v>1</v>
      </c>
      <c r="CJ126" s="899">
        <f>IF(EXACT(VLOOKUP(CA126,OFERTA_0,4,FALSE),CD126),1,0)</f>
        <v>1</v>
      </c>
      <c r="CK126" s="899">
        <f>IF(CE126=0,0,1)</f>
        <v>1</v>
      </c>
      <c r="CL126" s="899">
        <f>IF(CF126=0,0,1)</f>
        <v>1</v>
      </c>
      <c r="CM126" s="899">
        <f>PRODUCT(CH126:CL126)</f>
        <v>1</v>
      </c>
      <c r="CN126" s="966">
        <f>ROUND(CF126,0)</f>
        <v>10771515</v>
      </c>
      <c r="CO126" s="901">
        <f>CF126-CN126</f>
        <v>0</v>
      </c>
      <c r="CR126" s="958" t="s">
        <v>853</v>
      </c>
      <c r="CS126" s="1067" t="s">
        <v>492</v>
      </c>
      <c r="CT126" s="1068" t="s">
        <v>147</v>
      </c>
      <c r="CU126" s="1069">
        <v>365</v>
      </c>
      <c r="CV126" s="1033">
        <v>45000</v>
      </c>
      <c r="CW126" s="963">
        <f t="shared" si="1780"/>
        <v>16425000</v>
      </c>
      <c r="CX126" s="1016"/>
      <c r="CY126" s="898">
        <f>IF(EXACT(VLOOKUP(CR126,OFERTA_0,2,FALSE),CS126),1,0)</f>
        <v>1</v>
      </c>
      <c r="CZ126" s="898">
        <f>IF(EXACT(VLOOKUP(CR126,OFERTA_0,3,FALSE),CT126),1,0)</f>
        <v>1</v>
      </c>
      <c r="DA126" s="899">
        <f>IF(EXACT(VLOOKUP(CR126,OFERTA_0,4,FALSE),CU126),1,0)</f>
        <v>1</v>
      </c>
      <c r="DB126" s="899">
        <f>IF(CV126=0,0,1)</f>
        <v>1</v>
      </c>
      <c r="DC126" s="899">
        <f>IF(CW126=0,0,1)</f>
        <v>1</v>
      </c>
      <c r="DD126" s="899">
        <f>PRODUCT(CY126:DC126)</f>
        <v>1</v>
      </c>
      <c r="DE126" s="966">
        <f>ROUND(CW126,0)</f>
        <v>16425000</v>
      </c>
      <c r="DF126" s="901">
        <f>CW126-DE126</f>
        <v>0</v>
      </c>
      <c r="DI126" s="958" t="s">
        <v>853</v>
      </c>
      <c r="DJ126" s="1067" t="s">
        <v>492</v>
      </c>
      <c r="DK126" s="1068" t="s">
        <v>147</v>
      </c>
      <c r="DL126" s="1069">
        <v>365</v>
      </c>
      <c r="DM126" s="1033">
        <v>25322</v>
      </c>
      <c r="DN126" s="963">
        <f t="shared" si="1781"/>
        <v>9242530</v>
      </c>
      <c r="DO126" s="1016"/>
      <c r="DP126" s="898">
        <f>IF(EXACT(VLOOKUP(DI126,OFERTA_0,2,FALSE),DJ126),1,0)</f>
        <v>1</v>
      </c>
      <c r="DQ126" s="898">
        <f>IF(EXACT(VLOOKUP(DI126,OFERTA_0,3,FALSE),DK126),1,0)</f>
        <v>1</v>
      </c>
      <c r="DR126" s="899">
        <f>IF(EXACT(VLOOKUP(DI126,OFERTA_0,4,FALSE),DL126),1,0)</f>
        <v>1</v>
      </c>
      <c r="DS126" s="899">
        <f>IF(DM126=0,0,1)</f>
        <v>1</v>
      </c>
      <c r="DT126" s="899">
        <f>IF(DN126=0,0,1)</f>
        <v>1</v>
      </c>
      <c r="DU126" s="899">
        <f>PRODUCT(DP126:DT126)</f>
        <v>1</v>
      </c>
      <c r="DV126" s="966">
        <f>ROUND(DN126,0)</f>
        <v>9242530</v>
      </c>
      <c r="DW126" s="901">
        <f>DN126-DV126</f>
        <v>0</v>
      </c>
      <c r="DZ126" s="958" t="s">
        <v>853</v>
      </c>
      <c r="EA126" s="1067" t="s">
        <v>492</v>
      </c>
      <c r="EB126" s="1068" t="s">
        <v>147</v>
      </c>
      <c r="EC126" s="1069">
        <v>365</v>
      </c>
      <c r="ED126" s="1033">
        <v>52262</v>
      </c>
      <c r="EE126" s="963">
        <f t="shared" si="1782"/>
        <v>19075630</v>
      </c>
      <c r="EF126" s="1016"/>
      <c r="EG126" s="898">
        <f>IF(EXACT(VLOOKUP(DZ126,OFERTA_0,2,FALSE),EA126),1,0)</f>
        <v>1</v>
      </c>
      <c r="EH126" s="898">
        <f>IF(EXACT(VLOOKUP(DZ126,OFERTA_0,3,FALSE),EB126),1,0)</f>
        <v>1</v>
      </c>
      <c r="EI126" s="899">
        <f>IF(EXACT(VLOOKUP(DZ126,OFERTA_0,4,FALSE),EC126),1,0)</f>
        <v>1</v>
      </c>
      <c r="EJ126" s="899">
        <f>IF(ED126=0,0,1)</f>
        <v>1</v>
      </c>
      <c r="EK126" s="899">
        <f>IF(EE126=0,0,1)</f>
        <v>1</v>
      </c>
      <c r="EL126" s="899">
        <f>PRODUCT(EG126:EK126)</f>
        <v>1</v>
      </c>
      <c r="EM126" s="966">
        <f>ROUND(EE126,0)</f>
        <v>19075630</v>
      </c>
      <c r="EN126" s="901">
        <f>EE126-EM126</f>
        <v>0</v>
      </c>
      <c r="EQ126" s="958" t="s">
        <v>853</v>
      </c>
      <c r="ER126" s="1067" t="s">
        <v>492</v>
      </c>
      <c r="ES126" s="1068" t="s">
        <v>147</v>
      </c>
      <c r="ET126" s="1069">
        <v>365</v>
      </c>
      <c r="EU126" s="1033">
        <v>28500</v>
      </c>
      <c r="EV126" s="963">
        <f t="shared" si="1783"/>
        <v>10402500</v>
      </c>
      <c r="EW126" s="1016"/>
      <c r="EX126" s="898">
        <f>IF(EXACT(VLOOKUP(EQ126,OFERTA_0,2,FALSE),ER126),1,0)</f>
        <v>1</v>
      </c>
      <c r="EY126" s="898">
        <f>IF(EXACT(VLOOKUP(EQ126,OFERTA_0,3,FALSE),ES126),1,0)</f>
        <v>1</v>
      </c>
      <c r="EZ126" s="899">
        <f>IF(EXACT(VLOOKUP(EQ126,OFERTA_0,4,FALSE),ET126),1,0)</f>
        <v>1</v>
      </c>
      <c r="FA126" s="899">
        <f>IF(EU126=0,0,1)</f>
        <v>1</v>
      </c>
      <c r="FB126" s="899">
        <f>IF(EV126=0,0,1)</f>
        <v>1</v>
      </c>
      <c r="FC126" s="899">
        <f>PRODUCT(EX126:FB126)</f>
        <v>1</v>
      </c>
      <c r="FD126" s="966">
        <f>ROUND(EV126,0)</f>
        <v>10402500</v>
      </c>
      <c r="FE126" s="901">
        <f>EV126-FD126</f>
        <v>0</v>
      </c>
      <c r="FH126" s="958"/>
      <c r="FI126" s="1067"/>
      <c r="FJ126" s="1068"/>
      <c r="FK126" s="1069"/>
      <c r="FL126" s="1033"/>
      <c r="FM126" s="963">
        <f t="shared" si="1784"/>
        <v>0</v>
      </c>
      <c r="FN126" s="1016"/>
      <c r="FO126" s="898" t="e">
        <f>IF(EXACT(VLOOKUP(FH126,OFERTA_0,2,FALSE),FI126),1,0)</f>
        <v>#N/A</v>
      </c>
      <c r="FP126" s="898" t="e">
        <f>IF(EXACT(VLOOKUP(FH126,OFERTA_0,3,FALSE),FJ126),1,0)</f>
        <v>#N/A</v>
      </c>
      <c r="FQ126" s="899" t="e">
        <f>IF(EXACT(VLOOKUP(FH126,OFERTA_0,4,FALSE),FK126),1,0)</f>
        <v>#N/A</v>
      </c>
      <c r="FR126" s="899">
        <f>IF(FL126=0,0,1)</f>
        <v>0</v>
      </c>
      <c r="FS126" s="899">
        <f>IF(FM126=0,0,1)</f>
        <v>0</v>
      </c>
      <c r="FT126" s="899" t="e">
        <f>PRODUCT(FO126:FS126)</f>
        <v>#N/A</v>
      </c>
      <c r="FU126" s="966">
        <f>ROUND(FM126,0)</f>
        <v>0</v>
      </c>
      <c r="FV126" s="901">
        <f>FM126-FU126</f>
        <v>0</v>
      </c>
      <c r="FY126" s="958" t="s">
        <v>853</v>
      </c>
      <c r="FZ126" s="1067" t="s">
        <v>492</v>
      </c>
      <c r="GA126" s="1068" t="s">
        <v>147</v>
      </c>
      <c r="GB126" s="1069">
        <v>365</v>
      </c>
      <c r="GC126" s="1070">
        <v>30299</v>
      </c>
      <c r="GD126" s="963">
        <f t="shared" si="1785"/>
        <v>11059135</v>
      </c>
      <c r="GE126" s="1016"/>
      <c r="GF126" s="898">
        <f>IF(EXACT(VLOOKUP(FY126,OFERTA_0,2,FALSE),FZ126),1,0)</f>
        <v>1</v>
      </c>
      <c r="GG126" s="898">
        <f>IF(EXACT(VLOOKUP(FY126,OFERTA_0,3,FALSE),GA126),1,0)</f>
        <v>1</v>
      </c>
      <c r="GH126" s="899">
        <f>IF(EXACT(VLOOKUP(FY126,OFERTA_0,4,FALSE),GB126),1,0)</f>
        <v>1</v>
      </c>
      <c r="GI126" s="899">
        <f>IF(GC126=0,0,1)</f>
        <v>1</v>
      </c>
      <c r="GJ126" s="899">
        <f>IF(GD126=0,0,1)</f>
        <v>1</v>
      </c>
      <c r="GK126" s="899">
        <f>PRODUCT(GF126:GJ126)</f>
        <v>1</v>
      </c>
      <c r="GL126" s="966">
        <f>ROUND(GD126,0)</f>
        <v>11059135</v>
      </c>
      <c r="GM126" s="901">
        <f>GD126-GL126</f>
        <v>0</v>
      </c>
      <c r="GP126" s="958" t="s">
        <v>853</v>
      </c>
      <c r="GQ126" s="1067" t="s">
        <v>492</v>
      </c>
      <c r="GR126" s="1068" t="s">
        <v>147</v>
      </c>
      <c r="GS126" s="1069">
        <v>365</v>
      </c>
      <c r="GT126" s="1033">
        <v>29700</v>
      </c>
      <c r="GU126" s="963">
        <f t="shared" si="1786"/>
        <v>10840500</v>
      </c>
      <c r="GV126" s="1016"/>
      <c r="GW126" s="898">
        <f>IF(EXACT(VLOOKUP(GP126,OFERTA_0,2,FALSE),GQ126),1,0)</f>
        <v>1</v>
      </c>
      <c r="GX126" s="898">
        <f>IF(EXACT(VLOOKUP(GP126,OFERTA_0,3,FALSE),GR126),1,0)</f>
        <v>1</v>
      </c>
      <c r="GY126" s="899">
        <f>IF(EXACT(VLOOKUP(GP126,OFERTA_0,4,FALSE),GS126),1,0)</f>
        <v>1</v>
      </c>
      <c r="GZ126" s="899">
        <f>IF(GT126=0,0,1)</f>
        <v>1</v>
      </c>
      <c r="HA126" s="899">
        <f>IF(GU126=0,0,1)</f>
        <v>1</v>
      </c>
      <c r="HB126" s="899">
        <f>PRODUCT(GW126:HA126)</f>
        <v>1</v>
      </c>
      <c r="HC126" s="966">
        <f>ROUND(GU126,0)</f>
        <v>10840500</v>
      </c>
      <c r="HD126" s="901">
        <f>GU126-HC126</f>
        <v>0</v>
      </c>
      <c r="HG126" s="958" t="s">
        <v>853</v>
      </c>
      <c r="HH126" s="1067" t="s">
        <v>492</v>
      </c>
      <c r="HI126" s="1068" t="s">
        <v>147</v>
      </c>
      <c r="HJ126" s="1069">
        <v>365</v>
      </c>
      <c r="HK126" s="1033">
        <v>32105</v>
      </c>
      <c r="HL126" s="963">
        <f t="shared" si="1787"/>
        <v>11718325</v>
      </c>
      <c r="HM126" s="1016"/>
      <c r="HN126" s="898">
        <f>IF(EXACT(VLOOKUP(HG126,OFERTA_0,2,FALSE),HH126),1,0)</f>
        <v>1</v>
      </c>
      <c r="HO126" s="898">
        <f>IF(EXACT(VLOOKUP(HG126,OFERTA_0,3,FALSE),HI126),1,0)</f>
        <v>1</v>
      </c>
      <c r="HP126" s="899">
        <f>IF(EXACT(VLOOKUP(HG126,OFERTA_0,4,FALSE),HJ126),1,0)</f>
        <v>1</v>
      </c>
      <c r="HQ126" s="899">
        <f>IF(HK126=0,0,1)</f>
        <v>1</v>
      </c>
      <c r="HR126" s="899">
        <f>IF(HL126=0,0,1)</f>
        <v>1</v>
      </c>
      <c r="HS126" s="899">
        <f>PRODUCT(HN126:HR126)</f>
        <v>1</v>
      </c>
      <c r="HT126" s="966">
        <f>ROUND(HL126,0)</f>
        <v>11718325</v>
      </c>
      <c r="HU126" s="901">
        <f>HL126-HT126</f>
        <v>0</v>
      </c>
      <c r="HX126" s="958" t="s">
        <v>853</v>
      </c>
      <c r="HY126" s="1067" t="s">
        <v>492</v>
      </c>
      <c r="HZ126" s="1068" t="s">
        <v>147</v>
      </c>
      <c r="IA126" s="1069">
        <v>365</v>
      </c>
      <c r="IB126" s="1037">
        <v>51000</v>
      </c>
      <c r="IC126" s="972">
        <f t="shared" si="1788"/>
        <v>18615000</v>
      </c>
      <c r="ID126" s="1016"/>
      <c r="IE126" s="898">
        <f>IF(EXACT(VLOOKUP(HX126,OFERTA_0,2,FALSE),HY126),1,0)</f>
        <v>1</v>
      </c>
      <c r="IF126" s="898">
        <f>IF(EXACT(VLOOKUP(HX126,OFERTA_0,3,FALSE),HZ126),1,0)</f>
        <v>1</v>
      </c>
      <c r="IG126" s="899">
        <f>IF(EXACT(VLOOKUP(HX126,OFERTA_0,4,FALSE),IA126),1,0)</f>
        <v>1</v>
      </c>
      <c r="IH126" s="899">
        <f>IF(IB126=0,0,1)</f>
        <v>1</v>
      </c>
      <c r="II126" s="899">
        <f>IF(IC126=0,0,1)</f>
        <v>1</v>
      </c>
      <c r="IJ126" s="899">
        <f>PRODUCT(IE126:II126)</f>
        <v>1</v>
      </c>
      <c r="IK126" s="966">
        <f>ROUND(IC126,0)</f>
        <v>18615000</v>
      </c>
      <c r="IL126" s="901">
        <f>IC126-IK126</f>
        <v>0</v>
      </c>
      <c r="IO126" s="958" t="s">
        <v>853</v>
      </c>
      <c r="IP126" s="1067" t="s">
        <v>492</v>
      </c>
      <c r="IQ126" s="1068" t="s">
        <v>147</v>
      </c>
      <c r="IR126" s="1069">
        <v>365</v>
      </c>
      <c r="IS126" s="1033">
        <v>56000</v>
      </c>
      <c r="IT126" s="963">
        <f t="shared" si="1789"/>
        <v>20440000</v>
      </c>
      <c r="IU126" s="1016"/>
      <c r="IV126" s="898">
        <f>IF(EXACT(VLOOKUP(IO126,OFERTA_0,2,FALSE),IP126),1,0)</f>
        <v>1</v>
      </c>
      <c r="IW126" s="898">
        <f>IF(EXACT(VLOOKUP(IO126,OFERTA_0,3,FALSE),IQ126),1,0)</f>
        <v>1</v>
      </c>
      <c r="IX126" s="899">
        <f>IF(EXACT(VLOOKUP(IO126,OFERTA_0,4,FALSE),IR126),1,0)</f>
        <v>1</v>
      </c>
      <c r="IY126" s="899">
        <f>IF(IS126=0,0,1)</f>
        <v>1</v>
      </c>
      <c r="IZ126" s="899">
        <f>IF(IT126=0,0,1)</f>
        <v>1</v>
      </c>
      <c r="JA126" s="899">
        <f>PRODUCT(IV126:IZ126)</f>
        <v>1</v>
      </c>
      <c r="JB126" s="966">
        <f>ROUND(IT126,0)</f>
        <v>20440000</v>
      </c>
      <c r="JC126" s="901">
        <f>IT126-JB126</f>
        <v>0</v>
      </c>
      <c r="JF126" s="958" t="s">
        <v>853</v>
      </c>
      <c r="JG126" s="1067" t="s">
        <v>492</v>
      </c>
      <c r="JH126" s="1068" t="s">
        <v>147</v>
      </c>
      <c r="JI126" s="1069">
        <v>365</v>
      </c>
      <c r="JJ126" s="1033">
        <v>40000</v>
      </c>
      <c r="JK126" s="963">
        <f t="shared" si="1790"/>
        <v>14600000</v>
      </c>
      <c r="JL126" s="1016"/>
      <c r="JM126" s="898">
        <f>IF(EXACT(VLOOKUP(JF126,OFERTA_0,2,FALSE),JG126),1,0)</f>
        <v>1</v>
      </c>
      <c r="JN126" s="898">
        <f>IF(EXACT(VLOOKUP(JF126,OFERTA_0,3,FALSE),JH126),1,0)</f>
        <v>1</v>
      </c>
      <c r="JO126" s="899">
        <f>IF(EXACT(VLOOKUP(JF126,OFERTA_0,4,FALSE),JI126),1,0)</f>
        <v>1</v>
      </c>
      <c r="JP126" s="899">
        <f>IF(JJ126=0,0,1)</f>
        <v>1</v>
      </c>
      <c r="JQ126" s="899">
        <f>IF(JK126=0,0,1)</f>
        <v>1</v>
      </c>
      <c r="JR126" s="899">
        <f>PRODUCT(JM126:JQ126)</f>
        <v>1</v>
      </c>
      <c r="JS126" s="966">
        <f>ROUND(JK126,0)</f>
        <v>14600000</v>
      </c>
      <c r="JT126" s="901">
        <f>JK126-JS126</f>
        <v>0</v>
      </c>
      <c r="JW126" s="958" t="s">
        <v>853</v>
      </c>
      <c r="JX126" s="1067" t="s">
        <v>492</v>
      </c>
      <c r="JY126" s="1068" t="s">
        <v>147</v>
      </c>
      <c r="JZ126" s="1069">
        <v>365</v>
      </c>
      <c r="KA126" s="1033">
        <v>20865.7196</v>
      </c>
      <c r="KB126" s="963">
        <f t="shared" si="1791"/>
        <v>7615988</v>
      </c>
      <c r="KC126" s="1016"/>
      <c r="KD126" s="898">
        <f>IF(EXACT(VLOOKUP(JW126,OFERTA_0,2,FALSE),JX126),1,0)</f>
        <v>1</v>
      </c>
      <c r="KE126" s="898">
        <f>IF(EXACT(VLOOKUP(JW126,OFERTA_0,3,FALSE),JY126),1,0)</f>
        <v>1</v>
      </c>
      <c r="KF126" s="899">
        <f>IF(EXACT(VLOOKUP(JW126,OFERTA_0,4,FALSE),JZ126),1,0)</f>
        <v>1</v>
      </c>
      <c r="KG126" s="899">
        <f>IF(KA126=0,0,1)</f>
        <v>1</v>
      </c>
      <c r="KH126" s="899">
        <f>IF(KB126=0,0,1)</f>
        <v>1</v>
      </c>
      <c r="KI126" s="899">
        <f>PRODUCT(KD126:KH126)</f>
        <v>1</v>
      </c>
      <c r="KJ126" s="966">
        <f>ROUND(KB126,0)</f>
        <v>7615988</v>
      </c>
      <c r="KK126" s="901">
        <f>KB126-KJ126</f>
        <v>0</v>
      </c>
      <c r="KN126" s="958" t="s">
        <v>853</v>
      </c>
      <c r="KO126" s="1067" t="s">
        <v>492</v>
      </c>
      <c r="KP126" s="1068" t="s">
        <v>147</v>
      </c>
      <c r="KQ126" s="1069">
        <v>365</v>
      </c>
      <c r="KR126" s="1033">
        <v>46500</v>
      </c>
      <c r="KS126" s="963">
        <f t="shared" si="1792"/>
        <v>16972500</v>
      </c>
      <c r="KT126" s="1016"/>
      <c r="KU126" s="898">
        <f>IF(EXACT(VLOOKUP(KN126,OFERTA_0,2,FALSE),KO126),1,0)</f>
        <v>1</v>
      </c>
      <c r="KV126" s="898">
        <f>IF(EXACT(VLOOKUP(KN126,OFERTA_0,3,FALSE),KP126),1,0)</f>
        <v>1</v>
      </c>
      <c r="KW126" s="899">
        <f>IF(EXACT(VLOOKUP(KN126,OFERTA_0,4,FALSE),KQ126),1,0)</f>
        <v>1</v>
      </c>
      <c r="KX126" s="899">
        <f>IF(KR126=0,0,1)</f>
        <v>1</v>
      </c>
      <c r="KY126" s="899">
        <f>IF(KS126=0,0,1)</f>
        <v>1</v>
      </c>
      <c r="KZ126" s="899">
        <f>PRODUCT(KU126:KY126)</f>
        <v>1</v>
      </c>
      <c r="LA126" s="966">
        <f>ROUND(KS126,0)</f>
        <v>16972500</v>
      </c>
      <c r="LB126" s="901">
        <f>KS126-LA126</f>
        <v>0</v>
      </c>
      <c r="LE126" s="958" t="s">
        <v>853</v>
      </c>
      <c r="LF126" s="1067" t="s">
        <v>492</v>
      </c>
      <c r="LG126" s="1068" t="s">
        <v>147</v>
      </c>
      <c r="LH126" s="1069">
        <v>365</v>
      </c>
      <c r="LI126" s="1038">
        <v>22931</v>
      </c>
      <c r="LJ126" s="974">
        <f t="shared" si="1793"/>
        <v>8369815</v>
      </c>
      <c r="LK126" s="1016"/>
      <c r="LL126" s="898">
        <f>IF(EXACT(VLOOKUP(LE126,OFERTA_0,2,FALSE),LF126),1,0)</f>
        <v>1</v>
      </c>
      <c r="LM126" s="898">
        <f>IF(EXACT(VLOOKUP(LE126,OFERTA_0,3,FALSE),LG126),1,0)</f>
        <v>1</v>
      </c>
      <c r="LN126" s="899">
        <f>IF(EXACT(VLOOKUP(LE126,OFERTA_0,4,FALSE),LH126),1,0)</f>
        <v>1</v>
      </c>
      <c r="LO126" s="899">
        <f>IF(LI126=0,0,1)</f>
        <v>1</v>
      </c>
      <c r="LP126" s="899">
        <f>IF(LJ126=0,0,1)</f>
        <v>1</v>
      </c>
      <c r="LQ126" s="899">
        <f>PRODUCT(LL126:LP126)</f>
        <v>1</v>
      </c>
      <c r="LR126" s="966">
        <f>ROUND(LJ126,0)</f>
        <v>8369815</v>
      </c>
      <c r="LS126" s="901">
        <f>LJ126-LR126</f>
        <v>0</v>
      </c>
      <c r="LV126" s="958" t="s">
        <v>853</v>
      </c>
      <c r="LW126" s="1067" t="s">
        <v>492</v>
      </c>
      <c r="LX126" s="1068" t="s">
        <v>147</v>
      </c>
      <c r="LY126" s="1069">
        <v>365</v>
      </c>
      <c r="LZ126" s="1033">
        <v>104000</v>
      </c>
      <c r="MA126" s="963">
        <f t="shared" si="1794"/>
        <v>37960000</v>
      </c>
      <c r="MB126" s="1016"/>
      <c r="MC126" s="898">
        <f>IF(EXACT(VLOOKUP(LV126,OFERTA_0,2,FALSE),LW126),1,0)</f>
        <v>1</v>
      </c>
      <c r="MD126" s="898">
        <f>IF(EXACT(VLOOKUP(LV126,OFERTA_0,3,FALSE),LX126),1,0)</f>
        <v>1</v>
      </c>
      <c r="ME126" s="899">
        <f>IF(EXACT(VLOOKUP(LV126,OFERTA_0,4,FALSE),LY126),1,0)</f>
        <v>1</v>
      </c>
      <c r="MF126" s="899">
        <f>IF(LZ126=0,0,1)</f>
        <v>1</v>
      </c>
      <c r="MG126" s="899">
        <f>IF(MA126=0,0,1)</f>
        <v>1</v>
      </c>
      <c r="MH126" s="899">
        <f>PRODUCT(MC126:MG126)</f>
        <v>1</v>
      </c>
      <c r="MI126" s="966">
        <f>ROUND(MA126,0)</f>
        <v>37960000</v>
      </c>
      <c r="MJ126" s="901">
        <f>MA126-MI126</f>
        <v>0</v>
      </c>
      <c r="MM126" s="958" t="s">
        <v>853</v>
      </c>
      <c r="MN126" s="1067" t="s">
        <v>492</v>
      </c>
      <c r="MO126" s="1068" t="s">
        <v>147</v>
      </c>
      <c r="MP126" s="1069">
        <v>365</v>
      </c>
      <c r="MQ126" s="1033">
        <v>40000</v>
      </c>
      <c r="MR126" s="963">
        <f t="shared" si="1795"/>
        <v>14600000</v>
      </c>
      <c r="MS126" s="1016"/>
      <c r="MT126" s="898">
        <f>IF(EXACT(VLOOKUP(MM126,OFERTA_0,2,FALSE),MN126),1,0)</f>
        <v>1</v>
      </c>
      <c r="MU126" s="898">
        <f>IF(EXACT(VLOOKUP(MM126,OFERTA_0,3,FALSE),MO126),1,0)</f>
        <v>1</v>
      </c>
      <c r="MV126" s="899">
        <f>IF(EXACT(VLOOKUP(MM126,OFERTA_0,4,FALSE),MP126),1,0)</f>
        <v>1</v>
      </c>
      <c r="MW126" s="899">
        <f>IF(MQ126=0,0,1)</f>
        <v>1</v>
      </c>
      <c r="MX126" s="899">
        <f>IF(MR126=0,0,1)</f>
        <v>1</v>
      </c>
      <c r="MY126" s="899">
        <f>PRODUCT(MT126:MX126)</f>
        <v>1</v>
      </c>
      <c r="MZ126" s="966">
        <f>ROUND(MR126,0)</f>
        <v>14600000</v>
      </c>
      <c r="NA126" s="901">
        <f>MR126-MZ126</f>
        <v>0</v>
      </c>
      <c r="ND126" s="975" t="s">
        <v>853</v>
      </c>
      <c r="NE126" s="976" t="s">
        <v>492</v>
      </c>
      <c r="NF126" s="977" t="s">
        <v>147</v>
      </c>
      <c r="NG126" s="978">
        <v>365</v>
      </c>
      <c r="NH126" s="979">
        <v>35204.400000000001</v>
      </c>
      <c r="NI126" s="980">
        <v>12849606</v>
      </c>
      <c r="NJ126" s="1016"/>
      <c r="NK126" s="898">
        <f>IF(EXACT(VLOOKUP(ND126,OFERTA_0,2,FALSE),NE126),1,0)</f>
        <v>1</v>
      </c>
      <c r="NL126" s="898">
        <f>IF(EXACT(VLOOKUP(ND126,OFERTA_0,3,FALSE),NF126),1,0)</f>
        <v>1</v>
      </c>
      <c r="NM126" s="899">
        <f>IF(EXACT(VLOOKUP(ND126,OFERTA_0,4,FALSE),NG126),1,0)</f>
        <v>1</v>
      </c>
      <c r="NN126" s="899">
        <f>IF(NH126=0,0,1)</f>
        <v>1</v>
      </c>
      <c r="NO126" s="899">
        <f>IF(NI126=0,0,1)</f>
        <v>1</v>
      </c>
      <c r="NP126" s="899">
        <f>PRODUCT(NK126:NO126)</f>
        <v>1</v>
      </c>
      <c r="NQ126" s="966">
        <f>ROUND(NI126,0)</f>
        <v>12849606</v>
      </c>
      <c r="NR126" s="901">
        <f>NI126-NQ126</f>
        <v>0</v>
      </c>
      <c r="NU126" s="981" t="s">
        <v>853</v>
      </c>
      <c r="NV126" s="982" t="s">
        <v>492</v>
      </c>
      <c r="NW126" s="983" t="s">
        <v>147</v>
      </c>
      <c r="NX126" s="984">
        <v>365</v>
      </c>
      <c r="NY126" s="1041">
        <v>35560</v>
      </c>
      <c r="NZ126" s="986">
        <f t="shared" si="1796"/>
        <v>12979400</v>
      </c>
      <c r="OA126" s="1016"/>
      <c r="OB126" s="898">
        <f>IF(EXACT(VLOOKUP(NU126,OFERTA_0,2,FALSE),NV126),1,0)</f>
        <v>1</v>
      </c>
      <c r="OC126" s="898">
        <f>IF(EXACT(VLOOKUP(NU126,OFERTA_0,3,FALSE),NW126),1,0)</f>
        <v>1</v>
      </c>
      <c r="OD126" s="899">
        <f>IF(EXACT(VLOOKUP(NU126,OFERTA_0,4,FALSE),NX126),1,0)</f>
        <v>1</v>
      </c>
      <c r="OE126" s="899">
        <f>IF(NY126=0,0,1)</f>
        <v>1</v>
      </c>
      <c r="OF126" s="899">
        <f>IF(NZ126=0,0,1)</f>
        <v>1</v>
      </c>
      <c r="OG126" s="899">
        <f>PRODUCT(OB126:OF126)</f>
        <v>1</v>
      </c>
      <c r="OH126" s="966">
        <f>ROUND(NZ126,0)</f>
        <v>12979400</v>
      </c>
      <c r="OI126" s="901">
        <f>NZ126-OH126</f>
        <v>0</v>
      </c>
      <c r="OL126" s="958" t="s">
        <v>853</v>
      </c>
      <c r="OM126" s="1067" t="s">
        <v>492</v>
      </c>
      <c r="ON126" s="1068" t="s">
        <v>147</v>
      </c>
      <c r="OO126" s="1069">
        <v>365</v>
      </c>
      <c r="OP126" s="1033">
        <v>22312</v>
      </c>
      <c r="OQ126" s="963">
        <f t="shared" si="1797"/>
        <v>8143880</v>
      </c>
      <c r="OR126" s="1016"/>
      <c r="OS126" s="898">
        <f>IF(EXACT(VLOOKUP(OL126,OFERTA_0,2,FALSE),OM126),1,0)</f>
        <v>1</v>
      </c>
      <c r="OT126" s="898">
        <f>IF(EXACT(VLOOKUP(OL126,OFERTA_0,3,FALSE),ON126),1,0)</f>
        <v>1</v>
      </c>
      <c r="OU126" s="899">
        <f>IF(EXACT(VLOOKUP(OL126,OFERTA_0,4,FALSE),OO126),1,0)</f>
        <v>1</v>
      </c>
      <c r="OV126" s="899">
        <f>IF(OP126=0,0,1)</f>
        <v>1</v>
      </c>
      <c r="OW126" s="899">
        <f>IF(OQ126=0,0,1)</f>
        <v>1</v>
      </c>
      <c r="OX126" s="899">
        <f>PRODUCT(OS126:OW126)</f>
        <v>1</v>
      </c>
      <c r="OY126" s="966">
        <f>ROUND(OQ126,0)</f>
        <v>8143880</v>
      </c>
      <c r="OZ126" s="901">
        <f>OQ126-OY126</f>
        <v>0</v>
      </c>
      <c r="PC126" s="958" t="s">
        <v>853</v>
      </c>
      <c r="PD126" s="1067" t="s">
        <v>492</v>
      </c>
      <c r="PE126" s="1068" t="s">
        <v>147</v>
      </c>
      <c r="PF126" s="1069">
        <v>365</v>
      </c>
      <c r="PG126" s="1059">
        <v>29575</v>
      </c>
      <c r="PH126" s="988">
        <v>10794875</v>
      </c>
      <c r="PI126" s="1024"/>
      <c r="PJ126" s="898">
        <f>IF(EXACT(VLOOKUP(PC126,OFERTA_0,2,FALSE),PD126),1,0)</f>
        <v>1</v>
      </c>
      <c r="PK126" s="898">
        <f>IF(EXACT(VLOOKUP(PC126,OFERTA_0,3,FALSE),PE126),1,0)</f>
        <v>1</v>
      </c>
      <c r="PL126" s="899">
        <f>IF(EXACT(VLOOKUP(PC126,OFERTA_0,4,FALSE),PF126),1,0)</f>
        <v>1</v>
      </c>
      <c r="PM126" s="899">
        <f>IF(PG126=0,0,1)</f>
        <v>1</v>
      </c>
      <c r="PN126" s="899">
        <f>IF(PH126=0,0,1)</f>
        <v>1</v>
      </c>
      <c r="PO126" s="899">
        <f>PRODUCT(PJ126:PN126)</f>
        <v>1</v>
      </c>
      <c r="PP126" s="966">
        <f>ROUND(PH126,0)</f>
        <v>10794875</v>
      </c>
      <c r="PQ126" s="901">
        <f>PH126-PP126</f>
        <v>0</v>
      </c>
      <c r="PT126" s="958" t="s">
        <v>853</v>
      </c>
      <c r="PU126" s="1067" t="s">
        <v>492</v>
      </c>
      <c r="PV126" s="1068" t="s">
        <v>147</v>
      </c>
      <c r="PW126" s="1069">
        <v>365</v>
      </c>
      <c r="PX126" s="1033">
        <v>27625</v>
      </c>
      <c r="PY126" s="963">
        <f t="shared" si="1798"/>
        <v>10083125</v>
      </c>
      <c r="PZ126" s="1016"/>
      <c r="QA126" s="898">
        <f>IF(EXACT(VLOOKUP(PT126,OFERTA_0,2,FALSE),PU126),1,0)</f>
        <v>1</v>
      </c>
      <c r="QB126" s="898">
        <f>IF(EXACT(VLOOKUP(PT126,OFERTA_0,3,FALSE),PV126),1,0)</f>
        <v>1</v>
      </c>
      <c r="QC126" s="899">
        <f>IF(EXACT(VLOOKUP(PT126,OFERTA_0,4,FALSE),PW126),1,0)</f>
        <v>1</v>
      </c>
      <c r="QD126" s="899">
        <f>IF(PX126=0,0,1)</f>
        <v>1</v>
      </c>
      <c r="QE126" s="899">
        <f>IF(PY126=0,0,1)</f>
        <v>1</v>
      </c>
      <c r="QF126" s="899">
        <f>PRODUCT(QA126:QE126)</f>
        <v>1</v>
      </c>
      <c r="QG126" s="966">
        <f>ROUND(PY126,0)</f>
        <v>10083125</v>
      </c>
      <c r="QH126" s="901">
        <f>PY126-QG126</f>
        <v>0</v>
      </c>
      <c r="QK126" s="958" t="s">
        <v>853</v>
      </c>
      <c r="QL126" s="1067" t="s">
        <v>492</v>
      </c>
      <c r="QM126" s="1068" t="s">
        <v>147</v>
      </c>
      <c r="QN126" s="1069">
        <v>365</v>
      </c>
      <c r="QO126" s="1038">
        <v>23045.654999999999</v>
      </c>
      <c r="QP126" s="974">
        <f t="shared" si="1799"/>
        <v>8411664</v>
      </c>
      <c r="QQ126" s="1016"/>
      <c r="QR126" s="898">
        <f>IF(EXACT(VLOOKUP(QK126,OFERTA_0,2,FALSE),QL126),1,0)</f>
        <v>1</v>
      </c>
      <c r="QS126" s="898">
        <f>IF(EXACT(VLOOKUP(QK126,OFERTA_0,3,FALSE),QM126),1,0)</f>
        <v>1</v>
      </c>
      <c r="QT126" s="899">
        <f>IF(EXACT(VLOOKUP(QK126,OFERTA_0,4,FALSE),QN126),1,0)</f>
        <v>1</v>
      </c>
      <c r="QU126" s="899">
        <f>IF(QO126=0,0,1)</f>
        <v>1</v>
      </c>
      <c r="QV126" s="899">
        <f>IF(QP126=0,0,1)</f>
        <v>1</v>
      </c>
      <c r="QW126" s="899">
        <f>PRODUCT(QR126:QV126)</f>
        <v>1</v>
      </c>
      <c r="QX126" s="966">
        <f>ROUND(QP126,0)</f>
        <v>8411664</v>
      </c>
      <c r="QY126" s="901">
        <f>QP126-QX126</f>
        <v>0</v>
      </c>
      <c r="RB126" s="405"/>
      <c r="RC126" s="406"/>
      <c r="RD126" s="407"/>
      <c r="RE126" s="408"/>
      <c r="RF126" s="409"/>
      <c r="RG126" s="410"/>
      <c r="RH126" s="410"/>
      <c r="RI126" s="898"/>
      <c r="RJ126" s="898"/>
      <c r="RK126" s="934"/>
      <c r="RL126" s="934"/>
      <c r="RM126" s="934"/>
      <c r="RN126" s="934"/>
      <c r="RO126" s="935"/>
      <c r="RP126" s="936"/>
      <c r="RS126" s="405"/>
      <c r="RT126" s="406"/>
      <c r="RU126" s="407"/>
      <c r="RV126" s="408"/>
      <c r="RW126" s="409"/>
      <c r="RX126" s="410"/>
      <c r="RY126" s="410"/>
      <c r="RZ126" s="898"/>
      <c r="SA126" s="898"/>
      <c r="SB126" s="934"/>
      <c r="SC126" s="934"/>
      <c r="SD126" s="934"/>
      <c r="SE126" s="934"/>
      <c r="SF126" s="935"/>
      <c r="SG126" s="936"/>
      <c r="SJ126" s="405"/>
      <c r="SK126" s="406"/>
      <c r="SL126" s="407"/>
      <c r="SM126" s="408"/>
      <c r="SN126" s="409"/>
      <c r="SO126" s="410"/>
      <c r="SP126" s="410"/>
      <c r="SQ126" s="898"/>
      <c r="SR126" s="898"/>
      <c r="SS126" s="934"/>
      <c r="ST126" s="934"/>
      <c r="SU126" s="934"/>
      <c r="SV126" s="934"/>
      <c r="SW126" s="935"/>
      <c r="SX126" s="936"/>
    </row>
    <row r="127" spans="2:518" ht="18.75" thickTop="1" thickBot="1">
      <c r="B127" s="937" t="s">
        <v>854</v>
      </c>
      <c r="C127" s="938" t="s">
        <v>493</v>
      </c>
      <c r="D127" s="939"/>
      <c r="E127" s="940"/>
      <c r="F127" s="941"/>
      <c r="G127" s="942"/>
      <c r="H127" s="1016"/>
      <c r="K127" s="937" t="s">
        <v>854</v>
      </c>
      <c r="L127" s="938" t="s">
        <v>493</v>
      </c>
      <c r="M127" s="939"/>
      <c r="N127" s="940"/>
      <c r="O127" s="941"/>
      <c r="P127" s="942"/>
      <c r="Q127" s="1016"/>
      <c r="R127" s="898"/>
      <c r="S127" s="898"/>
      <c r="T127" s="934"/>
      <c r="U127" s="934"/>
      <c r="V127" s="934"/>
      <c r="W127" s="934"/>
      <c r="X127" s="935"/>
      <c r="Y127" s="936"/>
      <c r="Z127" s="872"/>
      <c r="AA127" s="872"/>
      <c r="AB127" s="937" t="s">
        <v>854</v>
      </c>
      <c r="AC127" s="938" t="s">
        <v>493</v>
      </c>
      <c r="AD127" s="939"/>
      <c r="AE127" s="940"/>
      <c r="AF127" s="941"/>
      <c r="AG127" s="942"/>
      <c r="AH127" s="1016"/>
      <c r="AI127" s="898"/>
      <c r="AJ127" s="898"/>
      <c r="AK127" s="934"/>
      <c r="AL127" s="934"/>
      <c r="AM127" s="934"/>
      <c r="AN127" s="934"/>
      <c r="AO127" s="935"/>
      <c r="AP127" s="936"/>
      <c r="AQ127" s="872"/>
      <c r="AR127" s="872"/>
      <c r="AS127" s="937" t="s">
        <v>854</v>
      </c>
      <c r="AT127" s="1006" t="s">
        <v>493</v>
      </c>
      <c r="AU127" s="939"/>
      <c r="AV127" s="940"/>
      <c r="AW127" s="944"/>
      <c r="AX127" s="945"/>
      <c r="AY127" s="1016"/>
      <c r="AZ127" s="898"/>
      <c r="BA127" s="898"/>
      <c r="BB127" s="934"/>
      <c r="BC127" s="934"/>
      <c r="BD127" s="934"/>
      <c r="BE127" s="934"/>
      <c r="BF127" s="935"/>
      <c r="BG127" s="936"/>
      <c r="BJ127" s="937" t="s">
        <v>854</v>
      </c>
      <c r="BK127" s="938" t="s">
        <v>493</v>
      </c>
      <c r="BL127" s="939"/>
      <c r="BM127" s="940"/>
      <c r="BN127" s="941"/>
      <c r="BO127" s="942"/>
      <c r="BP127" s="1016"/>
      <c r="BQ127" s="898"/>
      <c r="BR127" s="898"/>
      <c r="BS127" s="934"/>
      <c r="BT127" s="934"/>
      <c r="BU127" s="934"/>
      <c r="BV127" s="934"/>
      <c r="BW127" s="935"/>
      <c r="BX127" s="936"/>
      <c r="CA127" s="937" t="s">
        <v>854</v>
      </c>
      <c r="CB127" s="938" t="s">
        <v>493</v>
      </c>
      <c r="CC127" s="939"/>
      <c r="CD127" s="940"/>
      <c r="CE127" s="941"/>
      <c r="CF127" s="942"/>
      <c r="CG127" s="1016"/>
      <c r="CH127" s="898"/>
      <c r="CI127" s="898"/>
      <c r="CJ127" s="934"/>
      <c r="CK127" s="934"/>
      <c r="CL127" s="934"/>
      <c r="CM127" s="934"/>
      <c r="CN127" s="935"/>
      <c r="CO127" s="936"/>
      <c r="CR127" s="937" t="s">
        <v>854</v>
      </c>
      <c r="CS127" s="938" t="s">
        <v>493</v>
      </c>
      <c r="CT127" s="939"/>
      <c r="CU127" s="940"/>
      <c r="CV127" s="941"/>
      <c r="CW127" s="942"/>
      <c r="CX127" s="1016"/>
      <c r="CY127" s="898"/>
      <c r="CZ127" s="898"/>
      <c r="DA127" s="934"/>
      <c r="DB127" s="934"/>
      <c r="DC127" s="934"/>
      <c r="DD127" s="934"/>
      <c r="DE127" s="935"/>
      <c r="DF127" s="936"/>
      <c r="DI127" s="937" t="s">
        <v>854</v>
      </c>
      <c r="DJ127" s="938" t="s">
        <v>493</v>
      </c>
      <c r="DK127" s="939"/>
      <c r="DL127" s="940"/>
      <c r="DM127" s="941"/>
      <c r="DN127" s="942"/>
      <c r="DO127" s="1016"/>
      <c r="DP127" s="898"/>
      <c r="DQ127" s="898"/>
      <c r="DR127" s="934"/>
      <c r="DS127" s="934"/>
      <c r="DT127" s="934"/>
      <c r="DU127" s="934"/>
      <c r="DV127" s="935"/>
      <c r="DW127" s="936"/>
      <c r="DZ127" s="937" t="s">
        <v>854</v>
      </c>
      <c r="EA127" s="938" t="s">
        <v>493</v>
      </c>
      <c r="EB127" s="939"/>
      <c r="EC127" s="940"/>
      <c r="ED127" s="941"/>
      <c r="EE127" s="942"/>
      <c r="EF127" s="1016"/>
      <c r="EG127" s="898"/>
      <c r="EH127" s="898"/>
      <c r="EI127" s="934"/>
      <c r="EJ127" s="934"/>
      <c r="EK127" s="934"/>
      <c r="EL127" s="934"/>
      <c r="EM127" s="935"/>
      <c r="EN127" s="936"/>
      <c r="EQ127" s="937" t="s">
        <v>854</v>
      </c>
      <c r="ER127" s="938" t="s">
        <v>493</v>
      </c>
      <c r="ES127" s="939"/>
      <c r="ET127" s="940"/>
      <c r="EU127" s="941"/>
      <c r="EV127" s="942"/>
      <c r="EW127" s="1016"/>
      <c r="EX127" s="898"/>
      <c r="EY127" s="898"/>
      <c r="EZ127" s="934"/>
      <c r="FA127" s="934"/>
      <c r="FB127" s="934"/>
      <c r="FC127" s="934"/>
      <c r="FD127" s="935"/>
      <c r="FE127" s="936"/>
      <c r="FH127" s="937"/>
      <c r="FI127" s="938"/>
      <c r="FJ127" s="939"/>
      <c r="FK127" s="940"/>
      <c r="FL127" s="941"/>
      <c r="FM127" s="942"/>
      <c r="FN127" s="1016"/>
      <c r="FO127" s="898"/>
      <c r="FP127" s="898"/>
      <c r="FQ127" s="934"/>
      <c r="FR127" s="934"/>
      <c r="FS127" s="934"/>
      <c r="FT127" s="934"/>
      <c r="FU127" s="935"/>
      <c r="FV127" s="936"/>
      <c r="FY127" s="937" t="s">
        <v>854</v>
      </c>
      <c r="FZ127" s="938" t="s">
        <v>493</v>
      </c>
      <c r="GA127" s="939"/>
      <c r="GB127" s="940"/>
      <c r="GC127" s="941"/>
      <c r="GD127" s="942"/>
      <c r="GE127" s="1016"/>
      <c r="GF127" s="898"/>
      <c r="GG127" s="898"/>
      <c r="GH127" s="934"/>
      <c r="GI127" s="934"/>
      <c r="GJ127" s="934"/>
      <c r="GK127" s="934"/>
      <c r="GL127" s="935"/>
      <c r="GM127" s="936"/>
      <c r="GP127" s="937" t="s">
        <v>854</v>
      </c>
      <c r="GQ127" s="938" t="s">
        <v>493</v>
      </c>
      <c r="GR127" s="939"/>
      <c r="GS127" s="940"/>
      <c r="GT127" s="941"/>
      <c r="GU127" s="942"/>
      <c r="GV127" s="1016"/>
      <c r="GW127" s="898"/>
      <c r="GX127" s="898"/>
      <c r="GY127" s="934"/>
      <c r="GZ127" s="934"/>
      <c r="HA127" s="934"/>
      <c r="HB127" s="934"/>
      <c r="HC127" s="935"/>
      <c r="HD127" s="936"/>
      <c r="HG127" s="937" t="s">
        <v>854</v>
      </c>
      <c r="HH127" s="938" t="s">
        <v>493</v>
      </c>
      <c r="HI127" s="939"/>
      <c r="HJ127" s="940"/>
      <c r="HK127" s="941"/>
      <c r="HL127" s="942"/>
      <c r="HM127" s="1016"/>
      <c r="HN127" s="898"/>
      <c r="HO127" s="898"/>
      <c r="HP127" s="934"/>
      <c r="HQ127" s="934"/>
      <c r="HR127" s="934"/>
      <c r="HS127" s="934"/>
      <c r="HT127" s="935"/>
      <c r="HU127" s="936"/>
      <c r="HX127" s="937" t="s">
        <v>854</v>
      </c>
      <c r="HY127" s="938" t="s">
        <v>493</v>
      </c>
      <c r="HZ127" s="939"/>
      <c r="IA127" s="940"/>
      <c r="IB127" s="941"/>
      <c r="IC127" s="942"/>
      <c r="ID127" s="1016"/>
      <c r="IE127" s="898"/>
      <c r="IF127" s="898"/>
      <c r="IG127" s="934"/>
      <c r="IH127" s="934"/>
      <c r="II127" s="934"/>
      <c r="IJ127" s="934"/>
      <c r="IK127" s="935"/>
      <c r="IL127" s="936"/>
      <c r="IO127" s="937" t="s">
        <v>854</v>
      </c>
      <c r="IP127" s="938" t="s">
        <v>493</v>
      </c>
      <c r="IQ127" s="939"/>
      <c r="IR127" s="940"/>
      <c r="IS127" s="941"/>
      <c r="IT127" s="942"/>
      <c r="IU127" s="1016"/>
      <c r="IV127" s="898"/>
      <c r="IW127" s="898"/>
      <c r="IX127" s="934"/>
      <c r="IY127" s="934"/>
      <c r="IZ127" s="934"/>
      <c r="JA127" s="934"/>
      <c r="JB127" s="935"/>
      <c r="JC127" s="936"/>
      <c r="JF127" s="937" t="s">
        <v>854</v>
      </c>
      <c r="JG127" s="938" t="s">
        <v>493</v>
      </c>
      <c r="JH127" s="939"/>
      <c r="JI127" s="940"/>
      <c r="JJ127" s="941"/>
      <c r="JK127" s="942"/>
      <c r="JL127" s="1016"/>
      <c r="JM127" s="898"/>
      <c r="JN127" s="898"/>
      <c r="JO127" s="934"/>
      <c r="JP127" s="934"/>
      <c r="JQ127" s="934"/>
      <c r="JR127" s="934"/>
      <c r="JS127" s="935"/>
      <c r="JT127" s="936"/>
      <c r="JW127" s="937" t="s">
        <v>854</v>
      </c>
      <c r="JX127" s="938" t="s">
        <v>493</v>
      </c>
      <c r="JY127" s="939"/>
      <c r="JZ127" s="940"/>
      <c r="KA127" s="941"/>
      <c r="KB127" s="942"/>
      <c r="KC127" s="1016"/>
      <c r="KD127" s="898"/>
      <c r="KE127" s="898"/>
      <c r="KF127" s="934"/>
      <c r="KG127" s="934"/>
      <c r="KH127" s="934"/>
      <c r="KI127" s="934"/>
      <c r="KJ127" s="935"/>
      <c r="KK127" s="936"/>
      <c r="KN127" s="937" t="s">
        <v>854</v>
      </c>
      <c r="KO127" s="938" t="s">
        <v>493</v>
      </c>
      <c r="KP127" s="939"/>
      <c r="KQ127" s="940"/>
      <c r="KR127" s="941"/>
      <c r="KS127" s="942"/>
      <c r="KT127" s="1016"/>
      <c r="KU127" s="898"/>
      <c r="KV127" s="898"/>
      <c r="KW127" s="934"/>
      <c r="KX127" s="934"/>
      <c r="KY127" s="934"/>
      <c r="KZ127" s="934"/>
      <c r="LA127" s="935"/>
      <c r="LB127" s="936"/>
      <c r="LE127" s="937" t="s">
        <v>854</v>
      </c>
      <c r="LF127" s="938" t="s">
        <v>493</v>
      </c>
      <c r="LG127" s="939"/>
      <c r="LH127" s="940"/>
      <c r="LI127" s="1007">
        <v>0</v>
      </c>
      <c r="LJ127" s="1008"/>
      <c r="LK127" s="1016"/>
      <c r="LL127" s="898"/>
      <c r="LM127" s="898"/>
      <c r="LN127" s="934"/>
      <c r="LO127" s="934"/>
      <c r="LP127" s="934"/>
      <c r="LQ127" s="934"/>
      <c r="LR127" s="935"/>
      <c r="LS127" s="936"/>
      <c r="LV127" s="937" t="s">
        <v>854</v>
      </c>
      <c r="LW127" s="938" t="s">
        <v>493</v>
      </c>
      <c r="LX127" s="939"/>
      <c r="LY127" s="940"/>
      <c r="LZ127" s="941"/>
      <c r="MA127" s="942"/>
      <c r="MB127" s="1016"/>
      <c r="MC127" s="898"/>
      <c r="MD127" s="898"/>
      <c r="ME127" s="934"/>
      <c r="MF127" s="934"/>
      <c r="MG127" s="934"/>
      <c r="MH127" s="934"/>
      <c r="MI127" s="935"/>
      <c r="MJ127" s="936"/>
      <c r="MM127" s="937" t="s">
        <v>854</v>
      </c>
      <c r="MN127" s="938" t="s">
        <v>493</v>
      </c>
      <c r="MO127" s="939"/>
      <c r="MP127" s="940"/>
      <c r="MQ127" s="941"/>
      <c r="MR127" s="942"/>
      <c r="MS127" s="1016"/>
      <c r="MT127" s="898"/>
      <c r="MU127" s="898"/>
      <c r="MV127" s="934"/>
      <c r="MW127" s="934"/>
      <c r="MX127" s="934"/>
      <c r="MY127" s="934"/>
      <c r="MZ127" s="935"/>
      <c r="NA127" s="936"/>
      <c r="ND127" s="946" t="s">
        <v>854</v>
      </c>
      <c r="NE127" s="1009" t="s">
        <v>493</v>
      </c>
      <c r="NF127" s="948"/>
      <c r="NG127" s="949"/>
      <c r="NH127" s="998"/>
      <c r="NI127" s="950"/>
      <c r="NJ127" s="1016"/>
      <c r="NK127" s="898"/>
      <c r="NL127" s="898"/>
      <c r="NM127" s="934"/>
      <c r="NN127" s="934"/>
      <c r="NO127" s="934"/>
      <c r="NP127" s="934"/>
      <c r="NQ127" s="935"/>
      <c r="NR127" s="936"/>
      <c r="NU127" s="951" t="s">
        <v>854</v>
      </c>
      <c r="NV127" s="1010" t="s">
        <v>493</v>
      </c>
      <c r="NW127" s="953"/>
      <c r="NX127" s="954"/>
      <c r="NY127" s="1011"/>
      <c r="NZ127" s="955"/>
      <c r="OA127" s="1016"/>
      <c r="OB127" s="898"/>
      <c r="OC127" s="898"/>
      <c r="OD127" s="934"/>
      <c r="OE127" s="934"/>
      <c r="OF127" s="934"/>
      <c r="OG127" s="934"/>
      <c r="OH127" s="935"/>
      <c r="OI127" s="936"/>
      <c r="OL127" s="937" t="s">
        <v>854</v>
      </c>
      <c r="OM127" s="938" t="s">
        <v>493</v>
      </c>
      <c r="ON127" s="939"/>
      <c r="OO127" s="940"/>
      <c r="OP127" s="941"/>
      <c r="OQ127" s="942"/>
      <c r="OR127" s="1016"/>
      <c r="OS127" s="898"/>
      <c r="OT127" s="898"/>
      <c r="OU127" s="934"/>
      <c r="OV127" s="934"/>
      <c r="OW127" s="934"/>
      <c r="OX127" s="934"/>
      <c r="OY127" s="935"/>
      <c r="OZ127" s="936"/>
      <c r="PC127" s="937" t="s">
        <v>854</v>
      </c>
      <c r="PD127" s="938" t="s">
        <v>493</v>
      </c>
      <c r="PE127" s="939"/>
      <c r="PF127" s="940"/>
      <c r="PG127" s="956"/>
      <c r="PH127" s="957"/>
      <c r="PI127" s="1024"/>
      <c r="PJ127" s="898"/>
      <c r="PK127" s="898"/>
      <c r="PL127" s="934"/>
      <c r="PM127" s="934"/>
      <c r="PN127" s="934"/>
      <c r="PO127" s="934"/>
      <c r="PP127" s="935"/>
      <c r="PQ127" s="936"/>
      <c r="PT127" s="937" t="s">
        <v>854</v>
      </c>
      <c r="PU127" s="938" t="s">
        <v>493</v>
      </c>
      <c r="PV127" s="939"/>
      <c r="PW127" s="940"/>
      <c r="PX127" s="941"/>
      <c r="PY127" s="942"/>
      <c r="PZ127" s="1016"/>
      <c r="QA127" s="898"/>
      <c r="QB127" s="898"/>
      <c r="QC127" s="934"/>
      <c r="QD127" s="934"/>
      <c r="QE127" s="934"/>
      <c r="QF127" s="934"/>
      <c r="QG127" s="935"/>
      <c r="QH127" s="936"/>
      <c r="QK127" s="937" t="s">
        <v>854</v>
      </c>
      <c r="QL127" s="938" t="s">
        <v>493</v>
      </c>
      <c r="QM127" s="939"/>
      <c r="QN127" s="940"/>
      <c r="QO127" s="1007">
        <v>0</v>
      </c>
      <c r="QP127" s="1008"/>
      <c r="QQ127" s="1016"/>
      <c r="QR127" s="898"/>
      <c r="QS127" s="898"/>
      <c r="QT127" s="934"/>
      <c r="QU127" s="934"/>
      <c r="QV127" s="934"/>
      <c r="QW127" s="934"/>
      <c r="QX127" s="935"/>
      <c r="QY127" s="936"/>
      <c r="RB127" s="405"/>
      <c r="RC127" s="406"/>
      <c r="RD127" s="407"/>
      <c r="RE127" s="408"/>
      <c r="RF127" s="409"/>
      <c r="RG127" s="410"/>
      <c r="RH127" s="410"/>
      <c r="RI127" s="898"/>
      <c r="RJ127" s="898"/>
      <c r="RK127" s="934"/>
      <c r="RL127" s="934"/>
      <c r="RM127" s="934"/>
      <c r="RN127" s="934"/>
      <c r="RO127" s="935"/>
      <c r="RP127" s="936"/>
      <c r="RS127" s="405"/>
      <c r="RT127" s="406"/>
      <c r="RU127" s="407"/>
      <c r="RV127" s="408"/>
      <c r="RW127" s="409"/>
      <c r="RX127" s="410"/>
      <c r="RY127" s="410"/>
      <c r="RZ127" s="898"/>
      <c r="SA127" s="898"/>
      <c r="SB127" s="934"/>
      <c r="SC127" s="934"/>
      <c r="SD127" s="934"/>
      <c r="SE127" s="934"/>
      <c r="SF127" s="935"/>
      <c r="SG127" s="936"/>
      <c r="SJ127" s="405"/>
      <c r="SK127" s="406"/>
      <c r="SL127" s="407"/>
      <c r="SM127" s="408"/>
      <c r="SN127" s="409"/>
      <c r="SO127" s="410"/>
      <c r="SP127" s="410"/>
      <c r="SQ127" s="898"/>
      <c r="SR127" s="898"/>
      <c r="SS127" s="934"/>
      <c r="ST127" s="934"/>
      <c r="SU127" s="934"/>
      <c r="SV127" s="934"/>
      <c r="SW127" s="935"/>
      <c r="SX127" s="936"/>
    </row>
    <row r="128" spans="2:518" ht="84.75" customHeight="1" thickTop="1" thickBot="1">
      <c r="B128" s="958" t="s">
        <v>855</v>
      </c>
      <c r="C128" s="1030" t="s">
        <v>494</v>
      </c>
      <c r="D128" s="1031" t="s">
        <v>147</v>
      </c>
      <c r="E128" s="1044">
        <f>157+345</f>
        <v>502</v>
      </c>
      <c r="F128" s="1045"/>
      <c r="G128" s="963">
        <f>ROUND(E128*F128,0)</f>
        <v>0</v>
      </c>
      <c r="H128" s="1016"/>
      <c r="K128" s="958" t="s">
        <v>855</v>
      </c>
      <c r="L128" s="1030" t="s">
        <v>494</v>
      </c>
      <c r="M128" s="1031" t="s">
        <v>147</v>
      </c>
      <c r="N128" s="1044">
        <f>157+345</f>
        <v>502</v>
      </c>
      <c r="O128" s="1046">
        <v>128200</v>
      </c>
      <c r="P128" s="963">
        <f t="shared" ref="P128:P131" si="1800">ROUND(N128*O128,0)</f>
        <v>64356400</v>
      </c>
      <c r="Q128" s="1016"/>
      <c r="R128" s="898">
        <f>IF(EXACT(VLOOKUP(K128,OFERTA_0,2,FALSE),L128),1,0)</f>
        <v>1</v>
      </c>
      <c r="S128" s="898">
        <f>IF(EXACT(VLOOKUP(K128,OFERTA_0,3,FALSE),M128),1,0)</f>
        <v>1</v>
      </c>
      <c r="T128" s="899">
        <f>IF(EXACT(VLOOKUP(K128,OFERTA_0,4,FALSE),N128),1,0)</f>
        <v>1</v>
      </c>
      <c r="U128" s="899">
        <f t="shared" ref="U128:V131" si="1801">IF(O128=0,0,1)</f>
        <v>1</v>
      </c>
      <c r="V128" s="899">
        <f t="shared" si="1801"/>
        <v>1</v>
      </c>
      <c r="W128" s="899">
        <f>PRODUCT(R128:V128)</f>
        <v>1</v>
      </c>
      <c r="X128" s="966">
        <f>ROUND(P128,0)</f>
        <v>64356400</v>
      </c>
      <c r="Y128" s="901">
        <f>P128-X128</f>
        <v>0</v>
      </c>
      <c r="Z128" s="872"/>
      <c r="AA128" s="872"/>
      <c r="AB128" s="958" t="s">
        <v>855</v>
      </c>
      <c r="AC128" s="1030" t="s">
        <v>494</v>
      </c>
      <c r="AD128" s="1031" t="s">
        <v>147</v>
      </c>
      <c r="AE128" s="1044">
        <f>157+345</f>
        <v>502</v>
      </c>
      <c r="AF128" s="1045">
        <v>133550</v>
      </c>
      <c r="AG128" s="963">
        <f t="shared" ref="AG128:AG131" si="1802">ROUND(AE128*AF128,0)</f>
        <v>67042100</v>
      </c>
      <c r="AH128" s="1016"/>
      <c r="AI128" s="898">
        <f>IF(EXACT(VLOOKUP(AB128,OFERTA_0,2,FALSE),AC128),1,0)</f>
        <v>1</v>
      </c>
      <c r="AJ128" s="898">
        <f>IF(EXACT(VLOOKUP(AB128,OFERTA_0,3,FALSE),AD128),1,0)</f>
        <v>1</v>
      </c>
      <c r="AK128" s="899">
        <f>IF(EXACT(VLOOKUP(AB128,OFERTA_0,4,FALSE),AE128),1,0)</f>
        <v>1</v>
      </c>
      <c r="AL128" s="899">
        <f t="shared" ref="AL128:AL131" si="1803">IF(AF128=0,0,1)</f>
        <v>1</v>
      </c>
      <c r="AM128" s="899">
        <f t="shared" ref="AM128:AM131" si="1804">IF(AG128=0,0,1)</f>
        <v>1</v>
      </c>
      <c r="AN128" s="899">
        <f>PRODUCT(AI128:AM128)</f>
        <v>1</v>
      </c>
      <c r="AO128" s="966">
        <f>ROUND(AG128,0)</f>
        <v>67042100</v>
      </c>
      <c r="AP128" s="901">
        <f>AG128-AO128</f>
        <v>0</v>
      </c>
      <c r="AQ128" s="872"/>
      <c r="AR128" s="872"/>
      <c r="AS128" s="958" t="s">
        <v>855</v>
      </c>
      <c r="AT128" s="1035" t="s">
        <v>494</v>
      </c>
      <c r="AU128" s="1031" t="s">
        <v>147</v>
      </c>
      <c r="AV128" s="1044">
        <f>157+345</f>
        <v>502</v>
      </c>
      <c r="AW128" s="1047">
        <v>97000</v>
      </c>
      <c r="AX128" s="969">
        <f t="shared" ref="AX128:AX131" si="1805">ROUND(AV128*AW128,0)</f>
        <v>48694000</v>
      </c>
      <c r="AY128" s="1016"/>
      <c r="AZ128" s="898">
        <f>IF(EXACT(VLOOKUP(AS128,OFERTA_0,2,FALSE),AT128),1,0)</f>
        <v>1</v>
      </c>
      <c r="BA128" s="898">
        <f>IF(EXACT(VLOOKUP(AS128,OFERTA_0,3,FALSE),AU128),1,0)</f>
        <v>1</v>
      </c>
      <c r="BB128" s="899">
        <f>IF(EXACT(VLOOKUP(AS128,OFERTA_0,4,FALSE),AV128),1,0)</f>
        <v>1</v>
      </c>
      <c r="BC128" s="899">
        <f t="shared" ref="BC128:BC131" si="1806">IF(AW128=0,0,1)</f>
        <v>1</v>
      </c>
      <c r="BD128" s="899">
        <f t="shared" ref="BD128:BD131" si="1807">IF(AX128=0,0,1)</f>
        <v>1</v>
      </c>
      <c r="BE128" s="899">
        <f>PRODUCT(AZ128:BD128)</f>
        <v>1</v>
      </c>
      <c r="BF128" s="966">
        <f>ROUND(AX128,0)</f>
        <v>48694000</v>
      </c>
      <c r="BG128" s="901">
        <f>AX128-BF128</f>
        <v>0</v>
      </c>
      <c r="BJ128" s="958" t="s">
        <v>855</v>
      </c>
      <c r="BK128" s="1030" t="s">
        <v>494</v>
      </c>
      <c r="BL128" s="1031" t="s">
        <v>147</v>
      </c>
      <c r="BM128" s="1044">
        <f>157+345</f>
        <v>502</v>
      </c>
      <c r="BN128" s="1045">
        <v>65040.93</v>
      </c>
      <c r="BO128" s="963">
        <f t="shared" ref="BO128:BO131" si="1808">ROUND(BM128*BN128,0)</f>
        <v>32650547</v>
      </c>
      <c r="BP128" s="1016"/>
      <c r="BQ128" s="898">
        <f>IF(EXACT(VLOOKUP(BJ128,OFERTA_0,2,FALSE),BK128),1,0)</f>
        <v>1</v>
      </c>
      <c r="BR128" s="898">
        <f>IF(EXACT(VLOOKUP(BJ128,OFERTA_0,3,FALSE),BL128),1,0)</f>
        <v>1</v>
      </c>
      <c r="BS128" s="899">
        <f>IF(EXACT(VLOOKUP(BJ128,OFERTA_0,4,FALSE),BM128),1,0)</f>
        <v>1</v>
      </c>
      <c r="BT128" s="899">
        <f t="shared" ref="BT128:BT131" si="1809">IF(BN128=0,0,1)</f>
        <v>1</v>
      </c>
      <c r="BU128" s="899">
        <f t="shared" ref="BU128:BU131" si="1810">IF(BO128=0,0,1)</f>
        <v>1</v>
      </c>
      <c r="BV128" s="899">
        <f>PRODUCT(BQ128:BU128)</f>
        <v>1</v>
      </c>
      <c r="BW128" s="966">
        <f>ROUND(BO128,0)</f>
        <v>32650547</v>
      </c>
      <c r="BX128" s="901">
        <f>BO128-BW128</f>
        <v>0</v>
      </c>
      <c r="CA128" s="958" t="s">
        <v>855</v>
      </c>
      <c r="CB128" s="1030" t="s">
        <v>494</v>
      </c>
      <c r="CC128" s="1031" t="s">
        <v>147</v>
      </c>
      <c r="CD128" s="1044">
        <f>157+345</f>
        <v>502</v>
      </c>
      <c r="CE128" s="1045">
        <v>126297</v>
      </c>
      <c r="CF128" s="963">
        <f t="shared" ref="CF128:CF131" si="1811">ROUND(CD128*CE128,0)</f>
        <v>63401094</v>
      </c>
      <c r="CG128" s="1016"/>
      <c r="CH128" s="898">
        <f>IF(EXACT(VLOOKUP(CA128,OFERTA_0,2,FALSE),CB128),1,0)</f>
        <v>1</v>
      </c>
      <c r="CI128" s="898">
        <f>IF(EXACT(VLOOKUP(CA128,OFERTA_0,3,FALSE),CC128),1,0)</f>
        <v>1</v>
      </c>
      <c r="CJ128" s="899">
        <f>IF(EXACT(VLOOKUP(CA128,OFERTA_0,4,FALSE),CD128),1,0)</f>
        <v>1</v>
      </c>
      <c r="CK128" s="899">
        <f t="shared" ref="CK128:CK131" si="1812">IF(CE128=0,0,1)</f>
        <v>1</v>
      </c>
      <c r="CL128" s="899">
        <f t="shared" ref="CL128:CL131" si="1813">IF(CF128=0,0,1)</f>
        <v>1</v>
      </c>
      <c r="CM128" s="899">
        <f>PRODUCT(CH128:CL128)</f>
        <v>1</v>
      </c>
      <c r="CN128" s="966">
        <f>ROUND(CF128,0)</f>
        <v>63401094</v>
      </c>
      <c r="CO128" s="901">
        <f>CF128-CN128</f>
        <v>0</v>
      </c>
      <c r="CR128" s="958" t="s">
        <v>855</v>
      </c>
      <c r="CS128" s="1030" t="s">
        <v>494</v>
      </c>
      <c r="CT128" s="1031" t="s">
        <v>147</v>
      </c>
      <c r="CU128" s="1044">
        <f>157+345</f>
        <v>502</v>
      </c>
      <c r="CV128" s="1045">
        <v>78000</v>
      </c>
      <c r="CW128" s="963">
        <f t="shared" ref="CW128:CW131" si="1814">ROUND(CU128*CV128,0)</f>
        <v>39156000</v>
      </c>
      <c r="CX128" s="1016"/>
      <c r="CY128" s="898">
        <f>IF(EXACT(VLOOKUP(CR128,OFERTA_0,2,FALSE),CS128),1,0)</f>
        <v>1</v>
      </c>
      <c r="CZ128" s="898">
        <f>IF(EXACT(VLOOKUP(CR128,OFERTA_0,3,FALSE),CT128),1,0)</f>
        <v>1</v>
      </c>
      <c r="DA128" s="899">
        <f>IF(EXACT(VLOOKUP(CR128,OFERTA_0,4,FALSE),CU128),1,0)</f>
        <v>1</v>
      </c>
      <c r="DB128" s="899">
        <f t="shared" ref="DB128:DB131" si="1815">IF(CV128=0,0,1)</f>
        <v>1</v>
      </c>
      <c r="DC128" s="899">
        <f t="shared" ref="DC128:DC131" si="1816">IF(CW128=0,0,1)</f>
        <v>1</v>
      </c>
      <c r="DD128" s="899">
        <f>PRODUCT(CY128:DC128)</f>
        <v>1</v>
      </c>
      <c r="DE128" s="966">
        <f>ROUND(CW128,0)</f>
        <v>39156000</v>
      </c>
      <c r="DF128" s="901">
        <f>CW128-DE128</f>
        <v>0</v>
      </c>
      <c r="DI128" s="958" t="s">
        <v>855</v>
      </c>
      <c r="DJ128" s="1030" t="s">
        <v>494</v>
      </c>
      <c r="DK128" s="1031" t="s">
        <v>147</v>
      </c>
      <c r="DL128" s="1044">
        <f>157+345</f>
        <v>502</v>
      </c>
      <c r="DM128" s="1045">
        <v>75342</v>
      </c>
      <c r="DN128" s="963">
        <f t="shared" ref="DN128:DN131" si="1817">ROUND(DL128*DM128,0)</f>
        <v>37821684</v>
      </c>
      <c r="DO128" s="1016"/>
      <c r="DP128" s="898">
        <f>IF(EXACT(VLOOKUP(DI128,OFERTA_0,2,FALSE),DJ128),1,0)</f>
        <v>1</v>
      </c>
      <c r="DQ128" s="898">
        <f>IF(EXACT(VLOOKUP(DI128,OFERTA_0,3,FALSE),DK128),1,0)</f>
        <v>1</v>
      </c>
      <c r="DR128" s="899">
        <f>IF(EXACT(VLOOKUP(DI128,OFERTA_0,4,FALSE),DL128),1,0)</f>
        <v>1</v>
      </c>
      <c r="DS128" s="899">
        <f t="shared" ref="DS128:DS131" si="1818">IF(DM128=0,0,1)</f>
        <v>1</v>
      </c>
      <c r="DT128" s="899">
        <f t="shared" ref="DT128:DT131" si="1819">IF(DN128=0,0,1)</f>
        <v>1</v>
      </c>
      <c r="DU128" s="899">
        <f>PRODUCT(DP128:DT128)</f>
        <v>1</v>
      </c>
      <c r="DV128" s="966">
        <f>ROUND(DN128,0)</f>
        <v>37821684</v>
      </c>
      <c r="DW128" s="901">
        <f>DN128-DV128</f>
        <v>0</v>
      </c>
      <c r="DZ128" s="958" t="s">
        <v>855</v>
      </c>
      <c r="EA128" s="1030" t="s">
        <v>494</v>
      </c>
      <c r="EB128" s="1031" t="s">
        <v>147</v>
      </c>
      <c r="EC128" s="1044">
        <f>157+345</f>
        <v>502</v>
      </c>
      <c r="ED128" s="1045">
        <v>72800</v>
      </c>
      <c r="EE128" s="963">
        <f t="shared" ref="EE128:EE131" si="1820">ROUND(EC128*ED128,0)</f>
        <v>36545600</v>
      </c>
      <c r="EF128" s="1016"/>
      <c r="EG128" s="898">
        <f>IF(EXACT(VLOOKUP(DZ128,OFERTA_0,2,FALSE),EA128),1,0)</f>
        <v>1</v>
      </c>
      <c r="EH128" s="898">
        <f>IF(EXACT(VLOOKUP(DZ128,OFERTA_0,3,FALSE),EB128),1,0)</f>
        <v>1</v>
      </c>
      <c r="EI128" s="899">
        <f>IF(EXACT(VLOOKUP(DZ128,OFERTA_0,4,FALSE),EC128),1,0)</f>
        <v>1</v>
      </c>
      <c r="EJ128" s="899">
        <f t="shared" ref="EJ128:EJ131" si="1821">IF(ED128=0,0,1)</f>
        <v>1</v>
      </c>
      <c r="EK128" s="899">
        <f t="shared" ref="EK128:EK131" si="1822">IF(EE128=0,0,1)</f>
        <v>1</v>
      </c>
      <c r="EL128" s="899">
        <f>PRODUCT(EG128:EK128)</f>
        <v>1</v>
      </c>
      <c r="EM128" s="966">
        <f>ROUND(EE128,0)</f>
        <v>36545600</v>
      </c>
      <c r="EN128" s="901">
        <f>EE128-EM128</f>
        <v>0</v>
      </c>
      <c r="EQ128" s="958" t="s">
        <v>855</v>
      </c>
      <c r="ER128" s="1030" t="s">
        <v>494</v>
      </c>
      <c r="ES128" s="1031" t="s">
        <v>147</v>
      </c>
      <c r="ET128" s="1044">
        <f>157+345</f>
        <v>502</v>
      </c>
      <c r="EU128" s="1045">
        <v>127000</v>
      </c>
      <c r="EV128" s="963">
        <f t="shared" ref="EV128:EV131" si="1823">ROUND(ET128*EU128,0)</f>
        <v>63754000</v>
      </c>
      <c r="EW128" s="1016"/>
      <c r="EX128" s="898">
        <f>IF(EXACT(VLOOKUP(EQ128,OFERTA_0,2,FALSE),ER128),1,0)</f>
        <v>1</v>
      </c>
      <c r="EY128" s="898">
        <f>IF(EXACT(VLOOKUP(EQ128,OFERTA_0,3,FALSE),ES128),1,0)</f>
        <v>1</v>
      </c>
      <c r="EZ128" s="899">
        <f>IF(EXACT(VLOOKUP(EQ128,OFERTA_0,4,FALSE),ET128),1,0)</f>
        <v>1</v>
      </c>
      <c r="FA128" s="899">
        <f t="shared" ref="FA128:FA131" si="1824">IF(EU128=0,0,1)</f>
        <v>1</v>
      </c>
      <c r="FB128" s="899">
        <f t="shared" ref="FB128:FB131" si="1825">IF(EV128=0,0,1)</f>
        <v>1</v>
      </c>
      <c r="FC128" s="899">
        <f>PRODUCT(EX128:FB128)</f>
        <v>1</v>
      </c>
      <c r="FD128" s="966">
        <f>ROUND(EV128,0)</f>
        <v>63754000</v>
      </c>
      <c r="FE128" s="901">
        <f>EV128-FD128</f>
        <v>0</v>
      </c>
      <c r="FH128" s="958"/>
      <c r="FI128" s="1030"/>
      <c r="FJ128" s="1031"/>
      <c r="FK128" s="1044"/>
      <c r="FL128" s="1045"/>
      <c r="FM128" s="963">
        <f t="shared" ref="FM128:FM131" si="1826">ROUND(FK128*FL128,0)</f>
        <v>0</v>
      </c>
      <c r="FN128" s="1016"/>
      <c r="FO128" s="898" t="e">
        <f>IF(EXACT(VLOOKUP(FH128,OFERTA_0,2,FALSE),FI128),1,0)</f>
        <v>#N/A</v>
      </c>
      <c r="FP128" s="898" t="e">
        <f>IF(EXACT(VLOOKUP(FH128,OFERTA_0,3,FALSE),FJ128),1,0)</f>
        <v>#N/A</v>
      </c>
      <c r="FQ128" s="899" t="e">
        <f>IF(EXACT(VLOOKUP(FH128,OFERTA_0,4,FALSE),FK128),1,0)</f>
        <v>#N/A</v>
      </c>
      <c r="FR128" s="899">
        <f t="shared" ref="FR128:FR131" si="1827">IF(FL128=0,0,1)</f>
        <v>0</v>
      </c>
      <c r="FS128" s="899">
        <f t="shared" ref="FS128:FS131" si="1828">IF(FM128=0,0,1)</f>
        <v>0</v>
      </c>
      <c r="FT128" s="899" t="e">
        <f>PRODUCT(FO128:FS128)</f>
        <v>#N/A</v>
      </c>
      <c r="FU128" s="966">
        <f>ROUND(FM128,0)</f>
        <v>0</v>
      </c>
      <c r="FV128" s="901">
        <f>FM128-FU128</f>
        <v>0</v>
      </c>
      <c r="FY128" s="958" t="s">
        <v>855</v>
      </c>
      <c r="FZ128" s="1030" t="s">
        <v>494</v>
      </c>
      <c r="GA128" s="1031" t="s">
        <v>147</v>
      </c>
      <c r="GB128" s="1044">
        <f>157+345</f>
        <v>502</v>
      </c>
      <c r="GC128" s="1046">
        <v>128000</v>
      </c>
      <c r="GD128" s="963">
        <f t="shared" ref="GD128:GD131" si="1829">ROUND(GB128*GC128,0)</f>
        <v>64256000</v>
      </c>
      <c r="GE128" s="1016"/>
      <c r="GF128" s="898">
        <f>IF(EXACT(VLOOKUP(FY128,OFERTA_0,2,FALSE),FZ128),1,0)</f>
        <v>1</v>
      </c>
      <c r="GG128" s="898">
        <f>IF(EXACT(VLOOKUP(FY128,OFERTA_0,3,FALSE),GA128),1,0)</f>
        <v>1</v>
      </c>
      <c r="GH128" s="899">
        <f>IF(EXACT(VLOOKUP(FY128,OFERTA_0,4,FALSE),GB128),1,0)</f>
        <v>1</v>
      </c>
      <c r="GI128" s="899">
        <f t="shared" ref="GI128:GI131" si="1830">IF(GC128=0,0,1)</f>
        <v>1</v>
      </c>
      <c r="GJ128" s="899">
        <f t="shared" ref="GJ128:GJ131" si="1831">IF(GD128=0,0,1)</f>
        <v>1</v>
      </c>
      <c r="GK128" s="899">
        <f>PRODUCT(GF128:GJ128)</f>
        <v>1</v>
      </c>
      <c r="GL128" s="966">
        <f>ROUND(GD128,0)</f>
        <v>64256000</v>
      </c>
      <c r="GM128" s="901">
        <f>GD128-GL128</f>
        <v>0</v>
      </c>
      <c r="GP128" s="958" t="s">
        <v>855</v>
      </c>
      <c r="GQ128" s="1030" t="s">
        <v>494</v>
      </c>
      <c r="GR128" s="1031" t="s">
        <v>147</v>
      </c>
      <c r="GS128" s="1044">
        <f>157+345</f>
        <v>502</v>
      </c>
      <c r="GT128" s="1045">
        <v>127050</v>
      </c>
      <c r="GU128" s="963">
        <f t="shared" ref="GU128:GU131" si="1832">ROUND(GS128*GT128,0)</f>
        <v>63779100</v>
      </c>
      <c r="GV128" s="1016"/>
      <c r="GW128" s="898">
        <f>IF(EXACT(VLOOKUP(GP128,OFERTA_0,2,FALSE),GQ128),1,0)</f>
        <v>1</v>
      </c>
      <c r="GX128" s="898">
        <f>IF(EXACT(VLOOKUP(GP128,OFERTA_0,3,FALSE),GR128),1,0)</f>
        <v>1</v>
      </c>
      <c r="GY128" s="899">
        <f>IF(EXACT(VLOOKUP(GP128,OFERTA_0,4,FALSE),GS128),1,0)</f>
        <v>1</v>
      </c>
      <c r="GZ128" s="899">
        <f t="shared" ref="GZ128:GZ131" si="1833">IF(GT128=0,0,1)</f>
        <v>1</v>
      </c>
      <c r="HA128" s="899">
        <f t="shared" ref="HA128:HA131" si="1834">IF(GU128=0,0,1)</f>
        <v>1</v>
      </c>
      <c r="HB128" s="899">
        <f>PRODUCT(GW128:HA128)</f>
        <v>1</v>
      </c>
      <c r="HC128" s="966">
        <f>ROUND(GU128,0)</f>
        <v>63779100</v>
      </c>
      <c r="HD128" s="901">
        <f>GU128-HC128</f>
        <v>0</v>
      </c>
      <c r="HG128" s="958" t="s">
        <v>855</v>
      </c>
      <c r="HH128" s="1030" t="s">
        <v>494</v>
      </c>
      <c r="HI128" s="1031" t="s">
        <v>147</v>
      </c>
      <c r="HJ128" s="1044">
        <f>157+345</f>
        <v>502</v>
      </c>
      <c r="HK128" s="1045">
        <v>115600</v>
      </c>
      <c r="HL128" s="963">
        <f t="shared" ref="HL128:HL131" si="1835">ROUND(HJ128*HK128,0)</f>
        <v>58031200</v>
      </c>
      <c r="HM128" s="1016"/>
      <c r="HN128" s="898">
        <f>IF(EXACT(VLOOKUP(HG128,OFERTA_0,2,FALSE),HH128),1,0)</f>
        <v>1</v>
      </c>
      <c r="HO128" s="898">
        <f>IF(EXACT(VLOOKUP(HG128,OFERTA_0,3,FALSE),HI128),1,0)</f>
        <v>1</v>
      </c>
      <c r="HP128" s="899">
        <f>IF(EXACT(VLOOKUP(HG128,OFERTA_0,4,FALSE),HJ128),1,0)</f>
        <v>1</v>
      </c>
      <c r="HQ128" s="899">
        <f t="shared" ref="HQ128:HQ131" si="1836">IF(HK128=0,0,1)</f>
        <v>1</v>
      </c>
      <c r="HR128" s="899">
        <f t="shared" ref="HR128:HR131" si="1837">IF(HL128=0,0,1)</f>
        <v>1</v>
      </c>
      <c r="HS128" s="899">
        <f>PRODUCT(HN128:HR128)</f>
        <v>1</v>
      </c>
      <c r="HT128" s="966">
        <f>ROUND(HL128,0)</f>
        <v>58031200</v>
      </c>
      <c r="HU128" s="901">
        <f>HL128-HT128</f>
        <v>0</v>
      </c>
      <c r="HX128" s="958" t="s">
        <v>855</v>
      </c>
      <c r="HY128" s="1030" t="s">
        <v>494</v>
      </c>
      <c r="HZ128" s="1031" t="s">
        <v>147</v>
      </c>
      <c r="IA128" s="1044">
        <f>157+345</f>
        <v>502</v>
      </c>
      <c r="IB128" s="1048">
        <v>176000</v>
      </c>
      <c r="IC128" s="972">
        <f t="shared" ref="IC128:IC131" si="1838">ROUND(IA128*IB128,0)</f>
        <v>88352000</v>
      </c>
      <c r="ID128" s="1016"/>
      <c r="IE128" s="898">
        <f>IF(EXACT(VLOOKUP(HX128,OFERTA_0,2,FALSE),HY128),1,0)</f>
        <v>1</v>
      </c>
      <c r="IF128" s="898">
        <f>IF(EXACT(VLOOKUP(HX128,OFERTA_0,3,FALSE),HZ128),1,0)</f>
        <v>1</v>
      </c>
      <c r="IG128" s="899">
        <f>IF(EXACT(VLOOKUP(HX128,OFERTA_0,4,FALSE),IA128),1,0)</f>
        <v>1</v>
      </c>
      <c r="IH128" s="899">
        <f t="shared" ref="IH128:IH131" si="1839">IF(IB128=0,0,1)</f>
        <v>1</v>
      </c>
      <c r="II128" s="899">
        <f t="shared" ref="II128:II131" si="1840">IF(IC128=0,0,1)</f>
        <v>1</v>
      </c>
      <c r="IJ128" s="899">
        <f>PRODUCT(IE128:II128)</f>
        <v>1</v>
      </c>
      <c r="IK128" s="966">
        <f>ROUND(IC128,0)</f>
        <v>88352000</v>
      </c>
      <c r="IL128" s="901">
        <f>IC128-IK128</f>
        <v>0</v>
      </c>
      <c r="IO128" s="958" t="s">
        <v>855</v>
      </c>
      <c r="IP128" s="1030" t="s">
        <v>494</v>
      </c>
      <c r="IQ128" s="1031" t="s">
        <v>147</v>
      </c>
      <c r="IR128" s="1044">
        <f>157+345</f>
        <v>502</v>
      </c>
      <c r="IS128" s="1045">
        <v>102500</v>
      </c>
      <c r="IT128" s="963">
        <f t="shared" ref="IT128:IT131" si="1841">ROUND(IR128*IS128,0)</f>
        <v>51455000</v>
      </c>
      <c r="IU128" s="1016"/>
      <c r="IV128" s="898">
        <f>IF(EXACT(VLOOKUP(IO128,OFERTA_0,2,FALSE),IP128),1,0)</f>
        <v>1</v>
      </c>
      <c r="IW128" s="898">
        <f>IF(EXACT(VLOOKUP(IO128,OFERTA_0,3,FALSE),IQ128),1,0)</f>
        <v>1</v>
      </c>
      <c r="IX128" s="899">
        <f>IF(EXACT(VLOOKUP(IO128,OFERTA_0,4,FALSE),IR128),1,0)</f>
        <v>1</v>
      </c>
      <c r="IY128" s="899">
        <f t="shared" ref="IY128:IY131" si="1842">IF(IS128=0,0,1)</f>
        <v>1</v>
      </c>
      <c r="IZ128" s="899">
        <f t="shared" ref="IZ128:IZ131" si="1843">IF(IT128=0,0,1)</f>
        <v>1</v>
      </c>
      <c r="JA128" s="899">
        <f>PRODUCT(IV128:IZ128)</f>
        <v>1</v>
      </c>
      <c r="JB128" s="966">
        <f>ROUND(IT128,0)</f>
        <v>51455000</v>
      </c>
      <c r="JC128" s="901">
        <f>IT128-JB128</f>
        <v>0</v>
      </c>
      <c r="JF128" s="958" t="s">
        <v>855</v>
      </c>
      <c r="JG128" s="1030" t="s">
        <v>494</v>
      </c>
      <c r="JH128" s="1031" t="s">
        <v>147</v>
      </c>
      <c r="JI128" s="1044">
        <f>157+345</f>
        <v>502</v>
      </c>
      <c r="JJ128" s="1045">
        <v>94000</v>
      </c>
      <c r="JK128" s="963">
        <f t="shared" ref="JK128:JK131" si="1844">ROUND(JI128*JJ128,0)</f>
        <v>47188000</v>
      </c>
      <c r="JL128" s="1016"/>
      <c r="JM128" s="898">
        <f>IF(EXACT(VLOOKUP(JF128,OFERTA_0,2,FALSE),JG128),1,0)</f>
        <v>1</v>
      </c>
      <c r="JN128" s="898">
        <f>IF(EXACT(VLOOKUP(JF128,OFERTA_0,3,FALSE),JH128),1,0)</f>
        <v>1</v>
      </c>
      <c r="JO128" s="899">
        <f>IF(EXACT(VLOOKUP(JF128,OFERTA_0,4,FALSE),JI128),1,0)</f>
        <v>1</v>
      </c>
      <c r="JP128" s="899">
        <f t="shared" ref="JP128:JP131" si="1845">IF(JJ128=0,0,1)</f>
        <v>1</v>
      </c>
      <c r="JQ128" s="899">
        <f t="shared" ref="JQ128:JQ131" si="1846">IF(JK128=0,0,1)</f>
        <v>1</v>
      </c>
      <c r="JR128" s="899">
        <f>PRODUCT(JM128:JQ128)</f>
        <v>1</v>
      </c>
      <c r="JS128" s="966">
        <f>ROUND(JK128,0)</f>
        <v>47188000</v>
      </c>
      <c r="JT128" s="901">
        <f>JK128-JS128</f>
        <v>0</v>
      </c>
      <c r="JW128" s="958" t="s">
        <v>855</v>
      </c>
      <c r="JX128" s="1030" t="s">
        <v>494</v>
      </c>
      <c r="JY128" s="1031" t="s">
        <v>147</v>
      </c>
      <c r="JZ128" s="1044">
        <f>157+345</f>
        <v>502</v>
      </c>
      <c r="KA128" s="1045">
        <v>91286.990800000014</v>
      </c>
      <c r="KB128" s="963">
        <f t="shared" ref="KB128:KB131" si="1847">ROUND(JZ128*KA128,0)</f>
        <v>45826069</v>
      </c>
      <c r="KC128" s="1016"/>
      <c r="KD128" s="898">
        <f>IF(EXACT(VLOOKUP(JW128,OFERTA_0,2,FALSE),JX128),1,0)</f>
        <v>1</v>
      </c>
      <c r="KE128" s="898">
        <f>IF(EXACT(VLOOKUP(JW128,OFERTA_0,3,FALSE),JY128),1,0)</f>
        <v>1</v>
      </c>
      <c r="KF128" s="899">
        <f>IF(EXACT(VLOOKUP(JW128,OFERTA_0,4,FALSE),JZ128),1,0)</f>
        <v>1</v>
      </c>
      <c r="KG128" s="899">
        <f t="shared" ref="KG128:KG131" si="1848">IF(KA128=0,0,1)</f>
        <v>1</v>
      </c>
      <c r="KH128" s="899">
        <f t="shared" ref="KH128:KH131" si="1849">IF(KB128=0,0,1)</f>
        <v>1</v>
      </c>
      <c r="KI128" s="899">
        <f>PRODUCT(KD128:KH128)</f>
        <v>1</v>
      </c>
      <c r="KJ128" s="966">
        <f>ROUND(KB128,0)</f>
        <v>45826069</v>
      </c>
      <c r="KK128" s="901">
        <f>KB128-KJ128</f>
        <v>0</v>
      </c>
      <c r="KN128" s="958" t="s">
        <v>855</v>
      </c>
      <c r="KO128" s="1030" t="s">
        <v>494</v>
      </c>
      <c r="KP128" s="1031" t="s">
        <v>147</v>
      </c>
      <c r="KQ128" s="1044">
        <f>157+345</f>
        <v>502</v>
      </c>
      <c r="KR128" s="1045">
        <v>114500</v>
      </c>
      <c r="KS128" s="963">
        <f t="shared" ref="KS128:KS131" si="1850">ROUND(KQ128*KR128,0)</f>
        <v>57479000</v>
      </c>
      <c r="KT128" s="1016"/>
      <c r="KU128" s="898">
        <f>IF(EXACT(VLOOKUP(KN128,OFERTA_0,2,FALSE),KO128),1,0)</f>
        <v>1</v>
      </c>
      <c r="KV128" s="898">
        <f>IF(EXACT(VLOOKUP(KN128,OFERTA_0,3,FALSE),KP128),1,0)</f>
        <v>1</v>
      </c>
      <c r="KW128" s="899">
        <f>IF(EXACT(VLOOKUP(KN128,OFERTA_0,4,FALSE),KQ128),1,0)</f>
        <v>1</v>
      </c>
      <c r="KX128" s="899">
        <f t="shared" ref="KX128:KX131" si="1851">IF(KR128=0,0,1)</f>
        <v>1</v>
      </c>
      <c r="KY128" s="899">
        <f t="shared" ref="KY128:KY131" si="1852">IF(KS128=0,0,1)</f>
        <v>1</v>
      </c>
      <c r="KZ128" s="899">
        <f>PRODUCT(KU128:KY128)</f>
        <v>1</v>
      </c>
      <c r="LA128" s="966">
        <f>ROUND(KS128,0)</f>
        <v>57479000</v>
      </c>
      <c r="LB128" s="901">
        <f>KS128-LA128</f>
        <v>0</v>
      </c>
      <c r="LE128" s="958" t="s">
        <v>855</v>
      </c>
      <c r="LF128" s="1030" t="s">
        <v>494</v>
      </c>
      <c r="LG128" s="1031" t="s">
        <v>147</v>
      </c>
      <c r="LH128" s="1044">
        <f>157+345</f>
        <v>502</v>
      </c>
      <c r="LI128" s="1049">
        <v>84745</v>
      </c>
      <c r="LJ128" s="974">
        <f t="shared" ref="LJ128:LJ131" si="1853">ROUND(LH128*LI128,0)</f>
        <v>42541990</v>
      </c>
      <c r="LK128" s="1016"/>
      <c r="LL128" s="898">
        <f>IF(EXACT(VLOOKUP(LE128,OFERTA_0,2,FALSE),LF128),1,0)</f>
        <v>1</v>
      </c>
      <c r="LM128" s="898">
        <f>IF(EXACT(VLOOKUP(LE128,OFERTA_0,3,FALSE),LG128),1,0)</f>
        <v>1</v>
      </c>
      <c r="LN128" s="899">
        <f>IF(EXACT(VLOOKUP(LE128,OFERTA_0,4,FALSE),LH128),1,0)</f>
        <v>1</v>
      </c>
      <c r="LO128" s="899">
        <f t="shared" ref="LO128:LO131" si="1854">IF(LI128=0,0,1)</f>
        <v>1</v>
      </c>
      <c r="LP128" s="899">
        <f t="shared" ref="LP128:LP131" si="1855">IF(LJ128=0,0,1)</f>
        <v>1</v>
      </c>
      <c r="LQ128" s="899">
        <f>PRODUCT(LL128:LP128)</f>
        <v>1</v>
      </c>
      <c r="LR128" s="966">
        <f>ROUND(LJ128,0)</f>
        <v>42541990</v>
      </c>
      <c r="LS128" s="901">
        <f>LJ128-LR128</f>
        <v>0</v>
      </c>
      <c r="LV128" s="958" t="s">
        <v>855</v>
      </c>
      <c r="LW128" s="1030" t="s">
        <v>494</v>
      </c>
      <c r="LX128" s="1031" t="s">
        <v>147</v>
      </c>
      <c r="LY128" s="1044">
        <f>157+345</f>
        <v>502</v>
      </c>
      <c r="LZ128" s="1045">
        <v>136500</v>
      </c>
      <c r="MA128" s="963">
        <f t="shared" ref="MA128:MA131" si="1856">ROUND(LY128*LZ128,0)</f>
        <v>68523000</v>
      </c>
      <c r="MB128" s="1016"/>
      <c r="MC128" s="898">
        <f>IF(EXACT(VLOOKUP(LV128,OFERTA_0,2,FALSE),LW128),1,0)</f>
        <v>1</v>
      </c>
      <c r="MD128" s="898">
        <f>IF(EXACT(VLOOKUP(LV128,OFERTA_0,3,FALSE),LX128),1,0)</f>
        <v>1</v>
      </c>
      <c r="ME128" s="899">
        <f>IF(EXACT(VLOOKUP(LV128,OFERTA_0,4,FALSE),LY128),1,0)</f>
        <v>1</v>
      </c>
      <c r="MF128" s="899">
        <f t="shared" ref="MF128:MF131" si="1857">IF(LZ128=0,0,1)</f>
        <v>1</v>
      </c>
      <c r="MG128" s="899">
        <f t="shared" ref="MG128:MG131" si="1858">IF(MA128=0,0,1)</f>
        <v>1</v>
      </c>
      <c r="MH128" s="899">
        <f>PRODUCT(MC128:MG128)</f>
        <v>1</v>
      </c>
      <c r="MI128" s="966">
        <f>ROUND(MA128,0)</f>
        <v>68523000</v>
      </c>
      <c r="MJ128" s="901">
        <f>MA128-MI128</f>
        <v>0</v>
      </c>
      <c r="MM128" s="958" t="s">
        <v>855</v>
      </c>
      <c r="MN128" s="1030" t="s">
        <v>494</v>
      </c>
      <c r="MO128" s="1031" t="s">
        <v>147</v>
      </c>
      <c r="MP128" s="1044">
        <f>157+345</f>
        <v>502</v>
      </c>
      <c r="MQ128" s="1045">
        <v>98000</v>
      </c>
      <c r="MR128" s="963">
        <f t="shared" ref="MR128:MR131" si="1859">ROUND(MP128*MQ128,0)</f>
        <v>49196000</v>
      </c>
      <c r="MS128" s="1016"/>
      <c r="MT128" s="898">
        <f>IF(EXACT(VLOOKUP(MM128,OFERTA_0,2,FALSE),MN128),1,0)</f>
        <v>1</v>
      </c>
      <c r="MU128" s="898">
        <f>IF(EXACT(VLOOKUP(MM128,OFERTA_0,3,FALSE),MO128),1,0)</f>
        <v>1</v>
      </c>
      <c r="MV128" s="899">
        <f>IF(EXACT(VLOOKUP(MM128,OFERTA_0,4,FALSE),MP128),1,0)</f>
        <v>1</v>
      </c>
      <c r="MW128" s="899">
        <f t="shared" ref="MW128:MW131" si="1860">IF(MQ128=0,0,1)</f>
        <v>1</v>
      </c>
      <c r="MX128" s="899">
        <f t="shared" ref="MX128:MX131" si="1861">IF(MR128=0,0,1)</f>
        <v>1</v>
      </c>
      <c r="MY128" s="899">
        <f>PRODUCT(MT128:MX128)</f>
        <v>1</v>
      </c>
      <c r="MZ128" s="966">
        <f>ROUND(MR128,0)</f>
        <v>49196000</v>
      </c>
      <c r="NA128" s="901">
        <f>MR128-MZ128</f>
        <v>0</v>
      </c>
      <c r="ND128" s="975" t="s">
        <v>855</v>
      </c>
      <c r="NE128" s="976" t="s">
        <v>494</v>
      </c>
      <c r="NF128" s="977" t="s">
        <v>147</v>
      </c>
      <c r="NG128" s="978">
        <f>157+345</f>
        <v>502</v>
      </c>
      <c r="NH128" s="979">
        <v>96991.29</v>
      </c>
      <c r="NI128" s="980">
        <v>48689628</v>
      </c>
      <c r="NJ128" s="1016"/>
      <c r="NK128" s="898">
        <f>IF(EXACT(VLOOKUP(ND128,OFERTA_0,2,FALSE),NE128),1,0)</f>
        <v>1</v>
      </c>
      <c r="NL128" s="898">
        <f>IF(EXACT(VLOOKUP(ND128,OFERTA_0,3,FALSE),NF128),1,0)</f>
        <v>1</v>
      </c>
      <c r="NM128" s="899">
        <f>IF(EXACT(VLOOKUP(ND128,OFERTA_0,4,FALSE),NG128),1,0)</f>
        <v>1</v>
      </c>
      <c r="NN128" s="899">
        <f t="shared" ref="NN128:NN131" si="1862">IF(NH128=0,0,1)</f>
        <v>1</v>
      </c>
      <c r="NO128" s="899">
        <f t="shared" ref="NO128:NO131" si="1863">IF(NI128=0,0,1)</f>
        <v>1</v>
      </c>
      <c r="NP128" s="899">
        <f>PRODUCT(NK128:NO128)</f>
        <v>1</v>
      </c>
      <c r="NQ128" s="966">
        <f>ROUND(NI128,0)</f>
        <v>48689628</v>
      </c>
      <c r="NR128" s="901">
        <f>NI128-NQ128</f>
        <v>0</v>
      </c>
      <c r="NU128" s="981" t="s">
        <v>855</v>
      </c>
      <c r="NV128" s="982" t="s">
        <v>494</v>
      </c>
      <c r="NW128" s="983" t="s">
        <v>147</v>
      </c>
      <c r="NX128" s="984">
        <f>157+345</f>
        <v>502</v>
      </c>
      <c r="NY128" s="1050">
        <v>97971</v>
      </c>
      <c r="NZ128" s="986">
        <f t="shared" ref="NZ128:NZ131" si="1864">ROUND(NX128*NY128,0)</f>
        <v>49181442</v>
      </c>
      <c r="OA128" s="1016"/>
      <c r="OB128" s="898">
        <f>IF(EXACT(VLOOKUP(NU128,OFERTA_0,2,FALSE),NV128),1,0)</f>
        <v>1</v>
      </c>
      <c r="OC128" s="898">
        <f>IF(EXACT(VLOOKUP(NU128,OFERTA_0,3,FALSE),NW128),1,0)</f>
        <v>1</v>
      </c>
      <c r="OD128" s="899">
        <f>IF(EXACT(VLOOKUP(NU128,OFERTA_0,4,FALSE),NX128),1,0)</f>
        <v>1</v>
      </c>
      <c r="OE128" s="899">
        <f t="shared" ref="OE128:OE131" si="1865">IF(NY128=0,0,1)</f>
        <v>1</v>
      </c>
      <c r="OF128" s="899">
        <f t="shared" ref="OF128:OF131" si="1866">IF(NZ128=0,0,1)</f>
        <v>1</v>
      </c>
      <c r="OG128" s="899">
        <f>PRODUCT(OB128:OF128)</f>
        <v>1</v>
      </c>
      <c r="OH128" s="966">
        <f>ROUND(NZ128,0)</f>
        <v>49181442</v>
      </c>
      <c r="OI128" s="901">
        <f>NZ128-OH128</f>
        <v>0</v>
      </c>
      <c r="OL128" s="958" t="s">
        <v>855</v>
      </c>
      <c r="OM128" s="1030" t="s">
        <v>494</v>
      </c>
      <c r="ON128" s="1031" t="s">
        <v>147</v>
      </c>
      <c r="OO128" s="1044">
        <f>157+345</f>
        <v>502</v>
      </c>
      <c r="OP128" s="1045">
        <v>91988</v>
      </c>
      <c r="OQ128" s="963">
        <f t="shared" ref="OQ128:OQ131" si="1867">ROUND(OO128*OP128,0)</f>
        <v>46177976</v>
      </c>
      <c r="OR128" s="1016"/>
      <c r="OS128" s="898">
        <f>IF(EXACT(VLOOKUP(OL128,OFERTA_0,2,FALSE),OM128),1,0)</f>
        <v>1</v>
      </c>
      <c r="OT128" s="898">
        <f>IF(EXACT(VLOOKUP(OL128,OFERTA_0,3,FALSE),ON128),1,0)</f>
        <v>1</v>
      </c>
      <c r="OU128" s="899">
        <f>IF(EXACT(VLOOKUP(OL128,OFERTA_0,4,FALSE),OO128),1,0)</f>
        <v>1</v>
      </c>
      <c r="OV128" s="899">
        <f t="shared" ref="OV128:OV131" si="1868">IF(OP128=0,0,1)</f>
        <v>1</v>
      </c>
      <c r="OW128" s="899">
        <f t="shared" ref="OW128:OW131" si="1869">IF(OQ128=0,0,1)</f>
        <v>1</v>
      </c>
      <c r="OX128" s="899">
        <f>PRODUCT(OS128:OW128)</f>
        <v>1</v>
      </c>
      <c r="OY128" s="966">
        <f>ROUND(OQ128,0)</f>
        <v>46177976</v>
      </c>
      <c r="OZ128" s="901">
        <f>OQ128-OY128</f>
        <v>0</v>
      </c>
      <c r="PC128" s="958" t="s">
        <v>855</v>
      </c>
      <c r="PD128" s="1030" t="s">
        <v>494</v>
      </c>
      <c r="PE128" s="1031" t="s">
        <v>147</v>
      </c>
      <c r="PF128" s="1044">
        <v>502</v>
      </c>
      <c r="PG128" s="1059">
        <v>190125</v>
      </c>
      <c r="PH128" s="988">
        <v>95442750</v>
      </c>
      <c r="PI128" s="1024"/>
      <c r="PJ128" s="898">
        <f>IF(EXACT(VLOOKUP(PC128,OFERTA_0,2,FALSE),PD128),1,0)</f>
        <v>1</v>
      </c>
      <c r="PK128" s="898">
        <f>IF(EXACT(VLOOKUP(PC128,OFERTA_0,3,FALSE),PE128),1,0)</f>
        <v>1</v>
      </c>
      <c r="PL128" s="899">
        <f>IF(EXACT(VLOOKUP(PC128,OFERTA_0,4,FALSE),PF128),1,0)</f>
        <v>1</v>
      </c>
      <c r="PM128" s="899">
        <f t="shared" ref="PM128:PM131" si="1870">IF(PG128=0,0,1)</f>
        <v>1</v>
      </c>
      <c r="PN128" s="899">
        <f t="shared" ref="PN128:PN131" si="1871">IF(PH128=0,0,1)</f>
        <v>1</v>
      </c>
      <c r="PO128" s="899">
        <f>PRODUCT(PJ128:PN128)</f>
        <v>1</v>
      </c>
      <c r="PP128" s="966">
        <f>ROUND(PH128,0)</f>
        <v>95442750</v>
      </c>
      <c r="PQ128" s="901">
        <f>PH128-PP128</f>
        <v>0</v>
      </c>
      <c r="PT128" s="958" t="s">
        <v>855</v>
      </c>
      <c r="PU128" s="1030" t="s">
        <v>494</v>
      </c>
      <c r="PV128" s="1031" t="s">
        <v>147</v>
      </c>
      <c r="PW128" s="1044">
        <f>157+345</f>
        <v>502</v>
      </c>
      <c r="PX128" s="1045">
        <v>127015</v>
      </c>
      <c r="PY128" s="963">
        <f t="shared" ref="PY128:PY131" si="1872">ROUND(PW128*PX128,0)</f>
        <v>63761530</v>
      </c>
      <c r="PZ128" s="1016"/>
      <c r="QA128" s="898">
        <f>IF(EXACT(VLOOKUP(PT128,OFERTA_0,2,FALSE),PU128),1,0)</f>
        <v>1</v>
      </c>
      <c r="QB128" s="898">
        <f>IF(EXACT(VLOOKUP(PT128,OFERTA_0,3,FALSE),PV128),1,0)</f>
        <v>1</v>
      </c>
      <c r="QC128" s="899">
        <f>IF(EXACT(VLOOKUP(PT128,OFERTA_0,4,FALSE),PW128),1,0)</f>
        <v>1</v>
      </c>
      <c r="QD128" s="899">
        <f t="shared" ref="QD128:QD131" si="1873">IF(PX128=0,0,1)</f>
        <v>1</v>
      </c>
      <c r="QE128" s="899">
        <f t="shared" ref="QE128:QE131" si="1874">IF(PY128=0,0,1)</f>
        <v>1</v>
      </c>
      <c r="QF128" s="899">
        <f>PRODUCT(QA128:QE128)</f>
        <v>1</v>
      </c>
      <c r="QG128" s="966">
        <f>ROUND(PY128,0)</f>
        <v>63761530</v>
      </c>
      <c r="QH128" s="901">
        <f>PY128-QG128</f>
        <v>0</v>
      </c>
      <c r="QK128" s="958" t="s">
        <v>855</v>
      </c>
      <c r="QL128" s="1030" t="s">
        <v>494</v>
      </c>
      <c r="QM128" s="1031" t="s">
        <v>147</v>
      </c>
      <c r="QN128" s="1044">
        <f>157+345</f>
        <v>502</v>
      </c>
      <c r="QO128" s="1049">
        <v>85168.724999999991</v>
      </c>
      <c r="QP128" s="974">
        <f t="shared" ref="QP128:QP131" si="1875">ROUND(QN128*QO128,0)</f>
        <v>42754700</v>
      </c>
      <c r="QQ128" s="1016"/>
      <c r="QR128" s="898">
        <f>IF(EXACT(VLOOKUP(QK128,OFERTA_0,2,FALSE),QL128),1,0)</f>
        <v>1</v>
      </c>
      <c r="QS128" s="898">
        <f>IF(EXACT(VLOOKUP(QK128,OFERTA_0,3,FALSE),QM128),1,0)</f>
        <v>1</v>
      </c>
      <c r="QT128" s="899">
        <f>IF(EXACT(VLOOKUP(QK128,OFERTA_0,4,FALSE),QN128),1,0)</f>
        <v>1</v>
      </c>
      <c r="QU128" s="899">
        <f t="shared" ref="QU128:QU131" si="1876">IF(QO128=0,0,1)</f>
        <v>1</v>
      </c>
      <c r="QV128" s="899">
        <f t="shared" ref="QV128:QV131" si="1877">IF(QP128=0,0,1)</f>
        <v>1</v>
      </c>
      <c r="QW128" s="899">
        <f>PRODUCT(QR128:QV128)</f>
        <v>1</v>
      </c>
      <c r="QX128" s="966">
        <f>ROUND(QP128,0)</f>
        <v>42754700</v>
      </c>
      <c r="QY128" s="901">
        <f>QP128-QX128</f>
        <v>0</v>
      </c>
      <c r="RB128" s="405"/>
      <c r="RC128" s="406"/>
      <c r="RD128" s="407"/>
      <c r="RE128" s="408"/>
      <c r="RF128" s="409"/>
      <c r="RG128" s="410"/>
      <c r="RH128" s="410"/>
      <c r="RI128" s="898"/>
      <c r="RJ128" s="898"/>
      <c r="RK128" s="934"/>
      <c r="RL128" s="934"/>
      <c r="RM128" s="934"/>
      <c r="RN128" s="934"/>
      <c r="RO128" s="935"/>
      <c r="RP128" s="936"/>
      <c r="RS128" s="405"/>
      <c r="RT128" s="406"/>
      <c r="RU128" s="407"/>
      <c r="RV128" s="408"/>
      <c r="RW128" s="409"/>
      <c r="RX128" s="410"/>
      <c r="RY128" s="410"/>
      <c r="RZ128" s="898"/>
      <c r="SA128" s="898"/>
      <c r="SB128" s="934"/>
      <c r="SC128" s="934"/>
      <c r="SD128" s="934"/>
      <c r="SE128" s="934"/>
      <c r="SF128" s="935"/>
      <c r="SG128" s="936"/>
      <c r="SJ128" s="405"/>
      <c r="SK128" s="406"/>
      <c r="SL128" s="407"/>
      <c r="SM128" s="408"/>
      <c r="SN128" s="409"/>
      <c r="SO128" s="410"/>
      <c r="SP128" s="410"/>
      <c r="SQ128" s="898"/>
      <c r="SR128" s="898"/>
      <c r="SS128" s="934"/>
      <c r="ST128" s="934"/>
      <c r="SU128" s="934"/>
      <c r="SV128" s="934"/>
      <c r="SW128" s="935"/>
      <c r="SX128" s="936"/>
    </row>
    <row r="129" spans="2:518" ht="94.5" customHeight="1" thickTop="1" thickBot="1">
      <c r="B129" s="958" t="s">
        <v>856</v>
      </c>
      <c r="C129" s="1030" t="s">
        <v>290</v>
      </c>
      <c r="D129" s="1031" t="s">
        <v>148</v>
      </c>
      <c r="E129" s="1044">
        <f>58+166</f>
        <v>224</v>
      </c>
      <c r="F129" s="1045"/>
      <c r="G129" s="963">
        <f>ROUND(E129*F129,0)</f>
        <v>0</v>
      </c>
      <c r="H129" s="1016"/>
      <c r="K129" s="958" t="s">
        <v>856</v>
      </c>
      <c r="L129" s="1030" t="s">
        <v>290</v>
      </c>
      <c r="M129" s="1031" t="s">
        <v>148</v>
      </c>
      <c r="N129" s="1044">
        <f>58+166</f>
        <v>224</v>
      </c>
      <c r="O129" s="1046">
        <v>38400</v>
      </c>
      <c r="P129" s="963">
        <f t="shared" si="1800"/>
        <v>8601600</v>
      </c>
      <c r="Q129" s="1016"/>
      <c r="R129" s="898">
        <f>IF(EXACT(VLOOKUP(K129,OFERTA_0,2,FALSE),L129),1,0)</f>
        <v>1</v>
      </c>
      <c r="S129" s="898">
        <f>IF(EXACT(VLOOKUP(K129,OFERTA_0,3,FALSE),M129),1,0)</f>
        <v>1</v>
      </c>
      <c r="T129" s="899">
        <f>IF(EXACT(VLOOKUP(K129,OFERTA_0,4,FALSE),N129),1,0)</f>
        <v>1</v>
      </c>
      <c r="U129" s="899">
        <f t="shared" si="1801"/>
        <v>1</v>
      </c>
      <c r="V129" s="899">
        <f t="shared" si="1801"/>
        <v>1</v>
      </c>
      <c r="W129" s="899">
        <f>PRODUCT(R129:V129)</f>
        <v>1</v>
      </c>
      <c r="X129" s="966">
        <f>ROUND(P129,0)</f>
        <v>8601600</v>
      </c>
      <c r="Y129" s="901">
        <f>P129-X129</f>
        <v>0</v>
      </c>
      <c r="Z129" s="872"/>
      <c r="AA129" s="872"/>
      <c r="AB129" s="958" t="s">
        <v>856</v>
      </c>
      <c r="AC129" s="1030" t="s">
        <v>290</v>
      </c>
      <c r="AD129" s="1031" t="s">
        <v>148</v>
      </c>
      <c r="AE129" s="1044">
        <f>58+166</f>
        <v>224</v>
      </c>
      <c r="AF129" s="1045">
        <v>65000</v>
      </c>
      <c r="AG129" s="963">
        <f t="shared" si="1802"/>
        <v>14560000</v>
      </c>
      <c r="AH129" s="1016"/>
      <c r="AI129" s="898">
        <f>IF(EXACT(VLOOKUP(AB129,OFERTA_0,2,FALSE),AC129),1,0)</f>
        <v>1</v>
      </c>
      <c r="AJ129" s="898">
        <f>IF(EXACT(VLOOKUP(AB129,OFERTA_0,3,FALSE),AD129),1,0)</f>
        <v>1</v>
      </c>
      <c r="AK129" s="899">
        <f>IF(EXACT(VLOOKUP(AB129,OFERTA_0,4,FALSE),AE129),1,0)</f>
        <v>1</v>
      </c>
      <c r="AL129" s="899">
        <f t="shared" si="1803"/>
        <v>1</v>
      </c>
      <c r="AM129" s="899">
        <f t="shared" si="1804"/>
        <v>1</v>
      </c>
      <c r="AN129" s="899">
        <f>PRODUCT(AI129:AM129)</f>
        <v>1</v>
      </c>
      <c r="AO129" s="966">
        <f>ROUND(AG129,0)</f>
        <v>14560000</v>
      </c>
      <c r="AP129" s="901">
        <f>AG129-AO129</f>
        <v>0</v>
      </c>
      <c r="AQ129" s="872"/>
      <c r="AR129" s="872"/>
      <c r="AS129" s="958" t="s">
        <v>856</v>
      </c>
      <c r="AT129" s="1035" t="s">
        <v>290</v>
      </c>
      <c r="AU129" s="1031" t="s">
        <v>148</v>
      </c>
      <c r="AV129" s="1044">
        <f>58+166</f>
        <v>224</v>
      </c>
      <c r="AW129" s="1047">
        <v>24500</v>
      </c>
      <c r="AX129" s="969">
        <f t="shared" si="1805"/>
        <v>5488000</v>
      </c>
      <c r="AY129" s="1016"/>
      <c r="AZ129" s="898">
        <f>IF(EXACT(VLOOKUP(AS129,OFERTA_0,2,FALSE),AT129),1,0)</f>
        <v>1</v>
      </c>
      <c r="BA129" s="898">
        <f>IF(EXACT(VLOOKUP(AS129,OFERTA_0,3,FALSE),AU129),1,0)</f>
        <v>1</v>
      </c>
      <c r="BB129" s="899">
        <f>IF(EXACT(VLOOKUP(AS129,OFERTA_0,4,FALSE),AV129),1,0)</f>
        <v>1</v>
      </c>
      <c r="BC129" s="899">
        <f t="shared" si="1806"/>
        <v>1</v>
      </c>
      <c r="BD129" s="899">
        <f t="shared" si="1807"/>
        <v>1</v>
      </c>
      <c r="BE129" s="899">
        <f>PRODUCT(AZ129:BD129)</f>
        <v>1</v>
      </c>
      <c r="BF129" s="966">
        <f>ROUND(AX129,0)</f>
        <v>5488000</v>
      </c>
      <c r="BG129" s="901">
        <f>AX129-BF129</f>
        <v>0</v>
      </c>
      <c r="BJ129" s="958" t="s">
        <v>856</v>
      </c>
      <c r="BK129" s="1030" t="s">
        <v>290</v>
      </c>
      <c r="BL129" s="1031" t="s">
        <v>148</v>
      </c>
      <c r="BM129" s="1044">
        <f>58+166</f>
        <v>224</v>
      </c>
      <c r="BN129" s="1045">
        <v>21072</v>
      </c>
      <c r="BO129" s="963">
        <f t="shared" si="1808"/>
        <v>4720128</v>
      </c>
      <c r="BP129" s="1016"/>
      <c r="BQ129" s="898">
        <f>IF(EXACT(VLOOKUP(BJ129,OFERTA_0,2,FALSE),BK129),1,0)</f>
        <v>1</v>
      </c>
      <c r="BR129" s="898">
        <f>IF(EXACT(VLOOKUP(BJ129,OFERTA_0,3,FALSE),BL129),1,0)</f>
        <v>1</v>
      </c>
      <c r="BS129" s="899">
        <f>IF(EXACT(VLOOKUP(BJ129,OFERTA_0,4,FALSE),BM129),1,0)</f>
        <v>1</v>
      </c>
      <c r="BT129" s="899">
        <f t="shared" si="1809"/>
        <v>1</v>
      </c>
      <c r="BU129" s="899">
        <f t="shared" si="1810"/>
        <v>1</v>
      </c>
      <c r="BV129" s="899">
        <f>PRODUCT(BQ129:BU129)</f>
        <v>1</v>
      </c>
      <c r="BW129" s="966">
        <f>ROUND(BO129,0)</f>
        <v>4720128</v>
      </c>
      <c r="BX129" s="901">
        <f>BO129-BW129</f>
        <v>0</v>
      </c>
      <c r="CA129" s="958" t="s">
        <v>856</v>
      </c>
      <c r="CB129" s="1030" t="s">
        <v>290</v>
      </c>
      <c r="CC129" s="1031" t="s">
        <v>148</v>
      </c>
      <c r="CD129" s="1044">
        <f>58+166</f>
        <v>224</v>
      </c>
      <c r="CE129" s="1045">
        <v>37843</v>
      </c>
      <c r="CF129" s="963">
        <f t="shared" si="1811"/>
        <v>8476832</v>
      </c>
      <c r="CG129" s="1016"/>
      <c r="CH129" s="898">
        <f>IF(EXACT(VLOOKUP(CA129,OFERTA_0,2,FALSE),CB129),1,0)</f>
        <v>1</v>
      </c>
      <c r="CI129" s="898">
        <f>IF(EXACT(VLOOKUP(CA129,OFERTA_0,3,FALSE),CC129),1,0)</f>
        <v>1</v>
      </c>
      <c r="CJ129" s="899">
        <f>IF(EXACT(VLOOKUP(CA129,OFERTA_0,4,FALSE),CD129),1,0)</f>
        <v>1</v>
      </c>
      <c r="CK129" s="899">
        <f t="shared" si="1812"/>
        <v>1</v>
      </c>
      <c r="CL129" s="899">
        <f t="shared" si="1813"/>
        <v>1</v>
      </c>
      <c r="CM129" s="899">
        <f>PRODUCT(CH129:CL129)</f>
        <v>1</v>
      </c>
      <c r="CN129" s="966">
        <f>ROUND(CF129,0)</f>
        <v>8476832</v>
      </c>
      <c r="CO129" s="901">
        <f>CF129-CN129</f>
        <v>0</v>
      </c>
      <c r="CR129" s="958" t="s">
        <v>856</v>
      </c>
      <c r="CS129" s="1030" t="s">
        <v>290</v>
      </c>
      <c r="CT129" s="1031" t="s">
        <v>148</v>
      </c>
      <c r="CU129" s="1044">
        <f>58+166</f>
        <v>224</v>
      </c>
      <c r="CV129" s="1045">
        <v>41900</v>
      </c>
      <c r="CW129" s="963">
        <f t="shared" si="1814"/>
        <v>9385600</v>
      </c>
      <c r="CX129" s="1016"/>
      <c r="CY129" s="898">
        <f>IF(EXACT(VLOOKUP(CR129,OFERTA_0,2,FALSE),CS129),1,0)</f>
        <v>1</v>
      </c>
      <c r="CZ129" s="898">
        <f>IF(EXACT(VLOOKUP(CR129,OFERTA_0,3,FALSE),CT129),1,0)</f>
        <v>1</v>
      </c>
      <c r="DA129" s="899">
        <f>IF(EXACT(VLOOKUP(CR129,OFERTA_0,4,FALSE),CU129),1,0)</f>
        <v>1</v>
      </c>
      <c r="DB129" s="899">
        <f t="shared" si="1815"/>
        <v>1</v>
      </c>
      <c r="DC129" s="899">
        <f t="shared" si="1816"/>
        <v>1</v>
      </c>
      <c r="DD129" s="899">
        <f>PRODUCT(CY129:DC129)</f>
        <v>1</v>
      </c>
      <c r="DE129" s="966">
        <f>ROUND(CW129,0)</f>
        <v>9385600</v>
      </c>
      <c r="DF129" s="901">
        <f>CW129-DE129</f>
        <v>0</v>
      </c>
      <c r="DI129" s="958" t="s">
        <v>856</v>
      </c>
      <c r="DJ129" s="1030" t="s">
        <v>290</v>
      </c>
      <c r="DK129" s="1031" t="s">
        <v>148</v>
      </c>
      <c r="DL129" s="1044">
        <f>58+166</f>
        <v>224</v>
      </c>
      <c r="DM129" s="1045">
        <v>23806</v>
      </c>
      <c r="DN129" s="963">
        <f t="shared" si="1817"/>
        <v>5332544</v>
      </c>
      <c r="DO129" s="1016"/>
      <c r="DP129" s="898">
        <f>IF(EXACT(VLOOKUP(DI129,OFERTA_0,2,FALSE),DJ129),1,0)</f>
        <v>1</v>
      </c>
      <c r="DQ129" s="898">
        <f>IF(EXACT(VLOOKUP(DI129,OFERTA_0,3,FALSE),DK129),1,0)</f>
        <v>1</v>
      </c>
      <c r="DR129" s="899">
        <f>IF(EXACT(VLOOKUP(DI129,OFERTA_0,4,FALSE),DL129),1,0)</f>
        <v>1</v>
      </c>
      <c r="DS129" s="899">
        <f t="shared" si="1818"/>
        <v>1</v>
      </c>
      <c r="DT129" s="899">
        <f t="shared" si="1819"/>
        <v>1</v>
      </c>
      <c r="DU129" s="899">
        <f>PRODUCT(DP129:DT129)</f>
        <v>1</v>
      </c>
      <c r="DV129" s="966">
        <f>ROUND(DN129,0)</f>
        <v>5332544</v>
      </c>
      <c r="DW129" s="901">
        <f>DN129-DV129</f>
        <v>0</v>
      </c>
      <c r="DZ129" s="958" t="s">
        <v>856</v>
      </c>
      <c r="EA129" s="1030" t="s">
        <v>290</v>
      </c>
      <c r="EB129" s="1031" t="s">
        <v>148</v>
      </c>
      <c r="EC129" s="1044">
        <f>58+166</f>
        <v>224</v>
      </c>
      <c r="ED129" s="1045">
        <v>33551</v>
      </c>
      <c r="EE129" s="963">
        <f t="shared" si="1820"/>
        <v>7515424</v>
      </c>
      <c r="EF129" s="1016"/>
      <c r="EG129" s="898">
        <f>IF(EXACT(VLOOKUP(DZ129,OFERTA_0,2,FALSE),EA129),1,0)</f>
        <v>1</v>
      </c>
      <c r="EH129" s="898">
        <f>IF(EXACT(VLOOKUP(DZ129,OFERTA_0,3,FALSE),EB129),1,0)</f>
        <v>1</v>
      </c>
      <c r="EI129" s="899">
        <f>IF(EXACT(VLOOKUP(DZ129,OFERTA_0,4,FALSE),EC129),1,0)</f>
        <v>1</v>
      </c>
      <c r="EJ129" s="899">
        <f t="shared" si="1821"/>
        <v>1</v>
      </c>
      <c r="EK129" s="899">
        <f t="shared" si="1822"/>
        <v>1</v>
      </c>
      <c r="EL129" s="899">
        <f>PRODUCT(EG129:EK129)</f>
        <v>1</v>
      </c>
      <c r="EM129" s="966">
        <f>ROUND(EE129,0)</f>
        <v>7515424</v>
      </c>
      <c r="EN129" s="901">
        <f>EE129-EM129</f>
        <v>0</v>
      </c>
      <c r="EQ129" s="958" t="s">
        <v>856</v>
      </c>
      <c r="ER129" s="1030" t="s">
        <v>290</v>
      </c>
      <c r="ES129" s="1031" t="s">
        <v>148</v>
      </c>
      <c r="ET129" s="1044">
        <f>58+166</f>
        <v>224</v>
      </c>
      <c r="EU129" s="1045">
        <v>38000</v>
      </c>
      <c r="EV129" s="963">
        <f t="shared" si="1823"/>
        <v>8512000</v>
      </c>
      <c r="EW129" s="1016"/>
      <c r="EX129" s="898">
        <f>IF(EXACT(VLOOKUP(EQ129,OFERTA_0,2,FALSE),ER129),1,0)</f>
        <v>1</v>
      </c>
      <c r="EY129" s="898">
        <f>IF(EXACT(VLOOKUP(EQ129,OFERTA_0,3,FALSE),ES129),1,0)</f>
        <v>1</v>
      </c>
      <c r="EZ129" s="899">
        <f>IF(EXACT(VLOOKUP(EQ129,OFERTA_0,4,FALSE),ET129),1,0)</f>
        <v>1</v>
      </c>
      <c r="FA129" s="899">
        <f t="shared" si="1824"/>
        <v>1</v>
      </c>
      <c r="FB129" s="899">
        <f t="shared" si="1825"/>
        <v>1</v>
      </c>
      <c r="FC129" s="899">
        <f>PRODUCT(EX129:FB129)</f>
        <v>1</v>
      </c>
      <c r="FD129" s="966">
        <f>ROUND(EV129,0)</f>
        <v>8512000</v>
      </c>
      <c r="FE129" s="901">
        <f>EV129-FD129</f>
        <v>0</v>
      </c>
      <c r="FH129" s="958"/>
      <c r="FI129" s="1030"/>
      <c r="FJ129" s="1031"/>
      <c r="FK129" s="1044"/>
      <c r="FL129" s="1045"/>
      <c r="FM129" s="963">
        <f t="shared" si="1826"/>
        <v>0</v>
      </c>
      <c r="FN129" s="1016"/>
      <c r="FO129" s="898" t="e">
        <f>IF(EXACT(VLOOKUP(FH129,OFERTA_0,2,FALSE),FI129),1,0)</f>
        <v>#N/A</v>
      </c>
      <c r="FP129" s="898" t="e">
        <f>IF(EXACT(VLOOKUP(FH129,OFERTA_0,3,FALSE),FJ129),1,0)</f>
        <v>#N/A</v>
      </c>
      <c r="FQ129" s="899" t="e">
        <f>IF(EXACT(VLOOKUP(FH129,OFERTA_0,4,FALSE),FK129),1,0)</f>
        <v>#N/A</v>
      </c>
      <c r="FR129" s="899">
        <f t="shared" si="1827"/>
        <v>0</v>
      </c>
      <c r="FS129" s="899">
        <f t="shared" si="1828"/>
        <v>0</v>
      </c>
      <c r="FT129" s="899" t="e">
        <f>PRODUCT(FO129:FS129)</f>
        <v>#N/A</v>
      </c>
      <c r="FU129" s="966">
        <f>ROUND(FM129,0)</f>
        <v>0</v>
      </c>
      <c r="FV129" s="901">
        <f>FM129-FU129</f>
        <v>0</v>
      </c>
      <c r="FY129" s="958" t="s">
        <v>856</v>
      </c>
      <c r="FZ129" s="1030" t="s">
        <v>290</v>
      </c>
      <c r="GA129" s="1031" t="s">
        <v>148</v>
      </c>
      <c r="GB129" s="1044">
        <f>58+166</f>
        <v>224</v>
      </c>
      <c r="GC129" s="1046">
        <v>36080</v>
      </c>
      <c r="GD129" s="963">
        <f t="shared" si="1829"/>
        <v>8081920</v>
      </c>
      <c r="GE129" s="1016"/>
      <c r="GF129" s="898">
        <f>IF(EXACT(VLOOKUP(FY129,OFERTA_0,2,FALSE),FZ129),1,0)</f>
        <v>1</v>
      </c>
      <c r="GG129" s="898">
        <f>IF(EXACT(VLOOKUP(FY129,OFERTA_0,3,FALSE),GA129),1,0)</f>
        <v>1</v>
      </c>
      <c r="GH129" s="899">
        <f>IF(EXACT(VLOOKUP(FY129,OFERTA_0,4,FALSE),GB129),1,0)</f>
        <v>1</v>
      </c>
      <c r="GI129" s="899">
        <f t="shared" si="1830"/>
        <v>1</v>
      </c>
      <c r="GJ129" s="899">
        <f t="shared" si="1831"/>
        <v>1</v>
      </c>
      <c r="GK129" s="899">
        <f>PRODUCT(GF129:GJ129)</f>
        <v>1</v>
      </c>
      <c r="GL129" s="966">
        <f>ROUND(GD129,0)</f>
        <v>8081920</v>
      </c>
      <c r="GM129" s="901">
        <f>GD129-GL129</f>
        <v>0</v>
      </c>
      <c r="GP129" s="958" t="s">
        <v>856</v>
      </c>
      <c r="GQ129" s="1030" t="s">
        <v>290</v>
      </c>
      <c r="GR129" s="1031" t="s">
        <v>148</v>
      </c>
      <c r="GS129" s="1044">
        <f>58+166</f>
        <v>224</v>
      </c>
      <c r="GT129" s="1045">
        <v>38050</v>
      </c>
      <c r="GU129" s="963">
        <f t="shared" si="1832"/>
        <v>8523200</v>
      </c>
      <c r="GV129" s="1016"/>
      <c r="GW129" s="898">
        <f>IF(EXACT(VLOOKUP(GP129,OFERTA_0,2,FALSE),GQ129),1,0)</f>
        <v>1</v>
      </c>
      <c r="GX129" s="898">
        <f>IF(EXACT(VLOOKUP(GP129,OFERTA_0,3,FALSE),GR129),1,0)</f>
        <v>1</v>
      </c>
      <c r="GY129" s="899">
        <f>IF(EXACT(VLOOKUP(GP129,OFERTA_0,4,FALSE),GS129),1,0)</f>
        <v>1</v>
      </c>
      <c r="GZ129" s="899">
        <f t="shared" si="1833"/>
        <v>1</v>
      </c>
      <c r="HA129" s="899">
        <f t="shared" si="1834"/>
        <v>1</v>
      </c>
      <c r="HB129" s="899">
        <f>PRODUCT(GW129:HA129)</f>
        <v>1</v>
      </c>
      <c r="HC129" s="966">
        <f>ROUND(GU129,0)</f>
        <v>8523200</v>
      </c>
      <c r="HD129" s="901">
        <f>GU129-HC129</f>
        <v>0</v>
      </c>
      <c r="HG129" s="958" t="s">
        <v>856</v>
      </c>
      <c r="HH129" s="1030" t="s">
        <v>290</v>
      </c>
      <c r="HI129" s="1031" t="s">
        <v>148</v>
      </c>
      <c r="HJ129" s="1044">
        <f>58+166</f>
        <v>224</v>
      </c>
      <c r="HK129" s="1045">
        <v>55476</v>
      </c>
      <c r="HL129" s="963">
        <f t="shared" si="1835"/>
        <v>12426624</v>
      </c>
      <c r="HM129" s="1016"/>
      <c r="HN129" s="898">
        <f>IF(EXACT(VLOOKUP(HG129,OFERTA_0,2,FALSE),HH129),1,0)</f>
        <v>1</v>
      </c>
      <c r="HO129" s="898">
        <f>IF(EXACT(VLOOKUP(HG129,OFERTA_0,3,FALSE),HI129),1,0)</f>
        <v>1</v>
      </c>
      <c r="HP129" s="899">
        <f>IF(EXACT(VLOOKUP(HG129,OFERTA_0,4,FALSE),HJ129),1,0)</f>
        <v>1</v>
      </c>
      <c r="HQ129" s="899">
        <f t="shared" si="1836"/>
        <v>1</v>
      </c>
      <c r="HR129" s="899">
        <f t="shared" si="1837"/>
        <v>1</v>
      </c>
      <c r="HS129" s="899">
        <f>PRODUCT(HN129:HR129)</f>
        <v>1</v>
      </c>
      <c r="HT129" s="966">
        <f>ROUND(HL129,0)</f>
        <v>12426624</v>
      </c>
      <c r="HU129" s="901">
        <f>HL129-HT129</f>
        <v>0</v>
      </c>
      <c r="HX129" s="958" t="s">
        <v>856</v>
      </c>
      <c r="HY129" s="1030" t="s">
        <v>290</v>
      </c>
      <c r="HZ129" s="1031" t="s">
        <v>148</v>
      </c>
      <c r="IA129" s="1044">
        <f>58+166</f>
        <v>224</v>
      </c>
      <c r="IB129" s="1048">
        <v>38613</v>
      </c>
      <c r="IC129" s="972">
        <f t="shared" si="1838"/>
        <v>8649312</v>
      </c>
      <c r="ID129" s="1016"/>
      <c r="IE129" s="898">
        <f>IF(EXACT(VLOOKUP(HX129,OFERTA_0,2,FALSE),HY129),1,0)</f>
        <v>1</v>
      </c>
      <c r="IF129" s="898">
        <f>IF(EXACT(VLOOKUP(HX129,OFERTA_0,3,FALSE),HZ129),1,0)</f>
        <v>1</v>
      </c>
      <c r="IG129" s="899">
        <f>IF(EXACT(VLOOKUP(HX129,OFERTA_0,4,FALSE),IA129),1,0)</f>
        <v>1</v>
      </c>
      <c r="IH129" s="899">
        <f t="shared" si="1839"/>
        <v>1</v>
      </c>
      <c r="II129" s="899">
        <f t="shared" si="1840"/>
        <v>1</v>
      </c>
      <c r="IJ129" s="899">
        <f>PRODUCT(IE129:II129)</f>
        <v>1</v>
      </c>
      <c r="IK129" s="966">
        <f>ROUND(IC129,0)</f>
        <v>8649312</v>
      </c>
      <c r="IL129" s="901">
        <f>IC129-IK129</f>
        <v>0</v>
      </c>
      <c r="IO129" s="958" t="s">
        <v>856</v>
      </c>
      <c r="IP129" s="1030" t="s">
        <v>290</v>
      </c>
      <c r="IQ129" s="1031" t="s">
        <v>148</v>
      </c>
      <c r="IR129" s="1044">
        <f>58+166</f>
        <v>224</v>
      </c>
      <c r="IS129" s="1045">
        <v>26000</v>
      </c>
      <c r="IT129" s="963">
        <f t="shared" si="1841"/>
        <v>5824000</v>
      </c>
      <c r="IU129" s="1016"/>
      <c r="IV129" s="898">
        <f>IF(EXACT(VLOOKUP(IO129,OFERTA_0,2,FALSE),IP129),1,0)</f>
        <v>1</v>
      </c>
      <c r="IW129" s="898">
        <f>IF(EXACT(VLOOKUP(IO129,OFERTA_0,3,FALSE),IQ129),1,0)</f>
        <v>1</v>
      </c>
      <c r="IX129" s="899">
        <f>IF(EXACT(VLOOKUP(IO129,OFERTA_0,4,FALSE),IR129),1,0)</f>
        <v>1</v>
      </c>
      <c r="IY129" s="899">
        <f t="shared" si="1842"/>
        <v>1</v>
      </c>
      <c r="IZ129" s="899">
        <f t="shared" si="1843"/>
        <v>1</v>
      </c>
      <c r="JA129" s="899">
        <f>PRODUCT(IV129:IZ129)</f>
        <v>1</v>
      </c>
      <c r="JB129" s="966">
        <f>ROUND(IT129,0)</f>
        <v>5824000</v>
      </c>
      <c r="JC129" s="901">
        <f>IT129-JB129</f>
        <v>0</v>
      </c>
      <c r="JF129" s="958" t="s">
        <v>856</v>
      </c>
      <c r="JG129" s="1030" t="s">
        <v>290</v>
      </c>
      <c r="JH129" s="1031" t="s">
        <v>148</v>
      </c>
      <c r="JI129" s="1044">
        <f>58+166</f>
        <v>224</v>
      </c>
      <c r="JJ129" s="1045">
        <v>70000</v>
      </c>
      <c r="JK129" s="963">
        <f t="shared" si="1844"/>
        <v>15680000</v>
      </c>
      <c r="JL129" s="1016"/>
      <c r="JM129" s="898">
        <f>IF(EXACT(VLOOKUP(JF129,OFERTA_0,2,FALSE),JG129),1,0)</f>
        <v>1</v>
      </c>
      <c r="JN129" s="898">
        <f>IF(EXACT(VLOOKUP(JF129,OFERTA_0,3,FALSE),JH129),1,0)</f>
        <v>1</v>
      </c>
      <c r="JO129" s="899">
        <f>IF(EXACT(VLOOKUP(JF129,OFERTA_0,4,FALSE),JI129),1,0)</f>
        <v>1</v>
      </c>
      <c r="JP129" s="899">
        <f t="shared" si="1845"/>
        <v>1</v>
      </c>
      <c r="JQ129" s="899">
        <f t="shared" si="1846"/>
        <v>1</v>
      </c>
      <c r="JR129" s="899">
        <f>PRODUCT(JM129:JQ129)</f>
        <v>1</v>
      </c>
      <c r="JS129" s="966">
        <f>ROUND(JK129,0)</f>
        <v>15680000</v>
      </c>
      <c r="JT129" s="901">
        <f>JK129-JS129</f>
        <v>0</v>
      </c>
      <c r="JW129" s="958" t="s">
        <v>856</v>
      </c>
      <c r="JX129" s="1030" t="s">
        <v>290</v>
      </c>
      <c r="JY129" s="1031" t="s">
        <v>148</v>
      </c>
      <c r="JZ129" s="1044">
        <f>58+166</f>
        <v>224</v>
      </c>
      <c r="KA129" s="1045">
        <v>45208.763200000001</v>
      </c>
      <c r="KB129" s="963">
        <f t="shared" si="1847"/>
        <v>10126763</v>
      </c>
      <c r="KC129" s="1016"/>
      <c r="KD129" s="898">
        <f>IF(EXACT(VLOOKUP(JW129,OFERTA_0,2,FALSE),JX129),1,0)</f>
        <v>1</v>
      </c>
      <c r="KE129" s="898">
        <f>IF(EXACT(VLOOKUP(JW129,OFERTA_0,3,FALSE),JY129),1,0)</f>
        <v>1</v>
      </c>
      <c r="KF129" s="899">
        <f>IF(EXACT(VLOOKUP(JW129,OFERTA_0,4,FALSE),JZ129),1,0)</f>
        <v>1</v>
      </c>
      <c r="KG129" s="899">
        <f t="shared" si="1848"/>
        <v>1</v>
      </c>
      <c r="KH129" s="899">
        <f t="shared" si="1849"/>
        <v>1</v>
      </c>
      <c r="KI129" s="899">
        <f>PRODUCT(KD129:KH129)</f>
        <v>1</v>
      </c>
      <c r="KJ129" s="966">
        <f>ROUND(KB129,0)</f>
        <v>10126763</v>
      </c>
      <c r="KK129" s="901">
        <f>KB129-KJ129</f>
        <v>0</v>
      </c>
      <c r="KN129" s="958" t="s">
        <v>856</v>
      </c>
      <c r="KO129" s="1030" t="s">
        <v>290</v>
      </c>
      <c r="KP129" s="1031" t="s">
        <v>148</v>
      </c>
      <c r="KQ129" s="1044">
        <f>58+166</f>
        <v>224</v>
      </c>
      <c r="KR129" s="1045">
        <v>24650</v>
      </c>
      <c r="KS129" s="963">
        <f t="shared" si="1850"/>
        <v>5521600</v>
      </c>
      <c r="KT129" s="1016"/>
      <c r="KU129" s="898">
        <f>IF(EXACT(VLOOKUP(KN129,OFERTA_0,2,FALSE),KO129),1,0)</f>
        <v>1</v>
      </c>
      <c r="KV129" s="898">
        <f>IF(EXACT(VLOOKUP(KN129,OFERTA_0,3,FALSE),KP129),1,0)</f>
        <v>1</v>
      </c>
      <c r="KW129" s="899">
        <f>IF(EXACT(VLOOKUP(KN129,OFERTA_0,4,FALSE),KQ129),1,0)</f>
        <v>1</v>
      </c>
      <c r="KX129" s="899">
        <f t="shared" si="1851"/>
        <v>1</v>
      </c>
      <c r="KY129" s="899">
        <f t="shared" si="1852"/>
        <v>1</v>
      </c>
      <c r="KZ129" s="899">
        <f>PRODUCT(KU129:KY129)</f>
        <v>1</v>
      </c>
      <c r="LA129" s="966">
        <f>ROUND(KS129,0)</f>
        <v>5521600</v>
      </c>
      <c r="LB129" s="901">
        <f>KS129-LA129</f>
        <v>0</v>
      </c>
      <c r="LE129" s="958" t="s">
        <v>856</v>
      </c>
      <c r="LF129" s="1030" t="s">
        <v>290</v>
      </c>
      <c r="LG129" s="1031" t="s">
        <v>148</v>
      </c>
      <c r="LH129" s="1044">
        <f>58+166</f>
        <v>224</v>
      </c>
      <c r="LI129" s="1049">
        <v>24925</v>
      </c>
      <c r="LJ129" s="974">
        <f t="shared" si="1853"/>
        <v>5583200</v>
      </c>
      <c r="LK129" s="1016"/>
      <c r="LL129" s="898">
        <f>IF(EXACT(VLOOKUP(LE129,OFERTA_0,2,FALSE),LF129),1,0)</f>
        <v>1</v>
      </c>
      <c r="LM129" s="898">
        <f>IF(EXACT(VLOOKUP(LE129,OFERTA_0,3,FALSE),LG129),1,0)</f>
        <v>1</v>
      </c>
      <c r="LN129" s="899">
        <f>IF(EXACT(VLOOKUP(LE129,OFERTA_0,4,FALSE),LH129),1,0)</f>
        <v>1</v>
      </c>
      <c r="LO129" s="899">
        <f t="shared" si="1854"/>
        <v>1</v>
      </c>
      <c r="LP129" s="899">
        <f t="shared" si="1855"/>
        <v>1</v>
      </c>
      <c r="LQ129" s="899">
        <f>PRODUCT(LL129:LP129)</f>
        <v>1</v>
      </c>
      <c r="LR129" s="966">
        <f>ROUND(LJ129,0)</f>
        <v>5583200</v>
      </c>
      <c r="LS129" s="901">
        <f>LJ129-LR129</f>
        <v>0</v>
      </c>
      <c r="LV129" s="958" t="s">
        <v>856</v>
      </c>
      <c r="LW129" s="1030" t="s">
        <v>290</v>
      </c>
      <c r="LX129" s="1031" t="s">
        <v>148</v>
      </c>
      <c r="LY129" s="1044">
        <f>58+166</f>
        <v>224</v>
      </c>
      <c r="LZ129" s="1045">
        <v>42250</v>
      </c>
      <c r="MA129" s="963">
        <f t="shared" si="1856"/>
        <v>9464000</v>
      </c>
      <c r="MB129" s="1016"/>
      <c r="MC129" s="898">
        <f>IF(EXACT(VLOOKUP(LV129,OFERTA_0,2,FALSE),LW129),1,0)</f>
        <v>1</v>
      </c>
      <c r="MD129" s="898">
        <f>IF(EXACT(VLOOKUP(LV129,OFERTA_0,3,FALSE),LX129),1,0)</f>
        <v>1</v>
      </c>
      <c r="ME129" s="899">
        <f>IF(EXACT(VLOOKUP(LV129,OFERTA_0,4,FALSE),LY129),1,0)</f>
        <v>1</v>
      </c>
      <c r="MF129" s="899">
        <f t="shared" si="1857"/>
        <v>1</v>
      </c>
      <c r="MG129" s="899">
        <f t="shared" si="1858"/>
        <v>1</v>
      </c>
      <c r="MH129" s="899">
        <f>PRODUCT(MC129:MG129)</f>
        <v>1</v>
      </c>
      <c r="MI129" s="966">
        <f>ROUND(MA129,0)</f>
        <v>9464000</v>
      </c>
      <c r="MJ129" s="901">
        <f>MA129-MI129</f>
        <v>0</v>
      </c>
      <c r="MM129" s="958" t="s">
        <v>856</v>
      </c>
      <c r="MN129" s="1030" t="s">
        <v>290</v>
      </c>
      <c r="MO129" s="1031" t="s">
        <v>148</v>
      </c>
      <c r="MP129" s="1044">
        <f>58+166</f>
        <v>224</v>
      </c>
      <c r="MQ129" s="1045">
        <v>32000</v>
      </c>
      <c r="MR129" s="963">
        <f t="shared" si="1859"/>
        <v>7168000</v>
      </c>
      <c r="MS129" s="1016"/>
      <c r="MT129" s="898">
        <f>IF(EXACT(VLOOKUP(MM129,OFERTA_0,2,FALSE),MN129),1,0)</f>
        <v>1</v>
      </c>
      <c r="MU129" s="898">
        <f>IF(EXACT(VLOOKUP(MM129,OFERTA_0,3,FALSE),MO129),1,0)</f>
        <v>1</v>
      </c>
      <c r="MV129" s="899">
        <f>IF(EXACT(VLOOKUP(MM129,OFERTA_0,4,FALSE),MP129),1,0)</f>
        <v>1</v>
      </c>
      <c r="MW129" s="899">
        <f t="shared" si="1860"/>
        <v>1</v>
      </c>
      <c r="MX129" s="899">
        <f t="shared" si="1861"/>
        <v>1</v>
      </c>
      <c r="MY129" s="899">
        <f>PRODUCT(MT129:MX129)</f>
        <v>1</v>
      </c>
      <c r="MZ129" s="966">
        <f>ROUND(MR129,0)</f>
        <v>7168000</v>
      </c>
      <c r="NA129" s="901">
        <f>MR129-MZ129</f>
        <v>0</v>
      </c>
      <c r="ND129" s="975" t="s">
        <v>856</v>
      </c>
      <c r="NE129" s="976" t="s">
        <v>290</v>
      </c>
      <c r="NF129" s="977" t="s">
        <v>148</v>
      </c>
      <c r="NG129" s="978">
        <f>58+166</f>
        <v>224</v>
      </c>
      <c r="NH129" s="979">
        <v>33192.720000000001</v>
      </c>
      <c r="NI129" s="980">
        <v>7435169</v>
      </c>
      <c r="NJ129" s="1016"/>
      <c r="NK129" s="898">
        <f>IF(EXACT(VLOOKUP(ND129,OFERTA_0,2,FALSE),NE129),1,0)</f>
        <v>1</v>
      </c>
      <c r="NL129" s="898">
        <f>IF(EXACT(VLOOKUP(ND129,OFERTA_0,3,FALSE),NF129),1,0)</f>
        <v>1</v>
      </c>
      <c r="NM129" s="899">
        <f>IF(EXACT(VLOOKUP(ND129,OFERTA_0,4,FALSE),NG129),1,0)</f>
        <v>1</v>
      </c>
      <c r="NN129" s="899">
        <f t="shared" si="1862"/>
        <v>1</v>
      </c>
      <c r="NO129" s="899">
        <f t="shared" si="1863"/>
        <v>1</v>
      </c>
      <c r="NP129" s="899">
        <f>PRODUCT(NK129:NO129)</f>
        <v>1</v>
      </c>
      <c r="NQ129" s="966">
        <f>ROUND(NI129,0)</f>
        <v>7435169</v>
      </c>
      <c r="NR129" s="901">
        <f>NI129-NQ129</f>
        <v>0</v>
      </c>
      <c r="NU129" s="981" t="s">
        <v>856</v>
      </c>
      <c r="NV129" s="982" t="s">
        <v>290</v>
      </c>
      <c r="NW129" s="983" t="s">
        <v>148</v>
      </c>
      <c r="NX129" s="984">
        <f>58+166</f>
        <v>224</v>
      </c>
      <c r="NY129" s="1050">
        <v>33528</v>
      </c>
      <c r="NZ129" s="986">
        <f t="shared" si="1864"/>
        <v>7510272</v>
      </c>
      <c r="OA129" s="1016"/>
      <c r="OB129" s="898">
        <f>IF(EXACT(VLOOKUP(NU129,OFERTA_0,2,FALSE),NV129),1,0)</f>
        <v>1</v>
      </c>
      <c r="OC129" s="898">
        <f>IF(EXACT(VLOOKUP(NU129,OFERTA_0,3,FALSE),NW129),1,0)</f>
        <v>1</v>
      </c>
      <c r="OD129" s="899">
        <f>IF(EXACT(VLOOKUP(NU129,OFERTA_0,4,FALSE),NX129),1,0)</f>
        <v>1</v>
      </c>
      <c r="OE129" s="899">
        <f t="shared" si="1865"/>
        <v>1</v>
      </c>
      <c r="OF129" s="899">
        <f t="shared" si="1866"/>
        <v>1</v>
      </c>
      <c r="OG129" s="899">
        <f>PRODUCT(OB129:OF129)</f>
        <v>1</v>
      </c>
      <c r="OH129" s="966">
        <f>ROUND(NZ129,0)</f>
        <v>7510272</v>
      </c>
      <c r="OI129" s="901">
        <f>NZ129-OH129</f>
        <v>0</v>
      </c>
      <c r="OL129" s="958" t="s">
        <v>856</v>
      </c>
      <c r="OM129" s="1030" t="s">
        <v>290</v>
      </c>
      <c r="ON129" s="1031" t="s">
        <v>148</v>
      </c>
      <c r="OO129" s="1044">
        <f>58+166</f>
        <v>224</v>
      </c>
      <c r="OP129" s="1045">
        <v>51866</v>
      </c>
      <c r="OQ129" s="963">
        <f t="shared" si="1867"/>
        <v>11617984</v>
      </c>
      <c r="OR129" s="1016"/>
      <c r="OS129" s="898">
        <f>IF(EXACT(VLOOKUP(OL129,OFERTA_0,2,FALSE),OM129),1,0)</f>
        <v>1</v>
      </c>
      <c r="OT129" s="898">
        <f>IF(EXACT(VLOOKUP(OL129,OFERTA_0,3,FALSE),ON129),1,0)</f>
        <v>1</v>
      </c>
      <c r="OU129" s="899">
        <f>IF(EXACT(VLOOKUP(OL129,OFERTA_0,4,FALSE),OO129),1,0)</f>
        <v>1</v>
      </c>
      <c r="OV129" s="899">
        <f t="shared" si="1868"/>
        <v>1</v>
      </c>
      <c r="OW129" s="899">
        <f t="shared" si="1869"/>
        <v>1</v>
      </c>
      <c r="OX129" s="899">
        <f>PRODUCT(OS129:OW129)</f>
        <v>1</v>
      </c>
      <c r="OY129" s="966">
        <f>ROUND(OQ129,0)</f>
        <v>11617984</v>
      </c>
      <c r="OZ129" s="901">
        <f>OQ129-OY129</f>
        <v>0</v>
      </c>
      <c r="PC129" s="958" t="s">
        <v>856</v>
      </c>
      <c r="PD129" s="1030" t="s">
        <v>290</v>
      </c>
      <c r="PE129" s="1031" t="s">
        <v>148</v>
      </c>
      <c r="PF129" s="1044">
        <v>224</v>
      </c>
      <c r="PG129" s="1059">
        <v>74783</v>
      </c>
      <c r="PH129" s="988">
        <v>16751392</v>
      </c>
      <c r="PI129" s="1024"/>
      <c r="PJ129" s="898">
        <f>IF(EXACT(VLOOKUP(PC129,OFERTA_0,2,FALSE),PD129),1,0)</f>
        <v>1</v>
      </c>
      <c r="PK129" s="898">
        <f>IF(EXACT(VLOOKUP(PC129,OFERTA_0,3,FALSE),PE129),1,0)</f>
        <v>1</v>
      </c>
      <c r="PL129" s="899">
        <f>IF(EXACT(VLOOKUP(PC129,OFERTA_0,4,FALSE),PF129),1,0)</f>
        <v>1</v>
      </c>
      <c r="PM129" s="899">
        <f t="shared" si="1870"/>
        <v>1</v>
      </c>
      <c r="PN129" s="899">
        <f t="shared" si="1871"/>
        <v>1</v>
      </c>
      <c r="PO129" s="899">
        <f>PRODUCT(PJ129:PN129)</f>
        <v>1</v>
      </c>
      <c r="PP129" s="966">
        <f>ROUND(PH129,0)</f>
        <v>16751392</v>
      </c>
      <c r="PQ129" s="901">
        <f>PH129-PP129</f>
        <v>0</v>
      </c>
      <c r="PT129" s="958" t="s">
        <v>856</v>
      </c>
      <c r="PU129" s="1030" t="s">
        <v>290</v>
      </c>
      <c r="PV129" s="1031" t="s">
        <v>148</v>
      </c>
      <c r="PW129" s="1044">
        <f>58+166</f>
        <v>224</v>
      </c>
      <c r="PX129" s="1045">
        <v>37999</v>
      </c>
      <c r="PY129" s="963">
        <f t="shared" si="1872"/>
        <v>8511776</v>
      </c>
      <c r="PZ129" s="1016"/>
      <c r="QA129" s="898">
        <f>IF(EXACT(VLOOKUP(PT129,OFERTA_0,2,FALSE),PU129),1,0)</f>
        <v>1</v>
      </c>
      <c r="QB129" s="898">
        <f>IF(EXACT(VLOOKUP(PT129,OFERTA_0,3,FALSE),PV129),1,0)</f>
        <v>1</v>
      </c>
      <c r="QC129" s="899">
        <f>IF(EXACT(VLOOKUP(PT129,OFERTA_0,4,FALSE),PW129),1,0)</f>
        <v>1</v>
      </c>
      <c r="QD129" s="899">
        <f t="shared" si="1873"/>
        <v>1</v>
      </c>
      <c r="QE129" s="899">
        <f t="shared" si="1874"/>
        <v>1</v>
      </c>
      <c r="QF129" s="899">
        <f>PRODUCT(QA129:QE129)</f>
        <v>1</v>
      </c>
      <c r="QG129" s="966">
        <f>ROUND(PY129,0)</f>
        <v>8511776</v>
      </c>
      <c r="QH129" s="901">
        <f>PY129-QG129</f>
        <v>0</v>
      </c>
      <c r="QK129" s="958" t="s">
        <v>856</v>
      </c>
      <c r="QL129" s="1030" t="s">
        <v>290</v>
      </c>
      <c r="QM129" s="1031" t="s">
        <v>148</v>
      </c>
      <c r="QN129" s="1044">
        <f>58+166</f>
        <v>224</v>
      </c>
      <c r="QO129" s="1049">
        <v>25049.624999999996</v>
      </c>
      <c r="QP129" s="974">
        <f t="shared" si="1875"/>
        <v>5611116</v>
      </c>
      <c r="QQ129" s="1016"/>
      <c r="QR129" s="898">
        <f>IF(EXACT(VLOOKUP(QK129,OFERTA_0,2,FALSE),QL129),1,0)</f>
        <v>1</v>
      </c>
      <c r="QS129" s="898">
        <f>IF(EXACT(VLOOKUP(QK129,OFERTA_0,3,FALSE),QM129),1,0)</f>
        <v>1</v>
      </c>
      <c r="QT129" s="899">
        <f>IF(EXACT(VLOOKUP(QK129,OFERTA_0,4,FALSE),QN129),1,0)</f>
        <v>1</v>
      </c>
      <c r="QU129" s="899">
        <f t="shared" si="1876"/>
        <v>1</v>
      </c>
      <c r="QV129" s="899">
        <f t="shared" si="1877"/>
        <v>1</v>
      </c>
      <c r="QW129" s="899">
        <f>PRODUCT(QR129:QV129)</f>
        <v>1</v>
      </c>
      <c r="QX129" s="966">
        <f>ROUND(QP129,0)</f>
        <v>5611116</v>
      </c>
      <c r="QY129" s="901">
        <f>QP129-QX129</f>
        <v>0</v>
      </c>
      <c r="RB129" s="405"/>
      <c r="RC129" s="406"/>
      <c r="RD129" s="407"/>
      <c r="RE129" s="408"/>
      <c r="RF129" s="409"/>
      <c r="RG129" s="410"/>
      <c r="RH129" s="410"/>
      <c r="RI129" s="898"/>
      <c r="RJ129" s="898"/>
      <c r="RK129" s="934"/>
      <c r="RL129" s="934"/>
      <c r="RM129" s="934"/>
      <c r="RN129" s="934"/>
      <c r="RO129" s="935"/>
      <c r="RP129" s="936"/>
      <c r="RS129" s="405"/>
      <c r="RT129" s="406"/>
      <c r="RU129" s="407"/>
      <c r="RV129" s="408"/>
      <c r="RW129" s="409"/>
      <c r="RX129" s="410"/>
      <c r="RY129" s="410"/>
      <c r="RZ129" s="898"/>
      <c r="SA129" s="898"/>
      <c r="SB129" s="934"/>
      <c r="SC129" s="934"/>
      <c r="SD129" s="934"/>
      <c r="SE129" s="934"/>
      <c r="SF129" s="935"/>
      <c r="SG129" s="936"/>
      <c r="SJ129" s="405"/>
      <c r="SK129" s="406"/>
      <c r="SL129" s="407"/>
      <c r="SM129" s="408"/>
      <c r="SN129" s="409"/>
      <c r="SO129" s="410"/>
      <c r="SP129" s="410"/>
      <c r="SQ129" s="898"/>
      <c r="SR129" s="898"/>
      <c r="SS129" s="934"/>
      <c r="ST129" s="934"/>
      <c r="SU129" s="934"/>
      <c r="SV129" s="934"/>
      <c r="SW129" s="935"/>
      <c r="SX129" s="936"/>
    </row>
    <row r="130" spans="2:518" ht="106.5" thickTop="1" thickBot="1">
      <c r="B130" s="958" t="s">
        <v>857</v>
      </c>
      <c r="C130" s="1030" t="s">
        <v>495</v>
      </c>
      <c r="D130" s="1031" t="s">
        <v>148</v>
      </c>
      <c r="E130" s="1044">
        <v>11</v>
      </c>
      <c r="F130" s="1045"/>
      <c r="G130" s="963">
        <f>ROUND(E130*F130,0)</f>
        <v>0</v>
      </c>
      <c r="H130" s="1016"/>
      <c r="K130" s="958" t="s">
        <v>857</v>
      </c>
      <c r="L130" s="1030" t="s">
        <v>495</v>
      </c>
      <c r="M130" s="1031" t="s">
        <v>148</v>
      </c>
      <c r="N130" s="1044">
        <v>11</v>
      </c>
      <c r="O130" s="1046">
        <v>55722</v>
      </c>
      <c r="P130" s="963">
        <f t="shared" si="1800"/>
        <v>612942</v>
      </c>
      <c r="Q130" s="1016"/>
      <c r="R130" s="898">
        <f>IF(EXACT(VLOOKUP(K130,OFERTA_0,2,FALSE),L130),1,0)</f>
        <v>1</v>
      </c>
      <c r="S130" s="898">
        <f>IF(EXACT(VLOOKUP(K130,OFERTA_0,3,FALSE),M130),1,0)</f>
        <v>1</v>
      </c>
      <c r="T130" s="899">
        <f>IF(EXACT(VLOOKUP(K130,OFERTA_0,4,FALSE),N130),1,0)</f>
        <v>1</v>
      </c>
      <c r="U130" s="899">
        <f t="shared" si="1801"/>
        <v>1</v>
      </c>
      <c r="V130" s="899">
        <f t="shared" si="1801"/>
        <v>1</v>
      </c>
      <c r="W130" s="899">
        <f>PRODUCT(R130:V130)</f>
        <v>1</v>
      </c>
      <c r="X130" s="966">
        <f>ROUND(P130,0)</f>
        <v>612942</v>
      </c>
      <c r="Y130" s="901">
        <f>P130-X130</f>
        <v>0</v>
      </c>
      <c r="Z130" s="872"/>
      <c r="AA130" s="872"/>
      <c r="AB130" s="958" t="s">
        <v>857</v>
      </c>
      <c r="AC130" s="1030" t="s">
        <v>495</v>
      </c>
      <c r="AD130" s="1031" t="s">
        <v>148</v>
      </c>
      <c r="AE130" s="1044">
        <v>11</v>
      </c>
      <c r="AF130" s="1045">
        <v>80000</v>
      </c>
      <c r="AG130" s="963">
        <f t="shared" si="1802"/>
        <v>880000</v>
      </c>
      <c r="AH130" s="1016"/>
      <c r="AI130" s="898">
        <f>IF(EXACT(VLOOKUP(AB130,OFERTA_0,2,FALSE),AC130),1,0)</f>
        <v>1</v>
      </c>
      <c r="AJ130" s="898">
        <f>IF(EXACT(VLOOKUP(AB130,OFERTA_0,3,FALSE),AD130),1,0)</f>
        <v>1</v>
      </c>
      <c r="AK130" s="899">
        <f>IF(EXACT(VLOOKUP(AB130,OFERTA_0,4,FALSE),AE130),1,0)</f>
        <v>1</v>
      </c>
      <c r="AL130" s="899">
        <f t="shared" si="1803"/>
        <v>1</v>
      </c>
      <c r="AM130" s="899">
        <f t="shared" si="1804"/>
        <v>1</v>
      </c>
      <c r="AN130" s="899">
        <f>PRODUCT(AI130:AM130)</f>
        <v>1</v>
      </c>
      <c r="AO130" s="966">
        <f>ROUND(AG130,0)</f>
        <v>880000</v>
      </c>
      <c r="AP130" s="901">
        <f>AG130-AO130</f>
        <v>0</v>
      </c>
      <c r="AQ130" s="872"/>
      <c r="AR130" s="872"/>
      <c r="AS130" s="958" t="s">
        <v>857</v>
      </c>
      <c r="AT130" s="1035" t="s">
        <v>495</v>
      </c>
      <c r="AU130" s="1031" t="s">
        <v>148</v>
      </c>
      <c r="AV130" s="1044">
        <v>11</v>
      </c>
      <c r="AW130" s="1047">
        <v>22000</v>
      </c>
      <c r="AX130" s="969">
        <f t="shared" si="1805"/>
        <v>242000</v>
      </c>
      <c r="AY130" s="1016"/>
      <c r="AZ130" s="898">
        <f>IF(EXACT(VLOOKUP(AS130,OFERTA_0,2,FALSE),AT130),1,0)</f>
        <v>1</v>
      </c>
      <c r="BA130" s="898">
        <f>IF(EXACT(VLOOKUP(AS130,OFERTA_0,3,FALSE),AU130),1,0)</f>
        <v>1</v>
      </c>
      <c r="BB130" s="899">
        <f>IF(EXACT(VLOOKUP(AS130,OFERTA_0,4,FALSE),AV130),1,0)</f>
        <v>1</v>
      </c>
      <c r="BC130" s="899">
        <f t="shared" si="1806"/>
        <v>1</v>
      </c>
      <c r="BD130" s="899">
        <f t="shared" si="1807"/>
        <v>1</v>
      </c>
      <c r="BE130" s="899">
        <f>PRODUCT(AZ130:BD130)</f>
        <v>1</v>
      </c>
      <c r="BF130" s="966">
        <f>ROUND(AX130,0)</f>
        <v>242000</v>
      </c>
      <c r="BG130" s="901">
        <f>AX130-BF130</f>
        <v>0</v>
      </c>
      <c r="BJ130" s="958" t="s">
        <v>857</v>
      </c>
      <c r="BK130" s="1030" t="s">
        <v>495</v>
      </c>
      <c r="BL130" s="1031" t="s">
        <v>148</v>
      </c>
      <c r="BM130" s="1044">
        <v>11</v>
      </c>
      <c r="BN130" s="1045">
        <v>35000</v>
      </c>
      <c r="BO130" s="963">
        <f t="shared" si="1808"/>
        <v>385000</v>
      </c>
      <c r="BP130" s="1016"/>
      <c r="BQ130" s="898">
        <f>IF(EXACT(VLOOKUP(BJ130,OFERTA_0,2,FALSE),BK130),1,0)</f>
        <v>1</v>
      </c>
      <c r="BR130" s="898">
        <f>IF(EXACT(VLOOKUP(BJ130,OFERTA_0,3,FALSE),BL130),1,0)</f>
        <v>1</v>
      </c>
      <c r="BS130" s="899">
        <f>IF(EXACT(VLOOKUP(BJ130,OFERTA_0,4,FALSE),BM130),1,0)</f>
        <v>1</v>
      </c>
      <c r="BT130" s="899">
        <f t="shared" si="1809"/>
        <v>1</v>
      </c>
      <c r="BU130" s="899">
        <f t="shared" si="1810"/>
        <v>1</v>
      </c>
      <c r="BV130" s="899">
        <f>PRODUCT(BQ130:BU130)</f>
        <v>1</v>
      </c>
      <c r="BW130" s="966">
        <f>ROUND(BO130,0)</f>
        <v>385000</v>
      </c>
      <c r="BX130" s="901">
        <f>BO130-BW130</f>
        <v>0</v>
      </c>
      <c r="CA130" s="958" t="s">
        <v>857</v>
      </c>
      <c r="CB130" s="1030" t="s">
        <v>495</v>
      </c>
      <c r="CC130" s="1031" t="s">
        <v>148</v>
      </c>
      <c r="CD130" s="1044">
        <v>11</v>
      </c>
      <c r="CE130" s="1045">
        <v>54273</v>
      </c>
      <c r="CF130" s="963">
        <f t="shared" si="1811"/>
        <v>597003</v>
      </c>
      <c r="CG130" s="1016"/>
      <c r="CH130" s="898">
        <f>IF(EXACT(VLOOKUP(CA130,OFERTA_0,2,FALSE),CB130),1,0)</f>
        <v>1</v>
      </c>
      <c r="CI130" s="898">
        <f>IF(EXACT(VLOOKUP(CA130,OFERTA_0,3,FALSE),CC130),1,0)</f>
        <v>1</v>
      </c>
      <c r="CJ130" s="899">
        <f>IF(EXACT(VLOOKUP(CA130,OFERTA_0,4,FALSE),CD130),1,0)</f>
        <v>1</v>
      </c>
      <c r="CK130" s="899">
        <f t="shared" si="1812"/>
        <v>1</v>
      </c>
      <c r="CL130" s="899">
        <f t="shared" si="1813"/>
        <v>1</v>
      </c>
      <c r="CM130" s="899">
        <f>PRODUCT(CH130:CL130)</f>
        <v>1</v>
      </c>
      <c r="CN130" s="966">
        <f>ROUND(CF130,0)</f>
        <v>597003</v>
      </c>
      <c r="CO130" s="901">
        <f>CF130-CN130</f>
        <v>0</v>
      </c>
      <c r="CR130" s="958" t="s">
        <v>857</v>
      </c>
      <c r="CS130" s="1030" t="s">
        <v>495</v>
      </c>
      <c r="CT130" s="1031" t="s">
        <v>148</v>
      </c>
      <c r="CU130" s="1044">
        <v>11</v>
      </c>
      <c r="CV130" s="1045">
        <v>41900</v>
      </c>
      <c r="CW130" s="963">
        <f t="shared" si="1814"/>
        <v>460900</v>
      </c>
      <c r="CX130" s="1016"/>
      <c r="CY130" s="898">
        <f>IF(EXACT(VLOOKUP(CR130,OFERTA_0,2,FALSE),CS130),1,0)</f>
        <v>1</v>
      </c>
      <c r="CZ130" s="898">
        <f>IF(EXACT(VLOOKUP(CR130,OFERTA_0,3,FALSE),CT130),1,0)</f>
        <v>1</v>
      </c>
      <c r="DA130" s="899">
        <f>IF(EXACT(VLOOKUP(CR130,OFERTA_0,4,FALSE),CU130),1,0)</f>
        <v>1</v>
      </c>
      <c r="DB130" s="899">
        <f t="shared" si="1815"/>
        <v>1</v>
      </c>
      <c r="DC130" s="899">
        <f t="shared" si="1816"/>
        <v>1</v>
      </c>
      <c r="DD130" s="899">
        <f>PRODUCT(CY130:DC130)</f>
        <v>1</v>
      </c>
      <c r="DE130" s="966">
        <f>ROUND(CW130,0)</f>
        <v>460900</v>
      </c>
      <c r="DF130" s="901">
        <f>CW130-DE130</f>
        <v>0</v>
      </c>
      <c r="DI130" s="958" t="s">
        <v>857</v>
      </c>
      <c r="DJ130" s="1030" t="s">
        <v>495</v>
      </c>
      <c r="DK130" s="1031" t="s">
        <v>148</v>
      </c>
      <c r="DL130" s="1044">
        <v>11</v>
      </c>
      <c r="DM130" s="1045">
        <v>28978</v>
      </c>
      <c r="DN130" s="963">
        <f t="shared" si="1817"/>
        <v>318758</v>
      </c>
      <c r="DO130" s="1016"/>
      <c r="DP130" s="898">
        <f>IF(EXACT(VLOOKUP(DI130,OFERTA_0,2,FALSE),DJ130),1,0)</f>
        <v>1</v>
      </c>
      <c r="DQ130" s="898">
        <f>IF(EXACT(VLOOKUP(DI130,OFERTA_0,3,FALSE),DK130),1,0)</f>
        <v>1</v>
      </c>
      <c r="DR130" s="899">
        <f>IF(EXACT(VLOOKUP(DI130,OFERTA_0,4,FALSE),DL130),1,0)</f>
        <v>1</v>
      </c>
      <c r="DS130" s="899">
        <f t="shared" si="1818"/>
        <v>1</v>
      </c>
      <c r="DT130" s="899">
        <f t="shared" si="1819"/>
        <v>1</v>
      </c>
      <c r="DU130" s="899">
        <f>PRODUCT(DP130:DT130)</f>
        <v>1</v>
      </c>
      <c r="DV130" s="966">
        <f>ROUND(DN130,0)</f>
        <v>318758</v>
      </c>
      <c r="DW130" s="901">
        <f>DN130-DV130</f>
        <v>0</v>
      </c>
      <c r="DZ130" s="958" t="s">
        <v>857</v>
      </c>
      <c r="EA130" s="1030" t="s">
        <v>495</v>
      </c>
      <c r="EB130" s="1031" t="s">
        <v>148</v>
      </c>
      <c r="EC130" s="1044">
        <v>11</v>
      </c>
      <c r="ED130" s="1045">
        <v>52700</v>
      </c>
      <c r="EE130" s="963">
        <f t="shared" si="1820"/>
        <v>579700</v>
      </c>
      <c r="EF130" s="1016"/>
      <c r="EG130" s="898">
        <f>IF(EXACT(VLOOKUP(DZ130,OFERTA_0,2,FALSE),EA130),1,0)</f>
        <v>1</v>
      </c>
      <c r="EH130" s="898">
        <f>IF(EXACT(VLOOKUP(DZ130,OFERTA_0,3,FALSE),EB130),1,0)</f>
        <v>1</v>
      </c>
      <c r="EI130" s="899">
        <f>IF(EXACT(VLOOKUP(DZ130,OFERTA_0,4,FALSE),EC130),1,0)</f>
        <v>1</v>
      </c>
      <c r="EJ130" s="899">
        <f t="shared" si="1821"/>
        <v>1</v>
      </c>
      <c r="EK130" s="899">
        <f t="shared" si="1822"/>
        <v>1</v>
      </c>
      <c r="EL130" s="899">
        <f>PRODUCT(EG130:EK130)</f>
        <v>1</v>
      </c>
      <c r="EM130" s="966">
        <f>ROUND(EE130,0)</f>
        <v>579700</v>
      </c>
      <c r="EN130" s="901">
        <f>EE130-EM130</f>
        <v>0</v>
      </c>
      <c r="EQ130" s="958" t="s">
        <v>857</v>
      </c>
      <c r="ER130" s="1030" t="s">
        <v>495</v>
      </c>
      <c r="ES130" s="1031" t="s">
        <v>148</v>
      </c>
      <c r="ET130" s="1044">
        <v>11</v>
      </c>
      <c r="EU130" s="1045">
        <v>54500</v>
      </c>
      <c r="EV130" s="963">
        <f t="shared" si="1823"/>
        <v>599500</v>
      </c>
      <c r="EW130" s="1016"/>
      <c r="EX130" s="898">
        <f>IF(EXACT(VLOOKUP(EQ130,OFERTA_0,2,FALSE),ER130),1,0)</f>
        <v>1</v>
      </c>
      <c r="EY130" s="898">
        <f>IF(EXACT(VLOOKUP(EQ130,OFERTA_0,3,FALSE),ES130),1,0)</f>
        <v>1</v>
      </c>
      <c r="EZ130" s="899">
        <f>IF(EXACT(VLOOKUP(EQ130,OFERTA_0,4,FALSE),ET130),1,0)</f>
        <v>1</v>
      </c>
      <c r="FA130" s="899">
        <f t="shared" si="1824"/>
        <v>1</v>
      </c>
      <c r="FB130" s="899">
        <f t="shared" si="1825"/>
        <v>1</v>
      </c>
      <c r="FC130" s="899">
        <f>PRODUCT(EX130:FB130)</f>
        <v>1</v>
      </c>
      <c r="FD130" s="966">
        <f>ROUND(EV130,0)</f>
        <v>599500</v>
      </c>
      <c r="FE130" s="901">
        <f>EV130-FD130</f>
        <v>0</v>
      </c>
      <c r="FH130" s="958"/>
      <c r="FI130" s="1030"/>
      <c r="FJ130" s="1031"/>
      <c r="FK130" s="1044"/>
      <c r="FL130" s="1045"/>
      <c r="FM130" s="963">
        <f t="shared" si="1826"/>
        <v>0</v>
      </c>
      <c r="FN130" s="1016"/>
      <c r="FO130" s="898" t="e">
        <f>IF(EXACT(VLOOKUP(FH130,OFERTA_0,2,FALSE),FI130),1,0)</f>
        <v>#N/A</v>
      </c>
      <c r="FP130" s="898" t="e">
        <f>IF(EXACT(VLOOKUP(FH130,OFERTA_0,3,FALSE),FJ130),1,0)</f>
        <v>#N/A</v>
      </c>
      <c r="FQ130" s="899" t="e">
        <f>IF(EXACT(VLOOKUP(FH130,OFERTA_0,4,FALSE),FK130),1,0)</f>
        <v>#N/A</v>
      </c>
      <c r="FR130" s="899">
        <f t="shared" si="1827"/>
        <v>0</v>
      </c>
      <c r="FS130" s="899">
        <f t="shared" si="1828"/>
        <v>0</v>
      </c>
      <c r="FT130" s="899" t="e">
        <f>PRODUCT(FO130:FS130)</f>
        <v>#N/A</v>
      </c>
      <c r="FU130" s="966">
        <f>ROUND(FM130,0)</f>
        <v>0</v>
      </c>
      <c r="FV130" s="901">
        <f>FM130-FU130</f>
        <v>0</v>
      </c>
      <c r="FY130" s="958" t="s">
        <v>857</v>
      </c>
      <c r="FZ130" s="1030" t="s">
        <v>495</v>
      </c>
      <c r="GA130" s="1031" t="s">
        <v>148</v>
      </c>
      <c r="GB130" s="1044">
        <v>11</v>
      </c>
      <c r="GC130" s="1046">
        <v>55722</v>
      </c>
      <c r="GD130" s="963">
        <f t="shared" si="1829"/>
        <v>612942</v>
      </c>
      <c r="GE130" s="1016"/>
      <c r="GF130" s="898">
        <f>IF(EXACT(VLOOKUP(FY130,OFERTA_0,2,FALSE),FZ130),1,0)</f>
        <v>1</v>
      </c>
      <c r="GG130" s="898">
        <f>IF(EXACT(VLOOKUP(FY130,OFERTA_0,3,FALSE),GA130),1,0)</f>
        <v>1</v>
      </c>
      <c r="GH130" s="899">
        <f>IF(EXACT(VLOOKUP(FY130,OFERTA_0,4,FALSE),GB130),1,0)</f>
        <v>1</v>
      </c>
      <c r="GI130" s="899">
        <f t="shared" si="1830"/>
        <v>1</v>
      </c>
      <c r="GJ130" s="899">
        <f t="shared" si="1831"/>
        <v>1</v>
      </c>
      <c r="GK130" s="899">
        <f>PRODUCT(GF130:GJ130)</f>
        <v>1</v>
      </c>
      <c r="GL130" s="966">
        <f>ROUND(GD130,0)</f>
        <v>612942</v>
      </c>
      <c r="GM130" s="901">
        <f>GD130-GL130</f>
        <v>0</v>
      </c>
      <c r="GP130" s="958" t="s">
        <v>857</v>
      </c>
      <c r="GQ130" s="1030" t="s">
        <v>495</v>
      </c>
      <c r="GR130" s="1031" t="s">
        <v>148</v>
      </c>
      <c r="GS130" s="1044">
        <v>11</v>
      </c>
      <c r="GT130" s="1045">
        <v>54600</v>
      </c>
      <c r="GU130" s="963">
        <f t="shared" si="1832"/>
        <v>600600</v>
      </c>
      <c r="GV130" s="1016"/>
      <c r="GW130" s="898">
        <f>IF(EXACT(VLOOKUP(GP130,OFERTA_0,2,FALSE),GQ130),1,0)</f>
        <v>1</v>
      </c>
      <c r="GX130" s="898">
        <f>IF(EXACT(VLOOKUP(GP130,OFERTA_0,3,FALSE),GR130),1,0)</f>
        <v>1</v>
      </c>
      <c r="GY130" s="899">
        <f>IF(EXACT(VLOOKUP(GP130,OFERTA_0,4,FALSE),GS130),1,0)</f>
        <v>1</v>
      </c>
      <c r="GZ130" s="899">
        <f t="shared" si="1833"/>
        <v>1</v>
      </c>
      <c r="HA130" s="899">
        <f t="shared" si="1834"/>
        <v>1</v>
      </c>
      <c r="HB130" s="899">
        <f>PRODUCT(GW130:HA130)</f>
        <v>1</v>
      </c>
      <c r="HC130" s="966">
        <f>ROUND(GU130,0)</f>
        <v>600600</v>
      </c>
      <c r="HD130" s="901">
        <f>GU130-HC130</f>
        <v>0</v>
      </c>
      <c r="HG130" s="958" t="s">
        <v>857</v>
      </c>
      <c r="HH130" s="1030" t="s">
        <v>495</v>
      </c>
      <c r="HI130" s="1031" t="s">
        <v>148</v>
      </c>
      <c r="HJ130" s="1044">
        <v>11</v>
      </c>
      <c r="HK130" s="1045">
        <v>50813</v>
      </c>
      <c r="HL130" s="963">
        <f t="shared" si="1835"/>
        <v>558943</v>
      </c>
      <c r="HM130" s="1016"/>
      <c r="HN130" s="898">
        <f>IF(EXACT(VLOOKUP(HG130,OFERTA_0,2,FALSE),HH130),1,0)</f>
        <v>1</v>
      </c>
      <c r="HO130" s="898">
        <f>IF(EXACT(VLOOKUP(HG130,OFERTA_0,3,FALSE),HI130),1,0)</f>
        <v>1</v>
      </c>
      <c r="HP130" s="899">
        <f>IF(EXACT(VLOOKUP(HG130,OFERTA_0,4,FALSE),HJ130),1,0)</f>
        <v>1</v>
      </c>
      <c r="HQ130" s="899">
        <f t="shared" si="1836"/>
        <v>1</v>
      </c>
      <c r="HR130" s="899">
        <f t="shared" si="1837"/>
        <v>1</v>
      </c>
      <c r="HS130" s="899">
        <f>PRODUCT(HN130:HR130)</f>
        <v>1</v>
      </c>
      <c r="HT130" s="966">
        <f>ROUND(HL130,0)</f>
        <v>558943</v>
      </c>
      <c r="HU130" s="901">
        <f>HL130-HT130</f>
        <v>0</v>
      </c>
      <c r="HX130" s="958" t="s">
        <v>857</v>
      </c>
      <c r="HY130" s="1030" t="s">
        <v>495</v>
      </c>
      <c r="HZ130" s="1031" t="s">
        <v>148</v>
      </c>
      <c r="IA130" s="1044">
        <v>11</v>
      </c>
      <c r="IB130" s="1048">
        <v>39613</v>
      </c>
      <c r="IC130" s="972">
        <f t="shared" si="1838"/>
        <v>435743</v>
      </c>
      <c r="ID130" s="1016"/>
      <c r="IE130" s="898">
        <f>IF(EXACT(VLOOKUP(HX130,OFERTA_0,2,FALSE),HY130),1,0)</f>
        <v>1</v>
      </c>
      <c r="IF130" s="898">
        <f>IF(EXACT(VLOOKUP(HX130,OFERTA_0,3,FALSE),HZ130),1,0)</f>
        <v>1</v>
      </c>
      <c r="IG130" s="899">
        <f>IF(EXACT(VLOOKUP(HX130,OFERTA_0,4,FALSE),IA130),1,0)</f>
        <v>1</v>
      </c>
      <c r="IH130" s="899">
        <f t="shared" si="1839"/>
        <v>1</v>
      </c>
      <c r="II130" s="899">
        <f t="shared" si="1840"/>
        <v>1</v>
      </c>
      <c r="IJ130" s="899">
        <f>PRODUCT(IE130:II130)</f>
        <v>1</v>
      </c>
      <c r="IK130" s="966">
        <f>ROUND(IC130,0)</f>
        <v>435743</v>
      </c>
      <c r="IL130" s="901">
        <f>IC130-IK130</f>
        <v>0</v>
      </c>
      <c r="IO130" s="958" t="s">
        <v>857</v>
      </c>
      <c r="IP130" s="1030" t="s">
        <v>495</v>
      </c>
      <c r="IQ130" s="1031" t="s">
        <v>148</v>
      </c>
      <c r="IR130" s="1044">
        <v>11</v>
      </c>
      <c r="IS130" s="1045">
        <v>42614</v>
      </c>
      <c r="IT130" s="963">
        <f t="shared" si="1841"/>
        <v>468754</v>
      </c>
      <c r="IU130" s="1016"/>
      <c r="IV130" s="898">
        <f>IF(EXACT(VLOOKUP(IO130,OFERTA_0,2,FALSE),IP130),1,0)</f>
        <v>1</v>
      </c>
      <c r="IW130" s="898">
        <f>IF(EXACT(VLOOKUP(IO130,OFERTA_0,3,FALSE),IQ130),1,0)</f>
        <v>1</v>
      </c>
      <c r="IX130" s="899">
        <f>IF(EXACT(VLOOKUP(IO130,OFERTA_0,4,FALSE),IR130),1,0)</f>
        <v>1</v>
      </c>
      <c r="IY130" s="899">
        <f t="shared" si="1842"/>
        <v>1</v>
      </c>
      <c r="IZ130" s="899">
        <f t="shared" si="1843"/>
        <v>1</v>
      </c>
      <c r="JA130" s="899">
        <f>PRODUCT(IV130:IZ130)</f>
        <v>1</v>
      </c>
      <c r="JB130" s="966">
        <f>ROUND(IT130,0)</f>
        <v>468754</v>
      </c>
      <c r="JC130" s="901">
        <f>IT130-JB130</f>
        <v>0</v>
      </c>
      <c r="JF130" s="958" t="s">
        <v>857</v>
      </c>
      <c r="JG130" s="1030" t="s">
        <v>495</v>
      </c>
      <c r="JH130" s="1031" t="s">
        <v>148</v>
      </c>
      <c r="JI130" s="1044">
        <v>11</v>
      </c>
      <c r="JJ130" s="1045">
        <v>41000</v>
      </c>
      <c r="JK130" s="963">
        <f t="shared" si="1844"/>
        <v>451000</v>
      </c>
      <c r="JL130" s="1016"/>
      <c r="JM130" s="898">
        <f>IF(EXACT(VLOOKUP(JF130,OFERTA_0,2,FALSE),JG130),1,0)</f>
        <v>1</v>
      </c>
      <c r="JN130" s="898">
        <f>IF(EXACT(VLOOKUP(JF130,OFERTA_0,3,FALSE),JH130),1,0)</f>
        <v>1</v>
      </c>
      <c r="JO130" s="899">
        <f>IF(EXACT(VLOOKUP(JF130,OFERTA_0,4,FALSE),JI130),1,0)</f>
        <v>1</v>
      </c>
      <c r="JP130" s="899">
        <f t="shared" si="1845"/>
        <v>1</v>
      </c>
      <c r="JQ130" s="899">
        <f t="shared" si="1846"/>
        <v>1</v>
      </c>
      <c r="JR130" s="899">
        <f>PRODUCT(JM130:JQ130)</f>
        <v>1</v>
      </c>
      <c r="JS130" s="966">
        <f>ROUND(JK130,0)</f>
        <v>451000</v>
      </c>
      <c r="JT130" s="901">
        <f>JK130-JS130</f>
        <v>0</v>
      </c>
      <c r="JW130" s="958" t="s">
        <v>857</v>
      </c>
      <c r="JX130" s="1030" t="s">
        <v>495</v>
      </c>
      <c r="JY130" s="1031" t="s">
        <v>148</v>
      </c>
      <c r="JZ130" s="1044">
        <v>11</v>
      </c>
      <c r="KA130" s="1045">
        <v>52943.712150000007</v>
      </c>
      <c r="KB130" s="963">
        <f t="shared" si="1847"/>
        <v>582381</v>
      </c>
      <c r="KC130" s="1016"/>
      <c r="KD130" s="898">
        <f>IF(EXACT(VLOOKUP(JW130,OFERTA_0,2,FALSE),JX130),1,0)</f>
        <v>1</v>
      </c>
      <c r="KE130" s="898">
        <f>IF(EXACT(VLOOKUP(JW130,OFERTA_0,3,FALSE),JY130),1,0)</f>
        <v>1</v>
      </c>
      <c r="KF130" s="899">
        <f>IF(EXACT(VLOOKUP(JW130,OFERTA_0,4,FALSE),JZ130),1,0)</f>
        <v>1</v>
      </c>
      <c r="KG130" s="899">
        <f t="shared" si="1848"/>
        <v>1</v>
      </c>
      <c r="KH130" s="899">
        <f t="shared" si="1849"/>
        <v>1</v>
      </c>
      <c r="KI130" s="899">
        <f>PRODUCT(KD130:KH130)</f>
        <v>1</v>
      </c>
      <c r="KJ130" s="966">
        <f>ROUND(KB130,0)</f>
        <v>582381</v>
      </c>
      <c r="KK130" s="901">
        <f>KB130-KJ130</f>
        <v>0</v>
      </c>
      <c r="KN130" s="958" t="s">
        <v>857</v>
      </c>
      <c r="KO130" s="1030" t="s">
        <v>495</v>
      </c>
      <c r="KP130" s="1031" t="s">
        <v>148</v>
      </c>
      <c r="KQ130" s="1044">
        <v>11</v>
      </c>
      <c r="KR130" s="1045">
        <v>34500</v>
      </c>
      <c r="KS130" s="963">
        <f t="shared" si="1850"/>
        <v>379500</v>
      </c>
      <c r="KT130" s="1016"/>
      <c r="KU130" s="898">
        <f>IF(EXACT(VLOOKUP(KN130,OFERTA_0,2,FALSE),KO130),1,0)</f>
        <v>1</v>
      </c>
      <c r="KV130" s="898">
        <f>IF(EXACT(VLOOKUP(KN130,OFERTA_0,3,FALSE),KP130),1,0)</f>
        <v>1</v>
      </c>
      <c r="KW130" s="899">
        <f>IF(EXACT(VLOOKUP(KN130,OFERTA_0,4,FALSE),KQ130),1,0)</f>
        <v>1</v>
      </c>
      <c r="KX130" s="899">
        <f t="shared" si="1851"/>
        <v>1</v>
      </c>
      <c r="KY130" s="899">
        <f t="shared" si="1852"/>
        <v>1</v>
      </c>
      <c r="KZ130" s="899">
        <f>PRODUCT(KU130:KY130)</f>
        <v>1</v>
      </c>
      <c r="LA130" s="966">
        <f>ROUND(KS130,0)</f>
        <v>379500</v>
      </c>
      <c r="LB130" s="901">
        <f>KS130-LA130</f>
        <v>0</v>
      </c>
      <c r="LE130" s="958" t="s">
        <v>857</v>
      </c>
      <c r="LF130" s="1030" t="s">
        <v>495</v>
      </c>
      <c r="LG130" s="1031" t="s">
        <v>148</v>
      </c>
      <c r="LH130" s="1044">
        <v>11</v>
      </c>
      <c r="LI130" s="1049">
        <v>24925</v>
      </c>
      <c r="LJ130" s="974">
        <f t="shared" si="1853"/>
        <v>274175</v>
      </c>
      <c r="LK130" s="1016"/>
      <c r="LL130" s="898">
        <f>IF(EXACT(VLOOKUP(LE130,OFERTA_0,2,FALSE),LF130),1,0)</f>
        <v>1</v>
      </c>
      <c r="LM130" s="898">
        <f>IF(EXACT(VLOOKUP(LE130,OFERTA_0,3,FALSE),LG130),1,0)</f>
        <v>1</v>
      </c>
      <c r="LN130" s="899">
        <f>IF(EXACT(VLOOKUP(LE130,OFERTA_0,4,FALSE),LH130),1,0)</f>
        <v>1</v>
      </c>
      <c r="LO130" s="899">
        <f t="shared" si="1854"/>
        <v>1</v>
      </c>
      <c r="LP130" s="899">
        <f t="shared" si="1855"/>
        <v>1</v>
      </c>
      <c r="LQ130" s="899">
        <f>PRODUCT(LL130:LP130)</f>
        <v>1</v>
      </c>
      <c r="LR130" s="966">
        <f>ROUND(LJ130,0)</f>
        <v>274175</v>
      </c>
      <c r="LS130" s="901">
        <f>LJ130-LR130</f>
        <v>0</v>
      </c>
      <c r="LV130" s="958" t="s">
        <v>857</v>
      </c>
      <c r="LW130" s="1030" t="s">
        <v>495</v>
      </c>
      <c r="LX130" s="1031" t="s">
        <v>148</v>
      </c>
      <c r="LY130" s="1044">
        <v>11</v>
      </c>
      <c r="LZ130" s="1045">
        <v>45500</v>
      </c>
      <c r="MA130" s="963">
        <f t="shared" si="1856"/>
        <v>500500</v>
      </c>
      <c r="MB130" s="1016"/>
      <c r="MC130" s="898">
        <f>IF(EXACT(VLOOKUP(LV130,OFERTA_0,2,FALSE),LW130),1,0)</f>
        <v>1</v>
      </c>
      <c r="MD130" s="898">
        <f>IF(EXACT(VLOOKUP(LV130,OFERTA_0,3,FALSE),LX130),1,0)</f>
        <v>1</v>
      </c>
      <c r="ME130" s="899">
        <f>IF(EXACT(VLOOKUP(LV130,OFERTA_0,4,FALSE),LY130),1,0)</f>
        <v>1</v>
      </c>
      <c r="MF130" s="899">
        <f t="shared" si="1857"/>
        <v>1</v>
      </c>
      <c r="MG130" s="899">
        <f t="shared" si="1858"/>
        <v>1</v>
      </c>
      <c r="MH130" s="899">
        <f>PRODUCT(MC130:MG130)</f>
        <v>1</v>
      </c>
      <c r="MI130" s="966">
        <f>ROUND(MA130,0)</f>
        <v>500500</v>
      </c>
      <c r="MJ130" s="901">
        <f>MA130-MI130</f>
        <v>0</v>
      </c>
      <c r="MM130" s="958" t="s">
        <v>857</v>
      </c>
      <c r="MN130" s="1030" t="s">
        <v>495</v>
      </c>
      <c r="MO130" s="1031" t="s">
        <v>148</v>
      </c>
      <c r="MP130" s="1044">
        <v>11</v>
      </c>
      <c r="MQ130" s="1045">
        <v>32000</v>
      </c>
      <c r="MR130" s="963">
        <f t="shared" si="1859"/>
        <v>352000</v>
      </c>
      <c r="MS130" s="1016"/>
      <c r="MT130" s="898">
        <f>IF(EXACT(VLOOKUP(MM130,OFERTA_0,2,FALSE),MN130),1,0)</f>
        <v>1</v>
      </c>
      <c r="MU130" s="898">
        <f>IF(EXACT(VLOOKUP(MM130,OFERTA_0,3,FALSE),MO130),1,0)</f>
        <v>1</v>
      </c>
      <c r="MV130" s="899">
        <f>IF(EXACT(VLOOKUP(MM130,OFERTA_0,4,FALSE),MP130),1,0)</f>
        <v>1</v>
      </c>
      <c r="MW130" s="899">
        <f t="shared" si="1860"/>
        <v>1</v>
      </c>
      <c r="MX130" s="899">
        <f t="shared" si="1861"/>
        <v>1</v>
      </c>
      <c r="MY130" s="899">
        <f>PRODUCT(MT130:MX130)</f>
        <v>1</v>
      </c>
      <c r="MZ130" s="966">
        <f>ROUND(MR130,0)</f>
        <v>352000</v>
      </c>
      <c r="NA130" s="901">
        <f>MR130-MZ130</f>
        <v>0</v>
      </c>
      <c r="ND130" s="975" t="s">
        <v>857</v>
      </c>
      <c r="NE130" s="976" t="s">
        <v>495</v>
      </c>
      <c r="NF130" s="977" t="s">
        <v>148</v>
      </c>
      <c r="NG130" s="978">
        <v>11</v>
      </c>
      <c r="NH130" s="979">
        <v>32222.52</v>
      </c>
      <c r="NI130" s="980">
        <v>354448</v>
      </c>
      <c r="NJ130" s="1016"/>
      <c r="NK130" s="898">
        <f>IF(EXACT(VLOOKUP(ND130,OFERTA_0,2,FALSE),NE130),1,0)</f>
        <v>1</v>
      </c>
      <c r="NL130" s="898">
        <f>IF(EXACT(VLOOKUP(ND130,OFERTA_0,3,FALSE),NF130),1,0)</f>
        <v>1</v>
      </c>
      <c r="NM130" s="899">
        <f>IF(EXACT(VLOOKUP(ND130,OFERTA_0,4,FALSE),NG130),1,0)</f>
        <v>1</v>
      </c>
      <c r="NN130" s="899">
        <f t="shared" si="1862"/>
        <v>1</v>
      </c>
      <c r="NO130" s="899">
        <f t="shared" si="1863"/>
        <v>1</v>
      </c>
      <c r="NP130" s="899">
        <f>PRODUCT(NK130:NO130)</f>
        <v>1</v>
      </c>
      <c r="NQ130" s="966">
        <f>ROUND(NI130,0)</f>
        <v>354448</v>
      </c>
      <c r="NR130" s="901">
        <f>NI130-NQ130</f>
        <v>0</v>
      </c>
      <c r="NU130" s="981" t="s">
        <v>857</v>
      </c>
      <c r="NV130" s="982" t="s">
        <v>495</v>
      </c>
      <c r="NW130" s="983" t="s">
        <v>148</v>
      </c>
      <c r="NX130" s="984">
        <v>11</v>
      </c>
      <c r="NY130" s="1050">
        <v>32548</v>
      </c>
      <c r="NZ130" s="986">
        <f t="shared" si="1864"/>
        <v>358028</v>
      </c>
      <c r="OA130" s="1016"/>
      <c r="OB130" s="898">
        <f>IF(EXACT(VLOOKUP(NU130,OFERTA_0,2,FALSE),NV130),1,0)</f>
        <v>1</v>
      </c>
      <c r="OC130" s="898">
        <f>IF(EXACT(VLOOKUP(NU130,OFERTA_0,3,FALSE),NW130),1,0)</f>
        <v>1</v>
      </c>
      <c r="OD130" s="899">
        <f>IF(EXACT(VLOOKUP(NU130,OFERTA_0,4,FALSE),NX130),1,0)</f>
        <v>1</v>
      </c>
      <c r="OE130" s="899">
        <f t="shared" si="1865"/>
        <v>1</v>
      </c>
      <c r="OF130" s="899">
        <f t="shared" si="1866"/>
        <v>1</v>
      </c>
      <c r="OG130" s="899">
        <f>PRODUCT(OB130:OF130)</f>
        <v>1</v>
      </c>
      <c r="OH130" s="966">
        <f>ROUND(NZ130,0)</f>
        <v>358028</v>
      </c>
      <c r="OI130" s="901">
        <f>NZ130-OH130</f>
        <v>0</v>
      </c>
      <c r="OL130" s="958" t="s">
        <v>857</v>
      </c>
      <c r="OM130" s="1030" t="s">
        <v>495</v>
      </c>
      <c r="ON130" s="1031" t="s">
        <v>148</v>
      </c>
      <c r="OO130" s="1044">
        <v>11</v>
      </c>
      <c r="OP130" s="1045">
        <v>49321</v>
      </c>
      <c r="OQ130" s="963">
        <f t="shared" si="1867"/>
        <v>542531</v>
      </c>
      <c r="OR130" s="1016"/>
      <c r="OS130" s="898">
        <f>IF(EXACT(VLOOKUP(OL130,OFERTA_0,2,FALSE),OM130),1,0)</f>
        <v>1</v>
      </c>
      <c r="OT130" s="898">
        <f>IF(EXACT(VLOOKUP(OL130,OFERTA_0,3,FALSE),ON130),1,0)</f>
        <v>1</v>
      </c>
      <c r="OU130" s="899">
        <f>IF(EXACT(VLOOKUP(OL130,OFERTA_0,4,FALSE),OO130),1,0)</f>
        <v>1</v>
      </c>
      <c r="OV130" s="899">
        <f t="shared" si="1868"/>
        <v>1</v>
      </c>
      <c r="OW130" s="899">
        <f t="shared" si="1869"/>
        <v>1</v>
      </c>
      <c r="OX130" s="899">
        <f>PRODUCT(OS130:OW130)</f>
        <v>1</v>
      </c>
      <c r="OY130" s="966">
        <f>ROUND(OQ130,0)</f>
        <v>542531</v>
      </c>
      <c r="OZ130" s="901">
        <f>OQ130-OY130</f>
        <v>0</v>
      </c>
      <c r="PC130" s="958" t="s">
        <v>857</v>
      </c>
      <c r="PD130" s="1030" t="s">
        <v>495</v>
      </c>
      <c r="PE130" s="1031" t="s">
        <v>148</v>
      </c>
      <c r="PF130" s="1044">
        <v>11</v>
      </c>
      <c r="PG130" s="1059">
        <v>105625</v>
      </c>
      <c r="PH130" s="988">
        <v>1161875</v>
      </c>
      <c r="PI130" s="1024"/>
      <c r="PJ130" s="898">
        <f>IF(EXACT(VLOOKUP(PC130,OFERTA_0,2,FALSE),PD130),1,0)</f>
        <v>1</v>
      </c>
      <c r="PK130" s="898">
        <f>IF(EXACT(VLOOKUP(PC130,OFERTA_0,3,FALSE),PE130),1,0)</f>
        <v>1</v>
      </c>
      <c r="PL130" s="899">
        <f>IF(EXACT(VLOOKUP(PC130,OFERTA_0,4,FALSE),PF130),1,0)</f>
        <v>1</v>
      </c>
      <c r="PM130" s="899">
        <f t="shared" si="1870"/>
        <v>1</v>
      </c>
      <c r="PN130" s="899">
        <f t="shared" si="1871"/>
        <v>1</v>
      </c>
      <c r="PO130" s="899">
        <f>PRODUCT(PJ130:PN130)</f>
        <v>1</v>
      </c>
      <c r="PP130" s="966">
        <f>ROUND(PH130,0)</f>
        <v>1161875</v>
      </c>
      <c r="PQ130" s="901">
        <f>PH130-PP130</f>
        <v>0</v>
      </c>
      <c r="PT130" s="958" t="s">
        <v>857</v>
      </c>
      <c r="PU130" s="1030" t="s">
        <v>495</v>
      </c>
      <c r="PV130" s="1031" t="s">
        <v>148</v>
      </c>
      <c r="PW130" s="1044">
        <v>11</v>
      </c>
      <c r="PX130" s="1045">
        <v>54530</v>
      </c>
      <c r="PY130" s="963">
        <f t="shared" si="1872"/>
        <v>599830</v>
      </c>
      <c r="PZ130" s="1016"/>
      <c r="QA130" s="898">
        <f>IF(EXACT(VLOOKUP(PT130,OFERTA_0,2,FALSE),PU130),1,0)</f>
        <v>1</v>
      </c>
      <c r="QB130" s="898">
        <f>IF(EXACT(VLOOKUP(PT130,OFERTA_0,3,FALSE),PV130),1,0)</f>
        <v>1</v>
      </c>
      <c r="QC130" s="899">
        <f>IF(EXACT(VLOOKUP(PT130,OFERTA_0,4,FALSE),PW130),1,0)</f>
        <v>1</v>
      </c>
      <c r="QD130" s="899">
        <f t="shared" si="1873"/>
        <v>1</v>
      </c>
      <c r="QE130" s="899">
        <f t="shared" si="1874"/>
        <v>1</v>
      </c>
      <c r="QF130" s="899">
        <f>PRODUCT(QA130:QE130)</f>
        <v>1</v>
      </c>
      <c r="QG130" s="966">
        <f>ROUND(PY130,0)</f>
        <v>599830</v>
      </c>
      <c r="QH130" s="901">
        <f>PY130-QG130</f>
        <v>0</v>
      </c>
      <c r="QK130" s="958" t="s">
        <v>857</v>
      </c>
      <c r="QL130" s="1030" t="s">
        <v>495</v>
      </c>
      <c r="QM130" s="1031" t="s">
        <v>148</v>
      </c>
      <c r="QN130" s="1044">
        <v>11</v>
      </c>
      <c r="QO130" s="1049">
        <v>25049.624999999996</v>
      </c>
      <c r="QP130" s="974">
        <f t="shared" si="1875"/>
        <v>275546</v>
      </c>
      <c r="QQ130" s="1016"/>
      <c r="QR130" s="898">
        <f>IF(EXACT(VLOOKUP(QK130,OFERTA_0,2,FALSE),QL130),1,0)</f>
        <v>1</v>
      </c>
      <c r="QS130" s="898">
        <f>IF(EXACT(VLOOKUP(QK130,OFERTA_0,3,FALSE),QM130),1,0)</f>
        <v>1</v>
      </c>
      <c r="QT130" s="899">
        <f>IF(EXACT(VLOOKUP(QK130,OFERTA_0,4,FALSE),QN130),1,0)</f>
        <v>1</v>
      </c>
      <c r="QU130" s="899">
        <f t="shared" si="1876"/>
        <v>1</v>
      </c>
      <c r="QV130" s="899">
        <f t="shared" si="1877"/>
        <v>1</v>
      </c>
      <c r="QW130" s="899">
        <f>PRODUCT(QR130:QV130)</f>
        <v>1</v>
      </c>
      <c r="QX130" s="966">
        <f>ROUND(QP130,0)</f>
        <v>275546</v>
      </c>
      <c r="QY130" s="901">
        <f>QP130-QX130</f>
        <v>0</v>
      </c>
      <c r="RB130" s="405"/>
      <c r="RC130" s="406"/>
      <c r="RD130" s="407"/>
      <c r="RE130" s="408"/>
      <c r="RF130" s="409"/>
      <c r="RG130" s="410"/>
      <c r="RH130" s="410"/>
      <c r="RI130" s="898"/>
      <c r="RJ130" s="898"/>
      <c r="RK130" s="934"/>
      <c r="RL130" s="934"/>
      <c r="RM130" s="934"/>
      <c r="RN130" s="934"/>
      <c r="RO130" s="935"/>
      <c r="RP130" s="936"/>
      <c r="RS130" s="405"/>
      <c r="RT130" s="406"/>
      <c r="RU130" s="407"/>
      <c r="RV130" s="408"/>
      <c r="RW130" s="409"/>
      <c r="RX130" s="410"/>
      <c r="RY130" s="410"/>
      <c r="RZ130" s="898"/>
      <c r="SA130" s="898"/>
      <c r="SB130" s="934"/>
      <c r="SC130" s="934"/>
      <c r="SD130" s="934"/>
      <c r="SE130" s="934"/>
      <c r="SF130" s="935"/>
      <c r="SG130" s="936"/>
      <c r="SJ130" s="405"/>
      <c r="SK130" s="406"/>
      <c r="SL130" s="407"/>
      <c r="SM130" s="408"/>
      <c r="SN130" s="409"/>
      <c r="SO130" s="410"/>
      <c r="SP130" s="410"/>
      <c r="SQ130" s="898"/>
      <c r="SR130" s="898"/>
      <c r="SS130" s="934"/>
      <c r="ST130" s="934"/>
      <c r="SU130" s="934"/>
      <c r="SV130" s="934"/>
      <c r="SW130" s="935"/>
      <c r="SX130" s="936"/>
    </row>
    <row r="131" spans="2:518" ht="61.5" thickTop="1" thickBot="1">
      <c r="B131" s="1120" t="s">
        <v>858</v>
      </c>
      <c r="C131" s="1067" t="s">
        <v>289</v>
      </c>
      <c r="D131" s="1068" t="s">
        <v>148</v>
      </c>
      <c r="E131" s="1069">
        <f>91+82</f>
        <v>173</v>
      </c>
      <c r="F131" s="1033"/>
      <c r="G131" s="963">
        <f>ROUND(E131*F131,0)</f>
        <v>0</v>
      </c>
      <c r="H131" s="1016"/>
      <c r="K131" s="1120" t="s">
        <v>858</v>
      </c>
      <c r="L131" s="1067" t="s">
        <v>289</v>
      </c>
      <c r="M131" s="1068" t="s">
        <v>148</v>
      </c>
      <c r="N131" s="1069">
        <f>91+82</f>
        <v>173</v>
      </c>
      <c r="O131" s="1070">
        <v>35117</v>
      </c>
      <c r="P131" s="963">
        <f t="shared" si="1800"/>
        <v>6075241</v>
      </c>
      <c r="Q131" s="1016"/>
      <c r="R131" s="898">
        <f>IF(EXACT(VLOOKUP(K131,OFERTA_0,2,FALSE),L131),1,0)</f>
        <v>1</v>
      </c>
      <c r="S131" s="898">
        <f>IF(EXACT(VLOOKUP(K131,OFERTA_0,3,FALSE),M131),1,0)</f>
        <v>1</v>
      </c>
      <c r="T131" s="899">
        <f>IF(EXACT(VLOOKUP(K131,OFERTA_0,4,FALSE),N131),1,0)</f>
        <v>1</v>
      </c>
      <c r="U131" s="899">
        <f t="shared" si="1801"/>
        <v>1</v>
      </c>
      <c r="V131" s="899">
        <f t="shared" si="1801"/>
        <v>1</v>
      </c>
      <c r="W131" s="899">
        <f>PRODUCT(R131:V131)</f>
        <v>1</v>
      </c>
      <c r="X131" s="966">
        <f>ROUND(P131,0)</f>
        <v>6075241</v>
      </c>
      <c r="Y131" s="901">
        <f>P131-X131</f>
        <v>0</v>
      </c>
      <c r="Z131" s="872"/>
      <c r="AA131" s="872"/>
      <c r="AB131" s="1120" t="s">
        <v>858</v>
      </c>
      <c r="AC131" s="1067" t="s">
        <v>289</v>
      </c>
      <c r="AD131" s="1068" t="s">
        <v>148</v>
      </c>
      <c r="AE131" s="1069">
        <f>91+82</f>
        <v>173</v>
      </c>
      <c r="AF131" s="1033">
        <v>28000</v>
      </c>
      <c r="AG131" s="963">
        <f t="shared" si="1802"/>
        <v>4844000</v>
      </c>
      <c r="AH131" s="1016"/>
      <c r="AI131" s="898">
        <f>IF(EXACT(VLOOKUP(AB131,OFERTA_0,2,FALSE),AC131),1,0)</f>
        <v>1</v>
      </c>
      <c r="AJ131" s="898">
        <f>IF(EXACT(VLOOKUP(AB131,OFERTA_0,3,FALSE),AD131),1,0)</f>
        <v>1</v>
      </c>
      <c r="AK131" s="899">
        <f>IF(EXACT(VLOOKUP(AB131,OFERTA_0,4,FALSE),AE131),1,0)</f>
        <v>1</v>
      </c>
      <c r="AL131" s="899">
        <f t="shared" si="1803"/>
        <v>1</v>
      </c>
      <c r="AM131" s="899">
        <f t="shared" si="1804"/>
        <v>1</v>
      </c>
      <c r="AN131" s="899">
        <f>PRODUCT(AI131:AM131)</f>
        <v>1</v>
      </c>
      <c r="AO131" s="966">
        <f>ROUND(AG131,0)</f>
        <v>4844000</v>
      </c>
      <c r="AP131" s="901">
        <f>AG131-AO131</f>
        <v>0</v>
      </c>
      <c r="AQ131" s="872"/>
      <c r="AR131" s="872"/>
      <c r="AS131" s="1120" t="s">
        <v>858</v>
      </c>
      <c r="AT131" s="1071" t="s">
        <v>289</v>
      </c>
      <c r="AU131" s="1068" t="s">
        <v>148</v>
      </c>
      <c r="AV131" s="1069">
        <f>91+82</f>
        <v>173</v>
      </c>
      <c r="AW131" s="1036">
        <v>25000</v>
      </c>
      <c r="AX131" s="969">
        <f t="shared" si="1805"/>
        <v>4325000</v>
      </c>
      <c r="AY131" s="1016"/>
      <c r="AZ131" s="898">
        <f>IF(EXACT(VLOOKUP(AS131,OFERTA_0,2,FALSE),AT131),1,0)</f>
        <v>1</v>
      </c>
      <c r="BA131" s="898">
        <f>IF(EXACT(VLOOKUP(AS131,OFERTA_0,3,FALSE),AU131),1,0)</f>
        <v>1</v>
      </c>
      <c r="BB131" s="899">
        <f>IF(EXACT(VLOOKUP(AS131,OFERTA_0,4,FALSE),AV131),1,0)</f>
        <v>1</v>
      </c>
      <c r="BC131" s="899">
        <f t="shared" si="1806"/>
        <v>1</v>
      </c>
      <c r="BD131" s="899">
        <f t="shared" si="1807"/>
        <v>1</v>
      </c>
      <c r="BE131" s="899">
        <f>PRODUCT(AZ131:BD131)</f>
        <v>1</v>
      </c>
      <c r="BF131" s="966">
        <f>ROUND(AX131,0)</f>
        <v>4325000</v>
      </c>
      <c r="BG131" s="901">
        <f>AX131-BF131</f>
        <v>0</v>
      </c>
      <c r="BJ131" s="1120" t="s">
        <v>858</v>
      </c>
      <c r="BK131" s="1067" t="s">
        <v>289</v>
      </c>
      <c r="BL131" s="1068" t="s">
        <v>148</v>
      </c>
      <c r="BM131" s="1069">
        <f>91+82</f>
        <v>173</v>
      </c>
      <c r="BN131" s="1033">
        <v>18750</v>
      </c>
      <c r="BO131" s="963">
        <f t="shared" si="1808"/>
        <v>3243750</v>
      </c>
      <c r="BP131" s="1016"/>
      <c r="BQ131" s="898">
        <f>IF(EXACT(VLOOKUP(BJ131,OFERTA_0,2,FALSE),BK131),1,0)</f>
        <v>1</v>
      </c>
      <c r="BR131" s="898">
        <f>IF(EXACT(VLOOKUP(BJ131,OFERTA_0,3,FALSE),BL131),1,0)</f>
        <v>1</v>
      </c>
      <c r="BS131" s="899">
        <f>IF(EXACT(VLOOKUP(BJ131,OFERTA_0,4,FALSE),BM131),1,0)</f>
        <v>1</v>
      </c>
      <c r="BT131" s="899">
        <f t="shared" si="1809"/>
        <v>1</v>
      </c>
      <c r="BU131" s="899">
        <f t="shared" si="1810"/>
        <v>1</v>
      </c>
      <c r="BV131" s="899">
        <f>PRODUCT(BQ131:BU131)</f>
        <v>1</v>
      </c>
      <c r="BW131" s="966">
        <f>ROUND(BO131,0)</f>
        <v>3243750</v>
      </c>
      <c r="BX131" s="901">
        <f>BO131-BW131</f>
        <v>0</v>
      </c>
      <c r="CA131" s="1120" t="s">
        <v>858</v>
      </c>
      <c r="CB131" s="1067" t="s">
        <v>289</v>
      </c>
      <c r="CC131" s="1068" t="s">
        <v>148</v>
      </c>
      <c r="CD131" s="1069">
        <f>91+82</f>
        <v>173</v>
      </c>
      <c r="CE131" s="1033">
        <v>34203</v>
      </c>
      <c r="CF131" s="963">
        <f t="shared" si="1811"/>
        <v>5917119</v>
      </c>
      <c r="CG131" s="1016"/>
      <c r="CH131" s="898">
        <f>IF(EXACT(VLOOKUP(CA131,OFERTA_0,2,FALSE),CB131),1,0)</f>
        <v>1</v>
      </c>
      <c r="CI131" s="898">
        <f>IF(EXACT(VLOOKUP(CA131,OFERTA_0,3,FALSE),CC131),1,0)</f>
        <v>1</v>
      </c>
      <c r="CJ131" s="899">
        <f>IF(EXACT(VLOOKUP(CA131,OFERTA_0,4,FALSE),CD131),1,0)</f>
        <v>1</v>
      </c>
      <c r="CK131" s="899">
        <f t="shared" si="1812"/>
        <v>1</v>
      </c>
      <c r="CL131" s="899">
        <f t="shared" si="1813"/>
        <v>1</v>
      </c>
      <c r="CM131" s="899">
        <f>PRODUCT(CH131:CL131)</f>
        <v>1</v>
      </c>
      <c r="CN131" s="966">
        <f>ROUND(CF131,0)</f>
        <v>5917119</v>
      </c>
      <c r="CO131" s="901">
        <f>CF131-CN131</f>
        <v>0</v>
      </c>
      <c r="CR131" s="1120" t="s">
        <v>858</v>
      </c>
      <c r="CS131" s="1067" t="s">
        <v>289</v>
      </c>
      <c r="CT131" s="1068" t="s">
        <v>148</v>
      </c>
      <c r="CU131" s="1069">
        <f>91+82</f>
        <v>173</v>
      </c>
      <c r="CV131" s="1033">
        <v>38900</v>
      </c>
      <c r="CW131" s="963">
        <f t="shared" si="1814"/>
        <v>6729700</v>
      </c>
      <c r="CX131" s="1016"/>
      <c r="CY131" s="898">
        <f>IF(EXACT(VLOOKUP(CR131,OFERTA_0,2,FALSE),CS131),1,0)</f>
        <v>1</v>
      </c>
      <c r="CZ131" s="898">
        <f>IF(EXACT(VLOOKUP(CR131,OFERTA_0,3,FALSE),CT131),1,0)</f>
        <v>1</v>
      </c>
      <c r="DA131" s="899">
        <f>IF(EXACT(VLOOKUP(CR131,OFERTA_0,4,FALSE),CU131),1,0)</f>
        <v>1</v>
      </c>
      <c r="DB131" s="899">
        <f t="shared" si="1815"/>
        <v>1</v>
      </c>
      <c r="DC131" s="899">
        <f t="shared" si="1816"/>
        <v>1</v>
      </c>
      <c r="DD131" s="899">
        <f>PRODUCT(CY131:DC131)</f>
        <v>1</v>
      </c>
      <c r="DE131" s="966">
        <f>ROUND(CW131,0)</f>
        <v>6729700</v>
      </c>
      <c r="DF131" s="901">
        <f>CW131-DE131</f>
        <v>0</v>
      </c>
      <c r="DI131" s="1120" t="s">
        <v>858</v>
      </c>
      <c r="DJ131" s="1067" t="s">
        <v>289</v>
      </c>
      <c r="DK131" s="1068" t="s">
        <v>148</v>
      </c>
      <c r="DL131" s="1069">
        <f>91+82</f>
        <v>173</v>
      </c>
      <c r="DM131" s="1033">
        <v>20864</v>
      </c>
      <c r="DN131" s="963">
        <f t="shared" si="1817"/>
        <v>3609472</v>
      </c>
      <c r="DO131" s="1016"/>
      <c r="DP131" s="898">
        <f>IF(EXACT(VLOOKUP(DI131,OFERTA_0,2,FALSE),DJ131),1,0)</f>
        <v>1</v>
      </c>
      <c r="DQ131" s="898">
        <f>IF(EXACT(VLOOKUP(DI131,OFERTA_0,3,FALSE),DK131),1,0)</f>
        <v>1</v>
      </c>
      <c r="DR131" s="899">
        <f>IF(EXACT(VLOOKUP(DI131,OFERTA_0,4,FALSE),DL131),1,0)</f>
        <v>1</v>
      </c>
      <c r="DS131" s="899">
        <f t="shared" si="1818"/>
        <v>1</v>
      </c>
      <c r="DT131" s="899">
        <f t="shared" si="1819"/>
        <v>1</v>
      </c>
      <c r="DU131" s="899">
        <f>PRODUCT(DP131:DT131)</f>
        <v>1</v>
      </c>
      <c r="DV131" s="966">
        <f>ROUND(DN131,0)</f>
        <v>3609472</v>
      </c>
      <c r="DW131" s="901">
        <f>DN131-DV131</f>
        <v>0</v>
      </c>
      <c r="DZ131" s="1120" t="s">
        <v>858</v>
      </c>
      <c r="EA131" s="1067" t="s">
        <v>289</v>
      </c>
      <c r="EB131" s="1068" t="s">
        <v>148</v>
      </c>
      <c r="EC131" s="1069">
        <f>91+82</f>
        <v>173</v>
      </c>
      <c r="ED131" s="1033">
        <v>45870</v>
      </c>
      <c r="EE131" s="963">
        <f t="shared" si="1820"/>
        <v>7935510</v>
      </c>
      <c r="EF131" s="1016"/>
      <c r="EG131" s="898">
        <f>IF(EXACT(VLOOKUP(DZ131,OFERTA_0,2,FALSE),EA131),1,0)</f>
        <v>1</v>
      </c>
      <c r="EH131" s="898">
        <f>IF(EXACT(VLOOKUP(DZ131,OFERTA_0,3,FALSE),EB131),1,0)</f>
        <v>1</v>
      </c>
      <c r="EI131" s="899">
        <f>IF(EXACT(VLOOKUP(DZ131,OFERTA_0,4,FALSE),EC131),1,0)</f>
        <v>1</v>
      </c>
      <c r="EJ131" s="899">
        <f t="shared" si="1821"/>
        <v>1</v>
      </c>
      <c r="EK131" s="899">
        <f t="shared" si="1822"/>
        <v>1</v>
      </c>
      <c r="EL131" s="899">
        <f>PRODUCT(EG131:EK131)</f>
        <v>1</v>
      </c>
      <c r="EM131" s="966">
        <f>ROUND(EE131,0)</f>
        <v>7935510</v>
      </c>
      <c r="EN131" s="901">
        <f>EE131-EM131</f>
        <v>0</v>
      </c>
      <c r="EQ131" s="1120" t="s">
        <v>858</v>
      </c>
      <c r="ER131" s="1067" t="s">
        <v>289</v>
      </c>
      <c r="ES131" s="1068" t="s">
        <v>148</v>
      </c>
      <c r="ET131" s="1069">
        <f>91+82</f>
        <v>173</v>
      </c>
      <c r="EU131" s="1033">
        <v>34350</v>
      </c>
      <c r="EV131" s="963">
        <f t="shared" si="1823"/>
        <v>5942550</v>
      </c>
      <c r="EW131" s="1016"/>
      <c r="EX131" s="898">
        <f>IF(EXACT(VLOOKUP(EQ131,OFERTA_0,2,FALSE),ER131),1,0)</f>
        <v>1</v>
      </c>
      <c r="EY131" s="898">
        <f>IF(EXACT(VLOOKUP(EQ131,OFERTA_0,3,FALSE),ES131),1,0)</f>
        <v>1</v>
      </c>
      <c r="EZ131" s="899">
        <f>IF(EXACT(VLOOKUP(EQ131,OFERTA_0,4,FALSE),ET131),1,0)</f>
        <v>1</v>
      </c>
      <c r="FA131" s="899">
        <f t="shared" si="1824"/>
        <v>1</v>
      </c>
      <c r="FB131" s="899">
        <f t="shared" si="1825"/>
        <v>1</v>
      </c>
      <c r="FC131" s="899">
        <f>PRODUCT(EX131:FB131)</f>
        <v>1</v>
      </c>
      <c r="FD131" s="966">
        <f>ROUND(EV131,0)</f>
        <v>5942550</v>
      </c>
      <c r="FE131" s="901">
        <f>EV131-FD131</f>
        <v>0</v>
      </c>
      <c r="FH131" s="1120"/>
      <c r="FI131" s="1067"/>
      <c r="FJ131" s="1068"/>
      <c r="FK131" s="1069"/>
      <c r="FL131" s="1033"/>
      <c r="FM131" s="963">
        <f t="shared" si="1826"/>
        <v>0</v>
      </c>
      <c r="FN131" s="1016"/>
      <c r="FO131" s="898" t="e">
        <f>IF(EXACT(VLOOKUP(FH131,OFERTA_0,2,FALSE),FI131),1,0)</f>
        <v>#N/A</v>
      </c>
      <c r="FP131" s="898" t="e">
        <f>IF(EXACT(VLOOKUP(FH131,OFERTA_0,3,FALSE),FJ131),1,0)</f>
        <v>#N/A</v>
      </c>
      <c r="FQ131" s="899" t="e">
        <f>IF(EXACT(VLOOKUP(FH131,OFERTA_0,4,FALSE),FK131),1,0)</f>
        <v>#N/A</v>
      </c>
      <c r="FR131" s="899">
        <f t="shared" si="1827"/>
        <v>0</v>
      </c>
      <c r="FS131" s="899">
        <f t="shared" si="1828"/>
        <v>0</v>
      </c>
      <c r="FT131" s="899" t="e">
        <f>PRODUCT(FO131:FS131)</f>
        <v>#N/A</v>
      </c>
      <c r="FU131" s="966">
        <f>ROUND(FM131,0)</f>
        <v>0</v>
      </c>
      <c r="FV131" s="901">
        <f>FM131-FU131</f>
        <v>0</v>
      </c>
      <c r="FY131" s="1120" t="s">
        <v>858</v>
      </c>
      <c r="FZ131" s="1067" t="s">
        <v>289</v>
      </c>
      <c r="GA131" s="1068" t="s">
        <v>148</v>
      </c>
      <c r="GB131" s="1069">
        <f>91+82</f>
        <v>173</v>
      </c>
      <c r="GC131" s="1070">
        <v>34200</v>
      </c>
      <c r="GD131" s="963">
        <f t="shared" si="1829"/>
        <v>5916600</v>
      </c>
      <c r="GE131" s="1016"/>
      <c r="GF131" s="898">
        <f>IF(EXACT(VLOOKUP(FY131,OFERTA_0,2,FALSE),FZ131),1,0)</f>
        <v>1</v>
      </c>
      <c r="GG131" s="898">
        <f>IF(EXACT(VLOOKUP(FY131,OFERTA_0,3,FALSE),GA131),1,0)</f>
        <v>1</v>
      </c>
      <c r="GH131" s="899">
        <f>IF(EXACT(VLOOKUP(FY131,OFERTA_0,4,FALSE),GB131),1,0)</f>
        <v>1</v>
      </c>
      <c r="GI131" s="899">
        <f t="shared" si="1830"/>
        <v>1</v>
      </c>
      <c r="GJ131" s="899">
        <f t="shared" si="1831"/>
        <v>1</v>
      </c>
      <c r="GK131" s="899">
        <f>PRODUCT(GF131:GJ131)</f>
        <v>1</v>
      </c>
      <c r="GL131" s="966">
        <f>ROUND(GD131,0)</f>
        <v>5916600</v>
      </c>
      <c r="GM131" s="901">
        <f>GD131-GL131</f>
        <v>0</v>
      </c>
      <c r="GP131" s="1120" t="s">
        <v>858</v>
      </c>
      <c r="GQ131" s="1067" t="s">
        <v>289</v>
      </c>
      <c r="GR131" s="1068" t="s">
        <v>148</v>
      </c>
      <c r="GS131" s="1069">
        <f>91+82</f>
        <v>173</v>
      </c>
      <c r="GT131" s="1033">
        <v>34400</v>
      </c>
      <c r="GU131" s="963">
        <f t="shared" si="1832"/>
        <v>5951200</v>
      </c>
      <c r="GV131" s="1016"/>
      <c r="GW131" s="898">
        <f>IF(EXACT(VLOOKUP(GP131,OFERTA_0,2,FALSE),GQ131),1,0)</f>
        <v>1</v>
      </c>
      <c r="GX131" s="898">
        <f>IF(EXACT(VLOOKUP(GP131,OFERTA_0,3,FALSE),GR131),1,0)</f>
        <v>1</v>
      </c>
      <c r="GY131" s="899">
        <f>IF(EXACT(VLOOKUP(GP131,OFERTA_0,4,FALSE),GS131),1,0)</f>
        <v>1</v>
      </c>
      <c r="GZ131" s="899">
        <f t="shared" si="1833"/>
        <v>1</v>
      </c>
      <c r="HA131" s="899">
        <f t="shared" si="1834"/>
        <v>1</v>
      </c>
      <c r="HB131" s="899">
        <f>PRODUCT(GW131:HA131)</f>
        <v>1</v>
      </c>
      <c r="HC131" s="966">
        <f>ROUND(GU131,0)</f>
        <v>5951200</v>
      </c>
      <c r="HD131" s="901">
        <f>GU131-HC131</f>
        <v>0</v>
      </c>
      <c r="HG131" s="1120" t="s">
        <v>858</v>
      </c>
      <c r="HH131" s="1067" t="s">
        <v>289</v>
      </c>
      <c r="HI131" s="1068" t="s">
        <v>148</v>
      </c>
      <c r="HJ131" s="1069">
        <f>91+82</f>
        <v>173</v>
      </c>
      <c r="HK131" s="1033">
        <v>31120</v>
      </c>
      <c r="HL131" s="963">
        <f t="shared" si="1835"/>
        <v>5383760</v>
      </c>
      <c r="HM131" s="1016"/>
      <c r="HN131" s="898">
        <f>IF(EXACT(VLOOKUP(HG131,OFERTA_0,2,FALSE),HH131),1,0)</f>
        <v>1</v>
      </c>
      <c r="HO131" s="898">
        <f>IF(EXACT(VLOOKUP(HG131,OFERTA_0,3,FALSE),HI131),1,0)</f>
        <v>1</v>
      </c>
      <c r="HP131" s="899">
        <f>IF(EXACT(VLOOKUP(HG131,OFERTA_0,4,FALSE),HJ131),1,0)</f>
        <v>1</v>
      </c>
      <c r="HQ131" s="899">
        <f t="shared" si="1836"/>
        <v>1</v>
      </c>
      <c r="HR131" s="899">
        <f t="shared" si="1837"/>
        <v>1</v>
      </c>
      <c r="HS131" s="899">
        <f>PRODUCT(HN131:HR131)</f>
        <v>1</v>
      </c>
      <c r="HT131" s="966">
        <f>ROUND(HL131,0)</f>
        <v>5383760</v>
      </c>
      <c r="HU131" s="901">
        <f>HL131-HT131</f>
        <v>0</v>
      </c>
      <c r="HX131" s="1120" t="s">
        <v>858</v>
      </c>
      <c r="HY131" s="1067" t="s">
        <v>289</v>
      </c>
      <c r="HZ131" s="1068" t="s">
        <v>148</v>
      </c>
      <c r="IA131" s="1069">
        <f>91+82</f>
        <v>173</v>
      </c>
      <c r="IB131" s="1037">
        <v>27706</v>
      </c>
      <c r="IC131" s="972">
        <f t="shared" si="1838"/>
        <v>4793138</v>
      </c>
      <c r="ID131" s="1016"/>
      <c r="IE131" s="898">
        <f>IF(EXACT(VLOOKUP(HX131,OFERTA_0,2,FALSE),HY131),1,0)</f>
        <v>1</v>
      </c>
      <c r="IF131" s="898">
        <f>IF(EXACT(VLOOKUP(HX131,OFERTA_0,3,FALSE),HZ131),1,0)</f>
        <v>1</v>
      </c>
      <c r="IG131" s="899">
        <f>IF(EXACT(VLOOKUP(HX131,OFERTA_0,4,FALSE),IA131),1,0)</f>
        <v>1</v>
      </c>
      <c r="IH131" s="899">
        <f t="shared" si="1839"/>
        <v>1</v>
      </c>
      <c r="II131" s="899">
        <f t="shared" si="1840"/>
        <v>1</v>
      </c>
      <c r="IJ131" s="899">
        <f>PRODUCT(IE131:II131)</f>
        <v>1</v>
      </c>
      <c r="IK131" s="966">
        <f>ROUND(IC131,0)</f>
        <v>4793138</v>
      </c>
      <c r="IL131" s="901">
        <f>IC131-IK131</f>
        <v>0</v>
      </c>
      <c r="IO131" s="1120" t="s">
        <v>858</v>
      </c>
      <c r="IP131" s="1067" t="s">
        <v>289</v>
      </c>
      <c r="IQ131" s="1068" t="s">
        <v>148</v>
      </c>
      <c r="IR131" s="1069">
        <f>91+82</f>
        <v>173</v>
      </c>
      <c r="IS131" s="1033">
        <v>20339</v>
      </c>
      <c r="IT131" s="963">
        <f t="shared" si="1841"/>
        <v>3518647</v>
      </c>
      <c r="IU131" s="1016"/>
      <c r="IV131" s="898">
        <f>IF(EXACT(VLOOKUP(IO131,OFERTA_0,2,FALSE),IP131),1,0)</f>
        <v>1</v>
      </c>
      <c r="IW131" s="898">
        <f>IF(EXACT(VLOOKUP(IO131,OFERTA_0,3,FALSE),IQ131),1,0)</f>
        <v>1</v>
      </c>
      <c r="IX131" s="899">
        <f>IF(EXACT(VLOOKUP(IO131,OFERTA_0,4,FALSE),IR131),1,0)</f>
        <v>1</v>
      </c>
      <c r="IY131" s="899">
        <f t="shared" si="1842"/>
        <v>1</v>
      </c>
      <c r="IZ131" s="899">
        <f t="shared" si="1843"/>
        <v>1</v>
      </c>
      <c r="JA131" s="899">
        <f>PRODUCT(IV131:IZ131)</f>
        <v>1</v>
      </c>
      <c r="JB131" s="966">
        <f>ROUND(IT131,0)</f>
        <v>3518647</v>
      </c>
      <c r="JC131" s="901">
        <f>IT131-JB131</f>
        <v>0</v>
      </c>
      <c r="JF131" s="1120" t="s">
        <v>858</v>
      </c>
      <c r="JG131" s="1067" t="s">
        <v>289</v>
      </c>
      <c r="JH131" s="1068" t="s">
        <v>148</v>
      </c>
      <c r="JI131" s="1069">
        <f>91+82</f>
        <v>173</v>
      </c>
      <c r="JJ131" s="1033">
        <v>31000</v>
      </c>
      <c r="JK131" s="963">
        <f t="shared" si="1844"/>
        <v>5363000</v>
      </c>
      <c r="JL131" s="1016"/>
      <c r="JM131" s="898">
        <f>IF(EXACT(VLOOKUP(JF131,OFERTA_0,2,FALSE),JG131),1,0)</f>
        <v>1</v>
      </c>
      <c r="JN131" s="898">
        <f>IF(EXACT(VLOOKUP(JF131,OFERTA_0,3,FALSE),JH131),1,0)</f>
        <v>1</v>
      </c>
      <c r="JO131" s="899">
        <f>IF(EXACT(VLOOKUP(JF131,OFERTA_0,4,FALSE),JI131),1,0)</f>
        <v>1</v>
      </c>
      <c r="JP131" s="899">
        <f t="shared" si="1845"/>
        <v>1</v>
      </c>
      <c r="JQ131" s="899">
        <f t="shared" si="1846"/>
        <v>1</v>
      </c>
      <c r="JR131" s="899">
        <f>PRODUCT(JM131:JQ131)</f>
        <v>1</v>
      </c>
      <c r="JS131" s="966">
        <f>ROUND(JK131,0)</f>
        <v>5363000</v>
      </c>
      <c r="JT131" s="901">
        <f>JK131-JS131</f>
        <v>0</v>
      </c>
      <c r="JW131" s="1120" t="s">
        <v>858</v>
      </c>
      <c r="JX131" s="1067" t="s">
        <v>289</v>
      </c>
      <c r="JY131" s="1068" t="s">
        <v>148</v>
      </c>
      <c r="JZ131" s="1069">
        <f>91+82</f>
        <v>173</v>
      </c>
      <c r="KA131" s="1033">
        <v>52943.712150000007</v>
      </c>
      <c r="KB131" s="963">
        <f t="shared" si="1847"/>
        <v>9159262</v>
      </c>
      <c r="KC131" s="1016"/>
      <c r="KD131" s="898">
        <f>IF(EXACT(VLOOKUP(JW131,OFERTA_0,2,FALSE),JX131),1,0)</f>
        <v>1</v>
      </c>
      <c r="KE131" s="898">
        <f>IF(EXACT(VLOOKUP(JW131,OFERTA_0,3,FALSE),JY131),1,0)</f>
        <v>1</v>
      </c>
      <c r="KF131" s="899">
        <f>IF(EXACT(VLOOKUP(JW131,OFERTA_0,4,FALSE),JZ131),1,0)</f>
        <v>1</v>
      </c>
      <c r="KG131" s="899">
        <f t="shared" si="1848"/>
        <v>1</v>
      </c>
      <c r="KH131" s="899">
        <f t="shared" si="1849"/>
        <v>1</v>
      </c>
      <c r="KI131" s="899">
        <f>PRODUCT(KD131:KH131)</f>
        <v>1</v>
      </c>
      <c r="KJ131" s="966">
        <f>ROUND(KB131,0)</f>
        <v>9159262</v>
      </c>
      <c r="KK131" s="901">
        <f>KB131-KJ131</f>
        <v>0</v>
      </c>
      <c r="KN131" s="1120" t="s">
        <v>858</v>
      </c>
      <c r="KO131" s="1067" t="s">
        <v>289</v>
      </c>
      <c r="KP131" s="1068" t="s">
        <v>148</v>
      </c>
      <c r="KQ131" s="1069">
        <f>91+82</f>
        <v>173</v>
      </c>
      <c r="KR131" s="1033">
        <v>27500</v>
      </c>
      <c r="KS131" s="963">
        <f t="shared" si="1850"/>
        <v>4757500</v>
      </c>
      <c r="KT131" s="1016"/>
      <c r="KU131" s="898">
        <f>IF(EXACT(VLOOKUP(KN131,OFERTA_0,2,FALSE),KO131),1,0)</f>
        <v>1</v>
      </c>
      <c r="KV131" s="898">
        <f>IF(EXACT(VLOOKUP(KN131,OFERTA_0,3,FALSE),KP131),1,0)</f>
        <v>1</v>
      </c>
      <c r="KW131" s="899">
        <f>IF(EXACT(VLOOKUP(KN131,OFERTA_0,4,FALSE),KQ131),1,0)</f>
        <v>1</v>
      </c>
      <c r="KX131" s="899">
        <f t="shared" si="1851"/>
        <v>1</v>
      </c>
      <c r="KY131" s="899">
        <f t="shared" si="1852"/>
        <v>1</v>
      </c>
      <c r="KZ131" s="899">
        <f>PRODUCT(KU131:KY131)</f>
        <v>1</v>
      </c>
      <c r="LA131" s="966">
        <f>ROUND(KS131,0)</f>
        <v>4757500</v>
      </c>
      <c r="LB131" s="901">
        <f>KS131-LA131</f>
        <v>0</v>
      </c>
      <c r="LE131" s="1120" t="s">
        <v>858</v>
      </c>
      <c r="LF131" s="1067" t="s">
        <v>289</v>
      </c>
      <c r="LG131" s="1068" t="s">
        <v>148</v>
      </c>
      <c r="LH131" s="1069">
        <f>91+82</f>
        <v>173</v>
      </c>
      <c r="LI131" s="1038">
        <v>24925</v>
      </c>
      <c r="LJ131" s="974">
        <f t="shared" si="1853"/>
        <v>4312025</v>
      </c>
      <c r="LK131" s="1016"/>
      <c r="LL131" s="898">
        <f>IF(EXACT(VLOOKUP(LE131,OFERTA_0,2,FALSE),LF131),1,0)</f>
        <v>1</v>
      </c>
      <c r="LM131" s="898">
        <f>IF(EXACT(VLOOKUP(LE131,OFERTA_0,3,FALSE),LG131),1,0)</f>
        <v>1</v>
      </c>
      <c r="LN131" s="899">
        <f>IF(EXACT(VLOOKUP(LE131,OFERTA_0,4,FALSE),LH131),1,0)</f>
        <v>1</v>
      </c>
      <c r="LO131" s="899">
        <f t="shared" si="1854"/>
        <v>1</v>
      </c>
      <c r="LP131" s="899">
        <f t="shared" si="1855"/>
        <v>1</v>
      </c>
      <c r="LQ131" s="899">
        <f>PRODUCT(LL131:LP131)</f>
        <v>1</v>
      </c>
      <c r="LR131" s="966">
        <f>ROUND(LJ131,0)</f>
        <v>4312025</v>
      </c>
      <c r="LS131" s="901">
        <f>LJ131-LR131</f>
        <v>0</v>
      </c>
      <c r="LV131" s="1120" t="s">
        <v>858</v>
      </c>
      <c r="LW131" s="1067" t="s">
        <v>289</v>
      </c>
      <c r="LX131" s="1068" t="s">
        <v>148</v>
      </c>
      <c r="LY131" s="1069">
        <f>91+82</f>
        <v>173</v>
      </c>
      <c r="LZ131" s="1033">
        <v>32500</v>
      </c>
      <c r="MA131" s="963">
        <f t="shared" si="1856"/>
        <v>5622500</v>
      </c>
      <c r="MB131" s="1016"/>
      <c r="MC131" s="898">
        <f>IF(EXACT(VLOOKUP(LV131,OFERTA_0,2,FALSE),LW131),1,0)</f>
        <v>1</v>
      </c>
      <c r="MD131" s="898">
        <f>IF(EXACT(VLOOKUP(LV131,OFERTA_0,3,FALSE),LX131),1,0)</f>
        <v>1</v>
      </c>
      <c r="ME131" s="899">
        <f>IF(EXACT(VLOOKUP(LV131,OFERTA_0,4,FALSE),LY131),1,0)</f>
        <v>1</v>
      </c>
      <c r="MF131" s="899">
        <f t="shared" si="1857"/>
        <v>1</v>
      </c>
      <c r="MG131" s="899">
        <f t="shared" si="1858"/>
        <v>1</v>
      </c>
      <c r="MH131" s="899">
        <f>PRODUCT(MC131:MG131)</f>
        <v>1</v>
      </c>
      <c r="MI131" s="966">
        <f>ROUND(MA131,0)</f>
        <v>5622500</v>
      </c>
      <c r="MJ131" s="901">
        <f>MA131-MI131</f>
        <v>0</v>
      </c>
      <c r="MM131" s="1120" t="s">
        <v>858</v>
      </c>
      <c r="MN131" s="1067" t="s">
        <v>289</v>
      </c>
      <c r="MO131" s="1068" t="s">
        <v>148</v>
      </c>
      <c r="MP131" s="1069">
        <f>91+82</f>
        <v>173</v>
      </c>
      <c r="MQ131" s="1033">
        <v>25000</v>
      </c>
      <c r="MR131" s="963">
        <f t="shared" si="1859"/>
        <v>4325000</v>
      </c>
      <c r="MS131" s="1016"/>
      <c r="MT131" s="898">
        <f>IF(EXACT(VLOOKUP(MM131,OFERTA_0,2,FALSE),MN131),1,0)</f>
        <v>1</v>
      </c>
      <c r="MU131" s="898">
        <f>IF(EXACT(VLOOKUP(MM131,OFERTA_0,3,FALSE),MO131),1,0)</f>
        <v>1</v>
      </c>
      <c r="MV131" s="899">
        <f>IF(EXACT(VLOOKUP(MM131,OFERTA_0,4,FALSE),MP131),1,0)</f>
        <v>1</v>
      </c>
      <c r="MW131" s="899">
        <f t="shared" si="1860"/>
        <v>1</v>
      </c>
      <c r="MX131" s="899">
        <f t="shared" si="1861"/>
        <v>1</v>
      </c>
      <c r="MY131" s="899">
        <f>PRODUCT(MT131:MX131)</f>
        <v>1</v>
      </c>
      <c r="MZ131" s="966">
        <f>ROUND(MR131,0)</f>
        <v>4325000</v>
      </c>
      <c r="NA131" s="901">
        <f>MR131-MZ131</f>
        <v>0</v>
      </c>
      <c r="ND131" s="975" t="s">
        <v>858</v>
      </c>
      <c r="NE131" s="976" t="s">
        <v>289</v>
      </c>
      <c r="NF131" s="977" t="s">
        <v>148</v>
      </c>
      <c r="NG131" s="978">
        <f>91+82</f>
        <v>173</v>
      </c>
      <c r="NH131" s="979">
        <v>23243.22</v>
      </c>
      <c r="NI131" s="980">
        <v>4021077</v>
      </c>
      <c r="NJ131" s="1016"/>
      <c r="NK131" s="898">
        <f>IF(EXACT(VLOOKUP(ND131,OFERTA_0,2,FALSE),NE131),1,0)</f>
        <v>1</v>
      </c>
      <c r="NL131" s="898">
        <f>IF(EXACT(VLOOKUP(ND131,OFERTA_0,3,FALSE),NF131),1,0)</f>
        <v>1</v>
      </c>
      <c r="NM131" s="899">
        <f>IF(EXACT(VLOOKUP(ND131,OFERTA_0,4,FALSE),NG131),1,0)</f>
        <v>1</v>
      </c>
      <c r="NN131" s="899">
        <f t="shared" si="1862"/>
        <v>1</v>
      </c>
      <c r="NO131" s="899">
        <f t="shared" si="1863"/>
        <v>1</v>
      </c>
      <c r="NP131" s="899">
        <f>PRODUCT(NK131:NO131)</f>
        <v>1</v>
      </c>
      <c r="NQ131" s="966">
        <f>ROUND(NI131,0)</f>
        <v>4021077</v>
      </c>
      <c r="NR131" s="901">
        <f>NI131-NQ131</f>
        <v>0</v>
      </c>
      <c r="NU131" s="981" t="s">
        <v>858</v>
      </c>
      <c r="NV131" s="982" t="s">
        <v>289</v>
      </c>
      <c r="NW131" s="983" t="s">
        <v>148</v>
      </c>
      <c r="NX131" s="984">
        <f>91+82</f>
        <v>173</v>
      </c>
      <c r="NY131" s="1041">
        <v>23478</v>
      </c>
      <c r="NZ131" s="986">
        <f t="shared" si="1864"/>
        <v>4061694</v>
      </c>
      <c r="OA131" s="1016"/>
      <c r="OB131" s="898">
        <f>IF(EXACT(VLOOKUP(NU131,OFERTA_0,2,FALSE),NV131),1,0)</f>
        <v>1</v>
      </c>
      <c r="OC131" s="898">
        <f>IF(EXACT(VLOOKUP(NU131,OFERTA_0,3,FALSE),NW131),1,0)</f>
        <v>1</v>
      </c>
      <c r="OD131" s="899">
        <f>IF(EXACT(VLOOKUP(NU131,OFERTA_0,4,FALSE),NX131),1,0)</f>
        <v>1</v>
      </c>
      <c r="OE131" s="899">
        <f t="shared" si="1865"/>
        <v>1</v>
      </c>
      <c r="OF131" s="899">
        <f t="shared" si="1866"/>
        <v>1</v>
      </c>
      <c r="OG131" s="899">
        <f>PRODUCT(OB131:OF131)</f>
        <v>1</v>
      </c>
      <c r="OH131" s="966">
        <f>ROUND(NZ131,0)</f>
        <v>4061694</v>
      </c>
      <c r="OI131" s="901">
        <f>NZ131-OH131</f>
        <v>0</v>
      </c>
      <c r="OL131" s="1120" t="s">
        <v>858</v>
      </c>
      <c r="OM131" s="1067" t="s">
        <v>289</v>
      </c>
      <c r="ON131" s="1068" t="s">
        <v>148</v>
      </c>
      <c r="OO131" s="1069">
        <f>91+82</f>
        <v>173</v>
      </c>
      <c r="OP131" s="1033">
        <v>52062</v>
      </c>
      <c r="OQ131" s="963">
        <f t="shared" si="1867"/>
        <v>9006726</v>
      </c>
      <c r="OR131" s="1016"/>
      <c r="OS131" s="898">
        <f>IF(EXACT(VLOOKUP(OL131,OFERTA_0,2,FALSE),OM131),1,0)</f>
        <v>1</v>
      </c>
      <c r="OT131" s="898">
        <f>IF(EXACT(VLOOKUP(OL131,OFERTA_0,3,FALSE),ON131),1,0)</f>
        <v>1</v>
      </c>
      <c r="OU131" s="899">
        <f>IF(EXACT(VLOOKUP(OL131,OFERTA_0,4,FALSE),OO131),1,0)</f>
        <v>1</v>
      </c>
      <c r="OV131" s="899">
        <f t="shared" si="1868"/>
        <v>1</v>
      </c>
      <c r="OW131" s="899">
        <f t="shared" si="1869"/>
        <v>1</v>
      </c>
      <c r="OX131" s="899">
        <f>PRODUCT(OS131:OW131)</f>
        <v>1</v>
      </c>
      <c r="OY131" s="966">
        <f>ROUND(OQ131,0)</f>
        <v>9006726</v>
      </c>
      <c r="OZ131" s="901">
        <f>OQ131-OY131</f>
        <v>0</v>
      </c>
      <c r="PC131" s="1120" t="s">
        <v>858</v>
      </c>
      <c r="PD131" s="1067" t="s">
        <v>289</v>
      </c>
      <c r="PE131" s="1068" t="s">
        <v>148</v>
      </c>
      <c r="PF131" s="1069">
        <v>173</v>
      </c>
      <c r="PG131" s="1059">
        <v>65910</v>
      </c>
      <c r="PH131" s="988">
        <v>11402430</v>
      </c>
      <c r="PI131" s="1024"/>
      <c r="PJ131" s="898">
        <f>IF(EXACT(VLOOKUP(PC131,OFERTA_0,2,FALSE),PD131),1,0)</f>
        <v>1</v>
      </c>
      <c r="PK131" s="898">
        <f>IF(EXACT(VLOOKUP(PC131,OFERTA_0,3,FALSE),PE131),1,0)</f>
        <v>1</v>
      </c>
      <c r="PL131" s="899">
        <f>IF(EXACT(VLOOKUP(PC131,OFERTA_0,4,FALSE),PF131),1,0)</f>
        <v>1</v>
      </c>
      <c r="PM131" s="899">
        <f t="shared" si="1870"/>
        <v>1</v>
      </c>
      <c r="PN131" s="899">
        <f t="shared" si="1871"/>
        <v>1</v>
      </c>
      <c r="PO131" s="899">
        <f>PRODUCT(PJ131:PN131)</f>
        <v>1</v>
      </c>
      <c r="PP131" s="966">
        <f>ROUND(PH131,0)</f>
        <v>11402430</v>
      </c>
      <c r="PQ131" s="901">
        <f>PH131-PP131</f>
        <v>0</v>
      </c>
      <c r="PT131" s="1120" t="s">
        <v>858</v>
      </c>
      <c r="PU131" s="1067" t="s">
        <v>289</v>
      </c>
      <c r="PV131" s="1068" t="s">
        <v>148</v>
      </c>
      <c r="PW131" s="1069">
        <f>91+82</f>
        <v>173</v>
      </c>
      <c r="PX131" s="1033">
        <v>34325</v>
      </c>
      <c r="PY131" s="963">
        <f t="shared" si="1872"/>
        <v>5938225</v>
      </c>
      <c r="PZ131" s="1016"/>
      <c r="QA131" s="898">
        <f>IF(EXACT(VLOOKUP(PT131,OFERTA_0,2,FALSE),PU131),1,0)</f>
        <v>1</v>
      </c>
      <c r="QB131" s="898">
        <f>IF(EXACT(VLOOKUP(PT131,OFERTA_0,3,FALSE),PV131),1,0)</f>
        <v>1</v>
      </c>
      <c r="QC131" s="899">
        <f>IF(EXACT(VLOOKUP(PT131,OFERTA_0,4,FALSE),PW131),1,0)</f>
        <v>1</v>
      </c>
      <c r="QD131" s="899">
        <f t="shared" si="1873"/>
        <v>1</v>
      </c>
      <c r="QE131" s="899">
        <f t="shared" si="1874"/>
        <v>1</v>
      </c>
      <c r="QF131" s="899">
        <f>PRODUCT(QA131:QE131)</f>
        <v>1</v>
      </c>
      <c r="QG131" s="966">
        <f>ROUND(PY131,0)</f>
        <v>5938225</v>
      </c>
      <c r="QH131" s="901">
        <f>PY131-QG131</f>
        <v>0</v>
      </c>
      <c r="QK131" s="1120" t="s">
        <v>858</v>
      </c>
      <c r="QL131" s="1067" t="s">
        <v>289</v>
      </c>
      <c r="QM131" s="1068" t="s">
        <v>148</v>
      </c>
      <c r="QN131" s="1069">
        <f>91+82</f>
        <v>173</v>
      </c>
      <c r="QO131" s="1038">
        <v>25049.624999999996</v>
      </c>
      <c r="QP131" s="974">
        <f t="shared" si="1875"/>
        <v>4333585</v>
      </c>
      <c r="QQ131" s="1016"/>
      <c r="QR131" s="898">
        <f>IF(EXACT(VLOOKUP(QK131,OFERTA_0,2,FALSE),QL131),1,0)</f>
        <v>1</v>
      </c>
      <c r="QS131" s="898">
        <f>IF(EXACT(VLOOKUP(QK131,OFERTA_0,3,FALSE),QM131),1,0)</f>
        <v>1</v>
      </c>
      <c r="QT131" s="899">
        <f>IF(EXACT(VLOOKUP(QK131,OFERTA_0,4,FALSE),QN131),1,0)</f>
        <v>1</v>
      </c>
      <c r="QU131" s="899">
        <f t="shared" si="1876"/>
        <v>1</v>
      </c>
      <c r="QV131" s="899">
        <f t="shared" si="1877"/>
        <v>1</v>
      </c>
      <c r="QW131" s="899">
        <f>PRODUCT(QR131:QV131)</f>
        <v>1</v>
      </c>
      <c r="QX131" s="966">
        <f>ROUND(QP131,0)</f>
        <v>4333585</v>
      </c>
      <c r="QY131" s="901">
        <f>QP131-QX131</f>
        <v>0</v>
      </c>
      <c r="RB131" s="405"/>
      <c r="RC131" s="406"/>
      <c r="RD131" s="407"/>
      <c r="RE131" s="408"/>
      <c r="RF131" s="409"/>
      <c r="RG131" s="410"/>
      <c r="RH131" s="410"/>
      <c r="RI131" s="898"/>
      <c r="RJ131" s="898"/>
      <c r="RK131" s="934"/>
      <c r="RL131" s="934"/>
      <c r="RM131" s="934"/>
      <c r="RN131" s="934"/>
      <c r="RO131" s="935"/>
      <c r="RP131" s="936"/>
      <c r="RS131" s="405"/>
      <c r="RT131" s="406"/>
      <c r="RU131" s="407"/>
      <c r="RV131" s="408"/>
      <c r="RW131" s="409"/>
      <c r="RX131" s="410"/>
      <c r="RY131" s="410"/>
      <c r="RZ131" s="898"/>
      <c r="SA131" s="898"/>
      <c r="SB131" s="934"/>
      <c r="SC131" s="934"/>
      <c r="SD131" s="934"/>
      <c r="SE131" s="934"/>
      <c r="SF131" s="935"/>
      <c r="SG131" s="936"/>
      <c r="SJ131" s="405"/>
      <c r="SK131" s="406"/>
      <c r="SL131" s="407"/>
      <c r="SM131" s="408"/>
      <c r="SN131" s="409"/>
      <c r="SO131" s="410"/>
      <c r="SP131" s="410"/>
      <c r="SQ131" s="898"/>
      <c r="SR131" s="898"/>
      <c r="SS131" s="934"/>
      <c r="ST131" s="934"/>
      <c r="SU131" s="934"/>
      <c r="SV131" s="934"/>
      <c r="SW131" s="935"/>
      <c r="SX131" s="936"/>
    </row>
    <row r="132" spans="2:518" ht="18.75" thickTop="1" thickBot="1">
      <c r="B132" s="937" t="s">
        <v>859</v>
      </c>
      <c r="C132" s="938" t="s">
        <v>496</v>
      </c>
      <c r="D132" s="939"/>
      <c r="E132" s="940"/>
      <c r="F132" s="941"/>
      <c r="G132" s="942"/>
      <c r="H132" s="1016"/>
      <c r="K132" s="937" t="s">
        <v>859</v>
      </c>
      <c r="L132" s="938" t="s">
        <v>496</v>
      </c>
      <c r="M132" s="939"/>
      <c r="N132" s="940"/>
      <c r="O132" s="941"/>
      <c r="P132" s="942"/>
      <c r="Q132" s="1016"/>
      <c r="R132" s="898"/>
      <c r="S132" s="898"/>
      <c r="T132" s="934"/>
      <c r="U132" s="934"/>
      <c r="V132" s="934"/>
      <c r="W132" s="934"/>
      <c r="X132" s="935"/>
      <c r="Y132" s="936"/>
      <c r="Z132" s="872"/>
      <c r="AA132" s="872"/>
      <c r="AB132" s="937" t="s">
        <v>859</v>
      </c>
      <c r="AC132" s="938" t="s">
        <v>496</v>
      </c>
      <c r="AD132" s="939"/>
      <c r="AE132" s="940"/>
      <c r="AF132" s="941"/>
      <c r="AG132" s="942"/>
      <c r="AH132" s="1016"/>
      <c r="AI132" s="898"/>
      <c r="AJ132" s="898"/>
      <c r="AK132" s="934"/>
      <c r="AL132" s="934"/>
      <c r="AM132" s="934"/>
      <c r="AN132" s="934"/>
      <c r="AO132" s="935"/>
      <c r="AP132" s="936"/>
      <c r="AQ132" s="872"/>
      <c r="AR132" s="872"/>
      <c r="AS132" s="937" t="s">
        <v>859</v>
      </c>
      <c r="AT132" s="1006" t="s">
        <v>496</v>
      </c>
      <c r="AU132" s="939"/>
      <c r="AV132" s="940"/>
      <c r="AW132" s="944"/>
      <c r="AX132" s="945"/>
      <c r="AY132" s="1016"/>
      <c r="AZ132" s="898"/>
      <c r="BA132" s="898"/>
      <c r="BB132" s="934"/>
      <c r="BC132" s="934"/>
      <c r="BD132" s="934"/>
      <c r="BE132" s="934"/>
      <c r="BF132" s="935"/>
      <c r="BG132" s="936"/>
      <c r="BJ132" s="937" t="s">
        <v>859</v>
      </c>
      <c r="BK132" s="938" t="s">
        <v>496</v>
      </c>
      <c r="BL132" s="939"/>
      <c r="BM132" s="940"/>
      <c r="BN132" s="941"/>
      <c r="BO132" s="942"/>
      <c r="BP132" s="1016"/>
      <c r="BQ132" s="898"/>
      <c r="BR132" s="898"/>
      <c r="BS132" s="934"/>
      <c r="BT132" s="934"/>
      <c r="BU132" s="934"/>
      <c r="BV132" s="934"/>
      <c r="BW132" s="935"/>
      <c r="BX132" s="936"/>
      <c r="CA132" s="937" t="s">
        <v>859</v>
      </c>
      <c r="CB132" s="938" t="s">
        <v>496</v>
      </c>
      <c r="CC132" s="939"/>
      <c r="CD132" s="940"/>
      <c r="CE132" s="941"/>
      <c r="CF132" s="942"/>
      <c r="CG132" s="1016"/>
      <c r="CH132" s="898"/>
      <c r="CI132" s="898"/>
      <c r="CJ132" s="934"/>
      <c r="CK132" s="934"/>
      <c r="CL132" s="934"/>
      <c r="CM132" s="934"/>
      <c r="CN132" s="935"/>
      <c r="CO132" s="936"/>
      <c r="CR132" s="937" t="s">
        <v>859</v>
      </c>
      <c r="CS132" s="938" t="s">
        <v>496</v>
      </c>
      <c r="CT132" s="939"/>
      <c r="CU132" s="940"/>
      <c r="CV132" s="941"/>
      <c r="CW132" s="942"/>
      <c r="CX132" s="1016"/>
      <c r="CY132" s="898"/>
      <c r="CZ132" s="898"/>
      <c r="DA132" s="934"/>
      <c r="DB132" s="934"/>
      <c r="DC132" s="934"/>
      <c r="DD132" s="934"/>
      <c r="DE132" s="935"/>
      <c r="DF132" s="936"/>
      <c r="DI132" s="937" t="s">
        <v>859</v>
      </c>
      <c r="DJ132" s="938" t="s">
        <v>496</v>
      </c>
      <c r="DK132" s="939"/>
      <c r="DL132" s="940"/>
      <c r="DM132" s="941"/>
      <c r="DN132" s="942"/>
      <c r="DO132" s="1016"/>
      <c r="DP132" s="898"/>
      <c r="DQ132" s="898"/>
      <c r="DR132" s="934"/>
      <c r="DS132" s="934"/>
      <c r="DT132" s="934"/>
      <c r="DU132" s="934"/>
      <c r="DV132" s="935"/>
      <c r="DW132" s="936"/>
      <c r="DZ132" s="937" t="s">
        <v>859</v>
      </c>
      <c r="EA132" s="938" t="s">
        <v>496</v>
      </c>
      <c r="EB132" s="939"/>
      <c r="EC132" s="940"/>
      <c r="ED132" s="941"/>
      <c r="EE132" s="942"/>
      <c r="EF132" s="1016"/>
      <c r="EG132" s="898"/>
      <c r="EH132" s="898"/>
      <c r="EI132" s="934"/>
      <c r="EJ132" s="934"/>
      <c r="EK132" s="934"/>
      <c r="EL132" s="934"/>
      <c r="EM132" s="935"/>
      <c r="EN132" s="936"/>
      <c r="EQ132" s="937" t="s">
        <v>859</v>
      </c>
      <c r="ER132" s="938" t="s">
        <v>496</v>
      </c>
      <c r="ES132" s="939"/>
      <c r="ET132" s="940"/>
      <c r="EU132" s="941"/>
      <c r="EV132" s="942"/>
      <c r="EW132" s="1016"/>
      <c r="EX132" s="898"/>
      <c r="EY132" s="898"/>
      <c r="EZ132" s="934"/>
      <c r="FA132" s="934"/>
      <c r="FB132" s="934"/>
      <c r="FC132" s="934"/>
      <c r="FD132" s="935"/>
      <c r="FE132" s="936"/>
      <c r="FH132" s="937"/>
      <c r="FI132" s="938"/>
      <c r="FJ132" s="939"/>
      <c r="FK132" s="940"/>
      <c r="FL132" s="941"/>
      <c r="FM132" s="942"/>
      <c r="FN132" s="1016"/>
      <c r="FO132" s="898"/>
      <c r="FP132" s="898"/>
      <c r="FQ132" s="934"/>
      <c r="FR132" s="934"/>
      <c r="FS132" s="934"/>
      <c r="FT132" s="934"/>
      <c r="FU132" s="935"/>
      <c r="FV132" s="936"/>
      <c r="FY132" s="937" t="s">
        <v>859</v>
      </c>
      <c r="FZ132" s="938" t="s">
        <v>496</v>
      </c>
      <c r="GA132" s="939"/>
      <c r="GB132" s="940"/>
      <c r="GC132" s="941"/>
      <c r="GD132" s="942"/>
      <c r="GE132" s="1016"/>
      <c r="GF132" s="898"/>
      <c r="GG132" s="898"/>
      <c r="GH132" s="934"/>
      <c r="GI132" s="934"/>
      <c r="GJ132" s="934"/>
      <c r="GK132" s="934"/>
      <c r="GL132" s="935"/>
      <c r="GM132" s="936"/>
      <c r="GP132" s="937" t="s">
        <v>859</v>
      </c>
      <c r="GQ132" s="938" t="s">
        <v>496</v>
      </c>
      <c r="GR132" s="939"/>
      <c r="GS132" s="940"/>
      <c r="GT132" s="941"/>
      <c r="GU132" s="942"/>
      <c r="GV132" s="1016"/>
      <c r="GW132" s="898"/>
      <c r="GX132" s="898"/>
      <c r="GY132" s="934"/>
      <c r="GZ132" s="934"/>
      <c r="HA132" s="934"/>
      <c r="HB132" s="934"/>
      <c r="HC132" s="935"/>
      <c r="HD132" s="936"/>
      <c r="HG132" s="937" t="s">
        <v>859</v>
      </c>
      <c r="HH132" s="938" t="s">
        <v>496</v>
      </c>
      <c r="HI132" s="939"/>
      <c r="HJ132" s="940"/>
      <c r="HK132" s="941"/>
      <c r="HL132" s="942"/>
      <c r="HM132" s="1016"/>
      <c r="HN132" s="898"/>
      <c r="HO132" s="898"/>
      <c r="HP132" s="934"/>
      <c r="HQ132" s="934"/>
      <c r="HR132" s="934"/>
      <c r="HS132" s="934"/>
      <c r="HT132" s="935"/>
      <c r="HU132" s="936"/>
      <c r="HX132" s="937" t="s">
        <v>859</v>
      </c>
      <c r="HY132" s="938" t="s">
        <v>496</v>
      </c>
      <c r="HZ132" s="939"/>
      <c r="IA132" s="940"/>
      <c r="IB132" s="941"/>
      <c r="IC132" s="942"/>
      <c r="ID132" s="1016"/>
      <c r="IE132" s="898"/>
      <c r="IF132" s="898"/>
      <c r="IG132" s="934"/>
      <c r="IH132" s="934"/>
      <c r="II132" s="934"/>
      <c r="IJ132" s="934"/>
      <c r="IK132" s="935"/>
      <c r="IL132" s="936"/>
      <c r="IO132" s="937" t="s">
        <v>859</v>
      </c>
      <c r="IP132" s="938" t="s">
        <v>496</v>
      </c>
      <c r="IQ132" s="939"/>
      <c r="IR132" s="940"/>
      <c r="IS132" s="941"/>
      <c r="IT132" s="942"/>
      <c r="IU132" s="1016"/>
      <c r="IV132" s="898"/>
      <c r="IW132" s="898"/>
      <c r="IX132" s="934"/>
      <c r="IY132" s="934"/>
      <c r="IZ132" s="934"/>
      <c r="JA132" s="934"/>
      <c r="JB132" s="935"/>
      <c r="JC132" s="936"/>
      <c r="JF132" s="937" t="s">
        <v>859</v>
      </c>
      <c r="JG132" s="938" t="s">
        <v>496</v>
      </c>
      <c r="JH132" s="939"/>
      <c r="JI132" s="940"/>
      <c r="JJ132" s="941"/>
      <c r="JK132" s="942"/>
      <c r="JL132" s="1016"/>
      <c r="JM132" s="898"/>
      <c r="JN132" s="898"/>
      <c r="JO132" s="934"/>
      <c r="JP132" s="934"/>
      <c r="JQ132" s="934"/>
      <c r="JR132" s="934"/>
      <c r="JS132" s="935"/>
      <c r="JT132" s="936"/>
      <c r="JW132" s="937" t="s">
        <v>859</v>
      </c>
      <c r="JX132" s="938" t="s">
        <v>496</v>
      </c>
      <c r="JY132" s="939"/>
      <c r="JZ132" s="940"/>
      <c r="KA132" s="941"/>
      <c r="KB132" s="942"/>
      <c r="KC132" s="1016"/>
      <c r="KD132" s="898"/>
      <c r="KE132" s="898"/>
      <c r="KF132" s="934"/>
      <c r="KG132" s="934"/>
      <c r="KH132" s="934"/>
      <c r="KI132" s="934"/>
      <c r="KJ132" s="935"/>
      <c r="KK132" s="936"/>
      <c r="KN132" s="937" t="s">
        <v>859</v>
      </c>
      <c r="KO132" s="938" t="s">
        <v>496</v>
      </c>
      <c r="KP132" s="939"/>
      <c r="KQ132" s="940"/>
      <c r="KR132" s="941"/>
      <c r="KS132" s="942"/>
      <c r="KT132" s="1016"/>
      <c r="KU132" s="898"/>
      <c r="KV132" s="898"/>
      <c r="KW132" s="934"/>
      <c r="KX132" s="934"/>
      <c r="KY132" s="934"/>
      <c r="KZ132" s="934"/>
      <c r="LA132" s="935"/>
      <c r="LB132" s="936"/>
      <c r="LE132" s="937" t="s">
        <v>859</v>
      </c>
      <c r="LF132" s="938" t="s">
        <v>496</v>
      </c>
      <c r="LG132" s="939"/>
      <c r="LH132" s="940"/>
      <c r="LI132" s="1007">
        <v>0</v>
      </c>
      <c r="LJ132" s="1008"/>
      <c r="LK132" s="1016"/>
      <c r="LL132" s="898"/>
      <c r="LM132" s="898"/>
      <c r="LN132" s="934"/>
      <c r="LO132" s="934"/>
      <c r="LP132" s="934"/>
      <c r="LQ132" s="934"/>
      <c r="LR132" s="935"/>
      <c r="LS132" s="936"/>
      <c r="LV132" s="937" t="s">
        <v>859</v>
      </c>
      <c r="LW132" s="938" t="s">
        <v>496</v>
      </c>
      <c r="LX132" s="939"/>
      <c r="LY132" s="940"/>
      <c r="LZ132" s="941"/>
      <c r="MA132" s="942"/>
      <c r="MB132" s="1016"/>
      <c r="MC132" s="898"/>
      <c r="MD132" s="898"/>
      <c r="ME132" s="934"/>
      <c r="MF132" s="934"/>
      <c r="MG132" s="934"/>
      <c r="MH132" s="934"/>
      <c r="MI132" s="935"/>
      <c r="MJ132" s="936"/>
      <c r="MM132" s="937" t="s">
        <v>859</v>
      </c>
      <c r="MN132" s="938" t="s">
        <v>496</v>
      </c>
      <c r="MO132" s="939"/>
      <c r="MP132" s="940"/>
      <c r="MQ132" s="941"/>
      <c r="MR132" s="942"/>
      <c r="MS132" s="1016"/>
      <c r="MT132" s="898"/>
      <c r="MU132" s="898"/>
      <c r="MV132" s="934"/>
      <c r="MW132" s="934"/>
      <c r="MX132" s="934"/>
      <c r="MY132" s="934"/>
      <c r="MZ132" s="935"/>
      <c r="NA132" s="936"/>
      <c r="ND132" s="946" t="s">
        <v>859</v>
      </c>
      <c r="NE132" s="1009" t="s">
        <v>496</v>
      </c>
      <c r="NF132" s="948"/>
      <c r="NG132" s="949"/>
      <c r="NH132" s="998"/>
      <c r="NI132" s="950"/>
      <c r="NJ132" s="1016"/>
      <c r="NK132" s="898"/>
      <c r="NL132" s="898"/>
      <c r="NM132" s="934"/>
      <c r="NN132" s="934"/>
      <c r="NO132" s="934"/>
      <c r="NP132" s="934"/>
      <c r="NQ132" s="935"/>
      <c r="NR132" s="936"/>
      <c r="NU132" s="951" t="s">
        <v>859</v>
      </c>
      <c r="NV132" s="1010" t="s">
        <v>496</v>
      </c>
      <c r="NW132" s="953"/>
      <c r="NX132" s="954"/>
      <c r="NY132" s="1011"/>
      <c r="NZ132" s="955"/>
      <c r="OA132" s="1016"/>
      <c r="OB132" s="898"/>
      <c r="OC132" s="898"/>
      <c r="OD132" s="934"/>
      <c r="OE132" s="934"/>
      <c r="OF132" s="934"/>
      <c r="OG132" s="934"/>
      <c r="OH132" s="935"/>
      <c r="OI132" s="936"/>
      <c r="OL132" s="937" t="s">
        <v>859</v>
      </c>
      <c r="OM132" s="938" t="s">
        <v>496</v>
      </c>
      <c r="ON132" s="939"/>
      <c r="OO132" s="940"/>
      <c r="OP132" s="941"/>
      <c r="OQ132" s="942"/>
      <c r="OR132" s="1016"/>
      <c r="OS132" s="898"/>
      <c r="OT132" s="898"/>
      <c r="OU132" s="934"/>
      <c r="OV132" s="934"/>
      <c r="OW132" s="934"/>
      <c r="OX132" s="934"/>
      <c r="OY132" s="935"/>
      <c r="OZ132" s="936"/>
      <c r="PC132" s="937" t="s">
        <v>859</v>
      </c>
      <c r="PD132" s="938" t="s">
        <v>496</v>
      </c>
      <c r="PE132" s="939"/>
      <c r="PF132" s="940"/>
      <c r="PG132" s="956"/>
      <c r="PH132" s="957"/>
      <c r="PI132" s="1024"/>
      <c r="PJ132" s="898"/>
      <c r="PK132" s="898"/>
      <c r="PL132" s="934"/>
      <c r="PM132" s="934"/>
      <c r="PN132" s="934"/>
      <c r="PO132" s="934"/>
      <c r="PP132" s="935"/>
      <c r="PQ132" s="936"/>
      <c r="PT132" s="937" t="s">
        <v>859</v>
      </c>
      <c r="PU132" s="938" t="s">
        <v>496</v>
      </c>
      <c r="PV132" s="939"/>
      <c r="PW132" s="940"/>
      <c r="PX132" s="941"/>
      <c r="PY132" s="942"/>
      <c r="PZ132" s="1016"/>
      <c r="QA132" s="898"/>
      <c r="QB132" s="898"/>
      <c r="QC132" s="934"/>
      <c r="QD132" s="934"/>
      <c r="QE132" s="934"/>
      <c r="QF132" s="934"/>
      <c r="QG132" s="935"/>
      <c r="QH132" s="936"/>
      <c r="QK132" s="937" t="s">
        <v>859</v>
      </c>
      <c r="QL132" s="938" t="s">
        <v>496</v>
      </c>
      <c r="QM132" s="939"/>
      <c r="QN132" s="940"/>
      <c r="QO132" s="1007">
        <v>0</v>
      </c>
      <c r="QP132" s="1008"/>
      <c r="QQ132" s="1016"/>
      <c r="QR132" s="898"/>
      <c r="QS132" s="898"/>
      <c r="QT132" s="934"/>
      <c r="QU132" s="934"/>
      <c r="QV132" s="934"/>
      <c r="QW132" s="934"/>
      <c r="QX132" s="935"/>
      <c r="QY132" s="936"/>
      <c r="RB132" s="405"/>
      <c r="RC132" s="406"/>
      <c r="RD132" s="407"/>
      <c r="RE132" s="408"/>
      <c r="RF132" s="409"/>
      <c r="RG132" s="410"/>
      <c r="RH132" s="410"/>
      <c r="RI132" s="898"/>
      <c r="RJ132" s="898"/>
      <c r="RK132" s="934"/>
      <c r="RL132" s="934"/>
      <c r="RM132" s="934"/>
      <c r="RN132" s="934"/>
      <c r="RO132" s="935"/>
      <c r="RP132" s="936"/>
      <c r="RS132" s="405"/>
      <c r="RT132" s="406"/>
      <c r="RU132" s="407"/>
      <c r="RV132" s="408"/>
      <c r="RW132" s="409"/>
      <c r="RX132" s="410"/>
      <c r="RY132" s="410"/>
      <c r="RZ132" s="898"/>
      <c r="SA132" s="898"/>
      <c r="SB132" s="934"/>
      <c r="SC132" s="934"/>
      <c r="SD132" s="934"/>
      <c r="SE132" s="934"/>
      <c r="SF132" s="935"/>
      <c r="SG132" s="936"/>
      <c r="SJ132" s="405"/>
      <c r="SK132" s="406"/>
      <c r="SL132" s="407"/>
      <c r="SM132" s="408"/>
      <c r="SN132" s="409"/>
      <c r="SO132" s="410"/>
      <c r="SP132" s="410"/>
      <c r="SQ132" s="898"/>
      <c r="SR132" s="898"/>
      <c r="SS132" s="934"/>
      <c r="ST132" s="934"/>
      <c r="SU132" s="934"/>
      <c r="SV132" s="934"/>
      <c r="SW132" s="935"/>
      <c r="SX132" s="936"/>
    </row>
    <row r="133" spans="2:518" ht="61.5" customHeight="1" thickTop="1" thickBot="1">
      <c r="B133" s="958" t="s">
        <v>860</v>
      </c>
      <c r="C133" s="1030" t="s">
        <v>497</v>
      </c>
      <c r="D133" s="1031" t="s">
        <v>147</v>
      </c>
      <c r="E133" s="1044">
        <v>81</v>
      </c>
      <c r="F133" s="1045"/>
      <c r="G133" s="963">
        <f>ROUND(E133*F133,0)</f>
        <v>0</v>
      </c>
      <c r="H133" s="1016"/>
      <c r="K133" s="958" t="s">
        <v>860</v>
      </c>
      <c r="L133" s="1030" t="s">
        <v>497</v>
      </c>
      <c r="M133" s="1031" t="s">
        <v>147</v>
      </c>
      <c r="N133" s="1044">
        <v>81</v>
      </c>
      <c r="O133" s="1046">
        <v>132000</v>
      </c>
      <c r="P133" s="963">
        <f t="shared" ref="P133:P134" si="1878">ROUND(N133*O133,0)</f>
        <v>10692000</v>
      </c>
      <c r="Q133" s="1016"/>
      <c r="R133" s="898">
        <f>IF(EXACT(VLOOKUP(K133,OFERTA_0,2,FALSE),L133),1,0)</f>
        <v>1</v>
      </c>
      <c r="S133" s="898">
        <f>IF(EXACT(VLOOKUP(K133,OFERTA_0,3,FALSE),M133),1,0)</f>
        <v>1</v>
      </c>
      <c r="T133" s="899">
        <f>IF(EXACT(VLOOKUP(K133,OFERTA_0,4,FALSE),N133),1,0)</f>
        <v>1</v>
      </c>
      <c r="U133" s="899">
        <f>IF(O133=0,0,1)</f>
        <v>1</v>
      </c>
      <c r="V133" s="899">
        <f>IF(P133=0,0,1)</f>
        <v>1</v>
      </c>
      <c r="W133" s="899">
        <f>PRODUCT(R133:V133)</f>
        <v>1</v>
      </c>
      <c r="X133" s="966">
        <f>ROUND(P133,0)</f>
        <v>10692000</v>
      </c>
      <c r="Y133" s="901">
        <f>P133-X133</f>
        <v>0</v>
      </c>
      <c r="Z133" s="872"/>
      <c r="AA133" s="872"/>
      <c r="AB133" s="958" t="s">
        <v>860</v>
      </c>
      <c r="AC133" s="1030" t="s">
        <v>497</v>
      </c>
      <c r="AD133" s="1031" t="s">
        <v>147</v>
      </c>
      <c r="AE133" s="1044">
        <v>81</v>
      </c>
      <c r="AF133" s="1045">
        <v>50000</v>
      </c>
      <c r="AG133" s="963">
        <f t="shared" ref="AG133:AG134" si="1879">ROUND(AE133*AF133,0)</f>
        <v>4050000</v>
      </c>
      <c r="AH133" s="1016"/>
      <c r="AI133" s="898">
        <f>IF(EXACT(VLOOKUP(AB133,OFERTA_0,2,FALSE),AC133),1,0)</f>
        <v>1</v>
      </c>
      <c r="AJ133" s="898">
        <f>IF(EXACT(VLOOKUP(AB133,OFERTA_0,3,FALSE),AD133),1,0)</f>
        <v>1</v>
      </c>
      <c r="AK133" s="899">
        <f>IF(EXACT(VLOOKUP(AB133,OFERTA_0,4,FALSE),AE133),1,0)</f>
        <v>1</v>
      </c>
      <c r="AL133" s="899">
        <f>IF(AF133=0,0,1)</f>
        <v>1</v>
      </c>
      <c r="AM133" s="899">
        <f>IF(AG133=0,0,1)</f>
        <v>1</v>
      </c>
      <c r="AN133" s="899">
        <f>PRODUCT(AI133:AM133)</f>
        <v>1</v>
      </c>
      <c r="AO133" s="966">
        <f>ROUND(AG133,0)</f>
        <v>4050000</v>
      </c>
      <c r="AP133" s="901">
        <f>AG133-AO133</f>
        <v>0</v>
      </c>
      <c r="AQ133" s="872"/>
      <c r="AR133" s="872"/>
      <c r="AS133" s="958" t="s">
        <v>860</v>
      </c>
      <c r="AT133" s="1035" t="s">
        <v>497</v>
      </c>
      <c r="AU133" s="1031" t="s">
        <v>147</v>
      </c>
      <c r="AV133" s="1044">
        <v>81</v>
      </c>
      <c r="AW133" s="1047">
        <v>160000</v>
      </c>
      <c r="AX133" s="969">
        <f t="shared" ref="AX133:AX134" si="1880">ROUND(AV133*AW133,0)</f>
        <v>12960000</v>
      </c>
      <c r="AY133" s="1016"/>
      <c r="AZ133" s="898">
        <f>IF(EXACT(VLOOKUP(AS133,OFERTA_0,2,FALSE),AT133),1,0)</f>
        <v>1</v>
      </c>
      <c r="BA133" s="898">
        <f>IF(EXACT(VLOOKUP(AS133,OFERTA_0,3,FALSE),AU133),1,0)</f>
        <v>1</v>
      </c>
      <c r="BB133" s="899">
        <f>IF(EXACT(VLOOKUP(AS133,OFERTA_0,4,FALSE),AV133),1,0)</f>
        <v>1</v>
      </c>
      <c r="BC133" s="899">
        <f>IF(AW133=0,0,1)</f>
        <v>1</v>
      </c>
      <c r="BD133" s="899">
        <f>IF(AX133=0,0,1)</f>
        <v>1</v>
      </c>
      <c r="BE133" s="899">
        <f>PRODUCT(AZ133:BD133)</f>
        <v>1</v>
      </c>
      <c r="BF133" s="966">
        <f>ROUND(AX133,0)</f>
        <v>12960000</v>
      </c>
      <c r="BG133" s="901">
        <f>AX133-BF133</f>
        <v>0</v>
      </c>
      <c r="BJ133" s="958" t="s">
        <v>860</v>
      </c>
      <c r="BK133" s="1030" t="s">
        <v>497</v>
      </c>
      <c r="BL133" s="1031" t="s">
        <v>147</v>
      </c>
      <c r="BM133" s="1044">
        <v>81</v>
      </c>
      <c r="BN133" s="1045">
        <v>54495.34</v>
      </c>
      <c r="BO133" s="963">
        <f t="shared" ref="BO133:BO134" si="1881">ROUND(BM133*BN133,0)</f>
        <v>4414123</v>
      </c>
      <c r="BP133" s="1016"/>
      <c r="BQ133" s="898">
        <f>IF(EXACT(VLOOKUP(BJ133,OFERTA_0,2,FALSE),BK133),1,0)</f>
        <v>1</v>
      </c>
      <c r="BR133" s="898">
        <f>IF(EXACT(VLOOKUP(BJ133,OFERTA_0,3,FALSE),BL133),1,0)</f>
        <v>1</v>
      </c>
      <c r="BS133" s="899">
        <f>IF(EXACT(VLOOKUP(BJ133,OFERTA_0,4,FALSE),BM133),1,0)</f>
        <v>1</v>
      </c>
      <c r="BT133" s="899">
        <f>IF(BN133=0,0,1)</f>
        <v>1</v>
      </c>
      <c r="BU133" s="899">
        <f>IF(BO133=0,0,1)</f>
        <v>1</v>
      </c>
      <c r="BV133" s="899">
        <f>PRODUCT(BQ133:BU133)</f>
        <v>1</v>
      </c>
      <c r="BW133" s="966">
        <f>ROUND(BO133,0)</f>
        <v>4414123</v>
      </c>
      <c r="BX133" s="901">
        <f>BO133-BW133</f>
        <v>0</v>
      </c>
      <c r="CA133" s="958" t="s">
        <v>860</v>
      </c>
      <c r="CB133" s="1030" t="s">
        <v>497</v>
      </c>
      <c r="CC133" s="1031" t="s">
        <v>147</v>
      </c>
      <c r="CD133" s="1044">
        <v>81</v>
      </c>
      <c r="CE133" s="1045">
        <v>133442</v>
      </c>
      <c r="CF133" s="963">
        <f t="shared" ref="CF133:CF134" si="1882">ROUND(CD133*CE133,0)</f>
        <v>10808802</v>
      </c>
      <c r="CG133" s="1016"/>
      <c r="CH133" s="898">
        <f>IF(EXACT(VLOOKUP(CA133,OFERTA_0,2,FALSE),CB133),1,0)</f>
        <v>1</v>
      </c>
      <c r="CI133" s="898">
        <f>IF(EXACT(VLOOKUP(CA133,OFERTA_0,3,FALSE),CC133),1,0)</f>
        <v>1</v>
      </c>
      <c r="CJ133" s="899">
        <f>IF(EXACT(VLOOKUP(CA133,OFERTA_0,4,FALSE),CD133),1,0)</f>
        <v>1</v>
      </c>
      <c r="CK133" s="899">
        <f>IF(CE133=0,0,1)</f>
        <v>1</v>
      </c>
      <c r="CL133" s="899">
        <f>IF(CF133=0,0,1)</f>
        <v>1</v>
      </c>
      <c r="CM133" s="899">
        <f>PRODUCT(CH133:CL133)</f>
        <v>1</v>
      </c>
      <c r="CN133" s="966">
        <f>ROUND(CF133,0)</f>
        <v>10808802</v>
      </c>
      <c r="CO133" s="901">
        <f>CF133-CN133</f>
        <v>0</v>
      </c>
      <c r="CR133" s="958" t="s">
        <v>860</v>
      </c>
      <c r="CS133" s="1030" t="s">
        <v>497</v>
      </c>
      <c r="CT133" s="1031" t="s">
        <v>147</v>
      </c>
      <c r="CU133" s="1044">
        <v>81</v>
      </c>
      <c r="CV133" s="1045">
        <v>86000</v>
      </c>
      <c r="CW133" s="963">
        <f t="shared" ref="CW133:CW134" si="1883">ROUND(CU133*CV133,0)</f>
        <v>6966000</v>
      </c>
      <c r="CX133" s="1016"/>
      <c r="CY133" s="898">
        <f>IF(EXACT(VLOOKUP(CR133,OFERTA_0,2,FALSE),CS133),1,0)</f>
        <v>1</v>
      </c>
      <c r="CZ133" s="898">
        <f>IF(EXACT(VLOOKUP(CR133,OFERTA_0,3,FALSE),CT133),1,0)</f>
        <v>1</v>
      </c>
      <c r="DA133" s="899">
        <f>IF(EXACT(VLOOKUP(CR133,OFERTA_0,4,FALSE),CU133),1,0)</f>
        <v>1</v>
      </c>
      <c r="DB133" s="899">
        <f>IF(CV133=0,0,1)</f>
        <v>1</v>
      </c>
      <c r="DC133" s="899">
        <f>IF(CW133=0,0,1)</f>
        <v>1</v>
      </c>
      <c r="DD133" s="899">
        <f>PRODUCT(CY133:DC133)</f>
        <v>1</v>
      </c>
      <c r="DE133" s="966">
        <f>ROUND(CW133,0)</f>
        <v>6966000</v>
      </c>
      <c r="DF133" s="901">
        <f>CW133-DE133</f>
        <v>0</v>
      </c>
      <c r="DI133" s="958" t="s">
        <v>860</v>
      </c>
      <c r="DJ133" s="1030" t="s">
        <v>497</v>
      </c>
      <c r="DK133" s="1031" t="s">
        <v>147</v>
      </c>
      <c r="DL133" s="1044">
        <v>81</v>
      </c>
      <c r="DM133" s="1045">
        <v>69992</v>
      </c>
      <c r="DN133" s="963">
        <f t="shared" ref="DN133:DN134" si="1884">ROUND(DL133*DM133,0)</f>
        <v>5669352</v>
      </c>
      <c r="DO133" s="1016"/>
      <c r="DP133" s="898">
        <f>IF(EXACT(VLOOKUP(DI133,OFERTA_0,2,FALSE),DJ133),1,0)</f>
        <v>1</v>
      </c>
      <c r="DQ133" s="898">
        <f>IF(EXACT(VLOOKUP(DI133,OFERTA_0,3,FALSE),DK133),1,0)</f>
        <v>1</v>
      </c>
      <c r="DR133" s="899">
        <f>IF(EXACT(VLOOKUP(DI133,OFERTA_0,4,FALSE),DL133),1,0)</f>
        <v>1</v>
      </c>
      <c r="DS133" s="899">
        <f>IF(DM133=0,0,1)</f>
        <v>1</v>
      </c>
      <c r="DT133" s="899">
        <f>IF(DN133=0,0,1)</f>
        <v>1</v>
      </c>
      <c r="DU133" s="899">
        <f>PRODUCT(DP133:DT133)</f>
        <v>1</v>
      </c>
      <c r="DV133" s="966">
        <f>ROUND(DN133,0)</f>
        <v>5669352</v>
      </c>
      <c r="DW133" s="901">
        <f>DN133-DV133</f>
        <v>0</v>
      </c>
      <c r="DZ133" s="958" t="s">
        <v>860</v>
      </c>
      <c r="EA133" s="1030" t="s">
        <v>497</v>
      </c>
      <c r="EB133" s="1031" t="s">
        <v>147</v>
      </c>
      <c r="EC133" s="1044">
        <v>81</v>
      </c>
      <c r="ED133" s="1045">
        <v>127550</v>
      </c>
      <c r="EE133" s="963">
        <f t="shared" ref="EE133:EE134" si="1885">ROUND(EC133*ED133,0)</f>
        <v>10331550</v>
      </c>
      <c r="EF133" s="1016"/>
      <c r="EG133" s="898">
        <f>IF(EXACT(VLOOKUP(DZ133,OFERTA_0,2,FALSE),EA133),1,0)</f>
        <v>1</v>
      </c>
      <c r="EH133" s="898">
        <f>IF(EXACT(VLOOKUP(DZ133,OFERTA_0,3,FALSE),EB133),1,0)</f>
        <v>1</v>
      </c>
      <c r="EI133" s="899">
        <f>IF(EXACT(VLOOKUP(DZ133,OFERTA_0,4,FALSE),EC133),1,0)</f>
        <v>1</v>
      </c>
      <c r="EJ133" s="899">
        <f>IF(ED133=0,0,1)</f>
        <v>1</v>
      </c>
      <c r="EK133" s="899">
        <f>IF(EE133=0,0,1)</f>
        <v>1</v>
      </c>
      <c r="EL133" s="899">
        <f>PRODUCT(EG133:EK133)</f>
        <v>1</v>
      </c>
      <c r="EM133" s="966">
        <f>ROUND(EE133,0)</f>
        <v>10331550</v>
      </c>
      <c r="EN133" s="901">
        <f>EE133-EM133</f>
        <v>0</v>
      </c>
      <c r="EQ133" s="958" t="s">
        <v>860</v>
      </c>
      <c r="ER133" s="1030" t="s">
        <v>497</v>
      </c>
      <c r="ES133" s="1031" t="s">
        <v>147</v>
      </c>
      <c r="ET133" s="1044">
        <v>81</v>
      </c>
      <c r="EU133" s="1045">
        <v>134200</v>
      </c>
      <c r="EV133" s="963">
        <f t="shared" ref="EV133:EV134" si="1886">ROUND(ET133*EU133,0)</f>
        <v>10870200</v>
      </c>
      <c r="EW133" s="1016"/>
      <c r="EX133" s="898">
        <f>IF(EXACT(VLOOKUP(EQ133,OFERTA_0,2,FALSE),ER133),1,0)</f>
        <v>1</v>
      </c>
      <c r="EY133" s="898">
        <f>IF(EXACT(VLOOKUP(EQ133,OFERTA_0,3,FALSE),ES133),1,0)</f>
        <v>1</v>
      </c>
      <c r="EZ133" s="899">
        <f>IF(EXACT(VLOOKUP(EQ133,OFERTA_0,4,FALSE),ET133),1,0)</f>
        <v>1</v>
      </c>
      <c r="FA133" s="899">
        <f>IF(EU133=0,0,1)</f>
        <v>1</v>
      </c>
      <c r="FB133" s="899">
        <f>IF(EV133=0,0,1)</f>
        <v>1</v>
      </c>
      <c r="FC133" s="899">
        <f>PRODUCT(EX133:FB133)</f>
        <v>1</v>
      </c>
      <c r="FD133" s="966">
        <f>ROUND(EV133,0)</f>
        <v>10870200</v>
      </c>
      <c r="FE133" s="901">
        <f>EV133-FD133</f>
        <v>0</v>
      </c>
      <c r="FH133" s="958"/>
      <c r="FI133" s="1030"/>
      <c r="FJ133" s="1031"/>
      <c r="FK133" s="1044"/>
      <c r="FL133" s="1045"/>
      <c r="FM133" s="963">
        <f t="shared" ref="FM133:FM134" si="1887">ROUND(FK133*FL133,0)</f>
        <v>0</v>
      </c>
      <c r="FN133" s="1016"/>
      <c r="FO133" s="898" t="e">
        <f>IF(EXACT(VLOOKUP(FH133,OFERTA_0,2,FALSE),FI133),1,0)</f>
        <v>#N/A</v>
      </c>
      <c r="FP133" s="898" t="e">
        <f>IF(EXACT(VLOOKUP(FH133,OFERTA_0,3,FALSE),FJ133),1,0)</f>
        <v>#N/A</v>
      </c>
      <c r="FQ133" s="899" t="e">
        <f>IF(EXACT(VLOOKUP(FH133,OFERTA_0,4,FALSE),FK133),1,0)</f>
        <v>#N/A</v>
      </c>
      <c r="FR133" s="899">
        <f>IF(FL133=0,0,1)</f>
        <v>0</v>
      </c>
      <c r="FS133" s="899">
        <f>IF(FM133=0,0,1)</f>
        <v>0</v>
      </c>
      <c r="FT133" s="899" t="e">
        <f>PRODUCT(FO133:FS133)</f>
        <v>#N/A</v>
      </c>
      <c r="FU133" s="966">
        <f>ROUND(FM133,0)</f>
        <v>0</v>
      </c>
      <c r="FV133" s="901">
        <f>FM133-FU133</f>
        <v>0</v>
      </c>
      <c r="FY133" s="958" t="s">
        <v>860</v>
      </c>
      <c r="FZ133" s="1030" t="s">
        <v>497</v>
      </c>
      <c r="GA133" s="1031" t="s">
        <v>147</v>
      </c>
      <c r="GB133" s="1044">
        <v>81</v>
      </c>
      <c r="GC133" s="1046">
        <v>133000</v>
      </c>
      <c r="GD133" s="963">
        <f t="shared" ref="GD133:GD134" si="1888">ROUND(GB133*GC133,0)</f>
        <v>10773000</v>
      </c>
      <c r="GE133" s="1016"/>
      <c r="GF133" s="898">
        <f>IF(EXACT(VLOOKUP(FY133,OFERTA_0,2,FALSE),FZ133),1,0)</f>
        <v>1</v>
      </c>
      <c r="GG133" s="898">
        <f>IF(EXACT(VLOOKUP(FY133,OFERTA_0,3,FALSE),GA133),1,0)</f>
        <v>1</v>
      </c>
      <c r="GH133" s="899">
        <f>IF(EXACT(VLOOKUP(FY133,OFERTA_0,4,FALSE),GB133),1,0)</f>
        <v>1</v>
      </c>
      <c r="GI133" s="899">
        <f>IF(GC133=0,0,1)</f>
        <v>1</v>
      </c>
      <c r="GJ133" s="899">
        <f>IF(GD133=0,0,1)</f>
        <v>1</v>
      </c>
      <c r="GK133" s="899">
        <f>PRODUCT(GF133:GJ133)</f>
        <v>1</v>
      </c>
      <c r="GL133" s="966">
        <f>ROUND(GD133,0)</f>
        <v>10773000</v>
      </c>
      <c r="GM133" s="901">
        <f>GD133-GL133</f>
        <v>0</v>
      </c>
      <c r="GP133" s="958" t="s">
        <v>860</v>
      </c>
      <c r="GQ133" s="1030" t="s">
        <v>497</v>
      </c>
      <c r="GR133" s="1031" t="s">
        <v>147</v>
      </c>
      <c r="GS133" s="1044">
        <v>81</v>
      </c>
      <c r="GT133" s="1045">
        <v>134250</v>
      </c>
      <c r="GU133" s="963">
        <f t="shared" ref="GU133:GU134" si="1889">ROUND(GS133*GT133,0)</f>
        <v>10874250</v>
      </c>
      <c r="GV133" s="1016"/>
      <c r="GW133" s="898">
        <f>IF(EXACT(VLOOKUP(GP133,OFERTA_0,2,FALSE),GQ133),1,0)</f>
        <v>1</v>
      </c>
      <c r="GX133" s="898">
        <f>IF(EXACT(VLOOKUP(GP133,OFERTA_0,3,FALSE),GR133),1,0)</f>
        <v>1</v>
      </c>
      <c r="GY133" s="899">
        <f>IF(EXACT(VLOOKUP(GP133,OFERTA_0,4,FALSE),GS133),1,0)</f>
        <v>1</v>
      </c>
      <c r="GZ133" s="899">
        <f>IF(GT133=0,0,1)</f>
        <v>1</v>
      </c>
      <c r="HA133" s="899">
        <f>IF(GU133=0,0,1)</f>
        <v>1</v>
      </c>
      <c r="HB133" s="899">
        <f>PRODUCT(GW133:HA133)</f>
        <v>1</v>
      </c>
      <c r="HC133" s="966">
        <f>ROUND(GU133,0)</f>
        <v>10874250</v>
      </c>
      <c r="HD133" s="901">
        <f>GU133-HC133</f>
        <v>0</v>
      </c>
      <c r="HG133" s="958" t="s">
        <v>860</v>
      </c>
      <c r="HH133" s="1030" t="s">
        <v>497</v>
      </c>
      <c r="HI133" s="1031" t="s">
        <v>147</v>
      </c>
      <c r="HJ133" s="1044">
        <v>81</v>
      </c>
      <c r="HK133" s="1045">
        <v>104388</v>
      </c>
      <c r="HL133" s="963">
        <f t="shared" ref="HL133:HL134" si="1890">ROUND(HJ133*HK133,0)</f>
        <v>8455428</v>
      </c>
      <c r="HM133" s="1016"/>
      <c r="HN133" s="898">
        <f>IF(EXACT(VLOOKUP(HG133,OFERTA_0,2,FALSE),HH133),1,0)</f>
        <v>1</v>
      </c>
      <c r="HO133" s="898">
        <f>IF(EXACT(VLOOKUP(HG133,OFERTA_0,3,FALSE),HI133),1,0)</f>
        <v>1</v>
      </c>
      <c r="HP133" s="899">
        <f>IF(EXACT(VLOOKUP(HG133,OFERTA_0,4,FALSE),HJ133),1,0)</f>
        <v>1</v>
      </c>
      <c r="HQ133" s="899">
        <f>IF(HK133=0,0,1)</f>
        <v>1</v>
      </c>
      <c r="HR133" s="899">
        <f>IF(HL133=0,0,1)</f>
        <v>1</v>
      </c>
      <c r="HS133" s="899">
        <f>PRODUCT(HN133:HR133)</f>
        <v>1</v>
      </c>
      <c r="HT133" s="966">
        <f>ROUND(HL133,0)</f>
        <v>8455428</v>
      </c>
      <c r="HU133" s="901">
        <f>HL133-HT133</f>
        <v>0</v>
      </c>
      <c r="HX133" s="958" t="s">
        <v>860</v>
      </c>
      <c r="HY133" s="1030" t="s">
        <v>497</v>
      </c>
      <c r="HZ133" s="1031" t="s">
        <v>147</v>
      </c>
      <c r="IA133" s="1044">
        <v>81</v>
      </c>
      <c r="IB133" s="1048">
        <v>165000</v>
      </c>
      <c r="IC133" s="972">
        <f t="shared" ref="IC133:IC134" si="1891">ROUND(IA133*IB133,0)</f>
        <v>13365000</v>
      </c>
      <c r="ID133" s="1016"/>
      <c r="IE133" s="898">
        <f>IF(EXACT(VLOOKUP(HX133,OFERTA_0,2,FALSE),HY133),1,0)</f>
        <v>1</v>
      </c>
      <c r="IF133" s="898">
        <f>IF(EXACT(VLOOKUP(HX133,OFERTA_0,3,FALSE),HZ133),1,0)</f>
        <v>1</v>
      </c>
      <c r="IG133" s="899">
        <f>IF(EXACT(VLOOKUP(HX133,OFERTA_0,4,FALSE),IA133),1,0)</f>
        <v>1</v>
      </c>
      <c r="IH133" s="899">
        <f>IF(IB133=0,0,1)</f>
        <v>1</v>
      </c>
      <c r="II133" s="899">
        <f>IF(IC133=0,0,1)</f>
        <v>1</v>
      </c>
      <c r="IJ133" s="899">
        <f>PRODUCT(IE133:II133)</f>
        <v>1</v>
      </c>
      <c r="IK133" s="966">
        <f>ROUND(IC133,0)</f>
        <v>13365000</v>
      </c>
      <c r="IL133" s="901">
        <f>IC133-IK133</f>
        <v>0</v>
      </c>
      <c r="IO133" s="958" t="s">
        <v>860</v>
      </c>
      <c r="IP133" s="1030" t="s">
        <v>497</v>
      </c>
      <c r="IQ133" s="1031" t="s">
        <v>147</v>
      </c>
      <c r="IR133" s="1044">
        <v>81</v>
      </c>
      <c r="IS133" s="1045">
        <v>32000</v>
      </c>
      <c r="IT133" s="963">
        <f t="shared" ref="IT133:IT134" si="1892">ROUND(IR133*IS133,0)</f>
        <v>2592000</v>
      </c>
      <c r="IU133" s="1016"/>
      <c r="IV133" s="898">
        <f>IF(EXACT(VLOOKUP(IO133,OFERTA_0,2,FALSE),IP133),1,0)</f>
        <v>1</v>
      </c>
      <c r="IW133" s="898">
        <f>IF(EXACT(VLOOKUP(IO133,OFERTA_0,3,FALSE),IQ133),1,0)</f>
        <v>1</v>
      </c>
      <c r="IX133" s="899">
        <f>IF(EXACT(VLOOKUP(IO133,OFERTA_0,4,FALSE),IR133),1,0)</f>
        <v>1</v>
      </c>
      <c r="IY133" s="899">
        <f>IF(IS133=0,0,1)</f>
        <v>1</v>
      </c>
      <c r="IZ133" s="899">
        <f>IF(IT133=0,0,1)</f>
        <v>1</v>
      </c>
      <c r="JA133" s="899">
        <f>PRODUCT(IV133:IZ133)</f>
        <v>1</v>
      </c>
      <c r="JB133" s="966">
        <f>ROUND(IT133,0)</f>
        <v>2592000</v>
      </c>
      <c r="JC133" s="901">
        <f>IT133-JB133</f>
        <v>0</v>
      </c>
      <c r="JF133" s="958" t="s">
        <v>860</v>
      </c>
      <c r="JG133" s="1030" t="s">
        <v>497</v>
      </c>
      <c r="JH133" s="1031" t="s">
        <v>147</v>
      </c>
      <c r="JI133" s="1044">
        <v>81</v>
      </c>
      <c r="JJ133" s="1045">
        <v>109000</v>
      </c>
      <c r="JK133" s="963">
        <f t="shared" ref="JK133:JK134" si="1893">ROUND(JI133*JJ133,0)</f>
        <v>8829000</v>
      </c>
      <c r="JL133" s="1016"/>
      <c r="JM133" s="898">
        <f>IF(EXACT(VLOOKUP(JF133,OFERTA_0,2,FALSE),JG133),1,0)</f>
        <v>1</v>
      </c>
      <c r="JN133" s="898">
        <f>IF(EXACT(VLOOKUP(JF133,OFERTA_0,3,FALSE),JH133),1,0)</f>
        <v>1</v>
      </c>
      <c r="JO133" s="899">
        <f>IF(EXACT(VLOOKUP(JF133,OFERTA_0,4,FALSE),JI133),1,0)</f>
        <v>1</v>
      </c>
      <c r="JP133" s="899">
        <f>IF(JJ133=0,0,1)</f>
        <v>1</v>
      </c>
      <c r="JQ133" s="899">
        <f>IF(JK133=0,0,1)</f>
        <v>1</v>
      </c>
      <c r="JR133" s="899">
        <f>PRODUCT(JM133:JQ133)</f>
        <v>1</v>
      </c>
      <c r="JS133" s="966">
        <f>ROUND(JK133,0)</f>
        <v>8829000</v>
      </c>
      <c r="JT133" s="901">
        <f>JK133-JS133</f>
        <v>0</v>
      </c>
      <c r="JW133" s="958" t="s">
        <v>860</v>
      </c>
      <c r="JX133" s="1030" t="s">
        <v>497</v>
      </c>
      <c r="JY133" s="1031" t="s">
        <v>147</v>
      </c>
      <c r="JZ133" s="1044">
        <v>81</v>
      </c>
      <c r="KA133" s="1045">
        <v>64335.572400000005</v>
      </c>
      <c r="KB133" s="963">
        <f t="shared" ref="KB133:KB134" si="1894">ROUND(JZ133*KA133,0)</f>
        <v>5211181</v>
      </c>
      <c r="KC133" s="1016"/>
      <c r="KD133" s="898">
        <f>IF(EXACT(VLOOKUP(JW133,OFERTA_0,2,FALSE),JX133),1,0)</f>
        <v>1</v>
      </c>
      <c r="KE133" s="898">
        <f>IF(EXACT(VLOOKUP(JW133,OFERTA_0,3,FALSE),JY133),1,0)</f>
        <v>1</v>
      </c>
      <c r="KF133" s="899">
        <f>IF(EXACT(VLOOKUP(JW133,OFERTA_0,4,FALSE),JZ133),1,0)</f>
        <v>1</v>
      </c>
      <c r="KG133" s="899">
        <f>IF(KA133=0,0,1)</f>
        <v>1</v>
      </c>
      <c r="KH133" s="899">
        <f>IF(KB133=0,0,1)</f>
        <v>1</v>
      </c>
      <c r="KI133" s="899">
        <f>PRODUCT(KD133:KH133)</f>
        <v>1</v>
      </c>
      <c r="KJ133" s="966">
        <f>ROUND(KB133,0)</f>
        <v>5211181</v>
      </c>
      <c r="KK133" s="901">
        <f>KB133-KJ133</f>
        <v>0</v>
      </c>
      <c r="KN133" s="958" t="s">
        <v>860</v>
      </c>
      <c r="KO133" s="1030" t="s">
        <v>497</v>
      </c>
      <c r="KP133" s="1031" t="s">
        <v>147</v>
      </c>
      <c r="KQ133" s="1044">
        <v>81</v>
      </c>
      <c r="KR133" s="1045">
        <v>118500</v>
      </c>
      <c r="KS133" s="963">
        <f t="shared" ref="KS133:KS134" si="1895">ROUND(KQ133*KR133,0)</f>
        <v>9598500</v>
      </c>
      <c r="KT133" s="1016"/>
      <c r="KU133" s="898">
        <f>IF(EXACT(VLOOKUP(KN133,OFERTA_0,2,FALSE),KO133),1,0)</f>
        <v>1</v>
      </c>
      <c r="KV133" s="898">
        <f>IF(EXACT(VLOOKUP(KN133,OFERTA_0,3,FALSE),KP133),1,0)</f>
        <v>1</v>
      </c>
      <c r="KW133" s="899">
        <f>IF(EXACT(VLOOKUP(KN133,OFERTA_0,4,FALSE),KQ133),1,0)</f>
        <v>1</v>
      </c>
      <c r="KX133" s="899">
        <f>IF(KR133=0,0,1)</f>
        <v>1</v>
      </c>
      <c r="KY133" s="899">
        <f>IF(KS133=0,0,1)</f>
        <v>1</v>
      </c>
      <c r="KZ133" s="899">
        <f>PRODUCT(KU133:KY133)</f>
        <v>1</v>
      </c>
      <c r="LA133" s="966">
        <f>ROUND(KS133,0)</f>
        <v>9598500</v>
      </c>
      <c r="LB133" s="901">
        <f>KS133-LA133</f>
        <v>0</v>
      </c>
      <c r="LE133" s="958" t="s">
        <v>860</v>
      </c>
      <c r="LF133" s="1030" t="s">
        <v>497</v>
      </c>
      <c r="LG133" s="1031" t="s">
        <v>147</v>
      </c>
      <c r="LH133" s="1044">
        <v>81</v>
      </c>
      <c r="LI133" s="1049">
        <v>84745</v>
      </c>
      <c r="LJ133" s="974">
        <f t="shared" ref="LJ133:LJ134" si="1896">ROUND(LH133*LI133,0)</f>
        <v>6864345</v>
      </c>
      <c r="LK133" s="1016"/>
      <c r="LL133" s="898">
        <f>IF(EXACT(VLOOKUP(LE133,OFERTA_0,2,FALSE),LF133),1,0)</f>
        <v>1</v>
      </c>
      <c r="LM133" s="898">
        <f>IF(EXACT(VLOOKUP(LE133,OFERTA_0,3,FALSE),LG133),1,0)</f>
        <v>1</v>
      </c>
      <c r="LN133" s="899">
        <f>IF(EXACT(VLOOKUP(LE133,OFERTA_0,4,FALSE),LH133),1,0)</f>
        <v>1</v>
      </c>
      <c r="LO133" s="899">
        <f>IF(LI133=0,0,1)</f>
        <v>1</v>
      </c>
      <c r="LP133" s="899">
        <f>IF(LJ133=0,0,1)</f>
        <v>1</v>
      </c>
      <c r="LQ133" s="899">
        <f>PRODUCT(LL133:LP133)</f>
        <v>1</v>
      </c>
      <c r="LR133" s="966">
        <f>ROUND(LJ133,0)</f>
        <v>6864345</v>
      </c>
      <c r="LS133" s="901">
        <f>LJ133-LR133</f>
        <v>0</v>
      </c>
      <c r="LV133" s="958" t="s">
        <v>860</v>
      </c>
      <c r="LW133" s="1030" t="s">
        <v>497</v>
      </c>
      <c r="LX133" s="1031" t="s">
        <v>147</v>
      </c>
      <c r="LY133" s="1044">
        <v>81</v>
      </c>
      <c r="LZ133" s="1045">
        <v>120250</v>
      </c>
      <c r="MA133" s="963">
        <f t="shared" ref="MA133:MA134" si="1897">ROUND(LY133*LZ133,0)</f>
        <v>9740250</v>
      </c>
      <c r="MB133" s="1016"/>
      <c r="MC133" s="898">
        <f>IF(EXACT(VLOOKUP(LV133,OFERTA_0,2,FALSE),LW133),1,0)</f>
        <v>1</v>
      </c>
      <c r="MD133" s="898">
        <f>IF(EXACT(VLOOKUP(LV133,OFERTA_0,3,FALSE),LX133),1,0)</f>
        <v>1</v>
      </c>
      <c r="ME133" s="899">
        <f>IF(EXACT(VLOOKUP(LV133,OFERTA_0,4,FALSE),LY133),1,0)</f>
        <v>1</v>
      </c>
      <c r="MF133" s="899">
        <f>IF(LZ133=0,0,1)</f>
        <v>1</v>
      </c>
      <c r="MG133" s="899">
        <f>IF(MA133=0,0,1)</f>
        <v>1</v>
      </c>
      <c r="MH133" s="899">
        <f>PRODUCT(MC133:MG133)</f>
        <v>1</v>
      </c>
      <c r="MI133" s="966">
        <f>ROUND(MA133,0)</f>
        <v>9740250</v>
      </c>
      <c r="MJ133" s="901">
        <f>MA133-MI133</f>
        <v>0</v>
      </c>
      <c r="MM133" s="958" t="s">
        <v>860</v>
      </c>
      <c r="MN133" s="1030" t="s">
        <v>497</v>
      </c>
      <c r="MO133" s="1031" t="s">
        <v>147</v>
      </c>
      <c r="MP133" s="1044">
        <v>81</v>
      </c>
      <c r="MQ133" s="1045">
        <v>75000</v>
      </c>
      <c r="MR133" s="963">
        <f t="shared" ref="MR133:MR134" si="1898">ROUND(MP133*MQ133,0)</f>
        <v>6075000</v>
      </c>
      <c r="MS133" s="1016"/>
      <c r="MT133" s="898">
        <f>IF(EXACT(VLOOKUP(MM133,OFERTA_0,2,FALSE),MN133),1,0)</f>
        <v>1</v>
      </c>
      <c r="MU133" s="898">
        <f>IF(EXACT(VLOOKUP(MM133,OFERTA_0,3,FALSE),MO133),1,0)</f>
        <v>1</v>
      </c>
      <c r="MV133" s="899">
        <f>IF(EXACT(VLOOKUP(MM133,OFERTA_0,4,FALSE),MP133),1,0)</f>
        <v>1</v>
      </c>
      <c r="MW133" s="899">
        <f>IF(MQ133=0,0,1)</f>
        <v>1</v>
      </c>
      <c r="MX133" s="899">
        <f>IF(MR133=0,0,1)</f>
        <v>1</v>
      </c>
      <c r="MY133" s="899">
        <f>PRODUCT(MT133:MX133)</f>
        <v>1</v>
      </c>
      <c r="MZ133" s="966">
        <f>ROUND(MR133,0)</f>
        <v>6075000</v>
      </c>
      <c r="NA133" s="901">
        <f>MR133-MZ133</f>
        <v>0</v>
      </c>
      <c r="ND133" s="975" t="s">
        <v>860</v>
      </c>
      <c r="NE133" s="976" t="s">
        <v>497</v>
      </c>
      <c r="NF133" s="977" t="s">
        <v>147</v>
      </c>
      <c r="NG133" s="978">
        <v>81</v>
      </c>
      <c r="NH133" s="979">
        <v>64671.75</v>
      </c>
      <c r="NI133" s="980">
        <v>5238412</v>
      </c>
      <c r="NJ133" s="1016"/>
      <c r="NK133" s="898">
        <f>IF(EXACT(VLOOKUP(ND133,OFERTA_0,2,FALSE),NE133),1,0)</f>
        <v>1</v>
      </c>
      <c r="NL133" s="898">
        <f>IF(EXACT(VLOOKUP(ND133,OFERTA_0,3,FALSE),NF133),1,0)</f>
        <v>1</v>
      </c>
      <c r="NM133" s="899">
        <f>IF(EXACT(VLOOKUP(ND133,OFERTA_0,4,FALSE),NG133),1,0)</f>
        <v>1</v>
      </c>
      <c r="NN133" s="899">
        <f>IF(NH133=0,0,1)</f>
        <v>1</v>
      </c>
      <c r="NO133" s="899">
        <f>IF(NI133=0,0,1)</f>
        <v>1</v>
      </c>
      <c r="NP133" s="899">
        <f>PRODUCT(NK133:NO133)</f>
        <v>1</v>
      </c>
      <c r="NQ133" s="966">
        <f>ROUND(NI133,0)</f>
        <v>5238412</v>
      </c>
      <c r="NR133" s="901">
        <f>NI133-NQ133</f>
        <v>0</v>
      </c>
      <c r="NU133" s="981" t="s">
        <v>860</v>
      </c>
      <c r="NV133" s="982" t="s">
        <v>497</v>
      </c>
      <c r="NW133" s="983" t="s">
        <v>147</v>
      </c>
      <c r="NX133" s="984">
        <v>81</v>
      </c>
      <c r="NY133" s="1050">
        <v>65325</v>
      </c>
      <c r="NZ133" s="986">
        <f t="shared" ref="NZ133:NZ134" si="1899">ROUND(NX133*NY133,0)</f>
        <v>5291325</v>
      </c>
      <c r="OA133" s="1016"/>
      <c r="OB133" s="898">
        <f>IF(EXACT(VLOOKUP(NU133,OFERTA_0,2,FALSE),NV133),1,0)</f>
        <v>1</v>
      </c>
      <c r="OC133" s="898">
        <f>IF(EXACT(VLOOKUP(NU133,OFERTA_0,3,FALSE),NW133),1,0)</f>
        <v>1</v>
      </c>
      <c r="OD133" s="899">
        <f>IF(EXACT(VLOOKUP(NU133,OFERTA_0,4,FALSE),NX133),1,0)</f>
        <v>1</v>
      </c>
      <c r="OE133" s="899">
        <f>IF(NY133=0,0,1)</f>
        <v>1</v>
      </c>
      <c r="OF133" s="899">
        <f>IF(NZ133=0,0,1)</f>
        <v>1</v>
      </c>
      <c r="OG133" s="899">
        <f>PRODUCT(OB133:OF133)</f>
        <v>1</v>
      </c>
      <c r="OH133" s="966">
        <f>ROUND(NZ133,0)</f>
        <v>5291325</v>
      </c>
      <c r="OI133" s="901">
        <f>NZ133-OH133</f>
        <v>0</v>
      </c>
      <c r="OL133" s="958" t="s">
        <v>860</v>
      </c>
      <c r="OM133" s="1030" t="s">
        <v>497</v>
      </c>
      <c r="ON133" s="1031" t="s">
        <v>147</v>
      </c>
      <c r="OO133" s="1044">
        <v>81</v>
      </c>
      <c r="OP133" s="1045">
        <v>227818</v>
      </c>
      <c r="OQ133" s="963">
        <f t="shared" ref="OQ133:OQ134" si="1900">ROUND(OO133*OP133,0)</f>
        <v>18453258</v>
      </c>
      <c r="OR133" s="1016"/>
      <c r="OS133" s="898">
        <f>IF(EXACT(VLOOKUP(OL133,OFERTA_0,2,FALSE),OM133),1,0)</f>
        <v>1</v>
      </c>
      <c r="OT133" s="898">
        <f>IF(EXACT(VLOOKUP(OL133,OFERTA_0,3,FALSE),ON133),1,0)</f>
        <v>1</v>
      </c>
      <c r="OU133" s="899">
        <f>IF(EXACT(VLOOKUP(OL133,OFERTA_0,4,FALSE),OO133),1,0)</f>
        <v>1</v>
      </c>
      <c r="OV133" s="899">
        <f>IF(OP133=0,0,1)</f>
        <v>1</v>
      </c>
      <c r="OW133" s="899">
        <f>IF(OQ133=0,0,1)</f>
        <v>1</v>
      </c>
      <c r="OX133" s="899">
        <f>PRODUCT(OS133:OW133)</f>
        <v>1</v>
      </c>
      <c r="OY133" s="966">
        <f>ROUND(OQ133,0)</f>
        <v>18453258</v>
      </c>
      <c r="OZ133" s="901">
        <f>OQ133-OY133</f>
        <v>0</v>
      </c>
      <c r="PC133" s="958" t="s">
        <v>860</v>
      </c>
      <c r="PD133" s="1030" t="s">
        <v>497</v>
      </c>
      <c r="PE133" s="1031" t="s">
        <v>147</v>
      </c>
      <c r="PF133" s="1044">
        <v>81</v>
      </c>
      <c r="PG133" s="1059">
        <v>105625</v>
      </c>
      <c r="PH133" s="988">
        <v>8555625</v>
      </c>
      <c r="PI133" s="1024"/>
      <c r="PJ133" s="898">
        <f>IF(EXACT(VLOOKUP(PC133,OFERTA_0,2,FALSE),PD133),1,0)</f>
        <v>1</v>
      </c>
      <c r="PK133" s="898">
        <f>IF(EXACT(VLOOKUP(PC133,OFERTA_0,3,FALSE),PE133),1,0)</f>
        <v>1</v>
      </c>
      <c r="PL133" s="899">
        <f>IF(EXACT(VLOOKUP(PC133,OFERTA_0,4,FALSE),PF133),1,0)</f>
        <v>1</v>
      </c>
      <c r="PM133" s="899">
        <f>IF(PG133=0,0,1)</f>
        <v>1</v>
      </c>
      <c r="PN133" s="899">
        <f>IF(PH133=0,0,1)</f>
        <v>1</v>
      </c>
      <c r="PO133" s="899">
        <f>PRODUCT(PJ133:PN133)</f>
        <v>1</v>
      </c>
      <c r="PP133" s="966">
        <f>ROUND(PH133,0)</f>
        <v>8555625</v>
      </c>
      <c r="PQ133" s="901">
        <f>PH133-PP133</f>
        <v>0</v>
      </c>
      <c r="PT133" s="958" t="s">
        <v>860</v>
      </c>
      <c r="PU133" s="1030" t="s">
        <v>497</v>
      </c>
      <c r="PV133" s="1031" t="s">
        <v>147</v>
      </c>
      <c r="PW133" s="1044">
        <v>81</v>
      </c>
      <c r="PX133" s="1045">
        <v>134185</v>
      </c>
      <c r="PY133" s="963">
        <f t="shared" ref="PY133:PY134" si="1901">ROUND(PW133*PX133,0)</f>
        <v>10868985</v>
      </c>
      <c r="PZ133" s="1016"/>
      <c r="QA133" s="898">
        <f>IF(EXACT(VLOOKUP(PT133,OFERTA_0,2,FALSE),PU133),1,0)</f>
        <v>1</v>
      </c>
      <c r="QB133" s="898">
        <f>IF(EXACT(VLOOKUP(PT133,OFERTA_0,3,FALSE),PV133),1,0)</f>
        <v>1</v>
      </c>
      <c r="QC133" s="899">
        <f>IF(EXACT(VLOOKUP(PT133,OFERTA_0,4,FALSE),PW133),1,0)</f>
        <v>1</v>
      </c>
      <c r="QD133" s="899">
        <f>IF(PX133=0,0,1)</f>
        <v>1</v>
      </c>
      <c r="QE133" s="899">
        <f>IF(PY133=0,0,1)</f>
        <v>1</v>
      </c>
      <c r="QF133" s="899">
        <f>PRODUCT(QA133:QE133)</f>
        <v>1</v>
      </c>
      <c r="QG133" s="966">
        <f>ROUND(PY133,0)</f>
        <v>10868985</v>
      </c>
      <c r="QH133" s="901">
        <f>PY133-QG133</f>
        <v>0</v>
      </c>
      <c r="QK133" s="958" t="s">
        <v>860</v>
      </c>
      <c r="QL133" s="1030" t="s">
        <v>497</v>
      </c>
      <c r="QM133" s="1031" t="s">
        <v>147</v>
      </c>
      <c r="QN133" s="1044">
        <v>81</v>
      </c>
      <c r="QO133" s="1049">
        <v>85168.724999999991</v>
      </c>
      <c r="QP133" s="974">
        <f t="shared" ref="QP133:QP134" si="1902">ROUND(QN133*QO133,0)</f>
        <v>6898667</v>
      </c>
      <c r="QQ133" s="1016"/>
      <c r="QR133" s="898">
        <f>IF(EXACT(VLOOKUP(QK133,OFERTA_0,2,FALSE),QL133),1,0)</f>
        <v>1</v>
      </c>
      <c r="QS133" s="898">
        <f>IF(EXACT(VLOOKUP(QK133,OFERTA_0,3,FALSE),QM133),1,0)</f>
        <v>1</v>
      </c>
      <c r="QT133" s="899">
        <f>IF(EXACT(VLOOKUP(QK133,OFERTA_0,4,FALSE),QN133),1,0)</f>
        <v>1</v>
      </c>
      <c r="QU133" s="899">
        <f>IF(QO133=0,0,1)</f>
        <v>1</v>
      </c>
      <c r="QV133" s="899">
        <f>IF(QP133=0,0,1)</f>
        <v>1</v>
      </c>
      <c r="QW133" s="899">
        <f>PRODUCT(QR133:QV133)</f>
        <v>1</v>
      </c>
      <c r="QX133" s="966">
        <f>ROUND(QP133,0)</f>
        <v>6898667</v>
      </c>
      <c r="QY133" s="901">
        <f>QP133-QX133</f>
        <v>0</v>
      </c>
      <c r="RB133" s="405"/>
      <c r="RC133" s="406"/>
      <c r="RD133" s="407"/>
      <c r="RE133" s="408"/>
      <c r="RF133" s="409"/>
      <c r="RG133" s="410"/>
      <c r="RH133" s="410"/>
      <c r="RI133" s="898"/>
      <c r="RJ133" s="898"/>
      <c r="RK133" s="934"/>
      <c r="RL133" s="934"/>
      <c r="RM133" s="934"/>
      <c r="RN133" s="934"/>
      <c r="RO133" s="935"/>
      <c r="RP133" s="936"/>
      <c r="RS133" s="405"/>
      <c r="RT133" s="406"/>
      <c r="RU133" s="407"/>
      <c r="RV133" s="408"/>
      <c r="RW133" s="409"/>
      <c r="RX133" s="410"/>
      <c r="RY133" s="410"/>
      <c r="RZ133" s="898"/>
      <c r="SA133" s="898"/>
      <c r="SB133" s="934"/>
      <c r="SC133" s="934"/>
      <c r="SD133" s="934"/>
      <c r="SE133" s="934"/>
      <c r="SF133" s="935"/>
      <c r="SG133" s="936"/>
      <c r="SJ133" s="405"/>
      <c r="SK133" s="406"/>
      <c r="SL133" s="407"/>
      <c r="SM133" s="408"/>
      <c r="SN133" s="409"/>
      <c r="SO133" s="410"/>
      <c r="SP133" s="410"/>
      <c r="SQ133" s="898"/>
      <c r="SR133" s="898"/>
      <c r="SS133" s="934"/>
      <c r="ST133" s="934"/>
      <c r="SU133" s="934"/>
      <c r="SV133" s="934"/>
      <c r="SW133" s="935"/>
      <c r="SX133" s="936"/>
    </row>
    <row r="134" spans="2:518" ht="72" customHeight="1" thickTop="1" thickBot="1">
      <c r="B134" s="958" t="s">
        <v>861</v>
      </c>
      <c r="C134" s="1030" t="s">
        <v>498</v>
      </c>
      <c r="D134" s="1031" t="s">
        <v>147</v>
      </c>
      <c r="E134" s="1044">
        <v>136</v>
      </c>
      <c r="F134" s="1045"/>
      <c r="G134" s="963">
        <f>ROUND(E134*F134,0)</f>
        <v>0</v>
      </c>
      <c r="H134" s="964"/>
      <c r="K134" s="958" t="s">
        <v>861</v>
      </c>
      <c r="L134" s="1030" t="s">
        <v>498</v>
      </c>
      <c r="M134" s="1031" t="s">
        <v>147</v>
      </c>
      <c r="N134" s="1044">
        <v>136</v>
      </c>
      <c r="O134" s="1046">
        <v>15930</v>
      </c>
      <c r="P134" s="963">
        <f t="shared" si="1878"/>
        <v>2166480</v>
      </c>
      <c r="Q134" s="964"/>
      <c r="R134" s="898">
        <f>IF(EXACT(VLOOKUP(K134,OFERTA_0,2,FALSE),L134),1,0)</f>
        <v>1</v>
      </c>
      <c r="S134" s="898">
        <f>IF(EXACT(VLOOKUP(K134,OFERTA_0,3,FALSE),M134),1,0)</f>
        <v>1</v>
      </c>
      <c r="T134" s="899">
        <f>IF(EXACT(VLOOKUP(K134,OFERTA_0,4,FALSE),N134),1,0)</f>
        <v>1</v>
      </c>
      <c r="U134" s="899">
        <f>IF(O134=0,0,1)</f>
        <v>1</v>
      </c>
      <c r="V134" s="899">
        <f>IF(P134=0,0,1)</f>
        <v>1</v>
      </c>
      <c r="W134" s="899">
        <f>PRODUCT(R134:V134)</f>
        <v>1</v>
      </c>
      <c r="X134" s="966">
        <f>ROUND(P134,0)</f>
        <v>2166480</v>
      </c>
      <c r="Y134" s="901">
        <f>P134-X134</f>
        <v>0</v>
      </c>
      <c r="Z134" s="872"/>
      <c r="AA134" s="872"/>
      <c r="AB134" s="958" t="s">
        <v>861</v>
      </c>
      <c r="AC134" s="1030" t="s">
        <v>498</v>
      </c>
      <c r="AD134" s="1031" t="s">
        <v>147</v>
      </c>
      <c r="AE134" s="1044">
        <v>136</v>
      </c>
      <c r="AF134" s="1045">
        <v>22000</v>
      </c>
      <c r="AG134" s="963">
        <f t="shared" si="1879"/>
        <v>2992000</v>
      </c>
      <c r="AH134" s="964"/>
      <c r="AI134" s="898">
        <f>IF(EXACT(VLOOKUP(AB134,OFERTA_0,2,FALSE),AC134),1,0)</f>
        <v>1</v>
      </c>
      <c r="AJ134" s="898">
        <f>IF(EXACT(VLOOKUP(AB134,OFERTA_0,3,FALSE),AD134),1,0)</f>
        <v>1</v>
      </c>
      <c r="AK134" s="899">
        <f>IF(EXACT(VLOOKUP(AB134,OFERTA_0,4,FALSE),AE134),1,0)</f>
        <v>1</v>
      </c>
      <c r="AL134" s="899">
        <f>IF(AF134=0,0,1)</f>
        <v>1</v>
      </c>
      <c r="AM134" s="899">
        <f>IF(AG134=0,0,1)</f>
        <v>1</v>
      </c>
      <c r="AN134" s="899">
        <f>PRODUCT(AI134:AM134)</f>
        <v>1</v>
      </c>
      <c r="AO134" s="966">
        <f>ROUND(AG134,0)</f>
        <v>2992000</v>
      </c>
      <c r="AP134" s="901">
        <f>AG134-AO134</f>
        <v>0</v>
      </c>
      <c r="AQ134" s="872"/>
      <c r="AR134" s="872"/>
      <c r="AS134" s="958" t="s">
        <v>861</v>
      </c>
      <c r="AT134" s="1035" t="s">
        <v>498</v>
      </c>
      <c r="AU134" s="1031" t="s">
        <v>147</v>
      </c>
      <c r="AV134" s="1044">
        <v>136</v>
      </c>
      <c r="AW134" s="1047">
        <v>19500</v>
      </c>
      <c r="AX134" s="969">
        <f t="shared" si="1880"/>
        <v>2652000</v>
      </c>
      <c r="AY134" s="964"/>
      <c r="AZ134" s="898">
        <f>IF(EXACT(VLOOKUP(AS134,OFERTA_0,2,FALSE),AT134),1,0)</f>
        <v>1</v>
      </c>
      <c r="BA134" s="898">
        <f>IF(EXACT(VLOOKUP(AS134,OFERTA_0,3,FALSE),AU134),1,0)</f>
        <v>1</v>
      </c>
      <c r="BB134" s="899">
        <f>IF(EXACT(VLOOKUP(AS134,OFERTA_0,4,FALSE),AV134),1,0)</f>
        <v>1</v>
      </c>
      <c r="BC134" s="899">
        <f>IF(AW134=0,0,1)</f>
        <v>1</v>
      </c>
      <c r="BD134" s="899">
        <f>IF(AX134=0,0,1)</f>
        <v>1</v>
      </c>
      <c r="BE134" s="899">
        <f>PRODUCT(AZ134:BD134)</f>
        <v>1</v>
      </c>
      <c r="BF134" s="966">
        <f>ROUND(AX134,0)</f>
        <v>2652000</v>
      </c>
      <c r="BG134" s="901">
        <f>AX134-BF134</f>
        <v>0</v>
      </c>
      <c r="BJ134" s="958" t="s">
        <v>861</v>
      </c>
      <c r="BK134" s="1030" t="s">
        <v>498</v>
      </c>
      <c r="BL134" s="1031" t="s">
        <v>147</v>
      </c>
      <c r="BM134" s="1044">
        <v>136</v>
      </c>
      <c r="BN134" s="1045">
        <v>88554.93</v>
      </c>
      <c r="BO134" s="963">
        <f t="shared" si="1881"/>
        <v>12043470</v>
      </c>
      <c r="BP134" s="964"/>
      <c r="BQ134" s="898">
        <f>IF(EXACT(VLOOKUP(BJ134,OFERTA_0,2,FALSE),BK134),1,0)</f>
        <v>1</v>
      </c>
      <c r="BR134" s="898">
        <f>IF(EXACT(VLOOKUP(BJ134,OFERTA_0,3,FALSE),BL134),1,0)</f>
        <v>1</v>
      </c>
      <c r="BS134" s="899">
        <f>IF(EXACT(VLOOKUP(BJ134,OFERTA_0,4,FALSE),BM134),1,0)</f>
        <v>1</v>
      </c>
      <c r="BT134" s="899">
        <f>IF(BN134=0,0,1)</f>
        <v>1</v>
      </c>
      <c r="BU134" s="899">
        <f>IF(BO134=0,0,1)</f>
        <v>1</v>
      </c>
      <c r="BV134" s="899">
        <f>PRODUCT(BQ134:BU134)</f>
        <v>1</v>
      </c>
      <c r="BW134" s="966">
        <f>ROUND(BO134,0)</f>
        <v>12043470</v>
      </c>
      <c r="BX134" s="901">
        <f>BO134-BW134</f>
        <v>0</v>
      </c>
      <c r="CA134" s="958" t="s">
        <v>861</v>
      </c>
      <c r="CB134" s="1030" t="s">
        <v>498</v>
      </c>
      <c r="CC134" s="1031" t="s">
        <v>147</v>
      </c>
      <c r="CD134" s="1044">
        <v>136</v>
      </c>
      <c r="CE134" s="1045">
        <v>15515</v>
      </c>
      <c r="CF134" s="963">
        <f t="shared" si="1882"/>
        <v>2110040</v>
      </c>
      <c r="CG134" s="964"/>
      <c r="CH134" s="898">
        <f>IF(EXACT(VLOOKUP(CA134,OFERTA_0,2,FALSE),CB134),1,0)</f>
        <v>1</v>
      </c>
      <c r="CI134" s="898">
        <f>IF(EXACT(VLOOKUP(CA134,OFERTA_0,3,FALSE),CC134),1,0)</f>
        <v>1</v>
      </c>
      <c r="CJ134" s="899">
        <f>IF(EXACT(VLOOKUP(CA134,OFERTA_0,4,FALSE),CD134),1,0)</f>
        <v>1</v>
      </c>
      <c r="CK134" s="899">
        <f>IF(CE134=0,0,1)</f>
        <v>1</v>
      </c>
      <c r="CL134" s="899">
        <f>IF(CF134=0,0,1)</f>
        <v>1</v>
      </c>
      <c r="CM134" s="899">
        <f>PRODUCT(CH134:CL134)</f>
        <v>1</v>
      </c>
      <c r="CN134" s="966">
        <f>ROUND(CF134,0)</f>
        <v>2110040</v>
      </c>
      <c r="CO134" s="901">
        <f>CF134-CN134</f>
        <v>0</v>
      </c>
      <c r="CR134" s="958" t="s">
        <v>861</v>
      </c>
      <c r="CS134" s="1030" t="s">
        <v>498</v>
      </c>
      <c r="CT134" s="1031" t="s">
        <v>147</v>
      </c>
      <c r="CU134" s="1044">
        <v>136</v>
      </c>
      <c r="CV134" s="1045">
        <v>31000</v>
      </c>
      <c r="CW134" s="963">
        <f t="shared" si="1883"/>
        <v>4216000</v>
      </c>
      <c r="CX134" s="964"/>
      <c r="CY134" s="898">
        <f>IF(EXACT(VLOOKUP(CR134,OFERTA_0,2,FALSE),CS134),1,0)</f>
        <v>1</v>
      </c>
      <c r="CZ134" s="898">
        <f>IF(EXACT(VLOOKUP(CR134,OFERTA_0,3,FALSE),CT134),1,0)</f>
        <v>1</v>
      </c>
      <c r="DA134" s="899">
        <f>IF(EXACT(VLOOKUP(CR134,OFERTA_0,4,FALSE),CU134),1,0)</f>
        <v>1</v>
      </c>
      <c r="DB134" s="899">
        <f>IF(CV134=0,0,1)</f>
        <v>1</v>
      </c>
      <c r="DC134" s="899">
        <f>IF(CW134=0,0,1)</f>
        <v>1</v>
      </c>
      <c r="DD134" s="899">
        <f>PRODUCT(CY134:DC134)</f>
        <v>1</v>
      </c>
      <c r="DE134" s="966">
        <f>ROUND(CW134,0)</f>
        <v>4216000</v>
      </c>
      <c r="DF134" s="901">
        <f>CW134-DE134</f>
        <v>0</v>
      </c>
      <c r="DI134" s="958" t="s">
        <v>861</v>
      </c>
      <c r="DJ134" s="1030" t="s">
        <v>498</v>
      </c>
      <c r="DK134" s="1031" t="s">
        <v>147</v>
      </c>
      <c r="DL134" s="1044">
        <v>136</v>
      </c>
      <c r="DM134" s="1045">
        <v>20507</v>
      </c>
      <c r="DN134" s="963">
        <f t="shared" si="1884"/>
        <v>2788952</v>
      </c>
      <c r="DO134" s="964"/>
      <c r="DP134" s="898">
        <f>IF(EXACT(VLOOKUP(DI134,OFERTA_0,2,FALSE),DJ134),1,0)</f>
        <v>1</v>
      </c>
      <c r="DQ134" s="898">
        <f>IF(EXACT(VLOOKUP(DI134,OFERTA_0,3,FALSE),DK134),1,0)</f>
        <v>1</v>
      </c>
      <c r="DR134" s="899">
        <f>IF(EXACT(VLOOKUP(DI134,OFERTA_0,4,FALSE),DL134),1,0)</f>
        <v>1</v>
      </c>
      <c r="DS134" s="899">
        <f>IF(DM134=0,0,1)</f>
        <v>1</v>
      </c>
      <c r="DT134" s="899">
        <f>IF(DN134=0,0,1)</f>
        <v>1</v>
      </c>
      <c r="DU134" s="899">
        <f>PRODUCT(DP134:DT134)</f>
        <v>1</v>
      </c>
      <c r="DV134" s="966">
        <f>ROUND(DN134,0)</f>
        <v>2788952</v>
      </c>
      <c r="DW134" s="901">
        <f>DN134-DV134</f>
        <v>0</v>
      </c>
      <c r="DZ134" s="958" t="s">
        <v>861</v>
      </c>
      <c r="EA134" s="1030" t="s">
        <v>498</v>
      </c>
      <c r="EB134" s="1031" t="s">
        <v>147</v>
      </c>
      <c r="EC134" s="1044">
        <v>136</v>
      </c>
      <c r="ED134" s="1045">
        <v>75400</v>
      </c>
      <c r="EE134" s="963">
        <f t="shared" si="1885"/>
        <v>10254400</v>
      </c>
      <c r="EF134" s="964"/>
      <c r="EG134" s="898">
        <f>IF(EXACT(VLOOKUP(DZ134,OFERTA_0,2,FALSE),EA134),1,0)</f>
        <v>1</v>
      </c>
      <c r="EH134" s="898">
        <f>IF(EXACT(VLOOKUP(DZ134,OFERTA_0,3,FALSE),EB134),1,0)</f>
        <v>1</v>
      </c>
      <c r="EI134" s="899">
        <f>IF(EXACT(VLOOKUP(DZ134,OFERTA_0,4,FALSE),EC134),1,0)</f>
        <v>1</v>
      </c>
      <c r="EJ134" s="899">
        <f>IF(ED134=0,0,1)</f>
        <v>1</v>
      </c>
      <c r="EK134" s="899">
        <f>IF(EE134=0,0,1)</f>
        <v>1</v>
      </c>
      <c r="EL134" s="899">
        <f>PRODUCT(EG134:EK134)</f>
        <v>1</v>
      </c>
      <c r="EM134" s="966">
        <f>ROUND(EE134,0)</f>
        <v>10254400</v>
      </c>
      <c r="EN134" s="901">
        <f>EE134-EM134</f>
        <v>0</v>
      </c>
      <c r="EQ134" s="958" t="s">
        <v>861</v>
      </c>
      <c r="ER134" s="1030" t="s">
        <v>498</v>
      </c>
      <c r="ES134" s="1031" t="s">
        <v>147</v>
      </c>
      <c r="ET134" s="1044">
        <v>136</v>
      </c>
      <c r="EU134" s="1045">
        <v>15500</v>
      </c>
      <c r="EV134" s="963">
        <f t="shared" si="1886"/>
        <v>2108000</v>
      </c>
      <c r="EW134" s="964"/>
      <c r="EX134" s="898">
        <f>IF(EXACT(VLOOKUP(EQ134,OFERTA_0,2,FALSE),ER134),1,0)</f>
        <v>1</v>
      </c>
      <c r="EY134" s="898">
        <f>IF(EXACT(VLOOKUP(EQ134,OFERTA_0,3,FALSE),ES134),1,0)</f>
        <v>1</v>
      </c>
      <c r="EZ134" s="899">
        <f>IF(EXACT(VLOOKUP(EQ134,OFERTA_0,4,FALSE),ET134),1,0)</f>
        <v>1</v>
      </c>
      <c r="FA134" s="899">
        <f>IF(EU134=0,0,1)</f>
        <v>1</v>
      </c>
      <c r="FB134" s="899">
        <f>IF(EV134=0,0,1)</f>
        <v>1</v>
      </c>
      <c r="FC134" s="899">
        <f>PRODUCT(EX134:FB134)</f>
        <v>1</v>
      </c>
      <c r="FD134" s="966">
        <f>ROUND(EV134,0)</f>
        <v>2108000</v>
      </c>
      <c r="FE134" s="901">
        <f>EV134-FD134</f>
        <v>0</v>
      </c>
      <c r="FH134" s="958"/>
      <c r="FI134" s="1030"/>
      <c r="FJ134" s="1031"/>
      <c r="FK134" s="1044"/>
      <c r="FL134" s="1045"/>
      <c r="FM134" s="963">
        <f t="shared" si="1887"/>
        <v>0</v>
      </c>
      <c r="FN134" s="964"/>
      <c r="FO134" s="898" t="e">
        <f>IF(EXACT(VLOOKUP(FH134,OFERTA_0,2,FALSE),FI134),1,0)</f>
        <v>#N/A</v>
      </c>
      <c r="FP134" s="898" t="e">
        <f>IF(EXACT(VLOOKUP(FH134,OFERTA_0,3,FALSE),FJ134),1,0)</f>
        <v>#N/A</v>
      </c>
      <c r="FQ134" s="899" t="e">
        <f>IF(EXACT(VLOOKUP(FH134,OFERTA_0,4,FALSE),FK134),1,0)</f>
        <v>#N/A</v>
      </c>
      <c r="FR134" s="899">
        <f>IF(FL134=0,0,1)</f>
        <v>0</v>
      </c>
      <c r="FS134" s="899">
        <f>IF(FM134=0,0,1)</f>
        <v>0</v>
      </c>
      <c r="FT134" s="899" t="e">
        <f>PRODUCT(FO134:FS134)</f>
        <v>#N/A</v>
      </c>
      <c r="FU134" s="966">
        <f>ROUND(FM134,0)</f>
        <v>0</v>
      </c>
      <c r="FV134" s="901">
        <f>FM134-FU134</f>
        <v>0</v>
      </c>
      <c r="FY134" s="958" t="s">
        <v>861</v>
      </c>
      <c r="FZ134" s="1030" t="s">
        <v>498</v>
      </c>
      <c r="GA134" s="1031" t="s">
        <v>147</v>
      </c>
      <c r="GB134" s="1044">
        <v>136</v>
      </c>
      <c r="GC134" s="1046">
        <v>15900</v>
      </c>
      <c r="GD134" s="963">
        <f t="shared" si="1888"/>
        <v>2162400</v>
      </c>
      <c r="GE134" s="964"/>
      <c r="GF134" s="898">
        <f>IF(EXACT(VLOOKUP(FY134,OFERTA_0,2,FALSE),FZ134),1,0)</f>
        <v>1</v>
      </c>
      <c r="GG134" s="898">
        <f>IF(EXACT(VLOOKUP(FY134,OFERTA_0,3,FALSE),GA134),1,0)</f>
        <v>1</v>
      </c>
      <c r="GH134" s="899">
        <f>IF(EXACT(VLOOKUP(FY134,OFERTA_0,4,FALSE),GB134),1,0)</f>
        <v>1</v>
      </c>
      <c r="GI134" s="899">
        <f>IF(GC134=0,0,1)</f>
        <v>1</v>
      </c>
      <c r="GJ134" s="899">
        <f>IF(GD134=0,0,1)</f>
        <v>1</v>
      </c>
      <c r="GK134" s="899">
        <f>PRODUCT(GF134:GJ134)</f>
        <v>1</v>
      </c>
      <c r="GL134" s="966">
        <f>ROUND(GD134,0)</f>
        <v>2162400</v>
      </c>
      <c r="GM134" s="901">
        <f>GD134-GL134</f>
        <v>0</v>
      </c>
      <c r="GP134" s="958" t="s">
        <v>861</v>
      </c>
      <c r="GQ134" s="1030" t="s">
        <v>498</v>
      </c>
      <c r="GR134" s="1031" t="s">
        <v>147</v>
      </c>
      <c r="GS134" s="1044">
        <v>136</v>
      </c>
      <c r="GT134" s="1045">
        <v>15600</v>
      </c>
      <c r="GU134" s="963">
        <f t="shared" si="1889"/>
        <v>2121600</v>
      </c>
      <c r="GV134" s="964"/>
      <c r="GW134" s="898">
        <f>IF(EXACT(VLOOKUP(GP134,OFERTA_0,2,FALSE),GQ134),1,0)</f>
        <v>1</v>
      </c>
      <c r="GX134" s="898">
        <f>IF(EXACT(VLOOKUP(GP134,OFERTA_0,3,FALSE),GR134),1,0)</f>
        <v>1</v>
      </c>
      <c r="GY134" s="899">
        <f>IF(EXACT(VLOOKUP(GP134,OFERTA_0,4,FALSE),GS134),1,0)</f>
        <v>1</v>
      </c>
      <c r="GZ134" s="899">
        <f>IF(GT134=0,0,1)</f>
        <v>1</v>
      </c>
      <c r="HA134" s="899">
        <f>IF(GU134=0,0,1)</f>
        <v>1</v>
      </c>
      <c r="HB134" s="899">
        <f>PRODUCT(GW134:HA134)</f>
        <v>1</v>
      </c>
      <c r="HC134" s="966">
        <f>ROUND(GU134,0)</f>
        <v>2121600</v>
      </c>
      <c r="HD134" s="901">
        <f>GU134-HC134</f>
        <v>0</v>
      </c>
      <c r="HG134" s="958" t="s">
        <v>861</v>
      </c>
      <c r="HH134" s="1030" t="s">
        <v>498</v>
      </c>
      <c r="HI134" s="1031" t="s">
        <v>147</v>
      </c>
      <c r="HJ134" s="1044">
        <v>136</v>
      </c>
      <c r="HK134" s="1045">
        <v>31120</v>
      </c>
      <c r="HL134" s="963">
        <f t="shared" si="1890"/>
        <v>4232320</v>
      </c>
      <c r="HM134" s="964"/>
      <c r="HN134" s="898">
        <f>IF(EXACT(VLOOKUP(HG134,OFERTA_0,2,FALSE),HH134),1,0)</f>
        <v>1</v>
      </c>
      <c r="HO134" s="898">
        <f>IF(EXACT(VLOOKUP(HG134,OFERTA_0,3,FALSE),HI134),1,0)</f>
        <v>1</v>
      </c>
      <c r="HP134" s="899">
        <f>IF(EXACT(VLOOKUP(HG134,OFERTA_0,4,FALSE),HJ134),1,0)</f>
        <v>1</v>
      </c>
      <c r="HQ134" s="899">
        <f>IF(HK134=0,0,1)</f>
        <v>1</v>
      </c>
      <c r="HR134" s="899">
        <f>IF(HL134=0,0,1)</f>
        <v>1</v>
      </c>
      <c r="HS134" s="899">
        <f>PRODUCT(HN134:HR134)</f>
        <v>1</v>
      </c>
      <c r="HT134" s="966">
        <f>ROUND(HL134,0)</f>
        <v>4232320</v>
      </c>
      <c r="HU134" s="901">
        <f>HL134-HT134</f>
        <v>0</v>
      </c>
      <c r="HX134" s="958" t="s">
        <v>861</v>
      </c>
      <c r="HY134" s="1030" t="s">
        <v>498</v>
      </c>
      <c r="HZ134" s="1031" t="s">
        <v>147</v>
      </c>
      <c r="IA134" s="1044">
        <v>136</v>
      </c>
      <c r="IB134" s="1048">
        <v>23700</v>
      </c>
      <c r="IC134" s="972">
        <f t="shared" si="1891"/>
        <v>3223200</v>
      </c>
      <c r="ID134" s="964"/>
      <c r="IE134" s="898">
        <f>IF(EXACT(VLOOKUP(HX134,OFERTA_0,2,FALSE),HY134),1,0)</f>
        <v>1</v>
      </c>
      <c r="IF134" s="898">
        <f>IF(EXACT(VLOOKUP(HX134,OFERTA_0,3,FALSE),HZ134),1,0)</f>
        <v>1</v>
      </c>
      <c r="IG134" s="899">
        <f>IF(EXACT(VLOOKUP(HX134,OFERTA_0,4,FALSE),IA134),1,0)</f>
        <v>1</v>
      </c>
      <c r="IH134" s="899">
        <f>IF(IB134=0,0,1)</f>
        <v>1</v>
      </c>
      <c r="II134" s="899">
        <f>IF(IC134=0,0,1)</f>
        <v>1</v>
      </c>
      <c r="IJ134" s="899">
        <f>PRODUCT(IE134:II134)</f>
        <v>1</v>
      </c>
      <c r="IK134" s="966">
        <f>ROUND(IC134,0)</f>
        <v>3223200</v>
      </c>
      <c r="IL134" s="901">
        <f>IC134-IK134</f>
        <v>0</v>
      </c>
      <c r="IO134" s="958" t="s">
        <v>861</v>
      </c>
      <c r="IP134" s="1030" t="s">
        <v>498</v>
      </c>
      <c r="IQ134" s="1031" t="s">
        <v>147</v>
      </c>
      <c r="IR134" s="1044">
        <v>136</v>
      </c>
      <c r="IS134" s="1045">
        <v>24000</v>
      </c>
      <c r="IT134" s="963">
        <f t="shared" si="1892"/>
        <v>3264000</v>
      </c>
      <c r="IU134" s="964"/>
      <c r="IV134" s="898">
        <f>IF(EXACT(VLOOKUP(IO134,OFERTA_0,2,FALSE),IP134),1,0)</f>
        <v>1</v>
      </c>
      <c r="IW134" s="898">
        <f>IF(EXACT(VLOOKUP(IO134,OFERTA_0,3,FALSE),IQ134),1,0)</f>
        <v>1</v>
      </c>
      <c r="IX134" s="899">
        <f>IF(EXACT(VLOOKUP(IO134,OFERTA_0,4,FALSE),IR134),1,0)</f>
        <v>1</v>
      </c>
      <c r="IY134" s="899">
        <f>IF(IS134=0,0,1)</f>
        <v>1</v>
      </c>
      <c r="IZ134" s="899">
        <f>IF(IT134=0,0,1)</f>
        <v>1</v>
      </c>
      <c r="JA134" s="899">
        <f>PRODUCT(IV134:IZ134)</f>
        <v>1</v>
      </c>
      <c r="JB134" s="966">
        <f>ROUND(IT134,0)</f>
        <v>3264000</v>
      </c>
      <c r="JC134" s="901">
        <f>IT134-JB134</f>
        <v>0</v>
      </c>
      <c r="JF134" s="958" t="s">
        <v>861</v>
      </c>
      <c r="JG134" s="1030" t="s">
        <v>498</v>
      </c>
      <c r="JH134" s="1031" t="s">
        <v>147</v>
      </c>
      <c r="JI134" s="1044">
        <v>136</v>
      </c>
      <c r="JJ134" s="1045">
        <v>20000</v>
      </c>
      <c r="JK134" s="963">
        <f t="shared" si="1893"/>
        <v>2720000</v>
      </c>
      <c r="JL134" s="964"/>
      <c r="JM134" s="898">
        <f>IF(EXACT(VLOOKUP(JF134,OFERTA_0,2,FALSE),JG134),1,0)</f>
        <v>1</v>
      </c>
      <c r="JN134" s="898">
        <f>IF(EXACT(VLOOKUP(JF134,OFERTA_0,3,FALSE),JH134),1,0)</f>
        <v>1</v>
      </c>
      <c r="JO134" s="899">
        <f>IF(EXACT(VLOOKUP(JF134,OFERTA_0,4,FALSE),JI134),1,0)</f>
        <v>1</v>
      </c>
      <c r="JP134" s="899">
        <f>IF(JJ134=0,0,1)</f>
        <v>1</v>
      </c>
      <c r="JQ134" s="899">
        <f>IF(JK134=0,0,1)</f>
        <v>1</v>
      </c>
      <c r="JR134" s="899">
        <f>PRODUCT(JM134:JQ134)</f>
        <v>1</v>
      </c>
      <c r="JS134" s="966">
        <f>ROUND(JK134,0)</f>
        <v>2720000</v>
      </c>
      <c r="JT134" s="901">
        <f>JK134-JS134</f>
        <v>0</v>
      </c>
      <c r="JW134" s="958" t="s">
        <v>861</v>
      </c>
      <c r="JX134" s="1030" t="s">
        <v>498</v>
      </c>
      <c r="JY134" s="1031" t="s">
        <v>147</v>
      </c>
      <c r="JZ134" s="1044">
        <v>136</v>
      </c>
      <c r="KA134" s="1045">
        <v>19126.8</v>
      </c>
      <c r="KB134" s="963">
        <f t="shared" si="1894"/>
        <v>2601245</v>
      </c>
      <c r="KC134" s="964"/>
      <c r="KD134" s="898">
        <f>IF(EXACT(VLOOKUP(JW134,OFERTA_0,2,FALSE),JX134),1,0)</f>
        <v>1</v>
      </c>
      <c r="KE134" s="898">
        <f>IF(EXACT(VLOOKUP(JW134,OFERTA_0,3,FALSE),JY134),1,0)</f>
        <v>1</v>
      </c>
      <c r="KF134" s="899">
        <f>IF(EXACT(VLOOKUP(JW134,OFERTA_0,4,FALSE),JZ134),1,0)</f>
        <v>1</v>
      </c>
      <c r="KG134" s="899">
        <f>IF(KA134=0,0,1)</f>
        <v>1</v>
      </c>
      <c r="KH134" s="899">
        <f>IF(KB134=0,0,1)</f>
        <v>1</v>
      </c>
      <c r="KI134" s="899">
        <f>PRODUCT(KD134:KH134)</f>
        <v>1</v>
      </c>
      <c r="KJ134" s="966">
        <f>ROUND(KB134,0)</f>
        <v>2601245</v>
      </c>
      <c r="KK134" s="901">
        <f>KB134-KJ134</f>
        <v>0</v>
      </c>
      <c r="KN134" s="958" t="s">
        <v>861</v>
      </c>
      <c r="KO134" s="1030" t="s">
        <v>498</v>
      </c>
      <c r="KP134" s="1031" t="s">
        <v>147</v>
      </c>
      <c r="KQ134" s="1044">
        <v>136</v>
      </c>
      <c r="KR134" s="1045">
        <v>18600</v>
      </c>
      <c r="KS134" s="963">
        <f t="shared" si="1895"/>
        <v>2529600</v>
      </c>
      <c r="KT134" s="964"/>
      <c r="KU134" s="898">
        <f>IF(EXACT(VLOOKUP(KN134,OFERTA_0,2,FALSE),KO134),1,0)</f>
        <v>1</v>
      </c>
      <c r="KV134" s="898">
        <f>IF(EXACT(VLOOKUP(KN134,OFERTA_0,3,FALSE),KP134),1,0)</f>
        <v>1</v>
      </c>
      <c r="KW134" s="899">
        <f>IF(EXACT(VLOOKUP(KN134,OFERTA_0,4,FALSE),KQ134),1,0)</f>
        <v>1</v>
      </c>
      <c r="KX134" s="899">
        <f>IF(KR134=0,0,1)</f>
        <v>1</v>
      </c>
      <c r="KY134" s="899">
        <f>IF(KS134=0,0,1)</f>
        <v>1</v>
      </c>
      <c r="KZ134" s="899">
        <f>PRODUCT(KU134:KY134)</f>
        <v>1</v>
      </c>
      <c r="LA134" s="966">
        <f>ROUND(KS134,0)</f>
        <v>2529600</v>
      </c>
      <c r="LB134" s="901">
        <f>KS134-LA134</f>
        <v>0</v>
      </c>
      <c r="LE134" s="958" t="s">
        <v>861</v>
      </c>
      <c r="LF134" s="1030" t="s">
        <v>498</v>
      </c>
      <c r="LG134" s="1031" t="s">
        <v>147</v>
      </c>
      <c r="LH134" s="1044">
        <v>136</v>
      </c>
      <c r="LI134" s="1049">
        <v>24925</v>
      </c>
      <c r="LJ134" s="974">
        <f t="shared" si="1896"/>
        <v>3389800</v>
      </c>
      <c r="LK134" s="964"/>
      <c r="LL134" s="898">
        <f>IF(EXACT(VLOOKUP(LE134,OFERTA_0,2,FALSE),LF134),1,0)</f>
        <v>1</v>
      </c>
      <c r="LM134" s="898">
        <f>IF(EXACT(VLOOKUP(LE134,OFERTA_0,3,FALSE),LG134),1,0)</f>
        <v>1</v>
      </c>
      <c r="LN134" s="899">
        <f>IF(EXACT(VLOOKUP(LE134,OFERTA_0,4,FALSE),LH134),1,0)</f>
        <v>1</v>
      </c>
      <c r="LO134" s="899">
        <f>IF(LI134=0,0,1)</f>
        <v>1</v>
      </c>
      <c r="LP134" s="899">
        <f>IF(LJ134=0,0,1)</f>
        <v>1</v>
      </c>
      <c r="LQ134" s="899">
        <f>PRODUCT(LL134:LP134)</f>
        <v>1</v>
      </c>
      <c r="LR134" s="966">
        <f>ROUND(LJ134,0)</f>
        <v>3389800</v>
      </c>
      <c r="LS134" s="901">
        <f>LJ134-LR134</f>
        <v>0</v>
      </c>
      <c r="LV134" s="958" t="s">
        <v>861</v>
      </c>
      <c r="LW134" s="1030" t="s">
        <v>498</v>
      </c>
      <c r="LX134" s="1031" t="s">
        <v>147</v>
      </c>
      <c r="LY134" s="1044">
        <v>136</v>
      </c>
      <c r="LZ134" s="1045">
        <v>61750</v>
      </c>
      <c r="MA134" s="963">
        <f t="shared" si="1897"/>
        <v>8398000</v>
      </c>
      <c r="MB134" s="964"/>
      <c r="MC134" s="898">
        <f>IF(EXACT(VLOOKUP(LV134,OFERTA_0,2,FALSE),LW134),1,0)</f>
        <v>1</v>
      </c>
      <c r="MD134" s="898">
        <f>IF(EXACT(VLOOKUP(LV134,OFERTA_0,3,FALSE),LX134),1,0)</f>
        <v>1</v>
      </c>
      <c r="ME134" s="899">
        <f>IF(EXACT(VLOOKUP(LV134,OFERTA_0,4,FALSE),LY134),1,0)</f>
        <v>1</v>
      </c>
      <c r="MF134" s="899">
        <f>IF(LZ134=0,0,1)</f>
        <v>1</v>
      </c>
      <c r="MG134" s="899">
        <f>IF(MA134=0,0,1)</f>
        <v>1</v>
      </c>
      <c r="MH134" s="899">
        <f>PRODUCT(MC134:MG134)</f>
        <v>1</v>
      </c>
      <c r="MI134" s="966">
        <f>ROUND(MA134,0)</f>
        <v>8398000</v>
      </c>
      <c r="MJ134" s="901">
        <f>MA134-MI134</f>
        <v>0</v>
      </c>
      <c r="MM134" s="958" t="s">
        <v>861</v>
      </c>
      <c r="MN134" s="1030" t="s">
        <v>498</v>
      </c>
      <c r="MO134" s="1031" t="s">
        <v>147</v>
      </c>
      <c r="MP134" s="1044">
        <v>136</v>
      </c>
      <c r="MQ134" s="1045">
        <v>35000</v>
      </c>
      <c r="MR134" s="963">
        <f t="shared" si="1898"/>
        <v>4760000</v>
      </c>
      <c r="MS134" s="964"/>
      <c r="MT134" s="898">
        <f>IF(EXACT(VLOOKUP(MM134,OFERTA_0,2,FALSE),MN134),1,0)</f>
        <v>1</v>
      </c>
      <c r="MU134" s="898">
        <f>IF(EXACT(VLOOKUP(MM134,OFERTA_0,3,FALSE),MO134),1,0)</f>
        <v>1</v>
      </c>
      <c r="MV134" s="899">
        <f>IF(EXACT(VLOOKUP(MM134,OFERTA_0,4,FALSE),MP134),1,0)</f>
        <v>1</v>
      </c>
      <c r="MW134" s="899">
        <f>IF(MQ134=0,0,1)</f>
        <v>1</v>
      </c>
      <c r="MX134" s="899">
        <f>IF(MR134=0,0,1)</f>
        <v>1</v>
      </c>
      <c r="MY134" s="899">
        <f>PRODUCT(MT134:MX134)</f>
        <v>1</v>
      </c>
      <c r="MZ134" s="966">
        <f>ROUND(MR134,0)</f>
        <v>4760000</v>
      </c>
      <c r="NA134" s="901">
        <f>MR134-MZ134</f>
        <v>0</v>
      </c>
      <c r="ND134" s="975" t="s">
        <v>861</v>
      </c>
      <c r="NE134" s="976" t="s">
        <v>498</v>
      </c>
      <c r="NF134" s="977" t="s">
        <v>147</v>
      </c>
      <c r="NG134" s="978">
        <v>136</v>
      </c>
      <c r="NH134" s="979">
        <v>2488.86</v>
      </c>
      <c r="NI134" s="980">
        <v>338485</v>
      </c>
      <c r="NJ134" s="964"/>
      <c r="NK134" s="898">
        <f>IF(EXACT(VLOOKUP(ND134,OFERTA_0,2,FALSE),NE134),1,0)</f>
        <v>1</v>
      </c>
      <c r="NL134" s="898">
        <f>IF(EXACT(VLOOKUP(ND134,OFERTA_0,3,FALSE),NF134),1,0)</f>
        <v>1</v>
      </c>
      <c r="NM134" s="899">
        <f>IF(EXACT(VLOOKUP(ND134,OFERTA_0,4,FALSE),NG134),1,0)</f>
        <v>1</v>
      </c>
      <c r="NN134" s="899">
        <f>IF(NH134=0,0,1)</f>
        <v>1</v>
      </c>
      <c r="NO134" s="899">
        <f>IF(NI134=0,0,1)</f>
        <v>1</v>
      </c>
      <c r="NP134" s="899">
        <f>PRODUCT(NK134:NO134)</f>
        <v>1</v>
      </c>
      <c r="NQ134" s="966">
        <f>ROUND(NI134,0)</f>
        <v>338485</v>
      </c>
      <c r="NR134" s="901">
        <f>NI134-NQ134</f>
        <v>0</v>
      </c>
      <c r="NU134" s="981" t="s">
        <v>861</v>
      </c>
      <c r="NV134" s="982" t="s">
        <v>498</v>
      </c>
      <c r="NW134" s="983" t="s">
        <v>147</v>
      </c>
      <c r="NX134" s="984">
        <v>136</v>
      </c>
      <c r="NY134" s="1050">
        <v>2514</v>
      </c>
      <c r="NZ134" s="986">
        <f t="shared" si="1899"/>
        <v>341904</v>
      </c>
      <c r="OA134" s="964"/>
      <c r="OB134" s="898">
        <f>IF(EXACT(VLOOKUP(NU134,OFERTA_0,2,FALSE),NV134),1,0)</f>
        <v>1</v>
      </c>
      <c r="OC134" s="898">
        <f>IF(EXACT(VLOOKUP(NU134,OFERTA_0,3,FALSE),NW134),1,0)</f>
        <v>1</v>
      </c>
      <c r="OD134" s="899">
        <f>IF(EXACT(VLOOKUP(NU134,OFERTA_0,4,FALSE),NX134),1,0)</f>
        <v>1</v>
      </c>
      <c r="OE134" s="899">
        <f>IF(NY134=0,0,1)</f>
        <v>1</v>
      </c>
      <c r="OF134" s="899">
        <f>IF(NZ134=0,0,1)</f>
        <v>1</v>
      </c>
      <c r="OG134" s="899">
        <f>PRODUCT(OB134:OF134)</f>
        <v>1</v>
      </c>
      <c r="OH134" s="966">
        <f>ROUND(NZ134,0)</f>
        <v>341904</v>
      </c>
      <c r="OI134" s="901">
        <f>NZ134-OH134</f>
        <v>0</v>
      </c>
      <c r="OL134" s="958" t="s">
        <v>861</v>
      </c>
      <c r="OM134" s="1030" t="s">
        <v>498</v>
      </c>
      <c r="ON134" s="1031" t="s">
        <v>147</v>
      </c>
      <c r="OO134" s="1044">
        <v>136</v>
      </c>
      <c r="OP134" s="1045">
        <v>34447</v>
      </c>
      <c r="OQ134" s="963">
        <f t="shared" si="1900"/>
        <v>4684792</v>
      </c>
      <c r="OR134" s="964"/>
      <c r="OS134" s="898">
        <f>IF(EXACT(VLOOKUP(OL134,OFERTA_0,2,FALSE),OM134),1,0)</f>
        <v>1</v>
      </c>
      <c r="OT134" s="898">
        <f>IF(EXACT(VLOOKUP(OL134,OFERTA_0,3,FALSE),ON134),1,0)</f>
        <v>1</v>
      </c>
      <c r="OU134" s="899">
        <f>IF(EXACT(VLOOKUP(OL134,OFERTA_0,4,FALSE),OO134),1,0)</f>
        <v>1</v>
      </c>
      <c r="OV134" s="899">
        <f>IF(OP134=0,0,1)</f>
        <v>1</v>
      </c>
      <c r="OW134" s="899">
        <f>IF(OQ134=0,0,1)</f>
        <v>1</v>
      </c>
      <c r="OX134" s="899">
        <f>PRODUCT(OS134:OW134)</f>
        <v>1</v>
      </c>
      <c r="OY134" s="966">
        <f>ROUND(OQ134,0)</f>
        <v>4684792</v>
      </c>
      <c r="OZ134" s="901">
        <f>OQ134-OY134</f>
        <v>0</v>
      </c>
      <c r="PC134" s="958" t="s">
        <v>861</v>
      </c>
      <c r="PD134" s="1030" t="s">
        <v>498</v>
      </c>
      <c r="PE134" s="1031" t="s">
        <v>147</v>
      </c>
      <c r="PF134" s="1044">
        <v>136</v>
      </c>
      <c r="PG134" s="1059">
        <v>27463</v>
      </c>
      <c r="PH134" s="988">
        <v>3734968</v>
      </c>
      <c r="PI134" s="989"/>
      <c r="PJ134" s="898">
        <f>IF(EXACT(VLOOKUP(PC134,OFERTA_0,2,FALSE),PD134),1,0)</f>
        <v>1</v>
      </c>
      <c r="PK134" s="898">
        <f>IF(EXACT(VLOOKUP(PC134,OFERTA_0,3,FALSE),PE134),1,0)</f>
        <v>1</v>
      </c>
      <c r="PL134" s="899">
        <f>IF(EXACT(VLOOKUP(PC134,OFERTA_0,4,FALSE),PF134),1,0)</f>
        <v>1</v>
      </c>
      <c r="PM134" s="899">
        <f>IF(PG134=0,0,1)</f>
        <v>1</v>
      </c>
      <c r="PN134" s="899">
        <f>IF(PH134=0,0,1)</f>
        <v>1</v>
      </c>
      <c r="PO134" s="899">
        <f>PRODUCT(PJ134:PN134)</f>
        <v>1</v>
      </c>
      <c r="PP134" s="966">
        <f>ROUND(PH134,0)</f>
        <v>3734968</v>
      </c>
      <c r="PQ134" s="901">
        <f>PH134-PP134</f>
        <v>0</v>
      </c>
      <c r="PT134" s="958" t="s">
        <v>861</v>
      </c>
      <c r="PU134" s="1030" t="s">
        <v>498</v>
      </c>
      <c r="PV134" s="1031" t="s">
        <v>147</v>
      </c>
      <c r="PW134" s="1044">
        <v>136</v>
      </c>
      <c r="PX134" s="1045">
        <v>15520</v>
      </c>
      <c r="PY134" s="963">
        <f t="shared" si="1901"/>
        <v>2110720</v>
      </c>
      <c r="PZ134" s="964"/>
      <c r="QA134" s="898">
        <f>IF(EXACT(VLOOKUP(PT134,OFERTA_0,2,FALSE),PU134),1,0)</f>
        <v>1</v>
      </c>
      <c r="QB134" s="898">
        <f>IF(EXACT(VLOOKUP(PT134,OFERTA_0,3,FALSE),PV134),1,0)</f>
        <v>1</v>
      </c>
      <c r="QC134" s="899">
        <f>IF(EXACT(VLOOKUP(PT134,OFERTA_0,4,FALSE),PW134),1,0)</f>
        <v>1</v>
      </c>
      <c r="QD134" s="899">
        <f>IF(PX134=0,0,1)</f>
        <v>1</v>
      </c>
      <c r="QE134" s="899">
        <f>IF(PY134=0,0,1)</f>
        <v>1</v>
      </c>
      <c r="QF134" s="899">
        <f>PRODUCT(QA134:QE134)</f>
        <v>1</v>
      </c>
      <c r="QG134" s="966">
        <f>ROUND(PY134,0)</f>
        <v>2110720</v>
      </c>
      <c r="QH134" s="901">
        <f>PY134-QG134</f>
        <v>0</v>
      </c>
      <c r="QK134" s="958" t="s">
        <v>861</v>
      </c>
      <c r="QL134" s="1030" t="s">
        <v>498</v>
      </c>
      <c r="QM134" s="1031" t="s">
        <v>147</v>
      </c>
      <c r="QN134" s="1044">
        <v>136</v>
      </c>
      <c r="QO134" s="1049">
        <v>25049.624999999996</v>
      </c>
      <c r="QP134" s="974">
        <f t="shared" si="1902"/>
        <v>3406749</v>
      </c>
      <c r="QQ134" s="964"/>
      <c r="QR134" s="898">
        <f>IF(EXACT(VLOOKUP(QK134,OFERTA_0,2,FALSE),QL134),1,0)</f>
        <v>1</v>
      </c>
      <c r="QS134" s="898">
        <f>IF(EXACT(VLOOKUP(QK134,OFERTA_0,3,FALSE),QM134),1,0)</f>
        <v>1</v>
      </c>
      <c r="QT134" s="899">
        <f>IF(EXACT(VLOOKUP(QK134,OFERTA_0,4,FALSE),QN134),1,0)</f>
        <v>1</v>
      </c>
      <c r="QU134" s="899">
        <f>IF(QO134=0,0,1)</f>
        <v>1</v>
      </c>
      <c r="QV134" s="899">
        <f>IF(QP134=0,0,1)</f>
        <v>1</v>
      </c>
      <c r="QW134" s="899">
        <f>PRODUCT(QR134:QV134)</f>
        <v>1</v>
      </c>
      <c r="QX134" s="966">
        <f>ROUND(QP134,0)</f>
        <v>3406749</v>
      </c>
      <c r="QY134" s="901">
        <f>QP134-QX134</f>
        <v>0</v>
      </c>
      <c r="RB134" s="405"/>
      <c r="RC134" s="406"/>
      <c r="RD134" s="407"/>
      <c r="RE134" s="408"/>
      <c r="RF134" s="409"/>
      <c r="RG134" s="410"/>
      <c r="RH134" s="410"/>
      <c r="RI134" s="898"/>
      <c r="RJ134" s="898"/>
      <c r="RK134" s="934"/>
      <c r="RL134" s="934"/>
      <c r="RM134" s="934"/>
      <c r="RN134" s="934"/>
      <c r="RO134" s="935"/>
      <c r="RP134" s="936"/>
      <c r="RS134" s="405"/>
      <c r="RT134" s="406"/>
      <c r="RU134" s="407"/>
      <c r="RV134" s="408"/>
      <c r="RW134" s="409"/>
      <c r="RX134" s="410"/>
      <c r="RY134" s="410"/>
      <c r="RZ134" s="898"/>
      <c r="SA134" s="898"/>
      <c r="SB134" s="934"/>
      <c r="SC134" s="934"/>
      <c r="SD134" s="934"/>
      <c r="SE134" s="934"/>
      <c r="SF134" s="935"/>
      <c r="SG134" s="936"/>
      <c r="SJ134" s="405"/>
      <c r="SK134" s="406"/>
      <c r="SL134" s="407"/>
      <c r="SM134" s="408"/>
      <c r="SN134" s="409"/>
      <c r="SO134" s="410"/>
      <c r="SP134" s="410"/>
      <c r="SQ134" s="898"/>
      <c r="SR134" s="898"/>
      <c r="SS134" s="934"/>
      <c r="ST134" s="934"/>
      <c r="SU134" s="934"/>
      <c r="SV134" s="934"/>
      <c r="SW134" s="935"/>
      <c r="SX134" s="936"/>
    </row>
    <row r="135" spans="2:518" ht="18.75" thickTop="1" thickBot="1">
      <c r="B135" s="911" t="s">
        <v>862</v>
      </c>
      <c r="C135" s="912" t="s">
        <v>499</v>
      </c>
      <c r="D135" s="913"/>
      <c r="E135" s="914"/>
      <c r="F135" s="915"/>
      <c r="G135" s="916"/>
      <c r="H135" s="917">
        <f>SUM(G136:G145)</f>
        <v>0</v>
      </c>
      <c r="K135" s="911" t="s">
        <v>862</v>
      </c>
      <c r="L135" s="912" t="s">
        <v>499</v>
      </c>
      <c r="M135" s="913"/>
      <c r="N135" s="914"/>
      <c r="O135" s="990"/>
      <c r="P135" s="916"/>
      <c r="Q135" s="917"/>
      <c r="R135" s="898"/>
      <c r="S135" s="898"/>
      <c r="T135" s="934"/>
      <c r="U135" s="934"/>
      <c r="V135" s="934"/>
      <c r="W135" s="934"/>
      <c r="X135" s="935"/>
      <c r="Y135" s="936"/>
      <c r="Z135" s="872"/>
      <c r="AA135" s="872"/>
      <c r="AB135" s="911" t="s">
        <v>862</v>
      </c>
      <c r="AC135" s="912" t="s">
        <v>499</v>
      </c>
      <c r="AD135" s="913"/>
      <c r="AE135" s="914"/>
      <c r="AF135" s="915"/>
      <c r="AG135" s="916"/>
      <c r="AH135" s="917"/>
      <c r="AI135" s="898"/>
      <c r="AJ135" s="898"/>
      <c r="AK135" s="934"/>
      <c r="AL135" s="934"/>
      <c r="AM135" s="934"/>
      <c r="AN135" s="934"/>
      <c r="AO135" s="935"/>
      <c r="AP135" s="936"/>
      <c r="AQ135" s="872"/>
      <c r="AR135" s="872"/>
      <c r="AS135" s="911" t="s">
        <v>862</v>
      </c>
      <c r="AT135" s="991" t="s">
        <v>499</v>
      </c>
      <c r="AU135" s="913"/>
      <c r="AV135" s="914"/>
      <c r="AW135" s="918"/>
      <c r="AX135" s="919"/>
      <c r="AY135" s="917"/>
      <c r="AZ135" s="898"/>
      <c r="BA135" s="898"/>
      <c r="BB135" s="934"/>
      <c r="BC135" s="934"/>
      <c r="BD135" s="934"/>
      <c r="BE135" s="934"/>
      <c r="BF135" s="935"/>
      <c r="BG135" s="936"/>
      <c r="BJ135" s="911" t="s">
        <v>862</v>
      </c>
      <c r="BK135" s="912" t="s">
        <v>499</v>
      </c>
      <c r="BL135" s="913"/>
      <c r="BM135" s="914"/>
      <c r="BN135" s="915"/>
      <c r="BO135" s="916"/>
      <c r="BP135" s="917"/>
      <c r="BQ135" s="898"/>
      <c r="BR135" s="898"/>
      <c r="BS135" s="934"/>
      <c r="BT135" s="934"/>
      <c r="BU135" s="934"/>
      <c r="BV135" s="934"/>
      <c r="BW135" s="935"/>
      <c r="BX135" s="936"/>
      <c r="CA135" s="911" t="s">
        <v>862</v>
      </c>
      <c r="CB135" s="912" t="s">
        <v>499</v>
      </c>
      <c r="CC135" s="913"/>
      <c r="CD135" s="914"/>
      <c r="CE135" s="915"/>
      <c r="CF135" s="916"/>
      <c r="CG135" s="917"/>
      <c r="CH135" s="898"/>
      <c r="CI135" s="898"/>
      <c r="CJ135" s="934"/>
      <c r="CK135" s="934"/>
      <c r="CL135" s="934"/>
      <c r="CM135" s="934"/>
      <c r="CN135" s="935"/>
      <c r="CO135" s="936"/>
      <c r="CR135" s="911" t="s">
        <v>862</v>
      </c>
      <c r="CS135" s="912" t="s">
        <v>499</v>
      </c>
      <c r="CT135" s="913"/>
      <c r="CU135" s="914"/>
      <c r="CV135" s="915"/>
      <c r="CW135" s="916"/>
      <c r="CX135" s="917"/>
      <c r="CY135" s="898"/>
      <c r="CZ135" s="898"/>
      <c r="DA135" s="934"/>
      <c r="DB135" s="934"/>
      <c r="DC135" s="934"/>
      <c r="DD135" s="934"/>
      <c r="DE135" s="935"/>
      <c r="DF135" s="936"/>
      <c r="DI135" s="911" t="s">
        <v>862</v>
      </c>
      <c r="DJ135" s="912" t="s">
        <v>499</v>
      </c>
      <c r="DK135" s="913"/>
      <c r="DL135" s="914"/>
      <c r="DM135" s="915"/>
      <c r="DN135" s="916"/>
      <c r="DO135" s="917"/>
      <c r="DP135" s="898"/>
      <c r="DQ135" s="898"/>
      <c r="DR135" s="934"/>
      <c r="DS135" s="934"/>
      <c r="DT135" s="934"/>
      <c r="DU135" s="934"/>
      <c r="DV135" s="935"/>
      <c r="DW135" s="936"/>
      <c r="DZ135" s="911" t="s">
        <v>862</v>
      </c>
      <c r="EA135" s="912" t="s">
        <v>499</v>
      </c>
      <c r="EB135" s="913"/>
      <c r="EC135" s="914"/>
      <c r="ED135" s="915"/>
      <c r="EE135" s="916"/>
      <c r="EF135" s="917"/>
      <c r="EG135" s="898"/>
      <c r="EH135" s="898"/>
      <c r="EI135" s="934"/>
      <c r="EJ135" s="934"/>
      <c r="EK135" s="934"/>
      <c r="EL135" s="934"/>
      <c r="EM135" s="935"/>
      <c r="EN135" s="936"/>
      <c r="EQ135" s="911" t="s">
        <v>862</v>
      </c>
      <c r="ER135" s="912" t="s">
        <v>499</v>
      </c>
      <c r="ES135" s="913"/>
      <c r="ET135" s="914"/>
      <c r="EU135" s="915"/>
      <c r="EV135" s="916"/>
      <c r="EW135" s="917"/>
      <c r="EX135" s="898"/>
      <c r="EY135" s="898"/>
      <c r="EZ135" s="934"/>
      <c r="FA135" s="934"/>
      <c r="FB135" s="934"/>
      <c r="FC135" s="934"/>
      <c r="FD135" s="935"/>
      <c r="FE135" s="936"/>
      <c r="FH135" s="911"/>
      <c r="FI135" s="912"/>
      <c r="FJ135" s="913"/>
      <c r="FK135" s="914"/>
      <c r="FL135" s="915"/>
      <c r="FM135" s="916"/>
      <c r="FN135" s="917"/>
      <c r="FO135" s="898"/>
      <c r="FP135" s="898"/>
      <c r="FQ135" s="934"/>
      <c r="FR135" s="934"/>
      <c r="FS135" s="934"/>
      <c r="FT135" s="934"/>
      <c r="FU135" s="935"/>
      <c r="FV135" s="936"/>
      <c r="FY135" s="911" t="s">
        <v>862</v>
      </c>
      <c r="FZ135" s="912" t="s">
        <v>499</v>
      </c>
      <c r="GA135" s="913"/>
      <c r="GB135" s="914"/>
      <c r="GC135" s="914"/>
      <c r="GD135" s="916"/>
      <c r="GE135" s="917"/>
      <c r="GF135" s="898"/>
      <c r="GG135" s="898"/>
      <c r="GH135" s="934"/>
      <c r="GI135" s="934"/>
      <c r="GJ135" s="934"/>
      <c r="GK135" s="934"/>
      <c r="GL135" s="935"/>
      <c r="GM135" s="936"/>
      <c r="GP135" s="911" t="s">
        <v>862</v>
      </c>
      <c r="GQ135" s="912" t="s">
        <v>499</v>
      </c>
      <c r="GR135" s="913"/>
      <c r="GS135" s="914"/>
      <c r="GT135" s="915"/>
      <c r="GU135" s="916"/>
      <c r="GV135" s="917"/>
      <c r="GW135" s="898"/>
      <c r="GX135" s="898"/>
      <c r="GY135" s="934"/>
      <c r="GZ135" s="934"/>
      <c r="HA135" s="934"/>
      <c r="HB135" s="934"/>
      <c r="HC135" s="935"/>
      <c r="HD135" s="936"/>
      <c r="HG135" s="911" t="s">
        <v>862</v>
      </c>
      <c r="HH135" s="912" t="s">
        <v>499</v>
      </c>
      <c r="HI135" s="913"/>
      <c r="HJ135" s="914"/>
      <c r="HK135" s="915"/>
      <c r="HL135" s="916"/>
      <c r="HM135" s="917"/>
      <c r="HN135" s="898"/>
      <c r="HO135" s="898"/>
      <c r="HP135" s="934"/>
      <c r="HQ135" s="934"/>
      <c r="HR135" s="934"/>
      <c r="HS135" s="934"/>
      <c r="HT135" s="935"/>
      <c r="HU135" s="936"/>
      <c r="HX135" s="911" t="s">
        <v>862</v>
      </c>
      <c r="HY135" s="912" t="s">
        <v>499</v>
      </c>
      <c r="HZ135" s="913"/>
      <c r="IA135" s="914"/>
      <c r="IB135" s="915"/>
      <c r="IC135" s="916"/>
      <c r="ID135" s="917"/>
      <c r="IE135" s="898"/>
      <c r="IF135" s="898"/>
      <c r="IG135" s="934"/>
      <c r="IH135" s="934"/>
      <c r="II135" s="934"/>
      <c r="IJ135" s="934"/>
      <c r="IK135" s="935"/>
      <c r="IL135" s="936"/>
      <c r="IO135" s="911" t="s">
        <v>862</v>
      </c>
      <c r="IP135" s="912" t="s">
        <v>499</v>
      </c>
      <c r="IQ135" s="913"/>
      <c r="IR135" s="914"/>
      <c r="IS135" s="915"/>
      <c r="IT135" s="916"/>
      <c r="IU135" s="917"/>
      <c r="IV135" s="898"/>
      <c r="IW135" s="898"/>
      <c r="IX135" s="934"/>
      <c r="IY135" s="934"/>
      <c r="IZ135" s="934"/>
      <c r="JA135" s="934"/>
      <c r="JB135" s="935"/>
      <c r="JC135" s="936"/>
      <c r="JF135" s="911" t="s">
        <v>862</v>
      </c>
      <c r="JG135" s="912" t="s">
        <v>499</v>
      </c>
      <c r="JH135" s="913"/>
      <c r="JI135" s="914"/>
      <c r="JJ135" s="915"/>
      <c r="JK135" s="916"/>
      <c r="JL135" s="917"/>
      <c r="JM135" s="898"/>
      <c r="JN135" s="898"/>
      <c r="JO135" s="934"/>
      <c r="JP135" s="934"/>
      <c r="JQ135" s="934"/>
      <c r="JR135" s="934"/>
      <c r="JS135" s="935"/>
      <c r="JT135" s="936"/>
      <c r="JW135" s="911" t="s">
        <v>862</v>
      </c>
      <c r="JX135" s="912" t="s">
        <v>499</v>
      </c>
      <c r="JY135" s="913"/>
      <c r="JZ135" s="914"/>
      <c r="KA135" s="915"/>
      <c r="KB135" s="916"/>
      <c r="KC135" s="917"/>
      <c r="KD135" s="898"/>
      <c r="KE135" s="898"/>
      <c r="KF135" s="934"/>
      <c r="KG135" s="934"/>
      <c r="KH135" s="934"/>
      <c r="KI135" s="934"/>
      <c r="KJ135" s="935"/>
      <c r="KK135" s="936"/>
      <c r="KN135" s="911" t="s">
        <v>862</v>
      </c>
      <c r="KO135" s="912" t="s">
        <v>499</v>
      </c>
      <c r="KP135" s="913"/>
      <c r="KQ135" s="914"/>
      <c r="KR135" s="915"/>
      <c r="KS135" s="916"/>
      <c r="KT135" s="917"/>
      <c r="KU135" s="898"/>
      <c r="KV135" s="898"/>
      <c r="KW135" s="934"/>
      <c r="KX135" s="934"/>
      <c r="KY135" s="934"/>
      <c r="KZ135" s="934"/>
      <c r="LA135" s="935"/>
      <c r="LB135" s="936"/>
      <c r="LE135" s="911" t="s">
        <v>862</v>
      </c>
      <c r="LF135" s="912" t="s">
        <v>499</v>
      </c>
      <c r="LG135" s="913"/>
      <c r="LH135" s="914"/>
      <c r="LI135" s="992">
        <v>0</v>
      </c>
      <c r="LJ135" s="993"/>
      <c r="LK135" s="917"/>
      <c r="LL135" s="898"/>
      <c r="LM135" s="898"/>
      <c r="LN135" s="934"/>
      <c r="LO135" s="934"/>
      <c r="LP135" s="934"/>
      <c r="LQ135" s="934"/>
      <c r="LR135" s="935"/>
      <c r="LS135" s="936"/>
      <c r="LV135" s="911" t="s">
        <v>862</v>
      </c>
      <c r="LW135" s="912" t="s">
        <v>499</v>
      </c>
      <c r="LX135" s="913"/>
      <c r="LY135" s="914"/>
      <c r="LZ135" s="915"/>
      <c r="MA135" s="916"/>
      <c r="MB135" s="917"/>
      <c r="MC135" s="898"/>
      <c r="MD135" s="898"/>
      <c r="ME135" s="934"/>
      <c r="MF135" s="934"/>
      <c r="MG135" s="934"/>
      <c r="MH135" s="934"/>
      <c r="MI135" s="935"/>
      <c r="MJ135" s="936"/>
      <c r="MM135" s="911" t="s">
        <v>862</v>
      </c>
      <c r="MN135" s="912" t="s">
        <v>499</v>
      </c>
      <c r="MO135" s="913"/>
      <c r="MP135" s="914"/>
      <c r="MQ135" s="915"/>
      <c r="MR135" s="916"/>
      <c r="MS135" s="917"/>
      <c r="MT135" s="898"/>
      <c r="MU135" s="898"/>
      <c r="MV135" s="934"/>
      <c r="MW135" s="934"/>
      <c r="MX135" s="934"/>
      <c r="MY135" s="934"/>
      <c r="MZ135" s="935"/>
      <c r="NA135" s="936"/>
      <c r="ND135" s="994" t="s">
        <v>862</v>
      </c>
      <c r="NE135" s="995" t="s">
        <v>499</v>
      </c>
      <c r="NF135" s="996"/>
      <c r="NG135" s="997"/>
      <c r="NH135" s="998"/>
      <c r="NI135" s="999"/>
      <c r="NJ135" s="917"/>
      <c r="NK135" s="898"/>
      <c r="NL135" s="898"/>
      <c r="NM135" s="934"/>
      <c r="NN135" s="934"/>
      <c r="NO135" s="934"/>
      <c r="NP135" s="934"/>
      <c r="NQ135" s="935"/>
      <c r="NR135" s="936"/>
      <c r="NU135" s="1000" t="s">
        <v>862</v>
      </c>
      <c r="NV135" s="1001" t="s">
        <v>499</v>
      </c>
      <c r="NW135" s="1002"/>
      <c r="NX135" s="1003"/>
      <c r="NY135" s="1004"/>
      <c r="NZ135" s="1005"/>
      <c r="OA135" s="917"/>
      <c r="OB135" s="898"/>
      <c r="OC135" s="898"/>
      <c r="OD135" s="934"/>
      <c r="OE135" s="934"/>
      <c r="OF135" s="934"/>
      <c r="OG135" s="934"/>
      <c r="OH135" s="935"/>
      <c r="OI135" s="936"/>
      <c r="OL135" s="911" t="s">
        <v>862</v>
      </c>
      <c r="OM135" s="912" t="s">
        <v>499</v>
      </c>
      <c r="ON135" s="913"/>
      <c r="OO135" s="914"/>
      <c r="OP135" s="915"/>
      <c r="OQ135" s="916"/>
      <c r="OR135" s="917"/>
      <c r="OS135" s="898"/>
      <c r="OT135" s="898"/>
      <c r="OU135" s="934"/>
      <c r="OV135" s="934"/>
      <c r="OW135" s="934"/>
      <c r="OX135" s="934"/>
      <c r="OY135" s="935"/>
      <c r="OZ135" s="936"/>
      <c r="PC135" s="911" t="s">
        <v>862</v>
      </c>
      <c r="PD135" s="912" t="s">
        <v>499</v>
      </c>
      <c r="PE135" s="913"/>
      <c r="PF135" s="914"/>
      <c r="PG135" s="932"/>
      <c r="PH135" s="933"/>
      <c r="PI135" s="917"/>
      <c r="PJ135" s="898"/>
      <c r="PK135" s="898"/>
      <c r="PL135" s="934"/>
      <c r="PM135" s="934"/>
      <c r="PN135" s="934"/>
      <c r="PO135" s="934"/>
      <c r="PP135" s="935"/>
      <c r="PQ135" s="936"/>
      <c r="PT135" s="911" t="s">
        <v>862</v>
      </c>
      <c r="PU135" s="912" t="s">
        <v>499</v>
      </c>
      <c r="PV135" s="913"/>
      <c r="PW135" s="914"/>
      <c r="PX135" s="915"/>
      <c r="PY135" s="916"/>
      <c r="PZ135" s="917"/>
      <c r="QA135" s="898"/>
      <c r="QB135" s="898"/>
      <c r="QC135" s="934"/>
      <c r="QD135" s="934"/>
      <c r="QE135" s="934"/>
      <c r="QF135" s="934"/>
      <c r="QG135" s="935"/>
      <c r="QH135" s="936"/>
      <c r="QK135" s="911" t="s">
        <v>862</v>
      </c>
      <c r="QL135" s="912" t="s">
        <v>499</v>
      </c>
      <c r="QM135" s="913"/>
      <c r="QN135" s="914"/>
      <c r="QO135" s="992">
        <v>0</v>
      </c>
      <c r="QP135" s="993"/>
      <c r="QQ135" s="917"/>
      <c r="QR135" s="898"/>
      <c r="QS135" s="898"/>
      <c r="QT135" s="934"/>
      <c r="QU135" s="934"/>
      <c r="QV135" s="934"/>
      <c r="QW135" s="934"/>
      <c r="QX135" s="935"/>
      <c r="QY135" s="936"/>
      <c r="RB135" s="405"/>
      <c r="RC135" s="406"/>
      <c r="RD135" s="407"/>
      <c r="RE135" s="408"/>
      <c r="RF135" s="409"/>
      <c r="RG135" s="410"/>
      <c r="RH135" s="410"/>
      <c r="RI135" s="898"/>
      <c r="RJ135" s="898"/>
      <c r="RK135" s="934"/>
      <c r="RL135" s="934"/>
      <c r="RM135" s="934"/>
      <c r="RN135" s="934"/>
      <c r="RO135" s="935"/>
      <c r="RP135" s="936"/>
      <c r="RS135" s="405"/>
      <c r="RT135" s="406"/>
      <c r="RU135" s="407"/>
      <c r="RV135" s="408"/>
      <c r="RW135" s="409"/>
      <c r="RX135" s="410"/>
      <c r="RY135" s="410"/>
      <c r="RZ135" s="898"/>
      <c r="SA135" s="898"/>
      <c r="SB135" s="934"/>
      <c r="SC135" s="934"/>
      <c r="SD135" s="934"/>
      <c r="SE135" s="934"/>
      <c r="SF135" s="935"/>
      <c r="SG135" s="936"/>
      <c r="SJ135" s="405"/>
      <c r="SK135" s="406"/>
      <c r="SL135" s="407"/>
      <c r="SM135" s="408"/>
      <c r="SN135" s="409"/>
      <c r="SO135" s="410"/>
      <c r="SP135" s="410"/>
      <c r="SQ135" s="898"/>
      <c r="SR135" s="898"/>
      <c r="SS135" s="934"/>
      <c r="ST135" s="934"/>
      <c r="SU135" s="934"/>
      <c r="SV135" s="934"/>
      <c r="SW135" s="935"/>
      <c r="SX135" s="936"/>
    </row>
    <row r="136" spans="2:518" ht="18.75" thickTop="1" thickBot="1">
      <c r="B136" s="937" t="s">
        <v>863</v>
      </c>
      <c r="C136" s="938" t="s">
        <v>500</v>
      </c>
      <c r="D136" s="939"/>
      <c r="E136" s="940"/>
      <c r="F136" s="941"/>
      <c r="G136" s="942"/>
      <c r="H136" s="943"/>
      <c r="K136" s="937" t="s">
        <v>863</v>
      </c>
      <c r="L136" s="938" t="s">
        <v>500</v>
      </c>
      <c r="M136" s="939"/>
      <c r="N136" s="940"/>
      <c r="O136" s="941"/>
      <c r="P136" s="942"/>
      <c r="Q136" s="943"/>
      <c r="R136" s="898"/>
      <c r="S136" s="898"/>
      <c r="T136" s="934"/>
      <c r="U136" s="934"/>
      <c r="V136" s="934"/>
      <c r="W136" s="934"/>
      <c r="X136" s="935"/>
      <c r="Y136" s="936"/>
      <c r="Z136" s="872"/>
      <c r="AA136" s="872"/>
      <c r="AB136" s="937" t="s">
        <v>863</v>
      </c>
      <c r="AC136" s="938" t="s">
        <v>500</v>
      </c>
      <c r="AD136" s="939"/>
      <c r="AE136" s="940"/>
      <c r="AF136" s="941"/>
      <c r="AG136" s="942"/>
      <c r="AH136" s="943"/>
      <c r="AI136" s="898"/>
      <c r="AJ136" s="898"/>
      <c r="AK136" s="934"/>
      <c r="AL136" s="934"/>
      <c r="AM136" s="934"/>
      <c r="AN136" s="934"/>
      <c r="AO136" s="935"/>
      <c r="AP136" s="936"/>
      <c r="AQ136" s="872"/>
      <c r="AR136" s="872"/>
      <c r="AS136" s="937" t="s">
        <v>863</v>
      </c>
      <c r="AT136" s="1006" t="s">
        <v>500</v>
      </c>
      <c r="AU136" s="939"/>
      <c r="AV136" s="940"/>
      <c r="AW136" s="944"/>
      <c r="AX136" s="945"/>
      <c r="AY136" s="943"/>
      <c r="AZ136" s="898"/>
      <c r="BA136" s="898"/>
      <c r="BB136" s="934"/>
      <c r="BC136" s="934"/>
      <c r="BD136" s="934"/>
      <c r="BE136" s="934"/>
      <c r="BF136" s="935"/>
      <c r="BG136" s="936"/>
      <c r="BJ136" s="937" t="s">
        <v>863</v>
      </c>
      <c r="BK136" s="938" t="s">
        <v>500</v>
      </c>
      <c r="BL136" s="939"/>
      <c r="BM136" s="940"/>
      <c r="BN136" s="941"/>
      <c r="BO136" s="942"/>
      <c r="BP136" s="943"/>
      <c r="BQ136" s="898"/>
      <c r="BR136" s="898"/>
      <c r="BS136" s="934"/>
      <c r="BT136" s="934"/>
      <c r="BU136" s="934"/>
      <c r="BV136" s="934"/>
      <c r="BW136" s="935"/>
      <c r="BX136" s="936"/>
      <c r="CA136" s="937" t="s">
        <v>863</v>
      </c>
      <c r="CB136" s="938" t="s">
        <v>500</v>
      </c>
      <c r="CC136" s="939"/>
      <c r="CD136" s="940"/>
      <c r="CE136" s="941"/>
      <c r="CF136" s="942"/>
      <c r="CG136" s="943"/>
      <c r="CH136" s="898"/>
      <c r="CI136" s="898"/>
      <c r="CJ136" s="934"/>
      <c r="CK136" s="934"/>
      <c r="CL136" s="934"/>
      <c r="CM136" s="934"/>
      <c r="CN136" s="935"/>
      <c r="CO136" s="936"/>
      <c r="CR136" s="937" t="s">
        <v>863</v>
      </c>
      <c r="CS136" s="938" t="s">
        <v>500</v>
      </c>
      <c r="CT136" s="939"/>
      <c r="CU136" s="940"/>
      <c r="CV136" s="941"/>
      <c r="CW136" s="942"/>
      <c r="CX136" s="943"/>
      <c r="CY136" s="898"/>
      <c r="CZ136" s="898"/>
      <c r="DA136" s="934"/>
      <c r="DB136" s="934"/>
      <c r="DC136" s="934"/>
      <c r="DD136" s="934"/>
      <c r="DE136" s="935"/>
      <c r="DF136" s="936"/>
      <c r="DI136" s="937" t="s">
        <v>863</v>
      </c>
      <c r="DJ136" s="938" t="s">
        <v>500</v>
      </c>
      <c r="DK136" s="939"/>
      <c r="DL136" s="940"/>
      <c r="DM136" s="941"/>
      <c r="DN136" s="942"/>
      <c r="DO136" s="943"/>
      <c r="DP136" s="898"/>
      <c r="DQ136" s="898"/>
      <c r="DR136" s="934"/>
      <c r="DS136" s="934"/>
      <c r="DT136" s="934"/>
      <c r="DU136" s="934"/>
      <c r="DV136" s="935"/>
      <c r="DW136" s="936"/>
      <c r="DZ136" s="937" t="s">
        <v>863</v>
      </c>
      <c r="EA136" s="938" t="s">
        <v>500</v>
      </c>
      <c r="EB136" s="939"/>
      <c r="EC136" s="940"/>
      <c r="ED136" s="941"/>
      <c r="EE136" s="942"/>
      <c r="EF136" s="943"/>
      <c r="EG136" s="898"/>
      <c r="EH136" s="898"/>
      <c r="EI136" s="934"/>
      <c r="EJ136" s="934"/>
      <c r="EK136" s="934"/>
      <c r="EL136" s="934"/>
      <c r="EM136" s="935"/>
      <c r="EN136" s="936"/>
      <c r="EQ136" s="937" t="s">
        <v>863</v>
      </c>
      <c r="ER136" s="938" t="s">
        <v>500</v>
      </c>
      <c r="ES136" s="939"/>
      <c r="ET136" s="940"/>
      <c r="EU136" s="941"/>
      <c r="EV136" s="942"/>
      <c r="EW136" s="943"/>
      <c r="EX136" s="898"/>
      <c r="EY136" s="898"/>
      <c r="EZ136" s="934"/>
      <c r="FA136" s="934"/>
      <c r="FB136" s="934"/>
      <c r="FC136" s="934"/>
      <c r="FD136" s="935"/>
      <c r="FE136" s="936"/>
      <c r="FH136" s="937"/>
      <c r="FI136" s="938"/>
      <c r="FJ136" s="939"/>
      <c r="FK136" s="940"/>
      <c r="FL136" s="941"/>
      <c r="FM136" s="942"/>
      <c r="FN136" s="943"/>
      <c r="FO136" s="898"/>
      <c r="FP136" s="898"/>
      <c r="FQ136" s="934"/>
      <c r="FR136" s="934"/>
      <c r="FS136" s="934"/>
      <c r="FT136" s="934"/>
      <c r="FU136" s="935"/>
      <c r="FV136" s="936"/>
      <c r="FY136" s="937" t="s">
        <v>863</v>
      </c>
      <c r="FZ136" s="938" t="s">
        <v>500</v>
      </c>
      <c r="GA136" s="939"/>
      <c r="GB136" s="940"/>
      <c r="GC136" s="941"/>
      <c r="GD136" s="942"/>
      <c r="GE136" s="943"/>
      <c r="GF136" s="898"/>
      <c r="GG136" s="898"/>
      <c r="GH136" s="934"/>
      <c r="GI136" s="934"/>
      <c r="GJ136" s="934"/>
      <c r="GK136" s="934"/>
      <c r="GL136" s="935"/>
      <c r="GM136" s="936"/>
      <c r="GP136" s="937" t="s">
        <v>863</v>
      </c>
      <c r="GQ136" s="938" t="s">
        <v>500</v>
      </c>
      <c r="GR136" s="939"/>
      <c r="GS136" s="940"/>
      <c r="GT136" s="941"/>
      <c r="GU136" s="942"/>
      <c r="GV136" s="943"/>
      <c r="GW136" s="898"/>
      <c r="GX136" s="898"/>
      <c r="GY136" s="934"/>
      <c r="GZ136" s="934"/>
      <c r="HA136" s="934"/>
      <c r="HB136" s="934"/>
      <c r="HC136" s="935"/>
      <c r="HD136" s="936"/>
      <c r="HG136" s="937" t="s">
        <v>863</v>
      </c>
      <c r="HH136" s="938" t="s">
        <v>500</v>
      </c>
      <c r="HI136" s="939"/>
      <c r="HJ136" s="940"/>
      <c r="HK136" s="941"/>
      <c r="HL136" s="942"/>
      <c r="HM136" s="943"/>
      <c r="HN136" s="898"/>
      <c r="HO136" s="898"/>
      <c r="HP136" s="934"/>
      <c r="HQ136" s="934"/>
      <c r="HR136" s="934"/>
      <c r="HS136" s="934"/>
      <c r="HT136" s="935"/>
      <c r="HU136" s="936"/>
      <c r="HX136" s="937" t="s">
        <v>863</v>
      </c>
      <c r="HY136" s="938" t="s">
        <v>500</v>
      </c>
      <c r="HZ136" s="939"/>
      <c r="IA136" s="940"/>
      <c r="IB136" s="941"/>
      <c r="IC136" s="942"/>
      <c r="ID136" s="943"/>
      <c r="IE136" s="898"/>
      <c r="IF136" s="898"/>
      <c r="IG136" s="934"/>
      <c r="IH136" s="934"/>
      <c r="II136" s="934"/>
      <c r="IJ136" s="934"/>
      <c r="IK136" s="935"/>
      <c r="IL136" s="936"/>
      <c r="IO136" s="937" t="s">
        <v>863</v>
      </c>
      <c r="IP136" s="938" t="s">
        <v>500</v>
      </c>
      <c r="IQ136" s="939"/>
      <c r="IR136" s="940"/>
      <c r="IS136" s="941"/>
      <c r="IT136" s="942"/>
      <c r="IU136" s="943"/>
      <c r="IV136" s="898"/>
      <c r="IW136" s="898"/>
      <c r="IX136" s="934"/>
      <c r="IY136" s="934"/>
      <c r="IZ136" s="934"/>
      <c r="JA136" s="934"/>
      <c r="JB136" s="935"/>
      <c r="JC136" s="936"/>
      <c r="JF136" s="937" t="s">
        <v>863</v>
      </c>
      <c r="JG136" s="938" t="s">
        <v>500</v>
      </c>
      <c r="JH136" s="939"/>
      <c r="JI136" s="940"/>
      <c r="JJ136" s="941"/>
      <c r="JK136" s="942"/>
      <c r="JL136" s="943"/>
      <c r="JM136" s="898"/>
      <c r="JN136" s="898"/>
      <c r="JO136" s="934"/>
      <c r="JP136" s="934"/>
      <c r="JQ136" s="934"/>
      <c r="JR136" s="934"/>
      <c r="JS136" s="935"/>
      <c r="JT136" s="936"/>
      <c r="JW136" s="937" t="s">
        <v>863</v>
      </c>
      <c r="JX136" s="938" t="s">
        <v>500</v>
      </c>
      <c r="JY136" s="939"/>
      <c r="JZ136" s="940"/>
      <c r="KA136" s="941"/>
      <c r="KB136" s="942"/>
      <c r="KC136" s="943"/>
      <c r="KD136" s="898"/>
      <c r="KE136" s="898"/>
      <c r="KF136" s="934"/>
      <c r="KG136" s="934"/>
      <c r="KH136" s="934"/>
      <c r="KI136" s="934"/>
      <c r="KJ136" s="935"/>
      <c r="KK136" s="936"/>
      <c r="KN136" s="937" t="s">
        <v>863</v>
      </c>
      <c r="KO136" s="938" t="s">
        <v>500</v>
      </c>
      <c r="KP136" s="939"/>
      <c r="KQ136" s="940"/>
      <c r="KR136" s="941"/>
      <c r="KS136" s="942"/>
      <c r="KT136" s="943"/>
      <c r="KU136" s="898"/>
      <c r="KV136" s="898"/>
      <c r="KW136" s="934"/>
      <c r="KX136" s="934"/>
      <c r="KY136" s="934"/>
      <c r="KZ136" s="934"/>
      <c r="LA136" s="935"/>
      <c r="LB136" s="936"/>
      <c r="LE136" s="937" t="s">
        <v>863</v>
      </c>
      <c r="LF136" s="938" t="s">
        <v>500</v>
      </c>
      <c r="LG136" s="939"/>
      <c r="LH136" s="940"/>
      <c r="LI136" s="1007">
        <v>0</v>
      </c>
      <c r="LJ136" s="1008"/>
      <c r="LK136" s="943"/>
      <c r="LL136" s="898"/>
      <c r="LM136" s="898"/>
      <c r="LN136" s="934"/>
      <c r="LO136" s="934"/>
      <c r="LP136" s="934"/>
      <c r="LQ136" s="934"/>
      <c r="LR136" s="935"/>
      <c r="LS136" s="936"/>
      <c r="LV136" s="937" t="s">
        <v>863</v>
      </c>
      <c r="LW136" s="938" t="s">
        <v>500</v>
      </c>
      <c r="LX136" s="939"/>
      <c r="LY136" s="940"/>
      <c r="LZ136" s="941"/>
      <c r="MA136" s="942"/>
      <c r="MB136" s="943"/>
      <c r="MC136" s="898"/>
      <c r="MD136" s="898"/>
      <c r="ME136" s="934"/>
      <c r="MF136" s="934"/>
      <c r="MG136" s="934"/>
      <c r="MH136" s="934"/>
      <c r="MI136" s="935"/>
      <c r="MJ136" s="936"/>
      <c r="MM136" s="937" t="s">
        <v>863</v>
      </c>
      <c r="MN136" s="938" t="s">
        <v>500</v>
      </c>
      <c r="MO136" s="939"/>
      <c r="MP136" s="940"/>
      <c r="MQ136" s="941"/>
      <c r="MR136" s="942"/>
      <c r="MS136" s="943"/>
      <c r="MT136" s="898"/>
      <c r="MU136" s="898"/>
      <c r="MV136" s="934"/>
      <c r="MW136" s="934"/>
      <c r="MX136" s="934"/>
      <c r="MY136" s="934"/>
      <c r="MZ136" s="935"/>
      <c r="NA136" s="936"/>
      <c r="ND136" s="946" t="s">
        <v>863</v>
      </c>
      <c r="NE136" s="1009" t="s">
        <v>500</v>
      </c>
      <c r="NF136" s="948"/>
      <c r="NG136" s="949"/>
      <c r="NH136" s="998"/>
      <c r="NI136" s="950"/>
      <c r="NJ136" s="943"/>
      <c r="NK136" s="898"/>
      <c r="NL136" s="898"/>
      <c r="NM136" s="934"/>
      <c r="NN136" s="934"/>
      <c r="NO136" s="934"/>
      <c r="NP136" s="934"/>
      <c r="NQ136" s="935"/>
      <c r="NR136" s="936"/>
      <c r="NU136" s="951" t="s">
        <v>863</v>
      </c>
      <c r="NV136" s="1010" t="s">
        <v>500</v>
      </c>
      <c r="NW136" s="953"/>
      <c r="NX136" s="954"/>
      <c r="NY136" s="1011"/>
      <c r="NZ136" s="955"/>
      <c r="OA136" s="943"/>
      <c r="OB136" s="898"/>
      <c r="OC136" s="898"/>
      <c r="OD136" s="934"/>
      <c r="OE136" s="934"/>
      <c r="OF136" s="934"/>
      <c r="OG136" s="934"/>
      <c r="OH136" s="935"/>
      <c r="OI136" s="936"/>
      <c r="OL136" s="937" t="s">
        <v>863</v>
      </c>
      <c r="OM136" s="938" t="s">
        <v>500</v>
      </c>
      <c r="ON136" s="939"/>
      <c r="OO136" s="940"/>
      <c r="OP136" s="941"/>
      <c r="OQ136" s="942"/>
      <c r="OR136" s="943"/>
      <c r="OS136" s="898"/>
      <c r="OT136" s="898"/>
      <c r="OU136" s="934"/>
      <c r="OV136" s="934"/>
      <c r="OW136" s="934"/>
      <c r="OX136" s="934"/>
      <c r="OY136" s="935"/>
      <c r="OZ136" s="936"/>
      <c r="PC136" s="937" t="s">
        <v>863</v>
      </c>
      <c r="PD136" s="938" t="s">
        <v>500</v>
      </c>
      <c r="PE136" s="939"/>
      <c r="PF136" s="940"/>
      <c r="PG136" s="956"/>
      <c r="PH136" s="957"/>
      <c r="PI136" s="943"/>
      <c r="PJ136" s="898"/>
      <c r="PK136" s="898"/>
      <c r="PL136" s="934"/>
      <c r="PM136" s="934"/>
      <c r="PN136" s="934"/>
      <c r="PO136" s="934"/>
      <c r="PP136" s="935"/>
      <c r="PQ136" s="936"/>
      <c r="PT136" s="937" t="s">
        <v>863</v>
      </c>
      <c r="PU136" s="938" t="s">
        <v>500</v>
      </c>
      <c r="PV136" s="939"/>
      <c r="PW136" s="940"/>
      <c r="PX136" s="941"/>
      <c r="PY136" s="942"/>
      <c r="PZ136" s="943"/>
      <c r="QA136" s="898"/>
      <c r="QB136" s="898"/>
      <c r="QC136" s="934"/>
      <c r="QD136" s="934"/>
      <c r="QE136" s="934"/>
      <c r="QF136" s="934"/>
      <c r="QG136" s="935"/>
      <c r="QH136" s="936"/>
      <c r="QK136" s="937" t="s">
        <v>863</v>
      </c>
      <c r="QL136" s="938" t="s">
        <v>500</v>
      </c>
      <c r="QM136" s="939"/>
      <c r="QN136" s="940"/>
      <c r="QO136" s="1007">
        <v>0</v>
      </c>
      <c r="QP136" s="1008"/>
      <c r="QQ136" s="943"/>
      <c r="QR136" s="898"/>
      <c r="QS136" s="898"/>
      <c r="QT136" s="934"/>
      <c r="QU136" s="934"/>
      <c r="QV136" s="934"/>
      <c r="QW136" s="934"/>
      <c r="QX136" s="935"/>
      <c r="QY136" s="936"/>
      <c r="RB136" s="405"/>
      <c r="RC136" s="406"/>
      <c r="RD136" s="407"/>
      <c r="RE136" s="408"/>
      <c r="RF136" s="409"/>
      <c r="RG136" s="410"/>
      <c r="RH136" s="410"/>
      <c r="RI136" s="898"/>
      <c r="RJ136" s="898"/>
      <c r="RK136" s="934"/>
      <c r="RL136" s="934"/>
      <c r="RM136" s="934"/>
      <c r="RN136" s="934"/>
      <c r="RO136" s="935"/>
      <c r="RP136" s="936"/>
      <c r="RS136" s="405"/>
      <c r="RT136" s="406"/>
      <c r="RU136" s="407"/>
      <c r="RV136" s="408"/>
      <c r="RW136" s="409"/>
      <c r="RX136" s="410"/>
      <c r="RY136" s="410"/>
      <c r="RZ136" s="898"/>
      <c r="SA136" s="898"/>
      <c r="SB136" s="934"/>
      <c r="SC136" s="934"/>
      <c r="SD136" s="934"/>
      <c r="SE136" s="934"/>
      <c r="SF136" s="935"/>
      <c r="SG136" s="936"/>
      <c r="SJ136" s="405"/>
      <c r="SK136" s="406"/>
      <c r="SL136" s="407"/>
      <c r="SM136" s="408"/>
      <c r="SN136" s="409"/>
      <c r="SO136" s="410"/>
      <c r="SP136" s="410"/>
      <c r="SQ136" s="898"/>
      <c r="SR136" s="898"/>
      <c r="SS136" s="934"/>
      <c r="ST136" s="934"/>
      <c r="SU136" s="934"/>
      <c r="SV136" s="934"/>
      <c r="SW136" s="935"/>
      <c r="SX136" s="936"/>
    </row>
    <row r="137" spans="2:518" ht="84" customHeight="1" thickTop="1" thickBot="1">
      <c r="B137" s="958" t="s">
        <v>864</v>
      </c>
      <c r="C137" s="1030" t="s">
        <v>501</v>
      </c>
      <c r="D137" s="1031" t="s">
        <v>148</v>
      </c>
      <c r="E137" s="1044">
        <v>4</v>
      </c>
      <c r="F137" s="1045"/>
      <c r="G137" s="963">
        <f>ROUND(E137*F137,0)</f>
        <v>0</v>
      </c>
      <c r="H137" s="1016"/>
      <c r="K137" s="958" t="s">
        <v>864</v>
      </c>
      <c r="L137" s="1030" t="s">
        <v>501</v>
      </c>
      <c r="M137" s="1031" t="s">
        <v>148</v>
      </c>
      <c r="N137" s="1044">
        <v>4</v>
      </c>
      <c r="O137" s="1046">
        <v>438842</v>
      </c>
      <c r="P137" s="963">
        <f>ROUND(N137*O137,0)</f>
        <v>1755368</v>
      </c>
      <c r="Q137" s="1016"/>
      <c r="R137" s="898">
        <f>IF(EXACT(VLOOKUP(K137,OFERTA_0,2,FALSE),L137),1,0)</f>
        <v>1</v>
      </c>
      <c r="S137" s="898">
        <f>IF(EXACT(VLOOKUP(K137,OFERTA_0,3,FALSE),M137),1,0)</f>
        <v>1</v>
      </c>
      <c r="T137" s="899">
        <f>IF(EXACT(VLOOKUP(K137,OFERTA_0,4,FALSE),N137),1,0)</f>
        <v>1</v>
      </c>
      <c r="U137" s="899">
        <f>IF(O137=0,0,1)</f>
        <v>1</v>
      </c>
      <c r="V137" s="899">
        <f>IF(P137=0,0,1)</f>
        <v>1</v>
      </c>
      <c r="W137" s="899">
        <f>PRODUCT(R137:V137)</f>
        <v>1</v>
      </c>
      <c r="X137" s="966">
        <f>ROUND(P137,0)</f>
        <v>1755368</v>
      </c>
      <c r="Y137" s="901">
        <f>P137-X137</f>
        <v>0</v>
      </c>
      <c r="Z137" s="872"/>
      <c r="AA137" s="872"/>
      <c r="AB137" s="958" t="s">
        <v>864</v>
      </c>
      <c r="AC137" s="1030" t="s">
        <v>501</v>
      </c>
      <c r="AD137" s="1031" t="s">
        <v>148</v>
      </c>
      <c r="AE137" s="1044">
        <v>4</v>
      </c>
      <c r="AF137" s="1045">
        <v>755000</v>
      </c>
      <c r="AG137" s="963">
        <f>ROUND(AE137*AF137,0)</f>
        <v>3020000</v>
      </c>
      <c r="AH137" s="1016"/>
      <c r="AI137" s="898">
        <f>IF(EXACT(VLOOKUP(AB137,OFERTA_0,2,FALSE),AC137),1,0)</f>
        <v>1</v>
      </c>
      <c r="AJ137" s="898">
        <f>IF(EXACT(VLOOKUP(AB137,OFERTA_0,3,FALSE),AD137),1,0)</f>
        <v>1</v>
      </c>
      <c r="AK137" s="899">
        <f>IF(EXACT(VLOOKUP(AB137,OFERTA_0,4,FALSE),AE137),1,0)</f>
        <v>1</v>
      </c>
      <c r="AL137" s="899">
        <f>IF(AF137=0,0,1)</f>
        <v>1</v>
      </c>
      <c r="AM137" s="899">
        <f>IF(AG137=0,0,1)</f>
        <v>1</v>
      </c>
      <c r="AN137" s="899">
        <f>PRODUCT(AI137:AM137)</f>
        <v>1</v>
      </c>
      <c r="AO137" s="966">
        <f>ROUND(AG137,0)</f>
        <v>3020000</v>
      </c>
      <c r="AP137" s="901">
        <f>AG137-AO137</f>
        <v>0</v>
      </c>
      <c r="AQ137" s="872"/>
      <c r="AR137" s="872"/>
      <c r="AS137" s="958" t="s">
        <v>864</v>
      </c>
      <c r="AT137" s="1035" t="s">
        <v>501</v>
      </c>
      <c r="AU137" s="1031" t="s">
        <v>148</v>
      </c>
      <c r="AV137" s="1044">
        <v>4</v>
      </c>
      <c r="AW137" s="1047">
        <v>125000</v>
      </c>
      <c r="AX137" s="969">
        <f>ROUND(AV137*AW137,0)</f>
        <v>500000</v>
      </c>
      <c r="AY137" s="1016"/>
      <c r="AZ137" s="898">
        <f>IF(EXACT(VLOOKUP(AS137,OFERTA_0,2,FALSE),AT137),1,0)</f>
        <v>1</v>
      </c>
      <c r="BA137" s="898">
        <f>IF(EXACT(VLOOKUP(AS137,OFERTA_0,3,FALSE),AU137),1,0)</f>
        <v>1</v>
      </c>
      <c r="BB137" s="899">
        <f>IF(EXACT(VLOOKUP(AS137,OFERTA_0,4,FALSE),AV137),1,0)</f>
        <v>1</v>
      </c>
      <c r="BC137" s="899">
        <f>IF(AW137=0,0,1)</f>
        <v>1</v>
      </c>
      <c r="BD137" s="899">
        <f>IF(AX137=0,0,1)</f>
        <v>1</v>
      </c>
      <c r="BE137" s="899">
        <f>PRODUCT(AZ137:BD137)</f>
        <v>1</v>
      </c>
      <c r="BF137" s="966">
        <f>ROUND(AX137,0)</f>
        <v>500000</v>
      </c>
      <c r="BG137" s="901">
        <f>AX137-BF137</f>
        <v>0</v>
      </c>
      <c r="BJ137" s="958" t="s">
        <v>864</v>
      </c>
      <c r="BK137" s="1030" t="s">
        <v>501</v>
      </c>
      <c r="BL137" s="1031" t="s">
        <v>148</v>
      </c>
      <c r="BM137" s="1044">
        <v>4</v>
      </c>
      <c r="BN137" s="1045">
        <v>196928</v>
      </c>
      <c r="BO137" s="963">
        <f>ROUND(BM137*BN137,0)</f>
        <v>787712</v>
      </c>
      <c r="BP137" s="1016"/>
      <c r="BQ137" s="898">
        <f>IF(EXACT(VLOOKUP(BJ137,OFERTA_0,2,FALSE),BK137),1,0)</f>
        <v>1</v>
      </c>
      <c r="BR137" s="898">
        <f>IF(EXACT(VLOOKUP(BJ137,OFERTA_0,3,FALSE),BL137),1,0)</f>
        <v>1</v>
      </c>
      <c r="BS137" s="899">
        <f>IF(EXACT(VLOOKUP(BJ137,OFERTA_0,4,FALSE),BM137),1,0)</f>
        <v>1</v>
      </c>
      <c r="BT137" s="899">
        <f>IF(BN137=0,0,1)</f>
        <v>1</v>
      </c>
      <c r="BU137" s="899">
        <f>IF(BO137=0,0,1)</f>
        <v>1</v>
      </c>
      <c r="BV137" s="899">
        <f>PRODUCT(BQ137:BU137)</f>
        <v>1</v>
      </c>
      <c r="BW137" s="966">
        <f>ROUND(BO137,0)</f>
        <v>787712</v>
      </c>
      <c r="BX137" s="901">
        <f>BO137-BW137</f>
        <v>0</v>
      </c>
      <c r="CA137" s="958" t="s">
        <v>864</v>
      </c>
      <c r="CB137" s="1030" t="s">
        <v>501</v>
      </c>
      <c r="CC137" s="1031" t="s">
        <v>148</v>
      </c>
      <c r="CD137" s="1044">
        <v>4</v>
      </c>
      <c r="CE137" s="1045">
        <v>427432</v>
      </c>
      <c r="CF137" s="963">
        <f>ROUND(CD137*CE137,0)</f>
        <v>1709728</v>
      </c>
      <c r="CG137" s="1016"/>
      <c r="CH137" s="898">
        <f>IF(EXACT(VLOOKUP(CA137,OFERTA_0,2,FALSE),CB137),1,0)</f>
        <v>1</v>
      </c>
      <c r="CI137" s="898">
        <f>IF(EXACT(VLOOKUP(CA137,OFERTA_0,3,FALSE),CC137),1,0)</f>
        <v>1</v>
      </c>
      <c r="CJ137" s="899">
        <f>IF(EXACT(VLOOKUP(CA137,OFERTA_0,4,FALSE),CD137),1,0)</f>
        <v>1</v>
      </c>
      <c r="CK137" s="899">
        <f>IF(CE137=0,0,1)</f>
        <v>1</v>
      </c>
      <c r="CL137" s="899">
        <f>IF(CF137=0,0,1)</f>
        <v>1</v>
      </c>
      <c r="CM137" s="899">
        <f>PRODUCT(CH137:CL137)</f>
        <v>1</v>
      </c>
      <c r="CN137" s="966">
        <f>ROUND(CF137,0)</f>
        <v>1709728</v>
      </c>
      <c r="CO137" s="901">
        <f>CF137-CN137</f>
        <v>0</v>
      </c>
      <c r="CR137" s="958" t="s">
        <v>864</v>
      </c>
      <c r="CS137" s="1030" t="s">
        <v>501</v>
      </c>
      <c r="CT137" s="1031" t="s">
        <v>148</v>
      </c>
      <c r="CU137" s="1044">
        <v>4</v>
      </c>
      <c r="CV137" s="1045">
        <v>87000</v>
      </c>
      <c r="CW137" s="963">
        <f>ROUND(CU137*CV137,0)</f>
        <v>348000</v>
      </c>
      <c r="CX137" s="1016"/>
      <c r="CY137" s="898">
        <f>IF(EXACT(VLOOKUP(CR137,OFERTA_0,2,FALSE),CS137),1,0)</f>
        <v>1</v>
      </c>
      <c r="CZ137" s="898">
        <f>IF(EXACT(VLOOKUP(CR137,OFERTA_0,3,FALSE),CT137),1,0)</f>
        <v>1</v>
      </c>
      <c r="DA137" s="899">
        <f>IF(EXACT(VLOOKUP(CR137,OFERTA_0,4,FALSE),CU137),1,0)</f>
        <v>1</v>
      </c>
      <c r="DB137" s="899">
        <f>IF(CV137=0,0,1)</f>
        <v>1</v>
      </c>
      <c r="DC137" s="899">
        <f>IF(CW137=0,0,1)</f>
        <v>1</v>
      </c>
      <c r="DD137" s="899">
        <f>PRODUCT(CY137:DC137)</f>
        <v>1</v>
      </c>
      <c r="DE137" s="966">
        <f>ROUND(CW137,0)</f>
        <v>348000</v>
      </c>
      <c r="DF137" s="901">
        <f>CW137-DE137</f>
        <v>0</v>
      </c>
      <c r="DI137" s="958" t="s">
        <v>864</v>
      </c>
      <c r="DJ137" s="1030" t="s">
        <v>501</v>
      </c>
      <c r="DK137" s="1031" t="s">
        <v>148</v>
      </c>
      <c r="DL137" s="1044">
        <v>4</v>
      </c>
      <c r="DM137" s="1045">
        <v>832772</v>
      </c>
      <c r="DN137" s="963">
        <f>ROUND(DL137*DM137,0)</f>
        <v>3331088</v>
      </c>
      <c r="DO137" s="1016"/>
      <c r="DP137" s="898">
        <f>IF(EXACT(VLOOKUP(DI137,OFERTA_0,2,FALSE),DJ137),1,0)</f>
        <v>1</v>
      </c>
      <c r="DQ137" s="898">
        <f>IF(EXACT(VLOOKUP(DI137,OFERTA_0,3,FALSE),DK137),1,0)</f>
        <v>1</v>
      </c>
      <c r="DR137" s="899">
        <f>IF(EXACT(VLOOKUP(DI137,OFERTA_0,4,FALSE),DL137),1,0)</f>
        <v>1</v>
      </c>
      <c r="DS137" s="899">
        <f>IF(DM137=0,0,1)</f>
        <v>1</v>
      </c>
      <c r="DT137" s="899">
        <f>IF(DN137=0,0,1)</f>
        <v>1</v>
      </c>
      <c r="DU137" s="899">
        <f>PRODUCT(DP137:DT137)</f>
        <v>1</v>
      </c>
      <c r="DV137" s="966">
        <f>ROUND(DN137,0)</f>
        <v>3331088</v>
      </c>
      <c r="DW137" s="901">
        <f>DN137-DV137</f>
        <v>0</v>
      </c>
      <c r="DZ137" s="958" t="s">
        <v>864</v>
      </c>
      <c r="EA137" s="1030" t="s">
        <v>501</v>
      </c>
      <c r="EB137" s="1031" t="s">
        <v>148</v>
      </c>
      <c r="EC137" s="1044">
        <v>4</v>
      </c>
      <c r="ED137" s="1045">
        <v>754000</v>
      </c>
      <c r="EE137" s="963">
        <f>ROUND(EC137*ED137,0)</f>
        <v>3016000</v>
      </c>
      <c r="EF137" s="1016"/>
      <c r="EG137" s="898">
        <f>IF(EXACT(VLOOKUP(DZ137,OFERTA_0,2,FALSE),EA137),1,0)</f>
        <v>1</v>
      </c>
      <c r="EH137" s="898">
        <f>IF(EXACT(VLOOKUP(DZ137,OFERTA_0,3,FALSE),EB137),1,0)</f>
        <v>1</v>
      </c>
      <c r="EI137" s="899">
        <f>IF(EXACT(VLOOKUP(DZ137,OFERTA_0,4,FALSE),EC137),1,0)</f>
        <v>1</v>
      </c>
      <c r="EJ137" s="899">
        <f>IF(ED137=0,0,1)</f>
        <v>1</v>
      </c>
      <c r="EK137" s="899">
        <f>IF(EE137=0,0,1)</f>
        <v>1</v>
      </c>
      <c r="EL137" s="899">
        <f>PRODUCT(EG137:EK137)</f>
        <v>1</v>
      </c>
      <c r="EM137" s="966">
        <f>ROUND(EE137,0)</f>
        <v>3016000</v>
      </c>
      <c r="EN137" s="901">
        <f>EE137-EM137</f>
        <v>0</v>
      </c>
      <c r="EQ137" s="958" t="s">
        <v>864</v>
      </c>
      <c r="ER137" s="1030" t="s">
        <v>501</v>
      </c>
      <c r="ES137" s="1031" t="s">
        <v>148</v>
      </c>
      <c r="ET137" s="1044">
        <v>4</v>
      </c>
      <c r="EU137" s="1045">
        <v>429000</v>
      </c>
      <c r="EV137" s="963">
        <f>ROUND(ET137*EU137,0)</f>
        <v>1716000</v>
      </c>
      <c r="EW137" s="1016"/>
      <c r="EX137" s="898">
        <f>IF(EXACT(VLOOKUP(EQ137,OFERTA_0,2,FALSE),ER137),1,0)</f>
        <v>1</v>
      </c>
      <c r="EY137" s="898">
        <f>IF(EXACT(VLOOKUP(EQ137,OFERTA_0,3,FALSE),ES137),1,0)</f>
        <v>1</v>
      </c>
      <c r="EZ137" s="899">
        <f>IF(EXACT(VLOOKUP(EQ137,OFERTA_0,4,FALSE),ET137),1,0)</f>
        <v>1</v>
      </c>
      <c r="FA137" s="899">
        <f>IF(EU137=0,0,1)</f>
        <v>1</v>
      </c>
      <c r="FB137" s="899">
        <f>IF(EV137=0,0,1)</f>
        <v>1</v>
      </c>
      <c r="FC137" s="899">
        <f>PRODUCT(EX137:FB137)</f>
        <v>1</v>
      </c>
      <c r="FD137" s="966">
        <f>ROUND(EV137,0)</f>
        <v>1716000</v>
      </c>
      <c r="FE137" s="901">
        <f>EV137-FD137</f>
        <v>0</v>
      </c>
      <c r="FH137" s="958"/>
      <c r="FI137" s="1030"/>
      <c r="FJ137" s="1031"/>
      <c r="FK137" s="1044"/>
      <c r="FL137" s="1045"/>
      <c r="FM137" s="963">
        <f>ROUND(FK137*FL137,0)</f>
        <v>0</v>
      </c>
      <c r="FN137" s="1016"/>
      <c r="FO137" s="898" t="e">
        <f>IF(EXACT(VLOOKUP(FH137,OFERTA_0,2,FALSE),FI137),1,0)</f>
        <v>#N/A</v>
      </c>
      <c r="FP137" s="898" t="e">
        <f>IF(EXACT(VLOOKUP(FH137,OFERTA_0,3,FALSE),FJ137),1,0)</f>
        <v>#N/A</v>
      </c>
      <c r="FQ137" s="899" t="e">
        <f>IF(EXACT(VLOOKUP(FH137,OFERTA_0,4,FALSE),FK137),1,0)</f>
        <v>#N/A</v>
      </c>
      <c r="FR137" s="899">
        <f>IF(FL137=0,0,1)</f>
        <v>0</v>
      </c>
      <c r="FS137" s="899">
        <f>IF(FM137=0,0,1)</f>
        <v>0</v>
      </c>
      <c r="FT137" s="899" t="e">
        <f>PRODUCT(FO137:FS137)</f>
        <v>#N/A</v>
      </c>
      <c r="FU137" s="966">
        <f>ROUND(FM137,0)</f>
        <v>0</v>
      </c>
      <c r="FV137" s="901">
        <f>FM137-FU137</f>
        <v>0</v>
      </c>
      <c r="FY137" s="958" t="s">
        <v>864</v>
      </c>
      <c r="FZ137" s="1030" t="s">
        <v>501</v>
      </c>
      <c r="GA137" s="1031" t="s">
        <v>148</v>
      </c>
      <c r="GB137" s="1044">
        <v>4</v>
      </c>
      <c r="GC137" s="1046">
        <v>438842</v>
      </c>
      <c r="GD137" s="963">
        <f>ROUND(GB137*GC137,0)</f>
        <v>1755368</v>
      </c>
      <c r="GE137" s="1016"/>
      <c r="GF137" s="898">
        <f>IF(EXACT(VLOOKUP(FY137,OFERTA_0,2,FALSE),FZ137),1,0)</f>
        <v>1</v>
      </c>
      <c r="GG137" s="898">
        <f>IF(EXACT(VLOOKUP(FY137,OFERTA_0,3,FALSE),GA137),1,0)</f>
        <v>1</v>
      </c>
      <c r="GH137" s="899">
        <f>IF(EXACT(VLOOKUP(FY137,OFERTA_0,4,FALSE),GB137),1,0)</f>
        <v>1</v>
      </c>
      <c r="GI137" s="899">
        <f>IF(GC137=0,0,1)</f>
        <v>1</v>
      </c>
      <c r="GJ137" s="899">
        <f>IF(GD137=0,0,1)</f>
        <v>1</v>
      </c>
      <c r="GK137" s="899">
        <f>PRODUCT(GF137:GJ137)</f>
        <v>1</v>
      </c>
      <c r="GL137" s="966">
        <f>ROUND(GD137,0)</f>
        <v>1755368</v>
      </c>
      <c r="GM137" s="901">
        <f>GD137-GL137</f>
        <v>0</v>
      </c>
      <c r="GP137" s="958" t="s">
        <v>864</v>
      </c>
      <c r="GQ137" s="1030" t="s">
        <v>501</v>
      </c>
      <c r="GR137" s="1031" t="s">
        <v>148</v>
      </c>
      <c r="GS137" s="1044">
        <v>4</v>
      </c>
      <c r="GT137" s="1045">
        <v>430000</v>
      </c>
      <c r="GU137" s="963">
        <f>ROUND(GS137*GT137,0)</f>
        <v>1720000</v>
      </c>
      <c r="GV137" s="1016"/>
      <c r="GW137" s="898">
        <f>IF(EXACT(VLOOKUP(GP137,OFERTA_0,2,FALSE),GQ137),1,0)</f>
        <v>1</v>
      </c>
      <c r="GX137" s="898">
        <f>IF(EXACT(VLOOKUP(GP137,OFERTA_0,3,FALSE),GR137),1,0)</f>
        <v>1</v>
      </c>
      <c r="GY137" s="899">
        <f>IF(EXACT(VLOOKUP(GP137,OFERTA_0,4,FALSE),GS137),1,0)</f>
        <v>1</v>
      </c>
      <c r="GZ137" s="899">
        <f>IF(GT137=0,0,1)</f>
        <v>1</v>
      </c>
      <c r="HA137" s="899">
        <f>IF(GU137=0,0,1)</f>
        <v>1</v>
      </c>
      <c r="HB137" s="899">
        <f>PRODUCT(GW137:HA137)</f>
        <v>1</v>
      </c>
      <c r="HC137" s="966">
        <f>ROUND(GU137,0)</f>
        <v>1720000</v>
      </c>
      <c r="HD137" s="901">
        <f>GU137-HC137</f>
        <v>0</v>
      </c>
      <c r="HG137" s="958" t="s">
        <v>864</v>
      </c>
      <c r="HH137" s="1030" t="s">
        <v>501</v>
      </c>
      <c r="HI137" s="1031" t="s">
        <v>148</v>
      </c>
      <c r="HJ137" s="1044">
        <v>4</v>
      </c>
      <c r="HK137" s="1045">
        <v>288571</v>
      </c>
      <c r="HL137" s="963">
        <f>ROUND(HJ137*HK137,0)</f>
        <v>1154284</v>
      </c>
      <c r="HM137" s="1016"/>
      <c r="HN137" s="898">
        <f>IF(EXACT(VLOOKUP(HG137,OFERTA_0,2,FALSE),HH137),1,0)</f>
        <v>1</v>
      </c>
      <c r="HO137" s="898">
        <f>IF(EXACT(VLOOKUP(HG137,OFERTA_0,3,FALSE),HI137),1,0)</f>
        <v>1</v>
      </c>
      <c r="HP137" s="899">
        <f>IF(EXACT(VLOOKUP(HG137,OFERTA_0,4,FALSE),HJ137),1,0)</f>
        <v>1</v>
      </c>
      <c r="HQ137" s="899">
        <f>IF(HK137=0,0,1)</f>
        <v>1</v>
      </c>
      <c r="HR137" s="899">
        <f>IF(HL137=0,0,1)</f>
        <v>1</v>
      </c>
      <c r="HS137" s="899">
        <f>PRODUCT(HN137:HR137)</f>
        <v>1</v>
      </c>
      <c r="HT137" s="966">
        <f>ROUND(HL137,0)</f>
        <v>1154284</v>
      </c>
      <c r="HU137" s="901">
        <f>HL137-HT137</f>
        <v>0</v>
      </c>
      <c r="HX137" s="958" t="s">
        <v>864</v>
      </c>
      <c r="HY137" s="1030" t="s">
        <v>501</v>
      </c>
      <c r="HZ137" s="1031" t="s">
        <v>148</v>
      </c>
      <c r="IA137" s="1044">
        <v>4</v>
      </c>
      <c r="IB137" s="1048">
        <v>256269</v>
      </c>
      <c r="IC137" s="972">
        <f>ROUND(IA137*IB137,0)</f>
        <v>1025076</v>
      </c>
      <c r="ID137" s="1016"/>
      <c r="IE137" s="898">
        <f>IF(EXACT(VLOOKUP(HX137,OFERTA_0,2,FALSE),HY137),1,0)</f>
        <v>1</v>
      </c>
      <c r="IF137" s="898">
        <f>IF(EXACT(VLOOKUP(HX137,OFERTA_0,3,FALSE),HZ137),1,0)</f>
        <v>1</v>
      </c>
      <c r="IG137" s="899">
        <f>IF(EXACT(VLOOKUP(HX137,OFERTA_0,4,FALSE),IA137),1,0)</f>
        <v>1</v>
      </c>
      <c r="IH137" s="899">
        <f>IF(IB137=0,0,1)</f>
        <v>1</v>
      </c>
      <c r="II137" s="899">
        <f>IF(IC137=0,0,1)</f>
        <v>1</v>
      </c>
      <c r="IJ137" s="899">
        <f>PRODUCT(IE137:II137)</f>
        <v>1</v>
      </c>
      <c r="IK137" s="966">
        <f>ROUND(IC137,0)</f>
        <v>1025076</v>
      </c>
      <c r="IL137" s="901">
        <f>IC137-IK137</f>
        <v>0</v>
      </c>
      <c r="IO137" s="958" t="s">
        <v>864</v>
      </c>
      <c r="IP137" s="1030" t="s">
        <v>501</v>
      </c>
      <c r="IQ137" s="1031" t="s">
        <v>148</v>
      </c>
      <c r="IR137" s="1044">
        <v>4</v>
      </c>
      <c r="IS137" s="1045">
        <v>280865</v>
      </c>
      <c r="IT137" s="963">
        <f>ROUND(IR137*IS137,0)</f>
        <v>1123460</v>
      </c>
      <c r="IU137" s="1016"/>
      <c r="IV137" s="898">
        <f>IF(EXACT(VLOOKUP(IO137,OFERTA_0,2,FALSE),IP137),1,0)</f>
        <v>1</v>
      </c>
      <c r="IW137" s="898">
        <f>IF(EXACT(VLOOKUP(IO137,OFERTA_0,3,FALSE),IQ137),1,0)</f>
        <v>1</v>
      </c>
      <c r="IX137" s="899">
        <f>IF(EXACT(VLOOKUP(IO137,OFERTA_0,4,FALSE),IR137),1,0)</f>
        <v>1</v>
      </c>
      <c r="IY137" s="899">
        <f>IF(IS137=0,0,1)</f>
        <v>1</v>
      </c>
      <c r="IZ137" s="899">
        <f>IF(IT137=0,0,1)</f>
        <v>1</v>
      </c>
      <c r="JA137" s="899">
        <f>PRODUCT(IV137:IZ137)</f>
        <v>1</v>
      </c>
      <c r="JB137" s="966">
        <f>ROUND(IT137,0)</f>
        <v>1123460</v>
      </c>
      <c r="JC137" s="901">
        <f>IT137-JB137</f>
        <v>0</v>
      </c>
      <c r="JF137" s="958" t="s">
        <v>864</v>
      </c>
      <c r="JG137" s="1030" t="s">
        <v>501</v>
      </c>
      <c r="JH137" s="1031" t="s">
        <v>148</v>
      </c>
      <c r="JI137" s="1044">
        <v>4</v>
      </c>
      <c r="JJ137" s="1045">
        <v>410000</v>
      </c>
      <c r="JK137" s="963">
        <f>ROUND(JI137*JJ137,0)</f>
        <v>1640000</v>
      </c>
      <c r="JL137" s="1016"/>
      <c r="JM137" s="898">
        <f>IF(EXACT(VLOOKUP(JF137,OFERTA_0,2,FALSE),JG137),1,0)</f>
        <v>1</v>
      </c>
      <c r="JN137" s="898">
        <f>IF(EXACT(VLOOKUP(JF137,OFERTA_0,3,FALSE),JH137),1,0)</f>
        <v>1</v>
      </c>
      <c r="JO137" s="899">
        <f>IF(EXACT(VLOOKUP(JF137,OFERTA_0,4,FALSE),JI137),1,0)</f>
        <v>1</v>
      </c>
      <c r="JP137" s="899">
        <f>IF(JJ137=0,0,1)</f>
        <v>1</v>
      </c>
      <c r="JQ137" s="899">
        <f>IF(JK137=0,0,1)</f>
        <v>1</v>
      </c>
      <c r="JR137" s="899">
        <f>PRODUCT(JM137:JQ137)</f>
        <v>1</v>
      </c>
      <c r="JS137" s="966">
        <f>ROUND(JK137,0)</f>
        <v>1640000</v>
      </c>
      <c r="JT137" s="901">
        <f>JK137-JS137</f>
        <v>0</v>
      </c>
      <c r="JW137" s="958" t="s">
        <v>864</v>
      </c>
      <c r="JX137" s="1030" t="s">
        <v>501</v>
      </c>
      <c r="JY137" s="1031" t="s">
        <v>148</v>
      </c>
      <c r="JZ137" s="1044">
        <v>4</v>
      </c>
      <c r="KA137" s="1045">
        <v>400018.33815000003</v>
      </c>
      <c r="KB137" s="963">
        <f>ROUND(JZ137*KA137,0)</f>
        <v>1600073</v>
      </c>
      <c r="KC137" s="1016"/>
      <c r="KD137" s="898">
        <f>IF(EXACT(VLOOKUP(JW137,OFERTA_0,2,FALSE),JX137),1,0)</f>
        <v>1</v>
      </c>
      <c r="KE137" s="898">
        <f>IF(EXACT(VLOOKUP(JW137,OFERTA_0,3,FALSE),JY137),1,0)</f>
        <v>1</v>
      </c>
      <c r="KF137" s="899">
        <f>IF(EXACT(VLOOKUP(JW137,OFERTA_0,4,FALSE),JZ137),1,0)</f>
        <v>1</v>
      </c>
      <c r="KG137" s="899">
        <f>IF(KA137=0,0,1)</f>
        <v>1</v>
      </c>
      <c r="KH137" s="899">
        <f>IF(KB137=0,0,1)</f>
        <v>1</v>
      </c>
      <c r="KI137" s="899">
        <f>PRODUCT(KD137:KH137)</f>
        <v>1</v>
      </c>
      <c r="KJ137" s="966">
        <f>ROUND(KB137,0)</f>
        <v>1600073</v>
      </c>
      <c r="KK137" s="901">
        <f>KB137-KJ137</f>
        <v>0</v>
      </c>
      <c r="KN137" s="958" t="s">
        <v>864</v>
      </c>
      <c r="KO137" s="1030" t="s">
        <v>501</v>
      </c>
      <c r="KP137" s="1031" t="s">
        <v>148</v>
      </c>
      <c r="KQ137" s="1044">
        <v>4</v>
      </c>
      <c r="KR137" s="1045">
        <v>735000</v>
      </c>
      <c r="KS137" s="963">
        <f>ROUND(KQ137*KR137,0)</f>
        <v>2940000</v>
      </c>
      <c r="KT137" s="1016"/>
      <c r="KU137" s="898">
        <f>IF(EXACT(VLOOKUP(KN137,OFERTA_0,2,FALSE),KO137),1,0)</f>
        <v>1</v>
      </c>
      <c r="KV137" s="898">
        <f>IF(EXACT(VLOOKUP(KN137,OFERTA_0,3,FALSE),KP137),1,0)</f>
        <v>1</v>
      </c>
      <c r="KW137" s="899">
        <f>IF(EXACT(VLOOKUP(KN137,OFERTA_0,4,FALSE),KQ137),1,0)</f>
        <v>1</v>
      </c>
      <c r="KX137" s="899">
        <f>IF(KR137=0,0,1)</f>
        <v>1</v>
      </c>
      <c r="KY137" s="899">
        <f>IF(KS137=0,0,1)</f>
        <v>1</v>
      </c>
      <c r="KZ137" s="899">
        <f>PRODUCT(KU137:KY137)</f>
        <v>1</v>
      </c>
      <c r="LA137" s="966">
        <f>ROUND(KS137,0)</f>
        <v>2940000</v>
      </c>
      <c r="LB137" s="901">
        <f>KS137-LA137</f>
        <v>0</v>
      </c>
      <c r="LE137" s="958" t="s">
        <v>864</v>
      </c>
      <c r="LF137" s="1030" t="s">
        <v>501</v>
      </c>
      <c r="LG137" s="1031" t="s">
        <v>148</v>
      </c>
      <c r="LH137" s="1044">
        <v>4</v>
      </c>
      <c r="LI137" s="1049">
        <v>348950</v>
      </c>
      <c r="LJ137" s="974">
        <f>ROUND(LH137*LI137,0)</f>
        <v>1395800</v>
      </c>
      <c r="LK137" s="1016"/>
      <c r="LL137" s="898">
        <f>IF(EXACT(VLOOKUP(LE137,OFERTA_0,2,FALSE),LF137),1,0)</f>
        <v>1</v>
      </c>
      <c r="LM137" s="898">
        <f>IF(EXACT(VLOOKUP(LE137,OFERTA_0,3,FALSE),LG137),1,0)</f>
        <v>1</v>
      </c>
      <c r="LN137" s="899">
        <f>IF(EXACT(VLOOKUP(LE137,OFERTA_0,4,FALSE),LH137),1,0)</f>
        <v>1</v>
      </c>
      <c r="LO137" s="899">
        <f>IF(LI137=0,0,1)</f>
        <v>1</v>
      </c>
      <c r="LP137" s="899">
        <f>IF(LJ137=0,0,1)</f>
        <v>1</v>
      </c>
      <c r="LQ137" s="899">
        <f>PRODUCT(LL137:LP137)</f>
        <v>1</v>
      </c>
      <c r="LR137" s="966">
        <f>ROUND(LJ137,0)</f>
        <v>1395800</v>
      </c>
      <c r="LS137" s="901">
        <f>LJ137-LR137</f>
        <v>0</v>
      </c>
      <c r="LV137" s="958" t="s">
        <v>864</v>
      </c>
      <c r="LW137" s="1030" t="s">
        <v>501</v>
      </c>
      <c r="LX137" s="1031" t="s">
        <v>148</v>
      </c>
      <c r="LY137" s="1044">
        <v>4</v>
      </c>
      <c r="LZ137" s="1045">
        <v>227500</v>
      </c>
      <c r="MA137" s="963">
        <f>ROUND(LY137*LZ137,0)</f>
        <v>910000</v>
      </c>
      <c r="MB137" s="1016"/>
      <c r="MC137" s="898">
        <f>IF(EXACT(VLOOKUP(LV137,OFERTA_0,2,FALSE),LW137),1,0)</f>
        <v>1</v>
      </c>
      <c r="MD137" s="898">
        <f>IF(EXACT(VLOOKUP(LV137,OFERTA_0,3,FALSE),LX137),1,0)</f>
        <v>1</v>
      </c>
      <c r="ME137" s="899">
        <f>IF(EXACT(VLOOKUP(LV137,OFERTA_0,4,FALSE),LY137),1,0)</f>
        <v>1</v>
      </c>
      <c r="MF137" s="899">
        <f>IF(LZ137=0,0,1)</f>
        <v>1</v>
      </c>
      <c r="MG137" s="899">
        <f>IF(MA137=0,0,1)</f>
        <v>1</v>
      </c>
      <c r="MH137" s="899">
        <f>PRODUCT(MC137:MG137)</f>
        <v>1</v>
      </c>
      <c r="MI137" s="966">
        <f>ROUND(MA137,0)</f>
        <v>910000</v>
      </c>
      <c r="MJ137" s="901">
        <f>MA137-MI137</f>
        <v>0</v>
      </c>
      <c r="MM137" s="958" t="s">
        <v>864</v>
      </c>
      <c r="MN137" s="1030" t="s">
        <v>501</v>
      </c>
      <c r="MO137" s="1031" t="s">
        <v>148</v>
      </c>
      <c r="MP137" s="1044">
        <v>4</v>
      </c>
      <c r="MQ137" s="1045">
        <v>480000</v>
      </c>
      <c r="MR137" s="963">
        <f>ROUND(MP137*MQ137,0)</f>
        <v>1920000</v>
      </c>
      <c r="MS137" s="1016"/>
      <c r="MT137" s="898">
        <f>IF(EXACT(VLOOKUP(MM137,OFERTA_0,2,FALSE),MN137),1,0)</f>
        <v>1</v>
      </c>
      <c r="MU137" s="898">
        <f>IF(EXACT(VLOOKUP(MM137,OFERTA_0,3,FALSE),MO137),1,0)</f>
        <v>1</v>
      </c>
      <c r="MV137" s="899">
        <f>IF(EXACT(VLOOKUP(MM137,OFERTA_0,4,FALSE),MP137),1,0)</f>
        <v>1</v>
      </c>
      <c r="MW137" s="899">
        <f>IF(MQ137=0,0,1)</f>
        <v>1</v>
      </c>
      <c r="MX137" s="899">
        <f>IF(MR137=0,0,1)</f>
        <v>1</v>
      </c>
      <c r="MY137" s="899">
        <f>PRODUCT(MT137:MX137)</f>
        <v>1</v>
      </c>
      <c r="MZ137" s="966">
        <f>ROUND(MR137,0)</f>
        <v>1920000</v>
      </c>
      <c r="NA137" s="901">
        <f>MR137-MZ137</f>
        <v>0</v>
      </c>
      <c r="ND137" s="975" t="s">
        <v>864</v>
      </c>
      <c r="NE137" s="976" t="s">
        <v>501</v>
      </c>
      <c r="NF137" s="977" t="s">
        <v>148</v>
      </c>
      <c r="NG137" s="978">
        <v>4</v>
      </c>
      <c r="NH137" s="979">
        <v>139294.98000000001</v>
      </c>
      <c r="NI137" s="980">
        <v>557180</v>
      </c>
      <c r="NJ137" s="1016"/>
      <c r="NK137" s="898">
        <f>IF(EXACT(VLOOKUP(ND137,OFERTA_0,2,FALSE),NE137),1,0)</f>
        <v>1</v>
      </c>
      <c r="NL137" s="898">
        <f>IF(EXACT(VLOOKUP(ND137,OFERTA_0,3,FALSE),NF137),1,0)</f>
        <v>1</v>
      </c>
      <c r="NM137" s="899">
        <f>IF(EXACT(VLOOKUP(ND137,OFERTA_0,4,FALSE),NG137),1,0)</f>
        <v>1</v>
      </c>
      <c r="NN137" s="899">
        <f>IF(NH137=0,0,1)</f>
        <v>1</v>
      </c>
      <c r="NO137" s="899">
        <f>IF(NI137=0,0,1)</f>
        <v>1</v>
      </c>
      <c r="NP137" s="899">
        <f>PRODUCT(NK137:NO137)</f>
        <v>1</v>
      </c>
      <c r="NQ137" s="966">
        <f>ROUND(NI137,0)</f>
        <v>557180</v>
      </c>
      <c r="NR137" s="901">
        <f>NI137-NQ137</f>
        <v>0</v>
      </c>
      <c r="NU137" s="981" t="s">
        <v>864</v>
      </c>
      <c r="NV137" s="982" t="s">
        <v>501</v>
      </c>
      <c r="NW137" s="983" t="s">
        <v>148</v>
      </c>
      <c r="NX137" s="984">
        <v>4</v>
      </c>
      <c r="NY137" s="1050">
        <v>140702</v>
      </c>
      <c r="NZ137" s="986">
        <f>ROUND(NX137*NY137,0)</f>
        <v>562808</v>
      </c>
      <c r="OA137" s="1016"/>
      <c r="OB137" s="898">
        <f>IF(EXACT(VLOOKUP(NU137,OFERTA_0,2,FALSE),NV137),1,0)</f>
        <v>1</v>
      </c>
      <c r="OC137" s="898">
        <f>IF(EXACT(VLOOKUP(NU137,OFERTA_0,3,FALSE),NW137),1,0)</f>
        <v>1</v>
      </c>
      <c r="OD137" s="899">
        <f>IF(EXACT(VLOOKUP(NU137,OFERTA_0,4,FALSE),NX137),1,0)</f>
        <v>1</v>
      </c>
      <c r="OE137" s="899">
        <f>IF(NY137=0,0,1)</f>
        <v>1</v>
      </c>
      <c r="OF137" s="899">
        <f>IF(NZ137=0,0,1)</f>
        <v>1</v>
      </c>
      <c r="OG137" s="899">
        <f>PRODUCT(OB137:OF137)</f>
        <v>1</v>
      </c>
      <c r="OH137" s="966">
        <f>ROUND(NZ137,0)</f>
        <v>562808</v>
      </c>
      <c r="OI137" s="901">
        <f>NZ137-OH137</f>
        <v>0</v>
      </c>
      <c r="OL137" s="958" t="s">
        <v>864</v>
      </c>
      <c r="OM137" s="1030" t="s">
        <v>501</v>
      </c>
      <c r="ON137" s="1031" t="s">
        <v>148</v>
      </c>
      <c r="OO137" s="1044">
        <v>4</v>
      </c>
      <c r="OP137" s="1045">
        <v>172723</v>
      </c>
      <c r="OQ137" s="963">
        <f>ROUND(OO137*OP137,0)</f>
        <v>690892</v>
      </c>
      <c r="OR137" s="1016"/>
      <c r="OS137" s="898">
        <f>IF(EXACT(VLOOKUP(OL137,OFERTA_0,2,FALSE),OM137),1,0)</f>
        <v>1</v>
      </c>
      <c r="OT137" s="898">
        <f>IF(EXACT(VLOOKUP(OL137,OFERTA_0,3,FALSE),ON137),1,0)</f>
        <v>1</v>
      </c>
      <c r="OU137" s="899">
        <f>IF(EXACT(VLOOKUP(OL137,OFERTA_0,4,FALSE),OO137),1,0)</f>
        <v>1</v>
      </c>
      <c r="OV137" s="899">
        <f>IF(OP137=0,0,1)</f>
        <v>1</v>
      </c>
      <c r="OW137" s="899">
        <f>IF(OQ137=0,0,1)</f>
        <v>1</v>
      </c>
      <c r="OX137" s="899">
        <f>PRODUCT(OS137:OW137)</f>
        <v>1</v>
      </c>
      <c r="OY137" s="966">
        <f>ROUND(OQ137,0)</f>
        <v>690892</v>
      </c>
      <c r="OZ137" s="901">
        <f>OQ137-OY137</f>
        <v>0</v>
      </c>
      <c r="PC137" s="958" t="s">
        <v>864</v>
      </c>
      <c r="PD137" s="1030" t="s">
        <v>501</v>
      </c>
      <c r="PE137" s="1031" t="s">
        <v>148</v>
      </c>
      <c r="PF137" s="1044">
        <v>4</v>
      </c>
      <c r="PG137" s="1059">
        <v>114075</v>
      </c>
      <c r="PH137" s="988">
        <v>456300</v>
      </c>
      <c r="PI137" s="1024"/>
      <c r="PJ137" s="898">
        <f>IF(EXACT(VLOOKUP(PC137,OFERTA_0,2,FALSE),PD137),1,0)</f>
        <v>1</v>
      </c>
      <c r="PK137" s="898">
        <f>IF(EXACT(VLOOKUP(PC137,OFERTA_0,3,FALSE),PE137),1,0)</f>
        <v>1</v>
      </c>
      <c r="PL137" s="899">
        <f>IF(EXACT(VLOOKUP(PC137,OFERTA_0,4,FALSE),PF137),1,0)</f>
        <v>1</v>
      </c>
      <c r="PM137" s="899">
        <f>IF(PG137=0,0,1)</f>
        <v>1</v>
      </c>
      <c r="PN137" s="899">
        <f>IF(PH137=0,0,1)</f>
        <v>1</v>
      </c>
      <c r="PO137" s="899">
        <f>PRODUCT(PJ137:PN137)</f>
        <v>1</v>
      </c>
      <c r="PP137" s="966">
        <f>ROUND(PH137,0)</f>
        <v>456300</v>
      </c>
      <c r="PQ137" s="901">
        <f>PH137-PP137</f>
        <v>0</v>
      </c>
      <c r="PT137" s="958" t="s">
        <v>864</v>
      </c>
      <c r="PU137" s="1030" t="s">
        <v>501</v>
      </c>
      <c r="PV137" s="1031" t="s">
        <v>148</v>
      </c>
      <c r="PW137" s="1044">
        <v>4</v>
      </c>
      <c r="PX137" s="1045">
        <v>428150</v>
      </c>
      <c r="PY137" s="963">
        <f>ROUND(PW137*PX137,0)</f>
        <v>1712600</v>
      </c>
      <c r="PZ137" s="1016"/>
      <c r="QA137" s="898">
        <f>IF(EXACT(VLOOKUP(PT137,OFERTA_0,2,FALSE),PU137),1,0)</f>
        <v>1</v>
      </c>
      <c r="QB137" s="898">
        <f>IF(EXACT(VLOOKUP(PT137,OFERTA_0,3,FALSE),PV137),1,0)</f>
        <v>1</v>
      </c>
      <c r="QC137" s="899">
        <f>IF(EXACT(VLOOKUP(PT137,OFERTA_0,4,FALSE),PW137),1,0)</f>
        <v>1</v>
      </c>
      <c r="QD137" s="899">
        <f>IF(PX137=0,0,1)</f>
        <v>1</v>
      </c>
      <c r="QE137" s="899">
        <f>IF(PY137=0,0,1)</f>
        <v>1</v>
      </c>
      <c r="QF137" s="899">
        <f>PRODUCT(QA137:QE137)</f>
        <v>1</v>
      </c>
      <c r="QG137" s="966">
        <f>ROUND(PY137,0)</f>
        <v>1712600</v>
      </c>
      <c r="QH137" s="901">
        <f>PY137-QG137</f>
        <v>0</v>
      </c>
      <c r="QK137" s="958" t="s">
        <v>864</v>
      </c>
      <c r="QL137" s="1030" t="s">
        <v>501</v>
      </c>
      <c r="QM137" s="1031" t="s">
        <v>148</v>
      </c>
      <c r="QN137" s="1044">
        <v>4</v>
      </c>
      <c r="QO137" s="1049">
        <v>350694.74999999994</v>
      </c>
      <c r="QP137" s="974">
        <f>ROUND(QN137*QO137,0)</f>
        <v>1402779</v>
      </c>
      <c r="QQ137" s="1016"/>
      <c r="QR137" s="898">
        <f>IF(EXACT(VLOOKUP(QK137,OFERTA_0,2,FALSE),QL137),1,0)</f>
        <v>1</v>
      </c>
      <c r="QS137" s="898">
        <f>IF(EXACT(VLOOKUP(QK137,OFERTA_0,3,FALSE),QM137),1,0)</f>
        <v>1</v>
      </c>
      <c r="QT137" s="899">
        <f>IF(EXACT(VLOOKUP(QK137,OFERTA_0,4,FALSE),QN137),1,0)</f>
        <v>1</v>
      </c>
      <c r="QU137" s="899">
        <f>IF(QO137=0,0,1)</f>
        <v>1</v>
      </c>
      <c r="QV137" s="899">
        <f>IF(QP137=0,0,1)</f>
        <v>1</v>
      </c>
      <c r="QW137" s="899">
        <f>PRODUCT(QR137:QV137)</f>
        <v>1</v>
      </c>
      <c r="QX137" s="966">
        <f>ROUND(QP137,0)</f>
        <v>1402779</v>
      </c>
      <c r="QY137" s="901">
        <f>QP137-QX137</f>
        <v>0</v>
      </c>
      <c r="RB137" s="405"/>
      <c r="RC137" s="406"/>
      <c r="RD137" s="407"/>
      <c r="RE137" s="408"/>
      <c r="RF137" s="409"/>
      <c r="RG137" s="410"/>
      <c r="RH137" s="410"/>
      <c r="RI137" s="898"/>
      <c r="RJ137" s="898"/>
      <c r="RK137" s="934"/>
      <c r="RL137" s="934"/>
      <c r="RM137" s="934"/>
      <c r="RN137" s="934"/>
      <c r="RO137" s="935"/>
      <c r="RP137" s="936"/>
      <c r="RS137" s="405"/>
      <c r="RT137" s="406"/>
      <c r="RU137" s="407"/>
      <c r="RV137" s="408"/>
      <c r="RW137" s="409"/>
      <c r="RX137" s="410"/>
      <c r="RY137" s="410"/>
      <c r="RZ137" s="898"/>
      <c r="SA137" s="898"/>
      <c r="SB137" s="934"/>
      <c r="SC137" s="934"/>
      <c r="SD137" s="934"/>
      <c r="SE137" s="934"/>
      <c r="SF137" s="935"/>
      <c r="SG137" s="936"/>
      <c r="SJ137" s="405"/>
      <c r="SK137" s="406"/>
      <c r="SL137" s="407"/>
      <c r="SM137" s="408"/>
      <c r="SN137" s="409"/>
      <c r="SO137" s="410"/>
      <c r="SP137" s="410"/>
      <c r="SQ137" s="898"/>
      <c r="SR137" s="898"/>
      <c r="SS137" s="934"/>
      <c r="ST137" s="934"/>
      <c r="SU137" s="934"/>
      <c r="SV137" s="934"/>
      <c r="SW137" s="935"/>
      <c r="SX137" s="936"/>
    </row>
    <row r="138" spans="2:518" ht="18.75" thickTop="1" thickBot="1">
      <c r="B138" s="937" t="s">
        <v>865</v>
      </c>
      <c r="C138" s="938" t="s">
        <v>502</v>
      </c>
      <c r="D138" s="939"/>
      <c r="E138" s="940"/>
      <c r="F138" s="941"/>
      <c r="G138" s="942"/>
      <c r="H138" s="1016"/>
      <c r="K138" s="937" t="s">
        <v>865</v>
      </c>
      <c r="L138" s="938" t="s">
        <v>502</v>
      </c>
      <c r="M138" s="939"/>
      <c r="N138" s="940"/>
      <c r="O138" s="941"/>
      <c r="P138" s="942"/>
      <c r="Q138" s="1016"/>
      <c r="R138" s="898"/>
      <c r="S138" s="898"/>
      <c r="T138" s="934"/>
      <c r="U138" s="934"/>
      <c r="V138" s="934"/>
      <c r="W138" s="934"/>
      <c r="X138" s="935"/>
      <c r="Y138" s="936"/>
      <c r="Z138" s="872"/>
      <c r="AA138" s="872"/>
      <c r="AB138" s="937" t="s">
        <v>865</v>
      </c>
      <c r="AC138" s="938" t="s">
        <v>502</v>
      </c>
      <c r="AD138" s="939"/>
      <c r="AE138" s="940"/>
      <c r="AF138" s="941"/>
      <c r="AG138" s="942"/>
      <c r="AH138" s="1016"/>
      <c r="AI138" s="898"/>
      <c r="AJ138" s="898"/>
      <c r="AK138" s="934"/>
      <c r="AL138" s="934"/>
      <c r="AM138" s="934"/>
      <c r="AN138" s="934"/>
      <c r="AO138" s="935"/>
      <c r="AP138" s="936"/>
      <c r="AQ138" s="872"/>
      <c r="AR138" s="872"/>
      <c r="AS138" s="937" t="s">
        <v>865</v>
      </c>
      <c r="AT138" s="1006" t="s">
        <v>502</v>
      </c>
      <c r="AU138" s="939"/>
      <c r="AV138" s="940"/>
      <c r="AW138" s="944"/>
      <c r="AX138" s="945"/>
      <c r="AY138" s="1016"/>
      <c r="AZ138" s="898"/>
      <c r="BA138" s="898"/>
      <c r="BB138" s="934"/>
      <c r="BC138" s="934"/>
      <c r="BD138" s="934"/>
      <c r="BE138" s="934"/>
      <c r="BF138" s="935"/>
      <c r="BG138" s="936"/>
      <c r="BJ138" s="937" t="s">
        <v>865</v>
      </c>
      <c r="BK138" s="938" t="s">
        <v>502</v>
      </c>
      <c r="BL138" s="939"/>
      <c r="BM138" s="940"/>
      <c r="BN138" s="941"/>
      <c r="BO138" s="942"/>
      <c r="BP138" s="1016"/>
      <c r="BQ138" s="898"/>
      <c r="BR138" s="898"/>
      <c r="BS138" s="934"/>
      <c r="BT138" s="934"/>
      <c r="BU138" s="934"/>
      <c r="BV138" s="934"/>
      <c r="BW138" s="935"/>
      <c r="BX138" s="936"/>
      <c r="CA138" s="937" t="s">
        <v>865</v>
      </c>
      <c r="CB138" s="938" t="s">
        <v>502</v>
      </c>
      <c r="CC138" s="939"/>
      <c r="CD138" s="940"/>
      <c r="CE138" s="941"/>
      <c r="CF138" s="942"/>
      <c r="CG138" s="1016"/>
      <c r="CH138" s="898"/>
      <c r="CI138" s="898"/>
      <c r="CJ138" s="934"/>
      <c r="CK138" s="934"/>
      <c r="CL138" s="934"/>
      <c r="CM138" s="934"/>
      <c r="CN138" s="935"/>
      <c r="CO138" s="936"/>
      <c r="CR138" s="937" t="s">
        <v>865</v>
      </c>
      <c r="CS138" s="938" t="s">
        <v>502</v>
      </c>
      <c r="CT138" s="939"/>
      <c r="CU138" s="940"/>
      <c r="CV138" s="941"/>
      <c r="CW138" s="942"/>
      <c r="CX138" s="1016"/>
      <c r="CY138" s="898"/>
      <c r="CZ138" s="898"/>
      <c r="DA138" s="934"/>
      <c r="DB138" s="934"/>
      <c r="DC138" s="934"/>
      <c r="DD138" s="934"/>
      <c r="DE138" s="935"/>
      <c r="DF138" s="936"/>
      <c r="DI138" s="937" t="s">
        <v>865</v>
      </c>
      <c r="DJ138" s="938" t="s">
        <v>502</v>
      </c>
      <c r="DK138" s="939"/>
      <c r="DL138" s="940"/>
      <c r="DM138" s="941"/>
      <c r="DN138" s="942"/>
      <c r="DO138" s="1016"/>
      <c r="DP138" s="898"/>
      <c r="DQ138" s="898"/>
      <c r="DR138" s="934"/>
      <c r="DS138" s="934"/>
      <c r="DT138" s="934"/>
      <c r="DU138" s="934"/>
      <c r="DV138" s="935"/>
      <c r="DW138" s="936"/>
      <c r="DZ138" s="937" t="s">
        <v>865</v>
      </c>
      <c r="EA138" s="938" t="s">
        <v>502</v>
      </c>
      <c r="EB138" s="939"/>
      <c r="EC138" s="940"/>
      <c r="ED138" s="941"/>
      <c r="EE138" s="942"/>
      <c r="EF138" s="1016"/>
      <c r="EG138" s="898"/>
      <c r="EH138" s="898"/>
      <c r="EI138" s="934"/>
      <c r="EJ138" s="934"/>
      <c r="EK138" s="934"/>
      <c r="EL138" s="934"/>
      <c r="EM138" s="935"/>
      <c r="EN138" s="936"/>
      <c r="EQ138" s="937" t="s">
        <v>865</v>
      </c>
      <c r="ER138" s="938" t="s">
        <v>502</v>
      </c>
      <c r="ES138" s="939"/>
      <c r="ET138" s="940"/>
      <c r="EU138" s="941"/>
      <c r="EV138" s="942"/>
      <c r="EW138" s="1016"/>
      <c r="EX138" s="898"/>
      <c r="EY138" s="898"/>
      <c r="EZ138" s="934"/>
      <c r="FA138" s="934"/>
      <c r="FB138" s="934"/>
      <c r="FC138" s="934"/>
      <c r="FD138" s="935"/>
      <c r="FE138" s="936"/>
      <c r="FH138" s="937"/>
      <c r="FI138" s="938"/>
      <c r="FJ138" s="939"/>
      <c r="FK138" s="940"/>
      <c r="FL138" s="941"/>
      <c r="FM138" s="942"/>
      <c r="FN138" s="1016"/>
      <c r="FO138" s="898"/>
      <c r="FP138" s="898"/>
      <c r="FQ138" s="934"/>
      <c r="FR138" s="934"/>
      <c r="FS138" s="934"/>
      <c r="FT138" s="934"/>
      <c r="FU138" s="935"/>
      <c r="FV138" s="936"/>
      <c r="FY138" s="937" t="s">
        <v>865</v>
      </c>
      <c r="FZ138" s="938" t="s">
        <v>502</v>
      </c>
      <c r="GA138" s="939"/>
      <c r="GB138" s="940"/>
      <c r="GC138" s="941"/>
      <c r="GD138" s="942"/>
      <c r="GE138" s="1016"/>
      <c r="GF138" s="898"/>
      <c r="GG138" s="898"/>
      <c r="GH138" s="934"/>
      <c r="GI138" s="934"/>
      <c r="GJ138" s="934"/>
      <c r="GK138" s="934"/>
      <c r="GL138" s="935"/>
      <c r="GM138" s="936"/>
      <c r="GP138" s="937" t="s">
        <v>865</v>
      </c>
      <c r="GQ138" s="938" t="s">
        <v>502</v>
      </c>
      <c r="GR138" s="939"/>
      <c r="GS138" s="940"/>
      <c r="GT138" s="941"/>
      <c r="GU138" s="942"/>
      <c r="GV138" s="1016"/>
      <c r="GW138" s="898"/>
      <c r="GX138" s="898"/>
      <c r="GY138" s="934"/>
      <c r="GZ138" s="934"/>
      <c r="HA138" s="934"/>
      <c r="HB138" s="934"/>
      <c r="HC138" s="935"/>
      <c r="HD138" s="936"/>
      <c r="HG138" s="937" t="s">
        <v>865</v>
      </c>
      <c r="HH138" s="938" t="s">
        <v>502</v>
      </c>
      <c r="HI138" s="939"/>
      <c r="HJ138" s="940"/>
      <c r="HK138" s="941"/>
      <c r="HL138" s="942"/>
      <c r="HM138" s="1016"/>
      <c r="HN138" s="898"/>
      <c r="HO138" s="898"/>
      <c r="HP138" s="934"/>
      <c r="HQ138" s="934"/>
      <c r="HR138" s="934"/>
      <c r="HS138" s="934"/>
      <c r="HT138" s="935"/>
      <c r="HU138" s="936"/>
      <c r="HX138" s="937" t="s">
        <v>865</v>
      </c>
      <c r="HY138" s="938" t="s">
        <v>502</v>
      </c>
      <c r="HZ138" s="939"/>
      <c r="IA138" s="940"/>
      <c r="IB138" s="941"/>
      <c r="IC138" s="942"/>
      <c r="ID138" s="1016"/>
      <c r="IE138" s="898"/>
      <c r="IF138" s="898"/>
      <c r="IG138" s="934"/>
      <c r="IH138" s="934"/>
      <c r="II138" s="934"/>
      <c r="IJ138" s="934"/>
      <c r="IK138" s="935"/>
      <c r="IL138" s="936"/>
      <c r="IO138" s="937" t="s">
        <v>865</v>
      </c>
      <c r="IP138" s="938" t="s">
        <v>502</v>
      </c>
      <c r="IQ138" s="939"/>
      <c r="IR138" s="940"/>
      <c r="IS138" s="941"/>
      <c r="IT138" s="942"/>
      <c r="IU138" s="1016"/>
      <c r="IV138" s="898"/>
      <c r="IW138" s="898"/>
      <c r="IX138" s="934"/>
      <c r="IY138" s="934"/>
      <c r="IZ138" s="934"/>
      <c r="JA138" s="934"/>
      <c r="JB138" s="935"/>
      <c r="JC138" s="936"/>
      <c r="JF138" s="937" t="s">
        <v>865</v>
      </c>
      <c r="JG138" s="938" t="s">
        <v>502</v>
      </c>
      <c r="JH138" s="939"/>
      <c r="JI138" s="940"/>
      <c r="JJ138" s="941"/>
      <c r="JK138" s="942"/>
      <c r="JL138" s="1016"/>
      <c r="JM138" s="898"/>
      <c r="JN138" s="898"/>
      <c r="JO138" s="934"/>
      <c r="JP138" s="934"/>
      <c r="JQ138" s="934"/>
      <c r="JR138" s="934"/>
      <c r="JS138" s="935"/>
      <c r="JT138" s="936"/>
      <c r="JW138" s="937" t="s">
        <v>865</v>
      </c>
      <c r="JX138" s="938" t="s">
        <v>502</v>
      </c>
      <c r="JY138" s="939"/>
      <c r="JZ138" s="940"/>
      <c r="KA138" s="941"/>
      <c r="KB138" s="942"/>
      <c r="KC138" s="1016"/>
      <c r="KD138" s="898"/>
      <c r="KE138" s="898"/>
      <c r="KF138" s="934"/>
      <c r="KG138" s="934"/>
      <c r="KH138" s="934"/>
      <c r="KI138" s="934"/>
      <c r="KJ138" s="935"/>
      <c r="KK138" s="936"/>
      <c r="KN138" s="937" t="s">
        <v>865</v>
      </c>
      <c r="KO138" s="938" t="s">
        <v>502</v>
      </c>
      <c r="KP138" s="939"/>
      <c r="KQ138" s="940"/>
      <c r="KR138" s="941"/>
      <c r="KS138" s="942"/>
      <c r="KT138" s="1016"/>
      <c r="KU138" s="898"/>
      <c r="KV138" s="898"/>
      <c r="KW138" s="934"/>
      <c r="KX138" s="934"/>
      <c r="KY138" s="934"/>
      <c r="KZ138" s="934"/>
      <c r="LA138" s="935"/>
      <c r="LB138" s="936"/>
      <c r="LE138" s="937" t="s">
        <v>865</v>
      </c>
      <c r="LF138" s="938" t="s">
        <v>502</v>
      </c>
      <c r="LG138" s="939"/>
      <c r="LH138" s="940"/>
      <c r="LI138" s="1007">
        <v>0</v>
      </c>
      <c r="LJ138" s="1008"/>
      <c r="LK138" s="1016"/>
      <c r="LL138" s="898"/>
      <c r="LM138" s="898"/>
      <c r="LN138" s="934"/>
      <c r="LO138" s="934"/>
      <c r="LP138" s="934"/>
      <c r="LQ138" s="934"/>
      <c r="LR138" s="935"/>
      <c r="LS138" s="936"/>
      <c r="LV138" s="937" t="s">
        <v>865</v>
      </c>
      <c r="LW138" s="938" t="s">
        <v>502</v>
      </c>
      <c r="LX138" s="939"/>
      <c r="LY138" s="940"/>
      <c r="LZ138" s="941"/>
      <c r="MA138" s="942"/>
      <c r="MB138" s="1016"/>
      <c r="MC138" s="898"/>
      <c r="MD138" s="898"/>
      <c r="ME138" s="934"/>
      <c r="MF138" s="934"/>
      <c r="MG138" s="934"/>
      <c r="MH138" s="934"/>
      <c r="MI138" s="935"/>
      <c r="MJ138" s="936"/>
      <c r="MM138" s="937" t="s">
        <v>865</v>
      </c>
      <c r="MN138" s="938" t="s">
        <v>502</v>
      </c>
      <c r="MO138" s="939"/>
      <c r="MP138" s="940"/>
      <c r="MQ138" s="941"/>
      <c r="MR138" s="942"/>
      <c r="MS138" s="1016"/>
      <c r="MT138" s="898"/>
      <c r="MU138" s="898"/>
      <c r="MV138" s="934"/>
      <c r="MW138" s="934"/>
      <c r="MX138" s="934"/>
      <c r="MY138" s="934"/>
      <c r="MZ138" s="935"/>
      <c r="NA138" s="936"/>
      <c r="ND138" s="946" t="s">
        <v>865</v>
      </c>
      <c r="NE138" s="1009" t="s">
        <v>502</v>
      </c>
      <c r="NF138" s="948"/>
      <c r="NG138" s="949"/>
      <c r="NH138" s="998"/>
      <c r="NI138" s="950"/>
      <c r="NJ138" s="1016"/>
      <c r="NK138" s="898"/>
      <c r="NL138" s="898"/>
      <c r="NM138" s="934"/>
      <c r="NN138" s="934"/>
      <c r="NO138" s="934"/>
      <c r="NP138" s="934"/>
      <c r="NQ138" s="935"/>
      <c r="NR138" s="936"/>
      <c r="NU138" s="951" t="s">
        <v>865</v>
      </c>
      <c r="NV138" s="1010" t="s">
        <v>502</v>
      </c>
      <c r="NW138" s="953"/>
      <c r="NX138" s="954"/>
      <c r="NY138" s="1011"/>
      <c r="NZ138" s="955"/>
      <c r="OA138" s="1016"/>
      <c r="OB138" s="898"/>
      <c r="OC138" s="898"/>
      <c r="OD138" s="934"/>
      <c r="OE138" s="934"/>
      <c r="OF138" s="934"/>
      <c r="OG138" s="934"/>
      <c r="OH138" s="935"/>
      <c r="OI138" s="936"/>
      <c r="OL138" s="937" t="s">
        <v>865</v>
      </c>
      <c r="OM138" s="938" t="s">
        <v>502</v>
      </c>
      <c r="ON138" s="939"/>
      <c r="OO138" s="940"/>
      <c r="OP138" s="941"/>
      <c r="OQ138" s="942"/>
      <c r="OR138" s="1016"/>
      <c r="OS138" s="898"/>
      <c r="OT138" s="898"/>
      <c r="OU138" s="934"/>
      <c r="OV138" s="934"/>
      <c r="OW138" s="934"/>
      <c r="OX138" s="934"/>
      <c r="OY138" s="935"/>
      <c r="OZ138" s="936"/>
      <c r="PC138" s="937" t="s">
        <v>865</v>
      </c>
      <c r="PD138" s="938" t="s">
        <v>502</v>
      </c>
      <c r="PE138" s="939"/>
      <c r="PF138" s="940"/>
      <c r="PG138" s="956"/>
      <c r="PH138" s="957"/>
      <c r="PI138" s="1024"/>
      <c r="PJ138" s="898"/>
      <c r="PK138" s="898"/>
      <c r="PL138" s="934"/>
      <c r="PM138" s="934"/>
      <c r="PN138" s="934"/>
      <c r="PO138" s="934"/>
      <c r="PP138" s="935"/>
      <c r="PQ138" s="936"/>
      <c r="PT138" s="937" t="s">
        <v>865</v>
      </c>
      <c r="PU138" s="938" t="s">
        <v>502</v>
      </c>
      <c r="PV138" s="939"/>
      <c r="PW138" s="940"/>
      <c r="PX138" s="941"/>
      <c r="PY138" s="942"/>
      <c r="PZ138" s="1016"/>
      <c r="QA138" s="898"/>
      <c r="QB138" s="898"/>
      <c r="QC138" s="934"/>
      <c r="QD138" s="934"/>
      <c r="QE138" s="934"/>
      <c r="QF138" s="934"/>
      <c r="QG138" s="935"/>
      <c r="QH138" s="936"/>
      <c r="QK138" s="937" t="s">
        <v>865</v>
      </c>
      <c r="QL138" s="938" t="s">
        <v>502</v>
      </c>
      <c r="QM138" s="939"/>
      <c r="QN138" s="940"/>
      <c r="QO138" s="1007">
        <v>0</v>
      </c>
      <c r="QP138" s="1008"/>
      <c r="QQ138" s="1016"/>
      <c r="QR138" s="898"/>
      <c r="QS138" s="898"/>
      <c r="QT138" s="934"/>
      <c r="QU138" s="934"/>
      <c r="QV138" s="934"/>
      <c r="QW138" s="934"/>
      <c r="QX138" s="935"/>
      <c r="QY138" s="936"/>
      <c r="RB138" s="405"/>
      <c r="RC138" s="406"/>
      <c r="RD138" s="407"/>
      <c r="RE138" s="408"/>
      <c r="RF138" s="409"/>
      <c r="RG138" s="410"/>
      <c r="RH138" s="410"/>
      <c r="RI138" s="898"/>
      <c r="RJ138" s="898"/>
      <c r="RK138" s="934"/>
      <c r="RL138" s="934"/>
      <c r="RM138" s="934"/>
      <c r="RN138" s="934"/>
      <c r="RO138" s="935"/>
      <c r="RP138" s="936"/>
      <c r="RS138" s="405"/>
      <c r="RT138" s="406"/>
      <c r="RU138" s="407"/>
      <c r="RV138" s="408"/>
      <c r="RW138" s="409"/>
      <c r="RX138" s="410"/>
      <c r="RY138" s="410"/>
      <c r="RZ138" s="898"/>
      <c r="SA138" s="898"/>
      <c r="SB138" s="934"/>
      <c r="SC138" s="934"/>
      <c r="SD138" s="934"/>
      <c r="SE138" s="934"/>
      <c r="SF138" s="935"/>
      <c r="SG138" s="936"/>
      <c r="SJ138" s="405"/>
      <c r="SK138" s="406"/>
      <c r="SL138" s="407"/>
      <c r="SM138" s="408"/>
      <c r="SN138" s="409"/>
      <c r="SO138" s="410"/>
      <c r="SP138" s="410"/>
      <c r="SQ138" s="898"/>
      <c r="SR138" s="898"/>
      <c r="SS138" s="934"/>
      <c r="ST138" s="934"/>
      <c r="SU138" s="934"/>
      <c r="SV138" s="934"/>
      <c r="SW138" s="935"/>
      <c r="SX138" s="936"/>
    </row>
    <row r="139" spans="2:518" ht="49.5" customHeight="1" thickTop="1" thickBot="1">
      <c r="B139" s="958" t="s">
        <v>866</v>
      </c>
      <c r="C139" s="1030" t="s">
        <v>292</v>
      </c>
      <c r="D139" s="1031" t="s">
        <v>149</v>
      </c>
      <c r="E139" s="1044">
        <v>3</v>
      </c>
      <c r="F139" s="1045"/>
      <c r="G139" s="963">
        <f>ROUND(E139*F139,0)</f>
        <v>0</v>
      </c>
      <c r="H139" s="1016"/>
      <c r="K139" s="958" t="s">
        <v>866</v>
      </c>
      <c r="L139" s="1030" t="s">
        <v>292</v>
      </c>
      <c r="M139" s="1031" t="s">
        <v>149</v>
      </c>
      <c r="N139" s="1044">
        <v>3</v>
      </c>
      <c r="O139" s="1046">
        <v>200532</v>
      </c>
      <c r="P139" s="963">
        <f t="shared" ref="P139:P142" si="1903">ROUND(N139*O139,0)</f>
        <v>601596</v>
      </c>
      <c r="Q139" s="1016"/>
      <c r="R139" s="898">
        <f>IF(EXACT(VLOOKUP(K139,OFERTA_0,2,FALSE),L139),1,0)</f>
        <v>1</v>
      </c>
      <c r="S139" s="898">
        <f>IF(EXACT(VLOOKUP(K139,OFERTA_0,3,FALSE),M139),1,0)</f>
        <v>1</v>
      </c>
      <c r="T139" s="899">
        <f>IF(EXACT(VLOOKUP(K139,OFERTA_0,4,FALSE),N139),1,0)</f>
        <v>1</v>
      </c>
      <c r="U139" s="899">
        <f t="shared" ref="U139:V142" si="1904">IF(O139=0,0,1)</f>
        <v>1</v>
      </c>
      <c r="V139" s="899">
        <f t="shared" si="1904"/>
        <v>1</v>
      </c>
      <c r="W139" s="899">
        <f>PRODUCT(R139:V139)</f>
        <v>1</v>
      </c>
      <c r="X139" s="966">
        <f>ROUND(P139,0)</f>
        <v>601596</v>
      </c>
      <c r="Y139" s="901">
        <f>P139-X139</f>
        <v>0</v>
      </c>
      <c r="Z139" s="872"/>
      <c r="AA139" s="872"/>
      <c r="AB139" s="958" t="s">
        <v>866</v>
      </c>
      <c r="AC139" s="1030" t="s">
        <v>292</v>
      </c>
      <c r="AD139" s="1031" t="s">
        <v>149</v>
      </c>
      <c r="AE139" s="1044">
        <v>3</v>
      </c>
      <c r="AF139" s="1045">
        <v>190000</v>
      </c>
      <c r="AG139" s="963">
        <f t="shared" ref="AG139:AG142" si="1905">ROUND(AE139*AF139,0)</f>
        <v>570000</v>
      </c>
      <c r="AH139" s="1016"/>
      <c r="AI139" s="898">
        <f>IF(EXACT(VLOOKUP(AB139,OFERTA_0,2,FALSE),AC139),1,0)</f>
        <v>1</v>
      </c>
      <c r="AJ139" s="898">
        <f>IF(EXACT(VLOOKUP(AB139,OFERTA_0,3,FALSE),AD139),1,0)</f>
        <v>1</v>
      </c>
      <c r="AK139" s="899">
        <f>IF(EXACT(VLOOKUP(AB139,OFERTA_0,4,FALSE),AE139),1,0)</f>
        <v>1</v>
      </c>
      <c r="AL139" s="899">
        <f t="shared" ref="AL139:AL142" si="1906">IF(AF139=0,0,1)</f>
        <v>1</v>
      </c>
      <c r="AM139" s="899">
        <f t="shared" ref="AM139:AM142" si="1907">IF(AG139=0,0,1)</f>
        <v>1</v>
      </c>
      <c r="AN139" s="899">
        <f>PRODUCT(AI139:AM139)</f>
        <v>1</v>
      </c>
      <c r="AO139" s="966">
        <f>ROUND(AG139,0)</f>
        <v>570000</v>
      </c>
      <c r="AP139" s="901">
        <f>AG139-AO139</f>
        <v>0</v>
      </c>
      <c r="AQ139" s="872"/>
      <c r="AR139" s="872"/>
      <c r="AS139" s="958" t="s">
        <v>866</v>
      </c>
      <c r="AT139" s="1035" t="s">
        <v>292</v>
      </c>
      <c r="AU139" s="1031" t="s">
        <v>149</v>
      </c>
      <c r="AV139" s="1044">
        <v>3</v>
      </c>
      <c r="AW139" s="1047">
        <v>180000</v>
      </c>
      <c r="AX139" s="969">
        <f t="shared" ref="AX139:AX142" si="1908">ROUND(AV139*AW139,0)</f>
        <v>540000</v>
      </c>
      <c r="AY139" s="1016"/>
      <c r="AZ139" s="898">
        <f>IF(EXACT(VLOOKUP(AS139,OFERTA_0,2,FALSE),AT139),1,0)</f>
        <v>1</v>
      </c>
      <c r="BA139" s="898">
        <f>IF(EXACT(VLOOKUP(AS139,OFERTA_0,3,FALSE),AU139),1,0)</f>
        <v>1</v>
      </c>
      <c r="BB139" s="899">
        <f>IF(EXACT(VLOOKUP(AS139,OFERTA_0,4,FALSE),AV139),1,0)</f>
        <v>1</v>
      </c>
      <c r="BC139" s="899">
        <f t="shared" ref="BC139:BC142" si="1909">IF(AW139=0,0,1)</f>
        <v>1</v>
      </c>
      <c r="BD139" s="899">
        <f t="shared" ref="BD139:BD142" si="1910">IF(AX139=0,0,1)</f>
        <v>1</v>
      </c>
      <c r="BE139" s="899">
        <f>PRODUCT(AZ139:BD139)</f>
        <v>1</v>
      </c>
      <c r="BF139" s="966">
        <f>ROUND(AX139,0)</f>
        <v>540000</v>
      </c>
      <c r="BG139" s="901">
        <f>AX139-BF139</f>
        <v>0</v>
      </c>
      <c r="BJ139" s="958" t="s">
        <v>866</v>
      </c>
      <c r="BK139" s="1030" t="s">
        <v>292</v>
      </c>
      <c r="BL139" s="1031" t="s">
        <v>149</v>
      </c>
      <c r="BM139" s="1044">
        <v>3</v>
      </c>
      <c r="BN139" s="1045">
        <v>178199.44</v>
      </c>
      <c r="BO139" s="963">
        <f t="shared" ref="BO139:BO142" si="1911">ROUND(BM139*BN139,0)</f>
        <v>534598</v>
      </c>
      <c r="BP139" s="1016"/>
      <c r="BQ139" s="898">
        <f>IF(EXACT(VLOOKUP(BJ139,OFERTA_0,2,FALSE),BK139),1,0)</f>
        <v>1</v>
      </c>
      <c r="BR139" s="898">
        <f>IF(EXACT(VLOOKUP(BJ139,OFERTA_0,3,FALSE),BL139),1,0)</f>
        <v>1</v>
      </c>
      <c r="BS139" s="899">
        <f>IF(EXACT(VLOOKUP(BJ139,OFERTA_0,4,FALSE),BM139),1,0)</f>
        <v>1</v>
      </c>
      <c r="BT139" s="899">
        <f t="shared" ref="BT139:BT142" si="1912">IF(BN139=0,0,1)</f>
        <v>1</v>
      </c>
      <c r="BU139" s="899">
        <f t="shared" ref="BU139:BU142" si="1913">IF(BO139=0,0,1)</f>
        <v>1</v>
      </c>
      <c r="BV139" s="899">
        <f>PRODUCT(BQ139:BU139)</f>
        <v>1</v>
      </c>
      <c r="BW139" s="966">
        <f>ROUND(BO139,0)</f>
        <v>534598</v>
      </c>
      <c r="BX139" s="901">
        <f>BO139-BW139</f>
        <v>0</v>
      </c>
      <c r="CA139" s="958" t="s">
        <v>866</v>
      </c>
      <c r="CB139" s="1030" t="s">
        <v>292</v>
      </c>
      <c r="CC139" s="1031" t="s">
        <v>149</v>
      </c>
      <c r="CD139" s="1044">
        <v>3</v>
      </c>
      <c r="CE139" s="1045">
        <v>195318</v>
      </c>
      <c r="CF139" s="963">
        <f t="shared" ref="CF139:CF142" si="1914">ROUND(CD139*CE139,0)</f>
        <v>585954</v>
      </c>
      <c r="CG139" s="1016"/>
      <c r="CH139" s="898">
        <f>IF(EXACT(VLOOKUP(CA139,OFERTA_0,2,FALSE),CB139),1,0)</f>
        <v>1</v>
      </c>
      <c r="CI139" s="898">
        <f>IF(EXACT(VLOOKUP(CA139,OFERTA_0,3,FALSE),CC139),1,0)</f>
        <v>1</v>
      </c>
      <c r="CJ139" s="899">
        <f>IF(EXACT(VLOOKUP(CA139,OFERTA_0,4,FALSE),CD139),1,0)</f>
        <v>1</v>
      </c>
      <c r="CK139" s="899">
        <f t="shared" ref="CK139:CK142" si="1915">IF(CE139=0,0,1)</f>
        <v>1</v>
      </c>
      <c r="CL139" s="899">
        <f t="shared" ref="CL139:CL142" si="1916">IF(CF139=0,0,1)</f>
        <v>1</v>
      </c>
      <c r="CM139" s="899">
        <f>PRODUCT(CH139:CL139)</f>
        <v>1</v>
      </c>
      <c r="CN139" s="966">
        <f>ROUND(CF139,0)</f>
        <v>585954</v>
      </c>
      <c r="CO139" s="901">
        <f>CF139-CN139</f>
        <v>0</v>
      </c>
      <c r="CR139" s="958" t="s">
        <v>866</v>
      </c>
      <c r="CS139" s="1030" t="s">
        <v>292</v>
      </c>
      <c r="CT139" s="1031" t="s">
        <v>149</v>
      </c>
      <c r="CU139" s="1044">
        <v>3</v>
      </c>
      <c r="CV139" s="1045">
        <v>79000</v>
      </c>
      <c r="CW139" s="963">
        <f t="shared" ref="CW139:CW142" si="1917">ROUND(CU139*CV139,0)</f>
        <v>237000</v>
      </c>
      <c r="CX139" s="1016"/>
      <c r="CY139" s="898">
        <f>IF(EXACT(VLOOKUP(CR139,OFERTA_0,2,FALSE),CS139),1,0)</f>
        <v>1</v>
      </c>
      <c r="CZ139" s="898">
        <f>IF(EXACT(VLOOKUP(CR139,OFERTA_0,3,FALSE),CT139),1,0)</f>
        <v>1</v>
      </c>
      <c r="DA139" s="899">
        <f>IF(EXACT(VLOOKUP(CR139,OFERTA_0,4,FALSE),CU139),1,0)</f>
        <v>1</v>
      </c>
      <c r="DB139" s="899">
        <f t="shared" ref="DB139:DB142" si="1918">IF(CV139=0,0,1)</f>
        <v>1</v>
      </c>
      <c r="DC139" s="899">
        <f t="shared" ref="DC139:DC142" si="1919">IF(CW139=0,0,1)</f>
        <v>1</v>
      </c>
      <c r="DD139" s="899">
        <f>PRODUCT(CY139:DC139)</f>
        <v>1</v>
      </c>
      <c r="DE139" s="966">
        <f>ROUND(CW139,0)</f>
        <v>237000</v>
      </c>
      <c r="DF139" s="901">
        <f>CW139-DE139</f>
        <v>0</v>
      </c>
      <c r="DI139" s="958" t="s">
        <v>866</v>
      </c>
      <c r="DJ139" s="1030" t="s">
        <v>292</v>
      </c>
      <c r="DK139" s="1031" t="s">
        <v>149</v>
      </c>
      <c r="DL139" s="1044">
        <v>3</v>
      </c>
      <c r="DM139" s="1045">
        <v>40123</v>
      </c>
      <c r="DN139" s="963">
        <f t="shared" ref="DN139:DN142" si="1920">ROUND(DL139*DM139,0)</f>
        <v>120369</v>
      </c>
      <c r="DO139" s="1016"/>
      <c r="DP139" s="898">
        <f>IF(EXACT(VLOOKUP(DI139,OFERTA_0,2,FALSE),DJ139),1,0)</f>
        <v>1</v>
      </c>
      <c r="DQ139" s="898">
        <f>IF(EXACT(VLOOKUP(DI139,OFERTA_0,3,FALSE),DK139),1,0)</f>
        <v>1</v>
      </c>
      <c r="DR139" s="899">
        <f>IF(EXACT(VLOOKUP(DI139,OFERTA_0,4,FALSE),DL139),1,0)</f>
        <v>1</v>
      </c>
      <c r="DS139" s="899">
        <f t="shared" ref="DS139:DS142" si="1921">IF(DM139=0,0,1)</f>
        <v>1</v>
      </c>
      <c r="DT139" s="899">
        <f t="shared" ref="DT139:DT142" si="1922">IF(DN139=0,0,1)</f>
        <v>1</v>
      </c>
      <c r="DU139" s="899">
        <f>PRODUCT(DP139:DT139)</f>
        <v>1</v>
      </c>
      <c r="DV139" s="966">
        <f>ROUND(DN139,0)</f>
        <v>120369</v>
      </c>
      <c r="DW139" s="901">
        <f>DN139-DV139</f>
        <v>0</v>
      </c>
      <c r="DZ139" s="958" t="s">
        <v>866</v>
      </c>
      <c r="EA139" s="1030" t="s">
        <v>292</v>
      </c>
      <c r="EB139" s="1031" t="s">
        <v>149</v>
      </c>
      <c r="EC139" s="1044">
        <v>3</v>
      </c>
      <c r="ED139" s="1045">
        <v>198200</v>
      </c>
      <c r="EE139" s="963">
        <f t="shared" ref="EE139:EE142" si="1923">ROUND(EC139*ED139,0)</f>
        <v>594600</v>
      </c>
      <c r="EF139" s="1016"/>
      <c r="EG139" s="898">
        <f>IF(EXACT(VLOOKUP(DZ139,OFERTA_0,2,FALSE),EA139),1,0)</f>
        <v>1</v>
      </c>
      <c r="EH139" s="898">
        <f>IF(EXACT(VLOOKUP(DZ139,OFERTA_0,3,FALSE),EB139),1,0)</f>
        <v>1</v>
      </c>
      <c r="EI139" s="899">
        <f>IF(EXACT(VLOOKUP(DZ139,OFERTA_0,4,FALSE),EC139),1,0)</f>
        <v>1</v>
      </c>
      <c r="EJ139" s="899">
        <f t="shared" ref="EJ139:EJ142" si="1924">IF(ED139=0,0,1)</f>
        <v>1</v>
      </c>
      <c r="EK139" s="899">
        <f t="shared" ref="EK139:EK142" si="1925">IF(EE139=0,0,1)</f>
        <v>1</v>
      </c>
      <c r="EL139" s="899">
        <f>PRODUCT(EG139:EK139)</f>
        <v>1</v>
      </c>
      <c r="EM139" s="966">
        <f>ROUND(EE139,0)</f>
        <v>594600</v>
      </c>
      <c r="EN139" s="901">
        <f>EE139-EM139</f>
        <v>0</v>
      </c>
      <c r="EQ139" s="958" t="s">
        <v>866</v>
      </c>
      <c r="ER139" s="1030" t="s">
        <v>292</v>
      </c>
      <c r="ES139" s="1031" t="s">
        <v>149</v>
      </c>
      <c r="ET139" s="1044">
        <v>3</v>
      </c>
      <c r="EU139" s="1045">
        <v>196300</v>
      </c>
      <c r="EV139" s="963">
        <f t="shared" ref="EV139:EV142" si="1926">ROUND(ET139*EU139,0)</f>
        <v>588900</v>
      </c>
      <c r="EW139" s="1016"/>
      <c r="EX139" s="898">
        <f>IF(EXACT(VLOOKUP(EQ139,OFERTA_0,2,FALSE),ER139),1,0)</f>
        <v>1</v>
      </c>
      <c r="EY139" s="898">
        <f>IF(EXACT(VLOOKUP(EQ139,OFERTA_0,3,FALSE),ES139),1,0)</f>
        <v>1</v>
      </c>
      <c r="EZ139" s="899">
        <f>IF(EXACT(VLOOKUP(EQ139,OFERTA_0,4,FALSE),ET139),1,0)</f>
        <v>1</v>
      </c>
      <c r="FA139" s="899">
        <f t="shared" ref="FA139:FA142" si="1927">IF(EU139=0,0,1)</f>
        <v>1</v>
      </c>
      <c r="FB139" s="899">
        <f t="shared" ref="FB139:FB142" si="1928">IF(EV139=0,0,1)</f>
        <v>1</v>
      </c>
      <c r="FC139" s="899">
        <f>PRODUCT(EX139:FB139)</f>
        <v>1</v>
      </c>
      <c r="FD139" s="966">
        <f>ROUND(EV139,0)</f>
        <v>588900</v>
      </c>
      <c r="FE139" s="901">
        <f>EV139-FD139</f>
        <v>0</v>
      </c>
      <c r="FH139" s="958"/>
      <c r="FI139" s="1030"/>
      <c r="FJ139" s="1031"/>
      <c r="FK139" s="1044"/>
      <c r="FL139" s="1045"/>
      <c r="FM139" s="963">
        <f t="shared" ref="FM139:FM142" si="1929">ROUND(FK139*FL139,0)</f>
        <v>0</v>
      </c>
      <c r="FN139" s="1016"/>
      <c r="FO139" s="898" t="e">
        <f>IF(EXACT(VLOOKUP(FH139,OFERTA_0,2,FALSE),FI139),1,0)</f>
        <v>#N/A</v>
      </c>
      <c r="FP139" s="898" t="e">
        <f>IF(EXACT(VLOOKUP(FH139,OFERTA_0,3,FALSE),FJ139),1,0)</f>
        <v>#N/A</v>
      </c>
      <c r="FQ139" s="899" t="e">
        <f>IF(EXACT(VLOOKUP(FH139,OFERTA_0,4,FALSE),FK139),1,0)</f>
        <v>#N/A</v>
      </c>
      <c r="FR139" s="899">
        <f t="shared" ref="FR139:FR142" si="1930">IF(FL139=0,0,1)</f>
        <v>0</v>
      </c>
      <c r="FS139" s="899">
        <f t="shared" ref="FS139:FS142" si="1931">IF(FM139=0,0,1)</f>
        <v>0</v>
      </c>
      <c r="FT139" s="899" t="e">
        <f>PRODUCT(FO139:FS139)</f>
        <v>#N/A</v>
      </c>
      <c r="FU139" s="966">
        <f>ROUND(FM139,0)</f>
        <v>0</v>
      </c>
      <c r="FV139" s="901">
        <f>FM139-FU139</f>
        <v>0</v>
      </c>
      <c r="FY139" s="958" t="s">
        <v>866</v>
      </c>
      <c r="FZ139" s="1030" t="s">
        <v>292</v>
      </c>
      <c r="GA139" s="1031" t="s">
        <v>149</v>
      </c>
      <c r="GB139" s="1044">
        <v>3</v>
      </c>
      <c r="GC139" s="1046">
        <v>200532</v>
      </c>
      <c r="GD139" s="963">
        <f t="shared" ref="GD139:GD142" si="1932">ROUND(GB139*GC139,0)</f>
        <v>601596</v>
      </c>
      <c r="GE139" s="1016"/>
      <c r="GF139" s="898">
        <f>IF(EXACT(VLOOKUP(FY139,OFERTA_0,2,FALSE),FZ139),1,0)</f>
        <v>1</v>
      </c>
      <c r="GG139" s="898">
        <f>IF(EXACT(VLOOKUP(FY139,OFERTA_0,3,FALSE),GA139),1,0)</f>
        <v>1</v>
      </c>
      <c r="GH139" s="899">
        <f>IF(EXACT(VLOOKUP(FY139,OFERTA_0,4,FALSE),GB139),1,0)</f>
        <v>1</v>
      </c>
      <c r="GI139" s="899">
        <f t="shared" ref="GI139:GI142" si="1933">IF(GC139=0,0,1)</f>
        <v>1</v>
      </c>
      <c r="GJ139" s="899">
        <f t="shared" ref="GJ139:GJ142" si="1934">IF(GD139=0,0,1)</f>
        <v>1</v>
      </c>
      <c r="GK139" s="899">
        <f>PRODUCT(GF139:GJ139)</f>
        <v>1</v>
      </c>
      <c r="GL139" s="966">
        <f>ROUND(GD139,0)</f>
        <v>601596</v>
      </c>
      <c r="GM139" s="901">
        <f>GD139-GL139</f>
        <v>0</v>
      </c>
      <c r="GP139" s="958" t="s">
        <v>866</v>
      </c>
      <c r="GQ139" s="1030" t="s">
        <v>292</v>
      </c>
      <c r="GR139" s="1031" t="s">
        <v>149</v>
      </c>
      <c r="GS139" s="1044">
        <v>3</v>
      </c>
      <c r="GT139" s="1045">
        <v>196500</v>
      </c>
      <c r="GU139" s="963">
        <f t="shared" ref="GU139:GU142" si="1935">ROUND(GS139*GT139,0)</f>
        <v>589500</v>
      </c>
      <c r="GV139" s="1016"/>
      <c r="GW139" s="898">
        <f>IF(EXACT(VLOOKUP(GP139,OFERTA_0,2,FALSE),GQ139),1,0)</f>
        <v>1</v>
      </c>
      <c r="GX139" s="898">
        <f>IF(EXACT(VLOOKUP(GP139,OFERTA_0,3,FALSE),GR139),1,0)</f>
        <v>1</v>
      </c>
      <c r="GY139" s="899">
        <f>IF(EXACT(VLOOKUP(GP139,OFERTA_0,4,FALSE),GS139),1,0)</f>
        <v>1</v>
      </c>
      <c r="GZ139" s="899">
        <f t="shared" ref="GZ139:GZ142" si="1936">IF(GT139=0,0,1)</f>
        <v>1</v>
      </c>
      <c r="HA139" s="899">
        <f t="shared" ref="HA139:HA142" si="1937">IF(GU139=0,0,1)</f>
        <v>1</v>
      </c>
      <c r="HB139" s="899">
        <f>PRODUCT(GW139:HA139)</f>
        <v>1</v>
      </c>
      <c r="HC139" s="966">
        <f>ROUND(GU139,0)</f>
        <v>589500</v>
      </c>
      <c r="HD139" s="901">
        <f>GU139-HC139</f>
        <v>0</v>
      </c>
      <c r="HG139" s="958" t="s">
        <v>866</v>
      </c>
      <c r="HH139" s="1030" t="s">
        <v>292</v>
      </c>
      <c r="HI139" s="1031" t="s">
        <v>149</v>
      </c>
      <c r="HJ139" s="1044">
        <v>3</v>
      </c>
      <c r="HK139" s="1045">
        <v>199557</v>
      </c>
      <c r="HL139" s="963">
        <f t="shared" ref="HL139:HL142" si="1938">ROUND(HJ139*HK139,0)</f>
        <v>598671</v>
      </c>
      <c r="HM139" s="1016"/>
      <c r="HN139" s="898">
        <f>IF(EXACT(VLOOKUP(HG139,OFERTA_0,2,FALSE),HH139),1,0)</f>
        <v>1</v>
      </c>
      <c r="HO139" s="898">
        <f>IF(EXACT(VLOOKUP(HG139,OFERTA_0,3,FALSE),HI139),1,0)</f>
        <v>1</v>
      </c>
      <c r="HP139" s="899">
        <f>IF(EXACT(VLOOKUP(HG139,OFERTA_0,4,FALSE),HJ139),1,0)</f>
        <v>1</v>
      </c>
      <c r="HQ139" s="899">
        <f t="shared" ref="HQ139:HQ142" si="1939">IF(HK139=0,0,1)</f>
        <v>1</v>
      </c>
      <c r="HR139" s="899">
        <f t="shared" ref="HR139:HR142" si="1940">IF(HL139=0,0,1)</f>
        <v>1</v>
      </c>
      <c r="HS139" s="899">
        <f>PRODUCT(HN139:HR139)</f>
        <v>1</v>
      </c>
      <c r="HT139" s="966">
        <f>ROUND(HL139,0)</f>
        <v>598671</v>
      </c>
      <c r="HU139" s="901">
        <f>HL139-HT139</f>
        <v>0</v>
      </c>
      <c r="HX139" s="958" t="s">
        <v>866</v>
      </c>
      <c r="HY139" s="1030" t="s">
        <v>292</v>
      </c>
      <c r="HZ139" s="1031" t="s">
        <v>149</v>
      </c>
      <c r="IA139" s="1044">
        <v>3</v>
      </c>
      <c r="IB139" s="1048">
        <v>188999</v>
      </c>
      <c r="IC139" s="972">
        <f t="shared" ref="IC139:IC142" si="1941">ROUND(IA139*IB139,0)</f>
        <v>566997</v>
      </c>
      <c r="ID139" s="1016"/>
      <c r="IE139" s="898">
        <f>IF(EXACT(VLOOKUP(HX139,OFERTA_0,2,FALSE),HY139),1,0)</f>
        <v>1</v>
      </c>
      <c r="IF139" s="898">
        <f>IF(EXACT(VLOOKUP(HX139,OFERTA_0,3,FALSE),HZ139),1,0)</f>
        <v>1</v>
      </c>
      <c r="IG139" s="899">
        <f>IF(EXACT(VLOOKUP(HX139,OFERTA_0,4,FALSE),IA139),1,0)</f>
        <v>1</v>
      </c>
      <c r="IH139" s="899">
        <f t="shared" ref="IH139:IH142" si="1942">IF(IB139=0,0,1)</f>
        <v>1</v>
      </c>
      <c r="II139" s="899">
        <f t="shared" ref="II139:II142" si="1943">IF(IC139=0,0,1)</f>
        <v>1</v>
      </c>
      <c r="IJ139" s="899">
        <f>PRODUCT(IE139:II139)</f>
        <v>1</v>
      </c>
      <c r="IK139" s="966">
        <f>ROUND(IC139,0)</f>
        <v>566997</v>
      </c>
      <c r="IL139" s="901">
        <f>IC139-IK139</f>
        <v>0</v>
      </c>
      <c r="IO139" s="958" t="s">
        <v>866</v>
      </c>
      <c r="IP139" s="1030" t="s">
        <v>292</v>
      </c>
      <c r="IQ139" s="1031" t="s">
        <v>149</v>
      </c>
      <c r="IR139" s="1044">
        <v>3</v>
      </c>
      <c r="IS139" s="1045">
        <v>203385</v>
      </c>
      <c r="IT139" s="963">
        <f t="shared" ref="IT139:IT142" si="1944">ROUND(IR139*IS139,0)</f>
        <v>610155</v>
      </c>
      <c r="IU139" s="1016"/>
      <c r="IV139" s="898">
        <f>IF(EXACT(VLOOKUP(IO139,OFERTA_0,2,FALSE),IP139),1,0)</f>
        <v>1</v>
      </c>
      <c r="IW139" s="898">
        <f>IF(EXACT(VLOOKUP(IO139,OFERTA_0,3,FALSE),IQ139),1,0)</f>
        <v>1</v>
      </c>
      <c r="IX139" s="899">
        <f>IF(EXACT(VLOOKUP(IO139,OFERTA_0,4,FALSE),IR139),1,0)</f>
        <v>1</v>
      </c>
      <c r="IY139" s="899">
        <f t="shared" ref="IY139:IY142" si="1945">IF(IS139=0,0,1)</f>
        <v>1</v>
      </c>
      <c r="IZ139" s="899">
        <f t="shared" ref="IZ139:IZ142" si="1946">IF(IT139=0,0,1)</f>
        <v>1</v>
      </c>
      <c r="JA139" s="899">
        <f>PRODUCT(IV139:IZ139)</f>
        <v>1</v>
      </c>
      <c r="JB139" s="966">
        <f>ROUND(IT139,0)</f>
        <v>610155</v>
      </c>
      <c r="JC139" s="901">
        <f>IT139-JB139</f>
        <v>0</v>
      </c>
      <c r="JF139" s="958" t="s">
        <v>866</v>
      </c>
      <c r="JG139" s="1030" t="s">
        <v>292</v>
      </c>
      <c r="JH139" s="1031" t="s">
        <v>149</v>
      </c>
      <c r="JI139" s="1044">
        <v>3</v>
      </c>
      <c r="JJ139" s="1045">
        <v>198000</v>
      </c>
      <c r="JK139" s="963">
        <f t="shared" ref="JK139:JK142" si="1947">ROUND(JI139*JJ139,0)</f>
        <v>594000</v>
      </c>
      <c r="JL139" s="1016"/>
      <c r="JM139" s="898">
        <f>IF(EXACT(VLOOKUP(JF139,OFERTA_0,2,FALSE),JG139),1,0)</f>
        <v>1</v>
      </c>
      <c r="JN139" s="898">
        <f>IF(EXACT(VLOOKUP(JF139,OFERTA_0,3,FALSE),JH139),1,0)</f>
        <v>1</v>
      </c>
      <c r="JO139" s="899">
        <f>IF(EXACT(VLOOKUP(JF139,OFERTA_0,4,FALSE),JI139),1,0)</f>
        <v>1</v>
      </c>
      <c r="JP139" s="899">
        <f t="shared" ref="JP139:JP142" si="1948">IF(JJ139=0,0,1)</f>
        <v>1</v>
      </c>
      <c r="JQ139" s="899">
        <f t="shared" ref="JQ139:JQ142" si="1949">IF(JK139=0,0,1)</f>
        <v>1</v>
      </c>
      <c r="JR139" s="899">
        <f>PRODUCT(JM139:JQ139)</f>
        <v>1</v>
      </c>
      <c r="JS139" s="966">
        <f>ROUND(JK139,0)</f>
        <v>594000</v>
      </c>
      <c r="JT139" s="901">
        <f>JK139-JS139</f>
        <v>0</v>
      </c>
      <c r="JW139" s="958" t="s">
        <v>866</v>
      </c>
      <c r="JX139" s="1030" t="s">
        <v>292</v>
      </c>
      <c r="JY139" s="1031" t="s">
        <v>149</v>
      </c>
      <c r="JZ139" s="1044">
        <v>3</v>
      </c>
      <c r="KA139" s="1045">
        <v>201067.07670000003</v>
      </c>
      <c r="KB139" s="963">
        <f t="shared" ref="KB139:KB142" si="1950">ROUND(JZ139*KA139,0)</f>
        <v>603201</v>
      </c>
      <c r="KC139" s="1016"/>
      <c r="KD139" s="898">
        <f>IF(EXACT(VLOOKUP(JW139,OFERTA_0,2,FALSE),JX139),1,0)</f>
        <v>1</v>
      </c>
      <c r="KE139" s="898">
        <f>IF(EXACT(VLOOKUP(JW139,OFERTA_0,3,FALSE),JY139),1,0)</f>
        <v>1</v>
      </c>
      <c r="KF139" s="899">
        <f>IF(EXACT(VLOOKUP(JW139,OFERTA_0,4,FALSE),JZ139),1,0)</f>
        <v>1</v>
      </c>
      <c r="KG139" s="899">
        <f t="shared" ref="KG139:KG142" si="1951">IF(KA139=0,0,1)</f>
        <v>1</v>
      </c>
      <c r="KH139" s="899">
        <f t="shared" ref="KH139:KH142" si="1952">IF(KB139=0,0,1)</f>
        <v>1</v>
      </c>
      <c r="KI139" s="899">
        <f>PRODUCT(KD139:KH139)</f>
        <v>1</v>
      </c>
      <c r="KJ139" s="966">
        <f>ROUND(KB139,0)</f>
        <v>603201</v>
      </c>
      <c r="KK139" s="901">
        <f>KB139-KJ139</f>
        <v>0</v>
      </c>
      <c r="KN139" s="958" t="s">
        <v>866</v>
      </c>
      <c r="KO139" s="1030" t="s">
        <v>292</v>
      </c>
      <c r="KP139" s="1031" t="s">
        <v>149</v>
      </c>
      <c r="KQ139" s="1044">
        <v>3</v>
      </c>
      <c r="KR139" s="1045">
        <v>285600</v>
      </c>
      <c r="KS139" s="963">
        <f t="shared" ref="KS139:KS142" si="1953">ROUND(KQ139*KR139,0)</f>
        <v>856800</v>
      </c>
      <c r="KT139" s="1016"/>
      <c r="KU139" s="898">
        <f>IF(EXACT(VLOOKUP(KN139,OFERTA_0,2,FALSE),KO139),1,0)</f>
        <v>1</v>
      </c>
      <c r="KV139" s="898">
        <f>IF(EXACT(VLOOKUP(KN139,OFERTA_0,3,FALSE),KP139),1,0)</f>
        <v>1</v>
      </c>
      <c r="KW139" s="899">
        <f>IF(EXACT(VLOOKUP(KN139,OFERTA_0,4,FALSE),KQ139),1,0)</f>
        <v>1</v>
      </c>
      <c r="KX139" s="899">
        <f t="shared" ref="KX139:KX142" si="1954">IF(KR139=0,0,1)</f>
        <v>1</v>
      </c>
      <c r="KY139" s="899">
        <f t="shared" ref="KY139:KY142" si="1955">IF(KS139=0,0,1)</f>
        <v>1</v>
      </c>
      <c r="KZ139" s="899">
        <f>PRODUCT(KU139:KY139)</f>
        <v>1</v>
      </c>
      <c r="LA139" s="966">
        <f>ROUND(KS139,0)</f>
        <v>856800</v>
      </c>
      <c r="LB139" s="901">
        <f>KS139-LA139</f>
        <v>0</v>
      </c>
      <c r="LE139" s="958" t="s">
        <v>866</v>
      </c>
      <c r="LF139" s="1030" t="s">
        <v>292</v>
      </c>
      <c r="LG139" s="1031" t="s">
        <v>149</v>
      </c>
      <c r="LH139" s="1044">
        <v>3</v>
      </c>
      <c r="LI139" s="1049">
        <v>149550</v>
      </c>
      <c r="LJ139" s="974">
        <f t="shared" ref="LJ139:LJ142" si="1956">ROUND(LH139*LI139,0)</f>
        <v>448650</v>
      </c>
      <c r="LK139" s="1016"/>
      <c r="LL139" s="898">
        <f>IF(EXACT(VLOOKUP(LE139,OFERTA_0,2,FALSE),LF139),1,0)</f>
        <v>1</v>
      </c>
      <c r="LM139" s="898">
        <f>IF(EXACT(VLOOKUP(LE139,OFERTA_0,3,FALSE),LG139),1,0)</f>
        <v>1</v>
      </c>
      <c r="LN139" s="899">
        <f>IF(EXACT(VLOOKUP(LE139,OFERTA_0,4,FALSE),LH139),1,0)</f>
        <v>1</v>
      </c>
      <c r="LO139" s="899">
        <f t="shared" ref="LO139:LO142" si="1957">IF(LI139=0,0,1)</f>
        <v>1</v>
      </c>
      <c r="LP139" s="899">
        <f t="shared" ref="LP139:LP142" si="1958">IF(LJ139=0,0,1)</f>
        <v>1</v>
      </c>
      <c r="LQ139" s="899">
        <f>PRODUCT(LL139:LP139)</f>
        <v>1</v>
      </c>
      <c r="LR139" s="966">
        <f>ROUND(LJ139,0)</f>
        <v>448650</v>
      </c>
      <c r="LS139" s="901">
        <f>LJ139-LR139</f>
        <v>0</v>
      </c>
      <c r="LV139" s="958" t="s">
        <v>866</v>
      </c>
      <c r="LW139" s="1030" t="s">
        <v>292</v>
      </c>
      <c r="LX139" s="1031" t="s">
        <v>149</v>
      </c>
      <c r="LY139" s="1044">
        <v>3</v>
      </c>
      <c r="LZ139" s="1045">
        <v>123500</v>
      </c>
      <c r="MA139" s="963">
        <f t="shared" ref="MA139:MA142" si="1959">ROUND(LY139*LZ139,0)</f>
        <v>370500</v>
      </c>
      <c r="MB139" s="1016"/>
      <c r="MC139" s="898">
        <f>IF(EXACT(VLOOKUP(LV139,OFERTA_0,2,FALSE),LW139),1,0)</f>
        <v>1</v>
      </c>
      <c r="MD139" s="898">
        <f>IF(EXACT(VLOOKUP(LV139,OFERTA_0,3,FALSE),LX139),1,0)</f>
        <v>1</v>
      </c>
      <c r="ME139" s="899">
        <f>IF(EXACT(VLOOKUP(LV139,OFERTA_0,4,FALSE),LY139),1,0)</f>
        <v>1</v>
      </c>
      <c r="MF139" s="899">
        <f t="shared" ref="MF139:MF142" si="1960">IF(LZ139=0,0,1)</f>
        <v>1</v>
      </c>
      <c r="MG139" s="899">
        <f t="shared" ref="MG139:MG142" si="1961">IF(MA139=0,0,1)</f>
        <v>1</v>
      </c>
      <c r="MH139" s="899">
        <f>PRODUCT(MC139:MG139)</f>
        <v>1</v>
      </c>
      <c r="MI139" s="966">
        <f>ROUND(MA139,0)</f>
        <v>370500</v>
      </c>
      <c r="MJ139" s="901">
        <f>MA139-MI139</f>
        <v>0</v>
      </c>
      <c r="MM139" s="958" t="s">
        <v>866</v>
      </c>
      <c r="MN139" s="1030" t="s">
        <v>292</v>
      </c>
      <c r="MO139" s="1031" t="s">
        <v>149</v>
      </c>
      <c r="MP139" s="1044">
        <v>3</v>
      </c>
      <c r="MQ139" s="1045">
        <v>190000</v>
      </c>
      <c r="MR139" s="963">
        <f t="shared" ref="MR139:MR142" si="1962">ROUND(MP139*MQ139,0)</f>
        <v>570000</v>
      </c>
      <c r="MS139" s="1016"/>
      <c r="MT139" s="898">
        <f>IF(EXACT(VLOOKUP(MM139,OFERTA_0,2,FALSE),MN139),1,0)</f>
        <v>1</v>
      </c>
      <c r="MU139" s="898">
        <f>IF(EXACT(VLOOKUP(MM139,OFERTA_0,3,FALSE),MO139),1,0)</f>
        <v>1</v>
      </c>
      <c r="MV139" s="899">
        <f>IF(EXACT(VLOOKUP(MM139,OFERTA_0,4,FALSE),MP139),1,0)</f>
        <v>1</v>
      </c>
      <c r="MW139" s="899">
        <f t="shared" ref="MW139:MW142" si="1963">IF(MQ139=0,0,1)</f>
        <v>1</v>
      </c>
      <c r="MX139" s="899">
        <f t="shared" ref="MX139:MX142" si="1964">IF(MR139=0,0,1)</f>
        <v>1</v>
      </c>
      <c r="MY139" s="899">
        <f>PRODUCT(MT139:MX139)</f>
        <v>1</v>
      </c>
      <c r="MZ139" s="966">
        <f>ROUND(MR139,0)</f>
        <v>570000</v>
      </c>
      <c r="NA139" s="901">
        <f>MR139-MZ139</f>
        <v>0</v>
      </c>
      <c r="ND139" s="975" t="s">
        <v>866</v>
      </c>
      <c r="NE139" s="976" t="s">
        <v>292</v>
      </c>
      <c r="NF139" s="977" t="s">
        <v>149</v>
      </c>
      <c r="NG139" s="978">
        <v>3</v>
      </c>
      <c r="NH139" s="979">
        <v>151996.68</v>
      </c>
      <c r="NI139" s="980">
        <v>455990</v>
      </c>
      <c r="NJ139" s="1016"/>
      <c r="NK139" s="898">
        <f>IF(EXACT(VLOOKUP(ND139,OFERTA_0,2,FALSE),NE139),1,0)</f>
        <v>1</v>
      </c>
      <c r="NL139" s="898">
        <f>IF(EXACT(VLOOKUP(ND139,OFERTA_0,3,FALSE),NF139),1,0)</f>
        <v>1</v>
      </c>
      <c r="NM139" s="899">
        <f>IF(EXACT(VLOOKUP(ND139,OFERTA_0,4,FALSE),NG139),1,0)</f>
        <v>1</v>
      </c>
      <c r="NN139" s="899">
        <f t="shared" ref="NN139:NN142" si="1965">IF(NH139=0,0,1)</f>
        <v>1</v>
      </c>
      <c r="NO139" s="899">
        <f t="shared" ref="NO139:NO142" si="1966">IF(NI139=0,0,1)</f>
        <v>1</v>
      </c>
      <c r="NP139" s="899">
        <f>PRODUCT(NK139:NO139)</f>
        <v>1</v>
      </c>
      <c r="NQ139" s="966">
        <f>ROUND(NI139,0)</f>
        <v>455990</v>
      </c>
      <c r="NR139" s="901">
        <f>NI139-NQ139</f>
        <v>0</v>
      </c>
      <c r="NU139" s="981" t="s">
        <v>866</v>
      </c>
      <c r="NV139" s="982" t="s">
        <v>292</v>
      </c>
      <c r="NW139" s="983" t="s">
        <v>149</v>
      </c>
      <c r="NX139" s="984">
        <v>3</v>
      </c>
      <c r="NY139" s="1050">
        <v>153532</v>
      </c>
      <c r="NZ139" s="986">
        <f t="shared" ref="NZ139:NZ142" si="1967">ROUND(NX139*NY139,0)</f>
        <v>460596</v>
      </c>
      <c r="OA139" s="1016"/>
      <c r="OB139" s="898">
        <f>IF(EXACT(VLOOKUP(NU139,OFERTA_0,2,FALSE),NV139),1,0)</f>
        <v>1</v>
      </c>
      <c r="OC139" s="898">
        <f>IF(EXACT(VLOOKUP(NU139,OFERTA_0,3,FALSE),NW139),1,0)</f>
        <v>1</v>
      </c>
      <c r="OD139" s="899">
        <f>IF(EXACT(VLOOKUP(NU139,OFERTA_0,4,FALSE),NX139),1,0)</f>
        <v>1</v>
      </c>
      <c r="OE139" s="899">
        <f t="shared" ref="OE139:OE142" si="1968">IF(NY139=0,0,1)</f>
        <v>1</v>
      </c>
      <c r="OF139" s="899">
        <f t="shared" ref="OF139:OF142" si="1969">IF(NZ139=0,0,1)</f>
        <v>1</v>
      </c>
      <c r="OG139" s="899">
        <f>PRODUCT(OB139:OF139)</f>
        <v>1</v>
      </c>
      <c r="OH139" s="966">
        <f>ROUND(NZ139,0)</f>
        <v>460596</v>
      </c>
      <c r="OI139" s="901">
        <f>NZ139-OH139</f>
        <v>0</v>
      </c>
      <c r="OL139" s="958" t="s">
        <v>866</v>
      </c>
      <c r="OM139" s="1030" t="s">
        <v>292</v>
      </c>
      <c r="ON139" s="1031" t="s">
        <v>149</v>
      </c>
      <c r="OO139" s="1044">
        <v>3</v>
      </c>
      <c r="OP139" s="1045">
        <v>160393</v>
      </c>
      <c r="OQ139" s="963">
        <f t="shared" ref="OQ139:OQ142" si="1970">ROUND(OO139*OP139,0)</f>
        <v>481179</v>
      </c>
      <c r="OR139" s="1016"/>
      <c r="OS139" s="898">
        <f>IF(EXACT(VLOOKUP(OL139,OFERTA_0,2,FALSE),OM139),1,0)</f>
        <v>1</v>
      </c>
      <c r="OT139" s="898">
        <f>IF(EXACT(VLOOKUP(OL139,OFERTA_0,3,FALSE),ON139),1,0)</f>
        <v>1</v>
      </c>
      <c r="OU139" s="899">
        <f>IF(EXACT(VLOOKUP(OL139,OFERTA_0,4,FALSE),OO139),1,0)</f>
        <v>1</v>
      </c>
      <c r="OV139" s="899">
        <f t="shared" ref="OV139:OV142" si="1971">IF(OP139=0,0,1)</f>
        <v>1</v>
      </c>
      <c r="OW139" s="899">
        <f t="shared" ref="OW139:OW142" si="1972">IF(OQ139=0,0,1)</f>
        <v>1</v>
      </c>
      <c r="OX139" s="899">
        <f>PRODUCT(OS139:OW139)</f>
        <v>1</v>
      </c>
      <c r="OY139" s="966">
        <f>ROUND(OQ139,0)</f>
        <v>481179</v>
      </c>
      <c r="OZ139" s="901">
        <f>OQ139-OY139</f>
        <v>0</v>
      </c>
      <c r="PC139" s="958" t="s">
        <v>866</v>
      </c>
      <c r="PD139" s="1030" t="s">
        <v>292</v>
      </c>
      <c r="PE139" s="1031" t="s">
        <v>149</v>
      </c>
      <c r="PF139" s="1044">
        <v>3</v>
      </c>
      <c r="PG139" s="1059">
        <v>167310</v>
      </c>
      <c r="PH139" s="988">
        <v>501930</v>
      </c>
      <c r="PI139" s="1024"/>
      <c r="PJ139" s="898">
        <f>IF(EXACT(VLOOKUP(PC139,OFERTA_0,2,FALSE),PD139),1,0)</f>
        <v>1</v>
      </c>
      <c r="PK139" s="898">
        <f>IF(EXACT(VLOOKUP(PC139,OFERTA_0,3,FALSE),PE139),1,0)</f>
        <v>1</v>
      </c>
      <c r="PL139" s="899">
        <f>IF(EXACT(VLOOKUP(PC139,OFERTA_0,4,FALSE),PF139),1,0)</f>
        <v>1</v>
      </c>
      <c r="PM139" s="899">
        <f t="shared" ref="PM139:PM142" si="1973">IF(PG139=0,0,1)</f>
        <v>1</v>
      </c>
      <c r="PN139" s="899">
        <f t="shared" ref="PN139:PN142" si="1974">IF(PH139=0,0,1)</f>
        <v>1</v>
      </c>
      <c r="PO139" s="899">
        <f>PRODUCT(PJ139:PN139)</f>
        <v>1</v>
      </c>
      <c r="PP139" s="966">
        <f>ROUND(PH139,0)</f>
        <v>501930</v>
      </c>
      <c r="PQ139" s="901">
        <f>PH139-PP139</f>
        <v>0</v>
      </c>
      <c r="PT139" s="958" t="s">
        <v>866</v>
      </c>
      <c r="PU139" s="1030" t="s">
        <v>292</v>
      </c>
      <c r="PV139" s="1031" t="s">
        <v>149</v>
      </c>
      <c r="PW139" s="1044">
        <v>3</v>
      </c>
      <c r="PX139" s="1045">
        <v>196130</v>
      </c>
      <c r="PY139" s="963">
        <f t="shared" ref="PY139:PY142" si="1975">ROUND(PW139*PX139,0)</f>
        <v>588390</v>
      </c>
      <c r="PZ139" s="1016"/>
      <c r="QA139" s="898">
        <f>IF(EXACT(VLOOKUP(PT139,OFERTA_0,2,FALSE),PU139),1,0)</f>
        <v>1</v>
      </c>
      <c r="QB139" s="898">
        <f>IF(EXACT(VLOOKUP(PT139,OFERTA_0,3,FALSE),PV139),1,0)</f>
        <v>1</v>
      </c>
      <c r="QC139" s="899">
        <f>IF(EXACT(VLOOKUP(PT139,OFERTA_0,4,FALSE),PW139),1,0)</f>
        <v>1</v>
      </c>
      <c r="QD139" s="899">
        <f t="shared" ref="QD139:QD142" si="1976">IF(PX139=0,0,1)</f>
        <v>1</v>
      </c>
      <c r="QE139" s="899">
        <f t="shared" ref="QE139:QE142" si="1977">IF(PY139=0,0,1)</f>
        <v>1</v>
      </c>
      <c r="QF139" s="899">
        <f>PRODUCT(QA139:QE139)</f>
        <v>1</v>
      </c>
      <c r="QG139" s="966">
        <f>ROUND(PY139,0)</f>
        <v>588390</v>
      </c>
      <c r="QH139" s="901">
        <f>PY139-QG139</f>
        <v>0</v>
      </c>
      <c r="QK139" s="958" t="s">
        <v>866</v>
      </c>
      <c r="QL139" s="1030" t="s">
        <v>292</v>
      </c>
      <c r="QM139" s="1031" t="s">
        <v>149</v>
      </c>
      <c r="QN139" s="1044">
        <v>3</v>
      </c>
      <c r="QO139" s="1049">
        <v>150297.74999999997</v>
      </c>
      <c r="QP139" s="974">
        <f t="shared" ref="QP139:QP142" si="1978">ROUND(QN139*QO139,0)</f>
        <v>450893</v>
      </c>
      <c r="QQ139" s="1016"/>
      <c r="QR139" s="898">
        <f>IF(EXACT(VLOOKUP(QK139,OFERTA_0,2,FALSE),QL139),1,0)</f>
        <v>1</v>
      </c>
      <c r="QS139" s="898">
        <f>IF(EXACT(VLOOKUP(QK139,OFERTA_0,3,FALSE),QM139),1,0)</f>
        <v>1</v>
      </c>
      <c r="QT139" s="899">
        <f>IF(EXACT(VLOOKUP(QK139,OFERTA_0,4,FALSE),QN139),1,0)</f>
        <v>1</v>
      </c>
      <c r="QU139" s="899">
        <f t="shared" ref="QU139:QU142" si="1979">IF(QO139=0,0,1)</f>
        <v>1</v>
      </c>
      <c r="QV139" s="899">
        <f t="shared" ref="QV139:QV142" si="1980">IF(QP139=0,0,1)</f>
        <v>1</v>
      </c>
      <c r="QW139" s="899">
        <f>PRODUCT(QR139:QV139)</f>
        <v>1</v>
      </c>
      <c r="QX139" s="966">
        <f>ROUND(QP139,0)</f>
        <v>450893</v>
      </c>
      <c r="QY139" s="901">
        <f>QP139-QX139</f>
        <v>0</v>
      </c>
      <c r="RB139" s="405"/>
      <c r="RC139" s="406"/>
      <c r="RD139" s="407"/>
      <c r="RE139" s="408"/>
      <c r="RF139" s="409"/>
      <c r="RG139" s="410"/>
      <c r="RH139" s="410"/>
      <c r="RI139" s="898"/>
      <c r="RJ139" s="898"/>
      <c r="RK139" s="934"/>
      <c r="RL139" s="934"/>
      <c r="RM139" s="934"/>
      <c r="RN139" s="934"/>
      <c r="RO139" s="935"/>
      <c r="RP139" s="936"/>
      <c r="RS139" s="405"/>
      <c r="RT139" s="406"/>
      <c r="RU139" s="407"/>
      <c r="RV139" s="408"/>
      <c r="RW139" s="409"/>
      <c r="RX139" s="410"/>
      <c r="RY139" s="410"/>
      <c r="RZ139" s="898"/>
      <c r="SA139" s="898"/>
      <c r="SB139" s="934"/>
      <c r="SC139" s="934"/>
      <c r="SD139" s="934"/>
      <c r="SE139" s="934"/>
      <c r="SF139" s="935"/>
      <c r="SG139" s="936"/>
      <c r="SJ139" s="405"/>
      <c r="SK139" s="406"/>
      <c r="SL139" s="407"/>
      <c r="SM139" s="408"/>
      <c r="SN139" s="409"/>
      <c r="SO139" s="410"/>
      <c r="SP139" s="410"/>
      <c r="SQ139" s="898"/>
      <c r="SR139" s="898"/>
      <c r="SS139" s="934"/>
      <c r="ST139" s="934"/>
      <c r="SU139" s="934"/>
      <c r="SV139" s="934"/>
      <c r="SW139" s="935"/>
      <c r="SX139" s="936"/>
    </row>
    <row r="140" spans="2:518" ht="44.25" customHeight="1" thickTop="1" thickBot="1">
      <c r="B140" s="958" t="s">
        <v>867</v>
      </c>
      <c r="C140" s="1030" t="s">
        <v>293</v>
      </c>
      <c r="D140" s="1031" t="s">
        <v>149</v>
      </c>
      <c r="E140" s="1044">
        <v>3</v>
      </c>
      <c r="F140" s="1045"/>
      <c r="G140" s="963">
        <f>ROUND(E140*F140,0)</f>
        <v>0</v>
      </c>
      <c r="H140" s="1016"/>
      <c r="K140" s="958" t="s">
        <v>867</v>
      </c>
      <c r="L140" s="1030" t="s">
        <v>293</v>
      </c>
      <c r="M140" s="1031" t="s">
        <v>149</v>
      </c>
      <c r="N140" s="1044">
        <v>3</v>
      </c>
      <c r="O140" s="1046">
        <v>306637</v>
      </c>
      <c r="P140" s="963">
        <f t="shared" si="1903"/>
        <v>919911</v>
      </c>
      <c r="Q140" s="1016"/>
      <c r="R140" s="898">
        <f>IF(EXACT(VLOOKUP(K140,OFERTA_0,2,FALSE),L140),1,0)</f>
        <v>1</v>
      </c>
      <c r="S140" s="898">
        <f>IF(EXACT(VLOOKUP(K140,OFERTA_0,3,FALSE),M140),1,0)</f>
        <v>1</v>
      </c>
      <c r="T140" s="899">
        <f>IF(EXACT(VLOOKUP(K140,OFERTA_0,4,FALSE),N140),1,0)</f>
        <v>1</v>
      </c>
      <c r="U140" s="899">
        <f t="shared" si="1904"/>
        <v>1</v>
      </c>
      <c r="V140" s="899">
        <f t="shared" si="1904"/>
        <v>1</v>
      </c>
      <c r="W140" s="899">
        <f>PRODUCT(R140:V140)</f>
        <v>1</v>
      </c>
      <c r="X140" s="966">
        <f>ROUND(P140,0)</f>
        <v>919911</v>
      </c>
      <c r="Y140" s="901">
        <f>P140-X140</f>
        <v>0</v>
      </c>
      <c r="Z140" s="872"/>
      <c r="AA140" s="872"/>
      <c r="AB140" s="958" t="s">
        <v>867</v>
      </c>
      <c r="AC140" s="1030" t="s">
        <v>293</v>
      </c>
      <c r="AD140" s="1031" t="s">
        <v>149</v>
      </c>
      <c r="AE140" s="1044">
        <v>3</v>
      </c>
      <c r="AF140" s="1045">
        <v>315000</v>
      </c>
      <c r="AG140" s="963">
        <f t="shared" si="1905"/>
        <v>945000</v>
      </c>
      <c r="AH140" s="1016"/>
      <c r="AI140" s="898">
        <f>IF(EXACT(VLOOKUP(AB140,OFERTA_0,2,FALSE),AC140),1,0)</f>
        <v>1</v>
      </c>
      <c r="AJ140" s="898">
        <f>IF(EXACT(VLOOKUP(AB140,OFERTA_0,3,FALSE),AD140),1,0)</f>
        <v>1</v>
      </c>
      <c r="AK140" s="899">
        <f>IF(EXACT(VLOOKUP(AB140,OFERTA_0,4,FALSE),AE140),1,0)</f>
        <v>1</v>
      </c>
      <c r="AL140" s="899">
        <f t="shared" si="1906"/>
        <v>1</v>
      </c>
      <c r="AM140" s="899">
        <f t="shared" si="1907"/>
        <v>1</v>
      </c>
      <c r="AN140" s="899">
        <f>PRODUCT(AI140:AM140)</f>
        <v>1</v>
      </c>
      <c r="AO140" s="966">
        <f>ROUND(AG140,0)</f>
        <v>945000</v>
      </c>
      <c r="AP140" s="901">
        <f>AG140-AO140</f>
        <v>0</v>
      </c>
      <c r="AQ140" s="872"/>
      <c r="AR140" s="872"/>
      <c r="AS140" s="958" t="s">
        <v>867</v>
      </c>
      <c r="AT140" s="1035" t="s">
        <v>293</v>
      </c>
      <c r="AU140" s="1031" t="s">
        <v>149</v>
      </c>
      <c r="AV140" s="1044">
        <v>3</v>
      </c>
      <c r="AW140" s="1047">
        <v>220000</v>
      </c>
      <c r="AX140" s="969">
        <f t="shared" si="1908"/>
        <v>660000</v>
      </c>
      <c r="AY140" s="1016"/>
      <c r="AZ140" s="898">
        <f>IF(EXACT(VLOOKUP(AS140,OFERTA_0,2,FALSE),AT140),1,0)</f>
        <v>1</v>
      </c>
      <c r="BA140" s="898">
        <f>IF(EXACT(VLOOKUP(AS140,OFERTA_0,3,FALSE),AU140),1,0)</f>
        <v>1</v>
      </c>
      <c r="BB140" s="899">
        <f>IF(EXACT(VLOOKUP(AS140,OFERTA_0,4,FALSE),AV140),1,0)</f>
        <v>1</v>
      </c>
      <c r="BC140" s="899">
        <f t="shared" si="1909"/>
        <v>1</v>
      </c>
      <c r="BD140" s="899">
        <f t="shared" si="1910"/>
        <v>1</v>
      </c>
      <c r="BE140" s="899">
        <f>PRODUCT(AZ140:BD140)</f>
        <v>1</v>
      </c>
      <c r="BF140" s="966">
        <f>ROUND(AX140,0)</f>
        <v>660000</v>
      </c>
      <c r="BG140" s="901">
        <f>AX140-BF140</f>
        <v>0</v>
      </c>
      <c r="BJ140" s="958" t="s">
        <v>867</v>
      </c>
      <c r="BK140" s="1030" t="s">
        <v>293</v>
      </c>
      <c r="BL140" s="1031" t="s">
        <v>149</v>
      </c>
      <c r="BM140" s="1044">
        <v>3</v>
      </c>
      <c r="BN140" s="1045">
        <v>315000</v>
      </c>
      <c r="BO140" s="963">
        <f t="shared" si="1911"/>
        <v>945000</v>
      </c>
      <c r="BP140" s="1016"/>
      <c r="BQ140" s="898">
        <f>IF(EXACT(VLOOKUP(BJ140,OFERTA_0,2,FALSE),BK140),1,0)</f>
        <v>1</v>
      </c>
      <c r="BR140" s="898">
        <f>IF(EXACT(VLOOKUP(BJ140,OFERTA_0,3,FALSE),BL140),1,0)</f>
        <v>1</v>
      </c>
      <c r="BS140" s="899">
        <f>IF(EXACT(VLOOKUP(BJ140,OFERTA_0,4,FALSE),BM140),1,0)</f>
        <v>1</v>
      </c>
      <c r="BT140" s="899">
        <f t="shared" si="1912"/>
        <v>1</v>
      </c>
      <c r="BU140" s="899">
        <f t="shared" si="1913"/>
        <v>1</v>
      </c>
      <c r="BV140" s="899">
        <f>PRODUCT(BQ140:BU140)</f>
        <v>1</v>
      </c>
      <c r="BW140" s="966">
        <f>ROUND(BO140,0)</f>
        <v>945000</v>
      </c>
      <c r="BX140" s="901">
        <f>BO140-BW140</f>
        <v>0</v>
      </c>
      <c r="CA140" s="958" t="s">
        <v>867</v>
      </c>
      <c r="CB140" s="1030" t="s">
        <v>293</v>
      </c>
      <c r="CC140" s="1031" t="s">
        <v>149</v>
      </c>
      <c r="CD140" s="1044">
        <v>3</v>
      </c>
      <c r="CE140" s="1045">
        <v>298664</v>
      </c>
      <c r="CF140" s="963">
        <f t="shared" si="1914"/>
        <v>895992</v>
      </c>
      <c r="CG140" s="1016"/>
      <c r="CH140" s="898">
        <f>IF(EXACT(VLOOKUP(CA140,OFERTA_0,2,FALSE),CB140),1,0)</f>
        <v>1</v>
      </c>
      <c r="CI140" s="898">
        <f>IF(EXACT(VLOOKUP(CA140,OFERTA_0,3,FALSE),CC140),1,0)</f>
        <v>1</v>
      </c>
      <c r="CJ140" s="899">
        <f>IF(EXACT(VLOOKUP(CA140,OFERTA_0,4,FALSE),CD140),1,0)</f>
        <v>1</v>
      </c>
      <c r="CK140" s="899">
        <f t="shared" si="1915"/>
        <v>1</v>
      </c>
      <c r="CL140" s="899">
        <f t="shared" si="1916"/>
        <v>1</v>
      </c>
      <c r="CM140" s="899">
        <f>PRODUCT(CH140:CL140)</f>
        <v>1</v>
      </c>
      <c r="CN140" s="966">
        <f>ROUND(CF140,0)</f>
        <v>895992</v>
      </c>
      <c r="CO140" s="901">
        <f>CF140-CN140</f>
        <v>0</v>
      </c>
      <c r="CR140" s="958" t="s">
        <v>867</v>
      </c>
      <c r="CS140" s="1030" t="s">
        <v>293</v>
      </c>
      <c r="CT140" s="1031" t="s">
        <v>149</v>
      </c>
      <c r="CU140" s="1044">
        <v>3</v>
      </c>
      <c r="CV140" s="1045">
        <v>59000</v>
      </c>
      <c r="CW140" s="963">
        <f t="shared" si="1917"/>
        <v>177000</v>
      </c>
      <c r="CX140" s="1016"/>
      <c r="CY140" s="898">
        <f>IF(EXACT(VLOOKUP(CR140,OFERTA_0,2,FALSE),CS140),1,0)</f>
        <v>1</v>
      </c>
      <c r="CZ140" s="898">
        <f>IF(EXACT(VLOOKUP(CR140,OFERTA_0,3,FALSE),CT140),1,0)</f>
        <v>1</v>
      </c>
      <c r="DA140" s="899">
        <f>IF(EXACT(VLOOKUP(CR140,OFERTA_0,4,FALSE),CU140),1,0)</f>
        <v>1</v>
      </c>
      <c r="DB140" s="899">
        <f t="shared" si="1918"/>
        <v>1</v>
      </c>
      <c r="DC140" s="899">
        <f t="shared" si="1919"/>
        <v>1</v>
      </c>
      <c r="DD140" s="899">
        <f>PRODUCT(CY140:DC140)</f>
        <v>1</v>
      </c>
      <c r="DE140" s="966">
        <f>ROUND(CW140,0)</f>
        <v>177000</v>
      </c>
      <c r="DF140" s="901">
        <f>CW140-DE140</f>
        <v>0</v>
      </c>
      <c r="DI140" s="958" t="s">
        <v>867</v>
      </c>
      <c r="DJ140" s="1030" t="s">
        <v>293</v>
      </c>
      <c r="DK140" s="1031" t="s">
        <v>149</v>
      </c>
      <c r="DL140" s="1044">
        <v>3</v>
      </c>
      <c r="DM140" s="1045">
        <v>40123</v>
      </c>
      <c r="DN140" s="963">
        <f t="shared" si="1920"/>
        <v>120369</v>
      </c>
      <c r="DO140" s="1016"/>
      <c r="DP140" s="898">
        <f>IF(EXACT(VLOOKUP(DI140,OFERTA_0,2,FALSE),DJ140),1,0)</f>
        <v>1</v>
      </c>
      <c r="DQ140" s="898">
        <f>IF(EXACT(VLOOKUP(DI140,OFERTA_0,3,FALSE),DK140),1,0)</f>
        <v>1</v>
      </c>
      <c r="DR140" s="899">
        <f>IF(EXACT(VLOOKUP(DI140,OFERTA_0,4,FALSE),DL140),1,0)</f>
        <v>1</v>
      </c>
      <c r="DS140" s="899">
        <f t="shared" si="1921"/>
        <v>1</v>
      </c>
      <c r="DT140" s="899">
        <f t="shared" si="1922"/>
        <v>1</v>
      </c>
      <c r="DU140" s="899">
        <f>PRODUCT(DP140:DT140)</f>
        <v>1</v>
      </c>
      <c r="DV140" s="966">
        <f>ROUND(DN140,0)</f>
        <v>120369</v>
      </c>
      <c r="DW140" s="901">
        <f>DN140-DV140</f>
        <v>0</v>
      </c>
      <c r="DZ140" s="958" t="s">
        <v>867</v>
      </c>
      <c r="EA140" s="1030" t="s">
        <v>293</v>
      </c>
      <c r="EB140" s="1031" t="s">
        <v>149</v>
      </c>
      <c r="EC140" s="1044">
        <v>3</v>
      </c>
      <c r="ED140" s="1045">
        <v>325750</v>
      </c>
      <c r="EE140" s="963">
        <f t="shared" si="1923"/>
        <v>977250</v>
      </c>
      <c r="EF140" s="1016"/>
      <c r="EG140" s="898">
        <f>IF(EXACT(VLOOKUP(DZ140,OFERTA_0,2,FALSE),EA140),1,0)</f>
        <v>1</v>
      </c>
      <c r="EH140" s="898">
        <f>IF(EXACT(VLOOKUP(DZ140,OFERTA_0,3,FALSE),EB140),1,0)</f>
        <v>1</v>
      </c>
      <c r="EI140" s="899">
        <f>IF(EXACT(VLOOKUP(DZ140,OFERTA_0,4,FALSE),EC140),1,0)</f>
        <v>1</v>
      </c>
      <c r="EJ140" s="899">
        <f t="shared" si="1924"/>
        <v>1</v>
      </c>
      <c r="EK140" s="899">
        <f t="shared" si="1925"/>
        <v>1</v>
      </c>
      <c r="EL140" s="899">
        <f>PRODUCT(EG140:EK140)</f>
        <v>1</v>
      </c>
      <c r="EM140" s="966">
        <f>ROUND(EE140,0)</f>
        <v>977250</v>
      </c>
      <c r="EN140" s="901">
        <f>EE140-EM140</f>
        <v>0</v>
      </c>
      <c r="EQ140" s="958" t="s">
        <v>867</v>
      </c>
      <c r="ER140" s="1030" t="s">
        <v>293</v>
      </c>
      <c r="ES140" s="1031" t="s">
        <v>149</v>
      </c>
      <c r="ET140" s="1044">
        <v>3</v>
      </c>
      <c r="EU140" s="1045">
        <v>300400</v>
      </c>
      <c r="EV140" s="963">
        <f t="shared" si="1926"/>
        <v>901200</v>
      </c>
      <c r="EW140" s="1016"/>
      <c r="EX140" s="898">
        <f>IF(EXACT(VLOOKUP(EQ140,OFERTA_0,2,FALSE),ER140),1,0)</f>
        <v>1</v>
      </c>
      <c r="EY140" s="898">
        <f>IF(EXACT(VLOOKUP(EQ140,OFERTA_0,3,FALSE),ES140),1,0)</f>
        <v>1</v>
      </c>
      <c r="EZ140" s="899">
        <f>IF(EXACT(VLOOKUP(EQ140,OFERTA_0,4,FALSE),ET140),1,0)</f>
        <v>1</v>
      </c>
      <c r="FA140" s="899">
        <f t="shared" si="1927"/>
        <v>1</v>
      </c>
      <c r="FB140" s="899">
        <f t="shared" si="1928"/>
        <v>1</v>
      </c>
      <c r="FC140" s="899">
        <f>PRODUCT(EX140:FB140)</f>
        <v>1</v>
      </c>
      <c r="FD140" s="966">
        <f>ROUND(EV140,0)</f>
        <v>901200</v>
      </c>
      <c r="FE140" s="901">
        <f>EV140-FD140</f>
        <v>0</v>
      </c>
      <c r="FH140" s="958"/>
      <c r="FI140" s="1030"/>
      <c r="FJ140" s="1031"/>
      <c r="FK140" s="1044"/>
      <c r="FL140" s="1045"/>
      <c r="FM140" s="963">
        <f t="shared" si="1929"/>
        <v>0</v>
      </c>
      <c r="FN140" s="1016"/>
      <c r="FO140" s="898" t="e">
        <f>IF(EXACT(VLOOKUP(FH140,OFERTA_0,2,FALSE),FI140),1,0)</f>
        <v>#N/A</v>
      </c>
      <c r="FP140" s="898" t="e">
        <f>IF(EXACT(VLOOKUP(FH140,OFERTA_0,3,FALSE),FJ140),1,0)</f>
        <v>#N/A</v>
      </c>
      <c r="FQ140" s="899" t="e">
        <f>IF(EXACT(VLOOKUP(FH140,OFERTA_0,4,FALSE),FK140),1,0)</f>
        <v>#N/A</v>
      </c>
      <c r="FR140" s="899">
        <f t="shared" si="1930"/>
        <v>0</v>
      </c>
      <c r="FS140" s="899">
        <f t="shared" si="1931"/>
        <v>0</v>
      </c>
      <c r="FT140" s="899" t="e">
        <f>PRODUCT(FO140:FS140)</f>
        <v>#N/A</v>
      </c>
      <c r="FU140" s="966">
        <f>ROUND(FM140,0)</f>
        <v>0</v>
      </c>
      <c r="FV140" s="901">
        <f>FM140-FU140</f>
        <v>0</v>
      </c>
      <c r="FY140" s="958" t="s">
        <v>867</v>
      </c>
      <c r="FZ140" s="1030" t="s">
        <v>293</v>
      </c>
      <c r="GA140" s="1031" t="s">
        <v>149</v>
      </c>
      <c r="GB140" s="1044">
        <v>3</v>
      </c>
      <c r="GC140" s="1046">
        <v>306637</v>
      </c>
      <c r="GD140" s="963">
        <f t="shared" si="1932"/>
        <v>919911</v>
      </c>
      <c r="GE140" s="1016"/>
      <c r="GF140" s="898">
        <f>IF(EXACT(VLOOKUP(FY140,OFERTA_0,2,FALSE),FZ140),1,0)</f>
        <v>1</v>
      </c>
      <c r="GG140" s="898">
        <f>IF(EXACT(VLOOKUP(FY140,OFERTA_0,3,FALSE),GA140),1,0)</f>
        <v>1</v>
      </c>
      <c r="GH140" s="899">
        <f>IF(EXACT(VLOOKUP(FY140,OFERTA_0,4,FALSE),GB140),1,0)</f>
        <v>1</v>
      </c>
      <c r="GI140" s="899">
        <f t="shared" si="1933"/>
        <v>1</v>
      </c>
      <c r="GJ140" s="899">
        <f t="shared" si="1934"/>
        <v>1</v>
      </c>
      <c r="GK140" s="899">
        <f>PRODUCT(GF140:GJ140)</f>
        <v>1</v>
      </c>
      <c r="GL140" s="966">
        <f>ROUND(GD140,0)</f>
        <v>919911</v>
      </c>
      <c r="GM140" s="901">
        <f>GD140-GL140</f>
        <v>0</v>
      </c>
      <c r="GP140" s="958" t="s">
        <v>867</v>
      </c>
      <c r="GQ140" s="1030" t="s">
        <v>293</v>
      </c>
      <c r="GR140" s="1031" t="s">
        <v>149</v>
      </c>
      <c r="GS140" s="1044">
        <v>3</v>
      </c>
      <c r="GT140" s="1045">
        <v>300500</v>
      </c>
      <c r="GU140" s="963">
        <f t="shared" si="1935"/>
        <v>901500</v>
      </c>
      <c r="GV140" s="1016"/>
      <c r="GW140" s="898">
        <f>IF(EXACT(VLOOKUP(GP140,OFERTA_0,2,FALSE),GQ140),1,0)</f>
        <v>1</v>
      </c>
      <c r="GX140" s="898">
        <f>IF(EXACT(VLOOKUP(GP140,OFERTA_0,3,FALSE),GR140),1,0)</f>
        <v>1</v>
      </c>
      <c r="GY140" s="899">
        <f>IF(EXACT(VLOOKUP(GP140,OFERTA_0,4,FALSE),GS140),1,0)</f>
        <v>1</v>
      </c>
      <c r="GZ140" s="899">
        <f t="shared" si="1936"/>
        <v>1</v>
      </c>
      <c r="HA140" s="899">
        <f t="shared" si="1937"/>
        <v>1</v>
      </c>
      <c r="HB140" s="899">
        <f>PRODUCT(GW140:HA140)</f>
        <v>1</v>
      </c>
      <c r="HC140" s="966">
        <f>ROUND(GU140,0)</f>
        <v>901500</v>
      </c>
      <c r="HD140" s="901">
        <f>GU140-HC140</f>
        <v>0</v>
      </c>
      <c r="HG140" s="958" t="s">
        <v>867</v>
      </c>
      <c r="HH140" s="1030" t="s">
        <v>293</v>
      </c>
      <c r="HI140" s="1031" t="s">
        <v>149</v>
      </c>
      <c r="HJ140" s="1044">
        <v>3</v>
      </c>
      <c r="HK140" s="1045">
        <v>247015</v>
      </c>
      <c r="HL140" s="963">
        <f t="shared" si="1938"/>
        <v>741045</v>
      </c>
      <c r="HM140" s="1016"/>
      <c r="HN140" s="898">
        <f>IF(EXACT(VLOOKUP(HG140,OFERTA_0,2,FALSE),HH140),1,0)</f>
        <v>1</v>
      </c>
      <c r="HO140" s="898">
        <f>IF(EXACT(VLOOKUP(HG140,OFERTA_0,3,FALSE),HI140),1,0)</f>
        <v>1</v>
      </c>
      <c r="HP140" s="899">
        <f>IF(EXACT(VLOOKUP(HG140,OFERTA_0,4,FALSE),HJ140),1,0)</f>
        <v>1</v>
      </c>
      <c r="HQ140" s="899">
        <f t="shared" si="1939"/>
        <v>1</v>
      </c>
      <c r="HR140" s="899">
        <f t="shared" si="1940"/>
        <v>1</v>
      </c>
      <c r="HS140" s="899">
        <f>PRODUCT(HN140:HR140)</f>
        <v>1</v>
      </c>
      <c r="HT140" s="966">
        <f>ROUND(HL140,0)</f>
        <v>741045</v>
      </c>
      <c r="HU140" s="901">
        <f>HL140-HT140</f>
        <v>0</v>
      </c>
      <c r="HX140" s="958" t="s">
        <v>867</v>
      </c>
      <c r="HY140" s="1030" t="s">
        <v>293</v>
      </c>
      <c r="HZ140" s="1031" t="s">
        <v>149</v>
      </c>
      <c r="IA140" s="1044">
        <v>3</v>
      </c>
      <c r="IB140" s="1048">
        <v>316000</v>
      </c>
      <c r="IC140" s="972">
        <f t="shared" si="1941"/>
        <v>948000</v>
      </c>
      <c r="ID140" s="1016"/>
      <c r="IE140" s="898">
        <f>IF(EXACT(VLOOKUP(HX140,OFERTA_0,2,FALSE),HY140),1,0)</f>
        <v>1</v>
      </c>
      <c r="IF140" s="898">
        <f>IF(EXACT(VLOOKUP(HX140,OFERTA_0,3,FALSE),HZ140),1,0)</f>
        <v>1</v>
      </c>
      <c r="IG140" s="899">
        <f>IF(EXACT(VLOOKUP(HX140,OFERTA_0,4,FALSE),IA140),1,0)</f>
        <v>1</v>
      </c>
      <c r="IH140" s="899">
        <f t="shared" si="1942"/>
        <v>1</v>
      </c>
      <c r="II140" s="899">
        <f t="shared" si="1943"/>
        <v>1</v>
      </c>
      <c r="IJ140" s="899">
        <f>PRODUCT(IE140:II140)</f>
        <v>1</v>
      </c>
      <c r="IK140" s="966">
        <f>ROUND(IC140,0)</f>
        <v>948000</v>
      </c>
      <c r="IL140" s="901">
        <f>IC140-IK140</f>
        <v>0</v>
      </c>
      <c r="IO140" s="958" t="s">
        <v>867</v>
      </c>
      <c r="IP140" s="1030" t="s">
        <v>293</v>
      </c>
      <c r="IQ140" s="1031" t="s">
        <v>149</v>
      </c>
      <c r="IR140" s="1044">
        <v>3</v>
      </c>
      <c r="IS140" s="1045">
        <v>317668</v>
      </c>
      <c r="IT140" s="963">
        <f t="shared" si="1944"/>
        <v>953004</v>
      </c>
      <c r="IU140" s="1016"/>
      <c r="IV140" s="898">
        <f>IF(EXACT(VLOOKUP(IO140,OFERTA_0,2,FALSE),IP140),1,0)</f>
        <v>1</v>
      </c>
      <c r="IW140" s="898">
        <f>IF(EXACT(VLOOKUP(IO140,OFERTA_0,3,FALSE),IQ140),1,0)</f>
        <v>1</v>
      </c>
      <c r="IX140" s="899">
        <f>IF(EXACT(VLOOKUP(IO140,OFERTA_0,4,FALSE),IR140),1,0)</f>
        <v>1</v>
      </c>
      <c r="IY140" s="899">
        <f t="shared" si="1945"/>
        <v>1</v>
      </c>
      <c r="IZ140" s="899">
        <f t="shared" si="1946"/>
        <v>1</v>
      </c>
      <c r="JA140" s="899">
        <f>PRODUCT(IV140:IZ140)</f>
        <v>1</v>
      </c>
      <c r="JB140" s="966">
        <f>ROUND(IT140,0)</f>
        <v>953004</v>
      </c>
      <c r="JC140" s="901">
        <f>IT140-JB140</f>
        <v>0</v>
      </c>
      <c r="JF140" s="958" t="s">
        <v>867</v>
      </c>
      <c r="JG140" s="1030" t="s">
        <v>293</v>
      </c>
      <c r="JH140" s="1031" t="s">
        <v>149</v>
      </c>
      <c r="JI140" s="1044">
        <v>3</v>
      </c>
      <c r="JJ140" s="1045">
        <v>312000</v>
      </c>
      <c r="JK140" s="963">
        <f t="shared" si="1947"/>
        <v>936000</v>
      </c>
      <c r="JL140" s="1016"/>
      <c r="JM140" s="898">
        <f>IF(EXACT(VLOOKUP(JF140,OFERTA_0,2,FALSE),JG140),1,0)</f>
        <v>1</v>
      </c>
      <c r="JN140" s="898">
        <f>IF(EXACT(VLOOKUP(JF140,OFERTA_0,3,FALSE),JH140),1,0)</f>
        <v>1</v>
      </c>
      <c r="JO140" s="899">
        <f>IF(EXACT(VLOOKUP(JF140,OFERTA_0,4,FALSE),JI140),1,0)</f>
        <v>1</v>
      </c>
      <c r="JP140" s="899">
        <f t="shared" si="1948"/>
        <v>1</v>
      </c>
      <c r="JQ140" s="899">
        <f t="shared" si="1949"/>
        <v>1</v>
      </c>
      <c r="JR140" s="899">
        <f>PRODUCT(JM140:JQ140)</f>
        <v>1</v>
      </c>
      <c r="JS140" s="966">
        <f>ROUND(JK140,0)</f>
        <v>936000</v>
      </c>
      <c r="JT140" s="901">
        <f>JK140-JS140</f>
        <v>0</v>
      </c>
      <c r="JW140" s="958" t="s">
        <v>867</v>
      </c>
      <c r="JX140" s="1030" t="s">
        <v>293</v>
      </c>
      <c r="JY140" s="1031" t="s">
        <v>149</v>
      </c>
      <c r="JZ140" s="1044">
        <v>3</v>
      </c>
      <c r="KA140" s="1045">
        <v>247070.21265000003</v>
      </c>
      <c r="KB140" s="963">
        <f t="shared" si="1950"/>
        <v>741211</v>
      </c>
      <c r="KC140" s="1016"/>
      <c r="KD140" s="898">
        <f>IF(EXACT(VLOOKUP(JW140,OFERTA_0,2,FALSE),JX140),1,0)</f>
        <v>1</v>
      </c>
      <c r="KE140" s="898">
        <f>IF(EXACT(VLOOKUP(JW140,OFERTA_0,3,FALSE),JY140),1,0)</f>
        <v>1</v>
      </c>
      <c r="KF140" s="899">
        <f>IF(EXACT(VLOOKUP(JW140,OFERTA_0,4,FALSE),JZ140),1,0)</f>
        <v>1</v>
      </c>
      <c r="KG140" s="899">
        <f t="shared" si="1951"/>
        <v>1</v>
      </c>
      <c r="KH140" s="899">
        <f t="shared" si="1952"/>
        <v>1</v>
      </c>
      <c r="KI140" s="899">
        <f>PRODUCT(KD140:KH140)</f>
        <v>1</v>
      </c>
      <c r="KJ140" s="966">
        <f>ROUND(KB140,0)</f>
        <v>741211</v>
      </c>
      <c r="KK140" s="901">
        <f>KB140-KJ140</f>
        <v>0</v>
      </c>
      <c r="KN140" s="958" t="s">
        <v>867</v>
      </c>
      <c r="KO140" s="1030" t="s">
        <v>293</v>
      </c>
      <c r="KP140" s="1031" t="s">
        <v>149</v>
      </c>
      <c r="KQ140" s="1044">
        <v>3</v>
      </c>
      <c r="KR140" s="1045">
        <v>178500</v>
      </c>
      <c r="KS140" s="963">
        <f t="shared" si="1953"/>
        <v>535500</v>
      </c>
      <c r="KT140" s="1016"/>
      <c r="KU140" s="898">
        <f>IF(EXACT(VLOOKUP(KN140,OFERTA_0,2,FALSE),KO140),1,0)</f>
        <v>1</v>
      </c>
      <c r="KV140" s="898">
        <f>IF(EXACT(VLOOKUP(KN140,OFERTA_0,3,FALSE),KP140),1,0)</f>
        <v>1</v>
      </c>
      <c r="KW140" s="899">
        <f>IF(EXACT(VLOOKUP(KN140,OFERTA_0,4,FALSE),KQ140),1,0)</f>
        <v>1</v>
      </c>
      <c r="KX140" s="899">
        <f t="shared" si="1954"/>
        <v>1</v>
      </c>
      <c r="KY140" s="899">
        <f t="shared" si="1955"/>
        <v>1</v>
      </c>
      <c r="KZ140" s="899">
        <f>PRODUCT(KU140:KY140)</f>
        <v>1</v>
      </c>
      <c r="LA140" s="966">
        <f>ROUND(KS140,0)</f>
        <v>535500</v>
      </c>
      <c r="LB140" s="901">
        <f>KS140-LA140</f>
        <v>0</v>
      </c>
      <c r="LE140" s="958" t="s">
        <v>867</v>
      </c>
      <c r="LF140" s="1030" t="s">
        <v>293</v>
      </c>
      <c r="LG140" s="1031" t="s">
        <v>149</v>
      </c>
      <c r="LH140" s="1044">
        <v>3</v>
      </c>
      <c r="LI140" s="1049">
        <v>199400</v>
      </c>
      <c r="LJ140" s="974">
        <f t="shared" si="1956"/>
        <v>598200</v>
      </c>
      <c r="LK140" s="1016"/>
      <c r="LL140" s="898">
        <f>IF(EXACT(VLOOKUP(LE140,OFERTA_0,2,FALSE),LF140),1,0)</f>
        <v>1</v>
      </c>
      <c r="LM140" s="898">
        <f>IF(EXACT(VLOOKUP(LE140,OFERTA_0,3,FALSE),LG140),1,0)</f>
        <v>1</v>
      </c>
      <c r="LN140" s="899">
        <f>IF(EXACT(VLOOKUP(LE140,OFERTA_0,4,FALSE),LH140),1,0)</f>
        <v>1</v>
      </c>
      <c r="LO140" s="899">
        <f t="shared" si="1957"/>
        <v>1</v>
      </c>
      <c r="LP140" s="899">
        <f t="shared" si="1958"/>
        <v>1</v>
      </c>
      <c r="LQ140" s="899">
        <f>PRODUCT(LL140:LP140)</f>
        <v>1</v>
      </c>
      <c r="LR140" s="966">
        <f>ROUND(LJ140,0)</f>
        <v>598200</v>
      </c>
      <c r="LS140" s="901">
        <f>LJ140-LR140</f>
        <v>0</v>
      </c>
      <c r="LV140" s="958" t="s">
        <v>867</v>
      </c>
      <c r="LW140" s="1030" t="s">
        <v>293</v>
      </c>
      <c r="LX140" s="1031" t="s">
        <v>149</v>
      </c>
      <c r="LY140" s="1044">
        <v>3</v>
      </c>
      <c r="LZ140" s="1045">
        <v>273000</v>
      </c>
      <c r="MA140" s="963">
        <f t="shared" si="1959"/>
        <v>819000</v>
      </c>
      <c r="MB140" s="1016"/>
      <c r="MC140" s="898">
        <f>IF(EXACT(VLOOKUP(LV140,OFERTA_0,2,FALSE),LW140),1,0)</f>
        <v>1</v>
      </c>
      <c r="MD140" s="898">
        <f>IF(EXACT(VLOOKUP(LV140,OFERTA_0,3,FALSE),LX140),1,0)</f>
        <v>1</v>
      </c>
      <c r="ME140" s="899">
        <f>IF(EXACT(VLOOKUP(LV140,OFERTA_0,4,FALSE),LY140),1,0)</f>
        <v>1</v>
      </c>
      <c r="MF140" s="899">
        <f t="shared" si="1960"/>
        <v>1</v>
      </c>
      <c r="MG140" s="899">
        <f t="shared" si="1961"/>
        <v>1</v>
      </c>
      <c r="MH140" s="899">
        <f>PRODUCT(MC140:MG140)</f>
        <v>1</v>
      </c>
      <c r="MI140" s="966">
        <f>ROUND(MA140,0)</f>
        <v>819000</v>
      </c>
      <c r="MJ140" s="901">
        <f>MA140-MI140</f>
        <v>0</v>
      </c>
      <c r="MM140" s="958" t="s">
        <v>867</v>
      </c>
      <c r="MN140" s="1030" t="s">
        <v>293</v>
      </c>
      <c r="MO140" s="1031" t="s">
        <v>149</v>
      </c>
      <c r="MP140" s="1044">
        <v>3</v>
      </c>
      <c r="MQ140" s="1045">
        <v>340000</v>
      </c>
      <c r="MR140" s="963">
        <f t="shared" si="1962"/>
        <v>1020000</v>
      </c>
      <c r="MS140" s="1016"/>
      <c r="MT140" s="898">
        <f>IF(EXACT(VLOOKUP(MM140,OFERTA_0,2,FALSE),MN140),1,0)</f>
        <v>1</v>
      </c>
      <c r="MU140" s="898">
        <f>IF(EXACT(VLOOKUP(MM140,OFERTA_0,3,FALSE),MO140),1,0)</f>
        <v>1</v>
      </c>
      <c r="MV140" s="899">
        <f>IF(EXACT(VLOOKUP(MM140,OFERTA_0,4,FALSE),MP140),1,0)</f>
        <v>1</v>
      </c>
      <c r="MW140" s="899">
        <f t="shared" si="1963"/>
        <v>1</v>
      </c>
      <c r="MX140" s="899">
        <f t="shared" si="1964"/>
        <v>1</v>
      </c>
      <c r="MY140" s="899">
        <f>PRODUCT(MT140:MX140)</f>
        <v>1</v>
      </c>
      <c r="MZ140" s="966">
        <f>ROUND(MR140,0)</f>
        <v>1020000</v>
      </c>
      <c r="NA140" s="901">
        <f>MR140-MZ140</f>
        <v>0</v>
      </c>
      <c r="ND140" s="975" t="s">
        <v>867</v>
      </c>
      <c r="NE140" s="976" t="s">
        <v>293</v>
      </c>
      <c r="NF140" s="977" t="s">
        <v>149</v>
      </c>
      <c r="NG140" s="978">
        <v>3</v>
      </c>
      <c r="NH140" s="979">
        <v>749285.46</v>
      </c>
      <c r="NI140" s="980">
        <v>2247856</v>
      </c>
      <c r="NJ140" s="1016"/>
      <c r="NK140" s="898">
        <f>IF(EXACT(VLOOKUP(ND140,OFERTA_0,2,FALSE),NE140),1,0)</f>
        <v>1</v>
      </c>
      <c r="NL140" s="898">
        <f>IF(EXACT(VLOOKUP(ND140,OFERTA_0,3,FALSE),NF140),1,0)</f>
        <v>1</v>
      </c>
      <c r="NM140" s="899">
        <f>IF(EXACT(VLOOKUP(ND140,OFERTA_0,4,FALSE),NG140),1,0)</f>
        <v>1</v>
      </c>
      <c r="NN140" s="899">
        <f t="shared" si="1965"/>
        <v>1</v>
      </c>
      <c r="NO140" s="899">
        <f t="shared" si="1966"/>
        <v>1</v>
      </c>
      <c r="NP140" s="899">
        <f>PRODUCT(NK140:NO140)</f>
        <v>1</v>
      </c>
      <c r="NQ140" s="966">
        <f>ROUND(NI140,0)</f>
        <v>2247856</v>
      </c>
      <c r="NR140" s="901">
        <f>NI140-NQ140</f>
        <v>0</v>
      </c>
      <c r="NU140" s="981" t="s">
        <v>867</v>
      </c>
      <c r="NV140" s="982" t="s">
        <v>293</v>
      </c>
      <c r="NW140" s="983" t="s">
        <v>149</v>
      </c>
      <c r="NX140" s="984">
        <v>3</v>
      </c>
      <c r="NY140" s="1050">
        <v>756854</v>
      </c>
      <c r="NZ140" s="986">
        <f t="shared" si="1967"/>
        <v>2270562</v>
      </c>
      <c r="OA140" s="1016"/>
      <c r="OB140" s="898">
        <f>IF(EXACT(VLOOKUP(NU140,OFERTA_0,2,FALSE),NV140),1,0)</f>
        <v>1</v>
      </c>
      <c r="OC140" s="898">
        <f>IF(EXACT(VLOOKUP(NU140,OFERTA_0,3,FALSE),NW140),1,0)</f>
        <v>1</v>
      </c>
      <c r="OD140" s="899">
        <f>IF(EXACT(VLOOKUP(NU140,OFERTA_0,4,FALSE),NX140),1,0)</f>
        <v>1</v>
      </c>
      <c r="OE140" s="899">
        <f t="shared" si="1968"/>
        <v>1</v>
      </c>
      <c r="OF140" s="899">
        <f t="shared" si="1969"/>
        <v>1</v>
      </c>
      <c r="OG140" s="899">
        <f>PRODUCT(OB140:OF140)</f>
        <v>1</v>
      </c>
      <c r="OH140" s="966">
        <f>ROUND(NZ140,0)</f>
        <v>2270562</v>
      </c>
      <c r="OI140" s="901">
        <f>NZ140-OH140</f>
        <v>0</v>
      </c>
      <c r="OL140" s="958" t="s">
        <v>867</v>
      </c>
      <c r="OM140" s="1030" t="s">
        <v>293</v>
      </c>
      <c r="ON140" s="1031" t="s">
        <v>149</v>
      </c>
      <c r="OO140" s="1044">
        <v>3</v>
      </c>
      <c r="OP140" s="1045">
        <v>123401</v>
      </c>
      <c r="OQ140" s="963">
        <f t="shared" si="1970"/>
        <v>370203</v>
      </c>
      <c r="OR140" s="1016"/>
      <c r="OS140" s="898">
        <f>IF(EXACT(VLOOKUP(OL140,OFERTA_0,2,FALSE),OM140),1,0)</f>
        <v>1</v>
      </c>
      <c r="OT140" s="898">
        <f>IF(EXACT(VLOOKUP(OL140,OFERTA_0,3,FALSE),ON140),1,0)</f>
        <v>1</v>
      </c>
      <c r="OU140" s="899">
        <f>IF(EXACT(VLOOKUP(OL140,OFERTA_0,4,FALSE),OO140),1,0)</f>
        <v>1</v>
      </c>
      <c r="OV140" s="899">
        <f t="shared" si="1971"/>
        <v>1</v>
      </c>
      <c r="OW140" s="899">
        <f t="shared" si="1972"/>
        <v>1</v>
      </c>
      <c r="OX140" s="899">
        <f>PRODUCT(OS140:OW140)</f>
        <v>1</v>
      </c>
      <c r="OY140" s="966">
        <f>ROUND(OQ140,0)</f>
        <v>370203</v>
      </c>
      <c r="OZ140" s="901">
        <f>OQ140-OY140</f>
        <v>0</v>
      </c>
      <c r="PC140" s="958" t="s">
        <v>867</v>
      </c>
      <c r="PD140" s="1030" t="s">
        <v>293</v>
      </c>
      <c r="PE140" s="1031" t="s">
        <v>149</v>
      </c>
      <c r="PF140" s="1044">
        <v>3</v>
      </c>
      <c r="PG140" s="1059">
        <v>71825</v>
      </c>
      <c r="PH140" s="988">
        <v>215475</v>
      </c>
      <c r="PI140" s="1024"/>
      <c r="PJ140" s="898">
        <f>IF(EXACT(VLOOKUP(PC140,OFERTA_0,2,FALSE),PD140),1,0)</f>
        <v>1</v>
      </c>
      <c r="PK140" s="898">
        <f>IF(EXACT(VLOOKUP(PC140,OFERTA_0,3,FALSE),PE140),1,0)</f>
        <v>1</v>
      </c>
      <c r="PL140" s="899">
        <f>IF(EXACT(VLOOKUP(PC140,OFERTA_0,4,FALSE),PF140),1,0)</f>
        <v>1</v>
      </c>
      <c r="PM140" s="899">
        <f t="shared" si="1973"/>
        <v>1</v>
      </c>
      <c r="PN140" s="899">
        <f t="shared" si="1974"/>
        <v>1</v>
      </c>
      <c r="PO140" s="899">
        <f>PRODUCT(PJ140:PN140)</f>
        <v>1</v>
      </c>
      <c r="PP140" s="966">
        <f>ROUND(PH140,0)</f>
        <v>215475</v>
      </c>
      <c r="PQ140" s="901">
        <f>PH140-PP140</f>
        <v>0</v>
      </c>
      <c r="PT140" s="958" t="s">
        <v>867</v>
      </c>
      <c r="PU140" s="1030" t="s">
        <v>293</v>
      </c>
      <c r="PV140" s="1031" t="s">
        <v>149</v>
      </c>
      <c r="PW140" s="1044">
        <v>3</v>
      </c>
      <c r="PX140" s="1045">
        <v>300426</v>
      </c>
      <c r="PY140" s="963">
        <f t="shared" si="1975"/>
        <v>901278</v>
      </c>
      <c r="PZ140" s="1016"/>
      <c r="QA140" s="898">
        <f>IF(EXACT(VLOOKUP(PT140,OFERTA_0,2,FALSE),PU140),1,0)</f>
        <v>1</v>
      </c>
      <c r="QB140" s="898">
        <f>IF(EXACT(VLOOKUP(PT140,OFERTA_0,3,FALSE),PV140),1,0)</f>
        <v>1</v>
      </c>
      <c r="QC140" s="899">
        <f>IF(EXACT(VLOOKUP(PT140,OFERTA_0,4,FALSE),PW140),1,0)</f>
        <v>1</v>
      </c>
      <c r="QD140" s="899">
        <f t="shared" si="1976"/>
        <v>1</v>
      </c>
      <c r="QE140" s="899">
        <f t="shared" si="1977"/>
        <v>1</v>
      </c>
      <c r="QF140" s="899">
        <f>PRODUCT(QA140:QE140)</f>
        <v>1</v>
      </c>
      <c r="QG140" s="966">
        <f>ROUND(PY140,0)</f>
        <v>901278</v>
      </c>
      <c r="QH140" s="901">
        <f>PY140-QG140</f>
        <v>0</v>
      </c>
      <c r="QK140" s="958" t="s">
        <v>867</v>
      </c>
      <c r="QL140" s="1030" t="s">
        <v>293</v>
      </c>
      <c r="QM140" s="1031" t="s">
        <v>149</v>
      </c>
      <c r="QN140" s="1044">
        <v>3</v>
      </c>
      <c r="QO140" s="1049">
        <v>200396.99999999997</v>
      </c>
      <c r="QP140" s="974">
        <f t="shared" si="1978"/>
        <v>601191</v>
      </c>
      <c r="QQ140" s="1016"/>
      <c r="QR140" s="898">
        <f>IF(EXACT(VLOOKUP(QK140,OFERTA_0,2,FALSE),QL140),1,0)</f>
        <v>1</v>
      </c>
      <c r="QS140" s="898">
        <f>IF(EXACT(VLOOKUP(QK140,OFERTA_0,3,FALSE),QM140),1,0)</f>
        <v>1</v>
      </c>
      <c r="QT140" s="899">
        <f>IF(EXACT(VLOOKUP(QK140,OFERTA_0,4,FALSE),QN140),1,0)</f>
        <v>1</v>
      </c>
      <c r="QU140" s="899">
        <f t="shared" si="1979"/>
        <v>1</v>
      </c>
      <c r="QV140" s="899">
        <f t="shared" si="1980"/>
        <v>1</v>
      </c>
      <c r="QW140" s="899">
        <f>PRODUCT(QR140:QV140)</f>
        <v>1</v>
      </c>
      <c r="QX140" s="966">
        <f>ROUND(QP140,0)</f>
        <v>601191</v>
      </c>
      <c r="QY140" s="901">
        <f>QP140-QX140</f>
        <v>0</v>
      </c>
      <c r="RB140" s="405"/>
      <c r="RC140" s="406"/>
      <c r="RD140" s="407"/>
      <c r="RE140" s="408"/>
      <c r="RF140" s="409"/>
      <c r="RG140" s="410"/>
      <c r="RH140" s="410"/>
      <c r="RI140" s="898"/>
      <c r="RJ140" s="898"/>
      <c r="RK140" s="934"/>
      <c r="RL140" s="934"/>
      <c r="RM140" s="934"/>
      <c r="RN140" s="934"/>
      <c r="RO140" s="935"/>
      <c r="RP140" s="936"/>
      <c r="RS140" s="405"/>
      <c r="RT140" s="406"/>
      <c r="RU140" s="407"/>
      <c r="RV140" s="408"/>
      <c r="RW140" s="409"/>
      <c r="RX140" s="410"/>
      <c r="RY140" s="410"/>
      <c r="RZ140" s="898"/>
      <c r="SA140" s="898"/>
      <c r="SB140" s="934"/>
      <c r="SC140" s="934"/>
      <c r="SD140" s="934"/>
      <c r="SE140" s="934"/>
      <c r="SF140" s="935"/>
      <c r="SG140" s="936"/>
      <c r="SJ140" s="405"/>
      <c r="SK140" s="406"/>
      <c r="SL140" s="407"/>
      <c r="SM140" s="408"/>
      <c r="SN140" s="409"/>
      <c r="SO140" s="410"/>
      <c r="SP140" s="410"/>
      <c r="SQ140" s="898"/>
      <c r="SR140" s="898"/>
      <c r="SS140" s="934"/>
      <c r="ST140" s="934"/>
      <c r="SU140" s="934"/>
      <c r="SV140" s="934"/>
      <c r="SW140" s="935"/>
      <c r="SX140" s="936"/>
    </row>
    <row r="141" spans="2:518" ht="42" customHeight="1" thickTop="1" thickBot="1">
      <c r="B141" s="958" t="s">
        <v>868</v>
      </c>
      <c r="C141" s="1030" t="s">
        <v>294</v>
      </c>
      <c r="D141" s="1031" t="s">
        <v>149</v>
      </c>
      <c r="E141" s="1044">
        <v>3</v>
      </c>
      <c r="F141" s="1045"/>
      <c r="G141" s="963">
        <f>ROUND(E141*F141,0)</f>
        <v>0</v>
      </c>
      <c r="H141" s="1016"/>
      <c r="K141" s="958" t="s">
        <v>868</v>
      </c>
      <c r="L141" s="1030" t="s">
        <v>294</v>
      </c>
      <c r="M141" s="1031" t="s">
        <v>149</v>
      </c>
      <c r="N141" s="1044">
        <v>3</v>
      </c>
      <c r="O141" s="1046">
        <v>195637</v>
      </c>
      <c r="P141" s="963">
        <f t="shared" si="1903"/>
        <v>586911</v>
      </c>
      <c r="Q141" s="1016"/>
      <c r="R141" s="898">
        <f>IF(EXACT(VLOOKUP(K141,OFERTA_0,2,FALSE),L141),1,0)</f>
        <v>1</v>
      </c>
      <c r="S141" s="898">
        <f>IF(EXACT(VLOOKUP(K141,OFERTA_0,3,FALSE),M141),1,0)</f>
        <v>1</v>
      </c>
      <c r="T141" s="899">
        <f>IF(EXACT(VLOOKUP(K141,OFERTA_0,4,FALSE),N141),1,0)</f>
        <v>1</v>
      </c>
      <c r="U141" s="899">
        <f t="shared" si="1904"/>
        <v>1</v>
      </c>
      <c r="V141" s="899">
        <f t="shared" si="1904"/>
        <v>1</v>
      </c>
      <c r="W141" s="899">
        <f>PRODUCT(R141:V141)</f>
        <v>1</v>
      </c>
      <c r="X141" s="966">
        <f>ROUND(P141,0)</f>
        <v>586911</v>
      </c>
      <c r="Y141" s="901">
        <f>P141-X141</f>
        <v>0</v>
      </c>
      <c r="Z141" s="872"/>
      <c r="AA141" s="872"/>
      <c r="AB141" s="958" t="s">
        <v>868</v>
      </c>
      <c r="AC141" s="1030" t="s">
        <v>294</v>
      </c>
      <c r="AD141" s="1031" t="s">
        <v>149</v>
      </c>
      <c r="AE141" s="1044">
        <v>3</v>
      </c>
      <c r="AF141" s="1045">
        <v>175000</v>
      </c>
      <c r="AG141" s="963">
        <f t="shared" si="1905"/>
        <v>525000</v>
      </c>
      <c r="AH141" s="1016"/>
      <c r="AI141" s="898">
        <f>IF(EXACT(VLOOKUP(AB141,OFERTA_0,2,FALSE),AC141),1,0)</f>
        <v>1</v>
      </c>
      <c r="AJ141" s="898">
        <f>IF(EXACT(VLOOKUP(AB141,OFERTA_0,3,FALSE),AD141),1,0)</f>
        <v>1</v>
      </c>
      <c r="AK141" s="899">
        <f>IF(EXACT(VLOOKUP(AB141,OFERTA_0,4,FALSE),AE141),1,0)</f>
        <v>1</v>
      </c>
      <c r="AL141" s="899">
        <f t="shared" si="1906"/>
        <v>1</v>
      </c>
      <c r="AM141" s="899">
        <f t="shared" si="1907"/>
        <v>1</v>
      </c>
      <c r="AN141" s="899">
        <f>PRODUCT(AI141:AM141)</f>
        <v>1</v>
      </c>
      <c r="AO141" s="966">
        <f>ROUND(AG141,0)</f>
        <v>525000</v>
      </c>
      <c r="AP141" s="901">
        <f>AG141-AO141</f>
        <v>0</v>
      </c>
      <c r="AQ141" s="872"/>
      <c r="AR141" s="872"/>
      <c r="AS141" s="958" t="s">
        <v>868</v>
      </c>
      <c r="AT141" s="1035" t="s">
        <v>294</v>
      </c>
      <c r="AU141" s="1031" t="s">
        <v>149</v>
      </c>
      <c r="AV141" s="1044">
        <v>3</v>
      </c>
      <c r="AW141" s="1047">
        <v>85000</v>
      </c>
      <c r="AX141" s="969">
        <f t="shared" si="1908"/>
        <v>255000</v>
      </c>
      <c r="AY141" s="1016"/>
      <c r="AZ141" s="898">
        <f>IF(EXACT(VLOOKUP(AS141,OFERTA_0,2,FALSE),AT141),1,0)</f>
        <v>1</v>
      </c>
      <c r="BA141" s="898">
        <f>IF(EXACT(VLOOKUP(AS141,OFERTA_0,3,FALSE),AU141),1,0)</f>
        <v>1</v>
      </c>
      <c r="BB141" s="899">
        <f>IF(EXACT(VLOOKUP(AS141,OFERTA_0,4,FALSE),AV141),1,0)</f>
        <v>1</v>
      </c>
      <c r="BC141" s="899">
        <f t="shared" si="1909"/>
        <v>1</v>
      </c>
      <c r="BD141" s="899">
        <f t="shared" si="1910"/>
        <v>1</v>
      </c>
      <c r="BE141" s="899">
        <f>PRODUCT(AZ141:BD141)</f>
        <v>1</v>
      </c>
      <c r="BF141" s="966">
        <f>ROUND(AX141,0)</f>
        <v>255000</v>
      </c>
      <c r="BG141" s="901">
        <f>AX141-BF141</f>
        <v>0</v>
      </c>
      <c r="BJ141" s="958" t="s">
        <v>868</v>
      </c>
      <c r="BK141" s="1030" t="s">
        <v>294</v>
      </c>
      <c r="BL141" s="1031" t="s">
        <v>149</v>
      </c>
      <c r="BM141" s="1044">
        <v>3</v>
      </c>
      <c r="BN141" s="1045">
        <v>160545</v>
      </c>
      <c r="BO141" s="963">
        <f t="shared" si="1911"/>
        <v>481635</v>
      </c>
      <c r="BP141" s="1016"/>
      <c r="BQ141" s="898">
        <f>IF(EXACT(VLOOKUP(BJ141,OFERTA_0,2,FALSE),BK141),1,0)</f>
        <v>1</v>
      </c>
      <c r="BR141" s="898">
        <f>IF(EXACT(VLOOKUP(BJ141,OFERTA_0,3,FALSE),BL141),1,0)</f>
        <v>1</v>
      </c>
      <c r="BS141" s="899">
        <f>IF(EXACT(VLOOKUP(BJ141,OFERTA_0,4,FALSE),BM141),1,0)</f>
        <v>1</v>
      </c>
      <c r="BT141" s="899">
        <f t="shared" si="1912"/>
        <v>1</v>
      </c>
      <c r="BU141" s="899">
        <f t="shared" si="1913"/>
        <v>1</v>
      </c>
      <c r="BV141" s="899">
        <f>PRODUCT(BQ141:BU141)</f>
        <v>1</v>
      </c>
      <c r="BW141" s="966">
        <f>ROUND(BO141,0)</f>
        <v>481635</v>
      </c>
      <c r="BX141" s="901">
        <f>BO141-BW141</f>
        <v>0</v>
      </c>
      <c r="CA141" s="958" t="s">
        <v>868</v>
      </c>
      <c r="CB141" s="1030" t="s">
        <v>294</v>
      </c>
      <c r="CC141" s="1031" t="s">
        <v>149</v>
      </c>
      <c r="CD141" s="1044">
        <v>3</v>
      </c>
      <c r="CE141" s="1045">
        <v>190550</v>
      </c>
      <c r="CF141" s="963">
        <f t="shared" si="1914"/>
        <v>571650</v>
      </c>
      <c r="CG141" s="1016"/>
      <c r="CH141" s="898">
        <f>IF(EXACT(VLOOKUP(CA141,OFERTA_0,2,FALSE),CB141),1,0)</f>
        <v>1</v>
      </c>
      <c r="CI141" s="898">
        <f>IF(EXACT(VLOOKUP(CA141,OFERTA_0,3,FALSE),CC141),1,0)</f>
        <v>1</v>
      </c>
      <c r="CJ141" s="899">
        <f>IF(EXACT(VLOOKUP(CA141,OFERTA_0,4,FALSE),CD141),1,0)</f>
        <v>1</v>
      </c>
      <c r="CK141" s="899">
        <f t="shared" si="1915"/>
        <v>1</v>
      </c>
      <c r="CL141" s="899">
        <f t="shared" si="1916"/>
        <v>1</v>
      </c>
      <c r="CM141" s="899">
        <f>PRODUCT(CH141:CL141)</f>
        <v>1</v>
      </c>
      <c r="CN141" s="966">
        <f>ROUND(CF141,0)</f>
        <v>571650</v>
      </c>
      <c r="CO141" s="901">
        <f>CF141-CN141</f>
        <v>0</v>
      </c>
      <c r="CR141" s="958" t="s">
        <v>868</v>
      </c>
      <c r="CS141" s="1030" t="s">
        <v>294</v>
      </c>
      <c r="CT141" s="1031" t="s">
        <v>149</v>
      </c>
      <c r="CU141" s="1044">
        <v>3</v>
      </c>
      <c r="CV141" s="1045">
        <v>78000</v>
      </c>
      <c r="CW141" s="963">
        <f t="shared" si="1917"/>
        <v>234000</v>
      </c>
      <c r="CX141" s="1016"/>
      <c r="CY141" s="898">
        <f>IF(EXACT(VLOOKUP(CR141,OFERTA_0,2,FALSE),CS141),1,0)</f>
        <v>1</v>
      </c>
      <c r="CZ141" s="898">
        <f>IF(EXACT(VLOOKUP(CR141,OFERTA_0,3,FALSE),CT141),1,0)</f>
        <v>1</v>
      </c>
      <c r="DA141" s="899">
        <f>IF(EXACT(VLOOKUP(CR141,OFERTA_0,4,FALSE),CU141),1,0)</f>
        <v>1</v>
      </c>
      <c r="DB141" s="899">
        <f t="shared" si="1918"/>
        <v>1</v>
      </c>
      <c r="DC141" s="899">
        <f t="shared" si="1919"/>
        <v>1</v>
      </c>
      <c r="DD141" s="899">
        <f>PRODUCT(CY141:DC141)</f>
        <v>1</v>
      </c>
      <c r="DE141" s="966">
        <f>ROUND(CW141,0)</f>
        <v>234000</v>
      </c>
      <c r="DF141" s="901">
        <f>CW141-DE141</f>
        <v>0</v>
      </c>
      <c r="DI141" s="958" t="s">
        <v>868</v>
      </c>
      <c r="DJ141" s="1030" t="s">
        <v>294</v>
      </c>
      <c r="DK141" s="1031" t="s">
        <v>149</v>
      </c>
      <c r="DL141" s="1044">
        <v>3</v>
      </c>
      <c r="DM141" s="1045">
        <v>40123</v>
      </c>
      <c r="DN141" s="963">
        <f t="shared" si="1920"/>
        <v>120369</v>
      </c>
      <c r="DO141" s="1016"/>
      <c r="DP141" s="898">
        <f>IF(EXACT(VLOOKUP(DI141,OFERTA_0,2,FALSE),DJ141),1,0)</f>
        <v>1</v>
      </c>
      <c r="DQ141" s="898">
        <f>IF(EXACT(VLOOKUP(DI141,OFERTA_0,3,FALSE),DK141),1,0)</f>
        <v>1</v>
      </c>
      <c r="DR141" s="899">
        <f>IF(EXACT(VLOOKUP(DI141,OFERTA_0,4,FALSE),DL141),1,0)</f>
        <v>1</v>
      </c>
      <c r="DS141" s="899">
        <f t="shared" si="1921"/>
        <v>1</v>
      </c>
      <c r="DT141" s="899">
        <f t="shared" si="1922"/>
        <v>1</v>
      </c>
      <c r="DU141" s="899">
        <f>PRODUCT(DP141:DT141)</f>
        <v>1</v>
      </c>
      <c r="DV141" s="966">
        <f>ROUND(DN141,0)</f>
        <v>120369</v>
      </c>
      <c r="DW141" s="901">
        <f>DN141-DV141</f>
        <v>0</v>
      </c>
      <c r="DZ141" s="958" t="s">
        <v>868</v>
      </c>
      <c r="EA141" s="1030" t="s">
        <v>294</v>
      </c>
      <c r="EB141" s="1031" t="s">
        <v>149</v>
      </c>
      <c r="EC141" s="1044">
        <v>3</v>
      </c>
      <c r="ED141" s="1045">
        <v>176850</v>
      </c>
      <c r="EE141" s="963">
        <f t="shared" si="1923"/>
        <v>530550</v>
      </c>
      <c r="EF141" s="1016"/>
      <c r="EG141" s="898">
        <f>IF(EXACT(VLOOKUP(DZ141,OFERTA_0,2,FALSE),EA141),1,0)</f>
        <v>1</v>
      </c>
      <c r="EH141" s="898">
        <f>IF(EXACT(VLOOKUP(DZ141,OFERTA_0,3,FALSE),EB141),1,0)</f>
        <v>1</v>
      </c>
      <c r="EI141" s="899">
        <f>IF(EXACT(VLOOKUP(DZ141,OFERTA_0,4,FALSE),EC141),1,0)</f>
        <v>1</v>
      </c>
      <c r="EJ141" s="899">
        <f t="shared" si="1924"/>
        <v>1</v>
      </c>
      <c r="EK141" s="899">
        <f t="shared" si="1925"/>
        <v>1</v>
      </c>
      <c r="EL141" s="899">
        <f>PRODUCT(EG141:EK141)</f>
        <v>1</v>
      </c>
      <c r="EM141" s="966">
        <f>ROUND(EE141,0)</f>
        <v>530550</v>
      </c>
      <c r="EN141" s="901">
        <f>EE141-EM141</f>
        <v>0</v>
      </c>
      <c r="EQ141" s="958" t="s">
        <v>868</v>
      </c>
      <c r="ER141" s="1030" t="s">
        <v>294</v>
      </c>
      <c r="ES141" s="1031" t="s">
        <v>149</v>
      </c>
      <c r="ET141" s="1044">
        <v>3</v>
      </c>
      <c r="EU141" s="1045">
        <v>191600</v>
      </c>
      <c r="EV141" s="963">
        <f t="shared" si="1926"/>
        <v>574800</v>
      </c>
      <c r="EW141" s="1016"/>
      <c r="EX141" s="898">
        <f>IF(EXACT(VLOOKUP(EQ141,OFERTA_0,2,FALSE),ER141),1,0)</f>
        <v>1</v>
      </c>
      <c r="EY141" s="898">
        <f>IF(EXACT(VLOOKUP(EQ141,OFERTA_0,3,FALSE),ES141),1,0)</f>
        <v>1</v>
      </c>
      <c r="EZ141" s="899">
        <f>IF(EXACT(VLOOKUP(EQ141,OFERTA_0,4,FALSE),ET141),1,0)</f>
        <v>1</v>
      </c>
      <c r="FA141" s="899">
        <f t="shared" si="1927"/>
        <v>1</v>
      </c>
      <c r="FB141" s="899">
        <f t="shared" si="1928"/>
        <v>1</v>
      </c>
      <c r="FC141" s="899">
        <f>PRODUCT(EX141:FB141)</f>
        <v>1</v>
      </c>
      <c r="FD141" s="966">
        <f>ROUND(EV141,0)</f>
        <v>574800</v>
      </c>
      <c r="FE141" s="901">
        <f>EV141-FD141</f>
        <v>0</v>
      </c>
      <c r="FH141" s="958"/>
      <c r="FI141" s="1030"/>
      <c r="FJ141" s="1031"/>
      <c r="FK141" s="1044"/>
      <c r="FL141" s="1045"/>
      <c r="FM141" s="963">
        <f t="shared" si="1929"/>
        <v>0</v>
      </c>
      <c r="FN141" s="1016"/>
      <c r="FO141" s="898" t="e">
        <f>IF(EXACT(VLOOKUP(FH141,OFERTA_0,2,FALSE),FI141),1,0)</f>
        <v>#N/A</v>
      </c>
      <c r="FP141" s="898" t="e">
        <f>IF(EXACT(VLOOKUP(FH141,OFERTA_0,3,FALSE),FJ141),1,0)</f>
        <v>#N/A</v>
      </c>
      <c r="FQ141" s="899" t="e">
        <f>IF(EXACT(VLOOKUP(FH141,OFERTA_0,4,FALSE),FK141),1,0)</f>
        <v>#N/A</v>
      </c>
      <c r="FR141" s="899">
        <f t="shared" si="1930"/>
        <v>0</v>
      </c>
      <c r="FS141" s="899">
        <f t="shared" si="1931"/>
        <v>0</v>
      </c>
      <c r="FT141" s="899" t="e">
        <f>PRODUCT(FO141:FS141)</f>
        <v>#N/A</v>
      </c>
      <c r="FU141" s="966">
        <f>ROUND(FM141,0)</f>
        <v>0</v>
      </c>
      <c r="FV141" s="901">
        <f>FM141-FU141</f>
        <v>0</v>
      </c>
      <c r="FY141" s="958" t="s">
        <v>868</v>
      </c>
      <c r="FZ141" s="1030" t="s">
        <v>294</v>
      </c>
      <c r="GA141" s="1031" t="s">
        <v>149</v>
      </c>
      <c r="GB141" s="1044">
        <v>3</v>
      </c>
      <c r="GC141" s="1046">
        <v>195637</v>
      </c>
      <c r="GD141" s="963">
        <f t="shared" si="1932"/>
        <v>586911</v>
      </c>
      <c r="GE141" s="1016"/>
      <c r="GF141" s="898">
        <f>IF(EXACT(VLOOKUP(FY141,OFERTA_0,2,FALSE),FZ141),1,0)</f>
        <v>1</v>
      </c>
      <c r="GG141" s="898">
        <f>IF(EXACT(VLOOKUP(FY141,OFERTA_0,3,FALSE),GA141),1,0)</f>
        <v>1</v>
      </c>
      <c r="GH141" s="899">
        <f>IF(EXACT(VLOOKUP(FY141,OFERTA_0,4,FALSE),GB141),1,0)</f>
        <v>1</v>
      </c>
      <c r="GI141" s="899">
        <f t="shared" si="1933"/>
        <v>1</v>
      </c>
      <c r="GJ141" s="899">
        <f t="shared" si="1934"/>
        <v>1</v>
      </c>
      <c r="GK141" s="899">
        <f>PRODUCT(GF141:GJ141)</f>
        <v>1</v>
      </c>
      <c r="GL141" s="966">
        <f>ROUND(GD141,0)</f>
        <v>586911</v>
      </c>
      <c r="GM141" s="901">
        <f>GD141-GL141</f>
        <v>0</v>
      </c>
      <c r="GP141" s="958" t="s">
        <v>868</v>
      </c>
      <c r="GQ141" s="1030" t="s">
        <v>294</v>
      </c>
      <c r="GR141" s="1031" t="s">
        <v>149</v>
      </c>
      <c r="GS141" s="1044">
        <v>3</v>
      </c>
      <c r="GT141" s="1045">
        <v>191700</v>
      </c>
      <c r="GU141" s="963">
        <f t="shared" si="1935"/>
        <v>575100</v>
      </c>
      <c r="GV141" s="1016"/>
      <c r="GW141" s="898">
        <f>IF(EXACT(VLOOKUP(GP141,OFERTA_0,2,FALSE),GQ141),1,0)</f>
        <v>1</v>
      </c>
      <c r="GX141" s="898">
        <f>IF(EXACT(VLOOKUP(GP141,OFERTA_0,3,FALSE),GR141),1,0)</f>
        <v>1</v>
      </c>
      <c r="GY141" s="899">
        <f>IF(EXACT(VLOOKUP(GP141,OFERTA_0,4,FALSE),GS141),1,0)</f>
        <v>1</v>
      </c>
      <c r="GZ141" s="899">
        <f t="shared" si="1936"/>
        <v>1</v>
      </c>
      <c r="HA141" s="899">
        <f t="shared" si="1937"/>
        <v>1</v>
      </c>
      <c r="HB141" s="899">
        <f>PRODUCT(GW141:HA141)</f>
        <v>1</v>
      </c>
      <c r="HC141" s="966">
        <f>ROUND(GU141,0)</f>
        <v>575100</v>
      </c>
      <c r="HD141" s="901">
        <f>GU141-HC141</f>
        <v>0</v>
      </c>
      <c r="HG141" s="958" t="s">
        <v>868</v>
      </c>
      <c r="HH141" s="1030" t="s">
        <v>294</v>
      </c>
      <c r="HI141" s="1031" t="s">
        <v>149</v>
      </c>
      <c r="HJ141" s="1044">
        <v>3</v>
      </c>
      <c r="HK141" s="1045">
        <v>185747</v>
      </c>
      <c r="HL141" s="963">
        <f t="shared" si="1938"/>
        <v>557241</v>
      </c>
      <c r="HM141" s="1016"/>
      <c r="HN141" s="898">
        <f>IF(EXACT(VLOOKUP(HG141,OFERTA_0,2,FALSE),HH141),1,0)</f>
        <v>1</v>
      </c>
      <c r="HO141" s="898">
        <f>IF(EXACT(VLOOKUP(HG141,OFERTA_0,3,FALSE),HI141),1,0)</f>
        <v>1</v>
      </c>
      <c r="HP141" s="899">
        <f>IF(EXACT(VLOOKUP(HG141,OFERTA_0,4,FALSE),HJ141),1,0)</f>
        <v>1</v>
      </c>
      <c r="HQ141" s="899">
        <f t="shared" si="1939"/>
        <v>1</v>
      </c>
      <c r="HR141" s="899">
        <f t="shared" si="1940"/>
        <v>1</v>
      </c>
      <c r="HS141" s="899">
        <f>PRODUCT(HN141:HR141)</f>
        <v>1</v>
      </c>
      <c r="HT141" s="966">
        <f>ROUND(HL141,0)</f>
        <v>557241</v>
      </c>
      <c r="HU141" s="901">
        <f>HL141-HT141</f>
        <v>0</v>
      </c>
      <c r="HX141" s="958" t="s">
        <v>868</v>
      </c>
      <c r="HY141" s="1030" t="s">
        <v>294</v>
      </c>
      <c r="HZ141" s="1031" t="s">
        <v>149</v>
      </c>
      <c r="IA141" s="1044">
        <v>3</v>
      </c>
      <c r="IB141" s="1048">
        <v>177000</v>
      </c>
      <c r="IC141" s="972">
        <f t="shared" si="1941"/>
        <v>531000</v>
      </c>
      <c r="ID141" s="1016"/>
      <c r="IE141" s="898">
        <f>IF(EXACT(VLOOKUP(HX141,OFERTA_0,2,FALSE),HY141),1,0)</f>
        <v>1</v>
      </c>
      <c r="IF141" s="898">
        <f>IF(EXACT(VLOOKUP(HX141,OFERTA_0,3,FALSE),HZ141),1,0)</f>
        <v>1</v>
      </c>
      <c r="IG141" s="899">
        <f>IF(EXACT(VLOOKUP(HX141,OFERTA_0,4,FALSE),IA141),1,0)</f>
        <v>1</v>
      </c>
      <c r="IH141" s="899">
        <f t="shared" si="1942"/>
        <v>1</v>
      </c>
      <c r="II141" s="899">
        <f t="shared" si="1943"/>
        <v>1</v>
      </c>
      <c r="IJ141" s="899">
        <f>PRODUCT(IE141:II141)</f>
        <v>1</v>
      </c>
      <c r="IK141" s="966">
        <f>ROUND(IC141,0)</f>
        <v>531000</v>
      </c>
      <c r="IL141" s="901">
        <f>IC141-IK141</f>
        <v>0</v>
      </c>
      <c r="IO141" s="958" t="s">
        <v>868</v>
      </c>
      <c r="IP141" s="1030" t="s">
        <v>294</v>
      </c>
      <c r="IQ141" s="1031" t="s">
        <v>149</v>
      </c>
      <c r="IR141" s="1044">
        <v>3</v>
      </c>
      <c r="IS141" s="1045">
        <v>184015</v>
      </c>
      <c r="IT141" s="963">
        <f t="shared" si="1944"/>
        <v>552045</v>
      </c>
      <c r="IU141" s="1016"/>
      <c r="IV141" s="898">
        <f>IF(EXACT(VLOOKUP(IO141,OFERTA_0,2,FALSE),IP141),1,0)</f>
        <v>1</v>
      </c>
      <c r="IW141" s="898">
        <f>IF(EXACT(VLOOKUP(IO141,OFERTA_0,3,FALSE),IQ141),1,0)</f>
        <v>1</v>
      </c>
      <c r="IX141" s="899">
        <f>IF(EXACT(VLOOKUP(IO141,OFERTA_0,4,FALSE),IR141),1,0)</f>
        <v>1</v>
      </c>
      <c r="IY141" s="899">
        <f t="shared" si="1945"/>
        <v>1</v>
      </c>
      <c r="IZ141" s="899">
        <f t="shared" si="1946"/>
        <v>1</v>
      </c>
      <c r="JA141" s="899">
        <f>PRODUCT(IV141:IZ141)</f>
        <v>1</v>
      </c>
      <c r="JB141" s="966">
        <f>ROUND(IT141,0)</f>
        <v>552045</v>
      </c>
      <c r="JC141" s="901">
        <f>IT141-JB141</f>
        <v>0</v>
      </c>
      <c r="JF141" s="958" t="s">
        <v>868</v>
      </c>
      <c r="JG141" s="1030" t="s">
        <v>294</v>
      </c>
      <c r="JH141" s="1031" t="s">
        <v>149</v>
      </c>
      <c r="JI141" s="1044">
        <v>3</v>
      </c>
      <c r="JJ141" s="1045">
        <v>173000</v>
      </c>
      <c r="JK141" s="963">
        <f t="shared" si="1947"/>
        <v>519000</v>
      </c>
      <c r="JL141" s="1016"/>
      <c r="JM141" s="898">
        <f>IF(EXACT(VLOOKUP(JF141,OFERTA_0,2,FALSE),JG141),1,0)</f>
        <v>1</v>
      </c>
      <c r="JN141" s="898">
        <f>IF(EXACT(VLOOKUP(JF141,OFERTA_0,3,FALSE),JH141),1,0)</f>
        <v>1</v>
      </c>
      <c r="JO141" s="899">
        <f>IF(EXACT(VLOOKUP(JF141,OFERTA_0,4,FALSE),JI141),1,0)</f>
        <v>1</v>
      </c>
      <c r="JP141" s="899">
        <f t="shared" si="1948"/>
        <v>1</v>
      </c>
      <c r="JQ141" s="899">
        <f t="shared" si="1949"/>
        <v>1</v>
      </c>
      <c r="JR141" s="899">
        <f>PRODUCT(JM141:JQ141)</f>
        <v>1</v>
      </c>
      <c r="JS141" s="966">
        <f>ROUND(JK141,0)</f>
        <v>519000</v>
      </c>
      <c r="JT141" s="901">
        <f>JK141-JS141</f>
        <v>0</v>
      </c>
      <c r="JW141" s="958" t="s">
        <v>868</v>
      </c>
      <c r="JX141" s="1030" t="s">
        <v>294</v>
      </c>
      <c r="JY141" s="1031" t="s">
        <v>149</v>
      </c>
      <c r="JZ141" s="1044">
        <v>3</v>
      </c>
      <c r="KA141" s="1045">
        <v>186949.87230000002</v>
      </c>
      <c r="KB141" s="963">
        <f t="shared" si="1950"/>
        <v>560850</v>
      </c>
      <c r="KC141" s="1016"/>
      <c r="KD141" s="898">
        <f>IF(EXACT(VLOOKUP(JW141,OFERTA_0,2,FALSE),JX141),1,0)</f>
        <v>1</v>
      </c>
      <c r="KE141" s="898">
        <f>IF(EXACT(VLOOKUP(JW141,OFERTA_0,3,FALSE),JY141),1,0)</f>
        <v>1</v>
      </c>
      <c r="KF141" s="899">
        <f>IF(EXACT(VLOOKUP(JW141,OFERTA_0,4,FALSE),JZ141),1,0)</f>
        <v>1</v>
      </c>
      <c r="KG141" s="899">
        <f t="shared" si="1951"/>
        <v>1</v>
      </c>
      <c r="KH141" s="899">
        <f t="shared" si="1952"/>
        <v>1</v>
      </c>
      <c r="KI141" s="899">
        <f>PRODUCT(KD141:KH141)</f>
        <v>1</v>
      </c>
      <c r="KJ141" s="966">
        <f>ROUND(KB141,0)</f>
        <v>560850</v>
      </c>
      <c r="KK141" s="901">
        <f>KB141-KJ141</f>
        <v>0</v>
      </c>
      <c r="KN141" s="958" t="s">
        <v>868</v>
      </c>
      <c r="KO141" s="1030" t="s">
        <v>294</v>
      </c>
      <c r="KP141" s="1031" t="s">
        <v>149</v>
      </c>
      <c r="KQ141" s="1044">
        <v>3</v>
      </c>
      <c r="KR141" s="1045">
        <v>145000</v>
      </c>
      <c r="KS141" s="963">
        <f t="shared" si="1953"/>
        <v>435000</v>
      </c>
      <c r="KT141" s="1016"/>
      <c r="KU141" s="898">
        <f>IF(EXACT(VLOOKUP(KN141,OFERTA_0,2,FALSE),KO141),1,0)</f>
        <v>1</v>
      </c>
      <c r="KV141" s="898">
        <f>IF(EXACT(VLOOKUP(KN141,OFERTA_0,3,FALSE),KP141),1,0)</f>
        <v>1</v>
      </c>
      <c r="KW141" s="899">
        <f>IF(EXACT(VLOOKUP(KN141,OFERTA_0,4,FALSE),KQ141),1,0)</f>
        <v>1</v>
      </c>
      <c r="KX141" s="899">
        <f t="shared" si="1954"/>
        <v>1</v>
      </c>
      <c r="KY141" s="899">
        <f t="shared" si="1955"/>
        <v>1</v>
      </c>
      <c r="KZ141" s="899">
        <f>PRODUCT(KU141:KY141)</f>
        <v>1</v>
      </c>
      <c r="LA141" s="966">
        <f>ROUND(KS141,0)</f>
        <v>435000</v>
      </c>
      <c r="LB141" s="901">
        <f>KS141-LA141</f>
        <v>0</v>
      </c>
      <c r="LE141" s="958" t="s">
        <v>868</v>
      </c>
      <c r="LF141" s="1030" t="s">
        <v>294</v>
      </c>
      <c r="LG141" s="1031" t="s">
        <v>149</v>
      </c>
      <c r="LH141" s="1044">
        <v>3</v>
      </c>
      <c r="LI141" s="1049">
        <v>149550</v>
      </c>
      <c r="LJ141" s="974">
        <f t="shared" si="1956"/>
        <v>448650</v>
      </c>
      <c r="LK141" s="1016"/>
      <c r="LL141" s="898">
        <f>IF(EXACT(VLOOKUP(LE141,OFERTA_0,2,FALSE),LF141),1,0)</f>
        <v>1</v>
      </c>
      <c r="LM141" s="898">
        <f>IF(EXACT(VLOOKUP(LE141,OFERTA_0,3,FALSE),LG141),1,0)</f>
        <v>1</v>
      </c>
      <c r="LN141" s="899">
        <f>IF(EXACT(VLOOKUP(LE141,OFERTA_0,4,FALSE),LH141),1,0)</f>
        <v>1</v>
      </c>
      <c r="LO141" s="899">
        <f t="shared" si="1957"/>
        <v>1</v>
      </c>
      <c r="LP141" s="899">
        <f t="shared" si="1958"/>
        <v>1</v>
      </c>
      <c r="LQ141" s="899">
        <f>PRODUCT(LL141:LP141)</f>
        <v>1</v>
      </c>
      <c r="LR141" s="966">
        <f>ROUND(LJ141,0)</f>
        <v>448650</v>
      </c>
      <c r="LS141" s="901">
        <f>LJ141-LR141</f>
        <v>0</v>
      </c>
      <c r="LV141" s="958" t="s">
        <v>868</v>
      </c>
      <c r="LW141" s="1030" t="s">
        <v>294</v>
      </c>
      <c r="LX141" s="1031" t="s">
        <v>149</v>
      </c>
      <c r="LY141" s="1044">
        <v>3</v>
      </c>
      <c r="LZ141" s="1045">
        <v>175500</v>
      </c>
      <c r="MA141" s="963">
        <f t="shared" si="1959"/>
        <v>526500</v>
      </c>
      <c r="MB141" s="1016"/>
      <c r="MC141" s="898">
        <f>IF(EXACT(VLOOKUP(LV141,OFERTA_0,2,FALSE),LW141),1,0)</f>
        <v>1</v>
      </c>
      <c r="MD141" s="898">
        <f>IF(EXACT(VLOOKUP(LV141,OFERTA_0,3,FALSE),LX141),1,0)</f>
        <v>1</v>
      </c>
      <c r="ME141" s="899">
        <f>IF(EXACT(VLOOKUP(LV141,OFERTA_0,4,FALSE),LY141),1,0)</f>
        <v>1</v>
      </c>
      <c r="MF141" s="899">
        <f t="shared" si="1960"/>
        <v>1</v>
      </c>
      <c r="MG141" s="899">
        <f t="shared" si="1961"/>
        <v>1</v>
      </c>
      <c r="MH141" s="899">
        <f>PRODUCT(MC141:MG141)</f>
        <v>1</v>
      </c>
      <c r="MI141" s="966">
        <f>ROUND(MA141,0)</f>
        <v>526500</v>
      </c>
      <c r="MJ141" s="901">
        <f>MA141-MI141</f>
        <v>0</v>
      </c>
      <c r="MM141" s="958" t="s">
        <v>868</v>
      </c>
      <c r="MN141" s="1030" t="s">
        <v>294</v>
      </c>
      <c r="MO141" s="1031" t="s">
        <v>149</v>
      </c>
      <c r="MP141" s="1044">
        <v>3</v>
      </c>
      <c r="MQ141" s="1045">
        <v>170000</v>
      </c>
      <c r="MR141" s="963">
        <f t="shared" si="1962"/>
        <v>510000</v>
      </c>
      <c r="MS141" s="1016"/>
      <c r="MT141" s="898">
        <f>IF(EXACT(VLOOKUP(MM141,OFERTA_0,2,FALSE),MN141),1,0)</f>
        <v>1</v>
      </c>
      <c r="MU141" s="898">
        <f>IF(EXACT(VLOOKUP(MM141,OFERTA_0,3,FALSE),MO141),1,0)</f>
        <v>1</v>
      </c>
      <c r="MV141" s="899">
        <f>IF(EXACT(VLOOKUP(MM141,OFERTA_0,4,FALSE),MP141),1,0)</f>
        <v>1</v>
      </c>
      <c r="MW141" s="899">
        <f t="shared" si="1963"/>
        <v>1</v>
      </c>
      <c r="MX141" s="899">
        <f t="shared" si="1964"/>
        <v>1</v>
      </c>
      <c r="MY141" s="899">
        <f>PRODUCT(MT141:MX141)</f>
        <v>1</v>
      </c>
      <c r="MZ141" s="966">
        <f>ROUND(MR141,0)</f>
        <v>510000</v>
      </c>
      <c r="NA141" s="901">
        <f>MR141-MZ141</f>
        <v>0</v>
      </c>
      <c r="ND141" s="975" t="s">
        <v>868</v>
      </c>
      <c r="NE141" s="976" t="s">
        <v>294</v>
      </c>
      <c r="NF141" s="977" t="s">
        <v>149</v>
      </c>
      <c r="NG141" s="978">
        <v>3</v>
      </c>
      <c r="NH141" s="979">
        <v>477144.36</v>
      </c>
      <c r="NI141" s="980">
        <v>1431433</v>
      </c>
      <c r="NJ141" s="1016"/>
      <c r="NK141" s="898">
        <f>IF(EXACT(VLOOKUP(ND141,OFERTA_0,2,FALSE),NE141),1,0)</f>
        <v>1</v>
      </c>
      <c r="NL141" s="898">
        <f>IF(EXACT(VLOOKUP(ND141,OFERTA_0,3,FALSE),NF141),1,0)</f>
        <v>1</v>
      </c>
      <c r="NM141" s="899">
        <f>IF(EXACT(VLOOKUP(ND141,OFERTA_0,4,FALSE),NG141),1,0)</f>
        <v>1</v>
      </c>
      <c r="NN141" s="899">
        <f t="shared" si="1965"/>
        <v>1</v>
      </c>
      <c r="NO141" s="899">
        <f t="shared" si="1966"/>
        <v>1</v>
      </c>
      <c r="NP141" s="899">
        <f>PRODUCT(NK141:NO141)</f>
        <v>1</v>
      </c>
      <c r="NQ141" s="966">
        <f>ROUND(NI141,0)</f>
        <v>1431433</v>
      </c>
      <c r="NR141" s="901">
        <f>NI141-NQ141</f>
        <v>0</v>
      </c>
      <c r="NU141" s="981" t="s">
        <v>868</v>
      </c>
      <c r="NV141" s="982" t="s">
        <v>294</v>
      </c>
      <c r="NW141" s="983" t="s">
        <v>149</v>
      </c>
      <c r="NX141" s="984">
        <v>3</v>
      </c>
      <c r="NY141" s="1050">
        <v>481964</v>
      </c>
      <c r="NZ141" s="986">
        <f t="shared" si="1967"/>
        <v>1445892</v>
      </c>
      <c r="OA141" s="1016"/>
      <c r="OB141" s="898">
        <f>IF(EXACT(VLOOKUP(NU141,OFERTA_0,2,FALSE),NV141),1,0)</f>
        <v>1</v>
      </c>
      <c r="OC141" s="898">
        <f>IF(EXACT(VLOOKUP(NU141,OFERTA_0,3,FALSE),NW141),1,0)</f>
        <v>1</v>
      </c>
      <c r="OD141" s="899">
        <f>IF(EXACT(VLOOKUP(NU141,OFERTA_0,4,FALSE),NX141),1,0)</f>
        <v>1</v>
      </c>
      <c r="OE141" s="899">
        <f t="shared" si="1968"/>
        <v>1</v>
      </c>
      <c r="OF141" s="899">
        <f t="shared" si="1969"/>
        <v>1</v>
      </c>
      <c r="OG141" s="899">
        <f>PRODUCT(OB141:OF141)</f>
        <v>1</v>
      </c>
      <c r="OH141" s="966">
        <f>ROUND(NZ141,0)</f>
        <v>1445892</v>
      </c>
      <c r="OI141" s="901">
        <f>NZ141-OH141</f>
        <v>0</v>
      </c>
      <c r="OL141" s="958" t="s">
        <v>868</v>
      </c>
      <c r="OM141" s="1030" t="s">
        <v>294</v>
      </c>
      <c r="ON141" s="1031" t="s">
        <v>149</v>
      </c>
      <c r="OO141" s="1044">
        <v>3</v>
      </c>
      <c r="OP141" s="1045">
        <v>181041</v>
      </c>
      <c r="OQ141" s="963">
        <f t="shared" si="1970"/>
        <v>543123</v>
      </c>
      <c r="OR141" s="1016"/>
      <c r="OS141" s="898">
        <f>IF(EXACT(VLOOKUP(OL141,OFERTA_0,2,FALSE),OM141),1,0)</f>
        <v>1</v>
      </c>
      <c r="OT141" s="898">
        <f>IF(EXACT(VLOOKUP(OL141,OFERTA_0,3,FALSE),ON141),1,0)</f>
        <v>1</v>
      </c>
      <c r="OU141" s="899">
        <f>IF(EXACT(VLOOKUP(OL141,OFERTA_0,4,FALSE),OO141),1,0)</f>
        <v>1</v>
      </c>
      <c r="OV141" s="899">
        <f t="shared" si="1971"/>
        <v>1</v>
      </c>
      <c r="OW141" s="899">
        <f t="shared" si="1972"/>
        <v>1</v>
      </c>
      <c r="OX141" s="899">
        <f>PRODUCT(OS141:OW141)</f>
        <v>1</v>
      </c>
      <c r="OY141" s="966">
        <f>ROUND(OQ141,0)</f>
        <v>543123</v>
      </c>
      <c r="OZ141" s="901">
        <f>OQ141-OY141</f>
        <v>0</v>
      </c>
      <c r="PC141" s="958" t="s">
        <v>868</v>
      </c>
      <c r="PD141" s="1030" t="s">
        <v>294</v>
      </c>
      <c r="PE141" s="1031" t="s">
        <v>149</v>
      </c>
      <c r="PF141" s="1044">
        <v>3</v>
      </c>
      <c r="PG141" s="1059">
        <v>105625</v>
      </c>
      <c r="PH141" s="988">
        <v>316875</v>
      </c>
      <c r="PI141" s="1024"/>
      <c r="PJ141" s="898">
        <f>IF(EXACT(VLOOKUP(PC141,OFERTA_0,2,FALSE),PD141),1,0)</f>
        <v>1</v>
      </c>
      <c r="PK141" s="898">
        <f>IF(EXACT(VLOOKUP(PC141,OFERTA_0,3,FALSE),PE141),1,0)</f>
        <v>1</v>
      </c>
      <c r="PL141" s="899">
        <f>IF(EXACT(VLOOKUP(PC141,OFERTA_0,4,FALSE),PF141),1,0)</f>
        <v>1</v>
      </c>
      <c r="PM141" s="899">
        <f t="shared" si="1973"/>
        <v>1</v>
      </c>
      <c r="PN141" s="899">
        <f t="shared" si="1974"/>
        <v>1</v>
      </c>
      <c r="PO141" s="899">
        <f>PRODUCT(PJ141:PN141)</f>
        <v>1</v>
      </c>
      <c r="PP141" s="966">
        <f>ROUND(PH141,0)</f>
        <v>316875</v>
      </c>
      <c r="PQ141" s="901">
        <f>PH141-PP141</f>
        <v>0</v>
      </c>
      <c r="PT141" s="958" t="s">
        <v>868</v>
      </c>
      <c r="PU141" s="1030" t="s">
        <v>294</v>
      </c>
      <c r="PV141" s="1031" t="s">
        <v>149</v>
      </c>
      <c r="PW141" s="1044">
        <v>3</v>
      </c>
      <c r="PX141" s="1045">
        <v>191550</v>
      </c>
      <c r="PY141" s="963">
        <f t="shared" si="1975"/>
        <v>574650</v>
      </c>
      <c r="PZ141" s="1016"/>
      <c r="QA141" s="898">
        <f>IF(EXACT(VLOOKUP(PT141,OFERTA_0,2,FALSE),PU141),1,0)</f>
        <v>1</v>
      </c>
      <c r="QB141" s="898">
        <f>IF(EXACT(VLOOKUP(PT141,OFERTA_0,3,FALSE),PV141),1,0)</f>
        <v>1</v>
      </c>
      <c r="QC141" s="899">
        <f>IF(EXACT(VLOOKUP(PT141,OFERTA_0,4,FALSE),PW141),1,0)</f>
        <v>1</v>
      </c>
      <c r="QD141" s="899">
        <f t="shared" si="1976"/>
        <v>1</v>
      </c>
      <c r="QE141" s="899">
        <f t="shared" si="1977"/>
        <v>1</v>
      </c>
      <c r="QF141" s="899">
        <f>PRODUCT(QA141:QE141)</f>
        <v>1</v>
      </c>
      <c r="QG141" s="966">
        <f>ROUND(PY141,0)</f>
        <v>574650</v>
      </c>
      <c r="QH141" s="901">
        <f>PY141-QG141</f>
        <v>0</v>
      </c>
      <c r="QK141" s="958" t="s">
        <v>868</v>
      </c>
      <c r="QL141" s="1030" t="s">
        <v>294</v>
      </c>
      <c r="QM141" s="1031" t="s">
        <v>149</v>
      </c>
      <c r="QN141" s="1044">
        <v>3</v>
      </c>
      <c r="QO141" s="1049">
        <v>150297.74999999997</v>
      </c>
      <c r="QP141" s="974">
        <f t="shared" si="1978"/>
        <v>450893</v>
      </c>
      <c r="QQ141" s="1016"/>
      <c r="QR141" s="898">
        <f>IF(EXACT(VLOOKUP(QK141,OFERTA_0,2,FALSE),QL141),1,0)</f>
        <v>1</v>
      </c>
      <c r="QS141" s="898">
        <f>IF(EXACT(VLOOKUP(QK141,OFERTA_0,3,FALSE),QM141),1,0)</f>
        <v>1</v>
      </c>
      <c r="QT141" s="899">
        <f>IF(EXACT(VLOOKUP(QK141,OFERTA_0,4,FALSE),QN141),1,0)</f>
        <v>1</v>
      </c>
      <c r="QU141" s="899">
        <f t="shared" si="1979"/>
        <v>1</v>
      </c>
      <c r="QV141" s="899">
        <f t="shared" si="1980"/>
        <v>1</v>
      </c>
      <c r="QW141" s="899">
        <f>PRODUCT(QR141:QV141)</f>
        <v>1</v>
      </c>
      <c r="QX141" s="966">
        <f>ROUND(QP141,0)</f>
        <v>450893</v>
      </c>
      <c r="QY141" s="901">
        <f>QP141-QX141</f>
        <v>0</v>
      </c>
      <c r="RB141" s="405"/>
      <c r="RC141" s="406"/>
      <c r="RD141" s="407"/>
      <c r="RE141" s="408"/>
      <c r="RF141" s="409"/>
      <c r="RG141" s="410"/>
      <c r="RH141" s="410"/>
      <c r="RI141" s="898"/>
      <c r="RJ141" s="898"/>
      <c r="RK141" s="934"/>
      <c r="RL141" s="934"/>
      <c r="RM141" s="934"/>
      <c r="RN141" s="934"/>
      <c r="RO141" s="935"/>
      <c r="RP141" s="936"/>
      <c r="RS141" s="405"/>
      <c r="RT141" s="406"/>
      <c r="RU141" s="407"/>
      <c r="RV141" s="408"/>
      <c r="RW141" s="409"/>
      <c r="RX141" s="410"/>
      <c r="RY141" s="410"/>
      <c r="RZ141" s="898"/>
      <c r="SA141" s="898"/>
      <c r="SB141" s="934"/>
      <c r="SC141" s="934"/>
      <c r="SD141" s="934"/>
      <c r="SE141" s="934"/>
      <c r="SF141" s="935"/>
      <c r="SG141" s="936"/>
      <c r="SJ141" s="405"/>
      <c r="SK141" s="406"/>
      <c r="SL141" s="407"/>
      <c r="SM141" s="408"/>
      <c r="SN141" s="409"/>
      <c r="SO141" s="410"/>
      <c r="SP141" s="410"/>
      <c r="SQ141" s="898"/>
      <c r="SR141" s="898"/>
      <c r="SS141" s="934"/>
      <c r="ST141" s="934"/>
      <c r="SU141" s="934"/>
      <c r="SV141" s="934"/>
      <c r="SW141" s="935"/>
      <c r="SX141" s="936"/>
    </row>
    <row r="142" spans="2:518" ht="43.5" customHeight="1" thickTop="1" thickBot="1">
      <c r="B142" s="958" t="s">
        <v>869</v>
      </c>
      <c r="C142" s="1030" t="s">
        <v>295</v>
      </c>
      <c r="D142" s="1031" t="s">
        <v>149</v>
      </c>
      <c r="E142" s="1044">
        <v>9</v>
      </c>
      <c r="F142" s="1045"/>
      <c r="G142" s="963">
        <f>ROUND(E142*F142,0)</f>
        <v>0</v>
      </c>
      <c r="H142" s="1016"/>
      <c r="K142" s="958" t="s">
        <v>869</v>
      </c>
      <c r="L142" s="1030" t="s">
        <v>295</v>
      </c>
      <c r="M142" s="1031" t="s">
        <v>149</v>
      </c>
      <c r="N142" s="1044">
        <v>9</v>
      </c>
      <c r="O142" s="1046">
        <v>58532</v>
      </c>
      <c r="P142" s="963">
        <f t="shared" si="1903"/>
        <v>526788</v>
      </c>
      <c r="Q142" s="1016"/>
      <c r="R142" s="898">
        <f>IF(EXACT(VLOOKUP(K142,OFERTA_0,2,FALSE),L142),1,0)</f>
        <v>1</v>
      </c>
      <c r="S142" s="898">
        <f>IF(EXACT(VLOOKUP(K142,OFERTA_0,3,FALSE),M142),1,0)</f>
        <v>1</v>
      </c>
      <c r="T142" s="899">
        <f>IF(EXACT(VLOOKUP(K142,OFERTA_0,4,FALSE),N142),1,0)</f>
        <v>1</v>
      </c>
      <c r="U142" s="899">
        <f t="shared" si="1904"/>
        <v>1</v>
      </c>
      <c r="V142" s="899">
        <f t="shared" si="1904"/>
        <v>1</v>
      </c>
      <c r="W142" s="899">
        <f>PRODUCT(R142:V142)</f>
        <v>1</v>
      </c>
      <c r="X142" s="966">
        <f>ROUND(P142,0)</f>
        <v>526788</v>
      </c>
      <c r="Y142" s="901">
        <f>P142-X142</f>
        <v>0</v>
      </c>
      <c r="Z142" s="872"/>
      <c r="AA142" s="872"/>
      <c r="AB142" s="958" t="s">
        <v>869</v>
      </c>
      <c r="AC142" s="1030" t="s">
        <v>295</v>
      </c>
      <c r="AD142" s="1031" t="s">
        <v>149</v>
      </c>
      <c r="AE142" s="1044">
        <v>9</v>
      </c>
      <c r="AF142" s="1045">
        <v>70000</v>
      </c>
      <c r="AG142" s="963">
        <f t="shared" si="1905"/>
        <v>630000</v>
      </c>
      <c r="AH142" s="1016"/>
      <c r="AI142" s="898">
        <f>IF(EXACT(VLOOKUP(AB142,OFERTA_0,2,FALSE),AC142),1,0)</f>
        <v>1</v>
      </c>
      <c r="AJ142" s="898">
        <f>IF(EXACT(VLOOKUP(AB142,OFERTA_0,3,FALSE),AD142),1,0)</f>
        <v>1</v>
      </c>
      <c r="AK142" s="899">
        <f>IF(EXACT(VLOOKUP(AB142,OFERTA_0,4,FALSE),AE142),1,0)</f>
        <v>1</v>
      </c>
      <c r="AL142" s="899">
        <f t="shared" si="1906"/>
        <v>1</v>
      </c>
      <c r="AM142" s="899">
        <f t="shared" si="1907"/>
        <v>1</v>
      </c>
      <c r="AN142" s="899">
        <f>PRODUCT(AI142:AM142)</f>
        <v>1</v>
      </c>
      <c r="AO142" s="966">
        <f>ROUND(AG142,0)</f>
        <v>630000</v>
      </c>
      <c r="AP142" s="901">
        <f>AG142-AO142</f>
        <v>0</v>
      </c>
      <c r="AQ142" s="872"/>
      <c r="AR142" s="872"/>
      <c r="AS142" s="958" t="s">
        <v>869</v>
      </c>
      <c r="AT142" s="1035" t="s">
        <v>295</v>
      </c>
      <c r="AU142" s="1031" t="s">
        <v>149</v>
      </c>
      <c r="AV142" s="1044">
        <v>9</v>
      </c>
      <c r="AW142" s="1047">
        <v>60000</v>
      </c>
      <c r="AX142" s="969">
        <f t="shared" si="1908"/>
        <v>540000</v>
      </c>
      <c r="AY142" s="1016"/>
      <c r="AZ142" s="898">
        <f>IF(EXACT(VLOOKUP(AS142,OFERTA_0,2,FALSE),AT142),1,0)</f>
        <v>1</v>
      </c>
      <c r="BA142" s="898">
        <f>IF(EXACT(VLOOKUP(AS142,OFERTA_0,3,FALSE),AU142),1,0)</f>
        <v>1</v>
      </c>
      <c r="BB142" s="899">
        <f>IF(EXACT(VLOOKUP(AS142,OFERTA_0,4,FALSE),AV142),1,0)</f>
        <v>1</v>
      </c>
      <c r="BC142" s="899">
        <f t="shared" si="1909"/>
        <v>1</v>
      </c>
      <c r="BD142" s="899">
        <f t="shared" si="1910"/>
        <v>1</v>
      </c>
      <c r="BE142" s="899">
        <f>PRODUCT(AZ142:BD142)</f>
        <v>1</v>
      </c>
      <c r="BF142" s="966">
        <f>ROUND(AX142,0)</f>
        <v>540000</v>
      </c>
      <c r="BG142" s="901">
        <f>AX142-BF142</f>
        <v>0</v>
      </c>
      <c r="BJ142" s="958" t="s">
        <v>869</v>
      </c>
      <c r="BK142" s="1030" t="s">
        <v>295</v>
      </c>
      <c r="BL142" s="1031" t="s">
        <v>149</v>
      </c>
      <c r="BM142" s="1044">
        <v>9</v>
      </c>
      <c r="BN142" s="1045">
        <v>60000</v>
      </c>
      <c r="BO142" s="963">
        <f t="shared" si="1911"/>
        <v>540000</v>
      </c>
      <c r="BP142" s="1016"/>
      <c r="BQ142" s="898">
        <f>IF(EXACT(VLOOKUP(BJ142,OFERTA_0,2,FALSE),BK142),1,0)</f>
        <v>1</v>
      </c>
      <c r="BR142" s="898">
        <f>IF(EXACT(VLOOKUP(BJ142,OFERTA_0,3,FALSE),BL142),1,0)</f>
        <v>1</v>
      </c>
      <c r="BS142" s="899">
        <f>IF(EXACT(VLOOKUP(BJ142,OFERTA_0,4,FALSE),BM142),1,0)</f>
        <v>1</v>
      </c>
      <c r="BT142" s="899">
        <f t="shared" si="1912"/>
        <v>1</v>
      </c>
      <c r="BU142" s="899">
        <f t="shared" si="1913"/>
        <v>1</v>
      </c>
      <c r="BV142" s="899">
        <f>PRODUCT(BQ142:BU142)</f>
        <v>1</v>
      </c>
      <c r="BW142" s="966">
        <f>ROUND(BO142,0)</f>
        <v>540000</v>
      </c>
      <c r="BX142" s="901">
        <f>BO142-BW142</f>
        <v>0</v>
      </c>
      <c r="CA142" s="958" t="s">
        <v>869</v>
      </c>
      <c r="CB142" s="1030" t="s">
        <v>295</v>
      </c>
      <c r="CC142" s="1031" t="s">
        <v>149</v>
      </c>
      <c r="CD142" s="1044">
        <v>9</v>
      </c>
      <c r="CE142" s="1045">
        <v>57010</v>
      </c>
      <c r="CF142" s="963">
        <f t="shared" si="1914"/>
        <v>513090</v>
      </c>
      <c r="CG142" s="1016"/>
      <c r="CH142" s="898">
        <f>IF(EXACT(VLOOKUP(CA142,OFERTA_0,2,FALSE),CB142),1,0)</f>
        <v>1</v>
      </c>
      <c r="CI142" s="898">
        <f>IF(EXACT(VLOOKUP(CA142,OFERTA_0,3,FALSE),CC142),1,0)</f>
        <v>1</v>
      </c>
      <c r="CJ142" s="899">
        <f>IF(EXACT(VLOOKUP(CA142,OFERTA_0,4,FALSE),CD142),1,0)</f>
        <v>1</v>
      </c>
      <c r="CK142" s="899">
        <f t="shared" si="1915"/>
        <v>1</v>
      </c>
      <c r="CL142" s="899">
        <f t="shared" si="1916"/>
        <v>1</v>
      </c>
      <c r="CM142" s="899">
        <f>PRODUCT(CH142:CL142)</f>
        <v>1</v>
      </c>
      <c r="CN142" s="966">
        <f>ROUND(CF142,0)</f>
        <v>513090</v>
      </c>
      <c r="CO142" s="901">
        <f>CF142-CN142</f>
        <v>0</v>
      </c>
      <c r="CR142" s="958" t="s">
        <v>869</v>
      </c>
      <c r="CS142" s="1030" t="s">
        <v>295</v>
      </c>
      <c r="CT142" s="1031" t="s">
        <v>149</v>
      </c>
      <c r="CU142" s="1044">
        <v>9</v>
      </c>
      <c r="CV142" s="1045">
        <v>47000</v>
      </c>
      <c r="CW142" s="963">
        <f t="shared" si="1917"/>
        <v>423000</v>
      </c>
      <c r="CX142" s="1016"/>
      <c r="CY142" s="898">
        <f>IF(EXACT(VLOOKUP(CR142,OFERTA_0,2,FALSE),CS142),1,0)</f>
        <v>1</v>
      </c>
      <c r="CZ142" s="898">
        <f>IF(EXACT(VLOOKUP(CR142,OFERTA_0,3,FALSE),CT142),1,0)</f>
        <v>1</v>
      </c>
      <c r="DA142" s="899">
        <f>IF(EXACT(VLOOKUP(CR142,OFERTA_0,4,FALSE),CU142),1,0)</f>
        <v>1</v>
      </c>
      <c r="DB142" s="899">
        <f t="shared" si="1918"/>
        <v>1</v>
      </c>
      <c r="DC142" s="899">
        <f t="shared" si="1919"/>
        <v>1</v>
      </c>
      <c r="DD142" s="899">
        <f>PRODUCT(CY142:DC142)</f>
        <v>1</v>
      </c>
      <c r="DE142" s="966">
        <f>ROUND(CW142,0)</f>
        <v>423000</v>
      </c>
      <c r="DF142" s="901">
        <f>CW142-DE142</f>
        <v>0</v>
      </c>
      <c r="DI142" s="958" t="s">
        <v>869</v>
      </c>
      <c r="DJ142" s="1030" t="s">
        <v>295</v>
      </c>
      <c r="DK142" s="1031" t="s">
        <v>149</v>
      </c>
      <c r="DL142" s="1044">
        <v>9</v>
      </c>
      <c r="DM142" s="1045">
        <v>40123</v>
      </c>
      <c r="DN142" s="963">
        <f t="shared" si="1920"/>
        <v>361107</v>
      </c>
      <c r="DO142" s="1016"/>
      <c r="DP142" s="898">
        <f>IF(EXACT(VLOOKUP(DI142,OFERTA_0,2,FALSE),DJ142),1,0)</f>
        <v>1</v>
      </c>
      <c r="DQ142" s="898">
        <f>IF(EXACT(VLOOKUP(DI142,OFERTA_0,3,FALSE),DK142),1,0)</f>
        <v>1</v>
      </c>
      <c r="DR142" s="899">
        <f>IF(EXACT(VLOOKUP(DI142,OFERTA_0,4,FALSE),DL142),1,0)</f>
        <v>1</v>
      </c>
      <c r="DS142" s="899">
        <f t="shared" si="1921"/>
        <v>1</v>
      </c>
      <c r="DT142" s="899">
        <f t="shared" si="1922"/>
        <v>1</v>
      </c>
      <c r="DU142" s="899">
        <f>PRODUCT(DP142:DT142)</f>
        <v>1</v>
      </c>
      <c r="DV142" s="966">
        <f>ROUND(DN142,0)</f>
        <v>361107</v>
      </c>
      <c r="DW142" s="901">
        <f>DN142-DV142</f>
        <v>0</v>
      </c>
      <c r="DZ142" s="958" t="s">
        <v>869</v>
      </c>
      <c r="EA142" s="1030" t="s">
        <v>295</v>
      </c>
      <c r="EB142" s="1031" t="s">
        <v>149</v>
      </c>
      <c r="EC142" s="1044">
        <v>9</v>
      </c>
      <c r="ED142" s="1045">
        <v>72400</v>
      </c>
      <c r="EE142" s="963">
        <f t="shared" si="1923"/>
        <v>651600</v>
      </c>
      <c r="EF142" s="1016"/>
      <c r="EG142" s="898">
        <f>IF(EXACT(VLOOKUP(DZ142,OFERTA_0,2,FALSE),EA142),1,0)</f>
        <v>1</v>
      </c>
      <c r="EH142" s="898">
        <f>IF(EXACT(VLOOKUP(DZ142,OFERTA_0,3,FALSE),EB142),1,0)</f>
        <v>1</v>
      </c>
      <c r="EI142" s="899">
        <f>IF(EXACT(VLOOKUP(DZ142,OFERTA_0,4,FALSE),EC142),1,0)</f>
        <v>1</v>
      </c>
      <c r="EJ142" s="899">
        <f t="shared" si="1924"/>
        <v>1</v>
      </c>
      <c r="EK142" s="899">
        <f t="shared" si="1925"/>
        <v>1</v>
      </c>
      <c r="EL142" s="899">
        <f>PRODUCT(EG142:EK142)</f>
        <v>1</v>
      </c>
      <c r="EM142" s="966">
        <f>ROUND(EE142,0)</f>
        <v>651600</v>
      </c>
      <c r="EN142" s="901">
        <f>EE142-EM142</f>
        <v>0</v>
      </c>
      <c r="EQ142" s="958" t="s">
        <v>869</v>
      </c>
      <c r="ER142" s="1030" t="s">
        <v>295</v>
      </c>
      <c r="ES142" s="1031" t="s">
        <v>149</v>
      </c>
      <c r="ET142" s="1044">
        <v>9</v>
      </c>
      <c r="EU142" s="1045">
        <v>57300</v>
      </c>
      <c r="EV142" s="963">
        <f t="shared" si="1926"/>
        <v>515700</v>
      </c>
      <c r="EW142" s="1016"/>
      <c r="EX142" s="898">
        <f>IF(EXACT(VLOOKUP(EQ142,OFERTA_0,2,FALSE),ER142),1,0)</f>
        <v>1</v>
      </c>
      <c r="EY142" s="898">
        <f>IF(EXACT(VLOOKUP(EQ142,OFERTA_0,3,FALSE),ES142),1,0)</f>
        <v>1</v>
      </c>
      <c r="EZ142" s="899">
        <f>IF(EXACT(VLOOKUP(EQ142,OFERTA_0,4,FALSE),ET142),1,0)</f>
        <v>1</v>
      </c>
      <c r="FA142" s="899">
        <f t="shared" si="1927"/>
        <v>1</v>
      </c>
      <c r="FB142" s="899">
        <f t="shared" si="1928"/>
        <v>1</v>
      </c>
      <c r="FC142" s="899">
        <f>PRODUCT(EX142:FB142)</f>
        <v>1</v>
      </c>
      <c r="FD142" s="966">
        <f>ROUND(EV142,0)</f>
        <v>515700</v>
      </c>
      <c r="FE142" s="901">
        <f>EV142-FD142</f>
        <v>0</v>
      </c>
      <c r="FH142" s="958"/>
      <c r="FI142" s="1030"/>
      <c r="FJ142" s="1031"/>
      <c r="FK142" s="1044"/>
      <c r="FL142" s="1045"/>
      <c r="FM142" s="963">
        <f t="shared" si="1929"/>
        <v>0</v>
      </c>
      <c r="FN142" s="1016"/>
      <c r="FO142" s="898" t="e">
        <f>IF(EXACT(VLOOKUP(FH142,OFERTA_0,2,FALSE),FI142),1,0)</f>
        <v>#N/A</v>
      </c>
      <c r="FP142" s="898" t="e">
        <f>IF(EXACT(VLOOKUP(FH142,OFERTA_0,3,FALSE),FJ142),1,0)</f>
        <v>#N/A</v>
      </c>
      <c r="FQ142" s="899" t="e">
        <f>IF(EXACT(VLOOKUP(FH142,OFERTA_0,4,FALSE),FK142),1,0)</f>
        <v>#N/A</v>
      </c>
      <c r="FR142" s="899">
        <f t="shared" si="1930"/>
        <v>0</v>
      </c>
      <c r="FS142" s="899">
        <f t="shared" si="1931"/>
        <v>0</v>
      </c>
      <c r="FT142" s="899" t="e">
        <f>PRODUCT(FO142:FS142)</f>
        <v>#N/A</v>
      </c>
      <c r="FU142" s="966">
        <f>ROUND(FM142,0)</f>
        <v>0</v>
      </c>
      <c r="FV142" s="901">
        <f>FM142-FU142</f>
        <v>0</v>
      </c>
      <c r="FY142" s="958" t="s">
        <v>869</v>
      </c>
      <c r="FZ142" s="1030" t="s">
        <v>295</v>
      </c>
      <c r="GA142" s="1031" t="s">
        <v>149</v>
      </c>
      <c r="GB142" s="1044">
        <v>9</v>
      </c>
      <c r="GC142" s="1046">
        <v>58532</v>
      </c>
      <c r="GD142" s="963">
        <f t="shared" si="1932"/>
        <v>526788</v>
      </c>
      <c r="GE142" s="1016"/>
      <c r="GF142" s="898">
        <f>IF(EXACT(VLOOKUP(FY142,OFERTA_0,2,FALSE),FZ142),1,0)</f>
        <v>1</v>
      </c>
      <c r="GG142" s="898">
        <f>IF(EXACT(VLOOKUP(FY142,OFERTA_0,3,FALSE),GA142),1,0)</f>
        <v>1</v>
      </c>
      <c r="GH142" s="899">
        <f>IF(EXACT(VLOOKUP(FY142,OFERTA_0,4,FALSE),GB142),1,0)</f>
        <v>1</v>
      </c>
      <c r="GI142" s="899">
        <f t="shared" si="1933"/>
        <v>1</v>
      </c>
      <c r="GJ142" s="899">
        <f t="shared" si="1934"/>
        <v>1</v>
      </c>
      <c r="GK142" s="899">
        <f>PRODUCT(GF142:GJ142)</f>
        <v>1</v>
      </c>
      <c r="GL142" s="966">
        <f>ROUND(GD142,0)</f>
        <v>526788</v>
      </c>
      <c r="GM142" s="901">
        <f>GD142-GL142</f>
        <v>0</v>
      </c>
      <c r="GP142" s="958" t="s">
        <v>869</v>
      </c>
      <c r="GQ142" s="1030" t="s">
        <v>295</v>
      </c>
      <c r="GR142" s="1031" t="s">
        <v>149</v>
      </c>
      <c r="GS142" s="1044">
        <v>9</v>
      </c>
      <c r="GT142" s="1045">
        <v>57350</v>
      </c>
      <c r="GU142" s="963">
        <f t="shared" si="1935"/>
        <v>516150</v>
      </c>
      <c r="GV142" s="1016"/>
      <c r="GW142" s="898">
        <f>IF(EXACT(VLOOKUP(GP142,OFERTA_0,2,FALSE),GQ142),1,0)</f>
        <v>1</v>
      </c>
      <c r="GX142" s="898">
        <f>IF(EXACT(VLOOKUP(GP142,OFERTA_0,3,FALSE),GR142),1,0)</f>
        <v>1</v>
      </c>
      <c r="GY142" s="899">
        <f>IF(EXACT(VLOOKUP(GP142,OFERTA_0,4,FALSE),GS142),1,0)</f>
        <v>1</v>
      </c>
      <c r="GZ142" s="899">
        <f t="shared" si="1936"/>
        <v>1</v>
      </c>
      <c r="HA142" s="899">
        <f t="shared" si="1937"/>
        <v>1</v>
      </c>
      <c r="HB142" s="899">
        <f>PRODUCT(GW142:HA142)</f>
        <v>1</v>
      </c>
      <c r="HC142" s="966">
        <f>ROUND(GU142,0)</f>
        <v>516150</v>
      </c>
      <c r="HD142" s="901">
        <f>GU142-HC142</f>
        <v>0</v>
      </c>
      <c r="HG142" s="958" t="s">
        <v>869</v>
      </c>
      <c r="HH142" s="1030" t="s">
        <v>295</v>
      </c>
      <c r="HI142" s="1031" t="s">
        <v>149</v>
      </c>
      <c r="HJ142" s="1044">
        <v>9</v>
      </c>
      <c r="HK142" s="1045">
        <v>62240</v>
      </c>
      <c r="HL142" s="963">
        <f t="shared" si="1938"/>
        <v>560160</v>
      </c>
      <c r="HM142" s="1016"/>
      <c r="HN142" s="898">
        <f>IF(EXACT(VLOOKUP(HG142,OFERTA_0,2,FALSE),HH142),1,0)</f>
        <v>1</v>
      </c>
      <c r="HO142" s="898">
        <f>IF(EXACT(VLOOKUP(HG142,OFERTA_0,3,FALSE),HI142),1,0)</f>
        <v>1</v>
      </c>
      <c r="HP142" s="899">
        <f>IF(EXACT(VLOOKUP(HG142,OFERTA_0,4,FALSE),HJ142),1,0)</f>
        <v>1</v>
      </c>
      <c r="HQ142" s="899">
        <f t="shared" si="1939"/>
        <v>1</v>
      </c>
      <c r="HR142" s="899">
        <f t="shared" si="1940"/>
        <v>1</v>
      </c>
      <c r="HS142" s="899">
        <f>PRODUCT(HN142:HR142)</f>
        <v>1</v>
      </c>
      <c r="HT142" s="966">
        <f>ROUND(HL142,0)</f>
        <v>560160</v>
      </c>
      <c r="HU142" s="901">
        <f>HL142-HT142</f>
        <v>0</v>
      </c>
      <c r="HX142" s="958" t="s">
        <v>869</v>
      </c>
      <c r="HY142" s="1030" t="s">
        <v>295</v>
      </c>
      <c r="HZ142" s="1031" t="s">
        <v>149</v>
      </c>
      <c r="IA142" s="1044">
        <v>9</v>
      </c>
      <c r="IB142" s="1048">
        <v>67000</v>
      </c>
      <c r="IC142" s="972">
        <f t="shared" si="1941"/>
        <v>603000</v>
      </c>
      <c r="ID142" s="1016"/>
      <c r="IE142" s="898">
        <f>IF(EXACT(VLOOKUP(HX142,OFERTA_0,2,FALSE),HY142),1,0)</f>
        <v>1</v>
      </c>
      <c r="IF142" s="898">
        <f>IF(EXACT(VLOOKUP(HX142,OFERTA_0,3,FALSE),HZ142),1,0)</f>
        <v>1</v>
      </c>
      <c r="IG142" s="899">
        <f>IF(EXACT(VLOOKUP(HX142,OFERTA_0,4,FALSE),IA142),1,0)</f>
        <v>1</v>
      </c>
      <c r="IH142" s="899">
        <f t="shared" si="1942"/>
        <v>1</v>
      </c>
      <c r="II142" s="899">
        <f t="shared" si="1943"/>
        <v>1</v>
      </c>
      <c r="IJ142" s="899">
        <f>PRODUCT(IE142:II142)</f>
        <v>1</v>
      </c>
      <c r="IK142" s="966">
        <f>ROUND(IC142,0)</f>
        <v>603000</v>
      </c>
      <c r="IL142" s="901">
        <f>IC142-IK142</f>
        <v>0</v>
      </c>
      <c r="IO142" s="958" t="s">
        <v>869</v>
      </c>
      <c r="IP142" s="1030" t="s">
        <v>295</v>
      </c>
      <c r="IQ142" s="1031" t="s">
        <v>149</v>
      </c>
      <c r="IR142" s="1044">
        <v>9</v>
      </c>
      <c r="IS142" s="1045">
        <v>68764</v>
      </c>
      <c r="IT142" s="963">
        <f t="shared" si="1944"/>
        <v>618876</v>
      </c>
      <c r="IU142" s="1016"/>
      <c r="IV142" s="898">
        <f>IF(EXACT(VLOOKUP(IO142,OFERTA_0,2,FALSE),IP142),1,0)</f>
        <v>1</v>
      </c>
      <c r="IW142" s="898">
        <f>IF(EXACT(VLOOKUP(IO142,OFERTA_0,3,FALSE),IQ142),1,0)</f>
        <v>1</v>
      </c>
      <c r="IX142" s="899">
        <f>IF(EXACT(VLOOKUP(IO142,OFERTA_0,4,FALSE),IR142),1,0)</f>
        <v>1</v>
      </c>
      <c r="IY142" s="899">
        <f t="shared" si="1945"/>
        <v>1</v>
      </c>
      <c r="IZ142" s="899">
        <f t="shared" si="1946"/>
        <v>1</v>
      </c>
      <c r="JA142" s="899">
        <f>PRODUCT(IV142:IZ142)</f>
        <v>1</v>
      </c>
      <c r="JB142" s="966">
        <f>ROUND(IT142,0)</f>
        <v>618876</v>
      </c>
      <c r="JC142" s="901">
        <f>IT142-JB142</f>
        <v>0</v>
      </c>
      <c r="JF142" s="958" t="s">
        <v>869</v>
      </c>
      <c r="JG142" s="1030" t="s">
        <v>295</v>
      </c>
      <c r="JH142" s="1031" t="s">
        <v>149</v>
      </c>
      <c r="JI142" s="1044">
        <v>9</v>
      </c>
      <c r="JJ142" s="1045">
        <v>58000</v>
      </c>
      <c r="JK142" s="963">
        <f t="shared" si="1947"/>
        <v>522000</v>
      </c>
      <c r="JL142" s="1016"/>
      <c r="JM142" s="898">
        <f>IF(EXACT(VLOOKUP(JF142,OFERTA_0,2,FALSE),JG142),1,0)</f>
        <v>1</v>
      </c>
      <c r="JN142" s="898">
        <f>IF(EXACT(VLOOKUP(JF142,OFERTA_0,3,FALSE),JH142),1,0)</f>
        <v>1</v>
      </c>
      <c r="JO142" s="899">
        <f>IF(EXACT(VLOOKUP(JF142,OFERTA_0,4,FALSE),JI142),1,0)</f>
        <v>1</v>
      </c>
      <c r="JP142" s="899">
        <f t="shared" si="1948"/>
        <v>1</v>
      </c>
      <c r="JQ142" s="899">
        <f t="shared" si="1949"/>
        <v>1</v>
      </c>
      <c r="JR142" s="899">
        <f>PRODUCT(JM142:JQ142)</f>
        <v>1</v>
      </c>
      <c r="JS142" s="966">
        <f>ROUND(JK142,0)</f>
        <v>522000</v>
      </c>
      <c r="JT142" s="901">
        <f>JK142-JS142</f>
        <v>0</v>
      </c>
      <c r="JW142" s="958" t="s">
        <v>869</v>
      </c>
      <c r="JX142" s="1030" t="s">
        <v>295</v>
      </c>
      <c r="JY142" s="1031" t="s">
        <v>149</v>
      </c>
      <c r="JZ142" s="1044">
        <v>9</v>
      </c>
      <c r="KA142" s="1045">
        <v>89416.012050000005</v>
      </c>
      <c r="KB142" s="963">
        <f t="shared" si="1950"/>
        <v>804744</v>
      </c>
      <c r="KC142" s="1016"/>
      <c r="KD142" s="898">
        <f>IF(EXACT(VLOOKUP(JW142,OFERTA_0,2,FALSE),JX142),1,0)</f>
        <v>1</v>
      </c>
      <c r="KE142" s="898">
        <f>IF(EXACT(VLOOKUP(JW142,OFERTA_0,3,FALSE),JY142),1,0)</f>
        <v>1</v>
      </c>
      <c r="KF142" s="899">
        <f>IF(EXACT(VLOOKUP(JW142,OFERTA_0,4,FALSE),JZ142),1,0)</f>
        <v>1</v>
      </c>
      <c r="KG142" s="899">
        <f t="shared" si="1951"/>
        <v>1</v>
      </c>
      <c r="KH142" s="899">
        <f t="shared" si="1952"/>
        <v>1</v>
      </c>
      <c r="KI142" s="899">
        <f>PRODUCT(KD142:KH142)</f>
        <v>1</v>
      </c>
      <c r="KJ142" s="966">
        <f>ROUND(KB142,0)</f>
        <v>804744</v>
      </c>
      <c r="KK142" s="901">
        <f>KB142-KJ142</f>
        <v>0</v>
      </c>
      <c r="KN142" s="958" t="s">
        <v>869</v>
      </c>
      <c r="KO142" s="1030" t="s">
        <v>295</v>
      </c>
      <c r="KP142" s="1031" t="s">
        <v>149</v>
      </c>
      <c r="KQ142" s="1044">
        <v>9</v>
      </c>
      <c r="KR142" s="1045">
        <v>89500</v>
      </c>
      <c r="KS142" s="963">
        <f t="shared" si="1953"/>
        <v>805500</v>
      </c>
      <c r="KT142" s="1016"/>
      <c r="KU142" s="898">
        <f>IF(EXACT(VLOOKUP(KN142,OFERTA_0,2,FALSE),KO142),1,0)</f>
        <v>1</v>
      </c>
      <c r="KV142" s="898">
        <f>IF(EXACT(VLOOKUP(KN142,OFERTA_0,3,FALSE),KP142),1,0)</f>
        <v>1</v>
      </c>
      <c r="KW142" s="899">
        <f>IF(EXACT(VLOOKUP(KN142,OFERTA_0,4,FALSE),KQ142),1,0)</f>
        <v>1</v>
      </c>
      <c r="KX142" s="899">
        <f t="shared" si="1954"/>
        <v>1</v>
      </c>
      <c r="KY142" s="899">
        <f t="shared" si="1955"/>
        <v>1</v>
      </c>
      <c r="KZ142" s="899">
        <f>PRODUCT(KU142:KY142)</f>
        <v>1</v>
      </c>
      <c r="LA142" s="966">
        <f>ROUND(KS142,0)</f>
        <v>805500</v>
      </c>
      <c r="LB142" s="901">
        <f>KS142-LA142</f>
        <v>0</v>
      </c>
      <c r="LE142" s="958" t="s">
        <v>869</v>
      </c>
      <c r="LF142" s="1030" t="s">
        <v>295</v>
      </c>
      <c r="LG142" s="1031" t="s">
        <v>149</v>
      </c>
      <c r="LH142" s="1044">
        <v>9</v>
      </c>
      <c r="LI142" s="1049">
        <v>79760</v>
      </c>
      <c r="LJ142" s="974">
        <f t="shared" si="1956"/>
        <v>717840</v>
      </c>
      <c r="LK142" s="1016"/>
      <c r="LL142" s="898">
        <f>IF(EXACT(VLOOKUP(LE142,OFERTA_0,2,FALSE),LF142),1,0)</f>
        <v>1</v>
      </c>
      <c r="LM142" s="898">
        <f>IF(EXACT(VLOOKUP(LE142,OFERTA_0,3,FALSE),LG142),1,0)</f>
        <v>1</v>
      </c>
      <c r="LN142" s="899">
        <f>IF(EXACT(VLOOKUP(LE142,OFERTA_0,4,FALSE),LH142),1,0)</f>
        <v>1</v>
      </c>
      <c r="LO142" s="899">
        <f t="shared" si="1957"/>
        <v>1</v>
      </c>
      <c r="LP142" s="899">
        <f t="shared" si="1958"/>
        <v>1</v>
      </c>
      <c r="LQ142" s="899">
        <f>PRODUCT(LL142:LP142)</f>
        <v>1</v>
      </c>
      <c r="LR142" s="966">
        <f>ROUND(LJ142,0)</f>
        <v>717840</v>
      </c>
      <c r="LS142" s="901">
        <f>LJ142-LR142</f>
        <v>0</v>
      </c>
      <c r="LV142" s="958" t="s">
        <v>869</v>
      </c>
      <c r="LW142" s="1030" t="s">
        <v>295</v>
      </c>
      <c r="LX142" s="1031" t="s">
        <v>149</v>
      </c>
      <c r="LY142" s="1044">
        <v>9</v>
      </c>
      <c r="LZ142" s="1045">
        <v>42250</v>
      </c>
      <c r="MA142" s="963">
        <f t="shared" si="1959"/>
        <v>380250</v>
      </c>
      <c r="MB142" s="1016"/>
      <c r="MC142" s="898">
        <f>IF(EXACT(VLOOKUP(LV142,OFERTA_0,2,FALSE),LW142),1,0)</f>
        <v>1</v>
      </c>
      <c r="MD142" s="898">
        <f>IF(EXACT(VLOOKUP(LV142,OFERTA_0,3,FALSE),LX142),1,0)</f>
        <v>1</v>
      </c>
      <c r="ME142" s="899">
        <f>IF(EXACT(VLOOKUP(LV142,OFERTA_0,4,FALSE),LY142),1,0)</f>
        <v>1</v>
      </c>
      <c r="MF142" s="899">
        <f t="shared" si="1960"/>
        <v>1</v>
      </c>
      <c r="MG142" s="899">
        <f t="shared" si="1961"/>
        <v>1</v>
      </c>
      <c r="MH142" s="899">
        <f>PRODUCT(MC142:MG142)</f>
        <v>1</v>
      </c>
      <c r="MI142" s="966">
        <f>ROUND(MA142,0)</f>
        <v>380250</v>
      </c>
      <c r="MJ142" s="901">
        <f>MA142-MI142</f>
        <v>0</v>
      </c>
      <c r="MM142" s="958" t="s">
        <v>869</v>
      </c>
      <c r="MN142" s="1030" t="s">
        <v>295</v>
      </c>
      <c r="MO142" s="1031" t="s">
        <v>149</v>
      </c>
      <c r="MP142" s="1044">
        <v>9</v>
      </c>
      <c r="MQ142" s="1045">
        <v>72000</v>
      </c>
      <c r="MR142" s="963">
        <f t="shared" si="1962"/>
        <v>648000</v>
      </c>
      <c r="MS142" s="1016"/>
      <c r="MT142" s="898">
        <f>IF(EXACT(VLOOKUP(MM142,OFERTA_0,2,FALSE),MN142),1,0)</f>
        <v>1</v>
      </c>
      <c r="MU142" s="898">
        <f>IF(EXACT(VLOOKUP(MM142,OFERTA_0,3,FALSE),MO142),1,0)</f>
        <v>1</v>
      </c>
      <c r="MV142" s="899">
        <f>IF(EXACT(VLOOKUP(MM142,OFERTA_0,4,FALSE),MP142),1,0)</f>
        <v>1</v>
      </c>
      <c r="MW142" s="899">
        <f t="shared" si="1963"/>
        <v>1</v>
      </c>
      <c r="MX142" s="899">
        <f t="shared" si="1964"/>
        <v>1</v>
      </c>
      <c r="MY142" s="899">
        <f>PRODUCT(MT142:MX142)</f>
        <v>1</v>
      </c>
      <c r="MZ142" s="966">
        <f>ROUND(MR142,0)</f>
        <v>648000</v>
      </c>
      <c r="NA142" s="901">
        <f>MR142-MZ142</f>
        <v>0</v>
      </c>
      <c r="ND142" s="975" t="s">
        <v>869</v>
      </c>
      <c r="NE142" s="976" t="s">
        <v>295</v>
      </c>
      <c r="NF142" s="977" t="s">
        <v>149</v>
      </c>
      <c r="NG142" s="978">
        <v>9</v>
      </c>
      <c r="NH142" s="979">
        <v>324421.02</v>
      </c>
      <c r="NI142" s="980">
        <v>2919789</v>
      </c>
      <c r="NJ142" s="1016"/>
      <c r="NK142" s="898">
        <f>IF(EXACT(VLOOKUP(ND142,OFERTA_0,2,FALSE),NE142),1,0)</f>
        <v>1</v>
      </c>
      <c r="NL142" s="898">
        <f>IF(EXACT(VLOOKUP(ND142,OFERTA_0,3,FALSE),NF142),1,0)</f>
        <v>1</v>
      </c>
      <c r="NM142" s="899">
        <f>IF(EXACT(VLOOKUP(ND142,OFERTA_0,4,FALSE),NG142),1,0)</f>
        <v>1</v>
      </c>
      <c r="NN142" s="899">
        <f t="shared" si="1965"/>
        <v>1</v>
      </c>
      <c r="NO142" s="899">
        <f t="shared" si="1966"/>
        <v>1</v>
      </c>
      <c r="NP142" s="899">
        <f>PRODUCT(NK142:NO142)</f>
        <v>1</v>
      </c>
      <c r="NQ142" s="966">
        <f>ROUND(NI142,0)</f>
        <v>2919789</v>
      </c>
      <c r="NR142" s="901">
        <f>NI142-NQ142</f>
        <v>0</v>
      </c>
      <c r="NU142" s="981" t="s">
        <v>869</v>
      </c>
      <c r="NV142" s="982" t="s">
        <v>295</v>
      </c>
      <c r="NW142" s="983" t="s">
        <v>149</v>
      </c>
      <c r="NX142" s="984">
        <v>9</v>
      </c>
      <c r="NY142" s="1050">
        <v>327698</v>
      </c>
      <c r="NZ142" s="986">
        <f t="shared" si="1967"/>
        <v>2949282</v>
      </c>
      <c r="OA142" s="1016"/>
      <c r="OB142" s="898">
        <f>IF(EXACT(VLOOKUP(NU142,OFERTA_0,2,FALSE),NV142),1,0)</f>
        <v>1</v>
      </c>
      <c r="OC142" s="898">
        <f>IF(EXACT(VLOOKUP(NU142,OFERTA_0,3,FALSE),NW142),1,0)</f>
        <v>1</v>
      </c>
      <c r="OD142" s="899">
        <f>IF(EXACT(VLOOKUP(NU142,OFERTA_0,4,FALSE),NX142),1,0)</f>
        <v>1</v>
      </c>
      <c r="OE142" s="899">
        <f t="shared" si="1968"/>
        <v>1</v>
      </c>
      <c r="OF142" s="899">
        <f t="shared" si="1969"/>
        <v>1</v>
      </c>
      <c r="OG142" s="899">
        <f>PRODUCT(OB142:OF142)</f>
        <v>1</v>
      </c>
      <c r="OH142" s="966">
        <f>ROUND(NZ142,0)</f>
        <v>2949282</v>
      </c>
      <c r="OI142" s="901">
        <f>NZ142-OH142</f>
        <v>0</v>
      </c>
      <c r="OL142" s="958" t="s">
        <v>869</v>
      </c>
      <c r="OM142" s="1030" t="s">
        <v>295</v>
      </c>
      <c r="ON142" s="1031" t="s">
        <v>149</v>
      </c>
      <c r="OO142" s="1044">
        <v>9</v>
      </c>
      <c r="OP142" s="1045">
        <v>39535</v>
      </c>
      <c r="OQ142" s="963">
        <f t="shared" si="1970"/>
        <v>355815</v>
      </c>
      <c r="OR142" s="1016"/>
      <c r="OS142" s="898">
        <f>IF(EXACT(VLOOKUP(OL142,OFERTA_0,2,FALSE),OM142),1,0)</f>
        <v>1</v>
      </c>
      <c r="OT142" s="898">
        <f>IF(EXACT(VLOOKUP(OL142,OFERTA_0,3,FALSE),ON142),1,0)</f>
        <v>1</v>
      </c>
      <c r="OU142" s="899">
        <f>IF(EXACT(VLOOKUP(OL142,OFERTA_0,4,FALSE),OO142),1,0)</f>
        <v>1</v>
      </c>
      <c r="OV142" s="899">
        <f t="shared" si="1971"/>
        <v>1</v>
      </c>
      <c r="OW142" s="899">
        <f t="shared" si="1972"/>
        <v>1</v>
      </c>
      <c r="OX142" s="899">
        <f>PRODUCT(OS142:OW142)</f>
        <v>1</v>
      </c>
      <c r="OY142" s="966">
        <f>ROUND(OQ142,0)</f>
        <v>355815</v>
      </c>
      <c r="OZ142" s="901">
        <f>OQ142-OY142</f>
        <v>0</v>
      </c>
      <c r="PC142" s="958" t="s">
        <v>869</v>
      </c>
      <c r="PD142" s="1030" t="s">
        <v>295</v>
      </c>
      <c r="PE142" s="1031" t="s">
        <v>149</v>
      </c>
      <c r="PF142" s="1044">
        <v>9</v>
      </c>
      <c r="PG142" s="1059">
        <v>54925</v>
      </c>
      <c r="PH142" s="988">
        <v>494325</v>
      </c>
      <c r="PI142" s="1024"/>
      <c r="PJ142" s="898">
        <f>IF(EXACT(VLOOKUP(PC142,OFERTA_0,2,FALSE),PD142),1,0)</f>
        <v>1</v>
      </c>
      <c r="PK142" s="898">
        <f>IF(EXACT(VLOOKUP(PC142,OFERTA_0,3,FALSE),PE142),1,0)</f>
        <v>1</v>
      </c>
      <c r="PL142" s="899">
        <f>IF(EXACT(VLOOKUP(PC142,OFERTA_0,4,FALSE),PF142),1,0)</f>
        <v>1</v>
      </c>
      <c r="PM142" s="899">
        <f t="shared" si="1973"/>
        <v>1</v>
      </c>
      <c r="PN142" s="899">
        <f t="shared" si="1974"/>
        <v>1</v>
      </c>
      <c r="PO142" s="899">
        <f>PRODUCT(PJ142:PN142)</f>
        <v>1</v>
      </c>
      <c r="PP142" s="966">
        <f>ROUND(PH142,0)</f>
        <v>494325</v>
      </c>
      <c r="PQ142" s="901">
        <f>PH142-PP142</f>
        <v>0</v>
      </c>
      <c r="PT142" s="958" t="s">
        <v>869</v>
      </c>
      <c r="PU142" s="1030" t="s">
        <v>295</v>
      </c>
      <c r="PV142" s="1031" t="s">
        <v>149</v>
      </c>
      <c r="PW142" s="1044">
        <v>9</v>
      </c>
      <c r="PX142" s="1045">
        <v>57289</v>
      </c>
      <c r="PY142" s="963">
        <f t="shared" si="1975"/>
        <v>515601</v>
      </c>
      <c r="PZ142" s="1016"/>
      <c r="QA142" s="898">
        <f>IF(EXACT(VLOOKUP(PT142,OFERTA_0,2,FALSE),PU142),1,0)</f>
        <v>1</v>
      </c>
      <c r="QB142" s="898">
        <f>IF(EXACT(VLOOKUP(PT142,OFERTA_0,3,FALSE),PV142),1,0)</f>
        <v>1</v>
      </c>
      <c r="QC142" s="899">
        <f>IF(EXACT(VLOOKUP(PT142,OFERTA_0,4,FALSE),PW142),1,0)</f>
        <v>1</v>
      </c>
      <c r="QD142" s="899">
        <f t="shared" si="1976"/>
        <v>1</v>
      </c>
      <c r="QE142" s="899">
        <f t="shared" si="1977"/>
        <v>1</v>
      </c>
      <c r="QF142" s="899">
        <f>PRODUCT(QA142:QE142)</f>
        <v>1</v>
      </c>
      <c r="QG142" s="966">
        <f>ROUND(PY142,0)</f>
        <v>515601</v>
      </c>
      <c r="QH142" s="901">
        <f>PY142-QG142</f>
        <v>0</v>
      </c>
      <c r="QK142" s="958" t="s">
        <v>869</v>
      </c>
      <c r="QL142" s="1030" t="s">
        <v>295</v>
      </c>
      <c r="QM142" s="1031" t="s">
        <v>149</v>
      </c>
      <c r="QN142" s="1044">
        <v>9</v>
      </c>
      <c r="QO142" s="1049">
        <v>80158.799999999988</v>
      </c>
      <c r="QP142" s="974">
        <f t="shared" si="1978"/>
        <v>721429</v>
      </c>
      <c r="QQ142" s="1016"/>
      <c r="QR142" s="898">
        <f>IF(EXACT(VLOOKUP(QK142,OFERTA_0,2,FALSE),QL142),1,0)</f>
        <v>1</v>
      </c>
      <c r="QS142" s="898">
        <f>IF(EXACT(VLOOKUP(QK142,OFERTA_0,3,FALSE),QM142),1,0)</f>
        <v>1</v>
      </c>
      <c r="QT142" s="899">
        <f>IF(EXACT(VLOOKUP(QK142,OFERTA_0,4,FALSE),QN142),1,0)</f>
        <v>1</v>
      </c>
      <c r="QU142" s="899">
        <f t="shared" si="1979"/>
        <v>1</v>
      </c>
      <c r="QV142" s="899">
        <f t="shared" si="1980"/>
        <v>1</v>
      </c>
      <c r="QW142" s="899">
        <f>PRODUCT(QR142:QV142)</f>
        <v>1</v>
      </c>
      <c r="QX142" s="966">
        <f>ROUND(QP142,0)</f>
        <v>721429</v>
      </c>
      <c r="QY142" s="901">
        <f>QP142-QX142</f>
        <v>0</v>
      </c>
      <c r="RB142" s="405"/>
      <c r="RC142" s="406"/>
      <c r="RD142" s="407"/>
      <c r="RE142" s="408"/>
      <c r="RF142" s="409"/>
      <c r="RG142" s="410"/>
      <c r="RH142" s="410"/>
      <c r="RI142" s="898"/>
      <c r="RJ142" s="898"/>
      <c r="RK142" s="934"/>
      <c r="RL142" s="934"/>
      <c r="RM142" s="934"/>
      <c r="RN142" s="934"/>
      <c r="RO142" s="935"/>
      <c r="RP142" s="936"/>
      <c r="RS142" s="405"/>
      <c r="RT142" s="406"/>
      <c r="RU142" s="407"/>
      <c r="RV142" s="408"/>
      <c r="RW142" s="409"/>
      <c r="RX142" s="410"/>
      <c r="RY142" s="410"/>
      <c r="RZ142" s="898"/>
      <c r="SA142" s="898"/>
      <c r="SB142" s="934"/>
      <c r="SC142" s="934"/>
      <c r="SD142" s="934"/>
      <c r="SE142" s="934"/>
      <c r="SF142" s="935"/>
      <c r="SG142" s="936"/>
      <c r="SJ142" s="405"/>
      <c r="SK142" s="406"/>
      <c r="SL142" s="407"/>
      <c r="SM142" s="408"/>
      <c r="SN142" s="409"/>
      <c r="SO142" s="410"/>
      <c r="SP142" s="410"/>
      <c r="SQ142" s="898"/>
      <c r="SR142" s="898"/>
      <c r="SS142" s="934"/>
      <c r="ST142" s="934"/>
      <c r="SU142" s="934"/>
      <c r="SV142" s="934"/>
      <c r="SW142" s="935"/>
      <c r="SX142" s="936"/>
    </row>
    <row r="143" spans="2:518" ht="18.75" thickTop="1" thickBot="1">
      <c r="B143" s="937" t="s">
        <v>870</v>
      </c>
      <c r="C143" s="938" t="s">
        <v>503</v>
      </c>
      <c r="D143" s="939"/>
      <c r="E143" s="940"/>
      <c r="F143" s="941"/>
      <c r="G143" s="942"/>
      <c r="H143" s="1016"/>
      <c r="K143" s="937" t="s">
        <v>870</v>
      </c>
      <c r="L143" s="938" t="s">
        <v>503</v>
      </c>
      <c r="M143" s="939"/>
      <c r="N143" s="940"/>
      <c r="O143" s="941"/>
      <c r="P143" s="942"/>
      <c r="Q143" s="1016"/>
      <c r="R143" s="898"/>
      <c r="S143" s="898"/>
      <c r="T143" s="934"/>
      <c r="U143" s="934"/>
      <c r="V143" s="934"/>
      <c r="W143" s="934"/>
      <c r="X143" s="935"/>
      <c r="Y143" s="936"/>
      <c r="Z143" s="872"/>
      <c r="AA143" s="872"/>
      <c r="AB143" s="937" t="s">
        <v>870</v>
      </c>
      <c r="AC143" s="938" t="s">
        <v>503</v>
      </c>
      <c r="AD143" s="939"/>
      <c r="AE143" s="940"/>
      <c r="AF143" s="941"/>
      <c r="AG143" s="942"/>
      <c r="AH143" s="1016"/>
      <c r="AI143" s="898"/>
      <c r="AJ143" s="898"/>
      <c r="AK143" s="934"/>
      <c r="AL143" s="934"/>
      <c r="AM143" s="934"/>
      <c r="AN143" s="934"/>
      <c r="AO143" s="935"/>
      <c r="AP143" s="936"/>
      <c r="AQ143" s="872"/>
      <c r="AR143" s="872"/>
      <c r="AS143" s="937" t="s">
        <v>870</v>
      </c>
      <c r="AT143" s="1006" t="s">
        <v>503</v>
      </c>
      <c r="AU143" s="939"/>
      <c r="AV143" s="940"/>
      <c r="AW143" s="944"/>
      <c r="AX143" s="945"/>
      <c r="AY143" s="1016"/>
      <c r="AZ143" s="898"/>
      <c r="BA143" s="898"/>
      <c r="BB143" s="934"/>
      <c r="BC143" s="934"/>
      <c r="BD143" s="934"/>
      <c r="BE143" s="934"/>
      <c r="BF143" s="935"/>
      <c r="BG143" s="936"/>
      <c r="BJ143" s="937" t="s">
        <v>870</v>
      </c>
      <c r="BK143" s="938" t="s">
        <v>503</v>
      </c>
      <c r="BL143" s="939"/>
      <c r="BM143" s="940"/>
      <c r="BN143" s="941"/>
      <c r="BO143" s="942"/>
      <c r="BP143" s="1016"/>
      <c r="BQ143" s="898"/>
      <c r="BR143" s="898"/>
      <c r="BS143" s="934"/>
      <c r="BT143" s="934"/>
      <c r="BU143" s="934"/>
      <c r="BV143" s="934"/>
      <c r="BW143" s="935"/>
      <c r="BX143" s="936"/>
      <c r="CA143" s="937" t="s">
        <v>870</v>
      </c>
      <c r="CB143" s="938" t="s">
        <v>503</v>
      </c>
      <c r="CC143" s="939"/>
      <c r="CD143" s="940"/>
      <c r="CE143" s="941"/>
      <c r="CF143" s="942"/>
      <c r="CG143" s="1016"/>
      <c r="CH143" s="898"/>
      <c r="CI143" s="898"/>
      <c r="CJ143" s="934"/>
      <c r="CK143" s="934"/>
      <c r="CL143" s="934"/>
      <c r="CM143" s="934"/>
      <c r="CN143" s="935"/>
      <c r="CO143" s="936"/>
      <c r="CR143" s="937" t="s">
        <v>870</v>
      </c>
      <c r="CS143" s="938" t="s">
        <v>503</v>
      </c>
      <c r="CT143" s="939"/>
      <c r="CU143" s="940"/>
      <c r="CV143" s="941"/>
      <c r="CW143" s="942"/>
      <c r="CX143" s="1016"/>
      <c r="CY143" s="898"/>
      <c r="CZ143" s="898"/>
      <c r="DA143" s="934"/>
      <c r="DB143" s="934"/>
      <c r="DC143" s="934"/>
      <c r="DD143" s="934"/>
      <c r="DE143" s="935"/>
      <c r="DF143" s="936"/>
      <c r="DI143" s="937" t="s">
        <v>870</v>
      </c>
      <c r="DJ143" s="938" t="s">
        <v>503</v>
      </c>
      <c r="DK143" s="939"/>
      <c r="DL143" s="940"/>
      <c r="DM143" s="941"/>
      <c r="DN143" s="942"/>
      <c r="DO143" s="1016"/>
      <c r="DP143" s="898"/>
      <c r="DQ143" s="898"/>
      <c r="DR143" s="934"/>
      <c r="DS143" s="934"/>
      <c r="DT143" s="934"/>
      <c r="DU143" s="934"/>
      <c r="DV143" s="935"/>
      <c r="DW143" s="936"/>
      <c r="DZ143" s="937" t="s">
        <v>870</v>
      </c>
      <c r="EA143" s="938" t="s">
        <v>503</v>
      </c>
      <c r="EB143" s="939"/>
      <c r="EC143" s="940"/>
      <c r="ED143" s="941"/>
      <c r="EE143" s="942"/>
      <c r="EF143" s="1016"/>
      <c r="EG143" s="898"/>
      <c r="EH143" s="898"/>
      <c r="EI143" s="934"/>
      <c r="EJ143" s="934"/>
      <c r="EK143" s="934"/>
      <c r="EL143" s="934"/>
      <c r="EM143" s="935"/>
      <c r="EN143" s="936"/>
      <c r="EQ143" s="937" t="s">
        <v>870</v>
      </c>
      <c r="ER143" s="938" t="s">
        <v>503</v>
      </c>
      <c r="ES143" s="939"/>
      <c r="ET143" s="940"/>
      <c r="EU143" s="941"/>
      <c r="EV143" s="942"/>
      <c r="EW143" s="1016"/>
      <c r="EX143" s="898"/>
      <c r="EY143" s="898"/>
      <c r="EZ143" s="934"/>
      <c r="FA143" s="934"/>
      <c r="FB143" s="934"/>
      <c r="FC143" s="934"/>
      <c r="FD143" s="935"/>
      <c r="FE143" s="936"/>
      <c r="FH143" s="937"/>
      <c r="FI143" s="938"/>
      <c r="FJ143" s="939"/>
      <c r="FK143" s="940"/>
      <c r="FL143" s="941"/>
      <c r="FM143" s="942"/>
      <c r="FN143" s="1016"/>
      <c r="FO143" s="898"/>
      <c r="FP143" s="898"/>
      <c r="FQ143" s="934"/>
      <c r="FR143" s="934"/>
      <c r="FS143" s="934"/>
      <c r="FT143" s="934"/>
      <c r="FU143" s="935"/>
      <c r="FV143" s="936"/>
      <c r="FY143" s="937" t="s">
        <v>870</v>
      </c>
      <c r="FZ143" s="938" t="s">
        <v>503</v>
      </c>
      <c r="GA143" s="939"/>
      <c r="GB143" s="940"/>
      <c r="GC143" s="941"/>
      <c r="GD143" s="942"/>
      <c r="GE143" s="1016"/>
      <c r="GF143" s="898"/>
      <c r="GG143" s="898"/>
      <c r="GH143" s="934"/>
      <c r="GI143" s="934"/>
      <c r="GJ143" s="934"/>
      <c r="GK143" s="934"/>
      <c r="GL143" s="935"/>
      <c r="GM143" s="936"/>
      <c r="GP143" s="937" t="s">
        <v>870</v>
      </c>
      <c r="GQ143" s="938" t="s">
        <v>503</v>
      </c>
      <c r="GR143" s="939"/>
      <c r="GS143" s="940"/>
      <c r="GT143" s="941"/>
      <c r="GU143" s="942"/>
      <c r="GV143" s="1016"/>
      <c r="GW143" s="898"/>
      <c r="GX143" s="898"/>
      <c r="GY143" s="934"/>
      <c r="GZ143" s="934"/>
      <c r="HA143" s="934"/>
      <c r="HB143" s="934"/>
      <c r="HC143" s="935"/>
      <c r="HD143" s="936"/>
      <c r="HG143" s="937" t="s">
        <v>870</v>
      </c>
      <c r="HH143" s="938" t="s">
        <v>503</v>
      </c>
      <c r="HI143" s="939"/>
      <c r="HJ143" s="940"/>
      <c r="HK143" s="941"/>
      <c r="HL143" s="942"/>
      <c r="HM143" s="1016"/>
      <c r="HN143" s="898"/>
      <c r="HO143" s="898"/>
      <c r="HP143" s="934"/>
      <c r="HQ143" s="934"/>
      <c r="HR143" s="934"/>
      <c r="HS143" s="934"/>
      <c r="HT143" s="935"/>
      <c r="HU143" s="936"/>
      <c r="HX143" s="937" t="s">
        <v>870</v>
      </c>
      <c r="HY143" s="938" t="s">
        <v>503</v>
      </c>
      <c r="HZ143" s="939"/>
      <c r="IA143" s="940"/>
      <c r="IB143" s="941"/>
      <c r="IC143" s="942"/>
      <c r="ID143" s="1016"/>
      <c r="IE143" s="898"/>
      <c r="IF143" s="898"/>
      <c r="IG143" s="934"/>
      <c r="IH143" s="934"/>
      <c r="II143" s="934"/>
      <c r="IJ143" s="934"/>
      <c r="IK143" s="935"/>
      <c r="IL143" s="936"/>
      <c r="IO143" s="937" t="s">
        <v>870</v>
      </c>
      <c r="IP143" s="938" t="s">
        <v>503</v>
      </c>
      <c r="IQ143" s="939"/>
      <c r="IR143" s="940"/>
      <c r="IS143" s="941"/>
      <c r="IT143" s="942"/>
      <c r="IU143" s="1016"/>
      <c r="IV143" s="898"/>
      <c r="IW143" s="898"/>
      <c r="IX143" s="934"/>
      <c r="IY143" s="934"/>
      <c r="IZ143" s="934"/>
      <c r="JA143" s="934"/>
      <c r="JB143" s="935"/>
      <c r="JC143" s="936"/>
      <c r="JF143" s="937" t="s">
        <v>870</v>
      </c>
      <c r="JG143" s="938" t="s">
        <v>503</v>
      </c>
      <c r="JH143" s="939"/>
      <c r="JI143" s="940"/>
      <c r="JJ143" s="941"/>
      <c r="JK143" s="942"/>
      <c r="JL143" s="1016"/>
      <c r="JM143" s="898"/>
      <c r="JN143" s="898"/>
      <c r="JO143" s="934"/>
      <c r="JP143" s="934"/>
      <c r="JQ143" s="934"/>
      <c r="JR143" s="934"/>
      <c r="JS143" s="935"/>
      <c r="JT143" s="936"/>
      <c r="JW143" s="937" t="s">
        <v>870</v>
      </c>
      <c r="JX143" s="938" t="s">
        <v>503</v>
      </c>
      <c r="JY143" s="939"/>
      <c r="JZ143" s="940"/>
      <c r="KA143" s="941"/>
      <c r="KB143" s="942"/>
      <c r="KC143" s="1016"/>
      <c r="KD143" s="898"/>
      <c r="KE143" s="898"/>
      <c r="KF143" s="934"/>
      <c r="KG143" s="934"/>
      <c r="KH143" s="934"/>
      <c r="KI143" s="934"/>
      <c r="KJ143" s="935"/>
      <c r="KK143" s="936"/>
      <c r="KN143" s="937" t="s">
        <v>870</v>
      </c>
      <c r="KO143" s="938" t="s">
        <v>503</v>
      </c>
      <c r="KP143" s="939"/>
      <c r="KQ143" s="940"/>
      <c r="KR143" s="941"/>
      <c r="KS143" s="942"/>
      <c r="KT143" s="1016"/>
      <c r="KU143" s="898"/>
      <c r="KV143" s="898"/>
      <c r="KW143" s="934"/>
      <c r="KX143" s="934"/>
      <c r="KY143" s="934"/>
      <c r="KZ143" s="934"/>
      <c r="LA143" s="935"/>
      <c r="LB143" s="936"/>
      <c r="LE143" s="937" t="s">
        <v>870</v>
      </c>
      <c r="LF143" s="938" t="s">
        <v>503</v>
      </c>
      <c r="LG143" s="939"/>
      <c r="LH143" s="940"/>
      <c r="LI143" s="1007">
        <v>0</v>
      </c>
      <c r="LJ143" s="1008"/>
      <c r="LK143" s="1016"/>
      <c r="LL143" s="898"/>
      <c r="LM143" s="898"/>
      <c r="LN143" s="934"/>
      <c r="LO143" s="934"/>
      <c r="LP143" s="934"/>
      <c r="LQ143" s="934"/>
      <c r="LR143" s="935"/>
      <c r="LS143" s="936"/>
      <c r="LV143" s="937" t="s">
        <v>870</v>
      </c>
      <c r="LW143" s="938" t="s">
        <v>503</v>
      </c>
      <c r="LX143" s="939"/>
      <c r="LY143" s="940"/>
      <c r="LZ143" s="941"/>
      <c r="MA143" s="942"/>
      <c r="MB143" s="1016"/>
      <c r="MC143" s="898"/>
      <c r="MD143" s="898"/>
      <c r="ME143" s="934"/>
      <c r="MF143" s="934"/>
      <c r="MG143" s="934"/>
      <c r="MH143" s="934"/>
      <c r="MI143" s="935"/>
      <c r="MJ143" s="936"/>
      <c r="MM143" s="937" t="s">
        <v>870</v>
      </c>
      <c r="MN143" s="938" t="s">
        <v>503</v>
      </c>
      <c r="MO143" s="939"/>
      <c r="MP143" s="940"/>
      <c r="MQ143" s="941"/>
      <c r="MR143" s="942"/>
      <c r="MS143" s="1016"/>
      <c r="MT143" s="898"/>
      <c r="MU143" s="898"/>
      <c r="MV143" s="934"/>
      <c r="MW143" s="934"/>
      <c r="MX143" s="934"/>
      <c r="MY143" s="934"/>
      <c r="MZ143" s="935"/>
      <c r="NA143" s="936"/>
      <c r="ND143" s="946" t="s">
        <v>870</v>
      </c>
      <c r="NE143" s="1009" t="s">
        <v>503</v>
      </c>
      <c r="NF143" s="948"/>
      <c r="NG143" s="949"/>
      <c r="NH143" s="998"/>
      <c r="NI143" s="950"/>
      <c r="NJ143" s="1016"/>
      <c r="NK143" s="898"/>
      <c r="NL143" s="898"/>
      <c r="NM143" s="934"/>
      <c r="NN143" s="934"/>
      <c r="NO143" s="934"/>
      <c r="NP143" s="934"/>
      <c r="NQ143" s="935"/>
      <c r="NR143" s="936"/>
      <c r="NU143" s="951" t="s">
        <v>870</v>
      </c>
      <c r="NV143" s="1010" t="s">
        <v>503</v>
      </c>
      <c r="NW143" s="953"/>
      <c r="NX143" s="954"/>
      <c r="NY143" s="1011"/>
      <c r="NZ143" s="955"/>
      <c r="OA143" s="1016"/>
      <c r="OB143" s="898"/>
      <c r="OC143" s="898"/>
      <c r="OD143" s="934"/>
      <c r="OE143" s="934"/>
      <c r="OF143" s="934"/>
      <c r="OG143" s="934"/>
      <c r="OH143" s="935"/>
      <c r="OI143" s="936"/>
      <c r="OL143" s="937" t="s">
        <v>870</v>
      </c>
      <c r="OM143" s="938" t="s">
        <v>503</v>
      </c>
      <c r="ON143" s="939"/>
      <c r="OO143" s="940"/>
      <c r="OP143" s="941"/>
      <c r="OQ143" s="942"/>
      <c r="OR143" s="1016"/>
      <c r="OS143" s="898"/>
      <c r="OT143" s="898"/>
      <c r="OU143" s="934"/>
      <c r="OV143" s="934"/>
      <c r="OW143" s="934"/>
      <c r="OX143" s="934"/>
      <c r="OY143" s="935"/>
      <c r="OZ143" s="936"/>
      <c r="PC143" s="937" t="s">
        <v>870</v>
      </c>
      <c r="PD143" s="938" t="s">
        <v>503</v>
      </c>
      <c r="PE143" s="939"/>
      <c r="PF143" s="940"/>
      <c r="PG143" s="956"/>
      <c r="PH143" s="957"/>
      <c r="PI143" s="1024"/>
      <c r="PJ143" s="898"/>
      <c r="PK143" s="898"/>
      <c r="PL143" s="934"/>
      <c r="PM143" s="934"/>
      <c r="PN143" s="934"/>
      <c r="PO143" s="934"/>
      <c r="PP143" s="935"/>
      <c r="PQ143" s="936"/>
      <c r="PT143" s="937" t="s">
        <v>870</v>
      </c>
      <c r="PU143" s="938" t="s">
        <v>503</v>
      </c>
      <c r="PV143" s="939"/>
      <c r="PW143" s="940"/>
      <c r="PX143" s="941"/>
      <c r="PY143" s="942"/>
      <c r="PZ143" s="1016"/>
      <c r="QA143" s="898"/>
      <c r="QB143" s="898"/>
      <c r="QC143" s="934"/>
      <c r="QD143" s="934"/>
      <c r="QE143" s="934"/>
      <c r="QF143" s="934"/>
      <c r="QG143" s="935"/>
      <c r="QH143" s="936"/>
      <c r="QK143" s="937" t="s">
        <v>870</v>
      </c>
      <c r="QL143" s="938" t="s">
        <v>503</v>
      </c>
      <c r="QM143" s="939"/>
      <c r="QN143" s="940"/>
      <c r="QO143" s="1007">
        <v>0</v>
      </c>
      <c r="QP143" s="1008"/>
      <c r="QQ143" s="1016"/>
      <c r="QR143" s="898"/>
      <c r="QS143" s="898"/>
      <c r="QT143" s="934"/>
      <c r="QU143" s="934"/>
      <c r="QV143" s="934"/>
      <c r="QW143" s="934"/>
      <c r="QX143" s="935"/>
      <c r="QY143" s="936"/>
      <c r="RB143" s="405"/>
      <c r="RC143" s="406"/>
      <c r="RD143" s="407"/>
      <c r="RE143" s="408"/>
      <c r="RF143" s="409"/>
      <c r="RG143" s="410"/>
      <c r="RH143" s="410"/>
      <c r="RI143" s="898"/>
      <c r="RJ143" s="898"/>
      <c r="RK143" s="934"/>
      <c r="RL143" s="934"/>
      <c r="RM143" s="934"/>
      <c r="RN143" s="934"/>
      <c r="RO143" s="935"/>
      <c r="RP143" s="936"/>
      <c r="RS143" s="405"/>
      <c r="RT143" s="406"/>
      <c r="RU143" s="407"/>
      <c r="RV143" s="408"/>
      <c r="RW143" s="409"/>
      <c r="RX143" s="410"/>
      <c r="RY143" s="410"/>
      <c r="RZ143" s="898"/>
      <c r="SA143" s="898"/>
      <c r="SB143" s="934"/>
      <c r="SC143" s="934"/>
      <c r="SD143" s="934"/>
      <c r="SE143" s="934"/>
      <c r="SF143" s="935"/>
      <c r="SG143" s="936"/>
      <c r="SJ143" s="405"/>
      <c r="SK143" s="406"/>
      <c r="SL143" s="407"/>
      <c r="SM143" s="408"/>
      <c r="SN143" s="409"/>
      <c r="SO143" s="410"/>
      <c r="SP143" s="410"/>
      <c r="SQ143" s="898"/>
      <c r="SR143" s="898"/>
      <c r="SS143" s="934"/>
      <c r="ST143" s="934"/>
      <c r="SU143" s="934"/>
      <c r="SV143" s="934"/>
      <c r="SW143" s="935"/>
      <c r="SX143" s="936"/>
    </row>
    <row r="144" spans="2:518" ht="31.5" thickTop="1" thickBot="1">
      <c r="B144" s="958" t="s">
        <v>871</v>
      </c>
      <c r="C144" s="1030" t="s">
        <v>504</v>
      </c>
      <c r="D144" s="1031" t="s">
        <v>147</v>
      </c>
      <c r="E144" s="1044">
        <v>4</v>
      </c>
      <c r="F144" s="1045"/>
      <c r="G144" s="963">
        <f>ROUND(E144*F144,0)</f>
        <v>0</v>
      </c>
      <c r="H144" s="1016"/>
      <c r="K144" s="958" t="s">
        <v>871</v>
      </c>
      <c r="L144" s="1030" t="s">
        <v>504</v>
      </c>
      <c r="M144" s="1031" t="s">
        <v>147</v>
      </c>
      <c r="N144" s="1044">
        <v>4</v>
      </c>
      <c r="O144" s="1046">
        <v>380467</v>
      </c>
      <c r="P144" s="963">
        <f t="shared" ref="P144:P145" si="1981">ROUND(N144*O144,0)</f>
        <v>1521868</v>
      </c>
      <c r="Q144" s="1016"/>
      <c r="R144" s="898">
        <f>IF(EXACT(VLOOKUP(K144,OFERTA_0,2,FALSE),L144),1,0)</f>
        <v>1</v>
      </c>
      <c r="S144" s="898">
        <f>IF(EXACT(VLOOKUP(K144,OFERTA_0,3,FALSE),M144),1,0)</f>
        <v>1</v>
      </c>
      <c r="T144" s="899">
        <f>IF(EXACT(VLOOKUP(K144,OFERTA_0,4,FALSE),N144),1,0)</f>
        <v>1</v>
      </c>
      <c r="U144" s="899">
        <f>IF(O144=0,0,1)</f>
        <v>1</v>
      </c>
      <c r="V144" s="899">
        <f>IF(P144=0,0,1)</f>
        <v>1</v>
      </c>
      <c r="W144" s="899">
        <f>PRODUCT(R144:V144)</f>
        <v>1</v>
      </c>
      <c r="X144" s="966">
        <f>ROUND(P144,0)</f>
        <v>1521868</v>
      </c>
      <c r="Y144" s="901">
        <f>P144-X144</f>
        <v>0</v>
      </c>
      <c r="Z144" s="872"/>
      <c r="AA144" s="872"/>
      <c r="AB144" s="958" t="s">
        <v>871</v>
      </c>
      <c r="AC144" s="1030" t="s">
        <v>504</v>
      </c>
      <c r="AD144" s="1031" t="s">
        <v>147</v>
      </c>
      <c r="AE144" s="1044">
        <v>4</v>
      </c>
      <c r="AF144" s="1045">
        <v>330000</v>
      </c>
      <c r="AG144" s="963">
        <f t="shared" ref="AG144:AG145" si="1982">ROUND(AE144*AF144,0)</f>
        <v>1320000</v>
      </c>
      <c r="AH144" s="1016"/>
      <c r="AI144" s="898">
        <f>IF(EXACT(VLOOKUP(AB144,OFERTA_0,2,FALSE),AC144),1,0)</f>
        <v>1</v>
      </c>
      <c r="AJ144" s="898">
        <f>IF(EXACT(VLOOKUP(AB144,OFERTA_0,3,FALSE),AD144),1,0)</f>
        <v>1</v>
      </c>
      <c r="AK144" s="899">
        <f>IF(EXACT(VLOOKUP(AB144,OFERTA_0,4,FALSE),AE144),1,0)</f>
        <v>1</v>
      </c>
      <c r="AL144" s="899">
        <f>IF(AF144=0,0,1)</f>
        <v>1</v>
      </c>
      <c r="AM144" s="899">
        <f>IF(AG144=0,0,1)</f>
        <v>1</v>
      </c>
      <c r="AN144" s="899">
        <f>PRODUCT(AI144:AM144)</f>
        <v>1</v>
      </c>
      <c r="AO144" s="966">
        <f>ROUND(AG144,0)</f>
        <v>1320000</v>
      </c>
      <c r="AP144" s="901">
        <f>AG144-AO144</f>
        <v>0</v>
      </c>
      <c r="AQ144" s="872"/>
      <c r="AR144" s="872"/>
      <c r="AS144" s="958" t="s">
        <v>871</v>
      </c>
      <c r="AT144" s="1035" t="s">
        <v>504</v>
      </c>
      <c r="AU144" s="1031" t="s">
        <v>147</v>
      </c>
      <c r="AV144" s="1044">
        <v>4</v>
      </c>
      <c r="AW144" s="1047">
        <v>160000</v>
      </c>
      <c r="AX144" s="969">
        <f t="shared" ref="AX144:AX145" si="1983">ROUND(AV144*AW144,0)</f>
        <v>640000</v>
      </c>
      <c r="AY144" s="1016"/>
      <c r="AZ144" s="898">
        <f>IF(EXACT(VLOOKUP(AS144,OFERTA_0,2,FALSE),AT144),1,0)</f>
        <v>1</v>
      </c>
      <c r="BA144" s="898">
        <f>IF(EXACT(VLOOKUP(AS144,OFERTA_0,3,FALSE),AU144),1,0)</f>
        <v>1</v>
      </c>
      <c r="BB144" s="899">
        <f>IF(EXACT(VLOOKUP(AS144,OFERTA_0,4,FALSE),AV144),1,0)</f>
        <v>1</v>
      </c>
      <c r="BC144" s="899">
        <f>IF(AW144=0,0,1)</f>
        <v>1</v>
      </c>
      <c r="BD144" s="899">
        <f>IF(AX144=0,0,1)</f>
        <v>1</v>
      </c>
      <c r="BE144" s="899">
        <f>PRODUCT(AZ144:BD144)</f>
        <v>1</v>
      </c>
      <c r="BF144" s="966">
        <f>ROUND(AX144,0)</f>
        <v>640000</v>
      </c>
      <c r="BG144" s="901">
        <f>AX144-BF144</f>
        <v>0</v>
      </c>
      <c r="BJ144" s="958" t="s">
        <v>871</v>
      </c>
      <c r="BK144" s="1030" t="s">
        <v>504</v>
      </c>
      <c r="BL144" s="1031" t="s">
        <v>147</v>
      </c>
      <c r="BM144" s="1044">
        <v>4</v>
      </c>
      <c r="BN144" s="1045">
        <v>60332</v>
      </c>
      <c r="BO144" s="963">
        <f t="shared" ref="BO144:BO145" si="1984">ROUND(BM144*BN144,0)</f>
        <v>241328</v>
      </c>
      <c r="BP144" s="1016"/>
      <c r="BQ144" s="898">
        <f>IF(EXACT(VLOOKUP(BJ144,OFERTA_0,2,FALSE),BK144),1,0)</f>
        <v>1</v>
      </c>
      <c r="BR144" s="898">
        <f>IF(EXACT(VLOOKUP(BJ144,OFERTA_0,3,FALSE),BL144),1,0)</f>
        <v>1</v>
      </c>
      <c r="BS144" s="899">
        <f>IF(EXACT(VLOOKUP(BJ144,OFERTA_0,4,FALSE),BM144),1,0)</f>
        <v>1</v>
      </c>
      <c r="BT144" s="899">
        <f>IF(BN144=0,0,1)</f>
        <v>1</v>
      </c>
      <c r="BU144" s="899">
        <f>IF(BO144=0,0,1)</f>
        <v>1</v>
      </c>
      <c r="BV144" s="899">
        <f>PRODUCT(BQ144:BU144)</f>
        <v>1</v>
      </c>
      <c r="BW144" s="966">
        <f>ROUND(BO144,0)</f>
        <v>241328</v>
      </c>
      <c r="BX144" s="901">
        <f>BO144-BW144</f>
        <v>0</v>
      </c>
      <c r="CA144" s="958" t="s">
        <v>871</v>
      </c>
      <c r="CB144" s="1030" t="s">
        <v>504</v>
      </c>
      <c r="CC144" s="1031" t="s">
        <v>147</v>
      </c>
      <c r="CD144" s="1044">
        <v>4</v>
      </c>
      <c r="CE144" s="1045">
        <v>370574</v>
      </c>
      <c r="CF144" s="963">
        <f t="shared" ref="CF144:CF145" si="1985">ROUND(CD144*CE144,0)</f>
        <v>1482296</v>
      </c>
      <c r="CG144" s="1016"/>
      <c r="CH144" s="898">
        <f>IF(EXACT(VLOOKUP(CA144,OFERTA_0,2,FALSE),CB144),1,0)</f>
        <v>1</v>
      </c>
      <c r="CI144" s="898">
        <f>IF(EXACT(VLOOKUP(CA144,OFERTA_0,3,FALSE),CC144),1,0)</f>
        <v>1</v>
      </c>
      <c r="CJ144" s="899">
        <f>IF(EXACT(VLOOKUP(CA144,OFERTA_0,4,FALSE),CD144),1,0)</f>
        <v>1</v>
      </c>
      <c r="CK144" s="899">
        <f>IF(CE144=0,0,1)</f>
        <v>1</v>
      </c>
      <c r="CL144" s="899">
        <f>IF(CF144=0,0,1)</f>
        <v>1</v>
      </c>
      <c r="CM144" s="899">
        <f>PRODUCT(CH144:CL144)</f>
        <v>1</v>
      </c>
      <c r="CN144" s="966">
        <f>ROUND(CF144,0)</f>
        <v>1482296</v>
      </c>
      <c r="CO144" s="901">
        <f>CF144-CN144</f>
        <v>0</v>
      </c>
      <c r="CR144" s="958" t="s">
        <v>871</v>
      </c>
      <c r="CS144" s="1030" t="s">
        <v>504</v>
      </c>
      <c r="CT144" s="1031" t="s">
        <v>147</v>
      </c>
      <c r="CU144" s="1044">
        <v>4</v>
      </c>
      <c r="CV144" s="1045">
        <v>110000</v>
      </c>
      <c r="CW144" s="963">
        <f t="shared" ref="CW144:CW145" si="1986">ROUND(CU144*CV144,0)</f>
        <v>440000</v>
      </c>
      <c r="CX144" s="1016"/>
      <c r="CY144" s="898">
        <f>IF(EXACT(VLOOKUP(CR144,OFERTA_0,2,FALSE),CS144),1,0)</f>
        <v>1</v>
      </c>
      <c r="CZ144" s="898">
        <f>IF(EXACT(VLOOKUP(CR144,OFERTA_0,3,FALSE),CT144),1,0)</f>
        <v>1</v>
      </c>
      <c r="DA144" s="899">
        <f>IF(EXACT(VLOOKUP(CR144,OFERTA_0,4,FALSE),CU144),1,0)</f>
        <v>1</v>
      </c>
      <c r="DB144" s="899">
        <f>IF(CV144=0,0,1)</f>
        <v>1</v>
      </c>
      <c r="DC144" s="899">
        <f>IF(CW144=0,0,1)</f>
        <v>1</v>
      </c>
      <c r="DD144" s="899">
        <f>PRODUCT(CY144:DC144)</f>
        <v>1</v>
      </c>
      <c r="DE144" s="966">
        <f>ROUND(CW144,0)</f>
        <v>440000</v>
      </c>
      <c r="DF144" s="901">
        <f>CW144-DE144</f>
        <v>0</v>
      </c>
      <c r="DI144" s="958" t="s">
        <v>871</v>
      </c>
      <c r="DJ144" s="1030" t="s">
        <v>504</v>
      </c>
      <c r="DK144" s="1031" t="s">
        <v>147</v>
      </c>
      <c r="DL144" s="1044">
        <v>4</v>
      </c>
      <c r="DM144" s="1045">
        <v>106994</v>
      </c>
      <c r="DN144" s="963">
        <f t="shared" ref="DN144:DN145" si="1987">ROUND(DL144*DM144,0)</f>
        <v>427976</v>
      </c>
      <c r="DO144" s="1016"/>
      <c r="DP144" s="898">
        <f>IF(EXACT(VLOOKUP(DI144,OFERTA_0,2,FALSE),DJ144),1,0)</f>
        <v>1</v>
      </c>
      <c r="DQ144" s="898">
        <f>IF(EXACT(VLOOKUP(DI144,OFERTA_0,3,FALSE),DK144),1,0)</f>
        <v>1</v>
      </c>
      <c r="DR144" s="899">
        <f>IF(EXACT(VLOOKUP(DI144,OFERTA_0,4,FALSE),DL144),1,0)</f>
        <v>1</v>
      </c>
      <c r="DS144" s="899">
        <f>IF(DM144=0,0,1)</f>
        <v>1</v>
      </c>
      <c r="DT144" s="899">
        <f>IF(DN144=0,0,1)</f>
        <v>1</v>
      </c>
      <c r="DU144" s="899">
        <f>PRODUCT(DP144:DT144)</f>
        <v>1</v>
      </c>
      <c r="DV144" s="966">
        <f>ROUND(DN144,0)</f>
        <v>427976</v>
      </c>
      <c r="DW144" s="901">
        <f>DN144-DV144</f>
        <v>0</v>
      </c>
      <c r="DZ144" s="958" t="s">
        <v>871</v>
      </c>
      <c r="EA144" s="1030" t="s">
        <v>504</v>
      </c>
      <c r="EB144" s="1031" t="s">
        <v>147</v>
      </c>
      <c r="EC144" s="1044">
        <v>4</v>
      </c>
      <c r="ED144" s="1045">
        <v>68750</v>
      </c>
      <c r="EE144" s="963">
        <f t="shared" ref="EE144:EE145" si="1988">ROUND(EC144*ED144,0)</f>
        <v>275000</v>
      </c>
      <c r="EF144" s="1016"/>
      <c r="EG144" s="898">
        <f>IF(EXACT(VLOOKUP(DZ144,OFERTA_0,2,FALSE),EA144),1,0)</f>
        <v>1</v>
      </c>
      <c r="EH144" s="898">
        <f>IF(EXACT(VLOOKUP(DZ144,OFERTA_0,3,FALSE),EB144),1,0)</f>
        <v>1</v>
      </c>
      <c r="EI144" s="899">
        <f>IF(EXACT(VLOOKUP(DZ144,OFERTA_0,4,FALSE),EC144),1,0)</f>
        <v>1</v>
      </c>
      <c r="EJ144" s="899">
        <f>IF(ED144=0,0,1)</f>
        <v>1</v>
      </c>
      <c r="EK144" s="899">
        <f>IF(EE144=0,0,1)</f>
        <v>1</v>
      </c>
      <c r="EL144" s="899">
        <f>PRODUCT(EG144:EK144)</f>
        <v>1</v>
      </c>
      <c r="EM144" s="966">
        <f>ROUND(EE144,0)</f>
        <v>275000</v>
      </c>
      <c r="EN144" s="901">
        <f>EE144-EM144</f>
        <v>0</v>
      </c>
      <c r="EQ144" s="958" t="s">
        <v>871</v>
      </c>
      <c r="ER144" s="1030" t="s">
        <v>504</v>
      </c>
      <c r="ES144" s="1031" t="s">
        <v>147</v>
      </c>
      <c r="ET144" s="1044">
        <v>4</v>
      </c>
      <c r="EU144" s="1045">
        <v>372800</v>
      </c>
      <c r="EV144" s="963">
        <f t="shared" ref="EV144:EV145" si="1989">ROUND(ET144*EU144,0)</f>
        <v>1491200</v>
      </c>
      <c r="EW144" s="1016"/>
      <c r="EX144" s="898">
        <f>IF(EXACT(VLOOKUP(EQ144,OFERTA_0,2,FALSE),ER144),1,0)</f>
        <v>1</v>
      </c>
      <c r="EY144" s="898">
        <f>IF(EXACT(VLOOKUP(EQ144,OFERTA_0,3,FALSE),ES144),1,0)</f>
        <v>1</v>
      </c>
      <c r="EZ144" s="899">
        <f>IF(EXACT(VLOOKUP(EQ144,OFERTA_0,4,FALSE),ET144),1,0)</f>
        <v>1</v>
      </c>
      <c r="FA144" s="899">
        <f>IF(EU144=0,0,1)</f>
        <v>1</v>
      </c>
      <c r="FB144" s="899">
        <f>IF(EV144=0,0,1)</f>
        <v>1</v>
      </c>
      <c r="FC144" s="899">
        <f>PRODUCT(EX144:FB144)</f>
        <v>1</v>
      </c>
      <c r="FD144" s="966">
        <f>ROUND(EV144,0)</f>
        <v>1491200</v>
      </c>
      <c r="FE144" s="901">
        <f>EV144-FD144</f>
        <v>0</v>
      </c>
      <c r="FH144" s="958"/>
      <c r="FI144" s="1030"/>
      <c r="FJ144" s="1031"/>
      <c r="FK144" s="1044"/>
      <c r="FL144" s="1045"/>
      <c r="FM144" s="963">
        <f t="shared" ref="FM144:FM145" si="1990">ROUND(FK144*FL144,0)</f>
        <v>0</v>
      </c>
      <c r="FN144" s="1016"/>
      <c r="FO144" s="898" t="e">
        <f>IF(EXACT(VLOOKUP(FH144,OFERTA_0,2,FALSE),FI144),1,0)</f>
        <v>#N/A</v>
      </c>
      <c r="FP144" s="898" t="e">
        <f>IF(EXACT(VLOOKUP(FH144,OFERTA_0,3,FALSE),FJ144),1,0)</f>
        <v>#N/A</v>
      </c>
      <c r="FQ144" s="899" t="e">
        <f>IF(EXACT(VLOOKUP(FH144,OFERTA_0,4,FALSE),FK144),1,0)</f>
        <v>#N/A</v>
      </c>
      <c r="FR144" s="899">
        <f>IF(FL144=0,0,1)</f>
        <v>0</v>
      </c>
      <c r="FS144" s="899">
        <f>IF(FM144=0,0,1)</f>
        <v>0</v>
      </c>
      <c r="FT144" s="899" t="e">
        <f>PRODUCT(FO144:FS144)</f>
        <v>#N/A</v>
      </c>
      <c r="FU144" s="966">
        <f>ROUND(FM144,0)</f>
        <v>0</v>
      </c>
      <c r="FV144" s="901">
        <f>FM144-FU144</f>
        <v>0</v>
      </c>
      <c r="FY144" s="958" t="s">
        <v>871</v>
      </c>
      <c r="FZ144" s="1030" t="s">
        <v>504</v>
      </c>
      <c r="GA144" s="1031" t="s">
        <v>147</v>
      </c>
      <c r="GB144" s="1044">
        <v>4</v>
      </c>
      <c r="GC144" s="1046">
        <v>380467</v>
      </c>
      <c r="GD144" s="963">
        <f t="shared" ref="GD144:GD145" si="1991">ROUND(GB144*GC144,0)</f>
        <v>1521868</v>
      </c>
      <c r="GE144" s="1016"/>
      <c r="GF144" s="898">
        <f>IF(EXACT(VLOOKUP(FY144,OFERTA_0,2,FALSE),FZ144),1,0)</f>
        <v>1</v>
      </c>
      <c r="GG144" s="898">
        <f>IF(EXACT(VLOOKUP(FY144,OFERTA_0,3,FALSE),GA144),1,0)</f>
        <v>1</v>
      </c>
      <c r="GH144" s="899">
        <f>IF(EXACT(VLOOKUP(FY144,OFERTA_0,4,FALSE),GB144),1,0)</f>
        <v>1</v>
      </c>
      <c r="GI144" s="899">
        <f>IF(GC144=0,0,1)</f>
        <v>1</v>
      </c>
      <c r="GJ144" s="899">
        <f>IF(GD144=0,0,1)</f>
        <v>1</v>
      </c>
      <c r="GK144" s="899">
        <f>PRODUCT(GF144:GJ144)</f>
        <v>1</v>
      </c>
      <c r="GL144" s="966">
        <f>ROUND(GD144,0)</f>
        <v>1521868</v>
      </c>
      <c r="GM144" s="901">
        <f>GD144-GL144</f>
        <v>0</v>
      </c>
      <c r="GP144" s="958" t="s">
        <v>871</v>
      </c>
      <c r="GQ144" s="1030" t="s">
        <v>504</v>
      </c>
      <c r="GR144" s="1031" t="s">
        <v>147</v>
      </c>
      <c r="GS144" s="1044">
        <v>4</v>
      </c>
      <c r="GT144" s="1045">
        <v>372850</v>
      </c>
      <c r="GU144" s="963">
        <f t="shared" ref="GU144:GU145" si="1992">ROUND(GS144*GT144,0)</f>
        <v>1491400</v>
      </c>
      <c r="GV144" s="1016"/>
      <c r="GW144" s="898">
        <f>IF(EXACT(VLOOKUP(GP144,OFERTA_0,2,FALSE),GQ144),1,0)</f>
        <v>1</v>
      </c>
      <c r="GX144" s="898">
        <f>IF(EXACT(VLOOKUP(GP144,OFERTA_0,3,FALSE),GR144),1,0)</f>
        <v>1</v>
      </c>
      <c r="GY144" s="899">
        <f>IF(EXACT(VLOOKUP(GP144,OFERTA_0,4,FALSE),GS144),1,0)</f>
        <v>1</v>
      </c>
      <c r="GZ144" s="899">
        <f>IF(GT144=0,0,1)</f>
        <v>1</v>
      </c>
      <c r="HA144" s="899">
        <f>IF(GU144=0,0,1)</f>
        <v>1</v>
      </c>
      <c r="HB144" s="899">
        <f>PRODUCT(GW144:HA144)</f>
        <v>1</v>
      </c>
      <c r="HC144" s="966">
        <f>ROUND(GU144,0)</f>
        <v>1491400</v>
      </c>
      <c r="HD144" s="901">
        <f>GU144-HC144</f>
        <v>0</v>
      </c>
      <c r="HG144" s="958" t="s">
        <v>871</v>
      </c>
      <c r="HH144" s="1030" t="s">
        <v>504</v>
      </c>
      <c r="HI144" s="1031" t="s">
        <v>147</v>
      </c>
      <c r="HJ144" s="1044">
        <v>4</v>
      </c>
      <c r="HK144" s="1045">
        <v>103085</v>
      </c>
      <c r="HL144" s="963">
        <f t="shared" ref="HL144:HL145" si="1993">ROUND(HJ144*HK144,0)</f>
        <v>412340</v>
      </c>
      <c r="HM144" s="1016"/>
      <c r="HN144" s="898">
        <f>IF(EXACT(VLOOKUP(HG144,OFERTA_0,2,FALSE),HH144),1,0)</f>
        <v>1</v>
      </c>
      <c r="HO144" s="898">
        <f>IF(EXACT(VLOOKUP(HG144,OFERTA_0,3,FALSE),HI144),1,0)</f>
        <v>1</v>
      </c>
      <c r="HP144" s="899">
        <f>IF(EXACT(VLOOKUP(HG144,OFERTA_0,4,FALSE),HJ144),1,0)</f>
        <v>1</v>
      </c>
      <c r="HQ144" s="899">
        <f>IF(HK144=0,0,1)</f>
        <v>1</v>
      </c>
      <c r="HR144" s="899">
        <f>IF(HL144=0,0,1)</f>
        <v>1</v>
      </c>
      <c r="HS144" s="899">
        <f>PRODUCT(HN144:HR144)</f>
        <v>1</v>
      </c>
      <c r="HT144" s="966">
        <f>ROUND(HL144,0)</f>
        <v>412340</v>
      </c>
      <c r="HU144" s="901">
        <f>HL144-HT144</f>
        <v>0</v>
      </c>
      <c r="HX144" s="958" t="s">
        <v>871</v>
      </c>
      <c r="HY144" s="1030" t="s">
        <v>504</v>
      </c>
      <c r="HZ144" s="1031" t="s">
        <v>147</v>
      </c>
      <c r="IA144" s="1044">
        <v>4</v>
      </c>
      <c r="IB144" s="1048">
        <v>273700</v>
      </c>
      <c r="IC144" s="972">
        <f t="shared" ref="IC144:IC145" si="1994">ROUND(IA144*IB144,0)</f>
        <v>1094800</v>
      </c>
      <c r="ID144" s="1016"/>
      <c r="IE144" s="898">
        <f>IF(EXACT(VLOOKUP(HX144,OFERTA_0,2,FALSE),HY144),1,0)</f>
        <v>1</v>
      </c>
      <c r="IF144" s="898">
        <f>IF(EXACT(VLOOKUP(HX144,OFERTA_0,3,FALSE),HZ144),1,0)</f>
        <v>1</v>
      </c>
      <c r="IG144" s="899">
        <f>IF(EXACT(VLOOKUP(HX144,OFERTA_0,4,FALSE),IA144),1,0)</f>
        <v>1</v>
      </c>
      <c r="IH144" s="899">
        <f>IF(IB144=0,0,1)</f>
        <v>1</v>
      </c>
      <c r="II144" s="899">
        <f>IF(IC144=0,0,1)</f>
        <v>1</v>
      </c>
      <c r="IJ144" s="899">
        <f>PRODUCT(IE144:II144)</f>
        <v>1</v>
      </c>
      <c r="IK144" s="966">
        <f>ROUND(IC144,0)</f>
        <v>1094800</v>
      </c>
      <c r="IL144" s="901">
        <f>IC144-IK144</f>
        <v>0</v>
      </c>
      <c r="IO144" s="958" t="s">
        <v>871</v>
      </c>
      <c r="IP144" s="1030" t="s">
        <v>504</v>
      </c>
      <c r="IQ144" s="1031" t="s">
        <v>147</v>
      </c>
      <c r="IR144" s="1044">
        <v>4</v>
      </c>
      <c r="IS144" s="1045">
        <v>276023</v>
      </c>
      <c r="IT144" s="963">
        <f t="shared" ref="IT144:IT145" si="1995">ROUND(IR144*IS144,0)</f>
        <v>1104092</v>
      </c>
      <c r="IU144" s="1016"/>
      <c r="IV144" s="898">
        <f>IF(EXACT(VLOOKUP(IO144,OFERTA_0,2,FALSE),IP144),1,0)</f>
        <v>1</v>
      </c>
      <c r="IW144" s="898">
        <f>IF(EXACT(VLOOKUP(IO144,OFERTA_0,3,FALSE),IQ144),1,0)</f>
        <v>1</v>
      </c>
      <c r="IX144" s="899">
        <f>IF(EXACT(VLOOKUP(IO144,OFERTA_0,4,FALSE),IR144),1,0)</f>
        <v>1</v>
      </c>
      <c r="IY144" s="899">
        <f>IF(IS144=0,0,1)</f>
        <v>1</v>
      </c>
      <c r="IZ144" s="899">
        <f>IF(IT144=0,0,1)</f>
        <v>1</v>
      </c>
      <c r="JA144" s="899">
        <f>PRODUCT(IV144:IZ144)</f>
        <v>1</v>
      </c>
      <c r="JB144" s="966">
        <f>ROUND(IT144,0)</f>
        <v>1104092</v>
      </c>
      <c r="JC144" s="901">
        <f>IT144-JB144</f>
        <v>0</v>
      </c>
      <c r="JF144" s="958" t="s">
        <v>871</v>
      </c>
      <c r="JG144" s="1030" t="s">
        <v>504</v>
      </c>
      <c r="JH144" s="1031" t="s">
        <v>147</v>
      </c>
      <c r="JI144" s="1044">
        <v>4</v>
      </c>
      <c r="JJ144" s="1045">
        <v>210000</v>
      </c>
      <c r="JK144" s="963">
        <f t="shared" ref="JK144:JK145" si="1996">ROUND(JI144*JJ144,0)</f>
        <v>840000</v>
      </c>
      <c r="JL144" s="1016"/>
      <c r="JM144" s="898">
        <f>IF(EXACT(VLOOKUP(JF144,OFERTA_0,2,FALSE),JG144),1,0)</f>
        <v>1</v>
      </c>
      <c r="JN144" s="898">
        <f>IF(EXACT(VLOOKUP(JF144,OFERTA_0,3,FALSE),JH144),1,0)</f>
        <v>1</v>
      </c>
      <c r="JO144" s="899">
        <f>IF(EXACT(VLOOKUP(JF144,OFERTA_0,4,FALSE),JI144),1,0)</f>
        <v>1</v>
      </c>
      <c r="JP144" s="899">
        <f>IF(JJ144=0,0,1)</f>
        <v>1</v>
      </c>
      <c r="JQ144" s="899">
        <f>IF(JK144=0,0,1)</f>
        <v>1</v>
      </c>
      <c r="JR144" s="899">
        <f>PRODUCT(JM144:JQ144)</f>
        <v>1</v>
      </c>
      <c r="JS144" s="966">
        <f>ROUND(JK144,0)</f>
        <v>840000</v>
      </c>
      <c r="JT144" s="901">
        <f>JK144-JS144</f>
        <v>0</v>
      </c>
      <c r="JW144" s="958" t="s">
        <v>871</v>
      </c>
      <c r="JX144" s="1030" t="s">
        <v>504</v>
      </c>
      <c r="JY144" s="1031" t="s">
        <v>147</v>
      </c>
      <c r="JZ144" s="1044">
        <v>4</v>
      </c>
      <c r="KA144" s="1045">
        <v>148242.06285000002</v>
      </c>
      <c r="KB144" s="963">
        <f t="shared" ref="KB144:KB145" si="1997">ROUND(JZ144*KA144,0)</f>
        <v>592968</v>
      </c>
      <c r="KC144" s="1016"/>
      <c r="KD144" s="898">
        <f>IF(EXACT(VLOOKUP(JW144,OFERTA_0,2,FALSE),JX144),1,0)</f>
        <v>1</v>
      </c>
      <c r="KE144" s="898">
        <f>IF(EXACT(VLOOKUP(JW144,OFERTA_0,3,FALSE),JY144),1,0)</f>
        <v>1</v>
      </c>
      <c r="KF144" s="899">
        <f>IF(EXACT(VLOOKUP(JW144,OFERTA_0,4,FALSE),JZ144),1,0)</f>
        <v>1</v>
      </c>
      <c r="KG144" s="899">
        <f>IF(KA144=0,0,1)</f>
        <v>1</v>
      </c>
      <c r="KH144" s="899">
        <f>IF(KB144=0,0,1)</f>
        <v>1</v>
      </c>
      <c r="KI144" s="899">
        <f>PRODUCT(KD144:KH144)</f>
        <v>1</v>
      </c>
      <c r="KJ144" s="966">
        <f>ROUND(KB144,0)</f>
        <v>592968</v>
      </c>
      <c r="KK144" s="901">
        <f>KB144-KJ144</f>
        <v>0</v>
      </c>
      <c r="KN144" s="958" t="s">
        <v>871</v>
      </c>
      <c r="KO144" s="1030" t="s">
        <v>504</v>
      </c>
      <c r="KP144" s="1031" t="s">
        <v>147</v>
      </c>
      <c r="KQ144" s="1044">
        <v>4</v>
      </c>
      <c r="KR144" s="1045">
        <v>315000</v>
      </c>
      <c r="KS144" s="963">
        <f t="shared" ref="KS144:KS145" si="1998">ROUND(KQ144*KR144,0)</f>
        <v>1260000</v>
      </c>
      <c r="KT144" s="1016"/>
      <c r="KU144" s="898">
        <f>IF(EXACT(VLOOKUP(KN144,OFERTA_0,2,FALSE),KO144),1,0)</f>
        <v>1</v>
      </c>
      <c r="KV144" s="898">
        <f>IF(EXACT(VLOOKUP(KN144,OFERTA_0,3,FALSE),KP144),1,0)</f>
        <v>1</v>
      </c>
      <c r="KW144" s="899">
        <f>IF(EXACT(VLOOKUP(KN144,OFERTA_0,4,FALSE),KQ144),1,0)</f>
        <v>1</v>
      </c>
      <c r="KX144" s="899">
        <f>IF(KR144=0,0,1)</f>
        <v>1</v>
      </c>
      <c r="KY144" s="899">
        <f>IF(KS144=0,0,1)</f>
        <v>1</v>
      </c>
      <c r="KZ144" s="899">
        <f>PRODUCT(KU144:KY144)</f>
        <v>1</v>
      </c>
      <c r="LA144" s="966">
        <f>ROUND(KS144,0)</f>
        <v>1260000</v>
      </c>
      <c r="LB144" s="901">
        <f>KS144-LA144</f>
        <v>0</v>
      </c>
      <c r="LE144" s="958" t="s">
        <v>871</v>
      </c>
      <c r="LF144" s="1030" t="s">
        <v>504</v>
      </c>
      <c r="LG144" s="1031" t="s">
        <v>147</v>
      </c>
      <c r="LH144" s="1044">
        <v>4</v>
      </c>
      <c r="LI144" s="1049">
        <v>79760</v>
      </c>
      <c r="LJ144" s="974">
        <f t="shared" ref="LJ144:LJ145" si="1999">ROUND(LH144*LI144,0)</f>
        <v>319040</v>
      </c>
      <c r="LK144" s="1016"/>
      <c r="LL144" s="898">
        <f>IF(EXACT(VLOOKUP(LE144,OFERTA_0,2,FALSE),LF144),1,0)</f>
        <v>1</v>
      </c>
      <c r="LM144" s="898">
        <f>IF(EXACT(VLOOKUP(LE144,OFERTA_0,3,FALSE),LG144),1,0)</f>
        <v>1</v>
      </c>
      <c r="LN144" s="899">
        <f>IF(EXACT(VLOOKUP(LE144,OFERTA_0,4,FALSE),LH144),1,0)</f>
        <v>1</v>
      </c>
      <c r="LO144" s="899">
        <f>IF(LI144=0,0,1)</f>
        <v>1</v>
      </c>
      <c r="LP144" s="899">
        <f>IF(LJ144=0,0,1)</f>
        <v>1</v>
      </c>
      <c r="LQ144" s="899">
        <f>PRODUCT(LL144:LP144)</f>
        <v>1</v>
      </c>
      <c r="LR144" s="966">
        <f>ROUND(LJ144,0)</f>
        <v>319040</v>
      </c>
      <c r="LS144" s="901">
        <f>LJ144-LR144</f>
        <v>0</v>
      </c>
      <c r="LV144" s="958" t="s">
        <v>871</v>
      </c>
      <c r="LW144" s="1030" t="s">
        <v>504</v>
      </c>
      <c r="LX144" s="1031" t="s">
        <v>147</v>
      </c>
      <c r="LY144" s="1044">
        <v>4</v>
      </c>
      <c r="LZ144" s="1045">
        <v>204750</v>
      </c>
      <c r="MA144" s="963">
        <f t="shared" ref="MA144:MA145" si="2000">ROUND(LY144*LZ144,0)</f>
        <v>819000</v>
      </c>
      <c r="MB144" s="1016"/>
      <c r="MC144" s="898">
        <f>IF(EXACT(VLOOKUP(LV144,OFERTA_0,2,FALSE),LW144),1,0)</f>
        <v>1</v>
      </c>
      <c r="MD144" s="898">
        <f>IF(EXACT(VLOOKUP(LV144,OFERTA_0,3,FALSE),LX144),1,0)</f>
        <v>1</v>
      </c>
      <c r="ME144" s="899">
        <f>IF(EXACT(VLOOKUP(LV144,OFERTA_0,4,FALSE),LY144),1,0)</f>
        <v>1</v>
      </c>
      <c r="MF144" s="899">
        <f>IF(LZ144=0,0,1)</f>
        <v>1</v>
      </c>
      <c r="MG144" s="899">
        <f>IF(MA144=0,0,1)</f>
        <v>1</v>
      </c>
      <c r="MH144" s="899">
        <f>PRODUCT(MC144:MG144)</f>
        <v>1</v>
      </c>
      <c r="MI144" s="966">
        <f>ROUND(MA144,0)</f>
        <v>819000</v>
      </c>
      <c r="MJ144" s="901">
        <f>MA144-MI144</f>
        <v>0</v>
      </c>
      <c r="MM144" s="958" t="s">
        <v>871</v>
      </c>
      <c r="MN144" s="1030" t="s">
        <v>504</v>
      </c>
      <c r="MO144" s="1031" t="s">
        <v>147</v>
      </c>
      <c r="MP144" s="1044">
        <v>4</v>
      </c>
      <c r="MQ144" s="1045">
        <v>125000</v>
      </c>
      <c r="MR144" s="963">
        <f t="shared" ref="MR144:MR145" si="2001">ROUND(MP144*MQ144,0)</f>
        <v>500000</v>
      </c>
      <c r="MS144" s="1016"/>
      <c r="MT144" s="898">
        <f>IF(EXACT(VLOOKUP(MM144,OFERTA_0,2,FALSE),MN144),1,0)</f>
        <v>1</v>
      </c>
      <c r="MU144" s="898">
        <f>IF(EXACT(VLOOKUP(MM144,OFERTA_0,3,FALSE),MO144),1,0)</f>
        <v>1</v>
      </c>
      <c r="MV144" s="899">
        <f>IF(EXACT(VLOOKUP(MM144,OFERTA_0,4,FALSE),MP144),1,0)</f>
        <v>1</v>
      </c>
      <c r="MW144" s="899">
        <f>IF(MQ144=0,0,1)</f>
        <v>1</v>
      </c>
      <c r="MX144" s="899">
        <f>IF(MR144=0,0,1)</f>
        <v>1</v>
      </c>
      <c r="MY144" s="899">
        <f>PRODUCT(MT144:MX144)</f>
        <v>1</v>
      </c>
      <c r="MZ144" s="966">
        <f>ROUND(MR144,0)</f>
        <v>500000</v>
      </c>
      <c r="NA144" s="901">
        <f>MR144-MZ144</f>
        <v>0</v>
      </c>
      <c r="ND144" s="975" t="s">
        <v>871</v>
      </c>
      <c r="NE144" s="976" t="s">
        <v>504</v>
      </c>
      <c r="NF144" s="977" t="s">
        <v>147</v>
      </c>
      <c r="NG144" s="978">
        <v>4</v>
      </c>
      <c r="NH144" s="979">
        <v>96347.79</v>
      </c>
      <c r="NI144" s="980">
        <v>385391</v>
      </c>
      <c r="NJ144" s="1016"/>
      <c r="NK144" s="898">
        <f>IF(EXACT(VLOOKUP(ND144,OFERTA_0,2,FALSE),NE144),1,0)</f>
        <v>1</v>
      </c>
      <c r="NL144" s="898">
        <f>IF(EXACT(VLOOKUP(ND144,OFERTA_0,3,FALSE),NF144),1,0)</f>
        <v>1</v>
      </c>
      <c r="NM144" s="899">
        <f>IF(EXACT(VLOOKUP(ND144,OFERTA_0,4,FALSE),NG144),1,0)</f>
        <v>1</v>
      </c>
      <c r="NN144" s="899">
        <f>IF(NH144=0,0,1)</f>
        <v>1</v>
      </c>
      <c r="NO144" s="899">
        <f>IF(NI144=0,0,1)</f>
        <v>1</v>
      </c>
      <c r="NP144" s="899">
        <f>PRODUCT(NK144:NO144)</f>
        <v>1</v>
      </c>
      <c r="NQ144" s="966">
        <f>ROUND(NI144,0)</f>
        <v>385391</v>
      </c>
      <c r="NR144" s="901">
        <f>NI144-NQ144</f>
        <v>0</v>
      </c>
      <c r="NU144" s="981" t="s">
        <v>871</v>
      </c>
      <c r="NV144" s="982" t="s">
        <v>504</v>
      </c>
      <c r="NW144" s="983" t="s">
        <v>147</v>
      </c>
      <c r="NX144" s="984">
        <v>4</v>
      </c>
      <c r="NY144" s="1050">
        <v>97321</v>
      </c>
      <c r="NZ144" s="986">
        <f t="shared" ref="NZ144:NZ145" si="2002">ROUND(NX144*NY144,0)</f>
        <v>389284</v>
      </c>
      <c r="OA144" s="1016"/>
      <c r="OB144" s="898">
        <f>IF(EXACT(VLOOKUP(NU144,OFERTA_0,2,FALSE),NV144),1,0)</f>
        <v>1</v>
      </c>
      <c r="OC144" s="898">
        <f>IF(EXACT(VLOOKUP(NU144,OFERTA_0,3,FALSE),NW144),1,0)</f>
        <v>1</v>
      </c>
      <c r="OD144" s="899">
        <f>IF(EXACT(VLOOKUP(NU144,OFERTA_0,4,FALSE),NX144),1,0)</f>
        <v>1</v>
      </c>
      <c r="OE144" s="899">
        <f>IF(NY144=0,0,1)</f>
        <v>1</v>
      </c>
      <c r="OF144" s="899">
        <f>IF(NZ144=0,0,1)</f>
        <v>1</v>
      </c>
      <c r="OG144" s="899">
        <f>PRODUCT(OB144:OF144)</f>
        <v>1</v>
      </c>
      <c r="OH144" s="966">
        <f>ROUND(NZ144,0)</f>
        <v>389284</v>
      </c>
      <c r="OI144" s="901">
        <f>NZ144-OH144</f>
        <v>0</v>
      </c>
      <c r="OL144" s="958" t="s">
        <v>871</v>
      </c>
      <c r="OM144" s="1030" t="s">
        <v>504</v>
      </c>
      <c r="ON144" s="1031" t="s">
        <v>147</v>
      </c>
      <c r="OO144" s="1044">
        <v>4</v>
      </c>
      <c r="OP144" s="1045">
        <v>43646</v>
      </c>
      <c r="OQ144" s="963">
        <f t="shared" ref="OQ144:OQ145" si="2003">ROUND(OO144*OP144,0)</f>
        <v>174584</v>
      </c>
      <c r="OR144" s="1016"/>
      <c r="OS144" s="898">
        <f>IF(EXACT(VLOOKUP(OL144,OFERTA_0,2,FALSE),OM144),1,0)</f>
        <v>1</v>
      </c>
      <c r="OT144" s="898">
        <f>IF(EXACT(VLOOKUP(OL144,OFERTA_0,3,FALSE),ON144),1,0)</f>
        <v>1</v>
      </c>
      <c r="OU144" s="899">
        <f>IF(EXACT(VLOOKUP(OL144,OFERTA_0,4,FALSE),OO144),1,0)</f>
        <v>1</v>
      </c>
      <c r="OV144" s="899">
        <f>IF(OP144=0,0,1)</f>
        <v>1</v>
      </c>
      <c r="OW144" s="899">
        <f>IF(OQ144=0,0,1)</f>
        <v>1</v>
      </c>
      <c r="OX144" s="899">
        <f>PRODUCT(OS144:OW144)</f>
        <v>1</v>
      </c>
      <c r="OY144" s="966">
        <f>ROUND(OQ144,0)</f>
        <v>174584</v>
      </c>
      <c r="OZ144" s="901">
        <f>OQ144-OY144</f>
        <v>0</v>
      </c>
      <c r="PC144" s="958" t="s">
        <v>871</v>
      </c>
      <c r="PD144" s="1030" t="s">
        <v>504</v>
      </c>
      <c r="PE144" s="1031" t="s">
        <v>147</v>
      </c>
      <c r="PF144" s="1044">
        <v>4</v>
      </c>
      <c r="PG144" s="1059">
        <v>92950</v>
      </c>
      <c r="PH144" s="988">
        <v>371800</v>
      </c>
      <c r="PI144" s="1024"/>
      <c r="PJ144" s="898">
        <f>IF(EXACT(VLOOKUP(PC144,OFERTA_0,2,FALSE),PD144),1,0)</f>
        <v>1</v>
      </c>
      <c r="PK144" s="898">
        <f>IF(EXACT(VLOOKUP(PC144,OFERTA_0,3,FALSE),PE144),1,0)</f>
        <v>1</v>
      </c>
      <c r="PL144" s="899">
        <f>IF(EXACT(VLOOKUP(PC144,OFERTA_0,4,FALSE),PF144),1,0)</f>
        <v>1</v>
      </c>
      <c r="PM144" s="899">
        <f>IF(PG144=0,0,1)</f>
        <v>1</v>
      </c>
      <c r="PN144" s="899">
        <f>IF(PH144=0,0,1)</f>
        <v>1</v>
      </c>
      <c r="PO144" s="899">
        <f>PRODUCT(PJ144:PN144)</f>
        <v>1</v>
      </c>
      <c r="PP144" s="966">
        <f>ROUND(PH144,0)</f>
        <v>371800</v>
      </c>
      <c r="PQ144" s="901">
        <f>PH144-PP144</f>
        <v>0</v>
      </c>
      <c r="PT144" s="958" t="s">
        <v>871</v>
      </c>
      <c r="PU144" s="1030" t="s">
        <v>504</v>
      </c>
      <c r="PV144" s="1031" t="s">
        <v>147</v>
      </c>
      <c r="PW144" s="1044">
        <v>4</v>
      </c>
      <c r="PX144" s="1045">
        <v>372815</v>
      </c>
      <c r="PY144" s="963">
        <f t="shared" ref="PY144:PY145" si="2004">ROUND(PW144*PX144,0)</f>
        <v>1491260</v>
      </c>
      <c r="PZ144" s="1016"/>
      <c r="QA144" s="898">
        <f>IF(EXACT(VLOOKUP(PT144,OFERTA_0,2,FALSE),PU144),1,0)</f>
        <v>1</v>
      </c>
      <c r="QB144" s="898">
        <f>IF(EXACT(VLOOKUP(PT144,OFERTA_0,3,FALSE),PV144),1,0)</f>
        <v>1</v>
      </c>
      <c r="QC144" s="899">
        <f>IF(EXACT(VLOOKUP(PT144,OFERTA_0,4,FALSE),PW144),1,0)</f>
        <v>1</v>
      </c>
      <c r="QD144" s="899">
        <f>IF(PX144=0,0,1)</f>
        <v>1</v>
      </c>
      <c r="QE144" s="899">
        <f>IF(PY144=0,0,1)</f>
        <v>1</v>
      </c>
      <c r="QF144" s="899">
        <f>PRODUCT(QA144:QE144)</f>
        <v>1</v>
      </c>
      <c r="QG144" s="966">
        <f>ROUND(PY144,0)</f>
        <v>1491260</v>
      </c>
      <c r="QH144" s="901">
        <f>PY144-QG144</f>
        <v>0</v>
      </c>
      <c r="QK144" s="958" t="s">
        <v>871</v>
      </c>
      <c r="QL144" s="1030" t="s">
        <v>504</v>
      </c>
      <c r="QM144" s="1031" t="s">
        <v>147</v>
      </c>
      <c r="QN144" s="1044">
        <v>4</v>
      </c>
      <c r="QO144" s="1049">
        <v>80158.799999999988</v>
      </c>
      <c r="QP144" s="974">
        <f t="shared" ref="QP144:QP145" si="2005">ROUND(QN144*QO144,0)</f>
        <v>320635</v>
      </c>
      <c r="QQ144" s="1016"/>
      <c r="QR144" s="898">
        <f>IF(EXACT(VLOOKUP(QK144,OFERTA_0,2,FALSE),QL144),1,0)</f>
        <v>1</v>
      </c>
      <c r="QS144" s="898">
        <f>IF(EXACT(VLOOKUP(QK144,OFERTA_0,3,FALSE),QM144),1,0)</f>
        <v>1</v>
      </c>
      <c r="QT144" s="899">
        <f>IF(EXACT(VLOOKUP(QK144,OFERTA_0,4,FALSE),QN144),1,0)</f>
        <v>1</v>
      </c>
      <c r="QU144" s="899">
        <f>IF(QO144=0,0,1)</f>
        <v>1</v>
      </c>
      <c r="QV144" s="899">
        <f>IF(QP144=0,0,1)</f>
        <v>1</v>
      </c>
      <c r="QW144" s="899">
        <f>PRODUCT(QR144:QV144)</f>
        <v>1</v>
      </c>
      <c r="QX144" s="966">
        <f>ROUND(QP144,0)</f>
        <v>320635</v>
      </c>
      <c r="QY144" s="901">
        <f>QP144-QX144</f>
        <v>0</v>
      </c>
      <c r="RB144" s="405"/>
      <c r="RC144" s="406"/>
      <c r="RD144" s="407"/>
      <c r="RE144" s="408"/>
      <c r="RF144" s="409"/>
      <c r="RG144" s="410"/>
      <c r="RH144" s="410"/>
      <c r="RI144" s="898"/>
      <c r="RJ144" s="898"/>
      <c r="RK144" s="934"/>
      <c r="RL144" s="934"/>
      <c r="RM144" s="934"/>
      <c r="RN144" s="934"/>
      <c r="RO144" s="935"/>
      <c r="RP144" s="936"/>
      <c r="RS144" s="405"/>
      <c r="RT144" s="406"/>
      <c r="RU144" s="407"/>
      <c r="RV144" s="408"/>
      <c r="RW144" s="409"/>
      <c r="RX144" s="410"/>
      <c r="RY144" s="410"/>
      <c r="RZ144" s="898"/>
      <c r="SA144" s="898"/>
      <c r="SB144" s="934"/>
      <c r="SC144" s="934"/>
      <c r="SD144" s="934"/>
      <c r="SE144" s="934"/>
      <c r="SF144" s="935"/>
      <c r="SG144" s="936"/>
      <c r="SJ144" s="405"/>
      <c r="SK144" s="406"/>
      <c r="SL144" s="407"/>
      <c r="SM144" s="408"/>
      <c r="SN144" s="409"/>
      <c r="SO144" s="410"/>
      <c r="SP144" s="410"/>
      <c r="SQ144" s="898"/>
      <c r="SR144" s="898"/>
      <c r="SS144" s="934"/>
      <c r="ST144" s="934"/>
      <c r="SU144" s="934"/>
      <c r="SV144" s="934"/>
      <c r="SW144" s="935"/>
      <c r="SX144" s="936"/>
    </row>
    <row r="145" spans="2:518" ht="69.75" customHeight="1" thickTop="1" thickBot="1">
      <c r="B145" s="958" t="s">
        <v>872</v>
      </c>
      <c r="C145" s="1030" t="s">
        <v>505</v>
      </c>
      <c r="D145" s="1031" t="s">
        <v>149</v>
      </c>
      <c r="E145" s="1044">
        <v>1</v>
      </c>
      <c r="F145" s="1045"/>
      <c r="G145" s="963">
        <f>ROUND(E145*F145,0)</f>
        <v>0</v>
      </c>
      <c r="H145" s="964"/>
      <c r="K145" s="958" t="s">
        <v>872</v>
      </c>
      <c r="L145" s="1030" t="s">
        <v>505</v>
      </c>
      <c r="M145" s="1031" t="s">
        <v>149</v>
      </c>
      <c r="N145" s="1044">
        <v>1</v>
      </c>
      <c r="O145" s="1046">
        <v>318640</v>
      </c>
      <c r="P145" s="963">
        <f t="shared" si="1981"/>
        <v>318640</v>
      </c>
      <c r="Q145" s="964"/>
      <c r="R145" s="898">
        <f>IF(EXACT(VLOOKUP(K145,OFERTA_0,2,FALSE),L145),1,0)</f>
        <v>1</v>
      </c>
      <c r="S145" s="898">
        <f>IF(EXACT(VLOOKUP(K145,OFERTA_0,3,FALSE),M145),1,0)</f>
        <v>1</v>
      </c>
      <c r="T145" s="899">
        <f>IF(EXACT(VLOOKUP(K145,OFERTA_0,4,FALSE),N145),1,0)</f>
        <v>1</v>
      </c>
      <c r="U145" s="899">
        <f>IF(O145=0,0,1)</f>
        <v>1</v>
      </c>
      <c r="V145" s="899">
        <f>IF(P145=0,0,1)</f>
        <v>1</v>
      </c>
      <c r="W145" s="899">
        <f>PRODUCT(R145:V145)</f>
        <v>1</v>
      </c>
      <c r="X145" s="966">
        <f>ROUND(P145,0)</f>
        <v>318640</v>
      </c>
      <c r="Y145" s="901">
        <f>P145-X145</f>
        <v>0</v>
      </c>
      <c r="Z145" s="872"/>
      <c r="AA145" s="872"/>
      <c r="AB145" s="958" t="s">
        <v>872</v>
      </c>
      <c r="AC145" s="1030" t="s">
        <v>505</v>
      </c>
      <c r="AD145" s="1031" t="s">
        <v>149</v>
      </c>
      <c r="AE145" s="1044">
        <v>1</v>
      </c>
      <c r="AF145" s="1045">
        <v>550000</v>
      </c>
      <c r="AG145" s="963">
        <f t="shared" si="1982"/>
        <v>550000</v>
      </c>
      <c r="AH145" s="964"/>
      <c r="AI145" s="898">
        <f>IF(EXACT(VLOOKUP(AB145,OFERTA_0,2,FALSE),AC145),1,0)</f>
        <v>1</v>
      </c>
      <c r="AJ145" s="898">
        <f>IF(EXACT(VLOOKUP(AB145,OFERTA_0,3,FALSE),AD145),1,0)</f>
        <v>1</v>
      </c>
      <c r="AK145" s="899">
        <f>IF(EXACT(VLOOKUP(AB145,OFERTA_0,4,FALSE),AE145),1,0)</f>
        <v>1</v>
      </c>
      <c r="AL145" s="899">
        <f>IF(AF145=0,0,1)</f>
        <v>1</v>
      </c>
      <c r="AM145" s="899">
        <f>IF(AG145=0,0,1)</f>
        <v>1</v>
      </c>
      <c r="AN145" s="899">
        <f>PRODUCT(AI145:AM145)</f>
        <v>1</v>
      </c>
      <c r="AO145" s="966">
        <f>ROUND(AG145,0)</f>
        <v>550000</v>
      </c>
      <c r="AP145" s="901">
        <f>AG145-AO145</f>
        <v>0</v>
      </c>
      <c r="AQ145" s="872"/>
      <c r="AR145" s="872"/>
      <c r="AS145" s="958" t="s">
        <v>872</v>
      </c>
      <c r="AT145" s="1035" t="s">
        <v>505</v>
      </c>
      <c r="AU145" s="1031" t="s">
        <v>149</v>
      </c>
      <c r="AV145" s="1044">
        <v>1</v>
      </c>
      <c r="AW145" s="1047">
        <v>180000</v>
      </c>
      <c r="AX145" s="969">
        <f t="shared" si="1983"/>
        <v>180000</v>
      </c>
      <c r="AY145" s="964"/>
      <c r="AZ145" s="898">
        <f>IF(EXACT(VLOOKUP(AS145,OFERTA_0,2,FALSE),AT145),1,0)</f>
        <v>1</v>
      </c>
      <c r="BA145" s="898">
        <f>IF(EXACT(VLOOKUP(AS145,OFERTA_0,3,FALSE),AU145),1,0)</f>
        <v>1</v>
      </c>
      <c r="BB145" s="899">
        <f>IF(EXACT(VLOOKUP(AS145,OFERTA_0,4,FALSE),AV145),1,0)</f>
        <v>1</v>
      </c>
      <c r="BC145" s="899">
        <f>IF(AW145=0,0,1)</f>
        <v>1</v>
      </c>
      <c r="BD145" s="899">
        <f>IF(AX145=0,0,1)</f>
        <v>1</v>
      </c>
      <c r="BE145" s="899">
        <f>PRODUCT(AZ145:BD145)</f>
        <v>1</v>
      </c>
      <c r="BF145" s="966">
        <f>ROUND(AX145,0)</f>
        <v>180000</v>
      </c>
      <c r="BG145" s="901">
        <f>AX145-BF145</f>
        <v>0</v>
      </c>
      <c r="BJ145" s="958" t="s">
        <v>872</v>
      </c>
      <c r="BK145" s="1030" t="s">
        <v>505</v>
      </c>
      <c r="BL145" s="1031" t="s">
        <v>149</v>
      </c>
      <c r="BM145" s="1044">
        <v>1</v>
      </c>
      <c r="BN145" s="1045">
        <v>1331897</v>
      </c>
      <c r="BO145" s="963">
        <f t="shared" si="1984"/>
        <v>1331897</v>
      </c>
      <c r="BP145" s="964"/>
      <c r="BQ145" s="898">
        <f>IF(EXACT(VLOOKUP(BJ145,OFERTA_0,2,FALSE),BK145),1,0)</f>
        <v>1</v>
      </c>
      <c r="BR145" s="898">
        <f>IF(EXACT(VLOOKUP(BJ145,OFERTA_0,3,FALSE),BL145),1,0)</f>
        <v>1</v>
      </c>
      <c r="BS145" s="899">
        <f>IF(EXACT(VLOOKUP(BJ145,OFERTA_0,4,FALSE),BM145),1,0)</f>
        <v>1</v>
      </c>
      <c r="BT145" s="899">
        <f>IF(BN145=0,0,1)</f>
        <v>1</v>
      </c>
      <c r="BU145" s="899">
        <f>IF(BO145=0,0,1)</f>
        <v>1</v>
      </c>
      <c r="BV145" s="899">
        <f>PRODUCT(BQ145:BU145)</f>
        <v>1</v>
      </c>
      <c r="BW145" s="966">
        <f>ROUND(BO145,0)</f>
        <v>1331897</v>
      </c>
      <c r="BX145" s="901">
        <f>BO145-BW145</f>
        <v>0</v>
      </c>
      <c r="CA145" s="958" t="s">
        <v>872</v>
      </c>
      <c r="CB145" s="1030" t="s">
        <v>505</v>
      </c>
      <c r="CC145" s="1031" t="s">
        <v>149</v>
      </c>
      <c r="CD145" s="1044">
        <v>1</v>
      </c>
      <c r="CE145" s="1045">
        <v>310355</v>
      </c>
      <c r="CF145" s="963">
        <f t="shared" si="1985"/>
        <v>310355</v>
      </c>
      <c r="CG145" s="964"/>
      <c r="CH145" s="898">
        <f>IF(EXACT(VLOOKUP(CA145,OFERTA_0,2,FALSE),CB145),1,0)</f>
        <v>1</v>
      </c>
      <c r="CI145" s="898">
        <f>IF(EXACT(VLOOKUP(CA145,OFERTA_0,3,FALSE),CC145),1,0)</f>
        <v>1</v>
      </c>
      <c r="CJ145" s="899">
        <f>IF(EXACT(VLOOKUP(CA145,OFERTA_0,4,FALSE),CD145),1,0)</f>
        <v>1</v>
      </c>
      <c r="CK145" s="899">
        <f>IF(CE145=0,0,1)</f>
        <v>1</v>
      </c>
      <c r="CL145" s="899">
        <f>IF(CF145=0,0,1)</f>
        <v>1</v>
      </c>
      <c r="CM145" s="899">
        <f>PRODUCT(CH145:CL145)</f>
        <v>1</v>
      </c>
      <c r="CN145" s="966">
        <f>ROUND(CF145,0)</f>
        <v>310355</v>
      </c>
      <c r="CO145" s="901">
        <f>CF145-CN145</f>
        <v>0</v>
      </c>
      <c r="CR145" s="958" t="s">
        <v>872</v>
      </c>
      <c r="CS145" s="1030" t="s">
        <v>505</v>
      </c>
      <c r="CT145" s="1031" t="s">
        <v>149</v>
      </c>
      <c r="CU145" s="1044">
        <v>1</v>
      </c>
      <c r="CV145" s="1045">
        <v>150000</v>
      </c>
      <c r="CW145" s="963">
        <f t="shared" si="1986"/>
        <v>150000</v>
      </c>
      <c r="CX145" s="964"/>
      <c r="CY145" s="898">
        <f>IF(EXACT(VLOOKUP(CR145,OFERTA_0,2,FALSE),CS145),1,0)</f>
        <v>1</v>
      </c>
      <c r="CZ145" s="898">
        <f>IF(EXACT(VLOOKUP(CR145,OFERTA_0,3,FALSE),CT145),1,0)</f>
        <v>1</v>
      </c>
      <c r="DA145" s="899">
        <f>IF(EXACT(VLOOKUP(CR145,OFERTA_0,4,FALSE),CU145),1,0)</f>
        <v>1</v>
      </c>
      <c r="DB145" s="899">
        <f>IF(CV145=0,0,1)</f>
        <v>1</v>
      </c>
      <c r="DC145" s="899">
        <f>IF(CW145=0,0,1)</f>
        <v>1</v>
      </c>
      <c r="DD145" s="899">
        <f>PRODUCT(CY145:DC145)</f>
        <v>1</v>
      </c>
      <c r="DE145" s="966">
        <f>ROUND(CW145,0)</f>
        <v>150000</v>
      </c>
      <c r="DF145" s="901">
        <f>CW145-DE145</f>
        <v>0</v>
      </c>
      <c r="DI145" s="958" t="s">
        <v>872</v>
      </c>
      <c r="DJ145" s="1030" t="s">
        <v>505</v>
      </c>
      <c r="DK145" s="1031" t="s">
        <v>149</v>
      </c>
      <c r="DL145" s="1044">
        <v>1</v>
      </c>
      <c r="DM145" s="1045">
        <v>517139</v>
      </c>
      <c r="DN145" s="963">
        <f t="shared" si="1987"/>
        <v>517139</v>
      </c>
      <c r="DO145" s="964"/>
      <c r="DP145" s="898">
        <f>IF(EXACT(VLOOKUP(DI145,OFERTA_0,2,FALSE),DJ145),1,0)</f>
        <v>1</v>
      </c>
      <c r="DQ145" s="898">
        <f>IF(EXACT(VLOOKUP(DI145,OFERTA_0,3,FALSE),DK145),1,0)</f>
        <v>1</v>
      </c>
      <c r="DR145" s="899">
        <f>IF(EXACT(VLOOKUP(DI145,OFERTA_0,4,FALSE),DL145),1,0)</f>
        <v>1</v>
      </c>
      <c r="DS145" s="899">
        <f>IF(DM145=0,0,1)</f>
        <v>1</v>
      </c>
      <c r="DT145" s="899">
        <f>IF(DN145=0,0,1)</f>
        <v>1</v>
      </c>
      <c r="DU145" s="899">
        <f>PRODUCT(DP145:DT145)</f>
        <v>1</v>
      </c>
      <c r="DV145" s="966">
        <f>ROUND(DN145,0)</f>
        <v>517139</v>
      </c>
      <c r="DW145" s="901">
        <f>DN145-DV145</f>
        <v>0</v>
      </c>
      <c r="DZ145" s="958" t="s">
        <v>872</v>
      </c>
      <c r="EA145" s="1030" t="s">
        <v>505</v>
      </c>
      <c r="EB145" s="1031" t="s">
        <v>149</v>
      </c>
      <c r="EC145" s="1044">
        <v>1</v>
      </c>
      <c r="ED145" s="1045">
        <f>(2*0.7)*75800</f>
        <v>106120</v>
      </c>
      <c r="EE145" s="963">
        <f t="shared" si="1988"/>
        <v>106120</v>
      </c>
      <c r="EF145" s="964"/>
      <c r="EG145" s="898">
        <f>IF(EXACT(VLOOKUP(DZ145,OFERTA_0,2,FALSE),EA145),1,0)</f>
        <v>1</v>
      </c>
      <c r="EH145" s="898">
        <f>IF(EXACT(VLOOKUP(DZ145,OFERTA_0,3,FALSE),EB145),1,0)</f>
        <v>1</v>
      </c>
      <c r="EI145" s="899">
        <f>IF(EXACT(VLOOKUP(DZ145,OFERTA_0,4,FALSE),EC145),1,0)</f>
        <v>1</v>
      </c>
      <c r="EJ145" s="899">
        <f>IF(ED145=0,0,1)</f>
        <v>1</v>
      </c>
      <c r="EK145" s="899">
        <f>IF(EE145=0,0,1)</f>
        <v>1</v>
      </c>
      <c r="EL145" s="899">
        <f>PRODUCT(EG145:EK145)</f>
        <v>1</v>
      </c>
      <c r="EM145" s="966">
        <f>ROUND(EE145,0)</f>
        <v>106120</v>
      </c>
      <c r="EN145" s="901">
        <f>EE145-EM145</f>
        <v>0</v>
      </c>
      <c r="EQ145" s="958" t="s">
        <v>872</v>
      </c>
      <c r="ER145" s="1030" t="s">
        <v>505</v>
      </c>
      <c r="ES145" s="1031" t="s">
        <v>149</v>
      </c>
      <c r="ET145" s="1044">
        <v>1</v>
      </c>
      <c r="EU145" s="1045">
        <v>312200</v>
      </c>
      <c r="EV145" s="963">
        <f t="shared" si="1989"/>
        <v>312200</v>
      </c>
      <c r="EW145" s="964"/>
      <c r="EX145" s="898">
        <f>IF(EXACT(VLOOKUP(EQ145,OFERTA_0,2,FALSE),ER145),1,0)</f>
        <v>1</v>
      </c>
      <c r="EY145" s="898">
        <f>IF(EXACT(VLOOKUP(EQ145,OFERTA_0,3,FALSE),ES145),1,0)</f>
        <v>1</v>
      </c>
      <c r="EZ145" s="899">
        <f>IF(EXACT(VLOOKUP(EQ145,OFERTA_0,4,FALSE),ET145),1,0)</f>
        <v>1</v>
      </c>
      <c r="FA145" s="899">
        <f>IF(EU145=0,0,1)</f>
        <v>1</v>
      </c>
      <c r="FB145" s="899">
        <f>IF(EV145=0,0,1)</f>
        <v>1</v>
      </c>
      <c r="FC145" s="899">
        <f>PRODUCT(EX145:FB145)</f>
        <v>1</v>
      </c>
      <c r="FD145" s="966">
        <f>ROUND(EV145,0)</f>
        <v>312200</v>
      </c>
      <c r="FE145" s="901">
        <f>EV145-FD145</f>
        <v>0</v>
      </c>
      <c r="FH145" s="958"/>
      <c r="FI145" s="1030"/>
      <c r="FJ145" s="1031"/>
      <c r="FK145" s="1044"/>
      <c r="FL145" s="1045"/>
      <c r="FM145" s="963">
        <f t="shared" si="1990"/>
        <v>0</v>
      </c>
      <c r="FN145" s="964"/>
      <c r="FO145" s="898" t="e">
        <f>IF(EXACT(VLOOKUP(FH145,OFERTA_0,2,FALSE),FI145),1,0)</f>
        <v>#N/A</v>
      </c>
      <c r="FP145" s="898" t="e">
        <f>IF(EXACT(VLOOKUP(FH145,OFERTA_0,3,FALSE),FJ145),1,0)</f>
        <v>#N/A</v>
      </c>
      <c r="FQ145" s="899" t="e">
        <f>IF(EXACT(VLOOKUP(FH145,OFERTA_0,4,FALSE),FK145),1,0)</f>
        <v>#N/A</v>
      </c>
      <c r="FR145" s="899">
        <f>IF(FL145=0,0,1)</f>
        <v>0</v>
      </c>
      <c r="FS145" s="899">
        <f>IF(FM145=0,0,1)</f>
        <v>0</v>
      </c>
      <c r="FT145" s="899" t="e">
        <f>PRODUCT(FO145:FS145)</f>
        <v>#N/A</v>
      </c>
      <c r="FU145" s="966">
        <f>ROUND(FM145,0)</f>
        <v>0</v>
      </c>
      <c r="FV145" s="901">
        <f>FM145-FU145</f>
        <v>0</v>
      </c>
      <c r="FY145" s="958" t="s">
        <v>872</v>
      </c>
      <c r="FZ145" s="1030" t="s">
        <v>505</v>
      </c>
      <c r="GA145" s="1031" t="s">
        <v>149</v>
      </c>
      <c r="GB145" s="1044">
        <v>1</v>
      </c>
      <c r="GC145" s="1046">
        <v>318640</v>
      </c>
      <c r="GD145" s="963">
        <f t="shared" si="1991"/>
        <v>318640</v>
      </c>
      <c r="GE145" s="964"/>
      <c r="GF145" s="898">
        <f>IF(EXACT(VLOOKUP(FY145,OFERTA_0,2,FALSE),FZ145),1,0)</f>
        <v>1</v>
      </c>
      <c r="GG145" s="898">
        <f>IF(EXACT(VLOOKUP(FY145,OFERTA_0,3,FALSE),GA145),1,0)</f>
        <v>1</v>
      </c>
      <c r="GH145" s="899">
        <f>IF(EXACT(VLOOKUP(FY145,OFERTA_0,4,FALSE),GB145),1,0)</f>
        <v>1</v>
      </c>
      <c r="GI145" s="899">
        <f>IF(GC145=0,0,1)</f>
        <v>1</v>
      </c>
      <c r="GJ145" s="899">
        <f>IF(GD145=0,0,1)</f>
        <v>1</v>
      </c>
      <c r="GK145" s="899">
        <f>PRODUCT(GF145:GJ145)</f>
        <v>1</v>
      </c>
      <c r="GL145" s="966">
        <f>ROUND(GD145,0)</f>
        <v>318640</v>
      </c>
      <c r="GM145" s="901">
        <f>GD145-GL145</f>
        <v>0</v>
      </c>
      <c r="GP145" s="958" t="s">
        <v>872</v>
      </c>
      <c r="GQ145" s="1030" t="s">
        <v>505</v>
      </c>
      <c r="GR145" s="1031" t="s">
        <v>149</v>
      </c>
      <c r="GS145" s="1044">
        <v>1</v>
      </c>
      <c r="GT145" s="1045">
        <v>312300</v>
      </c>
      <c r="GU145" s="963">
        <f t="shared" si="1992"/>
        <v>312300</v>
      </c>
      <c r="GV145" s="964"/>
      <c r="GW145" s="898">
        <f>IF(EXACT(VLOOKUP(GP145,OFERTA_0,2,FALSE),GQ145),1,0)</f>
        <v>1</v>
      </c>
      <c r="GX145" s="898">
        <f>IF(EXACT(VLOOKUP(GP145,OFERTA_0,3,FALSE),GR145),1,0)</f>
        <v>1</v>
      </c>
      <c r="GY145" s="899">
        <f>IF(EXACT(VLOOKUP(GP145,OFERTA_0,4,FALSE),GS145),1,0)</f>
        <v>1</v>
      </c>
      <c r="GZ145" s="899">
        <f>IF(GT145=0,0,1)</f>
        <v>1</v>
      </c>
      <c r="HA145" s="899">
        <f>IF(GU145=0,0,1)</f>
        <v>1</v>
      </c>
      <c r="HB145" s="899">
        <f>PRODUCT(GW145:HA145)</f>
        <v>1</v>
      </c>
      <c r="HC145" s="966">
        <f>ROUND(GU145,0)</f>
        <v>312300</v>
      </c>
      <c r="HD145" s="901">
        <f>GU145-HC145</f>
        <v>0</v>
      </c>
      <c r="HG145" s="958" t="s">
        <v>872</v>
      </c>
      <c r="HH145" s="1030" t="s">
        <v>505</v>
      </c>
      <c r="HI145" s="1031" t="s">
        <v>149</v>
      </c>
      <c r="HJ145" s="1044">
        <v>1</v>
      </c>
      <c r="HK145" s="1045">
        <v>437625</v>
      </c>
      <c r="HL145" s="963">
        <f t="shared" si="1993"/>
        <v>437625</v>
      </c>
      <c r="HM145" s="964"/>
      <c r="HN145" s="898">
        <f>IF(EXACT(VLOOKUP(HG145,OFERTA_0,2,FALSE),HH145),1,0)</f>
        <v>1</v>
      </c>
      <c r="HO145" s="898">
        <f>IF(EXACT(VLOOKUP(HG145,OFERTA_0,3,FALSE),HI145),1,0)</f>
        <v>1</v>
      </c>
      <c r="HP145" s="899">
        <f>IF(EXACT(VLOOKUP(HG145,OFERTA_0,4,FALSE),HJ145),1,0)</f>
        <v>1</v>
      </c>
      <c r="HQ145" s="899">
        <f>IF(HK145=0,0,1)</f>
        <v>1</v>
      </c>
      <c r="HR145" s="899">
        <f>IF(HL145=0,0,1)</f>
        <v>1</v>
      </c>
      <c r="HS145" s="899">
        <f>PRODUCT(HN145:HR145)</f>
        <v>1</v>
      </c>
      <c r="HT145" s="966">
        <f>ROUND(HL145,0)</f>
        <v>437625</v>
      </c>
      <c r="HU145" s="901">
        <f>HL145-HT145</f>
        <v>0</v>
      </c>
      <c r="HX145" s="958" t="s">
        <v>872</v>
      </c>
      <c r="HY145" s="1030" t="s">
        <v>505</v>
      </c>
      <c r="HZ145" s="1031" t="s">
        <v>149</v>
      </c>
      <c r="IA145" s="1044">
        <v>1</v>
      </c>
      <c r="IB145" s="1048">
        <v>470050</v>
      </c>
      <c r="IC145" s="972">
        <f t="shared" si="1994"/>
        <v>470050</v>
      </c>
      <c r="ID145" s="964"/>
      <c r="IE145" s="898">
        <f>IF(EXACT(VLOOKUP(HX145,OFERTA_0,2,FALSE),HY145),1,0)</f>
        <v>1</v>
      </c>
      <c r="IF145" s="898">
        <f>IF(EXACT(VLOOKUP(HX145,OFERTA_0,3,FALSE),HZ145),1,0)</f>
        <v>1</v>
      </c>
      <c r="IG145" s="899">
        <f>IF(EXACT(VLOOKUP(HX145,OFERTA_0,4,FALSE),IA145),1,0)</f>
        <v>1</v>
      </c>
      <c r="IH145" s="899">
        <f>IF(IB145=0,0,1)</f>
        <v>1</v>
      </c>
      <c r="II145" s="899">
        <f>IF(IC145=0,0,1)</f>
        <v>1</v>
      </c>
      <c r="IJ145" s="899">
        <f>PRODUCT(IE145:II145)</f>
        <v>1</v>
      </c>
      <c r="IK145" s="966">
        <f>ROUND(IC145,0)</f>
        <v>470050</v>
      </c>
      <c r="IL145" s="901">
        <f>IC145-IK145</f>
        <v>0</v>
      </c>
      <c r="IO145" s="958" t="s">
        <v>872</v>
      </c>
      <c r="IP145" s="1030" t="s">
        <v>505</v>
      </c>
      <c r="IQ145" s="1031" t="s">
        <v>149</v>
      </c>
      <c r="IR145" s="1044">
        <v>1</v>
      </c>
      <c r="IS145" s="1045">
        <v>667297</v>
      </c>
      <c r="IT145" s="963">
        <f t="shared" si="1995"/>
        <v>667297</v>
      </c>
      <c r="IU145" s="964"/>
      <c r="IV145" s="898">
        <f>IF(EXACT(VLOOKUP(IO145,OFERTA_0,2,FALSE),IP145),1,0)</f>
        <v>1</v>
      </c>
      <c r="IW145" s="898">
        <f>IF(EXACT(VLOOKUP(IO145,OFERTA_0,3,FALSE),IQ145),1,0)</f>
        <v>1</v>
      </c>
      <c r="IX145" s="899">
        <f>IF(EXACT(VLOOKUP(IO145,OFERTA_0,4,FALSE),IR145),1,0)</f>
        <v>1</v>
      </c>
      <c r="IY145" s="899">
        <f>IF(IS145=0,0,1)</f>
        <v>1</v>
      </c>
      <c r="IZ145" s="899">
        <f>IF(IT145=0,0,1)</f>
        <v>1</v>
      </c>
      <c r="JA145" s="899">
        <f>PRODUCT(IV145:IZ145)</f>
        <v>1</v>
      </c>
      <c r="JB145" s="966">
        <f>ROUND(IT145,0)</f>
        <v>667297</v>
      </c>
      <c r="JC145" s="901">
        <f>IT145-JB145</f>
        <v>0</v>
      </c>
      <c r="JF145" s="958" t="s">
        <v>872</v>
      </c>
      <c r="JG145" s="1030" t="s">
        <v>505</v>
      </c>
      <c r="JH145" s="1031" t="s">
        <v>149</v>
      </c>
      <c r="JI145" s="1044">
        <v>1</v>
      </c>
      <c r="JJ145" s="1045">
        <v>310000</v>
      </c>
      <c r="JK145" s="963">
        <f t="shared" si="1996"/>
        <v>310000</v>
      </c>
      <c r="JL145" s="964"/>
      <c r="JM145" s="898">
        <f>IF(EXACT(VLOOKUP(JF145,OFERTA_0,2,FALSE),JG145),1,0)</f>
        <v>1</v>
      </c>
      <c r="JN145" s="898">
        <f>IF(EXACT(VLOOKUP(JF145,OFERTA_0,3,FALSE),JH145),1,0)</f>
        <v>1</v>
      </c>
      <c r="JO145" s="899">
        <f>IF(EXACT(VLOOKUP(JF145,OFERTA_0,4,FALSE),JI145),1,0)</f>
        <v>1</v>
      </c>
      <c r="JP145" s="899">
        <f>IF(JJ145=0,0,1)</f>
        <v>1</v>
      </c>
      <c r="JQ145" s="899">
        <f>IF(JK145=0,0,1)</f>
        <v>1</v>
      </c>
      <c r="JR145" s="899">
        <f>PRODUCT(JM145:JQ145)</f>
        <v>1</v>
      </c>
      <c r="JS145" s="966">
        <f>ROUND(JK145,0)</f>
        <v>310000</v>
      </c>
      <c r="JT145" s="901">
        <f>JK145-JS145</f>
        <v>0</v>
      </c>
      <c r="JW145" s="958" t="s">
        <v>872</v>
      </c>
      <c r="JX145" s="1030" t="s">
        <v>505</v>
      </c>
      <c r="JY145" s="1031" t="s">
        <v>149</v>
      </c>
      <c r="JZ145" s="1044">
        <v>1</v>
      </c>
      <c r="KA145" s="1045">
        <v>311779.27439999999</v>
      </c>
      <c r="KB145" s="963">
        <f t="shared" si="1997"/>
        <v>311779</v>
      </c>
      <c r="KC145" s="964"/>
      <c r="KD145" s="898">
        <f>IF(EXACT(VLOOKUP(JW145,OFERTA_0,2,FALSE),JX145),1,0)</f>
        <v>1</v>
      </c>
      <c r="KE145" s="898">
        <f>IF(EXACT(VLOOKUP(JW145,OFERTA_0,3,FALSE),JY145),1,0)</f>
        <v>1</v>
      </c>
      <c r="KF145" s="899">
        <f>IF(EXACT(VLOOKUP(JW145,OFERTA_0,4,FALSE),JZ145),1,0)</f>
        <v>1</v>
      </c>
      <c r="KG145" s="899">
        <f>IF(KA145=0,0,1)</f>
        <v>1</v>
      </c>
      <c r="KH145" s="899">
        <f>IF(KB145=0,0,1)</f>
        <v>1</v>
      </c>
      <c r="KI145" s="899">
        <f>PRODUCT(KD145:KH145)</f>
        <v>1</v>
      </c>
      <c r="KJ145" s="966">
        <f>ROUND(KB145,0)</f>
        <v>311779</v>
      </c>
      <c r="KK145" s="901">
        <f>KB145-KJ145</f>
        <v>0</v>
      </c>
      <c r="KN145" s="958" t="s">
        <v>872</v>
      </c>
      <c r="KO145" s="1030" t="s">
        <v>505</v>
      </c>
      <c r="KP145" s="1031" t="s">
        <v>149</v>
      </c>
      <c r="KQ145" s="1044">
        <v>1</v>
      </c>
      <c r="KR145" s="1045">
        <v>1050000</v>
      </c>
      <c r="KS145" s="963">
        <f t="shared" si="1998"/>
        <v>1050000</v>
      </c>
      <c r="KT145" s="964"/>
      <c r="KU145" s="898">
        <f>IF(EXACT(VLOOKUP(KN145,OFERTA_0,2,FALSE),KO145),1,0)</f>
        <v>1</v>
      </c>
      <c r="KV145" s="898">
        <f>IF(EXACT(VLOOKUP(KN145,OFERTA_0,3,FALSE),KP145),1,0)</f>
        <v>1</v>
      </c>
      <c r="KW145" s="899">
        <f>IF(EXACT(VLOOKUP(KN145,OFERTA_0,4,FALSE),KQ145),1,0)</f>
        <v>1</v>
      </c>
      <c r="KX145" s="899">
        <f>IF(KR145=0,0,1)</f>
        <v>1</v>
      </c>
      <c r="KY145" s="899">
        <f>IF(KS145=0,0,1)</f>
        <v>1</v>
      </c>
      <c r="KZ145" s="899">
        <f>PRODUCT(KU145:KY145)</f>
        <v>1</v>
      </c>
      <c r="LA145" s="966">
        <f>ROUND(KS145,0)</f>
        <v>1050000</v>
      </c>
      <c r="LB145" s="901">
        <f>KS145-LA145</f>
        <v>0</v>
      </c>
      <c r="LE145" s="958" t="s">
        <v>872</v>
      </c>
      <c r="LF145" s="1030" t="s">
        <v>505</v>
      </c>
      <c r="LG145" s="1031" t="s">
        <v>149</v>
      </c>
      <c r="LH145" s="1044">
        <v>1</v>
      </c>
      <c r="LI145" s="1049">
        <v>149550</v>
      </c>
      <c r="LJ145" s="974">
        <f t="shared" si="1999"/>
        <v>149550</v>
      </c>
      <c r="LK145" s="964"/>
      <c r="LL145" s="898">
        <f>IF(EXACT(VLOOKUP(LE145,OFERTA_0,2,FALSE),LF145),1,0)</f>
        <v>1</v>
      </c>
      <c r="LM145" s="898">
        <f>IF(EXACT(VLOOKUP(LE145,OFERTA_0,3,FALSE),LG145),1,0)</f>
        <v>1</v>
      </c>
      <c r="LN145" s="899">
        <f>IF(EXACT(VLOOKUP(LE145,OFERTA_0,4,FALSE),LH145),1,0)</f>
        <v>1</v>
      </c>
      <c r="LO145" s="899">
        <f>IF(LI145=0,0,1)</f>
        <v>1</v>
      </c>
      <c r="LP145" s="899">
        <f>IF(LJ145=0,0,1)</f>
        <v>1</v>
      </c>
      <c r="LQ145" s="899">
        <f>PRODUCT(LL145:LP145)</f>
        <v>1</v>
      </c>
      <c r="LR145" s="966">
        <f>ROUND(LJ145,0)</f>
        <v>149550</v>
      </c>
      <c r="LS145" s="901">
        <f>LJ145-LR145</f>
        <v>0</v>
      </c>
      <c r="LV145" s="958" t="s">
        <v>872</v>
      </c>
      <c r="LW145" s="1030" t="s">
        <v>505</v>
      </c>
      <c r="LX145" s="1031" t="s">
        <v>149</v>
      </c>
      <c r="LY145" s="1044">
        <v>1</v>
      </c>
      <c r="LZ145" s="1045">
        <v>442000</v>
      </c>
      <c r="MA145" s="963">
        <f t="shared" si="2000"/>
        <v>442000</v>
      </c>
      <c r="MB145" s="964"/>
      <c r="MC145" s="898">
        <f>IF(EXACT(VLOOKUP(LV145,OFERTA_0,2,FALSE),LW145),1,0)</f>
        <v>1</v>
      </c>
      <c r="MD145" s="898">
        <f>IF(EXACT(VLOOKUP(LV145,OFERTA_0,3,FALSE),LX145),1,0)</f>
        <v>1</v>
      </c>
      <c r="ME145" s="899">
        <f>IF(EXACT(VLOOKUP(LV145,OFERTA_0,4,FALSE),LY145),1,0)</f>
        <v>1</v>
      </c>
      <c r="MF145" s="899">
        <f>IF(LZ145=0,0,1)</f>
        <v>1</v>
      </c>
      <c r="MG145" s="899">
        <f>IF(MA145=0,0,1)</f>
        <v>1</v>
      </c>
      <c r="MH145" s="899">
        <f>PRODUCT(MC145:MG145)</f>
        <v>1</v>
      </c>
      <c r="MI145" s="966">
        <f>ROUND(MA145,0)</f>
        <v>442000</v>
      </c>
      <c r="MJ145" s="901">
        <f>MA145-MI145</f>
        <v>0</v>
      </c>
      <c r="MM145" s="958" t="s">
        <v>872</v>
      </c>
      <c r="MN145" s="1030" t="s">
        <v>505</v>
      </c>
      <c r="MO145" s="1031" t="s">
        <v>149</v>
      </c>
      <c r="MP145" s="1044">
        <v>1</v>
      </c>
      <c r="MQ145" s="1045">
        <v>200000</v>
      </c>
      <c r="MR145" s="963">
        <f t="shared" si="2001"/>
        <v>200000</v>
      </c>
      <c r="MS145" s="964"/>
      <c r="MT145" s="898">
        <f>IF(EXACT(VLOOKUP(MM145,OFERTA_0,2,FALSE),MN145),1,0)</f>
        <v>1</v>
      </c>
      <c r="MU145" s="898">
        <f>IF(EXACT(VLOOKUP(MM145,OFERTA_0,3,FALSE),MO145),1,0)</f>
        <v>1</v>
      </c>
      <c r="MV145" s="899">
        <f>IF(EXACT(VLOOKUP(MM145,OFERTA_0,4,FALSE),MP145),1,0)</f>
        <v>1</v>
      </c>
      <c r="MW145" s="899">
        <f>IF(MQ145=0,0,1)</f>
        <v>1</v>
      </c>
      <c r="MX145" s="899">
        <f>IF(MR145=0,0,1)</f>
        <v>1</v>
      </c>
      <c r="MY145" s="899">
        <f>PRODUCT(MT145:MX145)</f>
        <v>1</v>
      </c>
      <c r="MZ145" s="966">
        <f>ROUND(MR145,0)</f>
        <v>200000</v>
      </c>
      <c r="NA145" s="901">
        <f>MR145-MZ145</f>
        <v>0</v>
      </c>
      <c r="ND145" s="975" t="s">
        <v>872</v>
      </c>
      <c r="NE145" s="976" t="s">
        <v>505</v>
      </c>
      <c r="NF145" s="977" t="s">
        <v>149</v>
      </c>
      <c r="NG145" s="978">
        <v>1</v>
      </c>
      <c r="NH145" s="979">
        <v>34284.69</v>
      </c>
      <c r="NI145" s="980">
        <v>34285</v>
      </c>
      <c r="NJ145" s="964"/>
      <c r="NK145" s="898">
        <f>IF(EXACT(VLOOKUP(ND145,OFERTA_0,2,FALSE),NE145),1,0)</f>
        <v>1</v>
      </c>
      <c r="NL145" s="898">
        <f>IF(EXACT(VLOOKUP(ND145,OFERTA_0,3,FALSE),NF145),1,0)</f>
        <v>1</v>
      </c>
      <c r="NM145" s="899">
        <f>IF(EXACT(VLOOKUP(ND145,OFERTA_0,4,FALSE),NG145),1,0)</f>
        <v>1</v>
      </c>
      <c r="NN145" s="899">
        <f>IF(NH145=0,0,1)</f>
        <v>1</v>
      </c>
      <c r="NO145" s="899">
        <f>IF(NI145=0,0,1)</f>
        <v>1</v>
      </c>
      <c r="NP145" s="899">
        <f>PRODUCT(NK145:NO145)</f>
        <v>1</v>
      </c>
      <c r="NQ145" s="966">
        <f>ROUND(NI145,0)</f>
        <v>34285</v>
      </c>
      <c r="NR145" s="901">
        <f>NI145-NQ145</f>
        <v>0</v>
      </c>
      <c r="NU145" s="981" t="s">
        <v>872</v>
      </c>
      <c r="NV145" s="982" t="s">
        <v>505</v>
      </c>
      <c r="NW145" s="983" t="s">
        <v>149</v>
      </c>
      <c r="NX145" s="984">
        <v>1</v>
      </c>
      <c r="NY145" s="1050">
        <v>34631</v>
      </c>
      <c r="NZ145" s="986">
        <f t="shared" si="2002"/>
        <v>34631</v>
      </c>
      <c r="OA145" s="964"/>
      <c r="OB145" s="898">
        <f>IF(EXACT(VLOOKUP(NU145,OFERTA_0,2,FALSE),NV145),1,0)</f>
        <v>1</v>
      </c>
      <c r="OC145" s="898">
        <f>IF(EXACT(VLOOKUP(NU145,OFERTA_0,3,FALSE),NW145),1,0)</f>
        <v>1</v>
      </c>
      <c r="OD145" s="899">
        <f>IF(EXACT(VLOOKUP(NU145,OFERTA_0,4,FALSE),NX145),1,0)</f>
        <v>1</v>
      </c>
      <c r="OE145" s="899">
        <f>IF(NY145=0,0,1)</f>
        <v>1</v>
      </c>
      <c r="OF145" s="899">
        <f>IF(NZ145=0,0,1)</f>
        <v>1</v>
      </c>
      <c r="OG145" s="899">
        <f>PRODUCT(OB145:OF145)</f>
        <v>1</v>
      </c>
      <c r="OH145" s="966">
        <f>ROUND(NZ145,0)</f>
        <v>34631</v>
      </c>
      <c r="OI145" s="901">
        <f>NZ145-OH145</f>
        <v>0</v>
      </c>
      <c r="OL145" s="958" t="s">
        <v>872</v>
      </c>
      <c r="OM145" s="1030" t="s">
        <v>505</v>
      </c>
      <c r="ON145" s="1031" t="s">
        <v>149</v>
      </c>
      <c r="OO145" s="1044">
        <v>1</v>
      </c>
      <c r="OP145" s="1045">
        <v>102851</v>
      </c>
      <c r="OQ145" s="963">
        <f t="shared" si="2003"/>
        <v>102851</v>
      </c>
      <c r="OR145" s="964"/>
      <c r="OS145" s="898">
        <f>IF(EXACT(VLOOKUP(OL145,OFERTA_0,2,FALSE),OM145),1,0)</f>
        <v>1</v>
      </c>
      <c r="OT145" s="898">
        <f>IF(EXACT(VLOOKUP(OL145,OFERTA_0,3,FALSE),ON145),1,0)</f>
        <v>1</v>
      </c>
      <c r="OU145" s="899">
        <f>IF(EXACT(VLOOKUP(OL145,OFERTA_0,4,FALSE),OO145),1,0)</f>
        <v>1</v>
      </c>
      <c r="OV145" s="899">
        <f>IF(OP145=0,0,1)</f>
        <v>1</v>
      </c>
      <c r="OW145" s="899">
        <f>IF(OQ145=0,0,1)</f>
        <v>1</v>
      </c>
      <c r="OX145" s="899">
        <f>PRODUCT(OS145:OW145)</f>
        <v>1</v>
      </c>
      <c r="OY145" s="966">
        <f>ROUND(OQ145,0)</f>
        <v>102851</v>
      </c>
      <c r="OZ145" s="901">
        <f>OQ145-OY145</f>
        <v>0</v>
      </c>
      <c r="PC145" s="958" t="s">
        <v>872</v>
      </c>
      <c r="PD145" s="1030" t="s">
        <v>505</v>
      </c>
      <c r="PE145" s="1031" t="s">
        <v>149</v>
      </c>
      <c r="PF145" s="1044">
        <v>1</v>
      </c>
      <c r="PG145" s="1059">
        <v>363350</v>
      </c>
      <c r="PH145" s="988">
        <v>363350</v>
      </c>
      <c r="PI145" s="989"/>
      <c r="PJ145" s="898">
        <f>IF(EXACT(VLOOKUP(PC145,OFERTA_0,2,FALSE),PD145),1,0)</f>
        <v>1</v>
      </c>
      <c r="PK145" s="898">
        <f>IF(EXACT(VLOOKUP(PC145,OFERTA_0,3,FALSE),PE145),1,0)</f>
        <v>1</v>
      </c>
      <c r="PL145" s="899">
        <f>IF(EXACT(VLOOKUP(PC145,OFERTA_0,4,FALSE),PF145),1,0)</f>
        <v>1</v>
      </c>
      <c r="PM145" s="899">
        <f>IF(PG145=0,0,1)</f>
        <v>1</v>
      </c>
      <c r="PN145" s="899">
        <f>IF(PH145=0,0,1)</f>
        <v>1</v>
      </c>
      <c r="PO145" s="899">
        <f>PRODUCT(PJ145:PN145)</f>
        <v>1</v>
      </c>
      <c r="PP145" s="966">
        <f>ROUND(PH145,0)</f>
        <v>363350</v>
      </c>
      <c r="PQ145" s="901">
        <f>PH145-PP145</f>
        <v>0</v>
      </c>
      <c r="PT145" s="958" t="s">
        <v>872</v>
      </c>
      <c r="PU145" s="1030" t="s">
        <v>505</v>
      </c>
      <c r="PV145" s="1031" t="s">
        <v>149</v>
      </c>
      <c r="PW145" s="1044">
        <v>1</v>
      </c>
      <c r="PX145" s="1045">
        <v>312219</v>
      </c>
      <c r="PY145" s="963">
        <f t="shared" si="2004"/>
        <v>312219</v>
      </c>
      <c r="PZ145" s="964"/>
      <c r="QA145" s="898">
        <f>IF(EXACT(VLOOKUP(PT145,OFERTA_0,2,FALSE),PU145),1,0)</f>
        <v>1</v>
      </c>
      <c r="QB145" s="898">
        <f>IF(EXACT(VLOOKUP(PT145,OFERTA_0,3,FALSE),PV145),1,0)</f>
        <v>1</v>
      </c>
      <c r="QC145" s="899">
        <f>IF(EXACT(VLOOKUP(PT145,OFERTA_0,4,FALSE),PW145),1,0)</f>
        <v>1</v>
      </c>
      <c r="QD145" s="899">
        <f>IF(PX145=0,0,1)</f>
        <v>1</v>
      </c>
      <c r="QE145" s="899">
        <f>IF(PY145=0,0,1)</f>
        <v>1</v>
      </c>
      <c r="QF145" s="899">
        <f>PRODUCT(QA145:QE145)</f>
        <v>1</v>
      </c>
      <c r="QG145" s="966">
        <f>ROUND(PY145,0)</f>
        <v>312219</v>
      </c>
      <c r="QH145" s="901">
        <f>PY145-QG145</f>
        <v>0</v>
      </c>
      <c r="QK145" s="958" t="s">
        <v>872</v>
      </c>
      <c r="QL145" s="1030" t="s">
        <v>505</v>
      </c>
      <c r="QM145" s="1031" t="s">
        <v>149</v>
      </c>
      <c r="QN145" s="1044">
        <v>1</v>
      </c>
      <c r="QO145" s="1049">
        <v>150297.74999999997</v>
      </c>
      <c r="QP145" s="974">
        <f t="shared" si="2005"/>
        <v>150298</v>
      </c>
      <c r="QQ145" s="964"/>
      <c r="QR145" s="898">
        <f>IF(EXACT(VLOOKUP(QK145,OFERTA_0,2,FALSE),QL145),1,0)</f>
        <v>1</v>
      </c>
      <c r="QS145" s="898">
        <f>IF(EXACT(VLOOKUP(QK145,OFERTA_0,3,FALSE),QM145),1,0)</f>
        <v>1</v>
      </c>
      <c r="QT145" s="899">
        <f>IF(EXACT(VLOOKUP(QK145,OFERTA_0,4,FALSE),QN145),1,0)</f>
        <v>1</v>
      </c>
      <c r="QU145" s="899">
        <f>IF(QO145=0,0,1)</f>
        <v>1</v>
      </c>
      <c r="QV145" s="899">
        <f>IF(QP145=0,0,1)</f>
        <v>1</v>
      </c>
      <c r="QW145" s="899">
        <f>PRODUCT(QR145:QV145)</f>
        <v>1</v>
      </c>
      <c r="QX145" s="966">
        <f>ROUND(QP145,0)</f>
        <v>150298</v>
      </c>
      <c r="QY145" s="901">
        <f>QP145-QX145</f>
        <v>0</v>
      </c>
      <c r="RB145" s="405"/>
      <c r="RC145" s="406"/>
      <c r="RD145" s="407"/>
      <c r="RE145" s="408"/>
      <c r="RF145" s="409"/>
      <c r="RG145" s="410"/>
      <c r="RH145" s="410"/>
      <c r="RI145" s="898"/>
      <c r="RJ145" s="898"/>
      <c r="RK145" s="934"/>
      <c r="RL145" s="934"/>
      <c r="RM145" s="934"/>
      <c r="RN145" s="934"/>
      <c r="RO145" s="935"/>
      <c r="RP145" s="936"/>
      <c r="RS145" s="405"/>
      <c r="RT145" s="406"/>
      <c r="RU145" s="407"/>
      <c r="RV145" s="408"/>
      <c r="RW145" s="409"/>
      <c r="RX145" s="410"/>
      <c r="RY145" s="410"/>
      <c r="RZ145" s="898"/>
      <c r="SA145" s="898"/>
      <c r="SB145" s="934"/>
      <c r="SC145" s="934"/>
      <c r="SD145" s="934"/>
      <c r="SE145" s="934"/>
      <c r="SF145" s="935"/>
      <c r="SG145" s="936"/>
      <c r="SJ145" s="405"/>
      <c r="SK145" s="406"/>
      <c r="SL145" s="407"/>
      <c r="SM145" s="408"/>
      <c r="SN145" s="409"/>
      <c r="SO145" s="410"/>
      <c r="SP145" s="410"/>
      <c r="SQ145" s="898"/>
      <c r="SR145" s="898"/>
      <c r="SS145" s="934"/>
      <c r="ST145" s="934"/>
      <c r="SU145" s="934"/>
      <c r="SV145" s="934"/>
      <c r="SW145" s="935"/>
      <c r="SX145" s="936"/>
    </row>
    <row r="146" spans="2:518" ht="18.75" thickTop="1" thickBot="1">
      <c r="B146" s="911" t="s">
        <v>873</v>
      </c>
      <c r="C146" s="912" t="s">
        <v>506</v>
      </c>
      <c r="D146" s="913"/>
      <c r="E146" s="914"/>
      <c r="F146" s="915"/>
      <c r="G146" s="916"/>
      <c r="H146" s="917">
        <f>SUM(G147:G198)</f>
        <v>0</v>
      </c>
      <c r="K146" s="911" t="s">
        <v>873</v>
      </c>
      <c r="L146" s="912" t="s">
        <v>506</v>
      </c>
      <c r="M146" s="913"/>
      <c r="N146" s="914"/>
      <c r="O146" s="990"/>
      <c r="P146" s="916"/>
      <c r="Q146" s="917"/>
      <c r="R146" s="898"/>
      <c r="S146" s="898"/>
      <c r="T146" s="934"/>
      <c r="U146" s="934"/>
      <c r="V146" s="934"/>
      <c r="W146" s="934"/>
      <c r="X146" s="935"/>
      <c r="Y146" s="936"/>
      <c r="Z146" s="872"/>
      <c r="AA146" s="872"/>
      <c r="AB146" s="911" t="s">
        <v>873</v>
      </c>
      <c r="AC146" s="912" t="s">
        <v>506</v>
      </c>
      <c r="AD146" s="913"/>
      <c r="AE146" s="914"/>
      <c r="AF146" s="915"/>
      <c r="AG146" s="916"/>
      <c r="AH146" s="917"/>
      <c r="AI146" s="898"/>
      <c r="AJ146" s="898"/>
      <c r="AK146" s="934"/>
      <c r="AL146" s="934"/>
      <c r="AM146" s="934"/>
      <c r="AN146" s="934"/>
      <c r="AO146" s="935"/>
      <c r="AP146" s="936"/>
      <c r="AQ146" s="872"/>
      <c r="AR146" s="872"/>
      <c r="AS146" s="911" t="s">
        <v>873</v>
      </c>
      <c r="AT146" s="991" t="s">
        <v>506</v>
      </c>
      <c r="AU146" s="913"/>
      <c r="AV146" s="914"/>
      <c r="AW146" s="918"/>
      <c r="AX146" s="919"/>
      <c r="AY146" s="917"/>
      <c r="AZ146" s="898"/>
      <c r="BA146" s="898"/>
      <c r="BB146" s="934"/>
      <c r="BC146" s="934"/>
      <c r="BD146" s="934"/>
      <c r="BE146" s="934"/>
      <c r="BF146" s="935"/>
      <c r="BG146" s="936"/>
      <c r="BJ146" s="911" t="s">
        <v>873</v>
      </c>
      <c r="BK146" s="912" t="s">
        <v>506</v>
      </c>
      <c r="BL146" s="913"/>
      <c r="BM146" s="914"/>
      <c r="BN146" s="915"/>
      <c r="BO146" s="916"/>
      <c r="BP146" s="917"/>
      <c r="BQ146" s="898"/>
      <c r="BR146" s="898"/>
      <c r="BS146" s="934"/>
      <c r="BT146" s="934"/>
      <c r="BU146" s="934"/>
      <c r="BV146" s="934"/>
      <c r="BW146" s="935"/>
      <c r="BX146" s="936"/>
      <c r="CA146" s="911" t="s">
        <v>873</v>
      </c>
      <c r="CB146" s="912" t="s">
        <v>506</v>
      </c>
      <c r="CC146" s="913"/>
      <c r="CD146" s="914"/>
      <c r="CE146" s="915"/>
      <c r="CF146" s="916"/>
      <c r="CG146" s="917"/>
      <c r="CH146" s="898"/>
      <c r="CI146" s="898"/>
      <c r="CJ146" s="934"/>
      <c r="CK146" s="934"/>
      <c r="CL146" s="934"/>
      <c r="CM146" s="934"/>
      <c r="CN146" s="935"/>
      <c r="CO146" s="936"/>
      <c r="CR146" s="911" t="s">
        <v>873</v>
      </c>
      <c r="CS146" s="912" t="s">
        <v>506</v>
      </c>
      <c r="CT146" s="913"/>
      <c r="CU146" s="914"/>
      <c r="CV146" s="915"/>
      <c r="CW146" s="916"/>
      <c r="CX146" s="917"/>
      <c r="CY146" s="898"/>
      <c r="CZ146" s="898"/>
      <c r="DA146" s="934"/>
      <c r="DB146" s="934"/>
      <c r="DC146" s="934"/>
      <c r="DD146" s="934"/>
      <c r="DE146" s="935"/>
      <c r="DF146" s="936"/>
      <c r="DI146" s="911" t="s">
        <v>873</v>
      </c>
      <c r="DJ146" s="912" t="s">
        <v>506</v>
      </c>
      <c r="DK146" s="913"/>
      <c r="DL146" s="914"/>
      <c r="DM146" s="915"/>
      <c r="DN146" s="916"/>
      <c r="DO146" s="917"/>
      <c r="DP146" s="898"/>
      <c r="DQ146" s="898"/>
      <c r="DR146" s="934"/>
      <c r="DS146" s="934"/>
      <c r="DT146" s="934"/>
      <c r="DU146" s="934"/>
      <c r="DV146" s="935"/>
      <c r="DW146" s="936"/>
      <c r="DZ146" s="911" t="s">
        <v>873</v>
      </c>
      <c r="EA146" s="912" t="s">
        <v>506</v>
      </c>
      <c r="EB146" s="913"/>
      <c r="EC146" s="914"/>
      <c r="ED146" s="915"/>
      <c r="EE146" s="916"/>
      <c r="EF146" s="917"/>
      <c r="EG146" s="898"/>
      <c r="EH146" s="898"/>
      <c r="EI146" s="934"/>
      <c r="EJ146" s="934"/>
      <c r="EK146" s="934"/>
      <c r="EL146" s="934"/>
      <c r="EM146" s="935"/>
      <c r="EN146" s="936"/>
      <c r="EQ146" s="911" t="s">
        <v>873</v>
      </c>
      <c r="ER146" s="912" t="s">
        <v>506</v>
      </c>
      <c r="ES146" s="913"/>
      <c r="ET146" s="914"/>
      <c r="EU146" s="915"/>
      <c r="EV146" s="916"/>
      <c r="EW146" s="917"/>
      <c r="EX146" s="898"/>
      <c r="EY146" s="898"/>
      <c r="EZ146" s="934"/>
      <c r="FA146" s="934"/>
      <c r="FB146" s="934"/>
      <c r="FC146" s="934"/>
      <c r="FD146" s="935"/>
      <c r="FE146" s="936"/>
      <c r="FH146" s="911"/>
      <c r="FI146" s="912"/>
      <c r="FJ146" s="913"/>
      <c r="FK146" s="914"/>
      <c r="FL146" s="915"/>
      <c r="FM146" s="916"/>
      <c r="FN146" s="917"/>
      <c r="FO146" s="898"/>
      <c r="FP146" s="898"/>
      <c r="FQ146" s="934"/>
      <c r="FR146" s="934"/>
      <c r="FS146" s="934"/>
      <c r="FT146" s="934"/>
      <c r="FU146" s="935"/>
      <c r="FV146" s="936"/>
      <c r="FY146" s="911" t="s">
        <v>873</v>
      </c>
      <c r="FZ146" s="912" t="s">
        <v>506</v>
      </c>
      <c r="GA146" s="913"/>
      <c r="GB146" s="914"/>
      <c r="GC146" s="914"/>
      <c r="GD146" s="916"/>
      <c r="GE146" s="917"/>
      <c r="GF146" s="898"/>
      <c r="GG146" s="898"/>
      <c r="GH146" s="934"/>
      <c r="GI146" s="934"/>
      <c r="GJ146" s="934"/>
      <c r="GK146" s="934"/>
      <c r="GL146" s="935"/>
      <c r="GM146" s="936"/>
      <c r="GP146" s="911" t="s">
        <v>873</v>
      </c>
      <c r="GQ146" s="912" t="s">
        <v>506</v>
      </c>
      <c r="GR146" s="913"/>
      <c r="GS146" s="914"/>
      <c r="GT146" s="915"/>
      <c r="GU146" s="916"/>
      <c r="GV146" s="917"/>
      <c r="GW146" s="898"/>
      <c r="GX146" s="898"/>
      <c r="GY146" s="934"/>
      <c r="GZ146" s="934"/>
      <c r="HA146" s="934"/>
      <c r="HB146" s="934"/>
      <c r="HC146" s="935"/>
      <c r="HD146" s="936"/>
      <c r="HG146" s="911" t="s">
        <v>873</v>
      </c>
      <c r="HH146" s="912" t="s">
        <v>506</v>
      </c>
      <c r="HI146" s="913"/>
      <c r="HJ146" s="914"/>
      <c r="HK146" s="915"/>
      <c r="HL146" s="916"/>
      <c r="HM146" s="917"/>
      <c r="HN146" s="898"/>
      <c r="HO146" s="898"/>
      <c r="HP146" s="934"/>
      <c r="HQ146" s="934"/>
      <c r="HR146" s="934"/>
      <c r="HS146" s="934"/>
      <c r="HT146" s="935"/>
      <c r="HU146" s="936"/>
      <c r="HX146" s="911" t="s">
        <v>873</v>
      </c>
      <c r="HY146" s="1121" t="s">
        <v>506</v>
      </c>
      <c r="HZ146" s="913"/>
      <c r="IA146" s="914"/>
      <c r="IB146" s="915"/>
      <c r="IC146" s="916"/>
      <c r="ID146" s="917"/>
      <c r="IE146" s="898"/>
      <c r="IF146" s="898"/>
      <c r="IG146" s="934"/>
      <c r="IH146" s="934"/>
      <c r="II146" s="934"/>
      <c r="IJ146" s="934"/>
      <c r="IK146" s="935"/>
      <c r="IL146" s="936"/>
      <c r="IO146" s="911" t="s">
        <v>873</v>
      </c>
      <c r="IP146" s="912" t="s">
        <v>506</v>
      </c>
      <c r="IQ146" s="913"/>
      <c r="IR146" s="914"/>
      <c r="IS146" s="915"/>
      <c r="IT146" s="916"/>
      <c r="IU146" s="917"/>
      <c r="IV146" s="898"/>
      <c r="IW146" s="898"/>
      <c r="IX146" s="934"/>
      <c r="IY146" s="934"/>
      <c r="IZ146" s="934"/>
      <c r="JA146" s="934"/>
      <c r="JB146" s="935"/>
      <c r="JC146" s="936"/>
      <c r="JF146" s="911" t="s">
        <v>873</v>
      </c>
      <c r="JG146" s="912" t="s">
        <v>506</v>
      </c>
      <c r="JH146" s="913"/>
      <c r="JI146" s="914"/>
      <c r="JJ146" s="915"/>
      <c r="JK146" s="916"/>
      <c r="JL146" s="917"/>
      <c r="JM146" s="898"/>
      <c r="JN146" s="898"/>
      <c r="JO146" s="934"/>
      <c r="JP146" s="934"/>
      <c r="JQ146" s="934"/>
      <c r="JR146" s="934"/>
      <c r="JS146" s="935"/>
      <c r="JT146" s="936"/>
      <c r="JW146" s="911" t="s">
        <v>873</v>
      </c>
      <c r="JX146" s="912" t="s">
        <v>506</v>
      </c>
      <c r="JY146" s="913"/>
      <c r="JZ146" s="914"/>
      <c r="KA146" s="915"/>
      <c r="KB146" s="916"/>
      <c r="KC146" s="917"/>
      <c r="KD146" s="898"/>
      <c r="KE146" s="898"/>
      <c r="KF146" s="934"/>
      <c r="KG146" s="934"/>
      <c r="KH146" s="934"/>
      <c r="KI146" s="934"/>
      <c r="KJ146" s="935"/>
      <c r="KK146" s="936"/>
      <c r="KN146" s="911" t="s">
        <v>873</v>
      </c>
      <c r="KO146" s="912" t="s">
        <v>506</v>
      </c>
      <c r="KP146" s="913"/>
      <c r="KQ146" s="914"/>
      <c r="KR146" s="915"/>
      <c r="KS146" s="916"/>
      <c r="KT146" s="917"/>
      <c r="KU146" s="898"/>
      <c r="KV146" s="898"/>
      <c r="KW146" s="934"/>
      <c r="KX146" s="934"/>
      <c r="KY146" s="934"/>
      <c r="KZ146" s="934"/>
      <c r="LA146" s="935"/>
      <c r="LB146" s="936"/>
      <c r="LE146" s="911" t="s">
        <v>873</v>
      </c>
      <c r="LF146" s="912" t="s">
        <v>506</v>
      </c>
      <c r="LG146" s="913"/>
      <c r="LH146" s="914"/>
      <c r="LI146" s="992">
        <v>0</v>
      </c>
      <c r="LJ146" s="993"/>
      <c r="LK146" s="917"/>
      <c r="LL146" s="898"/>
      <c r="LM146" s="898"/>
      <c r="LN146" s="934"/>
      <c r="LO146" s="934"/>
      <c r="LP146" s="934"/>
      <c r="LQ146" s="934"/>
      <c r="LR146" s="935"/>
      <c r="LS146" s="936"/>
      <c r="LV146" s="911" t="s">
        <v>873</v>
      </c>
      <c r="LW146" s="912" t="s">
        <v>506</v>
      </c>
      <c r="LX146" s="913"/>
      <c r="LY146" s="914"/>
      <c r="LZ146" s="915"/>
      <c r="MA146" s="916"/>
      <c r="MB146" s="917"/>
      <c r="MC146" s="898"/>
      <c r="MD146" s="898"/>
      <c r="ME146" s="934"/>
      <c r="MF146" s="934"/>
      <c r="MG146" s="934"/>
      <c r="MH146" s="934"/>
      <c r="MI146" s="935"/>
      <c r="MJ146" s="936"/>
      <c r="MM146" s="911" t="s">
        <v>873</v>
      </c>
      <c r="MN146" s="912" t="s">
        <v>506</v>
      </c>
      <c r="MO146" s="913"/>
      <c r="MP146" s="914"/>
      <c r="MQ146" s="915"/>
      <c r="MR146" s="916"/>
      <c r="MS146" s="917"/>
      <c r="MT146" s="898"/>
      <c r="MU146" s="898"/>
      <c r="MV146" s="934"/>
      <c r="MW146" s="934"/>
      <c r="MX146" s="934"/>
      <c r="MY146" s="934"/>
      <c r="MZ146" s="935"/>
      <c r="NA146" s="936"/>
      <c r="ND146" s="994" t="s">
        <v>873</v>
      </c>
      <c r="NE146" s="995" t="s">
        <v>506</v>
      </c>
      <c r="NF146" s="996"/>
      <c r="NG146" s="997"/>
      <c r="NH146" s="998"/>
      <c r="NI146" s="999"/>
      <c r="NJ146" s="917"/>
      <c r="NK146" s="898"/>
      <c r="NL146" s="898"/>
      <c r="NM146" s="934"/>
      <c r="NN146" s="934"/>
      <c r="NO146" s="934"/>
      <c r="NP146" s="934"/>
      <c r="NQ146" s="935"/>
      <c r="NR146" s="936"/>
      <c r="NU146" s="1000" t="s">
        <v>873</v>
      </c>
      <c r="NV146" s="1001" t="s">
        <v>506</v>
      </c>
      <c r="NW146" s="1002"/>
      <c r="NX146" s="1003"/>
      <c r="NY146" s="1004"/>
      <c r="NZ146" s="1005"/>
      <c r="OA146" s="917"/>
      <c r="OB146" s="898"/>
      <c r="OC146" s="898"/>
      <c r="OD146" s="934"/>
      <c r="OE146" s="934"/>
      <c r="OF146" s="934"/>
      <c r="OG146" s="934"/>
      <c r="OH146" s="935"/>
      <c r="OI146" s="936"/>
      <c r="OL146" s="911" t="s">
        <v>873</v>
      </c>
      <c r="OM146" s="912" t="s">
        <v>506</v>
      </c>
      <c r="ON146" s="913"/>
      <c r="OO146" s="914"/>
      <c r="OP146" s="915"/>
      <c r="OQ146" s="916"/>
      <c r="OR146" s="917"/>
      <c r="OS146" s="898"/>
      <c r="OT146" s="898"/>
      <c r="OU146" s="934"/>
      <c r="OV146" s="934"/>
      <c r="OW146" s="934"/>
      <c r="OX146" s="934"/>
      <c r="OY146" s="935"/>
      <c r="OZ146" s="936"/>
      <c r="PC146" s="911" t="s">
        <v>873</v>
      </c>
      <c r="PD146" s="912" t="s">
        <v>506</v>
      </c>
      <c r="PE146" s="913"/>
      <c r="PF146" s="914"/>
      <c r="PG146" s="932"/>
      <c r="PH146" s="933"/>
      <c r="PI146" s="917"/>
      <c r="PJ146" s="898"/>
      <c r="PK146" s="898"/>
      <c r="PL146" s="934"/>
      <c r="PM146" s="934"/>
      <c r="PN146" s="934"/>
      <c r="PO146" s="934"/>
      <c r="PP146" s="935"/>
      <c r="PQ146" s="936"/>
      <c r="PT146" s="911" t="s">
        <v>873</v>
      </c>
      <c r="PU146" s="912" t="s">
        <v>506</v>
      </c>
      <c r="PV146" s="913"/>
      <c r="PW146" s="914"/>
      <c r="PX146" s="915"/>
      <c r="PY146" s="916"/>
      <c r="PZ146" s="917"/>
      <c r="QA146" s="898"/>
      <c r="QB146" s="898"/>
      <c r="QC146" s="934"/>
      <c r="QD146" s="934"/>
      <c r="QE146" s="934"/>
      <c r="QF146" s="934"/>
      <c r="QG146" s="935"/>
      <c r="QH146" s="936"/>
      <c r="QK146" s="911" t="s">
        <v>873</v>
      </c>
      <c r="QL146" s="912" t="s">
        <v>506</v>
      </c>
      <c r="QM146" s="913"/>
      <c r="QN146" s="914"/>
      <c r="QO146" s="992">
        <v>0</v>
      </c>
      <c r="QP146" s="993"/>
      <c r="QQ146" s="917"/>
      <c r="QR146" s="898"/>
      <c r="QS146" s="898"/>
      <c r="QT146" s="934"/>
      <c r="QU146" s="934"/>
      <c r="QV146" s="934"/>
      <c r="QW146" s="934"/>
      <c r="QX146" s="935"/>
      <c r="QY146" s="936"/>
      <c r="RB146" s="405"/>
      <c r="RC146" s="406"/>
      <c r="RD146" s="407"/>
      <c r="RE146" s="408"/>
      <c r="RF146" s="409"/>
      <c r="RG146" s="410"/>
      <c r="RH146" s="410"/>
      <c r="RI146" s="898"/>
      <c r="RJ146" s="898"/>
      <c r="RK146" s="934"/>
      <c r="RL146" s="934"/>
      <c r="RM146" s="934"/>
      <c r="RN146" s="934"/>
      <c r="RO146" s="935"/>
      <c r="RP146" s="936"/>
      <c r="RS146" s="405"/>
      <c r="RT146" s="406"/>
      <c r="RU146" s="407"/>
      <c r="RV146" s="408"/>
      <c r="RW146" s="409"/>
      <c r="RX146" s="410"/>
      <c r="RY146" s="410"/>
      <c r="RZ146" s="898"/>
      <c r="SA146" s="898"/>
      <c r="SB146" s="934"/>
      <c r="SC146" s="934"/>
      <c r="SD146" s="934"/>
      <c r="SE146" s="934"/>
      <c r="SF146" s="935"/>
      <c r="SG146" s="936"/>
      <c r="SJ146" s="405"/>
      <c r="SK146" s="406"/>
      <c r="SL146" s="407"/>
      <c r="SM146" s="408"/>
      <c r="SN146" s="409"/>
      <c r="SO146" s="410"/>
      <c r="SP146" s="410"/>
      <c r="SQ146" s="898"/>
      <c r="SR146" s="898"/>
      <c r="SS146" s="934"/>
      <c r="ST146" s="934"/>
      <c r="SU146" s="934"/>
      <c r="SV146" s="934"/>
      <c r="SW146" s="935"/>
      <c r="SX146" s="936"/>
    </row>
    <row r="147" spans="2:518" ht="18.75" thickTop="1" thickBot="1">
      <c r="B147" s="937" t="s">
        <v>874</v>
      </c>
      <c r="C147" s="938" t="s">
        <v>507</v>
      </c>
      <c r="D147" s="939"/>
      <c r="E147" s="940"/>
      <c r="F147" s="941"/>
      <c r="G147" s="942"/>
      <c r="H147" s="943"/>
      <c r="K147" s="937" t="s">
        <v>874</v>
      </c>
      <c r="L147" s="938" t="s">
        <v>507</v>
      </c>
      <c r="M147" s="939"/>
      <c r="N147" s="940"/>
      <c r="O147" s="941"/>
      <c r="P147" s="942"/>
      <c r="Q147" s="943"/>
      <c r="R147" s="898"/>
      <c r="S147" s="898"/>
      <c r="T147" s="934"/>
      <c r="U147" s="934"/>
      <c r="V147" s="934"/>
      <c r="W147" s="934"/>
      <c r="X147" s="935"/>
      <c r="Y147" s="936"/>
      <c r="Z147" s="872"/>
      <c r="AA147" s="872"/>
      <c r="AB147" s="937" t="s">
        <v>874</v>
      </c>
      <c r="AC147" s="938" t="s">
        <v>507</v>
      </c>
      <c r="AD147" s="939"/>
      <c r="AE147" s="940"/>
      <c r="AF147" s="941"/>
      <c r="AG147" s="942"/>
      <c r="AH147" s="943"/>
      <c r="AI147" s="898"/>
      <c r="AJ147" s="898"/>
      <c r="AK147" s="934"/>
      <c r="AL147" s="934"/>
      <c r="AM147" s="934"/>
      <c r="AN147" s="934"/>
      <c r="AO147" s="935"/>
      <c r="AP147" s="936"/>
      <c r="AQ147" s="872"/>
      <c r="AR147" s="872"/>
      <c r="AS147" s="937" t="s">
        <v>874</v>
      </c>
      <c r="AT147" s="1006" t="s">
        <v>507</v>
      </c>
      <c r="AU147" s="939"/>
      <c r="AV147" s="940"/>
      <c r="AW147" s="944"/>
      <c r="AX147" s="945"/>
      <c r="AY147" s="943"/>
      <c r="AZ147" s="898"/>
      <c r="BA147" s="898"/>
      <c r="BB147" s="934"/>
      <c r="BC147" s="934"/>
      <c r="BD147" s="934"/>
      <c r="BE147" s="934"/>
      <c r="BF147" s="935"/>
      <c r="BG147" s="936"/>
      <c r="BJ147" s="937" t="s">
        <v>874</v>
      </c>
      <c r="BK147" s="938" t="s">
        <v>507</v>
      </c>
      <c r="BL147" s="939"/>
      <c r="BM147" s="940"/>
      <c r="BN147" s="941"/>
      <c r="BO147" s="942"/>
      <c r="BP147" s="943"/>
      <c r="BQ147" s="898"/>
      <c r="BR147" s="898"/>
      <c r="BS147" s="934"/>
      <c r="BT147" s="934"/>
      <c r="BU147" s="934"/>
      <c r="BV147" s="934"/>
      <c r="BW147" s="935"/>
      <c r="BX147" s="936"/>
      <c r="CA147" s="937" t="s">
        <v>874</v>
      </c>
      <c r="CB147" s="938" t="s">
        <v>507</v>
      </c>
      <c r="CC147" s="939"/>
      <c r="CD147" s="940"/>
      <c r="CE147" s="941"/>
      <c r="CF147" s="942"/>
      <c r="CG147" s="943"/>
      <c r="CH147" s="898"/>
      <c r="CI147" s="898"/>
      <c r="CJ147" s="934"/>
      <c r="CK147" s="934"/>
      <c r="CL147" s="934"/>
      <c r="CM147" s="934"/>
      <c r="CN147" s="935"/>
      <c r="CO147" s="936"/>
      <c r="CR147" s="937" t="s">
        <v>874</v>
      </c>
      <c r="CS147" s="938" t="s">
        <v>507</v>
      </c>
      <c r="CT147" s="939"/>
      <c r="CU147" s="940"/>
      <c r="CV147" s="941"/>
      <c r="CW147" s="942"/>
      <c r="CX147" s="943"/>
      <c r="CY147" s="898"/>
      <c r="CZ147" s="898"/>
      <c r="DA147" s="934"/>
      <c r="DB147" s="934"/>
      <c r="DC147" s="934"/>
      <c r="DD147" s="934"/>
      <c r="DE147" s="935"/>
      <c r="DF147" s="936"/>
      <c r="DI147" s="937" t="s">
        <v>874</v>
      </c>
      <c r="DJ147" s="938" t="s">
        <v>507</v>
      </c>
      <c r="DK147" s="939"/>
      <c r="DL147" s="940"/>
      <c r="DM147" s="941"/>
      <c r="DN147" s="942"/>
      <c r="DO147" s="943"/>
      <c r="DP147" s="898"/>
      <c r="DQ147" s="898"/>
      <c r="DR147" s="934"/>
      <c r="DS147" s="934"/>
      <c r="DT147" s="934"/>
      <c r="DU147" s="934"/>
      <c r="DV147" s="935"/>
      <c r="DW147" s="936"/>
      <c r="DZ147" s="937" t="s">
        <v>874</v>
      </c>
      <c r="EA147" s="938" t="s">
        <v>507</v>
      </c>
      <c r="EB147" s="939"/>
      <c r="EC147" s="940"/>
      <c r="ED147" s="941"/>
      <c r="EE147" s="942"/>
      <c r="EF147" s="943"/>
      <c r="EG147" s="898"/>
      <c r="EH147" s="898"/>
      <c r="EI147" s="934"/>
      <c r="EJ147" s="934"/>
      <c r="EK147" s="934"/>
      <c r="EL147" s="934"/>
      <c r="EM147" s="935"/>
      <c r="EN147" s="936"/>
      <c r="EQ147" s="937" t="s">
        <v>874</v>
      </c>
      <c r="ER147" s="938" t="s">
        <v>507</v>
      </c>
      <c r="ES147" s="939"/>
      <c r="ET147" s="940"/>
      <c r="EU147" s="941"/>
      <c r="EV147" s="942"/>
      <c r="EW147" s="943"/>
      <c r="EX147" s="898"/>
      <c r="EY147" s="898"/>
      <c r="EZ147" s="934"/>
      <c r="FA147" s="934"/>
      <c r="FB147" s="934"/>
      <c r="FC147" s="934"/>
      <c r="FD147" s="935"/>
      <c r="FE147" s="936"/>
      <c r="FH147" s="937"/>
      <c r="FI147" s="938"/>
      <c r="FJ147" s="939"/>
      <c r="FK147" s="940"/>
      <c r="FL147" s="941"/>
      <c r="FM147" s="942"/>
      <c r="FN147" s="943"/>
      <c r="FO147" s="898"/>
      <c r="FP147" s="898"/>
      <c r="FQ147" s="934"/>
      <c r="FR147" s="934"/>
      <c r="FS147" s="934"/>
      <c r="FT147" s="934"/>
      <c r="FU147" s="935"/>
      <c r="FV147" s="936"/>
      <c r="FY147" s="937" t="s">
        <v>874</v>
      </c>
      <c r="FZ147" s="938" t="s">
        <v>507</v>
      </c>
      <c r="GA147" s="939"/>
      <c r="GB147" s="940"/>
      <c r="GC147" s="941"/>
      <c r="GD147" s="942"/>
      <c r="GE147" s="943"/>
      <c r="GF147" s="898"/>
      <c r="GG147" s="898"/>
      <c r="GH147" s="934"/>
      <c r="GI147" s="934"/>
      <c r="GJ147" s="934"/>
      <c r="GK147" s="934"/>
      <c r="GL147" s="935"/>
      <c r="GM147" s="936"/>
      <c r="GP147" s="937" t="s">
        <v>874</v>
      </c>
      <c r="GQ147" s="938" t="s">
        <v>507</v>
      </c>
      <c r="GR147" s="939"/>
      <c r="GS147" s="940"/>
      <c r="GT147" s="941"/>
      <c r="GU147" s="942"/>
      <c r="GV147" s="943"/>
      <c r="GW147" s="898"/>
      <c r="GX147" s="898"/>
      <c r="GY147" s="934"/>
      <c r="GZ147" s="934"/>
      <c r="HA147" s="934"/>
      <c r="HB147" s="934"/>
      <c r="HC147" s="935"/>
      <c r="HD147" s="936"/>
      <c r="HG147" s="937" t="s">
        <v>874</v>
      </c>
      <c r="HH147" s="938" t="s">
        <v>507</v>
      </c>
      <c r="HI147" s="939"/>
      <c r="HJ147" s="940"/>
      <c r="HK147" s="941"/>
      <c r="HL147" s="942"/>
      <c r="HM147" s="943"/>
      <c r="HN147" s="898"/>
      <c r="HO147" s="898"/>
      <c r="HP147" s="934"/>
      <c r="HQ147" s="934"/>
      <c r="HR147" s="934"/>
      <c r="HS147" s="934"/>
      <c r="HT147" s="935"/>
      <c r="HU147" s="936"/>
      <c r="HX147" s="937" t="s">
        <v>874</v>
      </c>
      <c r="HY147" s="1122" t="s">
        <v>507</v>
      </c>
      <c r="HZ147" s="939"/>
      <c r="IA147" s="940"/>
      <c r="IB147" s="941"/>
      <c r="IC147" s="942"/>
      <c r="ID147" s="943"/>
      <c r="IE147" s="898"/>
      <c r="IF147" s="898"/>
      <c r="IG147" s="934"/>
      <c r="IH147" s="934"/>
      <c r="II147" s="934"/>
      <c r="IJ147" s="934"/>
      <c r="IK147" s="935"/>
      <c r="IL147" s="936"/>
      <c r="IO147" s="937" t="s">
        <v>874</v>
      </c>
      <c r="IP147" s="938" t="s">
        <v>507</v>
      </c>
      <c r="IQ147" s="939"/>
      <c r="IR147" s="940"/>
      <c r="IS147" s="941"/>
      <c r="IT147" s="942"/>
      <c r="IU147" s="943"/>
      <c r="IV147" s="898"/>
      <c r="IW147" s="898"/>
      <c r="IX147" s="934"/>
      <c r="IY147" s="934"/>
      <c r="IZ147" s="934"/>
      <c r="JA147" s="934"/>
      <c r="JB147" s="935"/>
      <c r="JC147" s="936"/>
      <c r="JF147" s="937" t="s">
        <v>874</v>
      </c>
      <c r="JG147" s="938" t="s">
        <v>507</v>
      </c>
      <c r="JH147" s="939"/>
      <c r="JI147" s="940"/>
      <c r="JJ147" s="941"/>
      <c r="JK147" s="942"/>
      <c r="JL147" s="943"/>
      <c r="JM147" s="898"/>
      <c r="JN147" s="898"/>
      <c r="JO147" s="934"/>
      <c r="JP147" s="934"/>
      <c r="JQ147" s="934"/>
      <c r="JR147" s="934"/>
      <c r="JS147" s="935"/>
      <c r="JT147" s="936"/>
      <c r="JW147" s="937" t="s">
        <v>874</v>
      </c>
      <c r="JX147" s="938" t="s">
        <v>507</v>
      </c>
      <c r="JY147" s="939"/>
      <c r="JZ147" s="940"/>
      <c r="KA147" s="941"/>
      <c r="KB147" s="942"/>
      <c r="KC147" s="943"/>
      <c r="KD147" s="898"/>
      <c r="KE147" s="898"/>
      <c r="KF147" s="934"/>
      <c r="KG147" s="934"/>
      <c r="KH147" s="934"/>
      <c r="KI147" s="934"/>
      <c r="KJ147" s="935"/>
      <c r="KK147" s="936"/>
      <c r="KN147" s="937" t="s">
        <v>874</v>
      </c>
      <c r="KO147" s="938" t="s">
        <v>507</v>
      </c>
      <c r="KP147" s="939"/>
      <c r="KQ147" s="940"/>
      <c r="KR147" s="941"/>
      <c r="KS147" s="942"/>
      <c r="KT147" s="943"/>
      <c r="KU147" s="898"/>
      <c r="KV147" s="898"/>
      <c r="KW147" s="934"/>
      <c r="KX147" s="934"/>
      <c r="KY147" s="934"/>
      <c r="KZ147" s="934"/>
      <c r="LA147" s="935"/>
      <c r="LB147" s="936"/>
      <c r="LE147" s="937" t="s">
        <v>874</v>
      </c>
      <c r="LF147" s="938" t="s">
        <v>507</v>
      </c>
      <c r="LG147" s="939"/>
      <c r="LH147" s="940"/>
      <c r="LI147" s="1007">
        <v>0</v>
      </c>
      <c r="LJ147" s="1008"/>
      <c r="LK147" s="943"/>
      <c r="LL147" s="898"/>
      <c r="LM147" s="898"/>
      <c r="LN147" s="934"/>
      <c r="LO147" s="934"/>
      <c r="LP147" s="934"/>
      <c r="LQ147" s="934"/>
      <c r="LR147" s="935"/>
      <c r="LS147" s="936"/>
      <c r="LV147" s="937" t="s">
        <v>874</v>
      </c>
      <c r="LW147" s="938" t="s">
        <v>507</v>
      </c>
      <c r="LX147" s="939"/>
      <c r="LY147" s="940"/>
      <c r="LZ147" s="941"/>
      <c r="MA147" s="942"/>
      <c r="MB147" s="943"/>
      <c r="MC147" s="898"/>
      <c r="MD147" s="898"/>
      <c r="ME147" s="934"/>
      <c r="MF147" s="934"/>
      <c r="MG147" s="934"/>
      <c r="MH147" s="934"/>
      <c r="MI147" s="935"/>
      <c r="MJ147" s="936"/>
      <c r="MM147" s="937" t="s">
        <v>874</v>
      </c>
      <c r="MN147" s="938" t="s">
        <v>507</v>
      </c>
      <c r="MO147" s="939"/>
      <c r="MP147" s="940"/>
      <c r="MQ147" s="941"/>
      <c r="MR147" s="942"/>
      <c r="MS147" s="943"/>
      <c r="MT147" s="898"/>
      <c r="MU147" s="898"/>
      <c r="MV147" s="934"/>
      <c r="MW147" s="934"/>
      <c r="MX147" s="934"/>
      <c r="MY147" s="934"/>
      <c r="MZ147" s="935"/>
      <c r="NA147" s="936"/>
      <c r="ND147" s="946" t="s">
        <v>874</v>
      </c>
      <c r="NE147" s="1009" t="s">
        <v>507</v>
      </c>
      <c r="NF147" s="948"/>
      <c r="NG147" s="949"/>
      <c r="NH147" s="998"/>
      <c r="NI147" s="950"/>
      <c r="NJ147" s="943"/>
      <c r="NK147" s="898"/>
      <c r="NL147" s="898"/>
      <c r="NM147" s="934"/>
      <c r="NN147" s="934"/>
      <c r="NO147" s="934"/>
      <c r="NP147" s="934"/>
      <c r="NQ147" s="935"/>
      <c r="NR147" s="936"/>
      <c r="NU147" s="951" t="s">
        <v>874</v>
      </c>
      <c r="NV147" s="1010" t="s">
        <v>507</v>
      </c>
      <c r="NW147" s="953"/>
      <c r="NX147" s="954"/>
      <c r="NY147" s="1011"/>
      <c r="NZ147" s="955"/>
      <c r="OA147" s="943"/>
      <c r="OB147" s="898"/>
      <c r="OC147" s="898"/>
      <c r="OD147" s="934"/>
      <c r="OE147" s="934"/>
      <c r="OF147" s="934"/>
      <c r="OG147" s="934"/>
      <c r="OH147" s="935"/>
      <c r="OI147" s="936"/>
      <c r="OL147" s="937" t="s">
        <v>874</v>
      </c>
      <c r="OM147" s="938" t="s">
        <v>507</v>
      </c>
      <c r="ON147" s="939"/>
      <c r="OO147" s="940"/>
      <c r="OP147" s="941"/>
      <c r="OQ147" s="942"/>
      <c r="OR147" s="943"/>
      <c r="OS147" s="898"/>
      <c r="OT147" s="898"/>
      <c r="OU147" s="934"/>
      <c r="OV147" s="934"/>
      <c r="OW147" s="934"/>
      <c r="OX147" s="934"/>
      <c r="OY147" s="935"/>
      <c r="OZ147" s="936"/>
      <c r="PC147" s="937" t="s">
        <v>874</v>
      </c>
      <c r="PD147" s="938" t="s">
        <v>507</v>
      </c>
      <c r="PE147" s="939"/>
      <c r="PF147" s="940"/>
      <c r="PG147" s="956"/>
      <c r="PH147" s="957"/>
      <c r="PI147" s="943"/>
      <c r="PJ147" s="898"/>
      <c r="PK147" s="898"/>
      <c r="PL147" s="934"/>
      <c r="PM147" s="934"/>
      <c r="PN147" s="934"/>
      <c r="PO147" s="934"/>
      <c r="PP147" s="935"/>
      <c r="PQ147" s="936"/>
      <c r="PT147" s="937" t="s">
        <v>874</v>
      </c>
      <c r="PU147" s="938" t="s">
        <v>507</v>
      </c>
      <c r="PV147" s="939"/>
      <c r="PW147" s="940"/>
      <c r="PX147" s="941"/>
      <c r="PY147" s="942"/>
      <c r="PZ147" s="943"/>
      <c r="QA147" s="898"/>
      <c r="QB147" s="898"/>
      <c r="QC147" s="934"/>
      <c r="QD147" s="934"/>
      <c r="QE147" s="934"/>
      <c r="QF147" s="934"/>
      <c r="QG147" s="935"/>
      <c r="QH147" s="936"/>
      <c r="QK147" s="937" t="s">
        <v>874</v>
      </c>
      <c r="QL147" s="938" t="s">
        <v>507</v>
      </c>
      <c r="QM147" s="939"/>
      <c r="QN147" s="940"/>
      <c r="QO147" s="1007">
        <v>0</v>
      </c>
      <c r="QP147" s="1008"/>
      <c r="QQ147" s="943"/>
      <c r="QR147" s="898"/>
      <c r="QS147" s="898"/>
      <c r="QT147" s="934"/>
      <c r="QU147" s="934"/>
      <c r="QV147" s="934"/>
      <c r="QW147" s="934"/>
      <c r="QX147" s="935"/>
      <c r="QY147" s="936"/>
      <c r="RB147" s="405"/>
      <c r="RC147" s="406"/>
      <c r="RD147" s="407"/>
      <c r="RE147" s="408"/>
      <c r="RF147" s="409"/>
      <c r="RG147" s="410"/>
      <c r="RH147" s="410"/>
      <c r="RI147" s="898"/>
      <c r="RJ147" s="898"/>
      <c r="RK147" s="934"/>
      <c r="RL147" s="934"/>
      <c r="RM147" s="934"/>
      <c r="RN147" s="934"/>
      <c r="RO147" s="935"/>
      <c r="RP147" s="936"/>
      <c r="RS147" s="405"/>
      <c r="RT147" s="406"/>
      <c r="RU147" s="407"/>
      <c r="RV147" s="408"/>
      <c r="RW147" s="409"/>
      <c r="RX147" s="410"/>
      <c r="RY147" s="410"/>
      <c r="RZ147" s="898"/>
      <c r="SA147" s="898"/>
      <c r="SB147" s="934"/>
      <c r="SC147" s="934"/>
      <c r="SD147" s="934"/>
      <c r="SE147" s="934"/>
      <c r="SF147" s="935"/>
      <c r="SG147" s="936"/>
      <c r="SJ147" s="405"/>
      <c r="SK147" s="406"/>
      <c r="SL147" s="407"/>
      <c r="SM147" s="408"/>
      <c r="SN147" s="409"/>
      <c r="SO147" s="410"/>
      <c r="SP147" s="410"/>
      <c r="SQ147" s="898"/>
      <c r="SR147" s="898"/>
      <c r="SS147" s="934"/>
      <c r="ST147" s="934"/>
      <c r="SU147" s="934"/>
      <c r="SV147" s="934"/>
      <c r="SW147" s="935"/>
      <c r="SX147" s="936"/>
    </row>
    <row r="148" spans="2:518" ht="177" customHeight="1" thickTop="1" thickBot="1">
      <c r="B148" s="958" t="s">
        <v>296</v>
      </c>
      <c r="C148" s="1030" t="s">
        <v>508</v>
      </c>
      <c r="D148" s="1031" t="s">
        <v>149</v>
      </c>
      <c r="E148" s="1044">
        <v>1</v>
      </c>
      <c r="F148" s="1045"/>
      <c r="G148" s="963">
        <f t="shared" ref="G148:G157" si="2006">ROUND(E148*F148,0)</f>
        <v>0</v>
      </c>
      <c r="H148" s="1016"/>
      <c r="K148" s="958" t="s">
        <v>296</v>
      </c>
      <c r="L148" s="1030" t="s">
        <v>508</v>
      </c>
      <c r="M148" s="1031" t="s">
        <v>149</v>
      </c>
      <c r="N148" s="1044">
        <v>1</v>
      </c>
      <c r="O148" s="1046">
        <v>4621000</v>
      </c>
      <c r="P148" s="963">
        <f t="shared" ref="P148:P157" si="2007">ROUND(N148*O148,0)</f>
        <v>4621000</v>
      </c>
      <c r="Q148" s="1016"/>
      <c r="R148" s="898">
        <f>IF(EXACT(VLOOKUP(K148,OFERTA_0,2,FALSE),L148),1,0)</f>
        <v>1</v>
      </c>
      <c r="S148" s="898">
        <f>IF(EXACT(VLOOKUP(K148,OFERTA_0,3,FALSE),M148),1,0)</f>
        <v>1</v>
      </c>
      <c r="T148" s="899">
        <f>IF(EXACT(VLOOKUP(K148,OFERTA_0,4,FALSE),N148),1,0)</f>
        <v>1</v>
      </c>
      <c r="U148" s="899">
        <f t="shared" ref="U148:V152" si="2008">IF(O148=0,0,1)</f>
        <v>1</v>
      </c>
      <c r="V148" s="899">
        <f t="shared" si="2008"/>
        <v>1</v>
      </c>
      <c r="W148" s="899">
        <f>PRODUCT(R148:V148)</f>
        <v>1</v>
      </c>
      <c r="X148" s="966">
        <f>ROUND(P148,0)</f>
        <v>4621000</v>
      </c>
      <c r="Y148" s="901">
        <f>P148-X148</f>
        <v>0</v>
      </c>
      <c r="Z148" s="872"/>
      <c r="AA148" s="872"/>
      <c r="AB148" s="958" t="s">
        <v>296</v>
      </c>
      <c r="AC148" s="1030" t="s">
        <v>508</v>
      </c>
      <c r="AD148" s="1031" t="s">
        <v>149</v>
      </c>
      <c r="AE148" s="1044">
        <v>1</v>
      </c>
      <c r="AF148" s="1045">
        <v>3000000</v>
      </c>
      <c r="AG148" s="963">
        <f t="shared" ref="AG148:AG157" si="2009">ROUND(AE148*AF148,0)</f>
        <v>3000000</v>
      </c>
      <c r="AH148" s="1016"/>
      <c r="AI148" s="898">
        <f>IF(EXACT(VLOOKUP(AB148,OFERTA_0,2,FALSE),AC148),1,0)</f>
        <v>1</v>
      </c>
      <c r="AJ148" s="898">
        <f>IF(EXACT(VLOOKUP(AB148,OFERTA_0,3,FALSE),AD148),1,0)</f>
        <v>1</v>
      </c>
      <c r="AK148" s="899">
        <f>IF(EXACT(VLOOKUP(AB148,OFERTA_0,4,FALSE),AE148),1,0)</f>
        <v>1</v>
      </c>
      <c r="AL148" s="899">
        <f t="shared" ref="AL148:AL157" si="2010">IF(AF148=0,0,1)</f>
        <v>1</v>
      </c>
      <c r="AM148" s="899">
        <f t="shared" ref="AM148:AM157" si="2011">IF(AG148=0,0,1)</f>
        <v>1</v>
      </c>
      <c r="AN148" s="899">
        <f>PRODUCT(AI148:AM148)</f>
        <v>1</v>
      </c>
      <c r="AO148" s="966">
        <f>ROUND(AG148,0)</f>
        <v>3000000</v>
      </c>
      <c r="AP148" s="901">
        <f>AG148-AO148</f>
        <v>0</v>
      </c>
      <c r="AQ148" s="872"/>
      <c r="AR148" s="872"/>
      <c r="AS148" s="958" t="s">
        <v>296</v>
      </c>
      <c r="AT148" s="1035" t="s">
        <v>508</v>
      </c>
      <c r="AU148" s="1031" t="s">
        <v>149</v>
      </c>
      <c r="AV148" s="1044">
        <v>1</v>
      </c>
      <c r="AW148" s="1047">
        <v>2450000</v>
      </c>
      <c r="AX148" s="969">
        <f t="shared" ref="AX148:AX157" si="2012">ROUND(AV148*AW148,0)</f>
        <v>2450000</v>
      </c>
      <c r="AY148" s="1016"/>
      <c r="AZ148" s="898">
        <f>IF(EXACT(VLOOKUP(AS148,OFERTA_0,2,FALSE),AT148),1,0)</f>
        <v>1</v>
      </c>
      <c r="BA148" s="898">
        <f>IF(EXACT(VLOOKUP(AS148,OFERTA_0,3,FALSE),AU148),1,0)</f>
        <v>1</v>
      </c>
      <c r="BB148" s="899">
        <f>IF(EXACT(VLOOKUP(AS148,OFERTA_0,4,FALSE),AV148),1,0)</f>
        <v>1</v>
      </c>
      <c r="BC148" s="899">
        <f t="shared" ref="BC148:BC157" si="2013">IF(AW148=0,0,1)</f>
        <v>1</v>
      </c>
      <c r="BD148" s="899">
        <f t="shared" ref="BD148:BD157" si="2014">IF(AX148=0,0,1)</f>
        <v>1</v>
      </c>
      <c r="BE148" s="899">
        <f>PRODUCT(AZ148:BD148)</f>
        <v>1</v>
      </c>
      <c r="BF148" s="966">
        <f>ROUND(AX148,0)</f>
        <v>2450000</v>
      </c>
      <c r="BG148" s="901">
        <f>AX148-BF148</f>
        <v>0</v>
      </c>
      <c r="BJ148" s="958" t="s">
        <v>296</v>
      </c>
      <c r="BK148" s="1123" t="s">
        <v>508</v>
      </c>
      <c r="BL148" s="1031" t="s">
        <v>149</v>
      </c>
      <c r="BM148" s="1044">
        <v>1</v>
      </c>
      <c r="BN148" s="1045">
        <v>609800</v>
      </c>
      <c r="BO148" s="963">
        <f t="shared" ref="BO148:BO157" si="2015">ROUND(BM148*BN148,0)</f>
        <v>609800</v>
      </c>
      <c r="BP148" s="1016"/>
      <c r="BQ148" s="898">
        <f>IF(EXACT(VLOOKUP(BJ148,OFERTA_0,2,FALSE),BK148),1,0)</f>
        <v>1</v>
      </c>
      <c r="BR148" s="898">
        <f>IF(EXACT(VLOOKUP(BJ148,OFERTA_0,3,FALSE),BL148),1,0)</f>
        <v>1</v>
      </c>
      <c r="BS148" s="899">
        <f>IF(EXACT(VLOOKUP(BJ148,OFERTA_0,4,FALSE),BM148),1,0)</f>
        <v>1</v>
      </c>
      <c r="BT148" s="899">
        <f t="shared" ref="BT148:BT157" si="2016">IF(BN148=0,0,1)</f>
        <v>1</v>
      </c>
      <c r="BU148" s="899">
        <f t="shared" ref="BU148:BU157" si="2017">IF(BO148=0,0,1)</f>
        <v>1</v>
      </c>
      <c r="BV148" s="899">
        <f>PRODUCT(BQ148:BU148)</f>
        <v>1</v>
      </c>
      <c r="BW148" s="966">
        <f>ROUND(BO148,0)</f>
        <v>609800</v>
      </c>
      <c r="BX148" s="901">
        <f>BO148-BW148</f>
        <v>0</v>
      </c>
      <c r="CA148" s="958" t="s">
        <v>296</v>
      </c>
      <c r="CB148" s="1030" t="s">
        <v>508</v>
      </c>
      <c r="CC148" s="1031" t="s">
        <v>149</v>
      </c>
      <c r="CD148" s="1044">
        <v>1</v>
      </c>
      <c r="CE148" s="1045">
        <v>4520538</v>
      </c>
      <c r="CF148" s="963">
        <f t="shared" ref="CF148:CF157" si="2018">ROUND(CD148*CE148,0)</f>
        <v>4520538</v>
      </c>
      <c r="CG148" s="1016"/>
      <c r="CH148" s="898">
        <f>IF(EXACT(VLOOKUP(CA148,OFERTA_0,2,FALSE),CB148),1,0)</f>
        <v>1</v>
      </c>
      <c r="CI148" s="898">
        <f>IF(EXACT(VLOOKUP(CA148,OFERTA_0,3,FALSE),CC148),1,0)</f>
        <v>1</v>
      </c>
      <c r="CJ148" s="899">
        <f>IF(EXACT(VLOOKUP(CA148,OFERTA_0,4,FALSE),CD148),1,0)</f>
        <v>1</v>
      </c>
      <c r="CK148" s="899">
        <f t="shared" ref="CK148:CK157" si="2019">IF(CE148=0,0,1)</f>
        <v>1</v>
      </c>
      <c r="CL148" s="899">
        <f t="shared" ref="CL148:CL157" si="2020">IF(CF148=0,0,1)</f>
        <v>1</v>
      </c>
      <c r="CM148" s="899">
        <f>PRODUCT(CH148:CL148)</f>
        <v>1</v>
      </c>
      <c r="CN148" s="966">
        <f>ROUND(CF148,0)</f>
        <v>4520538</v>
      </c>
      <c r="CO148" s="901">
        <f>CF148-CN148</f>
        <v>0</v>
      </c>
      <c r="CR148" s="958" t="s">
        <v>296</v>
      </c>
      <c r="CS148" s="1030" t="s">
        <v>508</v>
      </c>
      <c r="CT148" s="1031" t="s">
        <v>149</v>
      </c>
      <c r="CU148" s="1044">
        <v>1</v>
      </c>
      <c r="CV148" s="1045">
        <v>235000</v>
      </c>
      <c r="CW148" s="963">
        <f t="shared" ref="CW148:CW157" si="2021">ROUND(CU148*CV148,0)</f>
        <v>235000</v>
      </c>
      <c r="CX148" s="1016"/>
      <c r="CY148" s="898">
        <f>IF(EXACT(VLOOKUP(CR148,OFERTA_0,2,FALSE),CS148),1,0)</f>
        <v>1</v>
      </c>
      <c r="CZ148" s="898">
        <f>IF(EXACT(VLOOKUP(CR148,OFERTA_0,3,FALSE),CT148),1,0)</f>
        <v>1</v>
      </c>
      <c r="DA148" s="899">
        <f>IF(EXACT(VLOOKUP(CR148,OFERTA_0,4,FALSE),CU148),1,0)</f>
        <v>1</v>
      </c>
      <c r="DB148" s="899">
        <f t="shared" ref="DB148:DB157" si="2022">IF(CV148=0,0,1)</f>
        <v>1</v>
      </c>
      <c r="DC148" s="899">
        <f t="shared" ref="DC148:DC157" si="2023">IF(CW148=0,0,1)</f>
        <v>1</v>
      </c>
      <c r="DD148" s="899">
        <f>PRODUCT(CY148:DC148)</f>
        <v>1</v>
      </c>
      <c r="DE148" s="966">
        <f>ROUND(CW148,0)</f>
        <v>235000</v>
      </c>
      <c r="DF148" s="901">
        <f>CW148-DE148</f>
        <v>0</v>
      </c>
      <c r="DI148" s="958" t="s">
        <v>296</v>
      </c>
      <c r="DJ148" s="1030" t="s">
        <v>508</v>
      </c>
      <c r="DK148" s="1031" t="s">
        <v>149</v>
      </c>
      <c r="DL148" s="1044">
        <v>1</v>
      </c>
      <c r="DM148" s="1045">
        <v>2853179</v>
      </c>
      <c r="DN148" s="963">
        <f t="shared" ref="DN148:DN157" si="2024">ROUND(DL148*DM148,0)</f>
        <v>2853179</v>
      </c>
      <c r="DO148" s="1016"/>
      <c r="DP148" s="898">
        <f>IF(EXACT(VLOOKUP(DI148,OFERTA_0,2,FALSE),DJ148),1,0)</f>
        <v>1</v>
      </c>
      <c r="DQ148" s="898">
        <f>IF(EXACT(VLOOKUP(DI148,OFERTA_0,3,FALSE),DK148),1,0)</f>
        <v>1</v>
      </c>
      <c r="DR148" s="899">
        <f>IF(EXACT(VLOOKUP(DI148,OFERTA_0,4,FALSE),DL148),1,0)</f>
        <v>1</v>
      </c>
      <c r="DS148" s="899">
        <f t="shared" ref="DS148:DS157" si="2025">IF(DM148=0,0,1)</f>
        <v>1</v>
      </c>
      <c r="DT148" s="899">
        <f t="shared" ref="DT148:DT157" si="2026">IF(DN148=0,0,1)</f>
        <v>1</v>
      </c>
      <c r="DU148" s="899">
        <f>PRODUCT(DP148:DT148)</f>
        <v>1</v>
      </c>
      <c r="DV148" s="966">
        <f>ROUND(DN148,0)</f>
        <v>2853179</v>
      </c>
      <c r="DW148" s="901">
        <f>DN148-DV148</f>
        <v>0</v>
      </c>
      <c r="DZ148" s="958" t="s">
        <v>296</v>
      </c>
      <c r="EA148" s="1030" t="s">
        <v>508</v>
      </c>
      <c r="EB148" s="1031" t="s">
        <v>149</v>
      </c>
      <c r="EC148" s="1044">
        <v>1</v>
      </c>
      <c r="ED148" s="1045">
        <v>2340000</v>
      </c>
      <c r="EE148" s="963">
        <f t="shared" ref="EE148:EE157" si="2027">ROUND(EC148*ED148,0)</f>
        <v>2340000</v>
      </c>
      <c r="EF148" s="1016"/>
      <c r="EG148" s="898">
        <f>IF(EXACT(VLOOKUP(DZ148,OFERTA_0,2,FALSE),EA148),1,0)</f>
        <v>1</v>
      </c>
      <c r="EH148" s="898">
        <f>IF(EXACT(VLOOKUP(DZ148,OFERTA_0,3,FALSE),EB148),1,0)</f>
        <v>1</v>
      </c>
      <c r="EI148" s="899">
        <f>IF(EXACT(VLOOKUP(DZ148,OFERTA_0,4,FALSE),EC148),1,0)</f>
        <v>1</v>
      </c>
      <c r="EJ148" s="899">
        <f t="shared" ref="EJ148:EJ157" si="2028">IF(ED148=0,0,1)</f>
        <v>1</v>
      </c>
      <c r="EK148" s="899">
        <f t="shared" ref="EK148:EK157" si="2029">IF(EE148=0,0,1)</f>
        <v>1</v>
      </c>
      <c r="EL148" s="899">
        <f>PRODUCT(EG148:EK148)</f>
        <v>1</v>
      </c>
      <c r="EM148" s="966">
        <f>ROUND(EE148,0)</f>
        <v>2340000</v>
      </c>
      <c r="EN148" s="901">
        <f>EE148-EM148</f>
        <v>0</v>
      </c>
      <c r="EQ148" s="958" t="s">
        <v>296</v>
      </c>
      <c r="ER148" s="1030" t="s">
        <v>508</v>
      </c>
      <c r="ES148" s="1031" t="s">
        <v>149</v>
      </c>
      <c r="ET148" s="1044">
        <v>1</v>
      </c>
      <c r="EU148" s="1045">
        <v>4530000</v>
      </c>
      <c r="EV148" s="963">
        <f t="shared" ref="EV148:EV157" si="2030">ROUND(ET148*EU148,0)</f>
        <v>4530000</v>
      </c>
      <c r="EW148" s="1016"/>
      <c r="EX148" s="898">
        <f>IF(EXACT(VLOOKUP(EQ148,OFERTA_0,2,FALSE),ER148),1,0)</f>
        <v>1</v>
      </c>
      <c r="EY148" s="898">
        <f>IF(EXACT(VLOOKUP(EQ148,OFERTA_0,3,FALSE),ES148),1,0)</f>
        <v>1</v>
      </c>
      <c r="EZ148" s="899">
        <f>IF(EXACT(VLOOKUP(EQ148,OFERTA_0,4,FALSE),ET148),1,0)</f>
        <v>1</v>
      </c>
      <c r="FA148" s="899">
        <f t="shared" ref="FA148:FA157" si="2031">IF(EU148=0,0,1)</f>
        <v>1</v>
      </c>
      <c r="FB148" s="899">
        <f t="shared" ref="FB148:FB157" si="2032">IF(EV148=0,0,1)</f>
        <v>1</v>
      </c>
      <c r="FC148" s="899">
        <f>PRODUCT(EX148:FB148)</f>
        <v>1</v>
      </c>
      <c r="FD148" s="966">
        <f>ROUND(EV148,0)</f>
        <v>4530000</v>
      </c>
      <c r="FE148" s="901">
        <f>EV148-FD148</f>
        <v>0</v>
      </c>
      <c r="FH148" s="958"/>
      <c r="FI148" s="1030"/>
      <c r="FJ148" s="1031"/>
      <c r="FK148" s="1044"/>
      <c r="FL148" s="1045"/>
      <c r="FM148" s="963">
        <f t="shared" ref="FM148:FM157" si="2033">ROUND(FK148*FL148,0)</f>
        <v>0</v>
      </c>
      <c r="FN148" s="1016"/>
      <c r="FO148" s="898" t="e">
        <f>IF(EXACT(VLOOKUP(FH148,OFERTA_0,2,FALSE),FI148),1,0)</f>
        <v>#N/A</v>
      </c>
      <c r="FP148" s="898" t="e">
        <f>IF(EXACT(VLOOKUP(FH148,OFERTA_0,3,FALSE),FJ148),1,0)</f>
        <v>#N/A</v>
      </c>
      <c r="FQ148" s="899" t="e">
        <f>IF(EXACT(VLOOKUP(FH148,OFERTA_0,4,FALSE),FK148),1,0)</f>
        <v>#N/A</v>
      </c>
      <c r="FR148" s="899">
        <f t="shared" ref="FR148:FR157" si="2034">IF(FL148=0,0,1)</f>
        <v>0</v>
      </c>
      <c r="FS148" s="899">
        <f t="shared" ref="FS148:FS157" si="2035">IF(FM148=0,0,1)</f>
        <v>0</v>
      </c>
      <c r="FT148" s="899" t="e">
        <f>PRODUCT(FO148:FS148)</f>
        <v>#N/A</v>
      </c>
      <c r="FU148" s="966">
        <f>ROUND(FM148,0)</f>
        <v>0</v>
      </c>
      <c r="FV148" s="901">
        <f>FM148-FU148</f>
        <v>0</v>
      </c>
      <c r="FY148" s="958" t="s">
        <v>296</v>
      </c>
      <c r="FZ148" s="1030" t="s">
        <v>508</v>
      </c>
      <c r="GA148" s="1031" t="s">
        <v>149</v>
      </c>
      <c r="GB148" s="1044">
        <v>1</v>
      </c>
      <c r="GC148" s="1046">
        <v>4626700</v>
      </c>
      <c r="GD148" s="963">
        <f t="shared" ref="GD148:GD157" si="2036">ROUND(GB148*GC148,0)</f>
        <v>4626700</v>
      </c>
      <c r="GE148" s="1016"/>
      <c r="GF148" s="898">
        <f>IF(EXACT(VLOOKUP(FY148,OFERTA_0,2,FALSE),FZ148),1,0)</f>
        <v>1</v>
      </c>
      <c r="GG148" s="898">
        <f>IF(EXACT(VLOOKUP(FY148,OFERTA_0,3,FALSE),GA148),1,0)</f>
        <v>1</v>
      </c>
      <c r="GH148" s="899">
        <f>IF(EXACT(VLOOKUP(FY148,OFERTA_0,4,FALSE),GB148),1,0)</f>
        <v>1</v>
      </c>
      <c r="GI148" s="899">
        <f t="shared" ref="GI148:GI157" si="2037">IF(GC148=0,0,1)</f>
        <v>1</v>
      </c>
      <c r="GJ148" s="899">
        <f t="shared" ref="GJ148:GJ157" si="2038">IF(GD148=0,0,1)</f>
        <v>1</v>
      </c>
      <c r="GK148" s="899">
        <f>PRODUCT(GF148:GJ148)</f>
        <v>1</v>
      </c>
      <c r="GL148" s="966">
        <f>ROUND(GD148,0)</f>
        <v>4626700</v>
      </c>
      <c r="GM148" s="901">
        <f>GD148-GL148</f>
        <v>0</v>
      </c>
      <c r="GP148" s="958" t="s">
        <v>296</v>
      </c>
      <c r="GQ148" s="1030" t="s">
        <v>508</v>
      </c>
      <c r="GR148" s="1031" t="s">
        <v>149</v>
      </c>
      <c r="GS148" s="1044">
        <v>1</v>
      </c>
      <c r="GT148" s="1045">
        <v>4550000</v>
      </c>
      <c r="GU148" s="963">
        <f t="shared" ref="GU148:GU157" si="2039">ROUND(GS148*GT148,0)</f>
        <v>4550000</v>
      </c>
      <c r="GV148" s="1016"/>
      <c r="GW148" s="898">
        <f>IF(EXACT(VLOOKUP(GP148,OFERTA_0,2,FALSE),GQ148),1,0)</f>
        <v>1</v>
      </c>
      <c r="GX148" s="898">
        <f>IF(EXACT(VLOOKUP(GP148,OFERTA_0,3,FALSE),GR148),1,0)</f>
        <v>1</v>
      </c>
      <c r="GY148" s="899">
        <f>IF(EXACT(VLOOKUP(GP148,OFERTA_0,4,FALSE),GS148),1,0)</f>
        <v>1</v>
      </c>
      <c r="GZ148" s="899">
        <f t="shared" ref="GZ148:GZ157" si="2040">IF(GT148=0,0,1)</f>
        <v>1</v>
      </c>
      <c r="HA148" s="899">
        <f t="shared" ref="HA148:HA157" si="2041">IF(GU148=0,0,1)</f>
        <v>1</v>
      </c>
      <c r="HB148" s="899">
        <f>PRODUCT(GW148:HA148)</f>
        <v>1</v>
      </c>
      <c r="HC148" s="966">
        <f>ROUND(GU148,0)</f>
        <v>4550000</v>
      </c>
      <c r="HD148" s="901">
        <f>GU148-HC148</f>
        <v>0</v>
      </c>
      <c r="HG148" s="958" t="s">
        <v>296</v>
      </c>
      <c r="HH148" s="1030" t="s">
        <v>508</v>
      </c>
      <c r="HI148" s="1031" t="s">
        <v>149</v>
      </c>
      <c r="HJ148" s="1044">
        <v>1</v>
      </c>
      <c r="HK148" s="1045">
        <v>5835000</v>
      </c>
      <c r="HL148" s="963">
        <f t="shared" ref="HL148:HL157" si="2042">ROUND(HJ148*HK148,0)</f>
        <v>5835000</v>
      </c>
      <c r="HM148" s="1016"/>
      <c r="HN148" s="898">
        <f>IF(EXACT(VLOOKUP(HG148,OFERTA_0,2,FALSE),HH148),1,0)</f>
        <v>1</v>
      </c>
      <c r="HO148" s="898">
        <f>IF(EXACT(VLOOKUP(HG148,OFERTA_0,3,FALSE),HI148),1,0)</f>
        <v>1</v>
      </c>
      <c r="HP148" s="899">
        <f>IF(EXACT(VLOOKUP(HG148,OFERTA_0,4,FALSE),HJ148),1,0)</f>
        <v>1</v>
      </c>
      <c r="HQ148" s="899">
        <f t="shared" ref="HQ148:HQ157" si="2043">IF(HK148=0,0,1)</f>
        <v>1</v>
      </c>
      <c r="HR148" s="899">
        <f t="shared" ref="HR148:HR157" si="2044">IF(HL148=0,0,1)</f>
        <v>1</v>
      </c>
      <c r="HS148" s="899">
        <f>PRODUCT(HN148:HR148)</f>
        <v>1</v>
      </c>
      <c r="HT148" s="966">
        <f>ROUND(HL148,0)</f>
        <v>5835000</v>
      </c>
      <c r="HU148" s="901">
        <f>HL148-HT148</f>
        <v>0</v>
      </c>
      <c r="HX148" s="958" t="s">
        <v>296</v>
      </c>
      <c r="HY148" s="1030" t="s">
        <v>508</v>
      </c>
      <c r="HZ148" s="1031" t="s">
        <v>149</v>
      </c>
      <c r="IA148" s="1044">
        <v>1</v>
      </c>
      <c r="IB148" s="1048">
        <v>3064851</v>
      </c>
      <c r="IC148" s="972">
        <f t="shared" ref="IC148:IC157" si="2045">ROUND(IA148*IB148,0)</f>
        <v>3064851</v>
      </c>
      <c r="ID148" s="1016"/>
      <c r="IE148" s="898">
        <f>IF(EXACT(VLOOKUP(HX148,OFERTA_0,2,FALSE),HY148),1,0)</f>
        <v>1</v>
      </c>
      <c r="IF148" s="898">
        <f>IF(EXACT(VLOOKUP(HX148,OFERTA_0,3,FALSE),HZ148),1,0)</f>
        <v>1</v>
      </c>
      <c r="IG148" s="899">
        <f>IF(EXACT(VLOOKUP(HX148,OFERTA_0,4,FALSE),IA148),1,0)</f>
        <v>1</v>
      </c>
      <c r="IH148" s="899">
        <f t="shared" ref="IH148:IH157" si="2046">IF(IB148=0,0,1)</f>
        <v>1</v>
      </c>
      <c r="II148" s="899">
        <f t="shared" ref="II148:II157" si="2047">IF(IC148=0,0,1)</f>
        <v>1</v>
      </c>
      <c r="IJ148" s="899">
        <f>PRODUCT(IE148:II148)</f>
        <v>1</v>
      </c>
      <c r="IK148" s="966">
        <f>ROUND(IC148,0)</f>
        <v>3064851</v>
      </c>
      <c r="IL148" s="901">
        <f>IC148-IK148</f>
        <v>0</v>
      </c>
      <c r="IO148" s="958" t="s">
        <v>296</v>
      </c>
      <c r="IP148" s="1030" t="s">
        <v>508</v>
      </c>
      <c r="IQ148" s="1031" t="s">
        <v>149</v>
      </c>
      <c r="IR148" s="1044">
        <v>1</v>
      </c>
      <c r="IS148" s="1045">
        <v>1307000</v>
      </c>
      <c r="IT148" s="963">
        <f t="shared" ref="IT148:IT157" si="2048">ROUND(IR148*IS148,0)</f>
        <v>1307000</v>
      </c>
      <c r="IU148" s="1016"/>
      <c r="IV148" s="898">
        <f>IF(EXACT(VLOOKUP(IO148,OFERTA_0,2,FALSE),IP148),1,0)</f>
        <v>1</v>
      </c>
      <c r="IW148" s="898">
        <f>IF(EXACT(VLOOKUP(IO148,OFERTA_0,3,FALSE),IQ148),1,0)</f>
        <v>1</v>
      </c>
      <c r="IX148" s="899">
        <f>IF(EXACT(VLOOKUP(IO148,OFERTA_0,4,FALSE),IR148),1,0)</f>
        <v>1</v>
      </c>
      <c r="IY148" s="899">
        <f t="shared" ref="IY148:IY157" si="2049">IF(IS148=0,0,1)</f>
        <v>1</v>
      </c>
      <c r="IZ148" s="899">
        <f t="shared" ref="IZ148:IZ157" si="2050">IF(IT148=0,0,1)</f>
        <v>1</v>
      </c>
      <c r="JA148" s="899">
        <f>PRODUCT(IV148:IZ148)</f>
        <v>1</v>
      </c>
      <c r="JB148" s="966">
        <f>ROUND(IT148,0)</f>
        <v>1307000</v>
      </c>
      <c r="JC148" s="901">
        <f>IT148-JB148</f>
        <v>0</v>
      </c>
      <c r="JF148" s="958" t="s">
        <v>296</v>
      </c>
      <c r="JG148" s="1030" t="s">
        <v>508</v>
      </c>
      <c r="JH148" s="1031" t="s">
        <v>149</v>
      </c>
      <c r="JI148" s="1044">
        <v>1</v>
      </c>
      <c r="JJ148" s="1045">
        <v>1600000</v>
      </c>
      <c r="JK148" s="963">
        <f t="shared" ref="JK148:JK157" si="2051">ROUND(JI148*JJ148,0)</f>
        <v>1600000</v>
      </c>
      <c r="JL148" s="1016"/>
      <c r="JM148" s="898">
        <f>IF(EXACT(VLOOKUP(JF148,OFERTA_0,2,FALSE),JG148),1,0)</f>
        <v>1</v>
      </c>
      <c r="JN148" s="898">
        <f>IF(EXACT(VLOOKUP(JF148,OFERTA_0,3,FALSE),JH148),1,0)</f>
        <v>1</v>
      </c>
      <c r="JO148" s="899">
        <f>IF(EXACT(VLOOKUP(JF148,OFERTA_0,4,FALSE),JI148),1,0)</f>
        <v>1</v>
      </c>
      <c r="JP148" s="899">
        <f t="shared" ref="JP148:JP157" si="2052">IF(JJ148=0,0,1)</f>
        <v>1</v>
      </c>
      <c r="JQ148" s="899">
        <f t="shared" ref="JQ148:JQ157" si="2053">IF(JK148=0,0,1)</f>
        <v>1</v>
      </c>
      <c r="JR148" s="899">
        <f>PRODUCT(JM148:JQ148)</f>
        <v>1</v>
      </c>
      <c r="JS148" s="966">
        <f>ROUND(JK148,0)</f>
        <v>1600000</v>
      </c>
      <c r="JT148" s="901">
        <f>JK148-JS148</f>
        <v>0</v>
      </c>
      <c r="JW148" s="958" t="s">
        <v>296</v>
      </c>
      <c r="JX148" s="1030" t="s">
        <v>508</v>
      </c>
      <c r="JY148" s="1031" t="s">
        <v>149</v>
      </c>
      <c r="JZ148" s="1044">
        <v>1</v>
      </c>
      <c r="KA148" s="1045">
        <v>1243559.4368</v>
      </c>
      <c r="KB148" s="963">
        <f t="shared" ref="KB148:KB157" si="2054">ROUND(JZ148*KA148,0)</f>
        <v>1243559</v>
      </c>
      <c r="KC148" s="1016"/>
      <c r="KD148" s="898">
        <f>IF(EXACT(VLOOKUP(JW148,OFERTA_0,2,FALSE),JX148),1,0)</f>
        <v>1</v>
      </c>
      <c r="KE148" s="898">
        <f>IF(EXACT(VLOOKUP(JW148,OFERTA_0,3,FALSE),JY148),1,0)</f>
        <v>1</v>
      </c>
      <c r="KF148" s="899">
        <f>IF(EXACT(VLOOKUP(JW148,OFERTA_0,4,FALSE),JZ148),1,0)</f>
        <v>1</v>
      </c>
      <c r="KG148" s="899">
        <f t="shared" ref="KG148:KG157" si="2055">IF(KA148=0,0,1)</f>
        <v>1</v>
      </c>
      <c r="KH148" s="899">
        <f t="shared" ref="KH148:KH157" si="2056">IF(KB148=0,0,1)</f>
        <v>1</v>
      </c>
      <c r="KI148" s="899">
        <f>PRODUCT(KD148:KH148)</f>
        <v>1</v>
      </c>
      <c r="KJ148" s="966">
        <f>ROUND(KB148,0)</f>
        <v>1243559</v>
      </c>
      <c r="KK148" s="901">
        <f>KB148-KJ148</f>
        <v>0</v>
      </c>
      <c r="KN148" s="958" t="s">
        <v>296</v>
      </c>
      <c r="KO148" s="1030" t="s">
        <v>508</v>
      </c>
      <c r="KP148" s="1031" t="s">
        <v>149</v>
      </c>
      <c r="KQ148" s="1044">
        <v>1</v>
      </c>
      <c r="KR148" s="1045">
        <v>1060000</v>
      </c>
      <c r="KS148" s="963">
        <f t="shared" ref="KS148:KS157" si="2057">ROUND(KQ148*KR148,0)</f>
        <v>1060000</v>
      </c>
      <c r="KT148" s="1016"/>
      <c r="KU148" s="898">
        <f>IF(EXACT(VLOOKUP(KN148,OFERTA_0,2,FALSE),KO148),1,0)</f>
        <v>1</v>
      </c>
      <c r="KV148" s="898">
        <f>IF(EXACT(VLOOKUP(KN148,OFERTA_0,3,FALSE),KP148),1,0)</f>
        <v>1</v>
      </c>
      <c r="KW148" s="899">
        <f>IF(EXACT(VLOOKUP(KN148,OFERTA_0,4,FALSE),KQ148),1,0)</f>
        <v>1</v>
      </c>
      <c r="KX148" s="899">
        <f t="shared" ref="KX148:KX157" si="2058">IF(KR148=0,0,1)</f>
        <v>1</v>
      </c>
      <c r="KY148" s="899">
        <f t="shared" ref="KY148:KY157" si="2059">IF(KS148=0,0,1)</f>
        <v>1</v>
      </c>
      <c r="KZ148" s="899">
        <f>PRODUCT(KU148:KY148)</f>
        <v>1</v>
      </c>
      <c r="LA148" s="966">
        <f>ROUND(KS148,0)</f>
        <v>1060000</v>
      </c>
      <c r="LB148" s="901">
        <f>KS148-LA148</f>
        <v>0</v>
      </c>
      <c r="LE148" s="958" t="s">
        <v>296</v>
      </c>
      <c r="LF148" s="1030" t="s">
        <v>508</v>
      </c>
      <c r="LG148" s="1031" t="s">
        <v>149</v>
      </c>
      <c r="LH148" s="1044">
        <v>1</v>
      </c>
      <c r="LI148" s="1049">
        <v>498500</v>
      </c>
      <c r="LJ148" s="974">
        <f t="shared" ref="LJ148:LJ157" si="2060">ROUND(LH148*LI148,0)</f>
        <v>498500</v>
      </c>
      <c r="LK148" s="1016"/>
      <c r="LL148" s="898">
        <f>IF(EXACT(VLOOKUP(LE148,OFERTA_0,2,FALSE),LF148),1,0)</f>
        <v>1</v>
      </c>
      <c r="LM148" s="898">
        <f>IF(EXACT(VLOOKUP(LE148,OFERTA_0,3,FALSE),LG148),1,0)</f>
        <v>1</v>
      </c>
      <c r="LN148" s="899">
        <f>IF(EXACT(VLOOKUP(LE148,OFERTA_0,4,FALSE),LH148),1,0)</f>
        <v>1</v>
      </c>
      <c r="LO148" s="899">
        <f t="shared" ref="LO148:LO157" si="2061">IF(LI148=0,0,1)</f>
        <v>1</v>
      </c>
      <c r="LP148" s="899">
        <f t="shared" ref="LP148:LP157" si="2062">IF(LJ148=0,0,1)</f>
        <v>1</v>
      </c>
      <c r="LQ148" s="899">
        <f>PRODUCT(LL148:LP148)</f>
        <v>1</v>
      </c>
      <c r="LR148" s="966">
        <f>ROUND(LJ148,0)</f>
        <v>498500</v>
      </c>
      <c r="LS148" s="901">
        <f>LJ148-LR148</f>
        <v>0</v>
      </c>
      <c r="LV148" s="958" t="s">
        <v>296</v>
      </c>
      <c r="LW148" s="1030" t="s">
        <v>508</v>
      </c>
      <c r="LX148" s="1031" t="s">
        <v>149</v>
      </c>
      <c r="LY148" s="1044">
        <v>1</v>
      </c>
      <c r="LZ148" s="1045">
        <v>1625000</v>
      </c>
      <c r="MA148" s="963">
        <f t="shared" ref="MA148:MA157" si="2063">ROUND(LY148*LZ148,0)</f>
        <v>1625000</v>
      </c>
      <c r="MB148" s="1016"/>
      <c r="MC148" s="898">
        <f>IF(EXACT(VLOOKUP(LV148,OFERTA_0,2,FALSE),LW148),1,0)</f>
        <v>1</v>
      </c>
      <c r="MD148" s="898">
        <f>IF(EXACT(VLOOKUP(LV148,OFERTA_0,3,FALSE),LX148),1,0)</f>
        <v>1</v>
      </c>
      <c r="ME148" s="899">
        <f>IF(EXACT(VLOOKUP(LV148,OFERTA_0,4,FALSE),LY148),1,0)</f>
        <v>1</v>
      </c>
      <c r="MF148" s="899">
        <f t="shared" ref="MF148:MF157" si="2064">IF(LZ148=0,0,1)</f>
        <v>1</v>
      </c>
      <c r="MG148" s="899">
        <f t="shared" ref="MG148:MG157" si="2065">IF(MA148=0,0,1)</f>
        <v>1</v>
      </c>
      <c r="MH148" s="899">
        <f>PRODUCT(MC148:MG148)</f>
        <v>1</v>
      </c>
      <c r="MI148" s="966">
        <f>ROUND(MA148,0)</f>
        <v>1625000</v>
      </c>
      <c r="MJ148" s="901">
        <f>MA148-MI148</f>
        <v>0</v>
      </c>
      <c r="MM148" s="958" t="s">
        <v>296</v>
      </c>
      <c r="MN148" s="1030" t="s">
        <v>508</v>
      </c>
      <c r="MO148" s="1031" t="s">
        <v>149</v>
      </c>
      <c r="MP148" s="1044">
        <v>1</v>
      </c>
      <c r="MQ148" s="1045">
        <v>1850000</v>
      </c>
      <c r="MR148" s="963">
        <f t="shared" ref="MR148:MR157" si="2066">ROUND(MP148*MQ148,0)</f>
        <v>1850000</v>
      </c>
      <c r="MS148" s="1016"/>
      <c r="MT148" s="898">
        <f>IF(EXACT(VLOOKUP(MM148,OFERTA_0,2,FALSE),MN148),1,0)</f>
        <v>1</v>
      </c>
      <c r="MU148" s="898">
        <f>IF(EXACT(VLOOKUP(MM148,OFERTA_0,3,FALSE),MO148),1,0)</f>
        <v>1</v>
      </c>
      <c r="MV148" s="899">
        <f>IF(EXACT(VLOOKUP(MM148,OFERTA_0,4,FALSE),MP148),1,0)</f>
        <v>1</v>
      </c>
      <c r="MW148" s="899">
        <f t="shared" ref="MW148:MW157" si="2067">IF(MQ148=0,0,1)</f>
        <v>1</v>
      </c>
      <c r="MX148" s="899">
        <f t="shared" ref="MX148:MX157" si="2068">IF(MR148=0,0,1)</f>
        <v>1</v>
      </c>
      <c r="MY148" s="899">
        <f>PRODUCT(MT148:MX148)</f>
        <v>1</v>
      </c>
      <c r="MZ148" s="966">
        <f>ROUND(MR148,0)</f>
        <v>1850000</v>
      </c>
      <c r="NA148" s="901">
        <f>MR148-MZ148</f>
        <v>0</v>
      </c>
      <c r="ND148" s="975" t="s">
        <v>296</v>
      </c>
      <c r="NE148" s="976" t="s">
        <v>508</v>
      </c>
      <c r="NF148" s="977" t="s">
        <v>149</v>
      </c>
      <c r="NG148" s="978">
        <v>1</v>
      </c>
      <c r="NH148" s="979">
        <v>133248.06</v>
      </c>
      <c r="NI148" s="980">
        <v>133248</v>
      </c>
      <c r="NJ148" s="1016"/>
      <c r="NK148" s="898">
        <f>IF(EXACT(VLOOKUP(ND148,OFERTA_0,2,FALSE),NE148),1,0)</f>
        <v>1</v>
      </c>
      <c r="NL148" s="898">
        <f>IF(EXACT(VLOOKUP(ND148,OFERTA_0,3,FALSE),NF148),1,0)</f>
        <v>1</v>
      </c>
      <c r="NM148" s="899">
        <f>IF(EXACT(VLOOKUP(ND148,OFERTA_0,4,FALSE),NG148),1,0)</f>
        <v>1</v>
      </c>
      <c r="NN148" s="899">
        <f t="shared" ref="NN148:NN157" si="2069">IF(NH148=0,0,1)</f>
        <v>1</v>
      </c>
      <c r="NO148" s="899">
        <f t="shared" ref="NO148:NO157" si="2070">IF(NI148=0,0,1)</f>
        <v>1</v>
      </c>
      <c r="NP148" s="899">
        <f>PRODUCT(NK148:NO148)</f>
        <v>1</v>
      </c>
      <c r="NQ148" s="966">
        <f>ROUND(NI148,0)</f>
        <v>133248</v>
      </c>
      <c r="NR148" s="901">
        <f>NI148-NQ148</f>
        <v>0</v>
      </c>
      <c r="NU148" s="981" t="s">
        <v>296</v>
      </c>
      <c r="NV148" s="982" t="s">
        <v>508</v>
      </c>
      <c r="NW148" s="983" t="s">
        <v>149</v>
      </c>
      <c r="NX148" s="984">
        <v>1</v>
      </c>
      <c r="NY148" s="1050">
        <v>134594</v>
      </c>
      <c r="NZ148" s="986">
        <f t="shared" ref="NZ148:NZ157" si="2071">ROUND(NX148*NY148,0)</f>
        <v>134594</v>
      </c>
      <c r="OA148" s="1016"/>
      <c r="OB148" s="898">
        <f>IF(EXACT(VLOOKUP(NU148,OFERTA_0,2,FALSE),NV148),1,0)</f>
        <v>1</v>
      </c>
      <c r="OC148" s="898">
        <f>IF(EXACT(VLOOKUP(NU148,OFERTA_0,3,FALSE),NW148),1,0)</f>
        <v>1</v>
      </c>
      <c r="OD148" s="899">
        <f>IF(EXACT(VLOOKUP(NU148,OFERTA_0,4,FALSE),NX148),1,0)</f>
        <v>1</v>
      </c>
      <c r="OE148" s="899">
        <f t="shared" ref="OE148:OE157" si="2072">IF(NY148=0,0,1)</f>
        <v>1</v>
      </c>
      <c r="OF148" s="899">
        <f t="shared" ref="OF148:OF157" si="2073">IF(NZ148=0,0,1)</f>
        <v>1</v>
      </c>
      <c r="OG148" s="899">
        <f>PRODUCT(OB148:OF148)</f>
        <v>1</v>
      </c>
      <c r="OH148" s="966">
        <f>ROUND(NZ148,0)</f>
        <v>134594</v>
      </c>
      <c r="OI148" s="901">
        <f>NZ148-OH148</f>
        <v>0</v>
      </c>
      <c r="OL148" s="958" t="s">
        <v>296</v>
      </c>
      <c r="OM148" s="1030" t="s">
        <v>508</v>
      </c>
      <c r="ON148" s="1031" t="s">
        <v>149</v>
      </c>
      <c r="OO148" s="1044">
        <v>1</v>
      </c>
      <c r="OP148" s="1045">
        <v>1188412</v>
      </c>
      <c r="OQ148" s="963">
        <f t="shared" ref="OQ148:OQ157" si="2074">ROUND(OO148*OP148,0)</f>
        <v>1188412</v>
      </c>
      <c r="OR148" s="1016"/>
      <c r="OS148" s="898">
        <f>IF(EXACT(VLOOKUP(OL148,OFERTA_0,2,FALSE),OM148),1,0)</f>
        <v>1</v>
      </c>
      <c r="OT148" s="898">
        <f>IF(EXACT(VLOOKUP(OL148,OFERTA_0,3,FALSE),ON148),1,0)</f>
        <v>1</v>
      </c>
      <c r="OU148" s="899">
        <f>IF(EXACT(VLOOKUP(OL148,OFERTA_0,4,FALSE),OO148),1,0)</f>
        <v>1</v>
      </c>
      <c r="OV148" s="899">
        <f t="shared" ref="OV148:OV157" si="2075">IF(OP148=0,0,1)</f>
        <v>1</v>
      </c>
      <c r="OW148" s="899">
        <f t="shared" ref="OW148:OW157" si="2076">IF(OQ148=0,0,1)</f>
        <v>1</v>
      </c>
      <c r="OX148" s="899">
        <f>PRODUCT(OS148:OW148)</f>
        <v>1</v>
      </c>
      <c r="OY148" s="966">
        <f>ROUND(OQ148,0)</f>
        <v>1188412</v>
      </c>
      <c r="OZ148" s="901">
        <f>OQ148-OY148</f>
        <v>0</v>
      </c>
      <c r="PC148" s="958" t="s">
        <v>296</v>
      </c>
      <c r="PD148" s="1030" t="s">
        <v>508</v>
      </c>
      <c r="PE148" s="1031" t="s">
        <v>149</v>
      </c>
      <c r="PF148" s="1044">
        <v>1</v>
      </c>
      <c r="PG148" s="1059">
        <v>1318200</v>
      </c>
      <c r="PH148" s="988">
        <v>1318200</v>
      </c>
      <c r="PI148" s="1024"/>
      <c r="PJ148" s="898">
        <f>IF(EXACT(VLOOKUP(PC148,OFERTA_0,2,FALSE),PD148),1,0)</f>
        <v>1</v>
      </c>
      <c r="PK148" s="898">
        <f>IF(EXACT(VLOOKUP(PC148,OFERTA_0,3,FALSE),PE148),1,0)</f>
        <v>1</v>
      </c>
      <c r="PL148" s="899">
        <f>IF(EXACT(VLOOKUP(PC148,OFERTA_0,4,FALSE),PF148),1,0)</f>
        <v>1</v>
      </c>
      <c r="PM148" s="899">
        <f t="shared" ref="PM148:PM157" si="2077">IF(PG148=0,0,1)</f>
        <v>1</v>
      </c>
      <c r="PN148" s="899">
        <f t="shared" ref="PN148:PN157" si="2078">IF(PH148=0,0,1)</f>
        <v>1</v>
      </c>
      <c r="PO148" s="899">
        <f>PRODUCT(PJ148:PN148)</f>
        <v>1</v>
      </c>
      <c r="PP148" s="966">
        <f>ROUND(PH148,0)</f>
        <v>1318200</v>
      </c>
      <c r="PQ148" s="901">
        <f>PH148-PP148</f>
        <v>0</v>
      </c>
      <c r="PT148" s="958" t="s">
        <v>296</v>
      </c>
      <c r="PU148" s="1030" t="s">
        <v>508</v>
      </c>
      <c r="PV148" s="1031" t="s">
        <v>149</v>
      </c>
      <c r="PW148" s="1044">
        <v>1</v>
      </c>
      <c r="PX148" s="1045">
        <v>4520000</v>
      </c>
      <c r="PY148" s="963">
        <f t="shared" ref="PY148:PY157" si="2079">ROUND(PW148*PX148,0)</f>
        <v>4520000</v>
      </c>
      <c r="PZ148" s="1016"/>
      <c r="QA148" s="898">
        <f>IF(EXACT(VLOOKUP(PT148,OFERTA_0,2,FALSE),PU148),1,0)</f>
        <v>1</v>
      </c>
      <c r="QB148" s="898">
        <f>IF(EXACT(VLOOKUP(PT148,OFERTA_0,3,FALSE),PV148),1,0)</f>
        <v>1</v>
      </c>
      <c r="QC148" s="899">
        <f>IF(EXACT(VLOOKUP(PT148,OFERTA_0,4,FALSE),PW148),1,0)</f>
        <v>1</v>
      </c>
      <c r="QD148" s="899">
        <f t="shared" ref="QD148:QD157" si="2080">IF(PX148=0,0,1)</f>
        <v>1</v>
      </c>
      <c r="QE148" s="899">
        <f t="shared" ref="QE148:QE157" si="2081">IF(PY148=0,0,1)</f>
        <v>1</v>
      </c>
      <c r="QF148" s="899">
        <f>PRODUCT(QA148:QE148)</f>
        <v>1</v>
      </c>
      <c r="QG148" s="966">
        <f>ROUND(PY148,0)</f>
        <v>4520000</v>
      </c>
      <c r="QH148" s="901">
        <f>PY148-QG148</f>
        <v>0</v>
      </c>
      <c r="QK148" s="958" t="s">
        <v>296</v>
      </c>
      <c r="QL148" s="1030" t="s">
        <v>508</v>
      </c>
      <c r="QM148" s="1031" t="s">
        <v>149</v>
      </c>
      <c r="QN148" s="1044">
        <v>1</v>
      </c>
      <c r="QO148" s="1049">
        <v>500992.49999999994</v>
      </c>
      <c r="QP148" s="974">
        <f t="shared" ref="QP148:QP157" si="2082">ROUND(QN148*QO148,0)</f>
        <v>500993</v>
      </c>
      <c r="QQ148" s="1016"/>
      <c r="QR148" s="898">
        <f>IF(EXACT(VLOOKUP(QK148,OFERTA_0,2,FALSE),QL148),1,0)</f>
        <v>1</v>
      </c>
      <c r="QS148" s="898">
        <f>IF(EXACT(VLOOKUP(QK148,OFERTA_0,3,FALSE),QM148),1,0)</f>
        <v>1</v>
      </c>
      <c r="QT148" s="899">
        <f>IF(EXACT(VLOOKUP(QK148,OFERTA_0,4,FALSE),QN148),1,0)</f>
        <v>1</v>
      </c>
      <c r="QU148" s="899">
        <f t="shared" ref="QU148:QU157" si="2083">IF(QO148=0,0,1)</f>
        <v>1</v>
      </c>
      <c r="QV148" s="899">
        <f t="shared" ref="QV148:QV157" si="2084">IF(QP148=0,0,1)</f>
        <v>1</v>
      </c>
      <c r="QW148" s="899">
        <f>PRODUCT(QR148:QV148)</f>
        <v>1</v>
      </c>
      <c r="QX148" s="966">
        <f>ROUND(QP148,0)</f>
        <v>500993</v>
      </c>
      <c r="QY148" s="901">
        <f>QP148-QX148</f>
        <v>0</v>
      </c>
      <c r="RB148" s="405"/>
      <c r="RC148" s="406"/>
      <c r="RD148" s="407"/>
      <c r="RE148" s="408"/>
      <c r="RF148" s="409"/>
      <c r="RG148" s="410"/>
      <c r="RH148" s="410"/>
      <c r="RI148" s="898"/>
      <c r="RJ148" s="898"/>
      <c r="RK148" s="934"/>
      <c r="RL148" s="934"/>
      <c r="RM148" s="934"/>
      <c r="RN148" s="934"/>
      <c r="RO148" s="935"/>
      <c r="RP148" s="936"/>
      <c r="RS148" s="405"/>
      <c r="RT148" s="406"/>
      <c r="RU148" s="407"/>
      <c r="RV148" s="408"/>
      <c r="RW148" s="409"/>
      <c r="RX148" s="410"/>
      <c r="RY148" s="410"/>
      <c r="RZ148" s="898"/>
      <c r="SA148" s="898"/>
      <c r="SB148" s="934"/>
      <c r="SC148" s="934"/>
      <c r="SD148" s="934"/>
      <c r="SE148" s="934"/>
      <c r="SF148" s="935"/>
      <c r="SG148" s="936"/>
      <c r="SJ148" s="405"/>
      <c r="SK148" s="406"/>
      <c r="SL148" s="407"/>
      <c r="SM148" s="408"/>
      <c r="SN148" s="409"/>
      <c r="SO148" s="410"/>
      <c r="SP148" s="410"/>
      <c r="SQ148" s="898"/>
      <c r="SR148" s="898"/>
      <c r="SS148" s="934"/>
      <c r="ST148" s="934"/>
      <c r="SU148" s="934"/>
      <c r="SV148" s="934"/>
      <c r="SW148" s="935"/>
      <c r="SX148" s="936"/>
    </row>
    <row r="149" spans="2:518" ht="66" customHeight="1" thickTop="1" thickBot="1">
      <c r="B149" s="958" t="s">
        <v>297</v>
      </c>
      <c r="C149" s="1030" t="s">
        <v>509</v>
      </c>
      <c r="D149" s="1031" t="s">
        <v>149</v>
      </c>
      <c r="E149" s="1044">
        <v>1</v>
      </c>
      <c r="F149" s="1045"/>
      <c r="G149" s="963">
        <f t="shared" si="2006"/>
        <v>0</v>
      </c>
      <c r="H149" s="1016"/>
      <c r="K149" s="958" t="s">
        <v>297</v>
      </c>
      <c r="L149" s="1030" t="s">
        <v>509</v>
      </c>
      <c r="M149" s="1031" t="s">
        <v>149</v>
      </c>
      <c r="N149" s="1044">
        <v>1</v>
      </c>
      <c r="O149" s="1046">
        <v>1319925</v>
      </c>
      <c r="P149" s="963">
        <f t="shared" si="2007"/>
        <v>1319925</v>
      </c>
      <c r="Q149" s="1016"/>
      <c r="R149" s="898">
        <f>IF(EXACT(VLOOKUP(K149,OFERTA_0,2,FALSE),L149),1,0)</f>
        <v>1</v>
      </c>
      <c r="S149" s="898">
        <f>IF(EXACT(VLOOKUP(K149,OFERTA_0,3,FALSE),M149),1,0)</f>
        <v>1</v>
      </c>
      <c r="T149" s="899">
        <f>IF(EXACT(VLOOKUP(K149,OFERTA_0,4,FALSE),N149),1,0)</f>
        <v>1</v>
      </c>
      <c r="U149" s="899">
        <f t="shared" si="2008"/>
        <v>1</v>
      </c>
      <c r="V149" s="899">
        <f t="shared" si="2008"/>
        <v>1</v>
      </c>
      <c r="W149" s="899">
        <f>PRODUCT(R149:V149)</f>
        <v>1</v>
      </c>
      <c r="X149" s="966">
        <f>ROUND(P149,0)</f>
        <v>1319925</v>
      </c>
      <c r="Y149" s="901">
        <f>P149-X149</f>
        <v>0</v>
      </c>
      <c r="Z149" s="872"/>
      <c r="AA149" s="872"/>
      <c r="AB149" s="958" t="s">
        <v>297</v>
      </c>
      <c r="AC149" s="1030" t="s">
        <v>509</v>
      </c>
      <c r="AD149" s="1031" t="s">
        <v>149</v>
      </c>
      <c r="AE149" s="1044">
        <v>1</v>
      </c>
      <c r="AF149" s="1045">
        <v>1220000</v>
      </c>
      <c r="AG149" s="963">
        <f t="shared" si="2009"/>
        <v>1220000</v>
      </c>
      <c r="AH149" s="1016"/>
      <c r="AI149" s="898">
        <f>IF(EXACT(VLOOKUP(AB149,OFERTA_0,2,FALSE),AC149),1,0)</f>
        <v>1</v>
      </c>
      <c r="AJ149" s="898">
        <f>IF(EXACT(VLOOKUP(AB149,OFERTA_0,3,FALSE),AD149),1,0)</f>
        <v>1</v>
      </c>
      <c r="AK149" s="899">
        <f>IF(EXACT(VLOOKUP(AB149,OFERTA_0,4,FALSE),AE149),1,0)</f>
        <v>1</v>
      </c>
      <c r="AL149" s="899">
        <f t="shared" si="2010"/>
        <v>1</v>
      </c>
      <c r="AM149" s="899">
        <f t="shared" si="2011"/>
        <v>1</v>
      </c>
      <c r="AN149" s="899">
        <f>PRODUCT(AI149:AM149)</f>
        <v>1</v>
      </c>
      <c r="AO149" s="966">
        <f>ROUND(AG149,0)</f>
        <v>1220000</v>
      </c>
      <c r="AP149" s="901">
        <f>AG149-AO149</f>
        <v>0</v>
      </c>
      <c r="AQ149" s="872"/>
      <c r="AR149" s="872"/>
      <c r="AS149" s="958" t="s">
        <v>297</v>
      </c>
      <c r="AT149" s="1035" t="s">
        <v>509</v>
      </c>
      <c r="AU149" s="1031" t="s">
        <v>149</v>
      </c>
      <c r="AV149" s="1044">
        <v>1</v>
      </c>
      <c r="AW149" s="1047">
        <v>650000</v>
      </c>
      <c r="AX149" s="969">
        <f t="shared" si="2012"/>
        <v>650000</v>
      </c>
      <c r="AY149" s="1016"/>
      <c r="AZ149" s="898">
        <f>IF(EXACT(VLOOKUP(AS149,OFERTA_0,2,FALSE),AT149),1,0)</f>
        <v>1</v>
      </c>
      <c r="BA149" s="898">
        <f>IF(EXACT(VLOOKUP(AS149,OFERTA_0,3,FALSE),AU149),1,0)</f>
        <v>1</v>
      </c>
      <c r="BB149" s="899">
        <f>IF(EXACT(VLOOKUP(AS149,OFERTA_0,4,FALSE),AV149),1,0)</f>
        <v>1</v>
      </c>
      <c r="BC149" s="899">
        <f t="shared" si="2013"/>
        <v>1</v>
      </c>
      <c r="BD149" s="899">
        <f t="shared" si="2014"/>
        <v>1</v>
      </c>
      <c r="BE149" s="899">
        <f>PRODUCT(AZ149:BD149)</f>
        <v>1</v>
      </c>
      <c r="BF149" s="966">
        <f>ROUND(AX149,0)</f>
        <v>650000</v>
      </c>
      <c r="BG149" s="901">
        <f>AX149-BF149</f>
        <v>0</v>
      </c>
      <c r="BJ149" s="958" t="s">
        <v>297</v>
      </c>
      <c r="BK149" s="1030" t="s">
        <v>509</v>
      </c>
      <c r="BL149" s="1031" t="s">
        <v>149</v>
      </c>
      <c r="BM149" s="1044">
        <v>1</v>
      </c>
      <c r="BN149" s="1045">
        <v>572544</v>
      </c>
      <c r="BO149" s="963">
        <f t="shared" si="2015"/>
        <v>572544</v>
      </c>
      <c r="BP149" s="1016"/>
      <c r="BQ149" s="898">
        <f>IF(EXACT(VLOOKUP(BJ149,OFERTA_0,2,FALSE),BK149),1,0)</f>
        <v>1</v>
      </c>
      <c r="BR149" s="898">
        <f>IF(EXACT(VLOOKUP(BJ149,OFERTA_0,3,FALSE),BL149),1,0)</f>
        <v>1</v>
      </c>
      <c r="BS149" s="899">
        <f>IF(EXACT(VLOOKUP(BJ149,OFERTA_0,4,FALSE),BM149),1,0)</f>
        <v>1</v>
      </c>
      <c r="BT149" s="899">
        <f t="shared" si="2016"/>
        <v>1</v>
      </c>
      <c r="BU149" s="899">
        <f t="shared" si="2017"/>
        <v>1</v>
      </c>
      <c r="BV149" s="899">
        <f>PRODUCT(BQ149:BU149)</f>
        <v>1</v>
      </c>
      <c r="BW149" s="966">
        <f>ROUND(BO149,0)</f>
        <v>572544</v>
      </c>
      <c r="BX149" s="901">
        <f>BO149-BW149</f>
        <v>0</v>
      </c>
      <c r="CA149" s="958" t="s">
        <v>297</v>
      </c>
      <c r="CB149" s="1030" t="s">
        <v>509</v>
      </c>
      <c r="CC149" s="1031" t="s">
        <v>149</v>
      </c>
      <c r="CD149" s="1044">
        <v>1</v>
      </c>
      <c r="CE149" s="1045">
        <v>1285606</v>
      </c>
      <c r="CF149" s="963">
        <f t="shared" si="2018"/>
        <v>1285606</v>
      </c>
      <c r="CG149" s="1016"/>
      <c r="CH149" s="898">
        <f>IF(EXACT(VLOOKUP(CA149,OFERTA_0,2,FALSE),CB149),1,0)</f>
        <v>1</v>
      </c>
      <c r="CI149" s="898">
        <f>IF(EXACT(VLOOKUP(CA149,OFERTA_0,3,FALSE),CC149),1,0)</f>
        <v>1</v>
      </c>
      <c r="CJ149" s="899">
        <f>IF(EXACT(VLOOKUP(CA149,OFERTA_0,4,FALSE),CD149),1,0)</f>
        <v>1</v>
      </c>
      <c r="CK149" s="899">
        <f t="shared" si="2019"/>
        <v>1</v>
      </c>
      <c r="CL149" s="899">
        <f t="shared" si="2020"/>
        <v>1</v>
      </c>
      <c r="CM149" s="899">
        <f>PRODUCT(CH149:CL149)</f>
        <v>1</v>
      </c>
      <c r="CN149" s="966">
        <f>ROUND(CF149,0)</f>
        <v>1285606</v>
      </c>
      <c r="CO149" s="901">
        <f>CF149-CN149</f>
        <v>0</v>
      </c>
      <c r="CR149" s="958" t="s">
        <v>297</v>
      </c>
      <c r="CS149" s="1030" t="s">
        <v>509</v>
      </c>
      <c r="CT149" s="1031" t="s">
        <v>149</v>
      </c>
      <c r="CU149" s="1044">
        <v>1</v>
      </c>
      <c r="CV149" s="1045">
        <v>199000</v>
      </c>
      <c r="CW149" s="963">
        <f t="shared" si="2021"/>
        <v>199000</v>
      </c>
      <c r="CX149" s="1016"/>
      <c r="CY149" s="898">
        <f>IF(EXACT(VLOOKUP(CR149,OFERTA_0,2,FALSE),CS149),1,0)</f>
        <v>1</v>
      </c>
      <c r="CZ149" s="898">
        <f>IF(EXACT(VLOOKUP(CR149,OFERTA_0,3,FALSE),CT149),1,0)</f>
        <v>1</v>
      </c>
      <c r="DA149" s="899">
        <f>IF(EXACT(VLOOKUP(CR149,OFERTA_0,4,FALSE),CU149),1,0)</f>
        <v>1</v>
      </c>
      <c r="DB149" s="899">
        <f t="shared" si="2022"/>
        <v>1</v>
      </c>
      <c r="DC149" s="899">
        <f t="shared" si="2023"/>
        <v>1</v>
      </c>
      <c r="DD149" s="899">
        <f>PRODUCT(CY149:DC149)</f>
        <v>1</v>
      </c>
      <c r="DE149" s="966">
        <f>ROUND(CW149,0)</f>
        <v>199000</v>
      </c>
      <c r="DF149" s="901">
        <f>CW149-DE149</f>
        <v>0</v>
      </c>
      <c r="DI149" s="958" t="s">
        <v>297</v>
      </c>
      <c r="DJ149" s="1030" t="s">
        <v>509</v>
      </c>
      <c r="DK149" s="1031" t="s">
        <v>149</v>
      </c>
      <c r="DL149" s="1044">
        <v>1</v>
      </c>
      <c r="DM149" s="1045">
        <v>1203685</v>
      </c>
      <c r="DN149" s="963">
        <f t="shared" si="2024"/>
        <v>1203685</v>
      </c>
      <c r="DO149" s="1016"/>
      <c r="DP149" s="898">
        <f>IF(EXACT(VLOOKUP(DI149,OFERTA_0,2,FALSE),DJ149),1,0)</f>
        <v>1</v>
      </c>
      <c r="DQ149" s="898">
        <f>IF(EXACT(VLOOKUP(DI149,OFERTA_0,3,FALSE),DK149),1,0)</f>
        <v>1</v>
      </c>
      <c r="DR149" s="899">
        <f>IF(EXACT(VLOOKUP(DI149,OFERTA_0,4,FALSE),DL149),1,0)</f>
        <v>1</v>
      </c>
      <c r="DS149" s="899">
        <f t="shared" si="2025"/>
        <v>1</v>
      </c>
      <c r="DT149" s="899">
        <f t="shared" si="2026"/>
        <v>1</v>
      </c>
      <c r="DU149" s="899">
        <f>PRODUCT(DP149:DT149)</f>
        <v>1</v>
      </c>
      <c r="DV149" s="966">
        <f>ROUND(DN149,0)</f>
        <v>1203685</v>
      </c>
      <c r="DW149" s="901">
        <f>DN149-DV149</f>
        <v>0</v>
      </c>
      <c r="DZ149" s="958" t="s">
        <v>297</v>
      </c>
      <c r="EA149" s="1030" t="s">
        <v>509</v>
      </c>
      <c r="EB149" s="1031" t="s">
        <v>149</v>
      </c>
      <c r="EC149" s="1044">
        <v>1</v>
      </c>
      <c r="ED149" s="1045">
        <v>1760000</v>
      </c>
      <c r="EE149" s="963">
        <f t="shared" si="2027"/>
        <v>1760000</v>
      </c>
      <c r="EF149" s="1016"/>
      <c r="EG149" s="898">
        <f>IF(EXACT(VLOOKUP(DZ149,OFERTA_0,2,FALSE),EA149),1,0)</f>
        <v>1</v>
      </c>
      <c r="EH149" s="898">
        <f>IF(EXACT(VLOOKUP(DZ149,OFERTA_0,3,FALSE),EB149),1,0)</f>
        <v>1</v>
      </c>
      <c r="EI149" s="899">
        <f>IF(EXACT(VLOOKUP(DZ149,OFERTA_0,4,FALSE),EC149),1,0)</f>
        <v>1</v>
      </c>
      <c r="EJ149" s="899">
        <f t="shared" si="2028"/>
        <v>1</v>
      </c>
      <c r="EK149" s="899">
        <f t="shared" si="2029"/>
        <v>1</v>
      </c>
      <c r="EL149" s="899">
        <f>PRODUCT(EG149:EK149)</f>
        <v>1</v>
      </c>
      <c r="EM149" s="966">
        <f>ROUND(EE149,0)</f>
        <v>1760000</v>
      </c>
      <c r="EN149" s="901">
        <f>EE149-EM149</f>
        <v>0</v>
      </c>
      <c r="EQ149" s="958" t="s">
        <v>297</v>
      </c>
      <c r="ER149" s="1030" t="s">
        <v>509</v>
      </c>
      <c r="ES149" s="1031" t="s">
        <v>149</v>
      </c>
      <c r="ET149" s="1044">
        <v>1</v>
      </c>
      <c r="EU149" s="1045">
        <v>1290000</v>
      </c>
      <c r="EV149" s="963">
        <f t="shared" si="2030"/>
        <v>1290000</v>
      </c>
      <c r="EW149" s="1016"/>
      <c r="EX149" s="898">
        <f>IF(EXACT(VLOOKUP(EQ149,OFERTA_0,2,FALSE),ER149),1,0)</f>
        <v>1</v>
      </c>
      <c r="EY149" s="898">
        <f>IF(EXACT(VLOOKUP(EQ149,OFERTA_0,3,FALSE),ES149),1,0)</f>
        <v>1</v>
      </c>
      <c r="EZ149" s="899">
        <f>IF(EXACT(VLOOKUP(EQ149,OFERTA_0,4,FALSE),ET149),1,0)</f>
        <v>1</v>
      </c>
      <c r="FA149" s="899">
        <f t="shared" si="2031"/>
        <v>1</v>
      </c>
      <c r="FB149" s="899">
        <f t="shared" si="2032"/>
        <v>1</v>
      </c>
      <c r="FC149" s="899">
        <f>PRODUCT(EX149:FB149)</f>
        <v>1</v>
      </c>
      <c r="FD149" s="966">
        <f>ROUND(EV149,0)</f>
        <v>1290000</v>
      </c>
      <c r="FE149" s="901">
        <f>EV149-FD149</f>
        <v>0</v>
      </c>
      <c r="FH149" s="958"/>
      <c r="FI149" s="1030"/>
      <c r="FJ149" s="1031"/>
      <c r="FK149" s="1044"/>
      <c r="FL149" s="1045"/>
      <c r="FM149" s="963">
        <f t="shared" si="2033"/>
        <v>0</v>
      </c>
      <c r="FN149" s="1016"/>
      <c r="FO149" s="898" t="e">
        <f>IF(EXACT(VLOOKUP(FH149,OFERTA_0,2,FALSE),FI149),1,0)</f>
        <v>#N/A</v>
      </c>
      <c r="FP149" s="898" t="e">
        <f>IF(EXACT(VLOOKUP(FH149,OFERTA_0,3,FALSE),FJ149),1,0)</f>
        <v>#N/A</v>
      </c>
      <c r="FQ149" s="899" t="e">
        <f>IF(EXACT(VLOOKUP(FH149,OFERTA_0,4,FALSE),FK149),1,0)</f>
        <v>#N/A</v>
      </c>
      <c r="FR149" s="899">
        <f t="shared" si="2034"/>
        <v>0</v>
      </c>
      <c r="FS149" s="899">
        <f t="shared" si="2035"/>
        <v>0</v>
      </c>
      <c r="FT149" s="899" t="e">
        <f>PRODUCT(FO149:FS149)</f>
        <v>#N/A</v>
      </c>
      <c r="FU149" s="966">
        <f>ROUND(FM149,0)</f>
        <v>0</v>
      </c>
      <c r="FV149" s="901">
        <f>FM149-FU149</f>
        <v>0</v>
      </c>
      <c r="FY149" s="958" t="s">
        <v>297</v>
      </c>
      <c r="FZ149" s="1030" t="s">
        <v>509</v>
      </c>
      <c r="GA149" s="1031" t="s">
        <v>149</v>
      </c>
      <c r="GB149" s="1044">
        <v>1</v>
      </c>
      <c r="GC149" s="1046">
        <v>1319900</v>
      </c>
      <c r="GD149" s="963">
        <f t="shared" si="2036"/>
        <v>1319900</v>
      </c>
      <c r="GE149" s="1016"/>
      <c r="GF149" s="898">
        <f>IF(EXACT(VLOOKUP(FY149,OFERTA_0,2,FALSE),FZ149),1,0)</f>
        <v>1</v>
      </c>
      <c r="GG149" s="898">
        <f>IF(EXACT(VLOOKUP(FY149,OFERTA_0,3,FALSE),GA149),1,0)</f>
        <v>1</v>
      </c>
      <c r="GH149" s="899">
        <f>IF(EXACT(VLOOKUP(FY149,OFERTA_0,4,FALSE),GB149),1,0)</f>
        <v>1</v>
      </c>
      <c r="GI149" s="899">
        <f t="shared" si="2037"/>
        <v>1</v>
      </c>
      <c r="GJ149" s="899">
        <f t="shared" si="2038"/>
        <v>1</v>
      </c>
      <c r="GK149" s="899">
        <f>PRODUCT(GF149:GJ149)</f>
        <v>1</v>
      </c>
      <c r="GL149" s="966">
        <f>ROUND(GD149,0)</f>
        <v>1319900</v>
      </c>
      <c r="GM149" s="901">
        <f>GD149-GL149</f>
        <v>0</v>
      </c>
      <c r="GP149" s="958" t="s">
        <v>297</v>
      </c>
      <c r="GQ149" s="1030" t="s">
        <v>509</v>
      </c>
      <c r="GR149" s="1031" t="s">
        <v>149</v>
      </c>
      <c r="GS149" s="1044">
        <v>1</v>
      </c>
      <c r="GT149" s="1045">
        <v>1293000</v>
      </c>
      <c r="GU149" s="963">
        <f t="shared" si="2039"/>
        <v>1293000</v>
      </c>
      <c r="GV149" s="1016"/>
      <c r="GW149" s="898">
        <f>IF(EXACT(VLOOKUP(GP149,OFERTA_0,2,FALSE),GQ149),1,0)</f>
        <v>1</v>
      </c>
      <c r="GX149" s="898">
        <f>IF(EXACT(VLOOKUP(GP149,OFERTA_0,3,FALSE),GR149),1,0)</f>
        <v>1</v>
      </c>
      <c r="GY149" s="899">
        <f>IF(EXACT(VLOOKUP(GP149,OFERTA_0,4,FALSE),GS149),1,0)</f>
        <v>1</v>
      </c>
      <c r="GZ149" s="899">
        <f t="shared" si="2040"/>
        <v>1</v>
      </c>
      <c r="HA149" s="899">
        <f t="shared" si="2041"/>
        <v>1</v>
      </c>
      <c r="HB149" s="899">
        <f>PRODUCT(GW149:HA149)</f>
        <v>1</v>
      </c>
      <c r="HC149" s="966">
        <f>ROUND(GU149,0)</f>
        <v>1293000</v>
      </c>
      <c r="HD149" s="901">
        <f>GU149-HC149</f>
        <v>0</v>
      </c>
      <c r="HG149" s="958" t="s">
        <v>297</v>
      </c>
      <c r="HH149" s="1030" t="s">
        <v>509</v>
      </c>
      <c r="HI149" s="1031" t="s">
        <v>149</v>
      </c>
      <c r="HJ149" s="1044">
        <v>1</v>
      </c>
      <c r="HK149" s="1045">
        <v>831487</v>
      </c>
      <c r="HL149" s="963">
        <f t="shared" si="2042"/>
        <v>831487</v>
      </c>
      <c r="HM149" s="1016"/>
      <c r="HN149" s="898">
        <f>IF(EXACT(VLOOKUP(HG149,OFERTA_0,2,FALSE),HH149),1,0)</f>
        <v>1</v>
      </c>
      <c r="HO149" s="898">
        <f>IF(EXACT(VLOOKUP(HG149,OFERTA_0,3,FALSE),HI149),1,0)</f>
        <v>1</v>
      </c>
      <c r="HP149" s="899">
        <f>IF(EXACT(VLOOKUP(HG149,OFERTA_0,4,FALSE),HJ149),1,0)</f>
        <v>1</v>
      </c>
      <c r="HQ149" s="899">
        <f t="shared" si="2043"/>
        <v>1</v>
      </c>
      <c r="HR149" s="899">
        <f t="shared" si="2044"/>
        <v>1</v>
      </c>
      <c r="HS149" s="899">
        <f>PRODUCT(HN149:HR149)</f>
        <v>1</v>
      </c>
      <c r="HT149" s="966">
        <f>ROUND(HL149,0)</f>
        <v>831487</v>
      </c>
      <c r="HU149" s="901">
        <f>HL149-HT149</f>
        <v>0</v>
      </c>
      <c r="HX149" s="958" t="s">
        <v>297</v>
      </c>
      <c r="HY149" s="1030" t="s">
        <v>509</v>
      </c>
      <c r="HZ149" s="1031" t="s">
        <v>149</v>
      </c>
      <c r="IA149" s="1044">
        <v>1</v>
      </c>
      <c r="IB149" s="1048">
        <v>880600</v>
      </c>
      <c r="IC149" s="972">
        <f t="shared" si="2045"/>
        <v>880600</v>
      </c>
      <c r="ID149" s="1016"/>
      <c r="IE149" s="898">
        <f>IF(EXACT(VLOOKUP(HX149,OFERTA_0,2,FALSE),HY149),1,0)</f>
        <v>1</v>
      </c>
      <c r="IF149" s="898">
        <f>IF(EXACT(VLOOKUP(HX149,OFERTA_0,3,FALSE),HZ149),1,0)</f>
        <v>1</v>
      </c>
      <c r="IG149" s="899">
        <f>IF(EXACT(VLOOKUP(HX149,OFERTA_0,4,FALSE),IA149),1,0)</f>
        <v>1</v>
      </c>
      <c r="IH149" s="899">
        <f t="shared" si="2046"/>
        <v>1</v>
      </c>
      <c r="II149" s="899">
        <f t="shared" si="2047"/>
        <v>1</v>
      </c>
      <c r="IJ149" s="899">
        <f>PRODUCT(IE149:II149)</f>
        <v>1</v>
      </c>
      <c r="IK149" s="966">
        <f>ROUND(IC149,0)</f>
        <v>880600</v>
      </c>
      <c r="IL149" s="901">
        <f>IC149-IK149</f>
        <v>0</v>
      </c>
      <c r="IO149" s="958" t="s">
        <v>297</v>
      </c>
      <c r="IP149" s="1030" t="s">
        <v>509</v>
      </c>
      <c r="IQ149" s="1031" t="s">
        <v>149</v>
      </c>
      <c r="IR149" s="1044">
        <v>1</v>
      </c>
      <c r="IS149" s="1045">
        <v>823000</v>
      </c>
      <c r="IT149" s="963">
        <f t="shared" si="2048"/>
        <v>823000</v>
      </c>
      <c r="IU149" s="1016"/>
      <c r="IV149" s="898">
        <f>IF(EXACT(VLOOKUP(IO149,OFERTA_0,2,FALSE),IP149),1,0)</f>
        <v>1</v>
      </c>
      <c r="IW149" s="898">
        <f>IF(EXACT(VLOOKUP(IO149,OFERTA_0,3,FALSE),IQ149),1,0)</f>
        <v>1</v>
      </c>
      <c r="IX149" s="899">
        <f>IF(EXACT(VLOOKUP(IO149,OFERTA_0,4,FALSE),IR149),1,0)</f>
        <v>1</v>
      </c>
      <c r="IY149" s="899">
        <f t="shared" si="2049"/>
        <v>1</v>
      </c>
      <c r="IZ149" s="899">
        <f t="shared" si="2050"/>
        <v>1</v>
      </c>
      <c r="JA149" s="899">
        <f>PRODUCT(IV149:IZ149)</f>
        <v>1</v>
      </c>
      <c r="JB149" s="966">
        <f>ROUND(IT149,0)</f>
        <v>823000</v>
      </c>
      <c r="JC149" s="901">
        <f>IT149-JB149</f>
        <v>0</v>
      </c>
      <c r="JF149" s="958" t="s">
        <v>297</v>
      </c>
      <c r="JG149" s="1030" t="s">
        <v>509</v>
      </c>
      <c r="JH149" s="1031" t="s">
        <v>149</v>
      </c>
      <c r="JI149" s="1044">
        <v>1</v>
      </c>
      <c r="JJ149" s="1045">
        <v>850000</v>
      </c>
      <c r="JK149" s="963">
        <f t="shared" si="2051"/>
        <v>850000</v>
      </c>
      <c r="JL149" s="1016"/>
      <c r="JM149" s="898">
        <f>IF(EXACT(VLOOKUP(JF149,OFERTA_0,2,FALSE),JG149),1,0)</f>
        <v>1</v>
      </c>
      <c r="JN149" s="898">
        <f>IF(EXACT(VLOOKUP(JF149,OFERTA_0,3,FALSE),JH149),1,0)</f>
        <v>1</v>
      </c>
      <c r="JO149" s="899">
        <f>IF(EXACT(VLOOKUP(JF149,OFERTA_0,4,FALSE),JI149),1,0)</f>
        <v>1</v>
      </c>
      <c r="JP149" s="899">
        <f t="shared" si="2052"/>
        <v>1</v>
      </c>
      <c r="JQ149" s="899">
        <f t="shared" si="2053"/>
        <v>1</v>
      </c>
      <c r="JR149" s="899">
        <f>PRODUCT(JM149:JQ149)</f>
        <v>1</v>
      </c>
      <c r="JS149" s="966">
        <f>ROUND(JK149,0)</f>
        <v>850000</v>
      </c>
      <c r="JT149" s="901">
        <f>JK149-JS149</f>
        <v>0</v>
      </c>
      <c r="JW149" s="958" t="s">
        <v>297</v>
      </c>
      <c r="JX149" s="1030" t="s">
        <v>509</v>
      </c>
      <c r="JY149" s="1031" t="s">
        <v>149</v>
      </c>
      <c r="JZ149" s="1044">
        <v>1</v>
      </c>
      <c r="KA149" s="1045">
        <v>999810.06440000015</v>
      </c>
      <c r="KB149" s="963">
        <f t="shared" si="2054"/>
        <v>999810</v>
      </c>
      <c r="KC149" s="1016"/>
      <c r="KD149" s="898">
        <f>IF(EXACT(VLOOKUP(JW149,OFERTA_0,2,FALSE),JX149),1,0)</f>
        <v>1</v>
      </c>
      <c r="KE149" s="898">
        <f>IF(EXACT(VLOOKUP(JW149,OFERTA_0,3,FALSE),JY149),1,0)</f>
        <v>1</v>
      </c>
      <c r="KF149" s="899">
        <f>IF(EXACT(VLOOKUP(JW149,OFERTA_0,4,FALSE),JZ149),1,0)</f>
        <v>1</v>
      </c>
      <c r="KG149" s="899">
        <f t="shared" si="2055"/>
        <v>1</v>
      </c>
      <c r="KH149" s="899">
        <f t="shared" si="2056"/>
        <v>1</v>
      </c>
      <c r="KI149" s="899">
        <f>PRODUCT(KD149:KH149)</f>
        <v>1</v>
      </c>
      <c r="KJ149" s="966">
        <f>ROUND(KB149,0)</f>
        <v>999810</v>
      </c>
      <c r="KK149" s="901">
        <f>KB149-KJ149</f>
        <v>0</v>
      </c>
      <c r="KN149" s="958" t="s">
        <v>297</v>
      </c>
      <c r="KO149" s="1030" t="s">
        <v>509</v>
      </c>
      <c r="KP149" s="1031" t="s">
        <v>149</v>
      </c>
      <c r="KQ149" s="1044">
        <v>1</v>
      </c>
      <c r="KR149" s="1045">
        <v>996240</v>
      </c>
      <c r="KS149" s="963">
        <f t="shared" si="2057"/>
        <v>996240</v>
      </c>
      <c r="KT149" s="1016"/>
      <c r="KU149" s="898">
        <f>IF(EXACT(VLOOKUP(KN149,OFERTA_0,2,FALSE),KO149),1,0)</f>
        <v>1</v>
      </c>
      <c r="KV149" s="898">
        <f>IF(EXACT(VLOOKUP(KN149,OFERTA_0,3,FALSE),KP149),1,0)</f>
        <v>1</v>
      </c>
      <c r="KW149" s="899">
        <f>IF(EXACT(VLOOKUP(KN149,OFERTA_0,4,FALSE),KQ149),1,0)</f>
        <v>1</v>
      </c>
      <c r="KX149" s="899">
        <f t="shared" si="2058"/>
        <v>1</v>
      </c>
      <c r="KY149" s="899">
        <f t="shared" si="2059"/>
        <v>1</v>
      </c>
      <c r="KZ149" s="899">
        <f>PRODUCT(KU149:KY149)</f>
        <v>1</v>
      </c>
      <c r="LA149" s="966">
        <f>ROUND(KS149,0)</f>
        <v>996240</v>
      </c>
      <c r="LB149" s="901">
        <f>KS149-LA149</f>
        <v>0</v>
      </c>
      <c r="LE149" s="958" t="s">
        <v>297</v>
      </c>
      <c r="LF149" s="1030" t="s">
        <v>509</v>
      </c>
      <c r="LG149" s="1031" t="s">
        <v>149</v>
      </c>
      <c r="LH149" s="1044">
        <v>1</v>
      </c>
      <c r="LI149" s="1049">
        <v>598200</v>
      </c>
      <c r="LJ149" s="974">
        <f t="shared" si="2060"/>
        <v>598200</v>
      </c>
      <c r="LK149" s="1016"/>
      <c r="LL149" s="898">
        <f>IF(EXACT(VLOOKUP(LE149,OFERTA_0,2,FALSE),LF149),1,0)</f>
        <v>1</v>
      </c>
      <c r="LM149" s="898">
        <f>IF(EXACT(VLOOKUP(LE149,OFERTA_0,3,FALSE),LG149),1,0)</f>
        <v>1</v>
      </c>
      <c r="LN149" s="899">
        <f>IF(EXACT(VLOOKUP(LE149,OFERTA_0,4,FALSE),LH149),1,0)</f>
        <v>1</v>
      </c>
      <c r="LO149" s="899">
        <f t="shared" si="2061"/>
        <v>1</v>
      </c>
      <c r="LP149" s="899">
        <f t="shared" si="2062"/>
        <v>1</v>
      </c>
      <c r="LQ149" s="899">
        <f>PRODUCT(LL149:LP149)</f>
        <v>1</v>
      </c>
      <c r="LR149" s="966">
        <f>ROUND(LJ149,0)</f>
        <v>598200</v>
      </c>
      <c r="LS149" s="901">
        <f>LJ149-LR149</f>
        <v>0</v>
      </c>
      <c r="LV149" s="958" t="s">
        <v>297</v>
      </c>
      <c r="LW149" s="1030" t="s">
        <v>509</v>
      </c>
      <c r="LX149" s="1031" t="s">
        <v>149</v>
      </c>
      <c r="LY149" s="1044">
        <v>1</v>
      </c>
      <c r="LZ149" s="1045">
        <v>1170000</v>
      </c>
      <c r="MA149" s="963">
        <f t="shared" si="2063"/>
        <v>1170000</v>
      </c>
      <c r="MB149" s="1016"/>
      <c r="MC149" s="898">
        <f>IF(EXACT(VLOOKUP(LV149,OFERTA_0,2,FALSE),LW149),1,0)</f>
        <v>1</v>
      </c>
      <c r="MD149" s="898">
        <f>IF(EXACT(VLOOKUP(LV149,OFERTA_0,3,FALSE),LX149),1,0)</f>
        <v>1</v>
      </c>
      <c r="ME149" s="899">
        <f>IF(EXACT(VLOOKUP(LV149,OFERTA_0,4,FALSE),LY149),1,0)</f>
        <v>1</v>
      </c>
      <c r="MF149" s="899">
        <f t="shared" si="2064"/>
        <v>1</v>
      </c>
      <c r="MG149" s="899">
        <f t="shared" si="2065"/>
        <v>1</v>
      </c>
      <c r="MH149" s="899">
        <f>PRODUCT(MC149:MG149)</f>
        <v>1</v>
      </c>
      <c r="MI149" s="966">
        <f>ROUND(MA149,0)</f>
        <v>1170000</v>
      </c>
      <c r="MJ149" s="901">
        <f>MA149-MI149</f>
        <v>0</v>
      </c>
      <c r="MM149" s="958" t="s">
        <v>297</v>
      </c>
      <c r="MN149" s="1030" t="s">
        <v>509</v>
      </c>
      <c r="MO149" s="1031" t="s">
        <v>149</v>
      </c>
      <c r="MP149" s="1044">
        <v>1</v>
      </c>
      <c r="MQ149" s="1045">
        <v>850000</v>
      </c>
      <c r="MR149" s="963">
        <f t="shared" si="2066"/>
        <v>850000</v>
      </c>
      <c r="MS149" s="1016"/>
      <c r="MT149" s="898">
        <f>IF(EXACT(VLOOKUP(MM149,OFERTA_0,2,FALSE),MN149),1,0)</f>
        <v>1</v>
      </c>
      <c r="MU149" s="898">
        <f>IF(EXACT(VLOOKUP(MM149,OFERTA_0,3,FALSE),MO149),1,0)</f>
        <v>1</v>
      </c>
      <c r="MV149" s="899">
        <f>IF(EXACT(VLOOKUP(MM149,OFERTA_0,4,FALSE),MP149),1,0)</f>
        <v>1</v>
      </c>
      <c r="MW149" s="899">
        <f t="shared" si="2067"/>
        <v>1</v>
      </c>
      <c r="MX149" s="899">
        <f t="shared" si="2068"/>
        <v>1</v>
      </c>
      <c r="MY149" s="899">
        <f>PRODUCT(MT149:MX149)</f>
        <v>1</v>
      </c>
      <c r="MZ149" s="966">
        <f>ROUND(MR149,0)</f>
        <v>850000</v>
      </c>
      <c r="NA149" s="901">
        <f>MR149-MZ149</f>
        <v>0</v>
      </c>
      <c r="ND149" s="975" t="s">
        <v>297</v>
      </c>
      <c r="NE149" s="976" t="s">
        <v>509</v>
      </c>
      <c r="NF149" s="977" t="s">
        <v>149</v>
      </c>
      <c r="NG149" s="978">
        <v>1</v>
      </c>
      <c r="NH149" s="979">
        <v>163583.64000000001</v>
      </c>
      <c r="NI149" s="980">
        <v>163584</v>
      </c>
      <c r="NJ149" s="1016"/>
      <c r="NK149" s="898">
        <f>IF(EXACT(VLOOKUP(ND149,OFERTA_0,2,FALSE),NE149),1,0)</f>
        <v>1</v>
      </c>
      <c r="NL149" s="898">
        <f>IF(EXACT(VLOOKUP(ND149,OFERTA_0,3,FALSE),NF149),1,0)</f>
        <v>1</v>
      </c>
      <c r="NM149" s="899">
        <f>IF(EXACT(VLOOKUP(ND149,OFERTA_0,4,FALSE),NG149),1,0)</f>
        <v>1</v>
      </c>
      <c r="NN149" s="899">
        <f t="shared" si="2069"/>
        <v>1</v>
      </c>
      <c r="NO149" s="899">
        <f t="shared" si="2070"/>
        <v>1</v>
      </c>
      <c r="NP149" s="899">
        <f>PRODUCT(NK149:NO149)</f>
        <v>1</v>
      </c>
      <c r="NQ149" s="966">
        <f>ROUND(NI149,0)</f>
        <v>163584</v>
      </c>
      <c r="NR149" s="901">
        <f>NI149-NQ149</f>
        <v>0</v>
      </c>
      <c r="NU149" s="981" t="s">
        <v>297</v>
      </c>
      <c r="NV149" s="982" t="s">
        <v>509</v>
      </c>
      <c r="NW149" s="983" t="s">
        <v>149</v>
      </c>
      <c r="NX149" s="984">
        <v>1</v>
      </c>
      <c r="NY149" s="1050">
        <v>165236</v>
      </c>
      <c r="NZ149" s="986">
        <f t="shared" si="2071"/>
        <v>165236</v>
      </c>
      <c r="OA149" s="1016"/>
      <c r="OB149" s="898">
        <f>IF(EXACT(VLOOKUP(NU149,OFERTA_0,2,FALSE),NV149),1,0)</f>
        <v>1</v>
      </c>
      <c r="OC149" s="898">
        <f>IF(EXACT(VLOOKUP(NU149,OFERTA_0,3,FALSE),NW149),1,0)</f>
        <v>1</v>
      </c>
      <c r="OD149" s="899">
        <f>IF(EXACT(VLOOKUP(NU149,OFERTA_0,4,FALSE),NX149),1,0)</f>
        <v>1</v>
      </c>
      <c r="OE149" s="899">
        <f t="shared" si="2072"/>
        <v>1</v>
      </c>
      <c r="OF149" s="899">
        <f t="shared" si="2073"/>
        <v>1</v>
      </c>
      <c r="OG149" s="899">
        <f>PRODUCT(OB149:OF149)</f>
        <v>1</v>
      </c>
      <c r="OH149" s="966">
        <f>ROUND(NZ149,0)</f>
        <v>165236</v>
      </c>
      <c r="OI149" s="901">
        <f>NZ149-OH149</f>
        <v>0</v>
      </c>
      <c r="OL149" s="958" t="s">
        <v>297</v>
      </c>
      <c r="OM149" s="1030" t="s">
        <v>509</v>
      </c>
      <c r="ON149" s="1031" t="s">
        <v>149</v>
      </c>
      <c r="OO149" s="1044">
        <v>1</v>
      </c>
      <c r="OP149" s="1045">
        <v>398877</v>
      </c>
      <c r="OQ149" s="963">
        <f t="shared" si="2074"/>
        <v>398877</v>
      </c>
      <c r="OR149" s="1016"/>
      <c r="OS149" s="898">
        <f>IF(EXACT(VLOOKUP(OL149,OFERTA_0,2,FALSE),OM149),1,0)</f>
        <v>1</v>
      </c>
      <c r="OT149" s="898">
        <f>IF(EXACT(VLOOKUP(OL149,OFERTA_0,3,FALSE),ON149),1,0)</f>
        <v>1</v>
      </c>
      <c r="OU149" s="899">
        <f>IF(EXACT(VLOOKUP(OL149,OFERTA_0,4,FALSE),OO149),1,0)</f>
        <v>1</v>
      </c>
      <c r="OV149" s="899">
        <f t="shared" si="2075"/>
        <v>1</v>
      </c>
      <c r="OW149" s="899">
        <f t="shared" si="2076"/>
        <v>1</v>
      </c>
      <c r="OX149" s="899">
        <f>PRODUCT(OS149:OW149)</f>
        <v>1</v>
      </c>
      <c r="OY149" s="966">
        <f>ROUND(OQ149,0)</f>
        <v>398877</v>
      </c>
      <c r="OZ149" s="901">
        <f>OQ149-OY149</f>
        <v>0</v>
      </c>
      <c r="PC149" s="958" t="s">
        <v>297</v>
      </c>
      <c r="PD149" s="1030" t="s">
        <v>509</v>
      </c>
      <c r="PE149" s="1031" t="s">
        <v>149</v>
      </c>
      <c r="PF149" s="1044">
        <v>1</v>
      </c>
      <c r="PG149" s="1059">
        <v>1039350</v>
      </c>
      <c r="PH149" s="988">
        <v>1039350</v>
      </c>
      <c r="PI149" s="1024"/>
      <c r="PJ149" s="898">
        <f>IF(EXACT(VLOOKUP(PC149,OFERTA_0,2,FALSE),PD149),1,0)</f>
        <v>1</v>
      </c>
      <c r="PK149" s="898">
        <f>IF(EXACT(VLOOKUP(PC149,OFERTA_0,3,FALSE),PE149),1,0)</f>
        <v>1</v>
      </c>
      <c r="PL149" s="899">
        <f>IF(EXACT(VLOOKUP(PC149,OFERTA_0,4,FALSE),PF149),1,0)</f>
        <v>1</v>
      </c>
      <c r="PM149" s="899">
        <f t="shared" si="2077"/>
        <v>1</v>
      </c>
      <c r="PN149" s="899">
        <f t="shared" si="2078"/>
        <v>1</v>
      </c>
      <c r="PO149" s="899">
        <f>PRODUCT(PJ149:PN149)</f>
        <v>1</v>
      </c>
      <c r="PP149" s="966">
        <f>ROUND(PH149,0)</f>
        <v>1039350</v>
      </c>
      <c r="PQ149" s="901">
        <f>PH149-PP149</f>
        <v>0</v>
      </c>
      <c r="PT149" s="958" t="s">
        <v>297</v>
      </c>
      <c r="PU149" s="1030" t="s">
        <v>509</v>
      </c>
      <c r="PV149" s="1031" t="s">
        <v>149</v>
      </c>
      <c r="PW149" s="1044">
        <v>1</v>
      </c>
      <c r="PX149" s="1045">
        <v>1289999</v>
      </c>
      <c r="PY149" s="963">
        <f t="shared" si="2079"/>
        <v>1289999</v>
      </c>
      <c r="PZ149" s="1016"/>
      <c r="QA149" s="898">
        <f>IF(EXACT(VLOOKUP(PT149,OFERTA_0,2,FALSE),PU149),1,0)</f>
        <v>1</v>
      </c>
      <c r="QB149" s="898">
        <f>IF(EXACT(VLOOKUP(PT149,OFERTA_0,3,FALSE),PV149),1,0)</f>
        <v>1</v>
      </c>
      <c r="QC149" s="899">
        <f>IF(EXACT(VLOOKUP(PT149,OFERTA_0,4,FALSE),PW149),1,0)</f>
        <v>1</v>
      </c>
      <c r="QD149" s="899">
        <f t="shared" si="2080"/>
        <v>1</v>
      </c>
      <c r="QE149" s="899">
        <f t="shared" si="2081"/>
        <v>1</v>
      </c>
      <c r="QF149" s="899">
        <f>PRODUCT(QA149:QE149)</f>
        <v>1</v>
      </c>
      <c r="QG149" s="966">
        <f>ROUND(PY149,0)</f>
        <v>1289999</v>
      </c>
      <c r="QH149" s="901">
        <f>PY149-QG149</f>
        <v>0</v>
      </c>
      <c r="QK149" s="958" t="s">
        <v>297</v>
      </c>
      <c r="QL149" s="1030" t="s">
        <v>509</v>
      </c>
      <c r="QM149" s="1031" t="s">
        <v>149</v>
      </c>
      <c r="QN149" s="1044">
        <v>1</v>
      </c>
      <c r="QO149" s="1049">
        <v>601190.99999999988</v>
      </c>
      <c r="QP149" s="974">
        <f t="shared" si="2082"/>
        <v>601191</v>
      </c>
      <c r="QQ149" s="1016"/>
      <c r="QR149" s="898">
        <f>IF(EXACT(VLOOKUP(QK149,OFERTA_0,2,FALSE),QL149),1,0)</f>
        <v>1</v>
      </c>
      <c r="QS149" s="898">
        <f>IF(EXACT(VLOOKUP(QK149,OFERTA_0,3,FALSE),QM149),1,0)</f>
        <v>1</v>
      </c>
      <c r="QT149" s="899">
        <f>IF(EXACT(VLOOKUP(QK149,OFERTA_0,4,FALSE),QN149),1,0)</f>
        <v>1</v>
      </c>
      <c r="QU149" s="899">
        <f t="shared" si="2083"/>
        <v>1</v>
      </c>
      <c r="QV149" s="899">
        <f t="shared" si="2084"/>
        <v>1</v>
      </c>
      <c r="QW149" s="899">
        <f>PRODUCT(QR149:QV149)</f>
        <v>1</v>
      </c>
      <c r="QX149" s="966">
        <f>ROUND(QP149,0)</f>
        <v>601191</v>
      </c>
      <c r="QY149" s="901">
        <f>QP149-QX149</f>
        <v>0</v>
      </c>
      <c r="RB149" s="405"/>
      <c r="RC149" s="406"/>
      <c r="RD149" s="407"/>
      <c r="RE149" s="408"/>
      <c r="RF149" s="409"/>
      <c r="RG149" s="410"/>
      <c r="RH149" s="410"/>
      <c r="RI149" s="898"/>
      <c r="RJ149" s="898"/>
      <c r="RK149" s="934"/>
      <c r="RL149" s="934"/>
      <c r="RM149" s="934"/>
      <c r="RN149" s="934"/>
      <c r="RO149" s="935"/>
      <c r="RP149" s="936"/>
      <c r="RS149" s="405"/>
      <c r="RT149" s="406"/>
      <c r="RU149" s="407"/>
      <c r="RV149" s="408"/>
      <c r="RW149" s="409"/>
      <c r="RX149" s="410"/>
      <c r="RY149" s="410"/>
      <c r="RZ149" s="898"/>
      <c r="SA149" s="898"/>
      <c r="SB149" s="934"/>
      <c r="SC149" s="934"/>
      <c r="SD149" s="934"/>
      <c r="SE149" s="934"/>
      <c r="SF149" s="935"/>
      <c r="SG149" s="936"/>
      <c r="SJ149" s="405"/>
      <c r="SK149" s="406"/>
      <c r="SL149" s="407"/>
      <c r="SM149" s="408"/>
      <c r="SN149" s="409"/>
      <c r="SO149" s="410"/>
      <c r="SP149" s="410"/>
      <c r="SQ149" s="898"/>
      <c r="SR149" s="898"/>
      <c r="SS149" s="934"/>
      <c r="ST149" s="934"/>
      <c r="SU149" s="934"/>
      <c r="SV149" s="934"/>
      <c r="SW149" s="935"/>
      <c r="SX149" s="936"/>
    </row>
    <row r="150" spans="2:518" ht="61.5" thickTop="1" thickBot="1">
      <c r="B150" s="958" t="s">
        <v>298</v>
      </c>
      <c r="C150" s="1030" t="s">
        <v>510</v>
      </c>
      <c r="D150" s="1031" t="s">
        <v>149</v>
      </c>
      <c r="E150" s="1044">
        <v>2</v>
      </c>
      <c r="F150" s="1045"/>
      <c r="G150" s="963">
        <f t="shared" si="2006"/>
        <v>0</v>
      </c>
      <c r="H150" s="1016"/>
      <c r="K150" s="958" t="s">
        <v>298</v>
      </c>
      <c r="L150" s="1030" t="s">
        <v>510</v>
      </c>
      <c r="M150" s="1031" t="s">
        <v>149</v>
      </c>
      <c r="N150" s="1044">
        <v>2</v>
      </c>
      <c r="O150" s="1046">
        <v>1046682</v>
      </c>
      <c r="P150" s="963">
        <f t="shared" si="2007"/>
        <v>2093364</v>
      </c>
      <c r="Q150" s="1016"/>
      <c r="R150" s="898">
        <f>IF(EXACT(VLOOKUP(K150,OFERTA_0,2,FALSE),L150),1,0)</f>
        <v>1</v>
      </c>
      <c r="S150" s="898">
        <f>IF(EXACT(VLOOKUP(K150,OFERTA_0,3,FALSE),M150),1,0)</f>
        <v>1</v>
      </c>
      <c r="T150" s="899">
        <f>IF(EXACT(VLOOKUP(K150,OFERTA_0,4,FALSE),N150),1,0)</f>
        <v>1</v>
      </c>
      <c r="U150" s="899">
        <f t="shared" si="2008"/>
        <v>1</v>
      </c>
      <c r="V150" s="899">
        <f t="shared" si="2008"/>
        <v>1</v>
      </c>
      <c r="W150" s="899">
        <f>PRODUCT(R150:V150)</f>
        <v>1</v>
      </c>
      <c r="X150" s="966">
        <f>ROUND(P150,0)</f>
        <v>2093364</v>
      </c>
      <c r="Y150" s="901">
        <f>P150-X150</f>
        <v>0</v>
      </c>
      <c r="Z150" s="872"/>
      <c r="AA150" s="872"/>
      <c r="AB150" s="958" t="s">
        <v>298</v>
      </c>
      <c r="AC150" s="1030" t="s">
        <v>510</v>
      </c>
      <c r="AD150" s="1031" t="s">
        <v>149</v>
      </c>
      <c r="AE150" s="1044">
        <v>2</v>
      </c>
      <c r="AF150" s="1045">
        <v>1900000</v>
      </c>
      <c r="AG150" s="963">
        <f t="shared" si="2009"/>
        <v>3800000</v>
      </c>
      <c r="AH150" s="1016"/>
      <c r="AI150" s="898">
        <f>IF(EXACT(VLOOKUP(AB150,OFERTA_0,2,FALSE),AC150),1,0)</f>
        <v>1</v>
      </c>
      <c r="AJ150" s="898">
        <f>IF(EXACT(VLOOKUP(AB150,OFERTA_0,3,FALSE),AD150),1,0)</f>
        <v>1</v>
      </c>
      <c r="AK150" s="899">
        <f>IF(EXACT(VLOOKUP(AB150,OFERTA_0,4,FALSE),AE150),1,0)</f>
        <v>1</v>
      </c>
      <c r="AL150" s="899">
        <f t="shared" si="2010"/>
        <v>1</v>
      </c>
      <c r="AM150" s="899">
        <f t="shared" si="2011"/>
        <v>1</v>
      </c>
      <c r="AN150" s="899">
        <f>PRODUCT(AI150:AM150)</f>
        <v>1</v>
      </c>
      <c r="AO150" s="966">
        <f>ROUND(AG150,0)</f>
        <v>3800000</v>
      </c>
      <c r="AP150" s="901">
        <f>AG150-AO150</f>
        <v>0</v>
      </c>
      <c r="AQ150" s="872"/>
      <c r="AR150" s="872"/>
      <c r="AS150" s="958" t="s">
        <v>298</v>
      </c>
      <c r="AT150" s="1035" t="s">
        <v>510</v>
      </c>
      <c r="AU150" s="1031" t="s">
        <v>149</v>
      </c>
      <c r="AV150" s="1044">
        <v>2</v>
      </c>
      <c r="AW150" s="1047">
        <v>1530000</v>
      </c>
      <c r="AX150" s="969">
        <f t="shared" si="2012"/>
        <v>3060000</v>
      </c>
      <c r="AY150" s="1016"/>
      <c r="AZ150" s="898">
        <f>IF(EXACT(VLOOKUP(AS150,OFERTA_0,2,FALSE),AT150),1,0)</f>
        <v>1</v>
      </c>
      <c r="BA150" s="898">
        <f>IF(EXACT(VLOOKUP(AS150,OFERTA_0,3,FALSE),AU150),1,0)</f>
        <v>1</v>
      </c>
      <c r="BB150" s="899">
        <f>IF(EXACT(VLOOKUP(AS150,OFERTA_0,4,FALSE),AV150),1,0)</f>
        <v>1</v>
      </c>
      <c r="BC150" s="899">
        <f t="shared" si="2013"/>
        <v>1</v>
      </c>
      <c r="BD150" s="899">
        <f t="shared" si="2014"/>
        <v>1</v>
      </c>
      <c r="BE150" s="899">
        <f>PRODUCT(AZ150:BD150)</f>
        <v>1</v>
      </c>
      <c r="BF150" s="966">
        <f>ROUND(AX150,0)</f>
        <v>3060000</v>
      </c>
      <c r="BG150" s="901">
        <f>AX150-BF150</f>
        <v>0</v>
      </c>
      <c r="BJ150" s="958" t="s">
        <v>298</v>
      </c>
      <c r="BK150" s="1030" t="s">
        <v>510</v>
      </c>
      <c r="BL150" s="1031" t="s">
        <v>149</v>
      </c>
      <c r="BM150" s="1044">
        <v>2</v>
      </c>
      <c r="BN150" s="1045">
        <v>267187</v>
      </c>
      <c r="BO150" s="963">
        <f t="shared" si="2015"/>
        <v>534374</v>
      </c>
      <c r="BP150" s="1016"/>
      <c r="BQ150" s="898">
        <f>IF(EXACT(VLOOKUP(BJ150,OFERTA_0,2,FALSE),BK150),1,0)</f>
        <v>1</v>
      </c>
      <c r="BR150" s="898">
        <f>IF(EXACT(VLOOKUP(BJ150,OFERTA_0,3,FALSE),BL150),1,0)</f>
        <v>1</v>
      </c>
      <c r="BS150" s="899">
        <f>IF(EXACT(VLOOKUP(BJ150,OFERTA_0,4,FALSE),BM150),1,0)</f>
        <v>1</v>
      </c>
      <c r="BT150" s="899">
        <f t="shared" si="2016"/>
        <v>1</v>
      </c>
      <c r="BU150" s="899">
        <f t="shared" si="2017"/>
        <v>1</v>
      </c>
      <c r="BV150" s="899">
        <f>PRODUCT(BQ150:BU150)</f>
        <v>1</v>
      </c>
      <c r="BW150" s="966">
        <f>ROUND(BO150,0)</f>
        <v>534374</v>
      </c>
      <c r="BX150" s="901">
        <f>BO150-BW150</f>
        <v>0</v>
      </c>
      <c r="CA150" s="958" t="s">
        <v>298</v>
      </c>
      <c r="CB150" s="1030" t="s">
        <v>510</v>
      </c>
      <c r="CC150" s="1031" t="s">
        <v>149</v>
      </c>
      <c r="CD150" s="1044">
        <v>2</v>
      </c>
      <c r="CE150" s="1045">
        <v>1019468</v>
      </c>
      <c r="CF150" s="963">
        <f t="shared" si="2018"/>
        <v>2038936</v>
      </c>
      <c r="CG150" s="1016"/>
      <c r="CH150" s="898">
        <f>IF(EXACT(VLOOKUP(CA150,OFERTA_0,2,FALSE),CB150),1,0)</f>
        <v>1</v>
      </c>
      <c r="CI150" s="898">
        <f>IF(EXACT(VLOOKUP(CA150,OFERTA_0,3,FALSE),CC150),1,0)</f>
        <v>1</v>
      </c>
      <c r="CJ150" s="899">
        <f>IF(EXACT(VLOOKUP(CA150,OFERTA_0,4,FALSE),CD150),1,0)</f>
        <v>1</v>
      </c>
      <c r="CK150" s="899">
        <f t="shared" si="2019"/>
        <v>1</v>
      </c>
      <c r="CL150" s="899">
        <f t="shared" si="2020"/>
        <v>1</v>
      </c>
      <c r="CM150" s="899">
        <f>PRODUCT(CH150:CL150)</f>
        <v>1</v>
      </c>
      <c r="CN150" s="966">
        <f>ROUND(CF150,0)</f>
        <v>2038936</v>
      </c>
      <c r="CO150" s="901">
        <f>CF150-CN150</f>
        <v>0</v>
      </c>
      <c r="CR150" s="958" t="s">
        <v>298</v>
      </c>
      <c r="CS150" s="1030" t="s">
        <v>510</v>
      </c>
      <c r="CT150" s="1031" t="s">
        <v>149</v>
      </c>
      <c r="CU150" s="1044">
        <v>2</v>
      </c>
      <c r="CV150" s="1045">
        <v>220000</v>
      </c>
      <c r="CW150" s="963">
        <f t="shared" si="2021"/>
        <v>440000</v>
      </c>
      <c r="CX150" s="1016"/>
      <c r="CY150" s="898">
        <f>IF(EXACT(VLOOKUP(CR150,OFERTA_0,2,FALSE),CS150),1,0)</f>
        <v>1</v>
      </c>
      <c r="CZ150" s="898">
        <f>IF(EXACT(VLOOKUP(CR150,OFERTA_0,3,FALSE),CT150),1,0)</f>
        <v>1</v>
      </c>
      <c r="DA150" s="899">
        <f>IF(EXACT(VLOOKUP(CR150,OFERTA_0,4,FALSE),CU150),1,0)</f>
        <v>1</v>
      </c>
      <c r="DB150" s="899">
        <f t="shared" si="2022"/>
        <v>1</v>
      </c>
      <c r="DC150" s="899">
        <f t="shared" si="2023"/>
        <v>1</v>
      </c>
      <c r="DD150" s="899">
        <f>PRODUCT(CY150:DC150)</f>
        <v>1</v>
      </c>
      <c r="DE150" s="966">
        <f>ROUND(CW150,0)</f>
        <v>440000</v>
      </c>
      <c r="DF150" s="901">
        <f>CW150-DE150</f>
        <v>0</v>
      </c>
      <c r="DI150" s="958" t="s">
        <v>298</v>
      </c>
      <c r="DJ150" s="1030" t="s">
        <v>510</v>
      </c>
      <c r="DK150" s="1031" t="s">
        <v>149</v>
      </c>
      <c r="DL150" s="1044">
        <v>2</v>
      </c>
      <c r="DM150" s="1045">
        <v>1729740</v>
      </c>
      <c r="DN150" s="963">
        <f t="shared" si="2024"/>
        <v>3459480</v>
      </c>
      <c r="DO150" s="1016"/>
      <c r="DP150" s="898">
        <f>IF(EXACT(VLOOKUP(DI150,OFERTA_0,2,FALSE),DJ150),1,0)</f>
        <v>1</v>
      </c>
      <c r="DQ150" s="898">
        <f>IF(EXACT(VLOOKUP(DI150,OFERTA_0,3,FALSE),DK150),1,0)</f>
        <v>1</v>
      </c>
      <c r="DR150" s="899">
        <f>IF(EXACT(VLOOKUP(DI150,OFERTA_0,4,FALSE),DL150),1,0)</f>
        <v>1</v>
      </c>
      <c r="DS150" s="899">
        <f t="shared" si="2025"/>
        <v>1</v>
      </c>
      <c r="DT150" s="899">
        <f t="shared" si="2026"/>
        <v>1</v>
      </c>
      <c r="DU150" s="899">
        <f>PRODUCT(DP150:DT150)</f>
        <v>1</v>
      </c>
      <c r="DV150" s="966">
        <f>ROUND(DN150,0)</f>
        <v>3459480</v>
      </c>
      <c r="DW150" s="901">
        <f>DN150-DV150</f>
        <v>0</v>
      </c>
      <c r="DZ150" s="958" t="s">
        <v>298</v>
      </c>
      <c r="EA150" s="1030" t="s">
        <v>510</v>
      </c>
      <c r="EB150" s="1031" t="s">
        <v>149</v>
      </c>
      <c r="EC150" s="1044">
        <v>2</v>
      </c>
      <c r="ED150" s="1045">
        <v>1930000</v>
      </c>
      <c r="EE150" s="963">
        <f t="shared" si="2027"/>
        <v>3860000</v>
      </c>
      <c r="EF150" s="1016"/>
      <c r="EG150" s="898">
        <f>IF(EXACT(VLOOKUP(DZ150,OFERTA_0,2,FALSE),EA150),1,0)</f>
        <v>1</v>
      </c>
      <c r="EH150" s="898">
        <f>IF(EXACT(VLOOKUP(DZ150,OFERTA_0,3,FALSE),EB150),1,0)</f>
        <v>1</v>
      </c>
      <c r="EI150" s="899">
        <f>IF(EXACT(VLOOKUP(DZ150,OFERTA_0,4,FALSE),EC150),1,0)</f>
        <v>1</v>
      </c>
      <c r="EJ150" s="899">
        <f t="shared" si="2028"/>
        <v>1</v>
      </c>
      <c r="EK150" s="899">
        <f t="shared" si="2029"/>
        <v>1</v>
      </c>
      <c r="EL150" s="899">
        <f>PRODUCT(EG150:EK150)</f>
        <v>1</v>
      </c>
      <c r="EM150" s="966">
        <f>ROUND(EE150,0)</f>
        <v>3860000</v>
      </c>
      <c r="EN150" s="901">
        <f>EE150-EM150</f>
        <v>0</v>
      </c>
      <c r="EQ150" s="958" t="s">
        <v>298</v>
      </c>
      <c r="ER150" s="1030" t="s">
        <v>510</v>
      </c>
      <c r="ES150" s="1031" t="s">
        <v>149</v>
      </c>
      <c r="ET150" s="1044">
        <v>2</v>
      </c>
      <c r="EU150" s="1045">
        <v>1020000</v>
      </c>
      <c r="EV150" s="963">
        <f t="shared" si="2030"/>
        <v>2040000</v>
      </c>
      <c r="EW150" s="1016"/>
      <c r="EX150" s="898">
        <f>IF(EXACT(VLOOKUP(EQ150,OFERTA_0,2,FALSE),ER150),1,0)</f>
        <v>1</v>
      </c>
      <c r="EY150" s="898">
        <f>IF(EXACT(VLOOKUP(EQ150,OFERTA_0,3,FALSE),ES150),1,0)</f>
        <v>1</v>
      </c>
      <c r="EZ150" s="899">
        <f>IF(EXACT(VLOOKUP(EQ150,OFERTA_0,4,FALSE),ET150),1,0)</f>
        <v>1</v>
      </c>
      <c r="FA150" s="899">
        <f t="shared" si="2031"/>
        <v>1</v>
      </c>
      <c r="FB150" s="899">
        <f t="shared" si="2032"/>
        <v>1</v>
      </c>
      <c r="FC150" s="899">
        <f>PRODUCT(EX150:FB150)</f>
        <v>1</v>
      </c>
      <c r="FD150" s="966">
        <f>ROUND(EV150,0)</f>
        <v>2040000</v>
      </c>
      <c r="FE150" s="901">
        <f>EV150-FD150</f>
        <v>0</v>
      </c>
      <c r="FH150" s="958"/>
      <c r="FI150" s="1030"/>
      <c r="FJ150" s="1031"/>
      <c r="FK150" s="1044"/>
      <c r="FL150" s="1045"/>
      <c r="FM150" s="963">
        <f t="shared" si="2033"/>
        <v>0</v>
      </c>
      <c r="FN150" s="1016"/>
      <c r="FO150" s="898" t="e">
        <f>IF(EXACT(VLOOKUP(FH150,OFERTA_0,2,FALSE),FI150),1,0)</f>
        <v>#N/A</v>
      </c>
      <c r="FP150" s="898" t="e">
        <f>IF(EXACT(VLOOKUP(FH150,OFERTA_0,3,FALSE),FJ150),1,0)</f>
        <v>#N/A</v>
      </c>
      <c r="FQ150" s="899" t="e">
        <f>IF(EXACT(VLOOKUP(FH150,OFERTA_0,4,FALSE),FK150),1,0)</f>
        <v>#N/A</v>
      </c>
      <c r="FR150" s="899">
        <f t="shared" si="2034"/>
        <v>0</v>
      </c>
      <c r="FS150" s="899">
        <f t="shared" si="2035"/>
        <v>0</v>
      </c>
      <c r="FT150" s="899" t="e">
        <f>PRODUCT(FO150:FS150)</f>
        <v>#N/A</v>
      </c>
      <c r="FU150" s="966">
        <f>ROUND(FM150,0)</f>
        <v>0</v>
      </c>
      <c r="FV150" s="901">
        <f>FM150-FU150</f>
        <v>0</v>
      </c>
      <c r="FY150" s="958" t="s">
        <v>298</v>
      </c>
      <c r="FZ150" s="1030" t="s">
        <v>510</v>
      </c>
      <c r="GA150" s="1031" t="s">
        <v>149</v>
      </c>
      <c r="GB150" s="1044">
        <v>2</v>
      </c>
      <c r="GC150" s="1046">
        <v>1046682</v>
      </c>
      <c r="GD150" s="963">
        <f t="shared" si="2036"/>
        <v>2093364</v>
      </c>
      <c r="GE150" s="1016"/>
      <c r="GF150" s="898">
        <f>IF(EXACT(VLOOKUP(FY150,OFERTA_0,2,FALSE),FZ150),1,0)</f>
        <v>1</v>
      </c>
      <c r="GG150" s="898">
        <f>IF(EXACT(VLOOKUP(FY150,OFERTA_0,3,FALSE),GA150),1,0)</f>
        <v>1</v>
      </c>
      <c r="GH150" s="899">
        <f>IF(EXACT(VLOOKUP(FY150,OFERTA_0,4,FALSE),GB150),1,0)</f>
        <v>1</v>
      </c>
      <c r="GI150" s="899">
        <f t="shared" si="2037"/>
        <v>1</v>
      </c>
      <c r="GJ150" s="899">
        <f t="shared" si="2038"/>
        <v>1</v>
      </c>
      <c r="GK150" s="899">
        <f>PRODUCT(GF150:GJ150)</f>
        <v>1</v>
      </c>
      <c r="GL150" s="966">
        <f>ROUND(GD150,0)</f>
        <v>2093364</v>
      </c>
      <c r="GM150" s="901">
        <f>GD150-GL150</f>
        <v>0</v>
      </c>
      <c r="GP150" s="958" t="s">
        <v>298</v>
      </c>
      <c r="GQ150" s="1030" t="s">
        <v>510</v>
      </c>
      <c r="GR150" s="1031" t="s">
        <v>149</v>
      </c>
      <c r="GS150" s="1044">
        <v>2</v>
      </c>
      <c r="GT150" s="1045">
        <v>1025000</v>
      </c>
      <c r="GU150" s="963">
        <f t="shared" si="2039"/>
        <v>2050000</v>
      </c>
      <c r="GV150" s="1016"/>
      <c r="GW150" s="898">
        <f>IF(EXACT(VLOOKUP(GP150,OFERTA_0,2,FALSE),GQ150),1,0)</f>
        <v>1</v>
      </c>
      <c r="GX150" s="898">
        <f>IF(EXACT(VLOOKUP(GP150,OFERTA_0,3,FALSE),GR150),1,0)</f>
        <v>1</v>
      </c>
      <c r="GY150" s="899">
        <f>IF(EXACT(VLOOKUP(GP150,OFERTA_0,4,FALSE),GS150),1,0)</f>
        <v>1</v>
      </c>
      <c r="GZ150" s="899">
        <f t="shared" si="2040"/>
        <v>1</v>
      </c>
      <c r="HA150" s="899">
        <f t="shared" si="2041"/>
        <v>1</v>
      </c>
      <c r="HB150" s="899">
        <f>PRODUCT(GW150:HA150)</f>
        <v>1</v>
      </c>
      <c r="HC150" s="966">
        <f>ROUND(GU150,0)</f>
        <v>2050000</v>
      </c>
      <c r="HD150" s="901">
        <f>GU150-HC150</f>
        <v>0</v>
      </c>
      <c r="HG150" s="958" t="s">
        <v>298</v>
      </c>
      <c r="HH150" s="1030" t="s">
        <v>510</v>
      </c>
      <c r="HI150" s="1031" t="s">
        <v>149</v>
      </c>
      <c r="HJ150" s="1044">
        <v>2</v>
      </c>
      <c r="HK150" s="1045">
        <v>1211200</v>
      </c>
      <c r="HL150" s="963">
        <f t="shared" si="2042"/>
        <v>2422400</v>
      </c>
      <c r="HM150" s="1016"/>
      <c r="HN150" s="898">
        <f>IF(EXACT(VLOOKUP(HG150,OFERTA_0,2,FALSE),HH150),1,0)</f>
        <v>1</v>
      </c>
      <c r="HO150" s="898">
        <f>IF(EXACT(VLOOKUP(HG150,OFERTA_0,3,FALSE),HI150),1,0)</f>
        <v>1</v>
      </c>
      <c r="HP150" s="899">
        <f>IF(EXACT(VLOOKUP(HG150,OFERTA_0,4,FALSE),HJ150),1,0)</f>
        <v>1</v>
      </c>
      <c r="HQ150" s="899">
        <f t="shared" si="2043"/>
        <v>1</v>
      </c>
      <c r="HR150" s="899">
        <f t="shared" si="2044"/>
        <v>1</v>
      </c>
      <c r="HS150" s="899">
        <f>PRODUCT(HN150:HR150)</f>
        <v>1</v>
      </c>
      <c r="HT150" s="966">
        <f>ROUND(HL150,0)</f>
        <v>2422400</v>
      </c>
      <c r="HU150" s="901">
        <f>HL150-HT150</f>
        <v>0</v>
      </c>
      <c r="HX150" s="958" t="s">
        <v>298</v>
      </c>
      <c r="HY150" s="1030" t="s">
        <v>510</v>
      </c>
      <c r="HZ150" s="1031" t="s">
        <v>149</v>
      </c>
      <c r="IA150" s="1044">
        <v>2</v>
      </c>
      <c r="IB150" s="1048">
        <v>1219750</v>
      </c>
      <c r="IC150" s="972">
        <f t="shared" si="2045"/>
        <v>2439500</v>
      </c>
      <c r="ID150" s="1016"/>
      <c r="IE150" s="898">
        <f>IF(EXACT(VLOOKUP(HX150,OFERTA_0,2,FALSE),HY150),1,0)</f>
        <v>1</v>
      </c>
      <c r="IF150" s="898">
        <f>IF(EXACT(VLOOKUP(HX150,OFERTA_0,3,FALSE),HZ150),1,0)</f>
        <v>1</v>
      </c>
      <c r="IG150" s="899">
        <f>IF(EXACT(VLOOKUP(HX150,OFERTA_0,4,FALSE),IA150),1,0)</f>
        <v>1</v>
      </c>
      <c r="IH150" s="899">
        <f t="shared" si="2046"/>
        <v>1</v>
      </c>
      <c r="II150" s="899">
        <f t="shared" si="2047"/>
        <v>1</v>
      </c>
      <c r="IJ150" s="899">
        <f>PRODUCT(IE150:II150)</f>
        <v>1</v>
      </c>
      <c r="IK150" s="966">
        <f>ROUND(IC150,0)</f>
        <v>2439500</v>
      </c>
      <c r="IL150" s="901">
        <f>IC150-IK150</f>
        <v>0</v>
      </c>
      <c r="IO150" s="958" t="s">
        <v>298</v>
      </c>
      <c r="IP150" s="1030" t="s">
        <v>510</v>
      </c>
      <c r="IQ150" s="1031" t="s">
        <v>149</v>
      </c>
      <c r="IR150" s="1044">
        <v>2</v>
      </c>
      <c r="IS150" s="1045">
        <v>1259000</v>
      </c>
      <c r="IT150" s="963">
        <f t="shared" si="2048"/>
        <v>2518000</v>
      </c>
      <c r="IU150" s="1016"/>
      <c r="IV150" s="898">
        <f>IF(EXACT(VLOOKUP(IO150,OFERTA_0,2,FALSE),IP150),1,0)</f>
        <v>1</v>
      </c>
      <c r="IW150" s="898">
        <f>IF(EXACT(VLOOKUP(IO150,OFERTA_0,3,FALSE),IQ150),1,0)</f>
        <v>1</v>
      </c>
      <c r="IX150" s="899">
        <f>IF(EXACT(VLOOKUP(IO150,OFERTA_0,4,FALSE),IR150),1,0)</f>
        <v>1</v>
      </c>
      <c r="IY150" s="899">
        <f t="shared" si="2049"/>
        <v>1</v>
      </c>
      <c r="IZ150" s="899">
        <f t="shared" si="2050"/>
        <v>1</v>
      </c>
      <c r="JA150" s="899">
        <f>PRODUCT(IV150:IZ150)</f>
        <v>1</v>
      </c>
      <c r="JB150" s="966">
        <f>ROUND(IT150,0)</f>
        <v>2518000</v>
      </c>
      <c r="JC150" s="901">
        <f>IT150-JB150</f>
        <v>0</v>
      </c>
      <c r="JF150" s="958" t="s">
        <v>298</v>
      </c>
      <c r="JG150" s="1030" t="s">
        <v>510</v>
      </c>
      <c r="JH150" s="1031" t="s">
        <v>149</v>
      </c>
      <c r="JI150" s="1044">
        <v>2</v>
      </c>
      <c r="JJ150" s="1045">
        <v>1600000</v>
      </c>
      <c r="JK150" s="963">
        <f t="shared" si="2051"/>
        <v>3200000</v>
      </c>
      <c r="JL150" s="1016"/>
      <c r="JM150" s="898">
        <f>IF(EXACT(VLOOKUP(JF150,OFERTA_0,2,FALSE),JG150),1,0)</f>
        <v>1</v>
      </c>
      <c r="JN150" s="898">
        <f>IF(EXACT(VLOOKUP(JF150,OFERTA_0,3,FALSE),JH150),1,0)</f>
        <v>1</v>
      </c>
      <c r="JO150" s="899">
        <f>IF(EXACT(VLOOKUP(JF150,OFERTA_0,4,FALSE),JI150),1,0)</f>
        <v>1</v>
      </c>
      <c r="JP150" s="899">
        <f t="shared" si="2052"/>
        <v>1</v>
      </c>
      <c r="JQ150" s="899">
        <f t="shared" si="2053"/>
        <v>1</v>
      </c>
      <c r="JR150" s="899">
        <f>PRODUCT(JM150:JQ150)</f>
        <v>1</v>
      </c>
      <c r="JS150" s="966">
        <f>ROUND(JK150,0)</f>
        <v>3200000</v>
      </c>
      <c r="JT150" s="901">
        <f>JK150-JS150</f>
        <v>0</v>
      </c>
      <c r="JW150" s="958" t="s">
        <v>298</v>
      </c>
      <c r="JX150" s="1030" t="s">
        <v>510</v>
      </c>
      <c r="JY150" s="1031" t="s">
        <v>149</v>
      </c>
      <c r="JZ150" s="1044">
        <v>2</v>
      </c>
      <c r="KA150" s="1045">
        <v>1521450.0276000001</v>
      </c>
      <c r="KB150" s="963">
        <f t="shared" si="2054"/>
        <v>3042900</v>
      </c>
      <c r="KC150" s="1016"/>
      <c r="KD150" s="898">
        <f>IF(EXACT(VLOOKUP(JW150,OFERTA_0,2,FALSE),JX150),1,0)</f>
        <v>1</v>
      </c>
      <c r="KE150" s="898">
        <f>IF(EXACT(VLOOKUP(JW150,OFERTA_0,3,FALSE),JY150),1,0)</f>
        <v>1</v>
      </c>
      <c r="KF150" s="899">
        <f>IF(EXACT(VLOOKUP(JW150,OFERTA_0,4,FALSE),JZ150),1,0)</f>
        <v>1</v>
      </c>
      <c r="KG150" s="899">
        <f t="shared" si="2055"/>
        <v>1</v>
      </c>
      <c r="KH150" s="899">
        <f t="shared" si="2056"/>
        <v>1</v>
      </c>
      <c r="KI150" s="899">
        <f>PRODUCT(KD150:KH150)</f>
        <v>1</v>
      </c>
      <c r="KJ150" s="966">
        <f>ROUND(KB150,0)</f>
        <v>3042900</v>
      </c>
      <c r="KK150" s="901">
        <f>KB150-KJ150</f>
        <v>0</v>
      </c>
      <c r="KN150" s="958" t="s">
        <v>298</v>
      </c>
      <c r="KO150" s="1030" t="s">
        <v>510</v>
      </c>
      <c r="KP150" s="1031" t="s">
        <v>149</v>
      </c>
      <c r="KQ150" s="1044">
        <v>2</v>
      </c>
      <c r="KR150" s="1045">
        <v>518280</v>
      </c>
      <c r="KS150" s="963">
        <f t="shared" si="2057"/>
        <v>1036560</v>
      </c>
      <c r="KT150" s="1016"/>
      <c r="KU150" s="898">
        <f>IF(EXACT(VLOOKUP(KN150,OFERTA_0,2,FALSE),KO150),1,0)</f>
        <v>1</v>
      </c>
      <c r="KV150" s="898">
        <f>IF(EXACT(VLOOKUP(KN150,OFERTA_0,3,FALSE),KP150),1,0)</f>
        <v>1</v>
      </c>
      <c r="KW150" s="899">
        <f>IF(EXACT(VLOOKUP(KN150,OFERTA_0,4,FALSE),KQ150),1,0)</f>
        <v>1</v>
      </c>
      <c r="KX150" s="899">
        <f t="shared" si="2058"/>
        <v>1</v>
      </c>
      <c r="KY150" s="899">
        <f t="shared" si="2059"/>
        <v>1</v>
      </c>
      <c r="KZ150" s="899">
        <f>PRODUCT(KU150:KY150)</f>
        <v>1</v>
      </c>
      <c r="LA150" s="966">
        <f>ROUND(KS150,0)</f>
        <v>1036560</v>
      </c>
      <c r="LB150" s="901">
        <f>KS150-LA150</f>
        <v>0</v>
      </c>
      <c r="LE150" s="958" t="s">
        <v>298</v>
      </c>
      <c r="LF150" s="1030" t="s">
        <v>510</v>
      </c>
      <c r="LG150" s="1031" t="s">
        <v>149</v>
      </c>
      <c r="LH150" s="1044">
        <v>2</v>
      </c>
      <c r="LI150" s="1049">
        <v>1495500</v>
      </c>
      <c r="LJ150" s="974">
        <f t="shared" si="2060"/>
        <v>2991000</v>
      </c>
      <c r="LK150" s="1016"/>
      <c r="LL150" s="898">
        <f>IF(EXACT(VLOOKUP(LE150,OFERTA_0,2,FALSE),LF150),1,0)</f>
        <v>1</v>
      </c>
      <c r="LM150" s="898">
        <f>IF(EXACT(VLOOKUP(LE150,OFERTA_0,3,FALSE),LG150),1,0)</f>
        <v>1</v>
      </c>
      <c r="LN150" s="899">
        <f>IF(EXACT(VLOOKUP(LE150,OFERTA_0,4,FALSE),LH150),1,0)</f>
        <v>1</v>
      </c>
      <c r="LO150" s="899">
        <f t="shared" si="2061"/>
        <v>1</v>
      </c>
      <c r="LP150" s="899">
        <f t="shared" si="2062"/>
        <v>1</v>
      </c>
      <c r="LQ150" s="899">
        <f>PRODUCT(LL150:LP150)</f>
        <v>1</v>
      </c>
      <c r="LR150" s="966">
        <f>ROUND(LJ150,0)</f>
        <v>2991000</v>
      </c>
      <c r="LS150" s="901">
        <f>LJ150-LR150</f>
        <v>0</v>
      </c>
      <c r="LV150" s="958" t="s">
        <v>298</v>
      </c>
      <c r="LW150" s="1030" t="s">
        <v>510</v>
      </c>
      <c r="LX150" s="1031" t="s">
        <v>149</v>
      </c>
      <c r="LY150" s="1044">
        <v>2</v>
      </c>
      <c r="LZ150" s="1045">
        <v>637000</v>
      </c>
      <c r="MA150" s="963">
        <f t="shared" si="2063"/>
        <v>1274000</v>
      </c>
      <c r="MB150" s="1016"/>
      <c r="MC150" s="898">
        <f>IF(EXACT(VLOOKUP(LV150,OFERTA_0,2,FALSE),LW150),1,0)</f>
        <v>1</v>
      </c>
      <c r="MD150" s="898">
        <f>IF(EXACT(VLOOKUP(LV150,OFERTA_0,3,FALSE),LX150),1,0)</f>
        <v>1</v>
      </c>
      <c r="ME150" s="899">
        <f>IF(EXACT(VLOOKUP(LV150,OFERTA_0,4,FALSE),LY150),1,0)</f>
        <v>1</v>
      </c>
      <c r="MF150" s="899">
        <f t="shared" si="2064"/>
        <v>1</v>
      </c>
      <c r="MG150" s="899">
        <f t="shared" si="2065"/>
        <v>1</v>
      </c>
      <c r="MH150" s="899">
        <f>PRODUCT(MC150:MG150)</f>
        <v>1</v>
      </c>
      <c r="MI150" s="966">
        <f>ROUND(MA150,0)</f>
        <v>1274000</v>
      </c>
      <c r="MJ150" s="901">
        <f>MA150-MI150</f>
        <v>0</v>
      </c>
      <c r="MM150" s="958" t="s">
        <v>298</v>
      </c>
      <c r="MN150" s="1030" t="s">
        <v>510</v>
      </c>
      <c r="MO150" s="1031" t="s">
        <v>149</v>
      </c>
      <c r="MP150" s="1044">
        <v>2</v>
      </c>
      <c r="MQ150" s="1045">
        <v>1200000</v>
      </c>
      <c r="MR150" s="963">
        <f t="shared" si="2066"/>
        <v>2400000</v>
      </c>
      <c r="MS150" s="1016"/>
      <c r="MT150" s="898">
        <f>IF(EXACT(VLOOKUP(MM150,OFERTA_0,2,FALSE),MN150),1,0)</f>
        <v>1</v>
      </c>
      <c r="MU150" s="898">
        <f>IF(EXACT(VLOOKUP(MM150,OFERTA_0,3,FALSE),MO150),1,0)</f>
        <v>1</v>
      </c>
      <c r="MV150" s="899">
        <f>IF(EXACT(VLOOKUP(MM150,OFERTA_0,4,FALSE),MP150),1,0)</f>
        <v>1</v>
      </c>
      <c r="MW150" s="899">
        <f t="shared" si="2067"/>
        <v>1</v>
      </c>
      <c r="MX150" s="899">
        <f t="shared" si="2068"/>
        <v>1</v>
      </c>
      <c r="MY150" s="899">
        <f>PRODUCT(MT150:MX150)</f>
        <v>1</v>
      </c>
      <c r="MZ150" s="966">
        <f>ROUND(MR150,0)</f>
        <v>2400000</v>
      </c>
      <c r="NA150" s="901">
        <f>MR150-MZ150</f>
        <v>0</v>
      </c>
      <c r="ND150" s="975" t="s">
        <v>298</v>
      </c>
      <c r="NE150" s="976" t="s">
        <v>510</v>
      </c>
      <c r="NF150" s="977" t="s">
        <v>149</v>
      </c>
      <c r="NG150" s="978">
        <v>2</v>
      </c>
      <c r="NH150" s="979">
        <v>145530</v>
      </c>
      <c r="NI150" s="980">
        <v>291060</v>
      </c>
      <c r="NJ150" s="1016"/>
      <c r="NK150" s="898">
        <f>IF(EXACT(VLOOKUP(ND150,OFERTA_0,2,FALSE),NE150),1,0)</f>
        <v>1</v>
      </c>
      <c r="NL150" s="898">
        <f>IF(EXACT(VLOOKUP(ND150,OFERTA_0,3,FALSE),NF150),1,0)</f>
        <v>1</v>
      </c>
      <c r="NM150" s="899">
        <f>IF(EXACT(VLOOKUP(ND150,OFERTA_0,4,FALSE),NG150),1,0)</f>
        <v>1</v>
      </c>
      <c r="NN150" s="899">
        <f t="shared" si="2069"/>
        <v>1</v>
      </c>
      <c r="NO150" s="899">
        <f t="shared" si="2070"/>
        <v>1</v>
      </c>
      <c r="NP150" s="899">
        <f>PRODUCT(NK150:NO150)</f>
        <v>1</v>
      </c>
      <c r="NQ150" s="966">
        <f>ROUND(NI150,0)</f>
        <v>291060</v>
      </c>
      <c r="NR150" s="901">
        <f>NI150-NQ150</f>
        <v>0</v>
      </c>
      <c r="NU150" s="981" t="s">
        <v>298</v>
      </c>
      <c r="NV150" s="982" t="s">
        <v>510</v>
      </c>
      <c r="NW150" s="983" t="s">
        <v>149</v>
      </c>
      <c r="NX150" s="984">
        <v>2</v>
      </c>
      <c r="NY150" s="1050">
        <v>147000</v>
      </c>
      <c r="NZ150" s="986">
        <f t="shared" si="2071"/>
        <v>294000</v>
      </c>
      <c r="OA150" s="1016"/>
      <c r="OB150" s="898">
        <f>IF(EXACT(VLOOKUP(NU150,OFERTA_0,2,FALSE),NV150),1,0)</f>
        <v>1</v>
      </c>
      <c r="OC150" s="898">
        <f>IF(EXACT(VLOOKUP(NU150,OFERTA_0,3,FALSE),NW150),1,0)</f>
        <v>1</v>
      </c>
      <c r="OD150" s="899">
        <f>IF(EXACT(VLOOKUP(NU150,OFERTA_0,4,FALSE),NX150),1,0)</f>
        <v>1</v>
      </c>
      <c r="OE150" s="899">
        <f t="shared" si="2072"/>
        <v>1</v>
      </c>
      <c r="OF150" s="899">
        <f t="shared" si="2073"/>
        <v>1</v>
      </c>
      <c r="OG150" s="899">
        <f>PRODUCT(OB150:OF150)</f>
        <v>1</v>
      </c>
      <c r="OH150" s="966">
        <f>ROUND(NZ150,0)</f>
        <v>294000</v>
      </c>
      <c r="OI150" s="901">
        <f>NZ150-OH150</f>
        <v>0</v>
      </c>
      <c r="OL150" s="958" t="s">
        <v>298</v>
      </c>
      <c r="OM150" s="1030" t="s">
        <v>510</v>
      </c>
      <c r="ON150" s="1031" t="s">
        <v>149</v>
      </c>
      <c r="OO150" s="1044">
        <v>2</v>
      </c>
      <c r="OP150" s="1045">
        <v>2631749</v>
      </c>
      <c r="OQ150" s="963">
        <f t="shared" si="2074"/>
        <v>5263498</v>
      </c>
      <c r="OR150" s="1016"/>
      <c r="OS150" s="898">
        <f>IF(EXACT(VLOOKUP(OL150,OFERTA_0,2,FALSE),OM150),1,0)</f>
        <v>1</v>
      </c>
      <c r="OT150" s="898">
        <f>IF(EXACT(VLOOKUP(OL150,OFERTA_0,3,FALSE),ON150),1,0)</f>
        <v>1</v>
      </c>
      <c r="OU150" s="899">
        <f>IF(EXACT(VLOOKUP(OL150,OFERTA_0,4,FALSE),OO150),1,0)</f>
        <v>1</v>
      </c>
      <c r="OV150" s="899">
        <f t="shared" si="2075"/>
        <v>1</v>
      </c>
      <c r="OW150" s="899">
        <f t="shared" si="2076"/>
        <v>1</v>
      </c>
      <c r="OX150" s="899">
        <f>PRODUCT(OS150:OW150)</f>
        <v>1</v>
      </c>
      <c r="OY150" s="966">
        <f>ROUND(OQ150,0)</f>
        <v>5263498</v>
      </c>
      <c r="OZ150" s="901">
        <f>OQ150-OY150</f>
        <v>0</v>
      </c>
      <c r="PC150" s="958" t="s">
        <v>298</v>
      </c>
      <c r="PD150" s="1030" t="s">
        <v>510</v>
      </c>
      <c r="PE150" s="1031" t="s">
        <v>149</v>
      </c>
      <c r="PF150" s="1044">
        <v>2</v>
      </c>
      <c r="PG150" s="1059">
        <v>1428050</v>
      </c>
      <c r="PH150" s="988">
        <v>2856100</v>
      </c>
      <c r="PI150" s="1024"/>
      <c r="PJ150" s="898">
        <f>IF(EXACT(VLOOKUP(PC150,OFERTA_0,2,FALSE),PD150),1,0)</f>
        <v>1</v>
      </c>
      <c r="PK150" s="898">
        <f>IF(EXACT(VLOOKUP(PC150,OFERTA_0,3,FALSE),PE150),1,0)</f>
        <v>1</v>
      </c>
      <c r="PL150" s="899">
        <f>IF(EXACT(VLOOKUP(PC150,OFERTA_0,4,FALSE),PF150),1,0)</f>
        <v>1</v>
      </c>
      <c r="PM150" s="899">
        <f t="shared" si="2077"/>
        <v>1</v>
      </c>
      <c r="PN150" s="899">
        <f t="shared" si="2078"/>
        <v>1</v>
      </c>
      <c r="PO150" s="899">
        <f>PRODUCT(PJ150:PN150)</f>
        <v>1</v>
      </c>
      <c r="PP150" s="966">
        <f>ROUND(PH150,0)</f>
        <v>2856100</v>
      </c>
      <c r="PQ150" s="901">
        <f>PH150-PP150</f>
        <v>0</v>
      </c>
      <c r="PT150" s="958" t="s">
        <v>298</v>
      </c>
      <c r="PU150" s="1030" t="s">
        <v>510</v>
      </c>
      <c r="PV150" s="1031" t="s">
        <v>149</v>
      </c>
      <c r="PW150" s="1044">
        <v>2</v>
      </c>
      <c r="PX150" s="1045">
        <v>1015500</v>
      </c>
      <c r="PY150" s="963">
        <f t="shared" si="2079"/>
        <v>2031000</v>
      </c>
      <c r="PZ150" s="1016"/>
      <c r="QA150" s="898">
        <f>IF(EXACT(VLOOKUP(PT150,OFERTA_0,2,FALSE),PU150),1,0)</f>
        <v>1</v>
      </c>
      <c r="QB150" s="898">
        <f>IF(EXACT(VLOOKUP(PT150,OFERTA_0,3,FALSE),PV150),1,0)</f>
        <v>1</v>
      </c>
      <c r="QC150" s="899">
        <f>IF(EXACT(VLOOKUP(PT150,OFERTA_0,4,FALSE),PW150),1,0)</f>
        <v>1</v>
      </c>
      <c r="QD150" s="899">
        <f t="shared" si="2080"/>
        <v>1</v>
      </c>
      <c r="QE150" s="899">
        <f t="shared" si="2081"/>
        <v>1</v>
      </c>
      <c r="QF150" s="899">
        <f>PRODUCT(QA150:QE150)</f>
        <v>1</v>
      </c>
      <c r="QG150" s="966">
        <f>ROUND(PY150,0)</f>
        <v>2031000</v>
      </c>
      <c r="QH150" s="901">
        <f>PY150-QG150</f>
        <v>0</v>
      </c>
      <c r="QK150" s="958" t="s">
        <v>298</v>
      </c>
      <c r="QL150" s="1030" t="s">
        <v>510</v>
      </c>
      <c r="QM150" s="1031" t="s">
        <v>149</v>
      </c>
      <c r="QN150" s="1044">
        <v>2</v>
      </c>
      <c r="QO150" s="1049">
        <v>1502977.4999999998</v>
      </c>
      <c r="QP150" s="974">
        <f t="shared" si="2082"/>
        <v>3005955</v>
      </c>
      <c r="QQ150" s="1016"/>
      <c r="QR150" s="898">
        <f>IF(EXACT(VLOOKUP(QK150,OFERTA_0,2,FALSE),QL150),1,0)</f>
        <v>1</v>
      </c>
      <c r="QS150" s="898">
        <f>IF(EXACT(VLOOKUP(QK150,OFERTA_0,3,FALSE),QM150),1,0)</f>
        <v>1</v>
      </c>
      <c r="QT150" s="899">
        <f>IF(EXACT(VLOOKUP(QK150,OFERTA_0,4,FALSE),QN150),1,0)</f>
        <v>1</v>
      </c>
      <c r="QU150" s="899">
        <f t="shared" si="2083"/>
        <v>1</v>
      </c>
      <c r="QV150" s="899">
        <f t="shared" si="2084"/>
        <v>1</v>
      </c>
      <c r="QW150" s="899">
        <f>PRODUCT(QR150:QV150)</f>
        <v>1</v>
      </c>
      <c r="QX150" s="966">
        <f>ROUND(QP150,0)</f>
        <v>3005955</v>
      </c>
      <c r="QY150" s="901">
        <f>QP150-QX150</f>
        <v>0</v>
      </c>
      <c r="RB150" s="405"/>
      <c r="RC150" s="406"/>
      <c r="RD150" s="407"/>
      <c r="RE150" s="408"/>
      <c r="RF150" s="409"/>
      <c r="RG150" s="410"/>
      <c r="RH150" s="410"/>
      <c r="RI150" s="898"/>
      <c r="RJ150" s="898"/>
      <c r="RK150" s="934"/>
      <c r="RL150" s="934"/>
      <c r="RM150" s="934"/>
      <c r="RN150" s="934"/>
      <c r="RO150" s="935"/>
      <c r="RP150" s="936"/>
      <c r="RS150" s="405"/>
      <c r="RT150" s="406"/>
      <c r="RU150" s="407"/>
      <c r="RV150" s="408"/>
      <c r="RW150" s="409"/>
      <c r="RX150" s="410"/>
      <c r="RY150" s="410"/>
      <c r="RZ150" s="898"/>
      <c r="SA150" s="898"/>
      <c r="SB150" s="934"/>
      <c r="SC150" s="934"/>
      <c r="SD150" s="934"/>
      <c r="SE150" s="934"/>
      <c r="SF150" s="935"/>
      <c r="SG150" s="936"/>
      <c r="SJ150" s="405"/>
      <c r="SK150" s="406"/>
      <c r="SL150" s="407"/>
      <c r="SM150" s="408"/>
      <c r="SN150" s="409"/>
      <c r="SO150" s="410"/>
      <c r="SP150" s="410"/>
      <c r="SQ150" s="898"/>
      <c r="SR150" s="898"/>
      <c r="SS150" s="934"/>
      <c r="ST150" s="934"/>
      <c r="SU150" s="934"/>
      <c r="SV150" s="934"/>
      <c r="SW150" s="935"/>
      <c r="SX150" s="936"/>
    </row>
    <row r="151" spans="2:518" ht="61.5" thickTop="1" thickBot="1">
      <c r="B151" s="958" t="s">
        <v>299</v>
      </c>
      <c r="C151" s="1030" t="s">
        <v>511</v>
      </c>
      <c r="D151" s="1031" t="s">
        <v>149</v>
      </c>
      <c r="E151" s="1044">
        <v>1</v>
      </c>
      <c r="F151" s="1045"/>
      <c r="G151" s="963">
        <f t="shared" si="2006"/>
        <v>0</v>
      </c>
      <c r="H151" s="1016"/>
      <c r="K151" s="958" t="s">
        <v>299</v>
      </c>
      <c r="L151" s="1030" t="s">
        <v>511</v>
      </c>
      <c r="M151" s="1031" t="s">
        <v>149</v>
      </c>
      <c r="N151" s="1044">
        <v>1</v>
      </c>
      <c r="O151" s="1046">
        <v>996459</v>
      </c>
      <c r="P151" s="963">
        <f t="shared" si="2007"/>
        <v>996459</v>
      </c>
      <c r="Q151" s="1016"/>
      <c r="R151" s="898">
        <f>IF(EXACT(VLOOKUP(K151,OFERTA_0,2,FALSE),L151),1,0)</f>
        <v>1</v>
      </c>
      <c r="S151" s="898">
        <f>IF(EXACT(VLOOKUP(K151,OFERTA_0,3,FALSE),M151),1,0)</f>
        <v>1</v>
      </c>
      <c r="T151" s="899">
        <f>IF(EXACT(VLOOKUP(K151,OFERTA_0,4,FALSE),N151),1,0)</f>
        <v>1</v>
      </c>
      <c r="U151" s="899">
        <f t="shared" si="2008"/>
        <v>1</v>
      </c>
      <c r="V151" s="899">
        <f t="shared" si="2008"/>
        <v>1</v>
      </c>
      <c r="W151" s="899">
        <f>PRODUCT(R151:V151)</f>
        <v>1</v>
      </c>
      <c r="X151" s="966">
        <f>ROUND(P151,0)</f>
        <v>996459</v>
      </c>
      <c r="Y151" s="901">
        <f>P151-X151</f>
        <v>0</v>
      </c>
      <c r="Z151" s="872"/>
      <c r="AA151" s="872"/>
      <c r="AB151" s="958" t="s">
        <v>299</v>
      </c>
      <c r="AC151" s="1030" t="s">
        <v>511</v>
      </c>
      <c r="AD151" s="1031" t="s">
        <v>149</v>
      </c>
      <c r="AE151" s="1044">
        <v>1</v>
      </c>
      <c r="AF151" s="1045">
        <v>1900000</v>
      </c>
      <c r="AG151" s="963">
        <f t="shared" si="2009"/>
        <v>1900000</v>
      </c>
      <c r="AH151" s="1016"/>
      <c r="AI151" s="898">
        <f>IF(EXACT(VLOOKUP(AB151,OFERTA_0,2,FALSE),AC151),1,0)</f>
        <v>1</v>
      </c>
      <c r="AJ151" s="898">
        <f>IF(EXACT(VLOOKUP(AB151,OFERTA_0,3,FALSE),AD151),1,0)</f>
        <v>1</v>
      </c>
      <c r="AK151" s="899">
        <f>IF(EXACT(VLOOKUP(AB151,OFERTA_0,4,FALSE),AE151),1,0)</f>
        <v>1</v>
      </c>
      <c r="AL151" s="899">
        <f t="shared" si="2010"/>
        <v>1</v>
      </c>
      <c r="AM151" s="899">
        <f t="shared" si="2011"/>
        <v>1</v>
      </c>
      <c r="AN151" s="899">
        <f>PRODUCT(AI151:AM151)</f>
        <v>1</v>
      </c>
      <c r="AO151" s="966">
        <f>ROUND(AG151,0)</f>
        <v>1900000</v>
      </c>
      <c r="AP151" s="901">
        <f>AG151-AO151</f>
        <v>0</v>
      </c>
      <c r="AQ151" s="872"/>
      <c r="AR151" s="872"/>
      <c r="AS151" s="958" t="s">
        <v>299</v>
      </c>
      <c r="AT151" s="1035" t="s">
        <v>511</v>
      </c>
      <c r="AU151" s="1031" t="s">
        <v>149</v>
      </c>
      <c r="AV151" s="1044">
        <v>1</v>
      </c>
      <c r="AW151" s="1047">
        <v>1530000</v>
      </c>
      <c r="AX151" s="969">
        <f t="shared" si="2012"/>
        <v>1530000</v>
      </c>
      <c r="AY151" s="1016"/>
      <c r="AZ151" s="898">
        <f>IF(EXACT(VLOOKUP(AS151,OFERTA_0,2,FALSE),AT151),1,0)</f>
        <v>1</v>
      </c>
      <c r="BA151" s="898">
        <f>IF(EXACT(VLOOKUP(AS151,OFERTA_0,3,FALSE),AU151),1,0)</f>
        <v>1</v>
      </c>
      <c r="BB151" s="899">
        <f>IF(EXACT(VLOOKUP(AS151,OFERTA_0,4,FALSE),AV151),1,0)</f>
        <v>1</v>
      </c>
      <c r="BC151" s="899">
        <f t="shared" si="2013"/>
        <v>1</v>
      </c>
      <c r="BD151" s="899">
        <f t="shared" si="2014"/>
        <v>1</v>
      </c>
      <c r="BE151" s="899">
        <f>PRODUCT(AZ151:BD151)</f>
        <v>1</v>
      </c>
      <c r="BF151" s="966">
        <f>ROUND(AX151,0)</f>
        <v>1530000</v>
      </c>
      <c r="BG151" s="901">
        <f>AX151-BF151</f>
        <v>0</v>
      </c>
      <c r="BJ151" s="958" t="s">
        <v>299</v>
      </c>
      <c r="BK151" s="1030" t="s">
        <v>511</v>
      </c>
      <c r="BL151" s="1031" t="s">
        <v>149</v>
      </c>
      <c r="BM151" s="1044">
        <v>1</v>
      </c>
      <c r="BN151" s="1045">
        <v>317187</v>
      </c>
      <c r="BO151" s="963">
        <f t="shared" si="2015"/>
        <v>317187</v>
      </c>
      <c r="BP151" s="1016"/>
      <c r="BQ151" s="898">
        <f>IF(EXACT(VLOOKUP(BJ151,OFERTA_0,2,FALSE),BK151),1,0)</f>
        <v>1</v>
      </c>
      <c r="BR151" s="898">
        <f>IF(EXACT(VLOOKUP(BJ151,OFERTA_0,3,FALSE),BL151),1,0)</f>
        <v>1</v>
      </c>
      <c r="BS151" s="899">
        <f>IF(EXACT(VLOOKUP(BJ151,OFERTA_0,4,FALSE),BM151),1,0)</f>
        <v>1</v>
      </c>
      <c r="BT151" s="899">
        <f t="shared" si="2016"/>
        <v>1</v>
      </c>
      <c r="BU151" s="899">
        <f t="shared" si="2017"/>
        <v>1</v>
      </c>
      <c r="BV151" s="899">
        <f>PRODUCT(BQ151:BU151)</f>
        <v>1</v>
      </c>
      <c r="BW151" s="966">
        <f>ROUND(BO151,0)</f>
        <v>317187</v>
      </c>
      <c r="BX151" s="901">
        <f>BO151-BW151</f>
        <v>0</v>
      </c>
      <c r="CA151" s="958" t="s">
        <v>299</v>
      </c>
      <c r="CB151" s="1030" t="s">
        <v>511</v>
      </c>
      <c r="CC151" s="1031" t="s">
        <v>149</v>
      </c>
      <c r="CD151" s="1044">
        <v>1</v>
      </c>
      <c r="CE151" s="1045">
        <v>970551</v>
      </c>
      <c r="CF151" s="963">
        <f t="shared" si="2018"/>
        <v>970551</v>
      </c>
      <c r="CG151" s="1016"/>
      <c r="CH151" s="898">
        <f>IF(EXACT(VLOOKUP(CA151,OFERTA_0,2,FALSE),CB151),1,0)</f>
        <v>1</v>
      </c>
      <c r="CI151" s="898">
        <f>IF(EXACT(VLOOKUP(CA151,OFERTA_0,3,FALSE),CC151),1,0)</f>
        <v>1</v>
      </c>
      <c r="CJ151" s="899">
        <f>IF(EXACT(VLOOKUP(CA151,OFERTA_0,4,FALSE),CD151),1,0)</f>
        <v>1</v>
      </c>
      <c r="CK151" s="899">
        <f t="shared" si="2019"/>
        <v>1</v>
      </c>
      <c r="CL151" s="899">
        <f t="shared" si="2020"/>
        <v>1</v>
      </c>
      <c r="CM151" s="899">
        <f>PRODUCT(CH151:CL151)</f>
        <v>1</v>
      </c>
      <c r="CN151" s="966">
        <f>ROUND(CF151,0)</f>
        <v>970551</v>
      </c>
      <c r="CO151" s="901">
        <f>CF151-CN151</f>
        <v>0</v>
      </c>
      <c r="CR151" s="958" t="s">
        <v>299</v>
      </c>
      <c r="CS151" s="1030" t="s">
        <v>511</v>
      </c>
      <c r="CT151" s="1031" t="s">
        <v>149</v>
      </c>
      <c r="CU151" s="1044">
        <v>1</v>
      </c>
      <c r="CV151" s="1045">
        <v>206000</v>
      </c>
      <c r="CW151" s="963">
        <f t="shared" si="2021"/>
        <v>206000</v>
      </c>
      <c r="CX151" s="1016"/>
      <c r="CY151" s="898">
        <f>IF(EXACT(VLOOKUP(CR151,OFERTA_0,2,FALSE),CS151),1,0)</f>
        <v>1</v>
      </c>
      <c r="CZ151" s="898">
        <f>IF(EXACT(VLOOKUP(CR151,OFERTA_0,3,FALSE),CT151),1,0)</f>
        <v>1</v>
      </c>
      <c r="DA151" s="899">
        <f>IF(EXACT(VLOOKUP(CR151,OFERTA_0,4,FALSE),CU151),1,0)</f>
        <v>1</v>
      </c>
      <c r="DB151" s="899">
        <f t="shared" si="2022"/>
        <v>1</v>
      </c>
      <c r="DC151" s="899">
        <f t="shared" si="2023"/>
        <v>1</v>
      </c>
      <c r="DD151" s="899">
        <f>PRODUCT(CY151:DC151)</f>
        <v>1</v>
      </c>
      <c r="DE151" s="966">
        <f>ROUND(CW151,0)</f>
        <v>206000</v>
      </c>
      <c r="DF151" s="901">
        <f>CW151-DE151</f>
        <v>0</v>
      </c>
      <c r="DI151" s="958" t="s">
        <v>299</v>
      </c>
      <c r="DJ151" s="1030" t="s">
        <v>511</v>
      </c>
      <c r="DK151" s="1031" t="s">
        <v>149</v>
      </c>
      <c r="DL151" s="1044">
        <v>1</v>
      </c>
      <c r="DM151" s="1045">
        <v>1694075</v>
      </c>
      <c r="DN151" s="963">
        <f t="shared" si="2024"/>
        <v>1694075</v>
      </c>
      <c r="DO151" s="1016"/>
      <c r="DP151" s="898">
        <f>IF(EXACT(VLOOKUP(DI151,OFERTA_0,2,FALSE),DJ151),1,0)</f>
        <v>1</v>
      </c>
      <c r="DQ151" s="898">
        <f>IF(EXACT(VLOOKUP(DI151,OFERTA_0,3,FALSE),DK151),1,0)</f>
        <v>1</v>
      </c>
      <c r="DR151" s="899">
        <f>IF(EXACT(VLOOKUP(DI151,OFERTA_0,4,FALSE),DL151),1,0)</f>
        <v>1</v>
      </c>
      <c r="DS151" s="899">
        <f t="shared" si="2025"/>
        <v>1</v>
      </c>
      <c r="DT151" s="899">
        <f t="shared" si="2026"/>
        <v>1</v>
      </c>
      <c r="DU151" s="899">
        <f>PRODUCT(DP151:DT151)</f>
        <v>1</v>
      </c>
      <c r="DV151" s="966">
        <f>ROUND(DN151,0)</f>
        <v>1694075</v>
      </c>
      <c r="DW151" s="901">
        <f>DN151-DV151</f>
        <v>0</v>
      </c>
      <c r="DZ151" s="958" t="s">
        <v>299</v>
      </c>
      <c r="EA151" s="1030" t="s">
        <v>511</v>
      </c>
      <c r="EB151" s="1031" t="s">
        <v>149</v>
      </c>
      <c r="EC151" s="1044">
        <v>1</v>
      </c>
      <c r="ED151" s="1045">
        <v>2130000</v>
      </c>
      <c r="EE151" s="963">
        <f t="shared" si="2027"/>
        <v>2130000</v>
      </c>
      <c r="EF151" s="1016"/>
      <c r="EG151" s="898">
        <f>IF(EXACT(VLOOKUP(DZ151,OFERTA_0,2,FALSE),EA151),1,0)</f>
        <v>1</v>
      </c>
      <c r="EH151" s="898">
        <f>IF(EXACT(VLOOKUP(DZ151,OFERTA_0,3,FALSE),EB151),1,0)</f>
        <v>1</v>
      </c>
      <c r="EI151" s="899">
        <f>IF(EXACT(VLOOKUP(DZ151,OFERTA_0,4,FALSE),EC151),1,0)</f>
        <v>1</v>
      </c>
      <c r="EJ151" s="899">
        <f t="shared" si="2028"/>
        <v>1</v>
      </c>
      <c r="EK151" s="899">
        <f t="shared" si="2029"/>
        <v>1</v>
      </c>
      <c r="EL151" s="899">
        <f>PRODUCT(EG151:EK151)</f>
        <v>1</v>
      </c>
      <c r="EM151" s="966">
        <f>ROUND(EE151,0)</f>
        <v>2130000</v>
      </c>
      <c r="EN151" s="901">
        <f>EE151-EM151</f>
        <v>0</v>
      </c>
      <c r="EQ151" s="958" t="s">
        <v>299</v>
      </c>
      <c r="ER151" s="1030" t="s">
        <v>511</v>
      </c>
      <c r="ES151" s="1031" t="s">
        <v>149</v>
      </c>
      <c r="ET151" s="1044">
        <v>1</v>
      </c>
      <c r="EU151" s="1045">
        <v>976000</v>
      </c>
      <c r="EV151" s="963">
        <f t="shared" si="2030"/>
        <v>976000</v>
      </c>
      <c r="EW151" s="1016"/>
      <c r="EX151" s="898">
        <f>IF(EXACT(VLOOKUP(EQ151,OFERTA_0,2,FALSE),ER151),1,0)</f>
        <v>1</v>
      </c>
      <c r="EY151" s="898">
        <f>IF(EXACT(VLOOKUP(EQ151,OFERTA_0,3,FALSE),ES151),1,0)</f>
        <v>1</v>
      </c>
      <c r="EZ151" s="899">
        <f>IF(EXACT(VLOOKUP(EQ151,OFERTA_0,4,FALSE),ET151),1,0)</f>
        <v>1</v>
      </c>
      <c r="FA151" s="899">
        <f t="shared" si="2031"/>
        <v>1</v>
      </c>
      <c r="FB151" s="899">
        <f t="shared" si="2032"/>
        <v>1</v>
      </c>
      <c r="FC151" s="899">
        <f>PRODUCT(EX151:FB151)</f>
        <v>1</v>
      </c>
      <c r="FD151" s="966">
        <f>ROUND(EV151,0)</f>
        <v>976000</v>
      </c>
      <c r="FE151" s="901">
        <f>EV151-FD151</f>
        <v>0</v>
      </c>
      <c r="FH151" s="958"/>
      <c r="FI151" s="1030"/>
      <c r="FJ151" s="1031"/>
      <c r="FK151" s="1044"/>
      <c r="FL151" s="1045"/>
      <c r="FM151" s="963">
        <f t="shared" si="2033"/>
        <v>0</v>
      </c>
      <c r="FN151" s="1016"/>
      <c r="FO151" s="898" t="e">
        <f>IF(EXACT(VLOOKUP(FH151,OFERTA_0,2,FALSE),FI151),1,0)</f>
        <v>#N/A</v>
      </c>
      <c r="FP151" s="898" t="e">
        <f>IF(EXACT(VLOOKUP(FH151,OFERTA_0,3,FALSE),FJ151),1,0)</f>
        <v>#N/A</v>
      </c>
      <c r="FQ151" s="899" t="e">
        <f>IF(EXACT(VLOOKUP(FH151,OFERTA_0,4,FALSE),FK151),1,0)</f>
        <v>#N/A</v>
      </c>
      <c r="FR151" s="899">
        <f t="shared" si="2034"/>
        <v>0</v>
      </c>
      <c r="FS151" s="899">
        <f t="shared" si="2035"/>
        <v>0</v>
      </c>
      <c r="FT151" s="899" t="e">
        <f>PRODUCT(FO151:FS151)</f>
        <v>#N/A</v>
      </c>
      <c r="FU151" s="966">
        <f>ROUND(FM151,0)</f>
        <v>0</v>
      </c>
      <c r="FV151" s="901">
        <f>FM151-FU151</f>
        <v>0</v>
      </c>
      <c r="FY151" s="958" t="s">
        <v>299</v>
      </c>
      <c r="FZ151" s="1030" t="s">
        <v>511</v>
      </c>
      <c r="GA151" s="1031" t="s">
        <v>149</v>
      </c>
      <c r="GB151" s="1044">
        <v>1</v>
      </c>
      <c r="GC151" s="1046">
        <v>996459</v>
      </c>
      <c r="GD151" s="963">
        <f t="shared" si="2036"/>
        <v>996459</v>
      </c>
      <c r="GE151" s="1016"/>
      <c r="GF151" s="898">
        <f>IF(EXACT(VLOOKUP(FY151,OFERTA_0,2,FALSE),FZ151),1,0)</f>
        <v>1</v>
      </c>
      <c r="GG151" s="898">
        <f>IF(EXACT(VLOOKUP(FY151,OFERTA_0,3,FALSE),GA151),1,0)</f>
        <v>1</v>
      </c>
      <c r="GH151" s="899">
        <f>IF(EXACT(VLOOKUP(FY151,OFERTA_0,4,FALSE),GB151),1,0)</f>
        <v>1</v>
      </c>
      <c r="GI151" s="899">
        <f t="shared" si="2037"/>
        <v>1</v>
      </c>
      <c r="GJ151" s="899">
        <f t="shared" si="2038"/>
        <v>1</v>
      </c>
      <c r="GK151" s="899">
        <f>PRODUCT(GF151:GJ151)</f>
        <v>1</v>
      </c>
      <c r="GL151" s="966">
        <f>ROUND(GD151,0)</f>
        <v>996459</v>
      </c>
      <c r="GM151" s="901">
        <f>GD151-GL151</f>
        <v>0</v>
      </c>
      <c r="GP151" s="958" t="s">
        <v>299</v>
      </c>
      <c r="GQ151" s="1030" t="s">
        <v>511</v>
      </c>
      <c r="GR151" s="1031" t="s">
        <v>149</v>
      </c>
      <c r="GS151" s="1044">
        <v>1</v>
      </c>
      <c r="GT151" s="1045">
        <v>976500</v>
      </c>
      <c r="GU151" s="963">
        <f t="shared" si="2039"/>
        <v>976500</v>
      </c>
      <c r="GV151" s="1016"/>
      <c r="GW151" s="898">
        <f>IF(EXACT(VLOOKUP(GP151,OFERTA_0,2,FALSE),GQ151),1,0)</f>
        <v>1</v>
      </c>
      <c r="GX151" s="898">
        <f>IF(EXACT(VLOOKUP(GP151,OFERTA_0,3,FALSE),GR151),1,0)</f>
        <v>1</v>
      </c>
      <c r="GY151" s="899">
        <f>IF(EXACT(VLOOKUP(GP151,OFERTA_0,4,FALSE),GS151),1,0)</f>
        <v>1</v>
      </c>
      <c r="GZ151" s="899">
        <f t="shared" si="2040"/>
        <v>1</v>
      </c>
      <c r="HA151" s="899">
        <f t="shared" si="2041"/>
        <v>1</v>
      </c>
      <c r="HB151" s="899">
        <f>PRODUCT(GW151:HA151)</f>
        <v>1</v>
      </c>
      <c r="HC151" s="966">
        <f>ROUND(GU151,0)</f>
        <v>976500</v>
      </c>
      <c r="HD151" s="901">
        <f>GU151-HC151</f>
        <v>0</v>
      </c>
      <c r="HG151" s="958" t="s">
        <v>299</v>
      </c>
      <c r="HH151" s="1030" t="s">
        <v>511</v>
      </c>
      <c r="HI151" s="1031" t="s">
        <v>149</v>
      </c>
      <c r="HJ151" s="1044">
        <v>1</v>
      </c>
      <c r="HK151" s="1045">
        <v>1211248</v>
      </c>
      <c r="HL151" s="963">
        <f t="shared" si="2042"/>
        <v>1211248</v>
      </c>
      <c r="HM151" s="1016"/>
      <c r="HN151" s="898">
        <f>IF(EXACT(VLOOKUP(HG151,OFERTA_0,2,FALSE),HH151),1,0)</f>
        <v>1</v>
      </c>
      <c r="HO151" s="898">
        <f>IF(EXACT(VLOOKUP(HG151,OFERTA_0,3,FALSE),HI151),1,0)</f>
        <v>1</v>
      </c>
      <c r="HP151" s="899">
        <f>IF(EXACT(VLOOKUP(HG151,OFERTA_0,4,FALSE),HJ151),1,0)</f>
        <v>1</v>
      </c>
      <c r="HQ151" s="899">
        <f t="shared" si="2043"/>
        <v>1</v>
      </c>
      <c r="HR151" s="899">
        <f t="shared" si="2044"/>
        <v>1</v>
      </c>
      <c r="HS151" s="899">
        <f>PRODUCT(HN151:HR151)</f>
        <v>1</v>
      </c>
      <c r="HT151" s="966">
        <f>ROUND(HL151,0)</f>
        <v>1211248</v>
      </c>
      <c r="HU151" s="901">
        <f>HL151-HT151</f>
        <v>0</v>
      </c>
      <c r="HX151" s="958" t="s">
        <v>299</v>
      </c>
      <c r="HY151" s="1030" t="s">
        <v>511</v>
      </c>
      <c r="HZ151" s="1031" t="s">
        <v>149</v>
      </c>
      <c r="IA151" s="1044">
        <v>1</v>
      </c>
      <c r="IB151" s="1048">
        <v>1219750</v>
      </c>
      <c r="IC151" s="972">
        <f t="shared" si="2045"/>
        <v>1219750</v>
      </c>
      <c r="ID151" s="1016"/>
      <c r="IE151" s="898">
        <f>IF(EXACT(VLOOKUP(HX151,OFERTA_0,2,FALSE),HY151),1,0)</f>
        <v>1</v>
      </c>
      <c r="IF151" s="898">
        <f>IF(EXACT(VLOOKUP(HX151,OFERTA_0,3,FALSE),HZ151),1,0)</f>
        <v>1</v>
      </c>
      <c r="IG151" s="899">
        <f>IF(EXACT(VLOOKUP(HX151,OFERTA_0,4,FALSE),IA151),1,0)</f>
        <v>1</v>
      </c>
      <c r="IH151" s="899">
        <f t="shared" si="2046"/>
        <v>1</v>
      </c>
      <c r="II151" s="899">
        <f t="shared" si="2047"/>
        <v>1</v>
      </c>
      <c r="IJ151" s="899">
        <f>PRODUCT(IE151:II151)</f>
        <v>1</v>
      </c>
      <c r="IK151" s="966">
        <f>ROUND(IC151,0)</f>
        <v>1219750</v>
      </c>
      <c r="IL151" s="901">
        <f>IC151-IK151</f>
        <v>0</v>
      </c>
      <c r="IO151" s="958" t="s">
        <v>299</v>
      </c>
      <c r="IP151" s="1030" t="s">
        <v>511</v>
      </c>
      <c r="IQ151" s="1031" t="s">
        <v>149</v>
      </c>
      <c r="IR151" s="1044">
        <v>1</v>
      </c>
      <c r="IS151" s="1045">
        <v>1181000</v>
      </c>
      <c r="IT151" s="963">
        <f t="shared" si="2048"/>
        <v>1181000</v>
      </c>
      <c r="IU151" s="1016"/>
      <c r="IV151" s="898">
        <f>IF(EXACT(VLOOKUP(IO151,OFERTA_0,2,FALSE),IP151),1,0)</f>
        <v>1</v>
      </c>
      <c r="IW151" s="898">
        <f>IF(EXACT(VLOOKUP(IO151,OFERTA_0,3,FALSE),IQ151),1,0)</f>
        <v>1</v>
      </c>
      <c r="IX151" s="899">
        <f>IF(EXACT(VLOOKUP(IO151,OFERTA_0,4,FALSE),IR151),1,0)</f>
        <v>1</v>
      </c>
      <c r="IY151" s="899">
        <f t="shared" si="2049"/>
        <v>1</v>
      </c>
      <c r="IZ151" s="899">
        <f t="shared" si="2050"/>
        <v>1</v>
      </c>
      <c r="JA151" s="899">
        <f>PRODUCT(IV151:IZ151)</f>
        <v>1</v>
      </c>
      <c r="JB151" s="966">
        <f>ROUND(IT151,0)</f>
        <v>1181000</v>
      </c>
      <c r="JC151" s="901">
        <f>IT151-JB151</f>
        <v>0</v>
      </c>
      <c r="JF151" s="958" t="s">
        <v>299</v>
      </c>
      <c r="JG151" s="1030" t="s">
        <v>511</v>
      </c>
      <c r="JH151" s="1031" t="s">
        <v>149</v>
      </c>
      <c r="JI151" s="1044">
        <v>1</v>
      </c>
      <c r="JJ151" s="1045">
        <v>2500000</v>
      </c>
      <c r="JK151" s="963">
        <f t="shared" si="2051"/>
        <v>2500000</v>
      </c>
      <c r="JL151" s="1016"/>
      <c r="JM151" s="898">
        <f>IF(EXACT(VLOOKUP(JF151,OFERTA_0,2,FALSE),JG151),1,0)</f>
        <v>1</v>
      </c>
      <c r="JN151" s="898">
        <f>IF(EXACT(VLOOKUP(JF151,OFERTA_0,3,FALSE),JH151),1,0)</f>
        <v>1</v>
      </c>
      <c r="JO151" s="899">
        <f>IF(EXACT(VLOOKUP(JF151,OFERTA_0,4,FALSE),JI151),1,0)</f>
        <v>1</v>
      </c>
      <c r="JP151" s="899">
        <f t="shared" si="2052"/>
        <v>1</v>
      </c>
      <c r="JQ151" s="899">
        <f t="shared" si="2053"/>
        <v>1</v>
      </c>
      <c r="JR151" s="899">
        <f>PRODUCT(JM151:JQ151)</f>
        <v>1</v>
      </c>
      <c r="JS151" s="966">
        <f>ROUND(JK151,0)</f>
        <v>2500000</v>
      </c>
      <c r="JT151" s="901">
        <f>JK151-JS151</f>
        <v>0</v>
      </c>
      <c r="JW151" s="958" t="s">
        <v>299</v>
      </c>
      <c r="JX151" s="1030" t="s">
        <v>511</v>
      </c>
      <c r="JY151" s="1031" t="s">
        <v>149</v>
      </c>
      <c r="JZ151" s="1044">
        <v>1</v>
      </c>
      <c r="KA151" s="1045">
        <v>1564919.8804000001</v>
      </c>
      <c r="KB151" s="963">
        <f t="shared" si="2054"/>
        <v>1564920</v>
      </c>
      <c r="KC151" s="1016"/>
      <c r="KD151" s="898">
        <f>IF(EXACT(VLOOKUP(JW151,OFERTA_0,2,FALSE),JX151),1,0)</f>
        <v>1</v>
      </c>
      <c r="KE151" s="898">
        <f>IF(EXACT(VLOOKUP(JW151,OFERTA_0,3,FALSE),JY151),1,0)</f>
        <v>1</v>
      </c>
      <c r="KF151" s="899">
        <f>IF(EXACT(VLOOKUP(JW151,OFERTA_0,4,FALSE),JZ151),1,0)</f>
        <v>1</v>
      </c>
      <c r="KG151" s="899">
        <f t="shared" si="2055"/>
        <v>1</v>
      </c>
      <c r="KH151" s="899">
        <f t="shared" si="2056"/>
        <v>1</v>
      </c>
      <c r="KI151" s="899">
        <f>PRODUCT(KD151:KH151)</f>
        <v>1</v>
      </c>
      <c r="KJ151" s="966">
        <f>ROUND(KB151,0)</f>
        <v>1564920</v>
      </c>
      <c r="KK151" s="901">
        <f>KB151-KJ151</f>
        <v>0</v>
      </c>
      <c r="KN151" s="958" t="s">
        <v>299</v>
      </c>
      <c r="KO151" s="1030" t="s">
        <v>511</v>
      </c>
      <c r="KP151" s="1031" t="s">
        <v>149</v>
      </c>
      <c r="KQ151" s="1044">
        <v>1</v>
      </c>
      <c r="KR151" s="1045">
        <v>624000</v>
      </c>
      <c r="KS151" s="963">
        <f t="shared" si="2057"/>
        <v>624000</v>
      </c>
      <c r="KT151" s="1016"/>
      <c r="KU151" s="898">
        <f>IF(EXACT(VLOOKUP(KN151,OFERTA_0,2,FALSE),KO151),1,0)</f>
        <v>1</v>
      </c>
      <c r="KV151" s="898">
        <f>IF(EXACT(VLOOKUP(KN151,OFERTA_0,3,FALSE),KP151),1,0)</f>
        <v>1</v>
      </c>
      <c r="KW151" s="899">
        <f>IF(EXACT(VLOOKUP(KN151,OFERTA_0,4,FALSE),KQ151),1,0)</f>
        <v>1</v>
      </c>
      <c r="KX151" s="899">
        <f t="shared" si="2058"/>
        <v>1</v>
      </c>
      <c r="KY151" s="899">
        <f t="shared" si="2059"/>
        <v>1</v>
      </c>
      <c r="KZ151" s="899">
        <f>PRODUCT(KU151:KY151)</f>
        <v>1</v>
      </c>
      <c r="LA151" s="966">
        <f>ROUND(KS151,0)</f>
        <v>624000</v>
      </c>
      <c r="LB151" s="901">
        <f>KS151-LA151</f>
        <v>0</v>
      </c>
      <c r="LE151" s="958" t="s">
        <v>299</v>
      </c>
      <c r="LF151" s="1030" t="s">
        <v>511</v>
      </c>
      <c r="LG151" s="1031" t="s">
        <v>149</v>
      </c>
      <c r="LH151" s="1044">
        <v>1</v>
      </c>
      <c r="LI151" s="1049">
        <v>1495500</v>
      </c>
      <c r="LJ151" s="974">
        <f t="shared" si="2060"/>
        <v>1495500</v>
      </c>
      <c r="LK151" s="1016"/>
      <c r="LL151" s="898">
        <f>IF(EXACT(VLOOKUP(LE151,OFERTA_0,2,FALSE),LF151),1,0)</f>
        <v>1</v>
      </c>
      <c r="LM151" s="898">
        <f>IF(EXACT(VLOOKUP(LE151,OFERTA_0,3,FALSE),LG151),1,0)</f>
        <v>1</v>
      </c>
      <c r="LN151" s="899">
        <f>IF(EXACT(VLOOKUP(LE151,OFERTA_0,4,FALSE),LH151),1,0)</f>
        <v>1</v>
      </c>
      <c r="LO151" s="899">
        <f t="shared" si="2061"/>
        <v>1</v>
      </c>
      <c r="LP151" s="899">
        <f t="shared" si="2062"/>
        <v>1</v>
      </c>
      <c r="LQ151" s="899">
        <f>PRODUCT(LL151:LP151)</f>
        <v>1</v>
      </c>
      <c r="LR151" s="966">
        <f>ROUND(LJ151,0)</f>
        <v>1495500</v>
      </c>
      <c r="LS151" s="901">
        <f>LJ151-LR151</f>
        <v>0</v>
      </c>
      <c r="LV151" s="958" t="s">
        <v>299</v>
      </c>
      <c r="LW151" s="1030" t="s">
        <v>511</v>
      </c>
      <c r="LX151" s="1031" t="s">
        <v>149</v>
      </c>
      <c r="LY151" s="1044">
        <v>1</v>
      </c>
      <c r="LZ151" s="1045">
        <v>598000</v>
      </c>
      <c r="MA151" s="963">
        <f t="shared" si="2063"/>
        <v>598000</v>
      </c>
      <c r="MB151" s="1016"/>
      <c r="MC151" s="898">
        <f>IF(EXACT(VLOOKUP(LV151,OFERTA_0,2,FALSE),LW151),1,0)</f>
        <v>1</v>
      </c>
      <c r="MD151" s="898">
        <f>IF(EXACT(VLOOKUP(LV151,OFERTA_0,3,FALSE),LX151),1,0)</f>
        <v>1</v>
      </c>
      <c r="ME151" s="899">
        <f>IF(EXACT(VLOOKUP(LV151,OFERTA_0,4,FALSE),LY151),1,0)</f>
        <v>1</v>
      </c>
      <c r="MF151" s="899">
        <f t="shared" si="2064"/>
        <v>1</v>
      </c>
      <c r="MG151" s="899">
        <f t="shared" si="2065"/>
        <v>1</v>
      </c>
      <c r="MH151" s="899">
        <f>PRODUCT(MC151:MG151)</f>
        <v>1</v>
      </c>
      <c r="MI151" s="966">
        <f>ROUND(MA151,0)</f>
        <v>598000</v>
      </c>
      <c r="MJ151" s="901">
        <f>MA151-MI151</f>
        <v>0</v>
      </c>
      <c r="MM151" s="958" t="s">
        <v>299</v>
      </c>
      <c r="MN151" s="1030" t="s">
        <v>511</v>
      </c>
      <c r="MO151" s="1031" t="s">
        <v>149</v>
      </c>
      <c r="MP151" s="1044">
        <v>1</v>
      </c>
      <c r="MQ151" s="1045">
        <v>1200000</v>
      </c>
      <c r="MR151" s="963">
        <f t="shared" si="2066"/>
        <v>1200000</v>
      </c>
      <c r="MS151" s="1016"/>
      <c r="MT151" s="898">
        <f>IF(EXACT(VLOOKUP(MM151,OFERTA_0,2,FALSE),MN151),1,0)</f>
        <v>1</v>
      </c>
      <c r="MU151" s="898">
        <f>IF(EXACT(VLOOKUP(MM151,OFERTA_0,3,FALSE),MO151),1,0)</f>
        <v>1</v>
      </c>
      <c r="MV151" s="899">
        <f>IF(EXACT(VLOOKUP(MM151,OFERTA_0,4,FALSE),MP151),1,0)</f>
        <v>1</v>
      </c>
      <c r="MW151" s="899">
        <f t="shared" si="2067"/>
        <v>1</v>
      </c>
      <c r="MX151" s="899">
        <f t="shared" si="2068"/>
        <v>1</v>
      </c>
      <c r="MY151" s="899">
        <f>PRODUCT(MT151:MX151)</f>
        <v>1</v>
      </c>
      <c r="MZ151" s="966">
        <f>ROUND(MR151,0)</f>
        <v>1200000</v>
      </c>
      <c r="NA151" s="901">
        <f>MR151-MZ151</f>
        <v>0</v>
      </c>
      <c r="ND151" s="975" t="s">
        <v>299</v>
      </c>
      <c r="NE151" s="976" t="s">
        <v>511</v>
      </c>
      <c r="NF151" s="977" t="s">
        <v>149</v>
      </c>
      <c r="NG151" s="978">
        <v>1</v>
      </c>
      <c r="NH151" s="979">
        <v>161905.59</v>
      </c>
      <c r="NI151" s="980">
        <v>161906</v>
      </c>
      <c r="NJ151" s="1016"/>
      <c r="NK151" s="898">
        <f>IF(EXACT(VLOOKUP(ND151,OFERTA_0,2,FALSE),NE151),1,0)</f>
        <v>1</v>
      </c>
      <c r="NL151" s="898">
        <f>IF(EXACT(VLOOKUP(ND151,OFERTA_0,3,FALSE),NF151),1,0)</f>
        <v>1</v>
      </c>
      <c r="NM151" s="899">
        <f>IF(EXACT(VLOOKUP(ND151,OFERTA_0,4,FALSE),NG151),1,0)</f>
        <v>1</v>
      </c>
      <c r="NN151" s="899">
        <f t="shared" si="2069"/>
        <v>1</v>
      </c>
      <c r="NO151" s="899">
        <f t="shared" si="2070"/>
        <v>1</v>
      </c>
      <c r="NP151" s="899">
        <f>PRODUCT(NK151:NO151)</f>
        <v>1</v>
      </c>
      <c r="NQ151" s="966">
        <f>ROUND(NI151,0)</f>
        <v>161906</v>
      </c>
      <c r="NR151" s="901">
        <f>NI151-NQ151</f>
        <v>0</v>
      </c>
      <c r="NU151" s="981" t="s">
        <v>299</v>
      </c>
      <c r="NV151" s="982" t="s">
        <v>511</v>
      </c>
      <c r="NW151" s="983" t="s">
        <v>149</v>
      </c>
      <c r="NX151" s="984">
        <v>1</v>
      </c>
      <c r="NY151" s="1050">
        <v>163541</v>
      </c>
      <c r="NZ151" s="986">
        <f t="shared" si="2071"/>
        <v>163541</v>
      </c>
      <c r="OA151" s="1016"/>
      <c r="OB151" s="898">
        <f>IF(EXACT(VLOOKUP(NU151,OFERTA_0,2,FALSE),NV151),1,0)</f>
        <v>1</v>
      </c>
      <c r="OC151" s="898">
        <f>IF(EXACT(VLOOKUP(NU151,OFERTA_0,3,FALSE),NW151),1,0)</f>
        <v>1</v>
      </c>
      <c r="OD151" s="899">
        <f>IF(EXACT(VLOOKUP(NU151,OFERTA_0,4,FALSE),NX151),1,0)</f>
        <v>1</v>
      </c>
      <c r="OE151" s="899">
        <f t="shared" si="2072"/>
        <v>1</v>
      </c>
      <c r="OF151" s="899">
        <f t="shared" si="2073"/>
        <v>1</v>
      </c>
      <c r="OG151" s="899">
        <f>PRODUCT(OB151:OF151)</f>
        <v>1</v>
      </c>
      <c r="OH151" s="966">
        <f>ROUND(NZ151,0)</f>
        <v>163541</v>
      </c>
      <c r="OI151" s="901">
        <f>NZ151-OH151</f>
        <v>0</v>
      </c>
      <c r="OL151" s="958" t="s">
        <v>299</v>
      </c>
      <c r="OM151" s="1030" t="s">
        <v>511</v>
      </c>
      <c r="ON151" s="1031" t="s">
        <v>149</v>
      </c>
      <c r="OO151" s="1044">
        <v>1</v>
      </c>
      <c r="OP151" s="1045">
        <v>2549547</v>
      </c>
      <c r="OQ151" s="963">
        <f t="shared" si="2074"/>
        <v>2549547</v>
      </c>
      <c r="OR151" s="1016"/>
      <c r="OS151" s="898">
        <f>IF(EXACT(VLOOKUP(OL151,OFERTA_0,2,FALSE),OM151),1,0)</f>
        <v>1</v>
      </c>
      <c r="OT151" s="898">
        <f>IF(EXACT(VLOOKUP(OL151,OFERTA_0,3,FALSE),ON151),1,0)</f>
        <v>1</v>
      </c>
      <c r="OU151" s="899">
        <f>IF(EXACT(VLOOKUP(OL151,OFERTA_0,4,FALSE),OO151),1,0)</f>
        <v>1</v>
      </c>
      <c r="OV151" s="899">
        <f t="shared" si="2075"/>
        <v>1</v>
      </c>
      <c r="OW151" s="899">
        <f t="shared" si="2076"/>
        <v>1</v>
      </c>
      <c r="OX151" s="899">
        <f>PRODUCT(OS151:OW151)</f>
        <v>1</v>
      </c>
      <c r="OY151" s="966">
        <f>ROUND(OQ151,0)</f>
        <v>2549547</v>
      </c>
      <c r="OZ151" s="901">
        <f>OQ151-OY151</f>
        <v>0</v>
      </c>
      <c r="PC151" s="958" t="s">
        <v>299</v>
      </c>
      <c r="PD151" s="1030" t="s">
        <v>511</v>
      </c>
      <c r="PE151" s="1031" t="s">
        <v>149</v>
      </c>
      <c r="PF151" s="1044">
        <v>1</v>
      </c>
      <c r="PG151" s="1059">
        <v>1385800</v>
      </c>
      <c r="PH151" s="988">
        <v>1385800</v>
      </c>
      <c r="PI151" s="1024"/>
      <c r="PJ151" s="898">
        <f>IF(EXACT(VLOOKUP(PC151,OFERTA_0,2,FALSE),PD151),1,0)</f>
        <v>1</v>
      </c>
      <c r="PK151" s="898">
        <f>IF(EXACT(VLOOKUP(PC151,OFERTA_0,3,FALSE),PE151),1,0)</f>
        <v>1</v>
      </c>
      <c r="PL151" s="899">
        <f>IF(EXACT(VLOOKUP(PC151,OFERTA_0,4,FALSE),PF151),1,0)</f>
        <v>1</v>
      </c>
      <c r="PM151" s="899">
        <f t="shared" si="2077"/>
        <v>1</v>
      </c>
      <c r="PN151" s="899">
        <f t="shared" si="2078"/>
        <v>1</v>
      </c>
      <c r="PO151" s="899">
        <f>PRODUCT(PJ151:PN151)</f>
        <v>1</v>
      </c>
      <c r="PP151" s="966">
        <f>ROUND(PH151,0)</f>
        <v>1385800</v>
      </c>
      <c r="PQ151" s="901">
        <f>PH151-PP151</f>
        <v>0</v>
      </c>
      <c r="PT151" s="958" t="s">
        <v>299</v>
      </c>
      <c r="PU151" s="1030" t="s">
        <v>511</v>
      </c>
      <c r="PV151" s="1031" t="s">
        <v>149</v>
      </c>
      <c r="PW151" s="1044">
        <v>1</v>
      </c>
      <c r="PX151" s="1045">
        <v>975250</v>
      </c>
      <c r="PY151" s="963">
        <f t="shared" si="2079"/>
        <v>975250</v>
      </c>
      <c r="PZ151" s="1016"/>
      <c r="QA151" s="898">
        <f>IF(EXACT(VLOOKUP(PT151,OFERTA_0,2,FALSE),PU151),1,0)</f>
        <v>1</v>
      </c>
      <c r="QB151" s="898">
        <f>IF(EXACT(VLOOKUP(PT151,OFERTA_0,3,FALSE),PV151),1,0)</f>
        <v>1</v>
      </c>
      <c r="QC151" s="899">
        <f>IF(EXACT(VLOOKUP(PT151,OFERTA_0,4,FALSE),PW151),1,0)</f>
        <v>1</v>
      </c>
      <c r="QD151" s="899">
        <f t="shared" si="2080"/>
        <v>1</v>
      </c>
      <c r="QE151" s="899">
        <f t="shared" si="2081"/>
        <v>1</v>
      </c>
      <c r="QF151" s="899">
        <f>PRODUCT(QA151:QE151)</f>
        <v>1</v>
      </c>
      <c r="QG151" s="966">
        <f>ROUND(PY151,0)</f>
        <v>975250</v>
      </c>
      <c r="QH151" s="901">
        <f>PY151-QG151</f>
        <v>0</v>
      </c>
      <c r="QK151" s="958" t="s">
        <v>299</v>
      </c>
      <c r="QL151" s="1030" t="s">
        <v>511</v>
      </c>
      <c r="QM151" s="1031" t="s">
        <v>149</v>
      </c>
      <c r="QN151" s="1044">
        <v>1</v>
      </c>
      <c r="QO151" s="1049">
        <v>1502977.4999999998</v>
      </c>
      <c r="QP151" s="974">
        <f t="shared" si="2082"/>
        <v>1502978</v>
      </c>
      <c r="QQ151" s="1016"/>
      <c r="QR151" s="898">
        <f>IF(EXACT(VLOOKUP(QK151,OFERTA_0,2,FALSE),QL151),1,0)</f>
        <v>1</v>
      </c>
      <c r="QS151" s="898">
        <f>IF(EXACT(VLOOKUP(QK151,OFERTA_0,3,FALSE),QM151),1,0)</f>
        <v>1</v>
      </c>
      <c r="QT151" s="899">
        <f>IF(EXACT(VLOOKUP(QK151,OFERTA_0,4,FALSE),QN151),1,0)</f>
        <v>1</v>
      </c>
      <c r="QU151" s="899">
        <f t="shared" si="2083"/>
        <v>1</v>
      </c>
      <c r="QV151" s="899">
        <f t="shared" si="2084"/>
        <v>1</v>
      </c>
      <c r="QW151" s="899">
        <f>PRODUCT(QR151:QV151)</f>
        <v>1</v>
      </c>
      <c r="QX151" s="966">
        <f>ROUND(QP151,0)</f>
        <v>1502978</v>
      </c>
      <c r="QY151" s="901">
        <f>QP151-QX151</f>
        <v>0</v>
      </c>
      <c r="RB151" s="405"/>
      <c r="RC151" s="406"/>
      <c r="RD151" s="407"/>
      <c r="RE151" s="408"/>
      <c r="RF151" s="409"/>
      <c r="RG151" s="410"/>
      <c r="RH151" s="410"/>
      <c r="RI151" s="898"/>
      <c r="RJ151" s="898"/>
      <c r="RK151" s="934"/>
      <c r="RL151" s="934"/>
      <c r="RM151" s="934"/>
      <c r="RN151" s="934"/>
      <c r="RO151" s="935"/>
      <c r="RP151" s="936"/>
      <c r="RS151" s="405"/>
      <c r="RT151" s="406"/>
      <c r="RU151" s="407"/>
      <c r="RV151" s="408"/>
      <c r="RW151" s="409"/>
      <c r="RX151" s="410"/>
      <c r="RY151" s="410"/>
      <c r="RZ151" s="898"/>
      <c r="SA151" s="898"/>
      <c r="SB151" s="934"/>
      <c r="SC151" s="934"/>
      <c r="SD151" s="934"/>
      <c r="SE151" s="934"/>
      <c r="SF151" s="935"/>
      <c r="SG151" s="936"/>
      <c r="SJ151" s="405"/>
      <c r="SK151" s="406"/>
      <c r="SL151" s="407"/>
      <c r="SM151" s="408"/>
      <c r="SN151" s="409"/>
      <c r="SO151" s="410"/>
      <c r="SP151" s="410"/>
      <c r="SQ151" s="898"/>
      <c r="SR151" s="898"/>
      <c r="SS151" s="934"/>
      <c r="ST151" s="934"/>
      <c r="SU151" s="934"/>
      <c r="SV151" s="934"/>
      <c r="SW151" s="935"/>
      <c r="SX151" s="936"/>
    </row>
    <row r="152" spans="2:518" ht="81" customHeight="1" thickTop="1" thickBot="1">
      <c r="B152" s="958" t="s">
        <v>300</v>
      </c>
      <c r="C152" s="1030" t="s">
        <v>512</v>
      </c>
      <c r="D152" s="1031" t="s">
        <v>149</v>
      </c>
      <c r="E152" s="1044">
        <v>1</v>
      </c>
      <c r="F152" s="1045"/>
      <c r="G152" s="963">
        <f t="shared" si="2006"/>
        <v>0</v>
      </c>
      <c r="H152" s="1016"/>
      <c r="K152" s="958" t="s">
        <v>300</v>
      </c>
      <c r="L152" s="1030" t="s">
        <v>512</v>
      </c>
      <c r="M152" s="1031" t="s">
        <v>149</v>
      </c>
      <c r="N152" s="1044">
        <v>1</v>
      </c>
      <c r="O152" s="1046">
        <v>1052456</v>
      </c>
      <c r="P152" s="963">
        <f t="shared" si="2007"/>
        <v>1052456</v>
      </c>
      <c r="Q152" s="1016"/>
      <c r="R152" s="898">
        <f>IF(EXACT(VLOOKUP(K152,OFERTA_0,2,FALSE),L152),1,0)</f>
        <v>1</v>
      </c>
      <c r="S152" s="898">
        <f>IF(EXACT(VLOOKUP(K152,OFERTA_0,3,FALSE),M152),1,0)</f>
        <v>1</v>
      </c>
      <c r="T152" s="899">
        <f>IF(EXACT(VLOOKUP(K152,OFERTA_0,4,FALSE),N152),1,0)</f>
        <v>1</v>
      </c>
      <c r="U152" s="899">
        <f t="shared" si="2008"/>
        <v>1</v>
      </c>
      <c r="V152" s="899">
        <f t="shared" si="2008"/>
        <v>1</v>
      </c>
      <c r="W152" s="899">
        <f>PRODUCT(R152:V152)</f>
        <v>1</v>
      </c>
      <c r="X152" s="966">
        <f>ROUND(P152,0)</f>
        <v>1052456</v>
      </c>
      <c r="Y152" s="901">
        <f>P152-X152</f>
        <v>0</v>
      </c>
      <c r="Z152" s="872"/>
      <c r="AA152" s="872"/>
      <c r="AB152" s="958" t="s">
        <v>300</v>
      </c>
      <c r="AC152" s="1030" t="s">
        <v>512</v>
      </c>
      <c r="AD152" s="1031" t="s">
        <v>149</v>
      </c>
      <c r="AE152" s="1044">
        <v>1</v>
      </c>
      <c r="AF152" s="1045">
        <v>1900000</v>
      </c>
      <c r="AG152" s="963">
        <f t="shared" si="2009"/>
        <v>1900000</v>
      </c>
      <c r="AH152" s="1016"/>
      <c r="AI152" s="898">
        <f>IF(EXACT(VLOOKUP(AB152,OFERTA_0,2,FALSE),AC152),1,0)</f>
        <v>1</v>
      </c>
      <c r="AJ152" s="898">
        <f>IF(EXACT(VLOOKUP(AB152,OFERTA_0,3,FALSE),AD152),1,0)</f>
        <v>1</v>
      </c>
      <c r="AK152" s="899">
        <f>IF(EXACT(VLOOKUP(AB152,OFERTA_0,4,FALSE),AE152),1,0)</f>
        <v>1</v>
      </c>
      <c r="AL152" s="899">
        <f t="shared" si="2010"/>
        <v>1</v>
      </c>
      <c r="AM152" s="899">
        <f t="shared" si="2011"/>
        <v>1</v>
      </c>
      <c r="AN152" s="899">
        <f>PRODUCT(AI152:AM152)</f>
        <v>1</v>
      </c>
      <c r="AO152" s="966">
        <f>ROUND(AG152,0)</f>
        <v>1900000</v>
      </c>
      <c r="AP152" s="901">
        <f>AG152-AO152</f>
        <v>0</v>
      </c>
      <c r="AQ152" s="872"/>
      <c r="AR152" s="872"/>
      <c r="AS152" s="958" t="s">
        <v>300</v>
      </c>
      <c r="AT152" s="1035" t="s">
        <v>512</v>
      </c>
      <c r="AU152" s="1031" t="s">
        <v>149</v>
      </c>
      <c r="AV152" s="1044">
        <v>1</v>
      </c>
      <c r="AW152" s="1047">
        <v>1610000</v>
      </c>
      <c r="AX152" s="969">
        <f t="shared" si="2012"/>
        <v>1610000</v>
      </c>
      <c r="AY152" s="1016"/>
      <c r="AZ152" s="898">
        <f>IF(EXACT(VLOOKUP(AS152,OFERTA_0,2,FALSE),AT152),1,0)</f>
        <v>1</v>
      </c>
      <c r="BA152" s="898">
        <f>IF(EXACT(VLOOKUP(AS152,OFERTA_0,3,FALSE),AU152),1,0)</f>
        <v>1</v>
      </c>
      <c r="BB152" s="899">
        <f>IF(EXACT(VLOOKUP(AS152,OFERTA_0,4,FALSE),AV152),1,0)</f>
        <v>1</v>
      </c>
      <c r="BC152" s="899">
        <f t="shared" si="2013"/>
        <v>1</v>
      </c>
      <c r="BD152" s="899">
        <f t="shared" si="2014"/>
        <v>1</v>
      </c>
      <c r="BE152" s="899">
        <f>PRODUCT(AZ152:BD152)</f>
        <v>1</v>
      </c>
      <c r="BF152" s="966">
        <f>ROUND(AX152,0)</f>
        <v>1610000</v>
      </c>
      <c r="BG152" s="901">
        <f>AX152-BF152</f>
        <v>0</v>
      </c>
      <c r="BJ152" s="958" t="s">
        <v>300</v>
      </c>
      <c r="BK152" s="1030" t="s">
        <v>512</v>
      </c>
      <c r="BL152" s="1031" t="s">
        <v>149</v>
      </c>
      <c r="BM152" s="1044">
        <v>1</v>
      </c>
      <c r="BN152" s="1045">
        <v>377187</v>
      </c>
      <c r="BO152" s="963">
        <f t="shared" si="2015"/>
        <v>377187</v>
      </c>
      <c r="BP152" s="1016"/>
      <c r="BQ152" s="898">
        <f>IF(EXACT(VLOOKUP(BJ152,OFERTA_0,2,FALSE),BK152),1,0)</f>
        <v>1</v>
      </c>
      <c r="BR152" s="898">
        <f>IF(EXACT(VLOOKUP(BJ152,OFERTA_0,3,FALSE),BL152),1,0)</f>
        <v>1</v>
      </c>
      <c r="BS152" s="899">
        <f>IF(EXACT(VLOOKUP(BJ152,OFERTA_0,4,FALSE),BM152),1,0)</f>
        <v>1</v>
      </c>
      <c r="BT152" s="899">
        <f t="shared" si="2016"/>
        <v>1</v>
      </c>
      <c r="BU152" s="899">
        <f t="shared" si="2017"/>
        <v>1</v>
      </c>
      <c r="BV152" s="899">
        <f>PRODUCT(BQ152:BU152)</f>
        <v>1</v>
      </c>
      <c r="BW152" s="966">
        <f>ROUND(BO152,0)</f>
        <v>377187</v>
      </c>
      <c r="BX152" s="901">
        <f>BO152-BW152</f>
        <v>0</v>
      </c>
      <c r="CA152" s="958" t="s">
        <v>300</v>
      </c>
      <c r="CB152" s="1030" t="s">
        <v>512</v>
      </c>
      <c r="CC152" s="1031" t="s">
        <v>149</v>
      </c>
      <c r="CD152" s="1044">
        <v>1</v>
      </c>
      <c r="CE152" s="1045">
        <v>1025092</v>
      </c>
      <c r="CF152" s="963">
        <f t="shared" si="2018"/>
        <v>1025092</v>
      </c>
      <c r="CG152" s="1016"/>
      <c r="CH152" s="898">
        <f>IF(EXACT(VLOOKUP(CA152,OFERTA_0,2,FALSE),CB152),1,0)</f>
        <v>1</v>
      </c>
      <c r="CI152" s="898">
        <f>IF(EXACT(VLOOKUP(CA152,OFERTA_0,3,FALSE),CC152),1,0)</f>
        <v>1</v>
      </c>
      <c r="CJ152" s="899">
        <f>IF(EXACT(VLOOKUP(CA152,OFERTA_0,4,FALSE),CD152),1,0)</f>
        <v>1</v>
      </c>
      <c r="CK152" s="899">
        <f t="shared" si="2019"/>
        <v>1</v>
      </c>
      <c r="CL152" s="899">
        <f t="shared" si="2020"/>
        <v>1</v>
      </c>
      <c r="CM152" s="899">
        <f>PRODUCT(CH152:CL152)</f>
        <v>1</v>
      </c>
      <c r="CN152" s="966">
        <f>ROUND(CF152,0)</f>
        <v>1025092</v>
      </c>
      <c r="CO152" s="901">
        <f>CF152-CN152</f>
        <v>0</v>
      </c>
      <c r="CR152" s="958" t="s">
        <v>300</v>
      </c>
      <c r="CS152" s="1030" t="s">
        <v>512</v>
      </c>
      <c r="CT152" s="1031" t="s">
        <v>149</v>
      </c>
      <c r="CU152" s="1044">
        <v>1</v>
      </c>
      <c r="CV152" s="1045">
        <v>256900</v>
      </c>
      <c r="CW152" s="963">
        <f t="shared" si="2021"/>
        <v>256900</v>
      </c>
      <c r="CX152" s="1016"/>
      <c r="CY152" s="898">
        <f>IF(EXACT(VLOOKUP(CR152,OFERTA_0,2,FALSE),CS152),1,0)</f>
        <v>1</v>
      </c>
      <c r="CZ152" s="898">
        <f>IF(EXACT(VLOOKUP(CR152,OFERTA_0,3,FALSE),CT152),1,0)</f>
        <v>1</v>
      </c>
      <c r="DA152" s="899">
        <f>IF(EXACT(VLOOKUP(CR152,OFERTA_0,4,FALSE),CU152),1,0)</f>
        <v>1</v>
      </c>
      <c r="DB152" s="899">
        <f t="shared" si="2022"/>
        <v>1</v>
      </c>
      <c r="DC152" s="899">
        <f t="shared" si="2023"/>
        <v>1</v>
      </c>
      <c r="DD152" s="899">
        <f>PRODUCT(CY152:DC152)</f>
        <v>1</v>
      </c>
      <c r="DE152" s="966">
        <f>ROUND(CW152,0)</f>
        <v>256900</v>
      </c>
      <c r="DF152" s="901">
        <f>CW152-DE152</f>
        <v>0</v>
      </c>
      <c r="DI152" s="958" t="s">
        <v>300</v>
      </c>
      <c r="DJ152" s="1030" t="s">
        <v>512</v>
      </c>
      <c r="DK152" s="1031" t="s">
        <v>149</v>
      </c>
      <c r="DL152" s="1044">
        <v>1</v>
      </c>
      <c r="DM152" s="1045">
        <v>1765404</v>
      </c>
      <c r="DN152" s="963">
        <f t="shared" si="2024"/>
        <v>1765404</v>
      </c>
      <c r="DO152" s="1016"/>
      <c r="DP152" s="898">
        <f>IF(EXACT(VLOOKUP(DI152,OFERTA_0,2,FALSE),DJ152),1,0)</f>
        <v>1</v>
      </c>
      <c r="DQ152" s="898">
        <f>IF(EXACT(VLOOKUP(DI152,OFERTA_0,3,FALSE),DK152),1,0)</f>
        <v>1</v>
      </c>
      <c r="DR152" s="899">
        <f>IF(EXACT(VLOOKUP(DI152,OFERTA_0,4,FALSE),DL152),1,0)</f>
        <v>1</v>
      </c>
      <c r="DS152" s="899">
        <f t="shared" si="2025"/>
        <v>1</v>
      </c>
      <c r="DT152" s="899">
        <f t="shared" si="2026"/>
        <v>1</v>
      </c>
      <c r="DU152" s="899">
        <f>PRODUCT(DP152:DT152)</f>
        <v>1</v>
      </c>
      <c r="DV152" s="966">
        <f>ROUND(DN152,0)</f>
        <v>1765404</v>
      </c>
      <c r="DW152" s="901">
        <f>DN152-DV152</f>
        <v>0</v>
      </c>
      <c r="DZ152" s="958" t="s">
        <v>300</v>
      </c>
      <c r="EA152" s="1030" t="s">
        <v>512</v>
      </c>
      <c r="EB152" s="1031" t="s">
        <v>149</v>
      </c>
      <c r="EC152" s="1044">
        <v>1</v>
      </c>
      <c r="ED152" s="1045">
        <v>2130000</v>
      </c>
      <c r="EE152" s="963">
        <f t="shared" si="2027"/>
        <v>2130000</v>
      </c>
      <c r="EF152" s="1016"/>
      <c r="EG152" s="898">
        <f>IF(EXACT(VLOOKUP(DZ152,OFERTA_0,2,FALSE),EA152),1,0)</f>
        <v>1</v>
      </c>
      <c r="EH152" s="898">
        <f>IF(EXACT(VLOOKUP(DZ152,OFERTA_0,3,FALSE),EB152),1,0)</f>
        <v>1</v>
      </c>
      <c r="EI152" s="899">
        <f>IF(EXACT(VLOOKUP(DZ152,OFERTA_0,4,FALSE),EC152),1,0)</f>
        <v>1</v>
      </c>
      <c r="EJ152" s="899">
        <f t="shared" si="2028"/>
        <v>1</v>
      </c>
      <c r="EK152" s="899">
        <f t="shared" si="2029"/>
        <v>1</v>
      </c>
      <c r="EL152" s="899">
        <f>PRODUCT(EG152:EK152)</f>
        <v>1</v>
      </c>
      <c r="EM152" s="966">
        <f>ROUND(EE152,0)</f>
        <v>2130000</v>
      </c>
      <c r="EN152" s="901">
        <f>EE152-EM152</f>
        <v>0</v>
      </c>
      <c r="EQ152" s="958" t="s">
        <v>300</v>
      </c>
      <c r="ER152" s="1030" t="s">
        <v>512</v>
      </c>
      <c r="ES152" s="1031" t="s">
        <v>149</v>
      </c>
      <c r="ET152" s="1044">
        <v>1</v>
      </c>
      <c r="EU152" s="1045">
        <v>1029900</v>
      </c>
      <c r="EV152" s="963">
        <f t="shared" si="2030"/>
        <v>1029900</v>
      </c>
      <c r="EW152" s="1016"/>
      <c r="EX152" s="898">
        <f>IF(EXACT(VLOOKUP(EQ152,OFERTA_0,2,FALSE),ER152),1,0)</f>
        <v>1</v>
      </c>
      <c r="EY152" s="898">
        <f>IF(EXACT(VLOOKUP(EQ152,OFERTA_0,3,FALSE),ES152),1,0)</f>
        <v>1</v>
      </c>
      <c r="EZ152" s="899">
        <f>IF(EXACT(VLOOKUP(EQ152,OFERTA_0,4,FALSE),ET152),1,0)</f>
        <v>1</v>
      </c>
      <c r="FA152" s="899">
        <f t="shared" si="2031"/>
        <v>1</v>
      </c>
      <c r="FB152" s="899">
        <f t="shared" si="2032"/>
        <v>1</v>
      </c>
      <c r="FC152" s="899">
        <f>PRODUCT(EX152:FB152)</f>
        <v>1</v>
      </c>
      <c r="FD152" s="966">
        <f>ROUND(EV152,0)</f>
        <v>1029900</v>
      </c>
      <c r="FE152" s="901">
        <f>EV152-FD152</f>
        <v>0</v>
      </c>
      <c r="FH152" s="958"/>
      <c r="FI152" s="1030"/>
      <c r="FJ152" s="1031"/>
      <c r="FK152" s="1044"/>
      <c r="FL152" s="1045"/>
      <c r="FM152" s="963">
        <f t="shared" si="2033"/>
        <v>0</v>
      </c>
      <c r="FN152" s="1016"/>
      <c r="FO152" s="898" t="e">
        <f>IF(EXACT(VLOOKUP(FH152,OFERTA_0,2,FALSE),FI152),1,0)</f>
        <v>#N/A</v>
      </c>
      <c r="FP152" s="898" t="e">
        <f>IF(EXACT(VLOOKUP(FH152,OFERTA_0,3,FALSE),FJ152),1,0)</f>
        <v>#N/A</v>
      </c>
      <c r="FQ152" s="899" t="e">
        <f>IF(EXACT(VLOOKUP(FH152,OFERTA_0,4,FALSE),FK152),1,0)</f>
        <v>#N/A</v>
      </c>
      <c r="FR152" s="899">
        <f t="shared" si="2034"/>
        <v>0</v>
      </c>
      <c r="FS152" s="899">
        <f t="shared" si="2035"/>
        <v>0</v>
      </c>
      <c r="FT152" s="899" t="e">
        <f>PRODUCT(FO152:FS152)</f>
        <v>#N/A</v>
      </c>
      <c r="FU152" s="966">
        <f>ROUND(FM152,0)</f>
        <v>0</v>
      </c>
      <c r="FV152" s="901">
        <f>FM152-FU152</f>
        <v>0</v>
      </c>
      <c r="FY152" s="958" t="s">
        <v>300</v>
      </c>
      <c r="FZ152" s="1030" t="s">
        <v>512</v>
      </c>
      <c r="GA152" s="1031" t="s">
        <v>149</v>
      </c>
      <c r="GB152" s="1044">
        <v>1</v>
      </c>
      <c r="GC152" s="1046">
        <v>1050000</v>
      </c>
      <c r="GD152" s="963">
        <f t="shared" si="2036"/>
        <v>1050000</v>
      </c>
      <c r="GE152" s="1016"/>
      <c r="GF152" s="898">
        <f>IF(EXACT(VLOOKUP(FY152,OFERTA_0,2,FALSE),FZ152),1,0)</f>
        <v>1</v>
      </c>
      <c r="GG152" s="898">
        <f>IF(EXACT(VLOOKUP(FY152,OFERTA_0,3,FALSE),GA152),1,0)</f>
        <v>1</v>
      </c>
      <c r="GH152" s="899">
        <f>IF(EXACT(VLOOKUP(FY152,OFERTA_0,4,FALSE),GB152),1,0)</f>
        <v>1</v>
      </c>
      <c r="GI152" s="899">
        <f t="shared" si="2037"/>
        <v>1</v>
      </c>
      <c r="GJ152" s="899">
        <f t="shared" si="2038"/>
        <v>1</v>
      </c>
      <c r="GK152" s="899">
        <f>PRODUCT(GF152:GJ152)</f>
        <v>1</v>
      </c>
      <c r="GL152" s="966">
        <f>ROUND(GD152,0)</f>
        <v>1050000</v>
      </c>
      <c r="GM152" s="901">
        <f>GD152-GL152</f>
        <v>0</v>
      </c>
      <c r="GP152" s="958" t="s">
        <v>300</v>
      </c>
      <c r="GQ152" s="1030" t="s">
        <v>512</v>
      </c>
      <c r="GR152" s="1031" t="s">
        <v>149</v>
      </c>
      <c r="GS152" s="1044">
        <v>1</v>
      </c>
      <c r="GT152" s="1045">
        <v>1030000</v>
      </c>
      <c r="GU152" s="963">
        <f t="shared" si="2039"/>
        <v>1030000</v>
      </c>
      <c r="GV152" s="1016"/>
      <c r="GW152" s="898">
        <f>IF(EXACT(VLOOKUP(GP152,OFERTA_0,2,FALSE),GQ152),1,0)</f>
        <v>1</v>
      </c>
      <c r="GX152" s="898">
        <f>IF(EXACT(VLOOKUP(GP152,OFERTA_0,3,FALSE),GR152),1,0)</f>
        <v>1</v>
      </c>
      <c r="GY152" s="899">
        <f>IF(EXACT(VLOOKUP(GP152,OFERTA_0,4,FALSE),GS152),1,0)</f>
        <v>1</v>
      </c>
      <c r="GZ152" s="899">
        <f t="shared" si="2040"/>
        <v>1</v>
      </c>
      <c r="HA152" s="899">
        <f t="shared" si="2041"/>
        <v>1</v>
      </c>
      <c r="HB152" s="899">
        <f>PRODUCT(GW152:HA152)</f>
        <v>1</v>
      </c>
      <c r="HC152" s="966">
        <f>ROUND(GU152,0)</f>
        <v>1030000</v>
      </c>
      <c r="HD152" s="901">
        <f>GU152-HC152</f>
        <v>0</v>
      </c>
      <c r="HG152" s="958" t="s">
        <v>300</v>
      </c>
      <c r="HH152" s="1030" t="s">
        <v>512</v>
      </c>
      <c r="HI152" s="1031" t="s">
        <v>149</v>
      </c>
      <c r="HJ152" s="1044">
        <v>1</v>
      </c>
      <c r="HK152" s="1045">
        <v>1236699</v>
      </c>
      <c r="HL152" s="963">
        <f t="shared" si="2042"/>
        <v>1236699</v>
      </c>
      <c r="HM152" s="1016"/>
      <c r="HN152" s="898">
        <f>IF(EXACT(VLOOKUP(HG152,OFERTA_0,2,FALSE),HH152),1,0)</f>
        <v>1</v>
      </c>
      <c r="HO152" s="898">
        <f>IF(EXACT(VLOOKUP(HG152,OFERTA_0,3,FALSE),HI152),1,0)</f>
        <v>1</v>
      </c>
      <c r="HP152" s="899">
        <f>IF(EXACT(VLOOKUP(HG152,OFERTA_0,4,FALSE),HJ152),1,0)</f>
        <v>1</v>
      </c>
      <c r="HQ152" s="899">
        <f t="shared" si="2043"/>
        <v>1</v>
      </c>
      <c r="HR152" s="899">
        <f t="shared" si="2044"/>
        <v>1</v>
      </c>
      <c r="HS152" s="899">
        <f>PRODUCT(HN152:HR152)</f>
        <v>1</v>
      </c>
      <c r="HT152" s="966">
        <f>ROUND(HL152,0)</f>
        <v>1236699</v>
      </c>
      <c r="HU152" s="901">
        <f>HL152-HT152</f>
        <v>0</v>
      </c>
      <c r="HX152" s="958" t="s">
        <v>300</v>
      </c>
      <c r="HY152" s="1030" t="s">
        <v>512</v>
      </c>
      <c r="HZ152" s="1031" t="s">
        <v>149</v>
      </c>
      <c r="IA152" s="1044">
        <v>1</v>
      </c>
      <c r="IB152" s="1048">
        <v>1219750</v>
      </c>
      <c r="IC152" s="972">
        <f t="shared" si="2045"/>
        <v>1219750</v>
      </c>
      <c r="ID152" s="1016"/>
      <c r="IE152" s="898">
        <f>IF(EXACT(VLOOKUP(HX152,OFERTA_0,2,FALSE),HY152),1,0)</f>
        <v>1</v>
      </c>
      <c r="IF152" s="898">
        <f>IF(EXACT(VLOOKUP(HX152,OFERTA_0,3,FALSE),HZ152),1,0)</f>
        <v>1</v>
      </c>
      <c r="IG152" s="899">
        <f>IF(EXACT(VLOOKUP(HX152,OFERTA_0,4,FALSE),IA152),1,0)</f>
        <v>1</v>
      </c>
      <c r="IH152" s="899">
        <f t="shared" si="2046"/>
        <v>1</v>
      </c>
      <c r="II152" s="899">
        <f t="shared" si="2047"/>
        <v>1</v>
      </c>
      <c r="IJ152" s="899">
        <f>PRODUCT(IE152:II152)</f>
        <v>1</v>
      </c>
      <c r="IK152" s="966">
        <f>ROUND(IC152,0)</f>
        <v>1219750</v>
      </c>
      <c r="IL152" s="901">
        <f>IC152-IK152</f>
        <v>0</v>
      </c>
      <c r="IO152" s="958" t="s">
        <v>300</v>
      </c>
      <c r="IP152" s="1030" t="s">
        <v>512</v>
      </c>
      <c r="IQ152" s="1031" t="s">
        <v>149</v>
      </c>
      <c r="IR152" s="1044">
        <v>1</v>
      </c>
      <c r="IS152" s="1045">
        <v>1343000</v>
      </c>
      <c r="IT152" s="963">
        <f t="shared" si="2048"/>
        <v>1343000</v>
      </c>
      <c r="IU152" s="1016"/>
      <c r="IV152" s="898">
        <f>IF(EXACT(VLOOKUP(IO152,OFERTA_0,2,FALSE),IP152),1,0)</f>
        <v>1</v>
      </c>
      <c r="IW152" s="898">
        <f>IF(EXACT(VLOOKUP(IO152,OFERTA_0,3,FALSE),IQ152),1,0)</f>
        <v>1</v>
      </c>
      <c r="IX152" s="899">
        <f>IF(EXACT(VLOOKUP(IO152,OFERTA_0,4,FALSE),IR152),1,0)</f>
        <v>1</v>
      </c>
      <c r="IY152" s="899">
        <f t="shared" si="2049"/>
        <v>1</v>
      </c>
      <c r="IZ152" s="899">
        <f t="shared" si="2050"/>
        <v>1</v>
      </c>
      <c r="JA152" s="899">
        <f>PRODUCT(IV152:IZ152)</f>
        <v>1</v>
      </c>
      <c r="JB152" s="966">
        <f>ROUND(IT152,0)</f>
        <v>1343000</v>
      </c>
      <c r="JC152" s="901">
        <f>IT152-JB152</f>
        <v>0</v>
      </c>
      <c r="JF152" s="958" t="s">
        <v>300</v>
      </c>
      <c r="JG152" s="1030" t="s">
        <v>512</v>
      </c>
      <c r="JH152" s="1031" t="s">
        <v>149</v>
      </c>
      <c r="JI152" s="1044">
        <v>1</v>
      </c>
      <c r="JJ152" s="1045">
        <v>1590000</v>
      </c>
      <c r="JK152" s="963">
        <f t="shared" si="2051"/>
        <v>1590000</v>
      </c>
      <c r="JL152" s="1016"/>
      <c r="JM152" s="898">
        <f>IF(EXACT(VLOOKUP(JF152,OFERTA_0,2,FALSE),JG152),1,0)</f>
        <v>1</v>
      </c>
      <c r="JN152" s="898">
        <f>IF(EXACT(VLOOKUP(JF152,OFERTA_0,3,FALSE),JH152),1,0)</f>
        <v>1</v>
      </c>
      <c r="JO152" s="899">
        <f>IF(EXACT(VLOOKUP(JF152,OFERTA_0,4,FALSE),JI152),1,0)</f>
        <v>1</v>
      </c>
      <c r="JP152" s="899">
        <f t="shared" si="2052"/>
        <v>1</v>
      </c>
      <c r="JQ152" s="899">
        <f t="shared" si="2053"/>
        <v>1</v>
      </c>
      <c r="JR152" s="899">
        <f>PRODUCT(JM152:JQ152)</f>
        <v>1</v>
      </c>
      <c r="JS152" s="966">
        <f>ROUND(JK152,0)</f>
        <v>1590000</v>
      </c>
      <c r="JT152" s="901">
        <f>JK152-JS152</f>
        <v>0</v>
      </c>
      <c r="JW152" s="958" t="s">
        <v>300</v>
      </c>
      <c r="JX152" s="1030" t="s">
        <v>512</v>
      </c>
      <c r="JY152" s="1031" t="s">
        <v>149</v>
      </c>
      <c r="JZ152" s="1044">
        <v>1</v>
      </c>
      <c r="KA152" s="1045">
        <v>1564919.8804000001</v>
      </c>
      <c r="KB152" s="963">
        <f t="shared" si="2054"/>
        <v>1564920</v>
      </c>
      <c r="KC152" s="1016"/>
      <c r="KD152" s="898">
        <f>IF(EXACT(VLOOKUP(JW152,OFERTA_0,2,FALSE),JX152),1,0)</f>
        <v>1</v>
      </c>
      <c r="KE152" s="898">
        <f>IF(EXACT(VLOOKUP(JW152,OFERTA_0,3,FALSE),JY152),1,0)</f>
        <v>1</v>
      </c>
      <c r="KF152" s="899">
        <f>IF(EXACT(VLOOKUP(JW152,OFERTA_0,4,FALSE),JZ152),1,0)</f>
        <v>1</v>
      </c>
      <c r="KG152" s="899">
        <f t="shared" si="2055"/>
        <v>1</v>
      </c>
      <c r="KH152" s="899">
        <f t="shared" si="2056"/>
        <v>1</v>
      </c>
      <c r="KI152" s="899">
        <f>PRODUCT(KD152:KH152)</f>
        <v>1</v>
      </c>
      <c r="KJ152" s="966">
        <f>ROUND(KB152,0)</f>
        <v>1564920</v>
      </c>
      <c r="KK152" s="901">
        <f>KB152-KJ152</f>
        <v>0</v>
      </c>
      <c r="KN152" s="958" t="s">
        <v>300</v>
      </c>
      <c r="KO152" s="1030" t="s">
        <v>512</v>
      </c>
      <c r="KP152" s="1031" t="s">
        <v>149</v>
      </c>
      <c r="KQ152" s="1044">
        <v>1</v>
      </c>
      <c r="KR152" s="1045">
        <v>716000</v>
      </c>
      <c r="KS152" s="963">
        <f t="shared" si="2057"/>
        <v>716000</v>
      </c>
      <c r="KT152" s="1016"/>
      <c r="KU152" s="898">
        <f>IF(EXACT(VLOOKUP(KN152,OFERTA_0,2,FALSE),KO152),1,0)</f>
        <v>1</v>
      </c>
      <c r="KV152" s="898">
        <f>IF(EXACT(VLOOKUP(KN152,OFERTA_0,3,FALSE),KP152),1,0)</f>
        <v>1</v>
      </c>
      <c r="KW152" s="899">
        <f>IF(EXACT(VLOOKUP(KN152,OFERTA_0,4,FALSE),KQ152),1,0)</f>
        <v>1</v>
      </c>
      <c r="KX152" s="899">
        <f t="shared" si="2058"/>
        <v>1</v>
      </c>
      <c r="KY152" s="899">
        <f t="shared" si="2059"/>
        <v>1</v>
      </c>
      <c r="KZ152" s="899">
        <f>PRODUCT(KU152:KY152)</f>
        <v>1</v>
      </c>
      <c r="LA152" s="966">
        <f>ROUND(KS152,0)</f>
        <v>716000</v>
      </c>
      <c r="LB152" s="901">
        <f>KS152-LA152</f>
        <v>0</v>
      </c>
      <c r="LE152" s="958" t="s">
        <v>300</v>
      </c>
      <c r="LF152" s="1030" t="s">
        <v>512</v>
      </c>
      <c r="LG152" s="1031" t="s">
        <v>149</v>
      </c>
      <c r="LH152" s="1044">
        <v>1</v>
      </c>
      <c r="LI152" s="1049">
        <v>1495500</v>
      </c>
      <c r="LJ152" s="974">
        <f t="shared" si="2060"/>
        <v>1495500</v>
      </c>
      <c r="LK152" s="1016"/>
      <c r="LL152" s="898">
        <f>IF(EXACT(VLOOKUP(LE152,OFERTA_0,2,FALSE),LF152),1,0)</f>
        <v>1</v>
      </c>
      <c r="LM152" s="898">
        <f>IF(EXACT(VLOOKUP(LE152,OFERTA_0,3,FALSE),LG152),1,0)</f>
        <v>1</v>
      </c>
      <c r="LN152" s="899">
        <f>IF(EXACT(VLOOKUP(LE152,OFERTA_0,4,FALSE),LH152),1,0)</f>
        <v>1</v>
      </c>
      <c r="LO152" s="899">
        <f t="shared" si="2061"/>
        <v>1</v>
      </c>
      <c r="LP152" s="899">
        <f t="shared" si="2062"/>
        <v>1</v>
      </c>
      <c r="LQ152" s="899">
        <f>PRODUCT(LL152:LP152)</f>
        <v>1</v>
      </c>
      <c r="LR152" s="966">
        <f>ROUND(LJ152,0)</f>
        <v>1495500</v>
      </c>
      <c r="LS152" s="901">
        <f>LJ152-LR152</f>
        <v>0</v>
      </c>
      <c r="LV152" s="958" t="s">
        <v>300</v>
      </c>
      <c r="LW152" s="1030" t="s">
        <v>512</v>
      </c>
      <c r="LX152" s="1031" t="s">
        <v>149</v>
      </c>
      <c r="LY152" s="1044">
        <v>1</v>
      </c>
      <c r="LZ152" s="1045">
        <v>633750</v>
      </c>
      <c r="MA152" s="963">
        <f t="shared" si="2063"/>
        <v>633750</v>
      </c>
      <c r="MB152" s="1016"/>
      <c r="MC152" s="898">
        <f>IF(EXACT(VLOOKUP(LV152,OFERTA_0,2,FALSE),LW152),1,0)</f>
        <v>1</v>
      </c>
      <c r="MD152" s="898">
        <f>IF(EXACT(VLOOKUP(LV152,OFERTA_0,3,FALSE),LX152),1,0)</f>
        <v>1</v>
      </c>
      <c r="ME152" s="899">
        <f>IF(EXACT(VLOOKUP(LV152,OFERTA_0,4,FALSE),LY152),1,0)</f>
        <v>1</v>
      </c>
      <c r="MF152" s="899">
        <f t="shared" si="2064"/>
        <v>1</v>
      </c>
      <c r="MG152" s="899">
        <f t="shared" si="2065"/>
        <v>1</v>
      </c>
      <c r="MH152" s="899">
        <f>PRODUCT(MC152:MG152)</f>
        <v>1</v>
      </c>
      <c r="MI152" s="966">
        <f>ROUND(MA152,0)</f>
        <v>633750</v>
      </c>
      <c r="MJ152" s="901">
        <f>MA152-MI152</f>
        <v>0</v>
      </c>
      <c r="MM152" s="958" t="s">
        <v>300</v>
      </c>
      <c r="MN152" s="1030" t="s">
        <v>512</v>
      </c>
      <c r="MO152" s="1031" t="s">
        <v>149</v>
      </c>
      <c r="MP152" s="1044">
        <v>1</v>
      </c>
      <c r="MQ152" s="1045">
        <v>1300000</v>
      </c>
      <c r="MR152" s="963">
        <f t="shared" si="2066"/>
        <v>1300000</v>
      </c>
      <c r="MS152" s="1016"/>
      <c r="MT152" s="898">
        <f>IF(EXACT(VLOOKUP(MM152,OFERTA_0,2,FALSE),MN152),1,0)</f>
        <v>1</v>
      </c>
      <c r="MU152" s="898">
        <f>IF(EXACT(VLOOKUP(MM152,OFERTA_0,3,FALSE),MO152),1,0)</f>
        <v>1</v>
      </c>
      <c r="MV152" s="899">
        <f>IF(EXACT(VLOOKUP(MM152,OFERTA_0,4,FALSE),MP152),1,0)</f>
        <v>1</v>
      </c>
      <c r="MW152" s="899">
        <f t="shared" si="2067"/>
        <v>1</v>
      </c>
      <c r="MX152" s="899">
        <f t="shared" si="2068"/>
        <v>1</v>
      </c>
      <c r="MY152" s="899">
        <f>PRODUCT(MT152:MX152)</f>
        <v>1</v>
      </c>
      <c r="MZ152" s="966">
        <f>ROUND(MR152,0)</f>
        <v>1300000</v>
      </c>
      <c r="NA152" s="901">
        <f>MR152-MZ152</f>
        <v>0</v>
      </c>
      <c r="ND152" s="975" t="s">
        <v>300</v>
      </c>
      <c r="NE152" s="976" t="s">
        <v>512</v>
      </c>
      <c r="NF152" s="977" t="s">
        <v>149</v>
      </c>
      <c r="NG152" s="978">
        <v>1</v>
      </c>
      <c r="NH152" s="979">
        <v>169543.44</v>
      </c>
      <c r="NI152" s="980">
        <v>169543</v>
      </c>
      <c r="NJ152" s="1016"/>
      <c r="NK152" s="898">
        <f>IF(EXACT(VLOOKUP(ND152,OFERTA_0,2,FALSE),NE152),1,0)</f>
        <v>1</v>
      </c>
      <c r="NL152" s="898">
        <f>IF(EXACT(VLOOKUP(ND152,OFERTA_0,3,FALSE),NF152),1,0)</f>
        <v>1</v>
      </c>
      <c r="NM152" s="899">
        <f>IF(EXACT(VLOOKUP(ND152,OFERTA_0,4,FALSE),NG152),1,0)</f>
        <v>1</v>
      </c>
      <c r="NN152" s="899">
        <f t="shared" si="2069"/>
        <v>1</v>
      </c>
      <c r="NO152" s="899">
        <f t="shared" si="2070"/>
        <v>1</v>
      </c>
      <c r="NP152" s="899">
        <f>PRODUCT(NK152:NO152)</f>
        <v>1</v>
      </c>
      <c r="NQ152" s="966">
        <f>ROUND(NI152,0)</f>
        <v>169543</v>
      </c>
      <c r="NR152" s="901">
        <f>NI152-NQ152</f>
        <v>0</v>
      </c>
      <c r="NU152" s="981" t="s">
        <v>300</v>
      </c>
      <c r="NV152" s="982" t="s">
        <v>512</v>
      </c>
      <c r="NW152" s="983" t="s">
        <v>149</v>
      </c>
      <c r="NX152" s="984">
        <v>1</v>
      </c>
      <c r="NY152" s="1050">
        <v>171256</v>
      </c>
      <c r="NZ152" s="986">
        <f t="shared" si="2071"/>
        <v>171256</v>
      </c>
      <c r="OA152" s="1016"/>
      <c r="OB152" s="898">
        <f>IF(EXACT(VLOOKUP(NU152,OFERTA_0,2,FALSE),NV152),1,0)</f>
        <v>1</v>
      </c>
      <c r="OC152" s="898">
        <f>IF(EXACT(VLOOKUP(NU152,OFERTA_0,3,FALSE),NW152),1,0)</f>
        <v>1</v>
      </c>
      <c r="OD152" s="899">
        <f>IF(EXACT(VLOOKUP(NU152,OFERTA_0,4,FALSE),NX152),1,0)</f>
        <v>1</v>
      </c>
      <c r="OE152" s="899">
        <f t="shared" si="2072"/>
        <v>1</v>
      </c>
      <c r="OF152" s="899">
        <f t="shared" si="2073"/>
        <v>1</v>
      </c>
      <c r="OG152" s="899">
        <f>PRODUCT(OB152:OF152)</f>
        <v>1</v>
      </c>
      <c r="OH152" s="966">
        <f>ROUND(NZ152,0)</f>
        <v>171256</v>
      </c>
      <c r="OI152" s="901">
        <f>NZ152-OH152</f>
        <v>0</v>
      </c>
      <c r="OL152" s="958" t="s">
        <v>300</v>
      </c>
      <c r="OM152" s="1030" t="s">
        <v>512</v>
      </c>
      <c r="ON152" s="1031" t="s">
        <v>149</v>
      </c>
      <c r="OO152" s="1044">
        <v>1</v>
      </c>
      <c r="OP152" s="1045">
        <v>2755053</v>
      </c>
      <c r="OQ152" s="963">
        <f t="shared" si="2074"/>
        <v>2755053</v>
      </c>
      <c r="OR152" s="1016"/>
      <c r="OS152" s="898">
        <f>IF(EXACT(VLOOKUP(OL152,OFERTA_0,2,FALSE),OM152),1,0)</f>
        <v>1</v>
      </c>
      <c r="OT152" s="898">
        <f>IF(EXACT(VLOOKUP(OL152,OFERTA_0,3,FALSE),ON152),1,0)</f>
        <v>1</v>
      </c>
      <c r="OU152" s="899">
        <f>IF(EXACT(VLOOKUP(OL152,OFERTA_0,4,FALSE),OO152),1,0)</f>
        <v>1</v>
      </c>
      <c r="OV152" s="899">
        <f t="shared" si="2075"/>
        <v>1</v>
      </c>
      <c r="OW152" s="899">
        <f t="shared" si="2076"/>
        <v>1</v>
      </c>
      <c r="OX152" s="899">
        <f>PRODUCT(OS152:OW152)</f>
        <v>1</v>
      </c>
      <c r="OY152" s="966">
        <f>ROUND(OQ152,0)</f>
        <v>2755053</v>
      </c>
      <c r="OZ152" s="901">
        <f>OQ152-OY152</f>
        <v>0</v>
      </c>
      <c r="PC152" s="958" t="s">
        <v>300</v>
      </c>
      <c r="PD152" s="1030" t="s">
        <v>512</v>
      </c>
      <c r="PE152" s="1031" t="s">
        <v>149</v>
      </c>
      <c r="PF152" s="1044">
        <v>1</v>
      </c>
      <c r="PG152" s="1059">
        <v>1478750</v>
      </c>
      <c r="PH152" s="988">
        <v>1478750</v>
      </c>
      <c r="PI152" s="1024"/>
      <c r="PJ152" s="898">
        <f>IF(EXACT(VLOOKUP(PC152,OFERTA_0,2,FALSE),PD152),1,0)</f>
        <v>1</v>
      </c>
      <c r="PK152" s="898">
        <f>IF(EXACT(VLOOKUP(PC152,OFERTA_0,3,FALSE),PE152),1,0)</f>
        <v>1</v>
      </c>
      <c r="PL152" s="899">
        <f>IF(EXACT(VLOOKUP(PC152,OFERTA_0,4,FALSE),PF152),1,0)</f>
        <v>1</v>
      </c>
      <c r="PM152" s="899">
        <f t="shared" si="2077"/>
        <v>1</v>
      </c>
      <c r="PN152" s="899">
        <f t="shared" si="2078"/>
        <v>1</v>
      </c>
      <c r="PO152" s="899">
        <f>PRODUCT(PJ152:PN152)</f>
        <v>1</v>
      </c>
      <c r="PP152" s="966">
        <f>ROUND(PH152,0)</f>
        <v>1478750</v>
      </c>
      <c r="PQ152" s="901">
        <f>PH152-PP152</f>
        <v>0</v>
      </c>
      <c r="PT152" s="958" t="s">
        <v>300</v>
      </c>
      <c r="PU152" s="1030" t="s">
        <v>512</v>
      </c>
      <c r="PV152" s="1031" t="s">
        <v>149</v>
      </c>
      <c r="PW152" s="1044">
        <v>1</v>
      </c>
      <c r="PX152" s="1045">
        <v>1028950</v>
      </c>
      <c r="PY152" s="963">
        <f t="shared" si="2079"/>
        <v>1028950</v>
      </c>
      <c r="PZ152" s="1016"/>
      <c r="QA152" s="898">
        <f>IF(EXACT(VLOOKUP(PT152,OFERTA_0,2,FALSE),PU152),1,0)</f>
        <v>1</v>
      </c>
      <c r="QB152" s="898">
        <f>IF(EXACT(VLOOKUP(PT152,OFERTA_0,3,FALSE),PV152),1,0)</f>
        <v>1</v>
      </c>
      <c r="QC152" s="899">
        <f>IF(EXACT(VLOOKUP(PT152,OFERTA_0,4,FALSE),PW152),1,0)</f>
        <v>1</v>
      </c>
      <c r="QD152" s="899">
        <f t="shared" si="2080"/>
        <v>1</v>
      </c>
      <c r="QE152" s="899">
        <f t="shared" si="2081"/>
        <v>1</v>
      </c>
      <c r="QF152" s="899">
        <f>PRODUCT(QA152:QE152)</f>
        <v>1</v>
      </c>
      <c r="QG152" s="966">
        <f>ROUND(PY152,0)</f>
        <v>1028950</v>
      </c>
      <c r="QH152" s="901">
        <f>PY152-QG152</f>
        <v>0</v>
      </c>
      <c r="QK152" s="958" t="s">
        <v>300</v>
      </c>
      <c r="QL152" s="1030" t="s">
        <v>512</v>
      </c>
      <c r="QM152" s="1031" t="s">
        <v>149</v>
      </c>
      <c r="QN152" s="1044">
        <v>1</v>
      </c>
      <c r="QO152" s="1049">
        <v>1502977.4999999998</v>
      </c>
      <c r="QP152" s="974">
        <f t="shared" si="2082"/>
        <v>1502978</v>
      </c>
      <c r="QQ152" s="1016"/>
      <c r="QR152" s="898">
        <f>IF(EXACT(VLOOKUP(QK152,OFERTA_0,2,FALSE),QL152),1,0)</f>
        <v>1</v>
      </c>
      <c r="QS152" s="898">
        <f>IF(EXACT(VLOOKUP(QK152,OFERTA_0,3,FALSE),QM152),1,0)</f>
        <v>1</v>
      </c>
      <c r="QT152" s="899">
        <f>IF(EXACT(VLOOKUP(QK152,OFERTA_0,4,FALSE),QN152),1,0)</f>
        <v>1</v>
      </c>
      <c r="QU152" s="899">
        <f t="shared" si="2083"/>
        <v>1</v>
      </c>
      <c r="QV152" s="899">
        <f t="shared" si="2084"/>
        <v>1</v>
      </c>
      <c r="QW152" s="899">
        <f>PRODUCT(QR152:QV152)</f>
        <v>1</v>
      </c>
      <c r="QX152" s="966">
        <f>ROUND(QP152,0)</f>
        <v>1502978</v>
      </c>
      <c r="QY152" s="901">
        <f>QP152-QX152</f>
        <v>0</v>
      </c>
      <c r="RB152" s="405"/>
      <c r="RC152" s="406"/>
      <c r="RD152" s="407"/>
      <c r="RE152" s="408"/>
      <c r="RF152" s="409"/>
      <c r="RG152" s="410"/>
      <c r="RH152" s="410"/>
      <c r="RI152" s="898"/>
      <c r="RJ152" s="898"/>
      <c r="RK152" s="934"/>
      <c r="RL152" s="934"/>
      <c r="RM152" s="934"/>
      <c r="RN152" s="934"/>
      <c r="RO152" s="935"/>
      <c r="RP152" s="936"/>
      <c r="RS152" s="405"/>
      <c r="RT152" s="406"/>
      <c r="RU152" s="407"/>
      <c r="RV152" s="408"/>
      <c r="RW152" s="409"/>
      <c r="RX152" s="410"/>
      <c r="RY152" s="410"/>
      <c r="RZ152" s="898"/>
      <c r="SA152" s="898"/>
      <c r="SB152" s="934"/>
      <c r="SC152" s="934"/>
      <c r="SD152" s="934"/>
      <c r="SE152" s="934"/>
      <c r="SF152" s="935"/>
      <c r="SG152" s="936"/>
      <c r="SJ152" s="405"/>
      <c r="SK152" s="406"/>
      <c r="SL152" s="407"/>
      <c r="SM152" s="408"/>
      <c r="SN152" s="409"/>
      <c r="SO152" s="410"/>
      <c r="SP152" s="410"/>
      <c r="SQ152" s="898"/>
      <c r="SR152" s="898"/>
      <c r="SS152" s="934"/>
      <c r="ST152" s="934"/>
      <c r="SU152" s="934"/>
      <c r="SV152" s="934"/>
      <c r="SW152" s="935"/>
      <c r="SX152" s="936"/>
    </row>
    <row r="153" spans="2:518" ht="73.5" customHeight="1" thickTop="1" thickBot="1">
      <c r="B153" s="958" t="s">
        <v>875</v>
      </c>
      <c r="C153" s="1067" t="s">
        <v>513</v>
      </c>
      <c r="D153" s="1013" t="s">
        <v>149</v>
      </c>
      <c r="E153" s="1042">
        <v>4</v>
      </c>
      <c r="F153" s="1033"/>
      <c r="G153" s="963">
        <f t="shared" si="2006"/>
        <v>0</v>
      </c>
      <c r="H153" s="1016"/>
      <c r="K153" s="958" t="s">
        <v>875</v>
      </c>
      <c r="L153" s="1067" t="s">
        <v>513</v>
      </c>
      <c r="M153" s="1013" t="s">
        <v>149</v>
      </c>
      <c r="N153" s="1042">
        <v>4</v>
      </c>
      <c r="O153" s="1070">
        <v>2539535</v>
      </c>
      <c r="P153" s="963">
        <f t="shared" si="2007"/>
        <v>10158140</v>
      </c>
      <c r="Q153" s="1016"/>
      <c r="R153" s="898">
        <f t="shared" ref="R153:R161" si="2085">IF(EXACT(VLOOKUP(K153,OFERTA_0,2,FALSE),L153),1,0)</f>
        <v>1</v>
      </c>
      <c r="S153" s="898">
        <f t="shared" ref="S153:S161" si="2086">IF(EXACT(VLOOKUP(K153,OFERTA_0,3,FALSE),M153),1,0)</f>
        <v>1</v>
      </c>
      <c r="T153" s="899">
        <f t="shared" ref="T153:T161" si="2087">IF(EXACT(VLOOKUP(K153,OFERTA_0,4,FALSE),N153),1,0)</f>
        <v>1</v>
      </c>
      <c r="U153" s="899">
        <f t="shared" ref="U153:U161" si="2088">IF(O153=0,0,1)</f>
        <v>1</v>
      </c>
      <c r="V153" s="899">
        <f t="shared" ref="V153:V161" si="2089">IF(P153=0,0,1)</f>
        <v>1</v>
      </c>
      <c r="W153" s="899">
        <f t="shared" ref="W153:W161" si="2090">PRODUCT(R153:V153)</f>
        <v>1</v>
      </c>
      <c r="X153" s="966">
        <f t="shared" ref="X153:X161" si="2091">ROUND(P153,0)</f>
        <v>10158140</v>
      </c>
      <c r="Y153" s="901">
        <f t="shared" ref="Y153:Y161" si="2092">P153-X153</f>
        <v>0</v>
      </c>
      <c r="Z153" s="872"/>
      <c r="AA153" s="872"/>
      <c r="AB153" s="958" t="s">
        <v>875</v>
      </c>
      <c r="AC153" s="1067" t="s">
        <v>513</v>
      </c>
      <c r="AD153" s="1013" t="s">
        <v>149</v>
      </c>
      <c r="AE153" s="1042">
        <v>4</v>
      </c>
      <c r="AF153" s="1033">
        <v>1100000</v>
      </c>
      <c r="AG153" s="963">
        <f t="shared" si="2009"/>
        <v>4400000</v>
      </c>
      <c r="AH153" s="1016"/>
      <c r="AI153" s="898">
        <f t="shared" ref="AI153:AI157" si="2093">IF(EXACT(VLOOKUP(AB153,OFERTA_0,2,FALSE),AC153),1,0)</f>
        <v>1</v>
      </c>
      <c r="AJ153" s="898">
        <f t="shared" ref="AJ153:AJ157" si="2094">IF(EXACT(VLOOKUP(AB153,OFERTA_0,3,FALSE),AD153),1,0)</f>
        <v>1</v>
      </c>
      <c r="AK153" s="899">
        <f t="shared" ref="AK153:AK157" si="2095">IF(EXACT(VLOOKUP(AB153,OFERTA_0,4,FALSE),AE153),1,0)</f>
        <v>1</v>
      </c>
      <c r="AL153" s="899">
        <f t="shared" si="2010"/>
        <v>1</v>
      </c>
      <c r="AM153" s="899">
        <f t="shared" si="2011"/>
        <v>1</v>
      </c>
      <c r="AN153" s="899">
        <f t="shared" ref="AN153:AN157" si="2096">PRODUCT(AI153:AM153)</f>
        <v>1</v>
      </c>
      <c r="AO153" s="966">
        <f t="shared" ref="AO153:AO157" si="2097">ROUND(AG153,0)</f>
        <v>4400000</v>
      </c>
      <c r="AP153" s="901">
        <f t="shared" ref="AP153:AP157" si="2098">AG153-AO153</f>
        <v>0</v>
      </c>
      <c r="AQ153" s="872"/>
      <c r="AR153" s="872"/>
      <c r="AS153" s="958" t="s">
        <v>875</v>
      </c>
      <c r="AT153" s="1071" t="s">
        <v>513</v>
      </c>
      <c r="AU153" s="1013" t="s">
        <v>149</v>
      </c>
      <c r="AV153" s="1042">
        <v>4</v>
      </c>
      <c r="AW153" s="1036">
        <v>1880000</v>
      </c>
      <c r="AX153" s="969">
        <f t="shared" si="2012"/>
        <v>7520000</v>
      </c>
      <c r="AY153" s="1016"/>
      <c r="AZ153" s="898">
        <f t="shared" ref="AZ153:AZ157" si="2099">IF(EXACT(VLOOKUP(AS153,OFERTA_0,2,FALSE),AT153),1,0)</f>
        <v>1</v>
      </c>
      <c r="BA153" s="898">
        <f t="shared" ref="BA153:BA157" si="2100">IF(EXACT(VLOOKUP(AS153,OFERTA_0,3,FALSE),AU153),1,0)</f>
        <v>1</v>
      </c>
      <c r="BB153" s="899">
        <f t="shared" ref="BB153:BB157" si="2101">IF(EXACT(VLOOKUP(AS153,OFERTA_0,4,FALSE),AV153),1,0)</f>
        <v>1</v>
      </c>
      <c r="BC153" s="899">
        <f t="shared" si="2013"/>
        <v>1</v>
      </c>
      <c r="BD153" s="899">
        <f t="shared" si="2014"/>
        <v>1</v>
      </c>
      <c r="BE153" s="899">
        <f t="shared" ref="BE153:BE157" si="2102">PRODUCT(AZ153:BD153)</f>
        <v>1</v>
      </c>
      <c r="BF153" s="966">
        <f t="shared" ref="BF153:BF157" si="2103">ROUND(AX153,0)</f>
        <v>7520000</v>
      </c>
      <c r="BG153" s="901">
        <f t="shared" ref="BG153:BG157" si="2104">AX153-BF153</f>
        <v>0</v>
      </c>
      <c r="BJ153" s="958" t="s">
        <v>875</v>
      </c>
      <c r="BK153" s="1124" t="s">
        <v>513</v>
      </c>
      <c r="BL153" s="1013" t="s">
        <v>149</v>
      </c>
      <c r="BM153" s="1042">
        <v>4</v>
      </c>
      <c r="BN153" s="1033">
        <v>160000</v>
      </c>
      <c r="BO153" s="963">
        <f t="shared" si="2015"/>
        <v>640000</v>
      </c>
      <c r="BP153" s="1016"/>
      <c r="BQ153" s="898">
        <f t="shared" ref="BQ153:BQ157" si="2105">IF(EXACT(VLOOKUP(BJ153,OFERTA_0,2,FALSE),BK153),1,0)</f>
        <v>1</v>
      </c>
      <c r="BR153" s="898">
        <f t="shared" ref="BR153:BR157" si="2106">IF(EXACT(VLOOKUP(BJ153,OFERTA_0,3,FALSE),BL153),1,0)</f>
        <v>1</v>
      </c>
      <c r="BS153" s="899">
        <f t="shared" ref="BS153:BS157" si="2107">IF(EXACT(VLOOKUP(BJ153,OFERTA_0,4,FALSE),BM153),1,0)</f>
        <v>1</v>
      </c>
      <c r="BT153" s="899">
        <f t="shared" si="2016"/>
        <v>1</v>
      </c>
      <c r="BU153" s="899">
        <f t="shared" si="2017"/>
        <v>1</v>
      </c>
      <c r="BV153" s="899">
        <f t="shared" ref="BV153:BV157" si="2108">PRODUCT(BQ153:BU153)</f>
        <v>1</v>
      </c>
      <c r="BW153" s="966">
        <f t="shared" ref="BW153:BW157" si="2109">ROUND(BO153,0)</f>
        <v>640000</v>
      </c>
      <c r="BX153" s="901">
        <f t="shared" ref="BX153:BX157" si="2110">BO153-BW153</f>
        <v>0</v>
      </c>
      <c r="CA153" s="958" t="s">
        <v>875</v>
      </c>
      <c r="CB153" s="1067" t="s">
        <v>513</v>
      </c>
      <c r="CC153" s="1013" t="s">
        <v>149</v>
      </c>
      <c r="CD153" s="1042">
        <v>4</v>
      </c>
      <c r="CE153" s="1033">
        <v>2473507</v>
      </c>
      <c r="CF153" s="963">
        <f t="shared" si="2018"/>
        <v>9894028</v>
      </c>
      <c r="CG153" s="1016"/>
      <c r="CH153" s="898">
        <f t="shared" ref="CH153:CH157" si="2111">IF(EXACT(VLOOKUP(CA153,OFERTA_0,2,FALSE),CB153),1,0)</f>
        <v>1</v>
      </c>
      <c r="CI153" s="898">
        <f t="shared" ref="CI153:CI157" si="2112">IF(EXACT(VLOOKUP(CA153,OFERTA_0,3,FALSE),CC153),1,0)</f>
        <v>1</v>
      </c>
      <c r="CJ153" s="899">
        <f t="shared" ref="CJ153:CJ157" si="2113">IF(EXACT(VLOOKUP(CA153,OFERTA_0,4,FALSE),CD153),1,0)</f>
        <v>1</v>
      </c>
      <c r="CK153" s="899">
        <f t="shared" si="2019"/>
        <v>1</v>
      </c>
      <c r="CL153" s="899">
        <f t="shared" si="2020"/>
        <v>1</v>
      </c>
      <c r="CM153" s="899">
        <f t="shared" ref="CM153:CM157" si="2114">PRODUCT(CH153:CL153)</f>
        <v>1</v>
      </c>
      <c r="CN153" s="966">
        <f t="shared" ref="CN153:CN157" si="2115">ROUND(CF153,0)</f>
        <v>9894028</v>
      </c>
      <c r="CO153" s="901">
        <f t="shared" ref="CO153:CO157" si="2116">CF153-CN153</f>
        <v>0</v>
      </c>
      <c r="CR153" s="958" t="s">
        <v>875</v>
      </c>
      <c r="CS153" s="1067" t="s">
        <v>513</v>
      </c>
      <c r="CT153" s="1013" t="s">
        <v>149</v>
      </c>
      <c r="CU153" s="1042">
        <v>4</v>
      </c>
      <c r="CV153" s="1033">
        <v>89500</v>
      </c>
      <c r="CW153" s="963">
        <f t="shared" si="2021"/>
        <v>358000</v>
      </c>
      <c r="CX153" s="1016"/>
      <c r="CY153" s="898">
        <f t="shared" ref="CY153:CY157" si="2117">IF(EXACT(VLOOKUP(CR153,OFERTA_0,2,FALSE),CS153),1,0)</f>
        <v>1</v>
      </c>
      <c r="CZ153" s="898">
        <f t="shared" ref="CZ153:CZ157" si="2118">IF(EXACT(VLOOKUP(CR153,OFERTA_0,3,FALSE),CT153),1,0)</f>
        <v>1</v>
      </c>
      <c r="DA153" s="899">
        <f t="shared" ref="DA153:DA157" si="2119">IF(EXACT(VLOOKUP(CR153,OFERTA_0,4,FALSE),CU153),1,0)</f>
        <v>1</v>
      </c>
      <c r="DB153" s="899">
        <f t="shared" si="2022"/>
        <v>1</v>
      </c>
      <c r="DC153" s="899">
        <f t="shared" si="2023"/>
        <v>1</v>
      </c>
      <c r="DD153" s="899">
        <f t="shared" ref="DD153:DD157" si="2120">PRODUCT(CY153:DC153)</f>
        <v>1</v>
      </c>
      <c r="DE153" s="966">
        <f t="shared" ref="DE153:DE157" si="2121">ROUND(CW153,0)</f>
        <v>358000</v>
      </c>
      <c r="DF153" s="901">
        <f t="shared" ref="DF153:DF157" si="2122">CW153-DE153</f>
        <v>0</v>
      </c>
      <c r="DI153" s="958" t="s">
        <v>875</v>
      </c>
      <c r="DJ153" s="1067" t="s">
        <v>513</v>
      </c>
      <c r="DK153" s="1013" t="s">
        <v>149</v>
      </c>
      <c r="DL153" s="1042">
        <v>4</v>
      </c>
      <c r="DM153" s="1033">
        <v>1159104</v>
      </c>
      <c r="DN153" s="963">
        <f t="shared" si="2024"/>
        <v>4636416</v>
      </c>
      <c r="DO153" s="1016"/>
      <c r="DP153" s="898">
        <f t="shared" ref="DP153:DP157" si="2123">IF(EXACT(VLOOKUP(DI153,OFERTA_0,2,FALSE),DJ153),1,0)</f>
        <v>1</v>
      </c>
      <c r="DQ153" s="898">
        <f t="shared" ref="DQ153:DQ157" si="2124">IF(EXACT(VLOOKUP(DI153,OFERTA_0,3,FALSE),DK153),1,0)</f>
        <v>1</v>
      </c>
      <c r="DR153" s="899">
        <f t="shared" ref="DR153:DR157" si="2125">IF(EXACT(VLOOKUP(DI153,OFERTA_0,4,FALSE),DL153),1,0)</f>
        <v>1</v>
      </c>
      <c r="DS153" s="899">
        <f t="shared" si="2025"/>
        <v>1</v>
      </c>
      <c r="DT153" s="899">
        <f t="shared" si="2026"/>
        <v>1</v>
      </c>
      <c r="DU153" s="899">
        <f t="shared" ref="DU153:DU157" si="2126">PRODUCT(DP153:DT153)</f>
        <v>1</v>
      </c>
      <c r="DV153" s="966">
        <f t="shared" ref="DV153:DV157" si="2127">ROUND(DN153,0)</f>
        <v>4636416</v>
      </c>
      <c r="DW153" s="901">
        <f t="shared" ref="DW153:DW157" si="2128">DN153-DV153</f>
        <v>0</v>
      </c>
      <c r="DZ153" s="958" t="s">
        <v>875</v>
      </c>
      <c r="EA153" s="1067" t="s">
        <v>513</v>
      </c>
      <c r="EB153" s="1013" t="s">
        <v>149</v>
      </c>
      <c r="EC153" s="1042">
        <v>4</v>
      </c>
      <c r="ED153" s="1033">
        <v>1860000</v>
      </c>
      <c r="EE153" s="963">
        <f t="shared" si="2027"/>
        <v>7440000</v>
      </c>
      <c r="EF153" s="1016"/>
      <c r="EG153" s="898">
        <f t="shared" ref="EG153:EG157" si="2129">IF(EXACT(VLOOKUP(DZ153,OFERTA_0,2,FALSE),EA153),1,0)</f>
        <v>1</v>
      </c>
      <c r="EH153" s="898">
        <f t="shared" ref="EH153:EH157" si="2130">IF(EXACT(VLOOKUP(DZ153,OFERTA_0,3,FALSE),EB153),1,0)</f>
        <v>1</v>
      </c>
      <c r="EI153" s="899">
        <f t="shared" ref="EI153:EI157" si="2131">IF(EXACT(VLOOKUP(DZ153,OFERTA_0,4,FALSE),EC153),1,0)</f>
        <v>1</v>
      </c>
      <c r="EJ153" s="899">
        <f t="shared" si="2028"/>
        <v>1</v>
      </c>
      <c r="EK153" s="899">
        <f t="shared" si="2029"/>
        <v>1</v>
      </c>
      <c r="EL153" s="899">
        <f t="shared" ref="EL153:EL157" si="2132">PRODUCT(EG153:EK153)</f>
        <v>1</v>
      </c>
      <c r="EM153" s="966">
        <f t="shared" ref="EM153:EM157" si="2133">ROUND(EE153,0)</f>
        <v>7440000</v>
      </c>
      <c r="EN153" s="901">
        <f t="shared" ref="EN153:EN157" si="2134">EE153-EM153</f>
        <v>0</v>
      </c>
      <c r="EQ153" s="958" t="s">
        <v>875</v>
      </c>
      <c r="ER153" s="1067" t="s">
        <v>513</v>
      </c>
      <c r="ES153" s="1013" t="s">
        <v>149</v>
      </c>
      <c r="ET153" s="1042">
        <v>4</v>
      </c>
      <c r="EU153" s="1033">
        <v>2495000</v>
      </c>
      <c r="EV153" s="963">
        <f t="shared" si="2030"/>
        <v>9980000</v>
      </c>
      <c r="EW153" s="1016"/>
      <c r="EX153" s="898">
        <f t="shared" ref="EX153:EX157" si="2135">IF(EXACT(VLOOKUP(EQ153,OFERTA_0,2,FALSE),ER153),1,0)</f>
        <v>1</v>
      </c>
      <c r="EY153" s="898">
        <f t="shared" ref="EY153:EY157" si="2136">IF(EXACT(VLOOKUP(EQ153,OFERTA_0,3,FALSE),ES153),1,0)</f>
        <v>1</v>
      </c>
      <c r="EZ153" s="899">
        <f t="shared" ref="EZ153:EZ157" si="2137">IF(EXACT(VLOOKUP(EQ153,OFERTA_0,4,FALSE),ET153),1,0)</f>
        <v>1</v>
      </c>
      <c r="FA153" s="899">
        <f t="shared" si="2031"/>
        <v>1</v>
      </c>
      <c r="FB153" s="899">
        <f t="shared" si="2032"/>
        <v>1</v>
      </c>
      <c r="FC153" s="899">
        <f t="shared" ref="FC153:FC157" si="2138">PRODUCT(EX153:FB153)</f>
        <v>1</v>
      </c>
      <c r="FD153" s="966">
        <f t="shared" ref="FD153:FD157" si="2139">ROUND(EV153,0)</f>
        <v>9980000</v>
      </c>
      <c r="FE153" s="901">
        <f t="shared" ref="FE153:FE157" si="2140">EV153-FD153</f>
        <v>0</v>
      </c>
      <c r="FH153" s="958"/>
      <c r="FI153" s="1067"/>
      <c r="FJ153" s="1013"/>
      <c r="FK153" s="1042"/>
      <c r="FL153" s="1033"/>
      <c r="FM153" s="963">
        <f t="shared" si="2033"/>
        <v>0</v>
      </c>
      <c r="FN153" s="1016"/>
      <c r="FO153" s="898" t="e">
        <f t="shared" ref="FO153:FO157" si="2141">IF(EXACT(VLOOKUP(FH153,OFERTA_0,2,FALSE),FI153),1,0)</f>
        <v>#N/A</v>
      </c>
      <c r="FP153" s="898" t="e">
        <f t="shared" ref="FP153:FP157" si="2142">IF(EXACT(VLOOKUP(FH153,OFERTA_0,3,FALSE),FJ153),1,0)</f>
        <v>#N/A</v>
      </c>
      <c r="FQ153" s="899" t="e">
        <f t="shared" ref="FQ153:FQ157" si="2143">IF(EXACT(VLOOKUP(FH153,OFERTA_0,4,FALSE),FK153),1,0)</f>
        <v>#N/A</v>
      </c>
      <c r="FR153" s="899">
        <f t="shared" si="2034"/>
        <v>0</v>
      </c>
      <c r="FS153" s="899">
        <f t="shared" si="2035"/>
        <v>0</v>
      </c>
      <c r="FT153" s="899" t="e">
        <f t="shared" ref="FT153:FT157" si="2144">PRODUCT(FO153:FS153)</f>
        <v>#N/A</v>
      </c>
      <c r="FU153" s="966">
        <f t="shared" ref="FU153:FU157" si="2145">ROUND(FM153,0)</f>
        <v>0</v>
      </c>
      <c r="FV153" s="901">
        <f t="shared" ref="FV153:FV157" si="2146">FM153-FU153</f>
        <v>0</v>
      </c>
      <c r="FY153" s="958" t="s">
        <v>875</v>
      </c>
      <c r="FZ153" s="1067" t="s">
        <v>513</v>
      </c>
      <c r="GA153" s="1013" t="s">
        <v>149</v>
      </c>
      <c r="GB153" s="1042">
        <v>4</v>
      </c>
      <c r="GC153" s="1070">
        <v>2539535</v>
      </c>
      <c r="GD153" s="963">
        <f t="shared" si="2036"/>
        <v>10158140</v>
      </c>
      <c r="GE153" s="1016"/>
      <c r="GF153" s="898">
        <f t="shared" ref="GF153:GF157" si="2147">IF(EXACT(VLOOKUP(FY153,OFERTA_0,2,FALSE),FZ153),1,0)</f>
        <v>1</v>
      </c>
      <c r="GG153" s="898">
        <f t="shared" ref="GG153:GG157" si="2148">IF(EXACT(VLOOKUP(FY153,OFERTA_0,3,FALSE),GA153),1,0)</f>
        <v>1</v>
      </c>
      <c r="GH153" s="899">
        <f t="shared" ref="GH153:GH157" si="2149">IF(EXACT(VLOOKUP(FY153,OFERTA_0,4,FALSE),GB153),1,0)</f>
        <v>1</v>
      </c>
      <c r="GI153" s="899">
        <f t="shared" si="2037"/>
        <v>1</v>
      </c>
      <c r="GJ153" s="899">
        <f t="shared" si="2038"/>
        <v>1</v>
      </c>
      <c r="GK153" s="899">
        <f t="shared" ref="GK153:GK157" si="2150">PRODUCT(GF153:GJ153)</f>
        <v>1</v>
      </c>
      <c r="GL153" s="966">
        <f t="shared" ref="GL153:GL157" si="2151">ROUND(GD153,0)</f>
        <v>10158140</v>
      </c>
      <c r="GM153" s="901">
        <f t="shared" ref="GM153:GM157" si="2152">GD153-GL153</f>
        <v>0</v>
      </c>
      <c r="GP153" s="958" t="s">
        <v>875</v>
      </c>
      <c r="GQ153" s="1067" t="s">
        <v>513</v>
      </c>
      <c r="GR153" s="1013" t="s">
        <v>149</v>
      </c>
      <c r="GS153" s="1042">
        <v>4</v>
      </c>
      <c r="GT153" s="1033">
        <v>2490000</v>
      </c>
      <c r="GU153" s="963">
        <f t="shared" si="2039"/>
        <v>9960000</v>
      </c>
      <c r="GV153" s="1016"/>
      <c r="GW153" s="898">
        <f t="shared" ref="GW153:GW157" si="2153">IF(EXACT(VLOOKUP(GP153,OFERTA_0,2,FALSE),GQ153),1,0)</f>
        <v>1</v>
      </c>
      <c r="GX153" s="898">
        <f t="shared" ref="GX153:GX157" si="2154">IF(EXACT(VLOOKUP(GP153,OFERTA_0,3,FALSE),GR153),1,0)</f>
        <v>1</v>
      </c>
      <c r="GY153" s="899">
        <f t="shared" ref="GY153:GY157" si="2155">IF(EXACT(VLOOKUP(GP153,OFERTA_0,4,FALSE),GS153),1,0)</f>
        <v>1</v>
      </c>
      <c r="GZ153" s="899">
        <f t="shared" si="2040"/>
        <v>1</v>
      </c>
      <c r="HA153" s="899">
        <f t="shared" si="2041"/>
        <v>1</v>
      </c>
      <c r="HB153" s="899">
        <f t="shared" ref="HB153:HB157" si="2156">PRODUCT(GW153:HA153)</f>
        <v>1</v>
      </c>
      <c r="HC153" s="966">
        <f t="shared" ref="HC153:HC157" si="2157">ROUND(GU153,0)</f>
        <v>9960000</v>
      </c>
      <c r="HD153" s="901">
        <f t="shared" ref="HD153:HD157" si="2158">GU153-HC153</f>
        <v>0</v>
      </c>
      <c r="HG153" s="958" t="s">
        <v>875</v>
      </c>
      <c r="HH153" s="1067" t="s">
        <v>513</v>
      </c>
      <c r="HI153" s="1013" t="s">
        <v>149</v>
      </c>
      <c r="HJ153" s="1042">
        <v>4</v>
      </c>
      <c r="HK153" s="1033">
        <v>1319293</v>
      </c>
      <c r="HL153" s="963">
        <f t="shared" si="2042"/>
        <v>5277172</v>
      </c>
      <c r="HM153" s="1016"/>
      <c r="HN153" s="898">
        <f t="shared" ref="HN153:HN157" si="2159">IF(EXACT(VLOOKUP(HG153,OFERTA_0,2,FALSE),HH153),1,0)</f>
        <v>1</v>
      </c>
      <c r="HO153" s="898">
        <f t="shared" ref="HO153:HO157" si="2160">IF(EXACT(VLOOKUP(HG153,OFERTA_0,3,FALSE),HI153),1,0)</f>
        <v>1</v>
      </c>
      <c r="HP153" s="899">
        <f t="shared" ref="HP153:HP157" si="2161">IF(EXACT(VLOOKUP(HG153,OFERTA_0,4,FALSE),HJ153),1,0)</f>
        <v>1</v>
      </c>
      <c r="HQ153" s="899">
        <f t="shared" si="2043"/>
        <v>1</v>
      </c>
      <c r="HR153" s="899">
        <f t="shared" si="2044"/>
        <v>1</v>
      </c>
      <c r="HS153" s="899">
        <f t="shared" ref="HS153:HS157" si="2162">PRODUCT(HN153:HR153)</f>
        <v>1</v>
      </c>
      <c r="HT153" s="966">
        <f t="shared" ref="HT153:HT157" si="2163">ROUND(HL153,0)</f>
        <v>5277172</v>
      </c>
      <c r="HU153" s="901">
        <f t="shared" ref="HU153:HU157" si="2164">HL153-HT153</f>
        <v>0</v>
      </c>
      <c r="HX153" s="958" t="s">
        <v>875</v>
      </c>
      <c r="HY153" s="1067" t="s">
        <v>513</v>
      </c>
      <c r="HZ153" s="1013" t="s">
        <v>149</v>
      </c>
      <c r="IA153" s="1042">
        <v>4</v>
      </c>
      <c r="IB153" s="1037">
        <v>1883770</v>
      </c>
      <c r="IC153" s="972">
        <f t="shared" si="2045"/>
        <v>7535080</v>
      </c>
      <c r="ID153" s="1016"/>
      <c r="IE153" s="898">
        <f t="shared" ref="IE153:IE157" si="2165">IF(EXACT(VLOOKUP(HX153,OFERTA_0,2,FALSE),HY153),1,0)</f>
        <v>1</v>
      </c>
      <c r="IF153" s="898">
        <f t="shared" ref="IF153:IF157" si="2166">IF(EXACT(VLOOKUP(HX153,OFERTA_0,3,FALSE),HZ153),1,0)</f>
        <v>1</v>
      </c>
      <c r="IG153" s="899">
        <f t="shared" ref="IG153:IG157" si="2167">IF(EXACT(VLOOKUP(HX153,OFERTA_0,4,FALSE),IA153),1,0)</f>
        <v>1</v>
      </c>
      <c r="IH153" s="899">
        <f t="shared" si="2046"/>
        <v>1</v>
      </c>
      <c r="II153" s="899">
        <f t="shared" si="2047"/>
        <v>1</v>
      </c>
      <c r="IJ153" s="899">
        <f t="shared" ref="IJ153:IJ157" si="2168">PRODUCT(IE153:II153)</f>
        <v>1</v>
      </c>
      <c r="IK153" s="966">
        <f t="shared" ref="IK153:IK157" si="2169">ROUND(IC153,0)</f>
        <v>7535080</v>
      </c>
      <c r="IL153" s="901">
        <f t="shared" ref="IL153:IL157" si="2170">IC153-IK153</f>
        <v>0</v>
      </c>
      <c r="IO153" s="958" t="s">
        <v>875</v>
      </c>
      <c r="IP153" s="1067" t="s">
        <v>513</v>
      </c>
      <c r="IQ153" s="1013" t="s">
        <v>149</v>
      </c>
      <c r="IR153" s="1042">
        <v>4</v>
      </c>
      <c r="IS153" s="1033">
        <v>1210000</v>
      </c>
      <c r="IT153" s="963">
        <f t="shared" si="2048"/>
        <v>4840000</v>
      </c>
      <c r="IU153" s="1016"/>
      <c r="IV153" s="898">
        <f t="shared" ref="IV153:IV157" si="2171">IF(EXACT(VLOOKUP(IO153,OFERTA_0,2,FALSE),IP153),1,0)</f>
        <v>1</v>
      </c>
      <c r="IW153" s="898">
        <f t="shared" ref="IW153:IW157" si="2172">IF(EXACT(VLOOKUP(IO153,OFERTA_0,3,FALSE),IQ153),1,0)</f>
        <v>1</v>
      </c>
      <c r="IX153" s="899">
        <f t="shared" ref="IX153:IX157" si="2173">IF(EXACT(VLOOKUP(IO153,OFERTA_0,4,FALSE),IR153),1,0)</f>
        <v>1</v>
      </c>
      <c r="IY153" s="899">
        <f t="shared" si="2049"/>
        <v>1</v>
      </c>
      <c r="IZ153" s="899">
        <f t="shared" si="2050"/>
        <v>1</v>
      </c>
      <c r="JA153" s="899">
        <f t="shared" ref="JA153:JA157" si="2174">PRODUCT(IV153:IZ153)</f>
        <v>1</v>
      </c>
      <c r="JB153" s="966">
        <f t="shared" ref="JB153:JB157" si="2175">ROUND(IT153,0)</f>
        <v>4840000</v>
      </c>
      <c r="JC153" s="901">
        <f t="shared" ref="JC153:JC157" si="2176">IT153-JB153</f>
        <v>0</v>
      </c>
      <c r="JF153" s="958" t="s">
        <v>875</v>
      </c>
      <c r="JG153" s="1067" t="s">
        <v>513</v>
      </c>
      <c r="JH153" s="1013" t="s">
        <v>149</v>
      </c>
      <c r="JI153" s="1042">
        <v>4</v>
      </c>
      <c r="JJ153" s="1033">
        <v>1320000</v>
      </c>
      <c r="JK153" s="963">
        <f t="shared" si="2051"/>
        <v>5280000</v>
      </c>
      <c r="JL153" s="1016"/>
      <c r="JM153" s="898">
        <f t="shared" ref="JM153:JM157" si="2177">IF(EXACT(VLOOKUP(JF153,OFERTA_0,2,FALSE),JG153),1,0)</f>
        <v>1</v>
      </c>
      <c r="JN153" s="898">
        <f t="shared" ref="JN153:JN157" si="2178">IF(EXACT(VLOOKUP(JF153,OFERTA_0,3,FALSE),JH153),1,0)</f>
        <v>1</v>
      </c>
      <c r="JO153" s="899">
        <f t="shared" ref="JO153:JO157" si="2179">IF(EXACT(VLOOKUP(JF153,OFERTA_0,4,FALSE),JI153),1,0)</f>
        <v>1</v>
      </c>
      <c r="JP153" s="899">
        <f t="shared" si="2052"/>
        <v>1</v>
      </c>
      <c r="JQ153" s="899">
        <f t="shared" si="2053"/>
        <v>1</v>
      </c>
      <c r="JR153" s="899">
        <f t="shared" ref="JR153:JR157" si="2180">PRODUCT(JM153:JQ153)</f>
        <v>1</v>
      </c>
      <c r="JS153" s="966">
        <f t="shared" ref="JS153:JS157" si="2181">ROUND(JK153,0)</f>
        <v>5280000</v>
      </c>
      <c r="JT153" s="901">
        <f t="shared" ref="JT153:JT157" si="2182">JK153-JS153</f>
        <v>0</v>
      </c>
      <c r="JW153" s="958" t="s">
        <v>875</v>
      </c>
      <c r="JX153" s="1067" t="s">
        <v>513</v>
      </c>
      <c r="JY153" s="1013" t="s">
        <v>149</v>
      </c>
      <c r="JZ153" s="1042">
        <v>4</v>
      </c>
      <c r="KA153" s="1033">
        <v>2477790</v>
      </c>
      <c r="KB153" s="963">
        <f t="shared" si="2054"/>
        <v>9911160</v>
      </c>
      <c r="KC153" s="1016"/>
      <c r="KD153" s="898">
        <f t="shared" ref="KD153:KD157" si="2183">IF(EXACT(VLOOKUP(JW153,OFERTA_0,2,FALSE),JX153),1,0)</f>
        <v>1</v>
      </c>
      <c r="KE153" s="898">
        <f t="shared" ref="KE153:KE157" si="2184">IF(EXACT(VLOOKUP(JW153,OFERTA_0,3,FALSE),JY153),1,0)</f>
        <v>1</v>
      </c>
      <c r="KF153" s="899">
        <f t="shared" ref="KF153:KF157" si="2185">IF(EXACT(VLOOKUP(JW153,OFERTA_0,4,FALSE),JZ153),1,0)</f>
        <v>1</v>
      </c>
      <c r="KG153" s="899">
        <f t="shared" si="2055"/>
        <v>1</v>
      </c>
      <c r="KH153" s="899">
        <f t="shared" si="2056"/>
        <v>1</v>
      </c>
      <c r="KI153" s="899">
        <f t="shared" ref="KI153:KI157" si="2186">PRODUCT(KD153:KH153)</f>
        <v>1</v>
      </c>
      <c r="KJ153" s="966">
        <f t="shared" ref="KJ153:KJ157" si="2187">ROUND(KB153,0)</f>
        <v>9911160</v>
      </c>
      <c r="KK153" s="901">
        <f t="shared" ref="KK153:KK157" si="2188">KB153-KJ153</f>
        <v>0</v>
      </c>
      <c r="KN153" s="958" t="s">
        <v>875</v>
      </c>
      <c r="KO153" s="1067" t="s">
        <v>513</v>
      </c>
      <c r="KP153" s="1013" t="s">
        <v>149</v>
      </c>
      <c r="KQ153" s="1042">
        <v>4</v>
      </c>
      <c r="KR153" s="1033">
        <v>1760000</v>
      </c>
      <c r="KS153" s="963">
        <f t="shared" si="2057"/>
        <v>7040000</v>
      </c>
      <c r="KT153" s="1016"/>
      <c r="KU153" s="898">
        <f t="shared" ref="KU153:KU157" si="2189">IF(EXACT(VLOOKUP(KN153,OFERTA_0,2,FALSE),KO153),1,0)</f>
        <v>1</v>
      </c>
      <c r="KV153" s="898">
        <f t="shared" ref="KV153:KV157" si="2190">IF(EXACT(VLOOKUP(KN153,OFERTA_0,3,FALSE),KP153),1,0)</f>
        <v>1</v>
      </c>
      <c r="KW153" s="899">
        <f t="shared" ref="KW153:KW157" si="2191">IF(EXACT(VLOOKUP(KN153,OFERTA_0,4,FALSE),KQ153),1,0)</f>
        <v>1</v>
      </c>
      <c r="KX153" s="899">
        <f t="shared" si="2058"/>
        <v>1</v>
      </c>
      <c r="KY153" s="899">
        <f t="shared" si="2059"/>
        <v>1</v>
      </c>
      <c r="KZ153" s="899">
        <f t="shared" ref="KZ153:KZ157" si="2192">PRODUCT(KU153:KY153)</f>
        <v>1</v>
      </c>
      <c r="LA153" s="966">
        <f t="shared" ref="LA153:LA157" si="2193">ROUND(KS153,0)</f>
        <v>7040000</v>
      </c>
      <c r="LB153" s="901">
        <f t="shared" ref="LB153:LB157" si="2194">KS153-LA153</f>
        <v>0</v>
      </c>
      <c r="LE153" s="958" t="s">
        <v>875</v>
      </c>
      <c r="LF153" s="1067" t="s">
        <v>513</v>
      </c>
      <c r="LG153" s="1013" t="s">
        <v>149</v>
      </c>
      <c r="LH153" s="1042">
        <v>4</v>
      </c>
      <c r="LI153" s="1038">
        <v>1994000</v>
      </c>
      <c r="LJ153" s="974">
        <f t="shared" si="2060"/>
        <v>7976000</v>
      </c>
      <c r="LK153" s="1016"/>
      <c r="LL153" s="898">
        <f t="shared" ref="LL153:LL157" si="2195">IF(EXACT(VLOOKUP(LE153,OFERTA_0,2,FALSE),LF153),1,0)</f>
        <v>1</v>
      </c>
      <c r="LM153" s="898">
        <f t="shared" ref="LM153:LM157" si="2196">IF(EXACT(VLOOKUP(LE153,OFERTA_0,3,FALSE),LG153),1,0)</f>
        <v>1</v>
      </c>
      <c r="LN153" s="899">
        <f t="shared" ref="LN153:LN157" si="2197">IF(EXACT(VLOOKUP(LE153,OFERTA_0,4,FALSE),LH153),1,0)</f>
        <v>1</v>
      </c>
      <c r="LO153" s="899">
        <f t="shared" si="2061"/>
        <v>1</v>
      </c>
      <c r="LP153" s="899">
        <f t="shared" si="2062"/>
        <v>1</v>
      </c>
      <c r="LQ153" s="899">
        <f t="shared" ref="LQ153:LQ157" si="2198">PRODUCT(LL153:LP153)</f>
        <v>1</v>
      </c>
      <c r="LR153" s="966">
        <f t="shared" ref="LR153:LR157" si="2199">ROUND(LJ153,0)</f>
        <v>7976000</v>
      </c>
      <c r="LS153" s="901">
        <f t="shared" ref="LS153:LS157" si="2200">LJ153-LR153</f>
        <v>0</v>
      </c>
      <c r="LV153" s="958" t="s">
        <v>875</v>
      </c>
      <c r="LW153" s="1067" t="s">
        <v>513</v>
      </c>
      <c r="LX153" s="1013" t="s">
        <v>149</v>
      </c>
      <c r="LY153" s="1042">
        <v>4</v>
      </c>
      <c r="LZ153" s="1033">
        <v>578500</v>
      </c>
      <c r="MA153" s="963">
        <f t="shared" si="2063"/>
        <v>2314000</v>
      </c>
      <c r="MB153" s="1016"/>
      <c r="MC153" s="898">
        <f t="shared" ref="MC153:MC157" si="2201">IF(EXACT(VLOOKUP(LV153,OFERTA_0,2,FALSE),LW153),1,0)</f>
        <v>1</v>
      </c>
      <c r="MD153" s="898">
        <f t="shared" ref="MD153:MD157" si="2202">IF(EXACT(VLOOKUP(LV153,OFERTA_0,3,FALSE),LX153),1,0)</f>
        <v>1</v>
      </c>
      <c r="ME153" s="899">
        <f t="shared" ref="ME153:ME157" si="2203">IF(EXACT(VLOOKUP(LV153,OFERTA_0,4,FALSE),LY153),1,0)</f>
        <v>1</v>
      </c>
      <c r="MF153" s="899">
        <f t="shared" si="2064"/>
        <v>1</v>
      </c>
      <c r="MG153" s="899">
        <f t="shared" si="2065"/>
        <v>1</v>
      </c>
      <c r="MH153" s="899">
        <f t="shared" ref="MH153:MH157" si="2204">PRODUCT(MC153:MG153)</f>
        <v>1</v>
      </c>
      <c r="MI153" s="966">
        <f t="shared" ref="MI153:MI157" si="2205">ROUND(MA153,0)</f>
        <v>2314000</v>
      </c>
      <c r="MJ153" s="901">
        <f t="shared" ref="MJ153:MJ157" si="2206">MA153-MI153</f>
        <v>0</v>
      </c>
      <c r="MM153" s="958" t="s">
        <v>875</v>
      </c>
      <c r="MN153" s="1067" t="s">
        <v>513</v>
      </c>
      <c r="MO153" s="1013" t="s">
        <v>149</v>
      </c>
      <c r="MP153" s="1042">
        <v>4</v>
      </c>
      <c r="MQ153" s="1033">
        <v>1500000</v>
      </c>
      <c r="MR153" s="963">
        <f t="shared" si="2066"/>
        <v>6000000</v>
      </c>
      <c r="MS153" s="1016"/>
      <c r="MT153" s="898">
        <f t="shared" ref="MT153:MT157" si="2207">IF(EXACT(VLOOKUP(MM153,OFERTA_0,2,FALSE),MN153),1,0)</f>
        <v>1</v>
      </c>
      <c r="MU153" s="898">
        <f t="shared" ref="MU153:MU157" si="2208">IF(EXACT(VLOOKUP(MM153,OFERTA_0,3,FALSE),MO153),1,0)</f>
        <v>1</v>
      </c>
      <c r="MV153" s="899">
        <f t="shared" ref="MV153:MV157" si="2209">IF(EXACT(VLOOKUP(MM153,OFERTA_0,4,FALSE),MP153),1,0)</f>
        <v>1</v>
      </c>
      <c r="MW153" s="899">
        <f t="shared" si="2067"/>
        <v>1</v>
      </c>
      <c r="MX153" s="899">
        <f t="shared" si="2068"/>
        <v>1</v>
      </c>
      <c r="MY153" s="899">
        <f t="shared" ref="MY153:MY157" si="2210">PRODUCT(MT153:MX153)</f>
        <v>1</v>
      </c>
      <c r="MZ153" s="966">
        <f t="shared" ref="MZ153:MZ157" si="2211">ROUND(MR153,0)</f>
        <v>6000000</v>
      </c>
      <c r="NA153" s="901">
        <f t="shared" ref="NA153:NA157" si="2212">MR153-MZ153</f>
        <v>0</v>
      </c>
      <c r="ND153" s="975" t="s">
        <v>875</v>
      </c>
      <c r="NE153" s="976" t="s">
        <v>513</v>
      </c>
      <c r="NF153" s="977" t="s">
        <v>149</v>
      </c>
      <c r="NG153" s="978">
        <v>4</v>
      </c>
      <c r="NH153" s="979">
        <v>77473.440000000002</v>
      </c>
      <c r="NI153" s="980">
        <v>309894</v>
      </c>
      <c r="NJ153" s="1016"/>
      <c r="NK153" s="898">
        <f t="shared" ref="NK153:NK157" si="2213">IF(EXACT(VLOOKUP(ND153,OFERTA_0,2,FALSE),NE153),1,0)</f>
        <v>1</v>
      </c>
      <c r="NL153" s="898">
        <f t="shared" ref="NL153:NL157" si="2214">IF(EXACT(VLOOKUP(ND153,OFERTA_0,3,FALSE),NF153),1,0)</f>
        <v>1</v>
      </c>
      <c r="NM153" s="899">
        <f t="shared" ref="NM153:NM157" si="2215">IF(EXACT(VLOOKUP(ND153,OFERTA_0,4,FALSE),NG153),1,0)</f>
        <v>1</v>
      </c>
      <c r="NN153" s="899">
        <f t="shared" si="2069"/>
        <v>1</v>
      </c>
      <c r="NO153" s="899">
        <f t="shared" si="2070"/>
        <v>1</v>
      </c>
      <c r="NP153" s="899">
        <f t="shared" ref="NP153:NP157" si="2216">PRODUCT(NK153:NO153)</f>
        <v>1</v>
      </c>
      <c r="NQ153" s="966">
        <f t="shared" ref="NQ153:NQ157" si="2217">ROUND(NI153,0)</f>
        <v>309894</v>
      </c>
      <c r="NR153" s="901">
        <f t="shared" ref="NR153:NR157" si="2218">NI153-NQ153</f>
        <v>0</v>
      </c>
      <c r="NU153" s="981" t="s">
        <v>875</v>
      </c>
      <c r="NV153" s="982" t="s">
        <v>513</v>
      </c>
      <c r="NW153" s="983" t="s">
        <v>149</v>
      </c>
      <c r="NX153" s="984">
        <v>4</v>
      </c>
      <c r="NY153" s="1041">
        <v>78256</v>
      </c>
      <c r="NZ153" s="986">
        <f t="shared" si="2071"/>
        <v>313024</v>
      </c>
      <c r="OA153" s="1016"/>
      <c r="OB153" s="898">
        <f t="shared" ref="OB153:OB157" si="2219">IF(EXACT(VLOOKUP(NU153,OFERTA_0,2,FALSE),NV153),1,0)</f>
        <v>1</v>
      </c>
      <c r="OC153" s="898">
        <f t="shared" ref="OC153:OC157" si="2220">IF(EXACT(VLOOKUP(NU153,OFERTA_0,3,FALSE),NW153),1,0)</f>
        <v>1</v>
      </c>
      <c r="OD153" s="899">
        <f t="shared" ref="OD153:OD157" si="2221">IF(EXACT(VLOOKUP(NU153,OFERTA_0,4,FALSE),NX153),1,0)</f>
        <v>1</v>
      </c>
      <c r="OE153" s="899">
        <f t="shared" si="2072"/>
        <v>1</v>
      </c>
      <c r="OF153" s="899">
        <f t="shared" si="2073"/>
        <v>1</v>
      </c>
      <c r="OG153" s="899">
        <f t="shared" ref="OG153:OG157" si="2222">PRODUCT(OB153:OF153)</f>
        <v>1</v>
      </c>
      <c r="OH153" s="966">
        <f t="shared" ref="OH153:OH157" si="2223">ROUND(NZ153,0)</f>
        <v>313024</v>
      </c>
      <c r="OI153" s="901">
        <f t="shared" ref="OI153:OI157" si="2224">NZ153-OH153</f>
        <v>0</v>
      </c>
      <c r="OL153" s="958" t="s">
        <v>875</v>
      </c>
      <c r="OM153" s="1067" t="s">
        <v>513</v>
      </c>
      <c r="ON153" s="1013" t="s">
        <v>149</v>
      </c>
      <c r="OO153" s="1042">
        <v>4</v>
      </c>
      <c r="OP153" s="1033">
        <v>1299385</v>
      </c>
      <c r="OQ153" s="963">
        <f t="shared" si="2074"/>
        <v>5197540</v>
      </c>
      <c r="OR153" s="1016"/>
      <c r="OS153" s="898">
        <f t="shared" ref="OS153:OS157" si="2225">IF(EXACT(VLOOKUP(OL153,OFERTA_0,2,FALSE),OM153),1,0)</f>
        <v>1</v>
      </c>
      <c r="OT153" s="898">
        <f t="shared" ref="OT153:OT157" si="2226">IF(EXACT(VLOOKUP(OL153,OFERTA_0,3,FALSE),ON153),1,0)</f>
        <v>1</v>
      </c>
      <c r="OU153" s="899">
        <f t="shared" ref="OU153:OU157" si="2227">IF(EXACT(VLOOKUP(OL153,OFERTA_0,4,FALSE),OO153),1,0)</f>
        <v>1</v>
      </c>
      <c r="OV153" s="899">
        <f t="shared" si="2075"/>
        <v>1</v>
      </c>
      <c r="OW153" s="899">
        <f t="shared" si="2076"/>
        <v>1</v>
      </c>
      <c r="OX153" s="899">
        <f t="shared" ref="OX153:OX157" si="2228">PRODUCT(OS153:OW153)</f>
        <v>1</v>
      </c>
      <c r="OY153" s="966">
        <f t="shared" ref="OY153:OY157" si="2229">ROUND(OQ153,0)</f>
        <v>5197540</v>
      </c>
      <c r="OZ153" s="901">
        <f t="shared" ref="OZ153:OZ157" si="2230">OQ153-OY153</f>
        <v>0</v>
      </c>
      <c r="PC153" s="958" t="s">
        <v>875</v>
      </c>
      <c r="PD153" s="1067" t="s">
        <v>513</v>
      </c>
      <c r="PE153" s="1013" t="s">
        <v>149</v>
      </c>
      <c r="PF153" s="1042">
        <v>4</v>
      </c>
      <c r="PG153" s="1059">
        <v>1022450</v>
      </c>
      <c r="PH153" s="988">
        <v>4089800</v>
      </c>
      <c r="PI153" s="1024"/>
      <c r="PJ153" s="898">
        <f t="shared" ref="PJ153:PJ157" si="2231">IF(EXACT(VLOOKUP(PC153,OFERTA_0,2,FALSE),PD153),1,0)</f>
        <v>1</v>
      </c>
      <c r="PK153" s="898">
        <f t="shared" ref="PK153:PK157" si="2232">IF(EXACT(VLOOKUP(PC153,OFERTA_0,3,FALSE),PE153),1,0)</f>
        <v>1</v>
      </c>
      <c r="PL153" s="899">
        <f t="shared" ref="PL153:PL157" si="2233">IF(EXACT(VLOOKUP(PC153,OFERTA_0,4,FALSE),PF153),1,0)</f>
        <v>1</v>
      </c>
      <c r="PM153" s="899">
        <f t="shared" si="2077"/>
        <v>1</v>
      </c>
      <c r="PN153" s="899">
        <f t="shared" si="2078"/>
        <v>1</v>
      </c>
      <c r="PO153" s="899">
        <f t="shared" ref="PO153:PO157" si="2234">PRODUCT(PJ153:PN153)</f>
        <v>1</v>
      </c>
      <c r="PP153" s="966">
        <f t="shared" ref="PP153:PP157" si="2235">ROUND(PH153,0)</f>
        <v>4089800</v>
      </c>
      <c r="PQ153" s="901">
        <f t="shared" ref="PQ153:PQ157" si="2236">PH153-PP153</f>
        <v>0</v>
      </c>
      <c r="PT153" s="958" t="s">
        <v>875</v>
      </c>
      <c r="PU153" s="1067" t="s">
        <v>513</v>
      </c>
      <c r="PV153" s="1013" t="s">
        <v>149</v>
      </c>
      <c r="PW153" s="1042">
        <v>4</v>
      </c>
      <c r="PX153" s="1033">
        <v>2488000</v>
      </c>
      <c r="PY153" s="963">
        <f t="shared" si="2079"/>
        <v>9952000</v>
      </c>
      <c r="PZ153" s="1016"/>
      <c r="QA153" s="898">
        <f t="shared" ref="QA153:QA157" si="2237">IF(EXACT(VLOOKUP(PT153,OFERTA_0,2,FALSE),PU153),1,0)</f>
        <v>1</v>
      </c>
      <c r="QB153" s="898">
        <f t="shared" ref="QB153:QB157" si="2238">IF(EXACT(VLOOKUP(PT153,OFERTA_0,3,FALSE),PV153),1,0)</f>
        <v>1</v>
      </c>
      <c r="QC153" s="899">
        <f t="shared" ref="QC153:QC157" si="2239">IF(EXACT(VLOOKUP(PT153,OFERTA_0,4,FALSE),PW153),1,0)</f>
        <v>1</v>
      </c>
      <c r="QD153" s="899">
        <f t="shared" si="2080"/>
        <v>1</v>
      </c>
      <c r="QE153" s="899">
        <f t="shared" si="2081"/>
        <v>1</v>
      </c>
      <c r="QF153" s="899">
        <f t="shared" ref="QF153:QF157" si="2240">PRODUCT(QA153:QE153)</f>
        <v>1</v>
      </c>
      <c r="QG153" s="966">
        <f t="shared" ref="QG153:QG157" si="2241">ROUND(PY153,0)</f>
        <v>9952000</v>
      </c>
      <c r="QH153" s="901">
        <f t="shared" ref="QH153:QH157" si="2242">PY153-QG153</f>
        <v>0</v>
      </c>
      <c r="QK153" s="958" t="s">
        <v>875</v>
      </c>
      <c r="QL153" s="1067" t="s">
        <v>513</v>
      </c>
      <c r="QM153" s="1013" t="s">
        <v>149</v>
      </c>
      <c r="QN153" s="1042">
        <v>4</v>
      </c>
      <c r="QO153" s="1038">
        <v>2003969.9999999998</v>
      </c>
      <c r="QP153" s="974">
        <f t="shared" si="2082"/>
        <v>8015880</v>
      </c>
      <c r="QQ153" s="1016"/>
      <c r="QR153" s="898">
        <f t="shared" ref="QR153:QR157" si="2243">IF(EXACT(VLOOKUP(QK153,OFERTA_0,2,FALSE),QL153),1,0)</f>
        <v>1</v>
      </c>
      <c r="QS153" s="898">
        <f t="shared" ref="QS153:QS157" si="2244">IF(EXACT(VLOOKUP(QK153,OFERTA_0,3,FALSE),QM153),1,0)</f>
        <v>1</v>
      </c>
      <c r="QT153" s="899">
        <f t="shared" ref="QT153:QT157" si="2245">IF(EXACT(VLOOKUP(QK153,OFERTA_0,4,FALSE),QN153),1,0)</f>
        <v>1</v>
      </c>
      <c r="QU153" s="899">
        <f t="shared" si="2083"/>
        <v>1</v>
      </c>
      <c r="QV153" s="899">
        <f t="shared" si="2084"/>
        <v>1</v>
      </c>
      <c r="QW153" s="899">
        <f t="shared" ref="QW153:QW157" si="2246">PRODUCT(QR153:QV153)</f>
        <v>1</v>
      </c>
      <c r="QX153" s="966">
        <f t="shared" ref="QX153:QX157" si="2247">ROUND(QP153,0)</f>
        <v>8015880</v>
      </c>
      <c r="QY153" s="901">
        <f t="shared" ref="QY153:QY157" si="2248">QP153-QX153</f>
        <v>0</v>
      </c>
      <c r="RB153" s="405"/>
      <c r="RC153" s="406"/>
      <c r="RD153" s="407"/>
      <c r="RE153" s="408"/>
      <c r="RF153" s="409"/>
      <c r="RG153" s="410"/>
      <c r="RH153" s="410"/>
      <c r="RI153" s="898"/>
      <c r="RJ153" s="898"/>
      <c r="RK153" s="934"/>
      <c r="RL153" s="934"/>
      <c r="RM153" s="934"/>
      <c r="RN153" s="934"/>
      <c r="RO153" s="935"/>
      <c r="RP153" s="936"/>
      <c r="RS153" s="405"/>
      <c r="RT153" s="406"/>
      <c r="RU153" s="407"/>
      <c r="RV153" s="408"/>
      <c r="RW153" s="409"/>
      <c r="RX153" s="410"/>
      <c r="RY153" s="410"/>
      <c r="RZ153" s="898"/>
      <c r="SA153" s="898"/>
      <c r="SB153" s="934"/>
      <c r="SC153" s="934"/>
      <c r="SD153" s="934"/>
      <c r="SE153" s="934"/>
      <c r="SF153" s="935"/>
      <c r="SG153" s="936"/>
      <c r="SJ153" s="405"/>
      <c r="SK153" s="406"/>
      <c r="SL153" s="407"/>
      <c r="SM153" s="408"/>
      <c r="SN153" s="409"/>
      <c r="SO153" s="410"/>
      <c r="SP153" s="410"/>
      <c r="SQ153" s="898"/>
      <c r="SR153" s="898"/>
      <c r="SS153" s="934"/>
      <c r="ST153" s="934"/>
      <c r="SU153" s="934"/>
      <c r="SV153" s="934"/>
      <c r="SW153" s="935"/>
      <c r="SX153" s="936"/>
    </row>
    <row r="154" spans="2:518" ht="48" customHeight="1" thickTop="1" thickBot="1">
      <c r="B154" s="1120" t="s">
        <v>876</v>
      </c>
      <c r="C154" s="1012" t="s">
        <v>514</v>
      </c>
      <c r="D154" s="1031" t="s">
        <v>149</v>
      </c>
      <c r="E154" s="1044">
        <v>1</v>
      </c>
      <c r="F154" s="1015"/>
      <c r="G154" s="963">
        <f t="shared" si="2006"/>
        <v>0</v>
      </c>
      <c r="H154" s="1016"/>
      <c r="K154" s="1120" t="s">
        <v>876</v>
      </c>
      <c r="L154" s="1012" t="s">
        <v>514</v>
      </c>
      <c r="M154" s="1031" t="s">
        <v>149</v>
      </c>
      <c r="N154" s="1044">
        <v>1</v>
      </c>
      <c r="O154" s="1043">
        <v>4123000</v>
      </c>
      <c r="P154" s="963">
        <f t="shared" si="2007"/>
        <v>4123000</v>
      </c>
      <c r="Q154" s="1016"/>
      <c r="R154" s="898">
        <f t="shared" si="2085"/>
        <v>1</v>
      </c>
      <c r="S154" s="898">
        <f t="shared" si="2086"/>
        <v>1</v>
      </c>
      <c r="T154" s="899">
        <f t="shared" si="2087"/>
        <v>1</v>
      </c>
      <c r="U154" s="899">
        <f t="shared" si="2088"/>
        <v>1</v>
      </c>
      <c r="V154" s="899">
        <f t="shared" si="2089"/>
        <v>1</v>
      </c>
      <c r="W154" s="899">
        <f t="shared" si="2090"/>
        <v>1</v>
      </c>
      <c r="X154" s="966">
        <f t="shared" si="2091"/>
        <v>4123000</v>
      </c>
      <c r="Y154" s="901">
        <f t="shared" si="2092"/>
        <v>0</v>
      </c>
      <c r="Z154" s="872"/>
      <c r="AA154" s="872"/>
      <c r="AB154" s="1120" t="s">
        <v>876</v>
      </c>
      <c r="AC154" s="1012" t="s">
        <v>514</v>
      </c>
      <c r="AD154" s="1031" t="s">
        <v>149</v>
      </c>
      <c r="AE154" s="1044">
        <v>1</v>
      </c>
      <c r="AF154" s="1015">
        <v>4000000</v>
      </c>
      <c r="AG154" s="963">
        <f t="shared" si="2009"/>
        <v>4000000</v>
      </c>
      <c r="AH154" s="1016"/>
      <c r="AI154" s="898">
        <f t="shared" si="2093"/>
        <v>1</v>
      </c>
      <c r="AJ154" s="898">
        <f t="shared" si="2094"/>
        <v>1</v>
      </c>
      <c r="AK154" s="899">
        <f t="shared" si="2095"/>
        <v>1</v>
      </c>
      <c r="AL154" s="899">
        <f t="shared" si="2010"/>
        <v>1</v>
      </c>
      <c r="AM154" s="899">
        <f t="shared" si="2011"/>
        <v>1</v>
      </c>
      <c r="AN154" s="899">
        <f t="shared" si="2096"/>
        <v>1</v>
      </c>
      <c r="AO154" s="966">
        <f t="shared" si="2097"/>
        <v>4000000</v>
      </c>
      <c r="AP154" s="901">
        <f t="shared" si="2098"/>
        <v>0</v>
      </c>
      <c r="AQ154" s="872"/>
      <c r="AR154" s="872"/>
      <c r="AS154" s="1120" t="s">
        <v>876</v>
      </c>
      <c r="AT154" s="1018" t="s">
        <v>514</v>
      </c>
      <c r="AU154" s="1031" t="s">
        <v>149</v>
      </c>
      <c r="AV154" s="1044">
        <v>1</v>
      </c>
      <c r="AW154" s="1019">
        <v>4368000</v>
      </c>
      <c r="AX154" s="969">
        <f t="shared" si="2012"/>
        <v>4368000</v>
      </c>
      <c r="AY154" s="1016"/>
      <c r="AZ154" s="898">
        <f t="shared" si="2099"/>
        <v>1</v>
      </c>
      <c r="BA154" s="898">
        <f t="shared" si="2100"/>
        <v>1</v>
      </c>
      <c r="BB154" s="899">
        <f t="shared" si="2101"/>
        <v>1</v>
      </c>
      <c r="BC154" s="899">
        <f t="shared" si="2013"/>
        <v>1</v>
      </c>
      <c r="BD154" s="899">
        <f t="shared" si="2014"/>
        <v>1</v>
      </c>
      <c r="BE154" s="899">
        <f t="shared" si="2102"/>
        <v>1</v>
      </c>
      <c r="BF154" s="966">
        <f t="shared" si="2103"/>
        <v>4368000</v>
      </c>
      <c r="BG154" s="901">
        <f t="shared" si="2104"/>
        <v>0</v>
      </c>
      <c r="BJ154" s="1120" t="s">
        <v>876</v>
      </c>
      <c r="BK154" s="1012" t="s">
        <v>514</v>
      </c>
      <c r="BL154" s="1031" t="s">
        <v>149</v>
      </c>
      <c r="BM154" s="1044">
        <v>1</v>
      </c>
      <c r="BN154" s="1015">
        <v>501120</v>
      </c>
      <c r="BO154" s="963">
        <f t="shared" si="2015"/>
        <v>501120</v>
      </c>
      <c r="BP154" s="1016"/>
      <c r="BQ154" s="898">
        <f t="shared" si="2105"/>
        <v>1</v>
      </c>
      <c r="BR154" s="898">
        <f t="shared" si="2106"/>
        <v>1</v>
      </c>
      <c r="BS154" s="899">
        <f t="shared" si="2107"/>
        <v>1</v>
      </c>
      <c r="BT154" s="899">
        <f t="shared" si="2016"/>
        <v>1</v>
      </c>
      <c r="BU154" s="899">
        <f t="shared" si="2017"/>
        <v>1</v>
      </c>
      <c r="BV154" s="899">
        <f t="shared" si="2108"/>
        <v>1</v>
      </c>
      <c r="BW154" s="966">
        <f t="shared" si="2109"/>
        <v>501120</v>
      </c>
      <c r="BX154" s="901">
        <f t="shared" si="2110"/>
        <v>0</v>
      </c>
      <c r="CA154" s="1120" t="s">
        <v>876</v>
      </c>
      <c r="CB154" s="1012" t="s">
        <v>514</v>
      </c>
      <c r="CC154" s="1031" t="s">
        <v>149</v>
      </c>
      <c r="CD154" s="1044">
        <v>1</v>
      </c>
      <c r="CE154" s="1015">
        <v>4082628</v>
      </c>
      <c r="CF154" s="963">
        <f t="shared" si="2018"/>
        <v>4082628</v>
      </c>
      <c r="CG154" s="1016"/>
      <c r="CH154" s="898">
        <f t="shared" si="2111"/>
        <v>1</v>
      </c>
      <c r="CI154" s="898">
        <f t="shared" si="2112"/>
        <v>1</v>
      </c>
      <c r="CJ154" s="899">
        <f t="shared" si="2113"/>
        <v>1</v>
      </c>
      <c r="CK154" s="899">
        <f t="shared" si="2019"/>
        <v>1</v>
      </c>
      <c r="CL154" s="899">
        <f t="shared" si="2020"/>
        <v>1</v>
      </c>
      <c r="CM154" s="899">
        <f t="shared" si="2114"/>
        <v>1</v>
      </c>
      <c r="CN154" s="966">
        <f t="shared" si="2115"/>
        <v>4082628</v>
      </c>
      <c r="CO154" s="901">
        <f t="shared" si="2116"/>
        <v>0</v>
      </c>
      <c r="CR154" s="1120" t="s">
        <v>876</v>
      </c>
      <c r="CS154" s="1012" t="s">
        <v>514</v>
      </c>
      <c r="CT154" s="1031" t="s">
        <v>149</v>
      </c>
      <c r="CU154" s="1044">
        <v>1</v>
      </c>
      <c r="CV154" s="1015">
        <v>290400</v>
      </c>
      <c r="CW154" s="963">
        <f t="shared" si="2021"/>
        <v>290400</v>
      </c>
      <c r="CX154" s="1016"/>
      <c r="CY154" s="898">
        <f t="shared" si="2117"/>
        <v>1</v>
      </c>
      <c r="CZ154" s="898">
        <f t="shared" si="2118"/>
        <v>1</v>
      </c>
      <c r="DA154" s="899">
        <f t="shared" si="2119"/>
        <v>1</v>
      </c>
      <c r="DB154" s="899">
        <f t="shared" si="2022"/>
        <v>1</v>
      </c>
      <c r="DC154" s="899">
        <f t="shared" si="2023"/>
        <v>1</v>
      </c>
      <c r="DD154" s="899">
        <f t="shared" si="2120"/>
        <v>1</v>
      </c>
      <c r="DE154" s="966">
        <f t="shared" si="2121"/>
        <v>290400</v>
      </c>
      <c r="DF154" s="901">
        <f t="shared" si="2122"/>
        <v>0</v>
      </c>
      <c r="DI154" s="1120" t="s">
        <v>876</v>
      </c>
      <c r="DJ154" s="1012" t="s">
        <v>514</v>
      </c>
      <c r="DK154" s="1031" t="s">
        <v>149</v>
      </c>
      <c r="DL154" s="1044">
        <v>1</v>
      </c>
      <c r="DM154" s="1015">
        <v>4993063</v>
      </c>
      <c r="DN154" s="963">
        <f t="shared" si="2024"/>
        <v>4993063</v>
      </c>
      <c r="DO154" s="1016"/>
      <c r="DP154" s="898">
        <f t="shared" si="2123"/>
        <v>1</v>
      </c>
      <c r="DQ154" s="898">
        <f t="shared" si="2124"/>
        <v>1</v>
      </c>
      <c r="DR154" s="899">
        <f t="shared" si="2125"/>
        <v>1</v>
      </c>
      <c r="DS154" s="899">
        <f t="shared" si="2025"/>
        <v>1</v>
      </c>
      <c r="DT154" s="899">
        <f t="shared" si="2026"/>
        <v>1</v>
      </c>
      <c r="DU154" s="899">
        <f t="shared" si="2126"/>
        <v>1</v>
      </c>
      <c r="DV154" s="966">
        <f t="shared" si="2127"/>
        <v>4993063</v>
      </c>
      <c r="DW154" s="901">
        <f t="shared" si="2128"/>
        <v>0</v>
      </c>
      <c r="DZ154" s="1120" t="s">
        <v>876</v>
      </c>
      <c r="EA154" s="1012" t="s">
        <v>514</v>
      </c>
      <c r="EB154" s="1031" t="s">
        <v>149</v>
      </c>
      <c r="EC154" s="1044">
        <v>1</v>
      </c>
      <c r="ED154" s="1015">
        <v>7040000</v>
      </c>
      <c r="EE154" s="963">
        <f t="shared" si="2027"/>
        <v>7040000</v>
      </c>
      <c r="EF154" s="1016"/>
      <c r="EG154" s="898">
        <f t="shared" si="2129"/>
        <v>1</v>
      </c>
      <c r="EH154" s="898">
        <f t="shared" si="2130"/>
        <v>1</v>
      </c>
      <c r="EI154" s="899">
        <f t="shared" si="2131"/>
        <v>1</v>
      </c>
      <c r="EJ154" s="899">
        <f t="shared" si="2028"/>
        <v>1</v>
      </c>
      <c r="EK154" s="899">
        <f t="shared" si="2029"/>
        <v>1</v>
      </c>
      <c r="EL154" s="899">
        <f t="shared" si="2132"/>
        <v>1</v>
      </c>
      <c r="EM154" s="966">
        <f t="shared" si="2133"/>
        <v>7040000</v>
      </c>
      <c r="EN154" s="901">
        <f t="shared" si="2134"/>
        <v>0</v>
      </c>
      <c r="EQ154" s="1120" t="s">
        <v>876</v>
      </c>
      <c r="ER154" s="1012" t="s">
        <v>514</v>
      </c>
      <c r="ES154" s="1031" t="s">
        <v>149</v>
      </c>
      <c r="ET154" s="1044">
        <v>1</v>
      </c>
      <c r="EU154" s="1015">
        <v>4110000</v>
      </c>
      <c r="EV154" s="963">
        <f t="shared" si="2030"/>
        <v>4110000</v>
      </c>
      <c r="EW154" s="1016"/>
      <c r="EX154" s="898">
        <f t="shared" si="2135"/>
        <v>1</v>
      </c>
      <c r="EY154" s="898">
        <f t="shared" si="2136"/>
        <v>1</v>
      </c>
      <c r="EZ154" s="899">
        <f t="shared" si="2137"/>
        <v>1</v>
      </c>
      <c r="FA154" s="899">
        <f t="shared" si="2031"/>
        <v>1</v>
      </c>
      <c r="FB154" s="899">
        <f t="shared" si="2032"/>
        <v>1</v>
      </c>
      <c r="FC154" s="899">
        <f t="shared" si="2138"/>
        <v>1</v>
      </c>
      <c r="FD154" s="966">
        <f t="shared" si="2139"/>
        <v>4110000</v>
      </c>
      <c r="FE154" s="901">
        <f t="shared" si="2140"/>
        <v>0</v>
      </c>
      <c r="FH154" s="1120"/>
      <c r="FI154" s="1012"/>
      <c r="FJ154" s="1031"/>
      <c r="FK154" s="1044"/>
      <c r="FL154" s="1015"/>
      <c r="FM154" s="963">
        <f t="shared" si="2033"/>
        <v>0</v>
      </c>
      <c r="FN154" s="1016"/>
      <c r="FO154" s="898" t="e">
        <f t="shared" si="2141"/>
        <v>#N/A</v>
      </c>
      <c r="FP154" s="898" t="e">
        <f t="shared" si="2142"/>
        <v>#N/A</v>
      </c>
      <c r="FQ154" s="899" t="e">
        <f t="shared" si="2143"/>
        <v>#N/A</v>
      </c>
      <c r="FR154" s="899">
        <f t="shared" si="2034"/>
        <v>0</v>
      </c>
      <c r="FS154" s="899">
        <f t="shared" si="2035"/>
        <v>0</v>
      </c>
      <c r="FT154" s="899" t="e">
        <f t="shared" si="2144"/>
        <v>#N/A</v>
      </c>
      <c r="FU154" s="966">
        <f t="shared" si="2145"/>
        <v>0</v>
      </c>
      <c r="FV154" s="901">
        <f t="shared" si="2146"/>
        <v>0</v>
      </c>
      <c r="FY154" s="1120" t="s">
        <v>876</v>
      </c>
      <c r="FZ154" s="1012" t="s">
        <v>514</v>
      </c>
      <c r="GA154" s="1031" t="s">
        <v>149</v>
      </c>
      <c r="GB154" s="1044">
        <v>1</v>
      </c>
      <c r="GC154" s="1043">
        <v>4123000</v>
      </c>
      <c r="GD154" s="963">
        <f t="shared" si="2036"/>
        <v>4123000</v>
      </c>
      <c r="GE154" s="1016"/>
      <c r="GF154" s="898">
        <f t="shared" si="2147"/>
        <v>1</v>
      </c>
      <c r="GG154" s="898">
        <f t="shared" si="2148"/>
        <v>1</v>
      </c>
      <c r="GH154" s="899">
        <f t="shared" si="2149"/>
        <v>1</v>
      </c>
      <c r="GI154" s="899">
        <f t="shared" si="2037"/>
        <v>1</v>
      </c>
      <c r="GJ154" s="899">
        <f t="shared" si="2038"/>
        <v>1</v>
      </c>
      <c r="GK154" s="899">
        <f t="shared" si="2150"/>
        <v>1</v>
      </c>
      <c r="GL154" s="966">
        <f t="shared" si="2151"/>
        <v>4123000</v>
      </c>
      <c r="GM154" s="901">
        <f t="shared" si="2152"/>
        <v>0</v>
      </c>
      <c r="GP154" s="1120" t="s">
        <v>876</v>
      </c>
      <c r="GQ154" s="1012" t="s">
        <v>514</v>
      </c>
      <c r="GR154" s="1031" t="s">
        <v>149</v>
      </c>
      <c r="GS154" s="1044">
        <v>1</v>
      </c>
      <c r="GT154" s="1015">
        <v>4105000</v>
      </c>
      <c r="GU154" s="963">
        <f t="shared" si="2039"/>
        <v>4105000</v>
      </c>
      <c r="GV154" s="1016"/>
      <c r="GW154" s="898">
        <f t="shared" si="2153"/>
        <v>1</v>
      </c>
      <c r="GX154" s="898">
        <f t="shared" si="2154"/>
        <v>1</v>
      </c>
      <c r="GY154" s="899">
        <f t="shared" si="2155"/>
        <v>1</v>
      </c>
      <c r="GZ154" s="899">
        <f t="shared" si="2040"/>
        <v>1</v>
      </c>
      <c r="HA154" s="899">
        <f t="shared" si="2041"/>
        <v>1</v>
      </c>
      <c r="HB154" s="899">
        <f t="shared" si="2156"/>
        <v>1</v>
      </c>
      <c r="HC154" s="966">
        <f t="shared" si="2157"/>
        <v>4105000</v>
      </c>
      <c r="HD154" s="901">
        <f t="shared" si="2158"/>
        <v>0</v>
      </c>
      <c r="HG154" s="1120" t="s">
        <v>876</v>
      </c>
      <c r="HH154" s="1012" t="s">
        <v>514</v>
      </c>
      <c r="HI154" s="1031" t="s">
        <v>149</v>
      </c>
      <c r="HJ154" s="1044">
        <v>1</v>
      </c>
      <c r="HK154" s="1015">
        <v>2883462</v>
      </c>
      <c r="HL154" s="963">
        <f t="shared" si="2042"/>
        <v>2883462</v>
      </c>
      <c r="HM154" s="1016"/>
      <c r="HN154" s="898">
        <f t="shared" si="2159"/>
        <v>1</v>
      </c>
      <c r="HO154" s="898">
        <f t="shared" si="2160"/>
        <v>1</v>
      </c>
      <c r="HP154" s="899">
        <f t="shared" si="2161"/>
        <v>1</v>
      </c>
      <c r="HQ154" s="899">
        <f t="shared" si="2043"/>
        <v>1</v>
      </c>
      <c r="HR154" s="899">
        <f t="shared" si="2044"/>
        <v>1</v>
      </c>
      <c r="HS154" s="899">
        <f t="shared" si="2162"/>
        <v>1</v>
      </c>
      <c r="HT154" s="966">
        <f t="shared" si="2163"/>
        <v>2883462</v>
      </c>
      <c r="HU154" s="901">
        <f t="shared" si="2164"/>
        <v>0</v>
      </c>
      <c r="HX154" s="1120" t="s">
        <v>876</v>
      </c>
      <c r="HY154" s="1012" t="s">
        <v>514</v>
      </c>
      <c r="HZ154" s="1031" t="s">
        <v>149</v>
      </c>
      <c r="IA154" s="1044">
        <v>1</v>
      </c>
      <c r="IB154" s="1020">
        <v>4527950</v>
      </c>
      <c r="IC154" s="972">
        <f t="shared" si="2045"/>
        <v>4527950</v>
      </c>
      <c r="ID154" s="1016"/>
      <c r="IE154" s="898">
        <f t="shared" si="2165"/>
        <v>1</v>
      </c>
      <c r="IF154" s="898">
        <f t="shared" si="2166"/>
        <v>1</v>
      </c>
      <c r="IG154" s="899">
        <f t="shared" si="2167"/>
        <v>1</v>
      </c>
      <c r="IH154" s="899">
        <f t="shared" si="2046"/>
        <v>1</v>
      </c>
      <c r="II154" s="899">
        <f t="shared" si="2047"/>
        <v>1</v>
      </c>
      <c r="IJ154" s="899">
        <f t="shared" si="2168"/>
        <v>1</v>
      </c>
      <c r="IK154" s="966">
        <f t="shared" si="2169"/>
        <v>4527950</v>
      </c>
      <c r="IL154" s="901">
        <f t="shared" si="2170"/>
        <v>0</v>
      </c>
      <c r="IO154" s="1120" t="s">
        <v>876</v>
      </c>
      <c r="IP154" s="1012" t="s">
        <v>514</v>
      </c>
      <c r="IQ154" s="1031" t="s">
        <v>149</v>
      </c>
      <c r="IR154" s="1044">
        <v>1</v>
      </c>
      <c r="IS154" s="1015">
        <v>3389000</v>
      </c>
      <c r="IT154" s="963">
        <f t="shared" si="2048"/>
        <v>3389000</v>
      </c>
      <c r="IU154" s="1016"/>
      <c r="IV154" s="898">
        <f t="shared" si="2171"/>
        <v>1</v>
      </c>
      <c r="IW154" s="898">
        <f t="shared" si="2172"/>
        <v>1</v>
      </c>
      <c r="IX154" s="899">
        <f t="shared" si="2173"/>
        <v>1</v>
      </c>
      <c r="IY154" s="899">
        <f t="shared" si="2049"/>
        <v>1</v>
      </c>
      <c r="IZ154" s="899">
        <f t="shared" si="2050"/>
        <v>1</v>
      </c>
      <c r="JA154" s="899">
        <f t="shared" si="2174"/>
        <v>1</v>
      </c>
      <c r="JB154" s="966">
        <f t="shared" si="2175"/>
        <v>3389000</v>
      </c>
      <c r="JC154" s="901">
        <f t="shared" si="2176"/>
        <v>0</v>
      </c>
      <c r="JF154" s="1120" t="s">
        <v>876</v>
      </c>
      <c r="JG154" s="1012" t="s">
        <v>514</v>
      </c>
      <c r="JH154" s="1031" t="s">
        <v>149</v>
      </c>
      <c r="JI154" s="1044">
        <v>1</v>
      </c>
      <c r="JJ154" s="1015">
        <v>6740000</v>
      </c>
      <c r="JK154" s="963">
        <f t="shared" si="2051"/>
        <v>6740000</v>
      </c>
      <c r="JL154" s="1016"/>
      <c r="JM154" s="898">
        <f t="shared" si="2177"/>
        <v>1</v>
      </c>
      <c r="JN154" s="898">
        <f t="shared" si="2178"/>
        <v>1</v>
      </c>
      <c r="JO154" s="899">
        <f t="shared" si="2179"/>
        <v>1</v>
      </c>
      <c r="JP154" s="899">
        <f t="shared" si="2052"/>
        <v>1</v>
      </c>
      <c r="JQ154" s="899">
        <f t="shared" si="2053"/>
        <v>1</v>
      </c>
      <c r="JR154" s="899">
        <f t="shared" si="2180"/>
        <v>1</v>
      </c>
      <c r="JS154" s="966">
        <f t="shared" si="2181"/>
        <v>6740000</v>
      </c>
      <c r="JT154" s="901">
        <f t="shared" si="2182"/>
        <v>0</v>
      </c>
      <c r="JW154" s="1120" t="s">
        <v>876</v>
      </c>
      <c r="JX154" s="1012" t="s">
        <v>514</v>
      </c>
      <c r="JY154" s="1031" t="s">
        <v>149</v>
      </c>
      <c r="JZ154" s="1044">
        <v>1</v>
      </c>
      <c r="KA154" s="1015">
        <v>2303910.1011999999</v>
      </c>
      <c r="KB154" s="963">
        <f t="shared" si="2054"/>
        <v>2303910</v>
      </c>
      <c r="KC154" s="1016"/>
      <c r="KD154" s="898">
        <f t="shared" si="2183"/>
        <v>1</v>
      </c>
      <c r="KE154" s="898">
        <f t="shared" si="2184"/>
        <v>1</v>
      </c>
      <c r="KF154" s="899">
        <f t="shared" si="2185"/>
        <v>1</v>
      </c>
      <c r="KG154" s="899">
        <f t="shared" si="2055"/>
        <v>1</v>
      </c>
      <c r="KH154" s="899">
        <f t="shared" si="2056"/>
        <v>1</v>
      </c>
      <c r="KI154" s="899">
        <f t="shared" si="2186"/>
        <v>1</v>
      </c>
      <c r="KJ154" s="966">
        <f t="shared" si="2187"/>
        <v>2303910</v>
      </c>
      <c r="KK154" s="901">
        <f t="shared" si="2188"/>
        <v>0</v>
      </c>
      <c r="KN154" s="1120" t="s">
        <v>876</v>
      </c>
      <c r="KO154" s="1012" t="s">
        <v>514</v>
      </c>
      <c r="KP154" s="1031" t="s">
        <v>149</v>
      </c>
      <c r="KQ154" s="1044">
        <v>1</v>
      </c>
      <c r="KR154" s="1015">
        <v>1716000</v>
      </c>
      <c r="KS154" s="963">
        <f t="shared" si="2057"/>
        <v>1716000</v>
      </c>
      <c r="KT154" s="1016"/>
      <c r="KU154" s="898">
        <f t="shared" si="2189"/>
        <v>1</v>
      </c>
      <c r="KV154" s="898">
        <f t="shared" si="2190"/>
        <v>1</v>
      </c>
      <c r="KW154" s="899">
        <f t="shared" si="2191"/>
        <v>1</v>
      </c>
      <c r="KX154" s="899">
        <f t="shared" si="2058"/>
        <v>1</v>
      </c>
      <c r="KY154" s="899">
        <f t="shared" si="2059"/>
        <v>1</v>
      </c>
      <c r="KZ154" s="899">
        <f t="shared" si="2192"/>
        <v>1</v>
      </c>
      <c r="LA154" s="966">
        <f t="shared" si="2193"/>
        <v>1716000</v>
      </c>
      <c r="LB154" s="901">
        <f t="shared" si="2194"/>
        <v>0</v>
      </c>
      <c r="LE154" s="1120" t="s">
        <v>876</v>
      </c>
      <c r="LF154" s="1012" t="s">
        <v>514</v>
      </c>
      <c r="LG154" s="1031" t="s">
        <v>149</v>
      </c>
      <c r="LH154" s="1044">
        <v>1</v>
      </c>
      <c r="LI154" s="1021">
        <v>3489500</v>
      </c>
      <c r="LJ154" s="974">
        <f t="shared" si="2060"/>
        <v>3489500</v>
      </c>
      <c r="LK154" s="1016"/>
      <c r="LL154" s="898">
        <f t="shared" si="2195"/>
        <v>1</v>
      </c>
      <c r="LM154" s="898">
        <f t="shared" si="2196"/>
        <v>1</v>
      </c>
      <c r="LN154" s="899">
        <f t="shared" si="2197"/>
        <v>1</v>
      </c>
      <c r="LO154" s="899">
        <f t="shared" si="2061"/>
        <v>1</v>
      </c>
      <c r="LP154" s="899">
        <f t="shared" si="2062"/>
        <v>1</v>
      </c>
      <c r="LQ154" s="899">
        <f t="shared" si="2198"/>
        <v>1</v>
      </c>
      <c r="LR154" s="966">
        <f t="shared" si="2199"/>
        <v>3489500</v>
      </c>
      <c r="LS154" s="901">
        <f t="shared" si="2200"/>
        <v>0</v>
      </c>
      <c r="LV154" s="1120" t="s">
        <v>876</v>
      </c>
      <c r="LW154" s="1012" t="s">
        <v>514</v>
      </c>
      <c r="LX154" s="1031" t="s">
        <v>149</v>
      </c>
      <c r="LY154" s="1044">
        <v>1</v>
      </c>
      <c r="LZ154" s="1015">
        <v>624000</v>
      </c>
      <c r="MA154" s="963">
        <f t="shared" si="2063"/>
        <v>624000</v>
      </c>
      <c r="MB154" s="1016"/>
      <c r="MC154" s="898">
        <f t="shared" si="2201"/>
        <v>1</v>
      </c>
      <c r="MD154" s="898">
        <f t="shared" si="2202"/>
        <v>1</v>
      </c>
      <c r="ME154" s="899">
        <f t="shared" si="2203"/>
        <v>1</v>
      </c>
      <c r="MF154" s="899">
        <f t="shared" si="2064"/>
        <v>1</v>
      </c>
      <c r="MG154" s="899">
        <f t="shared" si="2065"/>
        <v>1</v>
      </c>
      <c r="MH154" s="899">
        <f t="shared" si="2204"/>
        <v>1</v>
      </c>
      <c r="MI154" s="966">
        <f t="shared" si="2205"/>
        <v>624000</v>
      </c>
      <c r="MJ154" s="901">
        <f t="shared" si="2206"/>
        <v>0</v>
      </c>
      <c r="MM154" s="1120" t="s">
        <v>876</v>
      </c>
      <c r="MN154" s="1012" t="s">
        <v>514</v>
      </c>
      <c r="MO154" s="1031" t="s">
        <v>149</v>
      </c>
      <c r="MP154" s="1044">
        <v>1</v>
      </c>
      <c r="MQ154" s="1015">
        <v>3500000</v>
      </c>
      <c r="MR154" s="963">
        <f t="shared" si="2066"/>
        <v>3500000</v>
      </c>
      <c r="MS154" s="1016"/>
      <c r="MT154" s="898">
        <f t="shared" si="2207"/>
        <v>1</v>
      </c>
      <c r="MU154" s="898">
        <f t="shared" si="2208"/>
        <v>1</v>
      </c>
      <c r="MV154" s="899">
        <f t="shared" si="2209"/>
        <v>1</v>
      </c>
      <c r="MW154" s="899">
        <f t="shared" si="2067"/>
        <v>1</v>
      </c>
      <c r="MX154" s="899">
        <f t="shared" si="2068"/>
        <v>1</v>
      </c>
      <c r="MY154" s="899">
        <f t="shared" si="2210"/>
        <v>1</v>
      </c>
      <c r="MZ154" s="966">
        <f t="shared" si="2211"/>
        <v>3500000</v>
      </c>
      <c r="NA154" s="901">
        <f t="shared" si="2212"/>
        <v>0</v>
      </c>
      <c r="ND154" s="975" t="s">
        <v>876</v>
      </c>
      <c r="NE154" s="976" t="s">
        <v>514</v>
      </c>
      <c r="NF154" s="977" t="s">
        <v>149</v>
      </c>
      <c r="NG154" s="978">
        <v>1</v>
      </c>
      <c r="NH154" s="979">
        <v>322201.44</v>
      </c>
      <c r="NI154" s="980">
        <v>322201</v>
      </c>
      <c r="NJ154" s="1016"/>
      <c r="NK154" s="898">
        <f t="shared" si="2213"/>
        <v>1</v>
      </c>
      <c r="NL154" s="898">
        <f t="shared" si="2214"/>
        <v>1</v>
      </c>
      <c r="NM154" s="899">
        <f t="shared" si="2215"/>
        <v>1</v>
      </c>
      <c r="NN154" s="899">
        <f t="shared" si="2069"/>
        <v>1</v>
      </c>
      <c r="NO154" s="899">
        <f t="shared" si="2070"/>
        <v>1</v>
      </c>
      <c r="NP154" s="899">
        <f t="shared" si="2216"/>
        <v>1</v>
      </c>
      <c r="NQ154" s="966">
        <f t="shared" si="2217"/>
        <v>322201</v>
      </c>
      <c r="NR154" s="901">
        <f t="shared" si="2218"/>
        <v>0</v>
      </c>
      <c r="NU154" s="981" t="s">
        <v>876</v>
      </c>
      <c r="NV154" s="982" t="s">
        <v>514</v>
      </c>
      <c r="NW154" s="983" t="s">
        <v>149</v>
      </c>
      <c r="NX154" s="984">
        <v>1</v>
      </c>
      <c r="NY154" s="1022">
        <v>325456</v>
      </c>
      <c r="NZ154" s="986">
        <f t="shared" si="2071"/>
        <v>325456</v>
      </c>
      <c r="OA154" s="1016"/>
      <c r="OB154" s="898">
        <f t="shared" si="2219"/>
        <v>1</v>
      </c>
      <c r="OC154" s="898">
        <f t="shared" si="2220"/>
        <v>1</v>
      </c>
      <c r="OD154" s="899">
        <f t="shared" si="2221"/>
        <v>1</v>
      </c>
      <c r="OE154" s="899">
        <f t="shared" si="2072"/>
        <v>1</v>
      </c>
      <c r="OF154" s="899">
        <f t="shared" si="2073"/>
        <v>1</v>
      </c>
      <c r="OG154" s="899">
        <f t="shared" si="2222"/>
        <v>1</v>
      </c>
      <c r="OH154" s="966">
        <f t="shared" si="2223"/>
        <v>325456</v>
      </c>
      <c r="OI154" s="901">
        <f t="shared" si="2224"/>
        <v>0</v>
      </c>
      <c r="OL154" s="1120" t="s">
        <v>876</v>
      </c>
      <c r="OM154" s="1012" t="s">
        <v>514</v>
      </c>
      <c r="ON154" s="1031" t="s">
        <v>149</v>
      </c>
      <c r="OO154" s="1044">
        <v>1</v>
      </c>
      <c r="OP154" s="1015">
        <v>6233976</v>
      </c>
      <c r="OQ154" s="963">
        <f t="shared" si="2074"/>
        <v>6233976</v>
      </c>
      <c r="OR154" s="1016"/>
      <c r="OS154" s="898">
        <f t="shared" si="2225"/>
        <v>1</v>
      </c>
      <c r="OT154" s="898">
        <f t="shared" si="2226"/>
        <v>1</v>
      </c>
      <c r="OU154" s="899">
        <f t="shared" si="2227"/>
        <v>1</v>
      </c>
      <c r="OV154" s="899">
        <f t="shared" si="2075"/>
        <v>1</v>
      </c>
      <c r="OW154" s="899">
        <f t="shared" si="2076"/>
        <v>1</v>
      </c>
      <c r="OX154" s="899">
        <f t="shared" si="2228"/>
        <v>1</v>
      </c>
      <c r="OY154" s="966">
        <f t="shared" si="2229"/>
        <v>6233976</v>
      </c>
      <c r="OZ154" s="901">
        <f t="shared" si="2230"/>
        <v>0</v>
      </c>
      <c r="PC154" s="1120" t="s">
        <v>876</v>
      </c>
      <c r="PD154" s="1012" t="s">
        <v>514</v>
      </c>
      <c r="PE154" s="1031" t="s">
        <v>149</v>
      </c>
      <c r="PF154" s="1044">
        <v>1</v>
      </c>
      <c r="PG154" s="1059">
        <v>3997053</v>
      </c>
      <c r="PH154" s="988">
        <v>3997053</v>
      </c>
      <c r="PI154" s="1024"/>
      <c r="PJ154" s="898">
        <f t="shared" si="2231"/>
        <v>1</v>
      </c>
      <c r="PK154" s="898">
        <f t="shared" si="2232"/>
        <v>1</v>
      </c>
      <c r="PL154" s="899">
        <f t="shared" si="2233"/>
        <v>1</v>
      </c>
      <c r="PM154" s="899">
        <f t="shared" si="2077"/>
        <v>1</v>
      </c>
      <c r="PN154" s="899">
        <f t="shared" si="2078"/>
        <v>1</v>
      </c>
      <c r="PO154" s="899">
        <f t="shared" si="2234"/>
        <v>1</v>
      </c>
      <c r="PP154" s="966">
        <f t="shared" si="2235"/>
        <v>3997053</v>
      </c>
      <c r="PQ154" s="901">
        <f t="shared" si="2236"/>
        <v>0</v>
      </c>
      <c r="PT154" s="1120" t="s">
        <v>876</v>
      </c>
      <c r="PU154" s="1012" t="s">
        <v>514</v>
      </c>
      <c r="PV154" s="1031" t="s">
        <v>149</v>
      </c>
      <c r="PW154" s="1044">
        <v>1</v>
      </c>
      <c r="PX154" s="1015">
        <v>4100000</v>
      </c>
      <c r="PY154" s="963">
        <f t="shared" si="2079"/>
        <v>4100000</v>
      </c>
      <c r="PZ154" s="1016"/>
      <c r="QA154" s="898">
        <f t="shared" si="2237"/>
        <v>1</v>
      </c>
      <c r="QB154" s="898">
        <f t="shared" si="2238"/>
        <v>1</v>
      </c>
      <c r="QC154" s="899">
        <f t="shared" si="2239"/>
        <v>1</v>
      </c>
      <c r="QD154" s="899">
        <f t="shared" si="2080"/>
        <v>1</v>
      </c>
      <c r="QE154" s="899">
        <f t="shared" si="2081"/>
        <v>1</v>
      </c>
      <c r="QF154" s="899">
        <f t="shared" si="2240"/>
        <v>1</v>
      </c>
      <c r="QG154" s="966">
        <f t="shared" si="2241"/>
        <v>4100000</v>
      </c>
      <c r="QH154" s="901">
        <f t="shared" si="2242"/>
        <v>0</v>
      </c>
      <c r="QK154" s="1120" t="s">
        <v>876</v>
      </c>
      <c r="QL154" s="1012" t="s">
        <v>514</v>
      </c>
      <c r="QM154" s="1031" t="s">
        <v>149</v>
      </c>
      <c r="QN154" s="1044">
        <v>1</v>
      </c>
      <c r="QO154" s="1021">
        <v>3506947.4999999995</v>
      </c>
      <c r="QP154" s="974">
        <f t="shared" si="2082"/>
        <v>3506948</v>
      </c>
      <c r="QQ154" s="1016"/>
      <c r="QR154" s="898">
        <f t="shared" si="2243"/>
        <v>1</v>
      </c>
      <c r="QS154" s="898">
        <f t="shared" si="2244"/>
        <v>1</v>
      </c>
      <c r="QT154" s="899">
        <f t="shared" si="2245"/>
        <v>1</v>
      </c>
      <c r="QU154" s="899">
        <f t="shared" si="2083"/>
        <v>1</v>
      </c>
      <c r="QV154" s="899">
        <f t="shared" si="2084"/>
        <v>1</v>
      </c>
      <c r="QW154" s="899">
        <f t="shared" si="2246"/>
        <v>1</v>
      </c>
      <c r="QX154" s="966">
        <f t="shared" si="2247"/>
        <v>3506948</v>
      </c>
      <c r="QY154" s="901">
        <f t="shared" si="2248"/>
        <v>0</v>
      </c>
      <c r="RB154" s="405"/>
      <c r="RC154" s="406"/>
      <c r="RD154" s="407"/>
      <c r="RE154" s="408"/>
      <c r="RF154" s="409"/>
      <c r="RG154" s="410"/>
      <c r="RH154" s="410"/>
      <c r="RI154" s="898"/>
      <c r="RJ154" s="898"/>
      <c r="RK154" s="934"/>
      <c r="RL154" s="934"/>
      <c r="RM154" s="934"/>
      <c r="RN154" s="934"/>
      <c r="RO154" s="935"/>
      <c r="RP154" s="936"/>
      <c r="RS154" s="405"/>
      <c r="RT154" s="406"/>
      <c r="RU154" s="407"/>
      <c r="RV154" s="408"/>
      <c r="RW154" s="409"/>
      <c r="RX154" s="410"/>
      <c r="RY154" s="410"/>
      <c r="RZ154" s="898"/>
      <c r="SA154" s="898"/>
      <c r="SB154" s="934"/>
      <c r="SC154" s="934"/>
      <c r="SD154" s="934"/>
      <c r="SE154" s="934"/>
      <c r="SF154" s="935"/>
      <c r="SG154" s="936"/>
      <c r="SJ154" s="405"/>
      <c r="SK154" s="406"/>
      <c r="SL154" s="407"/>
      <c r="SM154" s="408"/>
      <c r="SN154" s="409"/>
      <c r="SO154" s="410"/>
      <c r="SP154" s="410"/>
      <c r="SQ154" s="898"/>
      <c r="SR154" s="898"/>
      <c r="SS154" s="934"/>
      <c r="ST154" s="934"/>
      <c r="SU154" s="934"/>
      <c r="SV154" s="934"/>
      <c r="SW154" s="935"/>
      <c r="SX154" s="936"/>
    </row>
    <row r="155" spans="2:518" ht="59.25" customHeight="1" thickTop="1" thickBot="1">
      <c r="B155" s="958" t="s">
        <v>877</v>
      </c>
      <c r="C155" s="1012" t="s">
        <v>515</v>
      </c>
      <c r="D155" s="1013" t="s">
        <v>149</v>
      </c>
      <c r="E155" s="1014">
        <v>2</v>
      </c>
      <c r="F155" s="1015"/>
      <c r="G155" s="1025">
        <f t="shared" si="2006"/>
        <v>0</v>
      </c>
      <c r="H155" s="1016"/>
      <c r="K155" s="958" t="s">
        <v>877</v>
      </c>
      <c r="L155" s="1012" t="s">
        <v>515</v>
      </c>
      <c r="M155" s="1013" t="s">
        <v>149</v>
      </c>
      <c r="N155" s="1014">
        <v>2</v>
      </c>
      <c r="O155" s="1043">
        <v>1938840</v>
      </c>
      <c r="P155" s="1025">
        <f t="shared" si="2007"/>
        <v>3877680</v>
      </c>
      <c r="Q155" s="1016"/>
      <c r="R155" s="898">
        <f t="shared" si="2085"/>
        <v>1</v>
      </c>
      <c r="S155" s="898">
        <f t="shared" si="2086"/>
        <v>1</v>
      </c>
      <c r="T155" s="899">
        <f t="shared" si="2087"/>
        <v>1</v>
      </c>
      <c r="U155" s="899">
        <f t="shared" si="2088"/>
        <v>1</v>
      </c>
      <c r="V155" s="899">
        <f t="shared" si="2089"/>
        <v>1</v>
      </c>
      <c r="W155" s="899">
        <f t="shared" si="2090"/>
        <v>1</v>
      </c>
      <c r="X155" s="966">
        <f t="shared" si="2091"/>
        <v>3877680</v>
      </c>
      <c r="Y155" s="901">
        <f t="shared" si="2092"/>
        <v>0</v>
      </c>
      <c r="Z155" s="872"/>
      <c r="AA155" s="872"/>
      <c r="AB155" s="958" t="s">
        <v>877</v>
      </c>
      <c r="AC155" s="1012" t="s">
        <v>515</v>
      </c>
      <c r="AD155" s="1013" t="s">
        <v>149</v>
      </c>
      <c r="AE155" s="1014">
        <v>2</v>
      </c>
      <c r="AF155" s="1015">
        <v>1850000</v>
      </c>
      <c r="AG155" s="1025">
        <f t="shared" si="2009"/>
        <v>3700000</v>
      </c>
      <c r="AH155" s="1016"/>
      <c r="AI155" s="898">
        <f t="shared" si="2093"/>
        <v>1</v>
      </c>
      <c r="AJ155" s="898">
        <f t="shared" si="2094"/>
        <v>1</v>
      </c>
      <c r="AK155" s="899">
        <f t="shared" si="2095"/>
        <v>1</v>
      </c>
      <c r="AL155" s="899">
        <f t="shared" si="2010"/>
        <v>1</v>
      </c>
      <c r="AM155" s="899">
        <f t="shared" si="2011"/>
        <v>1</v>
      </c>
      <c r="AN155" s="899">
        <f t="shared" si="2096"/>
        <v>1</v>
      </c>
      <c r="AO155" s="966">
        <f t="shared" si="2097"/>
        <v>3700000</v>
      </c>
      <c r="AP155" s="901">
        <f t="shared" si="2098"/>
        <v>0</v>
      </c>
      <c r="AQ155" s="872"/>
      <c r="AR155" s="872"/>
      <c r="AS155" s="958" t="s">
        <v>877</v>
      </c>
      <c r="AT155" s="1018" t="s">
        <v>515</v>
      </c>
      <c r="AU155" s="1013" t="s">
        <v>149</v>
      </c>
      <c r="AV155" s="1014">
        <v>2</v>
      </c>
      <c r="AW155" s="1019">
        <v>2016000</v>
      </c>
      <c r="AX155" s="1026">
        <f t="shared" si="2012"/>
        <v>4032000</v>
      </c>
      <c r="AY155" s="1016"/>
      <c r="AZ155" s="898">
        <f t="shared" si="2099"/>
        <v>1</v>
      </c>
      <c r="BA155" s="898">
        <f t="shared" si="2100"/>
        <v>1</v>
      </c>
      <c r="BB155" s="899">
        <f t="shared" si="2101"/>
        <v>1</v>
      </c>
      <c r="BC155" s="899">
        <f t="shared" si="2013"/>
        <v>1</v>
      </c>
      <c r="BD155" s="899">
        <f t="shared" si="2014"/>
        <v>1</v>
      </c>
      <c r="BE155" s="899">
        <f t="shared" si="2102"/>
        <v>1</v>
      </c>
      <c r="BF155" s="966">
        <f t="shared" si="2103"/>
        <v>4032000</v>
      </c>
      <c r="BG155" s="901">
        <f t="shared" si="2104"/>
        <v>0</v>
      </c>
      <c r="BJ155" s="958" t="s">
        <v>877</v>
      </c>
      <c r="BK155" s="1125" t="s">
        <v>515</v>
      </c>
      <c r="BL155" s="1013" t="s">
        <v>149</v>
      </c>
      <c r="BM155" s="1014">
        <v>2</v>
      </c>
      <c r="BN155" s="1015">
        <v>3417251.12</v>
      </c>
      <c r="BO155" s="1025">
        <f t="shared" si="2015"/>
        <v>6834502</v>
      </c>
      <c r="BP155" s="1016"/>
      <c r="BQ155" s="898">
        <f t="shared" si="2105"/>
        <v>1</v>
      </c>
      <c r="BR155" s="898">
        <f t="shared" si="2106"/>
        <v>1</v>
      </c>
      <c r="BS155" s="899">
        <f t="shared" si="2107"/>
        <v>1</v>
      </c>
      <c r="BT155" s="899">
        <f t="shared" si="2016"/>
        <v>1</v>
      </c>
      <c r="BU155" s="899">
        <f t="shared" si="2017"/>
        <v>1</v>
      </c>
      <c r="BV155" s="899">
        <f t="shared" si="2108"/>
        <v>1</v>
      </c>
      <c r="BW155" s="966">
        <f t="shared" si="2109"/>
        <v>6834502</v>
      </c>
      <c r="BX155" s="901">
        <f t="shared" si="2110"/>
        <v>0</v>
      </c>
      <c r="CA155" s="958" t="s">
        <v>877</v>
      </c>
      <c r="CB155" s="1012" t="s">
        <v>515</v>
      </c>
      <c r="CC155" s="1013" t="s">
        <v>149</v>
      </c>
      <c r="CD155" s="1014">
        <v>2</v>
      </c>
      <c r="CE155" s="1015">
        <v>1888430</v>
      </c>
      <c r="CF155" s="1025">
        <f t="shared" si="2018"/>
        <v>3776860</v>
      </c>
      <c r="CG155" s="1016"/>
      <c r="CH155" s="898">
        <f t="shared" si="2111"/>
        <v>1</v>
      </c>
      <c r="CI155" s="898">
        <f t="shared" si="2112"/>
        <v>1</v>
      </c>
      <c r="CJ155" s="899">
        <f t="shared" si="2113"/>
        <v>1</v>
      </c>
      <c r="CK155" s="899">
        <f t="shared" si="2019"/>
        <v>1</v>
      </c>
      <c r="CL155" s="899">
        <f t="shared" si="2020"/>
        <v>1</v>
      </c>
      <c r="CM155" s="899">
        <f t="shared" si="2114"/>
        <v>1</v>
      </c>
      <c r="CN155" s="966">
        <f t="shared" si="2115"/>
        <v>3776860</v>
      </c>
      <c r="CO155" s="901">
        <f t="shared" si="2116"/>
        <v>0</v>
      </c>
      <c r="CR155" s="958" t="s">
        <v>877</v>
      </c>
      <c r="CS155" s="1012" t="s">
        <v>515</v>
      </c>
      <c r="CT155" s="1013" t="s">
        <v>149</v>
      </c>
      <c r="CU155" s="1014">
        <v>2</v>
      </c>
      <c r="CV155" s="1015">
        <v>321000</v>
      </c>
      <c r="CW155" s="1025">
        <f t="shared" si="2021"/>
        <v>642000</v>
      </c>
      <c r="CX155" s="1016"/>
      <c r="CY155" s="898">
        <f t="shared" si="2117"/>
        <v>1</v>
      </c>
      <c r="CZ155" s="898">
        <f t="shared" si="2118"/>
        <v>1</v>
      </c>
      <c r="DA155" s="899">
        <f t="shared" si="2119"/>
        <v>1</v>
      </c>
      <c r="DB155" s="899">
        <f t="shared" si="2022"/>
        <v>1</v>
      </c>
      <c r="DC155" s="899">
        <f t="shared" si="2023"/>
        <v>1</v>
      </c>
      <c r="DD155" s="899">
        <f t="shared" si="2120"/>
        <v>1</v>
      </c>
      <c r="DE155" s="966">
        <f t="shared" si="2121"/>
        <v>642000</v>
      </c>
      <c r="DF155" s="901">
        <f t="shared" si="2122"/>
        <v>0</v>
      </c>
      <c r="DI155" s="958" t="s">
        <v>877</v>
      </c>
      <c r="DJ155" s="1012" t="s">
        <v>515</v>
      </c>
      <c r="DK155" s="1013" t="s">
        <v>149</v>
      </c>
      <c r="DL155" s="1014">
        <v>2</v>
      </c>
      <c r="DM155" s="1015">
        <v>2318208</v>
      </c>
      <c r="DN155" s="1025">
        <f t="shared" si="2024"/>
        <v>4636416</v>
      </c>
      <c r="DO155" s="1016"/>
      <c r="DP155" s="898">
        <f t="shared" si="2123"/>
        <v>1</v>
      </c>
      <c r="DQ155" s="898">
        <f t="shared" si="2124"/>
        <v>1</v>
      </c>
      <c r="DR155" s="899">
        <f t="shared" si="2125"/>
        <v>1</v>
      </c>
      <c r="DS155" s="899">
        <f t="shared" si="2025"/>
        <v>1</v>
      </c>
      <c r="DT155" s="899">
        <f t="shared" si="2026"/>
        <v>1</v>
      </c>
      <c r="DU155" s="899">
        <f t="shared" si="2126"/>
        <v>1</v>
      </c>
      <c r="DV155" s="966">
        <f t="shared" si="2127"/>
        <v>4636416</v>
      </c>
      <c r="DW155" s="901">
        <f t="shared" si="2128"/>
        <v>0</v>
      </c>
      <c r="DZ155" s="958" t="s">
        <v>877</v>
      </c>
      <c r="EA155" s="1012" t="s">
        <v>515</v>
      </c>
      <c r="EB155" s="1013" t="s">
        <v>149</v>
      </c>
      <c r="EC155" s="1014">
        <v>2</v>
      </c>
      <c r="ED155" s="1015">
        <v>2400000</v>
      </c>
      <c r="EE155" s="1025">
        <f t="shared" si="2027"/>
        <v>4800000</v>
      </c>
      <c r="EF155" s="1016"/>
      <c r="EG155" s="898">
        <f t="shared" si="2129"/>
        <v>1</v>
      </c>
      <c r="EH155" s="898">
        <f t="shared" si="2130"/>
        <v>1</v>
      </c>
      <c r="EI155" s="899">
        <f t="shared" si="2131"/>
        <v>1</v>
      </c>
      <c r="EJ155" s="899">
        <f t="shared" si="2028"/>
        <v>1</v>
      </c>
      <c r="EK155" s="899">
        <f t="shared" si="2029"/>
        <v>1</v>
      </c>
      <c r="EL155" s="899">
        <f t="shared" si="2132"/>
        <v>1</v>
      </c>
      <c r="EM155" s="966">
        <f t="shared" si="2133"/>
        <v>4800000</v>
      </c>
      <c r="EN155" s="901">
        <f t="shared" si="2134"/>
        <v>0</v>
      </c>
      <c r="EQ155" s="958" t="s">
        <v>877</v>
      </c>
      <c r="ER155" s="1012" t="s">
        <v>515</v>
      </c>
      <c r="ES155" s="1013" t="s">
        <v>149</v>
      </c>
      <c r="ET155" s="1014">
        <v>2</v>
      </c>
      <c r="EU155" s="1015">
        <v>1950000</v>
      </c>
      <c r="EV155" s="1025">
        <f t="shared" si="2030"/>
        <v>3900000</v>
      </c>
      <c r="EW155" s="1016"/>
      <c r="EX155" s="898">
        <f t="shared" si="2135"/>
        <v>1</v>
      </c>
      <c r="EY155" s="898">
        <f t="shared" si="2136"/>
        <v>1</v>
      </c>
      <c r="EZ155" s="899">
        <f t="shared" si="2137"/>
        <v>1</v>
      </c>
      <c r="FA155" s="899">
        <f t="shared" si="2031"/>
        <v>1</v>
      </c>
      <c r="FB155" s="899">
        <f t="shared" si="2032"/>
        <v>1</v>
      </c>
      <c r="FC155" s="899">
        <f t="shared" si="2138"/>
        <v>1</v>
      </c>
      <c r="FD155" s="966">
        <f t="shared" si="2139"/>
        <v>3900000</v>
      </c>
      <c r="FE155" s="901">
        <f t="shared" si="2140"/>
        <v>0</v>
      </c>
      <c r="FH155" s="958"/>
      <c r="FI155" s="1012"/>
      <c r="FJ155" s="1013"/>
      <c r="FK155" s="1014"/>
      <c r="FL155" s="1015"/>
      <c r="FM155" s="1025">
        <f t="shared" si="2033"/>
        <v>0</v>
      </c>
      <c r="FN155" s="1016"/>
      <c r="FO155" s="898" t="e">
        <f t="shared" si="2141"/>
        <v>#N/A</v>
      </c>
      <c r="FP155" s="898" t="e">
        <f t="shared" si="2142"/>
        <v>#N/A</v>
      </c>
      <c r="FQ155" s="899" t="e">
        <f t="shared" si="2143"/>
        <v>#N/A</v>
      </c>
      <c r="FR155" s="899">
        <f t="shared" si="2034"/>
        <v>0</v>
      </c>
      <c r="FS155" s="899">
        <f t="shared" si="2035"/>
        <v>0</v>
      </c>
      <c r="FT155" s="899" t="e">
        <f t="shared" si="2144"/>
        <v>#N/A</v>
      </c>
      <c r="FU155" s="966">
        <f t="shared" si="2145"/>
        <v>0</v>
      </c>
      <c r="FV155" s="901">
        <f t="shared" si="2146"/>
        <v>0</v>
      </c>
      <c r="FY155" s="958" t="s">
        <v>877</v>
      </c>
      <c r="FZ155" s="1012" t="s">
        <v>515</v>
      </c>
      <c r="GA155" s="1013" t="s">
        <v>149</v>
      </c>
      <c r="GB155" s="1014">
        <v>2</v>
      </c>
      <c r="GC155" s="1043">
        <v>1938840</v>
      </c>
      <c r="GD155" s="1025">
        <f t="shared" si="2036"/>
        <v>3877680</v>
      </c>
      <c r="GE155" s="1016"/>
      <c r="GF155" s="898">
        <f t="shared" si="2147"/>
        <v>1</v>
      </c>
      <c r="GG155" s="898">
        <f t="shared" si="2148"/>
        <v>1</v>
      </c>
      <c r="GH155" s="899">
        <f t="shared" si="2149"/>
        <v>1</v>
      </c>
      <c r="GI155" s="899">
        <f t="shared" si="2037"/>
        <v>1</v>
      </c>
      <c r="GJ155" s="899">
        <f t="shared" si="2038"/>
        <v>1</v>
      </c>
      <c r="GK155" s="899">
        <f t="shared" si="2150"/>
        <v>1</v>
      </c>
      <c r="GL155" s="966">
        <f t="shared" si="2151"/>
        <v>3877680</v>
      </c>
      <c r="GM155" s="901">
        <f t="shared" si="2152"/>
        <v>0</v>
      </c>
      <c r="GP155" s="958" t="s">
        <v>877</v>
      </c>
      <c r="GQ155" s="1012" t="s">
        <v>515</v>
      </c>
      <c r="GR155" s="1013" t="s">
        <v>149</v>
      </c>
      <c r="GS155" s="1014">
        <v>2</v>
      </c>
      <c r="GT155" s="1015">
        <v>1900000</v>
      </c>
      <c r="GU155" s="1025">
        <f t="shared" si="2039"/>
        <v>3800000</v>
      </c>
      <c r="GV155" s="1016"/>
      <c r="GW155" s="898">
        <f t="shared" si="2153"/>
        <v>1</v>
      </c>
      <c r="GX155" s="898">
        <f t="shared" si="2154"/>
        <v>1</v>
      </c>
      <c r="GY155" s="899">
        <f t="shared" si="2155"/>
        <v>1</v>
      </c>
      <c r="GZ155" s="899">
        <f t="shared" si="2040"/>
        <v>1</v>
      </c>
      <c r="HA155" s="899">
        <f t="shared" si="2041"/>
        <v>1</v>
      </c>
      <c r="HB155" s="899">
        <f t="shared" si="2156"/>
        <v>1</v>
      </c>
      <c r="HC155" s="966">
        <f t="shared" si="2157"/>
        <v>3800000</v>
      </c>
      <c r="HD155" s="901">
        <f t="shared" si="2158"/>
        <v>0</v>
      </c>
      <c r="HG155" s="958" t="s">
        <v>877</v>
      </c>
      <c r="HH155" s="1012" t="s">
        <v>515</v>
      </c>
      <c r="HI155" s="1013" t="s">
        <v>149</v>
      </c>
      <c r="HJ155" s="1014">
        <v>2</v>
      </c>
      <c r="HK155" s="1015">
        <v>1367335</v>
      </c>
      <c r="HL155" s="1025">
        <f t="shared" si="2042"/>
        <v>2734670</v>
      </c>
      <c r="HM155" s="1016"/>
      <c r="HN155" s="898">
        <f t="shared" si="2159"/>
        <v>1</v>
      </c>
      <c r="HO155" s="898">
        <f t="shared" si="2160"/>
        <v>1</v>
      </c>
      <c r="HP155" s="899">
        <f t="shared" si="2161"/>
        <v>1</v>
      </c>
      <c r="HQ155" s="899">
        <f t="shared" si="2043"/>
        <v>1</v>
      </c>
      <c r="HR155" s="899">
        <f t="shared" si="2044"/>
        <v>1</v>
      </c>
      <c r="HS155" s="899">
        <f t="shared" si="2162"/>
        <v>1</v>
      </c>
      <c r="HT155" s="966">
        <f t="shared" si="2163"/>
        <v>2734670</v>
      </c>
      <c r="HU155" s="901">
        <f t="shared" si="2164"/>
        <v>0</v>
      </c>
      <c r="HX155" s="958" t="s">
        <v>877</v>
      </c>
      <c r="HY155" s="1012" t="s">
        <v>515</v>
      </c>
      <c r="HZ155" s="1013" t="s">
        <v>149</v>
      </c>
      <c r="IA155" s="1014">
        <v>2</v>
      </c>
      <c r="IB155" s="1020">
        <v>5050432</v>
      </c>
      <c r="IC155" s="1027">
        <f t="shared" si="2045"/>
        <v>10100864</v>
      </c>
      <c r="ID155" s="1016"/>
      <c r="IE155" s="898">
        <f t="shared" si="2165"/>
        <v>1</v>
      </c>
      <c r="IF155" s="898">
        <f t="shared" si="2166"/>
        <v>1</v>
      </c>
      <c r="IG155" s="899">
        <f t="shared" si="2167"/>
        <v>1</v>
      </c>
      <c r="IH155" s="899">
        <f t="shared" si="2046"/>
        <v>1</v>
      </c>
      <c r="II155" s="899">
        <f t="shared" si="2047"/>
        <v>1</v>
      </c>
      <c r="IJ155" s="899">
        <f t="shared" si="2168"/>
        <v>1</v>
      </c>
      <c r="IK155" s="966">
        <f t="shared" si="2169"/>
        <v>10100864</v>
      </c>
      <c r="IL155" s="901">
        <f t="shared" si="2170"/>
        <v>0</v>
      </c>
      <c r="IO155" s="958" t="s">
        <v>877</v>
      </c>
      <c r="IP155" s="1012" t="s">
        <v>515</v>
      </c>
      <c r="IQ155" s="1013" t="s">
        <v>149</v>
      </c>
      <c r="IR155" s="1014">
        <v>2</v>
      </c>
      <c r="IS155" s="1015">
        <v>1644000</v>
      </c>
      <c r="IT155" s="1025">
        <f t="shared" si="2048"/>
        <v>3288000</v>
      </c>
      <c r="IU155" s="1016"/>
      <c r="IV155" s="898">
        <f t="shared" si="2171"/>
        <v>1</v>
      </c>
      <c r="IW155" s="898">
        <f t="shared" si="2172"/>
        <v>1</v>
      </c>
      <c r="IX155" s="899">
        <f t="shared" si="2173"/>
        <v>1</v>
      </c>
      <c r="IY155" s="899">
        <f t="shared" si="2049"/>
        <v>1</v>
      </c>
      <c r="IZ155" s="899">
        <f t="shared" si="2050"/>
        <v>1</v>
      </c>
      <c r="JA155" s="899">
        <f t="shared" si="2174"/>
        <v>1</v>
      </c>
      <c r="JB155" s="966">
        <f t="shared" si="2175"/>
        <v>3288000</v>
      </c>
      <c r="JC155" s="901">
        <f t="shared" si="2176"/>
        <v>0</v>
      </c>
      <c r="JF155" s="958" t="s">
        <v>877</v>
      </c>
      <c r="JG155" s="1012" t="s">
        <v>515</v>
      </c>
      <c r="JH155" s="1013" t="s">
        <v>149</v>
      </c>
      <c r="JI155" s="1014">
        <v>2</v>
      </c>
      <c r="JJ155" s="1015">
        <v>3020000</v>
      </c>
      <c r="JK155" s="1025">
        <f t="shared" si="2051"/>
        <v>6040000</v>
      </c>
      <c r="JL155" s="1016"/>
      <c r="JM155" s="898">
        <f t="shared" si="2177"/>
        <v>1</v>
      </c>
      <c r="JN155" s="898">
        <f t="shared" si="2178"/>
        <v>1</v>
      </c>
      <c r="JO155" s="899">
        <f t="shared" si="2179"/>
        <v>1</v>
      </c>
      <c r="JP155" s="899">
        <f t="shared" si="2052"/>
        <v>1</v>
      </c>
      <c r="JQ155" s="899">
        <f t="shared" si="2053"/>
        <v>1</v>
      </c>
      <c r="JR155" s="899">
        <f t="shared" si="2180"/>
        <v>1</v>
      </c>
      <c r="JS155" s="966">
        <f t="shared" si="2181"/>
        <v>6040000</v>
      </c>
      <c r="JT155" s="901">
        <f t="shared" si="2182"/>
        <v>0</v>
      </c>
      <c r="JW155" s="958" t="s">
        <v>877</v>
      </c>
      <c r="JX155" s="1012" t="s">
        <v>515</v>
      </c>
      <c r="JY155" s="1013" t="s">
        <v>149</v>
      </c>
      <c r="JZ155" s="1014">
        <v>2</v>
      </c>
      <c r="KA155" s="1015">
        <v>1608389.9816000001</v>
      </c>
      <c r="KB155" s="1025">
        <f t="shared" si="2054"/>
        <v>3216780</v>
      </c>
      <c r="KC155" s="1016"/>
      <c r="KD155" s="898">
        <f t="shared" si="2183"/>
        <v>1</v>
      </c>
      <c r="KE155" s="898">
        <f t="shared" si="2184"/>
        <v>1</v>
      </c>
      <c r="KF155" s="899">
        <f t="shared" si="2185"/>
        <v>1</v>
      </c>
      <c r="KG155" s="899">
        <f t="shared" si="2055"/>
        <v>1</v>
      </c>
      <c r="KH155" s="899">
        <f t="shared" si="2056"/>
        <v>1</v>
      </c>
      <c r="KI155" s="899">
        <f t="shared" si="2186"/>
        <v>1</v>
      </c>
      <c r="KJ155" s="966">
        <f t="shared" si="2187"/>
        <v>3216780</v>
      </c>
      <c r="KK155" s="901">
        <f t="shared" si="2188"/>
        <v>0</v>
      </c>
      <c r="KN155" s="958" t="s">
        <v>877</v>
      </c>
      <c r="KO155" s="1012" t="s">
        <v>515</v>
      </c>
      <c r="KP155" s="1013" t="s">
        <v>149</v>
      </c>
      <c r="KQ155" s="1014">
        <v>2</v>
      </c>
      <c r="KR155" s="1015">
        <v>1484800</v>
      </c>
      <c r="KS155" s="1025">
        <f t="shared" si="2057"/>
        <v>2969600</v>
      </c>
      <c r="KT155" s="1016"/>
      <c r="KU155" s="898">
        <f t="shared" si="2189"/>
        <v>1</v>
      </c>
      <c r="KV155" s="898">
        <f t="shared" si="2190"/>
        <v>1</v>
      </c>
      <c r="KW155" s="899">
        <f t="shared" si="2191"/>
        <v>1</v>
      </c>
      <c r="KX155" s="899">
        <f t="shared" si="2058"/>
        <v>1</v>
      </c>
      <c r="KY155" s="899">
        <f t="shared" si="2059"/>
        <v>1</v>
      </c>
      <c r="KZ155" s="899">
        <f t="shared" si="2192"/>
        <v>1</v>
      </c>
      <c r="LA155" s="966">
        <f t="shared" si="2193"/>
        <v>2969600</v>
      </c>
      <c r="LB155" s="901">
        <f t="shared" si="2194"/>
        <v>0</v>
      </c>
      <c r="LE155" s="958" t="s">
        <v>877</v>
      </c>
      <c r="LF155" s="1012" t="s">
        <v>515</v>
      </c>
      <c r="LG155" s="1013" t="s">
        <v>149</v>
      </c>
      <c r="LH155" s="1014">
        <v>2</v>
      </c>
      <c r="LI155" s="1021">
        <v>2492500</v>
      </c>
      <c r="LJ155" s="1028">
        <f t="shared" si="2060"/>
        <v>4985000</v>
      </c>
      <c r="LK155" s="1016"/>
      <c r="LL155" s="898">
        <f t="shared" si="2195"/>
        <v>1</v>
      </c>
      <c r="LM155" s="898">
        <f t="shared" si="2196"/>
        <v>1</v>
      </c>
      <c r="LN155" s="899">
        <f t="shared" si="2197"/>
        <v>1</v>
      </c>
      <c r="LO155" s="899">
        <f t="shared" si="2061"/>
        <v>1</v>
      </c>
      <c r="LP155" s="899">
        <f t="shared" si="2062"/>
        <v>1</v>
      </c>
      <c r="LQ155" s="899">
        <f t="shared" si="2198"/>
        <v>1</v>
      </c>
      <c r="LR155" s="966">
        <f t="shared" si="2199"/>
        <v>4985000</v>
      </c>
      <c r="LS155" s="901">
        <f t="shared" si="2200"/>
        <v>0</v>
      </c>
      <c r="LV155" s="958" t="s">
        <v>877</v>
      </c>
      <c r="LW155" s="1012" t="s">
        <v>515</v>
      </c>
      <c r="LX155" s="1013" t="s">
        <v>149</v>
      </c>
      <c r="LY155" s="1014">
        <v>2</v>
      </c>
      <c r="LZ155" s="1015">
        <v>312000</v>
      </c>
      <c r="MA155" s="1025">
        <f t="shared" si="2063"/>
        <v>624000</v>
      </c>
      <c r="MB155" s="1016"/>
      <c r="MC155" s="898">
        <f t="shared" si="2201"/>
        <v>1</v>
      </c>
      <c r="MD155" s="898">
        <f t="shared" si="2202"/>
        <v>1</v>
      </c>
      <c r="ME155" s="899">
        <f t="shared" si="2203"/>
        <v>1</v>
      </c>
      <c r="MF155" s="899">
        <f t="shared" si="2064"/>
        <v>1</v>
      </c>
      <c r="MG155" s="899">
        <f t="shared" si="2065"/>
        <v>1</v>
      </c>
      <c r="MH155" s="899">
        <f t="shared" si="2204"/>
        <v>1</v>
      </c>
      <c r="MI155" s="966">
        <f t="shared" si="2205"/>
        <v>624000</v>
      </c>
      <c r="MJ155" s="901">
        <f t="shared" si="2206"/>
        <v>0</v>
      </c>
      <c r="MM155" s="958" t="s">
        <v>877</v>
      </c>
      <c r="MN155" s="1012" t="s">
        <v>515</v>
      </c>
      <c r="MO155" s="1013" t="s">
        <v>149</v>
      </c>
      <c r="MP155" s="1014">
        <v>2</v>
      </c>
      <c r="MQ155" s="1015">
        <v>1700000</v>
      </c>
      <c r="MR155" s="1025">
        <f t="shared" si="2066"/>
        <v>3400000</v>
      </c>
      <c r="MS155" s="1016"/>
      <c r="MT155" s="898">
        <f t="shared" si="2207"/>
        <v>1</v>
      </c>
      <c r="MU155" s="898">
        <f t="shared" si="2208"/>
        <v>1</v>
      </c>
      <c r="MV155" s="899">
        <f t="shared" si="2209"/>
        <v>1</v>
      </c>
      <c r="MW155" s="899">
        <f t="shared" si="2067"/>
        <v>1</v>
      </c>
      <c r="MX155" s="899">
        <f t="shared" si="2068"/>
        <v>1</v>
      </c>
      <c r="MY155" s="899">
        <f t="shared" si="2210"/>
        <v>1</v>
      </c>
      <c r="MZ155" s="966">
        <f t="shared" si="2211"/>
        <v>3400000</v>
      </c>
      <c r="NA155" s="901">
        <f t="shared" si="2212"/>
        <v>0</v>
      </c>
      <c r="ND155" s="975" t="s">
        <v>877</v>
      </c>
      <c r="NE155" s="976" t="s">
        <v>515</v>
      </c>
      <c r="NF155" s="977" t="s">
        <v>149</v>
      </c>
      <c r="NG155" s="978">
        <v>2</v>
      </c>
      <c r="NH155" s="979">
        <v>127260.54</v>
      </c>
      <c r="NI155" s="980">
        <v>254521</v>
      </c>
      <c r="NJ155" s="1016"/>
      <c r="NK155" s="898">
        <f t="shared" si="2213"/>
        <v>1</v>
      </c>
      <c r="NL155" s="898">
        <f t="shared" si="2214"/>
        <v>1</v>
      </c>
      <c r="NM155" s="899">
        <f t="shared" si="2215"/>
        <v>1</v>
      </c>
      <c r="NN155" s="899">
        <f t="shared" si="2069"/>
        <v>1</v>
      </c>
      <c r="NO155" s="899">
        <f t="shared" si="2070"/>
        <v>1</v>
      </c>
      <c r="NP155" s="899">
        <f t="shared" si="2216"/>
        <v>1</v>
      </c>
      <c r="NQ155" s="966">
        <f t="shared" si="2217"/>
        <v>254521</v>
      </c>
      <c r="NR155" s="901">
        <f t="shared" si="2218"/>
        <v>0</v>
      </c>
      <c r="NU155" s="981" t="s">
        <v>877</v>
      </c>
      <c r="NV155" s="982" t="s">
        <v>515</v>
      </c>
      <c r="NW155" s="983" t="s">
        <v>149</v>
      </c>
      <c r="NX155" s="984">
        <v>2</v>
      </c>
      <c r="NY155" s="1022">
        <v>128546</v>
      </c>
      <c r="NZ155" s="986">
        <f t="shared" si="2071"/>
        <v>257092</v>
      </c>
      <c r="OA155" s="1016"/>
      <c r="OB155" s="898">
        <f t="shared" si="2219"/>
        <v>1</v>
      </c>
      <c r="OC155" s="898">
        <f t="shared" si="2220"/>
        <v>1</v>
      </c>
      <c r="OD155" s="899">
        <f t="shared" si="2221"/>
        <v>1</v>
      </c>
      <c r="OE155" s="899">
        <f t="shared" si="2072"/>
        <v>1</v>
      </c>
      <c r="OF155" s="899">
        <f t="shared" si="2073"/>
        <v>1</v>
      </c>
      <c r="OG155" s="899">
        <f t="shared" si="2222"/>
        <v>1</v>
      </c>
      <c r="OH155" s="966">
        <f t="shared" si="2223"/>
        <v>257092</v>
      </c>
      <c r="OI155" s="901">
        <f t="shared" si="2224"/>
        <v>0</v>
      </c>
      <c r="OL155" s="958" t="s">
        <v>877</v>
      </c>
      <c r="OM155" s="1012" t="s">
        <v>515</v>
      </c>
      <c r="ON155" s="1013" t="s">
        <v>149</v>
      </c>
      <c r="OO155" s="1014">
        <v>2</v>
      </c>
      <c r="OP155" s="1015">
        <v>3168413</v>
      </c>
      <c r="OQ155" s="1025">
        <f t="shared" si="2074"/>
        <v>6336826</v>
      </c>
      <c r="OR155" s="1016"/>
      <c r="OS155" s="898">
        <f t="shared" si="2225"/>
        <v>1</v>
      </c>
      <c r="OT155" s="898">
        <f t="shared" si="2226"/>
        <v>1</v>
      </c>
      <c r="OU155" s="899">
        <f t="shared" si="2227"/>
        <v>1</v>
      </c>
      <c r="OV155" s="899">
        <f t="shared" si="2075"/>
        <v>1</v>
      </c>
      <c r="OW155" s="899">
        <f t="shared" si="2076"/>
        <v>1</v>
      </c>
      <c r="OX155" s="899">
        <f t="shared" si="2228"/>
        <v>1</v>
      </c>
      <c r="OY155" s="966">
        <f t="shared" si="2229"/>
        <v>6336826</v>
      </c>
      <c r="OZ155" s="901">
        <f t="shared" si="2230"/>
        <v>0</v>
      </c>
      <c r="PC155" s="958" t="s">
        <v>877</v>
      </c>
      <c r="PD155" s="1012" t="s">
        <v>515</v>
      </c>
      <c r="PE155" s="1013" t="s">
        <v>149</v>
      </c>
      <c r="PF155" s="1014">
        <v>2</v>
      </c>
      <c r="PG155" s="1059">
        <v>2543112</v>
      </c>
      <c r="PH155" s="1029">
        <v>5086224</v>
      </c>
      <c r="PI155" s="1024"/>
      <c r="PJ155" s="898">
        <f t="shared" si="2231"/>
        <v>1</v>
      </c>
      <c r="PK155" s="898">
        <f t="shared" si="2232"/>
        <v>1</v>
      </c>
      <c r="PL155" s="899">
        <f t="shared" si="2233"/>
        <v>1</v>
      </c>
      <c r="PM155" s="899">
        <f t="shared" si="2077"/>
        <v>1</v>
      </c>
      <c r="PN155" s="899">
        <f t="shared" si="2078"/>
        <v>1</v>
      </c>
      <c r="PO155" s="899">
        <f t="shared" si="2234"/>
        <v>1</v>
      </c>
      <c r="PP155" s="966">
        <f t="shared" si="2235"/>
        <v>5086224</v>
      </c>
      <c r="PQ155" s="901">
        <f t="shared" si="2236"/>
        <v>0</v>
      </c>
      <c r="PT155" s="958" t="s">
        <v>877</v>
      </c>
      <c r="PU155" s="1012" t="s">
        <v>515</v>
      </c>
      <c r="PV155" s="1013" t="s">
        <v>149</v>
      </c>
      <c r="PW155" s="1014">
        <v>2</v>
      </c>
      <c r="PX155" s="1015">
        <v>1895999</v>
      </c>
      <c r="PY155" s="1025">
        <f t="shared" si="2079"/>
        <v>3791998</v>
      </c>
      <c r="PZ155" s="1016"/>
      <c r="QA155" s="898">
        <f t="shared" si="2237"/>
        <v>1</v>
      </c>
      <c r="QB155" s="898">
        <f t="shared" si="2238"/>
        <v>1</v>
      </c>
      <c r="QC155" s="899">
        <f t="shared" si="2239"/>
        <v>1</v>
      </c>
      <c r="QD155" s="899">
        <f t="shared" si="2080"/>
        <v>1</v>
      </c>
      <c r="QE155" s="899">
        <f t="shared" si="2081"/>
        <v>1</v>
      </c>
      <c r="QF155" s="899">
        <f t="shared" si="2240"/>
        <v>1</v>
      </c>
      <c r="QG155" s="966">
        <f t="shared" si="2241"/>
        <v>3791998</v>
      </c>
      <c r="QH155" s="901">
        <f t="shared" si="2242"/>
        <v>0</v>
      </c>
      <c r="QK155" s="958" t="s">
        <v>877</v>
      </c>
      <c r="QL155" s="1012" t="s">
        <v>515</v>
      </c>
      <c r="QM155" s="1013" t="s">
        <v>149</v>
      </c>
      <c r="QN155" s="1014">
        <v>2</v>
      </c>
      <c r="QO155" s="1021">
        <v>2504962.4999999995</v>
      </c>
      <c r="QP155" s="1028">
        <f t="shared" si="2082"/>
        <v>5009925</v>
      </c>
      <c r="QQ155" s="1016"/>
      <c r="QR155" s="898">
        <f t="shared" si="2243"/>
        <v>1</v>
      </c>
      <c r="QS155" s="898">
        <f t="shared" si="2244"/>
        <v>1</v>
      </c>
      <c r="QT155" s="899">
        <f t="shared" si="2245"/>
        <v>1</v>
      </c>
      <c r="QU155" s="899">
        <f t="shared" si="2083"/>
        <v>1</v>
      </c>
      <c r="QV155" s="899">
        <f t="shared" si="2084"/>
        <v>1</v>
      </c>
      <c r="QW155" s="899">
        <f t="shared" si="2246"/>
        <v>1</v>
      </c>
      <c r="QX155" s="966">
        <f t="shared" si="2247"/>
        <v>5009925</v>
      </c>
      <c r="QY155" s="901">
        <f t="shared" si="2248"/>
        <v>0</v>
      </c>
      <c r="RB155" s="405"/>
      <c r="RC155" s="406"/>
      <c r="RD155" s="407"/>
      <c r="RE155" s="408"/>
      <c r="RF155" s="409"/>
      <c r="RG155" s="410"/>
      <c r="RH155" s="410"/>
      <c r="RI155" s="898"/>
      <c r="RJ155" s="898"/>
      <c r="RK155" s="934"/>
      <c r="RL155" s="934"/>
      <c r="RM155" s="934"/>
      <c r="RN155" s="934"/>
      <c r="RO155" s="935"/>
      <c r="RP155" s="936"/>
      <c r="RS155" s="405"/>
      <c r="RT155" s="406"/>
      <c r="RU155" s="407"/>
      <c r="RV155" s="408"/>
      <c r="RW155" s="409"/>
      <c r="RX155" s="410"/>
      <c r="RY155" s="410"/>
      <c r="RZ155" s="898"/>
      <c r="SA155" s="898"/>
      <c r="SB155" s="934"/>
      <c r="SC155" s="934"/>
      <c r="SD155" s="934"/>
      <c r="SE155" s="934"/>
      <c r="SF155" s="935"/>
      <c r="SG155" s="936"/>
      <c r="SJ155" s="405"/>
      <c r="SK155" s="406"/>
      <c r="SL155" s="407"/>
      <c r="SM155" s="408"/>
      <c r="SN155" s="409"/>
      <c r="SO155" s="410"/>
      <c r="SP155" s="410"/>
      <c r="SQ155" s="898"/>
      <c r="SR155" s="898"/>
      <c r="SS155" s="934"/>
      <c r="ST155" s="934"/>
      <c r="SU155" s="934"/>
      <c r="SV155" s="934"/>
      <c r="SW155" s="935"/>
      <c r="SX155" s="936"/>
    </row>
    <row r="156" spans="2:518" ht="54.75" customHeight="1" thickTop="1" thickBot="1">
      <c r="B156" s="958" t="s">
        <v>878</v>
      </c>
      <c r="C156" s="1012" t="s">
        <v>516</v>
      </c>
      <c r="D156" s="1013" t="s">
        <v>149</v>
      </c>
      <c r="E156" s="1014">
        <v>1</v>
      </c>
      <c r="F156" s="1015"/>
      <c r="G156" s="1025">
        <f t="shared" si="2006"/>
        <v>0</v>
      </c>
      <c r="H156" s="1016"/>
      <c r="K156" s="958" t="s">
        <v>878</v>
      </c>
      <c r="L156" s="1012" t="s">
        <v>516</v>
      </c>
      <c r="M156" s="1013" t="s">
        <v>149</v>
      </c>
      <c r="N156" s="1014">
        <v>1</v>
      </c>
      <c r="O156" s="1043">
        <v>2680511</v>
      </c>
      <c r="P156" s="1025">
        <f t="shared" si="2007"/>
        <v>2680511</v>
      </c>
      <c r="Q156" s="1016"/>
      <c r="R156" s="898">
        <f t="shared" si="2085"/>
        <v>1</v>
      </c>
      <c r="S156" s="898">
        <f t="shared" si="2086"/>
        <v>1</v>
      </c>
      <c r="T156" s="899">
        <f t="shared" si="2087"/>
        <v>1</v>
      </c>
      <c r="U156" s="899">
        <f t="shared" si="2088"/>
        <v>1</v>
      </c>
      <c r="V156" s="899">
        <f t="shared" si="2089"/>
        <v>1</v>
      </c>
      <c r="W156" s="899">
        <f t="shared" si="2090"/>
        <v>1</v>
      </c>
      <c r="X156" s="966">
        <f t="shared" si="2091"/>
        <v>2680511</v>
      </c>
      <c r="Y156" s="901">
        <f t="shared" si="2092"/>
        <v>0</v>
      </c>
      <c r="Z156" s="872"/>
      <c r="AA156" s="872"/>
      <c r="AB156" s="958" t="s">
        <v>878</v>
      </c>
      <c r="AC156" s="1012" t="s">
        <v>516</v>
      </c>
      <c r="AD156" s="1013" t="s">
        <v>149</v>
      </c>
      <c r="AE156" s="1014">
        <v>1</v>
      </c>
      <c r="AF156" s="1015">
        <v>2550000</v>
      </c>
      <c r="AG156" s="1025">
        <f t="shared" si="2009"/>
        <v>2550000</v>
      </c>
      <c r="AH156" s="1016"/>
      <c r="AI156" s="898">
        <f t="shared" si="2093"/>
        <v>1</v>
      </c>
      <c r="AJ156" s="898">
        <f t="shared" si="2094"/>
        <v>1</v>
      </c>
      <c r="AK156" s="899">
        <f t="shared" si="2095"/>
        <v>1</v>
      </c>
      <c r="AL156" s="899">
        <f t="shared" si="2010"/>
        <v>1</v>
      </c>
      <c r="AM156" s="899">
        <f t="shared" si="2011"/>
        <v>1</v>
      </c>
      <c r="AN156" s="899">
        <f t="shared" si="2096"/>
        <v>1</v>
      </c>
      <c r="AO156" s="966">
        <f t="shared" si="2097"/>
        <v>2550000</v>
      </c>
      <c r="AP156" s="901">
        <f t="shared" si="2098"/>
        <v>0</v>
      </c>
      <c r="AQ156" s="872"/>
      <c r="AR156" s="872"/>
      <c r="AS156" s="958" t="s">
        <v>878</v>
      </c>
      <c r="AT156" s="1018" t="s">
        <v>516</v>
      </c>
      <c r="AU156" s="1013" t="s">
        <v>149</v>
      </c>
      <c r="AV156" s="1014">
        <v>1</v>
      </c>
      <c r="AW156" s="1019">
        <v>2800000</v>
      </c>
      <c r="AX156" s="1026">
        <f t="shared" si="2012"/>
        <v>2800000</v>
      </c>
      <c r="AY156" s="1016"/>
      <c r="AZ156" s="898">
        <f t="shared" si="2099"/>
        <v>1</v>
      </c>
      <c r="BA156" s="898">
        <f t="shared" si="2100"/>
        <v>1</v>
      </c>
      <c r="BB156" s="899">
        <f t="shared" si="2101"/>
        <v>1</v>
      </c>
      <c r="BC156" s="899">
        <f t="shared" si="2013"/>
        <v>1</v>
      </c>
      <c r="BD156" s="899">
        <f t="shared" si="2014"/>
        <v>1</v>
      </c>
      <c r="BE156" s="899">
        <f t="shared" si="2102"/>
        <v>1</v>
      </c>
      <c r="BF156" s="966">
        <f t="shared" si="2103"/>
        <v>2800000</v>
      </c>
      <c r="BG156" s="901">
        <f t="shared" si="2104"/>
        <v>0</v>
      </c>
      <c r="BJ156" s="958" t="s">
        <v>878</v>
      </c>
      <c r="BK156" s="1125" t="s">
        <v>516</v>
      </c>
      <c r="BL156" s="1013" t="s">
        <v>149</v>
      </c>
      <c r="BM156" s="1014">
        <v>1</v>
      </c>
      <c r="BN156" s="1015">
        <v>4685704.45</v>
      </c>
      <c r="BO156" s="1025">
        <f t="shared" si="2015"/>
        <v>4685704</v>
      </c>
      <c r="BP156" s="1016"/>
      <c r="BQ156" s="898">
        <f t="shared" si="2105"/>
        <v>1</v>
      </c>
      <c r="BR156" s="898">
        <f t="shared" si="2106"/>
        <v>1</v>
      </c>
      <c r="BS156" s="899">
        <f t="shared" si="2107"/>
        <v>1</v>
      </c>
      <c r="BT156" s="899">
        <f t="shared" si="2016"/>
        <v>1</v>
      </c>
      <c r="BU156" s="899">
        <f t="shared" si="2017"/>
        <v>1</v>
      </c>
      <c r="BV156" s="899">
        <f t="shared" si="2108"/>
        <v>1</v>
      </c>
      <c r="BW156" s="966">
        <f t="shared" si="2109"/>
        <v>4685704</v>
      </c>
      <c r="BX156" s="901">
        <f t="shared" si="2110"/>
        <v>0</v>
      </c>
      <c r="CA156" s="958" t="s">
        <v>878</v>
      </c>
      <c r="CB156" s="1012" t="s">
        <v>516</v>
      </c>
      <c r="CC156" s="1013" t="s">
        <v>149</v>
      </c>
      <c r="CD156" s="1014">
        <v>1</v>
      </c>
      <c r="CE156" s="1015">
        <v>2610817</v>
      </c>
      <c r="CF156" s="1025">
        <f t="shared" si="2018"/>
        <v>2610817</v>
      </c>
      <c r="CG156" s="1016"/>
      <c r="CH156" s="898">
        <f t="shared" si="2111"/>
        <v>1</v>
      </c>
      <c r="CI156" s="898">
        <f t="shared" si="2112"/>
        <v>1</v>
      </c>
      <c r="CJ156" s="899">
        <f t="shared" si="2113"/>
        <v>1</v>
      </c>
      <c r="CK156" s="899">
        <f t="shared" si="2019"/>
        <v>1</v>
      </c>
      <c r="CL156" s="899">
        <f t="shared" si="2020"/>
        <v>1</v>
      </c>
      <c r="CM156" s="899">
        <f t="shared" si="2114"/>
        <v>1</v>
      </c>
      <c r="CN156" s="966">
        <f t="shared" si="2115"/>
        <v>2610817</v>
      </c>
      <c r="CO156" s="901">
        <f t="shared" si="2116"/>
        <v>0</v>
      </c>
      <c r="CR156" s="958" t="s">
        <v>878</v>
      </c>
      <c r="CS156" s="1012" t="s">
        <v>516</v>
      </c>
      <c r="CT156" s="1013" t="s">
        <v>149</v>
      </c>
      <c r="CU156" s="1014">
        <v>1</v>
      </c>
      <c r="CV156" s="1015">
        <v>350600</v>
      </c>
      <c r="CW156" s="1025">
        <f t="shared" si="2021"/>
        <v>350600</v>
      </c>
      <c r="CX156" s="1016"/>
      <c r="CY156" s="898">
        <f t="shared" si="2117"/>
        <v>1</v>
      </c>
      <c r="CZ156" s="898">
        <f t="shared" si="2118"/>
        <v>1</v>
      </c>
      <c r="DA156" s="899">
        <f t="shared" si="2119"/>
        <v>1</v>
      </c>
      <c r="DB156" s="899">
        <f t="shared" si="2022"/>
        <v>1</v>
      </c>
      <c r="DC156" s="899">
        <f t="shared" si="2023"/>
        <v>1</v>
      </c>
      <c r="DD156" s="899">
        <f t="shared" si="2120"/>
        <v>1</v>
      </c>
      <c r="DE156" s="966">
        <f t="shared" si="2121"/>
        <v>350600</v>
      </c>
      <c r="DF156" s="901">
        <f t="shared" si="2122"/>
        <v>0</v>
      </c>
      <c r="DI156" s="958" t="s">
        <v>878</v>
      </c>
      <c r="DJ156" s="1012" t="s">
        <v>516</v>
      </c>
      <c r="DK156" s="1013" t="s">
        <v>149</v>
      </c>
      <c r="DL156" s="1014">
        <v>1</v>
      </c>
      <c r="DM156" s="1015">
        <v>3165245</v>
      </c>
      <c r="DN156" s="1025">
        <f t="shared" si="2024"/>
        <v>3165245</v>
      </c>
      <c r="DO156" s="1016"/>
      <c r="DP156" s="898">
        <f t="shared" si="2123"/>
        <v>1</v>
      </c>
      <c r="DQ156" s="898">
        <f t="shared" si="2124"/>
        <v>1</v>
      </c>
      <c r="DR156" s="899">
        <f t="shared" si="2125"/>
        <v>1</v>
      </c>
      <c r="DS156" s="899">
        <f t="shared" si="2025"/>
        <v>1</v>
      </c>
      <c r="DT156" s="899">
        <f t="shared" si="2026"/>
        <v>1</v>
      </c>
      <c r="DU156" s="899">
        <f t="shared" si="2126"/>
        <v>1</v>
      </c>
      <c r="DV156" s="966">
        <f t="shared" si="2127"/>
        <v>3165245</v>
      </c>
      <c r="DW156" s="901">
        <f t="shared" si="2128"/>
        <v>0</v>
      </c>
      <c r="DZ156" s="958" t="s">
        <v>878</v>
      </c>
      <c r="EA156" s="1012" t="s">
        <v>516</v>
      </c>
      <c r="EB156" s="1013" t="s">
        <v>149</v>
      </c>
      <c r="EC156" s="1014">
        <v>1</v>
      </c>
      <c r="ED156" s="1015">
        <v>2897000</v>
      </c>
      <c r="EE156" s="1025">
        <f t="shared" si="2027"/>
        <v>2897000</v>
      </c>
      <c r="EF156" s="1016"/>
      <c r="EG156" s="898">
        <f t="shared" si="2129"/>
        <v>1</v>
      </c>
      <c r="EH156" s="898">
        <f t="shared" si="2130"/>
        <v>1</v>
      </c>
      <c r="EI156" s="899">
        <f t="shared" si="2131"/>
        <v>1</v>
      </c>
      <c r="EJ156" s="899">
        <f t="shared" si="2028"/>
        <v>1</v>
      </c>
      <c r="EK156" s="899">
        <f t="shared" si="2029"/>
        <v>1</v>
      </c>
      <c r="EL156" s="899">
        <f t="shared" si="2132"/>
        <v>1</v>
      </c>
      <c r="EM156" s="966">
        <f t="shared" si="2133"/>
        <v>2897000</v>
      </c>
      <c r="EN156" s="901">
        <f t="shared" si="2134"/>
        <v>0</v>
      </c>
      <c r="EQ156" s="958" t="s">
        <v>878</v>
      </c>
      <c r="ER156" s="1012" t="s">
        <v>516</v>
      </c>
      <c r="ES156" s="1013" t="s">
        <v>149</v>
      </c>
      <c r="ET156" s="1014">
        <v>1</v>
      </c>
      <c r="EU156" s="1015">
        <v>2620000</v>
      </c>
      <c r="EV156" s="1025">
        <f t="shared" si="2030"/>
        <v>2620000</v>
      </c>
      <c r="EW156" s="1016"/>
      <c r="EX156" s="898">
        <f t="shared" si="2135"/>
        <v>1</v>
      </c>
      <c r="EY156" s="898">
        <f t="shared" si="2136"/>
        <v>1</v>
      </c>
      <c r="EZ156" s="899">
        <f t="shared" si="2137"/>
        <v>1</v>
      </c>
      <c r="FA156" s="899">
        <f t="shared" si="2031"/>
        <v>1</v>
      </c>
      <c r="FB156" s="899">
        <f t="shared" si="2032"/>
        <v>1</v>
      </c>
      <c r="FC156" s="899">
        <f t="shared" si="2138"/>
        <v>1</v>
      </c>
      <c r="FD156" s="966">
        <f t="shared" si="2139"/>
        <v>2620000</v>
      </c>
      <c r="FE156" s="901">
        <f t="shared" si="2140"/>
        <v>0</v>
      </c>
      <c r="FH156" s="958"/>
      <c r="FI156" s="1012"/>
      <c r="FJ156" s="1013"/>
      <c r="FK156" s="1014"/>
      <c r="FL156" s="1015"/>
      <c r="FM156" s="1025">
        <f t="shared" si="2033"/>
        <v>0</v>
      </c>
      <c r="FN156" s="1016"/>
      <c r="FO156" s="898" t="e">
        <f t="shared" si="2141"/>
        <v>#N/A</v>
      </c>
      <c r="FP156" s="898" t="e">
        <f t="shared" si="2142"/>
        <v>#N/A</v>
      </c>
      <c r="FQ156" s="899" t="e">
        <f t="shared" si="2143"/>
        <v>#N/A</v>
      </c>
      <c r="FR156" s="899">
        <f t="shared" si="2034"/>
        <v>0</v>
      </c>
      <c r="FS156" s="899">
        <f t="shared" si="2035"/>
        <v>0</v>
      </c>
      <c r="FT156" s="899" t="e">
        <f t="shared" si="2144"/>
        <v>#N/A</v>
      </c>
      <c r="FU156" s="966">
        <f t="shared" si="2145"/>
        <v>0</v>
      </c>
      <c r="FV156" s="901">
        <f t="shared" si="2146"/>
        <v>0</v>
      </c>
      <c r="FY156" s="958" t="s">
        <v>878</v>
      </c>
      <c r="FZ156" s="1012" t="s">
        <v>516</v>
      </c>
      <c r="GA156" s="1013" t="s">
        <v>149</v>
      </c>
      <c r="GB156" s="1014">
        <v>1</v>
      </c>
      <c r="GC156" s="1043">
        <v>2670511</v>
      </c>
      <c r="GD156" s="1025">
        <f t="shared" si="2036"/>
        <v>2670511</v>
      </c>
      <c r="GE156" s="1016"/>
      <c r="GF156" s="898">
        <f t="shared" si="2147"/>
        <v>1</v>
      </c>
      <c r="GG156" s="898">
        <f t="shared" si="2148"/>
        <v>1</v>
      </c>
      <c r="GH156" s="899">
        <f t="shared" si="2149"/>
        <v>1</v>
      </c>
      <c r="GI156" s="899">
        <f t="shared" si="2037"/>
        <v>1</v>
      </c>
      <c r="GJ156" s="899">
        <f t="shared" si="2038"/>
        <v>1</v>
      </c>
      <c r="GK156" s="899">
        <f t="shared" si="2150"/>
        <v>1</v>
      </c>
      <c r="GL156" s="966">
        <f t="shared" si="2151"/>
        <v>2670511</v>
      </c>
      <c r="GM156" s="901">
        <f t="shared" si="2152"/>
        <v>0</v>
      </c>
      <c r="GP156" s="958" t="s">
        <v>878</v>
      </c>
      <c r="GQ156" s="1012" t="s">
        <v>516</v>
      </c>
      <c r="GR156" s="1013" t="s">
        <v>149</v>
      </c>
      <c r="GS156" s="1014">
        <v>1</v>
      </c>
      <c r="GT156" s="1015">
        <v>2625000</v>
      </c>
      <c r="GU156" s="1025">
        <f t="shared" si="2039"/>
        <v>2625000</v>
      </c>
      <c r="GV156" s="1016"/>
      <c r="GW156" s="898">
        <f t="shared" si="2153"/>
        <v>1</v>
      </c>
      <c r="GX156" s="898">
        <f t="shared" si="2154"/>
        <v>1</v>
      </c>
      <c r="GY156" s="899">
        <f t="shared" si="2155"/>
        <v>1</v>
      </c>
      <c r="GZ156" s="899">
        <f t="shared" si="2040"/>
        <v>1</v>
      </c>
      <c r="HA156" s="899">
        <f t="shared" si="2041"/>
        <v>1</v>
      </c>
      <c r="HB156" s="899">
        <f t="shared" si="2156"/>
        <v>1</v>
      </c>
      <c r="HC156" s="966">
        <f t="shared" si="2157"/>
        <v>2625000</v>
      </c>
      <c r="HD156" s="901">
        <f t="shared" si="2158"/>
        <v>0</v>
      </c>
      <c r="HG156" s="958" t="s">
        <v>878</v>
      </c>
      <c r="HH156" s="1012" t="s">
        <v>516</v>
      </c>
      <c r="HI156" s="1013" t="s">
        <v>149</v>
      </c>
      <c r="HJ156" s="1014">
        <v>1</v>
      </c>
      <c r="HK156" s="1015">
        <v>1153141</v>
      </c>
      <c r="HL156" s="1025">
        <f t="shared" si="2042"/>
        <v>1153141</v>
      </c>
      <c r="HM156" s="1016"/>
      <c r="HN156" s="898">
        <f t="shared" si="2159"/>
        <v>1</v>
      </c>
      <c r="HO156" s="898">
        <f t="shared" si="2160"/>
        <v>1</v>
      </c>
      <c r="HP156" s="899">
        <f t="shared" si="2161"/>
        <v>1</v>
      </c>
      <c r="HQ156" s="899">
        <f t="shared" si="2043"/>
        <v>1</v>
      </c>
      <c r="HR156" s="899">
        <f t="shared" si="2044"/>
        <v>1</v>
      </c>
      <c r="HS156" s="899">
        <f t="shared" si="2162"/>
        <v>1</v>
      </c>
      <c r="HT156" s="966">
        <f t="shared" si="2163"/>
        <v>1153141</v>
      </c>
      <c r="HU156" s="901">
        <f t="shared" si="2164"/>
        <v>0</v>
      </c>
      <c r="HX156" s="958" t="s">
        <v>878</v>
      </c>
      <c r="HY156" s="1012" t="s">
        <v>516</v>
      </c>
      <c r="HZ156" s="1013" t="s">
        <v>149</v>
      </c>
      <c r="IA156" s="1014">
        <v>1</v>
      </c>
      <c r="IB156" s="1020">
        <v>1896860</v>
      </c>
      <c r="IC156" s="1027">
        <f t="shared" si="2045"/>
        <v>1896860</v>
      </c>
      <c r="ID156" s="1016"/>
      <c r="IE156" s="898">
        <f t="shared" si="2165"/>
        <v>1</v>
      </c>
      <c r="IF156" s="898">
        <f t="shared" si="2166"/>
        <v>1</v>
      </c>
      <c r="IG156" s="899">
        <f t="shared" si="2167"/>
        <v>1</v>
      </c>
      <c r="IH156" s="899">
        <f t="shared" si="2046"/>
        <v>1</v>
      </c>
      <c r="II156" s="899">
        <f t="shared" si="2047"/>
        <v>1</v>
      </c>
      <c r="IJ156" s="899">
        <f t="shared" si="2168"/>
        <v>1</v>
      </c>
      <c r="IK156" s="966">
        <f t="shared" si="2169"/>
        <v>1896860</v>
      </c>
      <c r="IL156" s="901">
        <f t="shared" si="2170"/>
        <v>0</v>
      </c>
      <c r="IO156" s="958" t="s">
        <v>878</v>
      </c>
      <c r="IP156" s="1012" t="s">
        <v>516</v>
      </c>
      <c r="IQ156" s="1013" t="s">
        <v>149</v>
      </c>
      <c r="IR156" s="1014">
        <v>1</v>
      </c>
      <c r="IS156" s="1015">
        <v>2150000</v>
      </c>
      <c r="IT156" s="1025">
        <f t="shared" si="2048"/>
        <v>2150000</v>
      </c>
      <c r="IU156" s="1016"/>
      <c r="IV156" s="898">
        <f t="shared" si="2171"/>
        <v>1</v>
      </c>
      <c r="IW156" s="898">
        <f t="shared" si="2172"/>
        <v>1</v>
      </c>
      <c r="IX156" s="899">
        <f t="shared" si="2173"/>
        <v>1</v>
      </c>
      <c r="IY156" s="899">
        <f t="shared" si="2049"/>
        <v>1</v>
      </c>
      <c r="IZ156" s="899">
        <f t="shared" si="2050"/>
        <v>1</v>
      </c>
      <c r="JA156" s="899">
        <f t="shared" si="2174"/>
        <v>1</v>
      </c>
      <c r="JB156" s="966">
        <f t="shared" si="2175"/>
        <v>2150000</v>
      </c>
      <c r="JC156" s="901">
        <f t="shared" si="2176"/>
        <v>0</v>
      </c>
      <c r="JF156" s="958" t="s">
        <v>878</v>
      </c>
      <c r="JG156" s="1012" t="s">
        <v>516</v>
      </c>
      <c r="JH156" s="1013" t="s">
        <v>149</v>
      </c>
      <c r="JI156" s="1014">
        <v>1</v>
      </c>
      <c r="JJ156" s="1015">
        <v>4100000</v>
      </c>
      <c r="JK156" s="1025">
        <f t="shared" si="2051"/>
        <v>4100000</v>
      </c>
      <c r="JL156" s="1016"/>
      <c r="JM156" s="898">
        <f t="shared" si="2177"/>
        <v>1</v>
      </c>
      <c r="JN156" s="898">
        <f t="shared" si="2178"/>
        <v>1</v>
      </c>
      <c r="JO156" s="899">
        <f t="shared" si="2179"/>
        <v>1</v>
      </c>
      <c r="JP156" s="899">
        <f t="shared" si="2052"/>
        <v>1</v>
      </c>
      <c r="JQ156" s="899">
        <f t="shared" si="2053"/>
        <v>1</v>
      </c>
      <c r="JR156" s="899">
        <f t="shared" si="2180"/>
        <v>1</v>
      </c>
      <c r="JS156" s="966">
        <f t="shared" si="2181"/>
        <v>4100000</v>
      </c>
      <c r="JT156" s="901">
        <f t="shared" si="2182"/>
        <v>0</v>
      </c>
      <c r="JW156" s="958" t="s">
        <v>878</v>
      </c>
      <c r="JX156" s="1012" t="s">
        <v>516</v>
      </c>
      <c r="JY156" s="1013" t="s">
        <v>149</v>
      </c>
      <c r="JZ156" s="1014">
        <v>1</v>
      </c>
      <c r="KA156" s="1015">
        <v>1869210.0828000002</v>
      </c>
      <c r="KB156" s="1025">
        <f t="shared" si="2054"/>
        <v>1869210</v>
      </c>
      <c r="KC156" s="1016"/>
      <c r="KD156" s="898">
        <f t="shared" si="2183"/>
        <v>1</v>
      </c>
      <c r="KE156" s="898">
        <f t="shared" si="2184"/>
        <v>1</v>
      </c>
      <c r="KF156" s="899">
        <f t="shared" si="2185"/>
        <v>1</v>
      </c>
      <c r="KG156" s="899">
        <f t="shared" si="2055"/>
        <v>1</v>
      </c>
      <c r="KH156" s="899">
        <f t="shared" si="2056"/>
        <v>1</v>
      </c>
      <c r="KI156" s="899">
        <f t="shared" si="2186"/>
        <v>1</v>
      </c>
      <c r="KJ156" s="966">
        <f t="shared" si="2187"/>
        <v>1869210</v>
      </c>
      <c r="KK156" s="901">
        <f t="shared" si="2188"/>
        <v>0</v>
      </c>
      <c r="KN156" s="958" t="s">
        <v>878</v>
      </c>
      <c r="KO156" s="1012" t="s">
        <v>516</v>
      </c>
      <c r="KP156" s="1013" t="s">
        <v>149</v>
      </c>
      <c r="KQ156" s="1014">
        <v>1</v>
      </c>
      <c r="KR156" s="1015">
        <v>1600000</v>
      </c>
      <c r="KS156" s="1025">
        <f t="shared" si="2057"/>
        <v>1600000</v>
      </c>
      <c r="KT156" s="1016"/>
      <c r="KU156" s="898">
        <f t="shared" si="2189"/>
        <v>1</v>
      </c>
      <c r="KV156" s="898">
        <f t="shared" si="2190"/>
        <v>1</v>
      </c>
      <c r="KW156" s="899">
        <f t="shared" si="2191"/>
        <v>1</v>
      </c>
      <c r="KX156" s="899">
        <f t="shared" si="2058"/>
        <v>1</v>
      </c>
      <c r="KY156" s="899">
        <f t="shared" si="2059"/>
        <v>1</v>
      </c>
      <c r="KZ156" s="899">
        <f t="shared" si="2192"/>
        <v>1</v>
      </c>
      <c r="LA156" s="966">
        <f t="shared" si="2193"/>
        <v>1600000</v>
      </c>
      <c r="LB156" s="901">
        <f t="shared" si="2194"/>
        <v>0</v>
      </c>
      <c r="LE156" s="958" t="s">
        <v>878</v>
      </c>
      <c r="LF156" s="1012" t="s">
        <v>516</v>
      </c>
      <c r="LG156" s="1013" t="s">
        <v>149</v>
      </c>
      <c r="LH156" s="1014">
        <v>1</v>
      </c>
      <c r="LI156" s="1021">
        <v>2492500</v>
      </c>
      <c r="LJ156" s="1028">
        <f t="shared" si="2060"/>
        <v>2492500</v>
      </c>
      <c r="LK156" s="1016"/>
      <c r="LL156" s="898">
        <f t="shared" si="2195"/>
        <v>1</v>
      </c>
      <c r="LM156" s="898">
        <f t="shared" si="2196"/>
        <v>1</v>
      </c>
      <c r="LN156" s="899">
        <f t="shared" si="2197"/>
        <v>1</v>
      </c>
      <c r="LO156" s="899">
        <f t="shared" si="2061"/>
        <v>1</v>
      </c>
      <c r="LP156" s="899">
        <f t="shared" si="2062"/>
        <v>1</v>
      </c>
      <c r="LQ156" s="899">
        <f t="shared" si="2198"/>
        <v>1</v>
      </c>
      <c r="LR156" s="966">
        <f t="shared" si="2199"/>
        <v>2492500</v>
      </c>
      <c r="LS156" s="901">
        <f t="shared" si="2200"/>
        <v>0</v>
      </c>
      <c r="LV156" s="958" t="s">
        <v>878</v>
      </c>
      <c r="LW156" s="1012" t="s">
        <v>516</v>
      </c>
      <c r="LX156" s="1013" t="s">
        <v>149</v>
      </c>
      <c r="LY156" s="1014">
        <v>1</v>
      </c>
      <c r="LZ156" s="1015">
        <v>390000</v>
      </c>
      <c r="MA156" s="1025">
        <f t="shared" si="2063"/>
        <v>390000</v>
      </c>
      <c r="MB156" s="1016"/>
      <c r="MC156" s="898">
        <f t="shared" si="2201"/>
        <v>1</v>
      </c>
      <c r="MD156" s="898">
        <f t="shared" si="2202"/>
        <v>1</v>
      </c>
      <c r="ME156" s="899">
        <f t="shared" si="2203"/>
        <v>1</v>
      </c>
      <c r="MF156" s="899">
        <f t="shared" si="2064"/>
        <v>1</v>
      </c>
      <c r="MG156" s="899">
        <f t="shared" si="2065"/>
        <v>1</v>
      </c>
      <c r="MH156" s="899">
        <f t="shared" si="2204"/>
        <v>1</v>
      </c>
      <c r="MI156" s="966">
        <f t="shared" si="2205"/>
        <v>390000</v>
      </c>
      <c r="MJ156" s="901">
        <f t="shared" si="2206"/>
        <v>0</v>
      </c>
      <c r="MM156" s="958" t="s">
        <v>878</v>
      </c>
      <c r="MN156" s="1012" t="s">
        <v>516</v>
      </c>
      <c r="MO156" s="1013" t="s">
        <v>149</v>
      </c>
      <c r="MP156" s="1014">
        <v>1</v>
      </c>
      <c r="MQ156" s="1015">
        <v>2300000</v>
      </c>
      <c r="MR156" s="1025">
        <f t="shared" si="2066"/>
        <v>2300000</v>
      </c>
      <c r="MS156" s="1016"/>
      <c r="MT156" s="898">
        <f t="shared" si="2207"/>
        <v>1</v>
      </c>
      <c r="MU156" s="898">
        <f t="shared" si="2208"/>
        <v>1</v>
      </c>
      <c r="MV156" s="899">
        <f t="shared" si="2209"/>
        <v>1</v>
      </c>
      <c r="MW156" s="899">
        <f t="shared" si="2067"/>
        <v>1</v>
      </c>
      <c r="MX156" s="899">
        <f t="shared" si="2068"/>
        <v>1</v>
      </c>
      <c r="MY156" s="899">
        <f t="shared" si="2210"/>
        <v>1</v>
      </c>
      <c r="MZ156" s="966">
        <f t="shared" si="2211"/>
        <v>2300000</v>
      </c>
      <c r="NA156" s="901">
        <f t="shared" si="2212"/>
        <v>0</v>
      </c>
      <c r="ND156" s="975" t="s">
        <v>878</v>
      </c>
      <c r="NE156" s="976" t="s">
        <v>516</v>
      </c>
      <c r="NF156" s="977" t="s">
        <v>149</v>
      </c>
      <c r="NG156" s="978">
        <v>1</v>
      </c>
      <c r="NH156" s="979">
        <v>132920.37</v>
      </c>
      <c r="NI156" s="980">
        <v>132920</v>
      </c>
      <c r="NJ156" s="1016"/>
      <c r="NK156" s="898">
        <f t="shared" si="2213"/>
        <v>1</v>
      </c>
      <c r="NL156" s="898">
        <f t="shared" si="2214"/>
        <v>1</v>
      </c>
      <c r="NM156" s="899">
        <f t="shared" si="2215"/>
        <v>1</v>
      </c>
      <c r="NN156" s="899">
        <f t="shared" si="2069"/>
        <v>1</v>
      </c>
      <c r="NO156" s="899">
        <f t="shared" si="2070"/>
        <v>1</v>
      </c>
      <c r="NP156" s="899">
        <f t="shared" si="2216"/>
        <v>1</v>
      </c>
      <c r="NQ156" s="966">
        <f t="shared" si="2217"/>
        <v>132920</v>
      </c>
      <c r="NR156" s="901">
        <f t="shared" si="2218"/>
        <v>0</v>
      </c>
      <c r="NU156" s="981" t="s">
        <v>878</v>
      </c>
      <c r="NV156" s="982" t="s">
        <v>516</v>
      </c>
      <c r="NW156" s="983" t="s">
        <v>149</v>
      </c>
      <c r="NX156" s="984">
        <v>1</v>
      </c>
      <c r="NY156" s="1022">
        <v>134263</v>
      </c>
      <c r="NZ156" s="986">
        <f t="shared" si="2071"/>
        <v>134263</v>
      </c>
      <c r="OA156" s="1016"/>
      <c r="OB156" s="898">
        <f t="shared" si="2219"/>
        <v>1</v>
      </c>
      <c r="OC156" s="898">
        <f t="shared" si="2220"/>
        <v>1</v>
      </c>
      <c r="OD156" s="899">
        <f t="shared" si="2221"/>
        <v>1</v>
      </c>
      <c r="OE156" s="899">
        <f t="shared" si="2072"/>
        <v>1</v>
      </c>
      <c r="OF156" s="899">
        <f t="shared" si="2073"/>
        <v>1</v>
      </c>
      <c r="OG156" s="899">
        <f t="shared" si="2222"/>
        <v>1</v>
      </c>
      <c r="OH156" s="966">
        <f t="shared" si="2223"/>
        <v>134263</v>
      </c>
      <c r="OI156" s="901">
        <f t="shared" si="2224"/>
        <v>0</v>
      </c>
      <c r="OL156" s="958" t="s">
        <v>878</v>
      </c>
      <c r="OM156" s="1012" t="s">
        <v>516</v>
      </c>
      <c r="ON156" s="1013" t="s">
        <v>149</v>
      </c>
      <c r="OO156" s="1014">
        <v>1</v>
      </c>
      <c r="OP156" s="1015">
        <v>3768295</v>
      </c>
      <c r="OQ156" s="1025">
        <f t="shared" si="2074"/>
        <v>3768295</v>
      </c>
      <c r="OR156" s="1016"/>
      <c r="OS156" s="898">
        <f t="shared" si="2225"/>
        <v>1</v>
      </c>
      <c r="OT156" s="898">
        <f t="shared" si="2226"/>
        <v>1</v>
      </c>
      <c r="OU156" s="899">
        <f t="shared" si="2227"/>
        <v>1</v>
      </c>
      <c r="OV156" s="899">
        <f t="shared" si="2075"/>
        <v>1</v>
      </c>
      <c r="OW156" s="899">
        <f t="shared" si="2076"/>
        <v>1</v>
      </c>
      <c r="OX156" s="899">
        <f t="shared" si="2228"/>
        <v>1</v>
      </c>
      <c r="OY156" s="966">
        <f t="shared" si="2229"/>
        <v>3768295</v>
      </c>
      <c r="OZ156" s="901">
        <f t="shared" si="2230"/>
        <v>0</v>
      </c>
      <c r="PC156" s="958" t="s">
        <v>878</v>
      </c>
      <c r="PD156" s="1012" t="s">
        <v>516</v>
      </c>
      <c r="PE156" s="1013" t="s">
        <v>149</v>
      </c>
      <c r="PF156" s="1014">
        <v>1</v>
      </c>
      <c r="PG156" s="1059">
        <v>1854674</v>
      </c>
      <c r="PH156" s="1029">
        <v>1854674</v>
      </c>
      <c r="PI156" s="1024"/>
      <c r="PJ156" s="898">
        <f t="shared" si="2231"/>
        <v>1</v>
      </c>
      <c r="PK156" s="898">
        <f t="shared" si="2232"/>
        <v>1</v>
      </c>
      <c r="PL156" s="899">
        <f t="shared" si="2233"/>
        <v>1</v>
      </c>
      <c r="PM156" s="899">
        <f t="shared" si="2077"/>
        <v>1</v>
      </c>
      <c r="PN156" s="899">
        <f t="shared" si="2078"/>
        <v>1</v>
      </c>
      <c r="PO156" s="899">
        <f t="shared" si="2234"/>
        <v>1</v>
      </c>
      <c r="PP156" s="966">
        <f t="shared" si="2235"/>
        <v>1854674</v>
      </c>
      <c r="PQ156" s="901">
        <f t="shared" si="2236"/>
        <v>0</v>
      </c>
      <c r="PT156" s="958" t="s">
        <v>878</v>
      </c>
      <c r="PU156" s="1012" t="s">
        <v>516</v>
      </c>
      <c r="PV156" s="1013" t="s">
        <v>149</v>
      </c>
      <c r="PW156" s="1014">
        <v>1</v>
      </c>
      <c r="PX156" s="1015">
        <v>2618980</v>
      </c>
      <c r="PY156" s="1025">
        <f t="shared" si="2079"/>
        <v>2618980</v>
      </c>
      <c r="PZ156" s="1016"/>
      <c r="QA156" s="898">
        <f t="shared" si="2237"/>
        <v>1</v>
      </c>
      <c r="QB156" s="898">
        <f t="shared" si="2238"/>
        <v>1</v>
      </c>
      <c r="QC156" s="899">
        <f t="shared" si="2239"/>
        <v>1</v>
      </c>
      <c r="QD156" s="899">
        <f t="shared" si="2080"/>
        <v>1</v>
      </c>
      <c r="QE156" s="899">
        <f t="shared" si="2081"/>
        <v>1</v>
      </c>
      <c r="QF156" s="899">
        <f t="shared" si="2240"/>
        <v>1</v>
      </c>
      <c r="QG156" s="966">
        <f t="shared" si="2241"/>
        <v>2618980</v>
      </c>
      <c r="QH156" s="901">
        <f t="shared" si="2242"/>
        <v>0</v>
      </c>
      <c r="QK156" s="958" t="s">
        <v>878</v>
      </c>
      <c r="QL156" s="1012" t="s">
        <v>516</v>
      </c>
      <c r="QM156" s="1013" t="s">
        <v>149</v>
      </c>
      <c r="QN156" s="1014">
        <v>1</v>
      </c>
      <c r="QO156" s="1021">
        <v>2504962.4999999995</v>
      </c>
      <c r="QP156" s="1028">
        <f t="shared" si="2082"/>
        <v>2504963</v>
      </c>
      <c r="QQ156" s="1016"/>
      <c r="QR156" s="898">
        <f t="shared" si="2243"/>
        <v>1</v>
      </c>
      <c r="QS156" s="898">
        <f t="shared" si="2244"/>
        <v>1</v>
      </c>
      <c r="QT156" s="899">
        <f t="shared" si="2245"/>
        <v>1</v>
      </c>
      <c r="QU156" s="899">
        <f t="shared" si="2083"/>
        <v>1</v>
      </c>
      <c r="QV156" s="899">
        <f t="shared" si="2084"/>
        <v>1</v>
      </c>
      <c r="QW156" s="899">
        <f t="shared" si="2246"/>
        <v>1</v>
      </c>
      <c r="QX156" s="966">
        <f t="shared" si="2247"/>
        <v>2504963</v>
      </c>
      <c r="QY156" s="901">
        <f t="shared" si="2248"/>
        <v>0</v>
      </c>
      <c r="RB156" s="405"/>
      <c r="RC156" s="406"/>
      <c r="RD156" s="407"/>
      <c r="RE156" s="408"/>
      <c r="RF156" s="409"/>
      <c r="RG156" s="410"/>
      <c r="RH156" s="410"/>
      <c r="RI156" s="898"/>
      <c r="RJ156" s="898"/>
      <c r="RK156" s="934"/>
      <c r="RL156" s="934"/>
      <c r="RM156" s="934"/>
      <c r="RN156" s="934"/>
      <c r="RO156" s="935"/>
      <c r="RP156" s="936"/>
      <c r="RS156" s="405"/>
      <c r="RT156" s="406"/>
      <c r="RU156" s="407"/>
      <c r="RV156" s="408"/>
      <c r="RW156" s="409"/>
      <c r="RX156" s="410"/>
      <c r="RY156" s="410"/>
      <c r="RZ156" s="898"/>
      <c r="SA156" s="898"/>
      <c r="SB156" s="934"/>
      <c r="SC156" s="934"/>
      <c r="SD156" s="934"/>
      <c r="SE156" s="934"/>
      <c r="SF156" s="935"/>
      <c r="SG156" s="936"/>
      <c r="SJ156" s="405"/>
      <c r="SK156" s="406"/>
      <c r="SL156" s="407"/>
      <c r="SM156" s="408"/>
      <c r="SN156" s="409"/>
      <c r="SO156" s="410"/>
      <c r="SP156" s="410"/>
      <c r="SQ156" s="898"/>
      <c r="SR156" s="898"/>
      <c r="SS156" s="934"/>
      <c r="ST156" s="934"/>
      <c r="SU156" s="934"/>
      <c r="SV156" s="934"/>
      <c r="SW156" s="935"/>
      <c r="SX156" s="936"/>
    </row>
    <row r="157" spans="2:518" ht="74.25" customHeight="1" thickTop="1" thickBot="1">
      <c r="B157" s="958" t="s">
        <v>879</v>
      </c>
      <c r="C157" s="1012" t="s">
        <v>517</v>
      </c>
      <c r="D157" s="1013" t="s">
        <v>149</v>
      </c>
      <c r="E157" s="1014">
        <v>1</v>
      </c>
      <c r="F157" s="1015"/>
      <c r="G157" s="1025">
        <f t="shared" si="2006"/>
        <v>0</v>
      </c>
      <c r="H157" s="1016"/>
      <c r="K157" s="958" t="s">
        <v>879</v>
      </c>
      <c r="L157" s="1012" t="s">
        <v>517</v>
      </c>
      <c r="M157" s="1013" t="s">
        <v>149</v>
      </c>
      <c r="N157" s="1014">
        <v>1</v>
      </c>
      <c r="O157" s="1043">
        <v>1617905</v>
      </c>
      <c r="P157" s="1025">
        <f t="shared" si="2007"/>
        <v>1617905</v>
      </c>
      <c r="Q157" s="1016"/>
      <c r="R157" s="898">
        <f t="shared" si="2085"/>
        <v>1</v>
      </c>
      <c r="S157" s="898">
        <f t="shared" si="2086"/>
        <v>1</v>
      </c>
      <c r="T157" s="899">
        <f t="shared" si="2087"/>
        <v>1</v>
      </c>
      <c r="U157" s="899">
        <f t="shared" si="2088"/>
        <v>1</v>
      </c>
      <c r="V157" s="899">
        <f t="shared" si="2089"/>
        <v>1</v>
      </c>
      <c r="W157" s="899">
        <f t="shared" si="2090"/>
        <v>1</v>
      </c>
      <c r="X157" s="966">
        <f t="shared" si="2091"/>
        <v>1617905</v>
      </c>
      <c r="Y157" s="901">
        <f t="shared" si="2092"/>
        <v>0</v>
      </c>
      <c r="Z157" s="872"/>
      <c r="AA157" s="872"/>
      <c r="AB157" s="958" t="s">
        <v>879</v>
      </c>
      <c r="AC157" s="1012" t="s">
        <v>517</v>
      </c>
      <c r="AD157" s="1013" t="s">
        <v>149</v>
      </c>
      <c r="AE157" s="1014">
        <v>1</v>
      </c>
      <c r="AF157" s="1015">
        <v>2550000</v>
      </c>
      <c r="AG157" s="1025">
        <f t="shared" si="2009"/>
        <v>2550000</v>
      </c>
      <c r="AH157" s="1016"/>
      <c r="AI157" s="898">
        <f t="shared" si="2093"/>
        <v>1</v>
      </c>
      <c r="AJ157" s="898">
        <f t="shared" si="2094"/>
        <v>1</v>
      </c>
      <c r="AK157" s="899">
        <f t="shared" si="2095"/>
        <v>1</v>
      </c>
      <c r="AL157" s="899">
        <f t="shared" si="2010"/>
        <v>1</v>
      </c>
      <c r="AM157" s="899">
        <f t="shared" si="2011"/>
        <v>1</v>
      </c>
      <c r="AN157" s="899">
        <f t="shared" si="2096"/>
        <v>1</v>
      </c>
      <c r="AO157" s="966">
        <f t="shared" si="2097"/>
        <v>2550000</v>
      </c>
      <c r="AP157" s="901">
        <f t="shared" si="2098"/>
        <v>0</v>
      </c>
      <c r="AQ157" s="872"/>
      <c r="AR157" s="872"/>
      <c r="AS157" s="958" t="s">
        <v>879</v>
      </c>
      <c r="AT157" s="1018" t="s">
        <v>517</v>
      </c>
      <c r="AU157" s="1013" t="s">
        <v>149</v>
      </c>
      <c r="AV157" s="1014">
        <v>1</v>
      </c>
      <c r="AW157" s="1019">
        <v>3700000</v>
      </c>
      <c r="AX157" s="1026">
        <f t="shared" si="2012"/>
        <v>3700000</v>
      </c>
      <c r="AY157" s="1016"/>
      <c r="AZ157" s="898">
        <f t="shared" si="2099"/>
        <v>1</v>
      </c>
      <c r="BA157" s="898">
        <f t="shared" si="2100"/>
        <v>1</v>
      </c>
      <c r="BB157" s="899">
        <f t="shared" si="2101"/>
        <v>1</v>
      </c>
      <c r="BC157" s="899">
        <f t="shared" si="2013"/>
        <v>1</v>
      </c>
      <c r="BD157" s="899">
        <f t="shared" si="2014"/>
        <v>1</v>
      </c>
      <c r="BE157" s="899">
        <f t="shared" si="2102"/>
        <v>1</v>
      </c>
      <c r="BF157" s="966">
        <f t="shared" si="2103"/>
        <v>3700000</v>
      </c>
      <c r="BG157" s="901">
        <f t="shared" si="2104"/>
        <v>0</v>
      </c>
      <c r="BJ157" s="958" t="s">
        <v>879</v>
      </c>
      <c r="BK157" s="1125" t="s">
        <v>517</v>
      </c>
      <c r="BL157" s="1013" t="s">
        <v>149</v>
      </c>
      <c r="BM157" s="1014">
        <v>1</v>
      </c>
      <c r="BN157" s="1015">
        <v>2497977.44</v>
      </c>
      <c r="BO157" s="1025">
        <f t="shared" si="2015"/>
        <v>2497977</v>
      </c>
      <c r="BP157" s="1016"/>
      <c r="BQ157" s="898">
        <f t="shared" si="2105"/>
        <v>1</v>
      </c>
      <c r="BR157" s="898">
        <f t="shared" si="2106"/>
        <v>1</v>
      </c>
      <c r="BS157" s="899">
        <f t="shared" si="2107"/>
        <v>1</v>
      </c>
      <c r="BT157" s="899">
        <f t="shared" si="2016"/>
        <v>1</v>
      </c>
      <c r="BU157" s="899">
        <f t="shared" si="2017"/>
        <v>1</v>
      </c>
      <c r="BV157" s="899">
        <f t="shared" si="2108"/>
        <v>1</v>
      </c>
      <c r="BW157" s="966">
        <f t="shared" si="2109"/>
        <v>2497977</v>
      </c>
      <c r="BX157" s="901">
        <f t="shared" si="2110"/>
        <v>0</v>
      </c>
      <c r="CA157" s="958" t="s">
        <v>879</v>
      </c>
      <c r="CB157" s="1012" t="s">
        <v>517</v>
      </c>
      <c r="CC157" s="1013" t="s">
        <v>149</v>
      </c>
      <c r="CD157" s="1014">
        <v>1</v>
      </c>
      <c r="CE157" s="1015">
        <v>1575839</v>
      </c>
      <c r="CF157" s="1025">
        <f t="shared" si="2018"/>
        <v>1575839</v>
      </c>
      <c r="CG157" s="1016"/>
      <c r="CH157" s="898">
        <f t="shared" si="2111"/>
        <v>1</v>
      </c>
      <c r="CI157" s="898">
        <f t="shared" si="2112"/>
        <v>1</v>
      </c>
      <c r="CJ157" s="899">
        <f t="shared" si="2113"/>
        <v>1</v>
      </c>
      <c r="CK157" s="899">
        <f t="shared" si="2019"/>
        <v>1</v>
      </c>
      <c r="CL157" s="899">
        <f t="shared" si="2020"/>
        <v>1</v>
      </c>
      <c r="CM157" s="899">
        <f t="shared" si="2114"/>
        <v>1</v>
      </c>
      <c r="CN157" s="966">
        <f t="shared" si="2115"/>
        <v>1575839</v>
      </c>
      <c r="CO157" s="901">
        <f t="shared" si="2116"/>
        <v>0</v>
      </c>
      <c r="CR157" s="958" t="s">
        <v>879</v>
      </c>
      <c r="CS157" s="1012" t="s">
        <v>517</v>
      </c>
      <c r="CT157" s="1013" t="s">
        <v>149</v>
      </c>
      <c r="CU157" s="1014">
        <v>1</v>
      </c>
      <c r="CV157" s="1015">
        <v>421000</v>
      </c>
      <c r="CW157" s="1025">
        <f t="shared" si="2021"/>
        <v>421000</v>
      </c>
      <c r="CX157" s="1016"/>
      <c r="CY157" s="898">
        <f t="shared" si="2117"/>
        <v>1</v>
      </c>
      <c r="CZ157" s="898">
        <f t="shared" si="2118"/>
        <v>1</v>
      </c>
      <c r="DA157" s="899">
        <f t="shared" si="2119"/>
        <v>1</v>
      </c>
      <c r="DB157" s="899">
        <f t="shared" si="2022"/>
        <v>1</v>
      </c>
      <c r="DC157" s="899">
        <f t="shared" si="2023"/>
        <v>1</v>
      </c>
      <c r="DD157" s="899">
        <f t="shared" si="2120"/>
        <v>1</v>
      </c>
      <c r="DE157" s="966">
        <f t="shared" si="2121"/>
        <v>421000</v>
      </c>
      <c r="DF157" s="901">
        <f t="shared" si="2122"/>
        <v>0</v>
      </c>
      <c r="DI157" s="958" t="s">
        <v>879</v>
      </c>
      <c r="DJ157" s="1012" t="s">
        <v>517</v>
      </c>
      <c r="DK157" s="1013" t="s">
        <v>149</v>
      </c>
      <c r="DL157" s="1014">
        <v>1</v>
      </c>
      <c r="DM157" s="1015">
        <v>1738656</v>
      </c>
      <c r="DN157" s="1025">
        <f t="shared" si="2024"/>
        <v>1738656</v>
      </c>
      <c r="DO157" s="1016"/>
      <c r="DP157" s="898">
        <f t="shared" si="2123"/>
        <v>1</v>
      </c>
      <c r="DQ157" s="898">
        <f t="shared" si="2124"/>
        <v>1</v>
      </c>
      <c r="DR157" s="899">
        <f t="shared" si="2125"/>
        <v>1</v>
      </c>
      <c r="DS157" s="899">
        <f t="shared" si="2025"/>
        <v>1</v>
      </c>
      <c r="DT157" s="899">
        <f t="shared" si="2026"/>
        <v>1</v>
      </c>
      <c r="DU157" s="899">
        <f t="shared" si="2126"/>
        <v>1</v>
      </c>
      <c r="DV157" s="966">
        <f t="shared" si="2127"/>
        <v>1738656</v>
      </c>
      <c r="DW157" s="901">
        <f t="shared" si="2128"/>
        <v>0</v>
      </c>
      <c r="DZ157" s="958" t="s">
        <v>879</v>
      </c>
      <c r="EA157" s="1012" t="s">
        <v>517</v>
      </c>
      <c r="EB157" s="1013" t="s">
        <v>149</v>
      </c>
      <c r="EC157" s="1014">
        <v>1</v>
      </c>
      <c r="ED157" s="1015">
        <v>4539999</v>
      </c>
      <c r="EE157" s="1025">
        <f t="shared" si="2027"/>
        <v>4539999</v>
      </c>
      <c r="EF157" s="1016"/>
      <c r="EG157" s="898">
        <f t="shared" si="2129"/>
        <v>1</v>
      </c>
      <c r="EH157" s="898">
        <f t="shared" si="2130"/>
        <v>1</v>
      </c>
      <c r="EI157" s="899">
        <f t="shared" si="2131"/>
        <v>1</v>
      </c>
      <c r="EJ157" s="899">
        <f t="shared" si="2028"/>
        <v>1</v>
      </c>
      <c r="EK157" s="899">
        <f t="shared" si="2029"/>
        <v>1</v>
      </c>
      <c r="EL157" s="899">
        <f t="shared" si="2132"/>
        <v>1</v>
      </c>
      <c r="EM157" s="966">
        <f t="shared" si="2133"/>
        <v>4539999</v>
      </c>
      <c r="EN157" s="901">
        <f t="shared" si="2134"/>
        <v>0</v>
      </c>
      <c r="EQ157" s="958" t="s">
        <v>879</v>
      </c>
      <c r="ER157" s="1012" t="s">
        <v>517</v>
      </c>
      <c r="ES157" s="1013" t="s">
        <v>149</v>
      </c>
      <c r="ET157" s="1014">
        <v>1</v>
      </c>
      <c r="EU157" s="1015">
        <v>1580000</v>
      </c>
      <c r="EV157" s="1025">
        <f t="shared" si="2030"/>
        <v>1580000</v>
      </c>
      <c r="EW157" s="1016"/>
      <c r="EX157" s="898">
        <f t="shared" si="2135"/>
        <v>1</v>
      </c>
      <c r="EY157" s="898">
        <f t="shared" si="2136"/>
        <v>1</v>
      </c>
      <c r="EZ157" s="899">
        <f t="shared" si="2137"/>
        <v>1</v>
      </c>
      <c r="FA157" s="899">
        <f t="shared" si="2031"/>
        <v>1</v>
      </c>
      <c r="FB157" s="899">
        <f t="shared" si="2032"/>
        <v>1</v>
      </c>
      <c r="FC157" s="899">
        <f t="shared" si="2138"/>
        <v>1</v>
      </c>
      <c r="FD157" s="966">
        <f t="shared" si="2139"/>
        <v>1580000</v>
      </c>
      <c r="FE157" s="901">
        <f t="shared" si="2140"/>
        <v>0</v>
      </c>
      <c r="FH157" s="958"/>
      <c r="FI157" s="1126"/>
      <c r="FJ157" s="1013"/>
      <c r="FK157" s="1014"/>
      <c r="FL157" s="1015"/>
      <c r="FM157" s="1025">
        <f t="shared" si="2033"/>
        <v>0</v>
      </c>
      <c r="FN157" s="1016"/>
      <c r="FO157" s="898" t="e">
        <f t="shared" si="2141"/>
        <v>#N/A</v>
      </c>
      <c r="FP157" s="898" t="e">
        <f t="shared" si="2142"/>
        <v>#N/A</v>
      </c>
      <c r="FQ157" s="899" t="e">
        <f t="shared" si="2143"/>
        <v>#N/A</v>
      </c>
      <c r="FR157" s="899">
        <f t="shared" si="2034"/>
        <v>0</v>
      </c>
      <c r="FS157" s="899">
        <f t="shared" si="2035"/>
        <v>0</v>
      </c>
      <c r="FT157" s="899" t="e">
        <f t="shared" si="2144"/>
        <v>#N/A</v>
      </c>
      <c r="FU157" s="966">
        <f t="shared" si="2145"/>
        <v>0</v>
      </c>
      <c r="FV157" s="901">
        <f t="shared" si="2146"/>
        <v>0</v>
      </c>
      <c r="FY157" s="958" t="s">
        <v>879</v>
      </c>
      <c r="FZ157" s="1012" t="s">
        <v>517</v>
      </c>
      <c r="GA157" s="1013" t="s">
        <v>149</v>
      </c>
      <c r="GB157" s="1014">
        <v>1</v>
      </c>
      <c r="GC157" s="1043">
        <v>1617905</v>
      </c>
      <c r="GD157" s="1025">
        <f t="shared" si="2036"/>
        <v>1617905</v>
      </c>
      <c r="GE157" s="1016"/>
      <c r="GF157" s="898">
        <f t="shared" si="2147"/>
        <v>1</v>
      </c>
      <c r="GG157" s="898">
        <f t="shared" si="2148"/>
        <v>1</v>
      </c>
      <c r="GH157" s="899">
        <f t="shared" si="2149"/>
        <v>1</v>
      </c>
      <c r="GI157" s="899">
        <f t="shared" si="2037"/>
        <v>1</v>
      </c>
      <c r="GJ157" s="899">
        <f t="shared" si="2038"/>
        <v>1</v>
      </c>
      <c r="GK157" s="899">
        <f t="shared" si="2150"/>
        <v>1</v>
      </c>
      <c r="GL157" s="966">
        <f t="shared" si="2151"/>
        <v>1617905</v>
      </c>
      <c r="GM157" s="901">
        <f t="shared" si="2152"/>
        <v>0</v>
      </c>
      <c r="GP157" s="958" t="s">
        <v>879</v>
      </c>
      <c r="GQ157" s="1012" t="s">
        <v>517</v>
      </c>
      <c r="GR157" s="1013" t="s">
        <v>149</v>
      </c>
      <c r="GS157" s="1014">
        <v>1</v>
      </c>
      <c r="GT157" s="1015">
        <v>1585000</v>
      </c>
      <c r="GU157" s="1025">
        <f t="shared" si="2039"/>
        <v>1585000</v>
      </c>
      <c r="GV157" s="1016"/>
      <c r="GW157" s="898">
        <f t="shared" si="2153"/>
        <v>1</v>
      </c>
      <c r="GX157" s="898">
        <f t="shared" si="2154"/>
        <v>1</v>
      </c>
      <c r="GY157" s="899">
        <f t="shared" si="2155"/>
        <v>1</v>
      </c>
      <c r="GZ157" s="899">
        <f t="shared" si="2040"/>
        <v>1</v>
      </c>
      <c r="HA157" s="899">
        <f t="shared" si="2041"/>
        <v>1</v>
      </c>
      <c r="HB157" s="899">
        <f t="shared" si="2156"/>
        <v>1</v>
      </c>
      <c r="HC157" s="966">
        <f t="shared" si="2157"/>
        <v>1585000</v>
      </c>
      <c r="HD157" s="901">
        <f t="shared" si="2158"/>
        <v>0</v>
      </c>
      <c r="HG157" s="958" t="s">
        <v>879</v>
      </c>
      <c r="HH157" s="1012" t="s">
        <v>517</v>
      </c>
      <c r="HI157" s="1013" t="s">
        <v>149</v>
      </c>
      <c r="HJ157" s="1014">
        <v>1</v>
      </c>
      <c r="HK157" s="1015">
        <v>1816338</v>
      </c>
      <c r="HL157" s="1025">
        <f t="shared" si="2042"/>
        <v>1816338</v>
      </c>
      <c r="HM157" s="1016"/>
      <c r="HN157" s="898">
        <f t="shared" si="2159"/>
        <v>1</v>
      </c>
      <c r="HO157" s="898">
        <f t="shared" si="2160"/>
        <v>1</v>
      </c>
      <c r="HP157" s="899">
        <f t="shared" si="2161"/>
        <v>1</v>
      </c>
      <c r="HQ157" s="899">
        <f t="shared" si="2043"/>
        <v>1</v>
      </c>
      <c r="HR157" s="899">
        <f t="shared" si="2044"/>
        <v>1</v>
      </c>
      <c r="HS157" s="899">
        <f t="shared" si="2162"/>
        <v>1</v>
      </c>
      <c r="HT157" s="966">
        <f t="shared" si="2163"/>
        <v>1816338</v>
      </c>
      <c r="HU157" s="901">
        <f t="shared" si="2164"/>
        <v>0</v>
      </c>
      <c r="HX157" s="958" t="s">
        <v>879</v>
      </c>
      <c r="HY157" s="1012" t="s">
        <v>517</v>
      </c>
      <c r="HZ157" s="1013" t="s">
        <v>149</v>
      </c>
      <c r="IA157" s="1014">
        <v>1</v>
      </c>
      <c r="IB157" s="1020">
        <v>904400</v>
      </c>
      <c r="IC157" s="1027">
        <f t="shared" si="2045"/>
        <v>904400</v>
      </c>
      <c r="ID157" s="1016"/>
      <c r="IE157" s="898">
        <f t="shared" si="2165"/>
        <v>1</v>
      </c>
      <c r="IF157" s="898">
        <f t="shared" si="2166"/>
        <v>1</v>
      </c>
      <c r="IG157" s="899">
        <f t="shared" si="2167"/>
        <v>1</v>
      </c>
      <c r="IH157" s="899">
        <f t="shared" si="2046"/>
        <v>1</v>
      </c>
      <c r="II157" s="899">
        <f t="shared" si="2047"/>
        <v>1</v>
      </c>
      <c r="IJ157" s="899">
        <f t="shared" si="2168"/>
        <v>1</v>
      </c>
      <c r="IK157" s="966">
        <f t="shared" si="2169"/>
        <v>904400</v>
      </c>
      <c r="IL157" s="901">
        <f t="shared" si="2170"/>
        <v>0</v>
      </c>
      <c r="IO157" s="958" t="s">
        <v>879</v>
      </c>
      <c r="IP157" s="1012" t="s">
        <v>517</v>
      </c>
      <c r="IQ157" s="1013" t="s">
        <v>149</v>
      </c>
      <c r="IR157" s="1014">
        <v>1</v>
      </c>
      <c r="IS157" s="1015">
        <v>1431000</v>
      </c>
      <c r="IT157" s="1025">
        <f t="shared" si="2048"/>
        <v>1431000</v>
      </c>
      <c r="IU157" s="1016"/>
      <c r="IV157" s="898">
        <f t="shared" si="2171"/>
        <v>1</v>
      </c>
      <c r="IW157" s="898">
        <f t="shared" si="2172"/>
        <v>1</v>
      </c>
      <c r="IX157" s="899">
        <f t="shared" si="2173"/>
        <v>1</v>
      </c>
      <c r="IY157" s="899">
        <f t="shared" si="2049"/>
        <v>1</v>
      </c>
      <c r="IZ157" s="899">
        <f t="shared" si="2050"/>
        <v>1</v>
      </c>
      <c r="JA157" s="899">
        <f t="shared" si="2174"/>
        <v>1</v>
      </c>
      <c r="JB157" s="966">
        <f t="shared" si="2175"/>
        <v>1431000</v>
      </c>
      <c r="JC157" s="901">
        <f t="shared" si="2176"/>
        <v>0</v>
      </c>
      <c r="JF157" s="958" t="s">
        <v>879</v>
      </c>
      <c r="JG157" s="1012" t="s">
        <v>517</v>
      </c>
      <c r="JH157" s="1013" t="s">
        <v>149</v>
      </c>
      <c r="JI157" s="1014">
        <v>1</v>
      </c>
      <c r="JJ157" s="1015">
        <v>2940000</v>
      </c>
      <c r="JK157" s="1025">
        <f t="shared" si="2051"/>
        <v>2940000</v>
      </c>
      <c r="JL157" s="1016"/>
      <c r="JM157" s="898">
        <f t="shared" si="2177"/>
        <v>1</v>
      </c>
      <c r="JN157" s="898">
        <f t="shared" si="2178"/>
        <v>1</v>
      </c>
      <c r="JO157" s="899">
        <f t="shared" si="2179"/>
        <v>1</v>
      </c>
      <c r="JP157" s="899">
        <f t="shared" si="2052"/>
        <v>1</v>
      </c>
      <c r="JQ157" s="899">
        <f t="shared" si="2053"/>
        <v>1</v>
      </c>
      <c r="JR157" s="899">
        <f t="shared" si="2180"/>
        <v>1</v>
      </c>
      <c r="JS157" s="966">
        <f t="shared" si="2181"/>
        <v>2940000</v>
      </c>
      <c r="JT157" s="901">
        <f t="shared" si="2182"/>
        <v>0</v>
      </c>
      <c r="JW157" s="958" t="s">
        <v>879</v>
      </c>
      <c r="JX157" s="1012" t="s">
        <v>517</v>
      </c>
      <c r="JY157" s="1013" t="s">
        <v>149</v>
      </c>
      <c r="JZ157" s="1014">
        <v>1</v>
      </c>
      <c r="KA157" s="1015">
        <v>1564919.8804000001</v>
      </c>
      <c r="KB157" s="1025">
        <f t="shared" si="2054"/>
        <v>1564920</v>
      </c>
      <c r="KC157" s="1016"/>
      <c r="KD157" s="898">
        <f t="shared" si="2183"/>
        <v>1</v>
      </c>
      <c r="KE157" s="898">
        <f t="shared" si="2184"/>
        <v>1</v>
      </c>
      <c r="KF157" s="899">
        <f t="shared" si="2185"/>
        <v>1</v>
      </c>
      <c r="KG157" s="899">
        <f t="shared" si="2055"/>
        <v>1</v>
      </c>
      <c r="KH157" s="899">
        <f t="shared" si="2056"/>
        <v>1</v>
      </c>
      <c r="KI157" s="899">
        <f t="shared" si="2186"/>
        <v>1</v>
      </c>
      <c r="KJ157" s="966">
        <f t="shared" si="2187"/>
        <v>1564920</v>
      </c>
      <c r="KK157" s="901">
        <f t="shared" si="2188"/>
        <v>0</v>
      </c>
      <c r="KN157" s="958" t="s">
        <v>879</v>
      </c>
      <c r="KO157" s="1012" t="s">
        <v>517</v>
      </c>
      <c r="KP157" s="1013" t="s">
        <v>149</v>
      </c>
      <c r="KQ157" s="1014">
        <v>1</v>
      </c>
      <c r="KR157" s="1015">
        <v>812000</v>
      </c>
      <c r="KS157" s="1025">
        <f t="shared" si="2057"/>
        <v>812000</v>
      </c>
      <c r="KT157" s="1016"/>
      <c r="KU157" s="898">
        <f t="shared" si="2189"/>
        <v>1</v>
      </c>
      <c r="KV157" s="898">
        <f t="shared" si="2190"/>
        <v>1</v>
      </c>
      <c r="KW157" s="899">
        <f t="shared" si="2191"/>
        <v>1</v>
      </c>
      <c r="KX157" s="899">
        <f t="shared" si="2058"/>
        <v>1</v>
      </c>
      <c r="KY157" s="899">
        <f t="shared" si="2059"/>
        <v>1</v>
      </c>
      <c r="KZ157" s="899">
        <f t="shared" si="2192"/>
        <v>1</v>
      </c>
      <c r="LA157" s="966">
        <f t="shared" si="2193"/>
        <v>812000</v>
      </c>
      <c r="LB157" s="901">
        <f t="shared" si="2194"/>
        <v>0</v>
      </c>
      <c r="LE157" s="958" t="s">
        <v>879</v>
      </c>
      <c r="LF157" s="1012" t="s">
        <v>517</v>
      </c>
      <c r="LG157" s="1013" t="s">
        <v>149</v>
      </c>
      <c r="LH157" s="1014">
        <v>1</v>
      </c>
      <c r="LI157" s="1021">
        <v>1994000</v>
      </c>
      <c r="LJ157" s="1028">
        <f t="shared" si="2060"/>
        <v>1994000</v>
      </c>
      <c r="LK157" s="1016"/>
      <c r="LL157" s="898">
        <f t="shared" si="2195"/>
        <v>1</v>
      </c>
      <c r="LM157" s="898">
        <f t="shared" si="2196"/>
        <v>1</v>
      </c>
      <c r="LN157" s="899">
        <f t="shared" si="2197"/>
        <v>1</v>
      </c>
      <c r="LO157" s="899">
        <f t="shared" si="2061"/>
        <v>1</v>
      </c>
      <c r="LP157" s="899">
        <f t="shared" si="2062"/>
        <v>1</v>
      </c>
      <c r="LQ157" s="899">
        <f t="shared" si="2198"/>
        <v>1</v>
      </c>
      <c r="LR157" s="966">
        <f t="shared" si="2199"/>
        <v>1994000</v>
      </c>
      <c r="LS157" s="901">
        <f t="shared" si="2200"/>
        <v>0</v>
      </c>
      <c r="LV157" s="958" t="s">
        <v>879</v>
      </c>
      <c r="LW157" s="1012" t="s">
        <v>517</v>
      </c>
      <c r="LX157" s="1013" t="s">
        <v>149</v>
      </c>
      <c r="LY157" s="1014">
        <v>1</v>
      </c>
      <c r="LZ157" s="1015">
        <v>780000</v>
      </c>
      <c r="MA157" s="1025">
        <f t="shared" si="2063"/>
        <v>780000</v>
      </c>
      <c r="MB157" s="1016"/>
      <c r="MC157" s="898">
        <f t="shared" si="2201"/>
        <v>1</v>
      </c>
      <c r="MD157" s="898">
        <f t="shared" si="2202"/>
        <v>1</v>
      </c>
      <c r="ME157" s="899">
        <f t="shared" si="2203"/>
        <v>1</v>
      </c>
      <c r="MF157" s="899">
        <f t="shared" si="2064"/>
        <v>1</v>
      </c>
      <c r="MG157" s="899">
        <f t="shared" si="2065"/>
        <v>1</v>
      </c>
      <c r="MH157" s="899">
        <f t="shared" si="2204"/>
        <v>1</v>
      </c>
      <c r="MI157" s="966">
        <f t="shared" si="2205"/>
        <v>780000</v>
      </c>
      <c r="MJ157" s="901">
        <f t="shared" si="2206"/>
        <v>0</v>
      </c>
      <c r="MM157" s="958" t="s">
        <v>879</v>
      </c>
      <c r="MN157" s="1012" t="s">
        <v>517</v>
      </c>
      <c r="MO157" s="1013" t="s">
        <v>149</v>
      </c>
      <c r="MP157" s="1014">
        <v>1</v>
      </c>
      <c r="MQ157" s="1015">
        <v>4200000</v>
      </c>
      <c r="MR157" s="1025">
        <f t="shared" si="2066"/>
        <v>4200000</v>
      </c>
      <c r="MS157" s="1016"/>
      <c r="MT157" s="898">
        <f t="shared" si="2207"/>
        <v>1</v>
      </c>
      <c r="MU157" s="898">
        <f t="shared" si="2208"/>
        <v>1</v>
      </c>
      <c r="MV157" s="899">
        <f t="shared" si="2209"/>
        <v>1</v>
      </c>
      <c r="MW157" s="899">
        <f t="shared" si="2067"/>
        <v>1</v>
      </c>
      <c r="MX157" s="899">
        <f t="shared" si="2068"/>
        <v>1</v>
      </c>
      <c r="MY157" s="899">
        <f t="shared" si="2210"/>
        <v>1</v>
      </c>
      <c r="MZ157" s="966">
        <f t="shared" si="2211"/>
        <v>4200000</v>
      </c>
      <c r="NA157" s="901">
        <f t="shared" si="2212"/>
        <v>0</v>
      </c>
      <c r="ND157" s="975" t="s">
        <v>879</v>
      </c>
      <c r="NE157" s="976" t="s">
        <v>517</v>
      </c>
      <c r="NF157" s="977" t="s">
        <v>149</v>
      </c>
      <c r="NG157" s="978">
        <v>1</v>
      </c>
      <c r="NH157" s="979">
        <v>255316.05</v>
      </c>
      <c r="NI157" s="980">
        <v>255316</v>
      </c>
      <c r="NJ157" s="1016"/>
      <c r="NK157" s="898">
        <f t="shared" si="2213"/>
        <v>1</v>
      </c>
      <c r="NL157" s="898">
        <f t="shared" si="2214"/>
        <v>1</v>
      </c>
      <c r="NM157" s="899">
        <f t="shared" si="2215"/>
        <v>1</v>
      </c>
      <c r="NN157" s="899">
        <f t="shared" si="2069"/>
        <v>1</v>
      </c>
      <c r="NO157" s="899">
        <f t="shared" si="2070"/>
        <v>1</v>
      </c>
      <c r="NP157" s="899">
        <f t="shared" si="2216"/>
        <v>1</v>
      </c>
      <c r="NQ157" s="966">
        <f t="shared" si="2217"/>
        <v>255316</v>
      </c>
      <c r="NR157" s="901">
        <f t="shared" si="2218"/>
        <v>0</v>
      </c>
      <c r="NU157" s="981" t="s">
        <v>879</v>
      </c>
      <c r="NV157" s="982" t="s">
        <v>517</v>
      </c>
      <c r="NW157" s="983" t="s">
        <v>149</v>
      </c>
      <c r="NX157" s="984">
        <v>1</v>
      </c>
      <c r="NY157" s="1022">
        <v>257895</v>
      </c>
      <c r="NZ157" s="986">
        <f t="shared" si="2071"/>
        <v>257895</v>
      </c>
      <c r="OA157" s="1016"/>
      <c r="OB157" s="898">
        <f t="shared" si="2219"/>
        <v>1</v>
      </c>
      <c r="OC157" s="898">
        <f t="shared" si="2220"/>
        <v>1</v>
      </c>
      <c r="OD157" s="899">
        <f t="shared" si="2221"/>
        <v>1</v>
      </c>
      <c r="OE157" s="899">
        <f t="shared" si="2072"/>
        <v>1</v>
      </c>
      <c r="OF157" s="899">
        <f t="shared" si="2073"/>
        <v>1</v>
      </c>
      <c r="OG157" s="899">
        <f t="shared" si="2222"/>
        <v>1</v>
      </c>
      <c r="OH157" s="966">
        <f t="shared" si="2223"/>
        <v>257895</v>
      </c>
      <c r="OI157" s="901">
        <f t="shared" si="2224"/>
        <v>0</v>
      </c>
      <c r="OL157" s="958" t="s">
        <v>879</v>
      </c>
      <c r="OM157" s="1012" t="s">
        <v>517</v>
      </c>
      <c r="ON157" s="1013" t="s">
        <v>149</v>
      </c>
      <c r="OO157" s="1014">
        <v>1</v>
      </c>
      <c r="OP157" s="1015">
        <v>1523191</v>
      </c>
      <c r="OQ157" s="1025">
        <f t="shared" si="2074"/>
        <v>1523191</v>
      </c>
      <c r="OR157" s="1016"/>
      <c r="OS157" s="898">
        <f t="shared" si="2225"/>
        <v>1</v>
      </c>
      <c r="OT157" s="898">
        <f t="shared" si="2226"/>
        <v>1</v>
      </c>
      <c r="OU157" s="899">
        <f t="shared" si="2227"/>
        <v>1</v>
      </c>
      <c r="OV157" s="899">
        <f t="shared" si="2075"/>
        <v>1</v>
      </c>
      <c r="OW157" s="899">
        <f t="shared" si="2076"/>
        <v>1</v>
      </c>
      <c r="OX157" s="899">
        <f t="shared" si="2228"/>
        <v>1</v>
      </c>
      <c r="OY157" s="966">
        <f t="shared" si="2229"/>
        <v>1523191</v>
      </c>
      <c r="OZ157" s="901">
        <f t="shared" si="2230"/>
        <v>0</v>
      </c>
      <c r="PC157" s="958" t="s">
        <v>879</v>
      </c>
      <c r="PD157" s="1012" t="s">
        <v>517</v>
      </c>
      <c r="PE157" s="1013" t="s">
        <v>149</v>
      </c>
      <c r="PF157" s="1014">
        <v>1</v>
      </c>
      <c r="PG157" s="1059">
        <v>1267500</v>
      </c>
      <c r="PH157" s="1029">
        <v>1267500</v>
      </c>
      <c r="PI157" s="1024"/>
      <c r="PJ157" s="898">
        <f t="shared" si="2231"/>
        <v>1</v>
      </c>
      <c r="PK157" s="898">
        <f t="shared" si="2232"/>
        <v>1</v>
      </c>
      <c r="PL157" s="899">
        <f t="shared" si="2233"/>
        <v>1</v>
      </c>
      <c r="PM157" s="899">
        <f t="shared" si="2077"/>
        <v>1</v>
      </c>
      <c r="PN157" s="899">
        <f t="shared" si="2078"/>
        <v>1</v>
      </c>
      <c r="PO157" s="899">
        <f t="shared" si="2234"/>
        <v>1</v>
      </c>
      <c r="PP157" s="966">
        <f t="shared" si="2235"/>
        <v>1267500</v>
      </c>
      <c r="PQ157" s="901">
        <f t="shared" si="2236"/>
        <v>0</v>
      </c>
      <c r="PT157" s="958" t="s">
        <v>879</v>
      </c>
      <c r="PU157" s="1012" t="s">
        <v>517</v>
      </c>
      <c r="PV157" s="1013" t="s">
        <v>149</v>
      </c>
      <c r="PW157" s="1014">
        <v>1</v>
      </c>
      <c r="PX157" s="1015">
        <v>1575000</v>
      </c>
      <c r="PY157" s="1025">
        <f t="shared" si="2079"/>
        <v>1575000</v>
      </c>
      <c r="PZ157" s="1016"/>
      <c r="QA157" s="898">
        <f t="shared" si="2237"/>
        <v>1</v>
      </c>
      <c r="QB157" s="898">
        <f t="shared" si="2238"/>
        <v>1</v>
      </c>
      <c r="QC157" s="899">
        <f t="shared" si="2239"/>
        <v>1</v>
      </c>
      <c r="QD157" s="899">
        <f t="shared" si="2080"/>
        <v>1</v>
      </c>
      <c r="QE157" s="899">
        <f t="shared" si="2081"/>
        <v>1</v>
      </c>
      <c r="QF157" s="899">
        <f t="shared" si="2240"/>
        <v>1</v>
      </c>
      <c r="QG157" s="966">
        <f t="shared" si="2241"/>
        <v>1575000</v>
      </c>
      <c r="QH157" s="901">
        <f t="shared" si="2242"/>
        <v>0</v>
      </c>
      <c r="QK157" s="958" t="s">
        <v>879</v>
      </c>
      <c r="QL157" s="1012" t="s">
        <v>517</v>
      </c>
      <c r="QM157" s="1013" t="s">
        <v>149</v>
      </c>
      <c r="QN157" s="1014">
        <v>1</v>
      </c>
      <c r="QO157" s="1021">
        <v>2003969.9999999998</v>
      </c>
      <c r="QP157" s="1028">
        <f t="shared" si="2082"/>
        <v>2003970</v>
      </c>
      <c r="QQ157" s="1016"/>
      <c r="QR157" s="898">
        <f t="shared" si="2243"/>
        <v>1</v>
      </c>
      <c r="QS157" s="898">
        <f t="shared" si="2244"/>
        <v>1</v>
      </c>
      <c r="QT157" s="899">
        <f t="shared" si="2245"/>
        <v>1</v>
      </c>
      <c r="QU157" s="899">
        <f t="shared" si="2083"/>
        <v>1</v>
      </c>
      <c r="QV157" s="899">
        <f t="shared" si="2084"/>
        <v>1</v>
      </c>
      <c r="QW157" s="899">
        <f t="shared" si="2246"/>
        <v>1</v>
      </c>
      <c r="QX157" s="966">
        <f t="shared" si="2247"/>
        <v>2003970</v>
      </c>
      <c r="QY157" s="901">
        <f t="shared" si="2248"/>
        <v>0</v>
      </c>
      <c r="RB157" s="405"/>
      <c r="RC157" s="406"/>
      <c r="RD157" s="407"/>
      <c r="RE157" s="408"/>
      <c r="RF157" s="409"/>
      <c r="RG157" s="410"/>
      <c r="RH157" s="410"/>
      <c r="RI157" s="898"/>
      <c r="RJ157" s="898"/>
      <c r="RK157" s="934"/>
      <c r="RL157" s="934"/>
      <c r="RM157" s="934"/>
      <c r="RN157" s="934"/>
      <c r="RO157" s="935"/>
      <c r="RP157" s="936"/>
      <c r="RS157" s="405"/>
      <c r="RT157" s="406"/>
      <c r="RU157" s="407"/>
      <c r="RV157" s="408"/>
      <c r="RW157" s="409"/>
      <c r="RX157" s="410"/>
      <c r="RY157" s="410"/>
      <c r="RZ157" s="898"/>
      <c r="SA157" s="898"/>
      <c r="SB157" s="934"/>
      <c r="SC157" s="934"/>
      <c r="SD157" s="934"/>
      <c r="SE157" s="934"/>
      <c r="SF157" s="935"/>
      <c r="SG157" s="936"/>
      <c r="SJ157" s="405"/>
      <c r="SK157" s="406"/>
      <c r="SL157" s="407"/>
      <c r="SM157" s="408"/>
      <c r="SN157" s="409"/>
      <c r="SO157" s="410"/>
      <c r="SP157" s="410"/>
      <c r="SQ157" s="898"/>
      <c r="SR157" s="898"/>
      <c r="SS157" s="934"/>
      <c r="ST157" s="934"/>
      <c r="SU157" s="934"/>
      <c r="SV157" s="934"/>
      <c r="SW157" s="935"/>
      <c r="SX157" s="936"/>
    </row>
    <row r="158" spans="2:518" ht="27.75" customHeight="1" thickTop="1" thickBot="1">
      <c r="B158" s="937" t="s">
        <v>880</v>
      </c>
      <c r="C158" s="938" t="s">
        <v>518</v>
      </c>
      <c r="D158" s="939"/>
      <c r="E158" s="940"/>
      <c r="F158" s="941"/>
      <c r="G158" s="942"/>
      <c r="H158" s="1016"/>
      <c r="K158" s="937" t="s">
        <v>880</v>
      </c>
      <c r="L158" s="938" t="s">
        <v>518</v>
      </c>
      <c r="M158" s="939"/>
      <c r="N158" s="940"/>
      <c r="O158" s="941"/>
      <c r="P158" s="942"/>
      <c r="Q158" s="1016"/>
      <c r="R158" s="898"/>
      <c r="S158" s="898"/>
      <c r="T158" s="934"/>
      <c r="U158" s="934"/>
      <c r="V158" s="934"/>
      <c r="W158" s="934"/>
      <c r="X158" s="935"/>
      <c r="Y158" s="936"/>
      <c r="Z158" s="872"/>
      <c r="AA158" s="872"/>
      <c r="AB158" s="937" t="s">
        <v>880</v>
      </c>
      <c r="AC158" s="938" t="s">
        <v>518</v>
      </c>
      <c r="AD158" s="939"/>
      <c r="AE158" s="940"/>
      <c r="AF158" s="941"/>
      <c r="AG158" s="942"/>
      <c r="AH158" s="1016"/>
      <c r="AI158" s="898"/>
      <c r="AJ158" s="898"/>
      <c r="AK158" s="934"/>
      <c r="AL158" s="934"/>
      <c r="AM158" s="934"/>
      <c r="AN158" s="934"/>
      <c r="AO158" s="935"/>
      <c r="AP158" s="936"/>
      <c r="AQ158" s="872"/>
      <c r="AR158" s="872"/>
      <c r="AS158" s="937" t="s">
        <v>880</v>
      </c>
      <c r="AT158" s="1006" t="s">
        <v>518</v>
      </c>
      <c r="AU158" s="939"/>
      <c r="AV158" s="940"/>
      <c r="AW158" s="944"/>
      <c r="AX158" s="945"/>
      <c r="AY158" s="1016"/>
      <c r="AZ158" s="898"/>
      <c r="BA158" s="898"/>
      <c r="BB158" s="934"/>
      <c r="BC158" s="934"/>
      <c r="BD158" s="934"/>
      <c r="BE158" s="934"/>
      <c r="BF158" s="935"/>
      <c r="BG158" s="936"/>
      <c r="BJ158" s="937" t="s">
        <v>880</v>
      </c>
      <c r="BK158" s="938" t="s">
        <v>518</v>
      </c>
      <c r="BL158" s="939"/>
      <c r="BM158" s="940"/>
      <c r="BN158" s="941"/>
      <c r="BO158" s="942"/>
      <c r="BP158" s="1016"/>
      <c r="BQ158" s="898"/>
      <c r="BR158" s="898"/>
      <c r="BS158" s="934"/>
      <c r="BT158" s="934"/>
      <c r="BU158" s="934"/>
      <c r="BV158" s="934"/>
      <c r="BW158" s="935"/>
      <c r="BX158" s="936"/>
      <c r="CA158" s="937" t="s">
        <v>880</v>
      </c>
      <c r="CB158" s="938" t="s">
        <v>518</v>
      </c>
      <c r="CC158" s="939"/>
      <c r="CD158" s="940"/>
      <c r="CE158" s="941"/>
      <c r="CF158" s="942"/>
      <c r="CG158" s="1016"/>
      <c r="CH158" s="898"/>
      <c r="CI158" s="898"/>
      <c r="CJ158" s="934"/>
      <c r="CK158" s="934"/>
      <c r="CL158" s="934"/>
      <c r="CM158" s="934"/>
      <c r="CN158" s="935"/>
      <c r="CO158" s="936"/>
      <c r="CR158" s="937" t="s">
        <v>880</v>
      </c>
      <c r="CS158" s="938" t="s">
        <v>518</v>
      </c>
      <c r="CT158" s="939"/>
      <c r="CU158" s="940"/>
      <c r="CV158" s="941"/>
      <c r="CW158" s="942"/>
      <c r="CX158" s="1016"/>
      <c r="CY158" s="898"/>
      <c r="CZ158" s="898"/>
      <c r="DA158" s="934"/>
      <c r="DB158" s="934"/>
      <c r="DC158" s="934"/>
      <c r="DD158" s="934"/>
      <c r="DE158" s="935"/>
      <c r="DF158" s="936"/>
      <c r="DI158" s="937" t="s">
        <v>880</v>
      </c>
      <c r="DJ158" s="938" t="s">
        <v>518</v>
      </c>
      <c r="DK158" s="939"/>
      <c r="DL158" s="940"/>
      <c r="DM158" s="941"/>
      <c r="DN158" s="942"/>
      <c r="DO158" s="1016"/>
      <c r="DP158" s="898"/>
      <c r="DQ158" s="898"/>
      <c r="DR158" s="934"/>
      <c r="DS158" s="934"/>
      <c r="DT158" s="934"/>
      <c r="DU158" s="934"/>
      <c r="DV158" s="935"/>
      <c r="DW158" s="936"/>
      <c r="DZ158" s="937" t="s">
        <v>880</v>
      </c>
      <c r="EA158" s="938" t="s">
        <v>518</v>
      </c>
      <c r="EB158" s="939"/>
      <c r="EC158" s="940"/>
      <c r="ED158" s="941"/>
      <c r="EE158" s="942"/>
      <c r="EF158" s="1016"/>
      <c r="EG158" s="898"/>
      <c r="EH158" s="898"/>
      <c r="EI158" s="934"/>
      <c r="EJ158" s="934"/>
      <c r="EK158" s="934"/>
      <c r="EL158" s="934"/>
      <c r="EM158" s="935"/>
      <c r="EN158" s="936"/>
      <c r="EQ158" s="937" t="s">
        <v>880</v>
      </c>
      <c r="ER158" s="938" t="s">
        <v>518</v>
      </c>
      <c r="ES158" s="939"/>
      <c r="ET158" s="940"/>
      <c r="EU158" s="941"/>
      <c r="EV158" s="942"/>
      <c r="EW158" s="1016"/>
      <c r="EX158" s="898"/>
      <c r="EY158" s="898"/>
      <c r="EZ158" s="934"/>
      <c r="FA158" s="934"/>
      <c r="FB158" s="934"/>
      <c r="FC158" s="934"/>
      <c r="FD158" s="935"/>
      <c r="FE158" s="936"/>
      <c r="FH158" s="937"/>
      <c r="FI158" s="938"/>
      <c r="FJ158" s="939"/>
      <c r="FK158" s="940"/>
      <c r="FL158" s="941"/>
      <c r="FM158" s="942"/>
      <c r="FN158" s="1016"/>
      <c r="FO158" s="898"/>
      <c r="FP158" s="898"/>
      <c r="FQ158" s="934"/>
      <c r="FR158" s="934"/>
      <c r="FS158" s="934"/>
      <c r="FT158" s="934"/>
      <c r="FU158" s="935"/>
      <c r="FV158" s="936"/>
      <c r="FY158" s="937" t="s">
        <v>880</v>
      </c>
      <c r="FZ158" s="938" t="s">
        <v>518</v>
      </c>
      <c r="GA158" s="939"/>
      <c r="GB158" s="940"/>
      <c r="GC158" s="941"/>
      <c r="GD158" s="942"/>
      <c r="GE158" s="1016"/>
      <c r="GF158" s="898"/>
      <c r="GG158" s="898"/>
      <c r="GH158" s="934"/>
      <c r="GI158" s="934"/>
      <c r="GJ158" s="934"/>
      <c r="GK158" s="934"/>
      <c r="GL158" s="935"/>
      <c r="GM158" s="936"/>
      <c r="GP158" s="937" t="s">
        <v>880</v>
      </c>
      <c r="GQ158" s="938" t="s">
        <v>518</v>
      </c>
      <c r="GR158" s="939"/>
      <c r="GS158" s="940"/>
      <c r="GT158" s="941"/>
      <c r="GU158" s="942"/>
      <c r="GV158" s="1016"/>
      <c r="GW158" s="898"/>
      <c r="GX158" s="898"/>
      <c r="GY158" s="934"/>
      <c r="GZ158" s="934"/>
      <c r="HA158" s="934"/>
      <c r="HB158" s="934"/>
      <c r="HC158" s="935"/>
      <c r="HD158" s="936"/>
      <c r="HG158" s="937" t="s">
        <v>880</v>
      </c>
      <c r="HH158" s="938" t="s">
        <v>518</v>
      </c>
      <c r="HI158" s="939"/>
      <c r="HJ158" s="940"/>
      <c r="HK158" s="941"/>
      <c r="HL158" s="942"/>
      <c r="HM158" s="1016"/>
      <c r="HN158" s="898"/>
      <c r="HO158" s="898"/>
      <c r="HP158" s="934"/>
      <c r="HQ158" s="934"/>
      <c r="HR158" s="934"/>
      <c r="HS158" s="934"/>
      <c r="HT158" s="935"/>
      <c r="HU158" s="936"/>
      <c r="HX158" s="937" t="s">
        <v>880</v>
      </c>
      <c r="HY158" s="938" t="s">
        <v>518</v>
      </c>
      <c r="HZ158" s="939"/>
      <c r="IA158" s="940"/>
      <c r="IB158" s="941"/>
      <c r="IC158" s="942"/>
      <c r="ID158" s="1016"/>
      <c r="IE158" s="898"/>
      <c r="IF158" s="898"/>
      <c r="IG158" s="934"/>
      <c r="IH158" s="934"/>
      <c r="II158" s="934"/>
      <c r="IJ158" s="934"/>
      <c r="IK158" s="935"/>
      <c r="IL158" s="936"/>
      <c r="IO158" s="937" t="s">
        <v>880</v>
      </c>
      <c r="IP158" s="938" t="s">
        <v>518</v>
      </c>
      <c r="IQ158" s="939"/>
      <c r="IR158" s="940"/>
      <c r="IS158" s="941"/>
      <c r="IT158" s="942"/>
      <c r="IU158" s="1016"/>
      <c r="IV158" s="898"/>
      <c r="IW158" s="898"/>
      <c r="IX158" s="934"/>
      <c r="IY158" s="934"/>
      <c r="IZ158" s="934"/>
      <c r="JA158" s="934"/>
      <c r="JB158" s="935"/>
      <c r="JC158" s="936"/>
      <c r="JF158" s="937" t="s">
        <v>880</v>
      </c>
      <c r="JG158" s="938" t="s">
        <v>518</v>
      </c>
      <c r="JH158" s="939"/>
      <c r="JI158" s="940"/>
      <c r="JJ158" s="941"/>
      <c r="JK158" s="942"/>
      <c r="JL158" s="1016"/>
      <c r="JM158" s="898"/>
      <c r="JN158" s="898"/>
      <c r="JO158" s="934"/>
      <c r="JP158" s="934"/>
      <c r="JQ158" s="934"/>
      <c r="JR158" s="934"/>
      <c r="JS158" s="935"/>
      <c r="JT158" s="936"/>
      <c r="JW158" s="937" t="s">
        <v>880</v>
      </c>
      <c r="JX158" s="938" t="s">
        <v>518</v>
      </c>
      <c r="JY158" s="939"/>
      <c r="JZ158" s="940"/>
      <c r="KA158" s="941"/>
      <c r="KB158" s="942"/>
      <c r="KC158" s="1016"/>
      <c r="KD158" s="898"/>
      <c r="KE158" s="898"/>
      <c r="KF158" s="934"/>
      <c r="KG158" s="934"/>
      <c r="KH158" s="934"/>
      <c r="KI158" s="934"/>
      <c r="KJ158" s="935"/>
      <c r="KK158" s="936"/>
      <c r="KN158" s="937" t="s">
        <v>880</v>
      </c>
      <c r="KO158" s="938" t="s">
        <v>518</v>
      </c>
      <c r="KP158" s="939"/>
      <c r="KQ158" s="940"/>
      <c r="KR158" s="941"/>
      <c r="KS158" s="942"/>
      <c r="KT158" s="1016"/>
      <c r="KU158" s="898"/>
      <c r="KV158" s="898"/>
      <c r="KW158" s="934"/>
      <c r="KX158" s="934"/>
      <c r="KY158" s="934"/>
      <c r="KZ158" s="934"/>
      <c r="LA158" s="935"/>
      <c r="LB158" s="936"/>
      <c r="LE158" s="937" t="s">
        <v>880</v>
      </c>
      <c r="LF158" s="938" t="s">
        <v>518</v>
      </c>
      <c r="LG158" s="939"/>
      <c r="LH158" s="940"/>
      <c r="LI158" s="1007">
        <v>0</v>
      </c>
      <c r="LJ158" s="1008"/>
      <c r="LK158" s="1016"/>
      <c r="LL158" s="898"/>
      <c r="LM158" s="898"/>
      <c r="LN158" s="934"/>
      <c r="LO158" s="934"/>
      <c r="LP158" s="934"/>
      <c r="LQ158" s="934"/>
      <c r="LR158" s="935"/>
      <c r="LS158" s="936"/>
      <c r="LV158" s="937" t="s">
        <v>880</v>
      </c>
      <c r="LW158" s="938" t="s">
        <v>518</v>
      </c>
      <c r="LX158" s="939"/>
      <c r="LY158" s="940"/>
      <c r="LZ158" s="941"/>
      <c r="MA158" s="942"/>
      <c r="MB158" s="1016"/>
      <c r="MC158" s="898"/>
      <c r="MD158" s="898"/>
      <c r="ME158" s="934"/>
      <c r="MF158" s="934"/>
      <c r="MG158" s="934"/>
      <c r="MH158" s="934"/>
      <c r="MI158" s="935"/>
      <c r="MJ158" s="936"/>
      <c r="MM158" s="937" t="s">
        <v>880</v>
      </c>
      <c r="MN158" s="938" t="s">
        <v>518</v>
      </c>
      <c r="MO158" s="939"/>
      <c r="MP158" s="940"/>
      <c r="MQ158" s="941"/>
      <c r="MR158" s="942"/>
      <c r="MS158" s="1016"/>
      <c r="MT158" s="898"/>
      <c r="MU158" s="898"/>
      <c r="MV158" s="934"/>
      <c r="MW158" s="934"/>
      <c r="MX158" s="934"/>
      <c r="MY158" s="934"/>
      <c r="MZ158" s="935"/>
      <c r="NA158" s="936"/>
      <c r="ND158" s="946" t="s">
        <v>880</v>
      </c>
      <c r="NE158" s="1009" t="s">
        <v>518</v>
      </c>
      <c r="NF158" s="948"/>
      <c r="NG158" s="949"/>
      <c r="NH158" s="998"/>
      <c r="NI158" s="950"/>
      <c r="NJ158" s="1016"/>
      <c r="NK158" s="898"/>
      <c r="NL158" s="898"/>
      <c r="NM158" s="934"/>
      <c r="NN158" s="934"/>
      <c r="NO158" s="934"/>
      <c r="NP158" s="934"/>
      <c r="NQ158" s="935"/>
      <c r="NR158" s="936"/>
      <c r="NU158" s="951" t="s">
        <v>880</v>
      </c>
      <c r="NV158" s="1010" t="s">
        <v>518</v>
      </c>
      <c r="NW158" s="953"/>
      <c r="NX158" s="954"/>
      <c r="NY158" s="1011"/>
      <c r="NZ158" s="955"/>
      <c r="OA158" s="1016"/>
      <c r="OB158" s="898"/>
      <c r="OC158" s="898"/>
      <c r="OD158" s="934"/>
      <c r="OE158" s="934"/>
      <c r="OF158" s="934"/>
      <c r="OG158" s="934"/>
      <c r="OH158" s="935"/>
      <c r="OI158" s="936"/>
      <c r="OL158" s="937" t="s">
        <v>880</v>
      </c>
      <c r="OM158" s="938" t="s">
        <v>518</v>
      </c>
      <c r="ON158" s="939"/>
      <c r="OO158" s="940"/>
      <c r="OP158" s="941"/>
      <c r="OQ158" s="942"/>
      <c r="OR158" s="1016"/>
      <c r="OS158" s="898"/>
      <c r="OT158" s="898"/>
      <c r="OU158" s="934"/>
      <c r="OV158" s="934"/>
      <c r="OW158" s="934"/>
      <c r="OX158" s="934"/>
      <c r="OY158" s="935"/>
      <c r="OZ158" s="936"/>
      <c r="PC158" s="937" t="s">
        <v>880</v>
      </c>
      <c r="PD158" s="938" t="s">
        <v>518</v>
      </c>
      <c r="PE158" s="939"/>
      <c r="PF158" s="940"/>
      <c r="PG158" s="956"/>
      <c r="PH158" s="957"/>
      <c r="PI158" s="1024"/>
      <c r="PJ158" s="898"/>
      <c r="PK158" s="898"/>
      <c r="PL158" s="934"/>
      <c r="PM158" s="934"/>
      <c r="PN158" s="934"/>
      <c r="PO158" s="934"/>
      <c r="PP158" s="935"/>
      <c r="PQ158" s="936"/>
      <c r="PT158" s="937" t="s">
        <v>880</v>
      </c>
      <c r="PU158" s="938" t="s">
        <v>518</v>
      </c>
      <c r="PV158" s="939"/>
      <c r="PW158" s="940"/>
      <c r="PX158" s="941"/>
      <c r="PY158" s="942"/>
      <c r="PZ158" s="1016"/>
      <c r="QA158" s="898"/>
      <c r="QB158" s="898"/>
      <c r="QC158" s="934"/>
      <c r="QD158" s="934"/>
      <c r="QE158" s="934"/>
      <c r="QF158" s="934"/>
      <c r="QG158" s="935"/>
      <c r="QH158" s="936"/>
      <c r="QK158" s="937" t="s">
        <v>880</v>
      </c>
      <c r="QL158" s="938" t="s">
        <v>518</v>
      </c>
      <c r="QM158" s="939"/>
      <c r="QN158" s="940"/>
      <c r="QO158" s="1007">
        <v>0</v>
      </c>
      <c r="QP158" s="1008"/>
      <c r="QQ158" s="1016"/>
      <c r="QR158" s="898"/>
      <c r="QS158" s="898"/>
      <c r="QT158" s="934"/>
      <c r="QU158" s="934"/>
      <c r="QV158" s="934"/>
      <c r="QW158" s="934"/>
      <c r="QX158" s="935"/>
      <c r="QY158" s="936"/>
      <c r="RB158" s="405"/>
      <c r="RC158" s="406"/>
      <c r="RD158" s="407"/>
      <c r="RE158" s="408"/>
      <c r="RF158" s="409"/>
      <c r="RG158" s="410"/>
      <c r="RH158" s="410"/>
      <c r="RI158" s="898"/>
      <c r="RJ158" s="898"/>
      <c r="RK158" s="934"/>
      <c r="RL158" s="934"/>
      <c r="RM158" s="934"/>
      <c r="RN158" s="934"/>
      <c r="RO158" s="935"/>
      <c r="RP158" s="936"/>
      <c r="RS158" s="405"/>
      <c r="RT158" s="406"/>
      <c r="RU158" s="407"/>
      <c r="RV158" s="408"/>
      <c r="RW158" s="409"/>
      <c r="RX158" s="410"/>
      <c r="RY158" s="410"/>
      <c r="RZ158" s="898"/>
      <c r="SA158" s="898"/>
      <c r="SB158" s="934"/>
      <c r="SC158" s="934"/>
      <c r="SD158" s="934"/>
      <c r="SE158" s="934"/>
      <c r="SF158" s="935"/>
      <c r="SG158" s="936"/>
      <c r="SJ158" s="405"/>
      <c r="SK158" s="406"/>
      <c r="SL158" s="407"/>
      <c r="SM158" s="408"/>
      <c r="SN158" s="409"/>
      <c r="SO158" s="410"/>
      <c r="SP158" s="410"/>
      <c r="SQ158" s="898"/>
      <c r="SR158" s="898"/>
      <c r="SS158" s="934"/>
      <c r="ST158" s="934"/>
      <c r="SU158" s="934"/>
      <c r="SV158" s="934"/>
      <c r="SW158" s="935"/>
      <c r="SX158" s="936"/>
    </row>
    <row r="159" spans="2:518" ht="108.75" customHeight="1" thickTop="1" thickBot="1">
      <c r="B159" s="958" t="s">
        <v>301</v>
      </c>
      <c r="C159" s="1030" t="s">
        <v>519</v>
      </c>
      <c r="D159" s="1031" t="s">
        <v>149</v>
      </c>
      <c r="E159" s="1044">
        <v>4</v>
      </c>
      <c r="F159" s="1045"/>
      <c r="G159" s="963">
        <f t="shared" ref="G159:G169" si="2249">ROUND(E159*F159,0)</f>
        <v>0</v>
      </c>
      <c r="H159" s="1016"/>
      <c r="K159" s="958" t="s">
        <v>301</v>
      </c>
      <c r="L159" s="1030" t="s">
        <v>519</v>
      </c>
      <c r="M159" s="1031" t="s">
        <v>149</v>
      </c>
      <c r="N159" s="1044">
        <v>4</v>
      </c>
      <c r="O159" s="1046">
        <v>403539</v>
      </c>
      <c r="P159" s="963">
        <f t="shared" ref="P159:P169" si="2250">ROUND(N159*O159,0)</f>
        <v>1614156</v>
      </c>
      <c r="Q159" s="1016"/>
      <c r="R159" s="898">
        <f t="shared" si="2085"/>
        <v>1</v>
      </c>
      <c r="S159" s="898">
        <f t="shared" si="2086"/>
        <v>1</v>
      </c>
      <c r="T159" s="899">
        <f t="shared" si="2087"/>
        <v>1</v>
      </c>
      <c r="U159" s="899">
        <f t="shared" si="2088"/>
        <v>1</v>
      </c>
      <c r="V159" s="899">
        <f t="shared" si="2089"/>
        <v>1</v>
      </c>
      <c r="W159" s="899">
        <f t="shared" si="2090"/>
        <v>1</v>
      </c>
      <c r="X159" s="966">
        <f t="shared" si="2091"/>
        <v>1614156</v>
      </c>
      <c r="Y159" s="901">
        <f t="shared" si="2092"/>
        <v>0</v>
      </c>
      <c r="Z159" s="872"/>
      <c r="AA159" s="872"/>
      <c r="AB159" s="958" t="s">
        <v>301</v>
      </c>
      <c r="AC159" s="1030" t="s">
        <v>519</v>
      </c>
      <c r="AD159" s="1031" t="s">
        <v>149</v>
      </c>
      <c r="AE159" s="1044">
        <v>4</v>
      </c>
      <c r="AF159" s="1045">
        <v>780000</v>
      </c>
      <c r="AG159" s="963">
        <f t="shared" ref="AG159:AG169" si="2251">ROUND(AE159*AF159,0)</f>
        <v>3120000</v>
      </c>
      <c r="AH159" s="1016"/>
      <c r="AI159" s="898">
        <f t="shared" ref="AI159:AI161" si="2252">IF(EXACT(VLOOKUP(AB159,OFERTA_0,2,FALSE),AC159),1,0)</f>
        <v>1</v>
      </c>
      <c r="AJ159" s="898">
        <f t="shared" ref="AJ159:AJ161" si="2253">IF(EXACT(VLOOKUP(AB159,OFERTA_0,3,FALSE),AD159),1,0)</f>
        <v>1</v>
      </c>
      <c r="AK159" s="899">
        <f t="shared" ref="AK159:AK161" si="2254">IF(EXACT(VLOOKUP(AB159,OFERTA_0,4,FALSE),AE159),1,0)</f>
        <v>1</v>
      </c>
      <c r="AL159" s="899">
        <f t="shared" ref="AL159:AL161" si="2255">IF(AF159=0,0,1)</f>
        <v>1</v>
      </c>
      <c r="AM159" s="899">
        <f t="shared" ref="AM159:AM161" si="2256">IF(AG159=0,0,1)</f>
        <v>1</v>
      </c>
      <c r="AN159" s="899">
        <f t="shared" ref="AN159:AN161" si="2257">PRODUCT(AI159:AM159)</f>
        <v>1</v>
      </c>
      <c r="AO159" s="966">
        <f t="shared" ref="AO159:AO161" si="2258">ROUND(AG159,0)</f>
        <v>3120000</v>
      </c>
      <c r="AP159" s="901">
        <f t="shared" ref="AP159:AP161" si="2259">AG159-AO159</f>
        <v>0</v>
      </c>
      <c r="AQ159" s="872"/>
      <c r="AR159" s="872"/>
      <c r="AS159" s="958" t="s">
        <v>301</v>
      </c>
      <c r="AT159" s="1035" t="s">
        <v>519</v>
      </c>
      <c r="AU159" s="1031" t="s">
        <v>149</v>
      </c>
      <c r="AV159" s="1044">
        <v>4</v>
      </c>
      <c r="AW159" s="1047">
        <v>650000</v>
      </c>
      <c r="AX159" s="969">
        <f t="shared" ref="AX159:AX169" si="2260">ROUND(AV159*AW159,0)</f>
        <v>2600000</v>
      </c>
      <c r="AY159" s="1016"/>
      <c r="AZ159" s="898">
        <f t="shared" ref="AZ159:AZ161" si="2261">IF(EXACT(VLOOKUP(AS159,OFERTA_0,2,FALSE),AT159),1,0)</f>
        <v>1</v>
      </c>
      <c r="BA159" s="898">
        <f t="shared" ref="BA159:BA161" si="2262">IF(EXACT(VLOOKUP(AS159,OFERTA_0,3,FALSE),AU159),1,0)</f>
        <v>1</v>
      </c>
      <c r="BB159" s="899">
        <f t="shared" ref="BB159:BB161" si="2263">IF(EXACT(VLOOKUP(AS159,OFERTA_0,4,FALSE),AV159),1,0)</f>
        <v>1</v>
      </c>
      <c r="BC159" s="899">
        <f t="shared" ref="BC159:BC161" si="2264">IF(AW159=0,0,1)</f>
        <v>1</v>
      </c>
      <c r="BD159" s="899">
        <f t="shared" ref="BD159:BD161" si="2265">IF(AX159=0,0,1)</f>
        <v>1</v>
      </c>
      <c r="BE159" s="899">
        <f t="shared" ref="BE159:BE161" si="2266">PRODUCT(AZ159:BD159)</f>
        <v>1</v>
      </c>
      <c r="BF159" s="966">
        <f t="shared" ref="BF159:BF161" si="2267">ROUND(AX159,0)</f>
        <v>2600000</v>
      </c>
      <c r="BG159" s="901">
        <f t="shared" ref="BG159:BG161" si="2268">AX159-BF159</f>
        <v>0</v>
      </c>
      <c r="BJ159" s="958" t="s">
        <v>301</v>
      </c>
      <c r="BK159" s="1030" t="s">
        <v>519</v>
      </c>
      <c r="BL159" s="1031" t="s">
        <v>149</v>
      </c>
      <c r="BM159" s="1044">
        <v>4</v>
      </c>
      <c r="BN159" s="1045">
        <v>629798</v>
      </c>
      <c r="BO159" s="963">
        <f t="shared" ref="BO159:BO169" si="2269">ROUND(BM159*BN159,0)</f>
        <v>2519192</v>
      </c>
      <c r="BP159" s="1016"/>
      <c r="BQ159" s="898">
        <f t="shared" ref="BQ159:BQ161" si="2270">IF(EXACT(VLOOKUP(BJ159,OFERTA_0,2,FALSE),BK159),1,0)</f>
        <v>1</v>
      </c>
      <c r="BR159" s="898">
        <f t="shared" ref="BR159:BR161" si="2271">IF(EXACT(VLOOKUP(BJ159,OFERTA_0,3,FALSE),BL159),1,0)</f>
        <v>1</v>
      </c>
      <c r="BS159" s="899">
        <f t="shared" ref="BS159:BS161" si="2272">IF(EXACT(VLOOKUP(BJ159,OFERTA_0,4,FALSE),BM159),1,0)</f>
        <v>1</v>
      </c>
      <c r="BT159" s="899">
        <f t="shared" ref="BT159:BT161" si="2273">IF(BN159=0,0,1)</f>
        <v>1</v>
      </c>
      <c r="BU159" s="899">
        <f t="shared" ref="BU159:BU161" si="2274">IF(BO159=0,0,1)</f>
        <v>1</v>
      </c>
      <c r="BV159" s="899">
        <f t="shared" ref="BV159:BV161" si="2275">PRODUCT(BQ159:BU159)</f>
        <v>1</v>
      </c>
      <c r="BW159" s="966">
        <f t="shared" ref="BW159:BW161" si="2276">ROUND(BO159,0)</f>
        <v>2519192</v>
      </c>
      <c r="BX159" s="901">
        <f t="shared" ref="BX159:BX161" si="2277">BO159-BW159</f>
        <v>0</v>
      </c>
      <c r="CA159" s="958" t="s">
        <v>301</v>
      </c>
      <c r="CB159" s="1030" t="s">
        <v>519</v>
      </c>
      <c r="CC159" s="1031" t="s">
        <v>149</v>
      </c>
      <c r="CD159" s="1044">
        <v>4</v>
      </c>
      <c r="CE159" s="1045">
        <v>393046</v>
      </c>
      <c r="CF159" s="963">
        <f t="shared" ref="CF159:CF169" si="2278">ROUND(CD159*CE159,0)</f>
        <v>1572184</v>
      </c>
      <c r="CG159" s="1016"/>
      <c r="CH159" s="898">
        <f t="shared" ref="CH159:CH161" si="2279">IF(EXACT(VLOOKUP(CA159,OFERTA_0,2,FALSE),CB159),1,0)</f>
        <v>1</v>
      </c>
      <c r="CI159" s="898">
        <f t="shared" ref="CI159:CI161" si="2280">IF(EXACT(VLOOKUP(CA159,OFERTA_0,3,FALSE),CC159),1,0)</f>
        <v>1</v>
      </c>
      <c r="CJ159" s="899">
        <f t="shared" ref="CJ159:CJ161" si="2281">IF(EXACT(VLOOKUP(CA159,OFERTA_0,4,FALSE),CD159),1,0)</f>
        <v>1</v>
      </c>
      <c r="CK159" s="899">
        <f t="shared" ref="CK159:CK161" si="2282">IF(CE159=0,0,1)</f>
        <v>1</v>
      </c>
      <c r="CL159" s="899">
        <f t="shared" ref="CL159:CL161" si="2283">IF(CF159=0,0,1)</f>
        <v>1</v>
      </c>
      <c r="CM159" s="899">
        <f t="shared" ref="CM159:CM161" si="2284">PRODUCT(CH159:CL159)</f>
        <v>1</v>
      </c>
      <c r="CN159" s="966">
        <f t="shared" ref="CN159:CN161" si="2285">ROUND(CF159,0)</f>
        <v>1572184</v>
      </c>
      <c r="CO159" s="901">
        <f t="shared" ref="CO159:CO161" si="2286">CF159-CN159</f>
        <v>0</v>
      </c>
      <c r="CR159" s="958" t="s">
        <v>301</v>
      </c>
      <c r="CS159" s="1030" t="s">
        <v>519</v>
      </c>
      <c r="CT159" s="1031" t="s">
        <v>149</v>
      </c>
      <c r="CU159" s="1044">
        <v>4</v>
      </c>
      <c r="CV159" s="1045">
        <v>348000</v>
      </c>
      <c r="CW159" s="963">
        <f t="shared" ref="CW159:CW169" si="2287">ROUND(CU159*CV159,0)</f>
        <v>1392000</v>
      </c>
      <c r="CX159" s="1016"/>
      <c r="CY159" s="898">
        <f t="shared" ref="CY159:CY161" si="2288">IF(EXACT(VLOOKUP(CR159,OFERTA_0,2,FALSE),CS159),1,0)</f>
        <v>1</v>
      </c>
      <c r="CZ159" s="898">
        <f t="shared" ref="CZ159:CZ161" si="2289">IF(EXACT(VLOOKUP(CR159,OFERTA_0,3,FALSE),CT159),1,0)</f>
        <v>1</v>
      </c>
      <c r="DA159" s="899">
        <f t="shared" ref="DA159:DA161" si="2290">IF(EXACT(VLOOKUP(CR159,OFERTA_0,4,FALSE),CU159),1,0)</f>
        <v>1</v>
      </c>
      <c r="DB159" s="899">
        <f t="shared" ref="DB159:DB161" si="2291">IF(CV159=0,0,1)</f>
        <v>1</v>
      </c>
      <c r="DC159" s="899">
        <f t="shared" ref="DC159:DC161" si="2292">IF(CW159=0,0,1)</f>
        <v>1</v>
      </c>
      <c r="DD159" s="899">
        <f t="shared" ref="DD159:DD161" si="2293">PRODUCT(CY159:DC159)</f>
        <v>1</v>
      </c>
      <c r="DE159" s="966">
        <f t="shared" ref="DE159:DE161" si="2294">ROUND(CW159,0)</f>
        <v>1392000</v>
      </c>
      <c r="DF159" s="901">
        <f t="shared" ref="DF159:DF161" si="2295">CW159-DE159</f>
        <v>0</v>
      </c>
      <c r="DI159" s="958" t="s">
        <v>301</v>
      </c>
      <c r="DJ159" s="1030" t="s">
        <v>519</v>
      </c>
      <c r="DK159" s="1031" t="s">
        <v>149</v>
      </c>
      <c r="DL159" s="1044">
        <v>4</v>
      </c>
      <c r="DM159" s="1045">
        <v>1292847</v>
      </c>
      <c r="DN159" s="963">
        <f t="shared" ref="DN159:DN169" si="2296">ROUND(DL159*DM159,0)</f>
        <v>5171388</v>
      </c>
      <c r="DO159" s="1016"/>
      <c r="DP159" s="898">
        <f t="shared" ref="DP159:DP161" si="2297">IF(EXACT(VLOOKUP(DI159,OFERTA_0,2,FALSE),DJ159),1,0)</f>
        <v>1</v>
      </c>
      <c r="DQ159" s="898">
        <f t="shared" ref="DQ159:DQ161" si="2298">IF(EXACT(VLOOKUP(DI159,OFERTA_0,3,FALSE),DK159),1,0)</f>
        <v>1</v>
      </c>
      <c r="DR159" s="899">
        <f t="shared" ref="DR159:DR161" si="2299">IF(EXACT(VLOOKUP(DI159,OFERTA_0,4,FALSE),DL159),1,0)</f>
        <v>1</v>
      </c>
      <c r="DS159" s="899">
        <f t="shared" ref="DS159:DS161" si="2300">IF(DM159=0,0,1)</f>
        <v>1</v>
      </c>
      <c r="DT159" s="899">
        <f t="shared" ref="DT159:DT161" si="2301">IF(DN159=0,0,1)</f>
        <v>1</v>
      </c>
      <c r="DU159" s="899">
        <f t="shared" ref="DU159:DU161" si="2302">PRODUCT(DP159:DT159)</f>
        <v>1</v>
      </c>
      <c r="DV159" s="966">
        <f t="shared" ref="DV159:DV161" si="2303">ROUND(DN159,0)</f>
        <v>5171388</v>
      </c>
      <c r="DW159" s="901">
        <f t="shared" ref="DW159:DW161" si="2304">DN159-DV159</f>
        <v>0</v>
      </c>
      <c r="DZ159" s="958" t="s">
        <v>301</v>
      </c>
      <c r="EA159" s="1030" t="s">
        <v>519</v>
      </c>
      <c r="EB159" s="1031" t="s">
        <v>149</v>
      </c>
      <c r="EC159" s="1044">
        <v>4</v>
      </c>
      <c r="ED159" s="1045">
        <v>768799</v>
      </c>
      <c r="EE159" s="963">
        <f t="shared" ref="EE159:EE169" si="2305">ROUND(EC159*ED159,0)</f>
        <v>3075196</v>
      </c>
      <c r="EF159" s="1016"/>
      <c r="EG159" s="898">
        <f t="shared" ref="EG159:EG161" si="2306">IF(EXACT(VLOOKUP(DZ159,OFERTA_0,2,FALSE),EA159),1,0)</f>
        <v>1</v>
      </c>
      <c r="EH159" s="898">
        <f t="shared" ref="EH159:EH161" si="2307">IF(EXACT(VLOOKUP(DZ159,OFERTA_0,3,FALSE),EB159),1,0)</f>
        <v>1</v>
      </c>
      <c r="EI159" s="899">
        <f t="shared" ref="EI159:EI161" si="2308">IF(EXACT(VLOOKUP(DZ159,OFERTA_0,4,FALSE),EC159),1,0)</f>
        <v>1</v>
      </c>
      <c r="EJ159" s="899">
        <f t="shared" ref="EJ159:EJ161" si="2309">IF(ED159=0,0,1)</f>
        <v>1</v>
      </c>
      <c r="EK159" s="899">
        <f t="shared" ref="EK159:EK161" si="2310">IF(EE159=0,0,1)</f>
        <v>1</v>
      </c>
      <c r="EL159" s="899">
        <f t="shared" ref="EL159:EL161" si="2311">PRODUCT(EG159:EK159)</f>
        <v>1</v>
      </c>
      <c r="EM159" s="966">
        <f t="shared" ref="EM159:EM161" si="2312">ROUND(EE159,0)</f>
        <v>3075196</v>
      </c>
      <c r="EN159" s="901">
        <f t="shared" ref="EN159:EN161" si="2313">EE159-EM159</f>
        <v>0</v>
      </c>
      <c r="EQ159" s="958" t="s">
        <v>301</v>
      </c>
      <c r="ER159" s="1030" t="s">
        <v>519</v>
      </c>
      <c r="ES159" s="1031" t="s">
        <v>149</v>
      </c>
      <c r="ET159" s="1044">
        <v>4</v>
      </c>
      <c r="EU159" s="1045">
        <v>395400</v>
      </c>
      <c r="EV159" s="963">
        <f t="shared" ref="EV159:EV169" si="2314">ROUND(ET159*EU159,0)</f>
        <v>1581600</v>
      </c>
      <c r="EW159" s="1016"/>
      <c r="EX159" s="898">
        <f t="shared" ref="EX159:EX161" si="2315">IF(EXACT(VLOOKUP(EQ159,OFERTA_0,2,FALSE),ER159),1,0)</f>
        <v>1</v>
      </c>
      <c r="EY159" s="898">
        <f t="shared" ref="EY159:EY161" si="2316">IF(EXACT(VLOOKUP(EQ159,OFERTA_0,3,FALSE),ES159),1,0)</f>
        <v>1</v>
      </c>
      <c r="EZ159" s="899">
        <f t="shared" ref="EZ159:EZ161" si="2317">IF(EXACT(VLOOKUP(EQ159,OFERTA_0,4,FALSE),ET159),1,0)</f>
        <v>1</v>
      </c>
      <c r="FA159" s="899">
        <f t="shared" ref="FA159:FA161" si="2318">IF(EU159=0,0,1)</f>
        <v>1</v>
      </c>
      <c r="FB159" s="899">
        <f t="shared" ref="FB159:FB161" si="2319">IF(EV159=0,0,1)</f>
        <v>1</v>
      </c>
      <c r="FC159" s="899">
        <f t="shared" ref="FC159:FC161" si="2320">PRODUCT(EX159:FB159)</f>
        <v>1</v>
      </c>
      <c r="FD159" s="966">
        <f t="shared" ref="FD159:FD161" si="2321">ROUND(EV159,0)</f>
        <v>1581600</v>
      </c>
      <c r="FE159" s="901">
        <f t="shared" ref="FE159:FE161" si="2322">EV159-FD159</f>
        <v>0</v>
      </c>
      <c r="FH159" s="958"/>
      <c r="FI159" s="1030"/>
      <c r="FJ159" s="1031"/>
      <c r="FK159" s="1044"/>
      <c r="FL159" s="1045"/>
      <c r="FM159" s="963">
        <f t="shared" ref="FM159:FM169" si="2323">ROUND(FK159*FL159,0)</f>
        <v>0</v>
      </c>
      <c r="FN159" s="1016"/>
      <c r="FO159" s="898" t="e">
        <f t="shared" ref="FO159:FO161" si="2324">IF(EXACT(VLOOKUP(FH159,OFERTA_0,2,FALSE),FI159),1,0)</f>
        <v>#N/A</v>
      </c>
      <c r="FP159" s="898" t="e">
        <f t="shared" ref="FP159:FP161" si="2325">IF(EXACT(VLOOKUP(FH159,OFERTA_0,3,FALSE),FJ159),1,0)</f>
        <v>#N/A</v>
      </c>
      <c r="FQ159" s="899" t="e">
        <f t="shared" ref="FQ159:FQ161" si="2326">IF(EXACT(VLOOKUP(FH159,OFERTA_0,4,FALSE),FK159),1,0)</f>
        <v>#N/A</v>
      </c>
      <c r="FR159" s="899">
        <f t="shared" ref="FR159:FR161" si="2327">IF(FL159=0,0,1)</f>
        <v>0</v>
      </c>
      <c r="FS159" s="899">
        <f t="shared" ref="FS159:FS161" si="2328">IF(FM159=0,0,1)</f>
        <v>0</v>
      </c>
      <c r="FT159" s="899" t="e">
        <f t="shared" ref="FT159:FT161" si="2329">PRODUCT(FO159:FS159)</f>
        <v>#N/A</v>
      </c>
      <c r="FU159" s="966">
        <f t="shared" ref="FU159:FU161" si="2330">ROUND(FM159,0)</f>
        <v>0</v>
      </c>
      <c r="FV159" s="901">
        <f t="shared" ref="FV159:FV161" si="2331">FM159-FU159</f>
        <v>0</v>
      </c>
      <c r="FY159" s="958" t="s">
        <v>301</v>
      </c>
      <c r="FZ159" s="1030" t="s">
        <v>519</v>
      </c>
      <c r="GA159" s="1031" t="s">
        <v>149</v>
      </c>
      <c r="GB159" s="1044">
        <v>4</v>
      </c>
      <c r="GC159" s="1046">
        <v>403539</v>
      </c>
      <c r="GD159" s="963">
        <f t="shared" ref="GD159:GD169" si="2332">ROUND(GB159*GC159,0)</f>
        <v>1614156</v>
      </c>
      <c r="GE159" s="1016"/>
      <c r="GF159" s="898">
        <f t="shared" ref="GF159:GF161" si="2333">IF(EXACT(VLOOKUP(FY159,OFERTA_0,2,FALSE),FZ159),1,0)</f>
        <v>1</v>
      </c>
      <c r="GG159" s="898">
        <f t="shared" ref="GG159:GG161" si="2334">IF(EXACT(VLOOKUP(FY159,OFERTA_0,3,FALSE),GA159),1,0)</f>
        <v>1</v>
      </c>
      <c r="GH159" s="899">
        <f t="shared" ref="GH159:GH161" si="2335">IF(EXACT(VLOOKUP(FY159,OFERTA_0,4,FALSE),GB159),1,0)</f>
        <v>1</v>
      </c>
      <c r="GI159" s="899">
        <f t="shared" ref="GI159:GI161" si="2336">IF(GC159=0,0,1)</f>
        <v>1</v>
      </c>
      <c r="GJ159" s="899">
        <f t="shared" ref="GJ159:GJ161" si="2337">IF(GD159=0,0,1)</f>
        <v>1</v>
      </c>
      <c r="GK159" s="899">
        <f t="shared" ref="GK159:GK161" si="2338">PRODUCT(GF159:GJ159)</f>
        <v>1</v>
      </c>
      <c r="GL159" s="966">
        <f t="shared" ref="GL159:GL161" si="2339">ROUND(GD159,0)</f>
        <v>1614156</v>
      </c>
      <c r="GM159" s="901">
        <f t="shared" ref="GM159:GM161" si="2340">GD159-GL159</f>
        <v>0</v>
      </c>
      <c r="GP159" s="958" t="s">
        <v>301</v>
      </c>
      <c r="GQ159" s="1030" t="s">
        <v>519</v>
      </c>
      <c r="GR159" s="1031" t="s">
        <v>149</v>
      </c>
      <c r="GS159" s="1044">
        <v>4</v>
      </c>
      <c r="GT159" s="1045">
        <v>395500</v>
      </c>
      <c r="GU159" s="963">
        <f t="shared" ref="GU159:GU169" si="2341">ROUND(GS159*GT159,0)</f>
        <v>1582000</v>
      </c>
      <c r="GV159" s="1016"/>
      <c r="GW159" s="898">
        <f t="shared" ref="GW159:GW161" si="2342">IF(EXACT(VLOOKUP(GP159,OFERTA_0,2,FALSE),GQ159),1,0)</f>
        <v>1</v>
      </c>
      <c r="GX159" s="898">
        <f t="shared" ref="GX159:GX161" si="2343">IF(EXACT(VLOOKUP(GP159,OFERTA_0,3,FALSE),GR159),1,0)</f>
        <v>1</v>
      </c>
      <c r="GY159" s="899">
        <f t="shared" ref="GY159:GY161" si="2344">IF(EXACT(VLOOKUP(GP159,OFERTA_0,4,FALSE),GS159),1,0)</f>
        <v>1</v>
      </c>
      <c r="GZ159" s="899">
        <f t="shared" ref="GZ159:GZ161" si="2345">IF(GT159=0,0,1)</f>
        <v>1</v>
      </c>
      <c r="HA159" s="899">
        <f t="shared" ref="HA159:HA161" si="2346">IF(GU159=0,0,1)</f>
        <v>1</v>
      </c>
      <c r="HB159" s="899">
        <f t="shared" ref="HB159:HB161" si="2347">PRODUCT(GW159:HA159)</f>
        <v>1</v>
      </c>
      <c r="HC159" s="966">
        <f t="shared" ref="HC159:HC161" si="2348">ROUND(GU159,0)</f>
        <v>1582000</v>
      </c>
      <c r="HD159" s="901">
        <f t="shared" ref="HD159:HD161" si="2349">GU159-HC159</f>
        <v>0</v>
      </c>
      <c r="HG159" s="958" t="s">
        <v>301</v>
      </c>
      <c r="HH159" s="1030" t="s">
        <v>519</v>
      </c>
      <c r="HI159" s="1031" t="s">
        <v>149</v>
      </c>
      <c r="HJ159" s="1044">
        <v>4</v>
      </c>
      <c r="HK159" s="1045">
        <v>740000</v>
      </c>
      <c r="HL159" s="963">
        <f t="shared" ref="HL159:HL169" si="2350">ROUND(HJ159*HK159,0)</f>
        <v>2960000</v>
      </c>
      <c r="HM159" s="1016"/>
      <c r="HN159" s="898">
        <f t="shared" ref="HN159:HN161" si="2351">IF(EXACT(VLOOKUP(HG159,OFERTA_0,2,FALSE),HH159),1,0)</f>
        <v>1</v>
      </c>
      <c r="HO159" s="898">
        <f t="shared" ref="HO159:HO161" si="2352">IF(EXACT(VLOOKUP(HG159,OFERTA_0,3,FALSE),HI159),1,0)</f>
        <v>1</v>
      </c>
      <c r="HP159" s="899">
        <f t="shared" ref="HP159:HP161" si="2353">IF(EXACT(VLOOKUP(HG159,OFERTA_0,4,FALSE),HJ159),1,0)</f>
        <v>1</v>
      </c>
      <c r="HQ159" s="899">
        <f t="shared" ref="HQ159:HQ161" si="2354">IF(HK159=0,0,1)</f>
        <v>1</v>
      </c>
      <c r="HR159" s="899">
        <f t="shared" ref="HR159:HR161" si="2355">IF(HL159=0,0,1)</f>
        <v>1</v>
      </c>
      <c r="HS159" s="899">
        <f t="shared" ref="HS159:HS161" si="2356">PRODUCT(HN159:HR159)</f>
        <v>1</v>
      </c>
      <c r="HT159" s="966">
        <f t="shared" ref="HT159:HT161" si="2357">ROUND(HL159,0)</f>
        <v>2960000</v>
      </c>
      <c r="HU159" s="901">
        <f t="shared" ref="HU159:HU161" si="2358">HL159-HT159</f>
        <v>0</v>
      </c>
      <c r="HX159" s="958" t="s">
        <v>301</v>
      </c>
      <c r="HY159" s="1030" t="s">
        <v>519</v>
      </c>
      <c r="HZ159" s="1031" t="s">
        <v>149</v>
      </c>
      <c r="IA159" s="1044">
        <v>4</v>
      </c>
      <c r="IB159" s="1048">
        <v>780000</v>
      </c>
      <c r="IC159" s="972">
        <f t="shared" ref="IC159:IC169" si="2359">ROUND(IA159*IB159,0)</f>
        <v>3120000</v>
      </c>
      <c r="ID159" s="1016"/>
      <c r="IE159" s="898">
        <f t="shared" ref="IE159:IE161" si="2360">IF(EXACT(VLOOKUP(HX159,OFERTA_0,2,FALSE),HY159),1,0)</f>
        <v>1</v>
      </c>
      <c r="IF159" s="898">
        <f t="shared" ref="IF159:IF161" si="2361">IF(EXACT(VLOOKUP(HX159,OFERTA_0,3,FALSE),HZ159),1,0)</f>
        <v>1</v>
      </c>
      <c r="IG159" s="899">
        <f t="shared" ref="IG159:IG161" si="2362">IF(EXACT(VLOOKUP(HX159,OFERTA_0,4,FALSE),IA159),1,0)</f>
        <v>1</v>
      </c>
      <c r="IH159" s="899">
        <f t="shared" ref="IH159:IH161" si="2363">IF(IB159=0,0,1)</f>
        <v>1</v>
      </c>
      <c r="II159" s="899">
        <f t="shared" ref="II159:II161" si="2364">IF(IC159=0,0,1)</f>
        <v>1</v>
      </c>
      <c r="IJ159" s="899">
        <f t="shared" ref="IJ159:IJ161" si="2365">PRODUCT(IE159:II159)</f>
        <v>1</v>
      </c>
      <c r="IK159" s="966">
        <f t="shared" ref="IK159:IK161" si="2366">ROUND(IC159,0)</f>
        <v>3120000</v>
      </c>
      <c r="IL159" s="901">
        <f t="shared" ref="IL159:IL161" si="2367">IC159-IK159</f>
        <v>0</v>
      </c>
      <c r="IO159" s="958" t="s">
        <v>301</v>
      </c>
      <c r="IP159" s="1030" t="s">
        <v>519</v>
      </c>
      <c r="IQ159" s="1031" t="s">
        <v>149</v>
      </c>
      <c r="IR159" s="1044">
        <v>4</v>
      </c>
      <c r="IS159" s="1045">
        <v>518000</v>
      </c>
      <c r="IT159" s="963">
        <f t="shared" ref="IT159:IT169" si="2368">ROUND(IR159*IS159,0)</f>
        <v>2072000</v>
      </c>
      <c r="IU159" s="1016"/>
      <c r="IV159" s="898">
        <f t="shared" ref="IV159:IV161" si="2369">IF(EXACT(VLOOKUP(IO159,OFERTA_0,2,FALSE),IP159),1,0)</f>
        <v>1</v>
      </c>
      <c r="IW159" s="898">
        <f t="shared" ref="IW159:IW161" si="2370">IF(EXACT(VLOOKUP(IO159,OFERTA_0,3,FALSE),IQ159),1,0)</f>
        <v>1</v>
      </c>
      <c r="IX159" s="899">
        <f t="shared" ref="IX159:IX161" si="2371">IF(EXACT(VLOOKUP(IO159,OFERTA_0,4,FALSE),IR159),1,0)</f>
        <v>1</v>
      </c>
      <c r="IY159" s="899">
        <f t="shared" ref="IY159:IY161" si="2372">IF(IS159=0,0,1)</f>
        <v>1</v>
      </c>
      <c r="IZ159" s="899">
        <f t="shared" ref="IZ159:IZ161" si="2373">IF(IT159=0,0,1)</f>
        <v>1</v>
      </c>
      <c r="JA159" s="899">
        <f t="shared" ref="JA159:JA161" si="2374">PRODUCT(IV159:IZ159)</f>
        <v>1</v>
      </c>
      <c r="JB159" s="966">
        <f t="shared" ref="JB159:JB161" si="2375">ROUND(IT159,0)</f>
        <v>2072000</v>
      </c>
      <c r="JC159" s="901">
        <f t="shared" ref="JC159:JC161" si="2376">IT159-JB159</f>
        <v>0</v>
      </c>
      <c r="JF159" s="958" t="s">
        <v>301</v>
      </c>
      <c r="JG159" s="1030" t="s">
        <v>519</v>
      </c>
      <c r="JH159" s="1031" t="s">
        <v>149</v>
      </c>
      <c r="JI159" s="1044">
        <v>4</v>
      </c>
      <c r="JJ159" s="1045">
        <v>980000</v>
      </c>
      <c r="JK159" s="963">
        <f t="shared" ref="JK159:JK169" si="2377">ROUND(JI159*JJ159,0)</f>
        <v>3920000</v>
      </c>
      <c r="JL159" s="1016"/>
      <c r="JM159" s="898">
        <f t="shared" ref="JM159:JM161" si="2378">IF(EXACT(VLOOKUP(JF159,OFERTA_0,2,FALSE),JG159),1,0)</f>
        <v>1</v>
      </c>
      <c r="JN159" s="898">
        <f t="shared" ref="JN159:JN161" si="2379">IF(EXACT(VLOOKUP(JF159,OFERTA_0,3,FALSE),JH159),1,0)</f>
        <v>1</v>
      </c>
      <c r="JO159" s="899">
        <f t="shared" ref="JO159:JO161" si="2380">IF(EXACT(VLOOKUP(JF159,OFERTA_0,4,FALSE),JI159),1,0)</f>
        <v>1</v>
      </c>
      <c r="JP159" s="899">
        <f t="shared" ref="JP159:JP161" si="2381">IF(JJ159=0,0,1)</f>
        <v>1</v>
      </c>
      <c r="JQ159" s="899">
        <f t="shared" ref="JQ159:JQ161" si="2382">IF(JK159=0,0,1)</f>
        <v>1</v>
      </c>
      <c r="JR159" s="899">
        <f t="shared" ref="JR159:JR161" si="2383">PRODUCT(JM159:JQ159)</f>
        <v>1</v>
      </c>
      <c r="JS159" s="966">
        <f t="shared" ref="JS159:JS161" si="2384">ROUND(JK159,0)</f>
        <v>3920000</v>
      </c>
      <c r="JT159" s="901">
        <f t="shared" ref="JT159:JT161" si="2385">JK159-JS159</f>
        <v>0</v>
      </c>
      <c r="JW159" s="958" t="s">
        <v>301</v>
      </c>
      <c r="JX159" s="1030" t="s">
        <v>519</v>
      </c>
      <c r="JY159" s="1031" t="s">
        <v>149</v>
      </c>
      <c r="JZ159" s="1044">
        <v>4</v>
      </c>
      <c r="KA159" s="1045">
        <v>738989.9632</v>
      </c>
      <c r="KB159" s="963">
        <f t="shared" ref="KB159:KB169" si="2386">ROUND(JZ159*KA159,0)</f>
        <v>2955960</v>
      </c>
      <c r="KC159" s="1016"/>
      <c r="KD159" s="898">
        <f t="shared" ref="KD159:KD161" si="2387">IF(EXACT(VLOOKUP(JW159,OFERTA_0,2,FALSE),JX159),1,0)</f>
        <v>1</v>
      </c>
      <c r="KE159" s="898">
        <f t="shared" ref="KE159:KE161" si="2388">IF(EXACT(VLOOKUP(JW159,OFERTA_0,3,FALSE),JY159),1,0)</f>
        <v>1</v>
      </c>
      <c r="KF159" s="899">
        <f t="shared" ref="KF159:KF161" si="2389">IF(EXACT(VLOOKUP(JW159,OFERTA_0,4,FALSE),JZ159),1,0)</f>
        <v>1</v>
      </c>
      <c r="KG159" s="899">
        <f t="shared" ref="KG159:KG161" si="2390">IF(KA159=0,0,1)</f>
        <v>1</v>
      </c>
      <c r="KH159" s="899">
        <f t="shared" ref="KH159:KH161" si="2391">IF(KB159=0,0,1)</f>
        <v>1</v>
      </c>
      <c r="KI159" s="899">
        <f t="shared" ref="KI159:KI161" si="2392">PRODUCT(KD159:KH159)</f>
        <v>1</v>
      </c>
      <c r="KJ159" s="966">
        <f t="shared" ref="KJ159:KJ161" si="2393">ROUND(KB159,0)</f>
        <v>2955960</v>
      </c>
      <c r="KK159" s="901">
        <f t="shared" ref="KK159:KK161" si="2394">KB159-KJ159</f>
        <v>0</v>
      </c>
      <c r="KN159" s="958" t="s">
        <v>301</v>
      </c>
      <c r="KO159" s="1030" t="s">
        <v>519</v>
      </c>
      <c r="KP159" s="1031" t="s">
        <v>149</v>
      </c>
      <c r="KQ159" s="1044">
        <v>4</v>
      </c>
      <c r="KR159" s="1045">
        <v>308000</v>
      </c>
      <c r="KS159" s="963">
        <f t="shared" ref="KS159:KS169" si="2395">ROUND(KQ159*KR159,0)</f>
        <v>1232000</v>
      </c>
      <c r="KT159" s="1016"/>
      <c r="KU159" s="898">
        <f t="shared" ref="KU159:KU161" si="2396">IF(EXACT(VLOOKUP(KN159,OFERTA_0,2,FALSE),KO159),1,0)</f>
        <v>1</v>
      </c>
      <c r="KV159" s="898">
        <f t="shared" ref="KV159:KV161" si="2397">IF(EXACT(VLOOKUP(KN159,OFERTA_0,3,FALSE),KP159),1,0)</f>
        <v>1</v>
      </c>
      <c r="KW159" s="899">
        <f t="shared" ref="KW159:KW161" si="2398">IF(EXACT(VLOOKUP(KN159,OFERTA_0,4,FALSE),KQ159),1,0)</f>
        <v>1</v>
      </c>
      <c r="KX159" s="899">
        <f t="shared" ref="KX159:KX161" si="2399">IF(KR159=0,0,1)</f>
        <v>1</v>
      </c>
      <c r="KY159" s="899">
        <f t="shared" ref="KY159:KY161" si="2400">IF(KS159=0,0,1)</f>
        <v>1</v>
      </c>
      <c r="KZ159" s="899">
        <f t="shared" ref="KZ159:KZ161" si="2401">PRODUCT(KU159:KY159)</f>
        <v>1</v>
      </c>
      <c r="LA159" s="966">
        <f t="shared" ref="LA159:LA161" si="2402">ROUND(KS159,0)</f>
        <v>1232000</v>
      </c>
      <c r="LB159" s="901">
        <f t="shared" ref="LB159:LB161" si="2403">KS159-LA159</f>
        <v>0</v>
      </c>
      <c r="LE159" s="958" t="s">
        <v>301</v>
      </c>
      <c r="LF159" s="1030" t="s">
        <v>519</v>
      </c>
      <c r="LG159" s="1031" t="s">
        <v>149</v>
      </c>
      <c r="LH159" s="1044">
        <v>4</v>
      </c>
      <c r="LI159" s="1049">
        <v>747750</v>
      </c>
      <c r="LJ159" s="974">
        <f t="shared" ref="LJ159:LJ169" si="2404">ROUND(LH159*LI159,0)</f>
        <v>2991000</v>
      </c>
      <c r="LK159" s="1016"/>
      <c r="LL159" s="898">
        <f t="shared" ref="LL159:LL161" si="2405">IF(EXACT(VLOOKUP(LE159,OFERTA_0,2,FALSE),LF159),1,0)</f>
        <v>1</v>
      </c>
      <c r="LM159" s="898">
        <f t="shared" ref="LM159:LM161" si="2406">IF(EXACT(VLOOKUP(LE159,OFERTA_0,3,FALSE),LG159),1,0)</f>
        <v>1</v>
      </c>
      <c r="LN159" s="899">
        <f t="shared" ref="LN159:LN161" si="2407">IF(EXACT(VLOOKUP(LE159,OFERTA_0,4,FALSE),LH159),1,0)</f>
        <v>1</v>
      </c>
      <c r="LO159" s="899">
        <f t="shared" ref="LO159:LO161" si="2408">IF(LI159=0,0,1)</f>
        <v>1</v>
      </c>
      <c r="LP159" s="899">
        <f t="shared" ref="LP159:LP161" si="2409">IF(LJ159=0,0,1)</f>
        <v>1</v>
      </c>
      <c r="LQ159" s="899">
        <f t="shared" ref="LQ159:LQ161" si="2410">PRODUCT(LL159:LP159)</f>
        <v>1</v>
      </c>
      <c r="LR159" s="966">
        <f t="shared" ref="LR159:LR161" si="2411">ROUND(LJ159,0)</f>
        <v>2991000</v>
      </c>
      <c r="LS159" s="901">
        <f t="shared" ref="LS159:LS161" si="2412">LJ159-LR159</f>
        <v>0</v>
      </c>
      <c r="LV159" s="958" t="s">
        <v>301</v>
      </c>
      <c r="LW159" s="1030" t="s">
        <v>519</v>
      </c>
      <c r="LX159" s="1031" t="s">
        <v>149</v>
      </c>
      <c r="LY159" s="1044">
        <v>4</v>
      </c>
      <c r="LZ159" s="1045">
        <v>184275</v>
      </c>
      <c r="MA159" s="963">
        <f t="shared" ref="MA159:MA169" si="2413">ROUND(LY159*LZ159,0)</f>
        <v>737100</v>
      </c>
      <c r="MB159" s="1016"/>
      <c r="MC159" s="898">
        <f t="shared" ref="MC159:MC161" si="2414">IF(EXACT(VLOOKUP(LV159,OFERTA_0,2,FALSE),LW159),1,0)</f>
        <v>1</v>
      </c>
      <c r="MD159" s="898">
        <f t="shared" ref="MD159:MD161" si="2415">IF(EXACT(VLOOKUP(LV159,OFERTA_0,3,FALSE),LX159),1,0)</f>
        <v>1</v>
      </c>
      <c r="ME159" s="899">
        <f t="shared" ref="ME159:ME161" si="2416">IF(EXACT(VLOOKUP(LV159,OFERTA_0,4,FALSE),LY159),1,0)</f>
        <v>1</v>
      </c>
      <c r="MF159" s="899">
        <f t="shared" ref="MF159:MF161" si="2417">IF(LZ159=0,0,1)</f>
        <v>1</v>
      </c>
      <c r="MG159" s="899">
        <f t="shared" ref="MG159:MG161" si="2418">IF(MA159=0,0,1)</f>
        <v>1</v>
      </c>
      <c r="MH159" s="899">
        <f t="shared" ref="MH159:MH161" si="2419">PRODUCT(MC159:MG159)</f>
        <v>1</v>
      </c>
      <c r="MI159" s="966">
        <f t="shared" ref="MI159:MI161" si="2420">ROUND(MA159,0)</f>
        <v>737100</v>
      </c>
      <c r="MJ159" s="901">
        <f t="shared" ref="MJ159:MJ161" si="2421">MA159-MI159</f>
        <v>0</v>
      </c>
      <c r="MM159" s="958" t="s">
        <v>301</v>
      </c>
      <c r="MN159" s="1030" t="s">
        <v>519</v>
      </c>
      <c r="MO159" s="1031" t="s">
        <v>149</v>
      </c>
      <c r="MP159" s="1044">
        <v>4</v>
      </c>
      <c r="MQ159" s="1045">
        <v>950000</v>
      </c>
      <c r="MR159" s="963">
        <f t="shared" ref="MR159:MR169" si="2422">ROUND(MP159*MQ159,0)</f>
        <v>3800000</v>
      </c>
      <c r="MS159" s="1016"/>
      <c r="MT159" s="898">
        <f t="shared" ref="MT159:MT161" si="2423">IF(EXACT(VLOOKUP(MM159,OFERTA_0,2,FALSE),MN159),1,0)</f>
        <v>1</v>
      </c>
      <c r="MU159" s="898">
        <f t="shared" ref="MU159:MU161" si="2424">IF(EXACT(VLOOKUP(MM159,OFERTA_0,3,FALSE),MO159),1,0)</f>
        <v>1</v>
      </c>
      <c r="MV159" s="899">
        <f t="shared" ref="MV159:MV161" si="2425">IF(EXACT(VLOOKUP(MM159,OFERTA_0,4,FALSE),MP159),1,0)</f>
        <v>1</v>
      </c>
      <c r="MW159" s="899">
        <f t="shared" ref="MW159:MW161" si="2426">IF(MQ159=0,0,1)</f>
        <v>1</v>
      </c>
      <c r="MX159" s="899">
        <f t="shared" ref="MX159:MX161" si="2427">IF(MR159=0,0,1)</f>
        <v>1</v>
      </c>
      <c r="MY159" s="899">
        <f t="shared" ref="MY159:MY161" si="2428">PRODUCT(MT159:MX159)</f>
        <v>1</v>
      </c>
      <c r="MZ159" s="966">
        <f t="shared" ref="MZ159:MZ161" si="2429">ROUND(MR159,0)</f>
        <v>3800000</v>
      </c>
      <c r="NA159" s="901">
        <f t="shared" ref="NA159:NA161" si="2430">MR159-MZ159</f>
        <v>0</v>
      </c>
      <c r="ND159" s="975" t="s">
        <v>301</v>
      </c>
      <c r="NE159" s="976" t="s">
        <v>519</v>
      </c>
      <c r="NF159" s="977" t="s">
        <v>149</v>
      </c>
      <c r="NG159" s="978">
        <v>4</v>
      </c>
      <c r="NH159" s="979">
        <v>241882.74</v>
      </c>
      <c r="NI159" s="980">
        <v>967531</v>
      </c>
      <c r="NJ159" s="1016"/>
      <c r="NK159" s="898">
        <f t="shared" ref="NK159:NK161" si="2431">IF(EXACT(VLOOKUP(ND159,OFERTA_0,2,FALSE),NE159),1,0)</f>
        <v>1</v>
      </c>
      <c r="NL159" s="898">
        <f t="shared" ref="NL159:NL161" si="2432">IF(EXACT(VLOOKUP(ND159,OFERTA_0,3,FALSE),NF159),1,0)</f>
        <v>1</v>
      </c>
      <c r="NM159" s="899">
        <f t="shared" ref="NM159:NM161" si="2433">IF(EXACT(VLOOKUP(ND159,OFERTA_0,4,FALSE),NG159),1,0)</f>
        <v>1</v>
      </c>
      <c r="NN159" s="899">
        <f t="shared" ref="NN159:NN161" si="2434">IF(NH159=0,0,1)</f>
        <v>1</v>
      </c>
      <c r="NO159" s="899">
        <f t="shared" ref="NO159:NO161" si="2435">IF(NI159=0,0,1)</f>
        <v>1</v>
      </c>
      <c r="NP159" s="899">
        <f t="shared" ref="NP159:NP161" si="2436">PRODUCT(NK159:NO159)</f>
        <v>1</v>
      </c>
      <c r="NQ159" s="966">
        <f t="shared" ref="NQ159:NQ161" si="2437">ROUND(NI159,0)</f>
        <v>967531</v>
      </c>
      <c r="NR159" s="901">
        <f t="shared" ref="NR159:NR161" si="2438">NI159-NQ159</f>
        <v>0</v>
      </c>
      <c r="NU159" s="981" t="s">
        <v>301</v>
      </c>
      <c r="NV159" s="982" t="s">
        <v>519</v>
      </c>
      <c r="NW159" s="983" t="s">
        <v>149</v>
      </c>
      <c r="NX159" s="984">
        <v>4</v>
      </c>
      <c r="NY159" s="1050">
        <v>244326</v>
      </c>
      <c r="NZ159" s="986">
        <f t="shared" ref="NZ159:NZ169" si="2439">ROUND(NX159*NY159,0)</f>
        <v>977304</v>
      </c>
      <c r="OA159" s="1016"/>
      <c r="OB159" s="898">
        <f t="shared" ref="OB159:OB161" si="2440">IF(EXACT(VLOOKUP(NU159,OFERTA_0,2,FALSE),NV159),1,0)</f>
        <v>1</v>
      </c>
      <c r="OC159" s="898">
        <f t="shared" ref="OC159:OC161" si="2441">IF(EXACT(VLOOKUP(NU159,OFERTA_0,3,FALSE),NW159),1,0)</f>
        <v>1</v>
      </c>
      <c r="OD159" s="899">
        <f t="shared" ref="OD159:OD161" si="2442">IF(EXACT(VLOOKUP(NU159,OFERTA_0,4,FALSE),NX159),1,0)</f>
        <v>1</v>
      </c>
      <c r="OE159" s="899">
        <f t="shared" ref="OE159:OE161" si="2443">IF(NY159=0,0,1)</f>
        <v>1</v>
      </c>
      <c r="OF159" s="899">
        <f t="shared" ref="OF159:OF161" si="2444">IF(NZ159=0,0,1)</f>
        <v>1</v>
      </c>
      <c r="OG159" s="899">
        <f t="shared" ref="OG159:OG161" si="2445">PRODUCT(OB159:OF159)</f>
        <v>1</v>
      </c>
      <c r="OH159" s="966">
        <f t="shared" ref="OH159:OH161" si="2446">ROUND(NZ159,0)</f>
        <v>977304</v>
      </c>
      <c r="OI159" s="901">
        <f t="shared" ref="OI159:OI161" si="2447">NZ159-OH159</f>
        <v>0</v>
      </c>
      <c r="OL159" s="958" t="s">
        <v>301</v>
      </c>
      <c r="OM159" s="1030" t="s">
        <v>519</v>
      </c>
      <c r="ON159" s="1031" t="s">
        <v>149</v>
      </c>
      <c r="OO159" s="1044">
        <v>4</v>
      </c>
      <c r="OP159" s="1045">
        <v>172723</v>
      </c>
      <c r="OQ159" s="963">
        <f t="shared" ref="OQ159:OQ169" si="2448">ROUND(OO159*OP159,0)</f>
        <v>690892</v>
      </c>
      <c r="OR159" s="1016"/>
      <c r="OS159" s="898">
        <f t="shared" ref="OS159:OS161" si="2449">IF(EXACT(VLOOKUP(OL159,OFERTA_0,2,FALSE),OM159),1,0)</f>
        <v>1</v>
      </c>
      <c r="OT159" s="898">
        <f t="shared" ref="OT159:OT161" si="2450">IF(EXACT(VLOOKUP(OL159,OFERTA_0,3,FALSE),ON159),1,0)</f>
        <v>1</v>
      </c>
      <c r="OU159" s="899">
        <f t="shared" ref="OU159:OU161" si="2451">IF(EXACT(VLOOKUP(OL159,OFERTA_0,4,FALSE),OO159),1,0)</f>
        <v>1</v>
      </c>
      <c r="OV159" s="899">
        <f t="shared" ref="OV159:OV161" si="2452">IF(OP159=0,0,1)</f>
        <v>1</v>
      </c>
      <c r="OW159" s="899">
        <f t="shared" ref="OW159:OW161" si="2453">IF(OQ159=0,0,1)</f>
        <v>1</v>
      </c>
      <c r="OX159" s="899">
        <f t="shared" ref="OX159:OX161" si="2454">PRODUCT(OS159:OW159)</f>
        <v>1</v>
      </c>
      <c r="OY159" s="966">
        <f t="shared" ref="OY159:OY161" si="2455">ROUND(OQ159,0)</f>
        <v>690892</v>
      </c>
      <c r="OZ159" s="901">
        <f t="shared" ref="OZ159:OZ161" si="2456">OQ159-OY159</f>
        <v>0</v>
      </c>
      <c r="PC159" s="958" t="s">
        <v>301</v>
      </c>
      <c r="PD159" s="1030" t="s">
        <v>519</v>
      </c>
      <c r="PE159" s="1031" t="s">
        <v>149</v>
      </c>
      <c r="PF159" s="1044">
        <v>4</v>
      </c>
      <c r="PG159" s="1059">
        <v>1140750</v>
      </c>
      <c r="PH159" s="988">
        <v>4563000</v>
      </c>
      <c r="PI159" s="1024"/>
      <c r="PJ159" s="898">
        <f t="shared" ref="PJ159:PJ161" si="2457">IF(EXACT(VLOOKUP(PC159,OFERTA_0,2,FALSE),PD159),1,0)</f>
        <v>1</v>
      </c>
      <c r="PK159" s="898">
        <f t="shared" ref="PK159:PK161" si="2458">IF(EXACT(VLOOKUP(PC159,OFERTA_0,3,FALSE),PE159),1,0)</f>
        <v>1</v>
      </c>
      <c r="PL159" s="899">
        <f t="shared" ref="PL159:PL161" si="2459">IF(EXACT(VLOOKUP(PC159,OFERTA_0,4,FALSE),PF159),1,0)</f>
        <v>1</v>
      </c>
      <c r="PM159" s="899">
        <f t="shared" ref="PM159:PM161" si="2460">IF(PG159=0,0,1)</f>
        <v>1</v>
      </c>
      <c r="PN159" s="899">
        <f t="shared" ref="PN159:PN161" si="2461">IF(PH159=0,0,1)</f>
        <v>1</v>
      </c>
      <c r="PO159" s="899">
        <f t="shared" ref="PO159:PO161" si="2462">PRODUCT(PJ159:PN159)</f>
        <v>1</v>
      </c>
      <c r="PP159" s="966">
        <f t="shared" ref="PP159:PP161" si="2463">ROUND(PH159,0)</f>
        <v>4563000</v>
      </c>
      <c r="PQ159" s="901">
        <f t="shared" ref="PQ159:PQ161" si="2464">PH159-PP159</f>
        <v>0</v>
      </c>
      <c r="PT159" s="958" t="s">
        <v>301</v>
      </c>
      <c r="PU159" s="1030" t="s">
        <v>519</v>
      </c>
      <c r="PV159" s="1031" t="s">
        <v>149</v>
      </c>
      <c r="PW159" s="1044">
        <v>4</v>
      </c>
      <c r="PX159" s="1045">
        <v>395250</v>
      </c>
      <c r="PY159" s="963">
        <f t="shared" ref="PY159:PY169" si="2465">ROUND(PW159*PX159,0)</f>
        <v>1581000</v>
      </c>
      <c r="PZ159" s="1016"/>
      <c r="QA159" s="898">
        <f t="shared" ref="QA159:QA161" si="2466">IF(EXACT(VLOOKUP(PT159,OFERTA_0,2,FALSE),PU159),1,0)</f>
        <v>1</v>
      </c>
      <c r="QB159" s="898">
        <f t="shared" ref="QB159:QB161" si="2467">IF(EXACT(VLOOKUP(PT159,OFERTA_0,3,FALSE),PV159),1,0)</f>
        <v>1</v>
      </c>
      <c r="QC159" s="899">
        <f t="shared" ref="QC159:QC161" si="2468">IF(EXACT(VLOOKUP(PT159,OFERTA_0,4,FALSE),PW159),1,0)</f>
        <v>1</v>
      </c>
      <c r="QD159" s="899">
        <f t="shared" ref="QD159:QD161" si="2469">IF(PX159=0,0,1)</f>
        <v>1</v>
      </c>
      <c r="QE159" s="899">
        <f t="shared" ref="QE159:QE161" si="2470">IF(PY159=0,0,1)</f>
        <v>1</v>
      </c>
      <c r="QF159" s="899">
        <f t="shared" ref="QF159:QF161" si="2471">PRODUCT(QA159:QE159)</f>
        <v>1</v>
      </c>
      <c r="QG159" s="966">
        <f t="shared" ref="QG159:QG161" si="2472">ROUND(PY159,0)</f>
        <v>1581000</v>
      </c>
      <c r="QH159" s="901">
        <f t="shared" ref="QH159:QH161" si="2473">PY159-QG159</f>
        <v>0</v>
      </c>
      <c r="QK159" s="958" t="s">
        <v>301</v>
      </c>
      <c r="QL159" s="1030" t="s">
        <v>519</v>
      </c>
      <c r="QM159" s="1031" t="s">
        <v>149</v>
      </c>
      <c r="QN159" s="1044">
        <v>4</v>
      </c>
      <c r="QO159" s="1049">
        <v>751488.74999999988</v>
      </c>
      <c r="QP159" s="974">
        <f t="shared" ref="QP159:QP169" si="2474">ROUND(QN159*QO159,0)</f>
        <v>3005955</v>
      </c>
      <c r="QQ159" s="1016"/>
      <c r="QR159" s="898">
        <f t="shared" ref="QR159:QR161" si="2475">IF(EXACT(VLOOKUP(QK159,OFERTA_0,2,FALSE),QL159),1,0)</f>
        <v>1</v>
      </c>
      <c r="QS159" s="898">
        <f t="shared" ref="QS159:QS161" si="2476">IF(EXACT(VLOOKUP(QK159,OFERTA_0,3,FALSE),QM159),1,0)</f>
        <v>1</v>
      </c>
      <c r="QT159" s="899">
        <f t="shared" ref="QT159:QT161" si="2477">IF(EXACT(VLOOKUP(QK159,OFERTA_0,4,FALSE),QN159),1,0)</f>
        <v>1</v>
      </c>
      <c r="QU159" s="899">
        <f t="shared" ref="QU159:QU161" si="2478">IF(QO159=0,0,1)</f>
        <v>1</v>
      </c>
      <c r="QV159" s="899">
        <f t="shared" ref="QV159:QV161" si="2479">IF(QP159=0,0,1)</f>
        <v>1</v>
      </c>
      <c r="QW159" s="899">
        <f t="shared" ref="QW159:QW161" si="2480">PRODUCT(QR159:QV159)</f>
        <v>1</v>
      </c>
      <c r="QX159" s="966">
        <f t="shared" ref="QX159:QX161" si="2481">ROUND(QP159,0)</f>
        <v>3005955</v>
      </c>
      <c r="QY159" s="901">
        <f t="shared" ref="QY159:QY161" si="2482">QP159-QX159</f>
        <v>0</v>
      </c>
      <c r="RB159" s="405"/>
      <c r="RC159" s="406"/>
      <c r="RD159" s="407"/>
      <c r="RE159" s="408"/>
      <c r="RF159" s="409"/>
      <c r="RG159" s="410"/>
      <c r="RH159" s="410"/>
      <c r="RI159" s="898"/>
      <c r="RJ159" s="898"/>
      <c r="RK159" s="934"/>
      <c r="RL159" s="934"/>
      <c r="RM159" s="934"/>
      <c r="RN159" s="934"/>
      <c r="RO159" s="935"/>
      <c r="RP159" s="936"/>
      <c r="RS159" s="405"/>
      <c r="RT159" s="406"/>
      <c r="RU159" s="407"/>
      <c r="RV159" s="408"/>
      <c r="RW159" s="409"/>
      <c r="RX159" s="410"/>
      <c r="RY159" s="410"/>
      <c r="RZ159" s="898"/>
      <c r="SA159" s="898"/>
      <c r="SB159" s="934"/>
      <c r="SC159" s="934"/>
      <c r="SD159" s="934"/>
      <c r="SE159" s="934"/>
      <c r="SF159" s="935"/>
      <c r="SG159" s="936"/>
      <c r="SJ159" s="405"/>
      <c r="SK159" s="406"/>
      <c r="SL159" s="407"/>
      <c r="SM159" s="408"/>
      <c r="SN159" s="409"/>
      <c r="SO159" s="410"/>
      <c r="SP159" s="410"/>
      <c r="SQ159" s="898"/>
      <c r="SR159" s="898"/>
      <c r="SS159" s="934"/>
      <c r="ST159" s="934"/>
      <c r="SU159" s="934"/>
      <c r="SV159" s="934"/>
      <c r="SW159" s="935"/>
      <c r="SX159" s="936"/>
    </row>
    <row r="160" spans="2:518" ht="129.75" customHeight="1" thickTop="1" thickBot="1">
      <c r="B160" s="958" t="s">
        <v>302</v>
      </c>
      <c r="C160" s="1030" t="s">
        <v>520</v>
      </c>
      <c r="D160" s="1031" t="s">
        <v>149</v>
      </c>
      <c r="E160" s="1044">
        <v>2</v>
      </c>
      <c r="F160" s="1045"/>
      <c r="G160" s="963">
        <f t="shared" si="2249"/>
        <v>0</v>
      </c>
      <c r="H160" s="1016"/>
      <c r="K160" s="958" t="s">
        <v>302</v>
      </c>
      <c r="L160" s="1030" t="s">
        <v>520</v>
      </c>
      <c r="M160" s="1031" t="s">
        <v>149</v>
      </c>
      <c r="N160" s="1044">
        <v>2</v>
      </c>
      <c r="O160" s="1046">
        <v>634908</v>
      </c>
      <c r="P160" s="963">
        <f t="shared" si="2250"/>
        <v>1269816</v>
      </c>
      <c r="Q160" s="1016"/>
      <c r="R160" s="898">
        <f t="shared" si="2085"/>
        <v>1</v>
      </c>
      <c r="S160" s="898">
        <f t="shared" si="2086"/>
        <v>1</v>
      </c>
      <c r="T160" s="899">
        <f t="shared" si="2087"/>
        <v>1</v>
      </c>
      <c r="U160" s="899">
        <f t="shared" si="2088"/>
        <v>1</v>
      </c>
      <c r="V160" s="899">
        <f t="shared" si="2089"/>
        <v>1</v>
      </c>
      <c r="W160" s="899">
        <f t="shared" si="2090"/>
        <v>1</v>
      </c>
      <c r="X160" s="966">
        <f t="shared" si="2091"/>
        <v>1269816</v>
      </c>
      <c r="Y160" s="901">
        <f t="shared" si="2092"/>
        <v>0</v>
      </c>
      <c r="Z160" s="872"/>
      <c r="AA160" s="872"/>
      <c r="AB160" s="958" t="s">
        <v>302</v>
      </c>
      <c r="AC160" s="1030" t="s">
        <v>520</v>
      </c>
      <c r="AD160" s="1031" t="s">
        <v>149</v>
      </c>
      <c r="AE160" s="1044">
        <v>2</v>
      </c>
      <c r="AF160" s="1045">
        <v>820000</v>
      </c>
      <c r="AG160" s="963">
        <f t="shared" si="2251"/>
        <v>1640000</v>
      </c>
      <c r="AH160" s="1016"/>
      <c r="AI160" s="898">
        <f t="shared" si="2252"/>
        <v>1</v>
      </c>
      <c r="AJ160" s="898">
        <f t="shared" si="2253"/>
        <v>1</v>
      </c>
      <c r="AK160" s="899">
        <f t="shared" si="2254"/>
        <v>1</v>
      </c>
      <c r="AL160" s="899">
        <f t="shared" si="2255"/>
        <v>1</v>
      </c>
      <c r="AM160" s="899">
        <f t="shared" si="2256"/>
        <v>1</v>
      </c>
      <c r="AN160" s="899">
        <f t="shared" si="2257"/>
        <v>1</v>
      </c>
      <c r="AO160" s="966">
        <f t="shared" si="2258"/>
        <v>1640000</v>
      </c>
      <c r="AP160" s="901">
        <f t="shared" si="2259"/>
        <v>0</v>
      </c>
      <c r="AQ160" s="872"/>
      <c r="AR160" s="872"/>
      <c r="AS160" s="958" t="s">
        <v>302</v>
      </c>
      <c r="AT160" s="1035" t="s">
        <v>520</v>
      </c>
      <c r="AU160" s="1031" t="s">
        <v>149</v>
      </c>
      <c r="AV160" s="1044">
        <v>2</v>
      </c>
      <c r="AW160" s="1047">
        <v>630000</v>
      </c>
      <c r="AX160" s="969">
        <f t="shared" si="2260"/>
        <v>1260000</v>
      </c>
      <c r="AY160" s="1016"/>
      <c r="AZ160" s="898">
        <f t="shared" si="2261"/>
        <v>1</v>
      </c>
      <c r="BA160" s="898">
        <f t="shared" si="2262"/>
        <v>1</v>
      </c>
      <c r="BB160" s="899">
        <f t="shared" si="2263"/>
        <v>1</v>
      </c>
      <c r="BC160" s="899">
        <f t="shared" si="2264"/>
        <v>1</v>
      </c>
      <c r="BD160" s="899">
        <f t="shared" si="2265"/>
        <v>1</v>
      </c>
      <c r="BE160" s="899">
        <f t="shared" si="2266"/>
        <v>1</v>
      </c>
      <c r="BF160" s="966">
        <f t="shared" si="2267"/>
        <v>1260000</v>
      </c>
      <c r="BG160" s="901">
        <f t="shared" si="2268"/>
        <v>0</v>
      </c>
      <c r="BJ160" s="958" t="s">
        <v>302</v>
      </c>
      <c r="BK160" s="1030" t="s">
        <v>520</v>
      </c>
      <c r="BL160" s="1031" t="s">
        <v>149</v>
      </c>
      <c r="BM160" s="1044">
        <v>2</v>
      </c>
      <c r="BN160" s="1045">
        <v>780000</v>
      </c>
      <c r="BO160" s="963">
        <f t="shared" si="2269"/>
        <v>1560000</v>
      </c>
      <c r="BP160" s="1016"/>
      <c r="BQ160" s="898">
        <f t="shared" si="2270"/>
        <v>1</v>
      </c>
      <c r="BR160" s="898">
        <f t="shared" si="2271"/>
        <v>1</v>
      </c>
      <c r="BS160" s="899">
        <f t="shared" si="2272"/>
        <v>1</v>
      </c>
      <c r="BT160" s="899">
        <f t="shared" si="2273"/>
        <v>1</v>
      </c>
      <c r="BU160" s="899">
        <f t="shared" si="2274"/>
        <v>1</v>
      </c>
      <c r="BV160" s="899">
        <f t="shared" si="2275"/>
        <v>1</v>
      </c>
      <c r="BW160" s="966">
        <f t="shared" si="2276"/>
        <v>1560000</v>
      </c>
      <c r="BX160" s="901">
        <f t="shared" si="2277"/>
        <v>0</v>
      </c>
      <c r="CA160" s="958" t="s">
        <v>302</v>
      </c>
      <c r="CB160" s="1030" t="s">
        <v>520</v>
      </c>
      <c r="CC160" s="1031" t="s">
        <v>149</v>
      </c>
      <c r="CD160" s="1044">
        <v>2</v>
      </c>
      <c r="CE160" s="1045">
        <v>618400</v>
      </c>
      <c r="CF160" s="963">
        <f t="shared" si="2278"/>
        <v>1236800</v>
      </c>
      <c r="CG160" s="1016"/>
      <c r="CH160" s="898">
        <f t="shared" si="2279"/>
        <v>1</v>
      </c>
      <c r="CI160" s="898">
        <f t="shared" si="2280"/>
        <v>1</v>
      </c>
      <c r="CJ160" s="899">
        <f t="shared" si="2281"/>
        <v>1</v>
      </c>
      <c r="CK160" s="899">
        <f t="shared" si="2282"/>
        <v>1</v>
      </c>
      <c r="CL160" s="899">
        <f t="shared" si="2283"/>
        <v>1</v>
      </c>
      <c r="CM160" s="899">
        <f t="shared" si="2284"/>
        <v>1</v>
      </c>
      <c r="CN160" s="966">
        <f t="shared" si="2285"/>
        <v>1236800</v>
      </c>
      <c r="CO160" s="901">
        <f t="shared" si="2286"/>
        <v>0</v>
      </c>
      <c r="CR160" s="958" t="s">
        <v>302</v>
      </c>
      <c r="CS160" s="1030" t="s">
        <v>520</v>
      </c>
      <c r="CT160" s="1031" t="s">
        <v>149</v>
      </c>
      <c r="CU160" s="1044">
        <v>2</v>
      </c>
      <c r="CV160" s="1045">
        <v>267000</v>
      </c>
      <c r="CW160" s="963">
        <f t="shared" si="2287"/>
        <v>534000</v>
      </c>
      <c r="CX160" s="1016"/>
      <c r="CY160" s="898">
        <f t="shared" si="2288"/>
        <v>1</v>
      </c>
      <c r="CZ160" s="898">
        <f t="shared" si="2289"/>
        <v>1</v>
      </c>
      <c r="DA160" s="899">
        <f t="shared" si="2290"/>
        <v>1</v>
      </c>
      <c r="DB160" s="899">
        <f t="shared" si="2291"/>
        <v>1</v>
      </c>
      <c r="DC160" s="899">
        <f t="shared" si="2292"/>
        <v>1</v>
      </c>
      <c r="DD160" s="899">
        <f t="shared" si="2293"/>
        <v>1</v>
      </c>
      <c r="DE160" s="966">
        <f t="shared" si="2294"/>
        <v>534000</v>
      </c>
      <c r="DF160" s="901">
        <f t="shared" si="2295"/>
        <v>0</v>
      </c>
      <c r="DI160" s="958" t="s">
        <v>302</v>
      </c>
      <c r="DJ160" s="1030" t="s">
        <v>520</v>
      </c>
      <c r="DK160" s="1031" t="s">
        <v>149</v>
      </c>
      <c r="DL160" s="1044">
        <v>2</v>
      </c>
      <c r="DM160" s="1045">
        <v>1069942</v>
      </c>
      <c r="DN160" s="963">
        <f t="shared" si="2296"/>
        <v>2139884</v>
      </c>
      <c r="DO160" s="1016"/>
      <c r="DP160" s="898">
        <f t="shared" si="2297"/>
        <v>1</v>
      </c>
      <c r="DQ160" s="898">
        <f t="shared" si="2298"/>
        <v>1</v>
      </c>
      <c r="DR160" s="899">
        <f t="shared" si="2299"/>
        <v>1</v>
      </c>
      <c r="DS160" s="899">
        <f t="shared" si="2300"/>
        <v>1</v>
      </c>
      <c r="DT160" s="899">
        <f t="shared" si="2301"/>
        <v>1</v>
      </c>
      <c r="DU160" s="899">
        <f t="shared" si="2302"/>
        <v>1</v>
      </c>
      <c r="DV160" s="966">
        <f t="shared" si="2303"/>
        <v>2139884</v>
      </c>
      <c r="DW160" s="901">
        <f t="shared" si="2304"/>
        <v>0</v>
      </c>
      <c r="DZ160" s="958" t="s">
        <v>302</v>
      </c>
      <c r="EA160" s="1030" t="s">
        <v>520</v>
      </c>
      <c r="EB160" s="1031" t="s">
        <v>149</v>
      </c>
      <c r="EC160" s="1044">
        <v>2</v>
      </c>
      <c r="ED160" s="1045">
        <v>675999</v>
      </c>
      <c r="EE160" s="963">
        <f t="shared" si="2305"/>
        <v>1351998</v>
      </c>
      <c r="EF160" s="1016"/>
      <c r="EG160" s="898">
        <f t="shared" si="2306"/>
        <v>1</v>
      </c>
      <c r="EH160" s="898">
        <f t="shared" si="2307"/>
        <v>1</v>
      </c>
      <c r="EI160" s="899">
        <f t="shared" si="2308"/>
        <v>1</v>
      </c>
      <c r="EJ160" s="899">
        <f t="shared" si="2309"/>
        <v>1</v>
      </c>
      <c r="EK160" s="899">
        <f t="shared" si="2310"/>
        <v>1</v>
      </c>
      <c r="EL160" s="899">
        <f t="shared" si="2311"/>
        <v>1</v>
      </c>
      <c r="EM160" s="966">
        <f t="shared" si="2312"/>
        <v>1351998</v>
      </c>
      <c r="EN160" s="901">
        <f t="shared" si="2313"/>
        <v>0</v>
      </c>
      <c r="EQ160" s="958" t="s">
        <v>302</v>
      </c>
      <c r="ER160" s="1030" t="s">
        <v>520</v>
      </c>
      <c r="ES160" s="1031" t="s">
        <v>149</v>
      </c>
      <c r="ET160" s="1044">
        <v>2</v>
      </c>
      <c r="EU160" s="1045">
        <v>622100</v>
      </c>
      <c r="EV160" s="963">
        <f t="shared" si="2314"/>
        <v>1244200</v>
      </c>
      <c r="EW160" s="1016"/>
      <c r="EX160" s="898">
        <f t="shared" si="2315"/>
        <v>1</v>
      </c>
      <c r="EY160" s="898">
        <f t="shared" si="2316"/>
        <v>1</v>
      </c>
      <c r="EZ160" s="899">
        <f t="shared" si="2317"/>
        <v>1</v>
      </c>
      <c r="FA160" s="899">
        <f t="shared" si="2318"/>
        <v>1</v>
      </c>
      <c r="FB160" s="899">
        <f t="shared" si="2319"/>
        <v>1</v>
      </c>
      <c r="FC160" s="899">
        <f t="shared" si="2320"/>
        <v>1</v>
      </c>
      <c r="FD160" s="966">
        <f t="shared" si="2321"/>
        <v>1244200</v>
      </c>
      <c r="FE160" s="901">
        <f t="shared" si="2322"/>
        <v>0</v>
      </c>
      <c r="FH160" s="958"/>
      <c r="FI160" s="1030"/>
      <c r="FJ160" s="1031"/>
      <c r="FK160" s="1044"/>
      <c r="FL160" s="1045"/>
      <c r="FM160" s="963">
        <f t="shared" si="2323"/>
        <v>0</v>
      </c>
      <c r="FN160" s="1016"/>
      <c r="FO160" s="898" t="e">
        <f t="shared" si="2324"/>
        <v>#N/A</v>
      </c>
      <c r="FP160" s="898" t="e">
        <f t="shared" si="2325"/>
        <v>#N/A</v>
      </c>
      <c r="FQ160" s="899" t="e">
        <f t="shared" si="2326"/>
        <v>#N/A</v>
      </c>
      <c r="FR160" s="899">
        <f t="shared" si="2327"/>
        <v>0</v>
      </c>
      <c r="FS160" s="899">
        <f t="shared" si="2328"/>
        <v>0</v>
      </c>
      <c r="FT160" s="899" t="e">
        <f t="shared" si="2329"/>
        <v>#N/A</v>
      </c>
      <c r="FU160" s="966">
        <f t="shared" si="2330"/>
        <v>0</v>
      </c>
      <c r="FV160" s="901">
        <f t="shared" si="2331"/>
        <v>0</v>
      </c>
      <c r="FY160" s="958" t="s">
        <v>302</v>
      </c>
      <c r="FZ160" s="1030" t="s">
        <v>520</v>
      </c>
      <c r="GA160" s="1031" t="s">
        <v>149</v>
      </c>
      <c r="GB160" s="1044">
        <v>2</v>
      </c>
      <c r="GC160" s="1046">
        <v>634908</v>
      </c>
      <c r="GD160" s="963">
        <f t="shared" si="2332"/>
        <v>1269816</v>
      </c>
      <c r="GE160" s="1016"/>
      <c r="GF160" s="898">
        <f t="shared" si="2333"/>
        <v>1</v>
      </c>
      <c r="GG160" s="898">
        <f t="shared" si="2334"/>
        <v>1</v>
      </c>
      <c r="GH160" s="899">
        <f t="shared" si="2335"/>
        <v>1</v>
      </c>
      <c r="GI160" s="899">
        <f t="shared" si="2336"/>
        <v>1</v>
      </c>
      <c r="GJ160" s="899">
        <f t="shared" si="2337"/>
        <v>1</v>
      </c>
      <c r="GK160" s="899">
        <f t="shared" si="2338"/>
        <v>1</v>
      </c>
      <c r="GL160" s="966">
        <f t="shared" si="2339"/>
        <v>1269816</v>
      </c>
      <c r="GM160" s="901">
        <f t="shared" si="2340"/>
        <v>0</v>
      </c>
      <c r="GP160" s="958" t="s">
        <v>302</v>
      </c>
      <c r="GQ160" s="1030" t="s">
        <v>520</v>
      </c>
      <c r="GR160" s="1031" t="s">
        <v>149</v>
      </c>
      <c r="GS160" s="1044">
        <v>2</v>
      </c>
      <c r="GT160" s="1045">
        <v>622200</v>
      </c>
      <c r="GU160" s="963">
        <f t="shared" si="2341"/>
        <v>1244400</v>
      </c>
      <c r="GV160" s="1016"/>
      <c r="GW160" s="898">
        <f t="shared" si="2342"/>
        <v>1</v>
      </c>
      <c r="GX160" s="898">
        <f t="shared" si="2343"/>
        <v>1</v>
      </c>
      <c r="GY160" s="899">
        <f t="shared" si="2344"/>
        <v>1</v>
      </c>
      <c r="GZ160" s="899">
        <f t="shared" si="2345"/>
        <v>1</v>
      </c>
      <c r="HA160" s="899">
        <f t="shared" si="2346"/>
        <v>1</v>
      </c>
      <c r="HB160" s="899">
        <f t="shared" si="2347"/>
        <v>1</v>
      </c>
      <c r="HC160" s="966">
        <f t="shared" si="2348"/>
        <v>1244400</v>
      </c>
      <c r="HD160" s="901">
        <f t="shared" si="2349"/>
        <v>0</v>
      </c>
      <c r="HG160" s="958" t="s">
        <v>302</v>
      </c>
      <c r="HH160" s="1030" t="s">
        <v>520</v>
      </c>
      <c r="HI160" s="1031" t="s">
        <v>149</v>
      </c>
      <c r="HJ160" s="1044">
        <v>2</v>
      </c>
      <c r="HK160" s="1045">
        <v>856432</v>
      </c>
      <c r="HL160" s="963">
        <f t="shared" si="2350"/>
        <v>1712864</v>
      </c>
      <c r="HM160" s="1016"/>
      <c r="HN160" s="898">
        <f t="shared" si="2351"/>
        <v>1</v>
      </c>
      <c r="HO160" s="898">
        <f t="shared" si="2352"/>
        <v>1</v>
      </c>
      <c r="HP160" s="899">
        <f t="shared" si="2353"/>
        <v>1</v>
      </c>
      <c r="HQ160" s="899">
        <f t="shared" si="2354"/>
        <v>1</v>
      </c>
      <c r="HR160" s="899">
        <f t="shared" si="2355"/>
        <v>1</v>
      </c>
      <c r="HS160" s="899">
        <f t="shared" si="2356"/>
        <v>1</v>
      </c>
      <c r="HT160" s="966">
        <f t="shared" si="2357"/>
        <v>1712864</v>
      </c>
      <c r="HU160" s="901">
        <f t="shared" si="2358"/>
        <v>0</v>
      </c>
      <c r="HX160" s="958" t="s">
        <v>302</v>
      </c>
      <c r="HY160" s="1030" t="s">
        <v>520</v>
      </c>
      <c r="HZ160" s="1031" t="s">
        <v>149</v>
      </c>
      <c r="IA160" s="1044">
        <v>2</v>
      </c>
      <c r="IB160" s="1048">
        <v>770000</v>
      </c>
      <c r="IC160" s="972">
        <f t="shared" si="2359"/>
        <v>1540000</v>
      </c>
      <c r="ID160" s="1016"/>
      <c r="IE160" s="898">
        <f t="shared" si="2360"/>
        <v>1</v>
      </c>
      <c r="IF160" s="898">
        <f t="shared" si="2361"/>
        <v>1</v>
      </c>
      <c r="IG160" s="899">
        <f t="shared" si="2362"/>
        <v>1</v>
      </c>
      <c r="IH160" s="899">
        <f t="shared" si="2363"/>
        <v>1</v>
      </c>
      <c r="II160" s="899">
        <f t="shared" si="2364"/>
        <v>1</v>
      </c>
      <c r="IJ160" s="899">
        <f t="shared" si="2365"/>
        <v>1</v>
      </c>
      <c r="IK160" s="966">
        <f t="shared" si="2366"/>
        <v>1540000</v>
      </c>
      <c r="IL160" s="901">
        <f t="shared" si="2367"/>
        <v>0</v>
      </c>
      <c r="IO160" s="958" t="s">
        <v>302</v>
      </c>
      <c r="IP160" s="1030" t="s">
        <v>520</v>
      </c>
      <c r="IQ160" s="1031" t="s">
        <v>149</v>
      </c>
      <c r="IR160" s="1044">
        <v>2</v>
      </c>
      <c r="IS160" s="1045">
        <v>479000</v>
      </c>
      <c r="IT160" s="963">
        <f t="shared" si="2368"/>
        <v>958000</v>
      </c>
      <c r="IU160" s="1016"/>
      <c r="IV160" s="898">
        <f t="shared" si="2369"/>
        <v>1</v>
      </c>
      <c r="IW160" s="898">
        <f t="shared" si="2370"/>
        <v>1</v>
      </c>
      <c r="IX160" s="899">
        <f t="shared" si="2371"/>
        <v>1</v>
      </c>
      <c r="IY160" s="899">
        <f t="shared" si="2372"/>
        <v>1</v>
      </c>
      <c r="IZ160" s="899">
        <f t="shared" si="2373"/>
        <v>1</v>
      </c>
      <c r="JA160" s="899">
        <f t="shared" si="2374"/>
        <v>1</v>
      </c>
      <c r="JB160" s="966">
        <f t="shared" si="2375"/>
        <v>958000</v>
      </c>
      <c r="JC160" s="901">
        <f t="shared" si="2376"/>
        <v>0</v>
      </c>
      <c r="JF160" s="958" t="s">
        <v>302</v>
      </c>
      <c r="JG160" s="1030" t="s">
        <v>520</v>
      </c>
      <c r="JH160" s="1031" t="s">
        <v>149</v>
      </c>
      <c r="JI160" s="1044">
        <v>2</v>
      </c>
      <c r="JJ160" s="1045">
        <v>885000</v>
      </c>
      <c r="JK160" s="963">
        <f t="shared" si="2377"/>
        <v>1770000</v>
      </c>
      <c r="JL160" s="1016"/>
      <c r="JM160" s="898">
        <f t="shared" si="2378"/>
        <v>1</v>
      </c>
      <c r="JN160" s="898">
        <f t="shared" si="2379"/>
        <v>1</v>
      </c>
      <c r="JO160" s="899">
        <f t="shared" si="2380"/>
        <v>1</v>
      </c>
      <c r="JP160" s="899">
        <f t="shared" si="2381"/>
        <v>1</v>
      </c>
      <c r="JQ160" s="899">
        <f t="shared" si="2382"/>
        <v>1</v>
      </c>
      <c r="JR160" s="899">
        <f t="shared" si="2383"/>
        <v>1</v>
      </c>
      <c r="JS160" s="966">
        <f t="shared" si="2384"/>
        <v>1770000</v>
      </c>
      <c r="JT160" s="901">
        <f t="shared" si="2385"/>
        <v>0</v>
      </c>
      <c r="JW160" s="958" t="s">
        <v>302</v>
      </c>
      <c r="JX160" s="1030" t="s">
        <v>520</v>
      </c>
      <c r="JY160" s="1031" t="s">
        <v>149</v>
      </c>
      <c r="JZ160" s="1044">
        <v>2</v>
      </c>
      <c r="KA160" s="1045">
        <v>695520.11959999998</v>
      </c>
      <c r="KB160" s="963">
        <f t="shared" si="2386"/>
        <v>1391040</v>
      </c>
      <c r="KC160" s="1016"/>
      <c r="KD160" s="898">
        <f t="shared" si="2387"/>
        <v>1</v>
      </c>
      <c r="KE160" s="898">
        <f t="shared" si="2388"/>
        <v>1</v>
      </c>
      <c r="KF160" s="899">
        <f t="shared" si="2389"/>
        <v>1</v>
      </c>
      <c r="KG160" s="899">
        <f t="shared" si="2390"/>
        <v>1</v>
      </c>
      <c r="KH160" s="899">
        <f t="shared" si="2391"/>
        <v>1</v>
      </c>
      <c r="KI160" s="899">
        <f t="shared" si="2392"/>
        <v>1</v>
      </c>
      <c r="KJ160" s="966">
        <f t="shared" si="2393"/>
        <v>1391040</v>
      </c>
      <c r="KK160" s="901">
        <f t="shared" si="2394"/>
        <v>0</v>
      </c>
      <c r="KN160" s="958" t="s">
        <v>302</v>
      </c>
      <c r="KO160" s="1030" t="s">
        <v>520</v>
      </c>
      <c r="KP160" s="1031" t="s">
        <v>149</v>
      </c>
      <c r="KQ160" s="1044">
        <v>2</v>
      </c>
      <c r="KR160" s="1045">
        <v>328000</v>
      </c>
      <c r="KS160" s="963">
        <f t="shared" si="2395"/>
        <v>656000</v>
      </c>
      <c r="KT160" s="1016"/>
      <c r="KU160" s="898">
        <f t="shared" si="2396"/>
        <v>1</v>
      </c>
      <c r="KV160" s="898">
        <f t="shared" si="2397"/>
        <v>1</v>
      </c>
      <c r="KW160" s="899">
        <f t="shared" si="2398"/>
        <v>1</v>
      </c>
      <c r="KX160" s="899">
        <f t="shared" si="2399"/>
        <v>1</v>
      </c>
      <c r="KY160" s="899">
        <f t="shared" si="2400"/>
        <v>1</v>
      </c>
      <c r="KZ160" s="899">
        <f t="shared" si="2401"/>
        <v>1</v>
      </c>
      <c r="LA160" s="966">
        <f t="shared" si="2402"/>
        <v>656000</v>
      </c>
      <c r="LB160" s="901">
        <f t="shared" si="2403"/>
        <v>0</v>
      </c>
      <c r="LE160" s="958" t="s">
        <v>302</v>
      </c>
      <c r="LF160" s="1030" t="s">
        <v>520</v>
      </c>
      <c r="LG160" s="1031" t="s">
        <v>149</v>
      </c>
      <c r="LH160" s="1044">
        <v>2</v>
      </c>
      <c r="LI160" s="1049">
        <v>648050</v>
      </c>
      <c r="LJ160" s="974">
        <f t="shared" si="2404"/>
        <v>1296100</v>
      </c>
      <c r="LK160" s="1016"/>
      <c r="LL160" s="898">
        <f t="shared" si="2405"/>
        <v>1</v>
      </c>
      <c r="LM160" s="898">
        <f t="shared" si="2406"/>
        <v>1</v>
      </c>
      <c r="LN160" s="899">
        <f t="shared" si="2407"/>
        <v>1</v>
      </c>
      <c r="LO160" s="899">
        <f t="shared" si="2408"/>
        <v>1</v>
      </c>
      <c r="LP160" s="899">
        <f t="shared" si="2409"/>
        <v>1</v>
      </c>
      <c r="LQ160" s="899">
        <f t="shared" si="2410"/>
        <v>1</v>
      </c>
      <c r="LR160" s="966">
        <f t="shared" si="2411"/>
        <v>1296100</v>
      </c>
      <c r="LS160" s="901">
        <f t="shared" si="2412"/>
        <v>0</v>
      </c>
      <c r="LV160" s="958" t="s">
        <v>302</v>
      </c>
      <c r="LW160" s="1030" t="s">
        <v>520</v>
      </c>
      <c r="LX160" s="1031" t="s">
        <v>149</v>
      </c>
      <c r="LY160" s="1044">
        <v>2</v>
      </c>
      <c r="LZ160" s="1045">
        <v>153562.5</v>
      </c>
      <c r="MA160" s="963">
        <f t="shared" si="2413"/>
        <v>307125</v>
      </c>
      <c r="MB160" s="1016"/>
      <c r="MC160" s="898">
        <f t="shared" si="2414"/>
        <v>1</v>
      </c>
      <c r="MD160" s="898">
        <f t="shared" si="2415"/>
        <v>1</v>
      </c>
      <c r="ME160" s="899">
        <f t="shared" si="2416"/>
        <v>1</v>
      </c>
      <c r="MF160" s="899">
        <f t="shared" si="2417"/>
        <v>1</v>
      </c>
      <c r="MG160" s="899">
        <f t="shared" si="2418"/>
        <v>1</v>
      </c>
      <c r="MH160" s="899">
        <f t="shared" si="2419"/>
        <v>1</v>
      </c>
      <c r="MI160" s="966">
        <f t="shared" si="2420"/>
        <v>307125</v>
      </c>
      <c r="MJ160" s="901">
        <f t="shared" si="2421"/>
        <v>0</v>
      </c>
      <c r="MM160" s="958" t="s">
        <v>302</v>
      </c>
      <c r="MN160" s="1030" t="s">
        <v>520</v>
      </c>
      <c r="MO160" s="1031" t="s">
        <v>149</v>
      </c>
      <c r="MP160" s="1044">
        <v>2</v>
      </c>
      <c r="MQ160" s="1045">
        <v>950000</v>
      </c>
      <c r="MR160" s="963">
        <f t="shared" si="2422"/>
        <v>1900000</v>
      </c>
      <c r="MS160" s="1016"/>
      <c r="MT160" s="898">
        <f t="shared" si="2423"/>
        <v>1</v>
      </c>
      <c r="MU160" s="898">
        <f t="shared" si="2424"/>
        <v>1</v>
      </c>
      <c r="MV160" s="899">
        <f t="shared" si="2425"/>
        <v>1</v>
      </c>
      <c r="MW160" s="899">
        <f t="shared" si="2426"/>
        <v>1</v>
      </c>
      <c r="MX160" s="899">
        <f t="shared" si="2427"/>
        <v>1</v>
      </c>
      <c r="MY160" s="899">
        <f t="shared" si="2428"/>
        <v>1</v>
      </c>
      <c r="MZ160" s="966">
        <f t="shared" si="2429"/>
        <v>1900000</v>
      </c>
      <c r="NA160" s="901">
        <f t="shared" si="2430"/>
        <v>0</v>
      </c>
      <c r="ND160" s="975" t="s">
        <v>302</v>
      </c>
      <c r="NE160" s="976" t="s">
        <v>520</v>
      </c>
      <c r="NF160" s="977" t="s">
        <v>149</v>
      </c>
      <c r="NG160" s="978">
        <v>2</v>
      </c>
      <c r="NH160" s="979">
        <v>275341.77</v>
      </c>
      <c r="NI160" s="980">
        <v>550684</v>
      </c>
      <c r="NJ160" s="1016"/>
      <c r="NK160" s="898">
        <f t="shared" si="2431"/>
        <v>1</v>
      </c>
      <c r="NL160" s="898">
        <f t="shared" si="2432"/>
        <v>1</v>
      </c>
      <c r="NM160" s="899">
        <f t="shared" si="2433"/>
        <v>1</v>
      </c>
      <c r="NN160" s="899">
        <f t="shared" si="2434"/>
        <v>1</v>
      </c>
      <c r="NO160" s="899">
        <f t="shared" si="2435"/>
        <v>1</v>
      </c>
      <c r="NP160" s="899">
        <f t="shared" si="2436"/>
        <v>1</v>
      </c>
      <c r="NQ160" s="966">
        <f t="shared" si="2437"/>
        <v>550684</v>
      </c>
      <c r="NR160" s="901">
        <f t="shared" si="2438"/>
        <v>0</v>
      </c>
      <c r="NU160" s="981" t="s">
        <v>302</v>
      </c>
      <c r="NV160" s="982" t="s">
        <v>520</v>
      </c>
      <c r="NW160" s="983" t="s">
        <v>149</v>
      </c>
      <c r="NX160" s="984">
        <v>2</v>
      </c>
      <c r="NY160" s="1050">
        <v>278123</v>
      </c>
      <c r="NZ160" s="986">
        <f t="shared" si="2439"/>
        <v>556246</v>
      </c>
      <c r="OA160" s="1016"/>
      <c r="OB160" s="898">
        <f t="shared" si="2440"/>
        <v>1</v>
      </c>
      <c r="OC160" s="898">
        <f t="shared" si="2441"/>
        <v>1</v>
      </c>
      <c r="OD160" s="899">
        <f t="shared" si="2442"/>
        <v>1</v>
      </c>
      <c r="OE160" s="899">
        <f t="shared" si="2443"/>
        <v>1</v>
      </c>
      <c r="OF160" s="899">
        <f t="shared" si="2444"/>
        <v>1</v>
      </c>
      <c r="OG160" s="899">
        <f t="shared" si="2445"/>
        <v>1</v>
      </c>
      <c r="OH160" s="966">
        <f t="shared" si="2446"/>
        <v>556246</v>
      </c>
      <c r="OI160" s="901">
        <f t="shared" si="2447"/>
        <v>0</v>
      </c>
      <c r="OL160" s="958" t="s">
        <v>302</v>
      </c>
      <c r="OM160" s="1030" t="s">
        <v>520</v>
      </c>
      <c r="ON160" s="1031" t="s">
        <v>149</v>
      </c>
      <c r="OO160" s="1044">
        <v>2</v>
      </c>
      <c r="OP160" s="1045">
        <v>147964</v>
      </c>
      <c r="OQ160" s="963">
        <f t="shared" si="2448"/>
        <v>295928</v>
      </c>
      <c r="OR160" s="1016"/>
      <c r="OS160" s="898">
        <f t="shared" si="2449"/>
        <v>1</v>
      </c>
      <c r="OT160" s="898">
        <f t="shared" si="2450"/>
        <v>1</v>
      </c>
      <c r="OU160" s="899">
        <f t="shared" si="2451"/>
        <v>1</v>
      </c>
      <c r="OV160" s="899">
        <f t="shared" si="2452"/>
        <v>1</v>
      </c>
      <c r="OW160" s="899">
        <f t="shared" si="2453"/>
        <v>1</v>
      </c>
      <c r="OX160" s="899">
        <f t="shared" si="2454"/>
        <v>1</v>
      </c>
      <c r="OY160" s="966">
        <f t="shared" si="2455"/>
        <v>295928</v>
      </c>
      <c r="OZ160" s="901">
        <f t="shared" si="2456"/>
        <v>0</v>
      </c>
      <c r="PC160" s="958" t="s">
        <v>302</v>
      </c>
      <c r="PD160" s="1030" t="s">
        <v>520</v>
      </c>
      <c r="PE160" s="1031" t="s">
        <v>149</v>
      </c>
      <c r="PF160" s="1044">
        <v>2</v>
      </c>
      <c r="PG160" s="1059">
        <v>971750</v>
      </c>
      <c r="PH160" s="988">
        <v>1943500</v>
      </c>
      <c r="PI160" s="1024"/>
      <c r="PJ160" s="898">
        <f t="shared" si="2457"/>
        <v>1</v>
      </c>
      <c r="PK160" s="898">
        <f t="shared" si="2458"/>
        <v>1</v>
      </c>
      <c r="PL160" s="899">
        <f t="shared" si="2459"/>
        <v>1</v>
      </c>
      <c r="PM160" s="899">
        <f t="shared" si="2460"/>
        <v>1</v>
      </c>
      <c r="PN160" s="899">
        <f t="shared" si="2461"/>
        <v>1</v>
      </c>
      <c r="PO160" s="899">
        <f t="shared" si="2462"/>
        <v>1</v>
      </c>
      <c r="PP160" s="966">
        <f t="shared" si="2463"/>
        <v>1943500</v>
      </c>
      <c r="PQ160" s="901">
        <f t="shared" si="2464"/>
        <v>0</v>
      </c>
      <c r="PT160" s="958" t="s">
        <v>302</v>
      </c>
      <c r="PU160" s="1030" t="s">
        <v>520</v>
      </c>
      <c r="PV160" s="1031" t="s">
        <v>149</v>
      </c>
      <c r="PW160" s="1044">
        <v>2</v>
      </c>
      <c r="PX160" s="1045">
        <v>622090</v>
      </c>
      <c r="PY160" s="963">
        <f t="shared" si="2465"/>
        <v>1244180</v>
      </c>
      <c r="PZ160" s="1016"/>
      <c r="QA160" s="898">
        <f t="shared" si="2466"/>
        <v>1</v>
      </c>
      <c r="QB160" s="898">
        <f t="shared" si="2467"/>
        <v>1</v>
      </c>
      <c r="QC160" s="899">
        <f t="shared" si="2468"/>
        <v>1</v>
      </c>
      <c r="QD160" s="899">
        <f t="shared" si="2469"/>
        <v>1</v>
      </c>
      <c r="QE160" s="899">
        <f t="shared" si="2470"/>
        <v>1</v>
      </c>
      <c r="QF160" s="899">
        <f t="shared" si="2471"/>
        <v>1</v>
      </c>
      <c r="QG160" s="966">
        <f t="shared" si="2472"/>
        <v>1244180</v>
      </c>
      <c r="QH160" s="901">
        <f t="shared" si="2473"/>
        <v>0</v>
      </c>
      <c r="QK160" s="958" t="s">
        <v>302</v>
      </c>
      <c r="QL160" s="1030" t="s">
        <v>520</v>
      </c>
      <c r="QM160" s="1031" t="s">
        <v>149</v>
      </c>
      <c r="QN160" s="1044">
        <v>2</v>
      </c>
      <c r="QO160" s="1049">
        <v>651290.24999999988</v>
      </c>
      <c r="QP160" s="974">
        <f t="shared" si="2474"/>
        <v>1302581</v>
      </c>
      <c r="QQ160" s="1016"/>
      <c r="QR160" s="898">
        <f t="shared" si="2475"/>
        <v>1</v>
      </c>
      <c r="QS160" s="898">
        <f t="shared" si="2476"/>
        <v>1</v>
      </c>
      <c r="QT160" s="899">
        <f t="shared" si="2477"/>
        <v>1</v>
      </c>
      <c r="QU160" s="899">
        <f t="shared" si="2478"/>
        <v>1</v>
      </c>
      <c r="QV160" s="899">
        <f t="shared" si="2479"/>
        <v>1</v>
      </c>
      <c r="QW160" s="899">
        <f t="shared" si="2480"/>
        <v>1</v>
      </c>
      <c r="QX160" s="966">
        <f t="shared" si="2481"/>
        <v>1302581</v>
      </c>
      <c r="QY160" s="901">
        <f t="shared" si="2482"/>
        <v>0</v>
      </c>
      <c r="RB160" s="405"/>
      <c r="RC160" s="406"/>
      <c r="RD160" s="407"/>
      <c r="RE160" s="408"/>
      <c r="RF160" s="409"/>
      <c r="RG160" s="410"/>
      <c r="RH160" s="410"/>
      <c r="RI160" s="898"/>
      <c r="RJ160" s="898"/>
      <c r="RK160" s="934"/>
      <c r="RL160" s="934"/>
      <c r="RM160" s="934"/>
      <c r="RN160" s="934"/>
      <c r="RO160" s="935"/>
      <c r="RP160" s="936"/>
      <c r="RS160" s="405"/>
      <c r="RT160" s="406"/>
      <c r="RU160" s="407"/>
      <c r="RV160" s="408"/>
      <c r="RW160" s="409"/>
      <c r="RX160" s="410"/>
      <c r="RY160" s="410"/>
      <c r="RZ160" s="898"/>
      <c r="SA160" s="898"/>
      <c r="SB160" s="934"/>
      <c r="SC160" s="934"/>
      <c r="SD160" s="934"/>
      <c r="SE160" s="934"/>
      <c r="SF160" s="935"/>
      <c r="SG160" s="936"/>
      <c r="SJ160" s="405"/>
      <c r="SK160" s="406"/>
      <c r="SL160" s="407"/>
      <c r="SM160" s="408"/>
      <c r="SN160" s="409"/>
      <c r="SO160" s="410"/>
      <c r="SP160" s="410"/>
      <c r="SQ160" s="898"/>
      <c r="SR160" s="898"/>
      <c r="SS160" s="934"/>
      <c r="ST160" s="934"/>
      <c r="SU160" s="934"/>
      <c r="SV160" s="934"/>
      <c r="SW160" s="935"/>
      <c r="SX160" s="936"/>
    </row>
    <row r="161" spans="2:518" ht="119.25" customHeight="1" thickTop="1" thickBot="1">
      <c r="B161" s="958" t="s">
        <v>881</v>
      </c>
      <c r="C161" s="1030" t="s">
        <v>521</v>
      </c>
      <c r="D161" s="1031" t="s">
        <v>149</v>
      </c>
      <c r="E161" s="1044">
        <v>2</v>
      </c>
      <c r="F161" s="1045"/>
      <c r="G161" s="963">
        <f t="shared" si="2249"/>
        <v>0</v>
      </c>
      <c r="H161" s="1016"/>
      <c r="K161" s="958" t="s">
        <v>881</v>
      </c>
      <c r="L161" s="1030" t="s">
        <v>521</v>
      </c>
      <c r="M161" s="1031" t="s">
        <v>149</v>
      </c>
      <c r="N161" s="1044">
        <v>2</v>
      </c>
      <c r="O161" s="1046">
        <v>688600</v>
      </c>
      <c r="P161" s="963">
        <f t="shared" si="2250"/>
        <v>1377200</v>
      </c>
      <c r="Q161" s="1016"/>
      <c r="R161" s="898">
        <f t="shared" si="2085"/>
        <v>1</v>
      </c>
      <c r="S161" s="898">
        <f t="shared" si="2086"/>
        <v>1</v>
      </c>
      <c r="T161" s="899">
        <f t="shared" si="2087"/>
        <v>1</v>
      </c>
      <c r="U161" s="899">
        <f t="shared" si="2088"/>
        <v>1</v>
      </c>
      <c r="V161" s="899">
        <f t="shared" si="2089"/>
        <v>1</v>
      </c>
      <c r="W161" s="899">
        <f t="shared" si="2090"/>
        <v>1</v>
      </c>
      <c r="X161" s="966">
        <f t="shared" si="2091"/>
        <v>1377200</v>
      </c>
      <c r="Y161" s="901">
        <f t="shared" si="2092"/>
        <v>0</v>
      </c>
      <c r="Z161" s="872"/>
      <c r="AA161" s="872"/>
      <c r="AB161" s="958" t="s">
        <v>881</v>
      </c>
      <c r="AC161" s="1030" t="s">
        <v>521</v>
      </c>
      <c r="AD161" s="1031" t="s">
        <v>149</v>
      </c>
      <c r="AE161" s="1044">
        <v>2</v>
      </c>
      <c r="AF161" s="1045">
        <v>820000</v>
      </c>
      <c r="AG161" s="963">
        <f t="shared" si="2251"/>
        <v>1640000</v>
      </c>
      <c r="AH161" s="1016"/>
      <c r="AI161" s="898">
        <f t="shared" si="2252"/>
        <v>1</v>
      </c>
      <c r="AJ161" s="898">
        <f t="shared" si="2253"/>
        <v>1</v>
      </c>
      <c r="AK161" s="899">
        <f t="shared" si="2254"/>
        <v>1</v>
      </c>
      <c r="AL161" s="899">
        <f t="shared" si="2255"/>
        <v>1</v>
      </c>
      <c r="AM161" s="899">
        <f t="shared" si="2256"/>
        <v>1</v>
      </c>
      <c r="AN161" s="899">
        <f t="shared" si="2257"/>
        <v>1</v>
      </c>
      <c r="AO161" s="966">
        <f t="shared" si="2258"/>
        <v>1640000</v>
      </c>
      <c r="AP161" s="901">
        <f t="shared" si="2259"/>
        <v>0</v>
      </c>
      <c r="AQ161" s="872"/>
      <c r="AR161" s="872"/>
      <c r="AS161" s="958" t="s">
        <v>881</v>
      </c>
      <c r="AT161" s="1035" t="s">
        <v>521</v>
      </c>
      <c r="AU161" s="1031" t="s">
        <v>149</v>
      </c>
      <c r="AV161" s="1044">
        <v>2</v>
      </c>
      <c r="AW161" s="1047">
        <v>650000</v>
      </c>
      <c r="AX161" s="969">
        <f t="shared" si="2260"/>
        <v>1300000</v>
      </c>
      <c r="AY161" s="1016"/>
      <c r="AZ161" s="898">
        <f t="shared" si="2261"/>
        <v>1</v>
      </c>
      <c r="BA161" s="898">
        <f t="shared" si="2262"/>
        <v>1</v>
      </c>
      <c r="BB161" s="899">
        <f t="shared" si="2263"/>
        <v>1</v>
      </c>
      <c r="BC161" s="899">
        <f t="shared" si="2264"/>
        <v>1</v>
      </c>
      <c r="BD161" s="899">
        <f t="shared" si="2265"/>
        <v>1</v>
      </c>
      <c r="BE161" s="899">
        <f t="shared" si="2266"/>
        <v>1</v>
      </c>
      <c r="BF161" s="966">
        <f t="shared" si="2267"/>
        <v>1300000</v>
      </c>
      <c r="BG161" s="901">
        <f t="shared" si="2268"/>
        <v>0</v>
      </c>
      <c r="BJ161" s="958" t="s">
        <v>881</v>
      </c>
      <c r="BK161" s="1030" t="s">
        <v>521</v>
      </c>
      <c r="BL161" s="1031" t="s">
        <v>149</v>
      </c>
      <c r="BM161" s="1044">
        <v>2</v>
      </c>
      <c r="BN161" s="1045">
        <v>254809</v>
      </c>
      <c r="BO161" s="963">
        <f t="shared" si="2269"/>
        <v>509618</v>
      </c>
      <c r="BP161" s="1016"/>
      <c r="BQ161" s="898">
        <f t="shared" si="2270"/>
        <v>1</v>
      </c>
      <c r="BR161" s="898">
        <f t="shared" si="2271"/>
        <v>1</v>
      </c>
      <c r="BS161" s="899">
        <f t="shared" si="2272"/>
        <v>1</v>
      </c>
      <c r="BT161" s="899">
        <f t="shared" si="2273"/>
        <v>1</v>
      </c>
      <c r="BU161" s="899">
        <f t="shared" si="2274"/>
        <v>1</v>
      </c>
      <c r="BV161" s="899">
        <f t="shared" si="2275"/>
        <v>1</v>
      </c>
      <c r="BW161" s="966">
        <f t="shared" si="2276"/>
        <v>509618</v>
      </c>
      <c r="BX161" s="901">
        <f t="shared" si="2277"/>
        <v>0</v>
      </c>
      <c r="CA161" s="958" t="s">
        <v>881</v>
      </c>
      <c r="CB161" s="1030" t="s">
        <v>521</v>
      </c>
      <c r="CC161" s="1031" t="s">
        <v>149</v>
      </c>
      <c r="CD161" s="1044">
        <v>2</v>
      </c>
      <c r="CE161" s="1045">
        <v>670696</v>
      </c>
      <c r="CF161" s="963">
        <f t="shared" si="2278"/>
        <v>1341392</v>
      </c>
      <c r="CG161" s="1016"/>
      <c r="CH161" s="898">
        <f t="shared" si="2279"/>
        <v>1</v>
      </c>
      <c r="CI161" s="898">
        <f t="shared" si="2280"/>
        <v>1</v>
      </c>
      <c r="CJ161" s="899">
        <f t="shared" si="2281"/>
        <v>1</v>
      </c>
      <c r="CK161" s="899">
        <f t="shared" si="2282"/>
        <v>1</v>
      </c>
      <c r="CL161" s="899">
        <f t="shared" si="2283"/>
        <v>1</v>
      </c>
      <c r="CM161" s="899">
        <f t="shared" si="2284"/>
        <v>1</v>
      </c>
      <c r="CN161" s="966">
        <f t="shared" si="2285"/>
        <v>1341392</v>
      </c>
      <c r="CO161" s="901">
        <f t="shared" si="2286"/>
        <v>0</v>
      </c>
      <c r="CR161" s="958" t="s">
        <v>881</v>
      </c>
      <c r="CS161" s="1030" t="s">
        <v>521</v>
      </c>
      <c r="CT161" s="1031" t="s">
        <v>149</v>
      </c>
      <c r="CU161" s="1044">
        <v>2</v>
      </c>
      <c r="CV161" s="1045">
        <v>276000</v>
      </c>
      <c r="CW161" s="963">
        <f t="shared" si="2287"/>
        <v>552000</v>
      </c>
      <c r="CX161" s="1016"/>
      <c r="CY161" s="898">
        <f t="shared" si="2288"/>
        <v>1</v>
      </c>
      <c r="CZ161" s="898">
        <f t="shared" si="2289"/>
        <v>1</v>
      </c>
      <c r="DA161" s="899">
        <f t="shared" si="2290"/>
        <v>1</v>
      </c>
      <c r="DB161" s="899">
        <f t="shared" si="2291"/>
        <v>1</v>
      </c>
      <c r="DC161" s="899">
        <f t="shared" si="2292"/>
        <v>1</v>
      </c>
      <c r="DD161" s="899">
        <f t="shared" si="2293"/>
        <v>1</v>
      </c>
      <c r="DE161" s="966">
        <f t="shared" si="2294"/>
        <v>552000</v>
      </c>
      <c r="DF161" s="901">
        <f t="shared" si="2295"/>
        <v>0</v>
      </c>
      <c r="DI161" s="958" t="s">
        <v>881</v>
      </c>
      <c r="DJ161" s="1030" t="s">
        <v>521</v>
      </c>
      <c r="DK161" s="1031" t="s">
        <v>149</v>
      </c>
      <c r="DL161" s="1044">
        <v>2</v>
      </c>
      <c r="DM161" s="1045">
        <v>1203685</v>
      </c>
      <c r="DN161" s="963">
        <f t="shared" si="2296"/>
        <v>2407370</v>
      </c>
      <c r="DO161" s="1016"/>
      <c r="DP161" s="898">
        <f t="shared" si="2297"/>
        <v>1</v>
      </c>
      <c r="DQ161" s="898">
        <f t="shared" si="2298"/>
        <v>1</v>
      </c>
      <c r="DR161" s="899">
        <f t="shared" si="2299"/>
        <v>1</v>
      </c>
      <c r="DS161" s="899">
        <f t="shared" si="2300"/>
        <v>1</v>
      </c>
      <c r="DT161" s="899">
        <f t="shared" si="2301"/>
        <v>1</v>
      </c>
      <c r="DU161" s="899">
        <f t="shared" si="2302"/>
        <v>1</v>
      </c>
      <c r="DV161" s="966">
        <f t="shared" si="2303"/>
        <v>2407370</v>
      </c>
      <c r="DW161" s="901">
        <f t="shared" si="2304"/>
        <v>0</v>
      </c>
      <c r="DZ161" s="958" t="s">
        <v>881</v>
      </c>
      <c r="EA161" s="1030" t="s">
        <v>521</v>
      </c>
      <c r="EB161" s="1031" t="s">
        <v>149</v>
      </c>
      <c r="EC161" s="1044">
        <v>2</v>
      </c>
      <c r="ED161" s="1045">
        <v>675999</v>
      </c>
      <c r="EE161" s="963">
        <f t="shared" si="2305"/>
        <v>1351998</v>
      </c>
      <c r="EF161" s="1016"/>
      <c r="EG161" s="898">
        <f t="shared" si="2306"/>
        <v>1</v>
      </c>
      <c r="EH161" s="898">
        <f t="shared" si="2307"/>
        <v>1</v>
      </c>
      <c r="EI161" s="899">
        <f t="shared" si="2308"/>
        <v>1</v>
      </c>
      <c r="EJ161" s="899">
        <f t="shared" si="2309"/>
        <v>1</v>
      </c>
      <c r="EK161" s="899">
        <f t="shared" si="2310"/>
        <v>1</v>
      </c>
      <c r="EL161" s="899">
        <f t="shared" si="2311"/>
        <v>1</v>
      </c>
      <c r="EM161" s="966">
        <f t="shared" si="2312"/>
        <v>1351998</v>
      </c>
      <c r="EN161" s="901">
        <f t="shared" si="2313"/>
        <v>0</v>
      </c>
      <c r="EQ161" s="958" t="s">
        <v>881</v>
      </c>
      <c r="ER161" s="1030" t="s">
        <v>521</v>
      </c>
      <c r="ES161" s="1031" t="s">
        <v>149</v>
      </c>
      <c r="ET161" s="1044">
        <v>2</v>
      </c>
      <c r="EU161" s="1045">
        <v>674800</v>
      </c>
      <c r="EV161" s="963">
        <f t="shared" si="2314"/>
        <v>1349600</v>
      </c>
      <c r="EW161" s="1016"/>
      <c r="EX161" s="898">
        <f t="shared" si="2315"/>
        <v>1</v>
      </c>
      <c r="EY161" s="898">
        <f t="shared" si="2316"/>
        <v>1</v>
      </c>
      <c r="EZ161" s="899">
        <f t="shared" si="2317"/>
        <v>1</v>
      </c>
      <c r="FA161" s="899">
        <f t="shared" si="2318"/>
        <v>1</v>
      </c>
      <c r="FB161" s="899">
        <f t="shared" si="2319"/>
        <v>1</v>
      </c>
      <c r="FC161" s="899">
        <f t="shared" si="2320"/>
        <v>1</v>
      </c>
      <c r="FD161" s="966">
        <f t="shared" si="2321"/>
        <v>1349600</v>
      </c>
      <c r="FE161" s="901">
        <f t="shared" si="2322"/>
        <v>0</v>
      </c>
      <c r="FH161" s="958"/>
      <c r="FI161" s="1030"/>
      <c r="FJ161" s="1031"/>
      <c r="FK161" s="1044"/>
      <c r="FL161" s="1045"/>
      <c r="FM161" s="963">
        <f t="shared" si="2323"/>
        <v>0</v>
      </c>
      <c r="FN161" s="1016"/>
      <c r="FO161" s="898" t="e">
        <f t="shared" si="2324"/>
        <v>#N/A</v>
      </c>
      <c r="FP161" s="898" t="e">
        <f t="shared" si="2325"/>
        <v>#N/A</v>
      </c>
      <c r="FQ161" s="899" t="e">
        <f t="shared" si="2326"/>
        <v>#N/A</v>
      </c>
      <c r="FR161" s="899">
        <f t="shared" si="2327"/>
        <v>0</v>
      </c>
      <c r="FS161" s="899">
        <f t="shared" si="2328"/>
        <v>0</v>
      </c>
      <c r="FT161" s="899" t="e">
        <f t="shared" si="2329"/>
        <v>#N/A</v>
      </c>
      <c r="FU161" s="966">
        <f t="shared" si="2330"/>
        <v>0</v>
      </c>
      <c r="FV161" s="901">
        <f t="shared" si="2331"/>
        <v>0</v>
      </c>
      <c r="FY161" s="958" t="s">
        <v>881</v>
      </c>
      <c r="FZ161" s="1030" t="s">
        <v>521</v>
      </c>
      <c r="GA161" s="1031" t="s">
        <v>149</v>
      </c>
      <c r="GB161" s="1044">
        <v>2</v>
      </c>
      <c r="GC161" s="1046">
        <v>688600</v>
      </c>
      <c r="GD161" s="963">
        <f t="shared" si="2332"/>
        <v>1377200</v>
      </c>
      <c r="GE161" s="1016"/>
      <c r="GF161" s="898">
        <f t="shared" si="2333"/>
        <v>1</v>
      </c>
      <c r="GG161" s="898">
        <f t="shared" si="2334"/>
        <v>1</v>
      </c>
      <c r="GH161" s="899">
        <f t="shared" si="2335"/>
        <v>1</v>
      </c>
      <c r="GI161" s="899">
        <f t="shared" si="2336"/>
        <v>1</v>
      </c>
      <c r="GJ161" s="899">
        <f t="shared" si="2337"/>
        <v>1</v>
      </c>
      <c r="GK161" s="899">
        <f t="shared" si="2338"/>
        <v>1</v>
      </c>
      <c r="GL161" s="966">
        <f t="shared" si="2339"/>
        <v>1377200</v>
      </c>
      <c r="GM161" s="901">
        <f t="shared" si="2340"/>
        <v>0</v>
      </c>
      <c r="GP161" s="958" t="s">
        <v>881</v>
      </c>
      <c r="GQ161" s="1030" t="s">
        <v>521</v>
      </c>
      <c r="GR161" s="1031" t="s">
        <v>149</v>
      </c>
      <c r="GS161" s="1044">
        <v>2</v>
      </c>
      <c r="GT161" s="1045">
        <v>674810</v>
      </c>
      <c r="GU161" s="963">
        <f t="shared" si="2341"/>
        <v>1349620</v>
      </c>
      <c r="GV161" s="1016"/>
      <c r="GW161" s="898">
        <f t="shared" si="2342"/>
        <v>1</v>
      </c>
      <c r="GX161" s="898">
        <f t="shared" si="2343"/>
        <v>1</v>
      </c>
      <c r="GY161" s="899">
        <f t="shared" si="2344"/>
        <v>1</v>
      </c>
      <c r="GZ161" s="899">
        <f t="shared" si="2345"/>
        <v>1</v>
      </c>
      <c r="HA161" s="899">
        <f t="shared" si="2346"/>
        <v>1</v>
      </c>
      <c r="HB161" s="899">
        <f t="shared" si="2347"/>
        <v>1</v>
      </c>
      <c r="HC161" s="966">
        <f t="shared" si="2348"/>
        <v>1349620</v>
      </c>
      <c r="HD161" s="901">
        <f t="shared" si="2349"/>
        <v>0</v>
      </c>
      <c r="HG161" s="958" t="s">
        <v>881</v>
      </c>
      <c r="HH161" s="1030" t="s">
        <v>521</v>
      </c>
      <c r="HI161" s="1031" t="s">
        <v>149</v>
      </c>
      <c r="HJ161" s="1044">
        <v>2</v>
      </c>
      <c r="HK161" s="1045">
        <v>886920</v>
      </c>
      <c r="HL161" s="963">
        <f t="shared" si="2350"/>
        <v>1773840</v>
      </c>
      <c r="HM161" s="1016"/>
      <c r="HN161" s="898">
        <f t="shared" si="2351"/>
        <v>1</v>
      </c>
      <c r="HO161" s="898">
        <f t="shared" si="2352"/>
        <v>1</v>
      </c>
      <c r="HP161" s="899">
        <f t="shared" si="2353"/>
        <v>1</v>
      </c>
      <c r="HQ161" s="899">
        <f t="shared" si="2354"/>
        <v>1</v>
      </c>
      <c r="HR161" s="899">
        <f t="shared" si="2355"/>
        <v>1</v>
      </c>
      <c r="HS161" s="899">
        <f t="shared" si="2356"/>
        <v>1</v>
      </c>
      <c r="HT161" s="966">
        <f t="shared" si="2357"/>
        <v>1773840</v>
      </c>
      <c r="HU161" s="901">
        <f t="shared" si="2358"/>
        <v>0</v>
      </c>
      <c r="HX161" s="958" t="s">
        <v>881</v>
      </c>
      <c r="HY161" s="1030" t="s">
        <v>521</v>
      </c>
      <c r="HZ161" s="1031" t="s">
        <v>149</v>
      </c>
      <c r="IA161" s="1044">
        <v>2</v>
      </c>
      <c r="IB161" s="1048">
        <v>930000</v>
      </c>
      <c r="IC161" s="972">
        <f t="shared" si="2359"/>
        <v>1860000</v>
      </c>
      <c r="ID161" s="1016"/>
      <c r="IE161" s="898">
        <f t="shared" si="2360"/>
        <v>1</v>
      </c>
      <c r="IF161" s="898">
        <f t="shared" si="2361"/>
        <v>1</v>
      </c>
      <c r="IG161" s="899">
        <f t="shared" si="2362"/>
        <v>1</v>
      </c>
      <c r="IH161" s="899">
        <f t="shared" si="2363"/>
        <v>1</v>
      </c>
      <c r="II161" s="899">
        <f t="shared" si="2364"/>
        <v>1</v>
      </c>
      <c r="IJ161" s="899">
        <f t="shared" si="2365"/>
        <v>1</v>
      </c>
      <c r="IK161" s="966">
        <f t="shared" si="2366"/>
        <v>1860000</v>
      </c>
      <c r="IL161" s="901">
        <f t="shared" si="2367"/>
        <v>0</v>
      </c>
      <c r="IO161" s="958" t="s">
        <v>881</v>
      </c>
      <c r="IP161" s="1030" t="s">
        <v>521</v>
      </c>
      <c r="IQ161" s="1031" t="s">
        <v>149</v>
      </c>
      <c r="IR161" s="1044">
        <v>2</v>
      </c>
      <c r="IS161" s="1045">
        <v>566000</v>
      </c>
      <c r="IT161" s="963">
        <f t="shared" si="2368"/>
        <v>1132000</v>
      </c>
      <c r="IU161" s="1016"/>
      <c r="IV161" s="898">
        <f t="shared" si="2369"/>
        <v>1</v>
      </c>
      <c r="IW161" s="898">
        <f t="shared" si="2370"/>
        <v>1</v>
      </c>
      <c r="IX161" s="899">
        <f t="shared" si="2371"/>
        <v>1</v>
      </c>
      <c r="IY161" s="899">
        <f t="shared" si="2372"/>
        <v>1</v>
      </c>
      <c r="IZ161" s="899">
        <f t="shared" si="2373"/>
        <v>1</v>
      </c>
      <c r="JA161" s="899">
        <f t="shared" si="2374"/>
        <v>1</v>
      </c>
      <c r="JB161" s="966">
        <f t="shared" si="2375"/>
        <v>1132000</v>
      </c>
      <c r="JC161" s="901">
        <f t="shared" si="2376"/>
        <v>0</v>
      </c>
      <c r="JF161" s="958" t="s">
        <v>881</v>
      </c>
      <c r="JG161" s="1030" t="s">
        <v>521</v>
      </c>
      <c r="JH161" s="1031" t="s">
        <v>149</v>
      </c>
      <c r="JI161" s="1044">
        <v>2</v>
      </c>
      <c r="JJ161" s="1045">
        <v>990000</v>
      </c>
      <c r="JK161" s="963">
        <f t="shared" si="2377"/>
        <v>1980000</v>
      </c>
      <c r="JL161" s="1016"/>
      <c r="JM161" s="898">
        <f t="shared" si="2378"/>
        <v>1</v>
      </c>
      <c r="JN161" s="898">
        <f t="shared" si="2379"/>
        <v>1</v>
      </c>
      <c r="JO161" s="899">
        <f t="shared" si="2380"/>
        <v>1</v>
      </c>
      <c r="JP161" s="899">
        <f t="shared" si="2381"/>
        <v>1</v>
      </c>
      <c r="JQ161" s="899">
        <f t="shared" si="2382"/>
        <v>1</v>
      </c>
      <c r="JR161" s="899">
        <f t="shared" si="2383"/>
        <v>1</v>
      </c>
      <c r="JS161" s="966">
        <f t="shared" si="2384"/>
        <v>1980000</v>
      </c>
      <c r="JT161" s="901">
        <f t="shared" si="2385"/>
        <v>0</v>
      </c>
      <c r="JW161" s="958" t="s">
        <v>881</v>
      </c>
      <c r="JX161" s="1030" t="s">
        <v>521</v>
      </c>
      <c r="JY161" s="1031" t="s">
        <v>149</v>
      </c>
      <c r="JZ161" s="1044">
        <v>2</v>
      </c>
      <c r="KA161" s="1045">
        <v>695520.11959999998</v>
      </c>
      <c r="KB161" s="963">
        <f t="shared" si="2386"/>
        <v>1391040</v>
      </c>
      <c r="KC161" s="1016"/>
      <c r="KD161" s="898">
        <f t="shared" si="2387"/>
        <v>1</v>
      </c>
      <c r="KE161" s="898">
        <f t="shared" si="2388"/>
        <v>1</v>
      </c>
      <c r="KF161" s="899">
        <f t="shared" si="2389"/>
        <v>1</v>
      </c>
      <c r="KG161" s="899">
        <f t="shared" si="2390"/>
        <v>1</v>
      </c>
      <c r="KH161" s="899">
        <f t="shared" si="2391"/>
        <v>1</v>
      </c>
      <c r="KI161" s="899">
        <f t="shared" si="2392"/>
        <v>1</v>
      </c>
      <c r="KJ161" s="966">
        <f t="shared" si="2393"/>
        <v>1391040</v>
      </c>
      <c r="KK161" s="901">
        <f t="shared" si="2394"/>
        <v>0</v>
      </c>
      <c r="KN161" s="958" t="s">
        <v>881</v>
      </c>
      <c r="KO161" s="1030" t="s">
        <v>521</v>
      </c>
      <c r="KP161" s="1031" t="s">
        <v>149</v>
      </c>
      <c r="KQ161" s="1044">
        <v>2</v>
      </c>
      <c r="KR161" s="1045">
        <v>348160</v>
      </c>
      <c r="KS161" s="963">
        <f t="shared" si="2395"/>
        <v>696320</v>
      </c>
      <c r="KT161" s="1016"/>
      <c r="KU161" s="898">
        <f t="shared" si="2396"/>
        <v>1</v>
      </c>
      <c r="KV161" s="898">
        <f t="shared" si="2397"/>
        <v>1</v>
      </c>
      <c r="KW161" s="899">
        <f t="shared" si="2398"/>
        <v>1</v>
      </c>
      <c r="KX161" s="899">
        <f t="shared" si="2399"/>
        <v>1</v>
      </c>
      <c r="KY161" s="899">
        <f t="shared" si="2400"/>
        <v>1</v>
      </c>
      <c r="KZ161" s="899">
        <f t="shared" si="2401"/>
        <v>1</v>
      </c>
      <c r="LA161" s="966">
        <f t="shared" si="2402"/>
        <v>696320</v>
      </c>
      <c r="LB161" s="901">
        <f t="shared" si="2403"/>
        <v>0</v>
      </c>
      <c r="LE161" s="958" t="s">
        <v>881</v>
      </c>
      <c r="LF161" s="1030" t="s">
        <v>521</v>
      </c>
      <c r="LG161" s="1031" t="s">
        <v>149</v>
      </c>
      <c r="LH161" s="1044">
        <v>2</v>
      </c>
      <c r="LI161" s="1049">
        <v>747750</v>
      </c>
      <c r="LJ161" s="974">
        <f t="shared" si="2404"/>
        <v>1495500</v>
      </c>
      <c r="LK161" s="1016"/>
      <c r="LL161" s="898">
        <f t="shared" si="2405"/>
        <v>1</v>
      </c>
      <c r="LM161" s="898">
        <f t="shared" si="2406"/>
        <v>1</v>
      </c>
      <c r="LN161" s="899">
        <f t="shared" si="2407"/>
        <v>1</v>
      </c>
      <c r="LO161" s="899">
        <f t="shared" si="2408"/>
        <v>1</v>
      </c>
      <c r="LP161" s="899">
        <f t="shared" si="2409"/>
        <v>1</v>
      </c>
      <c r="LQ161" s="899">
        <f t="shared" si="2410"/>
        <v>1</v>
      </c>
      <c r="LR161" s="966">
        <f t="shared" si="2411"/>
        <v>1495500</v>
      </c>
      <c r="LS161" s="901">
        <f t="shared" si="2412"/>
        <v>0</v>
      </c>
      <c r="LV161" s="958" t="s">
        <v>881</v>
      </c>
      <c r="LW161" s="1030" t="s">
        <v>521</v>
      </c>
      <c r="LX161" s="1031" t="s">
        <v>149</v>
      </c>
      <c r="LY161" s="1044">
        <v>2</v>
      </c>
      <c r="LZ161" s="1045">
        <v>174037.5</v>
      </c>
      <c r="MA161" s="963">
        <f t="shared" si="2413"/>
        <v>348075</v>
      </c>
      <c r="MB161" s="1016"/>
      <c r="MC161" s="898">
        <f t="shared" si="2414"/>
        <v>1</v>
      </c>
      <c r="MD161" s="898">
        <f t="shared" si="2415"/>
        <v>1</v>
      </c>
      <c r="ME161" s="899">
        <f t="shared" si="2416"/>
        <v>1</v>
      </c>
      <c r="MF161" s="899">
        <f t="shared" si="2417"/>
        <v>1</v>
      </c>
      <c r="MG161" s="899">
        <f t="shared" si="2418"/>
        <v>1</v>
      </c>
      <c r="MH161" s="899">
        <f t="shared" si="2419"/>
        <v>1</v>
      </c>
      <c r="MI161" s="966">
        <f t="shared" si="2420"/>
        <v>348075</v>
      </c>
      <c r="MJ161" s="901">
        <f t="shared" si="2421"/>
        <v>0</v>
      </c>
      <c r="MM161" s="958" t="s">
        <v>881</v>
      </c>
      <c r="MN161" s="1030" t="s">
        <v>521</v>
      </c>
      <c r="MO161" s="1031" t="s">
        <v>149</v>
      </c>
      <c r="MP161" s="1044">
        <v>2</v>
      </c>
      <c r="MQ161" s="1045">
        <v>950000</v>
      </c>
      <c r="MR161" s="963">
        <f t="shared" si="2422"/>
        <v>1900000</v>
      </c>
      <c r="MS161" s="1016"/>
      <c r="MT161" s="898">
        <f t="shared" si="2423"/>
        <v>1</v>
      </c>
      <c r="MU161" s="898">
        <f t="shared" si="2424"/>
        <v>1</v>
      </c>
      <c r="MV161" s="899">
        <f t="shared" si="2425"/>
        <v>1</v>
      </c>
      <c r="MW161" s="899">
        <f t="shared" si="2426"/>
        <v>1</v>
      </c>
      <c r="MX161" s="899">
        <f t="shared" si="2427"/>
        <v>1</v>
      </c>
      <c r="MY161" s="899">
        <f t="shared" si="2428"/>
        <v>1</v>
      </c>
      <c r="MZ161" s="966">
        <f t="shared" si="2429"/>
        <v>1900000</v>
      </c>
      <c r="NA161" s="901">
        <f t="shared" si="2430"/>
        <v>0</v>
      </c>
      <c r="ND161" s="975" t="s">
        <v>881</v>
      </c>
      <c r="NE161" s="976" t="s">
        <v>521</v>
      </c>
      <c r="NF161" s="977" t="s">
        <v>149</v>
      </c>
      <c r="NG161" s="978">
        <v>2</v>
      </c>
      <c r="NH161" s="979">
        <v>124386.57</v>
      </c>
      <c r="NI161" s="980">
        <v>248773</v>
      </c>
      <c r="NJ161" s="1016"/>
      <c r="NK161" s="898">
        <f t="shared" si="2431"/>
        <v>1</v>
      </c>
      <c r="NL161" s="898">
        <f t="shared" si="2432"/>
        <v>1</v>
      </c>
      <c r="NM161" s="899">
        <f t="shared" si="2433"/>
        <v>1</v>
      </c>
      <c r="NN161" s="899">
        <f t="shared" si="2434"/>
        <v>1</v>
      </c>
      <c r="NO161" s="899">
        <f t="shared" si="2435"/>
        <v>1</v>
      </c>
      <c r="NP161" s="899">
        <f t="shared" si="2436"/>
        <v>1</v>
      </c>
      <c r="NQ161" s="966">
        <f t="shared" si="2437"/>
        <v>248773</v>
      </c>
      <c r="NR161" s="901">
        <f t="shared" si="2438"/>
        <v>0</v>
      </c>
      <c r="NU161" s="981" t="s">
        <v>881</v>
      </c>
      <c r="NV161" s="982" t="s">
        <v>521</v>
      </c>
      <c r="NW161" s="983" t="s">
        <v>149</v>
      </c>
      <c r="NX161" s="984">
        <v>2</v>
      </c>
      <c r="NY161" s="1050">
        <v>125643</v>
      </c>
      <c r="NZ161" s="986">
        <f t="shared" si="2439"/>
        <v>251286</v>
      </c>
      <c r="OA161" s="1016"/>
      <c r="OB161" s="898">
        <f t="shared" si="2440"/>
        <v>1</v>
      </c>
      <c r="OC161" s="898">
        <f t="shared" si="2441"/>
        <v>1</v>
      </c>
      <c r="OD161" s="899">
        <f t="shared" si="2442"/>
        <v>1</v>
      </c>
      <c r="OE161" s="899">
        <f t="shared" si="2443"/>
        <v>1</v>
      </c>
      <c r="OF161" s="899">
        <f t="shared" si="2444"/>
        <v>1</v>
      </c>
      <c r="OG161" s="899">
        <f t="shared" si="2445"/>
        <v>1</v>
      </c>
      <c r="OH161" s="966">
        <f t="shared" si="2446"/>
        <v>251286</v>
      </c>
      <c r="OI161" s="901">
        <f t="shared" si="2447"/>
        <v>0</v>
      </c>
      <c r="OL161" s="958" t="s">
        <v>881</v>
      </c>
      <c r="OM161" s="1030" t="s">
        <v>521</v>
      </c>
      <c r="ON161" s="1031" t="s">
        <v>149</v>
      </c>
      <c r="OO161" s="1044">
        <v>2</v>
      </c>
      <c r="OP161" s="1045">
        <v>160393</v>
      </c>
      <c r="OQ161" s="963">
        <f t="shared" si="2448"/>
        <v>320786</v>
      </c>
      <c r="OR161" s="1016"/>
      <c r="OS161" s="898">
        <f t="shared" si="2449"/>
        <v>1</v>
      </c>
      <c r="OT161" s="898">
        <f t="shared" si="2450"/>
        <v>1</v>
      </c>
      <c r="OU161" s="899">
        <f t="shared" si="2451"/>
        <v>1</v>
      </c>
      <c r="OV161" s="899">
        <f t="shared" si="2452"/>
        <v>1</v>
      </c>
      <c r="OW161" s="899">
        <f t="shared" si="2453"/>
        <v>1</v>
      </c>
      <c r="OX161" s="899">
        <f t="shared" si="2454"/>
        <v>1</v>
      </c>
      <c r="OY161" s="966">
        <f t="shared" si="2455"/>
        <v>320786</v>
      </c>
      <c r="OZ161" s="901">
        <f t="shared" si="2456"/>
        <v>0</v>
      </c>
      <c r="PC161" s="958" t="s">
        <v>881</v>
      </c>
      <c r="PD161" s="1030" t="s">
        <v>521</v>
      </c>
      <c r="PE161" s="1031" t="s">
        <v>149</v>
      </c>
      <c r="PF161" s="1044">
        <v>2</v>
      </c>
      <c r="PG161" s="1059">
        <v>1056250</v>
      </c>
      <c r="PH161" s="988">
        <v>2112500</v>
      </c>
      <c r="PI161" s="1024"/>
      <c r="PJ161" s="898">
        <f t="shared" si="2457"/>
        <v>1</v>
      </c>
      <c r="PK161" s="898">
        <f t="shared" si="2458"/>
        <v>1</v>
      </c>
      <c r="PL161" s="899">
        <f t="shared" si="2459"/>
        <v>1</v>
      </c>
      <c r="PM161" s="899">
        <f t="shared" si="2460"/>
        <v>1</v>
      </c>
      <c r="PN161" s="899">
        <f t="shared" si="2461"/>
        <v>1</v>
      </c>
      <c r="PO161" s="899">
        <f t="shared" si="2462"/>
        <v>1</v>
      </c>
      <c r="PP161" s="966">
        <f t="shared" si="2463"/>
        <v>2112500</v>
      </c>
      <c r="PQ161" s="901">
        <f t="shared" si="2464"/>
        <v>0</v>
      </c>
      <c r="PT161" s="958" t="s">
        <v>881</v>
      </c>
      <c r="PU161" s="1030" t="s">
        <v>521</v>
      </c>
      <c r="PV161" s="1031" t="s">
        <v>149</v>
      </c>
      <c r="PW161" s="1044">
        <v>2</v>
      </c>
      <c r="PX161" s="1045">
        <v>674715</v>
      </c>
      <c r="PY161" s="963">
        <f t="shared" si="2465"/>
        <v>1349430</v>
      </c>
      <c r="PZ161" s="1016"/>
      <c r="QA161" s="898">
        <f t="shared" si="2466"/>
        <v>1</v>
      </c>
      <c r="QB161" s="898">
        <f t="shared" si="2467"/>
        <v>1</v>
      </c>
      <c r="QC161" s="899">
        <f t="shared" si="2468"/>
        <v>1</v>
      </c>
      <c r="QD161" s="899">
        <f t="shared" si="2469"/>
        <v>1</v>
      </c>
      <c r="QE161" s="899">
        <f t="shared" si="2470"/>
        <v>1</v>
      </c>
      <c r="QF161" s="899">
        <f t="shared" si="2471"/>
        <v>1</v>
      </c>
      <c r="QG161" s="966">
        <f t="shared" si="2472"/>
        <v>1349430</v>
      </c>
      <c r="QH161" s="901">
        <f t="shared" si="2473"/>
        <v>0</v>
      </c>
      <c r="QK161" s="958" t="s">
        <v>881</v>
      </c>
      <c r="QL161" s="1030" t="s">
        <v>521</v>
      </c>
      <c r="QM161" s="1031" t="s">
        <v>149</v>
      </c>
      <c r="QN161" s="1044">
        <v>2</v>
      </c>
      <c r="QO161" s="1049">
        <v>751488.74999999988</v>
      </c>
      <c r="QP161" s="974">
        <f t="shared" si="2474"/>
        <v>1502978</v>
      </c>
      <c r="QQ161" s="1016"/>
      <c r="QR161" s="898">
        <f t="shared" si="2475"/>
        <v>1</v>
      </c>
      <c r="QS161" s="898">
        <f t="shared" si="2476"/>
        <v>1</v>
      </c>
      <c r="QT161" s="899">
        <f t="shared" si="2477"/>
        <v>1</v>
      </c>
      <c r="QU161" s="899">
        <f t="shared" si="2478"/>
        <v>1</v>
      </c>
      <c r="QV161" s="899">
        <f t="shared" si="2479"/>
        <v>1</v>
      </c>
      <c r="QW161" s="899">
        <f t="shared" si="2480"/>
        <v>1</v>
      </c>
      <c r="QX161" s="966">
        <f t="shared" si="2481"/>
        <v>1502978</v>
      </c>
      <c r="QY161" s="901">
        <f t="shared" si="2482"/>
        <v>0</v>
      </c>
      <c r="RB161" s="405"/>
      <c r="RC161" s="406"/>
      <c r="RD161" s="407"/>
      <c r="RE161" s="408"/>
      <c r="RF161" s="409"/>
      <c r="RG161" s="410"/>
      <c r="RH161" s="410"/>
      <c r="RI161" s="898"/>
      <c r="RJ161" s="898"/>
      <c r="RK161" s="934"/>
      <c r="RL161" s="934"/>
      <c r="RM161" s="934"/>
      <c r="RN161" s="934"/>
      <c r="RO161" s="935"/>
      <c r="RP161" s="936"/>
      <c r="RS161" s="405"/>
      <c r="RT161" s="406"/>
      <c r="RU161" s="407"/>
      <c r="RV161" s="408"/>
      <c r="RW161" s="409"/>
      <c r="RX161" s="410"/>
      <c r="RY161" s="410"/>
      <c r="RZ161" s="898"/>
      <c r="SA161" s="898"/>
      <c r="SB161" s="934"/>
      <c r="SC161" s="934"/>
      <c r="SD161" s="934"/>
      <c r="SE161" s="934"/>
      <c r="SF161" s="935"/>
      <c r="SG161" s="936"/>
      <c r="SJ161" s="405"/>
      <c r="SK161" s="406"/>
      <c r="SL161" s="407"/>
      <c r="SM161" s="408"/>
      <c r="SN161" s="409"/>
      <c r="SO161" s="410"/>
      <c r="SP161" s="410"/>
      <c r="SQ161" s="898"/>
      <c r="SR161" s="898"/>
      <c r="SS161" s="934"/>
      <c r="ST161" s="934"/>
      <c r="SU161" s="934"/>
      <c r="SV161" s="934"/>
      <c r="SW161" s="935"/>
      <c r="SX161" s="936"/>
    </row>
    <row r="162" spans="2:518" ht="106.5" thickTop="1" thickBot="1">
      <c r="B162" s="958" t="s">
        <v>882</v>
      </c>
      <c r="C162" s="1030" t="s">
        <v>522</v>
      </c>
      <c r="D162" s="1031" t="s">
        <v>149</v>
      </c>
      <c r="E162" s="1044">
        <v>1</v>
      </c>
      <c r="F162" s="1045"/>
      <c r="G162" s="963">
        <f t="shared" si="2249"/>
        <v>0</v>
      </c>
      <c r="H162" s="1016"/>
      <c r="K162" s="958" t="s">
        <v>882</v>
      </c>
      <c r="L162" s="1030" t="s">
        <v>522</v>
      </c>
      <c r="M162" s="1031" t="s">
        <v>149</v>
      </c>
      <c r="N162" s="1044">
        <v>1</v>
      </c>
      <c r="O162" s="1046">
        <v>416821</v>
      </c>
      <c r="P162" s="963">
        <f t="shared" si="2250"/>
        <v>416821</v>
      </c>
      <c r="Q162" s="1016"/>
      <c r="R162" s="898">
        <f>IF(EXACT(VLOOKUP(K162,OFERTA_0,2,FALSE),L162),1,0)</f>
        <v>1</v>
      </c>
      <c r="S162" s="898">
        <f>IF(EXACT(VLOOKUP(K162,OFERTA_0,3,FALSE),M162),1,0)</f>
        <v>1</v>
      </c>
      <c r="T162" s="899">
        <f>IF(EXACT(VLOOKUP(K162,OFERTA_0,4,FALSE),N162),1,0)</f>
        <v>1</v>
      </c>
      <c r="U162" s="899">
        <f>IF(O162=0,0,1)</f>
        <v>1</v>
      </c>
      <c r="V162" s="899">
        <f>IF(P162=0,0,1)</f>
        <v>1</v>
      </c>
      <c r="W162" s="899">
        <f>PRODUCT(R162:V162)</f>
        <v>1</v>
      </c>
      <c r="X162" s="966">
        <f>ROUND(P162,0)</f>
        <v>416821</v>
      </c>
      <c r="Y162" s="901">
        <f>P162-X162</f>
        <v>0</v>
      </c>
      <c r="Z162" s="872"/>
      <c r="AA162" s="872"/>
      <c r="AB162" s="958" t="s">
        <v>882</v>
      </c>
      <c r="AC162" s="1030" t="s">
        <v>522</v>
      </c>
      <c r="AD162" s="1031" t="s">
        <v>149</v>
      </c>
      <c r="AE162" s="1044">
        <v>1</v>
      </c>
      <c r="AF162" s="1045">
        <v>900000</v>
      </c>
      <c r="AG162" s="963">
        <f t="shared" si="2251"/>
        <v>900000</v>
      </c>
      <c r="AH162" s="1016"/>
      <c r="AI162" s="898">
        <f>IF(EXACT(VLOOKUP(AB162,OFERTA_0,2,FALSE),AC162),1,0)</f>
        <v>1</v>
      </c>
      <c r="AJ162" s="898">
        <f>IF(EXACT(VLOOKUP(AB162,OFERTA_0,3,FALSE),AD162),1,0)</f>
        <v>1</v>
      </c>
      <c r="AK162" s="899">
        <f>IF(EXACT(VLOOKUP(AB162,OFERTA_0,4,FALSE),AE162),1,0)</f>
        <v>1</v>
      </c>
      <c r="AL162" s="899">
        <f>IF(AF162=0,0,1)</f>
        <v>1</v>
      </c>
      <c r="AM162" s="899">
        <f>IF(AG162=0,0,1)</f>
        <v>1</v>
      </c>
      <c r="AN162" s="899">
        <f>PRODUCT(AI162:AM162)</f>
        <v>1</v>
      </c>
      <c r="AO162" s="966">
        <f>ROUND(AG162,0)</f>
        <v>900000</v>
      </c>
      <c r="AP162" s="901">
        <f>AG162-AO162</f>
        <v>0</v>
      </c>
      <c r="AQ162" s="872"/>
      <c r="AR162" s="872"/>
      <c r="AS162" s="958" t="s">
        <v>882</v>
      </c>
      <c r="AT162" s="1035" t="s">
        <v>522</v>
      </c>
      <c r="AU162" s="1031" t="s">
        <v>149</v>
      </c>
      <c r="AV162" s="1044">
        <v>1</v>
      </c>
      <c r="AW162" s="1047">
        <v>670000</v>
      </c>
      <c r="AX162" s="969">
        <f t="shared" si="2260"/>
        <v>670000</v>
      </c>
      <c r="AY162" s="1016"/>
      <c r="AZ162" s="898">
        <f>IF(EXACT(VLOOKUP(AS162,OFERTA_0,2,FALSE),AT162),1,0)</f>
        <v>1</v>
      </c>
      <c r="BA162" s="898">
        <f>IF(EXACT(VLOOKUP(AS162,OFERTA_0,3,FALSE),AU162),1,0)</f>
        <v>1</v>
      </c>
      <c r="BB162" s="899">
        <f>IF(EXACT(VLOOKUP(AS162,OFERTA_0,4,FALSE),AV162),1,0)</f>
        <v>1</v>
      </c>
      <c r="BC162" s="899">
        <f>IF(AW162=0,0,1)</f>
        <v>1</v>
      </c>
      <c r="BD162" s="899">
        <f>IF(AX162=0,0,1)</f>
        <v>1</v>
      </c>
      <c r="BE162" s="899">
        <f>PRODUCT(AZ162:BD162)</f>
        <v>1</v>
      </c>
      <c r="BF162" s="966">
        <f>ROUND(AX162,0)</f>
        <v>670000</v>
      </c>
      <c r="BG162" s="901">
        <f>AX162-BF162</f>
        <v>0</v>
      </c>
      <c r="BJ162" s="958" t="s">
        <v>882</v>
      </c>
      <c r="BK162" s="1030" t="s">
        <v>522</v>
      </c>
      <c r="BL162" s="1031" t="s">
        <v>149</v>
      </c>
      <c r="BM162" s="1044">
        <v>1</v>
      </c>
      <c r="BN162" s="1045">
        <v>699775</v>
      </c>
      <c r="BO162" s="963">
        <f t="shared" si="2269"/>
        <v>699775</v>
      </c>
      <c r="BP162" s="1016"/>
      <c r="BQ162" s="898">
        <f>IF(EXACT(VLOOKUP(BJ162,OFERTA_0,2,FALSE),BK162),1,0)</f>
        <v>1</v>
      </c>
      <c r="BR162" s="898">
        <f>IF(EXACT(VLOOKUP(BJ162,OFERTA_0,3,FALSE),BL162),1,0)</f>
        <v>1</v>
      </c>
      <c r="BS162" s="899">
        <f>IF(EXACT(VLOOKUP(BJ162,OFERTA_0,4,FALSE),BM162),1,0)</f>
        <v>1</v>
      </c>
      <c r="BT162" s="899">
        <f>IF(BN162=0,0,1)</f>
        <v>1</v>
      </c>
      <c r="BU162" s="899">
        <f>IF(BO162=0,0,1)</f>
        <v>1</v>
      </c>
      <c r="BV162" s="899">
        <f>PRODUCT(BQ162:BU162)</f>
        <v>1</v>
      </c>
      <c r="BW162" s="966">
        <f>ROUND(BO162,0)</f>
        <v>699775</v>
      </c>
      <c r="BX162" s="901">
        <f>BO162-BW162</f>
        <v>0</v>
      </c>
      <c r="CA162" s="958" t="s">
        <v>882</v>
      </c>
      <c r="CB162" s="1030" t="s">
        <v>522</v>
      </c>
      <c r="CC162" s="1031" t="s">
        <v>149</v>
      </c>
      <c r="CD162" s="1044">
        <v>1</v>
      </c>
      <c r="CE162" s="1045">
        <v>405983</v>
      </c>
      <c r="CF162" s="963">
        <f t="shared" si="2278"/>
        <v>405983</v>
      </c>
      <c r="CG162" s="1016"/>
      <c r="CH162" s="898">
        <f>IF(EXACT(VLOOKUP(CA162,OFERTA_0,2,FALSE),CB162),1,0)</f>
        <v>1</v>
      </c>
      <c r="CI162" s="898">
        <f>IF(EXACT(VLOOKUP(CA162,OFERTA_0,3,FALSE),CC162),1,0)</f>
        <v>1</v>
      </c>
      <c r="CJ162" s="899">
        <f>IF(EXACT(VLOOKUP(CA162,OFERTA_0,4,FALSE),CD162),1,0)</f>
        <v>1</v>
      </c>
      <c r="CK162" s="899">
        <f>IF(CE162=0,0,1)</f>
        <v>1</v>
      </c>
      <c r="CL162" s="899">
        <f>IF(CF162=0,0,1)</f>
        <v>1</v>
      </c>
      <c r="CM162" s="899">
        <f>PRODUCT(CH162:CL162)</f>
        <v>1</v>
      </c>
      <c r="CN162" s="966">
        <f>ROUND(CF162,0)</f>
        <v>405983</v>
      </c>
      <c r="CO162" s="901">
        <f>CF162-CN162</f>
        <v>0</v>
      </c>
      <c r="CR162" s="958" t="s">
        <v>882</v>
      </c>
      <c r="CS162" s="1030" t="s">
        <v>522</v>
      </c>
      <c r="CT162" s="1031" t="s">
        <v>149</v>
      </c>
      <c r="CU162" s="1044">
        <v>1</v>
      </c>
      <c r="CV162" s="1045">
        <v>284000</v>
      </c>
      <c r="CW162" s="963">
        <f t="shared" si="2287"/>
        <v>284000</v>
      </c>
      <c r="CX162" s="1016"/>
      <c r="CY162" s="898">
        <f>IF(EXACT(VLOOKUP(CR162,OFERTA_0,2,FALSE),CS162),1,0)</f>
        <v>1</v>
      </c>
      <c r="CZ162" s="898">
        <f>IF(EXACT(VLOOKUP(CR162,OFERTA_0,3,FALSE),CT162),1,0)</f>
        <v>1</v>
      </c>
      <c r="DA162" s="899">
        <f>IF(EXACT(VLOOKUP(CR162,OFERTA_0,4,FALSE),CU162),1,0)</f>
        <v>1</v>
      </c>
      <c r="DB162" s="899">
        <f>IF(CV162=0,0,1)</f>
        <v>1</v>
      </c>
      <c r="DC162" s="899">
        <f>IF(CW162=0,0,1)</f>
        <v>1</v>
      </c>
      <c r="DD162" s="899">
        <f>PRODUCT(CY162:DC162)</f>
        <v>1</v>
      </c>
      <c r="DE162" s="966">
        <f>ROUND(CW162,0)</f>
        <v>284000</v>
      </c>
      <c r="DF162" s="901">
        <f>CW162-DE162</f>
        <v>0</v>
      </c>
      <c r="DI162" s="958" t="s">
        <v>882</v>
      </c>
      <c r="DJ162" s="1030" t="s">
        <v>522</v>
      </c>
      <c r="DK162" s="1031" t="s">
        <v>149</v>
      </c>
      <c r="DL162" s="1044">
        <v>1</v>
      </c>
      <c r="DM162" s="1045">
        <v>1604913</v>
      </c>
      <c r="DN162" s="963">
        <f t="shared" si="2296"/>
        <v>1604913</v>
      </c>
      <c r="DO162" s="1016"/>
      <c r="DP162" s="898">
        <f>IF(EXACT(VLOOKUP(DI162,OFERTA_0,2,FALSE),DJ162),1,0)</f>
        <v>1</v>
      </c>
      <c r="DQ162" s="898">
        <f>IF(EXACT(VLOOKUP(DI162,OFERTA_0,3,FALSE),DK162),1,0)</f>
        <v>1</v>
      </c>
      <c r="DR162" s="899">
        <f>IF(EXACT(VLOOKUP(DI162,OFERTA_0,4,FALSE),DL162),1,0)</f>
        <v>1</v>
      </c>
      <c r="DS162" s="899">
        <f>IF(DM162=0,0,1)</f>
        <v>1</v>
      </c>
      <c r="DT162" s="899">
        <f>IF(DN162=0,0,1)</f>
        <v>1</v>
      </c>
      <c r="DU162" s="899">
        <f>PRODUCT(DP162:DT162)</f>
        <v>1</v>
      </c>
      <c r="DV162" s="966">
        <f>ROUND(DN162,0)</f>
        <v>1604913</v>
      </c>
      <c r="DW162" s="901">
        <f>DN162-DV162</f>
        <v>0</v>
      </c>
      <c r="DZ162" s="958" t="s">
        <v>882</v>
      </c>
      <c r="EA162" s="1030" t="s">
        <v>522</v>
      </c>
      <c r="EB162" s="1031" t="s">
        <v>149</v>
      </c>
      <c r="EC162" s="1044">
        <v>1</v>
      </c>
      <c r="ED162" s="1045">
        <v>738799</v>
      </c>
      <c r="EE162" s="963">
        <f t="shared" si="2305"/>
        <v>738799</v>
      </c>
      <c r="EF162" s="1016"/>
      <c r="EG162" s="898">
        <f>IF(EXACT(VLOOKUP(DZ162,OFERTA_0,2,FALSE),EA162),1,0)</f>
        <v>1</v>
      </c>
      <c r="EH162" s="898">
        <f>IF(EXACT(VLOOKUP(DZ162,OFERTA_0,3,FALSE),EB162),1,0)</f>
        <v>1</v>
      </c>
      <c r="EI162" s="899">
        <f>IF(EXACT(VLOOKUP(DZ162,OFERTA_0,4,FALSE),EC162),1,0)</f>
        <v>1</v>
      </c>
      <c r="EJ162" s="899">
        <f>IF(ED162=0,0,1)</f>
        <v>1</v>
      </c>
      <c r="EK162" s="899">
        <f>IF(EE162=0,0,1)</f>
        <v>1</v>
      </c>
      <c r="EL162" s="899">
        <f>PRODUCT(EG162:EK162)</f>
        <v>1</v>
      </c>
      <c r="EM162" s="966">
        <f>ROUND(EE162,0)</f>
        <v>738799</v>
      </c>
      <c r="EN162" s="901">
        <f>EE162-EM162</f>
        <v>0</v>
      </c>
      <c r="EQ162" s="958" t="s">
        <v>882</v>
      </c>
      <c r="ER162" s="1030" t="s">
        <v>522</v>
      </c>
      <c r="ES162" s="1031" t="s">
        <v>149</v>
      </c>
      <c r="ET162" s="1044">
        <v>1</v>
      </c>
      <c r="EU162" s="1045">
        <v>409900</v>
      </c>
      <c r="EV162" s="963">
        <f t="shared" si="2314"/>
        <v>409900</v>
      </c>
      <c r="EW162" s="1016"/>
      <c r="EX162" s="898">
        <f>IF(EXACT(VLOOKUP(EQ162,OFERTA_0,2,FALSE),ER162),1,0)</f>
        <v>1</v>
      </c>
      <c r="EY162" s="898">
        <f>IF(EXACT(VLOOKUP(EQ162,OFERTA_0,3,FALSE),ES162),1,0)</f>
        <v>1</v>
      </c>
      <c r="EZ162" s="899">
        <f>IF(EXACT(VLOOKUP(EQ162,OFERTA_0,4,FALSE),ET162),1,0)</f>
        <v>1</v>
      </c>
      <c r="FA162" s="899">
        <f>IF(EU162=0,0,1)</f>
        <v>1</v>
      </c>
      <c r="FB162" s="899">
        <f>IF(EV162=0,0,1)</f>
        <v>1</v>
      </c>
      <c r="FC162" s="899">
        <f>PRODUCT(EX162:FB162)</f>
        <v>1</v>
      </c>
      <c r="FD162" s="966">
        <f>ROUND(EV162,0)</f>
        <v>409900</v>
      </c>
      <c r="FE162" s="901">
        <f>EV162-FD162</f>
        <v>0</v>
      </c>
      <c r="FH162" s="958"/>
      <c r="FI162" s="1030"/>
      <c r="FJ162" s="1031"/>
      <c r="FK162" s="1044"/>
      <c r="FL162" s="1045"/>
      <c r="FM162" s="963">
        <f t="shared" si="2323"/>
        <v>0</v>
      </c>
      <c r="FN162" s="1016"/>
      <c r="FO162" s="898" t="e">
        <f>IF(EXACT(VLOOKUP(FH162,OFERTA_0,2,FALSE),FI162),1,0)</f>
        <v>#N/A</v>
      </c>
      <c r="FP162" s="898" t="e">
        <f>IF(EXACT(VLOOKUP(FH162,OFERTA_0,3,FALSE),FJ162),1,0)</f>
        <v>#N/A</v>
      </c>
      <c r="FQ162" s="899" t="e">
        <f>IF(EXACT(VLOOKUP(FH162,OFERTA_0,4,FALSE),FK162),1,0)</f>
        <v>#N/A</v>
      </c>
      <c r="FR162" s="899">
        <f>IF(FL162=0,0,1)</f>
        <v>0</v>
      </c>
      <c r="FS162" s="899">
        <f>IF(FM162=0,0,1)</f>
        <v>0</v>
      </c>
      <c r="FT162" s="899" t="e">
        <f>PRODUCT(FO162:FS162)</f>
        <v>#N/A</v>
      </c>
      <c r="FU162" s="966">
        <f>ROUND(FM162,0)</f>
        <v>0</v>
      </c>
      <c r="FV162" s="901">
        <f>FM162-FU162</f>
        <v>0</v>
      </c>
      <c r="FY162" s="958" t="s">
        <v>882</v>
      </c>
      <c r="FZ162" s="1030" t="s">
        <v>522</v>
      </c>
      <c r="GA162" s="1031" t="s">
        <v>149</v>
      </c>
      <c r="GB162" s="1044">
        <v>1</v>
      </c>
      <c r="GC162" s="1046">
        <v>416821</v>
      </c>
      <c r="GD162" s="963">
        <f t="shared" si="2332"/>
        <v>416821</v>
      </c>
      <c r="GE162" s="1016"/>
      <c r="GF162" s="898">
        <f>IF(EXACT(VLOOKUP(FY162,OFERTA_0,2,FALSE),FZ162),1,0)</f>
        <v>1</v>
      </c>
      <c r="GG162" s="898">
        <f>IF(EXACT(VLOOKUP(FY162,OFERTA_0,3,FALSE),GA162),1,0)</f>
        <v>1</v>
      </c>
      <c r="GH162" s="899">
        <f>IF(EXACT(VLOOKUP(FY162,OFERTA_0,4,FALSE),GB162),1,0)</f>
        <v>1</v>
      </c>
      <c r="GI162" s="899">
        <f>IF(GC162=0,0,1)</f>
        <v>1</v>
      </c>
      <c r="GJ162" s="899">
        <f>IF(GD162=0,0,1)</f>
        <v>1</v>
      </c>
      <c r="GK162" s="899">
        <f>PRODUCT(GF162:GJ162)</f>
        <v>1</v>
      </c>
      <c r="GL162" s="966">
        <f>ROUND(GD162,0)</f>
        <v>416821</v>
      </c>
      <c r="GM162" s="901">
        <f>GD162-GL162</f>
        <v>0</v>
      </c>
      <c r="GP162" s="958" t="s">
        <v>882</v>
      </c>
      <c r="GQ162" s="1030" t="s">
        <v>522</v>
      </c>
      <c r="GR162" s="1031" t="s">
        <v>149</v>
      </c>
      <c r="GS162" s="1044">
        <v>1</v>
      </c>
      <c r="GT162" s="1045">
        <v>410000</v>
      </c>
      <c r="GU162" s="963">
        <f t="shared" si="2341"/>
        <v>410000</v>
      </c>
      <c r="GV162" s="1016"/>
      <c r="GW162" s="898">
        <f>IF(EXACT(VLOOKUP(GP162,OFERTA_0,2,FALSE),GQ162),1,0)</f>
        <v>1</v>
      </c>
      <c r="GX162" s="898">
        <f>IF(EXACT(VLOOKUP(GP162,OFERTA_0,3,FALSE),GR162),1,0)</f>
        <v>1</v>
      </c>
      <c r="GY162" s="899">
        <f>IF(EXACT(VLOOKUP(GP162,OFERTA_0,4,FALSE),GS162),1,0)</f>
        <v>1</v>
      </c>
      <c r="GZ162" s="899">
        <f>IF(GT162=0,0,1)</f>
        <v>1</v>
      </c>
      <c r="HA162" s="899">
        <f>IF(GU162=0,0,1)</f>
        <v>1</v>
      </c>
      <c r="HB162" s="899">
        <f>PRODUCT(GW162:HA162)</f>
        <v>1</v>
      </c>
      <c r="HC162" s="966">
        <f>ROUND(GU162,0)</f>
        <v>410000</v>
      </c>
      <c r="HD162" s="901">
        <f>GU162-HC162</f>
        <v>0</v>
      </c>
      <c r="HG162" s="958" t="s">
        <v>882</v>
      </c>
      <c r="HH162" s="1030" t="s">
        <v>522</v>
      </c>
      <c r="HI162" s="1031" t="s">
        <v>149</v>
      </c>
      <c r="HJ162" s="1044">
        <v>1</v>
      </c>
      <c r="HK162" s="1045">
        <v>1940137</v>
      </c>
      <c r="HL162" s="963">
        <f t="shared" si="2350"/>
        <v>1940137</v>
      </c>
      <c r="HM162" s="1016"/>
      <c r="HN162" s="898">
        <f>IF(EXACT(VLOOKUP(HG162,OFERTA_0,2,FALSE),HH162),1,0)</f>
        <v>1</v>
      </c>
      <c r="HO162" s="898">
        <f>IF(EXACT(VLOOKUP(HG162,OFERTA_0,3,FALSE),HI162),1,0)</f>
        <v>1</v>
      </c>
      <c r="HP162" s="899">
        <f>IF(EXACT(VLOOKUP(HG162,OFERTA_0,4,FALSE),HJ162),1,0)</f>
        <v>1</v>
      </c>
      <c r="HQ162" s="899">
        <f>IF(HK162=0,0,1)</f>
        <v>1</v>
      </c>
      <c r="HR162" s="899">
        <f>IF(HL162=0,0,1)</f>
        <v>1</v>
      </c>
      <c r="HS162" s="899">
        <f>PRODUCT(HN162:HR162)</f>
        <v>1</v>
      </c>
      <c r="HT162" s="966">
        <f>ROUND(HL162,0)</f>
        <v>1940137</v>
      </c>
      <c r="HU162" s="901">
        <f>HL162-HT162</f>
        <v>0</v>
      </c>
      <c r="HX162" s="958" t="s">
        <v>882</v>
      </c>
      <c r="HY162" s="1030" t="s">
        <v>522</v>
      </c>
      <c r="HZ162" s="1031" t="s">
        <v>149</v>
      </c>
      <c r="IA162" s="1044">
        <v>1</v>
      </c>
      <c r="IB162" s="1048">
        <v>1120000</v>
      </c>
      <c r="IC162" s="972">
        <f t="shared" si="2359"/>
        <v>1120000</v>
      </c>
      <c r="ID162" s="1016"/>
      <c r="IE162" s="898">
        <f>IF(EXACT(VLOOKUP(HX162,OFERTA_0,2,FALSE),HY162),1,0)</f>
        <v>1</v>
      </c>
      <c r="IF162" s="898">
        <f>IF(EXACT(VLOOKUP(HX162,OFERTA_0,3,FALSE),HZ162),1,0)</f>
        <v>1</v>
      </c>
      <c r="IG162" s="899">
        <f>IF(EXACT(VLOOKUP(HX162,OFERTA_0,4,FALSE),IA162),1,0)</f>
        <v>1</v>
      </c>
      <c r="IH162" s="899">
        <f>IF(IB162=0,0,1)</f>
        <v>1</v>
      </c>
      <c r="II162" s="899">
        <f>IF(IC162=0,0,1)</f>
        <v>1</v>
      </c>
      <c r="IJ162" s="899">
        <f>PRODUCT(IE162:II162)</f>
        <v>1</v>
      </c>
      <c r="IK162" s="966">
        <f>ROUND(IC162,0)</f>
        <v>1120000</v>
      </c>
      <c r="IL162" s="901">
        <f>IC162-IK162</f>
        <v>0</v>
      </c>
      <c r="IO162" s="958" t="s">
        <v>882</v>
      </c>
      <c r="IP162" s="1030" t="s">
        <v>522</v>
      </c>
      <c r="IQ162" s="1031" t="s">
        <v>149</v>
      </c>
      <c r="IR162" s="1044">
        <v>1</v>
      </c>
      <c r="IS162" s="1045">
        <v>609000</v>
      </c>
      <c r="IT162" s="963">
        <f t="shared" si="2368"/>
        <v>609000</v>
      </c>
      <c r="IU162" s="1016"/>
      <c r="IV162" s="898">
        <f>IF(EXACT(VLOOKUP(IO162,OFERTA_0,2,FALSE),IP162),1,0)</f>
        <v>1</v>
      </c>
      <c r="IW162" s="898">
        <f>IF(EXACT(VLOOKUP(IO162,OFERTA_0,3,FALSE),IQ162),1,0)</f>
        <v>1</v>
      </c>
      <c r="IX162" s="899">
        <f>IF(EXACT(VLOOKUP(IO162,OFERTA_0,4,FALSE),IR162),1,0)</f>
        <v>1</v>
      </c>
      <c r="IY162" s="899">
        <f>IF(IS162=0,0,1)</f>
        <v>1</v>
      </c>
      <c r="IZ162" s="899">
        <f>IF(IT162=0,0,1)</f>
        <v>1</v>
      </c>
      <c r="JA162" s="899">
        <f>PRODUCT(IV162:IZ162)</f>
        <v>1</v>
      </c>
      <c r="JB162" s="966">
        <f>ROUND(IT162,0)</f>
        <v>609000</v>
      </c>
      <c r="JC162" s="901">
        <f>IT162-JB162</f>
        <v>0</v>
      </c>
      <c r="JF162" s="958" t="s">
        <v>882</v>
      </c>
      <c r="JG162" s="1030" t="s">
        <v>522</v>
      </c>
      <c r="JH162" s="1031" t="s">
        <v>149</v>
      </c>
      <c r="JI162" s="1044">
        <v>1</v>
      </c>
      <c r="JJ162" s="1045">
        <v>1100000</v>
      </c>
      <c r="JK162" s="963">
        <f t="shared" si="2377"/>
        <v>1100000</v>
      </c>
      <c r="JL162" s="1016"/>
      <c r="JM162" s="898">
        <f>IF(EXACT(VLOOKUP(JF162,OFERTA_0,2,FALSE),JG162),1,0)</f>
        <v>1</v>
      </c>
      <c r="JN162" s="898">
        <f>IF(EXACT(VLOOKUP(JF162,OFERTA_0,3,FALSE),JH162),1,0)</f>
        <v>1</v>
      </c>
      <c r="JO162" s="899">
        <f>IF(EXACT(VLOOKUP(JF162,OFERTA_0,4,FALSE),JI162),1,0)</f>
        <v>1</v>
      </c>
      <c r="JP162" s="899">
        <f>IF(JJ162=0,0,1)</f>
        <v>1</v>
      </c>
      <c r="JQ162" s="899">
        <f>IF(JK162=0,0,1)</f>
        <v>1</v>
      </c>
      <c r="JR162" s="899">
        <f>PRODUCT(JM162:JQ162)</f>
        <v>1</v>
      </c>
      <c r="JS162" s="966">
        <f>ROUND(JK162,0)</f>
        <v>1100000</v>
      </c>
      <c r="JT162" s="901">
        <f>JK162-JS162</f>
        <v>0</v>
      </c>
      <c r="JW162" s="958" t="s">
        <v>882</v>
      </c>
      <c r="JX162" s="1030" t="s">
        <v>522</v>
      </c>
      <c r="JY162" s="1031" t="s">
        <v>149</v>
      </c>
      <c r="JZ162" s="1044">
        <v>1</v>
      </c>
      <c r="KA162" s="1045">
        <v>825929.91720000003</v>
      </c>
      <c r="KB162" s="963">
        <f t="shared" si="2386"/>
        <v>825930</v>
      </c>
      <c r="KC162" s="1016"/>
      <c r="KD162" s="898">
        <f>IF(EXACT(VLOOKUP(JW162,OFERTA_0,2,FALSE),JX162),1,0)</f>
        <v>1</v>
      </c>
      <c r="KE162" s="898">
        <f>IF(EXACT(VLOOKUP(JW162,OFERTA_0,3,FALSE),JY162),1,0)</f>
        <v>1</v>
      </c>
      <c r="KF162" s="899">
        <f>IF(EXACT(VLOOKUP(JW162,OFERTA_0,4,FALSE),JZ162),1,0)</f>
        <v>1</v>
      </c>
      <c r="KG162" s="899">
        <f>IF(KA162=0,0,1)</f>
        <v>1</v>
      </c>
      <c r="KH162" s="899">
        <f>IF(KB162=0,0,1)</f>
        <v>1</v>
      </c>
      <c r="KI162" s="899">
        <f>PRODUCT(KD162:KH162)</f>
        <v>1</v>
      </c>
      <c r="KJ162" s="966">
        <f>ROUND(KB162,0)</f>
        <v>825930</v>
      </c>
      <c r="KK162" s="901">
        <f>KB162-KJ162</f>
        <v>0</v>
      </c>
      <c r="KN162" s="958" t="s">
        <v>882</v>
      </c>
      <c r="KO162" s="1030" t="s">
        <v>522</v>
      </c>
      <c r="KP162" s="1031" t="s">
        <v>149</v>
      </c>
      <c r="KQ162" s="1044">
        <v>1</v>
      </c>
      <c r="KR162" s="1045">
        <v>388000</v>
      </c>
      <c r="KS162" s="963">
        <f t="shared" si="2395"/>
        <v>388000</v>
      </c>
      <c r="KT162" s="1016"/>
      <c r="KU162" s="898">
        <f>IF(EXACT(VLOOKUP(KN162,OFERTA_0,2,FALSE),KO162),1,0)</f>
        <v>1</v>
      </c>
      <c r="KV162" s="898">
        <f>IF(EXACT(VLOOKUP(KN162,OFERTA_0,3,FALSE),KP162),1,0)</f>
        <v>1</v>
      </c>
      <c r="KW162" s="899">
        <f>IF(EXACT(VLOOKUP(KN162,OFERTA_0,4,FALSE),KQ162),1,0)</f>
        <v>1</v>
      </c>
      <c r="KX162" s="899">
        <f>IF(KR162=0,0,1)</f>
        <v>1</v>
      </c>
      <c r="KY162" s="899">
        <f>IF(KS162=0,0,1)</f>
        <v>1</v>
      </c>
      <c r="KZ162" s="899">
        <f>PRODUCT(KU162:KY162)</f>
        <v>1</v>
      </c>
      <c r="LA162" s="966">
        <f>ROUND(KS162,0)</f>
        <v>388000</v>
      </c>
      <c r="LB162" s="901">
        <f>KS162-LA162</f>
        <v>0</v>
      </c>
      <c r="LE162" s="958" t="s">
        <v>882</v>
      </c>
      <c r="LF162" s="1030" t="s">
        <v>522</v>
      </c>
      <c r="LG162" s="1031" t="s">
        <v>149</v>
      </c>
      <c r="LH162" s="1044">
        <v>1</v>
      </c>
      <c r="LI162" s="1049">
        <v>897300</v>
      </c>
      <c r="LJ162" s="974">
        <f t="shared" si="2404"/>
        <v>897300</v>
      </c>
      <c r="LK162" s="1016"/>
      <c r="LL162" s="898">
        <f>IF(EXACT(VLOOKUP(LE162,OFERTA_0,2,FALSE),LF162),1,0)</f>
        <v>1</v>
      </c>
      <c r="LM162" s="898">
        <f>IF(EXACT(VLOOKUP(LE162,OFERTA_0,3,FALSE),LG162),1,0)</f>
        <v>1</v>
      </c>
      <c r="LN162" s="899">
        <f>IF(EXACT(VLOOKUP(LE162,OFERTA_0,4,FALSE),LH162),1,0)</f>
        <v>1</v>
      </c>
      <c r="LO162" s="899">
        <f>IF(LI162=0,0,1)</f>
        <v>1</v>
      </c>
      <c r="LP162" s="899">
        <f>IF(LJ162=0,0,1)</f>
        <v>1</v>
      </c>
      <c r="LQ162" s="899">
        <f>PRODUCT(LL162:LP162)</f>
        <v>1</v>
      </c>
      <c r="LR162" s="966">
        <f>ROUND(LJ162,0)</f>
        <v>897300</v>
      </c>
      <c r="LS162" s="901">
        <f>LJ162-LR162</f>
        <v>0</v>
      </c>
      <c r="LV162" s="958" t="s">
        <v>882</v>
      </c>
      <c r="LW162" s="1030" t="s">
        <v>522</v>
      </c>
      <c r="LX162" s="1031" t="s">
        <v>149</v>
      </c>
      <c r="LY162" s="1044">
        <v>1</v>
      </c>
      <c r="LZ162" s="1045">
        <v>102375</v>
      </c>
      <c r="MA162" s="963">
        <f t="shared" si="2413"/>
        <v>102375</v>
      </c>
      <c r="MB162" s="1016"/>
      <c r="MC162" s="898">
        <f>IF(EXACT(VLOOKUP(LV162,OFERTA_0,2,FALSE),LW162),1,0)</f>
        <v>1</v>
      </c>
      <c r="MD162" s="898">
        <f>IF(EXACT(VLOOKUP(LV162,OFERTA_0,3,FALSE),LX162),1,0)</f>
        <v>1</v>
      </c>
      <c r="ME162" s="899">
        <f>IF(EXACT(VLOOKUP(LV162,OFERTA_0,4,FALSE),LY162),1,0)</f>
        <v>1</v>
      </c>
      <c r="MF162" s="899">
        <f>IF(LZ162=0,0,1)</f>
        <v>1</v>
      </c>
      <c r="MG162" s="899">
        <f>IF(MA162=0,0,1)</f>
        <v>1</v>
      </c>
      <c r="MH162" s="899">
        <f>PRODUCT(MC162:MG162)</f>
        <v>1</v>
      </c>
      <c r="MI162" s="966">
        <f>ROUND(MA162,0)</f>
        <v>102375</v>
      </c>
      <c r="MJ162" s="901">
        <f>MA162-MI162</f>
        <v>0</v>
      </c>
      <c r="MM162" s="958" t="s">
        <v>882</v>
      </c>
      <c r="MN162" s="1030" t="s">
        <v>522</v>
      </c>
      <c r="MO162" s="1031" t="s">
        <v>149</v>
      </c>
      <c r="MP162" s="1044">
        <v>1</v>
      </c>
      <c r="MQ162" s="1045">
        <v>1000000</v>
      </c>
      <c r="MR162" s="963">
        <f t="shared" si="2422"/>
        <v>1000000</v>
      </c>
      <c r="MS162" s="1016"/>
      <c r="MT162" s="898">
        <f>IF(EXACT(VLOOKUP(MM162,OFERTA_0,2,FALSE),MN162),1,0)</f>
        <v>1</v>
      </c>
      <c r="MU162" s="898">
        <f>IF(EXACT(VLOOKUP(MM162,OFERTA_0,3,FALSE),MO162),1,0)</f>
        <v>1</v>
      </c>
      <c r="MV162" s="899">
        <f>IF(EXACT(VLOOKUP(MM162,OFERTA_0,4,FALSE),MP162),1,0)</f>
        <v>1</v>
      </c>
      <c r="MW162" s="899">
        <f>IF(MQ162=0,0,1)</f>
        <v>1</v>
      </c>
      <c r="MX162" s="899">
        <f>IF(MR162=0,0,1)</f>
        <v>1</v>
      </c>
      <c r="MY162" s="899">
        <f>PRODUCT(MT162:MX162)</f>
        <v>1</v>
      </c>
      <c r="MZ162" s="966">
        <f>ROUND(MR162,0)</f>
        <v>1000000</v>
      </c>
      <c r="NA162" s="901">
        <f>MR162-MZ162</f>
        <v>0</v>
      </c>
      <c r="ND162" s="975" t="s">
        <v>882</v>
      </c>
      <c r="NE162" s="976" t="s">
        <v>522</v>
      </c>
      <c r="NF162" s="977" t="s">
        <v>149</v>
      </c>
      <c r="NG162" s="978">
        <v>1</v>
      </c>
      <c r="NH162" s="979">
        <v>275341.77</v>
      </c>
      <c r="NI162" s="980">
        <v>275342</v>
      </c>
      <c r="NJ162" s="1016"/>
      <c r="NK162" s="898">
        <f>IF(EXACT(VLOOKUP(ND162,OFERTA_0,2,FALSE),NE162),1,0)</f>
        <v>1</v>
      </c>
      <c r="NL162" s="898">
        <f>IF(EXACT(VLOOKUP(ND162,OFERTA_0,3,FALSE),NF162),1,0)</f>
        <v>1</v>
      </c>
      <c r="NM162" s="899">
        <f>IF(EXACT(VLOOKUP(ND162,OFERTA_0,4,FALSE),NG162),1,0)</f>
        <v>1</v>
      </c>
      <c r="NN162" s="899">
        <f>IF(NH162=0,0,1)</f>
        <v>1</v>
      </c>
      <c r="NO162" s="899">
        <f>IF(NI162=0,0,1)</f>
        <v>1</v>
      </c>
      <c r="NP162" s="899">
        <f>PRODUCT(NK162:NO162)</f>
        <v>1</v>
      </c>
      <c r="NQ162" s="966">
        <f>ROUND(NI162,0)</f>
        <v>275342</v>
      </c>
      <c r="NR162" s="901">
        <f>NI162-NQ162</f>
        <v>0</v>
      </c>
      <c r="NU162" s="981" t="s">
        <v>882</v>
      </c>
      <c r="NV162" s="982" t="s">
        <v>522</v>
      </c>
      <c r="NW162" s="983" t="s">
        <v>149</v>
      </c>
      <c r="NX162" s="984">
        <v>1</v>
      </c>
      <c r="NY162" s="1050">
        <v>278123</v>
      </c>
      <c r="NZ162" s="986">
        <f t="shared" si="2439"/>
        <v>278123</v>
      </c>
      <c r="OA162" s="1016"/>
      <c r="OB162" s="898">
        <f>IF(EXACT(VLOOKUP(NU162,OFERTA_0,2,FALSE),NV162),1,0)</f>
        <v>1</v>
      </c>
      <c r="OC162" s="898">
        <f>IF(EXACT(VLOOKUP(NU162,OFERTA_0,3,FALSE),NW162),1,0)</f>
        <v>1</v>
      </c>
      <c r="OD162" s="899">
        <f>IF(EXACT(VLOOKUP(NU162,OFERTA_0,4,FALSE),NX162),1,0)</f>
        <v>1</v>
      </c>
      <c r="OE162" s="899">
        <f>IF(NY162=0,0,1)</f>
        <v>1</v>
      </c>
      <c r="OF162" s="899">
        <f>IF(NZ162=0,0,1)</f>
        <v>1</v>
      </c>
      <c r="OG162" s="899">
        <f>PRODUCT(OB162:OF162)</f>
        <v>1</v>
      </c>
      <c r="OH162" s="966">
        <f>ROUND(NZ162,0)</f>
        <v>278123</v>
      </c>
      <c r="OI162" s="901">
        <f>NZ162-OH162</f>
        <v>0</v>
      </c>
      <c r="OL162" s="958" t="s">
        <v>882</v>
      </c>
      <c r="OM162" s="1030" t="s">
        <v>522</v>
      </c>
      <c r="ON162" s="1031" t="s">
        <v>149</v>
      </c>
      <c r="OO162" s="1044">
        <v>1</v>
      </c>
      <c r="OP162" s="1045">
        <v>205604</v>
      </c>
      <c r="OQ162" s="963">
        <f t="shared" si="2448"/>
        <v>205604</v>
      </c>
      <c r="OR162" s="1016"/>
      <c r="OS162" s="898">
        <f>IF(EXACT(VLOOKUP(OL162,OFERTA_0,2,FALSE),OM162),1,0)</f>
        <v>1</v>
      </c>
      <c r="OT162" s="898">
        <f>IF(EXACT(VLOOKUP(OL162,OFERTA_0,3,FALSE),ON162),1,0)</f>
        <v>1</v>
      </c>
      <c r="OU162" s="899">
        <f>IF(EXACT(VLOOKUP(OL162,OFERTA_0,4,FALSE),OO162),1,0)</f>
        <v>1</v>
      </c>
      <c r="OV162" s="899">
        <f>IF(OP162=0,0,1)</f>
        <v>1</v>
      </c>
      <c r="OW162" s="899">
        <f>IF(OQ162=0,0,1)</f>
        <v>1</v>
      </c>
      <c r="OX162" s="899">
        <f>PRODUCT(OS162:OW162)</f>
        <v>1</v>
      </c>
      <c r="OY162" s="966">
        <f>ROUND(OQ162,0)</f>
        <v>205604</v>
      </c>
      <c r="OZ162" s="901">
        <f>OQ162-OY162</f>
        <v>0</v>
      </c>
      <c r="PC162" s="958" t="s">
        <v>882</v>
      </c>
      <c r="PD162" s="1030" t="s">
        <v>522</v>
      </c>
      <c r="PE162" s="1031" t="s">
        <v>149</v>
      </c>
      <c r="PF162" s="1044">
        <v>1</v>
      </c>
      <c r="PG162" s="1059">
        <v>1267500</v>
      </c>
      <c r="PH162" s="988">
        <v>1267500</v>
      </c>
      <c r="PI162" s="1024"/>
      <c r="PJ162" s="898">
        <f>IF(EXACT(VLOOKUP(PC162,OFERTA_0,2,FALSE),PD162),1,0)</f>
        <v>1</v>
      </c>
      <c r="PK162" s="898">
        <f>IF(EXACT(VLOOKUP(PC162,OFERTA_0,3,FALSE),PE162),1,0)</f>
        <v>1</v>
      </c>
      <c r="PL162" s="899">
        <f>IF(EXACT(VLOOKUP(PC162,OFERTA_0,4,FALSE),PF162),1,0)</f>
        <v>1</v>
      </c>
      <c r="PM162" s="899">
        <f>IF(PG162=0,0,1)</f>
        <v>1</v>
      </c>
      <c r="PN162" s="899">
        <f>IF(PH162=0,0,1)</f>
        <v>1</v>
      </c>
      <c r="PO162" s="899">
        <f>PRODUCT(PJ162:PN162)</f>
        <v>1</v>
      </c>
      <c r="PP162" s="966">
        <f>ROUND(PH162,0)</f>
        <v>1267500</v>
      </c>
      <c r="PQ162" s="901">
        <f>PH162-PP162</f>
        <v>0</v>
      </c>
      <c r="PT162" s="958" t="s">
        <v>882</v>
      </c>
      <c r="PU162" s="1030" t="s">
        <v>522</v>
      </c>
      <c r="PV162" s="1031" t="s">
        <v>149</v>
      </c>
      <c r="PW162" s="1044">
        <v>1</v>
      </c>
      <c r="PX162" s="1045">
        <v>409825</v>
      </c>
      <c r="PY162" s="963">
        <f t="shared" si="2465"/>
        <v>409825</v>
      </c>
      <c r="PZ162" s="1016"/>
      <c r="QA162" s="898">
        <f>IF(EXACT(VLOOKUP(PT162,OFERTA_0,2,FALSE),PU162),1,0)</f>
        <v>1</v>
      </c>
      <c r="QB162" s="898">
        <f>IF(EXACT(VLOOKUP(PT162,OFERTA_0,3,FALSE),PV162),1,0)</f>
        <v>1</v>
      </c>
      <c r="QC162" s="899">
        <f>IF(EXACT(VLOOKUP(PT162,OFERTA_0,4,FALSE),PW162),1,0)</f>
        <v>1</v>
      </c>
      <c r="QD162" s="899">
        <f>IF(PX162=0,0,1)</f>
        <v>1</v>
      </c>
      <c r="QE162" s="899">
        <f>IF(PY162=0,0,1)</f>
        <v>1</v>
      </c>
      <c r="QF162" s="899">
        <f>PRODUCT(QA162:QE162)</f>
        <v>1</v>
      </c>
      <c r="QG162" s="966">
        <f>ROUND(PY162,0)</f>
        <v>409825</v>
      </c>
      <c r="QH162" s="901">
        <f>PY162-QG162</f>
        <v>0</v>
      </c>
      <c r="QK162" s="958" t="s">
        <v>882</v>
      </c>
      <c r="QL162" s="1030" t="s">
        <v>522</v>
      </c>
      <c r="QM162" s="1031" t="s">
        <v>149</v>
      </c>
      <c r="QN162" s="1044">
        <v>1</v>
      </c>
      <c r="QO162" s="1049">
        <v>901786.49999999988</v>
      </c>
      <c r="QP162" s="974">
        <f t="shared" si="2474"/>
        <v>901787</v>
      </c>
      <c r="QQ162" s="1016"/>
      <c r="QR162" s="898">
        <f>IF(EXACT(VLOOKUP(QK162,OFERTA_0,2,FALSE),QL162),1,0)</f>
        <v>1</v>
      </c>
      <c r="QS162" s="898">
        <f>IF(EXACT(VLOOKUP(QK162,OFERTA_0,3,FALSE),QM162),1,0)</f>
        <v>1</v>
      </c>
      <c r="QT162" s="899">
        <f>IF(EXACT(VLOOKUP(QK162,OFERTA_0,4,FALSE),QN162),1,0)</f>
        <v>1</v>
      </c>
      <c r="QU162" s="899">
        <f>IF(QO162=0,0,1)</f>
        <v>1</v>
      </c>
      <c r="QV162" s="899">
        <f>IF(QP162=0,0,1)</f>
        <v>1</v>
      </c>
      <c r="QW162" s="899">
        <f>PRODUCT(QR162:QV162)</f>
        <v>1</v>
      </c>
      <c r="QX162" s="966">
        <f>ROUND(QP162,0)</f>
        <v>901787</v>
      </c>
      <c r="QY162" s="901">
        <f>QP162-QX162</f>
        <v>0</v>
      </c>
      <c r="RB162" s="405"/>
      <c r="RC162" s="406"/>
      <c r="RD162" s="407"/>
      <c r="RE162" s="408"/>
      <c r="RF162" s="409"/>
      <c r="RG162" s="410"/>
      <c r="RH162" s="410"/>
      <c r="RI162" s="898"/>
      <c r="RJ162" s="898"/>
      <c r="RK162" s="934"/>
      <c r="RL162" s="934"/>
      <c r="RM162" s="934"/>
      <c r="RN162" s="934"/>
      <c r="RO162" s="935"/>
      <c r="RP162" s="936"/>
      <c r="RS162" s="405"/>
      <c r="RT162" s="406"/>
      <c r="RU162" s="407"/>
      <c r="RV162" s="408"/>
      <c r="RW162" s="409"/>
      <c r="RX162" s="410"/>
      <c r="RY162" s="410"/>
      <c r="RZ162" s="898"/>
      <c r="SA162" s="898"/>
      <c r="SB162" s="934"/>
      <c r="SC162" s="934"/>
      <c r="SD162" s="934"/>
      <c r="SE162" s="934"/>
      <c r="SF162" s="935"/>
      <c r="SG162" s="936"/>
      <c r="SJ162" s="405"/>
      <c r="SK162" s="406"/>
      <c r="SL162" s="407"/>
      <c r="SM162" s="408"/>
      <c r="SN162" s="409"/>
      <c r="SO162" s="410"/>
      <c r="SP162" s="410"/>
      <c r="SQ162" s="898"/>
      <c r="SR162" s="898"/>
      <c r="SS162" s="934"/>
      <c r="ST162" s="934"/>
      <c r="SU162" s="934"/>
      <c r="SV162" s="934"/>
      <c r="SW162" s="935"/>
      <c r="SX162" s="936"/>
    </row>
    <row r="163" spans="2:518" ht="89.25" customHeight="1" thickTop="1" thickBot="1">
      <c r="B163" s="958" t="s">
        <v>883</v>
      </c>
      <c r="C163" s="1067" t="s">
        <v>523</v>
      </c>
      <c r="D163" s="1068" t="s">
        <v>149</v>
      </c>
      <c r="E163" s="1069">
        <v>2</v>
      </c>
      <c r="F163" s="1033"/>
      <c r="G163" s="963">
        <f t="shared" si="2249"/>
        <v>0</v>
      </c>
      <c r="H163" s="1016"/>
      <c r="K163" s="958" t="s">
        <v>883</v>
      </c>
      <c r="L163" s="1067" t="s">
        <v>523</v>
      </c>
      <c r="M163" s="1068" t="s">
        <v>149</v>
      </c>
      <c r="N163" s="1069">
        <v>2</v>
      </c>
      <c r="O163" s="1070">
        <v>1343801</v>
      </c>
      <c r="P163" s="963">
        <f t="shared" si="2250"/>
        <v>2687602</v>
      </c>
      <c r="Q163" s="1016"/>
      <c r="R163" s="898">
        <f t="shared" ref="R163:R169" si="2483">IF(EXACT(VLOOKUP(K163,OFERTA_0,2,FALSE),L163),1,0)</f>
        <v>1</v>
      </c>
      <c r="S163" s="898">
        <f t="shared" ref="S163:S169" si="2484">IF(EXACT(VLOOKUP(K163,OFERTA_0,3,FALSE),M163),1,0)</f>
        <v>1</v>
      </c>
      <c r="T163" s="899">
        <f t="shared" ref="T163:T169" si="2485">IF(EXACT(VLOOKUP(K163,OFERTA_0,4,FALSE),N163),1,0)</f>
        <v>1</v>
      </c>
      <c r="U163" s="899">
        <f>IF(O163=0,0,1)</f>
        <v>1</v>
      </c>
      <c r="V163" s="899">
        <f>IF(P163=0,0,1)</f>
        <v>1</v>
      </c>
      <c r="W163" s="899">
        <f>PRODUCT(R163:V163)</f>
        <v>1</v>
      </c>
      <c r="X163" s="966">
        <f>ROUND(P163,0)</f>
        <v>2687602</v>
      </c>
      <c r="Y163" s="901">
        <f>P163-X163</f>
        <v>0</v>
      </c>
      <c r="Z163" s="872"/>
      <c r="AA163" s="872"/>
      <c r="AB163" s="958" t="s">
        <v>883</v>
      </c>
      <c r="AC163" s="1067" t="s">
        <v>523</v>
      </c>
      <c r="AD163" s="1068" t="s">
        <v>149</v>
      </c>
      <c r="AE163" s="1069">
        <v>2</v>
      </c>
      <c r="AF163" s="1033">
        <v>1700000</v>
      </c>
      <c r="AG163" s="963">
        <f t="shared" si="2251"/>
        <v>3400000</v>
      </c>
      <c r="AH163" s="1016"/>
      <c r="AI163" s="898">
        <f t="shared" ref="AI163:AI169" si="2486">IF(EXACT(VLOOKUP(AB163,OFERTA_0,2,FALSE),AC163),1,0)</f>
        <v>1</v>
      </c>
      <c r="AJ163" s="898">
        <f t="shared" ref="AJ163:AJ169" si="2487">IF(EXACT(VLOOKUP(AB163,OFERTA_0,3,FALSE),AD163),1,0)</f>
        <v>1</v>
      </c>
      <c r="AK163" s="899">
        <f t="shared" ref="AK163:AK169" si="2488">IF(EXACT(VLOOKUP(AB163,OFERTA_0,4,FALSE),AE163),1,0)</f>
        <v>1</v>
      </c>
      <c r="AL163" s="899">
        <f>IF(AF163=0,0,1)</f>
        <v>1</v>
      </c>
      <c r="AM163" s="899">
        <f>IF(AG163=0,0,1)</f>
        <v>1</v>
      </c>
      <c r="AN163" s="899">
        <f>PRODUCT(AI163:AM163)</f>
        <v>1</v>
      </c>
      <c r="AO163" s="966">
        <f>ROUND(AG163,0)</f>
        <v>3400000</v>
      </c>
      <c r="AP163" s="901">
        <f>AG163-AO163</f>
        <v>0</v>
      </c>
      <c r="AQ163" s="872"/>
      <c r="AR163" s="872"/>
      <c r="AS163" s="958" t="s">
        <v>883</v>
      </c>
      <c r="AT163" s="1071" t="s">
        <v>523</v>
      </c>
      <c r="AU163" s="1068" t="s">
        <v>149</v>
      </c>
      <c r="AV163" s="1069">
        <v>2</v>
      </c>
      <c r="AW163" s="1036">
        <v>720000</v>
      </c>
      <c r="AX163" s="969">
        <f t="shared" si="2260"/>
        <v>1440000</v>
      </c>
      <c r="AY163" s="1016"/>
      <c r="AZ163" s="898">
        <f t="shared" ref="AZ163:AZ169" si="2489">IF(EXACT(VLOOKUP(AS163,OFERTA_0,2,FALSE),AT163),1,0)</f>
        <v>1</v>
      </c>
      <c r="BA163" s="898">
        <f t="shared" ref="BA163:BA169" si="2490">IF(EXACT(VLOOKUP(AS163,OFERTA_0,3,FALSE),AU163),1,0)</f>
        <v>1</v>
      </c>
      <c r="BB163" s="899">
        <f t="shared" ref="BB163:BB169" si="2491">IF(EXACT(VLOOKUP(AS163,OFERTA_0,4,FALSE),AV163),1,0)</f>
        <v>1</v>
      </c>
      <c r="BC163" s="899">
        <f>IF(AW163=0,0,1)</f>
        <v>1</v>
      </c>
      <c r="BD163" s="899">
        <f>IF(AX163=0,0,1)</f>
        <v>1</v>
      </c>
      <c r="BE163" s="899">
        <f>PRODUCT(AZ163:BD163)</f>
        <v>1</v>
      </c>
      <c r="BF163" s="966">
        <f>ROUND(AX163,0)</f>
        <v>1440000</v>
      </c>
      <c r="BG163" s="901">
        <f>AX163-BF163</f>
        <v>0</v>
      </c>
      <c r="BJ163" s="958" t="s">
        <v>883</v>
      </c>
      <c r="BK163" s="1067" t="s">
        <v>523</v>
      </c>
      <c r="BL163" s="1068" t="s">
        <v>149</v>
      </c>
      <c r="BM163" s="1069">
        <v>2</v>
      </c>
      <c r="BN163" s="1033">
        <v>629798</v>
      </c>
      <c r="BO163" s="963">
        <f t="shared" si="2269"/>
        <v>1259596</v>
      </c>
      <c r="BP163" s="1016"/>
      <c r="BQ163" s="898">
        <f t="shared" ref="BQ163:BQ169" si="2492">IF(EXACT(VLOOKUP(BJ163,OFERTA_0,2,FALSE),BK163),1,0)</f>
        <v>1</v>
      </c>
      <c r="BR163" s="898">
        <f t="shared" ref="BR163:BR169" si="2493">IF(EXACT(VLOOKUP(BJ163,OFERTA_0,3,FALSE),BL163),1,0)</f>
        <v>1</v>
      </c>
      <c r="BS163" s="899">
        <f t="shared" ref="BS163:BS169" si="2494">IF(EXACT(VLOOKUP(BJ163,OFERTA_0,4,FALSE),BM163),1,0)</f>
        <v>1</v>
      </c>
      <c r="BT163" s="899">
        <f>IF(BN163=0,0,1)</f>
        <v>1</v>
      </c>
      <c r="BU163" s="899">
        <f>IF(BO163=0,0,1)</f>
        <v>1</v>
      </c>
      <c r="BV163" s="899">
        <f>PRODUCT(BQ163:BU163)</f>
        <v>1</v>
      </c>
      <c r="BW163" s="966">
        <f>ROUND(BO163,0)</f>
        <v>1259596</v>
      </c>
      <c r="BX163" s="901">
        <f>BO163-BW163</f>
        <v>0</v>
      </c>
      <c r="CA163" s="958" t="s">
        <v>883</v>
      </c>
      <c r="CB163" s="1067" t="s">
        <v>523</v>
      </c>
      <c r="CC163" s="1068" t="s">
        <v>149</v>
      </c>
      <c r="CD163" s="1069">
        <v>2</v>
      </c>
      <c r="CE163" s="1033">
        <v>1308862</v>
      </c>
      <c r="CF163" s="963">
        <f t="shared" si="2278"/>
        <v>2617724</v>
      </c>
      <c r="CG163" s="1016"/>
      <c r="CH163" s="898">
        <f t="shared" ref="CH163:CH169" si="2495">IF(EXACT(VLOOKUP(CA163,OFERTA_0,2,FALSE),CB163),1,0)</f>
        <v>1</v>
      </c>
      <c r="CI163" s="898">
        <f t="shared" ref="CI163:CI169" si="2496">IF(EXACT(VLOOKUP(CA163,OFERTA_0,3,FALSE),CC163),1,0)</f>
        <v>1</v>
      </c>
      <c r="CJ163" s="899">
        <f t="shared" ref="CJ163:CJ169" si="2497">IF(EXACT(VLOOKUP(CA163,OFERTA_0,4,FALSE),CD163),1,0)</f>
        <v>1</v>
      </c>
      <c r="CK163" s="899">
        <f>IF(CE163=0,0,1)</f>
        <v>1</v>
      </c>
      <c r="CL163" s="899">
        <f>IF(CF163=0,0,1)</f>
        <v>1</v>
      </c>
      <c r="CM163" s="899">
        <f>PRODUCT(CH163:CL163)</f>
        <v>1</v>
      </c>
      <c r="CN163" s="966">
        <f>ROUND(CF163,0)</f>
        <v>2617724</v>
      </c>
      <c r="CO163" s="901">
        <f>CF163-CN163</f>
        <v>0</v>
      </c>
      <c r="CR163" s="958" t="s">
        <v>883</v>
      </c>
      <c r="CS163" s="1067" t="s">
        <v>523</v>
      </c>
      <c r="CT163" s="1068" t="s">
        <v>149</v>
      </c>
      <c r="CU163" s="1069">
        <v>2</v>
      </c>
      <c r="CV163" s="1033">
        <v>197799</v>
      </c>
      <c r="CW163" s="963">
        <f t="shared" si="2287"/>
        <v>395598</v>
      </c>
      <c r="CX163" s="1016"/>
      <c r="CY163" s="898">
        <f t="shared" ref="CY163:CY169" si="2498">IF(EXACT(VLOOKUP(CR163,OFERTA_0,2,FALSE),CS163),1,0)</f>
        <v>1</v>
      </c>
      <c r="CZ163" s="898">
        <f t="shared" ref="CZ163:CZ169" si="2499">IF(EXACT(VLOOKUP(CR163,OFERTA_0,3,FALSE),CT163),1,0)</f>
        <v>1</v>
      </c>
      <c r="DA163" s="899">
        <f t="shared" ref="DA163:DA169" si="2500">IF(EXACT(VLOOKUP(CR163,OFERTA_0,4,FALSE),CU163),1,0)</f>
        <v>1</v>
      </c>
      <c r="DB163" s="899">
        <f>IF(CV163=0,0,1)</f>
        <v>1</v>
      </c>
      <c r="DC163" s="899">
        <f>IF(CW163=0,0,1)</f>
        <v>1</v>
      </c>
      <c r="DD163" s="899">
        <f>PRODUCT(CY163:DC163)</f>
        <v>1</v>
      </c>
      <c r="DE163" s="966">
        <f>ROUND(CW163,0)</f>
        <v>395598</v>
      </c>
      <c r="DF163" s="901">
        <f>CW163-DE163</f>
        <v>0</v>
      </c>
      <c r="DI163" s="958" t="s">
        <v>883</v>
      </c>
      <c r="DJ163" s="1067" t="s">
        <v>523</v>
      </c>
      <c r="DK163" s="1068" t="s">
        <v>149</v>
      </c>
      <c r="DL163" s="1069">
        <v>2</v>
      </c>
      <c r="DM163" s="1033">
        <v>2139884</v>
      </c>
      <c r="DN163" s="963">
        <f t="shared" si="2296"/>
        <v>4279768</v>
      </c>
      <c r="DO163" s="1016"/>
      <c r="DP163" s="898">
        <f t="shared" ref="DP163:DP169" si="2501">IF(EXACT(VLOOKUP(DI163,OFERTA_0,2,FALSE),DJ163),1,0)</f>
        <v>1</v>
      </c>
      <c r="DQ163" s="898">
        <f t="shared" ref="DQ163:DQ169" si="2502">IF(EXACT(VLOOKUP(DI163,OFERTA_0,3,FALSE),DK163),1,0)</f>
        <v>1</v>
      </c>
      <c r="DR163" s="899">
        <f t="shared" ref="DR163:DR169" si="2503">IF(EXACT(VLOOKUP(DI163,OFERTA_0,4,FALSE),DL163),1,0)</f>
        <v>1</v>
      </c>
      <c r="DS163" s="899">
        <f>IF(DM163=0,0,1)</f>
        <v>1</v>
      </c>
      <c r="DT163" s="899">
        <f>IF(DN163=0,0,1)</f>
        <v>1</v>
      </c>
      <c r="DU163" s="899">
        <f>PRODUCT(DP163:DT163)</f>
        <v>1</v>
      </c>
      <c r="DV163" s="966">
        <f>ROUND(DN163,0)</f>
        <v>4279768</v>
      </c>
      <c r="DW163" s="901">
        <f>DN163-DV163</f>
        <v>0</v>
      </c>
      <c r="DZ163" s="958" t="s">
        <v>883</v>
      </c>
      <c r="EA163" s="1067" t="s">
        <v>523</v>
      </c>
      <c r="EB163" s="1068" t="s">
        <v>149</v>
      </c>
      <c r="EC163" s="1069">
        <v>2</v>
      </c>
      <c r="ED163" s="1033">
        <v>1224000</v>
      </c>
      <c r="EE163" s="963">
        <f t="shared" si="2305"/>
        <v>2448000</v>
      </c>
      <c r="EF163" s="1016"/>
      <c r="EG163" s="898">
        <f t="shared" ref="EG163:EG169" si="2504">IF(EXACT(VLOOKUP(DZ163,OFERTA_0,2,FALSE),EA163),1,0)</f>
        <v>1</v>
      </c>
      <c r="EH163" s="898">
        <f t="shared" ref="EH163:EH169" si="2505">IF(EXACT(VLOOKUP(DZ163,OFERTA_0,3,FALSE),EB163),1,0)</f>
        <v>1</v>
      </c>
      <c r="EI163" s="899">
        <f t="shared" ref="EI163:EI169" si="2506">IF(EXACT(VLOOKUP(DZ163,OFERTA_0,4,FALSE),EC163),1,0)</f>
        <v>1</v>
      </c>
      <c r="EJ163" s="899">
        <f>IF(ED163=0,0,1)</f>
        <v>1</v>
      </c>
      <c r="EK163" s="899">
        <f>IF(EE163=0,0,1)</f>
        <v>1</v>
      </c>
      <c r="EL163" s="899">
        <f>PRODUCT(EG163:EK163)</f>
        <v>1</v>
      </c>
      <c r="EM163" s="966">
        <f>ROUND(EE163,0)</f>
        <v>2448000</v>
      </c>
      <c r="EN163" s="901">
        <f>EE163-EM163</f>
        <v>0</v>
      </c>
      <c r="EQ163" s="958" t="s">
        <v>883</v>
      </c>
      <c r="ER163" s="1067" t="s">
        <v>523</v>
      </c>
      <c r="ES163" s="1068" t="s">
        <v>149</v>
      </c>
      <c r="ET163" s="1069">
        <v>2</v>
      </c>
      <c r="EU163" s="1033">
        <v>1310000</v>
      </c>
      <c r="EV163" s="963">
        <f t="shared" si="2314"/>
        <v>2620000</v>
      </c>
      <c r="EW163" s="1016"/>
      <c r="EX163" s="898">
        <f t="shared" ref="EX163:EX169" si="2507">IF(EXACT(VLOOKUP(EQ163,OFERTA_0,2,FALSE),ER163),1,0)</f>
        <v>1</v>
      </c>
      <c r="EY163" s="898">
        <f t="shared" ref="EY163:EY169" si="2508">IF(EXACT(VLOOKUP(EQ163,OFERTA_0,3,FALSE),ES163),1,0)</f>
        <v>1</v>
      </c>
      <c r="EZ163" s="899">
        <f t="shared" ref="EZ163:EZ169" si="2509">IF(EXACT(VLOOKUP(EQ163,OFERTA_0,4,FALSE),ET163),1,0)</f>
        <v>1</v>
      </c>
      <c r="FA163" s="899">
        <f>IF(EU163=0,0,1)</f>
        <v>1</v>
      </c>
      <c r="FB163" s="899">
        <f>IF(EV163=0,0,1)</f>
        <v>1</v>
      </c>
      <c r="FC163" s="899">
        <f>PRODUCT(EX163:FB163)</f>
        <v>1</v>
      </c>
      <c r="FD163" s="966">
        <f>ROUND(EV163,0)</f>
        <v>2620000</v>
      </c>
      <c r="FE163" s="901">
        <f>EV163-FD163</f>
        <v>0</v>
      </c>
      <c r="FH163" s="958"/>
      <c r="FI163" s="1067"/>
      <c r="FJ163" s="1068"/>
      <c r="FK163" s="1069"/>
      <c r="FL163" s="1033"/>
      <c r="FM163" s="963">
        <f t="shared" si="2323"/>
        <v>0</v>
      </c>
      <c r="FN163" s="1016"/>
      <c r="FO163" s="898" t="e">
        <f t="shared" ref="FO163:FO169" si="2510">IF(EXACT(VLOOKUP(FH163,OFERTA_0,2,FALSE),FI163),1,0)</f>
        <v>#N/A</v>
      </c>
      <c r="FP163" s="898" t="e">
        <f t="shared" ref="FP163:FP169" si="2511">IF(EXACT(VLOOKUP(FH163,OFERTA_0,3,FALSE),FJ163),1,0)</f>
        <v>#N/A</v>
      </c>
      <c r="FQ163" s="899" t="e">
        <f t="shared" ref="FQ163:FQ169" si="2512">IF(EXACT(VLOOKUP(FH163,OFERTA_0,4,FALSE),FK163),1,0)</f>
        <v>#N/A</v>
      </c>
      <c r="FR163" s="899">
        <f>IF(FL163=0,0,1)</f>
        <v>0</v>
      </c>
      <c r="FS163" s="899">
        <f>IF(FM163=0,0,1)</f>
        <v>0</v>
      </c>
      <c r="FT163" s="899" t="e">
        <f>PRODUCT(FO163:FS163)</f>
        <v>#N/A</v>
      </c>
      <c r="FU163" s="966">
        <f>ROUND(FM163,0)</f>
        <v>0</v>
      </c>
      <c r="FV163" s="901">
        <f>FM163-FU163</f>
        <v>0</v>
      </c>
      <c r="FY163" s="958" t="s">
        <v>883</v>
      </c>
      <c r="FZ163" s="1067" t="s">
        <v>523</v>
      </c>
      <c r="GA163" s="1068" t="s">
        <v>149</v>
      </c>
      <c r="GB163" s="1069">
        <v>2</v>
      </c>
      <c r="GC163" s="1070">
        <v>1343801</v>
      </c>
      <c r="GD163" s="963">
        <f t="shared" si="2332"/>
        <v>2687602</v>
      </c>
      <c r="GE163" s="1016"/>
      <c r="GF163" s="898">
        <f t="shared" ref="GF163:GF169" si="2513">IF(EXACT(VLOOKUP(FY163,OFERTA_0,2,FALSE),FZ163),1,0)</f>
        <v>1</v>
      </c>
      <c r="GG163" s="898">
        <f t="shared" ref="GG163:GG169" si="2514">IF(EXACT(VLOOKUP(FY163,OFERTA_0,3,FALSE),GA163),1,0)</f>
        <v>1</v>
      </c>
      <c r="GH163" s="899">
        <f t="shared" ref="GH163:GH169" si="2515">IF(EXACT(VLOOKUP(FY163,OFERTA_0,4,FALSE),GB163),1,0)</f>
        <v>1</v>
      </c>
      <c r="GI163" s="899">
        <f>IF(GC163=0,0,1)</f>
        <v>1</v>
      </c>
      <c r="GJ163" s="899">
        <f>IF(GD163=0,0,1)</f>
        <v>1</v>
      </c>
      <c r="GK163" s="899">
        <f>PRODUCT(GF163:GJ163)</f>
        <v>1</v>
      </c>
      <c r="GL163" s="966">
        <f>ROUND(GD163,0)</f>
        <v>2687602</v>
      </c>
      <c r="GM163" s="901">
        <f>GD163-GL163</f>
        <v>0</v>
      </c>
      <c r="GP163" s="958" t="s">
        <v>883</v>
      </c>
      <c r="GQ163" s="1067" t="s">
        <v>523</v>
      </c>
      <c r="GR163" s="1068" t="s">
        <v>149</v>
      </c>
      <c r="GS163" s="1069">
        <v>2</v>
      </c>
      <c r="GT163" s="1033">
        <v>1315000</v>
      </c>
      <c r="GU163" s="963">
        <f t="shared" si="2341"/>
        <v>2630000</v>
      </c>
      <c r="GV163" s="1016"/>
      <c r="GW163" s="898">
        <f t="shared" ref="GW163:GW169" si="2516">IF(EXACT(VLOOKUP(GP163,OFERTA_0,2,FALSE),GQ163),1,0)</f>
        <v>1</v>
      </c>
      <c r="GX163" s="898">
        <f t="shared" ref="GX163:GX169" si="2517">IF(EXACT(VLOOKUP(GP163,OFERTA_0,3,FALSE),GR163),1,0)</f>
        <v>1</v>
      </c>
      <c r="GY163" s="899">
        <f t="shared" ref="GY163:GY169" si="2518">IF(EXACT(VLOOKUP(GP163,OFERTA_0,4,FALSE),GS163),1,0)</f>
        <v>1</v>
      </c>
      <c r="GZ163" s="899">
        <f>IF(GT163=0,0,1)</f>
        <v>1</v>
      </c>
      <c r="HA163" s="899">
        <f>IF(GU163=0,0,1)</f>
        <v>1</v>
      </c>
      <c r="HB163" s="899">
        <f>PRODUCT(GW163:HA163)</f>
        <v>1</v>
      </c>
      <c r="HC163" s="966">
        <f>ROUND(GU163,0)</f>
        <v>2630000</v>
      </c>
      <c r="HD163" s="901">
        <f>GU163-HC163</f>
        <v>0</v>
      </c>
      <c r="HG163" s="958" t="s">
        <v>883</v>
      </c>
      <c r="HH163" s="1067" t="s">
        <v>523</v>
      </c>
      <c r="HI163" s="1068" t="s">
        <v>149</v>
      </c>
      <c r="HJ163" s="1069">
        <v>2</v>
      </c>
      <c r="HK163" s="1033">
        <v>1173321</v>
      </c>
      <c r="HL163" s="963">
        <f t="shared" si="2350"/>
        <v>2346642</v>
      </c>
      <c r="HM163" s="1016"/>
      <c r="HN163" s="898">
        <f t="shared" ref="HN163:HN169" si="2519">IF(EXACT(VLOOKUP(HG163,OFERTA_0,2,FALSE),HH163),1,0)</f>
        <v>1</v>
      </c>
      <c r="HO163" s="898">
        <f t="shared" ref="HO163:HO169" si="2520">IF(EXACT(VLOOKUP(HG163,OFERTA_0,3,FALSE),HI163),1,0)</f>
        <v>1</v>
      </c>
      <c r="HP163" s="899">
        <f t="shared" ref="HP163:HP169" si="2521">IF(EXACT(VLOOKUP(HG163,OFERTA_0,4,FALSE),HJ163),1,0)</f>
        <v>1</v>
      </c>
      <c r="HQ163" s="899">
        <f>IF(HK163=0,0,1)</f>
        <v>1</v>
      </c>
      <c r="HR163" s="899">
        <f>IF(HL163=0,0,1)</f>
        <v>1</v>
      </c>
      <c r="HS163" s="899">
        <f>PRODUCT(HN163:HR163)</f>
        <v>1</v>
      </c>
      <c r="HT163" s="966">
        <f>ROUND(HL163,0)</f>
        <v>2346642</v>
      </c>
      <c r="HU163" s="901">
        <f>HL163-HT163</f>
        <v>0</v>
      </c>
      <c r="HX163" s="958" t="s">
        <v>883</v>
      </c>
      <c r="HY163" s="1067" t="s">
        <v>523</v>
      </c>
      <c r="HZ163" s="1068" t="s">
        <v>149</v>
      </c>
      <c r="IA163" s="1069">
        <v>2</v>
      </c>
      <c r="IB163" s="1037">
        <v>3041884</v>
      </c>
      <c r="IC163" s="972">
        <f t="shared" si="2359"/>
        <v>6083768</v>
      </c>
      <c r="ID163" s="1016"/>
      <c r="IE163" s="898">
        <f t="shared" ref="IE163:IE169" si="2522">IF(EXACT(VLOOKUP(HX163,OFERTA_0,2,FALSE),HY163),1,0)</f>
        <v>1</v>
      </c>
      <c r="IF163" s="898">
        <f t="shared" ref="IF163:IF169" si="2523">IF(EXACT(VLOOKUP(HX163,OFERTA_0,3,FALSE),HZ163),1,0)</f>
        <v>1</v>
      </c>
      <c r="IG163" s="899">
        <f t="shared" ref="IG163:IG169" si="2524">IF(EXACT(VLOOKUP(HX163,OFERTA_0,4,FALSE),IA163),1,0)</f>
        <v>1</v>
      </c>
      <c r="IH163" s="899">
        <f>IF(IB163=0,0,1)</f>
        <v>1</v>
      </c>
      <c r="II163" s="899">
        <f>IF(IC163=0,0,1)</f>
        <v>1</v>
      </c>
      <c r="IJ163" s="899">
        <f>PRODUCT(IE163:II163)</f>
        <v>1</v>
      </c>
      <c r="IK163" s="966">
        <f>ROUND(IC163,0)</f>
        <v>6083768</v>
      </c>
      <c r="IL163" s="901">
        <f>IC163-IK163</f>
        <v>0</v>
      </c>
      <c r="IO163" s="958" t="s">
        <v>883</v>
      </c>
      <c r="IP163" s="1067" t="s">
        <v>523</v>
      </c>
      <c r="IQ163" s="1068" t="s">
        <v>149</v>
      </c>
      <c r="IR163" s="1069">
        <v>2</v>
      </c>
      <c r="IS163" s="1033">
        <v>1259050</v>
      </c>
      <c r="IT163" s="963">
        <f t="shared" si="2368"/>
        <v>2518100</v>
      </c>
      <c r="IU163" s="1016"/>
      <c r="IV163" s="898">
        <f t="shared" ref="IV163:IV169" si="2525">IF(EXACT(VLOOKUP(IO163,OFERTA_0,2,FALSE),IP163),1,0)</f>
        <v>1</v>
      </c>
      <c r="IW163" s="898">
        <f t="shared" ref="IW163:IW169" si="2526">IF(EXACT(VLOOKUP(IO163,OFERTA_0,3,FALSE),IQ163),1,0)</f>
        <v>1</v>
      </c>
      <c r="IX163" s="899">
        <f t="shared" ref="IX163:IX169" si="2527">IF(EXACT(VLOOKUP(IO163,OFERTA_0,4,FALSE),IR163),1,0)</f>
        <v>1</v>
      </c>
      <c r="IY163" s="899">
        <f>IF(IS163=0,0,1)</f>
        <v>1</v>
      </c>
      <c r="IZ163" s="899">
        <f>IF(IT163=0,0,1)</f>
        <v>1</v>
      </c>
      <c r="JA163" s="899">
        <f>PRODUCT(IV163:IZ163)</f>
        <v>1</v>
      </c>
      <c r="JB163" s="966">
        <f>ROUND(IT163,0)</f>
        <v>2518100</v>
      </c>
      <c r="JC163" s="901">
        <f>IT163-JB163</f>
        <v>0</v>
      </c>
      <c r="JF163" s="958" t="s">
        <v>883</v>
      </c>
      <c r="JG163" s="1067" t="s">
        <v>523</v>
      </c>
      <c r="JH163" s="1068" t="s">
        <v>149</v>
      </c>
      <c r="JI163" s="1069">
        <v>2</v>
      </c>
      <c r="JJ163" s="1033">
        <v>1200000</v>
      </c>
      <c r="JK163" s="963">
        <f t="shared" si="2377"/>
        <v>2400000</v>
      </c>
      <c r="JL163" s="1016"/>
      <c r="JM163" s="898">
        <f t="shared" ref="JM163:JM169" si="2528">IF(EXACT(VLOOKUP(JF163,OFERTA_0,2,FALSE),JG163),1,0)</f>
        <v>1</v>
      </c>
      <c r="JN163" s="898">
        <f t="shared" ref="JN163:JN169" si="2529">IF(EXACT(VLOOKUP(JF163,OFERTA_0,3,FALSE),JH163),1,0)</f>
        <v>1</v>
      </c>
      <c r="JO163" s="899">
        <f t="shared" ref="JO163:JO169" si="2530">IF(EXACT(VLOOKUP(JF163,OFERTA_0,4,FALSE),JI163),1,0)</f>
        <v>1</v>
      </c>
      <c r="JP163" s="899">
        <f>IF(JJ163=0,0,1)</f>
        <v>1</v>
      </c>
      <c r="JQ163" s="899">
        <f>IF(JK163=0,0,1)</f>
        <v>1</v>
      </c>
      <c r="JR163" s="899">
        <f>PRODUCT(JM163:JQ163)</f>
        <v>1</v>
      </c>
      <c r="JS163" s="966">
        <f>ROUND(JK163,0)</f>
        <v>2400000</v>
      </c>
      <c r="JT163" s="901">
        <f>JK163-JS163</f>
        <v>0</v>
      </c>
      <c r="JW163" s="958" t="s">
        <v>883</v>
      </c>
      <c r="JX163" s="1067" t="s">
        <v>523</v>
      </c>
      <c r="JY163" s="1068" t="s">
        <v>149</v>
      </c>
      <c r="JZ163" s="1069">
        <v>2</v>
      </c>
      <c r="KA163" s="1033">
        <v>1086750.0184000002</v>
      </c>
      <c r="KB163" s="963">
        <f t="shared" si="2386"/>
        <v>2173500</v>
      </c>
      <c r="KC163" s="1016"/>
      <c r="KD163" s="898">
        <f t="shared" ref="KD163:KD169" si="2531">IF(EXACT(VLOOKUP(JW163,OFERTA_0,2,FALSE),JX163),1,0)</f>
        <v>1</v>
      </c>
      <c r="KE163" s="898">
        <f t="shared" ref="KE163:KE169" si="2532">IF(EXACT(VLOOKUP(JW163,OFERTA_0,3,FALSE),JY163),1,0)</f>
        <v>1</v>
      </c>
      <c r="KF163" s="899">
        <f t="shared" ref="KF163:KF169" si="2533">IF(EXACT(VLOOKUP(JW163,OFERTA_0,4,FALSE),JZ163),1,0)</f>
        <v>1</v>
      </c>
      <c r="KG163" s="899">
        <f>IF(KA163=0,0,1)</f>
        <v>1</v>
      </c>
      <c r="KH163" s="899">
        <f>IF(KB163=0,0,1)</f>
        <v>1</v>
      </c>
      <c r="KI163" s="899">
        <f>PRODUCT(KD163:KH163)</f>
        <v>1</v>
      </c>
      <c r="KJ163" s="966">
        <f>ROUND(KB163,0)</f>
        <v>2173500</v>
      </c>
      <c r="KK163" s="901">
        <f>KB163-KJ163</f>
        <v>0</v>
      </c>
      <c r="KN163" s="958" t="s">
        <v>883</v>
      </c>
      <c r="KO163" s="1067" t="s">
        <v>523</v>
      </c>
      <c r="KP163" s="1068" t="s">
        <v>149</v>
      </c>
      <c r="KQ163" s="1069">
        <v>2</v>
      </c>
      <c r="KR163" s="1033">
        <v>551600</v>
      </c>
      <c r="KS163" s="963">
        <f t="shared" si="2395"/>
        <v>1103200</v>
      </c>
      <c r="KT163" s="1016"/>
      <c r="KU163" s="898">
        <f t="shared" ref="KU163:KU169" si="2534">IF(EXACT(VLOOKUP(KN163,OFERTA_0,2,FALSE),KO163),1,0)</f>
        <v>1</v>
      </c>
      <c r="KV163" s="898">
        <f t="shared" ref="KV163:KV169" si="2535">IF(EXACT(VLOOKUP(KN163,OFERTA_0,3,FALSE),KP163),1,0)</f>
        <v>1</v>
      </c>
      <c r="KW163" s="899">
        <f t="shared" ref="KW163:KW169" si="2536">IF(EXACT(VLOOKUP(KN163,OFERTA_0,4,FALSE),KQ163),1,0)</f>
        <v>1</v>
      </c>
      <c r="KX163" s="899">
        <f>IF(KR163=0,0,1)</f>
        <v>1</v>
      </c>
      <c r="KY163" s="899">
        <f>IF(KS163=0,0,1)</f>
        <v>1</v>
      </c>
      <c r="KZ163" s="899">
        <f>PRODUCT(KU163:KY163)</f>
        <v>1</v>
      </c>
      <c r="LA163" s="966">
        <f>ROUND(KS163,0)</f>
        <v>1103200</v>
      </c>
      <c r="LB163" s="901">
        <f>KS163-LA163</f>
        <v>0</v>
      </c>
      <c r="LE163" s="958" t="s">
        <v>883</v>
      </c>
      <c r="LF163" s="1067" t="s">
        <v>523</v>
      </c>
      <c r="LG163" s="1068" t="s">
        <v>149</v>
      </c>
      <c r="LH163" s="1069">
        <v>2</v>
      </c>
      <c r="LI163" s="1038">
        <v>598200</v>
      </c>
      <c r="LJ163" s="974">
        <f t="shared" si="2404"/>
        <v>1196400</v>
      </c>
      <c r="LK163" s="1016"/>
      <c r="LL163" s="898">
        <f t="shared" ref="LL163:LL169" si="2537">IF(EXACT(VLOOKUP(LE163,OFERTA_0,2,FALSE),LF163),1,0)</f>
        <v>1</v>
      </c>
      <c r="LM163" s="898">
        <f t="shared" ref="LM163:LM169" si="2538">IF(EXACT(VLOOKUP(LE163,OFERTA_0,3,FALSE),LG163),1,0)</f>
        <v>1</v>
      </c>
      <c r="LN163" s="899">
        <f t="shared" ref="LN163:LN169" si="2539">IF(EXACT(VLOOKUP(LE163,OFERTA_0,4,FALSE),LH163),1,0)</f>
        <v>1</v>
      </c>
      <c r="LO163" s="899">
        <f>IF(LI163=0,0,1)</f>
        <v>1</v>
      </c>
      <c r="LP163" s="899">
        <f>IF(LJ163=0,0,1)</f>
        <v>1</v>
      </c>
      <c r="LQ163" s="899">
        <f>PRODUCT(LL163:LP163)</f>
        <v>1</v>
      </c>
      <c r="LR163" s="966">
        <f>ROUND(LJ163,0)</f>
        <v>1196400</v>
      </c>
      <c r="LS163" s="901">
        <f>LJ163-LR163</f>
        <v>0</v>
      </c>
      <c r="LV163" s="958" t="s">
        <v>883</v>
      </c>
      <c r="LW163" s="1067" t="s">
        <v>523</v>
      </c>
      <c r="LX163" s="1068" t="s">
        <v>149</v>
      </c>
      <c r="LY163" s="1069">
        <v>2</v>
      </c>
      <c r="LZ163" s="1033">
        <v>185250</v>
      </c>
      <c r="MA163" s="963">
        <f t="shared" si="2413"/>
        <v>370500</v>
      </c>
      <c r="MB163" s="1016"/>
      <c r="MC163" s="898">
        <f t="shared" ref="MC163:MC169" si="2540">IF(EXACT(VLOOKUP(LV163,OFERTA_0,2,FALSE),LW163),1,0)</f>
        <v>1</v>
      </c>
      <c r="MD163" s="898">
        <f t="shared" ref="MD163:MD169" si="2541">IF(EXACT(VLOOKUP(LV163,OFERTA_0,3,FALSE),LX163),1,0)</f>
        <v>1</v>
      </c>
      <c r="ME163" s="899">
        <f t="shared" ref="ME163:ME169" si="2542">IF(EXACT(VLOOKUP(LV163,OFERTA_0,4,FALSE),LY163),1,0)</f>
        <v>1</v>
      </c>
      <c r="MF163" s="899">
        <f>IF(LZ163=0,0,1)</f>
        <v>1</v>
      </c>
      <c r="MG163" s="899">
        <f>IF(MA163=0,0,1)</f>
        <v>1</v>
      </c>
      <c r="MH163" s="899">
        <f>PRODUCT(MC163:MG163)</f>
        <v>1</v>
      </c>
      <c r="MI163" s="966">
        <f>ROUND(MA163,0)</f>
        <v>370500</v>
      </c>
      <c r="MJ163" s="901">
        <f>MA163-MI163</f>
        <v>0</v>
      </c>
      <c r="MM163" s="958" t="s">
        <v>883</v>
      </c>
      <c r="MN163" s="1067" t="s">
        <v>523</v>
      </c>
      <c r="MO163" s="1068" t="s">
        <v>149</v>
      </c>
      <c r="MP163" s="1069">
        <v>2</v>
      </c>
      <c r="MQ163" s="1033">
        <v>850000</v>
      </c>
      <c r="MR163" s="963">
        <f t="shared" si="2422"/>
        <v>1700000</v>
      </c>
      <c r="MS163" s="1016"/>
      <c r="MT163" s="898">
        <f t="shared" ref="MT163:MT169" si="2543">IF(EXACT(VLOOKUP(MM163,OFERTA_0,2,FALSE),MN163),1,0)</f>
        <v>1</v>
      </c>
      <c r="MU163" s="898">
        <f t="shared" ref="MU163:MU169" si="2544">IF(EXACT(VLOOKUP(MM163,OFERTA_0,3,FALSE),MO163),1,0)</f>
        <v>1</v>
      </c>
      <c r="MV163" s="899">
        <f t="shared" ref="MV163:MV169" si="2545">IF(EXACT(VLOOKUP(MM163,OFERTA_0,4,FALSE),MP163),1,0)</f>
        <v>1</v>
      </c>
      <c r="MW163" s="899">
        <f>IF(MQ163=0,0,1)</f>
        <v>1</v>
      </c>
      <c r="MX163" s="899">
        <f>IF(MR163=0,0,1)</f>
        <v>1</v>
      </c>
      <c r="MY163" s="899">
        <f>PRODUCT(MT163:MX163)</f>
        <v>1</v>
      </c>
      <c r="MZ163" s="966">
        <f>ROUND(MR163,0)</f>
        <v>1700000</v>
      </c>
      <c r="NA163" s="901">
        <f>MR163-MZ163</f>
        <v>0</v>
      </c>
      <c r="ND163" s="975" t="s">
        <v>883</v>
      </c>
      <c r="NE163" s="976" t="s">
        <v>523</v>
      </c>
      <c r="NF163" s="977" t="s">
        <v>149</v>
      </c>
      <c r="NG163" s="978">
        <v>2</v>
      </c>
      <c r="NH163" s="979">
        <v>158035.68</v>
      </c>
      <c r="NI163" s="980">
        <v>316071</v>
      </c>
      <c r="NJ163" s="1016"/>
      <c r="NK163" s="898">
        <f t="shared" ref="NK163:NK169" si="2546">IF(EXACT(VLOOKUP(ND163,OFERTA_0,2,FALSE),NE163),1,0)</f>
        <v>1</v>
      </c>
      <c r="NL163" s="898">
        <f t="shared" ref="NL163:NL169" si="2547">IF(EXACT(VLOOKUP(ND163,OFERTA_0,3,FALSE),NF163),1,0)</f>
        <v>1</v>
      </c>
      <c r="NM163" s="899">
        <f t="shared" ref="NM163:NM169" si="2548">IF(EXACT(VLOOKUP(ND163,OFERTA_0,4,FALSE),NG163),1,0)</f>
        <v>1</v>
      </c>
      <c r="NN163" s="899">
        <f>IF(NH163=0,0,1)</f>
        <v>1</v>
      </c>
      <c r="NO163" s="899">
        <f>IF(NI163=0,0,1)</f>
        <v>1</v>
      </c>
      <c r="NP163" s="899">
        <f>PRODUCT(NK163:NO163)</f>
        <v>1</v>
      </c>
      <c r="NQ163" s="966">
        <f>ROUND(NI163,0)</f>
        <v>316071</v>
      </c>
      <c r="NR163" s="901">
        <f>NI163-NQ163</f>
        <v>0</v>
      </c>
      <c r="NU163" s="981" t="s">
        <v>883</v>
      </c>
      <c r="NV163" s="982" t="s">
        <v>523</v>
      </c>
      <c r="NW163" s="983" t="s">
        <v>149</v>
      </c>
      <c r="NX163" s="984">
        <v>2</v>
      </c>
      <c r="NY163" s="1041">
        <v>159632</v>
      </c>
      <c r="NZ163" s="986">
        <f t="shared" si="2439"/>
        <v>319264</v>
      </c>
      <c r="OA163" s="1016"/>
      <c r="OB163" s="898">
        <f t="shared" ref="OB163:OB169" si="2549">IF(EXACT(VLOOKUP(NU163,OFERTA_0,2,FALSE),NV163),1,0)</f>
        <v>1</v>
      </c>
      <c r="OC163" s="898">
        <f t="shared" ref="OC163:OC169" si="2550">IF(EXACT(VLOOKUP(NU163,OFERTA_0,3,FALSE),NW163),1,0)</f>
        <v>1</v>
      </c>
      <c r="OD163" s="899">
        <f t="shared" ref="OD163:OD169" si="2551">IF(EXACT(VLOOKUP(NU163,OFERTA_0,4,FALSE),NX163),1,0)</f>
        <v>1</v>
      </c>
      <c r="OE163" s="899">
        <f>IF(NY163=0,0,1)</f>
        <v>1</v>
      </c>
      <c r="OF163" s="899">
        <f>IF(NZ163=0,0,1)</f>
        <v>1</v>
      </c>
      <c r="OG163" s="899">
        <f>PRODUCT(OB163:OF163)</f>
        <v>1</v>
      </c>
      <c r="OH163" s="966">
        <f>ROUND(NZ163,0)</f>
        <v>319264</v>
      </c>
      <c r="OI163" s="901">
        <f>NZ163-OH163</f>
        <v>0</v>
      </c>
      <c r="OL163" s="958" t="s">
        <v>883</v>
      </c>
      <c r="OM163" s="1067" t="s">
        <v>523</v>
      </c>
      <c r="ON163" s="1068" t="s">
        <v>149</v>
      </c>
      <c r="OO163" s="1069">
        <v>2</v>
      </c>
      <c r="OP163" s="1033">
        <v>1523191</v>
      </c>
      <c r="OQ163" s="963">
        <f t="shared" si="2448"/>
        <v>3046382</v>
      </c>
      <c r="OR163" s="1016"/>
      <c r="OS163" s="898">
        <f t="shared" ref="OS163:OS169" si="2552">IF(EXACT(VLOOKUP(OL163,OFERTA_0,2,FALSE),OM163),1,0)</f>
        <v>1</v>
      </c>
      <c r="OT163" s="898">
        <f t="shared" ref="OT163:OT169" si="2553">IF(EXACT(VLOOKUP(OL163,OFERTA_0,3,FALSE),ON163),1,0)</f>
        <v>1</v>
      </c>
      <c r="OU163" s="899">
        <f t="shared" ref="OU163:OU169" si="2554">IF(EXACT(VLOOKUP(OL163,OFERTA_0,4,FALSE),OO163),1,0)</f>
        <v>1</v>
      </c>
      <c r="OV163" s="899">
        <f>IF(OP163=0,0,1)</f>
        <v>1</v>
      </c>
      <c r="OW163" s="899">
        <f>IF(OQ163=0,0,1)</f>
        <v>1</v>
      </c>
      <c r="OX163" s="899">
        <f>PRODUCT(OS163:OW163)</f>
        <v>1</v>
      </c>
      <c r="OY163" s="966">
        <f>ROUND(OQ163,0)</f>
        <v>3046382</v>
      </c>
      <c r="OZ163" s="901">
        <f>OQ163-OY163</f>
        <v>0</v>
      </c>
      <c r="PC163" s="958" t="s">
        <v>883</v>
      </c>
      <c r="PD163" s="1067" t="s">
        <v>523</v>
      </c>
      <c r="PE163" s="1068" t="s">
        <v>149</v>
      </c>
      <c r="PF163" s="1069">
        <v>2</v>
      </c>
      <c r="PG163" s="1059">
        <v>1859000</v>
      </c>
      <c r="PH163" s="988">
        <v>3718000</v>
      </c>
      <c r="PI163" s="1024"/>
      <c r="PJ163" s="898">
        <f t="shared" ref="PJ163:PJ169" si="2555">IF(EXACT(VLOOKUP(PC163,OFERTA_0,2,FALSE),PD163),1,0)</f>
        <v>1</v>
      </c>
      <c r="PK163" s="898">
        <f t="shared" ref="PK163:PK169" si="2556">IF(EXACT(VLOOKUP(PC163,OFERTA_0,3,FALSE),PE163),1,0)</f>
        <v>1</v>
      </c>
      <c r="PL163" s="899">
        <f t="shared" ref="PL163:PL169" si="2557">IF(EXACT(VLOOKUP(PC163,OFERTA_0,4,FALSE),PF163),1,0)</f>
        <v>1</v>
      </c>
      <c r="PM163" s="899">
        <f>IF(PG163=0,0,1)</f>
        <v>1</v>
      </c>
      <c r="PN163" s="899">
        <f>IF(PH163=0,0,1)</f>
        <v>1</v>
      </c>
      <c r="PO163" s="899">
        <f>PRODUCT(PJ163:PN163)</f>
        <v>1</v>
      </c>
      <c r="PP163" s="966">
        <f>ROUND(PH163,0)</f>
        <v>3718000</v>
      </c>
      <c r="PQ163" s="901">
        <f>PH163-PP163</f>
        <v>0</v>
      </c>
      <c r="PT163" s="958" t="s">
        <v>883</v>
      </c>
      <c r="PU163" s="1067" t="s">
        <v>523</v>
      </c>
      <c r="PV163" s="1068" t="s">
        <v>149</v>
      </c>
      <c r="PW163" s="1069">
        <v>2</v>
      </c>
      <c r="PX163" s="1033">
        <v>1312500</v>
      </c>
      <c r="PY163" s="963">
        <f t="shared" si="2465"/>
        <v>2625000</v>
      </c>
      <c r="PZ163" s="1016"/>
      <c r="QA163" s="898">
        <f t="shared" ref="QA163:QA169" si="2558">IF(EXACT(VLOOKUP(PT163,OFERTA_0,2,FALSE),PU163),1,0)</f>
        <v>1</v>
      </c>
      <c r="QB163" s="898">
        <f t="shared" ref="QB163:QB169" si="2559">IF(EXACT(VLOOKUP(PT163,OFERTA_0,3,FALSE),PV163),1,0)</f>
        <v>1</v>
      </c>
      <c r="QC163" s="899">
        <f t="shared" ref="QC163:QC169" si="2560">IF(EXACT(VLOOKUP(PT163,OFERTA_0,4,FALSE),PW163),1,0)</f>
        <v>1</v>
      </c>
      <c r="QD163" s="899">
        <f>IF(PX163=0,0,1)</f>
        <v>1</v>
      </c>
      <c r="QE163" s="899">
        <f>IF(PY163=0,0,1)</f>
        <v>1</v>
      </c>
      <c r="QF163" s="899">
        <f>PRODUCT(QA163:QE163)</f>
        <v>1</v>
      </c>
      <c r="QG163" s="966">
        <f>ROUND(PY163,0)</f>
        <v>2625000</v>
      </c>
      <c r="QH163" s="901">
        <f>PY163-QG163</f>
        <v>0</v>
      </c>
      <c r="QK163" s="958" t="s">
        <v>883</v>
      </c>
      <c r="QL163" s="1067" t="s">
        <v>523</v>
      </c>
      <c r="QM163" s="1068" t="s">
        <v>149</v>
      </c>
      <c r="QN163" s="1069">
        <v>2</v>
      </c>
      <c r="QO163" s="1038">
        <v>601190.99999999988</v>
      </c>
      <c r="QP163" s="974">
        <f t="shared" si="2474"/>
        <v>1202382</v>
      </c>
      <c r="QQ163" s="1016"/>
      <c r="QR163" s="898">
        <f t="shared" ref="QR163:QR169" si="2561">IF(EXACT(VLOOKUP(QK163,OFERTA_0,2,FALSE),QL163),1,0)</f>
        <v>1</v>
      </c>
      <c r="QS163" s="898">
        <f t="shared" ref="QS163:QS169" si="2562">IF(EXACT(VLOOKUP(QK163,OFERTA_0,3,FALSE),QM163),1,0)</f>
        <v>1</v>
      </c>
      <c r="QT163" s="899">
        <f t="shared" ref="QT163:QT169" si="2563">IF(EXACT(VLOOKUP(QK163,OFERTA_0,4,FALSE),QN163),1,0)</f>
        <v>1</v>
      </c>
      <c r="QU163" s="899">
        <f>IF(QO163=0,0,1)</f>
        <v>1</v>
      </c>
      <c r="QV163" s="899">
        <f>IF(QP163=0,0,1)</f>
        <v>1</v>
      </c>
      <c r="QW163" s="899">
        <f>PRODUCT(QR163:QV163)</f>
        <v>1</v>
      </c>
      <c r="QX163" s="966">
        <f>ROUND(QP163,0)</f>
        <v>1202382</v>
      </c>
      <c r="QY163" s="901">
        <f>QP163-QX163</f>
        <v>0</v>
      </c>
      <c r="RB163" s="405"/>
      <c r="RC163" s="406"/>
      <c r="RD163" s="407"/>
      <c r="RE163" s="408"/>
      <c r="RF163" s="409"/>
      <c r="RG163" s="410"/>
      <c r="RH163" s="410"/>
      <c r="RI163" s="898"/>
      <c r="RJ163" s="898"/>
      <c r="RK163" s="934"/>
      <c r="RL163" s="934"/>
      <c r="RM163" s="934"/>
      <c r="RN163" s="934"/>
      <c r="RO163" s="935"/>
      <c r="RP163" s="936"/>
      <c r="RS163" s="405"/>
      <c r="RT163" s="406"/>
      <c r="RU163" s="407"/>
      <c r="RV163" s="408"/>
      <c r="RW163" s="409"/>
      <c r="RX163" s="410"/>
      <c r="RY163" s="410"/>
      <c r="RZ163" s="898"/>
      <c r="SA163" s="898"/>
      <c r="SB163" s="934"/>
      <c r="SC163" s="934"/>
      <c r="SD163" s="934"/>
      <c r="SE163" s="934"/>
      <c r="SF163" s="935"/>
      <c r="SG163" s="936"/>
      <c r="SJ163" s="405"/>
      <c r="SK163" s="406"/>
      <c r="SL163" s="407"/>
      <c r="SM163" s="408"/>
      <c r="SN163" s="409"/>
      <c r="SO163" s="410"/>
      <c r="SP163" s="410"/>
      <c r="SQ163" s="898"/>
      <c r="SR163" s="898"/>
      <c r="SS163" s="934"/>
      <c r="ST163" s="934"/>
      <c r="SU163" s="934"/>
      <c r="SV163" s="934"/>
      <c r="SW163" s="935"/>
      <c r="SX163" s="936"/>
    </row>
    <row r="164" spans="2:518" ht="88.5" customHeight="1" thickTop="1" thickBot="1">
      <c r="B164" s="958" t="s">
        <v>884</v>
      </c>
      <c r="C164" s="1030" t="s">
        <v>524</v>
      </c>
      <c r="D164" s="1031" t="s">
        <v>149</v>
      </c>
      <c r="E164" s="1044">
        <v>2</v>
      </c>
      <c r="F164" s="1045"/>
      <c r="G164" s="963">
        <f t="shared" si="2249"/>
        <v>0</v>
      </c>
      <c r="H164" s="1016"/>
      <c r="K164" s="958" t="s">
        <v>884</v>
      </c>
      <c r="L164" s="1030" t="s">
        <v>524</v>
      </c>
      <c r="M164" s="1031" t="s">
        <v>149</v>
      </c>
      <c r="N164" s="1044">
        <v>2</v>
      </c>
      <c r="O164" s="1046">
        <v>1243801</v>
      </c>
      <c r="P164" s="963">
        <f t="shared" si="2250"/>
        <v>2487602</v>
      </c>
      <c r="Q164" s="1016"/>
      <c r="R164" s="898">
        <f t="shared" si="2483"/>
        <v>1</v>
      </c>
      <c r="S164" s="898">
        <f t="shared" si="2484"/>
        <v>1</v>
      </c>
      <c r="T164" s="899">
        <f t="shared" si="2485"/>
        <v>1</v>
      </c>
      <c r="U164" s="899">
        <f t="shared" ref="U164:U169" si="2564">IF(O164=0,0,1)</f>
        <v>1</v>
      </c>
      <c r="V164" s="899">
        <f t="shared" ref="V164:V169" si="2565">IF(P164=0,0,1)</f>
        <v>1</v>
      </c>
      <c r="W164" s="899">
        <f t="shared" ref="W164:W169" si="2566">PRODUCT(R164:V164)</f>
        <v>1</v>
      </c>
      <c r="X164" s="966">
        <f t="shared" ref="X164:X169" si="2567">ROUND(P164,0)</f>
        <v>2487602</v>
      </c>
      <c r="Y164" s="901">
        <f t="shared" ref="Y164:Y169" si="2568">P164-X164</f>
        <v>0</v>
      </c>
      <c r="Z164" s="872"/>
      <c r="AA164" s="872"/>
      <c r="AB164" s="958" t="s">
        <v>884</v>
      </c>
      <c r="AC164" s="1030" t="s">
        <v>524</v>
      </c>
      <c r="AD164" s="1031" t="s">
        <v>149</v>
      </c>
      <c r="AE164" s="1044">
        <v>2</v>
      </c>
      <c r="AF164" s="1045">
        <v>1700000</v>
      </c>
      <c r="AG164" s="963">
        <f t="shared" si="2251"/>
        <v>3400000</v>
      </c>
      <c r="AH164" s="1016"/>
      <c r="AI164" s="898">
        <f t="shared" si="2486"/>
        <v>1</v>
      </c>
      <c r="AJ164" s="898">
        <f t="shared" si="2487"/>
        <v>1</v>
      </c>
      <c r="AK164" s="899">
        <f t="shared" si="2488"/>
        <v>1</v>
      </c>
      <c r="AL164" s="899">
        <f t="shared" ref="AL164:AL169" si="2569">IF(AF164=0,0,1)</f>
        <v>1</v>
      </c>
      <c r="AM164" s="899">
        <f t="shared" ref="AM164:AM169" si="2570">IF(AG164=0,0,1)</f>
        <v>1</v>
      </c>
      <c r="AN164" s="899">
        <f t="shared" ref="AN164:AN169" si="2571">PRODUCT(AI164:AM164)</f>
        <v>1</v>
      </c>
      <c r="AO164" s="966">
        <f t="shared" ref="AO164:AO169" si="2572">ROUND(AG164,0)</f>
        <v>3400000</v>
      </c>
      <c r="AP164" s="901">
        <f t="shared" ref="AP164:AP169" si="2573">AG164-AO164</f>
        <v>0</v>
      </c>
      <c r="AQ164" s="872"/>
      <c r="AR164" s="872"/>
      <c r="AS164" s="958" t="s">
        <v>884</v>
      </c>
      <c r="AT164" s="1035" t="s">
        <v>524</v>
      </c>
      <c r="AU164" s="1031" t="s">
        <v>149</v>
      </c>
      <c r="AV164" s="1044">
        <v>2</v>
      </c>
      <c r="AW164" s="1047">
        <v>720000</v>
      </c>
      <c r="AX164" s="969">
        <f t="shared" si="2260"/>
        <v>1440000</v>
      </c>
      <c r="AY164" s="1016"/>
      <c r="AZ164" s="898">
        <f t="shared" si="2489"/>
        <v>1</v>
      </c>
      <c r="BA164" s="898">
        <f t="shared" si="2490"/>
        <v>1</v>
      </c>
      <c r="BB164" s="899">
        <f t="shared" si="2491"/>
        <v>1</v>
      </c>
      <c r="BC164" s="899">
        <f t="shared" ref="BC164:BC169" si="2574">IF(AW164=0,0,1)</f>
        <v>1</v>
      </c>
      <c r="BD164" s="899">
        <f t="shared" ref="BD164:BD169" si="2575">IF(AX164=0,0,1)</f>
        <v>1</v>
      </c>
      <c r="BE164" s="899">
        <f t="shared" ref="BE164:BE169" si="2576">PRODUCT(AZ164:BD164)</f>
        <v>1</v>
      </c>
      <c r="BF164" s="966">
        <f t="shared" ref="BF164:BF169" si="2577">ROUND(AX164,0)</f>
        <v>1440000</v>
      </c>
      <c r="BG164" s="901">
        <f t="shared" ref="BG164:BG169" si="2578">AX164-BF164</f>
        <v>0</v>
      </c>
      <c r="BJ164" s="958" t="s">
        <v>884</v>
      </c>
      <c r="BK164" s="1030" t="s">
        <v>524</v>
      </c>
      <c r="BL164" s="1031" t="s">
        <v>149</v>
      </c>
      <c r="BM164" s="1044">
        <v>2</v>
      </c>
      <c r="BN164" s="1045">
        <v>629798</v>
      </c>
      <c r="BO164" s="963">
        <f t="shared" si="2269"/>
        <v>1259596</v>
      </c>
      <c r="BP164" s="1016"/>
      <c r="BQ164" s="898">
        <f t="shared" si="2492"/>
        <v>1</v>
      </c>
      <c r="BR164" s="898">
        <f t="shared" si="2493"/>
        <v>1</v>
      </c>
      <c r="BS164" s="899">
        <f t="shared" si="2494"/>
        <v>1</v>
      </c>
      <c r="BT164" s="899">
        <f t="shared" ref="BT164:BT169" si="2579">IF(BN164=0,0,1)</f>
        <v>1</v>
      </c>
      <c r="BU164" s="899">
        <f t="shared" ref="BU164:BU169" si="2580">IF(BO164=0,0,1)</f>
        <v>1</v>
      </c>
      <c r="BV164" s="899">
        <f t="shared" ref="BV164:BV169" si="2581">PRODUCT(BQ164:BU164)</f>
        <v>1</v>
      </c>
      <c r="BW164" s="966">
        <f t="shared" ref="BW164:BW169" si="2582">ROUND(BO164,0)</f>
        <v>1259596</v>
      </c>
      <c r="BX164" s="901">
        <f t="shared" ref="BX164:BX169" si="2583">BO164-BW164</f>
        <v>0</v>
      </c>
      <c r="CA164" s="958" t="s">
        <v>884</v>
      </c>
      <c r="CB164" s="1030" t="s">
        <v>524</v>
      </c>
      <c r="CC164" s="1031" t="s">
        <v>149</v>
      </c>
      <c r="CD164" s="1044">
        <v>2</v>
      </c>
      <c r="CE164" s="1045">
        <v>1211462</v>
      </c>
      <c r="CF164" s="963">
        <f t="shared" si="2278"/>
        <v>2422924</v>
      </c>
      <c r="CG164" s="1016"/>
      <c r="CH164" s="898">
        <f t="shared" si="2495"/>
        <v>1</v>
      </c>
      <c r="CI164" s="898">
        <f t="shared" si="2496"/>
        <v>1</v>
      </c>
      <c r="CJ164" s="899">
        <f t="shared" si="2497"/>
        <v>1</v>
      </c>
      <c r="CK164" s="899">
        <f t="shared" ref="CK164:CK169" si="2584">IF(CE164=0,0,1)</f>
        <v>1</v>
      </c>
      <c r="CL164" s="899">
        <f t="shared" ref="CL164:CL169" si="2585">IF(CF164=0,0,1)</f>
        <v>1</v>
      </c>
      <c r="CM164" s="899">
        <f t="shared" ref="CM164:CM169" si="2586">PRODUCT(CH164:CL164)</f>
        <v>1</v>
      </c>
      <c r="CN164" s="966">
        <f t="shared" ref="CN164:CN169" si="2587">ROUND(CF164,0)</f>
        <v>2422924</v>
      </c>
      <c r="CO164" s="901">
        <f t="shared" ref="CO164:CO169" si="2588">CF164-CN164</f>
        <v>0</v>
      </c>
      <c r="CR164" s="958" t="s">
        <v>884</v>
      </c>
      <c r="CS164" s="1030" t="s">
        <v>524</v>
      </c>
      <c r="CT164" s="1031" t="s">
        <v>149</v>
      </c>
      <c r="CU164" s="1044">
        <v>2</v>
      </c>
      <c r="CV164" s="1045">
        <v>230000</v>
      </c>
      <c r="CW164" s="963">
        <f t="shared" si="2287"/>
        <v>460000</v>
      </c>
      <c r="CX164" s="1016"/>
      <c r="CY164" s="898">
        <f t="shared" si="2498"/>
        <v>1</v>
      </c>
      <c r="CZ164" s="898">
        <f t="shared" si="2499"/>
        <v>1</v>
      </c>
      <c r="DA164" s="899">
        <f t="shared" si="2500"/>
        <v>1</v>
      </c>
      <c r="DB164" s="899">
        <f t="shared" ref="DB164:DB169" si="2589">IF(CV164=0,0,1)</f>
        <v>1</v>
      </c>
      <c r="DC164" s="899">
        <f t="shared" ref="DC164:DC169" si="2590">IF(CW164=0,0,1)</f>
        <v>1</v>
      </c>
      <c r="DD164" s="899">
        <f t="shared" ref="DD164:DD169" si="2591">PRODUCT(CY164:DC164)</f>
        <v>1</v>
      </c>
      <c r="DE164" s="966">
        <f t="shared" ref="DE164:DE169" si="2592">ROUND(CW164,0)</f>
        <v>460000</v>
      </c>
      <c r="DF164" s="901">
        <f t="shared" ref="DF164:DF169" si="2593">CW164-DE164</f>
        <v>0</v>
      </c>
      <c r="DI164" s="958" t="s">
        <v>884</v>
      </c>
      <c r="DJ164" s="1030" t="s">
        <v>524</v>
      </c>
      <c r="DK164" s="1031" t="s">
        <v>149</v>
      </c>
      <c r="DL164" s="1044">
        <v>2</v>
      </c>
      <c r="DM164" s="1045">
        <v>1961560</v>
      </c>
      <c r="DN164" s="963">
        <f t="shared" si="2296"/>
        <v>3923120</v>
      </c>
      <c r="DO164" s="1016"/>
      <c r="DP164" s="898">
        <f t="shared" si="2501"/>
        <v>1</v>
      </c>
      <c r="DQ164" s="898">
        <f t="shared" si="2502"/>
        <v>1</v>
      </c>
      <c r="DR164" s="899">
        <f t="shared" si="2503"/>
        <v>1</v>
      </c>
      <c r="DS164" s="899">
        <f t="shared" ref="DS164:DS169" si="2594">IF(DM164=0,0,1)</f>
        <v>1</v>
      </c>
      <c r="DT164" s="899">
        <f t="shared" ref="DT164:DT169" si="2595">IF(DN164=0,0,1)</f>
        <v>1</v>
      </c>
      <c r="DU164" s="899">
        <f t="shared" ref="DU164:DU169" si="2596">PRODUCT(DP164:DT164)</f>
        <v>1</v>
      </c>
      <c r="DV164" s="966">
        <f t="shared" ref="DV164:DV169" si="2597">ROUND(DN164,0)</f>
        <v>3923120</v>
      </c>
      <c r="DW164" s="901">
        <f t="shared" ref="DW164:DW169" si="2598">DN164-DV164</f>
        <v>0</v>
      </c>
      <c r="DZ164" s="958" t="s">
        <v>884</v>
      </c>
      <c r="EA164" s="1030" t="s">
        <v>524</v>
      </c>
      <c r="EB164" s="1031" t="s">
        <v>149</v>
      </c>
      <c r="EC164" s="1044">
        <v>2</v>
      </c>
      <c r="ED164" s="1045">
        <v>1576000</v>
      </c>
      <c r="EE164" s="963">
        <f t="shared" si="2305"/>
        <v>3152000</v>
      </c>
      <c r="EF164" s="1016"/>
      <c r="EG164" s="898">
        <f t="shared" si="2504"/>
        <v>1</v>
      </c>
      <c r="EH164" s="898">
        <f t="shared" si="2505"/>
        <v>1</v>
      </c>
      <c r="EI164" s="899">
        <f t="shared" si="2506"/>
        <v>1</v>
      </c>
      <c r="EJ164" s="899">
        <f t="shared" ref="EJ164:EJ169" si="2599">IF(ED164=0,0,1)</f>
        <v>1</v>
      </c>
      <c r="EK164" s="899">
        <f t="shared" ref="EK164:EK169" si="2600">IF(EE164=0,0,1)</f>
        <v>1</v>
      </c>
      <c r="EL164" s="899">
        <f t="shared" ref="EL164:EL169" si="2601">PRODUCT(EG164:EK164)</f>
        <v>1</v>
      </c>
      <c r="EM164" s="966">
        <f t="shared" ref="EM164:EM169" si="2602">ROUND(EE164,0)</f>
        <v>3152000</v>
      </c>
      <c r="EN164" s="901">
        <f t="shared" ref="EN164:EN169" si="2603">EE164-EM164</f>
        <v>0</v>
      </c>
      <c r="EQ164" s="958" t="s">
        <v>884</v>
      </c>
      <c r="ER164" s="1030" t="s">
        <v>524</v>
      </c>
      <c r="ES164" s="1031" t="s">
        <v>149</v>
      </c>
      <c r="ET164" s="1044">
        <v>2</v>
      </c>
      <c r="EU164" s="1045">
        <v>1220000</v>
      </c>
      <c r="EV164" s="963">
        <f t="shared" si="2314"/>
        <v>2440000</v>
      </c>
      <c r="EW164" s="1016"/>
      <c r="EX164" s="898">
        <f t="shared" si="2507"/>
        <v>1</v>
      </c>
      <c r="EY164" s="898">
        <f t="shared" si="2508"/>
        <v>1</v>
      </c>
      <c r="EZ164" s="899">
        <f t="shared" si="2509"/>
        <v>1</v>
      </c>
      <c r="FA164" s="899">
        <f t="shared" ref="FA164:FA169" si="2604">IF(EU164=0,0,1)</f>
        <v>1</v>
      </c>
      <c r="FB164" s="899">
        <f t="shared" ref="FB164:FB169" si="2605">IF(EV164=0,0,1)</f>
        <v>1</v>
      </c>
      <c r="FC164" s="899">
        <f t="shared" ref="FC164:FC169" si="2606">PRODUCT(EX164:FB164)</f>
        <v>1</v>
      </c>
      <c r="FD164" s="966">
        <f t="shared" ref="FD164:FD169" si="2607">ROUND(EV164,0)</f>
        <v>2440000</v>
      </c>
      <c r="FE164" s="901">
        <f t="shared" ref="FE164:FE169" si="2608">EV164-FD164</f>
        <v>0</v>
      </c>
      <c r="FH164" s="958"/>
      <c r="FI164" s="1030"/>
      <c r="FJ164" s="1031"/>
      <c r="FK164" s="1044"/>
      <c r="FL164" s="1015"/>
      <c r="FM164" s="963">
        <f t="shared" si="2323"/>
        <v>0</v>
      </c>
      <c r="FN164" s="1016"/>
      <c r="FO164" s="898" t="e">
        <f t="shared" si="2510"/>
        <v>#N/A</v>
      </c>
      <c r="FP164" s="898" t="e">
        <f t="shared" si="2511"/>
        <v>#N/A</v>
      </c>
      <c r="FQ164" s="899" t="e">
        <f t="shared" si="2512"/>
        <v>#N/A</v>
      </c>
      <c r="FR164" s="899">
        <f t="shared" ref="FR164:FR169" si="2609">IF(FL164=0,0,1)</f>
        <v>0</v>
      </c>
      <c r="FS164" s="899">
        <f t="shared" ref="FS164:FS169" si="2610">IF(FM164=0,0,1)</f>
        <v>0</v>
      </c>
      <c r="FT164" s="899" t="e">
        <f t="shared" ref="FT164:FT169" si="2611">PRODUCT(FO164:FS164)</f>
        <v>#N/A</v>
      </c>
      <c r="FU164" s="966">
        <f t="shared" ref="FU164:FU169" si="2612">ROUND(FM164,0)</f>
        <v>0</v>
      </c>
      <c r="FV164" s="901">
        <f t="shared" ref="FV164:FV169" si="2613">FM164-FU164</f>
        <v>0</v>
      </c>
      <c r="FY164" s="958" t="s">
        <v>884</v>
      </c>
      <c r="FZ164" s="1030" t="s">
        <v>524</v>
      </c>
      <c r="GA164" s="1031" t="s">
        <v>149</v>
      </c>
      <c r="GB164" s="1044">
        <v>2</v>
      </c>
      <c r="GC164" s="1046">
        <v>1243801</v>
      </c>
      <c r="GD164" s="963">
        <f t="shared" si="2332"/>
        <v>2487602</v>
      </c>
      <c r="GE164" s="1016"/>
      <c r="GF164" s="898">
        <f t="shared" si="2513"/>
        <v>1</v>
      </c>
      <c r="GG164" s="898">
        <f t="shared" si="2514"/>
        <v>1</v>
      </c>
      <c r="GH164" s="899">
        <f t="shared" si="2515"/>
        <v>1</v>
      </c>
      <c r="GI164" s="899">
        <f t="shared" ref="GI164:GI169" si="2614">IF(GC164=0,0,1)</f>
        <v>1</v>
      </c>
      <c r="GJ164" s="899">
        <f t="shared" ref="GJ164:GJ169" si="2615">IF(GD164=0,0,1)</f>
        <v>1</v>
      </c>
      <c r="GK164" s="899">
        <f t="shared" ref="GK164:GK169" si="2616">PRODUCT(GF164:GJ164)</f>
        <v>1</v>
      </c>
      <c r="GL164" s="966">
        <f t="shared" ref="GL164:GL169" si="2617">ROUND(GD164,0)</f>
        <v>2487602</v>
      </c>
      <c r="GM164" s="901">
        <f t="shared" ref="GM164:GM169" si="2618">GD164-GL164</f>
        <v>0</v>
      </c>
      <c r="GP164" s="958" t="s">
        <v>884</v>
      </c>
      <c r="GQ164" s="1030" t="s">
        <v>524</v>
      </c>
      <c r="GR164" s="1031" t="s">
        <v>149</v>
      </c>
      <c r="GS164" s="1044">
        <v>2</v>
      </c>
      <c r="GT164" s="1045">
        <v>1219000</v>
      </c>
      <c r="GU164" s="963">
        <f t="shared" si="2341"/>
        <v>2438000</v>
      </c>
      <c r="GV164" s="1016"/>
      <c r="GW164" s="898">
        <f t="shared" si="2516"/>
        <v>1</v>
      </c>
      <c r="GX164" s="898">
        <f t="shared" si="2517"/>
        <v>1</v>
      </c>
      <c r="GY164" s="899">
        <f t="shared" si="2518"/>
        <v>1</v>
      </c>
      <c r="GZ164" s="899">
        <f t="shared" ref="GZ164:GZ169" si="2619">IF(GT164=0,0,1)</f>
        <v>1</v>
      </c>
      <c r="HA164" s="899">
        <f t="shared" ref="HA164:HA169" si="2620">IF(GU164=0,0,1)</f>
        <v>1</v>
      </c>
      <c r="HB164" s="899">
        <f t="shared" ref="HB164:HB169" si="2621">PRODUCT(GW164:HA164)</f>
        <v>1</v>
      </c>
      <c r="HC164" s="966">
        <f t="shared" ref="HC164:HC169" si="2622">ROUND(GU164,0)</f>
        <v>2438000</v>
      </c>
      <c r="HD164" s="901">
        <f t="shared" ref="HD164:HD169" si="2623">GU164-HC164</f>
        <v>0</v>
      </c>
      <c r="HG164" s="958" t="s">
        <v>884</v>
      </c>
      <c r="HH164" s="1030" t="s">
        <v>524</v>
      </c>
      <c r="HI164" s="1031" t="s">
        <v>149</v>
      </c>
      <c r="HJ164" s="1044">
        <v>2</v>
      </c>
      <c r="HK164" s="1045">
        <v>1173321</v>
      </c>
      <c r="HL164" s="963">
        <f t="shared" si="2350"/>
        <v>2346642</v>
      </c>
      <c r="HM164" s="1016"/>
      <c r="HN164" s="898">
        <f t="shared" si="2519"/>
        <v>1</v>
      </c>
      <c r="HO164" s="898">
        <f t="shared" si="2520"/>
        <v>1</v>
      </c>
      <c r="HP164" s="899">
        <f t="shared" si="2521"/>
        <v>1</v>
      </c>
      <c r="HQ164" s="899">
        <f t="shared" ref="HQ164:HQ169" si="2624">IF(HK164=0,0,1)</f>
        <v>1</v>
      </c>
      <c r="HR164" s="899">
        <f t="shared" ref="HR164:HR169" si="2625">IF(HL164=0,0,1)</f>
        <v>1</v>
      </c>
      <c r="HS164" s="899">
        <f t="shared" ref="HS164:HS169" si="2626">PRODUCT(HN164:HR164)</f>
        <v>1</v>
      </c>
      <c r="HT164" s="966">
        <f t="shared" ref="HT164:HT169" si="2627">ROUND(HL164,0)</f>
        <v>2346642</v>
      </c>
      <c r="HU164" s="901">
        <f t="shared" ref="HU164:HU169" si="2628">HL164-HT164</f>
        <v>0</v>
      </c>
      <c r="HX164" s="958" t="s">
        <v>884</v>
      </c>
      <c r="HY164" s="1030" t="s">
        <v>524</v>
      </c>
      <c r="HZ164" s="1031" t="s">
        <v>149</v>
      </c>
      <c r="IA164" s="1044">
        <v>2</v>
      </c>
      <c r="IB164" s="1048">
        <v>1336884</v>
      </c>
      <c r="IC164" s="972">
        <f t="shared" si="2359"/>
        <v>2673768</v>
      </c>
      <c r="ID164" s="1016"/>
      <c r="IE164" s="898">
        <f t="shared" si="2522"/>
        <v>1</v>
      </c>
      <c r="IF164" s="898">
        <f t="shared" si="2523"/>
        <v>1</v>
      </c>
      <c r="IG164" s="899">
        <f t="shared" si="2524"/>
        <v>1</v>
      </c>
      <c r="IH164" s="899">
        <f t="shared" ref="IH164:IH169" si="2629">IF(IB164=0,0,1)</f>
        <v>1</v>
      </c>
      <c r="II164" s="899">
        <f t="shared" ref="II164:II169" si="2630">IF(IC164=0,0,1)</f>
        <v>1</v>
      </c>
      <c r="IJ164" s="899">
        <f t="shared" ref="IJ164:IJ169" si="2631">PRODUCT(IE164:II164)</f>
        <v>1</v>
      </c>
      <c r="IK164" s="966">
        <f t="shared" ref="IK164:IK169" si="2632">ROUND(IC164,0)</f>
        <v>2673768</v>
      </c>
      <c r="IL164" s="901">
        <f t="shared" ref="IL164:IL169" si="2633">IC164-IK164</f>
        <v>0</v>
      </c>
      <c r="IO164" s="958" t="s">
        <v>884</v>
      </c>
      <c r="IP164" s="1030" t="s">
        <v>524</v>
      </c>
      <c r="IQ164" s="1031" t="s">
        <v>149</v>
      </c>
      <c r="IR164" s="1044">
        <v>2</v>
      </c>
      <c r="IS164" s="1045">
        <v>1259000</v>
      </c>
      <c r="IT164" s="963">
        <f t="shared" si="2368"/>
        <v>2518000</v>
      </c>
      <c r="IU164" s="1016"/>
      <c r="IV164" s="898">
        <f t="shared" si="2525"/>
        <v>1</v>
      </c>
      <c r="IW164" s="898">
        <f t="shared" si="2526"/>
        <v>1</v>
      </c>
      <c r="IX164" s="899">
        <f t="shared" si="2527"/>
        <v>1</v>
      </c>
      <c r="IY164" s="899">
        <f t="shared" ref="IY164:IY169" si="2634">IF(IS164=0,0,1)</f>
        <v>1</v>
      </c>
      <c r="IZ164" s="899">
        <f t="shared" ref="IZ164:IZ169" si="2635">IF(IT164=0,0,1)</f>
        <v>1</v>
      </c>
      <c r="JA164" s="899">
        <f t="shared" ref="JA164:JA169" si="2636">PRODUCT(IV164:IZ164)</f>
        <v>1</v>
      </c>
      <c r="JB164" s="966">
        <f t="shared" ref="JB164:JB169" si="2637">ROUND(IT164,0)</f>
        <v>2518000</v>
      </c>
      <c r="JC164" s="901">
        <f t="shared" ref="JC164:JC169" si="2638">IT164-JB164</f>
        <v>0</v>
      </c>
      <c r="JF164" s="958" t="s">
        <v>884</v>
      </c>
      <c r="JG164" s="1030" t="s">
        <v>524</v>
      </c>
      <c r="JH164" s="1031" t="s">
        <v>149</v>
      </c>
      <c r="JI164" s="1044">
        <v>2</v>
      </c>
      <c r="JJ164" s="1045">
        <v>1200000</v>
      </c>
      <c r="JK164" s="963">
        <f t="shared" si="2377"/>
        <v>2400000</v>
      </c>
      <c r="JL164" s="1016"/>
      <c r="JM164" s="898">
        <f t="shared" si="2528"/>
        <v>1</v>
      </c>
      <c r="JN164" s="898">
        <f t="shared" si="2529"/>
        <v>1</v>
      </c>
      <c r="JO164" s="899">
        <f t="shared" si="2530"/>
        <v>1</v>
      </c>
      <c r="JP164" s="899">
        <f t="shared" ref="JP164:JP169" si="2639">IF(JJ164=0,0,1)</f>
        <v>1</v>
      </c>
      <c r="JQ164" s="899">
        <f t="shared" ref="JQ164:JQ169" si="2640">IF(JK164=0,0,1)</f>
        <v>1</v>
      </c>
      <c r="JR164" s="899">
        <f t="shared" ref="JR164:JR169" si="2641">PRODUCT(JM164:JQ164)</f>
        <v>1</v>
      </c>
      <c r="JS164" s="966">
        <f t="shared" ref="JS164:JS169" si="2642">ROUND(JK164,0)</f>
        <v>2400000</v>
      </c>
      <c r="JT164" s="901">
        <f t="shared" ref="JT164:JT169" si="2643">JK164-JS164</f>
        <v>0</v>
      </c>
      <c r="JW164" s="958" t="s">
        <v>884</v>
      </c>
      <c r="JX164" s="1030" t="s">
        <v>524</v>
      </c>
      <c r="JY164" s="1031" t="s">
        <v>149</v>
      </c>
      <c r="JZ164" s="1044">
        <v>2</v>
      </c>
      <c r="KA164" s="1045">
        <v>1086750.0184000002</v>
      </c>
      <c r="KB164" s="963">
        <f t="shared" si="2386"/>
        <v>2173500</v>
      </c>
      <c r="KC164" s="1016"/>
      <c r="KD164" s="898">
        <f t="shared" si="2531"/>
        <v>1</v>
      </c>
      <c r="KE164" s="898">
        <f t="shared" si="2532"/>
        <v>1</v>
      </c>
      <c r="KF164" s="899">
        <f t="shared" si="2533"/>
        <v>1</v>
      </c>
      <c r="KG164" s="899">
        <f t="shared" ref="KG164:KG169" si="2644">IF(KA164=0,0,1)</f>
        <v>1</v>
      </c>
      <c r="KH164" s="899">
        <f t="shared" ref="KH164:KH169" si="2645">IF(KB164=0,0,1)</f>
        <v>1</v>
      </c>
      <c r="KI164" s="899">
        <f t="shared" ref="KI164:KI169" si="2646">PRODUCT(KD164:KH164)</f>
        <v>1</v>
      </c>
      <c r="KJ164" s="966">
        <f t="shared" ref="KJ164:KJ169" si="2647">ROUND(KB164,0)</f>
        <v>2173500</v>
      </c>
      <c r="KK164" s="901">
        <f t="shared" ref="KK164:KK169" si="2648">KB164-KJ164</f>
        <v>0</v>
      </c>
      <c r="KN164" s="958" t="s">
        <v>884</v>
      </c>
      <c r="KO164" s="1030" t="s">
        <v>524</v>
      </c>
      <c r="KP164" s="1031" t="s">
        <v>149</v>
      </c>
      <c r="KQ164" s="1044">
        <v>2</v>
      </c>
      <c r="KR164" s="1045">
        <v>716000</v>
      </c>
      <c r="KS164" s="963">
        <f t="shared" si="2395"/>
        <v>1432000</v>
      </c>
      <c r="KT164" s="1016"/>
      <c r="KU164" s="898">
        <f t="shared" si="2534"/>
        <v>1</v>
      </c>
      <c r="KV164" s="898">
        <f t="shared" si="2535"/>
        <v>1</v>
      </c>
      <c r="KW164" s="899">
        <f t="shared" si="2536"/>
        <v>1</v>
      </c>
      <c r="KX164" s="899">
        <f t="shared" ref="KX164:KX169" si="2649">IF(KR164=0,0,1)</f>
        <v>1</v>
      </c>
      <c r="KY164" s="899">
        <f t="shared" ref="KY164:KY169" si="2650">IF(KS164=0,0,1)</f>
        <v>1</v>
      </c>
      <c r="KZ164" s="899">
        <f t="shared" ref="KZ164:KZ169" si="2651">PRODUCT(KU164:KY164)</f>
        <v>1</v>
      </c>
      <c r="LA164" s="966">
        <f t="shared" ref="LA164:LA169" si="2652">ROUND(KS164,0)</f>
        <v>1432000</v>
      </c>
      <c r="LB164" s="901">
        <f t="shared" ref="LB164:LB169" si="2653">KS164-LA164</f>
        <v>0</v>
      </c>
      <c r="LE164" s="958" t="s">
        <v>884</v>
      </c>
      <c r="LF164" s="1030" t="s">
        <v>524</v>
      </c>
      <c r="LG164" s="1031" t="s">
        <v>149</v>
      </c>
      <c r="LH164" s="1044">
        <v>2</v>
      </c>
      <c r="LI164" s="1049">
        <v>598200</v>
      </c>
      <c r="LJ164" s="974">
        <f t="shared" si="2404"/>
        <v>1196400</v>
      </c>
      <c r="LK164" s="1016"/>
      <c r="LL164" s="898">
        <f t="shared" si="2537"/>
        <v>1</v>
      </c>
      <c r="LM164" s="898">
        <f t="shared" si="2538"/>
        <v>1</v>
      </c>
      <c r="LN164" s="899">
        <f t="shared" si="2539"/>
        <v>1</v>
      </c>
      <c r="LO164" s="899">
        <f t="shared" ref="LO164:LO169" si="2654">IF(LI164=0,0,1)</f>
        <v>1</v>
      </c>
      <c r="LP164" s="899">
        <f t="shared" ref="LP164:LP169" si="2655">IF(LJ164=0,0,1)</f>
        <v>1</v>
      </c>
      <c r="LQ164" s="899">
        <f t="shared" ref="LQ164:LQ169" si="2656">PRODUCT(LL164:LP164)</f>
        <v>1</v>
      </c>
      <c r="LR164" s="966">
        <f t="shared" ref="LR164:LR169" si="2657">ROUND(LJ164,0)</f>
        <v>1196400</v>
      </c>
      <c r="LS164" s="901">
        <f t="shared" ref="LS164:LS169" si="2658">LJ164-LR164</f>
        <v>0</v>
      </c>
      <c r="LV164" s="958" t="s">
        <v>884</v>
      </c>
      <c r="LW164" s="1030" t="s">
        <v>524</v>
      </c>
      <c r="LX164" s="1031" t="s">
        <v>149</v>
      </c>
      <c r="LY164" s="1044">
        <v>2</v>
      </c>
      <c r="LZ164" s="1045">
        <v>153270</v>
      </c>
      <c r="MA164" s="963">
        <f t="shared" si="2413"/>
        <v>306540</v>
      </c>
      <c r="MB164" s="1016"/>
      <c r="MC164" s="898">
        <f t="shared" si="2540"/>
        <v>1</v>
      </c>
      <c r="MD164" s="898">
        <f t="shared" si="2541"/>
        <v>1</v>
      </c>
      <c r="ME164" s="899">
        <f t="shared" si="2542"/>
        <v>1</v>
      </c>
      <c r="MF164" s="899">
        <f t="shared" ref="MF164:MF169" si="2659">IF(LZ164=0,0,1)</f>
        <v>1</v>
      </c>
      <c r="MG164" s="899">
        <f t="shared" ref="MG164:MG169" si="2660">IF(MA164=0,0,1)</f>
        <v>1</v>
      </c>
      <c r="MH164" s="899">
        <f t="shared" ref="MH164:MH169" si="2661">PRODUCT(MC164:MG164)</f>
        <v>1</v>
      </c>
      <c r="MI164" s="966">
        <f t="shared" ref="MI164:MI169" si="2662">ROUND(MA164,0)</f>
        <v>306540</v>
      </c>
      <c r="MJ164" s="901">
        <f t="shared" ref="MJ164:MJ169" si="2663">MA164-MI164</f>
        <v>0</v>
      </c>
      <c r="MM164" s="958" t="s">
        <v>884</v>
      </c>
      <c r="MN164" s="1030" t="s">
        <v>524</v>
      </c>
      <c r="MO164" s="1031" t="s">
        <v>149</v>
      </c>
      <c r="MP164" s="1044">
        <v>2</v>
      </c>
      <c r="MQ164" s="1045">
        <v>850000</v>
      </c>
      <c r="MR164" s="963">
        <f t="shared" si="2422"/>
        <v>1700000</v>
      </c>
      <c r="MS164" s="1016"/>
      <c r="MT164" s="898">
        <f t="shared" si="2543"/>
        <v>1</v>
      </c>
      <c r="MU164" s="898">
        <f t="shared" si="2544"/>
        <v>1</v>
      </c>
      <c r="MV164" s="899">
        <f t="shared" si="2545"/>
        <v>1</v>
      </c>
      <c r="MW164" s="899">
        <f t="shared" ref="MW164:MW169" si="2664">IF(MQ164=0,0,1)</f>
        <v>1</v>
      </c>
      <c r="MX164" s="899">
        <f t="shared" ref="MX164:MX169" si="2665">IF(MR164=0,0,1)</f>
        <v>1</v>
      </c>
      <c r="MY164" s="899">
        <f t="shared" ref="MY164:MY169" si="2666">PRODUCT(MT164:MX164)</f>
        <v>1</v>
      </c>
      <c r="MZ164" s="966">
        <f t="shared" ref="MZ164:MZ169" si="2667">ROUND(MR164,0)</f>
        <v>1700000</v>
      </c>
      <c r="NA164" s="901">
        <f t="shared" ref="NA164:NA169" si="2668">MR164-MZ164</f>
        <v>0</v>
      </c>
      <c r="ND164" s="975" t="s">
        <v>884</v>
      </c>
      <c r="NE164" s="976" t="s">
        <v>524</v>
      </c>
      <c r="NF164" s="977" t="s">
        <v>149</v>
      </c>
      <c r="NG164" s="978">
        <v>2</v>
      </c>
      <c r="NH164" s="979">
        <v>241882.74</v>
      </c>
      <c r="NI164" s="980">
        <v>483765</v>
      </c>
      <c r="NJ164" s="1016"/>
      <c r="NK164" s="898">
        <f t="shared" si="2546"/>
        <v>1</v>
      </c>
      <c r="NL164" s="898">
        <f t="shared" si="2547"/>
        <v>1</v>
      </c>
      <c r="NM164" s="899">
        <f t="shared" si="2548"/>
        <v>1</v>
      </c>
      <c r="NN164" s="899">
        <f t="shared" ref="NN164:NN169" si="2669">IF(NH164=0,0,1)</f>
        <v>1</v>
      </c>
      <c r="NO164" s="899">
        <f t="shared" ref="NO164:NO169" si="2670">IF(NI164=0,0,1)</f>
        <v>1</v>
      </c>
      <c r="NP164" s="899">
        <f t="shared" ref="NP164:NP169" si="2671">PRODUCT(NK164:NO164)</f>
        <v>1</v>
      </c>
      <c r="NQ164" s="966">
        <f t="shared" ref="NQ164:NQ169" si="2672">ROUND(NI164,0)</f>
        <v>483765</v>
      </c>
      <c r="NR164" s="901">
        <f t="shared" ref="NR164:NR169" si="2673">NI164-NQ164</f>
        <v>0</v>
      </c>
      <c r="NU164" s="981" t="s">
        <v>884</v>
      </c>
      <c r="NV164" s="982" t="s">
        <v>524</v>
      </c>
      <c r="NW164" s="983" t="s">
        <v>149</v>
      </c>
      <c r="NX164" s="984">
        <v>2</v>
      </c>
      <c r="NY164" s="1050">
        <v>244326</v>
      </c>
      <c r="NZ164" s="986">
        <f t="shared" si="2439"/>
        <v>488652</v>
      </c>
      <c r="OA164" s="1016"/>
      <c r="OB164" s="898">
        <f t="shared" si="2549"/>
        <v>1</v>
      </c>
      <c r="OC164" s="898">
        <f t="shared" si="2550"/>
        <v>1</v>
      </c>
      <c r="OD164" s="899">
        <f t="shared" si="2551"/>
        <v>1</v>
      </c>
      <c r="OE164" s="899">
        <f t="shared" ref="OE164:OE169" si="2674">IF(NY164=0,0,1)</f>
        <v>1</v>
      </c>
      <c r="OF164" s="899">
        <f t="shared" ref="OF164:OF169" si="2675">IF(NZ164=0,0,1)</f>
        <v>1</v>
      </c>
      <c r="OG164" s="899">
        <f t="shared" ref="OG164:OG169" si="2676">PRODUCT(OB164:OF164)</f>
        <v>1</v>
      </c>
      <c r="OH164" s="966">
        <f t="shared" ref="OH164:OH169" si="2677">ROUND(NZ164,0)</f>
        <v>488652</v>
      </c>
      <c r="OI164" s="901">
        <f t="shared" ref="OI164:OI169" si="2678">NZ164-OH164</f>
        <v>0</v>
      </c>
      <c r="OL164" s="958" t="s">
        <v>884</v>
      </c>
      <c r="OM164" s="1030" t="s">
        <v>524</v>
      </c>
      <c r="ON164" s="1031" t="s">
        <v>149</v>
      </c>
      <c r="OO164" s="1044">
        <v>2</v>
      </c>
      <c r="OP164" s="1045">
        <v>1523191</v>
      </c>
      <c r="OQ164" s="963">
        <f t="shared" si="2448"/>
        <v>3046382</v>
      </c>
      <c r="OR164" s="1016"/>
      <c r="OS164" s="898">
        <f t="shared" si="2552"/>
        <v>1</v>
      </c>
      <c r="OT164" s="898">
        <f t="shared" si="2553"/>
        <v>1</v>
      </c>
      <c r="OU164" s="899">
        <f t="shared" si="2554"/>
        <v>1</v>
      </c>
      <c r="OV164" s="899">
        <f t="shared" ref="OV164:OV169" si="2679">IF(OP164=0,0,1)</f>
        <v>1</v>
      </c>
      <c r="OW164" s="899">
        <f t="shared" ref="OW164:OW169" si="2680">IF(OQ164=0,0,1)</f>
        <v>1</v>
      </c>
      <c r="OX164" s="899">
        <f t="shared" ref="OX164:OX169" si="2681">PRODUCT(OS164:OW164)</f>
        <v>1</v>
      </c>
      <c r="OY164" s="966">
        <f t="shared" ref="OY164:OY169" si="2682">ROUND(OQ164,0)</f>
        <v>3046382</v>
      </c>
      <c r="OZ164" s="901">
        <f t="shared" ref="OZ164:OZ169" si="2683">OQ164-OY164</f>
        <v>0</v>
      </c>
      <c r="PC164" s="958" t="s">
        <v>884</v>
      </c>
      <c r="PD164" s="1030" t="s">
        <v>524</v>
      </c>
      <c r="PE164" s="1031" t="s">
        <v>149</v>
      </c>
      <c r="PF164" s="1044">
        <v>2</v>
      </c>
      <c r="PG164" s="1059">
        <v>1732250</v>
      </c>
      <c r="PH164" s="988">
        <v>3464500</v>
      </c>
      <c r="PI164" s="1024"/>
      <c r="PJ164" s="898">
        <f t="shared" si="2555"/>
        <v>1</v>
      </c>
      <c r="PK164" s="898">
        <f t="shared" si="2556"/>
        <v>1</v>
      </c>
      <c r="PL164" s="899">
        <f t="shared" si="2557"/>
        <v>1</v>
      </c>
      <c r="PM164" s="899">
        <f t="shared" ref="PM164:PM169" si="2684">IF(PG164=0,0,1)</f>
        <v>1</v>
      </c>
      <c r="PN164" s="899">
        <f t="shared" ref="PN164:PN169" si="2685">IF(PH164=0,0,1)</f>
        <v>1</v>
      </c>
      <c r="PO164" s="899">
        <f t="shared" ref="PO164:PO169" si="2686">PRODUCT(PJ164:PN164)</f>
        <v>1</v>
      </c>
      <c r="PP164" s="966">
        <f t="shared" ref="PP164:PP169" si="2687">ROUND(PH164,0)</f>
        <v>3464500</v>
      </c>
      <c r="PQ164" s="901">
        <f t="shared" ref="PQ164:PQ169" si="2688">PH164-PP164</f>
        <v>0</v>
      </c>
      <c r="PT164" s="958" t="s">
        <v>884</v>
      </c>
      <c r="PU164" s="1030" t="s">
        <v>524</v>
      </c>
      <c r="PV164" s="1031" t="s">
        <v>149</v>
      </c>
      <c r="PW164" s="1044">
        <v>2</v>
      </c>
      <c r="PX164" s="1045">
        <v>1217800</v>
      </c>
      <c r="PY164" s="963">
        <f t="shared" si="2465"/>
        <v>2435600</v>
      </c>
      <c r="PZ164" s="1016"/>
      <c r="QA164" s="898">
        <f t="shared" si="2558"/>
        <v>1</v>
      </c>
      <c r="QB164" s="898">
        <f t="shared" si="2559"/>
        <v>1</v>
      </c>
      <c r="QC164" s="899">
        <f t="shared" si="2560"/>
        <v>1</v>
      </c>
      <c r="QD164" s="899">
        <f t="shared" ref="QD164:QD169" si="2689">IF(PX164=0,0,1)</f>
        <v>1</v>
      </c>
      <c r="QE164" s="899">
        <f t="shared" ref="QE164:QE169" si="2690">IF(PY164=0,0,1)</f>
        <v>1</v>
      </c>
      <c r="QF164" s="899">
        <f t="shared" ref="QF164:QF169" si="2691">PRODUCT(QA164:QE164)</f>
        <v>1</v>
      </c>
      <c r="QG164" s="966">
        <f t="shared" ref="QG164:QG169" si="2692">ROUND(PY164,0)</f>
        <v>2435600</v>
      </c>
      <c r="QH164" s="901">
        <f t="shared" ref="QH164:QH169" si="2693">PY164-QG164</f>
        <v>0</v>
      </c>
      <c r="QK164" s="958" t="s">
        <v>884</v>
      </c>
      <c r="QL164" s="1030" t="s">
        <v>524</v>
      </c>
      <c r="QM164" s="1031" t="s">
        <v>149</v>
      </c>
      <c r="QN164" s="1044">
        <v>2</v>
      </c>
      <c r="QO164" s="1049">
        <v>601190.99999999988</v>
      </c>
      <c r="QP164" s="974">
        <f t="shared" si="2474"/>
        <v>1202382</v>
      </c>
      <c r="QQ164" s="1016"/>
      <c r="QR164" s="898">
        <f t="shared" si="2561"/>
        <v>1</v>
      </c>
      <c r="QS164" s="898">
        <f t="shared" si="2562"/>
        <v>1</v>
      </c>
      <c r="QT164" s="899">
        <f t="shared" si="2563"/>
        <v>1</v>
      </c>
      <c r="QU164" s="899">
        <f t="shared" ref="QU164:QU169" si="2694">IF(QO164=0,0,1)</f>
        <v>1</v>
      </c>
      <c r="QV164" s="899">
        <f t="shared" ref="QV164:QV169" si="2695">IF(QP164=0,0,1)</f>
        <v>1</v>
      </c>
      <c r="QW164" s="899">
        <f t="shared" ref="QW164:QW169" si="2696">PRODUCT(QR164:QV164)</f>
        <v>1</v>
      </c>
      <c r="QX164" s="966">
        <f t="shared" ref="QX164:QX169" si="2697">ROUND(QP164,0)</f>
        <v>1202382</v>
      </c>
      <c r="QY164" s="901">
        <f t="shared" ref="QY164:QY169" si="2698">QP164-QX164</f>
        <v>0</v>
      </c>
      <c r="RB164" s="405"/>
      <c r="RC164" s="406"/>
      <c r="RD164" s="407"/>
      <c r="RE164" s="408"/>
      <c r="RF164" s="409"/>
      <c r="RG164" s="410"/>
      <c r="RH164" s="410"/>
      <c r="RI164" s="898"/>
      <c r="RJ164" s="898"/>
      <c r="RK164" s="934"/>
      <c r="RL164" s="934"/>
      <c r="RM164" s="934"/>
      <c r="RN164" s="934"/>
      <c r="RO164" s="935"/>
      <c r="RP164" s="936"/>
      <c r="RS164" s="405"/>
      <c r="RT164" s="406"/>
      <c r="RU164" s="407"/>
      <c r="RV164" s="408"/>
      <c r="RW164" s="409"/>
      <c r="RX164" s="410"/>
      <c r="RY164" s="410"/>
      <c r="RZ164" s="898"/>
      <c r="SA164" s="898"/>
      <c r="SB164" s="934"/>
      <c r="SC164" s="934"/>
      <c r="SD164" s="934"/>
      <c r="SE164" s="934"/>
      <c r="SF164" s="935"/>
      <c r="SG164" s="936"/>
      <c r="SJ164" s="405"/>
      <c r="SK164" s="406"/>
      <c r="SL164" s="407"/>
      <c r="SM164" s="408"/>
      <c r="SN164" s="409"/>
      <c r="SO164" s="410"/>
      <c r="SP164" s="410"/>
      <c r="SQ164" s="898"/>
      <c r="SR164" s="898"/>
      <c r="SS164" s="934"/>
      <c r="ST164" s="934"/>
      <c r="SU164" s="934"/>
      <c r="SV164" s="934"/>
      <c r="SW164" s="935"/>
      <c r="SX164" s="936"/>
    </row>
    <row r="165" spans="2:518" ht="102.75" customHeight="1" thickTop="1" thickBot="1">
      <c r="B165" s="958" t="s">
        <v>885</v>
      </c>
      <c r="C165" s="1012" t="s">
        <v>525</v>
      </c>
      <c r="D165" s="1013" t="s">
        <v>149</v>
      </c>
      <c r="E165" s="1014">
        <v>1</v>
      </c>
      <c r="F165" s="1015"/>
      <c r="G165" s="1025">
        <f t="shared" si="2249"/>
        <v>0</v>
      </c>
      <c r="H165" s="1016"/>
      <c r="K165" s="958" t="s">
        <v>885</v>
      </c>
      <c r="L165" s="1012" t="s">
        <v>525</v>
      </c>
      <c r="M165" s="1013" t="s">
        <v>149</v>
      </c>
      <c r="N165" s="1014">
        <v>1</v>
      </c>
      <c r="O165" s="1043">
        <v>1263801</v>
      </c>
      <c r="P165" s="1025">
        <f t="shared" si="2250"/>
        <v>1263801</v>
      </c>
      <c r="Q165" s="1016"/>
      <c r="R165" s="898">
        <f t="shared" si="2483"/>
        <v>1</v>
      </c>
      <c r="S165" s="898">
        <f t="shared" si="2484"/>
        <v>1</v>
      </c>
      <c r="T165" s="899">
        <f t="shared" si="2485"/>
        <v>1</v>
      </c>
      <c r="U165" s="899">
        <f t="shared" si="2564"/>
        <v>1</v>
      </c>
      <c r="V165" s="899">
        <f t="shared" si="2565"/>
        <v>1</v>
      </c>
      <c r="W165" s="899">
        <f t="shared" si="2566"/>
        <v>1</v>
      </c>
      <c r="X165" s="966">
        <f t="shared" si="2567"/>
        <v>1263801</v>
      </c>
      <c r="Y165" s="901">
        <f t="shared" si="2568"/>
        <v>0</v>
      </c>
      <c r="Z165" s="872"/>
      <c r="AA165" s="872"/>
      <c r="AB165" s="958" t="s">
        <v>885</v>
      </c>
      <c r="AC165" s="1012" t="s">
        <v>525</v>
      </c>
      <c r="AD165" s="1013" t="s">
        <v>149</v>
      </c>
      <c r="AE165" s="1014">
        <v>1</v>
      </c>
      <c r="AF165" s="1015">
        <v>2500000</v>
      </c>
      <c r="AG165" s="1025">
        <f t="shared" si="2251"/>
        <v>2500000</v>
      </c>
      <c r="AH165" s="1016"/>
      <c r="AI165" s="898">
        <f t="shared" si="2486"/>
        <v>1</v>
      </c>
      <c r="AJ165" s="898">
        <f t="shared" si="2487"/>
        <v>1</v>
      </c>
      <c r="AK165" s="899">
        <f t="shared" si="2488"/>
        <v>1</v>
      </c>
      <c r="AL165" s="899">
        <f t="shared" si="2569"/>
        <v>1</v>
      </c>
      <c r="AM165" s="899">
        <f t="shared" si="2570"/>
        <v>1</v>
      </c>
      <c r="AN165" s="899">
        <f t="shared" si="2571"/>
        <v>1</v>
      </c>
      <c r="AO165" s="966">
        <f t="shared" si="2572"/>
        <v>2500000</v>
      </c>
      <c r="AP165" s="901">
        <f t="shared" si="2573"/>
        <v>0</v>
      </c>
      <c r="AQ165" s="872"/>
      <c r="AR165" s="872"/>
      <c r="AS165" s="958" t="s">
        <v>885</v>
      </c>
      <c r="AT165" s="1018" t="s">
        <v>525</v>
      </c>
      <c r="AU165" s="1013" t="s">
        <v>149</v>
      </c>
      <c r="AV165" s="1014">
        <v>1</v>
      </c>
      <c r="AW165" s="1019">
        <v>900000</v>
      </c>
      <c r="AX165" s="1026">
        <f t="shared" si="2260"/>
        <v>900000</v>
      </c>
      <c r="AY165" s="1016"/>
      <c r="AZ165" s="898">
        <f t="shared" si="2489"/>
        <v>1</v>
      </c>
      <c r="BA165" s="898">
        <f t="shared" si="2490"/>
        <v>1</v>
      </c>
      <c r="BB165" s="899">
        <f t="shared" si="2491"/>
        <v>1</v>
      </c>
      <c r="BC165" s="899">
        <f t="shared" si="2574"/>
        <v>1</v>
      </c>
      <c r="BD165" s="899">
        <f t="shared" si="2575"/>
        <v>1</v>
      </c>
      <c r="BE165" s="899">
        <f t="shared" si="2576"/>
        <v>1</v>
      </c>
      <c r="BF165" s="966">
        <f t="shared" si="2577"/>
        <v>900000</v>
      </c>
      <c r="BG165" s="901">
        <f t="shared" si="2578"/>
        <v>0</v>
      </c>
      <c r="BJ165" s="958" t="s">
        <v>885</v>
      </c>
      <c r="BK165" s="1012" t="s">
        <v>525</v>
      </c>
      <c r="BL165" s="1013" t="s">
        <v>149</v>
      </c>
      <c r="BM165" s="1014">
        <v>1</v>
      </c>
      <c r="BN165" s="1015">
        <v>1134969</v>
      </c>
      <c r="BO165" s="1025">
        <f t="shared" si="2269"/>
        <v>1134969</v>
      </c>
      <c r="BP165" s="1016"/>
      <c r="BQ165" s="898">
        <f t="shared" si="2492"/>
        <v>1</v>
      </c>
      <c r="BR165" s="898">
        <f t="shared" si="2493"/>
        <v>1</v>
      </c>
      <c r="BS165" s="899">
        <f t="shared" si="2494"/>
        <v>1</v>
      </c>
      <c r="BT165" s="899">
        <f t="shared" si="2579"/>
        <v>1</v>
      </c>
      <c r="BU165" s="899">
        <f t="shared" si="2580"/>
        <v>1</v>
      </c>
      <c r="BV165" s="899">
        <f t="shared" si="2581"/>
        <v>1</v>
      </c>
      <c r="BW165" s="966">
        <f t="shared" si="2582"/>
        <v>1134969</v>
      </c>
      <c r="BX165" s="901">
        <f t="shared" si="2583"/>
        <v>0</v>
      </c>
      <c r="CA165" s="958" t="s">
        <v>885</v>
      </c>
      <c r="CB165" s="1012" t="s">
        <v>525</v>
      </c>
      <c r="CC165" s="1013" t="s">
        <v>149</v>
      </c>
      <c r="CD165" s="1014">
        <v>1</v>
      </c>
      <c r="CE165" s="1015">
        <v>1230942</v>
      </c>
      <c r="CF165" s="1025">
        <f t="shared" si="2278"/>
        <v>1230942</v>
      </c>
      <c r="CG165" s="1016"/>
      <c r="CH165" s="898">
        <f t="shared" si="2495"/>
        <v>1</v>
      </c>
      <c r="CI165" s="898">
        <f t="shared" si="2496"/>
        <v>1</v>
      </c>
      <c r="CJ165" s="899">
        <f t="shared" si="2497"/>
        <v>1</v>
      </c>
      <c r="CK165" s="899">
        <f t="shared" si="2584"/>
        <v>1</v>
      </c>
      <c r="CL165" s="899">
        <f t="shared" si="2585"/>
        <v>1</v>
      </c>
      <c r="CM165" s="899">
        <f t="shared" si="2586"/>
        <v>1</v>
      </c>
      <c r="CN165" s="966">
        <f t="shared" si="2587"/>
        <v>1230942</v>
      </c>
      <c r="CO165" s="901">
        <f t="shared" si="2588"/>
        <v>0</v>
      </c>
      <c r="CR165" s="958" t="s">
        <v>885</v>
      </c>
      <c r="CS165" s="1012" t="s">
        <v>525</v>
      </c>
      <c r="CT165" s="1013" t="s">
        <v>149</v>
      </c>
      <c r="CU165" s="1014">
        <v>1</v>
      </c>
      <c r="CV165" s="1015">
        <v>245000</v>
      </c>
      <c r="CW165" s="1025">
        <f t="shared" si="2287"/>
        <v>245000</v>
      </c>
      <c r="CX165" s="1016"/>
      <c r="CY165" s="898">
        <f t="shared" si="2498"/>
        <v>1</v>
      </c>
      <c r="CZ165" s="898">
        <f t="shared" si="2499"/>
        <v>1</v>
      </c>
      <c r="DA165" s="899">
        <f t="shared" si="2500"/>
        <v>1</v>
      </c>
      <c r="DB165" s="899">
        <f t="shared" si="2589"/>
        <v>1</v>
      </c>
      <c r="DC165" s="899">
        <f t="shared" si="2590"/>
        <v>1</v>
      </c>
      <c r="DD165" s="899">
        <f t="shared" si="2591"/>
        <v>1</v>
      </c>
      <c r="DE165" s="966">
        <f t="shared" si="2592"/>
        <v>245000</v>
      </c>
      <c r="DF165" s="901">
        <f t="shared" si="2593"/>
        <v>0</v>
      </c>
      <c r="DI165" s="958" t="s">
        <v>885</v>
      </c>
      <c r="DJ165" s="1012" t="s">
        <v>525</v>
      </c>
      <c r="DK165" s="1013" t="s">
        <v>149</v>
      </c>
      <c r="DL165" s="1014">
        <v>1</v>
      </c>
      <c r="DM165" s="1015">
        <v>1765404</v>
      </c>
      <c r="DN165" s="1025">
        <f t="shared" si="2296"/>
        <v>1765404</v>
      </c>
      <c r="DO165" s="1016"/>
      <c r="DP165" s="898">
        <f t="shared" si="2501"/>
        <v>1</v>
      </c>
      <c r="DQ165" s="898">
        <f t="shared" si="2502"/>
        <v>1</v>
      </c>
      <c r="DR165" s="899">
        <f t="shared" si="2503"/>
        <v>1</v>
      </c>
      <c r="DS165" s="899">
        <f t="shared" si="2594"/>
        <v>1</v>
      </c>
      <c r="DT165" s="899">
        <f t="shared" si="2595"/>
        <v>1</v>
      </c>
      <c r="DU165" s="899">
        <f t="shared" si="2596"/>
        <v>1</v>
      </c>
      <c r="DV165" s="966">
        <f t="shared" si="2597"/>
        <v>1765404</v>
      </c>
      <c r="DW165" s="901">
        <f t="shared" si="2598"/>
        <v>0</v>
      </c>
      <c r="DZ165" s="958" t="s">
        <v>885</v>
      </c>
      <c r="EA165" s="1012" t="s">
        <v>525</v>
      </c>
      <c r="EB165" s="1013" t="s">
        <v>149</v>
      </c>
      <c r="EC165" s="1014">
        <v>1</v>
      </c>
      <c r="ED165" s="1015">
        <v>1754566</v>
      </c>
      <c r="EE165" s="1025">
        <f t="shared" si="2305"/>
        <v>1754566</v>
      </c>
      <c r="EF165" s="1016"/>
      <c r="EG165" s="898">
        <f t="shared" si="2504"/>
        <v>1</v>
      </c>
      <c r="EH165" s="898">
        <f t="shared" si="2505"/>
        <v>1</v>
      </c>
      <c r="EI165" s="899">
        <f t="shared" si="2506"/>
        <v>1</v>
      </c>
      <c r="EJ165" s="899">
        <f t="shared" si="2599"/>
        <v>1</v>
      </c>
      <c r="EK165" s="899">
        <f t="shared" si="2600"/>
        <v>1</v>
      </c>
      <c r="EL165" s="899">
        <f t="shared" si="2601"/>
        <v>1</v>
      </c>
      <c r="EM165" s="966">
        <f t="shared" si="2602"/>
        <v>1754566</v>
      </c>
      <c r="EN165" s="901">
        <f t="shared" si="2603"/>
        <v>0</v>
      </c>
      <c r="EQ165" s="958" t="s">
        <v>885</v>
      </c>
      <c r="ER165" s="1012" t="s">
        <v>525</v>
      </c>
      <c r="ES165" s="1013" t="s">
        <v>149</v>
      </c>
      <c r="ET165" s="1014">
        <v>1</v>
      </c>
      <c r="EU165" s="1015">
        <v>1245000</v>
      </c>
      <c r="EV165" s="1025">
        <f t="shared" si="2314"/>
        <v>1245000</v>
      </c>
      <c r="EW165" s="1016"/>
      <c r="EX165" s="898">
        <f t="shared" si="2507"/>
        <v>1</v>
      </c>
      <c r="EY165" s="898">
        <f t="shared" si="2508"/>
        <v>1</v>
      </c>
      <c r="EZ165" s="899">
        <f t="shared" si="2509"/>
        <v>1</v>
      </c>
      <c r="FA165" s="899">
        <f t="shared" si="2604"/>
        <v>1</v>
      </c>
      <c r="FB165" s="899">
        <f t="shared" si="2605"/>
        <v>1</v>
      </c>
      <c r="FC165" s="899">
        <f t="shared" si="2606"/>
        <v>1</v>
      </c>
      <c r="FD165" s="966">
        <f t="shared" si="2607"/>
        <v>1245000</v>
      </c>
      <c r="FE165" s="901">
        <f t="shared" si="2608"/>
        <v>0</v>
      </c>
      <c r="FH165" s="958"/>
      <c r="FI165" s="1012"/>
      <c r="FJ165" s="1013"/>
      <c r="FK165" s="1014"/>
      <c r="FL165" s="1015"/>
      <c r="FM165" s="1025">
        <f t="shared" si="2323"/>
        <v>0</v>
      </c>
      <c r="FN165" s="1016"/>
      <c r="FO165" s="898" t="e">
        <f t="shared" si="2510"/>
        <v>#N/A</v>
      </c>
      <c r="FP165" s="898" t="e">
        <f t="shared" si="2511"/>
        <v>#N/A</v>
      </c>
      <c r="FQ165" s="899" t="e">
        <f t="shared" si="2512"/>
        <v>#N/A</v>
      </c>
      <c r="FR165" s="899">
        <f t="shared" si="2609"/>
        <v>0</v>
      </c>
      <c r="FS165" s="899">
        <f t="shared" si="2610"/>
        <v>0</v>
      </c>
      <c r="FT165" s="899" t="e">
        <f t="shared" si="2611"/>
        <v>#N/A</v>
      </c>
      <c r="FU165" s="966">
        <f t="shared" si="2612"/>
        <v>0</v>
      </c>
      <c r="FV165" s="901">
        <f t="shared" si="2613"/>
        <v>0</v>
      </c>
      <c r="FY165" s="958" t="s">
        <v>885</v>
      </c>
      <c r="FZ165" s="1012" t="s">
        <v>525</v>
      </c>
      <c r="GA165" s="1013" t="s">
        <v>149</v>
      </c>
      <c r="GB165" s="1014">
        <v>1</v>
      </c>
      <c r="GC165" s="1043">
        <v>1263801</v>
      </c>
      <c r="GD165" s="1025">
        <f t="shared" si="2332"/>
        <v>1263801</v>
      </c>
      <c r="GE165" s="1016"/>
      <c r="GF165" s="898">
        <f t="shared" si="2513"/>
        <v>1</v>
      </c>
      <c r="GG165" s="898">
        <f t="shared" si="2514"/>
        <v>1</v>
      </c>
      <c r="GH165" s="899">
        <f t="shared" si="2515"/>
        <v>1</v>
      </c>
      <c r="GI165" s="899">
        <f t="shared" si="2614"/>
        <v>1</v>
      </c>
      <c r="GJ165" s="899">
        <f t="shared" si="2615"/>
        <v>1</v>
      </c>
      <c r="GK165" s="899">
        <f t="shared" si="2616"/>
        <v>1</v>
      </c>
      <c r="GL165" s="966">
        <f t="shared" si="2617"/>
        <v>1263801</v>
      </c>
      <c r="GM165" s="901">
        <f t="shared" si="2618"/>
        <v>0</v>
      </c>
      <c r="GP165" s="958" t="s">
        <v>885</v>
      </c>
      <c r="GQ165" s="1012" t="s">
        <v>525</v>
      </c>
      <c r="GR165" s="1013" t="s">
        <v>149</v>
      </c>
      <c r="GS165" s="1014">
        <v>1</v>
      </c>
      <c r="GT165" s="1015">
        <v>1240000</v>
      </c>
      <c r="GU165" s="1025">
        <f t="shared" si="2341"/>
        <v>1240000</v>
      </c>
      <c r="GV165" s="1016"/>
      <c r="GW165" s="898">
        <f t="shared" si="2516"/>
        <v>1</v>
      </c>
      <c r="GX165" s="898">
        <f t="shared" si="2517"/>
        <v>1</v>
      </c>
      <c r="GY165" s="899">
        <f t="shared" si="2518"/>
        <v>1</v>
      </c>
      <c r="GZ165" s="899">
        <f t="shared" si="2619"/>
        <v>1</v>
      </c>
      <c r="HA165" s="899">
        <f t="shared" si="2620"/>
        <v>1</v>
      </c>
      <c r="HB165" s="899">
        <f t="shared" si="2621"/>
        <v>1</v>
      </c>
      <c r="HC165" s="966">
        <f t="shared" si="2622"/>
        <v>1240000</v>
      </c>
      <c r="HD165" s="901">
        <f t="shared" si="2623"/>
        <v>0</v>
      </c>
      <c r="HG165" s="958" t="s">
        <v>885</v>
      </c>
      <c r="HH165" s="1012" t="s">
        <v>525</v>
      </c>
      <c r="HI165" s="1013" t="s">
        <v>149</v>
      </c>
      <c r="HJ165" s="1014">
        <v>1</v>
      </c>
      <c r="HK165" s="1015">
        <v>1113512</v>
      </c>
      <c r="HL165" s="1025">
        <f t="shared" si="2350"/>
        <v>1113512</v>
      </c>
      <c r="HM165" s="1016"/>
      <c r="HN165" s="898">
        <f t="shared" si="2519"/>
        <v>1</v>
      </c>
      <c r="HO165" s="898">
        <f t="shared" si="2520"/>
        <v>1</v>
      </c>
      <c r="HP165" s="899">
        <f t="shared" si="2521"/>
        <v>1</v>
      </c>
      <c r="HQ165" s="899">
        <f t="shared" si="2624"/>
        <v>1</v>
      </c>
      <c r="HR165" s="899">
        <f t="shared" si="2625"/>
        <v>1</v>
      </c>
      <c r="HS165" s="899">
        <f t="shared" si="2626"/>
        <v>1</v>
      </c>
      <c r="HT165" s="966">
        <f t="shared" si="2627"/>
        <v>1113512</v>
      </c>
      <c r="HU165" s="901">
        <f t="shared" si="2628"/>
        <v>0</v>
      </c>
      <c r="HX165" s="958" t="s">
        <v>885</v>
      </c>
      <c r="HY165" s="1012" t="s">
        <v>525</v>
      </c>
      <c r="HZ165" s="1013" t="s">
        <v>149</v>
      </c>
      <c r="IA165" s="1014">
        <v>1</v>
      </c>
      <c r="IB165" s="1020">
        <v>1695750</v>
      </c>
      <c r="IC165" s="1027">
        <f t="shared" si="2359"/>
        <v>1695750</v>
      </c>
      <c r="ID165" s="1016"/>
      <c r="IE165" s="898">
        <f t="shared" si="2522"/>
        <v>1</v>
      </c>
      <c r="IF165" s="898">
        <f t="shared" si="2523"/>
        <v>1</v>
      </c>
      <c r="IG165" s="899">
        <f t="shared" si="2524"/>
        <v>1</v>
      </c>
      <c r="IH165" s="899">
        <f t="shared" si="2629"/>
        <v>1</v>
      </c>
      <c r="II165" s="899">
        <f t="shared" si="2630"/>
        <v>1</v>
      </c>
      <c r="IJ165" s="899">
        <f t="shared" si="2631"/>
        <v>1</v>
      </c>
      <c r="IK165" s="966">
        <f t="shared" si="2632"/>
        <v>1695750</v>
      </c>
      <c r="IL165" s="901">
        <f t="shared" si="2633"/>
        <v>0</v>
      </c>
      <c r="IO165" s="958" t="s">
        <v>885</v>
      </c>
      <c r="IP165" s="1012" t="s">
        <v>525</v>
      </c>
      <c r="IQ165" s="1013" t="s">
        <v>149</v>
      </c>
      <c r="IR165" s="1014">
        <v>1</v>
      </c>
      <c r="IS165" s="1015">
        <v>1636000</v>
      </c>
      <c r="IT165" s="1025">
        <f t="shared" si="2368"/>
        <v>1636000</v>
      </c>
      <c r="IU165" s="1016"/>
      <c r="IV165" s="898">
        <f t="shared" si="2525"/>
        <v>1</v>
      </c>
      <c r="IW165" s="898">
        <f t="shared" si="2526"/>
        <v>1</v>
      </c>
      <c r="IX165" s="899">
        <f t="shared" si="2527"/>
        <v>1</v>
      </c>
      <c r="IY165" s="899">
        <f t="shared" si="2634"/>
        <v>1</v>
      </c>
      <c r="IZ165" s="899">
        <f t="shared" si="2635"/>
        <v>1</v>
      </c>
      <c r="JA165" s="899">
        <f t="shared" si="2636"/>
        <v>1</v>
      </c>
      <c r="JB165" s="966">
        <f t="shared" si="2637"/>
        <v>1636000</v>
      </c>
      <c r="JC165" s="901">
        <f t="shared" si="2638"/>
        <v>0</v>
      </c>
      <c r="JF165" s="958" t="s">
        <v>885</v>
      </c>
      <c r="JG165" s="1012" t="s">
        <v>525</v>
      </c>
      <c r="JH165" s="1013" t="s">
        <v>149</v>
      </c>
      <c r="JI165" s="1014">
        <v>1</v>
      </c>
      <c r="JJ165" s="1015">
        <v>1800000</v>
      </c>
      <c r="JK165" s="1025">
        <f t="shared" si="2377"/>
        <v>1800000</v>
      </c>
      <c r="JL165" s="1016"/>
      <c r="JM165" s="898">
        <f t="shared" si="2528"/>
        <v>1</v>
      </c>
      <c r="JN165" s="898">
        <f t="shared" si="2529"/>
        <v>1</v>
      </c>
      <c r="JO165" s="899">
        <f t="shared" si="2530"/>
        <v>1</v>
      </c>
      <c r="JP165" s="899">
        <f t="shared" si="2639"/>
        <v>1</v>
      </c>
      <c r="JQ165" s="899">
        <f t="shared" si="2640"/>
        <v>1</v>
      </c>
      <c r="JR165" s="899">
        <f t="shared" si="2641"/>
        <v>1</v>
      </c>
      <c r="JS165" s="966">
        <f t="shared" si="2642"/>
        <v>1800000</v>
      </c>
      <c r="JT165" s="901">
        <f t="shared" si="2643"/>
        <v>0</v>
      </c>
      <c r="JW165" s="958" t="s">
        <v>885</v>
      </c>
      <c r="JX165" s="1012" t="s">
        <v>525</v>
      </c>
      <c r="JY165" s="1013" t="s">
        <v>149</v>
      </c>
      <c r="JZ165" s="1014">
        <v>1</v>
      </c>
      <c r="KA165" s="1015">
        <v>2043089.9908000003</v>
      </c>
      <c r="KB165" s="1025">
        <f t="shared" si="2386"/>
        <v>2043090</v>
      </c>
      <c r="KC165" s="1016"/>
      <c r="KD165" s="898">
        <f t="shared" si="2531"/>
        <v>1</v>
      </c>
      <c r="KE165" s="898">
        <f t="shared" si="2532"/>
        <v>1</v>
      </c>
      <c r="KF165" s="899">
        <f t="shared" si="2533"/>
        <v>1</v>
      </c>
      <c r="KG165" s="899">
        <f t="shared" si="2644"/>
        <v>1</v>
      </c>
      <c r="KH165" s="899">
        <f t="shared" si="2645"/>
        <v>1</v>
      </c>
      <c r="KI165" s="899">
        <f t="shared" si="2646"/>
        <v>1</v>
      </c>
      <c r="KJ165" s="966">
        <f t="shared" si="2647"/>
        <v>2043090</v>
      </c>
      <c r="KK165" s="901">
        <f t="shared" si="2648"/>
        <v>0</v>
      </c>
      <c r="KN165" s="958" t="s">
        <v>885</v>
      </c>
      <c r="KO165" s="1012" t="s">
        <v>525</v>
      </c>
      <c r="KP165" s="1013" t="s">
        <v>149</v>
      </c>
      <c r="KQ165" s="1014">
        <v>1</v>
      </c>
      <c r="KR165" s="1015">
        <v>920000</v>
      </c>
      <c r="KS165" s="1025">
        <f t="shared" si="2395"/>
        <v>920000</v>
      </c>
      <c r="KT165" s="1016"/>
      <c r="KU165" s="898">
        <f t="shared" si="2534"/>
        <v>1</v>
      </c>
      <c r="KV165" s="898">
        <f t="shared" si="2535"/>
        <v>1</v>
      </c>
      <c r="KW165" s="899">
        <f t="shared" si="2536"/>
        <v>1</v>
      </c>
      <c r="KX165" s="899">
        <f t="shared" si="2649"/>
        <v>1</v>
      </c>
      <c r="KY165" s="899">
        <f t="shared" si="2650"/>
        <v>1</v>
      </c>
      <c r="KZ165" s="899">
        <f t="shared" si="2651"/>
        <v>1</v>
      </c>
      <c r="LA165" s="966">
        <f t="shared" si="2652"/>
        <v>920000</v>
      </c>
      <c r="LB165" s="901">
        <f t="shared" si="2653"/>
        <v>0</v>
      </c>
      <c r="LE165" s="958" t="s">
        <v>885</v>
      </c>
      <c r="LF165" s="1012" t="s">
        <v>525</v>
      </c>
      <c r="LG165" s="1013" t="s">
        <v>149</v>
      </c>
      <c r="LH165" s="1014">
        <v>1</v>
      </c>
      <c r="LI165" s="1021">
        <v>947150</v>
      </c>
      <c r="LJ165" s="1028">
        <f t="shared" si="2404"/>
        <v>947150</v>
      </c>
      <c r="LK165" s="1016"/>
      <c r="LL165" s="898">
        <f t="shared" si="2537"/>
        <v>1</v>
      </c>
      <c r="LM165" s="898">
        <f t="shared" si="2538"/>
        <v>1</v>
      </c>
      <c r="LN165" s="899">
        <f t="shared" si="2539"/>
        <v>1</v>
      </c>
      <c r="LO165" s="899">
        <f t="shared" si="2654"/>
        <v>1</v>
      </c>
      <c r="LP165" s="899">
        <f t="shared" si="2655"/>
        <v>1</v>
      </c>
      <c r="LQ165" s="899">
        <f t="shared" si="2656"/>
        <v>1</v>
      </c>
      <c r="LR165" s="966">
        <f t="shared" si="2657"/>
        <v>947150</v>
      </c>
      <c r="LS165" s="901">
        <f t="shared" si="2658"/>
        <v>0</v>
      </c>
      <c r="LV165" s="958" t="s">
        <v>885</v>
      </c>
      <c r="LW165" s="1012" t="s">
        <v>525</v>
      </c>
      <c r="LX165" s="1013" t="s">
        <v>149</v>
      </c>
      <c r="LY165" s="1014">
        <v>1</v>
      </c>
      <c r="LZ165" s="1015">
        <v>199251</v>
      </c>
      <c r="MA165" s="1025">
        <f t="shared" si="2413"/>
        <v>199251</v>
      </c>
      <c r="MB165" s="1016"/>
      <c r="MC165" s="898">
        <f t="shared" si="2540"/>
        <v>1</v>
      </c>
      <c r="MD165" s="898">
        <f t="shared" si="2541"/>
        <v>1</v>
      </c>
      <c r="ME165" s="899">
        <f t="shared" si="2542"/>
        <v>1</v>
      </c>
      <c r="MF165" s="899">
        <f t="shared" si="2659"/>
        <v>1</v>
      </c>
      <c r="MG165" s="899">
        <f t="shared" si="2660"/>
        <v>1</v>
      </c>
      <c r="MH165" s="899">
        <f t="shared" si="2661"/>
        <v>1</v>
      </c>
      <c r="MI165" s="966">
        <f t="shared" si="2662"/>
        <v>199251</v>
      </c>
      <c r="MJ165" s="901">
        <f t="shared" si="2663"/>
        <v>0</v>
      </c>
      <c r="MM165" s="958" t="s">
        <v>885</v>
      </c>
      <c r="MN165" s="1012" t="s">
        <v>525</v>
      </c>
      <c r="MO165" s="1013" t="s">
        <v>149</v>
      </c>
      <c r="MP165" s="1014">
        <v>1</v>
      </c>
      <c r="MQ165" s="1015">
        <v>1450000</v>
      </c>
      <c r="MR165" s="1025">
        <f t="shared" si="2422"/>
        <v>1450000</v>
      </c>
      <c r="MS165" s="1016"/>
      <c r="MT165" s="898">
        <f t="shared" si="2543"/>
        <v>1</v>
      </c>
      <c r="MU165" s="898">
        <f t="shared" si="2544"/>
        <v>1</v>
      </c>
      <c r="MV165" s="899">
        <f t="shared" si="2545"/>
        <v>1</v>
      </c>
      <c r="MW165" s="899">
        <f t="shared" si="2664"/>
        <v>1</v>
      </c>
      <c r="MX165" s="899">
        <f t="shared" si="2665"/>
        <v>1</v>
      </c>
      <c r="MY165" s="899">
        <f t="shared" si="2666"/>
        <v>1</v>
      </c>
      <c r="MZ165" s="966">
        <f t="shared" si="2667"/>
        <v>1450000</v>
      </c>
      <c r="NA165" s="901">
        <f t="shared" si="2668"/>
        <v>0</v>
      </c>
      <c r="ND165" s="975" t="s">
        <v>885</v>
      </c>
      <c r="NE165" s="976" t="s">
        <v>525</v>
      </c>
      <c r="NF165" s="977" t="s">
        <v>149</v>
      </c>
      <c r="NG165" s="978">
        <v>1</v>
      </c>
      <c r="NH165" s="979">
        <v>241882.74</v>
      </c>
      <c r="NI165" s="980">
        <v>241883</v>
      </c>
      <c r="NJ165" s="1016"/>
      <c r="NK165" s="898">
        <f t="shared" si="2546"/>
        <v>1</v>
      </c>
      <c r="NL165" s="898">
        <f t="shared" si="2547"/>
        <v>1</v>
      </c>
      <c r="NM165" s="899">
        <f t="shared" si="2548"/>
        <v>1</v>
      </c>
      <c r="NN165" s="899">
        <f t="shared" si="2669"/>
        <v>1</v>
      </c>
      <c r="NO165" s="899">
        <f t="shared" si="2670"/>
        <v>1</v>
      </c>
      <c r="NP165" s="899">
        <f t="shared" si="2671"/>
        <v>1</v>
      </c>
      <c r="NQ165" s="966">
        <f t="shared" si="2672"/>
        <v>241883</v>
      </c>
      <c r="NR165" s="901">
        <f t="shared" si="2673"/>
        <v>0</v>
      </c>
      <c r="NU165" s="981" t="s">
        <v>885</v>
      </c>
      <c r="NV165" s="982" t="s">
        <v>525</v>
      </c>
      <c r="NW165" s="983" t="s">
        <v>149</v>
      </c>
      <c r="NX165" s="984">
        <v>1</v>
      </c>
      <c r="NY165" s="1022">
        <v>244326</v>
      </c>
      <c r="NZ165" s="986">
        <f t="shared" si="2439"/>
        <v>244326</v>
      </c>
      <c r="OA165" s="1016"/>
      <c r="OB165" s="898">
        <f t="shared" si="2549"/>
        <v>1</v>
      </c>
      <c r="OC165" s="898">
        <f t="shared" si="2550"/>
        <v>1</v>
      </c>
      <c r="OD165" s="899">
        <f t="shared" si="2551"/>
        <v>1</v>
      </c>
      <c r="OE165" s="899">
        <f t="shared" si="2674"/>
        <v>1</v>
      </c>
      <c r="OF165" s="899">
        <f t="shared" si="2675"/>
        <v>1</v>
      </c>
      <c r="OG165" s="899">
        <f t="shared" si="2676"/>
        <v>1</v>
      </c>
      <c r="OH165" s="966">
        <f t="shared" si="2677"/>
        <v>244326</v>
      </c>
      <c r="OI165" s="901">
        <f t="shared" si="2678"/>
        <v>0</v>
      </c>
      <c r="OL165" s="958" t="s">
        <v>885</v>
      </c>
      <c r="OM165" s="1012" t="s">
        <v>525</v>
      </c>
      <c r="ON165" s="1013" t="s">
        <v>149</v>
      </c>
      <c r="OO165" s="1014">
        <v>1</v>
      </c>
      <c r="OP165" s="1015">
        <v>1727033</v>
      </c>
      <c r="OQ165" s="1025">
        <f t="shared" si="2448"/>
        <v>1727033</v>
      </c>
      <c r="OR165" s="1016"/>
      <c r="OS165" s="898">
        <f t="shared" si="2552"/>
        <v>1</v>
      </c>
      <c r="OT165" s="898">
        <f t="shared" si="2553"/>
        <v>1</v>
      </c>
      <c r="OU165" s="899">
        <f t="shared" si="2554"/>
        <v>1</v>
      </c>
      <c r="OV165" s="899">
        <f t="shared" si="2679"/>
        <v>1</v>
      </c>
      <c r="OW165" s="899">
        <f t="shared" si="2680"/>
        <v>1</v>
      </c>
      <c r="OX165" s="899">
        <f t="shared" si="2681"/>
        <v>1</v>
      </c>
      <c r="OY165" s="966">
        <f t="shared" si="2682"/>
        <v>1727033</v>
      </c>
      <c r="OZ165" s="901">
        <f t="shared" si="2683"/>
        <v>0</v>
      </c>
      <c r="PC165" s="958" t="s">
        <v>885</v>
      </c>
      <c r="PD165" s="1012" t="s">
        <v>525</v>
      </c>
      <c r="PE165" s="1013" t="s">
        <v>149</v>
      </c>
      <c r="PF165" s="1014">
        <v>1</v>
      </c>
      <c r="PG165" s="1059">
        <v>2112500</v>
      </c>
      <c r="PH165" s="1029">
        <v>2112500</v>
      </c>
      <c r="PI165" s="1024"/>
      <c r="PJ165" s="898">
        <f t="shared" si="2555"/>
        <v>1</v>
      </c>
      <c r="PK165" s="898">
        <f t="shared" si="2556"/>
        <v>1</v>
      </c>
      <c r="PL165" s="899">
        <f t="shared" si="2557"/>
        <v>1</v>
      </c>
      <c r="PM165" s="899">
        <f t="shared" si="2684"/>
        <v>1</v>
      </c>
      <c r="PN165" s="899">
        <f t="shared" si="2685"/>
        <v>1</v>
      </c>
      <c r="PO165" s="899">
        <f t="shared" si="2686"/>
        <v>1</v>
      </c>
      <c r="PP165" s="966">
        <f t="shared" si="2687"/>
        <v>2112500</v>
      </c>
      <c r="PQ165" s="901">
        <f t="shared" si="2688"/>
        <v>0</v>
      </c>
      <c r="PT165" s="958" t="s">
        <v>885</v>
      </c>
      <c r="PU165" s="1012" t="s">
        <v>525</v>
      </c>
      <c r="PV165" s="1013" t="s">
        <v>149</v>
      </c>
      <c r="PW165" s="1014">
        <v>1</v>
      </c>
      <c r="PX165" s="1015">
        <v>1238550</v>
      </c>
      <c r="PY165" s="1025">
        <f t="shared" si="2465"/>
        <v>1238550</v>
      </c>
      <c r="PZ165" s="1016"/>
      <c r="QA165" s="898">
        <f t="shared" si="2558"/>
        <v>1</v>
      </c>
      <c r="QB165" s="898">
        <f t="shared" si="2559"/>
        <v>1</v>
      </c>
      <c r="QC165" s="899">
        <f t="shared" si="2560"/>
        <v>1</v>
      </c>
      <c r="QD165" s="899">
        <f t="shared" si="2689"/>
        <v>1</v>
      </c>
      <c r="QE165" s="899">
        <f t="shared" si="2690"/>
        <v>1</v>
      </c>
      <c r="QF165" s="899">
        <f t="shared" si="2691"/>
        <v>1</v>
      </c>
      <c r="QG165" s="966">
        <f t="shared" si="2692"/>
        <v>1238550</v>
      </c>
      <c r="QH165" s="901">
        <f t="shared" si="2693"/>
        <v>0</v>
      </c>
      <c r="QK165" s="958" t="s">
        <v>885</v>
      </c>
      <c r="QL165" s="1012" t="s">
        <v>525</v>
      </c>
      <c r="QM165" s="1013" t="s">
        <v>149</v>
      </c>
      <c r="QN165" s="1014">
        <v>1</v>
      </c>
      <c r="QO165" s="1021">
        <v>951885.74999999988</v>
      </c>
      <c r="QP165" s="1028">
        <f t="shared" si="2474"/>
        <v>951886</v>
      </c>
      <c r="QQ165" s="1016"/>
      <c r="QR165" s="898">
        <f t="shared" si="2561"/>
        <v>1</v>
      </c>
      <c r="QS165" s="898">
        <f t="shared" si="2562"/>
        <v>1</v>
      </c>
      <c r="QT165" s="899">
        <f t="shared" si="2563"/>
        <v>1</v>
      </c>
      <c r="QU165" s="899">
        <f t="shared" si="2694"/>
        <v>1</v>
      </c>
      <c r="QV165" s="899">
        <f t="shared" si="2695"/>
        <v>1</v>
      </c>
      <c r="QW165" s="899">
        <f t="shared" si="2696"/>
        <v>1</v>
      </c>
      <c r="QX165" s="966">
        <f t="shared" si="2697"/>
        <v>951886</v>
      </c>
      <c r="QY165" s="901">
        <f t="shared" si="2698"/>
        <v>0</v>
      </c>
      <c r="RB165" s="405"/>
      <c r="RC165" s="406"/>
      <c r="RD165" s="407"/>
      <c r="RE165" s="408"/>
      <c r="RF165" s="409"/>
      <c r="RG165" s="410"/>
      <c r="RH165" s="410"/>
      <c r="RI165" s="898"/>
      <c r="RJ165" s="898"/>
      <c r="RK165" s="934"/>
      <c r="RL165" s="934"/>
      <c r="RM165" s="934"/>
      <c r="RN165" s="934"/>
      <c r="RO165" s="935"/>
      <c r="RP165" s="936"/>
      <c r="RS165" s="405"/>
      <c r="RT165" s="406"/>
      <c r="RU165" s="407"/>
      <c r="RV165" s="408"/>
      <c r="RW165" s="409"/>
      <c r="RX165" s="410"/>
      <c r="RY165" s="410"/>
      <c r="RZ165" s="898"/>
      <c r="SA165" s="898"/>
      <c r="SB165" s="934"/>
      <c r="SC165" s="934"/>
      <c r="SD165" s="934"/>
      <c r="SE165" s="934"/>
      <c r="SF165" s="935"/>
      <c r="SG165" s="936"/>
      <c r="SJ165" s="405"/>
      <c r="SK165" s="406"/>
      <c r="SL165" s="407"/>
      <c r="SM165" s="408"/>
      <c r="SN165" s="409"/>
      <c r="SO165" s="410"/>
      <c r="SP165" s="410"/>
      <c r="SQ165" s="898"/>
      <c r="SR165" s="898"/>
      <c r="SS165" s="934"/>
      <c r="ST165" s="934"/>
      <c r="SU165" s="934"/>
      <c r="SV165" s="934"/>
      <c r="SW165" s="935"/>
      <c r="SX165" s="936"/>
    </row>
    <row r="166" spans="2:518" ht="71.25" customHeight="1" thickTop="1" thickBot="1">
      <c r="B166" s="958" t="s">
        <v>886</v>
      </c>
      <c r="C166" s="1012" t="s">
        <v>526</v>
      </c>
      <c r="D166" s="1013" t="s">
        <v>149</v>
      </c>
      <c r="E166" s="1014">
        <v>1</v>
      </c>
      <c r="F166" s="1015"/>
      <c r="G166" s="1025">
        <f t="shared" si="2249"/>
        <v>0</v>
      </c>
      <c r="H166" s="1016"/>
      <c r="K166" s="958" t="s">
        <v>886</v>
      </c>
      <c r="L166" s="1012" t="s">
        <v>526</v>
      </c>
      <c r="M166" s="1013" t="s">
        <v>149</v>
      </c>
      <c r="N166" s="1014">
        <v>1</v>
      </c>
      <c r="O166" s="1043">
        <v>1043801</v>
      </c>
      <c r="P166" s="1025">
        <f t="shared" si="2250"/>
        <v>1043801</v>
      </c>
      <c r="Q166" s="1016"/>
      <c r="R166" s="898">
        <f t="shared" si="2483"/>
        <v>1</v>
      </c>
      <c r="S166" s="898">
        <f t="shared" si="2484"/>
        <v>1</v>
      </c>
      <c r="T166" s="899">
        <f t="shared" si="2485"/>
        <v>1</v>
      </c>
      <c r="U166" s="899">
        <f t="shared" si="2564"/>
        <v>1</v>
      </c>
      <c r="V166" s="899">
        <f t="shared" si="2565"/>
        <v>1</v>
      </c>
      <c r="W166" s="899">
        <f t="shared" si="2566"/>
        <v>1</v>
      </c>
      <c r="X166" s="966">
        <f t="shared" si="2567"/>
        <v>1043801</v>
      </c>
      <c r="Y166" s="901">
        <f t="shared" si="2568"/>
        <v>0</v>
      </c>
      <c r="Z166" s="872"/>
      <c r="AA166" s="872"/>
      <c r="AB166" s="958" t="s">
        <v>886</v>
      </c>
      <c r="AC166" s="1012" t="s">
        <v>526</v>
      </c>
      <c r="AD166" s="1013" t="s">
        <v>149</v>
      </c>
      <c r="AE166" s="1014">
        <v>1</v>
      </c>
      <c r="AF166" s="1015">
        <v>750000</v>
      </c>
      <c r="AG166" s="1025">
        <f t="shared" si="2251"/>
        <v>750000</v>
      </c>
      <c r="AH166" s="1016"/>
      <c r="AI166" s="898">
        <f t="shared" si="2486"/>
        <v>1</v>
      </c>
      <c r="AJ166" s="898">
        <f t="shared" si="2487"/>
        <v>1</v>
      </c>
      <c r="AK166" s="899">
        <f t="shared" si="2488"/>
        <v>1</v>
      </c>
      <c r="AL166" s="899">
        <f t="shared" si="2569"/>
        <v>1</v>
      </c>
      <c r="AM166" s="899">
        <f t="shared" si="2570"/>
        <v>1</v>
      </c>
      <c r="AN166" s="899">
        <f t="shared" si="2571"/>
        <v>1</v>
      </c>
      <c r="AO166" s="966">
        <f t="shared" si="2572"/>
        <v>750000</v>
      </c>
      <c r="AP166" s="901">
        <f t="shared" si="2573"/>
        <v>0</v>
      </c>
      <c r="AQ166" s="872"/>
      <c r="AR166" s="872"/>
      <c r="AS166" s="958" t="s">
        <v>886</v>
      </c>
      <c r="AT166" s="1018" t="s">
        <v>526</v>
      </c>
      <c r="AU166" s="1013" t="s">
        <v>149</v>
      </c>
      <c r="AV166" s="1014">
        <v>1</v>
      </c>
      <c r="AW166" s="1019">
        <v>750000</v>
      </c>
      <c r="AX166" s="1026">
        <f t="shared" si="2260"/>
        <v>750000</v>
      </c>
      <c r="AY166" s="1016"/>
      <c r="AZ166" s="898">
        <f t="shared" si="2489"/>
        <v>1</v>
      </c>
      <c r="BA166" s="898">
        <f t="shared" si="2490"/>
        <v>1</v>
      </c>
      <c r="BB166" s="899">
        <f t="shared" si="2491"/>
        <v>1</v>
      </c>
      <c r="BC166" s="899">
        <f t="shared" si="2574"/>
        <v>1</v>
      </c>
      <c r="BD166" s="899">
        <f t="shared" si="2575"/>
        <v>1</v>
      </c>
      <c r="BE166" s="899">
        <f t="shared" si="2576"/>
        <v>1</v>
      </c>
      <c r="BF166" s="966">
        <f t="shared" si="2577"/>
        <v>750000</v>
      </c>
      <c r="BG166" s="901">
        <f t="shared" si="2578"/>
        <v>0</v>
      </c>
      <c r="BJ166" s="958" t="s">
        <v>886</v>
      </c>
      <c r="BK166" s="1012" t="s">
        <v>526</v>
      </c>
      <c r="BL166" s="1013" t="s">
        <v>149</v>
      </c>
      <c r="BM166" s="1014">
        <v>1</v>
      </c>
      <c r="BN166" s="1015">
        <v>749900</v>
      </c>
      <c r="BO166" s="1025">
        <f t="shared" si="2269"/>
        <v>749900</v>
      </c>
      <c r="BP166" s="1016"/>
      <c r="BQ166" s="898">
        <f t="shared" si="2492"/>
        <v>1</v>
      </c>
      <c r="BR166" s="898">
        <f t="shared" si="2493"/>
        <v>1</v>
      </c>
      <c r="BS166" s="899">
        <f t="shared" si="2494"/>
        <v>1</v>
      </c>
      <c r="BT166" s="899">
        <f t="shared" si="2579"/>
        <v>1</v>
      </c>
      <c r="BU166" s="899">
        <f t="shared" si="2580"/>
        <v>1</v>
      </c>
      <c r="BV166" s="899">
        <f t="shared" si="2581"/>
        <v>1</v>
      </c>
      <c r="BW166" s="966">
        <f t="shared" si="2582"/>
        <v>749900</v>
      </c>
      <c r="BX166" s="901">
        <f t="shared" si="2583"/>
        <v>0</v>
      </c>
      <c r="CA166" s="958" t="s">
        <v>886</v>
      </c>
      <c r="CB166" s="1012" t="s">
        <v>526</v>
      </c>
      <c r="CC166" s="1013" t="s">
        <v>149</v>
      </c>
      <c r="CD166" s="1014">
        <v>1</v>
      </c>
      <c r="CE166" s="1015">
        <v>1016662</v>
      </c>
      <c r="CF166" s="1025">
        <f t="shared" si="2278"/>
        <v>1016662</v>
      </c>
      <c r="CG166" s="1016"/>
      <c r="CH166" s="898">
        <f t="shared" si="2495"/>
        <v>1</v>
      </c>
      <c r="CI166" s="898">
        <f t="shared" si="2496"/>
        <v>1</v>
      </c>
      <c r="CJ166" s="899">
        <f t="shared" si="2497"/>
        <v>1</v>
      </c>
      <c r="CK166" s="899">
        <f t="shared" si="2584"/>
        <v>1</v>
      </c>
      <c r="CL166" s="899">
        <f t="shared" si="2585"/>
        <v>1</v>
      </c>
      <c r="CM166" s="899">
        <f t="shared" si="2586"/>
        <v>1</v>
      </c>
      <c r="CN166" s="966">
        <f t="shared" si="2587"/>
        <v>1016662</v>
      </c>
      <c r="CO166" s="901">
        <f t="shared" si="2588"/>
        <v>0</v>
      </c>
      <c r="CR166" s="958" t="s">
        <v>886</v>
      </c>
      <c r="CS166" s="1012" t="s">
        <v>526</v>
      </c>
      <c r="CT166" s="1013" t="s">
        <v>149</v>
      </c>
      <c r="CU166" s="1014">
        <v>1</v>
      </c>
      <c r="CV166" s="1015">
        <v>178000</v>
      </c>
      <c r="CW166" s="1025">
        <f t="shared" si="2287"/>
        <v>178000</v>
      </c>
      <c r="CX166" s="1016"/>
      <c r="CY166" s="898">
        <f t="shared" si="2498"/>
        <v>1</v>
      </c>
      <c r="CZ166" s="898">
        <f t="shared" si="2499"/>
        <v>1</v>
      </c>
      <c r="DA166" s="899">
        <f t="shared" si="2500"/>
        <v>1</v>
      </c>
      <c r="DB166" s="899">
        <f t="shared" si="2589"/>
        <v>1</v>
      </c>
      <c r="DC166" s="899">
        <f t="shared" si="2590"/>
        <v>1</v>
      </c>
      <c r="DD166" s="899">
        <f t="shared" si="2591"/>
        <v>1</v>
      </c>
      <c r="DE166" s="966">
        <f t="shared" si="2592"/>
        <v>178000</v>
      </c>
      <c r="DF166" s="901">
        <f t="shared" si="2593"/>
        <v>0</v>
      </c>
      <c r="DI166" s="958" t="s">
        <v>886</v>
      </c>
      <c r="DJ166" s="1012" t="s">
        <v>526</v>
      </c>
      <c r="DK166" s="1013" t="s">
        <v>149</v>
      </c>
      <c r="DL166" s="1014">
        <v>1</v>
      </c>
      <c r="DM166" s="1015">
        <v>1373092</v>
      </c>
      <c r="DN166" s="1025">
        <f t="shared" si="2296"/>
        <v>1373092</v>
      </c>
      <c r="DO166" s="1016"/>
      <c r="DP166" s="898">
        <f t="shared" si="2501"/>
        <v>1</v>
      </c>
      <c r="DQ166" s="898">
        <f t="shared" si="2502"/>
        <v>1</v>
      </c>
      <c r="DR166" s="899">
        <f t="shared" si="2503"/>
        <v>1</v>
      </c>
      <c r="DS166" s="899">
        <f t="shared" si="2594"/>
        <v>1</v>
      </c>
      <c r="DT166" s="899">
        <f t="shared" si="2595"/>
        <v>1</v>
      </c>
      <c r="DU166" s="899">
        <f t="shared" si="2596"/>
        <v>1</v>
      </c>
      <c r="DV166" s="966">
        <f t="shared" si="2597"/>
        <v>1373092</v>
      </c>
      <c r="DW166" s="901">
        <f t="shared" si="2598"/>
        <v>0</v>
      </c>
      <c r="DZ166" s="958" t="s">
        <v>886</v>
      </c>
      <c r="EA166" s="1012" t="s">
        <v>526</v>
      </c>
      <c r="EB166" s="1013" t="s">
        <v>149</v>
      </c>
      <c r="EC166" s="1014">
        <v>1</v>
      </c>
      <c r="ED166" s="1015">
        <v>1870000</v>
      </c>
      <c r="EE166" s="1025">
        <f t="shared" si="2305"/>
        <v>1870000</v>
      </c>
      <c r="EF166" s="1016"/>
      <c r="EG166" s="898">
        <f t="shared" si="2504"/>
        <v>1</v>
      </c>
      <c r="EH166" s="898">
        <f t="shared" si="2505"/>
        <v>1</v>
      </c>
      <c r="EI166" s="899">
        <f t="shared" si="2506"/>
        <v>1</v>
      </c>
      <c r="EJ166" s="899">
        <f t="shared" si="2599"/>
        <v>1</v>
      </c>
      <c r="EK166" s="899">
        <f t="shared" si="2600"/>
        <v>1</v>
      </c>
      <c r="EL166" s="899">
        <f t="shared" si="2601"/>
        <v>1</v>
      </c>
      <c r="EM166" s="966">
        <f t="shared" si="2602"/>
        <v>1870000</v>
      </c>
      <c r="EN166" s="901">
        <f t="shared" si="2603"/>
        <v>0</v>
      </c>
      <c r="EQ166" s="958" t="s">
        <v>886</v>
      </c>
      <c r="ER166" s="1012" t="s">
        <v>526</v>
      </c>
      <c r="ES166" s="1013" t="s">
        <v>149</v>
      </c>
      <c r="ET166" s="1014">
        <v>1</v>
      </c>
      <c r="EU166" s="1015">
        <v>1025000</v>
      </c>
      <c r="EV166" s="1025">
        <f t="shared" si="2314"/>
        <v>1025000</v>
      </c>
      <c r="EW166" s="1016"/>
      <c r="EX166" s="898">
        <f t="shared" si="2507"/>
        <v>1</v>
      </c>
      <c r="EY166" s="898">
        <f t="shared" si="2508"/>
        <v>1</v>
      </c>
      <c r="EZ166" s="899">
        <f t="shared" si="2509"/>
        <v>1</v>
      </c>
      <c r="FA166" s="899">
        <f t="shared" si="2604"/>
        <v>1</v>
      </c>
      <c r="FB166" s="899">
        <f t="shared" si="2605"/>
        <v>1</v>
      </c>
      <c r="FC166" s="899">
        <f t="shared" si="2606"/>
        <v>1</v>
      </c>
      <c r="FD166" s="966">
        <f t="shared" si="2607"/>
        <v>1025000</v>
      </c>
      <c r="FE166" s="901">
        <f t="shared" si="2608"/>
        <v>0</v>
      </c>
      <c r="FH166" s="958"/>
      <c r="FI166" s="1012"/>
      <c r="FJ166" s="1013"/>
      <c r="FK166" s="1014"/>
      <c r="FL166" s="1015"/>
      <c r="FM166" s="1025">
        <f t="shared" si="2323"/>
        <v>0</v>
      </c>
      <c r="FN166" s="1016"/>
      <c r="FO166" s="898" t="e">
        <f t="shared" si="2510"/>
        <v>#N/A</v>
      </c>
      <c r="FP166" s="898" t="e">
        <f t="shared" si="2511"/>
        <v>#N/A</v>
      </c>
      <c r="FQ166" s="899" t="e">
        <f t="shared" si="2512"/>
        <v>#N/A</v>
      </c>
      <c r="FR166" s="899">
        <f t="shared" si="2609"/>
        <v>0</v>
      </c>
      <c r="FS166" s="899">
        <f t="shared" si="2610"/>
        <v>0</v>
      </c>
      <c r="FT166" s="899" t="e">
        <f t="shared" si="2611"/>
        <v>#N/A</v>
      </c>
      <c r="FU166" s="966">
        <f t="shared" si="2612"/>
        <v>0</v>
      </c>
      <c r="FV166" s="901">
        <f t="shared" si="2613"/>
        <v>0</v>
      </c>
      <c r="FY166" s="958" t="s">
        <v>886</v>
      </c>
      <c r="FZ166" s="1012" t="s">
        <v>526</v>
      </c>
      <c r="GA166" s="1013" t="s">
        <v>149</v>
      </c>
      <c r="GB166" s="1014">
        <v>1</v>
      </c>
      <c r="GC166" s="1043">
        <v>1043801</v>
      </c>
      <c r="GD166" s="1025">
        <f t="shared" si="2332"/>
        <v>1043801</v>
      </c>
      <c r="GE166" s="1016"/>
      <c r="GF166" s="898">
        <f t="shared" si="2513"/>
        <v>1</v>
      </c>
      <c r="GG166" s="898">
        <f t="shared" si="2514"/>
        <v>1</v>
      </c>
      <c r="GH166" s="899">
        <f t="shared" si="2515"/>
        <v>1</v>
      </c>
      <c r="GI166" s="899">
        <f t="shared" si="2614"/>
        <v>1</v>
      </c>
      <c r="GJ166" s="899">
        <f t="shared" si="2615"/>
        <v>1</v>
      </c>
      <c r="GK166" s="899">
        <f t="shared" si="2616"/>
        <v>1</v>
      </c>
      <c r="GL166" s="966">
        <f t="shared" si="2617"/>
        <v>1043801</v>
      </c>
      <c r="GM166" s="901">
        <f t="shared" si="2618"/>
        <v>0</v>
      </c>
      <c r="GP166" s="958" t="s">
        <v>886</v>
      </c>
      <c r="GQ166" s="1012" t="s">
        <v>526</v>
      </c>
      <c r="GR166" s="1013" t="s">
        <v>149</v>
      </c>
      <c r="GS166" s="1014">
        <v>1</v>
      </c>
      <c r="GT166" s="1015">
        <v>1020000</v>
      </c>
      <c r="GU166" s="1025">
        <f t="shared" si="2341"/>
        <v>1020000</v>
      </c>
      <c r="GV166" s="1016"/>
      <c r="GW166" s="898">
        <f t="shared" si="2516"/>
        <v>1</v>
      </c>
      <c r="GX166" s="898">
        <f t="shared" si="2517"/>
        <v>1</v>
      </c>
      <c r="GY166" s="899">
        <f t="shared" si="2518"/>
        <v>1</v>
      </c>
      <c r="GZ166" s="899">
        <f t="shared" si="2619"/>
        <v>1</v>
      </c>
      <c r="HA166" s="899">
        <f t="shared" si="2620"/>
        <v>1</v>
      </c>
      <c r="HB166" s="899">
        <f t="shared" si="2621"/>
        <v>1</v>
      </c>
      <c r="HC166" s="966">
        <f t="shared" si="2622"/>
        <v>1020000</v>
      </c>
      <c r="HD166" s="901">
        <f t="shared" si="2623"/>
        <v>0</v>
      </c>
      <c r="HG166" s="958" t="s">
        <v>886</v>
      </c>
      <c r="HH166" s="1012" t="s">
        <v>526</v>
      </c>
      <c r="HI166" s="1013" t="s">
        <v>149</v>
      </c>
      <c r="HJ166" s="1014">
        <v>1</v>
      </c>
      <c r="HK166" s="1015">
        <v>953050</v>
      </c>
      <c r="HL166" s="1025">
        <f t="shared" si="2350"/>
        <v>953050</v>
      </c>
      <c r="HM166" s="1016"/>
      <c r="HN166" s="898">
        <f t="shared" si="2519"/>
        <v>1</v>
      </c>
      <c r="HO166" s="898">
        <f t="shared" si="2520"/>
        <v>1</v>
      </c>
      <c r="HP166" s="899">
        <f t="shared" si="2521"/>
        <v>1</v>
      </c>
      <c r="HQ166" s="899">
        <f t="shared" si="2624"/>
        <v>1</v>
      </c>
      <c r="HR166" s="899">
        <f t="shared" si="2625"/>
        <v>1</v>
      </c>
      <c r="HS166" s="899">
        <f t="shared" si="2626"/>
        <v>1</v>
      </c>
      <c r="HT166" s="966">
        <f t="shared" si="2627"/>
        <v>953050</v>
      </c>
      <c r="HU166" s="901">
        <f t="shared" si="2628"/>
        <v>0</v>
      </c>
      <c r="HX166" s="958" t="s">
        <v>886</v>
      </c>
      <c r="HY166" s="1012" t="s">
        <v>526</v>
      </c>
      <c r="HZ166" s="1013" t="s">
        <v>149</v>
      </c>
      <c r="IA166" s="1014">
        <v>1</v>
      </c>
      <c r="IB166" s="1020">
        <v>663254</v>
      </c>
      <c r="IC166" s="1027">
        <f t="shared" si="2359"/>
        <v>663254</v>
      </c>
      <c r="ID166" s="1016"/>
      <c r="IE166" s="898">
        <f t="shared" si="2522"/>
        <v>1</v>
      </c>
      <c r="IF166" s="898">
        <f t="shared" si="2523"/>
        <v>1</v>
      </c>
      <c r="IG166" s="899">
        <f t="shared" si="2524"/>
        <v>1</v>
      </c>
      <c r="IH166" s="899">
        <f t="shared" si="2629"/>
        <v>1</v>
      </c>
      <c r="II166" s="899">
        <f t="shared" si="2630"/>
        <v>1</v>
      </c>
      <c r="IJ166" s="899">
        <f t="shared" si="2631"/>
        <v>1</v>
      </c>
      <c r="IK166" s="966">
        <f t="shared" si="2632"/>
        <v>663254</v>
      </c>
      <c r="IL166" s="901">
        <f t="shared" si="2633"/>
        <v>0</v>
      </c>
      <c r="IO166" s="958" t="s">
        <v>886</v>
      </c>
      <c r="IP166" s="1012" t="s">
        <v>526</v>
      </c>
      <c r="IQ166" s="1013" t="s">
        <v>149</v>
      </c>
      <c r="IR166" s="1014">
        <v>1</v>
      </c>
      <c r="IS166" s="1015">
        <v>435000</v>
      </c>
      <c r="IT166" s="1025">
        <f t="shared" si="2368"/>
        <v>435000</v>
      </c>
      <c r="IU166" s="1016"/>
      <c r="IV166" s="898">
        <f t="shared" si="2525"/>
        <v>1</v>
      </c>
      <c r="IW166" s="898">
        <f t="shared" si="2526"/>
        <v>1</v>
      </c>
      <c r="IX166" s="899">
        <f t="shared" si="2527"/>
        <v>1</v>
      </c>
      <c r="IY166" s="899">
        <f t="shared" si="2634"/>
        <v>1</v>
      </c>
      <c r="IZ166" s="899">
        <f t="shared" si="2635"/>
        <v>1</v>
      </c>
      <c r="JA166" s="899">
        <f t="shared" si="2636"/>
        <v>1</v>
      </c>
      <c r="JB166" s="966">
        <f t="shared" si="2637"/>
        <v>435000</v>
      </c>
      <c r="JC166" s="901">
        <f t="shared" si="2638"/>
        <v>0</v>
      </c>
      <c r="JF166" s="958" t="s">
        <v>886</v>
      </c>
      <c r="JG166" s="1012" t="s">
        <v>526</v>
      </c>
      <c r="JH166" s="1013" t="s">
        <v>149</v>
      </c>
      <c r="JI166" s="1014">
        <v>1</v>
      </c>
      <c r="JJ166" s="1015">
        <v>900000</v>
      </c>
      <c r="JK166" s="1025">
        <f t="shared" si="2377"/>
        <v>900000</v>
      </c>
      <c r="JL166" s="1016"/>
      <c r="JM166" s="898">
        <f t="shared" si="2528"/>
        <v>1</v>
      </c>
      <c r="JN166" s="898">
        <f t="shared" si="2529"/>
        <v>1</v>
      </c>
      <c r="JO166" s="899">
        <f t="shared" si="2530"/>
        <v>1</v>
      </c>
      <c r="JP166" s="899">
        <f t="shared" si="2639"/>
        <v>1</v>
      </c>
      <c r="JQ166" s="899">
        <f t="shared" si="2640"/>
        <v>1</v>
      </c>
      <c r="JR166" s="899">
        <f t="shared" si="2641"/>
        <v>1</v>
      </c>
      <c r="JS166" s="966">
        <f t="shared" si="2642"/>
        <v>900000</v>
      </c>
      <c r="JT166" s="901">
        <f t="shared" si="2643"/>
        <v>0</v>
      </c>
      <c r="JW166" s="958" t="s">
        <v>886</v>
      </c>
      <c r="JX166" s="1012" t="s">
        <v>526</v>
      </c>
      <c r="JY166" s="1013" t="s">
        <v>149</v>
      </c>
      <c r="JZ166" s="1014">
        <v>1</v>
      </c>
      <c r="KA166" s="1015">
        <v>1086750.0184000002</v>
      </c>
      <c r="KB166" s="1025">
        <f t="shared" si="2386"/>
        <v>1086750</v>
      </c>
      <c r="KC166" s="1016"/>
      <c r="KD166" s="898">
        <f t="shared" si="2531"/>
        <v>1</v>
      </c>
      <c r="KE166" s="898">
        <f t="shared" si="2532"/>
        <v>1</v>
      </c>
      <c r="KF166" s="899">
        <f t="shared" si="2533"/>
        <v>1</v>
      </c>
      <c r="KG166" s="899">
        <f t="shared" si="2644"/>
        <v>1</v>
      </c>
      <c r="KH166" s="899">
        <f t="shared" si="2645"/>
        <v>1</v>
      </c>
      <c r="KI166" s="899">
        <f t="shared" si="2646"/>
        <v>1</v>
      </c>
      <c r="KJ166" s="966">
        <f t="shared" si="2647"/>
        <v>1086750</v>
      </c>
      <c r="KK166" s="901">
        <f t="shared" si="2648"/>
        <v>0</v>
      </c>
      <c r="KN166" s="958" t="s">
        <v>886</v>
      </c>
      <c r="KO166" s="1012" t="s">
        <v>526</v>
      </c>
      <c r="KP166" s="1013" t="s">
        <v>149</v>
      </c>
      <c r="KQ166" s="1014">
        <v>1</v>
      </c>
      <c r="KR166" s="1015">
        <v>600800</v>
      </c>
      <c r="KS166" s="1025">
        <f t="shared" si="2395"/>
        <v>600800</v>
      </c>
      <c r="KT166" s="1016"/>
      <c r="KU166" s="898">
        <f t="shared" si="2534"/>
        <v>1</v>
      </c>
      <c r="KV166" s="898">
        <f t="shared" si="2535"/>
        <v>1</v>
      </c>
      <c r="KW166" s="899">
        <f t="shared" si="2536"/>
        <v>1</v>
      </c>
      <c r="KX166" s="899">
        <f t="shared" si="2649"/>
        <v>1</v>
      </c>
      <c r="KY166" s="899">
        <f t="shared" si="2650"/>
        <v>1</v>
      </c>
      <c r="KZ166" s="899">
        <f t="shared" si="2651"/>
        <v>1</v>
      </c>
      <c r="LA166" s="966">
        <f t="shared" si="2652"/>
        <v>600800</v>
      </c>
      <c r="LB166" s="901">
        <f t="shared" si="2653"/>
        <v>0</v>
      </c>
      <c r="LE166" s="958" t="s">
        <v>886</v>
      </c>
      <c r="LF166" s="1012" t="s">
        <v>526</v>
      </c>
      <c r="LG166" s="1013" t="s">
        <v>149</v>
      </c>
      <c r="LH166" s="1014">
        <v>1</v>
      </c>
      <c r="LI166" s="1021">
        <v>498500</v>
      </c>
      <c r="LJ166" s="1028">
        <f t="shared" si="2404"/>
        <v>498500</v>
      </c>
      <c r="LK166" s="1016"/>
      <c r="LL166" s="898">
        <f t="shared" si="2537"/>
        <v>1</v>
      </c>
      <c r="LM166" s="898">
        <f t="shared" si="2538"/>
        <v>1</v>
      </c>
      <c r="LN166" s="899">
        <f t="shared" si="2539"/>
        <v>1</v>
      </c>
      <c r="LO166" s="899">
        <f t="shared" si="2654"/>
        <v>1</v>
      </c>
      <c r="LP166" s="899">
        <f t="shared" si="2655"/>
        <v>1</v>
      </c>
      <c r="LQ166" s="899">
        <f t="shared" si="2656"/>
        <v>1</v>
      </c>
      <c r="LR166" s="966">
        <f t="shared" si="2657"/>
        <v>498500</v>
      </c>
      <c r="LS166" s="901">
        <f t="shared" si="2658"/>
        <v>0</v>
      </c>
      <c r="LV166" s="958" t="s">
        <v>886</v>
      </c>
      <c r="LW166" s="1012" t="s">
        <v>526</v>
      </c>
      <c r="LX166" s="1013" t="s">
        <v>149</v>
      </c>
      <c r="LY166" s="1014">
        <v>1</v>
      </c>
      <c r="LZ166" s="1015">
        <v>36855</v>
      </c>
      <c r="MA166" s="1025">
        <f t="shared" si="2413"/>
        <v>36855</v>
      </c>
      <c r="MB166" s="1016"/>
      <c r="MC166" s="898">
        <f t="shared" si="2540"/>
        <v>1</v>
      </c>
      <c r="MD166" s="898">
        <f t="shared" si="2541"/>
        <v>1</v>
      </c>
      <c r="ME166" s="899">
        <f t="shared" si="2542"/>
        <v>1</v>
      </c>
      <c r="MF166" s="899">
        <f t="shared" si="2659"/>
        <v>1</v>
      </c>
      <c r="MG166" s="899">
        <f t="shared" si="2660"/>
        <v>1</v>
      </c>
      <c r="MH166" s="899">
        <f t="shared" si="2661"/>
        <v>1</v>
      </c>
      <c r="MI166" s="966">
        <f t="shared" si="2662"/>
        <v>36855</v>
      </c>
      <c r="MJ166" s="901">
        <f t="shared" si="2663"/>
        <v>0</v>
      </c>
      <c r="MM166" s="958" t="s">
        <v>886</v>
      </c>
      <c r="MN166" s="1012" t="s">
        <v>526</v>
      </c>
      <c r="MO166" s="1013" t="s">
        <v>149</v>
      </c>
      <c r="MP166" s="1014">
        <v>1</v>
      </c>
      <c r="MQ166" s="1015">
        <v>800000</v>
      </c>
      <c r="MR166" s="1025">
        <f t="shared" si="2422"/>
        <v>800000</v>
      </c>
      <c r="MS166" s="1016"/>
      <c r="MT166" s="898">
        <f t="shared" si="2543"/>
        <v>1</v>
      </c>
      <c r="MU166" s="898">
        <f t="shared" si="2544"/>
        <v>1</v>
      </c>
      <c r="MV166" s="899">
        <f t="shared" si="2545"/>
        <v>1</v>
      </c>
      <c r="MW166" s="899">
        <f t="shared" si="2664"/>
        <v>1</v>
      </c>
      <c r="MX166" s="899">
        <f t="shared" si="2665"/>
        <v>1</v>
      </c>
      <c r="MY166" s="899">
        <f t="shared" si="2666"/>
        <v>1</v>
      </c>
      <c r="MZ166" s="966">
        <f t="shared" si="2667"/>
        <v>800000</v>
      </c>
      <c r="NA166" s="901">
        <f t="shared" si="2668"/>
        <v>0</v>
      </c>
      <c r="ND166" s="975" t="s">
        <v>886</v>
      </c>
      <c r="NE166" s="976" t="s">
        <v>526</v>
      </c>
      <c r="NF166" s="977" t="s">
        <v>149</v>
      </c>
      <c r="NG166" s="978">
        <v>1</v>
      </c>
      <c r="NH166" s="979">
        <v>241882.74</v>
      </c>
      <c r="NI166" s="980">
        <v>241883</v>
      </c>
      <c r="NJ166" s="1016"/>
      <c r="NK166" s="898">
        <f t="shared" si="2546"/>
        <v>1</v>
      </c>
      <c r="NL166" s="898">
        <f t="shared" si="2547"/>
        <v>1</v>
      </c>
      <c r="NM166" s="899">
        <f t="shared" si="2548"/>
        <v>1</v>
      </c>
      <c r="NN166" s="899">
        <f t="shared" si="2669"/>
        <v>1</v>
      </c>
      <c r="NO166" s="899">
        <f t="shared" si="2670"/>
        <v>1</v>
      </c>
      <c r="NP166" s="899">
        <f t="shared" si="2671"/>
        <v>1</v>
      </c>
      <c r="NQ166" s="966">
        <f t="shared" si="2672"/>
        <v>241883</v>
      </c>
      <c r="NR166" s="901">
        <f t="shared" si="2673"/>
        <v>0</v>
      </c>
      <c r="NU166" s="981" t="s">
        <v>886</v>
      </c>
      <c r="NV166" s="982" t="s">
        <v>526</v>
      </c>
      <c r="NW166" s="983" t="s">
        <v>149</v>
      </c>
      <c r="NX166" s="984">
        <v>1</v>
      </c>
      <c r="NY166" s="1022">
        <v>244326</v>
      </c>
      <c r="NZ166" s="986">
        <f t="shared" si="2439"/>
        <v>244326</v>
      </c>
      <c r="OA166" s="1016"/>
      <c r="OB166" s="898">
        <f t="shared" si="2549"/>
        <v>1</v>
      </c>
      <c r="OC166" s="898">
        <f t="shared" si="2550"/>
        <v>1</v>
      </c>
      <c r="OD166" s="899">
        <f t="shared" si="2551"/>
        <v>1</v>
      </c>
      <c r="OE166" s="899">
        <f t="shared" si="2674"/>
        <v>1</v>
      </c>
      <c r="OF166" s="899">
        <f t="shared" si="2675"/>
        <v>1</v>
      </c>
      <c r="OG166" s="899">
        <f t="shared" si="2676"/>
        <v>1</v>
      </c>
      <c r="OH166" s="966">
        <f t="shared" si="2677"/>
        <v>244326</v>
      </c>
      <c r="OI166" s="901">
        <f t="shared" si="2678"/>
        <v>0</v>
      </c>
      <c r="OL166" s="958" t="s">
        <v>886</v>
      </c>
      <c r="OM166" s="1012" t="s">
        <v>526</v>
      </c>
      <c r="ON166" s="1013" t="s">
        <v>149</v>
      </c>
      <c r="OO166" s="1014">
        <v>1</v>
      </c>
      <c r="OP166" s="1015">
        <v>534609</v>
      </c>
      <c r="OQ166" s="1025">
        <f t="shared" si="2448"/>
        <v>534609</v>
      </c>
      <c r="OR166" s="1016"/>
      <c r="OS166" s="898">
        <f t="shared" si="2552"/>
        <v>1</v>
      </c>
      <c r="OT166" s="898">
        <f t="shared" si="2553"/>
        <v>1</v>
      </c>
      <c r="OU166" s="899">
        <f t="shared" si="2554"/>
        <v>1</v>
      </c>
      <c r="OV166" s="899">
        <f t="shared" si="2679"/>
        <v>1</v>
      </c>
      <c r="OW166" s="899">
        <f t="shared" si="2680"/>
        <v>1</v>
      </c>
      <c r="OX166" s="899">
        <f t="shared" si="2681"/>
        <v>1</v>
      </c>
      <c r="OY166" s="966">
        <f t="shared" si="2682"/>
        <v>534609</v>
      </c>
      <c r="OZ166" s="901">
        <f t="shared" si="2683"/>
        <v>0</v>
      </c>
      <c r="PC166" s="958" t="s">
        <v>886</v>
      </c>
      <c r="PD166" s="1012" t="s">
        <v>526</v>
      </c>
      <c r="PE166" s="1013" t="s">
        <v>149</v>
      </c>
      <c r="PF166" s="1014">
        <v>1</v>
      </c>
      <c r="PG166" s="1059">
        <v>743600</v>
      </c>
      <c r="PH166" s="1029">
        <v>743600</v>
      </c>
      <c r="PI166" s="1024"/>
      <c r="PJ166" s="898">
        <f t="shared" si="2555"/>
        <v>1</v>
      </c>
      <c r="PK166" s="898">
        <f t="shared" si="2556"/>
        <v>1</v>
      </c>
      <c r="PL166" s="899">
        <f t="shared" si="2557"/>
        <v>1</v>
      </c>
      <c r="PM166" s="899">
        <f t="shared" si="2684"/>
        <v>1</v>
      </c>
      <c r="PN166" s="899">
        <f t="shared" si="2685"/>
        <v>1</v>
      </c>
      <c r="PO166" s="899">
        <f t="shared" si="2686"/>
        <v>1</v>
      </c>
      <c r="PP166" s="966">
        <f t="shared" si="2687"/>
        <v>743600</v>
      </c>
      <c r="PQ166" s="901">
        <f t="shared" si="2688"/>
        <v>0</v>
      </c>
      <c r="PT166" s="958" t="s">
        <v>886</v>
      </c>
      <c r="PU166" s="1012" t="s">
        <v>526</v>
      </c>
      <c r="PV166" s="1013" t="s">
        <v>149</v>
      </c>
      <c r="PW166" s="1014">
        <v>1</v>
      </c>
      <c r="PX166" s="1015">
        <v>1015900</v>
      </c>
      <c r="PY166" s="1025">
        <f t="shared" si="2465"/>
        <v>1015900</v>
      </c>
      <c r="PZ166" s="1016"/>
      <c r="QA166" s="898">
        <f t="shared" si="2558"/>
        <v>1</v>
      </c>
      <c r="QB166" s="898">
        <f t="shared" si="2559"/>
        <v>1</v>
      </c>
      <c r="QC166" s="899">
        <f t="shared" si="2560"/>
        <v>1</v>
      </c>
      <c r="QD166" s="899">
        <f t="shared" si="2689"/>
        <v>1</v>
      </c>
      <c r="QE166" s="899">
        <f t="shared" si="2690"/>
        <v>1</v>
      </c>
      <c r="QF166" s="899">
        <f t="shared" si="2691"/>
        <v>1</v>
      </c>
      <c r="QG166" s="966">
        <f t="shared" si="2692"/>
        <v>1015900</v>
      </c>
      <c r="QH166" s="901">
        <f t="shared" si="2693"/>
        <v>0</v>
      </c>
      <c r="QK166" s="958" t="s">
        <v>886</v>
      </c>
      <c r="QL166" s="1012" t="s">
        <v>526</v>
      </c>
      <c r="QM166" s="1013" t="s">
        <v>149</v>
      </c>
      <c r="QN166" s="1014">
        <v>1</v>
      </c>
      <c r="QO166" s="1021">
        <v>500992.49999999994</v>
      </c>
      <c r="QP166" s="1028">
        <f t="shared" si="2474"/>
        <v>500993</v>
      </c>
      <c r="QQ166" s="1016"/>
      <c r="QR166" s="898">
        <f t="shared" si="2561"/>
        <v>1</v>
      </c>
      <c r="QS166" s="898">
        <f t="shared" si="2562"/>
        <v>1</v>
      </c>
      <c r="QT166" s="899">
        <f t="shared" si="2563"/>
        <v>1</v>
      </c>
      <c r="QU166" s="899">
        <f t="shared" si="2694"/>
        <v>1</v>
      </c>
      <c r="QV166" s="899">
        <f t="shared" si="2695"/>
        <v>1</v>
      </c>
      <c r="QW166" s="899">
        <f t="shared" si="2696"/>
        <v>1</v>
      </c>
      <c r="QX166" s="966">
        <f t="shared" si="2697"/>
        <v>500993</v>
      </c>
      <c r="QY166" s="901">
        <f t="shared" si="2698"/>
        <v>0</v>
      </c>
      <c r="RB166" s="405"/>
      <c r="RC166" s="406"/>
      <c r="RD166" s="407"/>
      <c r="RE166" s="408"/>
      <c r="RF166" s="409"/>
      <c r="RG166" s="410"/>
      <c r="RH166" s="410"/>
      <c r="RI166" s="898"/>
      <c r="RJ166" s="898"/>
      <c r="RK166" s="934"/>
      <c r="RL166" s="934"/>
      <c r="RM166" s="934"/>
      <c r="RN166" s="934"/>
      <c r="RO166" s="935"/>
      <c r="RP166" s="936"/>
      <c r="RS166" s="405"/>
      <c r="RT166" s="406"/>
      <c r="RU166" s="407"/>
      <c r="RV166" s="408"/>
      <c r="RW166" s="409"/>
      <c r="RX166" s="410"/>
      <c r="RY166" s="410"/>
      <c r="RZ166" s="898"/>
      <c r="SA166" s="898"/>
      <c r="SB166" s="934"/>
      <c r="SC166" s="934"/>
      <c r="SD166" s="934"/>
      <c r="SE166" s="934"/>
      <c r="SF166" s="935"/>
      <c r="SG166" s="936"/>
      <c r="SJ166" s="405"/>
      <c r="SK166" s="406"/>
      <c r="SL166" s="407"/>
      <c r="SM166" s="408"/>
      <c r="SN166" s="409"/>
      <c r="SO166" s="410"/>
      <c r="SP166" s="410"/>
      <c r="SQ166" s="898"/>
      <c r="SR166" s="898"/>
      <c r="SS166" s="934"/>
      <c r="ST166" s="934"/>
      <c r="SU166" s="934"/>
      <c r="SV166" s="934"/>
      <c r="SW166" s="935"/>
      <c r="SX166" s="936"/>
    </row>
    <row r="167" spans="2:518" ht="59.25" customHeight="1" thickTop="1" thickBot="1">
      <c r="B167" s="958" t="s">
        <v>887</v>
      </c>
      <c r="C167" s="1012" t="s">
        <v>527</v>
      </c>
      <c r="D167" s="1013" t="s">
        <v>149</v>
      </c>
      <c r="E167" s="1014">
        <v>1</v>
      </c>
      <c r="F167" s="1015"/>
      <c r="G167" s="1025">
        <f t="shared" si="2249"/>
        <v>0</v>
      </c>
      <c r="H167" s="1016"/>
      <c r="K167" s="958" t="s">
        <v>887</v>
      </c>
      <c r="L167" s="1012" t="s">
        <v>527</v>
      </c>
      <c r="M167" s="1013" t="s">
        <v>149</v>
      </c>
      <c r="N167" s="1014">
        <v>1</v>
      </c>
      <c r="O167" s="1043">
        <v>2080011</v>
      </c>
      <c r="P167" s="1025">
        <f t="shared" si="2250"/>
        <v>2080011</v>
      </c>
      <c r="Q167" s="1016"/>
      <c r="R167" s="898">
        <f t="shared" si="2483"/>
        <v>1</v>
      </c>
      <c r="S167" s="898">
        <f t="shared" si="2484"/>
        <v>1</v>
      </c>
      <c r="T167" s="899">
        <f t="shared" si="2485"/>
        <v>1</v>
      </c>
      <c r="U167" s="899">
        <f t="shared" si="2564"/>
        <v>1</v>
      </c>
      <c r="V167" s="899">
        <f t="shared" si="2565"/>
        <v>1</v>
      </c>
      <c r="W167" s="899">
        <f t="shared" si="2566"/>
        <v>1</v>
      </c>
      <c r="X167" s="966">
        <f t="shared" si="2567"/>
        <v>2080011</v>
      </c>
      <c r="Y167" s="901">
        <f t="shared" si="2568"/>
        <v>0</v>
      </c>
      <c r="Z167" s="872"/>
      <c r="AA167" s="872"/>
      <c r="AB167" s="958" t="s">
        <v>887</v>
      </c>
      <c r="AC167" s="1012" t="s">
        <v>527</v>
      </c>
      <c r="AD167" s="1013" t="s">
        <v>149</v>
      </c>
      <c r="AE167" s="1014">
        <v>1</v>
      </c>
      <c r="AF167" s="1015">
        <v>3500000</v>
      </c>
      <c r="AG167" s="1025">
        <f t="shared" si="2251"/>
        <v>3500000</v>
      </c>
      <c r="AH167" s="1016"/>
      <c r="AI167" s="898">
        <f t="shared" si="2486"/>
        <v>1</v>
      </c>
      <c r="AJ167" s="898">
        <f t="shared" si="2487"/>
        <v>1</v>
      </c>
      <c r="AK167" s="899">
        <f t="shared" si="2488"/>
        <v>1</v>
      </c>
      <c r="AL167" s="899">
        <f t="shared" si="2569"/>
        <v>1</v>
      </c>
      <c r="AM167" s="899">
        <f t="shared" si="2570"/>
        <v>1</v>
      </c>
      <c r="AN167" s="899">
        <f t="shared" si="2571"/>
        <v>1</v>
      </c>
      <c r="AO167" s="966">
        <f t="shared" si="2572"/>
        <v>3500000</v>
      </c>
      <c r="AP167" s="901">
        <f t="shared" si="2573"/>
        <v>0</v>
      </c>
      <c r="AQ167" s="872"/>
      <c r="AR167" s="872"/>
      <c r="AS167" s="958" t="s">
        <v>887</v>
      </c>
      <c r="AT167" s="1018" t="s">
        <v>527</v>
      </c>
      <c r="AU167" s="1013" t="s">
        <v>149</v>
      </c>
      <c r="AV167" s="1014">
        <v>1</v>
      </c>
      <c r="AW167" s="1019">
        <v>1100000</v>
      </c>
      <c r="AX167" s="1026">
        <f t="shared" si="2260"/>
        <v>1100000</v>
      </c>
      <c r="AY167" s="1016"/>
      <c r="AZ167" s="898">
        <f t="shared" si="2489"/>
        <v>1</v>
      </c>
      <c r="BA167" s="898">
        <f t="shared" si="2490"/>
        <v>1</v>
      </c>
      <c r="BB167" s="899">
        <f t="shared" si="2491"/>
        <v>1</v>
      </c>
      <c r="BC167" s="899">
        <f t="shared" si="2574"/>
        <v>1</v>
      </c>
      <c r="BD167" s="899">
        <f t="shared" si="2575"/>
        <v>1</v>
      </c>
      <c r="BE167" s="899">
        <f t="shared" si="2576"/>
        <v>1</v>
      </c>
      <c r="BF167" s="966">
        <f t="shared" si="2577"/>
        <v>1100000</v>
      </c>
      <c r="BG167" s="901">
        <f t="shared" si="2578"/>
        <v>0</v>
      </c>
      <c r="BJ167" s="958" t="s">
        <v>887</v>
      </c>
      <c r="BK167" s="1012" t="s">
        <v>527</v>
      </c>
      <c r="BL167" s="1013" t="s">
        <v>149</v>
      </c>
      <c r="BM167" s="1014">
        <v>1</v>
      </c>
      <c r="BN167" s="1015">
        <v>1259596</v>
      </c>
      <c r="BO167" s="1025">
        <f t="shared" si="2269"/>
        <v>1259596</v>
      </c>
      <c r="BP167" s="1016"/>
      <c r="BQ167" s="898">
        <f t="shared" si="2492"/>
        <v>1</v>
      </c>
      <c r="BR167" s="898">
        <f t="shared" si="2493"/>
        <v>1</v>
      </c>
      <c r="BS167" s="899">
        <f t="shared" si="2494"/>
        <v>1</v>
      </c>
      <c r="BT167" s="899">
        <f t="shared" si="2579"/>
        <v>1</v>
      </c>
      <c r="BU167" s="899">
        <f t="shared" si="2580"/>
        <v>1</v>
      </c>
      <c r="BV167" s="899">
        <f t="shared" si="2581"/>
        <v>1</v>
      </c>
      <c r="BW167" s="966">
        <f t="shared" si="2582"/>
        <v>1259596</v>
      </c>
      <c r="BX167" s="901">
        <f t="shared" si="2583"/>
        <v>0</v>
      </c>
      <c r="CA167" s="958" t="s">
        <v>887</v>
      </c>
      <c r="CB167" s="1012" t="s">
        <v>527</v>
      </c>
      <c r="CC167" s="1013" t="s">
        <v>149</v>
      </c>
      <c r="CD167" s="1014">
        <v>1</v>
      </c>
      <c r="CE167" s="1015">
        <v>2025930</v>
      </c>
      <c r="CF167" s="1025">
        <f t="shared" si="2278"/>
        <v>2025930</v>
      </c>
      <c r="CG167" s="1016"/>
      <c r="CH167" s="898">
        <f t="shared" si="2495"/>
        <v>1</v>
      </c>
      <c r="CI167" s="898">
        <f t="shared" si="2496"/>
        <v>1</v>
      </c>
      <c r="CJ167" s="899">
        <f t="shared" si="2497"/>
        <v>1</v>
      </c>
      <c r="CK167" s="899">
        <f t="shared" si="2584"/>
        <v>1</v>
      </c>
      <c r="CL167" s="899">
        <f t="shared" si="2585"/>
        <v>1</v>
      </c>
      <c r="CM167" s="899">
        <f t="shared" si="2586"/>
        <v>1</v>
      </c>
      <c r="CN167" s="966">
        <f t="shared" si="2587"/>
        <v>2025930</v>
      </c>
      <c r="CO167" s="901">
        <f t="shared" si="2588"/>
        <v>0</v>
      </c>
      <c r="CR167" s="958" t="s">
        <v>887</v>
      </c>
      <c r="CS167" s="1012" t="s">
        <v>527</v>
      </c>
      <c r="CT167" s="1013" t="s">
        <v>149</v>
      </c>
      <c r="CU167" s="1014">
        <v>1</v>
      </c>
      <c r="CV167" s="1015">
        <v>210000</v>
      </c>
      <c r="CW167" s="1025">
        <f t="shared" si="2287"/>
        <v>210000</v>
      </c>
      <c r="CX167" s="1016"/>
      <c r="CY167" s="898">
        <f t="shared" si="2498"/>
        <v>1</v>
      </c>
      <c r="CZ167" s="898">
        <f t="shared" si="2499"/>
        <v>1</v>
      </c>
      <c r="DA167" s="899">
        <f t="shared" si="2500"/>
        <v>1</v>
      </c>
      <c r="DB167" s="899">
        <f t="shared" si="2589"/>
        <v>1</v>
      </c>
      <c r="DC167" s="899">
        <f t="shared" si="2590"/>
        <v>1</v>
      </c>
      <c r="DD167" s="899">
        <f t="shared" si="2591"/>
        <v>1</v>
      </c>
      <c r="DE167" s="966">
        <f t="shared" si="2592"/>
        <v>210000</v>
      </c>
      <c r="DF167" s="901">
        <f t="shared" si="2593"/>
        <v>0</v>
      </c>
      <c r="DI167" s="958" t="s">
        <v>887</v>
      </c>
      <c r="DJ167" s="1012" t="s">
        <v>527</v>
      </c>
      <c r="DK167" s="1013" t="s">
        <v>149</v>
      </c>
      <c r="DL167" s="1014">
        <v>1</v>
      </c>
      <c r="DM167" s="1015">
        <v>2139884</v>
      </c>
      <c r="DN167" s="1025">
        <f t="shared" si="2296"/>
        <v>2139884</v>
      </c>
      <c r="DO167" s="1016"/>
      <c r="DP167" s="898">
        <f t="shared" si="2501"/>
        <v>1</v>
      </c>
      <c r="DQ167" s="898">
        <f t="shared" si="2502"/>
        <v>1</v>
      </c>
      <c r="DR167" s="899">
        <f t="shared" si="2503"/>
        <v>1</v>
      </c>
      <c r="DS167" s="899">
        <f t="shared" si="2594"/>
        <v>1</v>
      </c>
      <c r="DT167" s="899">
        <f t="shared" si="2595"/>
        <v>1</v>
      </c>
      <c r="DU167" s="899">
        <f t="shared" si="2596"/>
        <v>1</v>
      </c>
      <c r="DV167" s="966">
        <f t="shared" si="2597"/>
        <v>2139884</v>
      </c>
      <c r="DW167" s="901">
        <f t="shared" si="2598"/>
        <v>0</v>
      </c>
      <c r="DZ167" s="958" t="s">
        <v>887</v>
      </c>
      <c r="EA167" s="1012" t="s">
        <v>527</v>
      </c>
      <c r="EB167" s="1013" t="s">
        <v>149</v>
      </c>
      <c r="EC167" s="1014">
        <v>1</v>
      </c>
      <c r="ED167" s="1045">
        <v>1576000</v>
      </c>
      <c r="EE167" s="1025">
        <f t="shared" si="2305"/>
        <v>1576000</v>
      </c>
      <c r="EF167" s="1016"/>
      <c r="EG167" s="898">
        <f t="shared" si="2504"/>
        <v>1</v>
      </c>
      <c r="EH167" s="898">
        <f t="shared" si="2505"/>
        <v>1</v>
      </c>
      <c r="EI167" s="899">
        <f t="shared" si="2506"/>
        <v>1</v>
      </c>
      <c r="EJ167" s="899">
        <f t="shared" si="2599"/>
        <v>1</v>
      </c>
      <c r="EK167" s="899">
        <f t="shared" si="2600"/>
        <v>1</v>
      </c>
      <c r="EL167" s="899">
        <f t="shared" si="2601"/>
        <v>1</v>
      </c>
      <c r="EM167" s="966">
        <f t="shared" si="2602"/>
        <v>1576000</v>
      </c>
      <c r="EN167" s="901">
        <f t="shared" si="2603"/>
        <v>0</v>
      </c>
      <c r="EQ167" s="958" t="s">
        <v>887</v>
      </c>
      <c r="ER167" s="1012" t="s">
        <v>527</v>
      </c>
      <c r="ES167" s="1013" t="s">
        <v>149</v>
      </c>
      <c r="ET167" s="1014">
        <v>1</v>
      </c>
      <c r="EU167" s="1015">
        <v>2030000</v>
      </c>
      <c r="EV167" s="1025">
        <f t="shared" si="2314"/>
        <v>2030000</v>
      </c>
      <c r="EW167" s="1016"/>
      <c r="EX167" s="898">
        <f t="shared" si="2507"/>
        <v>1</v>
      </c>
      <c r="EY167" s="898">
        <f t="shared" si="2508"/>
        <v>1</v>
      </c>
      <c r="EZ167" s="899">
        <f t="shared" si="2509"/>
        <v>1</v>
      </c>
      <c r="FA167" s="899">
        <f t="shared" si="2604"/>
        <v>1</v>
      </c>
      <c r="FB167" s="899">
        <f t="shared" si="2605"/>
        <v>1</v>
      </c>
      <c r="FC167" s="899">
        <f t="shared" si="2606"/>
        <v>1</v>
      </c>
      <c r="FD167" s="966">
        <f t="shared" si="2607"/>
        <v>2030000</v>
      </c>
      <c r="FE167" s="901">
        <f t="shared" si="2608"/>
        <v>0</v>
      </c>
      <c r="FH167" s="958"/>
      <c r="FI167" s="1012"/>
      <c r="FJ167" s="1013"/>
      <c r="FK167" s="1014"/>
      <c r="FL167" s="1015"/>
      <c r="FM167" s="1025">
        <f t="shared" si="2323"/>
        <v>0</v>
      </c>
      <c r="FN167" s="1016"/>
      <c r="FO167" s="898" t="e">
        <f t="shared" si="2510"/>
        <v>#N/A</v>
      </c>
      <c r="FP167" s="898" t="e">
        <f t="shared" si="2511"/>
        <v>#N/A</v>
      </c>
      <c r="FQ167" s="899" t="e">
        <f t="shared" si="2512"/>
        <v>#N/A</v>
      </c>
      <c r="FR167" s="899">
        <f t="shared" si="2609"/>
        <v>0</v>
      </c>
      <c r="FS167" s="899">
        <f t="shared" si="2610"/>
        <v>0</v>
      </c>
      <c r="FT167" s="899" t="e">
        <f t="shared" si="2611"/>
        <v>#N/A</v>
      </c>
      <c r="FU167" s="966">
        <f t="shared" si="2612"/>
        <v>0</v>
      </c>
      <c r="FV167" s="901">
        <f t="shared" si="2613"/>
        <v>0</v>
      </c>
      <c r="FY167" s="958" t="s">
        <v>887</v>
      </c>
      <c r="FZ167" s="1012" t="s">
        <v>527</v>
      </c>
      <c r="GA167" s="1013" t="s">
        <v>149</v>
      </c>
      <c r="GB167" s="1014">
        <v>1</v>
      </c>
      <c r="GC167" s="1043">
        <v>2080011</v>
      </c>
      <c r="GD167" s="1025">
        <f t="shared" si="2332"/>
        <v>2080011</v>
      </c>
      <c r="GE167" s="1016"/>
      <c r="GF167" s="898">
        <f t="shared" si="2513"/>
        <v>1</v>
      </c>
      <c r="GG167" s="898">
        <f t="shared" si="2514"/>
        <v>1</v>
      </c>
      <c r="GH167" s="899">
        <f t="shared" si="2515"/>
        <v>1</v>
      </c>
      <c r="GI167" s="899">
        <f t="shared" si="2614"/>
        <v>1</v>
      </c>
      <c r="GJ167" s="899">
        <f t="shared" si="2615"/>
        <v>1</v>
      </c>
      <c r="GK167" s="899">
        <f t="shared" si="2616"/>
        <v>1</v>
      </c>
      <c r="GL167" s="966">
        <f t="shared" si="2617"/>
        <v>2080011</v>
      </c>
      <c r="GM167" s="901">
        <f t="shared" si="2618"/>
        <v>0</v>
      </c>
      <c r="GP167" s="958" t="s">
        <v>887</v>
      </c>
      <c r="GQ167" s="1012" t="s">
        <v>527</v>
      </c>
      <c r="GR167" s="1013" t="s">
        <v>149</v>
      </c>
      <c r="GS167" s="1014">
        <v>1</v>
      </c>
      <c r="GT167" s="1015">
        <v>2040000</v>
      </c>
      <c r="GU167" s="1025">
        <f t="shared" si="2341"/>
        <v>2040000</v>
      </c>
      <c r="GV167" s="1016"/>
      <c r="GW167" s="898">
        <f t="shared" si="2516"/>
        <v>1</v>
      </c>
      <c r="GX167" s="898">
        <f t="shared" si="2517"/>
        <v>1</v>
      </c>
      <c r="GY167" s="899">
        <f t="shared" si="2518"/>
        <v>1</v>
      </c>
      <c r="GZ167" s="899">
        <f t="shared" si="2619"/>
        <v>1</v>
      </c>
      <c r="HA167" s="899">
        <f t="shared" si="2620"/>
        <v>1</v>
      </c>
      <c r="HB167" s="899">
        <f t="shared" si="2621"/>
        <v>1</v>
      </c>
      <c r="HC167" s="966">
        <f t="shared" si="2622"/>
        <v>2040000</v>
      </c>
      <c r="HD167" s="901">
        <f t="shared" si="2623"/>
        <v>0</v>
      </c>
      <c r="HG167" s="958" t="s">
        <v>887</v>
      </c>
      <c r="HH167" s="1012" t="s">
        <v>527</v>
      </c>
      <c r="HI167" s="1013" t="s">
        <v>149</v>
      </c>
      <c r="HJ167" s="1014">
        <v>1</v>
      </c>
      <c r="HK167" s="1015">
        <v>2723000</v>
      </c>
      <c r="HL167" s="1025">
        <f t="shared" si="2350"/>
        <v>2723000</v>
      </c>
      <c r="HM167" s="1016"/>
      <c r="HN167" s="898">
        <f t="shared" si="2519"/>
        <v>1</v>
      </c>
      <c r="HO167" s="898">
        <f t="shared" si="2520"/>
        <v>1</v>
      </c>
      <c r="HP167" s="899">
        <f t="shared" si="2521"/>
        <v>1</v>
      </c>
      <c r="HQ167" s="899">
        <f t="shared" si="2624"/>
        <v>1</v>
      </c>
      <c r="HR167" s="899">
        <f t="shared" si="2625"/>
        <v>1</v>
      </c>
      <c r="HS167" s="899">
        <f t="shared" si="2626"/>
        <v>1</v>
      </c>
      <c r="HT167" s="966">
        <f t="shared" si="2627"/>
        <v>2723000</v>
      </c>
      <c r="HU167" s="901">
        <f t="shared" si="2628"/>
        <v>0</v>
      </c>
      <c r="HX167" s="958" t="s">
        <v>887</v>
      </c>
      <c r="HY167" s="1012" t="s">
        <v>527</v>
      </c>
      <c r="HZ167" s="1013" t="s">
        <v>149</v>
      </c>
      <c r="IA167" s="1014">
        <v>1</v>
      </c>
      <c r="IB167" s="1020">
        <v>3784200</v>
      </c>
      <c r="IC167" s="1027">
        <f t="shared" si="2359"/>
        <v>3784200</v>
      </c>
      <c r="ID167" s="1016"/>
      <c r="IE167" s="898">
        <f t="shared" si="2522"/>
        <v>1</v>
      </c>
      <c r="IF167" s="898">
        <f t="shared" si="2523"/>
        <v>1</v>
      </c>
      <c r="IG167" s="899">
        <f t="shared" si="2524"/>
        <v>1</v>
      </c>
      <c r="IH167" s="899">
        <f t="shared" si="2629"/>
        <v>1</v>
      </c>
      <c r="II167" s="899">
        <f t="shared" si="2630"/>
        <v>1</v>
      </c>
      <c r="IJ167" s="899">
        <f t="shared" si="2631"/>
        <v>1</v>
      </c>
      <c r="IK167" s="966">
        <f t="shared" si="2632"/>
        <v>3784200</v>
      </c>
      <c r="IL167" s="901">
        <f t="shared" si="2633"/>
        <v>0</v>
      </c>
      <c r="IO167" s="958" t="s">
        <v>887</v>
      </c>
      <c r="IP167" s="1012" t="s">
        <v>527</v>
      </c>
      <c r="IQ167" s="1013" t="s">
        <v>149</v>
      </c>
      <c r="IR167" s="1014">
        <v>1</v>
      </c>
      <c r="IS167" s="1015">
        <v>1646000</v>
      </c>
      <c r="IT167" s="1025">
        <f t="shared" si="2368"/>
        <v>1646000</v>
      </c>
      <c r="IU167" s="1016"/>
      <c r="IV167" s="898">
        <f t="shared" si="2525"/>
        <v>1</v>
      </c>
      <c r="IW167" s="898">
        <f t="shared" si="2526"/>
        <v>1</v>
      </c>
      <c r="IX167" s="899">
        <f t="shared" si="2527"/>
        <v>1</v>
      </c>
      <c r="IY167" s="899">
        <f t="shared" si="2634"/>
        <v>1</v>
      </c>
      <c r="IZ167" s="899">
        <f t="shared" si="2635"/>
        <v>1</v>
      </c>
      <c r="JA167" s="899">
        <f t="shared" si="2636"/>
        <v>1</v>
      </c>
      <c r="JB167" s="966">
        <f t="shared" si="2637"/>
        <v>1646000</v>
      </c>
      <c r="JC167" s="901">
        <f t="shared" si="2638"/>
        <v>0</v>
      </c>
      <c r="JF167" s="958" t="s">
        <v>887</v>
      </c>
      <c r="JG167" s="1012" t="s">
        <v>527</v>
      </c>
      <c r="JH167" s="1013" t="s">
        <v>149</v>
      </c>
      <c r="JI167" s="1014">
        <v>1</v>
      </c>
      <c r="JJ167" s="1015">
        <v>2200000</v>
      </c>
      <c r="JK167" s="1025">
        <f t="shared" si="2377"/>
        <v>2200000</v>
      </c>
      <c r="JL167" s="1016"/>
      <c r="JM167" s="898">
        <f t="shared" si="2528"/>
        <v>1</v>
      </c>
      <c r="JN167" s="898">
        <f t="shared" si="2529"/>
        <v>1</v>
      </c>
      <c r="JO167" s="899">
        <f t="shared" si="2530"/>
        <v>1</v>
      </c>
      <c r="JP167" s="899">
        <f t="shared" si="2639"/>
        <v>1</v>
      </c>
      <c r="JQ167" s="899">
        <f t="shared" si="2640"/>
        <v>1</v>
      </c>
      <c r="JR167" s="899">
        <f t="shared" si="2641"/>
        <v>1</v>
      </c>
      <c r="JS167" s="966">
        <f t="shared" si="2642"/>
        <v>2200000</v>
      </c>
      <c r="JT167" s="901">
        <f t="shared" si="2643"/>
        <v>0</v>
      </c>
      <c r="JW167" s="958" t="s">
        <v>887</v>
      </c>
      <c r="JX167" s="1012" t="s">
        <v>527</v>
      </c>
      <c r="JY167" s="1013" t="s">
        <v>149</v>
      </c>
      <c r="JZ167" s="1014">
        <v>1</v>
      </c>
      <c r="KA167" s="1015">
        <v>2216969.8895999999</v>
      </c>
      <c r="KB167" s="1025">
        <f t="shared" si="2386"/>
        <v>2216970</v>
      </c>
      <c r="KC167" s="1016"/>
      <c r="KD167" s="898">
        <f t="shared" si="2531"/>
        <v>1</v>
      </c>
      <c r="KE167" s="898">
        <f t="shared" si="2532"/>
        <v>1</v>
      </c>
      <c r="KF167" s="899">
        <f t="shared" si="2533"/>
        <v>1</v>
      </c>
      <c r="KG167" s="899">
        <f t="shared" si="2644"/>
        <v>1</v>
      </c>
      <c r="KH167" s="899">
        <f t="shared" si="2645"/>
        <v>1</v>
      </c>
      <c r="KI167" s="899">
        <f t="shared" si="2646"/>
        <v>1</v>
      </c>
      <c r="KJ167" s="966">
        <f t="shared" si="2647"/>
        <v>2216970</v>
      </c>
      <c r="KK167" s="901">
        <f t="shared" si="2648"/>
        <v>0</v>
      </c>
      <c r="KN167" s="958" t="s">
        <v>887</v>
      </c>
      <c r="KO167" s="1012" t="s">
        <v>527</v>
      </c>
      <c r="KP167" s="1013" t="s">
        <v>149</v>
      </c>
      <c r="KQ167" s="1014">
        <v>1</v>
      </c>
      <c r="KR167" s="1015">
        <v>1160000</v>
      </c>
      <c r="KS167" s="1025">
        <f t="shared" si="2395"/>
        <v>1160000</v>
      </c>
      <c r="KT167" s="1016"/>
      <c r="KU167" s="898">
        <f t="shared" si="2534"/>
        <v>1</v>
      </c>
      <c r="KV167" s="898">
        <f t="shared" si="2535"/>
        <v>1</v>
      </c>
      <c r="KW167" s="899">
        <f t="shared" si="2536"/>
        <v>1</v>
      </c>
      <c r="KX167" s="899">
        <f t="shared" si="2649"/>
        <v>1</v>
      </c>
      <c r="KY167" s="899">
        <f t="shared" si="2650"/>
        <v>1</v>
      </c>
      <c r="KZ167" s="899">
        <f t="shared" si="2651"/>
        <v>1</v>
      </c>
      <c r="LA167" s="966">
        <f t="shared" si="2652"/>
        <v>1160000</v>
      </c>
      <c r="LB167" s="901">
        <f t="shared" si="2653"/>
        <v>0</v>
      </c>
      <c r="LE167" s="958" t="s">
        <v>887</v>
      </c>
      <c r="LF167" s="1012" t="s">
        <v>527</v>
      </c>
      <c r="LG167" s="1013" t="s">
        <v>149</v>
      </c>
      <c r="LH167" s="1014">
        <v>1</v>
      </c>
      <c r="LI167" s="1021">
        <v>797600</v>
      </c>
      <c r="LJ167" s="1028">
        <f t="shared" si="2404"/>
        <v>797600</v>
      </c>
      <c r="LK167" s="1016"/>
      <c r="LL167" s="898">
        <f t="shared" si="2537"/>
        <v>1</v>
      </c>
      <c r="LM167" s="898">
        <f t="shared" si="2538"/>
        <v>1</v>
      </c>
      <c r="LN167" s="899">
        <f t="shared" si="2539"/>
        <v>1</v>
      </c>
      <c r="LO167" s="899">
        <f t="shared" si="2654"/>
        <v>1</v>
      </c>
      <c r="LP167" s="899">
        <f t="shared" si="2655"/>
        <v>1</v>
      </c>
      <c r="LQ167" s="899">
        <f t="shared" si="2656"/>
        <v>1</v>
      </c>
      <c r="LR167" s="966">
        <f t="shared" si="2657"/>
        <v>797600</v>
      </c>
      <c r="LS167" s="901">
        <f t="shared" si="2658"/>
        <v>0</v>
      </c>
      <c r="LV167" s="958" t="s">
        <v>887</v>
      </c>
      <c r="LW167" s="1012" t="s">
        <v>527</v>
      </c>
      <c r="LX167" s="1013" t="s">
        <v>149</v>
      </c>
      <c r="LY167" s="1014">
        <v>1</v>
      </c>
      <c r="LZ167" s="1015">
        <v>250848</v>
      </c>
      <c r="MA167" s="1025">
        <f t="shared" si="2413"/>
        <v>250848</v>
      </c>
      <c r="MB167" s="1016"/>
      <c r="MC167" s="898">
        <f t="shared" si="2540"/>
        <v>1</v>
      </c>
      <c r="MD167" s="898">
        <f t="shared" si="2541"/>
        <v>1</v>
      </c>
      <c r="ME167" s="899">
        <f t="shared" si="2542"/>
        <v>1</v>
      </c>
      <c r="MF167" s="899">
        <f t="shared" si="2659"/>
        <v>1</v>
      </c>
      <c r="MG167" s="899">
        <f t="shared" si="2660"/>
        <v>1</v>
      </c>
      <c r="MH167" s="899">
        <f t="shared" si="2661"/>
        <v>1</v>
      </c>
      <c r="MI167" s="966">
        <f t="shared" si="2662"/>
        <v>250848</v>
      </c>
      <c r="MJ167" s="901">
        <f t="shared" si="2663"/>
        <v>0</v>
      </c>
      <c r="MM167" s="958" t="s">
        <v>887</v>
      </c>
      <c r="MN167" s="1012" t="s">
        <v>527</v>
      </c>
      <c r="MO167" s="1013" t="s">
        <v>149</v>
      </c>
      <c r="MP167" s="1014">
        <v>1</v>
      </c>
      <c r="MQ167" s="1015">
        <v>1600000</v>
      </c>
      <c r="MR167" s="1025">
        <f t="shared" si="2422"/>
        <v>1600000</v>
      </c>
      <c r="MS167" s="1016"/>
      <c r="MT167" s="898">
        <f t="shared" si="2543"/>
        <v>1</v>
      </c>
      <c r="MU167" s="898">
        <f t="shared" si="2544"/>
        <v>1</v>
      </c>
      <c r="MV167" s="899">
        <f t="shared" si="2545"/>
        <v>1</v>
      </c>
      <c r="MW167" s="899">
        <f t="shared" si="2664"/>
        <v>1</v>
      </c>
      <c r="MX167" s="899">
        <f t="shared" si="2665"/>
        <v>1</v>
      </c>
      <c r="MY167" s="899">
        <f t="shared" si="2666"/>
        <v>1</v>
      </c>
      <c r="MZ167" s="966">
        <f t="shared" si="2667"/>
        <v>1600000</v>
      </c>
      <c r="NA167" s="901">
        <f t="shared" si="2668"/>
        <v>0</v>
      </c>
      <c r="ND167" s="975" t="s">
        <v>887</v>
      </c>
      <c r="NE167" s="976" t="s">
        <v>527</v>
      </c>
      <c r="NF167" s="977" t="s">
        <v>149</v>
      </c>
      <c r="NG167" s="978">
        <v>1</v>
      </c>
      <c r="NH167" s="979">
        <v>241882.74</v>
      </c>
      <c r="NI167" s="980">
        <v>241883</v>
      </c>
      <c r="NJ167" s="1016"/>
      <c r="NK167" s="898">
        <f t="shared" si="2546"/>
        <v>1</v>
      </c>
      <c r="NL167" s="898">
        <f t="shared" si="2547"/>
        <v>1</v>
      </c>
      <c r="NM167" s="899">
        <f t="shared" si="2548"/>
        <v>1</v>
      </c>
      <c r="NN167" s="899">
        <f t="shared" si="2669"/>
        <v>1</v>
      </c>
      <c r="NO167" s="899">
        <f t="shared" si="2670"/>
        <v>1</v>
      </c>
      <c r="NP167" s="899">
        <f t="shared" si="2671"/>
        <v>1</v>
      </c>
      <c r="NQ167" s="966">
        <f t="shared" si="2672"/>
        <v>241883</v>
      </c>
      <c r="NR167" s="901">
        <f t="shared" si="2673"/>
        <v>0</v>
      </c>
      <c r="NU167" s="981" t="s">
        <v>887</v>
      </c>
      <c r="NV167" s="982" t="s">
        <v>527</v>
      </c>
      <c r="NW167" s="983" t="s">
        <v>149</v>
      </c>
      <c r="NX167" s="984">
        <v>1</v>
      </c>
      <c r="NY167" s="1022">
        <v>244326</v>
      </c>
      <c r="NZ167" s="986">
        <f t="shared" si="2439"/>
        <v>244326</v>
      </c>
      <c r="OA167" s="1016"/>
      <c r="OB167" s="898">
        <f t="shared" si="2549"/>
        <v>1</v>
      </c>
      <c r="OC167" s="898">
        <f t="shared" si="2550"/>
        <v>1</v>
      </c>
      <c r="OD167" s="899">
        <f t="shared" si="2551"/>
        <v>1</v>
      </c>
      <c r="OE167" s="899">
        <f t="shared" si="2674"/>
        <v>1</v>
      </c>
      <c r="OF167" s="899">
        <f t="shared" si="2675"/>
        <v>1</v>
      </c>
      <c r="OG167" s="899">
        <f t="shared" si="2676"/>
        <v>1</v>
      </c>
      <c r="OH167" s="966">
        <f t="shared" si="2677"/>
        <v>244326</v>
      </c>
      <c r="OI167" s="901">
        <f t="shared" si="2678"/>
        <v>0</v>
      </c>
      <c r="OL167" s="958" t="s">
        <v>887</v>
      </c>
      <c r="OM167" s="1012" t="s">
        <v>527</v>
      </c>
      <c r="ON167" s="1013" t="s">
        <v>149</v>
      </c>
      <c r="OO167" s="1014">
        <v>1</v>
      </c>
      <c r="OP167" s="1015">
        <v>1727033</v>
      </c>
      <c r="OQ167" s="1025">
        <f t="shared" si="2448"/>
        <v>1727033</v>
      </c>
      <c r="OR167" s="1016"/>
      <c r="OS167" s="898">
        <f t="shared" si="2552"/>
        <v>1</v>
      </c>
      <c r="OT167" s="898">
        <f t="shared" si="2553"/>
        <v>1</v>
      </c>
      <c r="OU167" s="899">
        <f t="shared" si="2554"/>
        <v>1</v>
      </c>
      <c r="OV167" s="899">
        <f t="shared" si="2679"/>
        <v>1</v>
      </c>
      <c r="OW167" s="899">
        <f t="shared" si="2680"/>
        <v>1</v>
      </c>
      <c r="OX167" s="899">
        <f t="shared" si="2681"/>
        <v>1</v>
      </c>
      <c r="OY167" s="966">
        <f t="shared" si="2682"/>
        <v>1727033</v>
      </c>
      <c r="OZ167" s="901">
        <f t="shared" si="2683"/>
        <v>0</v>
      </c>
      <c r="PC167" s="958" t="s">
        <v>887</v>
      </c>
      <c r="PD167" s="1012" t="s">
        <v>527</v>
      </c>
      <c r="PE167" s="1013" t="s">
        <v>149</v>
      </c>
      <c r="PF167" s="1014">
        <v>1</v>
      </c>
      <c r="PG167" s="1059">
        <v>1859000</v>
      </c>
      <c r="PH167" s="1029">
        <v>1859000</v>
      </c>
      <c r="PI167" s="1024"/>
      <c r="PJ167" s="898">
        <f t="shared" si="2555"/>
        <v>1</v>
      </c>
      <c r="PK167" s="898">
        <f t="shared" si="2556"/>
        <v>1</v>
      </c>
      <c r="PL167" s="899">
        <f t="shared" si="2557"/>
        <v>1</v>
      </c>
      <c r="PM167" s="899">
        <f t="shared" si="2684"/>
        <v>1</v>
      </c>
      <c r="PN167" s="899">
        <f t="shared" si="2685"/>
        <v>1</v>
      </c>
      <c r="PO167" s="899">
        <f t="shared" si="2686"/>
        <v>1</v>
      </c>
      <c r="PP167" s="966">
        <f t="shared" si="2687"/>
        <v>1859000</v>
      </c>
      <c r="PQ167" s="901">
        <f t="shared" si="2688"/>
        <v>0</v>
      </c>
      <c r="PT167" s="958" t="s">
        <v>887</v>
      </c>
      <c r="PU167" s="1012" t="s">
        <v>527</v>
      </c>
      <c r="PV167" s="1013" t="s">
        <v>149</v>
      </c>
      <c r="PW167" s="1014">
        <v>1</v>
      </c>
      <c r="PX167" s="1015">
        <v>2036700</v>
      </c>
      <c r="PY167" s="1025">
        <f t="shared" si="2465"/>
        <v>2036700</v>
      </c>
      <c r="PZ167" s="1016"/>
      <c r="QA167" s="898">
        <f t="shared" si="2558"/>
        <v>1</v>
      </c>
      <c r="QB167" s="898">
        <f t="shared" si="2559"/>
        <v>1</v>
      </c>
      <c r="QC167" s="899">
        <f t="shared" si="2560"/>
        <v>1</v>
      </c>
      <c r="QD167" s="899">
        <f t="shared" si="2689"/>
        <v>1</v>
      </c>
      <c r="QE167" s="899">
        <f t="shared" si="2690"/>
        <v>1</v>
      </c>
      <c r="QF167" s="899">
        <f t="shared" si="2691"/>
        <v>1</v>
      </c>
      <c r="QG167" s="966">
        <f t="shared" si="2692"/>
        <v>2036700</v>
      </c>
      <c r="QH167" s="901">
        <f t="shared" si="2693"/>
        <v>0</v>
      </c>
      <c r="QK167" s="958" t="s">
        <v>887</v>
      </c>
      <c r="QL167" s="1012" t="s">
        <v>527</v>
      </c>
      <c r="QM167" s="1013" t="s">
        <v>149</v>
      </c>
      <c r="QN167" s="1014">
        <v>1</v>
      </c>
      <c r="QO167" s="1021">
        <v>801587.99999999988</v>
      </c>
      <c r="QP167" s="1028">
        <f t="shared" si="2474"/>
        <v>801588</v>
      </c>
      <c r="QQ167" s="1016"/>
      <c r="QR167" s="898">
        <f t="shared" si="2561"/>
        <v>1</v>
      </c>
      <c r="QS167" s="898">
        <f t="shared" si="2562"/>
        <v>1</v>
      </c>
      <c r="QT167" s="899">
        <f t="shared" si="2563"/>
        <v>1</v>
      </c>
      <c r="QU167" s="899">
        <f t="shared" si="2694"/>
        <v>1</v>
      </c>
      <c r="QV167" s="899">
        <f t="shared" si="2695"/>
        <v>1</v>
      </c>
      <c r="QW167" s="899">
        <f t="shared" si="2696"/>
        <v>1</v>
      </c>
      <c r="QX167" s="966">
        <f t="shared" si="2697"/>
        <v>801588</v>
      </c>
      <c r="QY167" s="901">
        <f t="shared" si="2698"/>
        <v>0</v>
      </c>
      <c r="RB167" s="405"/>
      <c r="RC167" s="406"/>
      <c r="RD167" s="407"/>
      <c r="RE167" s="408"/>
      <c r="RF167" s="409"/>
      <c r="RG167" s="410"/>
      <c r="RH167" s="410"/>
      <c r="RI167" s="898"/>
      <c r="RJ167" s="898"/>
      <c r="RK167" s="934"/>
      <c r="RL167" s="934"/>
      <c r="RM167" s="934"/>
      <c r="RN167" s="934"/>
      <c r="RO167" s="935"/>
      <c r="RP167" s="936"/>
      <c r="RS167" s="405"/>
      <c r="RT167" s="406"/>
      <c r="RU167" s="407"/>
      <c r="RV167" s="408"/>
      <c r="RW167" s="409"/>
      <c r="RX167" s="410"/>
      <c r="RY167" s="410"/>
      <c r="RZ167" s="898"/>
      <c r="SA167" s="898"/>
      <c r="SB167" s="934"/>
      <c r="SC167" s="934"/>
      <c r="SD167" s="934"/>
      <c r="SE167" s="934"/>
      <c r="SF167" s="935"/>
      <c r="SG167" s="936"/>
      <c r="SJ167" s="405"/>
      <c r="SK167" s="406"/>
      <c r="SL167" s="407"/>
      <c r="SM167" s="408"/>
      <c r="SN167" s="409"/>
      <c r="SO167" s="410"/>
      <c r="SP167" s="410"/>
      <c r="SQ167" s="898"/>
      <c r="SR167" s="898"/>
      <c r="SS167" s="934"/>
      <c r="ST167" s="934"/>
      <c r="SU167" s="934"/>
      <c r="SV167" s="934"/>
      <c r="SW167" s="935"/>
      <c r="SX167" s="936"/>
    </row>
    <row r="168" spans="2:518" ht="128.25" customHeight="1" thickTop="1" thickBot="1">
      <c r="B168" s="958" t="s">
        <v>888</v>
      </c>
      <c r="C168" s="1012" t="s">
        <v>528</v>
      </c>
      <c r="D168" s="1013" t="s">
        <v>149</v>
      </c>
      <c r="E168" s="1014">
        <v>3</v>
      </c>
      <c r="F168" s="1015"/>
      <c r="G168" s="1025">
        <f t="shared" si="2249"/>
        <v>0</v>
      </c>
      <c r="H168" s="1016"/>
      <c r="K168" s="958" t="s">
        <v>888</v>
      </c>
      <c r="L168" s="1012" t="s">
        <v>528</v>
      </c>
      <c r="M168" s="1013" t="s">
        <v>149</v>
      </c>
      <c r="N168" s="1014">
        <v>3</v>
      </c>
      <c r="O168" s="1043">
        <v>1243801</v>
      </c>
      <c r="P168" s="1025">
        <f t="shared" si="2250"/>
        <v>3731403</v>
      </c>
      <c r="Q168" s="1016"/>
      <c r="R168" s="898">
        <f t="shared" si="2483"/>
        <v>1</v>
      </c>
      <c r="S168" s="898">
        <f t="shared" si="2484"/>
        <v>1</v>
      </c>
      <c r="T168" s="899">
        <f t="shared" si="2485"/>
        <v>1</v>
      </c>
      <c r="U168" s="899">
        <f t="shared" si="2564"/>
        <v>1</v>
      </c>
      <c r="V168" s="899">
        <f t="shared" si="2565"/>
        <v>1</v>
      </c>
      <c r="W168" s="899">
        <f t="shared" si="2566"/>
        <v>1</v>
      </c>
      <c r="X168" s="966">
        <f t="shared" si="2567"/>
        <v>3731403</v>
      </c>
      <c r="Y168" s="901">
        <f t="shared" si="2568"/>
        <v>0</v>
      </c>
      <c r="Z168" s="872"/>
      <c r="AA168" s="872"/>
      <c r="AB168" s="958" t="s">
        <v>888</v>
      </c>
      <c r="AC168" s="1012" t="s">
        <v>528</v>
      </c>
      <c r="AD168" s="1013" t="s">
        <v>149</v>
      </c>
      <c r="AE168" s="1014">
        <v>3</v>
      </c>
      <c r="AF168" s="1015">
        <v>1650000</v>
      </c>
      <c r="AG168" s="1025">
        <f t="shared" si="2251"/>
        <v>4950000</v>
      </c>
      <c r="AH168" s="1016"/>
      <c r="AI168" s="898">
        <f t="shared" si="2486"/>
        <v>1</v>
      </c>
      <c r="AJ168" s="898">
        <f t="shared" si="2487"/>
        <v>1</v>
      </c>
      <c r="AK168" s="899">
        <f t="shared" si="2488"/>
        <v>1</v>
      </c>
      <c r="AL168" s="899">
        <f t="shared" si="2569"/>
        <v>1</v>
      </c>
      <c r="AM168" s="899">
        <f t="shared" si="2570"/>
        <v>1</v>
      </c>
      <c r="AN168" s="899">
        <f t="shared" si="2571"/>
        <v>1</v>
      </c>
      <c r="AO168" s="966">
        <f t="shared" si="2572"/>
        <v>4950000</v>
      </c>
      <c r="AP168" s="901">
        <f t="shared" si="2573"/>
        <v>0</v>
      </c>
      <c r="AQ168" s="872"/>
      <c r="AR168" s="872"/>
      <c r="AS168" s="958" t="s">
        <v>888</v>
      </c>
      <c r="AT168" s="1018" t="s">
        <v>528</v>
      </c>
      <c r="AU168" s="1013" t="s">
        <v>149</v>
      </c>
      <c r="AV168" s="1014">
        <v>3</v>
      </c>
      <c r="AW168" s="1019">
        <v>670000</v>
      </c>
      <c r="AX168" s="1026">
        <f t="shared" si="2260"/>
        <v>2010000</v>
      </c>
      <c r="AY168" s="1016"/>
      <c r="AZ168" s="898">
        <f t="shared" si="2489"/>
        <v>1</v>
      </c>
      <c r="BA168" s="898">
        <f t="shared" si="2490"/>
        <v>1</v>
      </c>
      <c r="BB168" s="899">
        <f t="shared" si="2491"/>
        <v>1</v>
      </c>
      <c r="BC168" s="899">
        <f t="shared" si="2574"/>
        <v>1</v>
      </c>
      <c r="BD168" s="899">
        <f t="shared" si="2575"/>
        <v>1</v>
      </c>
      <c r="BE168" s="899">
        <f t="shared" si="2576"/>
        <v>1</v>
      </c>
      <c r="BF168" s="966">
        <f t="shared" si="2577"/>
        <v>2010000</v>
      </c>
      <c r="BG168" s="901">
        <f t="shared" si="2578"/>
        <v>0</v>
      </c>
      <c r="BJ168" s="958" t="s">
        <v>888</v>
      </c>
      <c r="BK168" s="1012" t="s">
        <v>528</v>
      </c>
      <c r="BL168" s="1013" t="s">
        <v>149</v>
      </c>
      <c r="BM168" s="1014">
        <v>3</v>
      </c>
      <c r="BN168" s="1015">
        <v>629798</v>
      </c>
      <c r="BO168" s="1025">
        <f t="shared" si="2269"/>
        <v>1889394</v>
      </c>
      <c r="BP168" s="1016"/>
      <c r="BQ168" s="898">
        <f t="shared" si="2492"/>
        <v>1</v>
      </c>
      <c r="BR168" s="898">
        <f t="shared" si="2493"/>
        <v>1</v>
      </c>
      <c r="BS168" s="899">
        <f t="shared" si="2494"/>
        <v>1</v>
      </c>
      <c r="BT168" s="899">
        <f t="shared" si="2579"/>
        <v>1</v>
      </c>
      <c r="BU168" s="899">
        <f t="shared" si="2580"/>
        <v>1</v>
      </c>
      <c r="BV168" s="899">
        <f t="shared" si="2581"/>
        <v>1</v>
      </c>
      <c r="BW168" s="966">
        <f t="shared" si="2582"/>
        <v>1889394</v>
      </c>
      <c r="BX168" s="901">
        <f t="shared" si="2583"/>
        <v>0</v>
      </c>
      <c r="CA168" s="958" t="s">
        <v>888</v>
      </c>
      <c r="CB168" s="1012" t="s">
        <v>528</v>
      </c>
      <c r="CC168" s="1013" t="s">
        <v>149</v>
      </c>
      <c r="CD168" s="1014">
        <v>3</v>
      </c>
      <c r="CE168" s="1015">
        <v>1211462</v>
      </c>
      <c r="CF168" s="1025">
        <f t="shared" si="2278"/>
        <v>3634386</v>
      </c>
      <c r="CG168" s="1016"/>
      <c r="CH168" s="898">
        <f t="shared" si="2495"/>
        <v>1</v>
      </c>
      <c r="CI168" s="898">
        <f t="shared" si="2496"/>
        <v>1</v>
      </c>
      <c r="CJ168" s="899">
        <f t="shared" si="2497"/>
        <v>1</v>
      </c>
      <c r="CK168" s="899">
        <f t="shared" si="2584"/>
        <v>1</v>
      </c>
      <c r="CL168" s="899">
        <f t="shared" si="2585"/>
        <v>1</v>
      </c>
      <c r="CM168" s="899">
        <f t="shared" si="2586"/>
        <v>1</v>
      </c>
      <c r="CN168" s="966">
        <f t="shared" si="2587"/>
        <v>3634386</v>
      </c>
      <c r="CO168" s="901">
        <f t="shared" si="2588"/>
        <v>0</v>
      </c>
      <c r="CR168" s="958" t="s">
        <v>888</v>
      </c>
      <c r="CS168" s="1012" t="s">
        <v>528</v>
      </c>
      <c r="CT168" s="1013" t="s">
        <v>149</v>
      </c>
      <c r="CU168" s="1014">
        <v>3</v>
      </c>
      <c r="CV168" s="1015">
        <v>195000</v>
      </c>
      <c r="CW168" s="1025">
        <f t="shared" si="2287"/>
        <v>585000</v>
      </c>
      <c r="CX168" s="1016"/>
      <c r="CY168" s="898">
        <f t="shared" si="2498"/>
        <v>1</v>
      </c>
      <c r="CZ168" s="898">
        <f t="shared" si="2499"/>
        <v>1</v>
      </c>
      <c r="DA168" s="899">
        <f t="shared" si="2500"/>
        <v>1</v>
      </c>
      <c r="DB168" s="899">
        <f t="shared" si="2589"/>
        <v>1</v>
      </c>
      <c r="DC168" s="899">
        <f t="shared" si="2590"/>
        <v>1</v>
      </c>
      <c r="DD168" s="899">
        <f t="shared" si="2591"/>
        <v>1</v>
      </c>
      <c r="DE168" s="966">
        <f t="shared" si="2592"/>
        <v>585000</v>
      </c>
      <c r="DF168" s="901">
        <f t="shared" si="2593"/>
        <v>0</v>
      </c>
      <c r="DI168" s="958" t="s">
        <v>888</v>
      </c>
      <c r="DJ168" s="1012" t="s">
        <v>528</v>
      </c>
      <c r="DK168" s="1013" t="s">
        <v>149</v>
      </c>
      <c r="DL168" s="1014">
        <v>3</v>
      </c>
      <c r="DM168" s="1015">
        <v>1685159</v>
      </c>
      <c r="DN168" s="1025">
        <f t="shared" si="2296"/>
        <v>5055477</v>
      </c>
      <c r="DO168" s="1016"/>
      <c r="DP168" s="898">
        <f t="shared" si="2501"/>
        <v>1</v>
      </c>
      <c r="DQ168" s="898">
        <f t="shared" si="2502"/>
        <v>1</v>
      </c>
      <c r="DR168" s="899">
        <f t="shared" si="2503"/>
        <v>1</v>
      </c>
      <c r="DS168" s="899">
        <f t="shared" si="2594"/>
        <v>1</v>
      </c>
      <c r="DT168" s="899">
        <f t="shared" si="2595"/>
        <v>1</v>
      </c>
      <c r="DU168" s="899">
        <f t="shared" si="2596"/>
        <v>1</v>
      </c>
      <c r="DV168" s="966">
        <f t="shared" si="2597"/>
        <v>5055477</v>
      </c>
      <c r="DW168" s="901">
        <f t="shared" si="2598"/>
        <v>0</v>
      </c>
      <c r="DZ168" s="958" t="s">
        <v>888</v>
      </c>
      <c r="EA168" s="1012" t="s">
        <v>528</v>
      </c>
      <c r="EB168" s="1013" t="s">
        <v>149</v>
      </c>
      <c r="EC168" s="1014">
        <v>3</v>
      </c>
      <c r="ED168" s="1015">
        <v>1754566</v>
      </c>
      <c r="EE168" s="1025">
        <f t="shared" si="2305"/>
        <v>5263698</v>
      </c>
      <c r="EF168" s="1016"/>
      <c r="EG168" s="898">
        <f t="shared" si="2504"/>
        <v>1</v>
      </c>
      <c r="EH168" s="898">
        <f t="shared" si="2505"/>
        <v>1</v>
      </c>
      <c r="EI168" s="899">
        <f t="shared" si="2506"/>
        <v>1</v>
      </c>
      <c r="EJ168" s="899">
        <f t="shared" si="2599"/>
        <v>1</v>
      </c>
      <c r="EK168" s="899">
        <f t="shared" si="2600"/>
        <v>1</v>
      </c>
      <c r="EL168" s="899">
        <f t="shared" si="2601"/>
        <v>1</v>
      </c>
      <c r="EM168" s="966">
        <f t="shared" si="2602"/>
        <v>5263698</v>
      </c>
      <c r="EN168" s="901">
        <f t="shared" si="2603"/>
        <v>0</v>
      </c>
      <c r="EQ168" s="958" t="s">
        <v>888</v>
      </c>
      <c r="ER168" s="1012" t="s">
        <v>528</v>
      </c>
      <c r="ES168" s="1013" t="s">
        <v>149</v>
      </c>
      <c r="ET168" s="1014">
        <v>3</v>
      </c>
      <c r="EU168" s="1015">
        <v>1210000</v>
      </c>
      <c r="EV168" s="1025">
        <f t="shared" si="2314"/>
        <v>3630000</v>
      </c>
      <c r="EW168" s="1016"/>
      <c r="EX168" s="898">
        <f t="shared" si="2507"/>
        <v>1</v>
      </c>
      <c r="EY168" s="898">
        <f t="shared" si="2508"/>
        <v>1</v>
      </c>
      <c r="EZ168" s="899">
        <f t="shared" si="2509"/>
        <v>1</v>
      </c>
      <c r="FA168" s="899">
        <f t="shared" si="2604"/>
        <v>1</v>
      </c>
      <c r="FB168" s="899">
        <f t="shared" si="2605"/>
        <v>1</v>
      </c>
      <c r="FC168" s="899">
        <f t="shared" si="2606"/>
        <v>1</v>
      </c>
      <c r="FD168" s="966">
        <f t="shared" si="2607"/>
        <v>3630000</v>
      </c>
      <c r="FE168" s="901">
        <f t="shared" si="2608"/>
        <v>0</v>
      </c>
      <c r="FH168" s="958"/>
      <c r="FI168" s="1012"/>
      <c r="FJ168" s="1013"/>
      <c r="FK168" s="1014"/>
      <c r="FL168" s="1015"/>
      <c r="FM168" s="1025">
        <f t="shared" si="2323"/>
        <v>0</v>
      </c>
      <c r="FN168" s="1016"/>
      <c r="FO168" s="898" t="e">
        <f t="shared" si="2510"/>
        <v>#N/A</v>
      </c>
      <c r="FP168" s="898" t="e">
        <f t="shared" si="2511"/>
        <v>#N/A</v>
      </c>
      <c r="FQ168" s="899" t="e">
        <f t="shared" si="2512"/>
        <v>#N/A</v>
      </c>
      <c r="FR168" s="899">
        <f t="shared" si="2609"/>
        <v>0</v>
      </c>
      <c r="FS168" s="899">
        <f t="shared" si="2610"/>
        <v>0</v>
      </c>
      <c r="FT168" s="899" t="e">
        <f t="shared" si="2611"/>
        <v>#N/A</v>
      </c>
      <c r="FU168" s="966">
        <f t="shared" si="2612"/>
        <v>0</v>
      </c>
      <c r="FV168" s="901">
        <f t="shared" si="2613"/>
        <v>0</v>
      </c>
      <c r="FY168" s="958" t="s">
        <v>888</v>
      </c>
      <c r="FZ168" s="1012" t="s">
        <v>528</v>
      </c>
      <c r="GA168" s="1013" t="s">
        <v>149</v>
      </c>
      <c r="GB168" s="1014">
        <v>3</v>
      </c>
      <c r="GC168" s="1043">
        <v>1243801</v>
      </c>
      <c r="GD168" s="1025">
        <f t="shared" si="2332"/>
        <v>3731403</v>
      </c>
      <c r="GE168" s="1016"/>
      <c r="GF168" s="898">
        <f t="shared" si="2513"/>
        <v>1</v>
      </c>
      <c r="GG168" s="898">
        <f t="shared" si="2514"/>
        <v>1</v>
      </c>
      <c r="GH168" s="899">
        <f t="shared" si="2515"/>
        <v>1</v>
      </c>
      <c r="GI168" s="899">
        <f t="shared" si="2614"/>
        <v>1</v>
      </c>
      <c r="GJ168" s="899">
        <f t="shared" si="2615"/>
        <v>1</v>
      </c>
      <c r="GK168" s="899">
        <f t="shared" si="2616"/>
        <v>1</v>
      </c>
      <c r="GL168" s="966">
        <f t="shared" si="2617"/>
        <v>3731403</v>
      </c>
      <c r="GM168" s="901">
        <f t="shared" si="2618"/>
        <v>0</v>
      </c>
      <c r="GP168" s="958" t="s">
        <v>888</v>
      </c>
      <c r="GQ168" s="1012" t="s">
        <v>528</v>
      </c>
      <c r="GR168" s="1013" t="s">
        <v>149</v>
      </c>
      <c r="GS168" s="1014">
        <v>3</v>
      </c>
      <c r="GT168" s="1015">
        <v>1220000</v>
      </c>
      <c r="GU168" s="1025">
        <f t="shared" si="2341"/>
        <v>3660000</v>
      </c>
      <c r="GV168" s="1016"/>
      <c r="GW168" s="898">
        <f t="shared" si="2516"/>
        <v>1</v>
      </c>
      <c r="GX168" s="898">
        <f t="shared" si="2517"/>
        <v>1</v>
      </c>
      <c r="GY168" s="899">
        <f t="shared" si="2518"/>
        <v>1</v>
      </c>
      <c r="GZ168" s="899">
        <f t="shared" si="2619"/>
        <v>1</v>
      </c>
      <c r="HA168" s="899">
        <f t="shared" si="2620"/>
        <v>1</v>
      </c>
      <c r="HB168" s="899">
        <f t="shared" si="2621"/>
        <v>1</v>
      </c>
      <c r="HC168" s="966">
        <f t="shared" si="2622"/>
        <v>3660000</v>
      </c>
      <c r="HD168" s="901">
        <f t="shared" si="2623"/>
        <v>0</v>
      </c>
      <c r="HG168" s="958" t="s">
        <v>888</v>
      </c>
      <c r="HH168" s="1012" t="s">
        <v>528</v>
      </c>
      <c r="HI168" s="1013" t="s">
        <v>149</v>
      </c>
      <c r="HJ168" s="1014">
        <v>3</v>
      </c>
      <c r="HK168" s="1015">
        <v>1478200</v>
      </c>
      <c r="HL168" s="1025">
        <f t="shared" si="2350"/>
        <v>4434600</v>
      </c>
      <c r="HM168" s="1016"/>
      <c r="HN168" s="898">
        <f t="shared" si="2519"/>
        <v>1</v>
      </c>
      <c r="HO168" s="898">
        <f t="shared" si="2520"/>
        <v>1</v>
      </c>
      <c r="HP168" s="899">
        <f t="shared" si="2521"/>
        <v>1</v>
      </c>
      <c r="HQ168" s="899">
        <f t="shared" si="2624"/>
        <v>1</v>
      </c>
      <c r="HR168" s="899">
        <f t="shared" si="2625"/>
        <v>1</v>
      </c>
      <c r="HS168" s="899">
        <f t="shared" si="2626"/>
        <v>1</v>
      </c>
      <c r="HT168" s="966">
        <f t="shared" si="2627"/>
        <v>4434600</v>
      </c>
      <c r="HU168" s="901">
        <f t="shared" si="2628"/>
        <v>0</v>
      </c>
      <c r="HX168" s="958" t="s">
        <v>888</v>
      </c>
      <c r="HY168" s="1012" t="s">
        <v>528</v>
      </c>
      <c r="HZ168" s="1013" t="s">
        <v>149</v>
      </c>
      <c r="IA168" s="1014">
        <v>3</v>
      </c>
      <c r="IB168" s="1020">
        <v>1128539</v>
      </c>
      <c r="IC168" s="1027">
        <f t="shared" si="2359"/>
        <v>3385617</v>
      </c>
      <c r="ID168" s="1016"/>
      <c r="IE168" s="898">
        <f t="shared" si="2522"/>
        <v>1</v>
      </c>
      <c r="IF168" s="898">
        <f t="shared" si="2523"/>
        <v>1</v>
      </c>
      <c r="IG168" s="899">
        <f t="shared" si="2524"/>
        <v>1</v>
      </c>
      <c r="IH168" s="899">
        <f t="shared" si="2629"/>
        <v>1</v>
      </c>
      <c r="II168" s="899">
        <f t="shared" si="2630"/>
        <v>1</v>
      </c>
      <c r="IJ168" s="899">
        <f t="shared" si="2631"/>
        <v>1</v>
      </c>
      <c r="IK168" s="966">
        <f t="shared" si="2632"/>
        <v>3385617</v>
      </c>
      <c r="IL168" s="901">
        <f t="shared" si="2633"/>
        <v>0</v>
      </c>
      <c r="IO168" s="958" t="s">
        <v>888</v>
      </c>
      <c r="IP168" s="1012" t="s">
        <v>528</v>
      </c>
      <c r="IQ168" s="1013" t="s">
        <v>149</v>
      </c>
      <c r="IR168" s="1014">
        <v>3</v>
      </c>
      <c r="IS168" s="1015">
        <v>1595000</v>
      </c>
      <c r="IT168" s="1025">
        <f t="shared" si="2368"/>
        <v>4785000</v>
      </c>
      <c r="IU168" s="1016"/>
      <c r="IV168" s="898">
        <f t="shared" si="2525"/>
        <v>1</v>
      </c>
      <c r="IW168" s="898">
        <f t="shared" si="2526"/>
        <v>1</v>
      </c>
      <c r="IX168" s="899">
        <f t="shared" si="2527"/>
        <v>1</v>
      </c>
      <c r="IY168" s="899">
        <f t="shared" si="2634"/>
        <v>1</v>
      </c>
      <c r="IZ168" s="899">
        <f t="shared" si="2635"/>
        <v>1</v>
      </c>
      <c r="JA168" s="899">
        <f t="shared" si="2636"/>
        <v>1</v>
      </c>
      <c r="JB168" s="966">
        <f t="shared" si="2637"/>
        <v>4785000</v>
      </c>
      <c r="JC168" s="901">
        <f t="shared" si="2638"/>
        <v>0</v>
      </c>
      <c r="JF168" s="958" t="s">
        <v>888</v>
      </c>
      <c r="JG168" s="1012" t="s">
        <v>528</v>
      </c>
      <c r="JH168" s="1013" t="s">
        <v>149</v>
      </c>
      <c r="JI168" s="1014">
        <v>3</v>
      </c>
      <c r="JJ168" s="1015">
        <v>1500000</v>
      </c>
      <c r="JK168" s="1025">
        <f t="shared" si="2377"/>
        <v>4500000</v>
      </c>
      <c r="JL168" s="1016"/>
      <c r="JM168" s="898">
        <f t="shared" si="2528"/>
        <v>1</v>
      </c>
      <c r="JN168" s="898">
        <f t="shared" si="2529"/>
        <v>1</v>
      </c>
      <c r="JO168" s="899">
        <f t="shared" si="2530"/>
        <v>1</v>
      </c>
      <c r="JP168" s="899">
        <f t="shared" si="2639"/>
        <v>1</v>
      </c>
      <c r="JQ168" s="899">
        <f t="shared" si="2640"/>
        <v>1</v>
      </c>
      <c r="JR168" s="899">
        <f t="shared" si="2641"/>
        <v>1</v>
      </c>
      <c r="JS168" s="966">
        <f t="shared" si="2642"/>
        <v>4500000</v>
      </c>
      <c r="JT168" s="901">
        <f t="shared" si="2643"/>
        <v>0</v>
      </c>
      <c r="JW168" s="958" t="s">
        <v>888</v>
      </c>
      <c r="JX168" s="1012" t="s">
        <v>528</v>
      </c>
      <c r="JY168" s="1013" t="s">
        <v>149</v>
      </c>
      <c r="JZ168" s="1014">
        <v>3</v>
      </c>
      <c r="KA168" s="1015">
        <v>1086750.0184000002</v>
      </c>
      <c r="KB168" s="1025">
        <f t="shared" si="2386"/>
        <v>3260250</v>
      </c>
      <c r="KC168" s="1016"/>
      <c r="KD168" s="898">
        <f t="shared" si="2531"/>
        <v>1</v>
      </c>
      <c r="KE168" s="898">
        <f t="shared" si="2532"/>
        <v>1</v>
      </c>
      <c r="KF168" s="899">
        <f t="shared" si="2533"/>
        <v>1</v>
      </c>
      <c r="KG168" s="899">
        <f t="shared" si="2644"/>
        <v>1</v>
      </c>
      <c r="KH168" s="899">
        <f t="shared" si="2645"/>
        <v>1</v>
      </c>
      <c r="KI168" s="899">
        <f t="shared" si="2646"/>
        <v>1</v>
      </c>
      <c r="KJ168" s="966">
        <f t="shared" si="2647"/>
        <v>3260250</v>
      </c>
      <c r="KK168" s="901">
        <f t="shared" si="2648"/>
        <v>0</v>
      </c>
      <c r="KN168" s="958" t="s">
        <v>888</v>
      </c>
      <c r="KO168" s="1012" t="s">
        <v>528</v>
      </c>
      <c r="KP168" s="1013" t="s">
        <v>149</v>
      </c>
      <c r="KQ168" s="1014">
        <v>3</v>
      </c>
      <c r="KR168" s="1015">
        <v>1251200</v>
      </c>
      <c r="KS168" s="1025">
        <f t="shared" si="2395"/>
        <v>3753600</v>
      </c>
      <c r="KT168" s="1016"/>
      <c r="KU168" s="898">
        <f t="shared" si="2534"/>
        <v>1</v>
      </c>
      <c r="KV168" s="898">
        <f t="shared" si="2535"/>
        <v>1</v>
      </c>
      <c r="KW168" s="899">
        <f t="shared" si="2536"/>
        <v>1</v>
      </c>
      <c r="KX168" s="899">
        <f t="shared" si="2649"/>
        <v>1</v>
      </c>
      <c r="KY168" s="899">
        <f t="shared" si="2650"/>
        <v>1</v>
      </c>
      <c r="KZ168" s="899">
        <f t="shared" si="2651"/>
        <v>1</v>
      </c>
      <c r="LA168" s="966">
        <f t="shared" si="2652"/>
        <v>3753600</v>
      </c>
      <c r="LB168" s="901">
        <f t="shared" si="2653"/>
        <v>0</v>
      </c>
      <c r="LE168" s="958" t="s">
        <v>888</v>
      </c>
      <c r="LF168" s="1012" t="s">
        <v>528</v>
      </c>
      <c r="LG168" s="1013" t="s">
        <v>149</v>
      </c>
      <c r="LH168" s="1014">
        <v>3</v>
      </c>
      <c r="LI168" s="1021">
        <v>797600</v>
      </c>
      <c r="LJ168" s="1028">
        <f t="shared" si="2404"/>
        <v>2392800</v>
      </c>
      <c r="LK168" s="1016"/>
      <c r="LL168" s="898">
        <f t="shared" si="2537"/>
        <v>1</v>
      </c>
      <c r="LM168" s="898">
        <f t="shared" si="2538"/>
        <v>1</v>
      </c>
      <c r="LN168" s="899">
        <f t="shared" si="2539"/>
        <v>1</v>
      </c>
      <c r="LO168" s="899">
        <f t="shared" si="2654"/>
        <v>1</v>
      </c>
      <c r="LP168" s="899">
        <f t="shared" si="2655"/>
        <v>1</v>
      </c>
      <c r="LQ168" s="899">
        <f t="shared" si="2656"/>
        <v>1</v>
      </c>
      <c r="LR168" s="966">
        <f t="shared" si="2657"/>
        <v>2392800</v>
      </c>
      <c r="LS168" s="901">
        <f t="shared" si="2658"/>
        <v>0</v>
      </c>
      <c r="LV168" s="958" t="s">
        <v>888</v>
      </c>
      <c r="LW168" s="1012" t="s">
        <v>528</v>
      </c>
      <c r="LX168" s="1013" t="s">
        <v>149</v>
      </c>
      <c r="LY168" s="1014">
        <v>3</v>
      </c>
      <c r="LZ168" s="1015">
        <v>153270</v>
      </c>
      <c r="MA168" s="1025">
        <f t="shared" si="2413"/>
        <v>459810</v>
      </c>
      <c r="MB168" s="1016"/>
      <c r="MC168" s="898">
        <f t="shared" si="2540"/>
        <v>1</v>
      </c>
      <c r="MD168" s="898">
        <f t="shared" si="2541"/>
        <v>1</v>
      </c>
      <c r="ME168" s="899">
        <f t="shared" si="2542"/>
        <v>1</v>
      </c>
      <c r="MF168" s="899">
        <f t="shared" si="2659"/>
        <v>1</v>
      </c>
      <c r="MG168" s="899">
        <f t="shared" si="2660"/>
        <v>1</v>
      </c>
      <c r="MH168" s="899">
        <f t="shared" si="2661"/>
        <v>1</v>
      </c>
      <c r="MI168" s="966">
        <f t="shared" si="2662"/>
        <v>459810</v>
      </c>
      <c r="MJ168" s="901">
        <f t="shared" si="2663"/>
        <v>0</v>
      </c>
      <c r="MM168" s="958" t="s">
        <v>888</v>
      </c>
      <c r="MN168" s="1012" t="s">
        <v>528</v>
      </c>
      <c r="MO168" s="1013" t="s">
        <v>149</v>
      </c>
      <c r="MP168" s="1014">
        <v>3</v>
      </c>
      <c r="MQ168" s="1015">
        <v>980000</v>
      </c>
      <c r="MR168" s="1025">
        <f t="shared" si="2422"/>
        <v>2940000</v>
      </c>
      <c r="MS168" s="1016"/>
      <c r="MT168" s="898">
        <f t="shared" si="2543"/>
        <v>1</v>
      </c>
      <c r="MU168" s="898">
        <f t="shared" si="2544"/>
        <v>1</v>
      </c>
      <c r="MV168" s="899">
        <f t="shared" si="2545"/>
        <v>1</v>
      </c>
      <c r="MW168" s="899">
        <f t="shared" si="2664"/>
        <v>1</v>
      </c>
      <c r="MX168" s="899">
        <f t="shared" si="2665"/>
        <v>1</v>
      </c>
      <c r="MY168" s="899">
        <f t="shared" si="2666"/>
        <v>1</v>
      </c>
      <c r="MZ168" s="966">
        <f t="shared" si="2667"/>
        <v>2940000</v>
      </c>
      <c r="NA168" s="901">
        <f t="shared" si="2668"/>
        <v>0</v>
      </c>
      <c r="ND168" s="975" t="s">
        <v>888</v>
      </c>
      <c r="NE168" s="976" t="s">
        <v>528</v>
      </c>
      <c r="NF168" s="977" t="s">
        <v>149</v>
      </c>
      <c r="NG168" s="978">
        <v>3</v>
      </c>
      <c r="NH168" s="979">
        <v>251832.24</v>
      </c>
      <c r="NI168" s="980">
        <v>755497</v>
      </c>
      <c r="NJ168" s="1016"/>
      <c r="NK168" s="898">
        <f t="shared" si="2546"/>
        <v>1</v>
      </c>
      <c r="NL168" s="898">
        <f t="shared" si="2547"/>
        <v>1</v>
      </c>
      <c r="NM168" s="899">
        <f t="shared" si="2548"/>
        <v>1</v>
      </c>
      <c r="NN168" s="899">
        <f t="shared" si="2669"/>
        <v>1</v>
      </c>
      <c r="NO168" s="899">
        <f t="shared" si="2670"/>
        <v>1</v>
      </c>
      <c r="NP168" s="899">
        <f t="shared" si="2671"/>
        <v>1</v>
      </c>
      <c r="NQ168" s="966">
        <f t="shared" si="2672"/>
        <v>755497</v>
      </c>
      <c r="NR168" s="901">
        <f t="shared" si="2673"/>
        <v>0</v>
      </c>
      <c r="NU168" s="981" t="s">
        <v>888</v>
      </c>
      <c r="NV168" s="982" t="s">
        <v>528</v>
      </c>
      <c r="NW168" s="983" t="s">
        <v>149</v>
      </c>
      <c r="NX168" s="984">
        <v>3</v>
      </c>
      <c r="NY168" s="1022">
        <v>254376</v>
      </c>
      <c r="NZ168" s="986">
        <f t="shared" si="2439"/>
        <v>763128</v>
      </c>
      <c r="OA168" s="1016"/>
      <c r="OB168" s="898">
        <f t="shared" si="2549"/>
        <v>1</v>
      </c>
      <c r="OC168" s="898">
        <f t="shared" si="2550"/>
        <v>1</v>
      </c>
      <c r="OD168" s="899">
        <f t="shared" si="2551"/>
        <v>1</v>
      </c>
      <c r="OE168" s="899">
        <f t="shared" si="2674"/>
        <v>1</v>
      </c>
      <c r="OF168" s="899">
        <f t="shared" si="2675"/>
        <v>1</v>
      </c>
      <c r="OG168" s="899">
        <f t="shared" si="2676"/>
        <v>1</v>
      </c>
      <c r="OH168" s="966">
        <f t="shared" si="2677"/>
        <v>763128</v>
      </c>
      <c r="OI168" s="901">
        <f t="shared" si="2678"/>
        <v>0</v>
      </c>
      <c r="OL168" s="958" t="s">
        <v>888</v>
      </c>
      <c r="OM168" s="1012" t="s">
        <v>528</v>
      </c>
      <c r="ON168" s="1013" t="s">
        <v>149</v>
      </c>
      <c r="OO168" s="1014">
        <v>3</v>
      </c>
      <c r="OP168" s="1015">
        <v>1523191</v>
      </c>
      <c r="OQ168" s="1025">
        <f t="shared" si="2448"/>
        <v>4569573</v>
      </c>
      <c r="OR168" s="1016"/>
      <c r="OS168" s="898">
        <f t="shared" si="2552"/>
        <v>1</v>
      </c>
      <c r="OT168" s="898">
        <f t="shared" si="2553"/>
        <v>1</v>
      </c>
      <c r="OU168" s="899">
        <f t="shared" si="2554"/>
        <v>1</v>
      </c>
      <c r="OV168" s="899">
        <f t="shared" si="2679"/>
        <v>1</v>
      </c>
      <c r="OW168" s="899">
        <f t="shared" si="2680"/>
        <v>1</v>
      </c>
      <c r="OX168" s="899">
        <f t="shared" si="2681"/>
        <v>1</v>
      </c>
      <c r="OY168" s="966">
        <f t="shared" si="2682"/>
        <v>4569573</v>
      </c>
      <c r="OZ168" s="901">
        <f t="shared" si="2683"/>
        <v>0</v>
      </c>
      <c r="PC168" s="958" t="s">
        <v>888</v>
      </c>
      <c r="PD168" s="1012" t="s">
        <v>528</v>
      </c>
      <c r="PE168" s="1013" t="s">
        <v>149</v>
      </c>
      <c r="PF168" s="1014">
        <v>3</v>
      </c>
      <c r="PG168" s="1059">
        <v>1597050</v>
      </c>
      <c r="PH168" s="1029">
        <v>4791150</v>
      </c>
      <c r="PI168" s="1024"/>
      <c r="PJ168" s="898">
        <f t="shared" si="2555"/>
        <v>1</v>
      </c>
      <c r="PK168" s="898">
        <f t="shared" si="2556"/>
        <v>1</v>
      </c>
      <c r="PL168" s="899">
        <f t="shared" si="2557"/>
        <v>1</v>
      </c>
      <c r="PM168" s="899">
        <f t="shared" si="2684"/>
        <v>1</v>
      </c>
      <c r="PN168" s="899">
        <f t="shared" si="2685"/>
        <v>1</v>
      </c>
      <c r="PO168" s="899">
        <f t="shared" si="2686"/>
        <v>1</v>
      </c>
      <c r="PP168" s="966">
        <f t="shared" si="2687"/>
        <v>4791150</v>
      </c>
      <c r="PQ168" s="901">
        <f t="shared" si="2688"/>
        <v>0</v>
      </c>
      <c r="PT168" s="958" t="s">
        <v>888</v>
      </c>
      <c r="PU168" s="1012" t="s">
        <v>528</v>
      </c>
      <c r="PV168" s="1013" t="s">
        <v>149</v>
      </c>
      <c r="PW168" s="1014">
        <v>3</v>
      </c>
      <c r="PX168" s="1015">
        <v>1218900</v>
      </c>
      <c r="PY168" s="1025">
        <f t="shared" si="2465"/>
        <v>3656700</v>
      </c>
      <c r="PZ168" s="1016"/>
      <c r="QA168" s="898">
        <f t="shared" si="2558"/>
        <v>1</v>
      </c>
      <c r="QB168" s="898">
        <f t="shared" si="2559"/>
        <v>1</v>
      </c>
      <c r="QC168" s="899">
        <f t="shared" si="2560"/>
        <v>1</v>
      </c>
      <c r="QD168" s="899">
        <f t="shared" si="2689"/>
        <v>1</v>
      </c>
      <c r="QE168" s="899">
        <f t="shared" si="2690"/>
        <v>1</v>
      </c>
      <c r="QF168" s="899">
        <f t="shared" si="2691"/>
        <v>1</v>
      </c>
      <c r="QG168" s="966">
        <f t="shared" si="2692"/>
        <v>3656700</v>
      </c>
      <c r="QH168" s="901">
        <f t="shared" si="2693"/>
        <v>0</v>
      </c>
      <c r="QK168" s="958" t="s">
        <v>888</v>
      </c>
      <c r="QL168" s="1012" t="s">
        <v>528</v>
      </c>
      <c r="QM168" s="1013" t="s">
        <v>149</v>
      </c>
      <c r="QN168" s="1014">
        <v>3</v>
      </c>
      <c r="QO168" s="1021">
        <v>801587.99999999988</v>
      </c>
      <c r="QP168" s="1028">
        <f t="shared" si="2474"/>
        <v>2404764</v>
      </c>
      <c r="QQ168" s="1016"/>
      <c r="QR168" s="898">
        <f t="shared" si="2561"/>
        <v>1</v>
      </c>
      <c r="QS168" s="898">
        <f t="shared" si="2562"/>
        <v>1</v>
      </c>
      <c r="QT168" s="899">
        <f t="shared" si="2563"/>
        <v>1</v>
      </c>
      <c r="QU168" s="899">
        <f t="shared" si="2694"/>
        <v>1</v>
      </c>
      <c r="QV168" s="899">
        <f t="shared" si="2695"/>
        <v>1</v>
      </c>
      <c r="QW168" s="899">
        <f t="shared" si="2696"/>
        <v>1</v>
      </c>
      <c r="QX168" s="966">
        <f t="shared" si="2697"/>
        <v>2404764</v>
      </c>
      <c r="QY168" s="901">
        <f t="shared" si="2698"/>
        <v>0</v>
      </c>
      <c r="RB168" s="405"/>
      <c r="RC168" s="406"/>
      <c r="RD168" s="407"/>
      <c r="RE168" s="408"/>
      <c r="RF168" s="409"/>
      <c r="RG168" s="410"/>
      <c r="RH168" s="410"/>
      <c r="RI168" s="898"/>
      <c r="RJ168" s="898"/>
      <c r="RK168" s="934"/>
      <c r="RL168" s="934"/>
      <c r="RM168" s="934"/>
      <c r="RN168" s="934"/>
      <c r="RO168" s="935"/>
      <c r="RP168" s="936"/>
      <c r="RS168" s="405"/>
      <c r="RT168" s="406"/>
      <c r="RU168" s="407"/>
      <c r="RV168" s="408"/>
      <c r="RW168" s="409"/>
      <c r="RX168" s="410"/>
      <c r="RY168" s="410"/>
      <c r="RZ168" s="898"/>
      <c r="SA168" s="898"/>
      <c r="SB168" s="934"/>
      <c r="SC168" s="934"/>
      <c r="SD168" s="934"/>
      <c r="SE168" s="934"/>
      <c r="SF168" s="935"/>
      <c r="SG168" s="936"/>
      <c r="SJ168" s="405"/>
      <c r="SK168" s="406"/>
      <c r="SL168" s="407"/>
      <c r="SM168" s="408"/>
      <c r="SN168" s="409"/>
      <c r="SO168" s="410"/>
      <c r="SP168" s="410"/>
      <c r="SQ168" s="898"/>
      <c r="SR168" s="898"/>
      <c r="SS168" s="934"/>
      <c r="ST168" s="934"/>
      <c r="SU168" s="934"/>
      <c r="SV168" s="934"/>
      <c r="SW168" s="935"/>
      <c r="SX168" s="936"/>
    </row>
    <row r="169" spans="2:518" ht="99" customHeight="1" thickTop="1" thickBot="1">
      <c r="B169" s="958" t="s">
        <v>889</v>
      </c>
      <c r="C169" s="1012" t="s">
        <v>529</v>
      </c>
      <c r="D169" s="1013" t="s">
        <v>149</v>
      </c>
      <c r="E169" s="1014">
        <v>1</v>
      </c>
      <c r="F169" s="1015"/>
      <c r="G169" s="1025">
        <f t="shared" si="2249"/>
        <v>0</v>
      </c>
      <c r="H169" s="1016"/>
      <c r="K169" s="958" t="s">
        <v>889</v>
      </c>
      <c r="L169" s="1012" t="s">
        <v>529</v>
      </c>
      <c r="M169" s="1013" t="s">
        <v>149</v>
      </c>
      <c r="N169" s="1014">
        <v>1</v>
      </c>
      <c r="O169" s="1043">
        <v>923801</v>
      </c>
      <c r="P169" s="1025">
        <f t="shared" si="2250"/>
        <v>923801</v>
      </c>
      <c r="Q169" s="1016"/>
      <c r="R169" s="898">
        <f t="shared" si="2483"/>
        <v>1</v>
      </c>
      <c r="S169" s="898">
        <f t="shared" si="2484"/>
        <v>1</v>
      </c>
      <c r="T169" s="899">
        <f t="shared" si="2485"/>
        <v>1</v>
      </c>
      <c r="U169" s="899">
        <f t="shared" si="2564"/>
        <v>1</v>
      </c>
      <c r="V169" s="899">
        <f t="shared" si="2565"/>
        <v>1</v>
      </c>
      <c r="W169" s="899">
        <f t="shared" si="2566"/>
        <v>1</v>
      </c>
      <c r="X169" s="966">
        <f t="shared" si="2567"/>
        <v>923801</v>
      </c>
      <c r="Y169" s="901">
        <f t="shared" si="2568"/>
        <v>0</v>
      </c>
      <c r="Z169" s="872"/>
      <c r="AA169" s="872"/>
      <c r="AB169" s="958" t="s">
        <v>889</v>
      </c>
      <c r="AC169" s="1012" t="s">
        <v>529</v>
      </c>
      <c r="AD169" s="1013" t="s">
        <v>149</v>
      </c>
      <c r="AE169" s="1014">
        <v>1</v>
      </c>
      <c r="AF169" s="1015">
        <v>1700000</v>
      </c>
      <c r="AG169" s="1025">
        <f t="shared" si="2251"/>
        <v>1700000</v>
      </c>
      <c r="AH169" s="1016"/>
      <c r="AI169" s="898">
        <f t="shared" si="2486"/>
        <v>1</v>
      </c>
      <c r="AJ169" s="898">
        <f t="shared" si="2487"/>
        <v>1</v>
      </c>
      <c r="AK169" s="899">
        <f t="shared" si="2488"/>
        <v>1</v>
      </c>
      <c r="AL169" s="899">
        <f t="shared" si="2569"/>
        <v>1</v>
      </c>
      <c r="AM169" s="899">
        <f t="shared" si="2570"/>
        <v>1</v>
      </c>
      <c r="AN169" s="899">
        <f t="shared" si="2571"/>
        <v>1</v>
      </c>
      <c r="AO169" s="966">
        <f t="shared" si="2572"/>
        <v>1700000</v>
      </c>
      <c r="AP169" s="901">
        <f t="shared" si="2573"/>
        <v>0</v>
      </c>
      <c r="AQ169" s="872"/>
      <c r="AR169" s="872"/>
      <c r="AS169" s="958" t="s">
        <v>889</v>
      </c>
      <c r="AT169" s="1018" t="s">
        <v>529</v>
      </c>
      <c r="AU169" s="1013" t="s">
        <v>149</v>
      </c>
      <c r="AV169" s="1014">
        <v>1</v>
      </c>
      <c r="AW169" s="1019">
        <v>670000</v>
      </c>
      <c r="AX169" s="1026">
        <f t="shared" si="2260"/>
        <v>670000</v>
      </c>
      <c r="AY169" s="1016"/>
      <c r="AZ169" s="898">
        <f t="shared" si="2489"/>
        <v>1</v>
      </c>
      <c r="BA169" s="898">
        <f t="shared" si="2490"/>
        <v>1</v>
      </c>
      <c r="BB169" s="899">
        <f t="shared" si="2491"/>
        <v>1</v>
      </c>
      <c r="BC169" s="899">
        <f t="shared" si="2574"/>
        <v>1</v>
      </c>
      <c r="BD169" s="899">
        <f t="shared" si="2575"/>
        <v>1</v>
      </c>
      <c r="BE169" s="899">
        <f t="shared" si="2576"/>
        <v>1</v>
      </c>
      <c r="BF169" s="966">
        <f t="shared" si="2577"/>
        <v>670000</v>
      </c>
      <c r="BG169" s="901">
        <f t="shared" si="2578"/>
        <v>0</v>
      </c>
      <c r="BJ169" s="958" t="s">
        <v>889</v>
      </c>
      <c r="BK169" s="1012" t="s">
        <v>529</v>
      </c>
      <c r="BL169" s="1013" t="s">
        <v>149</v>
      </c>
      <c r="BM169" s="1014">
        <v>1</v>
      </c>
      <c r="BN169" s="1015">
        <v>629798</v>
      </c>
      <c r="BO169" s="1025">
        <f t="shared" si="2269"/>
        <v>629798</v>
      </c>
      <c r="BP169" s="1016"/>
      <c r="BQ169" s="898">
        <f t="shared" si="2492"/>
        <v>1</v>
      </c>
      <c r="BR169" s="898">
        <f t="shared" si="2493"/>
        <v>1</v>
      </c>
      <c r="BS169" s="899">
        <f t="shared" si="2494"/>
        <v>1</v>
      </c>
      <c r="BT169" s="899">
        <f t="shared" si="2579"/>
        <v>1</v>
      </c>
      <c r="BU169" s="899">
        <f t="shared" si="2580"/>
        <v>1</v>
      </c>
      <c r="BV169" s="899">
        <f t="shared" si="2581"/>
        <v>1</v>
      </c>
      <c r="BW169" s="966">
        <f t="shared" si="2582"/>
        <v>629798</v>
      </c>
      <c r="BX169" s="901">
        <f t="shared" si="2583"/>
        <v>0</v>
      </c>
      <c r="CA169" s="958" t="s">
        <v>889</v>
      </c>
      <c r="CB169" s="1012" t="s">
        <v>529</v>
      </c>
      <c r="CC169" s="1013" t="s">
        <v>149</v>
      </c>
      <c r="CD169" s="1014">
        <v>1</v>
      </c>
      <c r="CE169" s="1015">
        <v>899782</v>
      </c>
      <c r="CF169" s="1025">
        <f t="shared" si="2278"/>
        <v>899782</v>
      </c>
      <c r="CG169" s="1016"/>
      <c r="CH169" s="898">
        <f t="shared" si="2495"/>
        <v>1</v>
      </c>
      <c r="CI169" s="898">
        <f t="shared" si="2496"/>
        <v>1</v>
      </c>
      <c r="CJ169" s="899">
        <f t="shared" si="2497"/>
        <v>1</v>
      </c>
      <c r="CK169" s="899">
        <f t="shared" si="2584"/>
        <v>1</v>
      </c>
      <c r="CL169" s="899">
        <f t="shared" si="2585"/>
        <v>1</v>
      </c>
      <c r="CM169" s="899">
        <f t="shared" si="2586"/>
        <v>1</v>
      </c>
      <c r="CN169" s="966">
        <f t="shared" si="2587"/>
        <v>899782</v>
      </c>
      <c r="CO169" s="901">
        <f t="shared" si="2588"/>
        <v>0</v>
      </c>
      <c r="CR169" s="958" t="s">
        <v>889</v>
      </c>
      <c r="CS169" s="1012" t="s">
        <v>529</v>
      </c>
      <c r="CT169" s="1013" t="s">
        <v>149</v>
      </c>
      <c r="CU169" s="1014">
        <v>1</v>
      </c>
      <c r="CV169" s="1015">
        <v>180000</v>
      </c>
      <c r="CW169" s="1025">
        <f t="shared" si="2287"/>
        <v>180000</v>
      </c>
      <c r="CX169" s="1016"/>
      <c r="CY169" s="898">
        <f t="shared" si="2498"/>
        <v>1</v>
      </c>
      <c r="CZ169" s="898">
        <f t="shared" si="2499"/>
        <v>1</v>
      </c>
      <c r="DA169" s="899">
        <f t="shared" si="2500"/>
        <v>1</v>
      </c>
      <c r="DB169" s="899">
        <f t="shared" si="2589"/>
        <v>1</v>
      </c>
      <c r="DC169" s="899">
        <f t="shared" si="2590"/>
        <v>1</v>
      </c>
      <c r="DD169" s="899">
        <f t="shared" si="2591"/>
        <v>1</v>
      </c>
      <c r="DE169" s="966">
        <f t="shared" si="2592"/>
        <v>180000</v>
      </c>
      <c r="DF169" s="901">
        <f t="shared" si="2593"/>
        <v>0</v>
      </c>
      <c r="DI169" s="958" t="s">
        <v>889</v>
      </c>
      <c r="DJ169" s="1012" t="s">
        <v>529</v>
      </c>
      <c r="DK169" s="1013" t="s">
        <v>149</v>
      </c>
      <c r="DL169" s="1014">
        <v>1</v>
      </c>
      <c r="DM169" s="1015">
        <v>1872399</v>
      </c>
      <c r="DN169" s="1025">
        <f t="shared" si="2296"/>
        <v>1872399</v>
      </c>
      <c r="DO169" s="1016"/>
      <c r="DP169" s="898">
        <f t="shared" si="2501"/>
        <v>1</v>
      </c>
      <c r="DQ169" s="898">
        <f t="shared" si="2502"/>
        <v>1</v>
      </c>
      <c r="DR169" s="899">
        <f t="shared" si="2503"/>
        <v>1</v>
      </c>
      <c r="DS169" s="899">
        <f t="shared" si="2594"/>
        <v>1</v>
      </c>
      <c r="DT169" s="899">
        <f t="shared" si="2595"/>
        <v>1</v>
      </c>
      <c r="DU169" s="899">
        <f t="shared" si="2596"/>
        <v>1</v>
      </c>
      <c r="DV169" s="966">
        <f t="shared" si="2597"/>
        <v>1872399</v>
      </c>
      <c r="DW169" s="901">
        <f t="shared" si="2598"/>
        <v>0</v>
      </c>
      <c r="DZ169" s="958" t="s">
        <v>889</v>
      </c>
      <c r="EA169" s="1012" t="s">
        <v>529</v>
      </c>
      <c r="EB169" s="1013" t="s">
        <v>149</v>
      </c>
      <c r="EC169" s="1014">
        <v>1</v>
      </c>
      <c r="ED169" s="1015">
        <v>1870000</v>
      </c>
      <c r="EE169" s="1025">
        <f t="shared" si="2305"/>
        <v>1870000</v>
      </c>
      <c r="EF169" s="1016"/>
      <c r="EG169" s="898">
        <f t="shared" si="2504"/>
        <v>1</v>
      </c>
      <c r="EH169" s="898">
        <f t="shared" si="2505"/>
        <v>1</v>
      </c>
      <c r="EI169" s="899">
        <f t="shared" si="2506"/>
        <v>1</v>
      </c>
      <c r="EJ169" s="899">
        <f t="shared" si="2599"/>
        <v>1</v>
      </c>
      <c r="EK169" s="899">
        <f t="shared" si="2600"/>
        <v>1</v>
      </c>
      <c r="EL169" s="899">
        <f t="shared" si="2601"/>
        <v>1</v>
      </c>
      <c r="EM169" s="966">
        <f t="shared" si="2602"/>
        <v>1870000</v>
      </c>
      <c r="EN169" s="901">
        <f t="shared" si="2603"/>
        <v>0</v>
      </c>
      <c r="EQ169" s="958" t="s">
        <v>889</v>
      </c>
      <c r="ER169" s="1012" t="s">
        <v>529</v>
      </c>
      <c r="ES169" s="1013" t="s">
        <v>149</v>
      </c>
      <c r="ET169" s="1014">
        <v>1</v>
      </c>
      <c r="EU169" s="1015">
        <v>900000</v>
      </c>
      <c r="EV169" s="1025">
        <f t="shared" si="2314"/>
        <v>900000</v>
      </c>
      <c r="EW169" s="1016"/>
      <c r="EX169" s="898">
        <f t="shared" si="2507"/>
        <v>1</v>
      </c>
      <c r="EY169" s="898">
        <f t="shared" si="2508"/>
        <v>1</v>
      </c>
      <c r="EZ169" s="899">
        <f t="shared" si="2509"/>
        <v>1</v>
      </c>
      <c r="FA169" s="899">
        <f t="shared" si="2604"/>
        <v>1</v>
      </c>
      <c r="FB169" s="899">
        <f t="shared" si="2605"/>
        <v>1</v>
      </c>
      <c r="FC169" s="899">
        <f t="shared" si="2606"/>
        <v>1</v>
      </c>
      <c r="FD169" s="966">
        <f t="shared" si="2607"/>
        <v>900000</v>
      </c>
      <c r="FE169" s="901">
        <f t="shared" si="2608"/>
        <v>0</v>
      </c>
      <c r="FH169" s="958"/>
      <c r="FI169" s="1012"/>
      <c r="FJ169" s="1013"/>
      <c r="FK169" s="1014"/>
      <c r="FL169" s="1015"/>
      <c r="FM169" s="1025">
        <f t="shared" si="2323"/>
        <v>0</v>
      </c>
      <c r="FN169" s="1016"/>
      <c r="FO169" s="898" t="e">
        <f t="shared" si="2510"/>
        <v>#N/A</v>
      </c>
      <c r="FP169" s="898" t="e">
        <f t="shared" si="2511"/>
        <v>#N/A</v>
      </c>
      <c r="FQ169" s="899" t="e">
        <f t="shared" si="2512"/>
        <v>#N/A</v>
      </c>
      <c r="FR169" s="899">
        <f t="shared" si="2609"/>
        <v>0</v>
      </c>
      <c r="FS169" s="899">
        <f t="shared" si="2610"/>
        <v>0</v>
      </c>
      <c r="FT169" s="899" t="e">
        <f t="shared" si="2611"/>
        <v>#N/A</v>
      </c>
      <c r="FU169" s="966">
        <f t="shared" si="2612"/>
        <v>0</v>
      </c>
      <c r="FV169" s="901">
        <f t="shared" si="2613"/>
        <v>0</v>
      </c>
      <c r="FY169" s="958" t="s">
        <v>889</v>
      </c>
      <c r="FZ169" s="1012" t="s">
        <v>529</v>
      </c>
      <c r="GA169" s="1013" t="s">
        <v>149</v>
      </c>
      <c r="GB169" s="1014">
        <v>1</v>
      </c>
      <c r="GC169" s="1043">
        <v>923801</v>
      </c>
      <c r="GD169" s="1025">
        <f t="shared" si="2332"/>
        <v>923801</v>
      </c>
      <c r="GE169" s="1016"/>
      <c r="GF169" s="898">
        <f t="shared" si="2513"/>
        <v>1</v>
      </c>
      <c r="GG169" s="898">
        <f t="shared" si="2514"/>
        <v>1</v>
      </c>
      <c r="GH169" s="899">
        <f t="shared" si="2515"/>
        <v>1</v>
      </c>
      <c r="GI169" s="899">
        <f t="shared" si="2614"/>
        <v>1</v>
      </c>
      <c r="GJ169" s="899">
        <f t="shared" si="2615"/>
        <v>1</v>
      </c>
      <c r="GK169" s="899">
        <f t="shared" si="2616"/>
        <v>1</v>
      </c>
      <c r="GL169" s="966">
        <f t="shared" si="2617"/>
        <v>923801</v>
      </c>
      <c r="GM169" s="901">
        <f t="shared" si="2618"/>
        <v>0</v>
      </c>
      <c r="GP169" s="958" t="s">
        <v>889</v>
      </c>
      <c r="GQ169" s="1012" t="s">
        <v>529</v>
      </c>
      <c r="GR169" s="1013" t="s">
        <v>149</v>
      </c>
      <c r="GS169" s="1014">
        <v>1</v>
      </c>
      <c r="GT169" s="1015">
        <v>905000</v>
      </c>
      <c r="GU169" s="1025">
        <f t="shared" si="2341"/>
        <v>905000</v>
      </c>
      <c r="GV169" s="1016"/>
      <c r="GW169" s="898">
        <f t="shared" si="2516"/>
        <v>1</v>
      </c>
      <c r="GX169" s="898">
        <f t="shared" si="2517"/>
        <v>1</v>
      </c>
      <c r="GY169" s="899">
        <f t="shared" si="2518"/>
        <v>1</v>
      </c>
      <c r="GZ169" s="899">
        <f t="shared" si="2619"/>
        <v>1</v>
      </c>
      <c r="HA169" s="899">
        <f t="shared" si="2620"/>
        <v>1</v>
      </c>
      <c r="HB169" s="899">
        <f t="shared" si="2621"/>
        <v>1</v>
      </c>
      <c r="HC169" s="966">
        <f t="shared" si="2622"/>
        <v>905000</v>
      </c>
      <c r="HD169" s="901">
        <f t="shared" si="2623"/>
        <v>0</v>
      </c>
      <c r="HG169" s="958" t="s">
        <v>889</v>
      </c>
      <c r="HH169" s="1012" t="s">
        <v>529</v>
      </c>
      <c r="HI169" s="1013" t="s">
        <v>149</v>
      </c>
      <c r="HJ169" s="1014">
        <v>1</v>
      </c>
      <c r="HK169" s="1015">
        <v>1478200</v>
      </c>
      <c r="HL169" s="1025">
        <f t="shared" si="2350"/>
        <v>1478200</v>
      </c>
      <c r="HM169" s="1016"/>
      <c r="HN169" s="898">
        <f t="shared" si="2519"/>
        <v>1</v>
      </c>
      <c r="HO169" s="898">
        <f t="shared" si="2520"/>
        <v>1</v>
      </c>
      <c r="HP169" s="899">
        <f t="shared" si="2521"/>
        <v>1</v>
      </c>
      <c r="HQ169" s="899">
        <f t="shared" si="2624"/>
        <v>1</v>
      </c>
      <c r="HR169" s="899">
        <f t="shared" si="2625"/>
        <v>1</v>
      </c>
      <c r="HS169" s="899">
        <f t="shared" si="2626"/>
        <v>1</v>
      </c>
      <c r="HT169" s="966">
        <f t="shared" si="2627"/>
        <v>1478200</v>
      </c>
      <c r="HU169" s="901">
        <f t="shared" si="2628"/>
        <v>0</v>
      </c>
      <c r="HX169" s="958" t="s">
        <v>889</v>
      </c>
      <c r="HY169" s="1012" t="s">
        <v>529</v>
      </c>
      <c r="HZ169" s="1013" t="s">
        <v>149</v>
      </c>
      <c r="IA169" s="1014">
        <v>1</v>
      </c>
      <c r="IB169" s="1020">
        <v>1128539</v>
      </c>
      <c r="IC169" s="1027">
        <f t="shared" si="2359"/>
        <v>1128539</v>
      </c>
      <c r="ID169" s="1016"/>
      <c r="IE169" s="898">
        <f t="shared" si="2522"/>
        <v>1</v>
      </c>
      <c r="IF169" s="898">
        <f t="shared" si="2523"/>
        <v>1</v>
      </c>
      <c r="IG169" s="899">
        <f t="shared" si="2524"/>
        <v>1</v>
      </c>
      <c r="IH169" s="899">
        <f t="shared" si="2629"/>
        <v>1</v>
      </c>
      <c r="II169" s="899">
        <f t="shared" si="2630"/>
        <v>1</v>
      </c>
      <c r="IJ169" s="899">
        <f t="shared" si="2631"/>
        <v>1</v>
      </c>
      <c r="IK169" s="966">
        <f t="shared" si="2632"/>
        <v>1128539</v>
      </c>
      <c r="IL169" s="901">
        <f t="shared" si="2633"/>
        <v>0</v>
      </c>
      <c r="IO169" s="958" t="s">
        <v>889</v>
      </c>
      <c r="IP169" s="1012" t="s">
        <v>529</v>
      </c>
      <c r="IQ169" s="1013" t="s">
        <v>149</v>
      </c>
      <c r="IR169" s="1014">
        <v>1</v>
      </c>
      <c r="IS169" s="1015">
        <v>1595000</v>
      </c>
      <c r="IT169" s="1025">
        <f t="shared" si="2368"/>
        <v>1595000</v>
      </c>
      <c r="IU169" s="1016"/>
      <c r="IV169" s="898">
        <f t="shared" si="2525"/>
        <v>1</v>
      </c>
      <c r="IW169" s="898">
        <f t="shared" si="2526"/>
        <v>1</v>
      </c>
      <c r="IX169" s="899">
        <f t="shared" si="2527"/>
        <v>1</v>
      </c>
      <c r="IY169" s="899">
        <f t="shared" si="2634"/>
        <v>1</v>
      </c>
      <c r="IZ169" s="899">
        <f t="shared" si="2635"/>
        <v>1</v>
      </c>
      <c r="JA169" s="899">
        <f t="shared" si="2636"/>
        <v>1</v>
      </c>
      <c r="JB169" s="966">
        <f t="shared" si="2637"/>
        <v>1595000</v>
      </c>
      <c r="JC169" s="901">
        <f t="shared" si="2638"/>
        <v>0</v>
      </c>
      <c r="JF169" s="958" t="s">
        <v>889</v>
      </c>
      <c r="JG169" s="1012" t="s">
        <v>529</v>
      </c>
      <c r="JH169" s="1013" t="s">
        <v>149</v>
      </c>
      <c r="JI169" s="1014">
        <v>1</v>
      </c>
      <c r="JJ169" s="1015">
        <v>1500000</v>
      </c>
      <c r="JK169" s="1025">
        <f t="shared" si="2377"/>
        <v>1500000</v>
      </c>
      <c r="JL169" s="1016"/>
      <c r="JM169" s="898">
        <f t="shared" si="2528"/>
        <v>1</v>
      </c>
      <c r="JN169" s="898">
        <f t="shared" si="2529"/>
        <v>1</v>
      </c>
      <c r="JO169" s="899">
        <f t="shared" si="2530"/>
        <v>1</v>
      </c>
      <c r="JP169" s="899">
        <f t="shared" si="2639"/>
        <v>1</v>
      </c>
      <c r="JQ169" s="899">
        <f t="shared" si="2640"/>
        <v>1</v>
      </c>
      <c r="JR169" s="899">
        <f t="shared" si="2641"/>
        <v>1</v>
      </c>
      <c r="JS169" s="966">
        <f t="shared" si="2642"/>
        <v>1500000</v>
      </c>
      <c r="JT169" s="901">
        <f t="shared" si="2643"/>
        <v>0</v>
      </c>
      <c r="JW169" s="958" t="s">
        <v>889</v>
      </c>
      <c r="JX169" s="1012" t="s">
        <v>529</v>
      </c>
      <c r="JY169" s="1013" t="s">
        <v>149</v>
      </c>
      <c r="JZ169" s="1014">
        <v>1</v>
      </c>
      <c r="KA169" s="1015">
        <v>1086750.0184000002</v>
      </c>
      <c r="KB169" s="1025">
        <f t="shared" si="2386"/>
        <v>1086750</v>
      </c>
      <c r="KC169" s="1016"/>
      <c r="KD169" s="898">
        <f t="shared" si="2531"/>
        <v>1</v>
      </c>
      <c r="KE169" s="898">
        <f t="shared" si="2532"/>
        <v>1</v>
      </c>
      <c r="KF169" s="899">
        <f t="shared" si="2533"/>
        <v>1</v>
      </c>
      <c r="KG169" s="899">
        <f t="shared" si="2644"/>
        <v>1</v>
      </c>
      <c r="KH169" s="899">
        <f t="shared" si="2645"/>
        <v>1</v>
      </c>
      <c r="KI169" s="899">
        <f t="shared" si="2646"/>
        <v>1</v>
      </c>
      <c r="KJ169" s="966">
        <f t="shared" si="2647"/>
        <v>1086750</v>
      </c>
      <c r="KK169" s="901">
        <f t="shared" si="2648"/>
        <v>0</v>
      </c>
      <c r="KN169" s="958" t="s">
        <v>889</v>
      </c>
      <c r="KO169" s="1012" t="s">
        <v>529</v>
      </c>
      <c r="KP169" s="1013" t="s">
        <v>149</v>
      </c>
      <c r="KQ169" s="1014">
        <v>1</v>
      </c>
      <c r="KR169" s="1015">
        <v>1588328</v>
      </c>
      <c r="KS169" s="1025">
        <f t="shared" si="2395"/>
        <v>1588328</v>
      </c>
      <c r="KT169" s="1016"/>
      <c r="KU169" s="898">
        <f t="shared" si="2534"/>
        <v>1</v>
      </c>
      <c r="KV169" s="898">
        <f t="shared" si="2535"/>
        <v>1</v>
      </c>
      <c r="KW169" s="899">
        <f t="shared" si="2536"/>
        <v>1</v>
      </c>
      <c r="KX169" s="899">
        <f t="shared" si="2649"/>
        <v>1</v>
      </c>
      <c r="KY169" s="899">
        <f t="shared" si="2650"/>
        <v>1</v>
      </c>
      <c r="KZ169" s="899">
        <f t="shared" si="2651"/>
        <v>1</v>
      </c>
      <c r="LA169" s="966">
        <f t="shared" si="2652"/>
        <v>1588328</v>
      </c>
      <c r="LB169" s="901">
        <f t="shared" si="2653"/>
        <v>0</v>
      </c>
      <c r="LE169" s="958" t="s">
        <v>889</v>
      </c>
      <c r="LF169" s="1012" t="s">
        <v>529</v>
      </c>
      <c r="LG169" s="1013" t="s">
        <v>149</v>
      </c>
      <c r="LH169" s="1014">
        <v>1</v>
      </c>
      <c r="LI169" s="1021">
        <v>797600</v>
      </c>
      <c r="LJ169" s="1028">
        <f t="shared" si="2404"/>
        <v>797600</v>
      </c>
      <c r="LK169" s="1016"/>
      <c r="LL169" s="898">
        <f t="shared" si="2537"/>
        <v>1</v>
      </c>
      <c r="LM169" s="898">
        <f t="shared" si="2538"/>
        <v>1</v>
      </c>
      <c r="LN169" s="899">
        <f t="shared" si="2539"/>
        <v>1</v>
      </c>
      <c r="LO169" s="899">
        <f t="shared" si="2654"/>
        <v>1</v>
      </c>
      <c r="LP169" s="899">
        <f t="shared" si="2655"/>
        <v>1</v>
      </c>
      <c r="LQ169" s="899">
        <f t="shared" si="2656"/>
        <v>1</v>
      </c>
      <c r="LR169" s="966">
        <f t="shared" si="2657"/>
        <v>797600</v>
      </c>
      <c r="LS169" s="901">
        <f t="shared" si="2658"/>
        <v>0</v>
      </c>
      <c r="LV169" s="958" t="s">
        <v>889</v>
      </c>
      <c r="LW169" s="1012" t="s">
        <v>529</v>
      </c>
      <c r="LX169" s="1013" t="s">
        <v>149</v>
      </c>
      <c r="LY169" s="1014">
        <v>1</v>
      </c>
      <c r="LZ169" s="1015">
        <v>153270</v>
      </c>
      <c r="MA169" s="1025">
        <f t="shared" si="2413"/>
        <v>153270</v>
      </c>
      <c r="MB169" s="1016"/>
      <c r="MC169" s="898">
        <f t="shared" si="2540"/>
        <v>1</v>
      </c>
      <c r="MD169" s="898">
        <f t="shared" si="2541"/>
        <v>1</v>
      </c>
      <c r="ME169" s="899">
        <f t="shared" si="2542"/>
        <v>1</v>
      </c>
      <c r="MF169" s="899">
        <f t="shared" si="2659"/>
        <v>1</v>
      </c>
      <c r="MG169" s="899">
        <f t="shared" si="2660"/>
        <v>1</v>
      </c>
      <c r="MH169" s="899">
        <f t="shared" si="2661"/>
        <v>1</v>
      </c>
      <c r="MI169" s="966">
        <f t="shared" si="2662"/>
        <v>153270</v>
      </c>
      <c r="MJ169" s="901">
        <f t="shared" si="2663"/>
        <v>0</v>
      </c>
      <c r="MM169" s="958" t="s">
        <v>889</v>
      </c>
      <c r="MN169" s="1012" t="s">
        <v>529</v>
      </c>
      <c r="MO169" s="1013" t="s">
        <v>149</v>
      </c>
      <c r="MP169" s="1014">
        <v>1</v>
      </c>
      <c r="MQ169" s="1015">
        <v>980000</v>
      </c>
      <c r="MR169" s="1025">
        <f t="shared" si="2422"/>
        <v>980000</v>
      </c>
      <c r="MS169" s="1016"/>
      <c r="MT169" s="898">
        <f t="shared" si="2543"/>
        <v>1</v>
      </c>
      <c r="MU169" s="898">
        <f t="shared" si="2544"/>
        <v>1</v>
      </c>
      <c r="MV169" s="899">
        <f t="shared" si="2545"/>
        <v>1</v>
      </c>
      <c r="MW169" s="899">
        <f t="shared" si="2664"/>
        <v>1</v>
      </c>
      <c r="MX169" s="899">
        <f t="shared" si="2665"/>
        <v>1</v>
      </c>
      <c r="MY169" s="899">
        <f t="shared" si="2666"/>
        <v>1</v>
      </c>
      <c r="MZ169" s="966">
        <f t="shared" si="2667"/>
        <v>980000</v>
      </c>
      <c r="NA169" s="901">
        <f t="shared" si="2668"/>
        <v>0</v>
      </c>
      <c r="ND169" s="975" t="s">
        <v>889</v>
      </c>
      <c r="NE169" s="976" t="s">
        <v>529</v>
      </c>
      <c r="NF169" s="977" t="s">
        <v>149</v>
      </c>
      <c r="NG169" s="978">
        <v>1</v>
      </c>
      <c r="NH169" s="979">
        <v>231893.64</v>
      </c>
      <c r="NI169" s="980">
        <v>231894</v>
      </c>
      <c r="NJ169" s="1016"/>
      <c r="NK169" s="898">
        <f t="shared" si="2546"/>
        <v>1</v>
      </c>
      <c r="NL169" s="898">
        <f t="shared" si="2547"/>
        <v>1</v>
      </c>
      <c r="NM169" s="899">
        <f t="shared" si="2548"/>
        <v>1</v>
      </c>
      <c r="NN169" s="899">
        <f t="shared" si="2669"/>
        <v>1</v>
      </c>
      <c r="NO169" s="899">
        <f t="shared" si="2670"/>
        <v>1</v>
      </c>
      <c r="NP169" s="899">
        <f t="shared" si="2671"/>
        <v>1</v>
      </c>
      <c r="NQ169" s="966">
        <f t="shared" si="2672"/>
        <v>231894</v>
      </c>
      <c r="NR169" s="901">
        <f t="shared" si="2673"/>
        <v>0</v>
      </c>
      <c r="NU169" s="981" t="s">
        <v>889</v>
      </c>
      <c r="NV169" s="982" t="s">
        <v>529</v>
      </c>
      <c r="NW169" s="983" t="s">
        <v>149</v>
      </c>
      <c r="NX169" s="984">
        <v>1</v>
      </c>
      <c r="NY169" s="1022">
        <v>234236</v>
      </c>
      <c r="NZ169" s="986">
        <f t="shared" si="2439"/>
        <v>234236</v>
      </c>
      <c r="OA169" s="1016"/>
      <c r="OB169" s="898">
        <f t="shared" si="2549"/>
        <v>1</v>
      </c>
      <c r="OC169" s="898">
        <f t="shared" si="2550"/>
        <v>1</v>
      </c>
      <c r="OD169" s="899">
        <f t="shared" si="2551"/>
        <v>1</v>
      </c>
      <c r="OE169" s="899">
        <f t="shared" si="2674"/>
        <v>1</v>
      </c>
      <c r="OF169" s="899">
        <f t="shared" si="2675"/>
        <v>1</v>
      </c>
      <c r="OG169" s="899">
        <f t="shared" si="2676"/>
        <v>1</v>
      </c>
      <c r="OH169" s="966">
        <f t="shared" si="2677"/>
        <v>234236</v>
      </c>
      <c r="OI169" s="901">
        <f t="shared" si="2678"/>
        <v>0</v>
      </c>
      <c r="OL169" s="958" t="s">
        <v>889</v>
      </c>
      <c r="OM169" s="1012" t="s">
        <v>529</v>
      </c>
      <c r="ON169" s="1013" t="s">
        <v>149</v>
      </c>
      <c r="OO169" s="1014">
        <v>1</v>
      </c>
      <c r="OP169" s="1015">
        <v>1523191</v>
      </c>
      <c r="OQ169" s="1025">
        <f t="shared" si="2448"/>
        <v>1523191</v>
      </c>
      <c r="OR169" s="1016"/>
      <c r="OS169" s="898">
        <f t="shared" si="2552"/>
        <v>1</v>
      </c>
      <c r="OT169" s="898">
        <f t="shared" si="2553"/>
        <v>1</v>
      </c>
      <c r="OU169" s="899">
        <f t="shared" si="2554"/>
        <v>1</v>
      </c>
      <c r="OV169" s="899">
        <f t="shared" si="2679"/>
        <v>1</v>
      </c>
      <c r="OW169" s="899">
        <f t="shared" si="2680"/>
        <v>1</v>
      </c>
      <c r="OX169" s="899">
        <f t="shared" si="2681"/>
        <v>1</v>
      </c>
      <c r="OY169" s="966">
        <f t="shared" si="2682"/>
        <v>1523191</v>
      </c>
      <c r="OZ169" s="901">
        <f t="shared" si="2683"/>
        <v>0</v>
      </c>
      <c r="PC169" s="958" t="s">
        <v>889</v>
      </c>
      <c r="PD169" s="1012" t="s">
        <v>529</v>
      </c>
      <c r="PE169" s="1013" t="s">
        <v>149</v>
      </c>
      <c r="PF169" s="1014">
        <v>1</v>
      </c>
      <c r="PG169" s="1059">
        <v>1681550</v>
      </c>
      <c r="PH169" s="1029">
        <v>1681550</v>
      </c>
      <c r="PI169" s="1024"/>
      <c r="PJ169" s="898">
        <f t="shared" si="2555"/>
        <v>1</v>
      </c>
      <c r="PK169" s="898">
        <f t="shared" si="2556"/>
        <v>1</v>
      </c>
      <c r="PL169" s="899">
        <f t="shared" si="2557"/>
        <v>1</v>
      </c>
      <c r="PM169" s="899">
        <f t="shared" si="2684"/>
        <v>1</v>
      </c>
      <c r="PN169" s="899">
        <f t="shared" si="2685"/>
        <v>1</v>
      </c>
      <c r="PO169" s="899">
        <f t="shared" si="2686"/>
        <v>1</v>
      </c>
      <c r="PP169" s="966">
        <f t="shared" si="2687"/>
        <v>1681550</v>
      </c>
      <c r="PQ169" s="901">
        <f t="shared" si="2688"/>
        <v>0</v>
      </c>
      <c r="PT169" s="958" t="s">
        <v>889</v>
      </c>
      <c r="PU169" s="1012" t="s">
        <v>529</v>
      </c>
      <c r="PV169" s="1013" t="s">
        <v>149</v>
      </c>
      <c r="PW169" s="1014">
        <v>1</v>
      </c>
      <c r="PX169" s="1015">
        <v>903285</v>
      </c>
      <c r="PY169" s="1025">
        <f t="shared" si="2465"/>
        <v>903285</v>
      </c>
      <c r="PZ169" s="1016"/>
      <c r="QA169" s="898">
        <f t="shared" si="2558"/>
        <v>1</v>
      </c>
      <c r="QB169" s="898">
        <f t="shared" si="2559"/>
        <v>1</v>
      </c>
      <c r="QC169" s="899">
        <f t="shared" si="2560"/>
        <v>1</v>
      </c>
      <c r="QD169" s="899">
        <f t="shared" si="2689"/>
        <v>1</v>
      </c>
      <c r="QE169" s="899">
        <f t="shared" si="2690"/>
        <v>1</v>
      </c>
      <c r="QF169" s="899">
        <f t="shared" si="2691"/>
        <v>1</v>
      </c>
      <c r="QG169" s="966">
        <f t="shared" si="2692"/>
        <v>903285</v>
      </c>
      <c r="QH169" s="901">
        <f t="shared" si="2693"/>
        <v>0</v>
      </c>
      <c r="QK169" s="958" t="s">
        <v>889</v>
      </c>
      <c r="QL169" s="1012" t="s">
        <v>529</v>
      </c>
      <c r="QM169" s="1013" t="s">
        <v>149</v>
      </c>
      <c r="QN169" s="1014">
        <v>1</v>
      </c>
      <c r="QO169" s="1021">
        <v>801587.99999999988</v>
      </c>
      <c r="QP169" s="1028">
        <f t="shared" si="2474"/>
        <v>801588</v>
      </c>
      <c r="QQ169" s="1016"/>
      <c r="QR169" s="898">
        <f t="shared" si="2561"/>
        <v>1</v>
      </c>
      <c r="QS169" s="898">
        <f t="shared" si="2562"/>
        <v>1</v>
      </c>
      <c r="QT169" s="899">
        <f t="shared" si="2563"/>
        <v>1</v>
      </c>
      <c r="QU169" s="899">
        <f t="shared" si="2694"/>
        <v>1</v>
      </c>
      <c r="QV169" s="899">
        <f t="shared" si="2695"/>
        <v>1</v>
      </c>
      <c r="QW169" s="899">
        <f t="shared" si="2696"/>
        <v>1</v>
      </c>
      <c r="QX169" s="966">
        <f t="shared" si="2697"/>
        <v>801588</v>
      </c>
      <c r="QY169" s="901">
        <f t="shared" si="2698"/>
        <v>0</v>
      </c>
      <c r="RB169" s="405"/>
      <c r="RC169" s="406"/>
      <c r="RD169" s="407"/>
      <c r="RE169" s="408"/>
      <c r="RF169" s="409"/>
      <c r="RG169" s="410"/>
      <c r="RH169" s="410"/>
      <c r="RI169" s="898"/>
      <c r="RJ169" s="898"/>
      <c r="RK169" s="934"/>
      <c r="RL169" s="934"/>
      <c r="RM169" s="934"/>
      <c r="RN169" s="934"/>
      <c r="RO169" s="935"/>
      <c r="RP169" s="936"/>
      <c r="RS169" s="405"/>
      <c r="RT169" s="406"/>
      <c r="RU169" s="407"/>
      <c r="RV169" s="408"/>
      <c r="RW169" s="409"/>
      <c r="RX169" s="410"/>
      <c r="RY169" s="410"/>
      <c r="RZ169" s="898"/>
      <c r="SA169" s="898"/>
      <c r="SB169" s="934"/>
      <c r="SC169" s="934"/>
      <c r="SD169" s="934"/>
      <c r="SE169" s="934"/>
      <c r="SF169" s="935"/>
      <c r="SG169" s="936"/>
      <c r="SJ169" s="405"/>
      <c r="SK169" s="406"/>
      <c r="SL169" s="407"/>
      <c r="SM169" s="408"/>
      <c r="SN169" s="409"/>
      <c r="SO169" s="410"/>
      <c r="SP169" s="410"/>
      <c r="SQ169" s="898"/>
      <c r="SR169" s="898"/>
      <c r="SS169" s="934"/>
      <c r="ST169" s="934"/>
      <c r="SU169" s="934"/>
      <c r="SV169" s="934"/>
      <c r="SW169" s="935"/>
      <c r="SX169" s="936"/>
    </row>
    <row r="170" spans="2:518" ht="25.5" customHeight="1" thickTop="1" thickBot="1">
      <c r="B170" s="937" t="s">
        <v>890</v>
      </c>
      <c r="C170" s="938" t="s">
        <v>303</v>
      </c>
      <c r="D170" s="939"/>
      <c r="E170" s="940"/>
      <c r="F170" s="941"/>
      <c r="G170" s="942"/>
      <c r="H170" s="1016"/>
      <c r="K170" s="937" t="s">
        <v>890</v>
      </c>
      <c r="L170" s="938" t="s">
        <v>303</v>
      </c>
      <c r="M170" s="939"/>
      <c r="N170" s="940"/>
      <c r="O170" s="941"/>
      <c r="P170" s="942"/>
      <c r="Q170" s="1016"/>
      <c r="R170" s="898"/>
      <c r="S170" s="898"/>
      <c r="T170" s="934"/>
      <c r="U170" s="934"/>
      <c r="V170" s="934"/>
      <c r="W170" s="934"/>
      <c r="X170" s="935"/>
      <c r="Y170" s="936"/>
      <c r="Z170" s="872"/>
      <c r="AA170" s="872"/>
      <c r="AB170" s="937" t="s">
        <v>890</v>
      </c>
      <c r="AC170" s="938" t="s">
        <v>303</v>
      </c>
      <c r="AD170" s="939"/>
      <c r="AE170" s="940"/>
      <c r="AF170" s="941"/>
      <c r="AG170" s="942"/>
      <c r="AH170" s="1016"/>
      <c r="AI170" s="898"/>
      <c r="AJ170" s="898"/>
      <c r="AK170" s="934"/>
      <c r="AL170" s="934"/>
      <c r="AM170" s="934"/>
      <c r="AN170" s="934"/>
      <c r="AO170" s="935"/>
      <c r="AP170" s="936"/>
      <c r="AQ170" s="872"/>
      <c r="AR170" s="872"/>
      <c r="AS170" s="937" t="s">
        <v>890</v>
      </c>
      <c r="AT170" s="1006" t="s">
        <v>303</v>
      </c>
      <c r="AU170" s="939"/>
      <c r="AV170" s="940"/>
      <c r="AW170" s="944"/>
      <c r="AX170" s="945"/>
      <c r="AY170" s="1016"/>
      <c r="AZ170" s="898"/>
      <c r="BA170" s="898"/>
      <c r="BB170" s="934"/>
      <c r="BC170" s="934"/>
      <c r="BD170" s="934"/>
      <c r="BE170" s="934"/>
      <c r="BF170" s="935"/>
      <c r="BG170" s="936"/>
      <c r="BJ170" s="937" t="s">
        <v>890</v>
      </c>
      <c r="BK170" s="938" t="s">
        <v>303</v>
      </c>
      <c r="BL170" s="939"/>
      <c r="BM170" s="940"/>
      <c r="BN170" s="941"/>
      <c r="BO170" s="942"/>
      <c r="BP170" s="1016"/>
      <c r="BQ170" s="898"/>
      <c r="BR170" s="898"/>
      <c r="BS170" s="934"/>
      <c r="BT170" s="934"/>
      <c r="BU170" s="934"/>
      <c r="BV170" s="934"/>
      <c r="BW170" s="935"/>
      <c r="BX170" s="936"/>
      <c r="CA170" s="937" t="s">
        <v>890</v>
      </c>
      <c r="CB170" s="938" t="s">
        <v>303</v>
      </c>
      <c r="CC170" s="939"/>
      <c r="CD170" s="940"/>
      <c r="CE170" s="941"/>
      <c r="CF170" s="942"/>
      <c r="CG170" s="1016"/>
      <c r="CH170" s="898"/>
      <c r="CI170" s="898"/>
      <c r="CJ170" s="934"/>
      <c r="CK170" s="934"/>
      <c r="CL170" s="934"/>
      <c r="CM170" s="934"/>
      <c r="CN170" s="935"/>
      <c r="CO170" s="936"/>
      <c r="CR170" s="937" t="s">
        <v>890</v>
      </c>
      <c r="CS170" s="938" t="s">
        <v>303</v>
      </c>
      <c r="CT170" s="939"/>
      <c r="CU170" s="940"/>
      <c r="CV170" s="941"/>
      <c r="CW170" s="942"/>
      <c r="CX170" s="1016"/>
      <c r="CY170" s="898"/>
      <c r="CZ170" s="898"/>
      <c r="DA170" s="934"/>
      <c r="DB170" s="934"/>
      <c r="DC170" s="934"/>
      <c r="DD170" s="934"/>
      <c r="DE170" s="935"/>
      <c r="DF170" s="936"/>
      <c r="DI170" s="937" t="s">
        <v>890</v>
      </c>
      <c r="DJ170" s="938" t="s">
        <v>303</v>
      </c>
      <c r="DK170" s="939"/>
      <c r="DL170" s="940"/>
      <c r="DM170" s="941"/>
      <c r="DN170" s="942"/>
      <c r="DO170" s="1016"/>
      <c r="DP170" s="898"/>
      <c r="DQ170" s="898"/>
      <c r="DR170" s="934"/>
      <c r="DS170" s="934"/>
      <c r="DT170" s="934"/>
      <c r="DU170" s="934"/>
      <c r="DV170" s="935"/>
      <c r="DW170" s="936"/>
      <c r="DZ170" s="937" t="s">
        <v>890</v>
      </c>
      <c r="EA170" s="938" t="s">
        <v>303</v>
      </c>
      <c r="EB170" s="939"/>
      <c r="EC170" s="940"/>
      <c r="ED170" s="941"/>
      <c r="EE170" s="942"/>
      <c r="EF170" s="1016"/>
      <c r="EG170" s="898"/>
      <c r="EH170" s="898"/>
      <c r="EI170" s="934"/>
      <c r="EJ170" s="934"/>
      <c r="EK170" s="934"/>
      <c r="EL170" s="934"/>
      <c r="EM170" s="935"/>
      <c r="EN170" s="936"/>
      <c r="EQ170" s="937" t="s">
        <v>890</v>
      </c>
      <c r="ER170" s="938" t="s">
        <v>303</v>
      </c>
      <c r="ES170" s="939"/>
      <c r="ET170" s="940"/>
      <c r="EU170" s="941"/>
      <c r="EV170" s="942"/>
      <c r="EW170" s="1016"/>
      <c r="EX170" s="898"/>
      <c r="EY170" s="898"/>
      <c r="EZ170" s="934"/>
      <c r="FA170" s="934"/>
      <c r="FB170" s="934"/>
      <c r="FC170" s="934"/>
      <c r="FD170" s="935"/>
      <c r="FE170" s="936"/>
      <c r="FH170" s="937"/>
      <c r="FI170" s="938"/>
      <c r="FJ170" s="939"/>
      <c r="FK170" s="940"/>
      <c r="FL170" s="941"/>
      <c r="FM170" s="942"/>
      <c r="FN170" s="1016"/>
      <c r="FO170" s="898"/>
      <c r="FP170" s="898"/>
      <c r="FQ170" s="934"/>
      <c r="FR170" s="934"/>
      <c r="FS170" s="934"/>
      <c r="FT170" s="934"/>
      <c r="FU170" s="935"/>
      <c r="FV170" s="936"/>
      <c r="FY170" s="937" t="s">
        <v>890</v>
      </c>
      <c r="FZ170" s="938" t="s">
        <v>303</v>
      </c>
      <c r="GA170" s="939"/>
      <c r="GB170" s="940"/>
      <c r="GC170" s="941"/>
      <c r="GD170" s="942"/>
      <c r="GE170" s="1016"/>
      <c r="GF170" s="898"/>
      <c r="GG170" s="898"/>
      <c r="GH170" s="934"/>
      <c r="GI170" s="934"/>
      <c r="GJ170" s="934"/>
      <c r="GK170" s="934"/>
      <c r="GL170" s="935"/>
      <c r="GM170" s="936"/>
      <c r="GP170" s="937" t="s">
        <v>890</v>
      </c>
      <c r="GQ170" s="938" t="s">
        <v>303</v>
      </c>
      <c r="GR170" s="939"/>
      <c r="GS170" s="940"/>
      <c r="GT170" s="941"/>
      <c r="GU170" s="942"/>
      <c r="GV170" s="1016"/>
      <c r="GW170" s="898"/>
      <c r="GX170" s="898"/>
      <c r="GY170" s="934"/>
      <c r="GZ170" s="934"/>
      <c r="HA170" s="934"/>
      <c r="HB170" s="934"/>
      <c r="HC170" s="935"/>
      <c r="HD170" s="936"/>
      <c r="HG170" s="937" t="s">
        <v>890</v>
      </c>
      <c r="HH170" s="938" t="s">
        <v>303</v>
      </c>
      <c r="HI170" s="939"/>
      <c r="HJ170" s="940"/>
      <c r="HK170" s="941"/>
      <c r="HL170" s="942"/>
      <c r="HM170" s="1016"/>
      <c r="HN170" s="898"/>
      <c r="HO170" s="898"/>
      <c r="HP170" s="934"/>
      <c r="HQ170" s="934"/>
      <c r="HR170" s="934"/>
      <c r="HS170" s="934"/>
      <c r="HT170" s="935"/>
      <c r="HU170" s="936"/>
      <c r="HX170" s="937" t="s">
        <v>890</v>
      </c>
      <c r="HY170" s="938" t="s">
        <v>303</v>
      </c>
      <c r="HZ170" s="939"/>
      <c r="IA170" s="940"/>
      <c r="IB170" s="941"/>
      <c r="IC170" s="942"/>
      <c r="ID170" s="1016"/>
      <c r="IE170" s="898"/>
      <c r="IF170" s="898"/>
      <c r="IG170" s="934"/>
      <c r="IH170" s="934"/>
      <c r="II170" s="934"/>
      <c r="IJ170" s="934"/>
      <c r="IK170" s="935"/>
      <c r="IL170" s="936"/>
      <c r="IO170" s="937" t="s">
        <v>890</v>
      </c>
      <c r="IP170" s="938" t="s">
        <v>303</v>
      </c>
      <c r="IQ170" s="939"/>
      <c r="IR170" s="940"/>
      <c r="IS170" s="941"/>
      <c r="IT170" s="942"/>
      <c r="IU170" s="1016"/>
      <c r="IV170" s="898"/>
      <c r="IW170" s="898"/>
      <c r="IX170" s="934"/>
      <c r="IY170" s="934"/>
      <c r="IZ170" s="934"/>
      <c r="JA170" s="934"/>
      <c r="JB170" s="935"/>
      <c r="JC170" s="936"/>
      <c r="JF170" s="937" t="s">
        <v>890</v>
      </c>
      <c r="JG170" s="938" t="s">
        <v>303</v>
      </c>
      <c r="JH170" s="939"/>
      <c r="JI170" s="940"/>
      <c r="JJ170" s="941"/>
      <c r="JK170" s="942"/>
      <c r="JL170" s="1016"/>
      <c r="JM170" s="898"/>
      <c r="JN170" s="898"/>
      <c r="JO170" s="934"/>
      <c r="JP170" s="934"/>
      <c r="JQ170" s="934"/>
      <c r="JR170" s="934"/>
      <c r="JS170" s="935"/>
      <c r="JT170" s="936"/>
      <c r="JW170" s="937" t="s">
        <v>890</v>
      </c>
      <c r="JX170" s="938" t="s">
        <v>303</v>
      </c>
      <c r="JY170" s="939"/>
      <c r="JZ170" s="940"/>
      <c r="KA170" s="941"/>
      <c r="KB170" s="942"/>
      <c r="KC170" s="1016"/>
      <c r="KD170" s="898"/>
      <c r="KE170" s="898"/>
      <c r="KF170" s="934"/>
      <c r="KG170" s="934"/>
      <c r="KH170" s="934"/>
      <c r="KI170" s="934"/>
      <c r="KJ170" s="935"/>
      <c r="KK170" s="936"/>
      <c r="KN170" s="937" t="s">
        <v>890</v>
      </c>
      <c r="KO170" s="938" t="s">
        <v>303</v>
      </c>
      <c r="KP170" s="939"/>
      <c r="KQ170" s="940"/>
      <c r="KR170" s="941"/>
      <c r="KS170" s="942"/>
      <c r="KT170" s="1016"/>
      <c r="KU170" s="898"/>
      <c r="KV170" s="898"/>
      <c r="KW170" s="934"/>
      <c r="KX170" s="934"/>
      <c r="KY170" s="934"/>
      <c r="KZ170" s="934"/>
      <c r="LA170" s="935"/>
      <c r="LB170" s="936"/>
      <c r="LE170" s="937" t="s">
        <v>890</v>
      </c>
      <c r="LF170" s="938" t="s">
        <v>303</v>
      </c>
      <c r="LG170" s="939"/>
      <c r="LH170" s="940"/>
      <c r="LI170" s="1007">
        <v>0</v>
      </c>
      <c r="LJ170" s="1008"/>
      <c r="LK170" s="1016"/>
      <c r="LL170" s="898"/>
      <c r="LM170" s="898"/>
      <c r="LN170" s="934"/>
      <c r="LO170" s="934"/>
      <c r="LP170" s="934"/>
      <c r="LQ170" s="934"/>
      <c r="LR170" s="935"/>
      <c r="LS170" s="936"/>
      <c r="LV170" s="937" t="s">
        <v>890</v>
      </c>
      <c r="LW170" s="938" t="s">
        <v>303</v>
      </c>
      <c r="LX170" s="939"/>
      <c r="LY170" s="940"/>
      <c r="LZ170" s="941"/>
      <c r="MA170" s="942"/>
      <c r="MB170" s="1016"/>
      <c r="MC170" s="898"/>
      <c r="MD170" s="898"/>
      <c r="ME170" s="934"/>
      <c r="MF170" s="934"/>
      <c r="MG170" s="934"/>
      <c r="MH170" s="934"/>
      <c r="MI170" s="935"/>
      <c r="MJ170" s="936"/>
      <c r="MM170" s="937" t="s">
        <v>890</v>
      </c>
      <c r="MN170" s="938" t="s">
        <v>303</v>
      </c>
      <c r="MO170" s="939"/>
      <c r="MP170" s="940"/>
      <c r="MQ170" s="941"/>
      <c r="MR170" s="942"/>
      <c r="MS170" s="1016"/>
      <c r="MT170" s="898"/>
      <c r="MU170" s="898"/>
      <c r="MV170" s="934"/>
      <c r="MW170" s="934"/>
      <c r="MX170" s="934"/>
      <c r="MY170" s="934"/>
      <c r="MZ170" s="935"/>
      <c r="NA170" s="936"/>
      <c r="ND170" s="946" t="s">
        <v>890</v>
      </c>
      <c r="NE170" s="1009" t="s">
        <v>303</v>
      </c>
      <c r="NF170" s="948"/>
      <c r="NG170" s="949"/>
      <c r="NH170" s="979">
        <v>0</v>
      </c>
      <c r="NI170" s="950"/>
      <c r="NJ170" s="1016"/>
      <c r="NK170" s="898"/>
      <c r="NL170" s="898"/>
      <c r="NM170" s="934"/>
      <c r="NN170" s="934"/>
      <c r="NO170" s="934"/>
      <c r="NP170" s="934"/>
      <c r="NQ170" s="935"/>
      <c r="NR170" s="936"/>
      <c r="NU170" s="951" t="s">
        <v>890</v>
      </c>
      <c r="NV170" s="1010" t="s">
        <v>303</v>
      </c>
      <c r="NW170" s="953"/>
      <c r="NX170" s="954"/>
      <c r="NY170" s="1011"/>
      <c r="NZ170" s="955"/>
      <c r="OA170" s="1016"/>
      <c r="OB170" s="898"/>
      <c r="OC170" s="898"/>
      <c r="OD170" s="934"/>
      <c r="OE170" s="934"/>
      <c r="OF170" s="934"/>
      <c r="OG170" s="934"/>
      <c r="OH170" s="935"/>
      <c r="OI170" s="936"/>
      <c r="OL170" s="937" t="s">
        <v>890</v>
      </c>
      <c r="OM170" s="938" t="s">
        <v>303</v>
      </c>
      <c r="ON170" s="939"/>
      <c r="OO170" s="940"/>
      <c r="OP170" s="941"/>
      <c r="OQ170" s="942"/>
      <c r="OR170" s="1016"/>
      <c r="OS170" s="898"/>
      <c r="OT170" s="898"/>
      <c r="OU170" s="934"/>
      <c r="OV170" s="934"/>
      <c r="OW170" s="934"/>
      <c r="OX170" s="934"/>
      <c r="OY170" s="935"/>
      <c r="OZ170" s="936"/>
      <c r="PC170" s="937" t="s">
        <v>890</v>
      </c>
      <c r="PD170" s="938" t="s">
        <v>303</v>
      </c>
      <c r="PE170" s="939"/>
      <c r="PF170" s="940"/>
      <c r="PG170" s="956"/>
      <c r="PH170" s="957"/>
      <c r="PI170" s="1024"/>
      <c r="PJ170" s="898"/>
      <c r="PK170" s="898"/>
      <c r="PL170" s="934"/>
      <c r="PM170" s="934"/>
      <c r="PN170" s="934"/>
      <c r="PO170" s="934"/>
      <c r="PP170" s="935"/>
      <c r="PQ170" s="936"/>
      <c r="PT170" s="937" t="s">
        <v>890</v>
      </c>
      <c r="PU170" s="938" t="s">
        <v>303</v>
      </c>
      <c r="PV170" s="939"/>
      <c r="PW170" s="940"/>
      <c r="PX170" s="941"/>
      <c r="PY170" s="942"/>
      <c r="PZ170" s="1016"/>
      <c r="QA170" s="898"/>
      <c r="QB170" s="898"/>
      <c r="QC170" s="934"/>
      <c r="QD170" s="934"/>
      <c r="QE170" s="934"/>
      <c r="QF170" s="934"/>
      <c r="QG170" s="935"/>
      <c r="QH170" s="936"/>
      <c r="QK170" s="937" t="s">
        <v>890</v>
      </c>
      <c r="QL170" s="938" t="s">
        <v>303</v>
      </c>
      <c r="QM170" s="939"/>
      <c r="QN170" s="940"/>
      <c r="QO170" s="1007">
        <v>0</v>
      </c>
      <c r="QP170" s="1008"/>
      <c r="QQ170" s="1016"/>
      <c r="QR170" s="898"/>
      <c r="QS170" s="898"/>
      <c r="QT170" s="934"/>
      <c r="QU170" s="934"/>
      <c r="QV170" s="934"/>
      <c r="QW170" s="934"/>
      <c r="QX170" s="935"/>
      <c r="QY170" s="936"/>
      <c r="RB170" s="405"/>
      <c r="RC170" s="406"/>
      <c r="RD170" s="407"/>
      <c r="RE170" s="408"/>
      <c r="RF170" s="409"/>
      <c r="RG170" s="410"/>
      <c r="RH170" s="410"/>
      <c r="RI170" s="898"/>
      <c r="RJ170" s="898"/>
      <c r="RK170" s="934"/>
      <c r="RL170" s="934"/>
      <c r="RM170" s="934"/>
      <c r="RN170" s="934"/>
      <c r="RO170" s="935"/>
      <c r="RP170" s="936"/>
      <c r="RS170" s="405"/>
      <c r="RT170" s="406"/>
      <c r="RU170" s="407"/>
      <c r="RV170" s="408"/>
      <c r="RW170" s="409"/>
      <c r="RX170" s="410"/>
      <c r="RY170" s="410"/>
      <c r="RZ170" s="898"/>
      <c r="SA170" s="898"/>
      <c r="SB170" s="934"/>
      <c r="SC170" s="934"/>
      <c r="SD170" s="934"/>
      <c r="SE170" s="934"/>
      <c r="SF170" s="935"/>
      <c r="SG170" s="936"/>
      <c r="SJ170" s="405"/>
      <c r="SK170" s="406"/>
      <c r="SL170" s="407"/>
      <c r="SM170" s="408"/>
      <c r="SN170" s="409"/>
      <c r="SO170" s="410"/>
      <c r="SP170" s="410"/>
      <c r="SQ170" s="898"/>
      <c r="SR170" s="898"/>
      <c r="SS170" s="934"/>
      <c r="ST170" s="934"/>
      <c r="SU170" s="934"/>
      <c r="SV170" s="934"/>
      <c r="SW170" s="935"/>
      <c r="SX170" s="936"/>
    </row>
    <row r="171" spans="2:518" ht="30" customHeight="1" thickTop="1" thickBot="1">
      <c r="B171" s="1079" t="s">
        <v>304</v>
      </c>
      <c r="C171" s="1080" t="s">
        <v>530</v>
      </c>
      <c r="D171" s="1081"/>
      <c r="E171" s="1082"/>
      <c r="F171" s="1083"/>
      <c r="G171" s="1084"/>
      <c r="H171" s="1016"/>
      <c r="K171" s="1079" t="s">
        <v>304</v>
      </c>
      <c r="L171" s="1080" t="s">
        <v>530</v>
      </c>
      <c r="M171" s="1081"/>
      <c r="N171" s="1082"/>
      <c r="O171" s="1083"/>
      <c r="P171" s="1084"/>
      <c r="Q171" s="1016"/>
      <c r="R171" s="898"/>
      <c r="S171" s="898"/>
      <c r="T171" s="934"/>
      <c r="U171" s="934"/>
      <c r="V171" s="934"/>
      <c r="W171" s="934"/>
      <c r="X171" s="935"/>
      <c r="Y171" s="936"/>
      <c r="Z171" s="872"/>
      <c r="AA171" s="872"/>
      <c r="AB171" s="1079" t="s">
        <v>304</v>
      </c>
      <c r="AC171" s="1080" t="s">
        <v>530</v>
      </c>
      <c r="AD171" s="1081"/>
      <c r="AE171" s="1082"/>
      <c r="AF171" s="1083"/>
      <c r="AG171" s="1084"/>
      <c r="AH171" s="1016"/>
      <c r="AI171" s="898"/>
      <c r="AJ171" s="898"/>
      <c r="AK171" s="934"/>
      <c r="AL171" s="934"/>
      <c r="AM171" s="934"/>
      <c r="AN171" s="934"/>
      <c r="AO171" s="935"/>
      <c r="AP171" s="936"/>
      <c r="AQ171" s="872"/>
      <c r="AR171" s="872"/>
      <c r="AS171" s="1079" t="s">
        <v>304</v>
      </c>
      <c r="AT171" s="1085" t="s">
        <v>530</v>
      </c>
      <c r="AU171" s="1081"/>
      <c r="AV171" s="1082"/>
      <c r="AW171" s="1086"/>
      <c r="AX171" s="1087"/>
      <c r="AY171" s="1016"/>
      <c r="AZ171" s="898"/>
      <c r="BA171" s="898"/>
      <c r="BB171" s="934"/>
      <c r="BC171" s="934"/>
      <c r="BD171" s="934"/>
      <c r="BE171" s="934"/>
      <c r="BF171" s="935"/>
      <c r="BG171" s="936"/>
      <c r="BJ171" s="1079" t="s">
        <v>304</v>
      </c>
      <c r="BK171" s="1080" t="s">
        <v>530</v>
      </c>
      <c r="BL171" s="1081"/>
      <c r="BM171" s="1082"/>
      <c r="BN171" s="1083"/>
      <c r="BO171" s="1084"/>
      <c r="BP171" s="1016"/>
      <c r="BQ171" s="898"/>
      <c r="BR171" s="898"/>
      <c r="BS171" s="934"/>
      <c r="BT171" s="934"/>
      <c r="BU171" s="934"/>
      <c r="BV171" s="934"/>
      <c r="BW171" s="935"/>
      <c r="BX171" s="936"/>
      <c r="CA171" s="1079" t="s">
        <v>304</v>
      </c>
      <c r="CB171" s="1080" t="s">
        <v>530</v>
      </c>
      <c r="CC171" s="1081"/>
      <c r="CD171" s="1082"/>
      <c r="CE171" s="1083"/>
      <c r="CF171" s="1084"/>
      <c r="CG171" s="1016"/>
      <c r="CH171" s="898"/>
      <c r="CI171" s="898"/>
      <c r="CJ171" s="934"/>
      <c r="CK171" s="934"/>
      <c r="CL171" s="934"/>
      <c r="CM171" s="934"/>
      <c r="CN171" s="935"/>
      <c r="CO171" s="936"/>
      <c r="CR171" s="1079" t="s">
        <v>304</v>
      </c>
      <c r="CS171" s="1080" t="s">
        <v>530</v>
      </c>
      <c r="CT171" s="1081"/>
      <c r="CU171" s="1082"/>
      <c r="CV171" s="1083"/>
      <c r="CW171" s="1084"/>
      <c r="CX171" s="1016"/>
      <c r="CY171" s="898"/>
      <c r="CZ171" s="898"/>
      <c r="DA171" s="934"/>
      <c r="DB171" s="934"/>
      <c r="DC171" s="934"/>
      <c r="DD171" s="934"/>
      <c r="DE171" s="935"/>
      <c r="DF171" s="936"/>
      <c r="DI171" s="1079" t="s">
        <v>304</v>
      </c>
      <c r="DJ171" s="1080" t="s">
        <v>530</v>
      </c>
      <c r="DK171" s="1081"/>
      <c r="DL171" s="1082"/>
      <c r="DM171" s="1083"/>
      <c r="DN171" s="1084"/>
      <c r="DO171" s="1016"/>
      <c r="DP171" s="898"/>
      <c r="DQ171" s="898"/>
      <c r="DR171" s="934"/>
      <c r="DS171" s="934"/>
      <c r="DT171" s="934"/>
      <c r="DU171" s="934"/>
      <c r="DV171" s="935"/>
      <c r="DW171" s="936"/>
      <c r="DZ171" s="1079" t="s">
        <v>304</v>
      </c>
      <c r="EA171" s="1080" t="s">
        <v>530</v>
      </c>
      <c r="EB171" s="1081"/>
      <c r="EC171" s="1082"/>
      <c r="ED171" s="1083"/>
      <c r="EE171" s="1084"/>
      <c r="EF171" s="1016"/>
      <c r="EG171" s="898"/>
      <c r="EH171" s="898"/>
      <c r="EI171" s="934"/>
      <c r="EJ171" s="934"/>
      <c r="EK171" s="934"/>
      <c r="EL171" s="934"/>
      <c r="EM171" s="935"/>
      <c r="EN171" s="936"/>
      <c r="EQ171" s="1079" t="s">
        <v>304</v>
      </c>
      <c r="ER171" s="1080" t="s">
        <v>530</v>
      </c>
      <c r="ES171" s="1081"/>
      <c r="ET171" s="1082"/>
      <c r="EU171" s="1083"/>
      <c r="EV171" s="1084"/>
      <c r="EW171" s="1016"/>
      <c r="EX171" s="898"/>
      <c r="EY171" s="898"/>
      <c r="EZ171" s="934"/>
      <c r="FA171" s="934"/>
      <c r="FB171" s="934"/>
      <c r="FC171" s="934"/>
      <c r="FD171" s="935"/>
      <c r="FE171" s="936"/>
      <c r="FH171" s="1079"/>
      <c r="FI171" s="1080"/>
      <c r="FJ171" s="1081"/>
      <c r="FK171" s="1082"/>
      <c r="FL171" s="1083"/>
      <c r="FM171" s="1084"/>
      <c r="FN171" s="1016"/>
      <c r="FO171" s="898"/>
      <c r="FP171" s="898"/>
      <c r="FQ171" s="934"/>
      <c r="FR171" s="934"/>
      <c r="FS171" s="934"/>
      <c r="FT171" s="934"/>
      <c r="FU171" s="935"/>
      <c r="FV171" s="936"/>
      <c r="FY171" s="1079" t="s">
        <v>304</v>
      </c>
      <c r="FZ171" s="1080" t="s">
        <v>530</v>
      </c>
      <c r="GA171" s="1081"/>
      <c r="GB171" s="1082"/>
      <c r="GC171" s="1083"/>
      <c r="GD171" s="1084"/>
      <c r="GE171" s="1016"/>
      <c r="GF171" s="898"/>
      <c r="GG171" s="898"/>
      <c r="GH171" s="934"/>
      <c r="GI171" s="934"/>
      <c r="GJ171" s="934"/>
      <c r="GK171" s="934"/>
      <c r="GL171" s="935"/>
      <c r="GM171" s="936"/>
      <c r="GP171" s="1079" t="s">
        <v>304</v>
      </c>
      <c r="GQ171" s="1080" t="s">
        <v>530</v>
      </c>
      <c r="GR171" s="1081"/>
      <c r="GS171" s="1082"/>
      <c r="GT171" s="1083"/>
      <c r="GU171" s="1084"/>
      <c r="GV171" s="1016"/>
      <c r="GW171" s="898"/>
      <c r="GX171" s="898"/>
      <c r="GY171" s="934"/>
      <c r="GZ171" s="934"/>
      <c r="HA171" s="934"/>
      <c r="HB171" s="934"/>
      <c r="HC171" s="935"/>
      <c r="HD171" s="936"/>
      <c r="HG171" s="1079" t="s">
        <v>304</v>
      </c>
      <c r="HH171" s="1080" t="s">
        <v>530</v>
      </c>
      <c r="HI171" s="1081"/>
      <c r="HJ171" s="1082"/>
      <c r="HK171" s="1083"/>
      <c r="HL171" s="1084"/>
      <c r="HM171" s="1016"/>
      <c r="HN171" s="898"/>
      <c r="HO171" s="898"/>
      <c r="HP171" s="934"/>
      <c r="HQ171" s="934"/>
      <c r="HR171" s="934"/>
      <c r="HS171" s="934"/>
      <c r="HT171" s="935"/>
      <c r="HU171" s="936"/>
      <c r="HX171" s="1079" t="s">
        <v>304</v>
      </c>
      <c r="HY171" s="1080" t="s">
        <v>530</v>
      </c>
      <c r="HZ171" s="1081"/>
      <c r="IA171" s="1082"/>
      <c r="IB171" s="1083"/>
      <c r="IC171" s="1084"/>
      <c r="ID171" s="1016"/>
      <c r="IE171" s="898"/>
      <c r="IF171" s="898"/>
      <c r="IG171" s="934"/>
      <c r="IH171" s="934"/>
      <c r="II171" s="934"/>
      <c r="IJ171" s="934"/>
      <c r="IK171" s="935"/>
      <c r="IL171" s="936"/>
      <c r="IO171" s="1079" t="s">
        <v>304</v>
      </c>
      <c r="IP171" s="1080" t="s">
        <v>530</v>
      </c>
      <c r="IQ171" s="1081"/>
      <c r="IR171" s="1082"/>
      <c r="IS171" s="1083"/>
      <c r="IT171" s="1084"/>
      <c r="IU171" s="1016"/>
      <c r="IV171" s="898"/>
      <c r="IW171" s="898"/>
      <c r="IX171" s="934"/>
      <c r="IY171" s="934"/>
      <c r="IZ171" s="934"/>
      <c r="JA171" s="934"/>
      <c r="JB171" s="935"/>
      <c r="JC171" s="936"/>
      <c r="JF171" s="1079" t="s">
        <v>304</v>
      </c>
      <c r="JG171" s="1080" t="s">
        <v>530</v>
      </c>
      <c r="JH171" s="1081"/>
      <c r="JI171" s="1082"/>
      <c r="JJ171" s="1083"/>
      <c r="JK171" s="1084"/>
      <c r="JL171" s="1016"/>
      <c r="JM171" s="898"/>
      <c r="JN171" s="898"/>
      <c r="JO171" s="934"/>
      <c r="JP171" s="934"/>
      <c r="JQ171" s="934"/>
      <c r="JR171" s="934"/>
      <c r="JS171" s="935"/>
      <c r="JT171" s="936"/>
      <c r="JW171" s="1079" t="s">
        <v>304</v>
      </c>
      <c r="JX171" s="1080" t="s">
        <v>530</v>
      </c>
      <c r="JY171" s="1081"/>
      <c r="JZ171" s="1082"/>
      <c r="KA171" s="1083"/>
      <c r="KB171" s="1084"/>
      <c r="KC171" s="1016"/>
      <c r="KD171" s="898"/>
      <c r="KE171" s="898"/>
      <c r="KF171" s="934"/>
      <c r="KG171" s="934"/>
      <c r="KH171" s="934"/>
      <c r="KI171" s="934"/>
      <c r="KJ171" s="935"/>
      <c r="KK171" s="936"/>
      <c r="KN171" s="1079" t="s">
        <v>304</v>
      </c>
      <c r="KO171" s="1080" t="s">
        <v>530</v>
      </c>
      <c r="KP171" s="1081"/>
      <c r="KQ171" s="1082"/>
      <c r="KR171" s="1083"/>
      <c r="KS171" s="1084"/>
      <c r="KT171" s="1016"/>
      <c r="KU171" s="898"/>
      <c r="KV171" s="898"/>
      <c r="KW171" s="934"/>
      <c r="KX171" s="934"/>
      <c r="KY171" s="934"/>
      <c r="KZ171" s="934"/>
      <c r="LA171" s="935"/>
      <c r="LB171" s="936"/>
      <c r="LE171" s="1079" t="s">
        <v>304</v>
      </c>
      <c r="LF171" s="1080" t="s">
        <v>530</v>
      </c>
      <c r="LG171" s="1081"/>
      <c r="LH171" s="1082"/>
      <c r="LI171" s="1088">
        <v>0</v>
      </c>
      <c r="LJ171" s="1089"/>
      <c r="LK171" s="1016"/>
      <c r="LL171" s="898"/>
      <c r="LM171" s="898"/>
      <c r="LN171" s="934"/>
      <c r="LO171" s="934"/>
      <c r="LP171" s="934"/>
      <c r="LQ171" s="934"/>
      <c r="LR171" s="935"/>
      <c r="LS171" s="936"/>
      <c r="LV171" s="1079" t="s">
        <v>304</v>
      </c>
      <c r="LW171" s="1080" t="s">
        <v>530</v>
      </c>
      <c r="LX171" s="1081"/>
      <c r="LY171" s="1082"/>
      <c r="LZ171" s="1083"/>
      <c r="MA171" s="1084"/>
      <c r="MB171" s="1016"/>
      <c r="MC171" s="898"/>
      <c r="MD171" s="898"/>
      <c r="ME171" s="934"/>
      <c r="MF171" s="934"/>
      <c r="MG171" s="934"/>
      <c r="MH171" s="934"/>
      <c r="MI171" s="935"/>
      <c r="MJ171" s="936"/>
      <c r="MM171" s="1079" t="s">
        <v>304</v>
      </c>
      <c r="MN171" s="1080" t="s">
        <v>530</v>
      </c>
      <c r="MO171" s="1081"/>
      <c r="MP171" s="1082"/>
      <c r="MQ171" s="1083"/>
      <c r="MR171" s="1084"/>
      <c r="MS171" s="1016"/>
      <c r="MT171" s="898"/>
      <c r="MU171" s="898"/>
      <c r="MV171" s="934"/>
      <c r="MW171" s="934"/>
      <c r="MX171" s="934"/>
      <c r="MY171" s="934"/>
      <c r="MZ171" s="935"/>
      <c r="NA171" s="936"/>
      <c r="ND171" s="1090" t="s">
        <v>304</v>
      </c>
      <c r="NE171" s="1091" t="s">
        <v>530</v>
      </c>
      <c r="NF171" s="977"/>
      <c r="NG171" s="978"/>
      <c r="NH171" s="979">
        <v>0</v>
      </c>
      <c r="NI171" s="1092"/>
      <c r="NJ171" s="1016"/>
      <c r="NK171" s="898"/>
      <c r="NL171" s="898"/>
      <c r="NM171" s="934"/>
      <c r="NN171" s="934"/>
      <c r="NO171" s="934"/>
      <c r="NP171" s="934"/>
      <c r="NQ171" s="935"/>
      <c r="NR171" s="936"/>
      <c r="NU171" s="1093" t="s">
        <v>304</v>
      </c>
      <c r="NV171" s="1094" t="s">
        <v>530</v>
      </c>
      <c r="NW171" s="983"/>
      <c r="NX171" s="984"/>
      <c r="NY171" s="1095"/>
      <c r="NZ171" s="1096"/>
      <c r="OA171" s="1016"/>
      <c r="OB171" s="898"/>
      <c r="OC171" s="898"/>
      <c r="OD171" s="934"/>
      <c r="OE171" s="934"/>
      <c r="OF171" s="934"/>
      <c r="OG171" s="934"/>
      <c r="OH171" s="935"/>
      <c r="OI171" s="936"/>
      <c r="OL171" s="1079" t="s">
        <v>304</v>
      </c>
      <c r="OM171" s="1080" t="s">
        <v>530</v>
      </c>
      <c r="ON171" s="1081"/>
      <c r="OO171" s="1082"/>
      <c r="OP171" s="1083"/>
      <c r="OQ171" s="1084"/>
      <c r="OR171" s="1016"/>
      <c r="OS171" s="898"/>
      <c r="OT171" s="898"/>
      <c r="OU171" s="934"/>
      <c r="OV171" s="934"/>
      <c r="OW171" s="934"/>
      <c r="OX171" s="934"/>
      <c r="OY171" s="935"/>
      <c r="OZ171" s="936"/>
      <c r="PC171" s="1079" t="s">
        <v>304</v>
      </c>
      <c r="PD171" s="1080" t="s">
        <v>530</v>
      </c>
      <c r="PE171" s="1081"/>
      <c r="PF171" s="1082"/>
      <c r="PG171" s="1097"/>
      <c r="PH171" s="1098"/>
      <c r="PI171" s="1024"/>
      <c r="PJ171" s="898"/>
      <c r="PK171" s="898"/>
      <c r="PL171" s="934"/>
      <c r="PM171" s="934"/>
      <c r="PN171" s="934"/>
      <c r="PO171" s="934"/>
      <c r="PP171" s="935"/>
      <c r="PQ171" s="936"/>
      <c r="PT171" s="1079" t="s">
        <v>304</v>
      </c>
      <c r="PU171" s="1080" t="s">
        <v>530</v>
      </c>
      <c r="PV171" s="1081"/>
      <c r="PW171" s="1082"/>
      <c r="PX171" s="1083"/>
      <c r="PY171" s="1084"/>
      <c r="PZ171" s="1016"/>
      <c r="QA171" s="898"/>
      <c r="QB171" s="898"/>
      <c r="QC171" s="934"/>
      <c r="QD171" s="934"/>
      <c r="QE171" s="934"/>
      <c r="QF171" s="934"/>
      <c r="QG171" s="935"/>
      <c r="QH171" s="936"/>
      <c r="QK171" s="1079" t="s">
        <v>304</v>
      </c>
      <c r="QL171" s="1080" t="s">
        <v>530</v>
      </c>
      <c r="QM171" s="1081"/>
      <c r="QN171" s="1082"/>
      <c r="QO171" s="1088">
        <v>0</v>
      </c>
      <c r="QP171" s="1089"/>
      <c r="QQ171" s="1016"/>
      <c r="QR171" s="898"/>
      <c r="QS171" s="898"/>
      <c r="QT171" s="934"/>
      <c r="QU171" s="934"/>
      <c r="QV171" s="934"/>
      <c r="QW171" s="934"/>
      <c r="QX171" s="935"/>
      <c r="QY171" s="936"/>
      <c r="RB171" s="405"/>
      <c r="RC171" s="406"/>
      <c r="RD171" s="407"/>
      <c r="RE171" s="408"/>
      <c r="RF171" s="409"/>
      <c r="RG171" s="410"/>
      <c r="RH171" s="410"/>
      <c r="RI171" s="898"/>
      <c r="RJ171" s="898"/>
      <c r="RK171" s="934"/>
      <c r="RL171" s="934"/>
      <c r="RM171" s="934"/>
      <c r="RN171" s="934"/>
      <c r="RO171" s="935"/>
      <c r="RP171" s="936"/>
      <c r="RS171" s="405"/>
      <c r="RT171" s="406"/>
      <c r="RU171" s="407"/>
      <c r="RV171" s="408"/>
      <c r="RW171" s="409"/>
      <c r="RX171" s="410"/>
      <c r="RY171" s="410"/>
      <c r="RZ171" s="898"/>
      <c r="SA171" s="898"/>
      <c r="SB171" s="934"/>
      <c r="SC171" s="934"/>
      <c r="SD171" s="934"/>
      <c r="SE171" s="934"/>
      <c r="SF171" s="935"/>
      <c r="SG171" s="936"/>
      <c r="SJ171" s="405"/>
      <c r="SK171" s="406"/>
      <c r="SL171" s="407"/>
      <c r="SM171" s="408"/>
      <c r="SN171" s="409"/>
      <c r="SO171" s="410"/>
      <c r="SP171" s="410"/>
      <c r="SQ171" s="898"/>
      <c r="SR171" s="898"/>
      <c r="SS171" s="934"/>
      <c r="ST171" s="934"/>
      <c r="SU171" s="934"/>
      <c r="SV171" s="934"/>
      <c r="SW171" s="935"/>
      <c r="SX171" s="936"/>
    </row>
    <row r="172" spans="2:518" ht="101.25" customHeight="1" thickTop="1" thickBot="1">
      <c r="B172" s="958" t="s">
        <v>891</v>
      </c>
      <c r="C172" s="1030" t="s">
        <v>531</v>
      </c>
      <c r="D172" s="1031" t="s">
        <v>147</v>
      </c>
      <c r="E172" s="1044">
        <v>10</v>
      </c>
      <c r="F172" s="1045"/>
      <c r="G172" s="963">
        <f>ROUND(E172*F172,0)</f>
        <v>0</v>
      </c>
      <c r="H172" s="1016"/>
      <c r="K172" s="958" t="s">
        <v>891</v>
      </c>
      <c r="L172" s="1030" t="s">
        <v>531</v>
      </c>
      <c r="M172" s="1031" t="s">
        <v>147</v>
      </c>
      <c r="N172" s="1044">
        <v>10</v>
      </c>
      <c r="O172" s="1046">
        <v>120169</v>
      </c>
      <c r="P172" s="963">
        <f t="shared" ref="P172:P175" si="2699">ROUND(N172*O172,0)</f>
        <v>1201690</v>
      </c>
      <c r="Q172" s="1016"/>
      <c r="R172" s="898">
        <f>IF(EXACT(VLOOKUP(K172,OFERTA_0,2,FALSE),L172),1,0)</f>
        <v>1</v>
      </c>
      <c r="S172" s="898">
        <f>IF(EXACT(VLOOKUP(K172,OFERTA_0,3,FALSE),M172),1,0)</f>
        <v>1</v>
      </c>
      <c r="T172" s="899">
        <f>IF(EXACT(VLOOKUP(K172,OFERTA_0,4,FALSE),N172),1,0)</f>
        <v>1</v>
      </c>
      <c r="U172" s="899">
        <f>IF(O172=0,0,1)</f>
        <v>1</v>
      </c>
      <c r="V172" s="899">
        <f>IF(P172=0,0,1)</f>
        <v>1</v>
      </c>
      <c r="W172" s="899">
        <f>PRODUCT(R172:V172)</f>
        <v>1</v>
      </c>
      <c r="X172" s="966">
        <f>ROUND(P172,0)</f>
        <v>1201690</v>
      </c>
      <c r="Y172" s="901">
        <f>P172-X172</f>
        <v>0</v>
      </c>
      <c r="Z172" s="872"/>
      <c r="AA172" s="872"/>
      <c r="AB172" s="958" t="s">
        <v>891</v>
      </c>
      <c r="AC172" s="1030" t="s">
        <v>531</v>
      </c>
      <c r="AD172" s="1031" t="s">
        <v>147</v>
      </c>
      <c r="AE172" s="1044">
        <v>10</v>
      </c>
      <c r="AF172" s="1045">
        <v>115000</v>
      </c>
      <c r="AG172" s="963">
        <f t="shared" ref="AG172:AG175" si="2700">ROUND(AE172*AF172,0)</f>
        <v>1150000</v>
      </c>
      <c r="AH172" s="1016"/>
      <c r="AI172" s="898">
        <f>IF(EXACT(VLOOKUP(AB172,OFERTA_0,2,FALSE),AC172),1,0)</f>
        <v>1</v>
      </c>
      <c r="AJ172" s="898">
        <f>IF(EXACT(VLOOKUP(AB172,OFERTA_0,3,FALSE),AD172),1,0)</f>
        <v>1</v>
      </c>
      <c r="AK172" s="899">
        <f>IF(EXACT(VLOOKUP(AB172,OFERTA_0,4,FALSE),AE172),1,0)</f>
        <v>1</v>
      </c>
      <c r="AL172" s="899">
        <f>IF(AF172=0,0,1)</f>
        <v>1</v>
      </c>
      <c r="AM172" s="899">
        <f>IF(AG172=0,0,1)</f>
        <v>1</v>
      </c>
      <c r="AN172" s="899">
        <f>PRODUCT(AI172:AM172)</f>
        <v>1</v>
      </c>
      <c r="AO172" s="966">
        <f>ROUND(AG172,0)</f>
        <v>1150000</v>
      </c>
      <c r="AP172" s="901">
        <f>AG172-AO172</f>
        <v>0</v>
      </c>
      <c r="AQ172" s="872"/>
      <c r="AR172" s="872"/>
      <c r="AS172" s="958" t="s">
        <v>891</v>
      </c>
      <c r="AT172" s="1035" t="s">
        <v>531</v>
      </c>
      <c r="AU172" s="1031" t="s">
        <v>147</v>
      </c>
      <c r="AV172" s="1044">
        <v>10</v>
      </c>
      <c r="AW172" s="1047">
        <v>78000</v>
      </c>
      <c r="AX172" s="969">
        <f t="shared" ref="AX172:AX175" si="2701">ROUND(AV172*AW172,0)</f>
        <v>780000</v>
      </c>
      <c r="AY172" s="1016"/>
      <c r="AZ172" s="898">
        <f>IF(EXACT(VLOOKUP(AS172,OFERTA_0,2,FALSE),AT172),1,0)</f>
        <v>1</v>
      </c>
      <c r="BA172" s="898">
        <f>IF(EXACT(VLOOKUP(AS172,OFERTA_0,3,FALSE),AU172),1,0)</f>
        <v>1</v>
      </c>
      <c r="BB172" s="899">
        <f>IF(EXACT(VLOOKUP(AS172,OFERTA_0,4,FALSE),AV172),1,0)</f>
        <v>1</v>
      </c>
      <c r="BC172" s="899">
        <f>IF(AW172=0,0,1)</f>
        <v>1</v>
      </c>
      <c r="BD172" s="899">
        <f>IF(AX172=0,0,1)</f>
        <v>1</v>
      </c>
      <c r="BE172" s="899">
        <f>PRODUCT(AZ172:BD172)</f>
        <v>1</v>
      </c>
      <c r="BF172" s="966">
        <f>ROUND(AX172,0)</f>
        <v>780000</v>
      </c>
      <c r="BG172" s="901">
        <f>AX172-BF172</f>
        <v>0</v>
      </c>
      <c r="BJ172" s="958" t="s">
        <v>891</v>
      </c>
      <c r="BK172" s="1030" t="s">
        <v>531</v>
      </c>
      <c r="BL172" s="1031" t="s">
        <v>147</v>
      </c>
      <c r="BM172" s="1044">
        <v>10</v>
      </c>
      <c r="BN172" s="1045">
        <v>71930</v>
      </c>
      <c r="BO172" s="963">
        <f t="shared" ref="BO172:BO175" si="2702">ROUND(BM172*BN172,0)</f>
        <v>719300</v>
      </c>
      <c r="BP172" s="1016"/>
      <c r="BQ172" s="898">
        <f>IF(EXACT(VLOOKUP(BJ172,OFERTA_0,2,FALSE),BK172),1,0)</f>
        <v>1</v>
      </c>
      <c r="BR172" s="898">
        <f>IF(EXACT(VLOOKUP(BJ172,OFERTA_0,3,FALSE),BL172),1,0)</f>
        <v>1</v>
      </c>
      <c r="BS172" s="899">
        <f>IF(EXACT(VLOOKUP(BJ172,OFERTA_0,4,FALSE),BM172),1,0)</f>
        <v>1</v>
      </c>
      <c r="BT172" s="899">
        <f>IF(BN172=0,0,1)</f>
        <v>1</v>
      </c>
      <c r="BU172" s="899">
        <f>IF(BO172=0,0,1)</f>
        <v>1</v>
      </c>
      <c r="BV172" s="899">
        <f>PRODUCT(BQ172:BU172)</f>
        <v>1</v>
      </c>
      <c r="BW172" s="966">
        <f>ROUND(BO172,0)</f>
        <v>719300</v>
      </c>
      <c r="BX172" s="901">
        <f>BO172-BW172</f>
        <v>0</v>
      </c>
      <c r="CA172" s="958" t="s">
        <v>891</v>
      </c>
      <c r="CB172" s="1030" t="s">
        <v>531</v>
      </c>
      <c r="CC172" s="1031" t="s">
        <v>147</v>
      </c>
      <c r="CD172" s="1044">
        <v>10</v>
      </c>
      <c r="CE172" s="1045">
        <v>117044</v>
      </c>
      <c r="CF172" s="963">
        <f t="shared" ref="CF172:CF175" si="2703">ROUND(CD172*CE172,0)</f>
        <v>1170440</v>
      </c>
      <c r="CG172" s="1016"/>
      <c r="CH172" s="898">
        <f>IF(EXACT(VLOOKUP(CA172,OFERTA_0,2,FALSE),CB172),1,0)</f>
        <v>1</v>
      </c>
      <c r="CI172" s="898">
        <f>IF(EXACT(VLOOKUP(CA172,OFERTA_0,3,FALSE),CC172),1,0)</f>
        <v>1</v>
      </c>
      <c r="CJ172" s="899">
        <f>IF(EXACT(VLOOKUP(CA172,OFERTA_0,4,FALSE),CD172),1,0)</f>
        <v>1</v>
      </c>
      <c r="CK172" s="899">
        <f>IF(CE172=0,0,1)</f>
        <v>1</v>
      </c>
      <c r="CL172" s="899">
        <f>IF(CF172=0,0,1)</f>
        <v>1</v>
      </c>
      <c r="CM172" s="899">
        <f>PRODUCT(CH172:CL172)</f>
        <v>1</v>
      </c>
      <c r="CN172" s="966">
        <f>ROUND(CF172,0)</f>
        <v>1170440</v>
      </c>
      <c r="CO172" s="901">
        <f>CF172-CN172</f>
        <v>0</v>
      </c>
      <c r="CR172" s="958" t="s">
        <v>891</v>
      </c>
      <c r="CS172" s="1030" t="s">
        <v>531</v>
      </c>
      <c r="CT172" s="1031" t="s">
        <v>147</v>
      </c>
      <c r="CU172" s="1044">
        <v>10</v>
      </c>
      <c r="CV172" s="1045">
        <v>49800</v>
      </c>
      <c r="CW172" s="963">
        <f t="shared" ref="CW172:CW175" si="2704">ROUND(CU172*CV172,0)</f>
        <v>498000</v>
      </c>
      <c r="CX172" s="1016"/>
      <c r="CY172" s="898">
        <f>IF(EXACT(VLOOKUP(CR172,OFERTA_0,2,FALSE),CS172),1,0)</f>
        <v>1</v>
      </c>
      <c r="CZ172" s="898">
        <f>IF(EXACT(VLOOKUP(CR172,OFERTA_0,3,FALSE),CT172),1,0)</f>
        <v>1</v>
      </c>
      <c r="DA172" s="899">
        <f>IF(EXACT(VLOOKUP(CR172,OFERTA_0,4,FALSE),CU172),1,0)</f>
        <v>1</v>
      </c>
      <c r="DB172" s="899">
        <f>IF(CV172=0,0,1)</f>
        <v>1</v>
      </c>
      <c r="DC172" s="899">
        <f>IF(CW172=0,0,1)</f>
        <v>1</v>
      </c>
      <c r="DD172" s="899">
        <f>PRODUCT(CY172:DC172)</f>
        <v>1</v>
      </c>
      <c r="DE172" s="966">
        <f>ROUND(CW172,0)</f>
        <v>498000</v>
      </c>
      <c r="DF172" s="901">
        <f>CW172-DE172</f>
        <v>0</v>
      </c>
      <c r="DI172" s="958" t="s">
        <v>891</v>
      </c>
      <c r="DJ172" s="1030" t="s">
        <v>531</v>
      </c>
      <c r="DK172" s="1031" t="s">
        <v>147</v>
      </c>
      <c r="DL172" s="1044">
        <v>10</v>
      </c>
      <c r="DM172" s="1045">
        <v>110561</v>
      </c>
      <c r="DN172" s="963">
        <f t="shared" ref="DN172:DN175" si="2705">ROUND(DL172*DM172,0)</f>
        <v>1105610</v>
      </c>
      <c r="DO172" s="1016"/>
      <c r="DP172" s="898">
        <f>IF(EXACT(VLOOKUP(DI172,OFERTA_0,2,FALSE),DJ172),1,0)</f>
        <v>1</v>
      </c>
      <c r="DQ172" s="898">
        <f>IF(EXACT(VLOOKUP(DI172,OFERTA_0,3,FALSE),DK172),1,0)</f>
        <v>1</v>
      </c>
      <c r="DR172" s="899">
        <f>IF(EXACT(VLOOKUP(DI172,OFERTA_0,4,FALSE),DL172),1,0)</f>
        <v>1</v>
      </c>
      <c r="DS172" s="899">
        <f>IF(DM172=0,0,1)</f>
        <v>1</v>
      </c>
      <c r="DT172" s="899">
        <f>IF(DN172=0,0,1)</f>
        <v>1</v>
      </c>
      <c r="DU172" s="899">
        <f>PRODUCT(DP172:DT172)</f>
        <v>1</v>
      </c>
      <c r="DV172" s="966">
        <f>ROUND(DN172,0)</f>
        <v>1105610</v>
      </c>
      <c r="DW172" s="901">
        <f>DN172-DV172</f>
        <v>0</v>
      </c>
      <c r="DZ172" s="958" t="s">
        <v>891</v>
      </c>
      <c r="EA172" s="1030" t="s">
        <v>531</v>
      </c>
      <c r="EB172" s="1031" t="s">
        <v>147</v>
      </c>
      <c r="EC172" s="1044">
        <v>10</v>
      </c>
      <c r="ED172" s="1045">
        <v>106260</v>
      </c>
      <c r="EE172" s="963">
        <f t="shared" ref="EE172:EE175" si="2706">ROUND(EC172*ED172,0)</f>
        <v>1062600</v>
      </c>
      <c r="EF172" s="1016"/>
      <c r="EG172" s="898">
        <f>IF(EXACT(VLOOKUP(DZ172,OFERTA_0,2,FALSE),EA172),1,0)</f>
        <v>1</v>
      </c>
      <c r="EH172" s="898">
        <f>IF(EXACT(VLOOKUP(DZ172,OFERTA_0,3,FALSE),EB172),1,0)</f>
        <v>1</v>
      </c>
      <c r="EI172" s="899">
        <f>IF(EXACT(VLOOKUP(DZ172,OFERTA_0,4,FALSE),EC172),1,0)</f>
        <v>1</v>
      </c>
      <c r="EJ172" s="899">
        <f>IF(ED172=0,0,1)</f>
        <v>1</v>
      </c>
      <c r="EK172" s="899">
        <f>IF(EE172=0,0,1)</f>
        <v>1</v>
      </c>
      <c r="EL172" s="899">
        <f>PRODUCT(EG172:EK172)</f>
        <v>1</v>
      </c>
      <c r="EM172" s="966">
        <f>ROUND(EE172,0)</f>
        <v>1062600</v>
      </c>
      <c r="EN172" s="901">
        <f>EE172-EM172</f>
        <v>0</v>
      </c>
      <c r="EQ172" s="958" t="s">
        <v>891</v>
      </c>
      <c r="ER172" s="1030" t="s">
        <v>531</v>
      </c>
      <c r="ES172" s="1031" t="s">
        <v>147</v>
      </c>
      <c r="ET172" s="1044">
        <v>10</v>
      </c>
      <c r="EU172" s="1045">
        <v>117700</v>
      </c>
      <c r="EV172" s="963">
        <f t="shared" ref="EV172:EV175" si="2707">ROUND(ET172*EU172,0)</f>
        <v>1177000</v>
      </c>
      <c r="EW172" s="1016"/>
      <c r="EX172" s="898">
        <f>IF(EXACT(VLOOKUP(EQ172,OFERTA_0,2,FALSE),ER172),1,0)</f>
        <v>1</v>
      </c>
      <c r="EY172" s="898">
        <f>IF(EXACT(VLOOKUP(EQ172,OFERTA_0,3,FALSE),ES172),1,0)</f>
        <v>1</v>
      </c>
      <c r="EZ172" s="899">
        <f>IF(EXACT(VLOOKUP(EQ172,OFERTA_0,4,FALSE),ET172),1,0)</f>
        <v>1</v>
      </c>
      <c r="FA172" s="899">
        <f>IF(EU172=0,0,1)</f>
        <v>1</v>
      </c>
      <c r="FB172" s="899">
        <f>IF(EV172=0,0,1)</f>
        <v>1</v>
      </c>
      <c r="FC172" s="899">
        <f>PRODUCT(EX172:FB172)</f>
        <v>1</v>
      </c>
      <c r="FD172" s="966">
        <f>ROUND(EV172,0)</f>
        <v>1177000</v>
      </c>
      <c r="FE172" s="901">
        <f>EV172-FD172</f>
        <v>0</v>
      </c>
      <c r="FH172" s="958"/>
      <c r="FI172" s="1030"/>
      <c r="FJ172" s="1031"/>
      <c r="FK172" s="1044"/>
      <c r="FL172" s="1045"/>
      <c r="FM172" s="963">
        <f t="shared" ref="FM172:FM175" si="2708">ROUND(FK172*FL172,0)</f>
        <v>0</v>
      </c>
      <c r="FN172" s="1016"/>
      <c r="FO172" s="898" t="e">
        <f>IF(EXACT(VLOOKUP(FH172,OFERTA_0,2,FALSE),FI172),1,0)</f>
        <v>#N/A</v>
      </c>
      <c r="FP172" s="898" t="e">
        <f>IF(EXACT(VLOOKUP(FH172,OFERTA_0,3,FALSE),FJ172),1,0)</f>
        <v>#N/A</v>
      </c>
      <c r="FQ172" s="899" t="e">
        <f>IF(EXACT(VLOOKUP(FH172,OFERTA_0,4,FALSE),FK172),1,0)</f>
        <v>#N/A</v>
      </c>
      <c r="FR172" s="899">
        <f>IF(FL172=0,0,1)</f>
        <v>0</v>
      </c>
      <c r="FS172" s="899">
        <f>IF(FM172=0,0,1)</f>
        <v>0</v>
      </c>
      <c r="FT172" s="899" t="e">
        <f>PRODUCT(FO172:FS172)</f>
        <v>#N/A</v>
      </c>
      <c r="FU172" s="966">
        <f>ROUND(FM172,0)</f>
        <v>0</v>
      </c>
      <c r="FV172" s="901">
        <f>FM172-FU172</f>
        <v>0</v>
      </c>
      <c r="FY172" s="958" t="s">
        <v>891</v>
      </c>
      <c r="FZ172" s="1030" t="s">
        <v>531</v>
      </c>
      <c r="GA172" s="1031" t="s">
        <v>147</v>
      </c>
      <c r="GB172" s="1044">
        <v>10</v>
      </c>
      <c r="GC172" s="1046">
        <v>120000</v>
      </c>
      <c r="GD172" s="963">
        <f t="shared" ref="GD172:GD175" si="2709">ROUND(GB172*GC172,0)</f>
        <v>1200000</v>
      </c>
      <c r="GE172" s="1016"/>
      <c r="GF172" s="898">
        <f>IF(EXACT(VLOOKUP(FY172,OFERTA_0,2,FALSE),FZ172),1,0)</f>
        <v>1</v>
      </c>
      <c r="GG172" s="898">
        <f>IF(EXACT(VLOOKUP(FY172,OFERTA_0,3,FALSE),GA172),1,0)</f>
        <v>1</v>
      </c>
      <c r="GH172" s="899">
        <f>IF(EXACT(VLOOKUP(FY172,OFERTA_0,4,FALSE),GB172),1,0)</f>
        <v>1</v>
      </c>
      <c r="GI172" s="899">
        <f>IF(GC172=0,0,1)</f>
        <v>1</v>
      </c>
      <c r="GJ172" s="899">
        <f>IF(GD172=0,0,1)</f>
        <v>1</v>
      </c>
      <c r="GK172" s="899">
        <f>PRODUCT(GF172:GJ172)</f>
        <v>1</v>
      </c>
      <c r="GL172" s="966">
        <f>ROUND(GD172,0)</f>
        <v>1200000</v>
      </c>
      <c r="GM172" s="901">
        <f>GD172-GL172</f>
        <v>0</v>
      </c>
      <c r="GP172" s="958" t="s">
        <v>891</v>
      </c>
      <c r="GQ172" s="1030" t="s">
        <v>531</v>
      </c>
      <c r="GR172" s="1031" t="s">
        <v>147</v>
      </c>
      <c r="GS172" s="1044">
        <v>10</v>
      </c>
      <c r="GT172" s="1045">
        <v>117750</v>
      </c>
      <c r="GU172" s="963">
        <f t="shared" ref="GU172:GU175" si="2710">ROUND(GS172*GT172,0)</f>
        <v>1177500</v>
      </c>
      <c r="GV172" s="1016"/>
      <c r="GW172" s="898">
        <f>IF(EXACT(VLOOKUP(GP172,OFERTA_0,2,FALSE),GQ172),1,0)</f>
        <v>1</v>
      </c>
      <c r="GX172" s="898">
        <f>IF(EXACT(VLOOKUP(GP172,OFERTA_0,3,FALSE),GR172),1,0)</f>
        <v>1</v>
      </c>
      <c r="GY172" s="899">
        <f>IF(EXACT(VLOOKUP(GP172,OFERTA_0,4,FALSE),GS172),1,0)</f>
        <v>1</v>
      </c>
      <c r="GZ172" s="899">
        <f>IF(GT172=0,0,1)</f>
        <v>1</v>
      </c>
      <c r="HA172" s="899">
        <f>IF(GU172=0,0,1)</f>
        <v>1</v>
      </c>
      <c r="HB172" s="899">
        <f>PRODUCT(GW172:HA172)</f>
        <v>1</v>
      </c>
      <c r="HC172" s="966">
        <f>ROUND(GU172,0)</f>
        <v>1177500</v>
      </c>
      <c r="HD172" s="901">
        <f>GU172-HC172</f>
        <v>0</v>
      </c>
      <c r="HG172" s="958" t="s">
        <v>891</v>
      </c>
      <c r="HH172" s="1030" t="s">
        <v>531</v>
      </c>
      <c r="HI172" s="1031" t="s">
        <v>147</v>
      </c>
      <c r="HJ172" s="1044">
        <v>10</v>
      </c>
      <c r="HK172" s="1045">
        <v>189637</v>
      </c>
      <c r="HL172" s="963">
        <f t="shared" ref="HL172:HL175" si="2711">ROUND(HJ172*HK172,0)</f>
        <v>1896370</v>
      </c>
      <c r="HM172" s="1016"/>
      <c r="HN172" s="898">
        <f>IF(EXACT(VLOOKUP(HG172,OFERTA_0,2,FALSE),HH172),1,0)</f>
        <v>1</v>
      </c>
      <c r="HO172" s="898">
        <f>IF(EXACT(VLOOKUP(HG172,OFERTA_0,3,FALSE),HI172),1,0)</f>
        <v>1</v>
      </c>
      <c r="HP172" s="899">
        <f>IF(EXACT(VLOOKUP(HG172,OFERTA_0,4,FALSE),HJ172),1,0)</f>
        <v>1</v>
      </c>
      <c r="HQ172" s="899">
        <f>IF(HK172=0,0,1)</f>
        <v>1</v>
      </c>
      <c r="HR172" s="899">
        <f>IF(HL172=0,0,1)</f>
        <v>1</v>
      </c>
      <c r="HS172" s="899">
        <f>PRODUCT(HN172:HR172)</f>
        <v>1</v>
      </c>
      <c r="HT172" s="966">
        <f>ROUND(HL172,0)</f>
        <v>1896370</v>
      </c>
      <c r="HU172" s="901">
        <f>HL172-HT172</f>
        <v>0</v>
      </c>
      <c r="HX172" s="958" t="s">
        <v>891</v>
      </c>
      <c r="HY172" s="1030" t="s">
        <v>531</v>
      </c>
      <c r="HZ172" s="1031" t="s">
        <v>147</v>
      </c>
      <c r="IA172" s="1044">
        <v>10</v>
      </c>
      <c r="IB172" s="1048">
        <v>119000</v>
      </c>
      <c r="IC172" s="972">
        <f t="shared" ref="IC172:IC175" si="2712">ROUND(IA172*IB172,0)</f>
        <v>1190000</v>
      </c>
      <c r="ID172" s="1016"/>
      <c r="IE172" s="898">
        <f>IF(EXACT(VLOOKUP(HX172,OFERTA_0,2,FALSE),HY172),1,0)</f>
        <v>1</v>
      </c>
      <c r="IF172" s="898">
        <f>IF(EXACT(VLOOKUP(HX172,OFERTA_0,3,FALSE),HZ172),1,0)</f>
        <v>1</v>
      </c>
      <c r="IG172" s="899">
        <f>IF(EXACT(VLOOKUP(HX172,OFERTA_0,4,FALSE),IA172),1,0)</f>
        <v>1</v>
      </c>
      <c r="IH172" s="899">
        <f>IF(IB172=0,0,1)</f>
        <v>1</v>
      </c>
      <c r="II172" s="899">
        <f>IF(IC172=0,0,1)</f>
        <v>1</v>
      </c>
      <c r="IJ172" s="899">
        <f>PRODUCT(IE172:II172)</f>
        <v>1</v>
      </c>
      <c r="IK172" s="966">
        <f>ROUND(IC172,0)</f>
        <v>1190000</v>
      </c>
      <c r="IL172" s="901">
        <f>IC172-IK172</f>
        <v>0</v>
      </c>
      <c r="IO172" s="958" t="s">
        <v>891</v>
      </c>
      <c r="IP172" s="1030" t="s">
        <v>531</v>
      </c>
      <c r="IQ172" s="1031" t="s">
        <v>147</v>
      </c>
      <c r="IR172" s="1044">
        <v>10</v>
      </c>
      <c r="IS172" s="1045">
        <v>75500</v>
      </c>
      <c r="IT172" s="963">
        <f t="shared" ref="IT172:IT175" si="2713">ROUND(IR172*IS172,0)</f>
        <v>755000</v>
      </c>
      <c r="IU172" s="1016"/>
      <c r="IV172" s="898">
        <f>IF(EXACT(VLOOKUP(IO172,OFERTA_0,2,FALSE),IP172),1,0)</f>
        <v>1</v>
      </c>
      <c r="IW172" s="898">
        <f>IF(EXACT(VLOOKUP(IO172,OFERTA_0,3,FALSE),IQ172),1,0)</f>
        <v>1</v>
      </c>
      <c r="IX172" s="899">
        <f>IF(EXACT(VLOOKUP(IO172,OFERTA_0,4,FALSE),IR172),1,0)</f>
        <v>1</v>
      </c>
      <c r="IY172" s="899">
        <f>IF(IS172=0,0,1)</f>
        <v>1</v>
      </c>
      <c r="IZ172" s="899">
        <f>IF(IT172=0,0,1)</f>
        <v>1</v>
      </c>
      <c r="JA172" s="899">
        <f>PRODUCT(IV172:IZ172)</f>
        <v>1</v>
      </c>
      <c r="JB172" s="966">
        <f>ROUND(IT172,0)</f>
        <v>755000</v>
      </c>
      <c r="JC172" s="901">
        <f>IT172-JB172</f>
        <v>0</v>
      </c>
      <c r="JF172" s="958" t="s">
        <v>891</v>
      </c>
      <c r="JG172" s="1030" t="s">
        <v>531</v>
      </c>
      <c r="JH172" s="1031" t="s">
        <v>147</v>
      </c>
      <c r="JI172" s="1044">
        <v>10</v>
      </c>
      <c r="JJ172" s="1045">
        <v>96000</v>
      </c>
      <c r="JK172" s="963">
        <f t="shared" ref="JK172:JK175" si="2714">ROUND(JI172*JJ172,0)</f>
        <v>960000</v>
      </c>
      <c r="JL172" s="1016"/>
      <c r="JM172" s="898">
        <f>IF(EXACT(VLOOKUP(JF172,OFERTA_0,2,FALSE),JG172),1,0)</f>
        <v>1</v>
      </c>
      <c r="JN172" s="898">
        <f>IF(EXACT(VLOOKUP(JF172,OFERTA_0,3,FALSE),JH172),1,0)</f>
        <v>1</v>
      </c>
      <c r="JO172" s="899">
        <f>IF(EXACT(VLOOKUP(JF172,OFERTA_0,4,FALSE),JI172),1,0)</f>
        <v>1</v>
      </c>
      <c r="JP172" s="899">
        <f>IF(JJ172=0,0,1)</f>
        <v>1</v>
      </c>
      <c r="JQ172" s="899">
        <f>IF(JK172=0,0,1)</f>
        <v>1</v>
      </c>
      <c r="JR172" s="899">
        <f>PRODUCT(JM172:JQ172)</f>
        <v>1</v>
      </c>
      <c r="JS172" s="966">
        <f>ROUND(JK172,0)</f>
        <v>960000</v>
      </c>
      <c r="JT172" s="901">
        <f>JK172-JS172</f>
        <v>0</v>
      </c>
      <c r="JW172" s="958" t="s">
        <v>891</v>
      </c>
      <c r="JX172" s="1030" t="s">
        <v>531</v>
      </c>
      <c r="JY172" s="1031" t="s">
        <v>147</v>
      </c>
      <c r="JZ172" s="1044">
        <v>10</v>
      </c>
      <c r="KA172" s="1045">
        <v>82592.917200000011</v>
      </c>
      <c r="KB172" s="963">
        <f t="shared" ref="KB172:KB175" si="2715">ROUND(JZ172*KA172,0)</f>
        <v>825929</v>
      </c>
      <c r="KC172" s="1016"/>
      <c r="KD172" s="898">
        <f>IF(EXACT(VLOOKUP(JW172,OFERTA_0,2,FALSE),JX172),1,0)</f>
        <v>1</v>
      </c>
      <c r="KE172" s="898">
        <f>IF(EXACT(VLOOKUP(JW172,OFERTA_0,3,FALSE),JY172),1,0)</f>
        <v>1</v>
      </c>
      <c r="KF172" s="899">
        <f>IF(EXACT(VLOOKUP(JW172,OFERTA_0,4,FALSE),JZ172),1,0)</f>
        <v>1</v>
      </c>
      <c r="KG172" s="899">
        <f>IF(KA172=0,0,1)</f>
        <v>1</v>
      </c>
      <c r="KH172" s="899">
        <f>IF(KB172=0,0,1)</f>
        <v>1</v>
      </c>
      <c r="KI172" s="899">
        <f>PRODUCT(KD172:KH172)</f>
        <v>1</v>
      </c>
      <c r="KJ172" s="966">
        <f>ROUND(KB172,0)</f>
        <v>825929</v>
      </c>
      <c r="KK172" s="901">
        <f>KB172-KJ172</f>
        <v>0</v>
      </c>
      <c r="KN172" s="958" t="s">
        <v>891</v>
      </c>
      <c r="KO172" s="1030" t="s">
        <v>531</v>
      </c>
      <c r="KP172" s="1031" t="s">
        <v>147</v>
      </c>
      <c r="KQ172" s="1044">
        <v>10</v>
      </c>
      <c r="KR172" s="1045">
        <v>78000</v>
      </c>
      <c r="KS172" s="963">
        <f t="shared" ref="KS172:KS175" si="2716">ROUND(KQ172*KR172,0)</f>
        <v>780000</v>
      </c>
      <c r="KT172" s="1016"/>
      <c r="KU172" s="898">
        <f>IF(EXACT(VLOOKUP(KN172,OFERTA_0,2,FALSE),KO172),1,0)</f>
        <v>1</v>
      </c>
      <c r="KV172" s="898">
        <f>IF(EXACT(VLOOKUP(KN172,OFERTA_0,3,FALSE),KP172),1,0)</f>
        <v>1</v>
      </c>
      <c r="KW172" s="899">
        <f>IF(EXACT(VLOOKUP(KN172,OFERTA_0,4,FALSE),KQ172),1,0)</f>
        <v>1</v>
      </c>
      <c r="KX172" s="899">
        <f>IF(KR172=0,0,1)</f>
        <v>1</v>
      </c>
      <c r="KY172" s="899">
        <f>IF(KS172=0,0,1)</f>
        <v>1</v>
      </c>
      <c r="KZ172" s="899">
        <f>PRODUCT(KU172:KY172)</f>
        <v>1</v>
      </c>
      <c r="LA172" s="966">
        <f>ROUND(KS172,0)</f>
        <v>780000</v>
      </c>
      <c r="LB172" s="901">
        <f>KS172-LA172</f>
        <v>0</v>
      </c>
      <c r="LE172" s="958" t="s">
        <v>891</v>
      </c>
      <c r="LF172" s="1030" t="s">
        <v>531</v>
      </c>
      <c r="LG172" s="1031" t="s">
        <v>147</v>
      </c>
      <c r="LH172" s="1044">
        <v>10</v>
      </c>
      <c r="LI172" s="1049">
        <v>149550</v>
      </c>
      <c r="LJ172" s="974">
        <f t="shared" ref="LJ172:LJ175" si="2717">ROUND(LH172*LI172,0)</f>
        <v>1495500</v>
      </c>
      <c r="LK172" s="1016"/>
      <c r="LL172" s="898">
        <f>IF(EXACT(VLOOKUP(LE172,OFERTA_0,2,FALSE),LF172),1,0)</f>
        <v>1</v>
      </c>
      <c r="LM172" s="898">
        <f>IF(EXACT(VLOOKUP(LE172,OFERTA_0,3,FALSE),LG172),1,0)</f>
        <v>1</v>
      </c>
      <c r="LN172" s="899">
        <f>IF(EXACT(VLOOKUP(LE172,OFERTA_0,4,FALSE),LH172),1,0)</f>
        <v>1</v>
      </c>
      <c r="LO172" s="899">
        <f>IF(LI172=0,0,1)</f>
        <v>1</v>
      </c>
      <c r="LP172" s="899">
        <f>IF(LJ172=0,0,1)</f>
        <v>1</v>
      </c>
      <c r="LQ172" s="899">
        <f>PRODUCT(LL172:LP172)</f>
        <v>1</v>
      </c>
      <c r="LR172" s="966">
        <f>ROUND(LJ172,0)</f>
        <v>1495500</v>
      </c>
      <c r="LS172" s="901">
        <f>LJ172-LR172</f>
        <v>0</v>
      </c>
      <c r="LV172" s="958" t="s">
        <v>891</v>
      </c>
      <c r="LW172" s="1030" t="s">
        <v>531</v>
      </c>
      <c r="LX172" s="1031" t="s">
        <v>147</v>
      </c>
      <c r="LY172" s="1044">
        <v>10</v>
      </c>
      <c r="LZ172" s="1045">
        <v>68250</v>
      </c>
      <c r="MA172" s="963">
        <f t="shared" ref="MA172:MA175" si="2718">ROUND(LY172*LZ172,0)</f>
        <v>682500</v>
      </c>
      <c r="MB172" s="1016"/>
      <c r="MC172" s="898">
        <f>IF(EXACT(VLOOKUP(LV172,OFERTA_0,2,FALSE),LW172),1,0)</f>
        <v>1</v>
      </c>
      <c r="MD172" s="898">
        <f>IF(EXACT(VLOOKUP(LV172,OFERTA_0,3,FALSE),LX172),1,0)</f>
        <v>1</v>
      </c>
      <c r="ME172" s="899">
        <f>IF(EXACT(VLOOKUP(LV172,OFERTA_0,4,FALSE),LY172),1,0)</f>
        <v>1</v>
      </c>
      <c r="MF172" s="899">
        <f>IF(LZ172=0,0,1)</f>
        <v>1</v>
      </c>
      <c r="MG172" s="899">
        <f>IF(MA172=0,0,1)</f>
        <v>1</v>
      </c>
      <c r="MH172" s="899">
        <f>PRODUCT(MC172:MG172)</f>
        <v>1</v>
      </c>
      <c r="MI172" s="966">
        <f>ROUND(MA172,0)</f>
        <v>682500</v>
      </c>
      <c r="MJ172" s="901">
        <f>MA172-MI172</f>
        <v>0</v>
      </c>
      <c r="MM172" s="958" t="s">
        <v>891</v>
      </c>
      <c r="MN172" s="1030" t="s">
        <v>531</v>
      </c>
      <c r="MO172" s="1031" t="s">
        <v>147</v>
      </c>
      <c r="MP172" s="1044">
        <v>10</v>
      </c>
      <c r="MQ172" s="1045">
        <v>130000</v>
      </c>
      <c r="MR172" s="963">
        <f t="shared" ref="MR172:MR175" si="2719">ROUND(MP172*MQ172,0)</f>
        <v>1300000</v>
      </c>
      <c r="MS172" s="1016"/>
      <c r="MT172" s="898">
        <f>IF(EXACT(VLOOKUP(MM172,OFERTA_0,2,FALSE),MN172),1,0)</f>
        <v>1</v>
      </c>
      <c r="MU172" s="898">
        <f>IF(EXACT(VLOOKUP(MM172,OFERTA_0,3,FALSE),MO172),1,0)</f>
        <v>1</v>
      </c>
      <c r="MV172" s="899">
        <f>IF(EXACT(VLOOKUP(MM172,OFERTA_0,4,FALSE),MP172),1,0)</f>
        <v>1</v>
      </c>
      <c r="MW172" s="899">
        <f>IF(MQ172=0,0,1)</f>
        <v>1</v>
      </c>
      <c r="MX172" s="899">
        <f>IF(MR172=0,0,1)</f>
        <v>1</v>
      </c>
      <c r="MY172" s="899">
        <f>PRODUCT(MT172:MX172)</f>
        <v>1</v>
      </c>
      <c r="MZ172" s="966">
        <f>ROUND(MR172,0)</f>
        <v>1300000</v>
      </c>
      <c r="NA172" s="901">
        <f>MR172-MZ172</f>
        <v>0</v>
      </c>
      <c r="ND172" s="975" t="s">
        <v>891</v>
      </c>
      <c r="NE172" s="976" t="s">
        <v>531</v>
      </c>
      <c r="NF172" s="977" t="s">
        <v>147</v>
      </c>
      <c r="NG172" s="978">
        <v>10</v>
      </c>
      <c r="NH172" s="979">
        <v>20437.560000000001</v>
      </c>
      <c r="NI172" s="980">
        <v>204376</v>
      </c>
      <c r="NJ172" s="1016"/>
      <c r="NK172" s="898">
        <f>IF(EXACT(VLOOKUP(ND172,OFERTA_0,2,FALSE),NE172),1,0)</f>
        <v>1</v>
      </c>
      <c r="NL172" s="898">
        <f>IF(EXACT(VLOOKUP(ND172,OFERTA_0,3,FALSE),NF172),1,0)</f>
        <v>1</v>
      </c>
      <c r="NM172" s="899">
        <f>IF(EXACT(VLOOKUP(ND172,OFERTA_0,4,FALSE),NG172),1,0)</f>
        <v>1</v>
      </c>
      <c r="NN172" s="899">
        <f>IF(NH172=0,0,1)</f>
        <v>1</v>
      </c>
      <c r="NO172" s="899">
        <f>IF(NI172=0,0,1)</f>
        <v>1</v>
      </c>
      <c r="NP172" s="899">
        <f>PRODUCT(NK172:NO172)</f>
        <v>1</v>
      </c>
      <c r="NQ172" s="966">
        <f>ROUND(NI172,0)</f>
        <v>204376</v>
      </c>
      <c r="NR172" s="901">
        <f>NI172-NQ172</f>
        <v>0</v>
      </c>
      <c r="NU172" s="981" t="s">
        <v>891</v>
      </c>
      <c r="NV172" s="982" t="s">
        <v>531</v>
      </c>
      <c r="NW172" s="983" t="s">
        <v>147</v>
      </c>
      <c r="NX172" s="984">
        <v>10</v>
      </c>
      <c r="NY172" s="1050">
        <v>20644</v>
      </c>
      <c r="NZ172" s="986">
        <f t="shared" ref="NZ172:NZ175" si="2720">ROUND(NX172*NY172,0)</f>
        <v>206440</v>
      </c>
      <c r="OA172" s="1016"/>
      <c r="OB172" s="898">
        <f>IF(EXACT(VLOOKUP(NU172,OFERTA_0,2,FALSE),NV172),1,0)</f>
        <v>1</v>
      </c>
      <c r="OC172" s="898">
        <f>IF(EXACT(VLOOKUP(NU172,OFERTA_0,3,FALSE),NW172),1,0)</f>
        <v>1</v>
      </c>
      <c r="OD172" s="899">
        <f>IF(EXACT(VLOOKUP(NU172,OFERTA_0,4,FALSE),NX172),1,0)</f>
        <v>1</v>
      </c>
      <c r="OE172" s="899">
        <f>IF(NY172=0,0,1)</f>
        <v>1</v>
      </c>
      <c r="OF172" s="899">
        <f>IF(NZ172=0,0,1)</f>
        <v>1</v>
      </c>
      <c r="OG172" s="899">
        <f>PRODUCT(OB172:OF172)</f>
        <v>1</v>
      </c>
      <c r="OH172" s="966">
        <f>ROUND(NZ172,0)</f>
        <v>206440</v>
      </c>
      <c r="OI172" s="901">
        <f>NZ172-OH172</f>
        <v>0</v>
      </c>
      <c r="OL172" s="958" t="s">
        <v>891</v>
      </c>
      <c r="OM172" s="1030" t="s">
        <v>531</v>
      </c>
      <c r="ON172" s="1031" t="s">
        <v>147</v>
      </c>
      <c r="OO172" s="1044">
        <v>10</v>
      </c>
      <c r="OP172" s="1045">
        <v>64196</v>
      </c>
      <c r="OQ172" s="963">
        <f t="shared" ref="OQ172:OQ175" si="2721">ROUND(OO172*OP172,0)</f>
        <v>641960</v>
      </c>
      <c r="OR172" s="1016"/>
      <c r="OS172" s="898">
        <f>IF(EXACT(VLOOKUP(OL172,OFERTA_0,2,FALSE),OM172),1,0)</f>
        <v>1</v>
      </c>
      <c r="OT172" s="898">
        <f>IF(EXACT(VLOOKUP(OL172,OFERTA_0,3,FALSE),ON172),1,0)</f>
        <v>1</v>
      </c>
      <c r="OU172" s="899">
        <f>IF(EXACT(VLOOKUP(OL172,OFERTA_0,4,FALSE),OO172),1,0)</f>
        <v>1</v>
      </c>
      <c r="OV172" s="899">
        <f>IF(OP172=0,0,1)</f>
        <v>1</v>
      </c>
      <c r="OW172" s="899">
        <f>IF(OQ172=0,0,1)</f>
        <v>1</v>
      </c>
      <c r="OX172" s="899">
        <f>PRODUCT(OS172:OW172)</f>
        <v>1</v>
      </c>
      <c r="OY172" s="966">
        <f>ROUND(OQ172,0)</f>
        <v>641960</v>
      </c>
      <c r="OZ172" s="901">
        <f>OQ172-OY172</f>
        <v>0</v>
      </c>
      <c r="PC172" s="958" t="s">
        <v>891</v>
      </c>
      <c r="PD172" s="1030" t="s">
        <v>531</v>
      </c>
      <c r="PE172" s="1031" t="s">
        <v>147</v>
      </c>
      <c r="PF172" s="1044">
        <v>10</v>
      </c>
      <c r="PG172" s="1059">
        <v>156325</v>
      </c>
      <c r="PH172" s="988">
        <v>1563250</v>
      </c>
      <c r="PI172" s="1024"/>
      <c r="PJ172" s="898">
        <f>IF(EXACT(VLOOKUP(PC172,OFERTA_0,2,FALSE),PD172),1,0)</f>
        <v>1</v>
      </c>
      <c r="PK172" s="898">
        <f>IF(EXACT(VLOOKUP(PC172,OFERTA_0,3,FALSE),PE172),1,0)</f>
        <v>1</v>
      </c>
      <c r="PL172" s="899">
        <f>IF(EXACT(VLOOKUP(PC172,OFERTA_0,4,FALSE),PF172),1,0)</f>
        <v>1</v>
      </c>
      <c r="PM172" s="899">
        <f>IF(PG172=0,0,1)</f>
        <v>1</v>
      </c>
      <c r="PN172" s="899">
        <f>IF(PH172=0,0,1)</f>
        <v>1</v>
      </c>
      <c r="PO172" s="899">
        <f>PRODUCT(PJ172:PN172)</f>
        <v>1</v>
      </c>
      <c r="PP172" s="966">
        <f>ROUND(PH172,0)</f>
        <v>1563250</v>
      </c>
      <c r="PQ172" s="901">
        <f>PH172-PP172</f>
        <v>0</v>
      </c>
      <c r="PT172" s="958" t="s">
        <v>891</v>
      </c>
      <c r="PU172" s="1030" t="s">
        <v>531</v>
      </c>
      <c r="PV172" s="1031" t="s">
        <v>147</v>
      </c>
      <c r="PW172" s="1044">
        <v>10</v>
      </c>
      <c r="PX172" s="1045">
        <v>117685</v>
      </c>
      <c r="PY172" s="963">
        <f t="shared" ref="PY172:PY175" si="2722">ROUND(PW172*PX172,0)</f>
        <v>1176850</v>
      </c>
      <c r="PZ172" s="1016"/>
      <c r="QA172" s="898">
        <f>IF(EXACT(VLOOKUP(PT172,OFERTA_0,2,FALSE),PU172),1,0)</f>
        <v>1</v>
      </c>
      <c r="QB172" s="898">
        <f>IF(EXACT(VLOOKUP(PT172,OFERTA_0,3,FALSE),PV172),1,0)</f>
        <v>1</v>
      </c>
      <c r="QC172" s="899">
        <f>IF(EXACT(VLOOKUP(PT172,OFERTA_0,4,FALSE),PW172),1,0)</f>
        <v>1</v>
      </c>
      <c r="QD172" s="899">
        <f>IF(PX172=0,0,1)</f>
        <v>1</v>
      </c>
      <c r="QE172" s="899">
        <f>IF(PY172=0,0,1)</f>
        <v>1</v>
      </c>
      <c r="QF172" s="899">
        <f>PRODUCT(QA172:QE172)</f>
        <v>1</v>
      </c>
      <c r="QG172" s="966">
        <f>ROUND(PY172,0)</f>
        <v>1176850</v>
      </c>
      <c r="QH172" s="901">
        <f>PY172-QG172</f>
        <v>0</v>
      </c>
      <c r="QK172" s="958" t="s">
        <v>891</v>
      </c>
      <c r="QL172" s="1030" t="s">
        <v>531</v>
      </c>
      <c r="QM172" s="1031" t="s">
        <v>147</v>
      </c>
      <c r="QN172" s="1044">
        <v>10</v>
      </c>
      <c r="QO172" s="1049">
        <v>150297.74999999997</v>
      </c>
      <c r="QP172" s="974">
        <f t="shared" ref="QP172:QP175" si="2723">ROUND(QN172*QO172,0)</f>
        <v>1502978</v>
      </c>
      <c r="QQ172" s="1016"/>
      <c r="QR172" s="898">
        <f>IF(EXACT(VLOOKUP(QK172,OFERTA_0,2,FALSE),QL172),1,0)</f>
        <v>1</v>
      </c>
      <c r="QS172" s="898">
        <f>IF(EXACT(VLOOKUP(QK172,OFERTA_0,3,FALSE),QM172),1,0)</f>
        <v>1</v>
      </c>
      <c r="QT172" s="899">
        <f>IF(EXACT(VLOOKUP(QK172,OFERTA_0,4,FALSE),QN172),1,0)</f>
        <v>1</v>
      </c>
      <c r="QU172" s="899">
        <f>IF(QO172=0,0,1)</f>
        <v>1</v>
      </c>
      <c r="QV172" s="899">
        <f>IF(QP172=0,0,1)</f>
        <v>1</v>
      </c>
      <c r="QW172" s="899">
        <f>PRODUCT(QR172:QV172)</f>
        <v>1</v>
      </c>
      <c r="QX172" s="966">
        <f>ROUND(QP172,0)</f>
        <v>1502978</v>
      </c>
      <c r="QY172" s="901">
        <f>QP172-QX172</f>
        <v>0</v>
      </c>
      <c r="RB172" s="405"/>
      <c r="RC172" s="406"/>
      <c r="RD172" s="407"/>
      <c r="RE172" s="408"/>
      <c r="RF172" s="409"/>
      <c r="RG172" s="410"/>
      <c r="RH172" s="410"/>
      <c r="RI172" s="898"/>
      <c r="RJ172" s="898"/>
      <c r="RK172" s="934"/>
      <c r="RL172" s="934"/>
      <c r="RM172" s="934"/>
      <c r="RN172" s="934"/>
      <c r="RO172" s="935"/>
      <c r="RP172" s="936"/>
      <c r="RS172" s="405"/>
      <c r="RT172" s="406"/>
      <c r="RU172" s="407"/>
      <c r="RV172" s="408"/>
      <c r="RW172" s="409"/>
      <c r="RX172" s="410"/>
      <c r="RY172" s="410"/>
      <c r="RZ172" s="898"/>
      <c r="SA172" s="898"/>
      <c r="SB172" s="934"/>
      <c r="SC172" s="934"/>
      <c r="SD172" s="934"/>
      <c r="SE172" s="934"/>
      <c r="SF172" s="935"/>
      <c r="SG172" s="936"/>
      <c r="SJ172" s="405"/>
      <c r="SK172" s="406"/>
      <c r="SL172" s="407"/>
      <c r="SM172" s="408"/>
      <c r="SN172" s="409"/>
      <c r="SO172" s="410"/>
      <c r="SP172" s="410"/>
      <c r="SQ172" s="898"/>
      <c r="SR172" s="898"/>
      <c r="SS172" s="934"/>
      <c r="ST172" s="934"/>
      <c r="SU172" s="934"/>
      <c r="SV172" s="934"/>
      <c r="SW172" s="935"/>
      <c r="SX172" s="936"/>
    </row>
    <row r="173" spans="2:518" ht="102" customHeight="1" thickTop="1" thickBot="1">
      <c r="B173" s="958" t="s">
        <v>892</v>
      </c>
      <c r="C173" s="1012" t="s">
        <v>532</v>
      </c>
      <c r="D173" s="1013" t="s">
        <v>147</v>
      </c>
      <c r="E173" s="1014">
        <v>22</v>
      </c>
      <c r="F173" s="1015"/>
      <c r="G173" s="1025">
        <f>ROUND(E173*F173,0)</f>
        <v>0</v>
      </c>
      <c r="H173" s="1016"/>
      <c r="K173" s="958" t="s">
        <v>892</v>
      </c>
      <c r="L173" s="1012" t="s">
        <v>532</v>
      </c>
      <c r="M173" s="1013" t="s">
        <v>147</v>
      </c>
      <c r="N173" s="1014">
        <v>22</v>
      </c>
      <c r="O173" s="1043">
        <v>74500</v>
      </c>
      <c r="P173" s="1025">
        <f t="shared" si="2699"/>
        <v>1639000</v>
      </c>
      <c r="Q173" s="1016"/>
      <c r="R173" s="898">
        <f t="shared" ref="R173:R178" si="2724">IF(EXACT(VLOOKUP(K173,OFERTA_0,2,FALSE),L173),1,0)</f>
        <v>1</v>
      </c>
      <c r="S173" s="898">
        <f t="shared" ref="S173:S178" si="2725">IF(EXACT(VLOOKUP(K173,OFERTA_0,3,FALSE),M173),1,0)</f>
        <v>1</v>
      </c>
      <c r="T173" s="899">
        <f t="shared" ref="T173:T178" si="2726">IF(EXACT(VLOOKUP(K173,OFERTA_0,4,FALSE),N173),1,0)</f>
        <v>1</v>
      </c>
      <c r="U173" s="899">
        <f t="shared" ref="U173:U178" si="2727">IF(O173=0,0,1)</f>
        <v>1</v>
      </c>
      <c r="V173" s="899">
        <f t="shared" ref="V173:V178" si="2728">IF(P173=0,0,1)</f>
        <v>1</v>
      </c>
      <c r="W173" s="899">
        <f t="shared" ref="W173:W178" si="2729">PRODUCT(R173:V173)</f>
        <v>1</v>
      </c>
      <c r="X173" s="966">
        <f t="shared" ref="X173:X178" si="2730">ROUND(P173,0)</f>
        <v>1639000</v>
      </c>
      <c r="Y173" s="901">
        <f t="shared" ref="Y173:Y178" si="2731">P173-X173</f>
        <v>0</v>
      </c>
      <c r="Z173" s="872"/>
      <c r="AA173" s="872"/>
      <c r="AB173" s="958" t="s">
        <v>892</v>
      </c>
      <c r="AC173" s="1012" t="s">
        <v>532</v>
      </c>
      <c r="AD173" s="1013" t="s">
        <v>147</v>
      </c>
      <c r="AE173" s="1014">
        <v>22</v>
      </c>
      <c r="AF173" s="1015">
        <v>102000</v>
      </c>
      <c r="AG173" s="1025">
        <f t="shared" si="2700"/>
        <v>2244000</v>
      </c>
      <c r="AH173" s="1016"/>
      <c r="AI173" s="898">
        <f t="shared" ref="AI173:AI175" si="2732">IF(EXACT(VLOOKUP(AB173,OFERTA_0,2,FALSE),AC173),1,0)</f>
        <v>1</v>
      </c>
      <c r="AJ173" s="898">
        <f t="shared" ref="AJ173:AJ175" si="2733">IF(EXACT(VLOOKUP(AB173,OFERTA_0,3,FALSE),AD173),1,0)</f>
        <v>1</v>
      </c>
      <c r="AK173" s="899">
        <f t="shared" ref="AK173:AK175" si="2734">IF(EXACT(VLOOKUP(AB173,OFERTA_0,4,FALSE),AE173),1,0)</f>
        <v>1</v>
      </c>
      <c r="AL173" s="899">
        <f t="shared" ref="AL173:AL175" si="2735">IF(AF173=0,0,1)</f>
        <v>1</v>
      </c>
      <c r="AM173" s="899">
        <f t="shared" ref="AM173:AM175" si="2736">IF(AG173=0,0,1)</f>
        <v>1</v>
      </c>
      <c r="AN173" s="899">
        <f t="shared" ref="AN173:AN175" si="2737">PRODUCT(AI173:AM173)</f>
        <v>1</v>
      </c>
      <c r="AO173" s="966">
        <f t="shared" ref="AO173:AO175" si="2738">ROUND(AG173,0)</f>
        <v>2244000</v>
      </c>
      <c r="AP173" s="901">
        <f t="shared" ref="AP173:AP175" si="2739">AG173-AO173</f>
        <v>0</v>
      </c>
      <c r="AQ173" s="872"/>
      <c r="AR173" s="872"/>
      <c r="AS173" s="958" t="s">
        <v>892</v>
      </c>
      <c r="AT173" s="1018" t="s">
        <v>532</v>
      </c>
      <c r="AU173" s="1013" t="s">
        <v>147</v>
      </c>
      <c r="AV173" s="1014">
        <v>22</v>
      </c>
      <c r="AW173" s="1019">
        <v>62000</v>
      </c>
      <c r="AX173" s="1026">
        <f t="shared" si="2701"/>
        <v>1364000</v>
      </c>
      <c r="AY173" s="1016"/>
      <c r="AZ173" s="898">
        <f t="shared" ref="AZ173:AZ175" si="2740">IF(EXACT(VLOOKUP(AS173,OFERTA_0,2,FALSE),AT173),1,0)</f>
        <v>1</v>
      </c>
      <c r="BA173" s="898">
        <f t="shared" ref="BA173:BA175" si="2741">IF(EXACT(VLOOKUP(AS173,OFERTA_0,3,FALSE),AU173),1,0)</f>
        <v>1</v>
      </c>
      <c r="BB173" s="899">
        <f t="shared" ref="BB173:BB175" si="2742">IF(EXACT(VLOOKUP(AS173,OFERTA_0,4,FALSE),AV173),1,0)</f>
        <v>1</v>
      </c>
      <c r="BC173" s="899">
        <f t="shared" ref="BC173:BC175" si="2743">IF(AW173=0,0,1)</f>
        <v>1</v>
      </c>
      <c r="BD173" s="899">
        <f t="shared" ref="BD173:BD175" si="2744">IF(AX173=0,0,1)</f>
        <v>1</v>
      </c>
      <c r="BE173" s="899">
        <f t="shared" ref="BE173:BE175" si="2745">PRODUCT(AZ173:BD173)</f>
        <v>1</v>
      </c>
      <c r="BF173" s="966">
        <f t="shared" ref="BF173:BF175" si="2746">ROUND(AX173,0)</f>
        <v>1364000</v>
      </c>
      <c r="BG173" s="901">
        <f t="shared" ref="BG173:BG175" si="2747">AX173-BF173</f>
        <v>0</v>
      </c>
      <c r="BJ173" s="958" t="s">
        <v>892</v>
      </c>
      <c r="BK173" s="1012" t="s">
        <v>532</v>
      </c>
      <c r="BL173" s="1013" t="s">
        <v>147</v>
      </c>
      <c r="BM173" s="1014">
        <v>22</v>
      </c>
      <c r="BN173" s="1015">
        <v>86395</v>
      </c>
      <c r="BO173" s="1025">
        <f t="shared" si="2702"/>
        <v>1900690</v>
      </c>
      <c r="BP173" s="1016"/>
      <c r="BQ173" s="898">
        <f t="shared" ref="BQ173:BQ175" si="2748">IF(EXACT(VLOOKUP(BJ173,OFERTA_0,2,FALSE),BK173),1,0)</f>
        <v>1</v>
      </c>
      <c r="BR173" s="898">
        <f t="shared" ref="BR173:BR175" si="2749">IF(EXACT(VLOOKUP(BJ173,OFERTA_0,3,FALSE),BL173),1,0)</f>
        <v>1</v>
      </c>
      <c r="BS173" s="899">
        <f t="shared" ref="BS173:BS175" si="2750">IF(EXACT(VLOOKUP(BJ173,OFERTA_0,4,FALSE),BM173),1,0)</f>
        <v>1</v>
      </c>
      <c r="BT173" s="899">
        <f t="shared" ref="BT173:BT175" si="2751">IF(BN173=0,0,1)</f>
        <v>1</v>
      </c>
      <c r="BU173" s="899">
        <f t="shared" ref="BU173:BU175" si="2752">IF(BO173=0,0,1)</f>
        <v>1</v>
      </c>
      <c r="BV173" s="899">
        <f t="shared" ref="BV173:BV175" si="2753">PRODUCT(BQ173:BU173)</f>
        <v>1</v>
      </c>
      <c r="BW173" s="966">
        <f t="shared" ref="BW173:BW175" si="2754">ROUND(BO173,0)</f>
        <v>1900690</v>
      </c>
      <c r="BX173" s="901">
        <f t="shared" ref="BX173:BX175" si="2755">BO173-BW173</f>
        <v>0</v>
      </c>
      <c r="CA173" s="958" t="s">
        <v>892</v>
      </c>
      <c r="CB173" s="1012" t="s">
        <v>532</v>
      </c>
      <c r="CC173" s="1013" t="s">
        <v>147</v>
      </c>
      <c r="CD173" s="1014">
        <v>22</v>
      </c>
      <c r="CE173" s="1015">
        <v>77882</v>
      </c>
      <c r="CF173" s="1025">
        <f t="shared" si="2703"/>
        <v>1713404</v>
      </c>
      <c r="CG173" s="1016"/>
      <c r="CH173" s="898">
        <f t="shared" ref="CH173:CH175" si="2756">IF(EXACT(VLOOKUP(CA173,OFERTA_0,2,FALSE),CB173),1,0)</f>
        <v>1</v>
      </c>
      <c r="CI173" s="898">
        <f t="shared" ref="CI173:CI175" si="2757">IF(EXACT(VLOOKUP(CA173,OFERTA_0,3,FALSE),CC173),1,0)</f>
        <v>1</v>
      </c>
      <c r="CJ173" s="899">
        <f t="shared" ref="CJ173:CJ175" si="2758">IF(EXACT(VLOOKUP(CA173,OFERTA_0,4,FALSE),CD173),1,0)</f>
        <v>1</v>
      </c>
      <c r="CK173" s="899">
        <f t="shared" ref="CK173:CK175" si="2759">IF(CE173=0,0,1)</f>
        <v>1</v>
      </c>
      <c r="CL173" s="899">
        <f t="shared" ref="CL173:CL175" si="2760">IF(CF173=0,0,1)</f>
        <v>1</v>
      </c>
      <c r="CM173" s="899">
        <f t="shared" ref="CM173:CM175" si="2761">PRODUCT(CH173:CL173)</f>
        <v>1</v>
      </c>
      <c r="CN173" s="966">
        <f t="shared" ref="CN173:CN175" si="2762">ROUND(CF173,0)</f>
        <v>1713404</v>
      </c>
      <c r="CO173" s="901">
        <f t="shared" ref="CO173:CO175" si="2763">CF173-CN173</f>
        <v>0</v>
      </c>
      <c r="CR173" s="958" t="s">
        <v>892</v>
      </c>
      <c r="CS173" s="1012" t="s">
        <v>532</v>
      </c>
      <c r="CT173" s="1013" t="s">
        <v>147</v>
      </c>
      <c r="CU173" s="1014">
        <v>22</v>
      </c>
      <c r="CV173" s="1015">
        <v>38900</v>
      </c>
      <c r="CW173" s="1025">
        <f t="shared" si="2704"/>
        <v>855800</v>
      </c>
      <c r="CX173" s="1016"/>
      <c r="CY173" s="898">
        <f t="shared" ref="CY173:CY175" si="2764">IF(EXACT(VLOOKUP(CR173,OFERTA_0,2,FALSE),CS173),1,0)</f>
        <v>1</v>
      </c>
      <c r="CZ173" s="898">
        <f t="shared" ref="CZ173:CZ175" si="2765">IF(EXACT(VLOOKUP(CR173,OFERTA_0,3,FALSE),CT173),1,0)</f>
        <v>1</v>
      </c>
      <c r="DA173" s="899">
        <f t="shared" ref="DA173:DA175" si="2766">IF(EXACT(VLOOKUP(CR173,OFERTA_0,4,FALSE),CU173),1,0)</f>
        <v>1</v>
      </c>
      <c r="DB173" s="899">
        <f t="shared" ref="DB173:DB175" si="2767">IF(CV173=0,0,1)</f>
        <v>1</v>
      </c>
      <c r="DC173" s="899">
        <f t="shared" ref="DC173:DC175" si="2768">IF(CW173=0,0,1)</f>
        <v>1</v>
      </c>
      <c r="DD173" s="899">
        <f t="shared" ref="DD173:DD175" si="2769">PRODUCT(CY173:DC173)</f>
        <v>1</v>
      </c>
      <c r="DE173" s="966">
        <f t="shared" ref="DE173:DE175" si="2770">ROUND(CW173,0)</f>
        <v>855800</v>
      </c>
      <c r="DF173" s="901">
        <f t="shared" ref="DF173:DF175" si="2771">CW173-DE173</f>
        <v>0</v>
      </c>
      <c r="DI173" s="958" t="s">
        <v>892</v>
      </c>
      <c r="DJ173" s="1012" t="s">
        <v>532</v>
      </c>
      <c r="DK173" s="1013" t="s">
        <v>147</v>
      </c>
      <c r="DL173" s="1014">
        <v>22</v>
      </c>
      <c r="DM173" s="1015">
        <v>66871</v>
      </c>
      <c r="DN173" s="1025">
        <f t="shared" si="2705"/>
        <v>1471162</v>
      </c>
      <c r="DO173" s="1016"/>
      <c r="DP173" s="898">
        <f t="shared" ref="DP173:DP175" si="2772">IF(EXACT(VLOOKUP(DI173,OFERTA_0,2,FALSE),DJ173),1,0)</f>
        <v>1</v>
      </c>
      <c r="DQ173" s="898">
        <f t="shared" ref="DQ173:DQ175" si="2773">IF(EXACT(VLOOKUP(DI173,OFERTA_0,3,FALSE),DK173),1,0)</f>
        <v>1</v>
      </c>
      <c r="DR173" s="899">
        <f t="shared" ref="DR173:DR175" si="2774">IF(EXACT(VLOOKUP(DI173,OFERTA_0,4,FALSE),DL173),1,0)</f>
        <v>1</v>
      </c>
      <c r="DS173" s="899">
        <f t="shared" ref="DS173:DS175" si="2775">IF(DM173=0,0,1)</f>
        <v>1</v>
      </c>
      <c r="DT173" s="899">
        <f t="shared" ref="DT173:DT175" si="2776">IF(DN173=0,0,1)</f>
        <v>1</v>
      </c>
      <c r="DU173" s="899">
        <f t="shared" ref="DU173:DU175" si="2777">PRODUCT(DP173:DT173)</f>
        <v>1</v>
      </c>
      <c r="DV173" s="966">
        <f t="shared" ref="DV173:DV175" si="2778">ROUND(DN173,0)</f>
        <v>1471162</v>
      </c>
      <c r="DW173" s="901">
        <f t="shared" ref="DW173:DW175" si="2779">DN173-DV173</f>
        <v>0</v>
      </c>
      <c r="DZ173" s="958" t="s">
        <v>892</v>
      </c>
      <c r="EA173" s="1012" t="s">
        <v>532</v>
      </c>
      <c r="EB173" s="1013" t="s">
        <v>147</v>
      </c>
      <c r="EC173" s="1014">
        <v>22</v>
      </c>
      <c r="ED173" s="1015">
        <v>91740</v>
      </c>
      <c r="EE173" s="1025">
        <f t="shared" si="2706"/>
        <v>2018280</v>
      </c>
      <c r="EF173" s="1016"/>
      <c r="EG173" s="898">
        <f t="shared" ref="EG173:EG175" si="2780">IF(EXACT(VLOOKUP(DZ173,OFERTA_0,2,FALSE),EA173),1,0)</f>
        <v>1</v>
      </c>
      <c r="EH173" s="898">
        <f t="shared" ref="EH173:EH175" si="2781">IF(EXACT(VLOOKUP(DZ173,OFERTA_0,3,FALSE),EB173),1,0)</f>
        <v>1</v>
      </c>
      <c r="EI173" s="899">
        <f t="shared" ref="EI173:EI175" si="2782">IF(EXACT(VLOOKUP(DZ173,OFERTA_0,4,FALSE),EC173),1,0)</f>
        <v>1</v>
      </c>
      <c r="EJ173" s="899">
        <f t="shared" ref="EJ173:EJ175" si="2783">IF(ED173=0,0,1)</f>
        <v>1</v>
      </c>
      <c r="EK173" s="899">
        <f t="shared" ref="EK173:EK175" si="2784">IF(EE173=0,0,1)</f>
        <v>1</v>
      </c>
      <c r="EL173" s="899">
        <f t="shared" ref="EL173:EL175" si="2785">PRODUCT(EG173:EK173)</f>
        <v>1</v>
      </c>
      <c r="EM173" s="966">
        <f t="shared" ref="EM173:EM175" si="2786">ROUND(EE173,0)</f>
        <v>2018280</v>
      </c>
      <c r="EN173" s="901">
        <f t="shared" ref="EN173:EN175" si="2787">EE173-EM173</f>
        <v>0</v>
      </c>
      <c r="EQ173" s="958" t="s">
        <v>892</v>
      </c>
      <c r="ER173" s="1012" t="s">
        <v>532</v>
      </c>
      <c r="ES173" s="1013" t="s">
        <v>147</v>
      </c>
      <c r="ET173" s="1014">
        <v>22</v>
      </c>
      <c r="EU173" s="1015">
        <v>78250</v>
      </c>
      <c r="EV173" s="1025">
        <f t="shared" si="2707"/>
        <v>1721500</v>
      </c>
      <c r="EW173" s="1016"/>
      <c r="EX173" s="898">
        <f t="shared" ref="EX173:EX175" si="2788">IF(EXACT(VLOOKUP(EQ173,OFERTA_0,2,FALSE),ER173),1,0)</f>
        <v>1</v>
      </c>
      <c r="EY173" s="898">
        <f t="shared" ref="EY173:EY175" si="2789">IF(EXACT(VLOOKUP(EQ173,OFERTA_0,3,FALSE),ES173),1,0)</f>
        <v>1</v>
      </c>
      <c r="EZ173" s="899">
        <f t="shared" ref="EZ173:EZ175" si="2790">IF(EXACT(VLOOKUP(EQ173,OFERTA_0,4,FALSE),ET173),1,0)</f>
        <v>1</v>
      </c>
      <c r="FA173" s="899">
        <f t="shared" ref="FA173:FA175" si="2791">IF(EU173=0,0,1)</f>
        <v>1</v>
      </c>
      <c r="FB173" s="899">
        <f t="shared" ref="FB173:FB175" si="2792">IF(EV173=0,0,1)</f>
        <v>1</v>
      </c>
      <c r="FC173" s="899">
        <f t="shared" ref="FC173:FC175" si="2793">PRODUCT(EX173:FB173)</f>
        <v>1</v>
      </c>
      <c r="FD173" s="966">
        <f t="shared" ref="FD173:FD175" si="2794">ROUND(EV173,0)</f>
        <v>1721500</v>
      </c>
      <c r="FE173" s="901">
        <f t="shared" ref="FE173:FE175" si="2795">EV173-FD173</f>
        <v>0</v>
      </c>
      <c r="FH173" s="958"/>
      <c r="FI173" s="1012"/>
      <c r="FJ173" s="1013"/>
      <c r="FK173" s="1014"/>
      <c r="FL173" s="1015"/>
      <c r="FM173" s="1025">
        <f t="shared" si="2708"/>
        <v>0</v>
      </c>
      <c r="FN173" s="1016"/>
      <c r="FO173" s="898" t="e">
        <f t="shared" ref="FO173:FO175" si="2796">IF(EXACT(VLOOKUP(FH173,OFERTA_0,2,FALSE),FI173),1,0)</f>
        <v>#N/A</v>
      </c>
      <c r="FP173" s="898" t="e">
        <f t="shared" ref="FP173:FP175" si="2797">IF(EXACT(VLOOKUP(FH173,OFERTA_0,3,FALSE),FJ173),1,0)</f>
        <v>#N/A</v>
      </c>
      <c r="FQ173" s="899" t="e">
        <f t="shared" ref="FQ173:FQ175" si="2798">IF(EXACT(VLOOKUP(FH173,OFERTA_0,4,FALSE),FK173),1,0)</f>
        <v>#N/A</v>
      </c>
      <c r="FR173" s="899">
        <f t="shared" ref="FR173:FR175" si="2799">IF(FL173=0,0,1)</f>
        <v>0</v>
      </c>
      <c r="FS173" s="899">
        <f t="shared" ref="FS173:FS175" si="2800">IF(FM173=0,0,1)</f>
        <v>0</v>
      </c>
      <c r="FT173" s="899" t="e">
        <f t="shared" ref="FT173:FT175" si="2801">PRODUCT(FO173:FS173)</f>
        <v>#N/A</v>
      </c>
      <c r="FU173" s="966">
        <f t="shared" ref="FU173:FU175" si="2802">ROUND(FM173,0)</f>
        <v>0</v>
      </c>
      <c r="FV173" s="901">
        <f t="shared" ref="FV173:FV175" si="2803">FM173-FU173</f>
        <v>0</v>
      </c>
      <c r="FY173" s="958" t="s">
        <v>892</v>
      </c>
      <c r="FZ173" s="1012" t="s">
        <v>532</v>
      </c>
      <c r="GA173" s="1013" t="s">
        <v>147</v>
      </c>
      <c r="GB173" s="1014">
        <v>22</v>
      </c>
      <c r="GC173" s="1043">
        <v>74500</v>
      </c>
      <c r="GD173" s="1025">
        <f t="shared" si="2709"/>
        <v>1639000</v>
      </c>
      <c r="GE173" s="1016"/>
      <c r="GF173" s="898">
        <f t="shared" ref="GF173:GF175" si="2804">IF(EXACT(VLOOKUP(FY173,OFERTA_0,2,FALSE),FZ173),1,0)</f>
        <v>1</v>
      </c>
      <c r="GG173" s="898">
        <f t="shared" ref="GG173:GG175" si="2805">IF(EXACT(VLOOKUP(FY173,OFERTA_0,3,FALSE),GA173),1,0)</f>
        <v>1</v>
      </c>
      <c r="GH173" s="899">
        <f t="shared" ref="GH173:GH175" si="2806">IF(EXACT(VLOOKUP(FY173,OFERTA_0,4,FALSE),GB173),1,0)</f>
        <v>1</v>
      </c>
      <c r="GI173" s="899">
        <f t="shared" ref="GI173:GI175" si="2807">IF(GC173=0,0,1)</f>
        <v>1</v>
      </c>
      <c r="GJ173" s="899">
        <f t="shared" ref="GJ173:GJ175" si="2808">IF(GD173=0,0,1)</f>
        <v>1</v>
      </c>
      <c r="GK173" s="899">
        <f t="shared" ref="GK173:GK175" si="2809">PRODUCT(GF173:GJ173)</f>
        <v>1</v>
      </c>
      <c r="GL173" s="966">
        <f t="shared" ref="GL173:GL175" si="2810">ROUND(GD173,0)</f>
        <v>1639000</v>
      </c>
      <c r="GM173" s="901">
        <f t="shared" ref="GM173:GM175" si="2811">GD173-GL173</f>
        <v>0</v>
      </c>
      <c r="GP173" s="958" t="s">
        <v>892</v>
      </c>
      <c r="GQ173" s="1012" t="s">
        <v>532</v>
      </c>
      <c r="GR173" s="1013" t="s">
        <v>147</v>
      </c>
      <c r="GS173" s="1014">
        <v>22</v>
      </c>
      <c r="GT173" s="1015">
        <v>78300</v>
      </c>
      <c r="GU173" s="1025">
        <f t="shared" si="2710"/>
        <v>1722600</v>
      </c>
      <c r="GV173" s="1016"/>
      <c r="GW173" s="898">
        <f t="shared" ref="GW173:GW175" si="2812">IF(EXACT(VLOOKUP(GP173,OFERTA_0,2,FALSE),GQ173),1,0)</f>
        <v>1</v>
      </c>
      <c r="GX173" s="898">
        <f t="shared" ref="GX173:GX175" si="2813">IF(EXACT(VLOOKUP(GP173,OFERTA_0,3,FALSE),GR173),1,0)</f>
        <v>1</v>
      </c>
      <c r="GY173" s="899">
        <f t="shared" ref="GY173:GY175" si="2814">IF(EXACT(VLOOKUP(GP173,OFERTA_0,4,FALSE),GS173),1,0)</f>
        <v>1</v>
      </c>
      <c r="GZ173" s="899">
        <f t="shared" ref="GZ173:GZ175" si="2815">IF(GT173=0,0,1)</f>
        <v>1</v>
      </c>
      <c r="HA173" s="899">
        <f t="shared" ref="HA173:HA175" si="2816">IF(GU173=0,0,1)</f>
        <v>1</v>
      </c>
      <c r="HB173" s="899">
        <f t="shared" ref="HB173:HB175" si="2817">PRODUCT(GW173:HA173)</f>
        <v>1</v>
      </c>
      <c r="HC173" s="966">
        <f t="shared" ref="HC173:HC175" si="2818">ROUND(GU173,0)</f>
        <v>1722600</v>
      </c>
      <c r="HD173" s="901">
        <f t="shared" ref="HD173:HD175" si="2819">GU173-HC173</f>
        <v>0</v>
      </c>
      <c r="HG173" s="958" t="s">
        <v>892</v>
      </c>
      <c r="HH173" s="1012" t="s">
        <v>532</v>
      </c>
      <c r="HI173" s="1013" t="s">
        <v>147</v>
      </c>
      <c r="HJ173" s="1014">
        <v>22</v>
      </c>
      <c r="HK173" s="1015">
        <v>106975</v>
      </c>
      <c r="HL173" s="1025">
        <f t="shared" si="2711"/>
        <v>2353450</v>
      </c>
      <c r="HM173" s="1016"/>
      <c r="HN173" s="898">
        <f t="shared" ref="HN173:HN175" si="2820">IF(EXACT(VLOOKUP(HG173,OFERTA_0,2,FALSE),HH173),1,0)</f>
        <v>1</v>
      </c>
      <c r="HO173" s="898">
        <f t="shared" ref="HO173:HO175" si="2821">IF(EXACT(VLOOKUP(HG173,OFERTA_0,3,FALSE),HI173),1,0)</f>
        <v>1</v>
      </c>
      <c r="HP173" s="899">
        <f t="shared" ref="HP173:HP175" si="2822">IF(EXACT(VLOOKUP(HG173,OFERTA_0,4,FALSE),HJ173),1,0)</f>
        <v>1</v>
      </c>
      <c r="HQ173" s="899">
        <f t="shared" ref="HQ173:HQ175" si="2823">IF(HK173=0,0,1)</f>
        <v>1</v>
      </c>
      <c r="HR173" s="899">
        <f t="shared" ref="HR173:HR175" si="2824">IF(HL173=0,0,1)</f>
        <v>1</v>
      </c>
      <c r="HS173" s="899">
        <f t="shared" ref="HS173:HS175" si="2825">PRODUCT(HN173:HR173)</f>
        <v>1</v>
      </c>
      <c r="HT173" s="966">
        <f t="shared" ref="HT173:HT175" si="2826">ROUND(HL173,0)</f>
        <v>2353450</v>
      </c>
      <c r="HU173" s="901">
        <f t="shared" ref="HU173:HU175" si="2827">HL173-HT173</f>
        <v>0</v>
      </c>
      <c r="HX173" s="958" t="s">
        <v>892</v>
      </c>
      <c r="HY173" s="1012" t="s">
        <v>532</v>
      </c>
      <c r="HZ173" s="1013" t="s">
        <v>147</v>
      </c>
      <c r="IA173" s="1014">
        <v>22</v>
      </c>
      <c r="IB173" s="1020">
        <v>89000</v>
      </c>
      <c r="IC173" s="1027">
        <f t="shared" si="2712"/>
        <v>1958000</v>
      </c>
      <c r="ID173" s="1016"/>
      <c r="IE173" s="898">
        <f t="shared" ref="IE173:IE175" si="2828">IF(EXACT(VLOOKUP(HX173,OFERTA_0,2,FALSE),HY173),1,0)</f>
        <v>1</v>
      </c>
      <c r="IF173" s="898">
        <f t="shared" ref="IF173:IF175" si="2829">IF(EXACT(VLOOKUP(HX173,OFERTA_0,3,FALSE),HZ173),1,0)</f>
        <v>1</v>
      </c>
      <c r="IG173" s="899">
        <f t="shared" ref="IG173:IG175" si="2830">IF(EXACT(VLOOKUP(HX173,OFERTA_0,4,FALSE),IA173),1,0)</f>
        <v>1</v>
      </c>
      <c r="IH173" s="899">
        <f t="shared" ref="IH173:IH175" si="2831">IF(IB173=0,0,1)</f>
        <v>1</v>
      </c>
      <c r="II173" s="899">
        <f t="shared" ref="II173:II175" si="2832">IF(IC173=0,0,1)</f>
        <v>1</v>
      </c>
      <c r="IJ173" s="899">
        <f t="shared" ref="IJ173:IJ175" si="2833">PRODUCT(IE173:II173)</f>
        <v>1</v>
      </c>
      <c r="IK173" s="966">
        <f t="shared" ref="IK173:IK175" si="2834">ROUND(IC173,0)</f>
        <v>1958000</v>
      </c>
      <c r="IL173" s="901">
        <f t="shared" ref="IL173:IL175" si="2835">IC173-IK173</f>
        <v>0</v>
      </c>
      <c r="IO173" s="958" t="s">
        <v>892</v>
      </c>
      <c r="IP173" s="1012" t="s">
        <v>532</v>
      </c>
      <c r="IQ173" s="1013" t="s">
        <v>147</v>
      </c>
      <c r="IR173" s="1014">
        <v>22</v>
      </c>
      <c r="IS173" s="1015">
        <v>101693</v>
      </c>
      <c r="IT173" s="1025">
        <f t="shared" si="2713"/>
        <v>2237246</v>
      </c>
      <c r="IU173" s="1016"/>
      <c r="IV173" s="898">
        <f t="shared" ref="IV173:IV175" si="2836">IF(EXACT(VLOOKUP(IO173,OFERTA_0,2,FALSE),IP173),1,0)</f>
        <v>1</v>
      </c>
      <c r="IW173" s="898">
        <f t="shared" ref="IW173:IW175" si="2837">IF(EXACT(VLOOKUP(IO173,OFERTA_0,3,FALSE),IQ173),1,0)</f>
        <v>1</v>
      </c>
      <c r="IX173" s="899">
        <f t="shared" ref="IX173:IX175" si="2838">IF(EXACT(VLOOKUP(IO173,OFERTA_0,4,FALSE),IR173),1,0)</f>
        <v>1</v>
      </c>
      <c r="IY173" s="899">
        <f t="shared" ref="IY173:IY175" si="2839">IF(IS173=0,0,1)</f>
        <v>1</v>
      </c>
      <c r="IZ173" s="899">
        <f t="shared" ref="IZ173:IZ175" si="2840">IF(IT173=0,0,1)</f>
        <v>1</v>
      </c>
      <c r="JA173" s="899">
        <f t="shared" ref="JA173:JA175" si="2841">PRODUCT(IV173:IZ173)</f>
        <v>1</v>
      </c>
      <c r="JB173" s="966">
        <f t="shared" ref="JB173:JB175" si="2842">ROUND(IT173,0)</f>
        <v>2237246</v>
      </c>
      <c r="JC173" s="901">
        <f t="shared" ref="JC173:JC175" si="2843">IT173-JB173</f>
        <v>0</v>
      </c>
      <c r="JF173" s="958" t="s">
        <v>892</v>
      </c>
      <c r="JG173" s="1012" t="s">
        <v>532</v>
      </c>
      <c r="JH173" s="1013" t="s">
        <v>147</v>
      </c>
      <c r="JI173" s="1014">
        <v>22</v>
      </c>
      <c r="JJ173" s="1015">
        <v>85000</v>
      </c>
      <c r="JK173" s="1025">
        <f t="shared" si="2714"/>
        <v>1870000</v>
      </c>
      <c r="JL173" s="1016"/>
      <c r="JM173" s="898">
        <f t="shared" ref="JM173:JM175" si="2844">IF(EXACT(VLOOKUP(JF173,OFERTA_0,2,FALSE),JG173),1,0)</f>
        <v>1</v>
      </c>
      <c r="JN173" s="898">
        <f t="shared" ref="JN173:JN175" si="2845">IF(EXACT(VLOOKUP(JF173,OFERTA_0,3,FALSE),JH173),1,0)</f>
        <v>1</v>
      </c>
      <c r="JO173" s="899">
        <f t="shared" ref="JO173:JO175" si="2846">IF(EXACT(VLOOKUP(JF173,OFERTA_0,4,FALSE),JI173),1,0)</f>
        <v>1</v>
      </c>
      <c r="JP173" s="899">
        <f t="shared" ref="JP173:JP175" si="2847">IF(JJ173=0,0,1)</f>
        <v>1</v>
      </c>
      <c r="JQ173" s="899">
        <f t="shared" ref="JQ173:JQ175" si="2848">IF(JK173=0,0,1)</f>
        <v>1</v>
      </c>
      <c r="JR173" s="899">
        <f t="shared" ref="JR173:JR175" si="2849">PRODUCT(JM173:JQ173)</f>
        <v>1</v>
      </c>
      <c r="JS173" s="966">
        <f t="shared" ref="JS173:JS175" si="2850">ROUND(JK173,0)</f>
        <v>1870000</v>
      </c>
      <c r="JT173" s="901">
        <f t="shared" ref="JT173:JT175" si="2851">JK173-JS173</f>
        <v>0</v>
      </c>
      <c r="JW173" s="958" t="s">
        <v>892</v>
      </c>
      <c r="JX173" s="1012" t="s">
        <v>532</v>
      </c>
      <c r="JY173" s="1013" t="s">
        <v>147</v>
      </c>
      <c r="JZ173" s="1014">
        <v>22</v>
      </c>
      <c r="KA173" s="1015">
        <v>88239.412350000013</v>
      </c>
      <c r="KB173" s="1025">
        <f t="shared" si="2715"/>
        <v>1941267</v>
      </c>
      <c r="KC173" s="1016"/>
      <c r="KD173" s="898">
        <f t="shared" ref="KD173:KD175" si="2852">IF(EXACT(VLOOKUP(JW173,OFERTA_0,2,FALSE),JX173),1,0)</f>
        <v>1</v>
      </c>
      <c r="KE173" s="898">
        <f t="shared" ref="KE173:KE175" si="2853">IF(EXACT(VLOOKUP(JW173,OFERTA_0,3,FALSE),JY173),1,0)</f>
        <v>1</v>
      </c>
      <c r="KF173" s="899">
        <f t="shared" ref="KF173:KF175" si="2854">IF(EXACT(VLOOKUP(JW173,OFERTA_0,4,FALSE),JZ173),1,0)</f>
        <v>1</v>
      </c>
      <c r="KG173" s="899">
        <f t="shared" ref="KG173:KG175" si="2855">IF(KA173=0,0,1)</f>
        <v>1</v>
      </c>
      <c r="KH173" s="899">
        <f t="shared" ref="KH173:KH175" si="2856">IF(KB173=0,0,1)</f>
        <v>1</v>
      </c>
      <c r="KI173" s="899">
        <f t="shared" ref="KI173:KI175" si="2857">PRODUCT(KD173:KH173)</f>
        <v>1</v>
      </c>
      <c r="KJ173" s="966">
        <f t="shared" ref="KJ173:KJ175" si="2858">ROUND(KB173,0)</f>
        <v>1941267</v>
      </c>
      <c r="KK173" s="901">
        <f t="shared" ref="KK173:KK175" si="2859">KB173-KJ173</f>
        <v>0</v>
      </c>
      <c r="KN173" s="958" t="s">
        <v>892</v>
      </c>
      <c r="KO173" s="1012" t="s">
        <v>532</v>
      </c>
      <c r="KP173" s="1013" t="s">
        <v>147</v>
      </c>
      <c r="KQ173" s="1014">
        <v>22</v>
      </c>
      <c r="KR173" s="1015">
        <v>112800</v>
      </c>
      <c r="KS173" s="1025">
        <f t="shared" si="2716"/>
        <v>2481600</v>
      </c>
      <c r="KT173" s="1016"/>
      <c r="KU173" s="898">
        <f t="shared" ref="KU173:KU175" si="2860">IF(EXACT(VLOOKUP(KN173,OFERTA_0,2,FALSE),KO173),1,0)</f>
        <v>1</v>
      </c>
      <c r="KV173" s="898">
        <f t="shared" ref="KV173:KV175" si="2861">IF(EXACT(VLOOKUP(KN173,OFERTA_0,3,FALSE),KP173),1,0)</f>
        <v>1</v>
      </c>
      <c r="KW173" s="899">
        <f t="shared" ref="KW173:KW175" si="2862">IF(EXACT(VLOOKUP(KN173,OFERTA_0,4,FALSE),KQ173),1,0)</f>
        <v>1</v>
      </c>
      <c r="KX173" s="899">
        <f t="shared" ref="KX173:KX175" si="2863">IF(KR173=0,0,1)</f>
        <v>1</v>
      </c>
      <c r="KY173" s="899">
        <f t="shared" ref="KY173:KY175" si="2864">IF(KS173=0,0,1)</f>
        <v>1</v>
      </c>
      <c r="KZ173" s="899">
        <f t="shared" ref="KZ173:KZ175" si="2865">PRODUCT(KU173:KY173)</f>
        <v>1</v>
      </c>
      <c r="LA173" s="966">
        <f t="shared" ref="LA173:LA175" si="2866">ROUND(KS173,0)</f>
        <v>2481600</v>
      </c>
      <c r="LB173" s="901">
        <f t="shared" ref="LB173:LB175" si="2867">KS173-LA173</f>
        <v>0</v>
      </c>
      <c r="LE173" s="958" t="s">
        <v>892</v>
      </c>
      <c r="LF173" s="1012" t="s">
        <v>532</v>
      </c>
      <c r="LG173" s="1013" t="s">
        <v>147</v>
      </c>
      <c r="LH173" s="1014">
        <v>22</v>
      </c>
      <c r="LI173" s="1021">
        <v>57826</v>
      </c>
      <c r="LJ173" s="1028">
        <f t="shared" si="2717"/>
        <v>1272172</v>
      </c>
      <c r="LK173" s="1016"/>
      <c r="LL173" s="898">
        <f t="shared" ref="LL173:LL175" si="2868">IF(EXACT(VLOOKUP(LE173,OFERTA_0,2,FALSE),LF173),1,0)</f>
        <v>1</v>
      </c>
      <c r="LM173" s="898">
        <f t="shared" ref="LM173:LM175" si="2869">IF(EXACT(VLOOKUP(LE173,OFERTA_0,3,FALSE),LG173),1,0)</f>
        <v>1</v>
      </c>
      <c r="LN173" s="899">
        <f t="shared" ref="LN173:LN175" si="2870">IF(EXACT(VLOOKUP(LE173,OFERTA_0,4,FALSE),LH173),1,0)</f>
        <v>1</v>
      </c>
      <c r="LO173" s="899">
        <f t="shared" ref="LO173:LO175" si="2871">IF(LI173=0,0,1)</f>
        <v>1</v>
      </c>
      <c r="LP173" s="899">
        <f t="shared" ref="LP173:LP175" si="2872">IF(LJ173=0,0,1)</f>
        <v>1</v>
      </c>
      <c r="LQ173" s="899">
        <f t="shared" ref="LQ173:LQ175" si="2873">PRODUCT(LL173:LP173)</f>
        <v>1</v>
      </c>
      <c r="LR173" s="966">
        <f t="shared" ref="LR173:LR175" si="2874">ROUND(LJ173,0)</f>
        <v>1272172</v>
      </c>
      <c r="LS173" s="901">
        <f t="shared" ref="LS173:LS175" si="2875">LJ173-LR173</f>
        <v>0</v>
      </c>
      <c r="LV173" s="958" t="s">
        <v>892</v>
      </c>
      <c r="LW173" s="1012" t="s">
        <v>532</v>
      </c>
      <c r="LX173" s="1013" t="s">
        <v>147</v>
      </c>
      <c r="LY173" s="1014">
        <v>22</v>
      </c>
      <c r="LZ173" s="1015">
        <v>55250</v>
      </c>
      <c r="MA173" s="1025">
        <f t="shared" si="2718"/>
        <v>1215500</v>
      </c>
      <c r="MB173" s="1016"/>
      <c r="MC173" s="898">
        <f t="shared" ref="MC173:MC175" si="2876">IF(EXACT(VLOOKUP(LV173,OFERTA_0,2,FALSE),LW173),1,0)</f>
        <v>1</v>
      </c>
      <c r="MD173" s="898">
        <f t="shared" ref="MD173:MD175" si="2877">IF(EXACT(VLOOKUP(LV173,OFERTA_0,3,FALSE),LX173),1,0)</f>
        <v>1</v>
      </c>
      <c r="ME173" s="899">
        <f t="shared" ref="ME173:ME175" si="2878">IF(EXACT(VLOOKUP(LV173,OFERTA_0,4,FALSE),LY173),1,0)</f>
        <v>1</v>
      </c>
      <c r="MF173" s="899">
        <f t="shared" ref="MF173:MF175" si="2879">IF(LZ173=0,0,1)</f>
        <v>1</v>
      </c>
      <c r="MG173" s="899">
        <f t="shared" ref="MG173:MG175" si="2880">IF(MA173=0,0,1)</f>
        <v>1</v>
      </c>
      <c r="MH173" s="899">
        <f t="shared" ref="MH173:MH175" si="2881">PRODUCT(MC173:MG173)</f>
        <v>1</v>
      </c>
      <c r="MI173" s="966">
        <f t="shared" ref="MI173:MI175" si="2882">ROUND(MA173,0)</f>
        <v>1215500</v>
      </c>
      <c r="MJ173" s="901">
        <f t="shared" ref="MJ173:MJ175" si="2883">MA173-MI173</f>
        <v>0</v>
      </c>
      <c r="MM173" s="958" t="s">
        <v>892</v>
      </c>
      <c r="MN173" s="1012" t="s">
        <v>532</v>
      </c>
      <c r="MO173" s="1013" t="s">
        <v>147</v>
      </c>
      <c r="MP173" s="1014">
        <v>22</v>
      </c>
      <c r="MQ173" s="1015">
        <v>70000</v>
      </c>
      <c r="MR173" s="1025">
        <f t="shared" si="2719"/>
        <v>1540000</v>
      </c>
      <c r="MS173" s="1016"/>
      <c r="MT173" s="898">
        <f t="shared" ref="MT173:MT175" si="2884">IF(EXACT(VLOOKUP(MM173,OFERTA_0,2,FALSE),MN173),1,0)</f>
        <v>1</v>
      </c>
      <c r="MU173" s="898">
        <f t="shared" ref="MU173:MU175" si="2885">IF(EXACT(VLOOKUP(MM173,OFERTA_0,3,FALSE),MO173),1,0)</f>
        <v>1</v>
      </c>
      <c r="MV173" s="899">
        <f t="shared" ref="MV173:MV175" si="2886">IF(EXACT(VLOOKUP(MM173,OFERTA_0,4,FALSE),MP173),1,0)</f>
        <v>1</v>
      </c>
      <c r="MW173" s="899">
        <f t="shared" ref="MW173:MW175" si="2887">IF(MQ173=0,0,1)</f>
        <v>1</v>
      </c>
      <c r="MX173" s="899">
        <f t="shared" ref="MX173:MX175" si="2888">IF(MR173=0,0,1)</f>
        <v>1</v>
      </c>
      <c r="MY173" s="899">
        <f t="shared" ref="MY173:MY175" si="2889">PRODUCT(MT173:MX173)</f>
        <v>1</v>
      </c>
      <c r="MZ173" s="966">
        <f t="shared" ref="MZ173:MZ175" si="2890">ROUND(MR173,0)</f>
        <v>1540000</v>
      </c>
      <c r="NA173" s="901">
        <f t="shared" ref="NA173:NA175" si="2891">MR173-MZ173</f>
        <v>0</v>
      </c>
      <c r="ND173" s="975" t="s">
        <v>892</v>
      </c>
      <c r="NE173" s="976" t="s">
        <v>532</v>
      </c>
      <c r="NF173" s="977" t="s">
        <v>147</v>
      </c>
      <c r="NG173" s="978">
        <v>22</v>
      </c>
      <c r="NH173" s="979">
        <v>32131.439999999999</v>
      </c>
      <c r="NI173" s="980">
        <v>706892</v>
      </c>
      <c r="NJ173" s="1016"/>
      <c r="NK173" s="898">
        <f t="shared" ref="NK173:NK175" si="2892">IF(EXACT(VLOOKUP(ND173,OFERTA_0,2,FALSE),NE173),1,0)</f>
        <v>1</v>
      </c>
      <c r="NL173" s="898">
        <f t="shared" ref="NL173:NL175" si="2893">IF(EXACT(VLOOKUP(ND173,OFERTA_0,3,FALSE),NF173),1,0)</f>
        <v>1</v>
      </c>
      <c r="NM173" s="899">
        <f t="shared" ref="NM173:NM175" si="2894">IF(EXACT(VLOOKUP(ND173,OFERTA_0,4,FALSE),NG173),1,0)</f>
        <v>1</v>
      </c>
      <c r="NN173" s="899">
        <f t="shared" ref="NN173:NN175" si="2895">IF(NH173=0,0,1)</f>
        <v>1</v>
      </c>
      <c r="NO173" s="899">
        <f t="shared" ref="NO173:NO175" si="2896">IF(NI173=0,0,1)</f>
        <v>1</v>
      </c>
      <c r="NP173" s="899">
        <f t="shared" ref="NP173:NP175" si="2897">PRODUCT(NK173:NO173)</f>
        <v>1</v>
      </c>
      <c r="NQ173" s="966">
        <f t="shared" ref="NQ173:NQ175" si="2898">ROUND(NI173,0)</f>
        <v>706892</v>
      </c>
      <c r="NR173" s="901">
        <f t="shared" ref="NR173:NR175" si="2899">NI173-NQ173</f>
        <v>0</v>
      </c>
      <c r="NU173" s="981" t="s">
        <v>892</v>
      </c>
      <c r="NV173" s="982" t="s">
        <v>532</v>
      </c>
      <c r="NW173" s="983" t="s">
        <v>147</v>
      </c>
      <c r="NX173" s="984">
        <v>22</v>
      </c>
      <c r="NY173" s="1022">
        <v>32456</v>
      </c>
      <c r="NZ173" s="986">
        <f t="shared" si="2720"/>
        <v>714032</v>
      </c>
      <c r="OA173" s="1016"/>
      <c r="OB173" s="898">
        <f t="shared" ref="OB173:OB175" si="2900">IF(EXACT(VLOOKUP(NU173,OFERTA_0,2,FALSE),NV173),1,0)</f>
        <v>1</v>
      </c>
      <c r="OC173" s="898">
        <f t="shared" ref="OC173:OC175" si="2901">IF(EXACT(VLOOKUP(NU173,OFERTA_0,3,FALSE),NW173),1,0)</f>
        <v>1</v>
      </c>
      <c r="OD173" s="899">
        <f t="shared" ref="OD173:OD175" si="2902">IF(EXACT(VLOOKUP(NU173,OFERTA_0,4,FALSE),NX173),1,0)</f>
        <v>1</v>
      </c>
      <c r="OE173" s="899">
        <f t="shared" ref="OE173:OE175" si="2903">IF(NY173=0,0,1)</f>
        <v>1</v>
      </c>
      <c r="OF173" s="899">
        <f t="shared" ref="OF173:OF175" si="2904">IF(NZ173=0,0,1)</f>
        <v>1</v>
      </c>
      <c r="OG173" s="899">
        <f t="shared" ref="OG173:OG175" si="2905">PRODUCT(OB173:OF173)</f>
        <v>1</v>
      </c>
      <c r="OH173" s="966">
        <f t="shared" ref="OH173:OH175" si="2906">ROUND(NZ173,0)</f>
        <v>714032</v>
      </c>
      <c r="OI173" s="901">
        <f t="shared" ref="OI173:OI175" si="2907">NZ173-OH173</f>
        <v>0</v>
      </c>
      <c r="OL173" s="958" t="s">
        <v>892</v>
      </c>
      <c r="OM173" s="1012" t="s">
        <v>532</v>
      </c>
      <c r="ON173" s="1013" t="s">
        <v>147</v>
      </c>
      <c r="OO173" s="1014">
        <v>22</v>
      </c>
      <c r="OP173" s="1015">
        <v>86410</v>
      </c>
      <c r="OQ173" s="1025">
        <f t="shared" si="2721"/>
        <v>1901020</v>
      </c>
      <c r="OR173" s="1016"/>
      <c r="OS173" s="898">
        <f t="shared" ref="OS173:OS175" si="2908">IF(EXACT(VLOOKUP(OL173,OFERTA_0,2,FALSE),OM173),1,0)</f>
        <v>1</v>
      </c>
      <c r="OT173" s="898">
        <f t="shared" ref="OT173:OT175" si="2909">IF(EXACT(VLOOKUP(OL173,OFERTA_0,3,FALSE),ON173),1,0)</f>
        <v>1</v>
      </c>
      <c r="OU173" s="899">
        <f t="shared" ref="OU173:OU175" si="2910">IF(EXACT(VLOOKUP(OL173,OFERTA_0,4,FALSE),OO173),1,0)</f>
        <v>1</v>
      </c>
      <c r="OV173" s="899">
        <f t="shared" ref="OV173:OV175" si="2911">IF(OP173=0,0,1)</f>
        <v>1</v>
      </c>
      <c r="OW173" s="899">
        <f t="shared" ref="OW173:OW175" si="2912">IF(OQ173=0,0,1)</f>
        <v>1</v>
      </c>
      <c r="OX173" s="899">
        <f t="shared" ref="OX173:OX175" si="2913">PRODUCT(OS173:OW173)</f>
        <v>1</v>
      </c>
      <c r="OY173" s="966">
        <f t="shared" ref="OY173:OY175" si="2914">ROUND(OQ173,0)</f>
        <v>1901020</v>
      </c>
      <c r="OZ173" s="901">
        <f t="shared" ref="OZ173:OZ175" si="2915">OQ173-OY173</f>
        <v>0</v>
      </c>
      <c r="PC173" s="958" t="s">
        <v>892</v>
      </c>
      <c r="PD173" s="1012" t="s">
        <v>532</v>
      </c>
      <c r="PE173" s="1013" t="s">
        <v>147</v>
      </c>
      <c r="PF173" s="1014">
        <v>22</v>
      </c>
      <c r="PG173" s="1059">
        <v>122525</v>
      </c>
      <c r="PH173" s="1029">
        <v>2695550</v>
      </c>
      <c r="PI173" s="1024"/>
      <c r="PJ173" s="898">
        <f t="shared" ref="PJ173:PJ175" si="2916">IF(EXACT(VLOOKUP(PC173,OFERTA_0,2,FALSE),PD173),1,0)</f>
        <v>1</v>
      </c>
      <c r="PK173" s="898">
        <f t="shared" ref="PK173:PK175" si="2917">IF(EXACT(VLOOKUP(PC173,OFERTA_0,3,FALSE),PE173),1,0)</f>
        <v>1</v>
      </c>
      <c r="PL173" s="899">
        <f t="shared" ref="PL173:PL175" si="2918">IF(EXACT(VLOOKUP(PC173,OFERTA_0,4,FALSE),PF173),1,0)</f>
        <v>1</v>
      </c>
      <c r="PM173" s="899">
        <f t="shared" ref="PM173:PM175" si="2919">IF(PG173=0,0,1)</f>
        <v>1</v>
      </c>
      <c r="PN173" s="899">
        <f t="shared" ref="PN173:PN175" si="2920">IF(PH173=0,0,1)</f>
        <v>1</v>
      </c>
      <c r="PO173" s="899">
        <f t="shared" ref="PO173:PO175" si="2921">PRODUCT(PJ173:PN173)</f>
        <v>1</v>
      </c>
      <c r="PP173" s="966">
        <f t="shared" ref="PP173:PP175" si="2922">ROUND(PH173,0)</f>
        <v>2695550</v>
      </c>
      <c r="PQ173" s="901">
        <f t="shared" ref="PQ173:PQ175" si="2923">PH173-PP173</f>
        <v>0</v>
      </c>
      <c r="PT173" s="958" t="s">
        <v>892</v>
      </c>
      <c r="PU173" s="1012" t="s">
        <v>532</v>
      </c>
      <c r="PV173" s="1013" t="s">
        <v>147</v>
      </c>
      <c r="PW173" s="1014">
        <v>22</v>
      </c>
      <c r="PX173" s="1015">
        <v>78221</v>
      </c>
      <c r="PY173" s="1025">
        <f t="shared" si="2722"/>
        <v>1720862</v>
      </c>
      <c r="PZ173" s="1016"/>
      <c r="QA173" s="898">
        <f t="shared" ref="QA173:QA175" si="2924">IF(EXACT(VLOOKUP(PT173,OFERTA_0,2,FALSE),PU173),1,0)</f>
        <v>1</v>
      </c>
      <c r="QB173" s="898">
        <f t="shared" ref="QB173:QB175" si="2925">IF(EXACT(VLOOKUP(PT173,OFERTA_0,3,FALSE),PV173),1,0)</f>
        <v>1</v>
      </c>
      <c r="QC173" s="899">
        <f t="shared" ref="QC173:QC175" si="2926">IF(EXACT(VLOOKUP(PT173,OFERTA_0,4,FALSE),PW173),1,0)</f>
        <v>1</v>
      </c>
      <c r="QD173" s="899">
        <f t="shared" ref="QD173:QD175" si="2927">IF(PX173=0,0,1)</f>
        <v>1</v>
      </c>
      <c r="QE173" s="899">
        <f t="shared" ref="QE173:QE175" si="2928">IF(PY173=0,0,1)</f>
        <v>1</v>
      </c>
      <c r="QF173" s="899">
        <f t="shared" ref="QF173:QF175" si="2929">PRODUCT(QA173:QE173)</f>
        <v>1</v>
      </c>
      <c r="QG173" s="966">
        <f t="shared" ref="QG173:QG175" si="2930">ROUND(PY173,0)</f>
        <v>1720862</v>
      </c>
      <c r="QH173" s="901">
        <f t="shared" ref="QH173:QH175" si="2931">PY173-QG173</f>
        <v>0</v>
      </c>
      <c r="QK173" s="958" t="s">
        <v>892</v>
      </c>
      <c r="QL173" s="1012" t="s">
        <v>532</v>
      </c>
      <c r="QM173" s="1013" t="s">
        <v>147</v>
      </c>
      <c r="QN173" s="1014">
        <v>22</v>
      </c>
      <c r="QO173" s="1021">
        <v>58115.13</v>
      </c>
      <c r="QP173" s="1028">
        <f t="shared" si="2723"/>
        <v>1278533</v>
      </c>
      <c r="QQ173" s="1016"/>
      <c r="QR173" s="898">
        <f t="shared" ref="QR173:QR175" si="2932">IF(EXACT(VLOOKUP(QK173,OFERTA_0,2,FALSE),QL173),1,0)</f>
        <v>1</v>
      </c>
      <c r="QS173" s="898">
        <f t="shared" ref="QS173:QS175" si="2933">IF(EXACT(VLOOKUP(QK173,OFERTA_0,3,FALSE),QM173),1,0)</f>
        <v>1</v>
      </c>
      <c r="QT173" s="899">
        <f t="shared" ref="QT173:QT175" si="2934">IF(EXACT(VLOOKUP(QK173,OFERTA_0,4,FALSE),QN173),1,0)</f>
        <v>1</v>
      </c>
      <c r="QU173" s="899">
        <f t="shared" ref="QU173:QU175" si="2935">IF(QO173=0,0,1)</f>
        <v>1</v>
      </c>
      <c r="QV173" s="899">
        <f t="shared" ref="QV173:QV175" si="2936">IF(QP173=0,0,1)</f>
        <v>1</v>
      </c>
      <c r="QW173" s="899">
        <f t="shared" ref="QW173:QW175" si="2937">PRODUCT(QR173:QV173)</f>
        <v>1</v>
      </c>
      <c r="QX173" s="966">
        <f t="shared" ref="QX173:QX175" si="2938">ROUND(QP173,0)</f>
        <v>1278533</v>
      </c>
      <c r="QY173" s="901">
        <f t="shared" ref="QY173:QY175" si="2939">QP173-QX173</f>
        <v>0</v>
      </c>
      <c r="RB173" s="405"/>
      <c r="RC173" s="406"/>
      <c r="RD173" s="407"/>
      <c r="RE173" s="408"/>
      <c r="RF173" s="409"/>
      <c r="RG173" s="410"/>
      <c r="RH173" s="410"/>
      <c r="RI173" s="898"/>
      <c r="RJ173" s="898"/>
      <c r="RK173" s="934"/>
      <c r="RL173" s="934"/>
      <c r="RM173" s="934"/>
      <c r="RN173" s="934"/>
      <c r="RO173" s="935"/>
      <c r="RP173" s="936"/>
      <c r="RS173" s="405"/>
      <c r="RT173" s="406"/>
      <c r="RU173" s="407"/>
      <c r="RV173" s="408"/>
      <c r="RW173" s="409"/>
      <c r="RX173" s="410"/>
      <c r="RY173" s="410"/>
      <c r="RZ173" s="898"/>
      <c r="SA173" s="898"/>
      <c r="SB173" s="934"/>
      <c r="SC173" s="934"/>
      <c r="SD173" s="934"/>
      <c r="SE173" s="934"/>
      <c r="SF173" s="935"/>
      <c r="SG173" s="936"/>
      <c r="SJ173" s="405"/>
      <c r="SK173" s="406"/>
      <c r="SL173" s="407"/>
      <c r="SM173" s="408"/>
      <c r="SN173" s="409"/>
      <c r="SO173" s="410"/>
      <c r="SP173" s="410"/>
      <c r="SQ173" s="898"/>
      <c r="SR173" s="898"/>
      <c r="SS173" s="934"/>
      <c r="ST173" s="934"/>
      <c r="SU173" s="934"/>
      <c r="SV173" s="934"/>
      <c r="SW173" s="935"/>
      <c r="SX173" s="936"/>
    </row>
    <row r="174" spans="2:518" ht="123.75" customHeight="1" thickTop="1" thickBot="1">
      <c r="B174" s="958" t="s">
        <v>893</v>
      </c>
      <c r="C174" s="1012" t="s">
        <v>533</v>
      </c>
      <c r="D174" s="1013" t="s">
        <v>147</v>
      </c>
      <c r="E174" s="1014">
        <v>40</v>
      </c>
      <c r="F174" s="1015"/>
      <c r="G174" s="1025">
        <f>ROUND(E174*F174,0)</f>
        <v>0</v>
      </c>
      <c r="H174" s="1016"/>
      <c r="K174" s="958" t="s">
        <v>893</v>
      </c>
      <c r="L174" s="1012" t="s">
        <v>533</v>
      </c>
      <c r="M174" s="1013" t="s">
        <v>147</v>
      </c>
      <c r="N174" s="1014">
        <v>40</v>
      </c>
      <c r="O174" s="1043">
        <v>74999</v>
      </c>
      <c r="P174" s="1025">
        <f t="shared" si="2699"/>
        <v>2999960</v>
      </c>
      <c r="Q174" s="1016"/>
      <c r="R174" s="898">
        <f t="shared" si="2724"/>
        <v>1</v>
      </c>
      <c r="S174" s="898">
        <f t="shared" si="2725"/>
        <v>1</v>
      </c>
      <c r="T174" s="899">
        <f t="shared" si="2726"/>
        <v>1</v>
      </c>
      <c r="U174" s="899">
        <f t="shared" si="2727"/>
        <v>1</v>
      </c>
      <c r="V174" s="899">
        <f t="shared" si="2728"/>
        <v>1</v>
      </c>
      <c r="W174" s="899">
        <f t="shared" si="2729"/>
        <v>1</v>
      </c>
      <c r="X174" s="966">
        <f t="shared" si="2730"/>
        <v>2999960</v>
      </c>
      <c r="Y174" s="901">
        <f t="shared" si="2731"/>
        <v>0</v>
      </c>
      <c r="Z174" s="872"/>
      <c r="AA174" s="872"/>
      <c r="AB174" s="958" t="s">
        <v>893</v>
      </c>
      <c r="AC174" s="1012" t="s">
        <v>533</v>
      </c>
      <c r="AD174" s="1013" t="s">
        <v>147</v>
      </c>
      <c r="AE174" s="1014">
        <v>40</v>
      </c>
      <c r="AF174" s="1015">
        <v>115000</v>
      </c>
      <c r="AG174" s="1025">
        <f t="shared" si="2700"/>
        <v>4600000</v>
      </c>
      <c r="AH174" s="1016"/>
      <c r="AI174" s="898">
        <f t="shared" si="2732"/>
        <v>1</v>
      </c>
      <c r="AJ174" s="898">
        <f t="shared" si="2733"/>
        <v>1</v>
      </c>
      <c r="AK174" s="899">
        <f t="shared" si="2734"/>
        <v>1</v>
      </c>
      <c r="AL174" s="899">
        <f t="shared" si="2735"/>
        <v>1</v>
      </c>
      <c r="AM174" s="899">
        <f t="shared" si="2736"/>
        <v>1</v>
      </c>
      <c r="AN174" s="899">
        <f t="shared" si="2737"/>
        <v>1</v>
      </c>
      <c r="AO174" s="966">
        <f t="shared" si="2738"/>
        <v>4600000</v>
      </c>
      <c r="AP174" s="901">
        <f t="shared" si="2739"/>
        <v>0</v>
      </c>
      <c r="AQ174" s="872"/>
      <c r="AR174" s="872"/>
      <c r="AS174" s="958" t="s">
        <v>893</v>
      </c>
      <c r="AT174" s="1018" t="s">
        <v>533</v>
      </c>
      <c r="AU174" s="1013" t="s">
        <v>147</v>
      </c>
      <c r="AV174" s="1014">
        <v>40</v>
      </c>
      <c r="AW174" s="1019">
        <v>72000</v>
      </c>
      <c r="AX174" s="1026">
        <f t="shared" si="2701"/>
        <v>2880000</v>
      </c>
      <c r="AY174" s="1016"/>
      <c r="AZ174" s="898">
        <f t="shared" si="2740"/>
        <v>1</v>
      </c>
      <c r="BA174" s="898">
        <f t="shared" si="2741"/>
        <v>1</v>
      </c>
      <c r="BB174" s="899">
        <f t="shared" si="2742"/>
        <v>1</v>
      </c>
      <c r="BC174" s="899">
        <f t="shared" si="2743"/>
        <v>1</v>
      </c>
      <c r="BD174" s="899">
        <f t="shared" si="2744"/>
        <v>1</v>
      </c>
      <c r="BE174" s="899">
        <f t="shared" si="2745"/>
        <v>1</v>
      </c>
      <c r="BF174" s="966">
        <f t="shared" si="2746"/>
        <v>2880000</v>
      </c>
      <c r="BG174" s="901">
        <f t="shared" si="2747"/>
        <v>0</v>
      </c>
      <c r="BJ174" s="958" t="s">
        <v>893</v>
      </c>
      <c r="BK174" s="1012" t="s">
        <v>533</v>
      </c>
      <c r="BL174" s="1013" t="s">
        <v>147</v>
      </c>
      <c r="BM174" s="1014">
        <v>40</v>
      </c>
      <c r="BN174" s="1015">
        <v>116395</v>
      </c>
      <c r="BO174" s="1025">
        <f t="shared" si="2702"/>
        <v>4655800</v>
      </c>
      <c r="BP174" s="1016"/>
      <c r="BQ174" s="898">
        <f t="shared" si="2748"/>
        <v>1</v>
      </c>
      <c r="BR174" s="898">
        <f t="shared" si="2749"/>
        <v>1</v>
      </c>
      <c r="BS174" s="899">
        <f t="shared" si="2750"/>
        <v>1</v>
      </c>
      <c r="BT174" s="899">
        <f t="shared" si="2751"/>
        <v>1</v>
      </c>
      <c r="BU174" s="899">
        <f t="shared" si="2752"/>
        <v>1</v>
      </c>
      <c r="BV174" s="899">
        <f t="shared" si="2753"/>
        <v>1</v>
      </c>
      <c r="BW174" s="966">
        <f t="shared" si="2754"/>
        <v>4655800</v>
      </c>
      <c r="BX174" s="901">
        <f t="shared" si="2755"/>
        <v>0</v>
      </c>
      <c r="CA174" s="958" t="s">
        <v>893</v>
      </c>
      <c r="CB174" s="1012" t="s">
        <v>533</v>
      </c>
      <c r="CC174" s="1013" t="s">
        <v>147</v>
      </c>
      <c r="CD174" s="1014">
        <v>40</v>
      </c>
      <c r="CE174" s="1015">
        <v>73049</v>
      </c>
      <c r="CF174" s="1025">
        <f t="shared" si="2703"/>
        <v>2921960</v>
      </c>
      <c r="CG174" s="1016"/>
      <c r="CH174" s="898">
        <f t="shared" si="2756"/>
        <v>1</v>
      </c>
      <c r="CI174" s="898">
        <f t="shared" si="2757"/>
        <v>1</v>
      </c>
      <c r="CJ174" s="899">
        <f t="shared" si="2758"/>
        <v>1</v>
      </c>
      <c r="CK174" s="899">
        <f t="shared" si="2759"/>
        <v>1</v>
      </c>
      <c r="CL174" s="899">
        <f t="shared" si="2760"/>
        <v>1</v>
      </c>
      <c r="CM174" s="899">
        <f t="shared" si="2761"/>
        <v>1</v>
      </c>
      <c r="CN174" s="966">
        <f t="shared" si="2762"/>
        <v>2921960</v>
      </c>
      <c r="CO174" s="901">
        <f t="shared" si="2763"/>
        <v>0</v>
      </c>
      <c r="CR174" s="958" t="s">
        <v>893</v>
      </c>
      <c r="CS174" s="1012" t="s">
        <v>533</v>
      </c>
      <c r="CT174" s="1013" t="s">
        <v>147</v>
      </c>
      <c r="CU174" s="1014">
        <v>40</v>
      </c>
      <c r="CV174" s="1015">
        <v>49800</v>
      </c>
      <c r="CW174" s="1025">
        <f t="shared" si="2704"/>
        <v>1992000</v>
      </c>
      <c r="CX174" s="1016"/>
      <c r="CY174" s="898">
        <f t="shared" si="2764"/>
        <v>1</v>
      </c>
      <c r="CZ174" s="898">
        <f t="shared" si="2765"/>
        <v>1</v>
      </c>
      <c r="DA174" s="899">
        <f t="shared" si="2766"/>
        <v>1</v>
      </c>
      <c r="DB174" s="899">
        <f t="shared" si="2767"/>
        <v>1</v>
      </c>
      <c r="DC174" s="899">
        <f t="shared" si="2768"/>
        <v>1</v>
      </c>
      <c r="DD174" s="899">
        <f t="shared" si="2769"/>
        <v>1</v>
      </c>
      <c r="DE174" s="966">
        <f t="shared" si="2770"/>
        <v>1992000</v>
      </c>
      <c r="DF174" s="901">
        <f t="shared" si="2771"/>
        <v>0</v>
      </c>
      <c r="DI174" s="958" t="s">
        <v>893</v>
      </c>
      <c r="DJ174" s="1012" t="s">
        <v>533</v>
      </c>
      <c r="DK174" s="1013" t="s">
        <v>147</v>
      </c>
      <c r="DL174" s="1014">
        <v>40</v>
      </c>
      <c r="DM174" s="1015">
        <v>85595</v>
      </c>
      <c r="DN174" s="1025">
        <f t="shared" si="2705"/>
        <v>3423800</v>
      </c>
      <c r="DO174" s="1016"/>
      <c r="DP174" s="898">
        <f t="shared" si="2772"/>
        <v>1</v>
      </c>
      <c r="DQ174" s="898">
        <f t="shared" si="2773"/>
        <v>1</v>
      </c>
      <c r="DR174" s="899">
        <f t="shared" si="2774"/>
        <v>1</v>
      </c>
      <c r="DS174" s="899">
        <f t="shared" si="2775"/>
        <v>1</v>
      </c>
      <c r="DT174" s="899">
        <f t="shared" si="2776"/>
        <v>1</v>
      </c>
      <c r="DU174" s="899">
        <f t="shared" si="2777"/>
        <v>1</v>
      </c>
      <c r="DV174" s="966">
        <f t="shared" si="2778"/>
        <v>3423800</v>
      </c>
      <c r="DW174" s="901">
        <f t="shared" si="2779"/>
        <v>0</v>
      </c>
      <c r="DZ174" s="958" t="s">
        <v>893</v>
      </c>
      <c r="EA174" s="1012" t="s">
        <v>533</v>
      </c>
      <c r="EB174" s="1013" t="s">
        <v>147</v>
      </c>
      <c r="EC174" s="1014">
        <v>40</v>
      </c>
      <c r="ED174" s="1015">
        <f>ED173+69750</f>
        <v>161490</v>
      </c>
      <c r="EE174" s="1025">
        <f t="shared" si="2706"/>
        <v>6459600</v>
      </c>
      <c r="EF174" s="1016"/>
      <c r="EG174" s="898">
        <f t="shared" si="2780"/>
        <v>1</v>
      </c>
      <c r="EH174" s="898">
        <f t="shared" si="2781"/>
        <v>1</v>
      </c>
      <c r="EI174" s="899">
        <f t="shared" si="2782"/>
        <v>1</v>
      </c>
      <c r="EJ174" s="899">
        <f t="shared" si="2783"/>
        <v>1</v>
      </c>
      <c r="EK174" s="899">
        <f t="shared" si="2784"/>
        <v>1</v>
      </c>
      <c r="EL174" s="899">
        <f t="shared" si="2785"/>
        <v>1</v>
      </c>
      <c r="EM174" s="966">
        <f t="shared" si="2786"/>
        <v>6459600</v>
      </c>
      <c r="EN174" s="901">
        <f t="shared" si="2787"/>
        <v>0</v>
      </c>
      <c r="EQ174" s="958" t="s">
        <v>893</v>
      </c>
      <c r="ER174" s="1012" t="s">
        <v>533</v>
      </c>
      <c r="ES174" s="1013" t="s">
        <v>147</v>
      </c>
      <c r="ET174" s="1014">
        <v>40</v>
      </c>
      <c r="EU174" s="1015">
        <v>73400</v>
      </c>
      <c r="EV174" s="1025">
        <f t="shared" si="2707"/>
        <v>2936000</v>
      </c>
      <c r="EW174" s="1016"/>
      <c r="EX174" s="898">
        <f t="shared" si="2788"/>
        <v>1</v>
      </c>
      <c r="EY174" s="898">
        <f t="shared" si="2789"/>
        <v>1</v>
      </c>
      <c r="EZ174" s="899">
        <f t="shared" si="2790"/>
        <v>1</v>
      </c>
      <c r="FA174" s="899">
        <f t="shared" si="2791"/>
        <v>1</v>
      </c>
      <c r="FB174" s="899">
        <f t="shared" si="2792"/>
        <v>1</v>
      </c>
      <c r="FC174" s="899">
        <f t="shared" si="2793"/>
        <v>1</v>
      </c>
      <c r="FD174" s="966">
        <f t="shared" si="2794"/>
        <v>2936000</v>
      </c>
      <c r="FE174" s="901">
        <f t="shared" si="2795"/>
        <v>0</v>
      </c>
      <c r="FH174" s="958"/>
      <c r="FI174" s="1012"/>
      <c r="FJ174" s="1013"/>
      <c r="FK174" s="1014"/>
      <c r="FL174" s="1015"/>
      <c r="FM174" s="1025">
        <f t="shared" si="2708"/>
        <v>0</v>
      </c>
      <c r="FN174" s="1016"/>
      <c r="FO174" s="898" t="e">
        <f t="shared" si="2796"/>
        <v>#N/A</v>
      </c>
      <c r="FP174" s="898" t="e">
        <f t="shared" si="2797"/>
        <v>#N/A</v>
      </c>
      <c r="FQ174" s="899" t="e">
        <f t="shared" si="2798"/>
        <v>#N/A</v>
      </c>
      <c r="FR174" s="899">
        <f t="shared" si="2799"/>
        <v>0</v>
      </c>
      <c r="FS174" s="899">
        <f t="shared" si="2800"/>
        <v>0</v>
      </c>
      <c r="FT174" s="899" t="e">
        <f t="shared" si="2801"/>
        <v>#N/A</v>
      </c>
      <c r="FU174" s="966">
        <f t="shared" si="2802"/>
        <v>0</v>
      </c>
      <c r="FV174" s="901">
        <f t="shared" si="2803"/>
        <v>0</v>
      </c>
      <c r="FY174" s="958" t="s">
        <v>893</v>
      </c>
      <c r="FZ174" s="1012" t="s">
        <v>533</v>
      </c>
      <c r="GA174" s="1013" t="s">
        <v>147</v>
      </c>
      <c r="GB174" s="1014">
        <v>40</v>
      </c>
      <c r="GC174" s="1043">
        <v>74999</v>
      </c>
      <c r="GD174" s="1025">
        <f t="shared" si="2709"/>
        <v>2999960</v>
      </c>
      <c r="GE174" s="1016"/>
      <c r="GF174" s="898">
        <f t="shared" si="2804"/>
        <v>1</v>
      </c>
      <c r="GG174" s="898">
        <f t="shared" si="2805"/>
        <v>1</v>
      </c>
      <c r="GH174" s="899">
        <f t="shared" si="2806"/>
        <v>1</v>
      </c>
      <c r="GI174" s="899">
        <f t="shared" si="2807"/>
        <v>1</v>
      </c>
      <c r="GJ174" s="899">
        <f t="shared" si="2808"/>
        <v>1</v>
      </c>
      <c r="GK174" s="899">
        <f t="shared" si="2809"/>
        <v>1</v>
      </c>
      <c r="GL174" s="966">
        <f t="shared" si="2810"/>
        <v>2999960</v>
      </c>
      <c r="GM174" s="901">
        <f t="shared" si="2811"/>
        <v>0</v>
      </c>
      <c r="GP174" s="958" t="s">
        <v>893</v>
      </c>
      <c r="GQ174" s="1012" t="s">
        <v>533</v>
      </c>
      <c r="GR174" s="1013" t="s">
        <v>147</v>
      </c>
      <c r="GS174" s="1014">
        <v>40</v>
      </c>
      <c r="GT174" s="1015">
        <v>73500</v>
      </c>
      <c r="GU174" s="1025">
        <f t="shared" si="2710"/>
        <v>2940000</v>
      </c>
      <c r="GV174" s="1016"/>
      <c r="GW174" s="898">
        <f t="shared" si="2812"/>
        <v>1</v>
      </c>
      <c r="GX174" s="898">
        <f t="shared" si="2813"/>
        <v>1</v>
      </c>
      <c r="GY174" s="899">
        <f t="shared" si="2814"/>
        <v>1</v>
      </c>
      <c r="GZ174" s="899">
        <f t="shared" si="2815"/>
        <v>1</v>
      </c>
      <c r="HA174" s="899">
        <f t="shared" si="2816"/>
        <v>1</v>
      </c>
      <c r="HB174" s="899">
        <f t="shared" si="2817"/>
        <v>1</v>
      </c>
      <c r="HC174" s="966">
        <f t="shared" si="2818"/>
        <v>2940000</v>
      </c>
      <c r="HD174" s="901">
        <f t="shared" si="2819"/>
        <v>0</v>
      </c>
      <c r="HG174" s="958" t="s">
        <v>893</v>
      </c>
      <c r="HH174" s="1012" t="s">
        <v>533</v>
      </c>
      <c r="HI174" s="1013" t="s">
        <v>147</v>
      </c>
      <c r="HJ174" s="1014">
        <v>40</v>
      </c>
      <c r="HK174" s="1015">
        <v>116700</v>
      </c>
      <c r="HL174" s="1025">
        <f t="shared" si="2711"/>
        <v>4668000</v>
      </c>
      <c r="HM174" s="1016"/>
      <c r="HN174" s="898">
        <f t="shared" si="2820"/>
        <v>1</v>
      </c>
      <c r="HO174" s="898">
        <f t="shared" si="2821"/>
        <v>1</v>
      </c>
      <c r="HP174" s="899">
        <f t="shared" si="2822"/>
        <v>1</v>
      </c>
      <c r="HQ174" s="899">
        <f t="shared" si="2823"/>
        <v>1</v>
      </c>
      <c r="HR174" s="899">
        <f t="shared" si="2824"/>
        <v>1</v>
      </c>
      <c r="HS174" s="899">
        <f t="shared" si="2825"/>
        <v>1</v>
      </c>
      <c r="HT174" s="966">
        <f t="shared" si="2826"/>
        <v>4668000</v>
      </c>
      <c r="HU174" s="901">
        <f t="shared" si="2827"/>
        <v>0</v>
      </c>
      <c r="HX174" s="958" t="s">
        <v>893</v>
      </c>
      <c r="HY174" s="1012" t="s">
        <v>533</v>
      </c>
      <c r="HZ174" s="1013" t="s">
        <v>147</v>
      </c>
      <c r="IA174" s="1014">
        <v>40</v>
      </c>
      <c r="IB174" s="1020">
        <v>104000</v>
      </c>
      <c r="IC174" s="1027">
        <f t="shared" si="2712"/>
        <v>4160000</v>
      </c>
      <c r="ID174" s="1016"/>
      <c r="IE174" s="898">
        <f t="shared" si="2828"/>
        <v>1</v>
      </c>
      <c r="IF174" s="898">
        <f t="shared" si="2829"/>
        <v>1</v>
      </c>
      <c r="IG174" s="899">
        <f t="shared" si="2830"/>
        <v>1</v>
      </c>
      <c r="IH174" s="899">
        <f t="shared" si="2831"/>
        <v>1</v>
      </c>
      <c r="II174" s="899">
        <f t="shared" si="2832"/>
        <v>1</v>
      </c>
      <c r="IJ174" s="899">
        <f t="shared" si="2833"/>
        <v>1</v>
      </c>
      <c r="IK174" s="966">
        <f t="shared" si="2834"/>
        <v>4160000</v>
      </c>
      <c r="IL174" s="901">
        <f t="shared" si="2835"/>
        <v>0</v>
      </c>
      <c r="IO174" s="958" t="s">
        <v>893</v>
      </c>
      <c r="IP174" s="1012" t="s">
        <v>533</v>
      </c>
      <c r="IQ174" s="1013" t="s">
        <v>147</v>
      </c>
      <c r="IR174" s="1014">
        <v>40</v>
      </c>
      <c r="IS174" s="1015">
        <v>130748</v>
      </c>
      <c r="IT174" s="1025">
        <f t="shared" si="2713"/>
        <v>5229920</v>
      </c>
      <c r="IU174" s="1016"/>
      <c r="IV174" s="898">
        <f t="shared" si="2836"/>
        <v>1</v>
      </c>
      <c r="IW174" s="898">
        <f t="shared" si="2837"/>
        <v>1</v>
      </c>
      <c r="IX174" s="899">
        <f t="shared" si="2838"/>
        <v>1</v>
      </c>
      <c r="IY174" s="899">
        <f t="shared" si="2839"/>
        <v>1</v>
      </c>
      <c r="IZ174" s="899">
        <f t="shared" si="2840"/>
        <v>1</v>
      </c>
      <c r="JA174" s="899">
        <f t="shared" si="2841"/>
        <v>1</v>
      </c>
      <c r="JB174" s="966">
        <f t="shared" si="2842"/>
        <v>5229920</v>
      </c>
      <c r="JC174" s="901">
        <f t="shared" si="2843"/>
        <v>0</v>
      </c>
      <c r="JF174" s="958" t="s">
        <v>893</v>
      </c>
      <c r="JG174" s="1012" t="s">
        <v>533</v>
      </c>
      <c r="JH174" s="1013" t="s">
        <v>147</v>
      </c>
      <c r="JI174" s="1014">
        <v>40</v>
      </c>
      <c r="JJ174" s="1015">
        <v>96000</v>
      </c>
      <c r="JK174" s="1025">
        <f t="shared" si="2714"/>
        <v>3840000</v>
      </c>
      <c r="JL174" s="1016"/>
      <c r="JM174" s="898">
        <f t="shared" si="2844"/>
        <v>1</v>
      </c>
      <c r="JN174" s="898">
        <f t="shared" si="2845"/>
        <v>1</v>
      </c>
      <c r="JO174" s="899">
        <f t="shared" si="2846"/>
        <v>1</v>
      </c>
      <c r="JP174" s="899">
        <f t="shared" si="2847"/>
        <v>1</v>
      </c>
      <c r="JQ174" s="899">
        <f t="shared" si="2848"/>
        <v>1</v>
      </c>
      <c r="JR174" s="899">
        <f t="shared" si="2849"/>
        <v>1</v>
      </c>
      <c r="JS174" s="966">
        <f t="shared" si="2850"/>
        <v>3840000</v>
      </c>
      <c r="JT174" s="901">
        <f t="shared" si="2851"/>
        <v>0</v>
      </c>
      <c r="JW174" s="958" t="s">
        <v>893</v>
      </c>
      <c r="JX174" s="1012" t="s">
        <v>533</v>
      </c>
      <c r="JY174" s="1013" t="s">
        <v>147</v>
      </c>
      <c r="JZ174" s="1014">
        <v>40</v>
      </c>
      <c r="KA174" s="1015">
        <v>104710.82460000001</v>
      </c>
      <c r="KB174" s="1025">
        <f t="shared" si="2715"/>
        <v>4188433</v>
      </c>
      <c r="KC174" s="1016"/>
      <c r="KD174" s="898">
        <f t="shared" si="2852"/>
        <v>1</v>
      </c>
      <c r="KE174" s="898">
        <f t="shared" si="2853"/>
        <v>1</v>
      </c>
      <c r="KF174" s="899">
        <f t="shared" si="2854"/>
        <v>1</v>
      </c>
      <c r="KG174" s="899">
        <f t="shared" si="2855"/>
        <v>1</v>
      </c>
      <c r="KH174" s="899">
        <f t="shared" si="2856"/>
        <v>1</v>
      </c>
      <c r="KI174" s="899">
        <f t="shared" si="2857"/>
        <v>1</v>
      </c>
      <c r="KJ174" s="966">
        <f t="shared" si="2858"/>
        <v>4188433</v>
      </c>
      <c r="KK174" s="901">
        <f t="shared" si="2859"/>
        <v>0</v>
      </c>
      <c r="KN174" s="958" t="s">
        <v>893</v>
      </c>
      <c r="KO174" s="1012" t="s">
        <v>533</v>
      </c>
      <c r="KP174" s="1013" t="s">
        <v>147</v>
      </c>
      <c r="KQ174" s="1014">
        <v>40</v>
      </c>
      <c r="KR174" s="1015">
        <v>132000</v>
      </c>
      <c r="KS174" s="1025">
        <f t="shared" si="2716"/>
        <v>5280000</v>
      </c>
      <c r="KT174" s="1016"/>
      <c r="KU174" s="898">
        <f t="shared" si="2860"/>
        <v>1</v>
      </c>
      <c r="KV174" s="898">
        <f t="shared" si="2861"/>
        <v>1</v>
      </c>
      <c r="KW174" s="899">
        <f t="shared" si="2862"/>
        <v>1</v>
      </c>
      <c r="KX174" s="899">
        <f t="shared" si="2863"/>
        <v>1</v>
      </c>
      <c r="KY174" s="899">
        <f t="shared" si="2864"/>
        <v>1</v>
      </c>
      <c r="KZ174" s="899">
        <f t="shared" si="2865"/>
        <v>1</v>
      </c>
      <c r="LA174" s="966">
        <f t="shared" si="2866"/>
        <v>5280000</v>
      </c>
      <c r="LB174" s="901">
        <f t="shared" si="2867"/>
        <v>0</v>
      </c>
      <c r="LE174" s="958" t="s">
        <v>893</v>
      </c>
      <c r="LF174" s="1012" t="s">
        <v>533</v>
      </c>
      <c r="LG174" s="1013" t="s">
        <v>147</v>
      </c>
      <c r="LH174" s="1014">
        <v>40</v>
      </c>
      <c r="LI174" s="1021">
        <v>64805</v>
      </c>
      <c r="LJ174" s="1028">
        <f t="shared" si="2717"/>
        <v>2592200</v>
      </c>
      <c r="LK174" s="1016"/>
      <c r="LL174" s="898">
        <f t="shared" si="2868"/>
        <v>1</v>
      </c>
      <c r="LM174" s="898">
        <f t="shared" si="2869"/>
        <v>1</v>
      </c>
      <c r="LN174" s="899">
        <f t="shared" si="2870"/>
        <v>1</v>
      </c>
      <c r="LO174" s="899">
        <f t="shared" si="2871"/>
        <v>1</v>
      </c>
      <c r="LP174" s="899">
        <f t="shared" si="2872"/>
        <v>1</v>
      </c>
      <c r="LQ174" s="899">
        <f t="shared" si="2873"/>
        <v>1</v>
      </c>
      <c r="LR174" s="966">
        <f t="shared" si="2874"/>
        <v>2592200</v>
      </c>
      <c r="LS174" s="901">
        <f t="shared" si="2875"/>
        <v>0</v>
      </c>
      <c r="LV174" s="958" t="s">
        <v>893</v>
      </c>
      <c r="LW174" s="1012" t="s">
        <v>533</v>
      </c>
      <c r="LX174" s="1013" t="s">
        <v>147</v>
      </c>
      <c r="LY174" s="1014">
        <v>40</v>
      </c>
      <c r="LZ174" s="1015">
        <v>70850</v>
      </c>
      <c r="MA174" s="1025">
        <f t="shared" si="2718"/>
        <v>2834000</v>
      </c>
      <c r="MB174" s="1016"/>
      <c r="MC174" s="898">
        <f t="shared" si="2876"/>
        <v>1</v>
      </c>
      <c r="MD174" s="898">
        <f t="shared" si="2877"/>
        <v>1</v>
      </c>
      <c r="ME174" s="899">
        <f t="shared" si="2878"/>
        <v>1</v>
      </c>
      <c r="MF174" s="899">
        <f t="shared" si="2879"/>
        <v>1</v>
      </c>
      <c r="MG174" s="899">
        <f t="shared" si="2880"/>
        <v>1</v>
      </c>
      <c r="MH174" s="899">
        <f t="shared" si="2881"/>
        <v>1</v>
      </c>
      <c r="MI174" s="966">
        <f t="shared" si="2882"/>
        <v>2834000</v>
      </c>
      <c r="MJ174" s="901">
        <f t="shared" si="2883"/>
        <v>0</v>
      </c>
      <c r="MM174" s="958" t="s">
        <v>893</v>
      </c>
      <c r="MN174" s="1012" t="s">
        <v>533</v>
      </c>
      <c r="MO174" s="1013" t="s">
        <v>147</v>
      </c>
      <c r="MP174" s="1014">
        <v>40</v>
      </c>
      <c r="MQ174" s="1015">
        <v>85000</v>
      </c>
      <c r="MR174" s="1025">
        <f t="shared" si="2719"/>
        <v>3400000</v>
      </c>
      <c r="MS174" s="1016"/>
      <c r="MT174" s="898">
        <f t="shared" si="2884"/>
        <v>1</v>
      </c>
      <c r="MU174" s="898">
        <f t="shared" si="2885"/>
        <v>1</v>
      </c>
      <c r="MV174" s="899">
        <f t="shared" si="2886"/>
        <v>1</v>
      </c>
      <c r="MW174" s="899">
        <f t="shared" si="2887"/>
        <v>1</v>
      </c>
      <c r="MX174" s="899">
        <f t="shared" si="2888"/>
        <v>1</v>
      </c>
      <c r="MY174" s="899">
        <f t="shared" si="2889"/>
        <v>1</v>
      </c>
      <c r="MZ174" s="966">
        <f t="shared" si="2890"/>
        <v>3400000</v>
      </c>
      <c r="NA174" s="901">
        <f t="shared" si="2891"/>
        <v>0</v>
      </c>
      <c r="ND174" s="975" t="s">
        <v>893</v>
      </c>
      <c r="NE174" s="976" t="s">
        <v>533</v>
      </c>
      <c r="NF174" s="977" t="s">
        <v>147</v>
      </c>
      <c r="NG174" s="978">
        <v>40</v>
      </c>
      <c r="NH174" s="979">
        <v>55762.74</v>
      </c>
      <c r="NI174" s="980">
        <v>2230510</v>
      </c>
      <c r="NJ174" s="1016"/>
      <c r="NK174" s="898">
        <f t="shared" si="2892"/>
        <v>1</v>
      </c>
      <c r="NL174" s="898">
        <f t="shared" si="2893"/>
        <v>1</v>
      </c>
      <c r="NM174" s="899">
        <f t="shared" si="2894"/>
        <v>1</v>
      </c>
      <c r="NN174" s="899">
        <f t="shared" si="2895"/>
        <v>1</v>
      </c>
      <c r="NO174" s="899">
        <f t="shared" si="2896"/>
        <v>1</v>
      </c>
      <c r="NP174" s="899">
        <f t="shared" si="2897"/>
        <v>1</v>
      </c>
      <c r="NQ174" s="966">
        <f t="shared" si="2898"/>
        <v>2230510</v>
      </c>
      <c r="NR174" s="901">
        <f t="shared" si="2899"/>
        <v>0</v>
      </c>
      <c r="NU174" s="981" t="s">
        <v>893</v>
      </c>
      <c r="NV174" s="982" t="s">
        <v>533</v>
      </c>
      <c r="NW174" s="983" t="s">
        <v>147</v>
      </c>
      <c r="NX174" s="984">
        <v>40</v>
      </c>
      <c r="NY174" s="1022">
        <v>56326</v>
      </c>
      <c r="NZ174" s="986">
        <f t="shared" si="2720"/>
        <v>2253040</v>
      </c>
      <c r="OA174" s="1016"/>
      <c r="OB174" s="898">
        <f t="shared" si="2900"/>
        <v>1</v>
      </c>
      <c r="OC174" s="898">
        <f t="shared" si="2901"/>
        <v>1</v>
      </c>
      <c r="OD174" s="899">
        <f t="shared" si="2902"/>
        <v>1</v>
      </c>
      <c r="OE174" s="899">
        <f t="shared" si="2903"/>
        <v>1</v>
      </c>
      <c r="OF174" s="899">
        <f t="shared" si="2904"/>
        <v>1</v>
      </c>
      <c r="OG174" s="899">
        <f t="shared" si="2905"/>
        <v>1</v>
      </c>
      <c r="OH174" s="966">
        <f t="shared" si="2906"/>
        <v>2253040</v>
      </c>
      <c r="OI174" s="901">
        <f t="shared" si="2907"/>
        <v>0</v>
      </c>
      <c r="OL174" s="958" t="s">
        <v>893</v>
      </c>
      <c r="OM174" s="1012" t="s">
        <v>533</v>
      </c>
      <c r="ON174" s="1013" t="s">
        <v>147</v>
      </c>
      <c r="OO174" s="1014">
        <v>40</v>
      </c>
      <c r="OP174" s="1015">
        <v>99524</v>
      </c>
      <c r="OQ174" s="1025">
        <f t="shared" si="2721"/>
        <v>3980960</v>
      </c>
      <c r="OR174" s="1016"/>
      <c r="OS174" s="898">
        <f t="shared" si="2908"/>
        <v>1</v>
      </c>
      <c r="OT174" s="898">
        <f t="shared" si="2909"/>
        <v>1</v>
      </c>
      <c r="OU174" s="899">
        <f t="shared" si="2910"/>
        <v>1</v>
      </c>
      <c r="OV174" s="899">
        <f t="shared" si="2911"/>
        <v>1</v>
      </c>
      <c r="OW174" s="899">
        <f t="shared" si="2912"/>
        <v>1</v>
      </c>
      <c r="OX174" s="899">
        <f t="shared" si="2913"/>
        <v>1</v>
      </c>
      <c r="OY174" s="966">
        <f t="shared" si="2914"/>
        <v>3980960</v>
      </c>
      <c r="OZ174" s="901">
        <f t="shared" si="2915"/>
        <v>0</v>
      </c>
      <c r="PC174" s="958" t="s">
        <v>893</v>
      </c>
      <c r="PD174" s="1012" t="s">
        <v>533</v>
      </c>
      <c r="PE174" s="1013" t="s">
        <v>147</v>
      </c>
      <c r="PF174" s="1014">
        <v>40</v>
      </c>
      <c r="PG174" s="1059">
        <v>185900</v>
      </c>
      <c r="PH174" s="1029">
        <v>7436000</v>
      </c>
      <c r="PI174" s="1024"/>
      <c r="PJ174" s="898">
        <f t="shared" si="2916"/>
        <v>1</v>
      </c>
      <c r="PK174" s="898">
        <f t="shared" si="2917"/>
        <v>1</v>
      </c>
      <c r="PL174" s="899">
        <f t="shared" si="2918"/>
        <v>1</v>
      </c>
      <c r="PM174" s="899">
        <f t="shared" si="2919"/>
        <v>1</v>
      </c>
      <c r="PN174" s="899">
        <f t="shared" si="2920"/>
        <v>1</v>
      </c>
      <c r="PO174" s="899">
        <f t="shared" si="2921"/>
        <v>1</v>
      </c>
      <c r="PP174" s="966">
        <f t="shared" si="2922"/>
        <v>7436000</v>
      </c>
      <c r="PQ174" s="901">
        <f t="shared" si="2923"/>
        <v>0</v>
      </c>
      <c r="PT174" s="958" t="s">
        <v>893</v>
      </c>
      <c r="PU174" s="1012" t="s">
        <v>533</v>
      </c>
      <c r="PV174" s="1013" t="s">
        <v>147</v>
      </c>
      <c r="PW174" s="1014">
        <v>40</v>
      </c>
      <c r="PX174" s="1015">
        <v>73399</v>
      </c>
      <c r="PY174" s="1025">
        <f t="shared" si="2722"/>
        <v>2935960</v>
      </c>
      <c r="PZ174" s="1016"/>
      <c r="QA174" s="898">
        <f t="shared" si="2924"/>
        <v>1</v>
      </c>
      <c r="QB174" s="898">
        <f t="shared" si="2925"/>
        <v>1</v>
      </c>
      <c r="QC174" s="899">
        <f t="shared" si="2926"/>
        <v>1</v>
      </c>
      <c r="QD174" s="899">
        <f t="shared" si="2927"/>
        <v>1</v>
      </c>
      <c r="QE174" s="899">
        <f t="shared" si="2928"/>
        <v>1</v>
      </c>
      <c r="QF174" s="899">
        <f t="shared" si="2929"/>
        <v>1</v>
      </c>
      <c r="QG174" s="966">
        <f t="shared" si="2930"/>
        <v>2935960</v>
      </c>
      <c r="QH174" s="901">
        <f t="shared" si="2931"/>
        <v>0</v>
      </c>
      <c r="QK174" s="958" t="s">
        <v>893</v>
      </c>
      <c r="QL174" s="1012" t="s">
        <v>533</v>
      </c>
      <c r="QM174" s="1013" t="s">
        <v>147</v>
      </c>
      <c r="QN174" s="1014">
        <v>40</v>
      </c>
      <c r="QO174" s="1021">
        <v>65129.024999999994</v>
      </c>
      <c r="QP174" s="1028">
        <f t="shared" si="2723"/>
        <v>2605161</v>
      </c>
      <c r="QQ174" s="1016"/>
      <c r="QR174" s="898">
        <f t="shared" si="2932"/>
        <v>1</v>
      </c>
      <c r="QS174" s="898">
        <f t="shared" si="2933"/>
        <v>1</v>
      </c>
      <c r="QT174" s="899">
        <f t="shared" si="2934"/>
        <v>1</v>
      </c>
      <c r="QU174" s="899">
        <f t="shared" si="2935"/>
        <v>1</v>
      </c>
      <c r="QV174" s="899">
        <f t="shared" si="2936"/>
        <v>1</v>
      </c>
      <c r="QW174" s="899">
        <f t="shared" si="2937"/>
        <v>1</v>
      </c>
      <c r="QX174" s="966">
        <f t="shared" si="2938"/>
        <v>2605161</v>
      </c>
      <c r="QY174" s="901">
        <f t="shared" si="2939"/>
        <v>0</v>
      </c>
      <c r="RB174" s="405"/>
      <c r="RC174" s="406"/>
      <c r="RD174" s="407"/>
      <c r="RE174" s="408"/>
      <c r="RF174" s="409"/>
      <c r="RG174" s="410"/>
      <c r="RH174" s="410"/>
      <c r="RI174" s="898"/>
      <c r="RJ174" s="898"/>
      <c r="RK174" s="934"/>
      <c r="RL174" s="934"/>
      <c r="RM174" s="934"/>
      <c r="RN174" s="934"/>
      <c r="RO174" s="935"/>
      <c r="RP174" s="936"/>
      <c r="RS174" s="405"/>
      <c r="RT174" s="406"/>
      <c r="RU174" s="407"/>
      <c r="RV174" s="408"/>
      <c r="RW174" s="409"/>
      <c r="RX174" s="410"/>
      <c r="RY174" s="410"/>
      <c r="RZ174" s="898"/>
      <c r="SA174" s="898"/>
      <c r="SB174" s="934"/>
      <c r="SC174" s="934"/>
      <c r="SD174" s="934"/>
      <c r="SE174" s="934"/>
      <c r="SF174" s="935"/>
      <c r="SG174" s="936"/>
      <c r="SJ174" s="405"/>
      <c r="SK174" s="406"/>
      <c r="SL174" s="407"/>
      <c r="SM174" s="408"/>
      <c r="SN174" s="409"/>
      <c r="SO174" s="410"/>
      <c r="SP174" s="410"/>
      <c r="SQ174" s="898"/>
      <c r="SR174" s="898"/>
      <c r="SS174" s="934"/>
      <c r="ST174" s="934"/>
      <c r="SU174" s="934"/>
      <c r="SV174" s="934"/>
      <c r="SW174" s="935"/>
      <c r="SX174" s="936"/>
    </row>
    <row r="175" spans="2:518" ht="96" customHeight="1" thickTop="1" thickBot="1">
      <c r="B175" s="1120" t="s">
        <v>894</v>
      </c>
      <c r="C175" s="1067" t="s">
        <v>306</v>
      </c>
      <c r="D175" s="1068" t="s">
        <v>147</v>
      </c>
      <c r="E175" s="1069">
        <v>13</v>
      </c>
      <c r="F175" s="1033"/>
      <c r="G175" s="963">
        <f>ROUND(E175*F175,0)</f>
        <v>0</v>
      </c>
      <c r="H175" s="1016"/>
      <c r="K175" s="1120" t="s">
        <v>894</v>
      </c>
      <c r="L175" s="1067" t="s">
        <v>306</v>
      </c>
      <c r="M175" s="1068" t="s">
        <v>147</v>
      </c>
      <c r="N175" s="1069">
        <v>13</v>
      </c>
      <c r="O175" s="1070">
        <v>99480</v>
      </c>
      <c r="P175" s="963">
        <f t="shared" si="2699"/>
        <v>1293240</v>
      </c>
      <c r="Q175" s="1016"/>
      <c r="R175" s="898">
        <f t="shared" si="2724"/>
        <v>1</v>
      </c>
      <c r="S175" s="898">
        <f t="shared" si="2725"/>
        <v>1</v>
      </c>
      <c r="T175" s="899">
        <f t="shared" si="2726"/>
        <v>1</v>
      </c>
      <c r="U175" s="899">
        <f t="shared" si="2727"/>
        <v>1</v>
      </c>
      <c r="V175" s="899">
        <f t="shared" si="2728"/>
        <v>1</v>
      </c>
      <c r="W175" s="899">
        <f t="shared" si="2729"/>
        <v>1</v>
      </c>
      <c r="X175" s="966">
        <f t="shared" si="2730"/>
        <v>1293240</v>
      </c>
      <c r="Y175" s="901">
        <f t="shared" si="2731"/>
        <v>0</v>
      </c>
      <c r="Z175" s="872"/>
      <c r="AA175" s="872"/>
      <c r="AB175" s="1120" t="s">
        <v>894</v>
      </c>
      <c r="AC175" s="1067" t="s">
        <v>306</v>
      </c>
      <c r="AD175" s="1068" t="s">
        <v>147</v>
      </c>
      <c r="AE175" s="1069">
        <v>13</v>
      </c>
      <c r="AF175" s="1033">
        <v>60000</v>
      </c>
      <c r="AG175" s="963">
        <f t="shared" si="2700"/>
        <v>780000</v>
      </c>
      <c r="AH175" s="1016"/>
      <c r="AI175" s="898">
        <f t="shared" si="2732"/>
        <v>1</v>
      </c>
      <c r="AJ175" s="898">
        <f t="shared" si="2733"/>
        <v>1</v>
      </c>
      <c r="AK175" s="899">
        <f t="shared" si="2734"/>
        <v>1</v>
      </c>
      <c r="AL175" s="899">
        <f t="shared" si="2735"/>
        <v>1</v>
      </c>
      <c r="AM175" s="899">
        <f t="shared" si="2736"/>
        <v>1</v>
      </c>
      <c r="AN175" s="899">
        <f t="shared" si="2737"/>
        <v>1</v>
      </c>
      <c r="AO175" s="966">
        <f t="shared" si="2738"/>
        <v>780000</v>
      </c>
      <c r="AP175" s="901">
        <f t="shared" si="2739"/>
        <v>0</v>
      </c>
      <c r="AQ175" s="872"/>
      <c r="AR175" s="872"/>
      <c r="AS175" s="1120" t="s">
        <v>894</v>
      </c>
      <c r="AT175" s="1071" t="s">
        <v>306</v>
      </c>
      <c r="AU175" s="1068" t="s">
        <v>147</v>
      </c>
      <c r="AV175" s="1069">
        <v>13</v>
      </c>
      <c r="AW175" s="1036">
        <v>70000</v>
      </c>
      <c r="AX175" s="969">
        <f t="shared" si="2701"/>
        <v>910000</v>
      </c>
      <c r="AY175" s="1016"/>
      <c r="AZ175" s="898">
        <f t="shared" si="2740"/>
        <v>1</v>
      </c>
      <c r="BA175" s="898">
        <f t="shared" si="2741"/>
        <v>1</v>
      </c>
      <c r="BB175" s="899">
        <f t="shared" si="2742"/>
        <v>1</v>
      </c>
      <c r="BC175" s="899">
        <f t="shared" si="2743"/>
        <v>1</v>
      </c>
      <c r="BD175" s="899">
        <f t="shared" si="2744"/>
        <v>1</v>
      </c>
      <c r="BE175" s="899">
        <f t="shared" si="2745"/>
        <v>1</v>
      </c>
      <c r="BF175" s="966">
        <f t="shared" si="2746"/>
        <v>910000</v>
      </c>
      <c r="BG175" s="901">
        <f t="shared" si="2747"/>
        <v>0</v>
      </c>
      <c r="BJ175" s="1120" t="s">
        <v>894</v>
      </c>
      <c r="BK175" s="1067" t="s">
        <v>306</v>
      </c>
      <c r="BL175" s="1068" t="s">
        <v>147</v>
      </c>
      <c r="BM175" s="1069">
        <v>13</v>
      </c>
      <c r="BN175" s="1033">
        <v>95000</v>
      </c>
      <c r="BO175" s="963">
        <f t="shared" si="2702"/>
        <v>1235000</v>
      </c>
      <c r="BP175" s="1016"/>
      <c r="BQ175" s="898">
        <f t="shared" si="2748"/>
        <v>1</v>
      </c>
      <c r="BR175" s="898">
        <f t="shared" si="2749"/>
        <v>1</v>
      </c>
      <c r="BS175" s="899">
        <f t="shared" si="2750"/>
        <v>1</v>
      </c>
      <c r="BT175" s="899">
        <f t="shared" si="2751"/>
        <v>1</v>
      </c>
      <c r="BU175" s="899">
        <f t="shared" si="2752"/>
        <v>1</v>
      </c>
      <c r="BV175" s="899">
        <f t="shared" si="2753"/>
        <v>1</v>
      </c>
      <c r="BW175" s="966">
        <f t="shared" si="2754"/>
        <v>1235000</v>
      </c>
      <c r="BX175" s="901">
        <f t="shared" si="2755"/>
        <v>0</v>
      </c>
      <c r="CA175" s="1120" t="s">
        <v>894</v>
      </c>
      <c r="CB175" s="1067" t="s">
        <v>306</v>
      </c>
      <c r="CC175" s="1068" t="s">
        <v>147</v>
      </c>
      <c r="CD175" s="1069">
        <v>13</v>
      </c>
      <c r="CE175" s="1033">
        <v>96893</v>
      </c>
      <c r="CF175" s="963">
        <f t="shared" si="2703"/>
        <v>1259609</v>
      </c>
      <c r="CG175" s="1016"/>
      <c r="CH175" s="898">
        <f t="shared" si="2756"/>
        <v>1</v>
      </c>
      <c r="CI175" s="898">
        <f t="shared" si="2757"/>
        <v>1</v>
      </c>
      <c r="CJ175" s="899">
        <f t="shared" si="2758"/>
        <v>1</v>
      </c>
      <c r="CK175" s="899">
        <f t="shared" si="2759"/>
        <v>1</v>
      </c>
      <c r="CL175" s="899">
        <f t="shared" si="2760"/>
        <v>1</v>
      </c>
      <c r="CM175" s="899">
        <f t="shared" si="2761"/>
        <v>1</v>
      </c>
      <c r="CN175" s="966">
        <f t="shared" si="2762"/>
        <v>1259609</v>
      </c>
      <c r="CO175" s="901">
        <f t="shared" si="2763"/>
        <v>0</v>
      </c>
      <c r="CR175" s="1120" t="s">
        <v>894</v>
      </c>
      <c r="CS175" s="1067" t="s">
        <v>306</v>
      </c>
      <c r="CT175" s="1068" t="s">
        <v>147</v>
      </c>
      <c r="CU175" s="1069">
        <v>13</v>
      </c>
      <c r="CV175" s="1033">
        <v>55600</v>
      </c>
      <c r="CW175" s="963">
        <f t="shared" si="2704"/>
        <v>722800</v>
      </c>
      <c r="CX175" s="1016"/>
      <c r="CY175" s="898">
        <f t="shared" si="2764"/>
        <v>1</v>
      </c>
      <c r="CZ175" s="898">
        <f t="shared" si="2765"/>
        <v>1</v>
      </c>
      <c r="DA175" s="899">
        <f t="shared" si="2766"/>
        <v>1</v>
      </c>
      <c r="DB175" s="899">
        <f t="shared" si="2767"/>
        <v>1</v>
      </c>
      <c r="DC175" s="899">
        <f t="shared" si="2768"/>
        <v>1</v>
      </c>
      <c r="DD175" s="899">
        <f t="shared" si="2769"/>
        <v>1</v>
      </c>
      <c r="DE175" s="966">
        <f t="shared" si="2770"/>
        <v>722800</v>
      </c>
      <c r="DF175" s="901">
        <f t="shared" si="2771"/>
        <v>0</v>
      </c>
      <c r="DI175" s="1120" t="s">
        <v>894</v>
      </c>
      <c r="DJ175" s="1067" t="s">
        <v>306</v>
      </c>
      <c r="DK175" s="1068" t="s">
        <v>147</v>
      </c>
      <c r="DL175" s="1069">
        <v>13</v>
      </c>
      <c r="DM175" s="1033">
        <v>57064</v>
      </c>
      <c r="DN175" s="963">
        <f t="shared" si="2705"/>
        <v>741832</v>
      </c>
      <c r="DO175" s="1016"/>
      <c r="DP175" s="898">
        <f t="shared" si="2772"/>
        <v>1</v>
      </c>
      <c r="DQ175" s="898">
        <f t="shared" si="2773"/>
        <v>1</v>
      </c>
      <c r="DR175" s="899">
        <f t="shared" si="2774"/>
        <v>1</v>
      </c>
      <c r="DS175" s="899">
        <f t="shared" si="2775"/>
        <v>1</v>
      </c>
      <c r="DT175" s="899">
        <f t="shared" si="2776"/>
        <v>1</v>
      </c>
      <c r="DU175" s="899">
        <f t="shared" si="2777"/>
        <v>1</v>
      </c>
      <c r="DV175" s="966">
        <f t="shared" si="2778"/>
        <v>741832</v>
      </c>
      <c r="DW175" s="901">
        <f t="shared" si="2779"/>
        <v>0</v>
      </c>
      <c r="DZ175" s="1120" t="s">
        <v>894</v>
      </c>
      <c r="EA175" s="1067" t="s">
        <v>306</v>
      </c>
      <c r="EB175" s="1068" t="s">
        <v>147</v>
      </c>
      <c r="EC175" s="1069">
        <v>13</v>
      </c>
      <c r="ED175" s="1033">
        <v>66150</v>
      </c>
      <c r="EE175" s="963">
        <f t="shared" si="2706"/>
        <v>859950</v>
      </c>
      <c r="EF175" s="1016"/>
      <c r="EG175" s="898">
        <f t="shared" si="2780"/>
        <v>1</v>
      </c>
      <c r="EH175" s="898">
        <f t="shared" si="2781"/>
        <v>1</v>
      </c>
      <c r="EI175" s="899">
        <f t="shared" si="2782"/>
        <v>1</v>
      </c>
      <c r="EJ175" s="899">
        <f t="shared" si="2783"/>
        <v>1</v>
      </c>
      <c r="EK175" s="899">
        <f t="shared" si="2784"/>
        <v>1</v>
      </c>
      <c r="EL175" s="899">
        <f t="shared" si="2785"/>
        <v>1</v>
      </c>
      <c r="EM175" s="966">
        <f t="shared" si="2786"/>
        <v>859950</v>
      </c>
      <c r="EN175" s="901">
        <f t="shared" si="2787"/>
        <v>0</v>
      </c>
      <c r="EQ175" s="1120" t="s">
        <v>894</v>
      </c>
      <c r="ER175" s="1067" t="s">
        <v>306</v>
      </c>
      <c r="ES175" s="1068" t="s">
        <v>147</v>
      </c>
      <c r="ET175" s="1069">
        <v>13</v>
      </c>
      <c r="EU175" s="1033">
        <v>97400</v>
      </c>
      <c r="EV175" s="963">
        <f t="shared" si="2707"/>
        <v>1266200</v>
      </c>
      <c r="EW175" s="1016"/>
      <c r="EX175" s="898">
        <f t="shared" si="2788"/>
        <v>1</v>
      </c>
      <c r="EY175" s="898">
        <f t="shared" si="2789"/>
        <v>1</v>
      </c>
      <c r="EZ175" s="899">
        <f t="shared" si="2790"/>
        <v>1</v>
      </c>
      <c r="FA175" s="899">
        <f t="shared" si="2791"/>
        <v>1</v>
      </c>
      <c r="FB175" s="899">
        <f t="shared" si="2792"/>
        <v>1</v>
      </c>
      <c r="FC175" s="899">
        <f t="shared" si="2793"/>
        <v>1</v>
      </c>
      <c r="FD175" s="966">
        <f t="shared" si="2794"/>
        <v>1266200</v>
      </c>
      <c r="FE175" s="901">
        <f t="shared" si="2795"/>
        <v>0</v>
      </c>
      <c r="FH175" s="1120"/>
      <c r="FI175" s="1067"/>
      <c r="FJ175" s="1068"/>
      <c r="FK175" s="1069"/>
      <c r="FL175" s="1033"/>
      <c r="FM175" s="963">
        <f t="shared" si="2708"/>
        <v>0</v>
      </c>
      <c r="FN175" s="1016"/>
      <c r="FO175" s="898" t="e">
        <f t="shared" si="2796"/>
        <v>#N/A</v>
      </c>
      <c r="FP175" s="898" t="e">
        <f t="shared" si="2797"/>
        <v>#N/A</v>
      </c>
      <c r="FQ175" s="899" t="e">
        <f t="shared" si="2798"/>
        <v>#N/A</v>
      </c>
      <c r="FR175" s="899">
        <f t="shared" si="2799"/>
        <v>0</v>
      </c>
      <c r="FS175" s="899">
        <f t="shared" si="2800"/>
        <v>0</v>
      </c>
      <c r="FT175" s="899" t="e">
        <f t="shared" si="2801"/>
        <v>#N/A</v>
      </c>
      <c r="FU175" s="966">
        <f t="shared" si="2802"/>
        <v>0</v>
      </c>
      <c r="FV175" s="901">
        <f t="shared" si="2803"/>
        <v>0</v>
      </c>
      <c r="FY175" s="1120" t="s">
        <v>894</v>
      </c>
      <c r="FZ175" s="1067" t="s">
        <v>306</v>
      </c>
      <c r="GA175" s="1068" t="s">
        <v>147</v>
      </c>
      <c r="GB175" s="1069">
        <v>13</v>
      </c>
      <c r="GC175" s="1070">
        <v>99480</v>
      </c>
      <c r="GD175" s="963">
        <f t="shared" si="2709"/>
        <v>1293240</v>
      </c>
      <c r="GE175" s="1016"/>
      <c r="GF175" s="898">
        <f t="shared" si="2804"/>
        <v>1</v>
      </c>
      <c r="GG175" s="898">
        <f t="shared" si="2805"/>
        <v>1</v>
      </c>
      <c r="GH175" s="899">
        <f t="shared" si="2806"/>
        <v>1</v>
      </c>
      <c r="GI175" s="899">
        <f t="shared" si="2807"/>
        <v>1</v>
      </c>
      <c r="GJ175" s="899">
        <f t="shared" si="2808"/>
        <v>1</v>
      </c>
      <c r="GK175" s="899">
        <f t="shared" si="2809"/>
        <v>1</v>
      </c>
      <c r="GL175" s="966">
        <f t="shared" si="2810"/>
        <v>1293240</v>
      </c>
      <c r="GM175" s="901">
        <f t="shared" si="2811"/>
        <v>0</v>
      </c>
      <c r="GP175" s="1120" t="s">
        <v>894</v>
      </c>
      <c r="GQ175" s="1067" t="s">
        <v>306</v>
      </c>
      <c r="GR175" s="1068" t="s">
        <v>147</v>
      </c>
      <c r="GS175" s="1069">
        <v>13</v>
      </c>
      <c r="GT175" s="1033">
        <v>97500</v>
      </c>
      <c r="GU175" s="963">
        <f t="shared" si="2710"/>
        <v>1267500</v>
      </c>
      <c r="GV175" s="1016"/>
      <c r="GW175" s="898">
        <f t="shared" si="2812"/>
        <v>1</v>
      </c>
      <c r="GX175" s="898">
        <f t="shared" si="2813"/>
        <v>1</v>
      </c>
      <c r="GY175" s="899">
        <f t="shared" si="2814"/>
        <v>1</v>
      </c>
      <c r="GZ175" s="899">
        <f t="shared" si="2815"/>
        <v>1</v>
      </c>
      <c r="HA175" s="899">
        <f t="shared" si="2816"/>
        <v>1</v>
      </c>
      <c r="HB175" s="899">
        <f t="shared" si="2817"/>
        <v>1</v>
      </c>
      <c r="HC175" s="966">
        <f t="shared" si="2818"/>
        <v>1267500</v>
      </c>
      <c r="HD175" s="901">
        <f t="shared" si="2819"/>
        <v>0</v>
      </c>
      <c r="HG175" s="1120" t="s">
        <v>894</v>
      </c>
      <c r="HH175" s="1067" t="s">
        <v>306</v>
      </c>
      <c r="HI175" s="1068" t="s">
        <v>147</v>
      </c>
      <c r="HJ175" s="1069">
        <v>13</v>
      </c>
      <c r="HK175" s="1033">
        <v>141012</v>
      </c>
      <c r="HL175" s="963">
        <f t="shared" si="2711"/>
        <v>1833156</v>
      </c>
      <c r="HM175" s="1016"/>
      <c r="HN175" s="898">
        <f t="shared" si="2820"/>
        <v>1</v>
      </c>
      <c r="HO175" s="898">
        <f t="shared" si="2821"/>
        <v>1</v>
      </c>
      <c r="HP175" s="899">
        <f t="shared" si="2822"/>
        <v>1</v>
      </c>
      <c r="HQ175" s="899">
        <f t="shared" si="2823"/>
        <v>1</v>
      </c>
      <c r="HR175" s="899">
        <f t="shared" si="2824"/>
        <v>1</v>
      </c>
      <c r="HS175" s="899">
        <f t="shared" si="2825"/>
        <v>1</v>
      </c>
      <c r="HT175" s="966">
        <f t="shared" si="2826"/>
        <v>1833156</v>
      </c>
      <c r="HU175" s="901">
        <f t="shared" si="2827"/>
        <v>0</v>
      </c>
      <c r="HX175" s="1120" t="s">
        <v>894</v>
      </c>
      <c r="HY175" s="1067" t="s">
        <v>306</v>
      </c>
      <c r="HZ175" s="1068" t="s">
        <v>147</v>
      </c>
      <c r="IA175" s="1069">
        <v>13</v>
      </c>
      <c r="IB175" s="1033">
        <v>94000</v>
      </c>
      <c r="IC175" s="972">
        <f t="shared" si="2712"/>
        <v>1222000</v>
      </c>
      <c r="ID175" s="1016"/>
      <c r="IE175" s="898">
        <f t="shared" si="2828"/>
        <v>1</v>
      </c>
      <c r="IF175" s="898">
        <f t="shared" si="2829"/>
        <v>1</v>
      </c>
      <c r="IG175" s="899">
        <f t="shared" si="2830"/>
        <v>1</v>
      </c>
      <c r="IH175" s="899">
        <f t="shared" si="2831"/>
        <v>1</v>
      </c>
      <c r="II175" s="899">
        <f t="shared" si="2832"/>
        <v>1</v>
      </c>
      <c r="IJ175" s="899">
        <f t="shared" si="2833"/>
        <v>1</v>
      </c>
      <c r="IK175" s="966">
        <f t="shared" si="2834"/>
        <v>1222000</v>
      </c>
      <c r="IL175" s="901">
        <f t="shared" si="2835"/>
        <v>0</v>
      </c>
      <c r="IO175" s="1120" t="s">
        <v>894</v>
      </c>
      <c r="IP175" s="1067" t="s">
        <v>306</v>
      </c>
      <c r="IQ175" s="1068" t="s">
        <v>147</v>
      </c>
      <c r="IR175" s="1069">
        <v>13</v>
      </c>
      <c r="IS175" s="1033">
        <v>111378</v>
      </c>
      <c r="IT175" s="963">
        <f t="shared" si="2713"/>
        <v>1447914</v>
      </c>
      <c r="IU175" s="1016"/>
      <c r="IV175" s="898">
        <f t="shared" si="2836"/>
        <v>1</v>
      </c>
      <c r="IW175" s="898">
        <f t="shared" si="2837"/>
        <v>1</v>
      </c>
      <c r="IX175" s="899">
        <f t="shared" si="2838"/>
        <v>1</v>
      </c>
      <c r="IY175" s="899">
        <f t="shared" si="2839"/>
        <v>1</v>
      </c>
      <c r="IZ175" s="899">
        <f t="shared" si="2840"/>
        <v>1</v>
      </c>
      <c r="JA175" s="899">
        <f t="shared" si="2841"/>
        <v>1</v>
      </c>
      <c r="JB175" s="966">
        <f t="shared" si="2842"/>
        <v>1447914</v>
      </c>
      <c r="JC175" s="901">
        <f t="shared" si="2843"/>
        <v>0</v>
      </c>
      <c r="JF175" s="1120" t="s">
        <v>894</v>
      </c>
      <c r="JG175" s="1067" t="s">
        <v>306</v>
      </c>
      <c r="JH175" s="1068" t="s">
        <v>147</v>
      </c>
      <c r="JI175" s="1069">
        <v>13</v>
      </c>
      <c r="JJ175" s="1033">
        <v>105000</v>
      </c>
      <c r="JK175" s="963">
        <f t="shared" si="2714"/>
        <v>1365000</v>
      </c>
      <c r="JL175" s="1016"/>
      <c r="JM175" s="898">
        <f t="shared" si="2844"/>
        <v>1</v>
      </c>
      <c r="JN175" s="898">
        <f t="shared" si="2845"/>
        <v>1</v>
      </c>
      <c r="JO175" s="899">
        <f t="shared" si="2846"/>
        <v>1</v>
      </c>
      <c r="JP175" s="899">
        <f t="shared" si="2847"/>
        <v>1</v>
      </c>
      <c r="JQ175" s="899">
        <f t="shared" si="2848"/>
        <v>1</v>
      </c>
      <c r="JR175" s="899">
        <f t="shared" si="2849"/>
        <v>1</v>
      </c>
      <c r="JS175" s="966">
        <f t="shared" si="2850"/>
        <v>1365000</v>
      </c>
      <c r="JT175" s="901">
        <f t="shared" si="2851"/>
        <v>0</v>
      </c>
      <c r="JW175" s="1120" t="s">
        <v>894</v>
      </c>
      <c r="JX175" s="1067" t="s">
        <v>306</v>
      </c>
      <c r="JY175" s="1068" t="s">
        <v>147</v>
      </c>
      <c r="JZ175" s="1069">
        <v>13</v>
      </c>
      <c r="KA175" s="1033">
        <v>105887.08815000001</v>
      </c>
      <c r="KB175" s="963">
        <f t="shared" si="2715"/>
        <v>1376532</v>
      </c>
      <c r="KC175" s="1016"/>
      <c r="KD175" s="898">
        <f t="shared" si="2852"/>
        <v>1</v>
      </c>
      <c r="KE175" s="898">
        <f t="shared" si="2853"/>
        <v>1</v>
      </c>
      <c r="KF175" s="899">
        <f t="shared" si="2854"/>
        <v>1</v>
      </c>
      <c r="KG175" s="899">
        <f t="shared" si="2855"/>
        <v>1</v>
      </c>
      <c r="KH175" s="899">
        <f t="shared" si="2856"/>
        <v>1</v>
      </c>
      <c r="KI175" s="899">
        <f t="shared" si="2857"/>
        <v>1</v>
      </c>
      <c r="KJ175" s="966">
        <f t="shared" si="2858"/>
        <v>1376532</v>
      </c>
      <c r="KK175" s="901">
        <f t="shared" si="2859"/>
        <v>0</v>
      </c>
      <c r="KN175" s="1120" t="s">
        <v>894</v>
      </c>
      <c r="KO175" s="1067" t="s">
        <v>306</v>
      </c>
      <c r="KP175" s="1068" t="s">
        <v>147</v>
      </c>
      <c r="KQ175" s="1069">
        <v>13</v>
      </c>
      <c r="KR175" s="1033">
        <v>140000</v>
      </c>
      <c r="KS175" s="963">
        <f t="shared" si="2716"/>
        <v>1820000</v>
      </c>
      <c r="KT175" s="1016"/>
      <c r="KU175" s="898">
        <f t="shared" si="2860"/>
        <v>1</v>
      </c>
      <c r="KV175" s="898">
        <f t="shared" si="2861"/>
        <v>1</v>
      </c>
      <c r="KW175" s="899">
        <f t="shared" si="2862"/>
        <v>1</v>
      </c>
      <c r="KX175" s="899">
        <f t="shared" si="2863"/>
        <v>1</v>
      </c>
      <c r="KY175" s="899">
        <f t="shared" si="2864"/>
        <v>1</v>
      </c>
      <c r="KZ175" s="899">
        <f t="shared" si="2865"/>
        <v>1</v>
      </c>
      <c r="LA175" s="966">
        <f t="shared" si="2866"/>
        <v>1820000</v>
      </c>
      <c r="LB175" s="901">
        <f t="shared" si="2867"/>
        <v>0</v>
      </c>
      <c r="LE175" s="1120" t="s">
        <v>894</v>
      </c>
      <c r="LF175" s="1067" t="s">
        <v>306</v>
      </c>
      <c r="LG175" s="1068" t="s">
        <v>147</v>
      </c>
      <c r="LH175" s="1069">
        <v>13</v>
      </c>
      <c r="LI175" s="1038">
        <v>89730</v>
      </c>
      <c r="LJ175" s="974">
        <f t="shared" si="2717"/>
        <v>1166490</v>
      </c>
      <c r="LK175" s="1016"/>
      <c r="LL175" s="898">
        <f t="shared" si="2868"/>
        <v>1</v>
      </c>
      <c r="LM175" s="898">
        <f t="shared" si="2869"/>
        <v>1</v>
      </c>
      <c r="LN175" s="899">
        <f t="shared" si="2870"/>
        <v>1</v>
      </c>
      <c r="LO175" s="899">
        <f t="shared" si="2871"/>
        <v>1</v>
      </c>
      <c r="LP175" s="899">
        <f t="shared" si="2872"/>
        <v>1</v>
      </c>
      <c r="LQ175" s="899">
        <f t="shared" si="2873"/>
        <v>1</v>
      </c>
      <c r="LR175" s="966">
        <f t="shared" si="2874"/>
        <v>1166490</v>
      </c>
      <c r="LS175" s="901">
        <f t="shared" si="2875"/>
        <v>0</v>
      </c>
      <c r="LV175" s="1120" t="s">
        <v>894</v>
      </c>
      <c r="LW175" s="1067" t="s">
        <v>306</v>
      </c>
      <c r="LX175" s="1068" t="s">
        <v>147</v>
      </c>
      <c r="LY175" s="1069">
        <v>13</v>
      </c>
      <c r="LZ175" s="1033">
        <v>48750</v>
      </c>
      <c r="MA175" s="963">
        <f t="shared" si="2718"/>
        <v>633750</v>
      </c>
      <c r="MB175" s="1016"/>
      <c r="MC175" s="898">
        <f t="shared" si="2876"/>
        <v>1</v>
      </c>
      <c r="MD175" s="898">
        <f t="shared" si="2877"/>
        <v>1</v>
      </c>
      <c r="ME175" s="899">
        <f t="shared" si="2878"/>
        <v>1</v>
      </c>
      <c r="MF175" s="899">
        <f t="shared" si="2879"/>
        <v>1</v>
      </c>
      <c r="MG175" s="899">
        <f t="shared" si="2880"/>
        <v>1</v>
      </c>
      <c r="MH175" s="899">
        <f t="shared" si="2881"/>
        <v>1</v>
      </c>
      <c r="MI175" s="966">
        <f t="shared" si="2882"/>
        <v>633750</v>
      </c>
      <c r="MJ175" s="901">
        <f t="shared" si="2883"/>
        <v>0</v>
      </c>
      <c r="MM175" s="1120" t="s">
        <v>894</v>
      </c>
      <c r="MN175" s="1067" t="s">
        <v>306</v>
      </c>
      <c r="MO175" s="1068" t="s">
        <v>147</v>
      </c>
      <c r="MP175" s="1069">
        <v>13</v>
      </c>
      <c r="MQ175" s="1033">
        <v>90000</v>
      </c>
      <c r="MR175" s="963">
        <f t="shared" si="2719"/>
        <v>1170000</v>
      </c>
      <c r="MS175" s="1016"/>
      <c r="MT175" s="898">
        <f t="shared" si="2884"/>
        <v>1</v>
      </c>
      <c r="MU175" s="898">
        <f t="shared" si="2885"/>
        <v>1</v>
      </c>
      <c r="MV175" s="899">
        <f t="shared" si="2886"/>
        <v>1</v>
      </c>
      <c r="MW175" s="899">
        <f t="shared" si="2887"/>
        <v>1</v>
      </c>
      <c r="MX175" s="899">
        <f t="shared" si="2888"/>
        <v>1</v>
      </c>
      <c r="MY175" s="899">
        <f t="shared" si="2889"/>
        <v>1</v>
      </c>
      <c r="MZ175" s="966">
        <f t="shared" si="2890"/>
        <v>1170000</v>
      </c>
      <c r="NA175" s="901">
        <f t="shared" si="2891"/>
        <v>0</v>
      </c>
      <c r="ND175" s="975" t="s">
        <v>894</v>
      </c>
      <c r="NE175" s="976" t="s">
        <v>306</v>
      </c>
      <c r="NF175" s="977" t="s">
        <v>147</v>
      </c>
      <c r="NG175" s="978">
        <v>13</v>
      </c>
      <c r="NH175" s="979">
        <v>78166.44</v>
      </c>
      <c r="NI175" s="980">
        <v>1016164</v>
      </c>
      <c r="NJ175" s="1016"/>
      <c r="NK175" s="898">
        <f t="shared" si="2892"/>
        <v>1</v>
      </c>
      <c r="NL175" s="898">
        <f t="shared" si="2893"/>
        <v>1</v>
      </c>
      <c r="NM175" s="899">
        <f t="shared" si="2894"/>
        <v>1</v>
      </c>
      <c r="NN175" s="899">
        <f t="shared" si="2895"/>
        <v>1</v>
      </c>
      <c r="NO175" s="899">
        <f t="shared" si="2896"/>
        <v>1</v>
      </c>
      <c r="NP175" s="899">
        <f t="shared" si="2897"/>
        <v>1</v>
      </c>
      <c r="NQ175" s="966">
        <f t="shared" si="2898"/>
        <v>1016164</v>
      </c>
      <c r="NR175" s="901">
        <f t="shared" si="2899"/>
        <v>0</v>
      </c>
      <c r="NU175" s="981" t="s">
        <v>894</v>
      </c>
      <c r="NV175" s="982" t="s">
        <v>306</v>
      </c>
      <c r="NW175" s="983" t="s">
        <v>147</v>
      </c>
      <c r="NX175" s="984">
        <v>13</v>
      </c>
      <c r="NY175" s="1041">
        <v>78956</v>
      </c>
      <c r="NZ175" s="986">
        <f t="shared" si="2720"/>
        <v>1026428</v>
      </c>
      <c r="OA175" s="1016"/>
      <c r="OB175" s="898">
        <f t="shared" si="2900"/>
        <v>1</v>
      </c>
      <c r="OC175" s="898">
        <f t="shared" si="2901"/>
        <v>1</v>
      </c>
      <c r="OD175" s="899">
        <f t="shared" si="2902"/>
        <v>1</v>
      </c>
      <c r="OE175" s="899">
        <f t="shared" si="2903"/>
        <v>1</v>
      </c>
      <c r="OF175" s="899">
        <f t="shared" si="2904"/>
        <v>1</v>
      </c>
      <c r="OG175" s="899">
        <f t="shared" si="2905"/>
        <v>1</v>
      </c>
      <c r="OH175" s="966">
        <f t="shared" si="2906"/>
        <v>1026428</v>
      </c>
      <c r="OI175" s="901">
        <f t="shared" si="2907"/>
        <v>0</v>
      </c>
      <c r="OL175" s="1120" t="s">
        <v>894</v>
      </c>
      <c r="OM175" s="1067" t="s">
        <v>306</v>
      </c>
      <c r="ON175" s="1068" t="s">
        <v>147</v>
      </c>
      <c r="OO175" s="1069">
        <v>13</v>
      </c>
      <c r="OP175" s="1033">
        <v>64196</v>
      </c>
      <c r="OQ175" s="963">
        <f t="shared" si="2721"/>
        <v>834548</v>
      </c>
      <c r="OR175" s="1016"/>
      <c r="OS175" s="898">
        <f t="shared" si="2908"/>
        <v>1</v>
      </c>
      <c r="OT175" s="898">
        <f t="shared" si="2909"/>
        <v>1</v>
      </c>
      <c r="OU175" s="899">
        <f t="shared" si="2910"/>
        <v>1</v>
      </c>
      <c r="OV175" s="899">
        <f t="shared" si="2911"/>
        <v>1</v>
      </c>
      <c r="OW175" s="899">
        <f t="shared" si="2912"/>
        <v>1</v>
      </c>
      <c r="OX175" s="899">
        <f t="shared" si="2913"/>
        <v>1</v>
      </c>
      <c r="OY175" s="966">
        <f t="shared" si="2914"/>
        <v>834548</v>
      </c>
      <c r="OZ175" s="901">
        <f t="shared" si="2915"/>
        <v>0</v>
      </c>
      <c r="PC175" s="1120" t="s">
        <v>894</v>
      </c>
      <c r="PD175" s="1067" t="s">
        <v>306</v>
      </c>
      <c r="PE175" s="1068" t="s">
        <v>147</v>
      </c>
      <c r="PF175" s="1069">
        <v>13</v>
      </c>
      <c r="PG175" s="1059">
        <v>76050</v>
      </c>
      <c r="PH175" s="988">
        <v>988650</v>
      </c>
      <c r="PI175" s="1024"/>
      <c r="PJ175" s="898">
        <f t="shared" si="2916"/>
        <v>1</v>
      </c>
      <c r="PK175" s="898">
        <f t="shared" si="2917"/>
        <v>1</v>
      </c>
      <c r="PL175" s="899">
        <f t="shared" si="2918"/>
        <v>1</v>
      </c>
      <c r="PM175" s="899">
        <f t="shared" si="2919"/>
        <v>1</v>
      </c>
      <c r="PN175" s="899">
        <f t="shared" si="2920"/>
        <v>1</v>
      </c>
      <c r="PO175" s="899">
        <f t="shared" si="2921"/>
        <v>1</v>
      </c>
      <c r="PP175" s="966">
        <f t="shared" si="2922"/>
        <v>988650</v>
      </c>
      <c r="PQ175" s="901">
        <f t="shared" si="2923"/>
        <v>0</v>
      </c>
      <c r="PT175" s="1120" t="s">
        <v>894</v>
      </c>
      <c r="PU175" s="1067" t="s">
        <v>306</v>
      </c>
      <c r="PV175" s="1068" t="s">
        <v>147</v>
      </c>
      <c r="PW175" s="1069">
        <v>13</v>
      </c>
      <c r="PX175" s="1033">
        <v>97350</v>
      </c>
      <c r="PY175" s="963">
        <f t="shared" si="2722"/>
        <v>1265550</v>
      </c>
      <c r="PZ175" s="1016"/>
      <c r="QA175" s="898">
        <f t="shared" si="2924"/>
        <v>1</v>
      </c>
      <c r="QB175" s="898">
        <f t="shared" si="2925"/>
        <v>1</v>
      </c>
      <c r="QC175" s="899">
        <f t="shared" si="2926"/>
        <v>1</v>
      </c>
      <c r="QD175" s="899">
        <f t="shared" si="2927"/>
        <v>1</v>
      </c>
      <c r="QE175" s="899">
        <f t="shared" si="2928"/>
        <v>1</v>
      </c>
      <c r="QF175" s="899">
        <f t="shared" si="2929"/>
        <v>1</v>
      </c>
      <c r="QG175" s="966">
        <f t="shared" si="2930"/>
        <v>1265550</v>
      </c>
      <c r="QH175" s="901">
        <f t="shared" si="2931"/>
        <v>0</v>
      </c>
      <c r="QK175" s="1120" t="s">
        <v>894</v>
      </c>
      <c r="QL175" s="1067" t="s">
        <v>306</v>
      </c>
      <c r="QM175" s="1068" t="s">
        <v>147</v>
      </c>
      <c r="QN175" s="1069">
        <v>13</v>
      </c>
      <c r="QO175" s="1038">
        <v>90178.65</v>
      </c>
      <c r="QP175" s="974">
        <f t="shared" si="2723"/>
        <v>1172322</v>
      </c>
      <c r="QQ175" s="1016"/>
      <c r="QR175" s="898">
        <f t="shared" si="2932"/>
        <v>1</v>
      </c>
      <c r="QS175" s="898">
        <f t="shared" si="2933"/>
        <v>1</v>
      </c>
      <c r="QT175" s="899">
        <f t="shared" si="2934"/>
        <v>1</v>
      </c>
      <c r="QU175" s="899">
        <f t="shared" si="2935"/>
        <v>1</v>
      </c>
      <c r="QV175" s="899">
        <f t="shared" si="2936"/>
        <v>1</v>
      </c>
      <c r="QW175" s="899">
        <f t="shared" si="2937"/>
        <v>1</v>
      </c>
      <c r="QX175" s="966">
        <f t="shared" si="2938"/>
        <v>1172322</v>
      </c>
      <c r="QY175" s="901">
        <f t="shared" si="2939"/>
        <v>0</v>
      </c>
      <c r="RB175" s="405"/>
      <c r="RC175" s="406"/>
      <c r="RD175" s="407"/>
      <c r="RE175" s="408"/>
      <c r="RF175" s="409"/>
      <c r="RG175" s="410"/>
      <c r="RH175" s="410"/>
      <c r="RI175" s="898"/>
      <c r="RJ175" s="898"/>
      <c r="RK175" s="934"/>
      <c r="RL175" s="934"/>
      <c r="RM175" s="934"/>
      <c r="RN175" s="934"/>
      <c r="RO175" s="935"/>
      <c r="RP175" s="936"/>
      <c r="RS175" s="405"/>
      <c r="RT175" s="406"/>
      <c r="RU175" s="407"/>
      <c r="RV175" s="408"/>
      <c r="RW175" s="409"/>
      <c r="RX175" s="410"/>
      <c r="RY175" s="410"/>
      <c r="RZ175" s="898"/>
      <c r="SA175" s="898"/>
      <c r="SB175" s="934"/>
      <c r="SC175" s="934"/>
      <c r="SD175" s="934"/>
      <c r="SE175" s="934"/>
      <c r="SF175" s="935"/>
      <c r="SG175" s="936"/>
      <c r="SJ175" s="405"/>
      <c r="SK175" s="406"/>
      <c r="SL175" s="407"/>
      <c r="SM175" s="408"/>
      <c r="SN175" s="409"/>
      <c r="SO175" s="410"/>
      <c r="SP175" s="410"/>
      <c r="SQ175" s="898"/>
      <c r="SR175" s="898"/>
      <c r="SS175" s="934"/>
      <c r="ST175" s="934"/>
      <c r="SU175" s="934"/>
      <c r="SV175" s="934"/>
      <c r="SW175" s="935"/>
      <c r="SX175" s="936"/>
    </row>
    <row r="176" spans="2:518" ht="18.75" customHeight="1" thickTop="1" thickBot="1">
      <c r="B176" s="1079" t="s">
        <v>305</v>
      </c>
      <c r="C176" s="1080" t="s">
        <v>534</v>
      </c>
      <c r="D176" s="1081"/>
      <c r="E176" s="1082"/>
      <c r="F176" s="1083"/>
      <c r="G176" s="1084"/>
      <c r="H176" s="1016"/>
      <c r="K176" s="1079" t="s">
        <v>305</v>
      </c>
      <c r="L176" s="1080" t="s">
        <v>534</v>
      </c>
      <c r="M176" s="1081"/>
      <c r="N176" s="1082"/>
      <c r="O176" s="1083"/>
      <c r="P176" s="1084"/>
      <c r="Q176" s="1016"/>
      <c r="R176" s="898"/>
      <c r="S176" s="898"/>
      <c r="T176" s="934"/>
      <c r="U176" s="934"/>
      <c r="V176" s="934"/>
      <c r="W176" s="934"/>
      <c r="X176" s="935"/>
      <c r="Y176" s="936"/>
      <c r="Z176" s="872"/>
      <c r="AA176" s="872"/>
      <c r="AB176" s="1079" t="s">
        <v>305</v>
      </c>
      <c r="AC176" s="1080" t="s">
        <v>534</v>
      </c>
      <c r="AD176" s="1081"/>
      <c r="AE176" s="1082"/>
      <c r="AF176" s="1083"/>
      <c r="AG176" s="1084"/>
      <c r="AH176" s="1016"/>
      <c r="AI176" s="898"/>
      <c r="AJ176" s="898"/>
      <c r="AK176" s="934"/>
      <c r="AL176" s="934"/>
      <c r="AM176" s="934"/>
      <c r="AN176" s="934"/>
      <c r="AO176" s="935"/>
      <c r="AP176" s="936"/>
      <c r="AQ176" s="872"/>
      <c r="AR176" s="872"/>
      <c r="AS176" s="1079" t="s">
        <v>305</v>
      </c>
      <c r="AT176" s="1085" t="s">
        <v>534</v>
      </c>
      <c r="AU176" s="1081"/>
      <c r="AV176" s="1082"/>
      <c r="AW176" s="1086"/>
      <c r="AX176" s="1087"/>
      <c r="AY176" s="1016"/>
      <c r="AZ176" s="898"/>
      <c r="BA176" s="898"/>
      <c r="BB176" s="934"/>
      <c r="BC176" s="934"/>
      <c r="BD176" s="934"/>
      <c r="BE176" s="934"/>
      <c r="BF176" s="935"/>
      <c r="BG176" s="936"/>
      <c r="BJ176" s="1079" t="s">
        <v>305</v>
      </c>
      <c r="BK176" s="1080" t="s">
        <v>534</v>
      </c>
      <c r="BL176" s="1081"/>
      <c r="BM176" s="1082"/>
      <c r="BN176" s="1083"/>
      <c r="BO176" s="1084"/>
      <c r="BP176" s="1016"/>
      <c r="BQ176" s="898"/>
      <c r="BR176" s="898"/>
      <c r="BS176" s="934"/>
      <c r="BT176" s="934"/>
      <c r="BU176" s="934"/>
      <c r="BV176" s="934"/>
      <c r="BW176" s="935"/>
      <c r="BX176" s="936"/>
      <c r="CA176" s="1079" t="s">
        <v>305</v>
      </c>
      <c r="CB176" s="1080" t="s">
        <v>534</v>
      </c>
      <c r="CC176" s="1081"/>
      <c r="CD176" s="1082"/>
      <c r="CE176" s="1083"/>
      <c r="CF176" s="1084"/>
      <c r="CG176" s="1016"/>
      <c r="CH176" s="898"/>
      <c r="CI176" s="898"/>
      <c r="CJ176" s="934"/>
      <c r="CK176" s="934"/>
      <c r="CL176" s="934"/>
      <c r="CM176" s="934"/>
      <c r="CN176" s="935"/>
      <c r="CO176" s="936"/>
      <c r="CR176" s="1079" t="s">
        <v>305</v>
      </c>
      <c r="CS176" s="1080" t="s">
        <v>534</v>
      </c>
      <c r="CT176" s="1081"/>
      <c r="CU176" s="1082"/>
      <c r="CV176" s="1083"/>
      <c r="CW176" s="1084"/>
      <c r="CX176" s="1016"/>
      <c r="CY176" s="898"/>
      <c r="CZ176" s="898"/>
      <c r="DA176" s="934"/>
      <c r="DB176" s="934"/>
      <c r="DC176" s="934"/>
      <c r="DD176" s="934"/>
      <c r="DE176" s="935"/>
      <c r="DF176" s="936"/>
      <c r="DI176" s="1079" t="s">
        <v>305</v>
      </c>
      <c r="DJ176" s="1080" t="s">
        <v>534</v>
      </c>
      <c r="DK176" s="1081"/>
      <c r="DL176" s="1082"/>
      <c r="DM176" s="1083"/>
      <c r="DN176" s="1084"/>
      <c r="DO176" s="1016"/>
      <c r="DP176" s="898"/>
      <c r="DQ176" s="898"/>
      <c r="DR176" s="934"/>
      <c r="DS176" s="934"/>
      <c r="DT176" s="934"/>
      <c r="DU176" s="934"/>
      <c r="DV176" s="935"/>
      <c r="DW176" s="936"/>
      <c r="DZ176" s="1079" t="s">
        <v>305</v>
      </c>
      <c r="EA176" s="1080" t="s">
        <v>534</v>
      </c>
      <c r="EB176" s="1081"/>
      <c r="EC176" s="1082"/>
      <c r="ED176" s="1083"/>
      <c r="EE176" s="1084"/>
      <c r="EF176" s="1016"/>
      <c r="EG176" s="898"/>
      <c r="EH176" s="898"/>
      <c r="EI176" s="934"/>
      <c r="EJ176" s="934"/>
      <c r="EK176" s="934"/>
      <c r="EL176" s="934"/>
      <c r="EM176" s="935"/>
      <c r="EN176" s="936"/>
      <c r="EQ176" s="1079" t="s">
        <v>305</v>
      </c>
      <c r="ER176" s="1080" t="s">
        <v>534</v>
      </c>
      <c r="ES176" s="1081"/>
      <c r="ET176" s="1082"/>
      <c r="EU176" s="1083"/>
      <c r="EV176" s="1084"/>
      <c r="EW176" s="1016"/>
      <c r="EX176" s="898"/>
      <c r="EY176" s="898"/>
      <c r="EZ176" s="934"/>
      <c r="FA176" s="934"/>
      <c r="FB176" s="934"/>
      <c r="FC176" s="934"/>
      <c r="FD176" s="935"/>
      <c r="FE176" s="936"/>
      <c r="FH176" s="1079"/>
      <c r="FI176" s="1080"/>
      <c r="FJ176" s="1081"/>
      <c r="FK176" s="1082"/>
      <c r="FL176" s="1083"/>
      <c r="FM176" s="1084"/>
      <c r="FN176" s="1016"/>
      <c r="FO176" s="898"/>
      <c r="FP176" s="898"/>
      <c r="FQ176" s="934"/>
      <c r="FR176" s="934"/>
      <c r="FS176" s="934"/>
      <c r="FT176" s="934"/>
      <c r="FU176" s="935"/>
      <c r="FV176" s="936"/>
      <c r="FY176" s="1079" t="s">
        <v>305</v>
      </c>
      <c r="FZ176" s="1080" t="s">
        <v>534</v>
      </c>
      <c r="GA176" s="1081"/>
      <c r="GB176" s="1082"/>
      <c r="GC176" s="1083"/>
      <c r="GD176" s="1084"/>
      <c r="GE176" s="1016"/>
      <c r="GF176" s="898"/>
      <c r="GG176" s="898"/>
      <c r="GH176" s="934"/>
      <c r="GI176" s="934"/>
      <c r="GJ176" s="934"/>
      <c r="GK176" s="934"/>
      <c r="GL176" s="935"/>
      <c r="GM176" s="936"/>
      <c r="GP176" s="1079" t="s">
        <v>305</v>
      </c>
      <c r="GQ176" s="1080" t="s">
        <v>534</v>
      </c>
      <c r="GR176" s="1081"/>
      <c r="GS176" s="1082"/>
      <c r="GT176" s="1083"/>
      <c r="GU176" s="1084"/>
      <c r="GV176" s="1016"/>
      <c r="GW176" s="898"/>
      <c r="GX176" s="898"/>
      <c r="GY176" s="934"/>
      <c r="GZ176" s="934"/>
      <c r="HA176" s="934"/>
      <c r="HB176" s="934"/>
      <c r="HC176" s="935"/>
      <c r="HD176" s="936"/>
      <c r="HG176" s="1079" t="s">
        <v>305</v>
      </c>
      <c r="HH176" s="1080" t="s">
        <v>534</v>
      </c>
      <c r="HI176" s="1081"/>
      <c r="HJ176" s="1082"/>
      <c r="HK176" s="1083"/>
      <c r="HL176" s="1084"/>
      <c r="HM176" s="1016"/>
      <c r="HN176" s="898"/>
      <c r="HO176" s="898"/>
      <c r="HP176" s="934"/>
      <c r="HQ176" s="934"/>
      <c r="HR176" s="934"/>
      <c r="HS176" s="934"/>
      <c r="HT176" s="935"/>
      <c r="HU176" s="936"/>
      <c r="HX176" s="1079" t="s">
        <v>305</v>
      </c>
      <c r="HY176" s="1080" t="s">
        <v>534</v>
      </c>
      <c r="HZ176" s="1081"/>
      <c r="IA176" s="1082"/>
      <c r="IB176" s="1083"/>
      <c r="IC176" s="1084"/>
      <c r="ID176" s="1016"/>
      <c r="IE176" s="898"/>
      <c r="IF176" s="898"/>
      <c r="IG176" s="934"/>
      <c r="IH176" s="934"/>
      <c r="II176" s="934"/>
      <c r="IJ176" s="934"/>
      <c r="IK176" s="935"/>
      <c r="IL176" s="936"/>
      <c r="IO176" s="1079" t="s">
        <v>305</v>
      </c>
      <c r="IP176" s="1080" t="s">
        <v>534</v>
      </c>
      <c r="IQ176" s="1081"/>
      <c r="IR176" s="1082"/>
      <c r="IS176" s="1083"/>
      <c r="IT176" s="1084"/>
      <c r="IU176" s="1016"/>
      <c r="IV176" s="898"/>
      <c r="IW176" s="898"/>
      <c r="IX176" s="934"/>
      <c r="IY176" s="934"/>
      <c r="IZ176" s="934"/>
      <c r="JA176" s="934"/>
      <c r="JB176" s="935"/>
      <c r="JC176" s="936"/>
      <c r="JF176" s="1079" t="s">
        <v>305</v>
      </c>
      <c r="JG176" s="1080" t="s">
        <v>534</v>
      </c>
      <c r="JH176" s="1081"/>
      <c r="JI176" s="1082"/>
      <c r="JJ176" s="1083"/>
      <c r="JK176" s="1084"/>
      <c r="JL176" s="1016"/>
      <c r="JM176" s="898"/>
      <c r="JN176" s="898"/>
      <c r="JO176" s="934"/>
      <c r="JP176" s="934"/>
      <c r="JQ176" s="934"/>
      <c r="JR176" s="934"/>
      <c r="JS176" s="935"/>
      <c r="JT176" s="936"/>
      <c r="JW176" s="1079" t="s">
        <v>305</v>
      </c>
      <c r="JX176" s="1080" t="s">
        <v>534</v>
      </c>
      <c r="JY176" s="1081"/>
      <c r="JZ176" s="1082"/>
      <c r="KA176" s="1083"/>
      <c r="KB176" s="1084"/>
      <c r="KC176" s="1016"/>
      <c r="KD176" s="898"/>
      <c r="KE176" s="898"/>
      <c r="KF176" s="934"/>
      <c r="KG176" s="934"/>
      <c r="KH176" s="934"/>
      <c r="KI176" s="934"/>
      <c r="KJ176" s="935"/>
      <c r="KK176" s="936"/>
      <c r="KN176" s="1079" t="s">
        <v>305</v>
      </c>
      <c r="KO176" s="1080" t="s">
        <v>534</v>
      </c>
      <c r="KP176" s="1081"/>
      <c r="KQ176" s="1082"/>
      <c r="KR176" s="1083"/>
      <c r="KS176" s="1084"/>
      <c r="KT176" s="1016"/>
      <c r="KU176" s="898"/>
      <c r="KV176" s="898"/>
      <c r="KW176" s="934"/>
      <c r="KX176" s="934"/>
      <c r="KY176" s="934"/>
      <c r="KZ176" s="934"/>
      <c r="LA176" s="935"/>
      <c r="LB176" s="936"/>
      <c r="LE176" s="1079" t="s">
        <v>305</v>
      </c>
      <c r="LF176" s="1080" t="s">
        <v>534</v>
      </c>
      <c r="LG176" s="1081"/>
      <c r="LH176" s="1082"/>
      <c r="LI176" s="1088">
        <v>0</v>
      </c>
      <c r="LJ176" s="1089"/>
      <c r="LK176" s="1016"/>
      <c r="LL176" s="898"/>
      <c r="LM176" s="898"/>
      <c r="LN176" s="934"/>
      <c r="LO176" s="934"/>
      <c r="LP176" s="934"/>
      <c r="LQ176" s="934"/>
      <c r="LR176" s="935"/>
      <c r="LS176" s="936"/>
      <c r="LV176" s="1079" t="s">
        <v>305</v>
      </c>
      <c r="LW176" s="1080" t="s">
        <v>534</v>
      </c>
      <c r="LX176" s="1081"/>
      <c r="LY176" s="1082"/>
      <c r="LZ176" s="1083"/>
      <c r="MA176" s="1084"/>
      <c r="MB176" s="1016"/>
      <c r="MC176" s="898"/>
      <c r="MD176" s="898"/>
      <c r="ME176" s="934"/>
      <c r="MF176" s="934"/>
      <c r="MG176" s="934"/>
      <c r="MH176" s="934"/>
      <c r="MI176" s="935"/>
      <c r="MJ176" s="936"/>
      <c r="MM176" s="1079" t="s">
        <v>305</v>
      </c>
      <c r="MN176" s="1080" t="s">
        <v>534</v>
      </c>
      <c r="MO176" s="1081"/>
      <c r="MP176" s="1082"/>
      <c r="MQ176" s="1083"/>
      <c r="MR176" s="1084"/>
      <c r="MS176" s="1016"/>
      <c r="MT176" s="898"/>
      <c r="MU176" s="898"/>
      <c r="MV176" s="934"/>
      <c r="MW176" s="934"/>
      <c r="MX176" s="934"/>
      <c r="MY176" s="934"/>
      <c r="MZ176" s="935"/>
      <c r="NA176" s="936"/>
      <c r="ND176" s="1090" t="s">
        <v>305</v>
      </c>
      <c r="NE176" s="1091" t="s">
        <v>534</v>
      </c>
      <c r="NF176" s="977"/>
      <c r="NG176" s="978"/>
      <c r="NH176" s="979">
        <v>0</v>
      </c>
      <c r="NI176" s="1092"/>
      <c r="NJ176" s="1016"/>
      <c r="NK176" s="898"/>
      <c r="NL176" s="898"/>
      <c r="NM176" s="934"/>
      <c r="NN176" s="934"/>
      <c r="NO176" s="934"/>
      <c r="NP176" s="934"/>
      <c r="NQ176" s="935"/>
      <c r="NR176" s="936"/>
      <c r="NU176" s="1093" t="s">
        <v>305</v>
      </c>
      <c r="NV176" s="1094" t="s">
        <v>534</v>
      </c>
      <c r="NW176" s="983"/>
      <c r="NX176" s="984"/>
      <c r="NY176" s="1095"/>
      <c r="NZ176" s="1096"/>
      <c r="OA176" s="1016"/>
      <c r="OB176" s="898"/>
      <c r="OC176" s="898"/>
      <c r="OD176" s="934"/>
      <c r="OE176" s="934"/>
      <c r="OF176" s="934"/>
      <c r="OG176" s="934"/>
      <c r="OH176" s="935"/>
      <c r="OI176" s="936"/>
      <c r="OL176" s="1079" t="s">
        <v>305</v>
      </c>
      <c r="OM176" s="1080" t="s">
        <v>534</v>
      </c>
      <c r="ON176" s="1081"/>
      <c r="OO176" s="1082"/>
      <c r="OP176" s="1083"/>
      <c r="OQ176" s="1084"/>
      <c r="OR176" s="1016"/>
      <c r="OS176" s="898"/>
      <c r="OT176" s="898"/>
      <c r="OU176" s="934"/>
      <c r="OV176" s="934"/>
      <c r="OW176" s="934"/>
      <c r="OX176" s="934"/>
      <c r="OY176" s="935"/>
      <c r="OZ176" s="936"/>
      <c r="PC176" s="1079" t="s">
        <v>305</v>
      </c>
      <c r="PD176" s="1080" t="s">
        <v>534</v>
      </c>
      <c r="PE176" s="1081"/>
      <c r="PF176" s="1082"/>
      <c r="PG176" s="1097"/>
      <c r="PH176" s="1098"/>
      <c r="PI176" s="1024"/>
      <c r="PJ176" s="898"/>
      <c r="PK176" s="898"/>
      <c r="PL176" s="934"/>
      <c r="PM176" s="934"/>
      <c r="PN176" s="934"/>
      <c r="PO176" s="934"/>
      <c r="PP176" s="935"/>
      <c r="PQ176" s="936"/>
      <c r="PT176" s="1079" t="s">
        <v>305</v>
      </c>
      <c r="PU176" s="1080" t="s">
        <v>534</v>
      </c>
      <c r="PV176" s="1081"/>
      <c r="PW176" s="1082"/>
      <c r="PX176" s="1083"/>
      <c r="PY176" s="1084"/>
      <c r="PZ176" s="1016"/>
      <c r="QA176" s="898"/>
      <c r="QB176" s="898"/>
      <c r="QC176" s="934"/>
      <c r="QD176" s="934"/>
      <c r="QE176" s="934"/>
      <c r="QF176" s="934"/>
      <c r="QG176" s="935"/>
      <c r="QH176" s="936"/>
      <c r="QK176" s="1079" t="s">
        <v>305</v>
      </c>
      <c r="QL176" s="1080" t="s">
        <v>534</v>
      </c>
      <c r="QM176" s="1081"/>
      <c r="QN176" s="1082"/>
      <c r="QO176" s="1088">
        <v>0</v>
      </c>
      <c r="QP176" s="1089"/>
      <c r="QQ176" s="1016"/>
      <c r="QR176" s="898"/>
      <c r="QS176" s="898"/>
      <c r="QT176" s="934"/>
      <c r="QU176" s="934"/>
      <c r="QV176" s="934"/>
      <c r="QW176" s="934"/>
      <c r="QX176" s="935"/>
      <c r="QY176" s="936"/>
      <c r="RB176" s="405"/>
      <c r="RC176" s="406"/>
      <c r="RD176" s="407"/>
      <c r="RE176" s="408"/>
      <c r="RF176" s="409"/>
      <c r="RG176" s="410"/>
      <c r="RH176" s="410"/>
      <c r="RI176" s="898"/>
      <c r="RJ176" s="898"/>
      <c r="RK176" s="934"/>
      <c r="RL176" s="934"/>
      <c r="RM176" s="934"/>
      <c r="RN176" s="934"/>
      <c r="RO176" s="935"/>
      <c r="RP176" s="936"/>
      <c r="RS176" s="405"/>
      <c r="RT176" s="406"/>
      <c r="RU176" s="407"/>
      <c r="RV176" s="408"/>
      <c r="RW176" s="409"/>
      <c r="RX176" s="410"/>
      <c r="RY176" s="410"/>
      <c r="RZ176" s="898"/>
      <c r="SA176" s="898"/>
      <c r="SB176" s="934"/>
      <c r="SC176" s="934"/>
      <c r="SD176" s="934"/>
      <c r="SE176" s="934"/>
      <c r="SF176" s="935"/>
      <c r="SG176" s="936"/>
      <c r="SJ176" s="405"/>
      <c r="SK176" s="406"/>
      <c r="SL176" s="407"/>
      <c r="SM176" s="408"/>
      <c r="SN176" s="409"/>
      <c r="SO176" s="410"/>
      <c r="SP176" s="410"/>
      <c r="SQ176" s="898"/>
      <c r="SR176" s="898"/>
      <c r="SS176" s="934"/>
      <c r="ST176" s="934"/>
      <c r="SU176" s="934"/>
      <c r="SV176" s="934"/>
      <c r="SW176" s="935"/>
      <c r="SX176" s="936"/>
    </row>
    <row r="177" spans="2:518" ht="92.25" customHeight="1" thickTop="1" thickBot="1">
      <c r="B177" s="958" t="s">
        <v>895</v>
      </c>
      <c r="C177" s="1030" t="s">
        <v>535</v>
      </c>
      <c r="D177" s="1031" t="s">
        <v>147</v>
      </c>
      <c r="E177" s="1044">
        <f>238+345</f>
        <v>583</v>
      </c>
      <c r="F177" s="1045"/>
      <c r="G177" s="963">
        <f>ROUND(E177*F177,0)</f>
        <v>0</v>
      </c>
      <c r="H177" s="1016"/>
      <c r="K177" s="958" t="s">
        <v>895</v>
      </c>
      <c r="L177" s="1030" t="s">
        <v>535</v>
      </c>
      <c r="M177" s="1031" t="s">
        <v>147</v>
      </c>
      <c r="N177" s="1044">
        <f>238+345</f>
        <v>583</v>
      </c>
      <c r="O177" s="1046">
        <v>65683</v>
      </c>
      <c r="P177" s="963">
        <f t="shared" ref="P177:P179" si="2940">ROUND(N177*O177,0)</f>
        <v>38293189</v>
      </c>
      <c r="Q177" s="1016"/>
      <c r="R177" s="898">
        <f t="shared" si="2724"/>
        <v>1</v>
      </c>
      <c r="S177" s="898">
        <f t="shared" si="2725"/>
        <v>1</v>
      </c>
      <c r="T177" s="899">
        <f t="shared" si="2726"/>
        <v>1</v>
      </c>
      <c r="U177" s="899">
        <f t="shared" si="2727"/>
        <v>1</v>
      </c>
      <c r="V177" s="899">
        <f t="shared" si="2728"/>
        <v>1</v>
      </c>
      <c r="W177" s="899">
        <f t="shared" si="2729"/>
        <v>1</v>
      </c>
      <c r="X177" s="966">
        <f t="shared" si="2730"/>
        <v>38293189</v>
      </c>
      <c r="Y177" s="901">
        <f t="shared" si="2731"/>
        <v>0</v>
      </c>
      <c r="Z177" s="872"/>
      <c r="AA177" s="872"/>
      <c r="AB177" s="958" t="s">
        <v>895</v>
      </c>
      <c r="AC177" s="1030" t="s">
        <v>535</v>
      </c>
      <c r="AD177" s="1031" t="s">
        <v>147</v>
      </c>
      <c r="AE177" s="1044">
        <f>238+345</f>
        <v>583</v>
      </c>
      <c r="AF177" s="1045">
        <v>42000</v>
      </c>
      <c r="AG177" s="963">
        <f t="shared" ref="AG177:AG179" si="2941">ROUND(AE177*AF177,0)</f>
        <v>24486000</v>
      </c>
      <c r="AH177" s="1016"/>
      <c r="AI177" s="898">
        <f t="shared" ref="AI177:AI178" si="2942">IF(EXACT(VLOOKUP(AB177,OFERTA_0,2,FALSE),AC177),1,0)</f>
        <v>1</v>
      </c>
      <c r="AJ177" s="898">
        <f t="shared" ref="AJ177:AJ178" si="2943">IF(EXACT(VLOOKUP(AB177,OFERTA_0,3,FALSE),AD177),1,0)</f>
        <v>1</v>
      </c>
      <c r="AK177" s="899">
        <f t="shared" ref="AK177:AK178" si="2944">IF(EXACT(VLOOKUP(AB177,OFERTA_0,4,FALSE),AE177),1,0)</f>
        <v>1</v>
      </c>
      <c r="AL177" s="899">
        <f t="shared" ref="AL177:AL178" si="2945">IF(AF177=0,0,1)</f>
        <v>1</v>
      </c>
      <c r="AM177" s="899">
        <f t="shared" ref="AM177:AM178" si="2946">IF(AG177=0,0,1)</f>
        <v>1</v>
      </c>
      <c r="AN177" s="899">
        <f t="shared" ref="AN177:AN178" si="2947">PRODUCT(AI177:AM177)</f>
        <v>1</v>
      </c>
      <c r="AO177" s="966">
        <f t="shared" ref="AO177:AO178" si="2948">ROUND(AG177,0)</f>
        <v>24486000</v>
      </c>
      <c r="AP177" s="901">
        <f t="shared" ref="AP177:AP178" si="2949">AG177-AO177</f>
        <v>0</v>
      </c>
      <c r="AQ177" s="872"/>
      <c r="AR177" s="872"/>
      <c r="AS177" s="958" t="s">
        <v>895</v>
      </c>
      <c r="AT177" s="1035" t="s">
        <v>535</v>
      </c>
      <c r="AU177" s="1031" t="s">
        <v>147</v>
      </c>
      <c r="AV177" s="1044">
        <f>238+345</f>
        <v>583</v>
      </c>
      <c r="AW177" s="1047">
        <v>58000</v>
      </c>
      <c r="AX177" s="969">
        <f t="shared" ref="AX177:AX179" si="2950">ROUND(AV177*AW177,0)</f>
        <v>33814000</v>
      </c>
      <c r="AY177" s="1016"/>
      <c r="AZ177" s="898">
        <f t="shared" ref="AZ177:AZ178" si="2951">IF(EXACT(VLOOKUP(AS177,OFERTA_0,2,FALSE),AT177),1,0)</f>
        <v>1</v>
      </c>
      <c r="BA177" s="898">
        <f t="shared" ref="BA177:BA178" si="2952">IF(EXACT(VLOOKUP(AS177,OFERTA_0,3,FALSE),AU177),1,0)</f>
        <v>1</v>
      </c>
      <c r="BB177" s="899">
        <f t="shared" ref="BB177:BB178" si="2953">IF(EXACT(VLOOKUP(AS177,OFERTA_0,4,FALSE),AV177),1,0)</f>
        <v>1</v>
      </c>
      <c r="BC177" s="899">
        <f t="shared" ref="BC177:BC178" si="2954">IF(AW177=0,0,1)</f>
        <v>1</v>
      </c>
      <c r="BD177" s="899">
        <f t="shared" ref="BD177:BD178" si="2955">IF(AX177=0,0,1)</f>
        <v>1</v>
      </c>
      <c r="BE177" s="899">
        <f t="shared" ref="BE177:BE178" si="2956">PRODUCT(AZ177:BD177)</f>
        <v>1</v>
      </c>
      <c r="BF177" s="966">
        <f t="shared" ref="BF177:BF178" si="2957">ROUND(AX177,0)</f>
        <v>33814000</v>
      </c>
      <c r="BG177" s="901">
        <f t="shared" ref="BG177:BG178" si="2958">AX177-BF177</f>
        <v>0</v>
      </c>
      <c r="BJ177" s="958" t="s">
        <v>895</v>
      </c>
      <c r="BK177" s="1030" t="s">
        <v>535</v>
      </c>
      <c r="BL177" s="1031" t="s">
        <v>147</v>
      </c>
      <c r="BM177" s="1044">
        <f>238+345</f>
        <v>583</v>
      </c>
      <c r="BN177" s="1045">
        <v>117133</v>
      </c>
      <c r="BO177" s="963">
        <f t="shared" ref="BO177:BO179" si="2959">ROUND(BM177*BN177,0)</f>
        <v>68288539</v>
      </c>
      <c r="BP177" s="1016"/>
      <c r="BQ177" s="898">
        <f t="shared" ref="BQ177:BQ178" si="2960">IF(EXACT(VLOOKUP(BJ177,OFERTA_0,2,FALSE),BK177),1,0)</f>
        <v>1</v>
      </c>
      <c r="BR177" s="898">
        <f t="shared" ref="BR177:BR178" si="2961">IF(EXACT(VLOOKUP(BJ177,OFERTA_0,3,FALSE),BL177),1,0)</f>
        <v>1</v>
      </c>
      <c r="BS177" s="899">
        <f t="shared" ref="BS177:BS178" si="2962">IF(EXACT(VLOOKUP(BJ177,OFERTA_0,4,FALSE),BM177),1,0)</f>
        <v>1</v>
      </c>
      <c r="BT177" s="899">
        <f t="shared" ref="BT177:BT178" si="2963">IF(BN177=0,0,1)</f>
        <v>1</v>
      </c>
      <c r="BU177" s="899">
        <f t="shared" ref="BU177:BU178" si="2964">IF(BO177=0,0,1)</f>
        <v>1</v>
      </c>
      <c r="BV177" s="899">
        <f t="shared" ref="BV177:BV178" si="2965">PRODUCT(BQ177:BU177)</f>
        <v>1</v>
      </c>
      <c r="BW177" s="966">
        <f t="shared" ref="BW177:BW178" si="2966">ROUND(BO177,0)</f>
        <v>68288539</v>
      </c>
      <c r="BX177" s="901">
        <f t="shared" ref="BX177:BX178" si="2967">BO177-BW177</f>
        <v>0</v>
      </c>
      <c r="CA177" s="958" t="s">
        <v>895</v>
      </c>
      <c r="CB177" s="1030" t="s">
        <v>535</v>
      </c>
      <c r="CC177" s="1031" t="s">
        <v>147</v>
      </c>
      <c r="CD177" s="1044">
        <f>238+345</f>
        <v>583</v>
      </c>
      <c r="CE177" s="1045">
        <v>63975</v>
      </c>
      <c r="CF177" s="963">
        <f t="shared" ref="CF177:CF179" si="2968">ROUND(CD177*CE177,0)</f>
        <v>37297425</v>
      </c>
      <c r="CG177" s="1016"/>
      <c r="CH177" s="898">
        <f t="shared" ref="CH177:CH178" si="2969">IF(EXACT(VLOOKUP(CA177,OFERTA_0,2,FALSE),CB177),1,0)</f>
        <v>1</v>
      </c>
      <c r="CI177" s="898">
        <f t="shared" ref="CI177:CI178" si="2970">IF(EXACT(VLOOKUP(CA177,OFERTA_0,3,FALSE),CC177),1,0)</f>
        <v>1</v>
      </c>
      <c r="CJ177" s="899">
        <f t="shared" ref="CJ177:CJ178" si="2971">IF(EXACT(VLOOKUP(CA177,OFERTA_0,4,FALSE),CD177),1,0)</f>
        <v>1</v>
      </c>
      <c r="CK177" s="899">
        <f t="shared" ref="CK177:CK178" si="2972">IF(CE177=0,0,1)</f>
        <v>1</v>
      </c>
      <c r="CL177" s="899">
        <f t="shared" ref="CL177:CL178" si="2973">IF(CF177=0,0,1)</f>
        <v>1</v>
      </c>
      <c r="CM177" s="899">
        <f t="shared" ref="CM177:CM178" si="2974">PRODUCT(CH177:CL177)</f>
        <v>1</v>
      </c>
      <c r="CN177" s="966">
        <f t="shared" ref="CN177:CN178" si="2975">ROUND(CF177,0)</f>
        <v>37297425</v>
      </c>
      <c r="CO177" s="901">
        <f t="shared" ref="CO177:CO178" si="2976">CF177-CN177</f>
        <v>0</v>
      </c>
      <c r="CR177" s="958" t="s">
        <v>895</v>
      </c>
      <c r="CS177" s="1030" t="s">
        <v>535</v>
      </c>
      <c r="CT177" s="1031" t="s">
        <v>147</v>
      </c>
      <c r="CU177" s="1044">
        <f>238+345</f>
        <v>583</v>
      </c>
      <c r="CV177" s="1045">
        <v>72500</v>
      </c>
      <c r="CW177" s="963">
        <f t="shared" ref="CW177:CW179" si="2977">ROUND(CU177*CV177,0)</f>
        <v>42267500</v>
      </c>
      <c r="CX177" s="1016"/>
      <c r="CY177" s="898">
        <f t="shared" ref="CY177:CY178" si="2978">IF(EXACT(VLOOKUP(CR177,OFERTA_0,2,FALSE),CS177),1,0)</f>
        <v>1</v>
      </c>
      <c r="CZ177" s="898">
        <f t="shared" ref="CZ177:CZ178" si="2979">IF(EXACT(VLOOKUP(CR177,OFERTA_0,3,FALSE),CT177),1,0)</f>
        <v>1</v>
      </c>
      <c r="DA177" s="899">
        <f t="shared" ref="DA177:DA178" si="2980">IF(EXACT(VLOOKUP(CR177,OFERTA_0,4,FALSE),CU177),1,0)</f>
        <v>1</v>
      </c>
      <c r="DB177" s="899">
        <f t="shared" ref="DB177:DB178" si="2981">IF(CV177=0,0,1)</f>
        <v>1</v>
      </c>
      <c r="DC177" s="899">
        <f t="shared" ref="DC177:DC178" si="2982">IF(CW177=0,0,1)</f>
        <v>1</v>
      </c>
      <c r="DD177" s="899">
        <f t="shared" ref="DD177:DD178" si="2983">PRODUCT(CY177:DC177)</f>
        <v>1</v>
      </c>
      <c r="DE177" s="966">
        <f t="shared" ref="DE177:DE178" si="2984">ROUND(CW177,0)</f>
        <v>42267500</v>
      </c>
      <c r="DF177" s="901">
        <f t="shared" ref="DF177:DF178" si="2985">CW177-DE177</f>
        <v>0</v>
      </c>
      <c r="DI177" s="958" t="s">
        <v>895</v>
      </c>
      <c r="DJ177" s="1030" t="s">
        <v>535</v>
      </c>
      <c r="DK177" s="1031" t="s">
        <v>147</v>
      </c>
      <c r="DL177" s="1044">
        <f>238+345</f>
        <v>583</v>
      </c>
      <c r="DM177" s="1045">
        <v>74896</v>
      </c>
      <c r="DN177" s="963">
        <f t="shared" ref="DN177:DN179" si="2986">ROUND(DL177*DM177,0)</f>
        <v>43664368</v>
      </c>
      <c r="DO177" s="1016"/>
      <c r="DP177" s="898">
        <f t="shared" ref="DP177:DP178" si="2987">IF(EXACT(VLOOKUP(DI177,OFERTA_0,2,FALSE),DJ177),1,0)</f>
        <v>1</v>
      </c>
      <c r="DQ177" s="898">
        <f t="shared" ref="DQ177:DQ178" si="2988">IF(EXACT(VLOOKUP(DI177,OFERTA_0,3,FALSE),DK177),1,0)</f>
        <v>1</v>
      </c>
      <c r="DR177" s="899">
        <f t="shared" ref="DR177:DR178" si="2989">IF(EXACT(VLOOKUP(DI177,OFERTA_0,4,FALSE),DL177),1,0)</f>
        <v>1</v>
      </c>
      <c r="DS177" s="899">
        <f t="shared" ref="DS177:DS178" si="2990">IF(DM177=0,0,1)</f>
        <v>1</v>
      </c>
      <c r="DT177" s="899">
        <f t="shared" ref="DT177:DT178" si="2991">IF(DN177=0,0,1)</f>
        <v>1</v>
      </c>
      <c r="DU177" s="899">
        <f t="shared" ref="DU177:DU178" si="2992">PRODUCT(DP177:DT177)</f>
        <v>1</v>
      </c>
      <c r="DV177" s="966">
        <f t="shared" ref="DV177:DV178" si="2993">ROUND(DN177,0)</f>
        <v>43664368</v>
      </c>
      <c r="DW177" s="901">
        <f t="shared" ref="DW177:DW178" si="2994">DN177-DV177</f>
        <v>0</v>
      </c>
      <c r="DZ177" s="958" t="s">
        <v>895</v>
      </c>
      <c r="EA177" s="1030" t="s">
        <v>535</v>
      </c>
      <c r="EB177" s="1031" t="s">
        <v>147</v>
      </c>
      <c r="EC177" s="1044">
        <f>238+345</f>
        <v>583</v>
      </c>
      <c r="ED177" s="1045">
        <v>67342</v>
      </c>
      <c r="EE177" s="963">
        <f t="shared" ref="EE177:EE179" si="2995">ROUND(EC177*ED177,0)</f>
        <v>39260386</v>
      </c>
      <c r="EF177" s="1016"/>
      <c r="EG177" s="898">
        <f t="shared" ref="EG177:EG178" si="2996">IF(EXACT(VLOOKUP(DZ177,OFERTA_0,2,FALSE),EA177),1,0)</f>
        <v>1</v>
      </c>
      <c r="EH177" s="898">
        <f t="shared" ref="EH177:EH178" si="2997">IF(EXACT(VLOOKUP(DZ177,OFERTA_0,3,FALSE),EB177),1,0)</f>
        <v>1</v>
      </c>
      <c r="EI177" s="899">
        <f t="shared" ref="EI177:EI178" si="2998">IF(EXACT(VLOOKUP(DZ177,OFERTA_0,4,FALSE),EC177),1,0)</f>
        <v>1</v>
      </c>
      <c r="EJ177" s="899">
        <f t="shared" ref="EJ177:EJ178" si="2999">IF(ED177=0,0,1)</f>
        <v>1</v>
      </c>
      <c r="EK177" s="899">
        <f t="shared" ref="EK177:EK178" si="3000">IF(EE177=0,0,1)</f>
        <v>1</v>
      </c>
      <c r="EL177" s="899">
        <f t="shared" ref="EL177:EL178" si="3001">PRODUCT(EG177:EK177)</f>
        <v>1</v>
      </c>
      <c r="EM177" s="966">
        <f t="shared" ref="EM177:EM178" si="3002">ROUND(EE177,0)</f>
        <v>39260386</v>
      </c>
      <c r="EN177" s="901">
        <f t="shared" ref="EN177:EN178" si="3003">EE177-EM177</f>
        <v>0</v>
      </c>
      <c r="EQ177" s="958" t="s">
        <v>895</v>
      </c>
      <c r="ER177" s="1030" t="s">
        <v>535</v>
      </c>
      <c r="ES177" s="1031" t="s">
        <v>147</v>
      </c>
      <c r="ET177" s="1044">
        <f>238+345</f>
        <v>583</v>
      </c>
      <c r="EU177" s="1045">
        <v>64300</v>
      </c>
      <c r="EV177" s="963">
        <f t="shared" ref="EV177:EV179" si="3004">ROUND(ET177*EU177,0)</f>
        <v>37486900</v>
      </c>
      <c r="EW177" s="1016"/>
      <c r="EX177" s="898">
        <f t="shared" ref="EX177:EX178" si="3005">IF(EXACT(VLOOKUP(EQ177,OFERTA_0,2,FALSE),ER177),1,0)</f>
        <v>1</v>
      </c>
      <c r="EY177" s="898">
        <f t="shared" ref="EY177:EY178" si="3006">IF(EXACT(VLOOKUP(EQ177,OFERTA_0,3,FALSE),ES177),1,0)</f>
        <v>1</v>
      </c>
      <c r="EZ177" s="899">
        <f t="shared" ref="EZ177:EZ178" si="3007">IF(EXACT(VLOOKUP(EQ177,OFERTA_0,4,FALSE),ET177),1,0)</f>
        <v>1</v>
      </c>
      <c r="FA177" s="899">
        <f t="shared" ref="FA177:FA178" si="3008">IF(EU177=0,0,1)</f>
        <v>1</v>
      </c>
      <c r="FB177" s="899">
        <f t="shared" ref="FB177:FB178" si="3009">IF(EV177=0,0,1)</f>
        <v>1</v>
      </c>
      <c r="FC177" s="899">
        <f t="shared" ref="FC177:FC178" si="3010">PRODUCT(EX177:FB177)</f>
        <v>1</v>
      </c>
      <c r="FD177" s="966">
        <f t="shared" ref="FD177:FD178" si="3011">ROUND(EV177,0)</f>
        <v>37486900</v>
      </c>
      <c r="FE177" s="901">
        <f t="shared" ref="FE177:FE178" si="3012">EV177-FD177</f>
        <v>0</v>
      </c>
      <c r="FH177" s="958"/>
      <c r="FI177" s="1030"/>
      <c r="FJ177" s="1031"/>
      <c r="FK177" s="1044"/>
      <c r="FL177" s="1045"/>
      <c r="FM177" s="963">
        <f t="shared" ref="FM177:FM179" si="3013">ROUND(FK177*FL177,0)</f>
        <v>0</v>
      </c>
      <c r="FN177" s="1016"/>
      <c r="FO177" s="898" t="e">
        <f t="shared" ref="FO177:FO178" si="3014">IF(EXACT(VLOOKUP(FH177,OFERTA_0,2,FALSE),FI177),1,0)</f>
        <v>#N/A</v>
      </c>
      <c r="FP177" s="898" t="e">
        <f t="shared" ref="FP177:FP178" si="3015">IF(EXACT(VLOOKUP(FH177,OFERTA_0,3,FALSE),FJ177),1,0)</f>
        <v>#N/A</v>
      </c>
      <c r="FQ177" s="899" t="e">
        <f t="shared" ref="FQ177:FQ178" si="3016">IF(EXACT(VLOOKUP(FH177,OFERTA_0,4,FALSE),FK177),1,0)</f>
        <v>#N/A</v>
      </c>
      <c r="FR177" s="899">
        <f t="shared" ref="FR177:FR178" si="3017">IF(FL177=0,0,1)</f>
        <v>0</v>
      </c>
      <c r="FS177" s="899">
        <f t="shared" ref="FS177:FS178" si="3018">IF(FM177=0,0,1)</f>
        <v>0</v>
      </c>
      <c r="FT177" s="899" t="e">
        <f t="shared" ref="FT177:FT178" si="3019">PRODUCT(FO177:FS177)</f>
        <v>#N/A</v>
      </c>
      <c r="FU177" s="966">
        <f t="shared" ref="FU177:FU178" si="3020">ROUND(FM177,0)</f>
        <v>0</v>
      </c>
      <c r="FV177" s="901">
        <f t="shared" ref="FV177:FV178" si="3021">FM177-FU177</f>
        <v>0</v>
      </c>
      <c r="FY177" s="958" t="s">
        <v>895</v>
      </c>
      <c r="FZ177" s="1030" t="s">
        <v>535</v>
      </c>
      <c r="GA177" s="1031" t="s">
        <v>147</v>
      </c>
      <c r="GB177" s="1044">
        <f>238+345</f>
        <v>583</v>
      </c>
      <c r="GC177" s="1046">
        <v>65683</v>
      </c>
      <c r="GD177" s="963">
        <f t="shared" ref="GD177:GD179" si="3022">ROUND(GB177*GC177,0)</f>
        <v>38293189</v>
      </c>
      <c r="GE177" s="1016"/>
      <c r="GF177" s="898">
        <f t="shared" ref="GF177:GF178" si="3023">IF(EXACT(VLOOKUP(FY177,OFERTA_0,2,FALSE),FZ177),1,0)</f>
        <v>1</v>
      </c>
      <c r="GG177" s="898">
        <f t="shared" ref="GG177:GG178" si="3024">IF(EXACT(VLOOKUP(FY177,OFERTA_0,3,FALSE),GA177),1,0)</f>
        <v>1</v>
      </c>
      <c r="GH177" s="899">
        <f t="shared" ref="GH177:GH178" si="3025">IF(EXACT(VLOOKUP(FY177,OFERTA_0,4,FALSE),GB177),1,0)</f>
        <v>1</v>
      </c>
      <c r="GI177" s="899">
        <f t="shared" ref="GI177:GI178" si="3026">IF(GC177=0,0,1)</f>
        <v>1</v>
      </c>
      <c r="GJ177" s="899">
        <f t="shared" ref="GJ177:GJ178" si="3027">IF(GD177=0,0,1)</f>
        <v>1</v>
      </c>
      <c r="GK177" s="899">
        <f t="shared" ref="GK177:GK178" si="3028">PRODUCT(GF177:GJ177)</f>
        <v>1</v>
      </c>
      <c r="GL177" s="966">
        <f t="shared" ref="GL177:GL178" si="3029">ROUND(GD177,0)</f>
        <v>38293189</v>
      </c>
      <c r="GM177" s="901">
        <f t="shared" ref="GM177:GM178" si="3030">GD177-GL177</f>
        <v>0</v>
      </c>
      <c r="GP177" s="958" t="s">
        <v>895</v>
      </c>
      <c r="GQ177" s="1030" t="s">
        <v>535</v>
      </c>
      <c r="GR177" s="1031" t="s">
        <v>147</v>
      </c>
      <c r="GS177" s="1044">
        <f>238+345</f>
        <v>583</v>
      </c>
      <c r="GT177" s="1045">
        <v>64350</v>
      </c>
      <c r="GU177" s="963">
        <f t="shared" ref="GU177:GU179" si="3031">ROUND(GS177*GT177,0)</f>
        <v>37516050</v>
      </c>
      <c r="GV177" s="1016"/>
      <c r="GW177" s="898">
        <f t="shared" ref="GW177:GW178" si="3032">IF(EXACT(VLOOKUP(GP177,OFERTA_0,2,FALSE),GQ177),1,0)</f>
        <v>1</v>
      </c>
      <c r="GX177" s="898">
        <f t="shared" ref="GX177:GX178" si="3033">IF(EXACT(VLOOKUP(GP177,OFERTA_0,3,FALSE),GR177),1,0)</f>
        <v>1</v>
      </c>
      <c r="GY177" s="899">
        <f t="shared" ref="GY177:GY178" si="3034">IF(EXACT(VLOOKUP(GP177,OFERTA_0,4,FALSE),GS177),1,0)</f>
        <v>1</v>
      </c>
      <c r="GZ177" s="899">
        <f t="shared" ref="GZ177:GZ178" si="3035">IF(GT177=0,0,1)</f>
        <v>1</v>
      </c>
      <c r="HA177" s="899">
        <f t="shared" ref="HA177:HA178" si="3036">IF(GU177=0,0,1)</f>
        <v>1</v>
      </c>
      <c r="HB177" s="899">
        <f t="shared" ref="HB177:HB178" si="3037">PRODUCT(GW177:HA177)</f>
        <v>1</v>
      </c>
      <c r="HC177" s="966">
        <f t="shared" ref="HC177:HC178" si="3038">ROUND(GU177,0)</f>
        <v>37516050</v>
      </c>
      <c r="HD177" s="901">
        <f t="shared" ref="HD177:HD178" si="3039">GU177-HC177</f>
        <v>0</v>
      </c>
      <c r="HG177" s="958" t="s">
        <v>895</v>
      </c>
      <c r="HH177" s="1030" t="s">
        <v>535</v>
      </c>
      <c r="HI177" s="1031" t="s">
        <v>147</v>
      </c>
      <c r="HJ177" s="1044">
        <f>238+345</f>
        <v>583</v>
      </c>
      <c r="HK177" s="1045">
        <v>70150</v>
      </c>
      <c r="HL177" s="963">
        <f t="shared" ref="HL177:HL179" si="3040">ROUND(HJ177*HK177,0)</f>
        <v>40897450</v>
      </c>
      <c r="HM177" s="1016"/>
      <c r="HN177" s="898">
        <f t="shared" ref="HN177:HN178" si="3041">IF(EXACT(VLOOKUP(HG177,OFERTA_0,2,FALSE),HH177),1,0)</f>
        <v>1</v>
      </c>
      <c r="HO177" s="898">
        <f t="shared" ref="HO177:HO178" si="3042">IF(EXACT(VLOOKUP(HG177,OFERTA_0,3,FALSE),HI177),1,0)</f>
        <v>1</v>
      </c>
      <c r="HP177" s="899">
        <f t="shared" ref="HP177:HP178" si="3043">IF(EXACT(VLOOKUP(HG177,OFERTA_0,4,FALSE),HJ177),1,0)</f>
        <v>1</v>
      </c>
      <c r="HQ177" s="899">
        <f t="shared" ref="HQ177:HQ178" si="3044">IF(HK177=0,0,1)</f>
        <v>1</v>
      </c>
      <c r="HR177" s="899">
        <f t="shared" ref="HR177:HR178" si="3045">IF(HL177=0,0,1)</f>
        <v>1</v>
      </c>
      <c r="HS177" s="899">
        <f t="shared" ref="HS177:HS178" si="3046">PRODUCT(HN177:HR177)</f>
        <v>1</v>
      </c>
      <c r="HT177" s="966">
        <f t="shared" ref="HT177:HT178" si="3047">ROUND(HL177,0)</f>
        <v>40897450</v>
      </c>
      <c r="HU177" s="901">
        <f t="shared" ref="HU177:HU178" si="3048">HL177-HT177</f>
        <v>0</v>
      </c>
      <c r="HX177" s="958" t="s">
        <v>895</v>
      </c>
      <c r="HY177" s="1030" t="s">
        <v>535</v>
      </c>
      <c r="HZ177" s="1031" t="s">
        <v>147</v>
      </c>
      <c r="IA177" s="1044">
        <f>238+345</f>
        <v>583</v>
      </c>
      <c r="IB177" s="1048">
        <v>59876</v>
      </c>
      <c r="IC177" s="972">
        <f t="shared" ref="IC177:IC179" si="3049">ROUND(IA177*IB177,0)</f>
        <v>34907708</v>
      </c>
      <c r="ID177" s="1016"/>
      <c r="IE177" s="898">
        <f t="shared" ref="IE177:IE178" si="3050">IF(EXACT(VLOOKUP(HX177,OFERTA_0,2,FALSE),HY177),1,0)</f>
        <v>1</v>
      </c>
      <c r="IF177" s="898">
        <f t="shared" ref="IF177:IF178" si="3051">IF(EXACT(VLOOKUP(HX177,OFERTA_0,3,FALSE),HZ177),1,0)</f>
        <v>1</v>
      </c>
      <c r="IG177" s="899">
        <f t="shared" ref="IG177:IG178" si="3052">IF(EXACT(VLOOKUP(HX177,OFERTA_0,4,FALSE),IA177),1,0)</f>
        <v>1</v>
      </c>
      <c r="IH177" s="899">
        <f t="shared" ref="IH177:IH178" si="3053">IF(IB177=0,0,1)</f>
        <v>1</v>
      </c>
      <c r="II177" s="899">
        <f t="shared" ref="II177:II178" si="3054">IF(IC177=0,0,1)</f>
        <v>1</v>
      </c>
      <c r="IJ177" s="899">
        <f t="shared" ref="IJ177:IJ178" si="3055">PRODUCT(IE177:II177)</f>
        <v>1</v>
      </c>
      <c r="IK177" s="966">
        <f t="shared" ref="IK177:IK178" si="3056">ROUND(IC177,0)</f>
        <v>34907708</v>
      </c>
      <c r="IL177" s="901">
        <f t="shared" ref="IL177:IL178" si="3057">IC177-IK177</f>
        <v>0</v>
      </c>
      <c r="IO177" s="958" t="s">
        <v>895</v>
      </c>
      <c r="IP177" s="1030" t="s">
        <v>535</v>
      </c>
      <c r="IQ177" s="1031" t="s">
        <v>147</v>
      </c>
      <c r="IR177" s="1044">
        <f>238+345</f>
        <v>583</v>
      </c>
      <c r="IS177" s="1045">
        <v>74500</v>
      </c>
      <c r="IT177" s="963">
        <f t="shared" ref="IT177:IT179" si="3058">ROUND(IR177*IS177,0)</f>
        <v>43433500</v>
      </c>
      <c r="IU177" s="1016"/>
      <c r="IV177" s="898">
        <f t="shared" ref="IV177:IV178" si="3059">IF(EXACT(VLOOKUP(IO177,OFERTA_0,2,FALSE),IP177),1,0)</f>
        <v>1</v>
      </c>
      <c r="IW177" s="898">
        <f t="shared" ref="IW177:IW178" si="3060">IF(EXACT(VLOOKUP(IO177,OFERTA_0,3,FALSE),IQ177),1,0)</f>
        <v>1</v>
      </c>
      <c r="IX177" s="899">
        <f t="shared" ref="IX177:IX178" si="3061">IF(EXACT(VLOOKUP(IO177,OFERTA_0,4,FALSE),IR177),1,0)</f>
        <v>1</v>
      </c>
      <c r="IY177" s="899">
        <f t="shared" ref="IY177:IY178" si="3062">IF(IS177=0,0,1)</f>
        <v>1</v>
      </c>
      <c r="IZ177" s="899">
        <f t="shared" ref="IZ177:IZ178" si="3063">IF(IT177=0,0,1)</f>
        <v>1</v>
      </c>
      <c r="JA177" s="899">
        <f t="shared" ref="JA177:JA178" si="3064">PRODUCT(IV177:IZ177)</f>
        <v>1</v>
      </c>
      <c r="JB177" s="966">
        <f t="shared" ref="JB177:JB178" si="3065">ROUND(IT177,0)</f>
        <v>43433500</v>
      </c>
      <c r="JC177" s="901">
        <f t="shared" ref="JC177:JC178" si="3066">IT177-JB177</f>
        <v>0</v>
      </c>
      <c r="JF177" s="958" t="s">
        <v>895</v>
      </c>
      <c r="JG177" s="1030" t="s">
        <v>535</v>
      </c>
      <c r="JH177" s="1031" t="s">
        <v>147</v>
      </c>
      <c r="JI177" s="1044">
        <f>238+345</f>
        <v>583</v>
      </c>
      <c r="JJ177" s="1045">
        <v>110000</v>
      </c>
      <c r="JK177" s="963">
        <f t="shared" ref="JK177:JK179" si="3067">ROUND(JI177*JJ177,0)</f>
        <v>64130000</v>
      </c>
      <c r="JL177" s="1016"/>
      <c r="JM177" s="898">
        <f t="shared" ref="JM177:JM178" si="3068">IF(EXACT(VLOOKUP(JF177,OFERTA_0,2,FALSE),JG177),1,0)</f>
        <v>1</v>
      </c>
      <c r="JN177" s="898">
        <f t="shared" ref="JN177:JN178" si="3069">IF(EXACT(VLOOKUP(JF177,OFERTA_0,3,FALSE),JH177),1,0)</f>
        <v>1</v>
      </c>
      <c r="JO177" s="899">
        <f t="shared" ref="JO177:JO178" si="3070">IF(EXACT(VLOOKUP(JF177,OFERTA_0,4,FALSE),JI177),1,0)</f>
        <v>1</v>
      </c>
      <c r="JP177" s="899">
        <f t="shared" ref="JP177:JP178" si="3071">IF(JJ177=0,0,1)</f>
        <v>1</v>
      </c>
      <c r="JQ177" s="899">
        <f t="shared" ref="JQ177:JQ178" si="3072">IF(JK177=0,0,1)</f>
        <v>1</v>
      </c>
      <c r="JR177" s="899">
        <f t="shared" ref="JR177:JR178" si="3073">PRODUCT(JM177:JQ177)</f>
        <v>1</v>
      </c>
      <c r="JS177" s="966">
        <f t="shared" ref="JS177:JS178" si="3074">ROUND(JK177,0)</f>
        <v>64130000</v>
      </c>
      <c r="JT177" s="901">
        <f t="shared" ref="JT177:JT178" si="3075">JK177-JS177</f>
        <v>0</v>
      </c>
      <c r="JW177" s="958" t="s">
        <v>895</v>
      </c>
      <c r="JX177" s="1030" t="s">
        <v>535</v>
      </c>
      <c r="JY177" s="1031" t="s">
        <v>147</v>
      </c>
      <c r="JZ177" s="1044">
        <f>238+345</f>
        <v>583</v>
      </c>
      <c r="KA177" s="1045">
        <v>56510.963199999998</v>
      </c>
      <c r="KB177" s="963">
        <f t="shared" ref="KB177:KB179" si="3076">ROUND(JZ177*KA177,0)</f>
        <v>32945892</v>
      </c>
      <c r="KC177" s="1016"/>
      <c r="KD177" s="898">
        <f t="shared" ref="KD177:KD178" si="3077">IF(EXACT(VLOOKUP(JW177,OFERTA_0,2,FALSE),JX177),1,0)</f>
        <v>1</v>
      </c>
      <c r="KE177" s="898">
        <f t="shared" ref="KE177:KE178" si="3078">IF(EXACT(VLOOKUP(JW177,OFERTA_0,3,FALSE),JY177),1,0)</f>
        <v>1</v>
      </c>
      <c r="KF177" s="899">
        <f t="shared" ref="KF177:KF178" si="3079">IF(EXACT(VLOOKUP(JW177,OFERTA_0,4,FALSE),JZ177),1,0)</f>
        <v>1</v>
      </c>
      <c r="KG177" s="899">
        <f t="shared" ref="KG177:KG178" si="3080">IF(KA177=0,0,1)</f>
        <v>1</v>
      </c>
      <c r="KH177" s="899">
        <f t="shared" ref="KH177:KH178" si="3081">IF(KB177=0,0,1)</f>
        <v>1</v>
      </c>
      <c r="KI177" s="899">
        <f t="shared" ref="KI177:KI178" si="3082">PRODUCT(KD177:KH177)</f>
        <v>1</v>
      </c>
      <c r="KJ177" s="966">
        <f t="shared" ref="KJ177:KJ178" si="3083">ROUND(KB177,0)</f>
        <v>32945892</v>
      </c>
      <c r="KK177" s="901">
        <f t="shared" ref="KK177:KK178" si="3084">KB177-KJ177</f>
        <v>0</v>
      </c>
      <c r="KN177" s="958" t="s">
        <v>895</v>
      </c>
      <c r="KO177" s="1030" t="s">
        <v>535</v>
      </c>
      <c r="KP177" s="1031" t="s">
        <v>147</v>
      </c>
      <c r="KQ177" s="1044">
        <f>238+345</f>
        <v>583</v>
      </c>
      <c r="KR177" s="1045">
        <v>84000</v>
      </c>
      <c r="KS177" s="963">
        <f t="shared" ref="KS177:KS179" si="3085">ROUND(KQ177*KR177,0)</f>
        <v>48972000</v>
      </c>
      <c r="KT177" s="1016"/>
      <c r="KU177" s="898">
        <f t="shared" ref="KU177:KU178" si="3086">IF(EXACT(VLOOKUP(KN177,OFERTA_0,2,FALSE),KO177),1,0)</f>
        <v>1</v>
      </c>
      <c r="KV177" s="898">
        <f t="shared" ref="KV177:KV178" si="3087">IF(EXACT(VLOOKUP(KN177,OFERTA_0,3,FALSE),KP177),1,0)</f>
        <v>1</v>
      </c>
      <c r="KW177" s="899">
        <f t="shared" ref="KW177:KW178" si="3088">IF(EXACT(VLOOKUP(KN177,OFERTA_0,4,FALSE),KQ177),1,0)</f>
        <v>1</v>
      </c>
      <c r="KX177" s="899">
        <f t="shared" ref="KX177:KX178" si="3089">IF(KR177=0,0,1)</f>
        <v>1</v>
      </c>
      <c r="KY177" s="899">
        <f t="shared" ref="KY177:KY178" si="3090">IF(KS177=0,0,1)</f>
        <v>1</v>
      </c>
      <c r="KZ177" s="899">
        <f t="shared" ref="KZ177:KZ178" si="3091">PRODUCT(KU177:KY177)</f>
        <v>1</v>
      </c>
      <c r="LA177" s="966">
        <f t="shared" ref="LA177:LA178" si="3092">ROUND(KS177,0)</f>
        <v>48972000</v>
      </c>
      <c r="LB177" s="901">
        <f t="shared" ref="LB177:LB178" si="3093">KS177-LA177</f>
        <v>0</v>
      </c>
      <c r="LE177" s="958" t="s">
        <v>895</v>
      </c>
      <c r="LF177" s="1030" t="s">
        <v>535</v>
      </c>
      <c r="LG177" s="1031" t="s">
        <v>147</v>
      </c>
      <c r="LH177" s="1044">
        <f>238+345</f>
        <v>583</v>
      </c>
      <c r="LI177" s="1049">
        <v>74775</v>
      </c>
      <c r="LJ177" s="974">
        <f t="shared" ref="LJ177:LJ179" si="3094">ROUND(LH177*LI177,0)</f>
        <v>43593825</v>
      </c>
      <c r="LK177" s="1016"/>
      <c r="LL177" s="898">
        <f t="shared" ref="LL177:LL178" si="3095">IF(EXACT(VLOOKUP(LE177,OFERTA_0,2,FALSE),LF177),1,0)</f>
        <v>1</v>
      </c>
      <c r="LM177" s="898">
        <f t="shared" ref="LM177:LM178" si="3096">IF(EXACT(VLOOKUP(LE177,OFERTA_0,3,FALSE),LG177),1,0)</f>
        <v>1</v>
      </c>
      <c r="LN177" s="899">
        <f t="shared" ref="LN177:LN178" si="3097">IF(EXACT(VLOOKUP(LE177,OFERTA_0,4,FALSE),LH177),1,0)</f>
        <v>1</v>
      </c>
      <c r="LO177" s="899">
        <f t="shared" ref="LO177:LO178" si="3098">IF(LI177=0,0,1)</f>
        <v>1</v>
      </c>
      <c r="LP177" s="899">
        <f t="shared" ref="LP177:LP178" si="3099">IF(LJ177=0,0,1)</f>
        <v>1</v>
      </c>
      <c r="LQ177" s="899">
        <f t="shared" ref="LQ177:LQ178" si="3100">PRODUCT(LL177:LP177)</f>
        <v>1</v>
      </c>
      <c r="LR177" s="966">
        <f t="shared" ref="LR177:LR178" si="3101">ROUND(LJ177,0)</f>
        <v>43593825</v>
      </c>
      <c r="LS177" s="901">
        <f t="shared" ref="LS177:LS178" si="3102">LJ177-LR177</f>
        <v>0</v>
      </c>
      <c r="LV177" s="958" t="s">
        <v>895</v>
      </c>
      <c r="LW177" s="1030" t="s">
        <v>535</v>
      </c>
      <c r="LX177" s="1031" t="s">
        <v>147</v>
      </c>
      <c r="LY177" s="1044">
        <f>238+345</f>
        <v>583</v>
      </c>
      <c r="LZ177" s="1045">
        <v>78000</v>
      </c>
      <c r="MA177" s="963">
        <f t="shared" ref="MA177:MA179" si="3103">ROUND(LY177*LZ177,0)</f>
        <v>45474000</v>
      </c>
      <c r="MB177" s="1016"/>
      <c r="MC177" s="898">
        <f t="shared" ref="MC177:MC178" si="3104">IF(EXACT(VLOOKUP(LV177,OFERTA_0,2,FALSE),LW177),1,0)</f>
        <v>1</v>
      </c>
      <c r="MD177" s="898">
        <f t="shared" ref="MD177:MD178" si="3105">IF(EXACT(VLOOKUP(LV177,OFERTA_0,3,FALSE),LX177),1,0)</f>
        <v>1</v>
      </c>
      <c r="ME177" s="899">
        <f t="shared" ref="ME177:ME178" si="3106">IF(EXACT(VLOOKUP(LV177,OFERTA_0,4,FALSE),LY177),1,0)</f>
        <v>1</v>
      </c>
      <c r="MF177" s="899">
        <f t="shared" ref="MF177:MF178" si="3107">IF(LZ177=0,0,1)</f>
        <v>1</v>
      </c>
      <c r="MG177" s="899">
        <f t="shared" ref="MG177:MG178" si="3108">IF(MA177=0,0,1)</f>
        <v>1</v>
      </c>
      <c r="MH177" s="899">
        <f t="shared" ref="MH177:MH178" si="3109">PRODUCT(MC177:MG177)</f>
        <v>1</v>
      </c>
      <c r="MI177" s="966">
        <f t="shared" ref="MI177:MI178" si="3110">ROUND(MA177,0)</f>
        <v>45474000</v>
      </c>
      <c r="MJ177" s="901">
        <f t="shared" ref="MJ177:MJ178" si="3111">MA177-MI177</f>
        <v>0</v>
      </c>
      <c r="MM177" s="958" t="s">
        <v>895</v>
      </c>
      <c r="MN177" s="1030" t="s">
        <v>535</v>
      </c>
      <c r="MO177" s="1031" t="s">
        <v>147</v>
      </c>
      <c r="MP177" s="1044">
        <f>238+345</f>
        <v>583</v>
      </c>
      <c r="MQ177" s="1045">
        <v>70000</v>
      </c>
      <c r="MR177" s="963">
        <f t="shared" ref="MR177:MR179" si="3112">ROUND(MP177*MQ177,0)</f>
        <v>40810000</v>
      </c>
      <c r="MS177" s="1016"/>
      <c r="MT177" s="898">
        <f t="shared" ref="MT177:MT178" si="3113">IF(EXACT(VLOOKUP(MM177,OFERTA_0,2,FALSE),MN177),1,0)</f>
        <v>1</v>
      </c>
      <c r="MU177" s="898">
        <f t="shared" ref="MU177:MU178" si="3114">IF(EXACT(VLOOKUP(MM177,OFERTA_0,3,FALSE),MO177),1,0)</f>
        <v>1</v>
      </c>
      <c r="MV177" s="899">
        <f t="shared" ref="MV177:MV178" si="3115">IF(EXACT(VLOOKUP(MM177,OFERTA_0,4,FALSE),MP177),1,0)</f>
        <v>1</v>
      </c>
      <c r="MW177" s="899">
        <f t="shared" ref="MW177:MW178" si="3116">IF(MQ177=0,0,1)</f>
        <v>1</v>
      </c>
      <c r="MX177" s="899">
        <f t="shared" ref="MX177:MX178" si="3117">IF(MR177=0,0,1)</f>
        <v>1</v>
      </c>
      <c r="MY177" s="899">
        <f t="shared" ref="MY177:MY178" si="3118">PRODUCT(MT177:MX177)</f>
        <v>1</v>
      </c>
      <c r="MZ177" s="966">
        <f t="shared" ref="MZ177:MZ178" si="3119">ROUND(MR177,0)</f>
        <v>40810000</v>
      </c>
      <c r="NA177" s="901">
        <f t="shared" ref="NA177:NA178" si="3120">MR177-MZ177</f>
        <v>0</v>
      </c>
      <c r="ND177" s="975" t="s">
        <v>895</v>
      </c>
      <c r="NE177" s="976" t="s">
        <v>535</v>
      </c>
      <c r="NF177" s="977" t="s">
        <v>147</v>
      </c>
      <c r="NG177" s="978">
        <f>238+345</f>
        <v>583</v>
      </c>
      <c r="NH177" s="979">
        <v>82521.45</v>
      </c>
      <c r="NI177" s="980">
        <v>48110005</v>
      </c>
      <c r="NJ177" s="1016"/>
      <c r="NK177" s="898">
        <f t="shared" ref="NK177:NK178" si="3121">IF(EXACT(VLOOKUP(ND177,OFERTA_0,2,FALSE),NE177),1,0)</f>
        <v>1</v>
      </c>
      <c r="NL177" s="898">
        <f t="shared" ref="NL177:NL178" si="3122">IF(EXACT(VLOOKUP(ND177,OFERTA_0,3,FALSE),NF177),1,0)</f>
        <v>1</v>
      </c>
      <c r="NM177" s="899">
        <f t="shared" ref="NM177:NM178" si="3123">IF(EXACT(VLOOKUP(ND177,OFERTA_0,4,FALSE),NG177),1,0)</f>
        <v>1</v>
      </c>
      <c r="NN177" s="899">
        <f t="shared" ref="NN177:NN178" si="3124">IF(NH177=0,0,1)</f>
        <v>1</v>
      </c>
      <c r="NO177" s="899">
        <f t="shared" ref="NO177:NO178" si="3125">IF(NI177=0,0,1)</f>
        <v>1</v>
      </c>
      <c r="NP177" s="899">
        <f t="shared" ref="NP177:NP178" si="3126">PRODUCT(NK177:NO177)</f>
        <v>1</v>
      </c>
      <c r="NQ177" s="966">
        <f t="shared" ref="NQ177:NQ178" si="3127">ROUND(NI177,0)</f>
        <v>48110005</v>
      </c>
      <c r="NR177" s="901">
        <f t="shared" ref="NR177:NR178" si="3128">NI177-NQ177</f>
        <v>0</v>
      </c>
      <c r="NU177" s="981" t="s">
        <v>895</v>
      </c>
      <c r="NV177" s="982" t="s">
        <v>535</v>
      </c>
      <c r="NW177" s="983" t="s">
        <v>147</v>
      </c>
      <c r="NX177" s="984">
        <f>238+345</f>
        <v>583</v>
      </c>
      <c r="NY177" s="1050">
        <v>83355</v>
      </c>
      <c r="NZ177" s="986">
        <f t="shared" ref="NZ177:NZ179" si="3129">ROUND(NX177*NY177,0)</f>
        <v>48595965</v>
      </c>
      <c r="OA177" s="1016"/>
      <c r="OB177" s="898">
        <f t="shared" ref="OB177:OB178" si="3130">IF(EXACT(VLOOKUP(NU177,OFERTA_0,2,FALSE),NV177),1,0)</f>
        <v>1</v>
      </c>
      <c r="OC177" s="898">
        <f t="shared" ref="OC177:OC178" si="3131">IF(EXACT(VLOOKUP(NU177,OFERTA_0,3,FALSE),NW177),1,0)</f>
        <v>1</v>
      </c>
      <c r="OD177" s="899">
        <f t="shared" ref="OD177:OD178" si="3132">IF(EXACT(VLOOKUP(NU177,OFERTA_0,4,FALSE),NX177),1,0)</f>
        <v>1</v>
      </c>
      <c r="OE177" s="899">
        <f t="shared" ref="OE177:OE178" si="3133">IF(NY177=0,0,1)</f>
        <v>1</v>
      </c>
      <c r="OF177" s="899">
        <f t="shared" ref="OF177:OF178" si="3134">IF(NZ177=0,0,1)</f>
        <v>1</v>
      </c>
      <c r="OG177" s="899">
        <f t="shared" ref="OG177:OG178" si="3135">PRODUCT(OB177:OF177)</f>
        <v>1</v>
      </c>
      <c r="OH177" s="966">
        <f t="shared" ref="OH177:OH178" si="3136">ROUND(NZ177,0)</f>
        <v>48595965</v>
      </c>
      <c r="OI177" s="901">
        <f t="shared" ref="OI177:OI178" si="3137">NZ177-OH177</f>
        <v>0</v>
      </c>
      <c r="OL177" s="958" t="s">
        <v>895</v>
      </c>
      <c r="OM177" s="1030" t="s">
        <v>535</v>
      </c>
      <c r="ON177" s="1031" t="s">
        <v>147</v>
      </c>
      <c r="OO177" s="1044">
        <f>238+345</f>
        <v>583</v>
      </c>
      <c r="OP177" s="1045">
        <v>70753</v>
      </c>
      <c r="OQ177" s="963">
        <f t="shared" ref="OQ177:OQ179" si="3138">ROUND(OO177*OP177,0)</f>
        <v>41248999</v>
      </c>
      <c r="OR177" s="1016"/>
      <c r="OS177" s="898">
        <f t="shared" ref="OS177:OS178" si="3139">IF(EXACT(VLOOKUP(OL177,OFERTA_0,2,FALSE),OM177),1,0)</f>
        <v>1</v>
      </c>
      <c r="OT177" s="898">
        <f t="shared" ref="OT177:OT178" si="3140">IF(EXACT(VLOOKUP(OL177,OFERTA_0,3,FALSE),ON177),1,0)</f>
        <v>1</v>
      </c>
      <c r="OU177" s="899">
        <f t="shared" ref="OU177:OU178" si="3141">IF(EXACT(VLOOKUP(OL177,OFERTA_0,4,FALSE),OO177),1,0)</f>
        <v>1</v>
      </c>
      <c r="OV177" s="899">
        <f t="shared" ref="OV177:OV178" si="3142">IF(OP177=0,0,1)</f>
        <v>1</v>
      </c>
      <c r="OW177" s="899">
        <f t="shared" ref="OW177:OW178" si="3143">IF(OQ177=0,0,1)</f>
        <v>1</v>
      </c>
      <c r="OX177" s="899">
        <f t="shared" ref="OX177:OX178" si="3144">PRODUCT(OS177:OW177)</f>
        <v>1</v>
      </c>
      <c r="OY177" s="966">
        <f t="shared" ref="OY177:OY178" si="3145">ROUND(OQ177,0)</f>
        <v>41248999</v>
      </c>
      <c r="OZ177" s="901">
        <f t="shared" ref="OZ177:OZ178" si="3146">OQ177-OY177</f>
        <v>0</v>
      </c>
      <c r="PC177" s="958" t="s">
        <v>895</v>
      </c>
      <c r="PD177" s="1030" t="s">
        <v>535</v>
      </c>
      <c r="PE177" s="1031" t="s">
        <v>147</v>
      </c>
      <c r="PF177" s="1044">
        <v>583</v>
      </c>
      <c r="PG177" s="1059">
        <v>54925</v>
      </c>
      <c r="PH177" s="988">
        <v>32021275</v>
      </c>
      <c r="PI177" s="1024"/>
      <c r="PJ177" s="898">
        <f t="shared" ref="PJ177:PJ178" si="3147">IF(EXACT(VLOOKUP(PC177,OFERTA_0,2,FALSE),PD177),1,0)</f>
        <v>1</v>
      </c>
      <c r="PK177" s="898">
        <f t="shared" ref="PK177:PK178" si="3148">IF(EXACT(VLOOKUP(PC177,OFERTA_0,3,FALSE),PE177),1,0)</f>
        <v>1</v>
      </c>
      <c r="PL177" s="899">
        <f t="shared" ref="PL177:PL178" si="3149">IF(EXACT(VLOOKUP(PC177,OFERTA_0,4,FALSE),PF177),1,0)</f>
        <v>1</v>
      </c>
      <c r="PM177" s="899">
        <f t="shared" ref="PM177:PM178" si="3150">IF(PG177=0,0,1)</f>
        <v>1</v>
      </c>
      <c r="PN177" s="899">
        <f t="shared" ref="PN177:PN178" si="3151">IF(PH177=0,0,1)</f>
        <v>1</v>
      </c>
      <c r="PO177" s="899">
        <f t="shared" ref="PO177:PO178" si="3152">PRODUCT(PJ177:PN177)</f>
        <v>1</v>
      </c>
      <c r="PP177" s="966">
        <f t="shared" ref="PP177:PP178" si="3153">ROUND(PH177,0)</f>
        <v>32021275</v>
      </c>
      <c r="PQ177" s="901">
        <f t="shared" ref="PQ177:PQ178" si="3154">PH177-PP177</f>
        <v>0</v>
      </c>
      <c r="PT177" s="958" t="s">
        <v>895</v>
      </c>
      <c r="PU177" s="1030" t="s">
        <v>535</v>
      </c>
      <c r="PV177" s="1031" t="s">
        <v>147</v>
      </c>
      <c r="PW177" s="1044">
        <f>238+345</f>
        <v>583</v>
      </c>
      <c r="PX177" s="1045">
        <v>64315</v>
      </c>
      <c r="PY177" s="963">
        <f t="shared" ref="PY177:PY179" si="3155">ROUND(PW177*PX177,0)</f>
        <v>37495645</v>
      </c>
      <c r="PZ177" s="1016"/>
      <c r="QA177" s="898">
        <f t="shared" ref="QA177:QA178" si="3156">IF(EXACT(VLOOKUP(PT177,OFERTA_0,2,FALSE),PU177),1,0)</f>
        <v>1</v>
      </c>
      <c r="QB177" s="898">
        <f t="shared" ref="QB177:QB178" si="3157">IF(EXACT(VLOOKUP(PT177,OFERTA_0,3,FALSE),PV177),1,0)</f>
        <v>1</v>
      </c>
      <c r="QC177" s="899">
        <f t="shared" ref="QC177:QC178" si="3158">IF(EXACT(VLOOKUP(PT177,OFERTA_0,4,FALSE),PW177),1,0)</f>
        <v>1</v>
      </c>
      <c r="QD177" s="899">
        <f t="shared" ref="QD177:QD178" si="3159">IF(PX177=0,0,1)</f>
        <v>1</v>
      </c>
      <c r="QE177" s="899">
        <f t="shared" ref="QE177:QE178" si="3160">IF(PY177=0,0,1)</f>
        <v>1</v>
      </c>
      <c r="QF177" s="899">
        <f t="shared" ref="QF177:QF178" si="3161">PRODUCT(QA177:QE177)</f>
        <v>1</v>
      </c>
      <c r="QG177" s="966">
        <f t="shared" ref="QG177:QG178" si="3162">ROUND(PY177,0)</f>
        <v>37495645</v>
      </c>
      <c r="QH177" s="901">
        <f t="shared" ref="QH177:QH178" si="3163">PY177-QG177</f>
        <v>0</v>
      </c>
      <c r="QK177" s="958" t="s">
        <v>895</v>
      </c>
      <c r="QL177" s="1030" t="s">
        <v>535</v>
      </c>
      <c r="QM177" s="1031" t="s">
        <v>147</v>
      </c>
      <c r="QN177" s="1044">
        <f>238+345</f>
        <v>583</v>
      </c>
      <c r="QO177" s="1049">
        <v>75148.874999999985</v>
      </c>
      <c r="QP177" s="974">
        <f t="shared" ref="QP177:QP179" si="3164">ROUND(QN177*QO177,0)</f>
        <v>43811794</v>
      </c>
      <c r="QQ177" s="1016"/>
      <c r="QR177" s="898">
        <f t="shared" ref="QR177:QR178" si="3165">IF(EXACT(VLOOKUP(QK177,OFERTA_0,2,FALSE),QL177),1,0)</f>
        <v>1</v>
      </c>
      <c r="QS177" s="898">
        <f t="shared" ref="QS177:QS178" si="3166">IF(EXACT(VLOOKUP(QK177,OFERTA_0,3,FALSE),QM177),1,0)</f>
        <v>1</v>
      </c>
      <c r="QT177" s="899">
        <f t="shared" ref="QT177:QT178" si="3167">IF(EXACT(VLOOKUP(QK177,OFERTA_0,4,FALSE),QN177),1,0)</f>
        <v>1</v>
      </c>
      <c r="QU177" s="899">
        <f t="shared" ref="QU177:QU178" si="3168">IF(QO177=0,0,1)</f>
        <v>1</v>
      </c>
      <c r="QV177" s="899">
        <f t="shared" ref="QV177:QV178" si="3169">IF(QP177=0,0,1)</f>
        <v>1</v>
      </c>
      <c r="QW177" s="899">
        <f t="shared" ref="QW177:QW178" si="3170">PRODUCT(QR177:QV177)</f>
        <v>1</v>
      </c>
      <c r="QX177" s="966">
        <f t="shared" ref="QX177:QX178" si="3171">ROUND(QP177,0)</f>
        <v>43811794</v>
      </c>
      <c r="QY177" s="901">
        <f t="shared" ref="QY177:QY178" si="3172">QP177-QX177</f>
        <v>0</v>
      </c>
      <c r="RB177" s="405"/>
      <c r="RC177" s="406"/>
      <c r="RD177" s="407"/>
      <c r="RE177" s="408"/>
      <c r="RF177" s="409"/>
      <c r="RG177" s="410"/>
      <c r="RH177" s="410"/>
      <c r="RI177" s="898"/>
      <c r="RJ177" s="898"/>
      <c r="RK177" s="934"/>
      <c r="RL177" s="934"/>
      <c r="RM177" s="934"/>
      <c r="RN177" s="934"/>
      <c r="RO177" s="935"/>
      <c r="RP177" s="936"/>
      <c r="RS177" s="405"/>
      <c r="RT177" s="406"/>
      <c r="RU177" s="407"/>
      <c r="RV177" s="408"/>
      <c r="RW177" s="409"/>
      <c r="RX177" s="410"/>
      <c r="RY177" s="410"/>
      <c r="RZ177" s="898"/>
      <c r="SA177" s="898"/>
      <c r="SB177" s="934"/>
      <c r="SC177" s="934"/>
      <c r="SD177" s="934"/>
      <c r="SE177" s="934"/>
      <c r="SF177" s="935"/>
      <c r="SG177" s="936"/>
      <c r="SJ177" s="405"/>
      <c r="SK177" s="406"/>
      <c r="SL177" s="407"/>
      <c r="SM177" s="408"/>
      <c r="SN177" s="409"/>
      <c r="SO177" s="410"/>
      <c r="SP177" s="410"/>
      <c r="SQ177" s="898"/>
      <c r="SR177" s="898"/>
      <c r="SS177" s="934"/>
      <c r="ST177" s="934"/>
      <c r="SU177" s="934"/>
      <c r="SV177" s="934"/>
      <c r="SW177" s="935"/>
      <c r="SX177" s="936"/>
    </row>
    <row r="178" spans="2:518" ht="73.5" customHeight="1" thickTop="1" thickBot="1">
      <c r="B178" s="958" t="s">
        <v>896</v>
      </c>
      <c r="C178" s="1030" t="s">
        <v>536</v>
      </c>
      <c r="D178" s="1031" t="s">
        <v>149</v>
      </c>
      <c r="E178" s="1044">
        <v>30</v>
      </c>
      <c r="F178" s="1045"/>
      <c r="G178" s="963">
        <f>ROUND(E178*F178,0)</f>
        <v>0</v>
      </c>
      <c r="H178" s="1016"/>
      <c r="K178" s="958" t="s">
        <v>896</v>
      </c>
      <c r="L178" s="1030" t="s">
        <v>536</v>
      </c>
      <c r="M178" s="1031" t="s">
        <v>149</v>
      </c>
      <c r="N178" s="1044">
        <v>30</v>
      </c>
      <c r="O178" s="1046">
        <v>31947</v>
      </c>
      <c r="P178" s="963">
        <f t="shared" si="2940"/>
        <v>958410</v>
      </c>
      <c r="Q178" s="1016"/>
      <c r="R178" s="898">
        <f t="shared" si="2724"/>
        <v>1</v>
      </c>
      <c r="S178" s="898">
        <f t="shared" si="2725"/>
        <v>1</v>
      </c>
      <c r="T178" s="899">
        <f t="shared" si="2726"/>
        <v>1</v>
      </c>
      <c r="U178" s="899">
        <f t="shared" si="2727"/>
        <v>1</v>
      </c>
      <c r="V178" s="899">
        <f t="shared" si="2728"/>
        <v>1</v>
      </c>
      <c r="W178" s="899">
        <f t="shared" si="2729"/>
        <v>1</v>
      </c>
      <c r="X178" s="966">
        <f t="shared" si="2730"/>
        <v>958410</v>
      </c>
      <c r="Y178" s="901">
        <f t="shared" si="2731"/>
        <v>0</v>
      </c>
      <c r="Z178" s="872"/>
      <c r="AA178" s="872"/>
      <c r="AB178" s="958" t="s">
        <v>896</v>
      </c>
      <c r="AC178" s="1030" t="s">
        <v>536</v>
      </c>
      <c r="AD178" s="1031" t="s">
        <v>149</v>
      </c>
      <c r="AE178" s="1044">
        <v>30</v>
      </c>
      <c r="AF178" s="1045">
        <v>75000</v>
      </c>
      <c r="AG178" s="963">
        <f t="shared" si="2941"/>
        <v>2250000</v>
      </c>
      <c r="AH178" s="1016"/>
      <c r="AI178" s="898">
        <f t="shared" si="2942"/>
        <v>1</v>
      </c>
      <c r="AJ178" s="898">
        <f t="shared" si="2943"/>
        <v>1</v>
      </c>
      <c r="AK178" s="899">
        <f t="shared" si="2944"/>
        <v>1</v>
      </c>
      <c r="AL178" s="899">
        <f t="shared" si="2945"/>
        <v>1</v>
      </c>
      <c r="AM178" s="899">
        <f t="shared" si="2946"/>
        <v>1</v>
      </c>
      <c r="AN178" s="899">
        <f t="shared" si="2947"/>
        <v>1</v>
      </c>
      <c r="AO178" s="966">
        <f t="shared" si="2948"/>
        <v>2250000</v>
      </c>
      <c r="AP178" s="901">
        <f t="shared" si="2949"/>
        <v>0</v>
      </c>
      <c r="AQ178" s="872"/>
      <c r="AR178" s="872"/>
      <c r="AS178" s="958" t="s">
        <v>896</v>
      </c>
      <c r="AT178" s="1035" t="s">
        <v>536</v>
      </c>
      <c r="AU178" s="1031" t="s">
        <v>149</v>
      </c>
      <c r="AV178" s="1044">
        <v>30</v>
      </c>
      <c r="AW178" s="1047">
        <v>65000</v>
      </c>
      <c r="AX178" s="969">
        <f t="shared" si="2950"/>
        <v>1950000</v>
      </c>
      <c r="AY178" s="1016"/>
      <c r="AZ178" s="898">
        <f t="shared" si="2951"/>
        <v>1</v>
      </c>
      <c r="BA178" s="898">
        <f t="shared" si="2952"/>
        <v>1</v>
      </c>
      <c r="BB178" s="899">
        <f t="shared" si="2953"/>
        <v>1</v>
      </c>
      <c r="BC178" s="899">
        <f t="shared" si="2954"/>
        <v>1</v>
      </c>
      <c r="BD178" s="899">
        <f t="shared" si="2955"/>
        <v>1</v>
      </c>
      <c r="BE178" s="899">
        <f t="shared" si="2956"/>
        <v>1</v>
      </c>
      <c r="BF178" s="966">
        <f t="shared" si="2957"/>
        <v>1950000</v>
      </c>
      <c r="BG178" s="901">
        <f t="shared" si="2958"/>
        <v>0</v>
      </c>
      <c r="BJ178" s="958" t="s">
        <v>896</v>
      </c>
      <c r="BK178" s="1030" t="s">
        <v>536</v>
      </c>
      <c r="BL178" s="1031" t="s">
        <v>149</v>
      </c>
      <c r="BM178" s="1044">
        <v>30</v>
      </c>
      <c r="BN178" s="1045">
        <v>144900</v>
      </c>
      <c r="BO178" s="963">
        <f t="shared" si="2959"/>
        <v>4347000</v>
      </c>
      <c r="BP178" s="1016"/>
      <c r="BQ178" s="898">
        <f t="shared" si="2960"/>
        <v>1</v>
      </c>
      <c r="BR178" s="898">
        <f t="shared" si="2961"/>
        <v>1</v>
      </c>
      <c r="BS178" s="899">
        <f t="shared" si="2962"/>
        <v>1</v>
      </c>
      <c r="BT178" s="899">
        <f t="shared" si="2963"/>
        <v>1</v>
      </c>
      <c r="BU178" s="899">
        <f t="shared" si="2964"/>
        <v>1</v>
      </c>
      <c r="BV178" s="899">
        <f t="shared" si="2965"/>
        <v>1</v>
      </c>
      <c r="BW178" s="966">
        <f t="shared" si="2966"/>
        <v>4347000</v>
      </c>
      <c r="BX178" s="901">
        <f t="shared" si="2967"/>
        <v>0</v>
      </c>
      <c r="CA178" s="958" t="s">
        <v>896</v>
      </c>
      <c r="CB178" s="1030" t="s">
        <v>536</v>
      </c>
      <c r="CC178" s="1031" t="s">
        <v>149</v>
      </c>
      <c r="CD178" s="1044">
        <v>30</v>
      </c>
      <c r="CE178" s="1045">
        <v>31116</v>
      </c>
      <c r="CF178" s="963">
        <f t="shared" si="2968"/>
        <v>933480</v>
      </c>
      <c r="CG178" s="1016"/>
      <c r="CH178" s="898">
        <f t="shared" si="2969"/>
        <v>1</v>
      </c>
      <c r="CI178" s="898">
        <f t="shared" si="2970"/>
        <v>1</v>
      </c>
      <c r="CJ178" s="899">
        <f t="shared" si="2971"/>
        <v>1</v>
      </c>
      <c r="CK178" s="899">
        <f t="shared" si="2972"/>
        <v>1</v>
      </c>
      <c r="CL178" s="899">
        <f t="shared" si="2973"/>
        <v>1</v>
      </c>
      <c r="CM178" s="899">
        <f t="shared" si="2974"/>
        <v>1</v>
      </c>
      <c r="CN178" s="966">
        <f t="shared" si="2975"/>
        <v>933480</v>
      </c>
      <c r="CO178" s="901">
        <f t="shared" si="2976"/>
        <v>0</v>
      </c>
      <c r="CR178" s="958" t="s">
        <v>896</v>
      </c>
      <c r="CS178" s="1030" t="s">
        <v>536</v>
      </c>
      <c r="CT178" s="1031" t="s">
        <v>149</v>
      </c>
      <c r="CU178" s="1044">
        <v>30</v>
      </c>
      <c r="CV178" s="1045">
        <v>32500</v>
      </c>
      <c r="CW178" s="963">
        <f t="shared" si="2977"/>
        <v>975000</v>
      </c>
      <c r="CX178" s="1016"/>
      <c r="CY178" s="898">
        <f t="shared" si="2978"/>
        <v>1</v>
      </c>
      <c r="CZ178" s="898">
        <f t="shared" si="2979"/>
        <v>1</v>
      </c>
      <c r="DA178" s="899">
        <f t="shared" si="2980"/>
        <v>1</v>
      </c>
      <c r="DB178" s="899">
        <f t="shared" si="2981"/>
        <v>1</v>
      </c>
      <c r="DC178" s="899">
        <f t="shared" si="2982"/>
        <v>1</v>
      </c>
      <c r="DD178" s="899">
        <f t="shared" si="2983"/>
        <v>1</v>
      </c>
      <c r="DE178" s="966">
        <f t="shared" si="2984"/>
        <v>975000</v>
      </c>
      <c r="DF178" s="901">
        <f t="shared" si="2985"/>
        <v>0</v>
      </c>
      <c r="DI178" s="958" t="s">
        <v>896</v>
      </c>
      <c r="DJ178" s="1030" t="s">
        <v>536</v>
      </c>
      <c r="DK178" s="1031" t="s">
        <v>149</v>
      </c>
      <c r="DL178" s="1044">
        <v>30</v>
      </c>
      <c r="DM178" s="1045">
        <v>133743</v>
      </c>
      <c r="DN178" s="963">
        <f t="shared" si="2986"/>
        <v>4012290</v>
      </c>
      <c r="DO178" s="1016"/>
      <c r="DP178" s="898">
        <f t="shared" si="2987"/>
        <v>1</v>
      </c>
      <c r="DQ178" s="898">
        <f t="shared" si="2988"/>
        <v>1</v>
      </c>
      <c r="DR178" s="899">
        <f t="shared" si="2989"/>
        <v>1</v>
      </c>
      <c r="DS178" s="899">
        <f t="shared" si="2990"/>
        <v>1</v>
      </c>
      <c r="DT178" s="899">
        <f t="shared" si="2991"/>
        <v>1</v>
      </c>
      <c r="DU178" s="899">
        <f t="shared" si="2992"/>
        <v>1</v>
      </c>
      <c r="DV178" s="966">
        <f t="shared" si="2993"/>
        <v>4012290</v>
      </c>
      <c r="DW178" s="901">
        <f t="shared" si="2994"/>
        <v>0</v>
      </c>
      <c r="DZ178" s="958" t="s">
        <v>896</v>
      </c>
      <c r="EA178" s="1030" t="s">
        <v>536</v>
      </c>
      <c r="EB178" s="1031" t="s">
        <v>149</v>
      </c>
      <c r="EC178" s="1044">
        <v>30</v>
      </c>
      <c r="ED178" s="1045">
        <v>45700</v>
      </c>
      <c r="EE178" s="963">
        <f t="shared" si="2995"/>
        <v>1371000</v>
      </c>
      <c r="EF178" s="1016"/>
      <c r="EG178" s="898">
        <f t="shared" si="2996"/>
        <v>1</v>
      </c>
      <c r="EH178" s="898">
        <f t="shared" si="2997"/>
        <v>1</v>
      </c>
      <c r="EI178" s="899">
        <f t="shared" si="2998"/>
        <v>1</v>
      </c>
      <c r="EJ178" s="899">
        <f t="shared" si="2999"/>
        <v>1</v>
      </c>
      <c r="EK178" s="899">
        <f t="shared" si="3000"/>
        <v>1</v>
      </c>
      <c r="EL178" s="899">
        <f t="shared" si="3001"/>
        <v>1</v>
      </c>
      <c r="EM178" s="966">
        <f t="shared" si="3002"/>
        <v>1371000</v>
      </c>
      <c r="EN178" s="901">
        <f t="shared" si="3003"/>
        <v>0</v>
      </c>
      <c r="EQ178" s="958" t="s">
        <v>896</v>
      </c>
      <c r="ER178" s="1030" t="s">
        <v>536</v>
      </c>
      <c r="ES178" s="1031" t="s">
        <v>149</v>
      </c>
      <c r="ET178" s="1044">
        <v>30</v>
      </c>
      <c r="EU178" s="1045">
        <v>31400</v>
      </c>
      <c r="EV178" s="963">
        <f t="shared" si="3004"/>
        <v>942000</v>
      </c>
      <c r="EW178" s="1016"/>
      <c r="EX178" s="898">
        <f t="shared" si="3005"/>
        <v>1</v>
      </c>
      <c r="EY178" s="898">
        <f t="shared" si="3006"/>
        <v>1</v>
      </c>
      <c r="EZ178" s="899">
        <f t="shared" si="3007"/>
        <v>1</v>
      </c>
      <c r="FA178" s="899">
        <f t="shared" si="3008"/>
        <v>1</v>
      </c>
      <c r="FB178" s="899">
        <f t="shared" si="3009"/>
        <v>1</v>
      </c>
      <c r="FC178" s="899">
        <f t="shared" si="3010"/>
        <v>1</v>
      </c>
      <c r="FD178" s="966">
        <f t="shared" si="3011"/>
        <v>942000</v>
      </c>
      <c r="FE178" s="901">
        <f t="shared" si="3012"/>
        <v>0</v>
      </c>
      <c r="FH178" s="958"/>
      <c r="FI178" s="1030"/>
      <c r="FJ178" s="1031"/>
      <c r="FK178" s="1044"/>
      <c r="FL178" s="1045"/>
      <c r="FM178" s="963">
        <f t="shared" si="3013"/>
        <v>0</v>
      </c>
      <c r="FN178" s="1016"/>
      <c r="FO178" s="898" t="e">
        <f t="shared" si="3014"/>
        <v>#N/A</v>
      </c>
      <c r="FP178" s="898" t="e">
        <f t="shared" si="3015"/>
        <v>#N/A</v>
      </c>
      <c r="FQ178" s="899" t="e">
        <f t="shared" si="3016"/>
        <v>#N/A</v>
      </c>
      <c r="FR178" s="899">
        <f t="shared" si="3017"/>
        <v>0</v>
      </c>
      <c r="FS178" s="899">
        <f t="shared" si="3018"/>
        <v>0</v>
      </c>
      <c r="FT178" s="899" t="e">
        <f t="shared" si="3019"/>
        <v>#N/A</v>
      </c>
      <c r="FU178" s="966">
        <f t="shared" si="3020"/>
        <v>0</v>
      </c>
      <c r="FV178" s="901">
        <f t="shared" si="3021"/>
        <v>0</v>
      </c>
      <c r="FY178" s="958" t="s">
        <v>896</v>
      </c>
      <c r="FZ178" s="1030" t="s">
        <v>536</v>
      </c>
      <c r="GA178" s="1031" t="s">
        <v>149</v>
      </c>
      <c r="GB178" s="1044">
        <v>30</v>
      </c>
      <c r="GC178" s="1046">
        <v>31947</v>
      </c>
      <c r="GD178" s="963">
        <f t="shared" si="3022"/>
        <v>958410</v>
      </c>
      <c r="GE178" s="1016"/>
      <c r="GF178" s="898">
        <f t="shared" si="3023"/>
        <v>1</v>
      </c>
      <c r="GG178" s="898">
        <f t="shared" si="3024"/>
        <v>1</v>
      </c>
      <c r="GH178" s="899">
        <f t="shared" si="3025"/>
        <v>1</v>
      </c>
      <c r="GI178" s="899">
        <f t="shared" si="3026"/>
        <v>1</v>
      </c>
      <c r="GJ178" s="899">
        <f t="shared" si="3027"/>
        <v>1</v>
      </c>
      <c r="GK178" s="899">
        <f t="shared" si="3028"/>
        <v>1</v>
      </c>
      <c r="GL178" s="966">
        <f t="shared" si="3029"/>
        <v>958410</v>
      </c>
      <c r="GM178" s="901">
        <f t="shared" si="3030"/>
        <v>0</v>
      </c>
      <c r="GP178" s="958" t="s">
        <v>896</v>
      </c>
      <c r="GQ178" s="1030" t="s">
        <v>536</v>
      </c>
      <c r="GR178" s="1031" t="s">
        <v>149</v>
      </c>
      <c r="GS178" s="1044">
        <v>30</v>
      </c>
      <c r="GT178" s="1045">
        <v>31300</v>
      </c>
      <c r="GU178" s="963">
        <f t="shared" si="3031"/>
        <v>939000</v>
      </c>
      <c r="GV178" s="1016"/>
      <c r="GW178" s="898">
        <f t="shared" si="3032"/>
        <v>1</v>
      </c>
      <c r="GX178" s="898">
        <f t="shared" si="3033"/>
        <v>1</v>
      </c>
      <c r="GY178" s="899">
        <f t="shared" si="3034"/>
        <v>1</v>
      </c>
      <c r="GZ178" s="899">
        <f t="shared" si="3035"/>
        <v>1</v>
      </c>
      <c r="HA178" s="899">
        <f t="shared" si="3036"/>
        <v>1</v>
      </c>
      <c r="HB178" s="899">
        <f t="shared" si="3037"/>
        <v>1</v>
      </c>
      <c r="HC178" s="966">
        <f t="shared" si="3038"/>
        <v>939000</v>
      </c>
      <c r="HD178" s="901">
        <f t="shared" si="3039"/>
        <v>0</v>
      </c>
      <c r="HG178" s="958" t="s">
        <v>896</v>
      </c>
      <c r="HH178" s="1030" t="s">
        <v>536</v>
      </c>
      <c r="HI178" s="1031" t="s">
        <v>149</v>
      </c>
      <c r="HJ178" s="1044">
        <v>30</v>
      </c>
      <c r="HK178" s="1045">
        <v>77800</v>
      </c>
      <c r="HL178" s="963">
        <f t="shared" si="3040"/>
        <v>2334000</v>
      </c>
      <c r="HM178" s="1016"/>
      <c r="HN178" s="898">
        <f t="shared" si="3041"/>
        <v>1</v>
      </c>
      <c r="HO178" s="898">
        <f t="shared" si="3042"/>
        <v>1</v>
      </c>
      <c r="HP178" s="899">
        <f t="shared" si="3043"/>
        <v>1</v>
      </c>
      <c r="HQ178" s="899">
        <f t="shared" si="3044"/>
        <v>1</v>
      </c>
      <c r="HR178" s="899">
        <f t="shared" si="3045"/>
        <v>1</v>
      </c>
      <c r="HS178" s="899">
        <f t="shared" si="3046"/>
        <v>1</v>
      </c>
      <c r="HT178" s="966">
        <f t="shared" si="3047"/>
        <v>2334000</v>
      </c>
      <c r="HU178" s="901">
        <f t="shared" si="3048"/>
        <v>0</v>
      </c>
      <c r="HX178" s="958" t="s">
        <v>896</v>
      </c>
      <c r="HY178" s="1030" t="s">
        <v>536</v>
      </c>
      <c r="HZ178" s="1031" t="s">
        <v>149</v>
      </c>
      <c r="IA178" s="1044">
        <v>30</v>
      </c>
      <c r="IB178" s="1048">
        <v>42000</v>
      </c>
      <c r="IC178" s="972">
        <f t="shared" si="3049"/>
        <v>1260000</v>
      </c>
      <c r="ID178" s="1016"/>
      <c r="IE178" s="898">
        <f t="shared" si="3050"/>
        <v>1</v>
      </c>
      <c r="IF178" s="898">
        <f t="shared" si="3051"/>
        <v>1</v>
      </c>
      <c r="IG178" s="899">
        <f t="shared" si="3052"/>
        <v>1</v>
      </c>
      <c r="IH178" s="899">
        <f t="shared" si="3053"/>
        <v>1</v>
      </c>
      <c r="II178" s="899">
        <f t="shared" si="3054"/>
        <v>1</v>
      </c>
      <c r="IJ178" s="899">
        <f t="shared" si="3055"/>
        <v>1</v>
      </c>
      <c r="IK178" s="966">
        <f t="shared" si="3056"/>
        <v>1260000</v>
      </c>
      <c r="IL178" s="901">
        <f t="shared" si="3057"/>
        <v>0</v>
      </c>
      <c r="IO178" s="958" t="s">
        <v>896</v>
      </c>
      <c r="IP178" s="1030" t="s">
        <v>536</v>
      </c>
      <c r="IQ178" s="1031" t="s">
        <v>149</v>
      </c>
      <c r="IR178" s="1044">
        <v>30</v>
      </c>
      <c r="IS178" s="1045">
        <v>46101</v>
      </c>
      <c r="IT178" s="963">
        <f t="shared" si="3058"/>
        <v>1383030</v>
      </c>
      <c r="IU178" s="1016"/>
      <c r="IV178" s="898">
        <f t="shared" si="3059"/>
        <v>1</v>
      </c>
      <c r="IW178" s="898">
        <f t="shared" si="3060"/>
        <v>1</v>
      </c>
      <c r="IX178" s="899">
        <f t="shared" si="3061"/>
        <v>1</v>
      </c>
      <c r="IY178" s="899">
        <f t="shared" si="3062"/>
        <v>1</v>
      </c>
      <c r="IZ178" s="899">
        <f t="shared" si="3063"/>
        <v>1</v>
      </c>
      <c r="JA178" s="899">
        <f t="shared" si="3064"/>
        <v>1</v>
      </c>
      <c r="JB178" s="966">
        <f t="shared" si="3065"/>
        <v>1383030</v>
      </c>
      <c r="JC178" s="901">
        <f t="shared" si="3066"/>
        <v>0</v>
      </c>
      <c r="JF178" s="958" t="s">
        <v>896</v>
      </c>
      <c r="JG178" s="1030" t="s">
        <v>536</v>
      </c>
      <c r="JH178" s="1031" t="s">
        <v>149</v>
      </c>
      <c r="JI178" s="1044">
        <v>30</v>
      </c>
      <c r="JJ178" s="1045">
        <v>50000</v>
      </c>
      <c r="JK178" s="963">
        <f t="shared" si="3067"/>
        <v>1500000</v>
      </c>
      <c r="JL178" s="1016"/>
      <c r="JM178" s="898">
        <f t="shared" si="3068"/>
        <v>1</v>
      </c>
      <c r="JN178" s="898">
        <f t="shared" si="3069"/>
        <v>1</v>
      </c>
      <c r="JO178" s="899">
        <f t="shared" si="3070"/>
        <v>1</v>
      </c>
      <c r="JP178" s="899">
        <f t="shared" si="3071"/>
        <v>1</v>
      </c>
      <c r="JQ178" s="899">
        <f t="shared" si="3072"/>
        <v>1</v>
      </c>
      <c r="JR178" s="899">
        <f t="shared" si="3073"/>
        <v>1</v>
      </c>
      <c r="JS178" s="966">
        <f t="shared" si="3074"/>
        <v>1500000</v>
      </c>
      <c r="JT178" s="901">
        <f t="shared" si="3075"/>
        <v>0</v>
      </c>
      <c r="JW178" s="958" t="s">
        <v>896</v>
      </c>
      <c r="JX178" s="1030" t="s">
        <v>536</v>
      </c>
      <c r="JY178" s="1031" t="s">
        <v>149</v>
      </c>
      <c r="JZ178" s="1044">
        <v>30</v>
      </c>
      <c r="KA178" s="1045">
        <v>47061.037350000006</v>
      </c>
      <c r="KB178" s="963">
        <f t="shared" si="3076"/>
        <v>1411831</v>
      </c>
      <c r="KC178" s="1016"/>
      <c r="KD178" s="898">
        <f t="shared" si="3077"/>
        <v>1</v>
      </c>
      <c r="KE178" s="898">
        <f t="shared" si="3078"/>
        <v>1</v>
      </c>
      <c r="KF178" s="899">
        <f t="shared" si="3079"/>
        <v>1</v>
      </c>
      <c r="KG178" s="899">
        <f t="shared" si="3080"/>
        <v>1</v>
      </c>
      <c r="KH178" s="899">
        <f t="shared" si="3081"/>
        <v>1</v>
      </c>
      <c r="KI178" s="899">
        <f t="shared" si="3082"/>
        <v>1</v>
      </c>
      <c r="KJ178" s="966">
        <f t="shared" si="3083"/>
        <v>1411831</v>
      </c>
      <c r="KK178" s="901">
        <f t="shared" si="3084"/>
        <v>0</v>
      </c>
      <c r="KN178" s="958" t="s">
        <v>896</v>
      </c>
      <c r="KO178" s="1030" t="s">
        <v>536</v>
      </c>
      <c r="KP178" s="1031" t="s">
        <v>149</v>
      </c>
      <c r="KQ178" s="1044">
        <v>30</v>
      </c>
      <c r="KR178" s="1045">
        <v>76000</v>
      </c>
      <c r="KS178" s="963">
        <f t="shared" si="3085"/>
        <v>2280000</v>
      </c>
      <c r="KT178" s="1016"/>
      <c r="KU178" s="898">
        <f t="shared" si="3086"/>
        <v>1</v>
      </c>
      <c r="KV178" s="898">
        <f t="shared" si="3087"/>
        <v>1</v>
      </c>
      <c r="KW178" s="899">
        <f t="shared" si="3088"/>
        <v>1</v>
      </c>
      <c r="KX178" s="899">
        <f t="shared" si="3089"/>
        <v>1</v>
      </c>
      <c r="KY178" s="899">
        <f t="shared" si="3090"/>
        <v>1</v>
      </c>
      <c r="KZ178" s="899">
        <f t="shared" si="3091"/>
        <v>1</v>
      </c>
      <c r="LA178" s="966">
        <f t="shared" si="3092"/>
        <v>2280000</v>
      </c>
      <c r="LB178" s="901">
        <f t="shared" si="3093"/>
        <v>0</v>
      </c>
      <c r="LE178" s="958" t="s">
        <v>896</v>
      </c>
      <c r="LF178" s="1030" t="s">
        <v>536</v>
      </c>
      <c r="LG178" s="1031" t="s">
        <v>149</v>
      </c>
      <c r="LH178" s="1044">
        <v>30</v>
      </c>
      <c r="LI178" s="1049">
        <v>49850</v>
      </c>
      <c r="LJ178" s="974">
        <f t="shared" si="3094"/>
        <v>1495500</v>
      </c>
      <c r="LK178" s="1016"/>
      <c r="LL178" s="898">
        <f t="shared" si="3095"/>
        <v>1</v>
      </c>
      <c r="LM178" s="898">
        <f t="shared" si="3096"/>
        <v>1</v>
      </c>
      <c r="LN178" s="899">
        <f t="shared" si="3097"/>
        <v>1</v>
      </c>
      <c r="LO178" s="899">
        <f t="shared" si="3098"/>
        <v>1</v>
      </c>
      <c r="LP178" s="899">
        <f t="shared" si="3099"/>
        <v>1</v>
      </c>
      <c r="LQ178" s="899">
        <f t="shared" si="3100"/>
        <v>1</v>
      </c>
      <c r="LR178" s="966">
        <f t="shared" si="3101"/>
        <v>1495500</v>
      </c>
      <c r="LS178" s="901">
        <f t="shared" si="3102"/>
        <v>0</v>
      </c>
      <c r="LV178" s="958" t="s">
        <v>896</v>
      </c>
      <c r="LW178" s="1030" t="s">
        <v>536</v>
      </c>
      <c r="LX178" s="1031" t="s">
        <v>149</v>
      </c>
      <c r="LY178" s="1044">
        <v>30</v>
      </c>
      <c r="LZ178" s="1045">
        <v>70200</v>
      </c>
      <c r="MA178" s="963">
        <f t="shared" si="3103"/>
        <v>2106000</v>
      </c>
      <c r="MB178" s="1016"/>
      <c r="MC178" s="898">
        <f t="shared" si="3104"/>
        <v>1</v>
      </c>
      <c r="MD178" s="898">
        <f t="shared" si="3105"/>
        <v>1</v>
      </c>
      <c r="ME178" s="899">
        <f t="shared" si="3106"/>
        <v>1</v>
      </c>
      <c r="MF178" s="899">
        <f t="shared" si="3107"/>
        <v>1</v>
      </c>
      <c r="MG178" s="899">
        <f t="shared" si="3108"/>
        <v>1</v>
      </c>
      <c r="MH178" s="899">
        <f t="shared" si="3109"/>
        <v>1</v>
      </c>
      <c r="MI178" s="966">
        <f t="shared" si="3110"/>
        <v>2106000</v>
      </c>
      <c r="MJ178" s="901">
        <f t="shared" si="3111"/>
        <v>0</v>
      </c>
      <c r="MM178" s="958" t="s">
        <v>896</v>
      </c>
      <c r="MN178" s="1030" t="s">
        <v>536</v>
      </c>
      <c r="MO178" s="1031" t="s">
        <v>149</v>
      </c>
      <c r="MP178" s="1044">
        <v>30</v>
      </c>
      <c r="MQ178" s="1045">
        <v>70000</v>
      </c>
      <c r="MR178" s="963">
        <f t="shared" si="3112"/>
        <v>2100000</v>
      </c>
      <c r="MS178" s="1016"/>
      <c r="MT178" s="898">
        <f t="shared" si="3113"/>
        <v>1</v>
      </c>
      <c r="MU178" s="898">
        <f t="shared" si="3114"/>
        <v>1</v>
      </c>
      <c r="MV178" s="899">
        <f t="shared" si="3115"/>
        <v>1</v>
      </c>
      <c r="MW178" s="899">
        <f t="shared" si="3116"/>
        <v>1</v>
      </c>
      <c r="MX178" s="899">
        <f t="shared" si="3117"/>
        <v>1</v>
      </c>
      <c r="MY178" s="899">
        <f t="shared" si="3118"/>
        <v>1</v>
      </c>
      <c r="MZ178" s="966">
        <f t="shared" si="3119"/>
        <v>2100000</v>
      </c>
      <c r="NA178" s="901">
        <f t="shared" si="3120"/>
        <v>0</v>
      </c>
      <c r="ND178" s="975" t="s">
        <v>896</v>
      </c>
      <c r="NE178" s="976" t="s">
        <v>536</v>
      </c>
      <c r="NF178" s="977" t="s">
        <v>149</v>
      </c>
      <c r="NG178" s="978">
        <v>30</v>
      </c>
      <c r="NH178" s="979">
        <v>61732.44</v>
      </c>
      <c r="NI178" s="980">
        <v>1851973</v>
      </c>
      <c r="NJ178" s="1016"/>
      <c r="NK178" s="898">
        <f t="shared" si="3121"/>
        <v>1</v>
      </c>
      <c r="NL178" s="898">
        <f t="shared" si="3122"/>
        <v>1</v>
      </c>
      <c r="NM178" s="899">
        <f t="shared" si="3123"/>
        <v>1</v>
      </c>
      <c r="NN178" s="899">
        <f t="shared" si="3124"/>
        <v>1</v>
      </c>
      <c r="NO178" s="899">
        <f t="shared" si="3125"/>
        <v>1</v>
      </c>
      <c r="NP178" s="899">
        <f t="shared" si="3126"/>
        <v>1</v>
      </c>
      <c r="NQ178" s="966">
        <f t="shared" si="3127"/>
        <v>1851973</v>
      </c>
      <c r="NR178" s="901">
        <f t="shared" si="3128"/>
        <v>0</v>
      </c>
      <c r="NU178" s="981" t="s">
        <v>896</v>
      </c>
      <c r="NV178" s="982" t="s">
        <v>536</v>
      </c>
      <c r="NW178" s="983" t="s">
        <v>149</v>
      </c>
      <c r="NX178" s="984">
        <v>30</v>
      </c>
      <c r="NY178" s="1050">
        <v>62356</v>
      </c>
      <c r="NZ178" s="986">
        <f t="shared" si="3129"/>
        <v>1870680</v>
      </c>
      <c r="OA178" s="1016"/>
      <c r="OB178" s="898">
        <f t="shared" si="3130"/>
        <v>1</v>
      </c>
      <c r="OC178" s="898">
        <f t="shared" si="3131"/>
        <v>1</v>
      </c>
      <c r="OD178" s="899">
        <f t="shared" si="3132"/>
        <v>1</v>
      </c>
      <c r="OE178" s="899">
        <f t="shared" si="3133"/>
        <v>1</v>
      </c>
      <c r="OF178" s="899">
        <f t="shared" si="3134"/>
        <v>1</v>
      </c>
      <c r="OG178" s="899">
        <f t="shared" si="3135"/>
        <v>1</v>
      </c>
      <c r="OH178" s="966">
        <f t="shared" si="3136"/>
        <v>1870680</v>
      </c>
      <c r="OI178" s="901">
        <f t="shared" si="3137"/>
        <v>0</v>
      </c>
      <c r="OL178" s="958" t="s">
        <v>896</v>
      </c>
      <c r="OM178" s="1030" t="s">
        <v>536</v>
      </c>
      <c r="ON178" s="1031" t="s">
        <v>149</v>
      </c>
      <c r="OO178" s="1044">
        <v>30</v>
      </c>
      <c r="OP178" s="1045">
        <v>53432</v>
      </c>
      <c r="OQ178" s="963">
        <f t="shared" si="3138"/>
        <v>1602960</v>
      </c>
      <c r="OR178" s="1016"/>
      <c r="OS178" s="898">
        <f t="shared" si="3139"/>
        <v>1</v>
      </c>
      <c r="OT178" s="898">
        <f t="shared" si="3140"/>
        <v>1</v>
      </c>
      <c r="OU178" s="899">
        <f t="shared" si="3141"/>
        <v>1</v>
      </c>
      <c r="OV178" s="899">
        <f t="shared" si="3142"/>
        <v>1</v>
      </c>
      <c r="OW178" s="899">
        <f t="shared" si="3143"/>
        <v>1</v>
      </c>
      <c r="OX178" s="899">
        <f t="shared" si="3144"/>
        <v>1</v>
      </c>
      <c r="OY178" s="966">
        <f t="shared" si="3145"/>
        <v>1602960</v>
      </c>
      <c r="OZ178" s="901">
        <f t="shared" si="3146"/>
        <v>0</v>
      </c>
      <c r="PC178" s="958" t="s">
        <v>896</v>
      </c>
      <c r="PD178" s="1030" t="s">
        <v>536</v>
      </c>
      <c r="PE178" s="1031" t="s">
        <v>149</v>
      </c>
      <c r="PF178" s="1044">
        <v>30</v>
      </c>
      <c r="PG178" s="1059">
        <v>63375</v>
      </c>
      <c r="PH178" s="988">
        <v>1901250</v>
      </c>
      <c r="PI178" s="1024"/>
      <c r="PJ178" s="898">
        <f t="shared" si="3147"/>
        <v>1</v>
      </c>
      <c r="PK178" s="898">
        <f t="shared" si="3148"/>
        <v>1</v>
      </c>
      <c r="PL178" s="899">
        <f t="shared" si="3149"/>
        <v>1</v>
      </c>
      <c r="PM178" s="899">
        <f t="shared" si="3150"/>
        <v>1</v>
      </c>
      <c r="PN178" s="899">
        <f t="shared" si="3151"/>
        <v>1</v>
      </c>
      <c r="PO178" s="899">
        <f t="shared" si="3152"/>
        <v>1</v>
      </c>
      <c r="PP178" s="966">
        <f t="shared" si="3153"/>
        <v>1901250</v>
      </c>
      <c r="PQ178" s="901">
        <f t="shared" si="3154"/>
        <v>0</v>
      </c>
      <c r="PT178" s="958" t="s">
        <v>896</v>
      </c>
      <c r="PU178" s="1030" t="s">
        <v>536</v>
      </c>
      <c r="PV178" s="1031" t="s">
        <v>149</v>
      </c>
      <c r="PW178" s="1044">
        <v>30</v>
      </c>
      <c r="PX178" s="1045">
        <v>31285</v>
      </c>
      <c r="PY178" s="963">
        <f t="shared" si="3155"/>
        <v>938550</v>
      </c>
      <c r="PZ178" s="1016"/>
      <c r="QA178" s="898">
        <f t="shared" si="3156"/>
        <v>1</v>
      </c>
      <c r="QB178" s="898">
        <f t="shared" si="3157"/>
        <v>1</v>
      </c>
      <c r="QC178" s="899">
        <f t="shared" si="3158"/>
        <v>1</v>
      </c>
      <c r="QD178" s="899">
        <f t="shared" si="3159"/>
        <v>1</v>
      </c>
      <c r="QE178" s="899">
        <f t="shared" si="3160"/>
        <v>1</v>
      </c>
      <c r="QF178" s="899">
        <f t="shared" si="3161"/>
        <v>1</v>
      </c>
      <c r="QG178" s="966">
        <f t="shared" si="3162"/>
        <v>938550</v>
      </c>
      <c r="QH178" s="901">
        <f t="shared" si="3163"/>
        <v>0</v>
      </c>
      <c r="QK178" s="958" t="s">
        <v>896</v>
      </c>
      <c r="QL178" s="1030" t="s">
        <v>536</v>
      </c>
      <c r="QM178" s="1031" t="s">
        <v>149</v>
      </c>
      <c r="QN178" s="1044">
        <v>30</v>
      </c>
      <c r="QO178" s="1049">
        <v>50099.249999999993</v>
      </c>
      <c r="QP178" s="974">
        <f t="shared" si="3164"/>
        <v>1502978</v>
      </c>
      <c r="QQ178" s="1016"/>
      <c r="QR178" s="898">
        <f t="shared" si="3165"/>
        <v>1</v>
      </c>
      <c r="QS178" s="898">
        <f t="shared" si="3166"/>
        <v>1</v>
      </c>
      <c r="QT178" s="899">
        <f t="shared" si="3167"/>
        <v>1</v>
      </c>
      <c r="QU178" s="899">
        <f t="shared" si="3168"/>
        <v>1</v>
      </c>
      <c r="QV178" s="899">
        <f t="shared" si="3169"/>
        <v>1</v>
      </c>
      <c r="QW178" s="899">
        <f t="shared" si="3170"/>
        <v>1</v>
      </c>
      <c r="QX178" s="966">
        <f t="shared" si="3171"/>
        <v>1502978</v>
      </c>
      <c r="QY178" s="901">
        <f t="shared" si="3172"/>
        <v>0</v>
      </c>
      <c r="RB178" s="405"/>
      <c r="RC178" s="406"/>
      <c r="RD178" s="407"/>
      <c r="RE178" s="408"/>
      <c r="RF178" s="409"/>
      <c r="RG178" s="410"/>
      <c r="RH178" s="410"/>
      <c r="RI178" s="898"/>
      <c r="RJ178" s="898"/>
      <c r="RK178" s="934"/>
      <c r="RL178" s="934"/>
      <c r="RM178" s="934"/>
      <c r="RN178" s="934"/>
      <c r="RO178" s="935"/>
      <c r="RP178" s="936"/>
      <c r="RS178" s="405"/>
      <c r="RT178" s="406"/>
      <c r="RU178" s="407"/>
      <c r="RV178" s="408"/>
      <c r="RW178" s="409"/>
      <c r="RX178" s="410"/>
      <c r="RY178" s="410"/>
      <c r="RZ178" s="898"/>
      <c r="SA178" s="898"/>
      <c r="SB178" s="934"/>
      <c r="SC178" s="934"/>
      <c r="SD178" s="934"/>
      <c r="SE178" s="934"/>
      <c r="SF178" s="935"/>
      <c r="SG178" s="936"/>
      <c r="SJ178" s="405"/>
      <c r="SK178" s="406"/>
      <c r="SL178" s="407"/>
      <c r="SM178" s="408"/>
      <c r="SN178" s="409"/>
      <c r="SO178" s="410"/>
      <c r="SP178" s="410"/>
      <c r="SQ178" s="898"/>
      <c r="SR178" s="898"/>
      <c r="SS178" s="934"/>
      <c r="ST178" s="934"/>
      <c r="SU178" s="934"/>
      <c r="SV178" s="934"/>
      <c r="SW178" s="935"/>
      <c r="SX178" s="936"/>
    </row>
    <row r="179" spans="2:518" ht="62.25" customHeight="1" thickTop="1" thickBot="1">
      <c r="B179" s="958" t="s">
        <v>897</v>
      </c>
      <c r="C179" s="1012" t="s">
        <v>537</v>
      </c>
      <c r="D179" s="1013" t="s">
        <v>148</v>
      </c>
      <c r="E179" s="1014">
        <f>(13+27)+267</f>
        <v>307</v>
      </c>
      <c r="F179" s="1015"/>
      <c r="G179" s="963">
        <f>ROUND(E179*F179,0)</f>
        <v>0</v>
      </c>
      <c r="H179" s="1016"/>
      <c r="K179" s="958" t="s">
        <v>897</v>
      </c>
      <c r="L179" s="1012" t="s">
        <v>537</v>
      </c>
      <c r="M179" s="1013" t="s">
        <v>148</v>
      </c>
      <c r="N179" s="1014">
        <f>(13+27)+267</f>
        <v>307</v>
      </c>
      <c r="O179" s="1043">
        <v>21000</v>
      </c>
      <c r="P179" s="963">
        <f t="shared" si="2940"/>
        <v>6447000</v>
      </c>
      <c r="Q179" s="1016"/>
      <c r="R179" s="898">
        <f>IF(EXACT(VLOOKUP(K179,OFERTA_0,2,FALSE),L179),1,0)</f>
        <v>1</v>
      </c>
      <c r="S179" s="898">
        <f>IF(EXACT(VLOOKUP(K179,OFERTA_0,3,FALSE),M179),1,0)</f>
        <v>1</v>
      </c>
      <c r="T179" s="899">
        <f>IF(EXACT(VLOOKUP(K179,OFERTA_0,4,FALSE),N179),1,0)</f>
        <v>1</v>
      </c>
      <c r="U179" s="899">
        <f>IF(O179=0,0,1)</f>
        <v>1</v>
      </c>
      <c r="V179" s="899">
        <f>IF(P179=0,0,1)</f>
        <v>1</v>
      </c>
      <c r="W179" s="899">
        <f>PRODUCT(R179:V179)</f>
        <v>1</v>
      </c>
      <c r="X179" s="966">
        <f>ROUND(P179,0)</f>
        <v>6447000</v>
      </c>
      <c r="Y179" s="901">
        <f>P179-X179</f>
        <v>0</v>
      </c>
      <c r="Z179" s="872"/>
      <c r="AA179" s="872"/>
      <c r="AB179" s="958" t="s">
        <v>897</v>
      </c>
      <c r="AC179" s="1012" t="s">
        <v>537</v>
      </c>
      <c r="AD179" s="1013" t="s">
        <v>148</v>
      </c>
      <c r="AE179" s="1014">
        <f>(13+27)+267</f>
        <v>307</v>
      </c>
      <c r="AF179" s="1015">
        <v>23000</v>
      </c>
      <c r="AG179" s="963">
        <f t="shared" si="2941"/>
        <v>7061000</v>
      </c>
      <c r="AH179" s="1016"/>
      <c r="AI179" s="898">
        <f>IF(EXACT(VLOOKUP(AB179,OFERTA_0,2,FALSE),AC179),1,0)</f>
        <v>1</v>
      </c>
      <c r="AJ179" s="898">
        <f>IF(EXACT(VLOOKUP(AB179,OFERTA_0,3,FALSE),AD179),1,0)</f>
        <v>1</v>
      </c>
      <c r="AK179" s="899">
        <f>IF(EXACT(VLOOKUP(AB179,OFERTA_0,4,FALSE),AE179),1,0)</f>
        <v>1</v>
      </c>
      <c r="AL179" s="899">
        <f>IF(AF179=0,0,1)</f>
        <v>1</v>
      </c>
      <c r="AM179" s="899">
        <f>IF(AG179=0,0,1)</f>
        <v>1</v>
      </c>
      <c r="AN179" s="899">
        <f>PRODUCT(AI179:AM179)</f>
        <v>1</v>
      </c>
      <c r="AO179" s="966">
        <f>ROUND(AG179,0)</f>
        <v>7061000</v>
      </c>
      <c r="AP179" s="901">
        <f>AG179-AO179</f>
        <v>0</v>
      </c>
      <c r="AQ179" s="872"/>
      <c r="AR179" s="872"/>
      <c r="AS179" s="958" t="s">
        <v>897</v>
      </c>
      <c r="AT179" s="1018" t="s">
        <v>537</v>
      </c>
      <c r="AU179" s="1013" t="s">
        <v>148</v>
      </c>
      <c r="AV179" s="1014">
        <f>(13+27)+267</f>
        <v>307</v>
      </c>
      <c r="AW179" s="1019">
        <v>26000</v>
      </c>
      <c r="AX179" s="969">
        <f t="shared" si="2950"/>
        <v>7982000</v>
      </c>
      <c r="AY179" s="1016"/>
      <c r="AZ179" s="898">
        <f>IF(EXACT(VLOOKUP(AS179,OFERTA_0,2,FALSE),AT179),1,0)</f>
        <v>1</v>
      </c>
      <c r="BA179" s="898">
        <f>IF(EXACT(VLOOKUP(AS179,OFERTA_0,3,FALSE),AU179),1,0)</f>
        <v>1</v>
      </c>
      <c r="BB179" s="899">
        <f>IF(EXACT(VLOOKUP(AS179,OFERTA_0,4,FALSE),AV179),1,0)</f>
        <v>1</v>
      </c>
      <c r="BC179" s="899">
        <f>IF(AW179=0,0,1)</f>
        <v>1</v>
      </c>
      <c r="BD179" s="899">
        <f>IF(AX179=0,0,1)</f>
        <v>1</v>
      </c>
      <c r="BE179" s="899">
        <f>PRODUCT(AZ179:BD179)</f>
        <v>1</v>
      </c>
      <c r="BF179" s="966">
        <f>ROUND(AX179,0)</f>
        <v>7982000</v>
      </c>
      <c r="BG179" s="901">
        <f>AX179-BF179</f>
        <v>0</v>
      </c>
      <c r="BJ179" s="958" t="s">
        <v>897</v>
      </c>
      <c r="BK179" s="1012" t="s">
        <v>537</v>
      </c>
      <c r="BL179" s="1013" t="s">
        <v>148</v>
      </c>
      <c r="BM179" s="1014">
        <f>(13+27)+267</f>
        <v>307</v>
      </c>
      <c r="BN179" s="1015">
        <v>15000</v>
      </c>
      <c r="BO179" s="963">
        <f t="shared" si="2959"/>
        <v>4605000</v>
      </c>
      <c r="BP179" s="1016"/>
      <c r="BQ179" s="898">
        <f>IF(EXACT(VLOOKUP(BJ179,OFERTA_0,2,FALSE),BK179),1,0)</f>
        <v>1</v>
      </c>
      <c r="BR179" s="898">
        <f>IF(EXACT(VLOOKUP(BJ179,OFERTA_0,3,FALSE),BL179),1,0)</f>
        <v>1</v>
      </c>
      <c r="BS179" s="899">
        <f>IF(EXACT(VLOOKUP(BJ179,OFERTA_0,4,FALSE),BM179),1,0)</f>
        <v>1</v>
      </c>
      <c r="BT179" s="899">
        <f>IF(BN179=0,0,1)</f>
        <v>1</v>
      </c>
      <c r="BU179" s="899">
        <f>IF(BO179=0,0,1)</f>
        <v>1</v>
      </c>
      <c r="BV179" s="899">
        <f>PRODUCT(BQ179:BU179)</f>
        <v>1</v>
      </c>
      <c r="BW179" s="966">
        <f>ROUND(BO179,0)</f>
        <v>4605000</v>
      </c>
      <c r="BX179" s="901">
        <f>BO179-BW179</f>
        <v>0</v>
      </c>
      <c r="CA179" s="958" t="s">
        <v>897</v>
      </c>
      <c r="CB179" s="1012" t="s">
        <v>537</v>
      </c>
      <c r="CC179" s="1013" t="s">
        <v>148</v>
      </c>
      <c r="CD179" s="1014">
        <f>(13+27)+267</f>
        <v>307</v>
      </c>
      <c r="CE179" s="1015">
        <v>22867</v>
      </c>
      <c r="CF179" s="963">
        <f t="shared" si="2968"/>
        <v>7020169</v>
      </c>
      <c r="CG179" s="1016"/>
      <c r="CH179" s="898">
        <f>IF(EXACT(VLOOKUP(CA179,OFERTA_0,2,FALSE),CB179),1,0)</f>
        <v>1</v>
      </c>
      <c r="CI179" s="898">
        <f>IF(EXACT(VLOOKUP(CA179,OFERTA_0,3,FALSE),CC179),1,0)</f>
        <v>1</v>
      </c>
      <c r="CJ179" s="899">
        <f>IF(EXACT(VLOOKUP(CA179,OFERTA_0,4,FALSE),CD179),1,0)</f>
        <v>1</v>
      </c>
      <c r="CK179" s="899">
        <f>IF(CE179=0,0,1)</f>
        <v>1</v>
      </c>
      <c r="CL179" s="899">
        <f>IF(CF179=0,0,1)</f>
        <v>1</v>
      </c>
      <c r="CM179" s="899">
        <f>PRODUCT(CH179:CL179)</f>
        <v>1</v>
      </c>
      <c r="CN179" s="966">
        <f>ROUND(CF179,0)</f>
        <v>7020169</v>
      </c>
      <c r="CO179" s="901">
        <f>CF179-CN179</f>
        <v>0</v>
      </c>
      <c r="CR179" s="958" t="s">
        <v>897</v>
      </c>
      <c r="CS179" s="1012" t="s">
        <v>537</v>
      </c>
      <c r="CT179" s="1013" t="s">
        <v>148</v>
      </c>
      <c r="CU179" s="1014">
        <f>(13+27)+267</f>
        <v>307</v>
      </c>
      <c r="CV179" s="1015">
        <v>19500</v>
      </c>
      <c r="CW179" s="963">
        <f t="shared" si="2977"/>
        <v>5986500</v>
      </c>
      <c r="CX179" s="1016"/>
      <c r="CY179" s="898">
        <f>IF(EXACT(VLOOKUP(CR179,OFERTA_0,2,FALSE),CS179),1,0)</f>
        <v>1</v>
      </c>
      <c r="CZ179" s="898">
        <f>IF(EXACT(VLOOKUP(CR179,OFERTA_0,3,FALSE),CT179),1,0)</f>
        <v>1</v>
      </c>
      <c r="DA179" s="899">
        <f>IF(EXACT(VLOOKUP(CR179,OFERTA_0,4,FALSE),CU179),1,0)</f>
        <v>1</v>
      </c>
      <c r="DB179" s="899">
        <f>IF(CV179=0,0,1)</f>
        <v>1</v>
      </c>
      <c r="DC179" s="899">
        <f>IF(CW179=0,0,1)</f>
        <v>1</v>
      </c>
      <c r="DD179" s="899">
        <f>PRODUCT(CY179:DC179)</f>
        <v>1</v>
      </c>
      <c r="DE179" s="966">
        <f>ROUND(CW179,0)</f>
        <v>5986500</v>
      </c>
      <c r="DF179" s="901">
        <f>CW179-DE179</f>
        <v>0</v>
      </c>
      <c r="DI179" s="958" t="s">
        <v>897</v>
      </c>
      <c r="DJ179" s="1012" t="s">
        <v>537</v>
      </c>
      <c r="DK179" s="1013" t="s">
        <v>148</v>
      </c>
      <c r="DL179" s="1014">
        <f>(13+27)+267</f>
        <v>307</v>
      </c>
      <c r="DM179" s="1015">
        <v>15692</v>
      </c>
      <c r="DN179" s="963">
        <f t="shared" si="2986"/>
        <v>4817444</v>
      </c>
      <c r="DO179" s="1016"/>
      <c r="DP179" s="898">
        <f>IF(EXACT(VLOOKUP(DI179,OFERTA_0,2,FALSE),DJ179),1,0)</f>
        <v>1</v>
      </c>
      <c r="DQ179" s="898">
        <f>IF(EXACT(VLOOKUP(DI179,OFERTA_0,3,FALSE),DK179),1,0)</f>
        <v>1</v>
      </c>
      <c r="DR179" s="899">
        <f>IF(EXACT(VLOOKUP(DI179,OFERTA_0,4,FALSE),DL179),1,0)</f>
        <v>1</v>
      </c>
      <c r="DS179" s="899">
        <f>IF(DM179=0,0,1)</f>
        <v>1</v>
      </c>
      <c r="DT179" s="899">
        <f>IF(DN179=0,0,1)</f>
        <v>1</v>
      </c>
      <c r="DU179" s="899">
        <f>PRODUCT(DP179:DT179)</f>
        <v>1</v>
      </c>
      <c r="DV179" s="966">
        <f>ROUND(DN179,0)</f>
        <v>4817444</v>
      </c>
      <c r="DW179" s="901">
        <f>DN179-DV179</f>
        <v>0</v>
      </c>
      <c r="DZ179" s="958" t="s">
        <v>897</v>
      </c>
      <c r="EA179" s="1012" t="s">
        <v>537</v>
      </c>
      <c r="EB179" s="1013" t="s">
        <v>148</v>
      </c>
      <c r="EC179" s="1014">
        <f>(13+27)+267</f>
        <v>307</v>
      </c>
      <c r="ED179" s="1015">
        <v>30700</v>
      </c>
      <c r="EE179" s="963">
        <f t="shared" si="2995"/>
        <v>9424900</v>
      </c>
      <c r="EF179" s="1016"/>
      <c r="EG179" s="898">
        <f>IF(EXACT(VLOOKUP(DZ179,OFERTA_0,2,FALSE),EA179),1,0)</f>
        <v>1</v>
      </c>
      <c r="EH179" s="898">
        <f>IF(EXACT(VLOOKUP(DZ179,OFERTA_0,3,FALSE),EB179),1,0)</f>
        <v>1</v>
      </c>
      <c r="EI179" s="899">
        <f>IF(EXACT(VLOOKUP(DZ179,OFERTA_0,4,FALSE),EC179),1,0)</f>
        <v>1</v>
      </c>
      <c r="EJ179" s="899">
        <f>IF(ED179=0,0,1)</f>
        <v>1</v>
      </c>
      <c r="EK179" s="899">
        <f>IF(EE179=0,0,1)</f>
        <v>1</v>
      </c>
      <c r="EL179" s="899">
        <f>PRODUCT(EG179:EK179)</f>
        <v>1</v>
      </c>
      <c r="EM179" s="966">
        <f>ROUND(EE179,0)</f>
        <v>9424900</v>
      </c>
      <c r="EN179" s="901">
        <f>EE179-EM179</f>
        <v>0</v>
      </c>
      <c r="EQ179" s="958" t="s">
        <v>897</v>
      </c>
      <c r="ER179" s="1012" t="s">
        <v>537</v>
      </c>
      <c r="ES179" s="1013" t="s">
        <v>148</v>
      </c>
      <c r="ET179" s="1014">
        <f>(13+27)+267</f>
        <v>307</v>
      </c>
      <c r="EU179" s="1015">
        <v>22900</v>
      </c>
      <c r="EV179" s="963">
        <f t="shared" si="3004"/>
        <v>7030300</v>
      </c>
      <c r="EW179" s="1016"/>
      <c r="EX179" s="898">
        <f>IF(EXACT(VLOOKUP(EQ179,OFERTA_0,2,FALSE),ER179),1,0)</f>
        <v>1</v>
      </c>
      <c r="EY179" s="898">
        <f>IF(EXACT(VLOOKUP(EQ179,OFERTA_0,3,FALSE),ES179),1,0)</f>
        <v>1</v>
      </c>
      <c r="EZ179" s="899">
        <f>IF(EXACT(VLOOKUP(EQ179,OFERTA_0,4,FALSE),ET179),1,0)</f>
        <v>1</v>
      </c>
      <c r="FA179" s="899">
        <f>IF(EU179=0,0,1)</f>
        <v>1</v>
      </c>
      <c r="FB179" s="899">
        <f>IF(EV179=0,0,1)</f>
        <v>1</v>
      </c>
      <c r="FC179" s="899">
        <f>PRODUCT(EX179:FB179)</f>
        <v>1</v>
      </c>
      <c r="FD179" s="966">
        <f>ROUND(EV179,0)</f>
        <v>7030300</v>
      </c>
      <c r="FE179" s="901">
        <f>EV179-FD179</f>
        <v>0</v>
      </c>
      <c r="FH179" s="958"/>
      <c r="FI179" s="1012"/>
      <c r="FJ179" s="1013"/>
      <c r="FK179" s="1014"/>
      <c r="FL179" s="1015"/>
      <c r="FM179" s="963">
        <f t="shared" si="3013"/>
        <v>0</v>
      </c>
      <c r="FN179" s="1016"/>
      <c r="FO179" s="898" t="e">
        <f>IF(EXACT(VLOOKUP(FH179,OFERTA_0,2,FALSE),FI179),1,0)</f>
        <v>#N/A</v>
      </c>
      <c r="FP179" s="898" t="e">
        <f>IF(EXACT(VLOOKUP(FH179,OFERTA_0,3,FALSE),FJ179),1,0)</f>
        <v>#N/A</v>
      </c>
      <c r="FQ179" s="899" t="e">
        <f>IF(EXACT(VLOOKUP(FH179,OFERTA_0,4,FALSE),FK179),1,0)</f>
        <v>#N/A</v>
      </c>
      <c r="FR179" s="899">
        <f>IF(FL179=0,0,1)</f>
        <v>0</v>
      </c>
      <c r="FS179" s="899">
        <f>IF(FM179=0,0,1)</f>
        <v>0</v>
      </c>
      <c r="FT179" s="899" t="e">
        <f>PRODUCT(FO179:FS179)</f>
        <v>#N/A</v>
      </c>
      <c r="FU179" s="966">
        <f>ROUND(FM179,0)</f>
        <v>0</v>
      </c>
      <c r="FV179" s="901">
        <f>FM179-FU179</f>
        <v>0</v>
      </c>
      <c r="FY179" s="958" t="s">
        <v>897</v>
      </c>
      <c r="FZ179" s="1012" t="s">
        <v>537</v>
      </c>
      <c r="GA179" s="1013" t="s">
        <v>148</v>
      </c>
      <c r="GB179" s="1014">
        <f>(13+27)+267</f>
        <v>307</v>
      </c>
      <c r="GC179" s="1043">
        <v>20900</v>
      </c>
      <c r="GD179" s="963">
        <f t="shared" si="3022"/>
        <v>6416300</v>
      </c>
      <c r="GE179" s="1016"/>
      <c r="GF179" s="898">
        <f>IF(EXACT(VLOOKUP(FY179,OFERTA_0,2,FALSE),FZ179),1,0)</f>
        <v>1</v>
      </c>
      <c r="GG179" s="898">
        <f>IF(EXACT(VLOOKUP(FY179,OFERTA_0,3,FALSE),GA179),1,0)</f>
        <v>1</v>
      </c>
      <c r="GH179" s="899">
        <f>IF(EXACT(VLOOKUP(FY179,OFERTA_0,4,FALSE),GB179),1,0)</f>
        <v>1</v>
      </c>
      <c r="GI179" s="899">
        <f>IF(GC179=0,0,1)</f>
        <v>1</v>
      </c>
      <c r="GJ179" s="899">
        <f>IF(GD179=0,0,1)</f>
        <v>1</v>
      </c>
      <c r="GK179" s="899">
        <f>PRODUCT(GF179:GJ179)</f>
        <v>1</v>
      </c>
      <c r="GL179" s="966">
        <f>ROUND(GD179,0)</f>
        <v>6416300</v>
      </c>
      <c r="GM179" s="901">
        <f>GD179-GL179</f>
        <v>0</v>
      </c>
      <c r="GP179" s="958" t="s">
        <v>897</v>
      </c>
      <c r="GQ179" s="1012" t="s">
        <v>537</v>
      </c>
      <c r="GR179" s="1013" t="s">
        <v>148</v>
      </c>
      <c r="GS179" s="1014">
        <f>(13+27)+267</f>
        <v>307</v>
      </c>
      <c r="GT179" s="1015">
        <v>23000</v>
      </c>
      <c r="GU179" s="963">
        <f t="shared" si="3031"/>
        <v>7061000</v>
      </c>
      <c r="GV179" s="1016"/>
      <c r="GW179" s="898">
        <f>IF(EXACT(VLOOKUP(GP179,OFERTA_0,2,FALSE),GQ179),1,0)</f>
        <v>1</v>
      </c>
      <c r="GX179" s="898">
        <f>IF(EXACT(VLOOKUP(GP179,OFERTA_0,3,FALSE),GR179),1,0)</f>
        <v>1</v>
      </c>
      <c r="GY179" s="899">
        <f>IF(EXACT(VLOOKUP(GP179,OFERTA_0,4,FALSE),GS179),1,0)</f>
        <v>1</v>
      </c>
      <c r="GZ179" s="899">
        <f>IF(GT179=0,0,1)</f>
        <v>1</v>
      </c>
      <c r="HA179" s="899">
        <f>IF(GU179=0,0,1)</f>
        <v>1</v>
      </c>
      <c r="HB179" s="899">
        <f>PRODUCT(GW179:HA179)</f>
        <v>1</v>
      </c>
      <c r="HC179" s="966">
        <f>ROUND(GU179,0)</f>
        <v>7061000</v>
      </c>
      <c r="HD179" s="901">
        <f>GU179-HC179</f>
        <v>0</v>
      </c>
      <c r="HG179" s="958" t="s">
        <v>897</v>
      </c>
      <c r="HH179" s="1012" t="s">
        <v>537</v>
      </c>
      <c r="HI179" s="1013" t="s">
        <v>148</v>
      </c>
      <c r="HJ179" s="1014">
        <f>(13+27)+267</f>
        <v>307</v>
      </c>
      <c r="HK179" s="1015">
        <v>17505</v>
      </c>
      <c r="HL179" s="963">
        <f t="shared" si="3040"/>
        <v>5374035</v>
      </c>
      <c r="HM179" s="1016"/>
      <c r="HN179" s="898">
        <f>IF(EXACT(VLOOKUP(HG179,OFERTA_0,2,FALSE),HH179),1,0)</f>
        <v>1</v>
      </c>
      <c r="HO179" s="898">
        <f>IF(EXACT(VLOOKUP(HG179,OFERTA_0,3,FALSE),HI179),1,0)</f>
        <v>1</v>
      </c>
      <c r="HP179" s="899">
        <f>IF(EXACT(VLOOKUP(HG179,OFERTA_0,4,FALSE),HJ179),1,0)</f>
        <v>1</v>
      </c>
      <c r="HQ179" s="899">
        <f>IF(HK179=0,0,1)</f>
        <v>1</v>
      </c>
      <c r="HR179" s="899">
        <f>IF(HL179=0,0,1)</f>
        <v>1</v>
      </c>
      <c r="HS179" s="899">
        <f>PRODUCT(HN179:HR179)</f>
        <v>1</v>
      </c>
      <c r="HT179" s="966">
        <f>ROUND(HL179,0)</f>
        <v>5374035</v>
      </c>
      <c r="HU179" s="901">
        <f>HL179-HT179</f>
        <v>0</v>
      </c>
      <c r="HX179" s="958" t="s">
        <v>897</v>
      </c>
      <c r="HY179" s="1012" t="s">
        <v>537</v>
      </c>
      <c r="HZ179" s="1013" t="s">
        <v>148</v>
      </c>
      <c r="IA179" s="1014">
        <f>(13+27)+267</f>
        <v>307</v>
      </c>
      <c r="IB179" s="1020">
        <v>25300</v>
      </c>
      <c r="IC179" s="972">
        <f t="shared" si="3049"/>
        <v>7767100</v>
      </c>
      <c r="ID179" s="1016"/>
      <c r="IE179" s="898">
        <f>IF(EXACT(VLOOKUP(HX179,OFERTA_0,2,FALSE),HY179),1,0)</f>
        <v>1</v>
      </c>
      <c r="IF179" s="898">
        <f>IF(EXACT(VLOOKUP(HX179,OFERTA_0,3,FALSE),HZ179),1,0)</f>
        <v>1</v>
      </c>
      <c r="IG179" s="899">
        <f>IF(EXACT(VLOOKUP(HX179,OFERTA_0,4,FALSE),IA179),1,0)</f>
        <v>1</v>
      </c>
      <c r="IH179" s="899">
        <f>IF(IB179=0,0,1)</f>
        <v>1</v>
      </c>
      <c r="II179" s="899">
        <f>IF(IC179=0,0,1)</f>
        <v>1</v>
      </c>
      <c r="IJ179" s="899">
        <f>PRODUCT(IE179:II179)</f>
        <v>1</v>
      </c>
      <c r="IK179" s="966">
        <f>ROUND(IC179,0)</f>
        <v>7767100</v>
      </c>
      <c r="IL179" s="901">
        <f>IC179-IK179</f>
        <v>0</v>
      </c>
      <c r="IO179" s="958" t="s">
        <v>897</v>
      </c>
      <c r="IP179" s="1012" t="s">
        <v>537</v>
      </c>
      <c r="IQ179" s="1013" t="s">
        <v>148</v>
      </c>
      <c r="IR179" s="1014">
        <f>(13+27)+267</f>
        <v>307</v>
      </c>
      <c r="IS179" s="1015">
        <v>15000</v>
      </c>
      <c r="IT179" s="963">
        <f t="shared" si="3058"/>
        <v>4605000</v>
      </c>
      <c r="IU179" s="1016"/>
      <c r="IV179" s="898">
        <f>IF(EXACT(VLOOKUP(IO179,OFERTA_0,2,FALSE),IP179),1,0)</f>
        <v>1</v>
      </c>
      <c r="IW179" s="898">
        <f>IF(EXACT(VLOOKUP(IO179,OFERTA_0,3,FALSE),IQ179),1,0)</f>
        <v>1</v>
      </c>
      <c r="IX179" s="899">
        <f>IF(EXACT(VLOOKUP(IO179,OFERTA_0,4,FALSE),IR179),1,0)</f>
        <v>1</v>
      </c>
      <c r="IY179" s="899">
        <f>IF(IS179=0,0,1)</f>
        <v>1</v>
      </c>
      <c r="IZ179" s="899">
        <f>IF(IT179=0,0,1)</f>
        <v>1</v>
      </c>
      <c r="JA179" s="899">
        <f>PRODUCT(IV179:IZ179)</f>
        <v>1</v>
      </c>
      <c r="JB179" s="966">
        <f>ROUND(IT179,0)</f>
        <v>4605000</v>
      </c>
      <c r="JC179" s="901">
        <f>IT179-JB179</f>
        <v>0</v>
      </c>
      <c r="JF179" s="958" t="s">
        <v>897</v>
      </c>
      <c r="JG179" s="1012" t="s">
        <v>537</v>
      </c>
      <c r="JH179" s="1013" t="s">
        <v>148</v>
      </c>
      <c r="JI179" s="1014">
        <f>(13+27)+267</f>
        <v>307</v>
      </c>
      <c r="JJ179" s="1015">
        <v>16000</v>
      </c>
      <c r="JK179" s="963">
        <f t="shared" si="3067"/>
        <v>4912000</v>
      </c>
      <c r="JL179" s="1016"/>
      <c r="JM179" s="898">
        <f>IF(EXACT(VLOOKUP(JF179,OFERTA_0,2,FALSE),JG179),1,0)</f>
        <v>1</v>
      </c>
      <c r="JN179" s="898">
        <f>IF(EXACT(VLOOKUP(JF179,OFERTA_0,3,FALSE),JH179),1,0)</f>
        <v>1</v>
      </c>
      <c r="JO179" s="899">
        <f>IF(EXACT(VLOOKUP(JF179,OFERTA_0,4,FALSE),JI179),1,0)</f>
        <v>1</v>
      </c>
      <c r="JP179" s="899">
        <f>IF(JJ179=0,0,1)</f>
        <v>1</v>
      </c>
      <c r="JQ179" s="899">
        <f>IF(JK179=0,0,1)</f>
        <v>1</v>
      </c>
      <c r="JR179" s="899">
        <f>PRODUCT(JM179:JQ179)</f>
        <v>1</v>
      </c>
      <c r="JS179" s="966">
        <f>ROUND(JK179,0)</f>
        <v>4912000</v>
      </c>
      <c r="JT179" s="901">
        <f>JK179-JS179</f>
        <v>0</v>
      </c>
      <c r="JW179" s="958" t="s">
        <v>897</v>
      </c>
      <c r="JX179" s="1012" t="s">
        <v>537</v>
      </c>
      <c r="JY179" s="1013" t="s">
        <v>148</v>
      </c>
      <c r="JZ179" s="1014">
        <f>(13+27)+267</f>
        <v>307</v>
      </c>
      <c r="KA179" s="1015">
        <v>19126.8</v>
      </c>
      <c r="KB179" s="963">
        <f t="shared" si="3076"/>
        <v>5871928</v>
      </c>
      <c r="KC179" s="1016"/>
      <c r="KD179" s="898">
        <f>IF(EXACT(VLOOKUP(JW179,OFERTA_0,2,FALSE),JX179),1,0)</f>
        <v>1</v>
      </c>
      <c r="KE179" s="898">
        <f>IF(EXACT(VLOOKUP(JW179,OFERTA_0,3,FALSE),JY179),1,0)</f>
        <v>1</v>
      </c>
      <c r="KF179" s="899">
        <f>IF(EXACT(VLOOKUP(JW179,OFERTA_0,4,FALSE),JZ179),1,0)</f>
        <v>1</v>
      </c>
      <c r="KG179" s="899">
        <f>IF(KA179=0,0,1)</f>
        <v>1</v>
      </c>
      <c r="KH179" s="899">
        <f>IF(KB179=0,0,1)</f>
        <v>1</v>
      </c>
      <c r="KI179" s="899">
        <f>PRODUCT(KD179:KH179)</f>
        <v>1</v>
      </c>
      <c r="KJ179" s="966">
        <f>ROUND(KB179,0)</f>
        <v>5871928</v>
      </c>
      <c r="KK179" s="901">
        <f>KB179-KJ179</f>
        <v>0</v>
      </c>
      <c r="KN179" s="958" t="s">
        <v>897</v>
      </c>
      <c r="KO179" s="1012" t="s">
        <v>537</v>
      </c>
      <c r="KP179" s="1013" t="s">
        <v>148</v>
      </c>
      <c r="KQ179" s="1014">
        <f>(13+27)+267</f>
        <v>307</v>
      </c>
      <c r="KR179" s="1015">
        <v>24800</v>
      </c>
      <c r="KS179" s="963">
        <f t="shared" si="3085"/>
        <v>7613600</v>
      </c>
      <c r="KT179" s="1016"/>
      <c r="KU179" s="898">
        <f>IF(EXACT(VLOOKUP(KN179,OFERTA_0,2,FALSE),KO179),1,0)</f>
        <v>1</v>
      </c>
      <c r="KV179" s="898">
        <f>IF(EXACT(VLOOKUP(KN179,OFERTA_0,3,FALSE),KP179),1,0)</f>
        <v>1</v>
      </c>
      <c r="KW179" s="899">
        <f>IF(EXACT(VLOOKUP(KN179,OFERTA_0,4,FALSE),KQ179),1,0)</f>
        <v>1</v>
      </c>
      <c r="KX179" s="899">
        <f>IF(KR179=0,0,1)</f>
        <v>1</v>
      </c>
      <c r="KY179" s="899">
        <f>IF(KS179=0,0,1)</f>
        <v>1</v>
      </c>
      <c r="KZ179" s="899">
        <f>PRODUCT(KU179:KY179)</f>
        <v>1</v>
      </c>
      <c r="LA179" s="966">
        <f>ROUND(KS179,0)</f>
        <v>7613600</v>
      </c>
      <c r="LB179" s="901">
        <f>KS179-LA179</f>
        <v>0</v>
      </c>
      <c r="LE179" s="958" t="s">
        <v>897</v>
      </c>
      <c r="LF179" s="1012" t="s">
        <v>537</v>
      </c>
      <c r="LG179" s="1013" t="s">
        <v>148</v>
      </c>
      <c r="LH179" s="1014">
        <f>(13+27)+267</f>
        <v>307</v>
      </c>
      <c r="LI179" s="1021">
        <v>26919</v>
      </c>
      <c r="LJ179" s="974">
        <f t="shared" si="3094"/>
        <v>8264133</v>
      </c>
      <c r="LK179" s="1016"/>
      <c r="LL179" s="898">
        <f>IF(EXACT(VLOOKUP(LE179,OFERTA_0,2,FALSE),LF179),1,0)</f>
        <v>1</v>
      </c>
      <c r="LM179" s="898">
        <f>IF(EXACT(VLOOKUP(LE179,OFERTA_0,3,FALSE),LG179),1,0)</f>
        <v>1</v>
      </c>
      <c r="LN179" s="899">
        <f>IF(EXACT(VLOOKUP(LE179,OFERTA_0,4,FALSE),LH179),1,0)</f>
        <v>1</v>
      </c>
      <c r="LO179" s="899">
        <f>IF(LI179=0,0,1)</f>
        <v>1</v>
      </c>
      <c r="LP179" s="899">
        <f>IF(LJ179=0,0,1)</f>
        <v>1</v>
      </c>
      <c r="LQ179" s="899">
        <f>PRODUCT(LL179:LP179)</f>
        <v>1</v>
      </c>
      <c r="LR179" s="966">
        <f>ROUND(LJ179,0)</f>
        <v>8264133</v>
      </c>
      <c r="LS179" s="901">
        <f>LJ179-LR179</f>
        <v>0</v>
      </c>
      <c r="LV179" s="958" t="s">
        <v>897</v>
      </c>
      <c r="LW179" s="1012" t="s">
        <v>537</v>
      </c>
      <c r="LX179" s="1013" t="s">
        <v>148</v>
      </c>
      <c r="LY179" s="1014">
        <f>(13+27)+267</f>
        <v>307</v>
      </c>
      <c r="LZ179" s="1015">
        <v>35750</v>
      </c>
      <c r="MA179" s="963">
        <f t="shared" si="3103"/>
        <v>10975250</v>
      </c>
      <c r="MB179" s="1016"/>
      <c r="MC179" s="898">
        <f>IF(EXACT(VLOOKUP(LV179,OFERTA_0,2,FALSE),LW179),1,0)</f>
        <v>1</v>
      </c>
      <c r="MD179" s="898">
        <f>IF(EXACT(VLOOKUP(LV179,OFERTA_0,3,FALSE),LX179),1,0)</f>
        <v>1</v>
      </c>
      <c r="ME179" s="899">
        <f>IF(EXACT(VLOOKUP(LV179,OFERTA_0,4,FALSE),LY179),1,0)</f>
        <v>1</v>
      </c>
      <c r="MF179" s="899">
        <f>IF(LZ179=0,0,1)</f>
        <v>1</v>
      </c>
      <c r="MG179" s="899">
        <f>IF(MA179=0,0,1)</f>
        <v>1</v>
      </c>
      <c r="MH179" s="899">
        <f>PRODUCT(MC179:MG179)</f>
        <v>1</v>
      </c>
      <c r="MI179" s="966">
        <f>ROUND(MA179,0)</f>
        <v>10975250</v>
      </c>
      <c r="MJ179" s="901">
        <f>MA179-MI179</f>
        <v>0</v>
      </c>
      <c r="MM179" s="958" t="s">
        <v>897</v>
      </c>
      <c r="MN179" s="1012" t="s">
        <v>537</v>
      </c>
      <c r="MO179" s="1013" t="s">
        <v>148</v>
      </c>
      <c r="MP179" s="1014">
        <f>(13+27)+267</f>
        <v>307</v>
      </c>
      <c r="MQ179" s="1015">
        <v>27000</v>
      </c>
      <c r="MR179" s="963">
        <f t="shared" si="3112"/>
        <v>8289000</v>
      </c>
      <c r="MS179" s="1016"/>
      <c r="MT179" s="898">
        <f>IF(EXACT(VLOOKUP(MM179,OFERTA_0,2,FALSE),MN179),1,0)</f>
        <v>1</v>
      </c>
      <c r="MU179" s="898">
        <f>IF(EXACT(VLOOKUP(MM179,OFERTA_0,3,FALSE),MO179),1,0)</f>
        <v>1</v>
      </c>
      <c r="MV179" s="899">
        <f>IF(EXACT(VLOOKUP(MM179,OFERTA_0,4,FALSE),MP179),1,0)</f>
        <v>1</v>
      </c>
      <c r="MW179" s="899">
        <f>IF(MQ179=0,0,1)</f>
        <v>1</v>
      </c>
      <c r="MX179" s="899">
        <f>IF(MR179=0,0,1)</f>
        <v>1</v>
      </c>
      <c r="MY179" s="899">
        <f>PRODUCT(MT179:MX179)</f>
        <v>1</v>
      </c>
      <c r="MZ179" s="966">
        <f>ROUND(MR179,0)</f>
        <v>8289000</v>
      </c>
      <c r="NA179" s="901">
        <f>MR179-MZ179</f>
        <v>0</v>
      </c>
      <c r="ND179" s="975" t="s">
        <v>897</v>
      </c>
      <c r="NE179" s="976" t="s">
        <v>537</v>
      </c>
      <c r="NF179" s="977" t="s">
        <v>148</v>
      </c>
      <c r="NG179" s="978">
        <f>(13+27)+267</f>
        <v>307</v>
      </c>
      <c r="NH179" s="979">
        <v>74865.78</v>
      </c>
      <c r="NI179" s="980">
        <v>22983794</v>
      </c>
      <c r="NJ179" s="1016"/>
      <c r="NK179" s="898">
        <f>IF(EXACT(VLOOKUP(ND179,OFERTA_0,2,FALSE),NE179),1,0)</f>
        <v>1</v>
      </c>
      <c r="NL179" s="898">
        <f>IF(EXACT(VLOOKUP(ND179,OFERTA_0,3,FALSE),NF179),1,0)</f>
        <v>1</v>
      </c>
      <c r="NM179" s="899">
        <f>IF(EXACT(VLOOKUP(ND179,OFERTA_0,4,FALSE),NG179),1,0)</f>
        <v>1</v>
      </c>
      <c r="NN179" s="899">
        <f>IF(NH179=0,0,1)</f>
        <v>1</v>
      </c>
      <c r="NO179" s="899">
        <f>IF(NI179=0,0,1)</f>
        <v>1</v>
      </c>
      <c r="NP179" s="899">
        <f>PRODUCT(NK179:NO179)</f>
        <v>1</v>
      </c>
      <c r="NQ179" s="966">
        <f>ROUND(NI179,0)</f>
        <v>22983794</v>
      </c>
      <c r="NR179" s="901">
        <f>NI179-NQ179</f>
        <v>0</v>
      </c>
      <c r="NU179" s="981" t="s">
        <v>897</v>
      </c>
      <c r="NV179" s="982" t="s">
        <v>537</v>
      </c>
      <c r="NW179" s="983" t="s">
        <v>148</v>
      </c>
      <c r="NX179" s="984">
        <f>(13+27)+267</f>
        <v>307</v>
      </c>
      <c r="NY179" s="1022">
        <v>75622</v>
      </c>
      <c r="NZ179" s="986">
        <f t="shared" si="3129"/>
        <v>23215954</v>
      </c>
      <c r="OA179" s="1016"/>
      <c r="OB179" s="898">
        <f>IF(EXACT(VLOOKUP(NU179,OFERTA_0,2,FALSE),NV179),1,0)</f>
        <v>1</v>
      </c>
      <c r="OC179" s="898">
        <f>IF(EXACT(VLOOKUP(NU179,OFERTA_0,3,FALSE),NW179),1,0)</f>
        <v>1</v>
      </c>
      <c r="OD179" s="899">
        <f>IF(EXACT(VLOOKUP(NU179,OFERTA_0,4,FALSE),NX179),1,0)</f>
        <v>1</v>
      </c>
      <c r="OE179" s="899">
        <f>IF(NY179=0,0,1)</f>
        <v>1</v>
      </c>
      <c r="OF179" s="899">
        <f>IF(NZ179=0,0,1)</f>
        <v>1</v>
      </c>
      <c r="OG179" s="899">
        <f>PRODUCT(OB179:OF179)</f>
        <v>1</v>
      </c>
      <c r="OH179" s="966">
        <f>ROUND(NZ179,0)</f>
        <v>23215954</v>
      </c>
      <c r="OI179" s="901">
        <f>NZ179-OH179</f>
        <v>0</v>
      </c>
      <c r="OL179" s="958" t="s">
        <v>897</v>
      </c>
      <c r="OM179" s="1012" t="s">
        <v>537</v>
      </c>
      <c r="ON179" s="1013" t="s">
        <v>148</v>
      </c>
      <c r="OO179" s="1014">
        <f>(13+27)+267</f>
        <v>307</v>
      </c>
      <c r="OP179" s="1015">
        <v>18104</v>
      </c>
      <c r="OQ179" s="963">
        <f t="shared" si="3138"/>
        <v>5557928</v>
      </c>
      <c r="OR179" s="1016"/>
      <c r="OS179" s="898">
        <f>IF(EXACT(VLOOKUP(OL179,OFERTA_0,2,FALSE),OM179),1,0)</f>
        <v>1</v>
      </c>
      <c r="OT179" s="898">
        <f>IF(EXACT(VLOOKUP(OL179,OFERTA_0,3,FALSE),ON179),1,0)</f>
        <v>1</v>
      </c>
      <c r="OU179" s="899">
        <f>IF(EXACT(VLOOKUP(OL179,OFERTA_0,4,FALSE),OO179),1,0)</f>
        <v>1</v>
      </c>
      <c r="OV179" s="899">
        <f>IF(OP179=0,0,1)</f>
        <v>1</v>
      </c>
      <c r="OW179" s="899">
        <f>IF(OQ179=0,0,1)</f>
        <v>1</v>
      </c>
      <c r="OX179" s="899">
        <f>PRODUCT(OS179:OW179)</f>
        <v>1</v>
      </c>
      <c r="OY179" s="966">
        <f>ROUND(OQ179,0)</f>
        <v>5557928</v>
      </c>
      <c r="OZ179" s="901">
        <f>OQ179-OY179</f>
        <v>0</v>
      </c>
      <c r="PC179" s="958" t="s">
        <v>897</v>
      </c>
      <c r="PD179" s="1012" t="s">
        <v>537</v>
      </c>
      <c r="PE179" s="1013" t="s">
        <v>148</v>
      </c>
      <c r="PF179" s="1014">
        <v>307</v>
      </c>
      <c r="PG179" s="1059">
        <v>21125</v>
      </c>
      <c r="PH179" s="988">
        <v>6485375</v>
      </c>
      <c r="PI179" s="1024"/>
      <c r="PJ179" s="898">
        <f>IF(EXACT(VLOOKUP(PC179,OFERTA_0,2,FALSE),PD179),1,0)</f>
        <v>1</v>
      </c>
      <c r="PK179" s="898">
        <f>IF(EXACT(VLOOKUP(PC179,OFERTA_0,3,FALSE),PE179),1,0)</f>
        <v>1</v>
      </c>
      <c r="PL179" s="899">
        <f>IF(EXACT(VLOOKUP(PC179,OFERTA_0,4,FALSE),PF179),1,0)</f>
        <v>1</v>
      </c>
      <c r="PM179" s="899">
        <f>IF(PG179=0,0,1)</f>
        <v>1</v>
      </c>
      <c r="PN179" s="899">
        <f>IF(PH179=0,0,1)</f>
        <v>1</v>
      </c>
      <c r="PO179" s="899">
        <f>PRODUCT(PJ179:PN179)</f>
        <v>1</v>
      </c>
      <c r="PP179" s="966">
        <f>ROUND(PH179,0)</f>
        <v>6485375</v>
      </c>
      <c r="PQ179" s="901">
        <f>PH179-PP179</f>
        <v>0</v>
      </c>
      <c r="PT179" s="958" t="s">
        <v>897</v>
      </c>
      <c r="PU179" s="1012" t="s">
        <v>537</v>
      </c>
      <c r="PV179" s="1013" t="s">
        <v>148</v>
      </c>
      <c r="PW179" s="1014">
        <f>(13+27)+267</f>
        <v>307</v>
      </c>
      <c r="PX179" s="1015">
        <v>22899</v>
      </c>
      <c r="PY179" s="963">
        <f t="shared" si="3155"/>
        <v>7029993</v>
      </c>
      <c r="PZ179" s="1016"/>
      <c r="QA179" s="898">
        <f>IF(EXACT(VLOOKUP(PT179,OFERTA_0,2,FALSE),PU179),1,0)</f>
        <v>1</v>
      </c>
      <c r="QB179" s="898">
        <f>IF(EXACT(VLOOKUP(PT179,OFERTA_0,3,FALSE),PV179),1,0)</f>
        <v>1</v>
      </c>
      <c r="QC179" s="899">
        <f>IF(EXACT(VLOOKUP(PT179,OFERTA_0,4,FALSE),PW179),1,0)</f>
        <v>1</v>
      </c>
      <c r="QD179" s="899">
        <f>IF(PX179=0,0,1)</f>
        <v>1</v>
      </c>
      <c r="QE179" s="899">
        <f>IF(PY179=0,0,1)</f>
        <v>1</v>
      </c>
      <c r="QF179" s="899">
        <f>PRODUCT(QA179:QE179)</f>
        <v>1</v>
      </c>
      <c r="QG179" s="966">
        <f>ROUND(PY179,0)</f>
        <v>7029993</v>
      </c>
      <c r="QH179" s="901">
        <f>PY179-QG179</f>
        <v>0</v>
      </c>
      <c r="QK179" s="958" t="s">
        <v>897</v>
      </c>
      <c r="QL179" s="1012" t="s">
        <v>537</v>
      </c>
      <c r="QM179" s="1013" t="s">
        <v>148</v>
      </c>
      <c r="QN179" s="1014">
        <f>(13+27)+267</f>
        <v>307</v>
      </c>
      <c r="QO179" s="1021">
        <v>27053.594999999998</v>
      </c>
      <c r="QP179" s="974">
        <f t="shared" si="3164"/>
        <v>8305454</v>
      </c>
      <c r="QQ179" s="1016"/>
      <c r="QR179" s="898">
        <f>IF(EXACT(VLOOKUP(QK179,OFERTA_0,2,FALSE),QL179),1,0)</f>
        <v>1</v>
      </c>
      <c r="QS179" s="898">
        <f>IF(EXACT(VLOOKUP(QK179,OFERTA_0,3,FALSE),QM179),1,0)</f>
        <v>1</v>
      </c>
      <c r="QT179" s="899">
        <f>IF(EXACT(VLOOKUP(QK179,OFERTA_0,4,FALSE),QN179),1,0)</f>
        <v>1</v>
      </c>
      <c r="QU179" s="899">
        <f>IF(QO179=0,0,1)</f>
        <v>1</v>
      </c>
      <c r="QV179" s="899">
        <f>IF(QP179=0,0,1)</f>
        <v>1</v>
      </c>
      <c r="QW179" s="899">
        <f>PRODUCT(QR179:QV179)</f>
        <v>1</v>
      </c>
      <c r="QX179" s="966">
        <f>ROUND(QP179,0)</f>
        <v>8305454</v>
      </c>
      <c r="QY179" s="901">
        <f>QP179-QX179</f>
        <v>0</v>
      </c>
      <c r="RB179" s="405"/>
      <c r="RC179" s="406"/>
      <c r="RD179" s="407"/>
      <c r="RE179" s="408"/>
      <c r="RF179" s="409"/>
      <c r="RG179" s="410"/>
      <c r="RH179" s="410"/>
      <c r="RI179" s="898"/>
      <c r="RJ179" s="898"/>
      <c r="RK179" s="934"/>
      <c r="RL179" s="934"/>
      <c r="RM179" s="934"/>
      <c r="RN179" s="934"/>
      <c r="RO179" s="935"/>
      <c r="RP179" s="936"/>
      <c r="RS179" s="405"/>
      <c r="RT179" s="406"/>
      <c r="RU179" s="407"/>
      <c r="RV179" s="408"/>
      <c r="RW179" s="409"/>
      <c r="RX179" s="410"/>
      <c r="RY179" s="410"/>
      <c r="RZ179" s="898"/>
      <c r="SA179" s="898"/>
      <c r="SB179" s="934"/>
      <c r="SC179" s="934"/>
      <c r="SD179" s="934"/>
      <c r="SE179" s="934"/>
      <c r="SF179" s="935"/>
      <c r="SG179" s="936"/>
      <c r="SJ179" s="405"/>
      <c r="SK179" s="406"/>
      <c r="SL179" s="407"/>
      <c r="SM179" s="408"/>
      <c r="SN179" s="409"/>
      <c r="SO179" s="410"/>
      <c r="SP179" s="410"/>
      <c r="SQ179" s="898"/>
      <c r="SR179" s="898"/>
      <c r="SS179" s="934"/>
      <c r="ST179" s="934"/>
      <c r="SU179" s="934"/>
      <c r="SV179" s="934"/>
      <c r="SW179" s="935"/>
      <c r="SX179" s="936"/>
    </row>
    <row r="180" spans="2:518" ht="18.75" thickTop="1" thickBot="1">
      <c r="B180" s="937" t="s">
        <v>898</v>
      </c>
      <c r="C180" s="938" t="s">
        <v>538</v>
      </c>
      <c r="D180" s="939"/>
      <c r="E180" s="940"/>
      <c r="F180" s="941"/>
      <c r="G180" s="942"/>
      <c r="H180" s="1016"/>
      <c r="K180" s="937" t="s">
        <v>898</v>
      </c>
      <c r="L180" s="938" t="s">
        <v>538</v>
      </c>
      <c r="M180" s="939"/>
      <c r="N180" s="940"/>
      <c r="O180" s="941"/>
      <c r="P180" s="942"/>
      <c r="Q180" s="1016"/>
      <c r="R180" s="898"/>
      <c r="S180" s="898"/>
      <c r="T180" s="934"/>
      <c r="U180" s="934"/>
      <c r="V180" s="934"/>
      <c r="W180" s="934"/>
      <c r="X180" s="935"/>
      <c r="Y180" s="936"/>
      <c r="Z180" s="872"/>
      <c r="AA180" s="872"/>
      <c r="AB180" s="937" t="s">
        <v>898</v>
      </c>
      <c r="AC180" s="938" t="s">
        <v>538</v>
      </c>
      <c r="AD180" s="939"/>
      <c r="AE180" s="940"/>
      <c r="AF180" s="941"/>
      <c r="AG180" s="942"/>
      <c r="AH180" s="1016"/>
      <c r="AI180" s="898"/>
      <c r="AJ180" s="898"/>
      <c r="AK180" s="934"/>
      <c r="AL180" s="934"/>
      <c r="AM180" s="934"/>
      <c r="AN180" s="934"/>
      <c r="AO180" s="935"/>
      <c r="AP180" s="936"/>
      <c r="AQ180" s="872"/>
      <c r="AR180" s="872"/>
      <c r="AS180" s="937" t="s">
        <v>898</v>
      </c>
      <c r="AT180" s="1006" t="s">
        <v>538</v>
      </c>
      <c r="AU180" s="939"/>
      <c r="AV180" s="940"/>
      <c r="AW180" s="944"/>
      <c r="AX180" s="945"/>
      <c r="AY180" s="1016"/>
      <c r="AZ180" s="898"/>
      <c r="BA180" s="898"/>
      <c r="BB180" s="934"/>
      <c r="BC180" s="934"/>
      <c r="BD180" s="934"/>
      <c r="BE180" s="934"/>
      <c r="BF180" s="935"/>
      <c r="BG180" s="936"/>
      <c r="BJ180" s="937" t="s">
        <v>898</v>
      </c>
      <c r="BK180" s="938" t="s">
        <v>538</v>
      </c>
      <c r="BL180" s="939"/>
      <c r="BM180" s="940"/>
      <c r="BN180" s="941"/>
      <c r="BO180" s="942"/>
      <c r="BP180" s="1016"/>
      <c r="BQ180" s="898"/>
      <c r="BR180" s="898"/>
      <c r="BS180" s="934"/>
      <c r="BT180" s="934"/>
      <c r="BU180" s="934"/>
      <c r="BV180" s="934"/>
      <c r="BW180" s="935"/>
      <c r="BX180" s="936"/>
      <c r="CA180" s="937" t="s">
        <v>898</v>
      </c>
      <c r="CB180" s="938" t="s">
        <v>538</v>
      </c>
      <c r="CC180" s="939"/>
      <c r="CD180" s="940"/>
      <c r="CE180" s="941"/>
      <c r="CF180" s="942"/>
      <c r="CG180" s="1016"/>
      <c r="CH180" s="898"/>
      <c r="CI180" s="898"/>
      <c r="CJ180" s="934"/>
      <c r="CK180" s="934"/>
      <c r="CL180" s="934"/>
      <c r="CM180" s="934"/>
      <c r="CN180" s="935"/>
      <c r="CO180" s="936"/>
      <c r="CR180" s="937" t="s">
        <v>898</v>
      </c>
      <c r="CS180" s="938" t="s">
        <v>538</v>
      </c>
      <c r="CT180" s="939"/>
      <c r="CU180" s="940"/>
      <c r="CV180" s="941"/>
      <c r="CW180" s="942"/>
      <c r="CX180" s="1016"/>
      <c r="CY180" s="898"/>
      <c r="CZ180" s="898"/>
      <c r="DA180" s="934"/>
      <c r="DB180" s="934"/>
      <c r="DC180" s="934"/>
      <c r="DD180" s="934"/>
      <c r="DE180" s="935"/>
      <c r="DF180" s="936"/>
      <c r="DI180" s="937" t="s">
        <v>898</v>
      </c>
      <c r="DJ180" s="938" t="s">
        <v>538</v>
      </c>
      <c r="DK180" s="939"/>
      <c r="DL180" s="940"/>
      <c r="DM180" s="941"/>
      <c r="DN180" s="942"/>
      <c r="DO180" s="1016"/>
      <c r="DP180" s="898"/>
      <c r="DQ180" s="898"/>
      <c r="DR180" s="934"/>
      <c r="DS180" s="934"/>
      <c r="DT180" s="934"/>
      <c r="DU180" s="934"/>
      <c r="DV180" s="935"/>
      <c r="DW180" s="936"/>
      <c r="DZ180" s="937" t="s">
        <v>898</v>
      </c>
      <c r="EA180" s="938" t="s">
        <v>538</v>
      </c>
      <c r="EB180" s="939"/>
      <c r="EC180" s="940"/>
      <c r="ED180" s="941"/>
      <c r="EE180" s="942"/>
      <c r="EF180" s="1016"/>
      <c r="EG180" s="898"/>
      <c r="EH180" s="898"/>
      <c r="EI180" s="934"/>
      <c r="EJ180" s="934"/>
      <c r="EK180" s="934"/>
      <c r="EL180" s="934"/>
      <c r="EM180" s="935"/>
      <c r="EN180" s="936"/>
      <c r="EQ180" s="937" t="s">
        <v>898</v>
      </c>
      <c r="ER180" s="938" t="s">
        <v>538</v>
      </c>
      <c r="ES180" s="939"/>
      <c r="ET180" s="940"/>
      <c r="EU180" s="941"/>
      <c r="EV180" s="942"/>
      <c r="EW180" s="1016"/>
      <c r="EX180" s="898"/>
      <c r="EY180" s="898"/>
      <c r="EZ180" s="934"/>
      <c r="FA180" s="934"/>
      <c r="FB180" s="934"/>
      <c r="FC180" s="934"/>
      <c r="FD180" s="935"/>
      <c r="FE180" s="936"/>
      <c r="FH180" s="937"/>
      <c r="FI180" s="938"/>
      <c r="FJ180" s="939"/>
      <c r="FK180" s="940"/>
      <c r="FL180" s="941"/>
      <c r="FM180" s="942"/>
      <c r="FN180" s="1016"/>
      <c r="FO180" s="898"/>
      <c r="FP180" s="898"/>
      <c r="FQ180" s="934"/>
      <c r="FR180" s="934"/>
      <c r="FS180" s="934"/>
      <c r="FT180" s="934"/>
      <c r="FU180" s="935"/>
      <c r="FV180" s="936"/>
      <c r="FY180" s="937" t="s">
        <v>898</v>
      </c>
      <c r="FZ180" s="938" t="s">
        <v>538</v>
      </c>
      <c r="GA180" s="939"/>
      <c r="GB180" s="940"/>
      <c r="GC180" s="941"/>
      <c r="GD180" s="942"/>
      <c r="GE180" s="1016"/>
      <c r="GF180" s="898"/>
      <c r="GG180" s="898"/>
      <c r="GH180" s="934"/>
      <c r="GI180" s="934"/>
      <c r="GJ180" s="934"/>
      <c r="GK180" s="934"/>
      <c r="GL180" s="935"/>
      <c r="GM180" s="936"/>
      <c r="GP180" s="937" t="s">
        <v>898</v>
      </c>
      <c r="GQ180" s="938" t="s">
        <v>538</v>
      </c>
      <c r="GR180" s="939"/>
      <c r="GS180" s="940"/>
      <c r="GT180" s="941"/>
      <c r="GU180" s="942"/>
      <c r="GV180" s="1016"/>
      <c r="GW180" s="898"/>
      <c r="GX180" s="898"/>
      <c r="GY180" s="934"/>
      <c r="GZ180" s="934"/>
      <c r="HA180" s="934"/>
      <c r="HB180" s="934"/>
      <c r="HC180" s="935"/>
      <c r="HD180" s="936"/>
      <c r="HG180" s="937" t="s">
        <v>898</v>
      </c>
      <c r="HH180" s="938" t="s">
        <v>538</v>
      </c>
      <c r="HI180" s="939"/>
      <c r="HJ180" s="940"/>
      <c r="HK180" s="941"/>
      <c r="HL180" s="942"/>
      <c r="HM180" s="1016"/>
      <c r="HN180" s="898"/>
      <c r="HO180" s="898"/>
      <c r="HP180" s="934"/>
      <c r="HQ180" s="934"/>
      <c r="HR180" s="934"/>
      <c r="HS180" s="934"/>
      <c r="HT180" s="935"/>
      <c r="HU180" s="936"/>
      <c r="HX180" s="937" t="s">
        <v>898</v>
      </c>
      <c r="HY180" s="938" t="s">
        <v>538</v>
      </c>
      <c r="HZ180" s="939"/>
      <c r="IA180" s="940"/>
      <c r="IB180" s="941"/>
      <c r="IC180" s="942"/>
      <c r="ID180" s="1016"/>
      <c r="IE180" s="898"/>
      <c r="IF180" s="898"/>
      <c r="IG180" s="934"/>
      <c r="IH180" s="934"/>
      <c r="II180" s="934"/>
      <c r="IJ180" s="934"/>
      <c r="IK180" s="935"/>
      <c r="IL180" s="936"/>
      <c r="IO180" s="937" t="s">
        <v>898</v>
      </c>
      <c r="IP180" s="938" t="s">
        <v>538</v>
      </c>
      <c r="IQ180" s="939"/>
      <c r="IR180" s="940"/>
      <c r="IS180" s="941"/>
      <c r="IT180" s="942"/>
      <c r="IU180" s="1016"/>
      <c r="IV180" s="898"/>
      <c r="IW180" s="898"/>
      <c r="IX180" s="934"/>
      <c r="IY180" s="934"/>
      <c r="IZ180" s="934"/>
      <c r="JA180" s="934"/>
      <c r="JB180" s="935"/>
      <c r="JC180" s="936"/>
      <c r="JF180" s="937" t="s">
        <v>898</v>
      </c>
      <c r="JG180" s="938" t="s">
        <v>538</v>
      </c>
      <c r="JH180" s="939"/>
      <c r="JI180" s="940"/>
      <c r="JJ180" s="941"/>
      <c r="JK180" s="942"/>
      <c r="JL180" s="1016"/>
      <c r="JM180" s="898"/>
      <c r="JN180" s="898"/>
      <c r="JO180" s="934"/>
      <c r="JP180" s="934"/>
      <c r="JQ180" s="934"/>
      <c r="JR180" s="934"/>
      <c r="JS180" s="935"/>
      <c r="JT180" s="936"/>
      <c r="JW180" s="937" t="s">
        <v>898</v>
      </c>
      <c r="JX180" s="938" t="s">
        <v>538</v>
      </c>
      <c r="JY180" s="939"/>
      <c r="JZ180" s="940"/>
      <c r="KA180" s="941"/>
      <c r="KB180" s="942"/>
      <c r="KC180" s="1016"/>
      <c r="KD180" s="898"/>
      <c r="KE180" s="898"/>
      <c r="KF180" s="934"/>
      <c r="KG180" s="934"/>
      <c r="KH180" s="934"/>
      <c r="KI180" s="934"/>
      <c r="KJ180" s="935"/>
      <c r="KK180" s="936"/>
      <c r="KN180" s="937" t="s">
        <v>898</v>
      </c>
      <c r="KO180" s="938" t="s">
        <v>538</v>
      </c>
      <c r="KP180" s="939"/>
      <c r="KQ180" s="940"/>
      <c r="KR180" s="941"/>
      <c r="KS180" s="942"/>
      <c r="KT180" s="1016"/>
      <c r="KU180" s="898"/>
      <c r="KV180" s="898"/>
      <c r="KW180" s="934"/>
      <c r="KX180" s="934"/>
      <c r="KY180" s="934"/>
      <c r="KZ180" s="934"/>
      <c r="LA180" s="935"/>
      <c r="LB180" s="936"/>
      <c r="LE180" s="937" t="s">
        <v>898</v>
      </c>
      <c r="LF180" s="938" t="s">
        <v>538</v>
      </c>
      <c r="LG180" s="939"/>
      <c r="LH180" s="940"/>
      <c r="LI180" s="1007">
        <v>0</v>
      </c>
      <c r="LJ180" s="1008"/>
      <c r="LK180" s="1016"/>
      <c r="LL180" s="898"/>
      <c r="LM180" s="898"/>
      <c r="LN180" s="934"/>
      <c r="LO180" s="934"/>
      <c r="LP180" s="934"/>
      <c r="LQ180" s="934"/>
      <c r="LR180" s="935"/>
      <c r="LS180" s="936"/>
      <c r="LV180" s="937" t="s">
        <v>898</v>
      </c>
      <c r="LW180" s="938" t="s">
        <v>538</v>
      </c>
      <c r="LX180" s="939"/>
      <c r="LY180" s="940"/>
      <c r="LZ180" s="941"/>
      <c r="MA180" s="942"/>
      <c r="MB180" s="1016"/>
      <c r="MC180" s="898"/>
      <c r="MD180" s="898"/>
      <c r="ME180" s="934"/>
      <c r="MF180" s="934"/>
      <c r="MG180" s="934"/>
      <c r="MH180" s="934"/>
      <c r="MI180" s="935"/>
      <c r="MJ180" s="936"/>
      <c r="MM180" s="937" t="s">
        <v>898</v>
      </c>
      <c r="MN180" s="938" t="s">
        <v>538</v>
      </c>
      <c r="MO180" s="939"/>
      <c r="MP180" s="940"/>
      <c r="MQ180" s="941"/>
      <c r="MR180" s="942"/>
      <c r="MS180" s="1016"/>
      <c r="MT180" s="898"/>
      <c r="MU180" s="898"/>
      <c r="MV180" s="934"/>
      <c r="MW180" s="934"/>
      <c r="MX180" s="934"/>
      <c r="MY180" s="934"/>
      <c r="MZ180" s="935"/>
      <c r="NA180" s="936"/>
      <c r="ND180" s="946" t="s">
        <v>898</v>
      </c>
      <c r="NE180" s="1009" t="s">
        <v>538</v>
      </c>
      <c r="NF180" s="948"/>
      <c r="NG180" s="949"/>
      <c r="NH180" s="998"/>
      <c r="NI180" s="950"/>
      <c r="NJ180" s="1016"/>
      <c r="NK180" s="898"/>
      <c r="NL180" s="898"/>
      <c r="NM180" s="934"/>
      <c r="NN180" s="934"/>
      <c r="NO180" s="934"/>
      <c r="NP180" s="934"/>
      <c r="NQ180" s="935"/>
      <c r="NR180" s="936"/>
      <c r="NU180" s="951" t="s">
        <v>898</v>
      </c>
      <c r="NV180" s="1010" t="s">
        <v>538</v>
      </c>
      <c r="NW180" s="953"/>
      <c r="NX180" s="954"/>
      <c r="NY180" s="1011"/>
      <c r="NZ180" s="955"/>
      <c r="OA180" s="1016"/>
      <c r="OB180" s="898"/>
      <c r="OC180" s="898"/>
      <c r="OD180" s="934"/>
      <c r="OE180" s="934"/>
      <c r="OF180" s="934"/>
      <c r="OG180" s="934"/>
      <c r="OH180" s="935"/>
      <c r="OI180" s="936"/>
      <c r="OL180" s="937" t="s">
        <v>898</v>
      </c>
      <c r="OM180" s="938" t="s">
        <v>538</v>
      </c>
      <c r="ON180" s="939"/>
      <c r="OO180" s="940"/>
      <c r="OP180" s="941"/>
      <c r="OQ180" s="942"/>
      <c r="OR180" s="1016"/>
      <c r="OS180" s="898"/>
      <c r="OT180" s="898"/>
      <c r="OU180" s="934"/>
      <c r="OV180" s="934"/>
      <c r="OW180" s="934"/>
      <c r="OX180" s="934"/>
      <c r="OY180" s="935"/>
      <c r="OZ180" s="936"/>
      <c r="PC180" s="937" t="s">
        <v>898</v>
      </c>
      <c r="PD180" s="938" t="s">
        <v>538</v>
      </c>
      <c r="PE180" s="939"/>
      <c r="PF180" s="940"/>
      <c r="PG180" s="956"/>
      <c r="PH180" s="957"/>
      <c r="PI180" s="1024"/>
      <c r="PJ180" s="898"/>
      <c r="PK180" s="898"/>
      <c r="PL180" s="934"/>
      <c r="PM180" s="934"/>
      <c r="PN180" s="934"/>
      <c r="PO180" s="934"/>
      <c r="PP180" s="935"/>
      <c r="PQ180" s="936"/>
      <c r="PT180" s="937" t="s">
        <v>898</v>
      </c>
      <c r="PU180" s="938" t="s">
        <v>538</v>
      </c>
      <c r="PV180" s="939"/>
      <c r="PW180" s="940"/>
      <c r="PX180" s="941"/>
      <c r="PY180" s="942"/>
      <c r="PZ180" s="1016"/>
      <c r="QA180" s="898"/>
      <c r="QB180" s="898"/>
      <c r="QC180" s="934"/>
      <c r="QD180" s="934"/>
      <c r="QE180" s="934"/>
      <c r="QF180" s="934"/>
      <c r="QG180" s="935"/>
      <c r="QH180" s="936"/>
      <c r="QK180" s="937" t="s">
        <v>898</v>
      </c>
      <c r="QL180" s="938" t="s">
        <v>538</v>
      </c>
      <c r="QM180" s="939"/>
      <c r="QN180" s="940"/>
      <c r="QO180" s="1007">
        <v>0</v>
      </c>
      <c r="QP180" s="1008"/>
      <c r="QQ180" s="1016"/>
      <c r="QR180" s="898"/>
      <c r="QS180" s="898"/>
      <c r="QT180" s="934"/>
      <c r="QU180" s="934"/>
      <c r="QV180" s="934"/>
      <c r="QW180" s="934"/>
      <c r="QX180" s="935"/>
      <c r="QY180" s="936"/>
      <c r="RB180" s="405"/>
      <c r="RC180" s="406"/>
      <c r="RD180" s="407"/>
      <c r="RE180" s="408"/>
      <c r="RF180" s="409"/>
      <c r="RG180" s="410"/>
      <c r="RH180" s="410"/>
      <c r="RI180" s="898"/>
      <c r="RJ180" s="898"/>
      <c r="RK180" s="934"/>
      <c r="RL180" s="934"/>
      <c r="RM180" s="934"/>
      <c r="RN180" s="934"/>
      <c r="RO180" s="935"/>
      <c r="RP180" s="936"/>
      <c r="RS180" s="405"/>
      <c r="RT180" s="406"/>
      <c r="RU180" s="407"/>
      <c r="RV180" s="408"/>
      <c r="RW180" s="409"/>
      <c r="RX180" s="410"/>
      <c r="RY180" s="410"/>
      <c r="RZ180" s="898"/>
      <c r="SA180" s="898"/>
      <c r="SB180" s="934"/>
      <c r="SC180" s="934"/>
      <c r="SD180" s="934"/>
      <c r="SE180" s="934"/>
      <c r="SF180" s="935"/>
      <c r="SG180" s="936"/>
      <c r="SJ180" s="405"/>
      <c r="SK180" s="406"/>
      <c r="SL180" s="407"/>
      <c r="SM180" s="408"/>
      <c r="SN180" s="409"/>
      <c r="SO180" s="410"/>
      <c r="SP180" s="410"/>
      <c r="SQ180" s="898"/>
      <c r="SR180" s="898"/>
      <c r="SS180" s="934"/>
      <c r="ST180" s="934"/>
      <c r="SU180" s="934"/>
      <c r="SV180" s="934"/>
      <c r="SW180" s="935"/>
      <c r="SX180" s="936"/>
    </row>
    <row r="181" spans="2:518" ht="81" customHeight="1" thickTop="1" thickBot="1">
      <c r="B181" s="958" t="s">
        <v>307</v>
      </c>
      <c r="C181" s="1030" t="s">
        <v>539</v>
      </c>
      <c r="D181" s="1031" t="s">
        <v>149</v>
      </c>
      <c r="E181" s="1044">
        <v>6</v>
      </c>
      <c r="F181" s="1045"/>
      <c r="G181" s="963">
        <f>ROUND(E181*F181,0)</f>
        <v>0</v>
      </c>
      <c r="H181" s="1016"/>
      <c r="K181" s="958" t="s">
        <v>307</v>
      </c>
      <c r="L181" s="1030" t="s">
        <v>539</v>
      </c>
      <c r="M181" s="1031" t="s">
        <v>149</v>
      </c>
      <c r="N181" s="1044">
        <v>6</v>
      </c>
      <c r="O181" s="1046">
        <v>626534</v>
      </c>
      <c r="P181" s="963">
        <f t="shared" ref="P181:P185" si="3173">ROUND(N181*O181,0)</f>
        <v>3759204</v>
      </c>
      <c r="Q181" s="1016"/>
      <c r="R181" s="898">
        <f>IF(EXACT(VLOOKUP(K181,OFERTA_0,2,FALSE),L181),1,0)</f>
        <v>1</v>
      </c>
      <c r="S181" s="898">
        <f>IF(EXACT(VLOOKUP(K181,OFERTA_0,3,FALSE),M181),1,0)</f>
        <v>1</v>
      </c>
      <c r="T181" s="899">
        <f>IF(EXACT(VLOOKUP(K181,OFERTA_0,4,FALSE),N181),1,0)</f>
        <v>1</v>
      </c>
      <c r="U181" s="899">
        <f t="shared" ref="U181:V185" si="3174">IF(O181=0,0,1)</f>
        <v>1</v>
      </c>
      <c r="V181" s="899">
        <f t="shared" si="3174"/>
        <v>1</v>
      </c>
      <c r="W181" s="899">
        <f>PRODUCT(R181:V181)</f>
        <v>1</v>
      </c>
      <c r="X181" s="966">
        <f>ROUND(P181,0)</f>
        <v>3759204</v>
      </c>
      <c r="Y181" s="901">
        <f>P181-X181</f>
        <v>0</v>
      </c>
      <c r="Z181" s="872"/>
      <c r="AA181" s="872"/>
      <c r="AB181" s="958" t="s">
        <v>307</v>
      </c>
      <c r="AC181" s="1030" t="s">
        <v>539</v>
      </c>
      <c r="AD181" s="1031" t="s">
        <v>149</v>
      </c>
      <c r="AE181" s="1044">
        <v>6</v>
      </c>
      <c r="AF181" s="1045">
        <v>250000</v>
      </c>
      <c r="AG181" s="963">
        <f t="shared" ref="AG181:AG185" si="3175">ROUND(AE181*AF181,0)</f>
        <v>1500000</v>
      </c>
      <c r="AH181" s="1016"/>
      <c r="AI181" s="898">
        <f>IF(EXACT(VLOOKUP(AB181,OFERTA_0,2,FALSE),AC181),1,0)</f>
        <v>1</v>
      </c>
      <c r="AJ181" s="898">
        <f>IF(EXACT(VLOOKUP(AB181,OFERTA_0,3,FALSE),AD181),1,0)</f>
        <v>1</v>
      </c>
      <c r="AK181" s="899">
        <f>IF(EXACT(VLOOKUP(AB181,OFERTA_0,4,FALSE),AE181),1,0)</f>
        <v>1</v>
      </c>
      <c r="AL181" s="899">
        <f t="shared" ref="AL181:AL185" si="3176">IF(AF181=0,0,1)</f>
        <v>1</v>
      </c>
      <c r="AM181" s="899">
        <f t="shared" ref="AM181:AM185" si="3177">IF(AG181=0,0,1)</f>
        <v>1</v>
      </c>
      <c r="AN181" s="899">
        <f>PRODUCT(AI181:AM181)</f>
        <v>1</v>
      </c>
      <c r="AO181" s="966">
        <f>ROUND(AG181,0)</f>
        <v>1500000</v>
      </c>
      <c r="AP181" s="901">
        <f>AG181-AO181</f>
        <v>0</v>
      </c>
      <c r="AQ181" s="872"/>
      <c r="AR181" s="872"/>
      <c r="AS181" s="958" t="s">
        <v>307</v>
      </c>
      <c r="AT181" s="1035" t="s">
        <v>539</v>
      </c>
      <c r="AU181" s="1031" t="s">
        <v>149</v>
      </c>
      <c r="AV181" s="1044">
        <v>6</v>
      </c>
      <c r="AW181" s="1047">
        <v>90000</v>
      </c>
      <c r="AX181" s="969">
        <f t="shared" ref="AX181:AX185" si="3178">ROUND(AV181*AW181,0)</f>
        <v>540000</v>
      </c>
      <c r="AY181" s="1016"/>
      <c r="AZ181" s="898">
        <f>IF(EXACT(VLOOKUP(AS181,OFERTA_0,2,FALSE),AT181),1,0)</f>
        <v>1</v>
      </c>
      <c r="BA181" s="898">
        <f>IF(EXACT(VLOOKUP(AS181,OFERTA_0,3,FALSE),AU181),1,0)</f>
        <v>1</v>
      </c>
      <c r="BB181" s="899">
        <f>IF(EXACT(VLOOKUP(AS181,OFERTA_0,4,FALSE),AV181),1,0)</f>
        <v>1</v>
      </c>
      <c r="BC181" s="899">
        <f t="shared" ref="BC181:BC185" si="3179">IF(AW181=0,0,1)</f>
        <v>1</v>
      </c>
      <c r="BD181" s="899">
        <f t="shared" ref="BD181:BD185" si="3180">IF(AX181=0,0,1)</f>
        <v>1</v>
      </c>
      <c r="BE181" s="899">
        <f>PRODUCT(AZ181:BD181)</f>
        <v>1</v>
      </c>
      <c r="BF181" s="966">
        <f>ROUND(AX181,0)</f>
        <v>540000</v>
      </c>
      <c r="BG181" s="901">
        <f>AX181-BF181</f>
        <v>0</v>
      </c>
      <c r="BJ181" s="958" t="s">
        <v>307</v>
      </c>
      <c r="BK181" s="1030" t="s">
        <v>539</v>
      </c>
      <c r="BL181" s="1031" t="s">
        <v>149</v>
      </c>
      <c r="BM181" s="1044">
        <v>6</v>
      </c>
      <c r="BN181" s="1045">
        <v>2737800</v>
      </c>
      <c r="BO181" s="963">
        <f t="shared" ref="BO181:BO185" si="3181">ROUND(BM181*BN181,0)</f>
        <v>16426800</v>
      </c>
      <c r="BP181" s="1016"/>
      <c r="BQ181" s="898">
        <f>IF(EXACT(VLOOKUP(BJ181,OFERTA_0,2,FALSE),BK181),1,0)</f>
        <v>1</v>
      </c>
      <c r="BR181" s="898">
        <f>IF(EXACT(VLOOKUP(BJ181,OFERTA_0,3,FALSE),BL181),1,0)</f>
        <v>1</v>
      </c>
      <c r="BS181" s="899">
        <f>IF(EXACT(VLOOKUP(BJ181,OFERTA_0,4,FALSE),BM181),1,0)</f>
        <v>1</v>
      </c>
      <c r="BT181" s="899">
        <f t="shared" ref="BT181:BT185" si="3182">IF(BN181=0,0,1)</f>
        <v>1</v>
      </c>
      <c r="BU181" s="899">
        <f t="shared" ref="BU181:BU185" si="3183">IF(BO181=0,0,1)</f>
        <v>1</v>
      </c>
      <c r="BV181" s="899">
        <f>PRODUCT(BQ181:BU181)</f>
        <v>1</v>
      </c>
      <c r="BW181" s="966">
        <f>ROUND(BO181,0)</f>
        <v>16426800</v>
      </c>
      <c r="BX181" s="901">
        <f>BO181-BW181</f>
        <v>0</v>
      </c>
      <c r="CA181" s="958" t="s">
        <v>307</v>
      </c>
      <c r="CB181" s="1030" t="s">
        <v>539</v>
      </c>
      <c r="CC181" s="1031" t="s">
        <v>149</v>
      </c>
      <c r="CD181" s="1044">
        <v>6</v>
      </c>
      <c r="CE181" s="1045">
        <v>610244</v>
      </c>
      <c r="CF181" s="963">
        <f t="shared" ref="CF181:CF185" si="3184">ROUND(CD181*CE181,0)</f>
        <v>3661464</v>
      </c>
      <c r="CG181" s="1016"/>
      <c r="CH181" s="898">
        <f>IF(EXACT(VLOOKUP(CA181,OFERTA_0,2,FALSE),CB181),1,0)</f>
        <v>1</v>
      </c>
      <c r="CI181" s="898">
        <f>IF(EXACT(VLOOKUP(CA181,OFERTA_0,3,FALSE),CC181),1,0)</f>
        <v>1</v>
      </c>
      <c r="CJ181" s="899">
        <f>IF(EXACT(VLOOKUP(CA181,OFERTA_0,4,FALSE),CD181),1,0)</f>
        <v>1</v>
      </c>
      <c r="CK181" s="899">
        <f t="shared" ref="CK181:CK185" si="3185">IF(CE181=0,0,1)</f>
        <v>1</v>
      </c>
      <c r="CL181" s="899">
        <f t="shared" ref="CL181:CL185" si="3186">IF(CF181=0,0,1)</f>
        <v>1</v>
      </c>
      <c r="CM181" s="899">
        <f>PRODUCT(CH181:CL181)</f>
        <v>1</v>
      </c>
      <c r="CN181" s="966">
        <f>ROUND(CF181,0)</f>
        <v>3661464</v>
      </c>
      <c r="CO181" s="901">
        <f>CF181-CN181</f>
        <v>0</v>
      </c>
      <c r="CR181" s="958" t="s">
        <v>307</v>
      </c>
      <c r="CS181" s="1030" t="s">
        <v>539</v>
      </c>
      <c r="CT181" s="1031" t="s">
        <v>149</v>
      </c>
      <c r="CU181" s="1044">
        <v>6</v>
      </c>
      <c r="CV181" s="1045">
        <v>169000</v>
      </c>
      <c r="CW181" s="963">
        <f t="shared" ref="CW181:CW185" si="3187">ROUND(CU181*CV181,0)</f>
        <v>1014000</v>
      </c>
      <c r="CX181" s="1016"/>
      <c r="CY181" s="898">
        <f>IF(EXACT(VLOOKUP(CR181,OFERTA_0,2,FALSE),CS181),1,0)</f>
        <v>1</v>
      </c>
      <c r="CZ181" s="898">
        <f>IF(EXACT(VLOOKUP(CR181,OFERTA_0,3,FALSE),CT181),1,0)</f>
        <v>1</v>
      </c>
      <c r="DA181" s="899">
        <f>IF(EXACT(VLOOKUP(CR181,OFERTA_0,4,FALSE),CU181),1,0)</f>
        <v>1</v>
      </c>
      <c r="DB181" s="899">
        <f t="shared" ref="DB181:DB185" si="3188">IF(CV181=0,0,1)</f>
        <v>1</v>
      </c>
      <c r="DC181" s="899">
        <f t="shared" ref="DC181:DC185" si="3189">IF(CW181=0,0,1)</f>
        <v>1</v>
      </c>
      <c r="DD181" s="899">
        <f>PRODUCT(CY181:DC181)</f>
        <v>1</v>
      </c>
      <c r="DE181" s="966">
        <f>ROUND(CW181,0)</f>
        <v>1014000</v>
      </c>
      <c r="DF181" s="901">
        <f>CW181-DE181</f>
        <v>0</v>
      </c>
      <c r="DI181" s="958" t="s">
        <v>307</v>
      </c>
      <c r="DJ181" s="1030" t="s">
        <v>539</v>
      </c>
      <c r="DK181" s="1031" t="s">
        <v>149</v>
      </c>
      <c r="DL181" s="1044">
        <v>6</v>
      </c>
      <c r="DM181" s="1045">
        <v>401228</v>
      </c>
      <c r="DN181" s="963">
        <f t="shared" ref="DN181:DN185" si="3190">ROUND(DL181*DM181,0)</f>
        <v>2407368</v>
      </c>
      <c r="DO181" s="1016"/>
      <c r="DP181" s="898">
        <f>IF(EXACT(VLOOKUP(DI181,OFERTA_0,2,FALSE),DJ181),1,0)</f>
        <v>1</v>
      </c>
      <c r="DQ181" s="898">
        <f>IF(EXACT(VLOOKUP(DI181,OFERTA_0,3,FALSE),DK181),1,0)</f>
        <v>1</v>
      </c>
      <c r="DR181" s="899">
        <f>IF(EXACT(VLOOKUP(DI181,OFERTA_0,4,FALSE),DL181),1,0)</f>
        <v>1</v>
      </c>
      <c r="DS181" s="899">
        <f t="shared" ref="DS181:DS185" si="3191">IF(DM181=0,0,1)</f>
        <v>1</v>
      </c>
      <c r="DT181" s="899">
        <f t="shared" ref="DT181:DT185" si="3192">IF(DN181=0,0,1)</f>
        <v>1</v>
      </c>
      <c r="DU181" s="899">
        <f>PRODUCT(DP181:DT181)</f>
        <v>1</v>
      </c>
      <c r="DV181" s="966">
        <f>ROUND(DN181,0)</f>
        <v>2407368</v>
      </c>
      <c r="DW181" s="901">
        <f>DN181-DV181</f>
        <v>0</v>
      </c>
      <c r="DZ181" s="958" t="s">
        <v>307</v>
      </c>
      <c r="EA181" s="1030" t="s">
        <v>539</v>
      </c>
      <c r="EB181" s="1031" t="s">
        <v>149</v>
      </c>
      <c r="EC181" s="1044">
        <v>6</v>
      </c>
      <c r="ED181" s="1045">
        <v>760000</v>
      </c>
      <c r="EE181" s="963">
        <f t="shared" ref="EE181:EE185" si="3193">ROUND(EC181*ED181,0)</f>
        <v>4560000</v>
      </c>
      <c r="EF181" s="1016"/>
      <c r="EG181" s="898">
        <f>IF(EXACT(VLOOKUP(DZ181,OFERTA_0,2,FALSE),EA181),1,0)</f>
        <v>1</v>
      </c>
      <c r="EH181" s="898">
        <f>IF(EXACT(VLOOKUP(DZ181,OFERTA_0,3,FALSE),EB181),1,0)</f>
        <v>1</v>
      </c>
      <c r="EI181" s="899">
        <f>IF(EXACT(VLOOKUP(DZ181,OFERTA_0,4,FALSE),EC181),1,0)</f>
        <v>1</v>
      </c>
      <c r="EJ181" s="899">
        <f t="shared" ref="EJ181:EJ185" si="3194">IF(ED181=0,0,1)</f>
        <v>1</v>
      </c>
      <c r="EK181" s="899">
        <f t="shared" ref="EK181:EK185" si="3195">IF(EE181=0,0,1)</f>
        <v>1</v>
      </c>
      <c r="EL181" s="899">
        <f>PRODUCT(EG181:EK181)</f>
        <v>1</v>
      </c>
      <c r="EM181" s="966">
        <f>ROUND(EE181,0)</f>
        <v>4560000</v>
      </c>
      <c r="EN181" s="901">
        <f>EE181-EM181</f>
        <v>0</v>
      </c>
      <c r="EQ181" s="958" t="s">
        <v>307</v>
      </c>
      <c r="ER181" s="1030" t="s">
        <v>539</v>
      </c>
      <c r="ES181" s="1031" t="s">
        <v>149</v>
      </c>
      <c r="ET181" s="1044">
        <v>6</v>
      </c>
      <c r="EU181" s="1045">
        <v>613900</v>
      </c>
      <c r="EV181" s="963">
        <f t="shared" ref="EV181:EV185" si="3196">ROUND(ET181*EU181,0)</f>
        <v>3683400</v>
      </c>
      <c r="EW181" s="1016"/>
      <c r="EX181" s="898">
        <f>IF(EXACT(VLOOKUP(EQ181,OFERTA_0,2,FALSE),ER181),1,0)</f>
        <v>1</v>
      </c>
      <c r="EY181" s="898">
        <f>IF(EXACT(VLOOKUP(EQ181,OFERTA_0,3,FALSE),ES181),1,0)</f>
        <v>1</v>
      </c>
      <c r="EZ181" s="899">
        <f>IF(EXACT(VLOOKUP(EQ181,OFERTA_0,4,FALSE),ET181),1,0)</f>
        <v>1</v>
      </c>
      <c r="FA181" s="899">
        <f t="shared" ref="FA181:FA185" si="3197">IF(EU181=0,0,1)</f>
        <v>1</v>
      </c>
      <c r="FB181" s="899">
        <f t="shared" ref="FB181:FB185" si="3198">IF(EV181=0,0,1)</f>
        <v>1</v>
      </c>
      <c r="FC181" s="899">
        <f>PRODUCT(EX181:FB181)</f>
        <v>1</v>
      </c>
      <c r="FD181" s="966">
        <f>ROUND(EV181,0)</f>
        <v>3683400</v>
      </c>
      <c r="FE181" s="901">
        <f>EV181-FD181</f>
        <v>0</v>
      </c>
      <c r="FH181" s="958"/>
      <c r="FI181" s="1030"/>
      <c r="FJ181" s="1031"/>
      <c r="FK181" s="1044"/>
      <c r="FL181" s="1045"/>
      <c r="FM181" s="963">
        <f t="shared" ref="FM181:FM185" si="3199">ROUND(FK181*FL181,0)</f>
        <v>0</v>
      </c>
      <c r="FN181" s="1016"/>
      <c r="FO181" s="898" t="e">
        <f>IF(EXACT(VLOOKUP(FH181,OFERTA_0,2,FALSE),FI181),1,0)</f>
        <v>#N/A</v>
      </c>
      <c r="FP181" s="898" t="e">
        <f>IF(EXACT(VLOOKUP(FH181,OFERTA_0,3,FALSE),FJ181),1,0)</f>
        <v>#N/A</v>
      </c>
      <c r="FQ181" s="899" t="e">
        <f>IF(EXACT(VLOOKUP(FH181,OFERTA_0,4,FALSE),FK181),1,0)</f>
        <v>#N/A</v>
      </c>
      <c r="FR181" s="899">
        <f t="shared" ref="FR181:FR185" si="3200">IF(FL181=0,0,1)</f>
        <v>0</v>
      </c>
      <c r="FS181" s="899">
        <f t="shared" ref="FS181:FS185" si="3201">IF(FM181=0,0,1)</f>
        <v>0</v>
      </c>
      <c r="FT181" s="899" t="e">
        <f>PRODUCT(FO181:FS181)</f>
        <v>#N/A</v>
      </c>
      <c r="FU181" s="966">
        <f>ROUND(FM181,0)</f>
        <v>0</v>
      </c>
      <c r="FV181" s="901">
        <f>FM181-FU181</f>
        <v>0</v>
      </c>
      <c r="FY181" s="958" t="s">
        <v>307</v>
      </c>
      <c r="FZ181" s="1030" t="s">
        <v>539</v>
      </c>
      <c r="GA181" s="1031" t="s">
        <v>149</v>
      </c>
      <c r="GB181" s="1044">
        <v>6</v>
      </c>
      <c r="GC181" s="1046">
        <v>626534</v>
      </c>
      <c r="GD181" s="963">
        <f t="shared" ref="GD181:GD185" si="3202">ROUND(GB181*GC181,0)</f>
        <v>3759204</v>
      </c>
      <c r="GE181" s="1016"/>
      <c r="GF181" s="898">
        <f>IF(EXACT(VLOOKUP(FY181,OFERTA_0,2,FALSE),FZ181),1,0)</f>
        <v>1</v>
      </c>
      <c r="GG181" s="898">
        <f>IF(EXACT(VLOOKUP(FY181,OFERTA_0,3,FALSE),GA181),1,0)</f>
        <v>1</v>
      </c>
      <c r="GH181" s="899">
        <f>IF(EXACT(VLOOKUP(FY181,OFERTA_0,4,FALSE),GB181),1,0)</f>
        <v>1</v>
      </c>
      <c r="GI181" s="899">
        <f t="shared" ref="GI181:GI185" si="3203">IF(GC181=0,0,1)</f>
        <v>1</v>
      </c>
      <c r="GJ181" s="899">
        <f t="shared" ref="GJ181:GJ185" si="3204">IF(GD181=0,0,1)</f>
        <v>1</v>
      </c>
      <c r="GK181" s="899">
        <f>PRODUCT(GF181:GJ181)</f>
        <v>1</v>
      </c>
      <c r="GL181" s="966">
        <f>ROUND(GD181,0)</f>
        <v>3759204</v>
      </c>
      <c r="GM181" s="901">
        <f>GD181-GL181</f>
        <v>0</v>
      </c>
      <c r="GP181" s="958" t="s">
        <v>307</v>
      </c>
      <c r="GQ181" s="1030" t="s">
        <v>539</v>
      </c>
      <c r="GR181" s="1031" t="s">
        <v>149</v>
      </c>
      <c r="GS181" s="1044">
        <v>6</v>
      </c>
      <c r="GT181" s="1045">
        <v>614000</v>
      </c>
      <c r="GU181" s="963">
        <f t="shared" ref="GU181:GU185" si="3205">ROUND(GS181*GT181,0)</f>
        <v>3684000</v>
      </c>
      <c r="GV181" s="1016"/>
      <c r="GW181" s="898">
        <f>IF(EXACT(VLOOKUP(GP181,OFERTA_0,2,FALSE),GQ181),1,0)</f>
        <v>1</v>
      </c>
      <c r="GX181" s="898">
        <f>IF(EXACT(VLOOKUP(GP181,OFERTA_0,3,FALSE),GR181),1,0)</f>
        <v>1</v>
      </c>
      <c r="GY181" s="899">
        <f>IF(EXACT(VLOOKUP(GP181,OFERTA_0,4,FALSE),GS181),1,0)</f>
        <v>1</v>
      </c>
      <c r="GZ181" s="899">
        <f t="shared" ref="GZ181:GZ185" si="3206">IF(GT181=0,0,1)</f>
        <v>1</v>
      </c>
      <c r="HA181" s="899">
        <f t="shared" ref="HA181:HA185" si="3207">IF(GU181=0,0,1)</f>
        <v>1</v>
      </c>
      <c r="HB181" s="899">
        <f>PRODUCT(GW181:HA181)</f>
        <v>1</v>
      </c>
      <c r="HC181" s="966">
        <f>ROUND(GU181,0)</f>
        <v>3684000</v>
      </c>
      <c r="HD181" s="901">
        <f>GU181-HC181</f>
        <v>0</v>
      </c>
      <c r="HG181" s="958" t="s">
        <v>307</v>
      </c>
      <c r="HH181" s="1030" t="s">
        <v>539</v>
      </c>
      <c r="HI181" s="1031" t="s">
        <v>149</v>
      </c>
      <c r="HJ181" s="1044">
        <v>6</v>
      </c>
      <c r="HK181" s="1045">
        <v>389000</v>
      </c>
      <c r="HL181" s="963">
        <f t="shared" ref="HL181:HL185" si="3208">ROUND(HJ181*HK181,0)</f>
        <v>2334000</v>
      </c>
      <c r="HM181" s="1016"/>
      <c r="HN181" s="898">
        <f>IF(EXACT(VLOOKUP(HG181,OFERTA_0,2,FALSE),HH181),1,0)</f>
        <v>1</v>
      </c>
      <c r="HO181" s="898">
        <f>IF(EXACT(VLOOKUP(HG181,OFERTA_0,3,FALSE),HI181),1,0)</f>
        <v>1</v>
      </c>
      <c r="HP181" s="899">
        <f>IF(EXACT(VLOOKUP(HG181,OFERTA_0,4,FALSE),HJ181),1,0)</f>
        <v>1</v>
      </c>
      <c r="HQ181" s="899">
        <f t="shared" ref="HQ181:HQ185" si="3209">IF(HK181=0,0,1)</f>
        <v>1</v>
      </c>
      <c r="HR181" s="899">
        <f t="shared" ref="HR181:HR185" si="3210">IF(HL181=0,0,1)</f>
        <v>1</v>
      </c>
      <c r="HS181" s="899">
        <f>PRODUCT(HN181:HR181)</f>
        <v>1</v>
      </c>
      <c r="HT181" s="966">
        <f>ROUND(HL181,0)</f>
        <v>2334000</v>
      </c>
      <c r="HU181" s="901">
        <f>HL181-HT181</f>
        <v>0</v>
      </c>
      <c r="HX181" s="958" t="s">
        <v>307</v>
      </c>
      <c r="HY181" s="1030" t="s">
        <v>539</v>
      </c>
      <c r="HZ181" s="1031" t="s">
        <v>149</v>
      </c>
      <c r="IA181" s="1044">
        <v>6</v>
      </c>
      <c r="IB181" s="1048">
        <v>650000</v>
      </c>
      <c r="IC181" s="972">
        <f t="shared" ref="IC181:IC185" si="3211">ROUND(IA181*IB181,0)</f>
        <v>3900000</v>
      </c>
      <c r="ID181" s="1016"/>
      <c r="IE181" s="898">
        <f>IF(EXACT(VLOOKUP(HX181,OFERTA_0,2,FALSE),HY181),1,0)</f>
        <v>1</v>
      </c>
      <c r="IF181" s="898">
        <f>IF(EXACT(VLOOKUP(HX181,OFERTA_0,3,FALSE),HZ181),1,0)</f>
        <v>1</v>
      </c>
      <c r="IG181" s="899">
        <f>IF(EXACT(VLOOKUP(HX181,OFERTA_0,4,FALSE),IA181),1,0)</f>
        <v>1</v>
      </c>
      <c r="IH181" s="899">
        <f t="shared" ref="IH181:IH185" si="3212">IF(IB181=0,0,1)</f>
        <v>1</v>
      </c>
      <c r="II181" s="899">
        <f t="shared" ref="II181:II185" si="3213">IF(IC181=0,0,1)</f>
        <v>1</v>
      </c>
      <c r="IJ181" s="899">
        <f>PRODUCT(IE181:II181)</f>
        <v>1</v>
      </c>
      <c r="IK181" s="966">
        <f>ROUND(IC181,0)</f>
        <v>3900000</v>
      </c>
      <c r="IL181" s="901">
        <f>IC181-IK181</f>
        <v>0</v>
      </c>
      <c r="IO181" s="958" t="s">
        <v>307</v>
      </c>
      <c r="IP181" s="1030" t="s">
        <v>539</v>
      </c>
      <c r="IQ181" s="1031" t="s">
        <v>149</v>
      </c>
      <c r="IR181" s="1044">
        <v>6</v>
      </c>
      <c r="IS181" s="1045">
        <v>242125</v>
      </c>
      <c r="IT181" s="963">
        <f t="shared" ref="IT181:IT185" si="3214">ROUND(IR181*IS181,0)</f>
        <v>1452750</v>
      </c>
      <c r="IU181" s="1016"/>
      <c r="IV181" s="898">
        <f>IF(EXACT(VLOOKUP(IO181,OFERTA_0,2,FALSE),IP181),1,0)</f>
        <v>1</v>
      </c>
      <c r="IW181" s="898">
        <f>IF(EXACT(VLOOKUP(IO181,OFERTA_0,3,FALSE),IQ181),1,0)</f>
        <v>1</v>
      </c>
      <c r="IX181" s="899">
        <f>IF(EXACT(VLOOKUP(IO181,OFERTA_0,4,FALSE),IR181),1,0)</f>
        <v>1</v>
      </c>
      <c r="IY181" s="899">
        <f t="shared" ref="IY181:IY185" si="3215">IF(IS181=0,0,1)</f>
        <v>1</v>
      </c>
      <c r="IZ181" s="899">
        <f t="shared" ref="IZ181:IZ185" si="3216">IF(IT181=0,0,1)</f>
        <v>1</v>
      </c>
      <c r="JA181" s="899">
        <f>PRODUCT(IV181:IZ181)</f>
        <v>1</v>
      </c>
      <c r="JB181" s="966">
        <f>ROUND(IT181,0)</f>
        <v>1452750</v>
      </c>
      <c r="JC181" s="901">
        <f>IT181-JB181</f>
        <v>0</v>
      </c>
      <c r="JF181" s="958" t="s">
        <v>307</v>
      </c>
      <c r="JG181" s="1030" t="s">
        <v>539</v>
      </c>
      <c r="JH181" s="1031" t="s">
        <v>149</v>
      </c>
      <c r="JI181" s="1044">
        <v>6</v>
      </c>
      <c r="JJ181" s="1045">
        <v>480000</v>
      </c>
      <c r="JK181" s="963">
        <f t="shared" ref="JK181:JK185" si="3217">ROUND(JI181*JJ181,0)</f>
        <v>2880000</v>
      </c>
      <c r="JL181" s="1016"/>
      <c r="JM181" s="898">
        <f>IF(EXACT(VLOOKUP(JF181,OFERTA_0,2,FALSE),JG181),1,0)</f>
        <v>1</v>
      </c>
      <c r="JN181" s="898">
        <f>IF(EXACT(VLOOKUP(JF181,OFERTA_0,3,FALSE),JH181),1,0)</f>
        <v>1</v>
      </c>
      <c r="JO181" s="899">
        <f>IF(EXACT(VLOOKUP(JF181,OFERTA_0,4,FALSE),JI181),1,0)</f>
        <v>1</v>
      </c>
      <c r="JP181" s="899">
        <f t="shared" ref="JP181:JP185" si="3218">IF(JJ181=0,0,1)</f>
        <v>1</v>
      </c>
      <c r="JQ181" s="899">
        <f t="shared" ref="JQ181:JQ185" si="3219">IF(JK181=0,0,1)</f>
        <v>1</v>
      </c>
      <c r="JR181" s="899">
        <f>PRODUCT(JM181:JQ181)</f>
        <v>1</v>
      </c>
      <c r="JS181" s="966">
        <f>ROUND(JK181,0)</f>
        <v>2880000</v>
      </c>
      <c r="JT181" s="901">
        <f>JK181-JS181</f>
        <v>0</v>
      </c>
      <c r="JW181" s="958" t="s">
        <v>307</v>
      </c>
      <c r="JX181" s="1030" t="s">
        <v>539</v>
      </c>
      <c r="JY181" s="1031" t="s">
        <v>149</v>
      </c>
      <c r="JZ181" s="1044">
        <v>6</v>
      </c>
      <c r="KA181" s="1045">
        <v>478365.78975000005</v>
      </c>
      <c r="KB181" s="963">
        <f t="shared" ref="KB181:KB185" si="3220">ROUND(JZ181*KA181,0)</f>
        <v>2870195</v>
      </c>
      <c r="KC181" s="1016"/>
      <c r="KD181" s="898">
        <f>IF(EXACT(VLOOKUP(JW181,OFERTA_0,2,FALSE),JX181),1,0)</f>
        <v>1</v>
      </c>
      <c r="KE181" s="898">
        <f>IF(EXACT(VLOOKUP(JW181,OFERTA_0,3,FALSE),JY181),1,0)</f>
        <v>1</v>
      </c>
      <c r="KF181" s="899">
        <f>IF(EXACT(VLOOKUP(JW181,OFERTA_0,4,FALSE),JZ181),1,0)</f>
        <v>1</v>
      </c>
      <c r="KG181" s="899">
        <f t="shared" ref="KG181:KG185" si="3221">IF(KA181=0,0,1)</f>
        <v>1</v>
      </c>
      <c r="KH181" s="899">
        <f t="shared" ref="KH181:KH185" si="3222">IF(KB181=0,0,1)</f>
        <v>1</v>
      </c>
      <c r="KI181" s="899">
        <f>PRODUCT(KD181:KH181)</f>
        <v>1</v>
      </c>
      <c r="KJ181" s="966">
        <f>ROUND(KB181,0)</f>
        <v>2870195</v>
      </c>
      <c r="KK181" s="901">
        <f>KB181-KJ181</f>
        <v>0</v>
      </c>
      <c r="KN181" s="958" t="s">
        <v>307</v>
      </c>
      <c r="KO181" s="1030" t="s">
        <v>539</v>
      </c>
      <c r="KP181" s="1031" t="s">
        <v>149</v>
      </c>
      <c r="KQ181" s="1044">
        <v>6</v>
      </c>
      <c r="KR181" s="1045">
        <v>2185000</v>
      </c>
      <c r="KS181" s="963">
        <f t="shared" ref="KS181:KS185" si="3223">ROUND(KQ181*KR181,0)</f>
        <v>13110000</v>
      </c>
      <c r="KT181" s="1016"/>
      <c r="KU181" s="898">
        <f>IF(EXACT(VLOOKUP(KN181,OFERTA_0,2,FALSE),KO181),1,0)</f>
        <v>1</v>
      </c>
      <c r="KV181" s="898">
        <f>IF(EXACT(VLOOKUP(KN181,OFERTA_0,3,FALSE),KP181),1,0)</f>
        <v>1</v>
      </c>
      <c r="KW181" s="899">
        <f>IF(EXACT(VLOOKUP(KN181,OFERTA_0,4,FALSE),KQ181),1,0)</f>
        <v>1</v>
      </c>
      <c r="KX181" s="899">
        <f t="shared" ref="KX181:KX185" si="3224">IF(KR181=0,0,1)</f>
        <v>1</v>
      </c>
      <c r="KY181" s="899">
        <f t="shared" ref="KY181:KY185" si="3225">IF(KS181=0,0,1)</f>
        <v>1</v>
      </c>
      <c r="KZ181" s="899">
        <f>PRODUCT(KU181:KY181)</f>
        <v>1</v>
      </c>
      <c r="LA181" s="966">
        <f>ROUND(KS181,0)</f>
        <v>13110000</v>
      </c>
      <c r="LB181" s="901">
        <f>KS181-LA181</f>
        <v>0</v>
      </c>
      <c r="LE181" s="958" t="s">
        <v>307</v>
      </c>
      <c r="LF181" s="1030" t="s">
        <v>539</v>
      </c>
      <c r="LG181" s="1031" t="s">
        <v>149</v>
      </c>
      <c r="LH181" s="1044">
        <v>6</v>
      </c>
      <c r="LI181" s="1049">
        <v>348950</v>
      </c>
      <c r="LJ181" s="974">
        <f t="shared" ref="LJ181:LJ185" si="3226">ROUND(LH181*LI181,0)</f>
        <v>2093700</v>
      </c>
      <c r="LK181" s="1016"/>
      <c r="LL181" s="898">
        <f>IF(EXACT(VLOOKUP(LE181,OFERTA_0,2,FALSE),LF181),1,0)</f>
        <v>1</v>
      </c>
      <c r="LM181" s="898">
        <f>IF(EXACT(VLOOKUP(LE181,OFERTA_0,3,FALSE),LG181),1,0)</f>
        <v>1</v>
      </c>
      <c r="LN181" s="899">
        <f>IF(EXACT(VLOOKUP(LE181,OFERTA_0,4,FALSE),LH181),1,0)</f>
        <v>1</v>
      </c>
      <c r="LO181" s="899">
        <f t="shared" ref="LO181:LO185" si="3227">IF(LI181=0,0,1)</f>
        <v>1</v>
      </c>
      <c r="LP181" s="899">
        <f t="shared" ref="LP181:LP185" si="3228">IF(LJ181=0,0,1)</f>
        <v>1</v>
      </c>
      <c r="LQ181" s="899">
        <f>PRODUCT(LL181:LP181)</f>
        <v>1</v>
      </c>
      <c r="LR181" s="966">
        <f>ROUND(LJ181,0)</f>
        <v>2093700</v>
      </c>
      <c r="LS181" s="901">
        <f>LJ181-LR181</f>
        <v>0</v>
      </c>
      <c r="LV181" s="958" t="s">
        <v>307</v>
      </c>
      <c r="LW181" s="1030" t="s">
        <v>539</v>
      </c>
      <c r="LX181" s="1031" t="s">
        <v>149</v>
      </c>
      <c r="LY181" s="1044">
        <v>6</v>
      </c>
      <c r="LZ181" s="1045">
        <v>84500</v>
      </c>
      <c r="MA181" s="963">
        <f t="shared" ref="MA181:MA185" si="3229">ROUND(LY181*LZ181,0)</f>
        <v>507000</v>
      </c>
      <c r="MB181" s="1016"/>
      <c r="MC181" s="898">
        <f>IF(EXACT(VLOOKUP(LV181,OFERTA_0,2,FALSE),LW181),1,0)</f>
        <v>1</v>
      </c>
      <c r="MD181" s="898">
        <f>IF(EXACT(VLOOKUP(LV181,OFERTA_0,3,FALSE),LX181),1,0)</f>
        <v>1</v>
      </c>
      <c r="ME181" s="899">
        <f>IF(EXACT(VLOOKUP(LV181,OFERTA_0,4,FALSE),LY181),1,0)</f>
        <v>1</v>
      </c>
      <c r="MF181" s="899">
        <f t="shared" ref="MF181:MF185" si="3230">IF(LZ181=0,0,1)</f>
        <v>1</v>
      </c>
      <c r="MG181" s="899">
        <f t="shared" ref="MG181:MG185" si="3231">IF(MA181=0,0,1)</f>
        <v>1</v>
      </c>
      <c r="MH181" s="899">
        <f>PRODUCT(MC181:MG181)</f>
        <v>1</v>
      </c>
      <c r="MI181" s="966">
        <f>ROUND(MA181,0)</f>
        <v>507000</v>
      </c>
      <c r="MJ181" s="901">
        <f>MA181-MI181</f>
        <v>0</v>
      </c>
      <c r="MM181" s="958" t="s">
        <v>307</v>
      </c>
      <c r="MN181" s="1030" t="s">
        <v>539</v>
      </c>
      <c r="MO181" s="1031" t="s">
        <v>149</v>
      </c>
      <c r="MP181" s="1044">
        <v>6</v>
      </c>
      <c r="MQ181" s="1045">
        <v>350000</v>
      </c>
      <c r="MR181" s="963">
        <f t="shared" ref="MR181:MR185" si="3232">ROUND(MP181*MQ181,0)</f>
        <v>2100000</v>
      </c>
      <c r="MS181" s="1016"/>
      <c r="MT181" s="898">
        <f>IF(EXACT(VLOOKUP(MM181,OFERTA_0,2,FALSE),MN181),1,0)</f>
        <v>1</v>
      </c>
      <c r="MU181" s="898">
        <f>IF(EXACT(VLOOKUP(MM181,OFERTA_0,3,FALSE),MO181),1,0)</f>
        <v>1</v>
      </c>
      <c r="MV181" s="899">
        <f>IF(EXACT(VLOOKUP(MM181,OFERTA_0,4,FALSE),MP181),1,0)</f>
        <v>1</v>
      </c>
      <c r="MW181" s="899">
        <f t="shared" ref="MW181:MW185" si="3233">IF(MQ181=0,0,1)</f>
        <v>1</v>
      </c>
      <c r="MX181" s="899">
        <f t="shared" ref="MX181:MX185" si="3234">IF(MR181=0,0,1)</f>
        <v>1</v>
      </c>
      <c r="MY181" s="899">
        <f>PRODUCT(MT181:MX181)</f>
        <v>1</v>
      </c>
      <c r="MZ181" s="966">
        <f>ROUND(MR181,0)</f>
        <v>2100000</v>
      </c>
      <c r="NA181" s="901">
        <f>MR181-MZ181</f>
        <v>0</v>
      </c>
      <c r="ND181" s="975" t="s">
        <v>307</v>
      </c>
      <c r="NE181" s="976" t="s">
        <v>539</v>
      </c>
      <c r="NF181" s="977" t="s">
        <v>149</v>
      </c>
      <c r="NG181" s="978">
        <v>6</v>
      </c>
      <c r="NH181" s="979">
        <v>219107.79</v>
      </c>
      <c r="NI181" s="980">
        <v>1314647</v>
      </c>
      <c r="NJ181" s="1016"/>
      <c r="NK181" s="898">
        <f>IF(EXACT(VLOOKUP(ND181,OFERTA_0,2,FALSE),NE181),1,0)</f>
        <v>1</v>
      </c>
      <c r="NL181" s="898">
        <f>IF(EXACT(VLOOKUP(ND181,OFERTA_0,3,FALSE),NF181),1,0)</f>
        <v>1</v>
      </c>
      <c r="NM181" s="899">
        <f>IF(EXACT(VLOOKUP(ND181,OFERTA_0,4,FALSE),NG181),1,0)</f>
        <v>1</v>
      </c>
      <c r="NN181" s="899">
        <f t="shared" ref="NN181:NN185" si="3235">IF(NH181=0,0,1)</f>
        <v>1</v>
      </c>
      <c r="NO181" s="899">
        <f t="shared" ref="NO181:NO185" si="3236">IF(NI181=0,0,1)</f>
        <v>1</v>
      </c>
      <c r="NP181" s="899">
        <f>PRODUCT(NK181:NO181)</f>
        <v>1</v>
      </c>
      <c r="NQ181" s="966">
        <f>ROUND(NI181,0)</f>
        <v>1314647</v>
      </c>
      <c r="NR181" s="901">
        <f>NI181-NQ181</f>
        <v>0</v>
      </c>
      <c r="NU181" s="981" t="s">
        <v>307</v>
      </c>
      <c r="NV181" s="982" t="s">
        <v>539</v>
      </c>
      <c r="NW181" s="983" t="s">
        <v>149</v>
      </c>
      <c r="NX181" s="984">
        <v>6</v>
      </c>
      <c r="NY181" s="1050">
        <v>221321</v>
      </c>
      <c r="NZ181" s="986">
        <f t="shared" ref="NZ181:NZ185" si="3237">ROUND(NX181*NY181,0)</f>
        <v>1327926</v>
      </c>
      <c r="OA181" s="1016"/>
      <c r="OB181" s="898">
        <f>IF(EXACT(VLOOKUP(NU181,OFERTA_0,2,FALSE),NV181),1,0)</f>
        <v>1</v>
      </c>
      <c r="OC181" s="898">
        <f>IF(EXACT(VLOOKUP(NU181,OFERTA_0,3,FALSE),NW181),1,0)</f>
        <v>1</v>
      </c>
      <c r="OD181" s="899">
        <f>IF(EXACT(VLOOKUP(NU181,OFERTA_0,4,FALSE),NX181),1,0)</f>
        <v>1</v>
      </c>
      <c r="OE181" s="899">
        <f t="shared" ref="OE181:OE185" si="3238">IF(NY181=0,0,1)</f>
        <v>1</v>
      </c>
      <c r="OF181" s="899">
        <f t="shared" ref="OF181:OF185" si="3239">IF(NZ181=0,0,1)</f>
        <v>1</v>
      </c>
      <c r="OG181" s="899">
        <f>PRODUCT(OB181:OF181)</f>
        <v>1</v>
      </c>
      <c r="OH181" s="966">
        <f>ROUND(NZ181,0)</f>
        <v>1327926</v>
      </c>
      <c r="OI181" s="901">
        <f>NZ181-OH181</f>
        <v>0</v>
      </c>
      <c r="OL181" s="958" t="s">
        <v>307</v>
      </c>
      <c r="OM181" s="1030" t="s">
        <v>539</v>
      </c>
      <c r="ON181" s="1031" t="s">
        <v>149</v>
      </c>
      <c r="OO181" s="1044">
        <v>6</v>
      </c>
      <c r="OP181" s="1045">
        <v>481275</v>
      </c>
      <c r="OQ181" s="963">
        <f t="shared" ref="OQ181:OQ185" si="3240">ROUND(OO181*OP181,0)</f>
        <v>2887650</v>
      </c>
      <c r="OR181" s="1016"/>
      <c r="OS181" s="898">
        <f>IF(EXACT(VLOOKUP(OL181,OFERTA_0,2,FALSE),OM181),1,0)</f>
        <v>1</v>
      </c>
      <c r="OT181" s="898">
        <f>IF(EXACT(VLOOKUP(OL181,OFERTA_0,3,FALSE),ON181),1,0)</f>
        <v>1</v>
      </c>
      <c r="OU181" s="899">
        <f>IF(EXACT(VLOOKUP(OL181,OFERTA_0,4,FALSE),OO181),1,0)</f>
        <v>1</v>
      </c>
      <c r="OV181" s="899">
        <f t="shared" ref="OV181:OV185" si="3241">IF(OP181=0,0,1)</f>
        <v>1</v>
      </c>
      <c r="OW181" s="899">
        <f t="shared" ref="OW181:OW185" si="3242">IF(OQ181=0,0,1)</f>
        <v>1</v>
      </c>
      <c r="OX181" s="899">
        <f>PRODUCT(OS181:OW181)</f>
        <v>1</v>
      </c>
      <c r="OY181" s="966">
        <f>ROUND(OQ181,0)</f>
        <v>2887650</v>
      </c>
      <c r="OZ181" s="901">
        <f>OQ181-OY181</f>
        <v>0</v>
      </c>
      <c r="PC181" s="958" t="s">
        <v>307</v>
      </c>
      <c r="PD181" s="1030" t="s">
        <v>539</v>
      </c>
      <c r="PE181" s="1031" t="s">
        <v>149</v>
      </c>
      <c r="PF181" s="1044">
        <v>6</v>
      </c>
      <c r="PG181" s="1059">
        <v>247163</v>
      </c>
      <c r="PH181" s="988">
        <v>1482978</v>
      </c>
      <c r="PI181" s="1024"/>
      <c r="PJ181" s="898">
        <f>IF(EXACT(VLOOKUP(PC181,OFERTA_0,2,FALSE),PD181),1,0)</f>
        <v>1</v>
      </c>
      <c r="PK181" s="898">
        <f>IF(EXACT(VLOOKUP(PC181,OFERTA_0,3,FALSE),PE181),1,0)</f>
        <v>1</v>
      </c>
      <c r="PL181" s="899">
        <f>IF(EXACT(VLOOKUP(PC181,OFERTA_0,4,FALSE),PF181),1,0)</f>
        <v>1</v>
      </c>
      <c r="PM181" s="899">
        <f t="shared" ref="PM181:PM185" si="3243">IF(PG181=0,0,1)</f>
        <v>1</v>
      </c>
      <c r="PN181" s="899">
        <f t="shared" ref="PN181:PN185" si="3244">IF(PH181=0,0,1)</f>
        <v>1</v>
      </c>
      <c r="PO181" s="899">
        <f>PRODUCT(PJ181:PN181)</f>
        <v>1</v>
      </c>
      <c r="PP181" s="966">
        <f>ROUND(PH181,0)</f>
        <v>1482978</v>
      </c>
      <c r="PQ181" s="901">
        <f>PH181-PP181</f>
        <v>0</v>
      </c>
      <c r="PT181" s="958" t="s">
        <v>307</v>
      </c>
      <c r="PU181" s="1030" t="s">
        <v>539</v>
      </c>
      <c r="PV181" s="1031" t="s">
        <v>149</v>
      </c>
      <c r="PW181" s="1044">
        <v>6</v>
      </c>
      <c r="PX181" s="1045">
        <v>613860</v>
      </c>
      <c r="PY181" s="963">
        <f t="shared" ref="PY181:PY185" si="3245">ROUND(PW181*PX181,0)</f>
        <v>3683160</v>
      </c>
      <c r="PZ181" s="1016"/>
      <c r="QA181" s="898">
        <f>IF(EXACT(VLOOKUP(PT181,OFERTA_0,2,FALSE),PU181),1,0)</f>
        <v>1</v>
      </c>
      <c r="QB181" s="898">
        <f>IF(EXACT(VLOOKUP(PT181,OFERTA_0,3,FALSE),PV181),1,0)</f>
        <v>1</v>
      </c>
      <c r="QC181" s="899">
        <f>IF(EXACT(VLOOKUP(PT181,OFERTA_0,4,FALSE),PW181),1,0)</f>
        <v>1</v>
      </c>
      <c r="QD181" s="899">
        <f t="shared" ref="QD181:QD185" si="3246">IF(PX181=0,0,1)</f>
        <v>1</v>
      </c>
      <c r="QE181" s="899">
        <f t="shared" ref="QE181:QE185" si="3247">IF(PY181=0,0,1)</f>
        <v>1</v>
      </c>
      <c r="QF181" s="899">
        <f>PRODUCT(QA181:QE181)</f>
        <v>1</v>
      </c>
      <c r="QG181" s="966">
        <f>ROUND(PY181,0)</f>
        <v>3683160</v>
      </c>
      <c r="QH181" s="901">
        <f>PY181-QG181</f>
        <v>0</v>
      </c>
      <c r="QK181" s="958" t="s">
        <v>307</v>
      </c>
      <c r="QL181" s="1030" t="s">
        <v>539</v>
      </c>
      <c r="QM181" s="1031" t="s">
        <v>149</v>
      </c>
      <c r="QN181" s="1044">
        <v>6</v>
      </c>
      <c r="QO181" s="1049">
        <v>350694.74999999994</v>
      </c>
      <c r="QP181" s="974">
        <f t="shared" ref="QP181:QP185" si="3248">ROUND(QN181*QO181,0)</f>
        <v>2104169</v>
      </c>
      <c r="QQ181" s="1016"/>
      <c r="QR181" s="898">
        <f>IF(EXACT(VLOOKUP(QK181,OFERTA_0,2,FALSE),QL181),1,0)</f>
        <v>1</v>
      </c>
      <c r="QS181" s="898">
        <f>IF(EXACT(VLOOKUP(QK181,OFERTA_0,3,FALSE),QM181),1,0)</f>
        <v>1</v>
      </c>
      <c r="QT181" s="899">
        <f>IF(EXACT(VLOOKUP(QK181,OFERTA_0,4,FALSE),QN181),1,0)</f>
        <v>1</v>
      </c>
      <c r="QU181" s="899">
        <f t="shared" ref="QU181:QU185" si="3249">IF(QO181=0,0,1)</f>
        <v>1</v>
      </c>
      <c r="QV181" s="899">
        <f t="shared" ref="QV181:QV185" si="3250">IF(QP181=0,0,1)</f>
        <v>1</v>
      </c>
      <c r="QW181" s="899">
        <f>PRODUCT(QR181:QV181)</f>
        <v>1</v>
      </c>
      <c r="QX181" s="966">
        <f>ROUND(QP181,0)</f>
        <v>2104169</v>
      </c>
      <c r="QY181" s="901">
        <f>QP181-QX181</f>
        <v>0</v>
      </c>
      <c r="RB181" s="405"/>
      <c r="RC181" s="406"/>
      <c r="RD181" s="407"/>
      <c r="RE181" s="408"/>
      <c r="RF181" s="409"/>
      <c r="RG181" s="410"/>
      <c r="RH181" s="410"/>
      <c r="RI181" s="898"/>
      <c r="RJ181" s="898"/>
      <c r="RK181" s="934"/>
      <c r="RL181" s="934"/>
      <c r="RM181" s="934"/>
      <c r="RN181" s="934"/>
      <c r="RO181" s="935"/>
      <c r="RP181" s="936"/>
      <c r="RS181" s="405"/>
      <c r="RT181" s="406"/>
      <c r="RU181" s="407"/>
      <c r="RV181" s="408"/>
      <c r="RW181" s="409"/>
      <c r="RX181" s="410"/>
      <c r="RY181" s="410"/>
      <c r="RZ181" s="898"/>
      <c r="SA181" s="898"/>
      <c r="SB181" s="934"/>
      <c r="SC181" s="934"/>
      <c r="SD181" s="934"/>
      <c r="SE181" s="934"/>
      <c r="SF181" s="935"/>
      <c r="SG181" s="936"/>
      <c r="SJ181" s="405"/>
      <c r="SK181" s="406"/>
      <c r="SL181" s="407"/>
      <c r="SM181" s="408"/>
      <c r="SN181" s="409"/>
      <c r="SO181" s="410"/>
      <c r="SP181" s="410"/>
      <c r="SQ181" s="898"/>
      <c r="SR181" s="898"/>
      <c r="SS181" s="934"/>
      <c r="ST181" s="934"/>
      <c r="SU181" s="934"/>
      <c r="SV181" s="934"/>
      <c r="SW181" s="935"/>
      <c r="SX181" s="936"/>
    </row>
    <row r="182" spans="2:518" ht="82.5" customHeight="1" thickTop="1" thickBot="1">
      <c r="B182" s="958" t="s">
        <v>899</v>
      </c>
      <c r="C182" s="1030" t="s">
        <v>540</v>
      </c>
      <c r="D182" s="1031" t="s">
        <v>149</v>
      </c>
      <c r="E182" s="1044">
        <v>5</v>
      </c>
      <c r="F182" s="1045"/>
      <c r="G182" s="963">
        <f>ROUND(E182*F182,0)</f>
        <v>0</v>
      </c>
      <c r="H182" s="1016"/>
      <c r="K182" s="958" t="s">
        <v>899</v>
      </c>
      <c r="L182" s="1030" t="s">
        <v>540</v>
      </c>
      <c r="M182" s="1031" t="s">
        <v>149</v>
      </c>
      <c r="N182" s="1044">
        <v>5</v>
      </c>
      <c r="O182" s="1046">
        <v>1093282</v>
      </c>
      <c r="P182" s="963">
        <f t="shared" si="3173"/>
        <v>5466410</v>
      </c>
      <c r="Q182" s="1016"/>
      <c r="R182" s="898">
        <f>IF(EXACT(VLOOKUP(K182,OFERTA_0,2,FALSE),L182),1,0)</f>
        <v>1</v>
      </c>
      <c r="S182" s="898">
        <f>IF(EXACT(VLOOKUP(K182,OFERTA_0,3,FALSE),M182),1,0)</f>
        <v>1</v>
      </c>
      <c r="T182" s="899">
        <f>IF(EXACT(VLOOKUP(K182,OFERTA_0,4,FALSE),N182),1,0)</f>
        <v>1</v>
      </c>
      <c r="U182" s="899">
        <f t="shared" si="3174"/>
        <v>1</v>
      </c>
      <c r="V182" s="899">
        <f t="shared" si="3174"/>
        <v>1</v>
      </c>
      <c r="W182" s="899">
        <f>PRODUCT(R182:V182)</f>
        <v>1</v>
      </c>
      <c r="X182" s="966">
        <f>ROUND(P182,0)</f>
        <v>5466410</v>
      </c>
      <c r="Y182" s="901">
        <f>P182-X182</f>
        <v>0</v>
      </c>
      <c r="Z182" s="872"/>
      <c r="AA182" s="872"/>
      <c r="AB182" s="958" t="s">
        <v>899</v>
      </c>
      <c r="AC182" s="1030" t="s">
        <v>540</v>
      </c>
      <c r="AD182" s="1031" t="s">
        <v>149</v>
      </c>
      <c r="AE182" s="1044">
        <v>5</v>
      </c>
      <c r="AF182" s="1045">
        <v>700000</v>
      </c>
      <c r="AG182" s="963">
        <f t="shared" si="3175"/>
        <v>3500000</v>
      </c>
      <c r="AH182" s="1016"/>
      <c r="AI182" s="898">
        <f>IF(EXACT(VLOOKUP(AB182,OFERTA_0,2,FALSE),AC182),1,0)</f>
        <v>1</v>
      </c>
      <c r="AJ182" s="898">
        <f>IF(EXACT(VLOOKUP(AB182,OFERTA_0,3,FALSE),AD182),1,0)</f>
        <v>1</v>
      </c>
      <c r="AK182" s="899">
        <f>IF(EXACT(VLOOKUP(AB182,OFERTA_0,4,FALSE),AE182),1,0)</f>
        <v>1</v>
      </c>
      <c r="AL182" s="899">
        <f t="shared" si="3176"/>
        <v>1</v>
      </c>
      <c r="AM182" s="899">
        <f t="shared" si="3177"/>
        <v>1</v>
      </c>
      <c r="AN182" s="899">
        <f>PRODUCT(AI182:AM182)</f>
        <v>1</v>
      </c>
      <c r="AO182" s="966">
        <f>ROUND(AG182,0)</f>
        <v>3500000</v>
      </c>
      <c r="AP182" s="901">
        <f>AG182-AO182</f>
        <v>0</v>
      </c>
      <c r="AQ182" s="872"/>
      <c r="AR182" s="872"/>
      <c r="AS182" s="958" t="s">
        <v>899</v>
      </c>
      <c r="AT182" s="1035" t="s">
        <v>540</v>
      </c>
      <c r="AU182" s="1031" t="s">
        <v>149</v>
      </c>
      <c r="AV182" s="1044">
        <v>5</v>
      </c>
      <c r="AW182" s="1047">
        <v>1248000</v>
      </c>
      <c r="AX182" s="969">
        <f t="shared" si="3178"/>
        <v>6240000</v>
      </c>
      <c r="AY182" s="1016"/>
      <c r="AZ182" s="898">
        <f>IF(EXACT(VLOOKUP(AS182,OFERTA_0,2,FALSE),AT182),1,0)</f>
        <v>1</v>
      </c>
      <c r="BA182" s="898">
        <f>IF(EXACT(VLOOKUP(AS182,OFERTA_0,3,FALSE),AU182),1,0)</f>
        <v>1</v>
      </c>
      <c r="BB182" s="899">
        <f>IF(EXACT(VLOOKUP(AS182,OFERTA_0,4,FALSE),AV182),1,0)</f>
        <v>1</v>
      </c>
      <c r="BC182" s="899">
        <f t="shared" si="3179"/>
        <v>1</v>
      </c>
      <c r="BD182" s="899">
        <f t="shared" si="3180"/>
        <v>1</v>
      </c>
      <c r="BE182" s="899">
        <f>PRODUCT(AZ182:BD182)</f>
        <v>1</v>
      </c>
      <c r="BF182" s="966">
        <f>ROUND(AX182,0)</f>
        <v>6240000</v>
      </c>
      <c r="BG182" s="901">
        <f>AX182-BF182</f>
        <v>0</v>
      </c>
      <c r="BJ182" s="958" t="s">
        <v>899</v>
      </c>
      <c r="BK182" s="1030" t="s">
        <v>540</v>
      </c>
      <c r="BL182" s="1031" t="s">
        <v>149</v>
      </c>
      <c r="BM182" s="1044">
        <v>5</v>
      </c>
      <c r="BN182" s="1045">
        <v>1297920</v>
      </c>
      <c r="BO182" s="963">
        <f t="shared" si="3181"/>
        <v>6489600</v>
      </c>
      <c r="BP182" s="1016"/>
      <c r="BQ182" s="898">
        <f>IF(EXACT(VLOOKUP(BJ182,OFERTA_0,2,FALSE),BK182),1,0)</f>
        <v>1</v>
      </c>
      <c r="BR182" s="898">
        <f>IF(EXACT(VLOOKUP(BJ182,OFERTA_0,3,FALSE),BL182),1,0)</f>
        <v>1</v>
      </c>
      <c r="BS182" s="899">
        <f>IF(EXACT(VLOOKUP(BJ182,OFERTA_0,4,FALSE),BM182),1,0)</f>
        <v>1</v>
      </c>
      <c r="BT182" s="899">
        <f t="shared" si="3182"/>
        <v>1</v>
      </c>
      <c r="BU182" s="899">
        <f t="shared" si="3183"/>
        <v>1</v>
      </c>
      <c r="BV182" s="899">
        <f>PRODUCT(BQ182:BU182)</f>
        <v>1</v>
      </c>
      <c r="BW182" s="966">
        <f>ROUND(BO182,0)</f>
        <v>6489600</v>
      </c>
      <c r="BX182" s="901">
        <f>BO182-BW182</f>
        <v>0</v>
      </c>
      <c r="CA182" s="958" t="s">
        <v>899</v>
      </c>
      <c r="CB182" s="1030" t="s">
        <v>540</v>
      </c>
      <c r="CC182" s="1031" t="s">
        <v>149</v>
      </c>
      <c r="CD182" s="1044">
        <v>5</v>
      </c>
      <c r="CE182" s="1045">
        <v>1064856</v>
      </c>
      <c r="CF182" s="963">
        <f t="shared" si="3184"/>
        <v>5324280</v>
      </c>
      <c r="CG182" s="1016"/>
      <c r="CH182" s="898">
        <f>IF(EXACT(VLOOKUP(CA182,OFERTA_0,2,FALSE),CB182),1,0)</f>
        <v>1</v>
      </c>
      <c r="CI182" s="898">
        <f>IF(EXACT(VLOOKUP(CA182,OFERTA_0,3,FALSE),CC182),1,0)</f>
        <v>1</v>
      </c>
      <c r="CJ182" s="899">
        <f>IF(EXACT(VLOOKUP(CA182,OFERTA_0,4,FALSE),CD182),1,0)</f>
        <v>1</v>
      </c>
      <c r="CK182" s="899">
        <f t="shared" si="3185"/>
        <v>1</v>
      </c>
      <c r="CL182" s="899">
        <f t="shared" si="3186"/>
        <v>1</v>
      </c>
      <c r="CM182" s="899">
        <f>PRODUCT(CH182:CL182)</f>
        <v>1</v>
      </c>
      <c r="CN182" s="966">
        <f>ROUND(CF182,0)</f>
        <v>5324280</v>
      </c>
      <c r="CO182" s="901">
        <f>CF182-CN182</f>
        <v>0</v>
      </c>
      <c r="CR182" s="958" t="s">
        <v>899</v>
      </c>
      <c r="CS182" s="1030" t="s">
        <v>540</v>
      </c>
      <c r="CT182" s="1031" t="s">
        <v>149</v>
      </c>
      <c r="CU182" s="1044">
        <v>5</v>
      </c>
      <c r="CV182" s="1045">
        <v>38900</v>
      </c>
      <c r="CW182" s="963">
        <f t="shared" si="3187"/>
        <v>194500</v>
      </c>
      <c r="CX182" s="1016"/>
      <c r="CY182" s="898">
        <f>IF(EXACT(VLOOKUP(CR182,OFERTA_0,2,FALSE),CS182),1,0)</f>
        <v>1</v>
      </c>
      <c r="CZ182" s="898">
        <f>IF(EXACT(VLOOKUP(CR182,OFERTA_0,3,FALSE),CT182),1,0)</f>
        <v>1</v>
      </c>
      <c r="DA182" s="899">
        <f>IF(EXACT(VLOOKUP(CR182,OFERTA_0,4,FALSE),CU182),1,0)</f>
        <v>1</v>
      </c>
      <c r="DB182" s="899">
        <f t="shared" si="3188"/>
        <v>1</v>
      </c>
      <c r="DC182" s="899">
        <f t="shared" si="3189"/>
        <v>1</v>
      </c>
      <c r="DD182" s="899">
        <f>PRODUCT(CY182:DC182)</f>
        <v>1</v>
      </c>
      <c r="DE182" s="966">
        <f>ROUND(CW182,0)</f>
        <v>194500</v>
      </c>
      <c r="DF182" s="901">
        <f>CW182-DE182</f>
        <v>0</v>
      </c>
      <c r="DI182" s="958" t="s">
        <v>899</v>
      </c>
      <c r="DJ182" s="1030" t="s">
        <v>540</v>
      </c>
      <c r="DK182" s="1031" t="s">
        <v>149</v>
      </c>
      <c r="DL182" s="1044">
        <v>5</v>
      </c>
      <c r="DM182" s="1045">
        <v>499306</v>
      </c>
      <c r="DN182" s="963">
        <f t="shared" si="3190"/>
        <v>2496530</v>
      </c>
      <c r="DO182" s="1016"/>
      <c r="DP182" s="898">
        <f>IF(EXACT(VLOOKUP(DI182,OFERTA_0,2,FALSE),DJ182),1,0)</f>
        <v>1</v>
      </c>
      <c r="DQ182" s="898">
        <f>IF(EXACT(VLOOKUP(DI182,OFERTA_0,3,FALSE),DK182),1,0)</f>
        <v>1</v>
      </c>
      <c r="DR182" s="899">
        <f>IF(EXACT(VLOOKUP(DI182,OFERTA_0,4,FALSE),DL182),1,0)</f>
        <v>1</v>
      </c>
      <c r="DS182" s="899">
        <f t="shared" si="3191"/>
        <v>1</v>
      </c>
      <c r="DT182" s="899">
        <f t="shared" si="3192"/>
        <v>1</v>
      </c>
      <c r="DU182" s="899">
        <f>PRODUCT(DP182:DT182)</f>
        <v>1</v>
      </c>
      <c r="DV182" s="966">
        <f>ROUND(DN182,0)</f>
        <v>2496530</v>
      </c>
      <c r="DW182" s="901">
        <f>DN182-DV182</f>
        <v>0</v>
      </c>
      <c r="DZ182" s="958" t="s">
        <v>899</v>
      </c>
      <c r="EA182" s="1030" t="s">
        <v>540</v>
      </c>
      <c r="EB182" s="1031" t="s">
        <v>149</v>
      </c>
      <c r="EC182" s="1044">
        <v>5</v>
      </c>
      <c r="ED182" s="1045">
        <v>367000</v>
      </c>
      <c r="EE182" s="963">
        <f t="shared" si="3193"/>
        <v>1835000</v>
      </c>
      <c r="EF182" s="1016"/>
      <c r="EG182" s="898">
        <f>IF(EXACT(VLOOKUP(DZ182,OFERTA_0,2,FALSE),EA182),1,0)</f>
        <v>1</v>
      </c>
      <c r="EH182" s="898">
        <f>IF(EXACT(VLOOKUP(DZ182,OFERTA_0,3,FALSE),EB182),1,0)</f>
        <v>1</v>
      </c>
      <c r="EI182" s="899">
        <f>IF(EXACT(VLOOKUP(DZ182,OFERTA_0,4,FALSE),EC182),1,0)</f>
        <v>1</v>
      </c>
      <c r="EJ182" s="899">
        <f t="shared" si="3194"/>
        <v>1</v>
      </c>
      <c r="EK182" s="899">
        <f t="shared" si="3195"/>
        <v>1</v>
      </c>
      <c r="EL182" s="899">
        <f>PRODUCT(EG182:EK182)</f>
        <v>1</v>
      </c>
      <c r="EM182" s="966">
        <f>ROUND(EE182,0)</f>
        <v>1835000</v>
      </c>
      <c r="EN182" s="901">
        <f>EE182-EM182</f>
        <v>0</v>
      </c>
      <c r="EQ182" s="958" t="s">
        <v>899</v>
      </c>
      <c r="ER182" s="1030" t="s">
        <v>540</v>
      </c>
      <c r="ES182" s="1031" t="s">
        <v>149</v>
      </c>
      <c r="ET182" s="1044">
        <v>5</v>
      </c>
      <c r="EU182" s="1045">
        <v>1075000</v>
      </c>
      <c r="EV182" s="963">
        <f t="shared" si="3196"/>
        <v>5375000</v>
      </c>
      <c r="EW182" s="1016"/>
      <c r="EX182" s="898">
        <f>IF(EXACT(VLOOKUP(EQ182,OFERTA_0,2,FALSE),ER182),1,0)</f>
        <v>1</v>
      </c>
      <c r="EY182" s="898">
        <f>IF(EXACT(VLOOKUP(EQ182,OFERTA_0,3,FALSE),ES182),1,0)</f>
        <v>1</v>
      </c>
      <c r="EZ182" s="899">
        <f>IF(EXACT(VLOOKUP(EQ182,OFERTA_0,4,FALSE),ET182),1,0)</f>
        <v>1</v>
      </c>
      <c r="FA182" s="899">
        <f t="shared" si="3197"/>
        <v>1</v>
      </c>
      <c r="FB182" s="899">
        <f t="shared" si="3198"/>
        <v>1</v>
      </c>
      <c r="FC182" s="899">
        <f>PRODUCT(EX182:FB182)</f>
        <v>1</v>
      </c>
      <c r="FD182" s="966">
        <f>ROUND(EV182,0)</f>
        <v>5375000</v>
      </c>
      <c r="FE182" s="901">
        <f>EV182-FD182</f>
        <v>0</v>
      </c>
      <c r="FH182" s="958"/>
      <c r="FI182" s="1030"/>
      <c r="FJ182" s="1031"/>
      <c r="FK182" s="1044"/>
      <c r="FL182" s="1045"/>
      <c r="FM182" s="963">
        <f t="shared" si="3199"/>
        <v>0</v>
      </c>
      <c r="FN182" s="1016"/>
      <c r="FO182" s="898" t="e">
        <f>IF(EXACT(VLOOKUP(FH182,OFERTA_0,2,FALSE),FI182),1,0)</f>
        <v>#N/A</v>
      </c>
      <c r="FP182" s="898" t="e">
        <f>IF(EXACT(VLOOKUP(FH182,OFERTA_0,3,FALSE),FJ182),1,0)</f>
        <v>#N/A</v>
      </c>
      <c r="FQ182" s="899" t="e">
        <f>IF(EXACT(VLOOKUP(FH182,OFERTA_0,4,FALSE),FK182),1,0)</f>
        <v>#N/A</v>
      </c>
      <c r="FR182" s="899">
        <f t="shared" si="3200"/>
        <v>0</v>
      </c>
      <c r="FS182" s="899">
        <f t="shared" si="3201"/>
        <v>0</v>
      </c>
      <c r="FT182" s="899" t="e">
        <f>PRODUCT(FO182:FS182)</f>
        <v>#N/A</v>
      </c>
      <c r="FU182" s="966">
        <f>ROUND(FM182,0)</f>
        <v>0</v>
      </c>
      <c r="FV182" s="901">
        <f>FM182-FU182</f>
        <v>0</v>
      </c>
      <c r="FY182" s="958" t="s">
        <v>899</v>
      </c>
      <c r="FZ182" s="1030" t="s">
        <v>540</v>
      </c>
      <c r="GA182" s="1031" t="s">
        <v>149</v>
      </c>
      <c r="GB182" s="1044">
        <v>5</v>
      </c>
      <c r="GC182" s="1046">
        <v>1093282</v>
      </c>
      <c r="GD182" s="963">
        <f t="shared" si="3202"/>
        <v>5466410</v>
      </c>
      <c r="GE182" s="1016"/>
      <c r="GF182" s="898">
        <f>IF(EXACT(VLOOKUP(FY182,OFERTA_0,2,FALSE),FZ182),1,0)</f>
        <v>1</v>
      </c>
      <c r="GG182" s="898">
        <f>IF(EXACT(VLOOKUP(FY182,OFERTA_0,3,FALSE),GA182),1,0)</f>
        <v>1</v>
      </c>
      <c r="GH182" s="899">
        <f>IF(EXACT(VLOOKUP(FY182,OFERTA_0,4,FALSE),GB182),1,0)</f>
        <v>1</v>
      </c>
      <c r="GI182" s="899">
        <f t="shared" si="3203"/>
        <v>1</v>
      </c>
      <c r="GJ182" s="899">
        <f t="shared" si="3204"/>
        <v>1</v>
      </c>
      <c r="GK182" s="899">
        <f>PRODUCT(GF182:GJ182)</f>
        <v>1</v>
      </c>
      <c r="GL182" s="966">
        <f>ROUND(GD182,0)</f>
        <v>5466410</v>
      </c>
      <c r="GM182" s="901">
        <f>GD182-GL182</f>
        <v>0</v>
      </c>
      <c r="GP182" s="958" t="s">
        <v>899</v>
      </c>
      <c r="GQ182" s="1030" t="s">
        <v>540</v>
      </c>
      <c r="GR182" s="1031" t="s">
        <v>149</v>
      </c>
      <c r="GS182" s="1044">
        <v>5</v>
      </c>
      <c r="GT182" s="1045">
        <v>1070000</v>
      </c>
      <c r="GU182" s="963">
        <f t="shared" si="3205"/>
        <v>5350000</v>
      </c>
      <c r="GV182" s="1016"/>
      <c r="GW182" s="898">
        <f>IF(EXACT(VLOOKUP(GP182,OFERTA_0,2,FALSE),GQ182),1,0)</f>
        <v>1</v>
      </c>
      <c r="GX182" s="898">
        <f>IF(EXACT(VLOOKUP(GP182,OFERTA_0,3,FALSE),GR182),1,0)</f>
        <v>1</v>
      </c>
      <c r="GY182" s="899">
        <f>IF(EXACT(VLOOKUP(GP182,OFERTA_0,4,FALSE),GS182),1,0)</f>
        <v>1</v>
      </c>
      <c r="GZ182" s="899">
        <f t="shared" si="3206"/>
        <v>1</v>
      </c>
      <c r="HA182" s="899">
        <f t="shared" si="3207"/>
        <v>1</v>
      </c>
      <c r="HB182" s="899">
        <f>PRODUCT(GW182:HA182)</f>
        <v>1</v>
      </c>
      <c r="HC182" s="966">
        <f>ROUND(GU182,0)</f>
        <v>5350000</v>
      </c>
      <c r="HD182" s="901">
        <f>GU182-HC182</f>
        <v>0</v>
      </c>
      <c r="HG182" s="958" t="s">
        <v>899</v>
      </c>
      <c r="HH182" s="1030" t="s">
        <v>540</v>
      </c>
      <c r="HI182" s="1031" t="s">
        <v>149</v>
      </c>
      <c r="HJ182" s="1044">
        <v>5</v>
      </c>
      <c r="HK182" s="1045">
        <v>1847750</v>
      </c>
      <c r="HL182" s="963">
        <f t="shared" si="3208"/>
        <v>9238750</v>
      </c>
      <c r="HM182" s="1016"/>
      <c r="HN182" s="898">
        <f>IF(EXACT(VLOOKUP(HG182,OFERTA_0,2,FALSE),HH182),1,0)</f>
        <v>1</v>
      </c>
      <c r="HO182" s="898">
        <f>IF(EXACT(VLOOKUP(HG182,OFERTA_0,3,FALSE),HI182),1,0)</f>
        <v>1</v>
      </c>
      <c r="HP182" s="899">
        <f>IF(EXACT(VLOOKUP(HG182,OFERTA_0,4,FALSE),HJ182),1,0)</f>
        <v>1</v>
      </c>
      <c r="HQ182" s="899">
        <f t="shared" si="3209"/>
        <v>1</v>
      </c>
      <c r="HR182" s="899">
        <f t="shared" si="3210"/>
        <v>1</v>
      </c>
      <c r="HS182" s="899">
        <f>PRODUCT(HN182:HR182)</f>
        <v>1</v>
      </c>
      <c r="HT182" s="966">
        <f>ROUND(HL182,0)</f>
        <v>9238750</v>
      </c>
      <c r="HU182" s="901">
        <f>HL182-HT182</f>
        <v>0</v>
      </c>
      <c r="HX182" s="958" t="s">
        <v>899</v>
      </c>
      <c r="HY182" s="1030" t="s">
        <v>540</v>
      </c>
      <c r="HZ182" s="1031" t="s">
        <v>149</v>
      </c>
      <c r="IA182" s="1044">
        <v>5</v>
      </c>
      <c r="IB182" s="1048">
        <v>1390000</v>
      </c>
      <c r="IC182" s="972">
        <f t="shared" si="3211"/>
        <v>6950000</v>
      </c>
      <c r="ID182" s="1016"/>
      <c r="IE182" s="898">
        <f>IF(EXACT(VLOOKUP(HX182,OFERTA_0,2,FALSE),HY182),1,0)</f>
        <v>1</v>
      </c>
      <c r="IF182" s="898">
        <f>IF(EXACT(VLOOKUP(HX182,OFERTA_0,3,FALSE),HZ182),1,0)</f>
        <v>1</v>
      </c>
      <c r="IG182" s="899">
        <f>IF(EXACT(VLOOKUP(HX182,OFERTA_0,4,FALSE),IA182),1,0)</f>
        <v>1</v>
      </c>
      <c r="IH182" s="899">
        <f t="shared" si="3212"/>
        <v>1</v>
      </c>
      <c r="II182" s="899">
        <f t="shared" si="3213"/>
        <v>1</v>
      </c>
      <c r="IJ182" s="899">
        <f>PRODUCT(IE182:II182)</f>
        <v>1</v>
      </c>
      <c r="IK182" s="966">
        <f>ROUND(IC182,0)</f>
        <v>6950000</v>
      </c>
      <c r="IL182" s="901">
        <f>IC182-IK182</f>
        <v>0</v>
      </c>
      <c r="IO182" s="958" t="s">
        <v>899</v>
      </c>
      <c r="IP182" s="1030" t="s">
        <v>540</v>
      </c>
      <c r="IQ182" s="1031" t="s">
        <v>149</v>
      </c>
      <c r="IR182" s="1044">
        <v>5</v>
      </c>
      <c r="IS182" s="1045">
        <v>1472100</v>
      </c>
      <c r="IT182" s="963">
        <f t="shared" si="3214"/>
        <v>7360500</v>
      </c>
      <c r="IU182" s="1016"/>
      <c r="IV182" s="898">
        <f>IF(EXACT(VLOOKUP(IO182,OFERTA_0,2,FALSE),IP182),1,0)</f>
        <v>1</v>
      </c>
      <c r="IW182" s="898">
        <f>IF(EXACT(VLOOKUP(IO182,OFERTA_0,3,FALSE),IQ182),1,0)</f>
        <v>1</v>
      </c>
      <c r="IX182" s="899">
        <f>IF(EXACT(VLOOKUP(IO182,OFERTA_0,4,FALSE),IR182),1,0)</f>
        <v>1</v>
      </c>
      <c r="IY182" s="899">
        <f t="shared" si="3215"/>
        <v>1</v>
      </c>
      <c r="IZ182" s="899">
        <f t="shared" si="3216"/>
        <v>1</v>
      </c>
      <c r="JA182" s="899">
        <f>PRODUCT(IV182:IZ182)</f>
        <v>1</v>
      </c>
      <c r="JB182" s="966">
        <f>ROUND(IT182,0)</f>
        <v>7360500</v>
      </c>
      <c r="JC182" s="901">
        <f>IT182-JB182</f>
        <v>0</v>
      </c>
      <c r="JF182" s="958" t="s">
        <v>899</v>
      </c>
      <c r="JG182" s="1030" t="s">
        <v>540</v>
      </c>
      <c r="JH182" s="1031" t="s">
        <v>149</v>
      </c>
      <c r="JI182" s="1044">
        <v>5</v>
      </c>
      <c r="JJ182" s="1045">
        <v>1650000</v>
      </c>
      <c r="JK182" s="963">
        <f t="shared" si="3217"/>
        <v>8250000</v>
      </c>
      <c r="JL182" s="1016"/>
      <c r="JM182" s="898">
        <f>IF(EXACT(VLOOKUP(JF182,OFERTA_0,2,FALSE),JG182),1,0)</f>
        <v>1</v>
      </c>
      <c r="JN182" s="898">
        <f>IF(EXACT(VLOOKUP(JF182,OFERTA_0,3,FALSE),JH182),1,0)</f>
        <v>1</v>
      </c>
      <c r="JO182" s="899">
        <f>IF(EXACT(VLOOKUP(JF182,OFERTA_0,4,FALSE),JI182),1,0)</f>
        <v>1</v>
      </c>
      <c r="JP182" s="899">
        <f t="shared" si="3218"/>
        <v>1</v>
      </c>
      <c r="JQ182" s="899">
        <f t="shared" si="3219"/>
        <v>1</v>
      </c>
      <c r="JR182" s="899">
        <f>PRODUCT(JM182:JQ182)</f>
        <v>1</v>
      </c>
      <c r="JS182" s="966">
        <f>ROUND(JK182,0)</f>
        <v>8250000</v>
      </c>
      <c r="JT182" s="901">
        <f>JK182-JS182</f>
        <v>0</v>
      </c>
      <c r="JW182" s="958" t="s">
        <v>899</v>
      </c>
      <c r="JX182" s="1030" t="s">
        <v>540</v>
      </c>
      <c r="JY182" s="1031" t="s">
        <v>149</v>
      </c>
      <c r="JZ182" s="1044">
        <v>5</v>
      </c>
      <c r="KA182" s="1045">
        <v>478365.78975000005</v>
      </c>
      <c r="KB182" s="963">
        <f t="shared" si="3220"/>
        <v>2391829</v>
      </c>
      <c r="KC182" s="1016"/>
      <c r="KD182" s="898">
        <f>IF(EXACT(VLOOKUP(JW182,OFERTA_0,2,FALSE),JX182),1,0)</f>
        <v>1</v>
      </c>
      <c r="KE182" s="898">
        <f>IF(EXACT(VLOOKUP(JW182,OFERTA_0,3,FALSE),JY182),1,0)</f>
        <v>1</v>
      </c>
      <c r="KF182" s="899">
        <f>IF(EXACT(VLOOKUP(JW182,OFERTA_0,4,FALSE),JZ182),1,0)</f>
        <v>1</v>
      </c>
      <c r="KG182" s="899">
        <f t="shared" si="3221"/>
        <v>1</v>
      </c>
      <c r="KH182" s="899">
        <f t="shared" si="3222"/>
        <v>1</v>
      </c>
      <c r="KI182" s="899">
        <f>PRODUCT(KD182:KH182)</f>
        <v>1</v>
      </c>
      <c r="KJ182" s="966">
        <f>ROUND(KB182,0)</f>
        <v>2391829</v>
      </c>
      <c r="KK182" s="901">
        <f>KB182-KJ182</f>
        <v>0</v>
      </c>
      <c r="KN182" s="958" t="s">
        <v>899</v>
      </c>
      <c r="KO182" s="1030" t="s">
        <v>540</v>
      </c>
      <c r="KP182" s="1031" t="s">
        <v>149</v>
      </c>
      <c r="KQ182" s="1044">
        <v>5</v>
      </c>
      <c r="KR182" s="1045">
        <v>1192000</v>
      </c>
      <c r="KS182" s="963">
        <f t="shared" si="3223"/>
        <v>5960000</v>
      </c>
      <c r="KT182" s="1016"/>
      <c r="KU182" s="898">
        <f>IF(EXACT(VLOOKUP(KN182,OFERTA_0,2,FALSE),KO182),1,0)</f>
        <v>1</v>
      </c>
      <c r="KV182" s="898">
        <f>IF(EXACT(VLOOKUP(KN182,OFERTA_0,3,FALSE),KP182),1,0)</f>
        <v>1</v>
      </c>
      <c r="KW182" s="899">
        <f>IF(EXACT(VLOOKUP(KN182,OFERTA_0,4,FALSE),KQ182),1,0)</f>
        <v>1</v>
      </c>
      <c r="KX182" s="899">
        <f t="shared" si="3224"/>
        <v>1</v>
      </c>
      <c r="KY182" s="899">
        <f t="shared" si="3225"/>
        <v>1</v>
      </c>
      <c r="KZ182" s="899">
        <f>PRODUCT(KU182:KY182)</f>
        <v>1</v>
      </c>
      <c r="LA182" s="966">
        <f>ROUND(KS182,0)</f>
        <v>5960000</v>
      </c>
      <c r="LB182" s="901">
        <f>KS182-LA182</f>
        <v>0</v>
      </c>
      <c r="LE182" s="958" t="s">
        <v>899</v>
      </c>
      <c r="LF182" s="1030" t="s">
        <v>540</v>
      </c>
      <c r="LG182" s="1031" t="s">
        <v>149</v>
      </c>
      <c r="LH182" s="1044">
        <v>5</v>
      </c>
      <c r="LI182" s="1049">
        <v>299100</v>
      </c>
      <c r="LJ182" s="974">
        <f t="shared" si="3226"/>
        <v>1495500</v>
      </c>
      <c r="LK182" s="1016"/>
      <c r="LL182" s="898">
        <f>IF(EXACT(VLOOKUP(LE182,OFERTA_0,2,FALSE),LF182),1,0)</f>
        <v>1</v>
      </c>
      <c r="LM182" s="898">
        <f>IF(EXACT(VLOOKUP(LE182,OFERTA_0,3,FALSE),LG182),1,0)</f>
        <v>1</v>
      </c>
      <c r="LN182" s="899">
        <f>IF(EXACT(VLOOKUP(LE182,OFERTA_0,4,FALSE),LH182),1,0)</f>
        <v>1</v>
      </c>
      <c r="LO182" s="899">
        <f t="shared" si="3227"/>
        <v>1</v>
      </c>
      <c r="LP182" s="899">
        <f t="shared" si="3228"/>
        <v>1</v>
      </c>
      <c r="LQ182" s="899">
        <f>PRODUCT(LL182:LP182)</f>
        <v>1</v>
      </c>
      <c r="LR182" s="966">
        <f>ROUND(LJ182,0)</f>
        <v>1495500</v>
      </c>
      <c r="LS182" s="901">
        <f>LJ182-LR182</f>
        <v>0</v>
      </c>
      <c r="LV182" s="958" t="s">
        <v>899</v>
      </c>
      <c r="LW182" s="1030" t="s">
        <v>540</v>
      </c>
      <c r="LX182" s="1031" t="s">
        <v>149</v>
      </c>
      <c r="LY182" s="1044">
        <v>5</v>
      </c>
      <c r="LZ182" s="1045">
        <v>71500</v>
      </c>
      <c r="MA182" s="963">
        <f t="shared" si="3229"/>
        <v>357500</v>
      </c>
      <c r="MB182" s="1016"/>
      <c r="MC182" s="898">
        <f>IF(EXACT(VLOOKUP(LV182,OFERTA_0,2,FALSE),LW182),1,0)</f>
        <v>1</v>
      </c>
      <c r="MD182" s="898">
        <f>IF(EXACT(VLOOKUP(LV182,OFERTA_0,3,FALSE),LX182),1,0)</f>
        <v>1</v>
      </c>
      <c r="ME182" s="899">
        <f>IF(EXACT(VLOOKUP(LV182,OFERTA_0,4,FALSE),LY182),1,0)</f>
        <v>1</v>
      </c>
      <c r="MF182" s="899">
        <f t="shared" si="3230"/>
        <v>1</v>
      </c>
      <c r="MG182" s="899">
        <f t="shared" si="3231"/>
        <v>1</v>
      </c>
      <c r="MH182" s="899">
        <f>PRODUCT(MC182:MG182)</f>
        <v>1</v>
      </c>
      <c r="MI182" s="966">
        <f>ROUND(MA182,0)</f>
        <v>357500</v>
      </c>
      <c r="MJ182" s="901">
        <f>MA182-MI182</f>
        <v>0</v>
      </c>
      <c r="MM182" s="958" t="s">
        <v>899</v>
      </c>
      <c r="MN182" s="1030" t="s">
        <v>540</v>
      </c>
      <c r="MO182" s="1031" t="s">
        <v>149</v>
      </c>
      <c r="MP182" s="1044">
        <v>5</v>
      </c>
      <c r="MQ182" s="1045">
        <v>550000</v>
      </c>
      <c r="MR182" s="963">
        <f t="shared" si="3232"/>
        <v>2750000</v>
      </c>
      <c r="MS182" s="1016"/>
      <c r="MT182" s="898">
        <f>IF(EXACT(VLOOKUP(MM182,OFERTA_0,2,FALSE),MN182),1,0)</f>
        <v>1</v>
      </c>
      <c r="MU182" s="898">
        <f>IF(EXACT(VLOOKUP(MM182,OFERTA_0,3,FALSE),MO182),1,0)</f>
        <v>1</v>
      </c>
      <c r="MV182" s="899">
        <f>IF(EXACT(VLOOKUP(MM182,OFERTA_0,4,FALSE),MP182),1,0)</f>
        <v>1</v>
      </c>
      <c r="MW182" s="899">
        <f t="shared" si="3233"/>
        <v>1</v>
      </c>
      <c r="MX182" s="899">
        <f t="shared" si="3234"/>
        <v>1</v>
      </c>
      <c r="MY182" s="899">
        <f>PRODUCT(MT182:MX182)</f>
        <v>1</v>
      </c>
      <c r="MZ182" s="966">
        <f>ROUND(MR182,0)</f>
        <v>2750000</v>
      </c>
      <c r="NA182" s="901">
        <f>MR182-MZ182</f>
        <v>0</v>
      </c>
      <c r="ND182" s="975" t="s">
        <v>899</v>
      </c>
      <c r="NE182" s="976" t="s">
        <v>540</v>
      </c>
      <c r="NF182" s="977" t="s">
        <v>149</v>
      </c>
      <c r="NG182" s="978">
        <v>5</v>
      </c>
      <c r="NH182" s="979">
        <v>154762.74</v>
      </c>
      <c r="NI182" s="980">
        <v>773814</v>
      </c>
      <c r="NJ182" s="1016"/>
      <c r="NK182" s="898">
        <f>IF(EXACT(VLOOKUP(ND182,OFERTA_0,2,FALSE),NE182),1,0)</f>
        <v>1</v>
      </c>
      <c r="NL182" s="898">
        <f>IF(EXACT(VLOOKUP(ND182,OFERTA_0,3,FALSE),NF182),1,0)</f>
        <v>1</v>
      </c>
      <c r="NM182" s="899">
        <f>IF(EXACT(VLOOKUP(ND182,OFERTA_0,4,FALSE),NG182),1,0)</f>
        <v>1</v>
      </c>
      <c r="NN182" s="899">
        <f t="shared" si="3235"/>
        <v>1</v>
      </c>
      <c r="NO182" s="899">
        <f t="shared" si="3236"/>
        <v>1</v>
      </c>
      <c r="NP182" s="899">
        <f>PRODUCT(NK182:NO182)</f>
        <v>1</v>
      </c>
      <c r="NQ182" s="966">
        <f>ROUND(NI182,0)</f>
        <v>773814</v>
      </c>
      <c r="NR182" s="901">
        <f>NI182-NQ182</f>
        <v>0</v>
      </c>
      <c r="NU182" s="981" t="s">
        <v>899</v>
      </c>
      <c r="NV182" s="982" t="s">
        <v>540</v>
      </c>
      <c r="NW182" s="983" t="s">
        <v>149</v>
      </c>
      <c r="NX182" s="984">
        <v>5</v>
      </c>
      <c r="NY182" s="1050">
        <v>156326</v>
      </c>
      <c r="NZ182" s="986">
        <f t="shared" si="3237"/>
        <v>781630</v>
      </c>
      <c r="OA182" s="1016"/>
      <c r="OB182" s="898">
        <f>IF(EXACT(VLOOKUP(NU182,OFERTA_0,2,FALSE),NV182),1,0)</f>
        <v>1</v>
      </c>
      <c r="OC182" s="898">
        <f>IF(EXACT(VLOOKUP(NU182,OFERTA_0,3,FALSE),NW182),1,0)</f>
        <v>1</v>
      </c>
      <c r="OD182" s="899">
        <f>IF(EXACT(VLOOKUP(NU182,OFERTA_0,4,FALSE),NX182),1,0)</f>
        <v>1</v>
      </c>
      <c r="OE182" s="899">
        <f t="shared" si="3238"/>
        <v>1</v>
      </c>
      <c r="OF182" s="899">
        <f t="shared" si="3239"/>
        <v>1</v>
      </c>
      <c r="OG182" s="899">
        <f>PRODUCT(OB182:OF182)</f>
        <v>1</v>
      </c>
      <c r="OH182" s="966">
        <f>ROUND(NZ182,0)</f>
        <v>781630</v>
      </c>
      <c r="OI182" s="901">
        <f>NZ182-OH182</f>
        <v>0</v>
      </c>
      <c r="OL182" s="958" t="s">
        <v>899</v>
      </c>
      <c r="OM182" s="1030" t="s">
        <v>540</v>
      </c>
      <c r="ON182" s="1031" t="s">
        <v>149</v>
      </c>
      <c r="OO182" s="1044">
        <v>5</v>
      </c>
      <c r="OP182" s="1045">
        <v>427648</v>
      </c>
      <c r="OQ182" s="963">
        <f t="shared" si="3240"/>
        <v>2138240</v>
      </c>
      <c r="OR182" s="1016"/>
      <c r="OS182" s="898">
        <f>IF(EXACT(VLOOKUP(OL182,OFERTA_0,2,FALSE),OM182),1,0)</f>
        <v>1</v>
      </c>
      <c r="OT182" s="898">
        <f>IF(EXACT(VLOOKUP(OL182,OFERTA_0,3,FALSE),ON182),1,0)</f>
        <v>1</v>
      </c>
      <c r="OU182" s="899">
        <f>IF(EXACT(VLOOKUP(OL182,OFERTA_0,4,FALSE),OO182),1,0)</f>
        <v>1</v>
      </c>
      <c r="OV182" s="899">
        <f t="shared" si="3241"/>
        <v>1</v>
      </c>
      <c r="OW182" s="899">
        <f t="shared" si="3242"/>
        <v>1</v>
      </c>
      <c r="OX182" s="899">
        <f>PRODUCT(OS182:OW182)</f>
        <v>1</v>
      </c>
      <c r="OY182" s="966">
        <f>ROUND(OQ182,0)</f>
        <v>2138240</v>
      </c>
      <c r="OZ182" s="901">
        <f>OQ182-OY182</f>
        <v>0</v>
      </c>
      <c r="PC182" s="958" t="s">
        <v>899</v>
      </c>
      <c r="PD182" s="1030" t="s">
        <v>540</v>
      </c>
      <c r="PE182" s="1031" t="s">
        <v>149</v>
      </c>
      <c r="PF182" s="1044">
        <v>5</v>
      </c>
      <c r="PG182" s="1059">
        <v>1318200</v>
      </c>
      <c r="PH182" s="988">
        <v>6591000</v>
      </c>
      <c r="PI182" s="1024"/>
      <c r="PJ182" s="898">
        <f>IF(EXACT(VLOOKUP(PC182,OFERTA_0,2,FALSE),PD182),1,0)</f>
        <v>1</v>
      </c>
      <c r="PK182" s="898">
        <f>IF(EXACT(VLOOKUP(PC182,OFERTA_0,3,FALSE),PE182),1,0)</f>
        <v>1</v>
      </c>
      <c r="PL182" s="899">
        <f>IF(EXACT(VLOOKUP(PC182,OFERTA_0,4,FALSE),PF182),1,0)</f>
        <v>1</v>
      </c>
      <c r="PM182" s="899">
        <f t="shared" si="3243"/>
        <v>1</v>
      </c>
      <c r="PN182" s="899">
        <f t="shared" si="3244"/>
        <v>1</v>
      </c>
      <c r="PO182" s="899">
        <f>PRODUCT(PJ182:PN182)</f>
        <v>1</v>
      </c>
      <c r="PP182" s="966">
        <f>ROUND(PH182,0)</f>
        <v>6591000</v>
      </c>
      <c r="PQ182" s="901">
        <f>PH182-PP182</f>
        <v>0</v>
      </c>
      <c r="PT182" s="958" t="s">
        <v>899</v>
      </c>
      <c r="PU182" s="1030" t="s">
        <v>540</v>
      </c>
      <c r="PV182" s="1031" t="s">
        <v>149</v>
      </c>
      <c r="PW182" s="1044">
        <v>5</v>
      </c>
      <c r="PX182" s="1045">
        <v>1068500</v>
      </c>
      <c r="PY182" s="963">
        <f t="shared" si="3245"/>
        <v>5342500</v>
      </c>
      <c r="PZ182" s="1016"/>
      <c r="QA182" s="898">
        <f>IF(EXACT(VLOOKUP(PT182,OFERTA_0,2,FALSE),PU182),1,0)</f>
        <v>1</v>
      </c>
      <c r="QB182" s="898">
        <f>IF(EXACT(VLOOKUP(PT182,OFERTA_0,3,FALSE),PV182),1,0)</f>
        <v>1</v>
      </c>
      <c r="QC182" s="899">
        <f>IF(EXACT(VLOOKUP(PT182,OFERTA_0,4,FALSE),PW182),1,0)</f>
        <v>1</v>
      </c>
      <c r="QD182" s="899">
        <f t="shared" si="3246"/>
        <v>1</v>
      </c>
      <c r="QE182" s="899">
        <f t="shared" si="3247"/>
        <v>1</v>
      </c>
      <c r="QF182" s="899">
        <f>PRODUCT(QA182:QE182)</f>
        <v>1</v>
      </c>
      <c r="QG182" s="966">
        <f>ROUND(PY182,0)</f>
        <v>5342500</v>
      </c>
      <c r="QH182" s="901">
        <f>PY182-QG182</f>
        <v>0</v>
      </c>
      <c r="QK182" s="958" t="s">
        <v>899</v>
      </c>
      <c r="QL182" s="1030" t="s">
        <v>540</v>
      </c>
      <c r="QM182" s="1031" t="s">
        <v>149</v>
      </c>
      <c r="QN182" s="1044">
        <v>5</v>
      </c>
      <c r="QO182" s="1049">
        <v>300595.49999999994</v>
      </c>
      <c r="QP182" s="974">
        <f t="shared" si="3248"/>
        <v>1502978</v>
      </c>
      <c r="QQ182" s="1016"/>
      <c r="QR182" s="898">
        <f>IF(EXACT(VLOOKUP(QK182,OFERTA_0,2,FALSE),QL182),1,0)</f>
        <v>1</v>
      </c>
      <c r="QS182" s="898">
        <f>IF(EXACT(VLOOKUP(QK182,OFERTA_0,3,FALSE),QM182),1,0)</f>
        <v>1</v>
      </c>
      <c r="QT182" s="899">
        <f>IF(EXACT(VLOOKUP(QK182,OFERTA_0,4,FALSE),QN182),1,0)</f>
        <v>1</v>
      </c>
      <c r="QU182" s="899">
        <f t="shared" si="3249"/>
        <v>1</v>
      </c>
      <c r="QV182" s="899">
        <f t="shared" si="3250"/>
        <v>1</v>
      </c>
      <c r="QW182" s="899">
        <f>PRODUCT(QR182:QV182)</f>
        <v>1</v>
      </c>
      <c r="QX182" s="966">
        <f>ROUND(QP182,0)</f>
        <v>1502978</v>
      </c>
      <c r="QY182" s="901">
        <f>QP182-QX182</f>
        <v>0</v>
      </c>
      <c r="RB182" s="405"/>
      <c r="RC182" s="406"/>
      <c r="RD182" s="407"/>
      <c r="RE182" s="408"/>
      <c r="RF182" s="409"/>
      <c r="RG182" s="410"/>
      <c r="RH182" s="410"/>
      <c r="RI182" s="898"/>
      <c r="RJ182" s="898"/>
      <c r="RK182" s="934"/>
      <c r="RL182" s="934"/>
      <c r="RM182" s="934"/>
      <c r="RN182" s="934"/>
      <c r="RO182" s="935"/>
      <c r="RP182" s="936"/>
      <c r="RS182" s="405"/>
      <c r="RT182" s="406"/>
      <c r="RU182" s="407"/>
      <c r="RV182" s="408"/>
      <c r="RW182" s="409"/>
      <c r="RX182" s="410"/>
      <c r="RY182" s="410"/>
      <c r="RZ182" s="898"/>
      <c r="SA182" s="898"/>
      <c r="SB182" s="934"/>
      <c r="SC182" s="934"/>
      <c r="SD182" s="934"/>
      <c r="SE182" s="934"/>
      <c r="SF182" s="935"/>
      <c r="SG182" s="936"/>
      <c r="SJ182" s="405"/>
      <c r="SK182" s="406"/>
      <c r="SL182" s="407"/>
      <c r="SM182" s="408"/>
      <c r="SN182" s="409"/>
      <c r="SO182" s="410"/>
      <c r="SP182" s="410"/>
      <c r="SQ182" s="898"/>
      <c r="SR182" s="898"/>
      <c r="SS182" s="934"/>
      <c r="ST182" s="934"/>
      <c r="SU182" s="934"/>
      <c r="SV182" s="934"/>
      <c r="SW182" s="935"/>
      <c r="SX182" s="936"/>
    </row>
    <row r="183" spans="2:518" ht="105" customHeight="1" thickTop="1" thickBot="1">
      <c r="B183" s="958" t="s">
        <v>900</v>
      </c>
      <c r="C183" s="1030" t="s">
        <v>541</v>
      </c>
      <c r="D183" s="1031" t="s">
        <v>149</v>
      </c>
      <c r="E183" s="1044">
        <v>6</v>
      </c>
      <c r="F183" s="1045"/>
      <c r="G183" s="963">
        <f>ROUND(E183*F183,0)</f>
        <v>0</v>
      </c>
      <c r="H183" s="1016"/>
      <c r="K183" s="958" t="s">
        <v>900</v>
      </c>
      <c r="L183" s="1030" t="s">
        <v>541</v>
      </c>
      <c r="M183" s="1031" t="s">
        <v>149</v>
      </c>
      <c r="N183" s="1044">
        <v>6</v>
      </c>
      <c r="O183" s="1046">
        <v>717549</v>
      </c>
      <c r="P183" s="963">
        <f t="shared" si="3173"/>
        <v>4305294</v>
      </c>
      <c r="Q183" s="1016"/>
      <c r="R183" s="898">
        <f>IF(EXACT(VLOOKUP(K183,OFERTA_0,2,FALSE),L183),1,0)</f>
        <v>1</v>
      </c>
      <c r="S183" s="898">
        <f>IF(EXACT(VLOOKUP(K183,OFERTA_0,3,FALSE),M183),1,0)</f>
        <v>1</v>
      </c>
      <c r="T183" s="899">
        <f>IF(EXACT(VLOOKUP(K183,OFERTA_0,4,FALSE),N183),1,0)</f>
        <v>1</v>
      </c>
      <c r="U183" s="899">
        <f t="shared" si="3174"/>
        <v>1</v>
      </c>
      <c r="V183" s="899">
        <f t="shared" si="3174"/>
        <v>1</v>
      </c>
      <c r="W183" s="899">
        <f>PRODUCT(R183:V183)</f>
        <v>1</v>
      </c>
      <c r="X183" s="966">
        <f>ROUND(P183,0)</f>
        <v>4305294</v>
      </c>
      <c r="Y183" s="901">
        <f>P183-X183</f>
        <v>0</v>
      </c>
      <c r="Z183" s="872"/>
      <c r="AA183" s="872"/>
      <c r="AB183" s="958" t="s">
        <v>900</v>
      </c>
      <c r="AC183" s="1030" t="s">
        <v>541</v>
      </c>
      <c r="AD183" s="1031" t="s">
        <v>149</v>
      </c>
      <c r="AE183" s="1044">
        <v>6</v>
      </c>
      <c r="AF183" s="1045">
        <v>800000</v>
      </c>
      <c r="AG183" s="963">
        <f t="shared" si="3175"/>
        <v>4800000</v>
      </c>
      <c r="AH183" s="1016"/>
      <c r="AI183" s="898">
        <f>IF(EXACT(VLOOKUP(AB183,OFERTA_0,2,FALSE),AC183),1,0)</f>
        <v>1</v>
      </c>
      <c r="AJ183" s="898">
        <f>IF(EXACT(VLOOKUP(AB183,OFERTA_0,3,FALSE),AD183),1,0)</f>
        <v>1</v>
      </c>
      <c r="AK183" s="899">
        <f>IF(EXACT(VLOOKUP(AB183,OFERTA_0,4,FALSE),AE183),1,0)</f>
        <v>1</v>
      </c>
      <c r="AL183" s="899">
        <f t="shared" si="3176"/>
        <v>1</v>
      </c>
      <c r="AM183" s="899">
        <f t="shared" si="3177"/>
        <v>1</v>
      </c>
      <c r="AN183" s="899">
        <f>PRODUCT(AI183:AM183)</f>
        <v>1</v>
      </c>
      <c r="AO183" s="966">
        <f>ROUND(AG183,0)</f>
        <v>4800000</v>
      </c>
      <c r="AP183" s="901">
        <f>AG183-AO183</f>
        <v>0</v>
      </c>
      <c r="AQ183" s="872"/>
      <c r="AR183" s="872"/>
      <c r="AS183" s="958" t="s">
        <v>900</v>
      </c>
      <c r="AT183" s="1035" t="s">
        <v>541</v>
      </c>
      <c r="AU183" s="1031" t="s">
        <v>149</v>
      </c>
      <c r="AV183" s="1044">
        <v>6</v>
      </c>
      <c r="AW183" s="1047">
        <v>670000</v>
      </c>
      <c r="AX183" s="969">
        <f t="shared" si="3178"/>
        <v>4020000</v>
      </c>
      <c r="AY183" s="1016"/>
      <c r="AZ183" s="898">
        <f>IF(EXACT(VLOOKUP(AS183,OFERTA_0,2,FALSE),AT183),1,0)</f>
        <v>1</v>
      </c>
      <c r="BA183" s="898">
        <f>IF(EXACT(VLOOKUP(AS183,OFERTA_0,3,FALSE),AU183),1,0)</f>
        <v>1</v>
      </c>
      <c r="BB183" s="899">
        <f>IF(EXACT(VLOOKUP(AS183,OFERTA_0,4,FALSE),AV183),1,0)</f>
        <v>1</v>
      </c>
      <c r="BC183" s="899">
        <f t="shared" si="3179"/>
        <v>1</v>
      </c>
      <c r="BD183" s="899">
        <f t="shared" si="3180"/>
        <v>1</v>
      </c>
      <c r="BE183" s="899">
        <f>PRODUCT(AZ183:BD183)</f>
        <v>1</v>
      </c>
      <c r="BF183" s="966">
        <f>ROUND(AX183,0)</f>
        <v>4020000</v>
      </c>
      <c r="BG183" s="901">
        <f>AX183-BF183</f>
        <v>0</v>
      </c>
      <c r="BJ183" s="958" t="s">
        <v>900</v>
      </c>
      <c r="BK183" s="1123" t="s">
        <v>541</v>
      </c>
      <c r="BL183" s="1031" t="s">
        <v>149</v>
      </c>
      <c r="BM183" s="1044">
        <v>6</v>
      </c>
      <c r="BN183" s="1045">
        <v>698100</v>
      </c>
      <c r="BO183" s="963">
        <f t="shared" si="3181"/>
        <v>4188600</v>
      </c>
      <c r="BP183" s="1016"/>
      <c r="BQ183" s="898">
        <f>IF(EXACT(VLOOKUP(BJ183,OFERTA_0,2,FALSE),BK183),1,0)</f>
        <v>1</v>
      </c>
      <c r="BR183" s="898">
        <f>IF(EXACT(VLOOKUP(BJ183,OFERTA_0,3,FALSE),BL183),1,0)</f>
        <v>1</v>
      </c>
      <c r="BS183" s="899">
        <f>IF(EXACT(VLOOKUP(BJ183,OFERTA_0,4,FALSE),BM183),1,0)</f>
        <v>1</v>
      </c>
      <c r="BT183" s="899">
        <f t="shared" si="3182"/>
        <v>1</v>
      </c>
      <c r="BU183" s="899">
        <f t="shared" si="3183"/>
        <v>1</v>
      </c>
      <c r="BV183" s="899">
        <f>PRODUCT(BQ183:BU183)</f>
        <v>1</v>
      </c>
      <c r="BW183" s="966">
        <f>ROUND(BO183,0)</f>
        <v>4188600</v>
      </c>
      <c r="BX183" s="901">
        <f>BO183-BW183</f>
        <v>0</v>
      </c>
      <c r="CA183" s="958" t="s">
        <v>900</v>
      </c>
      <c r="CB183" s="1030" t="s">
        <v>541</v>
      </c>
      <c r="CC183" s="1031" t="s">
        <v>149</v>
      </c>
      <c r="CD183" s="1044">
        <v>6</v>
      </c>
      <c r="CE183" s="1045">
        <v>698892</v>
      </c>
      <c r="CF183" s="963">
        <f t="shared" si="3184"/>
        <v>4193352</v>
      </c>
      <c r="CG183" s="1016"/>
      <c r="CH183" s="898">
        <f>IF(EXACT(VLOOKUP(CA183,OFERTA_0,2,FALSE),CB183),1,0)</f>
        <v>1</v>
      </c>
      <c r="CI183" s="898">
        <f>IF(EXACT(VLOOKUP(CA183,OFERTA_0,3,FALSE),CC183),1,0)</f>
        <v>1</v>
      </c>
      <c r="CJ183" s="899">
        <f>IF(EXACT(VLOOKUP(CA183,OFERTA_0,4,FALSE),CD183),1,0)</f>
        <v>1</v>
      </c>
      <c r="CK183" s="899">
        <f t="shared" si="3185"/>
        <v>1</v>
      </c>
      <c r="CL183" s="899">
        <f t="shared" si="3186"/>
        <v>1</v>
      </c>
      <c r="CM183" s="899">
        <f>PRODUCT(CH183:CL183)</f>
        <v>1</v>
      </c>
      <c r="CN183" s="966">
        <f>ROUND(CF183,0)</f>
        <v>4193352</v>
      </c>
      <c r="CO183" s="901">
        <f>CF183-CN183</f>
        <v>0</v>
      </c>
      <c r="CR183" s="958" t="s">
        <v>900</v>
      </c>
      <c r="CS183" s="1030" t="s">
        <v>541</v>
      </c>
      <c r="CT183" s="1031" t="s">
        <v>149</v>
      </c>
      <c r="CU183" s="1044">
        <v>6</v>
      </c>
      <c r="CV183" s="1045">
        <v>315000</v>
      </c>
      <c r="CW183" s="963">
        <f t="shared" si="3187"/>
        <v>1890000</v>
      </c>
      <c r="CX183" s="1016"/>
      <c r="CY183" s="898">
        <f>IF(EXACT(VLOOKUP(CR183,OFERTA_0,2,FALSE),CS183),1,0)</f>
        <v>1</v>
      </c>
      <c r="CZ183" s="898">
        <f>IF(EXACT(VLOOKUP(CR183,OFERTA_0,3,FALSE),CT183),1,0)</f>
        <v>1</v>
      </c>
      <c r="DA183" s="899">
        <f>IF(EXACT(VLOOKUP(CR183,OFERTA_0,4,FALSE),CU183),1,0)</f>
        <v>1</v>
      </c>
      <c r="DB183" s="899">
        <f t="shared" si="3188"/>
        <v>1</v>
      </c>
      <c r="DC183" s="899">
        <f t="shared" si="3189"/>
        <v>1</v>
      </c>
      <c r="DD183" s="899">
        <f>PRODUCT(CY183:DC183)</f>
        <v>1</v>
      </c>
      <c r="DE183" s="966">
        <f>ROUND(CW183,0)</f>
        <v>1890000</v>
      </c>
      <c r="DF183" s="901">
        <f>CW183-DE183</f>
        <v>0</v>
      </c>
      <c r="DI183" s="958" t="s">
        <v>900</v>
      </c>
      <c r="DJ183" s="1030" t="s">
        <v>541</v>
      </c>
      <c r="DK183" s="1031" t="s">
        <v>149</v>
      </c>
      <c r="DL183" s="1044">
        <v>6</v>
      </c>
      <c r="DM183" s="1045">
        <v>844363</v>
      </c>
      <c r="DN183" s="963">
        <f t="shared" si="3190"/>
        <v>5066178</v>
      </c>
      <c r="DO183" s="1016"/>
      <c r="DP183" s="898">
        <f>IF(EXACT(VLOOKUP(DI183,OFERTA_0,2,FALSE),DJ183),1,0)</f>
        <v>1</v>
      </c>
      <c r="DQ183" s="898">
        <f>IF(EXACT(VLOOKUP(DI183,OFERTA_0,3,FALSE),DK183),1,0)</f>
        <v>1</v>
      </c>
      <c r="DR183" s="899">
        <f>IF(EXACT(VLOOKUP(DI183,OFERTA_0,4,FALSE),DL183),1,0)</f>
        <v>1</v>
      </c>
      <c r="DS183" s="899">
        <f t="shared" si="3191"/>
        <v>1</v>
      </c>
      <c r="DT183" s="899">
        <f t="shared" si="3192"/>
        <v>1</v>
      </c>
      <c r="DU183" s="899">
        <f>PRODUCT(DP183:DT183)</f>
        <v>1</v>
      </c>
      <c r="DV183" s="966">
        <f>ROUND(DN183,0)</f>
        <v>5066178</v>
      </c>
      <c r="DW183" s="901">
        <f>DN183-DV183</f>
        <v>0</v>
      </c>
      <c r="DZ183" s="958" t="s">
        <v>900</v>
      </c>
      <c r="EA183" s="1030" t="s">
        <v>541</v>
      </c>
      <c r="EB183" s="1031" t="s">
        <v>149</v>
      </c>
      <c r="EC183" s="1044">
        <v>6</v>
      </c>
      <c r="ED183" s="1045">
        <v>1340000</v>
      </c>
      <c r="EE183" s="963">
        <f t="shared" si="3193"/>
        <v>8040000</v>
      </c>
      <c r="EF183" s="1016"/>
      <c r="EG183" s="898">
        <f>IF(EXACT(VLOOKUP(DZ183,OFERTA_0,2,FALSE),EA183),1,0)</f>
        <v>1</v>
      </c>
      <c r="EH183" s="898">
        <f>IF(EXACT(VLOOKUP(DZ183,OFERTA_0,3,FALSE),EB183),1,0)</f>
        <v>1</v>
      </c>
      <c r="EI183" s="899">
        <f>IF(EXACT(VLOOKUP(DZ183,OFERTA_0,4,FALSE),EC183),1,0)</f>
        <v>1</v>
      </c>
      <c r="EJ183" s="899">
        <f t="shared" si="3194"/>
        <v>1</v>
      </c>
      <c r="EK183" s="899">
        <f t="shared" si="3195"/>
        <v>1</v>
      </c>
      <c r="EL183" s="899">
        <f>PRODUCT(EG183:EK183)</f>
        <v>1</v>
      </c>
      <c r="EM183" s="966">
        <f>ROUND(EE183,0)</f>
        <v>8040000</v>
      </c>
      <c r="EN183" s="901">
        <f>EE183-EM183</f>
        <v>0</v>
      </c>
      <c r="EQ183" s="958" t="s">
        <v>900</v>
      </c>
      <c r="ER183" s="1030" t="s">
        <v>541</v>
      </c>
      <c r="ES183" s="1031" t="s">
        <v>149</v>
      </c>
      <c r="ET183" s="1044">
        <v>6</v>
      </c>
      <c r="EU183" s="1045">
        <v>700000</v>
      </c>
      <c r="EV183" s="963">
        <f t="shared" si="3196"/>
        <v>4200000</v>
      </c>
      <c r="EW183" s="1016"/>
      <c r="EX183" s="898">
        <f>IF(EXACT(VLOOKUP(EQ183,OFERTA_0,2,FALSE),ER183),1,0)</f>
        <v>1</v>
      </c>
      <c r="EY183" s="898">
        <f>IF(EXACT(VLOOKUP(EQ183,OFERTA_0,3,FALSE),ES183),1,0)</f>
        <v>1</v>
      </c>
      <c r="EZ183" s="899">
        <f>IF(EXACT(VLOOKUP(EQ183,OFERTA_0,4,FALSE),ET183),1,0)</f>
        <v>1</v>
      </c>
      <c r="FA183" s="899">
        <f t="shared" si="3197"/>
        <v>1</v>
      </c>
      <c r="FB183" s="899">
        <f t="shared" si="3198"/>
        <v>1</v>
      </c>
      <c r="FC183" s="899">
        <f>PRODUCT(EX183:FB183)</f>
        <v>1</v>
      </c>
      <c r="FD183" s="966">
        <f>ROUND(EV183,0)</f>
        <v>4200000</v>
      </c>
      <c r="FE183" s="901">
        <f>EV183-FD183</f>
        <v>0</v>
      </c>
      <c r="FH183" s="958"/>
      <c r="FI183" s="1030"/>
      <c r="FJ183" s="1031"/>
      <c r="FK183" s="1044"/>
      <c r="FL183" s="1045"/>
      <c r="FM183" s="963">
        <f t="shared" si="3199"/>
        <v>0</v>
      </c>
      <c r="FN183" s="1016"/>
      <c r="FO183" s="898" t="e">
        <f>IF(EXACT(VLOOKUP(FH183,OFERTA_0,2,FALSE),FI183),1,0)</f>
        <v>#N/A</v>
      </c>
      <c r="FP183" s="898" t="e">
        <f>IF(EXACT(VLOOKUP(FH183,OFERTA_0,3,FALSE),FJ183),1,0)</f>
        <v>#N/A</v>
      </c>
      <c r="FQ183" s="899" t="e">
        <f>IF(EXACT(VLOOKUP(FH183,OFERTA_0,4,FALSE),FK183),1,0)</f>
        <v>#N/A</v>
      </c>
      <c r="FR183" s="899">
        <f t="shared" si="3200"/>
        <v>0</v>
      </c>
      <c r="FS183" s="899">
        <f t="shared" si="3201"/>
        <v>0</v>
      </c>
      <c r="FT183" s="899" t="e">
        <f>PRODUCT(FO183:FS183)</f>
        <v>#N/A</v>
      </c>
      <c r="FU183" s="966">
        <f>ROUND(FM183,0)</f>
        <v>0</v>
      </c>
      <c r="FV183" s="901">
        <f>FM183-FU183</f>
        <v>0</v>
      </c>
      <c r="FY183" s="958" t="s">
        <v>900</v>
      </c>
      <c r="FZ183" s="1030" t="s">
        <v>541</v>
      </c>
      <c r="GA183" s="1031" t="s">
        <v>149</v>
      </c>
      <c r="GB183" s="1044">
        <v>6</v>
      </c>
      <c r="GC183" s="1046">
        <v>717549</v>
      </c>
      <c r="GD183" s="963">
        <f t="shared" si="3202"/>
        <v>4305294</v>
      </c>
      <c r="GE183" s="1016"/>
      <c r="GF183" s="898">
        <f>IF(EXACT(VLOOKUP(FY183,OFERTA_0,2,FALSE),FZ183),1,0)</f>
        <v>1</v>
      </c>
      <c r="GG183" s="898">
        <f>IF(EXACT(VLOOKUP(FY183,OFERTA_0,3,FALSE),GA183),1,0)</f>
        <v>1</v>
      </c>
      <c r="GH183" s="899">
        <f>IF(EXACT(VLOOKUP(FY183,OFERTA_0,4,FALSE),GB183),1,0)</f>
        <v>1</v>
      </c>
      <c r="GI183" s="899">
        <f t="shared" si="3203"/>
        <v>1</v>
      </c>
      <c r="GJ183" s="899">
        <f t="shared" si="3204"/>
        <v>1</v>
      </c>
      <c r="GK183" s="899">
        <f>PRODUCT(GF183:GJ183)</f>
        <v>1</v>
      </c>
      <c r="GL183" s="966">
        <f>ROUND(GD183,0)</f>
        <v>4305294</v>
      </c>
      <c r="GM183" s="901">
        <f>GD183-GL183</f>
        <v>0</v>
      </c>
      <c r="GP183" s="958" t="s">
        <v>900</v>
      </c>
      <c r="GQ183" s="1030" t="s">
        <v>541</v>
      </c>
      <c r="GR183" s="1031" t="s">
        <v>149</v>
      </c>
      <c r="GS183" s="1044">
        <v>6</v>
      </c>
      <c r="GT183" s="1045">
        <v>705000</v>
      </c>
      <c r="GU183" s="963">
        <f t="shared" si="3205"/>
        <v>4230000</v>
      </c>
      <c r="GV183" s="1016"/>
      <c r="GW183" s="898">
        <f>IF(EXACT(VLOOKUP(GP183,OFERTA_0,2,FALSE),GQ183),1,0)</f>
        <v>1</v>
      </c>
      <c r="GX183" s="898">
        <f>IF(EXACT(VLOOKUP(GP183,OFERTA_0,3,FALSE),GR183),1,0)</f>
        <v>1</v>
      </c>
      <c r="GY183" s="899">
        <f>IF(EXACT(VLOOKUP(GP183,OFERTA_0,4,FALSE),GS183),1,0)</f>
        <v>1</v>
      </c>
      <c r="GZ183" s="899">
        <f t="shared" si="3206"/>
        <v>1</v>
      </c>
      <c r="HA183" s="899">
        <f t="shared" si="3207"/>
        <v>1</v>
      </c>
      <c r="HB183" s="899">
        <f>PRODUCT(GW183:HA183)</f>
        <v>1</v>
      </c>
      <c r="HC183" s="966">
        <f>ROUND(GU183,0)</f>
        <v>4230000</v>
      </c>
      <c r="HD183" s="901">
        <f>GU183-HC183</f>
        <v>0</v>
      </c>
      <c r="HG183" s="958" t="s">
        <v>900</v>
      </c>
      <c r="HH183" s="1030" t="s">
        <v>541</v>
      </c>
      <c r="HI183" s="1031" t="s">
        <v>149</v>
      </c>
      <c r="HJ183" s="1044">
        <v>6</v>
      </c>
      <c r="HK183" s="1045">
        <v>929710</v>
      </c>
      <c r="HL183" s="963">
        <f t="shared" si="3208"/>
        <v>5578260</v>
      </c>
      <c r="HM183" s="1016"/>
      <c r="HN183" s="898">
        <f>IF(EXACT(VLOOKUP(HG183,OFERTA_0,2,FALSE),HH183),1,0)</f>
        <v>1</v>
      </c>
      <c r="HO183" s="898">
        <f>IF(EXACT(VLOOKUP(HG183,OFERTA_0,3,FALSE),HI183),1,0)</f>
        <v>1</v>
      </c>
      <c r="HP183" s="899">
        <f>IF(EXACT(VLOOKUP(HG183,OFERTA_0,4,FALSE),HJ183),1,0)</f>
        <v>1</v>
      </c>
      <c r="HQ183" s="899">
        <f t="shared" si="3209"/>
        <v>1</v>
      </c>
      <c r="HR183" s="899">
        <f t="shared" si="3210"/>
        <v>1</v>
      </c>
      <c r="HS183" s="899">
        <f>PRODUCT(HN183:HR183)</f>
        <v>1</v>
      </c>
      <c r="HT183" s="966">
        <f>ROUND(HL183,0)</f>
        <v>5578260</v>
      </c>
      <c r="HU183" s="901">
        <f>HL183-HT183</f>
        <v>0</v>
      </c>
      <c r="HX183" s="958" t="s">
        <v>900</v>
      </c>
      <c r="HY183" s="1030" t="s">
        <v>541</v>
      </c>
      <c r="HZ183" s="1031" t="s">
        <v>149</v>
      </c>
      <c r="IA183" s="1044">
        <v>6</v>
      </c>
      <c r="IB183" s="1048">
        <v>1030000</v>
      </c>
      <c r="IC183" s="972">
        <f t="shared" si="3211"/>
        <v>6180000</v>
      </c>
      <c r="ID183" s="1016"/>
      <c r="IE183" s="898">
        <f>IF(EXACT(VLOOKUP(HX183,OFERTA_0,2,FALSE),HY183),1,0)</f>
        <v>1</v>
      </c>
      <c r="IF183" s="898">
        <f>IF(EXACT(VLOOKUP(HX183,OFERTA_0,3,FALSE),HZ183),1,0)</f>
        <v>1</v>
      </c>
      <c r="IG183" s="899">
        <f>IF(EXACT(VLOOKUP(HX183,OFERTA_0,4,FALSE),IA183),1,0)</f>
        <v>1</v>
      </c>
      <c r="IH183" s="899">
        <f t="shared" si="3212"/>
        <v>1</v>
      </c>
      <c r="II183" s="899">
        <f t="shared" si="3213"/>
        <v>1</v>
      </c>
      <c r="IJ183" s="899">
        <f>PRODUCT(IE183:II183)</f>
        <v>1</v>
      </c>
      <c r="IK183" s="966">
        <f>ROUND(IC183,0)</f>
        <v>6180000</v>
      </c>
      <c r="IL183" s="901">
        <f>IC183-IK183</f>
        <v>0</v>
      </c>
      <c r="IO183" s="958" t="s">
        <v>900</v>
      </c>
      <c r="IP183" s="1030" t="s">
        <v>541</v>
      </c>
      <c r="IQ183" s="1031" t="s">
        <v>149</v>
      </c>
      <c r="IR183" s="1044">
        <v>6</v>
      </c>
      <c r="IS183" s="1045">
        <v>852280</v>
      </c>
      <c r="IT183" s="963">
        <f t="shared" si="3214"/>
        <v>5113680</v>
      </c>
      <c r="IU183" s="1016"/>
      <c r="IV183" s="898">
        <f>IF(EXACT(VLOOKUP(IO183,OFERTA_0,2,FALSE),IP183),1,0)</f>
        <v>1</v>
      </c>
      <c r="IW183" s="898">
        <f>IF(EXACT(VLOOKUP(IO183,OFERTA_0,3,FALSE),IQ183),1,0)</f>
        <v>1</v>
      </c>
      <c r="IX183" s="899">
        <f>IF(EXACT(VLOOKUP(IO183,OFERTA_0,4,FALSE),IR183),1,0)</f>
        <v>1</v>
      </c>
      <c r="IY183" s="899">
        <f t="shared" si="3215"/>
        <v>1</v>
      </c>
      <c r="IZ183" s="899">
        <f t="shared" si="3216"/>
        <v>1</v>
      </c>
      <c r="JA183" s="899">
        <f>PRODUCT(IV183:IZ183)</f>
        <v>1</v>
      </c>
      <c r="JB183" s="966">
        <f>ROUND(IT183,0)</f>
        <v>5113680</v>
      </c>
      <c r="JC183" s="901">
        <f>IT183-JB183</f>
        <v>0</v>
      </c>
      <c r="JF183" s="958" t="s">
        <v>900</v>
      </c>
      <c r="JG183" s="1030" t="s">
        <v>541</v>
      </c>
      <c r="JH183" s="1031" t="s">
        <v>149</v>
      </c>
      <c r="JI183" s="1044">
        <v>6</v>
      </c>
      <c r="JJ183" s="1045">
        <v>820000</v>
      </c>
      <c r="JK183" s="963">
        <f t="shared" si="3217"/>
        <v>4920000</v>
      </c>
      <c r="JL183" s="1016"/>
      <c r="JM183" s="898">
        <f>IF(EXACT(VLOOKUP(JF183,OFERTA_0,2,FALSE),JG183),1,0)</f>
        <v>1</v>
      </c>
      <c r="JN183" s="898">
        <f>IF(EXACT(VLOOKUP(JF183,OFERTA_0,3,FALSE),JH183),1,0)</f>
        <v>1</v>
      </c>
      <c r="JO183" s="899">
        <f>IF(EXACT(VLOOKUP(JF183,OFERTA_0,4,FALSE),JI183),1,0)</f>
        <v>1</v>
      </c>
      <c r="JP183" s="899">
        <f t="shared" si="3218"/>
        <v>1</v>
      </c>
      <c r="JQ183" s="899">
        <f t="shared" si="3219"/>
        <v>1</v>
      </c>
      <c r="JR183" s="899">
        <f>PRODUCT(JM183:JQ183)</f>
        <v>1</v>
      </c>
      <c r="JS183" s="966">
        <f>ROUND(JK183,0)</f>
        <v>4920000</v>
      </c>
      <c r="JT183" s="901">
        <f>JK183-JS183</f>
        <v>0</v>
      </c>
      <c r="JW183" s="958" t="s">
        <v>900</v>
      </c>
      <c r="JX183" s="1030" t="s">
        <v>541</v>
      </c>
      <c r="JY183" s="1031" t="s">
        <v>149</v>
      </c>
      <c r="JZ183" s="1044">
        <v>6</v>
      </c>
      <c r="KA183" s="1045">
        <v>2294223.66285</v>
      </c>
      <c r="KB183" s="963">
        <f t="shared" si="3220"/>
        <v>13765342</v>
      </c>
      <c r="KC183" s="1016"/>
      <c r="KD183" s="898">
        <f>IF(EXACT(VLOOKUP(JW183,OFERTA_0,2,FALSE),JX183),1,0)</f>
        <v>1</v>
      </c>
      <c r="KE183" s="898">
        <f>IF(EXACT(VLOOKUP(JW183,OFERTA_0,3,FALSE),JY183),1,0)</f>
        <v>1</v>
      </c>
      <c r="KF183" s="899">
        <f>IF(EXACT(VLOOKUP(JW183,OFERTA_0,4,FALSE),JZ183),1,0)</f>
        <v>1</v>
      </c>
      <c r="KG183" s="899">
        <f t="shared" si="3221"/>
        <v>1</v>
      </c>
      <c r="KH183" s="899">
        <f t="shared" si="3222"/>
        <v>1</v>
      </c>
      <c r="KI183" s="899">
        <f>PRODUCT(KD183:KH183)</f>
        <v>1</v>
      </c>
      <c r="KJ183" s="966">
        <f>ROUND(KB183,0)</f>
        <v>13765342</v>
      </c>
      <c r="KK183" s="901">
        <f>KB183-KJ183</f>
        <v>0</v>
      </c>
      <c r="KN183" s="958" t="s">
        <v>900</v>
      </c>
      <c r="KO183" s="1030" t="s">
        <v>541</v>
      </c>
      <c r="KP183" s="1031" t="s">
        <v>149</v>
      </c>
      <c r="KQ183" s="1044">
        <v>6</v>
      </c>
      <c r="KR183" s="1045">
        <v>752000</v>
      </c>
      <c r="KS183" s="963">
        <f t="shared" si="3223"/>
        <v>4512000</v>
      </c>
      <c r="KT183" s="1016"/>
      <c r="KU183" s="898">
        <f>IF(EXACT(VLOOKUP(KN183,OFERTA_0,2,FALSE),KO183),1,0)</f>
        <v>1</v>
      </c>
      <c r="KV183" s="898">
        <f>IF(EXACT(VLOOKUP(KN183,OFERTA_0,3,FALSE),KP183),1,0)</f>
        <v>1</v>
      </c>
      <c r="KW183" s="899">
        <f>IF(EXACT(VLOOKUP(KN183,OFERTA_0,4,FALSE),KQ183),1,0)</f>
        <v>1</v>
      </c>
      <c r="KX183" s="899">
        <f t="shared" si="3224"/>
        <v>1</v>
      </c>
      <c r="KY183" s="899">
        <f t="shared" si="3225"/>
        <v>1</v>
      </c>
      <c r="KZ183" s="899">
        <f>PRODUCT(KU183:KY183)</f>
        <v>1</v>
      </c>
      <c r="LA183" s="966">
        <f>ROUND(KS183,0)</f>
        <v>4512000</v>
      </c>
      <c r="LB183" s="901">
        <f>KS183-LA183</f>
        <v>0</v>
      </c>
      <c r="LE183" s="958" t="s">
        <v>900</v>
      </c>
      <c r="LF183" s="1030" t="s">
        <v>541</v>
      </c>
      <c r="LG183" s="1031" t="s">
        <v>149</v>
      </c>
      <c r="LH183" s="1044">
        <v>6</v>
      </c>
      <c r="LI183" s="1049">
        <v>398800</v>
      </c>
      <c r="LJ183" s="974">
        <f t="shared" si="3226"/>
        <v>2392800</v>
      </c>
      <c r="LK183" s="1016"/>
      <c r="LL183" s="898">
        <f>IF(EXACT(VLOOKUP(LE183,OFERTA_0,2,FALSE),LF183),1,0)</f>
        <v>1</v>
      </c>
      <c r="LM183" s="898">
        <f>IF(EXACT(VLOOKUP(LE183,OFERTA_0,3,FALSE),LG183),1,0)</f>
        <v>1</v>
      </c>
      <c r="LN183" s="899">
        <f>IF(EXACT(VLOOKUP(LE183,OFERTA_0,4,FALSE),LH183),1,0)</f>
        <v>1</v>
      </c>
      <c r="LO183" s="899">
        <f t="shared" si="3227"/>
        <v>1</v>
      </c>
      <c r="LP183" s="899">
        <f t="shared" si="3228"/>
        <v>1</v>
      </c>
      <c r="LQ183" s="899">
        <f>PRODUCT(LL183:LP183)</f>
        <v>1</v>
      </c>
      <c r="LR183" s="966">
        <f>ROUND(LJ183,0)</f>
        <v>2392800</v>
      </c>
      <c r="LS183" s="901">
        <f>LJ183-LR183</f>
        <v>0</v>
      </c>
      <c r="LV183" s="958" t="s">
        <v>900</v>
      </c>
      <c r="LW183" s="1030" t="s">
        <v>541</v>
      </c>
      <c r="LX183" s="1031" t="s">
        <v>149</v>
      </c>
      <c r="LY183" s="1044">
        <v>6</v>
      </c>
      <c r="LZ183" s="1045">
        <v>208000</v>
      </c>
      <c r="MA183" s="963">
        <f t="shared" si="3229"/>
        <v>1248000</v>
      </c>
      <c r="MB183" s="1016"/>
      <c r="MC183" s="898">
        <f>IF(EXACT(VLOOKUP(LV183,OFERTA_0,2,FALSE),LW183),1,0)</f>
        <v>1</v>
      </c>
      <c r="MD183" s="898">
        <f>IF(EXACT(VLOOKUP(LV183,OFERTA_0,3,FALSE),LX183),1,0)</f>
        <v>1</v>
      </c>
      <c r="ME183" s="899">
        <f>IF(EXACT(VLOOKUP(LV183,OFERTA_0,4,FALSE),LY183),1,0)</f>
        <v>1</v>
      </c>
      <c r="MF183" s="899">
        <f t="shared" si="3230"/>
        <v>1</v>
      </c>
      <c r="MG183" s="899">
        <f t="shared" si="3231"/>
        <v>1</v>
      </c>
      <c r="MH183" s="899">
        <f>PRODUCT(MC183:MG183)</f>
        <v>1</v>
      </c>
      <c r="MI183" s="966">
        <f>ROUND(MA183,0)</f>
        <v>1248000</v>
      </c>
      <c r="MJ183" s="901">
        <f>MA183-MI183</f>
        <v>0</v>
      </c>
      <c r="MM183" s="958" t="s">
        <v>900</v>
      </c>
      <c r="MN183" s="1030" t="s">
        <v>541</v>
      </c>
      <c r="MO183" s="1031" t="s">
        <v>149</v>
      </c>
      <c r="MP183" s="1044">
        <v>6</v>
      </c>
      <c r="MQ183" s="1045">
        <v>780000</v>
      </c>
      <c r="MR183" s="963">
        <f t="shared" si="3232"/>
        <v>4680000</v>
      </c>
      <c r="MS183" s="1016"/>
      <c r="MT183" s="898">
        <f>IF(EXACT(VLOOKUP(MM183,OFERTA_0,2,FALSE),MN183),1,0)</f>
        <v>1</v>
      </c>
      <c r="MU183" s="898">
        <f>IF(EXACT(VLOOKUP(MM183,OFERTA_0,3,FALSE),MO183),1,0)</f>
        <v>1</v>
      </c>
      <c r="MV183" s="899">
        <f>IF(EXACT(VLOOKUP(MM183,OFERTA_0,4,FALSE),MP183),1,0)</f>
        <v>1</v>
      </c>
      <c r="MW183" s="899">
        <f t="shared" si="3233"/>
        <v>1</v>
      </c>
      <c r="MX183" s="899">
        <f t="shared" si="3234"/>
        <v>1</v>
      </c>
      <c r="MY183" s="899">
        <f>PRODUCT(MT183:MX183)</f>
        <v>1</v>
      </c>
      <c r="MZ183" s="966">
        <f>ROUND(MR183,0)</f>
        <v>4680000</v>
      </c>
      <c r="NA183" s="901">
        <f>MR183-MZ183</f>
        <v>0</v>
      </c>
      <c r="ND183" s="975" t="s">
        <v>900</v>
      </c>
      <c r="NE183" s="976" t="s">
        <v>541</v>
      </c>
      <c r="NF183" s="977" t="s">
        <v>149</v>
      </c>
      <c r="NG183" s="978">
        <v>6</v>
      </c>
      <c r="NH183" s="979">
        <v>97576.38</v>
      </c>
      <c r="NI183" s="980">
        <v>585458</v>
      </c>
      <c r="NJ183" s="1016"/>
      <c r="NK183" s="898">
        <f>IF(EXACT(VLOOKUP(ND183,OFERTA_0,2,FALSE),NE183),1,0)</f>
        <v>1</v>
      </c>
      <c r="NL183" s="898">
        <f>IF(EXACT(VLOOKUP(ND183,OFERTA_0,3,FALSE),NF183),1,0)</f>
        <v>1</v>
      </c>
      <c r="NM183" s="899">
        <f>IF(EXACT(VLOOKUP(ND183,OFERTA_0,4,FALSE),NG183),1,0)</f>
        <v>1</v>
      </c>
      <c r="NN183" s="899">
        <f t="shared" si="3235"/>
        <v>1</v>
      </c>
      <c r="NO183" s="899">
        <f t="shared" si="3236"/>
        <v>1</v>
      </c>
      <c r="NP183" s="899">
        <f>PRODUCT(NK183:NO183)</f>
        <v>1</v>
      </c>
      <c r="NQ183" s="966">
        <f>ROUND(NI183,0)</f>
        <v>585458</v>
      </c>
      <c r="NR183" s="901">
        <f>NI183-NQ183</f>
        <v>0</v>
      </c>
      <c r="NU183" s="981" t="s">
        <v>900</v>
      </c>
      <c r="NV183" s="982" t="s">
        <v>541</v>
      </c>
      <c r="NW183" s="983" t="s">
        <v>149</v>
      </c>
      <c r="NX183" s="984">
        <v>6</v>
      </c>
      <c r="NY183" s="1050">
        <v>98562</v>
      </c>
      <c r="NZ183" s="986">
        <f t="shared" si="3237"/>
        <v>591372</v>
      </c>
      <c r="OA183" s="1016"/>
      <c r="OB183" s="898">
        <f>IF(EXACT(VLOOKUP(NU183,OFERTA_0,2,FALSE),NV183),1,0)</f>
        <v>1</v>
      </c>
      <c r="OC183" s="898">
        <f>IF(EXACT(VLOOKUP(NU183,OFERTA_0,3,FALSE),NW183),1,0)</f>
        <v>1</v>
      </c>
      <c r="OD183" s="899">
        <f>IF(EXACT(VLOOKUP(NU183,OFERTA_0,4,FALSE),NX183),1,0)</f>
        <v>1</v>
      </c>
      <c r="OE183" s="899">
        <f t="shared" si="3238"/>
        <v>1</v>
      </c>
      <c r="OF183" s="899">
        <f t="shared" si="3239"/>
        <v>1</v>
      </c>
      <c r="OG183" s="899">
        <f>PRODUCT(OB183:OF183)</f>
        <v>1</v>
      </c>
      <c r="OH183" s="966">
        <f>ROUND(NZ183,0)</f>
        <v>591372</v>
      </c>
      <c r="OI183" s="901">
        <f>NZ183-OH183</f>
        <v>0</v>
      </c>
      <c r="OL183" s="958" t="s">
        <v>900</v>
      </c>
      <c r="OM183" s="1030" t="s">
        <v>541</v>
      </c>
      <c r="ON183" s="1031" t="s">
        <v>149</v>
      </c>
      <c r="OO183" s="1044">
        <v>6</v>
      </c>
      <c r="OP183" s="1045">
        <v>768984</v>
      </c>
      <c r="OQ183" s="963">
        <f t="shared" si="3240"/>
        <v>4613904</v>
      </c>
      <c r="OR183" s="1016"/>
      <c r="OS183" s="898">
        <f>IF(EXACT(VLOOKUP(OL183,OFERTA_0,2,FALSE),OM183),1,0)</f>
        <v>1</v>
      </c>
      <c r="OT183" s="898">
        <f>IF(EXACT(VLOOKUP(OL183,OFERTA_0,3,FALSE),ON183),1,0)</f>
        <v>1</v>
      </c>
      <c r="OU183" s="899">
        <f>IF(EXACT(VLOOKUP(OL183,OFERTA_0,4,FALSE),OO183),1,0)</f>
        <v>1</v>
      </c>
      <c r="OV183" s="899">
        <f t="shared" si="3241"/>
        <v>1</v>
      </c>
      <c r="OW183" s="899">
        <f t="shared" si="3242"/>
        <v>1</v>
      </c>
      <c r="OX183" s="899">
        <f>PRODUCT(OS183:OW183)</f>
        <v>1</v>
      </c>
      <c r="OY183" s="966">
        <f>ROUND(OQ183,0)</f>
        <v>4613904</v>
      </c>
      <c r="OZ183" s="901">
        <f>OQ183-OY183</f>
        <v>0</v>
      </c>
      <c r="PC183" s="958" t="s">
        <v>900</v>
      </c>
      <c r="PD183" s="1030" t="s">
        <v>541</v>
      </c>
      <c r="PE183" s="1031" t="s">
        <v>149</v>
      </c>
      <c r="PF183" s="1044">
        <v>6</v>
      </c>
      <c r="PG183" s="1059">
        <v>615160</v>
      </c>
      <c r="PH183" s="988">
        <v>3690960</v>
      </c>
      <c r="PI183" s="1024"/>
      <c r="PJ183" s="898">
        <f>IF(EXACT(VLOOKUP(PC183,OFERTA_0,2,FALSE),PD183),1,0)</f>
        <v>1</v>
      </c>
      <c r="PK183" s="898">
        <f>IF(EXACT(VLOOKUP(PC183,OFERTA_0,3,FALSE),PE183),1,0)</f>
        <v>1</v>
      </c>
      <c r="PL183" s="899">
        <f>IF(EXACT(VLOOKUP(PC183,OFERTA_0,4,FALSE),PF183),1,0)</f>
        <v>1</v>
      </c>
      <c r="PM183" s="899">
        <f t="shared" si="3243"/>
        <v>1</v>
      </c>
      <c r="PN183" s="899">
        <f t="shared" si="3244"/>
        <v>1</v>
      </c>
      <c r="PO183" s="899">
        <f>PRODUCT(PJ183:PN183)</f>
        <v>1</v>
      </c>
      <c r="PP183" s="966">
        <f>ROUND(PH183,0)</f>
        <v>3690960</v>
      </c>
      <c r="PQ183" s="901">
        <f>PH183-PP183</f>
        <v>0</v>
      </c>
      <c r="PT183" s="958" t="s">
        <v>900</v>
      </c>
      <c r="PU183" s="1030" t="s">
        <v>541</v>
      </c>
      <c r="PV183" s="1031" t="s">
        <v>149</v>
      </c>
      <c r="PW183" s="1044">
        <v>6</v>
      </c>
      <c r="PX183" s="1045">
        <v>699900</v>
      </c>
      <c r="PY183" s="963">
        <f t="shared" si="3245"/>
        <v>4199400</v>
      </c>
      <c r="PZ183" s="1016"/>
      <c r="QA183" s="898">
        <f>IF(EXACT(VLOOKUP(PT183,OFERTA_0,2,FALSE),PU183),1,0)</f>
        <v>1</v>
      </c>
      <c r="QB183" s="898">
        <f>IF(EXACT(VLOOKUP(PT183,OFERTA_0,3,FALSE),PV183),1,0)</f>
        <v>1</v>
      </c>
      <c r="QC183" s="899">
        <f>IF(EXACT(VLOOKUP(PT183,OFERTA_0,4,FALSE),PW183),1,0)</f>
        <v>1</v>
      </c>
      <c r="QD183" s="899">
        <f t="shared" si="3246"/>
        <v>1</v>
      </c>
      <c r="QE183" s="899">
        <f t="shared" si="3247"/>
        <v>1</v>
      </c>
      <c r="QF183" s="899">
        <f>PRODUCT(QA183:QE183)</f>
        <v>1</v>
      </c>
      <c r="QG183" s="966">
        <f>ROUND(PY183,0)</f>
        <v>4199400</v>
      </c>
      <c r="QH183" s="901">
        <f>PY183-QG183</f>
        <v>0</v>
      </c>
      <c r="QK183" s="958" t="s">
        <v>900</v>
      </c>
      <c r="QL183" s="1030" t="s">
        <v>541</v>
      </c>
      <c r="QM183" s="1031" t="s">
        <v>149</v>
      </c>
      <c r="QN183" s="1044">
        <v>6</v>
      </c>
      <c r="QO183" s="1049">
        <v>400793.99999999994</v>
      </c>
      <c r="QP183" s="974">
        <f t="shared" si="3248"/>
        <v>2404764</v>
      </c>
      <c r="QQ183" s="1016"/>
      <c r="QR183" s="898">
        <f>IF(EXACT(VLOOKUP(QK183,OFERTA_0,2,FALSE),QL183),1,0)</f>
        <v>1</v>
      </c>
      <c r="QS183" s="898">
        <f>IF(EXACT(VLOOKUP(QK183,OFERTA_0,3,FALSE),QM183),1,0)</f>
        <v>1</v>
      </c>
      <c r="QT183" s="899">
        <f>IF(EXACT(VLOOKUP(QK183,OFERTA_0,4,FALSE),QN183),1,0)</f>
        <v>1</v>
      </c>
      <c r="QU183" s="899">
        <f t="shared" si="3249"/>
        <v>1</v>
      </c>
      <c r="QV183" s="899">
        <f t="shared" si="3250"/>
        <v>1</v>
      </c>
      <c r="QW183" s="899">
        <f>PRODUCT(QR183:QV183)</f>
        <v>1</v>
      </c>
      <c r="QX183" s="966">
        <f>ROUND(QP183,0)</f>
        <v>2404764</v>
      </c>
      <c r="QY183" s="901">
        <f>QP183-QX183</f>
        <v>0</v>
      </c>
      <c r="RB183" s="405"/>
      <c r="RC183" s="406"/>
      <c r="RD183" s="407"/>
      <c r="RE183" s="408"/>
      <c r="RF183" s="409"/>
      <c r="RG183" s="410"/>
      <c r="RH183" s="410"/>
      <c r="RI183" s="898"/>
      <c r="RJ183" s="898"/>
      <c r="RK183" s="934"/>
      <c r="RL183" s="934"/>
      <c r="RM183" s="934"/>
      <c r="RN183" s="934"/>
      <c r="RO183" s="935"/>
      <c r="RP183" s="936"/>
      <c r="RS183" s="405"/>
      <c r="RT183" s="406"/>
      <c r="RU183" s="407"/>
      <c r="RV183" s="408"/>
      <c r="RW183" s="409"/>
      <c r="RX183" s="410"/>
      <c r="RY183" s="410"/>
      <c r="RZ183" s="898"/>
      <c r="SA183" s="898"/>
      <c r="SB183" s="934"/>
      <c r="SC183" s="934"/>
      <c r="SD183" s="934"/>
      <c r="SE183" s="934"/>
      <c r="SF183" s="935"/>
      <c r="SG183" s="936"/>
      <c r="SJ183" s="405"/>
      <c r="SK183" s="406"/>
      <c r="SL183" s="407"/>
      <c r="SM183" s="408"/>
      <c r="SN183" s="409"/>
      <c r="SO183" s="410"/>
      <c r="SP183" s="410"/>
      <c r="SQ183" s="898"/>
      <c r="SR183" s="898"/>
      <c r="SS183" s="934"/>
      <c r="ST183" s="934"/>
      <c r="SU183" s="934"/>
      <c r="SV183" s="934"/>
      <c r="SW183" s="935"/>
      <c r="SX183" s="936"/>
    </row>
    <row r="184" spans="2:518" ht="93.75" customHeight="1" thickTop="1" thickBot="1">
      <c r="B184" s="958" t="s">
        <v>901</v>
      </c>
      <c r="C184" s="1030" t="s">
        <v>542</v>
      </c>
      <c r="D184" s="1031" t="s">
        <v>149</v>
      </c>
      <c r="E184" s="1044">
        <v>1</v>
      </c>
      <c r="F184" s="1045"/>
      <c r="G184" s="963">
        <f>ROUND(E184*F184,0)</f>
        <v>0</v>
      </c>
      <c r="H184" s="1016"/>
      <c r="K184" s="958" t="s">
        <v>901</v>
      </c>
      <c r="L184" s="1030" t="s">
        <v>542</v>
      </c>
      <c r="M184" s="1031" t="s">
        <v>149</v>
      </c>
      <c r="N184" s="1044">
        <v>1</v>
      </c>
      <c r="O184" s="1046">
        <v>633040</v>
      </c>
      <c r="P184" s="963">
        <f t="shared" si="3173"/>
        <v>633040</v>
      </c>
      <c r="Q184" s="1016"/>
      <c r="R184" s="898">
        <f>IF(EXACT(VLOOKUP(K184,OFERTA_0,2,FALSE),L184),1,0)</f>
        <v>1</v>
      </c>
      <c r="S184" s="898">
        <f>IF(EXACT(VLOOKUP(K184,OFERTA_0,3,FALSE),M184),1,0)</f>
        <v>1</v>
      </c>
      <c r="T184" s="899">
        <f>IF(EXACT(VLOOKUP(K184,OFERTA_0,4,FALSE),N184),1,0)</f>
        <v>1</v>
      </c>
      <c r="U184" s="899">
        <f t="shared" si="3174"/>
        <v>1</v>
      </c>
      <c r="V184" s="899">
        <f t="shared" si="3174"/>
        <v>1</v>
      </c>
      <c r="W184" s="899">
        <f>PRODUCT(R184:V184)</f>
        <v>1</v>
      </c>
      <c r="X184" s="966">
        <f>ROUND(P184,0)</f>
        <v>633040</v>
      </c>
      <c r="Y184" s="901">
        <f>P184-X184</f>
        <v>0</v>
      </c>
      <c r="Z184" s="872"/>
      <c r="AA184" s="872"/>
      <c r="AB184" s="958" t="s">
        <v>901</v>
      </c>
      <c r="AC184" s="1030" t="s">
        <v>542</v>
      </c>
      <c r="AD184" s="1031" t="s">
        <v>149</v>
      </c>
      <c r="AE184" s="1044">
        <v>1</v>
      </c>
      <c r="AF184" s="1045">
        <v>350000</v>
      </c>
      <c r="AG184" s="963">
        <f t="shared" si="3175"/>
        <v>350000</v>
      </c>
      <c r="AH184" s="1016"/>
      <c r="AI184" s="898">
        <f>IF(EXACT(VLOOKUP(AB184,OFERTA_0,2,FALSE),AC184),1,0)</f>
        <v>1</v>
      </c>
      <c r="AJ184" s="898">
        <f>IF(EXACT(VLOOKUP(AB184,OFERTA_0,3,FALSE),AD184),1,0)</f>
        <v>1</v>
      </c>
      <c r="AK184" s="899">
        <f>IF(EXACT(VLOOKUP(AB184,OFERTA_0,4,FALSE),AE184),1,0)</f>
        <v>1</v>
      </c>
      <c r="AL184" s="899">
        <f t="shared" si="3176"/>
        <v>1</v>
      </c>
      <c r="AM184" s="899">
        <f t="shared" si="3177"/>
        <v>1</v>
      </c>
      <c r="AN184" s="899">
        <f>PRODUCT(AI184:AM184)</f>
        <v>1</v>
      </c>
      <c r="AO184" s="966">
        <f>ROUND(AG184,0)</f>
        <v>350000</v>
      </c>
      <c r="AP184" s="901">
        <f>AG184-AO184</f>
        <v>0</v>
      </c>
      <c r="AQ184" s="872"/>
      <c r="AR184" s="872"/>
      <c r="AS184" s="958" t="s">
        <v>901</v>
      </c>
      <c r="AT184" s="1035" t="s">
        <v>542</v>
      </c>
      <c r="AU184" s="1031" t="s">
        <v>149</v>
      </c>
      <c r="AV184" s="1044">
        <v>1</v>
      </c>
      <c r="AW184" s="1047">
        <v>590000</v>
      </c>
      <c r="AX184" s="969">
        <f t="shared" si="3178"/>
        <v>590000</v>
      </c>
      <c r="AY184" s="1016"/>
      <c r="AZ184" s="898">
        <f>IF(EXACT(VLOOKUP(AS184,OFERTA_0,2,FALSE),AT184),1,0)</f>
        <v>1</v>
      </c>
      <c r="BA184" s="898">
        <f>IF(EXACT(VLOOKUP(AS184,OFERTA_0,3,FALSE),AU184),1,0)</f>
        <v>1</v>
      </c>
      <c r="BB184" s="899">
        <f>IF(EXACT(VLOOKUP(AS184,OFERTA_0,4,FALSE),AV184),1,0)</f>
        <v>1</v>
      </c>
      <c r="BC184" s="899">
        <f t="shared" si="3179"/>
        <v>1</v>
      </c>
      <c r="BD184" s="899">
        <f t="shared" si="3180"/>
        <v>1</v>
      </c>
      <c r="BE184" s="899">
        <f>PRODUCT(AZ184:BD184)</f>
        <v>1</v>
      </c>
      <c r="BF184" s="966">
        <f>ROUND(AX184,0)</f>
        <v>590000</v>
      </c>
      <c r="BG184" s="901">
        <f>AX184-BF184</f>
        <v>0</v>
      </c>
      <c r="BJ184" s="958" t="s">
        <v>901</v>
      </c>
      <c r="BK184" s="1030" t="s">
        <v>542</v>
      </c>
      <c r="BL184" s="1031" t="s">
        <v>149</v>
      </c>
      <c r="BM184" s="1044">
        <v>1</v>
      </c>
      <c r="BN184" s="1045">
        <v>669240</v>
      </c>
      <c r="BO184" s="963">
        <f t="shared" si="3181"/>
        <v>669240</v>
      </c>
      <c r="BP184" s="1016"/>
      <c r="BQ184" s="898">
        <f>IF(EXACT(VLOOKUP(BJ184,OFERTA_0,2,FALSE),BK184),1,0)</f>
        <v>1</v>
      </c>
      <c r="BR184" s="898">
        <f>IF(EXACT(VLOOKUP(BJ184,OFERTA_0,3,FALSE),BL184),1,0)</f>
        <v>1</v>
      </c>
      <c r="BS184" s="899">
        <f>IF(EXACT(VLOOKUP(BJ184,OFERTA_0,4,FALSE),BM184),1,0)</f>
        <v>1</v>
      </c>
      <c r="BT184" s="899">
        <f t="shared" si="3182"/>
        <v>1</v>
      </c>
      <c r="BU184" s="899">
        <f t="shared" si="3183"/>
        <v>1</v>
      </c>
      <c r="BV184" s="899">
        <f>PRODUCT(BQ184:BU184)</f>
        <v>1</v>
      </c>
      <c r="BW184" s="966">
        <f>ROUND(BO184,0)</f>
        <v>669240</v>
      </c>
      <c r="BX184" s="901">
        <f>BO184-BW184</f>
        <v>0</v>
      </c>
      <c r="CA184" s="958" t="s">
        <v>901</v>
      </c>
      <c r="CB184" s="1030" t="s">
        <v>542</v>
      </c>
      <c r="CC184" s="1031" t="s">
        <v>149</v>
      </c>
      <c r="CD184" s="1044">
        <v>1</v>
      </c>
      <c r="CE184" s="1045">
        <v>616580</v>
      </c>
      <c r="CF184" s="963">
        <f t="shared" si="3184"/>
        <v>616580</v>
      </c>
      <c r="CG184" s="1016"/>
      <c r="CH184" s="898">
        <f>IF(EXACT(VLOOKUP(CA184,OFERTA_0,2,FALSE),CB184),1,0)</f>
        <v>1</v>
      </c>
      <c r="CI184" s="898">
        <f>IF(EXACT(VLOOKUP(CA184,OFERTA_0,3,FALSE),CC184),1,0)</f>
        <v>1</v>
      </c>
      <c r="CJ184" s="899">
        <f>IF(EXACT(VLOOKUP(CA184,OFERTA_0,4,FALSE),CD184),1,0)</f>
        <v>1</v>
      </c>
      <c r="CK184" s="899">
        <f t="shared" si="3185"/>
        <v>1</v>
      </c>
      <c r="CL184" s="899">
        <f t="shared" si="3186"/>
        <v>1</v>
      </c>
      <c r="CM184" s="899">
        <f>PRODUCT(CH184:CL184)</f>
        <v>1</v>
      </c>
      <c r="CN184" s="966">
        <f>ROUND(CF184,0)</f>
        <v>616580</v>
      </c>
      <c r="CO184" s="901">
        <f>CF184-CN184</f>
        <v>0</v>
      </c>
      <c r="CR184" s="958" t="s">
        <v>901</v>
      </c>
      <c r="CS184" s="1030" t="s">
        <v>542</v>
      </c>
      <c r="CT184" s="1031" t="s">
        <v>149</v>
      </c>
      <c r="CU184" s="1044">
        <v>1</v>
      </c>
      <c r="CV184" s="1045">
        <v>289000</v>
      </c>
      <c r="CW184" s="963">
        <f t="shared" si="3187"/>
        <v>289000</v>
      </c>
      <c r="CX184" s="1016"/>
      <c r="CY184" s="898">
        <f>IF(EXACT(VLOOKUP(CR184,OFERTA_0,2,FALSE),CS184),1,0)</f>
        <v>1</v>
      </c>
      <c r="CZ184" s="898">
        <f>IF(EXACT(VLOOKUP(CR184,OFERTA_0,3,FALSE),CT184),1,0)</f>
        <v>1</v>
      </c>
      <c r="DA184" s="899">
        <f>IF(EXACT(VLOOKUP(CR184,OFERTA_0,4,FALSE),CU184),1,0)</f>
        <v>1</v>
      </c>
      <c r="DB184" s="899">
        <f t="shared" si="3188"/>
        <v>1</v>
      </c>
      <c r="DC184" s="899">
        <f t="shared" si="3189"/>
        <v>1</v>
      </c>
      <c r="DD184" s="899">
        <f>PRODUCT(CY184:DC184)</f>
        <v>1</v>
      </c>
      <c r="DE184" s="966">
        <f>ROUND(CW184,0)</f>
        <v>289000</v>
      </c>
      <c r="DF184" s="901">
        <f>CW184-DE184</f>
        <v>0</v>
      </c>
      <c r="DI184" s="958" t="s">
        <v>901</v>
      </c>
      <c r="DJ184" s="1030" t="s">
        <v>542</v>
      </c>
      <c r="DK184" s="1031" t="s">
        <v>149</v>
      </c>
      <c r="DL184" s="1044">
        <v>1</v>
      </c>
      <c r="DM184" s="1045">
        <v>812086</v>
      </c>
      <c r="DN184" s="963">
        <f t="shared" si="3190"/>
        <v>812086</v>
      </c>
      <c r="DO184" s="1016"/>
      <c r="DP184" s="898">
        <f>IF(EXACT(VLOOKUP(DI184,OFERTA_0,2,FALSE),DJ184),1,0)</f>
        <v>1</v>
      </c>
      <c r="DQ184" s="898">
        <f>IF(EXACT(VLOOKUP(DI184,OFERTA_0,3,FALSE),DK184),1,0)</f>
        <v>1</v>
      </c>
      <c r="DR184" s="899">
        <f>IF(EXACT(VLOOKUP(DI184,OFERTA_0,4,FALSE),DL184),1,0)</f>
        <v>1</v>
      </c>
      <c r="DS184" s="899">
        <f t="shared" si="3191"/>
        <v>1</v>
      </c>
      <c r="DT184" s="899">
        <f t="shared" si="3192"/>
        <v>1</v>
      </c>
      <c r="DU184" s="899">
        <f>PRODUCT(DP184:DT184)</f>
        <v>1</v>
      </c>
      <c r="DV184" s="966">
        <f>ROUND(DN184,0)</f>
        <v>812086</v>
      </c>
      <c r="DW184" s="901">
        <f>DN184-DV184</f>
        <v>0</v>
      </c>
      <c r="DZ184" s="958" t="s">
        <v>901</v>
      </c>
      <c r="EA184" s="1030" t="s">
        <v>542</v>
      </c>
      <c r="EB184" s="1031" t="s">
        <v>149</v>
      </c>
      <c r="EC184" s="1044">
        <v>1</v>
      </c>
      <c r="ED184" s="1045">
        <v>659999</v>
      </c>
      <c r="EE184" s="963">
        <f t="shared" si="3193"/>
        <v>659999</v>
      </c>
      <c r="EF184" s="1016"/>
      <c r="EG184" s="898">
        <f>IF(EXACT(VLOOKUP(DZ184,OFERTA_0,2,FALSE),EA184),1,0)</f>
        <v>1</v>
      </c>
      <c r="EH184" s="898">
        <f>IF(EXACT(VLOOKUP(DZ184,OFERTA_0,3,FALSE),EB184),1,0)</f>
        <v>1</v>
      </c>
      <c r="EI184" s="899">
        <f>IF(EXACT(VLOOKUP(DZ184,OFERTA_0,4,FALSE),EC184),1,0)</f>
        <v>1</v>
      </c>
      <c r="EJ184" s="899">
        <f t="shared" si="3194"/>
        <v>1</v>
      </c>
      <c r="EK184" s="899">
        <f t="shared" si="3195"/>
        <v>1</v>
      </c>
      <c r="EL184" s="899">
        <f>PRODUCT(EG184:EK184)</f>
        <v>1</v>
      </c>
      <c r="EM184" s="966">
        <f>ROUND(EE184,0)</f>
        <v>659999</v>
      </c>
      <c r="EN184" s="901">
        <f>EE184-EM184</f>
        <v>0</v>
      </c>
      <c r="EQ184" s="958" t="s">
        <v>901</v>
      </c>
      <c r="ER184" s="1030" t="s">
        <v>1156</v>
      </c>
      <c r="ES184" s="1031" t="s">
        <v>149</v>
      </c>
      <c r="ET184" s="1044">
        <v>1</v>
      </c>
      <c r="EU184" s="1045">
        <v>610000</v>
      </c>
      <c r="EV184" s="963">
        <f t="shared" si="3196"/>
        <v>610000</v>
      </c>
      <c r="EW184" s="1016"/>
      <c r="EX184" s="898">
        <v>1</v>
      </c>
      <c r="EY184" s="898">
        <f>IF(EXACT(VLOOKUP(EQ184,OFERTA_0,3,FALSE),ES184),1,0)</f>
        <v>1</v>
      </c>
      <c r="EZ184" s="899">
        <f>IF(EXACT(VLOOKUP(EQ184,OFERTA_0,4,FALSE),ET184),1,0)</f>
        <v>1</v>
      </c>
      <c r="FA184" s="899">
        <f t="shared" si="3197"/>
        <v>1</v>
      </c>
      <c r="FB184" s="899">
        <f t="shared" si="3198"/>
        <v>1</v>
      </c>
      <c r="FC184" s="899">
        <f>PRODUCT(EX184:FB184)</f>
        <v>1</v>
      </c>
      <c r="FD184" s="966">
        <f>ROUND(EV184,0)</f>
        <v>610000</v>
      </c>
      <c r="FE184" s="901">
        <f>EV184-FD184</f>
        <v>0</v>
      </c>
      <c r="FH184" s="958"/>
      <c r="FI184" s="1030"/>
      <c r="FJ184" s="1031"/>
      <c r="FK184" s="1044"/>
      <c r="FL184" s="1045"/>
      <c r="FM184" s="963">
        <f t="shared" si="3199"/>
        <v>0</v>
      </c>
      <c r="FN184" s="1016"/>
      <c r="FO184" s="898" t="e">
        <f>IF(EXACT(VLOOKUP(FH184,OFERTA_0,2,FALSE),FI184),1,0)</f>
        <v>#N/A</v>
      </c>
      <c r="FP184" s="898" t="e">
        <f>IF(EXACT(VLOOKUP(FH184,OFERTA_0,3,FALSE),FJ184),1,0)</f>
        <v>#N/A</v>
      </c>
      <c r="FQ184" s="899" t="e">
        <f>IF(EXACT(VLOOKUP(FH184,OFERTA_0,4,FALSE),FK184),1,0)</f>
        <v>#N/A</v>
      </c>
      <c r="FR184" s="899">
        <f t="shared" si="3200"/>
        <v>0</v>
      </c>
      <c r="FS184" s="899">
        <f t="shared" si="3201"/>
        <v>0</v>
      </c>
      <c r="FT184" s="899" t="e">
        <f>PRODUCT(FO184:FS184)</f>
        <v>#N/A</v>
      </c>
      <c r="FU184" s="966">
        <f>ROUND(FM184,0)</f>
        <v>0</v>
      </c>
      <c r="FV184" s="901">
        <f>FM184-FU184</f>
        <v>0</v>
      </c>
      <c r="FY184" s="958" t="s">
        <v>901</v>
      </c>
      <c r="FZ184" s="1030" t="s">
        <v>542</v>
      </c>
      <c r="GA184" s="1031" t="s">
        <v>149</v>
      </c>
      <c r="GB184" s="1044">
        <v>1</v>
      </c>
      <c r="GC184" s="1046">
        <v>633040</v>
      </c>
      <c r="GD184" s="963">
        <f t="shared" si="3202"/>
        <v>633040</v>
      </c>
      <c r="GE184" s="1016"/>
      <c r="GF184" s="898">
        <f>IF(EXACT(VLOOKUP(FY184,OFERTA_0,2,FALSE),FZ184),1,0)</f>
        <v>1</v>
      </c>
      <c r="GG184" s="898">
        <f>IF(EXACT(VLOOKUP(FY184,OFERTA_0,3,FALSE),GA184),1,0)</f>
        <v>1</v>
      </c>
      <c r="GH184" s="899">
        <f>IF(EXACT(VLOOKUP(FY184,OFERTA_0,4,FALSE),GB184),1,0)</f>
        <v>1</v>
      </c>
      <c r="GI184" s="899">
        <f t="shared" si="3203"/>
        <v>1</v>
      </c>
      <c r="GJ184" s="899">
        <f t="shared" si="3204"/>
        <v>1</v>
      </c>
      <c r="GK184" s="899">
        <f>PRODUCT(GF184:GJ184)</f>
        <v>1</v>
      </c>
      <c r="GL184" s="966">
        <f>ROUND(GD184,0)</f>
        <v>633040</v>
      </c>
      <c r="GM184" s="901">
        <f>GD184-GL184</f>
        <v>0</v>
      </c>
      <c r="GP184" s="958" t="s">
        <v>901</v>
      </c>
      <c r="GQ184" s="1030" t="s">
        <v>542</v>
      </c>
      <c r="GR184" s="1031" t="s">
        <v>149</v>
      </c>
      <c r="GS184" s="1044">
        <v>1</v>
      </c>
      <c r="GT184" s="1045">
        <v>620000</v>
      </c>
      <c r="GU184" s="963">
        <f t="shared" si="3205"/>
        <v>620000</v>
      </c>
      <c r="GV184" s="1016"/>
      <c r="GW184" s="898">
        <f>IF(EXACT(VLOOKUP(GP184,OFERTA_0,2,FALSE),GQ184),1,0)</f>
        <v>1</v>
      </c>
      <c r="GX184" s="898">
        <f>IF(EXACT(VLOOKUP(GP184,OFERTA_0,3,FALSE),GR184),1,0)</f>
        <v>1</v>
      </c>
      <c r="GY184" s="899">
        <f>IF(EXACT(VLOOKUP(GP184,OFERTA_0,4,FALSE),GS184),1,0)</f>
        <v>1</v>
      </c>
      <c r="GZ184" s="899">
        <f t="shared" si="3206"/>
        <v>1</v>
      </c>
      <c r="HA184" s="899">
        <f t="shared" si="3207"/>
        <v>1</v>
      </c>
      <c r="HB184" s="899">
        <f>PRODUCT(GW184:HA184)</f>
        <v>1</v>
      </c>
      <c r="HC184" s="966">
        <f>ROUND(GU184,0)</f>
        <v>620000</v>
      </c>
      <c r="HD184" s="901">
        <f>GU184-HC184</f>
        <v>0</v>
      </c>
      <c r="HG184" s="958" t="s">
        <v>901</v>
      </c>
      <c r="HH184" s="1030" t="s">
        <v>542</v>
      </c>
      <c r="HI184" s="1031" t="s">
        <v>149</v>
      </c>
      <c r="HJ184" s="1044">
        <v>1</v>
      </c>
      <c r="HK184" s="1045">
        <v>953050</v>
      </c>
      <c r="HL184" s="963">
        <f t="shared" si="3208"/>
        <v>953050</v>
      </c>
      <c r="HM184" s="1016"/>
      <c r="HN184" s="898">
        <f>IF(EXACT(VLOOKUP(HG184,OFERTA_0,2,FALSE),HH184),1,0)</f>
        <v>1</v>
      </c>
      <c r="HO184" s="898">
        <f>IF(EXACT(VLOOKUP(HG184,OFERTA_0,3,FALSE),HI184),1,0)</f>
        <v>1</v>
      </c>
      <c r="HP184" s="899">
        <f>IF(EXACT(VLOOKUP(HG184,OFERTA_0,4,FALSE),HJ184),1,0)</f>
        <v>1</v>
      </c>
      <c r="HQ184" s="899">
        <f t="shared" si="3209"/>
        <v>1</v>
      </c>
      <c r="HR184" s="899">
        <f t="shared" si="3210"/>
        <v>1</v>
      </c>
      <c r="HS184" s="899">
        <f>PRODUCT(HN184:HR184)</f>
        <v>1</v>
      </c>
      <c r="HT184" s="966">
        <f>ROUND(HL184,0)</f>
        <v>953050</v>
      </c>
      <c r="HU184" s="901">
        <f>HL184-HT184</f>
        <v>0</v>
      </c>
      <c r="HX184" s="958" t="s">
        <v>901</v>
      </c>
      <c r="HY184" s="1030" t="s">
        <v>542</v>
      </c>
      <c r="HZ184" s="1031" t="s">
        <v>149</v>
      </c>
      <c r="IA184" s="1044">
        <v>1</v>
      </c>
      <c r="IB184" s="1048">
        <v>510000</v>
      </c>
      <c r="IC184" s="972">
        <f t="shared" si="3211"/>
        <v>510000</v>
      </c>
      <c r="ID184" s="1016"/>
      <c r="IE184" s="898">
        <f>IF(EXACT(VLOOKUP(HX184,OFERTA_0,2,FALSE),HY184),1,0)</f>
        <v>1</v>
      </c>
      <c r="IF184" s="898">
        <f>IF(EXACT(VLOOKUP(HX184,OFERTA_0,3,FALSE),HZ184),1,0)</f>
        <v>1</v>
      </c>
      <c r="IG184" s="899">
        <f>IF(EXACT(VLOOKUP(HX184,OFERTA_0,4,FALSE),IA184),1,0)</f>
        <v>1</v>
      </c>
      <c r="IH184" s="899">
        <f t="shared" si="3212"/>
        <v>1</v>
      </c>
      <c r="II184" s="899">
        <f t="shared" si="3213"/>
        <v>1</v>
      </c>
      <c r="IJ184" s="899">
        <f>PRODUCT(IE184:II184)</f>
        <v>1</v>
      </c>
      <c r="IK184" s="966">
        <f>ROUND(IC184,0)</f>
        <v>510000</v>
      </c>
      <c r="IL184" s="901">
        <f>IC184-IK184</f>
        <v>0</v>
      </c>
      <c r="IO184" s="958" t="s">
        <v>901</v>
      </c>
      <c r="IP184" s="1030" t="s">
        <v>542</v>
      </c>
      <c r="IQ184" s="1031" t="s">
        <v>149</v>
      </c>
      <c r="IR184" s="1044">
        <v>1</v>
      </c>
      <c r="IS184" s="1045">
        <v>721533</v>
      </c>
      <c r="IT184" s="963">
        <f t="shared" si="3214"/>
        <v>721533</v>
      </c>
      <c r="IU184" s="1016"/>
      <c r="IV184" s="898">
        <f>IF(EXACT(VLOOKUP(IO184,OFERTA_0,2,FALSE),IP184),1,0)</f>
        <v>1</v>
      </c>
      <c r="IW184" s="898">
        <f>IF(EXACT(VLOOKUP(IO184,OFERTA_0,3,FALSE),IQ184),1,0)</f>
        <v>1</v>
      </c>
      <c r="IX184" s="899">
        <f>IF(EXACT(VLOOKUP(IO184,OFERTA_0,4,FALSE),IR184),1,0)</f>
        <v>1</v>
      </c>
      <c r="IY184" s="899">
        <f t="shared" si="3215"/>
        <v>1</v>
      </c>
      <c r="IZ184" s="899">
        <f t="shared" si="3216"/>
        <v>1</v>
      </c>
      <c r="JA184" s="899">
        <f>PRODUCT(IV184:IZ184)</f>
        <v>1</v>
      </c>
      <c r="JB184" s="966">
        <f>ROUND(IT184,0)</f>
        <v>721533</v>
      </c>
      <c r="JC184" s="901">
        <f>IT184-JB184</f>
        <v>0</v>
      </c>
      <c r="JF184" s="958" t="s">
        <v>901</v>
      </c>
      <c r="JG184" s="1030" t="s">
        <v>542</v>
      </c>
      <c r="JH184" s="1031" t="s">
        <v>149</v>
      </c>
      <c r="JI184" s="1044">
        <v>1</v>
      </c>
      <c r="JJ184" s="1045">
        <v>420000</v>
      </c>
      <c r="JK184" s="963">
        <f t="shared" si="3217"/>
        <v>420000</v>
      </c>
      <c r="JL184" s="1016"/>
      <c r="JM184" s="898">
        <f>IF(EXACT(VLOOKUP(JF184,OFERTA_0,2,FALSE),JG184),1,0)</f>
        <v>1</v>
      </c>
      <c r="JN184" s="898">
        <f>IF(EXACT(VLOOKUP(JF184,OFERTA_0,3,FALSE),JH184),1,0)</f>
        <v>1</v>
      </c>
      <c r="JO184" s="899">
        <f>IF(EXACT(VLOOKUP(JF184,OFERTA_0,4,FALSE),JI184),1,0)</f>
        <v>1</v>
      </c>
      <c r="JP184" s="899">
        <f t="shared" si="3218"/>
        <v>1</v>
      </c>
      <c r="JQ184" s="899">
        <f t="shared" si="3219"/>
        <v>1</v>
      </c>
      <c r="JR184" s="899">
        <f>PRODUCT(JM184:JQ184)</f>
        <v>1</v>
      </c>
      <c r="JS184" s="966">
        <f>ROUND(JK184,0)</f>
        <v>420000</v>
      </c>
      <c r="JT184" s="901">
        <f>JK184-JS184</f>
        <v>0</v>
      </c>
      <c r="JW184" s="958" t="s">
        <v>901</v>
      </c>
      <c r="JX184" s="1030" t="s">
        <v>542</v>
      </c>
      <c r="JY184" s="1031" t="s">
        <v>149</v>
      </c>
      <c r="JZ184" s="1044">
        <v>1</v>
      </c>
      <c r="KA184" s="1045">
        <v>694149.60060000012</v>
      </c>
      <c r="KB184" s="963">
        <f t="shared" si="3220"/>
        <v>694150</v>
      </c>
      <c r="KC184" s="1016"/>
      <c r="KD184" s="898">
        <f>IF(EXACT(VLOOKUP(JW184,OFERTA_0,2,FALSE),JX184),1,0)</f>
        <v>1</v>
      </c>
      <c r="KE184" s="898">
        <f>IF(EXACT(VLOOKUP(JW184,OFERTA_0,3,FALSE),JY184),1,0)</f>
        <v>1</v>
      </c>
      <c r="KF184" s="899">
        <f>IF(EXACT(VLOOKUP(JW184,OFERTA_0,4,FALSE),JZ184),1,0)</f>
        <v>1</v>
      </c>
      <c r="KG184" s="899">
        <f t="shared" si="3221"/>
        <v>1</v>
      </c>
      <c r="KH184" s="899">
        <f t="shared" si="3222"/>
        <v>1</v>
      </c>
      <c r="KI184" s="899">
        <f>PRODUCT(KD184:KH184)</f>
        <v>1</v>
      </c>
      <c r="KJ184" s="966">
        <f>ROUND(KB184,0)</f>
        <v>694150</v>
      </c>
      <c r="KK184" s="901">
        <f>KB184-KJ184</f>
        <v>0</v>
      </c>
      <c r="KN184" s="958" t="s">
        <v>901</v>
      </c>
      <c r="KO184" s="1030" t="s">
        <v>542</v>
      </c>
      <c r="KP184" s="1031" t="s">
        <v>149</v>
      </c>
      <c r="KQ184" s="1044">
        <v>1</v>
      </c>
      <c r="KR184" s="1045">
        <v>448000</v>
      </c>
      <c r="KS184" s="963">
        <f t="shared" si="3223"/>
        <v>448000</v>
      </c>
      <c r="KT184" s="1016"/>
      <c r="KU184" s="898">
        <f>IF(EXACT(VLOOKUP(KN184,OFERTA_0,2,FALSE),KO184),1,0)</f>
        <v>1</v>
      </c>
      <c r="KV184" s="898">
        <f>IF(EXACT(VLOOKUP(KN184,OFERTA_0,3,FALSE),KP184),1,0)</f>
        <v>1</v>
      </c>
      <c r="KW184" s="899">
        <f>IF(EXACT(VLOOKUP(KN184,OFERTA_0,4,FALSE),KQ184),1,0)</f>
        <v>1</v>
      </c>
      <c r="KX184" s="899">
        <f t="shared" si="3224"/>
        <v>1</v>
      </c>
      <c r="KY184" s="899">
        <f t="shared" si="3225"/>
        <v>1</v>
      </c>
      <c r="KZ184" s="899">
        <f>PRODUCT(KU184:KY184)</f>
        <v>1</v>
      </c>
      <c r="LA184" s="966">
        <f>ROUND(KS184,0)</f>
        <v>448000</v>
      </c>
      <c r="LB184" s="901">
        <f>KS184-LA184</f>
        <v>0</v>
      </c>
      <c r="LE184" s="958" t="s">
        <v>901</v>
      </c>
      <c r="LF184" s="1030" t="s">
        <v>542</v>
      </c>
      <c r="LG184" s="1031" t="s">
        <v>149</v>
      </c>
      <c r="LH184" s="1044">
        <v>1</v>
      </c>
      <c r="LI184" s="1049">
        <v>348950</v>
      </c>
      <c r="LJ184" s="974">
        <f t="shared" si="3226"/>
        <v>348950</v>
      </c>
      <c r="LK184" s="1016"/>
      <c r="LL184" s="898">
        <f>IF(EXACT(VLOOKUP(LE184,OFERTA_0,2,FALSE),LF184),1,0)</f>
        <v>1</v>
      </c>
      <c r="LM184" s="898">
        <f>IF(EXACT(VLOOKUP(LE184,OFERTA_0,3,FALSE),LG184),1,0)</f>
        <v>1</v>
      </c>
      <c r="LN184" s="899">
        <f>IF(EXACT(VLOOKUP(LE184,OFERTA_0,4,FALSE),LH184),1,0)</f>
        <v>1</v>
      </c>
      <c r="LO184" s="899">
        <f t="shared" si="3227"/>
        <v>1</v>
      </c>
      <c r="LP184" s="899">
        <f t="shared" si="3228"/>
        <v>1</v>
      </c>
      <c r="LQ184" s="899">
        <f>PRODUCT(LL184:LP184)</f>
        <v>1</v>
      </c>
      <c r="LR184" s="966">
        <f>ROUND(LJ184,0)</f>
        <v>348950</v>
      </c>
      <c r="LS184" s="901">
        <f>LJ184-LR184</f>
        <v>0</v>
      </c>
      <c r="LV184" s="958" t="s">
        <v>901</v>
      </c>
      <c r="LW184" s="1030" t="s">
        <v>542</v>
      </c>
      <c r="LX184" s="1031" t="s">
        <v>149</v>
      </c>
      <c r="LY184" s="1044">
        <v>1</v>
      </c>
      <c r="LZ184" s="1045">
        <v>94250</v>
      </c>
      <c r="MA184" s="963">
        <f t="shared" si="3229"/>
        <v>94250</v>
      </c>
      <c r="MB184" s="1016"/>
      <c r="MC184" s="898">
        <f>IF(EXACT(VLOOKUP(LV184,OFERTA_0,2,FALSE),LW184),1,0)</f>
        <v>1</v>
      </c>
      <c r="MD184" s="898">
        <f>IF(EXACT(VLOOKUP(LV184,OFERTA_0,3,FALSE),LX184),1,0)</f>
        <v>1</v>
      </c>
      <c r="ME184" s="899">
        <f>IF(EXACT(VLOOKUP(LV184,OFERTA_0,4,FALSE),LY184),1,0)</f>
        <v>1</v>
      </c>
      <c r="MF184" s="899">
        <f t="shared" si="3230"/>
        <v>1</v>
      </c>
      <c r="MG184" s="899">
        <f t="shared" si="3231"/>
        <v>1</v>
      </c>
      <c r="MH184" s="899">
        <f>PRODUCT(MC184:MG184)</f>
        <v>1</v>
      </c>
      <c r="MI184" s="966">
        <f>ROUND(MA184,0)</f>
        <v>94250</v>
      </c>
      <c r="MJ184" s="901">
        <f>MA184-MI184</f>
        <v>0</v>
      </c>
      <c r="MM184" s="958" t="s">
        <v>901</v>
      </c>
      <c r="MN184" s="1030" t="s">
        <v>542</v>
      </c>
      <c r="MO184" s="1031" t="s">
        <v>149</v>
      </c>
      <c r="MP184" s="1044">
        <v>1</v>
      </c>
      <c r="MQ184" s="1045">
        <v>750000</v>
      </c>
      <c r="MR184" s="963">
        <f t="shared" si="3232"/>
        <v>750000</v>
      </c>
      <c r="MS184" s="1016"/>
      <c r="MT184" s="898">
        <f>IF(EXACT(VLOOKUP(MM184,OFERTA_0,2,FALSE),MN184),1,0)</f>
        <v>1</v>
      </c>
      <c r="MU184" s="898">
        <f>IF(EXACT(VLOOKUP(MM184,OFERTA_0,3,FALSE),MO184),1,0)</f>
        <v>1</v>
      </c>
      <c r="MV184" s="899">
        <f>IF(EXACT(VLOOKUP(MM184,OFERTA_0,4,FALSE),MP184),1,0)</f>
        <v>1</v>
      </c>
      <c r="MW184" s="899">
        <f t="shared" si="3233"/>
        <v>1</v>
      </c>
      <c r="MX184" s="899">
        <f t="shared" si="3234"/>
        <v>1</v>
      </c>
      <c r="MY184" s="899">
        <f>PRODUCT(MT184:MX184)</f>
        <v>1</v>
      </c>
      <c r="MZ184" s="966">
        <f>ROUND(MR184,0)</f>
        <v>750000</v>
      </c>
      <c r="NA184" s="901">
        <f>MR184-MZ184</f>
        <v>0</v>
      </c>
      <c r="ND184" s="975" t="s">
        <v>901</v>
      </c>
      <c r="NE184" s="976" t="s">
        <v>542</v>
      </c>
      <c r="NF184" s="977" t="s">
        <v>149</v>
      </c>
      <c r="NG184" s="978">
        <v>1</v>
      </c>
      <c r="NH184" s="979">
        <v>285769.44</v>
      </c>
      <c r="NI184" s="980">
        <v>285769</v>
      </c>
      <c r="NJ184" s="1016"/>
      <c r="NK184" s="898">
        <f>IF(EXACT(VLOOKUP(ND184,OFERTA_0,2,FALSE),NE184),1,0)</f>
        <v>1</v>
      </c>
      <c r="NL184" s="898">
        <f>IF(EXACT(VLOOKUP(ND184,OFERTA_0,3,FALSE),NF184),1,0)</f>
        <v>1</v>
      </c>
      <c r="NM184" s="899">
        <f>IF(EXACT(VLOOKUP(ND184,OFERTA_0,4,FALSE),NG184),1,0)</f>
        <v>1</v>
      </c>
      <c r="NN184" s="899">
        <f t="shared" si="3235"/>
        <v>1</v>
      </c>
      <c r="NO184" s="899">
        <f t="shared" si="3236"/>
        <v>1</v>
      </c>
      <c r="NP184" s="899">
        <f>PRODUCT(NK184:NO184)</f>
        <v>1</v>
      </c>
      <c r="NQ184" s="966">
        <f>ROUND(NI184,0)</f>
        <v>285769</v>
      </c>
      <c r="NR184" s="901">
        <f>NI184-NQ184</f>
        <v>0</v>
      </c>
      <c r="NU184" s="981" t="s">
        <v>901</v>
      </c>
      <c r="NV184" s="982" t="s">
        <v>542</v>
      </c>
      <c r="NW184" s="983" t="s">
        <v>149</v>
      </c>
      <c r="NX184" s="984">
        <v>1</v>
      </c>
      <c r="NY184" s="1050">
        <v>288656</v>
      </c>
      <c r="NZ184" s="986">
        <f t="shared" si="3237"/>
        <v>288656</v>
      </c>
      <c r="OA184" s="1016"/>
      <c r="OB184" s="898">
        <f>IF(EXACT(VLOOKUP(NU184,OFERTA_0,2,FALSE),NV184),1,0)</f>
        <v>1</v>
      </c>
      <c r="OC184" s="898">
        <f>IF(EXACT(VLOOKUP(NU184,OFERTA_0,3,FALSE),NW184),1,0)</f>
        <v>1</v>
      </c>
      <c r="OD184" s="899">
        <f>IF(EXACT(VLOOKUP(NU184,OFERTA_0,4,FALSE),NX184),1,0)</f>
        <v>1</v>
      </c>
      <c r="OE184" s="899">
        <f t="shared" si="3238"/>
        <v>1</v>
      </c>
      <c r="OF184" s="899">
        <f t="shared" si="3239"/>
        <v>1</v>
      </c>
      <c r="OG184" s="899">
        <f>PRODUCT(OB184:OF184)</f>
        <v>1</v>
      </c>
      <c r="OH184" s="966">
        <f>ROUND(NZ184,0)</f>
        <v>288656</v>
      </c>
      <c r="OI184" s="901">
        <f>NZ184-OH184</f>
        <v>0</v>
      </c>
      <c r="OL184" s="958" t="s">
        <v>901</v>
      </c>
      <c r="OM184" s="1030" t="s">
        <v>542</v>
      </c>
      <c r="ON184" s="1031" t="s">
        <v>149</v>
      </c>
      <c r="OO184" s="1044">
        <v>1</v>
      </c>
      <c r="OP184" s="1045">
        <v>781314</v>
      </c>
      <c r="OQ184" s="963">
        <f t="shared" si="3240"/>
        <v>781314</v>
      </c>
      <c r="OR184" s="1016"/>
      <c r="OS184" s="898">
        <f>IF(EXACT(VLOOKUP(OL184,OFERTA_0,2,FALSE),OM184),1,0)</f>
        <v>1</v>
      </c>
      <c r="OT184" s="898">
        <f>IF(EXACT(VLOOKUP(OL184,OFERTA_0,3,FALSE),ON184),1,0)</f>
        <v>1</v>
      </c>
      <c r="OU184" s="899">
        <f>IF(EXACT(VLOOKUP(OL184,OFERTA_0,4,FALSE),OO184),1,0)</f>
        <v>1</v>
      </c>
      <c r="OV184" s="899">
        <f t="shared" si="3241"/>
        <v>1</v>
      </c>
      <c r="OW184" s="899">
        <f t="shared" si="3242"/>
        <v>1</v>
      </c>
      <c r="OX184" s="899">
        <f>PRODUCT(OS184:OW184)</f>
        <v>1</v>
      </c>
      <c r="OY184" s="966">
        <f>ROUND(OQ184,0)</f>
        <v>781314</v>
      </c>
      <c r="OZ184" s="901">
        <f>OQ184-OY184</f>
        <v>0</v>
      </c>
      <c r="PC184" s="958" t="s">
        <v>901</v>
      </c>
      <c r="PD184" s="1030" t="s">
        <v>542</v>
      </c>
      <c r="PE184" s="1031" t="s">
        <v>149</v>
      </c>
      <c r="PF184" s="1044">
        <v>1</v>
      </c>
      <c r="PG184" s="1059">
        <v>634384</v>
      </c>
      <c r="PH184" s="988">
        <v>634384</v>
      </c>
      <c r="PI184" s="1024"/>
      <c r="PJ184" s="898">
        <f>IF(EXACT(VLOOKUP(PC184,OFERTA_0,2,FALSE),PD184),1,0)</f>
        <v>1</v>
      </c>
      <c r="PK184" s="898">
        <f>IF(EXACT(VLOOKUP(PC184,OFERTA_0,3,FALSE),PE184),1,0)</f>
        <v>1</v>
      </c>
      <c r="PL184" s="899">
        <f>IF(EXACT(VLOOKUP(PC184,OFERTA_0,4,FALSE),PF184),1,0)</f>
        <v>1</v>
      </c>
      <c r="PM184" s="899">
        <f t="shared" si="3243"/>
        <v>1</v>
      </c>
      <c r="PN184" s="899">
        <f t="shared" si="3244"/>
        <v>1</v>
      </c>
      <c r="PO184" s="899">
        <f>PRODUCT(PJ184:PN184)</f>
        <v>1</v>
      </c>
      <c r="PP184" s="966">
        <f>ROUND(PH184,0)</f>
        <v>634384</v>
      </c>
      <c r="PQ184" s="901">
        <f>PH184-PP184</f>
        <v>0</v>
      </c>
      <c r="PT184" s="958" t="s">
        <v>901</v>
      </c>
      <c r="PU184" s="1030" t="s">
        <v>542</v>
      </c>
      <c r="PV184" s="1031" t="s">
        <v>149</v>
      </c>
      <c r="PW184" s="1044">
        <v>1</v>
      </c>
      <c r="PX184" s="1045">
        <v>618500</v>
      </c>
      <c r="PY184" s="963">
        <f t="shared" si="3245"/>
        <v>618500</v>
      </c>
      <c r="PZ184" s="1016"/>
      <c r="QA184" s="898">
        <f>IF(EXACT(VLOOKUP(PT184,OFERTA_0,2,FALSE),PU184),1,0)</f>
        <v>1</v>
      </c>
      <c r="QB184" s="898">
        <f>IF(EXACT(VLOOKUP(PT184,OFERTA_0,3,FALSE),PV184),1,0)</f>
        <v>1</v>
      </c>
      <c r="QC184" s="899">
        <f>IF(EXACT(VLOOKUP(PT184,OFERTA_0,4,FALSE),PW184),1,0)</f>
        <v>1</v>
      </c>
      <c r="QD184" s="899">
        <f t="shared" si="3246"/>
        <v>1</v>
      </c>
      <c r="QE184" s="899">
        <f t="shared" si="3247"/>
        <v>1</v>
      </c>
      <c r="QF184" s="899">
        <f>PRODUCT(QA184:QE184)</f>
        <v>1</v>
      </c>
      <c r="QG184" s="966">
        <f>ROUND(PY184,0)</f>
        <v>618500</v>
      </c>
      <c r="QH184" s="901">
        <f>PY184-QG184</f>
        <v>0</v>
      </c>
      <c r="QK184" s="958" t="s">
        <v>901</v>
      </c>
      <c r="QL184" s="1030" t="s">
        <v>542</v>
      </c>
      <c r="QM184" s="1031" t="s">
        <v>149</v>
      </c>
      <c r="QN184" s="1044">
        <v>1</v>
      </c>
      <c r="QO184" s="1049">
        <v>350694.74999999994</v>
      </c>
      <c r="QP184" s="974">
        <f t="shared" si="3248"/>
        <v>350695</v>
      </c>
      <c r="QQ184" s="1016"/>
      <c r="QR184" s="898">
        <f>IF(EXACT(VLOOKUP(QK184,OFERTA_0,2,FALSE),QL184),1,0)</f>
        <v>1</v>
      </c>
      <c r="QS184" s="898">
        <f>IF(EXACT(VLOOKUP(QK184,OFERTA_0,3,FALSE),QM184),1,0)</f>
        <v>1</v>
      </c>
      <c r="QT184" s="899">
        <f>IF(EXACT(VLOOKUP(QK184,OFERTA_0,4,FALSE),QN184),1,0)</f>
        <v>1</v>
      </c>
      <c r="QU184" s="899">
        <f t="shared" si="3249"/>
        <v>1</v>
      </c>
      <c r="QV184" s="899">
        <f t="shared" si="3250"/>
        <v>1</v>
      </c>
      <c r="QW184" s="899">
        <f>PRODUCT(QR184:QV184)</f>
        <v>1</v>
      </c>
      <c r="QX184" s="966">
        <f>ROUND(QP184,0)</f>
        <v>350695</v>
      </c>
      <c r="QY184" s="901">
        <f>QP184-QX184</f>
        <v>0</v>
      </c>
      <c r="RB184" s="405"/>
      <c r="RC184" s="406"/>
      <c r="RD184" s="407"/>
      <c r="RE184" s="408"/>
      <c r="RF184" s="409"/>
      <c r="RG184" s="410"/>
      <c r="RH184" s="410"/>
      <c r="RI184" s="898"/>
      <c r="RJ184" s="898"/>
      <c r="RK184" s="934"/>
      <c r="RL184" s="934"/>
      <c r="RM184" s="934"/>
      <c r="RN184" s="934"/>
      <c r="RO184" s="935"/>
      <c r="RP184" s="936"/>
      <c r="RS184" s="405"/>
      <c r="RT184" s="406"/>
      <c r="RU184" s="407"/>
      <c r="RV184" s="408"/>
      <c r="RW184" s="409"/>
      <c r="RX184" s="410"/>
      <c r="RY184" s="410"/>
      <c r="RZ184" s="898"/>
      <c r="SA184" s="898"/>
      <c r="SB184" s="934"/>
      <c r="SC184" s="934"/>
      <c r="SD184" s="934"/>
      <c r="SE184" s="934"/>
      <c r="SF184" s="935"/>
      <c r="SG184" s="936"/>
      <c r="SJ184" s="405"/>
      <c r="SK184" s="406"/>
      <c r="SL184" s="407"/>
      <c r="SM184" s="408"/>
      <c r="SN184" s="409"/>
      <c r="SO184" s="410"/>
      <c r="SP184" s="410"/>
      <c r="SQ184" s="898"/>
      <c r="SR184" s="898"/>
      <c r="SS184" s="934"/>
      <c r="ST184" s="934"/>
      <c r="SU184" s="934"/>
      <c r="SV184" s="934"/>
      <c r="SW184" s="935"/>
      <c r="SX184" s="936"/>
    </row>
    <row r="185" spans="2:518" ht="78" customHeight="1" thickTop="1" thickBot="1">
      <c r="B185" s="958" t="s">
        <v>902</v>
      </c>
      <c r="C185" s="1030" t="s">
        <v>543</v>
      </c>
      <c r="D185" s="1031" t="s">
        <v>149</v>
      </c>
      <c r="E185" s="1044">
        <v>1</v>
      </c>
      <c r="F185" s="1045"/>
      <c r="G185" s="1051">
        <f>ROUND(E185*F185,0)</f>
        <v>0</v>
      </c>
      <c r="H185" s="1016"/>
      <c r="K185" s="958" t="s">
        <v>902</v>
      </c>
      <c r="L185" s="1030" t="s">
        <v>543</v>
      </c>
      <c r="M185" s="1031" t="s">
        <v>149</v>
      </c>
      <c r="N185" s="1044">
        <v>1</v>
      </c>
      <c r="O185" s="1046">
        <v>168995</v>
      </c>
      <c r="P185" s="1051">
        <f t="shared" si="3173"/>
        <v>168995</v>
      </c>
      <c r="Q185" s="1016"/>
      <c r="R185" s="898">
        <f>IF(EXACT(VLOOKUP(K185,OFERTA_0,2,FALSE),L185),1,0)</f>
        <v>1</v>
      </c>
      <c r="S185" s="898">
        <f>IF(EXACT(VLOOKUP(K185,OFERTA_0,3,FALSE),M185),1,0)</f>
        <v>1</v>
      </c>
      <c r="T185" s="899">
        <f>IF(EXACT(VLOOKUP(K185,OFERTA_0,4,FALSE),N185),1,0)</f>
        <v>1</v>
      </c>
      <c r="U185" s="899">
        <f t="shared" si="3174"/>
        <v>1</v>
      </c>
      <c r="V185" s="899">
        <f t="shared" si="3174"/>
        <v>1</v>
      </c>
      <c r="W185" s="899">
        <f>PRODUCT(R185:V185)</f>
        <v>1</v>
      </c>
      <c r="X185" s="966">
        <f>ROUND(P185,0)</f>
        <v>168995</v>
      </c>
      <c r="Y185" s="901">
        <f>P185-X185</f>
        <v>0</v>
      </c>
      <c r="Z185" s="872"/>
      <c r="AA185" s="872"/>
      <c r="AB185" s="958" t="s">
        <v>902</v>
      </c>
      <c r="AC185" s="1030" t="s">
        <v>543</v>
      </c>
      <c r="AD185" s="1031" t="s">
        <v>149</v>
      </c>
      <c r="AE185" s="1044">
        <v>1</v>
      </c>
      <c r="AF185" s="1045">
        <v>220000</v>
      </c>
      <c r="AG185" s="1051">
        <f t="shared" si="3175"/>
        <v>220000</v>
      </c>
      <c r="AH185" s="1016"/>
      <c r="AI185" s="898">
        <f>IF(EXACT(VLOOKUP(AB185,OFERTA_0,2,FALSE),AC185),1,0)</f>
        <v>1</v>
      </c>
      <c r="AJ185" s="898">
        <f>IF(EXACT(VLOOKUP(AB185,OFERTA_0,3,FALSE),AD185),1,0)</f>
        <v>1</v>
      </c>
      <c r="AK185" s="899">
        <f>IF(EXACT(VLOOKUP(AB185,OFERTA_0,4,FALSE),AE185),1,0)</f>
        <v>1</v>
      </c>
      <c r="AL185" s="899">
        <f t="shared" si="3176"/>
        <v>1</v>
      </c>
      <c r="AM185" s="899">
        <f t="shared" si="3177"/>
        <v>1</v>
      </c>
      <c r="AN185" s="899">
        <f>PRODUCT(AI185:AM185)</f>
        <v>1</v>
      </c>
      <c r="AO185" s="966">
        <f>ROUND(AG185,0)</f>
        <v>220000</v>
      </c>
      <c r="AP185" s="901">
        <f>AG185-AO185</f>
        <v>0</v>
      </c>
      <c r="AQ185" s="872"/>
      <c r="AR185" s="872"/>
      <c r="AS185" s="958" t="s">
        <v>902</v>
      </c>
      <c r="AT185" s="1035" t="s">
        <v>543</v>
      </c>
      <c r="AU185" s="1031" t="s">
        <v>149</v>
      </c>
      <c r="AV185" s="1044">
        <v>1</v>
      </c>
      <c r="AW185" s="1047">
        <v>120000</v>
      </c>
      <c r="AX185" s="1052">
        <f t="shared" si="3178"/>
        <v>120000</v>
      </c>
      <c r="AY185" s="1016"/>
      <c r="AZ185" s="898">
        <f>IF(EXACT(VLOOKUP(AS185,OFERTA_0,2,FALSE),AT185),1,0)</f>
        <v>1</v>
      </c>
      <c r="BA185" s="898">
        <f>IF(EXACT(VLOOKUP(AS185,OFERTA_0,3,FALSE),AU185),1,0)</f>
        <v>1</v>
      </c>
      <c r="BB185" s="899">
        <f>IF(EXACT(VLOOKUP(AS185,OFERTA_0,4,FALSE),AV185),1,0)</f>
        <v>1</v>
      </c>
      <c r="BC185" s="899">
        <f t="shared" si="3179"/>
        <v>1</v>
      </c>
      <c r="BD185" s="899">
        <f t="shared" si="3180"/>
        <v>1</v>
      </c>
      <c r="BE185" s="899">
        <f>PRODUCT(AZ185:BD185)</f>
        <v>1</v>
      </c>
      <c r="BF185" s="966">
        <f>ROUND(AX185,0)</f>
        <v>120000</v>
      </c>
      <c r="BG185" s="901">
        <f>AX185-BF185</f>
        <v>0</v>
      </c>
      <c r="BJ185" s="958" t="s">
        <v>902</v>
      </c>
      <c r="BK185" s="1030" t="s">
        <v>543</v>
      </c>
      <c r="BL185" s="1031" t="s">
        <v>149</v>
      </c>
      <c r="BM185" s="1044">
        <v>1</v>
      </c>
      <c r="BN185" s="1045">
        <v>174070</v>
      </c>
      <c r="BO185" s="1051">
        <f t="shared" si="3181"/>
        <v>174070</v>
      </c>
      <c r="BP185" s="1016"/>
      <c r="BQ185" s="898">
        <f>IF(EXACT(VLOOKUP(BJ185,OFERTA_0,2,FALSE),BK185),1,0)</f>
        <v>1</v>
      </c>
      <c r="BR185" s="898">
        <f>IF(EXACT(VLOOKUP(BJ185,OFERTA_0,3,FALSE),BL185),1,0)</f>
        <v>1</v>
      </c>
      <c r="BS185" s="899">
        <f>IF(EXACT(VLOOKUP(BJ185,OFERTA_0,4,FALSE),BM185),1,0)</f>
        <v>1</v>
      </c>
      <c r="BT185" s="899">
        <f t="shared" si="3182"/>
        <v>1</v>
      </c>
      <c r="BU185" s="899">
        <f t="shared" si="3183"/>
        <v>1</v>
      </c>
      <c r="BV185" s="899">
        <f>PRODUCT(BQ185:BU185)</f>
        <v>1</v>
      </c>
      <c r="BW185" s="966">
        <f>ROUND(BO185,0)</f>
        <v>174070</v>
      </c>
      <c r="BX185" s="901">
        <f>BO185-BW185</f>
        <v>0</v>
      </c>
      <c r="CA185" s="958" t="s">
        <v>902</v>
      </c>
      <c r="CB185" s="1030" t="s">
        <v>543</v>
      </c>
      <c r="CC185" s="1031" t="s">
        <v>149</v>
      </c>
      <c r="CD185" s="1044">
        <v>1</v>
      </c>
      <c r="CE185" s="1045">
        <v>164601</v>
      </c>
      <c r="CF185" s="1051">
        <f t="shared" si="3184"/>
        <v>164601</v>
      </c>
      <c r="CG185" s="1016"/>
      <c r="CH185" s="898">
        <f>IF(EXACT(VLOOKUP(CA185,OFERTA_0,2,FALSE),CB185),1,0)</f>
        <v>1</v>
      </c>
      <c r="CI185" s="898">
        <f>IF(EXACT(VLOOKUP(CA185,OFERTA_0,3,FALSE),CC185),1,0)</f>
        <v>1</v>
      </c>
      <c r="CJ185" s="899">
        <f>IF(EXACT(VLOOKUP(CA185,OFERTA_0,4,FALSE),CD185),1,0)</f>
        <v>1</v>
      </c>
      <c r="CK185" s="899">
        <f t="shared" si="3185"/>
        <v>1</v>
      </c>
      <c r="CL185" s="899">
        <f t="shared" si="3186"/>
        <v>1</v>
      </c>
      <c r="CM185" s="899">
        <f>PRODUCT(CH185:CL185)</f>
        <v>1</v>
      </c>
      <c r="CN185" s="966">
        <f>ROUND(CF185,0)</f>
        <v>164601</v>
      </c>
      <c r="CO185" s="901">
        <f>CF185-CN185</f>
        <v>0</v>
      </c>
      <c r="CR185" s="958" t="s">
        <v>902</v>
      </c>
      <c r="CS185" s="1030" t="s">
        <v>543</v>
      </c>
      <c r="CT185" s="1031" t="s">
        <v>149</v>
      </c>
      <c r="CU185" s="1044">
        <v>1</v>
      </c>
      <c r="CV185" s="1045">
        <v>315000</v>
      </c>
      <c r="CW185" s="1051">
        <f t="shared" si="3187"/>
        <v>315000</v>
      </c>
      <c r="CX185" s="1016"/>
      <c r="CY185" s="898">
        <f>IF(EXACT(VLOOKUP(CR185,OFERTA_0,2,FALSE),CS185),1,0)</f>
        <v>1</v>
      </c>
      <c r="CZ185" s="898">
        <f>IF(EXACT(VLOOKUP(CR185,OFERTA_0,3,FALSE),CT185),1,0)</f>
        <v>1</v>
      </c>
      <c r="DA185" s="899">
        <f>IF(EXACT(VLOOKUP(CR185,OFERTA_0,4,FALSE),CU185),1,0)</f>
        <v>1</v>
      </c>
      <c r="DB185" s="899">
        <f t="shared" si="3188"/>
        <v>1</v>
      </c>
      <c r="DC185" s="899">
        <f t="shared" si="3189"/>
        <v>1</v>
      </c>
      <c r="DD185" s="899">
        <f>PRODUCT(CY185:DC185)</f>
        <v>1</v>
      </c>
      <c r="DE185" s="966">
        <f>ROUND(CW185,0)</f>
        <v>315000</v>
      </c>
      <c r="DF185" s="901">
        <f>CW185-DE185</f>
        <v>0</v>
      </c>
      <c r="DI185" s="958" t="s">
        <v>902</v>
      </c>
      <c r="DJ185" s="1030" t="s">
        <v>543</v>
      </c>
      <c r="DK185" s="1031" t="s">
        <v>149</v>
      </c>
      <c r="DL185" s="1044">
        <v>1</v>
      </c>
      <c r="DM185" s="1045">
        <v>178324</v>
      </c>
      <c r="DN185" s="1051">
        <f t="shared" si="3190"/>
        <v>178324</v>
      </c>
      <c r="DO185" s="1016"/>
      <c r="DP185" s="898">
        <f>IF(EXACT(VLOOKUP(DI185,OFERTA_0,2,FALSE),DJ185),1,0)</f>
        <v>1</v>
      </c>
      <c r="DQ185" s="898">
        <f>IF(EXACT(VLOOKUP(DI185,OFERTA_0,3,FALSE),DK185),1,0)</f>
        <v>1</v>
      </c>
      <c r="DR185" s="899">
        <f>IF(EXACT(VLOOKUP(DI185,OFERTA_0,4,FALSE),DL185),1,0)</f>
        <v>1</v>
      </c>
      <c r="DS185" s="899">
        <f t="shared" si="3191"/>
        <v>1</v>
      </c>
      <c r="DT185" s="899">
        <f t="shared" si="3192"/>
        <v>1</v>
      </c>
      <c r="DU185" s="899">
        <f>PRODUCT(DP185:DT185)</f>
        <v>1</v>
      </c>
      <c r="DV185" s="966">
        <f>ROUND(DN185,0)</f>
        <v>178324</v>
      </c>
      <c r="DW185" s="901">
        <f>DN185-DV185</f>
        <v>0</v>
      </c>
      <c r="DZ185" s="958" t="s">
        <v>902</v>
      </c>
      <c r="EA185" s="1030" t="s">
        <v>543</v>
      </c>
      <c r="EB185" s="1031" t="s">
        <v>149</v>
      </c>
      <c r="EC185" s="1044">
        <v>1</v>
      </c>
      <c r="ED185" s="1045">
        <v>165000</v>
      </c>
      <c r="EE185" s="1051">
        <f t="shared" si="3193"/>
        <v>165000</v>
      </c>
      <c r="EF185" s="1016"/>
      <c r="EG185" s="898">
        <f>IF(EXACT(VLOOKUP(DZ185,OFERTA_0,2,FALSE),EA185),1,0)</f>
        <v>1</v>
      </c>
      <c r="EH185" s="898">
        <f>IF(EXACT(VLOOKUP(DZ185,OFERTA_0,3,FALSE),EB185),1,0)</f>
        <v>1</v>
      </c>
      <c r="EI185" s="899">
        <f>IF(EXACT(VLOOKUP(DZ185,OFERTA_0,4,FALSE),EC185),1,0)</f>
        <v>1</v>
      </c>
      <c r="EJ185" s="899">
        <f t="shared" si="3194"/>
        <v>1</v>
      </c>
      <c r="EK185" s="899">
        <f t="shared" si="3195"/>
        <v>1</v>
      </c>
      <c r="EL185" s="899">
        <f>PRODUCT(EG185:EK185)</f>
        <v>1</v>
      </c>
      <c r="EM185" s="966">
        <f>ROUND(EE185,0)</f>
        <v>165000</v>
      </c>
      <c r="EN185" s="901">
        <f>EE185-EM185</f>
        <v>0</v>
      </c>
      <c r="EQ185" s="958" t="s">
        <v>902</v>
      </c>
      <c r="ER185" s="1030" t="s">
        <v>543</v>
      </c>
      <c r="ES185" s="1031" t="s">
        <v>149</v>
      </c>
      <c r="ET185" s="1044">
        <v>1</v>
      </c>
      <c r="EU185" s="1045">
        <v>164000</v>
      </c>
      <c r="EV185" s="1051">
        <f t="shared" si="3196"/>
        <v>164000</v>
      </c>
      <c r="EW185" s="1016"/>
      <c r="EX185" s="898">
        <f>IF(EXACT(VLOOKUP(EQ185,OFERTA_0,2,FALSE),ER185),1,0)</f>
        <v>1</v>
      </c>
      <c r="EY185" s="898">
        <f>IF(EXACT(VLOOKUP(EQ185,OFERTA_0,3,FALSE),ES185),1,0)</f>
        <v>1</v>
      </c>
      <c r="EZ185" s="899">
        <f>IF(EXACT(VLOOKUP(EQ185,OFERTA_0,4,FALSE),ET185),1,0)</f>
        <v>1</v>
      </c>
      <c r="FA185" s="899">
        <f t="shared" si="3197"/>
        <v>1</v>
      </c>
      <c r="FB185" s="899">
        <f t="shared" si="3198"/>
        <v>1</v>
      </c>
      <c r="FC185" s="899">
        <f>PRODUCT(EX185:FB185)</f>
        <v>1</v>
      </c>
      <c r="FD185" s="966">
        <f>ROUND(EV185,0)</f>
        <v>164000</v>
      </c>
      <c r="FE185" s="901">
        <f>EV185-FD185</f>
        <v>0</v>
      </c>
      <c r="FH185" s="958"/>
      <c r="FI185" s="1030"/>
      <c r="FJ185" s="1031"/>
      <c r="FK185" s="1044"/>
      <c r="FL185" s="1045"/>
      <c r="FM185" s="1051">
        <f t="shared" si="3199"/>
        <v>0</v>
      </c>
      <c r="FN185" s="1016"/>
      <c r="FO185" s="898" t="e">
        <f>IF(EXACT(VLOOKUP(FH185,OFERTA_0,2,FALSE),FI185),1,0)</f>
        <v>#N/A</v>
      </c>
      <c r="FP185" s="898" t="e">
        <f>IF(EXACT(VLOOKUP(FH185,OFERTA_0,3,FALSE),FJ185),1,0)</f>
        <v>#N/A</v>
      </c>
      <c r="FQ185" s="899" t="e">
        <f>IF(EXACT(VLOOKUP(FH185,OFERTA_0,4,FALSE),FK185),1,0)</f>
        <v>#N/A</v>
      </c>
      <c r="FR185" s="899">
        <f t="shared" si="3200"/>
        <v>0</v>
      </c>
      <c r="FS185" s="899">
        <f t="shared" si="3201"/>
        <v>0</v>
      </c>
      <c r="FT185" s="899" t="e">
        <f>PRODUCT(FO185:FS185)</f>
        <v>#N/A</v>
      </c>
      <c r="FU185" s="966">
        <f>ROUND(FM185,0)</f>
        <v>0</v>
      </c>
      <c r="FV185" s="901">
        <f>FM185-FU185</f>
        <v>0</v>
      </c>
      <c r="FY185" s="958" t="s">
        <v>902</v>
      </c>
      <c r="FZ185" s="1030" t="s">
        <v>543</v>
      </c>
      <c r="GA185" s="1031" t="s">
        <v>149</v>
      </c>
      <c r="GB185" s="1044">
        <v>1</v>
      </c>
      <c r="GC185" s="1046">
        <v>168995</v>
      </c>
      <c r="GD185" s="1051">
        <f t="shared" si="3202"/>
        <v>168995</v>
      </c>
      <c r="GE185" s="1016"/>
      <c r="GF185" s="898">
        <f>IF(EXACT(VLOOKUP(FY185,OFERTA_0,2,FALSE),FZ185),1,0)</f>
        <v>1</v>
      </c>
      <c r="GG185" s="898">
        <f>IF(EXACT(VLOOKUP(FY185,OFERTA_0,3,FALSE),GA185),1,0)</f>
        <v>1</v>
      </c>
      <c r="GH185" s="899">
        <f>IF(EXACT(VLOOKUP(FY185,OFERTA_0,4,FALSE),GB185),1,0)</f>
        <v>1</v>
      </c>
      <c r="GI185" s="899">
        <f t="shared" si="3203"/>
        <v>1</v>
      </c>
      <c r="GJ185" s="899">
        <f t="shared" si="3204"/>
        <v>1</v>
      </c>
      <c r="GK185" s="899">
        <f>PRODUCT(GF185:GJ185)</f>
        <v>1</v>
      </c>
      <c r="GL185" s="966">
        <f>ROUND(GD185,0)</f>
        <v>168995</v>
      </c>
      <c r="GM185" s="901">
        <f>GD185-GL185</f>
        <v>0</v>
      </c>
      <c r="GP185" s="958" t="s">
        <v>902</v>
      </c>
      <c r="GQ185" s="1030" t="s">
        <v>543</v>
      </c>
      <c r="GR185" s="1031" t="s">
        <v>149</v>
      </c>
      <c r="GS185" s="1044">
        <v>1</v>
      </c>
      <c r="GT185" s="1045">
        <v>165500</v>
      </c>
      <c r="GU185" s="1051">
        <f t="shared" si="3205"/>
        <v>165500</v>
      </c>
      <c r="GV185" s="1016"/>
      <c r="GW185" s="898">
        <f>IF(EXACT(VLOOKUP(GP185,OFERTA_0,2,FALSE),GQ185),1,0)</f>
        <v>1</v>
      </c>
      <c r="GX185" s="898">
        <f>IF(EXACT(VLOOKUP(GP185,OFERTA_0,3,FALSE),GR185),1,0)</f>
        <v>1</v>
      </c>
      <c r="GY185" s="899">
        <f>IF(EXACT(VLOOKUP(GP185,OFERTA_0,4,FALSE),GS185),1,0)</f>
        <v>1</v>
      </c>
      <c r="GZ185" s="899">
        <f t="shared" si="3206"/>
        <v>1</v>
      </c>
      <c r="HA185" s="899">
        <f t="shared" si="3207"/>
        <v>1</v>
      </c>
      <c r="HB185" s="899">
        <f>PRODUCT(GW185:HA185)</f>
        <v>1</v>
      </c>
      <c r="HC185" s="966">
        <f>ROUND(GU185,0)</f>
        <v>165500</v>
      </c>
      <c r="HD185" s="901">
        <f>GU185-HC185</f>
        <v>0</v>
      </c>
      <c r="HG185" s="958" t="s">
        <v>902</v>
      </c>
      <c r="HH185" s="1030" t="s">
        <v>543</v>
      </c>
      <c r="HI185" s="1031" t="s">
        <v>149</v>
      </c>
      <c r="HJ185" s="1044">
        <v>1</v>
      </c>
      <c r="HK185" s="1045">
        <v>141012</v>
      </c>
      <c r="HL185" s="1051">
        <f t="shared" si="3208"/>
        <v>141012</v>
      </c>
      <c r="HM185" s="1016"/>
      <c r="HN185" s="898">
        <f>IF(EXACT(VLOOKUP(HG185,OFERTA_0,2,FALSE),HH185),1,0)</f>
        <v>1</v>
      </c>
      <c r="HO185" s="898">
        <f>IF(EXACT(VLOOKUP(HG185,OFERTA_0,3,FALSE),HI185),1,0)</f>
        <v>1</v>
      </c>
      <c r="HP185" s="899">
        <f>IF(EXACT(VLOOKUP(HG185,OFERTA_0,4,FALSE),HJ185),1,0)</f>
        <v>1</v>
      </c>
      <c r="HQ185" s="899">
        <f t="shared" si="3209"/>
        <v>1</v>
      </c>
      <c r="HR185" s="899">
        <f t="shared" si="3210"/>
        <v>1</v>
      </c>
      <c r="HS185" s="899">
        <f>PRODUCT(HN185:HR185)</f>
        <v>1</v>
      </c>
      <c r="HT185" s="966">
        <f>ROUND(HL185,0)</f>
        <v>141012</v>
      </c>
      <c r="HU185" s="901">
        <f>HL185-HT185</f>
        <v>0</v>
      </c>
      <c r="HX185" s="958" t="s">
        <v>902</v>
      </c>
      <c r="HY185" s="1030" t="s">
        <v>543</v>
      </c>
      <c r="HZ185" s="1031" t="s">
        <v>149</v>
      </c>
      <c r="IA185" s="1044">
        <v>1</v>
      </c>
      <c r="IB185" s="1048">
        <v>443400</v>
      </c>
      <c r="IC185" s="1053">
        <f t="shared" si="3211"/>
        <v>443400</v>
      </c>
      <c r="ID185" s="1016"/>
      <c r="IE185" s="898">
        <f>IF(EXACT(VLOOKUP(HX185,OFERTA_0,2,FALSE),HY185),1,0)</f>
        <v>1</v>
      </c>
      <c r="IF185" s="898">
        <f>IF(EXACT(VLOOKUP(HX185,OFERTA_0,3,FALSE),HZ185),1,0)</f>
        <v>1</v>
      </c>
      <c r="IG185" s="899">
        <f>IF(EXACT(VLOOKUP(HX185,OFERTA_0,4,FALSE),IA185),1,0)</f>
        <v>1</v>
      </c>
      <c r="IH185" s="899">
        <f t="shared" si="3212"/>
        <v>1</v>
      </c>
      <c r="II185" s="899">
        <f t="shared" si="3213"/>
        <v>1</v>
      </c>
      <c r="IJ185" s="899">
        <f>PRODUCT(IE185:II185)</f>
        <v>1</v>
      </c>
      <c r="IK185" s="966">
        <f>ROUND(IC185,0)</f>
        <v>443400</v>
      </c>
      <c r="IL185" s="901">
        <f>IC185-IK185</f>
        <v>0</v>
      </c>
      <c r="IO185" s="958" t="s">
        <v>902</v>
      </c>
      <c r="IP185" s="1030" t="s">
        <v>543</v>
      </c>
      <c r="IQ185" s="1031" t="s">
        <v>149</v>
      </c>
      <c r="IR185" s="1044">
        <v>1</v>
      </c>
      <c r="IS185" s="1045">
        <v>179173</v>
      </c>
      <c r="IT185" s="1051">
        <f t="shared" si="3214"/>
        <v>179173</v>
      </c>
      <c r="IU185" s="1016"/>
      <c r="IV185" s="898">
        <f>IF(EXACT(VLOOKUP(IO185,OFERTA_0,2,FALSE),IP185),1,0)</f>
        <v>1</v>
      </c>
      <c r="IW185" s="898">
        <f>IF(EXACT(VLOOKUP(IO185,OFERTA_0,3,FALSE),IQ185),1,0)</f>
        <v>1</v>
      </c>
      <c r="IX185" s="899">
        <f>IF(EXACT(VLOOKUP(IO185,OFERTA_0,4,FALSE),IR185),1,0)</f>
        <v>1</v>
      </c>
      <c r="IY185" s="899">
        <f t="shared" si="3215"/>
        <v>1</v>
      </c>
      <c r="IZ185" s="899">
        <f t="shared" si="3216"/>
        <v>1</v>
      </c>
      <c r="JA185" s="899">
        <f>PRODUCT(IV185:IZ185)</f>
        <v>1</v>
      </c>
      <c r="JB185" s="966">
        <f>ROUND(IT185,0)</f>
        <v>179173</v>
      </c>
      <c r="JC185" s="901">
        <f>IT185-JB185</f>
        <v>0</v>
      </c>
      <c r="JF185" s="958" t="s">
        <v>902</v>
      </c>
      <c r="JG185" s="1030" t="s">
        <v>543</v>
      </c>
      <c r="JH185" s="1031" t="s">
        <v>149</v>
      </c>
      <c r="JI185" s="1044">
        <v>1</v>
      </c>
      <c r="JJ185" s="1045">
        <v>114000</v>
      </c>
      <c r="JK185" s="1051">
        <f t="shared" si="3217"/>
        <v>114000</v>
      </c>
      <c r="JL185" s="1016"/>
      <c r="JM185" s="898">
        <f>IF(EXACT(VLOOKUP(JF185,OFERTA_0,2,FALSE),JG185),1,0)</f>
        <v>1</v>
      </c>
      <c r="JN185" s="898">
        <f>IF(EXACT(VLOOKUP(JF185,OFERTA_0,3,FALSE),JH185),1,0)</f>
        <v>1</v>
      </c>
      <c r="JO185" s="899">
        <f>IF(EXACT(VLOOKUP(JF185,OFERTA_0,4,FALSE),JI185),1,0)</f>
        <v>1</v>
      </c>
      <c r="JP185" s="899">
        <f t="shared" si="3218"/>
        <v>1</v>
      </c>
      <c r="JQ185" s="899">
        <f t="shared" si="3219"/>
        <v>1</v>
      </c>
      <c r="JR185" s="899">
        <f>PRODUCT(JM185:JQ185)</f>
        <v>1</v>
      </c>
      <c r="JS185" s="966">
        <f>ROUND(JK185,0)</f>
        <v>114000</v>
      </c>
      <c r="JT185" s="901">
        <f>JK185-JS185</f>
        <v>0</v>
      </c>
      <c r="JW185" s="958" t="s">
        <v>902</v>
      </c>
      <c r="JX185" s="1030" t="s">
        <v>543</v>
      </c>
      <c r="JY185" s="1031" t="s">
        <v>149</v>
      </c>
      <c r="JZ185" s="1044">
        <v>1</v>
      </c>
      <c r="KA185" s="1045">
        <v>295190.15985</v>
      </c>
      <c r="KB185" s="1051">
        <f t="shared" si="3220"/>
        <v>295190</v>
      </c>
      <c r="KC185" s="1016"/>
      <c r="KD185" s="898">
        <f>IF(EXACT(VLOOKUP(JW185,OFERTA_0,2,FALSE),JX185),1,0)</f>
        <v>1</v>
      </c>
      <c r="KE185" s="898">
        <f>IF(EXACT(VLOOKUP(JW185,OFERTA_0,3,FALSE),JY185),1,0)</f>
        <v>1</v>
      </c>
      <c r="KF185" s="899">
        <f>IF(EXACT(VLOOKUP(JW185,OFERTA_0,4,FALSE),JZ185),1,0)</f>
        <v>1</v>
      </c>
      <c r="KG185" s="899">
        <f t="shared" si="3221"/>
        <v>1</v>
      </c>
      <c r="KH185" s="899">
        <f t="shared" si="3222"/>
        <v>1</v>
      </c>
      <c r="KI185" s="899">
        <f>PRODUCT(KD185:KH185)</f>
        <v>1</v>
      </c>
      <c r="KJ185" s="966">
        <f>ROUND(KB185,0)</f>
        <v>295190</v>
      </c>
      <c r="KK185" s="901">
        <f>KB185-KJ185</f>
        <v>0</v>
      </c>
      <c r="KN185" s="958" t="s">
        <v>902</v>
      </c>
      <c r="KO185" s="1030" t="s">
        <v>543</v>
      </c>
      <c r="KP185" s="1031" t="s">
        <v>149</v>
      </c>
      <c r="KQ185" s="1044">
        <v>1</v>
      </c>
      <c r="KR185" s="1045">
        <v>228000</v>
      </c>
      <c r="KS185" s="1051">
        <f t="shared" si="3223"/>
        <v>228000</v>
      </c>
      <c r="KT185" s="1016"/>
      <c r="KU185" s="898">
        <f>IF(EXACT(VLOOKUP(KN185,OFERTA_0,2,FALSE),KO185),1,0)</f>
        <v>1</v>
      </c>
      <c r="KV185" s="898">
        <f>IF(EXACT(VLOOKUP(KN185,OFERTA_0,3,FALSE),KP185),1,0)</f>
        <v>1</v>
      </c>
      <c r="KW185" s="899">
        <f>IF(EXACT(VLOOKUP(KN185,OFERTA_0,4,FALSE),KQ185),1,0)</f>
        <v>1</v>
      </c>
      <c r="KX185" s="899">
        <f t="shared" si="3224"/>
        <v>1</v>
      </c>
      <c r="KY185" s="899">
        <f t="shared" si="3225"/>
        <v>1</v>
      </c>
      <c r="KZ185" s="899">
        <f>PRODUCT(KU185:KY185)</f>
        <v>1</v>
      </c>
      <c r="LA185" s="966">
        <f>ROUND(KS185,0)</f>
        <v>228000</v>
      </c>
      <c r="LB185" s="901">
        <f>KS185-LA185</f>
        <v>0</v>
      </c>
      <c r="LE185" s="958" t="s">
        <v>902</v>
      </c>
      <c r="LF185" s="1030" t="s">
        <v>543</v>
      </c>
      <c r="LG185" s="1031" t="s">
        <v>149</v>
      </c>
      <c r="LH185" s="1044">
        <v>1</v>
      </c>
      <c r="LI185" s="1049">
        <v>249250</v>
      </c>
      <c r="LJ185" s="1054">
        <f t="shared" si="3226"/>
        <v>249250</v>
      </c>
      <c r="LK185" s="1016"/>
      <c r="LL185" s="898">
        <f>IF(EXACT(VLOOKUP(LE185,OFERTA_0,2,FALSE),LF185),1,0)</f>
        <v>1</v>
      </c>
      <c r="LM185" s="898">
        <f>IF(EXACT(VLOOKUP(LE185,OFERTA_0,3,FALSE),LG185),1,0)</f>
        <v>1</v>
      </c>
      <c r="LN185" s="899">
        <f>IF(EXACT(VLOOKUP(LE185,OFERTA_0,4,FALSE),LH185),1,0)</f>
        <v>1</v>
      </c>
      <c r="LO185" s="899">
        <f t="shared" si="3227"/>
        <v>1</v>
      </c>
      <c r="LP185" s="899">
        <f t="shared" si="3228"/>
        <v>1</v>
      </c>
      <c r="LQ185" s="899">
        <f>PRODUCT(LL185:LP185)</f>
        <v>1</v>
      </c>
      <c r="LR185" s="966">
        <f>ROUND(LJ185,0)</f>
        <v>249250</v>
      </c>
      <c r="LS185" s="901">
        <f>LJ185-LR185</f>
        <v>0</v>
      </c>
      <c r="LV185" s="958" t="s">
        <v>902</v>
      </c>
      <c r="LW185" s="1030" t="s">
        <v>543</v>
      </c>
      <c r="LX185" s="1031" t="s">
        <v>149</v>
      </c>
      <c r="LY185" s="1044">
        <v>1</v>
      </c>
      <c r="LZ185" s="1045">
        <v>87750</v>
      </c>
      <c r="MA185" s="1051">
        <f t="shared" si="3229"/>
        <v>87750</v>
      </c>
      <c r="MB185" s="1016"/>
      <c r="MC185" s="898">
        <f>IF(EXACT(VLOOKUP(LV185,OFERTA_0,2,FALSE),LW185),1,0)</f>
        <v>1</v>
      </c>
      <c r="MD185" s="898">
        <f>IF(EXACT(VLOOKUP(LV185,OFERTA_0,3,FALSE),LX185),1,0)</f>
        <v>1</v>
      </c>
      <c r="ME185" s="899">
        <f>IF(EXACT(VLOOKUP(LV185,OFERTA_0,4,FALSE),LY185),1,0)</f>
        <v>1</v>
      </c>
      <c r="MF185" s="899">
        <f t="shared" si="3230"/>
        <v>1</v>
      </c>
      <c r="MG185" s="899">
        <f t="shared" si="3231"/>
        <v>1</v>
      </c>
      <c r="MH185" s="899">
        <f>PRODUCT(MC185:MG185)</f>
        <v>1</v>
      </c>
      <c r="MI185" s="966">
        <f>ROUND(MA185,0)</f>
        <v>87750</v>
      </c>
      <c r="MJ185" s="901">
        <f>MA185-MI185</f>
        <v>0</v>
      </c>
      <c r="MM185" s="958" t="s">
        <v>902</v>
      </c>
      <c r="MN185" s="1030" t="s">
        <v>543</v>
      </c>
      <c r="MO185" s="1031" t="s">
        <v>149</v>
      </c>
      <c r="MP185" s="1044">
        <v>1</v>
      </c>
      <c r="MQ185" s="1045">
        <v>250000</v>
      </c>
      <c r="MR185" s="1051">
        <f t="shared" si="3232"/>
        <v>250000</v>
      </c>
      <c r="MS185" s="1016"/>
      <c r="MT185" s="898">
        <f>IF(EXACT(VLOOKUP(MM185,OFERTA_0,2,FALSE),MN185),1,0)</f>
        <v>1</v>
      </c>
      <c r="MU185" s="898">
        <f>IF(EXACT(VLOOKUP(MM185,OFERTA_0,3,FALSE),MO185),1,0)</f>
        <v>1</v>
      </c>
      <c r="MV185" s="899">
        <f>IF(EXACT(VLOOKUP(MM185,OFERTA_0,4,FALSE),MP185),1,0)</f>
        <v>1</v>
      </c>
      <c r="MW185" s="899">
        <f t="shared" si="3233"/>
        <v>1</v>
      </c>
      <c r="MX185" s="899">
        <f t="shared" si="3234"/>
        <v>1</v>
      </c>
      <c r="MY185" s="899">
        <f>PRODUCT(MT185:MX185)</f>
        <v>1</v>
      </c>
      <c r="MZ185" s="966">
        <f>ROUND(MR185,0)</f>
        <v>250000</v>
      </c>
      <c r="NA185" s="901">
        <f>MR185-MZ185</f>
        <v>0</v>
      </c>
      <c r="ND185" s="975" t="s">
        <v>902</v>
      </c>
      <c r="NE185" s="976" t="s">
        <v>543</v>
      </c>
      <c r="NF185" s="977" t="s">
        <v>149</v>
      </c>
      <c r="NG185" s="978">
        <v>1</v>
      </c>
      <c r="NH185" s="979">
        <v>144175.67999999999</v>
      </c>
      <c r="NI185" s="1055">
        <v>144176</v>
      </c>
      <c r="NJ185" s="1016"/>
      <c r="NK185" s="898">
        <f>IF(EXACT(VLOOKUP(ND185,OFERTA_0,2,FALSE),NE185),1,0)</f>
        <v>1</v>
      </c>
      <c r="NL185" s="898">
        <f>IF(EXACT(VLOOKUP(ND185,OFERTA_0,3,FALSE),NF185),1,0)</f>
        <v>1</v>
      </c>
      <c r="NM185" s="899">
        <f>IF(EXACT(VLOOKUP(ND185,OFERTA_0,4,FALSE),NG185),1,0)</f>
        <v>1</v>
      </c>
      <c r="NN185" s="899">
        <f t="shared" si="3235"/>
        <v>1</v>
      </c>
      <c r="NO185" s="899">
        <f t="shared" si="3236"/>
        <v>1</v>
      </c>
      <c r="NP185" s="899">
        <f>PRODUCT(NK185:NO185)</f>
        <v>1</v>
      </c>
      <c r="NQ185" s="966">
        <f>ROUND(NI185,0)</f>
        <v>144176</v>
      </c>
      <c r="NR185" s="901">
        <f>NI185-NQ185</f>
        <v>0</v>
      </c>
      <c r="NU185" s="981" t="s">
        <v>902</v>
      </c>
      <c r="NV185" s="982" t="s">
        <v>543</v>
      </c>
      <c r="NW185" s="983" t="s">
        <v>149</v>
      </c>
      <c r="NX185" s="984">
        <v>1</v>
      </c>
      <c r="NY185" s="1050">
        <v>145632</v>
      </c>
      <c r="NZ185" s="1056">
        <f t="shared" si="3237"/>
        <v>145632</v>
      </c>
      <c r="OA185" s="1016"/>
      <c r="OB185" s="898">
        <f>IF(EXACT(VLOOKUP(NU185,OFERTA_0,2,FALSE),NV185),1,0)</f>
        <v>1</v>
      </c>
      <c r="OC185" s="898">
        <f>IF(EXACT(VLOOKUP(NU185,OFERTA_0,3,FALSE),NW185),1,0)</f>
        <v>1</v>
      </c>
      <c r="OD185" s="899">
        <f>IF(EXACT(VLOOKUP(NU185,OFERTA_0,4,FALSE),NX185),1,0)</f>
        <v>1</v>
      </c>
      <c r="OE185" s="899">
        <f t="shared" si="3238"/>
        <v>1</v>
      </c>
      <c r="OF185" s="899">
        <f t="shared" si="3239"/>
        <v>1</v>
      </c>
      <c r="OG185" s="899">
        <f>PRODUCT(OB185:OF185)</f>
        <v>1</v>
      </c>
      <c r="OH185" s="966">
        <f>ROUND(NZ185,0)</f>
        <v>145632</v>
      </c>
      <c r="OI185" s="901">
        <f>NZ185-OH185</f>
        <v>0</v>
      </c>
      <c r="OL185" s="958" t="s">
        <v>902</v>
      </c>
      <c r="OM185" s="1030" t="s">
        <v>543</v>
      </c>
      <c r="ON185" s="1031" t="s">
        <v>149</v>
      </c>
      <c r="OO185" s="1044">
        <v>1</v>
      </c>
      <c r="OP185" s="1045">
        <v>129860</v>
      </c>
      <c r="OQ185" s="1051">
        <f t="shared" si="3240"/>
        <v>129860</v>
      </c>
      <c r="OR185" s="1016"/>
      <c r="OS185" s="898">
        <f>IF(EXACT(VLOOKUP(OL185,OFERTA_0,2,FALSE),OM185),1,0)</f>
        <v>1</v>
      </c>
      <c r="OT185" s="898">
        <f>IF(EXACT(VLOOKUP(OL185,OFERTA_0,3,FALSE),ON185),1,0)</f>
        <v>1</v>
      </c>
      <c r="OU185" s="899">
        <f>IF(EXACT(VLOOKUP(OL185,OFERTA_0,4,FALSE),OO185),1,0)</f>
        <v>1</v>
      </c>
      <c r="OV185" s="899">
        <f t="shared" si="3241"/>
        <v>1</v>
      </c>
      <c r="OW185" s="899">
        <f t="shared" si="3242"/>
        <v>1</v>
      </c>
      <c r="OX185" s="899">
        <f>PRODUCT(OS185:OW185)</f>
        <v>1</v>
      </c>
      <c r="OY185" s="966">
        <f>ROUND(OQ185,0)</f>
        <v>129860</v>
      </c>
      <c r="OZ185" s="901">
        <f>OQ185-OY185</f>
        <v>0</v>
      </c>
      <c r="PC185" s="958" t="s">
        <v>902</v>
      </c>
      <c r="PD185" s="1030" t="s">
        <v>543</v>
      </c>
      <c r="PE185" s="1031" t="s">
        <v>149</v>
      </c>
      <c r="PF185" s="1044">
        <v>1</v>
      </c>
      <c r="PG185" s="1059">
        <v>540800</v>
      </c>
      <c r="PH185" s="1057">
        <v>540800</v>
      </c>
      <c r="PI185" s="1024"/>
      <c r="PJ185" s="898">
        <f>IF(EXACT(VLOOKUP(PC185,OFERTA_0,2,FALSE),PD185),1,0)</f>
        <v>1</v>
      </c>
      <c r="PK185" s="898">
        <f>IF(EXACT(VLOOKUP(PC185,OFERTA_0,3,FALSE),PE185),1,0)</f>
        <v>1</v>
      </c>
      <c r="PL185" s="899">
        <f>IF(EXACT(VLOOKUP(PC185,OFERTA_0,4,FALSE),PF185),1,0)</f>
        <v>1</v>
      </c>
      <c r="PM185" s="899">
        <f t="shared" si="3243"/>
        <v>1</v>
      </c>
      <c r="PN185" s="899">
        <f t="shared" si="3244"/>
        <v>1</v>
      </c>
      <c r="PO185" s="899">
        <f>PRODUCT(PJ185:PN185)</f>
        <v>1</v>
      </c>
      <c r="PP185" s="966">
        <f>ROUND(PH185,0)</f>
        <v>540800</v>
      </c>
      <c r="PQ185" s="901">
        <f>PH185-PP185</f>
        <v>0</v>
      </c>
      <c r="PT185" s="958" t="s">
        <v>902</v>
      </c>
      <c r="PU185" s="1030" t="s">
        <v>543</v>
      </c>
      <c r="PV185" s="1031" t="s">
        <v>149</v>
      </c>
      <c r="PW185" s="1044">
        <v>1</v>
      </c>
      <c r="PX185" s="1045">
        <v>163250</v>
      </c>
      <c r="PY185" s="1051">
        <f t="shared" si="3245"/>
        <v>163250</v>
      </c>
      <c r="PZ185" s="1016"/>
      <c r="QA185" s="898">
        <f>IF(EXACT(VLOOKUP(PT185,OFERTA_0,2,FALSE),PU185),1,0)</f>
        <v>1</v>
      </c>
      <c r="QB185" s="898">
        <f>IF(EXACT(VLOOKUP(PT185,OFERTA_0,3,FALSE),PV185),1,0)</f>
        <v>1</v>
      </c>
      <c r="QC185" s="899">
        <f>IF(EXACT(VLOOKUP(PT185,OFERTA_0,4,FALSE),PW185),1,0)</f>
        <v>1</v>
      </c>
      <c r="QD185" s="899">
        <f t="shared" si="3246"/>
        <v>1</v>
      </c>
      <c r="QE185" s="899">
        <f t="shared" si="3247"/>
        <v>1</v>
      </c>
      <c r="QF185" s="899">
        <f>PRODUCT(QA185:QE185)</f>
        <v>1</v>
      </c>
      <c r="QG185" s="966">
        <f>ROUND(PY185,0)</f>
        <v>163250</v>
      </c>
      <c r="QH185" s="901">
        <f>PY185-QG185</f>
        <v>0</v>
      </c>
      <c r="QK185" s="958" t="s">
        <v>902</v>
      </c>
      <c r="QL185" s="1030" t="s">
        <v>543</v>
      </c>
      <c r="QM185" s="1031" t="s">
        <v>149</v>
      </c>
      <c r="QN185" s="1044">
        <v>1</v>
      </c>
      <c r="QO185" s="1049">
        <v>250496.24999999997</v>
      </c>
      <c r="QP185" s="1054">
        <f t="shared" si="3248"/>
        <v>250496</v>
      </c>
      <c r="QQ185" s="1016"/>
      <c r="QR185" s="898">
        <f>IF(EXACT(VLOOKUP(QK185,OFERTA_0,2,FALSE),QL185),1,0)</f>
        <v>1</v>
      </c>
      <c r="QS185" s="898">
        <f>IF(EXACT(VLOOKUP(QK185,OFERTA_0,3,FALSE),QM185),1,0)</f>
        <v>1</v>
      </c>
      <c r="QT185" s="899">
        <f>IF(EXACT(VLOOKUP(QK185,OFERTA_0,4,FALSE),QN185),1,0)</f>
        <v>1</v>
      </c>
      <c r="QU185" s="899">
        <f t="shared" si="3249"/>
        <v>1</v>
      </c>
      <c r="QV185" s="899">
        <f t="shared" si="3250"/>
        <v>1</v>
      </c>
      <c r="QW185" s="899">
        <f>PRODUCT(QR185:QV185)</f>
        <v>1</v>
      </c>
      <c r="QX185" s="966">
        <f>ROUND(QP185,0)</f>
        <v>250496</v>
      </c>
      <c r="QY185" s="901">
        <f>QP185-QX185</f>
        <v>0</v>
      </c>
      <c r="RB185" s="405"/>
      <c r="RC185" s="406"/>
      <c r="RD185" s="407"/>
      <c r="RE185" s="408"/>
      <c r="RF185" s="409"/>
      <c r="RG185" s="410"/>
      <c r="RH185" s="410"/>
      <c r="RI185" s="898"/>
      <c r="RJ185" s="898"/>
      <c r="RK185" s="934"/>
      <c r="RL185" s="934"/>
      <c r="RM185" s="934"/>
      <c r="RN185" s="934"/>
      <c r="RO185" s="935"/>
      <c r="RP185" s="936"/>
      <c r="RS185" s="405"/>
      <c r="RT185" s="406"/>
      <c r="RU185" s="407"/>
      <c r="RV185" s="408"/>
      <c r="RW185" s="409"/>
      <c r="RX185" s="410"/>
      <c r="RY185" s="410"/>
      <c r="RZ185" s="898"/>
      <c r="SA185" s="898"/>
      <c r="SB185" s="934"/>
      <c r="SC185" s="934"/>
      <c r="SD185" s="934"/>
      <c r="SE185" s="934"/>
      <c r="SF185" s="935"/>
      <c r="SG185" s="936"/>
      <c r="SJ185" s="405"/>
      <c r="SK185" s="406"/>
      <c r="SL185" s="407"/>
      <c r="SM185" s="408"/>
      <c r="SN185" s="409"/>
      <c r="SO185" s="410"/>
      <c r="SP185" s="410"/>
      <c r="SQ185" s="898"/>
      <c r="SR185" s="898"/>
      <c r="SS185" s="934"/>
      <c r="ST185" s="934"/>
      <c r="SU185" s="934"/>
      <c r="SV185" s="934"/>
      <c r="SW185" s="935"/>
      <c r="SX185" s="936"/>
    </row>
    <row r="186" spans="2:518" ht="18.75" thickTop="1" thickBot="1">
      <c r="B186" s="937" t="s">
        <v>903</v>
      </c>
      <c r="C186" s="938" t="s">
        <v>544</v>
      </c>
      <c r="D186" s="939"/>
      <c r="E186" s="940"/>
      <c r="F186" s="941"/>
      <c r="G186" s="942"/>
      <c r="H186" s="1016"/>
      <c r="K186" s="937" t="s">
        <v>903</v>
      </c>
      <c r="L186" s="938" t="s">
        <v>544</v>
      </c>
      <c r="M186" s="939"/>
      <c r="N186" s="940"/>
      <c r="O186" s="941"/>
      <c r="P186" s="942"/>
      <c r="Q186" s="1016"/>
      <c r="R186" s="898"/>
      <c r="S186" s="898"/>
      <c r="T186" s="934"/>
      <c r="U186" s="934"/>
      <c r="V186" s="934"/>
      <c r="W186" s="934"/>
      <c r="X186" s="935"/>
      <c r="Y186" s="936"/>
      <c r="Z186" s="872"/>
      <c r="AA186" s="872"/>
      <c r="AB186" s="937" t="s">
        <v>903</v>
      </c>
      <c r="AC186" s="938" t="s">
        <v>544</v>
      </c>
      <c r="AD186" s="939"/>
      <c r="AE186" s="940"/>
      <c r="AF186" s="941"/>
      <c r="AG186" s="942"/>
      <c r="AH186" s="1016"/>
      <c r="AI186" s="898"/>
      <c r="AJ186" s="898"/>
      <c r="AK186" s="934"/>
      <c r="AL186" s="934"/>
      <c r="AM186" s="934"/>
      <c r="AN186" s="934"/>
      <c r="AO186" s="935"/>
      <c r="AP186" s="936"/>
      <c r="AQ186" s="872"/>
      <c r="AR186" s="872"/>
      <c r="AS186" s="937" t="s">
        <v>903</v>
      </c>
      <c r="AT186" s="1006" t="s">
        <v>544</v>
      </c>
      <c r="AU186" s="939"/>
      <c r="AV186" s="940"/>
      <c r="AW186" s="944"/>
      <c r="AX186" s="945"/>
      <c r="AY186" s="1016"/>
      <c r="AZ186" s="898"/>
      <c r="BA186" s="898"/>
      <c r="BB186" s="934"/>
      <c r="BC186" s="934"/>
      <c r="BD186" s="934"/>
      <c r="BE186" s="934"/>
      <c r="BF186" s="935"/>
      <c r="BG186" s="936"/>
      <c r="BJ186" s="937" t="s">
        <v>903</v>
      </c>
      <c r="BK186" s="938" t="s">
        <v>544</v>
      </c>
      <c r="BL186" s="939"/>
      <c r="BM186" s="940"/>
      <c r="BN186" s="941"/>
      <c r="BO186" s="942"/>
      <c r="BP186" s="1016"/>
      <c r="BQ186" s="898"/>
      <c r="BR186" s="898"/>
      <c r="BS186" s="934"/>
      <c r="BT186" s="934"/>
      <c r="BU186" s="934"/>
      <c r="BV186" s="934"/>
      <c r="BW186" s="935"/>
      <c r="BX186" s="936"/>
      <c r="CA186" s="937" t="s">
        <v>903</v>
      </c>
      <c r="CB186" s="938" t="s">
        <v>544</v>
      </c>
      <c r="CC186" s="939"/>
      <c r="CD186" s="940"/>
      <c r="CE186" s="941"/>
      <c r="CF186" s="942"/>
      <c r="CG186" s="1016"/>
      <c r="CH186" s="898"/>
      <c r="CI186" s="898"/>
      <c r="CJ186" s="934"/>
      <c r="CK186" s="934"/>
      <c r="CL186" s="934"/>
      <c r="CM186" s="934"/>
      <c r="CN186" s="935"/>
      <c r="CO186" s="936"/>
      <c r="CR186" s="937" t="s">
        <v>903</v>
      </c>
      <c r="CS186" s="938" t="s">
        <v>544</v>
      </c>
      <c r="CT186" s="939"/>
      <c r="CU186" s="940"/>
      <c r="CV186" s="941"/>
      <c r="CW186" s="942"/>
      <c r="CX186" s="1016"/>
      <c r="CY186" s="898"/>
      <c r="CZ186" s="898"/>
      <c r="DA186" s="934"/>
      <c r="DB186" s="934"/>
      <c r="DC186" s="934"/>
      <c r="DD186" s="934"/>
      <c r="DE186" s="935"/>
      <c r="DF186" s="936"/>
      <c r="DI186" s="937" t="s">
        <v>903</v>
      </c>
      <c r="DJ186" s="938" t="s">
        <v>544</v>
      </c>
      <c r="DK186" s="939"/>
      <c r="DL186" s="940"/>
      <c r="DM186" s="941"/>
      <c r="DN186" s="942"/>
      <c r="DO186" s="1016"/>
      <c r="DP186" s="898"/>
      <c r="DQ186" s="898"/>
      <c r="DR186" s="934"/>
      <c r="DS186" s="934"/>
      <c r="DT186" s="934"/>
      <c r="DU186" s="934"/>
      <c r="DV186" s="935"/>
      <c r="DW186" s="936"/>
      <c r="DZ186" s="937" t="s">
        <v>903</v>
      </c>
      <c r="EA186" s="938" t="s">
        <v>544</v>
      </c>
      <c r="EB186" s="939"/>
      <c r="EC186" s="940"/>
      <c r="ED186" s="941"/>
      <c r="EE186" s="942"/>
      <c r="EF186" s="1016"/>
      <c r="EG186" s="898"/>
      <c r="EH186" s="898"/>
      <c r="EI186" s="934"/>
      <c r="EJ186" s="934"/>
      <c r="EK186" s="934"/>
      <c r="EL186" s="934"/>
      <c r="EM186" s="935"/>
      <c r="EN186" s="936"/>
      <c r="EQ186" s="937" t="s">
        <v>903</v>
      </c>
      <c r="ER186" s="938" t="s">
        <v>544</v>
      </c>
      <c r="ES186" s="939"/>
      <c r="ET186" s="940"/>
      <c r="EU186" s="941"/>
      <c r="EV186" s="942"/>
      <c r="EW186" s="1016"/>
      <c r="EX186" s="898"/>
      <c r="EY186" s="898"/>
      <c r="EZ186" s="934"/>
      <c r="FA186" s="934"/>
      <c r="FB186" s="934"/>
      <c r="FC186" s="934"/>
      <c r="FD186" s="935"/>
      <c r="FE186" s="936"/>
      <c r="FH186" s="937"/>
      <c r="FI186" s="938"/>
      <c r="FJ186" s="939"/>
      <c r="FK186" s="940"/>
      <c r="FL186" s="941"/>
      <c r="FM186" s="942"/>
      <c r="FN186" s="1016"/>
      <c r="FO186" s="898"/>
      <c r="FP186" s="898"/>
      <c r="FQ186" s="934"/>
      <c r="FR186" s="934"/>
      <c r="FS186" s="934"/>
      <c r="FT186" s="934"/>
      <c r="FU186" s="935"/>
      <c r="FV186" s="936"/>
      <c r="FY186" s="937" t="s">
        <v>903</v>
      </c>
      <c r="FZ186" s="938" t="s">
        <v>544</v>
      </c>
      <c r="GA186" s="939"/>
      <c r="GB186" s="940"/>
      <c r="GC186" s="941"/>
      <c r="GD186" s="942"/>
      <c r="GE186" s="1016"/>
      <c r="GF186" s="898"/>
      <c r="GG186" s="898"/>
      <c r="GH186" s="934"/>
      <c r="GI186" s="934"/>
      <c r="GJ186" s="934"/>
      <c r="GK186" s="934"/>
      <c r="GL186" s="935"/>
      <c r="GM186" s="936"/>
      <c r="GP186" s="937" t="s">
        <v>903</v>
      </c>
      <c r="GQ186" s="938" t="s">
        <v>544</v>
      </c>
      <c r="GR186" s="939"/>
      <c r="GS186" s="940"/>
      <c r="GT186" s="941"/>
      <c r="GU186" s="942"/>
      <c r="GV186" s="1016"/>
      <c r="GW186" s="898"/>
      <c r="GX186" s="898"/>
      <c r="GY186" s="934"/>
      <c r="GZ186" s="934"/>
      <c r="HA186" s="934"/>
      <c r="HB186" s="934"/>
      <c r="HC186" s="935"/>
      <c r="HD186" s="936"/>
      <c r="HG186" s="937" t="s">
        <v>903</v>
      </c>
      <c r="HH186" s="938" t="s">
        <v>544</v>
      </c>
      <c r="HI186" s="939"/>
      <c r="HJ186" s="940"/>
      <c r="HK186" s="941"/>
      <c r="HL186" s="942"/>
      <c r="HM186" s="1016"/>
      <c r="HN186" s="898"/>
      <c r="HO186" s="898"/>
      <c r="HP186" s="934"/>
      <c r="HQ186" s="934"/>
      <c r="HR186" s="934"/>
      <c r="HS186" s="934"/>
      <c r="HT186" s="935"/>
      <c r="HU186" s="936"/>
      <c r="HX186" s="937" t="s">
        <v>903</v>
      </c>
      <c r="HY186" s="938" t="s">
        <v>544</v>
      </c>
      <c r="HZ186" s="939"/>
      <c r="IA186" s="940"/>
      <c r="IB186" s="941"/>
      <c r="IC186" s="942"/>
      <c r="ID186" s="1016"/>
      <c r="IE186" s="898"/>
      <c r="IF186" s="898"/>
      <c r="IG186" s="934"/>
      <c r="IH186" s="934"/>
      <c r="II186" s="934"/>
      <c r="IJ186" s="934"/>
      <c r="IK186" s="935"/>
      <c r="IL186" s="936"/>
      <c r="IO186" s="937" t="s">
        <v>903</v>
      </c>
      <c r="IP186" s="938" t="s">
        <v>544</v>
      </c>
      <c r="IQ186" s="939"/>
      <c r="IR186" s="940"/>
      <c r="IS186" s="941"/>
      <c r="IT186" s="942"/>
      <c r="IU186" s="1016"/>
      <c r="IV186" s="898"/>
      <c r="IW186" s="898"/>
      <c r="IX186" s="934"/>
      <c r="IY186" s="934"/>
      <c r="IZ186" s="934"/>
      <c r="JA186" s="934"/>
      <c r="JB186" s="935"/>
      <c r="JC186" s="936"/>
      <c r="JF186" s="937" t="s">
        <v>903</v>
      </c>
      <c r="JG186" s="938" t="s">
        <v>544</v>
      </c>
      <c r="JH186" s="939"/>
      <c r="JI186" s="940"/>
      <c r="JJ186" s="941"/>
      <c r="JK186" s="942"/>
      <c r="JL186" s="1016"/>
      <c r="JM186" s="898"/>
      <c r="JN186" s="898"/>
      <c r="JO186" s="934"/>
      <c r="JP186" s="934"/>
      <c r="JQ186" s="934"/>
      <c r="JR186" s="934"/>
      <c r="JS186" s="935"/>
      <c r="JT186" s="936"/>
      <c r="JW186" s="937" t="s">
        <v>903</v>
      </c>
      <c r="JX186" s="938" t="s">
        <v>544</v>
      </c>
      <c r="JY186" s="939"/>
      <c r="JZ186" s="940"/>
      <c r="KA186" s="941"/>
      <c r="KB186" s="942"/>
      <c r="KC186" s="1016"/>
      <c r="KD186" s="898"/>
      <c r="KE186" s="898"/>
      <c r="KF186" s="934"/>
      <c r="KG186" s="934"/>
      <c r="KH186" s="934"/>
      <c r="KI186" s="934"/>
      <c r="KJ186" s="935"/>
      <c r="KK186" s="936"/>
      <c r="KN186" s="937" t="s">
        <v>903</v>
      </c>
      <c r="KO186" s="938" t="s">
        <v>544</v>
      </c>
      <c r="KP186" s="939"/>
      <c r="KQ186" s="940"/>
      <c r="KR186" s="941"/>
      <c r="KS186" s="942"/>
      <c r="KT186" s="1016"/>
      <c r="KU186" s="898"/>
      <c r="KV186" s="898"/>
      <c r="KW186" s="934"/>
      <c r="KX186" s="934"/>
      <c r="KY186" s="934"/>
      <c r="KZ186" s="934"/>
      <c r="LA186" s="935"/>
      <c r="LB186" s="936"/>
      <c r="LE186" s="937" t="s">
        <v>903</v>
      </c>
      <c r="LF186" s="938" t="s">
        <v>544</v>
      </c>
      <c r="LG186" s="939"/>
      <c r="LH186" s="940"/>
      <c r="LI186" s="1007">
        <v>0</v>
      </c>
      <c r="LJ186" s="1008"/>
      <c r="LK186" s="1016"/>
      <c r="LL186" s="898"/>
      <c r="LM186" s="898"/>
      <c r="LN186" s="934"/>
      <c r="LO186" s="934"/>
      <c r="LP186" s="934"/>
      <c r="LQ186" s="934"/>
      <c r="LR186" s="935"/>
      <c r="LS186" s="936"/>
      <c r="LV186" s="937" t="s">
        <v>903</v>
      </c>
      <c r="LW186" s="938" t="s">
        <v>544</v>
      </c>
      <c r="LX186" s="939"/>
      <c r="LY186" s="940"/>
      <c r="LZ186" s="941"/>
      <c r="MA186" s="942"/>
      <c r="MB186" s="1016"/>
      <c r="MC186" s="898"/>
      <c r="MD186" s="898"/>
      <c r="ME186" s="934"/>
      <c r="MF186" s="934"/>
      <c r="MG186" s="934"/>
      <c r="MH186" s="934"/>
      <c r="MI186" s="935"/>
      <c r="MJ186" s="936"/>
      <c r="MM186" s="937" t="s">
        <v>903</v>
      </c>
      <c r="MN186" s="938" t="s">
        <v>544</v>
      </c>
      <c r="MO186" s="939"/>
      <c r="MP186" s="940"/>
      <c r="MQ186" s="941"/>
      <c r="MR186" s="942"/>
      <c r="MS186" s="1016"/>
      <c r="MT186" s="898"/>
      <c r="MU186" s="898"/>
      <c r="MV186" s="934"/>
      <c r="MW186" s="934"/>
      <c r="MX186" s="934"/>
      <c r="MY186" s="934"/>
      <c r="MZ186" s="935"/>
      <c r="NA186" s="936"/>
      <c r="ND186" s="946" t="s">
        <v>903</v>
      </c>
      <c r="NE186" s="1009" t="s">
        <v>544</v>
      </c>
      <c r="NF186" s="948"/>
      <c r="NG186" s="949"/>
      <c r="NH186" s="998"/>
      <c r="NI186" s="950"/>
      <c r="NJ186" s="1016"/>
      <c r="NK186" s="898"/>
      <c r="NL186" s="898"/>
      <c r="NM186" s="934"/>
      <c r="NN186" s="934"/>
      <c r="NO186" s="934"/>
      <c r="NP186" s="934"/>
      <c r="NQ186" s="935"/>
      <c r="NR186" s="936"/>
      <c r="NU186" s="951" t="s">
        <v>903</v>
      </c>
      <c r="NV186" s="1010" t="s">
        <v>544</v>
      </c>
      <c r="NW186" s="953"/>
      <c r="NX186" s="954"/>
      <c r="NY186" s="1011"/>
      <c r="NZ186" s="955"/>
      <c r="OA186" s="1016"/>
      <c r="OB186" s="898"/>
      <c r="OC186" s="898"/>
      <c r="OD186" s="934"/>
      <c r="OE186" s="934"/>
      <c r="OF186" s="934"/>
      <c r="OG186" s="934"/>
      <c r="OH186" s="935"/>
      <c r="OI186" s="936"/>
      <c r="OL186" s="937" t="s">
        <v>903</v>
      </c>
      <c r="OM186" s="938" t="s">
        <v>544</v>
      </c>
      <c r="ON186" s="939"/>
      <c r="OO186" s="940"/>
      <c r="OP186" s="941"/>
      <c r="OQ186" s="942"/>
      <c r="OR186" s="1016"/>
      <c r="OS186" s="898"/>
      <c r="OT186" s="898"/>
      <c r="OU186" s="934"/>
      <c r="OV186" s="934"/>
      <c r="OW186" s="934"/>
      <c r="OX186" s="934"/>
      <c r="OY186" s="935"/>
      <c r="OZ186" s="936"/>
      <c r="PC186" s="937" t="s">
        <v>903</v>
      </c>
      <c r="PD186" s="938" t="s">
        <v>544</v>
      </c>
      <c r="PE186" s="939"/>
      <c r="PF186" s="940"/>
      <c r="PG186" s="956"/>
      <c r="PH186" s="957"/>
      <c r="PI186" s="1024"/>
      <c r="PJ186" s="898"/>
      <c r="PK186" s="898"/>
      <c r="PL186" s="934"/>
      <c r="PM186" s="934"/>
      <c r="PN186" s="934"/>
      <c r="PO186" s="934"/>
      <c r="PP186" s="935"/>
      <c r="PQ186" s="936"/>
      <c r="PT186" s="937" t="s">
        <v>903</v>
      </c>
      <c r="PU186" s="938" t="s">
        <v>544</v>
      </c>
      <c r="PV186" s="939"/>
      <c r="PW186" s="940"/>
      <c r="PX186" s="941"/>
      <c r="PY186" s="942"/>
      <c r="PZ186" s="1016"/>
      <c r="QA186" s="898"/>
      <c r="QB186" s="898"/>
      <c r="QC186" s="934"/>
      <c r="QD186" s="934"/>
      <c r="QE186" s="934"/>
      <c r="QF186" s="934"/>
      <c r="QG186" s="935"/>
      <c r="QH186" s="936"/>
      <c r="QK186" s="937" t="s">
        <v>903</v>
      </c>
      <c r="QL186" s="938" t="s">
        <v>544</v>
      </c>
      <c r="QM186" s="939"/>
      <c r="QN186" s="940"/>
      <c r="QO186" s="1007">
        <v>0</v>
      </c>
      <c r="QP186" s="1008"/>
      <c r="QQ186" s="1016"/>
      <c r="QR186" s="898"/>
      <c r="QS186" s="898"/>
      <c r="QT186" s="934"/>
      <c r="QU186" s="934"/>
      <c r="QV186" s="934"/>
      <c r="QW186" s="934"/>
      <c r="QX186" s="935"/>
      <c r="QY186" s="936"/>
      <c r="RB186" s="405"/>
      <c r="RC186" s="406"/>
      <c r="RD186" s="407"/>
      <c r="RE186" s="408"/>
      <c r="RF186" s="409"/>
      <c r="RG186" s="410"/>
      <c r="RH186" s="410"/>
      <c r="RI186" s="898"/>
      <c r="RJ186" s="898"/>
      <c r="RK186" s="934"/>
      <c r="RL186" s="934"/>
      <c r="RM186" s="934"/>
      <c r="RN186" s="934"/>
      <c r="RO186" s="935"/>
      <c r="RP186" s="936"/>
      <c r="RS186" s="405"/>
      <c r="RT186" s="406"/>
      <c r="RU186" s="407"/>
      <c r="RV186" s="408"/>
      <c r="RW186" s="409"/>
      <c r="RX186" s="410"/>
      <c r="RY186" s="410"/>
      <c r="RZ186" s="898"/>
      <c r="SA186" s="898"/>
      <c r="SB186" s="934"/>
      <c r="SC186" s="934"/>
      <c r="SD186" s="934"/>
      <c r="SE186" s="934"/>
      <c r="SF186" s="935"/>
      <c r="SG186" s="936"/>
      <c r="SJ186" s="405"/>
      <c r="SK186" s="406"/>
      <c r="SL186" s="407"/>
      <c r="SM186" s="408"/>
      <c r="SN186" s="409"/>
      <c r="SO186" s="410"/>
      <c r="SP186" s="410"/>
      <c r="SQ186" s="898"/>
      <c r="SR186" s="898"/>
      <c r="SS186" s="934"/>
      <c r="ST186" s="934"/>
      <c r="SU186" s="934"/>
      <c r="SV186" s="934"/>
      <c r="SW186" s="935"/>
      <c r="SX186" s="936"/>
    </row>
    <row r="187" spans="2:518" ht="108" customHeight="1" thickTop="1" thickBot="1">
      <c r="B187" s="1100" t="s">
        <v>308</v>
      </c>
      <c r="C187" s="1127" t="s">
        <v>545</v>
      </c>
      <c r="D187" s="1031" t="s">
        <v>149</v>
      </c>
      <c r="E187" s="1044">
        <v>2</v>
      </c>
      <c r="F187" s="1045"/>
      <c r="G187" s="963">
        <f>ROUND(E187*F187,0)</f>
        <v>0</v>
      </c>
      <c r="H187" s="1016"/>
      <c r="K187" s="1100" t="s">
        <v>308</v>
      </c>
      <c r="L187" s="1127" t="s">
        <v>545</v>
      </c>
      <c r="M187" s="1031" t="s">
        <v>149</v>
      </c>
      <c r="N187" s="1044">
        <v>2</v>
      </c>
      <c r="O187" s="1046">
        <v>8171101</v>
      </c>
      <c r="P187" s="963">
        <f t="shared" ref="P187:P188" si="3251">ROUND(N187*O187,0)</f>
        <v>16342202</v>
      </c>
      <c r="Q187" s="1016"/>
      <c r="R187" s="898">
        <f>IF(EXACT(VLOOKUP(K187,OFERTA_0,2,FALSE),L187),1,0)</f>
        <v>1</v>
      </c>
      <c r="S187" s="898">
        <f>IF(EXACT(VLOOKUP(K187,OFERTA_0,3,FALSE),M187),1,0)</f>
        <v>1</v>
      </c>
      <c r="T187" s="899">
        <f>IF(EXACT(VLOOKUP(K187,OFERTA_0,4,FALSE),N187),1,0)</f>
        <v>1</v>
      </c>
      <c r="U187" s="899">
        <f>IF(O187=0,0,1)</f>
        <v>1</v>
      </c>
      <c r="V187" s="899">
        <f>IF(P187=0,0,1)</f>
        <v>1</v>
      </c>
      <c r="W187" s="899">
        <f>PRODUCT(R187:V187)</f>
        <v>1</v>
      </c>
      <c r="X187" s="966">
        <f>ROUND(P187,0)</f>
        <v>16342202</v>
      </c>
      <c r="Y187" s="901">
        <f>P187-X187</f>
        <v>0</v>
      </c>
      <c r="Z187" s="872"/>
      <c r="AA187" s="872"/>
      <c r="AB187" s="1100" t="s">
        <v>308</v>
      </c>
      <c r="AC187" s="1127" t="s">
        <v>545</v>
      </c>
      <c r="AD187" s="1031" t="s">
        <v>149</v>
      </c>
      <c r="AE187" s="1044">
        <v>2</v>
      </c>
      <c r="AF187" s="1045">
        <v>4000000</v>
      </c>
      <c r="AG187" s="963">
        <f t="shared" ref="AG187:AG188" si="3252">ROUND(AE187*AF187,0)</f>
        <v>8000000</v>
      </c>
      <c r="AH187" s="1016"/>
      <c r="AI187" s="898">
        <f>IF(EXACT(VLOOKUP(AB187,OFERTA_0,2,FALSE),AC187),1,0)</f>
        <v>1</v>
      </c>
      <c r="AJ187" s="898">
        <f>IF(EXACT(VLOOKUP(AB187,OFERTA_0,3,FALSE),AD187),1,0)</f>
        <v>1</v>
      </c>
      <c r="AK187" s="899">
        <f>IF(EXACT(VLOOKUP(AB187,OFERTA_0,4,FALSE),AE187),1,0)</f>
        <v>1</v>
      </c>
      <c r="AL187" s="899">
        <f>IF(AF187=0,0,1)</f>
        <v>1</v>
      </c>
      <c r="AM187" s="899">
        <f>IF(AG187=0,0,1)</f>
        <v>1</v>
      </c>
      <c r="AN187" s="899">
        <f>PRODUCT(AI187:AM187)</f>
        <v>1</v>
      </c>
      <c r="AO187" s="966">
        <f>ROUND(AG187,0)</f>
        <v>8000000</v>
      </c>
      <c r="AP187" s="901">
        <f>AG187-AO187</f>
        <v>0</v>
      </c>
      <c r="AQ187" s="872"/>
      <c r="AR187" s="872"/>
      <c r="AS187" s="1100" t="s">
        <v>308</v>
      </c>
      <c r="AT187" s="1128" t="s">
        <v>545</v>
      </c>
      <c r="AU187" s="1031" t="s">
        <v>149</v>
      </c>
      <c r="AV187" s="1044">
        <v>2</v>
      </c>
      <c r="AW187" s="1047">
        <v>6950000</v>
      </c>
      <c r="AX187" s="969">
        <f t="shared" ref="AX187:AX188" si="3253">ROUND(AV187*AW187,0)</f>
        <v>13900000</v>
      </c>
      <c r="AY187" s="1016"/>
      <c r="AZ187" s="898">
        <f>IF(EXACT(VLOOKUP(AS187,OFERTA_0,2,FALSE),AT187),1,0)</f>
        <v>1</v>
      </c>
      <c r="BA187" s="898">
        <f>IF(EXACT(VLOOKUP(AS187,OFERTA_0,3,FALSE),AU187),1,0)</f>
        <v>1</v>
      </c>
      <c r="BB187" s="899">
        <f>IF(EXACT(VLOOKUP(AS187,OFERTA_0,4,FALSE),AV187),1,0)</f>
        <v>1</v>
      </c>
      <c r="BC187" s="899">
        <f>IF(AW187=0,0,1)</f>
        <v>1</v>
      </c>
      <c r="BD187" s="899">
        <f>IF(AX187=0,0,1)</f>
        <v>1</v>
      </c>
      <c r="BE187" s="899">
        <f>PRODUCT(AZ187:BD187)</f>
        <v>1</v>
      </c>
      <c r="BF187" s="966">
        <f>ROUND(AX187,0)</f>
        <v>13900000</v>
      </c>
      <c r="BG187" s="901">
        <f>AX187-BF187</f>
        <v>0</v>
      </c>
      <c r="BJ187" s="1100" t="s">
        <v>308</v>
      </c>
      <c r="BK187" s="1129" t="s">
        <v>545</v>
      </c>
      <c r="BL187" s="1031" t="s">
        <v>149</v>
      </c>
      <c r="BM187" s="1044">
        <v>2</v>
      </c>
      <c r="BN187" s="1045">
        <v>7000000</v>
      </c>
      <c r="BO187" s="963">
        <f t="shared" ref="BO187:BO188" si="3254">ROUND(BM187*BN187,0)</f>
        <v>14000000</v>
      </c>
      <c r="BP187" s="1016"/>
      <c r="BQ187" s="898">
        <f>IF(EXACT(VLOOKUP(BJ187,OFERTA_0,2,FALSE),BK187),1,0)</f>
        <v>1</v>
      </c>
      <c r="BR187" s="898">
        <f>IF(EXACT(VLOOKUP(BJ187,OFERTA_0,3,FALSE),BL187),1,0)</f>
        <v>1</v>
      </c>
      <c r="BS187" s="899">
        <f>IF(EXACT(VLOOKUP(BJ187,OFERTA_0,4,FALSE),BM187),1,0)</f>
        <v>1</v>
      </c>
      <c r="BT187" s="899">
        <f>IF(BN187=0,0,1)</f>
        <v>1</v>
      </c>
      <c r="BU187" s="899">
        <f>IF(BO187=0,0,1)</f>
        <v>1</v>
      </c>
      <c r="BV187" s="899">
        <f>PRODUCT(BQ187:BU187)</f>
        <v>1</v>
      </c>
      <c r="BW187" s="966">
        <f>ROUND(BO187,0)</f>
        <v>14000000</v>
      </c>
      <c r="BX187" s="901">
        <f>BO187-BW187</f>
        <v>0</v>
      </c>
      <c r="CA187" s="1100" t="s">
        <v>308</v>
      </c>
      <c r="CB187" s="1127" t="s">
        <v>545</v>
      </c>
      <c r="CC187" s="1031" t="s">
        <v>149</v>
      </c>
      <c r="CD187" s="1044">
        <v>2</v>
      </c>
      <c r="CE187" s="1045">
        <v>7958652</v>
      </c>
      <c r="CF187" s="963">
        <f t="shared" ref="CF187:CF188" si="3255">ROUND(CD187*CE187,0)</f>
        <v>15917304</v>
      </c>
      <c r="CG187" s="1016"/>
      <c r="CH187" s="898">
        <f>IF(EXACT(VLOOKUP(CA187,OFERTA_0,2,FALSE),CB187),1,0)</f>
        <v>1</v>
      </c>
      <c r="CI187" s="898">
        <f>IF(EXACT(VLOOKUP(CA187,OFERTA_0,3,FALSE),CC187),1,0)</f>
        <v>1</v>
      </c>
      <c r="CJ187" s="899">
        <f>IF(EXACT(VLOOKUP(CA187,OFERTA_0,4,FALSE),CD187),1,0)</f>
        <v>1</v>
      </c>
      <c r="CK187" s="899">
        <f>IF(CE187=0,0,1)</f>
        <v>1</v>
      </c>
      <c r="CL187" s="899">
        <f>IF(CF187=0,0,1)</f>
        <v>1</v>
      </c>
      <c r="CM187" s="899">
        <f>PRODUCT(CH187:CL187)</f>
        <v>1</v>
      </c>
      <c r="CN187" s="966">
        <f>ROUND(CF187,0)</f>
        <v>15917304</v>
      </c>
      <c r="CO187" s="901">
        <f>CF187-CN187</f>
        <v>0</v>
      </c>
      <c r="CR187" s="1100" t="s">
        <v>308</v>
      </c>
      <c r="CS187" s="1127" t="s">
        <v>545</v>
      </c>
      <c r="CT187" s="1031" t="s">
        <v>149</v>
      </c>
      <c r="CU187" s="1044">
        <v>2</v>
      </c>
      <c r="CV187" s="1045">
        <v>65800</v>
      </c>
      <c r="CW187" s="963">
        <f t="shared" ref="CW187:CW188" si="3256">ROUND(CU187*CV187,0)</f>
        <v>131600</v>
      </c>
      <c r="CX187" s="1016"/>
      <c r="CY187" s="898">
        <f>IF(EXACT(VLOOKUP(CR187,OFERTA_0,2,FALSE),CS187),1,0)</f>
        <v>1</v>
      </c>
      <c r="CZ187" s="898">
        <f>IF(EXACT(VLOOKUP(CR187,OFERTA_0,3,FALSE),CT187),1,0)</f>
        <v>1</v>
      </c>
      <c r="DA187" s="899">
        <f>IF(EXACT(VLOOKUP(CR187,OFERTA_0,4,FALSE),CU187),1,0)</f>
        <v>1</v>
      </c>
      <c r="DB187" s="899">
        <f>IF(CV187=0,0,1)</f>
        <v>1</v>
      </c>
      <c r="DC187" s="899">
        <f>IF(CW187=0,0,1)</f>
        <v>1</v>
      </c>
      <c r="DD187" s="899">
        <f>PRODUCT(CY187:DC187)</f>
        <v>1</v>
      </c>
      <c r="DE187" s="966">
        <f>ROUND(CW187,0)</f>
        <v>131600</v>
      </c>
      <c r="DF187" s="901">
        <f>CW187-DE187</f>
        <v>0</v>
      </c>
      <c r="DI187" s="1100" t="s">
        <v>308</v>
      </c>
      <c r="DJ187" s="1127" t="s">
        <v>545</v>
      </c>
      <c r="DK187" s="1031" t="s">
        <v>149</v>
      </c>
      <c r="DL187" s="1044">
        <v>2</v>
      </c>
      <c r="DM187" s="1045">
        <v>3120664</v>
      </c>
      <c r="DN187" s="963">
        <f t="shared" ref="DN187:DN188" si="3257">ROUND(DL187*DM187,0)</f>
        <v>6241328</v>
      </c>
      <c r="DO187" s="1016"/>
      <c r="DP187" s="898">
        <f>IF(EXACT(VLOOKUP(DI187,OFERTA_0,2,FALSE),DJ187),1,0)</f>
        <v>1</v>
      </c>
      <c r="DQ187" s="898">
        <f>IF(EXACT(VLOOKUP(DI187,OFERTA_0,3,FALSE),DK187),1,0)</f>
        <v>1</v>
      </c>
      <c r="DR187" s="899">
        <f>IF(EXACT(VLOOKUP(DI187,OFERTA_0,4,FALSE),DL187),1,0)</f>
        <v>1</v>
      </c>
      <c r="DS187" s="899">
        <f>IF(DM187=0,0,1)</f>
        <v>1</v>
      </c>
      <c r="DT187" s="899">
        <f>IF(DN187=0,0,1)</f>
        <v>1</v>
      </c>
      <c r="DU187" s="899">
        <f>PRODUCT(DP187:DT187)</f>
        <v>1</v>
      </c>
      <c r="DV187" s="966">
        <f>ROUND(DN187,0)</f>
        <v>6241328</v>
      </c>
      <c r="DW187" s="901">
        <f>DN187-DV187</f>
        <v>0</v>
      </c>
      <c r="DZ187" s="1100" t="s">
        <v>308</v>
      </c>
      <c r="EA187" s="1127" t="s">
        <v>545</v>
      </c>
      <c r="EB187" s="1031" t="s">
        <v>149</v>
      </c>
      <c r="EC187" s="1044">
        <v>2</v>
      </c>
      <c r="ED187" s="1045">
        <v>7000000</v>
      </c>
      <c r="EE187" s="963">
        <f t="shared" ref="EE187:EE188" si="3258">ROUND(EC187*ED187,0)</f>
        <v>14000000</v>
      </c>
      <c r="EF187" s="1016"/>
      <c r="EG187" s="898">
        <f>IF(EXACT(VLOOKUP(DZ187,OFERTA_0,2,FALSE),EA187),1,0)</f>
        <v>1</v>
      </c>
      <c r="EH187" s="898">
        <f>IF(EXACT(VLOOKUP(DZ187,OFERTA_0,3,FALSE),EB187),1,0)</f>
        <v>1</v>
      </c>
      <c r="EI187" s="899">
        <f>IF(EXACT(VLOOKUP(DZ187,OFERTA_0,4,FALSE),EC187),1,0)</f>
        <v>1</v>
      </c>
      <c r="EJ187" s="899">
        <f>IF(ED187=0,0,1)</f>
        <v>1</v>
      </c>
      <c r="EK187" s="899">
        <f>IF(EE187=0,0,1)</f>
        <v>1</v>
      </c>
      <c r="EL187" s="899">
        <f>PRODUCT(EG187:EK187)</f>
        <v>1</v>
      </c>
      <c r="EM187" s="966">
        <f>ROUND(EE187,0)</f>
        <v>14000000</v>
      </c>
      <c r="EN187" s="901">
        <f>EE187-EM187</f>
        <v>0</v>
      </c>
      <c r="EQ187" s="1100" t="s">
        <v>308</v>
      </c>
      <c r="ER187" s="1127" t="s">
        <v>545</v>
      </c>
      <c r="ES187" s="1031" t="s">
        <v>149</v>
      </c>
      <c r="ET187" s="1044">
        <v>2</v>
      </c>
      <c r="EU187" s="1045">
        <v>7950000</v>
      </c>
      <c r="EV187" s="963">
        <f t="shared" ref="EV187:EV188" si="3259">ROUND(ET187*EU187,0)</f>
        <v>15900000</v>
      </c>
      <c r="EW187" s="1016"/>
      <c r="EX187" s="898">
        <f>IF(EXACT(VLOOKUP(EQ187,OFERTA_0,2,FALSE),ER187),1,0)</f>
        <v>1</v>
      </c>
      <c r="EY187" s="898">
        <f>IF(EXACT(VLOOKUP(EQ187,OFERTA_0,3,FALSE),ES187),1,0)</f>
        <v>1</v>
      </c>
      <c r="EZ187" s="899">
        <f>IF(EXACT(VLOOKUP(EQ187,OFERTA_0,4,FALSE),ET187),1,0)</f>
        <v>1</v>
      </c>
      <c r="FA187" s="899">
        <f>IF(EU187=0,0,1)</f>
        <v>1</v>
      </c>
      <c r="FB187" s="899">
        <f>IF(EV187=0,0,1)</f>
        <v>1</v>
      </c>
      <c r="FC187" s="899">
        <f>PRODUCT(EX187:FB187)</f>
        <v>1</v>
      </c>
      <c r="FD187" s="966">
        <f>ROUND(EV187,0)</f>
        <v>15900000</v>
      </c>
      <c r="FE187" s="901">
        <f>EV187-FD187</f>
        <v>0</v>
      </c>
      <c r="FH187" s="1100"/>
      <c r="FI187" s="1130"/>
      <c r="FJ187" s="1031"/>
      <c r="FK187" s="1044"/>
      <c r="FL187" s="1045"/>
      <c r="FM187" s="963">
        <f t="shared" ref="FM187:FM188" si="3260">ROUND(FK187*FL187,0)</f>
        <v>0</v>
      </c>
      <c r="FN187" s="1016"/>
      <c r="FO187" s="898" t="e">
        <f>IF(EXACT(VLOOKUP(FH187,OFERTA_0,2,FALSE),FI187),1,0)</f>
        <v>#N/A</v>
      </c>
      <c r="FP187" s="898" t="e">
        <f>IF(EXACT(VLOOKUP(FH187,OFERTA_0,3,FALSE),FJ187),1,0)</f>
        <v>#N/A</v>
      </c>
      <c r="FQ187" s="899" t="e">
        <f>IF(EXACT(VLOOKUP(FH187,OFERTA_0,4,FALSE),FK187),1,0)</f>
        <v>#N/A</v>
      </c>
      <c r="FR187" s="899">
        <f>IF(FL187=0,0,1)</f>
        <v>0</v>
      </c>
      <c r="FS187" s="899">
        <f>IF(FM187=0,0,1)</f>
        <v>0</v>
      </c>
      <c r="FT187" s="899" t="e">
        <f>PRODUCT(FO187:FS187)</f>
        <v>#N/A</v>
      </c>
      <c r="FU187" s="966">
        <f>ROUND(FM187,0)</f>
        <v>0</v>
      </c>
      <c r="FV187" s="901">
        <f>FM187-FU187</f>
        <v>0</v>
      </c>
      <c r="FY187" s="1100" t="s">
        <v>308</v>
      </c>
      <c r="FZ187" s="1127" t="s">
        <v>545</v>
      </c>
      <c r="GA187" s="1031" t="s">
        <v>149</v>
      </c>
      <c r="GB187" s="1044">
        <v>2</v>
      </c>
      <c r="GC187" s="1046">
        <v>8171101</v>
      </c>
      <c r="GD187" s="963">
        <f t="shared" ref="GD187:GD188" si="3261">ROUND(GB187*GC187,0)</f>
        <v>16342202</v>
      </c>
      <c r="GE187" s="1016"/>
      <c r="GF187" s="898">
        <f>IF(EXACT(VLOOKUP(FY187,OFERTA_0,2,FALSE),FZ187),1,0)</f>
        <v>1</v>
      </c>
      <c r="GG187" s="898">
        <f>IF(EXACT(VLOOKUP(FY187,OFERTA_0,3,FALSE),GA187),1,0)</f>
        <v>1</v>
      </c>
      <c r="GH187" s="899">
        <f>IF(EXACT(VLOOKUP(FY187,OFERTA_0,4,FALSE),GB187),1,0)</f>
        <v>1</v>
      </c>
      <c r="GI187" s="899">
        <f>IF(GC187=0,0,1)</f>
        <v>1</v>
      </c>
      <c r="GJ187" s="899">
        <f>IF(GD187=0,0,1)</f>
        <v>1</v>
      </c>
      <c r="GK187" s="899">
        <f>PRODUCT(GF187:GJ187)</f>
        <v>1</v>
      </c>
      <c r="GL187" s="966">
        <f>ROUND(GD187,0)</f>
        <v>16342202</v>
      </c>
      <c r="GM187" s="901">
        <f>GD187-GL187</f>
        <v>0</v>
      </c>
      <c r="GP187" s="1100" t="s">
        <v>308</v>
      </c>
      <c r="GQ187" s="1127" t="s">
        <v>545</v>
      </c>
      <c r="GR187" s="1031" t="s">
        <v>149</v>
      </c>
      <c r="GS187" s="1044">
        <v>2</v>
      </c>
      <c r="GT187" s="1045">
        <v>8000000</v>
      </c>
      <c r="GU187" s="963">
        <f t="shared" ref="GU187:GU188" si="3262">ROUND(GS187*GT187,0)</f>
        <v>16000000</v>
      </c>
      <c r="GV187" s="1016"/>
      <c r="GW187" s="898">
        <f>IF(EXACT(VLOOKUP(GP187,OFERTA_0,2,FALSE),GQ187),1,0)</f>
        <v>1</v>
      </c>
      <c r="GX187" s="898">
        <f>IF(EXACT(VLOOKUP(GP187,OFERTA_0,3,FALSE),GR187),1,0)</f>
        <v>1</v>
      </c>
      <c r="GY187" s="899">
        <f>IF(EXACT(VLOOKUP(GP187,OFERTA_0,4,FALSE),GS187),1,0)</f>
        <v>1</v>
      </c>
      <c r="GZ187" s="899">
        <f>IF(GT187=0,0,1)</f>
        <v>1</v>
      </c>
      <c r="HA187" s="899">
        <f>IF(GU187=0,0,1)</f>
        <v>1</v>
      </c>
      <c r="HB187" s="899">
        <f>PRODUCT(GW187:HA187)</f>
        <v>1</v>
      </c>
      <c r="HC187" s="966">
        <f>ROUND(GU187,0)</f>
        <v>16000000</v>
      </c>
      <c r="HD187" s="901">
        <f>GU187-HC187</f>
        <v>0</v>
      </c>
      <c r="HG187" s="1100" t="s">
        <v>308</v>
      </c>
      <c r="HH187" s="1127" t="s">
        <v>545</v>
      </c>
      <c r="HI187" s="1031" t="s">
        <v>149</v>
      </c>
      <c r="HJ187" s="1044">
        <v>2</v>
      </c>
      <c r="HK187" s="1045">
        <v>3818035</v>
      </c>
      <c r="HL187" s="963">
        <f t="shared" ref="HL187:HL188" si="3263">ROUND(HJ187*HK187,0)</f>
        <v>7636070</v>
      </c>
      <c r="HM187" s="1016"/>
      <c r="HN187" s="898">
        <f>IF(EXACT(VLOOKUP(HG187,OFERTA_0,2,FALSE),HH187),1,0)</f>
        <v>1</v>
      </c>
      <c r="HO187" s="898">
        <f>IF(EXACT(VLOOKUP(HG187,OFERTA_0,3,FALSE),HI187),1,0)</f>
        <v>1</v>
      </c>
      <c r="HP187" s="899">
        <f>IF(EXACT(VLOOKUP(HG187,OFERTA_0,4,FALSE),HJ187),1,0)</f>
        <v>1</v>
      </c>
      <c r="HQ187" s="899">
        <f>IF(HK187=0,0,1)</f>
        <v>1</v>
      </c>
      <c r="HR187" s="899">
        <f>IF(HL187=0,0,1)</f>
        <v>1</v>
      </c>
      <c r="HS187" s="899">
        <f>PRODUCT(HN187:HR187)</f>
        <v>1</v>
      </c>
      <c r="HT187" s="966">
        <f>ROUND(HL187,0)</f>
        <v>7636070</v>
      </c>
      <c r="HU187" s="901">
        <f>HL187-HT187</f>
        <v>0</v>
      </c>
      <c r="HX187" s="958" t="s">
        <v>308</v>
      </c>
      <c r="HY187" s="1030" t="s">
        <v>545</v>
      </c>
      <c r="HZ187" s="1031" t="s">
        <v>149</v>
      </c>
      <c r="IA187" s="1044">
        <v>2</v>
      </c>
      <c r="IB187" s="1116">
        <v>3987654</v>
      </c>
      <c r="IC187" s="1131">
        <f t="shared" ref="IC187:IC188" si="3264">ROUND(IA187*IB187,0)</f>
        <v>7975308</v>
      </c>
      <c r="ID187" s="1016"/>
      <c r="IE187" s="898">
        <f>IF(EXACT(VLOOKUP(HX187,OFERTA_0,2,FALSE),HY187),1,0)</f>
        <v>1</v>
      </c>
      <c r="IF187" s="898">
        <f>IF(EXACT(VLOOKUP(HX187,OFERTA_0,3,FALSE),HZ187),1,0)</f>
        <v>1</v>
      </c>
      <c r="IG187" s="899">
        <f>IF(EXACT(VLOOKUP(HX187,OFERTA_0,4,FALSE),IA187),1,0)</f>
        <v>1</v>
      </c>
      <c r="IH187" s="899">
        <f>IF(IB187=0,0,1)</f>
        <v>1</v>
      </c>
      <c r="II187" s="899">
        <f>IF(IC187=0,0,1)</f>
        <v>1</v>
      </c>
      <c r="IJ187" s="899">
        <f>PRODUCT(IE187:II187)</f>
        <v>1</v>
      </c>
      <c r="IK187" s="966">
        <f>ROUND(IC187,0)</f>
        <v>7975308</v>
      </c>
      <c r="IL187" s="901">
        <f>IC187-IK187</f>
        <v>0</v>
      </c>
      <c r="IO187" s="1100" t="s">
        <v>308</v>
      </c>
      <c r="IP187" s="1127" t="s">
        <v>545</v>
      </c>
      <c r="IQ187" s="1031" t="s">
        <v>149</v>
      </c>
      <c r="IR187" s="1044">
        <v>2</v>
      </c>
      <c r="IS187" s="1045">
        <v>4640000</v>
      </c>
      <c r="IT187" s="963">
        <f t="shared" ref="IT187:IT188" si="3265">ROUND(IR187*IS187,0)</f>
        <v>9280000</v>
      </c>
      <c r="IU187" s="1016"/>
      <c r="IV187" s="898">
        <f>IF(EXACT(VLOOKUP(IO187,OFERTA_0,2,FALSE),IP187),1,0)</f>
        <v>1</v>
      </c>
      <c r="IW187" s="898">
        <f>IF(EXACT(VLOOKUP(IO187,OFERTA_0,3,FALSE),IQ187),1,0)</f>
        <v>1</v>
      </c>
      <c r="IX187" s="899">
        <f>IF(EXACT(VLOOKUP(IO187,OFERTA_0,4,FALSE),IR187),1,0)</f>
        <v>1</v>
      </c>
      <c r="IY187" s="899">
        <f>IF(IS187=0,0,1)</f>
        <v>1</v>
      </c>
      <c r="IZ187" s="899">
        <f>IF(IT187=0,0,1)</f>
        <v>1</v>
      </c>
      <c r="JA187" s="899">
        <f>PRODUCT(IV187:IZ187)</f>
        <v>1</v>
      </c>
      <c r="JB187" s="966">
        <f>ROUND(IT187,0)</f>
        <v>9280000</v>
      </c>
      <c r="JC187" s="901">
        <f>IT187-JB187</f>
        <v>0</v>
      </c>
      <c r="JF187" s="1100" t="s">
        <v>308</v>
      </c>
      <c r="JG187" s="1127" t="s">
        <v>545</v>
      </c>
      <c r="JH187" s="1031" t="s">
        <v>149</v>
      </c>
      <c r="JI187" s="1044">
        <v>2</v>
      </c>
      <c r="JJ187" s="1045">
        <v>3468000</v>
      </c>
      <c r="JK187" s="963">
        <f t="shared" ref="JK187:JK188" si="3266">ROUND(JI187*JJ187,0)</f>
        <v>6936000</v>
      </c>
      <c r="JL187" s="1016"/>
      <c r="JM187" s="898">
        <f>IF(EXACT(VLOOKUP(JF187,OFERTA_0,2,FALSE),JG187),1,0)</f>
        <v>1</v>
      </c>
      <c r="JN187" s="898">
        <f>IF(EXACT(VLOOKUP(JF187,OFERTA_0,3,FALSE),JH187),1,0)</f>
        <v>1</v>
      </c>
      <c r="JO187" s="899">
        <f>IF(EXACT(VLOOKUP(JF187,OFERTA_0,4,FALSE),JI187),1,0)</f>
        <v>1</v>
      </c>
      <c r="JP187" s="899">
        <f>IF(JJ187=0,0,1)</f>
        <v>1</v>
      </c>
      <c r="JQ187" s="899">
        <f>IF(JK187=0,0,1)</f>
        <v>1</v>
      </c>
      <c r="JR187" s="899">
        <f>PRODUCT(JM187:JQ187)</f>
        <v>1</v>
      </c>
      <c r="JS187" s="966">
        <f>ROUND(JK187,0)</f>
        <v>6936000</v>
      </c>
      <c r="JT187" s="901">
        <f>JK187-JS187</f>
        <v>0</v>
      </c>
      <c r="JW187" s="1100" t="s">
        <v>308</v>
      </c>
      <c r="JX187" s="1127" t="s">
        <v>545</v>
      </c>
      <c r="JY187" s="1031" t="s">
        <v>149</v>
      </c>
      <c r="JZ187" s="1044">
        <v>2</v>
      </c>
      <c r="KA187" s="1045">
        <v>756378.11040000001</v>
      </c>
      <c r="KB187" s="963">
        <f t="shared" ref="KB187:KB188" si="3267">ROUND(JZ187*KA187,0)</f>
        <v>1512756</v>
      </c>
      <c r="KC187" s="1016"/>
      <c r="KD187" s="898">
        <f>IF(EXACT(VLOOKUP(JW187,OFERTA_0,2,FALSE),JX187),1,0)</f>
        <v>1</v>
      </c>
      <c r="KE187" s="898">
        <f>IF(EXACT(VLOOKUP(JW187,OFERTA_0,3,FALSE),JY187),1,0)</f>
        <v>1</v>
      </c>
      <c r="KF187" s="899">
        <f>IF(EXACT(VLOOKUP(JW187,OFERTA_0,4,FALSE),JZ187),1,0)</f>
        <v>1</v>
      </c>
      <c r="KG187" s="899">
        <f>IF(KA187=0,0,1)</f>
        <v>1</v>
      </c>
      <c r="KH187" s="899">
        <f>IF(KB187=0,0,1)</f>
        <v>1</v>
      </c>
      <c r="KI187" s="899">
        <f>PRODUCT(KD187:KH187)</f>
        <v>1</v>
      </c>
      <c r="KJ187" s="966">
        <f>ROUND(KB187,0)</f>
        <v>1512756</v>
      </c>
      <c r="KK187" s="901">
        <f>KB187-KJ187</f>
        <v>0</v>
      </c>
      <c r="KN187" s="1100" t="s">
        <v>308</v>
      </c>
      <c r="KO187" s="1127" t="s">
        <v>545</v>
      </c>
      <c r="KP187" s="1031" t="s">
        <v>149</v>
      </c>
      <c r="KQ187" s="1044">
        <v>2</v>
      </c>
      <c r="KR187" s="1045">
        <v>2316000</v>
      </c>
      <c r="KS187" s="963">
        <f t="shared" ref="KS187:KS188" si="3268">ROUND(KQ187*KR187,0)</f>
        <v>4632000</v>
      </c>
      <c r="KT187" s="1016"/>
      <c r="KU187" s="898">
        <f>IF(EXACT(VLOOKUP(KN187,OFERTA_0,2,FALSE),KO187),1,0)</f>
        <v>1</v>
      </c>
      <c r="KV187" s="898">
        <f>IF(EXACT(VLOOKUP(KN187,OFERTA_0,3,FALSE),KP187),1,0)</f>
        <v>1</v>
      </c>
      <c r="KW187" s="899">
        <f>IF(EXACT(VLOOKUP(KN187,OFERTA_0,4,FALSE),KQ187),1,0)</f>
        <v>1</v>
      </c>
      <c r="KX187" s="899">
        <f>IF(KR187=0,0,1)</f>
        <v>1</v>
      </c>
      <c r="KY187" s="899">
        <f>IF(KS187=0,0,1)</f>
        <v>1</v>
      </c>
      <c r="KZ187" s="899">
        <f>PRODUCT(KU187:KY187)</f>
        <v>1</v>
      </c>
      <c r="LA187" s="966">
        <f>ROUND(KS187,0)</f>
        <v>4632000</v>
      </c>
      <c r="LB187" s="901">
        <f>KS187-LA187</f>
        <v>0</v>
      </c>
      <c r="LE187" s="1100" t="s">
        <v>308</v>
      </c>
      <c r="LF187" s="1127" t="s">
        <v>545</v>
      </c>
      <c r="LG187" s="1031" t="s">
        <v>149</v>
      </c>
      <c r="LH187" s="1044">
        <v>2</v>
      </c>
      <c r="LI187" s="1049">
        <v>1844450</v>
      </c>
      <c r="LJ187" s="974">
        <f t="shared" ref="LJ187:LJ188" si="3269">ROUND(LH187*LI187,0)</f>
        <v>3688900</v>
      </c>
      <c r="LK187" s="1016"/>
      <c r="LL187" s="898">
        <f>IF(EXACT(VLOOKUP(LE187,OFERTA_0,2,FALSE),LF187),1,0)</f>
        <v>1</v>
      </c>
      <c r="LM187" s="898">
        <f>IF(EXACT(VLOOKUP(LE187,OFERTA_0,3,FALSE),LG187),1,0)</f>
        <v>1</v>
      </c>
      <c r="LN187" s="899">
        <f>IF(EXACT(VLOOKUP(LE187,OFERTA_0,4,FALSE),LH187),1,0)</f>
        <v>1</v>
      </c>
      <c r="LO187" s="899">
        <f>IF(LI187=0,0,1)</f>
        <v>1</v>
      </c>
      <c r="LP187" s="899">
        <f>IF(LJ187=0,0,1)</f>
        <v>1</v>
      </c>
      <c r="LQ187" s="899">
        <f>PRODUCT(LL187:LP187)</f>
        <v>1</v>
      </c>
      <c r="LR187" s="966">
        <f>ROUND(LJ187,0)</f>
        <v>3688900</v>
      </c>
      <c r="LS187" s="901">
        <f>LJ187-LR187</f>
        <v>0</v>
      </c>
      <c r="LV187" s="1100" t="s">
        <v>308</v>
      </c>
      <c r="LW187" s="1127" t="s">
        <v>545</v>
      </c>
      <c r="LX187" s="1031" t="s">
        <v>149</v>
      </c>
      <c r="LY187" s="1044">
        <v>2</v>
      </c>
      <c r="LZ187" s="1045">
        <v>1170000</v>
      </c>
      <c r="MA187" s="963">
        <f t="shared" ref="MA187:MA188" si="3270">ROUND(LY187*LZ187,0)</f>
        <v>2340000</v>
      </c>
      <c r="MB187" s="1016"/>
      <c r="MC187" s="898">
        <f>IF(EXACT(VLOOKUP(LV187,OFERTA_0,2,FALSE),LW187),1,0)</f>
        <v>1</v>
      </c>
      <c r="MD187" s="898">
        <f>IF(EXACT(VLOOKUP(LV187,OFERTA_0,3,FALSE),LX187),1,0)</f>
        <v>1</v>
      </c>
      <c r="ME187" s="899">
        <f>IF(EXACT(VLOOKUP(LV187,OFERTA_0,4,FALSE),LY187),1,0)</f>
        <v>1</v>
      </c>
      <c r="MF187" s="899">
        <f>IF(LZ187=0,0,1)</f>
        <v>1</v>
      </c>
      <c r="MG187" s="899">
        <f>IF(MA187=0,0,1)</f>
        <v>1</v>
      </c>
      <c r="MH187" s="899">
        <f>PRODUCT(MC187:MG187)</f>
        <v>1</v>
      </c>
      <c r="MI187" s="966">
        <f>ROUND(MA187,0)</f>
        <v>2340000</v>
      </c>
      <c r="MJ187" s="901">
        <f>MA187-MI187</f>
        <v>0</v>
      </c>
      <c r="MM187" s="1100" t="s">
        <v>308</v>
      </c>
      <c r="MN187" s="1127" t="s">
        <v>545</v>
      </c>
      <c r="MO187" s="1031" t="s">
        <v>149</v>
      </c>
      <c r="MP187" s="1044">
        <v>2</v>
      </c>
      <c r="MQ187" s="1045">
        <v>2500000</v>
      </c>
      <c r="MR187" s="963">
        <f t="shared" ref="MR187:MR188" si="3271">ROUND(MP187*MQ187,0)</f>
        <v>5000000</v>
      </c>
      <c r="MS187" s="1016"/>
      <c r="MT187" s="898">
        <f>IF(EXACT(VLOOKUP(MM187,OFERTA_0,2,FALSE),MN187),1,0)</f>
        <v>1</v>
      </c>
      <c r="MU187" s="898">
        <f>IF(EXACT(VLOOKUP(MM187,OFERTA_0,3,FALSE),MO187),1,0)</f>
        <v>1</v>
      </c>
      <c r="MV187" s="899">
        <f>IF(EXACT(VLOOKUP(MM187,OFERTA_0,4,FALSE),MP187),1,0)</f>
        <v>1</v>
      </c>
      <c r="MW187" s="899">
        <f>IF(MQ187=0,0,1)</f>
        <v>1</v>
      </c>
      <c r="MX187" s="899">
        <f>IF(MR187=0,0,1)</f>
        <v>1</v>
      </c>
      <c r="MY187" s="899">
        <f>PRODUCT(MT187:MX187)</f>
        <v>1</v>
      </c>
      <c r="MZ187" s="966">
        <f>ROUND(MR187,0)</f>
        <v>5000000</v>
      </c>
      <c r="NA187" s="901">
        <f>MR187-MZ187</f>
        <v>0</v>
      </c>
      <c r="ND187" s="975" t="s">
        <v>308</v>
      </c>
      <c r="NE187" s="976" t="s">
        <v>545</v>
      </c>
      <c r="NF187" s="977" t="s">
        <v>149</v>
      </c>
      <c r="NG187" s="978">
        <v>2</v>
      </c>
      <c r="NH187" s="979">
        <v>455026.77</v>
      </c>
      <c r="NI187" s="980">
        <v>910054</v>
      </c>
      <c r="NJ187" s="1016"/>
      <c r="NK187" s="898">
        <f>IF(EXACT(VLOOKUP(ND187,OFERTA_0,2,FALSE),NE187),1,0)</f>
        <v>1</v>
      </c>
      <c r="NL187" s="898">
        <f>IF(EXACT(VLOOKUP(ND187,OFERTA_0,3,FALSE),NF187),1,0)</f>
        <v>1</v>
      </c>
      <c r="NM187" s="899">
        <f>IF(EXACT(VLOOKUP(ND187,OFERTA_0,4,FALSE),NG187),1,0)</f>
        <v>1</v>
      </c>
      <c r="NN187" s="899">
        <f>IF(NH187=0,0,1)</f>
        <v>1</v>
      </c>
      <c r="NO187" s="899">
        <f>IF(NI187=0,0,1)</f>
        <v>1</v>
      </c>
      <c r="NP187" s="899">
        <f>PRODUCT(NK187:NO187)</f>
        <v>1</v>
      </c>
      <c r="NQ187" s="966">
        <f>ROUND(NI187,0)</f>
        <v>910054</v>
      </c>
      <c r="NR187" s="901">
        <f>NI187-NQ187</f>
        <v>0</v>
      </c>
      <c r="NU187" s="981" t="s">
        <v>308</v>
      </c>
      <c r="NV187" s="982" t="s">
        <v>545</v>
      </c>
      <c r="NW187" s="983" t="s">
        <v>149</v>
      </c>
      <c r="NX187" s="984">
        <v>2</v>
      </c>
      <c r="NY187" s="1050">
        <v>459623</v>
      </c>
      <c r="NZ187" s="986">
        <f t="shared" ref="NZ187:NZ188" si="3272">ROUND(NX187*NY187,0)</f>
        <v>919246</v>
      </c>
      <c r="OA187" s="1016"/>
      <c r="OB187" s="898">
        <f>IF(EXACT(VLOOKUP(NU187,OFERTA_0,2,FALSE),NV187),1,0)</f>
        <v>1</v>
      </c>
      <c r="OC187" s="898">
        <f>IF(EXACT(VLOOKUP(NU187,OFERTA_0,3,FALSE),NW187),1,0)</f>
        <v>1</v>
      </c>
      <c r="OD187" s="899">
        <f>IF(EXACT(VLOOKUP(NU187,OFERTA_0,4,FALSE),NX187),1,0)</f>
        <v>1</v>
      </c>
      <c r="OE187" s="899">
        <f>IF(NY187=0,0,1)</f>
        <v>1</v>
      </c>
      <c r="OF187" s="899">
        <f>IF(NZ187=0,0,1)</f>
        <v>1</v>
      </c>
      <c r="OG187" s="899">
        <f>PRODUCT(OB187:OF187)</f>
        <v>1</v>
      </c>
      <c r="OH187" s="966">
        <f>ROUND(NZ187,0)</f>
        <v>919246</v>
      </c>
      <c r="OI187" s="901">
        <f>NZ187-OH187</f>
        <v>0</v>
      </c>
      <c r="OL187" s="1100" t="s">
        <v>308</v>
      </c>
      <c r="OM187" s="1127" t="s">
        <v>545</v>
      </c>
      <c r="ON187" s="1031" t="s">
        <v>149</v>
      </c>
      <c r="OO187" s="1044">
        <v>2</v>
      </c>
      <c r="OP187" s="1045">
        <v>863615</v>
      </c>
      <c r="OQ187" s="963">
        <f t="shared" ref="OQ187:OQ188" si="3273">ROUND(OO187*OP187,0)</f>
        <v>1727230</v>
      </c>
      <c r="OR187" s="1016"/>
      <c r="OS187" s="898">
        <f>IF(EXACT(VLOOKUP(OL187,OFERTA_0,2,FALSE),OM187),1,0)</f>
        <v>1</v>
      </c>
      <c r="OT187" s="898">
        <f>IF(EXACT(VLOOKUP(OL187,OFERTA_0,3,FALSE),ON187),1,0)</f>
        <v>1</v>
      </c>
      <c r="OU187" s="899">
        <f>IF(EXACT(VLOOKUP(OL187,OFERTA_0,4,FALSE),OO187),1,0)</f>
        <v>1</v>
      </c>
      <c r="OV187" s="899">
        <f>IF(OP187=0,0,1)</f>
        <v>1</v>
      </c>
      <c r="OW187" s="899">
        <f>IF(OQ187=0,0,1)</f>
        <v>1</v>
      </c>
      <c r="OX187" s="899">
        <f>PRODUCT(OS187:OW187)</f>
        <v>1</v>
      </c>
      <c r="OY187" s="966">
        <f>ROUND(OQ187,0)</f>
        <v>1727230</v>
      </c>
      <c r="OZ187" s="901">
        <f>OQ187-OY187</f>
        <v>0</v>
      </c>
      <c r="PC187" s="1100" t="s">
        <v>308</v>
      </c>
      <c r="PD187" s="1127" t="s">
        <v>545</v>
      </c>
      <c r="PE187" s="1031" t="s">
        <v>149</v>
      </c>
      <c r="PF187" s="1044">
        <v>2</v>
      </c>
      <c r="PG187" s="1059">
        <v>1318200</v>
      </c>
      <c r="PH187" s="988">
        <v>2636400</v>
      </c>
      <c r="PI187" s="1024"/>
      <c r="PJ187" s="898">
        <f>IF(EXACT(VLOOKUP(PC187,OFERTA_0,2,FALSE),PD187),1,0)</f>
        <v>1</v>
      </c>
      <c r="PK187" s="898">
        <f>IF(EXACT(VLOOKUP(PC187,OFERTA_0,3,FALSE),PE187),1,0)</f>
        <v>1</v>
      </c>
      <c r="PL187" s="899">
        <f>IF(EXACT(VLOOKUP(PC187,OFERTA_0,4,FALSE),PF187),1,0)</f>
        <v>1</v>
      </c>
      <c r="PM187" s="899">
        <f>IF(PG187=0,0,1)</f>
        <v>1</v>
      </c>
      <c r="PN187" s="899">
        <f>IF(PH187=0,0,1)</f>
        <v>1</v>
      </c>
      <c r="PO187" s="899">
        <f>PRODUCT(PJ187:PN187)</f>
        <v>1</v>
      </c>
      <c r="PP187" s="966">
        <f>ROUND(PH187,0)</f>
        <v>2636400</v>
      </c>
      <c r="PQ187" s="901">
        <f>PH187-PP187</f>
        <v>0</v>
      </c>
      <c r="PT187" s="1100" t="s">
        <v>308</v>
      </c>
      <c r="PU187" s="1127" t="s">
        <v>545</v>
      </c>
      <c r="PV187" s="1031" t="s">
        <v>149</v>
      </c>
      <c r="PW187" s="1044">
        <v>2</v>
      </c>
      <c r="PX187" s="1045">
        <v>7992000</v>
      </c>
      <c r="PY187" s="963">
        <f t="shared" ref="PY187:PY188" si="3274">ROUND(PW187*PX187,0)</f>
        <v>15984000</v>
      </c>
      <c r="PZ187" s="1016"/>
      <c r="QA187" s="898">
        <f>IF(EXACT(VLOOKUP(PT187,OFERTA_0,2,FALSE),PU187),1,0)</f>
        <v>1</v>
      </c>
      <c r="QB187" s="898">
        <f>IF(EXACT(VLOOKUP(PT187,OFERTA_0,3,FALSE),PV187),1,0)</f>
        <v>1</v>
      </c>
      <c r="QC187" s="899">
        <f>IF(EXACT(VLOOKUP(PT187,OFERTA_0,4,FALSE),PW187),1,0)</f>
        <v>1</v>
      </c>
      <c r="QD187" s="899">
        <f>IF(PX187=0,0,1)</f>
        <v>1</v>
      </c>
      <c r="QE187" s="899">
        <f>IF(PY187=0,0,1)</f>
        <v>1</v>
      </c>
      <c r="QF187" s="899">
        <f>PRODUCT(QA187:QE187)</f>
        <v>1</v>
      </c>
      <c r="QG187" s="966">
        <f>ROUND(PY187,0)</f>
        <v>15984000</v>
      </c>
      <c r="QH187" s="901">
        <f>PY187-QG187</f>
        <v>0</v>
      </c>
      <c r="QK187" s="1100" t="s">
        <v>308</v>
      </c>
      <c r="QL187" s="1127" t="s">
        <v>545</v>
      </c>
      <c r="QM187" s="1031" t="s">
        <v>149</v>
      </c>
      <c r="QN187" s="1044">
        <v>2</v>
      </c>
      <c r="QO187" s="1049">
        <v>1853672.2499999998</v>
      </c>
      <c r="QP187" s="974">
        <f t="shared" ref="QP187:QP188" si="3275">ROUND(QN187*QO187,0)</f>
        <v>3707345</v>
      </c>
      <c r="QQ187" s="1016"/>
      <c r="QR187" s="898">
        <f>IF(EXACT(VLOOKUP(QK187,OFERTA_0,2,FALSE),QL187),1,0)</f>
        <v>1</v>
      </c>
      <c r="QS187" s="898">
        <f>IF(EXACT(VLOOKUP(QK187,OFERTA_0,3,FALSE),QM187),1,0)</f>
        <v>1</v>
      </c>
      <c r="QT187" s="899">
        <f>IF(EXACT(VLOOKUP(QK187,OFERTA_0,4,FALSE),QN187),1,0)</f>
        <v>1</v>
      </c>
      <c r="QU187" s="899">
        <f>IF(QO187=0,0,1)</f>
        <v>1</v>
      </c>
      <c r="QV187" s="899">
        <f>IF(QP187=0,0,1)</f>
        <v>1</v>
      </c>
      <c r="QW187" s="899">
        <f>PRODUCT(QR187:QV187)</f>
        <v>1</v>
      </c>
      <c r="QX187" s="966">
        <f>ROUND(QP187,0)</f>
        <v>3707345</v>
      </c>
      <c r="QY187" s="901">
        <f>QP187-QX187</f>
        <v>0</v>
      </c>
      <c r="RB187" s="405"/>
      <c r="RC187" s="406"/>
      <c r="RD187" s="407"/>
      <c r="RE187" s="408"/>
      <c r="RF187" s="409"/>
      <c r="RG187" s="410"/>
      <c r="RH187" s="410"/>
      <c r="RI187" s="898"/>
      <c r="RJ187" s="898"/>
      <c r="RK187" s="934"/>
      <c r="RL187" s="934"/>
      <c r="RM187" s="934"/>
      <c r="RN187" s="934"/>
      <c r="RO187" s="935"/>
      <c r="RP187" s="936"/>
      <c r="RS187" s="405"/>
      <c r="RT187" s="406"/>
      <c r="RU187" s="407"/>
      <c r="RV187" s="408"/>
      <c r="RW187" s="409"/>
      <c r="RX187" s="410"/>
      <c r="RY187" s="410"/>
      <c r="RZ187" s="898"/>
      <c r="SA187" s="898"/>
      <c r="SB187" s="934"/>
      <c r="SC187" s="934"/>
      <c r="SD187" s="934"/>
      <c r="SE187" s="934"/>
      <c r="SF187" s="935"/>
      <c r="SG187" s="936"/>
      <c r="SJ187" s="405"/>
      <c r="SK187" s="406"/>
      <c r="SL187" s="407"/>
      <c r="SM187" s="408"/>
      <c r="SN187" s="409"/>
      <c r="SO187" s="410"/>
      <c r="SP187" s="410"/>
      <c r="SQ187" s="898"/>
      <c r="SR187" s="898"/>
      <c r="SS187" s="934"/>
      <c r="ST187" s="934"/>
      <c r="SU187" s="934"/>
      <c r="SV187" s="934"/>
      <c r="SW187" s="935"/>
      <c r="SX187" s="936"/>
    </row>
    <row r="188" spans="2:518" ht="33.75" customHeight="1" thickTop="1" thickBot="1">
      <c r="B188" s="1066" t="s">
        <v>904</v>
      </c>
      <c r="C188" s="1132" t="s">
        <v>546</v>
      </c>
      <c r="D188" s="1031" t="s">
        <v>149</v>
      </c>
      <c r="E188" s="1044">
        <v>12</v>
      </c>
      <c r="F188" s="1045"/>
      <c r="G188" s="1051">
        <f>ROUND(E188*F188,0)</f>
        <v>0</v>
      </c>
      <c r="H188" s="1016"/>
      <c r="K188" s="1066" t="s">
        <v>904</v>
      </c>
      <c r="L188" s="1132" t="s">
        <v>546</v>
      </c>
      <c r="M188" s="1031" t="s">
        <v>149</v>
      </c>
      <c r="N188" s="1044">
        <v>12</v>
      </c>
      <c r="O188" s="1046">
        <v>30142</v>
      </c>
      <c r="P188" s="1051">
        <f t="shared" si="3251"/>
        <v>361704</v>
      </c>
      <c r="Q188" s="1016"/>
      <c r="R188" s="898">
        <f>IF(EXACT(VLOOKUP(K188,OFERTA_0,2,FALSE),L188),1,0)</f>
        <v>1</v>
      </c>
      <c r="S188" s="898">
        <f>IF(EXACT(VLOOKUP(K188,OFERTA_0,3,FALSE),M188),1,0)</f>
        <v>1</v>
      </c>
      <c r="T188" s="899">
        <f>IF(EXACT(VLOOKUP(K188,OFERTA_0,4,FALSE),N188),1,0)</f>
        <v>1</v>
      </c>
      <c r="U188" s="899">
        <f>IF(O188=0,0,1)</f>
        <v>1</v>
      </c>
      <c r="V188" s="899">
        <f>IF(P188=0,0,1)</f>
        <v>1</v>
      </c>
      <c r="W188" s="899">
        <f>PRODUCT(R188:V188)</f>
        <v>1</v>
      </c>
      <c r="X188" s="966">
        <f>ROUND(P188,0)</f>
        <v>361704</v>
      </c>
      <c r="Y188" s="901">
        <f>P188-X188</f>
        <v>0</v>
      </c>
      <c r="Z188" s="872"/>
      <c r="AA188" s="872"/>
      <c r="AB188" s="1066" t="s">
        <v>904</v>
      </c>
      <c r="AC188" s="1132" t="s">
        <v>546</v>
      </c>
      <c r="AD188" s="1031" t="s">
        <v>149</v>
      </c>
      <c r="AE188" s="1044">
        <v>12</v>
      </c>
      <c r="AF188" s="1045">
        <v>90000</v>
      </c>
      <c r="AG188" s="1051">
        <f t="shared" si="3252"/>
        <v>1080000</v>
      </c>
      <c r="AH188" s="1016"/>
      <c r="AI188" s="898">
        <f>IF(EXACT(VLOOKUP(AB188,OFERTA_0,2,FALSE),AC188),1,0)</f>
        <v>1</v>
      </c>
      <c r="AJ188" s="898">
        <f>IF(EXACT(VLOOKUP(AB188,OFERTA_0,3,FALSE),AD188),1,0)</f>
        <v>1</v>
      </c>
      <c r="AK188" s="899">
        <f>IF(EXACT(VLOOKUP(AB188,OFERTA_0,4,FALSE),AE188),1,0)</f>
        <v>1</v>
      </c>
      <c r="AL188" s="899">
        <f>IF(AF188=0,0,1)</f>
        <v>1</v>
      </c>
      <c r="AM188" s="899">
        <f>IF(AG188=0,0,1)</f>
        <v>1</v>
      </c>
      <c r="AN188" s="899">
        <f>PRODUCT(AI188:AM188)</f>
        <v>1</v>
      </c>
      <c r="AO188" s="966">
        <f>ROUND(AG188,0)</f>
        <v>1080000</v>
      </c>
      <c r="AP188" s="901">
        <f>AG188-AO188</f>
        <v>0</v>
      </c>
      <c r="AQ188" s="872"/>
      <c r="AR188" s="872"/>
      <c r="AS188" s="1066" t="s">
        <v>904</v>
      </c>
      <c r="AT188" s="1133" t="s">
        <v>546</v>
      </c>
      <c r="AU188" s="1031" t="s">
        <v>149</v>
      </c>
      <c r="AV188" s="1044">
        <v>12</v>
      </c>
      <c r="AW188" s="1047">
        <v>90000</v>
      </c>
      <c r="AX188" s="1052">
        <f t="shared" si="3253"/>
        <v>1080000</v>
      </c>
      <c r="AY188" s="1016"/>
      <c r="AZ188" s="898">
        <f>IF(EXACT(VLOOKUP(AS188,OFERTA_0,2,FALSE),AT188),1,0)</f>
        <v>1</v>
      </c>
      <c r="BA188" s="898">
        <f>IF(EXACT(VLOOKUP(AS188,OFERTA_0,3,FALSE),AU188),1,0)</f>
        <v>1</v>
      </c>
      <c r="BB188" s="899">
        <f>IF(EXACT(VLOOKUP(AS188,OFERTA_0,4,FALSE),AV188),1,0)</f>
        <v>1</v>
      </c>
      <c r="BC188" s="899">
        <f>IF(AW188=0,0,1)</f>
        <v>1</v>
      </c>
      <c r="BD188" s="899">
        <f>IF(AX188=0,0,1)</f>
        <v>1</v>
      </c>
      <c r="BE188" s="899">
        <f>PRODUCT(AZ188:BD188)</f>
        <v>1</v>
      </c>
      <c r="BF188" s="966">
        <f>ROUND(AX188,0)</f>
        <v>1080000</v>
      </c>
      <c r="BG188" s="901">
        <f>AX188-BF188</f>
        <v>0</v>
      </c>
      <c r="BJ188" s="1066" t="s">
        <v>904</v>
      </c>
      <c r="BK188" s="1132" t="s">
        <v>546</v>
      </c>
      <c r="BL188" s="1031" t="s">
        <v>149</v>
      </c>
      <c r="BM188" s="1044">
        <v>12</v>
      </c>
      <c r="BN188" s="1045">
        <v>38870</v>
      </c>
      <c r="BO188" s="1051">
        <f t="shared" si="3254"/>
        <v>466440</v>
      </c>
      <c r="BP188" s="1016"/>
      <c r="BQ188" s="898">
        <f>IF(EXACT(VLOOKUP(BJ188,OFERTA_0,2,FALSE),BK188),1,0)</f>
        <v>1</v>
      </c>
      <c r="BR188" s="898">
        <f>IF(EXACT(VLOOKUP(BJ188,OFERTA_0,3,FALSE),BL188),1,0)</f>
        <v>1</v>
      </c>
      <c r="BS188" s="899">
        <f>IF(EXACT(VLOOKUP(BJ188,OFERTA_0,4,FALSE),BM188),1,0)</f>
        <v>1</v>
      </c>
      <c r="BT188" s="899">
        <f>IF(BN188=0,0,1)</f>
        <v>1</v>
      </c>
      <c r="BU188" s="899">
        <f>IF(BO188=0,0,1)</f>
        <v>1</v>
      </c>
      <c r="BV188" s="899">
        <f>PRODUCT(BQ188:BU188)</f>
        <v>1</v>
      </c>
      <c r="BW188" s="966">
        <f>ROUND(BO188,0)</f>
        <v>466440</v>
      </c>
      <c r="BX188" s="901">
        <f>BO188-BW188</f>
        <v>0</v>
      </c>
      <c r="CA188" s="1066" t="s">
        <v>904</v>
      </c>
      <c r="CB188" s="1132" t="s">
        <v>546</v>
      </c>
      <c r="CC188" s="1031" t="s">
        <v>149</v>
      </c>
      <c r="CD188" s="1044">
        <v>12</v>
      </c>
      <c r="CE188" s="1045">
        <v>29358</v>
      </c>
      <c r="CF188" s="1051">
        <f t="shared" si="3255"/>
        <v>352296</v>
      </c>
      <c r="CG188" s="1016"/>
      <c r="CH188" s="898">
        <f>IF(EXACT(VLOOKUP(CA188,OFERTA_0,2,FALSE),CB188),1,0)</f>
        <v>1</v>
      </c>
      <c r="CI188" s="898">
        <f>IF(EXACT(VLOOKUP(CA188,OFERTA_0,3,FALSE),CC188),1,0)</f>
        <v>1</v>
      </c>
      <c r="CJ188" s="899">
        <f>IF(EXACT(VLOOKUP(CA188,OFERTA_0,4,FALSE),CD188),1,0)</f>
        <v>1</v>
      </c>
      <c r="CK188" s="899">
        <f>IF(CE188=0,0,1)</f>
        <v>1</v>
      </c>
      <c r="CL188" s="899">
        <f>IF(CF188=0,0,1)</f>
        <v>1</v>
      </c>
      <c r="CM188" s="899">
        <f>PRODUCT(CH188:CL188)</f>
        <v>1</v>
      </c>
      <c r="CN188" s="966">
        <f>ROUND(CF188,0)</f>
        <v>352296</v>
      </c>
      <c r="CO188" s="901">
        <f>CF188-CN188</f>
        <v>0</v>
      </c>
      <c r="CR188" s="1066" t="s">
        <v>904</v>
      </c>
      <c r="CS188" s="1132" t="s">
        <v>546</v>
      </c>
      <c r="CT188" s="1031" t="s">
        <v>149</v>
      </c>
      <c r="CU188" s="1044">
        <v>12</v>
      </c>
      <c r="CV188" s="1045">
        <v>6900</v>
      </c>
      <c r="CW188" s="1051">
        <f t="shared" si="3256"/>
        <v>82800</v>
      </c>
      <c r="CX188" s="1016"/>
      <c r="CY188" s="898">
        <f>IF(EXACT(VLOOKUP(CR188,OFERTA_0,2,FALSE),CS188),1,0)</f>
        <v>1</v>
      </c>
      <c r="CZ188" s="898">
        <f>IF(EXACT(VLOOKUP(CR188,OFERTA_0,3,FALSE),CT188),1,0)</f>
        <v>1</v>
      </c>
      <c r="DA188" s="899">
        <f>IF(EXACT(VLOOKUP(CR188,OFERTA_0,4,FALSE),CU188),1,0)</f>
        <v>1</v>
      </c>
      <c r="DB188" s="899">
        <f>IF(CV188=0,0,1)</f>
        <v>1</v>
      </c>
      <c r="DC188" s="899">
        <f>IF(CW188=0,0,1)</f>
        <v>1</v>
      </c>
      <c r="DD188" s="899">
        <f>PRODUCT(CY188:DC188)</f>
        <v>1</v>
      </c>
      <c r="DE188" s="966">
        <f>ROUND(CW188,0)</f>
        <v>82800</v>
      </c>
      <c r="DF188" s="901">
        <f>CW188-DE188</f>
        <v>0</v>
      </c>
      <c r="DI188" s="1066" t="s">
        <v>904</v>
      </c>
      <c r="DJ188" s="1132" t="s">
        <v>546</v>
      </c>
      <c r="DK188" s="1031" t="s">
        <v>149</v>
      </c>
      <c r="DL188" s="1044">
        <v>12</v>
      </c>
      <c r="DM188" s="1045">
        <v>111452</v>
      </c>
      <c r="DN188" s="1051">
        <f t="shared" si="3257"/>
        <v>1337424</v>
      </c>
      <c r="DO188" s="1016"/>
      <c r="DP188" s="898">
        <f>IF(EXACT(VLOOKUP(DI188,OFERTA_0,2,FALSE),DJ188),1,0)</f>
        <v>1</v>
      </c>
      <c r="DQ188" s="898">
        <f>IF(EXACT(VLOOKUP(DI188,OFERTA_0,3,FALSE),DK188),1,0)</f>
        <v>1</v>
      </c>
      <c r="DR188" s="899">
        <f>IF(EXACT(VLOOKUP(DI188,OFERTA_0,4,FALSE),DL188),1,0)</f>
        <v>1</v>
      </c>
      <c r="DS188" s="899">
        <f>IF(DM188=0,0,1)</f>
        <v>1</v>
      </c>
      <c r="DT188" s="899">
        <f>IF(DN188=0,0,1)</f>
        <v>1</v>
      </c>
      <c r="DU188" s="899">
        <f>PRODUCT(DP188:DT188)</f>
        <v>1</v>
      </c>
      <c r="DV188" s="966">
        <f>ROUND(DN188,0)</f>
        <v>1337424</v>
      </c>
      <c r="DW188" s="901">
        <f>DN188-DV188</f>
        <v>0</v>
      </c>
      <c r="DZ188" s="1066" t="s">
        <v>904</v>
      </c>
      <c r="EA188" s="1132" t="s">
        <v>546</v>
      </c>
      <c r="EB188" s="1031" t="s">
        <v>149</v>
      </c>
      <c r="EC188" s="1044">
        <v>12</v>
      </c>
      <c r="ED188" s="1045">
        <v>43600</v>
      </c>
      <c r="EE188" s="1051">
        <f t="shared" si="3258"/>
        <v>523200</v>
      </c>
      <c r="EF188" s="1016"/>
      <c r="EG188" s="898">
        <f>IF(EXACT(VLOOKUP(DZ188,OFERTA_0,2,FALSE),EA188),1,0)</f>
        <v>1</v>
      </c>
      <c r="EH188" s="898">
        <f>IF(EXACT(VLOOKUP(DZ188,OFERTA_0,3,FALSE),EB188),1,0)</f>
        <v>1</v>
      </c>
      <c r="EI188" s="899">
        <f>IF(EXACT(VLOOKUP(DZ188,OFERTA_0,4,FALSE),EC188),1,0)</f>
        <v>1</v>
      </c>
      <c r="EJ188" s="899">
        <f>IF(ED188=0,0,1)</f>
        <v>1</v>
      </c>
      <c r="EK188" s="899">
        <f>IF(EE188=0,0,1)</f>
        <v>1</v>
      </c>
      <c r="EL188" s="899">
        <f>PRODUCT(EG188:EK188)</f>
        <v>1</v>
      </c>
      <c r="EM188" s="966">
        <f>ROUND(EE188,0)</f>
        <v>523200</v>
      </c>
      <c r="EN188" s="901">
        <f>EE188-EM188</f>
        <v>0</v>
      </c>
      <c r="EQ188" s="1066" t="s">
        <v>904</v>
      </c>
      <c r="ER188" s="1132" t="s">
        <v>546</v>
      </c>
      <c r="ES188" s="1031" t="s">
        <v>149</v>
      </c>
      <c r="ET188" s="1044">
        <v>12</v>
      </c>
      <c r="EU188" s="1045">
        <v>29400</v>
      </c>
      <c r="EV188" s="1051">
        <f t="shared" si="3259"/>
        <v>352800</v>
      </c>
      <c r="EW188" s="1016"/>
      <c r="EX188" s="898">
        <f>IF(EXACT(VLOOKUP(EQ188,OFERTA_0,2,FALSE),ER188),1,0)</f>
        <v>1</v>
      </c>
      <c r="EY188" s="898">
        <f>IF(EXACT(VLOOKUP(EQ188,OFERTA_0,3,FALSE),ES188),1,0)</f>
        <v>1</v>
      </c>
      <c r="EZ188" s="899">
        <f>IF(EXACT(VLOOKUP(EQ188,OFERTA_0,4,FALSE),ET188),1,0)</f>
        <v>1</v>
      </c>
      <c r="FA188" s="899">
        <f>IF(EU188=0,0,1)</f>
        <v>1</v>
      </c>
      <c r="FB188" s="899">
        <f>IF(EV188=0,0,1)</f>
        <v>1</v>
      </c>
      <c r="FC188" s="899">
        <f>PRODUCT(EX188:FB188)</f>
        <v>1</v>
      </c>
      <c r="FD188" s="966">
        <f>ROUND(EV188,0)</f>
        <v>352800</v>
      </c>
      <c r="FE188" s="901">
        <f>EV188-FD188</f>
        <v>0</v>
      </c>
      <c r="FH188" s="1066"/>
      <c r="FI188" s="1132"/>
      <c r="FJ188" s="1031"/>
      <c r="FK188" s="1044"/>
      <c r="FL188" s="1045"/>
      <c r="FM188" s="1051">
        <f t="shared" si="3260"/>
        <v>0</v>
      </c>
      <c r="FN188" s="1016"/>
      <c r="FO188" s="898" t="e">
        <f>IF(EXACT(VLOOKUP(FH188,OFERTA_0,2,FALSE),FI188),1,0)</f>
        <v>#N/A</v>
      </c>
      <c r="FP188" s="898" t="e">
        <f>IF(EXACT(VLOOKUP(FH188,OFERTA_0,3,FALSE),FJ188),1,0)</f>
        <v>#N/A</v>
      </c>
      <c r="FQ188" s="899" t="e">
        <f>IF(EXACT(VLOOKUP(FH188,OFERTA_0,4,FALSE),FK188),1,0)</f>
        <v>#N/A</v>
      </c>
      <c r="FR188" s="899">
        <f>IF(FL188=0,0,1)</f>
        <v>0</v>
      </c>
      <c r="FS188" s="899">
        <f>IF(FM188=0,0,1)</f>
        <v>0</v>
      </c>
      <c r="FT188" s="899" t="e">
        <f>PRODUCT(FO188:FS188)</f>
        <v>#N/A</v>
      </c>
      <c r="FU188" s="966">
        <f>ROUND(FM188,0)</f>
        <v>0</v>
      </c>
      <c r="FV188" s="901">
        <f>FM188-FU188</f>
        <v>0</v>
      </c>
      <c r="FY188" s="1066" t="s">
        <v>904</v>
      </c>
      <c r="FZ188" s="1132" t="s">
        <v>546</v>
      </c>
      <c r="GA188" s="1031" t="s">
        <v>149</v>
      </c>
      <c r="GB188" s="1044">
        <v>12</v>
      </c>
      <c r="GC188" s="1046">
        <v>30142</v>
      </c>
      <c r="GD188" s="1051">
        <f t="shared" si="3261"/>
        <v>361704</v>
      </c>
      <c r="GE188" s="1016"/>
      <c r="GF188" s="898">
        <f>IF(EXACT(VLOOKUP(FY188,OFERTA_0,2,FALSE),FZ188),1,0)</f>
        <v>1</v>
      </c>
      <c r="GG188" s="898">
        <f>IF(EXACT(VLOOKUP(FY188,OFERTA_0,3,FALSE),GA188),1,0)</f>
        <v>1</v>
      </c>
      <c r="GH188" s="899">
        <f>IF(EXACT(VLOOKUP(FY188,OFERTA_0,4,FALSE),GB188),1,0)</f>
        <v>1</v>
      </c>
      <c r="GI188" s="899">
        <f>IF(GC188=0,0,1)</f>
        <v>1</v>
      </c>
      <c r="GJ188" s="899">
        <f>IF(GD188=0,0,1)</f>
        <v>1</v>
      </c>
      <c r="GK188" s="899">
        <f>PRODUCT(GF188:GJ188)</f>
        <v>1</v>
      </c>
      <c r="GL188" s="966">
        <f>ROUND(GD188,0)</f>
        <v>361704</v>
      </c>
      <c r="GM188" s="901">
        <f>GD188-GL188</f>
        <v>0</v>
      </c>
      <c r="GP188" s="1066" t="s">
        <v>904</v>
      </c>
      <c r="GQ188" s="1132" t="s">
        <v>546</v>
      </c>
      <c r="GR188" s="1031" t="s">
        <v>149</v>
      </c>
      <c r="GS188" s="1044">
        <v>12</v>
      </c>
      <c r="GT188" s="1045">
        <v>29500</v>
      </c>
      <c r="GU188" s="1051">
        <f t="shared" si="3262"/>
        <v>354000</v>
      </c>
      <c r="GV188" s="1016"/>
      <c r="GW188" s="898">
        <f>IF(EXACT(VLOOKUP(GP188,OFERTA_0,2,FALSE),GQ188),1,0)</f>
        <v>1</v>
      </c>
      <c r="GX188" s="898">
        <f>IF(EXACT(VLOOKUP(GP188,OFERTA_0,3,FALSE),GR188),1,0)</f>
        <v>1</v>
      </c>
      <c r="GY188" s="899">
        <f>IF(EXACT(VLOOKUP(GP188,OFERTA_0,4,FALSE),GS188),1,0)</f>
        <v>1</v>
      </c>
      <c r="GZ188" s="899">
        <f>IF(GT188=0,0,1)</f>
        <v>1</v>
      </c>
      <c r="HA188" s="899">
        <f>IF(GU188=0,0,1)</f>
        <v>1</v>
      </c>
      <c r="HB188" s="899">
        <f>PRODUCT(GW188:HA188)</f>
        <v>1</v>
      </c>
      <c r="HC188" s="966">
        <f>ROUND(GU188,0)</f>
        <v>354000</v>
      </c>
      <c r="HD188" s="901">
        <f>GU188-HC188</f>
        <v>0</v>
      </c>
      <c r="HG188" s="1066" t="s">
        <v>904</v>
      </c>
      <c r="HH188" s="1132" t="s">
        <v>546</v>
      </c>
      <c r="HI188" s="1031" t="s">
        <v>149</v>
      </c>
      <c r="HJ188" s="1044">
        <v>12</v>
      </c>
      <c r="HK188" s="1045">
        <v>63212</v>
      </c>
      <c r="HL188" s="1051">
        <f t="shared" si="3263"/>
        <v>758544</v>
      </c>
      <c r="HM188" s="1016"/>
      <c r="HN188" s="898">
        <f>IF(EXACT(VLOOKUP(HG188,OFERTA_0,2,FALSE),HH188),1,0)</f>
        <v>1</v>
      </c>
      <c r="HO188" s="898">
        <f>IF(EXACT(VLOOKUP(HG188,OFERTA_0,3,FALSE),HI188),1,0)</f>
        <v>1</v>
      </c>
      <c r="HP188" s="899">
        <f>IF(EXACT(VLOOKUP(HG188,OFERTA_0,4,FALSE),HJ188),1,0)</f>
        <v>1</v>
      </c>
      <c r="HQ188" s="899">
        <f>IF(HK188=0,0,1)</f>
        <v>1</v>
      </c>
      <c r="HR188" s="899">
        <f>IF(HL188=0,0,1)</f>
        <v>1</v>
      </c>
      <c r="HS188" s="899">
        <f>PRODUCT(HN188:HR188)</f>
        <v>1</v>
      </c>
      <c r="HT188" s="966">
        <f>ROUND(HL188,0)</f>
        <v>758544</v>
      </c>
      <c r="HU188" s="901">
        <f>HL188-HT188</f>
        <v>0</v>
      </c>
      <c r="HX188" s="1066" t="s">
        <v>904</v>
      </c>
      <c r="HY188" s="1132" t="s">
        <v>546</v>
      </c>
      <c r="HZ188" s="1031" t="s">
        <v>149</v>
      </c>
      <c r="IA188" s="1044">
        <v>12</v>
      </c>
      <c r="IB188" s="1116">
        <v>95200</v>
      </c>
      <c r="IC188" s="1131">
        <f t="shared" si="3264"/>
        <v>1142400</v>
      </c>
      <c r="ID188" s="1016"/>
      <c r="IE188" s="898">
        <f>IF(EXACT(VLOOKUP(HX188,OFERTA_0,2,FALSE),HY188),1,0)</f>
        <v>1</v>
      </c>
      <c r="IF188" s="898">
        <f>IF(EXACT(VLOOKUP(HX188,OFERTA_0,3,FALSE),HZ188),1,0)</f>
        <v>1</v>
      </c>
      <c r="IG188" s="899">
        <f>IF(EXACT(VLOOKUP(HX188,OFERTA_0,4,FALSE),IA188),1,0)</f>
        <v>1</v>
      </c>
      <c r="IH188" s="899">
        <f>IF(IB188=0,0,1)</f>
        <v>1</v>
      </c>
      <c r="II188" s="899">
        <f>IF(IC188=0,0,1)</f>
        <v>1</v>
      </c>
      <c r="IJ188" s="899">
        <f>PRODUCT(IE188:II188)</f>
        <v>1</v>
      </c>
      <c r="IK188" s="966">
        <f>ROUND(IC188,0)</f>
        <v>1142400</v>
      </c>
      <c r="IL188" s="901">
        <f>IC188-IK188</f>
        <v>0</v>
      </c>
      <c r="IO188" s="1066" t="s">
        <v>904</v>
      </c>
      <c r="IP188" s="1132" t="s">
        <v>546</v>
      </c>
      <c r="IQ188" s="1031" t="s">
        <v>149</v>
      </c>
      <c r="IR188" s="1044">
        <v>12</v>
      </c>
      <c r="IS188" s="1045">
        <v>43583</v>
      </c>
      <c r="IT188" s="1051">
        <f t="shared" si="3265"/>
        <v>522996</v>
      </c>
      <c r="IU188" s="1016"/>
      <c r="IV188" s="898">
        <f>IF(EXACT(VLOOKUP(IO188,OFERTA_0,2,FALSE),IP188),1,0)</f>
        <v>1</v>
      </c>
      <c r="IW188" s="898">
        <f>IF(EXACT(VLOOKUP(IO188,OFERTA_0,3,FALSE),IQ188),1,0)</f>
        <v>1</v>
      </c>
      <c r="IX188" s="899">
        <f>IF(EXACT(VLOOKUP(IO188,OFERTA_0,4,FALSE),IR188),1,0)</f>
        <v>1</v>
      </c>
      <c r="IY188" s="899">
        <f>IF(IS188=0,0,1)</f>
        <v>1</v>
      </c>
      <c r="IZ188" s="899">
        <f>IF(IT188=0,0,1)</f>
        <v>1</v>
      </c>
      <c r="JA188" s="899">
        <f>PRODUCT(IV188:IZ188)</f>
        <v>1</v>
      </c>
      <c r="JB188" s="966">
        <f>ROUND(IT188,0)</f>
        <v>522996</v>
      </c>
      <c r="JC188" s="901">
        <f>IT188-JB188</f>
        <v>0</v>
      </c>
      <c r="JF188" s="1066" t="s">
        <v>904</v>
      </c>
      <c r="JG188" s="1132" t="s">
        <v>546</v>
      </c>
      <c r="JH188" s="1031" t="s">
        <v>149</v>
      </c>
      <c r="JI188" s="1044">
        <v>12</v>
      </c>
      <c r="JJ188" s="1045">
        <v>55000</v>
      </c>
      <c r="JK188" s="1051">
        <f t="shared" si="3266"/>
        <v>660000</v>
      </c>
      <c r="JL188" s="1016"/>
      <c r="JM188" s="898">
        <f>IF(EXACT(VLOOKUP(JF188,OFERTA_0,2,FALSE),JG188),1,0)</f>
        <v>1</v>
      </c>
      <c r="JN188" s="898">
        <f>IF(EXACT(VLOOKUP(JF188,OFERTA_0,3,FALSE),JH188),1,0)</f>
        <v>1</v>
      </c>
      <c r="JO188" s="899">
        <f>IF(EXACT(VLOOKUP(JF188,OFERTA_0,4,FALSE),JI188),1,0)</f>
        <v>1</v>
      </c>
      <c r="JP188" s="899">
        <f>IF(JJ188=0,0,1)</f>
        <v>1</v>
      </c>
      <c r="JQ188" s="899">
        <f>IF(JK188=0,0,1)</f>
        <v>1</v>
      </c>
      <c r="JR188" s="899">
        <f>PRODUCT(JM188:JQ188)</f>
        <v>1</v>
      </c>
      <c r="JS188" s="966">
        <f>ROUND(JK188,0)</f>
        <v>660000</v>
      </c>
      <c r="JT188" s="901">
        <f>JK188-JS188</f>
        <v>0</v>
      </c>
      <c r="JW188" s="1066" t="s">
        <v>904</v>
      </c>
      <c r="JX188" s="1132" t="s">
        <v>546</v>
      </c>
      <c r="JY188" s="1031" t="s">
        <v>149</v>
      </c>
      <c r="JZ188" s="1044">
        <v>12</v>
      </c>
      <c r="KA188" s="1045">
        <v>147065.45070000002</v>
      </c>
      <c r="KB188" s="1051">
        <f t="shared" si="3267"/>
        <v>1764785</v>
      </c>
      <c r="KC188" s="1016"/>
      <c r="KD188" s="898">
        <f>IF(EXACT(VLOOKUP(JW188,OFERTA_0,2,FALSE),JX188),1,0)</f>
        <v>1</v>
      </c>
      <c r="KE188" s="898">
        <f>IF(EXACT(VLOOKUP(JW188,OFERTA_0,3,FALSE),JY188),1,0)</f>
        <v>1</v>
      </c>
      <c r="KF188" s="899">
        <f>IF(EXACT(VLOOKUP(JW188,OFERTA_0,4,FALSE),JZ188),1,0)</f>
        <v>1</v>
      </c>
      <c r="KG188" s="899">
        <f>IF(KA188=0,0,1)</f>
        <v>1</v>
      </c>
      <c r="KH188" s="899">
        <f>IF(KB188=0,0,1)</f>
        <v>1</v>
      </c>
      <c r="KI188" s="899">
        <f>PRODUCT(KD188:KH188)</f>
        <v>1</v>
      </c>
      <c r="KJ188" s="966">
        <f>ROUND(KB188,0)</f>
        <v>1764785</v>
      </c>
      <c r="KK188" s="901">
        <f>KB188-KJ188</f>
        <v>0</v>
      </c>
      <c r="KN188" s="1066" t="s">
        <v>904</v>
      </c>
      <c r="KO188" s="1132" t="s">
        <v>546</v>
      </c>
      <c r="KP188" s="1031" t="s">
        <v>149</v>
      </c>
      <c r="KQ188" s="1044">
        <v>12</v>
      </c>
      <c r="KR188" s="1045">
        <v>28000</v>
      </c>
      <c r="KS188" s="1051">
        <f t="shared" si="3268"/>
        <v>336000</v>
      </c>
      <c r="KT188" s="1016"/>
      <c r="KU188" s="898">
        <f>IF(EXACT(VLOOKUP(KN188,OFERTA_0,2,FALSE),KO188),1,0)</f>
        <v>1</v>
      </c>
      <c r="KV188" s="898">
        <f>IF(EXACT(VLOOKUP(KN188,OFERTA_0,3,FALSE),KP188),1,0)</f>
        <v>1</v>
      </c>
      <c r="KW188" s="899">
        <f>IF(EXACT(VLOOKUP(KN188,OFERTA_0,4,FALSE),KQ188),1,0)</f>
        <v>1</v>
      </c>
      <c r="KX188" s="899">
        <f>IF(KR188=0,0,1)</f>
        <v>1</v>
      </c>
      <c r="KY188" s="899">
        <f>IF(KS188=0,0,1)</f>
        <v>1</v>
      </c>
      <c r="KZ188" s="899">
        <f>PRODUCT(KU188:KY188)</f>
        <v>1</v>
      </c>
      <c r="LA188" s="966">
        <f>ROUND(KS188,0)</f>
        <v>336000</v>
      </c>
      <c r="LB188" s="901">
        <f>KS188-LA188</f>
        <v>0</v>
      </c>
      <c r="LE188" s="1066" t="s">
        <v>904</v>
      </c>
      <c r="LF188" s="1132" t="s">
        <v>546</v>
      </c>
      <c r="LG188" s="1031" t="s">
        <v>149</v>
      </c>
      <c r="LH188" s="1044">
        <v>12</v>
      </c>
      <c r="LI188" s="1049">
        <v>59820</v>
      </c>
      <c r="LJ188" s="1054">
        <f t="shared" si="3269"/>
        <v>717840</v>
      </c>
      <c r="LK188" s="1016"/>
      <c r="LL188" s="898">
        <f>IF(EXACT(VLOOKUP(LE188,OFERTA_0,2,FALSE),LF188),1,0)</f>
        <v>1</v>
      </c>
      <c r="LM188" s="898">
        <f>IF(EXACT(VLOOKUP(LE188,OFERTA_0,3,FALSE),LG188),1,0)</f>
        <v>1</v>
      </c>
      <c r="LN188" s="899">
        <f>IF(EXACT(VLOOKUP(LE188,OFERTA_0,4,FALSE),LH188),1,0)</f>
        <v>1</v>
      </c>
      <c r="LO188" s="899">
        <f>IF(LI188=0,0,1)</f>
        <v>1</v>
      </c>
      <c r="LP188" s="899">
        <f>IF(LJ188=0,0,1)</f>
        <v>1</v>
      </c>
      <c r="LQ188" s="899">
        <f>PRODUCT(LL188:LP188)</f>
        <v>1</v>
      </c>
      <c r="LR188" s="966">
        <f>ROUND(LJ188,0)</f>
        <v>717840</v>
      </c>
      <c r="LS188" s="901">
        <f>LJ188-LR188</f>
        <v>0</v>
      </c>
      <c r="LV188" s="1066" t="s">
        <v>904</v>
      </c>
      <c r="LW188" s="1132" t="s">
        <v>546</v>
      </c>
      <c r="LX188" s="1031" t="s">
        <v>149</v>
      </c>
      <c r="LY188" s="1044">
        <v>12</v>
      </c>
      <c r="LZ188" s="1045">
        <v>63375</v>
      </c>
      <c r="MA188" s="1051">
        <f t="shared" si="3270"/>
        <v>760500</v>
      </c>
      <c r="MB188" s="1016"/>
      <c r="MC188" s="898">
        <f>IF(EXACT(VLOOKUP(LV188,OFERTA_0,2,FALSE),LW188),1,0)</f>
        <v>1</v>
      </c>
      <c r="MD188" s="898">
        <f>IF(EXACT(VLOOKUP(LV188,OFERTA_0,3,FALSE),LX188),1,0)</f>
        <v>1</v>
      </c>
      <c r="ME188" s="899">
        <f>IF(EXACT(VLOOKUP(LV188,OFERTA_0,4,FALSE),LY188),1,0)</f>
        <v>1</v>
      </c>
      <c r="MF188" s="899">
        <f>IF(LZ188=0,0,1)</f>
        <v>1</v>
      </c>
      <c r="MG188" s="899">
        <f>IF(MA188=0,0,1)</f>
        <v>1</v>
      </c>
      <c r="MH188" s="899">
        <f>PRODUCT(MC188:MG188)</f>
        <v>1</v>
      </c>
      <c r="MI188" s="966">
        <f>ROUND(MA188,0)</f>
        <v>760500</v>
      </c>
      <c r="MJ188" s="901">
        <f>MA188-MI188</f>
        <v>0</v>
      </c>
      <c r="MM188" s="1066" t="s">
        <v>904</v>
      </c>
      <c r="MN188" s="1132" t="s">
        <v>546</v>
      </c>
      <c r="MO188" s="1031" t="s">
        <v>149</v>
      </c>
      <c r="MP188" s="1044">
        <v>12</v>
      </c>
      <c r="MQ188" s="1045">
        <v>50000</v>
      </c>
      <c r="MR188" s="1051">
        <f t="shared" si="3271"/>
        <v>600000</v>
      </c>
      <c r="MS188" s="1016"/>
      <c r="MT188" s="898">
        <f>IF(EXACT(VLOOKUP(MM188,OFERTA_0,2,FALSE),MN188),1,0)</f>
        <v>1</v>
      </c>
      <c r="MU188" s="898">
        <f>IF(EXACT(VLOOKUP(MM188,OFERTA_0,3,FALSE),MO188),1,0)</f>
        <v>1</v>
      </c>
      <c r="MV188" s="899">
        <f>IF(EXACT(VLOOKUP(MM188,OFERTA_0,4,FALSE),MP188),1,0)</f>
        <v>1</v>
      </c>
      <c r="MW188" s="899">
        <f>IF(MQ188=0,0,1)</f>
        <v>1</v>
      </c>
      <c r="MX188" s="899">
        <f>IF(MR188=0,0,1)</f>
        <v>1</v>
      </c>
      <c r="MY188" s="899">
        <f>PRODUCT(MT188:MX188)</f>
        <v>1</v>
      </c>
      <c r="MZ188" s="966">
        <f>ROUND(MR188,0)</f>
        <v>600000</v>
      </c>
      <c r="NA188" s="901">
        <f>MR188-MZ188</f>
        <v>0</v>
      </c>
      <c r="ND188" s="975" t="s">
        <v>904</v>
      </c>
      <c r="NE188" s="976" t="s">
        <v>546</v>
      </c>
      <c r="NF188" s="977" t="s">
        <v>149</v>
      </c>
      <c r="NG188" s="978">
        <v>12</v>
      </c>
      <c r="NH188" s="979">
        <v>234427.05</v>
      </c>
      <c r="NI188" s="1055">
        <v>2813125</v>
      </c>
      <c r="NJ188" s="1016"/>
      <c r="NK188" s="898">
        <f>IF(EXACT(VLOOKUP(ND188,OFERTA_0,2,FALSE),NE188),1,0)</f>
        <v>1</v>
      </c>
      <c r="NL188" s="898">
        <f>IF(EXACT(VLOOKUP(ND188,OFERTA_0,3,FALSE),NF188),1,0)</f>
        <v>1</v>
      </c>
      <c r="NM188" s="899">
        <f>IF(EXACT(VLOOKUP(ND188,OFERTA_0,4,FALSE),NG188),1,0)</f>
        <v>1</v>
      </c>
      <c r="NN188" s="899">
        <f>IF(NH188=0,0,1)</f>
        <v>1</v>
      </c>
      <c r="NO188" s="899">
        <f>IF(NI188=0,0,1)</f>
        <v>1</v>
      </c>
      <c r="NP188" s="899">
        <f>PRODUCT(NK188:NO188)</f>
        <v>1</v>
      </c>
      <c r="NQ188" s="966">
        <f>ROUND(NI188,0)</f>
        <v>2813125</v>
      </c>
      <c r="NR188" s="901">
        <f>NI188-NQ188</f>
        <v>0</v>
      </c>
      <c r="NU188" s="981" t="s">
        <v>904</v>
      </c>
      <c r="NV188" s="982" t="s">
        <v>546</v>
      </c>
      <c r="NW188" s="983" t="s">
        <v>149</v>
      </c>
      <c r="NX188" s="984">
        <v>12</v>
      </c>
      <c r="NY188" s="1050">
        <v>236795</v>
      </c>
      <c r="NZ188" s="1056">
        <f t="shared" si="3272"/>
        <v>2841540</v>
      </c>
      <c r="OA188" s="1016"/>
      <c r="OB188" s="898">
        <f>IF(EXACT(VLOOKUP(NU188,OFERTA_0,2,FALSE),NV188),1,0)</f>
        <v>1</v>
      </c>
      <c r="OC188" s="898">
        <f>IF(EXACT(VLOOKUP(NU188,OFERTA_0,3,FALSE),NW188),1,0)</f>
        <v>1</v>
      </c>
      <c r="OD188" s="899">
        <f>IF(EXACT(VLOOKUP(NU188,OFERTA_0,4,FALSE),NX188),1,0)</f>
        <v>1</v>
      </c>
      <c r="OE188" s="899">
        <f>IF(NY188=0,0,1)</f>
        <v>1</v>
      </c>
      <c r="OF188" s="899">
        <f>IF(NZ188=0,0,1)</f>
        <v>1</v>
      </c>
      <c r="OG188" s="899">
        <f>PRODUCT(OB188:OF188)</f>
        <v>1</v>
      </c>
      <c r="OH188" s="966">
        <f>ROUND(NZ188,0)</f>
        <v>2841540</v>
      </c>
      <c r="OI188" s="901">
        <f>NZ188-OH188</f>
        <v>0</v>
      </c>
      <c r="OL188" s="1066" t="s">
        <v>904</v>
      </c>
      <c r="OM188" s="1132" t="s">
        <v>546</v>
      </c>
      <c r="ON188" s="1031" t="s">
        <v>149</v>
      </c>
      <c r="OO188" s="1044">
        <v>12</v>
      </c>
      <c r="OP188" s="1045">
        <v>98643</v>
      </c>
      <c r="OQ188" s="1051">
        <f t="shared" si="3273"/>
        <v>1183716</v>
      </c>
      <c r="OR188" s="1016"/>
      <c r="OS188" s="898">
        <f>IF(EXACT(VLOOKUP(OL188,OFERTA_0,2,FALSE),OM188),1,0)</f>
        <v>1</v>
      </c>
      <c r="OT188" s="898">
        <f>IF(EXACT(VLOOKUP(OL188,OFERTA_0,3,FALSE),ON188),1,0)</f>
        <v>1</v>
      </c>
      <c r="OU188" s="899">
        <f>IF(EXACT(VLOOKUP(OL188,OFERTA_0,4,FALSE),OO188),1,0)</f>
        <v>1</v>
      </c>
      <c r="OV188" s="899">
        <f>IF(OP188=0,0,1)</f>
        <v>1</v>
      </c>
      <c r="OW188" s="899">
        <f>IF(OQ188=0,0,1)</f>
        <v>1</v>
      </c>
      <c r="OX188" s="899">
        <f>PRODUCT(OS188:OW188)</f>
        <v>1</v>
      </c>
      <c r="OY188" s="966">
        <f>ROUND(OQ188,0)</f>
        <v>1183716</v>
      </c>
      <c r="OZ188" s="901">
        <f>OQ188-OY188</f>
        <v>0</v>
      </c>
      <c r="PC188" s="1066" t="s">
        <v>904</v>
      </c>
      <c r="PD188" s="1132" t="s">
        <v>546</v>
      </c>
      <c r="PE188" s="1031" t="s">
        <v>149</v>
      </c>
      <c r="PF188" s="1044">
        <v>12</v>
      </c>
      <c r="PG188" s="1059">
        <v>105625</v>
      </c>
      <c r="PH188" s="1057">
        <v>1267500</v>
      </c>
      <c r="PI188" s="1024"/>
      <c r="PJ188" s="898">
        <f>IF(EXACT(VLOOKUP(PC188,OFERTA_0,2,FALSE),PD188),1,0)</f>
        <v>1</v>
      </c>
      <c r="PK188" s="898">
        <f>IF(EXACT(VLOOKUP(PC188,OFERTA_0,3,FALSE),PE188),1,0)</f>
        <v>1</v>
      </c>
      <c r="PL188" s="899">
        <f>IF(EXACT(VLOOKUP(PC188,OFERTA_0,4,FALSE),PF188),1,0)</f>
        <v>1</v>
      </c>
      <c r="PM188" s="899">
        <f>IF(PG188=0,0,1)</f>
        <v>1</v>
      </c>
      <c r="PN188" s="899">
        <f>IF(PH188=0,0,1)</f>
        <v>1</v>
      </c>
      <c r="PO188" s="899">
        <f>PRODUCT(PJ188:PN188)</f>
        <v>1</v>
      </c>
      <c r="PP188" s="966">
        <f>ROUND(PH188,0)</f>
        <v>1267500</v>
      </c>
      <c r="PQ188" s="901">
        <f>PH188-PP188</f>
        <v>0</v>
      </c>
      <c r="PT188" s="1066" t="s">
        <v>904</v>
      </c>
      <c r="PU188" s="1132" t="s">
        <v>546</v>
      </c>
      <c r="PV188" s="1031" t="s">
        <v>149</v>
      </c>
      <c r="PW188" s="1044">
        <v>12</v>
      </c>
      <c r="PX188" s="1045">
        <v>29225</v>
      </c>
      <c r="PY188" s="1051">
        <f t="shared" si="3274"/>
        <v>350700</v>
      </c>
      <c r="PZ188" s="1016"/>
      <c r="QA188" s="898">
        <f>IF(EXACT(VLOOKUP(PT188,OFERTA_0,2,FALSE),PU188),1,0)</f>
        <v>1</v>
      </c>
      <c r="QB188" s="898">
        <f>IF(EXACT(VLOOKUP(PT188,OFERTA_0,3,FALSE),PV188),1,0)</f>
        <v>1</v>
      </c>
      <c r="QC188" s="899">
        <f>IF(EXACT(VLOOKUP(PT188,OFERTA_0,4,FALSE),PW188),1,0)</f>
        <v>1</v>
      </c>
      <c r="QD188" s="899">
        <f>IF(PX188=0,0,1)</f>
        <v>1</v>
      </c>
      <c r="QE188" s="899">
        <f>IF(PY188=0,0,1)</f>
        <v>1</v>
      </c>
      <c r="QF188" s="899">
        <f>PRODUCT(QA188:QE188)</f>
        <v>1</v>
      </c>
      <c r="QG188" s="966">
        <f>ROUND(PY188,0)</f>
        <v>350700</v>
      </c>
      <c r="QH188" s="901">
        <f>PY188-QG188</f>
        <v>0</v>
      </c>
      <c r="QK188" s="1066" t="s">
        <v>904</v>
      </c>
      <c r="QL188" s="1132" t="s">
        <v>546</v>
      </c>
      <c r="QM188" s="1031" t="s">
        <v>149</v>
      </c>
      <c r="QN188" s="1044">
        <v>12</v>
      </c>
      <c r="QO188" s="1049">
        <v>60119.099999999991</v>
      </c>
      <c r="QP188" s="1054">
        <f t="shared" si="3275"/>
        <v>721429</v>
      </c>
      <c r="QQ188" s="1016"/>
      <c r="QR188" s="898">
        <f>IF(EXACT(VLOOKUP(QK188,OFERTA_0,2,FALSE),QL188),1,0)</f>
        <v>1</v>
      </c>
      <c r="QS188" s="898">
        <f>IF(EXACT(VLOOKUP(QK188,OFERTA_0,3,FALSE),QM188),1,0)</f>
        <v>1</v>
      </c>
      <c r="QT188" s="899">
        <f>IF(EXACT(VLOOKUP(QK188,OFERTA_0,4,FALSE),QN188),1,0)</f>
        <v>1</v>
      </c>
      <c r="QU188" s="899">
        <f>IF(QO188=0,0,1)</f>
        <v>1</v>
      </c>
      <c r="QV188" s="899">
        <f>IF(QP188=0,0,1)</f>
        <v>1</v>
      </c>
      <c r="QW188" s="899">
        <f>PRODUCT(QR188:QV188)</f>
        <v>1</v>
      </c>
      <c r="QX188" s="966">
        <f>ROUND(QP188,0)</f>
        <v>721429</v>
      </c>
      <c r="QY188" s="901">
        <f>QP188-QX188</f>
        <v>0</v>
      </c>
      <c r="RB188" s="405"/>
      <c r="RC188" s="406"/>
      <c r="RD188" s="407"/>
      <c r="RE188" s="408"/>
      <c r="RF188" s="409"/>
      <c r="RG188" s="410"/>
      <c r="RH188" s="410"/>
      <c r="RI188" s="898"/>
      <c r="RJ188" s="898"/>
      <c r="RK188" s="934"/>
      <c r="RL188" s="934"/>
      <c r="RM188" s="934"/>
      <c r="RN188" s="934"/>
      <c r="RO188" s="935"/>
      <c r="RP188" s="936"/>
      <c r="RS188" s="405"/>
      <c r="RT188" s="406"/>
      <c r="RU188" s="407"/>
      <c r="RV188" s="408"/>
      <c r="RW188" s="409"/>
      <c r="RX188" s="410"/>
      <c r="RY188" s="410"/>
      <c r="RZ188" s="898"/>
      <c r="SA188" s="898"/>
      <c r="SB188" s="934"/>
      <c r="SC188" s="934"/>
      <c r="SD188" s="934"/>
      <c r="SE188" s="934"/>
      <c r="SF188" s="935"/>
      <c r="SG188" s="936"/>
      <c r="SJ188" s="405"/>
      <c r="SK188" s="406"/>
      <c r="SL188" s="407"/>
      <c r="SM188" s="408"/>
      <c r="SN188" s="409"/>
      <c r="SO188" s="410"/>
      <c r="SP188" s="410"/>
      <c r="SQ188" s="898"/>
      <c r="SR188" s="898"/>
      <c r="SS188" s="934"/>
      <c r="ST188" s="934"/>
      <c r="SU188" s="934"/>
      <c r="SV188" s="934"/>
      <c r="SW188" s="935"/>
      <c r="SX188" s="936"/>
    </row>
    <row r="189" spans="2:518" ht="18.75" thickTop="1" thickBot="1">
      <c r="B189" s="937" t="s">
        <v>905</v>
      </c>
      <c r="C189" s="938" t="s">
        <v>547</v>
      </c>
      <c r="D189" s="939"/>
      <c r="E189" s="940"/>
      <c r="F189" s="941"/>
      <c r="G189" s="942"/>
      <c r="H189" s="1016"/>
      <c r="K189" s="937" t="s">
        <v>905</v>
      </c>
      <c r="L189" s="938" t="s">
        <v>547</v>
      </c>
      <c r="M189" s="939"/>
      <c r="N189" s="940"/>
      <c r="O189" s="941"/>
      <c r="P189" s="942"/>
      <c r="Q189" s="1016"/>
      <c r="R189" s="898"/>
      <c r="S189" s="898"/>
      <c r="T189" s="934"/>
      <c r="U189" s="934"/>
      <c r="V189" s="934"/>
      <c r="W189" s="934"/>
      <c r="X189" s="935"/>
      <c r="Y189" s="936"/>
      <c r="Z189" s="872"/>
      <c r="AA189" s="872"/>
      <c r="AB189" s="937" t="s">
        <v>905</v>
      </c>
      <c r="AC189" s="938" t="s">
        <v>547</v>
      </c>
      <c r="AD189" s="939"/>
      <c r="AE189" s="940"/>
      <c r="AF189" s="941"/>
      <c r="AG189" s="942"/>
      <c r="AH189" s="1016"/>
      <c r="AI189" s="898"/>
      <c r="AJ189" s="898"/>
      <c r="AK189" s="934"/>
      <c r="AL189" s="934"/>
      <c r="AM189" s="934"/>
      <c r="AN189" s="934"/>
      <c r="AO189" s="935"/>
      <c r="AP189" s="936"/>
      <c r="AQ189" s="872"/>
      <c r="AR189" s="872"/>
      <c r="AS189" s="937" t="s">
        <v>905</v>
      </c>
      <c r="AT189" s="1006" t="s">
        <v>547</v>
      </c>
      <c r="AU189" s="939"/>
      <c r="AV189" s="940"/>
      <c r="AW189" s="944"/>
      <c r="AX189" s="945"/>
      <c r="AY189" s="1016"/>
      <c r="AZ189" s="898"/>
      <c r="BA189" s="898"/>
      <c r="BB189" s="934"/>
      <c r="BC189" s="934"/>
      <c r="BD189" s="934"/>
      <c r="BE189" s="934"/>
      <c r="BF189" s="935"/>
      <c r="BG189" s="936"/>
      <c r="BJ189" s="937" t="s">
        <v>905</v>
      </c>
      <c r="BK189" s="938" t="s">
        <v>547</v>
      </c>
      <c r="BL189" s="939"/>
      <c r="BM189" s="940"/>
      <c r="BN189" s="941"/>
      <c r="BO189" s="942"/>
      <c r="BP189" s="1016"/>
      <c r="BQ189" s="898"/>
      <c r="BR189" s="898"/>
      <c r="BS189" s="934"/>
      <c r="BT189" s="934"/>
      <c r="BU189" s="934"/>
      <c r="BV189" s="934"/>
      <c r="BW189" s="935"/>
      <c r="BX189" s="936"/>
      <c r="CA189" s="937" t="s">
        <v>905</v>
      </c>
      <c r="CB189" s="938" t="s">
        <v>547</v>
      </c>
      <c r="CC189" s="939"/>
      <c r="CD189" s="940"/>
      <c r="CE189" s="941"/>
      <c r="CF189" s="942"/>
      <c r="CG189" s="1016"/>
      <c r="CH189" s="898"/>
      <c r="CI189" s="898"/>
      <c r="CJ189" s="934"/>
      <c r="CK189" s="934"/>
      <c r="CL189" s="934"/>
      <c r="CM189" s="934"/>
      <c r="CN189" s="935"/>
      <c r="CO189" s="936"/>
      <c r="CR189" s="937" t="s">
        <v>905</v>
      </c>
      <c r="CS189" s="938" t="s">
        <v>547</v>
      </c>
      <c r="CT189" s="939"/>
      <c r="CU189" s="940"/>
      <c r="CV189" s="941"/>
      <c r="CW189" s="942"/>
      <c r="CX189" s="1016"/>
      <c r="CY189" s="898"/>
      <c r="CZ189" s="898"/>
      <c r="DA189" s="934"/>
      <c r="DB189" s="934"/>
      <c r="DC189" s="934"/>
      <c r="DD189" s="934"/>
      <c r="DE189" s="935"/>
      <c r="DF189" s="936"/>
      <c r="DI189" s="937" t="s">
        <v>905</v>
      </c>
      <c r="DJ189" s="938" t="s">
        <v>547</v>
      </c>
      <c r="DK189" s="939"/>
      <c r="DL189" s="940"/>
      <c r="DM189" s="941"/>
      <c r="DN189" s="942"/>
      <c r="DO189" s="1016"/>
      <c r="DP189" s="898"/>
      <c r="DQ189" s="898"/>
      <c r="DR189" s="934"/>
      <c r="DS189" s="934"/>
      <c r="DT189" s="934"/>
      <c r="DU189" s="934"/>
      <c r="DV189" s="935"/>
      <c r="DW189" s="936"/>
      <c r="DZ189" s="937" t="s">
        <v>905</v>
      </c>
      <c r="EA189" s="938" t="s">
        <v>547</v>
      </c>
      <c r="EB189" s="939"/>
      <c r="EC189" s="940"/>
      <c r="ED189" s="941"/>
      <c r="EE189" s="942"/>
      <c r="EF189" s="1016"/>
      <c r="EG189" s="898"/>
      <c r="EH189" s="898"/>
      <c r="EI189" s="934"/>
      <c r="EJ189" s="934"/>
      <c r="EK189" s="934"/>
      <c r="EL189" s="934"/>
      <c r="EM189" s="935"/>
      <c r="EN189" s="936"/>
      <c r="EQ189" s="937" t="s">
        <v>905</v>
      </c>
      <c r="ER189" s="938" t="s">
        <v>547</v>
      </c>
      <c r="ES189" s="939"/>
      <c r="ET189" s="940"/>
      <c r="EU189" s="941"/>
      <c r="EV189" s="942"/>
      <c r="EW189" s="1016"/>
      <c r="EX189" s="898"/>
      <c r="EY189" s="898"/>
      <c r="EZ189" s="934"/>
      <c r="FA189" s="934"/>
      <c r="FB189" s="934"/>
      <c r="FC189" s="934"/>
      <c r="FD189" s="935"/>
      <c r="FE189" s="936"/>
      <c r="FH189" s="937"/>
      <c r="FI189" s="938"/>
      <c r="FJ189" s="939"/>
      <c r="FK189" s="940"/>
      <c r="FL189" s="941"/>
      <c r="FM189" s="942"/>
      <c r="FN189" s="1016"/>
      <c r="FO189" s="898"/>
      <c r="FP189" s="898"/>
      <c r="FQ189" s="934"/>
      <c r="FR189" s="934"/>
      <c r="FS189" s="934"/>
      <c r="FT189" s="934"/>
      <c r="FU189" s="935"/>
      <c r="FV189" s="936"/>
      <c r="FY189" s="937" t="s">
        <v>905</v>
      </c>
      <c r="FZ189" s="938" t="s">
        <v>547</v>
      </c>
      <c r="GA189" s="939"/>
      <c r="GB189" s="940"/>
      <c r="GC189" s="941"/>
      <c r="GD189" s="942"/>
      <c r="GE189" s="1016"/>
      <c r="GF189" s="898"/>
      <c r="GG189" s="898"/>
      <c r="GH189" s="934"/>
      <c r="GI189" s="934"/>
      <c r="GJ189" s="934"/>
      <c r="GK189" s="934"/>
      <c r="GL189" s="935"/>
      <c r="GM189" s="936"/>
      <c r="GP189" s="937" t="s">
        <v>905</v>
      </c>
      <c r="GQ189" s="938" t="s">
        <v>547</v>
      </c>
      <c r="GR189" s="939"/>
      <c r="GS189" s="940"/>
      <c r="GT189" s="941"/>
      <c r="GU189" s="942"/>
      <c r="GV189" s="1016"/>
      <c r="GW189" s="898"/>
      <c r="GX189" s="898"/>
      <c r="GY189" s="934"/>
      <c r="GZ189" s="934"/>
      <c r="HA189" s="934"/>
      <c r="HB189" s="934"/>
      <c r="HC189" s="935"/>
      <c r="HD189" s="936"/>
      <c r="HG189" s="937" t="s">
        <v>905</v>
      </c>
      <c r="HH189" s="938" t="s">
        <v>547</v>
      </c>
      <c r="HI189" s="939"/>
      <c r="HJ189" s="940"/>
      <c r="HK189" s="941"/>
      <c r="HL189" s="942"/>
      <c r="HM189" s="1016"/>
      <c r="HN189" s="898"/>
      <c r="HO189" s="898"/>
      <c r="HP189" s="934"/>
      <c r="HQ189" s="934"/>
      <c r="HR189" s="934"/>
      <c r="HS189" s="934"/>
      <c r="HT189" s="935"/>
      <c r="HU189" s="936"/>
      <c r="HX189" s="937" t="s">
        <v>905</v>
      </c>
      <c r="HY189" s="938" t="s">
        <v>547</v>
      </c>
      <c r="HZ189" s="939"/>
      <c r="IA189" s="940"/>
      <c r="IB189" s="941"/>
      <c r="IC189" s="942"/>
      <c r="ID189" s="1016"/>
      <c r="IE189" s="898"/>
      <c r="IF189" s="898"/>
      <c r="IG189" s="934"/>
      <c r="IH189" s="934"/>
      <c r="II189" s="934"/>
      <c r="IJ189" s="934"/>
      <c r="IK189" s="935"/>
      <c r="IL189" s="936"/>
      <c r="IO189" s="937" t="s">
        <v>905</v>
      </c>
      <c r="IP189" s="938" t="s">
        <v>547</v>
      </c>
      <c r="IQ189" s="939"/>
      <c r="IR189" s="940"/>
      <c r="IS189" s="941"/>
      <c r="IT189" s="942"/>
      <c r="IU189" s="1016"/>
      <c r="IV189" s="898"/>
      <c r="IW189" s="898"/>
      <c r="IX189" s="934"/>
      <c r="IY189" s="934"/>
      <c r="IZ189" s="934"/>
      <c r="JA189" s="934"/>
      <c r="JB189" s="935"/>
      <c r="JC189" s="936"/>
      <c r="JF189" s="937" t="s">
        <v>905</v>
      </c>
      <c r="JG189" s="938" t="s">
        <v>547</v>
      </c>
      <c r="JH189" s="939"/>
      <c r="JI189" s="940"/>
      <c r="JJ189" s="941"/>
      <c r="JK189" s="942"/>
      <c r="JL189" s="1016"/>
      <c r="JM189" s="898"/>
      <c r="JN189" s="898"/>
      <c r="JO189" s="934"/>
      <c r="JP189" s="934"/>
      <c r="JQ189" s="934"/>
      <c r="JR189" s="934"/>
      <c r="JS189" s="935"/>
      <c r="JT189" s="936"/>
      <c r="JW189" s="937" t="s">
        <v>905</v>
      </c>
      <c r="JX189" s="938" t="s">
        <v>547</v>
      </c>
      <c r="JY189" s="939"/>
      <c r="JZ189" s="940"/>
      <c r="KA189" s="941"/>
      <c r="KB189" s="942"/>
      <c r="KC189" s="1016"/>
      <c r="KD189" s="898"/>
      <c r="KE189" s="898"/>
      <c r="KF189" s="934"/>
      <c r="KG189" s="934"/>
      <c r="KH189" s="934"/>
      <c r="KI189" s="934"/>
      <c r="KJ189" s="935"/>
      <c r="KK189" s="936"/>
      <c r="KN189" s="937" t="s">
        <v>905</v>
      </c>
      <c r="KO189" s="938" t="s">
        <v>547</v>
      </c>
      <c r="KP189" s="939"/>
      <c r="KQ189" s="940"/>
      <c r="KR189" s="941"/>
      <c r="KS189" s="942"/>
      <c r="KT189" s="1016"/>
      <c r="KU189" s="898"/>
      <c r="KV189" s="898"/>
      <c r="KW189" s="934"/>
      <c r="KX189" s="934"/>
      <c r="KY189" s="934"/>
      <c r="KZ189" s="934"/>
      <c r="LA189" s="935"/>
      <c r="LB189" s="936"/>
      <c r="LE189" s="937" t="s">
        <v>905</v>
      </c>
      <c r="LF189" s="938" t="s">
        <v>547</v>
      </c>
      <c r="LG189" s="939"/>
      <c r="LH189" s="940"/>
      <c r="LI189" s="1007">
        <v>0</v>
      </c>
      <c r="LJ189" s="1008"/>
      <c r="LK189" s="1016"/>
      <c r="LL189" s="898"/>
      <c r="LM189" s="898"/>
      <c r="LN189" s="934"/>
      <c r="LO189" s="934"/>
      <c r="LP189" s="934"/>
      <c r="LQ189" s="934"/>
      <c r="LR189" s="935"/>
      <c r="LS189" s="936"/>
      <c r="LV189" s="937" t="s">
        <v>905</v>
      </c>
      <c r="LW189" s="938" t="s">
        <v>547</v>
      </c>
      <c r="LX189" s="939"/>
      <c r="LY189" s="940"/>
      <c r="LZ189" s="941"/>
      <c r="MA189" s="942"/>
      <c r="MB189" s="1016"/>
      <c r="MC189" s="898"/>
      <c r="MD189" s="898"/>
      <c r="ME189" s="934"/>
      <c r="MF189" s="934"/>
      <c r="MG189" s="934"/>
      <c r="MH189" s="934"/>
      <c r="MI189" s="935"/>
      <c r="MJ189" s="936"/>
      <c r="MM189" s="937" t="s">
        <v>905</v>
      </c>
      <c r="MN189" s="938" t="s">
        <v>547</v>
      </c>
      <c r="MO189" s="939"/>
      <c r="MP189" s="940"/>
      <c r="MQ189" s="941"/>
      <c r="MR189" s="942"/>
      <c r="MS189" s="1016"/>
      <c r="MT189" s="898"/>
      <c r="MU189" s="898"/>
      <c r="MV189" s="934"/>
      <c r="MW189" s="934"/>
      <c r="MX189" s="934"/>
      <c r="MY189" s="934"/>
      <c r="MZ189" s="935"/>
      <c r="NA189" s="936"/>
      <c r="ND189" s="946" t="s">
        <v>905</v>
      </c>
      <c r="NE189" s="1009" t="s">
        <v>547</v>
      </c>
      <c r="NF189" s="948"/>
      <c r="NG189" s="949"/>
      <c r="NH189" s="998"/>
      <c r="NI189" s="950"/>
      <c r="NJ189" s="1016"/>
      <c r="NK189" s="898"/>
      <c r="NL189" s="898"/>
      <c r="NM189" s="934"/>
      <c r="NN189" s="934"/>
      <c r="NO189" s="934"/>
      <c r="NP189" s="934"/>
      <c r="NQ189" s="935"/>
      <c r="NR189" s="936"/>
      <c r="NU189" s="951" t="s">
        <v>905</v>
      </c>
      <c r="NV189" s="1010" t="s">
        <v>547</v>
      </c>
      <c r="NW189" s="953"/>
      <c r="NX189" s="954"/>
      <c r="NY189" s="1011"/>
      <c r="NZ189" s="955"/>
      <c r="OA189" s="1016"/>
      <c r="OB189" s="898"/>
      <c r="OC189" s="898"/>
      <c r="OD189" s="934"/>
      <c r="OE189" s="934"/>
      <c r="OF189" s="934"/>
      <c r="OG189" s="934"/>
      <c r="OH189" s="935"/>
      <c r="OI189" s="936"/>
      <c r="OL189" s="937" t="s">
        <v>905</v>
      </c>
      <c r="OM189" s="938" t="s">
        <v>547</v>
      </c>
      <c r="ON189" s="939"/>
      <c r="OO189" s="940"/>
      <c r="OP189" s="941"/>
      <c r="OQ189" s="942"/>
      <c r="OR189" s="1016"/>
      <c r="OS189" s="898"/>
      <c r="OT189" s="898"/>
      <c r="OU189" s="934"/>
      <c r="OV189" s="934"/>
      <c r="OW189" s="934"/>
      <c r="OX189" s="934"/>
      <c r="OY189" s="935"/>
      <c r="OZ189" s="936"/>
      <c r="PC189" s="937" t="s">
        <v>905</v>
      </c>
      <c r="PD189" s="938" t="s">
        <v>547</v>
      </c>
      <c r="PE189" s="939"/>
      <c r="PF189" s="940"/>
      <c r="PG189" s="956"/>
      <c r="PH189" s="957"/>
      <c r="PI189" s="1024"/>
      <c r="PJ189" s="898"/>
      <c r="PK189" s="898"/>
      <c r="PL189" s="934"/>
      <c r="PM189" s="934"/>
      <c r="PN189" s="934"/>
      <c r="PO189" s="934"/>
      <c r="PP189" s="935"/>
      <c r="PQ189" s="936"/>
      <c r="PT189" s="937" t="s">
        <v>905</v>
      </c>
      <c r="PU189" s="938" t="s">
        <v>547</v>
      </c>
      <c r="PV189" s="939"/>
      <c r="PW189" s="940"/>
      <c r="PX189" s="941"/>
      <c r="PY189" s="942"/>
      <c r="PZ189" s="1016"/>
      <c r="QA189" s="898"/>
      <c r="QB189" s="898"/>
      <c r="QC189" s="934"/>
      <c r="QD189" s="934"/>
      <c r="QE189" s="934"/>
      <c r="QF189" s="934"/>
      <c r="QG189" s="935"/>
      <c r="QH189" s="936"/>
      <c r="QK189" s="937" t="s">
        <v>905</v>
      </c>
      <c r="QL189" s="938" t="s">
        <v>547</v>
      </c>
      <c r="QM189" s="939"/>
      <c r="QN189" s="940"/>
      <c r="QO189" s="1007">
        <v>0</v>
      </c>
      <c r="QP189" s="1008"/>
      <c r="QQ189" s="1016"/>
      <c r="QR189" s="898"/>
      <c r="QS189" s="898"/>
      <c r="QT189" s="934"/>
      <c r="QU189" s="934"/>
      <c r="QV189" s="934"/>
      <c r="QW189" s="934"/>
      <c r="QX189" s="935"/>
      <c r="QY189" s="936"/>
      <c r="RB189" s="405"/>
      <c r="RC189" s="406"/>
      <c r="RD189" s="407"/>
      <c r="RE189" s="408"/>
      <c r="RF189" s="409"/>
      <c r="RG189" s="410"/>
      <c r="RH189" s="410"/>
      <c r="RI189" s="898"/>
      <c r="RJ189" s="898"/>
      <c r="RK189" s="934"/>
      <c r="RL189" s="934"/>
      <c r="RM189" s="934"/>
      <c r="RN189" s="934"/>
      <c r="RO189" s="935"/>
      <c r="RP189" s="936"/>
      <c r="RS189" s="405"/>
      <c r="RT189" s="406"/>
      <c r="RU189" s="407"/>
      <c r="RV189" s="408"/>
      <c r="RW189" s="409"/>
      <c r="RX189" s="410"/>
      <c r="RY189" s="410"/>
      <c r="RZ189" s="898"/>
      <c r="SA189" s="898"/>
      <c r="SB189" s="934"/>
      <c r="SC189" s="934"/>
      <c r="SD189" s="934"/>
      <c r="SE189" s="934"/>
      <c r="SF189" s="935"/>
      <c r="SG189" s="936"/>
      <c r="SJ189" s="405"/>
      <c r="SK189" s="406"/>
      <c r="SL189" s="407"/>
      <c r="SM189" s="408"/>
      <c r="SN189" s="409"/>
      <c r="SO189" s="410"/>
      <c r="SP189" s="410"/>
      <c r="SQ189" s="898"/>
      <c r="SR189" s="898"/>
      <c r="SS189" s="934"/>
      <c r="ST189" s="934"/>
      <c r="SU189" s="934"/>
      <c r="SV189" s="934"/>
      <c r="SW189" s="935"/>
      <c r="SX189" s="936"/>
    </row>
    <row r="190" spans="2:518" ht="123" customHeight="1" thickTop="1" thickBot="1">
      <c r="B190" s="1100" t="s">
        <v>309</v>
      </c>
      <c r="C190" s="1030" t="s">
        <v>548</v>
      </c>
      <c r="D190" s="1031" t="s">
        <v>149</v>
      </c>
      <c r="E190" s="1044">
        <v>1</v>
      </c>
      <c r="F190" s="962"/>
      <c r="G190" s="1051">
        <f t="shared" ref="G190:G198" si="3276">ROUND(E190*F190,0)</f>
        <v>0</v>
      </c>
      <c r="H190" s="1016"/>
      <c r="K190" s="1100" t="s">
        <v>309</v>
      </c>
      <c r="L190" s="1030" t="s">
        <v>548</v>
      </c>
      <c r="M190" s="1031" t="s">
        <v>149</v>
      </c>
      <c r="N190" s="1044">
        <v>1</v>
      </c>
      <c r="O190" s="1103">
        <v>7121000</v>
      </c>
      <c r="P190" s="1051">
        <f t="shared" ref="P190:P198" si="3277">ROUND(N190*O190,0)</f>
        <v>7121000</v>
      </c>
      <c r="Q190" s="1016"/>
      <c r="R190" s="898">
        <f t="shared" ref="R190:R198" si="3278">IF(EXACT(VLOOKUP(K190,OFERTA_0,2,FALSE),L190),1,0)</f>
        <v>1</v>
      </c>
      <c r="S190" s="898">
        <f t="shared" ref="S190:S198" si="3279">IF(EXACT(VLOOKUP(K190,OFERTA_0,3,FALSE),M190),1,0)</f>
        <v>1</v>
      </c>
      <c r="T190" s="899">
        <f t="shared" ref="T190:T198" si="3280">IF(EXACT(VLOOKUP(K190,OFERTA_0,4,FALSE),N190),1,0)</f>
        <v>1</v>
      </c>
      <c r="U190" s="899">
        <f t="shared" ref="U190:U198" si="3281">IF(O190=0,0,1)</f>
        <v>1</v>
      </c>
      <c r="V190" s="899">
        <f t="shared" ref="V190:V198" si="3282">IF(P190=0,0,1)</f>
        <v>1</v>
      </c>
      <c r="W190" s="899">
        <f t="shared" ref="W190:W198" si="3283">PRODUCT(R190:V190)</f>
        <v>1</v>
      </c>
      <c r="X190" s="966">
        <f t="shared" ref="X190:X198" si="3284">ROUND(P190,0)</f>
        <v>7121000</v>
      </c>
      <c r="Y190" s="901">
        <f t="shared" ref="Y190:Y198" si="3285">P190-X190</f>
        <v>0</v>
      </c>
      <c r="Z190" s="872"/>
      <c r="AA190" s="872"/>
      <c r="AB190" s="1100" t="s">
        <v>309</v>
      </c>
      <c r="AC190" s="1030" t="s">
        <v>548</v>
      </c>
      <c r="AD190" s="1031" t="s">
        <v>149</v>
      </c>
      <c r="AE190" s="1044">
        <v>1</v>
      </c>
      <c r="AF190" s="962">
        <v>5200000</v>
      </c>
      <c r="AG190" s="1051">
        <f t="shared" ref="AG190:AG198" si="3286">ROUND(AE190*AF190,0)</f>
        <v>5200000</v>
      </c>
      <c r="AH190" s="1016"/>
      <c r="AI190" s="898">
        <f t="shared" ref="AI190:AI198" si="3287">IF(EXACT(VLOOKUP(AB190,OFERTA_0,2,FALSE),AC190),1,0)</f>
        <v>1</v>
      </c>
      <c r="AJ190" s="898">
        <f t="shared" ref="AJ190:AJ198" si="3288">IF(EXACT(VLOOKUP(AB190,OFERTA_0,3,FALSE),AD190),1,0)</f>
        <v>1</v>
      </c>
      <c r="AK190" s="899">
        <f t="shared" ref="AK190:AK198" si="3289">IF(EXACT(VLOOKUP(AB190,OFERTA_0,4,FALSE),AE190),1,0)</f>
        <v>1</v>
      </c>
      <c r="AL190" s="899">
        <f t="shared" ref="AL190:AL198" si="3290">IF(AF190=0,0,1)</f>
        <v>1</v>
      </c>
      <c r="AM190" s="899">
        <f t="shared" ref="AM190:AM198" si="3291">IF(AG190=0,0,1)</f>
        <v>1</v>
      </c>
      <c r="AN190" s="899">
        <f t="shared" ref="AN190:AN198" si="3292">PRODUCT(AI190:AM190)</f>
        <v>1</v>
      </c>
      <c r="AO190" s="966">
        <f t="shared" ref="AO190:AO198" si="3293">ROUND(AG190,0)</f>
        <v>5200000</v>
      </c>
      <c r="AP190" s="901">
        <f t="shared" ref="AP190:AP198" si="3294">AG190-AO190</f>
        <v>0</v>
      </c>
      <c r="AQ190" s="872"/>
      <c r="AR190" s="872"/>
      <c r="AS190" s="1100" t="s">
        <v>309</v>
      </c>
      <c r="AT190" s="1035" t="s">
        <v>548</v>
      </c>
      <c r="AU190" s="1031" t="s">
        <v>149</v>
      </c>
      <c r="AV190" s="1044">
        <v>1</v>
      </c>
      <c r="AW190" s="968">
        <v>7600000</v>
      </c>
      <c r="AX190" s="1052">
        <f t="shared" ref="AX190:AX198" si="3295">ROUND(AV190*AW190,0)</f>
        <v>7600000</v>
      </c>
      <c r="AY190" s="1016"/>
      <c r="AZ190" s="898">
        <f t="shared" ref="AZ190:AZ198" si="3296">IF(EXACT(VLOOKUP(AS190,OFERTA_0,2,FALSE),AT190),1,0)</f>
        <v>1</v>
      </c>
      <c r="BA190" s="898">
        <f t="shared" ref="BA190:BA198" si="3297">IF(EXACT(VLOOKUP(AS190,OFERTA_0,3,FALSE),AU190),1,0)</f>
        <v>1</v>
      </c>
      <c r="BB190" s="899">
        <f t="shared" ref="BB190:BB198" si="3298">IF(EXACT(VLOOKUP(AS190,OFERTA_0,4,FALSE),AV190),1,0)</f>
        <v>1</v>
      </c>
      <c r="BC190" s="899">
        <f t="shared" ref="BC190:BC198" si="3299">IF(AW190=0,0,1)</f>
        <v>1</v>
      </c>
      <c r="BD190" s="899">
        <f t="shared" ref="BD190:BD198" si="3300">IF(AX190=0,0,1)</f>
        <v>1</v>
      </c>
      <c r="BE190" s="899">
        <f t="shared" ref="BE190:BE198" si="3301">PRODUCT(AZ190:BD190)</f>
        <v>1</v>
      </c>
      <c r="BF190" s="966">
        <f t="shared" ref="BF190:BF198" si="3302">ROUND(AX190,0)</f>
        <v>7600000</v>
      </c>
      <c r="BG190" s="901">
        <f t="shared" ref="BG190:BG198" si="3303">AX190-BF190</f>
        <v>0</v>
      </c>
      <c r="BJ190" s="1100" t="s">
        <v>309</v>
      </c>
      <c r="BK190" s="1030" t="s">
        <v>548</v>
      </c>
      <c r="BL190" s="1031" t="s">
        <v>149</v>
      </c>
      <c r="BM190" s="1044">
        <v>1</v>
      </c>
      <c r="BN190" s="962">
        <v>1267500</v>
      </c>
      <c r="BO190" s="1051">
        <f t="shared" ref="BO190:BO198" si="3304">ROUND(BM190*BN190,0)</f>
        <v>1267500</v>
      </c>
      <c r="BP190" s="1016"/>
      <c r="BQ190" s="898">
        <f t="shared" ref="BQ190:BQ198" si="3305">IF(EXACT(VLOOKUP(BJ190,OFERTA_0,2,FALSE),BK190),1,0)</f>
        <v>1</v>
      </c>
      <c r="BR190" s="898">
        <f t="shared" ref="BR190:BR198" si="3306">IF(EXACT(VLOOKUP(BJ190,OFERTA_0,3,FALSE),BL190),1,0)</f>
        <v>1</v>
      </c>
      <c r="BS190" s="899">
        <f t="shared" ref="BS190:BS198" si="3307">IF(EXACT(VLOOKUP(BJ190,OFERTA_0,4,FALSE),BM190),1,0)</f>
        <v>1</v>
      </c>
      <c r="BT190" s="899">
        <f t="shared" ref="BT190:BT198" si="3308">IF(BN190=0,0,1)</f>
        <v>1</v>
      </c>
      <c r="BU190" s="899">
        <f t="shared" ref="BU190:BU198" si="3309">IF(BO190=0,0,1)</f>
        <v>1</v>
      </c>
      <c r="BV190" s="899">
        <f t="shared" ref="BV190:BV198" si="3310">PRODUCT(BQ190:BU190)</f>
        <v>1</v>
      </c>
      <c r="BW190" s="966">
        <f t="shared" ref="BW190:BW198" si="3311">ROUND(BO190,0)</f>
        <v>1267500</v>
      </c>
      <c r="BX190" s="901">
        <f t="shared" ref="BX190:BX198" si="3312">BO190-BW190</f>
        <v>0</v>
      </c>
      <c r="CA190" s="1100" t="s">
        <v>309</v>
      </c>
      <c r="CB190" s="1030" t="s">
        <v>548</v>
      </c>
      <c r="CC190" s="1031" t="s">
        <v>149</v>
      </c>
      <c r="CD190" s="1044">
        <v>1</v>
      </c>
      <c r="CE190" s="962">
        <v>7099289</v>
      </c>
      <c r="CF190" s="1051">
        <f t="shared" ref="CF190:CF198" si="3313">ROUND(CD190*CE190,0)</f>
        <v>7099289</v>
      </c>
      <c r="CG190" s="1016"/>
      <c r="CH190" s="898">
        <f t="shared" ref="CH190:CH198" si="3314">IF(EXACT(VLOOKUP(CA190,OFERTA_0,2,FALSE),CB190),1,0)</f>
        <v>1</v>
      </c>
      <c r="CI190" s="898">
        <f t="shared" ref="CI190:CI198" si="3315">IF(EXACT(VLOOKUP(CA190,OFERTA_0,3,FALSE),CC190),1,0)</f>
        <v>1</v>
      </c>
      <c r="CJ190" s="899">
        <f t="shared" ref="CJ190:CJ198" si="3316">IF(EXACT(VLOOKUP(CA190,OFERTA_0,4,FALSE),CD190),1,0)</f>
        <v>1</v>
      </c>
      <c r="CK190" s="899">
        <f t="shared" ref="CK190:CK198" si="3317">IF(CE190=0,0,1)</f>
        <v>1</v>
      </c>
      <c r="CL190" s="899">
        <f t="shared" ref="CL190:CL198" si="3318">IF(CF190=0,0,1)</f>
        <v>1</v>
      </c>
      <c r="CM190" s="899">
        <f t="shared" ref="CM190:CM198" si="3319">PRODUCT(CH190:CL190)</f>
        <v>1</v>
      </c>
      <c r="CN190" s="966">
        <f t="shared" ref="CN190:CN198" si="3320">ROUND(CF190,0)</f>
        <v>7099289</v>
      </c>
      <c r="CO190" s="901">
        <f t="shared" ref="CO190:CO198" si="3321">CF190-CN190</f>
        <v>0</v>
      </c>
      <c r="CR190" s="1100" t="s">
        <v>309</v>
      </c>
      <c r="CS190" s="1030" t="s">
        <v>548</v>
      </c>
      <c r="CT190" s="1031" t="s">
        <v>149</v>
      </c>
      <c r="CU190" s="1044">
        <v>1</v>
      </c>
      <c r="CV190" s="962">
        <v>579000</v>
      </c>
      <c r="CW190" s="1051">
        <f t="shared" ref="CW190:CW198" si="3322">ROUND(CU190*CV190,0)</f>
        <v>579000</v>
      </c>
      <c r="CX190" s="1016"/>
      <c r="CY190" s="898">
        <f t="shared" ref="CY190:CY198" si="3323">IF(EXACT(VLOOKUP(CR190,OFERTA_0,2,FALSE),CS190),1,0)</f>
        <v>1</v>
      </c>
      <c r="CZ190" s="898">
        <f t="shared" ref="CZ190:CZ198" si="3324">IF(EXACT(VLOOKUP(CR190,OFERTA_0,3,FALSE),CT190),1,0)</f>
        <v>1</v>
      </c>
      <c r="DA190" s="899">
        <f t="shared" ref="DA190:DA198" si="3325">IF(EXACT(VLOOKUP(CR190,OFERTA_0,4,FALSE),CU190),1,0)</f>
        <v>1</v>
      </c>
      <c r="DB190" s="899">
        <f t="shared" ref="DB190:DB198" si="3326">IF(CV190=0,0,1)</f>
        <v>1</v>
      </c>
      <c r="DC190" s="899">
        <f t="shared" ref="DC190:DC198" si="3327">IF(CW190=0,0,1)</f>
        <v>1</v>
      </c>
      <c r="DD190" s="899">
        <f t="shared" ref="DD190:DD198" si="3328">PRODUCT(CY190:DC190)</f>
        <v>1</v>
      </c>
      <c r="DE190" s="966">
        <f t="shared" ref="DE190:DE198" si="3329">ROUND(CW190,0)</f>
        <v>579000</v>
      </c>
      <c r="DF190" s="901">
        <f t="shared" ref="DF190:DF198" si="3330">CW190-DE190</f>
        <v>0</v>
      </c>
      <c r="DI190" s="1100" t="s">
        <v>309</v>
      </c>
      <c r="DJ190" s="1030" t="s">
        <v>548</v>
      </c>
      <c r="DK190" s="1031" t="s">
        <v>149</v>
      </c>
      <c r="DL190" s="1044">
        <v>1</v>
      </c>
      <c r="DM190" s="962">
        <v>7168612</v>
      </c>
      <c r="DN190" s="1051">
        <f t="shared" ref="DN190:DN198" si="3331">ROUND(DL190*DM190,0)</f>
        <v>7168612</v>
      </c>
      <c r="DO190" s="1016"/>
      <c r="DP190" s="898">
        <f t="shared" ref="DP190:DP198" si="3332">IF(EXACT(VLOOKUP(DI190,OFERTA_0,2,FALSE),DJ190),1,0)</f>
        <v>1</v>
      </c>
      <c r="DQ190" s="898">
        <f t="shared" ref="DQ190:DQ198" si="3333">IF(EXACT(VLOOKUP(DI190,OFERTA_0,3,FALSE),DK190),1,0)</f>
        <v>1</v>
      </c>
      <c r="DR190" s="899">
        <f t="shared" ref="DR190:DR198" si="3334">IF(EXACT(VLOOKUP(DI190,OFERTA_0,4,FALSE),DL190),1,0)</f>
        <v>1</v>
      </c>
      <c r="DS190" s="899">
        <f t="shared" ref="DS190:DS198" si="3335">IF(DM190=0,0,1)</f>
        <v>1</v>
      </c>
      <c r="DT190" s="899">
        <f t="shared" ref="DT190:DT198" si="3336">IF(DN190=0,0,1)</f>
        <v>1</v>
      </c>
      <c r="DU190" s="899">
        <f t="shared" ref="DU190:DU198" si="3337">PRODUCT(DP190:DT190)</f>
        <v>1</v>
      </c>
      <c r="DV190" s="966">
        <f t="shared" ref="DV190:DV198" si="3338">ROUND(DN190,0)</f>
        <v>7168612</v>
      </c>
      <c r="DW190" s="901">
        <f t="shared" ref="DW190:DW198" si="3339">DN190-DV190</f>
        <v>0</v>
      </c>
      <c r="DZ190" s="1100" t="s">
        <v>309</v>
      </c>
      <c r="EA190" s="1030" t="s">
        <v>548</v>
      </c>
      <c r="EB190" s="1031" t="s">
        <v>149</v>
      </c>
      <c r="EC190" s="1044">
        <v>1</v>
      </c>
      <c r="ED190" s="962">
        <v>4760000</v>
      </c>
      <c r="EE190" s="1051">
        <f t="shared" ref="EE190:EE198" si="3340">ROUND(EC190*ED190,0)</f>
        <v>4760000</v>
      </c>
      <c r="EF190" s="1016"/>
      <c r="EG190" s="898">
        <f t="shared" ref="EG190:EG198" si="3341">IF(EXACT(VLOOKUP(DZ190,OFERTA_0,2,FALSE),EA190),1,0)</f>
        <v>1</v>
      </c>
      <c r="EH190" s="898">
        <f t="shared" ref="EH190:EH198" si="3342">IF(EXACT(VLOOKUP(DZ190,OFERTA_0,3,FALSE),EB190),1,0)</f>
        <v>1</v>
      </c>
      <c r="EI190" s="899">
        <f t="shared" ref="EI190:EI198" si="3343">IF(EXACT(VLOOKUP(DZ190,OFERTA_0,4,FALSE),EC190),1,0)</f>
        <v>1</v>
      </c>
      <c r="EJ190" s="899">
        <f t="shared" ref="EJ190:EJ198" si="3344">IF(ED190=0,0,1)</f>
        <v>1</v>
      </c>
      <c r="EK190" s="899">
        <f t="shared" ref="EK190:EK198" si="3345">IF(EE190=0,0,1)</f>
        <v>1</v>
      </c>
      <c r="EL190" s="899">
        <f t="shared" ref="EL190:EL198" si="3346">PRODUCT(EG190:EK190)</f>
        <v>1</v>
      </c>
      <c r="EM190" s="966">
        <f t="shared" ref="EM190:EM198" si="3347">ROUND(EE190,0)</f>
        <v>4760000</v>
      </c>
      <c r="EN190" s="901">
        <f t="shared" ref="EN190:EN198" si="3348">EE190-EM190</f>
        <v>0</v>
      </c>
      <c r="EQ190" s="1100" t="s">
        <v>309</v>
      </c>
      <c r="ER190" s="1030" t="s">
        <v>548</v>
      </c>
      <c r="ES190" s="1031" t="s">
        <v>149</v>
      </c>
      <c r="ET190" s="1044">
        <v>1</v>
      </c>
      <c r="EU190" s="962">
        <v>7100000</v>
      </c>
      <c r="EV190" s="1051">
        <f t="shared" ref="EV190:EV198" si="3349">ROUND(ET190*EU190,0)</f>
        <v>7100000</v>
      </c>
      <c r="EW190" s="1016"/>
      <c r="EX190" s="898">
        <f t="shared" ref="EX190:EX198" si="3350">IF(EXACT(VLOOKUP(EQ190,OFERTA_0,2,FALSE),ER190),1,0)</f>
        <v>1</v>
      </c>
      <c r="EY190" s="898">
        <f t="shared" ref="EY190:EY198" si="3351">IF(EXACT(VLOOKUP(EQ190,OFERTA_0,3,FALSE),ES190),1,0)</f>
        <v>1</v>
      </c>
      <c r="EZ190" s="899">
        <f t="shared" ref="EZ190:EZ198" si="3352">IF(EXACT(VLOOKUP(EQ190,OFERTA_0,4,FALSE),ET190),1,0)</f>
        <v>1</v>
      </c>
      <c r="FA190" s="899">
        <f t="shared" ref="FA190:FA198" si="3353">IF(EU190=0,0,1)</f>
        <v>1</v>
      </c>
      <c r="FB190" s="899">
        <f t="shared" ref="FB190:FB198" si="3354">IF(EV190=0,0,1)</f>
        <v>1</v>
      </c>
      <c r="FC190" s="899">
        <f t="shared" ref="FC190:FC198" si="3355">PRODUCT(EX190:FB190)</f>
        <v>1</v>
      </c>
      <c r="FD190" s="966">
        <f t="shared" ref="FD190:FD198" si="3356">ROUND(EV190,0)</f>
        <v>7100000</v>
      </c>
      <c r="FE190" s="901">
        <f t="shared" ref="FE190:FE198" si="3357">EV190-FD190</f>
        <v>0</v>
      </c>
      <c r="FH190" s="1100"/>
      <c r="FI190" s="1030"/>
      <c r="FJ190" s="1031"/>
      <c r="FK190" s="1044"/>
      <c r="FL190" s="962"/>
      <c r="FM190" s="1051">
        <f t="shared" ref="FM190:FM198" si="3358">ROUND(FK190*FL190,0)</f>
        <v>0</v>
      </c>
      <c r="FN190" s="1016"/>
      <c r="FO190" s="898" t="e">
        <f t="shared" ref="FO190:FO198" si="3359">IF(EXACT(VLOOKUP(FH190,OFERTA_0,2,FALSE),FI190),1,0)</f>
        <v>#N/A</v>
      </c>
      <c r="FP190" s="898" t="e">
        <f t="shared" ref="FP190:FP198" si="3360">IF(EXACT(VLOOKUP(FH190,OFERTA_0,3,FALSE),FJ190),1,0)</f>
        <v>#N/A</v>
      </c>
      <c r="FQ190" s="899" t="e">
        <f t="shared" ref="FQ190:FQ198" si="3361">IF(EXACT(VLOOKUP(FH190,OFERTA_0,4,FALSE),FK190),1,0)</f>
        <v>#N/A</v>
      </c>
      <c r="FR190" s="899">
        <f t="shared" ref="FR190:FR198" si="3362">IF(FL190=0,0,1)</f>
        <v>0</v>
      </c>
      <c r="FS190" s="899">
        <f t="shared" ref="FS190:FS198" si="3363">IF(FM190=0,0,1)</f>
        <v>0</v>
      </c>
      <c r="FT190" s="899" t="e">
        <f t="shared" ref="FT190:FT198" si="3364">PRODUCT(FO190:FS190)</f>
        <v>#N/A</v>
      </c>
      <c r="FU190" s="966">
        <f t="shared" ref="FU190:FU198" si="3365">ROUND(FM190,0)</f>
        <v>0</v>
      </c>
      <c r="FV190" s="901">
        <f t="shared" ref="FV190:FV198" si="3366">FM190-FU190</f>
        <v>0</v>
      </c>
      <c r="FY190" s="1100" t="s">
        <v>309</v>
      </c>
      <c r="FZ190" s="1030" t="s">
        <v>548</v>
      </c>
      <c r="GA190" s="1031" t="s">
        <v>149</v>
      </c>
      <c r="GB190" s="1044">
        <v>1</v>
      </c>
      <c r="GC190" s="1103">
        <v>7121000</v>
      </c>
      <c r="GD190" s="1051">
        <f t="shared" ref="GD190:GD198" si="3367">ROUND(GB190*GC190,0)</f>
        <v>7121000</v>
      </c>
      <c r="GE190" s="1016"/>
      <c r="GF190" s="898">
        <f t="shared" ref="GF190:GF198" si="3368">IF(EXACT(VLOOKUP(FY190,OFERTA_0,2,FALSE),FZ190),1,0)</f>
        <v>1</v>
      </c>
      <c r="GG190" s="898">
        <f t="shared" ref="GG190:GG198" si="3369">IF(EXACT(VLOOKUP(FY190,OFERTA_0,3,FALSE),GA190),1,0)</f>
        <v>1</v>
      </c>
      <c r="GH190" s="899">
        <f t="shared" ref="GH190:GH198" si="3370">IF(EXACT(VLOOKUP(FY190,OFERTA_0,4,FALSE),GB190),1,0)</f>
        <v>1</v>
      </c>
      <c r="GI190" s="899">
        <f t="shared" ref="GI190:GI198" si="3371">IF(GC190=0,0,1)</f>
        <v>1</v>
      </c>
      <c r="GJ190" s="899">
        <f t="shared" ref="GJ190:GJ198" si="3372">IF(GD190=0,0,1)</f>
        <v>1</v>
      </c>
      <c r="GK190" s="899">
        <f t="shared" ref="GK190:GK198" si="3373">PRODUCT(GF190:GJ190)</f>
        <v>1</v>
      </c>
      <c r="GL190" s="966">
        <f t="shared" ref="GL190:GL198" si="3374">ROUND(GD190,0)</f>
        <v>7121000</v>
      </c>
      <c r="GM190" s="901">
        <f t="shared" ref="GM190:GM198" si="3375">GD190-GL190</f>
        <v>0</v>
      </c>
      <c r="GP190" s="1100" t="s">
        <v>309</v>
      </c>
      <c r="GQ190" s="1030" t="s">
        <v>548</v>
      </c>
      <c r="GR190" s="1031" t="s">
        <v>149</v>
      </c>
      <c r="GS190" s="1044">
        <v>1</v>
      </c>
      <c r="GT190" s="962">
        <v>7150000</v>
      </c>
      <c r="GU190" s="1051">
        <f t="shared" ref="GU190:GU198" si="3376">ROUND(GS190*GT190,0)</f>
        <v>7150000</v>
      </c>
      <c r="GV190" s="1016"/>
      <c r="GW190" s="898">
        <f t="shared" ref="GW190:GW198" si="3377">IF(EXACT(VLOOKUP(GP190,OFERTA_0,2,FALSE),GQ190),1,0)</f>
        <v>1</v>
      </c>
      <c r="GX190" s="898">
        <f t="shared" ref="GX190:GX198" si="3378">IF(EXACT(VLOOKUP(GP190,OFERTA_0,3,FALSE),GR190),1,0)</f>
        <v>1</v>
      </c>
      <c r="GY190" s="899">
        <f t="shared" ref="GY190:GY198" si="3379">IF(EXACT(VLOOKUP(GP190,OFERTA_0,4,FALSE),GS190),1,0)</f>
        <v>1</v>
      </c>
      <c r="GZ190" s="899">
        <f t="shared" ref="GZ190:GZ198" si="3380">IF(GT190=0,0,1)</f>
        <v>1</v>
      </c>
      <c r="HA190" s="899">
        <f t="shared" ref="HA190:HA198" si="3381">IF(GU190=0,0,1)</f>
        <v>1</v>
      </c>
      <c r="HB190" s="899">
        <f t="shared" ref="HB190:HB198" si="3382">PRODUCT(GW190:HA190)</f>
        <v>1</v>
      </c>
      <c r="HC190" s="966">
        <f t="shared" ref="HC190:HC198" si="3383">ROUND(GU190,0)</f>
        <v>7150000</v>
      </c>
      <c r="HD190" s="901">
        <f t="shared" ref="HD190:HD198" si="3384">GU190-HC190</f>
        <v>0</v>
      </c>
      <c r="HG190" s="1100" t="s">
        <v>309</v>
      </c>
      <c r="HH190" s="1030" t="s">
        <v>548</v>
      </c>
      <c r="HI190" s="1031" t="s">
        <v>149</v>
      </c>
      <c r="HJ190" s="1044">
        <v>1</v>
      </c>
      <c r="HK190" s="962">
        <v>6198850</v>
      </c>
      <c r="HL190" s="1051">
        <f t="shared" ref="HL190:HL198" si="3385">ROUND(HJ190*HK190,0)</f>
        <v>6198850</v>
      </c>
      <c r="HM190" s="1016"/>
      <c r="HN190" s="898">
        <f t="shared" ref="HN190:HN198" si="3386">IF(EXACT(VLOOKUP(HG190,OFERTA_0,2,FALSE),HH190),1,0)</f>
        <v>1</v>
      </c>
      <c r="HO190" s="898">
        <f t="shared" ref="HO190:HO198" si="3387">IF(EXACT(VLOOKUP(HG190,OFERTA_0,3,FALSE),HI190),1,0)</f>
        <v>1</v>
      </c>
      <c r="HP190" s="899">
        <f t="shared" ref="HP190:HP198" si="3388">IF(EXACT(VLOOKUP(HG190,OFERTA_0,4,FALSE),HJ190),1,0)</f>
        <v>1</v>
      </c>
      <c r="HQ190" s="899">
        <f t="shared" ref="HQ190:HQ198" si="3389">IF(HK190=0,0,1)</f>
        <v>1</v>
      </c>
      <c r="HR190" s="899">
        <f t="shared" ref="HR190:HR198" si="3390">IF(HL190=0,0,1)</f>
        <v>1</v>
      </c>
      <c r="HS190" s="899">
        <f t="shared" ref="HS190:HS198" si="3391">PRODUCT(HN190:HR190)</f>
        <v>1</v>
      </c>
      <c r="HT190" s="966">
        <f t="shared" ref="HT190:HT198" si="3392">ROUND(HL190,0)</f>
        <v>6198850</v>
      </c>
      <c r="HU190" s="901">
        <f t="shared" ref="HU190:HU198" si="3393">HL190-HT190</f>
        <v>0</v>
      </c>
      <c r="HX190" s="1100" t="s">
        <v>309</v>
      </c>
      <c r="HY190" s="1030" t="s">
        <v>548</v>
      </c>
      <c r="HZ190" s="1031" t="s">
        <v>149</v>
      </c>
      <c r="IA190" s="1044">
        <v>1</v>
      </c>
      <c r="IB190" s="971">
        <v>3175000</v>
      </c>
      <c r="IC190" s="1053">
        <f t="shared" ref="IC190:IC198" si="3394">ROUND(IA190*IB190,0)</f>
        <v>3175000</v>
      </c>
      <c r="ID190" s="1016"/>
      <c r="IE190" s="898">
        <f t="shared" ref="IE190:IE198" si="3395">IF(EXACT(VLOOKUP(HX190,OFERTA_0,2,FALSE),HY190),1,0)</f>
        <v>1</v>
      </c>
      <c r="IF190" s="898">
        <f t="shared" ref="IF190:IF198" si="3396">IF(EXACT(VLOOKUP(HX190,OFERTA_0,3,FALSE),HZ190),1,0)</f>
        <v>1</v>
      </c>
      <c r="IG190" s="899">
        <f t="shared" ref="IG190:IG198" si="3397">IF(EXACT(VLOOKUP(HX190,OFERTA_0,4,FALSE),IA190),1,0)</f>
        <v>1</v>
      </c>
      <c r="IH190" s="899">
        <f t="shared" ref="IH190:IH198" si="3398">IF(IB190=0,0,1)</f>
        <v>1</v>
      </c>
      <c r="II190" s="899">
        <f t="shared" ref="II190:II198" si="3399">IF(IC190=0,0,1)</f>
        <v>1</v>
      </c>
      <c r="IJ190" s="899">
        <f t="shared" ref="IJ190:IJ198" si="3400">PRODUCT(IE190:II190)</f>
        <v>1</v>
      </c>
      <c r="IK190" s="966">
        <f t="shared" ref="IK190:IK198" si="3401">ROUND(IC190,0)</f>
        <v>3175000</v>
      </c>
      <c r="IL190" s="901">
        <f t="shared" ref="IL190:IL198" si="3402">IC190-IK190</f>
        <v>0</v>
      </c>
      <c r="IO190" s="1100" t="s">
        <v>309</v>
      </c>
      <c r="IP190" s="1030" t="s">
        <v>548</v>
      </c>
      <c r="IQ190" s="1031" t="s">
        <v>149</v>
      </c>
      <c r="IR190" s="1044">
        <v>1</v>
      </c>
      <c r="IS190" s="962">
        <v>5420000</v>
      </c>
      <c r="IT190" s="1051">
        <f t="shared" ref="IT190:IT198" si="3403">ROUND(IR190*IS190,0)</f>
        <v>5420000</v>
      </c>
      <c r="IU190" s="1016"/>
      <c r="IV190" s="898">
        <f t="shared" ref="IV190:IV198" si="3404">IF(EXACT(VLOOKUP(IO190,OFERTA_0,2,FALSE),IP190),1,0)</f>
        <v>1</v>
      </c>
      <c r="IW190" s="898">
        <f t="shared" ref="IW190:IW198" si="3405">IF(EXACT(VLOOKUP(IO190,OFERTA_0,3,FALSE),IQ190),1,0)</f>
        <v>1</v>
      </c>
      <c r="IX190" s="899">
        <f t="shared" ref="IX190:IX198" si="3406">IF(EXACT(VLOOKUP(IO190,OFERTA_0,4,FALSE),IR190),1,0)</f>
        <v>1</v>
      </c>
      <c r="IY190" s="899">
        <f t="shared" ref="IY190:IY198" si="3407">IF(IS190=0,0,1)</f>
        <v>1</v>
      </c>
      <c r="IZ190" s="899">
        <f t="shared" ref="IZ190:IZ198" si="3408">IF(IT190=0,0,1)</f>
        <v>1</v>
      </c>
      <c r="JA190" s="899">
        <f t="shared" ref="JA190:JA198" si="3409">PRODUCT(IV190:IZ190)</f>
        <v>1</v>
      </c>
      <c r="JB190" s="966">
        <f t="shared" ref="JB190:JB198" si="3410">ROUND(IT190,0)</f>
        <v>5420000</v>
      </c>
      <c r="JC190" s="901">
        <f t="shared" ref="JC190:JC198" si="3411">IT190-JB190</f>
        <v>0</v>
      </c>
      <c r="JF190" s="1100" t="s">
        <v>309</v>
      </c>
      <c r="JG190" s="1030" t="s">
        <v>548</v>
      </c>
      <c r="JH190" s="1031" t="s">
        <v>149</v>
      </c>
      <c r="JI190" s="1044">
        <v>1</v>
      </c>
      <c r="JJ190" s="962">
        <v>5280000</v>
      </c>
      <c r="JK190" s="1051">
        <f t="shared" ref="JK190:JK198" si="3412">ROUND(JI190*JJ190,0)</f>
        <v>5280000</v>
      </c>
      <c r="JL190" s="1016"/>
      <c r="JM190" s="898">
        <f t="shared" ref="JM190:JM198" si="3413">IF(EXACT(VLOOKUP(JF190,OFERTA_0,2,FALSE),JG190),1,0)</f>
        <v>1</v>
      </c>
      <c r="JN190" s="898">
        <f t="shared" ref="JN190:JN198" si="3414">IF(EXACT(VLOOKUP(JF190,OFERTA_0,3,FALSE),JH190),1,0)</f>
        <v>1</v>
      </c>
      <c r="JO190" s="899">
        <f t="shared" ref="JO190:JO198" si="3415">IF(EXACT(VLOOKUP(JF190,OFERTA_0,4,FALSE),JI190),1,0)</f>
        <v>1</v>
      </c>
      <c r="JP190" s="899">
        <f t="shared" ref="JP190:JP198" si="3416">IF(JJ190=0,0,1)</f>
        <v>1</v>
      </c>
      <c r="JQ190" s="899">
        <f t="shared" ref="JQ190:JQ198" si="3417">IF(JK190=0,0,1)</f>
        <v>1</v>
      </c>
      <c r="JR190" s="899">
        <f t="shared" ref="JR190:JR198" si="3418">PRODUCT(JM190:JQ190)</f>
        <v>1</v>
      </c>
      <c r="JS190" s="966">
        <f t="shared" ref="JS190:JS198" si="3419">ROUND(JK190,0)</f>
        <v>5280000</v>
      </c>
      <c r="JT190" s="901">
        <f t="shared" ref="JT190:JT198" si="3420">JK190-JS190</f>
        <v>0</v>
      </c>
      <c r="JW190" s="1100" t="s">
        <v>309</v>
      </c>
      <c r="JX190" s="1030" t="s">
        <v>548</v>
      </c>
      <c r="JY190" s="1031" t="s">
        <v>149</v>
      </c>
      <c r="JZ190" s="1044">
        <v>1</v>
      </c>
      <c r="KA190" s="962">
        <v>2017008.0275999999</v>
      </c>
      <c r="KB190" s="1051">
        <f t="shared" ref="KB190:KB198" si="3421">ROUND(JZ190*KA190,0)</f>
        <v>2017008</v>
      </c>
      <c r="KC190" s="1016"/>
      <c r="KD190" s="898">
        <f t="shared" ref="KD190:KD198" si="3422">IF(EXACT(VLOOKUP(JW190,OFERTA_0,2,FALSE),JX190),1,0)</f>
        <v>1</v>
      </c>
      <c r="KE190" s="898">
        <f t="shared" ref="KE190:KE198" si="3423">IF(EXACT(VLOOKUP(JW190,OFERTA_0,3,FALSE),JY190),1,0)</f>
        <v>1</v>
      </c>
      <c r="KF190" s="899">
        <f t="shared" ref="KF190:KF198" si="3424">IF(EXACT(VLOOKUP(JW190,OFERTA_0,4,FALSE),JZ190),1,0)</f>
        <v>1</v>
      </c>
      <c r="KG190" s="899">
        <f t="shared" ref="KG190:KG198" si="3425">IF(KA190=0,0,1)</f>
        <v>1</v>
      </c>
      <c r="KH190" s="899">
        <f t="shared" ref="KH190:KH198" si="3426">IF(KB190=0,0,1)</f>
        <v>1</v>
      </c>
      <c r="KI190" s="899">
        <f t="shared" ref="KI190:KI198" si="3427">PRODUCT(KD190:KH190)</f>
        <v>1</v>
      </c>
      <c r="KJ190" s="966">
        <f t="shared" ref="KJ190:KJ198" si="3428">ROUND(KB190,0)</f>
        <v>2017008</v>
      </c>
      <c r="KK190" s="901">
        <f t="shared" ref="KK190:KK198" si="3429">KB190-KJ190</f>
        <v>0</v>
      </c>
      <c r="KN190" s="1100" t="s">
        <v>309</v>
      </c>
      <c r="KO190" s="1030" t="s">
        <v>548</v>
      </c>
      <c r="KP190" s="1031" t="s">
        <v>149</v>
      </c>
      <c r="KQ190" s="1044">
        <v>1</v>
      </c>
      <c r="KR190" s="962">
        <v>2458000</v>
      </c>
      <c r="KS190" s="1051">
        <f t="shared" ref="KS190:KS198" si="3430">ROUND(KQ190*KR190,0)</f>
        <v>2458000</v>
      </c>
      <c r="KT190" s="1016"/>
      <c r="KU190" s="898">
        <f t="shared" ref="KU190:KU198" si="3431">IF(EXACT(VLOOKUP(KN190,OFERTA_0,2,FALSE),KO190),1,0)</f>
        <v>1</v>
      </c>
      <c r="KV190" s="898">
        <f t="shared" ref="KV190:KV198" si="3432">IF(EXACT(VLOOKUP(KN190,OFERTA_0,3,FALSE),KP190),1,0)</f>
        <v>1</v>
      </c>
      <c r="KW190" s="899">
        <f t="shared" ref="KW190:KW198" si="3433">IF(EXACT(VLOOKUP(KN190,OFERTA_0,4,FALSE),KQ190),1,0)</f>
        <v>1</v>
      </c>
      <c r="KX190" s="899">
        <f t="shared" ref="KX190:KX198" si="3434">IF(KR190=0,0,1)</f>
        <v>1</v>
      </c>
      <c r="KY190" s="899">
        <f t="shared" ref="KY190:KY198" si="3435">IF(KS190=0,0,1)</f>
        <v>1</v>
      </c>
      <c r="KZ190" s="899">
        <f t="shared" ref="KZ190:KZ198" si="3436">PRODUCT(KU190:KY190)</f>
        <v>1</v>
      </c>
      <c r="LA190" s="966">
        <f t="shared" ref="LA190:LA198" si="3437">ROUND(KS190,0)</f>
        <v>2458000</v>
      </c>
      <c r="LB190" s="901">
        <f t="shared" ref="LB190:LB198" si="3438">KS190-LA190</f>
        <v>0</v>
      </c>
      <c r="LE190" s="1100" t="s">
        <v>309</v>
      </c>
      <c r="LF190" s="1030" t="s">
        <v>548</v>
      </c>
      <c r="LG190" s="1031" t="s">
        <v>149</v>
      </c>
      <c r="LH190" s="1044">
        <v>1</v>
      </c>
      <c r="LI190" s="973">
        <v>3489500</v>
      </c>
      <c r="LJ190" s="1054">
        <f t="shared" ref="LJ190:LJ198" si="3439">ROUND(LH190*LI190,0)</f>
        <v>3489500</v>
      </c>
      <c r="LK190" s="1016"/>
      <c r="LL190" s="898">
        <f t="shared" ref="LL190:LL198" si="3440">IF(EXACT(VLOOKUP(LE190,OFERTA_0,2,FALSE),LF190),1,0)</f>
        <v>1</v>
      </c>
      <c r="LM190" s="898">
        <f t="shared" ref="LM190:LM198" si="3441">IF(EXACT(VLOOKUP(LE190,OFERTA_0,3,FALSE),LG190),1,0)</f>
        <v>1</v>
      </c>
      <c r="LN190" s="899">
        <f t="shared" ref="LN190:LN198" si="3442">IF(EXACT(VLOOKUP(LE190,OFERTA_0,4,FALSE),LH190),1,0)</f>
        <v>1</v>
      </c>
      <c r="LO190" s="899">
        <f t="shared" ref="LO190:LO198" si="3443">IF(LI190=0,0,1)</f>
        <v>1</v>
      </c>
      <c r="LP190" s="899">
        <f t="shared" ref="LP190:LP198" si="3444">IF(LJ190=0,0,1)</f>
        <v>1</v>
      </c>
      <c r="LQ190" s="899">
        <f t="shared" ref="LQ190:LQ198" si="3445">PRODUCT(LL190:LP190)</f>
        <v>1</v>
      </c>
      <c r="LR190" s="966">
        <f t="shared" ref="LR190:LR198" si="3446">ROUND(LJ190,0)</f>
        <v>3489500</v>
      </c>
      <c r="LS190" s="901">
        <f t="shared" ref="LS190:LS198" si="3447">LJ190-LR190</f>
        <v>0</v>
      </c>
      <c r="LV190" s="1100" t="s">
        <v>309</v>
      </c>
      <c r="LW190" s="1030" t="s">
        <v>548</v>
      </c>
      <c r="LX190" s="1031" t="s">
        <v>149</v>
      </c>
      <c r="LY190" s="1044">
        <v>1</v>
      </c>
      <c r="LZ190" s="962">
        <v>245700</v>
      </c>
      <c r="MA190" s="1051">
        <f t="shared" ref="MA190:MA198" si="3448">ROUND(LY190*LZ190,0)</f>
        <v>245700</v>
      </c>
      <c r="MB190" s="1016"/>
      <c r="MC190" s="898">
        <f t="shared" ref="MC190:MC198" si="3449">IF(EXACT(VLOOKUP(LV190,OFERTA_0,2,FALSE),LW190),1,0)</f>
        <v>1</v>
      </c>
      <c r="MD190" s="898">
        <f t="shared" ref="MD190:MD198" si="3450">IF(EXACT(VLOOKUP(LV190,OFERTA_0,3,FALSE),LX190),1,0)</f>
        <v>1</v>
      </c>
      <c r="ME190" s="899">
        <f t="shared" ref="ME190:ME198" si="3451">IF(EXACT(VLOOKUP(LV190,OFERTA_0,4,FALSE),LY190),1,0)</f>
        <v>1</v>
      </c>
      <c r="MF190" s="899">
        <f t="shared" ref="MF190:MF198" si="3452">IF(LZ190=0,0,1)</f>
        <v>1</v>
      </c>
      <c r="MG190" s="899">
        <f t="shared" ref="MG190:MG198" si="3453">IF(MA190=0,0,1)</f>
        <v>1</v>
      </c>
      <c r="MH190" s="899">
        <f t="shared" ref="MH190:MH198" si="3454">PRODUCT(MC190:MG190)</f>
        <v>1</v>
      </c>
      <c r="MI190" s="966">
        <f t="shared" ref="MI190:MI198" si="3455">ROUND(MA190,0)</f>
        <v>245700</v>
      </c>
      <c r="MJ190" s="901">
        <f t="shared" ref="MJ190:MJ198" si="3456">MA190-MI190</f>
        <v>0</v>
      </c>
      <c r="MM190" s="1100" t="s">
        <v>309</v>
      </c>
      <c r="MN190" s="1030" t="s">
        <v>548</v>
      </c>
      <c r="MO190" s="1031" t="s">
        <v>149</v>
      </c>
      <c r="MP190" s="1044">
        <v>1</v>
      </c>
      <c r="MQ190" s="962">
        <v>3150000</v>
      </c>
      <c r="MR190" s="1051">
        <f t="shared" ref="MR190:MR198" si="3457">ROUND(MP190*MQ190,0)</f>
        <v>3150000</v>
      </c>
      <c r="MS190" s="1016"/>
      <c r="MT190" s="898">
        <f t="shared" ref="MT190:MT198" si="3458">IF(EXACT(VLOOKUP(MM190,OFERTA_0,2,FALSE),MN190),1,0)</f>
        <v>1</v>
      </c>
      <c r="MU190" s="898">
        <f t="shared" ref="MU190:MU198" si="3459">IF(EXACT(VLOOKUP(MM190,OFERTA_0,3,FALSE),MO190),1,0)</f>
        <v>1</v>
      </c>
      <c r="MV190" s="899">
        <f t="shared" ref="MV190:MV198" si="3460">IF(EXACT(VLOOKUP(MM190,OFERTA_0,4,FALSE),MP190),1,0)</f>
        <v>1</v>
      </c>
      <c r="MW190" s="899">
        <f t="shared" ref="MW190:MW198" si="3461">IF(MQ190=0,0,1)</f>
        <v>1</v>
      </c>
      <c r="MX190" s="899">
        <f t="shared" ref="MX190:MX198" si="3462">IF(MR190=0,0,1)</f>
        <v>1</v>
      </c>
      <c r="MY190" s="899">
        <f t="shared" ref="MY190:MY198" si="3463">PRODUCT(MT190:MX190)</f>
        <v>1</v>
      </c>
      <c r="MZ190" s="966">
        <f t="shared" ref="MZ190:MZ198" si="3464">ROUND(MR190,0)</f>
        <v>3150000</v>
      </c>
      <c r="NA190" s="901">
        <f t="shared" ref="NA190:NA198" si="3465">MR190-MZ190</f>
        <v>0</v>
      </c>
      <c r="ND190" s="975" t="s">
        <v>309</v>
      </c>
      <c r="NE190" s="976" t="s">
        <v>548</v>
      </c>
      <c r="NF190" s="977" t="s">
        <v>149</v>
      </c>
      <c r="NG190" s="978">
        <v>1</v>
      </c>
      <c r="NH190" s="979">
        <v>1293393.42</v>
      </c>
      <c r="NI190" s="1055">
        <v>1293393</v>
      </c>
      <c r="NJ190" s="1016"/>
      <c r="NK190" s="898">
        <f t="shared" ref="NK190:NK198" si="3466">IF(EXACT(VLOOKUP(ND190,OFERTA_0,2,FALSE),NE190),1,0)</f>
        <v>1</v>
      </c>
      <c r="NL190" s="898">
        <f t="shared" ref="NL190:NL198" si="3467">IF(EXACT(VLOOKUP(ND190,OFERTA_0,3,FALSE),NF190),1,0)</f>
        <v>1</v>
      </c>
      <c r="NM190" s="899">
        <f t="shared" ref="NM190:NM198" si="3468">IF(EXACT(VLOOKUP(ND190,OFERTA_0,4,FALSE),NG190),1,0)</f>
        <v>1</v>
      </c>
      <c r="NN190" s="899">
        <f t="shared" ref="NN190:NN198" si="3469">IF(NH190=0,0,1)</f>
        <v>1</v>
      </c>
      <c r="NO190" s="899">
        <f t="shared" ref="NO190:NO198" si="3470">IF(NI190=0,0,1)</f>
        <v>1</v>
      </c>
      <c r="NP190" s="899">
        <f t="shared" ref="NP190:NP198" si="3471">PRODUCT(NK190:NO190)</f>
        <v>1</v>
      </c>
      <c r="NQ190" s="966">
        <f t="shared" ref="NQ190:NQ198" si="3472">ROUND(NI190,0)</f>
        <v>1293393</v>
      </c>
      <c r="NR190" s="901">
        <f t="shared" ref="NR190:NR198" si="3473">NI190-NQ190</f>
        <v>0</v>
      </c>
      <c r="NU190" s="981" t="s">
        <v>309</v>
      </c>
      <c r="NV190" s="982" t="s">
        <v>548</v>
      </c>
      <c r="NW190" s="983" t="s">
        <v>149</v>
      </c>
      <c r="NX190" s="984">
        <v>1</v>
      </c>
      <c r="NY190" s="985">
        <v>1306458</v>
      </c>
      <c r="NZ190" s="1056">
        <f t="shared" ref="NZ190:NZ198" si="3474">ROUND(NX190*NY190,0)</f>
        <v>1306458</v>
      </c>
      <c r="OA190" s="1016"/>
      <c r="OB190" s="898">
        <f t="shared" ref="OB190:OB198" si="3475">IF(EXACT(VLOOKUP(NU190,OFERTA_0,2,FALSE),NV190),1,0)</f>
        <v>1</v>
      </c>
      <c r="OC190" s="898">
        <f t="shared" ref="OC190:OC198" si="3476">IF(EXACT(VLOOKUP(NU190,OFERTA_0,3,FALSE),NW190),1,0)</f>
        <v>1</v>
      </c>
      <c r="OD190" s="899">
        <f t="shared" ref="OD190:OD198" si="3477">IF(EXACT(VLOOKUP(NU190,OFERTA_0,4,FALSE),NX190),1,0)</f>
        <v>1</v>
      </c>
      <c r="OE190" s="899">
        <f t="shared" ref="OE190:OE198" si="3478">IF(NY190=0,0,1)</f>
        <v>1</v>
      </c>
      <c r="OF190" s="899">
        <f t="shared" ref="OF190:OF198" si="3479">IF(NZ190=0,0,1)</f>
        <v>1</v>
      </c>
      <c r="OG190" s="899">
        <f t="shared" ref="OG190:OG198" si="3480">PRODUCT(OB190:OF190)</f>
        <v>1</v>
      </c>
      <c r="OH190" s="966">
        <f t="shared" ref="OH190:OH198" si="3481">ROUND(NZ190,0)</f>
        <v>1306458</v>
      </c>
      <c r="OI190" s="901">
        <f t="shared" ref="OI190:OI198" si="3482">NZ190-OH190</f>
        <v>0</v>
      </c>
      <c r="OL190" s="1100" t="s">
        <v>309</v>
      </c>
      <c r="OM190" s="1030" t="s">
        <v>548</v>
      </c>
      <c r="ON190" s="1031" t="s">
        <v>149</v>
      </c>
      <c r="OO190" s="1044">
        <v>1</v>
      </c>
      <c r="OP190" s="962">
        <v>623466</v>
      </c>
      <c r="OQ190" s="1051">
        <f t="shared" ref="OQ190:OQ198" si="3483">ROUND(OO190*OP190,0)</f>
        <v>623466</v>
      </c>
      <c r="OR190" s="1016"/>
      <c r="OS190" s="898">
        <f t="shared" ref="OS190:OS198" si="3484">IF(EXACT(VLOOKUP(OL190,OFERTA_0,2,FALSE),OM190),1,0)</f>
        <v>1</v>
      </c>
      <c r="OT190" s="898">
        <f t="shared" ref="OT190:OT198" si="3485">IF(EXACT(VLOOKUP(OL190,OFERTA_0,3,FALSE),ON190),1,0)</f>
        <v>1</v>
      </c>
      <c r="OU190" s="899">
        <f t="shared" ref="OU190:OU198" si="3486">IF(EXACT(VLOOKUP(OL190,OFERTA_0,4,FALSE),OO190),1,0)</f>
        <v>1</v>
      </c>
      <c r="OV190" s="899">
        <f t="shared" ref="OV190:OV198" si="3487">IF(OP190=0,0,1)</f>
        <v>1</v>
      </c>
      <c r="OW190" s="899">
        <f t="shared" ref="OW190:OW198" si="3488">IF(OQ190=0,0,1)</f>
        <v>1</v>
      </c>
      <c r="OX190" s="899">
        <f t="shared" ref="OX190:OX198" si="3489">PRODUCT(OS190:OW190)</f>
        <v>1</v>
      </c>
      <c r="OY190" s="966">
        <f t="shared" ref="OY190:OY198" si="3490">ROUND(OQ190,0)</f>
        <v>623466</v>
      </c>
      <c r="OZ190" s="901">
        <f t="shared" ref="OZ190:OZ198" si="3491">OQ190-OY190</f>
        <v>0</v>
      </c>
      <c r="PC190" s="1100" t="s">
        <v>309</v>
      </c>
      <c r="PD190" s="1030" t="s">
        <v>548</v>
      </c>
      <c r="PE190" s="1031" t="s">
        <v>149</v>
      </c>
      <c r="PF190" s="1044">
        <v>1</v>
      </c>
      <c r="PG190" s="987">
        <v>2239250</v>
      </c>
      <c r="PH190" s="1057">
        <v>2239250</v>
      </c>
      <c r="PI190" s="1024"/>
      <c r="PJ190" s="898">
        <f t="shared" ref="PJ190:PJ198" si="3492">IF(EXACT(VLOOKUP(PC190,OFERTA_0,2,FALSE),PD190),1,0)</f>
        <v>1</v>
      </c>
      <c r="PK190" s="898">
        <f t="shared" ref="PK190:PK198" si="3493">IF(EXACT(VLOOKUP(PC190,OFERTA_0,3,FALSE),PE190),1,0)</f>
        <v>1</v>
      </c>
      <c r="PL190" s="899">
        <f t="shared" ref="PL190:PL198" si="3494">IF(EXACT(VLOOKUP(PC190,OFERTA_0,4,FALSE),PF190),1,0)</f>
        <v>1</v>
      </c>
      <c r="PM190" s="899">
        <f t="shared" ref="PM190:PM198" si="3495">IF(PG190=0,0,1)</f>
        <v>1</v>
      </c>
      <c r="PN190" s="899">
        <f t="shared" ref="PN190:PN198" si="3496">IF(PH190=0,0,1)</f>
        <v>1</v>
      </c>
      <c r="PO190" s="899">
        <f t="shared" ref="PO190:PO198" si="3497">PRODUCT(PJ190:PN190)</f>
        <v>1</v>
      </c>
      <c r="PP190" s="966">
        <f t="shared" ref="PP190:PP198" si="3498">ROUND(PH190,0)</f>
        <v>2239250</v>
      </c>
      <c r="PQ190" s="901">
        <f t="shared" ref="PQ190:PQ198" si="3499">PH190-PP190</f>
        <v>0</v>
      </c>
      <c r="PT190" s="1100" t="s">
        <v>309</v>
      </c>
      <c r="PU190" s="1030" t="s">
        <v>548</v>
      </c>
      <c r="PV190" s="1031" t="s">
        <v>149</v>
      </c>
      <c r="PW190" s="1044">
        <v>1</v>
      </c>
      <c r="PX190" s="962">
        <v>7125000</v>
      </c>
      <c r="PY190" s="1051">
        <f t="shared" ref="PY190:PY198" si="3500">ROUND(PW190*PX190,0)</f>
        <v>7125000</v>
      </c>
      <c r="PZ190" s="1016"/>
      <c r="QA190" s="898">
        <f t="shared" ref="QA190:QA198" si="3501">IF(EXACT(VLOOKUP(PT190,OFERTA_0,2,FALSE),PU190),1,0)</f>
        <v>1</v>
      </c>
      <c r="QB190" s="898">
        <f t="shared" ref="QB190:QB198" si="3502">IF(EXACT(VLOOKUP(PT190,OFERTA_0,3,FALSE),PV190),1,0)</f>
        <v>1</v>
      </c>
      <c r="QC190" s="899">
        <f t="shared" ref="QC190:QC198" si="3503">IF(EXACT(VLOOKUP(PT190,OFERTA_0,4,FALSE),PW190),1,0)</f>
        <v>1</v>
      </c>
      <c r="QD190" s="899">
        <f t="shared" ref="QD190:QD198" si="3504">IF(PX190=0,0,1)</f>
        <v>1</v>
      </c>
      <c r="QE190" s="899">
        <f t="shared" ref="QE190:QE198" si="3505">IF(PY190=0,0,1)</f>
        <v>1</v>
      </c>
      <c r="QF190" s="899">
        <f t="shared" ref="QF190:QF198" si="3506">PRODUCT(QA190:QE190)</f>
        <v>1</v>
      </c>
      <c r="QG190" s="966">
        <f t="shared" ref="QG190:QG198" si="3507">ROUND(PY190,0)</f>
        <v>7125000</v>
      </c>
      <c r="QH190" s="901">
        <f t="shared" ref="QH190:QH198" si="3508">PY190-QG190</f>
        <v>0</v>
      </c>
      <c r="QK190" s="1100" t="s">
        <v>309</v>
      </c>
      <c r="QL190" s="1030" t="s">
        <v>548</v>
      </c>
      <c r="QM190" s="1031" t="s">
        <v>149</v>
      </c>
      <c r="QN190" s="1044">
        <v>1</v>
      </c>
      <c r="QO190" s="973">
        <v>3506947.4999999995</v>
      </c>
      <c r="QP190" s="1054">
        <f t="shared" ref="QP190:QP198" si="3509">ROUND(QN190*QO190,0)</f>
        <v>3506948</v>
      </c>
      <c r="QQ190" s="1016"/>
      <c r="QR190" s="898">
        <f t="shared" ref="QR190:QR198" si="3510">IF(EXACT(VLOOKUP(QK190,OFERTA_0,2,FALSE),QL190),1,0)</f>
        <v>1</v>
      </c>
      <c r="QS190" s="898">
        <f t="shared" ref="QS190:QS198" si="3511">IF(EXACT(VLOOKUP(QK190,OFERTA_0,3,FALSE),QM190),1,0)</f>
        <v>1</v>
      </c>
      <c r="QT190" s="899">
        <f t="shared" ref="QT190:QT198" si="3512">IF(EXACT(VLOOKUP(QK190,OFERTA_0,4,FALSE),QN190),1,0)</f>
        <v>1</v>
      </c>
      <c r="QU190" s="899">
        <f t="shared" ref="QU190:QU198" si="3513">IF(QO190=0,0,1)</f>
        <v>1</v>
      </c>
      <c r="QV190" s="899">
        <f t="shared" ref="QV190:QV198" si="3514">IF(QP190=0,0,1)</f>
        <v>1</v>
      </c>
      <c r="QW190" s="899">
        <f t="shared" ref="QW190:QW198" si="3515">PRODUCT(QR190:QV190)</f>
        <v>1</v>
      </c>
      <c r="QX190" s="966">
        <f t="shared" ref="QX190:QX198" si="3516">ROUND(QP190,0)</f>
        <v>3506948</v>
      </c>
      <c r="QY190" s="901">
        <f t="shared" ref="QY190:QY198" si="3517">QP190-QX190</f>
        <v>0</v>
      </c>
      <c r="RB190" s="405"/>
      <c r="RC190" s="406"/>
      <c r="RD190" s="407"/>
      <c r="RE190" s="408"/>
      <c r="RF190" s="409"/>
      <c r="RG190" s="410"/>
      <c r="RH190" s="410"/>
      <c r="RI190" s="898"/>
      <c r="RJ190" s="898"/>
      <c r="RK190" s="934"/>
      <c r="RL190" s="934"/>
      <c r="RM190" s="934"/>
      <c r="RN190" s="934"/>
      <c r="RO190" s="935"/>
      <c r="RP190" s="936"/>
      <c r="RS190" s="405"/>
      <c r="RT190" s="406"/>
      <c r="RU190" s="407"/>
      <c r="RV190" s="408"/>
      <c r="RW190" s="409"/>
      <c r="RX190" s="410"/>
      <c r="RY190" s="410"/>
      <c r="RZ190" s="898"/>
      <c r="SA190" s="898"/>
      <c r="SB190" s="934"/>
      <c r="SC190" s="934"/>
      <c r="SD190" s="934"/>
      <c r="SE190" s="934"/>
      <c r="SF190" s="935"/>
      <c r="SG190" s="936"/>
      <c r="SJ190" s="405"/>
      <c r="SK190" s="406"/>
      <c r="SL190" s="407"/>
      <c r="SM190" s="408"/>
      <c r="SN190" s="409"/>
      <c r="SO190" s="410"/>
      <c r="SP190" s="410"/>
      <c r="SQ190" s="898"/>
      <c r="SR190" s="898"/>
      <c r="SS190" s="934"/>
      <c r="ST190" s="934"/>
      <c r="SU190" s="934"/>
      <c r="SV190" s="934"/>
      <c r="SW190" s="935"/>
      <c r="SX190" s="936"/>
    </row>
    <row r="191" spans="2:518" ht="125.25" customHeight="1" thickTop="1" thickBot="1">
      <c r="B191" s="1066" t="s">
        <v>906</v>
      </c>
      <c r="C191" s="1030" t="s">
        <v>549</v>
      </c>
      <c r="D191" s="1031" t="s">
        <v>149</v>
      </c>
      <c r="E191" s="1044">
        <v>1</v>
      </c>
      <c r="F191" s="1045"/>
      <c r="G191" s="1051">
        <f t="shared" si="3276"/>
        <v>0</v>
      </c>
      <c r="H191" s="1016"/>
      <c r="K191" s="1066" t="s">
        <v>906</v>
      </c>
      <c r="L191" s="1030" t="s">
        <v>549</v>
      </c>
      <c r="M191" s="1031" t="s">
        <v>149</v>
      </c>
      <c r="N191" s="1044">
        <v>1</v>
      </c>
      <c r="O191" s="1046">
        <v>6020000</v>
      </c>
      <c r="P191" s="1051">
        <f t="shared" si="3277"/>
        <v>6020000</v>
      </c>
      <c r="Q191" s="1016"/>
      <c r="R191" s="898">
        <f t="shared" si="3278"/>
        <v>1</v>
      </c>
      <c r="S191" s="898">
        <f t="shared" si="3279"/>
        <v>1</v>
      </c>
      <c r="T191" s="899">
        <f t="shared" si="3280"/>
        <v>1</v>
      </c>
      <c r="U191" s="899">
        <f t="shared" si="3281"/>
        <v>1</v>
      </c>
      <c r="V191" s="899">
        <f t="shared" si="3282"/>
        <v>1</v>
      </c>
      <c r="W191" s="899">
        <f t="shared" si="3283"/>
        <v>1</v>
      </c>
      <c r="X191" s="966">
        <f t="shared" si="3284"/>
        <v>6020000</v>
      </c>
      <c r="Y191" s="901">
        <f t="shared" si="3285"/>
        <v>0</v>
      </c>
      <c r="Z191" s="872"/>
      <c r="AA191" s="872"/>
      <c r="AB191" s="1066" t="s">
        <v>906</v>
      </c>
      <c r="AC191" s="1030" t="s">
        <v>549</v>
      </c>
      <c r="AD191" s="1031" t="s">
        <v>149</v>
      </c>
      <c r="AE191" s="1044">
        <v>1</v>
      </c>
      <c r="AF191" s="1045">
        <v>4500000</v>
      </c>
      <c r="AG191" s="1051">
        <f t="shared" si="3286"/>
        <v>4500000</v>
      </c>
      <c r="AH191" s="1016"/>
      <c r="AI191" s="898">
        <f t="shared" si="3287"/>
        <v>1</v>
      </c>
      <c r="AJ191" s="898">
        <f t="shared" si="3288"/>
        <v>1</v>
      </c>
      <c r="AK191" s="899">
        <f t="shared" si="3289"/>
        <v>1</v>
      </c>
      <c r="AL191" s="899">
        <f t="shared" si="3290"/>
        <v>1</v>
      </c>
      <c r="AM191" s="899">
        <f t="shared" si="3291"/>
        <v>1</v>
      </c>
      <c r="AN191" s="899">
        <f t="shared" si="3292"/>
        <v>1</v>
      </c>
      <c r="AO191" s="966">
        <f t="shared" si="3293"/>
        <v>4500000</v>
      </c>
      <c r="AP191" s="901">
        <f t="shared" si="3294"/>
        <v>0</v>
      </c>
      <c r="AQ191" s="872"/>
      <c r="AR191" s="872"/>
      <c r="AS191" s="1066" t="s">
        <v>906</v>
      </c>
      <c r="AT191" s="1035" t="s">
        <v>549</v>
      </c>
      <c r="AU191" s="1031" t="s">
        <v>149</v>
      </c>
      <c r="AV191" s="1044">
        <v>1</v>
      </c>
      <c r="AW191" s="1047">
        <v>7000000</v>
      </c>
      <c r="AX191" s="1052">
        <f t="shared" si="3295"/>
        <v>7000000</v>
      </c>
      <c r="AY191" s="1016"/>
      <c r="AZ191" s="898">
        <f t="shared" si="3296"/>
        <v>1</v>
      </c>
      <c r="BA191" s="898">
        <f t="shared" si="3297"/>
        <v>1</v>
      </c>
      <c r="BB191" s="899">
        <f t="shared" si="3298"/>
        <v>1</v>
      </c>
      <c r="BC191" s="899">
        <f t="shared" si="3299"/>
        <v>1</v>
      </c>
      <c r="BD191" s="899">
        <f t="shared" si="3300"/>
        <v>1</v>
      </c>
      <c r="BE191" s="899">
        <f t="shared" si="3301"/>
        <v>1</v>
      </c>
      <c r="BF191" s="966">
        <f t="shared" si="3302"/>
        <v>7000000</v>
      </c>
      <c r="BG191" s="901">
        <f t="shared" si="3303"/>
        <v>0</v>
      </c>
      <c r="BJ191" s="1066" t="s">
        <v>906</v>
      </c>
      <c r="BK191" s="1030" t="s">
        <v>549</v>
      </c>
      <c r="BL191" s="1031" t="s">
        <v>149</v>
      </c>
      <c r="BM191" s="1044">
        <v>1</v>
      </c>
      <c r="BN191" s="1045">
        <v>1100000</v>
      </c>
      <c r="BO191" s="1051">
        <f t="shared" si="3304"/>
        <v>1100000</v>
      </c>
      <c r="BP191" s="1016"/>
      <c r="BQ191" s="898">
        <f t="shared" si="3305"/>
        <v>1</v>
      </c>
      <c r="BR191" s="898">
        <f t="shared" si="3306"/>
        <v>1</v>
      </c>
      <c r="BS191" s="899">
        <f t="shared" si="3307"/>
        <v>1</v>
      </c>
      <c r="BT191" s="899">
        <f t="shared" si="3308"/>
        <v>1</v>
      </c>
      <c r="BU191" s="899">
        <f t="shared" si="3309"/>
        <v>1</v>
      </c>
      <c r="BV191" s="899">
        <f t="shared" si="3310"/>
        <v>1</v>
      </c>
      <c r="BW191" s="966">
        <f t="shared" si="3311"/>
        <v>1100000</v>
      </c>
      <c r="BX191" s="901">
        <f t="shared" si="3312"/>
        <v>0</v>
      </c>
      <c r="CA191" s="1066" t="s">
        <v>906</v>
      </c>
      <c r="CB191" s="1030" t="s">
        <v>549</v>
      </c>
      <c r="CC191" s="1031" t="s">
        <v>149</v>
      </c>
      <c r="CD191" s="1044">
        <v>1</v>
      </c>
      <c r="CE191" s="1045">
        <v>5932606</v>
      </c>
      <c r="CF191" s="1051">
        <f t="shared" si="3313"/>
        <v>5932606</v>
      </c>
      <c r="CG191" s="1016"/>
      <c r="CH191" s="898">
        <f t="shared" si="3314"/>
        <v>1</v>
      </c>
      <c r="CI191" s="898">
        <f t="shared" si="3315"/>
        <v>1</v>
      </c>
      <c r="CJ191" s="899">
        <f t="shared" si="3316"/>
        <v>1</v>
      </c>
      <c r="CK191" s="899">
        <f t="shared" si="3317"/>
        <v>1</v>
      </c>
      <c r="CL191" s="899">
        <f t="shared" si="3318"/>
        <v>1</v>
      </c>
      <c r="CM191" s="899">
        <f t="shared" si="3319"/>
        <v>1</v>
      </c>
      <c r="CN191" s="966">
        <f t="shared" si="3320"/>
        <v>5932606</v>
      </c>
      <c r="CO191" s="901">
        <f t="shared" si="3321"/>
        <v>0</v>
      </c>
      <c r="CR191" s="1066" t="s">
        <v>906</v>
      </c>
      <c r="CS191" s="1030" t="s">
        <v>549</v>
      </c>
      <c r="CT191" s="1031" t="s">
        <v>149</v>
      </c>
      <c r="CU191" s="1044">
        <v>1</v>
      </c>
      <c r="CV191" s="1045">
        <v>598000</v>
      </c>
      <c r="CW191" s="1051">
        <f t="shared" si="3322"/>
        <v>598000</v>
      </c>
      <c r="CX191" s="1016"/>
      <c r="CY191" s="898">
        <f t="shared" si="3323"/>
        <v>1</v>
      </c>
      <c r="CZ191" s="898">
        <f t="shared" si="3324"/>
        <v>1</v>
      </c>
      <c r="DA191" s="899">
        <f t="shared" si="3325"/>
        <v>1</v>
      </c>
      <c r="DB191" s="899">
        <f t="shared" si="3326"/>
        <v>1</v>
      </c>
      <c r="DC191" s="899">
        <f t="shared" si="3327"/>
        <v>1</v>
      </c>
      <c r="DD191" s="899">
        <f t="shared" si="3328"/>
        <v>1</v>
      </c>
      <c r="DE191" s="966">
        <f t="shared" si="3329"/>
        <v>598000</v>
      </c>
      <c r="DF191" s="901">
        <f t="shared" si="3330"/>
        <v>0</v>
      </c>
      <c r="DI191" s="1066" t="s">
        <v>906</v>
      </c>
      <c r="DJ191" s="1030" t="s">
        <v>549</v>
      </c>
      <c r="DK191" s="1031" t="s">
        <v>149</v>
      </c>
      <c r="DL191" s="1044">
        <v>1</v>
      </c>
      <c r="DM191" s="1045">
        <v>5973843</v>
      </c>
      <c r="DN191" s="1051">
        <f t="shared" si="3331"/>
        <v>5973843</v>
      </c>
      <c r="DO191" s="1016"/>
      <c r="DP191" s="898">
        <f t="shared" si="3332"/>
        <v>1</v>
      </c>
      <c r="DQ191" s="898">
        <f t="shared" si="3333"/>
        <v>1</v>
      </c>
      <c r="DR191" s="899">
        <f t="shared" si="3334"/>
        <v>1</v>
      </c>
      <c r="DS191" s="899">
        <f t="shared" si="3335"/>
        <v>1</v>
      </c>
      <c r="DT191" s="899">
        <f t="shared" si="3336"/>
        <v>1</v>
      </c>
      <c r="DU191" s="899">
        <f t="shared" si="3337"/>
        <v>1</v>
      </c>
      <c r="DV191" s="966">
        <f t="shared" si="3338"/>
        <v>5973843</v>
      </c>
      <c r="DW191" s="901">
        <f t="shared" si="3339"/>
        <v>0</v>
      </c>
      <c r="DZ191" s="1066" t="s">
        <v>906</v>
      </c>
      <c r="EA191" s="1030" t="s">
        <v>549</v>
      </c>
      <c r="EB191" s="1031" t="s">
        <v>149</v>
      </c>
      <c r="EC191" s="1044">
        <v>1</v>
      </c>
      <c r="ED191" s="1045">
        <v>4607000</v>
      </c>
      <c r="EE191" s="1051">
        <f t="shared" si="3340"/>
        <v>4607000</v>
      </c>
      <c r="EF191" s="1016"/>
      <c r="EG191" s="898">
        <f t="shared" si="3341"/>
        <v>1</v>
      </c>
      <c r="EH191" s="898">
        <f t="shared" si="3342"/>
        <v>1</v>
      </c>
      <c r="EI191" s="899">
        <f t="shared" si="3343"/>
        <v>1</v>
      </c>
      <c r="EJ191" s="899">
        <f t="shared" si="3344"/>
        <v>1</v>
      </c>
      <c r="EK191" s="899">
        <f t="shared" si="3345"/>
        <v>1</v>
      </c>
      <c r="EL191" s="899">
        <f t="shared" si="3346"/>
        <v>1</v>
      </c>
      <c r="EM191" s="966">
        <f t="shared" si="3347"/>
        <v>4607000</v>
      </c>
      <c r="EN191" s="901">
        <f t="shared" si="3348"/>
        <v>0</v>
      </c>
      <c r="EQ191" s="1066" t="s">
        <v>906</v>
      </c>
      <c r="ER191" s="1030" t="s">
        <v>549</v>
      </c>
      <c r="ES191" s="1031" t="s">
        <v>149</v>
      </c>
      <c r="ET191" s="1044">
        <v>1</v>
      </c>
      <c r="EU191" s="1045">
        <v>6000000</v>
      </c>
      <c r="EV191" s="1051">
        <f t="shared" si="3349"/>
        <v>6000000</v>
      </c>
      <c r="EW191" s="1016"/>
      <c r="EX191" s="898">
        <f t="shared" si="3350"/>
        <v>1</v>
      </c>
      <c r="EY191" s="898">
        <f t="shared" si="3351"/>
        <v>1</v>
      </c>
      <c r="EZ191" s="899">
        <f t="shared" si="3352"/>
        <v>1</v>
      </c>
      <c r="FA191" s="899">
        <f t="shared" si="3353"/>
        <v>1</v>
      </c>
      <c r="FB191" s="899">
        <f t="shared" si="3354"/>
        <v>1</v>
      </c>
      <c r="FC191" s="899">
        <f t="shared" si="3355"/>
        <v>1</v>
      </c>
      <c r="FD191" s="966">
        <f t="shared" si="3356"/>
        <v>6000000</v>
      </c>
      <c r="FE191" s="901">
        <f t="shared" si="3357"/>
        <v>0</v>
      </c>
      <c r="FH191" s="1066"/>
      <c r="FI191" s="1030"/>
      <c r="FJ191" s="1031"/>
      <c r="FK191" s="1044"/>
      <c r="FL191" s="962"/>
      <c r="FM191" s="1051">
        <f t="shared" si="3358"/>
        <v>0</v>
      </c>
      <c r="FN191" s="1016"/>
      <c r="FO191" s="898" t="e">
        <f t="shared" si="3359"/>
        <v>#N/A</v>
      </c>
      <c r="FP191" s="898" t="e">
        <f t="shared" si="3360"/>
        <v>#N/A</v>
      </c>
      <c r="FQ191" s="899" t="e">
        <f t="shared" si="3361"/>
        <v>#N/A</v>
      </c>
      <c r="FR191" s="899">
        <f t="shared" si="3362"/>
        <v>0</v>
      </c>
      <c r="FS191" s="899">
        <f t="shared" si="3363"/>
        <v>0</v>
      </c>
      <c r="FT191" s="899" t="e">
        <f t="shared" si="3364"/>
        <v>#N/A</v>
      </c>
      <c r="FU191" s="966">
        <f t="shared" si="3365"/>
        <v>0</v>
      </c>
      <c r="FV191" s="901">
        <f t="shared" si="3366"/>
        <v>0</v>
      </c>
      <c r="FY191" s="1066" t="s">
        <v>906</v>
      </c>
      <c r="FZ191" s="1030" t="s">
        <v>549</v>
      </c>
      <c r="GA191" s="1031" t="s">
        <v>149</v>
      </c>
      <c r="GB191" s="1044">
        <v>1</v>
      </c>
      <c r="GC191" s="1046">
        <v>6020000</v>
      </c>
      <c r="GD191" s="1051">
        <f t="shared" si="3367"/>
        <v>6020000</v>
      </c>
      <c r="GE191" s="1016"/>
      <c r="GF191" s="898">
        <f t="shared" si="3368"/>
        <v>1</v>
      </c>
      <c r="GG191" s="898">
        <f t="shared" si="3369"/>
        <v>1</v>
      </c>
      <c r="GH191" s="899">
        <f t="shared" si="3370"/>
        <v>1</v>
      </c>
      <c r="GI191" s="899">
        <f t="shared" si="3371"/>
        <v>1</v>
      </c>
      <c r="GJ191" s="899">
        <f t="shared" si="3372"/>
        <v>1</v>
      </c>
      <c r="GK191" s="899">
        <f t="shared" si="3373"/>
        <v>1</v>
      </c>
      <c r="GL191" s="966">
        <f t="shared" si="3374"/>
        <v>6020000</v>
      </c>
      <c r="GM191" s="901">
        <f t="shared" si="3375"/>
        <v>0</v>
      </c>
      <c r="GP191" s="1066" t="s">
        <v>906</v>
      </c>
      <c r="GQ191" s="1030" t="s">
        <v>549</v>
      </c>
      <c r="GR191" s="1031" t="s">
        <v>149</v>
      </c>
      <c r="GS191" s="1044">
        <v>1</v>
      </c>
      <c r="GT191" s="1045">
        <v>5970000</v>
      </c>
      <c r="GU191" s="1051">
        <f t="shared" si="3376"/>
        <v>5970000</v>
      </c>
      <c r="GV191" s="1016"/>
      <c r="GW191" s="898">
        <f t="shared" si="3377"/>
        <v>1</v>
      </c>
      <c r="GX191" s="898">
        <f t="shared" si="3378"/>
        <v>1</v>
      </c>
      <c r="GY191" s="899">
        <f t="shared" si="3379"/>
        <v>1</v>
      </c>
      <c r="GZ191" s="899">
        <f t="shared" si="3380"/>
        <v>1</v>
      </c>
      <c r="HA191" s="899">
        <f t="shared" si="3381"/>
        <v>1</v>
      </c>
      <c r="HB191" s="899">
        <f t="shared" si="3382"/>
        <v>1</v>
      </c>
      <c r="HC191" s="966">
        <f t="shared" si="3383"/>
        <v>5970000</v>
      </c>
      <c r="HD191" s="901">
        <f t="shared" si="3384"/>
        <v>0</v>
      </c>
      <c r="HG191" s="1066" t="s">
        <v>906</v>
      </c>
      <c r="HH191" s="1030" t="s">
        <v>549</v>
      </c>
      <c r="HI191" s="1031" t="s">
        <v>149</v>
      </c>
      <c r="HJ191" s="1044">
        <v>1</v>
      </c>
      <c r="HK191" s="1045">
        <v>5314716</v>
      </c>
      <c r="HL191" s="1051">
        <f t="shared" si="3385"/>
        <v>5314716</v>
      </c>
      <c r="HM191" s="1016"/>
      <c r="HN191" s="898">
        <f t="shared" si="3386"/>
        <v>1</v>
      </c>
      <c r="HO191" s="898">
        <f t="shared" si="3387"/>
        <v>1</v>
      </c>
      <c r="HP191" s="899">
        <f t="shared" si="3388"/>
        <v>1</v>
      </c>
      <c r="HQ191" s="899">
        <f t="shared" si="3389"/>
        <v>1</v>
      </c>
      <c r="HR191" s="899">
        <f t="shared" si="3390"/>
        <v>1</v>
      </c>
      <c r="HS191" s="899">
        <f t="shared" si="3391"/>
        <v>1</v>
      </c>
      <c r="HT191" s="966">
        <f t="shared" si="3392"/>
        <v>5314716</v>
      </c>
      <c r="HU191" s="901">
        <f t="shared" si="3393"/>
        <v>0</v>
      </c>
      <c r="HX191" s="1066" t="s">
        <v>906</v>
      </c>
      <c r="HY191" s="1030" t="s">
        <v>549</v>
      </c>
      <c r="HZ191" s="1031" t="s">
        <v>149</v>
      </c>
      <c r="IA191" s="1044">
        <v>1</v>
      </c>
      <c r="IB191" s="1048">
        <v>2625000</v>
      </c>
      <c r="IC191" s="1053">
        <f t="shared" si="3394"/>
        <v>2625000</v>
      </c>
      <c r="ID191" s="1016"/>
      <c r="IE191" s="898">
        <f t="shared" si="3395"/>
        <v>1</v>
      </c>
      <c r="IF191" s="898">
        <f t="shared" si="3396"/>
        <v>1</v>
      </c>
      <c r="IG191" s="899">
        <f t="shared" si="3397"/>
        <v>1</v>
      </c>
      <c r="IH191" s="899">
        <f t="shared" si="3398"/>
        <v>1</v>
      </c>
      <c r="II191" s="899">
        <f t="shared" si="3399"/>
        <v>1</v>
      </c>
      <c r="IJ191" s="899">
        <f t="shared" si="3400"/>
        <v>1</v>
      </c>
      <c r="IK191" s="966">
        <f t="shared" si="3401"/>
        <v>2625000</v>
      </c>
      <c r="IL191" s="901">
        <f t="shared" si="3402"/>
        <v>0</v>
      </c>
      <c r="IO191" s="1066" t="s">
        <v>906</v>
      </c>
      <c r="IP191" s="1030" t="s">
        <v>549</v>
      </c>
      <c r="IQ191" s="1031" t="s">
        <v>149</v>
      </c>
      <c r="IR191" s="1044">
        <v>1</v>
      </c>
      <c r="IS191" s="1045">
        <v>4694000</v>
      </c>
      <c r="IT191" s="1051">
        <f t="shared" si="3403"/>
        <v>4694000</v>
      </c>
      <c r="IU191" s="1016"/>
      <c r="IV191" s="898">
        <f t="shared" si="3404"/>
        <v>1</v>
      </c>
      <c r="IW191" s="898">
        <f t="shared" si="3405"/>
        <v>1</v>
      </c>
      <c r="IX191" s="899">
        <f t="shared" si="3406"/>
        <v>1</v>
      </c>
      <c r="IY191" s="899">
        <f t="shared" si="3407"/>
        <v>1</v>
      </c>
      <c r="IZ191" s="899">
        <f t="shared" si="3408"/>
        <v>1</v>
      </c>
      <c r="JA191" s="899">
        <f t="shared" si="3409"/>
        <v>1</v>
      </c>
      <c r="JB191" s="966">
        <f t="shared" si="3410"/>
        <v>4694000</v>
      </c>
      <c r="JC191" s="901">
        <f t="shared" si="3411"/>
        <v>0</v>
      </c>
      <c r="JF191" s="1066" t="s">
        <v>906</v>
      </c>
      <c r="JG191" s="1030" t="s">
        <v>549</v>
      </c>
      <c r="JH191" s="1031" t="s">
        <v>149</v>
      </c>
      <c r="JI191" s="1044">
        <v>1</v>
      </c>
      <c r="JJ191" s="1045">
        <v>4420000</v>
      </c>
      <c r="JK191" s="1051">
        <f t="shared" si="3412"/>
        <v>4420000</v>
      </c>
      <c r="JL191" s="1016"/>
      <c r="JM191" s="898">
        <f t="shared" si="3413"/>
        <v>1</v>
      </c>
      <c r="JN191" s="898">
        <f t="shared" si="3414"/>
        <v>1</v>
      </c>
      <c r="JO191" s="899">
        <f t="shared" si="3415"/>
        <v>1</v>
      </c>
      <c r="JP191" s="899">
        <f t="shared" si="3416"/>
        <v>1</v>
      </c>
      <c r="JQ191" s="899">
        <f t="shared" si="3417"/>
        <v>1</v>
      </c>
      <c r="JR191" s="899">
        <f t="shared" si="3418"/>
        <v>1</v>
      </c>
      <c r="JS191" s="966">
        <f t="shared" si="3419"/>
        <v>4420000</v>
      </c>
      <c r="JT191" s="901">
        <f t="shared" si="3420"/>
        <v>0</v>
      </c>
      <c r="JW191" s="1066" t="s">
        <v>906</v>
      </c>
      <c r="JX191" s="1030" t="s">
        <v>549</v>
      </c>
      <c r="JY191" s="1031" t="s">
        <v>149</v>
      </c>
      <c r="JZ191" s="1044">
        <v>1</v>
      </c>
      <c r="KA191" s="1045">
        <v>1990926.0644</v>
      </c>
      <c r="KB191" s="1051">
        <f t="shared" si="3421"/>
        <v>1990926</v>
      </c>
      <c r="KC191" s="1016"/>
      <c r="KD191" s="898">
        <f t="shared" si="3422"/>
        <v>1</v>
      </c>
      <c r="KE191" s="898">
        <f t="shared" si="3423"/>
        <v>1</v>
      </c>
      <c r="KF191" s="899">
        <f t="shared" si="3424"/>
        <v>1</v>
      </c>
      <c r="KG191" s="899">
        <f t="shared" si="3425"/>
        <v>1</v>
      </c>
      <c r="KH191" s="899">
        <f t="shared" si="3426"/>
        <v>1</v>
      </c>
      <c r="KI191" s="899">
        <f t="shared" si="3427"/>
        <v>1</v>
      </c>
      <c r="KJ191" s="966">
        <f t="shared" si="3428"/>
        <v>1990926</v>
      </c>
      <c r="KK191" s="901">
        <f t="shared" si="3429"/>
        <v>0</v>
      </c>
      <c r="KN191" s="1066" t="s">
        <v>906</v>
      </c>
      <c r="KO191" s="1030" t="s">
        <v>549</v>
      </c>
      <c r="KP191" s="1031" t="s">
        <v>149</v>
      </c>
      <c r="KQ191" s="1044">
        <v>1</v>
      </c>
      <c r="KR191" s="1045">
        <v>2316000</v>
      </c>
      <c r="KS191" s="1051">
        <f t="shared" si="3430"/>
        <v>2316000</v>
      </c>
      <c r="KT191" s="1016"/>
      <c r="KU191" s="898">
        <f t="shared" si="3431"/>
        <v>1</v>
      </c>
      <c r="KV191" s="898">
        <f t="shared" si="3432"/>
        <v>1</v>
      </c>
      <c r="KW191" s="899">
        <f t="shared" si="3433"/>
        <v>1</v>
      </c>
      <c r="KX191" s="899">
        <f t="shared" si="3434"/>
        <v>1</v>
      </c>
      <c r="KY191" s="899">
        <f t="shared" si="3435"/>
        <v>1</v>
      </c>
      <c r="KZ191" s="899">
        <f t="shared" si="3436"/>
        <v>1</v>
      </c>
      <c r="LA191" s="966">
        <f t="shared" si="3437"/>
        <v>2316000</v>
      </c>
      <c r="LB191" s="901">
        <f t="shared" si="3438"/>
        <v>0</v>
      </c>
      <c r="LE191" s="1066" t="s">
        <v>906</v>
      </c>
      <c r="LF191" s="1030" t="s">
        <v>549</v>
      </c>
      <c r="LG191" s="1031" t="s">
        <v>149</v>
      </c>
      <c r="LH191" s="1044">
        <v>1</v>
      </c>
      <c r="LI191" s="1049">
        <v>2991000</v>
      </c>
      <c r="LJ191" s="1054">
        <f t="shared" si="3439"/>
        <v>2991000</v>
      </c>
      <c r="LK191" s="1016"/>
      <c r="LL191" s="898">
        <f t="shared" si="3440"/>
        <v>1</v>
      </c>
      <c r="LM191" s="898">
        <f t="shared" si="3441"/>
        <v>1</v>
      </c>
      <c r="LN191" s="899">
        <f t="shared" si="3442"/>
        <v>1</v>
      </c>
      <c r="LO191" s="899">
        <f t="shared" si="3443"/>
        <v>1</v>
      </c>
      <c r="LP191" s="899">
        <f t="shared" si="3444"/>
        <v>1</v>
      </c>
      <c r="LQ191" s="899">
        <f t="shared" si="3445"/>
        <v>1</v>
      </c>
      <c r="LR191" s="966">
        <f t="shared" si="3446"/>
        <v>2991000</v>
      </c>
      <c r="LS191" s="901">
        <f t="shared" si="3447"/>
        <v>0</v>
      </c>
      <c r="LV191" s="1066" t="s">
        <v>906</v>
      </c>
      <c r="LW191" s="1030" t="s">
        <v>549</v>
      </c>
      <c r="LX191" s="1031" t="s">
        <v>149</v>
      </c>
      <c r="LY191" s="1044">
        <v>1</v>
      </c>
      <c r="LZ191" s="1045">
        <v>216125</v>
      </c>
      <c r="MA191" s="1051">
        <f t="shared" si="3448"/>
        <v>216125</v>
      </c>
      <c r="MB191" s="1016"/>
      <c r="MC191" s="898">
        <f t="shared" si="3449"/>
        <v>1</v>
      </c>
      <c r="MD191" s="898">
        <f t="shared" si="3450"/>
        <v>1</v>
      </c>
      <c r="ME191" s="899">
        <f t="shared" si="3451"/>
        <v>1</v>
      </c>
      <c r="MF191" s="899">
        <f t="shared" si="3452"/>
        <v>1</v>
      </c>
      <c r="MG191" s="899">
        <f t="shared" si="3453"/>
        <v>1</v>
      </c>
      <c r="MH191" s="899">
        <f t="shared" si="3454"/>
        <v>1</v>
      </c>
      <c r="MI191" s="966">
        <f t="shared" si="3455"/>
        <v>216125</v>
      </c>
      <c r="MJ191" s="901">
        <f t="shared" si="3456"/>
        <v>0</v>
      </c>
      <c r="MM191" s="1066" t="s">
        <v>906</v>
      </c>
      <c r="MN191" s="1030" t="s">
        <v>549</v>
      </c>
      <c r="MO191" s="1031" t="s">
        <v>149</v>
      </c>
      <c r="MP191" s="1044">
        <v>1</v>
      </c>
      <c r="MQ191" s="1045">
        <v>2850000</v>
      </c>
      <c r="MR191" s="1051">
        <f t="shared" si="3457"/>
        <v>2850000</v>
      </c>
      <c r="MS191" s="1016"/>
      <c r="MT191" s="898">
        <f t="shared" si="3458"/>
        <v>1</v>
      </c>
      <c r="MU191" s="898">
        <f t="shared" si="3459"/>
        <v>1</v>
      </c>
      <c r="MV191" s="899">
        <f t="shared" si="3460"/>
        <v>1</v>
      </c>
      <c r="MW191" s="899">
        <f t="shared" si="3461"/>
        <v>1</v>
      </c>
      <c r="MX191" s="899">
        <f t="shared" si="3462"/>
        <v>1</v>
      </c>
      <c r="MY191" s="899">
        <f t="shared" si="3463"/>
        <v>1</v>
      </c>
      <c r="MZ191" s="966">
        <f t="shared" si="3464"/>
        <v>2850000</v>
      </c>
      <c r="NA191" s="901">
        <f t="shared" si="3465"/>
        <v>0</v>
      </c>
      <c r="ND191" s="975" t="s">
        <v>906</v>
      </c>
      <c r="NE191" s="976" t="s">
        <v>549</v>
      </c>
      <c r="NF191" s="977" t="s">
        <v>149</v>
      </c>
      <c r="NG191" s="978">
        <v>1</v>
      </c>
      <c r="NH191" s="979">
        <v>1184273.6399999999</v>
      </c>
      <c r="NI191" s="1055">
        <v>1184274</v>
      </c>
      <c r="NJ191" s="1016"/>
      <c r="NK191" s="898">
        <f t="shared" si="3466"/>
        <v>1</v>
      </c>
      <c r="NL191" s="898">
        <f t="shared" si="3467"/>
        <v>1</v>
      </c>
      <c r="NM191" s="899">
        <f t="shared" si="3468"/>
        <v>1</v>
      </c>
      <c r="NN191" s="899">
        <f t="shared" si="3469"/>
        <v>1</v>
      </c>
      <c r="NO191" s="899">
        <f t="shared" si="3470"/>
        <v>1</v>
      </c>
      <c r="NP191" s="899">
        <f t="shared" si="3471"/>
        <v>1</v>
      </c>
      <c r="NQ191" s="966">
        <f t="shared" si="3472"/>
        <v>1184274</v>
      </c>
      <c r="NR191" s="901">
        <f t="shared" si="3473"/>
        <v>0</v>
      </c>
      <c r="NU191" s="981" t="s">
        <v>906</v>
      </c>
      <c r="NV191" s="982" t="s">
        <v>549</v>
      </c>
      <c r="NW191" s="983" t="s">
        <v>149</v>
      </c>
      <c r="NX191" s="984">
        <v>1</v>
      </c>
      <c r="NY191" s="1050">
        <v>1196236</v>
      </c>
      <c r="NZ191" s="1056">
        <f t="shared" si="3474"/>
        <v>1196236</v>
      </c>
      <c r="OA191" s="1016"/>
      <c r="OB191" s="898">
        <f t="shared" si="3475"/>
        <v>1</v>
      </c>
      <c r="OC191" s="898">
        <f t="shared" si="3476"/>
        <v>1</v>
      </c>
      <c r="OD191" s="899">
        <f t="shared" si="3477"/>
        <v>1</v>
      </c>
      <c r="OE191" s="899">
        <f t="shared" si="3478"/>
        <v>1</v>
      </c>
      <c r="OF191" s="899">
        <f t="shared" si="3479"/>
        <v>1</v>
      </c>
      <c r="OG191" s="899">
        <f t="shared" si="3480"/>
        <v>1</v>
      </c>
      <c r="OH191" s="966">
        <f t="shared" si="3481"/>
        <v>1196236</v>
      </c>
      <c r="OI191" s="901">
        <f t="shared" si="3482"/>
        <v>0</v>
      </c>
      <c r="OL191" s="1066" t="s">
        <v>906</v>
      </c>
      <c r="OM191" s="1030" t="s">
        <v>549</v>
      </c>
      <c r="ON191" s="1031" t="s">
        <v>149</v>
      </c>
      <c r="OO191" s="1044">
        <v>1</v>
      </c>
      <c r="OP191" s="1045">
        <v>585594</v>
      </c>
      <c r="OQ191" s="1051">
        <f t="shared" si="3483"/>
        <v>585594</v>
      </c>
      <c r="OR191" s="1016"/>
      <c r="OS191" s="898">
        <f t="shared" si="3484"/>
        <v>1</v>
      </c>
      <c r="OT191" s="898">
        <f t="shared" si="3485"/>
        <v>1</v>
      </c>
      <c r="OU191" s="899">
        <f t="shared" si="3486"/>
        <v>1</v>
      </c>
      <c r="OV191" s="899">
        <f t="shared" si="3487"/>
        <v>1</v>
      </c>
      <c r="OW191" s="899">
        <f t="shared" si="3488"/>
        <v>1</v>
      </c>
      <c r="OX191" s="899">
        <f t="shared" si="3489"/>
        <v>1</v>
      </c>
      <c r="OY191" s="966">
        <f t="shared" si="3490"/>
        <v>585594</v>
      </c>
      <c r="OZ191" s="901">
        <f t="shared" si="3491"/>
        <v>0</v>
      </c>
      <c r="PC191" s="1066" t="s">
        <v>906</v>
      </c>
      <c r="PD191" s="1030" t="s">
        <v>549</v>
      </c>
      <c r="PE191" s="1031" t="s">
        <v>149</v>
      </c>
      <c r="PF191" s="1044">
        <v>1</v>
      </c>
      <c r="PG191" s="987">
        <v>1866042</v>
      </c>
      <c r="PH191" s="1057">
        <v>1866042</v>
      </c>
      <c r="PI191" s="1024"/>
      <c r="PJ191" s="898">
        <f t="shared" si="3492"/>
        <v>1</v>
      </c>
      <c r="PK191" s="898">
        <f t="shared" si="3493"/>
        <v>1</v>
      </c>
      <c r="PL191" s="899">
        <f t="shared" si="3494"/>
        <v>1</v>
      </c>
      <c r="PM191" s="899">
        <f t="shared" si="3495"/>
        <v>1</v>
      </c>
      <c r="PN191" s="899">
        <f t="shared" si="3496"/>
        <v>1</v>
      </c>
      <c r="PO191" s="899">
        <f t="shared" si="3497"/>
        <v>1</v>
      </c>
      <c r="PP191" s="966">
        <f t="shared" si="3498"/>
        <v>1866042</v>
      </c>
      <c r="PQ191" s="901">
        <f t="shared" si="3499"/>
        <v>0</v>
      </c>
      <c r="PT191" s="1066" t="s">
        <v>906</v>
      </c>
      <c r="PU191" s="1030" t="s">
        <v>549</v>
      </c>
      <c r="PV191" s="1031" t="s">
        <v>149</v>
      </c>
      <c r="PW191" s="1044">
        <v>1</v>
      </c>
      <c r="PX191" s="1045">
        <v>5950000</v>
      </c>
      <c r="PY191" s="1051">
        <f t="shared" si="3500"/>
        <v>5950000</v>
      </c>
      <c r="PZ191" s="1016"/>
      <c r="QA191" s="898">
        <f t="shared" si="3501"/>
        <v>1</v>
      </c>
      <c r="QB191" s="898">
        <f t="shared" si="3502"/>
        <v>1</v>
      </c>
      <c r="QC191" s="899">
        <f t="shared" si="3503"/>
        <v>1</v>
      </c>
      <c r="QD191" s="899">
        <f t="shared" si="3504"/>
        <v>1</v>
      </c>
      <c r="QE191" s="899">
        <f t="shared" si="3505"/>
        <v>1</v>
      </c>
      <c r="QF191" s="899">
        <f t="shared" si="3506"/>
        <v>1</v>
      </c>
      <c r="QG191" s="966">
        <f t="shared" si="3507"/>
        <v>5950000</v>
      </c>
      <c r="QH191" s="901">
        <f t="shared" si="3508"/>
        <v>0</v>
      </c>
      <c r="QK191" s="1066" t="s">
        <v>906</v>
      </c>
      <c r="QL191" s="1030" t="s">
        <v>549</v>
      </c>
      <c r="QM191" s="1031" t="s">
        <v>149</v>
      </c>
      <c r="QN191" s="1044">
        <v>1</v>
      </c>
      <c r="QO191" s="1049">
        <v>3005954.9999999995</v>
      </c>
      <c r="QP191" s="1054">
        <f t="shared" si="3509"/>
        <v>3005955</v>
      </c>
      <c r="QQ191" s="1016"/>
      <c r="QR191" s="898">
        <f t="shared" si="3510"/>
        <v>1</v>
      </c>
      <c r="QS191" s="898">
        <f t="shared" si="3511"/>
        <v>1</v>
      </c>
      <c r="QT191" s="899">
        <f t="shared" si="3512"/>
        <v>1</v>
      </c>
      <c r="QU191" s="899">
        <f t="shared" si="3513"/>
        <v>1</v>
      </c>
      <c r="QV191" s="899">
        <f t="shared" si="3514"/>
        <v>1</v>
      </c>
      <c r="QW191" s="899">
        <f t="shared" si="3515"/>
        <v>1</v>
      </c>
      <c r="QX191" s="966">
        <f t="shared" si="3516"/>
        <v>3005955</v>
      </c>
      <c r="QY191" s="901">
        <f t="shared" si="3517"/>
        <v>0</v>
      </c>
      <c r="RB191" s="405"/>
      <c r="RC191" s="406"/>
      <c r="RD191" s="407"/>
      <c r="RE191" s="408"/>
      <c r="RF191" s="409"/>
      <c r="RG191" s="410"/>
      <c r="RH191" s="410"/>
      <c r="RI191" s="898"/>
      <c r="RJ191" s="898"/>
      <c r="RK191" s="934"/>
      <c r="RL191" s="934"/>
      <c r="RM191" s="934"/>
      <c r="RN191" s="934"/>
      <c r="RO191" s="935"/>
      <c r="RP191" s="936"/>
      <c r="RS191" s="405"/>
      <c r="RT191" s="406"/>
      <c r="RU191" s="407"/>
      <c r="RV191" s="408"/>
      <c r="RW191" s="409"/>
      <c r="RX191" s="410"/>
      <c r="RY191" s="410"/>
      <c r="RZ191" s="898"/>
      <c r="SA191" s="898"/>
      <c r="SB191" s="934"/>
      <c r="SC191" s="934"/>
      <c r="SD191" s="934"/>
      <c r="SE191" s="934"/>
      <c r="SF191" s="935"/>
      <c r="SG191" s="936"/>
      <c r="SJ191" s="405"/>
      <c r="SK191" s="406"/>
      <c r="SL191" s="407"/>
      <c r="SM191" s="408"/>
      <c r="SN191" s="409"/>
      <c r="SO191" s="410"/>
      <c r="SP191" s="410"/>
      <c r="SQ191" s="898"/>
      <c r="SR191" s="898"/>
      <c r="SS191" s="934"/>
      <c r="ST191" s="934"/>
      <c r="SU191" s="934"/>
      <c r="SV191" s="934"/>
      <c r="SW191" s="935"/>
      <c r="SX191" s="936"/>
    </row>
    <row r="192" spans="2:518" ht="141.75" customHeight="1" thickTop="1" thickBot="1">
      <c r="B192" s="958" t="s">
        <v>907</v>
      </c>
      <c r="C192" s="1030" t="s">
        <v>550</v>
      </c>
      <c r="D192" s="1031" t="s">
        <v>149</v>
      </c>
      <c r="E192" s="1044">
        <v>1</v>
      </c>
      <c r="F192" s="1045"/>
      <c r="G192" s="1051">
        <f t="shared" si="3276"/>
        <v>0</v>
      </c>
      <c r="H192" s="1016"/>
      <c r="K192" s="958" t="s">
        <v>907</v>
      </c>
      <c r="L192" s="1030" t="s">
        <v>550</v>
      </c>
      <c r="M192" s="1031" t="s">
        <v>149</v>
      </c>
      <c r="N192" s="1044">
        <v>1</v>
      </c>
      <c r="O192" s="1046">
        <v>6200000</v>
      </c>
      <c r="P192" s="1051">
        <f t="shared" si="3277"/>
        <v>6200000</v>
      </c>
      <c r="Q192" s="1016"/>
      <c r="R192" s="898">
        <f t="shared" si="3278"/>
        <v>1</v>
      </c>
      <c r="S192" s="898">
        <f t="shared" si="3279"/>
        <v>1</v>
      </c>
      <c r="T192" s="899">
        <f t="shared" si="3280"/>
        <v>1</v>
      </c>
      <c r="U192" s="899">
        <f t="shared" si="3281"/>
        <v>1</v>
      </c>
      <c r="V192" s="899">
        <f t="shared" si="3282"/>
        <v>1</v>
      </c>
      <c r="W192" s="899">
        <f t="shared" si="3283"/>
        <v>1</v>
      </c>
      <c r="X192" s="966">
        <f t="shared" si="3284"/>
        <v>6200000</v>
      </c>
      <c r="Y192" s="901">
        <f t="shared" si="3285"/>
        <v>0</v>
      </c>
      <c r="Z192" s="872"/>
      <c r="AA192" s="872"/>
      <c r="AB192" s="958" t="s">
        <v>907</v>
      </c>
      <c r="AC192" s="1030" t="s">
        <v>550</v>
      </c>
      <c r="AD192" s="1031" t="s">
        <v>149</v>
      </c>
      <c r="AE192" s="1044">
        <v>1</v>
      </c>
      <c r="AF192" s="1045">
        <v>4200000</v>
      </c>
      <c r="AG192" s="1051">
        <f t="shared" si="3286"/>
        <v>4200000</v>
      </c>
      <c r="AH192" s="1016"/>
      <c r="AI192" s="898">
        <f t="shared" si="3287"/>
        <v>1</v>
      </c>
      <c r="AJ192" s="898">
        <f t="shared" si="3288"/>
        <v>1</v>
      </c>
      <c r="AK192" s="899">
        <f t="shared" si="3289"/>
        <v>1</v>
      </c>
      <c r="AL192" s="899">
        <f t="shared" si="3290"/>
        <v>1</v>
      </c>
      <c r="AM192" s="899">
        <f t="shared" si="3291"/>
        <v>1</v>
      </c>
      <c r="AN192" s="899">
        <f t="shared" si="3292"/>
        <v>1</v>
      </c>
      <c r="AO192" s="966">
        <f t="shared" si="3293"/>
        <v>4200000</v>
      </c>
      <c r="AP192" s="901">
        <f t="shared" si="3294"/>
        <v>0</v>
      </c>
      <c r="AQ192" s="872"/>
      <c r="AR192" s="872"/>
      <c r="AS192" s="958" t="s">
        <v>907</v>
      </c>
      <c r="AT192" s="1035" t="s">
        <v>550</v>
      </c>
      <c r="AU192" s="1031" t="s">
        <v>149</v>
      </c>
      <c r="AV192" s="1044">
        <v>1</v>
      </c>
      <c r="AW192" s="1047">
        <v>7300000</v>
      </c>
      <c r="AX192" s="1052">
        <f t="shared" si="3295"/>
        <v>7300000</v>
      </c>
      <c r="AY192" s="1016"/>
      <c r="AZ192" s="898">
        <f t="shared" si="3296"/>
        <v>1</v>
      </c>
      <c r="BA192" s="898">
        <f t="shared" si="3297"/>
        <v>1</v>
      </c>
      <c r="BB192" s="899">
        <f t="shared" si="3298"/>
        <v>1</v>
      </c>
      <c r="BC192" s="899">
        <f t="shared" si="3299"/>
        <v>1</v>
      </c>
      <c r="BD192" s="899">
        <f t="shared" si="3300"/>
        <v>1</v>
      </c>
      <c r="BE192" s="899">
        <f t="shared" si="3301"/>
        <v>1</v>
      </c>
      <c r="BF192" s="966">
        <f t="shared" si="3302"/>
        <v>7300000</v>
      </c>
      <c r="BG192" s="901">
        <f t="shared" si="3303"/>
        <v>0</v>
      </c>
      <c r="BJ192" s="958" t="s">
        <v>907</v>
      </c>
      <c r="BK192" s="1030" t="s">
        <v>550</v>
      </c>
      <c r="BL192" s="1031" t="s">
        <v>149</v>
      </c>
      <c r="BM192" s="1044">
        <v>1</v>
      </c>
      <c r="BN192" s="1045">
        <v>900000</v>
      </c>
      <c r="BO192" s="1051">
        <f t="shared" si="3304"/>
        <v>900000</v>
      </c>
      <c r="BP192" s="1016"/>
      <c r="BQ192" s="898">
        <f t="shared" si="3305"/>
        <v>1</v>
      </c>
      <c r="BR192" s="898">
        <f t="shared" si="3306"/>
        <v>1</v>
      </c>
      <c r="BS192" s="899">
        <f t="shared" si="3307"/>
        <v>1</v>
      </c>
      <c r="BT192" s="899">
        <f t="shared" si="3308"/>
        <v>1</v>
      </c>
      <c r="BU192" s="899">
        <f t="shared" si="3309"/>
        <v>1</v>
      </c>
      <c r="BV192" s="899">
        <f t="shared" si="3310"/>
        <v>1</v>
      </c>
      <c r="BW192" s="966">
        <f t="shared" si="3311"/>
        <v>900000</v>
      </c>
      <c r="BX192" s="901">
        <f t="shared" si="3312"/>
        <v>0</v>
      </c>
      <c r="CA192" s="958" t="s">
        <v>907</v>
      </c>
      <c r="CB192" s="1030" t="s">
        <v>550</v>
      </c>
      <c r="CC192" s="1031" t="s">
        <v>149</v>
      </c>
      <c r="CD192" s="1044">
        <v>1</v>
      </c>
      <c r="CE192" s="1045">
        <v>6092645</v>
      </c>
      <c r="CF192" s="1051">
        <f t="shared" si="3313"/>
        <v>6092645</v>
      </c>
      <c r="CG192" s="1016"/>
      <c r="CH192" s="898">
        <f t="shared" si="3314"/>
        <v>1</v>
      </c>
      <c r="CI192" s="898">
        <f t="shared" si="3315"/>
        <v>1</v>
      </c>
      <c r="CJ192" s="899">
        <f t="shared" si="3316"/>
        <v>1</v>
      </c>
      <c r="CK192" s="899">
        <f t="shared" si="3317"/>
        <v>1</v>
      </c>
      <c r="CL192" s="899">
        <f t="shared" si="3318"/>
        <v>1</v>
      </c>
      <c r="CM192" s="899">
        <f t="shared" si="3319"/>
        <v>1</v>
      </c>
      <c r="CN192" s="966">
        <f t="shared" si="3320"/>
        <v>6092645</v>
      </c>
      <c r="CO192" s="901">
        <f t="shared" si="3321"/>
        <v>0</v>
      </c>
      <c r="CR192" s="958" t="s">
        <v>907</v>
      </c>
      <c r="CS192" s="1030" t="s">
        <v>550</v>
      </c>
      <c r="CT192" s="1031" t="s">
        <v>149</v>
      </c>
      <c r="CU192" s="1044">
        <v>1</v>
      </c>
      <c r="CV192" s="1045">
        <v>621000</v>
      </c>
      <c r="CW192" s="1051">
        <f t="shared" si="3322"/>
        <v>621000</v>
      </c>
      <c r="CX192" s="1016"/>
      <c r="CY192" s="898">
        <f t="shared" si="3323"/>
        <v>1</v>
      </c>
      <c r="CZ192" s="898">
        <f t="shared" si="3324"/>
        <v>1</v>
      </c>
      <c r="DA192" s="899">
        <f t="shared" si="3325"/>
        <v>1</v>
      </c>
      <c r="DB192" s="899">
        <f t="shared" si="3326"/>
        <v>1</v>
      </c>
      <c r="DC192" s="899">
        <f t="shared" si="3327"/>
        <v>1</v>
      </c>
      <c r="DD192" s="899">
        <f t="shared" si="3328"/>
        <v>1</v>
      </c>
      <c r="DE192" s="966">
        <f t="shared" si="3329"/>
        <v>621000</v>
      </c>
      <c r="DF192" s="901">
        <f t="shared" si="3330"/>
        <v>0</v>
      </c>
      <c r="DI192" s="958" t="s">
        <v>907</v>
      </c>
      <c r="DJ192" s="1030" t="s">
        <v>550</v>
      </c>
      <c r="DK192" s="1031" t="s">
        <v>149</v>
      </c>
      <c r="DL192" s="1044">
        <v>1</v>
      </c>
      <c r="DM192" s="1045">
        <v>5137505</v>
      </c>
      <c r="DN192" s="1051">
        <f t="shared" si="3331"/>
        <v>5137505</v>
      </c>
      <c r="DO192" s="1016"/>
      <c r="DP192" s="898">
        <f t="shared" si="3332"/>
        <v>1</v>
      </c>
      <c r="DQ192" s="898">
        <f t="shared" si="3333"/>
        <v>1</v>
      </c>
      <c r="DR192" s="899">
        <f t="shared" si="3334"/>
        <v>1</v>
      </c>
      <c r="DS192" s="899">
        <f t="shared" si="3335"/>
        <v>1</v>
      </c>
      <c r="DT192" s="899">
        <f t="shared" si="3336"/>
        <v>1</v>
      </c>
      <c r="DU192" s="899">
        <f t="shared" si="3337"/>
        <v>1</v>
      </c>
      <c r="DV192" s="966">
        <f t="shared" si="3338"/>
        <v>5137505</v>
      </c>
      <c r="DW192" s="901">
        <f t="shared" si="3339"/>
        <v>0</v>
      </c>
      <c r="DZ192" s="958" t="s">
        <v>907</v>
      </c>
      <c r="EA192" s="1030" t="s">
        <v>550</v>
      </c>
      <c r="EB192" s="1031" t="s">
        <v>149</v>
      </c>
      <c r="EC192" s="1044">
        <v>1</v>
      </c>
      <c r="ED192" s="1045">
        <v>4120000</v>
      </c>
      <c r="EE192" s="1051">
        <f t="shared" si="3340"/>
        <v>4120000</v>
      </c>
      <c r="EF192" s="1016"/>
      <c r="EG192" s="898">
        <f t="shared" si="3341"/>
        <v>1</v>
      </c>
      <c r="EH192" s="898">
        <f t="shared" si="3342"/>
        <v>1</v>
      </c>
      <c r="EI192" s="899">
        <f t="shared" si="3343"/>
        <v>1</v>
      </c>
      <c r="EJ192" s="899">
        <f t="shared" si="3344"/>
        <v>1</v>
      </c>
      <c r="EK192" s="899">
        <f t="shared" si="3345"/>
        <v>1</v>
      </c>
      <c r="EL192" s="899">
        <f t="shared" si="3346"/>
        <v>1</v>
      </c>
      <c r="EM192" s="966">
        <f t="shared" si="3347"/>
        <v>4120000</v>
      </c>
      <c r="EN192" s="901">
        <f t="shared" si="3348"/>
        <v>0</v>
      </c>
      <c r="EQ192" s="958" t="s">
        <v>907</v>
      </c>
      <c r="ER192" s="1030" t="s">
        <v>550</v>
      </c>
      <c r="ES192" s="1031" t="s">
        <v>149</v>
      </c>
      <c r="ET192" s="1044">
        <v>1</v>
      </c>
      <c r="EU192" s="1045">
        <v>6050000</v>
      </c>
      <c r="EV192" s="1051">
        <f t="shared" si="3349"/>
        <v>6050000</v>
      </c>
      <c r="EW192" s="1016"/>
      <c r="EX192" s="898">
        <f t="shared" si="3350"/>
        <v>1</v>
      </c>
      <c r="EY192" s="898">
        <f t="shared" si="3351"/>
        <v>1</v>
      </c>
      <c r="EZ192" s="899">
        <f t="shared" si="3352"/>
        <v>1</v>
      </c>
      <c r="FA192" s="899">
        <f t="shared" si="3353"/>
        <v>1</v>
      </c>
      <c r="FB192" s="899">
        <f t="shared" si="3354"/>
        <v>1</v>
      </c>
      <c r="FC192" s="899">
        <f t="shared" si="3355"/>
        <v>1</v>
      </c>
      <c r="FD192" s="966">
        <f t="shared" si="3356"/>
        <v>6050000</v>
      </c>
      <c r="FE192" s="901">
        <f t="shared" si="3357"/>
        <v>0</v>
      </c>
      <c r="FH192" s="958"/>
      <c r="FI192" s="1030"/>
      <c r="FJ192" s="1031"/>
      <c r="FK192" s="1044"/>
      <c r="FL192" s="962"/>
      <c r="FM192" s="1051">
        <f t="shared" si="3358"/>
        <v>0</v>
      </c>
      <c r="FN192" s="1016"/>
      <c r="FO192" s="898" t="e">
        <f t="shared" si="3359"/>
        <v>#N/A</v>
      </c>
      <c r="FP192" s="898" t="e">
        <f t="shared" si="3360"/>
        <v>#N/A</v>
      </c>
      <c r="FQ192" s="899" t="e">
        <f t="shared" si="3361"/>
        <v>#N/A</v>
      </c>
      <c r="FR192" s="899">
        <f t="shared" si="3362"/>
        <v>0</v>
      </c>
      <c r="FS192" s="899">
        <f t="shared" si="3363"/>
        <v>0</v>
      </c>
      <c r="FT192" s="899" t="e">
        <f t="shared" si="3364"/>
        <v>#N/A</v>
      </c>
      <c r="FU192" s="966">
        <f t="shared" si="3365"/>
        <v>0</v>
      </c>
      <c r="FV192" s="901">
        <f t="shared" si="3366"/>
        <v>0</v>
      </c>
      <c r="FY192" s="958" t="s">
        <v>907</v>
      </c>
      <c r="FZ192" s="1030" t="s">
        <v>550</v>
      </c>
      <c r="GA192" s="1031" t="s">
        <v>149</v>
      </c>
      <c r="GB192" s="1044">
        <v>1</v>
      </c>
      <c r="GC192" s="1046">
        <v>6200000</v>
      </c>
      <c r="GD192" s="1051">
        <f t="shared" si="3367"/>
        <v>6200000</v>
      </c>
      <c r="GE192" s="1016"/>
      <c r="GF192" s="898">
        <f t="shared" si="3368"/>
        <v>1</v>
      </c>
      <c r="GG192" s="898">
        <f t="shared" si="3369"/>
        <v>1</v>
      </c>
      <c r="GH192" s="899">
        <f t="shared" si="3370"/>
        <v>1</v>
      </c>
      <c r="GI192" s="899">
        <f t="shared" si="3371"/>
        <v>1</v>
      </c>
      <c r="GJ192" s="899">
        <f t="shared" si="3372"/>
        <v>1</v>
      </c>
      <c r="GK192" s="899">
        <f t="shared" si="3373"/>
        <v>1</v>
      </c>
      <c r="GL192" s="966">
        <f t="shared" si="3374"/>
        <v>6200000</v>
      </c>
      <c r="GM192" s="901">
        <f t="shared" si="3375"/>
        <v>0</v>
      </c>
      <c r="GP192" s="958" t="s">
        <v>907</v>
      </c>
      <c r="GQ192" s="1030" t="s">
        <v>550</v>
      </c>
      <c r="GR192" s="1031" t="s">
        <v>149</v>
      </c>
      <c r="GS192" s="1044">
        <v>1</v>
      </c>
      <c r="GT192" s="1045">
        <v>6100000</v>
      </c>
      <c r="GU192" s="1051">
        <f t="shared" si="3376"/>
        <v>6100000</v>
      </c>
      <c r="GV192" s="1016"/>
      <c r="GW192" s="898">
        <f t="shared" si="3377"/>
        <v>1</v>
      </c>
      <c r="GX192" s="898">
        <f t="shared" si="3378"/>
        <v>1</v>
      </c>
      <c r="GY192" s="899">
        <f t="shared" si="3379"/>
        <v>1</v>
      </c>
      <c r="GZ192" s="899">
        <f t="shared" si="3380"/>
        <v>1</v>
      </c>
      <c r="HA192" s="899">
        <f t="shared" si="3381"/>
        <v>1</v>
      </c>
      <c r="HB192" s="899">
        <f t="shared" si="3382"/>
        <v>1</v>
      </c>
      <c r="HC192" s="966">
        <f t="shared" si="3383"/>
        <v>6100000</v>
      </c>
      <c r="HD192" s="901">
        <f t="shared" si="3384"/>
        <v>0</v>
      </c>
      <c r="HG192" s="958" t="s">
        <v>907</v>
      </c>
      <c r="HH192" s="1030" t="s">
        <v>550</v>
      </c>
      <c r="HI192" s="1031" t="s">
        <v>149</v>
      </c>
      <c r="HJ192" s="1044">
        <v>1</v>
      </c>
      <c r="HK192" s="1045">
        <v>4829308</v>
      </c>
      <c r="HL192" s="1051">
        <f t="shared" si="3385"/>
        <v>4829308</v>
      </c>
      <c r="HM192" s="1016"/>
      <c r="HN192" s="898">
        <f t="shared" si="3386"/>
        <v>1</v>
      </c>
      <c r="HO192" s="898">
        <f t="shared" si="3387"/>
        <v>1</v>
      </c>
      <c r="HP192" s="899">
        <f t="shared" si="3388"/>
        <v>1</v>
      </c>
      <c r="HQ192" s="899">
        <f t="shared" si="3389"/>
        <v>1</v>
      </c>
      <c r="HR192" s="899">
        <f t="shared" si="3390"/>
        <v>1</v>
      </c>
      <c r="HS192" s="899">
        <f t="shared" si="3391"/>
        <v>1</v>
      </c>
      <c r="HT192" s="966">
        <f t="shared" si="3392"/>
        <v>4829308</v>
      </c>
      <c r="HU192" s="901">
        <f t="shared" si="3393"/>
        <v>0</v>
      </c>
      <c r="HX192" s="958" t="s">
        <v>907</v>
      </c>
      <c r="HY192" s="1030" t="s">
        <v>550</v>
      </c>
      <c r="HZ192" s="1031" t="s">
        <v>149</v>
      </c>
      <c r="IA192" s="1044">
        <v>1</v>
      </c>
      <c r="IB192" s="1048">
        <v>2806222</v>
      </c>
      <c r="IC192" s="1053">
        <f t="shared" si="3394"/>
        <v>2806222</v>
      </c>
      <c r="ID192" s="1016"/>
      <c r="IE192" s="898">
        <f t="shared" si="3395"/>
        <v>1</v>
      </c>
      <c r="IF192" s="898">
        <f t="shared" si="3396"/>
        <v>1</v>
      </c>
      <c r="IG192" s="899">
        <f t="shared" si="3397"/>
        <v>1</v>
      </c>
      <c r="IH192" s="899">
        <f t="shared" si="3398"/>
        <v>1</v>
      </c>
      <c r="II192" s="899">
        <f t="shared" si="3399"/>
        <v>1</v>
      </c>
      <c r="IJ192" s="899">
        <f t="shared" si="3400"/>
        <v>1</v>
      </c>
      <c r="IK192" s="966">
        <f t="shared" si="3401"/>
        <v>2806222</v>
      </c>
      <c r="IL192" s="901">
        <f t="shared" si="3402"/>
        <v>0</v>
      </c>
      <c r="IO192" s="958" t="s">
        <v>907</v>
      </c>
      <c r="IP192" s="1030" t="s">
        <v>550</v>
      </c>
      <c r="IQ192" s="1031" t="s">
        <v>149</v>
      </c>
      <c r="IR192" s="1044">
        <v>1</v>
      </c>
      <c r="IS192" s="1045">
        <v>4358000</v>
      </c>
      <c r="IT192" s="1051">
        <f t="shared" si="3403"/>
        <v>4358000</v>
      </c>
      <c r="IU192" s="1016"/>
      <c r="IV192" s="898">
        <f t="shared" si="3404"/>
        <v>1</v>
      </c>
      <c r="IW192" s="898">
        <f t="shared" si="3405"/>
        <v>1</v>
      </c>
      <c r="IX192" s="899">
        <f t="shared" si="3406"/>
        <v>1</v>
      </c>
      <c r="IY192" s="899">
        <f t="shared" si="3407"/>
        <v>1</v>
      </c>
      <c r="IZ192" s="899">
        <f t="shared" si="3408"/>
        <v>1</v>
      </c>
      <c r="JA192" s="899">
        <f t="shared" si="3409"/>
        <v>1</v>
      </c>
      <c r="JB192" s="966">
        <f t="shared" si="3410"/>
        <v>4358000</v>
      </c>
      <c r="JC192" s="901">
        <f t="shared" si="3411"/>
        <v>0</v>
      </c>
      <c r="JF192" s="958" t="s">
        <v>907</v>
      </c>
      <c r="JG192" s="1030" t="s">
        <v>550</v>
      </c>
      <c r="JH192" s="1031" t="s">
        <v>149</v>
      </c>
      <c r="JI192" s="1044">
        <v>1</v>
      </c>
      <c r="JJ192" s="1045">
        <v>5820000</v>
      </c>
      <c r="JK192" s="1051">
        <f t="shared" si="3412"/>
        <v>5820000</v>
      </c>
      <c r="JL192" s="1016"/>
      <c r="JM192" s="898">
        <f t="shared" si="3413"/>
        <v>1</v>
      </c>
      <c r="JN192" s="898">
        <f t="shared" si="3414"/>
        <v>1</v>
      </c>
      <c r="JO192" s="899">
        <f t="shared" si="3415"/>
        <v>1</v>
      </c>
      <c r="JP192" s="899">
        <f t="shared" si="3416"/>
        <v>1</v>
      </c>
      <c r="JQ192" s="899">
        <f t="shared" si="3417"/>
        <v>1</v>
      </c>
      <c r="JR192" s="899">
        <f t="shared" si="3418"/>
        <v>1</v>
      </c>
      <c r="JS192" s="966">
        <f t="shared" si="3419"/>
        <v>5820000</v>
      </c>
      <c r="JT192" s="901">
        <f t="shared" si="3420"/>
        <v>0</v>
      </c>
      <c r="JW192" s="958" t="s">
        <v>907</v>
      </c>
      <c r="JX192" s="1030" t="s">
        <v>550</v>
      </c>
      <c r="JY192" s="1031" t="s">
        <v>149</v>
      </c>
      <c r="JZ192" s="1044">
        <v>1</v>
      </c>
      <c r="KA192" s="1045">
        <v>1886597.9816000001</v>
      </c>
      <c r="KB192" s="1051">
        <f t="shared" si="3421"/>
        <v>1886598</v>
      </c>
      <c r="KC192" s="1016"/>
      <c r="KD192" s="898">
        <f t="shared" si="3422"/>
        <v>1</v>
      </c>
      <c r="KE192" s="898">
        <f t="shared" si="3423"/>
        <v>1</v>
      </c>
      <c r="KF192" s="899">
        <f t="shared" si="3424"/>
        <v>1</v>
      </c>
      <c r="KG192" s="899">
        <f t="shared" si="3425"/>
        <v>1</v>
      </c>
      <c r="KH192" s="899">
        <f t="shared" si="3426"/>
        <v>1</v>
      </c>
      <c r="KI192" s="899">
        <f t="shared" si="3427"/>
        <v>1</v>
      </c>
      <c r="KJ192" s="966">
        <f t="shared" si="3428"/>
        <v>1886598</v>
      </c>
      <c r="KK192" s="901">
        <f t="shared" si="3429"/>
        <v>0</v>
      </c>
      <c r="KN192" s="958" t="s">
        <v>907</v>
      </c>
      <c r="KO192" s="1030" t="s">
        <v>550</v>
      </c>
      <c r="KP192" s="1031" t="s">
        <v>149</v>
      </c>
      <c r="KQ192" s="1044">
        <v>1</v>
      </c>
      <c r="KR192" s="1045">
        <v>1913450</v>
      </c>
      <c r="KS192" s="1051">
        <f t="shared" si="3430"/>
        <v>1913450</v>
      </c>
      <c r="KT192" s="1016"/>
      <c r="KU192" s="898">
        <f t="shared" si="3431"/>
        <v>1</v>
      </c>
      <c r="KV192" s="898">
        <f t="shared" si="3432"/>
        <v>1</v>
      </c>
      <c r="KW192" s="899">
        <f t="shared" si="3433"/>
        <v>1</v>
      </c>
      <c r="KX192" s="899">
        <f t="shared" si="3434"/>
        <v>1</v>
      </c>
      <c r="KY192" s="899">
        <f t="shared" si="3435"/>
        <v>1</v>
      </c>
      <c r="KZ192" s="899">
        <f t="shared" si="3436"/>
        <v>1</v>
      </c>
      <c r="LA192" s="966">
        <f t="shared" si="3437"/>
        <v>1913450</v>
      </c>
      <c r="LB192" s="901">
        <f t="shared" si="3438"/>
        <v>0</v>
      </c>
      <c r="LE192" s="958" t="s">
        <v>907</v>
      </c>
      <c r="LF192" s="1030" t="s">
        <v>550</v>
      </c>
      <c r="LG192" s="1031" t="s">
        <v>149</v>
      </c>
      <c r="LH192" s="1044">
        <v>1</v>
      </c>
      <c r="LI192" s="1049">
        <v>2492500</v>
      </c>
      <c r="LJ192" s="1054">
        <f t="shared" si="3439"/>
        <v>2492500</v>
      </c>
      <c r="LK192" s="1016"/>
      <c r="LL192" s="898">
        <f t="shared" si="3440"/>
        <v>1</v>
      </c>
      <c r="LM192" s="898">
        <f t="shared" si="3441"/>
        <v>1</v>
      </c>
      <c r="LN192" s="899">
        <f t="shared" si="3442"/>
        <v>1</v>
      </c>
      <c r="LO192" s="899">
        <f t="shared" si="3443"/>
        <v>1</v>
      </c>
      <c r="LP192" s="899">
        <f t="shared" si="3444"/>
        <v>1</v>
      </c>
      <c r="LQ192" s="899">
        <f t="shared" si="3445"/>
        <v>1</v>
      </c>
      <c r="LR192" s="966">
        <f t="shared" si="3446"/>
        <v>2492500</v>
      </c>
      <c r="LS192" s="901">
        <f t="shared" si="3447"/>
        <v>0</v>
      </c>
      <c r="LV192" s="958" t="s">
        <v>907</v>
      </c>
      <c r="LW192" s="1030" t="s">
        <v>550</v>
      </c>
      <c r="LX192" s="1031" t="s">
        <v>149</v>
      </c>
      <c r="LY192" s="1044">
        <v>1</v>
      </c>
      <c r="LZ192" s="1045">
        <v>181545</v>
      </c>
      <c r="MA192" s="1051">
        <f t="shared" si="3448"/>
        <v>181545</v>
      </c>
      <c r="MB192" s="1016"/>
      <c r="MC192" s="898">
        <f t="shared" si="3449"/>
        <v>1</v>
      </c>
      <c r="MD192" s="898">
        <f t="shared" si="3450"/>
        <v>1</v>
      </c>
      <c r="ME192" s="899">
        <f t="shared" si="3451"/>
        <v>1</v>
      </c>
      <c r="MF192" s="899">
        <f t="shared" si="3452"/>
        <v>1</v>
      </c>
      <c r="MG192" s="899">
        <f t="shared" si="3453"/>
        <v>1</v>
      </c>
      <c r="MH192" s="899">
        <f t="shared" si="3454"/>
        <v>1</v>
      </c>
      <c r="MI192" s="966">
        <f t="shared" si="3455"/>
        <v>181545</v>
      </c>
      <c r="MJ192" s="901">
        <f t="shared" si="3456"/>
        <v>0</v>
      </c>
      <c r="MM192" s="958" t="s">
        <v>907</v>
      </c>
      <c r="MN192" s="1030" t="s">
        <v>550</v>
      </c>
      <c r="MO192" s="1031" t="s">
        <v>149</v>
      </c>
      <c r="MP192" s="1044">
        <v>1</v>
      </c>
      <c r="MQ192" s="1045">
        <v>2500000</v>
      </c>
      <c r="MR192" s="1051">
        <f t="shared" si="3457"/>
        <v>2500000</v>
      </c>
      <c r="MS192" s="1016"/>
      <c r="MT192" s="898">
        <f t="shared" si="3458"/>
        <v>1</v>
      </c>
      <c r="MU192" s="898">
        <f t="shared" si="3459"/>
        <v>1</v>
      </c>
      <c r="MV192" s="899">
        <f t="shared" si="3460"/>
        <v>1</v>
      </c>
      <c r="MW192" s="899">
        <f t="shared" si="3461"/>
        <v>1</v>
      </c>
      <c r="MX192" s="899">
        <f t="shared" si="3462"/>
        <v>1</v>
      </c>
      <c r="MY192" s="899">
        <f t="shared" si="3463"/>
        <v>1</v>
      </c>
      <c r="MZ192" s="966">
        <f t="shared" si="3464"/>
        <v>2500000</v>
      </c>
      <c r="NA192" s="901">
        <f t="shared" si="3465"/>
        <v>0</v>
      </c>
      <c r="ND192" s="975" t="s">
        <v>907</v>
      </c>
      <c r="NE192" s="976" t="s">
        <v>550</v>
      </c>
      <c r="NF192" s="977" t="s">
        <v>149</v>
      </c>
      <c r="NG192" s="978">
        <v>1</v>
      </c>
      <c r="NH192" s="979">
        <v>1144763.73</v>
      </c>
      <c r="NI192" s="1055">
        <v>1144764</v>
      </c>
      <c r="NJ192" s="1016"/>
      <c r="NK192" s="898">
        <f t="shared" si="3466"/>
        <v>1</v>
      </c>
      <c r="NL192" s="898">
        <f t="shared" si="3467"/>
        <v>1</v>
      </c>
      <c r="NM192" s="899">
        <f t="shared" si="3468"/>
        <v>1</v>
      </c>
      <c r="NN192" s="899">
        <f t="shared" si="3469"/>
        <v>1</v>
      </c>
      <c r="NO192" s="899">
        <f t="shared" si="3470"/>
        <v>1</v>
      </c>
      <c r="NP192" s="899">
        <f t="shared" si="3471"/>
        <v>1</v>
      </c>
      <c r="NQ192" s="966">
        <f t="shared" si="3472"/>
        <v>1144764</v>
      </c>
      <c r="NR192" s="901">
        <f t="shared" si="3473"/>
        <v>0</v>
      </c>
      <c r="NU192" s="981" t="s">
        <v>907</v>
      </c>
      <c r="NV192" s="982" t="s">
        <v>550</v>
      </c>
      <c r="NW192" s="983" t="s">
        <v>149</v>
      </c>
      <c r="NX192" s="984">
        <v>1</v>
      </c>
      <c r="NY192" s="1050">
        <v>1156327</v>
      </c>
      <c r="NZ192" s="1056">
        <f t="shared" si="3474"/>
        <v>1156327</v>
      </c>
      <c r="OA192" s="1016"/>
      <c r="OB192" s="898">
        <f t="shared" si="3475"/>
        <v>1</v>
      </c>
      <c r="OC192" s="898">
        <f t="shared" si="3476"/>
        <v>1</v>
      </c>
      <c r="OD192" s="899">
        <f t="shared" si="3477"/>
        <v>1</v>
      </c>
      <c r="OE192" s="899">
        <f t="shared" si="3478"/>
        <v>1</v>
      </c>
      <c r="OF192" s="899">
        <f t="shared" si="3479"/>
        <v>1</v>
      </c>
      <c r="OG192" s="899">
        <f t="shared" si="3480"/>
        <v>1</v>
      </c>
      <c r="OH192" s="966">
        <f t="shared" si="3481"/>
        <v>1156327</v>
      </c>
      <c r="OI192" s="901">
        <f t="shared" si="3482"/>
        <v>0</v>
      </c>
      <c r="OL192" s="958" t="s">
        <v>907</v>
      </c>
      <c r="OM192" s="1030" t="s">
        <v>550</v>
      </c>
      <c r="ON192" s="1031" t="s">
        <v>149</v>
      </c>
      <c r="OO192" s="1044">
        <v>1</v>
      </c>
      <c r="OP192" s="1045">
        <v>809987</v>
      </c>
      <c r="OQ192" s="1051">
        <f t="shared" si="3483"/>
        <v>809987</v>
      </c>
      <c r="OR192" s="1016"/>
      <c r="OS192" s="898">
        <f t="shared" si="3484"/>
        <v>1</v>
      </c>
      <c r="OT192" s="898">
        <f t="shared" si="3485"/>
        <v>1</v>
      </c>
      <c r="OU192" s="899">
        <f t="shared" si="3486"/>
        <v>1</v>
      </c>
      <c r="OV192" s="899">
        <f t="shared" si="3487"/>
        <v>1</v>
      </c>
      <c r="OW192" s="899">
        <f t="shared" si="3488"/>
        <v>1</v>
      </c>
      <c r="OX192" s="899">
        <f t="shared" si="3489"/>
        <v>1</v>
      </c>
      <c r="OY192" s="966">
        <f t="shared" si="3490"/>
        <v>809987</v>
      </c>
      <c r="OZ192" s="901">
        <f t="shared" si="3491"/>
        <v>0</v>
      </c>
      <c r="PC192" s="958" t="s">
        <v>907</v>
      </c>
      <c r="PD192" s="1030" t="s">
        <v>550</v>
      </c>
      <c r="PE192" s="1031" t="s">
        <v>149</v>
      </c>
      <c r="PF192" s="1044">
        <v>1</v>
      </c>
      <c r="PG192" s="987">
        <v>1567475</v>
      </c>
      <c r="PH192" s="1057">
        <v>1567475</v>
      </c>
      <c r="PI192" s="1024"/>
      <c r="PJ192" s="898">
        <f t="shared" si="3492"/>
        <v>1</v>
      </c>
      <c r="PK192" s="898">
        <f t="shared" si="3493"/>
        <v>1</v>
      </c>
      <c r="PL192" s="899">
        <f t="shared" si="3494"/>
        <v>1</v>
      </c>
      <c r="PM192" s="899">
        <f t="shared" si="3495"/>
        <v>1</v>
      </c>
      <c r="PN192" s="899">
        <f t="shared" si="3496"/>
        <v>1</v>
      </c>
      <c r="PO192" s="899">
        <f t="shared" si="3497"/>
        <v>1</v>
      </c>
      <c r="PP192" s="966">
        <f t="shared" si="3498"/>
        <v>1567475</v>
      </c>
      <c r="PQ192" s="901">
        <f t="shared" si="3499"/>
        <v>0</v>
      </c>
      <c r="PT192" s="958" t="s">
        <v>907</v>
      </c>
      <c r="PU192" s="1030" t="s">
        <v>550</v>
      </c>
      <c r="PV192" s="1031" t="s">
        <v>149</v>
      </c>
      <c r="PW192" s="1044">
        <v>1</v>
      </c>
      <c r="PX192" s="1045">
        <v>6089900</v>
      </c>
      <c r="PY192" s="1051">
        <f t="shared" si="3500"/>
        <v>6089900</v>
      </c>
      <c r="PZ192" s="1016"/>
      <c r="QA192" s="898">
        <f t="shared" si="3501"/>
        <v>1</v>
      </c>
      <c r="QB192" s="898">
        <f t="shared" si="3502"/>
        <v>1</v>
      </c>
      <c r="QC192" s="899">
        <f t="shared" si="3503"/>
        <v>1</v>
      </c>
      <c r="QD192" s="899">
        <f t="shared" si="3504"/>
        <v>1</v>
      </c>
      <c r="QE192" s="899">
        <f t="shared" si="3505"/>
        <v>1</v>
      </c>
      <c r="QF192" s="899">
        <f t="shared" si="3506"/>
        <v>1</v>
      </c>
      <c r="QG192" s="966">
        <f t="shared" si="3507"/>
        <v>6089900</v>
      </c>
      <c r="QH192" s="901">
        <f t="shared" si="3508"/>
        <v>0</v>
      </c>
      <c r="QK192" s="958" t="s">
        <v>907</v>
      </c>
      <c r="QL192" s="1030" t="s">
        <v>550</v>
      </c>
      <c r="QM192" s="1031" t="s">
        <v>149</v>
      </c>
      <c r="QN192" s="1044">
        <v>1</v>
      </c>
      <c r="QO192" s="1049">
        <v>2504962.4999999995</v>
      </c>
      <c r="QP192" s="1054">
        <f t="shared" si="3509"/>
        <v>2504963</v>
      </c>
      <c r="QQ192" s="1016"/>
      <c r="QR192" s="898">
        <f t="shared" si="3510"/>
        <v>1</v>
      </c>
      <c r="QS192" s="898">
        <f t="shared" si="3511"/>
        <v>1</v>
      </c>
      <c r="QT192" s="899">
        <f t="shared" si="3512"/>
        <v>1</v>
      </c>
      <c r="QU192" s="899">
        <f t="shared" si="3513"/>
        <v>1</v>
      </c>
      <c r="QV192" s="899">
        <f t="shared" si="3514"/>
        <v>1</v>
      </c>
      <c r="QW192" s="899">
        <f t="shared" si="3515"/>
        <v>1</v>
      </c>
      <c r="QX192" s="966">
        <f t="shared" si="3516"/>
        <v>2504963</v>
      </c>
      <c r="QY192" s="901">
        <f t="shared" si="3517"/>
        <v>0</v>
      </c>
      <c r="RB192" s="405"/>
      <c r="RC192" s="406"/>
      <c r="RD192" s="407"/>
      <c r="RE192" s="408"/>
      <c r="RF192" s="409"/>
      <c r="RG192" s="410"/>
      <c r="RH192" s="410"/>
      <c r="RI192" s="898"/>
      <c r="RJ192" s="898"/>
      <c r="RK192" s="934"/>
      <c r="RL192" s="934"/>
      <c r="RM192" s="934"/>
      <c r="RN192" s="934"/>
      <c r="RO192" s="935"/>
      <c r="RP192" s="936"/>
      <c r="RS192" s="405"/>
      <c r="RT192" s="406"/>
      <c r="RU192" s="407"/>
      <c r="RV192" s="408"/>
      <c r="RW192" s="409"/>
      <c r="RX192" s="410"/>
      <c r="RY192" s="410"/>
      <c r="RZ192" s="898"/>
      <c r="SA192" s="898"/>
      <c r="SB192" s="934"/>
      <c r="SC192" s="934"/>
      <c r="SD192" s="934"/>
      <c r="SE192" s="934"/>
      <c r="SF192" s="935"/>
      <c r="SG192" s="936"/>
      <c r="SJ192" s="405"/>
      <c r="SK192" s="406"/>
      <c r="SL192" s="407"/>
      <c r="SM192" s="408"/>
      <c r="SN192" s="409"/>
      <c r="SO192" s="410"/>
      <c r="SP192" s="410"/>
      <c r="SQ192" s="898"/>
      <c r="SR192" s="898"/>
      <c r="SS192" s="934"/>
      <c r="ST192" s="934"/>
      <c r="SU192" s="934"/>
      <c r="SV192" s="934"/>
      <c r="SW192" s="935"/>
      <c r="SX192" s="936"/>
    </row>
    <row r="193" spans="2:518" ht="101.25" customHeight="1" thickTop="1" thickBot="1">
      <c r="B193" s="958" t="s">
        <v>908</v>
      </c>
      <c r="C193" s="1030" t="s">
        <v>551</v>
      </c>
      <c r="D193" s="1031" t="s">
        <v>149</v>
      </c>
      <c r="E193" s="1044">
        <v>2</v>
      </c>
      <c r="F193" s="1045"/>
      <c r="G193" s="1051">
        <f t="shared" si="3276"/>
        <v>0</v>
      </c>
      <c r="H193" s="1016"/>
      <c r="K193" s="958" t="s">
        <v>908</v>
      </c>
      <c r="L193" s="1030" t="s">
        <v>551</v>
      </c>
      <c r="M193" s="1031" t="s">
        <v>149</v>
      </c>
      <c r="N193" s="1044">
        <v>2</v>
      </c>
      <c r="O193" s="1046">
        <v>4000000</v>
      </c>
      <c r="P193" s="1051">
        <f t="shared" si="3277"/>
        <v>8000000</v>
      </c>
      <c r="Q193" s="1016"/>
      <c r="R193" s="898">
        <f t="shared" si="3278"/>
        <v>1</v>
      </c>
      <c r="S193" s="898">
        <f t="shared" si="3279"/>
        <v>1</v>
      </c>
      <c r="T193" s="899">
        <f t="shared" si="3280"/>
        <v>1</v>
      </c>
      <c r="U193" s="899">
        <f t="shared" si="3281"/>
        <v>1</v>
      </c>
      <c r="V193" s="899">
        <f t="shared" si="3282"/>
        <v>1</v>
      </c>
      <c r="W193" s="899">
        <f t="shared" si="3283"/>
        <v>1</v>
      </c>
      <c r="X193" s="966">
        <f t="shared" si="3284"/>
        <v>8000000</v>
      </c>
      <c r="Y193" s="901">
        <f t="shared" si="3285"/>
        <v>0</v>
      </c>
      <c r="Z193" s="872"/>
      <c r="AA193" s="872"/>
      <c r="AB193" s="958" t="s">
        <v>908</v>
      </c>
      <c r="AC193" s="1030" t="s">
        <v>551</v>
      </c>
      <c r="AD193" s="1031" t="s">
        <v>149</v>
      </c>
      <c r="AE193" s="1044">
        <v>2</v>
      </c>
      <c r="AF193" s="1045">
        <v>3200000</v>
      </c>
      <c r="AG193" s="1051">
        <f t="shared" si="3286"/>
        <v>6400000</v>
      </c>
      <c r="AH193" s="1016"/>
      <c r="AI193" s="898">
        <f t="shared" si="3287"/>
        <v>1</v>
      </c>
      <c r="AJ193" s="898">
        <f t="shared" si="3288"/>
        <v>1</v>
      </c>
      <c r="AK193" s="899">
        <f t="shared" si="3289"/>
        <v>1</v>
      </c>
      <c r="AL193" s="899">
        <f t="shared" si="3290"/>
        <v>1</v>
      </c>
      <c r="AM193" s="899">
        <f t="shared" si="3291"/>
        <v>1</v>
      </c>
      <c r="AN193" s="899">
        <f t="shared" si="3292"/>
        <v>1</v>
      </c>
      <c r="AO193" s="966">
        <f t="shared" si="3293"/>
        <v>6400000</v>
      </c>
      <c r="AP193" s="901">
        <f t="shared" si="3294"/>
        <v>0</v>
      </c>
      <c r="AQ193" s="872"/>
      <c r="AR193" s="872"/>
      <c r="AS193" s="958" t="s">
        <v>908</v>
      </c>
      <c r="AT193" s="1035" t="s">
        <v>551</v>
      </c>
      <c r="AU193" s="1031" t="s">
        <v>149</v>
      </c>
      <c r="AV193" s="1044">
        <v>2</v>
      </c>
      <c r="AW193" s="1047">
        <v>6040000</v>
      </c>
      <c r="AX193" s="1052">
        <f t="shared" si="3295"/>
        <v>12080000</v>
      </c>
      <c r="AY193" s="1016"/>
      <c r="AZ193" s="898">
        <f t="shared" si="3296"/>
        <v>1</v>
      </c>
      <c r="BA193" s="898">
        <f t="shared" si="3297"/>
        <v>1</v>
      </c>
      <c r="BB193" s="899">
        <f t="shared" si="3298"/>
        <v>1</v>
      </c>
      <c r="BC193" s="899">
        <f t="shared" si="3299"/>
        <v>1</v>
      </c>
      <c r="BD193" s="899">
        <f t="shared" si="3300"/>
        <v>1</v>
      </c>
      <c r="BE193" s="899">
        <f t="shared" si="3301"/>
        <v>1</v>
      </c>
      <c r="BF193" s="966">
        <f t="shared" si="3302"/>
        <v>12080000</v>
      </c>
      <c r="BG193" s="901">
        <f t="shared" si="3303"/>
        <v>0</v>
      </c>
      <c r="BJ193" s="958" t="s">
        <v>908</v>
      </c>
      <c r="BK193" s="1030" t="s">
        <v>551</v>
      </c>
      <c r="BL193" s="1031" t="s">
        <v>149</v>
      </c>
      <c r="BM193" s="1044">
        <v>2</v>
      </c>
      <c r="BN193" s="1045">
        <v>850000</v>
      </c>
      <c r="BO193" s="1051">
        <f t="shared" si="3304"/>
        <v>1700000</v>
      </c>
      <c r="BP193" s="1016"/>
      <c r="BQ193" s="898">
        <f t="shared" si="3305"/>
        <v>1</v>
      </c>
      <c r="BR193" s="898">
        <f t="shared" si="3306"/>
        <v>1</v>
      </c>
      <c r="BS193" s="899">
        <f t="shared" si="3307"/>
        <v>1</v>
      </c>
      <c r="BT193" s="899">
        <f t="shared" si="3308"/>
        <v>1</v>
      </c>
      <c r="BU193" s="899">
        <f t="shared" si="3309"/>
        <v>1</v>
      </c>
      <c r="BV193" s="899">
        <f t="shared" si="3310"/>
        <v>1</v>
      </c>
      <c r="BW193" s="966">
        <f t="shared" si="3311"/>
        <v>1700000</v>
      </c>
      <c r="BX193" s="901">
        <f t="shared" si="3312"/>
        <v>0</v>
      </c>
      <c r="CA193" s="958" t="s">
        <v>908</v>
      </c>
      <c r="CB193" s="1030" t="s">
        <v>551</v>
      </c>
      <c r="CC193" s="1031" t="s">
        <v>149</v>
      </c>
      <c r="CD193" s="1044">
        <v>2</v>
      </c>
      <c r="CE193" s="1045">
        <v>3951188</v>
      </c>
      <c r="CF193" s="1051">
        <f t="shared" si="3313"/>
        <v>7902376</v>
      </c>
      <c r="CG193" s="1016"/>
      <c r="CH193" s="898">
        <f t="shared" si="3314"/>
        <v>1</v>
      </c>
      <c r="CI193" s="898">
        <f t="shared" si="3315"/>
        <v>1</v>
      </c>
      <c r="CJ193" s="899">
        <f t="shared" si="3316"/>
        <v>1</v>
      </c>
      <c r="CK193" s="899">
        <f t="shared" si="3317"/>
        <v>1</v>
      </c>
      <c r="CL193" s="899">
        <f t="shared" si="3318"/>
        <v>1</v>
      </c>
      <c r="CM193" s="899">
        <f t="shared" si="3319"/>
        <v>1</v>
      </c>
      <c r="CN193" s="966">
        <f t="shared" si="3320"/>
        <v>7902376</v>
      </c>
      <c r="CO193" s="901">
        <f t="shared" si="3321"/>
        <v>0</v>
      </c>
      <c r="CR193" s="958" t="s">
        <v>908</v>
      </c>
      <c r="CS193" s="1030" t="s">
        <v>551</v>
      </c>
      <c r="CT193" s="1031" t="s">
        <v>149</v>
      </c>
      <c r="CU193" s="1044">
        <v>2</v>
      </c>
      <c r="CV193" s="1045">
        <v>645000</v>
      </c>
      <c r="CW193" s="1051">
        <f t="shared" si="3322"/>
        <v>1290000</v>
      </c>
      <c r="CX193" s="1016"/>
      <c r="CY193" s="898">
        <f t="shared" si="3323"/>
        <v>1</v>
      </c>
      <c r="CZ193" s="898">
        <f t="shared" si="3324"/>
        <v>1</v>
      </c>
      <c r="DA193" s="899">
        <f t="shared" si="3325"/>
        <v>1</v>
      </c>
      <c r="DB193" s="899">
        <f t="shared" si="3326"/>
        <v>1</v>
      </c>
      <c r="DC193" s="899">
        <f t="shared" si="3327"/>
        <v>1</v>
      </c>
      <c r="DD193" s="899">
        <f t="shared" si="3328"/>
        <v>1</v>
      </c>
      <c r="DE193" s="966">
        <f t="shared" si="3329"/>
        <v>1290000</v>
      </c>
      <c r="DF193" s="901">
        <f t="shared" si="3330"/>
        <v>0</v>
      </c>
      <c r="DI193" s="958" t="s">
        <v>908</v>
      </c>
      <c r="DJ193" s="1030" t="s">
        <v>551</v>
      </c>
      <c r="DK193" s="1031" t="s">
        <v>149</v>
      </c>
      <c r="DL193" s="1044">
        <v>2</v>
      </c>
      <c r="DM193" s="1045">
        <v>4062213</v>
      </c>
      <c r="DN193" s="1051">
        <f t="shared" si="3331"/>
        <v>8124426</v>
      </c>
      <c r="DO193" s="1016"/>
      <c r="DP193" s="898">
        <f t="shared" si="3332"/>
        <v>1</v>
      </c>
      <c r="DQ193" s="898">
        <f t="shared" si="3333"/>
        <v>1</v>
      </c>
      <c r="DR193" s="899">
        <f t="shared" si="3334"/>
        <v>1</v>
      </c>
      <c r="DS193" s="899">
        <f t="shared" si="3335"/>
        <v>1</v>
      </c>
      <c r="DT193" s="899">
        <f t="shared" si="3336"/>
        <v>1</v>
      </c>
      <c r="DU193" s="899">
        <f t="shared" si="3337"/>
        <v>1</v>
      </c>
      <c r="DV193" s="966">
        <f t="shared" si="3338"/>
        <v>8124426</v>
      </c>
      <c r="DW193" s="901">
        <f t="shared" si="3339"/>
        <v>0</v>
      </c>
      <c r="DZ193" s="958" t="s">
        <v>908</v>
      </c>
      <c r="EA193" s="1030" t="s">
        <v>551</v>
      </c>
      <c r="EB193" s="1031" t="s">
        <v>149</v>
      </c>
      <c r="EC193" s="1044">
        <v>2</v>
      </c>
      <c r="ED193" s="1045">
        <v>3597000</v>
      </c>
      <c r="EE193" s="1051">
        <f t="shared" si="3340"/>
        <v>7194000</v>
      </c>
      <c r="EF193" s="1016"/>
      <c r="EG193" s="898">
        <f t="shared" si="3341"/>
        <v>1</v>
      </c>
      <c r="EH193" s="898">
        <f t="shared" si="3342"/>
        <v>1</v>
      </c>
      <c r="EI193" s="899">
        <f t="shared" si="3343"/>
        <v>1</v>
      </c>
      <c r="EJ193" s="899">
        <f t="shared" si="3344"/>
        <v>1</v>
      </c>
      <c r="EK193" s="899">
        <f t="shared" si="3345"/>
        <v>1</v>
      </c>
      <c r="EL193" s="899">
        <f t="shared" si="3346"/>
        <v>1</v>
      </c>
      <c r="EM193" s="966">
        <f t="shared" si="3347"/>
        <v>7194000</v>
      </c>
      <c r="EN193" s="901">
        <f t="shared" si="3348"/>
        <v>0</v>
      </c>
      <c r="EQ193" s="958" t="s">
        <v>908</v>
      </c>
      <c r="ER193" s="1030" t="s">
        <v>551</v>
      </c>
      <c r="ES193" s="1031" t="s">
        <v>149</v>
      </c>
      <c r="ET193" s="1044">
        <v>2</v>
      </c>
      <c r="EU193" s="1045">
        <v>3950000</v>
      </c>
      <c r="EV193" s="1051">
        <f t="shared" si="3349"/>
        <v>7900000</v>
      </c>
      <c r="EW193" s="1016"/>
      <c r="EX193" s="898">
        <f t="shared" si="3350"/>
        <v>1</v>
      </c>
      <c r="EY193" s="898">
        <f t="shared" si="3351"/>
        <v>1</v>
      </c>
      <c r="EZ193" s="899">
        <f t="shared" si="3352"/>
        <v>1</v>
      </c>
      <c r="FA193" s="899">
        <f t="shared" si="3353"/>
        <v>1</v>
      </c>
      <c r="FB193" s="899">
        <f t="shared" si="3354"/>
        <v>1</v>
      </c>
      <c r="FC193" s="899">
        <f t="shared" si="3355"/>
        <v>1</v>
      </c>
      <c r="FD193" s="966">
        <f t="shared" si="3356"/>
        <v>7900000</v>
      </c>
      <c r="FE193" s="901">
        <f t="shared" si="3357"/>
        <v>0</v>
      </c>
      <c r="FH193" s="958"/>
      <c r="FI193" s="1030"/>
      <c r="FJ193" s="1031"/>
      <c r="FK193" s="1044"/>
      <c r="FL193" s="962"/>
      <c r="FM193" s="1051">
        <f t="shared" si="3358"/>
        <v>0</v>
      </c>
      <c r="FN193" s="1016"/>
      <c r="FO193" s="898" t="e">
        <f t="shared" si="3359"/>
        <v>#N/A</v>
      </c>
      <c r="FP193" s="898" t="e">
        <f t="shared" si="3360"/>
        <v>#N/A</v>
      </c>
      <c r="FQ193" s="899" t="e">
        <f t="shared" si="3361"/>
        <v>#N/A</v>
      </c>
      <c r="FR193" s="899">
        <f t="shared" si="3362"/>
        <v>0</v>
      </c>
      <c r="FS193" s="899">
        <f t="shared" si="3363"/>
        <v>0</v>
      </c>
      <c r="FT193" s="899" t="e">
        <f t="shared" si="3364"/>
        <v>#N/A</v>
      </c>
      <c r="FU193" s="966">
        <f t="shared" si="3365"/>
        <v>0</v>
      </c>
      <c r="FV193" s="901">
        <f t="shared" si="3366"/>
        <v>0</v>
      </c>
      <c r="FY193" s="958" t="s">
        <v>908</v>
      </c>
      <c r="FZ193" s="1030" t="s">
        <v>551</v>
      </c>
      <c r="GA193" s="1031" t="s">
        <v>149</v>
      </c>
      <c r="GB193" s="1044">
        <v>2</v>
      </c>
      <c r="GC193" s="1046">
        <v>4000000</v>
      </c>
      <c r="GD193" s="1051">
        <f t="shared" si="3367"/>
        <v>8000000</v>
      </c>
      <c r="GE193" s="1016"/>
      <c r="GF193" s="898">
        <f t="shared" si="3368"/>
        <v>1</v>
      </c>
      <c r="GG193" s="898">
        <f t="shared" si="3369"/>
        <v>1</v>
      </c>
      <c r="GH193" s="899">
        <f t="shared" si="3370"/>
        <v>1</v>
      </c>
      <c r="GI193" s="899">
        <f t="shared" si="3371"/>
        <v>1</v>
      </c>
      <c r="GJ193" s="899">
        <f t="shared" si="3372"/>
        <v>1</v>
      </c>
      <c r="GK193" s="899">
        <f t="shared" si="3373"/>
        <v>1</v>
      </c>
      <c r="GL193" s="966">
        <f t="shared" si="3374"/>
        <v>8000000</v>
      </c>
      <c r="GM193" s="901">
        <f t="shared" si="3375"/>
        <v>0</v>
      </c>
      <c r="GP193" s="958" t="s">
        <v>908</v>
      </c>
      <c r="GQ193" s="1030" t="s">
        <v>551</v>
      </c>
      <c r="GR193" s="1031" t="s">
        <v>149</v>
      </c>
      <c r="GS193" s="1044">
        <v>2</v>
      </c>
      <c r="GT193" s="1045">
        <v>3975000</v>
      </c>
      <c r="GU193" s="1051">
        <f t="shared" si="3376"/>
        <v>7950000</v>
      </c>
      <c r="GV193" s="1016"/>
      <c r="GW193" s="898">
        <f t="shared" si="3377"/>
        <v>1</v>
      </c>
      <c r="GX193" s="898">
        <f t="shared" si="3378"/>
        <v>1</v>
      </c>
      <c r="GY193" s="899">
        <f t="shared" si="3379"/>
        <v>1</v>
      </c>
      <c r="GZ193" s="899">
        <f t="shared" si="3380"/>
        <v>1</v>
      </c>
      <c r="HA193" s="899">
        <f t="shared" si="3381"/>
        <v>1</v>
      </c>
      <c r="HB193" s="899">
        <f t="shared" si="3382"/>
        <v>1</v>
      </c>
      <c r="HC193" s="966">
        <f t="shared" si="3383"/>
        <v>7950000</v>
      </c>
      <c r="HD193" s="901">
        <f t="shared" si="3384"/>
        <v>0</v>
      </c>
      <c r="HG193" s="958" t="s">
        <v>908</v>
      </c>
      <c r="HH193" s="1030" t="s">
        <v>551</v>
      </c>
      <c r="HI193" s="1031" t="s">
        <v>149</v>
      </c>
      <c r="HJ193" s="1044">
        <v>2</v>
      </c>
      <c r="HK193" s="1045">
        <v>3343367</v>
      </c>
      <c r="HL193" s="1051">
        <f t="shared" si="3385"/>
        <v>6686734</v>
      </c>
      <c r="HM193" s="1016"/>
      <c r="HN193" s="898">
        <f t="shared" si="3386"/>
        <v>1</v>
      </c>
      <c r="HO193" s="898">
        <f t="shared" si="3387"/>
        <v>1</v>
      </c>
      <c r="HP193" s="899">
        <f t="shared" si="3388"/>
        <v>1</v>
      </c>
      <c r="HQ193" s="899">
        <f t="shared" si="3389"/>
        <v>1</v>
      </c>
      <c r="HR193" s="899">
        <f t="shared" si="3390"/>
        <v>1</v>
      </c>
      <c r="HS193" s="899">
        <f t="shared" si="3391"/>
        <v>1</v>
      </c>
      <c r="HT193" s="966">
        <f t="shared" si="3392"/>
        <v>6686734</v>
      </c>
      <c r="HU193" s="901">
        <f t="shared" si="3393"/>
        <v>0</v>
      </c>
      <c r="HX193" s="958" t="s">
        <v>908</v>
      </c>
      <c r="HY193" s="1030" t="s">
        <v>551</v>
      </c>
      <c r="HZ193" s="1031" t="s">
        <v>149</v>
      </c>
      <c r="IA193" s="1044">
        <v>2</v>
      </c>
      <c r="IB193" s="1048">
        <v>1865000</v>
      </c>
      <c r="IC193" s="1053">
        <f t="shared" si="3394"/>
        <v>3730000</v>
      </c>
      <c r="ID193" s="1016"/>
      <c r="IE193" s="898">
        <f t="shared" si="3395"/>
        <v>1</v>
      </c>
      <c r="IF193" s="898">
        <f t="shared" si="3396"/>
        <v>1</v>
      </c>
      <c r="IG193" s="899">
        <f t="shared" si="3397"/>
        <v>1</v>
      </c>
      <c r="IH193" s="899">
        <f t="shared" si="3398"/>
        <v>1</v>
      </c>
      <c r="II193" s="899">
        <f t="shared" si="3399"/>
        <v>1</v>
      </c>
      <c r="IJ193" s="899">
        <f t="shared" si="3400"/>
        <v>1</v>
      </c>
      <c r="IK193" s="966">
        <f t="shared" si="3401"/>
        <v>3730000</v>
      </c>
      <c r="IL193" s="901">
        <f t="shared" si="3402"/>
        <v>0</v>
      </c>
      <c r="IO193" s="958" t="s">
        <v>908</v>
      </c>
      <c r="IP193" s="1030" t="s">
        <v>551</v>
      </c>
      <c r="IQ193" s="1031" t="s">
        <v>149</v>
      </c>
      <c r="IR193" s="1044">
        <v>2</v>
      </c>
      <c r="IS193" s="1045">
        <v>3777000</v>
      </c>
      <c r="IT193" s="1051">
        <f t="shared" si="3403"/>
        <v>7554000</v>
      </c>
      <c r="IU193" s="1016"/>
      <c r="IV193" s="898">
        <f t="shared" si="3404"/>
        <v>1</v>
      </c>
      <c r="IW193" s="898">
        <f t="shared" si="3405"/>
        <v>1</v>
      </c>
      <c r="IX193" s="899">
        <f t="shared" si="3406"/>
        <v>1</v>
      </c>
      <c r="IY193" s="899">
        <f t="shared" si="3407"/>
        <v>1</v>
      </c>
      <c r="IZ193" s="899">
        <f t="shared" si="3408"/>
        <v>1</v>
      </c>
      <c r="JA193" s="899">
        <f t="shared" si="3409"/>
        <v>1</v>
      </c>
      <c r="JB193" s="966">
        <f t="shared" si="3410"/>
        <v>7554000</v>
      </c>
      <c r="JC193" s="901">
        <f t="shared" si="3411"/>
        <v>0</v>
      </c>
      <c r="JF193" s="958" t="s">
        <v>908</v>
      </c>
      <c r="JG193" s="1030" t="s">
        <v>551</v>
      </c>
      <c r="JH193" s="1031" t="s">
        <v>149</v>
      </c>
      <c r="JI193" s="1044">
        <v>2</v>
      </c>
      <c r="JJ193" s="1045">
        <v>3350000</v>
      </c>
      <c r="JK193" s="1051">
        <f t="shared" si="3412"/>
        <v>6700000</v>
      </c>
      <c r="JL193" s="1016"/>
      <c r="JM193" s="898">
        <f t="shared" si="3413"/>
        <v>1</v>
      </c>
      <c r="JN193" s="898">
        <f t="shared" si="3414"/>
        <v>1</v>
      </c>
      <c r="JO193" s="899">
        <f t="shared" si="3415"/>
        <v>1</v>
      </c>
      <c r="JP193" s="899">
        <f t="shared" si="3416"/>
        <v>1</v>
      </c>
      <c r="JQ193" s="899">
        <f t="shared" si="3417"/>
        <v>1</v>
      </c>
      <c r="JR193" s="899">
        <f t="shared" si="3418"/>
        <v>1</v>
      </c>
      <c r="JS193" s="966">
        <f t="shared" si="3419"/>
        <v>6700000</v>
      </c>
      <c r="JT193" s="901">
        <f t="shared" si="3420"/>
        <v>0</v>
      </c>
      <c r="JW193" s="958" t="s">
        <v>908</v>
      </c>
      <c r="JX193" s="1030" t="s">
        <v>551</v>
      </c>
      <c r="JY193" s="1031" t="s">
        <v>149</v>
      </c>
      <c r="JZ193" s="1044">
        <v>2</v>
      </c>
      <c r="KA193" s="1045">
        <v>1886597.9816000001</v>
      </c>
      <c r="KB193" s="1051">
        <f t="shared" si="3421"/>
        <v>3773196</v>
      </c>
      <c r="KC193" s="1016"/>
      <c r="KD193" s="898">
        <f t="shared" si="3422"/>
        <v>1</v>
      </c>
      <c r="KE193" s="898">
        <f t="shared" si="3423"/>
        <v>1</v>
      </c>
      <c r="KF193" s="899">
        <f t="shared" si="3424"/>
        <v>1</v>
      </c>
      <c r="KG193" s="899">
        <f t="shared" si="3425"/>
        <v>1</v>
      </c>
      <c r="KH193" s="899">
        <f t="shared" si="3426"/>
        <v>1</v>
      </c>
      <c r="KI193" s="899">
        <f t="shared" si="3427"/>
        <v>1</v>
      </c>
      <c r="KJ193" s="966">
        <f t="shared" si="3428"/>
        <v>3773196</v>
      </c>
      <c r="KK193" s="901">
        <f t="shared" si="3429"/>
        <v>0</v>
      </c>
      <c r="KN193" s="958" t="s">
        <v>908</v>
      </c>
      <c r="KO193" s="1030" t="s">
        <v>551</v>
      </c>
      <c r="KP193" s="1031" t="s">
        <v>149</v>
      </c>
      <c r="KQ193" s="1044">
        <v>2</v>
      </c>
      <c r="KR193" s="1045">
        <v>1836450</v>
      </c>
      <c r="KS193" s="1051">
        <f t="shared" si="3430"/>
        <v>3672900</v>
      </c>
      <c r="KT193" s="1016"/>
      <c r="KU193" s="898">
        <f t="shared" si="3431"/>
        <v>1</v>
      </c>
      <c r="KV193" s="898">
        <f t="shared" si="3432"/>
        <v>1</v>
      </c>
      <c r="KW193" s="899">
        <f t="shared" si="3433"/>
        <v>1</v>
      </c>
      <c r="KX193" s="899">
        <f t="shared" si="3434"/>
        <v>1</v>
      </c>
      <c r="KY193" s="899">
        <f t="shared" si="3435"/>
        <v>1</v>
      </c>
      <c r="KZ193" s="899">
        <f t="shared" si="3436"/>
        <v>1</v>
      </c>
      <c r="LA193" s="966">
        <f t="shared" si="3437"/>
        <v>3672900</v>
      </c>
      <c r="LB193" s="901">
        <f t="shared" si="3438"/>
        <v>0</v>
      </c>
      <c r="LE193" s="958" t="s">
        <v>908</v>
      </c>
      <c r="LF193" s="1030" t="s">
        <v>551</v>
      </c>
      <c r="LG193" s="1031" t="s">
        <v>149</v>
      </c>
      <c r="LH193" s="1044">
        <v>2</v>
      </c>
      <c r="LI193" s="1049">
        <v>1994000</v>
      </c>
      <c r="LJ193" s="1054">
        <f t="shared" si="3439"/>
        <v>3988000</v>
      </c>
      <c r="LK193" s="1016"/>
      <c r="LL193" s="898">
        <f t="shared" si="3440"/>
        <v>1</v>
      </c>
      <c r="LM193" s="898">
        <f t="shared" si="3441"/>
        <v>1</v>
      </c>
      <c r="LN193" s="899">
        <f t="shared" si="3442"/>
        <v>1</v>
      </c>
      <c r="LO193" s="899">
        <f t="shared" si="3443"/>
        <v>1</v>
      </c>
      <c r="LP193" s="899">
        <f t="shared" si="3444"/>
        <v>1</v>
      </c>
      <c r="LQ193" s="899">
        <f t="shared" si="3445"/>
        <v>1</v>
      </c>
      <c r="LR193" s="966">
        <f t="shared" si="3446"/>
        <v>3988000</v>
      </c>
      <c r="LS193" s="901">
        <f t="shared" si="3447"/>
        <v>0</v>
      </c>
      <c r="LV193" s="958" t="s">
        <v>908</v>
      </c>
      <c r="LW193" s="1030" t="s">
        <v>551</v>
      </c>
      <c r="LX193" s="1031" t="s">
        <v>149</v>
      </c>
      <c r="LY193" s="1044">
        <v>2</v>
      </c>
      <c r="LZ193" s="1045">
        <v>146965</v>
      </c>
      <c r="MA193" s="1051">
        <f t="shared" si="3448"/>
        <v>293930</v>
      </c>
      <c r="MB193" s="1016"/>
      <c r="MC193" s="898">
        <f t="shared" si="3449"/>
        <v>1</v>
      </c>
      <c r="MD193" s="898">
        <f t="shared" si="3450"/>
        <v>1</v>
      </c>
      <c r="ME193" s="899">
        <f t="shared" si="3451"/>
        <v>1</v>
      </c>
      <c r="MF193" s="899">
        <f t="shared" si="3452"/>
        <v>1</v>
      </c>
      <c r="MG193" s="899">
        <f t="shared" si="3453"/>
        <v>1</v>
      </c>
      <c r="MH193" s="899">
        <f t="shared" si="3454"/>
        <v>1</v>
      </c>
      <c r="MI193" s="966">
        <f t="shared" si="3455"/>
        <v>293930</v>
      </c>
      <c r="MJ193" s="901">
        <f t="shared" si="3456"/>
        <v>0</v>
      </c>
      <c r="MM193" s="958" t="s">
        <v>908</v>
      </c>
      <c r="MN193" s="1030" t="s">
        <v>551</v>
      </c>
      <c r="MO193" s="1031" t="s">
        <v>149</v>
      </c>
      <c r="MP193" s="1044">
        <v>2</v>
      </c>
      <c r="MQ193" s="1045">
        <v>2000000</v>
      </c>
      <c r="MR193" s="1051">
        <f t="shared" si="3457"/>
        <v>4000000</v>
      </c>
      <c r="MS193" s="1016"/>
      <c r="MT193" s="898">
        <f t="shared" si="3458"/>
        <v>1</v>
      </c>
      <c r="MU193" s="898">
        <f t="shared" si="3459"/>
        <v>1</v>
      </c>
      <c r="MV193" s="899">
        <f t="shared" si="3460"/>
        <v>1</v>
      </c>
      <c r="MW193" s="899">
        <f t="shared" si="3461"/>
        <v>1</v>
      </c>
      <c r="MX193" s="899">
        <f t="shared" si="3462"/>
        <v>1</v>
      </c>
      <c r="MY193" s="899">
        <f t="shared" si="3463"/>
        <v>1</v>
      </c>
      <c r="MZ193" s="966">
        <f t="shared" si="3464"/>
        <v>4000000</v>
      </c>
      <c r="NA193" s="901">
        <f t="shared" si="3465"/>
        <v>0</v>
      </c>
      <c r="ND193" s="975" t="s">
        <v>908</v>
      </c>
      <c r="NE193" s="976" t="s">
        <v>551</v>
      </c>
      <c r="NF193" s="977" t="s">
        <v>149</v>
      </c>
      <c r="NG193" s="978">
        <v>2</v>
      </c>
      <c r="NH193" s="979">
        <v>1112461.02</v>
      </c>
      <c r="NI193" s="1055">
        <v>2224922</v>
      </c>
      <c r="NJ193" s="1016"/>
      <c r="NK193" s="898">
        <f t="shared" si="3466"/>
        <v>1</v>
      </c>
      <c r="NL193" s="898">
        <f t="shared" si="3467"/>
        <v>1</v>
      </c>
      <c r="NM193" s="899">
        <f t="shared" si="3468"/>
        <v>1</v>
      </c>
      <c r="NN193" s="899">
        <f t="shared" si="3469"/>
        <v>1</v>
      </c>
      <c r="NO193" s="899">
        <f t="shared" si="3470"/>
        <v>1</v>
      </c>
      <c r="NP193" s="899">
        <f t="shared" si="3471"/>
        <v>1</v>
      </c>
      <c r="NQ193" s="966">
        <f t="shared" si="3472"/>
        <v>2224922</v>
      </c>
      <c r="NR193" s="901">
        <f t="shared" si="3473"/>
        <v>0</v>
      </c>
      <c r="NU193" s="981" t="s">
        <v>908</v>
      </c>
      <c r="NV193" s="982" t="s">
        <v>551</v>
      </c>
      <c r="NW193" s="983" t="s">
        <v>149</v>
      </c>
      <c r="NX193" s="984">
        <v>2</v>
      </c>
      <c r="NY193" s="1050">
        <v>1123698</v>
      </c>
      <c r="NZ193" s="1056">
        <f t="shared" si="3474"/>
        <v>2247396</v>
      </c>
      <c r="OA193" s="1016"/>
      <c r="OB193" s="898">
        <f t="shared" si="3475"/>
        <v>1</v>
      </c>
      <c r="OC193" s="898">
        <f t="shared" si="3476"/>
        <v>1</v>
      </c>
      <c r="OD193" s="899">
        <f t="shared" si="3477"/>
        <v>1</v>
      </c>
      <c r="OE193" s="899">
        <f t="shared" si="3478"/>
        <v>1</v>
      </c>
      <c r="OF193" s="899">
        <f t="shared" si="3479"/>
        <v>1</v>
      </c>
      <c r="OG193" s="899">
        <f t="shared" si="3480"/>
        <v>1</v>
      </c>
      <c r="OH193" s="966">
        <f t="shared" si="3481"/>
        <v>2247396</v>
      </c>
      <c r="OI193" s="901">
        <f t="shared" si="3482"/>
        <v>0</v>
      </c>
      <c r="OL193" s="958" t="s">
        <v>908</v>
      </c>
      <c r="OM193" s="1030" t="s">
        <v>551</v>
      </c>
      <c r="ON193" s="1031" t="s">
        <v>149</v>
      </c>
      <c r="OO193" s="1044">
        <v>2</v>
      </c>
      <c r="OP193" s="1045">
        <v>519734</v>
      </c>
      <c r="OQ193" s="1051">
        <f t="shared" si="3483"/>
        <v>1039468</v>
      </c>
      <c r="OR193" s="1016"/>
      <c r="OS193" s="898">
        <f t="shared" si="3484"/>
        <v>1</v>
      </c>
      <c r="OT193" s="898">
        <f t="shared" si="3485"/>
        <v>1</v>
      </c>
      <c r="OU193" s="899">
        <f t="shared" si="3486"/>
        <v>1</v>
      </c>
      <c r="OV193" s="899">
        <f t="shared" si="3487"/>
        <v>1</v>
      </c>
      <c r="OW193" s="899">
        <f t="shared" si="3488"/>
        <v>1</v>
      </c>
      <c r="OX193" s="899">
        <f t="shared" si="3489"/>
        <v>1</v>
      </c>
      <c r="OY193" s="966">
        <f t="shared" si="3490"/>
        <v>1039468</v>
      </c>
      <c r="OZ193" s="901">
        <f t="shared" si="3491"/>
        <v>0</v>
      </c>
      <c r="PC193" s="958" t="s">
        <v>908</v>
      </c>
      <c r="PD193" s="1030" t="s">
        <v>551</v>
      </c>
      <c r="PE193" s="1031" t="s">
        <v>149</v>
      </c>
      <c r="PF193" s="1044">
        <v>2</v>
      </c>
      <c r="PG193" s="987">
        <v>1268908</v>
      </c>
      <c r="PH193" s="1057">
        <v>2537816</v>
      </c>
      <c r="PI193" s="1024"/>
      <c r="PJ193" s="898">
        <f t="shared" si="3492"/>
        <v>1</v>
      </c>
      <c r="PK193" s="898">
        <f t="shared" si="3493"/>
        <v>1</v>
      </c>
      <c r="PL193" s="899">
        <f t="shared" si="3494"/>
        <v>1</v>
      </c>
      <c r="PM193" s="899">
        <f t="shared" si="3495"/>
        <v>1</v>
      </c>
      <c r="PN193" s="899">
        <f t="shared" si="3496"/>
        <v>1</v>
      </c>
      <c r="PO193" s="899">
        <f t="shared" si="3497"/>
        <v>1</v>
      </c>
      <c r="PP193" s="966">
        <f t="shared" si="3498"/>
        <v>2537816</v>
      </c>
      <c r="PQ193" s="901">
        <f t="shared" si="3499"/>
        <v>0</v>
      </c>
      <c r="PT193" s="958" t="s">
        <v>908</v>
      </c>
      <c r="PU193" s="1030" t="s">
        <v>551</v>
      </c>
      <c r="PV193" s="1031" t="s">
        <v>149</v>
      </c>
      <c r="PW193" s="1044">
        <v>2</v>
      </c>
      <c r="PX193" s="1045">
        <v>3925000</v>
      </c>
      <c r="PY193" s="1051">
        <f t="shared" si="3500"/>
        <v>7850000</v>
      </c>
      <c r="PZ193" s="1016"/>
      <c r="QA193" s="898">
        <f t="shared" si="3501"/>
        <v>1</v>
      </c>
      <c r="QB193" s="898">
        <f t="shared" si="3502"/>
        <v>1</v>
      </c>
      <c r="QC193" s="899">
        <f t="shared" si="3503"/>
        <v>1</v>
      </c>
      <c r="QD193" s="899">
        <f t="shared" si="3504"/>
        <v>1</v>
      </c>
      <c r="QE193" s="899">
        <f t="shared" si="3505"/>
        <v>1</v>
      </c>
      <c r="QF193" s="899">
        <f t="shared" si="3506"/>
        <v>1</v>
      </c>
      <c r="QG193" s="966">
        <f t="shared" si="3507"/>
        <v>7850000</v>
      </c>
      <c r="QH193" s="901">
        <f t="shared" si="3508"/>
        <v>0</v>
      </c>
      <c r="QK193" s="958" t="s">
        <v>908</v>
      </c>
      <c r="QL193" s="1030" t="s">
        <v>551</v>
      </c>
      <c r="QM193" s="1031" t="s">
        <v>149</v>
      </c>
      <c r="QN193" s="1044">
        <v>2</v>
      </c>
      <c r="QO193" s="1049">
        <v>2003969.9999999998</v>
      </c>
      <c r="QP193" s="1054">
        <f t="shared" si="3509"/>
        <v>4007940</v>
      </c>
      <c r="QQ193" s="1016"/>
      <c r="QR193" s="898">
        <f t="shared" si="3510"/>
        <v>1</v>
      </c>
      <c r="QS193" s="898">
        <f t="shared" si="3511"/>
        <v>1</v>
      </c>
      <c r="QT193" s="899">
        <f t="shared" si="3512"/>
        <v>1</v>
      </c>
      <c r="QU193" s="899">
        <f t="shared" si="3513"/>
        <v>1</v>
      </c>
      <c r="QV193" s="899">
        <f t="shared" si="3514"/>
        <v>1</v>
      </c>
      <c r="QW193" s="899">
        <f t="shared" si="3515"/>
        <v>1</v>
      </c>
      <c r="QX193" s="966">
        <f t="shared" si="3516"/>
        <v>4007940</v>
      </c>
      <c r="QY193" s="901">
        <f t="shared" si="3517"/>
        <v>0</v>
      </c>
      <c r="RB193" s="405"/>
      <c r="RC193" s="406"/>
      <c r="RD193" s="407"/>
      <c r="RE193" s="408"/>
      <c r="RF193" s="409"/>
      <c r="RG193" s="410"/>
      <c r="RH193" s="410"/>
      <c r="RI193" s="898"/>
      <c r="RJ193" s="898"/>
      <c r="RK193" s="934"/>
      <c r="RL193" s="934"/>
      <c r="RM193" s="934"/>
      <c r="RN193" s="934"/>
      <c r="RO193" s="935"/>
      <c r="RP193" s="936"/>
      <c r="RS193" s="405"/>
      <c r="RT193" s="406"/>
      <c r="RU193" s="407"/>
      <c r="RV193" s="408"/>
      <c r="RW193" s="409"/>
      <c r="RX193" s="410"/>
      <c r="RY193" s="410"/>
      <c r="RZ193" s="898"/>
      <c r="SA193" s="898"/>
      <c r="SB193" s="934"/>
      <c r="SC193" s="934"/>
      <c r="SD193" s="934"/>
      <c r="SE193" s="934"/>
      <c r="SF193" s="935"/>
      <c r="SG193" s="936"/>
      <c r="SJ193" s="405"/>
      <c r="SK193" s="406"/>
      <c r="SL193" s="407"/>
      <c r="SM193" s="408"/>
      <c r="SN193" s="409"/>
      <c r="SO193" s="410"/>
      <c r="SP193" s="410"/>
      <c r="SQ193" s="898"/>
      <c r="SR193" s="898"/>
      <c r="SS193" s="934"/>
      <c r="ST193" s="934"/>
      <c r="SU193" s="934"/>
      <c r="SV193" s="934"/>
      <c r="SW193" s="935"/>
      <c r="SX193" s="936"/>
    </row>
    <row r="194" spans="2:518" ht="151.5" thickTop="1" thickBot="1">
      <c r="B194" s="958" t="s">
        <v>909</v>
      </c>
      <c r="C194" s="1030" t="s">
        <v>552</v>
      </c>
      <c r="D194" s="1031" t="s">
        <v>149</v>
      </c>
      <c r="E194" s="1044">
        <v>1</v>
      </c>
      <c r="F194" s="1045"/>
      <c r="G194" s="1051">
        <f t="shared" si="3276"/>
        <v>0</v>
      </c>
      <c r="H194" s="1016"/>
      <c r="K194" s="958" t="s">
        <v>909</v>
      </c>
      <c r="L194" s="1030" t="s">
        <v>552</v>
      </c>
      <c r="M194" s="1031" t="s">
        <v>149</v>
      </c>
      <c r="N194" s="1044">
        <v>1</v>
      </c>
      <c r="O194" s="1046">
        <v>7692017</v>
      </c>
      <c r="P194" s="1051">
        <f t="shared" si="3277"/>
        <v>7692017</v>
      </c>
      <c r="Q194" s="1016"/>
      <c r="R194" s="898">
        <f t="shared" si="3278"/>
        <v>1</v>
      </c>
      <c r="S194" s="898">
        <f t="shared" si="3279"/>
        <v>1</v>
      </c>
      <c r="T194" s="899">
        <f t="shared" si="3280"/>
        <v>1</v>
      </c>
      <c r="U194" s="899">
        <f t="shared" si="3281"/>
        <v>1</v>
      </c>
      <c r="V194" s="899">
        <f t="shared" si="3282"/>
        <v>1</v>
      </c>
      <c r="W194" s="899">
        <f t="shared" si="3283"/>
        <v>1</v>
      </c>
      <c r="X194" s="966">
        <f t="shared" si="3284"/>
        <v>7692017</v>
      </c>
      <c r="Y194" s="901">
        <f t="shared" si="3285"/>
        <v>0</v>
      </c>
      <c r="Z194" s="872"/>
      <c r="AA194" s="872"/>
      <c r="AB194" s="958" t="s">
        <v>909</v>
      </c>
      <c r="AC194" s="1030" t="s">
        <v>552</v>
      </c>
      <c r="AD194" s="1031" t="s">
        <v>149</v>
      </c>
      <c r="AE194" s="1044">
        <v>1</v>
      </c>
      <c r="AF194" s="1045">
        <v>5000000</v>
      </c>
      <c r="AG194" s="1051">
        <f t="shared" si="3286"/>
        <v>5000000</v>
      </c>
      <c r="AH194" s="1016"/>
      <c r="AI194" s="898">
        <f t="shared" si="3287"/>
        <v>1</v>
      </c>
      <c r="AJ194" s="898">
        <f t="shared" si="3288"/>
        <v>1</v>
      </c>
      <c r="AK194" s="899">
        <f t="shared" si="3289"/>
        <v>1</v>
      </c>
      <c r="AL194" s="899">
        <f t="shared" si="3290"/>
        <v>1</v>
      </c>
      <c r="AM194" s="899">
        <f t="shared" si="3291"/>
        <v>1</v>
      </c>
      <c r="AN194" s="899">
        <f t="shared" si="3292"/>
        <v>1</v>
      </c>
      <c r="AO194" s="966">
        <f t="shared" si="3293"/>
        <v>5000000</v>
      </c>
      <c r="AP194" s="901">
        <f t="shared" si="3294"/>
        <v>0</v>
      </c>
      <c r="AQ194" s="872"/>
      <c r="AR194" s="872"/>
      <c r="AS194" s="958" t="s">
        <v>909</v>
      </c>
      <c r="AT194" s="1035" t="s">
        <v>552</v>
      </c>
      <c r="AU194" s="1031" t="s">
        <v>149</v>
      </c>
      <c r="AV194" s="1044">
        <v>1</v>
      </c>
      <c r="AW194" s="1047">
        <v>7040000</v>
      </c>
      <c r="AX194" s="1052">
        <f t="shared" si="3295"/>
        <v>7040000</v>
      </c>
      <c r="AY194" s="1016"/>
      <c r="AZ194" s="898">
        <f t="shared" si="3296"/>
        <v>1</v>
      </c>
      <c r="BA194" s="898">
        <f t="shared" si="3297"/>
        <v>1</v>
      </c>
      <c r="BB194" s="899">
        <f t="shared" si="3298"/>
        <v>1</v>
      </c>
      <c r="BC194" s="899">
        <f t="shared" si="3299"/>
        <v>1</v>
      </c>
      <c r="BD194" s="899">
        <f t="shared" si="3300"/>
        <v>1</v>
      </c>
      <c r="BE194" s="899">
        <f t="shared" si="3301"/>
        <v>1</v>
      </c>
      <c r="BF194" s="966">
        <f t="shared" si="3302"/>
        <v>7040000</v>
      </c>
      <c r="BG194" s="901">
        <f t="shared" si="3303"/>
        <v>0</v>
      </c>
      <c r="BJ194" s="958" t="s">
        <v>909</v>
      </c>
      <c r="BK194" s="1030" t="s">
        <v>552</v>
      </c>
      <c r="BL194" s="1031" t="s">
        <v>149</v>
      </c>
      <c r="BM194" s="1044">
        <v>1</v>
      </c>
      <c r="BN194" s="1045">
        <v>1000000</v>
      </c>
      <c r="BO194" s="1051">
        <f t="shared" si="3304"/>
        <v>1000000</v>
      </c>
      <c r="BP194" s="1016"/>
      <c r="BQ194" s="898">
        <f t="shared" si="3305"/>
        <v>1</v>
      </c>
      <c r="BR194" s="898">
        <f t="shared" si="3306"/>
        <v>1</v>
      </c>
      <c r="BS194" s="899">
        <f t="shared" si="3307"/>
        <v>1</v>
      </c>
      <c r="BT194" s="899">
        <f t="shared" si="3308"/>
        <v>1</v>
      </c>
      <c r="BU194" s="899">
        <f t="shared" si="3309"/>
        <v>1</v>
      </c>
      <c r="BV194" s="899">
        <f t="shared" si="3310"/>
        <v>1</v>
      </c>
      <c r="BW194" s="966">
        <f t="shared" si="3311"/>
        <v>1000000</v>
      </c>
      <c r="BX194" s="901">
        <f t="shared" si="3312"/>
        <v>0</v>
      </c>
      <c r="CA194" s="958" t="s">
        <v>909</v>
      </c>
      <c r="CB194" s="1030" t="s">
        <v>552</v>
      </c>
      <c r="CC194" s="1031" t="s">
        <v>149</v>
      </c>
      <c r="CD194" s="1044">
        <v>1</v>
      </c>
      <c r="CE194" s="1045">
        <v>7492024</v>
      </c>
      <c r="CF194" s="1051">
        <f t="shared" si="3313"/>
        <v>7492024</v>
      </c>
      <c r="CG194" s="1016"/>
      <c r="CH194" s="898">
        <f t="shared" si="3314"/>
        <v>1</v>
      </c>
      <c r="CI194" s="898">
        <f t="shared" si="3315"/>
        <v>1</v>
      </c>
      <c r="CJ194" s="899">
        <f t="shared" si="3316"/>
        <v>1</v>
      </c>
      <c r="CK194" s="899">
        <f t="shared" si="3317"/>
        <v>1</v>
      </c>
      <c r="CL194" s="899">
        <f t="shared" si="3318"/>
        <v>1</v>
      </c>
      <c r="CM194" s="899">
        <f t="shared" si="3319"/>
        <v>1</v>
      </c>
      <c r="CN194" s="966">
        <f t="shared" si="3320"/>
        <v>7492024</v>
      </c>
      <c r="CO194" s="901">
        <f t="shared" si="3321"/>
        <v>0</v>
      </c>
      <c r="CR194" s="958" t="s">
        <v>909</v>
      </c>
      <c r="CS194" s="1030" t="s">
        <v>552</v>
      </c>
      <c r="CT194" s="1031" t="s">
        <v>149</v>
      </c>
      <c r="CU194" s="1044">
        <v>1</v>
      </c>
      <c r="CV194" s="1045">
        <v>645000</v>
      </c>
      <c r="CW194" s="1051">
        <f t="shared" si="3322"/>
        <v>645000</v>
      </c>
      <c r="CX194" s="1016"/>
      <c r="CY194" s="898">
        <f t="shared" si="3323"/>
        <v>1</v>
      </c>
      <c r="CZ194" s="898">
        <f t="shared" si="3324"/>
        <v>1</v>
      </c>
      <c r="DA194" s="899">
        <f t="shared" si="3325"/>
        <v>1</v>
      </c>
      <c r="DB194" s="899">
        <f t="shared" si="3326"/>
        <v>1</v>
      </c>
      <c r="DC194" s="899">
        <f t="shared" si="3327"/>
        <v>1</v>
      </c>
      <c r="DD194" s="899">
        <f t="shared" si="3328"/>
        <v>1</v>
      </c>
      <c r="DE194" s="966">
        <f t="shared" si="3329"/>
        <v>645000</v>
      </c>
      <c r="DF194" s="901">
        <f t="shared" si="3330"/>
        <v>0</v>
      </c>
      <c r="DI194" s="958" t="s">
        <v>909</v>
      </c>
      <c r="DJ194" s="1030" t="s">
        <v>552</v>
      </c>
      <c r="DK194" s="1031" t="s">
        <v>149</v>
      </c>
      <c r="DL194" s="1044">
        <v>1</v>
      </c>
      <c r="DM194" s="1045">
        <v>6451751</v>
      </c>
      <c r="DN194" s="1051">
        <f t="shared" si="3331"/>
        <v>6451751</v>
      </c>
      <c r="DO194" s="1016"/>
      <c r="DP194" s="898">
        <f t="shared" si="3332"/>
        <v>1</v>
      </c>
      <c r="DQ194" s="898">
        <f t="shared" si="3333"/>
        <v>1</v>
      </c>
      <c r="DR194" s="899">
        <f t="shared" si="3334"/>
        <v>1</v>
      </c>
      <c r="DS194" s="899">
        <f t="shared" si="3335"/>
        <v>1</v>
      </c>
      <c r="DT194" s="899">
        <f t="shared" si="3336"/>
        <v>1</v>
      </c>
      <c r="DU194" s="899">
        <f t="shared" si="3337"/>
        <v>1</v>
      </c>
      <c r="DV194" s="966">
        <f t="shared" si="3338"/>
        <v>6451751</v>
      </c>
      <c r="DW194" s="901">
        <f t="shared" si="3339"/>
        <v>0</v>
      </c>
      <c r="DZ194" s="958" t="s">
        <v>909</v>
      </c>
      <c r="EA194" s="1030" t="s">
        <v>552</v>
      </c>
      <c r="EB194" s="1031" t="s">
        <v>149</v>
      </c>
      <c r="EC194" s="1044">
        <v>1</v>
      </c>
      <c r="ED194" s="1045">
        <v>4750000</v>
      </c>
      <c r="EE194" s="1051">
        <f t="shared" si="3340"/>
        <v>4750000</v>
      </c>
      <c r="EF194" s="1016"/>
      <c r="EG194" s="898">
        <f t="shared" si="3341"/>
        <v>1</v>
      </c>
      <c r="EH194" s="898">
        <f t="shared" si="3342"/>
        <v>1</v>
      </c>
      <c r="EI194" s="899">
        <f t="shared" si="3343"/>
        <v>1</v>
      </c>
      <c r="EJ194" s="899">
        <f t="shared" si="3344"/>
        <v>1</v>
      </c>
      <c r="EK194" s="899">
        <f t="shared" si="3345"/>
        <v>1</v>
      </c>
      <c r="EL194" s="899">
        <f t="shared" si="3346"/>
        <v>1</v>
      </c>
      <c r="EM194" s="966">
        <f t="shared" si="3347"/>
        <v>4750000</v>
      </c>
      <c r="EN194" s="901">
        <f t="shared" si="3348"/>
        <v>0</v>
      </c>
      <c r="EQ194" s="958" t="s">
        <v>909</v>
      </c>
      <c r="ER194" s="1030" t="s">
        <v>552</v>
      </c>
      <c r="ES194" s="1031" t="s">
        <v>149</v>
      </c>
      <c r="ET194" s="1044">
        <v>1</v>
      </c>
      <c r="EU194" s="1045">
        <v>7500000</v>
      </c>
      <c r="EV194" s="1051">
        <f t="shared" si="3349"/>
        <v>7500000</v>
      </c>
      <c r="EW194" s="1016"/>
      <c r="EX194" s="898">
        <f t="shared" si="3350"/>
        <v>1</v>
      </c>
      <c r="EY194" s="898">
        <f t="shared" si="3351"/>
        <v>1</v>
      </c>
      <c r="EZ194" s="899">
        <f t="shared" si="3352"/>
        <v>1</v>
      </c>
      <c r="FA194" s="899">
        <f t="shared" si="3353"/>
        <v>1</v>
      </c>
      <c r="FB194" s="899">
        <f t="shared" si="3354"/>
        <v>1</v>
      </c>
      <c r="FC194" s="899">
        <f t="shared" si="3355"/>
        <v>1</v>
      </c>
      <c r="FD194" s="966">
        <f t="shared" si="3356"/>
        <v>7500000</v>
      </c>
      <c r="FE194" s="901">
        <f t="shared" si="3357"/>
        <v>0</v>
      </c>
      <c r="FH194" s="958"/>
      <c r="FI194" s="1030"/>
      <c r="FJ194" s="1031"/>
      <c r="FK194" s="1044"/>
      <c r="FL194" s="962"/>
      <c r="FM194" s="1051">
        <f t="shared" si="3358"/>
        <v>0</v>
      </c>
      <c r="FN194" s="1016"/>
      <c r="FO194" s="898" t="e">
        <f t="shared" si="3359"/>
        <v>#N/A</v>
      </c>
      <c r="FP194" s="898" t="e">
        <f t="shared" si="3360"/>
        <v>#N/A</v>
      </c>
      <c r="FQ194" s="899" t="e">
        <f t="shared" si="3361"/>
        <v>#N/A</v>
      </c>
      <c r="FR194" s="899">
        <f t="shared" si="3362"/>
        <v>0</v>
      </c>
      <c r="FS194" s="899">
        <f t="shared" si="3363"/>
        <v>0</v>
      </c>
      <c r="FT194" s="899" t="e">
        <f t="shared" si="3364"/>
        <v>#N/A</v>
      </c>
      <c r="FU194" s="966">
        <f t="shared" si="3365"/>
        <v>0</v>
      </c>
      <c r="FV194" s="901">
        <f t="shared" si="3366"/>
        <v>0</v>
      </c>
      <c r="FY194" s="958" t="s">
        <v>909</v>
      </c>
      <c r="FZ194" s="1030" t="s">
        <v>552</v>
      </c>
      <c r="GA194" s="1031" t="s">
        <v>149</v>
      </c>
      <c r="GB194" s="1044">
        <v>1</v>
      </c>
      <c r="GC194" s="1046">
        <v>7692017</v>
      </c>
      <c r="GD194" s="1051">
        <f t="shared" si="3367"/>
        <v>7692017</v>
      </c>
      <c r="GE194" s="1016"/>
      <c r="GF194" s="898">
        <f t="shared" si="3368"/>
        <v>1</v>
      </c>
      <c r="GG194" s="898">
        <f t="shared" si="3369"/>
        <v>1</v>
      </c>
      <c r="GH194" s="899">
        <f t="shared" si="3370"/>
        <v>1</v>
      </c>
      <c r="GI194" s="899">
        <f t="shared" si="3371"/>
        <v>1</v>
      </c>
      <c r="GJ194" s="899">
        <f t="shared" si="3372"/>
        <v>1</v>
      </c>
      <c r="GK194" s="899">
        <f t="shared" si="3373"/>
        <v>1</v>
      </c>
      <c r="GL194" s="966">
        <f t="shared" si="3374"/>
        <v>7692017</v>
      </c>
      <c r="GM194" s="901">
        <f t="shared" si="3375"/>
        <v>0</v>
      </c>
      <c r="GP194" s="958" t="s">
        <v>909</v>
      </c>
      <c r="GQ194" s="1030" t="s">
        <v>552</v>
      </c>
      <c r="GR194" s="1031" t="s">
        <v>149</v>
      </c>
      <c r="GS194" s="1044">
        <v>1</v>
      </c>
      <c r="GT194" s="1045">
        <v>7540000</v>
      </c>
      <c r="GU194" s="1051">
        <f t="shared" si="3376"/>
        <v>7540000</v>
      </c>
      <c r="GV194" s="1016"/>
      <c r="GW194" s="898">
        <f t="shared" si="3377"/>
        <v>1</v>
      </c>
      <c r="GX194" s="898">
        <f t="shared" si="3378"/>
        <v>1</v>
      </c>
      <c r="GY194" s="899">
        <f t="shared" si="3379"/>
        <v>1</v>
      </c>
      <c r="GZ194" s="899">
        <f t="shared" si="3380"/>
        <v>1</v>
      </c>
      <c r="HA194" s="899">
        <f t="shared" si="3381"/>
        <v>1</v>
      </c>
      <c r="HB194" s="899">
        <f t="shared" si="3382"/>
        <v>1</v>
      </c>
      <c r="HC194" s="966">
        <f t="shared" si="3383"/>
        <v>7540000</v>
      </c>
      <c r="HD194" s="901">
        <f t="shared" si="3384"/>
        <v>0</v>
      </c>
      <c r="HG194" s="958" t="s">
        <v>909</v>
      </c>
      <c r="HH194" s="1030" t="s">
        <v>552</v>
      </c>
      <c r="HI194" s="1031" t="s">
        <v>149</v>
      </c>
      <c r="HJ194" s="1044">
        <v>1</v>
      </c>
      <c r="HK194" s="1045">
        <v>6934391</v>
      </c>
      <c r="HL194" s="1051">
        <f t="shared" si="3385"/>
        <v>6934391</v>
      </c>
      <c r="HM194" s="1016"/>
      <c r="HN194" s="898">
        <f t="shared" si="3386"/>
        <v>1</v>
      </c>
      <c r="HO194" s="898">
        <f t="shared" si="3387"/>
        <v>1</v>
      </c>
      <c r="HP194" s="899">
        <f t="shared" si="3388"/>
        <v>1</v>
      </c>
      <c r="HQ194" s="899">
        <f t="shared" si="3389"/>
        <v>1</v>
      </c>
      <c r="HR194" s="899">
        <f t="shared" si="3390"/>
        <v>1</v>
      </c>
      <c r="HS194" s="899">
        <f t="shared" si="3391"/>
        <v>1</v>
      </c>
      <c r="HT194" s="966">
        <f t="shared" si="3392"/>
        <v>6934391</v>
      </c>
      <c r="HU194" s="901">
        <f t="shared" si="3393"/>
        <v>0</v>
      </c>
      <c r="HX194" s="958" t="s">
        <v>909</v>
      </c>
      <c r="HY194" s="1030" t="s">
        <v>552</v>
      </c>
      <c r="HZ194" s="1031" t="s">
        <v>149</v>
      </c>
      <c r="IA194" s="1044">
        <v>1</v>
      </c>
      <c r="IB194" s="1048">
        <v>3610222</v>
      </c>
      <c r="IC194" s="1053">
        <f t="shared" si="3394"/>
        <v>3610222</v>
      </c>
      <c r="ID194" s="1016"/>
      <c r="IE194" s="898">
        <f t="shared" si="3395"/>
        <v>1</v>
      </c>
      <c r="IF194" s="898">
        <f t="shared" si="3396"/>
        <v>1</v>
      </c>
      <c r="IG194" s="899">
        <f t="shared" si="3397"/>
        <v>1</v>
      </c>
      <c r="IH194" s="899">
        <f t="shared" si="3398"/>
        <v>1</v>
      </c>
      <c r="II194" s="899">
        <f t="shared" si="3399"/>
        <v>1</v>
      </c>
      <c r="IJ194" s="899">
        <f t="shared" si="3400"/>
        <v>1</v>
      </c>
      <c r="IK194" s="966">
        <f t="shared" si="3401"/>
        <v>3610222</v>
      </c>
      <c r="IL194" s="901">
        <f t="shared" si="3402"/>
        <v>0</v>
      </c>
      <c r="IO194" s="958" t="s">
        <v>909</v>
      </c>
      <c r="IP194" s="1030" t="s">
        <v>552</v>
      </c>
      <c r="IQ194" s="1031" t="s">
        <v>149</v>
      </c>
      <c r="IR194" s="1044">
        <v>1</v>
      </c>
      <c r="IS194" s="1045">
        <v>5000000</v>
      </c>
      <c r="IT194" s="1051">
        <f t="shared" si="3403"/>
        <v>5000000</v>
      </c>
      <c r="IU194" s="1016"/>
      <c r="IV194" s="898">
        <f t="shared" si="3404"/>
        <v>1</v>
      </c>
      <c r="IW194" s="898">
        <f t="shared" si="3405"/>
        <v>1</v>
      </c>
      <c r="IX194" s="899">
        <f t="shared" si="3406"/>
        <v>1</v>
      </c>
      <c r="IY194" s="899">
        <f t="shared" si="3407"/>
        <v>1</v>
      </c>
      <c r="IZ194" s="899">
        <f t="shared" si="3408"/>
        <v>1</v>
      </c>
      <c r="JA194" s="899">
        <f t="shared" si="3409"/>
        <v>1</v>
      </c>
      <c r="JB194" s="966">
        <f t="shared" si="3410"/>
        <v>5000000</v>
      </c>
      <c r="JC194" s="901">
        <f t="shared" si="3411"/>
        <v>0</v>
      </c>
      <c r="JF194" s="958" t="s">
        <v>909</v>
      </c>
      <c r="JG194" s="1030" t="s">
        <v>552</v>
      </c>
      <c r="JH194" s="1031" t="s">
        <v>149</v>
      </c>
      <c r="JI194" s="1044">
        <v>1</v>
      </c>
      <c r="JJ194" s="1045">
        <v>5340000</v>
      </c>
      <c r="JK194" s="1051">
        <f t="shared" si="3412"/>
        <v>5340000</v>
      </c>
      <c r="JL194" s="1016"/>
      <c r="JM194" s="898">
        <f t="shared" si="3413"/>
        <v>1</v>
      </c>
      <c r="JN194" s="898">
        <f t="shared" si="3414"/>
        <v>1</v>
      </c>
      <c r="JO194" s="899">
        <f t="shared" si="3415"/>
        <v>1</v>
      </c>
      <c r="JP194" s="899">
        <f t="shared" si="3416"/>
        <v>1</v>
      </c>
      <c r="JQ194" s="899">
        <f t="shared" si="3417"/>
        <v>1</v>
      </c>
      <c r="JR194" s="899">
        <f t="shared" si="3418"/>
        <v>1</v>
      </c>
      <c r="JS194" s="966">
        <f t="shared" si="3419"/>
        <v>5340000</v>
      </c>
      <c r="JT194" s="901">
        <f t="shared" si="3420"/>
        <v>0</v>
      </c>
      <c r="JW194" s="958" t="s">
        <v>909</v>
      </c>
      <c r="JX194" s="1030" t="s">
        <v>552</v>
      </c>
      <c r="JY194" s="1031" t="s">
        <v>149</v>
      </c>
      <c r="JZ194" s="1044">
        <v>1</v>
      </c>
      <c r="KA194" s="1045">
        <v>1990926.0644</v>
      </c>
      <c r="KB194" s="1051">
        <f t="shared" si="3421"/>
        <v>1990926</v>
      </c>
      <c r="KC194" s="1016"/>
      <c r="KD194" s="898">
        <f t="shared" si="3422"/>
        <v>1</v>
      </c>
      <c r="KE194" s="898">
        <f t="shared" si="3423"/>
        <v>1</v>
      </c>
      <c r="KF194" s="899">
        <f t="shared" si="3424"/>
        <v>1</v>
      </c>
      <c r="KG194" s="899">
        <f t="shared" si="3425"/>
        <v>1</v>
      </c>
      <c r="KH194" s="899">
        <f t="shared" si="3426"/>
        <v>1</v>
      </c>
      <c r="KI194" s="899">
        <f t="shared" si="3427"/>
        <v>1</v>
      </c>
      <c r="KJ194" s="966">
        <f t="shared" si="3428"/>
        <v>1990926</v>
      </c>
      <c r="KK194" s="901">
        <f t="shared" si="3429"/>
        <v>0</v>
      </c>
      <c r="KN194" s="958" t="s">
        <v>909</v>
      </c>
      <c r="KO194" s="1030" t="s">
        <v>552</v>
      </c>
      <c r="KP194" s="1031" t="s">
        <v>149</v>
      </c>
      <c r="KQ194" s="1044">
        <v>1</v>
      </c>
      <c r="KR194" s="1045">
        <v>2387000</v>
      </c>
      <c r="KS194" s="1051">
        <f t="shared" si="3430"/>
        <v>2387000</v>
      </c>
      <c r="KT194" s="1016"/>
      <c r="KU194" s="898">
        <f t="shared" si="3431"/>
        <v>1</v>
      </c>
      <c r="KV194" s="898">
        <f t="shared" si="3432"/>
        <v>1</v>
      </c>
      <c r="KW194" s="899">
        <f t="shared" si="3433"/>
        <v>1</v>
      </c>
      <c r="KX194" s="899">
        <f t="shared" si="3434"/>
        <v>1</v>
      </c>
      <c r="KY194" s="899">
        <f t="shared" si="3435"/>
        <v>1</v>
      </c>
      <c r="KZ194" s="899">
        <f t="shared" si="3436"/>
        <v>1</v>
      </c>
      <c r="LA194" s="966">
        <f t="shared" si="3437"/>
        <v>2387000</v>
      </c>
      <c r="LB194" s="901">
        <f t="shared" si="3438"/>
        <v>0</v>
      </c>
      <c r="LE194" s="958" t="s">
        <v>909</v>
      </c>
      <c r="LF194" s="1030" t="s">
        <v>552</v>
      </c>
      <c r="LG194" s="1031" t="s">
        <v>149</v>
      </c>
      <c r="LH194" s="1044">
        <v>1</v>
      </c>
      <c r="LI194" s="1049">
        <v>3489500</v>
      </c>
      <c r="LJ194" s="1054">
        <f t="shared" si="3439"/>
        <v>3489500</v>
      </c>
      <c r="LK194" s="1016"/>
      <c r="LL194" s="898">
        <f t="shared" si="3440"/>
        <v>1</v>
      </c>
      <c r="LM194" s="898">
        <f t="shared" si="3441"/>
        <v>1</v>
      </c>
      <c r="LN194" s="899">
        <f t="shared" si="3442"/>
        <v>1</v>
      </c>
      <c r="LO194" s="899">
        <f t="shared" si="3443"/>
        <v>1</v>
      </c>
      <c r="LP194" s="899">
        <f t="shared" si="3444"/>
        <v>1</v>
      </c>
      <c r="LQ194" s="899">
        <f t="shared" si="3445"/>
        <v>1</v>
      </c>
      <c r="LR194" s="966">
        <f t="shared" si="3446"/>
        <v>3489500</v>
      </c>
      <c r="LS194" s="901">
        <f t="shared" si="3447"/>
        <v>0</v>
      </c>
      <c r="LV194" s="958" t="s">
        <v>909</v>
      </c>
      <c r="LW194" s="1030" t="s">
        <v>552</v>
      </c>
      <c r="LX194" s="1031" t="s">
        <v>149</v>
      </c>
      <c r="LY194" s="1044">
        <v>1</v>
      </c>
      <c r="LZ194" s="1045">
        <v>233415</v>
      </c>
      <c r="MA194" s="1051">
        <f t="shared" si="3448"/>
        <v>233415</v>
      </c>
      <c r="MB194" s="1016"/>
      <c r="MC194" s="898">
        <f t="shared" si="3449"/>
        <v>1</v>
      </c>
      <c r="MD194" s="898">
        <f t="shared" si="3450"/>
        <v>1</v>
      </c>
      <c r="ME194" s="899">
        <f t="shared" si="3451"/>
        <v>1</v>
      </c>
      <c r="MF194" s="899">
        <f t="shared" si="3452"/>
        <v>1</v>
      </c>
      <c r="MG194" s="899">
        <f t="shared" si="3453"/>
        <v>1</v>
      </c>
      <c r="MH194" s="899">
        <f t="shared" si="3454"/>
        <v>1</v>
      </c>
      <c r="MI194" s="966">
        <f t="shared" si="3455"/>
        <v>233415</v>
      </c>
      <c r="MJ194" s="901">
        <f t="shared" si="3456"/>
        <v>0</v>
      </c>
      <c r="MM194" s="958" t="s">
        <v>909</v>
      </c>
      <c r="MN194" s="1030" t="s">
        <v>552</v>
      </c>
      <c r="MO194" s="1031" t="s">
        <v>149</v>
      </c>
      <c r="MP194" s="1044">
        <v>1</v>
      </c>
      <c r="MQ194" s="1045">
        <v>2900000</v>
      </c>
      <c r="MR194" s="1051">
        <f t="shared" si="3457"/>
        <v>2900000</v>
      </c>
      <c r="MS194" s="1016"/>
      <c r="MT194" s="898">
        <f t="shared" si="3458"/>
        <v>1</v>
      </c>
      <c r="MU194" s="898">
        <f t="shared" si="3459"/>
        <v>1</v>
      </c>
      <c r="MV194" s="899">
        <f t="shared" si="3460"/>
        <v>1</v>
      </c>
      <c r="MW194" s="899">
        <f t="shared" si="3461"/>
        <v>1</v>
      </c>
      <c r="MX194" s="899">
        <f t="shared" si="3462"/>
        <v>1</v>
      </c>
      <c r="MY194" s="899">
        <f t="shared" si="3463"/>
        <v>1</v>
      </c>
      <c r="MZ194" s="966">
        <f t="shared" si="3464"/>
        <v>2900000</v>
      </c>
      <c r="NA194" s="901">
        <f t="shared" si="3465"/>
        <v>0</v>
      </c>
      <c r="ND194" s="975" t="s">
        <v>909</v>
      </c>
      <c r="NE194" s="976" t="s">
        <v>552</v>
      </c>
      <c r="NF194" s="977" t="s">
        <v>149</v>
      </c>
      <c r="NG194" s="978">
        <v>1</v>
      </c>
      <c r="NH194" s="979">
        <v>1771734.69</v>
      </c>
      <c r="NI194" s="1055">
        <v>1771735</v>
      </c>
      <c r="NJ194" s="1016"/>
      <c r="NK194" s="898">
        <f t="shared" si="3466"/>
        <v>1</v>
      </c>
      <c r="NL194" s="898">
        <f t="shared" si="3467"/>
        <v>1</v>
      </c>
      <c r="NM194" s="899">
        <f t="shared" si="3468"/>
        <v>1</v>
      </c>
      <c r="NN194" s="899">
        <f t="shared" si="3469"/>
        <v>1</v>
      </c>
      <c r="NO194" s="899">
        <f t="shared" si="3470"/>
        <v>1</v>
      </c>
      <c r="NP194" s="899">
        <f t="shared" si="3471"/>
        <v>1</v>
      </c>
      <c r="NQ194" s="966">
        <f t="shared" si="3472"/>
        <v>1771735</v>
      </c>
      <c r="NR194" s="901">
        <f t="shared" si="3473"/>
        <v>0</v>
      </c>
      <c r="NU194" s="981" t="s">
        <v>909</v>
      </c>
      <c r="NV194" s="982" t="s">
        <v>552</v>
      </c>
      <c r="NW194" s="983" t="s">
        <v>149</v>
      </c>
      <c r="NX194" s="984">
        <v>1</v>
      </c>
      <c r="NY194" s="1050">
        <v>1789631</v>
      </c>
      <c r="NZ194" s="1056">
        <f t="shared" si="3474"/>
        <v>1789631</v>
      </c>
      <c r="OA194" s="1016"/>
      <c r="OB194" s="898">
        <f t="shared" si="3475"/>
        <v>1</v>
      </c>
      <c r="OC194" s="898">
        <f t="shared" si="3476"/>
        <v>1</v>
      </c>
      <c r="OD194" s="899">
        <f t="shared" si="3477"/>
        <v>1</v>
      </c>
      <c r="OE194" s="899">
        <f t="shared" si="3478"/>
        <v>1</v>
      </c>
      <c r="OF194" s="899">
        <f t="shared" si="3479"/>
        <v>1</v>
      </c>
      <c r="OG194" s="899">
        <f t="shared" si="3480"/>
        <v>1</v>
      </c>
      <c r="OH194" s="966">
        <f t="shared" si="3481"/>
        <v>1789631</v>
      </c>
      <c r="OI194" s="901">
        <f t="shared" si="3482"/>
        <v>0</v>
      </c>
      <c r="OL194" s="958" t="s">
        <v>909</v>
      </c>
      <c r="OM194" s="1030" t="s">
        <v>552</v>
      </c>
      <c r="ON194" s="1031" t="s">
        <v>149</v>
      </c>
      <c r="OO194" s="1044">
        <v>1</v>
      </c>
      <c r="OP194" s="1045">
        <v>616812</v>
      </c>
      <c r="OQ194" s="1051">
        <f t="shared" si="3483"/>
        <v>616812</v>
      </c>
      <c r="OR194" s="1016"/>
      <c r="OS194" s="898">
        <f t="shared" si="3484"/>
        <v>1</v>
      </c>
      <c r="OT194" s="898">
        <f t="shared" si="3485"/>
        <v>1</v>
      </c>
      <c r="OU194" s="899">
        <f t="shared" si="3486"/>
        <v>1</v>
      </c>
      <c r="OV194" s="899">
        <f t="shared" si="3487"/>
        <v>1</v>
      </c>
      <c r="OW194" s="899">
        <f t="shared" si="3488"/>
        <v>1</v>
      </c>
      <c r="OX194" s="899">
        <f t="shared" si="3489"/>
        <v>1</v>
      </c>
      <c r="OY194" s="966">
        <f t="shared" si="3490"/>
        <v>616812</v>
      </c>
      <c r="OZ194" s="901">
        <f t="shared" si="3491"/>
        <v>0</v>
      </c>
      <c r="PC194" s="958" t="s">
        <v>909</v>
      </c>
      <c r="PD194" s="1030" t="s">
        <v>552</v>
      </c>
      <c r="PE194" s="1031" t="s">
        <v>149</v>
      </c>
      <c r="PF194" s="1044">
        <v>1</v>
      </c>
      <c r="PG194" s="987">
        <v>2015325</v>
      </c>
      <c r="PH194" s="1057">
        <v>2015325</v>
      </c>
      <c r="PI194" s="1024"/>
      <c r="PJ194" s="898">
        <f t="shared" si="3492"/>
        <v>1</v>
      </c>
      <c r="PK194" s="898">
        <f t="shared" si="3493"/>
        <v>1</v>
      </c>
      <c r="PL194" s="899">
        <f t="shared" si="3494"/>
        <v>1</v>
      </c>
      <c r="PM194" s="899">
        <f t="shared" si="3495"/>
        <v>1</v>
      </c>
      <c r="PN194" s="899">
        <f t="shared" si="3496"/>
        <v>1</v>
      </c>
      <c r="PO194" s="899">
        <f t="shared" si="3497"/>
        <v>1</v>
      </c>
      <c r="PP194" s="966">
        <f t="shared" si="3498"/>
        <v>2015325</v>
      </c>
      <c r="PQ194" s="901">
        <f t="shared" si="3499"/>
        <v>0</v>
      </c>
      <c r="PT194" s="958" t="s">
        <v>909</v>
      </c>
      <c r="PU194" s="1030" t="s">
        <v>552</v>
      </c>
      <c r="PV194" s="1031" t="s">
        <v>149</v>
      </c>
      <c r="PW194" s="1044">
        <v>1</v>
      </c>
      <c r="PX194" s="1045">
        <v>7510000</v>
      </c>
      <c r="PY194" s="1051">
        <f t="shared" si="3500"/>
        <v>7510000</v>
      </c>
      <c r="PZ194" s="1016"/>
      <c r="QA194" s="898">
        <f t="shared" si="3501"/>
        <v>1</v>
      </c>
      <c r="QB194" s="898">
        <f t="shared" si="3502"/>
        <v>1</v>
      </c>
      <c r="QC194" s="899">
        <f t="shared" si="3503"/>
        <v>1</v>
      </c>
      <c r="QD194" s="899">
        <f t="shared" si="3504"/>
        <v>1</v>
      </c>
      <c r="QE194" s="899">
        <f t="shared" si="3505"/>
        <v>1</v>
      </c>
      <c r="QF194" s="899">
        <f t="shared" si="3506"/>
        <v>1</v>
      </c>
      <c r="QG194" s="966">
        <f t="shared" si="3507"/>
        <v>7510000</v>
      </c>
      <c r="QH194" s="901">
        <f t="shared" si="3508"/>
        <v>0</v>
      </c>
      <c r="QK194" s="958" t="s">
        <v>909</v>
      </c>
      <c r="QL194" s="1030" t="s">
        <v>552</v>
      </c>
      <c r="QM194" s="1031" t="s">
        <v>149</v>
      </c>
      <c r="QN194" s="1044">
        <v>1</v>
      </c>
      <c r="QO194" s="1049">
        <v>3506947.4999999995</v>
      </c>
      <c r="QP194" s="1054">
        <f t="shared" si="3509"/>
        <v>3506948</v>
      </c>
      <c r="QQ194" s="1016"/>
      <c r="QR194" s="898">
        <f t="shared" si="3510"/>
        <v>1</v>
      </c>
      <c r="QS194" s="898">
        <f t="shared" si="3511"/>
        <v>1</v>
      </c>
      <c r="QT194" s="899">
        <f t="shared" si="3512"/>
        <v>1</v>
      </c>
      <c r="QU194" s="899">
        <f t="shared" si="3513"/>
        <v>1</v>
      </c>
      <c r="QV194" s="899">
        <f t="shared" si="3514"/>
        <v>1</v>
      </c>
      <c r="QW194" s="899">
        <f t="shared" si="3515"/>
        <v>1</v>
      </c>
      <c r="QX194" s="966">
        <f t="shared" si="3516"/>
        <v>3506948</v>
      </c>
      <c r="QY194" s="901">
        <f t="shared" si="3517"/>
        <v>0</v>
      </c>
      <c r="RB194" s="405"/>
      <c r="RC194" s="406"/>
      <c r="RD194" s="407"/>
      <c r="RE194" s="408"/>
      <c r="RF194" s="409"/>
      <c r="RG194" s="410"/>
      <c r="RH194" s="410"/>
      <c r="RI194" s="898"/>
      <c r="RJ194" s="898"/>
      <c r="RK194" s="934"/>
      <c r="RL194" s="934"/>
      <c r="RM194" s="934"/>
      <c r="RN194" s="934"/>
      <c r="RO194" s="935"/>
      <c r="RP194" s="936"/>
      <c r="RS194" s="405"/>
      <c r="RT194" s="406"/>
      <c r="RU194" s="407"/>
      <c r="RV194" s="408"/>
      <c r="RW194" s="409"/>
      <c r="RX194" s="410"/>
      <c r="RY194" s="410"/>
      <c r="RZ194" s="898"/>
      <c r="SA194" s="898"/>
      <c r="SB194" s="934"/>
      <c r="SC194" s="934"/>
      <c r="SD194" s="934"/>
      <c r="SE194" s="934"/>
      <c r="SF194" s="935"/>
      <c r="SG194" s="936"/>
      <c r="SJ194" s="405"/>
      <c r="SK194" s="406"/>
      <c r="SL194" s="407"/>
      <c r="SM194" s="408"/>
      <c r="SN194" s="409"/>
      <c r="SO194" s="410"/>
      <c r="SP194" s="410"/>
      <c r="SQ194" s="898"/>
      <c r="SR194" s="898"/>
      <c r="SS194" s="934"/>
      <c r="ST194" s="934"/>
      <c r="SU194" s="934"/>
      <c r="SV194" s="934"/>
      <c r="SW194" s="935"/>
      <c r="SX194" s="936"/>
    </row>
    <row r="195" spans="2:518" ht="100.5" customHeight="1" thickTop="1" thickBot="1">
      <c r="B195" s="958" t="s">
        <v>910</v>
      </c>
      <c r="C195" s="1030" t="s">
        <v>553</v>
      </c>
      <c r="D195" s="1031" t="s">
        <v>149</v>
      </c>
      <c r="E195" s="1044">
        <v>1</v>
      </c>
      <c r="F195" s="1045"/>
      <c r="G195" s="1051">
        <f t="shared" si="3276"/>
        <v>0</v>
      </c>
      <c r="H195" s="1016"/>
      <c r="K195" s="958" t="s">
        <v>910</v>
      </c>
      <c r="L195" s="1030" t="s">
        <v>553</v>
      </c>
      <c r="M195" s="1031" t="s">
        <v>149</v>
      </c>
      <c r="N195" s="1044">
        <v>1</v>
      </c>
      <c r="O195" s="1046">
        <v>4056662</v>
      </c>
      <c r="P195" s="1051">
        <f t="shared" si="3277"/>
        <v>4056662</v>
      </c>
      <c r="Q195" s="1016"/>
      <c r="R195" s="898">
        <f t="shared" si="3278"/>
        <v>1</v>
      </c>
      <c r="S195" s="898">
        <f t="shared" si="3279"/>
        <v>1</v>
      </c>
      <c r="T195" s="899">
        <f t="shared" si="3280"/>
        <v>1</v>
      </c>
      <c r="U195" s="899">
        <f t="shared" si="3281"/>
        <v>1</v>
      </c>
      <c r="V195" s="899">
        <f t="shared" si="3282"/>
        <v>1</v>
      </c>
      <c r="W195" s="899">
        <f t="shared" si="3283"/>
        <v>1</v>
      </c>
      <c r="X195" s="966">
        <f t="shared" si="3284"/>
        <v>4056662</v>
      </c>
      <c r="Y195" s="901">
        <f t="shared" si="3285"/>
        <v>0</v>
      </c>
      <c r="Z195" s="872"/>
      <c r="AA195" s="872"/>
      <c r="AB195" s="958" t="s">
        <v>910</v>
      </c>
      <c r="AC195" s="1030" t="s">
        <v>553</v>
      </c>
      <c r="AD195" s="1031" t="s">
        <v>149</v>
      </c>
      <c r="AE195" s="1044">
        <v>1</v>
      </c>
      <c r="AF195" s="1045">
        <v>3200000</v>
      </c>
      <c r="AG195" s="1051">
        <f t="shared" si="3286"/>
        <v>3200000</v>
      </c>
      <c r="AH195" s="1016"/>
      <c r="AI195" s="898">
        <f t="shared" si="3287"/>
        <v>1</v>
      </c>
      <c r="AJ195" s="898">
        <f t="shared" si="3288"/>
        <v>1</v>
      </c>
      <c r="AK195" s="899">
        <f t="shared" si="3289"/>
        <v>1</v>
      </c>
      <c r="AL195" s="899">
        <f t="shared" si="3290"/>
        <v>1</v>
      </c>
      <c r="AM195" s="899">
        <f t="shared" si="3291"/>
        <v>1</v>
      </c>
      <c r="AN195" s="899">
        <f t="shared" si="3292"/>
        <v>1</v>
      </c>
      <c r="AO195" s="966">
        <f t="shared" si="3293"/>
        <v>3200000</v>
      </c>
      <c r="AP195" s="901">
        <f t="shared" si="3294"/>
        <v>0</v>
      </c>
      <c r="AQ195" s="872"/>
      <c r="AR195" s="872"/>
      <c r="AS195" s="958" t="s">
        <v>910</v>
      </c>
      <c r="AT195" s="1035" t="s">
        <v>553</v>
      </c>
      <c r="AU195" s="1031" t="s">
        <v>149</v>
      </c>
      <c r="AV195" s="1044">
        <v>1</v>
      </c>
      <c r="AW195" s="1047">
        <v>5040000</v>
      </c>
      <c r="AX195" s="1052">
        <f t="shared" si="3295"/>
        <v>5040000</v>
      </c>
      <c r="AY195" s="1016"/>
      <c r="AZ195" s="898">
        <f t="shared" si="3296"/>
        <v>1</v>
      </c>
      <c r="BA195" s="898">
        <f t="shared" si="3297"/>
        <v>1</v>
      </c>
      <c r="BB195" s="899">
        <f t="shared" si="3298"/>
        <v>1</v>
      </c>
      <c r="BC195" s="899">
        <f t="shared" si="3299"/>
        <v>1</v>
      </c>
      <c r="BD195" s="899">
        <f t="shared" si="3300"/>
        <v>1</v>
      </c>
      <c r="BE195" s="899">
        <f t="shared" si="3301"/>
        <v>1</v>
      </c>
      <c r="BF195" s="966">
        <f t="shared" si="3302"/>
        <v>5040000</v>
      </c>
      <c r="BG195" s="901">
        <f t="shared" si="3303"/>
        <v>0</v>
      </c>
      <c r="BJ195" s="958" t="s">
        <v>910</v>
      </c>
      <c r="BK195" s="1030" t="s">
        <v>553</v>
      </c>
      <c r="BL195" s="1031" t="s">
        <v>149</v>
      </c>
      <c r="BM195" s="1044">
        <v>1</v>
      </c>
      <c r="BN195" s="1045">
        <v>850000</v>
      </c>
      <c r="BO195" s="1051">
        <f t="shared" si="3304"/>
        <v>850000</v>
      </c>
      <c r="BP195" s="1016"/>
      <c r="BQ195" s="898">
        <f t="shared" si="3305"/>
        <v>1</v>
      </c>
      <c r="BR195" s="898">
        <f t="shared" si="3306"/>
        <v>1</v>
      </c>
      <c r="BS195" s="899">
        <f t="shared" si="3307"/>
        <v>1</v>
      </c>
      <c r="BT195" s="899">
        <f t="shared" si="3308"/>
        <v>1</v>
      </c>
      <c r="BU195" s="899">
        <f t="shared" si="3309"/>
        <v>1</v>
      </c>
      <c r="BV195" s="899">
        <f t="shared" si="3310"/>
        <v>1</v>
      </c>
      <c r="BW195" s="966">
        <f t="shared" si="3311"/>
        <v>850000</v>
      </c>
      <c r="BX195" s="901">
        <f t="shared" si="3312"/>
        <v>0</v>
      </c>
      <c r="CA195" s="958" t="s">
        <v>910</v>
      </c>
      <c r="CB195" s="1030" t="s">
        <v>553</v>
      </c>
      <c r="CC195" s="1031" t="s">
        <v>149</v>
      </c>
      <c r="CD195" s="1044">
        <v>1</v>
      </c>
      <c r="CE195" s="1045">
        <v>3951188</v>
      </c>
      <c r="CF195" s="1051">
        <f t="shared" si="3313"/>
        <v>3951188</v>
      </c>
      <c r="CG195" s="1016"/>
      <c r="CH195" s="898">
        <f t="shared" si="3314"/>
        <v>1</v>
      </c>
      <c r="CI195" s="898">
        <f t="shared" si="3315"/>
        <v>1</v>
      </c>
      <c r="CJ195" s="899">
        <f t="shared" si="3316"/>
        <v>1</v>
      </c>
      <c r="CK195" s="899">
        <f t="shared" si="3317"/>
        <v>1</v>
      </c>
      <c r="CL195" s="899">
        <f t="shared" si="3318"/>
        <v>1</v>
      </c>
      <c r="CM195" s="899">
        <f t="shared" si="3319"/>
        <v>1</v>
      </c>
      <c r="CN195" s="966">
        <f t="shared" si="3320"/>
        <v>3951188</v>
      </c>
      <c r="CO195" s="901">
        <f t="shared" si="3321"/>
        <v>0</v>
      </c>
      <c r="CR195" s="958" t="s">
        <v>910</v>
      </c>
      <c r="CS195" s="1030" t="s">
        <v>553</v>
      </c>
      <c r="CT195" s="1031" t="s">
        <v>149</v>
      </c>
      <c r="CU195" s="1044">
        <v>1</v>
      </c>
      <c r="CV195" s="1045">
        <v>654000</v>
      </c>
      <c r="CW195" s="1051">
        <f t="shared" si="3322"/>
        <v>654000</v>
      </c>
      <c r="CX195" s="1016"/>
      <c r="CY195" s="898">
        <f t="shared" si="3323"/>
        <v>1</v>
      </c>
      <c r="CZ195" s="898">
        <f t="shared" si="3324"/>
        <v>1</v>
      </c>
      <c r="DA195" s="899">
        <f t="shared" si="3325"/>
        <v>1</v>
      </c>
      <c r="DB195" s="899">
        <f t="shared" si="3326"/>
        <v>1</v>
      </c>
      <c r="DC195" s="899">
        <f t="shared" si="3327"/>
        <v>1</v>
      </c>
      <c r="DD195" s="899">
        <f t="shared" si="3328"/>
        <v>1</v>
      </c>
      <c r="DE195" s="966">
        <f t="shared" si="3329"/>
        <v>654000</v>
      </c>
      <c r="DF195" s="901">
        <f t="shared" si="3330"/>
        <v>0</v>
      </c>
      <c r="DI195" s="958" t="s">
        <v>910</v>
      </c>
      <c r="DJ195" s="1030" t="s">
        <v>553</v>
      </c>
      <c r="DK195" s="1031" t="s">
        <v>149</v>
      </c>
      <c r="DL195" s="1044">
        <v>1</v>
      </c>
      <c r="DM195" s="1045">
        <v>4062213</v>
      </c>
      <c r="DN195" s="1051">
        <f t="shared" si="3331"/>
        <v>4062213</v>
      </c>
      <c r="DO195" s="1016"/>
      <c r="DP195" s="898">
        <f t="shared" si="3332"/>
        <v>1</v>
      </c>
      <c r="DQ195" s="898">
        <f t="shared" si="3333"/>
        <v>1</v>
      </c>
      <c r="DR195" s="899">
        <f t="shared" si="3334"/>
        <v>1</v>
      </c>
      <c r="DS195" s="899">
        <f t="shared" si="3335"/>
        <v>1</v>
      </c>
      <c r="DT195" s="899">
        <f t="shared" si="3336"/>
        <v>1</v>
      </c>
      <c r="DU195" s="899">
        <f t="shared" si="3337"/>
        <v>1</v>
      </c>
      <c r="DV195" s="966">
        <f t="shared" si="3338"/>
        <v>4062213</v>
      </c>
      <c r="DW195" s="901">
        <f t="shared" si="3339"/>
        <v>0</v>
      </c>
      <c r="DZ195" s="958" t="s">
        <v>910</v>
      </c>
      <c r="EA195" s="1030" t="s">
        <v>553</v>
      </c>
      <c r="EB195" s="1031" t="s">
        <v>149</v>
      </c>
      <c r="EC195" s="1044">
        <v>1</v>
      </c>
      <c r="ED195" s="1045">
        <v>3897000</v>
      </c>
      <c r="EE195" s="1051">
        <f t="shared" si="3340"/>
        <v>3897000</v>
      </c>
      <c r="EF195" s="1016"/>
      <c r="EG195" s="898">
        <f t="shared" si="3341"/>
        <v>1</v>
      </c>
      <c r="EH195" s="898">
        <f t="shared" si="3342"/>
        <v>1</v>
      </c>
      <c r="EI195" s="899">
        <f t="shared" si="3343"/>
        <v>1</v>
      </c>
      <c r="EJ195" s="899">
        <f t="shared" si="3344"/>
        <v>1</v>
      </c>
      <c r="EK195" s="899">
        <f t="shared" si="3345"/>
        <v>1</v>
      </c>
      <c r="EL195" s="899">
        <f t="shared" si="3346"/>
        <v>1</v>
      </c>
      <c r="EM195" s="966">
        <f t="shared" si="3347"/>
        <v>3897000</v>
      </c>
      <c r="EN195" s="901">
        <f t="shared" si="3348"/>
        <v>0</v>
      </c>
      <c r="EQ195" s="958" t="s">
        <v>910</v>
      </c>
      <c r="ER195" s="1030" t="s">
        <v>553</v>
      </c>
      <c r="ES195" s="1031" t="s">
        <v>149</v>
      </c>
      <c r="ET195" s="1044">
        <v>1</v>
      </c>
      <c r="EU195" s="1045">
        <v>3900000</v>
      </c>
      <c r="EV195" s="1051">
        <f t="shared" si="3349"/>
        <v>3900000</v>
      </c>
      <c r="EW195" s="1016"/>
      <c r="EX195" s="898">
        <f t="shared" si="3350"/>
        <v>1</v>
      </c>
      <c r="EY195" s="898">
        <f t="shared" si="3351"/>
        <v>1</v>
      </c>
      <c r="EZ195" s="899">
        <f t="shared" si="3352"/>
        <v>1</v>
      </c>
      <c r="FA195" s="899">
        <f t="shared" si="3353"/>
        <v>1</v>
      </c>
      <c r="FB195" s="899">
        <f t="shared" si="3354"/>
        <v>1</v>
      </c>
      <c r="FC195" s="899">
        <f t="shared" si="3355"/>
        <v>1</v>
      </c>
      <c r="FD195" s="966">
        <f t="shared" si="3356"/>
        <v>3900000</v>
      </c>
      <c r="FE195" s="901">
        <f t="shared" si="3357"/>
        <v>0</v>
      </c>
      <c r="FH195" s="958"/>
      <c r="FI195" s="1030"/>
      <c r="FJ195" s="1031"/>
      <c r="FK195" s="1044"/>
      <c r="FL195" s="962"/>
      <c r="FM195" s="1051">
        <f t="shared" si="3358"/>
        <v>0</v>
      </c>
      <c r="FN195" s="1016"/>
      <c r="FO195" s="898" t="e">
        <f t="shared" si="3359"/>
        <v>#N/A</v>
      </c>
      <c r="FP195" s="898" t="e">
        <f t="shared" si="3360"/>
        <v>#N/A</v>
      </c>
      <c r="FQ195" s="899" t="e">
        <f t="shared" si="3361"/>
        <v>#N/A</v>
      </c>
      <c r="FR195" s="899">
        <f t="shared" si="3362"/>
        <v>0</v>
      </c>
      <c r="FS195" s="899">
        <f t="shared" si="3363"/>
        <v>0</v>
      </c>
      <c r="FT195" s="899" t="e">
        <f t="shared" si="3364"/>
        <v>#N/A</v>
      </c>
      <c r="FU195" s="966">
        <f t="shared" si="3365"/>
        <v>0</v>
      </c>
      <c r="FV195" s="901">
        <f t="shared" si="3366"/>
        <v>0</v>
      </c>
      <c r="FY195" s="958" t="s">
        <v>910</v>
      </c>
      <c r="FZ195" s="1030" t="s">
        <v>553</v>
      </c>
      <c r="GA195" s="1031" t="s">
        <v>149</v>
      </c>
      <c r="GB195" s="1044">
        <v>1</v>
      </c>
      <c r="GC195" s="1046">
        <v>4056662</v>
      </c>
      <c r="GD195" s="1051">
        <f t="shared" si="3367"/>
        <v>4056662</v>
      </c>
      <c r="GE195" s="1016"/>
      <c r="GF195" s="898">
        <f t="shared" si="3368"/>
        <v>1</v>
      </c>
      <c r="GG195" s="898">
        <f t="shared" si="3369"/>
        <v>1</v>
      </c>
      <c r="GH195" s="899">
        <f t="shared" si="3370"/>
        <v>1</v>
      </c>
      <c r="GI195" s="899">
        <f t="shared" si="3371"/>
        <v>1</v>
      </c>
      <c r="GJ195" s="899">
        <f t="shared" si="3372"/>
        <v>1</v>
      </c>
      <c r="GK195" s="899">
        <f t="shared" si="3373"/>
        <v>1</v>
      </c>
      <c r="GL195" s="966">
        <f t="shared" si="3374"/>
        <v>4056662</v>
      </c>
      <c r="GM195" s="901">
        <f t="shared" si="3375"/>
        <v>0</v>
      </c>
      <c r="GP195" s="958" t="s">
        <v>910</v>
      </c>
      <c r="GQ195" s="1030" t="s">
        <v>553</v>
      </c>
      <c r="GR195" s="1031" t="s">
        <v>149</v>
      </c>
      <c r="GS195" s="1044">
        <v>1</v>
      </c>
      <c r="GT195" s="1045">
        <v>3975500</v>
      </c>
      <c r="GU195" s="1051">
        <f t="shared" si="3376"/>
        <v>3975500</v>
      </c>
      <c r="GV195" s="1016"/>
      <c r="GW195" s="898">
        <f t="shared" si="3377"/>
        <v>1</v>
      </c>
      <c r="GX195" s="898">
        <f t="shared" si="3378"/>
        <v>1</v>
      </c>
      <c r="GY195" s="899">
        <f t="shared" si="3379"/>
        <v>1</v>
      </c>
      <c r="GZ195" s="899">
        <f t="shared" si="3380"/>
        <v>1</v>
      </c>
      <c r="HA195" s="899">
        <f t="shared" si="3381"/>
        <v>1</v>
      </c>
      <c r="HB195" s="899">
        <f t="shared" si="3382"/>
        <v>1</v>
      </c>
      <c r="HC195" s="966">
        <f t="shared" si="3383"/>
        <v>3975500</v>
      </c>
      <c r="HD195" s="901">
        <f t="shared" si="3384"/>
        <v>0</v>
      </c>
      <c r="HG195" s="958" t="s">
        <v>910</v>
      </c>
      <c r="HH195" s="1030" t="s">
        <v>553</v>
      </c>
      <c r="HI195" s="1031" t="s">
        <v>149</v>
      </c>
      <c r="HJ195" s="1044">
        <v>1</v>
      </c>
      <c r="HK195" s="1045">
        <v>3343367</v>
      </c>
      <c r="HL195" s="1051">
        <f t="shared" si="3385"/>
        <v>3343367</v>
      </c>
      <c r="HM195" s="1016"/>
      <c r="HN195" s="898">
        <f t="shared" si="3386"/>
        <v>1</v>
      </c>
      <c r="HO195" s="898">
        <f t="shared" si="3387"/>
        <v>1</v>
      </c>
      <c r="HP195" s="899">
        <f t="shared" si="3388"/>
        <v>1</v>
      </c>
      <c r="HQ195" s="899">
        <f t="shared" si="3389"/>
        <v>1</v>
      </c>
      <c r="HR195" s="899">
        <f t="shared" si="3390"/>
        <v>1</v>
      </c>
      <c r="HS195" s="899">
        <f t="shared" si="3391"/>
        <v>1</v>
      </c>
      <c r="HT195" s="966">
        <f t="shared" si="3392"/>
        <v>3343367</v>
      </c>
      <c r="HU195" s="901">
        <f t="shared" si="3393"/>
        <v>0</v>
      </c>
      <c r="HX195" s="958" t="s">
        <v>910</v>
      </c>
      <c r="HY195" s="1030" t="s">
        <v>553</v>
      </c>
      <c r="HZ195" s="1031" t="s">
        <v>149</v>
      </c>
      <c r="IA195" s="1044">
        <v>1</v>
      </c>
      <c r="IB195" s="1048">
        <v>1865000</v>
      </c>
      <c r="IC195" s="1053">
        <f t="shared" si="3394"/>
        <v>1865000</v>
      </c>
      <c r="ID195" s="1016"/>
      <c r="IE195" s="898">
        <f t="shared" si="3395"/>
        <v>1</v>
      </c>
      <c r="IF195" s="898">
        <f t="shared" si="3396"/>
        <v>1</v>
      </c>
      <c r="IG195" s="899">
        <f t="shared" si="3397"/>
        <v>1</v>
      </c>
      <c r="IH195" s="899">
        <f t="shared" si="3398"/>
        <v>1</v>
      </c>
      <c r="II195" s="899">
        <f t="shared" si="3399"/>
        <v>1</v>
      </c>
      <c r="IJ195" s="899">
        <f t="shared" si="3400"/>
        <v>1</v>
      </c>
      <c r="IK195" s="966">
        <f t="shared" si="3401"/>
        <v>1865000</v>
      </c>
      <c r="IL195" s="901">
        <f t="shared" si="3402"/>
        <v>0</v>
      </c>
      <c r="IO195" s="958" t="s">
        <v>910</v>
      </c>
      <c r="IP195" s="1030" t="s">
        <v>553</v>
      </c>
      <c r="IQ195" s="1031" t="s">
        <v>149</v>
      </c>
      <c r="IR195" s="1044">
        <v>1</v>
      </c>
      <c r="IS195" s="1045">
        <v>3777000</v>
      </c>
      <c r="IT195" s="1051">
        <f t="shared" si="3403"/>
        <v>3777000</v>
      </c>
      <c r="IU195" s="1016"/>
      <c r="IV195" s="898">
        <f t="shared" si="3404"/>
        <v>1</v>
      </c>
      <c r="IW195" s="898">
        <f t="shared" si="3405"/>
        <v>1</v>
      </c>
      <c r="IX195" s="899">
        <f t="shared" si="3406"/>
        <v>1</v>
      </c>
      <c r="IY195" s="899">
        <f t="shared" si="3407"/>
        <v>1</v>
      </c>
      <c r="IZ195" s="899">
        <f t="shared" si="3408"/>
        <v>1</v>
      </c>
      <c r="JA195" s="899">
        <f t="shared" si="3409"/>
        <v>1</v>
      </c>
      <c r="JB195" s="966">
        <f t="shared" si="3410"/>
        <v>3777000</v>
      </c>
      <c r="JC195" s="901">
        <f t="shared" si="3411"/>
        <v>0</v>
      </c>
      <c r="JF195" s="958" t="s">
        <v>910</v>
      </c>
      <c r="JG195" s="1030" t="s">
        <v>553</v>
      </c>
      <c r="JH195" s="1031" t="s">
        <v>149</v>
      </c>
      <c r="JI195" s="1044">
        <v>1</v>
      </c>
      <c r="JJ195" s="1045">
        <v>2960000</v>
      </c>
      <c r="JK195" s="1051">
        <f t="shared" si="3412"/>
        <v>2960000</v>
      </c>
      <c r="JL195" s="1016"/>
      <c r="JM195" s="898">
        <f t="shared" si="3413"/>
        <v>1</v>
      </c>
      <c r="JN195" s="898">
        <f t="shared" si="3414"/>
        <v>1</v>
      </c>
      <c r="JO195" s="899">
        <f t="shared" si="3415"/>
        <v>1</v>
      </c>
      <c r="JP195" s="899">
        <f t="shared" si="3416"/>
        <v>1</v>
      </c>
      <c r="JQ195" s="899">
        <f t="shared" si="3417"/>
        <v>1</v>
      </c>
      <c r="JR195" s="899">
        <f t="shared" si="3418"/>
        <v>1</v>
      </c>
      <c r="JS195" s="966">
        <f t="shared" si="3419"/>
        <v>2960000</v>
      </c>
      <c r="JT195" s="901">
        <f t="shared" si="3420"/>
        <v>0</v>
      </c>
      <c r="JW195" s="958" t="s">
        <v>910</v>
      </c>
      <c r="JX195" s="1030" t="s">
        <v>553</v>
      </c>
      <c r="JY195" s="1031" t="s">
        <v>149</v>
      </c>
      <c r="JZ195" s="1044">
        <v>1</v>
      </c>
      <c r="KA195" s="1045">
        <v>1886597.9816000001</v>
      </c>
      <c r="KB195" s="1051">
        <f t="shared" si="3421"/>
        <v>1886598</v>
      </c>
      <c r="KC195" s="1016"/>
      <c r="KD195" s="898">
        <f t="shared" si="3422"/>
        <v>1</v>
      </c>
      <c r="KE195" s="898">
        <f t="shared" si="3423"/>
        <v>1</v>
      </c>
      <c r="KF195" s="899">
        <f t="shared" si="3424"/>
        <v>1</v>
      </c>
      <c r="KG195" s="899">
        <f t="shared" si="3425"/>
        <v>1</v>
      </c>
      <c r="KH195" s="899">
        <f t="shared" si="3426"/>
        <v>1</v>
      </c>
      <c r="KI195" s="899">
        <f t="shared" si="3427"/>
        <v>1</v>
      </c>
      <c r="KJ195" s="966">
        <f t="shared" si="3428"/>
        <v>1886598</v>
      </c>
      <c r="KK195" s="901">
        <f t="shared" si="3429"/>
        <v>0</v>
      </c>
      <c r="KN195" s="958" t="s">
        <v>910</v>
      </c>
      <c r="KO195" s="1030" t="s">
        <v>553</v>
      </c>
      <c r="KP195" s="1031" t="s">
        <v>149</v>
      </c>
      <c r="KQ195" s="1044">
        <v>1</v>
      </c>
      <c r="KR195" s="1045">
        <v>1682450</v>
      </c>
      <c r="KS195" s="1051">
        <f t="shared" si="3430"/>
        <v>1682450</v>
      </c>
      <c r="KT195" s="1016"/>
      <c r="KU195" s="898">
        <f t="shared" si="3431"/>
        <v>1</v>
      </c>
      <c r="KV195" s="898">
        <f t="shared" si="3432"/>
        <v>1</v>
      </c>
      <c r="KW195" s="899">
        <f t="shared" si="3433"/>
        <v>1</v>
      </c>
      <c r="KX195" s="899">
        <f t="shared" si="3434"/>
        <v>1</v>
      </c>
      <c r="KY195" s="899">
        <f t="shared" si="3435"/>
        <v>1</v>
      </c>
      <c r="KZ195" s="899">
        <f t="shared" si="3436"/>
        <v>1</v>
      </c>
      <c r="LA195" s="966">
        <f t="shared" si="3437"/>
        <v>1682450</v>
      </c>
      <c r="LB195" s="901">
        <f t="shared" si="3438"/>
        <v>0</v>
      </c>
      <c r="LE195" s="958" t="s">
        <v>910</v>
      </c>
      <c r="LF195" s="1030" t="s">
        <v>553</v>
      </c>
      <c r="LG195" s="1031" t="s">
        <v>149</v>
      </c>
      <c r="LH195" s="1044">
        <v>1</v>
      </c>
      <c r="LI195" s="1049">
        <v>2492500</v>
      </c>
      <c r="LJ195" s="1054">
        <f t="shared" si="3439"/>
        <v>2492500</v>
      </c>
      <c r="LK195" s="1016"/>
      <c r="LL195" s="898">
        <f t="shared" si="3440"/>
        <v>1</v>
      </c>
      <c r="LM195" s="898">
        <f t="shared" si="3441"/>
        <v>1</v>
      </c>
      <c r="LN195" s="899">
        <f t="shared" si="3442"/>
        <v>1</v>
      </c>
      <c r="LO195" s="899">
        <f t="shared" si="3443"/>
        <v>1</v>
      </c>
      <c r="LP195" s="899">
        <f t="shared" si="3444"/>
        <v>1</v>
      </c>
      <c r="LQ195" s="899">
        <f t="shared" si="3445"/>
        <v>1</v>
      </c>
      <c r="LR195" s="966">
        <f t="shared" si="3446"/>
        <v>2492500</v>
      </c>
      <c r="LS195" s="901">
        <f t="shared" si="3447"/>
        <v>0</v>
      </c>
      <c r="LV195" s="958" t="s">
        <v>910</v>
      </c>
      <c r="LW195" s="1030" t="s">
        <v>553</v>
      </c>
      <c r="LX195" s="1031" t="s">
        <v>149</v>
      </c>
      <c r="LY195" s="1044">
        <v>1</v>
      </c>
      <c r="LZ195" s="1045">
        <v>146965</v>
      </c>
      <c r="MA195" s="1051">
        <f t="shared" si="3448"/>
        <v>146965</v>
      </c>
      <c r="MB195" s="1016"/>
      <c r="MC195" s="898">
        <f t="shared" si="3449"/>
        <v>1</v>
      </c>
      <c r="MD195" s="898">
        <f t="shared" si="3450"/>
        <v>1</v>
      </c>
      <c r="ME195" s="899">
        <f t="shared" si="3451"/>
        <v>1</v>
      </c>
      <c r="MF195" s="899">
        <f t="shared" si="3452"/>
        <v>1</v>
      </c>
      <c r="MG195" s="899">
        <f t="shared" si="3453"/>
        <v>1</v>
      </c>
      <c r="MH195" s="899">
        <f t="shared" si="3454"/>
        <v>1</v>
      </c>
      <c r="MI195" s="966">
        <f t="shared" si="3455"/>
        <v>146965</v>
      </c>
      <c r="MJ195" s="901">
        <f t="shared" si="3456"/>
        <v>0</v>
      </c>
      <c r="MM195" s="958" t="s">
        <v>910</v>
      </c>
      <c r="MN195" s="1030" t="s">
        <v>553</v>
      </c>
      <c r="MO195" s="1031" t="s">
        <v>149</v>
      </c>
      <c r="MP195" s="1044">
        <v>1</v>
      </c>
      <c r="MQ195" s="1045">
        <v>2000000</v>
      </c>
      <c r="MR195" s="1051">
        <f t="shared" si="3457"/>
        <v>2000000</v>
      </c>
      <c r="MS195" s="1016"/>
      <c r="MT195" s="898">
        <f t="shared" si="3458"/>
        <v>1</v>
      </c>
      <c r="MU195" s="898">
        <f t="shared" si="3459"/>
        <v>1</v>
      </c>
      <c r="MV195" s="899">
        <f t="shared" si="3460"/>
        <v>1</v>
      </c>
      <c r="MW195" s="899">
        <f t="shared" si="3461"/>
        <v>1</v>
      </c>
      <c r="MX195" s="899">
        <f t="shared" si="3462"/>
        <v>1</v>
      </c>
      <c r="MY195" s="899">
        <f t="shared" si="3463"/>
        <v>1</v>
      </c>
      <c r="MZ195" s="966">
        <f t="shared" si="3464"/>
        <v>2000000</v>
      </c>
      <c r="NA195" s="901">
        <f t="shared" si="3465"/>
        <v>0</v>
      </c>
      <c r="ND195" s="975" t="s">
        <v>910</v>
      </c>
      <c r="NE195" s="976" t="s">
        <v>553</v>
      </c>
      <c r="NF195" s="977" t="s">
        <v>149</v>
      </c>
      <c r="NG195" s="978">
        <v>1</v>
      </c>
      <c r="NH195" s="979">
        <v>1112441.22</v>
      </c>
      <c r="NI195" s="1055">
        <v>1112441</v>
      </c>
      <c r="NJ195" s="1016"/>
      <c r="NK195" s="898">
        <f t="shared" si="3466"/>
        <v>1</v>
      </c>
      <c r="NL195" s="898">
        <f t="shared" si="3467"/>
        <v>1</v>
      </c>
      <c r="NM195" s="899">
        <f t="shared" si="3468"/>
        <v>1</v>
      </c>
      <c r="NN195" s="899">
        <f t="shared" si="3469"/>
        <v>1</v>
      </c>
      <c r="NO195" s="899">
        <f t="shared" si="3470"/>
        <v>1</v>
      </c>
      <c r="NP195" s="899">
        <f t="shared" si="3471"/>
        <v>1</v>
      </c>
      <c r="NQ195" s="966">
        <f t="shared" si="3472"/>
        <v>1112441</v>
      </c>
      <c r="NR195" s="901">
        <f t="shared" si="3473"/>
        <v>0</v>
      </c>
      <c r="NU195" s="981" t="s">
        <v>910</v>
      </c>
      <c r="NV195" s="982" t="s">
        <v>553</v>
      </c>
      <c r="NW195" s="983" t="s">
        <v>149</v>
      </c>
      <c r="NX195" s="984">
        <v>1</v>
      </c>
      <c r="NY195" s="1050">
        <v>1123678</v>
      </c>
      <c r="NZ195" s="1056">
        <f t="shared" si="3474"/>
        <v>1123678</v>
      </c>
      <c r="OA195" s="1016"/>
      <c r="OB195" s="898">
        <f t="shared" si="3475"/>
        <v>1</v>
      </c>
      <c r="OC195" s="898">
        <f t="shared" si="3476"/>
        <v>1</v>
      </c>
      <c r="OD195" s="899">
        <f t="shared" si="3477"/>
        <v>1</v>
      </c>
      <c r="OE195" s="899">
        <f t="shared" si="3478"/>
        <v>1</v>
      </c>
      <c r="OF195" s="899">
        <f t="shared" si="3479"/>
        <v>1</v>
      </c>
      <c r="OG195" s="899">
        <f t="shared" si="3480"/>
        <v>1</v>
      </c>
      <c r="OH195" s="966">
        <f t="shared" si="3481"/>
        <v>1123678</v>
      </c>
      <c r="OI195" s="901">
        <f t="shared" si="3482"/>
        <v>0</v>
      </c>
      <c r="OL195" s="958" t="s">
        <v>910</v>
      </c>
      <c r="OM195" s="1030" t="s">
        <v>553</v>
      </c>
      <c r="ON195" s="1031" t="s">
        <v>149</v>
      </c>
      <c r="OO195" s="1044">
        <v>1</v>
      </c>
      <c r="OP195" s="1045">
        <v>519734</v>
      </c>
      <c r="OQ195" s="1051">
        <f t="shared" si="3483"/>
        <v>519734</v>
      </c>
      <c r="OR195" s="1016"/>
      <c r="OS195" s="898">
        <f t="shared" si="3484"/>
        <v>1</v>
      </c>
      <c r="OT195" s="898">
        <f t="shared" si="3485"/>
        <v>1</v>
      </c>
      <c r="OU195" s="899">
        <f t="shared" si="3486"/>
        <v>1</v>
      </c>
      <c r="OV195" s="899">
        <f t="shared" si="3487"/>
        <v>1</v>
      </c>
      <c r="OW195" s="899">
        <f t="shared" si="3488"/>
        <v>1</v>
      </c>
      <c r="OX195" s="899">
        <f t="shared" si="3489"/>
        <v>1</v>
      </c>
      <c r="OY195" s="966">
        <f t="shared" si="3490"/>
        <v>519734</v>
      </c>
      <c r="OZ195" s="901">
        <f t="shared" si="3491"/>
        <v>0</v>
      </c>
      <c r="PC195" s="958" t="s">
        <v>910</v>
      </c>
      <c r="PD195" s="1030" t="s">
        <v>553</v>
      </c>
      <c r="PE195" s="1031" t="s">
        <v>149</v>
      </c>
      <c r="PF195" s="1044">
        <v>1</v>
      </c>
      <c r="PG195" s="987">
        <v>1268908</v>
      </c>
      <c r="PH195" s="1057">
        <v>1268908</v>
      </c>
      <c r="PI195" s="1024"/>
      <c r="PJ195" s="898">
        <f t="shared" si="3492"/>
        <v>1</v>
      </c>
      <c r="PK195" s="898">
        <f t="shared" si="3493"/>
        <v>1</v>
      </c>
      <c r="PL195" s="899">
        <f t="shared" si="3494"/>
        <v>1</v>
      </c>
      <c r="PM195" s="899">
        <f t="shared" si="3495"/>
        <v>1</v>
      </c>
      <c r="PN195" s="899">
        <f t="shared" si="3496"/>
        <v>1</v>
      </c>
      <c r="PO195" s="899">
        <f t="shared" si="3497"/>
        <v>1</v>
      </c>
      <c r="PP195" s="966">
        <f t="shared" si="3498"/>
        <v>1268908</v>
      </c>
      <c r="PQ195" s="901">
        <f t="shared" si="3499"/>
        <v>0</v>
      </c>
      <c r="PT195" s="958" t="s">
        <v>910</v>
      </c>
      <c r="PU195" s="1030" t="s">
        <v>553</v>
      </c>
      <c r="PV195" s="1031" t="s">
        <v>149</v>
      </c>
      <c r="PW195" s="1044">
        <v>1</v>
      </c>
      <c r="PX195" s="1045">
        <v>3950000</v>
      </c>
      <c r="PY195" s="1051">
        <f t="shared" si="3500"/>
        <v>3950000</v>
      </c>
      <c r="PZ195" s="1016"/>
      <c r="QA195" s="898">
        <f t="shared" si="3501"/>
        <v>1</v>
      </c>
      <c r="QB195" s="898">
        <f t="shared" si="3502"/>
        <v>1</v>
      </c>
      <c r="QC195" s="899">
        <f t="shared" si="3503"/>
        <v>1</v>
      </c>
      <c r="QD195" s="899">
        <f t="shared" si="3504"/>
        <v>1</v>
      </c>
      <c r="QE195" s="899">
        <f t="shared" si="3505"/>
        <v>1</v>
      </c>
      <c r="QF195" s="899">
        <f t="shared" si="3506"/>
        <v>1</v>
      </c>
      <c r="QG195" s="966">
        <f t="shared" si="3507"/>
        <v>3950000</v>
      </c>
      <c r="QH195" s="901">
        <f t="shared" si="3508"/>
        <v>0</v>
      </c>
      <c r="QK195" s="958" t="s">
        <v>910</v>
      </c>
      <c r="QL195" s="1030" t="s">
        <v>553</v>
      </c>
      <c r="QM195" s="1031" t="s">
        <v>149</v>
      </c>
      <c r="QN195" s="1044">
        <v>1</v>
      </c>
      <c r="QO195" s="1049">
        <v>2504962.4999999995</v>
      </c>
      <c r="QP195" s="1054">
        <f t="shared" si="3509"/>
        <v>2504963</v>
      </c>
      <c r="QQ195" s="1016"/>
      <c r="QR195" s="898">
        <f t="shared" si="3510"/>
        <v>1</v>
      </c>
      <c r="QS195" s="898">
        <f t="shared" si="3511"/>
        <v>1</v>
      </c>
      <c r="QT195" s="899">
        <f t="shared" si="3512"/>
        <v>1</v>
      </c>
      <c r="QU195" s="899">
        <f t="shared" si="3513"/>
        <v>1</v>
      </c>
      <c r="QV195" s="899">
        <f t="shared" si="3514"/>
        <v>1</v>
      </c>
      <c r="QW195" s="899">
        <f t="shared" si="3515"/>
        <v>1</v>
      </c>
      <c r="QX195" s="966">
        <f t="shared" si="3516"/>
        <v>2504963</v>
      </c>
      <c r="QY195" s="901">
        <f t="shared" si="3517"/>
        <v>0</v>
      </c>
      <c r="RB195" s="405"/>
      <c r="RC195" s="406"/>
      <c r="RD195" s="407"/>
      <c r="RE195" s="408"/>
      <c r="RF195" s="409"/>
      <c r="RG195" s="410"/>
      <c r="RH195" s="410"/>
      <c r="RI195" s="898"/>
      <c r="RJ195" s="898"/>
      <c r="RK195" s="934"/>
      <c r="RL195" s="934"/>
      <c r="RM195" s="934"/>
      <c r="RN195" s="934"/>
      <c r="RO195" s="935"/>
      <c r="RP195" s="936"/>
      <c r="RS195" s="405"/>
      <c r="RT195" s="406"/>
      <c r="RU195" s="407"/>
      <c r="RV195" s="408"/>
      <c r="RW195" s="409"/>
      <c r="RX195" s="410"/>
      <c r="RY195" s="410"/>
      <c r="RZ195" s="898"/>
      <c r="SA195" s="898"/>
      <c r="SB195" s="934"/>
      <c r="SC195" s="934"/>
      <c r="SD195" s="934"/>
      <c r="SE195" s="934"/>
      <c r="SF195" s="935"/>
      <c r="SG195" s="936"/>
      <c r="SJ195" s="405"/>
      <c r="SK195" s="406"/>
      <c r="SL195" s="407"/>
      <c r="SM195" s="408"/>
      <c r="SN195" s="409"/>
      <c r="SO195" s="410"/>
      <c r="SP195" s="410"/>
      <c r="SQ195" s="898"/>
      <c r="SR195" s="898"/>
      <c r="SS195" s="934"/>
      <c r="ST195" s="934"/>
      <c r="SU195" s="934"/>
      <c r="SV195" s="934"/>
      <c r="SW195" s="935"/>
      <c r="SX195" s="936"/>
    </row>
    <row r="196" spans="2:518" ht="106.5" thickTop="1" thickBot="1">
      <c r="B196" s="958" t="s">
        <v>911</v>
      </c>
      <c r="C196" s="1030" t="s">
        <v>554</v>
      </c>
      <c r="D196" s="1031" t="s">
        <v>149</v>
      </c>
      <c r="E196" s="1044">
        <v>1</v>
      </c>
      <c r="F196" s="1045"/>
      <c r="G196" s="1051">
        <f t="shared" si="3276"/>
        <v>0</v>
      </c>
      <c r="H196" s="1016"/>
      <c r="K196" s="958" t="s">
        <v>911</v>
      </c>
      <c r="L196" s="1030" t="s">
        <v>554</v>
      </c>
      <c r="M196" s="1031" t="s">
        <v>149</v>
      </c>
      <c r="N196" s="1044">
        <v>1</v>
      </c>
      <c r="O196" s="1046">
        <v>8046471</v>
      </c>
      <c r="P196" s="1051">
        <f t="shared" si="3277"/>
        <v>8046471</v>
      </c>
      <c r="Q196" s="1016"/>
      <c r="R196" s="898">
        <f t="shared" si="3278"/>
        <v>1</v>
      </c>
      <c r="S196" s="898">
        <f t="shared" si="3279"/>
        <v>1</v>
      </c>
      <c r="T196" s="899">
        <f t="shared" si="3280"/>
        <v>1</v>
      </c>
      <c r="U196" s="899">
        <f t="shared" si="3281"/>
        <v>1</v>
      </c>
      <c r="V196" s="899">
        <f t="shared" si="3282"/>
        <v>1</v>
      </c>
      <c r="W196" s="899">
        <f t="shared" si="3283"/>
        <v>1</v>
      </c>
      <c r="X196" s="966">
        <f t="shared" si="3284"/>
        <v>8046471</v>
      </c>
      <c r="Y196" s="901">
        <f t="shared" si="3285"/>
        <v>0</v>
      </c>
      <c r="Z196" s="872"/>
      <c r="AA196" s="872"/>
      <c r="AB196" s="958" t="s">
        <v>911</v>
      </c>
      <c r="AC196" s="1030" t="s">
        <v>554</v>
      </c>
      <c r="AD196" s="1031" t="s">
        <v>149</v>
      </c>
      <c r="AE196" s="1044">
        <v>1</v>
      </c>
      <c r="AF196" s="1045">
        <v>6500000</v>
      </c>
      <c r="AG196" s="1051">
        <f t="shared" si="3286"/>
        <v>6500000</v>
      </c>
      <c r="AH196" s="1016"/>
      <c r="AI196" s="898">
        <f t="shared" si="3287"/>
        <v>1</v>
      </c>
      <c r="AJ196" s="898">
        <f t="shared" si="3288"/>
        <v>1</v>
      </c>
      <c r="AK196" s="899">
        <f t="shared" si="3289"/>
        <v>1</v>
      </c>
      <c r="AL196" s="899">
        <f t="shared" si="3290"/>
        <v>1</v>
      </c>
      <c r="AM196" s="899">
        <f t="shared" si="3291"/>
        <v>1</v>
      </c>
      <c r="AN196" s="899">
        <f t="shared" si="3292"/>
        <v>1</v>
      </c>
      <c r="AO196" s="966">
        <f t="shared" si="3293"/>
        <v>6500000</v>
      </c>
      <c r="AP196" s="901">
        <f t="shared" si="3294"/>
        <v>0</v>
      </c>
      <c r="AQ196" s="872"/>
      <c r="AR196" s="872"/>
      <c r="AS196" s="958" t="s">
        <v>911</v>
      </c>
      <c r="AT196" s="1035" t="s">
        <v>554</v>
      </c>
      <c r="AU196" s="1031" t="s">
        <v>149</v>
      </c>
      <c r="AV196" s="1044">
        <v>1</v>
      </c>
      <c r="AW196" s="1047">
        <v>2980000</v>
      </c>
      <c r="AX196" s="1052">
        <f t="shared" si="3295"/>
        <v>2980000</v>
      </c>
      <c r="AY196" s="1016"/>
      <c r="AZ196" s="898">
        <f t="shared" si="3296"/>
        <v>1</v>
      </c>
      <c r="BA196" s="898">
        <f t="shared" si="3297"/>
        <v>1</v>
      </c>
      <c r="BB196" s="899">
        <f t="shared" si="3298"/>
        <v>1</v>
      </c>
      <c r="BC196" s="899">
        <f t="shared" si="3299"/>
        <v>1</v>
      </c>
      <c r="BD196" s="899">
        <f t="shared" si="3300"/>
        <v>1</v>
      </c>
      <c r="BE196" s="899">
        <f t="shared" si="3301"/>
        <v>1</v>
      </c>
      <c r="BF196" s="966">
        <f t="shared" si="3302"/>
        <v>2980000</v>
      </c>
      <c r="BG196" s="901">
        <f t="shared" si="3303"/>
        <v>0</v>
      </c>
      <c r="BJ196" s="958" t="s">
        <v>911</v>
      </c>
      <c r="BK196" s="1030" t="s">
        <v>554</v>
      </c>
      <c r="BL196" s="1031" t="s">
        <v>149</v>
      </c>
      <c r="BM196" s="1044">
        <v>1</v>
      </c>
      <c r="BN196" s="1045">
        <v>780000</v>
      </c>
      <c r="BO196" s="1051">
        <f t="shared" si="3304"/>
        <v>780000</v>
      </c>
      <c r="BP196" s="1016"/>
      <c r="BQ196" s="898">
        <f t="shared" si="3305"/>
        <v>1</v>
      </c>
      <c r="BR196" s="898">
        <f t="shared" si="3306"/>
        <v>1</v>
      </c>
      <c r="BS196" s="899">
        <f t="shared" si="3307"/>
        <v>1</v>
      </c>
      <c r="BT196" s="899">
        <f t="shared" si="3308"/>
        <v>1</v>
      </c>
      <c r="BU196" s="899">
        <f t="shared" si="3309"/>
        <v>1</v>
      </c>
      <c r="BV196" s="899">
        <f t="shared" si="3310"/>
        <v>1</v>
      </c>
      <c r="BW196" s="966">
        <f t="shared" si="3311"/>
        <v>780000</v>
      </c>
      <c r="BX196" s="901">
        <f t="shared" si="3312"/>
        <v>0</v>
      </c>
      <c r="CA196" s="958" t="s">
        <v>911</v>
      </c>
      <c r="CB196" s="1030" t="s">
        <v>554</v>
      </c>
      <c r="CC196" s="1031" t="s">
        <v>149</v>
      </c>
      <c r="CD196" s="1044">
        <v>1</v>
      </c>
      <c r="CE196" s="1045">
        <v>7837262</v>
      </c>
      <c r="CF196" s="1051">
        <f t="shared" si="3313"/>
        <v>7837262</v>
      </c>
      <c r="CG196" s="1016"/>
      <c r="CH196" s="898">
        <f t="shared" si="3314"/>
        <v>1</v>
      </c>
      <c r="CI196" s="898">
        <f t="shared" si="3315"/>
        <v>1</v>
      </c>
      <c r="CJ196" s="899">
        <f t="shared" si="3316"/>
        <v>1</v>
      </c>
      <c r="CK196" s="899">
        <f t="shared" si="3317"/>
        <v>1</v>
      </c>
      <c r="CL196" s="899">
        <f t="shared" si="3318"/>
        <v>1</v>
      </c>
      <c r="CM196" s="899">
        <f t="shared" si="3319"/>
        <v>1</v>
      </c>
      <c r="CN196" s="966">
        <f t="shared" si="3320"/>
        <v>7837262</v>
      </c>
      <c r="CO196" s="901">
        <f t="shared" si="3321"/>
        <v>0</v>
      </c>
      <c r="CR196" s="958" t="s">
        <v>911</v>
      </c>
      <c r="CS196" s="1030" t="s">
        <v>554</v>
      </c>
      <c r="CT196" s="1031" t="s">
        <v>149</v>
      </c>
      <c r="CU196" s="1044">
        <v>1</v>
      </c>
      <c r="CV196" s="1045">
        <v>600000</v>
      </c>
      <c r="CW196" s="1051">
        <f t="shared" si="3322"/>
        <v>600000</v>
      </c>
      <c r="CX196" s="1016"/>
      <c r="CY196" s="898">
        <f t="shared" si="3323"/>
        <v>1</v>
      </c>
      <c r="CZ196" s="898">
        <f t="shared" si="3324"/>
        <v>1</v>
      </c>
      <c r="DA196" s="899">
        <f t="shared" si="3325"/>
        <v>1</v>
      </c>
      <c r="DB196" s="899">
        <f t="shared" si="3326"/>
        <v>1</v>
      </c>
      <c r="DC196" s="899">
        <f t="shared" si="3327"/>
        <v>1</v>
      </c>
      <c r="DD196" s="899">
        <f t="shared" si="3328"/>
        <v>1</v>
      </c>
      <c r="DE196" s="966">
        <f t="shared" si="3329"/>
        <v>600000</v>
      </c>
      <c r="DF196" s="901">
        <f t="shared" si="3330"/>
        <v>0</v>
      </c>
      <c r="DI196" s="958" t="s">
        <v>911</v>
      </c>
      <c r="DJ196" s="1030" t="s">
        <v>554</v>
      </c>
      <c r="DK196" s="1031" t="s">
        <v>149</v>
      </c>
      <c r="DL196" s="1044">
        <v>1</v>
      </c>
      <c r="DM196" s="1045">
        <v>3942737</v>
      </c>
      <c r="DN196" s="1051">
        <f t="shared" si="3331"/>
        <v>3942737</v>
      </c>
      <c r="DO196" s="1016"/>
      <c r="DP196" s="898">
        <f t="shared" si="3332"/>
        <v>1</v>
      </c>
      <c r="DQ196" s="898">
        <f t="shared" si="3333"/>
        <v>1</v>
      </c>
      <c r="DR196" s="899">
        <f t="shared" si="3334"/>
        <v>1</v>
      </c>
      <c r="DS196" s="899">
        <f t="shared" si="3335"/>
        <v>1</v>
      </c>
      <c r="DT196" s="899">
        <f t="shared" si="3336"/>
        <v>1</v>
      </c>
      <c r="DU196" s="899">
        <f t="shared" si="3337"/>
        <v>1</v>
      </c>
      <c r="DV196" s="966">
        <f t="shared" si="3338"/>
        <v>3942737</v>
      </c>
      <c r="DW196" s="901">
        <f t="shared" si="3339"/>
        <v>0</v>
      </c>
      <c r="DZ196" s="958" t="s">
        <v>911</v>
      </c>
      <c r="EA196" s="1030" t="s">
        <v>554</v>
      </c>
      <c r="EB196" s="1031" t="s">
        <v>149</v>
      </c>
      <c r="EC196" s="1044">
        <v>1</v>
      </c>
      <c r="ED196" s="1045">
        <v>3870000</v>
      </c>
      <c r="EE196" s="1051">
        <f t="shared" si="3340"/>
        <v>3870000</v>
      </c>
      <c r="EF196" s="1016"/>
      <c r="EG196" s="898">
        <f t="shared" si="3341"/>
        <v>1</v>
      </c>
      <c r="EH196" s="898">
        <f t="shared" si="3342"/>
        <v>1</v>
      </c>
      <c r="EI196" s="899">
        <f t="shared" si="3343"/>
        <v>1</v>
      </c>
      <c r="EJ196" s="899">
        <f t="shared" si="3344"/>
        <v>1</v>
      </c>
      <c r="EK196" s="899">
        <f t="shared" si="3345"/>
        <v>1</v>
      </c>
      <c r="EL196" s="899">
        <f t="shared" si="3346"/>
        <v>1</v>
      </c>
      <c r="EM196" s="966">
        <f t="shared" si="3347"/>
        <v>3870000</v>
      </c>
      <c r="EN196" s="901">
        <f t="shared" si="3348"/>
        <v>0</v>
      </c>
      <c r="EQ196" s="958" t="s">
        <v>911</v>
      </c>
      <c r="ER196" s="1030" t="s">
        <v>554</v>
      </c>
      <c r="ES196" s="1031" t="s">
        <v>149</v>
      </c>
      <c r="ET196" s="1044">
        <v>1</v>
      </c>
      <c r="EU196" s="1045">
        <v>7910000</v>
      </c>
      <c r="EV196" s="1051">
        <f t="shared" si="3349"/>
        <v>7910000</v>
      </c>
      <c r="EW196" s="1016"/>
      <c r="EX196" s="898">
        <f t="shared" si="3350"/>
        <v>1</v>
      </c>
      <c r="EY196" s="898">
        <f t="shared" si="3351"/>
        <v>1</v>
      </c>
      <c r="EZ196" s="899">
        <f t="shared" si="3352"/>
        <v>1</v>
      </c>
      <c r="FA196" s="899">
        <f t="shared" si="3353"/>
        <v>1</v>
      </c>
      <c r="FB196" s="899">
        <f t="shared" si="3354"/>
        <v>1</v>
      </c>
      <c r="FC196" s="899">
        <f t="shared" si="3355"/>
        <v>1</v>
      </c>
      <c r="FD196" s="966">
        <f t="shared" si="3356"/>
        <v>7910000</v>
      </c>
      <c r="FE196" s="901">
        <f t="shared" si="3357"/>
        <v>0</v>
      </c>
      <c r="FH196" s="958"/>
      <c r="FI196" s="1030"/>
      <c r="FJ196" s="1031"/>
      <c r="FK196" s="1044"/>
      <c r="FL196" s="962"/>
      <c r="FM196" s="1051">
        <f t="shared" si="3358"/>
        <v>0</v>
      </c>
      <c r="FN196" s="1016"/>
      <c r="FO196" s="898" t="e">
        <f t="shared" si="3359"/>
        <v>#N/A</v>
      </c>
      <c r="FP196" s="898" t="e">
        <f t="shared" si="3360"/>
        <v>#N/A</v>
      </c>
      <c r="FQ196" s="899" t="e">
        <f t="shared" si="3361"/>
        <v>#N/A</v>
      </c>
      <c r="FR196" s="899">
        <f t="shared" si="3362"/>
        <v>0</v>
      </c>
      <c r="FS196" s="899">
        <f t="shared" si="3363"/>
        <v>0</v>
      </c>
      <c r="FT196" s="899" t="e">
        <f t="shared" si="3364"/>
        <v>#N/A</v>
      </c>
      <c r="FU196" s="966">
        <f t="shared" si="3365"/>
        <v>0</v>
      </c>
      <c r="FV196" s="901">
        <f t="shared" si="3366"/>
        <v>0</v>
      </c>
      <c r="FY196" s="958" t="s">
        <v>911</v>
      </c>
      <c r="FZ196" s="1030" t="s">
        <v>554</v>
      </c>
      <c r="GA196" s="1031" t="s">
        <v>149</v>
      </c>
      <c r="GB196" s="1044">
        <v>1</v>
      </c>
      <c r="GC196" s="1046">
        <v>8046471</v>
      </c>
      <c r="GD196" s="1051">
        <f t="shared" si="3367"/>
        <v>8046471</v>
      </c>
      <c r="GE196" s="1016"/>
      <c r="GF196" s="898">
        <f t="shared" si="3368"/>
        <v>1</v>
      </c>
      <c r="GG196" s="898">
        <f t="shared" si="3369"/>
        <v>1</v>
      </c>
      <c r="GH196" s="899">
        <f t="shared" si="3370"/>
        <v>1</v>
      </c>
      <c r="GI196" s="899">
        <f t="shared" si="3371"/>
        <v>1</v>
      </c>
      <c r="GJ196" s="899">
        <f t="shared" si="3372"/>
        <v>1</v>
      </c>
      <c r="GK196" s="899">
        <f t="shared" si="3373"/>
        <v>1</v>
      </c>
      <c r="GL196" s="966">
        <f t="shared" si="3374"/>
        <v>8046471</v>
      </c>
      <c r="GM196" s="901">
        <f t="shared" si="3375"/>
        <v>0</v>
      </c>
      <c r="GP196" s="958" t="s">
        <v>911</v>
      </c>
      <c r="GQ196" s="1030" t="s">
        <v>554</v>
      </c>
      <c r="GR196" s="1031" t="s">
        <v>149</v>
      </c>
      <c r="GS196" s="1044">
        <v>1</v>
      </c>
      <c r="GT196" s="1045">
        <v>7885500</v>
      </c>
      <c r="GU196" s="1051">
        <f t="shared" si="3376"/>
        <v>7885500</v>
      </c>
      <c r="GV196" s="1016"/>
      <c r="GW196" s="898">
        <f t="shared" si="3377"/>
        <v>1</v>
      </c>
      <c r="GX196" s="898">
        <f t="shared" si="3378"/>
        <v>1</v>
      </c>
      <c r="GY196" s="899">
        <f t="shared" si="3379"/>
        <v>1</v>
      </c>
      <c r="GZ196" s="899">
        <f t="shared" si="3380"/>
        <v>1</v>
      </c>
      <c r="HA196" s="899">
        <f t="shared" si="3381"/>
        <v>1</v>
      </c>
      <c r="HB196" s="899">
        <f t="shared" si="3382"/>
        <v>1</v>
      </c>
      <c r="HC196" s="966">
        <f t="shared" si="3383"/>
        <v>7885500</v>
      </c>
      <c r="HD196" s="901">
        <f t="shared" si="3384"/>
        <v>0</v>
      </c>
      <c r="HG196" s="958" t="s">
        <v>911</v>
      </c>
      <c r="HH196" s="1030" t="s">
        <v>554</v>
      </c>
      <c r="HI196" s="1031" t="s">
        <v>149</v>
      </c>
      <c r="HJ196" s="1044">
        <v>1</v>
      </c>
      <c r="HK196" s="1045">
        <v>5265184</v>
      </c>
      <c r="HL196" s="1051">
        <f t="shared" si="3385"/>
        <v>5265184</v>
      </c>
      <c r="HM196" s="1016"/>
      <c r="HN196" s="898">
        <f t="shared" si="3386"/>
        <v>1</v>
      </c>
      <c r="HO196" s="898">
        <f t="shared" si="3387"/>
        <v>1</v>
      </c>
      <c r="HP196" s="899">
        <f t="shared" si="3388"/>
        <v>1</v>
      </c>
      <c r="HQ196" s="899">
        <f t="shared" si="3389"/>
        <v>1</v>
      </c>
      <c r="HR196" s="899">
        <f t="shared" si="3390"/>
        <v>1</v>
      </c>
      <c r="HS196" s="899">
        <f t="shared" si="3391"/>
        <v>1</v>
      </c>
      <c r="HT196" s="966">
        <f t="shared" si="3392"/>
        <v>5265184</v>
      </c>
      <c r="HU196" s="901">
        <f t="shared" si="3393"/>
        <v>0</v>
      </c>
      <c r="HX196" s="958" t="s">
        <v>911</v>
      </c>
      <c r="HY196" s="1030" t="s">
        <v>554</v>
      </c>
      <c r="HZ196" s="1031" t="s">
        <v>149</v>
      </c>
      <c r="IA196" s="1044">
        <v>1</v>
      </c>
      <c r="IB196" s="1048">
        <v>3475000</v>
      </c>
      <c r="IC196" s="1053">
        <f t="shared" si="3394"/>
        <v>3475000</v>
      </c>
      <c r="ID196" s="1016"/>
      <c r="IE196" s="898">
        <f t="shared" si="3395"/>
        <v>1</v>
      </c>
      <c r="IF196" s="898">
        <f t="shared" si="3396"/>
        <v>1</v>
      </c>
      <c r="IG196" s="899">
        <f t="shared" si="3397"/>
        <v>1</v>
      </c>
      <c r="IH196" s="899">
        <f t="shared" si="3398"/>
        <v>1</v>
      </c>
      <c r="II196" s="899">
        <f t="shared" si="3399"/>
        <v>1</v>
      </c>
      <c r="IJ196" s="899">
        <f t="shared" si="3400"/>
        <v>1</v>
      </c>
      <c r="IK196" s="966">
        <f t="shared" si="3401"/>
        <v>3475000</v>
      </c>
      <c r="IL196" s="901">
        <f t="shared" si="3402"/>
        <v>0</v>
      </c>
      <c r="IO196" s="958" t="s">
        <v>911</v>
      </c>
      <c r="IP196" s="1030" t="s">
        <v>554</v>
      </c>
      <c r="IQ196" s="1031" t="s">
        <v>149</v>
      </c>
      <c r="IR196" s="1044">
        <v>1</v>
      </c>
      <c r="IS196" s="1045">
        <v>3777000</v>
      </c>
      <c r="IT196" s="1051">
        <f t="shared" si="3403"/>
        <v>3777000</v>
      </c>
      <c r="IU196" s="1016"/>
      <c r="IV196" s="898">
        <f t="shared" si="3404"/>
        <v>1</v>
      </c>
      <c r="IW196" s="898">
        <f t="shared" si="3405"/>
        <v>1</v>
      </c>
      <c r="IX196" s="899">
        <f t="shared" si="3406"/>
        <v>1</v>
      </c>
      <c r="IY196" s="899">
        <f t="shared" si="3407"/>
        <v>1</v>
      </c>
      <c r="IZ196" s="899">
        <f t="shared" si="3408"/>
        <v>1</v>
      </c>
      <c r="JA196" s="899">
        <f t="shared" si="3409"/>
        <v>1</v>
      </c>
      <c r="JB196" s="966">
        <f t="shared" si="3410"/>
        <v>3777000</v>
      </c>
      <c r="JC196" s="901">
        <f t="shared" si="3411"/>
        <v>0</v>
      </c>
      <c r="JF196" s="958" t="s">
        <v>911</v>
      </c>
      <c r="JG196" s="1030" t="s">
        <v>554</v>
      </c>
      <c r="JH196" s="1031" t="s">
        <v>149</v>
      </c>
      <c r="JI196" s="1044">
        <v>1</v>
      </c>
      <c r="JJ196" s="1045">
        <v>4920000</v>
      </c>
      <c r="JK196" s="1051">
        <f t="shared" si="3412"/>
        <v>4920000</v>
      </c>
      <c r="JL196" s="1016"/>
      <c r="JM196" s="898">
        <f t="shared" si="3413"/>
        <v>1</v>
      </c>
      <c r="JN196" s="898">
        <f t="shared" si="3414"/>
        <v>1</v>
      </c>
      <c r="JO196" s="899">
        <f t="shared" si="3415"/>
        <v>1</v>
      </c>
      <c r="JP196" s="899">
        <f t="shared" si="3416"/>
        <v>1</v>
      </c>
      <c r="JQ196" s="899">
        <f t="shared" si="3417"/>
        <v>1</v>
      </c>
      <c r="JR196" s="899">
        <f t="shared" si="3418"/>
        <v>1</v>
      </c>
      <c r="JS196" s="966">
        <f t="shared" si="3419"/>
        <v>4920000</v>
      </c>
      <c r="JT196" s="901">
        <f t="shared" si="3420"/>
        <v>0</v>
      </c>
      <c r="JW196" s="958" t="s">
        <v>911</v>
      </c>
      <c r="JX196" s="1030" t="s">
        <v>554</v>
      </c>
      <c r="JY196" s="1031" t="s">
        <v>149</v>
      </c>
      <c r="JZ196" s="1044">
        <v>1</v>
      </c>
      <c r="KA196" s="1045">
        <v>1886597.9816000001</v>
      </c>
      <c r="KB196" s="1051">
        <f t="shared" si="3421"/>
        <v>1886598</v>
      </c>
      <c r="KC196" s="1016"/>
      <c r="KD196" s="898">
        <f t="shared" si="3422"/>
        <v>1</v>
      </c>
      <c r="KE196" s="898">
        <f t="shared" si="3423"/>
        <v>1</v>
      </c>
      <c r="KF196" s="899">
        <f t="shared" si="3424"/>
        <v>1</v>
      </c>
      <c r="KG196" s="899">
        <f t="shared" si="3425"/>
        <v>1</v>
      </c>
      <c r="KH196" s="899">
        <f t="shared" si="3426"/>
        <v>1</v>
      </c>
      <c r="KI196" s="899">
        <f t="shared" si="3427"/>
        <v>1</v>
      </c>
      <c r="KJ196" s="966">
        <f t="shared" si="3428"/>
        <v>1886598</v>
      </c>
      <c r="KK196" s="901">
        <f t="shared" si="3429"/>
        <v>0</v>
      </c>
      <c r="KN196" s="958" t="s">
        <v>911</v>
      </c>
      <c r="KO196" s="1030" t="s">
        <v>554</v>
      </c>
      <c r="KP196" s="1031" t="s">
        <v>149</v>
      </c>
      <c r="KQ196" s="1044">
        <v>1</v>
      </c>
      <c r="KR196" s="1045">
        <v>1528450</v>
      </c>
      <c r="KS196" s="1051">
        <f t="shared" si="3430"/>
        <v>1528450</v>
      </c>
      <c r="KT196" s="1016"/>
      <c r="KU196" s="898">
        <f t="shared" si="3431"/>
        <v>1</v>
      </c>
      <c r="KV196" s="898">
        <f t="shared" si="3432"/>
        <v>1</v>
      </c>
      <c r="KW196" s="899">
        <f t="shared" si="3433"/>
        <v>1</v>
      </c>
      <c r="KX196" s="899">
        <f t="shared" si="3434"/>
        <v>1</v>
      </c>
      <c r="KY196" s="899">
        <f t="shared" si="3435"/>
        <v>1</v>
      </c>
      <c r="KZ196" s="899">
        <f t="shared" si="3436"/>
        <v>1</v>
      </c>
      <c r="LA196" s="966">
        <f t="shared" si="3437"/>
        <v>1528450</v>
      </c>
      <c r="LB196" s="901">
        <f t="shared" si="3438"/>
        <v>0</v>
      </c>
      <c r="LE196" s="958" t="s">
        <v>911</v>
      </c>
      <c r="LF196" s="1030" t="s">
        <v>554</v>
      </c>
      <c r="LG196" s="1031" t="s">
        <v>149</v>
      </c>
      <c r="LH196" s="1044">
        <v>1</v>
      </c>
      <c r="LI196" s="1049">
        <v>2492500</v>
      </c>
      <c r="LJ196" s="1054">
        <f t="shared" si="3439"/>
        <v>2492500</v>
      </c>
      <c r="LK196" s="1016"/>
      <c r="LL196" s="898">
        <f t="shared" si="3440"/>
        <v>1</v>
      </c>
      <c r="LM196" s="898">
        <f t="shared" si="3441"/>
        <v>1</v>
      </c>
      <c r="LN196" s="899">
        <f t="shared" si="3442"/>
        <v>1</v>
      </c>
      <c r="LO196" s="899">
        <f t="shared" si="3443"/>
        <v>1</v>
      </c>
      <c r="LP196" s="899">
        <f t="shared" si="3444"/>
        <v>1</v>
      </c>
      <c r="LQ196" s="899">
        <f t="shared" si="3445"/>
        <v>1</v>
      </c>
      <c r="LR196" s="966">
        <f t="shared" si="3446"/>
        <v>2492500</v>
      </c>
      <c r="LS196" s="901">
        <f t="shared" si="3447"/>
        <v>0</v>
      </c>
      <c r="LV196" s="958" t="s">
        <v>911</v>
      </c>
      <c r="LW196" s="1030" t="s">
        <v>554</v>
      </c>
      <c r="LX196" s="1031" t="s">
        <v>149</v>
      </c>
      <c r="LY196" s="1044">
        <v>1</v>
      </c>
      <c r="LZ196" s="1045">
        <v>305662.5</v>
      </c>
      <c r="MA196" s="1051">
        <f t="shared" si="3448"/>
        <v>305663</v>
      </c>
      <c r="MB196" s="1016"/>
      <c r="MC196" s="898">
        <f t="shared" si="3449"/>
        <v>1</v>
      </c>
      <c r="MD196" s="898">
        <f t="shared" si="3450"/>
        <v>1</v>
      </c>
      <c r="ME196" s="899">
        <f t="shared" si="3451"/>
        <v>1</v>
      </c>
      <c r="MF196" s="899">
        <f t="shared" si="3452"/>
        <v>1</v>
      </c>
      <c r="MG196" s="899">
        <f t="shared" si="3453"/>
        <v>1</v>
      </c>
      <c r="MH196" s="899">
        <f t="shared" si="3454"/>
        <v>1</v>
      </c>
      <c r="MI196" s="966">
        <f t="shared" si="3455"/>
        <v>305663</v>
      </c>
      <c r="MJ196" s="901">
        <f t="shared" si="3456"/>
        <v>0</v>
      </c>
      <c r="MM196" s="958" t="s">
        <v>911</v>
      </c>
      <c r="MN196" s="1030" t="s">
        <v>554</v>
      </c>
      <c r="MO196" s="1031" t="s">
        <v>149</v>
      </c>
      <c r="MP196" s="1044">
        <v>1</v>
      </c>
      <c r="MQ196" s="1045">
        <v>1850000</v>
      </c>
      <c r="MR196" s="1051">
        <f t="shared" si="3457"/>
        <v>1850000</v>
      </c>
      <c r="MS196" s="1016"/>
      <c r="MT196" s="898">
        <f t="shared" si="3458"/>
        <v>1</v>
      </c>
      <c r="MU196" s="898">
        <f t="shared" si="3459"/>
        <v>1</v>
      </c>
      <c r="MV196" s="899">
        <f t="shared" si="3460"/>
        <v>1</v>
      </c>
      <c r="MW196" s="899">
        <f t="shared" si="3461"/>
        <v>1</v>
      </c>
      <c r="MX196" s="899">
        <f t="shared" si="3462"/>
        <v>1</v>
      </c>
      <c r="MY196" s="899">
        <f t="shared" si="3463"/>
        <v>1</v>
      </c>
      <c r="MZ196" s="966">
        <f t="shared" si="3464"/>
        <v>1850000</v>
      </c>
      <c r="NA196" s="901">
        <f t="shared" si="3465"/>
        <v>0</v>
      </c>
      <c r="ND196" s="975" t="s">
        <v>911</v>
      </c>
      <c r="NE196" s="976" t="s">
        <v>554</v>
      </c>
      <c r="NF196" s="977" t="s">
        <v>149</v>
      </c>
      <c r="NG196" s="978">
        <v>1</v>
      </c>
      <c r="NH196" s="979">
        <v>1243913.22</v>
      </c>
      <c r="NI196" s="1055">
        <v>1243913</v>
      </c>
      <c r="NJ196" s="1016"/>
      <c r="NK196" s="898">
        <f t="shared" si="3466"/>
        <v>1</v>
      </c>
      <c r="NL196" s="898">
        <f t="shared" si="3467"/>
        <v>1</v>
      </c>
      <c r="NM196" s="899">
        <f t="shared" si="3468"/>
        <v>1</v>
      </c>
      <c r="NN196" s="899">
        <f t="shared" si="3469"/>
        <v>1</v>
      </c>
      <c r="NO196" s="899">
        <f t="shared" si="3470"/>
        <v>1</v>
      </c>
      <c r="NP196" s="899">
        <f t="shared" si="3471"/>
        <v>1</v>
      </c>
      <c r="NQ196" s="966">
        <f t="shared" si="3472"/>
        <v>1243913</v>
      </c>
      <c r="NR196" s="901">
        <f t="shared" si="3473"/>
        <v>0</v>
      </c>
      <c r="NU196" s="981" t="s">
        <v>911</v>
      </c>
      <c r="NV196" s="982" t="s">
        <v>554</v>
      </c>
      <c r="NW196" s="983" t="s">
        <v>149</v>
      </c>
      <c r="NX196" s="984">
        <v>1</v>
      </c>
      <c r="NY196" s="1050">
        <v>1256478</v>
      </c>
      <c r="NZ196" s="1056">
        <f t="shared" si="3474"/>
        <v>1256478</v>
      </c>
      <c r="OA196" s="1016"/>
      <c r="OB196" s="898">
        <f t="shared" si="3475"/>
        <v>1</v>
      </c>
      <c r="OC196" s="898">
        <f t="shared" si="3476"/>
        <v>1</v>
      </c>
      <c r="OD196" s="899">
        <f t="shared" si="3477"/>
        <v>1</v>
      </c>
      <c r="OE196" s="899">
        <f t="shared" si="3478"/>
        <v>1</v>
      </c>
      <c r="OF196" s="899">
        <f t="shared" si="3479"/>
        <v>1</v>
      </c>
      <c r="OG196" s="899">
        <f t="shared" si="3480"/>
        <v>1</v>
      </c>
      <c r="OH196" s="966">
        <f t="shared" si="3481"/>
        <v>1256478</v>
      </c>
      <c r="OI196" s="901">
        <f t="shared" si="3482"/>
        <v>0</v>
      </c>
      <c r="OL196" s="958" t="s">
        <v>911</v>
      </c>
      <c r="OM196" s="1030" t="s">
        <v>554</v>
      </c>
      <c r="ON196" s="1031" t="s">
        <v>149</v>
      </c>
      <c r="OO196" s="1044">
        <v>1</v>
      </c>
      <c r="OP196" s="1045">
        <v>1194186</v>
      </c>
      <c r="OQ196" s="1051">
        <f t="shared" si="3483"/>
        <v>1194186</v>
      </c>
      <c r="OR196" s="1016"/>
      <c r="OS196" s="898">
        <f t="shared" si="3484"/>
        <v>1</v>
      </c>
      <c r="OT196" s="898">
        <f t="shared" si="3485"/>
        <v>1</v>
      </c>
      <c r="OU196" s="899">
        <f t="shared" si="3486"/>
        <v>1</v>
      </c>
      <c r="OV196" s="899">
        <f t="shared" si="3487"/>
        <v>1</v>
      </c>
      <c r="OW196" s="899">
        <f t="shared" si="3488"/>
        <v>1</v>
      </c>
      <c r="OX196" s="899">
        <f t="shared" si="3489"/>
        <v>1</v>
      </c>
      <c r="OY196" s="966">
        <f t="shared" si="3490"/>
        <v>1194186</v>
      </c>
      <c r="OZ196" s="901">
        <f t="shared" si="3491"/>
        <v>0</v>
      </c>
      <c r="PC196" s="958" t="s">
        <v>911</v>
      </c>
      <c r="PD196" s="1030" t="s">
        <v>554</v>
      </c>
      <c r="PE196" s="1031" t="s">
        <v>149</v>
      </c>
      <c r="PF196" s="1044">
        <v>1</v>
      </c>
      <c r="PG196" s="987">
        <v>3008200</v>
      </c>
      <c r="PH196" s="1057">
        <v>3008200</v>
      </c>
      <c r="PI196" s="1024"/>
      <c r="PJ196" s="898">
        <f t="shared" si="3492"/>
        <v>1</v>
      </c>
      <c r="PK196" s="898">
        <f t="shared" si="3493"/>
        <v>1</v>
      </c>
      <c r="PL196" s="899">
        <f t="shared" si="3494"/>
        <v>1</v>
      </c>
      <c r="PM196" s="899">
        <f t="shared" si="3495"/>
        <v>1</v>
      </c>
      <c r="PN196" s="899">
        <f t="shared" si="3496"/>
        <v>1</v>
      </c>
      <c r="PO196" s="899">
        <f t="shared" si="3497"/>
        <v>1</v>
      </c>
      <c r="PP196" s="966">
        <f t="shared" si="3498"/>
        <v>3008200</v>
      </c>
      <c r="PQ196" s="901">
        <f t="shared" si="3499"/>
        <v>0</v>
      </c>
      <c r="PT196" s="958" t="s">
        <v>911</v>
      </c>
      <c r="PU196" s="1030" t="s">
        <v>554</v>
      </c>
      <c r="PV196" s="1031" t="s">
        <v>149</v>
      </c>
      <c r="PW196" s="1044">
        <v>1</v>
      </c>
      <c r="PX196" s="1045">
        <v>7968200</v>
      </c>
      <c r="PY196" s="1051">
        <f t="shared" si="3500"/>
        <v>7968200</v>
      </c>
      <c r="PZ196" s="1016"/>
      <c r="QA196" s="898">
        <f t="shared" si="3501"/>
        <v>1</v>
      </c>
      <c r="QB196" s="898">
        <f t="shared" si="3502"/>
        <v>1</v>
      </c>
      <c r="QC196" s="899">
        <f t="shared" si="3503"/>
        <v>1</v>
      </c>
      <c r="QD196" s="899">
        <f t="shared" si="3504"/>
        <v>1</v>
      </c>
      <c r="QE196" s="899">
        <f t="shared" si="3505"/>
        <v>1</v>
      </c>
      <c r="QF196" s="899">
        <f t="shared" si="3506"/>
        <v>1</v>
      </c>
      <c r="QG196" s="966">
        <f t="shared" si="3507"/>
        <v>7968200</v>
      </c>
      <c r="QH196" s="901">
        <f t="shared" si="3508"/>
        <v>0</v>
      </c>
      <c r="QK196" s="958" t="s">
        <v>911</v>
      </c>
      <c r="QL196" s="1030" t="s">
        <v>554</v>
      </c>
      <c r="QM196" s="1031" t="s">
        <v>149</v>
      </c>
      <c r="QN196" s="1044">
        <v>1</v>
      </c>
      <c r="QO196" s="1049">
        <v>2504962.4999999995</v>
      </c>
      <c r="QP196" s="1054">
        <f t="shared" si="3509"/>
        <v>2504963</v>
      </c>
      <c r="QQ196" s="1016"/>
      <c r="QR196" s="898">
        <f t="shared" si="3510"/>
        <v>1</v>
      </c>
      <c r="QS196" s="898">
        <f t="shared" si="3511"/>
        <v>1</v>
      </c>
      <c r="QT196" s="899">
        <f t="shared" si="3512"/>
        <v>1</v>
      </c>
      <c r="QU196" s="899">
        <f t="shared" si="3513"/>
        <v>1</v>
      </c>
      <c r="QV196" s="899">
        <f t="shared" si="3514"/>
        <v>1</v>
      </c>
      <c r="QW196" s="899">
        <f t="shared" si="3515"/>
        <v>1</v>
      </c>
      <c r="QX196" s="966">
        <f t="shared" si="3516"/>
        <v>2504963</v>
      </c>
      <c r="QY196" s="901">
        <f t="shared" si="3517"/>
        <v>0</v>
      </c>
      <c r="RB196" s="405"/>
      <c r="RC196" s="406"/>
      <c r="RD196" s="407"/>
      <c r="RE196" s="408"/>
      <c r="RF196" s="409"/>
      <c r="RG196" s="410"/>
      <c r="RH196" s="410"/>
      <c r="RI196" s="898"/>
      <c r="RJ196" s="898"/>
      <c r="RK196" s="934"/>
      <c r="RL196" s="934"/>
      <c r="RM196" s="934"/>
      <c r="RN196" s="934"/>
      <c r="RO196" s="935"/>
      <c r="RP196" s="936"/>
      <c r="RS196" s="405"/>
      <c r="RT196" s="406"/>
      <c r="RU196" s="407"/>
      <c r="RV196" s="408"/>
      <c r="RW196" s="409"/>
      <c r="RX196" s="410"/>
      <c r="RY196" s="410"/>
      <c r="RZ196" s="898"/>
      <c r="SA196" s="898"/>
      <c r="SB196" s="934"/>
      <c r="SC196" s="934"/>
      <c r="SD196" s="934"/>
      <c r="SE196" s="934"/>
      <c r="SF196" s="935"/>
      <c r="SG196" s="936"/>
      <c r="SJ196" s="405"/>
      <c r="SK196" s="406"/>
      <c r="SL196" s="407"/>
      <c r="SM196" s="408"/>
      <c r="SN196" s="409"/>
      <c r="SO196" s="410"/>
      <c r="SP196" s="410"/>
      <c r="SQ196" s="898"/>
      <c r="SR196" s="898"/>
      <c r="SS196" s="934"/>
      <c r="ST196" s="934"/>
      <c r="SU196" s="934"/>
      <c r="SV196" s="934"/>
      <c r="SW196" s="935"/>
      <c r="SX196" s="936"/>
    </row>
    <row r="197" spans="2:518" ht="78.75" customHeight="1" thickTop="1" thickBot="1">
      <c r="B197" s="958" t="s">
        <v>912</v>
      </c>
      <c r="C197" s="1030" t="s">
        <v>555</v>
      </c>
      <c r="D197" s="1031" t="s">
        <v>149</v>
      </c>
      <c r="E197" s="1044">
        <v>5</v>
      </c>
      <c r="F197" s="1045"/>
      <c r="G197" s="1051">
        <f t="shared" si="3276"/>
        <v>0</v>
      </c>
      <c r="H197" s="1016"/>
      <c r="K197" s="958" t="s">
        <v>912</v>
      </c>
      <c r="L197" s="1030" t="s">
        <v>555</v>
      </c>
      <c r="M197" s="1031" t="s">
        <v>149</v>
      </c>
      <c r="N197" s="1044">
        <v>5</v>
      </c>
      <c r="O197" s="1046">
        <v>670182</v>
      </c>
      <c r="P197" s="1051">
        <f t="shared" si="3277"/>
        <v>3350910</v>
      </c>
      <c r="Q197" s="1016"/>
      <c r="R197" s="898">
        <f t="shared" si="3278"/>
        <v>1</v>
      </c>
      <c r="S197" s="898">
        <f t="shared" si="3279"/>
        <v>1</v>
      </c>
      <c r="T197" s="899">
        <f t="shared" si="3280"/>
        <v>1</v>
      </c>
      <c r="U197" s="899">
        <f t="shared" si="3281"/>
        <v>1</v>
      </c>
      <c r="V197" s="899">
        <f t="shared" si="3282"/>
        <v>1</v>
      </c>
      <c r="W197" s="899">
        <f t="shared" si="3283"/>
        <v>1</v>
      </c>
      <c r="X197" s="966">
        <f t="shared" si="3284"/>
        <v>3350910</v>
      </c>
      <c r="Y197" s="901">
        <f t="shared" si="3285"/>
        <v>0</v>
      </c>
      <c r="Z197" s="872"/>
      <c r="AA197" s="872"/>
      <c r="AB197" s="958" t="s">
        <v>912</v>
      </c>
      <c r="AC197" s="1030" t="s">
        <v>555</v>
      </c>
      <c r="AD197" s="1031" t="s">
        <v>149</v>
      </c>
      <c r="AE197" s="1044">
        <v>5</v>
      </c>
      <c r="AF197" s="1045">
        <v>550000</v>
      </c>
      <c r="AG197" s="1051">
        <f t="shared" si="3286"/>
        <v>2750000</v>
      </c>
      <c r="AH197" s="1016"/>
      <c r="AI197" s="898">
        <f t="shared" si="3287"/>
        <v>1</v>
      </c>
      <c r="AJ197" s="898">
        <f t="shared" si="3288"/>
        <v>1</v>
      </c>
      <c r="AK197" s="899">
        <f t="shared" si="3289"/>
        <v>1</v>
      </c>
      <c r="AL197" s="899">
        <f t="shared" si="3290"/>
        <v>1</v>
      </c>
      <c r="AM197" s="899">
        <f t="shared" si="3291"/>
        <v>1</v>
      </c>
      <c r="AN197" s="899">
        <f t="shared" si="3292"/>
        <v>1</v>
      </c>
      <c r="AO197" s="966">
        <f t="shared" si="3293"/>
        <v>2750000</v>
      </c>
      <c r="AP197" s="901">
        <f t="shared" si="3294"/>
        <v>0</v>
      </c>
      <c r="AQ197" s="872"/>
      <c r="AR197" s="872"/>
      <c r="AS197" s="958" t="s">
        <v>912</v>
      </c>
      <c r="AT197" s="1035" t="s">
        <v>555</v>
      </c>
      <c r="AU197" s="1031" t="s">
        <v>149</v>
      </c>
      <c r="AV197" s="1044">
        <v>5</v>
      </c>
      <c r="AW197" s="1047">
        <v>900000</v>
      </c>
      <c r="AX197" s="1052">
        <f t="shared" si="3295"/>
        <v>4500000</v>
      </c>
      <c r="AY197" s="1016"/>
      <c r="AZ197" s="898">
        <f t="shared" si="3296"/>
        <v>1</v>
      </c>
      <c r="BA197" s="898">
        <f t="shared" si="3297"/>
        <v>1</v>
      </c>
      <c r="BB197" s="899">
        <f t="shared" si="3298"/>
        <v>1</v>
      </c>
      <c r="BC197" s="899">
        <f t="shared" si="3299"/>
        <v>1</v>
      </c>
      <c r="BD197" s="899">
        <f t="shared" si="3300"/>
        <v>1</v>
      </c>
      <c r="BE197" s="899">
        <f t="shared" si="3301"/>
        <v>1</v>
      </c>
      <c r="BF197" s="966">
        <f t="shared" si="3302"/>
        <v>4500000</v>
      </c>
      <c r="BG197" s="901">
        <f t="shared" si="3303"/>
        <v>0</v>
      </c>
      <c r="BJ197" s="958" t="s">
        <v>912</v>
      </c>
      <c r="BK197" s="1030" t="s">
        <v>555</v>
      </c>
      <c r="BL197" s="1031" t="s">
        <v>149</v>
      </c>
      <c r="BM197" s="1044">
        <v>5</v>
      </c>
      <c r="BN197" s="1045">
        <v>350000</v>
      </c>
      <c r="BO197" s="1051">
        <f t="shared" si="3304"/>
        <v>1750000</v>
      </c>
      <c r="BP197" s="1016"/>
      <c r="BQ197" s="898">
        <f t="shared" si="3305"/>
        <v>1</v>
      </c>
      <c r="BR197" s="898">
        <f t="shared" si="3306"/>
        <v>1</v>
      </c>
      <c r="BS197" s="899">
        <f t="shared" si="3307"/>
        <v>1</v>
      </c>
      <c r="BT197" s="899">
        <f t="shared" si="3308"/>
        <v>1</v>
      </c>
      <c r="BU197" s="899">
        <f t="shared" si="3309"/>
        <v>1</v>
      </c>
      <c r="BV197" s="899">
        <f t="shared" si="3310"/>
        <v>1</v>
      </c>
      <c r="BW197" s="966">
        <f t="shared" si="3311"/>
        <v>1750000</v>
      </c>
      <c r="BX197" s="901">
        <f t="shared" si="3312"/>
        <v>0</v>
      </c>
      <c r="CA197" s="958" t="s">
        <v>912</v>
      </c>
      <c r="CB197" s="1030" t="s">
        <v>555</v>
      </c>
      <c r="CC197" s="1031" t="s">
        <v>149</v>
      </c>
      <c r="CD197" s="1044">
        <v>5</v>
      </c>
      <c r="CE197" s="1045">
        <v>652757</v>
      </c>
      <c r="CF197" s="1051">
        <f t="shared" si="3313"/>
        <v>3263785</v>
      </c>
      <c r="CG197" s="1016"/>
      <c r="CH197" s="898">
        <f t="shared" si="3314"/>
        <v>1</v>
      </c>
      <c r="CI197" s="898">
        <f t="shared" si="3315"/>
        <v>1</v>
      </c>
      <c r="CJ197" s="899">
        <f t="shared" si="3316"/>
        <v>1</v>
      </c>
      <c r="CK197" s="899">
        <f t="shared" si="3317"/>
        <v>1</v>
      </c>
      <c r="CL197" s="899">
        <f t="shared" si="3318"/>
        <v>1</v>
      </c>
      <c r="CM197" s="899">
        <f t="shared" si="3319"/>
        <v>1</v>
      </c>
      <c r="CN197" s="966">
        <f t="shared" si="3320"/>
        <v>3263785</v>
      </c>
      <c r="CO197" s="901">
        <f t="shared" si="3321"/>
        <v>0</v>
      </c>
      <c r="CR197" s="958" t="s">
        <v>912</v>
      </c>
      <c r="CS197" s="1030" t="s">
        <v>555</v>
      </c>
      <c r="CT197" s="1031" t="s">
        <v>149</v>
      </c>
      <c r="CU197" s="1044">
        <v>5</v>
      </c>
      <c r="CV197" s="1045">
        <v>360000</v>
      </c>
      <c r="CW197" s="1051">
        <f t="shared" si="3322"/>
        <v>1800000</v>
      </c>
      <c r="CX197" s="1016"/>
      <c r="CY197" s="898">
        <f t="shared" si="3323"/>
        <v>1</v>
      </c>
      <c r="CZ197" s="898">
        <f t="shared" si="3324"/>
        <v>1</v>
      </c>
      <c r="DA197" s="899">
        <f t="shared" si="3325"/>
        <v>1</v>
      </c>
      <c r="DB197" s="899">
        <f t="shared" si="3326"/>
        <v>1</v>
      </c>
      <c r="DC197" s="899">
        <f t="shared" si="3327"/>
        <v>1</v>
      </c>
      <c r="DD197" s="899">
        <f t="shared" si="3328"/>
        <v>1</v>
      </c>
      <c r="DE197" s="966">
        <f t="shared" si="3329"/>
        <v>1800000</v>
      </c>
      <c r="DF197" s="901">
        <f t="shared" si="3330"/>
        <v>0</v>
      </c>
      <c r="DI197" s="958" t="s">
        <v>912</v>
      </c>
      <c r="DJ197" s="1030" t="s">
        <v>555</v>
      </c>
      <c r="DK197" s="1031" t="s">
        <v>149</v>
      </c>
      <c r="DL197" s="1044">
        <v>5</v>
      </c>
      <c r="DM197" s="1045">
        <v>1248266</v>
      </c>
      <c r="DN197" s="1051">
        <f t="shared" si="3331"/>
        <v>6241330</v>
      </c>
      <c r="DO197" s="1016"/>
      <c r="DP197" s="898">
        <f t="shared" si="3332"/>
        <v>1</v>
      </c>
      <c r="DQ197" s="898">
        <f t="shared" si="3333"/>
        <v>1</v>
      </c>
      <c r="DR197" s="899">
        <f t="shared" si="3334"/>
        <v>1</v>
      </c>
      <c r="DS197" s="899">
        <f t="shared" si="3335"/>
        <v>1</v>
      </c>
      <c r="DT197" s="899">
        <f t="shared" si="3336"/>
        <v>1</v>
      </c>
      <c r="DU197" s="899">
        <f t="shared" si="3337"/>
        <v>1</v>
      </c>
      <c r="DV197" s="966">
        <f t="shared" si="3338"/>
        <v>6241330</v>
      </c>
      <c r="DW197" s="901">
        <f t="shared" si="3339"/>
        <v>0</v>
      </c>
      <c r="DZ197" s="958" t="s">
        <v>912</v>
      </c>
      <c r="EA197" s="1030" t="s">
        <v>555</v>
      </c>
      <c r="EB197" s="1031" t="s">
        <v>149</v>
      </c>
      <c r="EC197" s="1044">
        <v>5</v>
      </c>
      <c r="ED197" s="1045">
        <v>1439999</v>
      </c>
      <c r="EE197" s="1051">
        <f t="shared" si="3340"/>
        <v>7199995</v>
      </c>
      <c r="EF197" s="1016"/>
      <c r="EG197" s="898">
        <f t="shared" si="3341"/>
        <v>1</v>
      </c>
      <c r="EH197" s="898">
        <f t="shared" si="3342"/>
        <v>1</v>
      </c>
      <c r="EI197" s="899">
        <f t="shared" si="3343"/>
        <v>1</v>
      </c>
      <c r="EJ197" s="899">
        <f t="shared" si="3344"/>
        <v>1</v>
      </c>
      <c r="EK197" s="899">
        <f t="shared" si="3345"/>
        <v>1</v>
      </c>
      <c r="EL197" s="899">
        <f t="shared" si="3346"/>
        <v>1</v>
      </c>
      <c r="EM197" s="966">
        <f t="shared" si="3347"/>
        <v>7199995</v>
      </c>
      <c r="EN197" s="901">
        <f t="shared" si="3348"/>
        <v>0</v>
      </c>
      <c r="EQ197" s="958" t="s">
        <v>912</v>
      </c>
      <c r="ER197" s="1030" t="s">
        <v>555</v>
      </c>
      <c r="ES197" s="1031" t="s">
        <v>149</v>
      </c>
      <c r="ET197" s="1044">
        <v>5</v>
      </c>
      <c r="EU197" s="1045">
        <v>650000</v>
      </c>
      <c r="EV197" s="1051">
        <f t="shared" si="3349"/>
        <v>3250000</v>
      </c>
      <c r="EW197" s="1016"/>
      <c r="EX197" s="898">
        <f t="shared" si="3350"/>
        <v>1</v>
      </c>
      <c r="EY197" s="898">
        <f t="shared" si="3351"/>
        <v>1</v>
      </c>
      <c r="EZ197" s="899">
        <f t="shared" si="3352"/>
        <v>1</v>
      </c>
      <c r="FA197" s="899">
        <f t="shared" si="3353"/>
        <v>1</v>
      </c>
      <c r="FB197" s="899">
        <f t="shared" si="3354"/>
        <v>1</v>
      </c>
      <c r="FC197" s="899">
        <f t="shared" si="3355"/>
        <v>1</v>
      </c>
      <c r="FD197" s="966">
        <f t="shared" si="3356"/>
        <v>3250000</v>
      </c>
      <c r="FE197" s="901">
        <f t="shared" si="3357"/>
        <v>0</v>
      </c>
      <c r="FH197" s="958"/>
      <c r="FI197" s="1030"/>
      <c r="FJ197" s="1031"/>
      <c r="FK197" s="1044"/>
      <c r="FL197" s="1045"/>
      <c r="FM197" s="1051">
        <f t="shared" si="3358"/>
        <v>0</v>
      </c>
      <c r="FN197" s="1016"/>
      <c r="FO197" s="898" t="e">
        <f t="shared" si="3359"/>
        <v>#N/A</v>
      </c>
      <c r="FP197" s="898" t="e">
        <f t="shared" si="3360"/>
        <v>#N/A</v>
      </c>
      <c r="FQ197" s="899" t="e">
        <f t="shared" si="3361"/>
        <v>#N/A</v>
      </c>
      <c r="FR197" s="899">
        <f t="shared" si="3362"/>
        <v>0</v>
      </c>
      <c r="FS197" s="899">
        <f t="shared" si="3363"/>
        <v>0</v>
      </c>
      <c r="FT197" s="899" t="e">
        <f t="shared" si="3364"/>
        <v>#N/A</v>
      </c>
      <c r="FU197" s="966">
        <f t="shared" si="3365"/>
        <v>0</v>
      </c>
      <c r="FV197" s="901">
        <f t="shared" si="3366"/>
        <v>0</v>
      </c>
      <c r="FY197" s="958" t="s">
        <v>912</v>
      </c>
      <c r="FZ197" s="1030" t="s">
        <v>555</v>
      </c>
      <c r="GA197" s="1031" t="s">
        <v>149</v>
      </c>
      <c r="GB197" s="1044">
        <v>5</v>
      </c>
      <c r="GC197" s="1046">
        <v>670182</v>
      </c>
      <c r="GD197" s="1051">
        <f t="shared" si="3367"/>
        <v>3350910</v>
      </c>
      <c r="GE197" s="1016"/>
      <c r="GF197" s="898">
        <f t="shared" si="3368"/>
        <v>1</v>
      </c>
      <c r="GG197" s="898">
        <f t="shared" si="3369"/>
        <v>1</v>
      </c>
      <c r="GH197" s="899">
        <f t="shared" si="3370"/>
        <v>1</v>
      </c>
      <c r="GI197" s="899">
        <f t="shared" si="3371"/>
        <v>1</v>
      </c>
      <c r="GJ197" s="899">
        <f t="shared" si="3372"/>
        <v>1</v>
      </c>
      <c r="GK197" s="899">
        <f t="shared" si="3373"/>
        <v>1</v>
      </c>
      <c r="GL197" s="966">
        <f t="shared" si="3374"/>
        <v>3350910</v>
      </c>
      <c r="GM197" s="901">
        <f t="shared" si="3375"/>
        <v>0</v>
      </c>
      <c r="GP197" s="958" t="s">
        <v>912</v>
      </c>
      <c r="GQ197" s="1030" t="s">
        <v>555</v>
      </c>
      <c r="GR197" s="1031" t="s">
        <v>149</v>
      </c>
      <c r="GS197" s="1044">
        <v>5</v>
      </c>
      <c r="GT197" s="1045">
        <v>656500</v>
      </c>
      <c r="GU197" s="1051">
        <f t="shared" si="3376"/>
        <v>3282500</v>
      </c>
      <c r="GV197" s="1016"/>
      <c r="GW197" s="898">
        <f t="shared" si="3377"/>
        <v>1</v>
      </c>
      <c r="GX197" s="898">
        <f t="shared" si="3378"/>
        <v>1</v>
      </c>
      <c r="GY197" s="899">
        <f t="shared" si="3379"/>
        <v>1</v>
      </c>
      <c r="GZ197" s="899">
        <f t="shared" si="3380"/>
        <v>1</v>
      </c>
      <c r="HA197" s="899">
        <f t="shared" si="3381"/>
        <v>1</v>
      </c>
      <c r="HB197" s="899">
        <f t="shared" si="3382"/>
        <v>1</v>
      </c>
      <c r="HC197" s="966">
        <f t="shared" si="3383"/>
        <v>3282500</v>
      </c>
      <c r="HD197" s="901">
        <f t="shared" si="3384"/>
        <v>0</v>
      </c>
      <c r="HG197" s="958" t="s">
        <v>912</v>
      </c>
      <c r="HH197" s="1030" t="s">
        <v>555</v>
      </c>
      <c r="HI197" s="1031" t="s">
        <v>149</v>
      </c>
      <c r="HJ197" s="1044">
        <v>5</v>
      </c>
      <c r="HK197" s="1045">
        <v>2176903</v>
      </c>
      <c r="HL197" s="1051">
        <f t="shared" si="3385"/>
        <v>10884515</v>
      </c>
      <c r="HM197" s="1016"/>
      <c r="HN197" s="898">
        <f t="shared" si="3386"/>
        <v>1</v>
      </c>
      <c r="HO197" s="898">
        <f t="shared" si="3387"/>
        <v>1</v>
      </c>
      <c r="HP197" s="899">
        <f t="shared" si="3388"/>
        <v>1</v>
      </c>
      <c r="HQ197" s="899">
        <f t="shared" si="3389"/>
        <v>1</v>
      </c>
      <c r="HR197" s="899">
        <f t="shared" si="3390"/>
        <v>1</v>
      </c>
      <c r="HS197" s="899">
        <f t="shared" si="3391"/>
        <v>1</v>
      </c>
      <c r="HT197" s="966">
        <f t="shared" si="3392"/>
        <v>10884515</v>
      </c>
      <c r="HU197" s="901">
        <f t="shared" si="3393"/>
        <v>0</v>
      </c>
      <c r="HX197" s="958" t="s">
        <v>912</v>
      </c>
      <c r="HY197" s="1030" t="s">
        <v>555</v>
      </c>
      <c r="HZ197" s="1031" t="s">
        <v>149</v>
      </c>
      <c r="IA197" s="1044">
        <v>5</v>
      </c>
      <c r="IB197" s="1048">
        <v>1160000</v>
      </c>
      <c r="IC197" s="1053">
        <f t="shared" si="3394"/>
        <v>5800000</v>
      </c>
      <c r="ID197" s="1016"/>
      <c r="IE197" s="898">
        <f t="shared" si="3395"/>
        <v>1</v>
      </c>
      <c r="IF197" s="898">
        <f t="shared" si="3396"/>
        <v>1</v>
      </c>
      <c r="IG197" s="899">
        <f t="shared" si="3397"/>
        <v>1</v>
      </c>
      <c r="IH197" s="899">
        <f t="shared" si="3398"/>
        <v>1</v>
      </c>
      <c r="II197" s="899">
        <f t="shared" si="3399"/>
        <v>1</v>
      </c>
      <c r="IJ197" s="899">
        <f t="shared" si="3400"/>
        <v>1</v>
      </c>
      <c r="IK197" s="966">
        <f t="shared" si="3401"/>
        <v>5800000</v>
      </c>
      <c r="IL197" s="901">
        <f t="shared" si="3402"/>
        <v>0</v>
      </c>
      <c r="IO197" s="958" t="s">
        <v>912</v>
      </c>
      <c r="IP197" s="1030" t="s">
        <v>555</v>
      </c>
      <c r="IQ197" s="1031" t="s">
        <v>149</v>
      </c>
      <c r="IR197" s="1044">
        <v>5</v>
      </c>
      <c r="IS197" s="1045">
        <v>3290000</v>
      </c>
      <c r="IT197" s="1051">
        <f t="shared" si="3403"/>
        <v>16450000</v>
      </c>
      <c r="IU197" s="1016"/>
      <c r="IV197" s="898">
        <f t="shared" si="3404"/>
        <v>1</v>
      </c>
      <c r="IW197" s="898">
        <f t="shared" si="3405"/>
        <v>1</v>
      </c>
      <c r="IX197" s="899">
        <f t="shared" si="3406"/>
        <v>1</v>
      </c>
      <c r="IY197" s="899">
        <f t="shared" si="3407"/>
        <v>1</v>
      </c>
      <c r="IZ197" s="899">
        <f t="shared" si="3408"/>
        <v>1</v>
      </c>
      <c r="JA197" s="899">
        <f t="shared" si="3409"/>
        <v>1</v>
      </c>
      <c r="JB197" s="966">
        <f t="shared" si="3410"/>
        <v>16450000</v>
      </c>
      <c r="JC197" s="901">
        <f t="shared" si="3411"/>
        <v>0</v>
      </c>
      <c r="JF197" s="958" t="s">
        <v>912</v>
      </c>
      <c r="JG197" s="1030" t="s">
        <v>555</v>
      </c>
      <c r="JH197" s="1031" t="s">
        <v>149</v>
      </c>
      <c r="JI197" s="1044">
        <v>5</v>
      </c>
      <c r="JJ197" s="1045">
        <v>2500000</v>
      </c>
      <c r="JK197" s="1051">
        <f t="shared" si="3412"/>
        <v>12500000</v>
      </c>
      <c r="JL197" s="1016"/>
      <c r="JM197" s="898">
        <f t="shared" si="3413"/>
        <v>1</v>
      </c>
      <c r="JN197" s="898">
        <f t="shared" si="3414"/>
        <v>1</v>
      </c>
      <c r="JO197" s="899">
        <f t="shared" si="3415"/>
        <v>1</v>
      </c>
      <c r="JP197" s="899">
        <f t="shared" si="3416"/>
        <v>1</v>
      </c>
      <c r="JQ197" s="899">
        <f t="shared" si="3417"/>
        <v>1</v>
      </c>
      <c r="JR197" s="899">
        <f t="shared" si="3418"/>
        <v>1</v>
      </c>
      <c r="JS197" s="966">
        <f t="shared" si="3419"/>
        <v>12500000</v>
      </c>
      <c r="JT197" s="901">
        <f t="shared" si="3420"/>
        <v>0</v>
      </c>
      <c r="JW197" s="958" t="s">
        <v>912</v>
      </c>
      <c r="JX197" s="1030" t="s">
        <v>555</v>
      </c>
      <c r="JY197" s="1031" t="s">
        <v>149</v>
      </c>
      <c r="JZ197" s="1044">
        <v>5</v>
      </c>
      <c r="KA197" s="1045">
        <v>2477790</v>
      </c>
      <c r="KB197" s="1051">
        <f t="shared" si="3421"/>
        <v>12388950</v>
      </c>
      <c r="KC197" s="1016"/>
      <c r="KD197" s="898">
        <f t="shared" si="3422"/>
        <v>1</v>
      </c>
      <c r="KE197" s="898">
        <f t="shared" si="3423"/>
        <v>1</v>
      </c>
      <c r="KF197" s="899">
        <f t="shared" si="3424"/>
        <v>1</v>
      </c>
      <c r="KG197" s="899">
        <f t="shared" si="3425"/>
        <v>1</v>
      </c>
      <c r="KH197" s="899">
        <f t="shared" si="3426"/>
        <v>1</v>
      </c>
      <c r="KI197" s="899">
        <f t="shared" si="3427"/>
        <v>1</v>
      </c>
      <c r="KJ197" s="966">
        <f t="shared" si="3428"/>
        <v>12388950</v>
      </c>
      <c r="KK197" s="901">
        <f t="shared" si="3429"/>
        <v>0</v>
      </c>
      <c r="KN197" s="958" t="s">
        <v>912</v>
      </c>
      <c r="KO197" s="1030" t="s">
        <v>555</v>
      </c>
      <c r="KP197" s="1031" t="s">
        <v>149</v>
      </c>
      <c r="KQ197" s="1044">
        <v>5</v>
      </c>
      <c r="KR197" s="1045">
        <v>500500</v>
      </c>
      <c r="KS197" s="1051">
        <f t="shared" si="3430"/>
        <v>2502500</v>
      </c>
      <c r="KT197" s="1016"/>
      <c r="KU197" s="898">
        <f t="shared" si="3431"/>
        <v>1</v>
      </c>
      <c r="KV197" s="898">
        <f t="shared" si="3432"/>
        <v>1</v>
      </c>
      <c r="KW197" s="899">
        <f t="shared" si="3433"/>
        <v>1</v>
      </c>
      <c r="KX197" s="899">
        <f t="shared" si="3434"/>
        <v>1</v>
      </c>
      <c r="KY197" s="899">
        <f t="shared" si="3435"/>
        <v>1</v>
      </c>
      <c r="KZ197" s="899">
        <f t="shared" si="3436"/>
        <v>1</v>
      </c>
      <c r="LA197" s="966">
        <f t="shared" si="3437"/>
        <v>2502500</v>
      </c>
      <c r="LB197" s="901">
        <f t="shared" si="3438"/>
        <v>0</v>
      </c>
      <c r="LE197" s="958" t="s">
        <v>912</v>
      </c>
      <c r="LF197" s="1030" t="s">
        <v>555</v>
      </c>
      <c r="LG197" s="1031" t="s">
        <v>149</v>
      </c>
      <c r="LH197" s="1044">
        <v>5</v>
      </c>
      <c r="LI197" s="1049">
        <v>747750</v>
      </c>
      <c r="LJ197" s="1054">
        <f t="shared" si="3439"/>
        <v>3738750</v>
      </c>
      <c r="LK197" s="1016"/>
      <c r="LL197" s="898">
        <f t="shared" si="3440"/>
        <v>1</v>
      </c>
      <c r="LM197" s="898">
        <f t="shared" si="3441"/>
        <v>1</v>
      </c>
      <c r="LN197" s="899">
        <f t="shared" si="3442"/>
        <v>1</v>
      </c>
      <c r="LO197" s="899">
        <f t="shared" si="3443"/>
        <v>1</v>
      </c>
      <c r="LP197" s="899">
        <f t="shared" si="3444"/>
        <v>1</v>
      </c>
      <c r="LQ197" s="899">
        <f t="shared" si="3445"/>
        <v>1</v>
      </c>
      <c r="LR197" s="966">
        <f t="shared" si="3446"/>
        <v>3738750</v>
      </c>
      <c r="LS197" s="901">
        <f t="shared" si="3447"/>
        <v>0</v>
      </c>
      <c r="LV197" s="958" t="s">
        <v>912</v>
      </c>
      <c r="LW197" s="1030" t="s">
        <v>555</v>
      </c>
      <c r="LX197" s="1031" t="s">
        <v>149</v>
      </c>
      <c r="LY197" s="1044">
        <v>5</v>
      </c>
      <c r="LZ197" s="1045">
        <v>74100</v>
      </c>
      <c r="MA197" s="1051">
        <f t="shared" si="3448"/>
        <v>370500</v>
      </c>
      <c r="MB197" s="1016"/>
      <c r="MC197" s="898">
        <f t="shared" si="3449"/>
        <v>1</v>
      </c>
      <c r="MD197" s="898">
        <f t="shared" si="3450"/>
        <v>1</v>
      </c>
      <c r="ME197" s="899">
        <f t="shared" si="3451"/>
        <v>1</v>
      </c>
      <c r="MF197" s="899">
        <f t="shared" si="3452"/>
        <v>1</v>
      </c>
      <c r="MG197" s="899">
        <f t="shared" si="3453"/>
        <v>1</v>
      </c>
      <c r="MH197" s="899">
        <f t="shared" si="3454"/>
        <v>1</v>
      </c>
      <c r="MI197" s="966">
        <f t="shared" si="3455"/>
        <v>370500</v>
      </c>
      <c r="MJ197" s="901">
        <f t="shared" si="3456"/>
        <v>0</v>
      </c>
      <c r="MM197" s="958" t="s">
        <v>912</v>
      </c>
      <c r="MN197" s="1030" t="s">
        <v>555</v>
      </c>
      <c r="MO197" s="1031" t="s">
        <v>149</v>
      </c>
      <c r="MP197" s="1044">
        <v>5</v>
      </c>
      <c r="MQ197" s="1045">
        <v>750000</v>
      </c>
      <c r="MR197" s="1051">
        <f t="shared" si="3457"/>
        <v>3750000</v>
      </c>
      <c r="MS197" s="1016"/>
      <c r="MT197" s="898">
        <f t="shared" si="3458"/>
        <v>1</v>
      </c>
      <c r="MU197" s="898">
        <f t="shared" si="3459"/>
        <v>1</v>
      </c>
      <c r="MV197" s="899">
        <f t="shared" si="3460"/>
        <v>1</v>
      </c>
      <c r="MW197" s="899">
        <f t="shared" si="3461"/>
        <v>1</v>
      </c>
      <c r="MX197" s="899">
        <f t="shared" si="3462"/>
        <v>1</v>
      </c>
      <c r="MY197" s="899">
        <f t="shared" si="3463"/>
        <v>1</v>
      </c>
      <c r="MZ197" s="966">
        <f t="shared" si="3464"/>
        <v>3750000</v>
      </c>
      <c r="NA197" s="901">
        <f t="shared" si="3465"/>
        <v>0</v>
      </c>
      <c r="ND197" s="975" t="s">
        <v>912</v>
      </c>
      <c r="NE197" s="976" t="s">
        <v>555</v>
      </c>
      <c r="NF197" s="977" t="s">
        <v>149</v>
      </c>
      <c r="NG197" s="978">
        <v>5</v>
      </c>
      <c r="NH197" s="979">
        <v>1013411.52</v>
      </c>
      <c r="NI197" s="1055">
        <v>5067058</v>
      </c>
      <c r="NJ197" s="1016"/>
      <c r="NK197" s="898">
        <f t="shared" si="3466"/>
        <v>1</v>
      </c>
      <c r="NL197" s="898">
        <f t="shared" si="3467"/>
        <v>1</v>
      </c>
      <c r="NM197" s="899">
        <f t="shared" si="3468"/>
        <v>1</v>
      </c>
      <c r="NN197" s="899">
        <f t="shared" si="3469"/>
        <v>1</v>
      </c>
      <c r="NO197" s="899">
        <f t="shared" si="3470"/>
        <v>1</v>
      </c>
      <c r="NP197" s="899">
        <f t="shared" si="3471"/>
        <v>1</v>
      </c>
      <c r="NQ197" s="966">
        <f t="shared" si="3472"/>
        <v>5067058</v>
      </c>
      <c r="NR197" s="901">
        <f t="shared" si="3473"/>
        <v>0</v>
      </c>
      <c r="NU197" s="981" t="s">
        <v>912</v>
      </c>
      <c r="NV197" s="982" t="s">
        <v>555</v>
      </c>
      <c r="NW197" s="983" t="s">
        <v>149</v>
      </c>
      <c r="NX197" s="984">
        <v>5</v>
      </c>
      <c r="NY197" s="1050">
        <v>1023648</v>
      </c>
      <c r="NZ197" s="1056">
        <f t="shared" si="3474"/>
        <v>5118240</v>
      </c>
      <c r="OA197" s="1016"/>
      <c r="OB197" s="898">
        <f t="shared" si="3475"/>
        <v>1</v>
      </c>
      <c r="OC197" s="898">
        <f t="shared" si="3476"/>
        <v>1</v>
      </c>
      <c r="OD197" s="899">
        <f t="shared" si="3477"/>
        <v>1</v>
      </c>
      <c r="OE197" s="899">
        <f t="shared" si="3478"/>
        <v>1</v>
      </c>
      <c r="OF197" s="899">
        <f t="shared" si="3479"/>
        <v>1</v>
      </c>
      <c r="OG197" s="899">
        <f t="shared" si="3480"/>
        <v>1</v>
      </c>
      <c r="OH197" s="966">
        <f t="shared" si="3481"/>
        <v>5118240</v>
      </c>
      <c r="OI197" s="901">
        <f t="shared" si="3482"/>
        <v>0</v>
      </c>
      <c r="OL197" s="958" t="s">
        <v>912</v>
      </c>
      <c r="OM197" s="1030" t="s">
        <v>555</v>
      </c>
      <c r="ON197" s="1031" t="s">
        <v>149</v>
      </c>
      <c r="OO197" s="1044">
        <v>5</v>
      </c>
      <c r="OP197" s="1045">
        <v>398877</v>
      </c>
      <c r="OQ197" s="1051">
        <f t="shared" si="3483"/>
        <v>1994385</v>
      </c>
      <c r="OR197" s="1016"/>
      <c r="OS197" s="898">
        <f t="shared" si="3484"/>
        <v>1</v>
      </c>
      <c r="OT197" s="898">
        <f t="shared" si="3485"/>
        <v>1</v>
      </c>
      <c r="OU197" s="899">
        <f t="shared" si="3486"/>
        <v>1</v>
      </c>
      <c r="OV197" s="899">
        <f t="shared" si="3487"/>
        <v>1</v>
      </c>
      <c r="OW197" s="899">
        <f t="shared" si="3488"/>
        <v>1</v>
      </c>
      <c r="OX197" s="899">
        <f t="shared" si="3489"/>
        <v>1</v>
      </c>
      <c r="OY197" s="966">
        <f t="shared" si="3490"/>
        <v>1994385</v>
      </c>
      <c r="OZ197" s="901">
        <f t="shared" si="3491"/>
        <v>0</v>
      </c>
      <c r="PC197" s="958" t="s">
        <v>912</v>
      </c>
      <c r="PD197" s="1030" t="s">
        <v>555</v>
      </c>
      <c r="PE197" s="1031" t="s">
        <v>149</v>
      </c>
      <c r="PF197" s="1044">
        <v>5</v>
      </c>
      <c r="PG197" s="987">
        <v>270400</v>
      </c>
      <c r="PH197" s="1057">
        <v>1352000</v>
      </c>
      <c r="PI197" s="1024"/>
      <c r="PJ197" s="898">
        <f t="shared" si="3492"/>
        <v>1</v>
      </c>
      <c r="PK197" s="898">
        <f t="shared" si="3493"/>
        <v>1</v>
      </c>
      <c r="PL197" s="899">
        <f t="shared" si="3494"/>
        <v>1</v>
      </c>
      <c r="PM197" s="899">
        <f t="shared" si="3495"/>
        <v>1</v>
      </c>
      <c r="PN197" s="899">
        <f t="shared" si="3496"/>
        <v>1</v>
      </c>
      <c r="PO197" s="899">
        <f t="shared" si="3497"/>
        <v>1</v>
      </c>
      <c r="PP197" s="966">
        <f t="shared" si="3498"/>
        <v>1352000</v>
      </c>
      <c r="PQ197" s="901">
        <f t="shared" si="3499"/>
        <v>0</v>
      </c>
      <c r="PT197" s="958" t="s">
        <v>912</v>
      </c>
      <c r="PU197" s="1030" t="s">
        <v>555</v>
      </c>
      <c r="PV197" s="1031" t="s">
        <v>149</v>
      </c>
      <c r="PW197" s="1044">
        <v>5</v>
      </c>
      <c r="PX197" s="1045">
        <v>655380</v>
      </c>
      <c r="PY197" s="1051">
        <f t="shared" si="3500"/>
        <v>3276900</v>
      </c>
      <c r="PZ197" s="1016"/>
      <c r="QA197" s="898">
        <f t="shared" si="3501"/>
        <v>1</v>
      </c>
      <c r="QB197" s="898">
        <f t="shared" si="3502"/>
        <v>1</v>
      </c>
      <c r="QC197" s="899">
        <f t="shared" si="3503"/>
        <v>1</v>
      </c>
      <c r="QD197" s="899">
        <f t="shared" si="3504"/>
        <v>1</v>
      </c>
      <c r="QE197" s="899">
        <f t="shared" si="3505"/>
        <v>1</v>
      </c>
      <c r="QF197" s="899">
        <f t="shared" si="3506"/>
        <v>1</v>
      </c>
      <c r="QG197" s="966">
        <f t="shared" si="3507"/>
        <v>3276900</v>
      </c>
      <c r="QH197" s="901">
        <f t="shared" si="3508"/>
        <v>0</v>
      </c>
      <c r="QK197" s="958" t="s">
        <v>912</v>
      </c>
      <c r="QL197" s="1030" t="s">
        <v>555</v>
      </c>
      <c r="QM197" s="1031" t="s">
        <v>149</v>
      </c>
      <c r="QN197" s="1044">
        <v>5</v>
      </c>
      <c r="QO197" s="1049">
        <v>751488.74999999988</v>
      </c>
      <c r="QP197" s="1054">
        <f t="shared" si="3509"/>
        <v>3757444</v>
      </c>
      <c r="QQ197" s="1016"/>
      <c r="QR197" s="898">
        <f t="shared" si="3510"/>
        <v>1</v>
      </c>
      <c r="QS197" s="898">
        <f t="shared" si="3511"/>
        <v>1</v>
      </c>
      <c r="QT197" s="899">
        <f t="shared" si="3512"/>
        <v>1</v>
      </c>
      <c r="QU197" s="899">
        <f t="shared" si="3513"/>
        <v>1</v>
      </c>
      <c r="QV197" s="899">
        <f t="shared" si="3514"/>
        <v>1</v>
      </c>
      <c r="QW197" s="899">
        <f t="shared" si="3515"/>
        <v>1</v>
      </c>
      <c r="QX197" s="966">
        <f t="shared" si="3516"/>
        <v>3757444</v>
      </c>
      <c r="QY197" s="901">
        <f t="shared" si="3517"/>
        <v>0</v>
      </c>
      <c r="RB197" s="405"/>
      <c r="RC197" s="406"/>
      <c r="RD197" s="407"/>
      <c r="RE197" s="408"/>
      <c r="RF197" s="409"/>
      <c r="RG197" s="410"/>
      <c r="RH197" s="410"/>
      <c r="RI197" s="898"/>
      <c r="RJ197" s="898"/>
      <c r="RK197" s="934"/>
      <c r="RL197" s="934"/>
      <c r="RM197" s="934"/>
      <c r="RN197" s="934"/>
      <c r="RO197" s="935"/>
      <c r="RP197" s="936"/>
      <c r="RS197" s="405"/>
      <c r="RT197" s="406"/>
      <c r="RU197" s="407"/>
      <c r="RV197" s="408"/>
      <c r="RW197" s="409"/>
      <c r="RX197" s="410"/>
      <c r="RY197" s="410"/>
      <c r="RZ197" s="898"/>
      <c r="SA197" s="898"/>
      <c r="SB197" s="934"/>
      <c r="SC197" s="934"/>
      <c r="SD197" s="934"/>
      <c r="SE197" s="934"/>
      <c r="SF197" s="935"/>
      <c r="SG197" s="936"/>
      <c r="SJ197" s="405"/>
      <c r="SK197" s="406"/>
      <c r="SL197" s="407"/>
      <c r="SM197" s="408"/>
      <c r="SN197" s="409"/>
      <c r="SO197" s="410"/>
      <c r="SP197" s="410"/>
      <c r="SQ197" s="898"/>
      <c r="SR197" s="898"/>
      <c r="SS197" s="934"/>
      <c r="ST197" s="934"/>
      <c r="SU197" s="934"/>
      <c r="SV197" s="934"/>
      <c r="SW197" s="935"/>
      <c r="SX197" s="936"/>
    </row>
    <row r="198" spans="2:518" ht="69.75" customHeight="1" thickTop="1" thickBot="1">
      <c r="B198" s="1066" t="s">
        <v>913</v>
      </c>
      <c r="C198" s="1030" t="s">
        <v>556</v>
      </c>
      <c r="D198" s="1031" t="s">
        <v>149</v>
      </c>
      <c r="E198" s="1044">
        <v>8</v>
      </c>
      <c r="F198" s="1045"/>
      <c r="G198" s="1051">
        <f t="shared" si="3276"/>
        <v>0</v>
      </c>
      <c r="H198" s="964"/>
      <c r="K198" s="1066" t="s">
        <v>913</v>
      </c>
      <c r="L198" s="1030" t="s">
        <v>556</v>
      </c>
      <c r="M198" s="1031" t="s">
        <v>149</v>
      </c>
      <c r="N198" s="1044">
        <v>8</v>
      </c>
      <c r="O198" s="1046">
        <v>1229865</v>
      </c>
      <c r="P198" s="1051">
        <f t="shared" si="3277"/>
        <v>9838920</v>
      </c>
      <c r="Q198" s="964"/>
      <c r="R198" s="898">
        <f t="shared" si="3278"/>
        <v>1</v>
      </c>
      <c r="S198" s="898">
        <f t="shared" si="3279"/>
        <v>1</v>
      </c>
      <c r="T198" s="899">
        <f t="shared" si="3280"/>
        <v>1</v>
      </c>
      <c r="U198" s="899">
        <f t="shared" si="3281"/>
        <v>1</v>
      </c>
      <c r="V198" s="899">
        <f t="shared" si="3282"/>
        <v>1</v>
      </c>
      <c r="W198" s="899">
        <f t="shared" si="3283"/>
        <v>1</v>
      </c>
      <c r="X198" s="966">
        <f t="shared" si="3284"/>
        <v>9838920</v>
      </c>
      <c r="Y198" s="901">
        <f t="shared" si="3285"/>
        <v>0</v>
      </c>
      <c r="Z198" s="872"/>
      <c r="AA198" s="872"/>
      <c r="AB198" s="1066" t="s">
        <v>913</v>
      </c>
      <c r="AC198" s="1030" t="s">
        <v>556</v>
      </c>
      <c r="AD198" s="1031" t="s">
        <v>149</v>
      </c>
      <c r="AE198" s="1044">
        <v>8</v>
      </c>
      <c r="AF198" s="1045">
        <v>500000</v>
      </c>
      <c r="AG198" s="1051">
        <f t="shared" si="3286"/>
        <v>4000000</v>
      </c>
      <c r="AH198" s="964"/>
      <c r="AI198" s="898">
        <f t="shared" si="3287"/>
        <v>1</v>
      </c>
      <c r="AJ198" s="898">
        <f t="shared" si="3288"/>
        <v>1</v>
      </c>
      <c r="AK198" s="899">
        <f t="shared" si="3289"/>
        <v>1</v>
      </c>
      <c r="AL198" s="899">
        <f t="shared" si="3290"/>
        <v>1</v>
      </c>
      <c r="AM198" s="899">
        <f t="shared" si="3291"/>
        <v>1</v>
      </c>
      <c r="AN198" s="899">
        <f t="shared" si="3292"/>
        <v>1</v>
      </c>
      <c r="AO198" s="966">
        <f t="shared" si="3293"/>
        <v>4000000</v>
      </c>
      <c r="AP198" s="901">
        <f t="shared" si="3294"/>
        <v>0</v>
      </c>
      <c r="AQ198" s="872"/>
      <c r="AR198" s="872"/>
      <c r="AS198" s="1066" t="s">
        <v>913</v>
      </c>
      <c r="AT198" s="1035" t="s">
        <v>556</v>
      </c>
      <c r="AU198" s="1031" t="s">
        <v>149</v>
      </c>
      <c r="AV198" s="1044">
        <v>8</v>
      </c>
      <c r="AW198" s="1047">
        <v>480000</v>
      </c>
      <c r="AX198" s="1052">
        <f t="shared" si="3295"/>
        <v>3840000</v>
      </c>
      <c r="AY198" s="964"/>
      <c r="AZ198" s="898">
        <f t="shared" si="3296"/>
        <v>1</v>
      </c>
      <c r="BA198" s="898">
        <f t="shared" si="3297"/>
        <v>1</v>
      </c>
      <c r="BB198" s="899">
        <f t="shared" si="3298"/>
        <v>1</v>
      </c>
      <c r="BC198" s="899">
        <f t="shared" si="3299"/>
        <v>1</v>
      </c>
      <c r="BD198" s="899">
        <f t="shared" si="3300"/>
        <v>1</v>
      </c>
      <c r="BE198" s="899">
        <f t="shared" si="3301"/>
        <v>1</v>
      </c>
      <c r="BF198" s="966">
        <f t="shared" si="3302"/>
        <v>3840000</v>
      </c>
      <c r="BG198" s="901">
        <f t="shared" si="3303"/>
        <v>0</v>
      </c>
      <c r="BJ198" s="1066" t="s">
        <v>913</v>
      </c>
      <c r="BK198" s="1030" t="s">
        <v>556</v>
      </c>
      <c r="BL198" s="1031" t="s">
        <v>149</v>
      </c>
      <c r="BM198" s="1044">
        <v>8</v>
      </c>
      <c r="BN198" s="1045">
        <v>450000</v>
      </c>
      <c r="BO198" s="1051">
        <f t="shared" si="3304"/>
        <v>3600000</v>
      </c>
      <c r="BP198" s="964"/>
      <c r="BQ198" s="898">
        <f t="shared" si="3305"/>
        <v>1</v>
      </c>
      <c r="BR198" s="898">
        <f t="shared" si="3306"/>
        <v>1</v>
      </c>
      <c r="BS198" s="899">
        <f t="shared" si="3307"/>
        <v>1</v>
      </c>
      <c r="BT198" s="899">
        <f t="shared" si="3308"/>
        <v>1</v>
      </c>
      <c r="BU198" s="899">
        <f t="shared" si="3309"/>
        <v>1</v>
      </c>
      <c r="BV198" s="899">
        <f t="shared" si="3310"/>
        <v>1</v>
      </c>
      <c r="BW198" s="966">
        <f t="shared" si="3311"/>
        <v>3600000</v>
      </c>
      <c r="BX198" s="901">
        <f t="shared" si="3312"/>
        <v>0</v>
      </c>
      <c r="CA198" s="1066" t="s">
        <v>913</v>
      </c>
      <c r="CB198" s="1030" t="s">
        <v>556</v>
      </c>
      <c r="CC198" s="1031" t="s">
        <v>149</v>
      </c>
      <c r="CD198" s="1044">
        <v>8</v>
      </c>
      <c r="CE198" s="1045">
        <v>1197888</v>
      </c>
      <c r="CF198" s="1051">
        <f t="shared" si="3313"/>
        <v>9583104</v>
      </c>
      <c r="CG198" s="964"/>
      <c r="CH198" s="898">
        <f t="shared" si="3314"/>
        <v>1</v>
      </c>
      <c r="CI198" s="898">
        <f t="shared" si="3315"/>
        <v>1</v>
      </c>
      <c r="CJ198" s="899">
        <f t="shared" si="3316"/>
        <v>1</v>
      </c>
      <c r="CK198" s="899">
        <f t="shared" si="3317"/>
        <v>1</v>
      </c>
      <c r="CL198" s="899">
        <f t="shared" si="3318"/>
        <v>1</v>
      </c>
      <c r="CM198" s="899">
        <f t="shared" si="3319"/>
        <v>1</v>
      </c>
      <c r="CN198" s="966">
        <f t="shared" si="3320"/>
        <v>9583104</v>
      </c>
      <c r="CO198" s="901">
        <f t="shared" si="3321"/>
        <v>0</v>
      </c>
      <c r="CR198" s="1066" t="s">
        <v>913</v>
      </c>
      <c r="CS198" s="1030" t="s">
        <v>556</v>
      </c>
      <c r="CT198" s="1031" t="s">
        <v>149</v>
      </c>
      <c r="CU198" s="1044">
        <v>8</v>
      </c>
      <c r="CV198" s="1045">
        <v>370000</v>
      </c>
      <c r="CW198" s="1051">
        <f t="shared" si="3322"/>
        <v>2960000</v>
      </c>
      <c r="CX198" s="964"/>
      <c r="CY198" s="898">
        <f t="shared" si="3323"/>
        <v>1</v>
      </c>
      <c r="CZ198" s="898">
        <f t="shared" si="3324"/>
        <v>1</v>
      </c>
      <c r="DA198" s="899">
        <f t="shared" si="3325"/>
        <v>1</v>
      </c>
      <c r="DB198" s="899">
        <f t="shared" si="3326"/>
        <v>1</v>
      </c>
      <c r="DC198" s="899">
        <f t="shared" si="3327"/>
        <v>1</v>
      </c>
      <c r="DD198" s="899">
        <f t="shared" si="3328"/>
        <v>1</v>
      </c>
      <c r="DE198" s="966">
        <f t="shared" si="3329"/>
        <v>2960000</v>
      </c>
      <c r="DF198" s="901">
        <f t="shared" si="3330"/>
        <v>0</v>
      </c>
      <c r="DI198" s="1066" t="s">
        <v>913</v>
      </c>
      <c r="DJ198" s="1030" t="s">
        <v>556</v>
      </c>
      <c r="DK198" s="1031" t="s">
        <v>149</v>
      </c>
      <c r="DL198" s="1044">
        <v>8</v>
      </c>
      <c r="DM198" s="1045">
        <v>716861</v>
      </c>
      <c r="DN198" s="1051">
        <f t="shared" si="3331"/>
        <v>5734888</v>
      </c>
      <c r="DO198" s="964"/>
      <c r="DP198" s="898">
        <f t="shared" si="3332"/>
        <v>1</v>
      </c>
      <c r="DQ198" s="898">
        <f t="shared" si="3333"/>
        <v>1</v>
      </c>
      <c r="DR198" s="899">
        <f t="shared" si="3334"/>
        <v>1</v>
      </c>
      <c r="DS198" s="899">
        <f t="shared" si="3335"/>
        <v>1</v>
      </c>
      <c r="DT198" s="899">
        <f t="shared" si="3336"/>
        <v>1</v>
      </c>
      <c r="DU198" s="899">
        <f t="shared" si="3337"/>
        <v>1</v>
      </c>
      <c r="DV198" s="966">
        <f t="shared" si="3338"/>
        <v>5734888</v>
      </c>
      <c r="DW198" s="901">
        <f t="shared" si="3339"/>
        <v>0</v>
      </c>
      <c r="DZ198" s="1066" t="s">
        <v>913</v>
      </c>
      <c r="EA198" s="1030" t="s">
        <v>556</v>
      </c>
      <c r="EB198" s="1031" t="s">
        <v>149</v>
      </c>
      <c r="EC198" s="1044">
        <v>8</v>
      </c>
      <c r="ED198" s="1045">
        <v>450700</v>
      </c>
      <c r="EE198" s="1051">
        <f t="shared" si="3340"/>
        <v>3605600</v>
      </c>
      <c r="EF198" s="964"/>
      <c r="EG198" s="898">
        <f t="shared" si="3341"/>
        <v>1</v>
      </c>
      <c r="EH198" s="898">
        <f t="shared" si="3342"/>
        <v>1</v>
      </c>
      <c r="EI198" s="899">
        <f t="shared" si="3343"/>
        <v>1</v>
      </c>
      <c r="EJ198" s="899">
        <f t="shared" si="3344"/>
        <v>1</v>
      </c>
      <c r="EK198" s="899">
        <f t="shared" si="3345"/>
        <v>1</v>
      </c>
      <c r="EL198" s="899">
        <f t="shared" si="3346"/>
        <v>1</v>
      </c>
      <c r="EM198" s="966">
        <f t="shared" si="3347"/>
        <v>3605600</v>
      </c>
      <c r="EN198" s="901">
        <f t="shared" si="3348"/>
        <v>0</v>
      </c>
      <c r="EQ198" s="1066" t="s">
        <v>913</v>
      </c>
      <c r="ER198" s="1030" t="s">
        <v>556</v>
      </c>
      <c r="ES198" s="1031" t="s">
        <v>149</v>
      </c>
      <c r="ET198" s="1044">
        <v>8</v>
      </c>
      <c r="EU198" s="1045">
        <v>1200000</v>
      </c>
      <c r="EV198" s="1051">
        <f t="shared" si="3349"/>
        <v>9600000</v>
      </c>
      <c r="EW198" s="964"/>
      <c r="EX198" s="898">
        <f t="shared" si="3350"/>
        <v>1</v>
      </c>
      <c r="EY198" s="898">
        <f t="shared" si="3351"/>
        <v>1</v>
      </c>
      <c r="EZ198" s="899">
        <f t="shared" si="3352"/>
        <v>1</v>
      </c>
      <c r="FA198" s="899">
        <f t="shared" si="3353"/>
        <v>1</v>
      </c>
      <c r="FB198" s="899">
        <f t="shared" si="3354"/>
        <v>1</v>
      </c>
      <c r="FC198" s="899">
        <f t="shared" si="3355"/>
        <v>1</v>
      </c>
      <c r="FD198" s="966">
        <f t="shared" si="3356"/>
        <v>9600000</v>
      </c>
      <c r="FE198" s="901">
        <f t="shared" si="3357"/>
        <v>0</v>
      </c>
      <c r="FH198" s="1066"/>
      <c r="FI198" s="1030"/>
      <c r="FJ198" s="1031"/>
      <c r="FK198" s="1044"/>
      <c r="FL198" s="1045"/>
      <c r="FM198" s="1051">
        <f t="shared" si="3358"/>
        <v>0</v>
      </c>
      <c r="FN198" s="964"/>
      <c r="FO198" s="898" t="e">
        <f t="shared" si="3359"/>
        <v>#N/A</v>
      </c>
      <c r="FP198" s="898" t="e">
        <f t="shared" si="3360"/>
        <v>#N/A</v>
      </c>
      <c r="FQ198" s="899" t="e">
        <f t="shared" si="3361"/>
        <v>#N/A</v>
      </c>
      <c r="FR198" s="899">
        <f t="shared" si="3362"/>
        <v>0</v>
      </c>
      <c r="FS198" s="899">
        <f t="shared" si="3363"/>
        <v>0</v>
      </c>
      <c r="FT198" s="899" t="e">
        <f t="shared" si="3364"/>
        <v>#N/A</v>
      </c>
      <c r="FU198" s="966">
        <f t="shared" si="3365"/>
        <v>0</v>
      </c>
      <c r="FV198" s="901">
        <f t="shared" si="3366"/>
        <v>0</v>
      </c>
      <c r="FY198" s="1066" t="s">
        <v>913</v>
      </c>
      <c r="FZ198" s="1030" t="s">
        <v>556</v>
      </c>
      <c r="GA198" s="1031" t="s">
        <v>149</v>
      </c>
      <c r="GB198" s="1044">
        <v>8</v>
      </c>
      <c r="GC198" s="1046">
        <v>1229865</v>
      </c>
      <c r="GD198" s="1051">
        <f t="shared" si="3367"/>
        <v>9838920</v>
      </c>
      <c r="GE198" s="964"/>
      <c r="GF198" s="898">
        <f t="shared" si="3368"/>
        <v>1</v>
      </c>
      <c r="GG198" s="898">
        <f t="shared" si="3369"/>
        <v>1</v>
      </c>
      <c r="GH198" s="899">
        <f t="shared" si="3370"/>
        <v>1</v>
      </c>
      <c r="GI198" s="899">
        <f t="shared" si="3371"/>
        <v>1</v>
      </c>
      <c r="GJ198" s="899">
        <f t="shared" si="3372"/>
        <v>1</v>
      </c>
      <c r="GK198" s="899">
        <f t="shared" si="3373"/>
        <v>1</v>
      </c>
      <c r="GL198" s="966">
        <f t="shared" si="3374"/>
        <v>9838920</v>
      </c>
      <c r="GM198" s="901">
        <f t="shared" si="3375"/>
        <v>0</v>
      </c>
      <c r="GP198" s="1066" t="s">
        <v>913</v>
      </c>
      <c r="GQ198" s="1030" t="s">
        <v>556</v>
      </c>
      <c r="GR198" s="1031" t="s">
        <v>149</v>
      </c>
      <c r="GS198" s="1044">
        <v>8</v>
      </c>
      <c r="GT198" s="1045">
        <v>1205200</v>
      </c>
      <c r="GU198" s="1051">
        <f t="shared" si="3376"/>
        <v>9641600</v>
      </c>
      <c r="GV198" s="964"/>
      <c r="GW198" s="898">
        <f t="shared" si="3377"/>
        <v>1</v>
      </c>
      <c r="GX198" s="898">
        <f t="shared" si="3378"/>
        <v>1</v>
      </c>
      <c r="GY198" s="899">
        <f t="shared" si="3379"/>
        <v>1</v>
      </c>
      <c r="GZ198" s="899">
        <f t="shared" si="3380"/>
        <v>1</v>
      </c>
      <c r="HA198" s="899">
        <f t="shared" si="3381"/>
        <v>1</v>
      </c>
      <c r="HB198" s="899">
        <f t="shared" si="3382"/>
        <v>1</v>
      </c>
      <c r="HC198" s="966">
        <f t="shared" si="3383"/>
        <v>9641600</v>
      </c>
      <c r="HD198" s="901">
        <f t="shared" si="3384"/>
        <v>0</v>
      </c>
      <c r="HG198" s="1066" t="s">
        <v>913</v>
      </c>
      <c r="HH198" s="1030" t="s">
        <v>556</v>
      </c>
      <c r="HI198" s="1031" t="s">
        <v>149</v>
      </c>
      <c r="HJ198" s="1044">
        <v>8</v>
      </c>
      <c r="HK198" s="1045">
        <v>2176903</v>
      </c>
      <c r="HL198" s="1051">
        <f t="shared" si="3385"/>
        <v>17415224</v>
      </c>
      <c r="HM198" s="964"/>
      <c r="HN198" s="898">
        <f t="shared" si="3386"/>
        <v>1</v>
      </c>
      <c r="HO198" s="898">
        <f t="shared" si="3387"/>
        <v>1</v>
      </c>
      <c r="HP198" s="899">
        <f t="shared" si="3388"/>
        <v>1</v>
      </c>
      <c r="HQ198" s="899">
        <f t="shared" si="3389"/>
        <v>1</v>
      </c>
      <c r="HR198" s="899">
        <f t="shared" si="3390"/>
        <v>1</v>
      </c>
      <c r="HS198" s="899">
        <f t="shared" si="3391"/>
        <v>1</v>
      </c>
      <c r="HT198" s="966">
        <f t="shared" si="3392"/>
        <v>17415224</v>
      </c>
      <c r="HU198" s="901">
        <f t="shared" si="3393"/>
        <v>0</v>
      </c>
      <c r="HX198" s="1066" t="s">
        <v>913</v>
      </c>
      <c r="HY198" s="1030" t="s">
        <v>556</v>
      </c>
      <c r="HZ198" s="1031" t="s">
        <v>149</v>
      </c>
      <c r="IA198" s="1044">
        <v>8</v>
      </c>
      <c r="IB198" s="1048">
        <v>870000</v>
      </c>
      <c r="IC198" s="1053">
        <f t="shared" si="3394"/>
        <v>6960000</v>
      </c>
      <c r="ID198" s="964"/>
      <c r="IE198" s="898">
        <f t="shared" si="3395"/>
        <v>1</v>
      </c>
      <c r="IF198" s="898">
        <f t="shared" si="3396"/>
        <v>1</v>
      </c>
      <c r="IG198" s="899">
        <f t="shared" si="3397"/>
        <v>1</v>
      </c>
      <c r="IH198" s="899">
        <f t="shared" si="3398"/>
        <v>1</v>
      </c>
      <c r="II198" s="899">
        <f t="shared" si="3399"/>
        <v>1</v>
      </c>
      <c r="IJ198" s="899">
        <f t="shared" si="3400"/>
        <v>1</v>
      </c>
      <c r="IK198" s="966">
        <f t="shared" si="3401"/>
        <v>6960000</v>
      </c>
      <c r="IL198" s="901">
        <f t="shared" si="3402"/>
        <v>0</v>
      </c>
      <c r="IO198" s="1066" t="s">
        <v>913</v>
      </c>
      <c r="IP198" s="1030" t="s">
        <v>556</v>
      </c>
      <c r="IQ198" s="1031" t="s">
        <v>149</v>
      </c>
      <c r="IR198" s="1044">
        <v>8</v>
      </c>
      <c r="IS198" s="1045">
        <v>5250000</v>
      </c>
      <c r="IT198" s="1051">
        <f t="shared" si="3403"/>
        <v>42000000</v>
      </c>
      <c r="IU198" s="964"/>
      <c r="IV198" s="898">
        <f t="shared" si="3404"/>
        <v>1</v>
      </c>
      <c r="IW198" s="898">
        <f t="shared" si="3405"/>
        <v>1</v>
      </c>
      <c r="IX198" s="899">
        <f t="shared" si="3406"/>
        <v>1</v>
      </c>
      <c r="IY198" s="899">
        <f t="shared" si="3407"/>
        <v>1</v>
      </c>
      <c r="IZ198" s="899">
        <f t="shared" si="3408"/>
        <v>1</v>
      </c>
      <c r="JA198" s="899">
        <f t="shared" si="3409"/>
        <v>1</v>
      </c>
      <c r="JB198" s="966">
        <f t="shared" si="3410"/>
        <v>42000000</v>
      </c>
      <c r="JC198" s="901">
        <f t="shared" si="3411"/>
        <v>0</v>
      </c>
      <c r="JF198" s="1066" t="s">
        <v>913</v>
      </c>
      <c r="JG198" s="1030" t="s">
        <v>556</v>
      </c>
      <c r="JH198" s="1031" t="s">
        <v>149</v>
      </c>
      <c r="JI198" s="1044">
        <v>8</v>
      </c>
      <c r="JJ198" s="1045">
        <v>580000</v>
      </c>
      <c r="JK198" s="1051">
        <f t="shared" si="3412"/>
        <v>4640000</v>
      </c>
      <c r="JL198" s="964"/>
      <c r="JM198" s="898">
        <f t="shared" si="3413"/>
        <v>1</v>
      </c>
      <c r="JN198" s="898">
        <f t="shared" si="3414"/>
        <v>1</v>
      </c>
      <c r="JO198" s="899">
        <f t="shared" si="3415"/>
        <v>1</v>
      </c>
      <c r="JP198" s="899">
        <f t="shared" si="3416"/>
        <v>1</v>
      </c>
      <c r="JQ198" s="899">
        <f t="shared" si="3417"/>
        <v>1</v>
      </c>
      <c r="JR198" s="899">
        <f t="shared" si="3418"/>
        <v>1</v>
      </c>
      <c r="JS198" s="966">
        <f t="shared" si="3419"/>
        <v>4640000</v>
      </c>
      <c r="JT198" s="901">
        <f t="shared" si="3420"/>
        <v>0</v>
      </c>
      <c r="JW198" s="1066" t="s">
        <v>913</v>
      </c>
      <c r="JX198" s="1030" t="s">
        <v>556</v>
      </c>
      <c r="JY198" s="1031" t="s">
        <v>149</v>
      </c>
      <c r="JZ198" s="1044">
        <v>8</v>
      </c>
      <c r="KA198" s="1045">
        <v>2216969.8895999999</v>
      </c>
      <c r="KB198" s="1051">
        <f t="shared" si="3421"/>
        <v>17735759</v>
      </c>
      <c r="KC198" s="964"/>
      <c r="KD198" s="898">
        <f t="shared" si="3422"/>
        <v>1</v>
      </c>
      <c r="KE198" s="898">
        <f t="shared" si="3423"/>
        <v>1</v>
      </c>
      <c r="KF198" s="899">
        <f t="shared" si="3424"/>
        <v>1</v>
      </c>
      <c r="KG198" s="899">
        <f t="shared" si="3425"/>
        <v>1</v>
      </c>
      <c r="KH198" s="899">
        <f t="shared" si="3426"/>
        <v>1</v>
      </c>
      <c r="KI198" s="899">
        <f t="shared" si="3427"/>
        <v>1</v>
      </c>
      <c r="KJ198" s="966">
        <f t="shared" si="3428"/>
        <v>17735759</v>
      </c>
      <c r="KK198" s="901">
        <f t="shared" si="3429"/>
        <v>0</v>
      </c>
      <c r="KN198" s="1066" t="s">
        <v>913</v>
      </c>
      <c r="KO198" s="1030" t="s">
        <v>556</v>
      </c>
      <c r="KP198" s="1031" t="s">
        <v>149</v>
      </c>
      <c r="KQ198" s="1044">
        <v>8</v>
      </c>
      <c r="KR198" s="1045">
        <v>142450</v>
      </c>
      <c r="KS198" s="1051">
        <f t="shared" si="3430"/>
        <v>1139600</v>
      </c>
      <c r="KT198" s="964"/>
      <c r="KU198" s="898">
        <f t="shared" si="3431"/>
        <v>1</v>
      </c>
      <c r="KV198" s="898">
        <f t="shared" si="3432"/>
        <v>1</v>
      </c>
      <c r="KW198" s="899">
        <f t="shared" si="3433"/>
        <v>1</v>
      </c>
      <c r="KX198" s="899">
        <f t="shared" si="3434"/>
        <v>1</v>
      </c>
      <c r="KY198" s="899">
        <f t="shared" si="3435"/>
        <v>1</v>
      </c>
      <c r="KZ198" s="899">
        <f t="shared" si="3436"/>
        <v>1</v>
      </c>
      <c r="LA198" s="966">
        <f t="shared" si="3437"/>
        <v>1139600</v>
      </c>
      <c r="LB198" s="901">
        <f t="shared" si="3438"/>
        <v>0</v>
      </c>
      <c r="LE198" s="1066" t="s">
        <v>913</v>
      </c>
      <c r="LF198" s="1030" t="s">
        <v>556</v>
      </c>
      <c r="LG198" s="1031" t="s">
        <v>149</v>
      </c>
      <c r="LH198" s="1044">
        <v>8</v>
      </c>
      <c r="LI198" s="1049">
        <v>348950</v>
      </c>
      <c r="LJ198" s="1054">
        <f t="shared" si="3439"/>
        <v>2791600</v>
      </c>
      <c r="LK198" s="964"/>
      <c r="LL198" s="898">
        <f t="shared" si="3440"/>
        <v>1</v>
      </c>
      <c r="LM198" s="898">
        <f t="shared" si="3441"/>
        <v>1</v>
      </c>
      <c r="LN198" s="899">
        <f t="shared" si="3442"/>
        <v>1</v>
      </c>
      <c r="LO198" s="899">
        <f t="shared" si="3443"/>
        <v>1</v>
      </c>
      <c r="LP198" s="899">
        <f t="shared" si="3444"/>
        <v>1</v>
      </c>
      <c r="LQ198" s="899">
        <f t="shared" si="3445"/>
        <v>1</v>
      </c>
      <c r="LR198" s="966">
        <f t="shared" si="3446"/>
        <v>2791600</v>
      </c>
      <c r="LS198" s="901">
        <f t="shared" si="3447"/>
        <v>0</v>
      </c>
      <c r="LV198" s="1066" t="s">
        <v>913</v>
      </c>
      <c r="LW198" s="1030" t="s">
        <v>556</v>
      </c>
      <c r="LX198" s="1031" t="s">
        <v>149</v>
      </c>
      <c r="LY198" s="1044">
        <v>8</v>
      </c>
      <c r="LZ198" s="1045">
        <v>308750</v>
      </c>
      <c r="MA198" s="1051">
        <f t="shared" si="3448"/>
        <v>2470000</v>
      </c>
      <c r="MB198" s="964"/>
      <c r="MC198" s="898">
        <f t="shared" si="3449"/>
        <v>1</v>
      </c>
      <c r="MD198" s="898">
        <f t="shared" si="3450"/>
        <v>1</v>
      </c>
      <c r="ME198" s="899">
        <f t="shared" si="3451"/>
        <v>1</v>
      </c>
      <c r="MF198" s="899">
        <f t="shared" si="3452"/>
        <v>1</v>
      </c>
      <c r="MG198" s="899">
        <f t="shared" si="3453"/>
        <v>1</v>
      </c>
      <c r="MH198" s="899">
        <f t="shared" si="3454"/>
        <v>1</v>
      </c>
      <c r="MI198" s="966">
        <f t="shared" si="3455"/>
        <v>2470000</v>
      </c>
      <c r="MJ198" s="901">
        <f t="shared" si="3456"/>
        <v>0</v>
      </c>
      <c r="MM198" s="1066" t="s">
        <v>913</v>
      </c>
      <c r="MN198" s="1030" t="s">
        <v>556</v>
      </c>
      <c r="MO198" s="1031" t="s">
        <v>149</v>
      </c>
      <c r="MP198" s="1044">
        <v>8</v>
      </c>
      <c r="MQ198" s="1045">
        <v>350000</v>
      </c>
      <c r="MR198" s="1051">
        <f t="shared" si="3457"/>
        <v>2800000</v>
      </c>
      <c r="MS198" s="964"/>
      <c r="MT198" s="898">
        <f t="shared" si="3458"/>
        <v>1</v>
      </c>
      <c r="MU198" s="898">
        <f t="shared" si="3459"/>
        <v>1</v>
      </c>
      <c r="MV198" s="899">
        <f t="shared" si="3460"/>
        <v>1</v>
      </c>
      <c r="MW198" s="899">
        <f t="shared" si="3461"/>
        <v>1</v>
      </c>
      <c r="MX198" s="899">
        <f t="shared" si="3462"/>
        <v>1</v>
      </c>
      <c r="MY198" s="899">
        <f t="shared" si="3463"/>
        <v>1</v>
      </c>
      <c r="MZ198" s="966">
        <f t="shared" si="3464"/>
        <v>2800000</v>
      </c>
      <c r="NA198" s="901">
        <f t="shared" si="3465"/>
        <v>0</v>
      </c>
      <c r="ND198" s="975" t="s">
        <v>913</v>
      </c>
      <c r="NE198" s="976" t="s">
        <v>556</v>
      </c>
      <c r="NF198" s="977" t="s">
        <v>149</v>
      </c>
      <c r="NG198" s="978">
        <v>8</v>
      </c>
      <c r="NH198" s="979">
        <v>1016520.12</v>
      </c>
      <c r="NI198" s="1055">
        <v>8132161</v>
      </c>
      <c r="NJ198" s="964"/>
      <c r="NK198" s="898">
        <f t="shared" si="3466"/>
        <v>1</v>
      </c>
      <c r="NL198" s="898">
        <f t="shared" si="3467"/>
        <v>1</v>
      </c>
      <c r="NM198" s="899">
        <f t="shared" si="3468"/>
        <v>1</v>
      </c>
      <c r="NN198" s="899">
        <f t="shared" si="3469"/>
        <v>1</v>
      </c>
      <c r="NO198" s="899">
        <f t="shared" si="3470"/>
        <v>1</v>
      </c>
      <c r="NP198" s="899">
        <f t="shared" si="3471"/>
        <v>1</v>
      </c>
      <c r="NQ198" s="966">
        <f t="shared" si="3472"/>
        <v>8132161</v>
      </c>
      <c r="NR198" s="901">
        <f t="shared" si="3473"/>
        <v>0</v>
      </c>
      <c r="NU198" s="981" t="s">
        <v>913</v>
      </c>
      <c r="NV198" s="982" t="s">
        <v>556</v>
      </c>
      <c r="NW198" s="983" t="s">
        <v>149</v>
      </c>
      <c r="NX198" s="984">
        <v>8</v>
      </c>
      <c r="NY198" s="1050">
        <v>1026788</v>
      </c>
      <c r="NZ198" s="1056">
        <f t="shared" si="3474"/>
        <v>8214304</v>
      </c>
      <c r="OA198" s="964"/>
      <c r="OB198" s="898">
        <f t="shared" si="3475"/>
        <v>1</v>
      </c>
      <c r="OC198" s="898">
        <f t="shared" si="3476"/>
        <v>1</v>
      </c>
      <c r="OD198" s="899">
        <f t="shared" si="3477"/>
        <v>1</v>
      </c>
      <c r="OE198" s="899">
        <f t="shared" si="3478"/>
        <v>1</v>
      </c>
      <c r="OF198" s="899">
        <f t="shared" si="3479"/>
        <v>1</v>
      </c>
      <c r="OG198" s="899">
        <f t="shared" si="3480"/>
        <v>1</v>
      </c>
      <c r="OH198" s="966">
        <f t="shared" si="3481"/>
        <v>8214304</v>
      </c>
      <c r="OI198" s="901">
        <f t="shared" si="3482"/>
        <v>0</v>
      </c>
      <c r="OL198" s="1066" t="s">
        <v>913</v>
      </c>
      <c r="OM198" s="1030" t="s">
        <v>556</v>
      </c>
      <c r="ON198" s="1031" t="s">
        <v>149</v>
      </c>
      <c r="OO198" s="1044">
        <v>8</v>
      </c>
      <c r="OP198" s="1045">
        <v>703907</v>
      </c>
      <c r="OQ198" s="1051">
        <f t="shared" si="3483"/>
        <v>5631256</v>
      </c>
      <c r="OR198" s="964"/>
      <c r="OS198" s="898">
        <f t="shared" si="3484"/>
        <v>1</v>
      </c>
      <c r="OT198" s="898">
        <f t="shared" si="3485"/>
        <v>1</v>
      </c>
      <c r="OU198" s="899">
        <f t="shared" si="3486"/>
        <v>1</v>
      </c>
      <c r="OV198" s="899">
        <f t="shared" si="3487"/>
        <v>1</v>
      </c>
      <c r="OW198" s="899">
        <f t="shared" si="3488"/>
        <v>1</v>
      </c>
      <c r="OX198" s="899">
        <f t="shared" si="3489"/>
        <v>1</v>
      </c>
      <c r="OY198" s="966">
        <f t="shared" si="3490"/>
        <v>5631256</v>
      </c>
      <c r="OZ198" s="901">
        <f t="shared" si="3491"/>
        <v>0</v>
      </c>
      <c r="PC198" s="1066" t="s">
        <v>913</v>
      </c>
      <c r="PD198" s="1030" t="s">
        <v>556</v>
      </c>
      <c r="PE198" s="1031" t="s">
        <v>149</v>
      </c>
      <c r="PF198" s="1044">
        <v>8</v>
      </c>
      <c r="PG198" s="987">
        <v>473200</v>
      </c>
      <c r="PH198" s="1057">
        <v>3785600</v>
      </c>
      <c r="PI198" s="989"/>
      <c r="PJ198" s="898">
        <f t="shared" si="3492"/>
        <v>1</v>
      </c>
      <c r="PK198" s="898">
        <f t="shared" si="3493"/>
        <v>1</v>
      </c>
      <c r="PL198" s="899">
        <f t="shared" si="3494"/>
        <v>1</v>
      </c>
      <c r="PM198" s="899">
        <f t="shared" si="3495"/>
        <v>1</v>
      </c>
      <c r="PN198" s="899">
        <f t="shared" si="3496"/>
        <v>1</v>
      </c>
      <c r="PO198" s="899">
        <f t="shared" si="3497"/>
        <v>1</v>
      </c>
      <c r="PP198" s="966">
        <f t="shared" si="3498"/>
        <v>3785600</v>
      </c>
      <c r="PQ198" s="901">
        <f t="shared" si="3499"/>
        <v>0</v>
      </c>
      <c r="PT198" s="1066" t="s">
        <v>913</v>
      </c>
      <c r="PU198" s="1030" t="s">
        <v>556</v>
      </c>
      <c r="PV198" s="1031" t="s">
        <v>149</v>
      </c>
      <c r="PW198" s="1044">
        <v>8</v>
      </c>
      <c r="PX198" s="1045">
        <v>1205980</v>
      </c>
      <c r="PY198" s="1051">
        <f t="shared" si="3500"/>
        <v>9647840</v>
      </c>
      <c r="PZ198" s="964"/>
      <c r="QA198" s="898">
        <f t="shared" si="3501"/>
        <v>1</v>
      </c>
      <c r="QB198" s="898">
        <f t="shared" si="3502"/>
        <v>1</v>
      </c>
      <c r="QC198" s="899">
        <f t="shared" si="3503"/>
        <v>1</v>
      </c>
      <c r="QD198" s="899">
        <f t="shared" si="3504"/>
        <v>1</v>
      </c>
      <c r="QE198" s="899">
        <f t="shared" si="3505"/>
        <v>1</v>
      </c>
      <c r="QF198" s="899">
        <f t="shared" si="3506"/>
        <v>1</v>
      </c>
      <c r="QG198" s="966">
        <f t="shared" si="3507"/>
        <v>9647840</v>
      </c>
      <c r="QH198" s="901">
        <f t="shared" si="3508"/>
        <v>0</v>
      </c>
      <c r="QK198" s="1066" t="s">
        <v>913</v>
      </c>
      <c r="QL198" s="1030" t="s">
        <v>556</v>
      </c>
      <c r="QM198" s="1031" t="s">
        <v>149</v>
      </c>
      <c r="QN198" s="1044">
        <v>8</v>
      </c>
      <c r="QO198" s="1049">
        <v>350694.74999999994</v>
      </c>
      <c r="QP198" s="1054">
        <f t="shared" si="3509"/>
        <v>2805558</v>
      </c>
      <c r="QQ198" s="964"/>
      <c r="QR198" s="898">
        <f t="shared" si="3510"/>
        <v>1</v>
      </c>
      <c r="QS198" s="898">
        <f t="shared" si="3511"/>
        <v>1</v>
      </c>
      <c r="QT198" s="899">
        <f t="shared" si="3512"/>
        <v>1</v>
      </c>
      <c r="QU198" s="899">
        <f t="shared" si="3513"/>
        <v>1</v>
      </c>
      <c r="QV198" s="899">
        <f t="shared" si="3514"/>
        <v>1</v>
      </c>
      <c r="QW198" s="899">
        <f t="shared" si="3515"/>
        <v>1</v>
      </c>
      <c r="QX198" s="966">
        <f t="shared" si="3516"/>
        <v>2805558</v>
      </c>
      <c r="QY198" s="901">
        <f t="shared" si="3517"/>
        <v>0</v>
      </c>
      <c r="RB198" s="405"/>
      <c r="RC198" s="406"/>
      <c r="RD198" s="407"/>
      <c r="RE198" s="408"/>
      <c r="RF198" s="409"/>
      <c r="RG198" s="410"/>
      <c r="RH198" s="410"/>
      <c r="RI198" s="898"/>
      <c r="RJ198" s="898"/>
      <c r="RK198" s="934"/>
      <c r="RL198" s="934"/>
      <c r="RM198" s="934"/>
      <c r="RN198" s="934"/>
      <c r="RO198" s="935"/>
      <c r="RP198" s="936"/>
      <c r="RS198" s="405"/>
      <c r="RT198" s="406"/>
      <c r="RU198" s="407"/>
      <c r="RV198" s="408"/>
      <c r="RW198" s="409"/>
      <c r="RX198" s="410"/>
      <c r="RY198" s="410"/>
      <c r="RZ198" s="898"/>
      <c r="SA198" s="898"/>
      <c r="SB198" s="934"/>
      <c r="SC198" s="934"/>
      <c r="SD198" s="934"/>
      <c r="SE198" s="934"/>
      <c r="SF198" s="935"/>
      <c r="SG198" s="936"/>
      <c r="SJ198" s="405"/>
      <c r="SK198" s="406"/>
      <c r="SL198" s="407"/>
      <c r="SM198" s="408"/>
      <c r="SN198" s="409"/>
      <c r="SO198" s="410"/>
      <c r="SP198" s="410"/>
      <c r="SQ198" s="898"/>
      <c r="SR198" s="898"/>
      <c r="SS198" s="934"/>
      <c r="ST198" s="934"/>
      <c r="SU198" s="934"/>
      <c r="SV198" s="934"/>
      <c r="SW198" s="935"/>
      <c r="SX198" s="936"/>
    </row>
    <row r="199" spans="2:518" ht="21.75" customHeight="1" thickTop="1" thickBot="1">
      <c r="B199" s="1134"/>
      <c r="C199" s="1135" t="s">
        <v>157</v>
      </c>
      <c r="D199" s="1136"/>
      <c r="E199" s="1137"/>
      <c r="F199" s="1138"/>
      <c r="G199" s="1138"/>
      <c r="H199" s="1139">
        <f>SUM(G15:G198)</f>
        <v>0</v>
      </c>
      <c r="K199" s="1134"/>
      <c r="L199" s="1135" t="s">
        <v>157</v>
      </c>
      <c r="M199" s="1136"/>
      <c r="N199" s="1137"/>
      <c r="O199" s="1138"/>
      <c r="P199" s="1138">
        <f>SUM(P15:P198)</f>
        <v>494090118</v>
      </c>
      <c r="Q199" s="1139"/>
      <c r="R199" s="898"/>
      <c r="S199" s="898"/>
      <c r="T199" s="934"/>
      <c r="U199" s="934"/>
      <c r="V199" s="934"/>
      <c r="W199" s="934"/>
      <c r="X199" s="935"/>
      <c r="Y199" s="936"/>
      <c r="Z199" s="872"/>
      <c r="AA199" s="872"/>
      <c r="AB199" s="1134"/>
      <c r="AC199" s="1135" t="s">
        <v>157</v>
      </c>
      <c r="AD199" s="1136"/>
      <c r="AE199" s="1137"/>
      <c r="AF199" s="1138"/>
      <c r="AG199" s="1138"/>
      <c r="AH199" s="1139"/>
      <c r="AI199" s="898"/>
      <c r="AJ199" s="898"/>
      <c r="AK199" s="934"/>
      <c r="AL199" s="934"/>
      <c r="AM199" s="934"/>
      <c r="AN199" s="934"/>
      <c r="AO199" s="935"/>
      <c r="AP199" s="936"/>
      <c r="AQ199" s="872"/>
      <c r="AR199" s="872"/>
      <c r="AS199" s="1134"/>
      <c r="AT199" s="1140" t="s">
        <v>157</v>
      </c>
      <c r="AU199" s="1136"/>
      <c r="AV199" s="1137"/>
      <c r="AW199" s="1137"/>
      <c r="AX199" s="1137"/>
      <c r="AY199" s="1139"/>
      <c r="AZ199" s="898"/>
      <c r="BA199" s="898"/>
      <c r="BB199" s="934"/>
      <c r="BC199" s="934"/>
      <c r="BD199" s="934"/>
      <c r="BE199" s="934"/>
      <c r="BF199" s="935"/>
      <c r="BG199" s="936"/>
      <c r="BJ199" s="1134"/>
      <c r="BK199" s="1135" t="s">
        <v>157</v>
      </c>
      <c r="BL199" s="1136"/>
      <c r="BM199" s="1137"/>
      <c r="BN199" s="1138"/>
      <c r="BO199" s="1138"/>
      <c r="BP199" s="1139"/>
      <c r="BQ199" s="898"/>
      <c r="BR199" s="898"/>
      <c r="BS199" s="934"/>
      <c r="BT199" s="934"/>
      <c r="BU199" s="934"/>
      <c r="BV199" s="934"/>
      <c r="BW199" s="935"/>
      <c r="BX199" s="936"/>
      <c r="CA199" s="1134"/>
      <c r="CB199" s="1135" t="s">
        <v>157</v>
      </c>
      <c r="CC199" s="1136"/>
      <c r="CD199" s="1137"/>
      <c r="CE199" s="1138"/>
      <c r="CF199" s="1138"/>
      <c r="CG199" s="1139"/>
      <c r="CH199" s="898"/>
      <c r="CI199" s="898"/>
      <c r="CJ199" s="934"/>
      <c r="CK199" s="934"/>
      <c r="CL199" s="934"/>
      <c r="CM199" s="934"/>
      <c r="CN199" s="935"/>
      <c r="CO199" s="936"/>
      <c r="CR199" s="1134"/>
      <c r="CS199" s="1135" t="s">
        <v>157</v>
      </c>
      <c r="CT199" s="1136"/>
      <c r="CU199" s="1137"/>
      <c r="CV199" s="1138"/>
      <c r="CW199" s="1138"/>
      <c r="CX199" s="1139"/>
      <c r="CY199" s="898"/>
      <c r="CZ199" s="898"/>
      <c r="DA199" s="934"/>
      <c r="DB199" s="934"/>
      <c r="DC199" s="934"/>
      <c r="DD199" s="934"/>
      <c r="DE199" s="935"/>
      <c r="DF199" s="936"/>
      <c r="DI199" s="1134"/>
      <c r="DJ199" s="1135" t="s">
        <v>157</v>
      </c>
      <c r="DK199" s="1136"/>
      <c r="DL199" s="1137"/>
      <c r="DM199" s="1138"/>
      <c r="DN199" s="1138"/>
      <c r="DO199" s="1139"/>
      <c r="DP199" s="898"/>
      <c r="DQ199" s="898"/>
      <c r="DR199" s="934"/>
      <c r="DS199" s="934"/>
      <c r="DT199" s="934"/>
      <c r="DU199" s="934"/>
      <c r="DV199" s="935"/>
      <c r="DW199" s="936"/>
      <c r="DZ199" s="1134"/>
      <c r="EA199" s="1135" t="s">
        <v>157</v>
      </c>
      <c r="EB199" s="1136"/>
      <c r="EC199" s="1137"/>
      <c r="ED199" s="1138"/>
      <c r="EE199" s="1138"/>
      <c r="EF199" s="1139"/>
      <c r="EG199" s="898"/>
      <c r="EH199" s="898"/>
      <c r="EI199" s="934"/>
      <c r="EJ199" s="934"/>
      <c r="EK199" s="934"/>
      <c r="EL199" s="934"/>
      <c r="EM199" s="935"/>
      <c r="EN199" s="936"/>
      <c r="EQ199" s="1134"/>
      <c r="ER199" s="1135" t="s">
        <v>157</v>
      </c>
      <c r="ES199" s="1136"/>
      <c r="ET199" s="1137"/>
      <c r="EU199" s="1138"/>
      <c r="EV199" s="1138"/>
      <c r="EW199" s="1139"/>
      <c r="EX199" s="898"/>
      <c r="EY199" s="898"/>
      <c r="EZ199" s="934"/>
      <c r="FA199" s="934"/>
      <c r="FB199" s="934"/>
      <c r="FC199" s="934"/>
      <c r="FD199" s="935"/>
      <c r="FE199" s="936"/>
      <c r="FH199" s="1134"/>
      <c r="FI199" s="1135"/>
      <c r="FJ199" s="1136"/>
      <c r="FK199" s="1137"/>
      <c r="FL199" s="1138"/>
      <c r="FM199" s="1138"/>
      <c r="FN199" s="1139"/>
      <c r="FO199" s="898"/>
      <c r="FP199" s="898"/>
      <c r="FQ199" s="934"/>
      <c r="FR199" s="934"/>
      <c r="FS199" s="934"/>
      <c r="FT199" s="934"/>
      <c r="FU199" s="935"/>
      <c r="FV199" s="936"/>
      <c r="FY199" s="1134"/>
      <c r="FZ199" s="1135" t="s">
        <v>157</v>
      </c>
      <c r="GA199" s="1136"/>
      <c r="GB199" s="1137"/>
      <c r="GC199" s="1137"/>
      <c r="GD199" s="1138">
        <f>SUM(GD15:GD198)</f>
        <v>493103163</v>
      </c>
      <c r="GE199" s="1139"/>
      <c r="GF199" s="898"/>
      <c r="GG199" s="898"/>
      <c r="GH199" s="934"/>
      <c r="GI199" s="934"/>
      <c r="GJ199" s="934"/>
      <c r="GK199" s="934"/>
      <c r="GL199" s="935"/>
      <c r="GM199" s="936"/>
      <c r="GP199" s="1134"/>
      <c r="GQ199" s="1135" t="s">
        <v>157</v>
      </c>
      <c r="GR199" s="1136"/>
      <c r="GS199" s="1137"/>
      <c r="GT199" s="1138"/>
      <c r="GU199" s="1138"/>
      <c r="GV199" s="1139"/>
      <c r="GW199" s="898"/>
      <c r="GX199" s="898"/>
      <c r="GY199" s="934"/>
      <c r="GZ199" s="934"/>
      <c r="HA199" s="934"/>
      <c r="HB199" s="934"/>
      <c r="HC199" s="935"/>
      <c r="HD199" s="936"/>
      <c r="HG199" s="1134"/>
      <c r="HH199" s="1135" t="s">
        <v>157</v>
      </c>
      <c r="HI199" s="1136"/>
      <c r="HJ199" s="1137"/>
      <c r="HK199" s="1138"/>
      <c r="HL199" s="1138"/>
      <c r="HM199" s="1139"/>
      <c r="HN199" s="898"/>
      <c r="HO199" s="898"/>
      <c r="HP199" s="934"/>
      <c r="HQ199" s="934"/>
      <c r="HR199" s="934"/>
      <c r="HS199" s="934"/>
      <c r="HT199" s="935"/>
      <c r="HU199" s="936"/>
      <c r="HX199" s="1134"/>
      <c r="HY199" s="1135" t="s">
        <v>157</v>
      </c>
      <c r="HZ199" s="1136"/>
      <c r="IA199" s="1137"/>
      <c r="IB199" s="1138"/>
      <c r="IC199" s="1138"/>
      <c r="ID199" s="1139"/>
      <c r="IE199" s="898"/>
      <c r="IF199" s="898"/>
      <c r="IG199" s="934"/>
      <c r="IH199" s="934"/>
      <c r="II199" s="934"/>
      <c r="IJ199" s="934"/>
      <c r="IK199" s="935"/>
      <c r="IL199" s="936"/>
      <c r="IO199" s="1134"/>
      <c r="IP199" s="1135" t="s">
        <v>157</v>
      </c>
      <c r="IQ199" s="1136"/>
      <c r="IR199" s="1137"/>
      <c r="IS199" s="1138"/>
      <c r="IT199" s="1138"/>
      <c r="IU199" s="1139"/>
      <c r="IV199" s="898"/>
      <c r="IW199" s="898"/>
      <c r="IX199" s="934"/>
      <c r="IY199" s="934"/>
      <c r="IZ199" s="934"/>
      <c r="JA199" s="934"/>
      <c r="JB199" s="935"/>
      <c r="JC199" s="936"/>
      <c r="JF199" s="1134"/>
      <c r="JG199" s="1135" t="s">
        <v>157</v>
      </c>
      <c r="JH199" s="1136"/>
      <c r="JI199" s="1137"/>
      <c r="JJ199" s="1138"/>
      <c r="JK199" s="1138"/>
      <c r="JL199" s="1139"/>
      <c r="JM199" s="898"/>
      <c r="JN199" s="898"/>
      <c r="JO199" s="934"/>
      <c r="JP199" s="934"/>
      <c r="JQ199" s="934"/>
      <c r="JR199" s="934"/>
      <c r="JS199" s="935"/>
      <c r="JT199" s="936"/>
      <c r="JW199" s="1134"/>
      <c r="JX199" s="1135" t="s">
        <v>157</v>
      </c>
      <c r="JY199" s="1136"/>
      <c r="JZ199" s="1137"/>
      <c r="KA199" s="1138"/>
      <c r="KB199" s="1138"/>
      <c r="KC199" s="1139"/>
      <c r="KD199" s="898"/>
      <c r="KE199" s="898"/>
      <c r="KF199" s="934"/>
      <c r="KG199" s="934"/>
      <c r="KH199" s="934"/>
      <c r="KI199" s="934"/>
      <c r="KJ199" s="935"/>
      <c r="KK199" s="936"/>
      <c r="KN199" s="1134"/>
      <c r="KO199" s="1135" t="s">
        <v>157</v>
      </c>
      <c r="KP199" s="1136"/>
      <c r="KQ199" s="1137"/>
      <c r="KR199" s="1138"/>
      <c r="KS199" s="1138"/>
      <c r="KT199" s="1139"/>
      <c r="KU199" s="898"/>
      <c r="KV199" s="898"/>
      <c r="KW199" s="934"/>
      <c r="KX199" s="934"/>
      <c r="KY199" s="934"/>
      <c r="KZ199" s="934"/>
      <c r="LA199" s="935"/>
      <c r="LB199" s="936"/>
      <c r="LE199" s="1134"/>
      <c r="LF199" s="1135" t="s">
        <v>157</v>
      </c>
      <c r="LG199" s="1136"/>
      <c r="LH199" s="1137"/>
      <c r="LI199" s="1141">
        <v>0</v>
      </c>
      <c r="LJ199" s="1141"/>
      <c r="LK199" s="1139"/>
      <c r="LL199" s="898"/>
      <c r="LM199" s="898"/>
      <c r="LN199" s="934"/>
      <c r="LO199" s="934"/>
      <c r="LP199" s="934"/>
      <c r="LQ199" s="934"/>
      <c r="LR199" s="935"/>
      <c r="LS199" s="936"/>
      <c r="LV199" s="1134"/>
      <c r="LW199" s="1135" t="s">
        <v>157</v>
      </c>
      <c r="LX199" s="1136"/>
      <c r="LY199" s="1137"/>
      <c r="LZ199" s="1138"/>
      <c r="MA199" s="1138"/>
      <c r="MB199" s="1139"/>
      <c r="MC199" s="898"/>
      <c r="MD199" s="898"/>
      <c r="ME199" s="934"/>
      <c r="MF199" s="934"/>
      <c r="MG199" s="934"/>
      <c r="MH199" s="934"/>
      <c r="MI199" s="935"/>
      <c r="MJ199" s="936"/>
      <c r="MM199" s="1134"/>
      <c r="MN199" s="1135" t="s">
        <v>157</v>
      </c>
      <c r="MO199" s="1136"/>
      <c r="MP199" s="1137"/>
      <c r="MQ199" s="1138"/>
      <c r="MR199" s="1138"/>
      <c r="MS199" s="1139"/>
      <c r="MT199" s="898"/>
      <c r="MU199" s="898"/>
      <c r="MV199" s="934"/>
      <c r="MW199" s="934"/>
      <c r="MX199" s="934"/>
      <c r="MY199" s="934"/>
      <c r="MZ199" s="935"/>
      <c r="NA199" s="936"/>
      <c r="ND199" s="1142"/>
      <c r="NE199" s="1143" t="s">
        <v>157</v>
      </c>
      <c r="NF199" s="1142"/>
      <c r="NG199" s="1144"/>
      <c r="NH199" s="1145"/>
      <c r="NI199" s="1146"/>
      <c r="NJ199" s="1139"/>
      <c r="NK199" s="898"/>
      <c r="NL199" s="898"/>
      <c r="NM199" s="934"/>
      <c r="NN199" s="934"/>
      <c r="NO199" s="934"/>
      <c r="NP199" s="934"/>
      <c r="NQ199" s="935"/>
      <c r="NR199" s="936"/>
      <c r="NU199" s="1147"/>
      <c r="NV199" s="1148" t="s">
        <v>157</v>
      </c>
      <c r="NW199" s="1147"/>
      <c r="NX199" s="1149"/>
      <c r="NY199" s="1150"/>
      <c r="NZ199" s="1151"/>
      <c r="OA199" s="1139"/>
      <c r="OB199" s="898"/>
      <c r="OC199" s="898"/>
      <c r="OD199" s="934"/>
      <c r="OE199" s="934"/>
      <c r="OF199" s="934"/>
      <c r="OG199" s="934"/>
      <c r="OH199" s="935"/>
      <c r="OI199" s="936"/>
      <c r="OL199" s="1134"/>
      <c r="OM199" s="1135" t="s">
        <v>157</v>
      </c>
      <c r="ON199" s="1136"/>
      <c r="OO199" s="1137"/>
      <c r="OP199" s="1138"/>
      <c r="OQ199" s="1138"/>
      <c r="OR199" s="1139"/>
      <c r="OS199" s="898"/>
      <c r="OT199" s="898"/>
      <c r="OU199" s="934"/>
      <c r="OV199" s="934"/>
      <c r="OW199" s="934"/>
      <c r="OX199" s="934"/>
      <c r="OY199" s="935"/>
      <c r="OZ199" s="936"/>
      <c r="PC199" s="1134"/>
      <c r="PD199" s="1135" t="s">
        <v>157</v>
      </c>
      <c r="PE199" s="1136"/>
      <c r="PF199" s="1137"/>
      <c r="PG199" s="1152"/>
      <c r="PH199" s="1152"/>
      <c r="PI199" s="1139"/>
      <c r="PJ199" s="898"/>
      <c r="PK199" s="898"/>
      <c r="PL199" s="934"/>
      <c r="PM199" s="934"/>
      <c r="PN199" s="934"/>
      <c r="PO199" s="934"/>
      <c r="PP199" s="935"/>
      <c r="PQ199" s="936"/>
      <c r="PT199" s="1134"/>
      <c r="PU199" s="1135" t="s">
        <v>157</v>
      </c>
      <c r="PV199" s="1136"/>
      <c r="PW199" s="1137"/>
      <c r="PX199" s="1138"/>
      <c r="PY199" s="1138"/>
      <c r="PZ199" s="1139"/>
      <c r="QA199" s="898"/>
      <c r="QB199" s="898"/>
      <c r="QC199" s="934"/>
      <c r="QD199" s="934"/>
      <c r="QE199" s="934"/>
      <c r="QF199" s="934"/>
      <c r="QG199" s="935"/>
      <c r="QH199" s="936"/>
      <c r="QK199" s="1134"/>
      <c r="QL199" s="1135" t="s">
        <v>157</v>
      </c>
      <c r="QM199" s="1136"/>
      <c r="QN199" s="1137"/>
      <c r="QO199" s="1141">
        <v>0</v>
      </c>
      <c r="QP199" s="1141"/>
      <c r="QQ199" s="1139"/>
      <c r="QR199" s="898"/>
      <c r="QS199" s="898"/>
      <c r="QT199" s="934"/>
      <c r="QU199" s="934"/>
      <c r="QV199" s="934"/>
      <c r="QW199" s="934"/>
      <c r="QX199" s="935"/>
      <c r="QY199" s="936"/>
      <c r="RB199" s="405"/>
      <c r="RC199" s="406"/>
      <c r="RD199" s="407"/>
      <c r="RE199" s="408"/>
      <c r="RF199" s="409"/>
      <c r="RG199" s="410"/>
      <c r="RH199" s="410"/>
      <c r="RI199" s="898"/>
      <c r="RJ199" s="898"/>
      <c r="RK199" s="934"/>
      <c r="RL199" s="934"/>
      <c r="RM199" s="934"/>
      <c r="RN199" s="934"/>
      <c r="RO199" s="935"/>
      <c r="RP199" s="936"/>
      <c r="RS199" s="405"/>
      <c r="RT199" s="406"/>
      <c r="RU199" s="407"/>
      <c r="RV199" s="408"/>
      <c r="RW199" s="409"/>
      <c r="RX199" s="410"/>
      <c r="RY199" s="410"/>
      <c r="RZ199" s="898"/>
      <c r="SA199" s="898"/>
      <c r="SB199" s="934"/>
      <c r="SC199" s="934"/>
      <c r="SD199" s="934"/>
      <c r="SE199" s="934"/>
      <c r="SF199" s="935"/>
      <c r="SG199" s="936"/>
      <c r="SJ199" s="405"/>
      <c r="SK199" s="406"/>
      <c r="SL199" s="407"/>
      <c r="SM199" s="408"/>
      <c r="SN199" s="409"/>
      <c r="SO199" s="410"/>
      <c r="SP199" s="410"/>
      <c r="SQ199" s="898"/>
      <c r="SR199" s="898"/>
      <c r="SS199" s="934"/>
      <c r="ST199" s="934"/>
      <c r="SU199" s="934"/>
      <c r="SV199" s="934"/>
      <c r="SW199" s="935"/>
      <c r="SX199" s="936"/>
    </row>
    <row r="200" spans="2:518" ht="18.75" thickTop="1" thickBot="1">
      <c r="B200" s="1153"/>
      <c r="C200" s="1154" t="s">
        <v>315</v>
      </c>
      <c r="D200" s="1155" t="s">
        <v>108</v>
      </c>
      <c r="E200" s="1155"/>
      <c r="F200" s="1155"/>
      <c r="G200" s="1155"/>
      <c r="H200" s="1156"/>
      <c r="K200" s="1153"/>
      <c r="L200" s="1154" t="s">
        <v>315</v>
      </c>
      <c r="M200" s="1155" t="s">
        <v>108</v>
      </c>
      <c r="N200" s="1155"/>
      <c r="O200" s="1157"/>
      <c r="P200" s="1155"/>
      <c r="Q200" s="1156"/>
      <c r="R200" s="898"/>
      <c r="S200" s="898"/>
      <c r="T200" s="934"/>
      <c r="U200" s="934"/>
      <c r="V200" s="934"/>
      <c r="W200" s="934"/>
      <c r="X200" s="935"/>
      <c r="Y200" s="936"/>
      <c r="Z200" s="872"/>
      <c r="AA200" s="872"/>
      <c r="AB200" s="1153"/>
      <c r="AC200" s="1154" t="s">
        <v>315</v>
      </c>
      <c r="AD200" s="1155" t="s">
        <v>108</v>
      </c>
      <c r="AE200" s="1155"/>
      <c r="AF200" s="1155"/>
      <c r="AG200" s="1155"/>
      <c r="AH200" s="1156"/>
      <c r="AI200" s="898"/>
      <c r="AJ200" s="898"/>
      <c r="AK200" s="934"/>
      <c r="AL200" s="934"/>
      <c r="AM200" s="934"/>
      <c r="AN200" s="934"/>
      <c r="AO200" s="935"/>
      <c r="AP200" s="936"/>
      <c r="AQ200" s="872"/>
      <c r="AR200" s="872"/>
      <c r="AS200" s="1153"/>
      <c r="AT200" s="1158" t="s">
        <v>315</v>
      </c>
      <c r="AU200" s="1155" t="s">
        <v>108</v>
      </c>
      <c r="AV200" s="1155"/>
      <c r="AW200" s="1159"/>
      <c r="AX200" s="1159"/>
      <c r="AY200" s="1156"/>
      <c r="AZ200" s="898"/>
      <c r="BA200" s="898"/>
      <c r="BB200" s="934"/>
      <c r="BC200" s="934"/>
      <c r="BD200" s="934"/>
      <c r="BE200" s="934"/>
      <c r="BF200" s="935"/>
      <c r="BG200" s="936"/>
      <c r="BJ200" s="1153"/>
      <c r="BK200" s="1154" t="s">
        <v>315</v>
      </c>
      <c r="BL200" s="1155" t="s">
        <v>108</v>
      </c>
      <c r="BM200" s="1155"/>
      <c r="BN200" s="1155"/>
      <c r="BO200" s="1155"/>
      <c r="BP200" s="1156"/>
      <c r="BQ200" s="898"/>
      <c r="BR200" s="898"/>
      <c r="BS200" s="934"/>
      <c r="BT200" s="934"/>
      <c r="BU200" s="934"/>
      <c r="BV200" s="934"/>
      <c r="BW200" s="935"/>
      <c r="BX200" s="936"/>
      <c r="CA200" s="1153"/>
      <c r="CB200" s="1154" t="s">
        <v>315</v>
      </c>
      <c r="CC200" s="1155" t="s">
        <v>108</v>
      </c>
      <c r="CD200" s="1155"/>
      <c r="CE200" s="1155"/>
      <c r="CF200" s="1155"/>
      <c r="CG200" s="1156"/>
      <c r="CH200" s="898"/>
      <c r="CI200" s="898"/>
      <c r="CJ200" s="934"/>
      <c r="CK200" s="934"/>
      <c r="CL200" s="934"/>
      <c r="CM200" s="934"/>
      <c r="CN200" s="935"/>
      <c r="CO200" s="936"/>
      <c r="CR200" s="1153"/>
      <c r="CS200" s="1154" t="s">
        <v>315</v>
      </c>
      <c r="CT200" s="1155" t="s">
        <v>108</v>
      </c>
      <c r="CU200" s="1155"/>
      <c r="CV200" s="1155"/>
      <c r="CW200" s="1155"/>
      <c r="CX200" s="1156"/>
      <c r="CY200" s="898"/>
      <c r="CZ200" s="898"/>
      <c r="DA200" s="934"/>
      <c r="DB200" s="934"/>
      <c r="DC200" s="934"/>
      <c r="DD200" s="934"/>
      <c r="DE200" s="935"/>
      <c r="DF200" s="936"/>
      <c r="DI200" s="1153"/>
      <c r="DJ200" s="1154" t="s">
        <v>315</v>
      </c>
      <c r="DK200" s="1155" t="s">
        <v>108</v>
      </c>
      <c r="DL200" s="1155"/>
      <c r="DM200" s="1155"/>
      <c r="DN200" s="1155"/>
      <c r="DO200" s="1156"/>
      <c r="DP200" s="898"/>
      <c r="DQ200" s="898"/>
      <c r="DR200" s="934"/>
      <c r="DS200" s="934"/>
      <c r="DT200" s="934"/>
      <c r="DU200" s="934"/>
      <c r="DV200" s="935"/>
      <c r="DW200" s="936"/>
      <c r="DZ200" s="1153"/>
      <c r="EA200" s="1154" t="s">
        <v>315</v>
      </c>
      <c r="EB200" s="1155" t="s">
        <v>108</v>
      </c>
      <c r="EC200" s="1155"/>
      <c r="ED200" s="1155"/>
      <c r="EE200" s="1155"/>
      <c r="EF200" s="1156"/>
      <c r="EG200" s="898"/>
      <c r="EH200" s="898"/>
      <c r="EI200" s="934"/>
      <c r="EJ200" s="934"/>
      <c r="EK200" s="934"/>
      <c r="EL200" s="934"/>
      <c r="EM200" s="935"/>
      <c r="EN200" s="936"/>
      <c r="EQ200" s="1153"/>
      <c r="ER200" s="1154" t="s">
        <v>315</v>
      </c>
      <c r="ES200" s="1155" t="s">
        <v>108</v>
      </c>
      <c r="ET200" s="1155"/>
      <c r="EU200" s="1155"/>
      <c r="EV200" s="1155"/>
      <c r="EW200" s="1156"/>
      <c r="EX200" s="898"/>
      <c r="EY200" s="898"/>
      <c r="EZ200" s="934"/>
      <c r="FA200" s="934"/>
      <c r="FB200" s="934"/>
      <c r="FC200" s="934"/>
      <c r="FD200" s="935"/>
      <c r="FE200" s="936"/>
      <c r="FH200" s="1153"/>
      <c r="FI200" s="1154"/>
      <c r="FJ200" s="1155"/>
      <c r="FK200" s="1155"/>
      <c r="FL200" s="1155"/>
      <c r="FM200" s="1155"/>
      <c r="FN200" s="1156"/>
      <c r="FO200" s="898"/>
      <c r="FP200" s="898"/>
      <c r="FQ200" s="934"/>
      <c r="FR200" s="934"/>
      <c r="FS200" s="934"/>
      <c r="FT200" s="934"/>
      <c r="FU200" s="935"/>
      <c r="FV200" s="936"/>
      <c r="FY200" s="1153"/>
      <c r="FZ200" s="1154" t="s">
        <v>315</v>
      </c>
      <c r="GA200" s="1155" t="s">
        <v>108</v>
      </c>
      <c r="GB200" s="1155"/>
      <c r="GC200" s="1155"/>
      <c r="GD200" s="1155"/>
      <c r="GE200" s="1156"/>
      <c r="GF200" s="898"/>
      <c r="GG200" s="898"/>
      <c r="GH200" s="934"/>
      <c r="GI200" s="934"/>
      <c r="GJ200" s="934"/>
      <c r="GK200" s="934"/>
      <c r="GL200" s="935"/>
      <c r="GM200" s="936"/>
      <c r="GP200" s="1153"/>
      <c r="GQ200" s="1154" t="s">
        <v>315</v>
      </c>
      <c r="GR200" s="1155" t="s">
        <v>108</v>
      </c>
      <c r="GS200" s="1155"/>
      <c r="GT200" s="1155"/>
      <c r="GU200" s="1155"/>
      <c r="GV200" s="1156"/>
      <c r="GW200" s="898"/>
      <c r="GX200" s="898"/>
      <c r="GY200" s="934"/>
      <c r="GZ200" s="934"/>
      <c r="HA200" s="934"/>
      <c r="HB200" s="934"/>
      <c r="HC200" s="935"/>
      <c r="HD200" s="936"/>
      <c r="HG200" s="1153"/>
      <c r="HH200" s="1154" t="s">
        <v>315</v>
      </c>
      <c r="HI200" s="1155" t="s">
        <v>108</v>
      </c>
      <c r="HJ200" s="1155"/>
      <c r="HK200" s="1155"/>
      <c r="HL200" s="1155"/>
      <c r="HM200" s="1156"/>
      <c r="HN200" s="898"/>
      <c r="HO200" s="898"/>
      <c r="HP200" s="934"/>
      <c r="HQ200" s="934"/>
      <c r="HR200" s="934"/>
      <c r="HS200" s="934"/>
      <c r="HT200" s="935"/>
      <c r="HU200" s="936"/>
      <c r="HX200" s="1153"/>
      <c r="HY200" s="1154" t="s">
        <v>315</v>
      </c>
      <c r="HZ200" s="1155" t="s">
        <v>108</v>
      </c>
      <c r="IA200" s="1155"/>
      <c r="IB200" s="1155"/>
      <c r="IC200" s="1155"/>
      <c r="ID200" s="1156"/>
      <c r="IE200" s="898"/>
      <c r="IF200" s="898"/>
      <c r="IG200" s="934"/>
      <c r="IH200" s="934"/>
      <c r="II200" s="934"/>
      <c r="IJ200" s="934"/>
      <c r="IK200" s="935"/>
      <c r="IL200" s="936"/>
      <c r="IO200" s="1153"/>
      <c r="IP200" s="1154" t="s">
        <v>315</v>
      </c>
      <c r="IQ200" s="1155" t="s">
        <v>108</v>
      </c>
      <c r="IR200" s="1155"/>
      <c r="IS200" s="1155"/>
      <c r="IT200" s="1155"/>
      <c r="IU200" s="1156"/>
      <c r="IV200" s="898"/>
      <c r="IW200" s="898"/>
      <c r="IX200" s="934"/>
      <c r="IY200" s="934"/>
      <c r="IZ200" s="934"/>
      <c r="JA200" s="934"/>
      <c r="JB200" s="935"/>
      <c r="JC200" s="936"/>
      <c r="JF200" s="1153"/>
      <c r="JG200" s="1154" t="s">
        <v>315</v>
      </c>
      <c r="JH200" s="1155" t="s">
        <v>108</v>
      </c>
      <c r="JI200" s="1155"/>
      <c r="JJ200" s="1155"/>
      <c r="JK200" s="1155"/>
      <c r="JL200" s="1156"/>
      <c r="JM200" s="898"/>
      <c r="JN200" s="898"/>
      <c r="JO200" s="934"/>
      <c r="JP200" s="934"/>
      <c r="JQ200" s="934"/>
      <c r="JR200" s="934"/>
      <c r="JS200" s="935"/>
      <c r="JT200" s="936"/>
      <c r="JW200" s="1153"/>
      <c r="JX200" s="1154" t="s">
        <v>315</v>
      </c>
      <c r="JY200" s="1155" t="s">
        <v>108</v>
      </c>
      <c r="JZ200" s="1155"/>
      <c r="KA200" s="1155"/>
      <c r="KB200" s="1155"/>
      <c r="KC200" s="1156"/>
      <c r="KD200" s="898"/>
      <c r="KE200" s="898"/>
      <c r="KF200" s="934"/>
      <c r="KG200" s="934"/>
      <c r="KH200" s="934"/>
      <c r="KI200" s="934"/>
      <c r="KJ200" s="935"/>
      <c r="KK200" s="936"/>
      <c r="KN200" s="1153"/>
      <c r="KO200" s="1154" t="s">
        <v>315</v>
      </c>
      <c r="KP200" s="1155" t="s">
        <v>108</v>
      </c>
      <c r="KQ200" s="1155"/>
      <c r="KR200" s="1155"/>
      <c r="KS200" s="1155"/>
      <c r="KT200" s="1156"/>
      <c r="KU200" s="898"/>
      <c r="KV200" s="898"/>
      <c r="KW200" s="934"/>
      <c r="KX200" s="934"/>
      <c r="KY200" s="934"/>
      <c r="KZ200" s="934"/>
      <c r="LA200" s="935"/>
      <c r="LB200" s="936"/>
      <c r="LE200" s="1153"/>
      <c r="LF200" s="1154" t="s">
        <v>315</v>
      </c>
      <c r="LG200" s="1155" t="s">
        <v>108</v>
      </c>
      <c r="LH200" s="1155"/>
      <c r="LI200" s="1160">
        <v>0</v>
      </c>
      <c r="LJ200" s="1160"/>
      <c r="LK200" s="1156"/>
      <c r="LL200" s="898"/>
      <c r="LM200" s="898"/>
      <c r="LN200" s="934"/>
      <c r="LO200" s="934"/>
      <c r="LP200" s="934"/>
      <c r="LQ200" s="934"/>
      <c r="LR200" s="935"/>
      <c r="LS200" s="936"/>
      <c r="LV200" s="1153"/>
      <c r="LW200" s="1154" t="s">
        <v>315</v>
      </c>
      <c r="LX200" s="1155" t="s">
        <v>108</v>
      </c>
      <c r="LY200" s="1155"/>
      <c r="LZ200" s="1155"/>
      <c r="MA200" s="1155"/>
      <c r="MB200" s="1156"/>
      <c r="MC200" s="898"/>
      <c r="MD200" s="898"/>
      <c r="ME200" s="934"/>
      <c r="MF200" s="934"/>
      <c r="MG200" s="934"/>
      <c r="MH200" s="934"/>
      <c r="MI200" s="935"/>
      <c r="MJ200" s="936"/>
      <c r="MM200" s="1153"/>
      <c r="MN200" s="1154" t="s">
        <v>315</v>
      </c>
      <c r="MO200" s="1155" t="s">
        <v>108</v>
      </c>
      <c r="MP200" s="1155"/>
      <c r="MQ200" s="1155"/>
      <c r="MR200" s="1155"/>
      <c r="MS200" s="1156"/>
      <c r="MT200" s="898"/>
      <c r="MU200" s="898"/>
      <c r="MV200" s="934"/>
      <c r="MW200" s="934"/>
      <c r="MX200" s="934"/>
      <c r="MY200" s="934"/>
      <c r="MZ200" s="935"/>
      <c r="NA200" s="936"/>
      <c r="ND200" s="1161"/>
      <c r="NE200" s="1162" t="s">
        <v>315</v>
      </c>
      <c r="NF200" s="1163" t="s">
        <v>108</v>
      </c>
      <c r="NG200" s="1163"/>
      <c r="NH200" s="1164"/>
      <c r="NI200" s="1163"/>
      <c r="NJ200" s="1156"/>
      <c r="NK200" s="898"/>
      <c r="NL200" s="898"/>
      <c r="NM200" s="934"/>
      <c r="NN200" s="934"/>
      <c r="NO200" s="934"/>
      <c r="NP200" s="934"/>
      <c r="NQ200" s="935"/>
      <c r="NR200" s="936"/>
      <c r="NU200" s="1165"/>
      <c r="NV200" s="1166" t="s">
        <v>315</v>
      </c>
      <c r="NW200" s="1167" t="s">
        <v>108</v>
      </c>
      <c r="NX200" s="1167"/>
      <c r="NY200" s="1168"/>
      <c r="NZ200" s="1167"/>
      <c r="OA200" s="1156"/>
      <c r="OB200" s="898"/>
      <c r="OC200" s="898"/>
      <c r="OD200" s="934"/>
      <c r="OE200" s="934"/>
      <c r="OF200" s="934"/>
      <c r="OG200" s="934"/>
      <c r="OH200" s="935"/>
      <c r="OI200" s="936"/>
      <c r="OL200" s="1153"/>
      <c r="OM200" s="1154" t="s">
        <v>315</v>
      </c>
      <c r="ON200" s="1155" t="s">
        <v>108</v>
      </c>
      <c r="OO200" s="1155"/>
      <c r="OP200" s="1155"/>
      <c r="OQ200" s="1155"/>
      <c r="OR200" s="1156"/>
      <c r="OS200" s="898"/>
      <c r="OT200" s="898"/>
      <c r="OU200" s="934"/>
      <c r="OV200" s="934"/>
      <c r="OW200" s="934"/>
      <c r="OX200" s="934"/>
      <c r="OY200" s="935"/>
      <c r="OZ200" s="936"/>
      <c r="PC200" s="1153"/>
      <c r="PD200" s="1154" t="s">
        <v>315</v>
      </c>
      <c r="PE200" s="1155" t="s">
        <v>108</v>
      </c>
      <c r="PF200" s="1155"/>
      <c r="PG200" s="1169"/>
      <c r="PH200" s="1169"/>
      <c r="PI200" s="1156"/>
      <c r="PJ200" s="898"/>
      <c r="PK200" s="898"/>
      <c r="PL200" s="934"/>
      <c r="PM200" s="934"/>
      <c r="PN200" s="934"/>
      <c r="PO200" s="934"/>
      <c r="PP200" s="935"/>
      <c r="PQ200" s="936"/>
      <c r="PT200" s="1153"/>
      <c r="PU200" s="1154" t="s">
        <v>315</v>
      </c>
      <c r="PV200" s="1155" t="s">
        <v>108</v>
      </c>
      <c r="PW200" s="1155"/>
      <c r="PX200" s="1155"/>
      <c r="PY200" s="1155"/>
      <c r="PZ200" s="1156"/>
      <c r="QA200" s="898"/>
      <c r="QB200" s="898"/>
      <c r="QC200" s="934"/>
      <c r="QD200" s="934"/>
      <c r="QE200" s="934"/>
      <c r="QF200" s="934"/>
      <c r="QG200" s="935"/>
      <c r="QH200" s="936"/>
      <c r="QK200" s="1153"/>
      <c r="QL200" s="1154" t="s">
        <v>315</v>
      </c>
      <c r="QM200" s="1155" t="s">
        <v>108</v>
      </c>
      <c r="QN200" s="1155"/>
      <c r="QO200" s="1160">
        <v>0</v>
      </c>
      <c r="QP200" s="1160"/>
      <c r="QQ200" s="1156"/>
      <c r="QR200" s="898"/>
      <c r="QS200" s="898"/>
      <c r="QT200" s="934"/>
      <c r="QU200" s="934"/>
      <c r="QV200" s="934"/>
      <c r="QW200" s="934"/>
      <c r="QX200" s="935"/>
      <c r="QY200" s="936"/>
      <c r="RB200" s="405"/>
      <c r="RC200" s="406"/>
      <c r="RD200" s="407"/>
      <c r="RE200" s="408"/>
      <c r="RF200" s="409"/>
      <c r="RG200" s="410"/>
      <c r="RH200" s="410"/>
      <c r="RI200" s="898"/>
      <c r="RJ200" s="898"/>
      <c r="RK200" s="934"/>
      <c r="RL200" s="934"/>
      <c r="RM200" s="934"/>
      <c r="RN200" s="934"/>
      <c r="RO200" s="935"/>
      <c r="RP200" s="936"/>
      <c r="RS200" s="405"/>
      <c r="RT200" s="406"/>
      <c r="RU200" s="407"/>
      <c r="RV200" s="408"/>
      <c r="RW200" s="409"/>
      <c r="RX200" s="410"/>
      <c r="RY200" s="410"/>
      <c r="RZ200" s="898"/>
      <c r="SA200" s="898"/>
      <c r="SB200" s="934"/>
      <c r="SC200" s="934"/>
      <c r="SD200" s="934"/>
      <c r="SE200" s="934"/>
      <c r="SF200" s="935"/>
      <c r="SG200" s="936"/>
      <c r="SJ200" s="405"/>
      <c r="SK200" s="406"/>
      <c r="SL200" s="407"/>
      <c r="SM200" s="408"/>
      <c r="SN200" s="409"/>
      <c r="SO200" s="410"/>
      <c r="SP200" s="410"/>
      <c r="SQ200" s="898"/>
      <c r="SR200" s="898"/>
      <c r="SS200" s="934"/>
      <c r="ST200" s="934"/>
      <c r="SU200" s="934"/>
      <c r="SV200" s="934"/>
      <c r="SW200" s="935"/>
      <c r="SX200" s="936"/>
    </row>
    <row r="201" spans="2:518" ht="19.5" customHeight="1" thickTop="1" thickBot="1">
      <c r="B201" s="911" t="s">
        <v>914</v>
      </c>
      <c r="C201" s="912" t="s">
        <v>316</v>
      </c>
      <c r="D201" s="913"/>
      <c r="E201" s="914"/>
      <c r="F201" s="915"/>
      <c r="G201" s="916"/>
      <c r="H201" s="1170">
        <f>SUM(G202:G219)</f>
        <v>0</v>
      </c>
      <c r="K201" s="911" t="s">
        <v>914</v>
      </c>
      <c r="L201" s="912" t="s">
        <v>316</v>
      </c>
      <c r="M201" s="913"/>
      <c r="N201" s="914"/>
      <c r="O201" s="990"/>
      <c r="P201" s="916"/>
      <c r="Q201" s="1170"/>
      <c r="R201" s="898"/>
      <c r="S201" s="898"/>
      <c r="T201" s="934"/>
      <c r="U201" s="934"/>
      <c r="V201" s="934"/>
      <c r="W201" s="934"/>
      <c r="X201" s="935"/>
      <c r="Y201" s="936"/>
      <c r="Z201" s="872"/>
      <c r="AA201" s="872"/>
      <c r="AB201" s="911" t="s">
        <v>914</v>
      </c>
      <c r="AC201" s="912" t="s">
        <v>316</v>
      </c>
      <c r="AD201" s="913"/>
      <c r="AE201" s="914"/>
      <c r="AF201" s="915"/>
      <c r="AG201" s="916"/>
      <c r="AH201" s="1170"/>
      <c r="AI201" s="898"/>
      <c r="AJ201" s="898"/>
      <c r="AK201" s="934"/>
      <c r="AL201" s="934"/>
      <c r="AM201" s="934"/>
      <c r="AN201" s="934"/>
      <c r="AO201" s="935"/>
      <c r="AP201" s="936"/>
      <c r="AQ201" s="872"/>
      <c r="AR201" s="872"/>
      <c r="AS201" s="911" t="s">
        <v>914</v>
      </c>
      <c r="AT201" s="991" t="s">
        <v>316</v>
      </c>
      <c r="AU201" s="913"/>
      <c r="AV201" s="914"/>
      <c r="AW201" s="918"/>
      <c r="AX201" s="919"/>
      <c r="AY201" s="1170"/>
      <c r="AZ201" s="898"/>
      <c r="BA201" s="898"/>
      <c r="BB201" s="934"/>
      <c r="BC201" s="934"/>
      <c r="BD201" s="934"/>
      <c r="BE201" s="934"/>
      <c r="BF201" s="935"/>
      <c r="BG201" s="936"/>
      <c r="BJ201" s="911" t="s">
        <v>914</v>
      </c>
      <c r="BK201" s="912" t="s">
        <v>316</v>
      </c>
      <c r="BL201" s="913"/>
      <c r="BM201" s="914"/>
      <c r="BN201" s="915"/>
      <c r="BO201" s="916"/>
      <c r="BP201" s="1170"/>
      <c r="BQ201" s="898"/>
      <c r="BR201" s="898"/>
      <c r="BS201" s="934"/>
      <c r="BT201" s="934"/>
      <c r="BU201" s="934"/>
      <c r="BV201" s="934"/>
      <c r="BW201" s="935"/>
      <c r="BX201" s="936"/>
      <c r="CA201" s="911" t="s">
        <v>914</v>
      </c>
      <c r="CB201" s="912" t="s">
        <v>316</v>
      </c>
      <c r="CC201" s="913"/>
      <c r="CD201" s="914"/>
      <c r="CE201" s="915"/>
      <c r="CF201" s="916"/>
      <c r="CG201" s="1170"/>
      <c r="CH201" s="898"/>
      <c r="CI201" s="898"/>
      <c r="CJ201" s="934"/>
      <c r="CK201" s="934"/>
      <c r="CL201" s="934"/>
      <c r="CM201" s="934"/>
      <c r="CN201" s="935"/>
      <c r="CO201" s="936"/>
      <c r="CR201" s="911" t="s">
        <v>914</v>
      </c>
      <c r="CS201" s="912" t="s">
        <v>316</v>
      </c>
      <c r="CT201" s="913"/>
      <c r="CU201" s="914"/>
      <c r="CV201" s="915"/>
      <c r="CW201" s="916"/>
      <c r="CX201" s="1170"/>
      <c r="CY201" s="898"/>
      <c r="CZ201" s="898"/>
      <c r="DA201" s="934"/>
      <c r="DB201" s="934"/>
      <c r="DC201" s="934"/>
      <c r="DD201" s="934"/>
      <c r="DE201" s="935"/>
      <c r="DF201" s="936"/>
      <c r="DI201" s="911" t="s">
        <v>914</v>
      </c>
      <c r="DJ201" s="912" t="s">
        <v>316</v>
      </c>
      <c r="DK201" s="913"/>
      <c r="DL201" s="914"/>
      <c r="DM201" s="915"/>
      <c r="DN201" s="916"/>
      <c r="DO201" s="1170"/>
      <c r="DP201" s="898"/>
      <c r="DQ201" s="898"/>
      <c r="DR201" s="934"/>
      <c r="DS201" s="934"/>
      <c r="DT201" s="934"/>
      <c r="DU201" s="934"/>
      <c r="DV201" s="935"/>
      <c r="DW201" s="936"/>
      <c r="DZ201" s="911" t="s">
        <v>914</v>
      </c>
      <c r="EA201" s="912" t="s">
        <v>316</v>
      </c>
      <c r="EB201" s="913"/>
      <c r="EC201" s="914"/>
      <c r="ED201" s="915"/>
      <c r="EE201" s="916"/>
      <c r="EF201" s="1170"/>
      <c r="EG201" s="898"/>
      <c r="EH201" s="898"/>
      <c r="EI201" s="934"/>
      <c r="EJ201" s="934"/>
      <c r="EK201" s="934"/>
      <c r="EL201" s="934"/>
      <c r="EM201" s="935"/>
      <c r="EN201" s="936"/>
      <c r="EQ201" s="911" t="s">
        <v>914</v>
      </c>
      <c r="ER201" s="912" t="s">
        <v>316</v>
      </c>
      <c r="ES201" s="913"/>
      <c r="ET201" s="914"/>
      <c r="EU201" s="915"/>
      <c r="EV201" s="916"/>
      <c r="EW201" s="1170"/>
      <c r="EX201" s="898"/>
      <c r="EY201" s="898"/>
      <c r="EZ201" s="934"/>
      <c r="FA201" s="934"/>
      <c r="FB201" s="934"/>
      <c r="FC201" s="934"/>
      <c r="FD201" s="935"/>
      <c r="FE201" s="936"/>
      <c r="FH201" s="911"/>
      <c r="FI201" s="912"/>
      <c r="FJ201" s="913"/>
      <c r="FK201" s="914"/>
      <c r="FL201" s="915"/>
      <c r="FM201" s="916"/>
      <c r="FN201" s="1170"/>
      <c r="FO201" s="898"/>
      <c r="FP201" s="898"/>
      <c r="FQ201" s="934"/>
      <c r="FR201" s="934"/>
      <c r="FS201" s="934"/>
      <c r="FT201" s="934"/>
      <c r="FU201" s="935"/>
      <c r="FV201" s="936"/>
      <c r="FY201" s="911" t="s">
        <v>914</v>
      </c>
      <c r="FZ201" s="912" t="s">
        <v>316</v>
      </c>
      <c r="GA201" s="913"/>
      <c r="GB201" s="914"/>
      <c r="GC201" s="914"/>
      <c r="GD201" s="916"/>
      <c r="GE201" s="1170"/>
      <c r="GF201" s="898"/>
      <c r="GG201" s="898"/>
      <c r="GH201" s="934"/>
      <c r="GI201" s="934"/>
      <c r="GJ201" s="934"/>
      <c r="GK201" s="934"/>
      <c r="GL201" s="935"/>
      <c r="GM201" s="936"/>
      <c r="GP201" s="911" t="s">
        <v>914</v>
      </c>
      <c r="GQ201" s="912" t="s">
        <v>316</v>
      </c>
      <c r="GR201" s="913"/>
      <c r="GS201" s="914"/>
      <c r="GT201" s="915"/>
      <c r="GU201" s="916"/>
      <c r="GV201" s="1170"/>
      <c r="GW201" s="898"/>
      <c r="GX201" s="898"/>
      <c r="GY201" s="934"/>
      <c r="GZ201" s="934"/>
      <c r="HA201" s="934"/>
      <c r="HB201" s="934"/>
      <c r="HC201" s="935"/>
      <c r="HD201" s="936"/>
      <c r="HG201" s="911" t="s">
        <v>914</v>
      </c>
      <c r="HH201" s="912" t="s">
        <v>316</v>
      </c>
      <c r="HI201" s="913"/>
      <c r="HJ201" s="914"/>
      <c r="HK201" s="915"/>
      <c r="HL201" s="916"/>
      <c r="HM201" s="1170"/>
      <c r="HN201" s="898"/>
      <c r="HO201" s="898"/>
      <c r="HP201" s="934"/>
      <c r="HQ201" s="934"/>
      <c r="HR201" s="934"/>
      <c r="HS201" s="934"/>
      <c r="HT201" s="935"/>
      <c r="HU201" s="936"/>
      <c r="HX201" s="911" t="s">
        <v>914</v>
      </c>
      <c r="HY201" s="912" t="s">
        <v>316</v>
      </c>
      <c r="HZ201" s="913"/>
      <c r="IA201" s="914"/>
      <c r="IB201" s="915"/>
      <c r="IC201" s="916"/>
      <c r="ID201" s="1170"/>
      <c r="IE201" s="898"/>
      <c r="IF201" s="898"/>
      <c r="IG201" s="934"/>
      <c r="IH201" s="934"/>
      <c r="II201" s="934"/>
      <c r="IJ201" s="934"/>
      <c r="IK201" s="935"/>
      <c r="IL201" s="936"/>
      <c r="IO201" s="911" t="s">
        <v>914</v>
      </c>
      <c r="IP201" s="912" t="s">
        <v>316</v>
      </c>
      <c r="IQ201" s="913"/>
      <c r="IR201" s="914"/>
      <c r="IS201" s="915"/>
      <c r="IT201" s="916"/>
      <c r="IU201" s="1170"/>
      <c r="IV201" s="898"/>
      <c r="IW201" s="898"/>
      <c r="IX201" s="934"/>
      <c r="IY201" s="934"/>
      <c r="IZ201" s="934"/>
      <c r="JA201" s="934"/>
      <c r="JB201" s="935"/>
      <c r="JC201" s="936"/>
      <c r="JF201" s="911" t="s">
        <v>914</v>
      </c>
      <c r="JG201" s="912" t="s">
        <v>316</v>
      </c>
      <c r="JH201" s="913"/>
      <c r="JI201" s="914"/>
      <c r="JJ201" s="915"/>
      <c r="JK201" s="916"/>
      <c r="JL201" s="1170"/>
      <c r="JM201" s="898"/>
      <c r="JN201" s="898"/>
      <c r="JO201" s="934"/>
      <c r="JP201" s="934"/>
      <c r="JQ201" s="934"/>
      <c r="JR201" s="934"/>
      <c r="JS201" s="935"/>
      <c r="JT201" s="936"/>
      <c r="JW201" s="911" t="s">
        <v>914</v>
      </c>
      <c r="JX201" s="912" t="s">
        <v>316</v>
      </c>
      <c r="JY201" s="913"/>
      <c r="JZ201" s="914"/>
      <c r="KA201" s="915"/>
      <c r="KB201" s="916"/>
      <c r="KC201" s="1170"/>
      <c r="KD201" s="898"/>
      <c r="KE201" s="898"/>
      <c r="KF201" s="934"/>
      <c r="KG201" s="934"/>
      <c r="KH201" s="934"/>
      <c r="KI201" s="934"/>
      <c r="KJ201" s="935"/>
      <c r="KK201" s="936"/>
      <c r="KN201" s="911" t="s">
        <v>914</v>
      </c>
      <c r="KO201" s="912" t="s">
        <v>316</v>
      </c>
      <c r="KP201" s="913"/>
      <c r="KQ201" s="914"/>
      <c r="KR201" s="915"/>
      <c r="KS201" s="916"/>
      <c r="KT201" s="1170"/>
      <c r="KU201" s="898"/>
      <c r="KV201" s="898"/>
      <c r="KW201" s="934"/>
      <c r="KX201" s="934"/>
      <c r="KY201" s="934"/>
      <c r="KZ201" s="934"/>
      <c r="LA201" s="935"/>
      <c r="LB201" s="936"/>
      <c r="LE201" s="911" t="s">
        <v>914</v>
      </c>
      <c r="LF201" s="912" t="s">
        <v>316</v>
      </c>
      <c r="LG201" s="913"/>
      <c r="LH201" s="914"/>
      <c r="LI201" s="992">
        <v>0</v>
      </c>
      <c r="LJ201" s="993"/>
      <c r="LK201" s="1170"/>
      <c r="LL201" s="898"/>
      <c r="LM201" s="898"/>
      <c r="LN201" s="934"/>
      <c r="LO201" s="934"/>
      <c r="LP201" s="934"/>
      <c r="LQ201" s="934"/>
      <c r="LR201" s="935"/>
      <c r="LS201" s="936"/>
      <c r="LV201" s="911" t="s">
        <v>914</v>
      </c>
      <c r="LW201" s="912" t="s">
        <v>316</v>
      </c>
      <c r="LX201" s="913"/>
      <c r="LY201" s="914"/>
      <c r="LZ201" s="915"/>
      <c r="MA201" s="916"/>
      <c r="MB201" s="1170"/>
      <c r="MC201" s="898"/>
      <c r="MD201" s="898"/>
      <c r="ME201" s="934"/>
      <c r="MF201" s="934"/>
      <c r="MG201" s="934"/>
      <c r="MH201" s="934"/>
      <c r="MI201" s="935"/>
      <c r="MJ201" s="936"/>
      <c r="MM201" s="911" t="s">
        <v>914</v>
      </c>
      <c r="MN201" s="912" t="s">
        <v>316</v>
      </c>
      <c r="MO201" s="913"/>
      <c r="MP201" s="914"/>
      <c r="MQ201" s="915"/>
      <c r="MR201" s="916"/>
      <c r="MS201" s="1170"/>
      <c r="MT201" s="898"/>
      <c r="MU201" s="898"/>
      <c r="MV201" s="934"/>
      <c r="MW201" s="934"/>
      <c r="MX201" s="934"/>
      <c r="MY201" s="934"/>
      <c r="MZ201" s="935"/>
      <c r="NA201" s="936"/>
      <c r="ND201" s="994" t="s">
        <v>914</v>
      </c>
      <c r="NE201" s="995" t="s">
        <v>316</v>
      </c>
      <c r="NF201" s="996"/>
      <c r="NG201" s="997"/>
      <c r="NH201" s="1171"/>
      <c r="NI201" s="999"/>
      <c r="NJ201" s="1170"/>
      <c r="NK201" s="898"/>
      <c r="NL201" s="898"/>
      <c r="NM201" s="934"/>
      <c r="NN201" s="934"/>
      <c r="NO201" s="934"/>
      <c r="NP201" s="934"/>
      <c r="NQ201" s="935"/>
      <c r="NR201" s="936"/>
      <c r="NU201" s="1000" t="s">
        <v>914</v>
      </c>
      <c r="NV201" s="1001" t="s">
        <v>316</v>
      </c>
      <c r="NW201" s="1002"/>
      <c r="NX201" s="1003"/>
      <c r="NY201" s="1004"/>
      <c r="NZ201" s="1005"/>
      <c r="OA201" s="1170"/>
      <c r="OB201" s="898"/>
      <c r="OC201" s="898"/>
      <c r="OD201" s="934"/>
      <c r="OE201" s="934"/>
      <c r="OF201" s="934"/>
      <c r="OG201" s="934"/>
      <c r="OH201" s="935"/>
      <c r="OI201" s="936"/>
      <c r="OL201" s="911" t="s">
        <v>914</v>
      </c>
      <c r="OM201" s="912" t="s">
        <v>316</v>
      </c>
      <c r="ON201" s="913"/>
      <c r="OO201" s="914"/>
      <c r="OP201" s="915"/>
      <c r="OQ201" s="916"/>
      <c r="OR201" s="1170"/>
      <c r="OS201" s="898"/>
      <c r="OT201" s="898"/>
      <c r="OU201" s="934"/>
      <c r="OV201" s="934"/>
      <c r="OW201" s="934"/>
      <c r="OX201" s="934"/>
      <c r="OY201" s="935"/>
      <c r="OZ201" s="936"/>
      <c r="PC201" s="911" t="s">
        <v>914</v>
      </c>
      <c r="PD201" s="912" t="s">
        <v>316</v>
      </c>
      <c r="PE201" s="913"/>
      <c r="PF201" s="914"/>
      <c r="PG201" s="932"/>
      <c r="PH201" s="933"/>
      <c r="PI201" s="1170"/>
      <c r="PJ201" s="898"/>
      <c r="PK201" s="898"/>
      <c r="PL201" s="934"/>
      <c r="PM201" s="934"/>
      <c r="PN201" s="934"/>
      <c r="PO201" s="934"/>
      <c r="PP201" s="935"/>
      <c r="PQ201" s="936"/>
      <c r="PT201" s="911" t="s">
        <v>914</v>
      </c>
      <c r="PU201" s="912" t="s">
        <v>316</v>
      </c>
      <c r="PV201" s="913"/>
      <c r="PW201" s="914"/>
      <c r="PX201" s="915"/>
      <c r="PY201" s="916"/>
      <c r="PZ201" s="1170"/>
      <c r="QA201" s="898"/>
      <c r="QB201" s="898"/>
      <c r="QC201" s="934"/>
      <c r="QD201" s="934"/>
      <c r="QE201" s="934"/>
      <c r="QF201" s="934"/>
      <c r="QG201" s="935"/>
      <c r="QH201" s="936"/>
      <c r="QK201" s="911" t="s">
        <v>914</v>
      </c>
      <c r="QL201" s="912" t="s">
        <v>316</v>
      </c>
      <c r="QM201" s="913"/>
      <c r="QN201" s="914"/>
      <c r="QO201" s="992">
        <v>0</v>
      </c>
      <c r="QP201" s="993"/>
      <c r="QQ201" s="1170"/>
      <c r="QR201" s="898"/>
      <c r="QS201" s="898"/>
      <c r="QT201" s="934"/>
      <c r="QU201" s="934"/>
      <c r="QV201" s="934"/>
      <c r="QW201" s="934"/>
      <c r="QX201" s="935"/>
      <c r="QY201" s="936"/>
      <c r="RB201" s="405"/>
      <c r="RC201" s="406"/>
      <c r="RD201" s="407"/>
      <c r="RE201" s="408"/>
      <c r="RF201" s="409"/>
      <c r="RG201" s="410"/>
      <c r="RH201" s="410"/>
      <c r="RI201" s="898"/>
      <c r="RJ201" s="898"/>
      <c r="RK201" s="934"/>
      <c r="RL201" s="934"/>
      <c r="RM201" s="934"/>
      <c r="RN201" s="934"/>
      <c r="RO201" s="935"/>
      <c r="RP201" s="936"/>
      <c r="RS201" s="405"/>
      <c r="RT201" s="406"/>
      <c r="RU201" s="407"/>
      <c r="RV201" s="408"/>
      <c r="RW201" s="409"/>
      <c r="RX201" s="410"/>
      <c r="RY201" s="410"/>
      <c r="RZ201" s="898"/>
      <c r="SA201" s="898"/>
      <c r="SB201" s="934"/>
      <c r="SC201" s="934"/>
      <c r="SD201" s="934"/>
      <c r="SE201" s="934"/>
      <c r="SF201" s="935"/>
      <c r="SG201" s="936"/>
      <c r="SJ201" s="405"/>
      <c r="SK201" s="406"/>
      <c r="SL201" s="407"/>
      <c r="SM201" s="408"/>
      <c r="SN201" s="409"/>
      <c r="SO201" s="410"/>
      <c r="SP201" s="410"/>
      <c r="SQ201" s="898"/>
      <c r="SR201" s="898"/>
      <c r="SS201" s="934"/>
      <c r="ST201" s="934"/>
      <c r="SU201" s="934"/>
      <c r="SV201" s="934"/>
      <c r="SW201" s="935"/>
      <c r="SX201" s="936"/>
    </row>
    <row r="202" spans="2:518" ht="87.75" customHeight="1" thickTop="1" thickBot="1">
      <c r="B202" s="1100" t="s">
        <v>310</v>
      </c>
      <c r="C202" s="970" t="s">
        <v>557</v>
      </c>
      <c r="D202" s="1172" t="s">
        <v>148</v>
      </c>
      <c r="E202" s="1173">
        <v>18</v>
      </c>
      <c r="F202" s="962"/>
      <c r="G202" s="963">
        <f t="shared" ref="G202:G219" si="3518">ROUND(E202*F202,0)</f>
        <v>0</v>
      </c>
      <c r="H202" s="1174"/>
      <c r="K202" s="1100" t="s">
        <v>310</v>
      </c>
      <c r="L202" s="970" t="s">
        <v>557</v>
      </c>
      <c r="M202" s="1172" t="s">
        <v>148</v>
      </c>
      <c r="N202" s="1173">
        <v>18</v>
      </c>
      <c r="O202" s="965">
        <v>36138</v>
      </c>
      <c r="P202" s="963">
        <f t="shared" ref="P202:P219" si="3519">ROUND(N202*O202,0)</f>
        <v>650484</v>
      </c>
      <c r="Q202" s="1174"/>
      <c r="R202" s="898">
        <f>IF(EXACT(VLOOKUP(K202,OFERTA_0,2,FALSE),L202),1,0)</f>
        <v>1</v>
      </c>
      <c r="S202" s="898">
        <f>IF(EXACT(VLOOKUP(K202,OFERTA_0,3,FALSE),M202),1,0)</f>
        <v>1</v>
      </c>
      <c r="T202" s="899">
        <f>IF(EXACT(VLOOKUP(K202,OFERTA_0,4,FALSE),N202),1,0)</f>
        <v>1</v>
      </c>
      <c r="U202" s="899">
        <f t="shared" ref="U202:V206" si="3520">IF(O202=0,0,1)</f>
        <v>1</v>
      </c>
      <c r="V202" s="899">
        <f t="shared" si="3520"/>
        <v>1</v>
      </c>
      <c r="W202" s="899">
        <f>PRODUCT(R202:V202)</f>
        <v>1</v>
      </c>
      <c r="X202" s="966">
        <f>ROUND(P202,0)</f>
        <v>650484</v>
      </c>
      <c r="Y202" s="901">
        <f>P202-X202</f>
        <v>0</v>
      </c>
      <c r="Z202" s="872"/>
      <c r="AA202" s="872"/>
      <c r="AB202" s="1100" t="s">
        <v>310</v>
      </c>
      <c r="AC202" s="970" t="s">
        <v>557</v>
      </c>
      <c r="AD202" s="1172" t="s">
        <v>148</v>
      </c>
      <c r="AE202" s="1173">
        <v>18</v>
      </c>
      <c r="AF202" s="962">
        <v>25100</v>
      </c>
      <c r="AG202" s="963">
        <f t="shared" ref="AG202:AG219" si="3521">ROUND(AE202*AF202,0)</f>
        <v>451800</v>
      </c>
      <c r="AH202" s="1174"/>
      <c r="AI202" s="898">
        <f>IF(EXACT(VLOOKUP(AB202,OFERTA_0,2,FALSE),AC202),1,0)</f>
        <v>1</v>
      </c>
      <c r="AJ202" s="898">
        <f>IF(EXACT(VLOOKUP(AB202,OFERTA_0,3,FALSE),AD202),1,0)</f>
        <v>1</v>
      </c>
      <c r="AK202" s="899">
        <f>IF(EXACT(VLOOKUP(AB202,OFERTA_0,4,FALSE),AE202),1,0)</f>
        <v>1</v>
      </c>
      <c r="AL202" s="899">
        <f t="shared" ref="AL202:AL219" si="3522">IF(AF202=0,0,1)</f>
        <v>1</v>
      </c>
      <c r="AM202" s="899">
        <f t="shared" ref="AM202:AM219" si="3523">IF(AG202=0,0,1)</f>
        <v>1</v>
      </c>
      <c r="AN202" s="899">
        <f>PRODUCT(AI202:AM202)</f>
        <v>1</v>
      </c>
      <c r="AO202" s="966">
        <f>ROUND(AG202,0)</f>
        <v>451800</v>
      </c>
      <c r="AP202" s="901">
        <f>AG202-AO202</f>
        <v>0</v>
      </c>
      <c r="AQ202" s="872"/>
      <c r="AR202" s="872"/>
      <c r="AS202" s="1100" t="s">
        <v>310</v>
      </c>
      <c r="AT202" s="967" t="s">
        <v>557</v>
      </c>
      <c r="AU202" s="1172" t="s">
        <v>148</v>
      </c>
      <c r="AV202" s="1173">
        <v>18</v>
      </c>
      <c r="AW202" s="968">
        <v>26500</v>
      </c>
      <c r="AX202" s="969">
        <f t="shared" ref="AX202:AX219" si="3524">ROUND(AV202*AW202,0)</f>
        <v>477000</v>
      </c>
      <c r="AY202" s="1174"/>
      <c r="AZ202" s="898">
        <f>IF(EXACT(VLOOKUP(AS202,OFERTA_0,2,FALSE),AT202),1,0)</f>
        <v>1</v>
      </c>
      <c r="BA202" s="898">
        <f>IF(EXACT(VLOOKUP(AS202,OFERTA_0,3,FALSE),AU202),1,0)</f>
        <v>1</v>
      </c>
      <c r="BB202" s="899">
        <f>IF(EXACT(VLOOKUP(AS202,OFERTA_0,4,FALSE),AV202),1,0)</f>
        <v>1</v>
      </c>
      <c r="BC202" s="899">
        <f t="shared" ref="BC202:BC219" si="3525">IF(AW202=0,0,1)</f>
        <v>1</v>
      </c>
      <c r="BD202" s="899">
        <f t="shared" ref="BD202:BD219" si="3526">IF(AX202=0,0,1)</f>
        <v>1</v>
      </c>
      <c r="BE202" s="899">
        <f>PRODUCT(AZ202:BD202)</f>
        <v>1</v>
      </c>
      <c r="BF202" s="966">
        <f>ROUND(AX202,0)</f>
        <v>477000</v>
      </c>
      <c r="BG202" s="901">
        <f>AX202-BF202</f>
        <v>0</v>
      </c>
      <c r="BJ202" s="1100" t="s">
        <v>310</v>
      </c>
      <c r="BK202" s="970" t="s">
        <v>557</v>
      </c>
      <c r="BL202" s="1172" t="s">
        <v>148</v>
      </c>
      <c r="BM202" s="1173">
        <v>18</v>
      </c>
      <c r="BN202" s="962">
        <v>34207</v>
      </c>
      <c r="BO202" s="963">
        <f t="shared" ref="BO202:BO219" si="3527">ROUND(BM202*BN202,0)</f>
        <v>615726</v>
      </c>
      <c r="BP202" s="1174"/>
      <c r="BQ202" s="898">
        <f>IF(EXACT(VLOOKUP(BJ202,OFERTA_0,2,FALSE),BK202),1,0)</f>
        <v>1</v>
      </c>
      <c r="BR202" s="898">
        <f>IF(EXACT(VLOOKUP(BJ202,OFERTA_0,3,FALSE),BL202),1,0)</f>
        <v>1</v>
      </c>
      <c r="BS202" s="899">
        <f>IF(EXACT(VLOOKUP(BJ202,OFERTA_0,4,FALSE),BM202),1,0)</f>
        <v>1</v>
      </c>
      <c r="BT202" s="899">
        <f t="shared" ref="BT202:BT219" si="3528">IF(BN202=0,0,1)</f>
        <v>1</v>
      </c>
      <c r="BU202" s="899">
        <f t="shared" ref="BU202:BU219" si="3529">IF(BO202=0,0,1)</f>
        <v>1</v>
      </c>
      <c r="BV202" s="899">
        <f>PRODUCT(BQ202:BU202)</f>
        <v>1</v>
      </c>
      <c r="BW202" s="966">
        <f>ROUND(BO202,0)</f>
        <v>615726</v>
      </c>
      <c r="BX202" s="901">
        <f>BO202-BW202</f>
        <v>0</v>
      </c>
      <c r="CA202" s="1100" t="s">
        <v>310</v>
      </c>
      <c r="CB202" s="970" t="s">
        <v>557</v>
      </c>
      <c r="CC202" s="1172" t="s">
        <v>148</v>
      </c>
      <c r="CD202" s="1173">
        <v>18</v>
      </c>
      <c r="CE202" s="962">
        <v>35198</v>
      </c>
      <c r="CF202" s="963">
        <f t="shared" ref="CF202:CF219" si="3530">ROUND(CD202*CE202,0)</f>
        <v>633564</v>
      </c>
      <c r="CG202" s="1174"/>
      <c r="CH202" s="898">
        <f>IF(EXACT(VLOOKUP(CA202,OFERTA_0,2,FALSE),CB202),1,0)</f>
        <v>1</v>
      </c>
      <c r="CI202" s="898">
        <f>IF(EXACT(VLOOKUP(CA202,OFERTA_0,3,FALSE),CC202),1,0)</f>
        <v>1</v>
      </c>
      <c r="CJ202" s="899">
        <f>IF(EXACT(VLOOKUP(CA202,OFERTA_0,4,FALSE),CD202),1,0)</f>
        <v>1</v>
      </c>
      <c r="CK202" s="899">
        <f t="shared" ref="CK202:CK219" si="3531">IF(CE202=0,0,1)</f>
        <v>1</v>
      </c>
      <c r="CL202" s="899">
        <f t="shared" ref="CL202:CL219" si="3532">IF(CF202=0,0,1)</f>
        <v>1</v>
      </c>
      <c r="CM202" s="899">
        <f>PRODUCT(CH202:CL202)</f>
        <v>1</v>
      </c>
      <c r="CN202" s="966">
        <f>ROUND(CF202,0)</f>
        <v>633564</v>
      </c>
      <c r="CO202" s="901">
        <f>CF202-CN202</f>
        <v>0</v>
      </c>
      <c r="CR202" s="1100" t="s">
        <v>310</v>
      </c>
      <c r="CS202" s="970" t="s">
        <v>557</v>
      </c>
      <c r="CT202" s="1172" t="s">
        <v>148</v>
      </c>
      <c r="CU202" s="1173">
        <v>18</v>
      </c>
      <c r="CV202" s="962">
        <v>8400</v>
      </c>
      <c r="CW202" s="963">
        <f t="shared" ref="CW202:CW219" si="3533">ROUND(CU202*CV202,0)</f>
        <v>151200</v>
      </c>
      <c r="CX202" s="1174"/>
      <c r="CY202" s="898">
        <f>IF(EXACT(VLOOKUP(CR202,OFERTA_0,2,FALSE),CS202),1,0)</f>
        <v>1</v>
      </c>
      <c r="CZ202" s="898">
        <f>IF(EXACT(VLOOKUP(CR202,OFERTA_0,3,FALSE),CT202),1,0)</f>
        <v>1</v>
      </c>
      <c r="DA202" s="899">
        <f>IF(EXACT(VLOOKUP(CR202,OFERTA_0,4,FALSE),CU202),1,0)</f>
        <v>1</v>
      </c>
      <c r="DB202" s="899">
        <f t="shared" ref="DB202:DB219" si="3534">IF(CV202=0,0,1)</f>
        <v>1</v>
      </c>
      <c r="DC202" s="899">
        <f t="shared" ref="DC202:DC219" si="3535">IF(CW202=0,0,1)</f>
        <v>1</v>
      </c>
      <c r="DD202" s="899">
        <f>PRODUCT(CY202:DC202)</f>
        <v>1</v>
      </c>
      <c r="DE202" s="966">
        <f>ROUND(CW202,0)</f>
        <v>151200</v>
      </c>
      <c r="DF202" s="901">
        <f>CW202-DE202</f>
        <v>0</v>
      </c>
      <c r="DI202" s="1100" t="s">
        <v>310</v>
      </c>
      <c r="DJ202" s="970" t="s">
        <v>557</v>
      </c>
      <c r="DK202" s="1172" t="s">
        <v>148</v>
      </c>
      <c r="DL202" s="1173">
        <v>18</v>
      </c>
      <c r="DM202" s="962">
        <v>22915</v>
      </c>
      <c r="DN202" s="963">
        <f t="shared" ref="DN202:DN219" si="3536">ROUND(DL202*DM202,0)</f>
        <v>412470</v>
      </c>
      <c r="DO202" s="1174"/>
      <c r="DP202" s="898">
        <f>IF(EXACT(VLOOKUP(DI202,OFERTA_0,2,FALSE),DJ202),1,0)</f>
        <v>1</v>
      </c>
      <c r="DQ202" s="898">
        <f>IF(EXACT(VLOOKUP(DI202,OFERTA_0,3,FALSE),DK202),1,0)</f>
        <v>1</v>
      </c>
      <c r="DR202" s="899">
        <f>IF(EXACT(VLOOKUP(DI202,OFERTA_0,4,FALSE),DL202),1,0)</f>
        <v>1</v>
      </c>
      <c r="DS202" s="899">
        <f t="shared" ref="DS202:DS219" si="3537">IF(DM202=0,0,1)</f>
        <v>1</v>
      </c>
      <c r="DT202" s="899">
        <f t="shared" ref="DT202:DT219" si="3538">IF(DN202=0,0,1)</f>
        <v>1</v>
      </c>
      <c r="DU202" s="899">
        <f>PRODUCT(DP202:DT202)</f>
        <v>1</v>
      </c>
      <c r="DV202" s="966">
        <f>ROUND(DN202,0)</f>
        <v>412470</v>
      </c>
      <c r="DW202" s="901">
        <f>DN202-DV202</f>
        <v>0</v>
      </c>
      <c r="DZ202" s="1100" t="s">
        <v>310</v>
      </c>
      <c r="EA202" s="970" t="s">
        <v>557</v>
      </c>
      <c r="EB202" s="1172" t="s">
        <v>148</v>
      </c>
      <c r="EC202" s="1173">
        <v>18</v>
      </c>
      <c r="ED202" s="962">
        <v>37800</v>
      </c>
      <c r="EE202" s="963">
        <f t="shared" ref="EE202:EE219" si="3539">ROUND(EC202*ED202,0)</f>
        <v>680400</v>
      </c>
      <c r="EF202" s="1174"/>
      <c r="EG202" s="898">
        <f>IF(EXACT(VLOOKUP(DZ202,OFERTA_0,2,FALSE),EA202),1,0)</f>
        <v>1</v>
      </c>
      <c r="EH202" s="898">
        <f>IF(EXACT(VLOOKUP(DZ202,OFERTA_0,3,FALSE),EB202),1,0)</f>
        <v>1</v>
      </c>
      <c r="EI202" s="899">
        <f>IF(EXACT(VLOOKUP(DZ202,OFERTA_0,4,FALSE),EC202),1,0)</f>
        <v>1</v>
      </c>
      <c r="EJ202" s="899">
        <f t="shared" ref="EJ202:EJ219" si="3540">IF(ED202=0,0,1)</f>
        <v>1</v>
      </c>
      <c r="EK202" s="899">
        <f t="shared" ref="EK202:EK219" si="3541">IF(EE202=0,0,1)</f>
        <v>1</v>
      </c>
      <c r="EL202" s="899">
        <f>PRODUCT(EG202:EK202)</f>
        <v>1</v>
      </c>
      <c r="EM202" s="966">
        <f>ROUND(EE202,0)</f>
        <v>680400</v>
      </c>
      <c r="EN202" s="901">
        <f>EE202-EM202</f>
        <v>0</v>
      </c>
      <c r="EQ202" s="1100" t="s">
        <v>310</v>
      </c>
      <c r="ER202" s="970" t="s">
        <v>557</v>
      </c>
      <c r="ES202" s="1172" t="s">
        <v>148</v>
      </c>
      <c r="ET202" s="1173">
        <v>18</v>
      </c>
      <c r="EU202" s="962">
        <v>35300</v>
      </c>
      <c r="EV202" s="963">
        <f t="shared" ref="EV202:EV219" si="3542">ROUND(ET202*EU202,0)</f>
        <v>635400</v>
      </c>
      <c r="EW202" s="1174"/>
      <c r="EX202" s="898">
        <f>IF(EXACT(VLOOKUP(EQ202,OFERTA_0,2,FALSE),ER202),1,0)</f>
        <v>1</v>
      </c>
      <c r="EY202" s="898">
        <f>IF(EXACT(VLOOKUP(EQ202,OFERTA_0,3,FALSE),ES202),1,0)</f>
        <v>1</v>
      </c>
      <c r="EZ202" s="899">
        <f>IF(EXACT(VLOOKUP(EQ202,OFERTA_0,4,FALSE),ET202),1,0)</f>
        <v>1</v>
      </c>
      <c r="FA202" s="899">
        <f t="shared" ref="FA202:FA219" si="3543">IF(EU202=0,0,1)</f>
        <v>1</v>
      </c>
      <c r="FB202" s="899">
        <f t="shared" ref="FB202:FB219" si="3544">IF(EV202=0,0,1)</f>
        <v>1</v>
      </c>
      <c r="FC202" s="899">
        <f>PRODUCT(EX202:FB202)</f>
        <v>1</v>
      </c>
      <c r="FD202" s="966">
        <f>ROUND(EV202,0)</f>
        <v>635400</v>
      </c>
      <c r="FE202" s="901">
        <f>EV202-FD202</f>
        <v>0</v>
      </c>
      <c r="FH202" s="1100"/>
      <c r="FI202" s="970"/>
      <c r="FJ202" s="1172"/>
      <c r="FK202" s="1173"/>
      <c r="FL202" s="962"/>
      <c r="FM202" s="963">
        <f t="shared" ref="FM202:FM219" si="3545">ROUND(FK202*FL202,0)</f>
        <v>0</v>
      </c>
      <c r="FN202" s="1174"/>
      <c r="FO202" s="898" t="e">
        <f>IF(EXACT(VLOOKUP(FH202,OFERTA_0,2,FALSE),FI202),1,0)</f>
        <v>#N/A</v>
      </c>
      <c r="FP202" s="898" t="e">
        <f>IF(EXACT(VLOOKUP(FH202,OFERTA_0,3,FALSE),FJ202),1,0)</f>
        <v>#N/A</v>
      </c>
      <c r="FQ202" s="899" t="e">
        <f>IF(EXACT(VLOOKUP(FH202,OFERTA_0,4,FALSE),FK202),1,0)</f>
        <v>#N/A</v>
      </c>
      <c r="FR202" s="899">
        <f t="shared" ref="FR202:FR219" si="3546">IF(FL202=0,0,1)</f>
        <v>0</v>
      </c>
      <c r="FS202" s="899">
        <f t="shared" ref="FS202:FS219" si="3547">IF(FM202=0,0,1)</f>
        <v>0</v>
      </c>
      <c r="FT202" s="899" t="e">
        <f>PRODUCT(FO202:FS202)</f>
        <v>#N/A</v>
      </c>
      <c r="FU202" s="966">
        <f>ROUND(FM202,0)</f>
        <v>0</v>
      </c>
      <c r="FV202" s="901">
        <f>FM202-FU202</f>
        <v>0</v>
      </c>
      <c r="FY202" s="1100" t="s">
        <v>310</v>
      </c>
      <c r="FZ202" s="970" t="s">
        <v>557</v>
      </c>
      <c r="GA202" s="1172" t="s">
        <v>148</v>
      </c>
      <c r="GB202" s="1173">
        <v>18</v>
      </c>
      <c r="GC202" s="965">
        <v>36138</v>
      </c>
      <c r="GD202" s="963">
        <f t="shared" ref="GD202:GD219" si="3548">ROUND(GB202*GC202,0)</f>
        <v>650484</v>
      </c>
      <c r="GE202" s="1174"/>
      <c r="GF202" s="898">
        <f>IF(EXACT(VLOOKUP(FY202,OFERTA_0,2,FALSE),FZ202),1,0)</f>
        <v>1</v>
      </c>
      <c r="GG202" s="898">
        <f>IF(EXACT(VLOOKUP(FY202,OFERTA_0,3,FALSE),GA202),1,0)</f>
        <v>1</v>
      </c>
      <c r="GH202" s="899">
        <f>IF(EXACT(VLOOKUP(FY202,OFERTA_0,4,FALSE),GB202),1,0)</f>
        <v>1</v>
      </c>
      <c r="GI202" s="899">
        <f t="shared" ref="GI202:GI219" si="3549">IF(GC202=0,0,1)</f>
        <v>1</v>
      </c>
      <c r="GJ202" s="899">
        <f t="shared" ref="GJ202:GJ219" si="3550">IF(GD202=0,0,1)</f>
        <v>1</v>
      </c>
      <c r="GK202" s="899">
        <f>PRODUCT(GF202:GJ202)</f>
        <v>1</v>
      </c>
      <c r="GL202" s="966">
        <f>ROUND(GD202,0)</f>
        <v>650484</v>
      </c>
      <c r="GM202" s="901">
        <f>GD202-GL202</f>
        <v>0</v>
      </c>
      <c r="GP202" s="1100" t="s">
        <v>310</v>
      </c>
      <c r="GQ202" s="970" t="s">
        <v>557</v>
      </c>
      <c r="GR202" s="1172" t="s">
        <v>148</v>
      </c>
      <c r="GS202" s="1173">
        <v>18</v>
      </c>
      <c r="GT202" s="962">
        <v>35400</v>
      </c>
      <c r="GU202" s="963">
        <f t="shared" ref="GU202:GU219" si="3551">ROUND(GS202*GT202,0)</f>
        <v>637200</v>
      </c>
      <c r="GV202" s="1174"/>
      <c r="GW202" s="898">
        <f>IF(EXACT(VLOOKUP(GP202,OFERTA_0,2,FALSE),GQ202),1,0)</f>
        <v>1</v>
      </c>
      <c r="GX202" s="898">
        <f>IF(EXACT(VLOOKUP(GP202,OFERTA_0,3,FALSE),GR202),1,0)</f>
        <v>1</v>
      </c>
      <c r="GY202" s="899">
        <f>IF(EXACT(VLOOKUP(GP202,OFERTA_0,4,FALSE),GS202),1,0)</f>
        <v>1</v>
      </c>
      <c r="GZ202" s="899">
        <f t="shared" ref="GZ202:GZ219" si="3552">IF(GT202=0,0,1)</f>
        <v>1</v>
      </c>
      <c r="HA202" s="899">
        <f t="shared" ref="HA202:HA219" si="3553">IF(GU202=0,0,1)</f>
        <v>1</v>
      </c>
      <c r="HB202" s="899">
        <f>PRODUCT(GW202:HA202)</f>
        <v>1</v>
      </c>
      <c r="HC202" s="966">
        <f>ROUND(GU202,0)</f>
        <v>637200</v>
      </c>
      <c r="HD202" s="901">
        <f>GU202-HC202</f>
        <v>0</v>
      </c>
      <c r="HG202" s="1100" t="s">
        <v>310</v>
      </c>
      <c r="HH202" s="970" t="s">
        <v>557</v>
      </c>
      <c r="HI202" s="1172" t="s">
        <v>148</v>
      </c>
      <c r="HJ202" s="1173">
        <v>18</v>
      </c>
      <c r="HK202" s="962">
        <v>28673</v>
      </c>
      <c r="HL202" s="963">
        <f t="shared" ref="HL202:HL219" si="3554">ROUND(HJ202*HK202,0)</f>
        <v>516114</v>
      </c>
      <c r="HM202" s="1174"/>
      <c r="HN202" s="898">
        <f>IF(EXACT(VLOOKUP(HG202,OFERTA_0,2,FALSE),HH202),1,0)</f>
        <v>1</v>
      </c>
      <c r="HO202" s="898">
        <f>IF(EXACT(VLOOKUP(HG202,OFERTA_0,3,FALSE),HI202),1,0)</f>
        <v>1</v>
      </c>
      <c r="HP202" s="899">
        <f>IF(EXACT(VLOOKUP(HG202,OFERTA_0,4,FALSE),HJ202),1,0)</f>
        <v>1</v>
      </c>
      <c r="HQ202" s="899">
        <f t="shared" ref="HQ202:HQ219" si="3555">IF(HK202=0,0,1)</f>
        <v>1</v>
      </c>
      <c r="HR202" s="899">
        <f t="shared" ref="HR202:HR219" si="3556">IF(HL202=0,0,1)</f>
        <v>1</v>
      </c>
      <c r="HS202" s="899">
        <f>PRODUCT(HN202:HR202)</f>
        <v>1</v>
      </c>
      <c r="HT202" s="966">
        <f>ROUND(HL202,0)</f>
        <v>516114</v>
      </c>
      <c r="HU202" s="901">
        <f>HL202-HT202</f>
        <v>0</v>
      </c>
      <c r="HX202" s="1100" t="s">
        <v>310</v>
      </c>
      <c r="HY202" s="970" t="s">
        <v>557</v>
      </c>
      <c r="HZ202" s="1172" t="s">
        <v>148</v>
      </c>
      <c r="IA202" s="1173">
        <v>18</v>
      </c>
      <c r="IB202" s="971">
        <v>37217</v>
      </c>
      <c r="IC202" s="972">
        <f t="shared" ref="IC202:IC219" si="3557">ROUND(IA202*IB202,0)</f>
        <v>669906</v>
      </c>
      <c r="ID202" s="1174"/>
      <c r="IE202" s="898">
        <f>IF(EXACT(VLOOKUP(HX202,OFERTA_0,2,FALSE),HY202),1,0)</f>
        <v>1</v>
      </c>
      <c r="IF202" s="898">
        <f>IF(EXACT(VLOOKUP(HX202,OFERTA_0,3,FALSE),HZ202),1,0)</f>
        <v>1</v>
      </c>
      <c r="IG202" s="899">
        <f>IF(EXACT(VLOOKUP(HX202,OFERTA_0,4,FALSE),IA202),1,0)</f>
        <v>1</v>
      </c>
      <c r="IH202" s="899">
        <f t="shared" ref="IH202:IH219" si="3558">IF(IB202=0,0,1)</f>
        <v>1</v>
      </c>
      <c r="II202" s="899">
        <f t="shared" ref="II202:II219" si="3559">IF(IC202=0,0,1)</f>
        <v>1</v>
      </c>
      <c r="IJ202" s="899">
        <f>PRODUCT(IE202:II202)</f>
        <v>1</v>
      </c>
      <c r="IK202" s="966">
        <f>ROUND(IC202,0)</f>
        <v>669906</v>
      </c>
      <c r="IL202" s="901">
        <f>IC202-IK202</f>
        <v>0</v>
      </c>
      <c r="IO202" s="1100" t="s">
        <v>310</v>
      </c>
      <c r="IP202" s="970" t="s">
        <v>557</v>
      </c>
      <c r="IQ202" s="1172" t="s">
        <v>148</v>
      </c>
      <c r="IR202" s="1173">
        <v>18</v>
      </c>
      <c r="IS202" s="962">
        <v>18014</v>
      </c>
      <c r="IT202" s="963">
        <f t="shared" ref="IT202:IT219" si="3560">ROUND(IR202*IS202,0)</f>
        <v>324252</v>
      </c>
      <c r="IU202" s="1174"/>
      <c r="IV202" s="898">
        <f>IF(EXACT(VLOOKUP(IO202,OFERTA_0,2,FALSE),IP202),1,0)</f>
        <v>1</v>
      </c>
      <c r="IW202" s="898">
        <f>IF(EXACT(VLOOKUP(IO202,OFERTA_0,3,FALSE),IQ202),1,0)</f>
        <v>1</v>
      </c>
      <c r="IX202" s="899">
        <f>IF(EXACT(VLOOKUP(IO202,OFERTA_0,4,FALSE),IR202),1,0)</f>
        <v>1</v>
      </c>
      <c r="IY202" s="899">
        <f t="shared" ref="IY202:IY219" si="3561">IF(IS202=0,0,1)</f>
        <v>1</v>
      </c>
      <c r="IZ202" s="899">
        <f t="shared" ref="IZ202:IZ219" si="3562">IF(IT202=0,0,1)</f>
        <v>1</v>
      </c>
      <c r="JA202" s="899">
        <f>PRODUCT(IV202:IZ202)</f>
        <v>1</v>
      </c>
      <c r="JB202" s="966">
        <f>ROUND(IT202,0)</f>
        <v>324252</v>
      </c>
      <c r="JC202" s="901">
        <f>IT202-JB202</f>
        <v>0</v>
      </c>
      <c r="JF202" s="1100" t="s">
        <v>310</v>
      </c>
      <c r="JG202" s="970" t="s">
        <v>557</v>
      </c>
      <c r="JH202" s="1172" t="s">
        <v>148</v>
      </c>
      <c r="JI202" s="1173">
        <v>18</v>
      </c>
      <c r="JJ202" s="962">
        <v>38000</v>
      </c>
      <c r="JK202" s="963">
        <f t="shared" ref="JK202:JK219" si="3563">ROUND(JI202*JJ202,0)</f>
        <v>684000</v>
      </c>
      <c r="JL202" s="1174"/>
      <c r="JM202" s="898">
        <f>IF(EXACT(VLOOKUP(JF202,OFERTA_0,2,FALSE),JG202),1,0)</f>
        <v>1</v>
      </c>
      <c r="JN202" s="898">
        <f>IF(EXACT(VLOOKUP(JF202,OFERTA_0,3,FALSE),JH202),1,0)</f>
        <v>1</v>
      </c>
      <c r="JO202" s="899">
        <f>IF(EXACT(VLOOKUP(JF202,OFERTA_0,4,FALSE),JI202),1,0)</f>
        <v>1</v>
      </c>
      <c r="JP202" s="899">
        <f t="shared" ref="JP202:JP219" si="3564">IF(JJ202=0,0,1)</f>
        <v>1</v>
      </c>
      <c r="JQ202" s="899">
        <f t="shared" ref="JQ202:JQ219" si="3565">IF(JK202=0,0,1)</f>
        <v>1</v>
      </c>
      <c r="JR202" s="899">
        <f>PRODUCT(JM202:JQ202)</f>
        <v>1</v>
      </c>
      <c r="JS202" s="966">
        <f>ROUND(JK202,0)</f>
        <v>684000</v>
      </c>
      <c r="JT202" s="901">
        <f>JK202-JS202</f>
        <v>0</v>
      </c>
      <c r="JW202" s="1100" t="s">
        <v>310</v>
      </c>
      <c r="JX202" s="970" t="s">
        <v>557</v>
      </c>
      <c r="JY202" s="1172" t="s">
        <v>148</v>
      </c>
      <c r="JZ202" s="1173">
        <v>18</v>
      </c>
      <c r="KA202" s="962">
        <v>43237.181700000008</v>
      </c>
      <c r="KB202" s="963">
        <f t="shared" ref="KB202:KB219" si="3566">ROUND(JZ202*KA202,0)</f>
        <v>778269</v>
      </c>
      <c r="KC202" s="1174"/>
      <c r="KD202" s="898">
        <f>IF(EXACT(VLOOKUP(JW202,OFERTA_0,2,FALSE),JX202),1,0)</f>
        <v>1</v>
      </c>
      <c r="KE202" s="898">
        <f>IF(EXACT(VLOOKUP(JW202,OFERTA_0,3,FALSE),JY202),1,0)</f>
        <v>1</v>
      </c>
      <c r="KF202" s="899">
        <f>IF(EXACT(VLOOKUP(JW202,OFERTA_0,4,FALSE),JZ202),1,0)</f>
        <v>1</v>
      </c>
      <c r="KG202" s="899">
        <f t="shared" ref="KG202:KG219" si="3567">IF(KA202=0,0,1)</f>
        <v>1</v>
      </c>
      <c r="KH202" s="899">
        <f t="shared" ref="KH202:KH219" si="3568">IF(KB202=0,0,1)</f>
        <v>1</v>
      </c>
      <c r="KI202" s="899">
        <f>PRODUCT(KD202:KH202)</f>
        <v>1</v>
      </c>
      <c r="KJ202" s="966">
        <f>ROUND(KB202,0)</f>
        <v>778269</v>
      </c>
      <c r="KK202" s="901">
        <f>KB202-KJ202</f>
        <v>0</v>
      </c>
      <c r="KN202" s="1100" t="s">
        <v>310</v>
      </c>
      <c r="KO202" s="970" t="s">
        <v>557</v>
      </c>
      <c r="KP202" s="1172" t="s">
        <v>148</v>
      </c>
      <c r="KQ202" s="1173">
        <v>18</v>
      </c>
      <c r="KR202" s="962">
        <v>39116</v>
      </c>
      <c r="KS202" s="963">
        <f t="shared" ref="KS202:KS219" si="3569">ROUND(KQ202*KR202,0)</f>
        <v>704088</v>
      </c>
      <c r="KT202" s="1174"/>
      <c r="KU202" s="898">
        <f>IF(EXACT(VLOOKUP(KN202,OFERTA_0,2,FALSE),KO202),1,0)</f>
        <v>1</v>
      </c>
      <c r="KV202" s="898">
        <f>IF(EXACT(VLOOKUP(KN202,OFERTA_0,3,FALSE),KP202),1,0)</f>
        <v>1</v>
      </c>
      <c r="KW202" s="899">
        <f>IF(EXACT(VLOOKUP(KN202,OFERTA_0,4,FALSE),KQ202),1,0)</f>
        <v>1</v>
      </c>
      <c r="KX202" s="899">
        <f t="shared" ref="KX202:KX219" si="3570">IF(KR202=0,0,1)</f>
        <v>1</v>
      </c>
      <c r="KY202" s="899">
        <f t="shared" ref="KY202:KY219" si="3571">IF(KS202=0,0,1)</f>
        <v>1</v>
      </c>
      <c r="KZ202" s="899">
        <f>PRODUCT(KU202:KY202)</f>
        <v>1</v>
      </c>
      <c r="LA202" s="966">
        <f>ROUND(KS202,0)</f>
        <v>704088</v>
      </c>
      <c r="LB202" s="901">
        <f>KS202-LA202</f>
        <v>0</v>
      </c>
      <c r="LE202" s="1100" t="s">
        <v>310</v>
      </c>
      <c r="LF202" s="970" t="s">
        <v>557</v>
      </c>
      <c r="LG202" s="1172" t="s">
        <v>148</v>
      </c>
      <c r="LH202" s="1173">
        <v>18</v>
      </c>
      <c r="LI202" s="973">
        <v>27916</v>
      </c>
      <c r="LJ202" s="974">
        <f t="shared" ref="LJ202:LJ219" si="3572">ROUND(LH202*LI202,0)</f>
        <v>502488</v>
      </c>
      <c r="LK202" s="1174"/>
      <c r="LL202" s="898">
        <f>IF(EXACT(VLOOKUP(LE202,OFERTA_0,2,FALSE),LF202),1,0)</f>
        <v>1</v>
      </c>
      <c r="LM202" s="898">
        <f>IF(EXACT(VLOOKUP(LE202,OFERTA_0,3,FALSE),LG202),1,0)</f>
        <v>1</v>
      </c>
      <c r="LN202" s="899">
        <f>IF(EXACT(VLOOKUP(LE202,OFERTA_0,4,FALSE),LH202),1,0)</f>
        <v>1</v>
      </c>
      <c r="LO202" s="899">
        <f t="shared" ref="LO202:LO219" si="3573">IF(LI202=0,0,1)</f>
        <v>1</v>
      </c>
      <c r="LP202" s="899">
        <f t="shared" ref="LP202:LP219" si="3574">IF(LJ202=0,0,1)</f>
        <v>1</v>
      </c>
      <c r="LQ202" s="899">
        <f>PRODUCT(LL202:LP202)</f>
        <v>1</v>
      </c>
      <c r="LR202" s="966">
        <f>ROUND(LJ202,0)</f>
        <v>502488</v>
      </c>
      <c r="LS202" s="901">
        <f>LJ202-LR202</f>
        <v>0</v>
      </c>
      <c r="LV202" s="1100" t="s">
        <v>310</v>
      </c>
      <c r="LW202" s="970" t="s">
        <v>557</v>
      </c>
      <c r="LX202" s="1172" t="s">
        <v>148</v>
      </c>
      <c r="LY202" s="1173">
        <v>18</v>
      </c>
      <c r="LZ202" s="962">
        <v>143000</v>
      </c>
      <c r="MA202" s="963">
        <f t="shared" ref="MA202:MA219" si="3575">ROUND(LY202*LZ202,0)</f>
        <v>2574000</v>
      </c>
      <c r="MB202" s="1174"/>
      <c r="MC202" s="898">
        <f>IF(EXACT(VLOOKUP(LV202,OFERTA_0,2,FALSE),LW202),1,0)</f>
        <v>1</v>
      </c>
      <c r="MD202" s="898">
        <f>IF(EXACT(VLOOKUP(LV202,OFERTA_0,3,FALSE),LX202),1,0)</f>
        <v>1</v>
      </c>
      <c r="ME202" s="899">
        <f>IF(EXACT(VLOOKUP(LV202,OFERTA_0,4,FALSE),LY202),1,0)</f>
        <v>1</v>
      </c>
      <c r="MF202" s="899">
        <f t="shared" ref="MF202:MF219" si="3576">IF(LZ202=0,0,1)</f>
        <v>1</v>
      </c>
      <c r="MG202" s="899">
        <f t="shared" ref="MG202:MG219" si="3577">IF(MA202=0,0,1)</f>
        <v>1</v>
      </c>
      <c r="MH202" s="899">
        <f>PRODUCT(MC202:MG202)</f>
        <v>1</v>
      </c>
      <c r="MI202" s="966">
        <f>ROUND(MA202,0)</f>
        <v>2574000</v>
      </c>
      <c r="MJ202" s="901">
        <f>MA202-MI202</f>
        <v>0</v>
      </c>
      <c r="MM202" s="1100" t="s">
        <v>310</v>
      </c>
      <c r="MN202" s="970" t="s">
        <v>557</v>
      </c>
      <c r="MO202" s="1172" t="s">
        <v>148</v>
      </c>
      <c r="MP202" s="1173">
        <v>18</v>
      </c>
      <c r="MQ202" s="962">
        <v>28000</v>
      </c>
      <c r="MR202" s="963">
        <f t="shared" ref="MR202:MR219" si="3578">ROUND(MP202*MQ202,0)</f>
        <v>504000</v>
      </c>
      <c r="MS202" s="1174"/>
      <c r="MT202" s="898">
        <f>IF(EXACT(VLOOKUP(MM202,OFERTA_0,2,FALSE),MN202),1,0)</f>
        <v>1</v>
      </c>
      <c r="MU202" s="898">
        <f>IF(EXACT(VLOOKUP(MM202,OFERTA_0,3,FALSE),MO202),1,0)</f>
        <v>1</v>
      </c>
      <c r="MV202" s="899">
        <f>IF(EXACT(VLOOKUP(MM202,OFERTA_0,4,FALSE),MP202),1,0)</f>
        <v>1</v>
      </c>
      <c r="MW202" s="899">
        <f t="shared" ref="MW202:MW219" si="3579">IF(MQ202=0,0,1)</f>
        <v>1</v>
      </c>
      <c r="MX202" s="899">
        <f t="shared" ref="MX202:MX219" si="3580">IF(MR202=0,0,1)</f>
        <v>1</v>
      </c>
      <c r="MY202" s="899">
        <f>PRODUCT(MT202:MX202)</f>
        <v>1</v>
      </c>
      <c r="MZ202" s="966">
        <f>ROUND(MR202,0)</f>
        <v>504000</v>
      </c>
      <c r="NA202" s="901">
        <f>MR202-MZ202</f>
        <v>0</v>
      </c>
      <c r="ND202" s="975" t="s">
        <v>310</v>
      </c>
      <c r="NE202" s="976" t="s">
        <v>557</v>
      </c>
      <c r="NF202" s="1175" t="s">
        <v>148</v>
      </c>
      <c r="NG202" s="1176">
        <v>18</v>
      </c>
      <c r="NH202" s="979">
        <v>5671.71</v>
      </c>
      <c r="NI202" s="980">
        <v>102091</v>
      </c>
      <c r="NJ202" s="1174"/>
      <c r="NK202" s="898">
        <f>IF(EXACT(VLOOKUP(ND202,OFERTA_0,2,FALSE),NE202),1,0)</f>
        <v>1</v>
      </c>
      <c r="NL202" s="898">
        <f>IF(EXACT(VLOOKUP(ND202,OFERTA_0,3,FALSE),NF202),1,0)</f>
        <v>1</v>
      </c>
      <c r="NM202" s="899">
        <f>IF(EXACT(VLOOKUP(ND202,OFERTA_0,4,FALSE),NG202),1,0)</f>
        <v>1</v>
      </c>
      <c r="NN202" s="899">
        <f t="shared" ref="NN202:NN219" si="3581">IF(NH202=0,0,1)</f>
        <v>1</v>
      </c>
      <c r="NO202" s="899">
        <f t="shared" ref="NO202:NO219" si="3582">IF(NI202=0,0,1)</f>
        <v>1</v>
      </c>
      <c r="NP202" s="899">
        <f>PRODUCT(NK202:NO202)</f>
        <v>1</v>
      </c>
      <c r="NQ202" s="966">
        <f>ROUND(NI202,0)</f>
        <v>102091</v>
      </c>
      <c r="NR202" s="901">
        <f>NI202-NQ202</f>
        <v>0</v>
      </c>
      <c r="NU202" s="981" t="s">
        <v>310</v>
      </c>
      <c r="NV202" s="982" t="s">
        <v>557</v>
      </c>
      <c r="NW202" s="1177" t="s">
        <v>148</v>
      </c>
      <c r="NX202" s="1178">
        <v>18</v>
      </c>
      <c r="NY202" s="985">
        <v>5729</v>
      </c>
      <c r="NZ202" s="986">
        <f t="shared" ref="NZ202:NZ219" si="3583">ROUND(NX202*NY202,0)</f>
        <v>103122</v>
      </c>
      <c r="OA202" s="1174"/>
      <c r="OB202" s="898">
        <f>IF(EXACT(VLOOKUP(NU202,OFERTA_0,2,FALSE),NV202),1,0)</f>
        <v>1</v>
      </c>
      <c r="OC202" s="898">
        <f>IF(EXACT(VLOOKUP(NU202,OFERTA_0,3,FALSE),NW202),1,0)</f>
        <v>1</v>
      </c>
      <c r="OD202" s="899">
        <f>IF(EXACT(VLOOKUP(NU202,OFERTA_0,4,FALSE),NX202),1,0)</f>
        <v>1</v>
      </c>
      <c r="OE202" s="899">
        <f t="shared" ref="OE202:OE219" si="3584">IF(NY202=0,0,1)</f>
        <v>1</v>
      </c>
      <c r="OF202" s="899">
        <f t="shared" ref="OF202:OF219" si="3585">IF(NZ202=0,0,1)</f>
        <v>1</v>
      </c>
      <c r="OG202" s="899">
        <f>PRODUCT(OB202:OF202)</f>
        <v>1</v>
      </c>
      <c r="OH202" s="966">
        <f>ROUND(NZ202,0)</f>
        <v>103122</v>
      </c>
      <c r="OI202" s="901">
        <f>NZ202-OH202</f>
        <v>0</v>
      </c>
      <c r="OL202" s="1100" t="s">
        <v>310</v>
      </c>
      <c r="OM202" s="970" t="s">
        <v>557</v>
      </c>
      <c r="ON202" s="1172" t="s">
        <v>148</v>
      </c>
      <c r="OO202" s="1173">
        <v>18</v>
      </c>
      <c r="OP202" s="962">
        <v>29945</v>
      </c>
      <c r="OQ202" s="963">
        <f>+OO202*OP202</f>
        <v>539010</v>
      </c>
      <c r="OR202" s="1174"/>
      <c r="OS202" s="898">
        <f>IF(EXACT(VLOOKUP(OL202,OFERTA_0,2,FALSE),OM202),1,0)</f>
        <v>1</v>
      </c>
      <c r="OT202" s="898">
        <f>IF(EXACT(VLOOKUP(OL202,OFERTA_0,3,FALSE),ON202),1,0)</f>
        <v>1</v>
      </c>
      <c r="OU202" s="899">
        <f>IF(EXACT(VLOOKUP(OL202,OFERTA_0,4,FALSE),OO202),1,0)</f>
        <v>1</v>
      </c>
      <c r="OV202" s="899">
        <f t="shared" ref="OV202:OV219" si="3586">IF(OP202=0,0,1)</f>
        <v>1</v>
      </c>
      <c r="OW202" s="899">
        <f t="shared" ref="OW202:OW219" si="3587">IF(OQ202=0,0,1)</f>
        <v>1</v>
      </c>
      <c r="OX202" s="899">
        <f>PRODUCT(OS202:OW202)</f>
        <v>1</v>
      </c>
      <c r="OY202" s="966">
        <f>ROUND(OQ202,0)</f>
        <v>539010</v>
      </c>
      <c r="OZ202" s="901">
        <f>OQ202-OY202</f>
        <v>0</v>
      </c>
      <c r="PC202" s="1100" t="s">
        <v>310</v>
      </c>
      <c r="PD202" s="970" t="s">
        <v>557</v>
      </c>
      <c r="PE202" s="1172" t="s">
        <v>148</v>
      </c>
      <c r="PF202" s="1173">
        <v>18</v>
      </c>
      <c r="PG202" s="987">
        <v>15633</v>
      </c>
      <c r="PH202" s="988">
        <v>281394</v>
      </c>
      <c r="PI202" s="1174"/>
      <c r="PJ202" s="898">
        <f>IF(EXACT(VLOOKUP(PC202,OFERTA_0,2,FALSE),PD202),1,0)</f>
        <v>1</v>
      </c>
      <c r="PK202" s="898">
        <f>IF(EXACT(VLOOKUP(PC202,OFERTA_0,3,FALSE),PE202),1,0)</f>
        <v>1</v>
      </c>
      <c r="PL202" s="899">
        <f>IF(EXACT(VLOOKUP(PC202,OFERTA_0,4,FALSE),PF202),1,0)</f>
        <v>1</v>
      </c>
      <c r="PM202" s="899">
        <f t="shared" ref="PM202:PM219" si="3588">IF(PG202=0,0,1)</f>
        <v>1</v>
      </c>
      <c r="PN202" s="899">
        <f t="shared" ref="PN202:PN219" si="3589">IF(PH202=0,0,1)</f>
        <v>1</v>
      </c>
      <c r="PO202" s="899">
        <f>PRODUCT(PJ202:PN202)</f>
        <v>1</v>
      </c>
      <c r="PP202" s="966">
        <f>ROUND(PH202,0)</f>
        <v>281394</v>
      </c>
      <c r="PQ202" s="901">
        <f>PH202-PP202</f>
        <v>0</v>
      </c>
      <c r="PT202" s="1100" t="s">
        <v>310</v>
      </c>
      <c r="PU202" s="970" t="s">
        <v>557</v>
      </c>
      <c r="PV202" s="1172" t="s">
        <v>148</v>
      </c>
      <c r="PW202" s="1173">
        <v>18</v>
      </c>
      <c r="PX202" s="962">
        <v>35150</v>
      </c>
      <c r="PY202" s="963">
        <f t="shared" ref="PY202:PY219" si="3590">ROUND(PW202*PX202,0)</f>
        <v>632700</v>
      </c>
      <c r="PZ202" s="1174"/>
      <c r="QA202" s="898">
        <f>IF(EXACT(VLOOKUP(PT202,OFERTA_0,2,FALSE),PU202),1,0)</f>
        <v>1</v>
      </c>
      <c r="QB202" s="898">
        <f>IF(EXACT(VLOOKUP(PT202,OFERTA_0,3,FALSE),PV202),1,0)</f>
        <v>1</v>
      </c>
      <c r="QC202" s="899">
        <f>IF(EXACT(VLOOKUP(PT202,OFERTA_0,4,FALSE),PW202),1,0)</f>
        <v>1</v>
      </c>
      <c r="QD202" s="899">
        <f t="shared" ref="QD202:QD219" si="3591">IF(PX202=0,0,1)</f>
        <v>1</v>
      </c>
      <c r="QE202" s="899">
        <f t="shared" ref="QE202:QE219" si="3592">IF(PY202=0,0,1)</f>
        <v>1</v>
      </c>
      <c r="QF202" s="899">
        <f>PRODUCT(QA202:QE202)</f>
        <v>1</v>
      </c>
      <c r="QG202" s="966">
        <f>ROUND(PY202,0)</f>
        <v>632700</v>
      </c>
      <c r="QH202" s="901">
        <f>PY202-QG202</f>
        <v>0</v>
      </c>
      <c r="QK202" s="1100" t="s">
        <v>310</v>
      </c>
      <c r="QL202" s="970" t="s">
        <v>557</v>
      </c>
      <c r="QM202" s="1172" t="s">
        <v>148</v>
      </c>
      <c r="QN202" s="1173">
        <v>18</v>
      </c>
      <c r="QO202" s="973">
        <v>28055.579999999998</v>
      </c>
      <c r="QP202" s="974">
        <f t="shared" ref="QP202:QP219" si="3593">ROUND(QN202*QO202,0)</f>
        <v>505000</v>
      </c>
      <c r="QQ202" s="1174"/>
      <c r="QR202" s="898">
        <f>IF(EXACT(VLOOKUP(QK202,OFERTA_0,2,FALSE),QL202),1,0)</f>
        <v>1</v>
      </c>
      <c r="QS202" s="898">
        <f>IF(EXACT(VLOOKUP(QK202,OFERTA_0,3,FALSE),QM202),1,0)</f>
        <v>1</v>
      </c>
      <c r="QT202" s="899">
        <f>IF(EXACT(VLOOKUP(QK202,OFERTA_0,4,FALSE),QN202),1,0)</f>
        <v>1</v>
      </c>
      <c r="QU202" s="899">
        <f t="shared" ref="QU202:QU219" si="3594">IF(QO202=0,0,1)</f>
        <v>1</v>
      </c>
      <c r="QV202" s="899">
        <f t="shared" ref="QV202:QV219" si="3595">IF(QP202=0,0,1)</f>
        <v>1</v>
      </c>
      <c r="QW202" s="899">
        <f>PRODUCT(QR202:QV202)</f>
        <v>1</v>
      </c>
      <c r="QX202" s="966">
        <f>ROUND(QP202,0)</f>
        <v>505000</v>
      </c>
      <c r="QY202" s="901">
        <f>QP202-QX202</f>
        <v>0</v>
      </c>
      <c r="RB202" s="405"/>
      <c r="RC202" s="406"/>
      <c r="RD202" s="407"/>
      <c r="RE202" s="408"/>
      <c r="RF202" s="409"/>
      <c r="RG202" s="410"/>
      <c r="RH202" s="410"/>
      <c r="RI202" s="898"/>
      <c r="RJ202" s="898"/>
      <c r="RK202" s="934"/>
      <c r="RL202" s="934"/>
      <c r="RM202" s="934"/>
      <c r="RN202" s="934"/>
      <c r="RO202" s="935"/>
      <c r="RP202" s="936"/>
      <c r="RS202" s="405"/>
      <c r="RT202" s="406"/>
      <c r="RU202" s="407"/>
      <c r="RV202" s="408"/>
      <c r="RW202" s="409"/>
      <c r="RX202" s="410"/>
      <c r="RY202" s="410"/>
      <c r="RZ202" s="898"/>
      <c r="SA202" s="898"/>
      <c r="SB202" s="934"/>
      <c r="SC202" s="934"/>
      <c r="SD202" s="934"/>
      <c r="SE202" s="934"/>
      <c r="SF202" s="935"/>
      <c r="SG202" s="936"/>
      <c r="SJ202" s="405"/>
      <c r="SK202" s="406"/>
      <c r="SL202" s="407"/>
      <c r="SM202" s="408"/>
      <c r="SN202" s="409"/>
      <c r="SO202" s="410"/>
      <c r="SP202" s="410"/>
      <c r="SQ202" s="898"/>
      <c r="SR202" s="898"/>
      <c r="SS202" s="934"/>
      <c r="ST202" s="934"/>
      <c r="SU202" s="934"/>
      <c r="SV202" s="934"/>
      <c r="SW202" s="935"/>
      <c r="SX202" s="936"/>
    </row>
    <row r="203" spans="2:518" ht="80.25" customHeight="1" thickTop="1" thickBot="1">
      <c r="B203" s="958" t="s">
        <v>311</v>
      </c>
      <c r="C203" s="1012" t="s">
        <v>320</v>
      </c>
      <c r="D203" s="1179" t="s">
        <v>148</v>
      </c>
      <c r="E203" s="1180">
        <v>56</v>
      </c>
      <c r="F203" s="1015"/>
      <c r="G203" s="963">
        <f t="shared" si="3518"/>
        <v>0</v>
      </c>
      <c r="H203" s="1016"/>
      <c r="K203" s="958" t="s">
        <v>311</v>
      </c>
      <c r="L203" s="1012" t="s">
        <v>320</v>
      </c>
      <c r="M203" s="1179" t="s">
        <v>148</v>
      </c>
      <c r="N203" s="1180">
        <v>56</v>
      </c>
      <c r="O203" s="1017">
        <v>25207</v>
      </c>
      <c r="P203" s="963">
        <f t="shared" si="3519"/>
        <v>1411592</v>
      </c>
      <c r="Q203" s="1016"/>
      <c r="R203" s="898">
        <f>IF(EXACT(VLOOKUP(K203,OFERTA_0,2,FALSE),L203),1,0)</f>
        <v>1</v>
      </c>
      <c r="S203" s="898">
        <f>IF(EXACT(VLOOKUP(K203,OFERTA_0,3,FALSE),M203),1,0)</f>
        <v>1</v>
      </c>
      <c r="T203" s="899">
        <f>IF(EXACT(VLOOKUP(K203,OFERTA_0,4,FALSE),N203),1,0)</f>
        <v>1</v>
      </c>
      <c r="U203" s="899">
        <f t="shared" si="3520"/>
        <v>1</v>
      </c>
      <c r="V203" s="899">
        <f t="shared" si="3520"/>
        <v>1</v>
      </c>
      <c r="W203" s="899">
        <f>PRODUCT(R203:V203)</f>
        <v>1</v>
      </c>
      <c r="X203" s="966">
        <f>ROUND(P203,0)</f>
        <v>1411592</v>
      </c>
      <c r="Y203" s="901">
        <f>P203-X203</f>
        <v>0</v>
      </c>
      <c r="Z203" s="872"/>
      <c r="AA203" s="872"/>
      <c r="AB203" s="958" t="s">
        <v>311</v>
      </c>
      <c r="AC203" s="1012" t="s">
        <v>320</v>
      </c>
      <c r="AD203" s="1179" t="s">
        <v>148</v>
      </c>
      <c r="AE203" s="1180">
        <v>56</v>
      </c>
      <c r="AF203" s="1015">
        <v>24300</v>
      </c>
      <c r="AG203" s="963">
        <f t="shared" si="3521"/>
        <v>1360800</v>
      </c>
      <c r="AH203" s="1016"/>
      <c r="AI203" s="898">
        <f>IF(EXACT(VLOOKUP(AB203,OFERTA_0,2,FALSE),AC203),1,0)</f>
        <v>1</v>
      </c>
      <c r="AJ203" s="898">
        <f>IF(EXACT(VLOOKUP(AB203,OFERTA_0,3,FALSE),AD203),1,0)</f>
        <v>1</v>
      </c>
      <c r="AK203" s="899">
        <f>IF(EXACT(VLOOKUP(AB203,OFERTA_0,4,FALSE),AE203),1,0)</f>
        <v>1</v>
      </c>
      <c r="AL203" s="899">
        <f t="shared" si="3522"/>
        <v>1</v>
      </c>
      <c r="AM203" s="899">
        <f t="shared" si="3523"/>
        <v>1</v>
      </c>
      <c r="AN203" s="899">
        <f>PRODUCT(AI203:AM203)</f>
        <v>1</v>
      </c>
      <c r="AO203" s="966">
        <f>ROUND(AG203,0)</f>
        <v>1360800</v>
      </c>
      <c r="AP203" s="901">
        <f>AG203-AO203</f>
        <v>0</v>
      </c>
      <c r="AQ203" s="872"/>
      <c r="AR203" s="872"/>
      <c r="AS203" s="958" t="s">
        <v>311</v>
      </c>
      <c r="AT203" s="1018" t="s">
        <v>320</v>
      </c>
      <c r="AU203" s="1179" t="s">
        <v>148</v>
      </c>
      <c r="AV203" s="1180">
        <v>56</v>
      </c>
      <c r="AW203" s="1019">
        <v>22000</v>
      </c>
      <c r="AX203" s="969">
        <f t="shared" si="3524"/>
        <v>1232000</v>
      </c>
      <c r="AY203" s="1016"/>
      <c r="AZ203" s="898">
        <f>IF(EXACT(VLOOKUP(AS203,OFERTA_0,2,FALSE),AT203),1,0)</f>
        <v>1</v>
      </c>
      <c r="BA203" s="898">
        <f>IF(EXACT(VLOOKUP(AS203,OFERTA_0,3,FALSE),AU203),1,0)</f>
        <v>1</v>
      </c>
      <c r="BB203" s="899">
        <f>IF(EXACT(VLOOKUP(AS203,OFERTA_0,4,FALSE),AV203),1,0)</f>
        <v>1</v>
      </c>
      <c r="BC203" s="899">
        <f t="shared" si="3525"/>
        <v>1</v>
      </c>
      <c r="BD203" s="899">
        <f t="shared" si="3526"/>
        <v>1</v>
      </c>
      <c r="BE203" s="899">
        <f>PRODUCT(AZ203:BD203)</f>
        <v>1</v>
      </c>
      <c r="BF203" s="966">
        <f>ROUND(AX203,0)</f>
        <v>1232000</v>
      </c>
      <c r="BG203" s="901">
        <f>AX203-BF203</f>
        <v>0</v>
      </c>
      <c r="BJ203" s="958" t="s">
        <v>311</v>
      </c>
      <c r="BK203" s="1012" t="s">
        <v>320</v>
      </c>
      <c r="BL203" s="1179" t="s">
        <v>148</v>
      </c>
      <c r="BM203" s="1180">
        <v>56</v>
      </c>
      <c r="BN203" s="1015">
        <v>29415</v>
      </c>
      <c r="BO203" s="963">
        <f t="shared" si="3527"/>
        <v>1647240</v>
      </c>
      <c r="BP203" s="1016"/>
      <c r="BQ203" s="898">
        <f>IF(EXACT(VLOOKUP(BJ203,OFERTA_0,2,FALSE),BK203),1,0)</f>
        <v>1</v>
      </c>
      <c r="BR203" s="898">
        <f>IF(EXACT(VLOOKUP(BJ203,OFERTA_0,3,FALSE),BL203),1,0)</f>
        <v>1</v>
      </c>
      <c r="BS203" s="899">
        <f>IF(EXACT(VLOOKUP(BJ203,OFERTA_0,4,FALSE),BM203),1,0)</f>
        <v>1</v>
      </c>
      <c r="BT203" s="899">
        <f t="shared" si="3528"/>
        <v>1</v>
      </c>
      <c r="BU203" s="899">
        <f t="shared" si="3529"/>
        <v>1</v>
      </c>
      <c r="BV203" s="899">
        <f>PRODUCT(BQ203:BU203)</f>
        <v>1</v>
      </c>
      <c r="BW203" s="966">
        <f>ROUND(BO203,0)</f>
        <v>1647240</v>
      </c>
      <c r="BX203" s="901">
        <f>BO203-BW203</f>
        <v>0</v>
      </c>
      <c r="CA203" s="958" t="s">
        <v>311</v>
      </c>
      <c r="CB203" s="1012" t="s">
        <v>320</v>
      </c>
      <c r="CC203" s="1179" t="s">
        <v>148</v>
      </c>
      <c r="CD203" s="1180">
        <v>56</v>
      </c>
      <c r="CE203" s="1015">
        <v>24551</v>
      </c>
      <c r="CF203" s="963">
        <f t="shared" si="3530"/>
        <v>1374856</v>
      </c>
      <c r="CG203" s="1016"/>
      <c r="CH203" s="898">
        <f>IF(EXACT(VLOOKUP(CA203,OFERTA_0,2,FALSE),CB203),1,0)</f>
        <v>1</v>
      </c>
      <c r="CI203" s="898">
        <f>IF(EXACT(VLOOKUP(CA203,OFERTA_0,3,FALSE),CC203),1,0)</f>
        <v>1</v>
      </c>
      <c r="CJ203" s="899">
        <f>IF(EXACT(VLOOKUP(CA203,OFERTA_0,4,FALSE),CD203),1,0)</f>
        <v>1</v>
      </c>
      <c r="CK203" s="899">
        <f t="shared" si="3531"/>
        <v>1</v>
      </c>
      <c r="CL203" s="899">
        <f t="shared" si="3532"/>
        <v>1</v>
      </c>
      <c r="CM203" s="899">
        <f>PRODUCT(CH203:CL203)</f>
        <v>1</v>
      </c>
      <c r="CN203" s="966">
        <f>ROUND(CF203,0)</f>
        <v>1374856</v>
      </c>
      <c r="CO203" s="901">
        <f>CF203-CN203</f>
        <v>0</v>
      </c>
      <c r="CR203" s="958" t="s">
        <v>311</v>
      </c>
      <c r="CS203" s="1012" t="s">
        <v>320</v>
      </c>
      <c r="CT203" s="1179" t="s">
        <v>148</v>
      </c>
      <c r="CU203" s="1180">
        <v>56</v>
      </c>
      <c r="CV203" s="1015">
        <v>12500</v>
      </c>
      <c r="CW203" s="963">
        <f t="shared" si="3533"/>
        <v>700000</v>
      </c>
      <c r="CX203" s="1016"/>
      <c r="CY203" s="898">
        <f>IF(EXACT(VLOOKUP(CR203,OFERTA_0,2,FALSE),CS203),1,0)</f>
        <v>1</v>
      </c>
      <c r="CZ203" s="898">
        <f>IF(EXACT(VLOOKUP(CR203,OFERTA_0,3,FALSE),CT203),1,0)</f>
        <v>1</v>
      </c>
      <c r="DA203" s="899">
        <f>IF(EXACT(VLOOKUP(CR203,OFERTA_0,4,FALSE),CU203),1,0)</f>
        <v>1</v>
      </c>
      <c r="DB203" s="899">
        <f t="shared" si="3534"/>
        <v>1</v>
      </c>
      <c r="DC203" s="899">
        <f t="shared" si="3535"/>
        <v>1</v>
      </c>
      <c r="DD203" s="899">
        <f>PRODUCT(CY203:DC203)</f>
        <v>1</v>
      </c>
      <c r="DE203" s="966">
        <f>ROUND(CW203,0)</f>
        <v>700000</v>
      </c>
      <c r="DF203" s="901">
        <f>CW203-DE203</f>
        <v>0</v>
      </c>
      <c r="DI203" s="958" t="s">
        <v>311</v>
      </c>
      <c r="DJ203" s="1012" t="s">
        <v>320</v>
      </c>
      <c r="DK203" s="1179" t="s">
        <v>148</v>
      </c>
      <c r="DL203" s="1180">
        <v>56</v>
      </c>
      <c r="DM203" s="1015">
        <v>14890</v>
      </c>
      <c r="DN203" s="963">
        <f t="shared" si="3536"/>
        <v>833840</v>
      </c>
      <c r="DO203" s="1016"/>
      <c r="DP203" s="898">
        <f>IF(EXACT(VLOOKUP(DI203,OFERTA_0,2,FALSE),DJ203),1,0)</f>
        <v>1</v>
      </c>
      <c r="DQ203" s="898">
        <f>IF(EXACT(VLOOKUP(DI203,OFERTA_0,3,FALSE),DK203),1,0)</f>
        <v>1</v>
      </c>
      <c r="DR203" s="899">
        <f>IF(EXACT(VLOOKUP(DI203,OFERTA_0,4,FALSE),DL203),1,0)</f>
        <v>1</v>
      </c>
      <c r="DS203" s="899">
        <f t="shared" si="3537"/>
        <v>1</v>
      </c>
      <c r="DT203" s="899">
        <f t="shared" si="3538"/>
        <v>1</v>
      </c>
      <c r="DU203" s="899">
        <f>PRODUCT(DP203:DT203)</f>
        <v>1</v>
      </c>
      <c r="DV203" s="966">
        <f>ROUND(DN203,0)</f>
        <v>833840</v>
      </c>
      <c r="DW203" s="901">
        <f>DN203-DV203</f>
        <v>0</v>
      </c>
      <c r="DZ203" s="958" t="s">
        <v>311</v>
      </c>
      <c r="EA203" s="1012" t="s">
        <v>320</v>
      </c>
      <c r="EB203" s="1179" t="s">
        <v>148</v>
      </c>
      <c r="EC203" s="1180">
        <v>56</v>
      </c>
      <c r="ED203" s="1015">
        <v>32450</v>
      </c>
      <c r="EE203" s="963">
        <f t="shared" si="3539"/>
        <v>1817200</v>
      </c>
      <c r="EF203" s="1016"/>
      <c r="EG203" s="898">
        <f>IF(EXACT(VLOOKUP(DZ203,OFERTA_0,2,FALSE),EA203),1,0)</f>
        <v>1</v>
      </c>
      <c r="EH203" s="898">
        <f>IF(EXACT(VLOOKUP(DZ203,OFERTA_0,3,FALSE),EB203),1,0)</f>
        <v>1</v>
      </c>
      <c r="EI203" s="899">
        <f>IF(EXACT(VLOOKUP(DZ203,OFERTA_0,4,FALSE),EC203),1,0)</f>
        <v>1</v>
      </c>
      <c r="EJ203" s="899">
        <f t="shared" si="3540"/>
        <v>1</v>
      </c>
      <c r="EK203" s="899">
        <f t="shared" si="3541"/>
        <v>1</v>
      </c>
      <c r="EL203" s="899">
        <f>PRODUCT(EG203:EK203)</f>
        <v>1</v>
      </c>
      <c r="EM203" s="966">
        <f>ROUND(EE203,0)</f>
        <v>1817200</v>
      </c>
      <c r="EN203" s="901">
        <f>EE203-EM203</f>
        <v>0</v>
      </c>
      <c r="EQ203" s="958" t="s">
        <v>311</v>
      </c>
      <c r="ER203" s="1012" t="s">
        <v>320</v>
      </c>
      <c r="ES203" s="1179" t="s">
        <v>148</v>
      </c>
      <c r="ET203" s="1180">
        <v>56</v>
      </c>
      <c r="EU203" s="1015">
        <v>24600</v>
      </c>
      <c r="EV203" s="963">
        <f t="shared" si="3542"/>
        <v>1377600</v>
      </c>
      <c r="EW203" s="1016"/>
      <c r="EX203" s="898">
        <f>IF(EXACT(VLOOKUP(EQ203,OFERTA_0,2,FALSE),ER203),1,0)</f>
        <v>1</v>
      </c>
      <c r="EY203" s="898">
        <f>IF(EXACT(VLOOKUP(EQ203,OFERTA_0,3,FALSE),ES203),1,0)</f>
        <v>1</v>
      </c>
      <c r="EZ203" s="899">
        <f>IF(EXACT(VLOOKUP(EQ203,OFERTA_0,4,FALSE),ET203),1,0)</f>
        <v>1</v>
      </c>
      <c r="FA203" s="899">
        <f t="shared" si="3543"/>
        <v>1</v>
      </c>
      <c r="FB203" s="899">
        <f t="shared" si="3544"/>
        <v>1</v>
      </c>
      <c r="FC203" s="899">
        <f>PRODUCT(EX203:FB203)</f>
        <v>1</v>
      </c>
      <c r="FD203" s="966">
        <f>ROUND(EV203,0)</f>
        <v>1377600</v>
      </c>
      <c r="FE203" s="901">
        <f>EV203-FD203</f>
        <v>0</v>
      </c>
      <c r="FH203" s="958"/>
      <c r="FI203" s="1012"/>
      <c r="FJ203" s="1179"/>
      <c r="FK203" s="1180"/>
      <c r="FL203" s="1015"/>
      <c r="FM203" s="963">
        <f t="shared" si="3545"/>
        <v>0</v>
      </c>
      <c r="FN203" s="1016"/>
      <c r="FO203" s="898" t="e">
        <f>IF(EXACT(VLOOKUP(FH203,OFERTA_0,2,FALSE),FI203),1,0)</f>
        <v>#N/A</v>
      </c>
      <c r="FP203" s="898" t="e">
        <f>IF(EXACT(VLOOKUP(FH203,OFERTA_0,3,FALSE),FJ203),1,0)</f>
        <v>#N/A</v>
      </c>
      <c r="FQ203" s="899" t="e">
        <f>IF(EXACT(VLOOKUP(FH203,OFERTA_0,4,FALSE),FK203),1,0)</f>
        <v>#N/A</v>
      </c>
      <c r="FR203" s="899">
        <f t="shared" si="3546"/>
        <v>0</v>
      </c>
      <c r="FS203" s="899">
        <f t="shared" si="3547"/>
        <v>0</v>
      </c>
      <c r="FT203" s="899" t="e">
        <f>PRODUCT(FO203:FS203)</f>
        <v>#N/A</v>
      </c>
      <c r="FU203" s="966">
        <f>ROUND(FM203,0)</f>
        <v>0</v>
      </c>
      <c r="FV203" s="901">
        <f>FM203-FU203</f>
        <v>0</v>
      </c>
      <c r="FY203" s="958" t="s">
        <v>311</v>
      </c>
      <c r="FZ203" s="1012" t="s">
        <v>320</v>
      </c>
      <c r="GA203" s="1179" t="s">
        <v>148</v>
      </c>
      <c r="GB203" s="1180">
        <v>56</v>
      </c>
      <c r="GC203" s="1017">
        <v>26000</v>
      </c>
      <c r="GD203" s="963">
        <f t="shared" si="3548"/>
        <v>1456000</v>
      </c>
      <c r="GE203" s="1016"/>
      <c r="GF203" s="898">
        <f>IF(EXACT(VLOOKUP(FY203,OFERTA_0,2,FALSE),FZ203),1,0)</f>
        <v>1</v>
      </c>
      <c r="GG203" s="898">
        <f>IF(EXACT(VLOOKUP(FY203,OFERTA_0,3,FALSE),GA203),1,0)</f>
        <v>1</v>
      </c>
      <c r="GH203" s="899">
        <f>IF(EXACT(VLOOKUP(FY203,OFERTA_0,4,FALSE),GB203),1,0)</f>
        <v>1</v>
      </c>
      <c r="GI203" s="899">
        <f t="shared" si="3549"/>
        <v>1</v>
      </c>
      <c r="GJ203" s="899">
        <f t="shared" si="3550"/>
        <v>1</v>
      </c>
      <c r="GK203" s="899">
        <f>PRODUCT(GF203:GJ203)</f>
        <v>1</v>
      </c>
      <c r="GL203" s="966">
        <f>ROUND(GD203,0)</f>
        <v>1456000</v>
      </c>
      <c r="GM203" s="901">
        <f>GD203-GL203</f>
        <v>0</v>
      </c>
      <c r="GP203" s="958" t="s">
        <v>311</v>
      </c>
      <c r="GQ203" s="1012" t="s">
        <v>320</v>
      </c>
      <c r="GR203" s="1179" t="s">
        <v>148</v>
      </c>
      <c r="GS203" s="1180">
        <v>56</v>
      </c>
      <c r="GT203" s="1015">
        <v>24700</v>
      </c>
      <c r="GU203" s="963">
        <f t="shared" si="3551"/>
        <v>1383200</v>
      </c>
      <c r="GV203" s="1016"/>
      <c r="GW203" s="898">
        <f>IF(EXACT(VLOOKUP(GP203,OFERTA_0,2,FALSE),GQ203),1,0)</f>
        <v>1</v>
      </c>
      <c r="GX203" s="898">
        <f>IF(EXACT(VLOOKUP(GP203,OFERTA_0,3,FALSE),GR203),1,0)</f>
        <v>1</v>
      </c>
      <c r="GY203" s="899">
        <f>IF(EXACT(VLOOKUP(GP203,OFERTA_0,4,FALSE),GS203),1,0)</f>
        <v>1</v>
      </c>
      <c r="GZ203" s="899">
        <f t="shared" si="3552"/>
        <v>1</v>
      </c>
      <c r="HA203" s="899">
        <f t="shared" si="3553"/>
        <v>1</v>
      </c>
      <c r="HB203" s="899">
        <f>PRODUCT(GW203:HA203)</f>
        <v>1</v>
      </c>
      <c r="HC203" s="966">
        <f>ROUND(GU203,0)</f>
        <v>1383200</v>
      </c>
      <c r="HD203" s="901">
        <f>GU203-HC203</f>
        <v>0</v>
      </c>
      <c r="HG203" s="958" t="s">
        <v>311</v>
      </c>
      <c r="HH203" s="1012" t="s">
        <v>320</v>
      </c>
      <c r="HI203" s="1179" t="s">
        <v>148</v>
      </c>
      <c r="HJ203" s="1180">
        <v>56</v>
      </c>
      <c r="HK203" s="1015">
        <v>19542</v>
      </c>
      <c r="HL203" s="963">
        <f t="shared" si="3554"/>
        <v>1094352</v>
      </c>
      <c r="HM203" s="1016"/>
      <c r="HN203" s="898">
        <f>IF(EXACT(VLOOKUP(HG203,OFERTA_0,2,FALSE),HH203),1,0)</f>
        <v>1</v>
      </c>
      <c r="HO203" s="898">
        <f>IF(EXACT(VLOOKUP(HG203,OFERTA_0,3,FALSE),HI203),1,0)</f>
        <v>1</v>
      </c>
      <c r="HP203" s="899">
        <f>IF(EXACT(VLOOKUP(HG203,OFERTA_0,4,FALSE),HJ203),1,0)</f>
        <v>1</v>
      </c>
      <c r="HQ203" s="899">
        <f t="shared" si="3555"/>
        <v>1</v>
      </c>
      <c r="HR203" s="899">
        <f t="shared" si="3556"/>
        <v>1</v>
      </c>
      <c r="HS203" s="899">
        <f>PRODUCT(HN203:HR203)</f>
        <v>1</v>
      </c>
      <c r="HT203" s="966">
        <f>ROUND(HL203,0)</f>
        <v>1094352</v>
      </c>
      <c r="HU203" s="901">
        <f>HL203-HT203</f>
        <v>0</v>
      </c>
      <c r="HX203" s="958" t="s">
        <v>311</v>
      </c>
      <c r="HY203" s="1012" t="s">
        <v>320</v>
      </c>
      <c r="HZ203" s="1179" t="s">
        <v>148</v>
      </c>
      <c r="IA203" s="1180">
        <v>56</v>
      </c>
      <c r="IB203" s="1020">
        <v>29327</v>
      </c>
      <c r="IC203" s="972">
        <f t="shared" si="3557"/>
        <v>1642312</v>
      </c>
      <c r="ID203" s="1016"/>
      <c r="IE203" s="898">
        <f>IF(EXACT(VLOOKUP(HX203,OFERTA_0,2,FALSE),HY203),1,0)</f>
        <v>1</v>
      </c>
      <c r="IF203" s="898">
        <f>IF(EXACT(VLOOKUP(HX203,OFERTA_0,3,FALSE),HZ203),1,0)</f>
        <v>1</v>
      </c>
      <c r="IG203" s="899">
        <f>IF(EXACT(VLOOKUP(HX203,OFERTA_0,4,FALSE),IA203),1,0)</f>
        <v>1</v>
      </c>
      <c r="IH203" s="899">
        <f t="shared" si="3558"/>
        <v>1</v>
      </c>
      <c r="II203" s="899">
        <f t="shared" si="3559"/>
        <v>1</v>
      </c>
      <c r="IJ203" s="899">
        <f>PRODUCT(IE203:II203)</f>
        <v>1</v>
      </c>
      <c r="IK203" s="966">
        <f>ROUND(IC203,0)</f>
        <v>1642312</v>
      </c>
      <c r="IL203" s="901">
        <f>IC203-IK203</f>
        <v>0</v>
      </c>
      <c r="IO203" s="958" t="s">
        <v>311</v>
      </c>
      <c r="IP203" s="1012" t="s">
        <v>320</v>
      </c>
      <c r="IQ203" s="1179" t="s">
        <v>148</v>
      </c>
      <c r="IR203" s="1180">
        <v>56</v>
      </c>
      <c r="IS203" s="1015">
        <v>15900</v>
      </c>
      <c r="IT203" s="963">
        <f t="shared" si="3560"/>
        <v>890400</v>
      </c>
      <c r="IU203" s="1016"/>
      <c r="IV203" s="898">
        <f>IF(EXACT(VLOOKUP(IO203,OFERTA_0,2,FALSE),IP203),1,0)</f>
        <v>1</v>
      </c>
      <c r="IW203" s="898">
        <f>IF(EXACT(VLOOKUP(IO203,OFERTA_0,3,FALSE),IQ203),1,0)</f>
        <v>1</v>
      </c>
      <c r="IX203" s="899">
        <f>IF(EXACT(VLOOKUP(IO203,OFERTA_0,4,FALSE),IR203),1,0)</f>
        <v>1</v>
      </c>
      <c r="IY203" s="899">
        <f t="shared" si="3561"/>
        <v>1</v>
      </c>
      <c r="IZ203" s="899">
        <f t="shared" si="3562"/>
        <v>1</v>
      </c>
      <c r="JA203" s="899">
        <f>PRODUCT(IV203:IZ203)</f>
        <v>1</v>
      </c>
      <c r="JB203" s="966">
        <f>ROUND(IT203,0)</f>
        <v>890400</v>
      </c>
      <c r="JC203" s="901">
        <f>IT203-JB203</f>
        <v>0</v>
      </c>
      <c r="JF203" s="958" t="s">
        <v>311</v>
      </c>
      <c r="JG203" s="1012" t="s">
        <v>320</v>
      </c>
      <c r="JH203" s="1179" t="s">
        <v>148</v>
      </c>
      <c r="JI203" s="1180">
        <v>56</v>
      </c>
      <c r="JJ203" s="1015">
        <v>32000</v>
      </c>
      <c r="JK203" s="963">
        <f t="shared" si="3563"/>
        <v>1792000</v>
      </c>
      <c r="JL203" s="1016"/>
      <c r="JM203" s="898">
        <f>IF(EXACT(VLOOKUP(JF203,OFERTA_0,2,FALSE),JG203),1,0)</f>
        <v>1</v>
      </c>
      <c r="JN203" s="898">
        <f>IF(EXACT(VLOOKUP(JF203,OFERTA_0,3,FALSE),JH203),1,0)</f>
        <v>1</v>
      </c>
      <c r="JO203" s="899">
        <f>IF(EXACT(VLOOKUP(JF203,OFERTA_0,4,FALSE),JI203),1,0)</f>
        <v>1</v>
      </c>
      <c r="JP203" s="899">
        <f t="shared" si="3564"/>
        <v>1</v>
      </c>
      <c r="JQ203" s="899">
        <f t="shared" si="3565"/>
        <v>1</v>
      </c>
      <c r="JR203" s="899">
        <f>PRODUCT(JM203:JQ203)</f>
        <v>1</v>
      </c>
      <c r="JS203" s="966">
        <f>ROUND(JK203,0)</f>
        <v>1792000</v>
      </c>
      <c r="JT203" s="901">
        <f>JK203-JS203</f>
        <v>0</v>
      </c>
      <c r="JW203" s="958" t="s">
        <v>311</v>
      </c>
      <c r="JX203" s="1012" t="s">
        <v>320</v>
      </c>
      <c r="JY203" s="1179" t="s">
        <v>148</v>
      </c>
      <c r="JZ203" s="1180">
        <v>56</v>
      </c>
      <c r="KA203" s="1015">
        <v>26125.571200000002</v>
      </c>
      <c r="KB203" s="963">
        <f t="shared" si="3566"/>
        <v>1463032</v>
      </c>
      <c r="KC203" s="1016"/>
      <c r="KD203" s="898">
        <f>IF(EXACT(VLOOKUP(JW203,OFERTA_0,2,FALSE),JX203),1,0)</f>
        <v>1</v>
      </c>
      <c r="KE203" s="898">
        <f>IF(EXACT(VLOOKUP(JW203,OFERTA_0,3,FALSE),JY203),1,0)</f>
        <v>1</v>
      </c>
      <c r="KF203" s="899">
        <f>IF(EXACT(VLOOKUP(JW203,OFERTA_0,4,FALSE),JZ203),1,0)</f>
        <v>1</v>
      </c>
      <c r="KG203" s="899">
        <f t="shared" si="3567"/>
        <v>1</v>
      </c>
      <c r="KH203" s="899">
        <f t="shared" si="3568"/>
        <v>1</v>
      </c>
      <c r="KI203" s="899">
        <f>PRODUCT(KD203:KH203)</f>
        <v>1</v>
      </c>
      <c r="KJ203" s="966">
        <f>ROUND(KB203,0)</f>
        <v>1463032</v>
      </c>
      <c r="KK203" s="901">
        <f>KB203-KJ203</f>
        <v>0</v>
      </c>
      <c r="KN203" s="958" t="s">
        <v>311</v>
      </c>
      <c r="KO203" s="1012" t="s">
        <v>320</v>
      </c>
      <c r="KP203" s="1179" t="s">
        <v>148</v>
      </c>
      <c r="KQ203" s="1180">
        <v>56</v>
      </c>
      <c r="KR203" s="1015">
        <v>23870</v>
      </c>
      <c r="KS203" s="963">
        <f t="shared" si="3569"/>
        <v>1336720</v>
      </c>
      <c r="KT203" s="1016"/>
      <c r="KU203" s="898">
        <f>IF(EXACT(VLOOKUP(KN203,OFERTA_0,2,FALSE),KO203),1,0)</f>
        <v>1</v>
      </c>
      <c r="KV203" s="898">
        <f>IF(EXACT(VLOOKUP(KN203,OFERTA_0,3,FALSE),KP203),1,0)</f>
        <v>1</v>
      </c>
      <c r="KW203" s="899">
        <f>IF(EXACT(VLOOKUP(KN203,OFERTA_0,4,FALSE),KQ203),1,0)</f>
        <v>1</v>
      </c>
      <c r="KX203" s="899">
        <f t="shared" si="3570"/>
        <v>1</v>
      </c>
      <c r="KY203" s="899">
        <f t="shared" si="3571"/>
        <v>1</v>
      </c>
      <c r="KZ203" s="899">
        <f>PRODUCT(KU203:KY203)</f>
        <v>1</v>
      </c>
      <c r="LA203" s="966">
        <f>ROUND(KS203,0)</f>
        <v>1336720</v>
      </c>
      <c r="LB203" s="901">
        <f>KS203-LA203</f>
        <v>0</v>
      </c>
      <c r="LE203" s="958" t="s">
        <v>311</v>
      </c>
      <c r="LF203" s="1012" t="s">
        <v>320</v>
      </c>
      <c r="LG203" s="1179" t="s">
        <v>148</v>
      </c>
      <c r="LH203" s="1180">
        <v>56</v>
      </c>
      <c r="LI203" s="1021">
        <v>24925</v>
      </c>
      <c r="LJ203" s="974">
        <f t="shared" si="3572"/>
        <v>1395800</v>
      </c>
      <c r="LK203" s="1016"/>
      <c r="LL203" s="898">
        <f>IF(EXACT(VLOOKUP(LE203,OFERTA_0,2,FALSE),LF203),1,0)</f>
        <v>1</v>
      </c>
      <c r="LM203" s="898">
        <f>IF(EXACT(VLOOKUP(LE203,OFERTA_0,3,FALSE),LG203),1,0)</f>
        <v>1</v>
      </c>
      <c r="LN203" s="899">
        <f>IF(EXACT(VLOOKUP(LE203,OFERTA_0,4,FALSE),LH203),1,0)</f>
        <v>1</v>
      </c>
      <c r="LO203" s="899">
        <f t="shared" si="3573"/>
        <v>1</v>
      </c>
      <c r="LP203" s="899">
        <f t="shared" si="3574"/>
        <v>1</v>
      </c>
      <c r="LQ203" s="899">
        <f>PRODUCT(LL203:LP203)</f>
        <v>1</v>
      </c>
      <c r="LR203" s="966">
        <f>ROUND(LJ203,0)</f>
        <v>1395800</v>
      </c>
      <c r="LS203" s="901">
        <f>LJ203-LR203</f>
        <v>0</v>
      </c>
      <c r="LV203" s="958" t="s">
        <v>311</v>
      </c>
      <c r="LW203" s="1012" t="s">
        <v>320</v>
      </c>
      <c r="LX203" s="1179" t="s">
        <v>148</v>
      </c>
      <c r="LY203" s="1180">
        <v>56</v>
      </c>
      <c r="LZ203" s="1015">
        <v>89375</v>
      </c>
      <c r="MA203" s="963">
        <f t="shared" si="3575"/>
        <v>5005000</v>
      </c>
      <c r="MB203" s="1016"/>
      <c r="MC203" s="898">
        <f>IF(EXACT(VLOOKUP(LV203,OFERTA_0,2,FALSE),LW203),1,0)</f>
        <v>1</v>
      </c>
      <c r="MD203" s="898">
        <f>IF(EXACT(VLOOKUP(LV203,OFERTA_0,3,FALSE),LX203),1,0)</f>
        <v>1</v>
      </c>
      <c r="ME203" s="899">
        <f>IF(EXACT(VLOOKUP(LV203,OFERTA_0,4,FALSE),LY203),1,0)</f>
        <v>1</v>
      </c>
      <c r="MF203" s="899">
        <f t="shared" si="3576"/>
        <v>1</v>
      </c>
      <c r="MG203" s="899">
        <f t="shared" si="3577"/>
        <v>1</v>
      </c>
      <c r="MH203" s="899">
        <f>PRODUCT(MC203:MG203)</f>
        <v>1</v>
      </c>
      <c r="MI203" s="966">
        <f>ROUND(MA203,0)</f>
        <v>5005000</v>
      </c>
      <c r="MJ203" s="901">
        <f>MA203-MI203</f>
        <v>0</v>
      </c>
      <c r="MM203" s="958" t="s">
        <v>311</v>
      </c>
      <c r="MN203" s="1012" t="s">
        <v>320</v>
      </c>
      <c r="MO203" s="1179" t="s">
        <v>148</v>
      </c>
      <c r="MP203" s="1180">
        <v>56</v>
      </c>
      <c r="MQ203" s="1015">
        <v>25000</v>
      </c>
      <c r="MR203" s="963">
        <f t="shared" si="3578"/>
        <v>1400000</v>
      </c>
      <c r="MS203" s="1016"/>
      <c r="MT203" s="898">
        <f>IF(EXACT(VLOOKUP(MM203,OFERTA_0,2,FALSE),MN203),1,0)</f>
        <v>1</v>
      </c>
      <c r="MU203" s="898">
        <f>IF(EXACT(VLOOKUP(MM203,OFERTA_0,3,FALSE),MO203),1,0)</f>
        <v>1</v>
      </c>
      <c r="MV203" s="899">
        <f>IF(EXACT(VLOOKUP(MM203,OFERTA_0,4,FALSE),MP203),1,0)</f>
        <v>1</v>
      </c>
      <c r="MW203" s="899">
        <f t="shared" si="3579"/>
        <v>1</v>
      </c>
      <c r="MX203" s="899">
        <f t="shared" si="3580"/>
        <v>1</v>
      </c>
      <c r="MY203" s="899">
        <f>PRODUCT(MT203:MX203)</f>
        <v>1</v>
      </c>
      <c r="MZ203" s="966">
        <f>ROUND(MR203,0)</f>
        <v>1400000</v>
      </c>
      <c r="NA203" s="901">
        <f>MR203-MZ203</f>
        <v>0</v>
      </c>
      <c r="ND203" s="975" t="s">
        <v>311</v>
      </c>
      <c r="NE203" s="976" t="s">
        <v>320</v>
      </c>
      <c r="NF203" s="1175" t="s">
        <v>148</v>
      </c>
      <c r="NG203" s="1176">
        <v>56</v>
      </c>
      <c r="NH203" s="979">
        <v>3894.66</v>
      </c>
      <c r="NI203" s="980">
        <v>218101</v>
      </c>
      <c r="NJ203" s="1016"/>
      <c r="NK203" s="898">
        <f>IF(EXACT(VLOOKUP(ND203,OFERTA_0,2,FALSE),NE203),1,0)</f>
        <v>1</v>
      </c>
      <c r="NL203" s="898">
        <f>IF(EXACT(VLOOKUP(ND203,OFERTA_0,3,FALSE),NF203),1,0)</f>
        <v>1</v>
      </c>
      <c r="NM203" s="899">
        <f>IF(EXACT(VLOOKUP(ND203,OFERTA_0,4,FALSE),NG203),1,0)</f>
        <v>1</v>
      </c>
      <c r="NN203" s="899">
        <f t="shared" si="3581"/>
        <v>1</v>
      </c>
      <c r="NO203" s="899">
        <f t="shared" si="3582"/>
        <v>1</v>
      </c>
      <c r="NP203" s="899">
        <f>PRODUCT(NK203:NO203)</f>
        <v>1</v>
      </c>
      <c r="NQ203" s="966">
        <f>ROUND(NI203,0)</f>
        <v>218101</v>
      </c>
      <c r="NR203" s="901">
        <f>NI203-NQ203</f>
        <v>0</v>
      </c>
      <c r="NU203" s="981" t="s">
        <v>311</v>
      </c>
      <c r="NV203" s="982" t="s">
        <v>320</v>
      </c>
      <c r="NW203" s="1177" t="s">
        <v>148</v>
      </c>
      <c r="NX203" s="1178">
        <v>56</v>
      </c>
      <c r="NY203" s="1022">
        <v>3934</v>
      </c>
      <c r="NZ203" s="986">
        <f t="shared" si="3583"/>
        <v>220304</v>
      </c>
      <c r="OA203" s="1016"/>
      <c r="OB203" s="898">
        <f>IF(EXACT(VLOOKUP(NU203,OFERTA_0,2,FALSE),NV203),1,0)</f>
        <v>1</v>
      </c>
      <c r="OC203" s="898">
        <f>IF(EXACT(VLOOKUP(NU203,OFERTA_0,3,FALSE),NW203),1,0)</f>
        <v>1</v>
      </c>
      <c r="OD203" s="899">
        <f>IF(EXACT(VLOOKUP(NU203,OFERTA_0,4,FALSE),NX203),1,0)</f>
        <v>1</v>
      </c>
      <c r="OE203" s="899">
        <f t="shared" si="3584"/>
        <v>1</v>
      </c>
      <c r="OF203" s="899">
        <f t="shared" si="3585"/>
        <v>1</v>
      </c>
      <c r="OG203" s="899">
        <f>PRODUCT(OB203:OF203)</f>
        <v>1</v>
      </c>
      <c r="OH203" s="966">
        <f>ROUND(NZ203,0)</f>
        <v>220304</v>
      </c>
      <c r="OI203" s="901">
        <f>NZ203-OH203</f>
        <v>0</v>
      </c>
      <c r="OL203" s="958" t="s">
        <v>311</v>
      </c>
      <c r="OM203" s="1012" t="s">
        <v>320</v>
      </c>
      <c r="ON203" s="1179" t="s">
        <v>148</v>
      </c>
      <c r="OO203" s="1180">
        <v>56</v>
      </c>
      <c r="OP203" s="1015">
        <v>22410</v>
      </c>
      <c r="OQ203" s="963">
        <f t="shared" ref="OQ203:OQ219" si="3596">+OO203*OP203</f>
        <v>1254960</v>
      </c>
      <c r="OR203" s="1016"/>
      <c r="OS203" s="898">
        <f>IF(EXACT(VLOOKUP(OL203,OFERTA_0,2,FALSE),OM203),1,0)</f>
        <v>1</v>
      </c>
      <c r="OT203" s="898">
        <f>IF(EXACT(VLOOKUP(OL203,OFERTA_0,3,FALSE),ON203),1,0)</f>
        <v>1</v>
      </c>
      <c r="OU203" s="899">
        <f>IF(EXACT(VLOOKUP(OL203,OFERTA_0,4,FALSE),OO203),1,0)</f>
        <v>1</v>
      </c>
      <c r="OV203" s="899">
        <f t="shared" si="3586"/>
        <v>1</v>
      </c>
      <c r="OW203" s="899">
        <f t="shared" si="3587"/>
        <v>1</v>
      </c>
      <c r="OX203" s="899">
        <f>PRODUCT(OS203:OW203)</f>
        <v>1</v>
      </c>
      <c r="OY203" s="966">
        <f>ROUND(OQ203,0)</f>
        <v>1254960</v>
      </c>
      <c r="OZ203" s="901">
        <f>OQ203-OY203</f>
        <v>0</v>
      </c>
      <c r="PC203" s="958" t="s">
        <v>311</v>
      </c>
      <c r="PD203" s="1012" t="s">
        <v>320</v>
      </c>
      <c r="PE203" s="1179" t="s">
        <v>148</v>
      </c>
      <c r="PF203" s="1180">
        <v>56</v>
      </c>
      <c r="PG203" s="987">
        <v>13943</v>
      </c>
      <c r="PH203" s="988">
        <v>780808</v>
      </c>
      <c r="PI203" s="1181"/>
      <c r="PJ203" s="898">
        <f>IF(EXACT(VLOOKUP(PC203,OFERTA_0,2,FALSE),PD203),1,0)</f>
        <v>1</v>
      </c>
      <c r="PK203" s="898">
        <f>IF(EXACT(VLOOKUP(PC203,OFERTA_0,3,FALSE),PE203),1,0)</f>
        <v>1</v>
      </c>
      <c r="PL203" s="899">
        <f>IF(EXACT(VLOOKUP(PC203,OFERTA_0,4,FALSE),PF203),1,0)</f>
        <v>1</v>
      </c>
      <c r="PM203" s="899">
        <f t="shared" si="3588"/>
        <v>1</v>
      </c>
      <c r="PN203" s="899">
        <f t="shared" si="3589"/>
        <v>1</v>
      </c>
      <c r="PO203" s="899">
        <f>PRODUCT(PJ203:PN203)</f>
        <v>1</v>
      </c>
      <c r="PP203" s="966">
        <f>ROUND(PH203,0)</f>
        <v>780808</v>
      </c>
      <c r="PQ203" s="901">
        <f>PH203-PP203</f>
        <v>0</v>
      </c>
      <c r="PT203" s="958" t="s">
        <v>311</v>
      </c>
      <c r="PU203" s="1012" t="s">
        <v>320</v>
      </c>
      <c r="PV203" s="1179" t="s">
        <v>148</v>
      </c>
      <c r="PW203" s="1180">
        <v>56</v>
      </c>
      <c r="PX203" s="1015">
        <v>24500</v>
      </c>
      <c r="PY203" s="963">
        <f t="shared" si="3590"/>
        <v>1372000</v>
      </c>
      <c r="PZ203" s="1016"/>
      <c r="QA203" s="898">
        <f>IF(EXACT(VLOOKUP(PT203,OFERTA_0,2,FALSE),PU203),1,0)</f>
        <v>1</v>
      </c>
      <c r="QB203" s="898">
        <f>IF(EXACT(VLOOKUP(PT203,OFERTA_0,3,FALSE),PV203),1,0)</f>
        <v>1</v>
      </c>
      <c r="QC203" s="899">
        <f>IF(EXACT(VLOOKUP(PT203,OFERTA_0,4,FALSE),PW203),1,0)</f>
        <v>1</v>
      </c>
      <c r="QD203" s="899">
        <f t="shared" si="3591"/>
        <v>1</v>
      </c>
      <c r="QE203" s="899">
        <f t="shared" si="3592"/>
        <v>1</v>
      </c>
      <c r="QF203" s="899">
        <f>PRODUCT(QA203:QE203)</f>
        <v>1</v>
      </c>
      <c r="QG203" s="966">
        <f>ROUND(PY203,0)</f>
        <v>1372000</v>
      </c>
      <c r="QH203" s="901">
        <f>PY203-QG203</f>
        <v>0</v>
      </c>
      <c r="QK203" s="958" t="s">
        <v>311</v>
      </c>
      <c r="QL203" s="1012" t="s">
        <v>320</v>
      </c>
      <c r="QM203" s="1179" t="s">
        <v>148</v>
      </c>
      <c r="QN203" s="1180">
        <v>56</v>
      </c>
      <c r="QO203" s="1021">
        <v>25049.624999999996</v>
      </c>
      <c r="QP203" s="974">
        <f t="shared" si="3593"/>
        <v>1402779</v>
      </c>
      <c r="QQ203" s="1016"/>
      <c r="QR203" s="898">
        <f>IF(EXACT(VLOOKUP(QK203,OFERTA_0,2,FALSE),QL203),1,0)</f>
        <v>1</v>
      </c>
      <c r="QS203" s="898">
        <f>IF(EXACT(VLOOKUP(QK203,OFERTA_0,3,FALSE),QM203),1,0)</f>
        <v>1</v>
      </c>
      <c r="QT203" s="899">
        <f>IF(EXACT(VLOOKUP(QK203,OFERTA_0,4,FALSE),QN203),1,0)</f>
        <v>1</v>
      </c>
      <c r="QU203" s="899">
        <f t="shared" si="3594"/>
        <v>1</v>
      </c>
      <c r="QV203" s="899">
        <f t="shared" si="3595"/>
        <v>1</v>
      </c>
      <c r="QW203" s="899">
        <f>PRODUCT(QR203:QV203)</f>
        <v>1</v>
      </c>
      <c r="QX203" s="966">
        <f>ROUND(QP203,0)</f>
        <v>1402779</v>
      </c>
      <c r="QY203" s="901">
        <f>QP203-QX203</f>
        <v>0</v>
      </c>
      <c r="RB203" s="405"/>
      <c r="RC203" s="406"/>
      <c r="RD203" s="407"/>
      <c r="RE203" s="408"/>
      <c r="RF203" s="409"/>
      <c r="RG203" s="410"/>
      <c r="RH203" s="410"/>
      <c r="RI203" s="898"/>
      <c r="RJ203" s="898"/>
      <c r="RK203" s="934"/>
      <c r="RL203" s="934"/>
      <c r="RM203" s="934"/>
      <c r="RN203" s="934"/>
      <c r="RO203" s="935"/>
      <c r="RP203" s="936"/>
      <c r="RS203" s="405"/>
      <c r="RT203" s="406"/>
      <c r="RU203" s="407"/>
      <c r="RV203" s="408"/>
      <c r="RW203" s="409"/>
      <c r="RX203" s="410"/>
      <c r="RY203" s="410"/>
      <c r="RZ203" s="898"/>
      <c r="SA203" s="898"/>
      <c r="SB203" s="934"/>
      <c r="SC203" s="934"/>
      <c r="SD203" s="934"/>
      <c r="SE203" s="934"/>
      <c r="SF203" s="935"/>
      <c r="SG203" s="936"/>
      <c r="SJ203" s="405"/>
      <c r="SK203" s="406"/>
      <c r="SL203" s="407"/>
      <c r="SM203" s="408"/>
      <c r="SN203" s="409"/>
      <c r="SO203" s="410"/>
      <c r="SP203" s="410"/>
      <c r="SQ203" s="898"/>
      <c r="SR203" s="898"/>
      <c r="SS203" s="934"/>
      <c r="ST203" s="934"/>
      <c r="SU203" s="934"/>
      <c r="SV203" s="934"/>
      <c r="SW203" s="935"/>
      <c r="SX203" s="936"/>
    </row>
    <row r="204" spans="2:518" ht="88.5" customHeight="1" thickTop="1" thickBot="1">
      <c r="B204" s="958" t="s">
        <v>312</v>
      </c>
      <c r="C204" s="1012" t="s">
        <v>558</v>
      </c>
      <c r="D204" s="1179" t="s">
        <v>148</v>
      </c>
      <c r="E204" s="1182">
        <v>6</v>
      </c>
      <c r="F204" s="1015"/>
      <c r="G204" s="963">
        <f t="shared" si="3518"/>
        <v>0</v>
      </c>
      <c r="H204" s="1016"/>
      <c r="K204" s="958" t="s">
        <v>312</v>
      </c>
      <c r="L204" s="1012" t="s">
        <v>558</v>
      </c>
      <c r="M204" s="1179" t="s">
        <v>148</v>
      </c>
      <c r="N204" s="1182">
        <v>6</v>
      </c>
      <c r="O204" s="1017">
        <v>13675</v>
      </c>
      <c r="P204" s="963">
        <f t="shared" si="3519"/>
        <v>82050</v>
      </c>
      <c r="Q204" s="1016"/>
      <c r="R204" s="898">
        <f>IF(EXACT(VLOOKUP(K204,OFERTA_0,2,FALSE),L204),1,0)</f>
        <v>1</v>
      </c>
      <c r="S204" s="898">
        <f>IF(EXACT(VLOOKUP(K204,OFERTA_0,3,FALSE),M204),1,0)</f>
        <v>1</v>
      </c>
      <c r="T204" s="899">
        <f>IF(EXACT(VLOOKUP(K204,OFERTA_0,4,FALSE),N204),1,0)</f>
        <v>1</v>
      </c>
      <c r="U204" s="899">
        <f t="shared" si="3520"/>
        <v>1</v>
      </c>
      <c r="V204" s="899">
        <f t="shared" si="3520"/>
        <v>1</v>
      </c>
      <c r="W204" s="899">
        <f>PRODUCT(R204:V204)</f>
        <v>1</v>
      </c>
      <c r="X204" s="966">
        <f>ROUND(P204,0)</f>
        <v>82050</v>
      </c>
      <c r="Y204" s="901">
        <f>P204-X204</f>
        <v>0</v>
      </c>
      <c r="Z204" s="872"/>
      <c r="AA204" s="872"/>
      <c r="AB204" s="958" t="s">
        <v>312</v>
      </c>
      <c r="AC204" s="1012" t="s">
        <v>558</v>
      </c>
      <c r="AD204" s="1179" t="s">
        <v>148</v>
      </c>
      <c r="AE204" s="1182">
        <v>6</v>
      </c>
      <c r="AF204" s="1015">
        <v>14000</v>
      </c>
      <c r="AG204" s="963">
        <f t="shared" si="3521"/>
        <v>84000</v>
      </c>
      <c r="AH204" s="1016"/>
      <c r="AI204" s="898">
        <f>IF(EXACT(VLOOKUP(AB204,OFERTA_0,2,FALSE),AC204),1,0)</f>
        <v>1</v>
      </c>
      <c r="AJ204" s="898">
        <f>IF(EXACT(VLOOKUP(AB204,OFERTA_0,3,FALSE),AD204),1,0)</f>
        <v>1</v>
      </c>
      <c r="AK204" s="899">
        <f>IF(EXACT(VLOOKUP(AB204,OFERTA_0,4,FALSE),AE204),1,0)</f>
        <v>1</v>
      </c>
      <c r="AL204" s="899">
        <f t="shared" si="3522"/>
        <v>1</v>
      </c>
      <c r="AM204" s="899">
        <f t="shared" si="3523"/>
        <v>1</v>
      </c>
      <c r="AN204" s="899">
        <f>PRODUCT(AI204:AM204)</f>
        <v>1</v>
      </c>
      <c r="AO204" s="966">
        <f>ROUND(AG204,0)</f>
        <v>84000</v>
      </c>
      <c r="AP204" s="901">
        <f>AG204-AO204</f>
        <v>0</v>
      </c>
      <c r="AQ204" s="872"/>
      <c r="AR204" s="872"/>
      <c r="AS204" s="958" t="s">
        <v>312</v>
      </c>
      <c r="AT204" s="1018" t="s">
        <v>558</v>
      </c>
      <c r="AU204" s="1179" t="s">
        <v>148</v>
      </c>
      <c r="AV204" s="1182">
        <v>6</v>
      </c>
      <c r="AW204" s="1019">
        <v>18600</v>
      </c>
      <c r="AX204" s="969">
        <f t="shared" si="3524"/>
        <v>111600</v>
      </c>
      <c r="AY204" s="1016"/>
      <c r="AZ204" s="898">
        <f>IF(EXACT(VLOOKUP(AS204,OFERTA_0,2,FALSE),AT204),1,0)</f>
        <v>1</v>
      </c>
      <c r="BA204" s="898">
        <f>IF(EXACT(VLOOKUP(AS204,OFERTA_0,3,FALSE),AU204),1,0)</f>
        <v>1</v>
      </c>
      <c r="BB204" s="899">
        <f>IF(EXACT(VLOOKUP(AS204,OFERTA_0,4,FALSE),AV204),1,0)</f>
        <v>1</v>
      </c>
      <c r="BC204" s="899">
        <f t="shared" si="3525"/>
        <v>1</v>
      </c>
      <c r="BD204" s="899">
        <f t="shared" si="3526"/>
        <v>1</v>
      </c>
      <c r="BE204" s="899">
        <f>PRODUCT(AZ204:BD204)</f>
        <v>1</v>
      </c>
      <c r="BF204" s="966">
        <f>ROUND(AX204,0)</f>
        <v>111600</v>
      </c>
      <c r="BG204" s="901">
        <f>AX204-BF204</f>
        <v>0</v>
      </c>
      <c r="BJ204" s="958" t="s">
        <v>312</v>
      </c>
      <c r="BK204" s="1012" t="s">
        <v>558</v>
      </c>
      <c r="BL204" s="1179" t="s">
        <v>148</v>
      </c>
      <c r="BM204" s="1182">
        <v>6</v>
      </c>
      <c r="BN204" s="1015">
        <v>19411</v>
      </c>
      <c r="BO204" s="963">
        <f t="shared" si="3527"/>
        <v>116466</v>
      </c>
      <c r="BP204" s="1016"/>
      <c r="BQ204" s="898">
        <f>IF(EXACT(VLOOKUP(BJ204,OFERTA_0,2,FALSE),BK204),1,0)</f>
        <v>1</v>
      </c>
      <c r="BR204" s="898">
        <f>IF(EXACT(VLOOKUP(BJ204,OFERTA_0,3,FALSE),BL204),1,0)</f>
        <v>1</v>
      </c>
      <c r="BS204" s="899">
        <f>IF(EXACT(VLOOKUP(BJ204,OFERTA_0,4,FALSE),BM204),1,0)</f>
        <v>1</v>
      </c>
      <c r="BT204" s="899">
        <f t="shared" si="3528"/>
        <v>1</v>
      </c>
      <c r="BU204" s="899">
        <f t="shared" si="3529"/>
        <v>1</v>
      </c>
      <c r="BV204" s="899">
        <f>PRODUCT(BQ204:BU204)</f>
        <v>1</v>
      </c>
      <c r="BW204" s="966">
        <f>ROUND(BO204,0)</f>
        <v>116466</v>
      </c>
      <c r="BX204" s="901">
        <f>BO204-BW204</f>
        <v>0</v>
      </c>
      <c r="CA204" s="958" t="s">
        <v>312</v>
      </c>
      <c r="CB204" s="1012" t="s">
        <v>558</v>
      </c>
      <c r="CC204" s="1179" t="s">
        <v>148</v>
      </c>
      <c r="CD204" s="1182">
        <v>6</v>
      </c>
      <c r="CE204" s="1015">
        <v>13319</v>
      </c>
      <c r="CF204" s="963">
        <f t="shared" si="3530"/>
        <v>79914</v>
      </c>
      <c r="CG204" s="1016"/>
      <c r="CH204" s="898">
        <f>IF(EXACT(VLOOKUP(CA204,OFERTA_0,2,FALSE),CB204),1,0)</f>
        <v>1</v>
      </c>
      <c r="CI204" s="898">
        <f>IF(EXACT(VLOOKUP(CA204,OFERTA_0,3,FALSE),CC204),1,0)</f>
        <v>1</v>
      </c>
      <c r="CJ204" s="899">
        <f>IF(EXACT(VLOOKUP(CA204,OFERTA_0,4,FALSE),CD204),1,0)</f>
        <v>1</v>
      </c>
      <c r="CK204" s="899">
        <f t="shared" si="3531"/>
        <v>1</v>
      </c>
      <c r="CL204" s="899">
        <f t="shared" si="3532"/>
        <v>1</v>
      </c>
      <c r="CM204" s="899">
        <f>PRODUCT(CH204:CL204)</f>
        <v>1</v>
      </c>
      <c r="CN204" s="966">
        <f>ROUND(CF204,0)</f>
        <v>79914</v>
      </c>
      <c r="CO204" s="901">
        <f>CF204-CN204</f>
        <v>0</v>
      </c>
      <c r="CR204" s="958" t="s">
        <v>312</v>
      </c>
      <c r="CS204" s="1012" t="s">
        <v>558</v>
      </c>
      <c r="CT204" s="1179" t="s">
        <v>148</v>
      </c>
      <c r="CU204" s="1182">
        <v>6</v>
      </c>
      <c r="CV204" s="1015">
        <v>6900</v>
      </c>
      <c r="CW204" s="963">
        <f t="shared" si="3533"/>
        <v>41400</v>
      </c>
      <c r="CX204" s="1016"/>
      <c r="CY204" s="898">
        <f>IF(EXACT(VLOOKUP(CR204,OFERTA_0,2,FALSE),CS204),1,0)</f>
        <v>1</v>
      </c>
      <c r="CZ204" s="898">
        <f>IF(EXACT(VLOOKUP(CR204,OFERTA_0,3,FALSE),CT204),1,0)</f>
        <v>1</v>
      </c>
      <c r="DA204" s="899">
        <f>IF(EXACT(VLOOKUP(CR204,OFERTA_0,4,FALSE),CU204),1,0)</f>
        <v>1</v>
      </c>
      <c r="DB204" s="899">
        <f t="shared" si="3534"/>
        <v>1</v>
      </c>
      <c r="DC204" s="899">
        <f t="shared" si="3535"/>
        <v>1</v>
      </c>
      <c r="DD204" s="899">
        <f>PRODUCT(CY204:DC204)</f>
        <v>1</v>
      </c>
      <c r="DE204" s="966">
        <f>ROUND(CW204,0)</f>
        <v>41400</v>
      </c>
      <c r="DF204" s="901">
        <f>CW204-DE204</f>
        <v>0</v>
      </c>
      <c r="DI204" s="958" t="s">
        <v>312</v>
      </c>
      <c r="DJ204" s="1012" t="s">
        <v>558</v>
      </c>
      <c r="DK204" s="1179" t="s">
        <v>148</v>
      </c>
      <c r="DL204" s="1182">
        <v>6</v>
      </c>
      <c r="DM204" s="1015">
        <v>11948</v>
      </c>
      <c r="DN204" s="963">
        <f t="shared" si="3536"/>
        <v>71688</v>
      </c>
      <c r="DO204" s="1016"/>
      <c r="DP204" s="898">
        <f>IF(EXACT(VLOOKUP(DI204,OFERTA_0,2,FALSE),DJ204),1,0)</f>
        <v>1</v>
      </c>
      <c r="DQ204" s="898">
        <f>IF(EXACT(VLOOKUP(DI204,OFERTA_0,3,FALSE),DK204),1,0)</f>
        <v>1</v>
      </c>
      <c r="DR204" s="899">
        <f>IF(EXACT(VLOOKUP(DI204,OFERTA_0,4,FALSE),DL204),1,0)</f>
        <v>1</v>
      </c>
      <c r="DS204" s="899">
        <f t="shared" si="3537"/>
        <v>1</v>
      </c>
      <c r="DT204" s="899">
        <f t="shared" si="3538"/>
        <v>1</v>
      </c>
      <c r="DU204" s="899">
        <f>PRODUCT(DP204:DT204)</f>
        <v>1</v>
      </c>
      <c r="DV204" s="966">
        <f>ROUND(DN204,0)</f>
        <v>71688</v>
      </c>
      <c r="DW204" s="901">
        <f>DN204-DV204</f>
        <v>0</v>
      </c>
      <c r="DZ204" s="958" t="s">
        <v>312</v>
      </c>
      <c r="EA204" s="1012" t="s">
        <v>558</v>
      </c>
      <c r="EB204" s="1179" t="s">
        <v>148</v>
      </c>
      <c r="EC204" s="1182">
        <v>6</v>
      </c>
      <c r="ED204" s="1015">
        <v>29890</v>
      </c>
      <c r="EE204" s="963">
        <f t="shared" si="3539"/>
        <v>179340</v>
      </c>
      <c r="EF204" s="1016"/>
      <c r="EG204" s="898">
        <f>IF(EXACT(VLOOKUP(DZ204,OFERTA_0,2,FALSE),EA204),1,0)</f>
        <v>1</v>
      </c>
      <c r="EH204" s="898">
        <f>IF(EXACT(VLOOKUP(DZ204,OFERTA_0,3,FALSE),EB204),1,0)</f>
        <v>1</v>
      </c>
      <c r="EI204" s="899">
        <f>IF(EXACT(VLOOKUP(DZ204,OFERTA_0,4,FALSE),EC204),1,0)</f>
        <v>1</v>
      </c>
      <c r="EJ204" s="899">
        <f t="shared" si="3540"/>
        <v>1</v>
      </c>
      <c r="EK204" s="899">
        <f t="shared" si="3541"/>
        <v>1</v>
      </c>
      <c r="EL204" s="899">
        <f>PRODUCT(EG204:EK204)</f>
        <v>1</v>
      </c>
      <c r="EM204" s="966">
        <f>ROUND(EE204,0)</f>
        <v>179340</v>
      </c>
      <c r="EN204" s="901">
        <f>EE204-EM204</f>
        <v>0</v>
      </c>
      <c r="EQ204" s="958" t="s">
        <v>312</v>
      </c>
      <c r="ER204" s="1012" t="s">
        <v>558</v>
      </c>
      <c r="ES204" s="1179" t="s">
        <v>148</v>
      </c>
      <c r="ET204" s="1182">
        <v>6</v>
      </c>
      <c r="EU204" s="1015">
        <v>13300</v>
      </c>
      <c r="EV204" s="963">
        <f t="shared" si="3542"/>
        <v>79800</v>
      </c>
      <c r="EW204" s="1016"/>
      <c r="EX204" s="898">
        <f>IF(EXACT(VLOOKUP(EQ204,OFERTA_0,2,FALSE),ER204),1,0)</f>
        <v>1</v>
      </c>
      <c r="EY204" s="898">
        <f>IF(EXACT(VLOOKUP(EQ204,OFERTA_0,3,FALSE),ES204),1,0)</f>
        <v>1</v>
      </c>
      <c r="EZ204" s="899">
        <f>IF(EXACT(VLOOKUP(EQ204,OFERTA_0,4,FALSE),ET204),1,0)</f>
        <v>1</v>
      </c>
      <c r="FA204" s="899">
        <f t="shared" si="3543"/>
        <v>1</v>
      </c>
      <c r="FB204" s="899">
        <f t="shared" si="3544"/>
        <v>1</v>
      </c>
      <c r="FC204" s="899">
        <f>PRODUCT(EX204:FB204)</f>
        <v>1</v>
      </c>
      <c r="FD204" s="966">
        <f>ROUND(EV204,0)</f>
        <v>79800</v>
      </c>
      <c r="FE204" s="901">
        <f>EV204-FD204</f>
        <v>0</v>
      </c>
      <c r="FH204" s="958"/>
      <c r="FI204" s="1012"/>
      <c r="FJ204" s="1179"/>
      <c r="FK204" s="1182"/>
      <c r="FL204" s="1015"/>
      <c r="FM204" s="963">
        <f t="shared" si="3545"/>
        <v>0</v>
      </c>
      <c r="FN204" s="1016"/>
      <c r="FO204" s="898" t="e">
        <f>IF(EXACT(VLOOKUP(FH204,OFERTA_0,2,FALSE),FI204),1,0)</f>
        <v>#N/A</v>
      </c>
      <c r="FP204" s="898" t="e">
        <f>IF(EXACT(VLOOKUP(FH204,OFERTA_0,3,FALSE),FJ204),1,0)</f>
        <v>#N/A</v>
      </c>
      <c r="FQ204" s="899" t="e">
        <f>IF(EXACT(VLOOKUP(FH204,OFERTA_0,4,FALSE),FK204),1,0)</f>
        <v>#N/A</v>
      </c>
      <c r="FR204" s="899">
        <f t="shared" si="3546"/>
        <v>0</v>
      </c>
      <c r="FS204" s="899">
        <f t="shared" si="3547"/>
        <v>0</v>
      </c>
      <c r="FT204" s="899" t="e">
        <f>PRODUCT(FO204:FS204)</f>
        <v>#N/A</v>
      </c>
      <c r="FU204" s="966">
        <f>ROUND(FM204,0)</f>
        <v>0</v>
      </c>
      <c r="FV204" s="901">
        <f>FM204-FU204</f>
        <v>0</v>
      </c>
      <c r="FY204" s="958" t="s">
        <v>312</v>
      </c>
      <c r="FZ204" s="1012" t="s">
        <v>558</v>
      </c>
      <c r="GA204" s="1179" t="s">
        <v>148</v>
      </c>
      <c r="GB204" s="1182">
        <v>6</v>
      </c>
      <c r="GC204" s="1017">
        <v>13675</v>
      </c>
      <c r="GD204" s="963">
        <f t="shared" si="3548"/>
        <v>82050</v>
      </c>
      <c r="GE204" s="1016"/>
      <c r="GF204" s="898">
        <f>IF(EXACT(VLOOKUP(FY204,OFERTA_0,2,FALSE),FZ204),1,0)</f>
        <v>1</v>
      </c>
      <c r="GG204" s="898">
        <f>IF(EXACT(VLOOKUP(FY204,OFERTA_0,3,FALSE),GA204),1,0)</f>
        <v>1</v>
      </c>
      <c r="GH204" s="899">
        <f>IF(EXACT(VLOOKUP(FY204,OFERTA_0,4,FALSE),GB204),1,0)</f>
        <v>1</v>
      </c>
      <c r="GI204" s="899">
        <f t="shared" si="3549"/>
        <v>1</v>
      </c>
      <c r="GJ204" s="899">
        <f t="shared" si="3550"/>
        <v>1</v>
      </c>
      <c r="GK204" s="899">
        <f>PRODUCT(GF204:GJ204)</f>
        <v>1</v>
      </c>
      <c r="GL204" s="966">
        <f>ROUND(GD204,0)</f>
        <v>82050</v>
      </c>
      <c r="GM204" s="901">
        <f>GD204-GL204</f>
        <v>0</v>
      </c>
      <c r="GP204" s="958" t="s">
        <v>312</v>
      </c>
      <c r="GQ204" s="1012" t="s">
        <v>558</v>
      </c>
      <c r="GR204" s="1179" t="s">
        <v>148</v>
      </c>
      <c r="GS204" s="1182">
        <v>6</v>
      </c>
      <c r="GT204" s="1015">
        <v>13400</v>
      </c>
      <c r="GU204" s="963">
        <f t="shared" si="3551"/>
        <v>80400</v>
      </c>
      <c r="GV204" s="1016"/>
      <c r="GW204" s="898">
        <f>IF(EXACT(VLOOKUP(GP204,OFERTA_0,2,FALSE),GQ204),1,0)</f>
        <v>1</v>
      </c>
      <c r="GX204" s="898">
        <f>IF(EXACT(VLOOKUP(GP204,OFERTA_0,3,FALSE),GR204),1,0)</f>
        <v>1</v>
      </c>
      <c r="GY204" s="899">
        <f>IF(EXACT(VLOOKUP(GP204,OFERTA_0,4,FALSE),GS204),1,0)</f>
        <v>1</v>
      </c>
      <c r="GZ204" s="899">
        <f t="shared" si="3552"/>
        <v>1</v>
      </c>
      <c r="HA204" s="899">
        <f t="shared" si="3553"/>
        <v>1</v>
      </c>
      <c r="HB204" s="899">
        <f>PRODUCT(GW204:HA204)</f>
        <v>1</v>
      </c>
      <c r="HC204" s="966">
        <f>ROUND(GU204,0)</f>
        <v>80400</v>
      </c>
      <c r="HD204" s="901">
        <f>GU204-HC204</f>
        <v>0</v>
      </c>
      <c r="HG204" s="958" t="s">
        <v>312</v>
      </c>
      <c r="HH204" s="1012" t="s">
        <v>558</v>
      </c>
      <c r="HI204" s="1179" t="s">
        <v>148</v>
      </c>
      <c r="HJ204" s="1182">
        <v>6</v>
      </c>
      <c r="HK204" s="1015">
        <v>15287</v>
      </c>
      <c r="HL204" s="963">
        <f t="shared" si="3554"/>
        <v>91722</v>
      </c>
      <c r="HM204" s="1016"/>
      <c r="HN204" s="898">
        <f>IF(EXACT(VLOOKUP(HG204,OFERTA_0,2,FALSE),HH204),1,0)</f>
        <v>1</v>
      </c>
      <c r="HO204" s="898">
        <f>IF(EXACT(VLOOKUP(HG204,OFERTA_0,3,FALSE),HI204),1,0)</f>
        <v>1</v>
      </c>
      <c r="HP204" s="899">
        <f>IF(EXACT(VLOOKUP(HG204,OFERTA_0,4,FALSE),HJ204),1,0)</f>
        <v>1</v>
      </c>
      <c r="HQ204" s="899">
        <f t="shared" si="3555"/>
        <v>1</v>
      </c>
      <c r="HR204" s="899">
        <f t="shared" si="3556"/>
        <v>1</v>
      </c>
      <c r="HS204" s="899">
        <f>PRODUCT(HN204:HR204)</f>
        <v>1</v>
      </c>
      <c r="HT204" s="966">
        <f>ROUND(HL204,0)</f>
        <v>91722</v>
      </c>
      <c r="HU204" s="901">
        <f>HL204-HT204</f>
        <v>0</v>
      </c>
      <c r="HX204" s="958" t="s">
        <v>312</v>
      </c>
      <c r="HY204" s="1012" t="s">
        <v>558</v>
      </c>
      <c r="HZ204" s="1179" t="s">
        <v>148</v>
      </c>
      <c r="IA204" s="1182">
        <v>6</v>
      </c>
      <c r="IB204" s="1020">
        <v>23082</v>
      </c>
      <c r="IC204" s="972">
        <f t="shared" si="3557"/>
        <v>138492</v>
      </c>
      <c r="ID204" s="1016"/>
      <c r="IE204" s="898">
        <f>IF(EXACT(VLOOKUP(HX204,OFERTA_0,2,FALSE),HY204),1,0)</f>
        <v>1</v>
      </c>
      <c r="IF204" s="898">
        <f>IF(EXACT(VLOOKUP(HX204,OFERTA_0,3,FALSE),HZ204),1,0)</f>
        <v>1</v>
      </c>
      <c r="IG204" s="899">
        <f>IF(EXACT(VLOOKUP(HX204,OFERTA_0,4,FALSE),IA204),1,0)</f>
        <v>1</v>
      </c>
      <c r="IH204" s="899">
        <f t="shared" si="3558"/>
        <v>1</v>
      </c>
      <c r="II204" s="899">
        <f t="shared" si="3559"/>
        <v>1</v>
      </c>
      <c r="IJ204" s="899">
        <f>PRODUCT(IE204:II204)</f>
        <v>1</v>
      </c>
      <c r="IK204" s="966">
        <f>ROUND(IC204,0)</f>
        <v>138492</v>
      </c>
      <c r="IL204" s="901">
        <f>IC204-IK204</f>
        <v>0</v>
      </c>
      <c r="IO204" s="958" t="s">
        <v>312</v>
      </c>
      <c r="IP204" s="1012" t="s">
        <v>558</v>
      </c>
      <c r="IQ204" s="1179" t="s">
        <v>148</v>
      </c>
      <c r="IR204" s="1182">
        <v>6</v>
      </c>
      <c r="IS204" s="1015">
        <v>14528</v>
      </c>
      <c r="IT204" s="963">
        <f t="shared" si="3560"/>
        <v>87168</v>
      </c>
      <c r="IU204" s="1016"/>
      <c r="IV204" s="898">
        <f>IF(EXACT(VLOOKUP(IO204,OFERTA_0,2,FALSE),IP204),1,0)</f>
        <v>1</v>
      </c>
      <c r="IW204" s="898">
        <f>IF(EXACT(VLOOKUP(IO204,OFERTA_0,3,FALSE),IQ204),1,0)</f>
        <v>1</v>
      </c>
      <c r="IX204" s="899">
        <f>IF(EXACT(VLOOKUP(IO204,OFERTA_0,4,FALSE),IR204),1,0)</f>
        <v>1</v>
      </c>
      <c r="IY204" s="899">
        <f t="shared" si="3561"/>
        <v>1</v>
      </c>
      <c r="IZ204" s="899">
        <f t="shared" si="3562"/>
        <v>1</v>
      </c>
      <c r="JA204" s="899">
        <f>PRODUCT(IV204:IZ204)</f>
        <v>1</v>
      </c>
      <c r="JB204" s="966">
        <f>ROUND(IT204,0)</f>
        <v>87168</v>
      </c>
      <c r="JC204" s="901">
        <f>IT204-JB204</f>
        <v>0</v>
      </c>
      <c r="JF204" s="958" t="s">
        <v>312</v>
      </c>
      <c r="JG204" s="1012" t="s">
        <v>558</v>
      </c>
      <c r="JH204" s="1179" t="s">
        <v>148</v>
      </c>
      <c r="JI204" s="1182">
        <v>6</v>
      </c>
      <c r="JJ204" s="1015">
        <v>22000</v>
      </c>
      <c r="JK204" s="963">
        <f t="shared" si="3563"/>
        <v>132000</v>
      </c>
      <c r="JL204" s="1016"/>
      <c r="JM204" s="898">
        <f>IF(EXACT(VLOOKUP(JF204,OFERTA_0,2,FALSE),JG204),1,0)</f>
        <v>1</v>
      </c>
      <c r="JN204" s="898">
        <f>IF(EXACT(VLOOKUP(JF204,OFERTA_0,3,FALSE),JH204),1,0)</f>
        <v>1</v>
      </c>
      <c r="JO204" s="899">
        <f>IF(EXACT(VLOOKUP(JF204,OFERTA_0,4,FALSE),JI204),1,0)</f>
        <v>1</v>
      </c>
      <c r="JP204" s="899">
        <f t="shared" si="3564"/>
        <v>1</v>
      </c>
      <c r="JQ204" s="899">
        <f t="shared" si="3565"/>
        <v>1</v>
      </c>
      <c r="JR204" s="899">
        <f>PRODUCT(JM204:JQ204)</f>
        <v>1</v>
      </c>
      <c r="JS204" s="966">
        <f>ROUND(JK204,0)</f>
        <v>132000</v>
      </c>
      <c r="JT204" s="901">
        <f>JK204-JS204</f>
        <v>0</v>
      </c>
      <c r="JW204" s="958" t="s">
        <v>312</v>
      </c>
      <c r="JX204" s="1012" t="s">
        <v>558</v>
      </c>
      <c r="JY204" s="1179" t="s">
        <v>148</v>
      </c>
      <c r="JZ204" s="1182">
        <v>6</v>
      </c>
      <c r="KA204" s="1015">
        <v>30001.487100000006</v>
      </c>
      <c r="KB204" s="963">
        <f t="shared" si="3566"/>
        <v>180009</v>
      </c>
      <c r="KC204" s="1016"/>
      <c r="KD204" s="898">
        <f>IF(EXACT(VLOOKUP(JW204,OFERTA_0,2,FALSE),JX204),1,0)</f>
        <v>1</v>
      </c>
      <c r="KE204" s="898">
        <f>IF(EXACT(VLOOKUP(JW204,OFERTA_0,3,FALSE),JY204),1,0)</f>
        <v>1</v>
      </c>
      <c r="KF204" s="899">
        <f>IF(EXACT(VLOOKUP(JW204,OFERTA_0,4,FALSE),JZ204),1,0)</f>
        <v>1</v>
      </c>
      <c r="KG204" s="899">
        <f t="shared" si="3567"/>
        <v>1</v>
      </c>
      <c r="KH204" s="899">
        <f t="shared" si="3568"/>
        <v>1</v>
      </c>
      <c r="KI204" s="899">
        <f>PRODUCT(KD204:KH204)</f>
        <v>1</v>
      </c>
      <c r="KJ204" s="966">
        <f>ROUND(KB204,0)</f>
        <v>180009</v>
      </c>
      <c r="KK204" s="901">
        <f>KB204-KJ204</f>
        <v>0</v>
      </c>
      <c r="KN204" s="958" t="s">
        <v>312</v>
      </c>
      <c r="KO204" s="1012" t="s">
        <v>558</v>
      </c>
      <c r="KP204" s="1179" t="s">
        <v>148</v>
      </c>
      <c r="KQ204" s="1182">
        <v>6</v>
      </c>
      <c r="KR204" s="1015">
        <v>19212</v>
      </c>
      <c r="KS204" s="963">
        <f t="shared" si="3569"/>
        <v>115272</v>
      </c>
      <c r="KT204" s="1016"/>
      <c r="KU204" s="898">
        <f>IF(EXACT(VLOOKUP(KN204,OFERTA_0,2,FALSE),KO204),1,0)</f>
        <v>1</v>
      </c>
      <c r="KV204" s="898">
        <f>IF(EXACT(VLOOKUP(KN204,OFERTA_0,3,FALSE),KP204),1,0)</f>
        <v>1</v>
      </c>
      <c r="KW204" s="899">
        <f>IF(EXACT(VLOOKUP(KN204,OFERTA_0,4,FALSE),KQ204),1,0)</f>
        <v>1</v>
      </c>
      <c r="KX204" s="899">
        <f t="shared" si="3570"/>
        <v>1</v>
      </c>
      <c r="KY204" s="899">
        <f t="shared" si="3571"/>
        <v>1</v>
      </c>
      <c r="KZ204" s="899">
        <f>PRODUCT(KU204:KY204)</f>
        <v>1</v>
      </c>
      <c r="LA204" s="966">
        <f>ROUND(KS204,0)</f>
        <v>115272</v>
      </c>
      <c r="LB204" s="901">
        <f>KS204-LA204</f>
        <v>0</v>
      </c>
      <c r="LE204" s="958" t="s">
        <v>312</v>
      </c>
      <c r="LF204" s="1012" t="s">
        <v>558</v>
      </c>
      <c r="LG204" s="1179" t="s">
        <v>148</v>
      </c>
      <c r="LH204" s="1182">
        <v>6</v>
      </c>
      <c r="LI204" s="1021">
        <v>22931</v>
      </c>
      <c r="LJ204" s="974">
        <f t="shared" si="3572"/>
        <v>137586</v>
      </c>
      <c r="LK204" s="1016"/>
      <c r="LL204" s="898">
        <f>IF(EXACT(VLOOKUP(LE204,OFERTA_0,2,FALSE),LF204),1,0)</f>
        <v>1</v>
      </c>
      <c r="LM204" s="898">
        <f>IF(EXACT(VLOOKUP(LE204,OFERTA_0,3,FALSE),LG204),1,0)</f>
        <v>1</v>
      </c>
      <c r="LN204" s="899">
        <f>IF(EXACT(VLOOKUP(LE204,OFERTA_0,4,FALSE),LH204),1,0)</f>
        <v>1</v>
      </c>
      <c r="LO204" s="899">
        <f t="shared" si="3573"/>
        <v>1</v>
      </c>
      <c r="LP204" s="899">
        <f t="shared" si="3574"/>
        <v>1</v>
      </c>
      <c r="LQ204" s="899">
        <f>PRODUCT(LL204:LP204)</f>
        <v>1</v>
      </c>
      <c r="LR204" s="966">
        <f>ROUND(LJ204,0)</f>
        <v>137586</v>
      </c>
      <c r="LS204" s="901">
        <f>LJ204-LR204</f>
        <v>0</v>
      </c>
      <c r="LV204" s="958" t="s">
        <v>312</v>
      </c>
      <c r="LW204" s="1012" t="s">
        <v>558</v>
      </c>
      <c r="LX204" s="1179" t="s">
        <v>148</v>
      </c>
      <c r="LY204" s="1182">
        <v>6</v>
      </c>
      <c r="LZ204" s="1015">
        <v>71500</v>
      </c>
      <c r="MA204" s="963">
        <f t="shared" si="3575"/>
        <v>429000</v>
      </c>
      <c r="MB204" s="1016"/>
      <c r="MC204" s="898">
        <f>IF(EXACT(VLOOKUP(LV204,OFERTA_0,2,FALSE),LW204),1,0)</f>
        <v>1</v>
      </c>
      <c r="MD204" s="898">
        <f>IF(EXACT(VLOOKUP(LV204,OFERTA_0,3,FALSE),LX204),1,0)</f>
        <v>1</v>
      </c>
      <c r="ME204" s="899">
        <f>IF(EXACT(VLOOKUP(LV204,OFERTA_0,4,FALSE),LY204),1,0)</f>
        <v>1</v>
      </c>
      <c r="MF204" s="899">
        <f t="shared" si="3576"/>
        <v>1</v>
      </c>
      <c r="MG204" s="899">
        <f t="shared" si="3577"/>
        <v>1</v>
      </c>
      <c r="MH204" s="899">
        <f>PRODUCT(MC204:MG204)</f>
        <v>1</v>
      </c>
      <c r="MI204" s="966">
        <f>ROUND(MA204,0)</f>
        <v>429000</v>
      </c>
      <c r="MJ204" s="901">
        <f>MA204-MI204</f>
        <v>0</v>
      </c>
      <c r="MM204" s="958" t="s">
        <v>312</v>
      </c>
      <c r="MN204" s="1012" t="s">
        <v>558</v>
      </c>
      <c r="MO204" s="1179" t="s">
        <v>148</v>
      </c>
      <c r="MP204" s="1182">
        <v>6</v>
      </c>
      <c r="MQ204" s="1015">
        <v>23000</v>
      </c>
      <c r="MR204" s="963">
        <f t="shared" si="3578"/>
        <v>138000</v>
      </c>
      <c r="MS204" s="1016"/>
      <c r="MT204" s="898">
        <f>IF(EXACT(VLOOKUP(MM204,OFERTA_0,2,FALSE),MN204),1,0)</f>
        <v>1</v>
      </c>
      <c r="MU204" s="898">
        <f>IF(EXACT(VLOOKUP(MM204,OFERTA_0,3,FALSE),MO204),1,0)</f>
        <v>1</v>
      </c>
      <c r="MV204" s="899">
        <f>IF(EXACT(VLOOKUP(MM204,OFERTA_0,4,FALSE),MP204),1,0)</f>
        <v>1</v>
      </c>
      <c r="MW204" s="899">
        <f t="shared" si="3579"/>
        <v>1</v>
      </c>
      <c r="MX204" s="899">
        <f t="shared" si="3580"/>
        <v>1</v>
      </c>
      <c r="MY204" s="899">
        <f>PRODUCT(MT204:MX204)</f>
        <v>1</v>
      </c>
      <c r="MZ204" s="966">
        <f>ROUND(MR204,0)</f>
        <v>138000</v>
      </c>
      <c r="NA204" s="901">
        <f>MR204-MZ204</f>
        <v>0</v>
      </c>
      <c r="ND204" s="975" t="s">
        <v>312</v>
      </c>
      <c r="NE204" s="976" t="s">
        <v>558</v>
      </c>
      <c r="NF204" s="1175" t="s">
        <v>148</v>
      </c>
      <c r="NG204" s="1176">
        <v>6</v>
      </c>
      <c r="NH204" s="979">
        <v>2904.66</v>
      </c>
      <c r="NI204" s="980">
        <v>17428</v>
      </c>
      <c r="NJ204" s="1016"/>
      <c r="NK204" s="898">
        <f>IF(EXACT(VLOOKUP(ND204,OFERTA_0,2,FALSE),NE204),1,0)</f>
        <v>1</v>
      </c>
      <c r="NL204" s="898">
        <f>IF(EXACT(VLOOKUP(ND204,OFERTA_0,3,FALSE),NF204),1,0)</f>
        <v>1</v>
      </c>
      <c r="NM204" s="899">
        <f>IF(EXACT(VLOOKUP(ND204,OFERTA_0,4,FALSE),NG204),1,0)</f>
        <v>1</v>
      </c>
      <c r="NN204" s="899">
        <f t="shared" si="3581"/>
        <v>1</v>
      </c>
      <c r="NO204" s="899">
        <f t="shared" si="3582"/>
        <v>1</v>
      </c>
      <c r="NP204" s="899">
        <f>PRODUCT(NK204:NO204)</f>
        <v>1</v>
      </c>
      <c r="NQ204" s="966">
        <f>ROUND(NI204,0)</f>
        <v>17428</v>
      </c>
      <c r="NR204" s="901">
        <f>NI204-NQ204</f>
        <v>0</v>
      </c>
      <c r="NU204" s="981" t="s">
        <v>312</v>
      </c>
      <c r="NV204" s="982" t="s">
        <v>558</v>
      </c>
      <c r="NW204" s="1177" t="s">
        <v>148</v>
      </c>
      <c r="NX204" s="1178">
        <v>6</v>
      </c>
      <c r="NY204" s="1022">
        <v>2934</v>
      </c>
      <c r="NZ204" s="986">
        <f t="shared" si="3583"/>
        <v>17604</v>
      </c>
      <c r="OA204" s="1016"/>
      <c r="OB204" s="898">
        <f>IF(EXACT(VLOOKUP(NU204,OFERTA_0,2,FALSE),NV204),1,0)</f>
        <v>1</v>
      </c>
      <c r="OC204" s="898">
        <f>IF(EXACT(VLOOKUP(NU204,OFERTA_0,3,FALSE),NW204),1,0)</f>
        <v>1</v>
      </c>
      <c r="OD204" s="899">
        <f>IF(EXACT(VLOOKUP(NU204,OFERTA_0,4,FALSE),NX204),1,0)</f>
        <v>1</v>
      </c>
      <c r="OE204" s="899">
        <f t="shared" si="3584"/>
        <v>1</v>
      </c>
      <c r="OF204" s="899">
        <f t="shared" si="3585"/>
        <v>1</v>
      </c>
      <c r="OG204" s="899">
        <f>PRODUCT(OB204:OF204)</f>
        <v>1</v>
      </c>
      <c r="OH204" s="966">
        <f>ROUND(NZ204,0)</f>
        <v>17604</v>
      </c>
      <c r="OI204" s="901">
        <f>NZ204-OH204</f>
        <v>0</v>
      </c>
      <c r="OL204" s="958" t="s">
        <v>312</v>
      </c>
      <c r="OM204" s="1012" t="s">
        <v>558</v>
      </c>
      <c r="ON204" s="1179" t="s">
        <v>148</v>
      </c>
      <c r="OO204" s="1182">
        <v>6</v>
      </c>
      <c r="OP204" s="1015">
        <v>16832</v>
      </c>
      <c r="OQ204" s="963">
        <f t="shared" si="3596"/>
        <v>100992</v>
      </c>
      <c r="OR204" s="1016"/>
      <c r="OS204" s="898">
        <f>IF(EXACT(VLOOKUP(OL204,OFERTA_0,2,FALSE),OM204),1,0)</f>
        <v>1</v>
      </c>
      <c r="OT204" s="898">
        <f>IF(EXACT(VLOOKUP(OL204,OFERTA_0,3,FALSE),ON204),1,0)</f>
        <v>1</v>
      </c>
      <c r="OU204" s="899">
        <f>IF(EXACT(VLOOKUP(OL204,OFERTA_0,4,FALSE),OO204),1,0)</f>
        <v>1</v>
      </c>
      <c r="OV204" s="899">
        <f t="shared" si="3586"/>
        <v>1</v>
      </c>
      <c r="OW204" s="899">
        <f t="shared" si="3587"/>
        <v>1</v>
      </c>
      <c r="OX204" s="899">
        <f>PRODUCT(OS204:OW204)</f>
        <v>1</v>
      </c>
      <c r="OY204" s="966">
        <f>ROUND(OQ204,0)</f>
        <v>100992</v>
      </c>
      <c r="OZ204" s="901">
        <f>OQ204-OY204</f>
        <v>0</v>
      </c>
      <c r="PC204" s="958" t="s">
        <v>312</v>
      </c>
      <c r="PD204" s="1012" t="s">
        <v>558</v>
      </c>
      <c r="PE204" s="1179" t="s">
        <v>148</v>
      </c>
      <c r="PF204" s="1182">
        <v>6</v>
      </c>
      <c r="PG204" s="987">
        <v>12253</v>
      </c>
      <c r="PH204" s="988">
        <v>73518</v>
      </c>
      <c r="PI204" s="1181"/>
      <c r="PJ204" s="898">
        <f>IF(EXACT(VLOOKUP(PC204,OFERTA_0,2,FALSE),PD204),1,0)</f>
        <v>1</v>
      </c>
      <c r="PK204" s="898">
        <f>IF(EXACT(VLOOKUP(PC204,OFERTA_0,3,FALSE),PE204),1,0)</f>
        <v>1</v>
      </c>
      <c r="PL204" s="899">
        <f>IF(EXACT(VLOOKUP(PC204,OFERTA_0,4,FALSE),PF204),1,0)</f>
        <v>1</v>
      </c>
      <c r="PM204" s="899">
        <f t="shared" si="3588"/>
        <v>1</v>
      </c>
      <c r="PN204" s="899">
        <f t="shared" si="3589"/>
        <v>1</v>
      </c>
      <c r="PO204" s="899">
        <f>PRODUCT(PJ204:PN204)</f>
        <v>1</v>
      </c>
      <c r="PP204" s="966">
        <f>ROUND(PH204,0)</f>
        <v>73518</v>
      </c>
      <c r="PQ204" s="901">
        <f>PH204-PP204</f>
        <v>0</v>
      </c>
      <c r="PT204" s="958" t="s">
        <v>312</v>
      </c>
      <c r="PU204" s="1012" t="s">
        <v>558</v>
      </c>
      <c r="PV204" s="1179" t="s">
        <v>148</v>
      </c>
      <c r="PW204" s="1182">
        <v>6</v>
      </c>
      <c r="PX204" s="1015">
        <v>13185</v>
      </c>
      <c r="PY204" s="963">
        <f t="shared" si="3590"/>
        <v>79110</v>
      </c>
      <c r="PZ204" s="1016"/>
      <c r="QA204" s="898">
        <f>IF(EXACT(VLOOKUP(PT204,OFERTA_0,2,FALSE),PU204),1,0)</f>
        <v>1</v>
      </c>
      <c r="QB204" s="898">
        <f>IF(EXACT(VLOOKUP(PT204,OFERTA_0,3,FALSE),PV204),1,0)</f>
        <v>1</v>
      </c>
      <c r="QC204" s="899">
        <f>IF(EXACT(VLOOKUP(PT204,OFERTA_0,4,FALSE),PW204),1,0)</f>
        <v>1</v>
      </c>
      <c r="QD204" s="899">
        <f t="shared" si="3591"/>
        <v>1</v>
      </c>
      <c r="QE204" s="899">
        <f t="shared" si="3592"/>
        <v>1</v>
      </c>
      <c r="QF204" s="899">
        <f>PRODUCT(QA204:QE204)</f>
        <v>1</v>
      </c>
      <c r="QG204" s="966">
        <f>ROUND(PY204,0)</f>
        <v>79110</v>
      </c>
      <c r="QH204" s="901">
        <f>PY204-QG204</f>
        <v>0</v>
      </c>
      <c r="QK204" s="958" t="s">
        <v>312</v>
      </c>
      <c r="QL204" s="1012" t="s">
        <v>558</v>
      </c>
      <c r="QM204" s="1179" t="s">
        <v>148</v>
      </c>
      <c r="QN204" s="1182">
        <v>6</v>
      </c>
      <c r="QO204" s="1021">
        <v>23045.654999999999</v>
      </c>
      <c r="QP204" s="974">
        <f t="shared" si="3593"/>
        <v>138274</v>
      </c>
      <c r="QQ204" s="1016"/>
      <c r="QR204" s="898">
        <f>IF(EXACT(VLOOKUP(QK204,OFERTA_0,2,FALSE),QL204),1,0)</f>
        <v>1</v>
      </c>
      <c r="QS204" s="898">
        <f>IF(EXACT(VLOOKUP(QK204,OFERTA_0,3,FALSE),QM204),1,0)</f>
        <v>1</v>
      </c>
      <c r="QT204" s="899">
        <f>IF(EXACT(VLOOKUP(QK204,OFERTA_0,4,FALSE),QN204),1,0)</f>
        <v>1</v>
      </c>
      <c r="QU204" s="899">
        <f t="shared" si="3594"/>
        <v>1</v>
      </c>
      <c r="QV204" s="899">
        <f t="shared" si="3595"/>
        <v>1</v>
      </c>
      <c r="QW204" s="899">
        <f>PRODUCT(QR204:QV204)</f>
        <v>1</v>
      </c>
      <c r="QX204" s="966">
        <f>ROUND(QP204,0)</f>
        <v>138274</v>
      </c>
      <c r="QY204" s="901">
        <f>QP204-QX204</f>
        <v>0</v>
      </c>
      <c r="RB204" s="405"/>
      <c r="RC204" s="406"/>
      <c r="RD204" s="407"/>
      <c r="RE204" s="408"/>
      <c r="RF204" s="409"/>
      <c r="RG204" s="410"/>
      <c r="RH204" s="410"/>
      <c r="RI204" s="898"/>
      <c r="RJ204" s="898"/>
      <c r="RK204" s="934"/>
      <c r="RL204" s="934"/>
      <c r="RM204" s="934"/>
      <c r="RN204" s="934"/>
      <c r="RO204" s="935"/>
      <c r="RP204" s="936"/>
      <c r="RS204" s="405"/>
      <c r="RT204" s="406"/>
      <c r="RU204" s="407"/>
      <c r="RV204" s="408"/>
      <c r="RW204" s="409"/>
      <c r="RX204" s="410"/>
      <c r="RY204" s="410"/>
      <c r="RZ204" s="898"/>
      <c r="SA204" s="898"/>
      <c r="SB204" s="934"/>
      <c r="SC204" s="934"/>
      <c r="SD204" s="934"/>
      <c r="SE204" s="934"/>
      <c r="SF204" s="935"/>
      <c r="SG204" s="936"/>
      <c r="SJ204" s="405"/>
      <c r="SK204" s="406"/>
      <c r="SL204" s="407"/>
      <c r="SM204" s="408"/>
      <c r="SN204" s="409"/>
      <c r="SO204" s="410"/>
      <c r="SP204" s="410"/>
      <c r="SQ204" s="898"/>
      <c r="SR204" s="898"/>
      <c r="SS204" s="934"/>
      <c r="ST204" s="934"/>
      <c r="SU204" s="934"/>
      <c r="SV204" s="934"/>
      <c r="SW204" s="935"/>
      <c r="SX204" s="936"/>
    </row>
    <row r="205" spans="2:518" ht="71.25" customHeight="1" thickTop="1" thickBot="1">
      <c r="B205" s="1120" t="s">
        <v>313</v>
      </c>
      <c r="C205" s="1030" t="s">
        <v>559</v>
      </c>
      <c r="D205" s="1179" t="s">
        <v>148</v>
      </c>
      <c r="E205" s="1180">
        <v>53</v>
      </c>
      <c r="F205" s="1015"/>
      <c r="G205" s="963">
        <f t="shared" si="3518"/>
        <v>0</v>
      </c>
      <c r="H205" s="1016"/>
      <c r="K205" s="1120" t="s">
        <v>313</v>
      </c>
      <c r="L205" s="1030" t="s">
        <v>559</v>
      </c>
      <c r="M205" s="1179" t="s">
        <v>148</v>
      </c>
      <c r="N205" s="1180">
        <v>53</v>
      </c>
      <c r="O205" s="1017">
        <v>12767</v>
      </c>
      <c r="P205" s="963">
        <f t="shared" si="3519"/>
        <v>676651</v>
      </c>
      <c r="Q205" s="1016"/>
      <c r="R205" s="898">
        <f>IF(EXACT(VLOOKUP(K205,OFERTA_0,2,FALSE),L205),1,0)</f>
        <v>1</v>
      </c>
      <c r="S205" s="898">
        <f>IF(EXACT(VLOOKUP(K205,OFERTA_0,3,FALSE),M205),1,0)</f>
        <v>1</v>
      </c>
      <c r="T205" s="899">
        <f>IF(EXACT(VLOOKUP(K205,OFERTA_0,4,FALSE),N205),1,0)</f>
        <v>1</v>
      </c>
      <c r="U205" s="899">
        <f t="shared" si="3520"/>
        <v>1</v>
      </c>
      <c r="V205" s="899">
        <f t="shared" si="3520"/>
        <v>1</v>
      </c>
      <c r="W205" s="899">
        <f>PRODUCT(R205:V205)</f>
        <v>1</v>
      </c>
      <c r="X205" s="966">
        <f>ROUND(P205,0)</f>
        <v>676651</v>
      </c>
      <c r="Y205" s="901">
        <f>P205-X205</f>
        <v>0</v>
      </c>
      <c r="Z205" s="872"/>
      <c r="AA205" s="872"/>
      <c r="AB205" s="1120" t="s">
        <v>313</v>
      </c>
      <c r="AC205" s="1030" t="s">
        <v>559</v>
      </c>
      <c r="AD205" s="1179" t="s">
        <v>148</v>
      </c>
      <c r="AE205" s="1180">
        <v>53</v>
      </c>
      <c r="AF205" s="1015">
        <v>12600</v>
      </c>
      <c r="AG205" s="963">
        <f t="shared" si="3521"/>
        <v>667800</v>
      </c>
      <c r="AH205" s="1016"/>
      <c r="AI205" s="898">
        <f>IF(EXACT(VLOOKUP(AB205,OFERTA_0,2,FALSE),AC205),1,0)</f>
        <v>1</v>
      </c>
      <c r="AJ205" s="898">
        <f>IF(EXACT(VLOOKUP(AB205,OFERTA_0,3,FALSE),AD205),1,0)</f>
        <v>1</v>
      </c>
      <c r="AK205" s="899">
        <f>IF(EXACT(VLOOKUP(AB205,OFERTA_0,4,FALSE),AE205),1,0)</f>
        <v>1</v>
      </c>
      <c r="AL205" s="899">
        <f t="shared" si="3522"/>
        <v>1</v>
      </c>
      <c r="AM205" s="899">
        <f t="shared" si="3523"/>
        <v>1</v>
      </c>
      <c r="AN205" s="899">
        <f>PRODUCT(AI205:AM205)</f>
        <v>1</v>
      </c>
      <c r="AO205" s="966">
        <f>ROUND(AG205,0)</f>
        <v>667800</v>
      </c>
      <c r="AP205" s="901">
        <f>AG205-AO205</f>
        <v>0</v>
      </c>
      <c r="AQ205" s="872"/>
      <c r="AR205" s="872"/>
      <c r="AS205" s="1120" t="s">
        <v>313</v>
      </c>
      <c r="AT205" s="1035" t="s">
        <v>559</v>
      </c>
      <c r="AU205" s="1179" t="s">
        <v>148</v>
      </c>
      <c r="AV205" s="1180">
        <v>53</v>
      </c>
      <c r="AW205" s="1019">
        <v>13500</v>
      </c>
      <c r="AX205" s="969">
        <f t="shared" si="3524"/>
        <v>715500</v>
      </c>
      <c r="AY205" s="1016"/>
      <c r="AZ205" s="898">
        <f>IF(EXACT(VLOOKUP(AS205,OFERTA_0,2,FALSE),AT205),1,0)</f>
        <v>1</v>
      </c>
      <c r="BA205" s="898">
        <f>IF(EXACT(VLOOKUP(AS205,OFERTA_0,3,FALSE),AU205),1,0)</f>
        <v>1</v>
      </c>
      <c r="BB205" s="899">
        <f>IF(EXACT(VLOOKUP(AS205,OFERTA_0,4,FALSE),AV205),1,0)</f>
        <v>1</v>
      </c>
      <c r="BC205" s="899">
        <f t="shared" si="3525"/>
        <v>1</v>
      </c>
      <c r="BD205" s="899">
        <f t="shared" si="3526"/>
        <v>1</v>
      </c>
      <c r="BE205" s="899">
        <f>PRODUCT(AZ205:BD205)</f>
        <v>1</v>
      </c>
      <c r="BF205" s="966">
        <f>ROUND(AX205,0)</f>
        <v>715500</v>
      </c>
      <c r="BG205" s="901">
        <f>AX205-BF205</f>
        <v>0</v>
      </c>
      <c r="BJ205" s="1120" t="s">
        <v>313</v>
      </c>
      <c r="BK205" s="1030" t="s">
        <v>559</v>
      </c>
      <c r="BL205" s="1179" t="s">
        <v>148</v>
      </c>
      <c r="BM205" s="1180">
        <v>53</v>
      </c>
      <c r="BN205" s="1015">
        <v>16629</v>
      </c>
      <c r="BO205" s="963">
        <f t="shared" si="3527"/>
        <v>881337</v>
      </c>
      <c r="BP205" s="1016"/>
      <c r="BQ205" s="898">
        <f>IF(EXACT(VLOOKUP(BJ205,OFERTA_0,2,FALSE),BK205),1,0)</f>
        <v>1</v>
      </c>
      <c r="BR205" s="898">
        <f>IF(EXACT(VLOOKUP(BJ205,OFERTA_0,3,FALSE),BL205),1,0)</f>
        <v>1</v>
      </c>
      <c r="BS205" s="899">
        <f>IF(EXACT(VLOOKUP(BJ205,OFERTA_0,4,FALSE),BM205),1,0)</f>
        <v>1</v>
      </c>
      <c r="BT205" s="899">
        <f t="shared" si="3528"/>
        <v>1</v>
      </c>
      <c r="BU205" s="899">
        <f t="shared" si="3529"/>
        <v>1</v>
      </c>
      <c r="BV205" s="899">
        <f>PRODUCT(BQ205:BU205)</f>
        <v>1</v>
      </c>
      <c r="BW205" s="966">
        <f>ROUND(BO205,0)</f>
        <v>881337</v>
      </c>
      <c r="BX205" s="901">
        <f>BO205-BW205</f>
        <v>0</v>
      </c>
      <c r="CA205" s="1120" t="s">
        <v>313</v>
      </c>
      <c r="CB205" s="1030" t="s">
        <v>559</v>
      </c>
      <c r="CC205" s="1179" t="s">
        <v>148</v>
      </c>
      <c r="CD205" s="1180">
        <v>53</v>
      </c>
      <c r="CE205" s="1015">
        <v>12435</v>
      </c>
      <c r="CF205" s="963">
        <f t="shared" si="3530"/>
        <v>659055</v>
      </c>
      <c r="CG205" s="1016"/>
      <c r="CH205" s="898">
        <f>IF(EXACT(VLOOKUP(CA205,OFERTA_0,2,FALSE),CB205),1,0)</f>
        <v>1</v>
      </c>
      <c r="CI205" s="898">
        <f>IF(EXACT(VLOOKUP(CA205,OFERTA_0,3,FALSE),CC205),1,0)</f>
        <v>1</v>
      </c>
      <c r="CJ205" s="899">
        <f>IF(EXACT(VLOOKUP(CA205,OFERTA_0,4,FALSE),CD205),1,0)</f>
        <v>1</v>
      </c>
      <c r="CK205" s="899">
        <f t="shared" si="3531"/>
        <v>1</v>
      </c>
      <c r="CL205" s="899">
        <f t="shared" si="3532"/>
        <v>1</v>
      </c>
      <c r="CM205" s="899">
        <f>PRODUCT(CH205:CL205)</f>
        <v>1</v>
      </c>
      <c r="CN205" s="966">
        <f>ROUND(CF205,0)</f>
        <v>659055</v>
      </c>
      <c r="CO205" s="901">
        <f>CF205-CN205</f>
        <v>0</v>
      </c>
      <c r="CR205" s="1120" t="s">
        <v>313</v>
      </c>
      <c r="CS205" s="1030" t="s">
        <v>559</v>
      </c>
      <c r="CT205" s="1179" t="s">
        <v>148</v>
      </c>
      <c r="CU205" s="1180">
        <v>53</v>
      </c>
      <c r="CV205" s="1015">
        <v>8400</v>
      </c>
      <c r="CW205" s="963">
        <f t="shared" si="3533"/>
        <v>445200</v>
      </c>
      <c r="CX205" s="1016"/>
      <c r="CY205" s="898">
        <f>IF(EXACT(VLOOKUP(CR205,OFERTA_0,2,FALSE),CS205),1,0)</f>
        <v>1</v>
      </c>
      <c r="CZ205" s="898">
        <f>IF(EXACT(VLOOKUP(CR205,OFERTA_0,3,FALSE),CT205),1,0)</f>
        <v>1</v>
      </c>
      <c r="DA205" s="899">
        <f>IF(EXACT(VLOOKUP(CR205,OFERTA_0,4,FALSE),CU205),1,0)</f>
        <v>1</v>
      </c>
      <c r="DB205" s="899">
        <f t="shared" si="3534"/>
        <v>1</v>
      </c>
      <c r="DC205" s="899">
        <f t="shared" si="3535"/>
        <v>1</v>
      </c>
      <c r="DD205" s="899">
        <f>PRODUCT(CY205:DC205)</f>
        <v>1</v>
      </c>
      <c r="DE205" s="966">
        <f>ROUND(CW205,0)</f>
        <v>445200</v>
      </c>
      <c r="DF205" s="901">
        <f>CW205-DE205</f>
        <v>0</v>
      </c>
      <c r="DI205" s="1120" t="s">
        <v>313</v>
      </c>
      <c r="DJ205" s="1030" t="s">
        <v>559</v>
      </c>
      <c r="DK205" s="1179" t="s">
        <v>148</v>
      </c>
      <c r="DL205" s="1180">
        <v>53</v>
      </c>
      <c r="DM205" s="1015">
        <v>10075</v>
      </c>
      <c r="DN205" s="963">
        <f t="shared" si="3536"/>
        <v>533975</v>
      </c>
      <c r="DO205" s="1016"/>
      <c r="DP205" s="898">
        <f>IF(EXACT(VLOOKUP(DI205,OFERTA_0,2,FALSE),DJ205),1,0)</f>
        <v>1</v>
      </c>
      <c r="DQ205" s="898">
        <f>IF(EXACT(VLOOKUP(DI205,OFERTA_0,3,FALSE),DK205),1,0)</f>
        <v>1</v>
      </c>
      <c r="DR205" s="899">
        <f>IF(EXACT(VLOOKUP(DI205,OFERTA_0,4,FALSE),DL205),1,0)</f>
        <v>1</v>
      </c>
      <c r="DS205" s="899">
        <f t="shared" si="3537"/>
        <v>1</v>
      </c>
      <c r="DT205" s="899">
        <f t="shared" si="3538"/>
        <v>1</v>
      </c>
      <c r="DU205" s="899">
        <f>PRODUCT(DP205:DT205)</f>
        <v>1</v>
      </c>
      <c r="DV205" s="966">
        <f>ROUND(DN205,0)</f>
        <v>533975</v>
      </c>
      <c r="DW205" s="901">
        <f>DN205-DV205</f>
        <v>0</v>
      </c>
      <c r="DZ205" s="1120" t="s">
        <v>313</v>
      </c>
      <c r="EA205" s="1030" t="s">
        <v>559</v>
      </c>
      <c r="EB205" s="1179" t="s">
        <v>148</v>
      </c>
      <c r="EC205" s="1180">
        <v>53</v>
      </c>
      <c r="ED205" s="1015">
        <v>25700</v>
      </c>
      <c r="EE205" s="963">
        <f t="shared" si="3539"/>
        <v>1362100</v>
      </c>
      <c r="EF205" s="1016"/>
      <c r="EG205" s="898">
        <f>IF(EXACT(VLOOKUP(DZ205,OFERTA_0,2,FALSE),EA205),1,0)</f>
        <v>1</v>
      </c>
      <c r="EH205" s="898">
        <f>IF(EXACT(VLOOKUP(DZ205,OFERTA_0,3,FALSE),EB205),1,0)</f>
        <v>1</v>
      </c>
      <c r="EI205" s="899">
        <f>IF(EXACT(VLOOKUP(DZ205,OFERTA_0,4,FALSE),EC205),1,0)</f>
        <v>1</v>
      </c>
      <c r="EJ205" s="899">
        <f t="shared" si="3540"/>
        <v>1</v>
      </c>
      <c r="EK205" s="899">
        <f t="shared" si="3541"/>
        <v>1</v>
      </c>
      <c r="EL205" s="899">
        <f>PRODUCT(EG205:EK205)</f>
        <v>1</v>
      </c>
      <c r="EM205" s="966">
        <f>ROUND(EE205,0)</f>
        <v>1362100</v>
      </c>
      <c r="EN205" s="901">
        <f>EE205-EM205</f>
        <v>0</v>
      </c>
      <c r="EQ205" s="1120" t="s">
        <v>313</v>
      </c>
      <c r="ER205" s="1030" t="s">
        <v>559</v>
      </c>
      <c r="ES205" s="1179" t="s">
        <v>148</v>
      </c>
      <c r="ET205" s="1180">
        <v>53</v>
      </c>
      <c r="EU205" s="1015">
        <v>12400</v>
      </c>
      <c r="EV205" s="963">
        <f t="shared" si="3542"/>
        <v>657200</v>
      </c>
      <c r="EW205" s="1016"/>
      <c r="EX205" s="898">
        <f>IF(EXACT(VLOOKUP(EQ205,OFERTA_0,2,FALSE),ER205),1,0)</f>
        <v>1</v>
      </c>
      <c r="EY205" s="898">
        <f>IF(EXACT(VLOOKUP(EQ205,OFERTA_0,3,FALSE),ES205),1,0)</f>
        <v>1</v>
      </c>
      <c r="EZ205" s="899">
        <f>IF(EXACT(VLOOKUP(EQ205,OFERTA_0,4,FALSE),ET205),1,0)</f>
        <v>1</v>
      </c>
      <c r="FA205" s="899">
        <f t="shared" si="3543"/>
        <v>1</v>
      </c>
      <c r="FB205" s="899">
        <f t="shared" si="3544"/>
        <v>1</v>
      </c>
      <c r="FC205" s="899">
        <f>PRODUCT(EX205:FB205)</f>
        <v>1</v>
      </c>
      <c r="FD205" s="966">
        <f>ROUND(EV205,0)</f>
        <v>657200</v>
      </c>
      <c r="FE205" s="901">
        <f>EV205-FD205</f>
        <v>0</v>
      </c>
      <c r="FH205" s="1120"/>
      <c r="FI205" s="1030"/>
      <c r="FJ205" s="1179"/>
      <c r="FK205" s="1180"/>
      <c r="FL205" s="1015"/>
      <c r="FM205" s="963">
        <f t="shared" si="3545"/>
        <v>0</v>
      </c>
      <c r="FN205" s="1016"/>
      <c r="FO205" s="898" t="e">
        <f>IF(EXACT(VLOOKUP(FH205,OFERTA_0,2,FALSE),FI205),1,0)</f>
        <v>#N/A</v>
      </c>
      <c r="FP205" s="898" t="e">
        <f>IF(EXACT(VLOOKUP(FH205,OFERTA_0,3,FALSE),FJ205),1,0)</f>
        <v>#N/A</v>
      </c>
      <c r="FQ205" s="899" t="e">
        <f>IF(EXACT(VLOOKUP(FH205,OFERTA_0,4,FALSE),FK205),1,0)</f>
        <v>#N/A</v>
      </c>
      <c r="FR205" s="899">
        <f t="shared" si="3546"/>
        <v>0</v>
      </c>
      <c r="FS205" s="899">
        <f t="shared" si="3547"/>
        <v>0</v>
      </c>
      <c r="FT205" s="899" t="e">
        <f>PRODUCT(FO205:FS205)</f>
        <v>#N/A</v>
      </c>
      <c r="FU205" s="966">
        <f>ROUND(FM205,0)</f>
        <v>0</v>
      </c>
      <c r="FV205" s="901">
        <f>FM205-FU205</f>
        <v>0</v>
      </c>
      <c r="FY205" s="1120" t="s">
        <v>313</v>
      </c>
      <c r="FZ205" s="1030" t="s">
        <v>559</v>
      </c>
      <c r="GA205" s="1179" t="s">
        <v>148</v>
      </c>
      <c r="GB205" s="1180">
        <v>53</v>
      </c>
      <c r="GC205" s="1017">
        <v>12767</v>
      </c>
      <c r="GD205" s="963">
        <f t="shared" si="3548"/>
        <v>676651</v>
      </c>
      <c r="GE205" s="1016"/>
      <c r="GF205" s="898">
        <f>IF(EXACT(VLOOKUP(FY205,OFERTA_0,2,FALSE),FZ205),1,0)</f>
        <v>1</v>
      </c>
      <c r="GG205" s="898">
        <f>IF(EXACT(VLOOKUP(FY205,OFERTA_0,3,FALSE),GA205),1,0)</f>
        <v>1</v>
      </c>
      <c r="GH205" s="899">
        <f>IF(EXACT(VLOOKUP(FY205,OFERTA_0,4,FALSE),GB205),1,0)</f>
        <v>1</v>
      </c>
      <c r="GI205" s="899">
        <f t="shared" si="3549"/>
        <v>1</v>
      </c>
      <c r="GJ205" s="899">
        <f t="shared" si="3550"/>
        <v>1</v>
      </c>
      <c r="GK205" s="899">
        <f>PRODUCT(GF205:GJ205)</f>
        <v>1</v>
      </c>
      <c r="GL205" s="966">
        <f>ROUND(GD205,0)</f>
        <v>676651</v>
      </c>
      <c r="GM205" s="901">
        <f>GD205-GL205</f>
        <v>0</v>
      </c>
      <c r="GP205" s="1120" t="s">
        <v>313</v>
      </c>
      <c r="GQ205" s="1030" t="s">
        <v>559</v>
      </c>
      <c r="GR205" s="1179" t="s">
        <v>148</v>
      </c>
      <c r="GS205" s="1180">
        <v>53</v>
      </c>
      <c r="GT205" s="1015">
        <v>12500</v>
      </c>
      <c r="GU205" s="963">
        <f t="shared" si="3551"/>
        <v>662500</v>
      </c>
      <c r="GV205" s="1016"/>
      <c r="GW205" s="898">
        <f>IF(EXACT(VLOOKUP(GP205,OFERTA_0,2,FALSE),GQ205),1,0)</f>
        <v>1</v>
      </c>
      <c r="GX205" s="898">
        <f>IF(EXACT(VLOOKUP(GP205,OFERTA_0,3,FALSE),GR205),1,0)</f>
        <v>1</v>
      </c>
      <c r="GY205" s="899">
        <f>IF(EXACT(VLOOKUP(GP205,OFERTA_0,4,FALSE),GS205),1,0)</f>
        <v>1</v>
      </c>
      <c r="GZ205" s="899">
        <f t="shared" si="3552"/>
        <v>1</v>
      </c>
      <c r="HA205" s="899">
        <f t="shared" si="3553"/>
        <v>1</v>
      </c>
      <c r="HB205" s="899">
        <f>PRODUCT(GW205:HA205)</f>
        <v>1</v>
      </c>
      <c r="HC205" s="966">
        <f>ROUND(GU205,0)</f>
        <v>662500</v>
      </c>
      <c r="HD205" s="901">
        <f>GU205-HC205</f>
        <v>0</v>
      </c>
      <c r="HG205" s="1120" t="s">
        <v>313</v>
      </c>
      <c r="HH205" s="1030" t="s">
        <v>559</v>
      </c>
      <c r="HI205" s="1179" t="s">
        <v>148</v>
      </c>
      <c r="HJ205" s="1180">
        <v>53</v>
      </c>
      <c r="HK205" s="1015">
        <v>15195</v>
      </c>
      <c r="HL205" s="963">
        <f t="shared" si="3554"/>
        <v>805335</v>
      </c>
      <c r="HM205" s="1016"/>
      <c r="HN205" s="898">
        <f>IF(EXACT(VLOOKUP(HG205,OFERTA_0,2,FALSE),HH205),1,0)</f>
        <v>1</v>
      </c>
      <c r="HO205" s="898">
        <f>IF(EXACT(VLOOKUP(HG205,OFERTA_0,3,FALSE),HI205),1,0)</f>
        <v>1</v>
      </c>
      <c r="HP205" s="899">
        <f>IF(EXACT(VLOOKUP(HG205,OFERTA_0,4,FALSE),HJ205),1,0)</f>
        <v>1</v>
      </c>
      <c r="HQ205" s="899">
        <f t="shared" si="3555"/>
        <v>1</v>
      </c>
      <c r="HR205" s="899">
        <f t="shared" si="3556"/>
        <v>1</v>
      </c>
      <c r="HS205" s="899">
        <f>PRODUCT(HN205:HR205)</f>
        <v>1</v>
      </c>
      <c r="HT205" s="966">
        <f>ROUND(HL205,0)</f>
        <v>805335</v>
      </c>
      <c r="HU205" s="901">
        <f>HL205-HT205</f>
        <v>0</v>
      </c>
      <c r="HX205" s="1120" t="s">
        <v>313</v>
      </c>
      <c r="HY205" s="1030" t="s">
        <v>559</v>
      </c>
      <c r="HZ205" s="1179" t="s">
        <v>148</v>
      </c>
      <c r="IA205" s="1180">
        <v>53</v>
      </c>
      <c r="IB205" s="1020">
        <v>20664</v>
      </c>
      <c r="IC205" s="972">
        <f t="shared" si="3557"/>
        <v>1095192</v>
      </c>
      <c r="ID205" s="1016"/>
      <c r="IE205" s="898">
        <f>IF(EXACT(VLOOKUP(HX205,OFERTA_0,2,FALSE),HY205),1,0)</f>
        <v>1</v>
      </c>
      <c r="IF205" s="898">
        <f>IF(EXACT(VLOOKUP(HX205,OFERTA_0,3,FALSE),HZ205),1,0)</f>
        <v>1</v>
      </c>
      <c r="IG205" s="899">
        <f>IF(EXACT(VLOOKUP(HX205,OFERTA_0,4,FALSE),IA205),1,0)</f>
        <v>1</v>
      </c>
      <c r="IH205" s="899">
        <f t="shared" si="3558"/>
        <v>1</v>
      </c>
      <c r="II205" s="899">
        <f t="shared" si="3559"/>
        <v>1</v>
      </c>
      <c r="IJ205" s="899">
        <f>PRODUCT(IE205:II205)</f>
        <v>1</v>
      </c>
      <c r="IK205" s="966">
        <f>ROUND(IC205,0)</f>
        <v>1095192</v>
      </c>
      <c r="IL205" s="901">
        <f>IC205-IK205</f>
        <v>0</v>
      </c>
      <c r="IO205" s="1120" t="s">
        <v>313</v>
      </c>
      <c r="IP205" s="1030" t="s">
        <v>559</v>
      </c>
      <c r="IQ205" s="1179" t="s">
        <v>148</v>
      </c>
      <c r="IR205" s="1180">
        <v>53</v>
      </c>
      <c r="IS205" s="1015">
        <v>8232</v>
      </c>
      <c r="IT205" s="963">
        <f t="shared" si="3560"/>
        <v>436296</v>
      </c>
      <c r="IU205" s="1016"/>
      <c r="IV205" s="898">
        <f>IF(EXACT(VLOOKUP(IO205,OFERTA_0,2,FALSE),IP205),1,0)</f>
        <v>1</v>
      </c>
      <c r="IW205" s="898">
        <f>IF(EXACT(VLOOKUP(IO205,OFERTA_0,3,FALSE),IQ205),1,0)</f>
        <v>1</v>
      </c>
      <c r="IX205" s="899">
        <f>IF(EXACT(VLOOKUP(IO205,OFERTA_0,4,FALSE),IR205),1,0)</f>
        <v>1</v>
      </c>
      <c r="IY205" s="899">
        <f t="shared" si="3561"/>
        <v>1</v>
      </c>
      <c r="IZ205" s="899">
        <f t="shared" si="3562"/>
        <v>1</v>
      </c>
      <c r="JA205" s="899">
        <f>PRODUCT(IV205:IZ205)</f>
        <v>1</v>
      </c>
      <c r="JB205" s="966">
        <f>ROUND(IT205,0)</f>
        <v>436296</v>
      </c>
      <c r="JC205" s="901">
        <f>IT205-JB205</f>
        <v>0</v>
      </c>
      <c r="JF205" s="1120" t="s">
        <v>313</v>
      </c>
      <c r="JG205" s="1030" t="s">
        <v>559</v>
      </c>
      <c r="JH205" s="1179" t="s">
        <v>148</v>
      </c>
      <c r="JI205" s="1180">
        <v>53</v>
      </c>
      <c r="JJ205" s="1015">
        <v>17000</v>
      </c>
      <c r="JK205" s="963">
        <f t="shared" si="3563"/>
        <v>901000</v>
      </c>
      <c r="JL205" s="1016"/>
      <c r="JM205" s="898">
        <f>IF(EXACT(VLOOKUP(JF205,OFERTA_0,2,FALSE),JG205),1,0)</f>
        <v>1</v>
      </c>
      <c r="JN205" s="898">
        <f>IF(EXACT(VLOOKUP(JF205,OFERTA_0,3,FALSE),JH205),1,0)</f>
        <v>1</v>
      </c>
      <c r="JO205" s="899">
        <f>IF(EXACT(VLOOKUP(JF205,OFERTA_0,4,FALSE),JI205),1,0)</f>
        <v>1</v>
      </c>
      <c r="JP205" s="899">
        <f t="shared" si="3564"/>
        <v>1</v>
      </c>
      <c r="JQ205" s="899">
        <f t="shared" si="3565"/>
        <v>1</v>
      </c>
      <c r="JR205" s="899">
        <f>PRODUCT(JM205:JQ205)</f>
        <v>1</v>
      </c>
      <c r="JS205" s="966">
        <f>ROUND(JK205,0)</f>
        <v>901000</v>
      </c>
      <c r="JT205" s="901">
        <f>JK205-JS205</f>
        <v>0</v>
      </c>
      <c r="JW205" s="1120" t="s">
        <v>313</v>
      </c>
      <c r="JX205" s="1030" t="s">
        <v>559</v>
      </c>
      <c r="JY205" s="1179" t="s">
        <v>148</v>
      </c>
      <c r="JZ205" s="1180">
        <v>53</v>
      </c>
      <c r="KA205" s="1015">
        <v>25883.550000000003</v>
      </c>
      <c r="KB205" s="963">
        <f t="shared" si="3566"/>
        <v>1371828</v>
      </c>
      <c r="KC205" s="1016"/>
      <c r="KD205" s="898">
        <f>IF(EXACT(VLOOKUP(JW205,OFERTA_0,2,FALSE),JX205),1,0)</f>
        <v>1</v>
      </c>
      <c r="KE205" s="898">
        <f>IF(EXACT(VLOOKUP(JW205,OFERTA_0,3,FALSE),JY205),1,0)</f>
        <v>1</v>
      </c>
      <c r="KF205" s="899">
        <f>IF(EXACT(VLOOKUP(JW205,OFERTA_0,4,FALSE),JZ205),1,0)</f>
        <v>1</v>
      </c>
      <c r="KG205" s="899">
        <f t="shared" si="3567"/>
        <v>1</v>
      </c>
      <c r="KH205" s="899">
        <f t="shared" si="3568"/>
        <v>1</v>
      </c>
      <c r="KI205" s="899">
        <f>PRODUCT(KD205:KH205)</f>
        <v>1</v>
      </c>
      <c r="KJ205" s="966">
        <f>ROUND(KB205,0)</f>
        <v>1371828</v>
      </c>
      <c r="KK205" s="901">
        <f>KB205-KJ205</f>
        <v>0</v>
      </c>
      <c r="KN205" s="1120" t="s">
        <v>313</v>
      </c>
      <c r="KO205" s="1030" t="s">
        <v>559</v>
      </c>
      <c r="KP205" s="1179" t="s">
        <v>148</v>
      </c>
      <c r="KQ205" s="1180">
        <v>53</v>
      </c>
      <c r="KR205" s="1015">
        <v>86240</v>
      </c>
      <c r="KS205" s="963">
        <f t="shared" si="3569"/>
        <v>4570720</v>
      </c>
      <c r="KT205" s="1016"/>
      <c r="KU205" s="898">
        <f>IF(EXACT(VLOOKUP(KN205,OFERTA_0,2,FALSE),KO205),1,0)</f>
        <v>1</v>
      </c>
      <c r="KV205" s="898">
        <f>IF(EXACT(VLOOKUP(KN205,OFERTA_0,3,FALSE),KP205),1,0)</f>
        <v>1</v>
      </c>
      <c r="KW205" s="899">
        <f>IF(EXACT(VLOOKUP(KN205,OFERTA_0,4,FALSE),KQ205),1,0)</f>
        <v>1</v>
      </c>
      <c r="KX205" s="899">
        <f t="shared" si="3570"/>
        <v>1</v>
      </c>
      <c r="KY205" s="899">
        <f t="shared" si="3571"/>
        <v>1</v>
      </c>
      <c r="KZ205" s="899">
        <f>PRODUCT(KU205:KY205)</f>
        <v>1</v>
      </c>
      <c r="LA205" s="966">
        <f>ROUND(KS205,0)</f>
        <v>4570720</v>
      </c>
      <c r="LB205" s="901">
        <f>KS205-LA205</f>
        <v>0</v>
      </c>
      <c r="LE205" s="1120" t="s">
        <v>313</v>
      </c>
      <c r="LF205" s="1030" t="s">
        <v>559</v>
      </c>
      <c r="LG205" s="1179" t="s">
        <v>148</v>
      </c>
      <c r="LH205" s="1180">
        <v>53</v>
      </c>
      <c r="LI205" s="1021">
        <v>17946</v>
      </c>
      <c r="LJ205" s="974">
        <f t="shared" si="3572"/>
        <v>951138</v>
      </c>
      <c r="LK205" s="1016"/>
      <c r="LL205" s="898">
        <f>IF(EXACT(VLOOKUP(LE205,OFERTA_0,2,FALSE),LF205),1,0)</f>
        <v>1</v>
      </c>
      <c r="LM205" s="898">
        <f>IF(EXACT(VLOOKUP(LE205,OFERTA_0,3,FALSE),LG205),1,0)</f>
        <v>1</v>
      </c>
      <c r="LN205" s="899">
        <f>IF(EXACT(VLOOKUP(LE205,OFERTA_0,4,FALSE),LH205),1,0)</f>
        <v>1</v>
      </c>
      <c r="LO205" s="899">
        <f t="shared" si="3573"/>
        <v>1</v>
      </c>
      <c r="LP205" s="899">
        <f t="shared" si="3574"/>
        <v>1</v>
      </c>
      <c r="LQ205" s="899">
        <f>PRODUCT(LL205:LP205)</f>
        <v>1</v>
      </c>
      <c r="LR205" s="966">
        <f>ROUND(LJ205,0)</f>
        <v>951138</v>
      </c>
      <c r="LS205" s="901">
        <f>LJ205-LR205</f>
        <v>0</v>
      </c>
      <c r="LV205" s="1120" t="s">
        <v>313</v>
      </c>
      <c r="LW205" s="1030" t="s">
        <v>559</v>
      </c>
      <c r="LX205" s="1179" t="s">
        <v>148</v>
      </c>
      <c r="LY205" s="1180">
        <v>53</v>
      </c>
      <c r="LZ205" s="1015">
        <v>42900</v>
      </c>
      <c r="MA205" s="963">
        <f t="shared" si="3575"/>
        <v>2273700</v>
      </c>
      <c r="MB205" s="1016"/>
      <c r="MC205" s="898">
        <f>IF(EXACT(VLOOKUP(LV205,OFERTA_0,2,FALSE),LW205),1,0)</f>
        <v>1</v>
      </c>
      <c r="MD205" s="898">
        <f>IF(EXACT(VLOOKUP(LV205,OFERTA_0,3,FALSE),LX205),1,0)</f>
        <v>1</v>
      </c>
      <c r="ME205" s="899">
        <f>IF(EXACT(VLOOKUP(LV205,OFERTA_0,4,FALSE),LY205),1,0)</f>
        <v>1</v>
      </c>
      <c r="MF205" s="899">
        <f t="shared" si="3576"/>
        <v>1</v>
      </c>
      <c r="MG205" s="899">
        <f t="shared" si="3577"/>
        <v>1</v>
      </c>
      <c r="MH205" s="899">
        <f>PRODUCT(MC205:MG205)</f>
        <v>1</v>
      </c>
      <c r="MI205" s="966">
        <f>ROUND(MA205,0)</f>
        <v>2273700</v>
      </c>
      <c r="MJ205" s="901">
        <f>MA205-MI205</f>
        <v>0</v>
      </c>
      <c r="MM205" s="1120" t="s">
        <v>313</v>
      </c>
      <c r="MN205" s="1030" t="s">
        <v>559</v>
      </c>
      <c r="MO205" s="1179" t="s">
        <v>148</v>
      </c>
      <c r="MP205" s="1180">
        <v>53</v>
      </c>
      <c r="MQ205" s="1015">
        <v>18000</v>
      </c>
      <c r="MR205" s="963">
        <f t="shared" si="3578"/>
        <v>954000</v>
      </c>
      <c r="MS205" s="1016"/>
      <c r="MT205" s="898">
        <f>IF(EXACT(VLOOKUP(MM205,OFERTA_0,2,FALSE),MN205),1,0)</f>
        <v>1</v>
      </c>
      <c r="MU205" s="898">
        <f>IF(EXACT(VLOOKUP(MM205,OFERTA_0,3,FALSE),MO205),1,0)</f>
        <v>1</v>
      </c>
      <c r="MV205" s="899">
        <f>IF(EXACT(VLOOKUP(MM205,OFERTA_0,4,FALSE),MP205),1,0)</f>
        <v>1</v>
      </c>
      <c r="MW205" s="899">
        <f t="shared" si="3579"/>
        <v>1</v>
      </c>
      <c r="MX205" s="899">
        <f t="shared" si="3580"/>
        <v>1</v>
      </c>
      <c r="MY205" s="899">
        <f>PRODUCT(MT205:MX205)</f>
        <v>1</v>
      </c>
      <c r="MZ205" s="966">
        <f>ROUND(MR205,0)</f>
        <v>954000</v>
      </c>
      <c r="NA205" s="901">
        <f>MR205-MZ205</f>
        <v>0</v>
      </c>
      <c r="ND205" s="975" t="s">
        <v>313</v>
      </c>
      <c r="NE205" s="976" t="s">
        <v>559</v>
      </c>
      <c r="NF205" s="1175" t="s">
        <v>148</v>
      </c>
      <c r="NG205" s="1176">
        <v>53</v>
      </c>
      <c r="NH205" s="979">
        <v>5522.22</v>
      </c>
      <c r="NI205" s="980">
        <v>292678</v>
      </c>
      <c r="NJ205" s="1016"/>
      <c r="NK205" s="898">
        <f>IF(EXACT(VLOOKUP(ND205,OFERTA_0,2,FALSE),NE205),1,0)</f>
        <v>1</v>
      </c>
      <c r="NL205" s="898">
        <f>IF(EXACT(VLOOKUP(ND205,OFERTA_0,3,FALSE),NF205),1,0)</f>
        <v>1</v>
      </c>
      <c r="NM205" s="899">
        <f>IF(EXACT(VLOOKUP(ND205,OFERTA_0,4,FALSE),NG205),1,0)</f>
        <v>1</v>
      </c>
      <c r="NN205" s="899">
        <f t="shared" si="3581"/>
        <v>1</v>
      </c>
      <c r="NO205" s="899">
        <f t="shared" si="3582"/>
        <v>1</v>
      </c>
      <c r="NP205" s="899">
        <f>PRODUCT(NK205:NO205)</f>
        <v>1</v>
      </c>
      <c r="NQ205" s="966">
        <f>ROUND(NI205,0)</f>
        <v>292678</v>
      </c>
      <c r="NR205" s="901">
        <f>NI205-NQ205</f>
        <v>0</v>
      </c>
      <c r="NU205" s="981" t="s">
        <v>313</v>
      </c>
      <c r="NV205" s="982" t="s">
        <v>559</v>
      </c>
      <c r="NW205" s="1177" t="s">
        <v>148</v>
      </c>
      <c r="NX205" s="1178">
        <v>53</v>
      </c>
      <c r="NY205" s="1022">
        <v>5578</v>
      </c>
      <c r="NZ205" s="986">
        <f t="shared" si="3583"/>
        <v>295634</v>
      </c>
      <c r="OA205" s="1016"/>
      <c r="OB205" s="898">
        <f>IF(EXACT(VLOOKUP(NU205,OFERTA_0,2,FALSE),NV205),1,0)</f>
        <v>1</v>
      </c>
      <c r="OC205" s="898">
        <f>IF(EXACT(VLOOKUP(NU205,OFERTA_0,3,FALSE),NW205),1,0)</f>
        <v>1</v>
      </c>
      <c r="OD205" s="899">
        <f>IF(EXACT(VLOOKUP(NU205,OFERTA_0,4,FALSE),NX205),1,0)</f>
        <v>1</v>
      </c>
      <c r="OE205" s="899">
        <f t="shared" si="3584"/>
        <v>1</v>
      </c>
      <c r="OF205" s="899">
        <f t="shared" si="3585"/>
        <v>1</v>
      </c>
      <c r="OG205" s="899">
        <f>PRODUCT(OB205:OF205)</f>
        <v>1</v>
      </c>
      <c r="OH205" s="966">
        <f>ROUND(NZ205,0)</f>
        <v>295634</v>
      </c>
      <c r="OI205" s="901">
        <f>NZ205-OH205</f>
        <v>0</v>
      </c>
      <c r="OL205" s="1120" t="s">
        <v>313</v>
      </c>
      <c r="OM205" s="1030" t="s">
        <v>559</v>
      </c>
      <c r="ON205" s="1179" t="s">
        <v>148</v>
      </c>
      <c r="OO205" s="1180">
        <v>53</v>
      </c>
      <c r="OP205" s="1015">
        <v>15560</v>
      </c>
      <c r="OQ205" s="963">
        <f t="shared" si="3596"/>
        <v>824680</v>
      </c>
      <c r="OR205" s="1016"/>
      <c r="OS205" s="898">
        <f>IF(EXACT(VLOOKUP(OL205,OFERTA_0,2,FALSE),OM205),1,0)</f>
        <v>1</v>
      </c>
      <c r="OT205" s="898">
        <f>IF(EXACT(VLOOKUP(OL205,OFERTA_0,3,FALSE),ON205),1,0)</f>
        <v>1</v>
      </c>
      <c r="OU205" s="899">
        <f>IF(EXACT(VLOOKUP(OL205,OFERTA_0,4,FALSE),OO205),1,0)</f>
        <v>1</v>
      </c>
      <c r="OV205" s="899">
        <f t="shared" si="3586"/>
        <v>1</v>
      </c>
      <c r="OW205" s="899">
        <f t="shared" si="3587"/>
        <v>1</v>
      </c>
      <c r="OX205" s="899">
        <f>PRODUCT(OS205:OW205)</f>
        <v>1</v>
      </c>
      <c r="OY205" s="966">
        <f>ROUND(OQ205,0)</f>
        <v>824680</v>
      </c>
      <c r="OZ205" s="901">
        <f>OQ205-OY205</f>
        <v>0</v>
      </c>
      <c r="PC205" s="1120" t="s">
        <v>313</v>
      </c>
      <c r="PD205" s="1030" t="s">
        <v>559</v>
      </c>
      <c r="PE205" s="1179" t="s">
        <v>148</v>
      </c>
      <c r="PF205" s="1180">
        <v>53</v>
      </c>
      <c r="PG205" s="987">
        <v>10816</v>
      </c>
      <c r="PH205" s="988">
        <v>573248</v>
      </c>
      <c r="PI205" s="1181"/>
      <c r="PJ205" s="898">
        <f>IF(EXACT(VLOOKUP(PC205,OFERTA_0,2,FALSE),PD205),1,0)</f>
        <v>1</v>
      </c>
      <c r="PK205" s="898">
        <f>IF(EXACT(VLOOKUP(PC205,OFERTA_0,3,FALSE),PE205),1,0)</f>
        <v>1</v>
      </c>
      <c r="PL205" s="899">
        <f>IF(EXACT(VLOOKUP(PC205,OFERTA_0,4,FALSE),PF205),1,0)</f>
        <v>1</v>
      </c>
      <c r="PM205" s="899">
        <f t="shared" si="3588"/>
        <v>1</v>
      </c>
      <c r="PN205" s="899">
        <f t="shared" si="3589"/>
        <v>1</v>
      </c>
      <c r="PO205" s="899">
        <f>PRODUCT(PJ205:PN205)</f>
        <v>1</v>
      </c>
      <c r="PP205" s="966">
        <f>ROUND(PH205,0)</f>
        <v>573248</v>
      </c>
      <c r="PQ205" s="901">
        <f>PH205-PP205</f>
        <v>0</v>
      </c>
      <c r="PT205" s="1120" t="s">
        <v>313</v>
      </c>
      <c r="PU205" s="1030" t="s">
        <v>559</v>
      </c>
      <c r="PV205" s="1179" t="s">
        <v>148</v>
      </c>
      <c r="PW205" s="1180">
        <v>53</v>
      </c>
      <c r="PX205" s="1015">
        <v>12410</v>
      </c>
      <c r="PY205" s="963">
        <f t="shared" si="3590"/>
        <v>657730</v>
      </c>
      <c r="PZ205" s="1016"/>
      <c r="QA205" s="898">
        <f>IF(EXACT(VLOOKUP(PT205,OFERTA_0,2,FALSE),PU205),1,0)</f>
        <v>1</v>
      </c>
      <c r="QB205" s="898">
        <f>IF(EXACT(VLOOKUP(PT205,OFERTA_0,3,FALSE),PV205),1,0)</f>
        <v>1</v>
      </c>
      <c r="QC205" s="899">
        <f>IF(EXACT(VLOOKUP(PT205,OFERTA_0,4,FALSE),PW205),1,0)</f>
        <v>1</v>
      </c>
      <c r="QD205" s="899">
        <f t="shared" si="3591"/>
        <v>1</v>
      </c>
      <c r="QE205" s="899">
        <f t="shared" si="3592"/>
        <v>1</v>
      </c>
      <c r="QF205" s="899">
        <f>PRODUCT(QA205:QE205)</f>
        <v>1</v>
      </c>
      <c r="QG205" s="966">
        <f>ROUND(PY205,0)</f>
        <v>657730</v>
      </c>
      <c r="QH205" s="901">
        <f>PY205-QG205</f>
        <v>0</v>
      </c>
      <c r="QK205" s="1120" t="s">
        <v>313</v>
      </c>
      <c r="QL205" s="1030" t="s">
        <v>559</v>
      </c>
      <c r="QM205" s="1179" t="s">
        <v>148</v>
      </c>
      <c r="QN205" s="1180">
        <v>53</v>
      </c>
      <c r="QO205" s="1021">
        <v>18035.73</v>
      </c>
      <c r="QP205" s="974">
        <f t="shared" si="3593"/>
        <v>955894</v>
      </c>
      <c r="QQ205" s="1016"/>
      <c r="QR205" s="898">
        <f>IF(EXACT(VLOOKUP(QK205,OFERTA_0,2,FALSE),QL205),1,0)</f>
        <v>1</v>
      </c>
      <c r="QS205" s="898">
        <f>IF(EXACT(VLOOKUP(QK205,OFERTA_0,3,FALSE),QM205),1,0)</f>
        <v>1</v>
      </c>
      <c r="QT205" s="899">
        <f>IF(EXACT(VLOOKUP(QK205,OFERTA_0,4,FALSE),QN205),1,0)</f>
        <v>1</v>
      </c>
      <c r="QU205" s="899">
        <f t="shared" si="3594"/>
        <v>1</v>
      </c>
      <c r="QV205" s="899">
        <f t="shared" si="3595"/>
        <v>1</v>
      </c>
      <c r="QW205" s="899">
        <f>PRODUCT(QR205:QV205)</f>
        <v>1</v>
      </c>
      <c r="QX205" s="966">
        <f>ROUND(QP205,0)</f>
        <v>955894</v>
      </c>
      <c r="QY205" s="901">
        <f>QP205-QX205</f>
        <v>0</v>
      </c>
      <c r="RB205" s="405"/>
      <c r="RC205" s="406"/>
      <c r="RD205" s="407"/>
      <c r="RE205" s="408"/>
      <c r="RF205" s="409"/>
      <c r="RG205" s="410"/>
      <c r="RH205" s="410"/>
      <c r="RI205" s="898"/>
      <c r="RJ205" s="898"/>
      <c r="RK205" s="934"/>
      <c r="RL205" s="934"/>
      <c r="RM205" s="934"/>
      <c r="RN205" s="934"/>
      <c r="RO205" s="935"/>
      <c r="RP205" s="936"/>
      <c r="RS205" s="405"/>
      <c r="RT205" s="406"/>
      <c r="RU205" s="407"/>
      <c r="RV205" s="408"/>
      <c r="RW205" s="409"/>
      <c r="RX205" s="410"/>
      <c r="RY205" s="410"/>
      <c r="RZ205" s="898"/>
      <c r="SA205" s="898"/>
      <c r="SB205" s="934"/>
      <c r="SC205" s="934"/>
      <c r="SD205" s="934"/>
      <c r="SE205" s="934"/>
      <c r="SF205" s="935"/>
      <c r="SG205" s="936"/>
      <c r="SJ205" s="405"/>
      <c r="SK205" s="406"/>
      <c r="SL205" s="407"/>
      <c r="SM205" s="408"/>
      <c r="SN205" s="409"/>
      <c r="SO205" s="410"/>
      <c r="SP205" s="410"/>
      <c r="SQ205" s="898"/>
      <c r="SR205" s="898"/>
      <c r="SS205" s="934"/>
      <c r="ST205" s="934"/>
      <c r="SU205" s="934"/>
      <c r="SV205" s="934"/>
      <c r="SW205" s="935"/>
      <c r="SX205" s="936"/>
    </row>
    <row r="206" spans="2:518" ht="61.5" thickTop="1" thickBot="1">
      <c r="B206" s="958" t="s">
        <v>314</v>
      </c>
      <c r="C206" s="1030" t="s">
        <v>560</v>
      </c>
      <c r="D206" s="1179" t="s">
        <v>148</v>
      </c>
      <c r="E206" s="1180">
        <v>12</v>
      </c>
      <c r="F206" s="1015"/>
      <c r="G206" s="963">
        <f t="shared" si="3518"/>
        <v>0</v>
      </c>
      <c r="H206" s="1016"/>
      <c r="K206" s="958" t="s">
        <v>314</v>
      </c>
      <c r="L206" s="1030" t="s">
        <v>560</v>
      </c>
      <c r="M206" s="1179" t="s">
        <v>148</v>
      </c>
      <c r="N206" s="1180">
        <v>12</v>
      </c>
      <c r="O206" s="1017">
        <v>9848</v>
      </c>
      <c r="P206" s="963">
        <f t="shared" si="3519"/>
        <v>118176</v>
      </c>
      <c r="Q206" s="1016"/>
      <c r="R206" s="898">
        <f>IF(EXACT(VLOOKUP(K206,OFERTA_0,2,FALSE),L206),1,0)</f>
        <v>1</v>
      </c>
      <c r="S206" s="898">
        <f>IF(EXACT(VLOOKUP(K206,OFERTA_0,3,FALSE),M206),1,0)</f>
        <v>1</v>
      </c>
      <c r="T206" s="899">
        <f>IF(EXACT(VLOOKUP(K206,OFERTA_0,4,FALSE),N206),1,0)</f>
        <v>1</v>
      </c>
      <c r="U206" s="899">
        <f t="shared" si="3520"/>
        <v>1</v>
      </c>
      <c r="V206" s="899">
        <f t="shared" si="3520"/>
        <v>1</v>
      </c>
      <c r="W206" s="899">
        <f>PRODUCT(R206:V206)</f>
        <v>1</v>
      </c>
      <c r="X206" s="966">
        <f>ROUND(P206,0)</f>
        <v>118176</v>
      </c>
      <c r="Y206" s="901">
        <f>P206-X206</f>
        <v>0</v>
      </c>
      <c r="Z206" s="872"/>
      <c r="AA206" s="872"/>
      <c r="AB206" s="958" t="s">
        <v>314</v>
      </c>
      <c r="AC206" s="1030" t="s">
        <v>560</v>
      </c>
      <c r="AD206" s="1179" t="s">
        <v>148</v>
      </c>
      <c r="AE206" s="1180">
        <v>12</v>
      </c>
      <c r="AF206" s="1015">
        <v>10000</v>
      </c>
      <c r="AG206" s="963">
        <f t="shared" si="3521"/>
        <v>120000</v>
      </c>
      <c r="AH206" s="1016"/>
      <c r="AI206" s="898">
        <f>IF(EXACT(VLOOKUP(AB206,OFERTA_0,2,FALSE),AC206),1,0)</f>
        <v>1</v>
      </c>
      <c r="AJ206" s="898">
        <f>IF(EXACT(VLOOKUP(AB206,OFERTA_0,3,FALSE),AD206),1,0)</f>
        <v>1</v>
      </c>
      <c r="AK206" s="899">
        <f>IF(EXACT(VLOOKUP(AB206,OFERTA_0,4,FALSE),AE206),1,0)</f>
        <v>1</v>
      </c>
      <c r="AL206" s="899">
        <f t="shared" si="3522"/>
        <v>1</v>
      </c>
      <c r="AM206" s="899">
        <f t="shared" si="3523"/>
        <v>1</v>
      </c>
      <c r="AN206" s="899">
        <f>PRODUCT(AI206:AM206)</f>
        <v>1</v>
      </c>
      <c r="AO206" s="966">
        <f>ROUND(AG206,0)</f>
        <v>120000</v>
      </c>
      <c r="AP206" s="901">
        <f>AG206-AO206</f>
        <v>0</v>
      </c>
      <c r="AQ206" s="872"/>
      <c r="AR206" s="872"/>
      <c r="AS206" s="958" t="s">
        <v>314</v>
      </c>
      <c r="AT206" s="1035" t="s">
        <v>560</v>
      </c>
      <c r="AU206" s="1179" t="s">
        <v>148</v>
      </c>
      <c r="AV206" s="1180">
        <v>12</v>
      </c>
      <c r="AW206" s="1019">
        <v>9500</v>
      </c>
      <c r="AX206" s="969">
        <f t="shared" si="3524"/>
        <v>114000</v>
      </c>
      <c r="AY206" s="1016"/>
      <c r="AZ206" s="898">
        <f>IF(EXACT(VLOOKUP(AS206,OFERTA_0,2,FALSE),AT206),1,0)</f>
        <v>1</v>
      </c>
      <c r="BA206" s="898">
        <f>IF(EXACT(VLOOKUP(AS206,OFERTA_0,3,FALSE),AU206),1,0)</f>
        <v>1</v>
      </c>
      <c r="BB206" s="899">
        <f>IF(EXACT(VLOOKUP(AS206,OFERTA_0,4,FALSE),AV206),1,0)</f>
        <v>1</v>
      </c>
      <c r="BC206" s="899">
        <f t="shared" si="3525"/>
        <v>1</v>
      </c>
      <c r="BD206" s="899">
        <f t="shared" si="3526"/>
        <v>1</v>
      </c>
      <c r="BE206" s="899">
        <f>PRODUCT(AZ206:BD206)</f>
        <v>1</v>
      </c>
      <c r="BF206" s="966">
        <f>ROUND(AX206,0)</f>
        <v>114000</v>
      </c>
      <c r="BG206" s="901">
        <f>AX206-BF206</f>
        <v>0</v>
      </c>
      <c r="BJ206" s="958" t="s">
        <v>314</v>
      </c>
      <c r="BK206" s="1030" t="s">
        <v>560</v>
      </c>
      <c r="BL206" s="1179" t="s">
        <v>148</v>
      </c>
      <c r="BM206" s="1180">
        <v>12</v>
      </c>
      <c r="BN206" s="1015">
        <v>15502</v>
      </c>
      <c r="BO206" s="963">
        <f t="shared" si="3527"/>
        <v>186024</v>
      </c>
      <c r="BP206" s="1016"/>
      <c r="BQ206" s="898">
        <f>IF(EXACT(VLOOKUP(BJ206,OFERTA_0,2,FALSE),BK206),1,0)</f>
        <v>1</v>
      </c>
      <c r="BR206" s="898">
        <f>IF(EXACT(VLOOKUP(BJ206,OFERTA_0,3,FALSE),BL206),1,0)</f>
        <v>1</v>
      </c>
      <c r="BS206" s="899">
        <f>IF(EXACT(VLOOKUP(BJ206,OFERTA_0,4,FALSE),BM206),1,0)</f>
        <v>1</v>
      </c>
      <c r="BT206" s="899">
        <f t="shared" si="3528"/>
        <v>1</v>
      </c>
      <c r="BU206" s="899">
        <f t="shared" si="3529"/>
        <v>1</v>
      </c>
      <c r="BV206" s="899">
        <f>PRODUCT(BQ206:BU206)</f>
        <v>1</v>
      </c>
      <c r="BW206" s="966">
        <f>ROUND(BO206,0)</f>
        <v>186024</v>
      </c>
      <c r="BX206" s="901">
        <f>BO206-BW206</f>
        <v>0</v>
      </c>
      <c r="CA206" s="958" t="s">
        <v>314</v>
      </c>
      <c r="CB206" s="1030" t="s">
        <v>560</v>
      </c>
      <c r="CC206" s="1179" t="s">
        <v>148</v>
      </c>
      <c r="CD206" s="1180">
        <v>12</v>
      </c>
      <c r="CE206" s="1015">
        <v>9591</v>
      </c>
      <c r="CF206" s="963">
        <f t="shared" si="3530"/>
        <v>115092</v>
      </c>
      <c r="CG206" s="1016"/>
      <c r="CH206" s="898">
        <f>IF(EXACT(VLOOKUP(CA206,OFERTA_0,2,FALSE),CB206),1,0)</f>
        <v>1</v>
      </c>
      <c r="CI206" s="898">
        <f>IF(EXACT(VLOOKUP(CA206,OFERTA_0,3,FALSE),CC206),1,0)</f>
        <v>1</v>
      </c>
      <c r="CJ206" s="899">
        <f>IF(EXACT(VLOOKUP(CA206,OFERTA_0,4,FALSE),CD206),1,0)</f>
        <v>1</v>
      </c>
      <c r="CK206" s="899">
        <f t="shared" si="3531"/>
        <v>1</v>
      </c>
      <c r="CL206" s="899">
        <f t="shared" si="3532"/>
        <v>1</v>
      </c>
      <c r="CM206" s="899">
        <f>PRODUCT(CH206:CL206)</f>
        <v>1</v>
      </c>
      <c r="CN206" s="966">
        <f>ROUND(CF206,0)</f>
        <v>115092</v>
      </c>
      <c r="CO206" s="901">
        <f>CF206-CN206</f>
        <v>0</v>
      </c>
      <c r="CR206" s="958" t="s">
        <v>314</v>
      </c>
      <c r="CS206" s="1030" t="s">
        <v>560</v>
      </c>
      <c r="CT206" s="1179" t="s">
        <v>148</v>
      </c>
      <c r="CU206" s="1180">
        <v>12</v>
      </c>
      <c r="CV206" s="1015">
        <v>6500</v>
      </c>
      <c r="CW206" s="963">
        <f t="shared" si="3533"/>
        <v>78000</v>
      </c>
      <c r="CX206" s="1016"/>
      <c r="CY206" s="898">
        <f>IF(EXACT(VLOOKUP(CR206,OFERTA_0,2,FALSE),CS206),1,0)</f>
        <v>1</v>
      </c>
      <c r="CZ206" s="898">
        <f>IF(EXACT(VLOOKUP(CR206,OFERTA_0,3,FALSE),CT206),1,0)</f>
        <v>1</v>
      </c>
      <c r="DA206" s="899">
        <f>IF(EXACT(VLOOKUP(CR206,OFERTA_0,4,FALSE),CU206),1,0)</f>
        <v>1</v>
      </c>
      <c r="DB206" s="899">
        <f t="shared" si="3534"/>
        <v>1</v>
      </c>
      <c r="DC206" s="899">
        <f t="shared" si="3535"/>
        <v>1</v>
      </c>
      <c r="DD206" s="899">
        <f>PRODUCT(CY206:DC206)</f>
        <v>1</v>
      </c>
      <c r="DE206" s="966">
        <f>ROUND(CW206,0)</f>
        <v>78000</v>
      </c>
      <c r="DF206" s="901">
        <f>CW206-DE206</f>
        <v>0</v>
      </c>
      <c r="DI206" s="958" t="s">
        <v>314</v>
      </c>
      <c r="DJ206" s="1030" t="s">
        <v>560</v>
      </c>
      <c r="DK206" s="1179" t="s">
        <v>148</v>
      </c>
      <c r="DL206" s="1180">
        <v>12</v>
      </c>
      <c r="DM206" s="1015">
        <v>8470</v>
      </c>
      <c r="DN206" s="963">
        <f t="shared" si="3536"/>
        <v>101640</v>
      </c>
      <c r="DO206" s="1016"/>
      <c r="DP206" s="898">
        <f>IF(EXACT(VLOOKUP(DI206,OFERTA_0,2,FALSE),DJ206),1,0)</f>
        <v>1</v>
      </c>
      <c r="DQ206" s="898">
        <f>IF(EXACT(VLOOKUP(DI206,OFERTA_0,3,FALSE),DK206),1,0)</f>
        <v>1</v>
      </c>
      <c r="DR206" s="899">
        <f>IF(EXACT(VLOOKUP(DI206,OFERTA_0,4,FALSE),DL206),1,0)</f>
        <v>1</v>
      </c>
      <c r="DS206" s="899">
        <f t="shared" si="3537"/>
        <v>1</v>
      </c>
      <c r="DT206" s="899">
        <f t="shared" si="3538"/>
        <v>1</v>
      </c>
      <c r="DU206" s="899">
        <f>PRODUCT(DP206:DT206)</f>
        <v>1</v>
      </c>
      <c r="DV206" s="966">
        <f>ROUND(DN206,0)</f>
        <v>101640</v>
      </c>
      <c r="DW206" s="901">
        <f>DN206-DV206</f>
        <v>0</v>
      </c>
      <c r="DZ206" s="958" t="s">
        <v>314</v>
      </c>
      <c r="EA206" s="1030" t="s">
        <v>560</v>
      </c>
      <c r="EB206" s="1179" t="s">
        <v>148</v>
      </c>
      <c r="EC206" s="1180">
        <v>12</v>
      </c>
      <c r="ED206" s="1015">
        <v>23500</v>
      </c>
      <c r="EE206" s="963">
        <f t="shared" si="3539"/>
        <v>282000</v>
      </c>
      <c r="EF206" s="1016"/>
      <c r="EG206" s="898">
        <f>IF(EXACT(VLOOKUP(DZ206,OFERTA_0,2,FALSE),EA206),1,0)</f>
        <v>1</v>
      </c>
      <c r="EH206" s="898">
        <f>IF(EXACT(VLOOKUP(DZ206,OFERTA_0,3,FALSE),EB206),1,0)</f>
        <v>1</v>
      </c>
      <c r="EI206" s="899">
        <f>IF(EXACT(VLOOKUP(DZ206,OFERTA_0,4,FALSE),EC206),1,0)</f>
        <v>1</v>
      </c>
      <c r="EJ206" s="899">
        <f t="shared" si="3540"/>
        <v>1</v>
      </c>
      <c r="EK206" s="899">
        <f t="shared" si="3541"/>
        <v>1</v>
      </c>
      <c r="EL206" s="899">
        <f>PRODUCT(EG206:EK206)</f>
        <v>1</v>
      </c>
      <c r="EM206" s="966">
        <f>ROUND(EE206,0)</f>
        <v>282000</v>
      </c>
      <c r="EN206" s="901">
        <f>EE206-EM206</f>
        <v>0</v>
      </c>
      <c r="EQ206" s="958" t="s">
        <v>314</v>
      </c>
      <c r="ER206" s="1030" t="s">
        <v>560</v>
      </c>
      <c r="ES206" s="1179" t="s">
        <v>148</v>
      </c>
      <c r="ET206" s="1180">
        <v>12</v>
      </c>
      <c r="EU206" s="1015">
        <v>9600</v>
      </c>
      <c r="EV206" s="963">
        <f t="shared" si="3542"/>
        <v>115200</v>
      </c>
      <c r="EW206" s="1016"/>
      <c r="EX206" s="898">
        <f>IF(EXACT(VLOOKUP(EQ206,OFERTA_0,2,FALSE),ER206),1,0)</f>
        <v>1</v>
      </c>
      <c r="EY206" s="898">
        <f>IF(EXACT(VLOOKUP(EQ206,OFERTA_0,3,FALSE),ES206),1,0)</f>
        <v>1</v>
      </c>
      <c r="EZ206" s="899">
        <f>IF(EXACT(VLOOKUP(EQ206,OFERTA_0,4,FALSE),ET206),1,0)</f>
        <v>1</v>
      </c>
      <c r="FA206" s="899">
        <f t="shared" si="3543"/>
        <v>1</v>
      </c>
      <c r="FB206" s="899">
        <f t="shared" si="3544"/>
        <v>1</v>
      </c>
      <c r="FC206" s="899">
        <f>PRODUCT(EX206:FB206)</f>
        <v>1</v>
      </c>
      <c r="FD206" s="966">
        <f>ROUND(EV206,0)</f>
        <v>115200</v>
      </c>
      <c r="FE206" s="901">
        <f>EV206-FD206</f>
        <v>0</v>
      </c>
      <c r="FH206" s="958"/>
      <c r="FI206" s="1030"/>
      <c r="FJ206" s="1179"/>
      <c r="FK206" s="1180"/>
      <c r="FL206" s="1015"/>
      <c r="FM206" s="963">
        <f t="shared" si="3545"/>
        <v>0</v>
      </c>
      <c r="FN206" s="1016"/>
      <c r="FO206" s="898" t="e">
        <f>IF(EXACT(VLOOKUP(FH206,OFERTA_0,2,FALSE),FI206),1,0)</f>
        <v>#N/A</v>
      </c>
      <c r="FP206" s="898" t="e">
        <f>IF(EXACT(VLOOKUP(FH206,OFERTA_0,3,FALSE),FJ206),1,0)</f>
        <v>#N/A</v>
      </c>
      <c r="FQ206" s="899" t="e">
        <f>IF(EXACT(VLOOKUP(FH206,OFERTA_0,4,FALSE),FK206),1,0)</f>
        <v>#N/A</v>
      </c>
      <c r="FR206" s="899">
        <f t="shared" si="3546"/>
        <v>0</v>
      </c>
      <c r="FS206" s="899">
        <f t="shared" si="3547"/>
        <v>0</v>
      </c>
      <c r="FT206" s="899" t="e">
        <f>PRODUCT(FO206:FS206)</f>
        <v>#N/A</v>
      </c>
      <c r="FU206" s="966">
        <f>ROUND(FM206,0)</f>
        <v>0</v>
      </c>
      <c r="FV206" s="901">
        <f>FM206-FU206</f>
        <v>0</v>
      </c>
      <c r="FY206" s="958" t="s">
        <v>314</v>
      </c>
      <c r="FZ206" s="1030" t="s">
        <v>560</v>
      </c>
      <c r="GA206" s="1179" t="s">
        <v>148</v>
      </c>
      <c r="GB206" s="1180">
        <v>12</v>
      </c>
      <c r="GC206" s="1017">
        <v>9848</v>
      </c>
      <c r="GD206" s="963">
        <f t="shared" si="3548"/>
        <v>118176</v>
      </c>
      <c r="GE206" s="1016"/>
      <c r="GF206" s="898">
        <f>IF(EXACT(VLOOKUP(FY206,OFERTA_0,2,FALSE),FZ206),1,0)</f>
        <v>1</v>
      </c>
      <c r="GG206" s="898">
        <f>IF(EXACT(VLOOKUP(FY206,OFERTA_0,3,FALSE),GA206),1,0)</f>
        <v>1</v>
      </c>
      <c r="GH206" s="899">
        <f>IF(EXACT(VLOOKUP(FY206,OFERTA_0,4,FALSE),GB206),1,0)</f>
        <v>1</v>
      </c>
      <c r="GI206" s="899">
        <f t="shared" si="3549"/>
        <v>1</v>
      </c>
      <c r="GJ206" s="899">
        <f t="shared" si="3550"/>
        <v>1</v>
      </c>
      <c r="GK206" s="899">
        <f>PRODUCT(GF206:GJ206)</f>
        <v>1</v>
      </c>
      <c r="GL206" s="966">
        <f>ROUND(GD206,0)</f>
        <v>118176</v>
      </c>
      <c r="GM206" s="901">
        <f>GD206-GL206</f>
        <v>0</v>
      </c>
      <c r="GP206" s="958" t="s">
        <v>314</v>
      </c>
      <c r="GQ206" s="1030" t="s">
        <v>560</v>
      </c>
      <c r="GR206" s="1179" t="s">
        <v>148</v>
      </c>
      <c r="GS206" s="1180">
        <v>12</v>
      </c>
      <c r="GT206" s="1015">
        <v>9650</v>
      </c>
      <c r="GU206" s="963">
        <f t="shared" si="3551"/>
        <v>115800</v>
      </c>
      <c r="GV206" s="1016"/>
      <c r="GW206" s="898">
        <f>IF(EXACT(VLOOKUP(GP206,OFERTA_0,2,FALSE),GQ206),1,0)</f>
        <v>1</v>
      </c>
      <c r="GX206" s="898">
        <f>IF(EXACT(VLOOKUP(GP206,OFERTA_0,3,FALSE),GR206),1,0)</f>
        <v>1</v>
      </c>
      <c r="GY206" s="899">
        <f>IF(EXACT(VLOOKUP(GP206,OFERTA_0,4,FALSE),GS206),1,0)</f>
        <v>1</v>
      </c>
      <c r="GZ206" s="899">
        <f t="shared" si="3552"/>
        <v>1</v>
      </c>
      <c r="HA206" s="899">
        <f t="shared" si="3553"/>
        <v>1</v>
      </c>
      <c r="HB206" s="899">
        <f>PRODUCT(GW206:HA206)</f>
        <v>1</v>
      </c>
      <c r="HC206" s="966">
        <f>ROUND(GU206,0)</f>
        <v>115800</v>
      </c>
      <c r="HD206" s="901">
        <f>GU206-HC206</f>
        <v>0</v>
      </c>
      <c r="HG206" s="958" t="s">
        <v>314</v>
      </c>
      <c r="HH206" s="1030" t="s">
        <v>560</v>
      </c>
      <c r="HI206" s="1179" t="s">
        <v>148</v>
      </c>
      <c r="HJ206" s="1180">
        <v>12</v>
      </c>
      <c r="HK206" s="1015">
        <v>14130</v>
      </c>
      <c r="HL206" s="963">
        <f t="shared" si="3554"/>
        <v>169560</v>
      </c>
      <c r="HM206" s="1016"/>
      <c r="HN206" s="898">
        <f>IF(EXACT(VLOOKUP(HG206,OFERTA_0,2,FALSE),HH206),1,0)</f>
        <v>1</v>
      </c>
      <c r="HO206" s="898">
        <f>IF(EXACT(VLOOKUP(HG206,OFERTA_0,3,FALSE),HI206),1,0)</f>
        <v>1</v>
      </c>
      <c r="HP206" s="899">
        <f>IF(EXACT(VLOOKUP(HG206,OFERTA_0,4,FALSE),HJ206),1,0)</f>
        <v>1</v>
      </c>
      <c r="HQ206" s="899">
        <f t="shared" si="3555"/>
        <v>1</v>
      </c>
      <c r="HR206" s="899">
        <f t="shared" si="3556"/>
        <v>1</v>
      </c>
      <c r="HS206" s="899">
        <f>PRODUCT(HN206:HR206)</f>
        <v>1</v>
      </c>
      <c r="HT206" s="966">
        <f>ROUND(HL206,0)</f>
        <v>169560</v>
      </c>
      <c r="HU206" s="901">
        <f>HL206-HT206</f>
        <v>0</v>
      </c>
      <c r="HX206" s="958" t="s">
        <v>314</v>
      </c>
      <c r="HY206" s="1030" t="s">
        <v>560</v>
      </c>
      <c r="HZ206" s="1179" t="s">
        <v>148</v>
      </c>
      <c r="IA206" s="1180">
        <v>12</v>
      </c>
      <c r="IB206" s="1020">
        <v>18704</v>
      </c>
      <c r="IC206" s="972">
        <f t="shared" si="3557"/>
        <v>224448</v>
      </c>
      <c r="ID206" s="1016"/>
      <c r="IE206" s="898">
        <f>IF(EXACT(VLOOKUP(HX206,OFERTA_0,2,FALSE),HY206),1,0)</f>
        <v>1</v>
      </c>
      <c r="IF206" s="898">
        <f>IF(EXACT(VLOOKUP(HX206,OFERTA_0,3,FALSE),HZ206),1,0)</f>
        <v>1</v>
      </c>
      <c r="IG206" s="899">
        <f>IF(EXACT(VLOOKUP(HX206,OFERTA_0,4,FALSE),IA206),1,0)</f>
        <v>1</v>
      </c>
      <c r="IH206" s="899">
        <f t="shared" si="3558"/>
        <v>1</v>
      </c>
      <c r="II206" s="899">
        <f t="shared" si="3559"/>
        <v>1</v>
      </c>
      <c r="IJ206" s="899">
        <f>PRODUCT(IE206:II206)</f>
        <v>1</v>
      </c>
      <c r="IK206" s="966">
        <f>ROUND(IC206,0)</f>
        <v>224448</v>
      </c>
      <c r="IL206" s="901">
        <f>IC206-IK206</f>
        <v>0</v>
      </c>
      <c r="IO206" s="958" t="s">
        <v>314</v>
      </c>
      <c r="IP206" s="1030" t="s">
        <v>560</v>
      </c>
      <c r="IQ206" s="1179" t="s">
        <v>148</v>
      </c>
      <c r="IR206" s="1180">
        <v>12</v>
      </c>
      <c r="IS206" s="1015">
        <v>6586</v>
      </c>
      <c r="IT206" s="963">
        <f t="shared" si="3560"/>
        <v>79032</v>
      </c>
      <c r="IU206" s="1016"/>
      <c r="IV206" s="898">
        <f>IF(EXACT(VLOOKUP(IO206,OFERTA_0,2,FALSE),IP206),1,0)</f>
        <v>1</v>
      </c>
      <c r="IW206" s="898">
        <f>IF(EXACT(VLOOKUP(IO206,OFERTA_0,3,FALSE),IQ206),1,0)</f>
        <v>1</v>
      </c>
      <c r="IX206" s="899">
        <f>IF(EXACT(VLOOKUP(IO206,OFERTA_0,4,FALSE),IR206),1,0)</f>
        <v>1</v>
      </c>
      <c r="IY206" s="899">
        <f t="shared" si="3561"/>
        <v>1</v>
      </c>
      <c r="IZ206" s="899">
        <f t="shared" si="3562"/>
        <v>1</v>
      </c>
      <c r="JA206" s="899">
        <f>PRODUCT(IV206:IZ206)</f>
        <v>1</v>
      </c>
      <c r="JB206" s="966">
        <f>ROUND(IT206,0)</f>
        <v>79032</v>
      </c>
      <c r="JC206" s="901">
        <f>IT206-JB206</f>
        <v>0</v>
      </c>
      <c r="JF206" s="958" t="s">
        <v>314</v>
      </c>
      <c r="JG206" s="1030" t="s">
        <v>560</v>
      </c>
      <c r="JH206" s="1179" t="s">
        <v>148</v>
      </c>
      <c r="JI206" s="1180">
        <v>12</v>
      </c>
      <c r="JJ206" s="1015">
        <v>11000</v>
      </c>
      <c r="JK206" s="963">
        <f t="shared" si="3563"/>
        <v>132000</v>
      </c>
      <c r="JL206" s="1016"/>
      <c r="JM206" s="898">
        <f>IF(EXACT(VLOOKUP(JF206,OFERTA_0,2,FALSE),JG206),1,0)</f>
        <v>1</v>
      </c>
      <c r="JN206" s="898">
        <f>IF(EXACT(VLOOKUP(JF206,OFERTA_0,3,FALSE),JH206),1,0)</f>
        <v>1</v>
      </c>
      <c r="JO206" s="899">
        <f>IF(EXACT(VLOOKUP(JF206,OFERTA_0,4,FALSE),JI206),1,0)</f>
        <v>1</v>
      </c>
      <c r="JP206" s="899">
        <f t="shared" si="3564"/>
        <v>1</v>
      </c>
      <c r="JQ206" s="899">
        <f t="shared" si="3565"/>
        <v>1</v>
      </c>
      <c r="JR206" s="899">
        <f>PRODUCT(JM206:JQ206)</f>
        <v>1</v>
      </c>
      <c r="JS206" s="966">
        <f>ROUND(JK206,0)</f>
        <v>132000</v>
      </c>
      <c r="JT206" s="901">
        <f>JK206-JS206</f>
        <v>0</v>
      </c>
      <c r="JW206" s="958" t="s">
        <v>314</v>
      </c>
      <c r="JX206" s="1030" t="s">
        <v>560</v>
      </c>
      <c r="JY206" s="1179" t="s">
        <v>148</v>
      </c>
      <c r="JZ206" s="1180">
        <v>12</v>
      </c>
      <c r="KA206" s="1015">
        <v>21177.487349999999</v>
      </c>
      <c r="KB206" s="963">
        <f t="shared" si="3566"/>
        <v>254130</v>
      </c>
      <c r="KC206" s="1016"/>
      <c r="KD206" s="898">
        <f>IF(EXACT(VLOOKUP(JW206,OFERTA_0,2,FALSE),JX206),1,0)</f>
        <v>1</v>
      </c>
      <c r="KE206" s="898">
        <f>IF(EXACT(VLOOKUP(JW206,OFERTA_0,3,FALSE),JY206),1,0)</f>
        <v>1</v>
      </c>
      <c r="KF206" s="899">
        <f>IF(EXACT(VLOOKUP(JW206,OFERTA_0,4,FALSE),JZ206),1,0)</f>
        <v>1</v>
      </c>
      <c r="KG206" s="899">
        <f t="shared" si="3567"/>
        <v>1</v>
      </c>
      <c r="KH206" s="899">
        <f t="shared" si="3568"/>
        <v>1</v>
      </c>
      <c r="KI206" s="899">
        <f>PRODUCT(KD206:KH206)</f>
        <v>1</v>
      </c>
      <c r="KJ206" s="966">
        <f>ROUND(KB206,0)</f>
        <v>254130</v>
      </c>
      <c r="KK206" s="901">
        <f>KB206-KJ206</f>
        <v>0</v>
      </c>
      <c r="KN206" s="958" t="s">
        <v>314</v>
      </c>
      <c r="KO206" s="1030" t="s">
        <v>560</v>
      </c>
      <c r="KP206" s="1179" t="s">
        <v>148</v>
      </c>
      <c r="KQ206" s="1180">
        <v>12</v>
      </c>
      <c r="KR206" s="1015">
        <v>90860</v>
      </c>
      <c r="KS206" s="963">
        <f t="shared" si="3569"/>
        <v>1090320</v>
      </c>
      <c r="KT206" s="1016"/>
      <c r="KU206" s="898">
        <f>IF(EXACT(VLOOKUP(KN206,OFERTA_0,2,FALSE),KO206),1,0)</f>
        <v>1</v>
      </c>
      <c r="KV206" s="898">
        <f>IF(EXACT(VLOOKUP(KN206,OFERTA_0,3,FALSE),KP206),1,0)</f>
        <v>1</v>
      </c>
      <c r="KW206" s="899">
        <f>IF(EXACT(VLOOKUP(KN206,OFERTA_0,4,FALSE),KQ206),1,0)</f>
        <v>1</v>
      </c>
      <c r="KX206" s="899">
        <f t="shared" si="3570"/>
        <v>1</v>
      </c>
      <c r="KY206" s="899">
        <f t="shared" si="3571"/>
        <v>1</v>
      </c>
      <c r="KZ206" s="899">
        <f>PRODUCT(KU206:KY206)</f>
        <v>1</v>
      </c>
      <c r="LA206" s="966">
        <f>ROUND(KS206,0)</f>
        <v>1090320</v>
      </c>
      <c r="LB206" s="901">
        <f>KS206-LA206</f>
        <v>0</v>
      </c>
      <c r="LE206" s="958" t="s">
        <v>314</v>
      </c>
      <c r="LF206" s="1030" t="s">
        <v>560</v>
      </c>
      <c r="LG206" s="1179" t="s">
        <v>148</v>
      </c>
      <c r="LH206" s="1180">
        <v>12</v>
      </c>
      <c r="LI206" s="1021">
        <v>14955</v>
      </c>
      <c r="LJ206" s="974">
        <f t="shared" si="3572"/>
        <v>179460</v>
      </c>
      <c r="LK206" s="1016"/>
      <c r="LL206" s="898">
        <f>IF(EXACT(VLOOKUP(LE206,OFERTA_0,2,FALSE),LF206),1,0)</f>
        <v>1</v>
      </c>
      <c r="LM206" s="898">
        <f>IF(EXACT(VLOOKUP(LE206,OFERTA_0,3,FALSE),LG206),1,0)</f>
        <v>1</v>
      </c>
      <c r="LN206" s="899">
        <f>IF(EXACT(VLOOKUP(LE206,OFERTA_0,4,FALSE),LH206),1,0)</f>
        <v>1</v>
      </c>
      <c r="LO206" s="899">
        <f t="shared" si="3573"/>
        <v>1</v>
      </c>
      <c r="LP206" s="899">
        <f t="shared" si="3574"/>
        <v>1</v>
      </c>
      <c r="LQ206" s="899">
        <f>PRODUCT(LL206:LP206)</f>
        <v>1</v>
      </c>
      <c r="LR206" s="966">
        <f>ROUND(LJ206,0)</f>
        <v>179460</v>
      </c>
      <c r="LS206" s="901">
        <f>LJ206-LR206</f>
        <v>0</v>
      </c>
      <c r="LV206" s="958" t="s">
        <v>314</v>
      </c>
      <c r="LW206" s="1030" t="s">
        <v>560</v>
      </c>
      <c r="LX206" s="1179" t="s">
        <v>148</v>
      </c>
      <c r="LY206" s="1180">
        <v>12</v>
      </c>
      <c r="LZ206" s="1015">
        <v>35750</v>
      </c>
      <c r="MA206" s="963">
        <f t="shared" si="3575"/>
        <v>429000</v>
      </c>
      <c r="MB206" s="1016"/>
      <c r="MC206" s="898">
        <f>IF(EXACT(VLOOKUP(LV206,OFERTA_0,2,FALSE),LW206),1,0)</f>
        <v>1</v>
      </c>
      <c r="MD206" s="898">
        <f>IF(EXACT(VLOOKUP(LV206,OFERTA_0,3,FALSE),LX206),1,0)</f>
        <v>1</v>
      </c>
      <c r="ME206" s="899">
        <f>IF(EXACT(VLOOKUP(LV206,OFERTA_0,4,FALSE),LY206),1,0)</f>
        <v>1</v>
      </c>
      <c r="MF206" s="899">
        <f t="shared" si="3576"/>
        <v>1</v>
      </c>
      <c r="MG206" s="899">
        <f t="shared" si="3577"/>
        <v>1</v>
      </c>
      <c r="MH206" s="899">
        <f>PRODUCT(MC206:MG206)</f>
        <v>1</v>
      </c>
      <c r="MI206" s="966">
        <f>ROUND(MA206,0)</f>
        <v>429000</v>
      </c>
      <c r="MJ206" s="901">
        <f>MA206-MI206</f>
        <v>0</v>
      </c>
      <c r="MM206" s="958" t="s">
        <v>314</v>
      </c>
      <c r="MN206" s="1030" t="s">
        <v>560</v>
      </c>
      <c r="MO206" s="1179" t="s">
        <v>148</v>
      </c>
      <c r="MP206" s="1180">
        <v>12</v>
      </c>
      <c r="MQ206" s="1015">
        <v>15000</v>
      </c>
      <c r="MR206" s="963">
        <f t="shared" si="3578"/>
        <v>180000</v>
      </c>
      <c r="MS206" s="1016"/>
      <c r="MT206" s="898">
        <f>IF(EXACT(VLOOKUP(MM206,OFERTA_0,2,FALSE),MN206),1,0)</f>
        <v>1</v>
      </c>
      <c r="MU206" s="898">
        <f>IF(EXACT(VLOOKUP(MM206,OFERTA_0,3,FALSE),MO206),1,0)</f>
        <v>1</v>
      </c>
      <c r="MV206" s="899">
        <f>IF(EXACT(VLOOKUP(MM206,OFERTA_0,4,FALSE),MP206),1,0)</f>
        <v>1</v>
      </c>
      <c r="MW206" s="899">
        <f t="shared" si="3579"/>
        <v>1</v>
      </c>
      <c r="MX206" s="899">
        <f t="shared" si="3580"/>
        <v>1</v>
      </c>
      <c r="MY206" s="899">
        <f>PRODUCT(MT206:MX206)</f>
        <v>1</v>
      </c>
      <c r="MZ206" s="966">
        <f>ROUND(MR206,0)</f>
        <v>180000</v>
      </c>
      <c r="NA206" s="901">
        <f>MR206-MZ206</f>
        <v>0</v>
      </c>
      <c r="ND206" s="975" t="s">
        <v>314</v>
      </c>
      <c r="NE206" s="976" t="s">
        <v>560</v>
      </c>
      <c r="NF206" s="1175" t="s">
        <v>148</v>
      </c>
      <c r="NG206" s="1176">
        <v>12</v>
      </c>
      <c r="NH206" s="979">
        <v>3562.02</v>
      </c>
      <c r="NI206" s="980">
        <v>42744</v>
      </c>
      <c r="NJ206" s="1016"/>
      <c r="NK206" s="898">
        <f>IF(EXACT(VLOOKUP(ND206,OFERTA_0,2,FALSE),NE206),1,0)</f>
        <v>1</v>
      </c>
      <c r="NL206" s="898">
        <f>IF(EXACT(VLOOKUP(ND206,OFERTA_0,3,FALSE),NF206),1,0)</f>
        <v>1</v>
      </c>
      <c r="NM206" s="899">
        <f>IF(EXACT(VLOOKUP(ND206,OFERTA_0,4,FALSE),NG206),1,0)</f>
        <v>1</v>
      </c>
      <c r="NN206" s="899">
        <f t="shared" si="3581"/>
        <v>1</v>
      </c>
      <c r="NO206" s="899">
        <f t="shared" si="3582"/>
        <v>1</v>
      </c>
      <c r="NP206" s="899">
        <f>PRODUCT(NK206:NO206)</f>
        <v>1</v>
      </c>
      <c r="NQ206" s="966">
        <f>ROUND(NI206,0)</f>
        <v>42744</v>
      </c>
      <c r="NR206" s="901">
        <f>NI206-NQ206</f>
        <v>0</v>
      </c>
      <c r="NU206" s="981" t="s">
        <v>314</v>
      </c>
      <c r="NV206" s="982" t="s">
        <v>560</v>
      </c>
      <c r="NW206" s="1177" t="s">
        <v>148</v>
      </c>
      <c r="NX206" s="1178">
        <v>12</v>
      </c>
      <c r="NY206" s="1022">
        <v>3598</v>
      </c>
      <c r="NZ206" s="986">
        <f t="shared" si="3583"/>
        <v>43176</v>
      </c>
      <c r="OA206" s="1016"/>
      <c r="OB206" s="898">
        <f>IF(EXACT(VLOOKUP(NU206,OFERTA_0,2,FALSE),NV206),1,0)</f>
        <v>1</v>
      </c>
      <c r="OC206" s="898">
        <f>IF(EXACT(VLOOKUP(NU206,OFERTA_0,3,FALSE),NW206),1,0)</f>
        <v>1</v>
      </c>
      <c r="OD206" s="899">
        <f>IF(EXACT(VLOOKUP(NU206,OFERTA_0,4,FALSE),NX206),1,0)</f>
        <v>1</v>
      </c>
      <c r="OE206" s="899">
        <f t="shared" si="3584"/>
        <v>1</v>
      </c>
      <c r="OF206" s="899">
        <f t="shared" si="3585"/>
        <v>1</v>
      </c>
      <c r="OG206" s="899">
        <f>PRODUCT(OB206:OF206)</f>
        <v>1</v>
      </c>
      <c r="OH206" s="966">
        <f>ROUND(NZ206,0)</f>
        <v>43176</v>
      </c>
      <c r="OI206" s="901">
        <f>NZ206-OH206</f>
        <v>0</v>
      </c>
      <c r="OL206" s="958" t="s">
        <v>314</v>
      </c>
      <c r="OM206" s="1030" t="s">
        <v>560</v>
      </c>
      <c r="ON206" s="1179" t="s">
        <v>148</v>
      </c>
      <c r="OO206" s="1180">
        <v>12</v>
      </c>
      <c r="OP206" s="1015">
        <v>13798</v>
      </c>
      <c r="OQ206" s="963">
        <f t="shared" si="3596"/>
        <v>165576</v>
      </c>
      <c r="OR206" s="1016"/>
      <c r="OS206" s="898">
        <f>IF(EXACT(VLOOKUP(OL206,OFERTA_0,2,FALSE),OM206),1,0)</f>
        <v>1</v>
      </c>
      <c r="OT206" s="898">
        <f>IF(EXACT(VLOOKUP(OL206,OFERTA_0,3,FALSE),ON206),1,0)</f>
        <v>1</v>
      </c>
      <c r="OU206" s="899">
        <f>IF(EXACT(VLOOKUP(OL206,OFERTA_0,4,FALSE),OO206),1,0)</f>
        <v>1</v>
      </c>
      <c r="OV206" s="899">
        <f t="shared" si="3586"/>
        <v>1</v>
      </c>
      <c r="OW206" s="899">
        <f t="shared" si="3587"/>
        <v>1</v>
      </c>
      <c r="OX206" s="899">
        <f>PRODUCT(OS206:OW206)</f>
        <v>1</v>
      </c>
      <c r="OY206" s="966">
        <f>ROUND(OQ206,0)</f>
        <v>165576</v>
      </c>
      <c r="OZ206" s="901">
        <f>OQ206-OY206</f>
        <v>0</v>
      </c>
      <c r="PC206" s="958" t="s">
        <v>314</v>
      </c>
      <c r="PD206" s="1030" t="s">
        <v>560</v>
      </c>
      <c r="PE206" s="1179" t="s">
        <v>148</v>
      </c>
      <c r="PF206" s="1180">
        <v>12</v>
      </c>
      <c r="PG206" s="987">
        <v>10056</v>
      </c>
      <c r="PH206" s="988">
        <v>120672</v>
      </c>
      <c r="PI206" s="1181"/>
      <c r="PJ206" s="898">
        <f>IF(EXACT(VLOOKUP(PC206,OFERTA_0,2,FALSE),PD206),1,0)</f>
        <v>1</v>
      </c>
      <c r="PK206" s="898">
        <f>IF(EXACT(VLOOKUP(PC206,OFERTA_0,3,FALSE),PE206),1,0)</f>
        <v>1</v>
      </c>
      <c r="PL206" s="899">
        <f>IF(EXACT(VLOOKUP(PC206,OFERTA_0,4,FALSE),PF206),1,0)</f>
        <v>1</v>
      </c>
      <c r="PM206" s="899">
        <f t="shared" si="3588"/>
        <v>1</v>
      </c>
      <c r="PN206" s="899">
        <f t="shared" si="3589"/>
        <v>1</v>
      </c>
      <c r="PO206" s="899">
        <f>PRODUCT(PJ206:PN206)</f>
        <v>1</v>
      </c>
      <c r="PP206" s="966">
        <f>ROUND(PH206,0)</f>
        <v>120672</v>
      </c>
      <c r="PQ206" s="901">
        <f>PH206-PP206</f>
        <v>0</v>
      </c>
      <c r="PT206" s="958" t="s">
        <v>314</v>
      </c>
      <c r="PU206" s="1030" t="s">
        <v>560</v>
      </c>
      <c r="PV206" s="1179" t="s">
        <v>148</v>
      </c>
      <c r="PW206" s="1180">
        <v>12</v>
      </c>
      <c r="PX206" s="1015">
        <v>9580</v>
      </c>
      <c r="PY206" s="963">
        <f t="shared" si="3590"/>
        <v>114960</v>
      </c>
      <c r="PZ206" s="1016"/>
      <c r="QA206" s="898">
        <f>IF(EXACT(VLOOKUP(PT206,OFERTA_0,2,FALSE),PU206),1,0)</f>
        <v>1</v>
      </c>
      <c r="QB206" s="898">
        <f>IF(EXACT(VLOOKUP(PT206,OFERTA_0,3,FALSE),PV206),1,0)</f>
        <v>1</v>
      </c>
      <c r="QC206" s="899">
        <f>IF(EXACT(VLOOKUP(PT206,OFERTA_0,4,FALSE),PW206),1,0)</f>
        <v>1</v>
      </c>
      <c r="QD206" s="899">
        <f t="shared" si="3591"/>
        <v>1</v>
      </c>
      <c r="QE206" s="899">
        <f t="shared" si="3592"/>
        <v>1</v>
      </c>
      <c r="QF206" s="899">
        <f>PRODUCT(QA206:QE206)</f>
        <v>1</v>
      </c>
      <c r="QG206" s="966">
        <f>ROUND(PY206,0)</f>
        <v>114960</v>
      </c>
      <c r="QH206" s="901">
        <f>PY206-QG206</f>
        <v>0</v>
      </c>
      <c r="QK206" s="958" t="s">
        <v>314</v>
      </c>
      <c r="QL206" s="1030" t="s">
        <v>560</v>
      </c>
      <c r="QM206" s="1179" t="s">
        <v>148</v>
      </c>
      <c r="QN206" s="1180">
        <v>12</v>
      </c>
      <c r="QO206" s="1021">
        <v>15029.774999999998</v>
      </c>
      <c r="QP206" s="974">
        <f t="shared" si="3593"/>
        <v>180357</v>
      </c>
      <c r="QQ206" s="1016"/>
      <c r="QR206" s="898">
        <f>IF(EXACT(VLOOKUP(QK206,OFERTA_0,2,FALSE),QL206),1,0)</f>
        <v>1</v>
      </c>
      <c r="QS206" s="898">
        <f>IF(EXACT(VLOOKUP(QK206,OFERTA_0,3,FALSE),QM206),1,0)</f>
        <v>1</v>
      </c>
      <c r="QT206" s="899">
        <f>IF(EXACT(VLOOKUP(QK206,OFERTA_0,4,FALSE),QN206),1,0)</f>
        <v>1</v>
      </c>
      <c r="QU206" s="899">
        <f t="shared" si="3594"/>
        <v>1</v>
      </c>
      <c r="QV206" s="899">
        <f t="shared" si="3595"/>
        <v>1</v>
      </c>
      <c r="QW206" s="899">
        <f>PRODUCT(QR206:QV206)</f>
        <v>1</v>
      </c>
      <c r="QX206" s="966">
        <f>ROUND(QP206,0)</f>
        <v>180357</v>
      </c>
      <c r="QY206" s="901">
        <f>QP206-QX206</f>
        <v>0</v>
      </c>
      <c r="RB206" s="405"/>
      <c r="RC206" s="406"/>
      <c r="RD206" s="407"/>
      <c r="RE206" s="408"/>
      <c r="RF206" s="409"/>
      <c r="RG206" s="410"/>
      <c r="RH206" s="410"/>
      <c r="RI206" s="898"/>
      <c r="RJ206" s="898"/>
      <c r="RK206" s="934"/>
      <c r="RL206" s="934"/>
      <c r="RM206" s="934"/>
      <c r="RN206" s="934"/>
      <c r="RO206" s="935"/>
      <c r="RP206" s="936"/>
      <c r="RS206" s="405"/>
      <c r="RT206" s="406"/>
      <c r="RU206" s="407"/>
      <c r="RV206" s="408"/>
      <c r="RW206" s="409"/>
      <c r="RX206" s="410"/>
      <c r="RY206" s="410"/>
      <c r="RZ206" s="898"/>
      <c r="SA206" s="898"/>
      <c r="SB206" s="934"/>
      <c r="SC206" s="934"/>
      <c r="SD206" s="934"/>
      <c r="SE206" s="934"/>
      <c r="SF206" s="935"/>
      <c r="SG206" s="936"/>
      <c r="SJ206" s="405"/>
      <c r="SK206" s="406"/>
      <c r="SL206" s="407"/>
      <c r="SM206" s="408"/>
      <c r="SN206" s="409"/>
      <c r="SO206" s="410"/>
      <c r="SP206" s="410"/>
      <c r="SQ206" s="898"/>
      <c r="SR206" s="898"/>
      <c r="SS206" s="934"/>
      <c r="ST206" s="934"/>
      <c r="SU206" s="934"/>
      <c r="SV206" s="934"/>
      <c r="SW206" s="935"/>
      <c r="SX206" s="936"/>
    </row>
    <row r="207" spans="2:518" ht="62.25" customHeight="1" thickTop="1" thickBot="1">
      <c r="B207" s="958" t="s">
        <v>915</v>
      </c>
      <c r="C207" s="1030" t="s">
        <v>561</v>
      </c>
      <c r="D207" s="1179" t="s">
        <v>149</v>
      </c>
      <c r="E207" s="1180">
        <v>6</v>
      </c>
      <c r="F207" s="1015"/>
      <c r="G207" s="963">
        <f t="shared" si="3518"/>
        <v>0</v>
      </c>
      <c r="H207" s="1016"/>
      <c r="K207" s="958" t="s">
        <v>915</v>
      </c>
      <c r="L207" s="1030" t="s">
        <v>561</v>
      </c>
      <c r="M207" s="1179" t="s">
        <v>149</v>
      </c>
      <c r="N207" s="1180">
        <v>6</v>
      </c>
      <c r="O207" s="1017">
        <v>81876</v>
      </c>
      <c r="P207" s="963">
        <f t="shared" si="3519"/>
        <v>491256</v>
      </c>
      <c r="Q207" s="1016"/>
      <c r="R207" s="898">
        <f t="shared" ref="R207:R215" si="3597">IF(EXACT(VLOOKUP(K207,OFERTA_0,2,FALSE),L207),1,0)</f>
        <v>1</v>
      </c>
      <c r="S207" s="898">
        <f t="shared" ref="S207:S215" si="3598">IF(EXACT(VLOOKUP(K207,OFERTA_0,3,FALSE),M207),1,0)</f>
        <v>1</v>
      </c>
      <c r="T207" s="899">
        <f t="shared" ref="T207:T215" si="3599">IF(EXACT(VLOOKUP(K207,OFERTA_0,4,FALSE),N207),1,0)</f>
        <v>1</v>
      </c>
      <c r="U207" s="899">
        <f t="shared" ref="U207:U215" si="3600">IF(O207=0,0,1)</f>
        <v>1</v>
      </c>
      <c r="V207" s="899">
        <f t="shared" ref="V207:V215" si="3601">IF(P207=0,0,1)</f>
        <v>1</v>
      </c>
      <c r="W207" s="899">
        <f t="shared" ref="W207:W215" si="3602">PRODUCT(R207:V207)</f>
        <v>1</v>
      </c>
      <c r="X207" s="966">
        <f t="shared" ref="X207:X215" si="3603">ROUND(P207,0)</f>
        <v>491256</v>
      </c>
      <c r="Y207" s="901">
        <f t="shared" ref="Y207:Y215" si="3604">P207-X207</f>
        <v>0</v>
      </c>
      <c r="Z207" s="872"/>
      <c r="AA207" s="872"/>
      <c r="AB207" s="958" t="s">
        <v>915</v>
      </c>
      <c r="AC207" s="1030" t="s">
        <v>561</v>
      </c>
      <c r="AD207" s="1179" t="s">
        <v>149</v>
      </c>
      <c r="AE207" s="1180">
        <v>6</v>
      </c>
      <c r="AF207" s="1015">
        <v>50000</v>
      </c>
      <c r="AG207" s="963">
        <f t="shared" si="3521"/>
        <v>300000</v>
      </c>
      <c r="AH207" s="1016"/>
      <c r="AI207" s="898">
        <f t="shared" ref="AI207:AI219" si="3605">IF(EXACT(VLOOKUP(AB207,OFERTA_0,2,FALSE),AC207),1,0)</f>
        <v>1</v>
      </c>
      <c r="AJ207" s="898">
        <f t="shared" ref="AJ207:AJ219" si="3606">IF(EXACT(VLOOKUP(AB207,OFERTA_0,3,FALSE),AD207),1,0)</f>
        <v>1</v>
      </c>
      <c r="AK207" s="899">
        <f t="shared" ref="AK207:AK219" si="3607">IF(EXACT(VLOOKUP(AB207,OFERTA_0,4,FALSE),AE207),1,0)</f>
        <v>1</v>
      </c>
      <c r="AL207" s="899">
        <f t="shared" si="3522"/>
        <v>1</v>
      </c>
      <c r="AM207" s="899">
        <f t="shared" si="3523"/>
        <v>1</v>
      </c>
      <c r="AN207" s="899">
        <f t="shared" ref="AN207:AN219" si="3608">PRODUCT(AI207:AM207)</f>
        <v>1</v>
      </c>
      <c r="AO207" s="966">
        <f t="shared" ref="AO207:AO219" si="3609">ROUND(AG207,0)</f>
        <v>300000</v>
      </c>
      <c r="AP207" s="901">
        <f t="shared" ref="AP207:AP219" si="3610">AG207-AO207</f>
        <v>0</v>
      </c>
      <c r="AQ207" s="872"/>
      <c r="AR207" s="872"/>
      <c r="AS207" s="958" t="s">
        <v>915</v>
      </c>
      <c r="AT207" s="1035" t="s">
        <v>561</v>
      </c>
      <c r="AU207" s="1179" t="s">
        <v>149</v>
      </c>
      <c r="AV207" s="1180">
        <v>6</v>
      </c>
      <c r="AW207" s="1019">
        <v>65000</v>
      </c>
      <c r="AX207" s="969">
        <f t="shared" si="3524"/>
        <v>390000</v>
      </c>
      <c r="AY207" s="1016"/>
      <c r="AZ207" s="898">
        <f t="shared" ref="AZ207:AZ219" si="3611">IF(EXACT(VLOOKUP(AS207,OFERTA_0,2,FALSE),AT207),1,0)</f>
        <v>1</v>
      </c>
      <c r="BA207" s="898">
        <f t="shared" ref="BA207:BA219" si="3612">IF(EXACT(VLOOKUP(AS207,OFERTA_0,3,FALSE),AU207),1,0)</f>
        <v>1</v>
      </c>
      <c r="BB207" s="899">
        <f t="shared" ref="BB207:BB219" si="3613">IF(EXACT(VLOOKUP(AS207,OFERTA_0,4,FALSE),AV207),1,0)</f>
        <v>1</v>
      </c>
      <c r="BC207" s="899">
        <f t="shared" si="3525"/>
        <v>1</v>
      </c>
      <c r="BD207" s="899">
        <f t="shared" si="3526"/>
        <v>1</v>
      </c>
      <c r="BE207" s="899">
        <f t="shared" ref="BE207:BE219" si="3614">PRODUCT(AZ207:BD207)</f>
        <v>1</v>
      </c>
      <c r="BF207" s="966">
        <f t="shared" ref="BF207:BF219" si="3615">ROUND(AX207,0)</f>
        <v>390000</v>
      </c>
      <c r="BG207" s="901">
        <f t="shared" ref="BG207:BG219" si="3616">AX207-BF207</f>
        <v>0</v>
      </c>
      <c r="BJ207" s="958" t="s">
        <v>915</v>
      </c>
      <c r="BK207" s="1030" t="s">
        <v>561</v>
      </c>
      <c r="BL207" s="1179" t="s">
        <v>149</v>
      </c>
      <c r="BM207" s="1180">
        <v>6</v>
      </c>
      <c r="BN207" s="1015">
        <v>65000</v>
      </c>
      <c r="BO207" s="963">
        <f t="shared" si="3527"/>
        <v>390000</v>
      </c>
      <c r="BP207" s="1016"/>
      <c r="BQ207" s="898">
        <f t="shared" ref="BQ207:BQ219" si="3617">IF(EXACT(VLOOKUP(BJ207,OFERTA_0,2,FALSE),BK207),1,0)</f>
        <v>1</v>
      </c>
      <c r="BR207" s="898">
        <f t="shared" ref="BR207:BR219" si="3618">IF(EXACT(VLOOKUP(BJ207,OFERTA_0,3,FALSE),BL207),1,0)</f>
        <v>1</v>
      </c>
      <c r="BS207" s="899">
        <f t="shared" ref="BS207:BS219" si="3619">IF(EXACT(VLOOKUP(BJ207,OFERTA_0,4,FALSE),BM207),1,0)</f>
        <v>1</v>
      </c>
      <c r="BT207" s="899">
        <f t="shared" si="3528"/>
        <v>1</v>
      </c>
      <c r="BU207" s="899">
        <f t="shared" si="3529"/>
        <v>1</v>
      </c>
      <c r="BV207" s="899">
        <f t="shared" ref="BV207:BV219" si="3620">PRODUCT(BQ207:BU207)</f>
        <v>1</v>
      </c>
      <c r="BW207" s="966">
        <f t="shared" ref="BW207:BW219" si="3621">ROUND(BO207,0)</f>
        <v>390000</v>
      </c>
      <c r="BX207" s="901">
        <f t="shared" ref="BX207:BX219" si="3622">BO207-BW207</f>
        <v>0</v>
      </c>
      <c r="CA207" s="958" t="s">
        <v>915</v>
      </c>
      <c r="CB207" s="1030" t="s">
        <v>561</v>
      </c>
      <c r="CC207" s="1179" t="s">
        <v>149</v>
      </c>
      <c r="CD207" s="1180">
        <v>6</v>
      </c>
      <c r="CE207" s="1015">
        <v>79747</v>
      </c>
      <c r="CF207" s="963">
        <f t="shared" si="3530"/>
        <v>478482</v>
      </c>
      <c r="CG207" s="1016"/>
      <c r="CH207" s="898">
        <f t="shared" ref="CH207:CH219" si="3623">IF(EXACT(VLOOKUP(CA207,OFERTA_0,2,FALSE),CB207),1,0)</f>
        <v>1</v>
      </c>
      <c r="CI207" s="898">
        <f t="shared" ref="CI207:CI219" si="3624">IF(EXACT(VLOOKUP(CA207,OFERTA_0,3,FALSE),CC207),1,0)</f>
        <v>1</v>
      </c>
      <c r="CJ207" s="899">
        <f t="shared" ref="CJ207:CJ219" si="3625">IF(EXACT(VLOOKUP(CA207,OFERTA_0,4,FALSE),CD207),1,0)</f>
        <v>1</v>
      </c>
      <c r="CK207" s="899">
        <f t="shared" si="3531"/>
        <v>1</v>
      </c>
      <c r="CL207" s="899">
        <f t="shared" si="3532"/>
        <v>1</v>
      </c>
      <c r="CM207" s="899">
        <f t="shared" ref="CM207:CM219" si="3626">PRODUCT(CH207:CL207)</f>
        <v>1</v>
      </c>
      <c r="CN207" s="966">
        <f t="shared" ref="CN207:CN219" si="3627">ROUND(CF207,0)</f>
        <v>478482</v>
      </c>
      <c r="CO207" s="901">
        <f t="shared" ref="CO207:CO219" si="3628">CF207-CN207</f>
        <v>0</v>
      </c>
      <c r="CR207" s="958" t="s">
        <v>915</v>
      </c>
      <c r="CS207" s="1030" t="s">
        <v>561</v>
      </c>
      <c r="CT207" s="1179" t="s">
        <v>149</v>
      </c>
      <c r="CU207" s="1180">
        <v>6</v>
      </c>
      <c r="CV207" s="1015">
        <v>18900</v>
      </c>
      <c r="CW207" s="963">
        <f t="shared" si="3533"/>
        <v>113400</v>
      </c>
      <c r="CX207" s="1016"/>
      <c r="CY207" s="898">
        <f t="shared" ref="CY207:CY219" si="3629">IF(EXACT(VLOOKUP(CR207,OFERTA_0,2,FALSE),CS207),1,0)</f>
        <v>1</v>
      </c>
      <c r="CZ207" s="898">
        <f t="shared" ref="CZ207:CZ219" si="3630">IF(EXACT(VLOOKUP(CR207,OFERTA_0,3,FALSE),CT207),1,0)</f>
        <v>1</v>
      </c>
      <c r="DA207" s="899">
        <f t="shared" ref="DA207:DA219" si="3631">IF(EXACT(VLOOKUP(CR207,OFERTA_0,4,FALSE),CU207),1,0)</f>
        <v>1</v>
      </c>
      <c r="DB207" s="899">
        <f t="shared" si="3534"/>
        <v>1</v>
      </c>
      <c r="DC207" s="899">
        <f t="shared" si="3535"/>
        <v>1</v>
      </c>
      <c r="DD207" s="899">
        <f t="shared" ref="DD207:DD219" si="3632">PRODUCT(CY207:DC207)</f>
        <v>1</v>
      </c>
      <c r="DE207" s="966">
        <f t="shared" ref="DE207:DE219" si="3633">ROUND(CW207,0)</f>
        <v>113400</v>
      </c>
      <c r="DF207" s="901">
        <f t="shared" ref="DF207:DF219" si="3634">CW207-DE207</f>
        <v>0</v>
      </c>
      <c r="DI207" s="958" t="s">
        <v>915</v>
      </c>
      <c r="DJ207" s="1030" t="s">
        <v>561</v>
      </c>
      <c r="DK207" s="1179" t="s">
        <v>149</v>
      </c>
      <c r="DL207" s="1180">
        <v>6</v>
      </c>
      <c r="DM207" s="1015">
        <v>27685</v>
      </c>
      <c r="DN207" s="963">
        <f t="shared" si="3536"/>
        <v>166110</v>
      </c>
      <c r="DO207" s="1016"/>
      <c r="DP207" s="898">
        <f t="shared" ref="DP207:DP219" si="3635">IF(EXACT(VLOOKUP(DI207,OFERTA_0,2,FALSE),DJ207),1,0)</f>
        <v>1</v>
      </c>
      <c r="DQ207" s="898">
        <f t="shared" ref="DQ207:DQ219" si="3636">IF(EXACT(VLOOKUP(DI207,OFERTA_0,3,FALSE),DK207),1,0)</f>
        <v>1</v>
      </c>
      <c r="DR207" s="899">
        <f t="shared" ref="DR207:DR219" si="3637">IF(EXACT(VLOOKUP(DI207,OFERTA_0,4,FALSE),DL207),1,0)</f>
        <v>1</v>
      </c>
      <c r="DS207" s="899">
        <f t="shared" si="3537"/>
        <v>1</v>
      </c>
      <c r="DT207" s="899">
        <f t="shared" si="3538"/>
        <v>1</v>
      </c>
      <c r="DU207" s="899">
        <f t="shared" ref="DU207:DU219" si="3638">PRODUCT(DP207:DT207)</f>
        <v>1</v>
      </c>
      <c r="DV207" s="966">
        <f t="shared" ref="DV207:DV219" si="3639">ROUND(DN207,0)</f>
        <v>166110</v>
      </c>
      <c r="DW207" s="901">
        <f t="shared" ref="DW207:DW219" si="3640">DN207-DV207</f>
        <v>0</v>
      </c>
      <c r="DZ207" s="958" t="s">
        <v>915</v>
      </c>
      <c r="EA207" s="1030" t="s">
        <v>561</v>
      </c>
      <c r="EB207" s="1179" t="s">
        <v>149</v>
      </c>
      <c r="EC207" s="1180">
        <v>6</v>
      </c>
      <c r="ED207" s="1015">
        <v>87500</v>
      </c>
      <c r="EE207" s="963">
        <f t="shared" si="3539"/>
        <v>525000</v>
      </c>
      <c r="EF207" s="1016"/>
      <c r="EG207" s="898">
        <f t="shared" ref="EG207:EG219" si="3641">IF(EXACT(VLOOKUP(DZ207,OFERTA_0,2,FALSE),EA207),1,0)</f>
        <v>1</v>
      </c>
      <c r="EH207" s="898">
        <f t="shared" ref="EH207:EH219" si="3642">IF(EXACT(VLOOKUP(DZ207,OFERTA_0,3,FALSE),EB207),1,0)</f>
        <v>1</v>
      </c>
      <c r="EI207" s="899">
        <f t="shared" ref="EI207:EI219" si="3643">IF(EXACT(VLOOKUP(DZ207,OFERTA_0,4,FALSE),EC207),1,0)</f>
        <v>1</v>
      </c>
      <c r="EJ207" s="899">
        <f t="shared" si="3540"/>
        <v>1</v>
      </c>
      <c r="EK207" s="899">
        <f t="shared" si="3541"/>
        <v>1</v>
      </c>
      <c r="EL207" s="899">
        <f t="shared" ref="EL207:EL219" si="3644">PRODUCT(EG207:EK207)</f>
        <v>1</v>
      </c>
      <c r="EM207" s="966">
        <f t="shared" ref="EM207:EM219" si="3645">ROUND(EE207,0)</f>
        <v>525000</v>
      </c>
      <c r="EN207" s="901">
        <f t="shared" ref="EN207:EN219" si="3646">EE207-EM207</f>
        <v>0</v>
      </c>
      <c r="EQ207" s="958" t="s">
        <v>915</v>
      </c>
      <c r="ER207" s="1030" t="s">
        <v>561</v>
      </c>
      <c r="ES207" s="1179" t="s">
        <v>149</v>
      </c>
      <c r="ET207" s="1180">
        <v>6</v>
      </c>
      <c r="EU207" s="1015">
        <v>80200</v>
      </c>
      <c r="EV207" s="963">
        <f t="shared" si="3542"/>
        <v>481200</v>
      </c>
      <c r="EW207" s="1016"/>
      <c r="EX207" s="898">
        <f t="shared" ref="EX207:EX219" si="3647">IF(EXACT(VLOOKUP(EQ207,OFERTA_0,2,FALSE),ER207),1,0)</f>
        <v>1</v>
      </c>
      <c r="EY207" s="898">
        <f t="shared" ref="EY207:EY219" si="3648">IF(EXACT(VLOOKUP(EQ207,OFERTA_0,3,FALSE),ES207),1,0)</f>
        <v>1</v>
      </c>
      <c r="EZ207" s="899">
        <f t="shared" ref="EZ207:EZ219" si="3649">IF(EXACT(VLOOKUP(EQ207,OFERTA_0,4,FALSE),ET207),1,0)</f>
        <v>1</v>
      </c>
      <c r="FA207" s="899">
        <f t="shared" si="3543"/>
        <v>1</v>
      </c>
      <c r="FB207" s="899">
        <f t="shared" si="3544"/>
        <v>1</v>
      </c>
      <c r="FC207" s="899">
        <f t="shared" ref="FC207:FC219" si="3650">PRODUCT(EX207:FB207)</f>
        <v>1</v>
      </c>
      <c r="FD207" s="966">
        <f t="shared" ref="FD207:FD219" si="3651">ROUND(EV207,0)</f>
        <v>481200</v>
      </c>
      <c r="FE207" s="901">
        <f t="shared" ref="FE207:FE219" si="3652">EV207-FD207</f>
        <v>0</v>
      </c>
      <c r="FH207" s="958"/>
      <c r="FI207" s="1030"/>
      <c r="FJ207" s="1179"/>
      <c r="FK207" s="1180"/>
      <c r="FL207" s="1015"/>
      <c r="FM207" s="963">
        <f t="shared" si="3545"/>
        <v>0</v>
      </c>
      <c r="FN207" s="1016"/>
      <c r="FO207" s="898" t="e">
        <f t="shared" ref="FO207:FO219" si="3653">IF(EXACT(VLOOKUP(FH207,OFERTA_0,2,FALSE),FI207),1,0)</f>
        <v>#N/A</v>
      </c>
      <c r="FP207" s="898" t="e">
        <f t="shared" ref="FP207:FP219" si="3654">IF(EXACT(VLOOKUP(FH207,OFERTA_0,3,FALSE),FJ207),1,0)</f>
        <v>#N/A</v>
      </c>
      <c r="FQ207" s="899" t="e">
        <f t="shared" ref="FQ207:FQ219" si="3655">IF(EXACT(VLOOKUP(FH207,OFERTA_0,4,FALSE),FK207),1,0)</f>
        <v>#N/A</v>
      </c>
      <c r="FR207" s="899">
        <f t="shared" si="3546"/>
        <v>0</v>
      </c>
      <c r="FS207" s="899">
        <f t="shared" si="3547"/>
        <v>0</v>
      </c>
      <c r="FT207" s="899" t="e">
        <f t="shared" ref="FT207:FT219" si="3656">PRODUCT(FO207:FS207)</f>
        <v>#N/A</v>
      </c>
      <c r="FU207" s="966">
        <f t="shared" ref="FU207:FU219" si="3657">ROUND(FM207,0)</f>
        <v>0</v>
      </c>
      <c r="FV207" s="901">
        <f t="shared" ref="FV207:FV219" si="3658">FM207-FU207</f>
        <v>0</v>
      </c>
      <c r="FY207" s="958" t="s">
        <v>915</v>
      </c>
      <c r="FZ207" s="1030" t="s">
        <v>561</v>
      </c>
      <c r="GA207" s="1179" t="s">
        <v>149</v>
      </c>
      <c r="GB207" s="1180">
        <v>6</v>
      </c>
      <c r="GC207" s="1017">
        <v>81876</v>
      </c>
      <c r="GD207" s="963">
        <f t="shared" si="3548"/>
        <v>491256</v>
      </c>
      <c r="GE207" s="1016"/>
      <c r="GF207" s="898">
        <f t="shared" ref="GF207:GF219" si="3659">IF(EXACT(VLOOKUP(FY207,OFERTA_0,2,FALSE),FZ207),1,0)</f>
        <v>1</v>
      </c>
      <c r="GG207" s="898">
        <f t="shared" ref="GG207:GG219" si="3660">IF(EXACT(VLOOKUP(FY207,OFERTA_0,3,FALSE),GA207),1,0)</f>
        <v>1</v>
      </c>
      <c r="GH207" s="899">
        <f t="shared" ref="GH207:GH219" si="3661">IF(EXACT(VLOOKUP(FY207,OFERTA_0,4,FALSE),GB207),1,0)</f>
        <v>1</v>
      </c>
      <c r="GI207" s="899">
        <f t="shared" si="3549"/>
        <v>1</v>
      </c>
      <c r="GJ207" s="899">
        <f t="shared" si="3550"/>
        <v>1</v>
      </c>
      <c r="GK207" s="899">
        <f t="shared" ref="GK207:GK219" si="3662">PRODUCT(GF207:GJ207)</f>
        <v>1</v>
      </c>
      <c r="GL207" s="966">
        <f t="shared" ref="GL207:GL219" si="3663">ROUND(GD207,0)</f>
        <v>491256</v>
      </c>
      <c r="GM207" s="901">
        <f t="shared" ref="GM207:GM219" si="3664">GD207-GL207</f>
        <v>0</v>
      </c>
      <c r="GP207" s="958" t="s">
        <v>915</v>
      </c>
      <c r="GQ207" s="1030" t="s">
        <v>561</v>
      </c>
      <c r="GR207" s="1179" t="s">
        <v>149</v>
      </c>
      <c r="GS207" s="1180">
        <v>6</v>
      </c>
      <c r="GT207" s="1015">
        <v>80230</v>
      </c>
      <c r="GU207" s="963">
        <f t="shared" si="3551"/>
        <v>481380</v>
      </c>
      <c r="GV207" s="1016"/>
      <c r="GW207" s="898">
        <f t="shared" ref="GW207:GW219" si="3665">IF(EXACT(VLOOKUP(GP207,OFERTA_0,2,FALSE),GQ207),1,0)</f>
        <v>1</v>
      </c>
      <c r="GX207" s="898">
        <f t="shared" ref="GX207:GX219" si="3666">IF(EXACT(VLOOKUP(GP207,OFERTA_0,3,FALSE),GR207),1,0)</f>
        <v>1</v>
      </c>
      <c r="GY207" s="899">
        <f t="shared" ref="GY207:GY219" si="3667">IF(EXACT(VLOOKUP(GP207,OFERTA_0,4,FALSE),GS207),1,0)</f>
        <v>1</v>
      </c>
      <c r="GZ207" s="899">
        <f t="shared" si="3552"/>
        <v>1</v>
      </c>
      <c r="HA207" s="899">
        <f t="shared" si="3553"/>
        <v>1</v>
      </c>
      <c r="HB207" s="899">
        <f t="shared" ref="HB207:HB219" si="3668">PRODUCT(GW207:HA207)</f>
        <v>1</v>
      </c>
      <c r="HC207" s="966">
        <f t="shared" ref="HC207:HC219" si="3669">ROUND(GU207,0)</f>
        <v>481380</v>
      </c>
      <c r="HD207" s="901">
        <f t="shared" ref="HD207:HD219" si="3670">GU207-HC207</f>
        <v>0</v>
      </c>
      <c r="HG207" s="958" t="s">
        <v>915</v>
      </c>
      <c r="HH207" s="1030" t="s">
        <v>561</v>
      </c>
      <c r="HI207" s="1179" t="s">
        <v>149</v>
      </c>
      <c r="HJ207" s="1180">
        <v>6</v>
      </c>
      <c r="HK207" s="1015">
        <v>58216</v>
      </c>
      <c r="HL207" s="963">
        <f t="shared" si="3554"/>
        <v>349296</v>
      </c>
      <c r="HM207" s="1016"/>
      <c r="HN207" s="898">
        <f t="shared" ref="HN207:HN219" si="3671">IF(EXACT(VLOOKUP(HG207,OFERTA_0,2,FALSE),HH207),1,0)</f>
        <v>1</v>
      </c>
      <c r="HO207" s="898">
        <f t="shared" ref="HO207:HO219" si="3672">IF(EXACT(VLOOKUP(HG207,OFERTA_0,3,FALSE),HI207),1,0)</f>
        <v>1</v>
      </c>
      <c r="HP207" s="899">
        <f t="shared" ref="HP207:HP219" si="3673">IF(EXACT(VLOOKUP(HG207,OFERTA_0,4,FALSE),HJ207),1,0)</f>
        <v>1</v>
      </c>
      <c r="HQ207" s="899">
        <f t="shared" si="3555"/>
        <v>1</v>
      </c>
      <c r="HR207" s="899">
        <f t="shared" si="3556"/>
        <v>1</v>
      </c>
      <c r="HS207" s="899">
        <f t="shared" ref="HS207:HS219" si="3674">PRODUCT(HN207:HR207)</f>
        <v>1</v>
      </c>
      <c r="HT207" s="966">
        <f t="shared" ref="HT207:HT219" si="3675">ROUND(HL207,0)</f>
        <v>349296</v>
      </c>
      <c r="HU207" s="901">
        <f t="shared" ref="HU207:HU219" si="3676">HL207-HT207</f>
        <v>0</v>
      </c>
      <c r="HX207" s="958" t="s">
        <v>915</v>
      </c>
      <c r="HY207" s="1030" t="s">
        <v>561</v>
      </c>
      <c r="HZ207" s="1179" t="s">
        <v>149</v>
      </c>
      <c r="IA207" s="1180">
        <v>6</v>
      </c>
      <c r="IB207" s="1020">
        <v>61319</v>
      </c>
      <c r="IC207" s="972">
        <f t="shared" si="3557"/>
        <v>367914</v>
      </c>
      <c r="ID207" s="1016"/>
      <c r="IE207" s="898">
        <f t="shared" ref="IE207:IE219" si="3677">IF(EXACT(VLOOKUP(HX207,OFERTA_0,2,FALSE),HY207),1,0)</f>
        <v>1</v>
      </c>
      <c r="IF207" s="898">
        <f t="shared" ref="IF207:IF219" si="3678">IF(EXACT(VLOOKUP(HX207,OFERTA_0,3,FALSE),HZ207),1,0)</f>
        <v>1</v>
      </c>
      <c r="IG207" s="899">
        <f t="shared" ref="IG207:IG219" si="3679">IF(EXACT(VLOOKUP(HX207,OFERTA_0,4,FALSE),IA207),1,0)</f>
        <v>1</v>
      </c>
      <c r="IH207" s="899">
        <f t="shared" si="3558"/>
        <v>1</v>
      </c>
      <c r="II207" s="899">
        <f t="shared" si="3559"/>
        <v>1</v>
      </c>
      <c r="IJ207" s="899">
        <f t="shared" ref="IJ207:IJ219" si="3680">PRODUCT(IE207:II207)</f>
        <v>1</v>
      </c>
      <c r="IK207" s="966">
        <f t="shared" ref="IK207:IK219" si="3681">ROUND(IC207,0)</f>
        <v>367914</v>
      </c>
      <c r="IL207" s="901">
        <f t="shared" ref="IL207:IL219" si="3682">IC207-IK207</f>
        <v>0</v>
      </c>
      <c r="IO207" s="958" t="s">
        <v>915</v>
      </c>
      <c r="IP207" s="1030" t="s">
        <v>561</v>
      </c>
      <c r="IQ207" s="1179" t="s">
        <v>149</v>
      </c>
      <c r="IR207" s="1180">
        <v>6</v>
      </c>
      <c r="IS207" s="1015">
        <v>45229</v>
      </c>
      <c r="IT207" s="963">
        <f t="shared" si="3560"/>
        <v>271374</v>
      </c>
      <c r="IU207" s="1016"/>
      <c r="IV207" s="898">
        <f t="shared" ref="IV207:IV219" si="3683">IF(EXACT(VLOOKUP(IO207,OFERTA_0,2,FALSE),IP207),1,0)</f>
        <v>1</v>
      </c>
      <c r="IW207" s="898">
        <f t="shared" ref="IW207:IW219" si="3684">IF(EXACT(VLOOKUP(IO207,OFERTA_0,3,FALSE),IQ207),1,0)</f>
        <v>1</v>
      </c>
      <c r="IX207" s="899">
        <f t="shared" ref="IX207:IX219" si="3685">IF(EXACT(VLOOKUP(IO207,OFERTA_0,4,FALSE),IR207),1,0)</f>
        <v>1</v>
      </c>
      <c r="IY207" s="899">
        <f t="shared" si="3561"/>
        <v>1</v>
      </c>
      <c r="IZ207" s="899">
        <f t="shared" si="3562"/>
        <v>1</v>
      </c>
      <c r="JA207" s="899">
        <f t="shared" ref="JA207:JA219" si="3686">PRODUCT(IV207:IZ207)</f>
        <v>1</v>
      </c>
      <c r="JB207" s="966">
        <f t="shared" ref="JB207:JB219" si="3687">ROUND(IT207,0)</f>
        <v>271374</v>
      </c>
      <c r="JC207" s="901">
        <f t="shared" ref="JC207:JC219" si="3688">IT207-JB207</f>
        <v>0</v>
      </c>
      <c r="JF207" s="958" t="s">
        <v>915</v>
      </c>
      <c r="JG207" s="1030" t="s">
        <v>561</v>
      </c>
      <c r="JH207" s="1179" t="s">
        <v>149</v>
      </c>
      <c r="JI207" s="1180">
        <v>6</v>
      </c>
      <c r="JJ207" s="1015">
        <v>78000</v>
      </c>
      <c r="JK207" s="963">
        <f t="shared" si="3563"/>
        <v>468000</v>
      </c>
      <c r="JL207" s="1016"/>
      <c r="JM207" s="898">
        <f t="shared" ref="JM207:JM219" si="3689">IF(EXACT(VLOOKUP(JF207,OFERTA_0,2,FALSE),JG207),1,0)</f>
        <v>1</v>
      </c>
      <c r="JN207" s="898">
        <f t="shared" ref="JN207:JN219" si="3690">IF(EXACT(VLOOKUP(JF207,OFERTA_0,3,FALSE),JH207),1,0)</f>
        <v>1</v>
      </c>
      <c r="JO207" s="899">
        <f t="shared" ref="JO207:JO219" si="3691">IF(EXACT(VLOOKUP(JF207,OFERTA_0,4,FALSE),JI207),1,0)</f>
        <v>1</v>
      </c>
      <c r="JP207" s="899">
        <f t="shared" si="3564"/>
        <v>1</v>
      </c>
      <c r="JQ207" s="899">
        <f t="shared" si="3565"/>
        <v>1</v>
      </c>
      <c r="JR207" s="899">
        <f t="shared" ref="JR207:JR219" si="3692">PRODUCT(JM207:JQ207)</f>
        <v>1</v>
      </c>
      <c r="JS207" s="966">
        <f t="shared" ref="JS207:JS219" si="3693">ROUND(JK207,0)</f>
        <v>468000</v>
      </c>
      <c r="JT207" s="901">
        <f t="shared" ref="JT207:JT219" si="3694">JK207-JS207</f>
        <v>0</v>
      </c>
      <c r="JW207" s="958" t="s">
        <v>915</v>
      </c>
      <c r="JX207" s="1030" t="s">
        <v>561</v>
      </c>
      <c r="JY207" s="1179" t="s">
        <v>149</v>
      </c>
      <c r="JZ207" s="1180">
        <v>6</v>
      </c>
      <c r="KA207" s="1015">
        <v>130005.91290000001</v>
      </c>
      <c r="KB207" s="963">
        <f t="shared" si="3566"/>
        <v>780035</v>
      </c>
      <c r="KC207" s="1016"/>
      <c r="KD207" s="898">
        <f t="shared" ref="KD207:KD219" si="3695">IF(EXACT(VLOOKUP(JW207,OFERTA_0,2,FALSE),JX207),1,0)</f>
        <v>1</v>
      </c>
      <c r="KE207" s="898">
        <f t="shared" ref="KE207:KE219" si="3696">IF(EXACT(VLOOKUP(JW207,OFERTA_0,3,FALSE),JY207),1,0)</f>
        <v>1</v>
      </c>
      <c r="KF207" s="899">
        <f t="shared" ref="KF207:KF219" si="3697">IF(EXACT(VLOOKUP(JW207,OFERTA_0,4,FALSE),JZ207),1,0)</f>
        <v>1</v>
      </c>
      <c r="KG207" s="899">
        <f t="shared" si="3567"/>
        <v>1</v>
      </c>
      <c r="KH207" s="899">
        <f t="shared" si="3568"/>
        <v>1</v>
      </c>
      <c r="KI207" s="899">
        <f t="shared" ref="KI207:KI219" si="3698">PRODUCT(KD207:KH207)</f>
        <v>1</v>
      </c>
      <c r="KJ207" s="966">
        <f t="shared" ref="KJ207:KJ219" si="3699">ROUND(KB207,0)</f>
        <v>780035</v>
      </c>
      <c r="KK207" s="901">
        <f t="shared" ref="KK207:KK219" si="3700">KB207-KJ207</f>
        <v>0</v>
      </c>
      <c r="KN207" s="958" t="s">
        <v>915</v>
      </c>
      <c r="KO207" s="1030" t="s">
        <v>561</v>
      </c>
      <c r="KP207" s="1179" t="s">
        <v>149</v>
      </c>
      <c r="KQ207" s="1180">
        <v>6</v>
      </c>
      <c r="KR207" s="1015">
        <v>66990</v>
      </c>
      <c r="KS207" s="963">
        <f t="shared" si="3569"/>
        <v>401940</v>
      </c>
      <c r="KT207" s="1016"/>
      <c r="KU207" s="898">
        <f t="shared" ref="KU207:KU219" si="3701">IF(EXACT(VLOOKUP(KN207,OFERTA_0,2,FALSE),KO207),1,0)</f>
        <v>1</v>
      </c>
      <c r="KV207" s="898">
        <f t="shared" ref="KV207:KV219" si="3702">IF(EXACT(VLOOKUP(KN207,OFERTA_0,3,FALSE),KP207),1,0)</f>
        <v>1</v>
      </c>
      <c r="KW207" s="899">
        <f t="shared" ref="KW207:KW219" si="3703">IF(EXACT(VLOOKUP(KN207,OFERTA_0,4,FALSE),KQ207),1,0)</f>
        <v>1</v>
      </c>
      <c r="KX207" s="899">
        <f t="shared" si="3570"/>
        <v>1</v>
      </c>
      <c r="KY207" s="899">
        <f t="shared" si="3571"/>
        <v>1</v>
      </c>
      <c r="KZ207" s="899">
        <f t="shared" ref="KZ207:KZ219" si="3704">PRODUCT(KU207:KY207)</f>
        <v>1</v>
      </c>
      <c r="LA207" s="966">
        <f t="shared" ref="LA207:LA219" si="3705">ROUND(KS207,0)</f>
        <v>401940</v>
      </c>
      <c r="LB207" s="901">
        <f t="shared" ref="LB207:LB219" si="3706">KS207-LA207</f>
        <v>0</v>
      </c>
      <c r="LE207" s="958" t="s">
        <v>915</v>
      </c>
      <c r="LF207" s="1030" t="s">
        <v>561</v>
      </c>
      <c r="LG207" s="1179" t="s">
        <v>149</v>
      </c>
      <c r="LH207" s="1180">
        <v>6</v>
      </c>
      <c r="LI207" s="1021">
        <v>149550</v>
      </c>
      <c r="LJ207" s="974">
        <f t="shared" si="3572"/>
        <v>897300</v>
      </c>
      <c r="LK207" s="1016"/>
      <c r="LL207" s="898">
        <f t="shared" ref="LL207:LL219" si="3707">IF(EXACT(VLOOKUP(LE207,OFERTA_0,2,FALSE),LF207),1,0)</f>
        <v>1</v>
      </c>
      <c r="LM207" s="898">
        <f t="shared" ref="LM207:LM219" si="3708">IF(EXACT(VLOOKUP(LE207,OFERTA_0,3,FALSE),LG207),1,0)</f>
        <v>1</v>
      </c>
      <c r="LN207" s="899">
        <f t="shared" ref="LN207:LN219" si="3709">IF(EXACT(VLOOKUP(LE207,OFERTA_0,4,FALSE),LH207),1,0)</f>
        <v>1</v>
      </c>
      <c r="LO207" s="899">
        <f t="shared" si="3573"/>
        <v>1</v>
      </c>
      <c r="LP207" s="899">
        <f t="shared" si="3574"/>
        <v>1</v>
      </c>
      <c r="LQ207" s="899">
        <f t="shared" ref="LQ207:LQ219" si="3710">PRODUCT(LL207:LP207)</f>
        <v>1</v>
      </c>
      <c r="LR207" s="966">
        <f t="shared" ref="LR207:LR219" si="3711">ROUND(LJ207,0)</f>
        <v>897300</v>
      </c>
      <c r="LS207" s="901">
        <f t="shared" ref="LS207:LS219" si="3712">LJ207-LR207</f>
        <v>0</v>
      </c>
      <c r="LV207" s="958" t="s">
        <v>915</v>
      </c>
      <c r="LW207" s="1030" t="s">
        <v>561</v>
      </c>
      <c r="LX207" s="1179" t="s">
        <v>149</v>
      </c>
      <c r="LY207" s="1180">
        <v>6</v>
      </c>
      <c r="LZ207" s="1015">
        <v>136500</v>
      </c>
      <c r="MA207" s="963">
        <f t="shared" si="3575"/>
        <v>819000</v>
      </c>
      <c r="MB207" s="1016"/>
      <c r="MC207" s="898">
        <f t="shared" ref="MC207:MC219" si="3713">IF(EXACT(VLOOKUP(LV207,OFERTA_0,2,FALSE),LW207),1,0)</f>
        <v>1</v>
      </c>
      <c r="MD207" s="898">
        <f t="shared" ref="MD207:MD219" si="3714">IF(EXACT(VLOOKUP(LV207,OFERTA_0,3,FALSE),LX207),1,0)</f>
        <v>1</v>
      </c>
      <c r="ME207" s="899">
        <f t="shared" ref="ME207:ME219" si="3715">IF(EXACT(VLOOKUP(LV207,OFERTA_0,4,FALSE),LY207),1,0)</f>
        <v>1</v>
      </c>
      <c r="MF207" s="899">
        <f t="shared" si="3576"/>
        <v>1</v>
      </c>
      <c r="MG207" s="899">
        <f t="shared" si="3577"/>
        <v>1</v>
      </c>
      <c r="MH207" s="899">
        <f t="shared" ref="MH207:MH219" si="3716">PRODUCT(MC207:MG207)</f>
        <v>1</v>
      </c>
      <c r="MI207" s="966">
        <f t="shared" ref="MI207:MI219" si="3717">ROUND(MA207,0)</f>
        <v>819000</v>
      </c>
      <c r="MJ207" s="901">
        <f t="shared" ref="MJ207:MJ219" si="3718">MA207-MI207</f>
        <v>0</v>
      </c>
      <c r="MM207" s="958" t="s">
        <v>915</v>
      </c>
      <c r="MN207" s="1030" t="s">
        <v>561</v>
      </c>
      <c r="MO207" s="1179" t="s">
        <v>149</v>
      </c>
      <c r="MP207" s="1180">
        <v>6</v>
      </c>
      <c r="MQ207" s="1015">
        <v>150000</v>
      </c>
      <c r="MR207" s="963">
        <f t="shared" si="3578"/>
        <v>900000</v>
      </c>
      <c r="MS207" s="1016"/>
      <c r="MT207" s="898">
        <f t="shared" ref="MT207:MT219" si="3719">IF(EXACT(VLOOKUP(MM207,OFERTA_0,2,FALSE),MN207),1,0)</f>
        <v>1</v>
      </c>
      <c r="MU207" s="898">
        <f t="shared" ref="MU207:MU219" si="3720">IF(EXACT(VLOOKUP(MM207,OFERTA_0,3,FALSE),MO207),1,0)</f>
        <v>1</v>
      </c>
      <c r="MV207" s="899">
        <f t="shared" ref="MV207:MV219" si="3721">IF(EXACT(VLOOKUP(MM207,OFERTA_0,4,FALSE),MP207),1,0)</f>
        <v>1</v>
      </c>
      <c r="MW207" s="899">
        <f t="shared" si="3579"/>
        <v>1</v>
      </c>
      <c r="MX207" s="899">
        <f t="shared" si="3580"/>
        <v>1</v>
      </c>
      <c r="MY207" s="899">
        <f t="shared" ref="MY207:MY219" si="3722">PRODUCT(MT207:MX207)</f>
        <v>1</v>
      </c>
      <c r="MZ207" s="966">
        <f t="shared" ref="MZ207:MZ219" si="3723">ROUND(MR207,0)</f>
        <v>900000</v>
      </c>
      <c r="NA207" s="901">
        <f t="shared" ref="NA207:NA219" si="3724">MR207-MZ207</f>
        <v>0</v>
      </c>
      <c r="ND207" s="975" t="s">
        <v>915</v>
      </c>
      <c r="NE207" s="976" t="s">
        <v>561</v>
      </c>
      <c r="NF207" s="1175" t="s">
        <v>149</v>
      </c>
      <c r="NG207" s="1176">
        <v>6</v>
      </c>
      <c r="NH207" s="979">
        <v>20103.93</v>
      </c>
      <c r="NI207" s="980">
        <v>120624</v>
      </c>
      <c r="NJ207" s="1016"/>
      <c r="NK207" s="898">
        <f t="shared" ref="NK207:NK219" si="3725">IF(EXACT(VLOOKUP(ND207,OFERTA_0,2,FALSE),NE207),1,0)</f>
        <v>1</v>
      </c>
      <c r="NL207" s="898">
        <f t="shared" ref="NL207:NL219" si="3726">IF(EXACT(VLOOKUP(ND207,OFERTA_0,3,FALSE),NF207),1,0)</f>
        <v>1</v>
      </c>
      <c r="NM207" s="899">
        <f t="shared" ref="NM207:NM219" si="3727">IF(EXACT(VLOOKUP(ND207,OFERTA_0,4,FALSE),NG207),1,0)</f>
        <v>1</v>
      </c>
      <c r="NN207" s="899">
        <f t="shared" si="3581"/>
        <v>1</v>
      </c>
      <c r="NO207" s="899">
        <f t="shared" si="3582"/>
        <v>1</v>
      </c>
      <c r="NP207" s="899">
        <f t="shared" ref="NP207:NP219" si="3728">PRODUCT(NK207:NO207)</f>
        <v>1</v>
      </c>
      <c r="NQ207" s="966">
        <f t="shared" ref="NQ207:NQ219" si="3729">ROUND(NI207,0)</f>
        <v>120624</v>
      </c>
      <c r="NR207" s="901">
        <f t="shared" ref="NR207:NR219" si="3730">NI207-NQ207</f>
        <v>0</v>
      </c>
      <c r="NU207" s="981" t="s">
        <v>915</v>
      </c>
      <c r="NV207" s="982" t="s">
        <v>561</v>
      </c>
      <c r="NW207" s="1177" t="s">
        <v>149</v>
      </c>
      <c r="NX207" s="1178">
        <v>6</v>
      </c>
      <c r="NY207" s="1022">
        <v>20307</v>
      </c>
      <c r="NZ207" s="986">
        <f t="shared" si="3583"/>
        <v>121842</v>
      </c>
      <c r="OA207" s="1016"/>
      <c r="OB207" s="898">
        <f t="shared" ref="OB207:OB219" si="3731">IF(EXACT(VLOOKUP(NU207,OFERTA_0,2,FALSE),NV207),1,0)</f>
        <v>1</v>
      </c>
      <c r="OC207" s="898">
        <f t="shared" ref="OC207:OC219" si="3732">IF(EXACT(VLOOKUP(NU207,OFERTA_0,3,FALSE),NW207),1,0)</f>
        <v>1</v>
      </c>
      <c r="OD207" s="899">
        <f t="shared" ref="OD207:OD219" si="3733">IF(EXACT(VLOOKUP(NU207,OFERTA_0,4,FALSE),NX207),1,0)</f>
        <v>1</v>
      </c>
      <c r="OE207" s="899">
        <f t="shared" si="3584"/>
        <v>1</v>
      </c>
      <c r="OF207" s="899">
        <f t="shared" si="3585"/>
        <v>1</v>
      </c>
      <c r="OG207" s="899">
        <f t="shared" ref="OG207:OG219" si="3734">PRODUCT(OB207:OF207)</f>
        <v>1</v>
      </c>
      <c r="OH207" s="966">
        <f t="shared" ref="OH207:OH219" si="3735">ROUND(NZ207,0)</f>
        <v>121842</v>
      </c>
      <c r="OI207" s="901">
        <f t="shared" ref="OI207:OI219" si="3736">NZ207-OH207</f>
        <v>0</v>
      </c>
      <c r="OL207" s="958" t="s">
        <v>915</v>
      </c>
      <c r="OM207" s="1030" t="s">
        <v>561</v>
      </c>
      <c r="ON207" s="1179" t="s">
        <v>149</v>
      </c>
      <c r="OO207" s="1180">
        <v>6</v>
      </c>
      <c r="OP207" s="1015">
        <v>99817</v>
      </c>
      <c r="OQ207" s="963">
        <f t="shared" si="3596"/>
        <v>598902</v>
      </c>
      <c r="OR207" s="1016"/>
      <c r="OS207" s="898">
        <f t="shared" ref="OS207:OS219" si="3737">IF(EXACT(VLOOKUP(OL207,OFERTA_0,2,FALSE),OM207),1,0)</f>
        <v>1</v>
      </c>
      <c r="OT207" s="898">
        <f t="shared" ref="OT207:OT219" si="3738">IF(EXACT(VLOOKUP(OL207,OFERTA_0,3,FALSE),ON207),1,0)</f>
        <v>1</v>
      </c>
      <c r="OU207" s="899">
        <f t="shared" ref="OU207:OU219" si="3739">IF(EXACT(VLOOKUP(OL207,OFERTA_0,4,FALSE),OO207),1,0)</f>
        <v>1</v>
      </c>
      <c r="OV207" s="899">
        <f t="shared" si="3586"/>
        <v>1</v>
      </c>
      <c r="OW207" s="899">
        <f t="shared" si="3587"/>
        <v>1</v>
      </c>
      <c r="OX207" s="899">
        <f t="shared" ref="OX207:OX219" si="3740">PRODUCT(OS207:OW207)</f>
        <v>1</v>
      </c>
      <c r="OY207" s="966">
        <f t="shared" ref="OY207:OY219" si="3741">ROUND(OQ207,0)</f>
        <v>598902</v>
      </c>
      <c r="OZ207" s="901">
        <f t="shared" ref="OZ207:OZ219" si="3742">OQ207-OY207</f>
        <v>0</v>
      </c>
      <c r="PC207" s="958" t="s">
        <v>915</v>
      </c>
      <c r="PD207" s="1030" t="s">
        <v>561</v>
      </c>
      <c r="PE207" s="1179" t="s">
        <v>149</v>
      </c>
      <c r="PF207" s="1180">
        <v>6</v>
      </c>
      <c r="PG207" s="987">
        <v>71825</v>
      </c>
      <c r="PH207" s="988">
        <v>430950</v>
      </c>
      <c r="PI207" s="1181"/>
      <c r="PJ207" s="898">
        <f t="shared" ref="PJ207:PJ219" si="3743">IF(EXACT(VLOOKUP(PC207,OFERTA_0,2,FALSE),PD207),1,0)</f>
        <v>1</v>
      </c>
      <c r="PK207" s="898">
        <f t="shared" ref="PK207:PK219" si="3744">IF(EXACT(VLOOKUP(PC207,OFERTA_0,3,FALSE),PE207),1,0)</f>
        <v>1</v>
      </c>
      <c r="PL207" s="899">
        <f t="shared" ref="PL207:PL219" si="3745">IF(EXACT(VLOOKUP(PC207,OFERTA_0,4,FALSE),PF207),1,0)</f>
        <v>1</v>
      </c>
      <c r="PM207" s="899">
        <f t="shared" si="3588"/>
        <v>1</v>
      </c>
      <c r="PN207" s="899">
        <f t="shared" si="3589"/>
        <v>1</v>
      </c>
      <c r="PO207" s="899">
        <f t="shared" ref="PO207:PO219" si="3746">PRODUCT(PJ207:PN207)</f>
        <v>1</v>
      </c>
      <c r="PP207" s="966">
        <f t="shared" ref="PP207:PP219" si="3747">ROUND(PH207,0)</f>
        <v>430950</v>
      </c>
      <c r="PQ207" s="901">
        <f t="shared" ref="PQ207:PQ219" si="3748">PH207-PP207</f>
        <v>0</v>
      </c>
      <c r="PT207" s="958" t="s">
        <v>915</v>
      </c>
      <c r="PU207" s="1030" t="s">
        <v>561</v>
      </c>
      <c r="PV207" s="1179" t="s">
        <v>149</v>
      </c>
      <c r="PW207" s="1180">
        <v>6</v>
      </c>
      <c r="PX207" s="1015">
        <v>80150</v>
      </c>
      <c r="PY207" s="963">
        <f t="shared" si="3590"/>
        <v>480900</v>
      </c>
      <c r="PZ207" s="1016"/>
      <c r="QA207" s="898">
        <f t="shared" ref="QA207:QA219" si="3749">IF(EXACT(VLOOKUP(PT207,OFERTA_0,2,FALSE),PU207),1,0)</f>
        <v>1</v>
      </c>
      <c r="QB207" s="898">
        <f t="shared" ref="QB207:QB219" si="3750">IF(EXACT(VLOOKUP(PT207,OFERTA_0,3,FALSE),PV207),1,0)</f>
        <v>1</v>
      </c>
      <c r="QC207" s="899">
        <f t="shared" ref="QC207:QC219" si="3751">IF(EXACT(VLOOKUP(PT207,OFERTA_0,4,FALSE),PW207),1,0)</f>
        <v>1</v>
      </c>
      <c r="QD207" s="899">
        <f t="shared" si="3591"/>
        <v>1</v>
      </c>
      <c r="QE207" s="899">
        <f t="shared" si="3592"/>
        <v>1</v>
      </c>
      <c r="QF207" s="899">
        <f t="shared" ref="QF207:QF219" si="3752">PRODUCT(QA207:QE207)</f>
        <v>1</v>
      </c>
      <c r="QG207" s="966">
        <f t="shared" ref="QG207:QG219" si="3753">ROUND(PY207,0)</f>
        <v>480900</v>
      </c>
      <c r="QH207" s="901">
        <f t="shared" ref="QH207:QH219" si="3754">PY207-QG207</f>
        <v>0</v>
      </c>
      <c r="QK207" s="958" t="s">
        <v>915</v>
      </c>
      <c r="QL207" s="1030" t="s">
        <v>561</v>
      </c>
      <c r="QM207" s="1179" t="s">
        <v>149</v>
      </c>
      <c r="QN207" s="1180">
        <v>6</v>
      </c>
      <c r="QO207" s="1021">
        <v>150297.74999999997</v>
      </c>
      <c r="QP207" s="974">
        <f t="shared" si="3593"/>
        <v>901787</v>
      </c>
      <c r="QQ207" s="1016"/>
      <c r="QR207" s="898">
        <f t="shared" ref="QR207:QR219" si="3755">IF(EXACT(VLOOKUP(QK207,OFERTA_0,2,FALSE),QL207),1,0)</f>
        <v>1</v>
      </c>
      <c r="QS207" s="898">
        <f t="shared" ref="QS207:QS219" si="3756">IF(EXACT(VLOOKUP(QK207,OFERTA_0,3,FALSE),QM207),1,0)</f>
        <v>1</v>
      </c>
      <c r="QT207" s="899">
        <f t="shared" ref="QT207:QT219" si="3757">IF(EXACT(VLOOKUP(QK207,OFERTA_0,4,FALSE),QN207),1,0)</f>
        <v>1</v>
      </c>
      <c r="QU207" s="899">
        <f t="shared" si="3594"/>
        <v>1</v>
      </c>
      <c r="QV207" s="899">
        <f t="shared" si="3595"/>
        <v>1</v>
      </c>
      <c r="QW207" s="899">
        <f t="shared" ref="QW207:QW219" si="3758">PRODUCT(QR207:QV207)</f>
        <v>1</v>
      </c>
      <c r="QX207" s="966">
        <f t="shared" ref="QX207:QX219" si="3759">ROUND(QP207,0)</f>
        <v>901787</v>
      </c>
      <c r="QY207" s="901">
        <f t="shared" ref="QY207:QY219" si="3760">QP207-QX207</f>
        <v>0</v>
      </c>
      <c r="RB207" s="405"/>
      <c r="RC207" s="406"/>
      <c r="RD207" s="407"/>
      <c r="RE207" s="408"/>
      <c r="RF207" s="409"/>
      <c r="RG207" s="410"/>
      <c r="RH207" s="410"/>
      <c r="RI207" s="898"/>
      <c r="RJ207" s="898"/>
      <c r="RK207" s="934"/>
      <c r="RL207" s="934"/>
      <c r="RM207" s="934"/>
      <c r="RN207" s="934"/>
      <c r="RO207" s="935"/>
      <c r="RP207" s="936"/>
      <c r="RS207" s="405"/>
      <c r="RT207" s="406"/>
      <c r="RU207" s="407"/>
      <c r="RV207" s="408"/>
      <c r="RW207" s="409"/>
      <c r="RX207" s="410"/>
      <c r="RY207" s="410"/>
      <c r="RZ207" s="898"/>
      <c r="SA207" s="898"/>
      <c r="SB207" s="934"/>
      <c r="SC207" s="934"/>
      <c r="SD207" s="934"/>
      <c r="SE207" s="934"/>
      <c r="SF207" s="935"/>
      <c r="SG207" s="936"/>
      <c r="SJ207" s="405"/>
      <c r="SK207" s="406"/>
      <c r="SL207" s="407"/>
      <c r="SM207" s="408"/>
      <c r="SN207" s="409"/>
      <c r="SO207" s="410"/>
      <c r="SP207" s="410"/>
      <c r="SQ207" s="898"/>
      <c r="SR207" s="898"/>
      <c r="SS207" s="934"/>
      <c r="ST207" s="934"/>
      <c r="SU207" s="934"/>
      <c r="SV207" s="934"/>
      <c r="SW207" s="935"/>
      <c r="SX207" s="936"/>
    </row>
    <row r="208" spans="2:518" ht="50.25" customHeight="1" thickTop="1" thickBot="1">
      <c r="B208" s="1120" t="s">
        <v>916</v>
      </c>
      <c r="C208" s="1030" t="s">
        <v>562</v>
      </c>
      <c r="D208" s="1179" t="s">
        <v>149</v>
      </c>
      <c r="E208" s="1180">
        <v>4</v>
      </c>
      <c r="F208" s="1015"/>
      <c r="G208" s="963">
        <f t="shared" si="3518"/>
        <v>0</v>
      </c>
      <c r="H208" s="1016"/>
      <c r="K208" s="1120" t="s">
        <v>916</v>
      </c>
      <c r="L208" s="1030" t="s">
        <v>562</v>
      </c>
      <c r="M208" s="1179" t="s">
        <v>149</v>
      </c>
      <c r="N208" s="1180">
        <v>4</v>
      </c>
      <c r="O208" s="1017">
        <v>58285</v>
      </c>
      <c r="P208" s="963">
        <f t="shared" si="3519"/>
        <v>233140</v>
      </c>
      <c r="Q208" s="1016"/>
      <c r="R208" s="898">
        <f t="shared" si="3597"/>
        <v>1</v>
      </c>
      <c r="S208" s="898">
        <f t="shared" si="3598"/>
        <v>1</v>
      </c>
      <c r="T208" s="899">
        <f t="shared" si="3599"/>
        <v>1</v>
      </c>
      <c r="U208" s="899">
        <f t="shared" si="3600"/>
        <v>1</v>
      </c>
      <c r="V208" s="899">
        <f t="shared" si="3601"/>
        <v>1</v>
      </c>
      <c r="W208" s="899">
        <f t="shared" si="3602"/>
        <v>1</v>
      </c>
      <c r="X208" s="966">
        <f t="shared" si="3603"/>
        <v>233140</v>
      </c>
      <c r="Y208" s="901">
        <f t="shared" si="3604"/>
        <v>0</v>
      </c>
      <c r="Z208" s="872"/>
      <c r="AA208" s="872"/>
      <c r="AB208" s="1120" t="s">
        <v>916</v>
      </c>
      <c r="AC208" s="1030" t="s">
        <v>562</v>
      </c>
      <c r="AD208" s="1179" t="s">
        <v>149</v>
      </c>
      <c r="AE208" s="1180">
        <v>4</v>
      </c>
      <c r="AF208" s="1015">
        <v>35000</v>
      </c>
      <c r="AG208" s="963">
        <f t="shared" si="3521"/>
        <v>140000</v>
      </c>
      <c r="AH208" s="1016"/>
      <c r="AI208" s="898">
        <f t="shared" si="3605"/>
        <v>1</v>
      </c>
      <c r="AJ208" s="898">
        <f t="shared" si="3606"/>
        <v>1</v>
      </c>
      <c r="AK208" s="899">
        <f t="shared" si="3607"/>
        <v>1</v>
      </c>
      <c r="AL208" s="899">
        <f t="shared" si="3522"/>
        <v>1</v>
      </c>
      <c r="AM208" s="899">
        <f t="shared" si="3523"/>
        <v>1</v>
      </c>
      <c r="AN208" s="899">
        <f t="shared" si="3608"/>
        <v>1</v>
      </c>
      <c r="AO208" s="966">
        <f t="shared" si="3609"/>
        <v>140000</v>
      </c>
      <c r="AP208" s="901">
        <f t="shared" si="3610"/>
        <v>0</v>
      </c>
      <c r="AQ208" s="872"/>
      <c r="AR208" s="872"/>
      <c r="AS208" s="1120" t="s">
        <v>916</v>
      </c>
      <c r="AT208" s="1035" t="s">
        <v>562</v>
      </c>
      <c r="AU208" s="1179" t="s">
        <v>149</v>
      </c>
      <c r="AV208" s="1180">
        <v>4</v>
      </c>
      <c r="AW208" s="1019">
        <v>58000</v>
      </c>
      <c r="AX208" s="969">
        <f t="shared" si="3524"/>
        <v>232000</v>
      </c>
      <c r="AY208" s="1016"/>
      <c r="AZ208" s="898">
        <f t="shared" si="3611"/>
        <v>1</v>
      </c>
      <c r="BA208" s="898">
        <f t="shared" si="3612"/>
        <v>1</v>
      </c>
      <c r="BB208" s="899">
        <f t="shared" si="3613"/>
        <v>1</v>
      </c>
      <c r="BC208" s="899">
        <f t="shared" si="3525"/>
        <v>1</v>
      </c>
      <c r="BD208" s="899">
        <f t="shared" si="3526"/>
        <v>1</v>
      </c>
      <c r="BE208" s="899">
        <f t="shared" si="3614"/>
        <v>1</v>
      </c>
      <c r="BF208" s="966">
        <f t="shared" si="3615"/>
        <v>232000</v>
      </c>
      <c r="BG208" s="901">
        <f t="shared" si="3616"/>
        <v>0</v>
      </c>
      <c r="BJ208" s="1120" t="s">
        <v>916</v>
      </c>
      <c r="BK208" s="1030" t="s">
        <v>562</v>
      </c>
      <c r="BL208" s="1179" t="s">
        <v>149</v>
      </c>
      <c r="BM208" s="1180">
        <v>4</v>
      </c>
      <c r="BN208" s="1015">
        <v>62000</v>
      </c>
      <c r="BO208" s="963">
        <f t="shared" si="3527"/>
        <v>248000</v>
      </c>
      <c r="BP208" s="1016"/>
      <c r="BQ208" s="898">
        <f t="shared" si="3617"/>
        <v>1</v>
      </c>
      <c r="BR208" s="898">
        <f t="shared" si="3618"/>
        <v>1</v>
      </c>
      <c r="BS208" s="899">
        <f t="shared" si="3619"/>
        <v>1</v>
      </c>
      <c r="BT208" s="899">
        <f t="shared" si="3528"/>
        <v>1</v>
      </c>
      <c r="BU208" s="899">
        <f t="shared" si="3529"/>
        <v>1</v>
      </c>
      <c r="BV208" s="899">
        <f t="shared" si="3620"/>
        <v>1</v>
      </c>
      <c r="BW208" s="966">
        <f t="shared" si="3621"/>
        <v>248000</v>
      </c>
      <c r="BX208" s="901">
        <f t="shared" si="3622"/>
        <v>0</v>
      </c>
      <c r="CA208" s="1120" t="s">
        <v>916</v>
      </c>
      <c r="CB208" s="1030" t="s">
        <v>562</v>
      </c>
      <c r="CC208" s="1179" t="s">
        <v>149</v>
      </c>
      <c r="CD208" s="1180">
        <v>4</v>
      </c>
      <c r="CE208" s="1015">
        <v>56769</v>
      </c>
      <c r="CF208" s="963">
        <f t="shared" si="3530"/>
        <v>227076</v>
      </c>
      <c r="CG208" s="1016"/>
      <c r="CH208" s="898">
        <f t="shared" si="3623"/>
        <v>1</v>
      </c>
      <c r="CI208" s="898">
        <f t="shared" si="3624"/>
        <v>1</v>
      </c>
      <c r="CJ208" s="899">
        <f t="shared" si="3625"/>
        <v>1</v>
      </c>
      <c r="CK208" s="899">
        <f t="shared" si="3531"/>
        <v>1</v>
      </c>
      <c r="CL208" s="899">
        <f t="shared" si="3532"/>
        <v>1</v>
      </c>
      <c r="CM208" s="899">
        <f t="shared" si="3626"/>
        <v>1</v>
      </c>
      <c r="CN208" s="966">
        <f t="shared" si="3627"/>
        <v>227076</v>
      </c>
      <c r="CO208" s="901">
        <f t="shared" si="3628"/>
        <v>0</v>
      </c>
      <c r="CR208" s="1120" t="s">
        <v>916</v>
      </c>
      <c r="CS208" s="1030" t="s">
        <v>562</v>
      </c>
      <c r="CT208" s="1179" t="s">
        <v>149</v>
      </c>
      <c r="CU208" s="1180">
        <v>4</v>
      </c>
      <c r="CV208" s="1015">
        <v>22600</v>
      </c>
      <c r="CW208" s="963">
        <f t="shared" si="3533"/>
        <v>90400</v>
      </c>
      <c r="CX208" s="1016"/>
      <c r="CY208" s="898">
        <f t="shared" si="3629"/>
        <v>1</v>
      </c>
      <c r="CZ208" s="898">
        <f t="shared" si="3630"/>
        <v>1</v>
      </c>
      <c r="DA208" s="899">
        <f t="shared" si="3631"/>
        <v>1</v>
      </c>
      <c r="DB208" s="899">
        <f t="shared" si="3534"/>
        <v>1</v>
      </c>
      <c r="DC208" s="899">
        <f t="shared" si="3535"/>
        <v>1</v>
      </c>
      <c r="DD208" s="899">
        <f t="shared" si="3632"/>
        <v>1</v>
      </c>
      <c r="DE208" s="966">
        <f t="shared" si="3633"/>
        <v>90400</v>
      </c>
      <c r="DF208" s="901">
        <f t="shared" si="3634"/>
        <v>0</v>
      </c>
      <c r="DI208" s="1120" t="s">
        <v>916</v>
      </c>
      <c r="DJ208" s="1030" t="s">
        <v>562</v>
      </c>
      <c r="DK208" s="1179" t="s">
        <v>149</v>
      </c>
      <c r="DL208" s="1180">
        <v>4</v>
      </c>
      <c r="DM208" s="1015">
        <v>20543</v>
      </c>
      <c r="DN208" s="963">
        <f t="shared" si="3536"/>
        <v>82172</v>
      </c>
      <c r="DO208" s="1016"/>
      <c r="DP208" s="898">
        <f t="shared" si="3635"/>
        <v>1</v>
      </c>
      <c r="DQ208" s="898">
        <f t="shared" si="3636"/>
        <v>1</v>
      </c>
      <c r="DR208" s="899">
        <f t="shared" si="3637"/>
        <v>1</v>
      </c>
      <c r="DS208" s="899">
        <f t="shared" si="3537"/>
        <v>1</v>
      </c>
      <c r="DT208" s="899">
        <f t="shared" si="3538"/>
        <v>1</v>
      </c>
      <c r="DU208" s="899">
        <f t="shared" si="3638"/>
        <v>1</v>
      </c>
      <c r="DV208" s="966">
        <f t="shared" si="3639"/>
        <v>82172</v>
      </c>
      <c r="DW208" s="901">
        <f t="shared" si="3640"/>
        <v>0</v>
      </c>
      <c r="DZ208" s="1120" t="s">
        <v>916</v>
      </c>
      <c r="EA208" s="1030" t="s">
        <v>562</v>
      </c>
      <c r="EB208" s="1179" t="s">
        <v>149</v>
      </c>
      <c r="EC208" s="1180">
        <v>4</v>
      </c>
      <c r="ED208" s="1015">
        <v>65740</v>
      </c>
      <c r="EE208" s="963">
        <f t="shared" si="3539"/>
        <v>262960</v>
      </c>
      <c r="EF208" s="1016"/>
      <c r="EG208" s="898">
        <f t="shared" si="3641"/>
        <v>1</v>
      </c>
      <c r="EH208" s="898">
        <f t="shared" si="3642"/>
        <v>1</v>
      </c>
      <c r="EI208" s="899">
        <f t="shared" si="3643"/>
        <v>1</v>
      </c>
      <c r="EJ208" s="899">
        <f t="shared" si="3540"/>
        <v>1</v>
      </c>
      <c r="EK208" s="899">
        <f t="shared" si="3541"/>
        <v>1</v>
      </c>
      <c r="EL208" s="899">
        <f t="shared" si="3644"/>
        <v>1</v>
      </c>
      <c r="EM208" s="966">
        <f t="shared" si="3645"/>
        <v>262960</v>
      </c>
      <c r="EN208" s="901">
        <f t="shared" si="3646"/>
        <v>0</v>
      </c>
      <c r="EQ208" s="1120" t="s">
        <v>916</v>
      </c>
      <c r="ER208" s="1030" t="s">
        <v>562</v>
      </c>
      <c r="ES208" s="1179" t="s">
        <v>149</v>
      </c>
      <c r="ET208" s="1180">
        <v>4</v>
      </c>
      <c r="EU208" s="1015">
        <v>57000</v>
      </c>
      <c r="EV208" s="963">
        <f t="shared" si="3542"/>
        <v>228000</v>
      </c>
      <c r="EW208" s="1016"/>
      <c r="EX208" s="898">
        <f t="shared" si="3647"/>
        <v>1</v>
      </c>
      <c r="EY208" s="898">
        <f t="shared" si="3648"/>
        <v>1</v>
      </c>
      <c r="EZ208" s="899">
        <f t="shared" si="3649"/>
        <v>1</v>
      </c>
      <c r="FA208" s="899">
        <f t="shared" si="3543"/>
        <v>1</v>
      </c>
      <c r="FB208" s="899">
        <f t="shared" si="3544"/>
        <v>1</v>
      </c>
      <c r="FC208" s="899">
        <f t="shared" si="3650"/>
        <v>1</v>
      </c>
      <c r="FD208" s="966">
        <f t="shared" si="3651"/>
        <v>228000</v>
      </c>
      <c r="FE208" s="901">
        <f t="shared" si="3652"/>
        <v>0</v>
      </c>
      <c r="FH208" s="1120"/>
      <c r="FI208" s="1030"/>
      <c r="FJ208" s="1179"/>
      <c r="FK208" s="1180"/>
      <c r="FL208" s="1015"/>
      <c r="FM208" s="963">
        <f t="shared" si="3545"/>
        <v>0</v>
      </c>
      <c r="FN208" s="1016"/>
      <c r="FO208" s="898" t="e">
        <f t="shared" si="3653"/>
        <v>#N/A</v>
      </c>
      <c r="FP208" s="898" t="e">
        <f t="shared" si="3654"/>
        <v>#N/A</v>
      </c>
      <c r="FQ208" s="899" t="e">
        <f t="shared" si="3655"/>
        <v>#N/A</v>
      </c>
      <c r="FR208" s="899">
        <f t="shared" si="3546"/>
        <v>0</v>
      </c>
      <c r="FS208" s="899">
        <f t="shared" si="3547"/>
        <v>0</v>
      </c>
      <c r="FT208" s="899" t="e">
        <f t="shared" si="3656"/>
        <v>#N/A</v>
      </c>
      <c r="FU208" s="966">
        <f t="shared" si="3657"/>
        <v>0</v>
      </c>
      <c r="FV208" s="901">
        <f t="shared" si="3658"/>
        <v>0</v>
      </c>
      <c r="FY208" s="1120" t="s">
        <v>916</v>
      </c>
      <c r="FZ208" s="1030" t="s">
        <v>562</v>
      </c>
      <c r="GA208" s="1179" t="s">
        <v>149</v>
      </c>
      <c r="GB208" s="1180">
        <v>4</v>
      </c>
      <c r="GC208" s="1017">
        <v>58285</v>
      </c>
      <c r="GD208" s="963">
        <f t="shared" si="3548"/>
        <v>233140</v>
      </c>
      <c r="GE208" s="1016"/>
      <c r="GF208" s="898">
        <f t="shared" si="3659"/>
        <v>1</v>
      </c>
      <c r="GG208" s="898">
        <f t="shared" si="3660"/>
        <v>1</v>
      </c>
      <c r="GH208" s="899">
        <f t="shared" si="3661"/>
        <v>1</v>
      </c>
      <c r="GI208" s="899">
        <f t="shared" si="3549"/>
        <v>1</v>
      </c>
      <c r="GJ208" s="899">
        <f t="shared" si="3550"/>
        <v>1</v>
      </c>
      <c r="GK208" s="899">
        <f t="shared" si="3662"/>
        <v>1</v>
      </c>
      <c r="GL208" s="966">
        <f t="shared" si="3663"/>
        <v>233140</v>
      </c>
      <c r="GM208" s="901">
        <f t="shared" si="3664"/>
        <v>0</v>
      </c>
      <c r="GP208" s="1120" t="s">
        <v>916</v>
      </c>
      <c r="GQ208" s="1030" t="s">
        <v>562</v>
      </c>
      <c r="GR208" s="1179" t="s">
        <v>149</v>
      </c>
      <c r="GS208" s="1180">
        <v>4</v>
      </c>
      <c r="GT208" s="1015">
        <v>57100</v>
      </c>
      <c r="GU208" s="963">
        <f t="shared" si="3551"/>
        <v>228400</v>
      </c>
      <c r="GV208" s="1016"/>
      <c r="GW208" s="898">
        <f t="shared" si="3665"/>
        <v>1</v>
      </c>
      <c r="GX208" s="898">
        <f t="shared" si="3666"/>
        <v>1</v>
      </c>
      <c r="GY208" s="899">
        <f t="shared" si="3667"/>
        <v>1</v>
      </c>
      <c r="GZ208" s="899">
        <f t="shared" si="3552"/>
        <v>1</v>
      </c>
      <c r="HA208" s="899">
        <f t="shared" si="3553"/>
        <v>1</v>
      </c>
      <c r="HB208" s="899">
        <f t="shared" si="3668"/>
        <v>1</v>
      </c>
      <c r="HC208" s="966">
        <f t="shared" si="3669"/>
        <v>228400</v>
      </c>
      <c r="HD208" s="901">
        <f t="shared" si="3670"/>
        <v>0</v>
      </c>
      <c r="HG208" s="1120" t="s">
        <v>916</v>
      </c>
      <c r="HH208" s="1030" t="s">
        <v>562</v>
      </c>
      <c r="HI208" s="1179" t="s">
        <v>149</v>
      </c>
      <c r="HJ208" s="1180">
        <v>4</v>
      </c>
      <c r="HK208" s="1015">
        <v>50261</v>
      </c>
      <c r="HL208" s="963">
        <f t="shared" si="3554"/>
        <v>201044</v>
      </c>
      <c r="HM208" s="1016"/>
      <c r="HN208" s="898">
        <f t="shared" si="3671"/>
        <v>1</v>
      </c>
      <c r="HO208" s="898">
        <f t="shared" si="3672"/>
        <v>1</v>
      </c>
      <c r="HP208" s="899">
        <f t="shared" si="3673"/>
        <v>1</v>
      </c>
      <c r="HQ208" s="899">
        <f t="shared" si="3555"/>
        <v>1</v>
      </c>
      <c r="HR208" s="899">
        <f t="shared" si="3556"/>
        <v>1</v>
      </c>
      <c r="HS208" s="899">
        <f t="shared" si="3674"/>
        <v>1</v>
      </c>
      <c r="HT208" s="966">
        <f t="shared" si="3675"/>
        <v>201044</v>
      </c>
      <c r="HU208" s="901">
        <f t="shared" si="3676"/>
        <v>0</v>
      </c>
      <c r="HX208" s="1120" t="s">
        <v>916</v>
      </c>
      <c r="HY208" s="1030" t="s">
        <v>562</v>
      </c>
      <c r="HZ208" s="1179" t="s">
        <v>149</v>
      </c>
      <c r="IA208" s="1180">
        <v>4</v>
      </c>
      <c r="IB208" s="1020">
        <v>56614</v>
      </c>
      <c r="IC208" s="972">
        <f t="shared" si="3557"/>
        <v>226456</v>
      </c>
      <c r="ID208" s="1016"/>
      <c r="IE208" s="898">
        <f t="shared" si="3677"/>
        <v>1</v>
      </c>
      <c r="IF208" s="898">
        <f t="shared" si="3678"/>
        <v>1</v>
      </c>
      <c r="IG208" s="899">
        <f t="shared" si="3679"/>
        <v>1</v>
      </c>
      <c r="IH208" s="899">
        <f t="shared" si="3558"/>
        <v>1</v>
      </c>
      <c r="II208" s="899">
        <f t="shared" si="3559"/>
        <v>1</v>
      </c>
      <c r="IJ208" s="899">
        <f t="shared" si="3680"/>
        <v>1</v>
      </c>
      <c r="IK208" s="966">
        <f t="shared" si="3681"/>
        <v>226456</v>
      </c>
      <c r="IL208" s="901">
        <f t="shared" si="3682"/>
        <v>0</v>
      </c>
      <c r="IO208" s="1120" t="s">
        <v>916</v>
      </c>
      <c r="IP208" s="1030" t="s">
        <v>562</v>
      </c>
      <c r="IQ208" s="1179" t="s">
        <v>149</v>
      </c>
      <c r="IR208" s="1180">
        <v>4</v>
      </c>
      <c r="IS208" s="1015">
        <v>41161</v>
      </c>
      <c r="IT208" s="963">
        <f t="shared" si="3560"/>
        <v>164644</v>
      </c>
      <c r="IU208" s="1016"/>
      <c r="IV208" s="898">
        <f t="shared" si="3683"/>
        <v>1</v>
      </c>
      <c r="IW208" s="898">
        <f t="shared" si="3684"/>
        <v>1</v>
      </c>
      <c r="IX208" s="899">
        <f t="shared" si="3685"/>
        <v>1</v>
      </c>
      <c r="IY208" s="899">
        <f t="shared" si="3561"/>
        <v>1</v>
      </c>
      <c r="IZ208" s="899">
        <f t="shared" si="3562"/>
        <v>1</v>
      </c>
      <c r="JA208" s="899">
        <f t="shared" si="3686"/>
        <v>1</v>
      </c>
      <c r="JB208" s="966">
        <f t="shared" si="3687"/>
        <v>164644</v>
      </c>
      <c r="JC208" s="901">
        <f t="shared" si="3688"/>
        <v>0</v>
      </c>
      <c r="JF208" s="1120" t="s">
        <v>916</v>
      </c>
      <c r="JG208" s="1030" t="s">
        <v>562</v>
      </c>
      <c r="JH208" s="1179" t="s">
        <v>149</v>
      </c>
      <c r="JI208" s="1180">
        <v>4</v>
      </c>
      <c r="JJ208" s="1015">
        <v>69000</v>
      </c>
      <c r="JK208" s="963">
        <f t="shared" si="3563"/>
        <v>276000</v>
      </c>
      <c r="JL208" s="1016"/>
      <c r="JM208" s="898">
        <f t="shared" si="3689"/>
        <v>1</v>
      </c>
      <c r="JN208" s="898">
        <f t="shared" si="3690"/>
        <v>1</v>
      </c>
      <c r="JO208" s="899">
        <f t="shared" si="3691"/>
        <v>1</v>
      </c>
      <c r="JP208" s="899">
        <f t="shared" si="3564"/>
        <v>1</v>
      </c>
      <c r="JQ208" s="899">
        <f t="shared" si="3565"/>
        <v>1</v>
      </c>
      <c r="JR208" s="899">
        <f t="shared" si="3692"/>
        <v>1</v>
      </c>
      <c r="JS208" s="966">
        <f t="shared" si="3693"/>
        <v>276000</v>
      </c>
      <c r="JT208" s="901">
        <f t="shared" si="3694"/>
        <v>0</v>
      </c>
      <c r="JW208" s="1120" t="s">
        <v>916</v>
      </c>
      <c r="JX208" s="1030" t="s">
        <v>562</v>
      </c>
      <c r="JY208" s="1179" t="s">
        <v>149</v>
      </c>
      <c r="JZ208" s="1180">
        <v>4</v>
      </c>
      <c r="KA208" s="1015">
        <v>130005.91290000001</v>
      </c>
      <c r="KB208" s="963">
        <f t="shared" si="3566"/>
        <v>520024</v>
      </c>
      <c r="KC208" s="1016"/>
      <c r="KD208" s="898">
        <f t="shared" si="3695"/>
        <v>1</v>
      </c>
      <c r="KE208" s="898">
        <f t="shared" si="3696"/>
        <v>1</v>
      </c>
      <c r="KF208" s="899">
        <f t="shared" si="3697"/>
        <v>1</v>
      </c>
      <c r="KG208" s="899">
        <f t="shared" si="3567"/>
        <v>1</v>
      </c>
      <c r="KH208" s="899">
        <f t="shared" si="3568"/>
        <v>1</v>
      </c>
      <c r="KI208" s="899">
        <f t="shared" si="3698"/>
        <v>1</v>
      </c>
      <c r="KJ208" s="966">
        <f t="shared" si="3699"/>
        <v>520024</v>
      </c>
      <c r="KK208" s="901">
        <f t="shared" si="3700"/>
        <v>0</v>
      </c>
      <c r="KN208" s="1120" t="s">
        <v>916</v>
      </c>
      <c r="KO208" s="1030" t="s">
        <v>562</v>
      </c>
      <c r="KP208" s="1179" t="s">
        <v>149</v>
      </c>
      <c r="KQ208" s="1180">
        <v>4</v>
      </c>
      <c r="KR208" s="1015">
        <v>70455</v>
      </c>
      <c r="KS208" s="963">
        <f t="shared" si="3569"/>
        <v>281820</v>
      </c>
      <c r="KT208" s="1016"/>
      <c r="KU208" s="898">
        <f t="shared" si="3701"/>
        <v>1</v>
      </c>
      <c r="KV208" s="898">
        <f t="shared" si="3702"/>
        <v>1</v>
      </c>
      <c r="KW208" s="899">
        <f t="shared" si="3703"/>
        <v>1</v>
      </c>
      <c r="KX208" s="899">
        <f t="shared" si="3570"/>
        <v>1</v>
      </c>
      <c r="KY208" s="899">
        <f t="shared" si="3571"/>
        <v>1</v>
      </c>
      <c r="KZ208" s="899">
        <f t="shared" si="3704"/>
        <v>1</v>
      </c>
      <c r="LA208" s="966">
        <f t="shared" si="3705"/>
        <v>281820</v>
      </c>
      <c r="LB208" s="901">
        <f t="shared" si="3706"/>
        <v>0</v>
      </c>
      <c r="LE208" s="1120" t="s">
        <v>916</v>
      </c>
      <c r="LF208" s="1030" t="s">
        <v>562</v>
      </c>
      <c r="LG208" s="1179" t="s">
        <v>149</v>
      </c>
      <c r="LH208" s="1180">
        <v>4</v>
      </c>
      <c r="LI208" s="1021">
        <v>119640</v>
      </c>
      <c r="LJ208" s="974">
        <f t="shared" si="3572"/>
        <v>478560</v>
      </c>
      <c r="LK208" s="1016"/>
      <c r="LL208" s="898">
        <f t="shared" si="3707"/>
        <v>1</v>
      </c>
      <c r="LM208" s="898">
        <f t="shared" si="3708"/>
        <v>1</v>
      </c>
      <c r="LN208" s="899">
        <f t="shared" si="3709"/>
        <v>1</v>
      </c>
      <c r="LO208" s="899">
        <f t="shared" si="3573"/>
        <v>1</v>
      </c>
      <c r="LP208" s="899">
        <f t="shared" si="3574"/>
        <v>1</v>
      </c>
      <c r="LQ208" s="899">
        <f t="shared" si="3710"/>
        <v>1</v>
      </c>
      <c r="LR208" s="966">
        <f t="shared" si="3711"/>
        <v>478560</v>
      </c>
      <c r="LS208" s="901">
        <f t="shared" si="3712"/>
        <v>0</v>
      </c>
      <c r="LV208" s="1120" t="s">
        <v>916</v>
      </c>
      <c r="LW208" s="1030" t="s">
        <v>562</v>
      </c>
      <c r="LX208" s="1179" t="s">
        <v>149</v>
      </c>
      <c r="LY208" s="1180">
        <v>4</v>
      </c>
      <c r="LZ208" s="1015">
        <v>107250</v>
      </c>
      <c r="MA208" s="963">
        <f t="shared" si="3575"/>
        <v>429000</v>
      </c>
      <c r="MB208" s="1016"/>
      <c r="MC208" s="898">
        <f t="shared" si="3713"/>
        <v>1</v>
      </c>
      <c r="MD208" s="898">
        <f t="shared" si="3714"/>
        <v>1</v>
      </c>
      <c r="ME208" s="899">
        <f t="shared" si="3715"/>
        <v>1</v>
      </c>
      <c r="MF208" s="899">
        <f t="shared" si="3576"/>
        <v>1</v>
      </c>
      <c r="MG208" s="899">
        <f t="shared" si="3577"/>
        <v>1</v>
      </c>
      <c r="MH208" s="899">
        <f t="shared" si="3716"/>
        <v>1</v>
      </c>
      <c r="MI208" s="966">
        <f t="shared" si="3717"/>
        <v>429000</v>
      </c>
      <c r="MJ208" s="901">
        <f t="shared" si="3718"/>
        <v>0</v>
      </c>
      <c r="MM208" s="1120" t="s">
        <v>916</v>
      </c>
      <c r="MN208" s="1030" t="s">
        <v>562</v>
      </c>
      <c r="MO208" s="1179" t="s">
        <v>149</v>
      </c>
      <c r="MP208" s="1180">
        <v>4</v>
      </c>
      <c r="MQ208" s="1015">
        <v>120000</v>
      </c>
      <c r="MR208" s="963">
        <f t="shared" si="3578"/>
        <v>480000</v>
      </c>
      <c r="MS208" s="1016"/>
      <c r="MT208" s="898">
        <f t="shared" si="3719"/>
        <v>1</v>
      </c>
      <c r="MU208" s="898">
        <f t="shared" si="3720"/>
        <v>1</v>
      </c>
      <c r="MV208" s="899">
        <f t="shared" si="3721"/>
        <v>1</v>
      </c>
      <c r="MW208" s="899">
        <f t="shared" si="3579"/>
        <v>1</v>
      </c>
      <c r="MX208" s="899">
        <f t="shared" si="3580"/>
        <v>1</v>
      </c>
      <c r="MY208" s="899">
        <f t="shared" si="3722"/>
        <v>1</v>
      </c>
      <c r="MZ208" s="966">
        <f t="shared" si="3723"/>
        <v>480000</v>
      </c>
      <c r="NA208" s="901">
        <f t="shared" si="3724"/>
        <v>0</v>
      </c>
      <c r="ND208" s="975" t="s">
        <v>916</v>
      </c>
      <c r="NE208" s="976" t="s">
        <v>562</v>
      </c>
      <c r="NF208" s="1175" t="s">
        <v>149</v>
      </c>
      <c r="NG208" s="1176">
        <v>4</v>
      </c>
      <c r="NH208" s="979">
        <v>16065.72</v>
      </c>
      <c r="NI208" s="980">
        <v>64263</v>
      </c>
      <c r="NJ208" s="1016"/>
      <c r="NK208" s="898">
        <f t="shared" si="3725"/>
        <v>1</v>
      </c>
      <c r="NL208" s="898">
        <f t="shared" si="3726"/>
        <v>1</v>
      </c>
      <c r="NM208" s="899">
        <f t="shared" si="3727"/>
        <v>1</v>
      </c>
      <c r="NN208" s="899">
        <f t="shared" si="3581"/>
        <v>1</v>
      </c>
      <c r="NO208" s="899">
        <f t="shared" si="3582"/>
        <v>1</v>
      </c>
      <c r="NP208" s="899">
        <f t="shared" si="3728"/>
        <v>1</v>
      </c>
      <c r="NQ208" s="966">
        <f t="shared" si="3729"/>
        <v>64263</v>
      </c>
      <c r="NR208" s="901">
        <f t="shared" si="3730"/>
        <v>0</v>
      </c>
      <c r="NU208" s="981" t="s">
        <v>916</v>
      </c>
      <c r="NV208" s="982" t="s">
        <v>562</v>
      </c>
      <c r="NW208" s="1177" t="s">
        <v>149</v>
      </c>
      <c r="NX208" s="1178">
        <v>4</v>
      </c>
      <c r="NY208" s="1022">
        <v>16228</v>
      </c>
      <c r="NZ208" s="986">
        <f t="shared" si="3583"/>
        <v>64912</v>
      </c>
      <c r="OA208" s="1016"/>
      <c r="OB208" s="898">
        <f t="shared" si="3731"/>
        <v>1</v>
      </c>
      <c r="OC208" s="898">
        <f t="shared" si="3732"/>
        <v>1</v>
      </c>
      <c r="OD208" s="899">
        <f t="shared" si="3733"/>
        <v>1</v>
      </c>
      <c r="OE208" s="899">
        <f t="shared" si="3584"/>
        <v>1</v>
      </c>
      <c r="OF208" s="899">
        <f t="shared" si="3585"/>
        <v>1</v>
      </c>
      <c r="OG208" s="899">
        <f t="shared" si="3734"/>
        <v>1</v>
      </c>
      <c r="OH208" s="966">
        <f t="shared" si="3735"/>
        <v>64912</v>
      </c>
      <c r="OI208" s="901">
        <f t="shared" si="3736"/>
        <v>0</v>
      </c>
      <c r="OL208" s="1120" t="s">
        <v>916</v>
      </c>
      <c r="OM208" s="1030" t="s">
        <v>562</v>
      </c>
      <c r="ON208" s="1179" t="s">
        <v>149</v>
      </c>
      <c r="OO208" s="1180">
        <v>4</v>
      </c>
      <c r="OP208" s="1015">
        <v>78777</v>
      </c>
      <c r="OQ208" s="963">
        <f t="shared" si="3596"/>
        <v>315108</v>
      </c>
      <c r="OR208" s="1016"/>
      <c r="OS208" s="898">
        <f t="shared" si="3737"/>
        <v>1</v>
      </c>
      <c r="OT208" s="898">
        <f t="shared" si="3738"/>
        <v>1</v>
      </c>
      <c r="OU208" s="899">
        <f t="shared" si="3739"/>
        <v>1</v>
      </c>
      <c r="OV208" s="899">
        <f t="shared" si="3586"/>
        <v>1</v>
      </c>
      <c r="OW208" s="899">
        <f t="shared" si="3587"/>
        <v>1</v>
      </c>
      <c r="OX208" s="899">
        <f t="shared" si="3740"/>
        <v>1</v>
      </c>
      <c r="OY208" s="966">
        <f t="shared" si="3741"/>
        <v>315108</v>
      </c>
      <c r="OZ208" s="901">
        <f t="shared" si="3742"/>
        <v>0</v>
      </c>
      <c r="PC208" s="1120" t="s">
        <v>916</v>
      </c>
      <c r="PD208" s="1030" t="s">
        <v>562</v>
      </c>
      <c r="PE208" s="1179" t="s">
        <v>149</v>
      </c>
      <c r="PF208" s="1180">
        <v>4</v>
      </c>
      <c r="PG208" s="987">
        <v>65910</v>
      </c>
      <c r="PH208" s="988">
        <v>263640</v>
      </c>
      <c r="PI208" s="1181"/>
      <c r="PJ208" s="898">
        <f t="shared" si="3743"/>
        <v>1</v>
      </c>
      <c r="PK208" s="898">
        <f t="shared" si="3744"/>
        <v>1</v>
      </c>
      <c r="PL208" s="899">
        <f t="shared" si="3745"/>
        <v>1</v>
      </c>
      <c r="PM208" s="899">
        <f t="shared" si="3588"/>
        <v>1</v>
      </c>
      <c r="PN208" s="899">
        <f t="shared" si="3589"/>
        <v>1</v>
      </c>
      <c r="PO208" s="899">
        <f t="shared" si="3746"/>
        <v>1</v>
      </c>
      <c r="PP208" s="966">
        <f t="shared" si="3747"/>
        <v>263640</v>
      </c>
      <c r="PQ208" s="901">
        <f t="shared" si="3748"/>
        <v>0</v>
      </c>
      <c r="PT208" s="1120" t="s">
        <v>916</v>
      </c>
      <c r="PU208" s="1030" t="s">
        <v>562</v>
      </c>
      <c r="PV208" s="1179" t="s">
        <v>149</v>
      </c>
      <c r="PW208" s="1180">
        <v>4</v>
      </c>
      <c r="PX208" s="1015">
        <v>56990</v>
      </c>
      <c r="PY208" s="963">
        <f t="shared" si="3590"/>
        <v>227960</v>
      </c>
      <c r="PZ208" s="1016"/>
      <c r="QA208" s="898">
        <f t="shared" si="3749"/>
        <v>1</v>
      </c>
      <c r="QB208" s="898">
        <f t="shared" si="3750"/>
        <v>1</v>
      </c>
      <c r="QC208" s="899">
        <f t="shared" si="3751"/>
        <v>1</v>
      </c>
      <c r="QD208" s="899">
        <f t="shared" si="3591"/>
        <v>1</v>
      </c>
      <c r="QE208" s="899">
        <f t="shared" si="3592"/>
        <v>1</v>
      </c>
      <c r="QF208" s="899">
        <f t="shared" si="3752"/>
        <v>1</v>
      </c>
      <c r="QG208" s="966">
        <f t="shared" si="3753"/>
        <v>227960</v>
      </c>
      <c r="QH208" s="901">
        <f t="shared" si="3754"/>
        <v>0</v>
      </c>
      <c r="QK208" s="1120" t="s">
        <v>916</v>
      </c>
      <c r="QL208" s="1030" t="s">
        <v>562</v>
      </c>
      <c r="QM208" s="1179" t="s">
        <v>149</v>
      </c>
      <c r="QN208" s="1180">
        <v>4</v>
      </c>
      <c r="QO208" s="1021">
        <v>120238.19999999998</v>
      </c>
      <c r="QP208" s="974">
        <f t="shared" si="3593"/>
        <v>480953</v>
      </c>
      <c r="QQ208" s="1016"/>
      <c r="QR208" s="898">
        <f t="shared" si="3755"/>
        <v>1</v>
      </c>
      <c r="QS208" s="898">
        <f t="shared" si="3756"/>
        <v>1</v>
      </c>
      <c r="QT208" s="899">
        <f t="shared" si="3757"/>
        <v>1</v>
      </c>
      <c r="QU208" s="899">
        <f t="shared" si="3594"/>
        <v>1</v>
      </c>
      <c r="QV208" s="899">
        <f t="shared" si="3595"/>
        <v>1</v>
      </c>
      <c r="QW208" s="899">
        <f t="shared" si="3758"/>
        <v>1</v>
      </c>
      <c r="QX208" s="966">
        <f t="shared" si="3759"/>
        <v>480953</v>
      </c>
      <c r="QY208" s="901">
        <f t="shared" si="3760"/>
        <v>0</v>
      </c>
      <c r="RB208" s="405"/>
      <c r="RC208" s="406"/>
      <c r="RD208" s="407"/>
      <c r="RE208" s="408"/>
      <c r="RF208" s="409"/>
      <c r="RG208" s="410"/>
      <c r="RH208" s="410"/>
      <c r="RI208" s="898"/>
      <c r="RJ208" s="898"/>
      <c r="RK208" s="934"/>
      <c r="RL208" s="934"/>
      <c r="RM208" s="934"/>
      <c r="RN208" s="934"/>
      <c r="RO208" s="935"/>
      <c r="RP208" s="936"/>
      <c r="RS208" s="405"/>
      <c r="RT208" s="406"/>
      <c r="RU208" s="407"/>
      <c r="RV208" s="408"/>
      <c r="RW208" s="409"/>
      <c r="RX208" s="410"/>
      <c r="RY208" s="410"/>
      <c r="RZ208" s="898"/>
      <c r="SA208" s="898"/>
      <c r="SB208" s="934"/>
      <c r="SC208" s="934"/>
      <c r="SD208" s="934"/>
      <c r="SE208" s="934"/>
      <c r="SF208" s="935"/>
      <c r="SG208" s="936"/>
      <c r="SJ208" s="405"/>
      <c r="SK208" s="406"/>
      <c r="SL208" s="407"/>
      <c r="SM208" s="408"/>
      <c r="SN208" s="409"/>
      <c r="SO208" s="410"/>
      <c r="SP208" s="410"/>
      <c r="SQ208" s="898"/>
      <c r="SR208" s="898"/>
      <c r="SS208" s="934"/>
      <c r="ST208" s="934"/>
      <c r="SU208" s="934"/>
      <c r="SV208" s="934"/>
      <c r="SW208" s="935"/>
      <c r="SX208" s="936"/>
    </row>
    <row r="209" spans="2:518" ht="71.25" customHeight="1" thickTop="1" thickBot="1">
      <c r="B209" s="958" t="s">
        <v>917</v>
      </c>
      <c r="C209" s="1030" t="s">
        <v>563</v>
      </c>
      <c r="D209" s="1179" t="s">
        <v>149</v>
      </c>
      <c r="E209" s="1180">
        <v>17</v>
      </c>
      <c r="F209" s="1015"/>
      <c r="G209" s="963">
        <f t="shared" si="3518"/>
        <v>0</v>
      </c>
      <c r="H209" s="1016"/>
      <c r="K209" s="958" t="s">
        <v>917</v>
      </c>
      <c r="L209" s="1030" t="s">
        <v>563</v>
      </c>
      <c r="M209" s="1179" t="s">
        <v>149</v>
      </c>
      <c r="N209" s="1180">
        <v>17</v>
      </c>
      <c r="O209" s="1017">
        <v>39018</v>
      </c>
      <c r="P209" s="963">
        <f t="shared" si="3519"/>
        <v>663306</v>
      </c>
      <c r="Q209" s="1016"/>
      <c r="R209" s="898">
        <f t="shared" si="3597"/>
        <v>1</v>
      </c>
      <c r="S209" s="898">
        <f t="shared" si="3598"/>
        <v>1</v>
      </c>
      <c r="T209" s="899">
        <f t="shared" si="3599"/>
        <v>1</v>
      </c>
      <c r="U209" s="899">
        <f t="shared" si="3600"/>
        <v>1</v>
      </c>
      <c r="V209" s="899">
        <f t="shared" si="3601"/>
        <v>1</v>
      </c>
      <c r="W209" s="899">
        <f t="shared" si="3602"/>
        <v>1</v>
      </c>
      <c r="X209" s="966">
        <f t="shared" si="3603"/>
        <v>663306</v>
      </c>
      <c r="Y209" s="901">
        <f t="shared" si="3604"/>
        <v>0</v>
      </c>
      <c r="Z209" s="872"/>
      <c r="AA209" s="872"/>
      <c r="AB209" s="958" t="s">
        <v>917</v>
      </c>
      <c r="AC209" s="1030" t="s">
        <v>563</v>
      </c>
      <c r="AD209" s="1179" t="s">
        <v>149</v>
      </c>
      <c r="AE209" s="1180">
        <v>17</v>
      </c>
      <c r="AF209" s="1015">
        <v>22000</v>
      </c>
      <c r="AG209" s="963">
        <f t="shared" si="3521"/>
        <v>374000</v>
      </c>
      <c r="AH209" s="1016"/>
      <c r="AI209" s="898">
        <f t="shared" si="3605"/>
        <v>1</v>
      </c>
      <c r="AJ209" s="898">
        <f t="shared" si="3606"/>
        <v>1</v>
      </c>
      <c r="AK209" s="899">
        <f t="shared" si="3607"/>
        <v>1</v>
      </c>
      <c r="AL209" s="899">
        <f t="shared" si="3522"/>
        <v>1</v>
      </c>
      <c r="AM209" s="899">
        <f t="shared" si="3523"/>
        <v>1</v>
      </c>
      <c r="AN209" s="899">
        <f t="shared" si="3608"/>
        <v>1</v>
      </c>
      <c r="AO209" s="966">
        <f t="shared" si="3609"/>
        <v>374000</v>
      </c>
      <c r="AP209" s="901">
        <f t="shared" si="3610"/>
        <v>0</v>
      </c>
      <c r="AQ209" s="872"/>
      <c r="AR209" s="872"/>
      <c r="AS209" s="958" t="s">
        <v>917</v>
      </c>
      <c r="AT209" s="1035" t="s">
        <v>563</v>
      </c>
      <c r="AU209" s="1179" t="s">
        <v>149</v>
      </c>
      <c r="AV209" s="1180">
        <v>17</v>
      </c>
      <c r="AW209" s="1019">
        <v>54000</v>
      </c>
      <c r="AX209" s="969">
        <f t="shared" si="3524"/>
        <v>918000</v>
      </c>
      <c r="AY209" s="1016"/>
      <c r="AZ209" s="898">
        <f t="shared" si="3611"/>
        <v>1</v>
      </c>
      <c r="BA209" s="898">
        <f t="shared" si="3612"/>
        <v>1</v>
      </c>
      <c r="BB209" s="899">
        <f t="shared" si="3613"/>
        <v>1</v>
      </c>
      <c r="BC209" s="899">
        <f t="shared" si="3525"/>
        <v>1</v>
      </c>
      <c r="BD209" s="899">
        <f t="shared" si="3526"/>
        <v>1</v>
      </c>
      <c r="BE209" s="899">
        <f t="shared" si="3614"/>
        <v>1</v>
      </c>
      <c r="BF209" s="966">
        <f t="shared" si="3615"/>
        <v>918000</v>
      </c>
      <c r="BG209" s="901">
        <f t="shared" si="3616"/>
        <v>0</v>
      </c>
      <c r="BJ209" s="958" t="s">
        <v>917</v>
      </c>
      <c r="BK209" s="1030" t="s">
        <v>563</v>
      </c>
      <c r="BL209" s="1179" t="s">
        <v>149</v>
      </c>
      <c r="BM209" s="1180">
        <v>17</v>
      </c>
      <c r="BN209" s="1015">
        <v>60000</v>
      </c>
      <c r="BO209" s="963">
        <f t="shared" si="3527"/>
        <v>1020000</v>
      </c>
      <c r="BP209" s="1016"/>
      <c r="BQ209" s="898">
        <f t="shared" si="3617"/>
        <v>1</v>
      </c>
      <c r="BR209" s="898">
        <f t="shared" si="3618"/>
        <v>1</v>
      </c>
      <c r="BS209" s="899">
        <f t="shared" si="3619"/>
        <v>1</v>
      </c>
      <c r="BT209" s="899">
        <f t="shared" si="3528"/>
        <v>1</v>
      </c>
      <c r="BU209" s="899">
        <f t="shared" si="3529"/>
        <v>1</v>
      </c>
      <c r="BV209" s="899">
        <f t="shared" si="3620"/>
        <v>1</v>
      </c>
      <c r="BW209" s="966">
        <f t="shared" si="3621"/>
        <v>1020000</v>
      </c>
      <c r="BX209" s="901">
        <f t="shared" si="3622"/>
        <v>0</v>
      </c>
      <c r="CA209" s="958" t="s">
        <v>917</v>
      </c>
      <c r="CB209" s="1030" t="s">
        <v>563</v>
      </c>
      <c r="CC209" s="1179" t="s">
        <v>149</v>
      </c>
      <c r="CD209" s="1180">
        <v>17</v>
      </c>
      <c r="CE209" s="1015">
        <v>38003</v>
      </c>
      <c r="CF209" s="963">
        <f t="shared" si="3530"/>
        <v>646051</v>
      </c>
      <c r="CG209" s="1016"/>
      <c r="CH209" s="898">
        <f t="shared" si="3623"/>
        <v>1</v>
      </c>
      <c r="CI209" s="898">
        <f t="shared" si="3624"/>
        <v>1</v>
      </c>
      <c r="CJ209" s="899">
        <f t="shared" si="3625"/>
        <v>1</v>
      </c>
      <c r="CK209" s="899">
        <f t="shared" si="3531"/>
        <v>1</v>
      </c>
      <c r="CL209" s="899">
        <f t="shared" si="3532"/>
        <v>1</v>
      </c>
      <c r="CM209" s="899">
        <f t="shared" si="3626"/>
        <v>1</v>
      </c>
      <c r="CN209" s="966">
        <f t="shared" si="3627"/>
        <v>646051</v>
      </c>
      <c r="CO209" s="901">
        <f t="shared" si="3628"/>
        <v>0</v>
      </c>
      <c r="CR209" s="958" t="s">
        <v>917</v>
      </c>
      <c r="CS209" s="1030" t="s">
        <v>563</v>
      </c>
      <c r="CT209" s="1179" t="s">
        <v>149</v>
      </c>
      <c r="CU209" s="1180">
        <v>17</v>
      </c>
      <c r="CV209" s="1015">
        <v>21800</v>
      </c>
      <c r="CW209" s="963">
        <f t="shared" si="3533"/>
        <v>370600</v>
      </c>
      <c r="CX209" s="1016"/>
      <c r="CY209" s="898">
        <f t="shared" si="3629"/>
        <v>1</v>
      </c>
      <c r="CZ209" s="898">
        <f t="shared" si="3630"/>
        <v>1</v>
      </c>
      <c r="DA209" s="899">
        <f t="shared" si="3631"/>
        <v>1</v>
      </c>
      <c r="DB209" s="899">
        <f t="shared" si="3534"/>
        <v>1</v>
      </c>
      <c r="DC209" s="899">
        <f t="shared" si="3535"/>
        <v>1</v>
      </c>
      <c r="DD209" s="899">
        <f t="shared" si="3632"/>
        <v>1</v>
      </c>
      <c r="DE209" s="966">
        <f t="shared" si="3633"/>
        <v>370600</v>
      </c>
      <c r="DF209" s="901">
        <f t="shared" si="3634"/>
        <v>0</v>
      </c>
      <c r="DI209" s="958" t="s">
        <v>917</v>
      </c>
      <c r="DJ209" s="1030" t="s">
        <v>563</v>
      </c>
      <c r="DK209" s="1179" t="s">
        <v>149</v>
      </c>
      <c r="DL209" s="1180">
        <v>17</v>
      </c>
      <c r="DM209" s="1015">
        <v>16049</v>
      </c>
      <c r="DN209" s="963">
        <f t="shared" si="3536"/>
        <v>272833</v>
      </c>
      <c r="DO209" s="1016"/>
      <c r="DP209" s="898">
        <f t="shared" si="3635"/>
        <v>1</v>
      </c>
      <c r="DQ209" s="898">
        <f t="shared" si="3636"/>
        <v>1</v>
      </c>
      <c r="DR209" s="899">
        <f t="shared" si="3637"/>
        <v>1</v>
      </c>
      <c r="DS209" s="899">
        <f t="shared" si="3537"/>
        <v>1</v>
      </c>
      <c r="DT209" s="899">
        <f t="shared" si="3538"/>
        <v>1</v>
      </c>
      <c r="DU209" s="899">
        <f t="shared" si="3638"/>
        <v>1</v>
      </c>
      <c r="DV209" s="966">
        <f t="shared" si="3639"/>
        <v>272833</v>
      </c>
      <c r="DW209" s="901">
        <f t="shared" si="3640"/>
        <v>0</v>
      </c>
      <c r="DZ209" s="958" t="s">
        <v>917</v>
      </c>
      <c r="EA209" s="1030" t="s">
        <v>563</v>
      </c>
      <c r="EB209" s="1179" t="s">
        <v>149</v>
      </c>
      <c r="EC209" s="1180">
        <v>17</v>
      </c>
      <c r="ED209" s="1015">
        <v>45700</v>
      </c>
      <c r="EE209" s="963">
        <f t="shared" si="3539"/>
        <v>776900</v>
      </c>
      <c r="EF209" s="1016"/>
      <c r="EG209" s="898">
        <f t="shared" si="3641"/>
        <v>1</v>
      </c>
      <c r="EH209" s="898">
        <f t="shared" si="3642"/>
        <v>1</v>
      </c>
      <c r="EI209" s="899">
        <f t="shared" si="3643"/>
        <v>1</v>
      </c>
      <c r="EJ209" s="899">
        <f t="shared" si="3540"/>
        <v>1</v>
      </c>
      <c r="EK209" s="899">
        <f t="shared" si="3541"/>
        <v>1</v>
      </c>
      <c r="EL209" s="899">
        <f t="shared" si="3644"/>
        <v>1</v>
      </c>
      <c r="EM209" s="966">
        <f t="shared" si="3645"/>
        <v>776900</v>
      </c>
      <c r="EN209" s="901">
        <f t="shared" si="3646"/>
        <v>0</v>
      </c>
      <c r="EQ209" s="958" t="s">
        <v>917</v>
      </c>
      <c r="ER209" s="1030" t="s">
        <v>563</v>
      </c>
      <c r="ES209" s="1179" t="s">
        <v>149</v>
      </c>
      <c r="ET209" s="1180">
        <v>17</v>
      </c>
      <c r="EU209" s="1015">
        <v>38200</v>
      </c>
      <c r="EV209" s="963">
        <f t="shared" si="3542"/>
        <v>649400</v>
      </c>
      <c r="EW209" s="1016"/>
      <c r="EX209" s="898">
        <f t="shared" si="3647"/>
        <v>1</v>
      </c>
      <c r="EY209" s="898">
        <f t="shared" si="3648"/>
        <v>1</v>
      </c>
      <c r="EZ209" s="899">
        <f t="shared" si="3649"/>
        <v>1</v>
      </c>
      <c r="FA209" s="899">
        <f t="shared" si="3543"/>
        <v>1</v>
      </c>
      <c r="FB209" s="899">
        <f t="shared" si="3544"/>
        <v>1</v>
      </c>
      <c r="FC209" s="899">
        <f t="shared" si="3650"/>
        <v>1</v>
      </c>
      <c r="FD209" s="966">
        <f t="shared" si="3651"/>
        <v>649400</v>
      </c>
      <c r="FE209" s="901">
        <f t="shared" si="3652"/>
        <v>0</v>
      </c>
      <c r="FH209" s="958"/>
      <c r="FI209" s="1030"/>
      <c r="FJ209" s="1179"/>
      <c r="FK209" s="1180"/>
      <c r="FL209" s="1015"/>
      <c r="FM209" s="963">
        <f t="shared" si="3545"/>
        <v>0</v>
      </c>
      <c r="FN209" s="1016"/>
      <c r="FO209" s="898" t="e">
        <f t="shared" si="3653"/>
        <v>#N/A</v>
      </c>
      <c r="FP209" s="898" t="e">
        <f t="shared" si="3654"/>
        <v>#N/A</v>
      </c>
      <c r="FQ209" s="899" t="e">
        <f t="shared" si="3655"/>
        <v>#N/A</v>
      </c>
      <c r="FR209" s="899">
        <f t="shared" si="3546"/>
        <v>0</v>
      </c>
      <c r="FS209" s="899">
        <f t="shared" si="3547"/>
        <v>0</v>
      </c>
      <c r="FT209" s="899" t="e">
        <f t="shared" si="3656"/>
        <v>#N/A</v>
      </c>
      <c r="FU209" s="966">
        <f t="shared" si="3657"/>
        <v>0</v>
      </c>
      <c r="FV209" s="901">
        <f t="shared" si="3658"/>
        <v>0</v>
      </c>
      <c r="FY209" s="958" t="s">
        <v>917</v>
      </c>
      <c r="FZ209" s="1030" t="s">
        <v>563</v>
      </c>
      <c r="GA209" s="1179" t="s">
        <v>149</v>
      </c>
      <c r="GB209" s="1180">
        <v>17</v>
      </c>
      <c r="GC209" s="1017">
        <v>39018</v>
      </c>
      <c r="GD209" s="963">
        <f t="shared" si="3548"/>
        <v>663306</v>
      </c>
      <c r="GE209" s="1016"/>
      <c r="GF209" s="898">
        <f t="shared" si="3659"/>
        <v>1</v>
      </c>
      <c r="GG209" s="898">
        <f t="shared" si="3660"/>
        <v>1</v>
      </c>
      <c r="GH209" s="899">
        <f t="shared" si="3661"/>
        <v>1</v>
      </c>
      <c r="GI209" s="899">
        <f t="shared" si="3549"/>
        <v>1</v>
      </c>
      <c r="GJ209" s="899">
        <f t="shared" si="3550"/>
        <v>1</v>
      </c>
      <c r="GK209" s="899">
        <f t="shared" si="3662"/>
        <v>1</v>
      </c>
      <c r="GL209" s="966">
        <f t="shared" si="3663"/>
        <v>663306</v>
      </c>
      <c r="GM209" s="901">
        <f t="shared" si="3664"/>
        <v>0</v>
      </c>
      <c r="GP209" s="958" t="s">
        <v>917</v>
      </c>
      <c r="GQ209" s="1030" t="s">
        <v>563</v>
      </c>
      <c r="GR209" s="1179" t="s">
        <v>149</v>
      </c>
      <c r="GS209" s="1180">
        <v>17</v>
      </c>
      <c r="GT209" s="1015">
        <v>38250</v>
      </c>
      <c r="GU209" s="963">
        <f t="shared" si="3551"/>
        <v>650250</v>
      </c>
      <c r="GV209" s="1016"/>
      <c r="GW209" s="898">
        <f t="shared" si="3665"/>
        <v>1</v>
      </c>
      <c r="GX209" s="898">
        <f t="shared" si="3666"/>
        <v>1</v>
      </c>
      <c r="GY209" s="899">
        <f t="shared" si="3667"/>
        <v>1</v>
      </c>
      <c r="GZ209" s="899">
        <f t="shared" si="3552"/>
        <v>1</v>
      </c>
      <c r="HA209" s="899">
        <f t="shared" si="3553"/>
        <v>1</v>
      </c>
      <c r="HB209" s="899">
        <f t="shared" si="3668"/>
        <v>1</v>
      </c>
      <c r="HC209" s="966">
        <f t="shared" si="3669"/>
        <v>650250</v>
      </c>
      <c r="HD209" s="901">
        <f t="shared" si="3670"/>
        <v>0</v>
      </c>
      <c r="HG209" s="958" t="s">
        <v>917</v>
      </c>
      <c r="HH209" s="1030" t="s">
        <v>563</v>
      </c>
      <c r="HI209" s="1179" t="s">
        <v>149</v>
      </c>
      <c r="HJ209" s="1180">
        <v>17</v>
      </c>
      <c r="HK209" s="1015">
        <v>40504</v>
      </c>
      <c r="HL209" s="963">
        <f t="shared" si="3554"/>
        <v>688568</v>
      </c>
      <c r="HM209" s="1016"/>
      <c r="HN209" s="898">
        <f t="shared" si="3671"/>
        <v>1</v>
      </c>
      <c r="HO209" s="898">
        <f t="shared" si="3672"/>
        <v>1</v>
      </c>
      <c r="HP209" s="899">
        <f t="shared" si="3673"/>
        <v>1</v>
      </c>
      <c r="HQ209" s="899">
        <f t="shared" si="3555"/>
        <v>1</v>
      </c>
      <c r="HR209" s="899">
        <f t="shared" si="3556"/>
        <v>1</v>
      </c>
      <c r="HS209" s="899">
        <f t="shared" si="3674"/>
        <v>1</v>
      </c>
      <c r="HT209" s="966">
        <f t="shared" si="3675"/>
        <v>688568</v>
      </c>
      <c r="HU209" s="901">
        <f t="shared" si="3676"/>
        <v>0</v>
      </c>
      <c r="HX209" s="958" t="s">
        <v>917</v>
      </c>
      <c r="HY209" s="1030" t="s">
        <v>563</v>
      </c>
      <c r="HZ209" s="1179" t="s">
        <v>149</v>
      </c>
      <c r="IA209" s="1180">
        <v>17</v>
      </c>
      <c r="IB209" s="1020">
        <v>49720</v>
      </c>
      <c r="IC209" s="972">
        <f t="shared" si="3557"/>
        <v>845240</v>
      </c>
      <c r="ID209" s="1016"/>
      <c r="IE209" s="898">
        <f t="shared" si="3677"/>
        <v>1</v>
      </c>
      <c r="IF209" s="898">
        <f t="shared" si="3678"/>
        <v>1</v>
      </c>
      <c r="IG209" s="899">
        <f t="shared" si="3679"/>
        <v>1</v>
      </c>
      <c r="IH209" s="899">
        <f t="shared" si="3558"/>
        <v>1</v>
      </c>
      <c r="II209" s="899">
        <f t="shared" si="3559"/>
        <v>1</v>
      </c>
      <c r="IJ209" s="899">
        <f t="shared" si="3680"/>
        <v>1</v>
      </c>
      <c r="IK209" s="966">
        <f t="shared" si="3681"/>
        <v>845240</v>
      </c>
      <c r="IL209" s="901">
        <f t="shared" si="3682"/>
        <v>0</v>
      </c>
      <c r="IO209" s="958" t="s">
        <v>917</v>
      </c>
      <c r="IP209" s="1030" t="s">
        <v>563</v>
      </c>
      <c r="IQ209" s="1179" t="s">
        <v>149</v>
      </c>
      <c r="IR209" s="1180">
        <v>17</v>
      </c>
      <c r="IS209" s="1015">
        <v>38740</v>
      </c>
      <c r="IT209" s="963">
        <f t="shared" si="3560"/>
        <v>658580</v>
      </c>
      <c r="IU209" s="1016"/>
      <c r="IV209" s="898">
        <f t="shared" si="3683"/>
        <v>1</v>
      </c>
      <c r="IW209" s="898">
        <f t="shared" si="3684"/>
        <v>1</v>
      </c>
      <c r="IX209" s="899">
        <f t="shared" si="3685"/>
        <v>1</v>
      </c>
      <c r="IY209" s="899">
        <f t="shared" si="3561"/>
        <v>1</v>
      </c>
      <c r="IZ209" s="899">
        <f t="shared" si="3562"/>
        <v>1</v>
      </c>
      <c r="JA209" s="899">
        <f t="shared" si="3686"/>
        <v>1</v>
      </c>
      <c r="JB209" s="966">
        <f t="shared" si="3687"/>
        <v>658580</v>
      </c>
      <c r="JC209" s="901">
        <f t="shared" si="3688"/>
        <v>0</v>
      </c>
      <c r="JF209" s="958" t="s">
        <v>917</v>
      </c>
      <c r="JG209" s="1030" t="s">
        <v>563</v>
      </c>
      <c r="JH209" s="1179" t="s">
        <v>149</v>
      </c>
      <c r="JI209" s="1180">
        <v>17</v>
      </c>
      <c r="JJ209" s="1015">
        <v>60000</v>
      </c>
      <c r="JK209" s="963">
        <f t="shared" si="3563"/>
        <v>1020000</v>
      </c>
      <c r="JL209" s="1016"/>
      <c r="JM209" s="898">
        <f t="shared" si="3689"/>
        <v>1</v>
      </c>
      <c r="JN209" s="898">
        <f t="shared" si="3690"/>
        <v>1</v>
      </c>
      <c r="JO209" s="899">
        <f t="shared" si="3691"/>
        <v>1</v>
      </c>
      <c r="JP209" s="899">
        <f t="shared" si="3564"/>
        <v>1</v>
      </c>
      <c r="JQ209" s="899">
        <f t="shared" si="3565"/>
        <v>1</v>
      </c>
      <c r="JR209" s="899">
        <f t="shared" si="3692"/>
        <v>1</v>
      </c>
      <c r="JS209" s="966">
        <f t="shared" si="3693"/>
        <v>1020000</v>
      </c>
      <c r="JT209" s="901">
        <f t="shared" si="3694"/>
        <v>0</v>
      </c>
      <c r="JW209" s="958" t="s">
        <v>917</v>
      </c>
      <c r="JX209" s="1030" t="s">
        <v>563</v>
      </c>
      <c r="JY209" s="1179" t="s">
        <v>149</v>
      </c>
      <c r="JZ209" s="1180">
        <v>17</v>
      </c>
      <c r="KA209" s="1015">
        <v>114711.10035000001</v>
      </c>
      <c r="KB209" s="963">
        <f t="shared" si="3566"/>
        <v>1950089</v>
      </c>
      <c r="KC209" s="1016"/>
      <c r="KD209" s="898">
        <f t="shared" si="3695"/>
        <v>1</v>
      </c>
      <c r="KE209" s="898">
        <f t="shared" si="3696"/>
        <v>1</v>
      </c>
      <c r="KF209" s="899">
        <f t="shared" si="3697"/>
        <v>1</v>
      </c>
      <c r="KG209" s="899">
        <f t="shared" si="3567"/>
        <v>1</v>
      </c>
      <c r="KH209" s="899">
        <f t="shared" si="3568"/>
        <v>1</v>
      </c>
      <c r="KI209" s="899">
        <f t="shared" si="3698"/>
        <v>1</v>
      </c>
      <c r="KJ209" s="966">
        <f t="shared" si="3699"/>
        <v>1950089</v>
      </c>
      <c r="KK209" s="901">
        <f t="shared" si="3700"/>
        <v>0</v>
      </c>
      <c r="KN209" s="958" t="s">
        <v>917</v>
      </c>
      <c r="KO209" s="1030" t="s">
        <v>563</v>
      </c>
      <c r="KP209" s="1179" t="s">
        <v>149</v>
      </c>
      <c r="KQ209" s="1180">
        <v>17</v>
      </c>
      <c r="KR209" s="1015">
        <v>71995</v>
      </c>
      <c r="KS209" s="963">
        <f t="shared" si="3569"/>
        <v>1223915</v>
      </c>
      <c r="KT209" s="1016"/>
      <c r="KU209" s="898">
        <f t="shared" si="3701"/>
        <v>1</v>
      </c>
      <c r="KV209" s="898">
        <f t="shared" si="3702"/>
        <v>1</v>
      </c>
      <c r="KW209" s="899">
        <f t="shared" si="3703"/>
        <v>1</v>
      </c>
      <c r="KX209" s="899">
        <f t="shared" si="3570"/>
        <v>1</v>
      </c>
      <c r="KY209" s="899">
        <f t="shared" si="3571"/>
        <v>1</v>
      </c>
      <c r="KZ209" s="899">
        <f t="shared" si="3704"/>
        <v>1</v>
      </c>
      <c r="LA209" s="966">
        <f t="shared" si="3705"/>
        <v>1223915</v>
      </c>
      <c r="LB209" s="901">
        <f t="shared" si="3706"/>
        <v>0</v>
      </c>
      <c r="LE209" s="958" t="s">
        <v>917</v>
      </c>
      <c r="LF209" s="1030" t="s">
        <v>563</v>
      </c>
      <c r="LG209" s="1179" t="s">
        <v>149</v>
      </c>
      <c r="LH209" s="1180">
        <v>17</v>
      </c>
      <c r="LI209" s="1021">
        <v>99700</v>
      </c>
      <c r="LJ209" s="974">
        <f t="shared" si="3572"/>
        <v>1694900</v>
      </c>
      <c r="LK209" s="1016"/>
      <c r="LL209" s="898">
        <f t="shared" si="3707"/>
        <v>1</v>
      </c>
      <c r="LM209" s="898">
        <f t="shared" si="3708"/>
        <v>1</v>
      </c>
      <c r="LN209" s="899">
        <f t="shared" si="3709"/>
        <v>1</v>
      </c>
      <c r="LO209" s="899">
        <f t="shared" si="3573"/>
        <v>1</v>
      </c>
      <c r="LP209" s="899">
        <f t="shared" si="3574"/>
        <v>1</v>
      </c>
      <c r="LQ209" s="899">
        <f t="shared" si="3710"/>
        <v>1</v>
      </c>
      <c r="LR209" s="966">
        <f t="shared" si="3711"/>
        <v>1694900</v>
      </c>
      <c r="LS209" s="901">
        <f t="shared" si="3712"/>
        <v>0</v>
      </c>
      <c r="LV209" s="958" t="s">
        <v>917</v>
      </c>
      <c r="LW209" s="1030" t="s">
        <v>563</v>
      </c>
      <c r="LX209" s="1179" t="s">
        <v>149</v>
      </c>
      <c r="LY209" s="1180">
        <v>17</v>
      </c>
      <c r="LZ209" s="1015">
        <v>97500</v>
      </c>
      <c r="MA209" s="963">
        <f t="shared" si="3575"/>
        <v>1657500</v>
      </c>
      <c r="MB209" s="1016"/>
      <c r="MC209" s="898">
        <f t="shared" si="3713"/>
        <v>1</v>
      </c>
      <c r="MD209" s="898">
        <f t="shared" si="3714"/>
        <v>1</v>
      </c>
      <c r="ME209" s="899">
        <f t="shared" si="3715"/>
        <v>1</v>
      </c>
      <c r="MF209" s="899">
        <f t="shared" si="3576"/>
        <v>1</v>
      </c>
      <c r="MG209" s="899">
        <f t="shared" si="3577"/>
        <v>1</v>
      </c>
      <c r="MH209" s="899">
        <f t="shared" si="3716"/>
        <v>1</v>
      </c>
      <c r="MI209" s="966">
        <f t="shared" si="3717"/>
        <v>1657500</v>
      </c>
      <c r="MJ209" s="901">
        <f t="shared" si="3718"/>
        <v>0</v>
      </c>
      <c r="MM209" s="958" t="s">
        <v>917</v>
      </c>
      <c r="MN209" s="1030" t="s">
        <v>563</v>
      </c>
      <c r="MO209" s="1179" t="s">
        <v>149</v>
      </c>
      <c r="MP209" s="1180">
        <v>17</v>
      </c>
      <c r="MQ209" s="1015">
        <v>100000</v>
      </c>
      <c r="MR209" s="963">
        <f t="shared" si="3578"/>
        <v>1700000</v>
      </c>
      <c r="MS209" s="1016"/>
      <c r="MT209" s="898">
        <f t="shared" si="3719"/>
        <v>1</v>
      </c>
      <c r="MU209" s="898">
        <f t="shared" si="3720"/>
        <v>1</v>
      </c>
      <c r="MV209" s="899">
        <f t="shared" si="3721"/>
        <v>1</v>
      </c>
      <c r="MW209" s="899">
        <f t="shared" si="3579"/>
        <v>1</v>
      </c>
      <c r="MX209" s="899">
        <f t="shared" si="3580"/>
        <v>1</v>
      </c>
      <c r="MY209" s="899">
        <f t="shared" si="3722"/>
        <v>1</v>
      </c>
      <c r="MZ209" s="966">
        <f t="shared" si="3723"/>
        <v>1700000</v>
      </c>
      <c r="NA209" s="901">
        <f t="shared" si="3724"/>
        <v>0</v>
      </c>
      <c r="ND209" s="975" t="s">
        <v>917</v>
      </c>
      <c r="NE209" s="976" t="s">
        <v>563</v>
      </c>
      <c r="NF209" s="1175" t="s">
        <v>149</v>
      </c>
      <c r="NG209" s="1176">
        <v>17</v>
      </c>
      <c r="NH209" s="979">
        <v>10203.93</v>
      </c>
      <c r="NI209" s="980">
        <v>173467</v>
      </c>
      <c r="NJ209" s="1016"/>
      <c r="NK209" s="898">
        <f t="shared" si="3725"/>
        <v>1</v>
      </c>
      <c r="NL209" s="898">
        <f t="shared" si="3726"/>
        <v>1</v>
      </c>
      <c r="NM209" s="899">
        <f t="shared" si="3727"/>
        <v>1</v>
      </c>
      <c r="NN209" s="899">
        <f t="shared" si="3581"/>
        <v>1</v>
      </c>
      <c r="NO209" s="899">
        <f t="shared" si="3582"/>
        <v>1</v>
      </c>
      <c r="NP209" s="899">
        <f t="shared" si="3728"/>
        <v>1</v>
      </c>
      <c r="NQ209" s="966">
        <f t="shared" si="3729"/>
        <v>173467</v>
      </c>
      <c r="NR209" s="901">
        <f t="shared" si="3730"/>
        <v>0</v>
      </c>
      <c r="NU209" s="981" t="s">
        <v>917</v>
      </c>
      <c r="NV209" s="982" t="s">
        <v>563</v>
      </c>
      <c r="NW209" s="1177" t="s">
        <v>149</v>
      </c>
      <c r="NX209" s="1178">
        <v>17</v>
      </c>
      <c r="NY209" s="1022">
        <v>10307</v>
      </c>
      <c r="NZ209" s="986">
        <f t="shared" si="3583"/>
        <v>175219</v>
      </c>
      <c r="OA209" s="1016"/>
      <c r="OB209" s="898">
        <f t="shared" si="3731"/>
        <v>1</v>
      </c>
      <c r="OC209" s="898">
        <f t="shared" si="3732"/>
        <v>1</v>
      </c>
      <c r="OD209" s="899">
        <f t="shared" si="3733"/>
        <v>1</v>
      </c>
      <c r="OE209" s="899">
        <f t="shared" si="3584"/>
        <v>1</v>
      </c>
      <c r="OF209" s="899">
        <f t="shared" si="3585"/>
        <v>1</v>
      </c>
      <c r="OG209" s="899">
        <f t="shared" si="3734"/>
        <v>1</v>
      </c>
      <c r="OH209" s="966">
        <f t="shared" si="3735"/>
        <v>175219</v>
      </c>
      <c r="OI209" s="901">
        <f t="shared" si="3736"/>
        <v>0</v>
      </c>
      <c r="OL209" s="958" t="s">
        <v>917</v>
      </c>
      <c r="OM209" s="1030" t="s">
        <v>563</v>
      </c>
      <c r="ON209" s="1179" t="s">
        <v>149</v>
      </c>
      <c r="OO209" s="1180">
        <v>17</v>
      </c>
      <c r="OP209" s="1015">
        <v>69578</v>
      </c>
      <c r="OQ209" s="963">
        <f t="shared" si="3596"/>
        <v>1182826</v>
      </c>
      <c r="OR209" s="1016"/>
      <c r="OS209" s="898">
        <f t="shared" si="3737"/>
        <v>1</v>
      </c>
      <c r="OT209" s="898">
        <f t="shared" si="3738"/>
        <v>1</v>
      </c>
      <c r="OU209" s="899">
        <f t="shared" si="3739"/>
        <v>1</v>
      </c>
      <c r="OV209" s="899">
        <f t="shared" si="3586"/>
        <v>1</v>
      </c>
      <c r="OW209" s="899">
        <f t="shared" si="3587"/>
        <v>1</v>
      </c>
      <c r="OX209" s="899">
        <f t="shared" si="3740"/>
        <v>1</v>
      </c>
      <c r="OY209" s="966">
        <f t="shared" si="3741"/>
        <v>1182826</v>
      </c>
      <c r="OZ209" s="901">
        <f t="shared" si="3742"/>
        <v>0</v>
      </c>
      <c r="PC209" s="958" t="s">
        <v>917</v>
      </c>
      <c r="PD209" s="1030" t="s">
        <v>563</v>
      </c>
      <c r="PE209" s="1179" t="s">
        <v>149</v>
      </c>
      <c r="PF209" s="1180">
        <v>17</v>
      </c>
      <c r="PG209" s="987">
        <v>46475</v>
      </c>
      <c r="PH209" s="988">
        <v>790075</v>
      </c>
      <c r="PI209" s="1181"/>
      <c r="PJ209" s="898">
        <f t="shared" si="3743"/>
        <v>1</v>
      </c>
      <c r="PK209" s="898">
        <f t="shared" si="3744"/>
        <v>1</v>
      </c>
      <c r="PL209" s="899">
        <f t="shared" si="3745"/>
        <v>1</v>
      </c>
      <c r="PM209" s="899">
        <f t="shared" si="3588"/>
        <v>1</v>
      </c>
      <c r="PN209" s="899">
        <f t="shared" si="3589"/>
        <v>1</v>
      </c>
      <c r="PO209" s="899">
        <f t="shared" si="3746"/>
        <v>1</v>
      </c>
      <c r="PP209" s="966">
        <f t="shared" si="3747"/>
        <v>790075</v>
      </c>
      <c r="PQ209" s="901">
        <f t="shared" si="3748"/>
        <v>0</v>
      </c>
      <c r="PT209" s="958" t="s">
        <v>917</v>
      </c>
      <c r="PU209" s="1030" t="s">
        <v>563</v>
      </c>
      <c r="PV209" s="1179" t="s">
        <v>149</v>
      </c>
      <c r="PW209" s="1180">
        <v>17</v>
      </c>
      <c r="PX209" s="1015">
        <v>38125</v>
      </c>
      <c r="PY209" s="963">
        <f t="shared" si="3590"/>
        <v>648125</v>
      </c>
      <c r="PZ209" s="1016"/>
      <c r="QA209" s="898">
        <f t="shared" si="3749"/>
        <v>1</v>
      </c>
      <c r="QB209" s="898">
        <f t="shared" si="3750"/>
        <v>1</v>
      </c>
      <c r="QC209" s="899">
        <f t="shared" si="3751"/>
        <v>1</v>
      </c>
      <c r="QD209" s="899">
        <f t="shared" si="3591"/>
        <v>1</v>
      </c>
      <c r="QE209" s="899">
        <f t="shared" si="3592"/>
        <v>1</v>
      </c>
      <c r="QF209" s="899">
        <f t="shared" si="3752"/>
        <v>1</v>
      </c>
      <c r="QG209" s="966">
        <f t="shared" si="3753"/>
        <v>648125</v>
      </c>
      <c r="QH209" s="901">
        <f t="shared" si="3754"/>
        <v>0</v>
      </c>
      <c r="QK209" s="958" t="s">
        <v>917</v>
      </c>
      <c r="QL209" s="1030" t="s">
        <v>563</v>
      </c>
      <c r="QM209" s="1179" t="s">
        <v>149</v>
      </c>
      <c r="QN209" s="1180">
        <v>17</v>
      </c>
      <c r="QO209" s="1021">
        <v>100198.49999999999</v>
      </c>
      <c r="QP209" s="974">
        <f t="shared" si="3593"/>
        <v>1703375</v>
      </c>
      <c r="QQ209" s="1016"/>
      <c r="QR209" s="898">
        <f t="shared" si="3755"/>
        <v>1</v>
      </c>
      <c r="QS209" s="898">
        <f t="shared" si="3756"/>
        <v>1</v>
      </c>
      <c r="QT209" s="899">
        <f t="shared" si="3757"/>
        <v>1</v>
      </c>
      <c r="QU209" s="899">
        <f t="shared" si="3594"/>
        <v>1</v>
      </c>
      <c r="QV209" s="899">
        <f t="shared" si="3595"/>
        <v>1</v>
      </c>
      <c r="QW209" s="899">
        <f t="shared" si="3758"/>
        <v>1</v>
      </c>
      <c r="QX209" s="966">
        <f t="shared" si="3759"/>
        <v>1703375</v>
      </c>
      <c r="QY209" s="901">
        <f t="shared" si="3760"/>
        <v>0</v>
      </c>
      <c r="RB209" s="405"/>
      <c r="RC209" s="406"/>
      <c r="RD209" s="407"/>
      <c r="RE209" s="408"/>
      <c r="RF209" s="409"/>
      <c r="RG209" s="410"/>
      <c r="RH209" s="410"/>
      <c r="RI209" s="898"/>
      <c r="RJ209" s="898"/>
      <c r="RK209" s="934"/>
      <c r="RL209" s="934"/>
      <c r="RM209" s="934"/>
      <c r="RN209" s="934"/>
      <c r="RO209" s="935"/>
      <c r="RP209" s="936"/>
      <c r="RS209" s="405"/>
      <c r="RT209" s="406"/>
      <c r="RU209" s="407"/>
      <c r="RV209" s="408"/>
      <c r="RW209" s="409"/>
      <c r="RX209" s="410"/>
      <c r="RY209" s="410"/>
      <c r="RZ209" s="898"/>
      <c r="SA209" s="898"/>
      <c r="SB209" s="934"/>
      <c r="SC209" s="934"/>
      <c r="SD209" s="934"/>
      <c r="SE209" s="934"/>
      <c r="SF209" s="935"/>
      <c r="SG209" s="936"/>
      <c r="SJ209" s="405"/>
      <c r="SK209" s="406"/>
      <c r="SL209" s="407"/>
      <c r="SM209" s="408"/>
      <c r="SN209" s="409"/>
      <c r="SO209" s="410"/>
      <c r="SP209" s="410"/>
      <c r="SQ209" s="898"/>
      <c r="SR209" s="898"/>
      <c r="SS209" s="934"/>
      <c r="ST209" s="934"/>
      <c r="SU209" s="934"/>
      <c r="SV209" s="934"/>
      <c r="SW209" s="935"/>
      <c r="SX209" s="936"/>
    </row>
    <row r="210" spans="2:518" ht="77.25" customHeight="1" thickTop="1" thickBot="1">
      <c r="B210" s="958" t="s">
        <v>918</v>
      </c>
      <c r="C210" s="1012" t="s">
        <v>564</v>
      </c>
      <c r="D210" s="1183" t="s">
        <v>149</v>
      </c>
      <c r="E210" s="1182">
        <v>6</v>
      </c>
      <c r="F210" s="1184"/>
      <c r="G210" s="1025">
        <f t="shared" si="3518"/>
        <v>0</v>
      </c>
      <c r="H210" s="1016"/>
      <c r="K210" s="958" t="s">
        <v>918</v>
      </c>
      <c r="L210" s="1012" t="s">
        <v>564</v>
      </c>
      <c r="M210" s="1183" t="s">
        <v>149</v>
      </c>
      <c r="N210" s="1182">
        <v>6</v>
      </c>
      <c r="O210" s="1185">
        <v>41438</v>
      </c>
      <c r="P210" s="1025">
        <f t="shared" si="3519"/>
        <v>248628</v>
      </c>
      <c r="Q210" s="1016"/>
      <c r="R210" s="898">
        <f t="shared" si="3597"/>
        <v>1</v>
      </c>
      <c r="S210" s="898">
        <f t="shared" si="3598"/>
        <v>1</v>
      </c>
      <c r="T210" s="899">
        <f t="shared" si="3599"/>
        <v>1</v>
      </c>
      <c r="U210" s="899">
        <f t="shared" si="3600"/>
        <v>1</v>
      </c>
      <c r="V210" s="899">
        <f t="shared" si="3601"/>
        <v>1</v>
      </c>
      <c r="W210" s="899">
        <f t="shared" si="3602"/>
        <v>1</v>
      </c>
      <c r="X210" s="966">
        <f t="shared" si="3603"/>
        <v>248628</v>
      </c>
      <c r="Y210" s="901">
        <f t="shared" si="3604"/>
        <v>0</v>
      </c>
      <c r="Z210" s="872"/>
      <c r="AA210" s="872"/>
      <c r="AB210" s="958" t="s">
        <v>918</v>
      </c>
      <c r="AC210" s="1012" t="s">
        <v>564</v>
      </c>
      <c r="AD210" s="1183" t="s">
        <v>149</v>
      </c>
      <c r="AE210" s="1182">
        <v>6</v>
      </c>
      <c r="AF210" s="1184">
        <v>80000</v>
      </c>
      <c r="AG210" s="1025">
        <f t="shared" si="3521"/>
        <v>480000</v>
      </c>
      <c r="AH210" s="1016"/>
      <c r="AI210" s="898">
        <f t="shared" si="3605"/>
        <v>1</v>
      </c>
      <c r="AJ210" s="898">
        <f t="shared" si="3606"/>
        <v>1</v>
      </c>
      <c r="AK210" s="899">
        <f t="shared" si="3607"/>
        <v>1</v>
      </c>
      <c r="AL210" s="899">
        <f t="shared" si="3522"/>
        <v>1</v>
      </c>
      <c r="AM210" s="899">
        <f t="shared" si="3523"/>
        <v>1</v>
      </c>
      <c r="AN210" s="899">
        <f t="shared" si="3608"/>
        <v>1</v>
      </c>
      <c r="AO210" s="966">
        <f t="shared" si="3609"/>
        <v>480000</v>
      </c>
      <c r="AP210" s="901">
        <f t="shared" si="3610"/>
        <v>0</v>
      </c>
      <c r="AQ210" s="872"/>
      <c r="AR210" s="872"/>
      <c r="AS210" s="958" t="s">
        <v>918</v>
      </c>
      <c r="AT210" s="1018" t="s">
        <v>564</v>
      </c>
      <c r="AU210" s="1183" t="s">
        <v>149</v>
      </c>
      <c r="AV210" s="1182">
        <v>6</v>
      </c>
      <c r="AW210" s="1186">
        <v>65000</v>
      </c>
      <c r="AX210" s="1026">
        <f t="shared" si="3524"/>
        <v>390000</v>
      </c>
      <c r="AY210" s="1016"/>
      <c r="AZ210" s="898">
        <f t="shared" si="3611"/>
        <v>1</v>
      </c>
      <c r="BA210" s="898">
        <f t="shared" si="3612"/>
        <v>1</v>
      </c>
      <c r="BB210" s="899">
        <f t="shared" si="3613"/>
        <v>1</v>
      </c>
      <c r="BC210" s="899">
        <f t="shared" si="3525"/>
        <v>1</v>
      </c>
      <c r="BD210" s="899">
        <f t="shared" si="3526"/>
        <v>1</v>
      </c>
      <c r="BE210" s="899">
        <f t="shared" si="3614"/>
        <v>1</v>
      </c>
      <c r="BF210" s="966">
        <f t="shared" si="3615"/>
        <v>390000</v>
      </c>
      <c r="BG210" s="901">
        <f t="shared" si="3616"/>
        <v>0</v>
      </c>
      <c r="BJ210" s="958" t="s">
        <v>918</v>
      </c>
      <c r="BK210" s="1012" t="s">
        <v>564</v>
      </c>
      <c r="BL210" s="1183" t="s">
        <v>149</v>
      </c>
      <c r="BM210" s="1182">
        <v>6</v>
      </c>
      <c r="BN210" s="1184">
        <v>75000</v>
      </c>
      <c r="BO210" s="1025">
        <f t="shared" si="3527"/>
        <v>450000</v>
      </c>
      <c r="BP210" s="1016"/>
      <c r="BQ210" s="898">
        <f t="shared" si="3617"/>
        <v>1</v>
      </c>
      <c r="BR210" s="898">
        <f t="shared" si="3618"/>
        <v>1</v>
      </c>
      <c r="BS210" s="899">
        <f t="shared" si="3619"/>
        <v>1</v>
      </c>
      <c r="BT210" s="899">
        <f t="shared" si="3528"/>
        <v>1</v>
      </c>
      <c r="BU210" s="899">
        <f t="shared" si="3529"/>
        <v>1</v>
      </c>
      <c r="BV210" s="899">
        <f t="shared" si="3620"/>
        <v>1</v>
      </c>
      <c r="BW210" s="966">
        <f t="shared" si="3621"/>
        <v>450000</v>
      </c>
      <c r="BX210" s="901">
        <f t="shared" si="3622"/>
        <v>0</v>
      </c>
      <c r="CA210" s="958" t="s">
        <v>918</v>
      </c>
      <c r="CB210" s="1012" t="s">
        <v>564</v>
      </c>
      <c r="CC210" s="1183" t="s">
        <v>149</v>
      </c>
      <c r="CD210" s="1182">
        <v>6</v>
      </c>
      <c r="CE210" s="1184">
        <v>40360</v>
      </c>
      <c r="CF210" s="1025">
        <f t="shared" si="3530"/>
        <v>242160</v>
      </c>
      <c r="CG210" s="1016"/>
      <c r="CH210" s="898">
        <f t="shared" si="3623"/>
        <v>1</v>
      </c>
      <c r="CI210" s="898">
        <f t="shared" si="3624"/>
        <v>1</v>
      </c>
      <c r="CJ210" s="899">
        <f t="shared" si="3625"/>
        <v>1</v>
      </c>
      <c r="CK210" s="899">
        <f t="shared" si="3531"/>
        <v>1</v>
      </c>
      <c r="CL210" s="899">
        <f t="shared" si="3532"/>
        <v>1</v>
      </c>
      <c r="CM210" s="899">
        <f t="shared" si="3626"/>
        <v>1</v>
      </c>
      <c r="CN210" s="966">
        <f t="shared" si="3627"/>
        <v>242160</v>
      </c>
      <c r="CO210" s="901">
        <f t="shared" si="3628"/>
        <v>0</v>
      </c>
      <c r="CR210" s="958" t="s">
        <v>918</v>
      </c>
      <c r="CS210" s="1012" t="s">
        <v>564</v>
      </c>
      <c r="CT210" s="1183" t="s">
        <v>149</v>
      </c>
      <c r="CU210" s="1182">
        <v>6</v>
      </c>
      <c r="CV210" s="1184">
        <v>27900</v>
      </c>
      <c r="CW210" s="1025">
        <f t="shared" si="3533"/>
        <v>167400</v>
      </c>
      <c r="CX210" s="1016"/>
      <c r="CY210" s="898">
        <f t="shared" si="3629"/>
        <v>1</v>
      </c>
      <c r="CZ210" s="898">
        <f t="shared" si="3630"/>
        <v>1</v>
      </c>
      <c r="DA210" s="899">
        <f t="shared" si="3631"/>
        <v>1</v>
      </c>
      <c r="DB210" s="899">
        <f t="shared" si="3534"/>
        <v>1</v>
      </c>
      <c r="DC210" s="899">
        <f t="shared" si="3535"/>
        <v>1</v>
      </c>
      <c r="DD210" s="899">
        <f t="shared" si="3632"/>
        <v>1</v>
      </c>
      <c r="DE210" s="966">
        <f t="shared" si="3633"/>
        <v>167400</v>
      </c>
      <c r="DF210" s="901">
        <f t="shared" si="3634"/>
        <v>0</v>
      </c>
      <c r="DI210" s="958" t="s">
        <v>918</v>
      </c>
      <c r="DJ210" s="1012" t="s">
        <v>564</v>
      </c>
      <c r="DK210" s="1183" t="s">
        <v>149</v>
      </c>
      <c r="DL210" s="1182">
        <v>6</v>
      </c>
      <c r="DM210" s="1184">
        <v>52784</v>
      </c>
      <c r="DN210" s="1025">
        <f t="shared" si="3536"/>
        <v>316704</v>
      </c>
      <c r="DO210" s="1016"/>
      <c r="DP210" s="898">
        <f t="shared" si="3635"/>
        <v>1</v>
      </c>
      <c r="DQ210" s="898">
        <f t="shared" si="3636"/>
        <v>1</v>
      </c>
      <c r="DR210" s="899">
        <f t="shared" si="3637"/>
        <v>1</v>
      </c>
      <c r="DS210" s="899">
        <f t="shared" si="3537"/>
        <v>1</v>
      </c>
      <c r="DT210" s="899">
        <f t="shared" si="3538"/>
        <v>1</v>
      </c>
      <c r="DU210" s="899">
        <f t="shared" si="3638"/>
        <v>1</v>
      </c>
      <c r="DV210" s="966">
        <f t="shared" si="3639"/>
        <v>316704</v>
      </c>
      <c r="DW210" s="901">
        <f t="shared" si="3640"/>
        <v>0</v>
      </c>
      <c r="DZ210" s="958" t="s">
        <v>918</v>
      </c>
      <c r="EA210" s="1012" t="s">
        <v>564</v>
      </c>
      <c r="EB210" s="1183" t="s">
        <v>149</v>
      </c>
      <c r="EC210" s="1182">
        <v>6</v>
      </c>
      <c r="ED210" s="1184">
        <v>44835</v>
      </c>
      <c r="EE210" s="1025">
        <f t="shared" si="3539"/>
        <v>269010</v>
      </c>
      <c r="EF210" s="1016"/>
      <c r="EG210" s="898">
        <f t="shared" si="3641"/>
        <v>1</v>
      </c>
      <c r="EH210" s="898">
        <f t="shared" si="3642"/>
        <v>1</v>
      </c>
      <c r="EI210" s="899">
        <f t="shared" si="3643"/>
        <v>1</v>
      </c>
      <c r="EJ210" s="899">
        <f t="shared" si="3540"/>
        <v>1</v>
      </c>
      <c r="EK210" s="899">
        <f t="shared" si="3541"/>
        <v>1</v>
      </c>
      <c r="EL210" s="899">
        <f t="shared" si="3644"/>
        <v>1</v>
      </c>
      <c r="EM210" s="966">
        <f t="shared" si="3645"/>
        <v>269010</v>
      </c>
      <c r="EN210" s="901">
        <f t="shared" si="3646"/>
        <v>0</v>
      </c>
      <c r="EQ210" s="958" t="s">
        <v>918</v>
      </c>
      <c r="ER210" s="1012" t="s">
        <v>564</v>
      </c>
      <c r="ES210" s="1183" t="s">
        <v>149</v>
      </c>
      <c r="ET210" s="1182">
        <v>6</v>
      </c>
      <c r="EU210" s="1184">
        <v>40400</v>
      </c>
      <c r="EV210" s="1025">
        <f t="shared" si="3542"/>
        <v>242400</v>
      </c>
      <c r="EW210" s="1016"/>
      <c r="EX210" s="898">
        <f t="shared" si="3647"/>
        <v>1</v>
      </c>
      <c r="EY210" s="898">
        <f t="shared" si="3648"/>
        <v>1</v>
      </c>
      <c r="EZ210" s="899">
        <f t="shared" si="3649"/>
        <v>1</v>
      </c>
      <c r="FA210" s="899">
        <f t="shared" si="3543"/>
        <v>1</v>
      </c>
      <c r="FB210" s="899">
        <f t="shared" si="3544"/>
        <v>1</v>
      </c>
      <c r="FC210" s="899">
        <f t="shared" si="3650"/>
        <v>1</v>
      </c>
      <c r="FD210" s="966">
        <f t="shared" si="3651"/>
        <v>242400</v>
      </c>
      <c r="FE210" s="901">
        <f t="shared" si="3652"/>
        <v>0</v>
      </c>
      <c r="FH210" s="958"/>
      <c r="FI210" s="1012"/>
      <c r="FJ210" s="1183"/>
      <c r="FK210" s="1182"/>
      <c r="FL210" s="1184"/>
      <c r="FM210" s="1025">
        <f t="shared" si="3545"/>
        <v>0</v>
      </c>
      <c r="FN210" s="1016"/>
      <c r="FO210" s="898" t="e">
        <f t="shared" si="3653"/>
        <v>#N/A</v>
      </c>
      <c r="FP210" s="898" t="e">
        <f t="shared" si="3654"/>
        <v>#N/A</v>
      </c>
      <c r="FQ210" s="899" t="e">
        <f t="shared" si="3655"/>
        <v>#N/A</v>
      </c>
      <c r="FR210" s="899">
        <f t="shared" si="3546"/>
        <v>0</v>
      </c>
      <c r="FS210" s="899">
        <f t="shared" si="3547"/>
        <v>0</v>
      </c>
      <c r="FT210" s="899" t="e">
        <f t="shared" si="3656"/>
        <v>#N/A</v>
      </c>
      <c r="FU210" s="966">
        <f t="shared" si="3657"/>
        <v>0</v>
      </c>
      <c r="FV210" s="901">
        <f t="shared" si="3658"/>
        <v>0</v>
      </c>
      <c r="FY210" s="958" t="s">
        <v>918</v>
      </c>
      <c r="FZ210" s="1012" t="s">
        <v>564</v>
      </c>
      <c r="GA210" s="1183" t="s">
        <v>149</v>
      </c>
      <c r="GB210" s="1182">
        <v>6</v>
      </c>
      <c r="GC210" s="1185">
        <v>41438</v>
      </c>
      <c r="GD210" s="1025">
        <f t="shared" si="3548"/>
        <v>248628</v>
      </c>
      <c r="GE210" s="1016"/>
      <c r="GF210" s="898">
        <f t="shared" si="3659"/>
        <v>1</v>
      </c>
      <c r="GG210" s="898">
        <f t="shared" si="3660"/>
        <v>1</v>
      </c>
      <c r="GH210" s="899">
        <f t="shared" si="3661"/>
        <v>1</v>
      </c>
      <c r="GI210" s="899">
        <f t="shared" si="3549"/>
        <v>1</v>
      </c>
      <c r="GJ210" s="899">
        <f t="shared" si="3550"/>
        <v>1</v>
      </c>
      <c r="GK210" s="899">
        <f t="shared" si="3662"/>
        <v>1</v>
      </c>
      <c r="GL210" s="966">
        <f t="shared" si="3663"/>
        <v>248628</v>
      </c>
      <c r="GM210" s="901">
        <f t="shared" si="3664"/>
        <v>0</v>
      </c>
      <c r="GP210" s="958" t="s">
        <v>918</v>
      </c>
      <c r="GQ210" s="1012" t="s">
        <v>564</v>
      </c>
      <c r="GR210" s="1183" t="s">
        <v>149</v>
      </c>
      <c r="GS210" s="1182">
        <v>6</v>
      </c>
      <c r="GT210" s="1184">
        <v>40600</v>
      </c>
      <c r="GU210" s="1025">
        <f t="shared" si="3551"/>
        <v>243600</v>
      </c>
      <c r="GV210" s="1016"/>
      <c r="GW210" s="898">
        <f t="shared" si="3665"/>
        <v>1</v>
      </c>
      <c r="GX210" s="898">
        <f t="shared" si="3666"/>
        <v>1</v>
      </c>
      <c r="GY210" s="899">
        <f t="shared" si="3667"/>
        <v>1</v>
      </c>
      <c r="GZ210" s="899">
        <f t="shared" si="3552"/>
        <v>1</v>
      </c>
      <c r="HA210" s="899">
        <f t="shared" si="3553"/>
        <v>1</v>
      </c>
      <c r="HB210" s="899">
        <f t="shared" si="3668"/>
        <v>1</v>
      </c>
      <c r="HC210" s="966">
        <f t="shared" si="3669"/>
        <v>243600</v>
      </c>
      <c r="HD210" s="901">
        <f t="shared" si="3670"/>
        <v>0</v>
      </c>
      <c r="HG210" s="958" t="s">
        <v>918</v>
      </c>
      <c r="HH210" s="1012" t="s">
        <v>564</v>
      </c>
      <c r="HI210" s="1183" t="s">
        <v>149</v>
      </c>
      <c r="HJ210" s="1182">
        <v>6</v>
      </c>
      <c r="HK210" s="1184">
        <v>43986</v>
      </c>
      <c r="HL210" s="1025">
        <f t="shared" si="3554"/>
        <v>263916</v>
      </c>
      <c r="HM210" s="1016"/>
      <c r="HN210" s="898">
        <f t="shared" si="3671"/>
        <v>1</v>
      </c>
      <c r="HO210" s="898">
        <f t="shared" si="3672"/>
        <v>1</v>
      </c>
      <c r="HP210" s="899">
        <f t="shared" si="3673"/>
        <v>1</v>
      </c>
      <c r="HQ210" s="899">
        <f t="shared" si="3555"/>
        <v>1</v>
      </c>
      <c r="HR210" s="899">
        <f t="shared" si="3556"/>
        <v>1</v>
      </c>
      <c r="HS210" s="899">
        <f t="shared" si="3674"/>
        <v>1</v>
      </c>
      <c r="HT210" s="966">
        <f t="shared" si="3675"/>
        <v>263916</v>
      </c>
      <c r="HU210" s="901">
        <f t="shared" si="3676"/>
        <v>0</v>
      </c>
      <c r="HX210" s="958" t="s">
        <v>918</v>
      </c>
      <c r="HY210" s="1012" t="s">
        <v>564</v>
      </c>
      <c r="HZ210" s="1183" t="s">
        <v>149</v>
      </c>
      <c r="IA210" s="1182">
        <v>6</v>
      </c>
      <c r="IB210" s="1187">
        <v>48890</v>
      </c>
      <c r="IC210" s="1027">
        <f t="shared" si="3557"/>
        <v>293340</v>
      </c>
      <c r="ID210" s="1016"/>
      <c r="IE210" s="898">
        <f t="shared" si="3677"/>
        <v>1</v>
      </c>
      <c r="IF210" s="898">
        <f t="shared" si="3678"/>
        <v>1</v>
      </c>
      <c r="IG210" s="899">
        <f t="shared" si="3679"/>
        <v>1</v>
      </c>
      <c r="IH210" s="899">
        <f t="shared" si="3558"/>
        <v>1</v>
      </c>
      <c r="II210" s="899">
        <f t="shared" si="3559"/>
        <v>1</v>
      </c>
      <c r="IJ210" s="899">
        <f t="shared" si="3680"/>
        <v>1</v>
      </c>
      <c r="IK210" s="966">
        <f t="shared" si="3681"/>
        <v>293340</v>
      </c>
      <c r="IL210" s="901">
        <f t="shared" si="3682"/>
        <v>0</v>
      </c>
      <c r="IO210" s="958" t="s">
        <v>918</v>
      </c>
      <c r="IP210" s="1012" t="s">
        <v>564</v>
      </c>
      <c r="IQ210" s="1183" t="s">
        <v>149</v>
      </c>
      <c r="IR210" s="1182">
        <v>6</v>
      </c>
      <c r="IS210" s="1184">
        <v>7264</v>
      </c>
      <c r="IT210" s="1025">
        <f t="shared" si="3560"/>
        <v>43584</v>
      </c>
      <c r="IU210" s="1016"/>
      <c r="IV210" s="898">
        <f t="shared" si="3683"/>
        <v>1</v>
      </c>
      <c r="IW210" s="898">
        <f t="shared" si="3684"/>
        <v>1</v>
      </c>
      <c r="IX210" s="899">
        <f t="shared" si="3685"/>
        <v>1</v>
      </c>
      <c r="IY210" s="899">
        <f t="shared" si="3561"/>
        <v>1</v>
      </c>
      <c r="IZ210" s="899">
        <f t="shared" si="3562"/>
        <v>1</v>
      </c>
      <c r="JA210" s="899">
        <f t="shared" si="3686"/>
        <v>1</v>
      </c>
      <c r="JB210" s="966">
        <f t="shared" si="3687"/>
        <v>43584</v>
      </c>
      <c r="JC210" s="901">
        <f t="shared" si="3688"/>
        <v>0</v>
      </c>
      <c r="JF210" s="958" t="s">
        <v>918</v>
      </c>
      <c r="JG210" s="1012" t="s">
        <v>564</v>
      </c>
      <c r="JH210" s="1183" t="s">
        <v>149</v>
      </c>
      <c r="JI210" s="1182">
        <v>6</v>
      </c>
      <c r="JJ210" s="1184">
        <v>90000</v>
      </c>
      <c r="JK210" s="1025">
        <f t="shared" si="3563"/>
        <v>540000</v>
      </c>
      <c r="JL210" s="1016"/>
      <c r="JM210" s="898">
        <f t="shared" si="3689"/>
        <v>1</v>
      </c>
      <c r="JN210" s="898">
        <f t="shared" si="3690"/>
        <v>1</v>
      </c>
      <c r="JO210" s="899">
        <f t="shared" si="3691"/>
        <v>1</v>
      </c>
      <c r="JP210" s="899">
        <f t="shared" si="3564"/>
        <v>1</v>
      </c>
      <c r="JQ210" s="899">
        <f t="shared" si="3565"/>
        <v>1</v>
      </c>
      <c r="JR210" s="899">
        <f t="shared" si="3692"/>
        <v>1</v>
      </c>
      <c r="JS210" s="966">
        <f t="shared" si="3693"/>
        <v>540000</v>
      </c>
      <c r="JT210" s="901">
        <f t="shared" si="3694"/>
        <v>0</v>
      </c>
      <c r="JW210" s="958" t="s">
        <v>918</v>
      </c>
      <c r="JX210" s="1012" t="s">
        <v>564</v>
      </c>
      <c r="JY210" s="1183" t="s">
        <v>149</v>
      </c>
      <c r="JZ210" s="1182">
        <v>6</v>
      </c>
      <c r="KA210" s="1184">
        <v>114711.10035000001</v>
      </c>
      <c r="KB210" s="1025">
        <f t="shared" si="3566"/>
        <v>688267</v>
      </c>
      <c r="KC210" s="1016"/>
      <c r="KD210" s="898">
        <f t="shared" si="3695"/>
        <v>1</v>
      </c>
      <c r="KE210" s="898">
        <f t="shared" si="3696"/>
        <v>1</v>
      </c>
      <c r="KF210" s="899">
        <f t="shared" si="3697"/>
        <v>1</v>
      </c>
      <c r="KG210" s="899">
        <f t="shared" si="3567"/>
        <v>1</v>
      </c>
      <c r="KH210" s="899">
        <f t="shared" si="3568"/>
        <v>1</v>
      </c>
      <c r="KI210" s="899">
        <f t="shared" si="3698"/>
        <v>1</v>
      </c>
      <c r="KJ210" s="966">
        <f t="shared" si="3699"/>
        <v>688267</v>
      </c>
      <c r="KK210" s="901">
        <f t="shared" si="3700"/>
        <v>0</v>
      </c>
      <c r="KN210" s="958" t="s">
        <v>918</v>
      </c>
      <c r="KO210" s="1012" t="s">
        <v>564</v>
      </c>
      <c r="KP210" s="1183" t="s">
        <v>149</v>
      </c>
      <c r="KQ210" s="1182">
        <v>6</v>
      </c>
      <c r="KR210" s="1184">
        <v>44275</v>
      </c>
      <c r="KS210" s="1025">
        <f t="shared" si="3569"/>
        <v>265650</v>
      </c>
      <c r="KT210" s="1016"/>
      <c r="KU210" s="898">
        <f t="shared" si="3701"/>
        <v>1</v>
      </c>
      <c r="KV210" s="898">
        <f t="shared" si="3702"/>
        <v>1</v>
      </c>
      <c r="KW210" s="899">
        <f t="shared" si="3703"/>
        <v>1</v>
      </c>
      <c r="KX210" s="899">
        <f t="shared" si="3570"/>
        <v>1</v>
      </c>
      <c r="KY210" s="899">
        <f t="shared" si="3571"/>
        <v>1</v>
      </c>
      <c r="KZ210" s="899">
        <f t="shared" si="3704"/>
        <v>1</v>
      </c>
      <c r="LA210" s="966">
        <f t="shared" si="3705"/>
        <v>265650</v>
      </c>
      <c r="LB210" s="901">
        <f t="shared" si="3706"/>
        <v>0</v>
      </c>
      <c r="LE210" s="958" t="s">
        <v>918</v>
      </c>
      <c r="LF210" s="1012" t="s">
        <v>564</v>
      </c>
      <c r="LG210" s="1183" t="s">
        <v>149</v>
      </c>
      <c r="LH210" s="1182">
        <v>6</v>
      </c>
      <c r="LI210" s="1188">
        <v>64805</v>
      </c>
      <c r="LJ210" s="1028">
        <f t="shared" si="3572"/>
        <v>388830</v>
      </c>
      <c r="LK210" s="1016"/>
      <c r="LL210" s="898">
        <f t="shared" si="3707"/>
        <v>1</v>
      </c>
      <c r="LM210" s="898">
        <f t="shared" si="3708"/>
        <v>1</v>
      </c>
      <c r="LN210" s="899">
        <f t="shared" si="3709"/>
        <v>1</v>
      </c>
      <c r="LO210" s="899">
        <f t="shared" si="3573"/>
        <v>1</v>
      </c>
      <c r="LP210" s="899">
        <f t="shared" si="3574"/>
        <v>1</v>
      </c>
      <c r="LQ210" s="899">
        <f t="shared" si="3710"/>
        <v>1</v>
      </c>
      <c r="LR210" s="966">
        <f t="shared" si="3711"/>
        <v>388830</v>
      </c>
      <c r="LS210" s="901">
        <f t="shared" si="3712"/>
        <v>0</v>
      </c>
      <c r="LV210" s="958" t="s">
        <v>918</v>
      </c>
      <c r="LW210" s="1012" t="s">
        <v>564</v>
      </c>
      <c r="LX210" s="1183" t="s">
        <v>149</v>
      </c>
      <c r="LY210" s="1182">
        <v>6</v>
      </c>
      <c r="LZ210" s="1184">
        <v>120250</v>
      </c>
      <c r="MA210" s="1025">
        <f t="shared" si="3575"/>
        <v>721500</v>
      </c>
      <c r="MB210" s="1016"/>
      <c r="MC210" s="898">
        <f t="shared" si="3713"/>
        <v>1</v>
      </c>
      <c r="MD210" s="898">
        <f t="shared" si="3714"/>
        <v>1</v>
      </c>
      <c r="ME210" s="899">
        <f t="shared" si="3715"/>
        <v>1</v>
      </c>
      <c r="MF210" s="899">
        <f t="shared" si="3576"/>
        <v>1</v>
      </c>
      <c r="MG210" s="899">
        <f t="shared" si="3577"/>
        <v>1</v>
      </c>
      <c r="MH210" s="899">
        <f t="shared" si="3716"/>
        <v>1</v>
      </c>
      <c r="MI210" s="966">
        <f t="shared" si="3717"/>
        <v>721500</v>
      </c>
      <c r="MJ210" s="901">
        <f t="shared" si="3718"/>
        <v>0</v>
      </c>
      <c r="MM210" s="958" t="s">
        <v>918</v>
      </c>
      <c r="MN210" s="1012" t="s">
        <v>564</v>
      </c>
      <c r="MO210" s="1183" t="s">
        <v>149</v>
      </c>
      <c r="MP210" s="1182">
        <v>6</v>
      </c>
      <c r="MQ210" s="1184">
        <v>65000</v>
      </c>
      <c r="MR210" s="1025">
        <f t="shared" si="3578"/>
        <v>390000</v>
      </c>
      <c r="MS210" s="1016"/>
      <c r="MT210" s="898">
        <f t="shared" si="3719"/>
        <v>1</v>
      </c>
      <c r="MU210" s="898">
        <f t="shared" si="3720"/>
        <v>1</v>
      </c>
      <c r="MV210" s="899">
        <f t="shared" si="3721"/>
        <v>1</v>
      </c>
      <c r="MW210" s="899">
        <f t="shared" si="3579"/>
        <v>1</v>
      </c>
      <c r="MX210" s="899">
        <f t="shared" si="3580"/>
        <v>1</v>
      </c>
      <c r="MY210" s="899">
        <f t="shared" si="3722"/>
        <v>1</v>
      </c>
      <c r="MZ210" s="966">
        <f t="shared" si="3723"/>
        <v>390000</v>
      </c>
      <c r="NA210" s="901">
        <f t="shared" si="3724"/>
        <v>0</v>
      </c>
      <c r="ND210" s="975" t="s">
        <v>918</v>
      </c>
      <c r="NE210" s="976" t="s">
        <v>564</v>
      </c>
      <c r="NF210" s="1175" t="s">
        <v>149</v>
      </c>
      <c r="NG210" s="1176">
        <v>6</v>
      </c>
      <c r="NH210" s="979">
        <v>32175</v>
      </c>
      <c r="NI210" s="980">
        <v>193050</v>
      </c>
      <c r="NJ210" s="1016"/>
      <c r="NK210" s="898">
        <f t="shared" si="3725"/>
        <v>1</v>
      </c>
      <c r="NL210" s="898">
        <f t="shared" si="3726"/>
        <v>1</v>
      </c>
      <c r="NM210" s="899">
        <f t="shared" si="3727"/>
        <v>1</v>
      </c>
      <c r="NN210" s="899">
        <f t="shared" si="3581"/>
        <v>1</v>
      </c>
      <c r="NO210" s="899">
        <f t="shared" si="3582"/>
        <v>1</v>
      </c>
      <c r="NP210" s="899">
        <f t="shared" si="3728"/>
        <v>1</v>
      </c>
      <c r="NQ210" s="966">
        <f t="shared" si="3729"/>
        <v>193050</v>
      </c>
      <c r="NR210" s="901">
        <f t="shared" si="3730"/>
        <v>0</v>
      </c>
      <c r="NU210" s="981" t="s">
        <v>918</v>
      </c>
      <c r="NV210" s="982" t="s">
        <v>564</v>
      </c>
      <c r="NW210" s="1177" t="s">
        <v>149</v>
      </c>
      <c r="NX210" s="1178">
        <v>6</v>
      </c>
      <c r="NY210" s="1189">
        <v>32500</v>
      </c>
      <c r="NZ210" s="986">
        <f t="shared" si="3583"/>
        <v>195000</v>
      </c>
      <c r="OA210" s="1016"/>
      <c r="OB210" s="898">
        <f t="shared" si="3731"/>
        <v>1</v>
      </c>
      <c r="OC210" s="898">
        <f t="shared" si="3732"/>
        <v>1</v>
      </c>
      <c r="OD210" s="899">
        <f t="shared" si="3733"/>
        <v>1</v>
      </c>
      <c r="OE210" s="899">
        <f t="shared" si="3584"/>
        <v>1</v>
      </c>
      <c r="OF210" s="899">
        <f t="shared" si="3585"/>
        <v>1</v>
      </c>
      <c r="OG210" s="899">
        <f t="shared" si="3734"/>
        <v>1</v>
      </c>
      <c r="OH210" s="966">
        <f t="shared" si="3735"/>
        <v>195000</v>
      </c>
      <c r="OI210" s="901">
        <f t="shared" si="3736"/>
        <v>0</v>
      </c>
      <c r="OL210" s="958" t="s">
        <v>918</v>
      </c>
      <c r="OM210" s="1012" t="s">
        <v>564</v>
      </c>
      <c r="ON210" s="1183" t="s">
        <v>149</v>
      </c>
      <c r="OO210" s="1182">
        <v>6</v>
      </c>
      <c r="OP210" s="1184">
        <v>60477</v>
      </c>
      <c r="OQ210" s="963">
        <f t="shared" si="3596"/>
        <v>362862</v>
      </c>
      <c r="OR210" s="1016"/>
      <c r="OS210" s="898">
        <f t="shared" si="3737"/>
        <v>1</v>
      </c>
      <c r="OT210" s="898">
        <f t="shared" si="3738"/>
        <v>1</v>
      </c>
      <c r="OU210" s="899">
        <f t="shared" si="3739"/>
        <v>1</v>
      </c>
      <c r="OV210" s="899">
        <f t="shared" si="3586"/>
        <v>1</v>
      </c>
      <c r="OW210" s="899">
        <f t="shared" si="3587"/>
        <v>1</v>
      </c>
      <c r="OX210" s="899">
        <f t="shared" si="3740"/>
        <v>1</v>
      </c>
      <c r="OY210" s="966">
        <f t="shared" si="3741"/>
        <v>362862</v>
      </c>
      <c r="OZ210" s="901">
        <f t="shared" si="3742"/>
        <v>0</v>
      </c>
      <c r="PC210" s="958" t="s">
        <v>918</v>
      </c>
      <c r="PD210" s="1012" t="s">
        <v>564</v>
      </c>
      <c r="PE210" s="1183" t="s">
        <v>149</v>
      </c>
      <c r="PF210" s="1182">
        <v>6</v>
      </c>
      <c r="PG210" s="987">
        <v>101400</v>
      </c>
      <c r="PH210" s="1029">
        <v>608400</v>
      </c>
      <c r="PI210" s="1181"/>
      <c r="PJ210" s="898">
        <f t="shared" si="3743"/>
        <v>1</v>
      </c>
      <c r="PK210" s="898">
        <f t="shared" si="3744"/>
        <v>1</v>
      </c>
      <c r="PL210" s="899">
        <f t="shared" si="3745"/>
        <v>1</v>
      </c>
      <c r="PM210" s="899">
        <f t="shared" si="3588"/>
        <v>1</v>
      </c>
      <c r="PN210" s="899">
        <f t="shared" si="3589"/>
        <v>1</v>
      </c>
      <c r="PO210" s="899">
        <f t="shared" si="3746"/>
        <v>1</v>
      </c>
      <c r="PP210" s="966">
        <f t="shared" si="3747"/>
        <v>608400</v>
      </c>
      <c r="PQ210" s="901">
        <f t="shared" si="3748"/>
        <v>0</v>
      </c>
      <c r="PT210" s="958" t="s">
        <v>918</v>
      </c>
      <c r="PU210" s="1012" t="s">
        <v>564</v>
      </c>
      <c r="PV210" s="1183" t="s">
        <v>149</v>
      </c>
      <c r="PW210" s="1182">
        <v>6</v>
      </c>
      <c r="PX210" s="1184">
        <v>40320</v>
      </c>
      <c r="PY210" s="1025">
        <f t="shared" si="3590"/>
        <v>241920</v>
      </c>
      <c r="PZ210" s="1016"/>
      <c r="QA210" s="898">
        <f t="shared" si="3749"/>
        <v>1</v>
      </c>
      <c r="QB210" s="898">
        <f t="shared" si="3750"/>
        <v>1</v>
      </c>
      <c r="QC210" s="899">
        <f t="shared" si="3751"/>
        <v>1</v>
      </c>
      <c r="QD210" s="899">
        <f t="shared" si="3591"/>
        <v>1</v>
      </c>
      <c r="QE210" s="899">
        <f t="shared" si="3592"/>
        <v>1</v>
      </c>
      <c r="QF210" s="899">
        <f t="shared" si="3752"/>
        <v>1</v>
      </c>
      <c r="QG210" s="966">
        <f t="shared" si="3753"/>
        <v>241920</v>
      </c>
      <c r="QH210" s="901">
        <f t="shared" si="3754"/>
        <v>0</v>
      </c>
      <c r="QK210" s="958" t="s">
        <v>918</v>
      </c>
      <c r="QL210" s="1012" t="s">
        <v>564</v>
      </c>
      <c r="QM210" s="1183" t="s">
        <v>149</v>
      </c>
      <c r="QN210" s="1182">
        <v>6</v>
      </c>
      <c r="QO210" s="1188">
        <v>65129.024999999994</v>
      </c>
      <c r="QP210" s="1028">
        <f t="shared" si="3593"/>
        <v>390774</v>
      </c>
      <c r="QQ210" s="1016"/>
      <c r="QR210" s="898">
        <f t="shared" si="3755"/>
        <v>1</v>
      </c>
      <c r="QS210" s="898">
        <f t="shared" si="3756"/>
        <v>1</v>
      </c>
      <c r="QT210" s="899">
        <f t="shared" si="3757"/>
        <v>1</v>
      </c>
      <c r="QU210" s="899">
        <f t="shared" si="3594"/>
        <v>1</v>
      </c>
      <c r="QV210" s="899">
        <f t="shared" si="3595"/>
        <v>1</v>
      </c>
      <c r="QW210" s="899">
        <f t="shared" si="3758"/>
        <v>1</v>
      </c>
      <c r="QX210" s="966">
        <f t="shared" si="3759"/>
        <v>390774</v>
      </c>
      <c r="QY210" s="901">
        <f t="shared" si="3760"/>
        <v>0</v>
      </c>
      <c r="RB210" s="405"/>
      <c r="RC210" s="406"/>
      <c r="RD210" s="407"/>
      <c r="RE210" s="408"/>
      <c r="RF210" s="409"/>
      <c r="RG210" s="410"/>
      <c r="RH210" s="410"/>
      <c r="RI210" s="898"/>
      <c r="RJ210" s="898"/>
      <c r="RK210" s="934"/>
      <c r="RL210" s="934"/>
      <c r="RM210" s="934"/>
      <c r="RN210" s="934"/>
      <c r="RO210" s="935"/>
      <c r="RP210" s="936"/>
      <c r="RS210" s="405"/>
      <c r="RT210" s="406"/>
      <c r="RU210" s="407"/>
      <c r="RV210" s="408"/>
      <c r="RW210" s="409"/>
      <c r="RX210" s="410"/>
      <c r="RY210" s="410"/>
      <c r="RZ210" s="898"/>
      <c r="SA210" s="898"/>
      <c r="SB210" s="934"/>
      <c r="SC210" s="934"/>
      <c r="SD210" s="934"/>
      <c r="SE210" s="934"/>
      <c r="SF210" s="935"/>
      <c r="SG210" s="936"/>
      <c r="SJ210" s="405"/>
      <c r="SK210" s="406"/>
      <c r="SL210" s="407"/>
      <c r="SM210" s="408"/>
      <c r="SN210" s="409"/>
      <c r="SO210" s="410"/>
      <c r="SP210" s="410"/>
      <c r="SQ210" s="898"/>
      <c r="SR210" s="898"/>
      <c r="SS210" s="934"/>
      <c r="ST210" s="934"/>
      <c r="SU210" s="934"/>
      <c r="SV210" s="934"/>
      <c r="SW210" s="935"/>
      <c r="SX210" s="936"/>
    </row>
    <row r="211" spans="2:518" ht="80.25" customHeight="1" thickTop="1" thickBot="1">
      <c r="B211" s="1120" t="s">
        <v>919</v>
      </c>
      <c r="C211" s="1067" t="s">
        <v>565</v>
      </c>
      <c r="D211" s="1179" t="s">
        <v>149</v>
      </c>
      <c r="E211" s="1173">
        <v>4</v>
      </c>
      <c r="F211" s="1015"/>
      <c r="G211" s="963">
        <f t="shared" si="3518"/>
        <v>0</v>
      </c>
      <c r="H211" s="1016"/>
      <c r="K211" s="1120" t="s">
        <v>919</v>
      </c>
      <c r="L211" s="1067" t="s">
        <v>565</v>
      </c>
      <c r="M211" s="1179" t="s">
        <v>149</v>
      </c>
      <c r="N211" s="1173">
        <v>4</v>
      </c>
      <c r="O211" s="1017">
        <v>29928</v>
      </c>
      <c r="P211" s="963">
        <f t="shared" si="3519"/>
        <v>119712</v>
      </c>
      <c r="Q211" s="1016"/>
      <c r="R211" s="898">
        <f t="shared" si="3597"/>
        <v>1</v>
      </c>
      <c r="S211" s="898">
        <f t="shared" si="3598"/>
        <v>1</v>
      </c>
      <c r="T211" s="899">
        <f t="shared" si="3599"/>
        <v>1</v>
      </c>
      <c r="U211" s="899">
        <f t="shared" si="3600"/>
        <v>1</v>
      </c>
      <c r="V211" s="899">
        <f t="shared" si="3601"/>
        <v>1</v>
      </c>
      <c r="W211" s="899">
        <f t="shared" si="3602"/>
        <v>1</v>
      </c>
      <c r="X211" s="966">
        <f t="shared" si="3603"/>
        <v>119712</v>
      </c>
      <c r="Y211" s="901">
        <f t="shared" si="3604"/>
        <v>0</v>
      </c>
      <c r="Z211" s="872"/>
      <c r="AA211" s="872"/>
      <c r="AB211" s="1120" t="s">
        <v>919</v>
      </c>
      <c r="AC211" s="1067" t="s">
        <v>565</v>
      </c>
      <c r="AD211" s="1179" t="s">
        <v>149</v>
      </c>
      <c r="AE211" s="1173">
        <v>4</v>
      </c>
      <c r="AF211" s="1015">
        <v>75000</v>
      </c>
      <c r="AG211" s="963">
        <f t="shared" si="3521"/>
        <v>300000</v>
      </c>
      <c r="AH211" s="1016"/>
      <c r="AI211" s="898">
        <f t="shared" si="3605"/>
        <v>1</v>
      </c>
      <c r="AJ211" s="898">
        <f t="shared" si="3606"/>
        <v>1</v>
      </c>
      <c r="AK211" s="899">
        <f t="shared" si="3607"/>
        <v>1</v>
      </c>
      <c r="AL211" s="899">
        <f t="shared" si="3522"/>
        <v>1</v>
      </c>
      <c r="AM211" s="899">
        <f t="shared" si="3523"/>
        <v>1</v>
      </c>
      <c r="AN211" s="899">
        <f t="shared" si="3608"/>
        <v>1</v>
      </c>
      <c r="AO211" s="966">
        <f t="shared" si="3609"/>
        <v>300000</v>
      </c>
      <c r="AP211" s="901">
        <f t="shared" si="3610"/>
        <v>0</v>
      </c>
      <c r="AQ211" s="872"/>
      <c r="AR211" s="872"/>
      <c r="AS211" s="1120" t="s">
        <v>919</v>
      </c>
      <c r="AT211" s="1071" t="s">
        <v>565</v>
      </c>
      <c r="AU211" s="1179" t="s">
        <v>149</v>
      </c>
      <c r="AV211" s="1173">
        <v>4</v>
      </c>
      <c r="AW211" s="1019">
        <v>50000</v>
      </c>
      <c r="AX211" s="969">
        <f t="shared" si="3524"/>
        <v>200000</v>
      </c>
      <c r="AY211" s="1016"/>
      <c r="AZ211" s="898">
        <f t="shared" si="3611"/>
        <v>1</v>
      </c>
      <c r="BA211" s="898">
        <f t="shared" si="3612"/>
        <v>1</v>
      </c>
      <c r="BB211" s="899">
        <f t="shared" si="3613"/>
        <v>1</v>
      </c>
      <c r="BC211" s="899">
        <f t="shared" si="3525"/>
        <v>1</v>
      </c>
      <c r="BD211" s="899">
        <f t="shared" si="3526"/>
        <v>1</v>
      </c>
      <c r="BE211" s="899">
        <f t="shared" si="3614"/>
        <v>1</v>
      </c>
      <c r="BF211" s="966">
        <f t="shared" si="3615"/>
        <v>200000</v>
      </c>
      <c r="BG211" s="901">
        <f t="shared" si="3616"/>
        <v>0</v>
      </c>
      <c r="BJ211" s="1120" t="s">
        <v>919</v>
      </c>
      <c r="BK211" s="1067" t="s">
        <v>565</v>
      </c>
      <c r="BL211" s="1179" t="s">
        <v>149</v>
      </c>
      <c r="BM211" s="1173">
        <v>4</v>
      </c>
      <c r="BN211" s="1015">
        <v>72000</v>
      </c>
      <c r="BO211" s="963">
        <f t="shared" si="3527"/>
        <v>288000</v>
      </c>
      <c r="BP211" s="1016"/>
      <c r="BQ211" s="898">
        <f t="shared" si="3617"/>
        <v>1</v>
      </c>
      <c r="BR211" s="898">
        <f t="shared" si="3618"/>
        <v>1</v>
      </c>
      <c r="BS211" s="899">
        <f t="shared" si="3619"/>
        <v>1</v>
      </c>
      <c r="BT211" s="899">
        <f t="shared" si="3528"/>
        <v>1</v>
      </c>
      <c r="BU211" s="899">
        <f t="shared" si="3529"/>
        <v>1</v>
      </c>
      <c r="BV211" s="899">
        <f t="shared" si="3620"/>
        <v>1</v>
      </c>
      <c r="BW211" s="966">
        <f t="shared" si="3621"/>
        <v>288000</v>
      </c>
      <c r="BX211" s="901">
        <f t="shared" si="3622"/>
        <v>0</v>
      </c>
      <c r="CA211" s="1120" t="s">
        <v>919</v>
      </c>
      <c r="CB211" s="1067" t="s">
        <v>565</v>
      </c>
      <c r="CC211" s="1179" t="s">
        <v>149</v>
      </c>
      <c r="CD211" s="1173">
        <v>4</v>
      </c>
      <c r="CE211" s="1015">
        <v>29149</v>
      </c>
      <c r="CF211" s="963">
        <f t="shared" si="3530"/>
        <v>116596</v>
      </c>
      <c r="CG211" s="1016"/>
      <c r="CH211" s="898">
        <f t="shared" si="3623"/>
        <v>1</v>
      </c>
      <c r="CI211" s="898">
        <f t="shared" si="3624"/>
        <v>1</v>
      </c>
      <c r="CJ211" s="899">
        <f t="shared" si="3625"/>
        <v>1</v>
      </c>
      <c r="CK211" s="899">
        <f t="shared" si="3531"/>
        <v>1</v>
      </c>
      <c r="CL211" s="899">
        <f t="shared" si="3532"/>
        <v>1</v>
      </c>
      <c r="CM211" s="899">
        <f t="shared" si="3626"/>
        <v>1</v>
      </c>
      <c r="CN211" s="966">
        <f t="shared" si="3627"/>
        <v>116596</v>
      </c>
      <c r="CO211" s="901">
        <f t="shared" si="3628"/>
        <v>0</v>
      </c>
      <c r="CR211" s="1120" t="s">
        <v>919</v>
      </c>
      <c r="CS211" s="1067" t="s">
        <v>565</v>
      </c>
      <c r="CT211" s="1179" t="s">
        <v>149</v>
      </c>
      <c r="CU211" s="1173">
        <v>4</v>
      </c>
      <c r="CV211" s="1015">
        <v>29500</v>
      </c>
      <c r="CW211" s="963">
        <f t="shared" si="3533"/>
        <v>118000</v>
      </c>
      <c r="CX211" s="1016"/>
      <c r="CY211" s="898">
        <f t="shared" si="3629"/>
        <v>1</v>
      </c>
      <c r="CZ211" s="898">
        <f t="shared" si="3630"/>
        <v>1</v>
      </c>
      <c r="DA211" s="899">
        <f t="shared" si="3631"/>
        <v>1</v>
      </c>
      <c r="DB211" s="899">
        <f t="shared" si="3534"/>
        <v>1</v>
      </c>
      <c r="DC211" s="899">
        <f t="shared" si="3535"/>
        <v>1</v>
      </c>
      <c r="DD211" s="899">
        <f t="shared" si="3632"/>
        <v>1</v>
      </c>
      <c r="DE211" s="966">
        <f t="shared" si="3633"/>
        <v>118000</v>
      </c>
      <c r="DF211" s="901">
        <f t="shared" si="3634"/>
        <v>0</v>
      </c>
      <c r="DI211" s="1120" t="s">
        <v>919</v>
      </c>
      <c r="DJ211" s="1067" t="s">
        <v>565</v>
      </c>
      <c r="DK211" s="1179" t="s">
        <v>149</v>
      </c>
      <c r="DL211" s="1173">
        <v>4</v>
      </c>
      <c r="DM211" s="1015">
        <v>42352</v>
      </c>
      <c r="DN211" s="963">
        <f t="shared" si="3536"/>
        <v>169408</v>
      </c>
      <c r="DO211" s="1016"/>
      <c r="DP211" s="898">
        <f t="shared" si="3635"/>
        <v>1</v>
      </c>
      <c r="DQ211" s="898">
        <f t="shared" si="3636"/>
        <v>1</v>
      </c>
      <c r="DR211" s="899">
        <f t="shared" si="3637"/>
        <v>1</v>
      </c>
      <c r="DS211" s="899">
        <f t="shared" si="3537"/>
        <v>1</v>
      </c>
      <c r="DT211" s="899">
        <f t="shared" si="3538"/>
        <v>1</v>
      </c>
      <c r="DU211" s="899">
        <f t="shared" si="3638"/>
        <v>1</v>
      </c>
      <c r="DV211" s="966">
        <f t="shared" si="3639"/>
        <v>169408</v>
      </c>
      <c r="DW211" s="901">
        <f t="shared" si="3640"/>
        <v>0</v>
      </c>
      <c r="DZ211" s="1120" t="s">
        <v>919</v>
      </c>
      <c r="EA211" s="1067" t="s">
        <v>565</v>
      </c>
      <c r="EB211" s="1179" t="s">
        <v>149</v>
      </c>
      <c r="EC211" s="1173">
        <v>4</v>
      </c>
      <c r="ED211" s="1015">
        <v>38550</v>
      </c>
      <c r="EE211" s="963">
        <f t="shared" si="3539"/>
        <v>154200</v>
      </c>
      <c r="EF211" s="1016"/>
      <c r="EG211" s="898">
        <f t="shared" si="3641"/>
        <v>1</v>
      </c>
      <c r="EH211" s="898">
        <f t="shared" si="3642"/>
        <v>1</v>
      </c>
      <c r="EI211" s="899">
        <f t="shared" si="3643"/>
        <v>1</v>
      </c>
      <c r="EJ211" s="899">
        <f t="shared" si="3540"/>
        <v>1</v>
      </c>
      <c r="EK211" s="899">
        <f t="shared" si="3541"/>
        <v>1</v>
      </c>
      <c r="EL211" s="899">
        <f t="shared" si="3644"/>
        <v>1</v>
      </c>
      <c r="EM211" s="966">
        <f t="shared" si="3645"/>
        <v>154200</v>
      </c>
      <c r="EN211" s="901">
        <f t="shared" si="3646"/>
        <v>0</v>
      </c>
      <c r="EQ211" s="1120" t="s">
        <v>919</v>
      </c>
      <c r="ER211" s="1067" t="s">
        <v>565</v>
      </c>
      <c r="ES211" s="1179" t="s">
        <v>149</v>
      </c>
      <c r="ET211" s="1173">
        <v>4</v>
      </c>
      <c r="EU211" s="1015">
        <v>29300</v>
      </c>
      <c r="EV211" s="963">
        <f t="shared" si="3542"/>
        <v>117200</v>
      </c>
      <c r="EW211" s="1016"/>
      <c r="EX211" s="898">
        <f t="shared" si="3647"/>
        <v>1</v>
      </c>
      <c r="EY211" s="898">
        <f t="shared" si="3648"/>
        <v>1</v>
      </c>
      <c r="EZ211" s="899">
        <f t="shared" si="3649"/>
        <v>1</v>
      </c>
      <c r="FA211" s="899">
        <f t="shared" si="3543"/>
        <v>1</v>
      </c>
      <c r="FB211" s="899">
        <f t="shared" si="3544"/>
        <v>1</v>
      </c>
      <c r="FC211" s="899">
        <f t="shared" si="3650"/>
        <v>1</v>
      </c>
      <c r="FD211" s="966">
        <f t="shared" si="3651"/>
        <v>117200</v>
      </c>
      <c r="FE211" s="901">
        <f t="shared" si="3652"/>
        <v>0</v>
      </c>
      <c r="FH211" s="1120"/>
      <c r="FI211" s="1067"/>
      <c r="FJ211" s="1179"/>
      <c r="FK211" s="1173"/>
      <c r="FL211" s="1015"/>
      <c r="FM211" s="963">
        <f t="shared" si="3545"/>
        <v>0</v>
      </c>
      <c r="FN211" s="1016"/>
      <c r="FO211" s="898" t="e">
        <f t="shared" si="3653"/>
        <v>#N/A</v>
      </c>
      <c r="FP211" s="898" t="e">
        <f t="shared" si="3654"/>
        <v>#N/A</v>
      </c>
      <c r="FQ211" s="899" t="e">
        <f t="shared" si="3655"/>
        <v>#N/A</v>
      </c>
      <c r="FR211" s="899">
        <f t="shared" si="3546"/>
        <v>0</v>
      </c>
      <c r="FS211" s="899">
        <f t="shared" si="3547"/>
        <v>0</v>
      </c>
      <c r="FT211" s="899" t="e">
        <f t="shared" si="3656"/>
        <v>#N/A</v>
      </c>
      <c r="FU211" s="966">
        <f t="shared" si="3657"/>
        <v>0</v>
      </c>
      <c r="FV211" s="901">
        <f t="shared" si="3658"/>
        <v>0</v>
      </c>
      <c r="FY211" s="1120" t="s">
        <v>919</v>
      </c>
      <c r="FZ211" s="1067" t="s">
        <v>565</v>
      </c>
      <c r="GA211" s="1179" t="s">
        <v>149</v>
      </c>
      <c r="GB211" s="1173">
        <v>4</v>
      </c>
      <c r="GC211" s="1017">
        <v>28700</v>
      </c>
      <c r="GD211" s="963">
        <f t="shared" si="3548"/>
        <v>114800</v>
      </c>
      <c r="GE211" s="1016"/>
      <c r="GF211" s="898">
        <f t="shared" si="3659"/>
        <v>1</v>
      </c>
      <c r="GG211" s="898">
        <f t="shared" si="3660"/>
        <v>1</v>
      </c>
      <c r="GH211" s="899">
        <f t="shared" si="3661"/>
        <v>1</v>
      </c>
      <c r="GI211" s="899">
        <f t="shared" si="3549"/>
        <v>1</v>
      </c>
      <c r="GJ211" s="899">
        <f t="shared" si="3550"/>
        <v>1</v>
      </c>
      <c r="GK211" s="899">
        <f t="shared" si="3662"/>
        <v>1</v>
      </c>
      <c r="GL211" s="966">
        <f t="shared" si="3663"/>
        <v>114800</v>
      </c>
      <c r="GM211" s="901">
        <f t="shared" si="3664"/>
        <v>0</v>
      </c>
      <c r="GP211" s="1120" t="s">
        <v>919</v>
      </c>
      <c r="GQ211" s="1067" t="s">
        <v>565</v>
      </c>
      <c r="GR211" s="1179" t="s">
        <v>149</v>
      </c>
      <c r="GS211" s="1173">
        <v>4</v>
      </c>
      <c r="GT211" s="1015">
        <v>29350</v>
      </c>
      <c r="GU211" s="963">
        <f t="shared" si="3551"/>
        <v>117400</v>
      </c>
      <c r="GV211" s="1016"/>
      <c r="GW211" s="898">
        <f t="shared" si="3665"/>
        <v>1</v>
      </c>
      <c r="GX211" s="898">
        <f t="shared" si="3666"/>
        <v>1</v>
      </c>
      <c r="GY211" s="899">
        <f t="shared" si="3667"/>
        <v>1</v>
      </c>
      <c r="GZ211" s="899">
        <f t="shared" si="3552"/>
        <v>1</v>
      </c>
      <c r="HA211" s="899">
        <f t="shared" si="3553"/>
        <v>1</v>
      </c>
      <c r="HB211" s="899">
        <f t="shared" si="3668"/>
        <v>1</v>
      </c>
      <c r="HC211" s="966">
        <f t="shared" si="3669"/>
        <v>117400</v>
      </c>
      <c r="HD211" s="901">
        <f t="shared" si="3670"/>
        <v>0</v>
      </c>
      <c r="HG211" s="1120" t="s">
        <v>919</v>
      </c>
      <c r="HH211" s="1067" t="s">
        <v>565</v>
      </c>
      <c r="HI211" s="1179" t="s">
        <v>149</v>
      </c>
      <c r="HJ211" s="1173">
        <v>4</v>
      </c>
      <c r="HK211" s="1015">
        <v>39405</v>
      </c>
      <c r="HL211" s="963">
        <f t="shared" si="3554"/>
        <v>157620</v>
      </c>
      <c r="HM211" s="1016"/>
      <c r="HN211" s="898">
        <f t="shared" si="3671"/>
        <v>1</v>
      </c>
      <c r="HO211" s="898">
        <f t="shared" si="3672"/>
        <v>1</v>
      </c>
      <c r="HP211" s="899">
        <f t="shared" si="3673"/>
        <v>1</v>
      </c>
      <c r="HQ211" s="899">
        <f t="shared" si="3555"/>
        <v>1</v>
      </c>
      <c r="HR211" s="899">
        <f t="shared" si="3556"/>
        <v>1</v>
      </c>
      <c r="HS211" s="899">
        <f t="shared" si="3674"/>
        <v>1</v>
      </c>
      <c r="HT211" s="966">
        <f t="shared" si="3675"/>
        <v>157620</v>
      </c>
      <c r="HU211" s="901">
        <f t="shared" si="3676"/>
        <v>0</v>
      </c>
      <c r="HX211" s="1120" t="s">
        <v>919</v>
      </c>
      <c r="HY211" s="1067" t="s">
        <v>565</v>
      </c>
      <c r="HZ211" s="1179" t="s">
        <v>149</v>
      </c>
      <c r="IA211" s="1173">
        <v>4</v>
      </c>
      <c r="IB211" s="1020">
        <v>42720</v>
      </c>
      <c r="IC211" s="972">
        <f t="shared" si="3557"/>
        <v>170880</v>
      </c>
      <c r="ID211" s="1016"/>
      <c r="IE211" s="898">
        <f t="shared" si="3677"/>
        <v>1</v>
      </c>
      <c r="IF211" s="898">
        <f t="shared" si="3678"/>
        <v>1</v>
      </c>
      <c r="IG211" s="899">
        <f t="shared" si="3679"/>
        <v>1</v>
      </c>
      <c r="IH211" s="899">
        <f t="shared" si="3558"/>
        <v>1</v>
      </c>
      <c r="II211" s="899">
        <f t="shared" si="3559"/>
        <v>1</v>
      </c>
      <c r="IJ211" s="899">
        <f t="shared" si="3680"/>
        <v>1</v>
      </c>
      <c r="IK211" s="966">
        <f t="shared" si="3681"/>
        <v>170880</v>
      </c>
      <c r="IL211" s="901">
        <f t="shared" si="3682"/>
        <v>0</v>
      </c>
      <c r="IO211" s="1120" t="s">
        <v>919</v>
      </c>
      <c r="IP211" s="1067" t="s">
        <v>565</v>
      </c>
      <c r="IQ211" s="1179" t="s">
        <v>149</v>
      </c>
      <c r="IR211" s="1173">
        <v>4</v>
      </c>
      <c r="IS211" s="1015">
        <v>8232</v>
      </c>
      <c r="IT211" s="963">
        <f t="shared" si="3560"/>
        <v>32928</v>
      </c>
      <c r="IU211" s="1016"/>
      <c r="IV211" s="898">
        <f t="shared" si="3683"/>
        <v>1</v>
      </c>
      <c r="IW211" s="898">
        <f t="shared" si="3684"/>
        <v>1</v>
      </c>
      <c r="IX211" s="899">
        <f t="shared" si="3685"/>
        <v>1</v>
      </c>
      <c r="IY211" s="899">
        <f t="shared" si="3561"/>
        <v>1</v>
      </c>
      <c r="IZ211" s="899">
        <f t="shared" si="3562"/>
        <v>1</v>
      </c>
      <c r="JA211" s="899">
        <f t="shared" si="3686"/>
        <v>1</v>
      </c>
      <c r="JB211" s="966">
        <f t="shared" si="3687"/>
        <v>32928</v>
      </c>
      <c r="JC211" s="901">
        <f t="shared" si="3688"/>
        <v>0</v>
      </c>
      <c r="JF211" s="1120" t="s">
        <v>919</v>
      </c>
      <c r="JG211" s="1067" t="s">
        <v>565</v>
      </c>
      <c r="JH211" s="1179" t="s">
        <v>149</v>
      </c>
      <c r="JI211" s="1173">
        <v>4</v>
      </c>
      <c r="JJ211" s="1015">
        <v>85000</v>
      </c>
      <c r="JK211" s="963">
        <f t="shared" si="3563"/>
        <v>340000</v>
      </c>
      <c r="JL211" s="1016"/>
      <c r="JM211" s="898">
        <f t="shared" si="3689"/>
        <v>1</v>
      </c>
      <c r="JN211" s="898">
        <f t="shared" si="3690"/>
        <v>1</v>
      </c>
      <c r="JO211" s="899">
        <f t="shared" si="3691"/>
        <v>1</v>
      </c>
      <c r="JP211" s="899">
        <f t="shared" si="3564"/>
        <v>1</v>
      </c>
      <c r="JQ211" s="899">
        <f t="shared" si="3565"/>
        <v>1</v>
      </c>
      <c r="JR211" s="899">
        <f t="shared" si="3692"/>
        <v>1</v>
      </c>
      <c r="JS211" s="966">
        <f t="shared" si="3693"/>
        <v>340000</v>
      </c>
      <c r="JT211" s="901">
        <f t="shared" si="3694"/>
        <v>0</v>
      </c>
      <c r="JW211" s="1120" t="s">
        <v>919</v>
      </c>
      <c r="JX211" s="1067" t="s">
        <v>565</v>
      </c>
      <c r="JY211" s="1179" t="s">
        <v>149</v>
      </c>
      <c r="JZ211" s="1173">
        <v>4</v>
      </c>
      <c r="KA211" s="1015">
        <v>99416.287800000006</v>
      </c>
      <c r="KB211" s="963">
        <f t="shared" si="3566"/>
        <v>397665</v>
      </c>
      <c r="KC211" s="1016"/>
      <c r="KD211" s="898">
        <f t="shared" si="3695"/>
        <v>1</v>
      </c>
      <c r="KE211" s="898">
        <f t="shared" si="3696"/>
        <v>1</v>
      </c>
      <c r="KF211" s="899">
        <f t="shared" si="3697"/>
        <v>1</v>
      </c>
      <c r="KG211" s="899">
        <f t="shared" si="3567"/>
        <v>1</v>
      </c>
      <c r="KH211" s="899">
        <f t="shared" si="3568"/>
        <v>1</v>
      </c>
      <c r="KI211" s="899">
        <f t="shared" si="3698"/>
        <v>1</v>
      </c>
      <c r="KJ211" s="966">
        <f t="shared" si="3699"/>
        <v>397665</v>
      </c>
      <c r="KK211" s="901">
        <f t="shared" si="3700"/>
        <v>0</v>
      </c>
      <c r="KN211" s="1120" t="s">
        <v>919</v>
      </c>
      <c r="KO211" s="1067" t="s">
        <v>565</v>
      </c>
      <c r="KP211" s="1179" t="s">
        <v>149</v>
      </c>
      <c r="KQ211" s="1173">
        <v>4</v>
      </c>
      <c r="KR211" s="1015">
        <v>42196</v>
      </c>
      <c r="KS211" s="963">
        <f t="shared" si="3569"/>
        <v>168784</v>
      </c>
      <c r="KT211" s="1016"/>
      <c r="KU211" s="898">
        <f t="shared" si="3701"/>
        <v>1</v>
      </c>
      <c r="KV211" s="898">
        <f t="shared" si="3702"/>
        <v>1</v>
      </c>
      <c r="KW211" s="899">
        <f t="shared" si="3703"/>
        <v>1</v>
      </c>
      <c r="KX211" s="899">
        <f t="shared" si="3570"/>
        <v>1</v>
      </c>
      <c r="KY211" s="899">
        <f t="shared" si="3571"/>
        <v>1</v>
      </c>
      <c r="KZ211" s="899">
        <f t="shared" si="3704"/>
        <v>1</v>
      </c>
      <c r="LA211" s="966">
        <f t="shared" si="3705"/>
        <v>168784</v>
      </c>
      <c r="LB211" s="901">
        <f t="shared" si="3706"/>
        <v>0</v>
      </c>
      <c r="LE211" s="1120" t="s">
        <v>919</v>
      </c>
      <c r="LF211" s="1067" t="s">
        <v>565</v>
      </c>
      <c r="LG211" s="1179" t="s">
        <v>149</v>
      </c>
      <c r="LH211" s="1173">
        <v>4</v>
      </c>
      <c r="LI211" s="1021">
        <v>59820</v>
      </c>
      <c r="LJ211" s="974">
        <f t="shared" si="3572"/>
        <v>239280</v>
      </c>
      <c r="LK211" s="1016"/>
      <c r="LL211" s="898">
        <f t="shared" si="3707"/>
        <v>1</v>
      </c>
      <c r="LM211" s="898">
        <f t="shared" si="3708"/>
        <v>1</v>
      </c>
      <c r="LN211" s="899">
        <f t="shared" si="3709"/>
        <v>1</v>
      </c>
      <c r="LO211" s="899">
        <f t="shared" si="3573"/>
        <v>1</v>
      </c>
      <c r="LP211" s="899">
        <f t="shared" si="3574"/>
        <v>1</v>
      </c>
      <c r="LQ211" s="899">
        <f t="shared" si="3710"/>
        <v>1</v>
      </c>
      <c r="LR211" s="966">
        <f t="shared" si="3711"/>
        <v>239280</v>
      </c>
      <c r="LS211" s="901">
        <f t="shared" si="3712"/>
        <v>0</v>
      </c>
      <c r="LV211" s="1120" t="s">
        <v>919</v>
      </c>
      <c r="LW211" s="1067" t="s">
        <v>565</v>
      </c>
      <c r="LX211" s="1179" t="s">
        <v>149</v>
      </c>
      <c r="LY211" s="1173">
        <v>4</v>
      </c>
      <c r="LZ211" s="1015">
        <v>120250</v>
      </c>
      <c r="MA211" s="963">
        <f t="shared" si="3575"/>
        <v>481000</v>
      </c>
      <c r="MB211" s="1016"/>
      <c r="MC211" s="898">
        <f t="shared" si="3713"/>
        <v>1</v>
      </c>
      <c r="MD211" s="898">
        <f t="shared" si="3714"/>
        <v>1</v>
      </c>
      <c r="ME211" s="899">
        <f t="shared" si="3715"/>
        <v>1</v>
      </c>
      <c r="MF211" s="899">
        <f t="shared" si="3576"/>
        <v>1</v>
      </c>
      <c r="MG211" s="899">
        <f t="shared" si="3577"/>
        <v>1</v>
      </c>
      <c r="MH211" s="899">
        <f t="shared" si="3716"/>
        <v>1</v>
      </c>
      <c r="MI211" s="966">
        <f t="shared" si="3717"/>
        <v>481000</v>
      </c>
      <c r="MJ211" s="901">
        <f t="shared" si="3718"/>
        <v>0</v>
      </c>
      <c r="MM211" s="1120" t="s">
        <v>919</v>
      </c>
      <c r="MN211" s="1067" t="s">
        <v>565</v>
      </c>
      <c r="MO211" s="1179" t="s">
        <v>149</v>
      </c>
      <c r="MP211" s="1173">
        <v>4</v>
      </c>
      <c r="MQ211" s="1015">
        <v>60000</v>
      </c>
      <c r="MR211" s="963">
        <f t="shared" si="3578"/>
        <v>240000</v>
      </c>
      <c r="MS211" s="1016"/>
      <c r="MT211" s="898">
        <f t="shared" si="3719"/>
        <v>1</v>
      </c>
      <c r="MU211" s="898">
        <f t="shared" si="3720"/>
        <v>1</v>
      </c>
      <c r="MV211" s="899">
        <f t="shared" si="3721"/>
        <v>1</v>
      </c>
      <c r="MW211" s="899">
        <f t="shared" si="3579"/>
        <v>1</v>
      </c>
      <c r="MX211" s="899">
        <f t="shared" si="3580"/>
        <v>1</v>
      </c>
      <c r="MY211" s="899">
        <f t="shared" si="3722"/>
        <v>1</v>
      </c>
      <c r="MZ211" s="966">
        <f t="shared" si="3723"/>
        <v>240000</v>
      </c>
      <c r="NA211" s="901">
        <f t="shared" si="3724"/>
        <v>0</v>
      </c>
      <c r="ND211" s="975" t="s">
        <v>919</v>
      </c>
      <c r="NE211" s="976" t="s">
        <v>565</v>
      </c>
      <c r="NF211" s="1175" t="s">
        <v>149</v>
      </c>
      <c r="NG211" s="1176">
        <v>4</v>
      </c>
      <c r="NH211" s="979">
        <v>74745</v>
      </c>
      <c r="NI211" s="980">
        <v>298980</v>
      </c>
      <c r="NJ211" s="1016"/>
      <c r="NK211" s="898">
        <f t="shared" si="3725"/>
        <v>1</v>
      </c>
      <c r="NL211" s="898">
        <f t="shared" si="3726"/>
        <v>1</v>
      </c>
      <c r="NM211" s="899">
        <f t="shared" si="3727"/>
        <v>1</v>
      </c>
      <c r="NN211" s="899">
        <f t="shared" si="3581"/>
        <v>1</v>
      </c>
      <c r="NO211" s="899">
        <f t="shared" si="3582"/>
        <v>1</v>
      </c>
      <c r="NP211" s="899">
        <f t="shared" si="3728"/>
        <v>1</v>
      </c>
      <c r="NQ211" s="966">
        <f t="shared" si="3729"/>
        <v>298980</v>
      </c>
      <c r="NR211" s="901">
        <f t="shared" si="3730"/>
        <v>0</v>
      </c>
      <c r="NU211" s="981" t="s">
        <v>919</v>
      </c>
      <c r="NV211" s="982" t="s">
        <v>565</v>
      </c>
      <c r="NW211" s="1177" t="s">
        <v>149</v>
      </c>
      <c r="NX211" s="1178">
        <v>4</v>
      </c>
      <c r="NY211" s="1022">
        <v>75500</v>
      </c>
      <c r="NZ211" s="986">
        <f t="shared" si="3583"/>
        <v>302000</v>
      </c>
      <c r="OA211" s="1016"/>
      <c r="OB211" s="898">
        <f t="shared" si="3731"/>
        <v>1</v>
      </c>
      <c r="OC211" s="898">
        <f t="shared" si="3732"/>
        <v>1</v>
      </c>
      <c r="OD211" s="899">
        <f t="shared" si="3733"/>
        <v>1</v>
      </c>
      <c r="OE211" s="899">
        <f t="shared" si="3584"/>
        <v>1</v>
      </c>
      <c r="OF211" s="899">
        <f t="shared" si="3585"/>
        <v>1</v>
      </c>
      <c r="OG211" s="899">
        <f t="shared" si="3734"/>
        <v>1</v>
      </c>
      <c r="OH211" s="966">
        <f t="shared" si="3735"/>
        <v>302000</v>
      </c>
      <c r="OI211" s="901">
        <f t="shared" si="3736"/>
        <v>0</v>
      </c>
      <c r="OL211" s="1120" t="s">
        <v>919</v>
      </c>
      <c r="OM211" s="1067" t="s">
        <v>565</v>
      </c>
      <c r="ON211" s="1179" t="s">
        <v>149</v>
      </c>
      <c r="OO211" s="1173">
        <v>4</v>
      </c>
      <c r="OP211" s="1015">
        <v>55682</v>
      </c>
      <c r="OQ211" s="963">
        <f t="shared" si="3596"/>
        <v>222728</v>
      </c>
      <c r="OR211" s="1016"/>
      <c r="OS211" s="898">
        <f t="shared" si="3737"/>
        <v>1</v>
      </c>
      <c r="OT211" s="898">
        <f t="shared" si="3738"/>
        <v>1</v>
      </c>
      <c r="OU211" s="899">
        <f t="shared" si="3739"/>
        <v>1</v>
      </c>
      <c r="OV211" s="899">
        <f t="shared" si="3586"/>
        <v>1</v>
      </c>
      <c r="OW211" s="899">
        <f t="shared" si="3587"/>
        <v>1</v>
      </c>
      <c r="OX211" s="899">
        <f t="shared" si="3740"/>
        <v>1</v>
      </c>
      <c r="OY211" s="966">
        <f t="shared" si="3741"/>
        <v>222728</v>
      </c>
      <c r="OZ211" s="901">
        <f t="shared" si="3742"/>
        <v>0</v>
      </c>
      <c r="PC211" s="1120" t="s">
        <v>919</v>
      </c>
      <c r="PD211" s="1067" t="s">
        <v>565</v>
      </c>
      <c r="PE211" s="1179" t="s">
        <v>149</v>
      </c>
      <c r="PF211" s="1173">
        <v>4</v>
      </c>
      <c r="PG211" s="987">
        <v>94640</v>
      </c>
      <c r="PH211" s="988">
        <v>378560</v>
      </c>
      <c r="PI211" s="1181"/>
      <c r="PJ211" s="898">
        <f t="shared" si="3743"/>
        <v>1</v>
      </c>
      <c r="PK211" s="898">
        <f t="shared" si="3744"/>
        <v>1</v>
      </c>
      <c r="PL211" s="899">
        <f t="shared" si="3745"/>
        <v>1</v>
      </c>
      <c r="PM211" s="899">
        <f t="shared" si="3588"/>
        <v>1</v>
      </c>
      <c r="PN211" s="899">
        <f t="shared" si="3589"/>
        <v>1</v>
      </c>
      <c r="PO211" s="899">
        <f t="shared" si="3746"/>
        <v>1</v>
      </c>
      <c r="PP211" s="966">
        <f t="shared" si="3747"/>
        <v>378560</v>
      </c>
      <c r="PQ211" s="901">
        <f t="shared" si="3748"/>
        <v>0</v>
      </c>
      <c r="PT211" s="1120" t="s">
        <v>919</v>
      </c>
      <c r="PU211" s="1067" t="s">
        <v>565</v>
      </c>
      <c r="PV211" s="1179" t="s">
        <v>149</v>
      </c>
      <c r="PW211" s="1173">
        <v>4</v>
      </c>
      <c r="PX211" s="1015">
        <v>29200</v>
      </c>
      <c r="PY211" s="963">
        <f t="shared" si="3590"/>
        <v>116800</v>
      </c>
      <c r="PZ211" s="1016"/>
      <c r="QA211" s="898">
        <f t="shared" si="3749"/>
        <v>1</v>
      </c>
      <c r="QB211" s="898">
        <f t="shared" si="3750"/>
        <v>1</v>
      </c>
      <c r="QC211" s="899">
        <f t="shared" si="3751"/>
        <v>1</v>
      </c>
      <c r="QD211" s="899">
        <f t="shared" si="3591"/>
        <v>1</v>
      </c>
      <c r="QE211" s="899">
        <f t="shared" si="3592"/>
        <v>1</v>
      </c>
      <c r="QF211" s="899">
        <f t="shared" si="3752"/>
        <v>1</v>
      </c>
      <c r="QG211" s="966">
        <f t="shared" si="3753"/>
        <v>116800</v>
      </c>
      <c r="QH211" s="901">
        <f t="shared" si="3754"/>
        <v>0</v>
      </c>
      <c r="QK211" s="1120" t="s">
        <v>919</v>
      </c>
      <c r="QL211" s="1067" t="s">
        <v>565</v>
      </c>
      <c r="QM211" s="1179" t="s">
        <v>149</v>
      </c>
      <c r="QN211" s="1173">
        <v>4</v>
      </c>
      <c r="QO211" s="1021">
        <v>60119.099999999991</v>
      </c>
      <c r="QP211" s="974">
        <f t="shared" si="3593"/>
        <v>240476</v>
      </c>
      <c r="QQ211" s="1016"/>
      <c r="QR211" s="898">
        <f t="shared" si="3755"/>
        <v>1</v>
      </c>
      <c r="QS211" s="898">
        <f t="shared" si="3756"/>
        <v>1</v>
      </c>
      <c r="QT211" s="899">
        <f t="shared" si="3757"/>
        <v>1</v>
      </c>
      <c r="QU211" s="899">
        <f t="shared" si="3594"/>
        <v>1</v>
      </c>
      <c r="QV211" s="899">
        <f t="shared" si="3595"/>
        <v>1</v>
      </c>
      <c r="QW211" s="899">
        <f t="shared" si="3758"/>
        <v>1</v>
      </c>
      <c r="QX211" s="966">
        <f t="shared" si="3759"/>
        <v>240476</v>
      </c>
      <c r="QY211" s="901">
        <f t="shared" si="3760"/>
        <v>0</v>
      </c>
      <c r="RB211" s="405"/>
      <c r="RC211" s="406"/>
      <c r="RD211" s="407"/>
      <c r="RE211" s="408"/>
      <c r="RF211" s="409"/>
      <c r="RG211" s="410"/>
      <c r="RH211" s="410"/>
      <c r="RI211" s="898"/>
      <c r="RJ211" s="898"/>
      <c r="RK211" s="934"/>
      <c r="RL211" s="934"/>
      <c r="RM211" s="934"/>
      <c r="RN211" s="934"/>
      <c r="RO211" s="935"/>
      <c r="RP211" s="936"/>
      <c r="RS211" s="405"/>
      <c r="RT211" s="406"/>
      <c r="RU211" s="407"/>
      <c r="RV211" s="408"/>
      <c r="RW211" s="409"/>
      <c r="RX211" s="410"/>
      <c r="RY211" s="410"/>
      <c r="RZ211" s="898"/>
      <c r="SA211" s="898"/>
      <c r="SB211" s="934"/>
      <c r="SC211" s="934"/>
      <c r="SD211" s="934"/>
      <c r="SE211" s="934"/>
      <c r="SF211" s="935"/>
      <c r="SG211" s="936"/>
      <c r="SJ211" s="405"/>
      <c r="SK211" s="406"/>
      <c r="SL211" s="407"/>
      <c r="SM211" s="408"/>
      <c r="SN211" s="409"/>
      <c r="SO211" s="410"/>
      <c r="SP211" s="410"/>
      <c r="SQ211" s="898"/>
      <c r="SR211" s="898"/>
      <c r="SS211" s="934"/>
      <c r="ST211" s="934"/>
      <c r="SU211" s="934"/>
      <c r="SV211" s="934"/>
      <c r="SW211" s="935"/>
      <c r="SX211" s="936"/>
    </row>
    <row r="212" spans="2:518" ht="77.25" customHeight="1" thickTop="1" thickBot="1">
      <c r="B212" s="958" t="s">
        <v>920</v>
      </c>
      <c r="C212" s="1190" t="s">
        <v>566</v>
      </c>
      <c r="D212" s="1179" t="s">
        <v>149</v>
      </c>
      <c r="E212" s="1180">
        <v>17</v>
      </c>
      <c r="F212" s="1015"/>
      <c r="G212" s="963">
        <f t="shared" si="3518"/>
        <v>0</v>
      </c>
      <c r="H212" s="1016"/>
      <c r="K212" s="958" t="s">
        <v>920</v>
      </c>
      <c r="L212" s="1190" t="s">
        <v>566</v>
      </c>
      <c r="M212" s="1179" t="s">
        <v>149</v>
      </c>
      <c r="N212" s="1180">
        <v>17</v>
      </c>
      <c r="O212" s="1017">
        <v>23942</v>
      </c>
      <c r="P212" s="963">
        <f t="shared" si="3519"/>
        <v>407014</v>
      </c>
      <c r="Q212" s="1016"/>
      <c r="R212" s="898">
        <f t="shared" si="3597"/>
        <v>1</v>
      </c>
      <c r="S212" s="898">
        <f t="shared" si="3598"/>
        <v>1</v>
      </c>
      <c r="T212" s="899">
        <f t="shared" si="3599"/>
        <v>1</v>
      </c>
      <c r="U212" s="899">
        <f t="shared" si="3600"/>
        <v>1</v>
      </c>
      <c r="V212" s="899">
        <f t="shared" si="3601"/>
        <v>1</v>
      </c>
      <c r="W212" s="899">
        <f t="shared" si="3602"/>
        <v>1</v>
      </c>
      <c r="X212" s="966">
        <f t="shared" si="3603"/>
        <v>407014</v>
      </c>
      <c r="Y212" s="901">
        <f t="shared" si="3604"/>
        <v>0</v>
      </c>
      <c r="Z212" s="872"/>
      <c r="AA212" s="872"/>
      <c r="AB212" s="958" t="s">
        <v>920</v>
      </c>
      <c r="AC212" s="1190" t="s">
        <v>566</v>
      </c>
      <c r="AD212" s="1179" t="s">
        <v>149</v>
      </c>
      <c r="AE212" s="1180">
        <v>17</v>
      </c>
      <c r="AF212" s="1015">
        <v>70000</v>
      </c>
      <c r="AG212" s="963">
        <f t="shared" si="3521"/>
        <v>1190000</v>
      </c>
      <c r="AH212" s="1016"/>
      <c r="AI212" s="898">
        <f t="shared" si="3605"/>
        <v>1</v>
      </c>
      <c r="AJ212" s="898">
        <f t="shared" si="3606"/>
        <v>1</v>
      </c>
      <c r="AK212" s="899">
        <f t="shared" si="3607"/>
        <v>1</v>
      </c>
      <c r="AL212" s="899">
        <f t="shared" si="3522"/>
        <v>1</v>
      </c>
      <c r="AM212" s="899">
        <f t="shared" si="3523"/>
        <v>1</v>
      </c>
      <c r="AN212" s="899">
        <f t="shared" si="3608"/>
        <v>1</v>
      </c>
      <c r="AO212" s="966">
        <f t="shared" si="3609"/>
        <v>1190000</v>
      </c>
      <c r="AP212" s="901">
        <f t="shared" si="3610"/>
        <v>0</v>
      </c>
      <c r="AQ212" s="872"/>
      <c r="AR212" s="872"/>
      <c r="AS212" s="958" t="s">
        <v>920</v>
      </c>
      <c r="AT212" s="1191" t="s">
        <v>566</v>
      </c>
      <c r="AU212" s="1179" t="s">
        <v>149</v>
      </c>
      <c r="AV212" s="1180">
        <v>17</v>
      </c>
      <c r="AW212" s="1019">
        <v>42000</v>
      </c>
      <c r="AX212" s="969">
        <f t="shared" si="3524"/>
        <v>714000</v>
      </c>
      <c r="AY212" s="1016"/>
      <c r="AZ212" s="898">
        <f t="shared" si="3611"/>
        <v>1</v>
      </c>
      <c r="BA212" s="898">
        <f t="shared" si="3612"/>
        <v>1</v>
      </c>
      <c r="BB212" s="899">
        <f t="shared" si="3613"/>
        <v>1</v>
      </c>
      <c r="BC212" s="899">
        <f t="shared" si="3525"/>
        <v>1</v>
      </c>
      <c r="BD212" s="899">
        <f t="shared" si="3526"/>
        <v>1</v>
      </c>
      <c r="BE212" s="899">
        <f t="shared" si="3614"/>
        <v>1</v>
      </c>
      <c r="BF212" s="966">
        <f t="shared" si="3615"/>
        <v>714000</v>
      </c>
      <c r="BG212" s="901">
        <f t="shared" si="3616"/>
        <v>0</v>
      </c>
      <c r="BJ212" s="958" t="s">
        <v>920</v>
      </c>
      <c r="BK212" s="1190" t="s">
        <v>566</v>
      </c>
      <c r="BL212" s="1179" t="s">
        <v>149</v>
      </c>
      <c r="BM212" s="1180">
        <v>17</v>
      </c>
      <c r="BN212" s="1015">
        <v>70000</v>
      </c>
      <c r="BO212" s="963">
        <f t="shared" si="3527"/>
        <v>1190000</v>
      </c>
      <c r="BP212" s="1016"/>
      <c r="BQ212" s="898">
        <f t="shared" si="3617"/>
        <v>1</v>
      </c>
      <c r="BR212" s="898">
        <f t="shared" si="3618"/>
        <v>1</v>
      </c>
      <c r="BS212" s="899">
        <f t="shared" si="3619"/>
        <v>1</v>
      </c>
      <c r="BT212" s="899">
        <f t="shared" si="3528"/>
        <v>1</v>
      </c>
      <c r="BU212" s="899">
        <f t="shared" si="3529"/>
        <v>1</v>
      </c>
      <c r="BV212" s="899">
        <f t="shared" si="3620"/>
        <v>1</v>
      </c>
      <c r="BW212" s="966">
        <f t="shared" si="3621"/>
        <v>1190000</v>
      </c>
      <c r="BX212" s="901">
        <f t="shared" si="3622"/>
        <v>0</v>
      </c>
      <c r="CA212" s="958" t="s">
        <v>920</v>
      </c>
      <c r="CB212" s="1190" t="s">
        <v>566</v>
      </c>
      <c r="CC212" s="1179" t="s">
        <v>149</v>
      </c>
      <c r="CD212" s="1180">
        <v>17</v>
      </c>
      <c r="CE212" s="1015">
        <v>23319</v>
      </c>
      <c r="CF212" s="963">
        <f t="shared" si="3530"/>
        <v>396423</v>
      </c>
      <c r="CG212" s="1016"/>
      <c r="CH212" s="898">
        <f t="shared" si="3623"/>
        <v>1</v>
      </c>
      <c r="CI212" s="898">
        <f t="shared" si="3624"/>
        <v>1</v>
      </c>
      <c r="CJ212" s="899">
        <f t="shared" si="3625"/>
        <v>1</v>
      </c>
      <c r="CK212" s="899">
        <f t="shared" si="3531"/>
        <v>1</v>
      </c>
      <c r="CL212" s="899">
        <f t="shared" si="3532"/>
        <v>1</v>
      </c>
      <c r="CM212" s="899">
        <f t="shared" si="3626"/>
        <v>1</v>
      </c>
      <c r="CN212" s="966">
        <f t="shared" si="3627"/>
        <v>396423</v>
      </c>
      <c r="CO212" s="901">
        <f t="shared" si="3628"/>
        <v>0</v>
      </c>
      <c r="CR212" s="958" t="s">
        <v>920</v>
      </c>
      <c r="CS212" s="1190" t="s">
        <v>566</v>
      </c>
      <c r="CT212" s="1179" t="s">
        <v>149</v>
      </c>
      <c r="CU212" s="1180">
        <v>17</v>
      </c>
      <c r="CV212" s="1015">
        <v>34500</v>
      </c>
      <c r="CW212" s="963">
        <f t="shared" si="3533"/>
        <v>586500</v>
      </c>
      <c r="CX212" s="1016"/>
      <c r="CY212" s="898">
        <f t="shared" si="3629"/>
        <v>1</v>
      </c>
      <c r="CZ212" s="898">
        <f t="shared" si="3630"/>
        <v>1</v>
      </c>
      <c r="DA212" s="899">
        <f t="shared" si="3631"/>
        <v>1</v>
      </c>
      <c r="DB212" s="899">
        <f t="shared" si="3534"/>
        <v>1</v>
      </c>
      <c r="DC212" s="899">
        <f t="shared" si="3535"/>
        <v>1</v>
      </c>
      <c r="DD212" s="899">
        <f t="shared" si="3632"/>
        <v>1</v>
      </c>
      <c r="DE212" s="966">
        <f t="shared" si="3633"/>
        <v>586500</v>
      </c>
      <c r="DF212" s="901">
        <f t="shared" si="3634"/>
        <v>0</v>
      </c>
      <c r="DI212" s="958" t="s">
        <v>920</v>
      </c>
      <c r="DJ212" s="1190" t="s">
        <v>566</v>
      </c>
      <c r="DK212" s="1179" t="s">
        <v>149</v>
      </c>
      <c r="DL212" s="1180">
        <v>17</v>
      </c>
      <c r="DM212" s="1015">
        <v>34684</v>
      </c>
      <c r="DN212" s="963">
        <f t="shared" si="3536"/>
        <v>589628</v>
      </c>
      <c r="DO212" s="1016"/>
      <c r="DP212" s="898">
        <f t="shared" si="3635"/>
        <v>1</v>
      </c>
      <c r="DQ212" s="898">
        <f t="shared" si="3636"/>
        <v>1</v>
      </c>
      <c r="DR212" s="899">
        <f t="shared" si="3637"/>
        <v>1</v>
      </c>
      <c r="DS212" s="899">
        <f t="shared" si="3537"/>
        <v>1</v>
      </c>
      <c r="DT212" s="899">
        <f t="shared" si="3538"/>
        <v>1</v>
      </c>
      <c r="DU212" s="899">
        <f t="shared" si="3638"/>
        <v>1</v>
      </c>
      <c r="DV212" s="966">
        <f t="shared" si="3639"/>
        <v>589628</v>
      </c>
      <c r="DW212" s="901">
        <f t="shared" si="3640"/>
        <v>0</v>
      </c>
      <c r="DZ212" s="958" t="s">
        <v>920</v>
      </c>
      <c r="EA212" s="1190" t="s">
        <v>566</v>
      </c>
      <c r="EB212" s="1179" t="s">
        <v>149</v>
      </c>
      <c r="EC212" s="1180">
        <v>17</v>
      </c>
      <c r="ED212" s="1015">
        <v>38550</v>
      </c>
      <c r="EE212" s="963">
        <f t="shared" si="3539"/>
        <v>655350</v>
      </c>
      <c r="EF212" s="1016"/>
      <c r="EG212" s="898">
        <f t="shared" si="3641"/>
        <v>1</v>
      </c>
      <c r="EH212" s="898">
        <f t="shared" si="3642"/>
        <v>1</v>
      </c>
      <c r="EI212" s="899">
        <f t="shared" si="3643"/>
        <v>1</v>
      </c>
      <c r="EJ212" s="899">
        <f t="shared" si="3540"/>
        <v>1</v>
      </c>
      <c r="EK212" s="899">
        <f t="shared" si="3541"/>
        <v>1</v>
      </c>
      <c r="EL212" s="899">
        <f t="shared" si="3644"/>
        <v>1</v>
      </c>
      <c r="EM212" s="966">
        <f t="shared" si="3645"/>
        <v>655350</v>
      </c>
      <c r="EN212" s="901">
        <f t="shared" si="3646"/>
        <v>0</v>
      </c>
      <c r="EQ212" s="958" t="s">
        <v>920</v>
      </c>
      <c r="ER212" s="1190" t="s">
        <v>566</v>
      </c>
      <c r="ES212" s="1179" t="s">
        <v>149</v>
      </c>
      <c r="ET212" s="1180">
        <v>17</v>
      </c>
      <c r="EU212" s="1015">
        <v>23400</v>
      </c>
      <c r="EV212" s="963">
        <f t="shared" si="3542"/>
        <v>397800</v>
      </c>
      <c r="EW212" s="1016"/>
      <c r="EX212" s="898">
        <f t="shared" si="3647"/>
        <v>1</v>
      </c>
      <c r="EY212" s="898">
        <f t="shared" si="3648"/>
        <v>1</v>
      </c>
      <c r="EZ212" s="899">
        <f t="shared" si="3649"/>
        <v>1</v>
      </c>
      <c r="FA212" s="899">
        <f t="shared" si="3543"/>
        <v>1</v>
      </c>
      <c r="FB212" s="899">
        <f t="shared" si="3544"/>
        <v>1</v>
      </c>
      <c r="FC212" s="899">
        <f t="shared" si="3650"/>
        <v>1</v>
      </c>
      <c r="FD212" s="966">
        <f t="shared" si="3651"/>
        <v>397800</v>
      </c>
      <c r="FE212" s="901">
        <f t="shared" si="3652"/>
        <v>0</v>
      </c>
      <c r="FH212" s="958"/>
      <c r="FI212" s="1190"/>
      <c r="FJ212" s="1179"/>
      <c r="FK212" s="1180"/>
      <c r="FL212" s="1015"/>
      <c r="FM212" s="963">
        <f t="shared" si="3545"/>
        <v>0</v>
      </c>
      <c r="FN212" s="1016"/>
      <c r="FO212" s="898" t="e">
        <f t="shared" si="3653"/>
        <v>#N/A</v>
      </c>
      <c r="FP212" s="898" t="e">
        <f t="shared" si="3654"/>
        <v>#N/A</v>
      </c>
      <c r="FQ212" s="899" t="e">
        <f t="shared" si="3655"/>
        <v>#N/A</v>
      </c>
      <c r="FR212" s="899">
        <f t="shared" si="3546"/>
        <v>0</v>
      </c>
      <c r="FS212" s="899">
        <f t="shared" si="3547"/>
        <v>0</v>
      </c>
      <c r="FT212" s="899" t="e">
        <f t="shared" si="3656"/>
        <v>#N/A</v>
      </c>
      <c r="FU212" s="966">
        <f t="shared" si="3657"/>
        <v>0</v>
      </c>
      <c r="FV212" s="901">
        <f t="shared" si="3658"/>
        <v>0</v>
      </c>
      <c r="FY212" s="958" t="s">
        <v>920</v>
      </c>
      <c r="FZ212" s="1190" t="s">
        <v>566</v>
      </c>
      <c r="GA212" s="1179" t="s">
        <v>149</v>
      </c>
      <c r="GB212" s="1180">
        <v>17</v>
      </c>
      <c r="GC212" s="1017">
        <v>22000</v>
      </c>
      <c r="GD212" s="963">
        <f t="shared" si="3548"/>
        <v>374000</v>
      </c>
      <c r="GE212" s="1016"/>
      <c r="GF212" s="898">
        <f t="shared" si="3659"/>
        <v>1</v>
      </c>
      <c r="GG212" s="898">
        <f t="shared" si="3660"/>
        <v>1</v>
      </c>
      <c r="GH212" s="899">
        <f t="shared" si="3661"/>
        <v>1</v>
      </c>
      <c r="GI212" s="899">
        <f t="shared" si="3549"/>
        <v>1</v>
      </c>
      <c r="GJ212" s="899">
        <f t="shared" si="3550"/>
        <v>1</v>
      </c>
      <c r="GK212" s="899">
        <f t="shared" si="3662"/>
        <v>1</v>
      </c>
      <c r="GL212" s="966">
        <f t="shared" si="3663"/>
        <v>374000</v>
      </c>
      <c r="GM212" s="901">
        <f t="shared" si="3664"/>
        <v>0</v>
      </c>
      <c r="GP212" s="958" t="s">
        <v>920</v>
      </c>
      <c r="GQ212" s="1190" t="s">
        <v>566</v>
      </c>
      <c r="GR212" s="1179" t="s">
        <v>149</v>
      </c>
      <c r="GS212" s="1180">
        <v>17</v>
      </c>
      <c r="GT212" s="1015">
        <v>23460</v>
      </c>
      <c r="GU212" s="963">
        <f t="shared" si="3551"/>
        <v>398820</v>
      </c>
      <c r="GV212" s="1016"/>
      <c r="GW212" s="898">
        <f t="shared" si="3665"/>
        <v>1</v>
      </c>
      <c r="GX212" s="898">
        <f t="shared" si="3666"/>
        <v>1</v>
      </c>
      <c r="GY212" s="899">
        <f t="shared" si="3667"/>
        <v>1</v>
      </c>
      <c r="GZ212" s="899">
        <f t="shared" si="3552"/>
        <v>1</v>
      </c>
      <c r="HA212" s="899">
        <f t="shared" si="3553"/>
        <v>1</v>
      </c>
      <c r="HB212" s="899">
        <f t="shared" si="3668"/>
        <v>1</v>
      </c>
      <c r="HC212" s="966">
        <f t="shared" si="3669"/>
        <v>398820</v>
      </c>
      <c r="HD212" s="901">
        <f t="shared" si="3670"/>
        <v>0</v>
      </c>
      <c r="HG212" s="958" t="s">
        <v>920</v>
      </c>
      <c r="HH212" s="1190" t="s">
        <v>566</v>
      </c>
      <c r="HI212" s="1179" t="s">
        <v>149</v>
      </c>
      <c r="HJ212" s="1180">
        <v>17</v>
      </c>
      <c r="HK212" s="1015">
        <v>34280</v>
      </c>
      <c r="HL212" s="963">
        <f t="shared" si="3554"/>
        <v>582760</v>
      </c>
      <c r="HM212" s="1016"/>
      <c r="HN212" s="898">
        <f t="shared" si="3671"/>
        <v>1</v>
      </c>
      <c r="HO212" s="898">
        <f t="shared" si="3672"/>
        <v>1</v>
      </c>
      <c r="HP212" s="899">
        <f t="shared" si="3673"/>
        <v>1</v>
      </c>
      <c r="HQ212" s="899">
        <f t="shared" si="3555"/>
        <v>1</v>
      </c>
      <c r="HR212" s="899">
        <f t="shared" si="3556"/>
        <v>1</v>
      </c>
      <c r="HS212" s="899">
        <f t="shared" si="3674"/>
        <v>1</v>
      </c>
      <c r="HT212" s="966">
        <f t="shared" si="3675"/>
        <v>582760</v>
      </c>
      <c r="HU212" s="901">
        <f t="shared" si="3676"/>
        <v>0</v>
      </c>
      <c r="HX212" s="958" t="s">
        <v>920</v>
      </c>
      <c r="HY212" s="1190" t="s">
        <v>566</v>
      </c>
      <c r="HZ212" s="1179" t="s">
        <v>149</v>
      </c>
      <c r="IA212" s="1180">
        <v>17</v>
      </c>
      <c r="IB212" s="1020">
        <v>37834</v>
      </c>
      <c r="IC212" s="972">
        <f t="shared" si="3557"/>
        <v>643178</v>
      </c>
      <c r="ID212" s="1016"/>
      <c r="IE212" s="898">
        <f t="shared" si="3677"/>
        <v>1</v>
      </c>
      <c r="IF212" s="898">
        <f t="shared" si="3678"/>
        <v>1</v>
      </c>
      <c r="IG212" s="899">
        <f t="shared" si="3679"/>
        <v>1</v>
      </c>
      <c r="IH212" s="899">
        <f t="shared" si="3558"/>
        <v>1</v>
      </c>
      <c r="II212" s="899">
        <f t="shared" si="3559"/>
        <v>1</v>
      </c>
      <c r="IJ212" s="899">
        <f t="shared" si="3680"/>
        <v>1</v>
      </c>
      <c r="IK212" s="966">
        <f t="shared" si="3681"/>
        <v>643178</v>
      </c>
      <c r="IL212" s="901">
        <f t="shared" si="3682"/>
        <v>0</v>
      </c>
      <c r="IO212" s="958" t="s">
        <v>920</v>
      </c>
      <c r="IP212" s="1190" t="s">
        <v>566</v>
      </c>
      <c r="IQ212" s="1179" t="s">
        <v>149</v>
      </c>
      <c r="IR212" s="1180">
        <v>17</v>
      </c>
      <c r="IS212" s="1015">
        <v>53268</v>
      </c>
      <c r="IT212" s="963">
        <f t="shared" si="3560"/>
        <v>905556</v>
      </c>
      <c r="IU212" s="1016"/>
      <c r="IV212" s="898">
        <f t="shared" si="3683"/>
        <v>1</v>
      </c>
      <c r="IW212" s="898">
        <f t="shared" si="3684"/>
        <v>1</v>
      </c>
      <c r="IX212" s="899">
        <f t="shared" si="3685"/>
        <v>1</v>
      </c>
      <c r="IY212" s="899">
        <f t="shared" si="3561"/>
        <v>1</v>
      </c>
      <c r="IZ212" s="899">
        <f t="shared" si="3562"/>
        <v>1</v>
      </c>
      <c r="JA212" s="899">
        <f t="shared" si="3686"/>
        <v>1</v>
      </c>
      <c r="JB212" s="966">
        <f t="shared" si="3687"/>
        <v>905556</v>
      </c>
      <c r="JC212" s="901">
        <f t="shared" si="3688"/>
        <v>0</v>
      </c>
      <c r="JF212" s="958" t="s">
        <v>920</v>
      </c>
      <c r="JG212" s="1190" t="s">
        <v>566</v>
      </c>
      <c r="JH212" s="1179" t="s">
        <v>149</v>
      </c>
      <c r="JI212" s="1180">
        <v>17</v>
      </c>
      <c r="JJ212" s="1015">
        <v>75000</v>
      </c>
      <c r="JK212" s="963">
        <f t="shared" si="3563"/>
        <v>1275000</v>
      </c>
      <c r="JL212" s="1016"/>
      <c r="JM212" s="898">
        <f t="shared" si="3689"/>
        <v>1</v>
      </c>
      <c r="JN212" s="898">
        <f t="shared" si="3690"/>
        <v>1</v>
      </c>
      <c r="JO212" s="899">
        <f t="shared" si="3691"/>
        <v>1</v>
      </c>
      <c r="JP212" s="899">
        <f t="shared" si="3564"/>
        <v>1</v>
      </c>
      <c r="JQ212" s="899">
        <f t="shared" si="3565"/>
        <v>1</v>
      </c>
      <c r="JR212" s="899">
        <f t="shared" si="3692"/>
        <v>1</v>
      </c>
      <c r="JS212" s="966">
        <f t="shared" si="3693"/>
        <v>1275000</v>
      </c>
      <c r="JT212" s="901">
        <f t="shared" si="3694"/>
        <v>0</v>
      </c>
      <c r="JW212" s="958" t="s">
        <v>920</v>
      </c>
      <c r="JX212" s="1190" t="s">
        <v>566</v>
      </c>
      <c r="JY212" s="1179" t="s">
        <v>149</v>
      </c>
      <c r="JZ212" s="1180">
        <v>17</v>
      </c>
      <c r="KA212" s="1015">
        <v>68826.662700000001</v>
      </c>
      <c r="KB212" s="963">
        <f t="shared" si="3566"/>
        <v>1170053</v>
      </c>
      <c r="KC212" s="1016"/>
      <c r="KD212" s="898">
        <f t="shared" si="3695"/>
        <v>1</v>
      </c>
      <c r="KE212" s="898">
        <f t="shared" si="3696"/>
        <v>1</v>
      </c>
      <c r="KF212" s="899">
        <f t="shared" si="3697"/>
        <v>1</v>
      </c>
      <c r="KG212" s="899">
        <f t="shared" si="3567"/>
        <v>1</v>
      </c>
      <c r="KH212" s="899">
        <f t="shared" si="3568"/>
        <v>1</v>
      </c>
      <c r="KI212" s="899">
        <f t="shared" si="3698"/>
        <v>1</v>
      </c>
      <c r="KJ212" s="966">
        <f t="shared" si="3699"/>
        <v>1170053</v>
      </c>
      <c r="KK212" s="901">
        <f t="shared" si="3700"/>
        <v>0</v>
      </c>
      <c r="KN212" s="958" t="s">
        <v>920</v>
      </c>
      <c r="KO212" s="1190" t="s">
        <v>566</v>
      </c>
      <c r="KP212" s="1179" t="s">
        <v>149</v>
      </c>
      <c r="KQ212" s="1180">
        <v>17</v>
      </c>
      <c r="KR212" s="1015">
        <v>40425</v>
      </c>
      <c r="KS212" s="963">
        <f t="shared" si="3569"/>
        <v>687225</v>
      </c>
      <c r="KT212" s="1016"/>
      <c r="KU212" s="898">
        <f t="shared" si="3701"/>
        <v>1</v>
      </c>
      <c r="KV212" s="898">
        <f t="shared" si="3702"/>
        <v>1</v>
      </c>
      <c r="KW212" s="899">
        <f t="shared" si="3703"/>
        <v>1</v>
      </c>
      <c r="KX212" s="899">
        <f t="shared" si="3570"/>
        <v>1</v>
      </c>
      <c r="KY212" s="899">
        <f t="shared" si="3571"/>
        <v>1</v>
      </c>
      <c r="KZ212" s="899">
        <f t="shared" si="3704"/>
        <v>1</v>
      </c>
      <c r="LA212" s="966">
        <f t="shared" si="3705"/>
        <v>687225</v>
      </c>
      <c r="LB212" s="901">
        <f t="shared" si="3706"/>
        <v>0</v>
      </c>
      <c r="LE212" s="958" t="s">
        <v>920</v>
      </c>
      <c r="LF212" s="1190" t="s">
        <v>566</v>
      </c>
      <c r="LG212" s="1179" t="s">
        <v>149</v>
      </c>
      <c r="LH212" s="1180">
        <v>17</v>
      </c>
      <c r="LI212" s="1021">
        <v>49850</v>
      </c>
      <c r="LJ212" s="974">
        <f t="shared" si="3572"/>
        <v>847450</v>
      </c>
      <c r="LK212" s="1016"/>
      <c r="LL212" s="898">
        <f t="shared" si="3707"/>
        <v>1</v>
      </c>
      <c r="LM212" s="898">
        <f t="shared" si="3708"/>
        <v>1</v>
      </c>
      <c r="LN212" s="899">
        <f t="shared" si="3709"/>
        <v>1</v>
      </c>
      <c r="LO212" s="899">
        <f t="shared" si="3573"/>
        <v>1</v>
      </c>
      <c r="LP212" s="899">
        <f t="shared" si="3574"/>
        <v>1</v>
      </c>
      <c r="LQ212" s="899">
        <f t="shared" si="3710"/>
        <v>1</v>
      </c>
      <c r="LR212" s="966">
        <f t="shared" si="3711"/>
        <v>847450</v>
      </c>
      <c r="LS212" s="901">
        <f t="shared" si="3712"/>
        <v>0</v>
      </c>
      <c r="LV212" s="958" t="s">
        <v>920</v>
      </c>
      <c r="LW212" s="1190" t="s">
        <v>566</v>
      </c>
      <c r="LX212" s="1179" t="s">
        <v>149</v>
      </c>
      <c r="LY212" s="1180">
        <v>17</v>
      </c>
      <c r="LZ212" s="1015">
        <v>94250</v>
      </c>
      <c r="MA212" s="963">
        <f t="shared" si="3575"/>
        <v>1602250</v>
      </c>
      <c r="MB212" s="1016"/>
      <c r="MC212" s="898">
        <f t="shared" si="3713"/>
        <v>1</v>
      </c>
      <c r="MD212" s="898">
        <f t="shared" si="3714"/>
        <v>1</v>
      </c>
      <c r="ME212" s="899">
        <f t="shared" si="3715"/>
        <v>1</v>
      </c>
      <c r="MF212" s="899">
        <f t="shared" si="3576"/>
        <v>1</v>
      </c>
      <c r="MG212" s="899">
        <f t="shared" si="3577"/>
        <v>1</v>
      </c>
      <c r="MH212" s="899">
        <f t="shared" si="3716"/>
        <v>1</v>
      </c>
      <c r="MI212" s="966">
        <f t="shared" si="3717"/>
        <v>1602250</v>
      </c>
      <c r="MJ212" s="901">
        <f t="shared" si="3718"/>
        <v>0</v>
      </c>
      <c r="MM212" s="958" t="s">
        <v>920</v>
      </c>
      <c r="MN212" s="1190" t="s">
        <v>566</v>
      </c>
      <c r="MO212" s="1179" t="s">
        <v>149</v>
      </c>
      <c r="MP212" s="1180">
        <v>17</v>
      </c>
      <c r="MQ212" s="1015">
        <v>50000</v>
      </c>
      <c r="MR212" s="963">
        <f t="shared" si="3578"/>
        <v>850000</v>
      </c>
      <c r="MS212" s="1016"/>
      <c r="MT212" s="898">
        <f t="shared" si="3719"/>
        <v>1</v>
      </c>
      <c r="MU212" s="898">
        <f t="shared" si="3720"/>
        <v>1</v>
      </c>
      <c r="MV212" s="899">
        <f t="shared" si="3721"/>
        <v>1</v>
      </c>
      <c r="MW212" s="899">
        <f t="shared" si="3579"/>
        <v>1</v>
      </c>
      <c r="MX212" s="899">
        <f t="shared" si="3580"/>
        <v>1</v>
      </c>
      <c r="MY212" s="899">
        <f t="shared" si="3722"/>
        <v>1</v>
      </c>
      <c r="MZ212" s="966">
        <f t="shared" si="3723"/>
        <v>850000</v>
      </c>
      <c r="NA212" s="901">
        <f t="shared" si="3724"/>
        <v>0</v>
      </c>
      <c r="ND212" s="975" t="s">
        <v>920</v>
      </c>
      <c r="NE212" s="976" t="s">
        <v>566</v>
      </c>
      <c r="NF212" s="1175" t="s">
        <v>149</v>
      </c>
      <c r="NG212" s="1176">
        <v>17</v>
      </c>
      <c r="NH212" s="979">
        <v>28239.75</v>
      </c>
      <c r="NI212" s="980">
        <v>480076</v>
      </c>
      <c r="NJ212" s="1016"/>
      <c r="NK212" s="898">
        <f t="shared" si="3725"/>
        <v>1</v>
      </c>
      <c r="NL212" s="898">
        <f t="shared" si="3726"/>
        <v>1</v>
      </c>
      <c r="NM212" s="899">
        <f t="shared" si="3727"/>
        <v>1</v>
      </c>
      <c r="NN212" s="899">
        <f t="shared" si="3581"/>
        <v>1</v>
      </c>
      <c r="NO212" s="899">
        <f t="shared" si="3582"/>
        <v>1</v>
      </c>
      <c r="NP212" s="899">
        <f t="shared" si="3728"/>
        <v>1</v>
      </c>
      <c r="NQ212" s="966">
        <f t="shared" si="3729"/>
        <v>480076</v>
      </c>
      <c r="NR212" s="901">
        <f t="shared" si="3730"/>
        <v>0</v>
      </c>
      <c r="NU212" s="981" t="s">
        <v>920</v>
      </c>
      <c r="NV212" s="982" t="s">
        <v>566</v>
      </c>
      <c r="NW212" s="1177" t="s">
        <v>149</v>
      </c>
      <c r="NX212" s="1178">
        <v>17</v>
      </c>
      <c r="NY212" s="1022">
        <v>28525</v>
      </c>
      <c r="NZ212" s="986">
        <f t="shared" si="3583"/>
        <v>484925</v>
      </c>
      <c r="OA212" s="1016"/>
      <c r="OB212" s="898">
        <f t="shared" si="3731"/>
        <v>1</v>
      </c>
      <c r="OC212" s="898">
        <f t="shared" si="3732"/>
        <v>1</v>
      </c>
      <c r="OD212" s="899">
        <f t="shared" si="3733"/>
        <v>1</v>
      </c>
      <c r="OE212" s="899">
        <f t="shared" si="3584"/>
        <v>1</v>
      </c>
      <c r="OF212" s="899">
        <f t="shared" si="3585"/>
        <v>1</v>
      </c>
      <c r="OG212" s="899">
        <f t="shared" si="3734"/>
        <v>1</v>
      </c>
      <c r="OH212" s="966">
        <f t="shared" si="3735"/>
        <v>484925</v>
      </c>
      <c r="OI212" s="901">
        <f t="shared" si="3736"/>
        <v>0</v>
      </c>
      <c r="OL212" s="958" t="s">
        <v>920</v>
      </c>
      <c r="OM212" s="1190" t="s">
        <v>566</v>
      </c>
      <c r="ON212" s="1179" t="s">
        <v>149</v>
      </c>
      <c r="OO212" s="1180">
        <v>17</v>
      </c>
      <c r="OP212" s="1015">
        <v>55682</v>
      </c>
      <c r="OQ212" s="963">
        <f t="shared" si="3596"/>
        <v>946594</v>
      </c>
      <c r="OR212" s="1016"/>
      <c r="OS212" s="898">
        <f t="shared" si="3737"/>
        <v>1</v>
      </c>
      <c r="OT212" s="898">
        <f t="shared" si="3738"/>
        <v>1</v>
      </c>
      <c r="OU212" s="899">
        <f t="shared" si="3739"/>
        <v>1</v>
      </c>
      <c r="OV212" s="899">
        <f t="shared" si="3586"/>
        <v>1</v>
      </c>
      <c r="OW212" s="899">
        <f t="shared" si="3587"/>
        <v>1</v>
      </c>
      <c r="OX212" s="899">
        <f t="shared" si="3740"/>
        <v>1</v>
      </c>
      <c r="OY212" s="966">
        <f t="shared" si="3741"/>
        <v>946594</v>
      </c>
      <c r="OZ212" s="901">
        <f t="shared" si="3742"/>
        <v>0</v>
      </c>
      <c r="PC212" s="958" t="s">
        <v>920</v>
      </c>
      <c r="PD212" s="1190" t="s">
        <v>566</v>
      </c>
      <c r="PE212" s="1179" t="s">
        <v>149</v>
      </c>
      <c r="PF212" s="1180">
        <v>17</v>
      </c>
      <c r="PG212" s="987">
        <v>76050</v>
      </c>
      <c r="PH212" s="988">
        <v>1292850</v>
      </c>
      <c r="PI212" s="1181"/>
      <c r="PJ212" s="898">
        <f t="shared" si="3743"/>
        <v>1</v>
      </c>
      <c r="PK212" s="898">
        <f t="shared" si="3744"/>
        <v>1</v>
      </c>
      <c r="PL212" s="899">
        <f t="shared" si="3745"/>
        <v>1</v>
      </c>
      <c r="PM212" s="899">
        <f t="shared" si="3588"/>
        <v>1</v>
      </c>
      <c r="PN212" s="899">
        <f t="shared" si="3589"/>
        <v>1</v>
      </c>
      <c r="PO212" s="899">
        <f t="shared" si="3746"/>
        <v>1</v>
      </c>
      <c r="PP212" s="966">
        <f t="shared" si="3747"/>
        <v>1292850</v>
      </c>
      <c r="PQ212" s="901">
        <f t="shared" si="3748"/>
        <v>0</v>
      </c>
      <c r="PT212" s="958" t="s">
        <v>920</v>
      </c>
      <c r="PU212" s="1190" t="s">
        <v>566</v>
      </c>
      <c r="PV212" s="1179" t="s">
        <v>149</v>
      </c>
      <c r="PW212" s="1180">
        <v>17</v>
      </c>
      <c r="PX212" s="1015">
        <v>23299</v>
      </c>
      <c r="PY212" s="963">
        <f t="shared" si="3590"/>
        <v>396083</v>
      </c>
      <c r="PZ212" s="1016"/>
      <c r="QA212" s="898">
        <f t="shared" si="3749"/>
        <v>1</v>
      </c>
      <c r="QB212" s="898">
        <f t="shared" si="3750"/>
        <v>1</v>
      </c>
      <c r="QC212" s="899">
        <f t="shared" si="3751"/>
        <v>1</v>
      </c>
      <c r="QD212" s="899">
        <f t="shared" si="3591"/>
        <v>1</v>
      </c>
      <c r="QE212" s="899">
        <f t="shared" si="3592"/>
        <v>1</v>
      </c>
      <c r="QF212" s="899">
        <f t="shared" si="3752"/>
        <v>1</v>
      </c>
      <c r="QG212" s="966">
        <f t="shared" si="3753"/>
        <v>396083</v>
      </c>
      <c r="QH212" s="901">
        <f t="shared" si="3754"/>
        <v>0</v>
      </c>
      <c r="QK212" s="958" t="s">
        <v>920</v>
      </c>
      <c r="QL212" s="1190" t="s">
        <v>566</v>
      </c>
      <c r="QM212" s="1179" t="s">
        <v>149</v>
      </c>
      <c r="QN212" s="1180">
        <v>17</v>
      </c>
      <c r="QO212" s="1021">
        <v>50099.249999999993</v>
      </c>
      <c r="QP212" s="974">
        <f t="shared" si="3593"/>
        <v>851687</v>
      </c>
      <c r="QQ212" s="1016"/>
      <c r="QR212" s="898">
        <f t="shared" si="3755"/>
        <v>1</v>
      </c>
      <c r="QS212" s="898">
        <f t="shared" si="3756"/>
        <v>1</v>
      </c>
      <c r="QT212" s="899">
        <f t="shared" si="3757"/>
        <v>1</v>
      </c>
      <c r="QU212" s="899">
        <f t="shared" si="3594"/>
        <v>1</v>
      </c>
      <c r="QV212" s="899">
        <f t="shared" si="3595"/>
        <v>1</v>
      </c>
      <c r="QW212" s="899">
        <f t="shared" si="3758"/>
        <v>1</v>
      </c>
      <c r="QX212" s="966">
        <f t="shared" si="3759"/>
        <v>851687</v>
      </c>
      <c r="QY212" s="901">
        <f t="shared" si="3760"/>
        <v>0</v>
      </c>
      <c r="RB212" s="405"/>
      <c r="RC212" s="406"/>
      <c r="RD212" s="407"/>
      <c r="RE212" s="408"/>
      <c r="RF212" s="409"/>
      <c r="RG212" s="410"/>
      <c r="RH212" s="410"/>
      <c r="RI212" s="898"/>
      <c r="RJ212" s="898"/>
      <c r="RK212" s="934"/>
      <c r="RL212" s="934"/>
      <c r="RM212" s="934"/>
      <c r="RN212" s="934"/>
      <c r="RO212" s="935"/>
      <c r="RP212" s="936"/>
      <c r="RS212" s="405"/>
      <c r="RT212" s="406"/>
      <c r="RU212" s="407"/>
      <c r="RV212" s="408"/>
      <c r="RW212" s="409"/>
      <c r="RX212" s="410"/>
      <c r="RY212" s="410"/>
      <c r="RZ212" s="898"/>
      <c r="SA212" s="898"/>
      <c r="SB212" s="934"/>
      <c r="SC212" s="934"/>
      <c r="SD212" s="934"/>
      <c r="SE212" s="934"/>
      <c r="SF212" s="935"/>
      <c r="SG212" s="936"/>
      <c r="SJ212" s="405"/>
      <c r="SK212" s="406"/>
      <c r="SL212" s="407"/>
      <c r="SM212" s="408"/>
      <c r="SN212" s="409"/>
      <c r="SO212" s="410"/>
      <c r="SP212" s="410"/>
      <c r="SQ212" s="898"/>
      <c r="SR212" s="898"/>
      <c r="SS212" s="934"/>
      <c r="ST212" s="934"/>
      <c r="SU212" s="934"/>
      <c r="SV212" s="934"/>
      <c r="SW212" s="935"/>
      <c r="SX212" s="936"/>
    </row>
    <row r="213" spans="2:518" ht="49.5" customHeight="1" thickTop="1" thickBot="1">
      <c r="B213" s="958" t="s">
        <v>921</v>
      </c>
      <c r="C213" s="1190" t="s">
        <v>567</v>
      </c>
      <c r="D213" s="1179" t="s">
        <v>149</v>
      </c>
      <c r="E213" s="1180">
        <v>3</v>
      </c>
      <c r="F213" s="1015"/>
      <c r="G213" s="963">
        <f t="shared" si="3518"/>
        <v>0</v>
      </c>
      <c r="H213" s="1016"/>
      <c r="K213" s="958" t="s">
        <v>921</v>
      </c>
      <c r="L213" s="1190" t="s">
        <v>567</v>
      </c>
      <c r="M213" s="1179" t="s">
        <v>149</v>
      </c>
      <c r="N213" s="1180">
        <v>3</v>
      </c>
      <c r="O213" s="1017">
        <v>257088</v>
      </c>
      <c r="P213" s="963">
        <f t="shared" si="3519"/>
        <v>771264</v>
      </c>
      <c r="Q213" s="1016"/>
      <c r="R213" s="898">
        <f t="shared" si="3597"/>
        <v>1</v>
      </c>
      <c r="S213" s="898">
        <f t="shared" si="3598"/>
        <v>1</v>
      </c>
      <c r="T213" s="899">
        <f t="shared" si="3599"/>
        <v>1</v>
      </c>
      <c r="U213" s="899">
        <f t="shared" si="3600"/>
        <v>1</v>
      </c>
      <c r="V213" s="899">
        <f t="shared" si="3601"/>
        <v>1</v>
      </c>
      <c r="W213" s="899">
        <f t="shared" si="3602"/>
        <v>1</v>
      </c>
      <c r="X213" s="966">
        <f t="shared" si="3603"/>
        <v>771264</v>
      </c>
      <c r="Y213" s="901">
        <f t="shared" si="3604"/>
        <v>0</v>
      </c>
      <c r="Z213" s="872"/>
      <c r="AA213" s="872"/>
      <c r="AB213" s="958" t="s">
        <v>921</v>
      </c>
      <c r="AC213" s="1190" t="s">
        <v>567</v>
      </c>
      <c r="AD213" s="1179" t="s">
        <v>149</v>
      </c>
      <c r="AE213" s="1180">
        <v>3</v>
      </c>
      <c r="AF213" s="1015">
        <v>250000</v>
      </c>
      <c r="AG213" s="963">
        <f t="shared" si="3521"/>
        <v>750000</v>
      </c>
      <c r="AH213" s="1016"/>
      <c r="AI213" s="898">
        <f t="shared" si="3605"/>
        <v>1</v>
      </c>
      <c r="AJ213" s="898">
        <f t="shared" si="3606"/>
        <v>1</v>
      </c>
      <c r="AK213" s="899">
        <f t="shared" si="3607"/>
        <v>1</v>
      </c>
      <c r="AL213" s="899">
        <f t="shared" si="3522"/>
        <v>1</v>
      </c>
      <c r="AM213" s="899">
        <f t="shared" si="3523"/>
        <v>1</v>
      </c>
      <c r="AN213" s="899">
        <f t="shared" si="3608"/>
        <v>1</v>
      </c>
      <c r="AO213" s="966">
        <f t="shared" si="3609"/>
        <v>750000</v>
      </c>
      <c r="AP213" s="901">
        <f t="shared" si="3610"/>
        <v>0</v>
      </c>
      <c r="AQ213" s="872"/>
      <c r="AR213" s="872"/>
      <c r="AS213" s="958" t="s">
        <v>921</v>
      </c>
      <c r="AT213" s="1191" t="s">
        <v>567</v>
      </c>
      <c r="AU213" s="1179" t="s">
        <v>149</v>
      </c>
      <c r="AV213" s="1180">
        <v>3</v>
      </c>
      <c r="AW213" s="1019">
        <v>90000</v>
      </c>
      <c r="AX213" s="969">
        <f t="shared" si="3524"/>
        <v>270000</v>
      </c>
      <c r="AY213" s="1016"/>
      <c r="AZ213" s="898">
        <f t="shared" si="3611"/>
        <v>1</v>
      </c>
      <c r="BA213" s="898">
        <f t="shared" si="3612"/>
        <v>1</v>
      </c>
      <c r="BB213" s="899">
        <f t="shared" si="3613"/>
        <v>1</v>
      </c>
      <c r="BC213" s="899">
        <f t="shared" si="3525"/>
        <v>1</v>
      </c>
      <c r="BD213" s="899">
        <f t="shared" si="3526"/>
        <v>1</v>
      </c>
      <c r="BE213" s="899">
        <f t="shared" si="3614"/>
        <v>1</v>
      </c>
      <c r="BF213" s="966">
        <f t="shared" si="3615"/>
        <v>270000</v>
      </c>
      <c r="BG213" s="901">
        <f t="shared" si="3616"/>
        <v>0</v>
      </c>
      <c r="BJ213" s="958" t="s">
        <v>921</v>
      </c>
      <c r="BK213" s="1190" t="s">
        <v>567</v>
      </c>
      <c r="BL213" s="1179" t="s">
        <v>149</v>
      </c>
      <c r="BM213" s="1180">
        <v>3</v>
      </c>
      <c r="BN213" s="1015">
        <v>375600</v>
      </c>
      <c r="BO213" s="963">
        <f t="shared" si="3527"/>
        <v>1126800</v>
      </c>
      <c r="BP213" s="1016"/>
      <c r="BQ213" s="898">
        <f t="shared" si="3617"/>
        <v>1</v>
      </c>
      <c r="BR213" s="898">
        <f t="shared" si="3618"/>
        <v>1</v>
      </c>
      <c r="BS213" s="899">
        <f t="shared" si="3619"/>
        <v>1</v>
      </c>
      <c r="BT213" s="899">
        <f t="shared" si="3528"/>
        <v>1</v>
      </c>
      <c r="BU213" s="899">
        <f t="shared" si="3529"/>
        <v>1</v>
      </c>
      <c r="BV213" s="899">
        <f t="shared" si="3620"/>
        <v>1</v>
      </c>
      <c r="BW213" s="966">
        <f t="shared" si="3621"/>
        <v>1126800</v>
      </c>
      <c r="BX213" s="901">
        <f t="shared" si="3622"/>
        <v>0</v>
      </c>
      <c r="CA213" s="958" t="s">
        <v>921</v>
      </c>
      <c r="CB213" s="1190" t="s">
        <v>567</v>
      </c>
      <c r="CC213" s="1179" t="s">
        <v>149</v>
      </c>
      <c r="CD213" s="1180">
        <v>3</v>
      </c>
      <c r="CE213" s="1015">
        <v>250403</v>
      </c>
      <c r="CF213" s="963">
        <f t="shared" si="3530"/>
        <v>751209</v>
      </c>
      <c r="CG213" s="1016"/>
      <c r="CH213" s="898">
        <f t="shared" si="3623"/>
        <v>1</v>
      </c>
      <c r="CI213" s="898">
        <f t="shared" si="3624"/>
        <v>1</v>
      </c>
      <c r="CJ213" s="899">
        <f t="shared" si="3625"/>
        <v>1</v>
      </c>
      <c r="CK213" s="899">
        <f t="shared" si="3531"/>
        <v>1</v>
      </c>
      <c r="CL213" s="899">
        <f t="shared" si="3532"/>
        <v>1</v>
      </c>
      <c r="CM213" s="899">
        <f t="shared" si="3626"/>
        <v>1</v>
      </c>
      <c r="CN213" s="966">
        <f t="shared" si="3627"/>
        <v>751209</v>
      </c>
      <c r="CO213" s="901">
        <f t="shared" si="3628"/>
        <v>0</v>
      </c>
      <c r="CR213" s="958" t="s">
        <v>921</v>
      </c>
      <c r="CS213" s="1190" t="s">
        <v>567</v>
      </c>
      <c r="CT213" s="1179" t="s">
        <v>149</v>
      </c>
      <c r="CU213" s="1180">
        <v>3</v>
      </c>
      <c r="CV213" s="1015">
        <v>78000</v>
      </c>
      <c r="CW213" s="963">
        <f t="shared" si="3533"/>
        <v>234000</v>
      </c>
      <c r="CX213" s="1016"/>
      <c r="CY213" s="898">
        <f t="shared" si="3629"/>
        <v>1</v>
      </c>
      <c r="CZ213" s="898">
        <f t="shared" si="3630"/>
        <v>1</v>
      </c>
      <c r="DA213" s="899">
        <f t="shared" si="3631"/>
        <v>1</v>
      </c>
      <c r="DB213" s="899">
        <f t="shared" si="3534"/>
        <v>1</v>
      </c>
      <c r="DC213" s="899">
        <f t="shared" si="3535"/>
        <v>1</v>
      </c>
      <c r="DD213" s="899">
        <f t="shared" si="3632"/>
        <v>1</v>
      </c>
      <c r="DE213" s="966">
        <f t="shared" si="3633"/>
        <v>234000</v>
      </c>
      <c r="DF213" s="901">
        <f t="shared" si="3634"/>
        <v>0</v>
      </c>
      <c r="DI213" s="958" t="s">
        <v>921</v>
      </c>
      <c r="DJ213" s="1190" t="s">
        <v>567</v>
      </c>
      <c r="DK213" s="1179" t="s">
        <v>149</v>
      </c>
      <c r="DL213" s="1180">
        <v>3</v>
      </c>
      <c r="DM213" s="1015">
        <v>290240</v>
      </c>
      <c r="DN213" s="963">
        <f t="shared" si="3536"/>
        <v>870720</v>
      </c>
      <c r="DO213" s="1016"/>
      <c r="DP213" s="898">
        <f t="shared" si="3635"/>
        <v>1</v>
      </c>
      <c r="DQ213" s="898">
        <f t="shared" si="3636"/>
        <v>1</v>
      </c>
      <c r="DR213" s="899">
        <f t="shared" si="3637"/>
        <v>1</v>
      </c>
      <c r="DS213" s="899">
        <f t="shared" si="3537"/>
        <v>1</v>
      </c>
      <c r="DT213" s="899">
        <f t="shared" si="3538"/>
        <v>1</v>
      </c>
      <c r="DU213" s="899">
        <f t="shared" si="3638"/>
        <v>1</v>
      </c>
      <c r="DV213" s="966">
        <f t="shared" si="3639"/>
        <v>870720</v>
      </c>
      <c r="DW213" s="901">
        <f t="shared" si="3640"/>
        <v>0</v>
      </c>
      <c r="DZ213" s="958" t="s">
        <v>921</v>
      </c>
      <c r="EA213" s="1190" t="s">
        <v>567</v>
      </c>
      <c r="EB213" s="1179" t="s">
        <v>149</v>
      </c>
      <c r="EC213" s="1180">
        <v>3</v>
      </c>
      <c r="ED213" s="1015">
        <v>125000</v>
      </c>
      <c r="EE213" s="963">
        <f t="shared" si="3539"/>
        <v>375000</v>
      </c>
      <c r="EF213" s="1016"/>
      <c r="EG213" s="898">
        <f t="shared" si="3641"/>
        <v>1</v>
      </c>
      <c r="EH213" s="898">
        <f t="shared" si="3642"/>
        <v>1</v>
      </c>
      <c r="EI213" s="899">
        <f t="shared" si="3643"/>
        <v>1</v>
      </c>
      <c r="EJ213" s="899">
        <f t="shared" si="3540"/>
        <v>1</v>
      </c>
      <c r="EK213" s="899">
        <f t="shared" si="3541"/>
        <v>1</v>
      </c>
      <c r="EL213" s="899">
        <f t="shared" si="3644"/>
        <v>1</v>
      </c>
      <c r="EM213" s="966">
        <f t="shared" si="3645"/>
        <v>375000</v>
      </c>
      <c r="EN213" s="901">
        <f t="shared" si="3646"/>
        <v>0</v>
      </c>
      <c r="EQ213" s="958" t="s">
        <v>921</v>
      </c>
      <c r="ER213" s="1190" t="s">
        <v>567</v>
      </c>
      <c r="ES213" s="1179" t="s">
        <v>149</v>
      </c>
      <c r="ET213" s="1180">
        <v>3</v>
      </c>
      <c r="EU213" s="1015">
        <v>251500</v>
      </c>
      <c r="EV213" s="963">
        <f t="shared" si="3542"/>
        <v>754500</v>
      </c>
      <c r="EW213" s="1016"/>
      <c r="EX213" s="898">
        <f t="shared" si="3647"/>
        <v>1</v>
      </c>
      <c r="EY213" s="898">
        <f t="shared" si="3648"/>
        <v>1</v>
      </c>
      <c r="EZ213" s="899">
        <f t="shared" si="3649"/>
        <v>1</v>
      </c>
      <c r="FA213" s="899">
        <f t="shared" si="3543"/>
        <v>1</v>
      </c>
      <c r="FB213" s="899">
        <f t="shared" si="3544"/>
        <v>1</v>
      </c>
      <c r="FC213" s="899">
        <f t="shared" si="3650"/>
        <v>1</v>
      </c>
      <c r="FD213" s="966">
        <f t="shared" si="3651"/>
        <v>754500</v>
      </c>
      <c r="FE213" s="901">
        <f t="shared" si="3652"/>
        <v>0</v>
      </c>
      <c r="FH213" s="958"/>
      <c r="FI213" s="1190"/>
      <c r="FJ213" s="1179"/>
      <c r="FK213" s="1180"/>
      <c r="FL213" s="1015"/>
      <c r="FM213" s="963">
        <f t="shared" si="3545"/>
        <v>0</v>
      </c>
      <c r="FN213" s="1016"/>
      <c r="FO213" s="898" t="e">
        <f t="shared" si="3653"/>
        <v>#N/A</v>
      </c>
      <c r="FP213" s="898" t="e">
        <f t="shared" si="3654"/>
        <v>#N/A</v>
      </c>
      <c r="FQ213" s="899" t="e">
        <f t="shared" si="3655"/>
        <v>#N/A</v>
      </c>
      <c r="FR213" s="899">
        <f t="shared" si="3546"/>
        <v>0</v>
      </c>
      <c r="FS213" s="899">
        <f t="shared" si="3547"/>
        <v>0</v>
      </c>
      <c r="FT213" s="899" t="e">
        <f t="shared" si="3656"/>
        <v>#N/A</v>
      </c>
      <c r="FU213" s="966">
        <f t="shared" si="3657"/>
        <v>0</v>
      </c>
      <c r="FV213" s="901">
        <f t="shared" si="3658"/>
        <v>0</v>
      </c>
      <c r="FY213" s="958" t="s">
        <v>921</v>
      </c>
      <c r="FZ213" s="1190" t="s">
        <v>567</v>
      </c>
      <c r="GA213" s="1179" t="s">
        <v>149</v>
      </c>
      <c r="GB213" s="1180">
        <v>3</v>
      </c>
      <c r="GC213" s="1017">
        <v>257088</v>
      </c>
      <c r="GD213" s="963">
        <f t="shared" si="3548"/>
        <v>771264</v>
      </c>
      <c r="GE213" s="1016"/>
      <c r="GF213" s="898">
        <f t="shared" si="3659"/>
        <v>1</v>
      </c>
      <c r="GG213" s="898">
        <f t="shared" si="3660"/>
        <v>1</v>
      </c>
      <c r="GH213" s="899">
        <f t="shared" si="3661"/>
        <v>1</v>
      </c>
      <c r="GI213" s="899">
        <f t="shared" si="3549"/>
        <v>1</v>
      </c>
      <c r="GJ213" s="899">
        <f t="shared" si="3550"/>
        <v>1</v>
      </c>
      <c r="GK213" s="899">
        <f t="shared" si="3662"/>
        <v>1</v>
      </c>
      <c r="GL213" s="966">
        <f t="shared" si="3663"/>
        <v>771264</v>
      </c>
      <c r="GM213" s="901">
        <f t="shared" si="3664"/>
        <v>0</v>
      </c>
      <c r="GP213" s="958" t="s">
        <v>921</v>
      </c>
      <c r="GQ213" s="1190" t="s">
        <v>567</v>
      </c>
      <c r="GR213" s="1179" t="s">
        <v>149</v>
      </c>
      <c r="GS213" s="1180">
        <v>3</v>
      </c>
      <c r="GT213" s="1015">
        <v>251950</v>
      </c>
      <c r="GU213" s="963">
        <f t="shared" si="3551"/>
        <v>755850</v>
      </c>
      <c r="GV213" s="1016"/>
      <c r="GW213" s="898">
        <f t="shared" si="3665"/>
        <v>1</v>
      </c>
      <c r="GX213" s="898">
        <f t="shared" si="3666"/>
        <v>1</v>
      </c>
      <c r="GY213" s="899">
        <f t="shared" si="3667"/>
        <v>1</v>
      </c>
      <c r="GZ213" s="899">
        <f t="shared" si="3552"/>
        <v>1</v>
      </c>
      <c r="HA213" s="899">
        <f t="shared" si="3553"/>
        <v>1</v>
      </c>
      <c r="HB213" s="899">
        <f t="shared" si="3668"/>
        <v>1</v>
      </c>
      <c r="HC213" s="966">
        <f t="shared" si="3669"/>
        <v>755850</v>
      </c>
      <c r="HD213" s="901">
        <f t="shared" si="3670"/>
        <v>0</v>
      </c>
      <c r="HG213" s="958" t="s">
        <v>921</v>
      </c>
      <c r="HH213" s="1190" t="s">
        <v>567</v>
      </c>
      <c r="HI213" s="1179" t="s">
        <v>149</v>
      </c>
      <c r="HJ213" s="1180">
        <v>3</v>
      </c>
      <c r="HK213" s="1015">
        <v>239492</v>
      </c>
      <c r="HL213" s="963">
        <f t="shared" si="3554"/>
        <v>718476</v>
      </c>
      <c r="HM213" s="1016"/>
      <c r="HN213" s="898">
        <f t="shared" si="3671"/>
        <v>1</v>
      </c>
      <c r="HO213" s="898">
        <f t="shared" si="3672"/>
        <v>1</v>
      </c>
      <c r="HP213" s="899">
        <f t="shared" si="3673"/>
        <v>1</v>
      </c>
      <c r="HQ213" s="899">
        <f t="shared" si="3555"/>
        <v>1</v>
      </c>
      <c r="HR213" s="899">
        <f t="shared" si="3556"/>
        <v>1</v>
      </c>
      <c r="HS213" s="899">
        <f t="shared" si="3674"/>
        <v>1</v>
      </c>
      <c r="HT213" s="966">
        <f t="shared" si="3675"/>
        <v>718476</v>
      </c>
      <c r="HU213" s="901">
        <f t="shared" si="3676"/>
        <v>0</v>
      </c>
      <c r="HX213" s="958" t="s">
        <v>921</v>
      </c>
      <c r="HY213" s="1190" t="s">
        <v>567</v>
      </c>
      <c r="HZ213" s="1179" t="s">
        <v>149</v>
      </c>
      <c r="IA213" s="1180">
        <v>3</v>
      </c>
      <c r="IB213" s="1020">
        <v>326772</v>
      </c>
      <c r="IC213" s="972">
        <f t="shared" si="3557"/>
        <v>980316</v>
      </c>
      <c r="ID213" s="1016"/>
      <c r="IE213" s="898">
        <f t="shared" si="3677"/>
        <v>1</v>
      </c>
      <c r="IF213" s="898">
        <f t="shared" si="3678"/>
        <v>1</v>
      </c>
      <c r="IG213" s="899">
        <f t="shared" si="3679"/>
        <v>1</v>
      </c>
      <c r="IH213" s="899">
        <f t="shared" si="3558"/>
        <v>1</v>
      </c>
      <c r="II213" s="899">
        <f t="shared" si="3559"/>
        <v>1</v>
      </c>
      <c r="IJ213" s="899">
        <f t="shared" si="3680"/>
        <v>1</v>
      </c>
      <c r="IK213" s="966">
        <f t="shared" si="3681"/>
        <v>980316</v>
      </c>
      <c r="IL213" s="901">
        <f t="shared" si="3682"/>
        <v>0</v>
      </c>
      <c r="IO213" s="958" t="s">
        <v>921</v>
      </c>
      <c r="IP213" s="1190" t="s">
        <v>567</v>
      </c>
      <c r="IQ213" s="1179" t="s">
        <v>149</v>
      </c>
      <c r="IR213" s="1180">
        <v>3</v>
      </c>
      <c r="IS213" s="1015">
        <v>215976</v>
      </c>
      <c r="IT213" s="963">
        <f t="shared" si="3560"/>
        <v>647928</v>
      </c>
      <c r="IU213" s="1016"/>
      <c r="IV213" s="898">
        <f t="shared" si="3683"/>
        <v>1</v>
      </c>
      <c r="IW213" s="898">
        <f t="shared" si="3684"/>
        <v>1</v>
      </c>
      <c r="IX213" s="899">
        <f t="shared" si="3685"/>
        <v>1</v>
      </c>
      <c r="IY213" s="899">
        <f t="shared" si="3561"/>
        <v>1</v>
      </c>
      <c r="IZ213" s="899">
        <f t="shared" si="3562"/>
        <v>1</v>
      </c>
      <c r="JA213" s="899">
        <f t="shared" si="3686"/>
        <v>1</v>
      </c>
      <c r="JB213" s="966">
        <f t="shared" si="3687"/>
        <v>647928</v>
      </c>
      <c r="JC213" s="901">
        <f t="shared" si="3688"/>
        <v>0</v>
      </c>
      <c r="JF213" s="958" t="s">
        <v>921</v>
      </c>
      <c r="JG213" s="1190" t="s">
        <v>567</v>
      </c>
      <c r="JH213" s="1179" t="s">
        <v>149</v>
      </c>
      <c r="JI213" s="1180">
        <v>3</v>
      </c>
      <c r="JJ213" s="1015">
        <v>205000</v>
      </c>
      <c r="JK213" s="963">
        <f t="shared" si="3563"/>
        <v>615000</v>
      </c>
      <c r="JL213" s="1016"/>
      <c r="JM213" s="898">
        <f t="shared" si="3689"/>
        <v>1</v>
      </c>
      <c r="JN213" s="898">
        <f t="shared" si="3690"/>
        <v>1</v>
      </c>
      <c r="JO213" s="899">
        <f t="shared" si="3691"/>
        <v>1</v>
      </c>
      <c r="JP213" s="899">
        <f t="shared" si="3564"/>
        <v>1</v>
      </c>
      <c r="JQ213" s="899">
        <f t="shared" si="3565"/>
        <v>1</v>
      </c>
      <c r="JR213" s="899">
        <f t="shared" si="3692"/>
        <v>1</v>
      </c>
      <c r="JS213" s="966">
        <f t="shared" si="3693"/>
        <v>615000</v>
      </c>
      <c r="JT213" s="901">
        <f t="shared" si="3694"/>
        <v>0</v>
      </c>
      <c r="JW213" s="958" t="s">
        <v>921</v>
      </c>
      <c r="JX213" s="1190" t="s">
        <v>567</v>
      </c>
      <c r="JY213" s="1179" t="s">
        <v>149</v>
      </c>
      <c r="JZ213" s="1180">
        <v>3</v>
      </c>
      <c r="KA213" s="1015">
        <v>267659.57445000001</v>
      </c>
      <c r="KB213" s="963">
        <f t="shared" si="3566"/>
        <v>802979</v>
      </c>
      <c r="KC213" s="1016"/>
      <c r="KD213" s="898">
        <f t="shared" si="3695"/>
        <v>1</v>
      </c>
      <c r="KE213" s="898">
        <f t="shared" si="3696"/>
        <v>1</v>
      </c>
      <c r="KF213" s="899">
        <f t="shared" si="3697"/>
        <v>1</v>
      </c>
      <c r="KG213" s="899">
        <f t="shared" si="3567"/>
        <v>1</v>
      </c>
      <c r="KH213" s="899">
        <f t="shared" si="3568"/>
        <v>1</v>
      </c>
      <c r="KI213" s="899">
        <f t="shared" si="3698"/>
        <v>1</v>
      </c>
      <c r="KJ213" s="966">
        <f t="shared" si="3699"/>
        <v>802979</v>
      </c>
      <c r="KK213" s="901">
        <f t="shared" si="3700"/>
        <v>0</v>
      </c>
      <c r="KN213" s="958" t="s">
        <v>921</v>
      </c>
      <c r="KO213" s="1190" t="s">
        <v>567</v>
      </c>
      <c r="KP213" s="1179" t="s">
        <v>149</v>
      </c>
      <c r="KQ213" s="1180">
        <v>3</v>
      </c>
      <c r="KR213" s="1015">
        <v>80850</v>
      </c>
      <c r="KS213" s="963">
        <f t="shared" si="3569"/>
        <v>242550</v>
      </c>
      <c r="KT213" s="1016"/>
      <c r="KU213" s="898">
        <f t="shared" si="3701"/>
        <v>1</v>
      </c>
      <c r="KV213" s="898">
        <f t="shared" si="3702"/>
        <v>1</v>
      </c>
      <c r="KW213" s="899">
        <f t="shared" si="3703"/>
        <v>1</v>
      </c>
      <c r="KX213" s="899">
        <f t="shared" si="3570"/>
        <v>1</v>
      </c>
      <c r="KY213" s="899">
        <f t="shared" si="3571"/>
        <v>1</v>
      </c>
      <c r="KZ213" s="899">
        <f t="shared" si="3704"/>
        <v>1</v>
      </c>
      <c r="LA213" s="966">
        <f t="shared" si="3705"/>
        <v>242550</v>
      </c>
      <c r="LB213" s="901">
        <f t="shared" si="3706"/>
        <v>0</v>
      </c>
      <c r="LE213" s="958" t="s">
        <v>921</v>
      </c>
      <c r="LF213" s="1190" t="s">
        <v>567</v>
      </c>
      <c r="LG213" s="1179" t="s">
        <v>149</v>
      </c>
      <c r="LH213" s="1180">
        <v>3</v>
      </c>
      <c r="LI213" s="1021">
        <v>99700</v>
      </c>
      <c r="LJ213" s="974">
        <f t="shared" si="3572"/>
        <v>299100</v>
      </c>
      <c r="LK213" s="1016"/>
      <c r="LL213" s="898">
        <f t="shared" si="3707"/>
        <v>1</v>
      </c>
      <c r="LM213" s="898">
        <f t="shared" si="3708"/>
        <v>1</v>
      </c>
      <c r="LN213" s="899">
        <f t="shared" si="3709"/>
        <v>1</v>
      </c>
      <c r="LO213" s="899">
        <f t="shared" si="3573"/>
        <v>1</v>
      </c>
      <c r="LP213" s="899">
        <f t="shared" si="3574"/>
        <v>1</v>
      </c>
      <c r="LQ213" s="899">
        <f t="shared" si="3710"/>
        <v>1</v>
      </c>
      <c r="LR213" s="966">
        <f t="shared" si="3711"/>
        <v>299100</v>
      </c>
      <c r="LS213" s="901">
        <f t="shared" si="3712"/>
        <v>0</v>
      </c>
      <c r="LV213" s="958" t="s">
        <v>921</v>
      </c>
      <c r="LW213" s="1190" t="s">
        <v>567</v>
      </c>
      <c r="LX213" s="1179" t="s">
        <v>149</v>
      </c>
      <c r="LY213" s="1180">
        <v>3</v>
      </c>
      <c r="LZ213" s="1015">
        <v>87750</v>
      </c>
      <c r="MA213" s="963">
        <f t="shared" si="3575"/>
        <v>263250</v>
      </c>
      <c r="MB213" s="1016"/>
      <c r="MC213" s="898">
        <f t="shared" si="3713"/>
        <v>1</v>
      </c>
      <c r="MD213" s="898">
        <f t="shared" si="3714"/>
        <v>1</v>
      </c>
      <c r="ME213" s="899">
        <f t="shared" si="3715"/>
        <v>1</v>
      </c>
      <c r="MF213" s="899">
        <f t="shared" si="3576"/>
        <v>1</v>
      </c>
      <c r="MG213" s="899">
        <f t="shared" si="3577"/>
        <v>1</v>
      </c>
      <c r="MH213" s="899">
        <f t="shared" si="3716"/>
        <v>1</v>
      </c>
      <c r="MI213" s="966">
        <f t="shared" si="3717"/>
        <v>263250</v>
      </c>
      <c r="MJ213" s="901">
        <f t="shared" si="3718"/>
        <v>0</v>
      </c>
      <c r="MM213" s="958" t="s">
        <v>921</v>
      </c>
      <c r="MN213" s="1190" t="s">
        <v>567</v>
      </c>
      <c r="MO213" s="1179" t="s">
        <v>149</v>
      </c>
      <c r="MP213" s="1180">
        <v>3</v>
      </c>
      <c r="MQ213" s="1015">
        <v>100000</v>
      </c>
      <c r="MR213" s="963">
        <f t="shared" si="3578"/>
        <v>300000</v>
      </c>
      <c r="MS213" s="1016"/>
      <c r="MT213" s="898">
        <f t="shared" si="3719"/>
        <v>1</v>
      </c>
      <c r="MU213" s="898">
        <f t="shared" si="3720"/>
        <v>1</v>
      </c>
      <c r="MV213" s="899">
        <f t="shared" si="3721"/>
        <v>1</v>
      </c>
      <c r="MW213" s="899">
        <f t="shared" si="3579"/>
        <v>1</v>
      </c>
      <c r="MX213" s="899">
        <f t="shared" si="3580"/>
        <v>1</v>
      </c>
      <c r="MY213" s="899">
        <f t="shared" si="3722"/>
        <v>1</v>
      </c>
      <c r="MZ213" s="966">
        <f t="shared" si="3723"/>
        <v>300000</v>
      </c>
      <c r="NA213" s="901">
        <f t="shared" si="3724"/>
        <v>0</v>
      </c>
      <c r="ND213" s="975" t="s">
        <v>921</v>
      </c>
      <c r="NE213" s="976" t="s">
        <v>567</v>
      </c>
      <c r="NF213" s="1175" t="s">
        <v>149</v>
      </c>
      <c r="NG213" s="1176">
        <v>3</v>
      </c>
      <c r="NH213" s="979">
        <v>108886.14</v>
      </c>
      <c r="NI213" s="980">
        <v>326658</v>
      </c>
      <c r="NJ213" s="1016"/>
      <c r="NK213" s="898">
        <f t="shared" si="3725"/>
        <v>1</v>
      </c>
      <c r="NL213" s="898">
        <f t="shared" si="3726"/>
        <v>1</v>
      </c>
      <c r="NM213" s="899">
        <f t="shared" si="3727"/>
        <v>1</v>
      </c>
      <c r="NN213" s="899">
        <f t="shared" si="3581"/>
        <v>1</v>
      </c>
      <c r="NO213" s="899">
        <f t="shared" si="3582"/>
        <v>1</v>
      </c>
      <c r="NP213" s="899">
        <f t="shared" si="3728"/>
        <v>1</v>
      </c>
      <c r="NQ213" s="966">
        <f t="shared" si="3729"/>
        <v>326658</v>
      </c>
      <c r="NR213" s="901">
        <f t="shared" si="3730"/>
        <v>0</v>
      </c>
      <c r="NU213" s="981" t="s">
        <v>921</v>
      </c>
      <c r="NV213" s="982" t="s">
        <v>567</v>
      </c>
      <c r="NW213" s="1177" t="s">
        <v>149</v>
      </c>
      <c r="NX213" s="1178">
        <v>3</v>
      </c>
      <c r="NY213" s="1022">
        <v>109986</v>
      </c>
      <c r="NZ213" s="986">
        <f t="shared" si="3583"/>
        <v>329958</v>
      </c>
      <c r="OA213" s="1016"/>
      <c r="OB213" s="898">
        <f t="shared" si="3731"/>
        <v>1</v>
      </c>
      <c r="OC213" s="898">
        <f t="shared" si="3732"/>
        <v>1</v>
      </c>
      <c r="OD213" s="899">
        <f t="shared" si="3733"/>
        <v>1</v>
      </c>
      <c r="OE213" s="899">
        <f t="shared" si="3584"/>
        <v>1</v>
      </c>
      <c r="OF213" s="899">
        <f t="shared" si="3585"/>
        <v>1</v>
      </c>
      <c r="OG213" s="899">
        <f t="shared" si="3734"/>
        <v>1</v>
      </c>
      <c r="OH213" s="966">
        <f t="shared" si="3735"/>
        <v>329958</v>
      </c>
      <c r="OI213" s="901">
        <f t="shared" si="3736"/>
        <v>0</v>
      </c>
      <c r="OL213" s="958" t="s">
        <v>921</v>
      </c>
      <c r="OM213" s="1190" t="s">
        <v>567</v>
      </c>
      <c r="ON213" s="1179" t="s">
        <v>149</v>
      </c>
      <c r="OO213" s="1180">
        <v>3</v>
      </c>
      <c r="OP213" s="1015">
        <v>370792</v>
      </c>
      <c r="OQ213" s="963">
        <f t="shared" si="3596"/>
        <v>1112376</v>
      </c>
      <c r="OR213" s="1016"/>
      <c r="OS213" s="898">
        <f t="shared" si="3737"/>
        <v>1</v>
      </c>
      <c r="OT213" s="898">
        <f t="shared" si="3738"/>
        <v>1</v>
      </c>
      <c r="OU213" s="899">
        <f t="shared" si="3739"/>
        <v>1</v>
      </c>
      <c r="OV213" s="899">
        <f t="shared" si="3586"/>
        <v>1</v>
      </c>
      <c r="OW213" s="899">
        <f t="shared" si="3587"/>
        <v>1</v>
      </c>
      <c r="OX213" s="899">
        <f t="shared" si="3740"/>
        <v>1</v>
      </c>
      <c r="OY213" s="966">
        <f t="shared" si="3741"/>
        <v>1112376</v>
      </c>
      <c r="OZ213" s="901">
        <f t="shared" si="3742"/>
        <v>0</v>
      </c>
      <c r="PC213" s="958" t="s">
        <v>921</v>
      </c>
      <c r="PD213" s="1190" t="s">
        <v>567</v>
      </c>
      <c r="PE213" s="1179" t="s">
        <v>149</v>
      </c>
      <c r="PF213" s="1180">
        <v>3</v>
      </c>
      <c r="PG213" s="987">
        <v>139425</v>
      </c>
      <c r="PH213" s="988">
        <v>418275</v>
      </c>
      <c r="PI213" s="1181"/>
      <c r="PJ213" s="898">
        <f t="shared" si="3743"/>
        <v>1</v>
      </c>
      <c r="PK213" s="898">
        <f t="shared" si="3744"/>
        <v>1</v>
      </c>
      <c r="PL213" s="899">
        <f t="shared" si="3745"/>
        <v>1</v>
      </c>
      <c r="PM213" s="899">
        <f t="shared" si="3588"/>
        <v>1</v>
      </c>
      <c r="PN213" s="899">
        <f t="shared" si="3589"/>
        <v>1</v>
      </c>
      <c r="PO213" s="899">
        <f t="shared" si="3746"/>
        <v>1</v>
      </c>
      <c r="PP213" s="966">
        <f t="shared" si="3747"/>
        <v>418275</v>
      </c>
      <c r="PQ213" s="901">
        <f t="shared" si="3748"/>
        <v>0</v>
      </c>
      <c r="PT213" s="958" t="s">
        <v>921</v>
      </c>
      <c r="PU213" s="1190" t="s">
        <v>567</v>
      </c>
      <c r="PV213" s="1179" t="s">
        <v>149</v>
      </c>
      <c r="PW213" s="1180">
        <v>3</v>
      </c>
      <c r="PX213" s="1015">
        <v>251100</v>
      </c>
      <c r="PY213" s="963">
        <f t="shared" si="3590"/>
        <v>753300</v>
      </c>
      <c r="PZ213" s="1016"/>
      <c r="QA213" s="898">
        <f t="shared" si="3749"/>
        <v>1</v>
      </c>
      <c r="QB213" s="898">
        <f t="shared" si="3750"/>
        <v>1</v>
      </c>
      <c r="QC213" s="899">
        <f t="shared" si="3751"/>
        <v>1</v>
      </c>
      <c r="QD213" s="899">
        <f t="shared" si="3591"/>
        <v>1</v>
      </c>
      <c r="QE213" s="899">
        <f t="shared" si="3592"/>
        <v>1</v>
      </c>
      <c r="QF213" s="899">
        <f t="shared" si="3752"/>
        <v>1</v>
      </c>
      <c r="QG213" s="966">
        <f t="shared" si="3753"/>
        <v>753300</v>
      </c>
      <c r="QH213" s="901">
        <f t="shared" si="3754"/>
        <v>0</v>
      </c>
      <c r="QK213" s="958" t="s">
        <v>921</v>
      </c>
      <c r="QL213" s="1190" t="s">
        <v>567</v>
      </c>
      <c r="QM213" s="1179" t="s">
        <v>149</v>
      </c>
      <c r="QN213" s="1180">
        <v>3</v>
      </c>
      <c r="QO213" s="1021">
        <v>100198.49999999999</v>
      </c>
      <c r="QP213" s="974">
        <f t="shared" si="3593"/>
        <v>300596</v>
      </c>
      <c r="QQ213" s="1016"/>
      <c r="QR213" s="898">
        <f t="shared" si="3755"/>
        <v>1</v>
      </c>
      <c r="QS213" s="898">
        <f t="shared" si="3756"/>
        <v>1</v>
      </c>
      <c r="QT213" s="899">
        <f t="shared" si="3757"/>
        <v>1</v>
      </c>
      <c r="QU213" s="899">
        <f t="shared" si="3594"/>
        <v>1</v>
      </c>
      <c r="QV213" s="899">
        <f t="shared" si="3595"/>
        <v>1</v>
      </c>
      <c r="QW213" s="899">
        <f t="shared" si="3758"/>
        <v>1</v>
      </c>
      <c r="QX213" s="966">
        <f t="shared" si="3759"/>
        <v>300596</v>
      </c>
      <c r="QY213" s="901">
        <f t="shared" si="3760"/>
        <v>0</v>
      </c>
      <c r="RB213" s="405"/>
      <c r="RC213" s="406"/>
      <c r="RD213" s="407"/>
      <c r="RE213" s="408"/>
      <c r="RF213" s="409"/>
      <c r="RG213" s="410"/>
      <c r="RH213" s="410"/>
      <c r="RI213" s="898"/>
      <c r="RJ213" s="898"/>
      <c r="RK213" s="934"/>
      <c r="RL213" s="934"/>
      <c r="RM213" s="934"/>
      <c r="RN213" s="934"/>
      <c r="RO213" s="935"/>
      <c r="RP213" s="936"/>
      <c r="RS213" s="405"/>
      <c r="RT213" s="406"/>
      <c r="RU213" s="407"/>
      <c r="RV213" s="408"/>
      <c r="RW213" s="409"/>
      <c r="RX213" s="410"/>
      <c r="RY213" s="410"/>
      <c r="RZ213" s="898"/>
      <c r="SA213" s="898"/>
      <c r="SB213" s="934"/>
      <c r="SC213" s="934"/>
      <c r="SD213" s="934"/>
      <c r="SE213" s="934"/>
      <c r="SF213" s="935"/>
      <c r="SG213" s="936"/>
      <c r="SJ213" s="405"/>
      <c r="SK213" s="406"/>
      <c r="SL213" s="407"/>
      <c r="SM213" s="408"/>
      <c r="SN213" s="409"/>
      <c r="SO213" s="410"/>
      <c r="SP213" s="410"/>
      <c r="SQ213" s="898"/>
      <c r="SR213" s="898"/>
      <c r="SS213" s="934"/>
      <c r="ST213" s="934"/>
      <c r="SU213" s="934"/>
      <c r="SV213" s="934"/>
      <c r="SW213" s="935"/>
      <c r="SX213" s="936"/>
    </row>
    <row r="214" spans="2:518" ht="51" customHeight="1" thickTop="1" thickBot="1">
      <c r="B214" s="1120" t="s">
        <v>922</v>
      </c>
      <c r="C214" s="1190" t="s">
        <v>568</v>
      </c>
      <c r="D214" s="1179" t="s">
        <v>149</v>
      </c>
      <c r="E214" s="1180">
        <v>1</v>
      </c>
      <c r="F214" s="1015"/>
      <c r="G214" s="963">
        <f t="shared" si="3518"/>
        <v>0</v>
      </c>
      <c r="H214" s="1016"/>
      <c r="K214" s="1120" t="s">
        <v>922</v>
      </c>
      <c r="L214" s="1190" t="s">
        <v>568</v>
      </c>
      <c r="M214" s="1179" t="s">
        <v>149</v>
      </c>
      <c r="N214" s="1180">
        <v>1</v>
      </c>
      <c r="O214" s="1017">
        <v>98311</v>
      </c>
      <c r="P214" s="963">
        <f t="shared" si="3519"/>
        <v>98311</v>
      </c>
      <c r="Q214" s="1016"/>
      <c r="R214" s="898">
        <f t="shared" si="3597"/>
        <v>1</v>
      </c>
      <c r="S214" s="898">
        <f t="shared" si="3598"/>
        <v>1</v>
      </c>
      <c r="T214" s="899">
        <f t="shared" si="3599"/>
        <v>1</v>
      </c>
      <c r="U214" s="899">
        <f t="shared" si="3600"/>
        <v>1</v>
      </c>
      <c r="V214" s="899">
        <f t="shared" si="3601"/>
        <v>1</v>
      </c>
      <c r="W214" s="899">
        <f t="shared" si="3602"/>
        <v>1</v>
      </c>
      <c r="X214" s="966">
        <f t="shared" si="3603"/>
        <v>98311</v>
      </c>
      <c r="Y214" s="901">
        <f t="shared" si="3604"/>
        <v>0</v>
      </c>
      <c r="Z214" s="872"/>
      <c r="AA214" s="872"/>
      <c r="AB214" s="1120" t="s">
        <v>922</v>
      </c>
      <c r="AC214" s="1190" t="s">
        <v>568</v>
      </c>
      <c r="AD214" s="1179" t="s">
        <v>149</v>
      </c>
      <c r="AE214" s="1180">
        <v>1</v>
      </c>
      <c r="AF214" s="1015">
        <v>110000</v>
      </c>
      <c r="AG214" s="963">
        <f t="shared" si="3521"/>
        <v>110000</v>
      </c>
      <c r="AH214" s="1016"/>
      <c r="AI214" s="898">
        <f t="shared" si="3605"/>
        <v>1</v>
      </c>
      <c r="AJ214" s="898">
        <f t="shared" si="3606"/>
        <v>1</v>
      </c>
      <c r="AK214" s="899">
        <f t="shared" si="3607"/>
        <v>1</v>
      </c>
      <c r="AL214" s="899">
        <f t="shared" si="3522"/>
        <v>1</v>
      </c>
      <c r="AM214" s="899">
        <f t="shared" si="3523"/>
        <v>1</v>
      </c>
      <c r="AN214" s="899">
        <f t="shared" si="3608"/>
        <v>1</v>
      </c>
      <c r="AO214" s="966">
        <f t="shared" si="3609"/>
        <v>110000</v>
      </c>
      <c r="AP214" s="901">
        <f t="shared" si="3610"/>
        <v>0</v>
      </c>
      <c r="AQ214" s="872"/>
      <c r="AR214" s="872"/>
      <c r="AS214" s="1120" t="s">
        <v>922</v>
      </c>
      <c r="AT214" s="1191" t="s">
        <v>568</v>
      </c>
      <c r="AU214" s="1179" t="s">
        <v>149</v>
      </c>
      <c r="AV214" s="1180">
        <v>1</v>
      </c>
      <c r="AW214" s="1019">
        <v>40000</v>
      </c>
      <c r="AX214" s="969">
        <f t="shared" si="3524"/>
        <v>40000</v>
      </c>
      <c r="AY214" s="1016"/>
      <c r="AZ214" s="898">
        <f t="shared" si="3611"/>
        <v>1</v>
      </c>
      <c r="BA214" s="898">
        <f t="shared" si="3612"/>
        <v>1</v>
      </c>
      <c r="BB214" s="899">
        <f t="shared" si="3613"/>
        <v>1</v>
      </c>
      <c r="BC214" s="899">
        <f t="shared" si="3525"/>
        <v>1</v>
      </c>
      <c r="BD214" s="899">
        <f t="shared" si="3526"/>
        <v>1</v>
      </c>
      <c r="BE214" s="899">
        <f t="shared" si="3614"/>
        <v>1</v>
      </c>
      <c r="BF214" s="966">
        <f t="shared" si="3615"/>
        <v>40000</v>
      </c>
      <c r="BG214" s="901">
        <f t="shared" si="3616"/>
        <v>0</v>
      </c>
      <c r="BJ214" s="1120" t="s">
        <v>922</v>
      </c>
      <c r="BK214" s="1190" t="s">
        <v>568</v>
      </c>
      <c r="BL214" s="1179" t="s">
        <v>149</v>
      </c>
      <c r="BM214" s="1180">
        <v>1</v>
      </c>
      <c r="BN214" s="1015">
        <v>123914</v>
      </c>
      <c r="BO214" s="963">
        <f t="shared" si="3527"/>
        <v>123914</v>
      </c>
      <c r="BP214" s="1016"/>
      <c r="BQ214" s="898">
        <f t="shared" si="3617"/>
        <v>1</v>
      </c>
      <c r="BR214" s="898">
        <f t="shared" si="3618"/>
        <v>1</v>
      </c>
      <c r="BS214" s="899">
        <f t="shared" si="3619"/>
        <v>1</v>
      </c>
      <c r="BT214" s="899">
        <f t="shared" si="3528"/>
        <v>1</v>
      </c>
      <c r="BU214" s="899">
        <f t="shared" si="3529"/>
        <v>1</v>
      </c>
      <c r="BV214" s="899">
        <f t="shared" si="3620"/>
        <v>1</v>
      </c>
      <c r="BW214" s="966">
        <f t="shared" si="3621"/>
        <v>123914</v>
      </c>
      <c r="BX214" s="901">
        <f t="shared" si="3622"/>
        <v>0</v>
      </c>
      <c r="CA214" s="1120" t="s">
        <v>922</v>
      </c>
      <c r="CB214" s="1190" t="s">
        <v>568</v>
      </c>
      <c r="CC214" s="1179" t="s">
        <v>149</v>
      </c>
      <c r="CD214" s="1180">
        <v>1</v>
      </c>
      <c r="CE214" s="1015">
        <v>95754</v>
      </c>
      <c r="CF214" s="963">
        <f t="shared" si="3530"/>
        <v>95754</v>
      </c>
      <c r="CG214" s="1016"/>
      <c r="CH214" s="898">
        <f t="shared" si="3623"/>
        <v>1</v>
      </c>
      <c r="CI214" s="898">
        <f t="shared" si="3624"/>
        <v>1</v>
      </c>
      <c r="CJ214" s="899">
        <f t="shared" si="3625"/>
        <v>1</v>
      </c>
      <c r="CK214" s="899">
        <f t="shared" si="3531"/>
        <v>1</v>
      </c>
      <c r="CL214" s="899">
        <f t="shared" si="3532"/>
        <v>1</v>
      </c>
      <c r="CM214" s="899">
        <f t="shared" si="3626"/>
        <v>1</v>
      </c>
      <c r="CN214" s="966">
        <f t="shared" si="3627"/>
        <v>95754</v>
      </c>
      <c r="CO214" s="901">
        <f t="shared" si="3628"/>
        <v>0</v>
      </c>
      <c r="CR214" s="1120" t="s">
        <v>922</v>
      </c>
      <c r="CS214" s="1190" t="s">
        <v>568</v>
      </c>
      <c r="CT214" s="1179" t="s">
        <v>149</v>
      </c>
      <c r="CU214" s="1180">
        <v>1</v>
      </c>
      <c r="CV214" s="1015">
        <v>120500</v>
      </c>
      <c r="CW214" s="963">
        <f t="shared" si="3533"/>
        <v>120500</v>
      </c>
      <c r="CX214" s="1016"/>
      <c r="CY214" s="898">
        <f t="shared" si="3629"/>
        <v>1</v>
      </c>
      <c r="CZ214" s="898">
        <f t="shared" si="3630"/>
        <v>1</v>
      </c>
      <c r="DA214" s="899">
        <f t="shared" si="3631"/>
        <v>1</v>
      </c>
      <c r="DB214" s="899">
        <f t="shared" si="3534"/>
        <v>1</v>
      </c>
      <c r="DC214" s="899">
        <f t="shared" si="3535"/>
        <v>1</v>
      </c>
      <c r="DD214" s="899">
        <f t="shared" si="3632"/>
        <v>1</v>
      </c>
      <c r="DE214" s="966">
        <f t="shared" si="3633"/>
        <v>120500</v>
      </c>
      <c r="DF214" s="901">
        <f t="shared" si="3634"/>
        <v>0</v>
      </c>
      <c r="DI214" s="1120" t="s">
        <v>922</v>
      </c>
      <c r="DJ214" s="1190" t="s">
        <v>568</v>
      </c>
      <c r="DK214" s="1179" t="s">
        <v>149</v>
      </c>
      <c r="DL214" s="1180">
        <v>1</v>
      </c>
      <c r="DM214" s="1015">
        <v>112317</v>
      </c>
      <c r="DN214" s="963">
        <f t="shared" si="3536"/>
        <v>112317</v>
      </c>
      <c r="DO214" s="1016"/>
      <c r="DP214" s="898">
        <f t="shared" si="3635"/>
        <v>1</v>
      </c>
      <c r="DQ214" s="898">
        <f t="shared" si="3636"/>
        <v>1</v>
      </c>
      <c r="DR214" s="899">
        <f t="shared" si="3637"/>
        <v>1</v>
      </c>
      <c r="DS214" s="899">
        <f t="shared" si="3537"/>
        <v>1</v>
      </c>
      <c r="DT214" s="899">
        <f t="shared" si="3538"/>
        <v>1</v>
      </c>
      <c r="DU214" s="899">
        <f t="shared" si="3638"/>
        <v>1</v>
      </c>
      <c r="DV214" s="966">
        <f t="shared" si="3639"/>
        <v>112317</v>
      </c>
      <c r="DW214" s="901">
        <f t="shared" si="3640"/>
        <v>0</v>
      </c>
      <c r="DZ214" s="1120" t="s">
        <v>922</v>
      </c>
      <c r="EA214" s="1190" t="s">
        <v>568</v>
      </c>
      <c r="EB214" s="1179" t="s">
        <v>149</v>
      </c>
      <c r="EC214" s="1180">
        <v>1</v>
      </c>
      <c r="ED214" s="1015">
        <v>63000</v>
      </c>
      <c r="EE214" s="963">
        <f t="shared" si="3539"/>
        <v>63000</v>
      </c>
      <c r="EF214" s="1016"/>
      <c r="EG214" s="898">
        <f t="shared" si="3641"/>
        <v>1</v>
      </c>
      <c r="EH214" s="898">
        <f t="shared" si="3642"/>
        <v>1</v>
      </c>
      <c r="EI214" s="899">
        <f t="shared" si="3643"/>
        <v>1</v>
      </c>
      <c r="EJ214" s="899">
        <f t="shared" si="3540"/>
        <v>1</v>
      </c>
      <c r="EK214" s="899">
        <f t="shared" si="3541"/>
        <v>1</v>
      </c>
      <c r="EL214" s="899">
        <f t="shared" si="3644"/>
        <v>1</v>
      </c>
      <c r="EM214" s="966">
        <f t="shared" si="3645"/>
        <v>63000</v>
      </c>
      <c r="EN214" s="901">
        <f t="shared" si="3646"/>
        <v>0</v>
      </c>
      <c r="EQ214" s="1120" t="s">
        <v>922</v>
      </c>
      <c r="ER214" s="1190" t="s">
        <v>568</v>
      </c>
      <c r="ES214" s="1179" t="s">
        <v>149</v>
      </c>
      <c r="ET214" s="1180">
        <v>1</v>
      </c>
      <c r="EU214" s="1015">
        <v>96300</v>
      </c>
      <c r="EV214" s="963">
        <f t="shared" si="3542"/>
        <v>96300</v>
      </c>
      <c r="EW214" s="1016"/>
      <c r="EX214" s="898">
        <f t="shared" si="3647"/>
        <v>1</v>
      </c>
      <c r="EY214" s="898">
        <f t="shared" si="3648"/>
        <v>1</v>
      </c>
      <c r="EZ214" s="899">
        <f t="shared" si="3649"/>
        <v>1</v>
      </c>
      <c r="FA214" s="899">
        <f t="shared" si="3543"/>
        <v>1</v>
      </c>
      <c r="FB214" s="899">
        <f t="shared" si="3544"/>
        <v>1</v>
      </c>
      <c r="FC214" s="899">
        <f t="shared" si="3650"/>
        <v>1</v>
      </c>
      <c r="FD214" s="966">
        <f t="shared" si="3651"/>
        <v>96300</v>
      </c>
      <c r="FE214" s="901">
        <f t="shared" si="3652"/>
        <v>0</v>
      </c>
      <c r="FH214" s="1120"/>
      <c r="FI214" s="1190"/>
      <c r="FJ214" s="1179"/>
      <c r="FK214" s="1180"/>
      <c r="FL214" s="1015"/>
      <c r="FM214" s="963">
        <f t="shared" si="3545"/>
        <v>0</v>
      </c>
      <c r="FN214" s="1016"/>
      <c r="FO214" s="898" t="e">
        <f t="shared" si="3653"/>
        <v>#N/A</v>
      </c>
      <c r="FP214" s="898" t="e">
        <f t="shared" si="3654"/>
        <v>#N/A</v>
      </c>
      <c r="FQ214" s="899" t="e">
        <f t="shared" si="3655"/>
        <v>#N/A</v>
      </c>
      <c r="FR214" s="899">
        <f t="shared" si="3546"/>
        <v>0</v>
      </c>
      <c r="FS214" s="899">
        <f t="shared" si="3547"/>
        <v>0</v>
      </c>
      <c r="FT214" s="899" t="e">
        <f t="shared" si="3656"/>
        <v>#N/A</v>
      </c>
      <c r="FU214" s="966">
        <f t="shared" si="3657"/>
        <v>0</v>
      </c>
      <c r="FV214" s="901">
        <f t="shared" si="3658"/>
        <v>0</v>
      </c>
      <c r="FY214" s="1120" t="s">
        <v>922</v>
      </c>
      <c r="FZ214" s="1190" t="s">
        <v>568</v>
      </c>
      <c r="GA214" s="1179" t="s">
        <v>149</v>
      </c>
      <c r="GB214" s="1180">
        <v>1</v>
      </c>
      <c r="GC214" s="1017">
        <v>98311</v>
      </c>
      <c r="GD214" s="963">
        <f t="shared" si="3548"/>
        <v>98311</v>
      </c>
      <c r="GE214" s="1016"/>
      <c r="GF214" s="898">
        <f t="shared" si="3659"/>
        <v>1</v>
      </c>
      <c r="GG214" s="898">
        <f t="shared" si="3660"/>
        <v>1</v>
      </c>
      <c r="GH214" s="899">
        <f t="shared" si="3661"/>
        <v>1</v>
      </c>
      <c r="GI214" s="899">
        <f t="shared" si="3549"/>
        <v>1</v>
      </c>
      <c r="GJ214" s="899">
        <f t="shared" si="3550"/>
        <v>1</v>
      </c>
      <c r="GK214" s="899">
        <f t="shared" si="3662"/>
        <v>1</v>
      </c>
      <c r="GL214" s="966">
        <f t="shared" si="3663"/>
        <v>98311</v>
      </c>
      <c r="GM214" s="901">
        <f t="shared" si="3664"/>
        <v>0</v>
      </c>
      <c r="GP214" s="1120" t="s">
        <v>922</v>
      </c>
      <c r="GQ214" s="1190" t="s">
        <v>568</v>
      </c>
      <c r="GR214" s="1179" t="s">
        <v>149</v>
      </c>
      <c r="GS214" s="1180">
        <v>1</v>
      </c>
      <c r="GT214" s="1015">
        <v>96350</v>
      </c>
      <c r="GU214" s="963">
        <f t="shared" si="3551"/>
        <v>96350</v>
      </c>
      <c r="GV214" s="1016"/>
      <c r="GW214" s="898">
        <f t="shared" si="3665"/>
        <v>1</v>
      </c>
      <c r="GX214" s="898">
        <f t="shared" si="3666"/>
        <v>1</v>
      </c>
      <c r="GY214" s="899">
        <f t="shared" si="3667"/>
        <v>1</v>
      </c>
      <c r="GZ214" s="899">
        <f t="shared" si="3552"/>
        <v>1</v>
      </c>
      <c r="HA214" s="899">
        <f t="shared" si="3553"/>
        <v>1</v>
      </c>
      <c r="HB214" s="899">
        <f t="shared" si="3668"/>
        <v>1</v>
      </c>
      <c r="HC214" s="966">
        <f t="shared" si="3669"/>
        <v>96350</v>
      </c>
      <c r="HD214" s="901">
        <f t="shared" si="3670"/>
        <v>0</v>
      </c>
      <c r="HG214" s="1120" t="s">
        <v>922</v>
      </c>
      <c r="HH214" s="1190" t="s">
        <v>568</v>
      </c>
      <c r="HI214" s="1179" t="s">
        <v>149</v>
      </c>
      <c r="HJ214" s="1180">
        <v>1</v>
      </c>
      <c r="HK214" s="1015">
        <v>131447</v>
      </c>
      <c r="HL214" s="963">
        <f t="shared" si="3554"/>
        <v>131447</v>
      </c>
      <c r="HM214" s="1016"/>
      <c r="HN214" s="898">
        <f t="shared" si="3671"/>
        <v>1</v>
      </c>
      <c r="HO214" s="898">
        <f t="shared" si="3672"/>
        <v>1</v>
      </c>
      <c r="HP214" s="899">
        <f t="shared" si="3673"/>
        <v>1</v>
      </c>
      <c r="HQ214" s="899">
        <f t="shared" si="3555"/>
        <v>1</v>
      </c>
      <c r="HR214" s="899">
        <f t="shared" si="3556"/>
        <v>1</v>
      </c>
      <c r="HS214" s="899">
        <f t="shared" si="3674"/>
        <v>1</v>
      </c>
      <c r="HT214" s="966">
        <f t="shared" si="3675"/>
        <v>131447</v>
      </c>
      <c r="HU214" s="901">
        <f t="shared" si="3676"/>
        <v>0</v>
      </c>
      <c r="HX214" s="1120" t="s">
        <v>922</v>
      </c>
      <c r="HY214" s="1190" t="s">
        <v>568</v>
      </c>
      <c r="HZ214" s="1179" t="s">
        <v>149</v>
      </c>
      <c r="IA214" s="1180">
        <v>1</v>
      </c>
      <c r="IB214" s="1020">
        <v>147556</v>
      </c>
      <c r="IC214" s="972">
        <f t="shared" si="3557"/>
        <v>147556</v>
      </c>
      <c r="ID214" s="1016"/>
      <c r="IE214" s="898">
        <f t="shared" si="3677"/>
        <v>1</v>
      </c>
      <c r="IF214" s="898">
        <f t="shared" si="3678"/>
        <v>1</v>
      </c>
      <c r="IG214" s="899">
        <f t="shared" si="3679"/>
        <v>1</v>
      </c>
      <c r="IH214" s="899">
        <f t="shared" si="3558"/>
        <v>1</v>
      </c>
      <c r="II214" s="899">
        <f t="shared" si="3559"/>
        <v>1</v>
      </c>
      <c r="IJ214" s="899">
        <f t="shared" si="3680"/>
        <v>1</v>
      </c>
      <c r="IK214" s="966">
        <f t="shared" si="3681"/>
        <v>147556</v>
      </c>
      <c r="IL214" s="901">
        <f t="shared" si="3682"/>
        <v>0</v>
      </c>
      <c r="IO214" s="1120" t="s">
        <v>922</v>
      </c>
      <c r="IP214" s="1190" t="s">
        <v>568</v>
      </c>
      <c r="IQ214" s="1179" t="s">
        <v>149</v>
      </c>
      <c r="IR214" s="1180">
        <v>1</v>
      </c>
      <c r="IS214" s="1015">
        <v>94913</v>
      </c>
      <c r="IT214" s="963">
        <f t="shared" si="3560"/>
        <v>94913</v>
      </c>
      <c r="IU214" s="1016"/>
      <c r="IV214" s="898">
        <f t="shared" si="3683"/>
        <v>1</v>
      </c>
      <c r="IW214" s="898">
        <f t="shared" si="3684"/>
        <v>1</v>
      </c>
      <c r="IX214" s="899">
        <f t="shared" si="3685"/>
        <v>1</v>
      </c>
      <c r="IY214" s="899">
        <f t="shared" si="3561"/>
        <v>1</v>
      </c>
      <c r="IZ214" s="899">
        <f t="shared" si="3562"/>
        <v>1</v>
      </c>
      <c r="JA214" s="899">
        <f t="shared" si="3686"/>
        <v>1</v>
      </c>
      <c r="JB214" s="966">
        <f t="shared" si="3687"/>
        <v>94913</v>
      </c>
      <c r="JC214" s="901">
        <f t="shared" si="3688"/>
        <v>0</v>
      </c>
      <c r="JF214" s="1120" t="s">
        <v>922</v>
      </c>
      <c r="JG214" s="1190" t="s">
        <v>568</v>
      </c>
      <c r="JH214" s="1179" t="s">
        <v>149</v>
      </c>
      <c r="JI214" s="1180">
        <v>1</v>
      </c>
      <c r="JJ214" s="1015">
        <v>135000</v>
      </c>
      <c r="JK214" s="963">
        <f t="shared" si="3563"/>
        <v>135000</v>
      </c>
      <c r="JL214" s="1016"/>
      <c r="JM214" s="898">
        <f t="shared" si="3689"/>
        <v>1</v>
      </c>
      <c r="JN214" s="898">
        <f t="shared" si="3690"/>
        <v>1</v>
      </c>
      <c r="JO214" s="899">
        <f t="shared" si="3691"/>
        <v>1</v>
      </c>
      <c r="JP214" s="899">
        <f t="shared" si="3564"/>
        <v>1</v>
      </c>
      <c r="JQ214" s="899">
        <f t="shared" si="3565"/>
        <v>1</v>
      </c>
      <c r="JR214" s="899">
        <f t="shared" si="3692"/>
        <v>1</v>
      </c>
      <c r="JS214" s="966">
        <f t="shared" si="3693"/>
        <v>135000</v>
      </c>
      <c r="JT214" s="901">
        <f t="shared" si="3694"/>
        <v>0</v>
      </c>
      <c r="JW214" s="1120" t="s">
        <v>922</v>
      </c>
      <c r="JX214" s="1190" t="s">
        <v>568</v>
      </c>
      <c r="JY214" s="1179" t="s">
        <v>149</v>
      </c>
      <c r="JZ214" s="1180">
        <v>1</v>
      </c>
      <c r="KA214" s="1015">
        <v>244717.34940000001</v>
      </c>
      <c r="KB214" s="963">
        <f t="shared" si="3566"/>
        <v>244717</v>
      </c>
      <c r="KC214" s="1016"/>
      <c r="KD214" s="898">
        <f t="shared" si="3695"/>
        <v>1</v>
      </c>
      <c r="KE214" s="898">
        <f t="shared" si="3696"/>
        <v>1</v>
      </c>
      <c r="KF214" s="899">
        <f t="shared" si="3697"/>
        <v>1</v>
      </c>
      <c r="KG214" s="899">
        <f t="shared" si="3567"/>
        <v>1</v>
      </c>
      <c r="KH214" s="899">
        <f t="shared" si="3568"/>
        <v>1</v>
      </c>
      <c r="KI214" s="899">
        <f t="shared" si="3698"/>
        <v>1</v>
      </c>
      <c r="KJ214" s="966">
        <f t="shared" si="3699"/>
        <v>244717</v>
      </c>
      <c r="KK214" s="901">
        <f t="shared" si="3700"/>
        <v>0</v>
      </c>
      <c r="KN214" s="1120" t="s">
        <v>922</v>
      </c>
      <c r="KO214" s="1190" t="s">
        <v>568</v>
      </c>
      <c r="KP214" s="1179" t="s">
        <v>149</v>
      </c>
      <c r="KQ214" s="1180">
        <v>1</v>
      </c>
      <c r="KR214" s="1015">
        <v>73150</v>
      </c>
      <c r="KS214" s="963">
        <f t="shared" si="3569"/>
        <v>73150</v>
      </c>
      <c r="KT214" s="1016"/>
      <c r="KU214" s="898">
        <f t="shared" si="3701"/>
        <v>1</v>
      </c>
      <c r="KV214" s="898">
        <f t="shared" si="3702"/>
        <v>1</v>
      </c>
      <c r="KW214" s="899">
        <f t="shared" si="3703"/>
        <v>1</v>
      </c>
      <c r="KX214" s="899">
        <f t="shared" si="3570"/>
        <v>1</v>
      </c>
      <c r="KY214" s="899">
        <f t="shared" si="3571"/>
        <v>1</v>
      </c>
      <c r="KZ214" s="899">
        <f t="shared" si="3704"/>
        <v>1</v>
      </c>
      <c r="LA214" s="966">
        <f t="shared" si="3705"/>
        <v>73150</v>
      </c>
      <c r="LB214" s="901">
        <f t="shared" si="3706"/>
        <v>0</v>
      </c>
      <c r="LE214" s="1120" t="s">
        <v>922</v>
      </c>
      <c r="LF214" s="1190" t="s">
        <v>568</v>
      </c>
      <c r="LG214" s="1179" t="s">
        <v>149</v>
      </c>
      <c r="LH214" s="1180">
        <v>1</v>
      </c>
      <c r="LI214" s="1021">
        <v>79760</v>
      </c>
      <c r="LJ214" s="974">
        <f t="shared" si="3572"/>
        <v>79760</v>
      </c>
      <c r="LK214" s="1016"/>
      <c r="LL214" s="898">
        <f t="shared" si="3707"/>
        <v>1</v>
      </c>
      <c r="LM214" s="898">
        <f t="shared" si="3708"/>
        <v>1</v>
      </c>
      <c r="LN214" s="899">
        <f t="shared" si="3709"/>
        <v>1</v>
      </c>
      <c r="LO214" s="899">
        <f t="shared" si="3573"/>
        <v>1</v>
      </c>
      <c r="LP214" s="899">
        <f t="shared" si="3574"/>
        <v>1</v>
      </c>
      <c r="LQ214" s="899">
        <f t="shared" si="3710"/>
        <v>1</v>
      </c>
      <c r="LR214" s="966">
        <f t="shared" si="3711"/>
        <v>79760</v>
      </c>
      <c r="LS214" s="901">
        <f t="shared" si="3712"/>
        <v>0</v>
      </c>
      <c r="LV214" s="1120" t="s">
        <v>922</v>
      </c>
      <c r="LW214" s="1190" t="s">
        <v>568</v>
      </c>
      <c r="LX214" s="1179" t="s">
        <v>149</v>
      </c>
      <c r="LY214" s="1180">
        <v>1</v>
      </c>
      <c r="LZ214" s="1015">
        <v>74750</v>
      </c>
      <c r="MA214" s="963">
        <f t="shared" si="3575"/>
        <v>74750</v>
      </c>
      <c r="MB214" s="1016"/>
      <c r="MC214" s="898">
        <f t="shared" si="3713"/>
        <v>1</v>
      </c>
      <c r="MD214" s="898">
        <f t="shared" si="3714"/>
        <v>1</v>
      </c>
      <c r="ME214" s="899">
        <f t="shared" si="3715"/>
        <v>1</v>
      </c>
      <c r="MF214" s="899">
        <f t="shared" si="3576"/>
        <v>1</v>
      </c>
      <c r="MG214" s="899">
        <f t="shared" si="3577"/>
        <v>1</v>
      </c>
      <c r="MH214" s="899">
        <f t="shared" si="3716"/>
        <v>1</v>
      </c>
      <c r="MI214" s="966">
        <f t="shared" si="3717"/>
        <v>74750</v>
      </c>
      <c r="MJ214" s="901">
        <f t="shared" si="3718"/>
        <v>0</v>
      </c>
      <c r="MM214" s="1120" t="s">
        <v>922</v>
      </c>
      <c r="MN214" s="1190" t="s">
        <v>568</v>
      </c>
      <c r="MO214" s="1179" t="s">
        <v>149</v>
      </c>
      <c r="MP214" s="1180">
        <v>1</v>
      </c>
      <c r="MQ214" s="1015">
        <v>80000</v>
      </c>
      <c r="MR214" s="963">
        <f t="shared" si="3578"/>
        <v>80000</v>
      </c>
      <c r="MS214" s="1016"/>
      <c r="MT214" s="898">
        <f t="shared" si="3719"/>
        <v>1</v>
      </c>
      <c r="MU214" s="898">
        <f t="shared" si="3720"/>
        <v>1</v>
      </c>
      <c r="MV214" s="899">
        <f t="shared" si="3721"/>
        <v>1</v>
      </c>
      <c r="MW214" s="899">
        <f t="shared" si="3579"/>
        <v>1</v>
      </c>
      <c r="MX214" s="899">
        <f t="shared" si="3580"/>
        <v>1</v>
      </c>
      <c r="MY214" s="899">
        <f t="shared" si="3722"/>
        <v>1</v>
      </c>
      <c r="MZ214" s="966">
        <f t="shared" si="3723"/>
        <v>80000</v>
      </c>
      <c r="NA214" s="901">
        <f t="shared" si="3724"/>
        <v>0</v>
      </c>
      <c r="ND214" s="975" t="s">
        <v>922</v>
      </c>
      <c r="NE214" s="976" t="s">
        <v>568</v>
      </c>
      <c r="NF214" s="1175" t="s">
        <v>149</v>
      </c>
      <c r="NG214" s="1176">
        <v>1</v>
      </c>
      <c r="NH214" s="979">
        <v>60093</v>
      </c>
      <c r="NI214" s="980">
        <v>60093</v>
      </c>
      <c r="NJ214" s="1016"/>
      <c r="NK214" s="898">
        <f t="shared" si="3725"/>
        <v>1</v>
      </c>
      <c r="NL214" s="898">
        <f t="shared" si="3726"/>
        <v>1</v>
      </c>
      <c r="NM214" s="899">
        <f t="shared" si="3727"/>
        <v>1</v>
      </c>
      <c r="NN214" s="899">
        <f t="shared" si="3581"/>
        <v>1</v>
      </c>
      <c r="NO214" s="899">
        <f t="shared" si="3582"/>
        <v>1</v>
      </c>
      <c r="NP214" s="899">
        <f t="shared" si="3728"/>
        <v>1</v>
      </c>
      <c r="NQ214" s="966">
        <f t="shared" si="3729"/>
        <v>60093</v>
      </c>
      <c r="NR214" s="901">
        <f t="shared" si="3730"/>
        <v>0</v>
      </c>
      <c r="NU214" s="981" t="s">
        <v>922</v>
      </c>
      <c r="NV214" s="982" t="s">
        <v>568</v>
      </c>
      <c r="NW214" s="1177" t="s">
        <v>149</v>
      </c>
      <c r="NX214" s="1178">
        <v>1</v>
      </c>
      <c r="NY214" s="1022">
        <v>60700</v>
      </c>
      <c r="NZ214" s="986">
        <f t="shared" si="3583"/>
        <v>60700</v>
      </c>
      <c r="OA214" s="1016"/>
      <c r="OB214" s="898">
        <f t="shared" si="3731"/>
        <v>1</v>
      </c>
      <c r="OC214" s="898">
        <f t="shared" si="3732"/>
        <v>1</v>
      </c>
      <c r="OD214" s="899">
        <f t="shared" si="3733"/>
        <v>1</v>
      </c>
      <c r="OE214" s="899">
        <f t="shared" si="3584"/>
        <v>1</v>
      </c>
      <c r="OF214" s="899">
        <f t="shared" si="3585"/>
        <v>1</v>
      </c>
      <c r="OG214" s="899">
        <f t="shared" si="3734"/>
        <v>1</v>
      </c>
      <c r="OH214" s="966">
        <f t="shared" si="3735"/>
        <v>60700</v>
      </c>
      <c r="OI214" s="901">
        <f t="shared" si="3736"/>
        <v>0</v>
      </c>
      <c r="OL214" s="1120" t="s">
        <v>922</v>
      </c>
      <c r="OM214" s="1190" t="s">
        <v>568</v>
      </c>
      <c r="ON214" s="1179" t="s">
        <v>149</v>
      </c>
      <c r="OO214" s="1180">
        <v>1</v>
      </c>
      <c r="OP214" s="1015">
        <v>75254</v>
      </c>
      <c r="OQ214" s="963">
        <f t="shared" si="3596"/>
        <v>75254</v>
      </c>
      <c r="OR214" s="1016"/>
      <c r="OS214" s="898">
        <f t="shared" si="3737"/>
        <v>1</v>
      </c>
      <c r="OT214" s="898">
        <f t="shared" si="3738"/>
        <v>1</v>
      </c>
      <c r="OU214" s="899">
        <f t="shared" si="3739"/>
        <v>1</v>
      </c>
      <c r="OV214" s="899">
        <f t="shared" si="3586"/>
        <v>1</v>
      </c>
      <c r="OW214" s="899">
        <f t="shared" si="3587"/>
        <v>1</v>
      </c>
      <c r="OX214" s="899">
        <f t="shared" si="3740"/>
        <v>1</v>
      </c>
      <c r="OY214" s="966">
        <f t="shared" si="3741"/>
        <v>75254</v>
      </c>
      <c r="OZ214" s="901">
        <f t="shared" si="3742"/>
        <v>0</v>
      </c>
      <c r="PC214" s="1120" t="s">
        <v>922</v>
      </c>
      <c r="PD214" s="1190" t="s">
        <v>568</v>
      </c>
      <c r="PE214" s="1179" t="s">
        <v>149</v>
      </c>
      <c r="PF214" s="1180">
        <v>1</v>
      </c>
      <c r="PG214" s="987">
        <v>92950</v>
      </c>
      <c r="PH214" s="988">
        <v>92950</v>
      </c>
      <c r="PI214" s="1181"/>
      <c r="PJ214" s="898">
        <f t="shared" si="3743"/>
        <v>1</v>
      </c>
      <c r="PK214" s="898">
        <f t="shared" si="3744"/>
        <v>1</v>
      </c>
      <c r="PL214" s="899">
        <f t="shared" si="3745"/>
        <v>1</v>
      </c>
      <c r="PM214" s="899">
        <f t="shared" si="3588"/>
        <v>1</v>
      </c>
      <c r="PN214" s="899">
        <f t="shared" si="3589"/>
        <v>1</v>
      </c>
      <c r="PO214" s="899">
        <f t="shared" si="3746"/>
        <v>1</v>
      </c>
      <c r="PP214" s="966">
        <f t="shared" si="3747"/>
        <v>92950</v>
      </c>
      <c r="PQ214" s="901">
        <f t="shared" si="3748"/>
        <v>0</v>
      </c>
      <c r="PT214" s="1120" t="s">
        <v>922</v>
      </c>
      <c r="PU214" s="1190" t="s">
        <v>568</v>
      </c>
      <c r="PV214" s="1179" t="s">
        <v>149</v>
      </c>
      <c r="PW214" s="1180">
        <v>1</v>
      </c>
      <c r="PX214" s="1015">
        <v>96280</v>
      </c>
      <c r="PY214" s="963">
        <f t="shared" si="3590"/>
        <v>96280</v>
      </c>
      <c r="PZ214" s="1016"/>
      <c r="QA214" s="898">
        <f t="shared" si="3749"/>
        <v>1</v>
      </c>
      <c r="QB214" s="898">
        <f t="shared" si="3750"/>
        <v>1</v>
      </c>
      <c r="QC214" s="899">
        <f t="shared" si="3751"/>
        <v>1</v>
      </c>
      <c r="QD214" s="899">
        <f t="shared" si="3591"/>
        <v>1</v>
      </c>
      <c r="QE214" s="899">
        <f t="shared" si="3592"/>
        <v>1</v>
      </c>
      <c r="QF214" s="899">
        <f t="shared" si="3752"/>
        <v>1</v>
      </c>
      <c r="QG214" s="966">
        <f t="shared" si="3753"/>
        <v>96280</v>
      </c>
      <c r="QH214" s="901">
        <f t="shared" si="3754"/>
        <v>0</v>
      </c>
      <c r="QK214" s="1120" t="s">
        <v>922</v>
      </c>
      <c r="QL214" s="1190" t="s">
        <v>568</v>
      </c>
      <c r="QM214" s="1179" t="s">
        <v>149</v>
      </c>
      <c r="QN214" s="1180">
        <v>1</v>
      </c>
      <c r="QO214" s="1021">
        <v>80158.799999999988</v>
      </c>
      <c r="QP214" s="974">
        <f t="shared" si="3593"/>
        <v>80159</v>
      </c>
      <c r="QQ214" s="1016"/>
      <c r="QR214" s="898">
        <f t="shared" si="3755"/>
        <v>1</v>
      </c>
      <c r="QS214" s="898">
        <f t="shared" si="3756"/>
        <v>1</v>
      </c>
      <c r="QT214" s="899">
        <f t="shared" si="3757"/>
        <v>1</v>
      </c>
      <c r="QU214" s="899">
        <f t="shared" si="3594"/>
        <v>1</v>
      </c>
      <c r="QV214" s="899">
        <f t="shared" si="3595"/>
        <v>1</v>
      </c>
      <c r="QW214" s="899">
        <f t="shared" si="3758"/>
        <v>1</v>
      </c>
      <c r="QX214" s="966">
        <f t="shared" si="3759"/>
        <v>80159</v>
      </c>
      <c r="QY214" s="901">
        <f t="shared" si="3760"/>
        <v>0</v>
      </c>
      <c r="RB214" s="405"/>
      <c r="RC214" s="406"/>
      <c r="RD214" s="407"/>
      <c r="RE214" s="408"/>
      <c r="RF214" s="409"/>
      <c r="RG214" s="410"/>
      <c r="RH214" s="410"/>
      <c r="RI214" s="898"/>
      <c r="RJ214" s="898"/>
      <c r="RK214" s="934"/>
      <c r="RL214" s="934"/>
      <c r="RM214" s="934"/>
      <c r="RN214" s="934"/>
      <c r="RO214" s="935"/>
      <c r="RP214" s="936"/>
      <c r="RS214" s="405"/>
      <c r="RT214" s="406"/>
      <c r="RU214" s="407"/>
      <c r="RV214" s="408"/>
      <c r="RW214" s="409"/>
      <c r="RX214" s="410"/>
      <c r="RY214" s="410"/>
      <c r="RZ214" s="898"/>
      <c r="SA214" s="898"/>
      <c r="SB214" s="934"/>
      <c r="SC214" s="934"/>
      <c r="SD214" s="934"/>
      <c r="SE214" s="934"/>
      <c r="SF214" s="935"/>
      <c r="SG214" s="936"/>
      <c r="SJ214" s="405"/>
      <c r="SK214" s="406"/>
      <c r="SL214" s="407"/>
      <c r="SM214" s="408"/>
      <c r="SN214" s="409"/>
      <c r="SO214" s="410"/>
      <c r="SP214" s="410"/>
      <c r="SQ214" s="898"/>
      <c r="SR214" s="898"/>
      <c r="SS214" s="934"/>
      <c r="ST214" s="934"/>
      <c r="SU214" s="934"/>
      <c r="SV214" s="934"/>
      <c r="SW214" s="935"/>
      <c r="SX214" s="936"/>
    </row>
    <row r="215" spans="2:518" ht="31.5" thickTop="1" thickBot="1">
      <c r="B215" s="958" t="s">
        <v>923</v>
      </c>
      <c r="C215" s="1190" t="s">
        <v>569</v>
      </c>
      <c r="D215" s="1179" t="s">
        <v>149</v>
      </c>
      <c r="E215" s="1180">
        <v>1</v>
      </c>
      <c r="F215" s="1015"/>
      <c r="G215" s="963">
        <f t="shared" si="3518"/>
        <v>0</v>
      </c>
      <c r="H215" s="1016"/>
      <c r="K215" s="958" t="s">
        <v>923</v>
      </c>
      <c r="L215" s="1190" t="s">
        <v>569</v>
      </c>
      <c r="M215" s="1179" t="s">
        <v>149</v>
      </c>
      <c r="N215" s="1180">
        <v>1</v>
      </c>
      <c r="O215" s="1017">
        <v>62252</v>
      </c>
      <c r="P215" s="963">
        <f t="shared" si="3519"/>
        <v>62252</v>
      </c>
      <c r="Q215" s="1016"/>
      <c r="R215" s="898">
        <f t="shared" si="3597"/>
        <v>1</v>
      </c>
      <c r="S215" s="898">
        <f t="shared" si="3598"/>
        <v>1</v>
      </c>
      <c r="T215" s="899">
        <f t="shared" si="3599"/>
        <v>1</v>
      </c>
      <c r="U215" s="899">
        <f t="shared" si="3600"/>
        <v>1</v>
      </c>
      <c r="V215" s="899">
        <f t="shared" si="3601"/>
        <v>1</v>
      </c>
      <c r="W215" s="899">
        <f t="shared" si="3602"/>
        <v>1</v>
      </c>
      <c r="X215" s="966">
        <f t="shared" si="3603"/>
        <v>62252</v>
      </c>
      <c r="Y215" s="901">
        <f t="shared" si="3604"/>
        <v>0</v>
      </c>
      <c r="Z215" s="872"/>
      <c r="AA215" s="872"/>
      <c r="AB215" s="958" t="s">
        <v>923</v>
      </c>
      <c r="AC215" s="1190" t="s">
        <v>569</v>
      </c>
      <c r="AD215" s="1179" t="s">
        <v>149</v>
      </c>
      <c r="AE215" s="1180">
        <v>1</v>
      </c>
      <c r="AF215" s="1015">
        <v>90000</v>
      </c>
      <c r="AG215" s="963">
        <f t="shared" si="3521"/>
        <v>90000</v>
      </c>
      <c r="AH215" s="1016"/>
      <c r="AI215" s="898">
        <f t="shared" si="3605"/>
        <v>1</v>
      </c>
      <c r="AJ215" s="898">
        <f t="shared" si="3606"/>
        <v>1</v>
      </c>
      <c r="AK215" s="899">
        <f t="shared" si="3607"/>
        <v>1</v>
      </c>
      <c r="AL215" s="899">
        <f t="shared" si="3522"/>
        <v>1</v>
      </c>
      <c r="AM215" s="899">
        <f t="shared" si="3523"/>
        <v>1</v>
      </c>
      <c r="AN215" s="899">
        <f t="shared" si="3608"/>
        <v>1</v>
      </c>
      <c r="AO215" s="966">
        <f t="shared" si="3609"/>
        <v>90000</v>
      </c>
      <c r="AP215" s="901">
        <f t="shared" si="3610"/>
        <v>0</v>
      </c>
      <c r="AQ215" s="872"/>
      <c r="AR215" s="872"/>
      <c r="AS215" s="958" t="s">
        <v>923</v>
      </c>
      <c r="AT215" s="1191" t="s">
        <v>569</v>
      </c>
      <c r="AU215" s="1179" t="s">
        <v>149</v>
      </c>
      <c r="AV215" s="1180">
        <v>1</v>
      </c>
      <c r="AW215" s="1019">
        <v>30000</v>
      </c>
      <c r="AX215" s="969">
        <f t="shared" si="3524"/>
        <v>30000</v>
      </c>
      <c r="AY215" s="1016"/>
      <c r="AZ215" s="898">
        <f t="shared" si="3611"/>
        <v>1</v>
      </c>
      <c r="BA215" s="898">
        <f t="shared" si="3612"/>
        <v>1</v>
      </c>
      <c r="BB215" s="899">
        <f t="shared" si="3613"/>
        <v>1</v>
      </c>
      <c r="BC215" s="899">
        <f t="shared" si="3525"/>
        <v>1</v>
      </c>
      <c r="BD215" s="899">
        <f t="shared" si="3526"/>
        <v>1</v>
      </c>
      <c r="BE215" s="899">
        <f t="shared" si="3614"/>
        <v>1</v>
      </c>
      <c r="BF215" s="966">
        <f t="shared" si="3615"/>
        <v>30000</v>
      </c>
      <c r="BG215" s="901">
        <f t="shared" si="3616"/>
        <v>0</v>
      </c>
      <c r="BJ215" s="958" t="s">
        <v>923</v>
      </c>
      <c r="BK215" s="1190" t="s">
        <v>569</v>
      </c>
      <c r="BL215" s="1179" t="s">
        <v>149</v>
      </c>
      <c r="BM215" s="1180">
        <v>1</v>
      </c>
      <c r="BN215" s="1015">
        <v>32370</v>
      </c>
      <c r="BO215" s="963">
        <f t="shared" si="3527"/>
        <v>32370</v>
      </c>
      <c r="BP215" s="1016"/>
      <c r="BQ215" s="898">
        <f t="shared" si="3617"/>
        <v>1</v>
      </c>
      <c r="BR215" s="898">
        <f t="shared" si="3618"/>
        <v>1</v>
      </c>
      <c r="BS215" s="899">
        <f t="shared" si="3619"/>
        <v>1</v>
      </c>
      <c r="BT215" s="899">
        <f t="shared" si="3528"/>
        <v>1</v>
      </c>
      <c r="BU215" s="899">
        <f t="shared" si="3529"/>
        <v>1</v>
      </c>
      <c r="BV215" s="899">
        <f t="shared" si="3620"/>
        <v>1</v>
      </c>
      <c r="BW215" s="966">
        <f t="shared" si="3621"/>
        <v>32370</v>
      </c>
      <c r="BX215" s="901">
        <f t="shared" si="3622"/>
        <v>0</v>
      </c>
      <c r="CA215" s="958" t="s">
        <v>923</v>
      </c>
      <c r="CB215" s="1190" t="s">
        <v>569</v>
      </c>
      <c r="CC215" s="1179" t="s">
        <v>149</v>
      </c>
      <c r="CD215" s="1180">
        <v>1</v>
      </c>
      <c r="CE215" s="1015">
        <v>60633</v>
      </c>
      <c r="CF215" s="963">
        <f t="shared" si="3530"/>
        <v>60633</v>
      </c>
      <c r="CG215" s="1016"/>
      <c r="CH215" s="898">
        <f t="shared" si="3623"/>
        <v>1</v>
      </c>
      <c r="CI215" s="898">
        <f t="shared" si="3624"/>
        <v>1</v>
      </c>
      <c r="CJ215" s="899">
        <f t="shared" si="3625"/>
        <v>1</v>
      </c>
      <c r="CK215" s="899">
        <f t="shared" si="3531"/>
        <v>1</v>
      </c>
      <c r="CL215" s="899">
        <f t="shared" si="3532"/>
        <v>1</v>
      </c>
      <c r="CM215" s="899">
        <f t="shared" si="3626"/>
        <v>1</v>
      </c>
      <c r="CN215" s="966">
        <f t="shared" si="3627"/>
        <v>60633</v>
      </c>
      <c r="CO215" s="901">
        <f t="shared" si="3628"/>
        <v>0</v>
      </c>
      <c r="CR215" s="958" t="s">
        <v>923</v>
      </c>
      <c r="CS215" s="1190" t="s">
        <v>569</v>
      </c>
      <c r="CT215" s="1179" t="s">
        <v>149</v>
      </c>
      <c r="CU215" s="1180">
        <v>1</v>
      </c>
      <c r="CV215" s="1015">
        <v>230000</v>
      </c>
      <c r="CW215" s="963">
        <f t="shared" si="3533"/>
        <v>230000</v>
      </c>
      <c r="CX215" s="1016"/>
      <c r="CY215" s="898">
        <f t="shared" si="3629"/>
        <v>1</v>
      </c>
      <c r="CZ215" s="898">
        <f t="shared" si="3630"/>
        <v>1</v>
      </c>
      <c r="DA215" s="899">
        <f t="shared" si="3631"/>
        <v>1</v>
      </c>
      <c r="DB215" s="899">
        <f t="shared" si="3534"/>
        <v>1</v>
      </c>
      <c r="DC215" s="899">
        <f t="shared" si="3535"/>
        <v>1</v>
      </c>
      <c r="DD215" s="899">
        <f t="shared" si="3632"/>
        <v>1</v>
      </c>
      <c r="DE215" s="966">
        <f t="shared" si="3633"/>
        <v>230000</v>
      </c>
      <c r="DF215" s="901">
        <f t="shared" si="3634"/>
        <v>0</v>
      </c>
      <c r="DI215" s="958" t="s">
        <v>923</v>
      </c>
      <c r="DJ215" s="1190" t="s">
        <v>569</v>
      </c>
      <c r="DK215" s="1179" t="s">
        <v>149</v>
      </c>
      <c r="DL215" s="1180">
        <v>1</v>
      </c>
      <c r="DM215" s="1015">
        <v>41032</v>
      </c>
      <c r="DN215" s="963">
        <f t="shared" si="3536"/>
        <v>41032</v>
      </c>
      <c r="DO215" s="1016"/>
      <c r="DP215" s="898">
        <f t="shared" si="3635"/>
        <v>1</v>
      </c>
      <c r="DQ215" s="898">
        <f t="shared" si="3636"/>
        <v>1</v>
      </c>
      <c r="DR215" s="899">
        <f t="shared" si="3637"/>
        <v>1</v>
      </c>
      <c r="DS215" s="899">
        <f t="shared" si="3537"/>
        <v>1</v>
      </c>
      <c r="DT215" s="899">
        <f t="shared" si="3538"/>
        <v>1</v>
      </c>
      <c r="DU215" s="899">
        <f t="shared" si="3638"/>
        <v>1</v>
      </c>
      <c r="DV215" s="966">
        <f t="shared" si="3639"/>
        <v>41032</v>
      </c>
      <c r="DW215" s="901">
        <f t="shared" si="3640"/>
        <v>0</v>
      </c>
      <c r="DZ215" s="958" t="s">
        <v>923</v>
      </c>
      <c r="EA215" s="1190" t="s">
        <v>569</v>
      </c>
      <c r="EB215" s="1179" t="s">
        <v>149</v>
      </c>
      <c r="EC215" s="1180">
        <v>1</v>
      </c>
      <c r="ED215" s="1015">
        <v>31750</v>
      </c>
      <c r="EE215" s="963">
        <f t="shared" si="3539"/>
        <v>31750</v>
      </c>
      <c r="EF215" s="1016"/>
      <c r="EG215" s="898">
        <f t="shared" si="3641"/>
        <v>1</v>
      </c>
      <c r="EH215" s="898">
        <f t="shared" si="3642"/>
        <v>1</v>
      </c>
      <c r="EI215" s="899">
        <f t="shared" si="3643"/>
        <v>1</v>
      </c>
      <c r="EJ215" s="899">
        <f t="shared" si="3540"/>
        <v>1</v>
      </c>
      <c r="EK215" s="899">
        <f t="shared" si="3541"/>
        <v>1</v>
      </c>
      <c r="EL215" s="899">
        <f t="shared" si="3644"/>
        <v>1</v>
      </c>
      <c r="EM215" s="966">
        <f t="shared" si="3645"/>
        <v>31750</v>
      </c>
      <c r="EN215" s="901">
        <f t="shared" si="3646"/>
        <v>0</v>
      </c>
      <c r="EQ215" s="958" t="s">
        <v>923</v>
      </c>
      <c r="ER215" s="1190" t="s">
        <v>569</v>
      </c>
      <c r="ES215" s="1179" t="s">
        <v>149</v>
      </c>
      <c r="ET215" s="1180">
        <v>1</v>
      </c>
      <c r="EU215" s="1015">
        <v>60900</v>
      </c>
      <c r="EV215" s="963">
        <f t="shared" si="3542"/>
        <v>60900</v>
      </c>
      <c r="EW215" s="1016"/>
      <c r="EX215" s="898">
        <f t="shared" si="3647"/>
        <v>1</v>
      </c>
      <c r="EY215" s="898">
        <f t="shared" si="3648"/>
        <v>1</v>
      </c>
      <c r="EZ215" s="899">
        <f t="shared" si="3649"/>
        <v>1</v>
      </c>
      <c r="FA215" s="899">
        <f t="shared" si="3543"/>
        <v>1</v>
      </c>
      <c r="FB215" s="899">
        <f t="shared" si="3544"/>
        <v>1</v>
      </c>
      <c r="FC215" s="899">
        <f t="shared" si="3650"/>
        <v>1</v>
      </c>
      <c r="FD215" s="966">
        <f t="shared" si="3651"/>
        <v>60900</v>
      </c>
      <c r="FE215" s="901">
        <f t="shared" si="3652"/>
        <v>0</v>
      </c>
      <c r="FH215" s="958"/>
      <c r="FI215" s="1190"/>
      <c r="FJ215" s="1179"/>
      <c r="FK215" s="1180"/>
      <c r="FL215" s="1015"/>
      <c r="FM215" s="963">
        <f t="shared" si="3545"/>
        <v>0</v>
      </c>
      <c r="FN215" s="1016"/>
      <c r="FO215" s="898" t="e">
        <f t="shared" si="3653"/>
        <v>#N/A</v>
      </c>
      <c r="FP215" s="898" t="e">
        <f t="shared" si="3654"/>
        <v>#N/A</v>
      </c>
      <c r="FQ215" s="899" t="e">
        <f t="shared" si="3655"/>
        <v>#N/A</v>
      </c>
      <c r="FR215" s="899">
        <f t="shared" si="3546"/>
        <v>0</v>
      </c>
      <c r="FS215" s="899">
        <f t="shared" si="3547"/>
        <v>0</v>
      </c>
      <c r="FT215" s="899" t="e">
        <f t="shared" si="3656"/>
        <v>#N/A</v>
      </c>
      <c r="FU215" s="966">
        <f t="shared" si="3657"/>
        <v>0</v>
      </c>
      <c r="FV215" s="901">
        <f t="shared" si="3658"/>
        <v>0</v>
      </c>
      <c r="FY215" s="958" t="s">
        <v>923</v>
      </c>
      <c r="FZ215" s="1190" t="s">
        <v>569</v>
      </c>
      <c r="GA215" s="1179" t="s">
        <v>149</v>
      </c>
      <c r="GB215" s="1180">
        <v>1</v>
      </c>
      <c r="GC215" s="1017">
        <v>62252</v>
      </c>
      <c r="GD215" s="963">
        <f t="shared" si="3548"/>
        <v>62252</v>
      </c>
      <c r="GE215" s="1016"/>
      <c r="GF215" s="898">
        <f t="shared" si="3659"/>
        <v>1</v>
      </c>
      <c r="GG215" s="898">
        <f t="shared" si="3660"/>
        <v>1</v>
      </c>
      <c r="GH215" s="899">
        <f t="shared" si="3661"/>
        <v>1</v>
      </c>
      <c r="GI215" s="899">
        <f t="shared" si="3549"/>
        <v>1</v>
      </c>
      <c r="GJ215" s="899">
        <f t="shared" si="3550"/>
        <v>1</v>
      </c>
      <c r="GK215" s="899">
        <f t="shared" si="3662"/>
        <v>1</v>
      </c>
      <c r="GL215" s="966">
        <f t="shared" si="3663"/>
        <v>62252</v>
      </c>
      <c r="GM215" s="901">
        <f t="shared" si="3664"/>
        <v>0</v>
      </c>
      <c r="GP215" s="958" t="s">
        <v>923</v>
      </c>
      <c r="GQ215" s="1190" t="s">
        <v>569</v>
      </c>
      <c r="GR215" s="1179" t="s">
        <v>149</v>
      </c>
      <c r="GS215" s="1180">
        <v>1</v>
      </c>
      <c r="GT215" s="1015">
        <v>61000</v>
      </c>
      <c r="GU215" s="963">
        <f t="shared" si="3551"/>
        <v>61000</v>
      </c>
      <c r="GV215" s="1016"/>
      <c r="GW215" s="898">
        <f t="shared" si="3665"/>
        <v>1</v>
      </c>
      <c r="GX215" s="898">
        <f t="shared" si="3666"/>
        <v>1</v>
      </c>
      <c r="GY215" s="899">
        <f t="shared" si="3667"/>
        <v>1</v>
      </c>
      <c r="GZ215" s="899">
        <f t="shared" si="3552"/>
        <v>1</v>
      </c>
      <c r="HA215" s="899">
        <f t="shared" si="3553"/>
        <v>1</v>
      </c>
      <c r="HB215" s="899">
        <f t="shared" si="3668"/>
        <v>1</v>
      </c>
      <c r="HC215" s="966">
        <f t="shared" si="3669"/>
        <v>61000</v>
      </c>
      <c r="HD215" s="901">
        <f t="shared" si="3670"/>
        <v>0</v>
      </c>
      <c r="HG215" s="958" t="s">
        <v>923</v>
      </c>
      <c r="HH215" s="1190" t="s">
        <v>569</v>
      </c>
      <c r="HI215" s="1179" t="s">
        <v>149</v>
      </c>
      <c r="HJ215" s="1180">
        <v>1</v>
      </c>
      <c r="HK215" s="1015">
        <v>55383</v>
      </c>
      <c r="HL215" s="963">
        <f t="shared" si="3554"/>
        <v>55383</v>
      </c>
      <c r="HM215" s="1016"/>
      <c r="HN215" s="898">
        <f t="shared" si="3671"/>
        <v>1</v>
      </c>
      <c r="HO215" s="898">
        <f t="shared" si="3672"/>
        <v>1</v>
      </c>
      <c r="HP215" s="899">
        <f t="shared" si="3673"/>
        <v>1</v>
      </c>
      <c r="HQ215" s="899">
        <f t="shared" si="3555"/>
        <v>1</v>
      </c>
      <c r="HR215" s="899">
        <f t="shared" si="3556"/>
        <v>1</v>
      </c>
      <c r="HS215" s="899">
        <f t="shared" si="3674"/>
        <v>1</v>
      </c>
      <c r="HT215" s="966">
        <f t="shared" si="3675"/>
        <v>55383</v>
      </c>
      <c r="HU215" s="901">
        <f t="shared" si="3676"/>
        <v>0</v>
      </c>
      <c r="HX215" s="958" t="s">
        <v>923</v>
      </c>
      <c r="HY215" s="1190" t="s">
        <v>569</v>
      </c>
      <c r="HZ215" s="1179" t="s">
        <v>149</v>
      </c>
      <c r="IA215" s="1180">
        <v>1</v>
      </c>
      <c r="IB215" s="1020">
        <v>115272</v>
      </c>
      <c r="IC215" s="972">
        <f t="shared" si="3557"/>
        <v>115272</v>
      </c>
      <c r="ID215" s="1016"/>
      <c r="IE215" s="898">
        <f t="shared" si="3677"/>
        <v>1</v>
      </c>
      <c r="IF215" s="898">
        <f t="shared" si="3678"/>
        <v>1</v>
      </c>
      <c r="IG215" s="899">
        <f t="shared" si="3679"/>
        <v>1</v>
      </c>
      <c r="IH215" s="899">
        <f t="shared" si="3558"/>
        <v>1</v>
      </c>
      <c r="II215" s="899">
        <f t="shared" si="3559"/>
        <v>1</v>
      </c>
      <c r="IJ215" s="899">
        <f t="shared" si="3680"/>
        <v>1</v>
      </c>
      <c r="IK215" s="966">
        <f t="shared" si="3681"/>
        <v>115272</v>
      </c>
      <c r="IL215" s="901">
        <f t="shared" si="3682"/>
        <v>0</v>
      </c>
      <c r="IO215" s="958" t="s">
        <v>923</v>
      </c>
      <c r="IP215" s="1190" t="s">
        <v>569</v>
      </c>
      <c r="IQ215" s="1179" t="s">
        <v>149</v>
      </c>
      <c r="IR215" s="1180">
        <v>1</v>
      </c>
      <c r="IS215" s="1015">
        <v>53268</v>
      </c>
      <c r="IT215" s="963">
        <f t="shared" si="3560"/>
        <v>53268</v>
      </c>
      <c r="IU215" s="1016"/>
      <c r="IV215" s="898">
        <f t="shared" si="3683"/>
        <v>1</v>
      </c>
      <c r="IW215" s="898">
        <f t="shared" si="3684"/>
        <v>1</v>
      </c>
      <c r="IX215" s="899">
        <f t="shared" si="3685"/>
        <v>1</v>
      </c>
      <c r="IY215" s="899">
        <f t="shared" si="3561"/>
        <v>1</v>
      </c>
      <c r="IZ215" s="899">
        <f t="shared" si="3562"/>
        <v>1</v>
      </c>
      <c r="JA215" s="899">
        <f t="shared" si="3686"/>
        <v>1</v>
      </c>
      <c r="JB215" s="966">
        <f t="shared" si="3687"/>
        <v>53268</v>
      </c>
      <c r="JC215" s="901">
        <f t="shared" si="3688"/>
        <v>0</v>
      </c>
      <c r="JF215" s="958" t="s">
        <v>923</v>
      </c>
      <c r="JG215" s="1190" t="s">
        <v>569</v>
      </c>
      <c r="JH215" s="1179" t="s">
        <v>149</v>
      </c>
      <c r="JI215" s="1180">
        <v>1</v>
      </c>
      <c r="JJ215" s="1015">
        <v>110000</v>
      </c>
      <c r="JK215" s="963">
        <f t="shared" si="3563"/>
        <v>110000</v>
      </c>
      <c r="JL215" s="1016"/>
      <c r="JM215" s="898">
        <f t="shared" si="3689"/>
        <v>1</v>
      </c>
      <c r="JN215" s="898">
        <f t="shared" si="3690"/>
        <v>1</v>
      </c>
      <c r="JO215" s="899">
        <f t="shared" si="3691"/>
        <v>1</v>
      </c>
      <c r="JP215" s="899">
        <f t="shared" si="3564"/>
        <v>1</v>
      </c>
      <c r="JQ215" s="899">
        <f t="shared" si="3565"/>
        <v>1</v>
      </c>
      <c r="JR215" s="899">
        <f t="shared" si="3692"/>
        <v>1</v>
      </c>
      <c r="JS215" s="966">
        <f t="shared" si="3693"/>
        <v>110000</v>
      </c>
      <c r="JT215" s="901">
        <f t="shared" si="3694"/>
        <v>0</v>
      </c>
      <c r="JW215" s="958" t="s">
        <v>923</v>
      </c>
      <c r="JX215" s="1190" t="s">
        <v>569</v>
      </c>
      <c r="JY215" s="1179" t="s">
        <v>149</v>
      </c>
      <c r="JZ215" s="1180">
        <v>1</v>
      </c>
      <c r="KA215" s="1015">
        <v>244717.34940000001</v>
      </c>
      <c r="KB215" s="963">
        <f t="shared" si="3566"/>
        <v>244717</v>
      </c>
      <c r="KC215" s="1016"/>
      <c r="KD215" s="898">
        <f t="shared" si="3695"/>
        <v>1</v>
      </c>
      <c r="KE215" s="898">
        <f t="shared" si="3696"/>
        <v>1</v>
      </c>
      <c r="KF215" s="899">
        <f t="shared" si="3697"/>
        <v>1</v>
      </c>
      <c r="KG215" s="899">
        <f t="shared" si="3567"/>
        <v>1</v>
      </c>
      <c r="KH215" s="899">
        <f t="shared" si="3568"/>
        <v>1</v>
      </c>
      <c r="KI215" s="899">
        <f t="shared" si="3698"/>
        <v>1</v>
      </c>
      <c r="KJ215" s="966">
        <f t="shared" si="3699"/>
        <v>244717</v>
      </c>
      <c r="KK215" s="901">
        <f t="shared" si="3700"/>
        <v>0</v>
      </c>
      <c r="KN215" s="958" t="s">
        <v>923</v>
      </c>
      <c r="KO215" s="1190" t="s">
        <v>569</v>
      </c>
      <c r="KP215" s="1179" t="s">
        <v>149</v>
      </c>
      <c r="KQ215" s="1180">
        <v>1</v>
      </c>
      <c r="KR215" s="1015">
        <v>80850</v>
      </c>
      <c r="KS215" s="963">
        <f t="shared" si="3569"/>
        <v>80850</v>
      </c>
      <c r="KT215" s="1016"/>
      <c r="KU215" s="898">
        <f t="shared" si="3701"/>
        <v>1</v>
      </c>
      <c r="KV215" s="898">
        <f t="shared" si="3702"/>
        <v>1</v>
      </c>
      <c r="KW215" s="899">
        <f t="shared" si="3703"/>
        <v>1</v>
      </c>
      <c r="KX215" s="899">
        <f t="shared" si="3570"/>
        <v>1</v>
      </c>
      <c r="KY215" s="899">
        <f t="shared" si="3571"/>
        <v>1</v>
      </c>
      <c r="KZ215" s="899">
        <f t="shared" si="3704"/>
        <v>1</v>
      </c>
      <c r="LA215" s="966">
        <f t="shared" si="3705"/>
        <v>80850</v>
      </c>
      <c r="LB215" s="901">
        <f t="shared" si="3706"/>
        <v>0</v>
      </c>
      <c r="LE215" s="958" t="s">
        <v>923</v>
      </c>
      <c r="LF215" s="1190" t="s">
        <v>569</v>
      </c>
      <c r="LG215" s="1179" t="s">
        <v>149</v>
      </c>
      <c r="LH215" s="1180">
        <v>1</v>
      </c>
      <c r="LI215" s="1021">
        <v>79760</v>
      </c>
      <c r="LJ215" s="974">
        <f t="shared" si="3572"/>
        <v>79760</v>
      </c>
      <c r="LK215" s="1016"/>
      <c r="LL215" s="898">
        <f t="shared" si="3707"/>
        <v>1</v>
      </c>
      <c r="LM215" s="898">
        <f t="shared" si="3708"/>
        <v>1</v>
      </c>
      <c r="LN215" s="899">
        <f t="shared" si="3709"/>
        <v>1</v>
      </c>
      <c r="LO215" s="899">
        <f t="shared" si="3573"/>
        <v>1</v>
      </c>
      <c r="LP215" s="899">
        <f t="shared" si="3574"/>
        <v>1</v>
      </c>
      <c r="LQ215" s="899">
        <f t="shared" si="3710"/>
        <v>1</v>
      </c>
      <c r="LR215" s="966">
        <f t="shared" si="3711"/>
        <v>79760</v>
      </c>
      <c r="LS215" s="901">
        <f t="shared" si="3712"/>
        <v>0</v>
      </c>
      <c r="LV215" s="958" t="s">
        <v>923</v>
      </c>
      <c r="LW215" s="1190" t="s">
        <v>569</v>
      </c>
      <c r="LX215" s="1179" t="s">
        <v>149</v>
      </c>
      <c r="LY215" s="1180">
        <v>1</v>
      </c>
      <c r="LZ215" s="1015">
        <v>61750</v>
      </c>
      <c r="MA215" s="963">
        <f t="shared" si="3575"/>
        <v>61750</v>
      </c>
      <c r="MB215" s="1016"/>
      <c r="MC215" s="898">
        <f t="shared" si="3713"/>
        <v>1</v>
      </c>
      <c r="MD215" s="898">
        <f t="shared" si="3714"/>
        <v>1</v>
      </c>
      <c r="ME215" s="899">
        <f t="shared" si="3715"/>
        <v>1</v>
      </c>
      <c r="MF215" s="899">
        <f t="shared" si="3576"/>
        <v>1</v>
      </c>
      <c r="MG215" s="899">
        <f t="shared" si="3577"/>
        <v>1</v>
      </c>
      <c r="MH215" s="899">
        <f t="shared" si="3716"/>
        <v>1</v>
      </c>
      <c r="MI215" s="966">
        <f t="shared" si="3717"/>
        <v>61750</v>
      </c>
      <c r="MJ215" s="901">
        <f t="shared" si="3718"/>
        <v>0</v>
      </c>
      <c r="MM215" s="958" t="s">
        <v>923</v>
      </c>
      <c r="MN215" s="1190" t="s">
        <v>569</v>
      </c>
      <c r="MO215" s="1179" t="s">
        <v>149</v>
      </c>
      <c r="MP215" s="1180">
        <v>1</v>
      </c>
      <c r="MQ215" s="1015">
        <v>80000</v>
      </c>
      <c r="MR215" s="963">
        <f t="shared" si="3578"/>
        <v>80000</v>
      </c>
      <c r="MS215" s="1016"/>
      <c r="MT215" s="898">
        <f t="shared" si="3719"/>
        <v>1</v>
      </c>
      <c r="MU215" s="898">
        <f t="shared" si="3720"/>
        <v>1</v>
      </c>
      <c r="MV215" s="899">
        <f t="shared" si="3721"/>
        <v>1</v>
      </c>
      <c r="MW215" s="899">
        <f t="shared" si="3579"/>
        <v>1</v>
      </c>
      <c r="MX215" s="899">
        <f t="shared" si="3580"/>
        <v>1</v>
      </c>
      <c r="MY215" s="899">
        <f t="shared" si="3722"/>
        <v>1</v>
      </c>
      <c r="MZ215" s="966">
        <f t="shared" si="3723"/>
        <v>80000</v>
      </c>
      <c r="NA215" s="901">
        <f t="shared" si="3724"/>
        <v>0</v>
      </c>
      <c r="ND215" s="975" t="s">
        <v>923</v>
      </c>
      <c r="NE215" s="976" t="s">
        <v>569</v>
      </c>
      <c r="NF215" s="1175" t="s">
        <v>149</v>
      </c>
      <c r="NG215" s="1176">
        <v>1</v>
      </c>
      <c r="NH215" s="979">
        <v>37323.99</v>
      </c>
      <c r="NI215" s="980">
        <v>37324</v>
      </c>
      <c r="NJ215" s="1016"/>
      <c r="NK215" s="898">
        <f t="shared" si="3725"/>
        <v>1</v>
      </c>
      <c r="NL215" s="898">
        <f t="shared" si="3726"/>
        <v>1</v>
      </c>
      <c r="NM215" s="899">
        <f t="shared" si="3727"/>
        <v>1</v>
      </c>
      <c r="NN215" s="899">
        <f t="shared" si="3581"/>
        <v>1</v>
      </c>
      <c r="NO215" s="899">
        <f t="shared" si="3582"/>
        <v>1</v>
      </c>
      <c r="NP215" s="899">
        <f t="shared" si="3728"/>
        <v>1</v>
      </c>
      <c r="NQ215" s="966">
        <f t="shared" si="3729"/>
        <v>37324</v>
      </c>
      <c r="NR215" s="901">
        <f t="shared" si="3730"/>
        <v>0</v>
      </c>
      <c r="NU215" s="981" t="s">
        <v>923</v>
      </c>
      <c r="NV215" s="982" t="s">
        <v>569</v>
      </c>
      <c r="NW215" s="1177" t="s">
        <v>149</v>
      </c>
      <c r="NX215" s="1178">
        <v>1</v>
      </c>
      <c r="NY215" s="1022">
        <v>37701</v>
      </c>
      <c r="NZ215" s="986">
        <f t="shared" si="3583"/>
        <v>37701</v>
      </c>
      <c r="OA215" s="1016"/>
      <c r="OB215" s="898">
        <f t="shared" si="3731"/>
        <v>1</v>
      </c>
      <c r="OC215" s="898">
        <f t="shared" si="3732"/>
        <v>1</v>
      </c>
      <c r="OD215" s="899">
        <f t="shared" si="3733"/>
        <v>1</v>
      </c>
      <c r="OE215" s="899">
        <f t="shared" si="3584"/>
        <v>1</v>
      </c>
      <c r="OF215" s="899">
        <f t="shared" si="3585"/>
        <v>1</v>
      </c>
      <c r="OG215" s="899">
        <f t="shared" si="3734"/>
        <v>1</v>
      </c>
      <c r="OH215" s="966">
        <f t="shared" si="3735"/>
        <v>37701</v>
      </c>
      <c r="OI215" s="901">
        <f t="shared" si="3736"/>
        <v>0</v>
      </c>
      <c r="OL215" s="958" t="s">
        <v>923</v>
      </c>
      <c r="OM215" s="1190" t="s">
        <v>569</v>
      </c>
      <c r="ON215" s="1179" t="s">
        <v>149</v>
      </c>
      <c r="OO215" s="1180">
        <v>1</v>
      </c>
      <c r="OP215" s="1015">
        <v>32685</v>
      </c>
      <c r="OQ215" s="963">
        <f t="shared" si="3596"/>
        <v>32685</v>
      </c>
      <c r="OR215" s="1016"/>
      <c r="OS215" s="898">
        <f t="shared" si="3737"/>
        <v>1</v>
      </c>
      <c r="OT215" s="898">
        <f t="shared" si="3738"/>
        <v>1</v>
      </c>
      <c r="OU215" s="899">
        <f t="shared" si="3739"/>
        <v>1</v>
      </c>
      <c r="OV215" s="899">
        <f t="shared" si="3586"/>
        <v>1</v>
      </c>
      <c r="OW215" s="899">
        <f t="shared" si="3587"/>
        <v>1</v>
      </c>
      <c r="OX215" s="899">
        <f t="shared" si="3740"/>
        <v>1</v>
      </c>
      <c r="OY215" s="966">
        <f t="shared" si="3741"/>
        <v>32685</v>
      </c>
      <c r="OZ215" s="901">
        <f t="shared" si="3742"/>
        <v>0</v>
      </c>
      <c r="PC215" s="958" t="s">
        <v>923</v>
      </c>
      <c r="PD215" s="1190" t="s">
        <v>569</v>
      </c>
      <c r="PE215" s="1179" t="s">
        <v>149</v>
      </c>
      <c r="PF215" s="1180">
        <v>1</v>
      </c>
      <c r="PG215" s="987">
        <v>72670</v>
      </c>
      <c r="PH215" s="988">
        <v>72670</v>
      </c>
      <c r="PI215" s="1181"/>
      <c r="PJ215" s="898">
        <f t="shared" si="3743"/>
        <v>1</v>
      </c>
      <c r="PK215" s="898">
        <f t="shared" si="3744"/>
        <v>1</v>
      </c>
      <c r="PL215" s="899">
        <f t="shared" si="3745"/>
        <v>1</v>
      </c>
      <c r="PM215" s="899">
        <f t="shared" si="3588"/>
        <v>1</v>
      </c>
      <c r="PN215" s="899">
        <f t="shared" si="3589"/>
        <v>1</v>
      </c>
      <c r="PO215" s="899">
        <f t="shared" si="3746"/>
        <v>1</v>
      </c>
      <c r="PP215" s="966">
        <f t="shared" si="3747"/>
        <v>72670</v>
      </c>
      <c r="PQ215" s="901">
        <f t="shared" si="3748"/>
        <v>0</v>
      </c>
      <c r="PT215" s="958" t="s">
        <v>923</v>
      </c>
      <c r="PU215" s="1190" t="s">
        <v>569</v>
      </c>
      <c r="PV215" s="1179" t="s">
        <v>149</v>
      </c>
      <c r="PW215" s="1180">
        <v>1</v>
      </c>
      <c r="PX215" s="1015">
        <v>60750</v>
      </c>
      <c r="PY215" s="963">
        <f t="shared" si="3590"/>
        <v>60750</v>
      </c>
      <c r="PZ215" s="1016"/>
      <c r="QA215" s="898">
        <f t="shared" si="3749"/>
        <v>1</v>
      </c>
      <c r="QB215" s="898">
        <f t="shared" si="3750"/>
        <v>1</v>
      </c>
      <c r="QC215" s="899">
        <f t="shared" si="3751"/>
        <v>1</v>
      </c>
      <c r="QD215" s="899">
        <f t="shared" si="3591"/>
        <v>1</v>
      </c>
      <c r="QE215" s="899">
        <f t="shared" si="3592"/>
        <v>1</v>
      </c>
      <c r="QF215" s="899">
        <f t="shared" si="3752"/>
        <v>1</v>
      </c>
      <c r="QG215" s="966">
        <f t="shared" si="3753"/>
        <v>60750</v>
      </c>
      <c r="QH215" s="901">
        <f t="shared" si="3754"/>
        <v>0</v>
      </c>
      <c r="QK215" s="958" t="s">
        <v>923</v>
      </c>
      <c r="QL215" s="1190" t="s">
        <v>569</v>
      </c>
      <c r="QM215" s="1179" t="s">
        <v>149</v>
      </c>
      <c r="QN215" s="1180">
        <v>1</v>
      </c>
      <c r="QO215" s="1021">
        <v>80158.799999999988</v>
      </c>
      <c r="QP215" s="974">
        <f t="shared" si="3593"/>
        <v>80159</v>
      </c>
      <c r="QQ215" s="1016"/>
      <c r="QR215" s="898">
        <f t="shared" si="3755"/>
        <v>1</v>
      </c>
      <c r="QS215" s="898">
        <f t="shared" si="3756"/>
        <v>1</v>
      </c>
      <c r="QT215" s="899">
        <f t="shared" si="3757"/>
        <v>1</v>
      </c>
      <c r="QU215" s="899">
        <f t="shared" si="3594"/>
        <v>1</v>
      </c>
      <c r="QV215" s="899">
        <f t="shared" si="3595"/>
        <v>1</v>
      </c>
      <c r="QW215" s="899">
        <f t="shared" si="3758"/>
        <v>1</v>
      </c>
      <c r="QX215" s="966">
        <f t="shared" si="3759"/>
        <v>80159</v>
      </c>
      <c r="QY215" s="901">
        <f t="shared" si="3760"/>
        <v>0</v>
      </c>
      <c r="RB215" s="405"/>
      <c r="RC215" s="406"/>
      <c r="RD215" s="407"/>
      <c r="RE215" s="408"/>
      <c r="RF215" s="409"/>
      <c r="RG215" s="410"/>
      <c r="RH215" s="410"/>
      <c r="RI215" s="898"/>
      <c r="RJ215" s="898"/>
      <c r="RK215" s="934"/>
      <c r="RL215" s="934"/>
      <c r="RM215" s="934"/>
      <c r="RN215" s="934"/>
      <c r="RO215" s="935"/>
      <c r="RP215" s="936"/>
      <c r="RS215" s="405"/>
      <c r="RT215" s="406"/>
      <c r="RU215" s="407"/>
      <c r="RV215" s="408"/>
      <c r="RW215" s="409"/>
      <c r="RX215" s="410"/>
      <c r="RY215" s="410"/>
      <c r="RZ215" s="898"/>
      <c r="SA215" s="898"/>
      <c r="SB215" s="934"/>
      <c r="SC215" s="934"/>
      <c r="SD215" s="934"/>
      <c r="SE215" s="934"/>
      <c r="SF215" s="935"/>
      <c r="SG215" s="936"/>
      <c r="SJ215" s="405"/>
      <c r="SK215" s="406"/>
      <c r="SL215" s="407"/>
      <c r="SM215" s="408"/>
      <c r="SN215" s="409"/>
      <c r="SO215" s="410"/>
      <c r="SP215" s="410"/>
      <c r="SQ215" s="898"/>
      <c r="SR215" s="898"/>
      <c r="SS215" s="934"/>
      <c r="ST215" s="934"/>
      <c r="SU215" s="934"/>
      <c r="SV215" s="934"/>
      <c r="SW215" s="935"/>
      <c r="SX215" s="936"/>
    </row>
    <row r="216" spans="2:518" ht="36" customHeight="1" thickTop="1" thickBot="1">
      <c r="B216" s="958" t="s">
        <v>924</v>
      </c>
      <c r="C216" s="1190" t="s">
        <v>570</v>
      </c>
      <c r="D216" s="1179" t="s">
        <v>149</v>
      </c>
      <c r="E216" s="1180">
        <v>1</v>
      </c>
      <c r="F216" s="1015"/>
      <c r="G216" s="963">
        <f t="shared" si="3518"/>
        <v>0</v>
      </c>
      <c r="H216" s="1016"/>
      <c r="K216" s="958" t="s">
        <v>924</v>
      </c>
      <c r="L216" s="1190" t="s">
        <v>570</v>
      </c>
      <c r="M216" s="1179" t="s">
        <v>149</v>
      </c>
      <c r="N216" s="1180">
        <v>1</v>
      </c>
      <c r="O216" s="1017">
        <v>68336</v>
      </c>
      <c r="P216" s="963">
        <f t="shared" si="3519"/>
        <v>68336</v>
      </c>
      <c r="Q216" s="1016"/>
      <c r="R216" s="898">
        <f t="shared" ref="R216:R236" si="3761">IF(EXACT(VLOOKUP(K216,OFERTA_0,2,FALSE),L216),1,0)</f>
        <v>1</v>
      </c>
      <c r="S216" s="898">
        <f t="shared" ref="S216:S236" si="3762">IF(EXACT(VLOOKUP(K216,OFERTA_0,3,FALSE),M216),1,0)</f>
        <v>1</v>
      </c>
      <c r="T216" s="899">
        <f t="shared" ref="T216:T236" si="3763">IF(EXACT(VLOOKUP(K216,OFERTA_0,4,FALSE),N216),1,0)</f>
        <v>1</v>
      </c>
      <c r="U216" s="899">
        <f t="shared" ref="U216:U236" si="3764">IF(O216=0,0,1)</f>
        <v>1</v>
      </c>
      <c r="V216" s="899">
        <f t="shared" ref="V216:V236" si="3765">IF(P216=0,0,1)</f>
        <v>1</v>
      </c>
      <c r="W216" s="899">
        <f t="shared" ref="W216:W236" si="3766">PRODUCT(R216:V216)</f>
        <v>1</v>
      </c>
      <c r="X216" s="966">
        <f t="shared" ref="X216:X236" si="3767">ROUND(P216,0)</f>
        <v>68336</v>
      </c>
      <c r="Y216" s="901">
        <f t="shared" ref="Y216:Y236" si="3768">P216-X216</f>
        <v>0</v>
      </c>
      <c r="Z216" s="872"/>
      <c r="AA216" s="872"/>
      <c r="AB216" s="958" t="s">
        <v>924</v>
      </c>
      <c r="AC216" s="1190" t="s">
        <v>570</v>
      </c>
      <c r="AD216" s="1179" t="s">
        <v>149</v>
      </c>
      <c r="AE216" s="1180">
        <v>1</v>
      </c>
      <c r="AF216" s="1015">
        <v>88000</v>
      </c>
      <c r="AG216" s="963">
        <f t="shared" si="3521"/>
        <v>88000</v>
      </c>
      <c r="AH216" s="1016"/>
      <c r="AI216" s="898">
        <f t="shared" si="3605"/>
        <v>1</v>
      </c>
      <c r="AJ216" s="898">
        <f t="shared" si="3606"/>
        <v>1</v>
      </c>
      <c r="AK216" s="899">
        <f t="shared" si="3607"/>
        <v>1</v>
      </c>
      <c r="AL216" s="899">
        <f t="shared" si="3522"/>
        <v>1</v>
      </c>
      <c r="AM216" s="899">
        <f t="shared" si="3523"/>
        <v>1</v>
      </c>
      <c r="AN216" s="899">
        <f t="shared" si="3608"/>
        <v>1</v>
      </c>
      <c r="AO216" s="966">
        <f t="shared" si="3609"/>
        <v>88000</v>
      </c>
      <c r="AP216" s="901">
        <f t="shared" si="3610"/>
        <v>0</v>
      </c>
      <c r="AQ216" s="872"/>
      <c r="AR216" s="872"/>
      <c r="AS216" s="958" t="s">
        <v>924</v>
      </c>
      <c r="AT216" s="1191" t="s">
        <v>570</v>
      </c>
      <c r="AU216" s="1179" t="s">
        <v>149</v>
      </c>
      <c r="AV216" s="1180">
        <v>1</v>
      </c>
      <c r="AW216" s="1019">
        <v>25000</v>
      </c>
      <c r="AX216" s="969">
        <f t="shared" si="3524"/>
        <v>25000</v>
      </c>
      <c r="AY216" s="1016"/>
      <c r="AZ216" s="898">
        <f t="shared" si="3611"/>
        <v>1</v>
      </c>
      <c r="BA216" s="898">
        <f t="shared" si="3612"/>
        <v>1</v>
      </c>
      <c r="BB216" s="899">
        <f t="shared" si="3613"/>
        <v>1</v>
      </c>
      <c r="BC216" s="899">
        <f t="shared" si="3525"/>
        <v>1</v>
      </c>
      <c r="BD216" s="899">
        <f t="shared" si="3526"/>
        <v>1</v>
      </c>
      <c r="BE216" s="899">
        <f t="shared" si="3614"/>
        <v>1</v>
      </c>
      <c r="BF216" s="966">
        <f t="shared" si="3615"/>
        <v>25000</v>
      </c>
      <c r="BG216" s="901">
        <f t="shared" si="3616"/>
        <v>0</v>
      </c>
      <c r="BJ216" s="958" t="s">
        <v>924</v>
      </c>
      <c r="BK216" s="1190" t="s">
        <v>570</v>
      </c>
      <c r="BL216" s="1179" t="s">
        <v>149</v>
      </c>
      <c r="BM216" s="1180">
        <v>1</v>
      </c>
      <c r="BN216" s="1015">
        <v>62732</v>
      </c>
      <c r="BO216" s="963">
        <f t="shared" si="3527"/>
        <v>62732</v>
      </c>
      <c r="BP216" s="1016"/>
      <c r="BQ216" s="898">
        <f t="shared" si="3617"/>
        <v>1</v>
      </c>
      <c r="BR216" s="898">
        <f t="shared" si="3618"/>
        <v>1</v>
      </c>
      <c r="BS216" s="899">
        <f t="shared" si="3619"/>
        <v>1</v>
      </c>
      <c r="BT216" s="899">
        <f t="shared" si="3528"/>
        <v>1</v>
      </c>
      <c r="BU216" s="899">
        <f t="shared" si="3529"/>
        <v>1</v>
      </c>
      <c r="BV216" s="899">
        <f t="shared" si="3620"/>
        <v>1</v>
      </c>
      <c r="BW216" s="966">
        <f t="shared" si="3621"/>
        <v>62732</v>
      </c>
      <c r="BX216" s="901">
        <f t="shared" si="3622"/>
        <v>0</v>
      </c>
      <c r="CA216" s="958" t="s">
        <v>924</v>
      </c>
      <c r="CB216" s="1190" t="s">
        <v>570</v>
      </c>
      <c r="CC216" s="1179" t="s">
        <v>149</v>
      </c>
      <c r="CD216" s="1180">
        <v>1</v>
      </c>
      <c r="CE216" s="1015">
        <v>66559</v>
      </c>
      <c r="CF216" s="963">
        <f t="shared" si="3530"/>
        <v>66559</v>
      </c>
      <c r="CG216" s="1016"/>
      <c r="CH216" s="898">
        <f t="shared" si="3623"/>
        <v>1</v>
      </c>
      <c r="CI216" s="898">
        <f t="shared" si="3624"/>
        <v>1</v>
      </c>
      <c r="CJ216" s="899">
        <f t="shared" si="3625"/>
        <v>1</v>
      </c>
      <c r="CK216" s="899">
        <f t="shared" si="3531"/>
        <v>1</v>
      </c>
      <c r="CL216" s="899">
        <f t="shared" si="3532"/>
        <v>1</v>
      </c>
      <c r="CM216" s="899">
        <f t="shared" si="3626"/>
        <v>1</v>
      </c>
      <c r="CN216" s="966">
        <f t="shared" si="3627"/>
        <v>66559</v>
      </c>
      <c r="CO216" s="901">
        <f t="shared" si="3628"/>
        <v>0</v>
      </c>
      <c r="CR216" s="958" t="s">
        <v>924</v>
      </c>
      <c r="CS216" s="1190" t="s">
        <v>570</v>
      </c>
      <c r="CT216" s="1179" t="s">
        <v>149</v>
      </c>
      <c r="CU216" s="1180">
        <v>1</v>
      </c>
      <c r="CV216" s="1015">
        <v>216000</v>
      </c>
      <c r="CW216" s="963">
        <f t="shared" si="3533"/>
        <v>216000</v>
      </c>
      <c r="CX216" s="1016"/>
      <c r="CY216" s="898">
        <f t="shared" si="3629"/>
        <v>1</v>
      </c>
      <c r="CZ216" s="898">
        <f t="shared" si="3630"/>
        <v>1</v>
      </c>
      <c r="DA216" s="899">
        <f t="shared" si="3631"/>
        <v>1</v>
      </c>
      <c r="DB216" s="899">
        <f t="shared" si="3534"/>
        <v>1</v>
      </c>
      <c r="DC216" s="899">
        <f t="shared" si="3535"/>
        <v>1</v>
      </c>
      <c r="DD216" s="899">
        <f t="shared" si="3632"/>
        <v>1</v>
      </c>
      <c r="DE216" s="966">
        <f t="shared" si="3633"/>
        <v>216000</v>
      </c>
      <c r="DF216" s="901">
        <f t="shared" si="3634"/>
        <v>0</v>
      </c>
      <c r="DI216" s="958" t="s">
        <v>924</v>
      </c>
      <c r="DJ216" s="1190" t="s">
        <v>570</v>
      </c>
      <c r="DK216" s="1179" t="s">
        <v>149</v>
      </c>
      <c r="DL216" s="1180">
        <v>1</v>
      </c>
      <c r="DM216" s="1015">
        <v>88903</v>
      </c>
      <c r="DN216" s="963">
        <f t="shared" si="3536"/>
        <v>88903</v>
      </c>
      <c r="DO216" s="1016"/>
      <c r="DP216" s="898">
        <f t="shared" si="3635"/>
        <v>1</v>
      </c>
      <c r="DQ216" s="898">
        <f t="shared" si="3636"/>
        <v>1</v>
      </c>
      <c r="DR216" s="899">
        <f t="shared" si="3637"/>
        <v>1</v>
      </c>
      <c r="DS216" s="899">
        <f t="shared" si="3537"/>
        <v>1</v>
      </c>
      <c r="DT216" s="899">
        <f t="shared" si="3538"/>
        <v>1</v>
      </c>
      <c r="DU216" s="899">
        <f t="shared" si="3638"/>
        <v>1</v>
      </c>
      <c r="DV216" s="966">
        <f t="shared" si="3639"/>
        <v>88903</v>
      </c>
      <c r="DW216" s="901">
        <f t="shared" si="3640"/>
        <v>0</v>
      </c>
      <c r="DZ216" s="958" t="s">
        <v>924</v>
      </c>
      <c r="EA216" s="1190" t="s">
        <v>570</v>
      </c>
      <c r="EB216" s="1179" t="s">
        <v>149</v>
      </c>
      <c r="EC216" s="1180">
        <v>1</v>
      </c>
      <c r="ED216" s="1015">
        <v>79800</v>
      </c>
      <c r="EE216" s="963">
        <f t="shared" si="3539"/>
        <v>79800</v>
      </c>
      <c r="EF216" s="1016"/>
      <c r="EG216" s="898">
        <f t="shared" si="3641"/>
        <v>1</v>
      </c>
      <c r="EH216" s="898">
        <f t="shared" si="3642"/>
        <v>1</v>
      </c>
      <c r="EI216" s="899">
        <f t="shared" si="3643"/>
        <v>1</v>
      </c>
      <c r="EJ216" s="899">
        <f t="shared" si="3540"/>
        <v>1</v>
      </c>
      <c r="EK216" s="899">
        <f t="shared" si="3541"/>
        <v>1</v>
      </c>
      <c r="EL216" s="899">
        <f t="shared" si="3644"/>
        <v>1</v>
      </c>
      <c r="EM216" s="966">
        <f t="shared" si="3645"/>
        <v>79800</v>
      </c>
      <c r="EN216" s="901">
        <f t="shared" si="3646"/>
        <v>0</v>
      </c>
      <c r="EQ216" s="958" t="s">
        <v>924</v>
      </c>
      <c r="ER216" s="1190" t="s">
        <v>570</v>
      </c>
      <c r="ES216" s="1179" t="s">
        <v>149</v>
      </c>
      <c r="ET216" s="1180">
        <v>1</v>
      </c>
      <c r="EU216" s="1015">
        <v>66900</v>
      </c>
      <c r="EV216" s="963">
        <f t="shared" si="3542"/>
        <v>66900</v>
      </c>
      <c r="EW216" s="1016"/>
      <c r="EX216" s="898">
        <f t="shared" si="3647"/>
        <v>1</v>
      </c>
      <c r="EY216" s="898">
        <f t="shared" si="3648"/>
        <v>1</v>
      </c>
      <c r="EZ216" s="899">
        <f t="shared" si="3649"/>
        <v>1</v>
      </c>
      <c r="FA216" s="899">
        <f t="shared" si="3543"/>
        <v>1</v>
      </c>
      <c r="FB216" s="899">
        <f t="shared" si="3544"/>
        <v>1</v>
      </c>
      <c r="FC216" s="899">
        <f t="shared" si="3650"/>
        <v>1</v>
      </c>
      <c r="FD216" s="966">
        <f t="shared" si="3651"/>
        <v>66900</v>
      </c>
      <c r="FE216" s="901">
        <f t="shared" si="3652"/>
        <v>0</v>
      </c>
      <c r="FH216" s="958"/>
      <c r="FI216" s="1190"/>
      <c r="FJ216" s="1179"/>
      <c r="FK216" s="1180"/>
      <c r="FL216" s="1015"/>
      <c r="FM216" s="963">
        <f t="shared" si="3545"/>
        <v>0</v>
      </c>
      <c r="FN216" s="1016"/>
      <c r="FO216" s="898" t="e">
        <f t="shared" si="3653"/>
        <v>#N/A</v>
      </c>
      <c r="FP216" s="898" t="e">
        <f t="shared" si="3654"/>
        <v>#N/A</v>
      </c>
      <c r="FQ216" s="899" t="e">
        <f t="shared" si="3655"/>
        <v>#N/A</v>
      </c>
      <c r="FR216" s="899">
        <f t="shared" si="3546"/>
        <v>0</v>
      </c>
      <c r="FS216" s="899">
        <f t="shared" si="3547"/>
        <v>0</v>
      </c>
      <c r="FT216" s="899" t="e">
        <f t="shared" si="3656"/>
        <v>#N/A</v>
      </c>
      <c r="FU216" s="966">
        <f t="shared" si="3657"/>
        <v>0</v>
      </c>
      <c r="FV216" s="901">
        <f t="shared" si="3658"/>
        <v>0</v>
      </c>
      <c r="FY216" s="958" t="s">
        <v>924</v>
      </c>
      <c r="FZ216" s="1190" t="s">
        <v>570</v>
      </c>
      <c r="GA216" s="1179" t="s">
        <v>149</v>
      </c>
      <c r="GB216" s="1180">
        <v>1</v>
      </c>
      <c r="GC216" s="1017">
        <v>68336</v>
      </c>
      <c r="GD216" s="963">
        <f t="shared" si="3548"/>
        <v>68336</v>
      </c>
      <c r="GE216" s="1016"/>
      <c r="GF216" s="898">
        <f t="shared" si="3659"/>
        <v>1</v>
      </c>
      <c r="GG216" s="898">
        <f t="shared" si="3660"/>
        <v>1</v>
      </c>
      <c r="GH216" s="899">
        <f t="shared" si="3661"/>
        <v>1</v>
      </c>
      <c r="GI216" s="899">
        <f t="shared" si="3549"/>
        <v>1</v>
      </c>
      <c r="GJ216" s="899">
        <f t="shared" si="3550"/>
        <v>1</v>
      </c>
      <c r="GK216" s="899">
        <f t="shared" si="3662"/>
        <v>1</v>
      </c>
      <c r="GL216" s="966">
        <f t="shared" si="3663"/>
        <v>68336</v>
      </c>
      <c r="GM216" s="901">
        <f t="shared" si="3664"/>
        <v>0</v>
      </c>
      <c r="GP216" s="958" t="s">
        <v>924</v>
      </c>
      <c r="GQ216" s="1190" t="s">
        <v>570</v>
      </c>
      <c r="GR216" s="1179" t="s">
        <v>149</v>
      </c>
      <c r="GS216" s="1180">
        <v>1</v>
      </c>
      <c r="GT216" s="1015">
        <v>67000</v>
      </c>
      <c r="GU216" s="963">
        <f t="shared" si="3551"/>
        <v>67000</v>
      </c>
      <c r="GV216" s="1016"/>
      <c r="GW216" s="898">
        <f t="shared" si="3665"/>
        <v>1</v>
      </c>
      <c r="GX216" s="898">
        <f t="shared" si="3666"/>
        <v>1</v>
      </c>
      <c r="GY216" s="899">
        <f t="shared" si="3667"/>
        <v>1</v>
      </c>
      <c r="GZ216" s="899">
        <f t="shared" si="3552"/>
        <v>1</v>
      </c>
      <c r="HA216" s="899">
        <f t="shared" si="3553"/>
        <v>1</v>
      </c>
      <c r="HB216" s="899">
        <f t="shared" si="3668"/>
        <v>1</v>
      </c>
      <c r="HC216" s="966">
        <f t="shared" si="3669"/>
        <v>67000</v>
      </c>
      <c r="HD216" s="901">
        <f t="shared" si="3670"/>
        <v>0</v>
      </c>
      <c r="HG216" s="958" t="s">
        <v>924</v>
      </c>
      <c r="HH216" s="1190" t="s">
        <v>570</v>
      </c>
      <c r="HI216" s="1179" t="s">
        <v>149</v>
      </c>
      <c r="HJ216" s="1180">
        <v>1</v>
      </c>
      <c r="HK216" s="1015">
        <v>93408</v>
      </c>
      <c r="HL216" s="963">
        <f t="shared" si="3554"/>
        <v>93408</v>
      </c>
      <c r="HM216" s="1016"/>
      <c r="HN216" s="898">
        <f t="shared" si="3671"/>
        <v>1</v>
      </c>
      <c r="HO216" s="898">
        <f t="shared" si="3672"/>
        <v>1</v>
      </c>
      <c r="HP216" s="899">
        <f t="shared" si="3673"/>
        <v>1</v>
      </c>
      <c r="HQ216" s="899">
        <f t="shared" si="3555"/>
        <v>1</v>
      </c>
      <c r="HR216" s="899">
        <f t="shared" si="3556"/>
        <v>1</v>
      </c>
      <c r="HS216" s="899">
        <f t="shared" si="3674"/>
        <v>1</v>
      </c>
      <c r="HT216" s="966">
        <f t="shared" si="3675"/>
        <v>93408</v>
      </c>
      <c r="HU216" s="901">
        <f t="shared" si="3676"/>
        <v>0</v>
      </c>
      <c r="HX216" s="958" t="s">
        <v>924</v>
      </c>
      <c r="HY216" s="1190" t="s">
        <v>570</v>
      </c>
      <c r="HZ216" s="1179" t="s">
        <v>149</v>
      </c>
      <c r="IA216" s="1180">
        <v>1</v>
      </c>
      <c r="IB216" s="1020">
        <v>118888</v>
      </c>
      <c r="IC216" s="972">
        <f t="shared" si="3557"/>
        <v>118888</v>
      </c>
      <c r="ID216" s="1016"/>
      <c r="IE216" s="898">
        <f t="shared" si="3677"/>
        <v>1</v>
      </c>
      <c r="IF216" s="898">
        <f t="shared" si="3678"/>
        <v>1</v>
      </c>
      <c r="IG216" s="899">
        <f t="shared" si="3679"/>
        <v>1</v>
      </c>
      <c r="IH216" s="899">
        <f t="shared" si="3558"/>
        <v>1</v>
      </c>
      <c r="II216" s="899">
        <f t="shared" si="3559"/>
        <v>1</v>
      </c>
      <c r="IJ216" s="899">
        <f t="shared" si="3680"/>
        <v>1</v>
      </c>
      <c r="IK216" s="966">
        <f t="shared" si="3681"/>
        <v>118888</v>
      </c>
      <c r="IL216" s="901">
        <f t="shared" si="3682"/>
        <v>0</v>
      </c>
      <c r="IO216" s="958" t="s">
        <v>924</v>
      </c>
      <c r="IP216" s="1190" t="s">
        <v>570</v>
      </c>
      <c r="IQ216" s="1179" t="s">
        <v>149</v>
      </c>
      <c r="IR216" s="1180">
        <v>1</v>
      </c>
      <c r="IS216" s="1015">
        <v>77480</v>
      </c>
      <c r="IT216" s="963">
        <f t="shared" si="3560"/>
        <v>77480</v>
      </c>
      <c r="IU216" s="1016"/>
      <c r="IV216" s="898">
        <f t="shared" si="3683"/>
        <v>1</v>
      </c>
      <c r="IW216" s="898">
        <f t="shared" si="3684"/>
        <v>1</v>
      </c>
      <c r="IX216" s="899">
        <f t="shared" si="3685"/>
        <v>1</v>
      </c>
      <c r="IY216" s="899">
        <f t="shared" si="3561"/>
        <v>1</v>
      </c>
      <c r="IZ216" s="899">
        <f t="shared" si="3562"/>
        <v>1</v>
      </c>
      <c r="JA216" s="899">
        <f t="shared" si="3686"/>
        <v>1</v>
      </c>
      <c r="JB216" s="966">
        <f t="shared" si="3687"/>
        <v>77480</v>
      </c>
      <c r="JC216" s="901">
        <f t="shared" si="3688"/>
        <v>0</v>
      </c>
      <c r="JF216" s="958" t="s">
        <v>924</v>
      </c>
      <c r="JG216" s="1190" t="s">
        <v>570</v>
      </c>
      <c r="JH216" s="1179" t="s">
        <v>149</v>
      </c>
      <c r="JI216" s="1180">
        <v>1</v>
      </c>
      <c r="JJ216" s="1015">
        <v>95000</v>
      </c>
      <c r="JK216" s="963">
        <f t="shared" si="3563"/>
        <v>95000</v>
      </c>
      <c r="JL216" s="1016"/>
      <c r="JM216" s="898">
        <f t="shared" si="3689"/>
        <v>1</v>
      </c>
      <c r="JN216" s="898">
        <f t="shared" si="3690"/>
        <v>1</v>
      </c>
      <c r="JO216" s="899">
        <f t="shared" si="3691"/>
        <v>1</v>
      </c>
      <c r="JP216" s="899">
        <f t="shared" si="3564"/>
        <v>1</v>
      </c>
      <c r="JQ216" s="899">
        <f t="shared" si="3565"/>
        <v>1</v>
      </c>
      <c r="JR216" s="899">
        <f t="shared" si="3692"/>
        <v>1</v>
      </c>
      <c r="JS216" s="966">
        <f t="shared" si="3693"/>
        <v>95000</v>
      </c>
      <c r="JT216" s="901">
        <f t="shared" si="3694"/>
        <v>0</v>
      </c>
      <c r="JW216" s="958" t="s">
        <v>924</v>
      </c>
      <c r="JX216" s="1190" t="s">
        <v>570</v>
      </c>
      <c r="JY216" s="1179" t="s">
        <v>149</v>
      </c>
      <c r="JZ216" s="1180">
        <v>1</v>
      </c>
      <c r="KA216" s="1015">
        <v>183537.75060000003</v>
      </c>
      <c r="KB216" s="963">
        <f t="shared" si="3566"/>
        <v>183538</v>
      </c>
      <c r="KC216" s="1016"/>
      <c r="KD216" s="898">
        <f t="shared" si="3695"/>
        <v>1</v>
      </c>
      <c r="KE216" s="898">
        <f t="shared" si="3696"/>
        <v>1</v>
      </c>
      <c r="KF216" s="899">
        <f t="shared" si="3697"/>
        <v>1</v>
      </c>
      <c r="KG216" s="899">
        <f t="shared" si="3567"/>
        <v>1</v>
      </c>
      <c r="KH216" s="899">
        <f t="shared" si="3568"/>
        <v>1</v>
      </c>
      <c r="KI216" s="899">
        <f t="shared" si="3698"/>
        <v>1</v>
      </c>
      <c r="KJ216" s="966">
        <f t="shared" si="3699"/>
        <v>183538</v>
      </c>
      <c r="KK216" s="901">
        <f t="shared" si="3700"/>
        <v>0</v>
      </c>
      <c r="KN216" s="958" t="s">
        <v>924</v>
      </c>
      <c r="KO216" s="1190" t="s">
        <v>570</v>
      </c>
      <c r="KP216" s="1179" t="s">
        <v>149</v>
      </c>
      <c r="KQ216" s="1180">
        <v>1</v>
      </c>
      <c r="KR216" s="1015">
        <v>88550</v>
      </c>
      <c r="KS216" s="963">
        <f t="shared" si="3569"/>
        <v>88550</v>
      </c>
      <c r="KT216" s="1016"/>
      <c r="KU216" s="898">
        <f t="shared" si="3701"/>
        <v>1</v>
      </c>
      <c r="KV216" s="898">
        <f t="shared" si="3702"/>
        <v>1</v>
      </c>
      <c r="KW216" s="899">
        <f t="shared" si="3703"/>
        <v>1</v>
      </c>
      <c r="KX216" s="899">
        <f t="shared" si="3570"/>
        <v>1</v>
      </c>
      <c r="KY216" s="899">
        <f t="shared" si="3571"/>
        <v>1</v>
      </c>
      <c r="KZ216" s="899">
        <f t="shared" si="3704"/>
        <v>1</v>
      </c>
      <c r="LA216" s="966">
        <f t="shared" si="3705"/>
        <v>88550</v>
      </c>
      <c r="LB216" s="901">
        <f t="shared" si="3706"/>
        <v>0</v>
      </c>
      <c r="LE216" s="958" t="s">
        <v>924</v>
      </c>
      <c r="LF216" s="1190" t="s">
        <v>570</v>
      </c>
      <c r="LG216" s="1179" t="s">
        <v>149</v>
      </c>
      <c r="LH216" s="1180">
        <v>1</v>
      </c>
      <c r="LI216" s="1021">
        <v>79760</v>
      </c>
      <c r="LJ216" s="974">
        <f t="shared" si="3572"/>
        <v>79760</v>
      </c>
      <c r="LK216" s="1016"/>
      <c r="LL216" s="898">
        <f t="shared" si="3707"/>
        <v>1</v>
      </c>
      <c r="LM216" s="898">
        <f t="shared" si="3708"/>
        <v>1</v>
      </c>
      <c r="LN216" s="899">
        <f t="shared" si="3709"/>
        <v>1</v>
      </c>
      <c r="LO216" s="899">
        <f t="shared" si="3573"/>
        <v>1</v>
      </c>
      <c r="LP216" s="899">
        <f t="shared" si="3574"/>
        <v>1</v>
      </c>
      <c r="LQ216" s="899">
        <f t="shared" si="3710"/>
        <v>1</v>
      </c>
      <c r="LR216" s="966">
        <f t="shared" si="3711"/>
        <v>79760</v>
      </c>
      <c r="LS216" s="901">
        <f t="shared" si="3712"/>
        <v>0</v>
      </c>
      <c r="LV216" s="958" t="s">
        <v>924</v>
      </c>
      <c r="LW216" s="1190" t="s">
        <v>570</v>
      </c>
      <c r="LX216" s="1179" t="s">
        <v>149</v>
      </c>
      <c r="LY216" s="1180">
        <v>1</v>
      </c>
      <c r="LZ216" s="1015">
        <v>42250</v>
      </c>
      <c r="MA216" s="963">
        <f t="shared" si="3575"/>
        <v>42250</v>
      </c>
      <c r="MB216" s="1016"/>
      <c r="MC216" s="898">
        <f t="shared" si="3713"/>
        <v>1</v>
      </c>
      <c r="MD216" s="898">
        <f t="shared" si="3714"/>
        <v>1</v>
      </c>
      <c r="ME216" s="899">
        <f t="shared" si="3715"/>
        <v>1</v>
      </c>
      <c r="MF216" s="899">
        <f t="shared" si="3576"/>
        <v>1</v>
      </c>
      <c r="MG216" s="899">
        <f t="shared" si="3577"/>
        <v>1</v>
      </c>
      <c r="MH216" s="899">
        <f t="shared" si="3716"/>
        <v>1</v>
      </c>
      <c r="MI216" s="966">
        <f t="shared" si="3717"/>
        <v>42250</v>
      </c>
      <c r="MJ216" s="901">
        <f t="shared" si="3718"/>
        <v>0</v>
      </c>
      <c r="MM216" s="958" t="s">
        <v>924</v>
      </c>
      <c r="MN216" s="1190" t="s">
        <v>570</v>
      </c>
      <c r="MO216" s="1179" t="s">
        <v>149</v>
      </c>
      <c r="MP216" s="1180">
        <v>1</v>
      </c>
      <c r="MQ216" s="1015">
        <v>80000</v>
      </c>
      <c r="MR216" s="963">
        <f t="shared" si="3578"/>
        <v>80000</v>
      </c>
      <c r="MS216" s="1016"/>
      <c r="MT216" s="898">
        <f t="shared" si="3719"/>
        <v>1</v>
      </c>
      <c r="MU216" s="898">
        <f t="shared" si="3720"/>
        <v>1</v>
      </c>
      <c r="MV216" s="899">
        <f t="shared" si="3721"/>
        <v>1</v>
      </c>
      <c r="MW216" s="899">
        <f t="shared" si="3579"/>
        <v>1</v>
      </c>
      <c r="MX216" s="899">
        <f t="shared" si="3580"/>
        <v>1</v>
      </c>
      <c r="MY216" s="899">
        <f t="shared" si="3722"/>
        <v>1</v>
      </c>
      <c r="MZ216" s="966">
        <f t="shared" si="3723"/>
        <v>80000</v>
      </c>
      <c r="NA216" s="901">
        <f t="shared" si="3724"/>
        <v>0</v>
      </c>
      <c r="ND216" s="975" t="s">
        <v>924</v>
      </c>
      <c r="NE216" s="976" t="s">
        <v>570</v>
      </c>
      <c r="NF216" s="1175" t="s">
        <v>149</v>
      </c>
      <c r="NG216" s="1176">
        <v>1</v>
      </c>
      <c r="NH216" s="979">
        <v>44100.54</v>
      </c>
      <c r="NI216" s="980">
        <v>44101</v>
      </c>
      <c r="NJ216" s="1016"/>
      <c r="NK216" s="898">
        <f t="shared" si="3725"/>
        <v>1</v>
      </c>
      <c r="NL216" s="898">
        <f t="shared" si="3726"/>
        <v>1</v>
      </c>
      <c r="NM216" s="899">
        <f t="shared" si="3727"/>
        <v>1</v>
      </c>
      <c r="NN216" s="899">
        <f t="shared" si="3581"/>
        <v>1</v>
      </c>
      <c r="NO216" s="899">
        <f t="shared" si="3582"/>
        <v>1</v>
      </c>
      <c r="NP216" s="899">
        <f t="shared" si="3728"/>
        <v>1</v>
      </c>
      <c r="NQ216" s="966">
        <f t="shared" si="3729"/>
        <v>44101</v>
      </c>
      <c r="NR216" s="901">
        <f t="shared" si="3730"/>
        <v>0</v>
      </c>
      <c r="NU216" s="981" t="s">
        <v>924</v>
      </c>
      <c r="NV216" s="982" t="s">
        <v>570</v>
      </c>
      <c r="NW216" s="1177" t="s">
        <v>149</v>
      </c>
      <c r="NX216" s="1178">
        <v>1</v>
      </c>
      <c r="NY216" s="1022">
        <v>44546</v>
      </c>
      <c r="NZ216" s="986">
        <f t="shared" si="3583"/>
        <v>44546</v>
      </c>
      <c r="OA216" s="1016"/>
      <c r="OB216" s="898">
        <f t="shared" si="3731"/>
        <v>1</v>
      </c>
      <c r="OC216" s="898">
        <f t="shared" si="3732"/>
        <v>1</v>
      </c>
      <c r="OD216" s="899">
        <f t="shared" si="3733"/>
        <v>1</v>
      </c>
      <c r="OE216" s="899">
        <f t="shared" si="3584"/>
        <v>1</v>
      </c>
      <c r="OF216" s="899">
        <f t="shared" si="3585"/>
        <v>1</v>
      </c>
      <c r="OG216" s="899">
        <f t="shared" si="3734"/>
        <v>1</v>
      </c>
      <c r="OH216" s="966">
        <f t="shared" si="3735"/>
        <v>44546</v>
      </c>
      <c r="OI216" s="901">
        <f t="shared" si="3736"/>
        <v>0</v>
      </c>
      <c r="OL216" s="958" t="s">
        <v>924</v>
      </c>
      <c r="OM216" s="1190" t="s">
        <v>570</v>
      </c>
      <c r="ON216" s="1179" t="s">
        <v>149</v>
      </c>
      <c r="OO216" s="1180">
        <v>1</v>
      </c>
      <c r="OP216" s="1015">
        <v>65077</v>
      </c>
      <c r="OQ216" s="963">
        <f t="shared" si="3596"/>
        <v>65077</v>
      </c>
      <c r="OR216" s="1016"/>
      <c r="OS216" s="898">
        <f t="shared" si="3737"/>
        <v>1</v>
      </c>
      <c r="OT216" s="898">
        <f t="shared" si="3738"/>
        <v>1</v>
      </c>
      <c r="OU216" s="899">
        <f t="shared" si="3739"/>
        <v>1</v>
      </c>
      <c r="OV216" s="899">
        <f t="shared" si="3586"/>
        <v>1</v>
      </c>
      <c r="OW216" s="899">
        <f t="shared" si="3587"/>
        <v>1</v>
      </c>
      <c r="OX216" s="899">
        <f t="shared" si="3740"/>
        <v>1</v>
      </c>
      <c r="OY216" s="966">
        <f t="shared" si="3741"/>
        <v>65077</v>
      </c>
      <c r="OZ216" s="901">
        <f t="shared" si="3742"/>
        <v>0</v>
      </c>
      <c r="PC216" s="958" t="s">
        <v>924</v>
      </c>
      <c r="PD216" s="1190" t="s">
        <v>570</v>
      </c>
      <c r="PE216" s="1179" t="s">
        <v>149</v>
      </c>
      <c r="PF216" s="1180">
        <v>1</v>
      </c>
      <c r="PG216" s="987">
        <v>64220</v>
      </c>
      <c r="PH216" s="988">
        <v>64220</v>
      </c>
      <c r="PI216" s="1181"/>
      <c r="PJ216" s="898">
        <f t="shared" si="3743"/>
        <v>1</v>
      </c>
      <c r="PK216" s="898">
        <f t="shared" si="3744"/>
        <v>1</v>
      </c>
      <c r="PL216" s="899">
        <f t="shared" si="3745"/>
        <v>1</v>
      </c>
      <c r="PM216" s="899">
        <f t="shared" si="3588"/>
        <v>1</v>
      </c>
      <c r="PN216" s="899">
        <f t="shared" si="3589"/>
        <v>1</v>
      </c>
      <c r="PO216" s="899">
        <f t="shared" si="3746"/>
        <v>1</v>
      </c>
      <c r="PP216" s="966">
        <f t="shared" si="3747"/>
        <v>64220</v>
      </c>
      <c r="PQ216" s="901">
        <f t="shared" si="3748"/>
        <v>0</v>
      </c>
      <c r="PT216" s="958" t="s">
        <v>924</v>
      </c>
      <c r="PU216" s="1190" t="s">
        <v>570</v>
      </c>
      <c r="PV216" s="1179" t="s">
        <v>149</v>
      </c>
      <c r="PW216" s="1180">
        <v>1</v>
      </c>
      <c r="PX216" s="1015">
        <v>66890</v>
      </c>
      <c r="PY216" s="963">
        <f t="shared" si="3590"/>
        <v>66890</v>
      </c>
      <c r="PZ216" s="1016"/>
      <c r="QA216" s="898">
        <f t="shared" si="3749"/>
        <v>1</v>
      </c>
      <c r="QB216" s="898">
        <f t="shared" si="3750"/>
        <v>1</v>
      </c>
      <c r="QC216" s="899">
        <f t="shared" si="3751"/>
        <v>1</v>
      </c>
      <c r="QD216" s="899">
        <f t="shared" si="3591"/>
        <v>1</v>
      </c>
      <c r="QE216" s="899">
        <f t="shared" si="3592"/>
        <v>1</v>
      </c>
      <c r="QF216" s="899">
        <f t="shared" si="3752"/>
        <v>1</v>
      </c>
      <c r="QG216" s="966">
        <f t="shared" si="3753"/>
        <v>66890</v>
      </c>
      <c r="QH216" s="901">
        <f t="shared" si="3754"/>
        <v>0</v>
      </c>
      <c r="QK216" s="958" t="s">
        <v>924</v>
      </c>
      <c r="QL216" s="1190" t="s">
        <v>570</v>
      </c>
      <c r="QM216" s="1179" t="s">
        <v>149</v>
      </c>
      <c r="QN216" s="1180">
        <v>1</v>
      </c>
      <c r="QO216" s="1021">
        <v>80158.799999999988</v>
      </c>
      <c r="QP216" s="974">
        <f t="shared" si="3593"/>
        <v>80159</v>
      </c>
      <c r="QQ216" s="1016"/>
      <c r="QR216" s="898">
        <f t="shared" si="3755"/>
        <v>1</v>
      </c>
      <c r="QS216" s="898">
        <f t="shared" si="3756"/>
        <v>1</v>
      </c>
      <c r="QT216" s="899">
        <f t="shared" si="3757"/>
        <v>1</v>
      </c>
      <c r="QU216" s="899">
        <f t="shared" si="3594"/>
        <v>1</v>
      </c>
      <c r="QV216" s="899">
        <f t="shared" si="3595"/>
        <v>1</v>
      </c>
      <c r="QW216" s="899">
        <f t="shared" si="3758"/>
        <v>1</v>
      </c>
      <c r="QX216" s="966">
        <f t="shared" si="3759"/>
        <v>80159</v>
      </c>
      <c r="QY216" s="901">
        <f t="shared" si="3760"/>
        <v>0</v>
      </c>
      <c r="RB216" s="405"/>
      <c r="RC216" s="406"/>
      <c r="RD216" s="407"/>
      <c r="RE216" s="408"/>
      <c r="RF216" s="409"/>
      <c r="RG216" s="410"/>
      <c r="RH216" s="410"/>
      <c r="RI216" s="898"/>
      <c r="RJ216" s="898"/>
      <c r="RK216" s="934"/>
      <c r="RL216" s="934"/>
      <c r="RM216" s="934"/>
      <c r="RN216" s="934"/>
      <c r="RO216" s="935"/>
      <c r="RP216" s="936"/>
      <c r="RS216" s="405"/>
      <c r="RT216" s="406"/>
      <c r="RU216" s="407"/>
      <c r="RV216" s="408"/>
      <c r="RW216" s="409"/>
      <c r="RX216" s="410"/>
      <c r="RY216" s="410"/>
      <c r="RZ216" s="898"/>
      <c r="SA216" s="898"/>
      <c r="SB216" s="934"/>
      <c r="SC216" s="934"/>
      <c r="SD216" s="934"/>
      <c r="SE216" s="934"/>
      <c r="SF216" s="935"/>
      <c r="SG216" s="936"/>
      <c r="SJ216" s="405"/>
      <c r="SK216" s="406"/>
      <c r="SL216" s="407"/>
      <c r="SM216" s="408"/>
      <c r="SN216" s="409"/>
      <c r="SO216" s="410"/>
      <c r="SP216" s="410"/>
      <c r="SQ216" s="898"/>
      <c r="SR216" s="898"/>
      <c r="SS216" s="934"/>
      <c r="ST216" s="934"/>
      <c r="SU216" s="934"/>
      <c r="SV216" s="934"/>
      <c r="SW216" s="935"/>
      <c r="SX216" s="936"/>
    </row>
    <row r="217" spans="2:518" ht="37.5" customHeight="1" thickTop="1" thickBot="1">
      <c r="B217" s="958" t="s">
        <v>925</v>
      </c>
      <c r="C217" s="1190" t="s">
        <v>571</v>
      </c>
      <c r="D217" s="1179" t="s">
        <v>149</v>
      </c>
      <c r="E217" s="1180">
        <v>3</v>
      </c>
      <c r="F217" s="1015"/>
      <c r="G217" s="963">
        <f t="shared" si="3518"/>
        <v>0</v>
      </c>
      <c r="H217" s="1016"/>
      <c r="K217" s="958" t="s">
        <v>925</v>
      </c>
      <c r="L217" s="1190" t="s">
        <v>571</v>
      </c>
      <c r="M217" s="1179" t="s">
        <v>149</v>
      </c>
      <c r="N217" s="1180">
        <v>3</v>
      </c>
      <c r="O217" s="1017">
        <v>51882</v>
      </c>
      <c r="P217" s="963">
        <f t="shared" si="3519"/>
        <v>155646</v>
      </c>
      <c r="Q217" s="1016"/>
      <c r="R217" s="898">
        <f t="shared" si="3761"/>
        <v>1</v>
      </c>
      <c r="S217" s="898">
        <f t="shared" si="3762"/>
        <v>1</v>
      </c>
      <c r="T217" s="899">
        <f t="shared" si="3763"/>
        <v>1</v>
      </c>
      <c r="U217" s="899">
        <f t="shared" si="3764"/>
        <v>1</v>
      </c>
      <c r="V217" s="899">
        <f t="shared" si="3765"/>
        <v>1</v>
      </c>
      <c r="W217" s="899">
        <f t="shared" si="3766"/>
        <v>1</v>
      </c>
      <c r="X217" s="966">
        <f t="shared" si="3767"/>
        <v>155646</v>
      </c>
      <c r="Y217" s="901">
        <f t="shared" si="3768"/>
        <v>0</v>
      </c>
      <c r="Z217" s="872"/>
      <c r="AA217" s="872"/>
      <c r="AB217" s="958" t="s">
        <v>925</v>
      </c>
      <c r="AC217" s="1190" t="s">
        <v>571</v>
      </c>
      <c r="AD217" s="1179" t="s">
        <v>149</v>
      </c>
      <c r="AE217" s="1180">
        <v>3</v>
      </c>
      <c r="AF217" s="1015">
        <v>45000</v>
      </c>
      <c r="AG217" s="963">
        <f t="shared" si="3521"/>
        <v>135000</v>
      </c>
      <c r="AH217" s="1016"/>
      <c r="AI217" s="898">
        <f t="shared" si="3605"/>
        <v>1</v>
      </c>
      <c r="AJ217" s="898">
        <f t="shared" si="3606"/>
        <v>1</v>
      </c>
      <c r="AK217" s="899">
        <f t="shared" si="3607"/>
        <v>1</v>
      </c>
      <c r="AL217" s="899">
        <f t="shared" si="3522"/>
        <v>1</v>
      </c>
      <c r="AM217" s="899">
        <f t="shared" si="3523"/>
        <v>1</v>
      </c>
      <c r="AN217" s="899">
        <f t="shared" si="3608"/>
        <v>1</v>
      </c>
      <c r="AO217" s="966">
        <f t="shared" si="3609"/>
        <v>135000</v>
      </c>
      <c r="AP217" s="901">
        <f t="shared" si="3610"/>
        <v>0</v>
      </c>
      <c r="AQ217" s="872"/>
      <c r="AR217" s="872"/>
      <c r="AS217" s="958" t="s">
        <v>925</v>
      </c>
      <c r="AT217" s="1191" t="s">
        <v>571</v>
      </c>
      <c r="AU217" s="1179" t="s">
        <v>149</v>
      </c>
      <c r="AV217" s="1180">
        <v>3</v>
      </c>
      <c r="AW217" s="1019">
        <v>30000</v>
      </c>
      <c r="AX217" s="969">
        <f t="shared" si="3524"/>
        <v>90000</v>
      </c>
      <c r="AY217" s="1016"/>
      <c r="AZ217" s="898">
        <f t="shared" si="3611"/>
        <v>1</v>
      </c>
      <c r="BA217" s="898">
        <f t="shared" si="3612"/>
        <v>1</v>
      </c>
      <c r="BB217" s="899">
        <f t="shared" si="3613"/>
        <v>1</v>
      </c>
      <c r="BC217" s="899">
        <f t="shared" si="3525"/>
        <v>1</v>
      </c>
      <c r="BD217" s="899">
        <f t="shared" si="3526"/>
        <v>1</v>
      </c>
      <c r="BE217" s="899">
        <f t="shared" si="3614"/>
        <v>1</v>
      </c>
      <c r="BF217" s="966">
        <f t="shared" si="3615"/>
        <v>90000</v>
      </c>
      <c r="BG217" s="901">
        <f t="shared" si="3616"/>
        <v>0</v>
      </c>
      <c r="BJ217" s="958" t="s">
        <v>925</v>
      </c>
      <c r="BK217" s="1190" t="s">
        <v>571</v>
      </c>
      <c r="BL217" s="1179" t="s">
        <v>149</v>
      </c>
      <c r="BM217" s="1180">
        <v>3</v>
      </c>
      <c r="BN217" s="1015">
        <v>44070</v>
      </c>
      <c r="BO217" s="963">
        <f t="shared" si="3527"/>
        <v>132210</v>
      </c>
      <c r="BP217" s="1016"/>
      <c r="BQ217" s="898">
        <f t="shared" si="3617"/>
        <v>1</v>
      </c>
      <c r="BR217" s="898">
        <f t="shared" si="3618"/>
        <v>1</v>
      </c>
      <c r="BS217" s="899">
        <f t="shared" si="3619"/>
        <v>1</v>
      </c>
      <c r="BT217" s="899">
        <f t="shared" si="3528"/>
        <v>1</v>
      </c>
      <c r="BU217" s="899">
        <f t="shared" si="3529"/>
        <v>1</v>
      </c>
      <c r="BV217" s="899">
        <f t="shared" si="3620"/>
        <v>1</v>
      </c>
      <c r="BW217" s="966">
        <f t="shared" si="3621"/>
        <v>132210</v>
      </c>
      <c r="BX217" s="901">
        <f t="shared" si="3622"/>
        <v>0</v>
      </c>
      <c r="CA217" s="958" t="s">
        <v>925</v>
      </c>
      <c r="CB217" s="1190" t="s">
        <v>571</v>
      </c>
      <c r="CC217" s="1179" t="s">
        <v>149</v>
      </c>
      <c r="CD217" s="1180">
        <v>3</v>
      </c>
      <c r="CE217" s="1015">
        <v>50533</v>
      </c>
      <c r="CF217" s="963">
        <f t="shared" si="3530"/>
        <v>151599</v>
      </c>
      <c r="CG217" s="1016"/>
      <c r="CH217" s="898">
        <f t="shared" si="3623"/>
        <v>1</v>
      </c>
      <c r="CI217" s="898">
        <f t="shared" si="3624"/>
        <v>1</v>
      </c>
      <c r="CJ217" s="899">
        <f t="shared" si="3625"/>
        <v>1</v>
      </c>
      <c r="CK217" s="899">
        <f t="shared" si="3531"/>
        <v>1</v>
      </c>
      <c r="CL217" s="899">
        <f t="shared" si="3532"/>
        <v>1</v>
      </c>
      <c r="CM217" s="899">
        <f t="shared" si="3626"/>
        <v>1</v>
      </c>
      <c r="CN217" s="966">
        <f t="shared" si="3627"/>
        <v>151599</v>
      </c>
      <c r="CO217" s="901">
        <f t="shared" si="3628"/>
        <v>0</v>
      </c>
      <c r="CR217" s="958" t="s">
        <v>925</v>
      </c>
      <c r="CS217" s="1190" t="s">
        <v>571</v>
      </c>
      <c r="CT217" s="1179" t="s">
        <v>149</v>
      </c>
      <c r="CU217" s="1180">
        <v>3</v>
      </c>
      <c r="CV217" s="1015">
        <v>78000</v>
      </c>
      <c r="CW217" s="963">
        <f t="shared" si="3533"/>
        <v>234000</v>
      </c>
      <c r="CX217" s="1016"/>
      <c r="CY217" s="898">
        <f t="shared" si="3629"/>
        <v>1</v>
      </c>
      <c r="CZ217" s="898">
        <f t="shared" si="3630"/>
        <v>1</v>
      </c>
      <c r="DA217" s="899">
        <f t="shared" si="3631"/>
        <v>1</v>
      </c>
      <c r="DB217" s="899">
        <f t="shared" si="3534"/>
        <v>1</v>
      </c>
      <c r="DC217" s="899">
        <f t="shared" si="3535"/>
        <v>1</v>
      </c>
      <c r="DD217" s="899">
        <f t="shared" si="3632"/>
        <v>1</v>
      </c>
      <c r="DE217" s="966">
        <f t="shared" si="3633"/>
        <v>234000</v>
      </c>
      <c r="DF217" s="901">
        <f t="shared" si="3634"/>
        <v>0</v>
      </c>
      <c r="DI217" s="958" t="s">
        <v>925</v>
      </c>
      <c r="DJ217" s="1190" t="s">
        <v>571</v>
      </c>
      <c r="DK217" s="1179" t="s">
        <v>149</v>
      </c>
      <c r="DL217" s="1180">
        <v>3</v>
      </c>
      <c r="DM217" s="1015">
        <v>34657</v>
      </c>
      <c r="DN217" s="963">
        <f t="shared" si="3536"/>
        <v>103971</v>
      </c>
      <c r="DO217" s="1016"/>
      <c r="DP217" s="898">
        <f t="shared" si="3635"/>
        <v>1</v>
      </c>
      <c r="DQ217" s="898">
        <f t="shared" si="3636"/>
        <v>1</v>
      </c>
      <c r="DR217" s="899">
        <f t="shared" si="3637"/>
        <v>1</v>
      </c>
      <c r="DS217" s="899">
        <f t="shared" si="3537"/>
        <v>1</v>
      </c>
      <c r="DT217" s="899">
        <f t="shared" si="3538"/>
        <v>1</v>
      </c>
      <c r="DU217" s="899">
        <f t="shared" si="3638"/>
        <v>1</v>
      </c>
      <c r="DV217" s="966">
        <f t="shared" si="3639"/>
        <v>103971</v>
      </c>
      <c r="DW217" s="901">
        <f t="shared" si="3640"/>
        <v>0</v>
      </c>
      <c r="DZ217" s="958" t="s">
        <v>925</v>
      </c>
      <c r="EA217" s="1190" t="s">
        <v>571</v>
      </c>
      <c r="EB217" s="1179" t="s">
        <v>149</v>
      </c>
      <c r="EC217" s="1180">
        <v>3</v>
      </c>
      <c r="ED217" s="1015">
        <v>67500</v>
      </c>
      <c r="EE217" s="963">
        <f t="shared" si="3539"/>
        <v>202500</v>
      </c>
      <c r="EF217" s="1016"/>
      <c r="EG217" s="898">
        <f t="shared" si="3641"/>
        <v>1</v>
      </c>
      <c r="EH217" s="898">
        <f t="shared" si="3642"/>
        <v>1</v>
      </c>
      <c r="EI217" s="899">
        <f t="shared" si="3643"/>
        <v>1</v>
      </c>
      <c r="EJ217" s="899">
        <f t="shared" si="3540"/>
        <v>1</v>
      </c>
      <c r="EK217" s="899">
        <f t="shared" si="3541"/>
        <v>1</v>
      </c>
      <c r="EL217" s="899">
        <f t="shared" si="3644"/>
        <v>1</v>
      </c>
      <c r="EM217" s="966">
        <f t="shared" si="3645"/>
        <v>202500</v>
      </c>
      <c r="EN217" s="901">
        <f t="shared" si="3646"/>
        <v>0</v>
      </c>
      <c r="EQ217" s="958" t="s">
        <v>925</v>
      </c>
      <c r="ER217" s="1190" t="s">
        <v>571</v>
      </c>
      <c r="ES217" s="1179" t="s">
        <v>149</v>
      </c>
      <c r="ET217" s="1180">
        <v>3</v>
      </c>
      <c r="EU217" s="1015">
        <v>50700</v>
      </c>
      <c r="EV217" s="963">
        <f t="shared" si="3542"/>
        <v>152100</v>
      </c>
      <c r="EW217" s="1016"/>
      <c r="EX217" s="898">
        <f t="shared" si="3647"/>
        <v>1</v>
      </c>
      <c r="EY217" s="898">
        <f t="shared" si="3648"/>
        <v>1</v>
      </c>
      <c r="EZ217" s="899">
        <f t="shared" si="3649"/>
        <v>1</v>
      </c>
      <c r="FA217" s="899">
        <f t="shared" si="3543"/>
        <v>1</v>
      </c>
      <c r="FB217" s="899">
        <f t="shared" si="3544"/>
        <v>1</v>
      </c>
      <c r="FC217" s="899">
        <f t="shared" si="3650"/>
        <v>1</v>
      </c>
      <c r="FD217" s="966">
        <f t="shared" si="3651"/>
        <v>152100</v>
      </c>
      <c r="FE217" s="901">
        <f t="shared" si="3652"/>
        <v>0</v>
      </c>
      <c r="FH217" s="958"/>
      <c r="FI217" s="1190"/>
      <c r="FJ217" s="1179"/>
      <c r="FK217" s="1180"/>
      <c r="FL217" s="1015"/>
      <c r="FM217" s="963">
        <f t="shared" si="3545"/>
        <v>0</v>
      </c>
      <c r="FN217" s="1016"/>
      <c r="FO217" s="898" t="e">
        <f t="shared" si="3653"/>
        <v>#N/A</v>
      </c>
      <c r="FP217" s="898" t="e">
        <f t="shared" si="3654"/>
        <v>#N/A</v>
      </c>
      <c r="FQ217" s="899" t="e">
        <f t="shared" si="3655"/>
        <v>#N/A</v>
      </c>
      <c r="FR217" s="899">
        <f t="shared" si="3546"/>
        <v>0</v>
      </c>
      <c r="FS217" s="899">
        <f t="shared" si="3547"/>
        <v>0</v>
      </c>
      <c r="FT217" s="899" t="e">
        <f t="shared" si="3656"/>
        <v>#N/A</v>
      </c>
      <c r="FU217" s="966">
        <f t="shared" si="3657"/>
        <v>0</v>
      </c>
      <c r="FV217" s="901">
        <f t="shared" si="3658"/>
        <v>0</v>
      </c>
      <c r="FY217" s="958" t="s">
        <v>925</v>
      </c>
      <c r="FZ217" s="1190" t="s">
        <v>571</v>
      </c>
      <c r="GA217" s="1179" t="s">
        <v>149</v>
      </c>
      <c r="GB217" s="1180">
        <v>3</v>
      </c>
      <c r="GC217" s="1017">
        <v>51882</v>
      </c>
      <c r="GD217" s="963">
        <f t="shared" si="3548"/>
        <v>155646</v>
      </c>
      <c r="GE217" s="1016"/>
      <c r="GF217" s="898">
        <f t="shared" si="3659"/>
        <v>1</v>
      </c>
      <c r="GG217" s="898">
        <f t="shared" si="3660"/>
        <v>1</v>
      </c>
      <c r="GH217" s="899">
        <f t="shared" si="3661"/>
        <v>1</v>
      </c>
      <c r="GI217" s="899">
        <f t="shared" si="3549"/>
        <v>1</v>
      </c>
      <c r="GJ217" s="899">
        <f t="shared" si="3550"/>
        <v>1</v>
      </c>
      <c r="GK217" s="899">
        <f t="shared" si="3662"/>
        <v>1</v>
      </c>
      <c r="GL217" s="966">
        <f t="shared" si="3663"/>
        <v>155646</v>
      </c>
      <c r="GM217" s="901">
        <f t="shared" si="3664"/>
        <v>0</v>
      </c>
      <c r="GP217" s="958" t="s">
        <v>925</v>
      </c>
      <c r="GQ217" s="1190" t="s">
        <v>571</v>
      </c>
      <c r="GR217" s="1179" t="s">
        <v>149</v>
      </c>
      <c r="GS217" s="1180">
        <v>3</v>
      </c>
      <c r="GT217" s="1015">
        <v>50850</v>
      </c>
      <c r="GU217" s="963">
        <f t="shared" si="3551"/>
        <v>152550</v>
      </c>
      <c r="GV217" s="1016"/>
      <c r="GW217" s="898">
        <f t="shared" si="3665"/>
        <v>1</v>
      </c>
      <c r="GX217" s="898">
        <f t="shared" si="3666"/>
        <v>1</v>
      </c>
      <c r="GY217" s="899">
        <f t="shared" si="3667"/>
        <v>1</v>
      </c>
      <c r="GZ217" s="899">
        <f t="shared" si="3552"/>
        <v>1</v>
      </c>
      <c r="HA217" s="899">
        <f t="shared" si="3553"/>
        <v>1</v>
      </c>
      <c r="HB217" s="899">
        <f t="shared" si="3668"/>
        <v>1</v>
      </c>
      <c r="HC217" s="966">
        <f t="shared" si="3669"/>
        <v>152550</v>
      </c>
      <c r="HD217" s="901">
        <f t="shared" si="3670"/>
        <v>0</v>
      </c>
      <c r="HG217" s="958" t="s">
        <v>925</v>
      </c>
      <c r="HH217" s="1190" t="s">
        <v>571</v>
      </c>
      <c r="HI217" s="1179" t="s">
        <v>149</v>
      </c>
      <c r="HJ217" s="1180">
        <v>3</v>
      </c>
      <c r="HK217" s="1015">
        <v>44686</v>
      </c>
      <c r="HL217" s="963">
        <f t="shared" si="3554"/>
        <v>134058</v>
      </c>
      <c r="HM217" s="1016"/>
      <c r="HN217" s="898">
        <f t="shared" si="3671"/>
        <v>1</v>
      </c>
      <c r="HO217" s="898">
        <f t="shared" si="3672"/>
        <v>1</v>
      </c>
      <c r="HP217" s="899">
        <f t="shared" si="3673"/>
        <v>1</v>
      </c>
      <c r="HQ217" s="899">
        <f t="shared" si="3555"/>
        <v>1</v>
      </c>
      <c r="HR217" s="899">
        <f t="shared" si="3556"/>
        <v>1</v>
      </c>
      <c r="HS217" s="899">
        <f t="shared" si="3674"/>
        <v>1</v>
      </c>
      <c r="HT217" s="966">
        <f t="shared" si="3675"/>
        <v>134058</v>
      </c>
      <c r="HU217" s="901">
        <f t="shared" si="3676"/>
        <v>0</v>
      </c>
      <c r="HX217" s="958" t="s">
        <v>925</v>
      </c>
      <c r="HY217" s="1190" t="s">
        <v>571</v>
      </c>
      <c r="HZ217" s="1179" t="s">
        <v>149</v>
      </c>
      <c r="IA217" s="1180">
        <v>3</v>
      </c>
      <c r="IB217" s="1020">
        <v>21407</v>
      </c>
      <c r="IC217" s="972">
        <f t="shared" si="3557"/>
        <v>64221</v>
      </c>
      <c r="ID217" s="1016"/>
      <c r="IE217" s="898">
        <f t="shared" si="3677"/>
        <v>1</v>
      </c>
      <c r="IF217" s="898">
        <f t="shared" si="3678"/>
        <v>1</v>
      </c>
      <c r="IG217" s="899">
        <f t="shared" si="3679"/>
        <v>1</v>
      </c>
      <c r="IH217" s="899">
        <f t="shared" si="3558"/>
        <v>1</v>
      </c>
      <c r="II217" s="899">
        <f t="shared" si="3559"/>
        <v>1</v>
      </c>
      <c r="IJ217" s="899">
        <f t="shared" si="3680"/>
        <v>1</v>
      </c>
      <c r="IK217" s="966">
        <f t="shared" si="3681"/>
        <v>64221</v>
      </c>
      <c r="IL217" s="901">
        <f t="shared" si="3682"/>
        <v>0</v>
      </c>
      <c r="IO217" s="958" t="s">
        <v>925</v>
      </c>
      <c r="IP217" s="1190" t="s">
        <v>571</v>
      </c>
      <c r="IQ217" s="1179" t="s">
        <v>149</v>
      </c>
      <c r="IR217" s="1180">
        <v>3</v>
      </c>
      <c r="IS217" s="1015">
        <v>37772</v>
      </c>
      <c r="IT217" s="963">
        <f t="shared" si="3560"/>
        <v>113316</v>
      </c>
      <c r="IU217" s="1016"/>
      <c r="IV217" s="898">
        <f t="shared" si="3683"/>
        <v>1</v>
      </c>
      <c r="IW217" s="898">
        <f t="shared" si="3684"/>
        <v>1</v>
      </c>
      <c r="IX217" s="899">
        <f t="shared" si="3685"/>
        <v>1</v>
      </c>
      <c r="IY217" s="899">
        <f t="shared" si="3561"/>
        <v>1</v>
      </c>
      <c r="IZ217" s="899">
        <f t="shared" si="3562"/>
        <v>1</v>
      </c>
      <c r="JA217" s="899">
        <f t="shared" si="3686"/>
        <v>1</v>
      </c>
      <c r="JB217" s="966">
        <f t="shared" si="3687"/>
        <v>113316</v>
      </c>
      <c r="JC217" s="901">
        <f t="shared" si="3688"/>
        <v>0</v>
      </c>
      <c r="JF217" s="958" t="s">
        <v>925</v>
      </c>
      <c r="JG217" s="1190" t="s">
        <v>571</v>
      </c>
      <c r="JH217" s="1179" t="s">
        <v>149</v>
      </c>
      <c r="JI217" s="1180">
        <v>3</v>
      </c>
      <c r="JJ217" s="1015">
        <v>42000</v>
      </c>
      <c r="JK217" s="963">
        <f t="shared" si="3563"/>
        <v>126000</v>
      </c>
      <c r="JL217" s="1016"/>
      <c r="JM217" s="898">
        <f t="shared" si="3689"/>
        <v>1</v>
      </c>
      <c r="JN217" s="898">
        <f t="shared" si="3690"/>
        <v>1</v>
      </c>
      <c r="JO217" s="899">
        <f t="shared" si="3691"/>
        <v>1</v>
      </c>
      <c r="JP217" s="899">
        <f t="shared" si="3564"/>
        <v>1</v>
      </c>
      <c r="JQ217" s="899">
        <f t="shared" si="3565"/>
        <v>1</v>
      </c>
      <c r="JR217" s="899">
        <f t="shared" si="3692"/>
        <v>1</v>
      </c>
      <c r="JS217" s="966">
        <f t="shared" si="3693"/>
        <v>126000</v>
      </c>
      <c r="JT217" s="901">
        <f t="shared" si="3694"/>
        <v>0</v>
      </c>
      <c r="JW217" s="958" t="s">
        <v>925</v>
      </c>
      <c r="JX217" s="1190" t="s">
        <v>571</v>
      </c>
      <c r="JY217" s="1179" t="s">
        <v>149</v>
      </c>
      <c r="JZ217" s="1180">
        <v>3</v>
      </c>
      <c r="KA217" s="1015">
        <v>49413.900600000001</v>
      </c>
      <c r="KB217" s="963">
        <f t="shared" si="3566"/>
        <v>148242</v>
      </c>
      <c r="KC217" s="1016"/>
      <c r="KD217" s="898">
        <f t="shared" si="3695"/>
        <v>1</v>
      </c>
      <c r="KE217" s="898">
        <f t="shared" si="3696"/>
        <v>1</v>
      </c>
      <c r="KF217" s="899">
        <f t="shared" si="3697"/>
        <v>1</v>
      </c>
      <c r="KG217" s="899">
        <f t="shared" si="3567"/>
        <v>1</v>
      </c>
      <c r="KH217" s="899">
        <f t="shared" si="3568"/>
        <v>1</v>
      </c>
      <c r="KI217" s="899">
        <f t="shared" si="3698"/>
        <v>1</v>
      </c>
      <c r="KJ217" s="966">
        <f t="shared" si="3699"/>
        <v>148242</v>
      </c>
      <c r="KK217" s="901">
        <f t="shared" si="3700"/>
        <v>0</v>
      </c>
      <c r="KN217" s="958" t="s">
        <v>925</v>
      </c>
      <c r="KO217" s="1190" t="s">
        <v>571</v>
      </c>
      <c r="KP217" s="1179" t="s">
        <v>149</v>
      </c>
      <c r="KQ217" s="1180">
        <v>3</v>
      </c>
      <c r="KR217" s="1015">
        <v>29645</v>
      </c>
      <c r="KS217" s="963">
        <f t="shared" si="3569"/>
        <v>88935</v>
      </c>
      <c r="KT217" s="1016"/>
      <c r="KU217" s="898">
        <f t="shared" si="3701"/>
        <v>1</v>
      </c>
      <c r="KV217" s="898">
        <f t="shared" si="3702"/>
        <v>1</v>
      </c>
      <c r="KW217" s="899">
        <f t="shared" si="3703"/>
        <v>1</v>
      </c>
      <c r="KX217" s="899">
        <f t="shared" si="3570"/>
        <v>1</v>
      </c>
      <c r="KY217" s="899">
        <f t="shared" si="3571"/>
        <v>1</v>
      </c>
      <c r="KZ217" s="899">
        <f t="shared" si="3704"/>
        <v>1</v>
      </c>
      <c r="LA217" s="966">
        <f t="shared" si="3705"/>
        <v>88935</v>
      </c>
      <c r="LB217" s="901">
        <f t="shared" si="3706"/>
        <v>0</v>
      </c>
      <c r="LE217" s="958" t="s">
        <v>925</v>
      </c>
      <c r="LF217" s="1190" t="s">
        <v>571</v>
      </c>
      <c r="LG217" s="1179" t="s">
        <v>149</v>
      </c>
      <c r="LH217" s="1180">
        <v>3</v>
      </c>
      <c r="LI217" s="1021">
        <v>49850</v>
      </c>
      <c r="LJ217" s="974">
        <f t="shared" si="3572"/>
        <v>149550</v>
      </c>
      <c r="LK217" s="1016"/>
      <c r="LL217" s="898">
        <f t="shared" si="3707"/>
        <v>1</v>
      </c>
      <c r="LM217" s="898">
        <f t="shared" si="3708"/>
        <v>1</v>
      </c>
      <c r="LN217" s="899">
        <f t="shared" si="3709"/>
        <v>1</v>
      </c>
      <c r="LO217" s="899">
        <f t="shared" si="3573"/>
        <v>1</v>
      </c>
      <c r="LP217" s="899">
        <f t="shared" si="3574"/>
        <v>1</v>
      </c>
      <c r="LQ217" s="899">
        <f t="shared" si="3710"/>
        <v>1</v>
      </c>
      <c r="LR217" s="966">
        <f t="shared" si="3711"/>
        <v>149550</v>
      </c>
      <c r="LS217" s="901">
        <f t="shared" si="3712"/>
        <v>0</v>
      </c>
      <c r="LV217" s="958" t="s">
        <v>925</v>
      </c>
      <c r="LW217" s="1190" t="s">
        <v>571</v>
      </c>
      <c r="LX217" s="1179" t="s">
        <v>149</v>
      </c>
      <c r="LY217" s="1180">
        <v>3</v>
      </c>
      <c r="LZ217" s="1015">
        <v>48750</v>
      </c>
      <c r="MA217" s="963">
        <f t="shared" si="3575"/>
        <v>146250</v>
      </c>
      <c r="MB217" s="1016"/>
      <c r="MC217" s="898">
        <f t="shared" si="3713"/>
        <v>1</v>
      </c>
      <c r="MD217" s="898">
        <f t="shared" si="3714"/>
        <v>1</v>
      </c>
      <c r="ME217" s="899">
        <f t="shared" si="3715"/>
        <v>1</v>
      </c>
      <c r="MF217" s="899">
        <f t="shared" si="3576"/>
        <v>1</v>
      </c>
      <c r="MG217" s="899">
        <f t="shared" si="3577"/>
        <v>1</v>
      </c>
      <c r="MH217" s="899">
        <f t="shared" si="3716"/>
        <v>1</v>
      </c>
      <c r="MI217" s="966">
        <f t="shared" si="3717"/>
        <v>146250</v>
      </c>
      <c r="MJ217" s="901">
        <f t="shared" si="3718"/>
        <v>0</v>
      </c>
      <c r="MM217" s="958" t="s">
        <v>925</v>
      </c>
      <c r="MN217" s="1190" t="s">
        <v>571</v>
      </c>
      <c r="MO217" s="1179" t="s">
        <v>149</v>
      </c>
      <c r="MP217" s="1180">
        <v>3</v>
      </c>
      <c r="MQ217" s="1015">
        <v>50000</v>
      </c>
      <c r="MR217" s="963">
        <f t="shared" si="3578"/>
        <v>150000</v>
      </c>
      <c r="MS217" s="1016"/>
      <c r="MT217" s="898">
        <f t="shared" si="3719"/>
        <v>1</v>
      </c>
      <c r="MU217" s="898">
        <f t="shared" si="3720"/>
        <v>1</v>
      </c>
      <c r="MV217" s="899">
        <f t="shared" si="3721"/>
        <v>1</v>
      </c>
      <c r="MW217" s="899">
        <f t="shared" si="3579"/>
        <v>1</v>
      </c>
      <c r="MX217" s="899">
        <f t="shared" si="3580"/>
        <v>1</v>
      </c>
      <c r="MY217" s="899">
        <f t="shared" si="3722"/>
        <v>1</v>
      </c>
      <c r="MZ217" s="966">
        <f t="shared" si="3723"/>
        <v>150000</v>
      </c>
      <c r="NA217" s="901">
        <f t="shared" si="3724"/>
        <v>0</v>
      </c>
      <c r="ND217" s="975" t="s">
        <v>925</v>
      </c>
      <c r="NE217" s="976" t="s">
        <v>571</v>
      </c>
      <c r="NF217" s="1175" t="s">
        <v>149</v>
      </c>
      <c r="NG217" s="1176">
        <v>3</v>
      </c>
      <c r="NH217" s="979">
        <v>10182.15</v>
      </c>
      <c r="NI217" s="980">
        <v>30546</v>
      </c>
      <c r="NJ217" s="1016"/>
      <c r="NK217" s="898">
        <f t="shared" si="3725"/>
        <v>1</v>
      </c>
      <c r="NL217" s="898">
        <f t="shared" si="3726"/>
        <v>1</v>
      </c>
      <c r="NM217" s="899">
        <f t="shared" si="3727"/>
        <v>1</v>
      </c>
      <c r="NN217" s="899">
        <f t="shared" si="3581"/>
        <v>1</v>
      </c>
      <c r="NO217" s="899">
        <f t="shared" si="3582"/>
        <v>1</v>
      </c>
      <c r="NP217" s="899">
        <f t="shared" si="3728"/>
        <v>1</v>
      </c>
      <c r="NQ217" s="966">
        <f t="shared" si="3729"/>
        <v>30546</v>
      </c>
      <c r="NR217" s="901">
        <f t="shared" si="3730"/>
        <v>0</v>
      </c>
      <c r="NU217" s="981" t="s">
        <v>925</v>
      </c>
      <c r="NV217" s="982" t="s">
        <v>571</v>
      </c>
      <c r="NW217" s="1177" t="s">
        <v>149</v>
      </c>
      <c r="NX217" s="1178">
        <v>3</v>
      </c>
      <c r="NY217" s="1022">
        <v>10285</v>
      </c>
      <c r="NZ217" s="986">
        <f t="shared" si="3583"/>
        <v>30855</v>
      </c>
      <c r="OA217" s="1016"/>
      <c r="OB217" s="898">
        <f t="shared" si="3731"/>
        <v>1</v>
      </c>
      <c r="OC217" s="898">
        <f t="shared" si="3732"/>
        <v>1</v>
      </c>
      <c r="OD217" s="899">
        <f t="shared" si="3733"/>
        <v>1</v>
      </c>
      <c r="OE217" s="899">
        <f t="shared" si="3584"/>
        <v>1</v>
      </c>
      <c r="OF217" s="899">
        <f t="shared" si="3585"/>
        <v>1</v>
      </c>
      <c r="OG217" s="899">
        <f t="shared" si="3734"/>
        <v>1</v>
      </c>
      <c r="OH217" s="966">
        <f t="shared" si="3735"/>
        <v>30855</v>
      </c>
      <c r="OI217" s="901">
        <f t="shared" si="3736"/>
        <v>0</v>
      </c>
      <c r="OL217" s="958" t="s">
        <v>925</v>
      </c>
      <c r="OM217" s="1190" t="s">
        <v>571</v>
      </c>
      <c r="ON217" s="1179" t="s">
        <v>149</v>
      </c>
      <c r="OO217" s="1180">
        <v>3</v>
      </c>
      <c r="OP217" s="1015">
        <v>31902</v>
      </c>
      <c r="OQ217" s="963">
        <f t="shared" si="3596"/>
        <v>95706</v>
      </c>
      <c r="OR217" s="1016"/>
      <c r="OS217" s="898">
        <f t="shared" si="3737"/>
        <v>1</v>
      </c>
      <c r="OT217" s="898">
        <f t="shared" si="3738"/>
        <v>1</v>
      </c>
      <c r="OU217" s="899">
        <f t="shared" si="3739"/>
        <v>1</v>
      </c>
      <c r="OV217" s="899">
        <f t="shared" si="3586"/>
        <v>1</v>
      </c>
      <c r="OW217" s="899">
        <f t="shared" si="3587"/>
        <v>1</v>
      </c>
      <c r="OX217" s="899">
        <f t="shared" si="3740"/>
        <v>1</v>
      </c>
      <c r="OY217" s="966">
        <f t="shared" si="3741"/>
        <v>95706</v>
      </c>
      <c r="OZ217" s="901">
        <f t="shared" si="3742"/>
        <v>0</v>
      </c>
      <c r="PC217" s="958" t="s">
        <v>925</v>
      </c>
      <c r="PD217" s="1190" t="s">
        <v>571</v>
      </c>
      <c r="PE217" s="1179" t="s">
        <v>149</v>
      </c>
      <c r="PF217" s="1180">
        <v>3</v>
      </c>
      <c r="PG217" s="987">
        <v>126750</v>
      </c>
      <c r="PH217" s="988">
        <v>380250</v>
      </c>
      <c r="PI217" s="1181"/>
      <c r="PJ217" s="898">
        <f t="shared" si="3743"/>
        <v>1</v>
      </c>
      <c r="PK217" s="898">
        <f t="shared" si="3744"/>
        <v>1</v>
      </c>
      <c r="PL217" s="899">
        <f t="shared" si="3745"/>
        <v>1</v>
      </c>
      <c r="PM217" s="899">
        <f t="shared" si="3588"/>
        <v>1</v>
      </c>
      <c r="PN217" s="899">
        <f t="shared" si="3589"/>
        <v>1</v>
      </c>
      <c r="PO217" s="899">
        <f t="shared" si="3746"/>
        <v>1</v>
      </c>
      <c r="PP217" s="966">
        <f t="shared" si="3747"/>
        <v>380250</v>
      </c>
      <c r="PQ217" s="901">
        <f t="shared" si="3748"/>
        <v>0</v>
      </c>
      <c r="PT217" s="958" t="s">
        <v>925</v>
      </c>
      <c r="PU217" s="1190" t="s">
        <v>571</v>
      </c>
      <c r="PV217" s="1179" t="s">
        <v>149</v>
      </c>
      <c r="PW217" s="1180">
        <v>3</v>
      </c>
      <c r="PX217" s="1015">
        <v>50650</v>
      </c>
      <c r="PY217" s="963">
        <f t="shared" si="3590"/>
        <v>151950</v>
      </c>
      <c r="PZ217" s="1016"/>
      <c r="QA217" s="898">
        <f t="shared" si="3749"/>
        <v>1</v>
      </c>
      <c r="QB217" s="898">
        <f t="shared" si="3750"/>
        <v>1</v>
      </c>
      <c r="QC217" s="899">
        <f t="shared" si="3751"/>
        <v>1</v>
      </c>
      <c r="QD217" s="899">
        <f t="shared" si="3591"/>
        <v>1</v>
      </c>
      <c r="QE217" s="899">
        <f t="shared" si="3592"/>
        <v>1</v>
      </c>
      <c r="QF217" s="899">
        <f t="shared" si="3752"/>
        <v>1</v>
      </c>
      <c r="QG217" s="966">
        <f t="shared" si="3753"/>
        <v>151950</v>
      </c>
      <c r="QH217" s="901">
        <f t="shared" si="3754"/>
        <v>0</v>
      </c>
      <c r="QK217" s="958" t="s">
        <v>925</v>
      </c>
      <c r="QL217" s="1190" t="s">
        <v>571</v>
      </c>
      <c r="QM217" s="1179" t="s">
        <v>149</v>
      </c>
      <c r="QN217" s="1180">
        <v>3</v>
      </c>
      <c r="QO217" s="1021">
        <v>50099.249999999993</v>
      </c>
      <c r="QP217" s="974">
        <f t="shared" si="3593"/>
        <v>150298</v>
      </c>
      <c r="QQ217" s="1016"/>
      <c r="QR217" s="898">
        <f t="shared" si="3755"/>
        <v>1</v>
      </c>
      <c r="QS217" s="898">
        <f t="shared" si="3756"/>
        <v>1</v>
      </c>
      <c r="QT217" s="899">
        <f t="shared" si="3757"/>
        <v>1</v>
      </c>
      <c r="QU217" s="899">
        <f t="shared" si="3594"/>
        <v>1</v>
      </c>
      <c r="QV217" s="899">
        <f t="shared" si="3595"/>
        <v>1</v>
      </c>
      <c r="QW217" s="899">
        <f t="shared" si="3758"/>
        <v>1</v>
      </c>
      <c r="QX217" s="966">
        <f t="shared" si="3759"/>
        <v>150298</v>
      </c>
      <c r="QY217" s="901">
        <f t="shared" si="3760"/>
        <v>0</v>
      </c>
      <c r="RB217" s="405"/>
      <c r="RC217" s="406"/>
      <c r="RD217" s="407"/>
      <c r="RE217" s="408"/>
      <c r="RF217" s="409"/>
      <c r="RG217" s="410"/>
      <c r="RH217" s="410"/>
      <c r="RI217" s="898"/>
      <c r="RJ217" s="898"/>
      <c r="RK217" s="934"/>
      <c r="RL217" s="934"/>
      <c r="RM217" s="934"/>
      <c r="RN217" s="934"/>
      <c r="RO217" s="935"/>
      <c r="RP217" s="936"/>
      <c r="RS217" s="405"/>
      <c r="RT217" s="406"/>
      <c r="RU217" s="407"/>
      <c r="RV217" s="408"/>
      <c r="RW217" s="409"/>
      <c r="RX217" s="410"/>
      <c r="RY217" s="410"/>
      <c r="RZ217" s="898"/>
      <c r="SA217" s="898"/>
      <c r="SB217" s="934"/>
      <c r="SC217" s="934"/>
      <c r="SD217" s="934"/>
      <c r="SE217" s="934"/>
      <c r="SF217" s="935"/>
      <c r="SG217" s="936"/>
      <c r="SJ217" s="405"/>
      <c r="SK217" s="406"/>
      <c r="SL217" s="407"/>
      <c r="SM217" s="408"/>
      <c r="SN217" s="409"/>
      <c r="SO217" s="410"/>
      <c r="SP217" s="410"/>
      <c r="SQ217" s="898"/>
      <c r="SR217" s="898"/>
      <c r="SS217" s="934"/>
      <c r="ST217" s="934"/>
      <c r="SU217" s="934"/>
      <c r="SV217" s="934"/>
      <c r="SW217" s="935"/>
      <c r="SX217" s="936"/>
    </row>
    <row r="218" spans="2:518" ht="39.75" customHeight="1" thickTop="1" thickBot="1">
      <c r="B218" s="958" t="s">
        <v>926</v>
      </c>
      <c r="C218" s="1190" t="s">
        <v>572</v>
      </c>
      <c r="D218" s="1179" t="s">
        <v>149</v>
      </c>
      <c r="E218" s="1180">
        <v>1</v>
      </c>
      <c r="F218" s="1015"/>
      <c r="G218" s="963">
        <f t="shared" si="3518"/>
        <v>0</v>
      </c>
      <c r="H218" s="1016"/>
      <c r="K218" s="958" t="s">
        <v>926</v>
      </c>
      <c r="L218" s="1190" t="s">
        <v>572</v>
      </c>
      <c r="M218" s="1179" t="s">
        <v>149</v>
      </c>
      <c r="N218" s="1180">
        <v>1</v>
      </c>
      <c r="O218" s="1017">
        <v>237600</v>
      </c>
      <c r="P218" s="963">
        <f t="shared" si="3519"/>
        <v>237600</v>
      </c>
      <c r="Q218" s="1016"/>
      <c r="R218" s="898">
        <f t="shared" si="3761"/>
        <v>1</v>
      </c>
      <c r="S218" s="898">
        <f t="shared" si="3762"/>
        <v>1</v>
      </c>
      <c r="T218" s="899">
        <f t="shared" si="3763"/>
        <v>1</v>
      </c>
      <c r="U218" s="899">
        <f t="shared" si="3764"/>
        <v>1</v>
      </c>
      <c r="V218" s="899">
        <f t="shared" si="3765"/>
        <v>1</v>
      </c>
      <c r="W218" s="899">
        <f t="shared" si="3766"/>
        <v>1</v>
      </c>
      <c r="X218" s="966">
        <f t="shared" si="3767"/>
        <v>237600</v>
      </c>
      <c r="Y218" s="901">
        <f t="shared" si="3768"/>
        <v>0</v>
      </c>
      <c r="Z218" s="872"/>
      <c r="AA218" s="872"/>
      <c r="AB218" s="958" t="s">
        <v>926</v>
      </c>
      <c r="AC218" s="1190" t="s">
        <v>572</v>
      </c>
      <c r="AD218" s="1179" t="s">
        <v>149</v>
      </c>
      <c r="AE218" s="1180">
        <v>1</v>
      </c>
      <c r="AF218" s="1015">
        <v>350000</v>
      </c>
      <c r="AG218" s="963">
        <f t="shared" si="3521"/>
        <v>350000</v>
      </c>
      <c r="AH218" s="1016"/>
      <c r="AI218" s="898">
        <f t="shared" si="3605"/>
        <v>1</v>
      </c>
      <c r="AJ218" s="898">
        <f t="shared" si="3606"/>
        <v>1</v>
      </c>
      <c r="AK218" s="899">
        <f t="shared" si="3607"/>
        <v>1</v>
      </c>
      <c r="AL218" s="899">
        <f t="shared" si="3522"/>
        <v>1</v>
      </c>
      <c r="AM218" s="899">
        <f t="shared" si="3523"/>
        <v>1</v>
      </c>
      <c r="AN218" s="899">
        <f t="shared" si="3608"/>
        <v>1</v>
      </c>
      <c r="AO218" s="966">
        <f t="shared" si="3609"/>
        <v>350000</v>
      </c>
      <c r="AP218" s="901">
        <f t="shared" si="3610"/>
        <v>0</v>
      </c>
      <c r="AQ218" s="872"/>
      <c r="AR218" s="872"/>
      <c r="AS218" s="958" t="s">
        <v>926</v>
      </c>
      <c r="AT218" s="1191" t="s">
        <v>572</v>
      </c>
      <c r="AU218" s="1179" t="s">
        <v>149</v>
      </c>
      <c r="AV218" s="1180">
        <v>1</v>
      </c>
      <c r="AW218" s="1019">
        <v>380000</v>
      </c>
      <c r="AX218" s="969">
        <f t="shared" si="3524"/>
        <v>380000</v>
      </c>
      <c r="AY218" s="1016"/>
      <c r="AZ218" s="898">
        <f t="shared" si="3611"/>
        <v>1</v>
      </c>
      <c r="BA218" s="898">
        <f t="shared" si="3612"/>
        <v>1</v>
      </c>
      <c r="BB218" s="899">
        <f t="shared" si="3613"/>
        <v>1</v>
      </c>
      <c r="BC218" s="899">
        <f t="shared" si="3525"/>
        <v>1</v>
      </c>
      <c r="BD218" s="899">
        <f t="shared" si="3526"/>
        <v>1</v>
      </c>
      <c r="BE218" s="899">
        <f t="shared" si="3614"/>
        <v>1</v>
      </c>
      <c r="BF218" s="966">
        <f t="shared" si="3615"/>
        <v>380000</v>
      </c>
      <c r="BG218" s="901">
        <f t="shared" si="3616"/>
        <v>0</v>
      </c>
      <c r="BJ218" s="958" t="s">
        <v>926</v>
      </c>
      <c r="BK218" s="1192" t="s">
        <v>572</v>
      </c>
      <c r="BL218" s="1179" t="s">
        <v>149</v>
      </c>
      <c r="BM218" s="1180">
        <v>1</v>
      </c>
      <c r="BN218" s="1015">
        <v>430000</v>
      </c>
      <c r="BO218" s="963">
        <f t="shared" si="3527"/>
        <v>430000</v>
      </c>
      <c r="BP218" s="1016"/>
      <c r="BQ218" s="898">
        <f t="shared" si="3617"/>
        <v>1</v>
      </c>
      <c r="BR218" s="898">
        <f t="shared" si="3618"/>
        <v>1</v>
      </c>
      <c r="BS218" s="899">
        <f t="shared" si="3619"/>
        <v>1</v>
      </c>
      <c r="BT218" s="899">
        <f t="shared" si="3528"/>
        <v>1</v>
      </c>
      <c r="BU218" s="899">
        <f t="shared" si="3529"/>
        <v>1</v>
      </c>
      <c r="BV218" s="899">
        <f t="shared" si="3620"/>
        <v>1</v>
      </c>
      <c r="BW218" s="966">
        <f t="shared" si="3621"/>
        <v>430000</v>
      </c>
      <c r="BX218" s="901">
        <f t="shared" si="3622"/>
        <v>0</v>
      </c>
      <c r="CA218" s="958" t="s">
        <v>926</v>
      </c>
      <c r="CB218" s="1190" t="s">
        <v>572</v>
      </c>
      <c r="CC218" s="1179" t="s">
        <v>149</v>
      </c>
      <c r="CD218" s="1180">
        <v>1</v>
      </c>
      <c r="CE218" s="1015">
        <v>231422</v>
      </c>
      <c r="CF218" s="963">
        <f t="shared" si="3530"/>
        <v>231422</v>
      </c>
      <c r="CG218" s="1016"/>
      <c r="CH218" s="898">
        <f t="shared" si="3623"/>
        <v>1</v>
      </c>
      <c r="CI218" s="898">
        <f t="shared" si="3624"/>
        <v>1</v>
      </c>
      <c r="CJ218" s="899">
        <f t="shared" si="3625"/>
        <v>1</v>
      </c>
      <c r="CK218" s="899">
        <f t="shared" si="3531"/>
        <v>1</v>
      </c>
      <c r="CL218" s="899">
        <f t="shared" si="3532"/>
        <v>1</v>
      </c>
      <c r="CM218" s="899">
        <f t="shared" si="3626"/>
        <v>1</v>
      </c>
      <c r="CN218" s="966">
        <f t="shared" si="3627"/>
        <v>231422</v>
      </c>
      <c r="CO218" s="901">
        <f t="shared" si="3628"/>
        <v>0</v>
      </c>
      <c r="CR218" s="958" t="s">
        <v>926</v>
      </c>
      <c r="CS218" s="1190" t="s">
        <v>572</v>
      </c>
      <c r="CT218" s="1179" t="s">
        <v>149</v>
      </c>
      <c r="CU218" s="1180">
        <v>1</v>
      </c>
      <c r="CV218" s="1015">
        <v>56000</v>
      </c>
      <c r="CW218" s="963">
        <f t="shared" si="3533"/>
        <v>56000</v>
      </c>
      <c r="CX218" s="1016"/>
      <c r="CY218" s="898">
        <f t="shared" si="3629"/>
        <v>1</v>
      </c>
      <c r="CZ218" s="898">
        <f t="shared" si="3630"/>
        <v>1</v>
      </c>
      <c r="DA218" s="899">
        <f t="shared" si="3631"/>
        <v>1</v>
      </c>
      <c r="DB218" s="899">
        <f t="shared" si="3534"/>
        <v>1</v>
      </c>
      <c r="DC218" s="899">
        <f t="shared" si="3535"/>
        <v>1</v>
      </c>
      <c r="DD218" s="899">
        <f t="shared" si="3632"/>
        <v>1</v>
      </c>
      <c r="DE218" s="966">
        <f t="shared" si="3633"/>
        <v>56000</v>
      </c>
      <c r="DF218" s="901">
        <f t="shared" si="3634"/>
        <v>0</v>
      </c>
      <c r="DI218" s="958" t="s">
        <v>926</v>
      </c>
      <c r="DJ218" s="1190" t="s">
        <v>572</v>
      </c>
      <c r="DK218" s="1179" t="s">
        <v>149</v>
      </c>
      <c r="DL218" s="1180">
        <v>1</v>
      </c>
      <c r="DM218" s="1015">
        <v>220230</v>
      </c>
      <c r="DN218" s="963">
        <f t="shared" si="3536"/>
        <v>220230</v>
      </c>
      <c r="DO218" s="1016"/>
      <c r="DP218" s="898">
        <f t="shared" si="3635"/>
        <v>1</v>
      </c>
      <c r="DQ218" s="898">
        <f t="shared" si="3636"/>
        <v>1</v>
      </c>
      <c r="DR218" s="899">
        <f t="shared" si="3637"/>
        <v>1</v>
      </c>
      <c r="DS218" s="899">
        <f t="shared" si="3537"/>
        <v>1</v>
      </c>
      <c r="DT218" s="899">
        <f t="shared" si="3538"/>
        <v>1</v>
      </c>
      <c r="DU218" s="899">
        <f t="shared" si="3638"/>
        <v>1</v>
      </c>
      <c r="DV218" s="966">
        <f t="shared" si="3639"/>
        <v>220230</v>
      </c>
      <c r="DW218" s="901">
        <f t="shared" si="3640"/>
        <v>0</v>
      </c>
      <c r="DZ218" s="958" t="s">
        <v>926</v>
      </c>
      <c r="EA218" s="1190" t="s">
        <v>572</v>
      </c>
      <c r="EB218" s="1179" t="s">
        <v>149</v>
      </c>
      <c r="EC218" s="1180">
        <v>1</v>
      </c>
      <c r="ED218" s="1015">
        <v>350550</v>
      </c>
      <c r="EE218" s="963">
        <f t="shared" si="3539"/>
        <v>350550</v>
      </c>
      <c r="EF218" s="1016"/>
      <c r="EG218" s="898">
        <f t="shared" si="3641"/>
        <v>1</v>
      </c>
      <c r="EH218" s="898">
        <f t="shared" si="3642"/>
        <v>1</v>
      </c>
      <c r="EI218" s="899">
        <f t="shared" si="3643"/>
        <v>1</v>
      </c>
      <c r="EJ218" s="899">
        <f t="shared" si="3540"/>
        <v>1</v>
      </c>
      <c r="EK218" s="899">
        <f t="shared" si="3541"/>
        <v>1</v>
      </c>
      <c r="EL218" s="899">
        <f t="shared" si="3644"/>
        <v>1</v>
      </c>
      <c r="EM218" s="966">
        <f t="shared" si="3645"/>
        <v>350550</v>
      </c>
      <c r="EN218" s="901">
        <f t="shared" si="3646"/>
        <v>0</v>
      </c>
      <c r="EQ218" s="958" t="s">
        <v>926</v>
      </c>
      <c r="ER218" s="1190" t="s">
        <v>1168</v>
      </c>
      <c r="ES218" s="1179" t="s">
        <v>149</v>
      </c>
      <c r="ET218" s="1180">
        <v>1</v>
      </c>
      <c r="EU218" s="1015">
        <v>232700</v>
      </c>
      <c r="EV218" s="963">
        <f t="shared" si="3542"/>
        <v>232700</v>
      </c>
      <c r="EW218" s="1016"/>
      <c r="EX218" s="898">
        <v>1</v>
      </c>
      <c r="EY218" s="898">
        <f t="shared" si="3648"/>
        <v>1</v>
      </c>
      <c r="EZ218" s="899">
        <f t="shared" si="3649"/>
        <v>1</v>
      </c>
      <c r="FA218" s="899">
        <f t="shared" si="3543"/>
        <v>1</v>
      </c>
      <c r="FB218" s="899">
        <f t="shared" si="3544"/>
        <v>1</v>
      </c>
      <c r="FC218" s="899">
        <f t="shared" si="3650"/>
        <v>1</v>
      </c>
      <c r="FD218" s="966">
        <f t="shared" si="3651"/>
        <v>232700</v>
      </c>
      <c r="FE218" s="901">
        <f t="shared" si="3652"/>
        <v>0</v>
      </c>
      <c r="FH218" s="958"/>
      <c r="FI218" s="1190"/>
      <c r="FJ218" s="1179"/>
      <c r="FK218" s="1180"/>
      <c r="FL218" s="1015"/>
      <c r="FM218" s="963">
        <f t="shared" si="3545"/>
        <v>0</v>
      </c>
      <c r="FN218" s="1016"/>
      <c r="FO218" s="898" t="e">
        <f t="shared" si="3653"/>
        <v>#N/A</v>
      </c>
      <c r="FP218" s="898" t="e">
        <f t="shared" si="3654"/>
        <v>#N/A</v>
      </c>
      <c r="FQ218" s="899" t="e">
        <f t="shared" si="3655"/>
        <v>#N/A</v>
      </c>
      <c r="FR218" s="899">
        <f t="shared" si="3546"/>
        <v>0</v>
      </c>
      <c r="FS218" s="899">
        <f t="shared" si="3547"/>
        <v>0</v>
      </c>
      <c r="FT218" s="899" t="e">
        <f t="shared" si="3656"/>
        <v>#N/A</v>
      </c>
      <c r="FU218" s="966">
        <f t="shared" si="3657"/>
        <v>0</v>
      </c>
      <c r="FV218" s="901">
        <f t="shared" si="3658"/>
        <v>0</v>
      </c>
      <c r="FY218" s="958" t="s">
        <v>926</v>
      </c>
      <c r="FZ218" s="1190" t="s">
        <v>572</v>
      </c>
      <c r="GA218" s="1179" t="s">
        <v>149</v>
      </c>
      <c r="GB218" s="1180">
        <v>1</v>
      </c>
      <c r="GC218" s="1017">
        <v>237600</v>
      </c>
      <c r="GD218" s="963">
        <f t="shared" si="3548"/>
        <v>237600</v>
      </c>
      <c r="GE218" s="1016"/>
      <c r="GF218" s="898">
        <f t="shared" si="3659"/>
        <v>1</v>
      </c>
      <c r="GG218" s="898">
        <f t="shared" si="3660"/>
        <v>1</v>
      </c>
      <c r="GH218" s="899">
        <f t="shared" si="3661"/>
        <v>1</v>
      </c>
      <c r="GI218" s="899">
        <f t="shared" si="3549"/>
        <v>1</v>
      </c>
      <c r="GJ218" s="899">
        <f t="shared" si="3550"/>
        <v>1</v>
      </c>
      <c r="GK218" s="899">
        <f t="shared" si="3662"/>
        <v>1</v>
      </c>
      <c r="GL218" s="966">
        <f t="shared" si="3663"/>
        <v>237600</v>
      </c>
      <c r="GM218" s="901">
        <f t="shared" si="3664"/>
        <v>0</v>
      </c>
      <c r="GP218" s="958" t="s">
        <v>926</v>
      </c>
      <c r="GQ218" s="1190" t="s">
        <v>1157</v>
      </c>
      <c r="GR218" s="1179" t="s">
        <v>149</v>
      </c>
      <c r="GS218" s="1180">
        <v>1</v>
      </c>
      <c r="GT218" s="1015">
        <v>232850</v>
      </c>
      <c r="GU218" s="963">
        <f t="shared" si="3551"/>
        <v>232850</v>
      </c>
      <c r="GV218" s="1016"/>
      <c r="GW218" s="898">
        <v>1</v>
      </c>
      <c r="GX218" s="898">
        <f t="shared" si="3666"/>
        <v>1</v>
      </c>
      <c r="GY218" s="899">
        <f t="shared" si="3667"/>
        <v>1</v>
      </c>
      <c r="GZ218" s="899">
        <f t="shared" si="3552"/>
        <v>1</v>
      </c>
      <c r="HA218" s="899">
        <f t="shared" si="3553"/>
        <v>1</v>
      </c>
      <c r="HB218" s="899">
        <f t="shared" si="3668"/>
        <v>1</v>
      </c>
      <c r="HC218" s="966">
        <f t="shared" si="3669"/>
        <v>232850</v>
      </c>
      <c r="HD218" s="901">
        <f t="shared" si="3670"/>
        <v>0</v>
      </c>
      <c r="HG218" s="958" t="s">
        <v>926</v>
      </c>
      <c r="HH218" s="1190" t="s">
        <v>572</v>
      </c>
      <c r="HI218" s="1179" t="s">
        <v>149</v>
      </c>
      <c r="HJ218" s="1180">
        <v>1</v>
      </c>
      <c r="HK218" s="1015">
        <v>199168</v>
      </c>
      <c r="HL218" s="963">
        <f t="shared" si="3554"/>
        <v>199168</v>
      </c>
      <c r="HM218" s="1016"/>
      <c r="HN218" s="898">
        <f t="shared" si="3671"/>
        <v>1</v>
      </c>
      <c r="HO218" s="898">
        <f t="shared" si="3672"/>
        <v>1</v>
      </c>
      <c r="HP218" s="899">
        <f t="shared" si="3673"/>
        <v>1</v>
      </c>
      <c r="HQ218" s="899">
        <f t="shared" si="3555"/>
        <v>1</v>
      </c>
      <c r="HR218" s="899">
        <f t="shared" si="3556"/>
        <v>1</v>
      </c>
      <c r="HS218" s="899">
        <f t="shared" si="3674"/>
        <v>1</v>
      </c>
      <c r="HT218" s="966">
        <f t="shared" si="3675"/>
        <v>199168</v>
      </c>
      <c r="HU218" s="901">
        <f t="shared" si="3676"/>
        <v>0</v>
      </c>
      <c r="HX218" s="958" t="s">
        <v>926</v>
      </c>
      <c r="HY218" s="1190" t="s">
        <v>572</v>
      </c>
      <c r="HZ218" s="1179" t="s">
        <v>149</v>
      </c>
      <c r="IA218" s="1180">
        <v>1</v>
      </c>
      <c r="IB218" s="1020">
        <v>309490</v>
      </c>
      <c r="IC218" s="972">
        <f t="shared" si="3557"/>
        <v>309490</v>
      </c>
      <c r="ID218" s="1016"/>
      <c r="IE218" s="898">
        <f t="shared" si="3677"/>
        <v>1</v>
      </c>
      <c r="IF218" s="898">
        <f t="shared" si="3678"/>
        <v>1</v>
      </c>
      <c r="IG218" s="899">
        <f t="shared" si="3679"/>
        <v>1</v>
      </c>
      <c r="IH218" s="899">
        <f t="shared" si="3558"/>
        <v>1</v>
      </c>
      <c r="II218" s="899">
        <f t="shared" si="3559"/>
        <v>1</v>
      </c>
      <c r="IJ218" s="899">
        <f t="shared" si="3680"/>
        <v>1</v>
      </c>
      <c r="IK218" s="966">
        <f t="shared" si="3681"/>
        <v>309490</v>
      </c>
      <c r="IL218" s="901">
        <f t="shared" si="3682"/>
        <v>0</v>
      </c>
      <c r="IO218" s="958" t="s">
        <v>926</v>
      </c>
      <c r="IP218" s="1190" t="s">
        <v>572</v>
      </c>
      <c r="IQ218" s="1179" t="s">
        <v>149</v>
      </c>
      <c r="IR218" s="1180">
        <v>1</v>
      </c>
      <c r="IS218" s="1015">
        <v>377715</v>
      </c>
      <c r="IT218" s="963">
        <f t="shared" si="3560"/>
        <v>377715</v>
      </c>
      <c r="IU218" s="1016"/>
      <c r="IV218" s="898">
        <f t="shared" si="3683"/>
        <v>1</v>
      </c>
      <c r="IW218" s="898">
        <f t="shared" si="3684"/>
        <v>1</v>
      </c>
      <c r="IX218" s="899">
        <f t="shared" si="3685"/>
        <v>1</v>
      </c>
      <c r="IY218" s="899">
        <f t="shared" si="3561"/>
        <v>1</v>
      </c>
      <c r="IZ218" s="899">
        <f t="shared" si="3562"/>
        <v>1</v>
      </c>
      <c r="JA218" s="899">
        <f t="shared" si="3686"/>
        <v>1</v>
      </c>
      <c r="JB218" s="966">
        <f t="shared" si="3687"/>
        <v>377715</v>
      </c>
      <c r="JC218" s="901">
        <f t="shared" si="3688"/>
        <v>0</v>
      </c>
      <c r="JF218" s="958" t="s">
        <v>926</v>
      </c>
      <c r="JG218" s="1190" t="s">
        <v>572</v>
      </c>
      <c r="JH218" s="1179" t="s">
        <v>149</v>
      </c>
      <c r="JI218" s="1180">
        <v>1</v>
      </c>
      <c r="JJ218" s="1015">
        <v>210000</v>
      </c>
      <c r="JK218" s="963">
        <f t="shared" si="3563"/>
        <v>210000</v>
      </c>
      <c r="JL218" s="1016"/>
      <c r="JM218" s="898">
        <f t="shared" si="3689"/>
        <v>1</v>
      </c>
      <c r="JN218" s="898">
        <f t="shared" si="3690"/>
        <v>1</v>
      </c>
      <c r="JO218" s="899">
        <f t="shared" si="3691"/>
        <v>1</v>
      </c>
      <c r="JP218" s="899">
        <f t="shared" si="3564"/>
        <v>1</v>
      </c>
      <c r="JQ218" s="899">
        <f t="shared" si="3565"/>
        <v>1</v>
      </c>
      <c r="JR218" s="899">
        <f t="shared" si="3692"/>
        <v>1</v>
      </c>
      <c r="JS218" s="966">
        <f t="shared" si="3693"/>
        <v>210000</v>
      </c>
      <c r="JT218" s="901">
        <f t="shared" si="3694"/>
        <v>0</v>
      </c>
      <c r="JW218" s="958" t="s">
        <v>926</v>
      </c>
      <c r="JX218" s="1190" t="s">
        <v>572</v>
      </c>
      <c r="JY218" s="1179" t="s">
        <v>149</v>
      </c>
      <c r="JZ218" s="1180">
        <v>1</v>
      </c>
      <c r="KA218" s="1015">
        <v>183537.75060000003</v>
      </c>
      <c r="KB218" s="963">
        <f t="shared" si="3566"/>
        <v>183538</v>
      </c>
      <c r="KC218" s="1016"/>
      <c r="KD218" s="898">
        <f t="shared" si="3695"/>
        <v>1</v>
      </c>
      <c r="KE218" s="898">
        <f t="shared" si="3696"/>
        <v>1</v>
      </c>
      <c r="KF218" s="899">
        <f t="shared" si="3697"/>
        <v>1</v>
      </c>
      <c r="KG218" s="899">
        <f t="shared" si="3567"/>
        <v>1</v>
      </c>
      <c r="KH218" s="899">
        <f t="shared" si="3568"/>
        <v>1</v>
      </c>
      <c r="KI218" s="899">
        <f t="shared" si="3698"/>
        <v>1</v>
      </c>
      <c r="KJ218" s="966">
        <f t="shared" si="3699"/>
        <v>183538</v>
      </c>
      <c r="KK218" s="901">
        <f t="shared" si="3700"/>
        <v>0</v>
      </c>
      <c r="KN218" s="958" t="s">
        <v>926</v>
      </c>
      <c r="KO218" s="1190" t="s">
        <v>572</v>
      </c>
      <c r="KP218" s="1179" t="s">
        <v>149</v>
      </c>
      <c r="KQ218" s="1180">
        <v>1</v>
      </c>
      <c r="KR218" s="1015">
        <v>192500</v>
      </c>
      <c r="KS218" s="963">
        <f t="shared" si="3569"/>
        <v>192500</v>
      </c>
      <c r="KT218" s="1016"/>
      <c r="KU218" s="898">
        <f t="shared" si="3701"/>
        <v>1</v>
      </c>
      <c r="KV218" s="898">
        <f t="shared" si="3702"/>
        <v>1</v>
      </c>
      <c r="KW218" s="899">
        <f t="shared" si="3703"/>
        <v>1</v>
      </c>
      <c r="KX218" s="899">
        <f t="shared" si="3570"/>
        <v>1</v>
      </c>
      <c r="KY218" s="899">
        <f t="shared" si="3571"/>
        <v>1</v>
      </c>
      <c r="KZ218" s="899">
        <f t="shared" si="3704"/>
        <v>1</v>
      </c>
      <c r="LA218" s="966">
        <f t="shared" si="3705"/>
        <v>192500</v>
      </c>
      <c r="LB218" s="901">
        <f t="shared" si="3706"/>
        <v>0</v>
      </c>
      <c r="LE218" s="958" t="s">
        <v>926</v>
      </c>
      <c r="LF218" s="1190" t="s">
        <v>572</v>
      </c>
      <c r="LG218" s="1179" t="s">
        <v>149</v>
      </c>
      <c r="LH218" s="1180">
        <v>1</v>
      </c>
      <c r="LI218" s="1021">
        <v>149550</v>
      </c>
      <c r="LJ218" s="974">
        <f t="shared" si="3572"/>
        <v>149550</v>
      </c>
      <c r="LK218" s="1016"/>
      <c r="LL218" s="898">
        <f t="shared" si="3707"/>
        <v>1</v>
      </c>
      <c r="LM218" s="898">
        <f t="shared" si="3708"/>
        <v>1</v>
      </c>
      <c r="LN218" s="899">
        <f t="shared" si="3709"/>
        <v>1</v>
      </c>
      <c r="LO218" s="899">
        <f t="shared" si="3573"/>
        <v>1</v>
      </c>
      <c r="LP218" s="899">
        <f t="shared" si="3574"/>
        <v>1</v>
      </c>
      <c r="LQ218" s="899">
        <f t="shared" si="3710"/>
        <v>1</v>
      </c>
      <c r="LR218" s="966">
        <f t="shared" si="3711"/>
        <v>149550</v>
      </c>
      <c r="LS218" s="901">
        <f t="shared" si="3712"/>
        <v>0</v>
      </c>
      <c r="LV218" s="958" t="s">
        <v>926</v>
      </c>
      <c r="LW218" s="1190" t="s">
        <v>572</v>
      </c>
      <c r="LX218" s="1179" t="s">
        <v>149</v>
      </c>
      <c r="LY218" s="1180">
        <v>1</v>
      </c>
      <c r="LZ218" s="1015">
        <v>48750</v>
      </c>
      <c r="MA218" s="963">
        <f t="shared" si="3575"/>
        <v>48750</v>
      </c>
      <c r="MB218" s="1016"/>
      <c r="MC218" s="898">
        <f t="shared" si="3713"/>
        <v>1</v>
      </c>
      <c r="MD218" s="898">
        <f t="shared" si="3714"/>
        <v>1</v>
      </c>
      <c r="ME218" s="899">
        <f t="shared" si="3715"/>
        <v>1</v>
      </c>
      <c r="MF218" s="899">
        <f t="shared" si="3576"/>
        <v>1</v>
      </c>
      <c r="MG218" s="899">
        <f t="shared" si="3577"/>
        <v>1</v>
      </c>
      <c r="MH218" s="899">
        <f t="shared" si="3716"/>
        <v>1</v>
      </c>
      <c r="MI218" s="966">
        <f t="shared" si="3717"/>
        <v>48750</v>
      </c>
      <c r="MJ218" s="901">
        <f t="shared" si="3718"/>
        <v>0</v>
      </c>
      <c r="MM218" s="958" t="s">
        <v>926</v>
      </c>
      <c r="MN218" s="1190" t="s">
        <v>572</v>
      </c>
      <c r="MO218" s="1179" t="s">
        <v>149</v>
      </c>
      <c r="MP218" s="1180">
        <v>1</v>
      </c>
      <c r="MQ218" s="1015">
        <v>150000</v>
      </c>
      <c r="MR218" s="963">
        <f t="shared" si="3578"/>
        <v>150000</v>
      </c>
      <c r="MS218" s="1016"/>
      <c r="MT218" s="898">
        <f t="shared" si="3719"/>
        <v>1</v>
      </c>
      <c r="MU218" s="898">
        <f t="shared" si="3720"/>
        <v>1</v>
      </c>
      <c r="MV218" s="899">
        <f t="shared" si="3721"/>
        <v>1</v>
      </c>
      <c r="MW218" s="899">
        <f t="shared" si="3579"/>
        <v>1</v>
      </c>
      <c r="MX218" s="899">
        <f t="shared" si="3580"/>
        <v>1</v>
      </c>
      <c r="MY218" s="899">
        <f t="shared" si="3722"/>
        <v>1</v>
      </c>
      <c r="MZ218" s="966">
        <f t="shared" si="3723"/>
        <v>150000</v>
      </c>
      <c r="NA218" s="901">
        <f t="shared" si="3724"/>
        <v>0</v>
      </c>
      <c r="ND218" s="975" t="s">
        <v>926</v>
      </c>
      <c r="NE218" s="976" t="s">
        <v>572</v>
      </c>
      <c r="NF218" s="1175" t="s">
        <v>149</v>
      </c>
      <c r="NG218" s="1176">
        <v>1</v>
      </c>
      <c r="NH218" s="979">
        <v>104247</v>
      </c>
      <c r="NI218" s="980">
        <v>104247</v>
      </c>
      <c r="NJ218" s="1016"/>
      <c r="NK218" s="898">
        <f t="shared" si="3725"/>
        <v>1</v>
      </c>
      <c r="NL218" s="898">
        <f t="shared" si="3726"/>
        <v>1</v>
      </c>
      <c r="NM218" s="899">
        <f t="shared" si="3727"/>
        <v>1</v>
      </c>
      <c r="NN218" s="899">
        <f t="shared" si="3581"/>
        <v>1</v>
      </c>
      <c r="NO218" s="899">
        <f t="shared" si="3582"/>
        <v>1</v>
      </c>
      <c r="NP218" s="899">
        <f t="shared" si="3728"/>
        <v>1</v>
      </c>
      <c r="NQ218" s="966">
        <f t="shared" si="3729"/>
        <v>104247</v>
      </c>
      <c r="NR218" s="901">
        <f t="shared" si="3730"/>
        <v>0</v>
      </c>
      <c r="NU218" s="981" t="s">
        <v>926</v>
      </c>
      <c r="NV218" s="982" t="s">
        <v>572</v>
      </c>
      <c r="NW218" s="1177" t="s">
        <v>149</v>
      </c>
      <c r="NX218" s="1178">
        <v>1</v>
      </c>
      <c r="NY218" s="1022">
        <v>105300</v>
      </c>
      <c r="NZ218" s="986">
        <f t="shared" si="3583"/>
        <v>105300</v>
      </c>
      <c r="OA218" s="1016"/>
      <c r="OB218" s="898">
        <f t="shared" si="3731"/>
        <v>1</v>
      </c>
      <c r="OC218" s="898">
        <f t="shared" si="3732"/>
        <v>1</v>
      </c>
      <c r="OD218" s="899">
        <f t="shared" si="3733"/>
        <v>1</v>
      </c>
      <c r="OE218" s="899">
        <f t="shared" si="3584"/>
        <v>1</v>
      </c>
      <c r="OF218" s="899">
        <f t="shared" si="3585"/>
        <v>1</v>
      </c>
      <c r="OG218" s="899">
        <f t="shared" si="3734"/>
        <v>1</v>
      </c>
      <c r="OH218" s="966">
        <f t="shared" si="3735"/>
        <v>105300</v>
      </c>
      <c r="OI218" s="901">
        <f t="shared" si="3736"/>
        <v>0</v>
      </c>
      <c r="OL218" s="958" t="s">
        <v>926</v>
      </c>
      <c r="OM218" s="1190" t="s">
        <v>572</v>
      </c>
      <c r="ON218" s="1179" t="s">
        <v>149</v>
      </c>
      <c r="OO218" s="1180">
        <v>1</v>
      </c>
      <c r="OP218" s="1015">
        <v>294461</v>
      </c>
      <c r="OQ218" s="963">
        <f t="shared" si="3596"/>
        <v>294461</v>
      </c>
      <c r="OR218" s="1016"/>
      <c r="OS218" s="898">
        <f t="shared" si="3737"/>
        <v>1</v>
      </c>
      <c r="OT218" s="898">
        <f t="shared" si="3738"/>
        <v>1</v>
      </c>
      <c r="OU218" s="899">
        <f t="shared" si="3739"/>
        <v>1</v>
      </c>
      <c r="OV218" s="899">
        <f t="shared" si="3586"/>
        <v>1</v>
      </c>
      <c r="OW218" s="899">
        <f t="shared" si="3587"/>
        <v>1</v>
      </c>
      <c r="OX218" s="899">
        <f t="shared" si="3740"/>
        <v>1</v>
      </c>
      <c r="OY218" s="966">
        <f t="shared" si="3741"/>
        <v>294461</v>
      </c>
      <c r="OZ218" s="901">
        <f t="shared" si="3742"/>
        <v>0</v>
      </c>
      <c r="PC218" s="958" t="s">
        <v>926</v>
      </c>
      <c r="PD218" s="1190" t="s">
        <v>572</v>
      </c>
      <c r="PE218" s="1179" t="s">
        <v>149</v>
      </c>
      <c r="PF218" s="1180">
        <v>1</v>
      </c>
      <c r="PG218" s="987">
        <v>295750</v>
      </c>
      <c r="PH218" s="988">
        <v>295750</v>
      </c>
      <c r="PI218" s="1181"/>
      <c r="PJ218" s="898">
        <f t="shared" si="3743"/>
        <v>1</v>
      </c>
      <c r="PK218" s="898">
        <f t="shared" si="3744"/>
        <v>1</v>
      </c>
      <c r="PL218" s="899">
        <f t="shared" si="3745"/>
        <v>1</v>
      </c>
      <c r="PM218" s="899">
        <f t="shared" si="3588"/>
        <v>1</v>
      </c>
      <c r="PN218" s="899">
        <f t="shared" si="3589"/>
        <v>1</v>
      </c>
      <c r="PO218" s="899">
        <f t="shared" si="3746"/>
        <v>1</v>
      </c>
      <c r="PP218" s="966">
        <f t="shared" si="3747"/>
        <v>295750</v>
      </c>
      <c r="PQ218" s="901">
        <f t="shared" si="3748"/>
        <v>0</v>
      </c>
      <c r="PT218" s="958" t="s">
        <v>926</v>
      </c>
      <c r="PU218" s="1190" t="s">
        <v>572</v>
      </c>
      <c r="PV218" s="1179" t="s">
        <v>149</v>
      </c>
      <c r="PW218" s="1180">
        <v>1</v>
      </c>
      <c r="PX218" s="1015">
        <v>232500</v>
      </c>
      <c r="PY218" s="963">
        <f t="shared" si="3590"/>
        <v>232500</v>
      </c>
      <c r="PZ218" s="1016"/>
      <c r="QA218" s="898">
        <f t="shared" si="3749"/>
        <v>1</v>
      </c>
      <c r="QB218" s="898">
        <f t="shared" si="3750"/>
        <v>1</v>
      </c>
      <c r="QC218" s="899">
        <f t="shared" si="3751"/>
        <v>1</v>
      </c>
      <c r="QD218" s="899">
        <f t="shared" si="3591"/>
        <v>1</v>
      </c>
      <c r="QE218" s="899">
        <f t="shared" si="3592"/>
        <v>1</v>
      </c>
      <c r="QF218" s="899">
        <f t="shared" si="3752"/>
        <v>1</v>
      </c>
      <c r="QG218" s="966">
        <f t="shared" si="3753"/>
        <v>232500</v>
      </c>
      <c r="QH218" s="901">
        <f t="shared" si="3754"/>
        <v>0</v>
      </c>
      <c r="QK218" s="958" t="s">
        <v>926</v>
      </c>
      <c r="QL218" s="1190" t="s">
        <v>572</v>
      </c>
      <c r="QM218" s="1179" t="s">
        <v>149</v>
      </c>
      <c r="QN218" s="1180">
        <v>1</v>
      </c>
      <c r="QO218" s="1021">
        <v>150297.74999999997</v>
      </c>
      <c r="QP218" s="974">
        <f t="shared" si="3593"/>
        <v>150298</v>
      </c>
      <c r="QQ218" s="1016"/>
      <c r="QR218" s="898">
        <f t="shared" si="3755"/>
        <v>1</v>
      </c>
      <c r="QS218" s="898">
        <f t="shared" si="3756"/>
        <v>1</v>
      </c>
      <c r="QT218" s="899">
        <f t="shared" si="3757"/>
        <v>1</v>
      </c>
      <c r="QU218" s="899">
        <f t="shared" si="3594"/>
        <v>1</v>
      </c>
      <c r="QV218" s="899">
        <f t="shared" si="3595"/>
        <v>1</v>
      </c>
      <c r="QW218" s="899">
        <f t="shared" si="3758"/>
        <v>1</v>
      </c>
      <c r="QX218" s="966">
        <f t="shared" si="3759"/>
        <v>150298</v>
      </c>
      <c r="QY218" s="901">
        <f t="shared" si="3760"/>
        <v>0</v>
      </c>
      <c r="RB218" s="405"/>
      <c r="RC218" s="406"/>
      <c r="RD218" s="407"/>
      <c r="RE218" s="408"/>
      <c r="RF218" s="409"/>
      <c r="RG218" s="410"/>
      <c r="RH218" s="410"/>
      <c r="RI218" s="898"/>
      <c r="RJ218" s="898"/>
      <c r="RK218" s="934"/>
      <c r="RL218" s="934"/>
      <c r="RM218" s="934"/>
      <c r="RN218" s="934"/>
      <c r="RO218" s="935"/>
      <c r="RP218" s="936"/>
      <c r="RS218" s="405"/>
      <c r="RT218" s="406"/>
      <c r="RU218" s="407"/>
      <c r="RV218" s="408"/>
      <c r="RW218" s="409"/>
      <c r="RX218" s="410"/>
      <c r="RY218" s="410"/>
      <c r="RZ218" s="898"/>
      <c r="SA218" s="898"/>
      <c r="SB218" s="934"/>
      <c r="SC218" s="934"/>
      <c r="SD218" s="934"/>
      <c r="SE218" s="934"/>
      <c r="SF218" s="935"/>
      <c r="SG218" s="936"/>
      <c r="SJ218" s="405"/>
      <c r="SK218" s="406"/>
      <c r="SL218" s="407"/>
      <c r="SM218" s="408"/>
      <c r="SN218" s="409"/>
      <c r="SO218" s="410"/>
      <c r="SP218" s="410"/>
      <c r="SQ218" s="898"/>
      <c r="SR218" s="898"/>
      <c r="SS218" s="934"/>
      <c r="ST218" s="934"/>
      <c r="SU218" s="934"/>
      <c r="SV218" s="934"/>
      <c r="SW218" s="935"/>
      <c r="SX218" s="936"/>
    </row>
    <row r="219" spans="2:518" ht="36.75" customHeight="1" thickTop="1" thickBot="1">
      <c r="B219" s="958" t="s">
        <v>927</v>
      </c>
      <c r="C219" s="1067" t="s">
        <v>573</v>
      </c>
      <c r="D219" s="1193" t="s">
        <v>149</v>
      </c>
      <c r="E219" s="1194">
        <v>1</v>
      </c>
      <c r="F219" s="1033"/>
      <c r="G219" s="963">
        <f t="shared" si="3518"/>
        <v>0</v>
      </c>
      <c r="H219" s="964"/>
      <c r="K219" s="958" t="s">
        <v>927</v>
      </c>
      <c r="L219" s="1067" t="s">
        <v>573</v>
      </c>
      <c r="M219" s="1193" t="s">
        <v>149</v>
      </c>
      <c r="N219" s="1194">
        <v>1</v>
      </c>
      <c r="O219" s="1034">
        <v>170468</v>
      </c>
      <c r="P219" s="963">
        <f t="shared" si="3519"/>
        <v>170468</v>
      </c>
      <c r="Q219" s="964"/>
      <c r="R219" s="898">
        <f t="shared" si="3761"/>
        <v>1</v>
      </c>
      <c r="S219" s="898">
        <f t="shared" si="3762"/>
        <v>1</v>
      </c>
      <c r="T219" s="899">
        <f t="shared" si="3763"/>
        <v>1</v>
      </c>
      <c r="U219" s="899">
        <f t="shared" si="3764"/>
        <v>1</v>
      </c>
      <c r="V219" s="899">
        <f t="shared" si="3765"/>
        <v>1</v>
      </c>
      <c r="W219" s="899">
        <f t="shared" si="3766"/>
        <v>1</v>
      </c>
      <c r="X219" s="966">
        <f t="shared" si="3767"/>
        <v>170468</v>
      </c>
      <c r="Y219" s="901">
        <f t="shared" si="3768"/>
        <v>0</v>
      </c>
      <c r="Z219" s="872"/>
      <c r="AA219" s="872"/>
      <c r="AB219" s="958" t="s">
        <v>927</v>
      </c>
      <c r="AC219" s="1067" t="s">
        <v>573</v>
      </c>
      <c r="AD219" s="1193" t="s">
        <v>149</v>
      </c>
      <c r="AE219" s="1194">
        <v>1</v>
      </c>
      <c r="AF219" s="1033">
        <v>120000</v>
      </c>
      <c r="AG219" s="963">
        <f t="shared" si="3521"/>
        <v>120000</v>
      </c>
      <c r="AH219" s="964"/>
      <c r="AI219" s="898">
        <f t="shared" si="3605"/>
        <v>1</v>
      </c>
      <c r="AJ219" s="898">
        <f t="shared" si="3606"/>
        <v>1</v>
      </c>
      <c r="AK219" s="899">
        <f t="shared" si="3607"/>
        <v>1</v>
      </c>
      <c r="AL219" s="899">
        <f t="shared" si="3522"/>
        <v>1</v>
      </c>
      <c r="AM219" s="899">
        <f t="shared" si="3523"/>
        <v>1</v>
      </c>
      <c r="AN219" s="899">
        <f t="shared" si="3608"/>
        <v>1</v>
      </c>
      <c r="AO219" s="966">
        <f t="shared" si="3609"/>
        <v>120000</v>
      </c>
      <c r="AP219" s="901">
        <f t="shared" si="3610"/>
        <v>0</v>
      </c>
      <c r="AQ219" s="872"/>
      <c r="AR219" s="872"/>
      <c r="AS219" s="958" t="s">
        <v>927</v>
      </c>
      <c r="AT219" s="1071" t="s">
        <v>573</v>
      </c>
      <c r="AU219" s="1193" t="s">
        <v>149</v>
      </c>
      <c r="AV219" s="1194">
        <v>1</v>
      </c>
      <c r="AW219" s="1036">
        <v>80000</v>
      </c>
      <c r="AX219" s="969">
        <f t="shared" si="3524"/>
        <v>80000</v>
      </c>
      <c r="AY219" s="964"/>
      <c r="AZ219" s="898">
        <f t="shared" si="3611"/>
        <v>1</v>
      </c>
      <c r="BA219" s="898">
        <f t="shared" si="3612"/>
        <v>1</v>
      </c>
      <c r="BB219" s="899">
        <f t="shared" si="3613"/>
        <v>1</v>
      </c>
      <c r="BC219" s="899">
        <f t="shared" si="3525"/>
        <v>1</v>
      </c>
      <c r="BD219" s="899">
        <f t="shared" si="3526"/>
        <v>1</v>
      </c>
      <c r="BE219" s="899">
        <f t="shared" si="3614"/>
        <v>1</v>
      </c>
      <c r="BF219" s="966">
        <f t="shared" si="3615"/>
        <v>80000</v>
      </c>
      <c r="BG219" s="901">
        <f t="shared" si="3616"/>
        <v>0</v>
      </c>
      <c r="BJ219" s="958" t="s">
        <v>927</v>
      </c>
      <c r="BK219" s="1067" t="s">
        <v>573</v>
      </c>
      <c r="BL219" s="1193" t="s">
        <v>149</v>
      </c>
      <c r="BM219" s="1194">
        <v>1</v>
      </c>
      <c r="BN219" s="1033">
        <v>125000</v>
      </c>
      <c r="BO219" s="963">
        <f t="shared" si="3527"/>
        <v>125000</v>
      </c>
      <c r="BP219" s="964"/>
      <c r="BQ219" s="898">
        <f t="shared" si="3617"/>
        <v>1</v>
      </c>
      <c r="BR219" s="898">
        <f t="shared" si="3618"/>
        <v>1</v>
      </c>
      <c r="BS219" s="899">
        <f t="shared" si="3619"/>
        <v>1</v>
      </c>
      <c r="BT219" s="899">
        <f t="shared" si="3528"/>
        <v>1</v>
      </c>
      <c r="BU219" s="899">
        <f t="shared" si="3529"/>
        <v>1</v>
      </c>
      <c r="BV219" s="899">
        <f t="shared" si="3620"/>
        <v>1</v>
      </c>
      <c r="BW219" s="966">
        <f t="shared" si="3621"/>
        <v>125000</v>
      </c>
      <c r="BX219" s="901">
        <f t="shared" si="3622"/>
        <v>0</v>
      </c>
      <c r="CA219" s="958" t="s">
        <v>927</v>
      </c>
      <c r="CB219" s="1067" t="s">
        <v>573</v>
      </c>
      <c r="CC219" s="1193" t="s">
        <v>149</v>
      </c>
      <c r="CD219" s="1194">
        <v>1</v>
      </c>
      <c r="CE219" s="1033">
        <v>166035</v>
      </c>
      <c r="CF219" s="963">
        <f t="shared" si="3530"/>
        <v>166035</v>
      </c>
      <c r="CG219" s="964"/>
      <c r="CH219" s="898">
        <f t="shared" si="3623"/>
        <v>1</v>
      </c>
      <c r="CI219" s="898">
        <f t="shared" si="3624"/>
        <v>1</v>
      </c>
      <c r="CJ219" s="899">
        <f t="shared" si="3625"/>
        <v>1</v>
      </c>
      <c r="CK219" s="899">
        <f t="shared" si="3531"/>
        <v>1</v>
      </c>
      <c r="CL219" s="899">
        <f t="shared" si="3532"/>
        <v>1</v>
      </c>
      <c r="CM219" s="899">
        <f t="shared" si="3626"/>
        <v>1</v>
      </c>
      <c r="CN219" s="966">
        <f t="shared" si="3627"/>
        <v>166035</v>
      </c>
      <c r="CO219" s="901">
        <f t="shared" si="3628"/>
        <v>0</v>
      </c>
      <c r="CR219" s="958" t="s">
        <v>927</v>
      </c>
      <c r="CS219" s="1067" t="s">
        <v>573</v>
      </c>
      <c r="CT219" s="1193" t="s">
        <v>149</v>
      </c>
      <c r="CU219" s="1194">
        <v>1</v>
      </c>
      <c r="CV219" s="1033">
        <v>120000</v>
      </c>
      <c r="CW219" s="963">
        <f t="shared" si="3533"/>
        <v>120000</v>
      </c>
      <c r="CX219" s="964"/>
      <c r="CY219" s="898">
        <f t="shared" si="3629"/>
        <v>1</v>
      </c>
      <c r="CZ219" s="898">
        <f t="shared" si="3630"/>
        <v>1</v>
      </c>
      <c r="DA219" s="899">
        <f t="shared" si="3631"/>
        <v>1</v>
      </c>
      <c r="DB219" s="899">
        <f t="shared" si="3534"/>
        <v>1</v>
      </c>
      <c r="DC219" s="899">
        <f t="shared" si="3535"/>
        <v>1</v>
      </c>
      <c r="DD219" s="899">
        <f t="shared" si="3632"/>
        <v>1</v>
      </c>
      <c r="DE219" s="966">
        <f t="shared" si="3633"/>
        <v>120000</v>
      </c>
      <c r="DF219" s="901">
        <f t="shared" si="3634"/>
        <v>0</v>
      </c>
      <c r="DI219" s="958" t="s">
        <v>927</v>
      </c>
      <c r="DJ219" s="1067" t="s">
        <v>573</v>
      </c>
      <c r="DK219" s="1193" t="s">
        <v>149</v>
      </c>
      <c r="DL219" s="1194">
        <v>1</v>
      </c>
      <c r="DM219" s="1033">
        <v>4725577</v>
      </c>
      <c r="DN219" s="963">
        <f t="shared" si="3536"/>
        <v>4725577</v>
      </c>
      <c r="DO219" s="964"/>
      <c r="DP219" s="898">
        <f t="shared" si="3635"/>
        <v>1</v>
      </c>
      <c r="DQ219" s="898">
        <f t="shared" si="3636"/>
        <v>1</v>
      </c>
      <c r="DR219" s="899">
        <f t="shared" si="3637"/>
        <v>1</v>
      </c>
      <c r="DS219" s="899">
        <f t="shared" si="3537"/>
        <v>1</v>
      </c>
      <c r="DT219" s="899">
        <f t="shared" si="3538"/>
        <v>1</v>
      </c>
      <c r="DU219" s="899">
        <f t="shared" si="3638"/>
        <v>1</v>
      </c>
      <c r="DV219" s="966">
        <f t="shared" si="3639"/>
        <v>4725577</v>
      </c>
      <c r="DW219" s="901">
        <f t="shared" si="3640"/>
        <v>0</v>
      </c>
      <c r="DZ219" s="958" t="s">
        <v>927</v>
      </c>
      <c r="EA219" s="1067" t="s">
        <v>573</v>
      </c>
      <c r="EB219" s="1193" t="s">
        <v>149</v>
      </c>
      <c r="EC219" s="1194">
        <v>1</v>
      </c>
      <c r="ED219" s="1033">
        <v>67500</v>
      </c>
      <c r="EE219" s="963">
        <f t="shared" si="3539"/>
        <v>67500</v>
      </c>
      <c r="EF219" s="964"/>
      <c r="EG219" s="898">
        <f t="shared" si="3641"/>
        <v>1</v>
      </c>
      <c r="EH219" s="898">
        <f t="shared" si="3642"/>
        <v>1</v>
      </c>
      <c r="EI219" s="899">
        <f t="shared" si="3643"/>
        <v>1</v>
      </c>
      <c r="EJ219" s="899">
        <f t="shared" si="3540"/>
        <v>1</v>
      </c>
      <c r="EK219" s="899">
        <f t="shared" si="3541"/>
        <v>1</v>
      </c>
      <c r="EL219" s="899">
        <f t="shared" si="3644"/>
        <v>1</v>
      </c>
      <c r="EM219" s="966">
        <f t="shared" si="3645"/>
        <v>67500</v>
      </c>
      <c r="EN219" s="901">
        <f t="shared" si="3646"/>
        <v>0</v>
      </c>
      <c r="EQ219" s="958" t="s">
        <v>927</v>
      </c>
      <c r="ER219" s="1067" t="s">
        <v>573</v>
      </c>
      <c r="ES219" s="1193" t="s">
        <v>149</v>
      </c>
      <c r="ET219" s="1194">
        <v>1</v>
      </c>
      <c r="EU219" s="1033">
        <v>166900</v>
      </c>
      <c r="EV219" s="963">
        <f t="shared" si="3542"/>
        <v>166900</v>
      </c>
      <c r="EW219" s="964"/>
      <c r="EX219" s="898">
        <f t="shared" si="3647"/>
        <v>1</v>
      </c>
      <c r="EY219" s="898">
        <f t="shared" si="3648"/>
        <v>1</v>
      </c>
      <c r="EZ219" s="899">
        <f t="shared" si="3649"/>
        <v>1</v>
      </c>
      <c r="FA219" s="899">
        <f t="shared" si="3543"/>
        <v>1</v>
      </c>
      <c r="FB219" s="899">
        <f t="shared" si="3544"/>
        <v>1</v>
      </c>
      <c r="FC219" s="899">
        <f t="shared" si="3650"/>
        <v>1</v>
      </c>
      <c r="FD219" s="966">
        <f t="shared" si="3651"/>
        <v>166900</v>
      </c>
      <c r="FE219" s="901">
        <f t="shared" si="3652"/>
        <v>0</v>
      </c>
      <c r="FH219" s="958"/>
      <c r="FI219" s="1067"/>
      <c r="FJ219" s="1193"/>
      <c r="FK219" s="1194"/>
      <c r="FL219" s="1033"/>
      <c r="FM219" s="963">
        <f t="shared" si="3545"/>
        <v>0</v>
      </c>
      <c r="FN219" s="964"/>
      <c r="FO219" s="898" t="e">
        <f t="shared" si="3653"/>
        <v>#N/A</v>
      </c>
      <c r="FP219" s="898" t="e">
        <f t="shared" si="3654"/>
        <v>#N/A</v>
      </c>
      <c r="FQ219" s="899" t="e">
        <f t="shared" si="3655"/>
        <v>#N/A</v>
      </c>
      <c r="FR219" s="899">
        <f t="shared" si="3546"/>
        <v>0</v>
      </c>
      <c r="FS219" s="899">
        <f t="shared" si="3547"/>
        <v>0</v>
      </c>
      <c r="FT219" s="899" t="e">
        <f t="shared" si="3656"/>
        <v>#N/A</v>
      </c>
      <c r="FU219" s="966">
        <f t="shared" si="3657"/>
        <v>0</v>
      </c>
      <c r="FV219" s="901">
        <f t="shared" si="3658"/>
        <v>0</v>
      </c>
      <c r="FY219" s="958" t="s">
        <v>927</v>
      </c>
      <c r="FZ219" s="1067" t="s">
        <v>573</v>
      </c>
      <c r="GA219" s="1193" t="s">
        <v>149</v>
      </c>
      <c r="GB219" s="1194">
        <v>1</v>
      </c>
      <c r="GC219" s="1034">
        <v>170468</v>
      </c>
      <c r="GD219" s="963">
        <f t="shared" si="3548"/>
        <v>170468</v>
      </c>
      <c r="GE219" s="964"/>
      <c r="GF219" s="898">
        <f t="shared" si="3659"/>
        <v>1</v>
      </c>
      <c r="GG219" s="898">
        <f t="shared" si="3660"/>
        <v>1</v>
      </c>
      <c r="GH219" s="899">
        <f t="shared" si="3661"/>
        <v>1</v>
      </c>
      <c r="GI219" s="899">
        <f t="shared" si="3549"/>
        <v>1</v>
      </c>
      <c r="GJ219" s="899">
        <f t="shared" si="3550"/>
        <v>1</v>
      </c>
      <c r="GK219" s="899">
        <f t="shared" si="3662"/>
        <v>1</v>
      </c>
      <c r="GL219" s="966">
        <f t="shared" si="3663"/>
        <v>170468</v>
      </c>
      <c r="GM219" s="901">
        <f t="shared" si="3664"/>
        <v>0</v>
      </c>
      <c r="GP219" s="958" t="s">
        <v>927</v>
      </c>
      <c r="GQ219" s="1067" t="s">
        <v>573</v>
      </c>
      <c r="GR219" s="1193" t="s">
        <v>149</v>
      </c>
      <c r="GS219" s="1194">
        <v>1</v>
      </c>
      <c r="GT219" s="1033">
        <v>167000</v>
      </c>
      <c r="GU219" s="963">
        <f t="shared" si="3551"/>
        <v>167000</v>
      </c>
      <c r="GV219" s="964"/>
      <c r="GW219" s="898">
        <f t="shared" si="3665"/>
        <v>1</v>
      </c>
      <c r="GX219" s="898">
        <f t="shared" si="3666"/>
        <v>1</v>
      </c>
      <c r="GY219" s="899">
        <f t="shared" si="3667"/>
        <v>1</v>
      </c>
      <c r="GZ219" s="899">
        <f t="shared" si="3552"/>
        <v>1</v>
      </c>
      <c r="HA219" s="899">
        <f t="shared" si="3553"/>
        <v>1</v>
      </c>
      <c r="HB219" s="899">
        <f t="shared" si="3668"/>
        <v>1</v>
      </c>
      <c r="HC219" s="966">
        <f t="shared" si="3669"/>
        <v>167000</v>
      </c>
      <c r="HD219" s="901">
        <f t="shared" si="3670"/>
        <v>0</v>
      </c>
      <c r="HG219" s="958" t="s">
        <v>927</v>
      </c>
      <c r="HH219" s="1067" t="s">
        <v>573</v>
      </c>
      <c r="HI219" s="1193" t="s">
        <v>149</v>
      </c>
      <c r="HJ219" s="1194">
        <v>1</v>
      </c>
      <c r="HK219" s="1033">
        <v>638154</v>
      </c>
      <c r="HL219" s="963">
        <f t="shared" si="3554"/>
        <v>638154</v>
      </c>
      <c r="HM219" s="964"/>
      <c r="HN219" s="898">
        <f t="shared" si="3671"/>
        <v>1</v>
      </c>
      <c r="HO219" s="898">
        <f t="shared" si="3672"/>
        <v>1</v>
      </c>
      <c r="HP219" s="899">
        <f t="shared" si="3673"/>
        <v>1</v>
      </c>
      <c r="HQ219" s="899">
        <f t="shared" si="3555"/>
        <v>1</v>
      </c>
      <c r="HR219" s="899">
        <f t="shared" si="3556"/>
        <v>1</v>
      </c>
      <c r="HS219" s="899">
        <f t="shared" si="3674"/>
        <v>1</v>
      </c>
      <c r="HT219" s="966">
        <f t="shared" si="3675"/>
        <v>638154</v>
      </c>
      <c r="HU219" s="901">
        <f t="shared" si="3676"/>
        <v>0</v>
      </c>
      <c r="HX219" s="958" t="s">
        <v>927</v>
      </c>
      <c r="HY219" s="1067" t="s">
        <v>573</v>
      </c>
      <c r="HZ219" s="1193" t="s">
        <v>149</v>
      </c>
      <c r="IA219" s="1194">
        <v>1</v>
      </c>
      <c r="IB219" s="1037">
        <v>312209</v>
      </c>
      <c r="IC219" s="972">
        <f t="shared" si="3557"/>
        <v>312209</v>
      </c>
      <c r="ID219" s="964"/>
      <c r="IE219" s="898">
        <f t="shared" si="3677"/>
        <v>1</v>
      </c>
      <c r="IF219" s="898">
        <f t="shared" si="3678"/>
        <v>1</v>
      </c>
      <c r="IG219" s="899">
        <f t="shared" si="3679"/>
        <v>1</v>
      </c>
      <c r="IH219" s="899">
        <f t="shared" si="3558"/>
        <v>1</v>
      </c>
      <c r="II219" s="899">
        <f t="shared" si="3559"/>
        <v>1</v>
      </c>
      <c r="IJ219" s="899">
        <f t="shared" si="3680"/>
        <v>1</v>
      </c>
      <c r="IK219" s="966">
        <f t="shared" si="3681"/>
        <v>312209</v>
      </c>
      <c r="IL219" s="901">
        <f t="shared" si="3682"/>
        <v>0</v>
      </c>
      <c r="IO219" s="958" t="s">
        <v>927</v>
      </c>
      <c r="IP219" s="1067" t="s">
        <v>573</v>
      </c>
      <c r="IQ219" s="1193" t="s">
        <v>149</v>
      </c>
      <c r="IR219" s="1194">
        <v>1</v>
      </c>
      <c r="IS219" s="1033">
        <v>290550</v>
      </c>
      <c r="IT219" s="963">
        <f t="shared" si="3560"/>
        <v>290550</v>
      </c>
      <c r="IU219" s="964"/>
      <c r="IV219" s="898">
        <f t="shared" si="3683"/>
        <v>1</v>
      </c>
      <c r="IW219" s="898">
        <f t="shared" si="3684"/>
        <v>1</v>
      </c>
      <c r="IX219" s="899">
        <f t="shared" si="3685"/>
        <v>1</v>
      </c>
      <c r="IY219" s="899">
        <f t="shared" si="3561"/>
        <v>1</v>
      </c>
      <c r="IZ219" s="899">
        <f t="shared" si="3562"/>
        <v>1</v>
      </c>
      <c r="JA219" s="899">
        <f t="shared" si="3686"/>
        <v>1</v>
      </c>
      <c r="JB219" s="966">
        <f t="shared" si="3687"/>
        <v>290550</v>
      </c>
      <c r="JC219" s="901">
        <f t="shared" si="3688"/>
        <v>0</v>
      </c>
      <c r="JF219" s="958" t="s">
        <v>927</v>
      </c>
      <c r="JG219" s="1067" t="s">
        <v>573</v>
      </c>
      <c r="JH219" s="1193" t="s">
        <v>149</v>
      </c>
      <c r="JI219" s="1194">
        <v>1</v>
      </c>
      <c r="JJ219" s="1033">
        <v>480000</v>
      </c>
      <c r="JK219" s="963">
        <f t="shared" si="3563"/>
        <v>480000</v>
      </c>
      <c r="JL219" s="964"/>
      <c r="JM219" s="898">
        <f t="shared" si="3689"/>
        <v>1</v>
      </c>
      <c r="JN219" s="898">
        <f t="shared" si="3690"/>
        <v>1</v>
      </c>
      <c r="JO219" s="899">
        <f t="shared" si="3691"/>
        <v>1</v>
      </c>
      <c r="JP219" s="899">
        <f t="shared" si="3564"/>
        <v>1</v>
      </c>
      <c r="JQ219" s="899">
        <f t="shared" si="3565"/>
        <v>1</v>
      </c>
      <c r="JR219" s="899">
        <f t="shared" si="3692"/>
        <v>1</v>
      </c>
      <c r="JS219" s="966">
        <f t="shared" si="3693"/>
        <v>480000</v>
      </c>
      <c r="JT219" s="901">
        <f t="shared" si="3694"/>
        <v>0</v>
      </c>
      <c r="JW219" s="958" t="s">
        <v>927</v>
      </c>
      <c r="JX219" s="1067" t="s">
        <v>573</v>
      </c>
      <c r="JY219" s="1193" t="s">
        <v>149</v>
      </c>
      <c r="JZ219" s="1194">
        <v>1</v>
      </c>
      <c r="KA219" s="1033">
        <v>735327.96315000008</v>
      </c>
      <c r="KB219" s="963">
        <f t="shared" si="3566"/>
        <v>735328</v>
      </c>
      <c r="KC219" s="964"/>
      <c r="KD219" s="898">
        <f t="shared" si="3695"/>
        <v>1</v>
      </c>
      <c r="KE219" s="898">
        <f t="shared" si="3696"/>
        <v>1</v>
      </c>
      <c r="KF219" s="899">
        <f t="shared" si="3697"/>
        <v>1</v>
      </c>
      <c r="KG219" s="899">
        <f t="shared" si="3567"/>
        <v>1</v>
      </c>
      <c r="KH219" s="899">
        <f t="shared" si="3568"/>
        <v>1</v>
      </c>
      <c r="KI219" s="899">
        <f t="shared" si="3698"/>
        <v>1</v>
      </c>
      <c r="KJ219" s="966">
        <f t="shared" si="3699"/>
        <v>735328</v>
      </c>
      <c r="KK219" s="901">
        <f t="shared" si="3700"/>
        <v>0</v>
      </c>
      <c r="KN219" s="958" t="s">
        <v>927</v>
      </c>
      <c r="KO219" s="1067" t="s">
        <v>573</v>
      </c>
      <c r="KP219" s="1193" t="s">
        <v>149</v>
      </c>
      <c r="KQ219" s="1194">
        <v>1</v>
      </c>
      <c r="KR219" s="1033">
        <v>58905</v>
      </c>
      <c r="KS219" s="963">
        <f t="shared" si="3569"/>
        <v>58905</v>
      </c>
      <c r="KT219" s="964"/>
      <c r="KU219" s="898">
        <f t="shared" si="3701"/>
        <v>1</v>
      </c>
      <c r="KV219" s="898">
        <f t="shared" si="3702"/>
        <v>1</v>
      </c>
      <c r="KW219" s="899">
        <f t="shared" si="3703"/>
        <v>1</v>
      </c>
      <c r="KX219" s="899">
        <f t="shared" si="3570"/>
        <v>1</v>
      </c>
      <c r="KY219" s="899">
        <f t="shared" si="3571"/>
        <v>1</v>
      </c>
      <c r="KZ219" s="899">
        <f t="shared" si="3704"/>
        <v>1</v>
      </c>
      <c r="LA219" s="966">
        <f t="shared" si="3705"/>
        <v>58905</v>
      </c>
      <c r="LB219" s="901">
        <f t="shared" si="3706"/>
        <v>0</v>
      </c>
      <c r="LE219" s="958" t="s">
        <v>927</v>
      </c>
      <c r="LF219" s="1067" t="s">
        <v>573</v>
      </c>
      <c r="LG219" s="1193" t="s">
        <v>149</v>
      </c>
      <c r="LH219" s="1194">
        <v>1</v>
      </c>
      <c r="LI219" s="1038">
        <v>119640</v>
      </c>
      <c r="LJ219" s="974">
        <f t="shared" si="3572"/>
        <v>119640</v>
      </c>
      <c r="LK219" s="964"/>
      <c r="LL219" s="898">
        <f t="shared" si="3707"/>
        <v>1</v>
      </c>
      <c r="LM219" s="898">
        <f t="shared" si="3708"/>
        <v>1</v>
      </c>
      <c r="LN219" s="899">
        <f t="shared" si="3709"/>
        <v>1</v>
      </c>
      <c r="LO219" s="899">
        <f t="shared" si="3573"/>
        <v>1</v>
      </c>
      <c r="LP219" s="899">
        <f t="shared" si="3574"/>
        <v>1</v>
      </c>
      <c r="LQ219" s="899">
        <f t="shared" si="3710"/>
        <v>1</v>
      </c>
      <c r="LR219" s="966">
        <f t="shared" si="3711"/>
        <v>119640</v>
      </c>
      <c r="LS219" s="901">
        <f t="shared" si="3712"/>
        <v>0</v>
      </c>
      <c r="LV219" s="958" t="s">
        <v>927</v>
      </c>
      <c r="LW219" s="1067" t="s">
        <v>573</v>
      </c>
      <c r="LX219" s="1193" t="s">
        <v>149</v>
      </c>
      <c r="LY219" s="1194">
        <v>1</v>
      </c>
      <c r="LZ219" s="1033">
        <v>39000</v>
      </c>
      <c r="MA219" s="963">
        <f t="shared" si="3575"/>
        <v>39000</v>
      </c>
      <c r="MB219" s="964"/>
      <c r="MC219" s="898">
        <f t="shared" si="3713"/>
        <v>1</v>
      </c>
      <c r="MD219" s="898">
        <f t="shared" si="3714"/>
        <v>1</v>
      </c>
      <c r="ME219" s="899">
        <f t="shared" si="3715"/>
        <v>1</v>
      </c>
      <c r="MF219" s="899">
        <f t="shared" si="3576"/>
        <v>1</v>
      </c>
      <c r="MG219" s="899">
        <f t="shared" si="3577"/>
        <v>1</v>
      </c>
      <c r="MH219" s="899">
        <f t="shared" si="3716"/>
        <v>1</v>
      </c>
      <c r="MI219" s="966">
        <f t="shared" si="3717"/>
        <v>39000</v>
      </c>
      <c r="MJ219" s="901">
        <f t="shared" si="3718"/>
        <v>0</v>
      </c>
      <c r="MM219" s="958" t="s">
        <v>927</v>
      </c>
      <c r="MN219" s="1067" t="s">
        <v>573</v>
      </c>
      <c r="MO219" s="1193" t="s">
        <v>149</v>
      </c>
      <c r="MP219" s="1194">
        <v>1</v>
      </c>
      <c r="MQ219" s="1033">
        <v>120000</v>
      </c>
      <c r="MR219" s="963">
        <f t="shared" si="3578"/>
        <v>120000</v>
      </c>
      <c r="MS219" s="964"/>
      <c r="MT219" s="898">
        <f t="shared" si="3719"/>
        <v>1</v>
      </c>
      <c r="MU219" s="898">
        <f t="shared" si="3720"/>
        <v>1</v>
      </c>
      <c r="MV219" s="899">
        <f t="shared" si="3721"/>
        <v>1</v>
      </c>
      <c r="MW219" s="899">
        <f t="shared" si="3579"/>
        <v>1</v>
      </c>
      <c r="MX219" s="899">
        <f t="shared" si="3580"/>
        <v>1</v>
      </c>
      <c r="MY219" s="899">
        <f t="shared" si="3722"/>
        <v>1</v>
      </c>
      <c r="MZ219" s="966">
        <f t="shared" si="3723"/>
        <v>120000</v>
      </c>
      <c r="NA219" s="901">
        <f t="shared" si="3724"/>
        <v>0</v>
      </c>
      <c r="ND219" s="975" t="s">
        <v>927</v>
      </c>
      <c r="NE219" s="976" t="s">
        <v>573</v>
      </c>
      <c r="NF219" s="1175" t="s">
        <v>149</v>
      </c>
      <c r="NG219" s="1176">
        <v>1</v>
      </c>
      <c r="NH219" s="979">
        <v>12672</v>
      </c>
      <c r="NI219" s="980">
        <v>12672</v>
      </c>
      <c r="NJ219" s="964"/>
      <c r="NK219" s="898">
        <f t="shared" si="3725"/>
        <v>1</v>
      </c>
      <c r="NL219" s="898">
        <f t="shared" si="3726"/>
        <v>1</v>
      </c>
      <c r="NM219" s="899">
        <f t="shared" si="3727"/>
        <v>1</v>
      </c>
      <c r="NN219" s="899">
        <f t="shared" si="3581"/>
        <v>1</v>
      </c>
      <c r="NO219" s="899">
        <f t="shared" si="3582"/>
        <v>1</v>
      </c>
      <c r="NP219" s="899">
        <f t="shared" si="3728"/>
        <v>1</v>
      </c>
      <c r="NQ219" s="966">
        <f t="shared" si="3729"/>
        <v>12672</v>
      </c>
      <c r="NR219" s="901">
        <f t="shared" si="3730"/>
        <v>0</v>
      </c>
      <c r="NU219" s="981" t="s">
        <v>927</v>
      </c>
      <c r="NV219" s="982" t="s">
        <v>573</v>
      </c>
      <c r="NW219" s="1177" t="s">
        <v>149</v>
      </c>
      <c r="NX219" s="1178">
        <v>1</v>
      </c>
      <c r="NY219" s="1041">
        <v>12800</v>
      </c>
      <c r="NZ219" s="986">
        <f t="shared" si="3583"/>
        <v>12800</v>
      </c>
      <c r="OA219" s="964"/>
      <c r="OB219" s="898">
        <f t="shared" si="3731"/>
        <v>1</v>
      </c>
      <c r="OC219" s="898">
        <f t="shared" si="3732"/>
        <v>1</v>
      </c>
      <c r="OD219" s="899">
        <f t="shared" si="3733"/>
        <v>1</v>
      </c>
      <c r="OE219" s="899">
        <f t="shared" si="3584"/>
        <v>1</v>
      </c>
      <c r="OF219" s="899">
        <f t="shared" si="3585"/>
        <v>1</v>
      </c>
      <c r="OG219" s="899">
        <f t="shared" si="3734"/>
        <v>1</v>
      </c>
      <c r="OH219" s="966">
        <f t="shared" si="3735"/>
        <v>12800</v>
      </c>
      <c r="OI219" s="901">
        <f t="shared" si="3736"/>
        <v>0</v>
      </c>
      <c r="OL219" s="958" t="s">
        <v>927</v>
      </c>
      <c r="OM219" s="1067" t="s">
        <v>573</v>
      </c>
      <c r="ON219" s="1193" t="s">
        <v>149</v>
      </c>
      <c r="OO219" s="1194">
        <v>1</v>
      </c>
      <c r="OP219" s="1033">
        <v>1019114</v>
      </c>
      <c r="OQ219" s="963">
        <f t="shared" si="3596"/>
        <v>1019114</v>
      </c>
      <c r="OR219" s="964"/>
      <c r="OS219" s="898">
        <f t="shared" si="3737"/>
        <v>1</v>
      </c>
      <c r="OT219" s="898">
        <f t="shared" si="3738"/>
        <v>1</v>
      </c>
      <c r="OU219" s="899">
        <f t="shared" si="3739"/>
        <v>1</v>
      </c>
      <c r="OV219" s="899">
        <f t="shared" si="3586"/>
        <v>1</v>
      </c>
      <c r="OW219" s="899">
        <f t="shared" si="3587"/>
        <v>1</v>
      </c>
      <c r="OX219" s="899">
        <f t="shared" si="3740"/>
        <v>1</v>
      </c>
      <c r="OY219" s="966">
        <f t="shared" si="3741"/>
        <v>1019114</v>
      </c>
      <c r="OZ219" s="901">
        <f t="shared" si="3742"/>
        <v>0</v>
      </c>
      <c r="PC219" s="958" t="s">
        <v>927</v>
      </c>
      <c r="PD219" s="1067" t="s">
        <v>573</v>
      </c>
      <c r="PE219" s="1193" t="s">
        <v>149</v>
      </c>
      <c r="PF219" s="1194">
        <v>1</v>
      </c>
      <c r="PG219" s="987">
        <v>422500</v>
      </c>
      <c r="PH219" s="988">
        <v>422500</v>
      </c>
      <c r="PI219" s="1195"/>
      <c r="PJ219" s="898">
        <f t="shared" si="3743"/>
        <v>1</v>
      </c>
      <c r="PK219" s="898">
        <f t="shared" si="3744"/>
        <v>1</v>
      </c>
      <c r="PL219" s="899">
        <f t="shared" si="3745"/>
        <v>1</v>
      </c>
      <c r="PM219" s="899">
        <f t="shared" si="3588"/>
        <v>1</v>
      </c>
      <c r="PN219" s="899">
        <f t="shared" si="3589"/>
        <v>1</v>
      </c>
      <c r="PO219" s="899">
        <f t="shared" si="3746"/>
        <v>1</v>
      </c>
      <c r="PP219" s="966">
        <f t="shared" si="3747"/>
        <v>422500</v>
      </c>
      <c r="PQ219" s="901">
        <f t="shared" si="3748"/>
        <v>0</v>
      </c>
      <c r="PT219" s="958" t="s">
        <v>927</v>
      </c>
      <c r="PU219" s="1067" t="s">
        <v>573</v>
      </c>
      <c r="PV219" s="1193" t="s">
        <v>149</v>
      </c>
      <c r="PW219" s="1194">
        <v>1</v>
      </c>
      <c r="PX219" s="1033">
        <v>166870</v>
      </c>
      <c r="PY219" s="963">
        <f t="shared" si="3590"/>
        <v>166870</v>
      </c>
      <c r="PZ219" s="964"/>
      <c r="QA219" s="898">
        <f t="shared" si="3749"/>
        <v>1</v>
      </c>
      <c r="QB219" s="898">
        <f t="shared" si="3750"/>
        <v>1</v>
      </c>
      <c r="QC219" s="899">
        <f t="shared" si="3751"/>
        <v>1</v>
      </c>
      <c r="QD219" s="899">
        <f t="shared" si="3591"/>
        <v>1</v>
      </c>
      <c r="QE219" s="899">
        <f t="shared" si="3592"/>
        <v>1</v>
      </c>
      <c r="QF219" s="899">
        <f t="shared" si="3752"/>
        <v>1</v>
      </c>
      <c r="QG219" s="966">
        <f t="shared" si="3753"/>
        <v>166870</v>
      </c>
      <c r="QH219" s="901">
        <f t="shared" si="3754"/>
        <v>0</v>
      </c>
      <c r="QK219" s="958" t="s">
        <v>927</v>
      </c>
      <c r="QL219" s="1067" t="s">
        <v>573</v>
      </c>
      <c r="QM219" s="1193" t="s">
        <v>149</v>
      </c>
      <c r="QN219" s="1194">
        <v>1</v>
      </c>
      <c r="QO219" s="1038">
        <v>120238.19999999998</v>
      </c>
      <c r="QP219" s="974">
        <f t="shared" si="3593"/>
        <v>120238</v>
      </c>
      <c r="QQ219" s="964"/>
      <c r="QR219" s="898">
        <f t="shared" si="3755"/>
        <v>1</v>
      </c>
      <c r="QS219" s="898">
        <f t="shared" si="3756"/>
        <v>1</v>
      </c>
      <c r="QT219" s="899">
        <f t="shared" si="3757"/>
        <v>1</v>
      </c>
      <c r="QU219" s="899">
        <f t="shared" si="3594"/>
        <v>1</v>
      </c>
      <c r="QV219" s="899">
        <f t="shared" si="3595"/>
        <v>1</v>
      </c>
      <c r="QW219" s="899">
        <f t="shared" si="3758"/>
        <v>1</v>
      </c>
      <c r="QX219" s="966">
        <f t="shared" si="3759"/>
        <v>120238</v>
      </c>
      <c r="QY219" s="901">
        <f t="shared" si="3760"/>
        <v>0</v>
      </c>
      <c r="RB219" s="405"/>
      <c r="RC219" s="406"/>
      <c r="RD219" s="407"/>
      <c r="RE219" s="408"/>
      <c r="RF219" s="409"/>
      <c r="RG219" s="410"/>
      <c r="RH219" s="410"/>
      <c r="RI219" s="898"/>
      <c r="RJ219" s="898"/>
      <c r="RK219" s="934"/>
      <c r="RL219" s="934"/>
      <c r="RM219" s="934"/>
      <c r="RN219" s="934"/>
      <c r="RO219" s="935"/>
      <c r="RP219" s="936"/>
      <c r="RS219" s="405"/>
      <c r="RT219" s="406"/>
      <c r="RU219" s="407"/>
      <c r="RV219" s="408"/>
      <c r="RW219" s="409"/>
      <c r="RX219" s="410"/>
      <c r="RY219" s="410"/>
      <c r="RZ219" s="898"/>
      <c r="SA219" s="898"/>
      <c r="SB219" s="934"/>
      <c r="SC219" s="934"/>
      <c r="SD219" s="934"/>
      <c r="SE219" s="934"/>
      <c r="SF219" s="935"/>
      <c r="SG219" s="936"/>
      <c r="SJ219" s="405"/>
      <c r="SK219" s="406"/>
      <c r="SL219" s="407"/>
      <c r="SM219" s="408"/>
      <c r="SN219" s="409"/>
      <c r="SO219" s="410"/>
      <c r="SP219" s="410"/>
      <c r="SQ219" s="898"/>
      <c r="SR219" s="898"/>
      <c r="SS219" s="934"/>
      <c r="ST219" s="934"/>
      <c r="SU219" s="934"/>
      <c r="SV219" s="934"/>
      <c r="SW219" s="935"/>
      <c r="SX219" s="936"/>
    </row>
    <row r="220" spans="2:518" ht="21" customHeight="1" thickTop="1" thickBot="1">
      <c r="B220" s="911" t="s">
        <v>928</v>
      </c>
      <c r="C220" s="912" t="s">
        <v>337</v>
      </c>
      <c r="D220" s="913"/>
      <c r="E220" s="914"/>
      <c r="F220" s="915"/>
      <c r="G220" s="916"/>
      <c r="H220" s="1170">
        <f>SUM(G221:G238)</f>
        <v>0</v>
      </c>
      <c r="K220" s="911" t="s">
        <v>928</v>
      </c>
      <c r="L220" s="912" t="s">
        <v>337</v>
      </c>
      <c r="M220" s="913"/>
      <c r="N220" s="914"/>
      <c r="O220" s="990"/>
      <c r="P220" s="916"/>
      <c r="Q220" s="1170"/>
      <c r="R220" s="898"/>
      <c r="S220" s="898"/>
      <c r="T220" s="934"/>
      <c r="U220" s="934"/>
      <c r="V220" s="934"/>
      <c r="W220" s="934"/>
      <c r="X220" s="935"/>
      <c r="Y220" s="936"/>
      <c r="Z220" s="872"/>
      <c r="AA220" s="872"/>
      <c r="AB220" s="911" t="s">
        <v>928</v>
      </c>
      <c r="AC220" s="912" t="s">
        <v>337</v>
      </c>
      <c r="AD220" s="913"/>
      <c r="AE220" s="914"/>
      <c r="AF220" s="915"/>
      <c r="AG220" s="916"/>
      <c r="AH220" s="1170"/>
      <c r="AI220" s="898"/>
      <c r="AJ220" s="898"/>
      <c r="AK220" s="934"/>
      <c r="AL220" s="934"/>
      <c r="AM220" s="934"/>
      <c r="AN220" s="934"/>
      <c r="AO220" s="935"/>
      <c r="AP220" s="936"/>
      <c r="AQ220" s="872"/>
      <c r="AR220" s="872"/>
      <c r="AS220" s="911" t="s">
        <v>928</v>
      </c>
      <c r="AT220" s="991" t="s">
        <v>337</v>
      </c>
      <c r="AU220" s="913"/>
      <c r="AV220" s="914"/>
      <c r="AW220" s="918"/>
      <c r="AX220" s="919"/>
      <c r="AY220" s="1170"/>
      <c r="AZ220" s="898"/>
      <c r="BA220" s="898"/>
      <c r="BB220" s="934"/>
      <c r="BC220" s="934"/>
      <c r="BD220" s="934"/>
      <c r="BE220" s="934"/>
      <c r="BF220" s="935"/>
      <c r="BG220" s="936"/>
      <c r="BJ220" s="911" t="s">
        <v>928</v>
      </c>
      <c r="BK220" s="912" t="s">
        <v>337</v>
      </c>
      <c r="BL220" s="913"/>
      <c r="BM220" s="914"/>
      <c r="BN220" s="915"/>
      <c r="BO220" s="916"/>
      <c r="BP220" s="1170"/>
      <c r="BQ220" s="898"/>
      <c r="BR220" s="898"/>
      <c r="BS220" s="934"/>
      <c r="BT220" s="934"/>
      <c r="BU220" s="934"/>
      <c r="BV220" s="934"/>
      <c r="BW220" s="935"/>
      <c r="BX220" s="936"/>
      <c r="CA220" s="911" t="s">
        <v>928</v>
      </c>
      <c r="CB220" s="912" t="s">
        <v>337</v>
      </c>
      <c r="CC220" s="913"/>
      <c r="CD220" s="914"/>
      <c r="CE220" s="915"/>
      <c r="CF220" s="916"/>
      <c r="CG220" s="1170"/>
      <c r="CH220" s="898"/>
      <c r="CI220" s="898"/>
      <c r="CJ220" s="934"/>
      <c r="CK220" s="934"/>
      <c r="CL220" s="934"/>
      <c r="CM220" s="934"/>
      <c r="CN220" s="935"/>
      <c r="CO220" s="936"/>
      <c r="CR220" s="911" t="s">
        <v>928</v>
      </c>
      <c r="CS220" s="912" t="s">
        <v>337</v>
      </c>
      <c r="CT220" s="913"/>
      <c r="CU220" s="914"/>
      <c r="CV220" s="915"/>
      <c r="CW220" s="916"/>
      <c r="CX220" s="1170"/>
      <c r="CY220" s="898"/>
      <c r="CZ220" s="898"/>
      <c r="DA220" s="934"/>
      <c r="DB220" s="934"/>
      <c r="DC220" s="934"/>
      <c r="DD220" s="934"/>
      <c r="DE220" s="935"/>
      <c r="DF220" s="936"/>
      <c r="DI220" s="911" t="s">
        <v>928</v>
      </c>
      <c r="DJ220" s="912" t="s">
        <v>337</v>
      </c>
      <c r="DK220" s="913"/>
      <c r="DL220" s="914"/>
      <c r="DM220" s="915"/>
      <c r="DN220" s="916"/>
      <c r="DO220" s="1170"/>
      <c r="DP220" s="898"/>
      <c r="DQ220" s="898"/>
      <c r="DR220" s="934"/>
      <c r="DS220" s="934"/>
      <c r="DT220" s="934"/>
      <c r="DU220" s="934"/>
      <c r="DV220" s="935"/>
      <c r="DW220" s="936"/>
      <c r="DZ220" s="911" t="s">
        <v>928</v>
      </c>
      <c r="EA220" s="912" t="s">
        <v>337</v>
      </c>
      <c r="EB220" s="913"/>
      <c r="EC220" s="914"/>
      <c r="ED220" s="915"/>
      <c r="EE220" s="916"/>
      <c r="EF220" s="1170"/>
      <c r="EG220" s="898"/>
      <c r="EH220" s="898"/>
      <c r="EI220" s="934"/>
      <c r="EJ220" s="934"/>
      <c r="EK220" s="934"/>
      <c r="EL220" s="934"/>
      <c r="EM220" s="935"/>
      <c r="EN220" s="936"/>
      <c r="EQ220" s="911" t="s">
        <v>928</v>
      </c>
      <c r="ER220" s="912" t="s">
        <v>337</v>
      </c>
      <c r="ES220" s="913"/>
      <c r="ET220" s="914"/>
      <c r="EU220" s="915"/>
      <c r="EV220" s="916"/>
      <c r="EW220" s="1170"/>
      <c r="EX220" s="898"/>
      <c r="EY220" s="898"/>
      <c r="EZ220" s="934"/>
      <c r="FA220" s="934"/>
      <c r="FB220" s="934"/>
      <c r="FC220" s="934"/>
      <c r="FD220" s="935"/>
      <c r="FE220" s="936"/>
      <c r="FH220" s="911"/>
      <c r="FI220" s="912"/>
      <c r="FJ220" s="913"/>
      <c r="FK220" s="914"/>
      <c r="FL220" s="915"/>
      <c r="FM220" s="916"/>
      <c r="FN220" s="1170"/>
      <c r="FO220" s="898"/>
      <c r="FP220" s="898"/>
      <c r="FQ220" s="934"/>
      <c r="FR220" s="934"/>
      <c r="FS220" s="934"/>
      <c r="FT220" s="934"/>
      <c r="FU220" s="935"/>
      <c r="FV220" s="936"/>
      <c r="FY220" s="911" t="s">
        <v>928</v>
      </c>
      <c r="FZ220" s="912" t="s">
        <v>337</v>
      </c>
      <c r="GA220" s="913"/>
      <c r="GB220" s="914"/>
      <c r="GC220" s="914"/>
      <c r="GD220" s="916"/>
      <c r="GE220" s="1170"/>
      <c r="GF220" s="898"/>
      <c r="GG220" s="898"/>
      <c r="GH220" s="934"/>
      <c r="GI220" s="934"/>
      <c r="GJ220" s="934"/>
      <c r="GK220" s="934"/>
      <c r="GL220" s="935"/>
      <c r="GM220" s="936"/>
      <c r="GP220" s="911" t="s">
        <v>928</v>
      </c>
      <c r="GQ220" s="912" t="s">
        <v>337</v>
      </c>
      <c r="GR220" s="913"/>
      <c r="GS220" s="914"/>
      <c r="GT220" s="915"/>
      <c r="GU220" s="916"/>
      <c r="GV220" s="1170"/>
      <c r="GW220" s="898"/>
      <c r="GX220" s="898"/>
      <c r="GY220" s="934"/>
      <c r="GZ220" s="934"/>
      <c r="HA220" s="934"/>
      <c r="HB220" s="934"/>
      <c r="HC220" s="935"/>
      <c r="HD220" s="936"/>
      <c r="HG220" s="911" t="s">
        <v>928</v>
      </c>
      <c r="HH220" s="912" t="s">
        <v>337</v>
      </c>
      <c r="HI220" s="913"/>
      <c r="HJ220" s="914"/>
      <c r="HK220" s="915"/>
      <c r="HL220" s="916"/>
      <c r="HM220" s="1170"/>
      <c r="HN220" s="898"/>
      <c r="HO220" s="898"/>
      <c r="HP220" s="934"/>
      <c r="HQ220" s="934"/>
      <c r="HR220" s="934"/>
      <c r="HS220" s="934"/>
      <c r="HT220" s="935"/>
      <c r="HU220" s="936"/>
      <c r="HX220" s="911" t="s">
        <v>928</v>
      </c>
      <c r="HY220" s="912" t="s">
        <v>337</v>
      </c>
      <c r="HZ220" s="913"/>
      <c r="IA220" s="914"/>
      <c r="IB220" s="915"/>
      <c r="IC220" s="916"/>
      <c r="ID220" s="1170"/>
      <c r="IE220" s="898"/>
      <c r="IF220" s="898"/>
      <c r="IG220" s="934"/>
      <c r="IH220" s="934"/>
      <c r="II220" s="934"/>
      <c r="IJ220" s="934"/>
      <c r="IK220" s="935"/>
      <c r="IL220" s="936"/>
      <c r="IO220" s="911" t="s">
        <v>928</v>
      </c>
      <c r="IP220" s="912" t="s">
        <v>337</v>
      </c>
      <c r="IQ220" s="913"/>
      <c r="IR220" s="914"/>
      <c r="IS220" s="915"/>
      <c r="IT220" s="916"/>
      <c r="IU220" s="1170"/>
      <c r="IV220" s="898"/>
      <c r="IW220" s="898"/>
      <c r="IX220" s="934"/>
      <c r="IY220" s="934"/>
      <c r="IZ220" s="934"/>
      <c r="JA220" s="934"/>
      <c r="JB220" s="935"/>
      <c r="JC220" s="936"/>
      <c r="JF220" s="911" t="s">
        <v>928</v>
      </c>
      <c r="JG220" s="912" t="s">
        <v>337</v>
      </c>
      <c r="JH220" s="913"/>
      <c r="JI220" s="914"/>
      <c r="JJ220" s="915"/>
      <c r="JK220" s="916"/>
      <c r="JL220" s="1170"/>
      <c r="JM220" s="898"/>
      <c r="JN220" s="898"/>
      <c r="JO220" s="934"/>
      <c r="JP220" s="934"/>
      <c r="JQ220" s="934"/>
      <c r="JR220" s="934"/>
      <c r="JS220" s="935"/>
      <c r="JT220" s="936"/>
      <c r="JW220" s="911" t="s">
        <v>928</v>
      </c>
      <c r="JX220" s="912" t="s">
        <v>337</v>
      </c>
      <c r="JY220" s="913"/>
      <c r="JZ220" s="914"/>
      <c r="KA220" s="915"/>
      <c r="KB220" s="916"/>
      <c r="KC220" s="1170"/>
      <c r="KD220" s="898"/>
      <c r="KE220" s="898"/>
      <c r="KF220" s="934"/>
      <c r="KG220" s="934"/>
      <c r="KH220" s="934"/>
      <c r="KI220" s="934"/>
      <c r="KJ220" s="935"/>
      <c r="KK220" s="936"/>
      <c r="KN220" s="911" t="s">
        <v>928</v>
      </c>
      <c r="KO220" s="912" t="s">
        <v>337</v>
      </c>
      <c r="KP220" s="913"/>
      <c r="KQ220" s="914"/>
      <c r="KR220" s="915"/>
      <c r="KS220" s="916"/>
      <c r="KT220" s="1170"/>
      <c r="KU220" s="898"/>
      <c r="KV220" s="898"/>
      <c r="KW220" s="934"/>
      <c r="KX220" s="934"/>
      <c r="KY220" s="934"/>
      <c r="KZ220" s="934"/>
      <c r="LA220" s="935"/>
      <c r="LB220" s="936"/>
      <c r="LE220" s="911" t="s">
        <v>928</v>
      </c>
      <c r="LF220" s="912" t="s">
        <v>337</v>
      </c>
      <c r="LG220" s="913"/>
      <c r="LH220" s="914"/>
      <c r="LI220" s="992">
        <v>0</v>
      </c>
      <c r="LJ220" s="993"/>
      <c r="LK220" s="1170"/>
      <c r="LL220" s="898"/>
      <c r="LM220" s="898"/>
      <c r="LN220" s="934"/>
      <c r="LO220" s="934"/>
      <c r="LP220" s="934"/>
      <c r="LQ220" s="934"/>
      <c r="LR220" s="935"/>
      <c r="LS220" s="936"/>
      <c r="LV220" s="911" t="s">
        <v>928</v>
      </c>
      <c r="LW220" s="912" t="s">
        <v>337</v>
      </c>
      <c r="LX220" s="913"/>
      <c r="LY220" s="914"/>
      <c r="LZ220" s="915"/>
      <c r="MA220" s="916"/>
      <c r="MB220" s="1170"/>
      <c r="MC220" s="898"/>
      <c r="MD220" s="898"/>
      <c r="ME220" s="934"/>
      <c r="MF220" s="934"/>
      <c r="MG220" s="934"/>
      <c r="MH220" s="934"/>
      <c r="MI220" s="935"/>
      <c r="MJ220" s="936"/>
      <c r="MM220" s="911" t="s">
        <v>928</v>
      </c>
      <c r="MN220" s="912" t="s">
        <v>337</v>
      </c>
      <c r="MO220" s="913"/>
      <c r="MP220" s="914"/>
      <c r="MQ220" s="915"/>
      <c r="MR220" s="916"/>
      <c r="MS220" s="1170"/>
      <c r="MT220" s="898"/>
      <c r="MU220" s="898"/>
      <c r="MV220" s="934"/>
      <c r="MW220" s="934"/>
      <c r="MX220" s="934"/>
      <c r="MY220" s="934"/>
      <c r="MZ220" s="935"/>
      <c r="NA220" s="936"/>
      <c r="ND220" s="994" t="s">
        <v>928</v>
      </c>
      <c r="NE220" s="995" t="s">
        <v>337</v>
      </c>
      <c r="NF220" s="996"/>
      <c r="NG220" s="997"/>
      <c r="NH220" s="998"/>
      <c r="NI220" s="999"/>
      <c r="NJ220" s="1170"/>
      <c r="NK220" s="898"/>
      <c r="NL220" s="898"/>
      <c r="NM220" s="934"/>
      <c r="NN220" s="934"/>
      <c r="NO220" s="934"/>
      <c r="NP220" s="934"/>
      <c r="NQ220" s="935"/>
      <c r="NR220" s="936"/>
      <c r="NU220" s="1000" t="s">
        <v>928</v>
      </c>
      <c r="NV220" s="1001" t="s">
        <v>337</v>
      </c>
      <c r="NW220" s="1002"/>
      <c r="NX220" s="1003"/>
      <c r="NY220" s="1004"/>
      <c r="NZ220" s="1005"/>
      <c r="OA220" s="1170"/>
      <c r="OB220" s="898"/>
      <c r="OC220" s="898"/>
      <c r="OD220" s="934"/>
      <c r="OE220" s="934"/>
      <c r="OF220" s="934"/>
      <c r="OG220" s="934"/>
      <c r="OH220" s="935"/>
      <c r="OI220" s="936"/>
      <c r="OL220" s="911" t="s">
        <v>928</v>
      </c>
      <c r="OM220" s="912" t="s">
        <v>337</v>
      </c>
      <c r="ON220" s="913"/>
      <c r="OO220" s="914"/>
      <c r="OP220" s="915"/>
      <c r="OQ220" s="916"/>
      <c r="OR220" s="1170"/>
      <c r="OS220" s="898"/>
      <c r="OT220" s="898"/>
      <c r="OU220" s="934"/>
      <c r="OV220" s="934"/>
      <c r="OW220" s="934"/>
      <c r="OX220" s="934"/>
      <c r="OY220" s="935"/>
      <c r="OZ220" s="936"/>
      <c r="PC220" s="911" t="s">
        <v>928</v>
      </c>
      <c r="PD220" s="912" t="s">
        <v>337</v>
      </c>
      <c r="PE220" s="913"/>
      <c r="PF220" s="914"/>
      <c r="PG220" s="932"/>
      <c r="PH220" s="933"/>
      <c r="PI220" s="1170"/>
      <c r="PJ220" s="898"/>
      <c r="PK220" s="898"/>
      <c r="PL220" s="934"/>
      <c r="PM220" s="934"/>
      <c r="PN220" s="934"/>
      <c r="PO220" s="934"/>
      <c r="PP220" s="935"/>
      <c r="PQ220" s="936"/>
      <c r="PT220" s="911" t="s">
        <v>928</v>
      </c>
      <c r="PU220" s="912" t="s">
        <v>337</v>
      </c>
      <c r="PV220" s="913"/>
      <c r="PW220" s="914"/>
      <c r="PX220" s="915"/>
      <c r="PY220" s="916"/>
      <c r="PZ220" s="1170"/>
      <c r="QA220" s="898"/>
      <c r="QB220" s="898"/>
      <c r="QC220" s="934"/>
      <c r="QD220" s="934"/>
      <c r="QE220" s="934"/>
      <c r="QF220" s="934"/>
      <c r="QG220" s="935"/>
      <c r="QH220" s="936"/>
      <c r="QK220" s="911" t="s">
        <v>928</v>
      </c>
      <c r="QL220" s="912" t="s">
        <v>337</v>
      </c>
      <c r="QM220" s="913"/>
      <c r="QN220" s="914"/>
      <c r="QO220" s="992">
        <v>0</v>
      </c>
      <c r="QP220" s="993"/>
      <c r="QQ220" s="1170"/>
      <c r="QR220" s="898"/>
      <c r="QS220" s="898"/>
      <c r="QT220" s="934"/>
      <c r="QU220" s="934"/>
      <c r="QV220" s="934"/>
      <c r="QW220" s="934"/>
      <c r="QX220" s="935"/>
      <c r="QY220" s="936"/>
      <c r="RB220" s="405"/>
      <c r="RC220" s="406"/>
      <c r="RD220" s="407"/>
      <c r="RE220" s="408"/>
      <c r="RF220" s="409"/>
      <c r="RG220" s="410"/>
      <c r="RH220" s="410"/>
      <c r="RI220" s="898"/>
      <c r="RJ220" s="898"/>
      <c r="RK220" s="934"/>
      <c r="RL220" s="934"/>
      <c r="RM220" s="934"/>
      <c r="RN220" s="934"/>
      <c r="RO220" s="935"/>
      <c r="RP220" s="936"/>
      <c r="RS220" s="405"/>
      <c r="RT220" s="406"/>
      <c r="RU220" s="407"/>
      <c r="RV220" s="408"/>
      <c r="RW220" s="409"/>
      <c r="RX220" s="410"/>
      <c r="RY220" s="410"/>
      <c r="RZ220" s="898"/>
      <c r="SA220" s="898"/>
      <c r="SB220" s="934"/>
      <c r="SC220" s="934"/>
      <c r="SD220" s="934"/>
      <c r="SE220" s="934"/>
      <c r="SF220" s="935"/>
      <c r="SG220" s="936"/>
      <c r="SJ220" s="405"/>
      <c r="SK220" s="406"/>
      <c r="SL220" s="407"/>
      <c r="SM220" s="408"/>
      <c r="SN220" s="409"/>
      <c r="SO220" s="410"/>
      <c r="SP220" s="410"/>
      <c r="SQ220" s="898"/>
      <c r="SR220" s="898"/>
      <c r="SS220" s="934"/>
      <c r="ST220" s="934"/>
      <c r="SU220" s="934"/>
      <c r="SV220" s="934"/>
      <c r="SW220" s="935"/>
      <c r="SX220" s="936"/>
    </row>
    <row r="221" spans="2:518" ht="27" customHeight="1" thickTop="1" thickBot="1">
      <c r="B221" s="937" t="s">
        <v>929</v>
      </c>
      <c r="C221" s="938" t="s">
        <v>574</v>
      </c>
      <c r="D221" s="939"/>
      <c r="E221" s="940"/>
      <c r="F221" s="941"/>
      <c r="G221" s="942"/>
      <c r="H221" s="1174"/>
      <c r="K221" s="937" t="s">
        <v>929</v>
      </c>
      <c r="L221" s="938" t="s">
        <v>574</v>
      </c>
      <c r="M221" s="939"/>
      <c r="N221" s="940"/>
      <c r="O221" s="941"/>
      <c r="P221" s="942"/>
      <c r="Q221" s="1174"/>
      <c r="R221" s="898"/>
      <c r="S221" s="898"/>
      <c r="T221" s="934"/>
      <c r="U221" s="934"/>
      <c r="V221" s="934"/>
      <c r="W221" s="934"/>
      <c r="X221" s="935"/>
      <c r="Y221" s="936"/>
      <c r="Z221" s="872"/>
      <c r="AA221" s="872"/>
      <c r="AB221" s="937" t="s">
        <v>929</v>
      </c>
      <c r="AC221" s="938" t="s">
        <v>574</v>
      </c>
      <c r="AD221" s="939"/>
      <c r="AE221" s="940"/>
      <c r="AF221" s="941"/>
      <c r="AG221" s="942"/>
      <c r="AH221" s="1174"/>
      <c r="AI221" s="898"/>
      <c r="AJ221" s="898"/>
      <c r="AK221" s="934"/>
      <c r="AL221" s="934"/>
      <c r="AM221" s="934"/>
      <c r="AN221" s="934"/>
      <c r="AO221" s="935"/>
      <c r="AP221" s="936"/>
      <c r="AQ221" s="872"/>
      <c r="AR221" s="872"/>
      <c r="AS221" s="937" t="s">
        <v>929</v>
      </c>
      <c r="AT221" s="1006" t="s">
        <v>574</v>
      </c>
      <c r="AU221" s="939"/>
      <c r="AV221" s="940"/>
      <c r="AW221" s="944"/>
      <c r="AX221" s="945"/>
      <c r="AY221" s="1174"/>
      <c r="AZ221" s="898"/>
      <c r="BA221" s="898"/>
      <c r="BB221" s="934"/>
      <c r="BC221" s="934"/>
      <c r="BD221" s="934"/>
      <c r="BE221" s="934"/>
      <c r="BF221" s="935"/>
      <c r="BG221" s="936"/>
      <c r="BJ221" s="937" t="s">
        <v>929</v>
      </c>
      <c r="BK221" s="938" t="s">
        <v>574</v>
      </c>
      <c r="BL221" s="939"/>
      <c r="BM221" s="940"/>
      <c r="BN221" s="941"/>
      <c r="BO221" s="942"/>
      <c r="BP221" s="1174"/>
      <c r="BQ221" s="898"/>
      <c r="BR221" s="898"/>
      <c r="BS221" s="934"/>
      <c r="BT221" s="934"/>
      <c r="BU221" s="934"/>
      <c r="BV221" s="934"/>
      <c r="BW221" s="935"/>
      <c r="BX221" s="936"/>
      <c r="CA221" s="937" t="s">
        <v>929</v>
      </c>
      <c r="CB221" s="938" t="s">
        <v>574</v>
      </c>
      <c r="CC221" s="939"/>
      <c r="CD221" s="940"/>
      <c r="CE221" s="941"/>
      <c r="CF221" s="942"/>
      <c r="CG221" s="1174"/>
      <c r="CH221" s="898"/>
      <c r="CI221" s="898"/>
      <c r="CJ221" s="934"/>
      <c r="CK221" s="934"/>
      <c r="CL221" s="934"/>
      <c r="CM221" s="934"/>
      <c r="CN221" s="935"/>
      <c r="CO221" s="936"/>
      <c r="CR221" s="937" t="s">
        <v>929</v>
      </c>
      <c r="CS221" s="938" t="s">
        <v>574</v>
      </c>
      <c r="CT221" s="939"/>
      <c r="CU221" s="940"/>
      <c r="CV221" s="941"/>
      <c r="CW221" s="942"/>
      <c r="CX221" s="1174"/>
      <c r="CY221" s="898"/>
      <c r="CZ221" s="898"/>
      <c r="DA221" s="934"/>
      <c r="DB221" s="934"/>
      <c r="DC221" s="934"/>
      <c r="DD221" s="934"/>
      <c r="DE221" s="935"/>
      <c r="DF221" s="936"/>
      <c r="DI221" s="937" t="s">
        <v>929</v>
      </c>
      <c r="DJ221" s="938" t="s">
        <v>574</v>
      </c>
      <c r="DK221" s="939"/>
      <c r="DL221" s="940"/>
      <c r="DM221" s="941"/>
      <c r="DN221" s="942"/>
      <c r="DO221" s="1174"/>
      <c r="DP221" s="898"/>
      <c r="DQ221" s="898"/>
      <c r="DR221" s="934"/>
      <c r="DS221" s="934"/>
      <c r="DT221" s="934"/>
      <c r="DU221" s="934"/>
      <c r="DV221" s="935"/>
      <c r="DW221" s="936"/>
      <c r="DZ221" s="937" t="s">
        <v>929</v>
      </c>
      <c r="EA221" s="938" t="s">
        <v>574</v>
      </c>
      <c r="EB221" s="939"/>
      <c r="EC221" s="940"/>
      <c r="ED221" s="941"/>
      <c r="EE221" s="942"/>
      <c r="EF221" s="1174"/>
      <c r="EG221" s="898"/>
      <c r="EH221" s="898"/>
      <c r="EI221" s="934"/>
      <c r="EJ221" s="934"/>
      <c r="EK221" s="934"/>
      <c r="EL221" s="934"/>
      <c r="EM221" s="935"/>
      <c r="EN221" s="936"/>
      <c r="EQ221" s="937" t="s">
        <v>929</v>
      </c>
      <c r="ER221" s="938" t="s">
        <v>574</v>
      </c>
      <c r="ES221" s="939"/>
      <c r="ET221" s="940"/>
      <c r="EU221" s="941"/>
      <c r="EV221" s="942"/>
      <c r="EW221" s="1174"/>
      <c r="EX221" s="898"/>
      <c r="EY221" s="898"/>
      <c r="EZ221" s="934"/>
      <c r="FA221" s="934"/>
      <c r="FB221" s="934"/>
      <c r="FC221" s="934"/>
      <c r="FD221" s="935"/>
      <c r="FE221" s="936"/>
      <c r="FH221" s="937"/>
      <c r="FI221" s="938"/>
      <c r="FJ221" s="939"/>
      <c r="FK221" s="940"/>
      <c r="FL221" s="941"/>
      <c r="FM221" s="942"/>
      <c r="FN221" s="1174"/>
      <c r="FO221" s="898"/>
      <c r="FP221" s="898"/>
      <c r="FQ221" s="934"/>
      <c r="FR221" s="934"/>
      <c r="FS221" s="934"/>
      <c r="FT221" s="934"/>
      <c r="FU221" s="935"/>
      <c r="FV221" s="936"/>
      <c r="FY221" s="937" t="s">
        <v>929</v>
      </c>
      <c r="FZ221" s="938" t="s">
        <v>574</v>
      </c>
      <c r="GA221" s="939"/>
      <c r="GB221" s="940"/>
      <c r="GC221" s="941"/>
      <c r="GD221" s="942"/>
      <c r="GE221" s="1174"/>
      <c r="GF221" s="898"/>
      <c r="GG221" s="898"/>
      <c r="GH221" s="934"/>
      <c r="GI221" s="934"/>
      <c r="GJ221" s="934"/>
      <c r="GK221" s="934"/>
      <c r="GL221" s="935"/>
      <c r="GM221" s="936"/>
      <c r="GP221" s="937" t="s">
        <v>929</v>
      </c>
      <c r="GQ221" s="938" t="s">
        <v>574</v>
      </c>
      <c r="GR221" s="939"/>
      <c r="GS221" s="940"/>
      <c r="GT221" s="941"/>
      <c r="GU221" s="942"/>
      <c r="GV221" s="1174"/>
      <c r="GW221" s="898"/>
      <c r="GX221" s="898"/>
      <c r="GY221" s="934"/>
      <c r="GZ221" s="934"/>
      <c r="HA221" s="934"/>
      <c r="HB221" s="934"/>
      <c r="HC221" s="935"/>
      <c r="HD221" s="936"/>
      <c r="HG221" s="937" t="s">
        <v>929</v>
      </c>
      <c r="HH221" s="938" t="s">
        <v>574</v>
      </c>
      <c r="HI221" s="939"/>
      <c r="HJ221" s="940"/>
      <c r="HK221" s="941"/>
      <c r="HL221" s="942"/>
      <c r="HM221" s="1174"/>
      <c r="HN221" s="898"/>
      <c r="HO221" s="898"/>
      <c r="HP221" s="934"/>
      <c r="HQ221" s="934"/>
      <c r="HR221" s="934"/>
      <c r="HS221" s="934"/>
      <c r="HT221" s="935"/>
      <c r="HU221" s="936"/>
      <c r="HX221" s="937" t="s">
        <v>929</v>
      </c>
      <c r="HY221" s="938" t="s">
        <v>574</v>
      </c>
      <c r="HZ221" s="939"/>
      <c r="IA221" s="940"/>
      <c r="IB221" s="941"/>
      <c r="IC221" s="942"/>
      <c r="ID221" s="1174"/>
      <c r="IE221" s="898"/>
      <c r="IF221" s="898"/>
      <c r="IG221" s="934"/>
      <c r="IH221" s="934"/>
      <c r="II221" s="934"/>
      <c r="IJ221" s="934"/>
      <c r="IK221" s="935"/>
      <c r="IL221" s="936"/>
      <c r="IO221" s="937" t="s">
        <v>929</v>
      </c>
      <c r="IP221" s="938" t="s">
        <v>574</v>
      </c>
      <c r="IQ221" s="939"/>
      <c r="IR221" s="940"/>
      <c r="IS221" s="941"/>
      <c r="IT221" s="942"/>
      <c r="IU221" s="1174"/>
      <c r="IV221" s="898"/>
      <c r="IW221" s="898"/>
      <c r="IX221" s="934"/>
      <c r="IY221" s="934"/>
      <c r="IZ221" s="934"/>
      <c r="JA221" s="934"/>
      <c r="JB221" s="935"/>
      <c r="JC221" s="936"/>
      <c r="JF221" s="937" t="s">
        <v>929</v>
      </c>
      <c r="JG221" s="938" t="s">
        <v>574</v>
      </c>
      <c r="JH221" s="939"/>
      <c r="JI221" s="940"/>
      <c r="JJ221" s="941"/>
      <c r="JK221" s="942"/>
      <c r="JL221" s="1174"/>
      <c r="JM221" s="898"/>
      <c r="JN221" s="898"/>
      <c r="JO221" s="934"/>
      <c r="JP221" s="934"/>
      <c r="JQ221" s="934"/>
      <c r="JR221" s="934"/>
      <c r="JS221" s="935"/>
      <c r="JT221" s="936"/>
      <c r="JW221" s="937" t="s">
        <v>929</v>
      </c>
      <c r="JX221" s="938" t="s">
        <v>574</v>
      </c>
      <c r="JY221" s="939"/>
      <c r="JZ221" s="940"/>
      <c r="KA221" s="941"/>
      <c r="KB221" s="942"/>
      <c r="KC221" s="1174"/>
      <c r="KD221" s="898"/>
      <c r="KE221" s="898"/>
      <c r="KF221" s="934"/>
      <c r="KG221" s="934"/>
      <c r="KH221" s="934"/>
      <c r="KI221" s="934"/>
      <c r="KJ221" s="935"/>
      <c r="KK221" s="936"/>
      <c r="KN221" s="937" t="s">
        <v>929</v>
      </c>
      <c r="KO221" s="938" t="s">
        <v>574</v>
      </c>
      <c r="KP221" s="939"/>
      <c r="KQ221" s="940"/>
      <c r="KR221" s="941"/>
      <c r="KS221" s="942"/>
      <c r="KT221" s="1174"/>
      <c r="KU221" s="898"/>
      <c r="KV221" s="898"/>
      <c r="KW221" s="934"/>
      <c r="KX221" s="934"/>
      <c r="KY221" s="934"/>
      <c r="KZ221" s="934"/>
      <c r="LA221" s="935"/>
      <c r="LB221" s="936"/>
      <c r="LE221" s="937" t="s">
        <v>929</v>
      </c>
      <c r="LF221" s="938" t="s">
        <v>574</v>
      </c>
      <c r="LG221" s="939"/>
      <c r="LH221" s="940"/>
      <c r="LI221" s="1007">
        <v>0</v>
      </c>
      <c r="LJ221" s="1008"/>
      <c r="LK221" s="1174"/>
      <c r="LL221" s="898"/>
      <c r="LM221" s="898"/>
      <c r="LN221" s="934"/>
      <c r="LO221" s="934"/>
      <c r="LP221" s="934"/>
      <c r="LQ221" s="934"/>
      <c r="LR221" s="935"/>
      <c r="LS221" s="936"/>
      <c r="LV221" s="937" t="s">
        <v>929</v>
      </c>
      <c r="LW221" s="938" t="s">
        <v>574</v>
      </c>
      <c r="LX221" s="939"/>
      <c r="LY221" s="940"/>
      <c r="LZ221" s="941"/>
      <c r="MA221" s="942"/>
      <c r="MB221" s="1174"/>
      <c r="MC221" s="898"/>
      <c r="MD221" s="898"/>
      <c r="ME221" s="934"/>
      <c r="MF221" s="934"/>
      <c r="MG221" s="934"/>
      <c r="MH221" s="934"/>
      <c r="MI221" s="935"/>
      <c r="MJ221" s="936"/>
      <c r="MM221" s="937" t="s">
        <v>929</v>
      </c>
      <c r="MN221" s="938" t="s">
        <v>574</v>
      </c>
      <c r="MO221" s="939"/>
      <c r="MP221" s="940"/>
      <c r="MQ221" s="941"/>
      <c r="MR221" s="942"/>
      <c r="MS221" s="1174"/>
      <c r="MT221" s="898"/>
      <c r="MU221" s="898"/>
      <c r="MV221" s="934"/>
      <c r="MW221" s="934"/>
      <c r="MX221" s="934"/>
      <c r="MY221" s="934"/>
      <c r="MZ221" s="935"/>
      <c r="NA221" s="936"/>
      <c r="ND221" s="946" t="s">
        <v>929</v>
      </c>
      <c r="NE221" s="1009" t="s">
        <v>574</v>
      </c>
      <c r="NF221" s="948"/>
      <c r="NG221" s="949"/>
      <c r="NH221" s="998"/>
      <c r="NI221" s="950"/>
      <c r="NJ221" s="1174"/>
      <c r="NK221" s="898"/>
      <c r="NL221" s="898"/>
      <c r="NM221" s="934"/>
      <c r="NN221" s="934"/>
      <c r="NO221" s="934"/>
      <c r="NP221" s="934"/>
      <c r="NQ221" s="935"/>
      <c r="NR221" s="936"/>
      <c r="NU221" s="951" t="s">
        <v>929</v>
      </c>
      <c r="NV221" s="1010" t="s">
        <v>574</v>
      </c>
      <c r="NW221" s="953"/>
      <c r="NX221" s="954"/>
      <c r="NY221" s="1011"/>
      <c r="NZ221" s="955"/>
      <c r="OA221" s="1174"/>
      <c r="OB221" s="898"/>
      <c r="OC221" s="898"/>
      <c r="OD221" s="934"/>
      <c r="OE221" s="934"/>
      <c r="OF221" s="934"/>
      <c r="OG221" s="934"/>
      <c r="OH221" s="935"/>
      <c r="OI221" s="936"/>
      <c r="OL221" s="937" t="s">
        <v>929</v>
      </c>
      <c r="OM221" s="938" t="s">
        <v>574</v>
      </c>
      <c r="ON221" s="939"/>
      <c r="OO221" s="940"/>
      <c r="OP221" s="941"/>
      <c r="OQ221" s="942"/>
      <c r="OR221" s="1174"/>
      <c r="OS221" s="898"/>
      <c r="OT221" s="898"/>
      <c r="OU221" s="934"/>
      <c r="OV221" s="934"/>
      <c r="OW221" s="934"/>
      <c r="OX221" s="934"/>
      <c r="OY221" s="935"/>
      <c r="OZ221" s="936"/>
      <c r="PC221" s="937" t="s">
        <v>929</v>
      </c>
      <c r="PD221" s="938" t="s">
        <v>574</v>
      </c>
      <c r="PE221" s="939"/>
      <c r="PF221" s="940"/>
      <c r="PG221" s="956"/>
      <c r="PH221" s="957"/>
      <c r="PI221" s="1174"/>
      <c r="PJ221" s="898"/>
      <c r="PK221" s="898"/>
      <c r="PL221" s="934"/>
      <c r="PM221" s="934"/>
      <c r="PN221" s="934"/>
      <c r="PO221" s="934"/>
      <c r="PP221" s="935"/>
      <c r="PQ221" s="936"/>
      <c r="PT221" s="937" t="s">
        <v>929</v>
      </c>
      <c r="PU221" s="938" t="s">
        <v>574</v>
      </c>
      <c r="PV221" s="939"/>
      <c r="PW221" s="940"/>
      <c r="PX221" s="941"/>
      <c r="PY221" s="942"/>
      <c r="PZ221" s="1174"/>
      <c r="QA221" s="898"/>
      <c r="QB221" s="898"/>
      <c r="QC221" s="934"/>
      <c r="QD221" s="934"/>
      <c r="QE221" s="934"/>
      <c r="QF221" s="934"/>
      <c r="QG221" s="935"/>
      <c r="QH221" s="936"/>
      <c r="QK221" s="937" t="s">
        <v>929</v>
      </c>
      <c r="QL221" s="938" t="s">
        <v>574</v>
      </c>
      <c r="QM221" s="939"/>
      <c r="QN221" s="940"/>
      <c r="QO221" s="1007">
        <v>0</v>
      </c>
      <c r="QP221" s="1008"/>
      <c r="QQ221" s="1174"/>
      <c r="QR221" s="898"/>
      <c r="QS221" s="898"/>
      <c r="QT221" s="934"/>
      <c r="QU221" s="934"/>
      <c r="QV221" s="934"/>
      <c r="QW221" s="934"/>
      <c r="QX221" s="935"/>
      <c r="QY221" s="936"/>
      <c r="RB221" s="405"/>
      <c r="RC221" s="406"/>
      <c r="RD221" s="407"/>
      <c r="RE221" s="408"/>
      <c r="RF221" s="409"/>
      <c r="RG221" s="410"/>
      <c r="RH221" s="410"/>
      <c r="RI221" s="898"/>
      <c r="RJ221" s="898"/>
      <c r="RK221" s="934"/>
      <c r="RL221" s="934"/>
      <c r="RM221" s="934"/>
      <c r="RN221" s="934"/>
      <c r="RO221" s="935"/>
      <c r="RP221" s="936"/>
      <c r="RS221" s="405"/>
      <c r="RT221" s="406"/>
      <c r="RU221" s="407"/>
      <c r="RV221" s="408"/>
      <c r="RW221" s="409"/>
      <c r="RX221" s="410"/>
      <c r="RY221" s="410"/>
      <c r="RZ221" s="898"/>
      <c r="SA221" s="898"/>
      <c r="SB221" s="934"/>
      <c r="SC221" s="934"/>
      <c r="SD221" s="934"/>
      <c r="SE221" s="934"/>
      <c r="SF221" s="935"/>
      <c r="SG221" s="936"/>
      <c r="SJ221" s="405"/>
      <c r="SK221" s="406"/>
      <c r="SL221" s="407"/>
      <c r="SM221" s="408"/>
      <c r="SN221" s="409"/>
      <c r="SO221" s="410"/>
      <c r="SP221" s="410"/>
      <c r="SQ221" s="898"/>
      <c r="SR221" s="898"/>
      <c r="SS221" s="934"/>
      <c r="ST221" s="934"/>
      <c r="SU221" s="934"/>
      <c r="SV221" s="934"/>
      <c r="SW221" s="935"/>
      <c r="SX221" s="936"/>
    </row>
    <row r="222" spans="2:518" ht="113.25" customHeight="1" thickTop="1" thickBot="1">
      <c r="B222" s="958" t="s">
        <v>930</v>
      </c>
      <c r="C222" s="1190" t="s">
        <v>575</v>
      </c>
      <c r="D222" s="1179" t="s">
        <v>148</v>
      </c>
      <c r="E222" s="1180">
        <v>14</v>
      </c>
      <c r="F222" s="1015"/>
      <c r="G222" s="963">
        <f>ROUND(E222*F222,0)</f>
        <v>0</v>
      </c>
      <c r="H222" s="1016"/>
      <c r="K222" s="958" t="s">
        <v>930</v>
      </c>
      <c r="L222" s="1190" t="s">
        <v>575</v>
      </c>
      <c r="M222" s="1179" t="s">
        <v>148</v>
      </c>
      <c r="N222" s="1180">
        <v>14</v>
      </c>
      <c r="O222" s="1017">
        <v>262000</v>
      </c>
      <c r="P222" s="963">
        <f t="shared" ref="P222:P224" si="3769">ROUND(N222*O222,0)</f>
        <v>3668000</v>
      </c>
      <c r="Q222" s="1016"/>
      <c r="R222" s="898">
        <f t="shared" si="3761"/>
        <v>1</v>
      </c>
      <c r="S222" s="898">
        <f t="shared" si="3762"/>
        <v>1</v>
      </c>
      <c r="T222" s="899">
        <f t="shared" si="3763"/>
        <v>1</v>
      </c>
      <c r="U222" s="899">
        <f t="shared" si="3764"/>
        <v>1</v>
      </c>
      <c r="V222" s="899">
        <f t="shared" si="3765"/>
        <v>1</v>
      </c>
      <c r="W222" s="899">
        <f t="shared" si="3766"/>
        <v>1</v>
      </c>
      <c r="X222" s="966">
        <f t="shared" si="3767"/>
        <v>3668000</v>
      </c>
      <c r="Y222" s="901">
        <f t="shared" si="3768"/>
        <v>0</v>
      </c>
      <c r="Z222" s="872"/>
      <c r="AA222" s="872"/>
      <c r="AB222" s="958" t="s">
        <v>930</v>
      </c>
      <c r="AC222" s="1190" t="s">
        <v>575</v>
      </c>
      <c r="AD222" s="1179" t="s">
        <v>148</v>
      </c>
      <c r="AE222" s="1180">
        <v>14</v>
      </c>
      <c r="AF222" s="1015">
        <v>300000</v>
      </c>
      <c r="AG222" s="963">
        <f t="shared" ref="AG222:AG224" si="3770">ROUND(AE222*AF222,0)</f>
        <v>4200000</v>
      </c>
      <c r="AH222" s="1016"/>
      <c r="AI222" s="898">
        <f t="shared" ref="AI222:AI224" si="3771">IF(EXACT(VLOOKUP(AB222,OFERTA_0,2,FALSE),AC222),1,0)</f>
        <v>1</v>
      </c>
      <c r="AJ222" s="898">
        <f t="shared" ref="AJ222:AJ224" si="3772">IF(EXACT(VLOOKUP(AB222,OFERTA_0,3,FALSE),AD222),1,0)</f>
        <v>1</v>
      </c>
      <c r="AK222" s="899">
        <f t="shared" ref="AK222:AK224" si="3773">IF(EXACT(VLOOKUP(AB222,OFERTA_0,4,FALSE),AE222),1,0)</f>
        <v>1</v>
      </c>
      <c r="AL222" s="899">
        <f t="shared" ref="AL222:AL224" si="3774">IF(AF222=0,0,1)</f>
        <v>1</v>
      </c>
      <c r="AM222" s="899">
        <f t="shared" ref="AM222:AM224" si="3775">IF(AG222=0,0,1)</f>
        <v>1</v>
      </c>
      <c r="AN222" s="899">
        <f t="shared" ref="AN222:AN224" si="3776">PRODUCT(AI222:AM222)</f>
        <v>1</v>
      </c>
      <c r="AO222" s="966">
        <f t="shared" ref="AO222:AO224" si="3777">ROUND(AG222,0)</f>
        <v>4200000</v>
      </c>
      <c r="AP222" s="901">
        <f t="shared" ref="AP222:AP224" si="3778">AG222-AO222</f>
        <v>0</v>
      </c>
      <c r="AQ222" s="872"/>
      <c r="AR222" s="872"/>
      <c r="AS222" s="958" t="s">
        <v>930</v>
      </c>
      <c r="AT222" s="1191" t="s">
        <v>575</v>
      </c>
      <c r="AU222" s="1179" t="s">
        <v>148</v>
      </c>
      <c r="AV222" s="1180">
        <v>14</v>
      </c>
      <c r="AW222" s="1019">
        <v>110000</v>
      </c>
      <c r="AX222" s="969">
        <f t="shared" ref="AX222:AX224" si="3779">ROUND(AV222*AW222,0)</f>
        <v>1540000</v>
      </c>
      <c r="AY222" s="1016"/>
      <c r="AZ222" s="898">
        <f t="shared" ref="AZ222:AZ224" si="3780">IF(EXACT(VLOOKUP(AS222,OFERTA_0,2,FALSE),AT222),1,0)</f>
        <v>1</v>
      </c>
      <c r="BA222" s="898">
        <f t="shared" ref="BA222:BA224" si="3781">IF(EXACT(VLOOKUP(AS222,OFERTA_0,3,FALSE),AU222),1,0)</f>
        <v>1</v>
      </c>
      <c r="BB222" s="899">
        <f t="shared" ref="BB222:BB224" si="3782">IF(EXACT(VLOOKUP(AS222,OFERTA_0,4,FALSE),AV222),1,0)</f>
        <v>1</v>
      </c>
      <c r="BC222" s="899">
        <f t="shared" ref="BC222:BC224" si="3783">IF(AW222=0,0,1)</f>
        <v>1</v>
      </c>
      <c r="BD222" s="899">
        <f t="shared" ref="BD222:BD224" si="3784">IF(AX222=0,0,1)</f>
        <v>1</v>
      </c>
      <c r="BE222" s="899">
        <f t="shared" ref="BE222:BE224" si="3785">PRODUCT(AZ222:BD222)</f>
        <v>1</v>
      </c>
      <c r="BF222" s="966">
        <f t="shared" ref="BF222:BF224" si="3786">ROUND(AX222,0)</f>
        <v>1540000</v>
      </c>
      <c r="BG222" s="901">
        <f t="shared" ref="BG222:BG224" si="3787">AX222-BF222</f>
        <v>0</v>
      </c>
      <c r="BJ222" s="958" t="s">
        <v>930</v>
      </c>
      <c r="BK222" s="1190" t="s">
        <v>575</v>
      </c>
      <c r="BL222" s="1179" t="s">
        <v>148</v>
      </c>
      <c r="BM222" s="1180">
        <v>14</v>
      </c>
      <c r="BN222" s="1015">
        <v>353662</v>
      </c>
      <c r="BO222" s="963">
        <f t="shared" ref="BO222:BO224" si="3788">ROUND(BM222*BN222,0)</f>
        <v>4951268</v>
      </c>
      <c r="BP222" s="1016"/>
      <c r="BQ222" s="898">
        <f t="shared" ref="BQ222:BQ224" si="3789">IF(EXACT(VLOOKUP(BJ222,OFERTA_0,2,FALSE),BK222),1,0)</f>
        <v>1</v>
      </c>
      <c r="BR222" s="898">
        <f t="shared" ref="BR222:BR224" si="3790">IF(EXACT(VLOOKUP(BJ222,OFERTA_0,3,FALSE),BL222),1,0)</f>
        <v>1</v>
      </c>
      <c r="BS222" s="899">
        <f t="shared" ref="BS222:BS224" si="3791">IF(EXACT(VLOOKUP(BJ222,OFERTA_0,4,FALSE),BM222),1,0)</f>
        <v>1</v>
      </c>
      <c r="BT222" s="899">
        <f t="shared" ref="BT222:BT224" si="3792">IF(BN222=0,0,1)</f>
        <v>1</v>
      </c>
      <c r="BU222" s="899">
        <f t="shared" ref="BU222:BU224" si="3793">IF(BO222=0,0,1)</f>
        <v>1</v>
      </c>
      <c r="BV222" s="899">
        <f t="shared" ref="BV222:BV224" si="3794">PRODUCT(BQ222:BU222)</f>
        <v>1</v>
      </c>
      <c r="BW222" s="966">
        <f t="shared" ref="BW222:BW224" si="3795">ROUND(BO222,0)</f>
        <v>4951268</v>
      </c>
      <c r="BX222" s="901">
        <f t="shared" ref="BX222:BX224" si="3796">BO222-BW222</f>
        <v>0</v>
      </c>
      <c r="CA222" s="958" t="s">
        <v>930</v>
      </c>
      <c r="CB222" s="1190" t="s">
        <v>575</v>
      </c>
      <c r="CC222" s="1179" t="s">
        <v>148</v>
      </c>
      <c r="CD222" s="1180">
        <v>14</v>
      </c>
      <c r="CE222" s="1015">
        <v>260361</v>
      </c>
      <c r="CF222" s="963">
        <f t="shared" ref="CF222:CF224" si="3797">ROUND(CD222*CE222,0)</f>
        <v>3645054</v>
      </c>
      <c r="CG222" s="1016"/>
      <c r="CH222" s="898">
        <f t="shared" ref="CH222:CH224" si="3798">IF(EXACT(VLOOKUP(CA222,OFERTA_0,2,FALSE),CB222),1,0)</f>
        <v>1</v>
      </c>
      <c r="CI222" s="898">
        <f t="shared" ref="CI222:CI224" si="3799">IF(EXACT(VLOOKUP(CA222,OFERTA_0,3,FALSE),CC222),1,0)</f>
        <v>1</v>
      </c>
      <c r="CJ222" s="899">
        <f t="shared" ref="CJ222:CJ224" si="3800">IF(EXACT(VLOOKUP(CA222,OFERTA_0,4,FALSE),CD222),1,0)</f>
        <v>1</v>
      </c>
      <c r="CK222" s="899">
        <f t="shared" ref="CK222:CK224" si="3801">IF(CE222=0,0,1)</f>
        <v>1</v>
      </c>
      <c r="CL222" s="899">
        <f t="shared" ref="CL222:CL224" si="3802">IF(CF222=0,0,1)</f>
        <v>1</v>
      </c>
      <c r="CM222" s="899">
        <f t="shared" ref="CM222:CM224" si="3803">PRODUCT(CH222:CL222)</f>
        <v>1</v>
      </c>
      <c r="CN222" s="966">
        <f t="shared" ref="CN222:CN224" si="3804">ROUND(CF222,0)</f>
        <v>3645054</v>
      </c>
      <c r="CO222" s="901">
        <f t="shared" ref="CO222:CO224" si="3805">CF222-CN222</f>
        <v>0</v>
      </c>
      <c r="CR222" s="958" t="s">
        <v>930</v>
      </c>
      <c r="CS222" s="1190" t="s">
        <v>575</v>
      </c>
      <c r="CT222" s="1179" t="s">
        <v>148</v>
      </c>
      <c r="CU222" s="1180">
        <v>14</v>
      </c>
      <c r="CV222" s="1015">
        <v>189000</v>
      </c>
      <c r="CW222" s="963">
        <f t="shared" ref="CW222:CW224" si="3806">ROUND(CU222*CV222,0)</f>
        <v>2646000</v>
      </c>
      <c r="CX222" s="1016"/>
      <c r="CY222" s="898">
        <f t="shared" ref="CY222:CY224" si="3807">IF(EXACT(VLOOKUP(CR222,OFERTA_0,2,FALSE),CS222),1,0)</f>
        <v>1</v>
      </c>
      <c r="CZ222" s="898">
        <f t="shared" ref="CZ222:CZ224" si="3808">IF(EXACT(VLOOKUP(CR222,OFERTA_0,3,FALSE),CT222),1,0)</f>
        <v>1</v>
      </c>
      <c r="DA222" s="899">
        <f t="shared" ref="DA222:DA224" si="3809">IF(EXACT(VLOOKUP(CR222,OFERTA_0,4,FALSE),CU222),1,0)</f>
        <v>1</v>
      </c>
      <c r="DB222" s="899">
        <f t="shared" ref="DB222:DB224" si="3810">IF(CV222=0,0,1)</f>
        <v>1</v>
      </c>
      <c r="DC222" s="899">
        <f t="shared" ref="DC222:DC224" si="3811">IF(CW222=0,0,1)</f>
        <v>1</v>
      </c>
      <c r="DD222" s="899">
        <f t="shared" ref="DD222:DD224" si="3812">PRODUCT(CY222:DC222)</f>
        <v>1</v>
      </c>
      <c r="DE222" s="966">
        <f t="shared" ref="DE222:DE224" si="3813">ROUND(CW222,0)</f>
        <v>2646000</v>
      </c>
      <c r="DF222" s="901">
        <f t="shared" ref="DF222:DF224" si="3814">CW222-DE222</f>
        <v>0</v>
      </c>
      <c r="DI222" s="958" t="s">
        <v>930</v>
      </c>
      <c r="DJ222" s="1190" t="s">
        <v>575</v>
      </c>
      <c r="DK222" s="1179" t="s">
        <v>148</v>
      </c>
      <c r="DL222" s="1180">
        <v>14</v>
      </c>
      <c r="DM222" s="1015">
        <v>432435</v>
      </c>
      <c r="DN222" s="963">
        <f t="shared" ref="DN222:DN224" si="3815">ROUND(DL222*DM222,0)</f>
        <v>6054090</v>
      </c>
      <c r="DO222" s="1016"/>
      <c r="DP222" s="898">
        <f t="shared" ref="DP222:DP224" si="3816">IF(EXACT(VLOOKUP(DI222,OFERTA_0,2,FALSE),DJ222),1,0)</f>
        <v>1</v>
      </c>
      <c r="DQ222" s="898">
        <f t="shared" ref="DQ222:DQ224" si="3817">IF(EXACT(VLOOKUP(DI222,OFERTA_0,3,FALSE),DK222),1,0)</f>
        <v>1</v>
      </c>
      <c r="DR222" s="899">
        <f t="shared" ref="DR222:DR224" si="3818">IF(EXACT(VLOOKUP(DI222,OFERTA_0,4,FALSE),DL222),1,0)</f>
        <v>1</v>
      </c>
      <c r="DS222" s="899">
        <f t="shared" ref="DS222:DS224" si="3819">IF(DM222=0,0,1)</f>
        <v>1</v>
      </c>
      <c r="DT222" s="899">
        <f t="shared" ref="DT222:DT224" si="3820">IF(DN222=0,0,1)</f>
        <v>1</v>
      </c>
      <c r="DU222" s="899">
        <f t="shared" ref="DU222:DU224" si="3821">PRODUCT(DP222:DT222)</f>
        <v>1</v>
      </c>
      <c r="DV222" s="966">
        <f t="shared" ref="DV222:DV224" si="3822">ROUND(DN222,0)</f>
        <v>6054090</v>
      </c>
      <c r="DW222" s="901">
        <f t="shared" ref="DW222:DW224" si="3823">DN222-DV222</f>
        <v>0</v>
      </c>
      <c r="DZ222" s="958" t="s">
        <v>930</v>
      </c>
      <c r="EA222" s="1190" t="s">
        <v>575</v>
      </c>
      <c r="EB222" s="1179" t="s">
        <v>148</v>
      </c>
      <c r="EC222" s="1180">
        <v>14</v>
      </c>
      <c r="ED222" s="1015">
        <v>75800</v>
      </c>
      <c r="EE222" s="963">
        <f t="shared" ref="EE222:EE224" si="3824">ROUND(EC222*ED222,0)</f>
        <v>1061200</v>
      </c>
      <c r="EF222" s="1016"/>
      <c r="EG222" s="898">
        <f t="shared" ref="EG222:EG224" si="3825">IF(EXACT(VLOOKUP(DZ222,OFERTA_0,2,FALSE),EA222),1,0)</f>
        <v>1</v>
      </c>
      <c r="EH222" s="898">
        <f t="shared" ref="EH222:EH224" si="3826">IF(EXACT(VLOOKUP(DZ222,OFERTA_0,3,FALSE),EB222),1,0)</f>
        <v>1</v>
      </c>
      <c r="EI222" s="899">
        <f t="shared" ref="EI222:EI224" si="3827">IF(EXACT(VLOOKUP(DZ222,OFERTA_0,4,FALSE),EC222),1,0)</f>
        <v>1</v>
      </c>
      <c r="EJ222" s="899">
        <f t="shared" ref="EJ222:EJ224" si="3828">IF(ED222=0,0,1)</f>
        <v>1</v>
      </c>
      <c r="EK222" s="899">
        <f t="shared" ref="EK222:EK224" si="3829">IF(EE222=0,0,1)</f>
        <v>1</v>
      </c>
      <c r="EL222" s="899">
        <f t="shared" ref="EL222:EL224" si="3830">PRODUCT(EG222:EK222)</f>
        <v>1</v>
      </c>
      <c r="EM222" s="966">
        <f t="shared" ref="EM222:EM224" si="3831">ROUND(EE222,0)</f>
        <v>1061200</v>
      </c>
      <c r="EN222" s="901">
        <f t="shared" ref="EN222:EN224" si="3832">EE222-EM222</f>
        <v>0</v>
      </c>
      <c r="EQ222" s="958" t="s">
        <v>930</v>
      </c>
      <c r="ER222" s="1190" t="s">
        <v>575</v>
      </c>
      <c r="ES222" s="1179" t="s">
        <v>148</v>
      </c>
      <c r="ET222" s="1180">
        <v>14</v>
      </c>
      <c r="EU222" s="1015">
        <v>261700</v>
      </c>
      <c r="EV222" s="963">
        <f t="shared" ref="EV222:EV224" si="3833">ROUND(ET222*EU222,0)</f>
        <v>3663800</v>
      </c>
      <c r="EW222" s="1016"/>
      <c r="EX222" s="898">
        <f t="shared" ref="EX222:EX224" si="3834">IF(EXACT(VLOOKUP(EQ222,OFERTA_0,2,FALSE),ER222),1,0)</f>
        <v>1</v>
      </c>
      <c r="EY222" s="898">
        <f t="shared" ref="EY222:EY224" si="3835">IF(EXACT(VLOOKUP(EQ222,OFERTA_0,3,FALSE),ES222),1,0)</f>
        <v>1</v>
      </c>
      <c r="EZ222" s="899">
        <f t="shared" ref="EZ222:EZ224" si="3836">IF(EXACT(VLOOKUP(EQ222,OFERTA_0,4,FALSE),ET222),1,0)</f>
        <v>1</v>
      </c>
      <c r="FA222" s="899">
        <f t="shared" ref="FA222:FA224" si="3837">IF(EU222=0,0,1)</f>
        <v>1</v>
      </c>
      <c r="FB222" s="899">
        <f t="shared" ref="FB222:FB224" si="3838">IF(EV222=0,0,1)</f>
        <v>1</v>
      </c>
      <c r="FC222" s="899">
        <f t="shared" ref="FC222:FC224" si="3839">PRODUCT(EX222:FB222)</f>
        <v>1</v>
      </c>
      <c r="FD222" s="966">
        <f t="shared" ref="FD222:FD224" si="3840">ROUND(EV222,0)</f>
        <v>3663800</v>
      </c>
      <c r="FE222" s="901">
        <f t="shared" ref="FE222:FE224" si="3841">EV222-FD222</f>
        <v>0</v>
      </c>
      <c r="FH222" s="958"/>
      <c r="FI222" s="1190"/>
      <c r="FJ222" s="1179"/>
      <c r="FK222" s="1180"/>
      <c r="FL222" s="1015"/>
      <c r="FM222" s="963">
        <f t="shared" ref="FM222:FM224" si="3842">ROUND(FK222*FL222,0)</f>
        <v>0</v>
      </c>
      <c r="FN222" s="1016"/>
      <c r="FO222" s="898" t="e">
        <f t="shared" ref="FO222:FO224" si="3843">IF(EXACT(VLOOKUP(FH222,OFERTA_0,2,FALSE),FI222),1,0)</f>
        <v>#N/A</v>
      </c>
      <c r="FP222" s="898" t="e">
        <f t="shared" ref="FP222:FP224" si="3844">IF(EXACT(VLOOKUP(FH222,OFERTA_0,3,FALSE),FJ222),1,0)</f>
        <v>#N/A</v>
      </c>
      <c r="FQ222" s="899" t="e">
        <f t="shared" ref="FQ222:FQ224" si="3845">IF(EXACT(VLOOKUP(FH222,OFERTA_0,4,FALSE),FK222),1,0)</f>
        <v>#N/A</v>
      </c>
      <c r="FR222" s="899">
        <f t="shared" ref="FR222:FR224" si="3846">IF(FL222=0,0,1)</f>
        <v>0</v>
      </c>
      <c r="FS222" s="899">
        <f t="shared" ref="FS222:FS224" si="3847">IF(FM222=0,0,1)</f>
        <v>0</v>
      </c>
      <c r="FT222" s="899" t="e">
        <f t="shared" ref="FT222:FT224" si="3848">PRODUCT(FO222:FS222)</f>
        <v>#N/A</v>
      </c>
      <c r="FU222" s="966">
        <f t="shared" ref="FU222:FU224" si="3849">ROUND(FM222,0)</f>
        <v>0</v>
      </c>
      <c r="FV222" s="901">
        <f t="shared" ref="FV222:FV224" si="3850">FM222-FU222</f>
        <v>0</v>
      </c>
      <c r="FY222" s="958" t="s">
        <v>930</v>
      </c>
      <c r="FZ222" s="1190" t="s">
        <v>575</v>
      </c>
      <c r="GA222" s="1179" t="s">
        <v>148</v>
      </c>
      <c r="GB222" s="1180">
        <v>14</v>
      </c>
      <c r="GC222" s="1017">
        <v>263000</v>
      </c>
      <c r="GD222" s="963">
        <f t="shared" ref="GD222:GD224" si="3851">ROUND(GB222*GC222,0)</f>
        <v>3682000</v>
      </c>
      <c r="GE222" s="1016"/>
      <c r="GF222" s="898">
        <f t="shared" ref="GF222:GF224" si="3852">IF(EXACT(VLOOKUP(FY222,OFERTA_0,2,FALSE),FZ222),1,0)</f>
        <v>1</v>
      </c>
      <c r="GG222" s="898">
        <f t="shared" ref="GG222:GG224" si="3853">IF(EXACT(VLOOKUP(FY222,OFERTA_0,3,FALSE),GA222),1,0)</f>
        <v>1</v>
      </c>
      <c r="GH222" s="899">
        <f t="shared" ref="GH222:GH224" si="3854">IF(EXACT(VLOOKUP(FY222,OFERTA_0,4,FALSE),GB222),1,0)</f>
        <v>1</v>
      </c>
      <c r="GI222" s="899">
        <f t="shared" ref="GI222:GI224" si="3855">IF(GC222=0,0,1)</f>
        <v>1</v>
      </c>
      <c r="GJ222" s="899">
        <f t="shared" ref="GJ222:GJ224" si="3856">IF(GD222=0,0,1)</f>
        <v>1</v>
      </c>
      <c r="GK222" s="899">
        <f t="shared" ref="GK222:GK224" si="3857">PRODUCT(GF222:GJ222)</f>
        <v>1</v>
      </c>
      <c r="GL222" s="966">
        <f t="shared" ref="GL222:GL224" si="3858">ROUND(GD222,0)</f>
        <v>3682000</v>
      </c>
      <c r="GM222" s="901">
        <f t="shared" ref="GM222:GM224" si="3859">GD222-GL222</f>
        <v>0</v>
      </c>
      <c r="GP222" s="958" t="s">
        <v>930</v>
      </c>
      <c r="GQ222" s="1190" t="s">
        <v>575</v>
      </c>
      <c r="GR222" s="1179" t="s">
        <v>148</v>
      </c>
      <c r="GS222" s="1180">
        <v>14</v>
      </c>
      <c r="GT222" s="1015">
        <v>261950</v>
      </c>
      <c r="GU222" s="963">
        <f t="shared" ref="GU222:GU224" si="3860">ROUND(GS222*GT222,0)</f>
        <v>3667300</v>
      </c>
      <c r="GV222" s="1016"/>
      <c r="GW222" s="898">
        <f t="shared" ref="GW222:GW224" si="3861">IF(EXACT(VLOOKUP(GP222,OFERTA_0,2,FALSE),GQ222),1,0)</f>
        <v>1</v>
      </c>
      <c r="GX222" s="898">
        <f t="shared" ref="GX222:GX224" si="3862">IF(EXACT(VLOOKUP(GP222,OFERTA_0,3,FALSE),GR222),1,0)</f>
        <v>1</v>
      </c>
      <c r="GY222" s="899">
        <f t="shared" ref="GY222:GY224" si="3863">IF(EXACT(VLOOKUP(GP222,OFERTA_0,4,FALSE),GS222),1,0)</f>
        <v>1</v>
      </c>
      <c r="GZ222" s="899">
        <f t="shared" ref="GZ222:GZ224" si="3864">IF(GT222=0,0,1)</f>
        <v>1</v>
      </c>
      <c r="HA222" s="899">
        <f t="shared" ref="HA222:HA224" si="3865">IF(GU222=0,0,1)</f>
        <v>1</v>
      </c>
      <c r="HB222" s="899">
        <f t="shared" ref="HB222:HB224" si="3866">PRODUCT(GW222:HA222)</f>
        <v>1</v>
      </c>
      <c r="HC222" s="966">
        <f t="shared" ref="HC222:HC224" si="3867">ROUND(GU222,0)</f>
        <v>3667300</v>
      </c>
      <c r="HD222" s="901">
        <f t="shared" ref="HD222:HD224" si="3868">GU222-HC222</f>
        <v>0</v>
      </c>
      <c r="HG222" s="958" t="s">
        <v>930</v>
      </c>
      <c r="HH222" s="1190" t="s">
        <v>575</v>
      </c>
      <c r="HI222" s="1179" t="s">
        <v>148</v>
      </c>
      <c r="HJ222" s="1180">
        <v>14</v>
      </c>
      <c r="HK222" s="1015">
        <v>323462</v>
      </c>
      <c r="HL222" s="963">
        <f t="shared" ref="HL222:HL224" si="3869">ROUND(HJ222*HK222,0)</f>
        <v>4528468</v>
      </c>
      <c r="HM222" s="1016"/>
      <c r="HN222" s="898">
        <f t="shared" ref="HN222:HN224" si="3870">IF(EXACT(VLOOKUP(HG222,OFERTA_0,2,FALSE),HH222),1,0)</f>
        <v>1</v>
      </c>
      <c r="HO222" s="898">
        <f t="shared" ref="HO222:HO224" si="3871">IF(EXACT(VLOOKUP(HG222,OFERTA_0,3,FALSE),HI222),1,0)</f>
        <v>1</v>
      </c>
      <c r="HP222" s="899">
        <f t="shared" ref="HP222:HP224" si="3872">IF(EXACT(VLOOKUP(HG222,OFERTA_0,4,FALSE),HJ222),1,0)</f>
        <v>1</v>
      </c>
      <c r="HQ222" s="899">
        <f t="shared" ref="HQ222:HQ224" si="3873">IF(HK222=0,0,1)</f>
        <v>1</v>
      </c>
      <c r="HR222" s="899">
        <f t="shared" ref="HR222:HR224" si="3874">IF(HL222=0,0,1)</f>
        <v>1</v>
      </c>
      <c r="HS222" s="899">
        <f t="shared" ref="HS222:HS224" si="3875">PRODUCT(HN222:HR222)</f>
        <v>1</v>
      </c>
      <c r="HT222" s="966">
        <f t="shared" ref="HT222:HT224" si="3876">ROUND(HL222,0)</f>
        <v>4528468</v>
      </c>
      <c r="HU222" s="901">
        <f t="shared" ref="HU222:HU224" si="3877">HL222-HT222</f>
        <v>0</v>
      </c>
      <c r="HX222" s="958" t="s">
        <v>930</v>
      </c>
      <c r="HY222" s="1190" t="s">
        <v>575</v>
      </c>
      <c r="HZ222" s="1179" t="s">
        <v>148</v>
      </c>
      <c r="IA222" s="1180">
        <v>14</v>
      </c>
      <c r="IB222" s="1020">
        <v>398765</v>
      </c>
      <c r="IC222" s="972">
        <f t="shared" ref="IC222:IC224" si="3878">ROUND(IA222*IB222,0)</f>
        <v>5582710</v>
      </c>
      <c r="ID222" s="1016"/>
      <c r="IE222" s="898">
        <f t="shared" ref="IE222:IE224" si="3879">IF(EXACT(VLOOKUP(HX222,OFERTA_0,2,FALSE),HY222),1,0)</f>
        <v>1</v>
      </c>
      <c r="IF222" s="898">
        <f t="shared" ref="IF222:IF224" si="3880">IF(EXACT(VLOOKUP(HX222,OFERTA_0,3,FALSE),HZ222),1,0)</f>
        <v>1</v>
      </c>
      <c r="IG222" s="899">
        <f t="shared" ref="IG222:IG224" si="3881">IF(EXACT(VLOOKUP(HX222,OFERTA_0,4,FALSE),IA222),1,0)</f>
        <v>1</v>
      </c>
      <c r="IH222" s="899">
        <f t="shared" ref="IH222:IH224" si="3882">IF(IB222=0,0,1)</f>
        <v>1</v>
      </c>
      <c r="II222" s="899">
        <f t="shared" ref="II222:II224" si="3883">IF(IC222=0,0,1)</f>
        <v>1</v>
      </c>
      <c r="IJ222" s="899">
        <f t="shared" ref="IJ222:IJ224" si="3884">PRODUCT(IE222:II222)</f>
        <v>1</v>
      </c>
      <c r="IK222" s="966">
        <f t="shared" ref="IK222:IK224" si="3885">ROUND(IC222,0)</f>
        <v>5582710</v>
      </c>
      <c r="IL222" s="901">
        <f t="shared" ref="IL222:IL224" si="3886">IC222-IK222</f>
        <v>0</v>
      </c>
      <c r="IO222" s="958" t="s">
        <v>930</v>
      </c>
      <c r="IP222" s="1190" t="s">
        <v>575</v>
      </c>
      <c r="IQ222" s="1179" t="s">
        <v>148</v>
      </c>
      <c r="IR222" s="1180">
        <v>14</v>
      </c>
      <c r="IS222" s="1015">
        <v>116200</v>
      </c>
      <c r="IT222" s="963">
        <f t="shared" ref="IT222:IT224" si="3887">ROUND(IR222*IS222,0)</f>
        <v>1626800</v>
      </c>
      <c r="IU222" s="1016"/>
      <c r="IV222" s="898">
        <f t="shared" ref="IV222:IV224" si="3888">IF(EXACT(VLOOKUP(IO222,OFERTA_0,2,FALSE),IP222),1,0)</f>
        <v>1</v>
      </c>
      <c r="IW222" s="898">
        <f t="shared" ref="IW222:IW224" si="3889">IF(EXACT(VLOOKUP(IO222,OFERTA_0,3,FALSE),IQ222),1,0)</f>
        <v>1</v>
      </c>
      <c r="IX222" s="899">
        <f t="shared" ref="IX222:IX224" si="3890">IF(EXACT(VLOOKUP(IO222,OFERTA_0,4,FALSE),IR222),1,0)</f>
        <v>1</v>
      </c>
      <c r="IY222" s="899">
        <f t="shared" ref="IY222:IY224" si="3891">IF(IS222=0,0,1)</f>
        <v>1</v>
      </c>
      <c r="IZ222" s="899">
        <f t="shared" ref="IZ222:IZ224" si="3892">IF(IT222=0,0,1)</f>
        <v>1</v>
      </c>
      <c r="JA222" s="899">
        <f t="shared" ref="JA222:JA224" si="3893">PRODUCT(IV222:IZ222)</f>
        <v>1</v>
      </c>
      <c r="JB222" s="966">
        <f t="shared" ref="JB222:JB224" si="3894">ROUND(IT222,0)</f>
        <v>1626800</v>
      </c>
      <c r="JC222" s="901">
        <f t="shared" ref="JC222:JC224" si="3895">IT222-JB222</f>
        <v>0</v>
      </c>
      <c r="JF222" s="958" t="s">
        <v>930</v>
      </c>
      <c r="JG222" s="1190" t="s">
        <v>575</v>
      </c>
      <c r="JH222" s="1179" t="s">
        <v>148</v>
      </c>
      <c r="JI222" s="1180">
        <v>14</v>
      </c>
      <c r="JJ222" s="1015">
        <v>238000</v>
      </c>
      <c r="JK222" s="963">
        <f t="shared" ref="JK222:JK224" si="3896">ROUND(JI222*JJ222,0)</f>
        <v>3332000</v>
      </c>
      <c r="JL222" s="1016"/>
      <c r="JM222" s="898">
        <f t="shared" ref="JM222:JM224" si="3897">IF(EXACT(VLOOKUP(JF222,OFERTA_0,2,FALSE),JG222),1,0)</f>
        <v>1</v>
      </c>
      <c r="JN222" s="898">
        <f t="shared" ref="JN222:JN224" si="3898">IF(EXACT(VLOOKUP(JF222,OFERTA_0,3,FALSE),JH222),1,0)</f>
        <v>1</v>
      </c>
      <c r="JO222" s="899">
        <f t="shared" ref="JO222:JO224" si="3899">IF(EXACT(VLOOKUP(JF222,OFERTA_0,4,FALSE),JI222),1,0)</f>
        <v>1</v>
      </c>
      <c r="JP222" s="899">
        <f t="shared" ref="JP222:JP224" si="3900">IF(JJ222=0,0,1)</f>
        <v>1</v>
      </c>
      <c r="JQ222" s="899">
        <f t="shared" ref="JQ222:JQ224" si="3901">IF(JK222=0,0,1)</f>
        <v>1</v>
      </c>
      <c r="JR222" s="899">
        <f t="shared" ref="JR222:JR224" si="3902">PRODUCT(JM222:JQ222)</f>
        <v>1</v>
      </c>
      <c r="JS222" s="966">
        <f t="shared" ref="JS222:JS224" si="3903">ROUND(JK222,0)</f>
        <v>3332000</v>
      </c>
      <c r="JT222" s="901">
        <f t="shared" ref="JT222:JT224" si="3904">JK222-JS222</f>
        <v>0</v>
      </c>
      <c r="JW222" s="958" t="s">
        <v>930</v>
      </c>
      <c r="JX222" s="1190" t="s">
        <v>575</v>
      </c>
      <c r="JY222" s="1179" t="s">
        <v>148</v>
      </c>
      <c r="JZ222" s="1180">
        <v>14</v>
      </c>
      <c r="KA222" s="1015">
        <v>198223.2</v>
      </c>
      <c r="KB222" s="963">
        <f t="shared" ref="KB222:KB224" si="3905">ROUND(JZ222*KA222,0)</f>
        <v>2775125</v>
      </c>
      <c r="KC222" s="1016"/>
      <c r="KD222" s="898">
        <f t="shared" ref="KD222:KD224" si="3906">IF(EXACT(VLOOKUP(JW222,OFERTA_0,2,FALSE),JX222),1,0)</f>
        <v>1</v>
      </c>
      <c r="KE222" s="898">
        <f t="shared" ref="KE222:KE224" si="3907">IF(EXACT(VLOOKUP(JW222,OFERTA_0,3,FALSE),JY222),1,0)</f>
        <v>1</v>
      </c>
      <c r="KF222" s="899">
        <f t="shared" ref="KF222:KF224" si="3908">IF(EXACT(VLOOKUP(JW222,OFERTA_0,4,FALSE),JZ222),1,0)</f>
        <v>1</v>
      </c>
      <c r="KG222" s="899">
        <f t="shared" ref="KG222:KG224" si="3909">IF(KA222=0,0,1)</f>
        <v>1</v>
      </c>
      <c r="KH222" s="899">
        <f t="shared" ref="KH222:KH224" si="3910">IF(KB222=0,0,1)</f>
        <v>1</v>
      </c>
      <c r="KI222" s="899">
        <f t="shared" ref="KI222:KI224" si="3911">PRODUCT(KD222:KH222)</f>
        <v>1</v>
      </c>
      <c r="KJ222" s="966">
        <f t="shared" ref="KJ222:KJ224" si="3912">ROUND(KB222,0)</f>
        <v>2775125</v>
      </c>
      <c r="KK222" s="901">
        <f t="shared" ref="KK222:KK224" si="3913">KB222-KJ222</f>
        <v>0</v>
      </c>
      <c r="KN222" s="958" t="s">
        <v>930</v>
      </c>
      <c r="KO222" s="1190" t="s">
        <v>575</v>
      </c>
      <c r="KP222" s="1179" t="s">
        <v>148</v>
      </c>
      <c r="KQ222" s="1180">
        <v>14</v>
      </c>
      <c r="KR222" s="1015">
        <v>50145</v>
      </c>
      <c r="KS222" s="963">
        <f t="shared" ref="KS222:KS224" si="3914">ROUND(KQ222*KR222,0)</f>
        <v>702030</v>
      </c>
      <c r="KT222" s="1016"/>
      <c r="KU222" s="898">
        <f t="shared" ref="KU222:KU224" si="3915">IF(EXACT(VLOOKUP(KN222,OFERTA_0,2,FALSE),KO222),1,0)</f>
        <v>1</v>
      </c>
      <c r="KV222" s="898">
        <f t="shared" ref="KV222:KV224" si="3916">IF(EXACT(VLOOKUP(KN222,OFERTA_0,3,FALSE),KP222),1,0)</f>
        <v>1</v>
      </c>
      <c r="KW222" s="899">
        <f t="shared" ref="KW222:KW224" si="3917">IF(EXACT(VLOOKUP(KN222,OFERTA_0,4,FALSE),KQ222),1,0)</f>
        <v>1</v>
      </c>
      <c r="KX222" s="899">
        <f t="shared" ref="KX222:KX224" si="3918">IF(KR222=0,0,1)</f>
        <v>1</v>
      </c>
      <c r="KY222" s="899">
        <f t="shared" ref="KY222:KY224" si="3919">IF(KS222=0,0,1)</f>
        <v>1</v>
      </c>
      <c r="KZ222" s="899">
        <f t="shared" ref="KZ222:KZ224" si="3920">PRODUCT(KU222:KY222)</f>
        <v>1</v>
      </c>
      <c r="LA222" s="966">
        <f t="shared" ref="LA222:LA224" si="3921">ROUND(KS222,0)</f>
        <v>702030</v>
      </c>
      <c r="LB222" s="901">
        <f t="shared" ref="LB222:LB224" si="3922">KS222-LA222</f>
        <v>0</v>
      </c>
      <c r="LE222" s="958" t="s">
        <v>930</v>
      </c>
      <c r="LF222" s="1190" t="s">
        <v>575</v>
      </c>
      <c r="LG222" s="1179" t="s">
        <v>148</v>
      </c>
      <c r="LH222" s="1180">
        <v>14</v>
      </c>
      <c r="LI222" s="1021">
        <v>184445</v>
      </c>
      <c r="LJ222" s="974">
        <f t="shared" ref="LJ222:LJ224" si="3923">ROUND(LH222*LI222,0)</f>
        <v>2582230</v>
      </c>
      <c r="LK222" s="1016"/>
      <c r="LL222" s="898">
        <f t="shared" ref="LL222:LL224" si="3924">IF(EXACT(VLOOKUP(LE222,OFERTA_0,2,FALSE),LF222),1,0)</f>
        <v>1</v>
      </c>
      <c r="LM222" s="898">
        <f t="shared" ref="LM222:LM224" si="3925">IF(EXACT(VLOOKUP(LE222,OFERTA_0,3,FALSE),LG222),1,0)</f>
        <v>1</v>
      </c>
      <c r="LN222" s="899">
        <f t="shared" ref="LN222:LN224" si="3926">IF(EXACT(VLOOKUP(LE222,OFERTA_0,4,FALSE),LH222),1,0)</f>
        <v>1</v>
      </c>
      <c r="LO222" s="899">
        <f t="shared" ref="LO222:LO224" si="3927">IF(LI222=0,0,1)</f>
        <v>1</v>
      </c>
      <c r="LP222" s="899">
        <f t="shared" ref="LP222:LP224" si="3928">IF(LJ222=0,0,1)</f>
        <v>1</v>
      </c>
      <c r="LQ222" s="899">
        <f t="shared" ref="LQ222:LQ224" si="3929">PRODUCT(LL222:LP222)</f>
        <v>1</v>
      </c>
      <c r="LR222" s="966">
        <f t="shared" ref="LR222:LR224" si="3930">ROUND(LJ222,0)</f>
        <v>2582230</v>
      </c>
      <c r="LS222" s="901">
        <f t="shared" ref="LS222:LS224" si="3931">LJ222-LR222</f>
        <v>0</v>
      </c>
      <c r="LV222" s="958" t="s">
        <v>930</v>
      </c>
      <c r="LW222" s="1190" t="s">
        <v>575</v>
      </c>
      <c r="LX222" s="1179" t="s">
        <v>148</v>
      </c>
      <c r="LY222" s="1180">
        <v>14</v>
      </c>
      <c r="LZ222" s="1015">
        <v>35750</v>
      </c>
      <c r="MA222" s="963">
        <f t="shared" ref="MA222:MA224" si="3932">ROUND(LY222*LZ222,0)</f>
        <v>500500</v>
      </c>
      <c r="MB222" s="1016"/>
      <c r="MC222" s="898">
        <f t="shared" ref="MC222:MC224" si="3933">IF(EXACT(VLOOKUP(LV222,OFERTA_0,2,FALSE),LW222),1,0)</f>
        <v>1</v>
      </c>
      <c r="MD222" s="898">
        <f t="shared" ref="MD222:MD224" si="3934">IF(EXACT(VLOOKUP(LV222,OFERTA_0,3,FALSE),LX222),1,0)</f>
        <v>1</v>
      </c>
      <c r="ME222" s="899">
        <f t="shared" ref="ME222:ME224" si="3935">IF(EXACT(VLOOKUP(LV222,OFERTA_0,4,FALSE),LY222),1,0)</f>
        <v>1</v>
      </c>
      <c r="MF222" s="899">
        <f t="shared" ref="MF222:MF224" si="3936">IF(LZ222=0,0,1)</f>
        <v>1</v>
      </c>
      <c r="MG222" s="899">
        <f t="shared" ref="MG222:MG224" si="3937">IF(MA222=0,0,1)</f>
        <v>1</v>
      </c>
      <c r="MH222" s="899">
        <f t="shared" ref="MH222:MH224" si="3938">PRODUCT(MC222:MG222)</f>
        <v>1</v>
      </c>
      <c r="MI222" s="966">
        <f t="shared" ref="MI222:MI224" si="3939">ROUND(MA222,0)</f>
        <v>500500</v>
      </c>
      <c r="MJ222" s="901">
        <f t="shared" ref="MJ222:MJ224" si="3940">MA222-MI222</f>
        <v>0</v>
      </c>
      <c r="MM222" s="958" t="s">
        <v>930</v>
      </c>
      <c r="MN222" s="1190" t="s">
        <v>575</v>
      </c>
      <c r="MO222" s="1179" t="s">
        <v>148</v>
      </c>
      <c r="MP222" s="1180">
        <v>14</v>
      </c>
      <c r="MQ222" s="1015">
        <v>185000</v>
      </c>
      <c r="MR222" s="963">
        <f t="shared" ref="MR222:MR224" si="3941">ROUND(MP222*MQ222,0)</f>
        <v>2590000</v>
      </c>
      <c r="MS222" s="1016"/>
      <c r="MT222" s="898">
        <f t="shared" ref="MT222:MT224" si="3942">IF(EXACT(VLOOKUP(MM222,OFERTA_0,2,FALSE),MN222),1,0)</f>
        <v>1</v>
      </c>
      <c r="MU222" s="898">
        <f t="shared" ref="MU222:MU224" si="3943">IF(EXACT(VLOOKUP(MM222,OFERTA_0,3,FALSE),MO222),1,0)</f>
        <v>1</v>
      </c>
      <c r="MV222" s="899">
        <f t="shared" ref="MV222:MV224" si="3944">IF(EXACT(VLOOKUP(MM222,OFERTA_0,4,FALSE),MP222),1,0)</f>
        <v>1</v>
      </c>
      <c r="MW222" s="899">
        <f t="shared" ref="MW222:MW224" si="3945">IF(MQ222=0,0,1)</f>
        <v>1</v>
      </c>
      <c r="MX222" s="899">
        <f t="shared" ref="MX222:MX224" si="3946">IF(MR222=0,0,1)</f>
        <v>1</v>
      </c>
      <c r="MY222" s="899">
        <f t="shared" ref="MY222:MY224" si="3947">PRODUCT(MT222:MX222)</f>
        <v>1</v>
      </c>
      <c r="MZ222" s="966">
        <f t="shared" ref="MZ222:MZ224" si="3948">ROUND(MR222,0)</f>
        <v>2590000</v>
      </c>
      <c r="NA222" s="901">
        <f t="shared" ref="NA222:NA224" si="3949">MR222-MZ222</f>
        <v>0</v>
      </c>
      <c r="ND222" s="975" t="s">
        <v>930</v>
      </c>
      <c r="NE222" s="976" t="s">
        <v>575</v>
      </c>
      <c r="NF222" s="1175" t="s">
        <v>148</v>
      </c>
      <c r="NG222" s="1176">
        <v>14</v>
      </c>
      <c r="NH222" s="979">
        <v>51539.4</v>
      </c>
      <c r="NI222" s="980">
        <v>721552</v>
      </c>
      <c r="NJ222" s="1016"/>
      <c r="NK222" s="898">
        <f t="shared" ref="NK222:NK224" si="3950">IF(EXACT(VLOOKUP(ND222,OFERTA_0,2,FALSE),NE222),1,0)</f>
        <v>1</v>
      </c>
      <c r="NL222" s="898">
        <f t="shared" ref="NL222:NL224" si="3951">IF(EXACT(VLOOKUP(ND222,OFERTA_0,3,FALSE),NF222),1,0)</f>
        <v>1</v>
      </c>
      <c r="NM222" s="899">
        <f t="shared" ref="NM222:NM224" si="3952">IF(EXACT(VLOOKUP(ND222,OFERTA_0,4,FALSE),NG222),1,0)</f>
        <v>1</v>
      </c>
      <c r="NN222" s="899">
        <f t="shared" ref="NN222:NN224" si="3953">IF(NH222=0,0,1)</f>
        <v>1</v>
      </c>
      <c r="NO222" s="899">
        <f t="shared" ref="NO222:NO224" si="3954">IF(NI222=0,0,1)</f>
        <v>1</v>
      </c>
      <c r="NP222" s="899">
        <f t="shared" ref="NP222:NP224" si="3955">PRODUCT(NK222:NO222)</f>
        <v>1</v>
      </c>
      <c r="NQ222" s="966">
        <f t="shared" ref="NQ222:NQ224" si="3956">ROUND(NI222,0)</f>
        <v>721552</v>
      </c>
      <c r="NR222" s="901">
        <f t="shared" ref="NR222:NR224" si="3957">NI222-NQ222</f>
        <v>0</v>
      </c>
      <c r="NU222" s="981" t="s">
        <v>930</v>
      </c>
      <c r="NV222" s="982" t="s">
        <v>575</v>
      </c>
      <c r="NW222" s="1177" t="s">
        <v>148</v>
      </c>
      <c r="NX222" s="1178">
        <v>14</v>
      </c>
      <c r="NY222" s="1022">
        <v>52060</v>
      </c>
      <c r="NZ222" s="986">
        <f t="shared" ref="NZ222:NZ224" si="3958">ROUND(NX222*NY222,0)</f>
        <v>728840</v>
      </c>
      <c r="OA222" s="1016"/>
      <c r="OB222" s="898">
        <f t="shared" ref="OB222:OB224" si="3959">IF(EXACT(VLOOKUP(NU222,OFERTA_0,2,FALSE),NV222),1,0)</f>
        <v>1</v>
      </c>
      <c r="OC222" s="898">
        <f t="shared" ref="OC222:OC224" si="3960">IF(EXACT(VLOOKUP(NU222,OFERTA_0,3,FALSE),NW222),1,0)</f>
        <v>1</v>
      </c>
      <c r="OD222" s="899">
        <f t="shared" ref="OD222:OD224" si="3961">IF(EXACT(VLOOKUP(NU222,OFERTA_0,4,FALSE),NX222),1,0)</f>
        <v>1</v>
      </c>
      <c r="OE222" s="899">
        <f t="shared" ref="OE222:OE224" si="3962">IF(NY222=0,0,1)</f>
        <v>1</v>
      </c>
      <c r="OF222" s="899">
        <f t="shared" ref="OF222:OF224" si="3963">IF(NZ222=0,0,1)</f>
        <v>1</v>
      </c>
      <c r="OG222" s="899">
        <f t="shared" ref="OG222:OG224" si="3964">PRODUCT(OB222:OF222)</f>
        <v>1</v>
      </c>
      <c r="OH222" s="966">
        <f t="shared" ref="OH222:OH224" si="3965">ROUND(NZ222,0)</f>
        <v>728840</v>
      </c>
      <c r="OI222" s="901">
        <f t="shared" ref="OI222:OI224" si="3966">NZ222-OH222</f>
        <v>0</v>
      </c>
      <c r="OL222" s="958" t="s">
        <v>930</v>
      </c>
      <c r="OM222" s="1190" t="s">
        <v>575</v>
      </c>
      <c r="ON222" s="1179" t="s">
        <v>148</v>
      </c>
      <c r="OO222" s="1180">
        <v>14</v>
      </c>
      <c r="OP222" s="1015">
        <v>485190</v>
      </c>
      <c r="OQ222" s="963">
        <f t="shared" ref="OQ222:OQ224" si="3967">ROUND(OO222*OP222,0)</f>
        <v>6792660</v>
      </c>
      <c r="OR222" s="1016"/>
      <c r="OS222" s="898">
        <f t="shared" ref="OS222:OS224" si="3968">IF(EXACT(VLOOKUP(OL222,OFERTA_0,2,FALSE),OM222),1,0)</f>
        <v>1</v>
      </c>
      <c r="OT222" s="898">
        <f t="shared" ref="OT222:OT224" si="3969">IF(EXACT(VLOOKUP(OL222,OFERTA_0,3,FALSE),ON222),1,0)</f>
        <v>1</v>
      </c>
      <c r="OU222" s="899">
        <f t="shared" ref="OU222:OU224" si="3970">IF(EXACT(VLOOKUP(OL222,OFERTA_0,4,FALSE),OO222),1,0)</f>
        <v>1</v>
      </c>
      <c r="OV222" s="899">
        <f t="shared" ref="OV222:OV224" si="3971">IF(OP222=0,0,1)</f>
        <v>1</v>
      </c>
      <c r="OW222" s="899">
        <f t="shared" ref="OW222:OW224" si="3972">IF(OQ222=0,0,1)</f>
        <v>1</v>
      </c>
      <c r="OX222" s="899">
        <f t="shared" ref="OX222:OX224" si="3973">PRODUCT(OS222:OW222)</f>
        <v>1</v>
      </c>
      <c r="OY222" s="966">
        <f t="shared" ref="OY222:OY224" si="3974">ROUND(OQ222,0)</f>
        <v>6792660</v>
      </c>
      <c r="OZ222" s="901">
        <f t="shared" ref="OZ222:OZ224" si="3975">OQ222-OY222</f>
        <v>0</v>
      </c>
      <c r="PC222" s="958" t="s">
        <v>930</v>
      </c>
      <c r="PD222" s="1190" t="s">
        <v>575</v>
      </c>
      <c r="PE222" s="1179" t="s">
        <v>148</v>
      </c>
      <c r="PF222" s="1180">
        <v>14</v>
      </c>
      <c r="PG222" s="1023">
        <v>185900</v>
      </c>
      <c r="PH222" s="988">
        <v>2602600</v>
      </c>
      <c r="PI222" s="1181"/>
      <c r="PJ222" s="898">
        <f t="shared" ref="PJ222:PJ224" si="3976">IF(EXACT(VLOOKUP(PC222,OFERTA_0,2,FALSE),PD222),1,0)</f>
        <v>1</v>
      </c>
      <c r="PK222" s="898">
        <f t="shared" ref="PK222:PK224" si="3977">IF(EXACT(VLOOKUP(PC222,OFERTA_0,3,FALSE),PE222),1,0)</f>
        <v>1</v>
      </c>
      <c r="PL222" s="899">
        <f t="shared" ref="PL222:PL224" si="3978">IF(EXACT(VLOOKUP(PC222,OFERTA_0,4,FALSE),PF222),1,0)</f>
        <v>1</v>
      </c>
      <c r="PM222" s="899">
        <f t="shared" ref="PM222:PM224" si="3979">IF(PG222=0,0,1)</f>
        <v>1</v>
      </c>
      <c r="PN222" s="899">
        <f t="shared" ref="PN222:PN224" si="3980">IF(PH222=0,0,1)</f>
        <v>1</v>
      </c>
      <c r="PO222" s="899">
        <f t="shared" ref="PO222:PO224" si="3981">PRODUCT(PJ222:PN222)</f>
        <v>1</v>
      </c>
      <c r="PP222" s="966">
        <f t="shared" ref="PP222:PP224" si="3982">ROUND(PH222,0)</f>
        <v>2602600</v>
      </c>
      <c r="PQ222" s="901">
        <f t="shared" ref="PQ222:PQ224" si="3983">PH222-PP222</f>
        <v>0</v>
      </c>
      <c r="PT222" s="958" t="s">
        <v>930</v>
      </c>
      <c r="PU222" s="1190" t="s">
        <v>575</v>
      </c>
      <c r="PV222" s="1179" t="s">
        <v>148</v>
      </c>
      <c r="PW222" s="1180">
        <v>14</v>
      </c>
      <c r="PX222" s="1015">
        <v>261560</v>
      </c>
      <c r="PY222" s="963">
        <f t="shared" ref="PY222:PY224" si="3984">ROUND(PW222*PX222,0)</f>
        <v>3661840</v>
      </c>
      <c r="PZ222" s="1016"/>
      <c r="QA222" s="898">
        <f t="shared" ref="QA222:QA224" si="3985">IF(EXACT(VLOOKUP(PT222,OFERTA_0,2,FALSE),PU222),1,0)</f>
        <v>1</v>
      </c>
      <c r="QB222" s="898">
        <f t="shared" ref="QB222:QB224" si="3986">IF(EXACT(VLOOKUP(PT222,OFERTA_0,3,FALSE),PV222),1,0)</f>
        <v>1</v>
      </c>
      <c r="QC222" s="899">
        <f t="shared" ref="QC222:QC224" si="3987">IF(EXACT(VLOOKUP(PT222,OFERTA_0,4,FALSE),PW222),1,0)</f>
        <v>1</v>
      </c>
      <c r="QD222" s="899">
        <f t="shared" ref="QD222:QD224" si="3988">IF(PX222=0,0,1)</f>
        <v>1</v>
      </c>
      <c r="QE222" s="899">
        <f t="shared" ref="QE222:QE224" si="3989">IF(PY222=0,0,1)</f>
        <v>1</v>
      </c>
      <c r="QF222" s="899">
        <f t="shared" ref="QF222:QF224" si="3990">PRODUCT(QA222:QE222)</f>
        <v>1</v>
      </c>
      <c r="QG222" s="966">
        <f t="shared" ref="QG222:QG224" si="3991">ROUND(PY222,0)</f>
        <v>3661840</v>
      </c>
      <c r="QH222" s="901">
        <f t="shared" ref="QH222:QH224" si="3992">PY222-QG222</f>
        <v>0</v>
      </c>
      <c r="QK222" s="958" t="s">
        <v>930</v>
      </c>
      <c r="QL222" s="1190" t="s">
        <v>575</v>
      </c>
      <c r="QM222" s="1179" t="s">
        <v>148</v>
      </c>
      <c r="QN222" s="1180">
        <v>14</v>
      </c>
      <c r="QO222" s="1021">
        <v>185367.22499999998</v>
      </c>
      <c r="QP222" s="974">
        <f t="shared" ref="QP222:QP224" si="3993">ROUND(QN222*QO222,0)</f>
        <v>2595141</v>
      </c>
      <c r="QQ222" s="1016"/>
      <c r="QR222" s="898">
        <f t="shared" ref="QR222:QR224" si="3994">IF(EXACT(VLOOKUP(QK222,OFERTA_0,2,FALSE),QL222),1,0)</f>
        <v>1</v>
      </c>
      <c r="QS222" s="898">
        <f t="shared" ref="QS222:QS224" si="3995">IF(EXACT(VLOOKUP(QK222,OFERTA_0,3,FALSE),QM222),1,0)</f>
        <v>1</v>
      </c>
      <c r="QT222" s="899">
        <f t="shared" ref="QT222:QT224" si="3996">IF(EXACT(VLOOKUP(QK222,OFERTA_0,4,FALSE),QN222),1,0)</f>
        <v>1</v>
      </c>
      <c r="QU222" s="899">
        <f t="shared" ref="QU222:QU224" si="3997">IF(QO222=0,0,1)</f>
        <v>1</v>
      </c>
      <c r="QV222" s="899">
        <f t="shared" ref="QV222:QV224" si="3998">IF(QP222=0,0,1)</f>
        <v>1</v>
      </c>
      <c r="QW222" s="899">
        <f t="shared" ref="QW222:QW224" si="3999">PRODUCT(QR222:QV222)</f>
        <v>1</v>
      </c>
      <c r="QX222" s="966">
        <f t="shared" ref="QX222:QX224" si="4000">ROUND(QP222,0)</f>
        <v>2595141</v>
      </c>
      <c r="QY222" s="901">
        <f t="shared" ref="QY222:QY224" si="4001">QP222-QX222</f>
        <v>0</v>
      </c>
      <c r="RB222" s="405"/>
      <c r="RC222" s="406"/>
      <c r="RD222" s="407"/>
      <c r="RE222" s="408"/>
      <c r="RF222" s="409"/>
      <c r="RG222" s="410"/>
      <c r="RH222" s="410"/>
      <c r="RI222" s="898"/>
      <c r="RJ222" s="898"/>
      <c r="RK222" s="934"/>
      <c r="RL222" s="934"/>
      <c r="RM222" s="934"/>
      <c r="RN222" s="934"/>
      <c r="RO222" s="935"/>
      <c r="RP222" s="936"/>
      <c r="RS222" s="405"/>
      <c r="RT222" s="406"/>
      <c r="RU222" s="407"/>
      <c r="RV222" s="408"/>
      <c r="RW222" s="409"/>
      <c r="RX222" s="410"/>
      <c r="RY222" s="410"/>
      <c r="RZ222" s="898"/>
      <c r="SA222" s="898"/>
      <c r="SB222" s="934"/>
      <c r="SC222" s="934"/>
      <c r="SD222" s="934"/>
      <c r="SE222" s="934"/>
      <c r="SF222" s="935"/>
      <c r="SG222" s="936"/>
      <c r="SJ222" s="405"/>
      <c r="SK222" s="406"/>
      <c r="SL222" s="407"/>
      <c r="SM222" s="408"/>
      <c r="SN222" s="409"/>
      <c r="SO222" s="410"/>
      <c r="SP222" s="410"/>
      <c r="SQ222" s="898"/>
      <c r="SR222" s="898"/>
      <c r="SS222" s="934"/>
      <c r="ST222" s="934"/>
      <c r="SU222" s="934"/>
      <c r="SV222" s="934"/>
      <c r="SW222" s="935"/>
      <c r="SX222" s="936"/>
    </row>
    <row r="223" spans="2:518" ht="62.25" customHeight="1" thickTop="1" thickBot="1">
      <c r="B223" s="958" t="s">
        <v>931</v>
      </c>
      <c r="C223" s="1190" t="s">
        <v>576</v>
      </c>
      <c r="D223" s="1179" t="s">
        <v>149</v>
      </c>
      <c r="E223" s="1180">
        <v>3</v>
      </c>
      <c r="F223" s="1015"/>
      <c r="G223" s="963">
        <f>ROUND(E223*F223,0)</f>
        <v>0</v>
      </c>
      <c r="H223" s="1016"/>
      <c r="K223" s="958" t="s">
        <v>931</v>
      </c>
      <c r="L223" s="1190" t="s">
        <v>576</v>
      </c>
      <c r="M223" s="1179" t="s">
        <v>149</v>
      </c>
      <c r="N223" s="1180">
        <v>3</v>
      </c>
      <c r="O223" s="1017">
        <v>81266</v>
      </c>
      <c r="P223" s="963">
        <f t="shared" si="3769"/>
        <v>243798</v>
      </c>
      <c r="Q223" s="1016"/>
      <c r="R223" s="898">
        <f t="shared" si="3761"/>
        <v>1</v>
      </c>
      <c r="S223" s="898">
        <f t="shared" si="3762"/>
        <v>1</v>
      </c>
      <c r="T223" s="899">
        <f t="shared" si="3763"/>
        <v>1</v>
      </c>
      <c r="U223" s="899">
        <f t="shared" si="3764"/>
        <v>1</v>
      </c>
      <c r="V223" s="899">
        <f t="shared" si="3765"/>
        <v>1</v>
      </c>
      <c r="W223" s="899">
        <f t="shared" si="3766"/>
        <v>1</v>
      </c>
      <c r="X223" s="966">
        <f t="shared" si="3767"/>
        <v>243798</v>
      </c>
      <c r="Y223" s="901">
        <f t="shared" si="3768"/>
        <v>0</v>
      </c>
      <c r="Z223" s="872"/>
      <c r="AA223" s="872"/>
      <c r="AB223" s="958" t="s">
        <v>931</v>
      </c>
      <c r="AC223" s="1190" t="s">
        <v>576</v>
      </c>
      <c r="AD223" s="1179" t="s">
        <v>149</v>
      </c>
      <c r="AE223" s="1180">
        <v>3</v>
      </c>
      <c r="AF223" s="1015">
        <v>40000</v>
      </c>
      <c r="AG223" s="963">
        <f t="shared" si="3770"/>
        <v>120000</v>
      </c>
      <c r="AH223" s="1016"/>
      <c r="AI223" s="898">
        <f t="shared" si="3771"/>
        <v>1</v>
      </c>
      <c r="AJ223" s="898">
        <f t="shared" si="3772"/>
        <v>1</v>
      </c>
      <c r="AK223" s="899">
        <f t="shared" si="3773"/>
        <v>1</v>
      </c>
      <c r="AL223" s="899">
        <f t="shared" si="3774"/>
        <v>1</v>
      </c>
      <c r="AM223" s="899">
        <f t="shared" si="3775"/>
        <v>1</v>
      </c>
      <c r="AN223" s="899">
        <f t="shared" si="3776"/>
        <v>1</v>
      </c>
      <c r="AO223" s="966">
        <f t="shared" si="3777"/>
        <v>120000</v>
      </c>
      <c r="AP223" s="901">
        <f t="shared" si="3778"/>
        <v>0</v>
      </c>
      <c r="AQ223" s="872"/>
      <c r="AR223" s="872"/>
      <c r="AS223" s="958" t="s">
        <v>931</v>
      </c>
      <c r="AT223" s="1191" t="s">
        <v>576</v>
      </c>
      <c r="AU223" s="1179" t="s">
        <v>149</v>
      </c>
      <c r="AV223" s="1180">
        <v>3</v>
      </c>
      <c r="AW223" s="1019">
        <v>40000</v>
      </c>
      <c r="AX223" s="969">
        <f t="shared" si="3779"/>
        <v>120000</v>
      </c>
      <c r="AY223" s="1016"/>
      <c r="AZ223" s="898">
        <f t="shared" si="3780"/>
        <v>1</v>
      </c>
      <c r="BA223" s="898">
        <f t="shared" si="3781"/>
        <v>1</v>
      </c>
      <c r="BB223" s="899">
        <f t="shared" si="3782"/>
        <v>1</v>
      </c>
      <c r="BC223" s="899">
        <f t="shared" si="3783"/>
        <v>1</v>
      </c>
      <c r="BD223" s="899">
        <f t="shared" si="3784"/>
        <v>1</v>
      </c>
      <c r="BE223" s="899">
        <f t="shared" si="3785"/>
        <v>1</v>
      </c>
      <c r="BF223" s="966">
        <f t="shared" si="3786"/>
        <v>120000</v>
      </c>
      <c r="BG223" s="901">
        <f t="shared" si="3787"/>
        <v>0</v>
      </c>
      <c r="BJ223" s="958" t="s">
        <v>931</v>
      </c>
      <c r="BK223" s="1190" t="s">
        <v>576</v>
      </c>
      <c r="BL223" s="1179" t="s">
        <v>149</v>
      </c>
      <c r="BM223" s="1180">
        <v>3</v>
      </c>
      <c r="BN223" s="1015">
        <v>45370</v>
      </c>
      <c r="BO223" s="963">
        <f t="shared" si="3788"/>
        <v>136110</v>
      </c>
      <c r="BP223" s="1016"/>
      <c r="BQ223" s="898">
        <f t="shared" si="3789"/>
        <v>1</v>
      </c>
      <c r="BR223" s="898">
        <f t="shared" si="3790"/>
        <v>1</v>
      </c>
      <c r="BS223" s="899">
        <f t="shared" si="3791"/>
        <v>1</v>
      </c>
      <c r="BT223" s="899">
        <f t="shared" si="3792"/>
        <v>1</v>
      </c>
      <c r="BU223" s="899">
        <f t="shared" si="3793"/>
        <v>1</v>
      </c>
      <c r="BV223" s="899">
        <f t="shared" si="3794"/>
        <v>1</v>
      </c>
      <c r="BW223" s="966">
        <f t="shared" si="3795"/>
        <v>136110</v>
      </c>
      <c r="BX223" s="901">
        <f t="shared" si="3796"/>
        <v>0</v>
      </c>
      <c r="CA223" s="958" t="s">
        <v>931</v>
      </c>
      <c r="CB223" s="1190" t="s">
        <v>576</v>
      </c>
      <c r="CC223" s="1179" t="s">
        <v>149</v>
      </c>
      <c r="CD223" s="1180">
        <v>3</v>
      </c>
      <c r="CE223" s="1015">
        <v>79153</v>
      </c>
      <c r="CF223" s="963">
        <f t="shared" si="3797"/>
        <v>237459</v>
      </c>
      <c r="CG223" s="1016"/>
      <c r="CH223" s="898">
        <f t="shared" si="3798"/>
        <v>1</v>
      </c>
      <c r="CI223" s="898">
        <f t="shared" si="3799"/>
        <v>1</v>
      </c>
      <c r="CJ223" s="899">
        <f t="shared" si="3800"/>
        <v>1</v>
      </c>
      <c r="CK223" s="899">
        <f t="shared" si="3801"/>
        <v>1</v>
      </c>
      <c r="CL223" s="899">
        <f t="shared" si="3802"/>
        <v>1</v>
      </c>
      <c r="CM223" s="899">
        <f t="shared" si="3803"/>
        <v>1</v>
      </c>
      <c r="CN223" s="966">
        <f t="shared" si="3804"/>
        <v>237459</v>
      </c>
      <c r="CO223" s="901">
        <f t="shared" si="3805"/>
        <v>0</v>
      </c>
      <c r="CR223" s="958" t="s">
        <v>931</v>
      </c>
      <c r="CS223" s="1190" t="s">
        <v>576</v>
      </c>
      <c r="CT223" s="1179" t="s">
        <v>149</v>
      </c>
      <c r="CU223" s="1180">
        <v>3</v>
      </c>
      <c r="CV223" s="1015">
        <v>289000</v>
      </c>
      <c r="CW223" s="963">
        <f t="shared" si="3806"/>
        <v>867000</v>
      </c>
      <c r="CX223" s="1016"/>
      <c r="CY223" s="898">
        <f t="shared" si="3807"/>
        <v>1</v>
      </c>
      <c r="CZ223" s="898">
        <f t="shared" si="3808"/>
        <v>1</v>
      </c>
      <c r="DA223" s="899">
        <f t="shared" si="3809"/>
        <v>1</v>
      </c>
      <c r="DB223" s="899">
        <f t="shared" si="3810"/>
        <v>1</v>
      </c>
      <c r="DC223" s="899">
        <f t="shared" si="3811"/>
        <v>1</v>
      </c>
      <c r="DD223" s="899">
        <f t="shared" si="3812"/>
        <v>1</v>
      </c>
      <c r="DE223" s="966">
        <f t="shared" si="3813"/>
        <v>867000</v>
      </c>
      <c r="DF223" s="901">
        <f t="shared" si="3814"/>
        <v>0</v>
      </c>
      <c r="DI223" s="958" t="s">
        <v>931</v>
      </c>
      <c r="DJ223" s="1190" t="s">
        <v>576</v>
      </c>
      <c r="DK223" s="1179" t="s">
        <v>149</v>
      </c>
      <c r="DL223" s="1180">
        <v>3</v>
      </c>
      <c r="DM223" s="1015">
        <v>40453</v>
      </c>
      <c r="DN223" s="963">
        <f t="shared" si="3815"/>
        <v>121359</v>
      </c>
      <c r="DO223" s="1016"/>
      <c r="DP223" s="898">
        <f t="shared" si="3816"/>
        <v>1</v>
      </c>
      <c r="DQ223" s="898">
        <f t="shared" si="3817"/>
        <v>1</v>
      </c>
      <c r="DR223" s="899">
        <f t="shared" si="3818"/>
        <v>1</v>
      </c>
      <c r="DS223" s="899">
        <f t="shared" si="3819"/>
        <v>1</v>
      </c>
      <c r="DT223" s="899">
        <f t="shared" si="3820"/>
        <v>1</v>
      </c>
      <c r="DU223" s="899">
        <f t="shared" si="3821"/>
        <v>1</v>
      </c>
      <c r="DV223" s="966">
        <f t="shared" si="3822"/>
        <v>121359</v>
      </c>
      <c r="DW223" s="901">
        <f t="shared" si="3823"/>
        <v>0</v>
      </c>
      <c r="DZ223" s="958" t="s">
        <v>931</v>
      </c>
      <c r="EA223" s="1190" t="s">
        <v>576</v>
      </c>
      <c r="EB223" s="1179" t="s">
        <v>149</v>
      </c>
      <c r="EC223" s="1180">
        <v>3</v>
      </c>
      <c r="ED223" s="1015">
        <v>37800</v>
      </c>
      <c r="EE223" s="963">
        <f t="shared" si="3824"/>
        <v>113400</v>
      </c>
      <c r="EF223" s="1016"/>
      <c r="EG223" s="898">
        <f t="shared" si="3825"/>
        <v>1</v>
      </c>
      <c r="EH223" s="898">
        <f t="shared" si="3826"/>
        <v>1</v>
      </c>
      <c r="EI223" s="899">
        <f t="shared" si="3827"/>
        <v>1</v>
      </c>
      <c r="EJ223" s="899">
        <f t="shared" si="3828"/>
        <v>1</v>
      </c>
      <c r="EK223" s="899">
        <f t="shared" si="3829"/>
        <v>1</v>
      </c>
      <c r="EL223" s="899">
        <f t="shared" si="3830"/>
        <v>1</v>
      </c>
      <c r="EM223" s="966">
        <f t="shared" si="3831"/>
        <v>113400</v>
      </c>
      <c r="EN223" s="901">
        <f t="shared" si="3832"/>
        <v>0</v>
      </c>
      <c r="EQ223" s="958" t="s">
        <v>931</v>
      </c>
      <c r="ER223" s="1190" t="s">
        <v>576</v>
      </c>
      <c r="ES223" s="1179" t="s">
        <v>149</v>
      </c>
      <c r="ET223" s="1180">
        <v>3</v>
      </c>
      <c r="EU223" s="1015">
        <v>79500</v>
      </c>
      <c r="EV223" s="963">
        <f t="shared" si="3833"/>
        <v>238500</v>
      </c>
      <c r="EW223" s="1016"/>
      <c r="EX223" s="898">
        <f t="shared" si="3834"/>
        <v>1</v>
      </c>
      <c r="EY223" s="898">
        <f t="shared" si="3835"/>
        <v>1</v>
      </c>
      <c r="EZ223" s="899">
        <f t="shared" si="3836"/>
        <v>1</v>
      </c>
      <c r="FA223" s="899">
        <f t="shared" si="3837"/>
        <v>1</v>
      </c>
      <c r="FB223" s="899">
        <f t="shared" si="3838"/>
        <v>1</v>
      </c>
      <c r="FC223" s="899">
        <f t="shared" si="3839"/>
        <v>1</v>
      </c>
      <c r="FD223" s="966">
        <f t="shared" si="3840"/>
        <v>238500</v>
      </c>
      <c r="FE223" s="901">
        <f t="shared" si="3841"/>
        <v>0</v>
      </c>
      <c r="FH223" s="958"/>
      <c r="FI223" s="1190"/>
      <c r="FJ223" s="1179"/>
      <c r="FK223" s="1180"/>
      <c r="FL223" s="1015"/>
      <c r="FM223" s="963">
        <f t="shared" si="3842"/>
        <v>0</v>
      </c>
      <c r="FN223" s="1016"/>
      <c r="FO223" s="898" t="e">
        <f t="shared" si="3843"/>
        <v>#N/A</v>
      </c>
      <c r="FP223" s="898" t="e">
        <f t="shared" si="3844"/>
        <v>#N/A</v>
      </c>
      <c r="FQ223" s="899" t="e">
        <f t="shared" si="3845"/>
        <v>#N/A</v>
      </c>
      <c r="FR223" s="899">
        <f t="shared" si="3846"/>
        <v>0</v>
      </c>
      <c r="FS223" s="899">
        <f t="shared" si="3847"/>
        <v>0</v>
      </c>
      <c r="FT223" s="899" t="e">
        <f t="shared" si="3848"/>
        <v>#N/A</v>
      </c>
      <c r="FU223" s="966">
        <f t="shared" si="3849"/>
        <v>0</v>
      </c>
      <c r="FV223" s="901">
        <f t="shared" si="3850"/>
        <v>0</v>
      </c>
      <c r="FY223" s="958" t="s">
        <v>931</v>
      </c>
      <c r="FZ223" s="1190" t="s">
        <v>576</v>
      </c>
      <c r="GA223" s="1179" t="s">
        <v>149</v>
      </c>
      <c r="GB223" s="1180">
        <v>3</v>
      </c>
      <c r="GC223" s="1017">
        <v>81266</v>
      </c>
      <c r="GD223" s="963">
        <f t="shared" si="3851"/>
        <v>243798</v>
      </c>
      <c r="GE223" s="1016"/>
      <c r="GF223" s="898">
        <f t="shared" si="3852"/>
        <v>1</v>
      </c>
      <c r="GG223" s="898">
        <f t="shared" si="3853"/>
        <v>1</v>
      </c>
      <c r="GH223" s="899">
        <f t="shared" si="3854"/>
        <v>1</v>
      </c>
      <c r="GI223" s="899">
        <f t="shared" si="3855"/>
        <v>1</v>
      </c>
      <c r="GJ223" s="899">
        <f t="shared" si="3856"/>
        <v>1</v>
      </c>
      <c r="GK223" s="899">
        <f t="shared" si="3857"/>
        <v>1</v>
      </c>
      <c r="GL223" s="966">
        <f t="shared" si="3858"/>
        <v>243798</v>
      </c>
      <c r="GM223" s="901">
        <f t="shared" si="3859"/>
        <v>0</v>
      </c>
      <c r="GP223" s="958" t="s">
        <v>931</v>
      </c>
      <c r="GQ223" s="1190" t="s">
        <v>576</v>
      </c>
      <c r="GR223" s="1179" t="s">
        <v>149</v>
      </c>
      <c r="GS223" s="1180">
        <v>3</v>
      </c>
      <c r="GT223" s="1015">
        <v>79600</v>
      </c>
      <c r="GU223" s="963">
        <f t="shared" si="3860"/>
        <v>238800</v>
      </c>
      <c r="GV223" s="1016"/>
      <c r="GW223" s="898">
        <f t="shared" si="3861"/>
        <v>1</v>
      </c>
      <c r="GX223" s="898">
        <f t="shared" si="3862"/>
        <v>1</v>
      </c>
      <c r="GY223" s="899">
        <f t="shared" si="3863"/>
        <v>1</v>
      </c>
      <c r="GZ223" s="899">
        <f t="shared" si="3864"/>
        <v>1</v>
      </c>
      <c r="HA223" s="899">
        <f t="shared" si="3865"/>
        <v>1</v>
      </c>
      <c r="HB223" s="899">
        <f t="shared" si="3866"/>
        <v>1</v>
      </c>
      <c r="HC223" s="966">
        <f t="shared" si="3867"/>
        <v>238800</v>
      </c>
      <c r="HD223" s="901">
        <f t="shared" si="3868"/>
        <v>0</v>
      </c>
      <c r="HG223" s="958" t="s">
        <v>931</v>
      </c>
      <c r="HH223" s="1190" t="s">
        <v>576</v>
      </c>
      <c r="HI223" s="1179" t="s">
        <v>149</v>
      </c>
      <c r="HJ223" s="1180">
        <v>3</v>
      </c>
      <c r="HK223" s="1015">
        <v>60295</v>
      </c>
      <c r="HL223" s="963">
        <f t="shared" si="3869"/>
        <v>180885</v>
      </c>
      <c r="HM223" s="1016"/>
      <c r="HN223" s="898">
        <f t="shared" si="3870"/>
        <v>1</v>
      </c>
      <c r="HO223" s="898">
        <f t="shared" si="3871"/>
        <v>1</v>
      </c>
      <c r="HP223" s="899">
        <f t="shared" si="3872"/>
        <v>1</v>
      </c>
      <c r="HQ223" s="899">
        <f t="shared" si="3873"/>
        <v>1</v>
      </c>
      <c r="HR223" s="899">
        <f t="shared" si="3874"/>
        <v>1</v>
      </c>
      <c r="HS223" s="899">
        <f t="shared" si="3875"/>
        <v>1</v>
      </c>
      <c r="HT223" s="966">
        <f t="shared" si="3876"/>
        <v>180885</v>
      </c>
      <c r="HU223" s="901">
        <f t="shared" si="3877"/>
        <v>0</v>
      </c>
      <c r="HX223" s="958" t="s">
        <v>931</v>
      </c>
      <c r="HY223" s="1190" t="s">
        <v>576</v>
      </c>
      <c r="HZ223" s="1179" t="s">
        <v>149</v>
      </c>
      <c r="IA223" s="1180">
        <v>3</v>
      </c>
      <c r="IB223" s="1020">
        <v>70373</v>
      </c>
      <c r="IC223" s="972">
        <f t="shared" si="3878"/>
        <v>211119</v>
      </c>
      <c r="ID223" s="1016"/>
      <c r="IE223" s="898">
        <f t="shared" si="3879"/>
        <v>1</v>
      </c>
      <c r="IF223" s="898">
        <f t="shared" si="3880"/>
        <v>1</v>
      </c>
      <c r="IG223" s="899">
        <f t="shared" si="3881"/>
        <v>1</v>
      </c>
      <c r="IH223" s="899">
        <f t="shared" si="3882"/>
        <v>1</v>
      </c>
      <c r="II223" s="899">
        <f t="shared" si="3883"/>
        <v>1</v>
      </c>
      <c r="IJ223" s="899">
        <f t="shared" si="3884"/>
        <v>1</v>
      </c>
      <c r="IK223" s="966">
        <f t="shared" si="3885"/>
        <v>211119</v>
      </c>
      <c r="IL223" s="901">
        <f t="shared" si="3886"/>
        <v>0</v>
      </c>
      <c r="IO223" s="958" t="s">
        <v>931</v>
      </c>
      <c r="IP223" s="1190" t="s">
        <v>576</v>
      </c>
      <c r="IQ223" s="1179" t="s">
        <v>149</v>
      </c>
      <c r="IR223" s="1180">
        <v>3</v>
      </c>
      <c r="IS223" s="1015">
        <v>40677</v>
      </c>
      <c r="IT223" s="963">
        <f t="shared" si="3887"/>
        <v>122031</v>
      </c>
      <c r="IU223" s="1016"/>
      <c r="IV223" s="898">
        <f t="shared" si="3888"/>
        <v>1</v>
      </c>
      <c r="IW223" s="898">
        <f t="shared" si="3889"/>
        <v>1</v>
      </c>
      <c r="IX223" s="899">
        <f t="shared" si="3890"/>
        <v>1</v>
      </c>
      <c r="IY223" s="899">
        <f t="shared" si="3891"/>
        <v>1</v>
      </c>
      <c r="IZ223" s="899">
        <f t="shared" si="3892"/>
        <v>1</v>
      </c>
      <c r="JA223" s="899">
        <f t="shared" si="3893"/>
        <v>1</v>
      </c>
      <c r="JB223" s="966">
        <f t="shared" si="3894"/>
        <v>122031</v>
      </c>
      <c r="JC223" s="901">
        <f t="shared" si="3895"/>
        <v>0</v>
      </c>
      <c r="JF223" s="958" t="s">
        <v>931</v>
      </c>
      <c r="JG223" s="1190" t="s">
        <v>576</v>
      </c>
      <c r="JH223" s="1179" t="s">
        <v>149</v>
      </c>
      <c r="JI223" s="1180">
        <v>3</v>
      </c>
      <c r="JJ223" s="1015">
        <v>48000</v>
      </c>
      <c r="JK223" s="963">
        <f t="shared" si="3896"/>
        <v>144000</v>
      </c>
      <c r="JL223" s="1016"/>
      <c r="JM223" s="898">
        <f t="shared" si="3897"/>
        <v>1</v>
      </c>
      <c r="JN223" s="898">
        <f t="shared" si="3898"/>
        <v>1</v>
      </c>
      <c r="JO223" s="899">
        <f t="shared" si="3899"/>
        <v>1</v>
      </c>
      <c r="JP223" s="899">
        <f t="shared" si="3900"/>
        <v>1</v>
      </c>
      <c r="JQ223" s="899">
        <f t="shared" si="3901"/>
        <v>1</v>
      </c>
      <c r="JR223" s="899">
        <f t="shared" si="3902"/>
        <v>1</v>
      </c>
      <c r="JS223" s="966">
        <f t="shared" si="3903"/>
        <v>144000</v>
      </c>
      <c r="JT223" s="901">
        <f t="shared" si="3904"/>
        <v>0</v>
      </c>
      <c r="JW223" s="958" t="s">
        <v>931</v>
      </c>
      <c r="JX223" s="1190" t="s">
        <v>576</v>
      </c>
      <c r="JY223" s="1179" t="s">
        <v>149</v>
      </c>
      <c r="JZ223" s="1180">
        <v>3</v>
      </c>
      <c r="KA223" s="1015">
        <v>116005.38990000001</v>
      </c>
      <c r="KB223" s="963">
        <f t="shared" si="3905"/>
        <v>348016</v>
      </c>
      <c r="KC223" s="1016"/>
      <c r="KD223" s="898">
        <f t="shared" si="3906"/>
        <v>1</v>
      </c>
      <c r="KE223" s="898">
        <f t="shared" si="3907"/>
        <v>1</v>
      </c>
      <c r="KF223" s="899">
        <f t="shared" si="3908"/>
        <v>1</v>
      </c>
      <c r="KG223" s="899">
        <f t="shared" si="3909"/>
        <v>1</v>
      </c>
      <c r="KH223" s="899">
        <f t="shared" si="3910"/>
        <v>1</v>
      </c>
      <c r="KI223" s="899">
        <f t="shared" si="3911"/>
        <v>1</v>
      </c>
      <c r="KJ223" s="966">
        <f t="shared" si="3912"/>
        <v>348016</v>
      </c>
      <c r="KK223" s="901">
        <f t="shared" si="3913"/>
        <v>0</v>
      </c>
      <c r="KN223" s="958" t="s">
        <v>931</v>
      </c>
      <c r="KO223" s="1190" t="s">
        <v>576</v>
      </c>
      <c r="KP223" s="1179" t="s">
        <v>149</v>
      </c>
      <c r="KQ223" s="1180">
        <v>3</v>
      </c>
      <c r="KR223" s="1015">
        <v>60445</v>
      </c>
      <c r="KS223" s="963">
        <f t="shared" si="3914"/>
        <v>181335</v>
      </c>
      <c r="KT223" s="1016"/>
      <c r="KU223" s="898">
        <f t="shared" si="3915"/>
        <v>1</v>
      </c>
      <c r="KV223" s="898">
        <f t="shared" si="3916"/>
        <v>1</v>
      </c>
      <c r="KW223" s="899">
        <f t="shared" si="3917"/>
        <v>1</v>
      </c>
      <c r="KX223" s="899">
        <f t="shared" si="3918"/>
        <v>1</v>
      </c>
      <c r="KY223" s="899">
        <f t="shared" si="3919"/>
        <v>1</v>
      </c>
      <c r="KZ223" s="899">
        <f t="shared" si="3920"/>
        <v>1</v>
      </c>
      <c r="LA223" s="966">
        <f t="shared" si="3921"/>
        <v>181335</v>
      </c>
      <c r="LB223" s="901">
        <f t="shared" si="3922"/>
        <v>0</v>
      </c>
      <c r="LE223" s="958" t="s">
        <v>931</v>
      </c>
      <c r="LF223" s="1190" t="s">
        <v>576</v>
      </c>
      <c r="LG223" s="1179" t="s">
        <v>149</v>
      </c>
      <c r="LH223" s="1180">
        <v>3</v>
      </c>
      <c r="LI223" s="1021">
        <v>74775</v>
      </c>
      <c r="LJ223" s="974">
        <f t="shared" si="3923"/>
        <v>224325</v>
      </c>
      <c r="LK223" s="1016"/>
      <c r="LL223" s="898">
        <f t="shared" si="3924"/>
        <v>1</v>
      </c>
      <c r="LM223" s="898">
        <f t="shared" si="3925"/>
        <v>1</v>
      </c>
      <c r="LN223" s="899">
        <f t="shared" si="3926"/>
        <v>1</v>
      </c>
      <c r="LO223" s="899">
        <f t="shared" si="3927"/>
        <v>1</v>
      </c>
      <c r="LP223" s="899">
        <f t="shared" si="3928"/>
        <v>1</v>
      </c>
      <c r="LQ223" s="899">
        <f t="shared" si="3929"/>
        <v>1</v>
      </c>
      <c r="LR223" s="966">
        <f t="shared" si="3930"/>
        <v>224325</v>
      </c>
      <c r="LS223" s="901">
        <f t="shared" si="3931"/>
        <v>0</v>
      </c>
      <c r="LV223" s="958" t="s">
        <v>931</v>
      </c>
      <c r="LW223" s="1190" t="s">
        <v>576</v>
      </c>
      <c r="LX223" s="1179" t="s">
        <v>149</v>
      </c>
      <c r="LY223" s="1180">
        <v>3</v>
      </c>
      <c r="LZ223" s="1015">
        <v>42250</v>
      </c>
      <c r="MA223" s="963">
        <f t="shared" si="3932"/>
        <v>126750</v>
      </c>
      <c r="MB223" s="1016"/>
      <c r="MC223" s="898">
        <f t="shared" si="3933"/>
        <v>1</v>
      </c>
      <c r="MD223" s="898">
        <f t="shared" si="3934"/>
        <v>1</v>
      </c>
      <c r="ME223" s="899">
        <f t="shared" si="3935"/>
        <v>1</v>
      </c>
      <c r="MF223" s="899">
        <f t="shared" si="3936"/>
        <v>1</v>
      </c>
      <c r="MG223" s="899">
        <f t="shared" si="3937"/>
        <v>1</v>
      </c>
      <c r="MH223" s="899">
        <f t="shared" si="3938"/>
        <v>1</v>
      </c>
      <c r="MI223" s="966">
        <f t="shared" si="3939"/>
        <v>126750</v>
      </c>
      <c r="MJ223" s="901">
        <f t="shared" si="3940"/>
        <v>0</v>
      </c>
      <c r="MM223" s="958" t="s">
        <v>931</v>
      </c>
      <c r="MN223" s="1190" t="s">
        <v>576</v>
      </c>
      <c r="MO223" s="1179" t="s">
        <v>149</v>
      </c>
      <c r="MP223" s="1180">
        <v>3</v>
      </c>
      <c r="MQ223" s="1015">
        <v>75000</v>
      </c>
      <c r="MR223" s="963">
        <f t="shared" si="3941"/>
        <v>225000</v>
      </c>
      <c r="MS223" s="1016"/>
      <c r="MT223" s="898">
        <f t="shared" si="3942"/>
        <v>1</v>
      </c>
      <c r="MU223" s="898">
        <f t="shared" si="3943"/>
        <v>1</v>
      </c>
      <c r="MV223" s="899">
        <f t="shared" si="3944"/>
        <v>1</v>
      </c>
      <c r="MW223" s="899">
        <f t="shared" si="3945"/>
        <v>1</v>
      </c>
      <c r="MX223" s="899">
        <f t="shared" si="3946"/>
        <v>1</v>
      </c>
      <c r="MY223" s="899">
        <f t="shared" si="3947"/>
        <v>1</v>
      </c>
      <c r="MZ223" s="966">
        <f t="shared" si="3948"/>
        <v>225000</v>
      </c>
      <c r="NA223" s="901">
        <f t="shared" si="3949"/>
        <v>0</v>
      </c>
      <c r="ND223" s="975" t="s">
        <v>931</v>
      </c>
      <c r="NE223" s="976" t="s">
        <v>576</v>
      </c>
      <c r="NF223" s="1175" t="s">
        <v>149</v>
      </c>
      <c r="NG223" s="1176">
        <v>3</v>
      </c>
      <c r="NH223" s="979">
        <v>92592.72</v>
      </c>
      <c r="NI223" s="980">
        <v>277778</v>
      </c>
      <c r="NJ223" s="1016"/>
      <c r="NK223" s="898">
        <f t="shared" si="3950"/>
        <v>1</v>
      </c>
      <c r="NL223" s="898">
        <f t="shared" si="3951"/>
        <v>1</v>
      </c>
      <c r="NM223" s="899">
        <f t="shared" si="3952"/>
        <v>1</v>
      </c>
      <c r="NN223" s="899">
        <f t="shared" si="3953"/>
        <v>1</v>
      </c>
      <c r="NO223" s="899">
        <f t="shared" si="3954"/>
        <v>1</v>
      </c>
      <c r="NP223" s="899">
        <f t="shared" si="3955"/>
        <v>1</v>
      </c>
      <c r="NQ223" s="966">
        <f t="shared" si="3956"/>
        <v>277778</v>
      </c>
      <c r="NR223" s="901">
        <f t="shared" si="3957"/>
        <v>0</v>
      </c>
      <c r="NU223" s="981" t="s">
        <v>931</v>
      </c>
      <c r="NV223" s="982" t="s">
        <v>576</v>
      </c>
      <c r="NW223" s="1177" t="s">
        <v>149</v>
      </c>
      <c r="NX223" s="1178">
        <v>3</v>
      </c>
      <c r="NY223" s="1022">
        <v>93528</v>
      </c>
      <c r="NZ223" s="986">
        <f t="shared" si="3958"/>
        <v>280584</v>
      </c>
      <c r="OA223" s="1016"/>
      <c r="OB223" s="898">
        <f t="shared" si="3959"/>
        <v>1</v>
      </c>
      <c r="OC223" s="898">
        <f t="shared" si="3960"/>
        <v>1</v>
      </c>
      <c r="OD223" s="899">
        <f t="shared" si="3961"/>
        <v>1</v>
      </c>
      <c r="OE223" s="899">
        <f t="shared" si="3962"/>
        <v>1</v>
      </c>
      <c r="OF223" s="899">
        <f t="shared" si="3963"/>
        <v>1</v>
      </c>
      <c r="OG223" s="899">
        <f t="shared" si="3964"/>
        <v>1</v>
      </c>
      <c r="OH223" s="966">
        <f t="shared" si="3965"/>
        <v>280584</v>
      </c>
      <c r="OI223" s="901">
        <f t="shared" si="3966"/>
        <v>0</v>
      </c>
      <c r="OL223" s="958" t="s">
        <v>931</v>
      </c>
      <c r="OM223" s="1190" t="s">
        <v>576</v>
      </c>
      <c r="ON223" s="1179" t="s">
        <v>149</v>
      </c>
      <c r="OO223" s="1180">
        <v>3</v>
      </c>
      <c r="OP223" s="1015">
        <v>57542</v>
      </c>
      <c r="OQ223" s="963">
        <f t="shared" si="3967"/>
        <v>172626</v>
      </c>
      <c r="OR223" s="1016"/>
      <c r="OS223" s="898">
        <f t="shared" si="3968"/>
        <v>1</v>
      </c>
      <c r="OT223" s="898">
        <f t="shared" si="3969"/>
        <v>1</v>
      </c>
      <c r="OU223" s="899">
        <f t="shared" si="3970"/>
        <v>1</v>
      </c>
      <c r="OV223" s="899">
        <f t="shared" si="3971"/>
        <v>1</v>
      </c>
      <c r="OW223" s="899">
        <f t="shared" si="3972"/>
        <v>1</v>
      </c>
      <c r="OX223" s="899">
        <f t="shared" si="3973"/>
        <v>1</v>
      </c>
      <c r="OY223" s="966">
        <f t="shared" si="3974"/>
        <v>172626</v>
      </c>
      <c r="OZ223" s="901">
        <f t="shared" si="3975"/>
        <v>0</v>
      </c>
      <c r="PC223" s="958" t="s">
        <v>931</v>
      </c>
      <c r="PD223" s="1190" t="s">
        <v>576</v>
      </c>
      <c r="PE223" s="1179" t="s">
        <v>149</v>
      </c>
      <c r="PF223" s="1180">
        <v>3</v>
      </c>
      <c r="PG223" s="1023">
        <v>105625</v>
      </c>
      <c r="PH223" s="988">
        <v>316875</v>
      </c>
      <c r="PI223" s="1181"/>
      <c r="PJ223" s="898">
        <f t="shared" si="3976"/>
        <v>1</v>
      </c>
      <c r="PK223" s="898">
        <f t="shared" si="3977"/>
        <v>1</v>
      </c>
      <c r="PL223" s="899">
        <f t="shared" si="3978"/>
        <v>1</v>
      </c>
      <c r="PM223" s="899">
        <f t="shared" si="3979"/>
        <v>1</v>
      </c>
      <c r="PN223" s="899">
        <f t="shared" si="3980"/>
        <v>1</v>
      </c>
      <c r="PO223" s="899">
        <f t="shared" si="3981"/>
        <v>1</v>
      </c>
      <c r="PP223" s="966">
        <f t="shared" si="3982"/>
        <v>316875</v>
      </c>
      <c r="PQ223" s="901">
        <f t="shared" si="3983"/>
        <v>0</v>
      </c>
      <c r="PT223" s="958" t="s">
        <v>931</v>
      </c>
      <c r="PU223" s="1190" t="s">
        <v>576</v>
      </c>
      <c r="PV223" s="1179" t="s">
        <v>149</v>
      </c>
      <c r="PW223" s="1180">
        <v>3</v>
      </c>
      <c r="PX223" s="1015">
        <v>79575</v>
      </c>
      <c r="PY223" s="963">
        <f t="shared" si="3984"/>
        <v>238725</v>
      </c>
      <c r="PZ223" s="1016"/>
      <c r="QA223" s="898">
        <f t="shared" si="3985"/>
        <v>1</v>
      </c>
      <c r="QB223" s="898">
        <f t="shared" si="3986"/>
        <v>1</v>
      </c>
      <c r="QC223" s="899">
        <f t="shared" si="3987"/>
        <v>1</v>
      </c>
      <c r="QD223" s="899">
        <f t="shared" si="3988"/>
        <v>1</v>
      </c>
      <c r="QE223" s="899">
        <f t="shared" si="3989"/>
        <v>1</v>
      </c>
      <c r="QF223" s="899">
        <f t="shared" si="3990"/>
        <v>1</v>
      </c>
      <c r="QG223" s="966">
        <f t="shared" si="3991"/>
        <v>238725</v>
      </c>
      <c r="QH223" s="901">
        <f t="shared" si="3992"/>
        <v>0</v>
      </c>
      <c r="QK223" s="958" t="s">
        <v>931</v>
      </c>
      <c r="QL223" s="1190" t="s">
        <v>576</v>
      </c>
      <c r="QM223" s="1179" t="s">
        <v>149</v>
      </c>
      <c r="QN223" s="1180">
        <v>3</v>
      </c>
      <c r="QO223" s="1021">
        <v>75148.874999999985</v>
      </c>
      <c r="QP223" s="974">
        <f t="shared" si="3993"/>
        <v>225447</v>
      </c>
      <c r="QQ223" s="1016"/>
      <c r="QR223" s="898">
        <f t="shared" si="3994"/>
        <v>1</v>
      </c>
      <c r="QS223" s="898">
        <f t="shared" si="3995"/>
        <v>1</v>
      </c>
      <c r="QT223" s="899">
        <f t="shared" si="3996"/>
        <v>1</v>
      </c>
      <c r="QU223" s="899">
        <f t="shared" si="3997"/>
        <v>1</v>
      </c>
      <c r="QV223" s="899">
        <f t="shared" si="3998"/>
        <v>1</v>
      </c>
      <c r="QW223" s="899">
        <f t="shared" si="3999"/>
        <v>1</v>
      </c>
      <c r="QX223" s="966">
        <f t="shared" si="4000"/>
        <v>225447</v>
      </c>
      <c r="QY223" s="901">
        <f t="shared" si="4001"/>
        <v>0</v>
      </c>
      <c r="RB223" s="405"/>
      <c r="RC223" s="406"/>
      <c r="RD223" s="407"/>
      <c r="RE223" s="408"/>
      <c r="RF223" s="409"/>
      <c r="RG223" s="410"/>
      <c r="RH223" s="410"/>
      <c r="RI223" s="898"/>
      <c r="RJ223" s="898"/>
      <c r="RK223" s="934"/>
      <c r="RL223" s="934"/>
      <c r="RM223" s="934"/>
      <c r="RN223" s="934"/>
      <c r="RO223" s="935"/>
      <c r="RP223" s="936"/>
      <c r="RS223" s="405"/>
      <c r="RT223" s="406"/>
      <c r="RU223" s="407"/>
      <c r="RV223" s="408"/>
      <c r="RW223" s="409"/>
      <c r="RX223" s="410"/>
      <c r="RY223" s="410"/>
      <c r="RZ223" s="898"/>
      <c r="SA223" s="898"/>
      <c r="SB223" s="934"/>
      <c r="SC223" s="934"/>
      <c r="SD223" s="934"/>
      <c r="SE223" s="934"/>
      <c r="SF223" s="935"/>
      <c r="SG223" s="936"/>
      <c r="SJ223" s="405"/>
      <c r="SK223" s="406"/>
      <c r="SL223" s="407"/>
      <c r="SM223" s="408"/>
      <c r="SN223" s="409"/>
      <c r="SO223" s="410"/>
      <c r="SP223" s="410"/>
      <c r="SQ223" s="898"/>
      <c r="SR223" s="898"/>
      <c r="SS223" s="934"/>
      <c r="ST223" s="934"/>
      <c r="SU223" s="934"/>
      <c r="SV223" s="934"/>
      <c r="SW223" s="935"/>
      <c r="SX223" s="936"/>
    </row>
    <row r="224" spans="2:518" ht="75" customHeight="1" thickTop="1" thickBot="1">
      <c r="B224" s="958" t="s">
        <v>932</v>
      </c>
      <c r="C224" s="1190" t="s">
        <v>577</v>
      </c>
      <c r="D224" s="1179" t="s">
        <v>149</v>
      </c>
      <c r="E224" s="1180">
        <v>2</v>
      </c>
      <c r="F224" s="1015"/>
      <c r="G224" s="963">
        <f>ROUND(E224*F224,0)</f>
        <v>0</v>
      </c>
      <c r="H224" s="1016"/>
      <c r="K224" s="958" t="s">
        <v>932</v>
      </c>
      <c r="L224" s="1190" t="s">
        <v>577</v>
      </c>
      <c r="M224" s="1179" t="s">
        <v>149</v>
      </c>
      <c r="N224" s="1180">
        <v>2</v>
      </c>
      <c r="O224" s="1017">
        <v>576330</v>
      </c>
      <c r="P224" s="963">
        <f t="shared" si="3769"/>
        <v>1152660</v>
      </c>
      <c r="Q224" s="1016"/>
      <c r="R224" s="898">
        <f t="shared" si="3761"/>
        <v>1</v>
      </c>
      <c r="S224" s="898">
        <f t="shared" si="3762"/>
        <v>1</v>
      </c>
      <c r="T224" s="899">
        <f t="shared" si="3763"/>
        <v>1</v>
      </c>
      <c r="U224" s="899">
        <f t="shared" si="3764"/>
        <v>1</v>
      </c>
      <c r="V224" s="899">
        <f t="shared" si="3765"/>
        <v>1</v>
      </c>
      <c r="W224" s="899">
        <f t="shared" si="3766"/>
        <v>1</v>
      </c>
      <c r="X224" s="966">
        <f t="shared" si="3767"/>
        <v>1152660</v>
      </c>
      <c r="Y224" s="901">
        <f t="shared" si="3768"/>
        <v>0</v>
      </c>
      <c r="Z224" s="872"/>
      <c r="AA224" s="872"/>
      <c r="AB224" s="958" t="s">
        <v>932</v>
      </c>
      <c r="AC224" s="1190" t="s">
        <v>577</v>
      </c>
      <c r="AD224" s="1179" t="s">
        <v>149</v>
      </c>
      <c r="AE224" s="1180">
        <v>2</v>
      </c>
      <c r="AF224" s="1015">
        <v>800000</v>
      </c>
      <c r="AG224" s="963">
        <f t="shared" si="3770"/>
        <v>1600000</v>
      </c>
      <c r="AH224" s="1016"/>
      <c r="AI224" s="898">
        <f t="shared" si="3771"/>
        <v>1</v>
      </c>
      <c r="AJ224" s="898">
        <f t="shared" si="3772"/>
        <v>1</v>
      </c>
      <c r="AK224" s="899">
        <f t="shared" si="3773"/>
        <v>1</v>
      </c>
      <c r="AL224" s="899">
        <f t="shared" si="3774"/>
        <v>1</v>
      </c>
      <c r="AM224" s="899">
        <f t="shared" si="3775"/>
        <v>1</v>
      </c>
      <c r="AN224" s="899">
        <f t="shared" si="3776"/>
        <v>1</v>
      </c>
      <c r="AO224" s="966">
        <f t="shared" si="3777"/>
        <v>1600000</v>
      </c>
      <c r="AP224" s="901">
        <f t="shared" si="3778"/>
        <v>0</v>
      </c>
      <c r="AQ224" s="872"/>
      <c r="AR224" s="872"/>
      <c r="AS224" s="958" t="s">
        <v>932</v>
      </c>
      <c r="AT224" s="1191" t="s">
        <v>577</v>
      </c>
      <c r="AU224" s="1179" t="s">
        <v>149</v>
      </c>
      <c r="AV224" s="1180">
        <v>2</v>
      </c>
      <c r="AW224" s="1019">
        <v>850000</v>
      </c>
      <c r="AX224" s="969">
        <f t="shared" si="3779"/>
        <v>1700000</v>
      </c>
      <c r="AY224" s="1016"/>
      <c r="AZ224" s="898">
        <f t="shared" si="3780"/>
        <v>1</v>
      </c>
      <c r="BA224" s="898">
        <f t="shared" si="3781"/>
        <v>1</v>
      </c>
      <c r="BB224" s="899">
        <f t="shared" si="3782"/>
        <v>1</v>
      </c>
      <c r="BC224" s="899">
        <f t="shared" si="3783"/>
        <v>1</v>
      </c>
      <c r="BD224" s="899">
        <f t="shared" si="3784"/>
        <v>1</v>
      </c>
      <c r="BE224" s="899">
        <f t="shared" si="3785"/>
        <v>1</v>
      </c>
      <c r="BF224" s="966">
        <f t="shared" si="3786"/>
        <v>1700000</v>
      </c>
      <c r="BG224" s="901">
        <f t="shared" si="3787"/>
        <v>0</v>
      </c>
      <c r="BJ224" s="958" t="s">
        <v>932</v>
      </c>
      <c r="BK224" s="1190" t="s">
        <v>577</v>
      </c>
      <c r="BL224" s="1179" t="s">
        <v>149</v>
      </c>
      <c r="BM224" s="1180">
        <v>2</v>
      </c>
      <c r="BN224" s="1015">
        <v>1636231</v>
      </c>
      <c r="BO224" s="963">
        <f t="shared" si="3788"/>
        <v>3272462</v>
      </c>
      <c r="BP224" s="1016"/>
      <c r="BQ224" s="898">
        <f t="shared" si="3789"/>
        <v>1</v>
      </c>
      <c r="BR224" s="898">
        <f t="shared" si="3790"/>
        <v>1</v>
      </c>
      <c r="BS224" s="899">
        <f t="shared" si="3791"/>
        <v>1</v>
      </c>
      <c r="BT224" s="899">
        <f t="shared" si="3792"/>
        <v>1</v>
      </c>
      <c r="BU224" s="899">
        <f t="shared" si="3793"/>
        <v>1</v>
      </c>
      <c r="BV224" s="899">
        <f t="shared" si="3794"/>
        <v>1</v>
      </c>
      <c r="BW224" s="966">
        <f t="shared" si="3795"/>
        <v>3272462</v>
      </c>
      <c r="BX224" s="901">
        <f t="shared" si="3796"/>
        <v>0</v>
      </c>
      <c r="CA224" s="958" t="s">
        <v>932</v>
      </c>
      <c r="CB224" s="1190" t="s">
        <v>577</v>
      </c>
      <c r="CC224" s="1179" t="s">
        <v>149</v>
      </c>
      <c r="CD224" s="1180">
        <v>2</v>
      </c>
      <c r="CE224" s="1015">
        <v>561345</v>
      </c>
      <c r="CF224" s="963">
        <f t="shared" si="3797"/>
        <v>1122690</v>
      </c>
      <c r="CG224" s="1016"/>
      <c r="CH224" s="898">
        <f t="shared" si="3798"/>
        <v>1</v>
      </c>
      <c r="CI224" s="898">
        <f t="shared" si="3799"/>
        <v>1</v>
      </c>
      <c r="CJ224" s="899">
        <f t="shared" si="3800"/>
        <v>1</v>
      </c>
      <c r="CK224" s="899">
        <f t="shared" si="3801"/>
        <v>1</v>
      </c>
      <c r="CL224" s="899">
        <f t="shared" si="3802"/>
        <v>1</v>
      </c>
      <c r="CM224" s="899">
        <f t="shared" si="3803"/>
        <v>1</v>
      </c>
      <c r="CN224" s="966">
        <f t="shared" si="3804"/>
        <v>1122690</v>
      </c>
      <c r="CO224" s="901">
        <f t="shared" si="3805"/>
        <v>0</v>
      </c>
      <c r="CR224" s="958" t="s">
        <v>932</v>
      </c>
      <c r="CS224" s="1190" t="s">
        <v>577</v>
      </c>
      <c r="CT224" s="1179" t="s">
        <v>149</v>
      </c>
      <c r="CU224" s="1180">
        <v>2</v>
      </c>
      <c r="CV224" s="1015">
        <v>450000</v>
      </c>
      <c r="CW224" s="963">
        <f t="shared" si="3806"/>
        <v>900000</v>
      </c>
      <c r="CX224" s="1016"/>
      <c r="CY224" s="898">
        <f t="shared" si="3807"/>
        <v>1</v>
      </c>
      <c r="CZ224" s="898">
        <f t="shared" si="3808"/>
        <v>1</v>
      </c>
      <c r="DA224" s="899">
        <f t="shared" si="3809"/>
        <v>1</v>
      </c>
      <c r="DB224" s="899">
        <f t="shared" si="3810"/>
        <v>1</v>
      </c>
      <c r="DC224" s="899">
        <f t="shared" si="3811"/>
        <v>1</v>
      </c>
      <c r="DD224" s="899">
        <f t="shared" si="3812"/>
        <v>1</v>
      </c>
      <c r="DE224" s="966">
        <f t="shared" si="3813"/>
        <v>900000</v>
      </c>
      <c r="DF224" s="901">
        <f t="shared" si="3814"/>
        <v>0</v>
      </c>
      <c r="DI224" s="958" t="s">
        <v>932</v>
      </c>
      <c r="DJ224" s="1190" t="s">
        <v>577</v>
      </c>
      <c r="DK224" s="1179" t="s">
        <v>149</v>
      </c>
      <c r="DL224" s="1180">
        <v>2</v>
      </c>
      <c r="DM224" s="1015">
        <v>481474</v>
      </c>
      <c r="DN224" s="963">
        <f t="shared" si="3815"/>
        <v>962948</v>
      </c>
      <c r="DO224" s="1016"/>
      <c r="DP224" s="898">
        <f t="shared" si="3816"/>
        <v>1</v>
      </c>
      <c r="DQ224" s="898">
        <f t="shared" si="3817"/>
        <v>1</v>
      </c>
      <c r="DR224" s="899">
        <f t="shared" si="3818"/>
        <v>1</v>
      </c>
      <c r="DS224" s="899">
        <f t="shared" si="3819"/>
        <v>1</v>
      </c>
      <c r="DT224" s="899">
        <f t="shared" si="3820"/>
        <v>1</v>
      </c>
      <c r="DU224" s="899">
        <f t="shared" si="3821"/>
        <v>1</v>
      </c>
      <c r="DV224" s="966">
        <f t="shared" si="3822"/>
        <v>962948</v>
      </c>
      <c r="DW224" s="901">
        <f t="shared" si="3823"/>
        <v>0</v>
      </c>
      <c r="DZ224" s="958" t="s">
        <v>932</v>
      </c>
      <c r="EA224" s="1190" t="s">
        <v>577</v>
      </c>
      <c r="EB224" s="1179" t="s">
        <v>149</v>
      </c>
      <c r="EC224" s="1180">
        <v>2</v>
      </c>
      <c r="ED224" s="1015">
        <v>375000</v>
      </c>
      <c r="EE224" s="963">
        <f t="shared" si="3824"/>
        <v>750000</v>
      </c>
      <c r="EF224" s="1016"/>
      <c r="EG224" s="898">
        <f t="shared" si="3825"/>
        <v>1</v>
      </c>
      <c r="EH224" s="898">
        <f t="shared" si="3826"/>
        <v>1</v>
      </c>
      <c r="EI224" s="899">
        <f t="shared" si="3827"/>
        <v>1</v>
      </c>
      <c r="EJ224" s="899">
        <f t="shared" si="3828"/>
        <v>1</v>
      </c>
      <c r="EK224" s="899">
        <f t="shared" si="3829"/>
        <v>1</v>
      </c>
      <c r="EL224" s="899">
        <f t="shared" si="3830"/>
        <v>1</v>
      </c>
      <c r="EM224" s="966">
        <f t="shared" si="3831"/>
        <v>750000</v>
      </c>
      <c r="EN224" s="901">
        <f t="shared" si="3832"/>
        <v>0</v>
      </c>
      <c r="EQ224" s="958" t="s">
        <v>932</v>
      </c>
      <c r="ER224" s="1190" t="s">
        <v>577</v>
      </c>
      <c r="ES224" s="1179" t="s">
        <v>149</v>
      </c>
      <c r="ET224" s="1180">
        <v>2</v>
      </c>
      <c r="EU224" s="1015">
        <v>564600</v>
      </c>
      <c r="EV224" s="963">
        <f t="shared" si="3833"/>
        <v>1129200</v>
      </c>
      <c r="EW224" s="1016"/>
      <c r="EX224" s="898">
        <f t="shared" si="3834"/>
        <v>1</v>
      </c>
      <c r="EY224" s="898">
        <f t="shared" si="3835"/>
        <v>1</v>
      </c>
      <c r="EZ224" s="899">
        <f t="shared" si="3836"/>
        <v>1</v>
      </c>
      <c r="FA224" s="899">
        <f t="shared" si="3837"/>
        <v>1</v>
      </c>
      <c r="FB224" s="899">
        <f t="shared" si="3838"/>
        <v>1</v>
      </c>
      <c r="FC224" s="899">
        <f t="shared" si="3839"/>
        <v>1</v>
      </c>
      <c r="FD224" s="966">
        <f t="shared" si="3840"/>
        <v>1129200</v>
      </c>
      <c r="FE224" s="901">
        <f t="shared" si="3841"/>
        <v>0</v>
      </c>
      <c r="FH224" s="958"/>
      <c r="FI224" s="1190"/>
      <c r="FJ224" s="1179"/>
      <c r="FK224" s="1180"/>
      <c r="FL224" s="1015"/>
      <c r="FM224" s="963">
        <f t="shared" si="3842"/>
        <v>0</v>
      </c>
      <c r="FN224" s="1016"/>
      <c r="FO224" s="898" t="e">
        <f t="shared" si="3843"/>
        <v>#N/A</v>
      </c>
      <c r="FP224" s="898" t="e">
        <f t="shared" si="3844"/>
        <v>#N/A</v>
      </c>
      <c r="FQ224" s="899" t="e">
        <f t="shared" si="3845"/>
        <v>#N/A</v>
      </c>
      <c r="FR224" s="899">
        <f t="shared" si="3846"/>
        <v>0</v>
      </c>
      <c r="FS224" s="899">
        <f t="shared" si="3847"/>
        <v>0</v>
      </c>
      <c r="FT224" s="899" t="e">
        <f t="shared" si="3848"/>
        <v>#N/A</v>
      </c>
      <c r="FU224" s="966">
        <f t="shared" si="3849"/>
        <v>0</v>
      </c>
      <c r="FV224" s="901">
        <f t="shared" si="3850"/>
        <v>0</v>
      </c>
      <c r="FY224" s="958" t="s">
        <v>932</v>
      </c>
      <c r="FZ224" s="1190" t="s">
        <v>577</v>
      </c>
      <c r="GA224" s="1179" t="s">
        <v>149</v>
      </c>
      <c r="GB224" s="1180">
        <v>2</v>
      </c>
      <c r="GC224" s="1017">
        <v>576330</v>
      </c>
      <c r="GD224" s="963">
        <f t="shared" si="3851"/>
        <v>1152660</v>
      </c>
      <c r="GE224" s="1016"/>
      <c r="GF224" s="898">
        <f t="shared" si="3852"/>
        <v>1</v>
      </c>
      <c r="GG224" s="898">
        <f t="shared" si="3853"/>
        <v>1</v>
      </c>
      <c r="GH224" s="899">
        <f t="shared" si="3854"/>
        <v>1</v>
      </c>
      <c r="GI224" s="899">
        <f t="shared" si="3855"/>
        <v>1</v>
      </c>
      <c r="GJ224" s="899">
        <f t="shared" si="3856"/>
        <v>1</v>
      </c>
      <c r="GK224" s="899">
        <f t="shared" si="3857"/>
        <v>1</v>
      </c>
      <c r="GL224" s="966">
        <f t="shared" si="3858"/>
        <v>1152660</v>
      </c>
      <c r="GM224" s="901">
        <f t="shared" si="3859"/>
        <v>0</v>
      </c>
      <c r="GP224" s="958" t="s">
        <v>932</v>
      </c>
      <c r="GQ224" s="1190" t="s">
        <v>577</v>
      </c>
      <c r="GR224" s="1179" t="s">
        <v>149</v>
      </c>
      <c r="GS224" s="1180">
        <v>2</v>
      </c>
      <c r="GT224" s="1015">
        <v>564800</v>
      </c>
      <c r="GU224" s="963">
        <f t="shared" si="3860"/>
        <v>1129600</v>
      </c>
      <c r="GV224" s="1016"/>
      <c r="GW224" s="898">
        <f t="shared" si="3861"/>
        <v>1</v>
      </c>
      <c r="GX224" s="898">
        <f t="shared" si="3862"/>
        <v>1</v>
      </c>
      <c r="GY224" s="899">
        <f t="shared" si="3863"/>
        <v>1</v>
      </c>
      <c r="GZ224" s="899">
        <f t="shared" si="3864"/>
        <v>1</v>
      </c>
      <c r="HA224" s="899">
        <f t="shared" si="3865"/>
        <v>1</v>
      </c>
      <c r="HB224" s="899">
        <f t="shared" si="3866"/>
        <v>1</v>
      </c>
      <c r="HC224" s="966">
        <f t="shared" si="3867"/>
        <v>1129600</v>
      </c>
      <c r="HD224" s="901">
        <f t="shared" si="3868"/>
        <v>0</v>
      </c>
      <c r="HG224" s="958" t="s">
        <v>932</v>
      </c>
      <c r="HH224" s="1190" t="s">
        <v>577</v>
      </c>
      <c r="HI224" s="1179" t="s">
        <v>149</v>
      </c>
      <c r="HJ224" s="1180">
        <v>2</v>
      </c>
      <c r="HK224" s="1015">
        <v>395738</v>
      </c>
      <c r="HL224" s="963">
        <f t="shared" si="3869"/>
        <v>791476</v>
      </c>
      <c r="HM224" s="1016"/>
      <c r="HN224" s="898">
        <f t="shared" si="3870"/>
        <v>1</v>
      </c>
      <c r="HO224" s="898">
        <f t="shared" si="3871"/>
        <v>1</v>
      </c>
      <c r="HP224" s="899">
        <f t="shared" si="3872"/>
        <v>1</v>
      </c>
      <c r="HQ224" s="899">
        <f t="shared" si="3873"/>
        <v>1</v>
      </c>
      <c r="HR224" s="899">
        <f t="shared" si="3874"/>
        <v>1</v>
      </c>
      <c r="HS224" s="899">
        <f t="shared" si="3875"/>
        <v>1</v>
      </c>
      <c r="HT224" s="966">
        <f t="shared" si="3876"/>
        <v>791476</v>
      </c>
      <c r="HU224" s="901">
        <f t="shared" si="3877"/>
        <v>0</v>
      </c>
      <c r="HX224" s="958" t="s">
        <v>932</v>
      </c>
      <c r="HY224" s="1190" t="s">
        <v>577</v>
      </c>
      <c r="HZ224" s="1179" t="s">
        <v>149</v>
      </c>
      <c r="IA224" s="1180">
        <v>2</v>
      </c>
      <c r="IB224" s="1020">
        <v>1601318</v>
      </c>
      <c r="IC224" s="972">
        <f t="shared" si="3878"/>
        <v>3202636</v>
      </c>
      <c r="ID224" s="1016"/>
      <c r="IE224" s="898">
        <f t="shared" si="3879"/>
        <v>1</v>
      </c>
      <c r="IF224" s="898">
        <f t="shared" si="3880"/>
        <v>1</v>
      </c>
      <c r="IG224" s="899">
        <f t="shared" si="3881"/>
        <v>1</v>
      </c>
      <c r="IH224" s="899">
        <f t="shared" si="3882"/>
        <v>1</v>
      </c>
      <c r="II224" s="899">
        <f t="shared" si="3883"/>
        <v>1</v>
      </c>
      <c r="IJ224" s="899">
        <f t="shared" si="3884"/>
        <v>1</v>
      </c>
      <c r="IK224" s="966">
        <f t="shared" si="3885"/>
        <v>3202636</v>
      </c>
      <c r="IL224" s="901">
        <f t="shared" si="3886"/>
        <v>0</v>
      </c>
      <c r="IO224" s="958" t="s">
        <v>932</v>
      </c>
      <c r="IP224" s="1190" t="s">
        <v>577</v>
      </c>
      <c r="IQ224" s="1179" t="s">
        <v>149</v>
      </c>
      <c r="IR224" s="1180">
        <v>2</v>
      </c>
      <c r="IS224" s="1015">
        <v>871650</v>
      </c>
      <c r="IT224" s="963">
        <f t="shared" si="3887"/>
        <v>1743300</v>
      </c>
      <c r="IU224" s="1016"/>
      <c r="IV224" s="898">
        <f t="shared" si="3888"/>
        <v>1</v>
      </c>
      <c r="IW224" s="898">
        <f t="shared" si="3889"/>
        <v>1</v>
      </c>
      <c r="IX224" s="899">
        <f t="shared" si="3890"/>
        <v>1</v>
      </c>
      <c r="IY224" s="899">
        <f t="shared" si="3891"/>
        <v>1</v>
      </c>
      <c r="IZ224" s="899">
        <f t="shared" si="3892"/>
        <v>1</v>
      </c>
      <c r="JA224" s="899">
        <f t="shared" si="3893"/>
        <v>1</v>
      </c>
      <c r="JB224" s="966">
        <f t="shared" si="3894"/>
        <v>1743300</v>
      </c>
      <c r="JC224" s="901">
        <f t="shared" si="3895"/>
        <v>0</v>
      </c>
      <c r="JF224" s="958" t="s">
        <v>932</v>
      </c>
      <c r="JG224" s="1190" t="s">
        <v>577</v>
      </c>
      <c r="JH224" s="1179" t="s">
        <v>149</v>
      </c>
      <c r="JI224" s="1180">
        <v>2</v>
      </c>
      <c r="JJ224" s="1015">
        <v>425000</v>
      </c>
      <c r="JK224" s="963">
        <f t="shared" si="3896"/>
        <v>850000</v>
      </c>
      <c r="JL224" s="1016"/>
      <c r="JM224" s="898">
        <f t="shared" si="3897"/>
        <v>1</v>
      </c>
      <c r="JN224" s="898">
        <f t="shared" si="3898"/>
        <v>1</v>
      </c>
      <c r="JO224" s="899">
        <f t="shared" si="3899"/>
        <v>1</v>
      </c>
      <c r="JP224" s="899">
        <f t="shared" si="3900"/>
        <v>1</v>
      </c>
      <c r="JQ224" s="899">
        <f t="shared" si="3901"/>
        <v>1</v>
      </c>
      <c r="JR224" s="899">
        <f t="shared" si="3902"/>
        <v>1</v>
      </c>
      <c r="JS224" s="966">
        <f t="shared" si="3903"/>
        <v>850000</v>
      </c>
      <c r="JT224" s="901">
        <f t="shared" si="3904"/>
        <v>0</v>
      </c>
      <c r="JW224" s="958" t="s">
        <v>932</v>
      </c>
      <c r="JX224" s="1190" t="s">
        <v>577</v>
      </c>
      <c r="JY224" s="1179" t="s">
        <v>149</v>
      </c>
      <c r="JZ224" s="1180">
        <v>2</v>
      </c>
      <c r="KA224" s="1015">
        <v>429431.69970000006</v>
      </c>
      <c r="KB224" s="963">
        <f t="shared" si="3905"/>
        <v>858863</v>
      </c>
      <c r="KC224" s="1016"/>
      <c r="KD224" s="898">
        <f t="shared" si="3906"/>
        <v>1</v>
      </c>
      <c r="KE224" s="898">
        <f t="shared" si="3907"/>
        <v>1</v>
      </c>
      <c r="KF224" s="899">
        <f t="shared" si="3908"/>
        <v>1</v>
      </c>
      <c r="KG224" s="899">
        <f t="shared" si="3909"/>
        <v>1</v>
      </c>
      <c r="KH224" s="899">
        <f t="shared" si="3910"/>
        <v>1</v>
      </c>
      <c r="KI224" s="899">
        <f t="shared" si="3911"/>
        <v>1</v>
      </c>
      <c r="KJ224" s="966">
        <f t="shared" si="3912"/>
        <v>858863</v>
      </c>
      <c r="KK224" s="901">
        <f t="shared" si="3913"/>
        <v>0</v>
      </c>
      <c r="KN224" s="958" t="s">
        <v>932</v>
      </c>
      <c r="KO224" s="1190" t="s">
        <v>577</v>
      </c>
      <c r="KP224" s="1179" t="s">
        <v>149</v>
      </c>
      <c r="KQ224" s="1180">
        <v>2</v>
      </c>
      <c r="KR224" s="1015">
        <v>2387000</v>
      </c>
      <c r="KS224" s="963">
        <f t="shared" si="3914"/>
        <v>4774000</v>
      </c>
      <c r="KT224" s="1016"/>
      <c r="KU224" s="898">
        <f t="shared" si="3915"/>
        <v>1</v>
      </c>
      <c r="KV224" s="898">
        <f t="shared" si="3916"/>
        <v>1</v>
      </c>
      <c r="KW224" s="899">
        <f t="shared" si="3917"/>
        <v>1</v>
      </c>
      <c r="KX224" s="899">
        <f t="shared" si="3918"/>
        <v>1</v>
      </c>
      <c r="KY224" s="899">
        <f t="shared" si="3919"/>
        <v>1</v>
      </c>
      <c r="KZ224" s="899">
        <f t="shared" si="3920"/>
        <v>1</v>
      </c>
      <c r="LA224" s="966">
        <f t="shared" si="3921"/>
        <v>4774000</v>
      </c>
      <c r="LB224" s="901">
        <f t="shared" si="3922"/>
        <v>0</v>
      </c>
      <c r="LE224" s="958" t="s">
        <v>932</v>
      </c>
      <c r="LF224" s="1190" t="s">
        <v>577</v>
      </c>
      <c r="LG224" s="1179" t="s">
        <v>149</v>
      </c>
      <c r="LH224" s="1180">
        <v>2</v>
      </c>
      <c r="LI224" s="1021">
        <v>199400</v>
      </c>
      <c r="LJ224" s="974">
        <f t="shared" si="3923"/>
        <v>398800</v>
      </c>
      <c r="LK224" s="1016"/>
      <c r="LL224" s="898">
        <f t="shared" si="3924"/>
        <v>1</v>
      </c>
      <c r="LM224" s="898">
        <f t="shared" si="3925"/>
        <v>1</v>
      </c>
      <c r="LN224" s="899">
        <f t="shared" si="3926"/>
        <v>1</v>
      </c>
      <c r="LO224" s="899">
        <f t="shared" si="3927"/>
        <v>1</v>
      </c>
      <c r="LP224" s="899">
        <f t="shared" si="3928"/>
        <v>1</v>
      </c>
      <c r="LQ224" s="899">
        <f t="shared" si="3929"/>
        <v>1</v>
      </c>
      <c r="LR224" s="966">
        <f t="shared" si="3930"/>
        <v>398800</v>
      </c>
      <c r="LS224" s="901">
        <f t="shared" si="3931"/>
        <v>0</v>
      </c>
      <c r="LV224" s="958" t="s">
        <v>932</v>
      </c>
      <c r="LW224" s="1190" t="s">
        <v>577</v>
      </c>
      <c r="LX224" s="1179" t="s">
        <v>149</v>
      </c>
      <c r="LY224" s="1180">
        <v>2</v>
      </c>
      <c r="LZ224" s="1015">
        <v>188760.00000000006</v>
      </c>
      <c r="MA224" s="963">
        <f t="shared" si="3932"/>
        <v>377520</v>
      </c>
      <c r="MB224" s="1016"/>
      <c r="MC224" s="898">
        <f t="shared" si="3933"/>
        <v>1</v>
      </c>
      <c r="MD224" s="898">
        <f t="shared" si="3934"/>
        <v>1</v>
      </c>
      <c r="ME224" s="899">
        <f t="shared" si="3935"/>
        <v>1</v>
      </c>
      <c r="MF224" s="899">
        <f t="shared" si="3936"/>
        <v>1</v>
      </c>
      <c r="MG224" s="899">
        <f t="shared" si="3937"/>
        <v>1</v>
      </c>
      <c r="MH224" s="899">
        <f t="shared" si="3938"/>
        <v>1</v>
      </c>
      <c r="MI224" s="966">
        <f t="shared" si="3939"/>
        <v>377520</v>
      </c>
      <c r="MJ224" s="901">
        <f t="shared" si="3940"/>
        <v>0</v>
      </c>
      <c r="MM224" s="958" t="s">
        <v>932</v>
      </c>
      <c r="MN224" s="1190" t="s">
        <v>577</v>
      </c>
      <c r="MO224" s="1179" t="s">
        <v>149</v>
      </c>
      <c r="MP224" s="1180">
        <v>2</v>
      </c>
      <c r="MQ224" s="1015">
        <v>200000</v>
      </c>
      <c r="MR224" s="963">
        <f t="shared" si="3941"/>
        <v>400000</v>
      </c>
      <c r="MS224" s="1016"/>
      <c r="MT224" s="898">
        <f t="shared" si="3942"/>
        <v>1</v>
      </c>
      <c r="MU224" s="898">
        <f t="shared" si="3943"/>
        <v>1</v>
      </c>
      <c r="MV224" s="899">
        <f t="shared" si="3944"/>
        <v>1</v>
      </c>
      <c r="MW224" s="899">
        <f t="shared" si="3945"/>
        <v>1</v>
      </c>
      <c r="MX224" s="899">
        <f t="shared" si="3946"/>
        <v>1</v>
      </c>
      <c r="MY224" s="899">
        <f t="shared" si="3947"/>
        <v>1</v>
      </c>
      <c r="MZ224" s="966">
        <f t="shared" si="3948"/>
        <v>400000</v>
      </c>
      <c r="NA224" s="901">
        <f t="shared" si="3949"/>
        <v>0</v>
      </c>
      <c r="ND224" s="975" t="s">
        <v>932</v>
      </c>
      <c r="NE224" s="976" t="s">
        <v>577</v>
      </c>
      <c r="NF224" s="1175" t="s">
        <v>149</v>
      </c>
      <c r="NG224" s="1176">
        <v>2</v>
      </c>
      <c r="NH224" s="979">
        <v>617453.1</v>
      </c>
      <c r="NI224" s="980">
        <v>1234906</v>
      </c>
      <c r="NJ224" s="1016"/>
      <c r="NK224" s="898">
        <f t="shared" si="3950"/>
        <v>1</v>
      </c>
      <c r="NL224" s="898">
        <f t="shared" si="3951"/>
        <v>1</v>
      </c>
      <c r="NM224" s="899">
        <f t="shared" si="3952"/>
        <v>1</v>
      </c>
      <c r="NN224" s="899">
        <f t="shared" si="3953"/>
        <v>1</v>
      </c>
      <c r="NO224" s="899">
        <f t="shared" si="3954"/>
        <v>1</v>
      </c>
      <c r="NP224" s="899">
        <f t="shared" si="3955"/>
        <v>1</v>
      </c>
      <c r="NQ224" s="966">
        <f t="shared" si="3956"/>
        <v>1234906</v>
      </c>
      <c r="NR224" s="901">
        <f t="shared" si="3957"/>
        <v>0</v>
      </c>
      <c r="NU224" s="981" t="s">
        <v>932</v>
      </c>
      <c r="NV224" s="982" t="s">
        <v>577</v>
      </c>
      <c r="NW224" s="1177" t="s">
        <v>149</v>
      </c>
      <c r="NX224" s="1178">
        <v>2</v>
      </c>
      <c r="NY224" s="1022">
        <v>623690</v>
      </c>
      <c r="NZ224" s="986">
        <f t="shared" si="3958"/>
        <v>1247380</v>
      </c>
      <c r="OA224" s="1016"/>
      <c r="OB224" s="898">
        <f t="shared" si="3959"/>
        <v>1</v>
      </c>
      <c r="OC224" s="898">
        <f t="shared" si="3960"/>
        <v>1</v>
      </c>
      <c r="OD224" s="899">
        <f t="shared" si="3961"/>
        <v>1</v>
      </c>
      <c r="OE224" s="899">
        <f t="shared" si="3962"/>
        <v>1</v>
      </c>
      <c r="OF224" s="899">
        <f t="shared" si="3963"/>
        <v>1</v>
      </c>
      <c r="OG224" s="899">
        <f t="shared" si="3964"/>
        <v>1</v>
      </c>
      <c r="OH224" s="966">
        <f t="shared" si="3965"/>
        <v>1247380</v>
      </c>
      <c r="OI224" s="901">
        <f t="shared" si="3966"/>
        <v>0</v>
      </c>
      <c r="OL224" s="958" t="s">
        <v>932</v>
      </c>
      <c r="OM224" s="1190" t="s">
        <v>577</v>
      </c>
      <c r="ON224" s="1179" t="s">
        <v>149</v>
      </c>
      <c r="OO224" s="1180">
        <v>2</v>
      </c>
      <c r="OP224" s="1015">
        <v>1891634</v>
      </c>
      <c r="OQ224" s="963">
        <f t="shared" si="3967"/>
        <v>3783268</v>
      </c>
      <c r="OR224" s="1016"/>
      <c r="OS224" s="898">
        <f t="shared" si="3968"/>
        <v>1</v>
      </c>
      <c r="OT224" s="898">
        <f t="shared" si="3969"/>
        <v>1</v>
      </c>
      <c r="OU224" s="899">
        <f t="shared" si="3970"/>
        <v>1</v>
      </c>
      <c r="OV224" s="899">
        <f t="shared" si="3971"/>
        <v>1</v>
      </c>
      <c r="OW224" s="899">
        <f t="shared" si="3972"/>
        <v>1</v>
      </c>
      <c r="OX224" s="899">
        <f t="shared" si="3973"/>
        <v>1</v>
      </c>
      <c r="OY224" s="966">
        <f t="shared" si="3974"/>
        <v>3783268</v>
      </c>
      <c r="OZ224" s="901">
        <f t="shared" si="3975"/>
        <v>0</v>
      </c>
      <c r="PC224" s="958" t="s">
        <v>932</v>
      </c>
      <c r="PD224" s="1190" t="s">
        <v>577</v>
      </c>
      <c r="PE224" s="1179" t="s">
        <v>149</v>
      </c>
      <c r="PF224" s="1180">
        <v>2</v>
      </c>
      <c r="PG224" s="1023">
        <v>659100</v>
      </c>
      <c r="PH224" s="988">
        <v>1318200</v>
      </c>
      <c r="PI224" s="1181"/>
      <c r="PJ224" s="898">
        <f t="shared" si="3976"/>
        <v>1</v>
      </c>
      <c r="PK224" s="898">
        <f t="shared" si="3977"/>
        <v>1</v>
      </c>
      <c r="PL224" s="899">
        <f t="shared" si="3978"/>
        <v>1</v>
      </c>
      <c r="PM224" s="899">
        <f t="shared" si="3979"/>
        <v>1</v>
      </c>
      <c r="PN224" s="899">
        <f t="shared" si="3980"/>
        <v>1</v>
      </c>
      <c r="PO224" s="899">
        <f t="shared" si="3981"/>
        <v>1</v>
      </c>
      <c r="PP224" s="966">
        <f t="shared" si="3982"/>
        <v>1318200</v>
      </c>
      <c r="PQ224" s="901">
        <f t="shared" si="3983"/>
        <v>0</v>
      </c>
      <c r="PT224" s="958" t="s">
        <v>932</v>
      </c>
      <c r="PU224" s="1190" t="s">
        <v>577</v>
      </c>
      <c r="PV224" s="1179" t="s">
        <v>149</v>
      </c>
      <c r="PW224" s="1180">
        <v>2</v>
      </c>
      <c r="PX224" s="1015">
        <v>564500</v>
      </c>
      <c r="PY224" s="963">
        <f t="shared" si="3984"/>
        <v>1129000</v>
      </c>
      <c r="PZ224" s="1016"/>
      <c r="QA224" s="898">
        <f t="shared" si="3985"/>
        <v>1</v>
      </c>
      <c r="QB224" s="898">
        <f t="shared" si="3986"/>
        <v>1</v>
      </c>
      <c r="QC224" s="899">
        <f t="shared" si="3987"/>
        <v>1</v>
      </c>
      <c r="QD224" s="899">
        <f t="shared" si="3988"/>
        <v>1</v>
      </c>
      <c r="QE224" s="899">
        <f t="shared" si="3989"/>
        <v>1</v>
      </c>
      <c r="QF224" s="899">
        <f t="shared" si="3990"/>
        <v>1</v>
      </c>
      <c r="QG224" s="966">
        <f t="shared" si="3991"/>
        <v>1129000</v>
      </c>
      <c r="QH224" s="901">
        <f t="shared" si="3992"/>
        <v>0</v>
      </c>
      <c r="QK224" s="958" t="s">
        <v>932</v>
      </c>
      <c r="QL224" s="1190" t="s">
        <v>577</v>
      </c>
      <c r="QM224" s="1179" t="s">
        <v>149</v>
      </c>
      <c r="QN224" s="1180">
        <v>2</v>
      </c>
      <c r="QO224" s="1021">
        <v>200396.99999999997</v>
      </c>
      <c r="QP224" s="974">
        <f t="shared" si="3993"/>
        <v>400794</v>
      </c>
      <c r="QQ224" s="1016"/>
      <c r="QR224" s="898">
        <f t="shared" si="3994"/>
        <v>1</v>
      </c>
      <c r="QS224" s="898">
        <f t="shared" si="3995"/>
        <v>1</v>
      </c>
      <c r="QT224" s="899">
        <f t="shared" si="3996"/>
        <v>1</v>
      </c>
      <c r="QU224" s="899">
        <f t="shared" si="3997"/>
        <v>1</v>
      </c>
      <c r="QV224" s="899">
        <f t="shared" si="3998"/>
        <v>1</v>
      </c>
      <c r="QW224" s="899">
        <f t="shared" si="3999"/>
        <v>1</v>
      </c>
      <c r="QX224" s="966">
        <f t="shared" si="4000"/>
        <v>400794</v>
      </c>
      <c r="QY224" s="901">
        <f t="shared" si="4001"/>
        <v>0</v>
      </c>
      <c r="RB224" s="405"/>
      <c r="RC224" s="406"/>
      <c r="RD224" s="407"/>
      <c r="RE224" s="408"/>
      <c r="RF224" s="409"/>
      <c r="RG224" s="410"/>
      <c r="RH224" s="410"/>
      <c r="RI224" s="898"/>
      <c r="RJ224" s="898"/>
      <c r="RK224" s="934"/>
      <c r="RL224" s="934"/>
      <c r="RM224" s="934"/>
      <c r="RN224" s="934"/>
      <c r="RO224" s="935"/>
      <c r="RP224" s="936"/>
      <c r="RS224" s="405"/>
      <c r="RT224" s="406"/>
      <c r="RU224" s="407"/>
      <c r="RV224" s="408"/>
      <c r="RW224" s="409"/>
      <c r="RX224" s="410"/>
      <c r="RY224" s="410"/>
      <c r="RZ224" s="898"/>
      <c r="SA224" s="898"/>
      <c r="SB224" s="934"/>
      <c r="SC224" s="934"/>
      <c r="SD224" s="934"/>
      <c r="SE224" s="934"/>
      <c r="SF224" s="935"/>
      <c r="SG224" s="936"/>
      <c r="SJ224" s="405"/>
      <c r="SK224" s="406"/>
      <c r="SL224" s="407"/>
      <c r="SM224" s="408"/>
      <c r="SN224" s="409"/>
      <c r="SO224" s="410"/>
      <c r="SP224" s="410"/>
      <c r="SQ224" s="898"/>
      <c r="SR224" s="898"/>
      <c r="SS224" s="934"/>
      <c r="ST224" s="934"/>
      <c r="SU224" s="934"/>
      <c r="SV224" s="934"/>
      <c r="SW224" s="935"/>
      <c r="SX224" s="936"/>
    </row>
    <row r="225" spans="2:518" ht="24" customHeight="1" thickTop="1" thickBot="1">
      <c r="B225" s="937" t="s">
        <v>933</v>
      </c>
      <c r="C225" s="938" t="s">
        <v>578</v>
      </c>
      <c r="D225" s="939"/>
      <c r="E225" s="940"/>
      <c r="F225" s="940"/>
      <c r="G225" s="942"/>
      <c r="H225" s="1016"/>
      <c r="K225" s="937" t="s">
        <v>933</v>
      </c>
      <c r="L225" s="938" t="s">
        <v>578</v>
      </c>
      <c r="M225" s="939"/>
      <c r="N225" s="940"/>
      <c r="O225" s="941"/>
      <c r="P225" s="942"/>
      <c r="Q225" s="1016"/>
      <c r="R225" s="898"/>
      <c r="S225" s="898"/>
      <c r="T225" s="934"/>
      <c r="U225" s="934"/>
      <c r="V225" s="934"/>
      <c r="W225" s="934"/>
      <c r="X225" s="935"/>
      <c r="Y225" s="936"/>
      <c r="Z225" s="872"/>
      <c r="AA225" s="872"/>
      <c r="AB225" s="937" t="s">
        <v>933</v>
      </c>
      <c r="AC225" s="938" t="s">
        <v>578</v>
      </c>
      <c r="AD225" s="939"/>
      <c r="AE225" s="940"/>
      <c r="AF225" s="940"/>
      <c r="AG225" s="942"/>
      <c r="AH225" s="1016"/>
      <c r="AI225" s="898"/>
      <c r="AJ225" s="898"/>
      <c r="AK225" s="934"/>
      <c r="AL225" s="934"/>
      <c r="AM225" s="934"/>
      <c r="AN225" s="934"/>
      <c r="AO225" s="935"/>
      <c r="AP225" s="936"/>
      <c r="AQ225" s="872"/>
      <c r="AR225" s="872"/>
      <c r="AS225" s="937" t="s">
        <v>933</v>
      </c>
      <c r="AT225" s="1006" t="s">
        <v>578</v>
      </c>
      <c r="AU225" s="939"/>
      <c r="AV225" s="940"/>
      <c r="AW225" s="1196"/>
      <c r="AX225" s="945"/>
      <c r="AY225" s="1016"/>
      <c r="AZ225" s="898"/>
      <c r="BA225" s="898"/>
      <c r="BB225" s="934"/>
      <c r="BC225" s="934"/>
      <c r="BD225" s="934"/>
      <c r="BE225" s="934"/>
      <c r="BF225" s="935"/>
      <c r="BG225" s="936"/>
      <c r="BJ225" s="937" t="s">
        <v>933</v>
      </c>
      <c r="BK225" s="938" t="s">
        <v>578</v>
      </c>
      <c r="BL225" s="939"/>
      <c r="BM225" s="940"/>
      <c r="BN225" s="940"/>
      <c r="BO225" s="942"/>
      <c r="BP225" s="1016"/>
      <c r="BQ225" s="898"/>
      <c r="BR225" s="898"/>
      <c r="BS225" s="934"/>
      <c r="BT225" s="934"/>
      <c r="BU225" s="934"/>
      <c r="BV225" s="934"/>
      <c r="BW225" s="935"/>
      <c r="BX225" s="936"/>
      <c r="CA225" s="937" t="s">
        <v>933</v>
      </c>
      <c r="CB225" s="938" t="s">
        <v>578</v>
      </c>
      <c r="CC225" s="939"/>
      <c r="CD225" s="940"/>
      <c r="CE225" s="940"/>
      <c r="CF225" s="942"/>
      <c r="CG225" s="1016"/>
      <c r="CH225" s="898"/>
      <c r="CI225" s="898"/>
      <c r="CJ225" s="934"/>
      <c r="CK225" s="934"/>
      <c r="CL225" s="934"/>
      <c r="CM225" s="934"/>
      <c r="CN225" s="935"/>
      <c r="CO225" s="936"/>
      <c r="CR225" s="937" t="s">
        <v>933</v>
      </c>
      <c r="CS225" s="938" t="s">
        <v>578</v>
      </c>
      <c r="CT225" s="939"/>
      <c r="CU225" s="940"/>
      <c r="CV225" s="940"/>
      <c r="CW225" s="942"/>
      <c r="CX225" s="1016"/>
      <c r="CY225" s="898"/>
      <c r="CZ225" s="898"/>
      <c r="DA225" s="934"/>
      <c r="DB225" s="934"/>
      <c r="DC225" s="934"/>
      <c r="DD225" s="934"/>
      <c r="DE225" s="935"/>
      <c r="DF225" s="936"/>
      <c r="DI225" s="937" t="s">
        <v>933</v>
      </c>
      <c r="DJ225" s="938" t="s">
        <v>578</v>
      </c>
      <c r="DK225" s="939"/>
      <c r="DL225" s="940"/>
      <c r="DM225" s="940"/>
      <c r="DN225" s="942"/>
      <c r="DO225" s="1016"/>
      <c r="DP225" s="898"/>
      <c r="DQ225" s="898"/>
      <c r="DR225" s="934"/>
      <c r="DS225" s="934"/>
      <c r="DT225" s="934"/>
      <c r="DU225" s="934"/>
      <c r="DV225" s="935"/>
      <c r="DW225" s="936"/>
      <c r="DZ225" s="937" t="s">
        <v>933</v>
      </c>
      <c r="EA225" s="938" t="s">
        <v>578</v>
      </c>
      <c r="EB225" s="939"/>
      <c r="EC225" s="940"/>
      <c r="ED225" s="940"/>
      <c r="EE225" s="942"/>
      <c r="EF225" s="1016"/>
      <c r="EG225" s="898"/>
      <c r="EH225" s="898"/>
      <c r="EI225" s="934"/>
      <c r="EJ225" s="934"/>
      <c r="EK225" s="934"/>
      <c r="EL225" s="934"/>
      <c r="EM225" s="935"/>
      <c r="EN225" s="936"/>
      <c r="EQ225" s="937" t="s">
        <v>933</v>
      </c>
      <c r="ER225" s="938" t="s">
        <v>578</v>
      </c>
      <c r="ES225" s="939"/>
      <c r="ET225" s="940"/>
      <c r="EU225" s="940"/>
      <c r="EV225" s="942"/>
      <c r="EW225" s="1016"/>
      <c r="EX225" s="898"/>
      <c r="EY225" s="898"/>
      <c r="EZ225" s="934"/>
      <c r="FA225" s="934"/>
      <c r="FB225" s="934"/>
      <c r="FC225" s="934"/>
      <c r="FD225" s="935"/>
      <c r="FE225" s="936"/>
      <c r="FH225" s="937"/>
      <c r="FI225" s="938"/>
      <c r="FJ225" s="939"/>
      <c r="FK225" s="940"/>
      <c r="FL225" s="940"/>
      <c r="FM225" s="942"/>
      <c r="FN225" s="1016"/>
      <c r="FO225" s="898"/>
      <c r="FP225" s="898"/>
      <c r="FQ225" s="934"/>
      <c r="FR225" s="934"/>
      <c r="FS225" s="934"/>
      <c r="FT225" s="934"/>
      <c r="FU225" s="935"/>
      <c r="FV225" s="936"/>
      <c r="FY225" s="937" t="s">
        <v>933</v>
      </c>
      <c r="FZ225" s="938" t="s">
        <v>578</v>
      </c>
      <c r="GA225" s="939"/>
      <c r="GB225" s="940"/>
      <c r="GC225" s="941"/>
      <c r="GD225" s="942"/>
      <c r="GE225" s="1016"/>
      <c r="GF225" s="898"/>
      <c r="GG225" s="898"/>
      <c r="GH225" s="934"/>
      <c r="GI225" s="934"/>
      <c r="GJ225" s="934"/>
      <c r="GK225" s="934"/>
      <c r="GL225" s="935"/>
      <c r="GM225" s="936"/>
      <c r="GP225" s="937" t="s">
        <v>933</v>
      </c>
      <c r="GQ225" s="938" t="s">
        <v>578</v>
      </c>
      <c r="GR225" s="939"/>
      <c r="GS225" s="940"/>
      <c r="GT225" s="940"/>
      <c r="GU225" s="942"/>
      <c r="GV225" s="1016"/>
      <c r="GW225" s="898"/>
      <c r="GX225" s="898"/>
      <c r="GY225" s="934"/>
      <c r="GZ225" s="934"/>
      <c r="HA225" s="934"/>
      <c r="HB225" s="934"/>
      <c r="HC225" s="935"/>
      <c r="HD225" s="936"/>
      <c r="HG225" s="937" t="s">
        <v>933</v>
      </c>
      <c r="HH225" s="938" t="s">
        <v>578</v>
      </c>
      <c r="HI225" s="939"/>
      <c r="HJ225" s="940"/>
      <c r="HK225" s="940"/>
      <c r="HL225" s="942"/>
      <c r="HM225" s="1016"/>
      <c r="HN225" s="898"/>
      <c r="HO225" s="898"/>
      <c r="HP225" s="934"/>
      <c r="HQ225" s="934"/>
      <c r="HR225" s="934"/>
      <c r="HS225" s="934"/>
      <c r="HT225" s="935"/>
      <c r="HU225" s="936"/>
      <c r="HX225" s="937" t="s">
        <v>933</v>
      </c>
      <c r="HY225" s="938" t="s">
        <v>578</v>
      </c>
      <c r="HZ225" s="939"/>
      <c r="IA225" s="940"/>
      <c r="IB225" s="940"/>
      <c r="IC225" s="942"/>
      <c r="ID225" s="1016"/>
      <c r="IE225" s="898"/>
      <c r="IF225" s="898"/>
      <c r="IG225" s="934"/>
      <c r="IH225" s="934"/>
      <c r="II225" s="934"/>
      <c r="IJ225" s="934"/>
      <c r="IK225" s="935"/>
      <c r="IL225" s="936"/>
      <c r="IO225" s="937" t="s">
        <v>933</v>
      </c>
      <c r="IP225" s="938" t="s">
        <v>578</v>
      </c>
      <c r="IQ225" s="939"/>
      <c r="IR225" s="940"/>
      <c r="IS225" s="940"/>
      <c r="IT225" s="942"/>
      <c r="IU225" s="1016"/>
      <c r="IV225" s="898"/>
      <c r="IW225" s="898"/>
      <c r="IX225" s="934"/>
      <c r="IY225" s="934"/>
      <c r="IZ225" s="934"/>
      <c r="JA225" s="934"/>
      <c r="JB225" s="935"/>
      <c r="JC225" s="936"/>
      <c r="JF225" s="937" t="s">
        <v>933</v>
      </c>
      <c r="JG225" s="938" t="s">
        <v>578</v>
      </c>
      <c r="JH225" s="939"/>
      <c r="JI225" s="940"/>
      <c r="JJ225" s="940"/>
      <c r="JK225" s="942"/>
      <c r="JL225" s="1016"/>
      <c r="JM225" s="898"/>
      <c r="JN225" s="898"/>
      <c r="JO225" s="934"/>
      <c r="JP225" s="934"/>
      <c r="JQ225" s="934"/>
      <c r="JR225" s="934"/>
      <c r="JS225" s="935"/>
      <c r="JT225" s="936"/>
      <c r="JW225" s="937" t="s">
        <v>933</v>
      </c>
      <c r="JX225" s="938" t="s">
        <v>578</v>
      </c>
      <c r="JY225" s="939"/>
      <c r="JZ225" s="940"/>
      <c r="KA225" s="940"/>
      <c r="KB225" s="942"/>
      <c r="KC225" s="1016"/>
      <c r="KD225" s="898"/>
      <c r="KE225" s="898"/>
      <c r="KF225" s="934"/>
      <c r="KG225" s="934"/>
      <c r="KH225" s="934"/>
      <c r="KI225" s="934"/>
      <c r="KJ225" s="935"/>
      <c r="KK225" s="936"/>
      <c r="KN225" s="937" t="s">
        <v>933</v>
      </c>
      <c r="KO225" s="938" t="s">
        <v>578</v>
      </c>
      <c r="KP225" s="939"/>
      <c r="KQ225" s="940"/>
      <c r="KR225" s="940"/>
      <c r="KS225" s="942"/>
      <c r="KT225" s="1016"/>
      <c r="KU225" s="898"/>
      <c r="KV225" s="898"/>
      <c r="KW225" s="934"/>
      <c r="KX225" s="934"/>
      <c r="KY225" s="934"/>
      <c r="KZ225" s="934"/>
      <c r="LA225" s="935"/>
      <c r="LB225" s="936"/>
      <c r="LE225" s="937" t="s">
        <v>933</v>
      </c>
      <c r="LF225" s="938" t="s">
        <v>578</v>
      </c>
      <c r="LG225" s="939"/>
      <c r="LH225" s="940"/>
      <c r="LI225" s="1197">
        <v>0</v>
      </c>
      <c r="LJ225" s="1008"/>
      <c r="LK225" s="1016"/>
      <c r="LL225" s="898"/>
      <c r="LM225" s="898"/>
      <c r="LN225" s="934"/>
      <c r="LO225" s="934"/>
      <c r="LP225" s="934"/>
      <c r="LQ225" s="934"/>
      <c r="LR225" s="935"/>
      <c r="LS225" s="936"/>
      <c r="LV225" s="937" t="s">
        <v>933</v>
      </c>
      <c r="LW225" s="938" t="s">
        <v>578</v>
      </c>
      <c r="LX225" s="939"/>
      <c r="LY225" s="940"/>
      <c r="LZ225" s="940"/>
      <c r="MA225" s="942"/>
      <c r="MB225" s="1016"/>
      <c r="MC225" s="898"/>
      <c r="MD225" s="898"/>
      <c r="ME225" s="934"/>
      <c r="MF225" s="934"/>
      <c r="MG225" s="934"/>
      <c r="MH225" s="934"/>
      <c r="MI225" s="935"/>
      <c r="MJ225" s="936"/>
      <c r="MM225" s="937" t="s">
        <v>933</v>
      </c>
      <c r="MN225" s="938" t="s">
        <v>578</v>
      </c>
      <c r="MO225" s="939"/>
      <c r="MP225" s="940"/>
      <c r="MQ225" s="940"/>
      <c r="MR225" s="942"/>
      <c r="MS225" s="1016"/>
      <c r="MT225" s="898"/>
      <c r="MU225" s="898"/>
      <c r="MV225" s="934"/>
      <c r="MW225" s="934"/>
      <c r="MX225" s="934"/>
      <c r="MY225" s="934"/>
      <c r="MZ225" s="935"/>
      <c r="NA225" s="936"/>
      <c r="ND225" s="946" t="s">
        <v>933</v>
      </c>
      <c r="NE225" s="1009" t="s">
        <v>578</v>
      </c>
      <c r="NF225" s="948"/>
      <c r="NG225" s="949"/>
      <c r="NH225" s="998"/>
      <c r="NI225" s="950"/>
      <c r="NJ225" s="1016"/>
      <c r="NK225" s="898"/>
      <c r="NL225" s="898"/>
      <c r="NM225" s="934"/>
      <c r="NN225" s="934"/>
      <c r="NO225" s="934"/>
      <c r="NP225" s="934"/>
      <c r="NQ225" s="935"/>
      <c r="NR225" s="936"/>
      <c r="NU225" s="951" t="s">
        <v>933</v>
      </c>
      <c r="NV225" s="1010" t="s">
        <v>578</v>
      </c>
      <c r="NW225" s="953"/>
      <c r="NX225" s="954"/>
      <c r="NY225" s="1198"/>
      <c r="NZ225" s="955"/>
      <c r="OA225" s="1016"/>
      <c r="OB225" s="898"/>
      <c r="OC225" s="898"/>
      <c r="OD225" s="934"/>
      <c r="OE225" s="934"/>
      <c r="OF225" s="934"/>
      <c r="OG225" s="934"/>
      <c r="OH225" s="935"/>
      <c r="OI225" s="936"/>
      <c r="OL225" s="937" t="s">
        <v>933</v>
      </c>
      <c r="OM225" s="938" t="s">
        <v>578</v>
      </c>
      <c r="ON225" s="939"/>
      <c r="OO225" s="940"/>
      <c r="OP225" s="940"/>
      <c r="OQ225" s="942"/>
      <c r="OR225" s="1016"/>
      <c r="OS225" s="898"/>
      <c r="OT225" s="898"/>
      <c r="OU225" s="934"/>
      <c r="OV225" s="934"/>
      <c r="OW225" s="934"/>
      <c r="OX225" s="934"/>
      <c r="OY225" s="935"/>
      <c r="OZ225" s="936"/>
      <c r="PC225" s="937" t="s">
        <v>933</v>
      </c>
      <c r="PD225" s="938" t="s">
        <v>578</v>
      </c>
      <c r="PE225" s="939"/>
      <c r="PF225" s="940"/>
      <c r="PG225" s="1199"/>
      <c r="PH225" s="957"/>
      <c r="PI225" s="1181"/>
      <c r="PJ225" s="898"/>
      <c r="PK225" s="898"/>
      <c r="PL225" s="934"/>
      <c r="PM225" s="934"/>
      <c r="PN225" s="934"/>
      <c r="PO225" s="934"/>
      <c r="PP225" s="935"/>
      <c r="PQ225" s="936"/>
      <c r="PT225" s="937" t="s">
        <v>933</v>
      </c>
      <c r="PU225" s="938" t="s">
        <v>578</v>
      </c>
      <c r="PV225" s="939"/>
      <c r="PW225" s="940"/>
      <c r="PX225" s="940"/>
      <c r="PY225" s="942"/>
      <c r="PZ225" s="1016"/>
      <c r="QA225" s="898"/>
      <c r="QB225" s="898"/>
      <c r="QC225" s="934"/>
      <c r="QD225" s="934"/>
      <c r="QE225" s="934"/>
      <c r="QF225" s="934"/>
      <c r="QG225" s="935"/>
      <c r="QH225" s="936"/>
      <c r="QK225" s="937" t="s">
        <v>933</v>
      </c>
      <c r="QL225" s="938" t="s">
        <v>578</v>
      </c>
      <c r="QM225" s="939"/>
      <c r="QN225" s="940"/>
      <c r="QO225" s="1197">
        <v>0</v>
      </c>
      <c r="QP225" s="1008"/>
      <c r="QQ225" s="1016"/>
      <c r="QR225" s="898"/>
      <c r="QS225" s="898"/>
      <c r="QT225" s="934"/>
      <c r="QU225" s="934"/>
      <c r="QV225" s="934"/>
      <c r="QW225" s="934"/>
      <c r="QX225" s="935"/>
      <c r="QY225" s="936"/>
      <c r="RB225" s="405"/>
      <c r="RC225" s="406"/>
      <c r="RD225" s="407"/>
      <c r="RE225" s="408"/>
      <c r="RF225" s="409"/>
      <c r="RG225" s="410"/>
      <c r="RH225" s="410"/>
      <c r="RI225" s="898"/>
      <c r="RJ225" s="898"/>
      <c r="RK225" s="934"/>
      <c r="RL225" s="934"/>
      <c r="RM225" s="934"/>
      <c r="RN225" s="934"/>
      <c r="RO225" s="935"/>
      <c r="RP225" s="936"/>
      <c r="RS225" s="405"/>
      <c r="RT225" s="406"/>
      <c r="RU225" s="407"/>
      <c r="RV225" s="408"/>
      <c r="RW225" s="409"/>
      <c r="RX225" s="410"/>
      <c r="RY225" s="410"/>
      <c r="RZ225" s="898"/>
      <c r="SA225" s="898"/>
      <c r="SB225" s="934"/>
      <c r="SC225" s="934"/>
      <c r="SD225" s="934"/>
      <c r="SE225" s="934"/>
      <c r="SF225" s="935"/>
      <c r="SG225" s="936"/>
      <c r="SJ225" s="405"/>
      <c r="SK225" s="406"/>
      <c r="SL225" s="407"/>
      <c r="SM225" s="408"/>
      <c r="SN225" s="409"/>
      <c r="SO225" s="410"/>
      <c r="SP225" s="410"/>
      <c r="SQ225" s="898"/>
      <c r="SR225" s="898"/>
      <c r="SS225" s="934"/>
      <c r="ST225" s="934"/>
      <c r="SU225" s="934"/>
      <c r="SV225" s="934"/>
      <c r="SW225" s="935"/>
      <c r="SX225" s="936"/>
    </row>
    <row r="226" spans="2:518" ht="68.25" customHeight="1" thickTop="1" thickBot="1">
      <c r="B226" s="958" t="s">
        <v>934</v>
      </c>
      <c r="C226" s="1190" t="s">
        <v>579</v>
      </c>
      <c r="D226" s="1179" t="s">
        <v>148</v>
      </c>
      <c r="E226" s="1180">
        <v>6</v>
      </c>
      <c r="F226" s="1015"/>
      <c r="G226" s="963">
        <f t="shared" ref="G226:G238" si="4002">ROUND(E226*F226,0)</f>
        <v>0</v>
      </c>
      <c r="H226" s="1016"/>
      <c r="K226" s="958" t="s">
        <v>934</v>
      </c>
      <c r="L226" s="1190" t="s">
        <v>579</v>
      </c>
      <c r="M226" s="1179" t="s">
        <v>148</v>
      </c>
      <c r="N226" s="1180">
        <v>6</v>
      </c>
      <c r="O226" s="1017">
        <v>127890</v>
      </c>
      <c r="P226" s="963">
        <f t="shared" ref="P226:P238" si="4003">ROUND(N226*O226,0)</f>
        <v>767340</v>
      </c>
      <c r="Q226" s="1016"/>
      <c r="R226" s="898">
        <f t="shared" si="3761"/>
        <v>1</v>
      </c>
      <c r="S226" s="898">
        <f t="shared" si="3762"/>
        <v>1</v>
      </c>
      <c r="T226" s="899">
        <f t="shared" si="3763"/>
        <v>1</v>
      </c>
      <c r="U226" s="899">
        <f t="shared" si="3764"/>
        <v>1</v>
      </c>
      <c r="V226" s="899">
        <f t="shared" si="3765"/>
        <v>1</v>
      </c>
      <c r="W226" s="899">
        <f t="shared" si="3766"/>
        <v>1</v>
      </c>
      <c r="X226" s="966">
        <f t="shared" si="3767"/>
        <v>767340</v>
      </c>
      <c r="Y226" s="901">
        <f t="shared" si="3768"/>
        <v>0</v>
      </c>
      <c r="Z226" s="872"/>
      <c r="AA226" s="872"/>
      <c r="AB226" s="958" t="s">
        <v>934</v>
      </c>
      <c r="AC226" s="1190" t="s">
        <v>579</v>
      </c>
      <c r="AD226" s="1179" t="s">
        <v>148</v>
      </c>
      <c r="AE226" s="1180">
        <v>6</v>
      </c>
      <c r="AF226" s="1015">
        <v>65000</v>
      </c>
      <c r="AG226" s="963">
        <f t="shared" ref="AG226:AG238" si="4004">ROUND(AE226*AF226,0)</f>
        <v>390000</v>
      </c>
      <c r="AH226" s="1016"/>
      <c r="AI226" s="898">
        <f t="shared" ref="AI226:AI236" si="4005">IF(EXACT(VLOOKUP(AB226,OFERTA_0,2,FALSE),AC226),1,0)</f>
        <v>1</v>
      </c>
      <c r="AJ226" s="898">
        <f t="shared" ref="AJ226:AJ236" si="4006">IF(EXACT(VLOOKUP(AB226,OFERTA_0,3,FALSE),AD226),1,0)</f>
        <v>1</v>
      </c>
      <c r="AK226" s="899">
        <f t="shared" ref="AK226:AK236" si="4007">IF(EXACT(VLOOKUP(AB226,OFERTA_0,4,FALSE),AE226),1,0)</f>
        <v>1</v>
      </c>
      <c r="AL226" s="899">
        <f t="shared" ref="AL226:AL236" si="4008">IF(AF226=0,0,1)</f>
        <v>1</v>
      </c>
      <c r="AM226" s="899">
        <f t="shared" ref="AM226:AM236" si="4009">IF(AG226=0,0,1)</f>
        <v>1</v>
      </c>
      <c r="AN226" s="899">
        <f t="shared" ref="AN226:AN236" si="4010">PRODUCT(AI226:AM226)</f>
        <v>1</v>
      </c>
      <c r="AO226" s="966">
        <f t="shared" ref="AO226:AO236" si="4011">ROUND(AG226,0)</f>
        <v>390000</v>
      </c>
      <c r="AP226" s="901">
        <f t="shared" ref="AP226:AP236" si="4012">AG226-AO226</f>
        <v>0</v>
      </c>
      <c r="AQ226" s="872"/>
      <c r="AR226" s="872"/>
      <c r="AS226" s="958" t="s">
        <v>934</v>
      </c>
      <c r="AT226" s="1191" t="s">
        <v>579</v>
      </c>
      <c r="AU226" s="1179" t="s">
        <v>148</v>
      </c>
      <c r="AV226" s="1180">
        <v>6</v>
      </c>
      <c r="AW226" s="1019">
        <v>45000</v>
      </c>
      <c r="AX226" s="969">
        <f t="shared" ref="AX226:AX238" si="4013">ROUND(AV226*AW226,0)</f>
        <v>270000</v>
      </c>
      <c r="AY226" s="1016"/>
      <c r="AZ226" s="898">
        <f t="shared" ref="AZ226:AZ236" si="4014">IF(EXACT(VLOOKUP(AS226,OFERTA_0,2,FALSE),AT226),1,0)</f>
        <v>1</v>
      </c>
      <c r="BA226" s="898">
        <f t="shared" ref="BA226:BA236" si="4015">IF(EXACT(VLOOKUP(AS226,OFERTA_0,3,FALSE),AU226),1,0)</f>
        <v>1</v>
      </c>
      <c r="BB226" s="899">
        <f t="shared" ref="BB226:BB236" si="4016">IF(EXACT(VLOOKUP(AS226,OFERTA_0,4,FALSE),AV226),1,0)</f>
        <v>1</v>
      </c>
      <c r="BC226" s="899">
        <f t="shared" ref="BC226:BC236" si="4017">IF(AW226=0,0,1)</f>
        <v>1</v>
      </c>
      <c r="BD226" s="899">
        <f t="shared" ref="BD226:BD236" si="4018">IF(AX226=0,0,1)</f>
        <v>1</v>
      </c>
      <c r="BE226" s="899">
        <f t="shared" ref="BE226:BE236" si="4019">PRODUCT(AZ226:BD226)</f>
        <v>1</v>
      </c>
      <c r="BF226" s="966">
        <f t="shared" ref="BF226:BF236" si="4020">ROUND(AX226,0)</f>
        <v>270000</v>
      </c>
      <c r="BG226" s="901">
        <f t="shared" ref="BG226:BG236" si="4021">AX226-BF226</f>
        <v>0</v>
      </c>
      <c r="BJ226" s="958" t="s">
        <v>934</v>
      </c>
      <c r="BK226" s="1190" t="s">
        <v>579</v>
      </c>
      <c r="BL226" s="1179" t="s">
        <v>148</v>
      </c>
      <c r="BM226" s="1180">
        <v>6</v>
      </c>
      <c r="BN226" s="1015">
        <v>85718</v>
      </c>
      <c r="BO226" s="963">
        <f t="shared" ref="BO226:BO238" si="4022">ROUND(BM226*BN226,0)</f>
        <v>514308</v>
      </c>
      <c r="BP226" s="1016"/>
      <c r="BQ226" s="898">
        <f t="shared" ref="BQ226:BQ236" si="4023">IF(EXACT(VLOOKUP(BJ226,OFERTA_0,2,FALSE),BK226),1,0)</f>
        <v>1</v>
      </c>
      <c r="BR226" s="898">
        <f t="shared" ref="BR226:BR236" si="4024">IF(EXACT(VLOOKUP(BJ226,OFERTA_0,3,FALSE),BL226),1,0)</f>
        <v>1</v>
      </c>
      <c r="BS226" s="899">
        <f t="shared" ref="BS226:BS236" si="4025">IF(EXACT(VLOOKUP(BJ226,OFERTA_0,4,FALSE),BM226),1,0)</f>
        <v>1</v>
      </c>
      <c r="BT226" s="899">
        <f t="shared" ref="BT226:BT236" si="4026">IF(BN226=0,0,1)</f>
        <v>1</v>
      </c>
      <c r="BU226" s="899">
        <f t="shared" ref="BU226:BU236" si="4027">IF(BO226=0,0,1)</f>
        <v>1</v>
      </c>
      <c r="BV226" s="899">
        <f t="shared" ref="BV226:BV236" si="4028">PRODUCT(BQ226:BU226)</f>
        <v>1</v>
      </c>
      <c r="BW226" s="966">
        <f t="shared" ref="BW226:BW236" si="4029">ROUND(BO226,0)</f>
        <v>514308</v>
      </c>
      <c r="BX226" s="901">
        <f t="shared" ref="BX226:BX236" si="4030">BO226-BW226</f>
        <v>0</v>
      </c>
      <c r="CA226" s="958" t="s">
        <v>934</v>
      </c>
      <c r="CB226" s="1190" t="s">
        <v>579</v>
      </c>
      <c r="CC226" s="1179" t="s">
        <v>148</v>
      </c>
      <c r="CD226" s="1180">
        <v>6</v>
      </c>
      <c r="CE226" s="1015">
        <v>124564</v>
      </c>
      <c r="CF226" s="963">
        <f t="shared" ref="CF226:CF238" si="4031">ROUND(CD226*CE226,0)</f>
        <v>747384</v>
      </c>
      <c r="CG226" s="1016"/>
      <c r="CH226" s="898">
        <f t="shared" ref="CH226:CH236" si="4032">IF(EXACT(VLOOKUP(CA226,OFERTA_0,2,FALSE),CB226),1,0)</f>
        <v>1</v>
      </c>
      <c r="CI226" s="898">
        <f t="shared" ref="CI226:CI236" si="4033">IF(EXACT(VLOOKUP(CA226,OFERTA_0,3,FALSE),CC226),1,0)</f>
        <v>1</v>
      </c>
      <c r="CJ226" s="899">
        <f t="shared" ref="CJ226:CJ236" si="4034">IF(EXACT(VLOOKUP(CA226,OFERTA_0,4,FALSE),CD226),1,0)</f>
        <v>1</v>
      </c>
      <c r="CK226" s="899">
        <f t="shared" ref="CK226:CK236" si="4035">IF(CE226=0,0,1)</f>
        <v>1</v>
      </c>
      <c r="CL226" s="899">
        <f t="shared" ref="CL226:CL236" si="4036">IF(CF226=0,0,1)</f>
        <v>1</v>
      </c>
      <c r="CM226" s="899">
        <f t="shared" ref="CM226:CM236" si="4037">PRODUCT(CH226:CL226)</f>
        <v>1</v>
      </c>
      <c r="CN226" s="966">
        <f t="shared" ref="CN226:CN236" si="4038">ROUND(CF226,0)</f>
        <v>747384</v>
      </c>
      <c r="CO226" s="901">
        <f t="shared" ref="CO226:CO236" si="4039">CF226-CN226</f>
        <v>0</v>
      </c>
      <c r="CR226" s="958" t="s">
        <v>934</v>
      </c>
      <c r="CS226" s="1190" t="s">
        <v>579</v>
      </c>
      <c r="CT226" s="1179" t="s">
        <v>148</v>
      </c>
      <c r="CU226" s="1180">
        <v>6</v>
      </c>
      <c r="CV226" s="1015">
        <v>117000</v>
      </c>
      <c r="CW226" s="963">
        <f t="shared" ref="CW226:CW238" si="4040">ROUND(CU226*CV226,0)</f>
        <v>702000</v>
      </c>
      <c r="CX226" s="1016"/>
      <c r="CY226" s="898">
        <f t="shared" ref="CY226:CY236" si="4041">IF(EXACT(VLOOKUP(CR226,OFERTA_0,2,FALSE),CS226),1,0)</f>
        <v>1</v>
      </c>
      <c r="CZ226" s="898">
        <f t="shared" ref="CZ226:CZ236" si="4042">IF(EXACT(VLOOKUP(CR226,OFERTA_0,3,FALSE),CT226),1,0)</f>
        <v>1</v>
      </c>
      <c r="DA226" s="899">
        <f t="shared" ref="DA226:DA236" si="4043">IF(EXACT(VLOOKUP(CR226,OFERTA_0,4,FALSE),CU226),1,0)</f>
        <v>1</v>
      </c>
      <c r="DB226" s="899">
        <f t="shared" ref="DB226:DB236" si="4044">IF(CV226=0,0,1)</f>
        <v>1</v>
      </c>
      <c r="DC226" s="899">
        <f t="shared" ref="DC226:DC236" si="4045">IF(CW226=0,0,1)</f>
        <v>1</v>
      </c>
      <c r="DD226" s="899">
        <f t="shared" ref="DD226:DD236" si="4046">PRODUCT(CY226:DC226)</f>
        <v>1</v>
      </c>
      <c r="DE226" s="966">
        <f t="shared" ref="DE226:DE236" si="4047">ROUND(CW226,0)</f>
        <v>702000</v>
      </c>
      <c r="DF226" s="901">
        <f t="shared" ref="DF226:DF236" si="4048">CW226-DE226</f>
        <v>0</v>
      </c>
      <c r="DI226" s="958" t="s">
        <v>934</v>
      </c>
      <c r="DJ226" s="1190" t="s">
        <v>579</v>
      </c>
      <c r="DK226" s="1179" t="s">
        <v>148</v>
      </c>
      <c r="DL226" s="1180">
        <v>6</v>
      </c>
      <c r="DM226" s="1015">
        <v>88003</v>
      </c>
      <c r="DN226" s="963">
        <f t="shared" ref="DN226:DN238" si="4049">ROUND(DL226*DM226,0)</f>
        <v>528018</v>
      </c>
      <c r="DO226" s="1016"/>
      <c r="DP226" s="898">
        <f t="shared" ref="DP226:DP236" si="4050">IF(EXACT(VLOOKUP(DI226,OFERTA_0,2,FALSE),DJ226),1,0)</f>
        <v>1</v>
      </c>
      <c r="DQ226" s="898">
        <f t="shared" ref="DQ226:DQ236" si="4051">IF(EXACT(VLOOKUP(DI226,OFERTA_0,3,FALSE),DK226),1,0)</f>
        <v>1</v>
      </c>
      <c r="DR226" s="899">
        <f t="shared" ref="DR226:DR236" si="4052">IF(EXACT(VLOOKUP(DI226,OFERTA_0,4,FALSE),DL226),1,0)</f>
        <v>1</v>
      </c>
      <c r="DS226" s="899">
        <f t="shared" ref="DS226:DS236" si="4053">IF(DM226=0,0,1)</f>
        <v>1</v>
      </c>
      <c r="DT226" s="899">
        <f t="shared" ref="DT226:DT236" si="4054">IF(DN226=0,0,1)</f>
        <v>1</v>
      </c>
      <c r="DU226" s="899">
        <f t="shared" ref="DU226:DU236" si="4055">PRODUCT(DP226:DT226)</f>
        <v>1</v>
      </c>
      <c r="DV226" s="966">
        <f t="shared" ref="DV226:DV236" si="4056">ROUND(DN226,0)</f>
        <v>528018</v>
      </c>
      <c r="DW226" s="901">
        <f t="shared" ref="DW226:DW236" si="4057">DN226-DV226</f>
        <v>0</v>
      </c>
      <c r="DZ226" s="958" t="s">
        <v>934</v>
      </c>
      <c r="EA226" s="1190" t="s">
        <v>579</v>
      </c>
      <c r="EB226" s="1179" t="s">
        <v>148</v>
      </c>
      <c r="EC226" s="1180">
        <v>6</v>
      </c>
      <c r="ED226" s="1015">
        <v>69800</v>
      </c>
      <c r="EE226" s="963">
        <f t="shared" ref="EE226:EE238" si="4058">ROUND(EC226*ED226,0)</f>
        <v>418800</v>
      </c>
      <c r="EF226" s="1016"/>
      <c r="EG226" s="898">
        <f t="shared" ref="EG226:EG236" si="4059">IF(EXACT(VLOOKUP(DZ226,OFERTA_0,2,FALSE),EA226),1,0)</f>
        <v>1</v>
      </c>
      <c r="EH226" s="898">
        <f t="shared" ref="EH226:EH236" si="4060">IF(EXACT(VLOOKUP(DZ226,OFERTA_0,3,FALSE),EB226),1,0)</f>
        <v>1</v>
      </c>
      <c r="EI226" s="899">
        <f t="shared" ref="EI226:EI236" si="4061">IF(EXACT(VLOOKUP(DZ226,OFERTA_0,4,FALSE),EC226),1,0)</f>
        <v>1</v>
      </c>
      <c r="EJ226" s="899">
        <f t="shared" ref="EJ226:EJ236" si="4062">IF(ED226=0,0,1)</f>
        <v>1</v>
      </c>
      <c r="EK226" s="899">
        <f t="shared" ref="EK226:EK236" si="4063">IF(EE226=0,0,1)</f>
        <v>1</v>
      </c>
      <c r="EL226" s="899">
        <f t="shared" ref="EL226:EL236" si="4064">PRODUCT(EG226:EK226)</f>
        <v>1</v>
      </c>
      <c r="EM226" s="966">
        <f t="shared" ref="EM226:EM236" si="4065">ROUND(EE226,0)</f>
        <v>418800</v>
      </c>
      <c r="EN226" s="901">
        <f t="shared" ref="EN226:EN236" si="4066">EE226-EM226</f>
        <v>0</v>
      </c>
      <c r="EQ226" s="958" t="s">
        <v>934</v>
      </c>
      <c r="ER226" s="1190" t="s">
        <v>579</v>
      </c>
      <c r="ES226" s="1179" t="s">
        <v>148</v>
      </c>
      <c r="ET226" s="1180">
        <v>6</v>
      </c>
      <c r="EU226" s="1015">
        <v>125200</v>
      </c>
      <c r="EV226" s="963">
        <f t="shared" ref="EV226:EV238" si="4067">ROUND(ET226*EU226,0)</f>
        <v>751200</v>
      </c>
      <c r="EW226" s="1016"/>
      <c r="EX226" s="898">
        <f t="shared" ref="EX226:EX236" si="4068">IF(EXACT(VLOOKUP(EQ226,OFERTA_0,2,FALSE),ER226),1,0)</f>
        <v>1</v>
      </c>
      <c r="EY226" s="898">
        <f t="shared" ref="EY226:EY236" si="4069">IF(EXACT(VLOOKUP(EQ226,OFERTA_0,3,FALSE),ES226),1,0)</f>
        <v>1</v>
      </c>
      <c r="EZ226" s="899">
        <f t="shared" ref="EZ226:EZ236" si="4070">IF(EXACT(VLOOKUP(EQ226,OFERTA_0,4,FALSE),ET226),1,0)</f>
        <v>1</v>
      </c>
      <c r="FA226" s="899">
        <f t="shared" ref="FA226:FA236" si="4071">IF(EU226=0,0,1)</f>
        <v>1</v>
      </c>
      <c r="FB226" s="899">
        <f t="shared" ref="FB226:FB236" si="4072">IF(EV226=0,0,1)</f>
        <v>1</v>
      </c>
      <c r="FC226" s="899">
        <f t="shared" ref="FC226:FC236" si="4073">PRODUCT(EX226:FB226)</f>
        <v>1</v>
      </c>
      <c r="FD226" s="966">
        <f t="shared" ref="FD226:FD236" si="4074">ROUND(EV226,0)</f>
        <v>751200</v>
      </c>
      <c r="FE226" s="901">
        <f t="shared" ref="FE226:FE236" si="4075">EV226-FD226</f>
        <v>0</v>
      </c>
      <c r="FH226" s="958"/>
      <c r="FI226" s="1190"/>
      <c r="FJ226" s="1179"/>
      <c r="FK226" s="1180"/>
      <c r="FL226" s="1015"/>
      <c r="FM226" s="963">
        <f t="shared" ref="FM226:FM238" si="4076">ROUND(FK226*FL226,0)</f>
        <v>0</v>
      </c>
      <c r="FN226" s="1016"/>
      <c r="FO226" s="898" t="e">
        <f t="shared" ref="FO226:FO236" si="4077">IF(EXACT(VLOOKUP(FH226,OFERTA_0,2,FALSE),FI226),1,0)</f>
        <v>#N/A</v>
      </c>
      <c r="FP226" s="898" t="e">
        <f t="shared" ref="FP226:FP236" si="4078">IF(EXACT(VLOOKUP(FH226,OFERTA_0,3,FALSE),FJ226),1,0)</f>
        <v>#N/A</v>
      </c>
      <c r="FQ226" s="899" t="e">
        <f t="shared" ref="FQ226:FQ236" si="4079">IF(EXACT(VLOOKUP(FH226,OFERTA_0,4,FALSE),FK226),1,0)</f>
        <v>#N/A</v>
      </c>
      <c r="FR226" s="899">
        <f t="shared" ref="FR226:FR236" si="4080">IF(FL226=0,0,1)</f>
        <v>0</v>
      </c>
      <c r="FS226" s="899">
        <f t="shared" ref="FS226:FS236" si="4081">IF(FM226=0,0,1)</f>
        <v>0</v>
      </c>
      <c r="FT226" s="899" t="e">
        <f t="shared" ref="FT226:FT236" si="4082">PRODUCT(FO226:FS226)</f>
        <v>#N/A</v>
      </c>
      <c r="FU226" s="966">
        <f t="shared" ref="FU226:FU236" si="4083">ROUND(FM226,0)</f>
        <v>0</v>
      </c>
      <c r="FV226" s="901">
        <f t="shared" ref="FV226:FV236" si="4084">FM226-FU226</f>
        <v>0</v>
      </c>
      <c r="FY226" s="958" t="s">
        <v>934</v>
      </c>
      <c r="FZ226" s="1190" t="s">
        <v>579</v>
      </c>
      <c r="GA226" s="1179" t="s">
        <v>148</v>
      </c>
      <c r="GB226" s="1180">
        <v>6</v>
      </c>
      <c r="GC226" s="1017">
        <v>127890</v>
      </c>
      <c r="GD226" s="963">
        <f t="shared" ref="GD226:GD238" si="4085">ROUND(GB226*GC226,0)</f>
        <v>767340</v>
      </c>
      <c r="GE226" s="1016"/>
      <c r="GF226" s="898">
        <f t="shared" ref="GF226:GF236" si="4086">IF(EXACT(VLOOKUP(FY226,OFERTA_0,2,FALSE),FZ226),1,0)</f>
        <v>1</v>
      </c>
      <c r="GG226" s="898">
        <f t="shared" ref="GG226:GG236" si="4087">IF(EXACT(VLOOKUP(FY226,OFERTA_0,3,FALSE),GA226),1,0)</f>
        <v>1</v>
      </c>
      <c r="GH226" s="899">
        <f t="shared" ref="GH226:GH236" si="4088">IF(EXACT(VLOOKUP(FY226,OFERTA_0,4,FALSE),GB226),1,0)</f>
        <v>1</v>
      </c>
      <c r="GI226" s="899">
        <f t="shared" ref="GI226:GI236" si="4089">IF(GC226=0,0,1)</f>
        <v>1</v>
      </c>
      <c r="GJ226" s="899">
        <f t="shared" ref="GJ226:GJ236" si="4090">IF(GD226=0,0,1)</f>
        <v>1</v>
      </c>
      <c r="GK226" s="899">
        <f t="shared" ref="GK226:GK236" si="4091">PRODUCT(GF226:GJ226)</f>
        <v>1</v>
      </c>
      <c r="GL226" s="966">
        <f t="shared" ref="GL226:GL236" si="4092">ROUND(GD226,0)</f>
        <v>767340</v>
      </c>
      <c r="GM226" s="901">
        <f t="shared" ref="GM226:GM236" si="4093">GD226-GL226</f>
        <v>0</v>
      </c>
      <c r="GP226" s="958" t="s">
        <v>934</v>
      </c>
      <c r="GQ226" s="1190" t="s">
        <v>579</v>
      </c>
      <c r="GR226" s="1179" t="s">
        <v>148</v>
      </c>
      <c r="GS226" s="1180">
        <v>6</v>
      </c>
      <c r="GT226" s="1015">
        <v>125300</v>
      </c>
      <c r="GU226" s="963">
        <f t="shared" ref="GU226:GU238" si="4094">ROUND(GS226*GT226,0)</f>
        <v>751800</v>
      </c>
      <c r="GV226" s="1016"/>
      <c r="GW226" s="898">
        <f t="shared" ref="GW226:GW236" si="4095">IF(EXACT(VLOOKUP(GP226,OFERTA_0,2,FALSE),GQ226),1,0)</f>
        <v>1</v>
      </c>
      <c r="GX226" s="898">
        <f t="shared" ref="GX226:GX236" si="4096">IF(EXACT(VLOOKUP(GP226,OFERTA_0,3,FALSE),GR226),1,0)</f>
        <v>1</v>
      </c>
      <c r="GY226" s="899">
        <f t="shared" ref="GY226:GY236" si="4097">IF(EXACT(VLOOKUP(GP226,OFERTA_0,4,FALSE),GS226),1,0)</f>
        <v>1</v>
      </c>
      <c r="GZ226" s="899">
        <f t="shared" ref="GZ226:GZ236" si="4098">IF(GT226=0,0,1)</f>
        <v>1</v>
      </c>
      <c r="HA226" s="899">
        <f t="shared" ref="HA226:HA236" si="4099">IF(GU226=0,0,1)</f>
        <v>1</v>
      </c>
      <c r="HB226" s="899">
        <f t="shared" ref="HB226:HB236" si="4100">PRODUCT(GW226:HA226)</f>
        <v>1</v>
      </c>
      <c r="HC226" s="966">
        <f t="shared" ref="HC226:HC236" si="4101">ROUND(GU226,0)</f>
        <v>751800</v>
      </c>
      <c r="HD226" s="901">
        <f t="shared" ref="HD226:HD236" si="4102">GU226-HC226</f>
        <v>0</v>
      </c>
      <c r="HG226" s="958" t="s">
        <v>934</v>
      </c>
      <c r="HH226" s="1190" t="s">
        <v>579</v>
      </c>
      <c r="HI226" s="1179" t="s">
        <v>148</v>
      </c>
      <c r="HJ226" s="1180">
        <v>6</v>
      </c>
      <c r="HK226" s="1015">
        <v>226424</v>
      </c>
      <c r="HL226" s="963">
        <f t="shared" ref="HL226:HL238" si="4103">ROUND(HJ226*HK226,0)</f>
        <v>1358544</v>
      </c>
      <c r="HM226" s="1016"/>
      <c r="HN226" s="898">
        <f t="shared" ref="HN226:HN236" si="4104">IF(EXACT(VLOOKUP(HG226,OFERTA_0,2,FALSE),HH226),1,0)</f>
        <v>1</v>
      </c>
      <c r="HO226" s="898">
        <f t="shared" ref="HO226:HO236" si="4105">IF(EXACT(VLOOKUP(HG226,OFERTA_0,3,FALSE),HI226),1,0)</f>
        <v>1</v>
      </c>
      <c r="HP226" s="899">
        <f t="shared" ref="HP226:HP236" si="4106">IF(EXACT(VLOOKUP(HG226,OFERTA_0,4,FALSE),HJ226),1,0)</f>
        <v>1</v>
      </c>
      <c r="HQ226" s="899">
        <f t="shared" ref="HQ226:HQ236" si="4107">IF(HK226=0,0,1)</f>
        <v>1</v>
      </c>
      <c r="HR226" s="899">
        <f t="shared" ref="HR226:HR236" si="4108">IF(HL226=0,0,1)</f>
        <v>1</v>
      </c>
      <c r="HS226" s="899">
        <f t="shared" ref="HS226:HS236" si="4109">PRODUCT(HN226:HR226)</f>
        <v>1</v>
      </c>
      <c r="HT226" s="966">
        <f t="shared" ref="HT226:HT236" si="4110">ROUND(HL226,0)</f>
        <v>1358544</v>
      </c>
      <c r="HU226" s="901">
        <f t="shared" ref="HU226:HU236" si="4111">HL226-HT226</f>
        <v>0</v>
      </c>
      <c r="HX226" s="958" t="s">
        <v>934</v>
      </c>
      <c r="HY226" s="1190" t="s">
        <v>579</v>
      </c>
      <c r="HZ226" s="1179" t="s">
        <v>148</v>
      </c>
      <c r="IA226" s="1180">
        <v>6</v>
      </c>
      <c r="IB226" s="1015">
        <v>93694</v>
      </c>
      <c r="IC226" s="963">
        <f t="shared" ref="IC226:IC238" si="4112">ROUND(IA226*IB226,0)</f>
        <v>562164</v>
      </c>
      <c r="ID226" s="1016"/>
      <c r="IE226" s="898">
        <f t="shared" ref="IE226:IE236" si="4113">IF(EXACT(VLOOKUP(HX226,OFERTA_0,2,FALSE),HY226),1,0)</f>
        <v>1</v>
      </c>
      <c r="IF226" s="898">
        <f t="shared" ref="IF226:IF236" si="4114">IF(EXACT(VLOOKUP(HX226,OFERTA_0,3,FALSE),HZ226),1,0)</f>
        <v>1</v>
      </c>
      <c r="IG226" s="899">
        <f t="shared" ref="IG226:IG236" si="4115">IF(EXACT(VLOOKUP(HX226,OFERTA_0,4,FALSE),IA226),1,0)</f>
        <v>1</v>
      </c>
      <c r="IH226" s="899">
        <f t="shared" ref="IH226:IH236" si="4116">IF(IB226=0,0,1)</f>
        <v>1</v>
      </c>
      <c r="II226" s="899">
        <f t="shared" ref="II226:II236" si="4117">IF(IC226=0,0,1)</f>
        <v>1</v>
      </c>
      <c r="IJ226" s="899">
        <f t="shared" ref="IJ226:IJ236" si="4118">PRODUCT(IE226:II226)</f>
        <v>1</v>
      </c>
      <c r="IK226" s="966">
        <f t="shared" ref="IK226:IK236" si="4119">ROUND(IC226,0)</f>
        <v>562164</v>
      </c>
      <c r="IL226" s="901">
        <f t="shared" ref="IL226:IL236" si="4120">IC226-IK226</f>
        <v>0</v>
      </c>
      <c r="IO226" s="958" t="s">
        <v>934</v>
      </c>
      <c r="IP226" s="1190" t="s">
        <v>579</v>
      </c>
      <c r="IQ226" s="1179" t="s">
        <v>148</v>
      </c>
      <c r="IR226" s="1180">
        <v>6</v>
      </c>
      <c r="IS226" s="1015">
        <v>40677</v>
      </c>
      <c r="IT226" s="963">
        <f t="shared" ref="IT226:IT238" si="4121">ROUND(IR226*IS226,0)</f>
        <v>244062</v>
      </c>
      <c r="IU226" s="1016"/>
      <c r="IV226" s="898">
        <f t="shared" ref="IV226:IV236" si="4122">IF(EXACT(VLOOKUP(IO226,OFERTA_0,2,FALSE),IP226),1,0)</f>
        <v>1</v>
      </c>
      <c r="IW226" s="898">
        <f t="shared" ref="IW226:IW236" si="4123">IF(EXACT(VLOOKUP(IO226,OFERTA_0,3,FALSE),IQ226),1,0)</f>
        <v>1</v>
      </c>
      <c r="IX226" s="899">
        <f t="shared" ref="IX226:IX236" si="4124">IF(EXACT(VLOOKUP(IO226,OFERTA_0,4,FALSE),IR226),1,0)</f>
        <v>1</v>
      </c>
      <c r="IY226" s="899">
        <f t="shared" ref="IY226:IY236" si="4125">IF(IS226=0,0,1)</f>
        <v>1</v>
      </c>
      <c r="IZ226" s="899">
        <f t="shared" ref="IZ226:IZ236" si="4126">IF(IT226=0,0,1)</f>
        <v>1</v>
      </c>
      <c r="JA226" s="899">
        <f t="shared" ref="JA226:JA236" si="4127">PRODUCT(IV226:IZ226)</f>
        <v>1</v>
      </c>
      <c r="JB226" s="966">
        <f t="shared" ref="JB226:JB236" si="4128">ROUND(IT226,0)</f>
        <v>244062</v>
      </c>
      <c r="JC226" s="901">
        <f t="shared" ref="JC226:JC236" si="4129">IT226-JB226</f>
        <v>0</v>
      </c>
      <c r="JF226" s="958" t="s">
        <v>934</v>
      </c>
      <c r="JG226" s="1190" t="s">
        <v>579</v>
      </c>
      <c r="JH226" s="1179" t="s">
        <v>148</v>
      </c>
      <c r="JI226" s="1180">
        <v>6</v>
      </c>
      <c r="JJ226" s="1015">
        <v>78000</v>
      </c>
      <c r="JK226" s="963">
        <f t="shared" ref="JK226:JK238" si="4130">ROUND(JI226*JJ226,0)</f>
        <v>468000</v>
      </c>
      <c r="JL226" s="1016"/>
      <c r="JM226" s="898">
        <f t="shared" ref="JM226:JM236" si="4131">IF(EXACT(VLOOKUP(JF226,OFERTA_0,2,FALSE),JG226),1,0)</f>
        <v>1</v>
      </c>
      <c r="JN226" s="898">
        <f t="shared" ref="JN226:JN236" si="4132">IF(EXACT(VLOOKUP(JF226,OFERTA_0,3,FALSE),JH226),1,0)</f>
        <v>1</v>
      </c>
      <c r="JO226" s="899">
        <f t="shared" ref="JO226:JO236" si="4133">IF(EXACT(VLOOKUP(JF226,OFERTA_0,4,FALSE),JI226),1,0)</f>
        <v>1</v>
      </c>
      <c r="JP226" s="899">
        <f t="shared" ref="JP226:JP236" si="4134">IF(JJ226=0,0,1)</f>
        <v>1</v>
      </c>
      <c r="JQ226" s="899">
        <f t="shared" ref="JQ226:JQ236" si="4135">IF(JK226=0,0,1)</f>
        <v>1</v>
      </c>
      <c r="JR226" s="899">
        <f t="shared" ref="JR226:JR236" si="4136">PRODUCT(JM226:JQ226)</f>
        <v>1</v>
      </c>
      <c r="JS226" s="966">
        <f t="shared" ref="JS226:JS236" si="4137">ROUND(JK226,0)</f>
        <v>468000</v>
      </c>
      <c r="JT226" s="901">
        <f t="shared" ref="JT226:JT236" si="4138">JK226-JS226</f>
        <v>0</v>
      </c>
      <c r="JW226" s="958" t="s">
        <v>934</v>
      </c>
      <c r="JX226" s="1190" t="s">
        <v>579</v>
      </c>
      <c r="JY226" s="1179" t="s">
        <v>148</v>
      </c>
      <c r="JZ226" s="1180">
        <v>6</v>
      </c>
      <c r="KA226" s="1015">
        <v>85709.833800000008</v>
      </c>
      <c r="KB226" s="963">
        <f t="shared" ref="KB226:KB238" si="4139">ROUND(JZ226*KA226,0)</f>
        <v>514259</v>
      </c>
      <c r="KC226" s="1016"/>
      <c r="KD226" s="898">
        <f t="shared" ref="KD226:KD236" si="4140">IF(EXACT(VLOOKUP(JW226,OFERTA_0,2,FALSE),JX226),1,0)</f>
        <v>1</v>
      </c>
      <c r="KE226" s="898">
        <f t="shared" ref="KE226:KE236" si="4141">IF(EXACT(VLOOKUP(JW226,OFERTA_0,3,FALSE),JY226),1,0)</f>
        <v>1</v>
      </c>
      <c r="KF226" s="899">
        <f t="shared" ref="KF226:KF236" si="4142">IF(EXACT(VLOOKUP(JW226,OFERTA_0,4,FALSE),JZ226),1,0)</f>
        <v>1</v>
      </c>
      <c r="KG226" s="899">
        <f t="shared" ref="KG226:KG236" si="4143">IF(KA226=0,0,1)</f>
        <v>1</v>
      </c>
      <c r="KH226" s="899">
        <f t="shared" ref="KH226:KH236" si="4144">IF(KB226=0,0,1)</f>
        <v>1</v>
      </c>
      <c r="KI226" s="899">
        <f t="shared" ref="KI226:KI236" si="4145">PRODUCT(KD226:KH226)</f>
        <v>1</v>
      </c>
      <c r="KJ226" s="966">
        <f t="shared" ref="KJ226:KJ236" si="4146">ROUND(KB226,0)</f>
        <v>514259</v>
      </c>
      <c r="KK226" s="901">
        <f t="shared" ref="KK226:KK236" si="4147">KB226-KJ226</f>
        <v>0</v>
      </c>
      <c r="KN226" s="958" t="s">
        <v>934</v>
      </c>
      <c r="KO226" s="1190" t="s">
        <v>579</v>
      </c>
      <c r="KP226" s="1179" t="s">
        <v>148</v>
      </c>
      <c r="KQ226" s="1180">
        <v>6</v>
      </c>
      <c r="KR226" s="1015">
        <v>39451</v>
      </c>
      <c r="KS226" s="963">
        <f t="shared" ref="KS226:KS238" si="4148">ROUND(KQ226*KR226,0)</f>
        <v>236706</v>
      </c>
      <c r="KT226" s="1016"/>
      <c r="KU226" s="898">
        <f t="shared" ref="KU226:KU236" si="4149">IF(EXACT(VLOOKUP(KN226,OFERTA_0,2,FALSE),KO226),1,0)</f>
        <v>1</v>
      </c>
      <c r="KV226" s="898">
        <f t="shared" ref="KV226:KV236" si="4150">IF(EXACT(VLOOKUP(KN226,OFERTA_0,3,FALSE),KP226),1,0)</f>
        <v>1</v>
      </c>
      <c r="KW226" s="899">
        <f t="shared" ref="KW226:KW236" si="4151">IF(EXACT(VLOOKUP(KN226,OFERTA_0,4,FALSE),KQ226),1,0)</f>
        <v>1</v>
      </c>
      <c r="KX226" s="899">
        <f t="shared" ref="KX226:KX236" si="4152">IF(KR226=0,0,1)</f>
        <v>1</v>
      </c>
      <c r="KY226" s="899">
        <f t="shared" ref="KY226:KY236" si="4153">IF(KS226=0,0,1)</f>
        <v>1</v>
      </c>
      <c r="KZ226" s="899">
        <f t="shared" ref="KZ226:KZ236" si="4154">PRODUCT(KU226:KY226)</f>
        <v>1</v>
      </c>
      <c r="LA226" s="966">
        <f t="shared" ref="LA226:LA236" si="4155">ROUND(KS226,0)</f>
        <v>236706</v>
      </c>
      <c r="LB226" s="901">
        <f t="shared" ref="LB226:LB236" si="4156">KS226-LA226</f>
        <v>0</v>
      </c>
      <c r="LE226" s="958" t="s">
        <v>934</v>
      </c>
      <c r="LF226" s="1190" t="s">
        <v>579</v>
      </c>
      <c r="LG226" s="1179" t="s">
        <v>148</v>
      </c>
      <c r="LH226" s="1180">
        <v>6</v>
      </c>
      <c r="LI226" s="1021">
        <v>84745</v>
      </c>
      <c r="LJ226" s="974">
        <f t="shared" ref="LJ226:LJ238" si="4157">ROUND(LH226*LI226,0)</f>
        <v>508470</v>
      </c>
      <c r="LK226" s="1016"/>
      <c r="LL226" s="898">
        <f t="shared" ref="LL226:LL236" si="4158">IF(EXACT(VLOOKUP(LE226,OFERTA_0,2,FALSE),LF226),1,0)</f>
        <v>1</v>
      </c>
      <c r="LM226" s="898">
        <f t="shared" ref="LM226:LM236" si="4159">IF(EXACT(VLOOKUP(LE226,OFERTA_0,3,FALSE),LG226),1,0)</f>
        <v>1</v>
      </c>
      <c r="LN226" s="899">
        <f t="shared" ref="LN226:LN236" si="4160">IF(EXACT(VLOOKUP(LE226,OFERTA_0,4,FALSE),LH226),1,0)</f>
        <v>1</v>
      </c>
      <c r="LO226" s="899">
        <f t="shared" ref="LO226:LO236" si="4161">IF(LI226=0,0,1)</f>
        <v>1</v>
      </c>
      <c r="LP226" s="899">
        <f t="shared" ref="LP226:LP236" si="4162">IF(LJ226=0,0,1)</f>
        <v>1</v>
      </c>
      <c r="LQ226" s="899">
        <f t="shared" ref="LQ226:LQ236" si="4163">PRODUCT(LL226:LP226)</f>
        <v>1</v>
      </c>
      <c r="LR226" s="966">
        <f t="shared" ref="LR226:LR236" si="4164">ROUND(LJ226,0)</f>
        <v>508470</v>
      </c>
      <c r="LS226" s="901">
        <f t="shared" ref="LS226:LS236" si="4165">LJ226-LR226</f>
        <v>0</v>
      </c>
      <c r="LV226" s="958" t="s">
        <v>934</v>
      </c>
      <c r="LW226" s="1190" t="s">
        <v>579</v>
      </c>
      <c r="LX226" s="1179" t="s">
        <v>148</v>
      </c>
      <c r="LY226" s="1180">
        <v>6</v>
      </c>
      <c r="LZ226" s="1015">
        <v>107250</v>
      </c>
      <c r="MA226" s="963">
        <f t="shared" ref="MA226:MA238" si="4166">ROUND(LY226*LZ226,0)</f>
        <v>643500</v>
      </c>
      <c r="MB226" s="1016"/>
      <c r="MC226" s="898">
        <f t="shared" ref="MC226:MC236" si="4167">IF(EXACT(VLOOKUP(LV226,OFERTA_0,2,FALSE),LW226),1,0)</f>
        <v>1</v>
      </c>
      <c r="MD226" s="898">
        <f t="shared" ref="MD226:MD236" si="4168">IF(EXACT(VLOOKUP(LV226,OFERTA_0,3,FALSE),LX226),1,0)</f>
        <v>1</v>
      </c>
      <c r="ME226" s="899">
        <f t="shared" ref="ME226:ME236" si="4169">IF(EXACT(VLOOKUP(LV226,OFERTA_0,4,FALSE),LY226),1,0)</f>
        <v>1</v>
      </c>
      <c r="MF226" s="899">
        <f t="shared" ref="MF226:MF236" si="4170">IF(LZ226=0,0,1)</f>
        <v>1</v>
      </c>
      <c r="MG226" s="899">
        <f t="shared" ref="MG226:MG236" si="4171">IF(MA226=0,0,1)</f>
        <v>1</v>
      </c>
      <c r="MH226" s="899">
        <f t="shared" ref="MH226:MH236" si="4172">PRODUCT(MC226:MG226)</f>
        <v>1</v>
      </c>
      <c r="MI226" s="966">
        <f t="shared" ref="MI226:MI236" si="4173">ROUND(MA226,0)</f>
        <v>643500</v>
      </c>
      <c r="MJ226" s="901">
        <f t="shared" ref="MJ226:MJ236" si="4174">MA226-MI226</f>
        <v>0</v>
      </c>
      <c r="MM226" s="958" t="s">
        <v>934</v>
      </c>
      <c r="MN226" s="1190" t="s">
        <v>579</v>
      </c>
      <c r="MO226" s="1179" t="s">
        <v>148</v>
      </c>
      <c r="MP226" s="1180">
        <v>6</v>
      </c>
      <c r="MQ226" s="1015">
        <v>75000</v>
      </c>
      <c r="MR226" s="963">
        <f t="shared" ref="MR226:MR238" si="4175">ROUND(MP226*MQ226,0)</f>
        <v>450000</v>
      </c>
      <c r="MS226" s="1016"/>
      <c r="MT226" s="898">
        <f t="shared" ref="MT226:MT236" si="4176">IF(EXACT(VLOOKUP(MM226,OFERTA_0,2,FALSE),MN226),1,0)</f>
        <v>1</v>
      </c>
      <c r="MU226" s="898">
        <f t="shared" ref="MU226:MU236" si="4177">IF(EXACT(VLOOKUP(MM226,OFERTA_0,3,FALSE),MO226),1,0)</f>
        <v>1</v>
      </c>
      <c r="MV226" s="899">
        <f t="shared" ref="MV226:MV236" si="4178">IF(EXACT(VLOOKUP(MM226,OFERTA_0,4,FALSE),MP226),1,0)</f>
        <v>1</v>
      </c>
      <c r="MW226" s="899">
        <f t="shared" ref="MW226:MW236" si="4179">IF(MQ226=0,0,1)</f>
        <v>1</v>
      </c>
      <c r="MX226" s="899">
        <f t="shared" ref="MX226:MX236" si="4180">IF(MR226=0,0,1)</f>
        <v>1</v>
      </c>
      <c r="MY226" s="899">
        <f t="shared" ref="MY226:MY236" si="4181">PRODUCT(MT226:MX226)</f>
        <v>1</v>
      </c>
      <c r="MZ226" s="966">
        <f t="shared" ref="MZ226:MZ236" si="4182">ROUND(MR226,0)</f>
        <v>450000</v>
      </c>
      <c r="NA226" s="901">
        <f t="shared" ref="NA226:NA236" si="4183">MR226-MZ226</f>
        <v>0</v>
      </c>
      <c r="ND226" s="975" t="s">
        <v>934</v>
      </c>
      <c r="NE226" s="976" t="s">
        <v>579</v>
      </c>
      <c r="NF226" s="1175" t="s">
        <v>148</v>
      </c>
      <c r="NG226" s="1176">
        <v>6</v>
      </c>
      <c r="NH226" s="979">
        <v>54427.23</v>
      </c>
      <c r="NI226" s="980">
        <v>326563</v>
      </c>
      <c r="NJ226" s="1016"/>
      <c r="NK226" s="898">
        <f t="shared" ref="NK226:NK236" si="4184">IF(EXACT(VLOOKUP(ND226,OFERTA_0,2,FALSE),NE226),1,0)</f>
        <v>1</v>
      </c>
      <c r="NL226" s="898">
        <f t="shared" ref="NL226:NL236" si="4185">IF(EXACT(VLOOKUP(ND226,OFERTA_0,3,FALSE),NF226),1,0)</f>
        <v>1</v>
      </c>
      <c r="NM226" s="899">
        <f t="shared" ref="NM226:NM236" si="4186">IF(EXACT(VLOOKUP(ND226,OFERTA_0,4,FALSE),NG226),1,0)</f>
        <v>1</v>
      </c>
      <c r="NN226" s="899">
        <f t="shared" ref="NN226:NN236" si="4187">IF(NH226=0,0,1)</f>
        <v>1</v>
      </c>
      <c r="NO226" s="899">
        <f t="shared" ref="NO226:NO236" si="4188">IF(NI226=0,0,1)</f>
        <v>1</v>
      </c>
      <c r="NP226" s="899">
        <f t="shared" ref="NP226:NP236" si="4189">PRODUCT(NK226:NO226)</f>
        <v>1</v>
      </c>
      <c r="NQ226" s="966">
        <f t="shared" ref="NQ226:NQ236" si="4190">ROUND(NI226,0)</f>
        <v>326563</v>
      </c>
      <c r="NR226" s="901">
        <f t="shared" ref="NR226:NR236" si="4191">NI226-NQ226</f>
        <v>0</v>
      </c>
      <c r="NU226" s="981" t="s">
        <v>934</v>
      </c>
      <c r="NV226" s="982" t="s">
        <v>579</v>
      </c>
      <c r="NW226" s="1177" t="s">
        <v>148</v>
      </c>
      <c r="NX226" s="1178">
        <v>6</v>
      </c>
      <c r="NY226" s="1022">
        <v>54977</v>
      </c>
      <c r="NZ226" s="986">
        <f t="shared" ref="NZ226:NZ238" si="4192">ROUND(NX226*NY226,0)</f>
        <v>329862</v>
      </c>
      <c r="OA226" s="1016"/>
      <c r="OB226" s="898">
        <f t="shared" ref="OB226:OB236" si="4193">IF(EXACT(VLOOKUP(NU226,OFERTA_0,2,FALSE),NV226),1,0)</f>
        <v>1</v>
      </c>
      <c r="OC226" s="898">
        <f t="shared" ref="OC226:OC236" si="4194">IF(EXACT(VLOOKUP(NU226,OFERTA_0,3,FALSE),NW226),1,0)</f>
        <v>1</v>
      </c>
      <c r="OD226" s="899">
        <f t="shared" ref="OD226:OD236" si="4195">IF(EXACT(VLOOKUP(NU226,OFERTA_0,4,FALSE),NX226),1,0)</f>
        <v>1</v>
      </c>
      <c r="OE226" s="899">
        <f t="shared" ref="OE226:OE236" si="4196">IF(NY226=0,0,1)</f>
        <v>1</v>
      </c>
      <c r="OF226" s="899">
        <f t="shared" ref="OF226:OF236" si="4197">IF(NZ226=0,0,1)</f>
        <v>1</v>
      </c>
      <c r="OG226" s="899">
        <f t="shared" ref="OG226:OG236" si="4198">PRODUCT(OB226:OF226)</f>
        <v>1</v>
      </c>
      <c r="OH226" s="966">
        <f t="shared" ref="OH226:OH236" si="4199">ROUND(NZ226,0)</f>
        <v>329862</v>
      </c>
      <c r="OI226" s="901">
        <f t="shared" ref="OI226:OI236" si="4200">NZ226-OH226</f>
        <v>0</v>
      </c>
      <c r="OL226" s="958" t="s">
        <v>934</v>
      </c>
      <c r="OM226" s="1190" t="s">
        <v>579</v>
      </c>
      <c r="ON226" s="1179" t="s">
        <v>148</v>
      </c>
      <c r="OO226" s="1180">
        <v>6</v>
      </c>
      <c r="OP226" s="1015">
        <v>90521</v>
      </c>
      <c r="OQ226" s="963">
        <f t="shared" ref="OQ226:OQ258" si="4201">ROUND(OO226*OP226,0)</f>
        <v>543126</v>
      </c>
      <c r="OR226" s="1016"/>
      <c r="OS226" s="898">
        <f t="shared" ref="OS226:OS236" si="4202">IF(EXACT(VLOOKUP(OL226,OFERTA_0,2,FALSE),OM226),1,0)</f>
        <v>1</v>
      </c>
      <c r="OT226" s="898">
        <f t="shared" ref="OT226:OT236" si="4203">IF(EXACT(VLOOKUP(OL226,OFERTA_0,3,FALSE),ON226),1,0)</f>
        <v>1</v>
      </c>
      <c r="OU226" s="899">
        <f t="shared" ref="OU226:OU236" si="4204">IF(EXACT(VLOOKUP(OL226,OFERTA_0,4,FALSE),OO226),1,0)</f>
        <v>1</v>
      </c>
      <c r="OV226" s="899">
        <f t="shared" ref="OV226:OV236" si="4205">IF(OP226=0,0,1)</f>
        <v>1</v>
      </c>
      <c r="OW226" s="899">
        <f t="shared" ref="OW226:OW236" si="4206">IF(OQ226=0,0,1)</f>
        <v>1</v>
      </c>
      <c r="OX226" s="899">
        <f t="shared" ref="OX226:OX236" si="4207">PRODUCT(OS226:OW226)</f>
        <v>1</v>
      </c>
      <c r="OY226" s="966">
        <f t="shared" ref="OY226:OY236" si="4208">ROUND(OQ226,0)</f>
        <v>543126</v>
      </c>
      <c r="OZ226" s="901">
        <f t="shared" ref="OZ226:OZ236" si="4209">OQ226-OY226</f>
        <v>0</v>
      </c>
      <c r="PC226" s="958" t="s">
        <v>934</v>
      </c>
      <c r="PD226" s="1190" t="s">
        <v>579</v>
      </c>
      <c r="PE226" s="1179" t="s">
        <v>148</v>
      </c>
      <c r="PF226" s="1180">
        <v>6</v>
      </c>
      <c r="PG226" s="1023">
        <v>63375</v>
      </c>
      <c r="PH226" s="988">
        <v>380250</v>
      </c>
      <c r="PI226" s="1181"/>
      <c r="PJ226" s="898">
        <f t="shared" ref="PJ226:PJ236" si="4210">IF(EXACT(VLOOKUP(PC226,OFERTA_0,2,FALSE),PD226),1,0)</f>
        <v>1</v>
      </c>
      <c r="PK226" s="898">
        <f t="shared" ref="PK226:PK236" si="4211">IF(EXACT(VLOOKUP(PC226,OFERTA_0,3,FALSE),PE226),1,0)</f>
        <v>1</v>
      </c>
      <c r="PL226" s="899">
        <f t="shared" ref="PL226:PL236" si="4212">IF(EXACT(VLOOKUP(PC226,OFERTA_0,4,FALSE),PF226),1,0)</f>
        <v>1</v>
      </c>
      <c r="PM226" s="899">
        <f t="shared" ref="PM226:PM236" si="4213">IF(PG226=0,0,1)</f>
        <v>1</v>
      </c>
      <c r="PN226" s="899">
        <f t="shared" ref="PN226:PN236" si="4214">IF(PH226=0,0,1)</f>
        <v>1</v>
      </c>
      <c r="PO226" s="899">
        <f t="shared" ref="PO226:PO236" si="4215">PRODUCT(PJ226:PN226)</f>
        <v>1</v>
      </c>
      <c r="PP226" s="966">
        <f t="shared" ref="PP226:PP236" si="4216">ROUND(PH226,0)</f>
        <v>380250</v>
      </c>
      <c r="PQ226" s="901">
        <f t="shared" ref="PQ226:PQ236" si="4217">PH226-PP226</f>
        <v>0</v>
      </c>
      <c r="PT226" s="958" t="s">
        <v>934</v>
      </c>
      <c r="PU226" s="1190" t="s">
        <v>579</v>
      </c>
      <c r="PV226" s="1179" t="s">
        <v>148</v>
      </c>
      <c r="PW226" s="1180">
        <v>6</v>
      </c>
      <c r="PX226" s="1015">
        <v>125100</v>
      </c>
      <c r="PY226" s="963">
        <f t="shared" ref="PY226:PY238" si="4218">ROUND(PW226*PX226,0)</f>
        <v>750600</v>
      </c>
      <c r="PZ226" s="1016"/>
      <c r="QA226" s="898">
        <f t="shared" ref="QA226:QA236" si="4219">IF(EXACT(VLOOKUP(PT226,OFERTA_0,2,FALSE),PU226),1,0)</f>
        <v>1</v>
      </c>
      <c r="QB226" s="898">
        <f t="shared" ref="QB226:QB236" si="4220">IF(EXACT(VLOOKUP(PT226,OFERTA_0,3,FALSE),PV226),1,0)</f>
        <v>1</v>
      </c>
      <c r="QC226" s="899">
        <f t="shared" ref="QC226:QC236" si="4221">IF(EXACT(VLOOKUP(PT226,OFERTA_0,4,FALSE),PW226),1,0)</f>
        <v>1</v>
      </c>
      <c r="QD226" s="899">
        <f t="shared" ref="QD226:QD236" si="4222">IF(PX226=0,0,1)</f>
        <v>1</v>
      </c>
      <c r="QE226" s="899">
        <f t="shared" ref="QE226:QE236" si="4223">IF(PY226=0,0,1)</f>
        <v>1</v>
      </c>
      <c r="QF226" s="899">
        <f t="shared" ref="QF226:QF236" si="4224">PRODUCT(QA226:QE226)</f>
        <v>1</v>
      </c>
      <c r="QG226" s="966">
        <f t="shared" ref="QG226:QG236" si="4225">ROUND(PY226,0)</f>
        <v>750600</v>
      </c>
      <c r="QH226" s="901">
        <f t="shared" ref="QH226:QH236" si="4226">PY226-QG226</f>
        <v>0</v>
      </c>
      <c r="QK226" s="958" t="s">
        <v>934</v>
      </c>
      <c r="QL226" s="1190" t="s">
        <v>579</v>
      </c>
      <c r="QM226" s="1179" t="s">
        <v>148</v>
      </c>
      <c r="QN226" s="1180">
        <v>6</v>
      </c>
      <c r="QO226" s="1021">
        <v>85168.724999999991</v>
      </c>
      <c r="QP226" s="974">
        <f t="shared" ref="QP226:QP238" si="4227">ROUND(QN226*QO226,0)</f>
        <v>511012</v>
      </c>
      <c r="QQ226" s="1016"/>
      <c r="QR226" s="898">
        <f t="shared" ref="QR226:QR236" si="4228">IF(EXACT(VLOOKUP(QK226,OFERTA_0,2,FALSE),QL226),1,0)</f>
        <v>1</v>
      </c>
      <c r="QS226" s="898">
        <f t="shared" ref="QS226:QS236" si="4229">IF(EXACT(VLOOKUP(QK226,OFERTA_0,3,FALSE),QM226),1,0)</f>
        <v>1</v>
      </c>
      <c r="QT226" s="899">
        <f t="shared" ref="QT226:QT236" si="4230">IF(EXACT(VLOOKUP(QK226,OFERTA_0,4,FALSE),QN226),1,0)</f>
        <v>1</v>
      </c>
      <c r="QU226" s="899">
        <f t="shared" ref="QU226:QU236" si="4231">IF(QO226=0,0,1)</f>
        <v>1</v>
      </c>
      <c r="QV226" s="899">
        <f t="shared" ref="QV226:QV236" si="4232">IF(QP226=0,0,1)</f>
        <v>1</v>
      </c>
      <c r="QW226" s="899">
        <f t="shared" ref="QW226:QW236" si="4233">PRODUCT(QR226:QV226)</f>
        <v>1</v>
      </c>
      <c r="QX226" s="966">
        <f t="shared" ref="QX226:QX236" si="4234">ROUND(QP226,0)</f>
        <v>511012</v>
      </c>
      <c r="QY226" s="901">
        <f t="shared" ref="QY226:QY236" si="4235">QP226-QX226</f>
        <v>0</v>
      </c>
      <c r="RB226" s="405"/>
      <c r="RC226" s="406"/>
      <c r="RD226" s="407"/>
      <c r="RE226" s="408"/>
      <c r="RF226" s="409"/>
      <c r="RG226" s="410"/>
      <c r="RH226" s="410"/>
      <c r="RI226" s="898"/>
      <c r="RJ226" s="898"/>
      <c r="RK226" s="934"/>
      <c r="RL226" s="934"/>
      <c r="RM226" s="934"/>
      <c r="RN226" s="934"/>
      <c r="RO226" s="935"/>
      <c r="RP226" s="936"/>
      <c r="RS226" s="405"/>
      <c r="RT226" s="406"/>
      <c r="RU226" s="407"/>
      <c r="RV226" s="408"/>
      <c r="RW226" s="409"/>
      <c r="RX226" s="410"/>
      <c r="RY226" s="410"/>
      <c r="RZ226" s="898"/>
      <c r="SA226" s="898"/>
      <c r="SB226" s="934"/>
      <c r="SC226" s="934"/>
      <c r="SD226" s="934"/>
      <c r="SE226" s="934"/>
      <c r="SF226" s="935"/>
      <c r="SG226" s="936"/>
      <c r="SJ226" s="405"/>
      <c r="SK226" s="406"/>
      <c r="SL226" s="407"/>
      <c r="SM226" s="408"/>
      <c r="SN226" s="409"/>
      <c r="SO226" s="410"/>
      <c r="SP226" s="410"/>
      <c r="SQ226" s="898"/>
      <c r="SR226" s="898"/>
      <c r="SS226" s="934"/>
      <c r="ST226" s="934"/>
      <c r="SU226" s="934"/>
      <c r="SV226" s="934"/>
      <c r="SW226" s="935"/>
      <c r="SX226" s="936"/>
    </row>
    <row r="227" spans="2:518" ht="90" customHeight="1" thickTop="1" thickBot="1">
      <c r="B227" s="958" t="s">
        <v>935</v>
      </c>
      <c r="C227" s="1190" t="s">
        <v>580</v>
      </c>
      <c r="D227" s="1179" t="s">
        <v>148</v>
      </c>
      <c r="E227" s="1180">
        <v>60</v>
      </c>
      <c r="F227" s="1015"/>
      <c r="G227" s="963">
        <f t="shared" si="4002"/>
        <v>0</v>
      </c>
      <c r="H227" s="1016"/>
      <c r="K227" s="958" t="s">
        <v>935</v>
      </c>
      <c r="L227" s="1190" t="s">
        <v>580</v>
      </c>
      <c r="M227" s="1179" t="s">
        <v>148</v>
      </c>
      <c r="N227" s="1180">
        <v>60</v>
      </c>
      <c r="O227" s="1017">
        <v>63200</v>
      </c>
      <c r="P227" s="963">
        <f t="shared" si="4003"/>
        <v>3792000</v>
      </c>
      <c r="Q227" s="1016"/>
      <c r="R227" s="898">
        <f t="shared" si="3761"/>
        <v>1</v>
      </c>
      <c r="S227" s="898">
        <f t="shared" si="3762"/>
        <v>1</v>
      </c>
      <c r="T227" s="899">
        <f t="shared" si="3763"/>
        <v>1</v>
      </c>
      <c r="U227" s="899">
        <f t="shared" si="3764"/>
        <v>1</v>
      </c>
      <c r="V227" s="899">
        <f t="shared" si="3765"/>
        <v>1</v>
      </c>
      <c r="W227" s="899">
        <f t="shared" si="3766"/>
        <v>1</v>
      </c>
      <c r="X227" s="966">
        <f t="shared" si="3767"/>
        <v>3792000</v>
      </c>
      <c r="Y227" s="901">
        <f t="shared" si="3768"/>
        <v>0</v>
      </c>
      <c r="Z227" s="872"/>
      <c r="AA227" s="872"/>
      <c r="AB227" s="958" t="s">
        <v>935</v>
      </c>
      <c r="AC227" s="1190" t="s">
        <v>580</v>
      </c>
      <c r="AD227" s="1179" t="s">
        <v>148</v>
      </c>
      <c r="AE227" s="1180">
        <v>60</v>
      </c>
      <c r="AF227" s="1015">
        <v>33000</v>
      </c>
      <c r="AG227" s="963">
        <f t="shared" si="4004"/>
        <v>1980000</v>
      </c>
      <c r="AH227" s="1016"/>
      <c r="AI227" s="898">
        <f t="shared" si="4005"/>
        <v>1</v>
      </c>
      <c r="AJ227" s="898">
        <f t="shared" si="4006"/>
        <v>1</v>
      </c>
      <c r="AK227" s="899">
        <f t="shared" si="4007"/>
        <v>1</v>
      </c>
      <c r="AL227" s="899">
        <f t="shared" si="4008"/>
        <v>1</v>
      </c>
      <c r="AM227" s="899">
        <f t="shared" si="4009"/>
        <v>1</v>
      </c>
      <c r="AN227" s="899">
        <f t="shared" si="4010"/>
        <v>1</v>
      </c>
      <c r="AO227" s="966">
        <f t="shared" si="4011"/>
        <v>1980000</v>
      </c>
      <c r="AP227" s="901">
        <f t="shared" si="4012"/>
        <v>0</v>
      </c>
      <c r="AQ227" s="872"/>
      <c r="AR227" s="872"/>
      <c r="AS227" s="958" t="s">
        <v>935</v>
      </c>
      <c r="AT227" s="1191" t="s">
        <v>580</v>
      </c>
      <c r="AU227" s="1179" t="s">
        <v>148</v>
      </c>
      <c r="AV227" s="1180">
        <v>60</v>
      </c>
      <c r="AW227" s="1019">
        <v>32000</v>
      </c>
      <c r="AX227" s="969">
        <f t="shared" si="4013"/>
        <v>1920000</v>
      </c>
      <c r="AY227" s="1016"/>
      <c r="AZ227" s="898">
        <f t="shared" si="4014"/>
        <v>1</v>
      </c>
      <c r="BA227" s="898">
        <f t="shared" si="4015"/>
        <v>1</v>
      </c>
      <c r="BB227" s="899">
        <f t="shared" si="4016"/>
        <v>1</v>
      </c>
      <c r="BC227" s="899">
        <f t="shared" si="4017"/>
        <v>1</v>
      </c>
      <c r="BD227" s="899">
        <f t="shared" si="4018"/>
        <v>1</v>
      </c>
      <c r="BE227" s="899">
        <f t="shared" si="4019"/>
        <v>1</v>
      </c>
      <c r="BF227" s="966">
        <f t="shared" si="4020"/>
        <v>1920000</v>
      </c>
      <c r="BG227" s="901">
        <f t="shared" si="4021"/>
        <v>0</v>
      </c>
      <c r="BJ227" s="958" t="s">
        <v>935</v>
      </c>
      <c r="BK227" s="1190" t="s">
        <v>580</v>
      </c>
      <c r="BL227" s="1179" t="s">
        <v>148</v>
      </c>
      <c r="BM227" s="1180">
        <v>60</v>
      </c>
      <c r="BN227" s="1015">
        <v>38991</v>
      </c>
      <c r="BO227" s="963">
        <f t="shared" si="4022"/>
        <v>2339460</v>
      </c>
      <c r="BP227" s="1016"/>
      <c r="BQ227" s="898">
        <f t="shared" si="4023"/>
        <v>1</v>
      </c>
      <c r="BR227" s="898">
        <f t="shared" si="4024"/>
        <v>1</v>
      </c>
      <c r="BS227" s="899">
        <f t="shared" si="4025"/>
        <v>1</v>
      </c>
      <c r="BT227" s="899">
        <f t="shared" si="4026"/>
        <v>1</v>
      </c>
      <c r="BU227" s="899">
        <f t="shared" si="4027"/>
        <v>1</v>
      </c>
      <c r="BV227" s="899">
        <f t="shared" si="4028"/>
        <v>1</v>
      </c>
      <c r="BW227" s="966">
        <f t="shared" si="4029"/>
        <v>2339460</v>
      </c>
      <c r="BX227" s="901">
        <f t="shared" si="4030"/>
        <v>0</v>
      </c>
      <c r="CA227" s="958" t="s">
        <v>935</v>
      </c>
      <c r="CB227" s="1190" t="s">
        <v>580</v>
      </c>
      <c r="CC227" s="1179" t="s">
        <v>148</v>
      </c>
      <c r="CD227" s="1180">
        <v>60</v>
      </c>
      <c r="CE227" s="1015">
        <v>63443</v>
      </c>
      <c r="CF227" s="963">
        <f t="shared" si="4031"/>
        <v>3806580</v>
      </c>
      <c r="CG227" s="1016"/>
      <c r="CH227" s="898">
        <f t="shared" si="4032"/>
        <v>1</v>
      </c>
      <c r="CI227" s="898">
        <f t="shared" si="4033"/>
        <v>1</v>
      </c>
      <c r="CJ227" s="899">
        <f t="shared" si="4034"/>
        <v>1</v>
      </c>
      <c r="CK227" s="899">
        <f t="shared" si="4035"/>
        <v>1</v>
      </c>
      <c r="CL227" s="899">
        <f t="shared" si="4036"/>
        <v>1</v>
      </c>
      <c r="CM227" s="899">
        <f t="shared" si="4037"/>
        <v>1</v>
      </c>
      <c r="CN227" s="966">
        <f t="shared" si="4038"/>
        <v>3806580</v>
      </c>
      <c r="CO227" s="901">
        <f t="shared" si="4039"/>
        <v>0</v>
      </c>
      <c r="CR227" s="958" t="s">
        <v>935</v>
      </c>
      <c r="CS227" s="1190" t="s">
        <v>580</v>
      </c>
      <c r="CT227" s="1179" t="s">
        <v>148</v>
      </c>
      <c r="CU227" s="1180">
        <v>60</v>
      </c>
      <c r="CV227" s="1015">
        <v>65000</v>
      </c>
      <c r="CW227" s="963">
        <f t="shared" si="4040"/>
        <v>3900000</v>
      </c>
      <c r="CX227" s="1016"/>
      <c r="CY227" s="898">
        <f t="shared" si="4041"/>
        <v>1</v>
      </c>
      <c r="CZ227" s="898">
        <f t="shared" si="4042"/>
        <v>1</v>
      </c>
      <c r="DA227" s="899">
        <f t="shared" si="4043"/>
        <v>1</v>
      </c>
      <c r="DB227" s="899">
        <f t="shared" si="4044"/>
        <v>1</v>
      </c>
      <c r="DC227" s="899">
        <f t="shared" si="4045"/>
        <v>1</v>
      </c>
      <c r="DD227" s="899">
        <f t="shared" si="4046"/>
        <v>1</v>
      </c>
      <c r="DE227" s="966">
        <f t="shared" si="4047"/>
        <v>3900000</v>
      </c>
      <c r="DF227" s="901">
        <f t="shared" si="4048"/>
        <v>0</v>
      </c>
      <c r="DI227" s="958" t="s">
        <v>935</v>
      </c>
      <c r="DJ227" s="1190" t="s">
        <v>580</v>
      </c>
      <c r="DK227" s="1179" t="s">
        <v>148</v>
      </c>
      <c r="DL227" s="1180">
        <v>60</v>
      </c>
      <c r="DM227" s="1015">
        <v>43600</v>
      </c>
      <c r="DN227" s="963">
        <f t="shared" si="4049"/>
        <v>2616000</v>
      </c>
      <c r="DO227" s="1016"/>
      <c r="DP227" s="898">
        <f t="shared" si="4050"/>
        <v>1</v>
      </c>
      <c r="DQ227" s="898">
        <f t="shared" si="4051"/>
        <v>1</v>
      </c>
      <c r="DR227" s="899">
        <f t="shared" si="4052"/>
        <v>1</v>
      </c>
      <c r="DS227" s="899">
        <f t="shared" si="4053"/>
        <v>1</v>
      </c>
      <c r="DT227" s="899">
        <f t="shared" si="4054"/>
        <v>1</v>
      </c>
      <c r="DU227" s="899">
        <f t="shared" si="4055"/>
        <v>1</v>
      </c>
      <c r="DV227" s="966">
        <f t="shared" si="4056"/>
        <v>2616000</v>
      </c>
      <c r="DW227" s="901">
        <f t="shared" si="4057"/>
        <v>0</v>
      </c>
      <c r="DZ227" s="958" t="s">
        <v>935</v>
      </c>
      <c r="EA227" s="1190" t="s">
        <v>580</v>
      </c>
      <c r="EB227" s="1179" t="s">
        <v>148</v>
      </c>
      <c r="EC227" s="1180">
        <v>60</v>
      </c>
      <c r="ED227" s="1015">
        <v>39580</v>
      </c>
      <c r="EE227" s="963">
        <f t="shared" si="4058"/>
        <v>2374800</v>
      </c>
      <c r="EF227" s="1016"/>
      <c r="EG227" s="898">
        <f t="shared" si="4059"/>
        <v>1</v>
      </c>
      <c r="EH227" s="898">
        <f t="shared" si="4060"/>
        <v>1</v>
      </c>
      <c r="EI227" s="899">
        <f t="shared" si="4061"/>
        <v>1</v>
      </c>
      <c r="EJ227" s="899">
        <f t="shared" si="4062"/>
        <v>1</v>
      </c>
      <c r="EK227" s="899">
        <f t="shared" si="4063"/>
        <v>1</v>
      </c>
      <c r="EL227" s="899">
        <f t="shared" si="4064"/>
        <v>1</v>
      </c>
      <c r="EM227" s="966">
        <f t="shared" si="4065"/>
        <v>2374800</v>
      </c>
      <c r="EN227" s="901">
        <f t="shared" si="4066"/>
        <v>0</v>
      </c>
      <c r="EQ227" s="958" t="s">
        <v>935</v>
      </c>
      <c r="ER227" s="1190" t="s">
        <v>580</v>
      </c>
      <c r="ES227" s="1179" t="s">
        <v>148</v>
      </c>
      <c r="ET227" s="1180">
        <v>60</v>
      </c>
      <c r="EU227" s="1015">
        <v>63750</v>
      </c>
      <c r="EV227" s="963">
        <f t="shared" si="4067"/>
        <v>3825000</v>
      </c>
      <c r="EW227" s="1016"/>
      <c r="EX227" s="898">
        <f t="shared" si="4068"/>
        <v>1</v>
      </c>
      <c r="EY227" s="898">
        <f t="shared" si="4069"/>
        <v>1</v>
      </c>
      <c r="EZ227" s="899">
        <f t="shared" si="4070"/>
        <v>1</v>
      </c>
      <c r="FA227" s="899">
        <f t="shared" si="4071"/>
        <v>1</v>
      </c>
      <c r="FB227" s="899">
        <f t="shared" si="4072"/>
        <v>1</v>
      </c>
      <c r="FC227" s="899">
        <f t="shared" si="4073"/>
        <v>1</v>
      </c>
      <c r="FD227" s="966">
        <f t="shared" si="4074"/>
        <v>3825000</v>
      </c>
      <c r="FE227" s="901">
        <f t="shared" si="4075"/>
        <v>0</v>
      </c>
      <c r="FH227" s="958"/>
      <c r="FI227" s="1190"/>
      <c r="FJ227" s="1179"/>
      <c r="FK227" s="1180"/>
      <c r="FL227" s="1015"/>
      <c r="FM227" s="963">
        <f t="shared" si="4076"/>
        <v>0</v>
      </c>
      <c r="FN227" s="1016"/>
      <c r="FO227" s="898" t="e">
        <f t="shared" si="4077"/>
        <v>#N/A</v>
      </c>
      <c r="FP227" s="898" t="e">
        <f t="shared" si="4078"/>
        <v>#N/A</v>
      </c>
      <c r="FQ227" s="899" t="e">
        <f t="shared" si="4079"/>
        <v>#N/A</v>
      </c>
      <c r="FR227" s="899">
        <f t="shared" si="4080"/>
        <v>0</v>
      </c>
      <c r="FS227" s="899">
        <f t="shared" si="4081"/>
        <v>0</v>
      </c>
      <c r="FT227" s="899" t="e">
        <f t="shared" si="4082"/>
        <v>#N/A</v>
      </c>
      <c r="FU227" s="966">
        <f t="shared" si="4083"/>
        <v>0</v>
      </c>
      <c r="FV227" s="901">
        <f t="shared" si="4084"/>
        <v>0</v>
      </c>
      <c r="FY227" s="958" t="s">
        <v>935</v>
      </c>
      <c r="FZ227" s="1190" t="s">
        <v>580</v>
      </c>
      <c r="GA227" s="1179" t="s">
        <v>148</v>
      </c>
      <c r="GB227" s="1180">
        <v>60</v>
      </c>
      <c r="GC227" s="1017">
        <v>63800</v>
      </c>
      <c r="GD227" s="963">
        <f t="shared" si="4085"/>
        <v>3828000</v>
      </c>
      <c r="GE227" s="1016"/>
      <c r="GF227" s="898">
        <f t="shared" si="4086"/>
        <v>1</v>
      </c>
      <c r="GG227" s="898">
        <f t="shared" si="4087"/>
        <v>1</v>
      </c>
      <c r="GH227" s="899">
        <f t="shared" si="4088"/>
        <v>1</v>
      </c>
      <c r="GI227" s="899">
        <f t="shared" si="4089"/>
        <v>1</v>
      </c>
      <c r="GJ227" s="899">
        <f t="shared" si="4090"/>
        <v>1</v>
      </c>
      <c r="GK227" s="899">
        <f t="shared" si="4091"/>
        <v>1</v>
      </c>
      <c r="GL227" s="966">
        <f t="shared" si="4092"/>
        <v>3828000</v>
      </c>
      <c r="GM227" s="901">
        <f t="shared" si="4093"/>
        <v>0</v>
      </c>
      <c r="GP227" s="958" t="s">
        <v>935</v>
      </c>
      <c r="GQ227" s="1190" t="s">
        <v>580</v>
      </c>
      <c r="GR227" s="1179" t="s">
        <v>148</v>
      </c>
      <c r="GS227" s="1180">
        <v>60</v>
      </c>
      <c r="GT227" s="1015">
        <v>63800</v>
      </c>
      <c r="GU227" s="963">
        <f t="shared" si="4094"/>
        <v>3828000</v>
      </c>
      <c r="GV227" s="1016"/>
      <c r="GW227" s="898">
        <f t="shared" si="4095"/>
        <v>1</v>
      </c>
      <c r="GX227" s="898">
        <f t="shared" si="4096"/>
        <v>1</v>
      </c>
      <c r="GY227" s="899">
        <f t="shared" si="4097"/>
        <v>1</v>
      </c>
      <c r="GZ227" s="899">
        <f t="shared" si="4098"/>
        <v>1</v>
      </c>
      <c r="HA227" s="899">
        <f t="shared" si="4099"/>
        <v>1</v>
      </c>
      <c r="HB227" s="899">
        <f t="shared" si="4100"/>
        <v>1</v>
      </c>
      <c r="HC227" s="966">
        <f t="shared" si="4101"/>
        <v>3828000</v>
      </c>
      <c r="HD227" s="901">
        <f t="shared" si="4102"/>
        <v>0</v>
      </c>
      <c r="HG227" s="958" t="s">
        <v>935</v>
      </c>
      <c r="HH227" s="1190" t="s">
        <v>580</v>
      </c>
      <c r="HI227" s="1179" t="s">
        <v>148</v>
      </c>
      <c r="HJ227" s="1180">
        <v>60</v>
      </c>
      <c r="HK227" s="1015">
        <v>58086</v>
      </c>
      <c r="HL227" s="963">
        <f t="shared" si="4103"/>
        <v>3485160</v>
      </c>
      <c r="HM227" s="1016"/>
      <c r="HN227" s="898">
        <f t="shared" si="4104"/>
        <v>1</v>
      </c>
      <c r="HO227" s="898">
        <f t="shared" si="4105"/>
        <v>1</v>
      </c>
      <c r="HP227" s="899">
        <f t="shared" si="4106"/>
        <v>1</v>
      </c>
      <c r="HQ227" s="899">
        <f t="shared" si="4107"/>
        <v>1</v>
      </c>
      <c r="HR227" s="899">
        <f t="shared" si="4108"/>
        <v>1</v>
      </c>
      <c r="HS227" s="899">
        <f t="shared" si="4109"/>
        <v>1</v>
      </c>
      <c r="HT227" s="966">
        <f t="shared" si="4110"/>
        <v>3485160</v>
      </c>
      <c r="HU227" s="901">
        <f t="shared" si="4111"/>
        <v>0</v>
      </c>
      <c r="HX227" s="958" t="s">
        <v>935</v>
      </c>
      <c r="HY227" s="1190" t="s">
        <v>580</v>
      </c>
      <c r="HZ227" s="1179" t="s">
        <v>148</v>
      </c>
      <c r="IA227" s="1180">
        <v>60</v>
      </c>
      <c r="IB227" s="1020">
        <v>45335</v>
      </c>
      <c r="IC227" s="972">
        <f t="shared" si="4112"/>
        <v>2720100</v>
      </c>
      <c r="ID227" s="1016"/>
      <c r="IE227" s="898">
        <f t="shared" si="4113"/>
        <v>1</v>
      </c>
      <c r="IF227" s="898">
        <f t="shared" si="4114"/>
        <v>1</v>
      </c>
      <c r="IG227" s="899">
        <f t="shared" si="4115"/>
        <v>1</v>
      </c>
      <c r="IH227" s="899">
        <f t="shared" si="4116"/>
        <v>1</v>
      </c>
      <c r="II227" s="899">
        <f t="shared" si="4117"/>
        <v>1</v>
      </c>
      <c r="IJ227" s="899">
        <f t="shared" si="4118"/>
        <v>1</v>
      </c>
      <c r="IK227" s="966">
        <f t="shared" si="4119"/>
        <v>2720100</v>
      </c>
      <c r="IL227" s="901">
        <f t="shared" si="4120"/>
        <v>0</v>
      </c>
      <c r="IO227" s="958" t="s">
        <v>935</v>
      </c>
      <c r="IP227" s="1190" t="s">
        <v>580</v>
      </c>
      <c r="IQ227" s="1179" t="s">
        <v>148</v>
      </c>
      <c r="IR227" s="1180">
        <v>60</v>
      </c>
      <c r="IS227" s="1015">
        <v>24110</v>
      </c>
      <c r="IT227" s="963">
        <f t="shared" si="4121"/>
        <v>1446600</v>
      </c>
      <c r="IU227" s="1016"/>
      <c r="IV227" s="898">
        <f t="shared" si="4122"/>
        <v>1</v>
      </c>
      <c r="IW227" s="898">
        <f t="shared" si="4123"/>
        <v>1</v>
      </c>
      <c r="IX227" s="899">
        <f t="shared" si="4124"/>
        <v>1</v>
      </c>
      <c r="IY227" s="899">
        <f t="shared" si="4125"/>
        <v>1</v>
      </c>
      <c r="IZ227" s="899">
        <f t="shared" si="4126"/>
        <v>1</v>
      </c>
      <c r="JA227" s="899">
        <f t="shared" si="4127"/>
        <v>1</v>
      </c>
      <c r="JB227" s="966">
        <f t="shared" si="4128"/>
        <v>1446600</v>
      </c>
      <c r="JC227" s="901">
        <f t="shared" si="4129"/>
        <v>0</v>
      </c>
      <c r="JF227" s="958" t="s">
        <v>935</v>
      </c>
      <c r="JG227" s="1190" t="s">
        <v>580</v>
      </c>
      <c r="JH227" s="1179" t="s">
        <v>148</v>
      </c>
      <c r="JI227" s="1180">
        <v>60</v>
      </c>
      <c r="JJ227" s="1015">
        <v>45000</v>
      </c>
      <c r="JK227" s="963">
        <f t="shared" si="4130"/>
        <v>2700000</v>
      </c>
      <c r="JL227" s="1016"/>
      <c r="JM227" s="898">
        <f t="shared" si="4131"/>
        <v>1</v>
      </c>
      <c r="JN227" s="898">
        <f t="shared" si="4132"/>
        <v>1</v>
      </c>
      <c r="JO227" s="899">
        <f t="shared" si="4133"/>
        <v>1</v>
      </c>
      <c r="JP227" s="899">
        <f t="shared" si="4134"/>
        <v>1</v>
      </c>
      <c r="JQ227" s="899">
        <f t="shared" si="4135"/>
        <v>1</v>
      </c>
      <c r="JR227" s="899">
        <f t="shared" si="4136"/>
        <v>1</v>
      </c>
      <c r="JS227" s="966">
        <f t="shared" si="4137"/>
        <v>2700000</v>
      </c>
      <c r="JT227" s="901">
        <f t="shared" si="4138"/>
        <v>0</v>
      </c>
      <c r="JW227" s="958" t="s">
        <v>935</v>
      </c>
      <c r="JX227" s="1190" t="s">
        <v>580</v>
      </c>
      <c r="JY227" s="1179" t="s">
        <v>148</v>
      </c>
      <c r="JZ227" s="1180">
        <v>60</v>
      </c>
      <c r="KA227" s="1015">
        <v>34341.171200000004</v>
      </c>
      <c r="KB227" s="963">
        <f t="shared" si="4139"/>
        <v>2060470</v>
      </c>
      <c r="KC227" s="1016"/>
      <c r="KD227" s="898">
        <f t="shared" si="4140"/>
        <v>1</v>
      </c>
      <c r="KE227" s="898">
        <f t="shared" si="4141"/>
        <v>1</v>
      </c>
      <c r="KF227" s="899">
        <f t="shared" si="4142"/>
        <v>1</v>
      </c>
      <c r="KG227" s="899">
        <f t="shared" si="4143"/>
        <v>1</v>
      </c>
      <c r="KH227" s="899">
        <f t="shared" si="4144"/>
        <v>1</v>
      </c>
      <c r="KI227" s="899">
        <f t="shared" si="4145"/>
        <v>1</v>
      </c>
      <c r="KJ227" s="966">
        <f t="shared" si="4146"/>
        <v>2060470</v>
      </c>
      <c r="KK227" s="901">
        <f t="shared" si="4147"/>
        <v>0</v>
      </c>
      <c r="KN227" s="958" t="s">
        <v>935</v>
      </c>
      <c r="KO227" s="1190" t="s">
        <v>580</v>
      </c>
      <c r="KP227" s="1179" t="s">
        <v>148</v>
      </c>
      <c r="KQ227" s="1180">
        <v>60</v>
      </c>
      <c r="KR227" s="1015">
        <v>38115</v>
      </c>
      <c r="KS227" s="963">
        <f t="shared" si="4148"/>
        <v>2286900</v>
      </c>
      <c r="KT227" s="1016"/>
      <c r="KU227" s="898">
        <f t="shared" si="4149"/>
        <v>1</v>
      </c>
      <c r="KV227" s="898">
        <f t="shared" si="4150"/>
        <v>1</v>
      </c>
      <c r="KW227" s="899">
        <f t="shared" si="4151"/>
        <v>1</v>
      </c>
      <c r="KX227" s="899">
        <f t="shared" si="4152"/>
        <v>1</v>
      </c>
      <c r="KY227" s="899">
        <f t="shared" si="4153"/>
        <v>1</v>
      </c>
      <c r="KZ227" s="899">
        <f t="shared" si="4154"/>
        <v>1</v>
      </c>
      <c r="LA227" s="966">
        <f t="shared" si="4155"/>
        <v>2286900</v>
      </c>
      <c r="LB227" s="901">
        <f t="shared" si="4156"/>
        <v>0</v>
      </c>
      <c r="LE227" s="958" t="s">
        <v>935</v>
      </c>
      <c r="LF227" s="1190" t="s">
        <v>580</v>
      </c>
      <c r="LG227" s="1179" t="s">
        <v>148</v>
      </c>
      <c r="LH227" s="1180">
        <v>60</v>
      </c>
      <c r="LI227" s="1021">
        <v>79760</v>
      </c>
      <c r="LJ227" s="974">
        <f t="shared" si="4157"/>
        <v>4785600</v>
      </c>
      <c r="LK227" s="1016"/>
      <c r="LL227" s="898">
        <f t="shared" si="4158"/>
        <v>1</v>
      </c>
      <c r="LM227" s="898">
        <f t="shared" si="4159"/>
        <v>1</v>
      </c>
      <c r="LN227" s="899">
        <f t="shared" si="4160"/>
        <v>1</v>
      </c>
      <c r="LO227" s="899">
        <f t="shared" si="4161"/>
        <v>1</v>
      </c>
      <c r="LP227" s="899">
        <f t="shared" si="4162"/>
        <v>1</v>
      </c>
      <c r="LQ227" s="899">
        <f t="shared" si="4163"/>
        <v>1</v>
      </c>
      <c r="LR227" s="966">
        <f t="shared" si="4164"/>
        <v>4785600</v>
      </c>
      <c r="LS227" s="901">
        <f t="shared" si="4165"/>
        <v>0</v>
      </c>
      <c r="LV227" s="958" t="s">
        <v>935</v>
      </c>
      <c r="LW227" s="1190" t="s">
        <v>580</v>
      </c>
      <c r="LX227" s="1179" t="s">
        <v>148</v>
      </c>
      <c r="LY227" s="1180">
        <v>60</v>
      </c>
      <c r="LZ227" s="1015">
        <v>87750</v>
      </c>
      <c r="MA227" s="963">
        <f t="shared" si="4166"/>
        <v>5265000</v>
      </c>
      <c r="MB227" s="1016"/>
      <c r="MC227" s="898">
        <f t="shared" si="4167"/>
        <v>1</v>
      </c>
      <c r="MD227" s="898">
        <f t="shared" si="4168"/>
        <v>1</v>
      </c>
      <c r="ME227" s="899">
        <f t="shared" si="4169"/>
        <v>1</v>
      </c>
      <c r="MF227" s="899">
        <f t="shared" si="4170"/>
        <v>1</v>
      </c>
      <c r="MG227" s="899">
        <f t="shared" si="4171"/>
        <v>1</v>
      </c>
      <c r="MH227" s="899">
        <f t="shared" si="4172"/>
        <v>1</v>
      </c>
      <c r="MI227" s="966">
        <f t="shared" si="4173"/>
        <v>5265000</v>
      </c>
      <c r="MJ227" s="901">
        <f t="shared" si="4174"/>
        <v>0</v>
      </c>
      <c r="MM227" s="958" t="s">
        <v>935</v>
      </c>
      <c r="MN227" s="1190" t="s">
        <v>580</v>
      </c>
      <c r="MO227" s="1179" t="s">
        <v>148</v>
      </c>
      <c r="MP227" s="1180">
        <v>60</v>
      </c>
      <c r="MQ227" s="1015">
        <v>55000</v>
      </c>
      <c r="MR227" s="963">
        <f t="shared" si="4175"/>
        <v>3300000</v>
      </c>
      <c r="MS227" s="1016"/>
      <c r="MT227" s="898">
        <f t="shared" si="4176"/>
        <v>1</v>
      </c>
      <c r="MU227" s="898">
        <f t="shared" si="4177"/>
        <v>1</v>
      </c>
      <c r="MV227" s="899">
        <f t="shared" si="4178"/>
        <v>1</v>
      </c>
      <c r="MW227" s="899">
        <f t="shared" si="4179"/>
        <v>1</v>
      </c>
      <c r="MX227" s="899">
        <f t="shared" si="4180"/>
        <v>1</v>
      </c>
      <c r="MY227" s="899">
        <f t="shared" si="4181"/>
        <v>1</v>
      </c>
      <c r="MZ227" s="966">
        <f t="shared" si="4182"/>
        <v>3300000</v>
      </c>
      <c r="NA227" s="901">
        <f t="shared" si="4183"/>
        <v>0</v>
      </c>
      <c r="ND227" s="975" t="s">
        <v>935</v>
      </c>
      <c r="NE227" s="976" t="s">
        <v>580</v>
      </c>
      <c r="NF227" s="1175" t="s">
        <v>148</v>
      </c>
      <c r="NG227" s="1176">
        <v>60</v>
      </c>
      <c r="NH227" s="979">
        <v>33487.74</v>
      </c>
      <c r="NI227" s="980">
        <v>2009264</v>
      </c>
      <c r="NJ227" s="1016"/>
      <c r="NK227" s="898">
        <f t="shared" si="4184"/>
        <v>1</v>
      </c>
      <c r="NL227" s="898">
        <f t="shared" si="4185"/>
        <v>1</v>
      </c>
      <c r="NM227" s="899">
        <f t="shared" si="4186"/>
        <v>1</v>
      </c>
      <c r="NN227" s="899">
        <f t="shared" si="4187"/>
        <v>1</v>
      </c>
      <c r="NO227" s="899">
        <f t="shared" si="4188"/>
        <v>1</v>
      </c>
      <c r="NP227" s="899">
        <f t="shared" si="4189"/>
        <v>1</v>
      </c>
      <c r="NQ227" s="966">
        <f t="shared" si="4190"/>
        <v>2009264</v>
      </c>
      <c r="NR227" s="901">
        <f t="shared" si="4191"/>
        <v>0</v>
      </c>
      <c r="NU227" s="981" t="s">
        <v>935</v>
      </c>
      <c r="NV227" s="982" t="s">
        <v>580</v>
      </c>
      <c r="NW227" s="1177" t="s">
        <v>148</v>
      </c>
      <c r="NX227" s="1178">
        <v>60</v>
      </c>
      <c r="NY227" s="1022">
        <v>33826</v>
      </c>
      <c r="NZ227" s="986">
        <f t="shared" si="4192"/>
        <v>2029560</v>
      </c>
      <c r="OA227" s="1016"/>
      <c r="OB227" s="898">
        <f t="shared" si="4193"/>
        <v>1</v>
      </c>
      <c r="OC227" s="898">
        <f t="shared" si="4194"/>
        <v>1</v>
      </c>
      <c r="OD227" s="899">
        <f t="shared" si="4195"/>
        <v>1</v>
      </c>
      <c r="OE227" s="899">
        <f t="shared" si="4196"/>
        <v>1</v>
      </c>
      <c r="OF227" s="899">
        <f t="shared" si="4197"/>
        <v>1</v>
      </c>
      <c r="OG227" s="899">
        <f t="shared" si="4198"/>
        <v>1</v>
      </c>
      <c r="OH227" s="966">
        <f t="shared" si="4199"/>
        <v>2029560</v>
      </c>
      <c r="OI227" s="901">
        <f t="shared" si="4200"/>
        <v>0</v>
      </c>
      <c r="OL227" s="958" t="s">
        <v>935</v>
      </c>
      <c r="OM227" s="1190" t="s">
        <v>580</v>
      </c>
      <c r="ON227" s="1179" t="s">
        <v>148</v>
      </c>
      <c r="OO227" s="1180">
        <v>60</v>
      </c>
      <c r="OP227" s="1015">
        <v>38263</v>
      </c>
      <c r="OQ227" s="963">
        <f t="shared" si="4201"/>
        <v>2295780</v>
      </c>
      <c r="OR227" s="1016"/>
      <c r="OS227" s="898">
        <f t="shared" si="4202"/>
        <v>1</v>
      </c>
      <c r="OT227" s="898">
        <f t="shared" si="4203"/>
        <v>1</v>
      </c>
      <c r="OU227" s="899">
        <f t="shared" si="4204"/>
        <v>1</v>
      </c>
      <c r="OV227" s="899">
        <f t="shared" si="4205"/>
        <v>1</v>
      </c>
      <c r="OW227" s="899">
        <f t="shared" si="4206"/>
        <v>1</v>
      </c>
      <c r="OX227" s="899">
        <f t="shared" si="4207"/>
        <v>1</v>
      </c>
      <c r="OY227" s="966">
        <f t="shared" si="4208"/>
        <v>2295780</v>
      </c>
      <c r="OZ227" s="901">
        <f t="shared" si="4209"/>
        <v>0</v>
      </c>
      <c r="PC227" s="958" t="s">
        <v>935</v>
      </c>
      <c r="PD227" s="1190" t="s">
        <v>580</v>
      </c>
      <c r="PE227" s="1179" t="s">
        <v>148</v>
      </c>
      <c r="PF227" s="1180">
        <v>60</v>
      </c>
      <c r="PG227" s="1023">
        <v>54925</v>
      </c>
      <c r="PH227" s="988">
        <v>3295500</v>
      </c>
      <c r="PI227" s="1181"/>
      <c r="PJ227" s="898">
        <f t="shared" si="4210"/>
        <v>1</v>
      </c>
      <c r="PK227" s="898">
        <f t="shared" si="4211"/>
        <v>1</v>
      </c>
      <c r="PL227" s="899">
        <f t="shared" si="4212"/>
        <v>1</v>
      </c>
      <c r="PM227" s="899">
        <f t="shared" si="4213"/>
        <v>1</v>
      </c>
      <c r="PN227" s="899">
        <f t="shared" si="4214"/>
        <v>1</v>
      </c>
      <c r="PO227" s="899">
        <f t="shared" si="4215"/>
        <v>1</v>
      </c>
      <c r="PP227" s="966">
        <f t="shared" si="4216"/>
        <v>3295500</v>
      </c>
      <c r="PQ227" s="901">
        <f t="shared" si="4217"/>
        <v>0</v>
      </c>
      <c r="PT227" s="958" t="s">
        <v>935</v>
      </c>
      <c r="PU227" s="1190" t="s">
        <v>580</v>
      </c>
      <c r="PV227" s="1179" t="s">
        <v>148</v>
      </c>
      <c r="PW227" s="1180">
        <v>60</v>
      </c>
      <c r="PX227" s="1015">
        <v>63725</v>
      </c>
      <c r="PY227" s="963">
        <f t="shared" si="4218"/>
        <v>3823500</v>
      </c>
      <c r="PZ227" s="1016"/>
      <c r="QA227" s="898">
        <f t="shared" si="4219"/>
        <v>1</v>
      </c>
      <c r="QB227" s="898">
        <f t="shared" si="4220"/>
        <v>1</v>
      </c>
      <c r="QC227" s="899">
        <f t="shared" si="4221"/>
        <v>1</v>
      </c>
      <c r="QD227" s="899">
        <f t="shared" si="4222"/>
        <v>1</v>
      </c>
      <c r="QE227" s="899">
        <f t="shared" si="4223"/>
        <v>1</v>
      </c>
      <c r="QF227" s="899">
        <f t="shared" si="4224"/>
        <v>1</v>
      </c>
      <c r="QG227" s="966">
        <f t="shared" si="4225"/>
        <v>3823500</v>
      </c>
      <c r="QH227" s="901">
        <f t="shared" si="4226"/>
        <v>0</v>
      </c>
      <c r="QK227" s="958" t="s">
        <v>935</v>
      </c>
      <c r="QL227" s="1190" t="s">
        <v>580</v>
      </c>
      <c r="QM227" s="1179" t="s">
        <v>148</v>
      </c>
      <c r="QN227" s="1180">
        <v>60</v>
      </c>
      <c r="QO227" s="1021">
        <v>80158.799999999988</v>
      </c>
      <c r="QP227" s="974">
        <f t="shared" si="4227"/>
        <v>4809528</v>
      </c>
      <c r="QQ227" s="1016"/>
      <c r="QR227" s="898">
        <f t="shared" si="4228"/>
        <v>1</v>
      </c>
      <c r="QS227" s="898">
        <f t="shared" si="4229"/>
        <v>1</v>
      </c>
      <c r="QT227" s="899">
        <f t="shared" si="4230"/>
        <v>1</v>
      </c>
      <c r="QU227" s="899">
        <f t="shared" si="4231"/>
        <v>1</v>
      </c>
      <c r="QV227" s="899">
        <f t="shared" si="4232"/>
        <v>1</v>
      </c>
      <c r="QW227" s="899">
        <f t="shared" si="4233"/>
        <v>1</v>
      </c>
      <c r="QX227" s="966">
        <f t="shared" si="4234"/>
        <v>4809528</v>
      </c>
      <c r="QY227" s="901">
        <f t="shared" si="4235"/>
        <v>0</v>
      </c>
      <c r="RB227" s="405"/>
      <c r="RC227" s="406"/>
      <c r="RD227" s="407"/>
      <c r="RE227" s="408"/>
      <c r="RF227" s="409"/>
      <c r="RG227" s="410"/>
      <c r="RH227" s="410"/>
      <c r="RI227" s="898"/>
      <c r="RJ227" s="898"/>
      <c r="RK227" s="934"/>
      <c r="RL227" s="934"/>
      <c r="RM227" s="934"/>
      <c r="RN227" s="934"/>
      <c r="RO227" s="935"/>
      <c r="RP227" s="936"/>
      <c r="RS227" s="405"/>
      <c r="RT227" s="406"/>
      <c r="RU227" s="407"/>
      <c r="RV227" s="408"/>
      <c r="RW227" s="409"/>
      <c r="RX227" s="410"/>
      <c r="RY227" s="410"/>
      <c r="RZ227" s="898"/>
      <c r="SA227" s="898"/>
      <c r="SB227" s="934"/>
      <c r="SC227" s="934"/>
      <c r="SD227" s="934"/>
      <c r="SE227" s="934"/>
      <c r="SF227" s="935"/>
      <c r="SG227" s="936"/>
      <c r="SJ227" s="405"/>
      <c r="SK227" s="406"/>
      <c r="SL227" s="407"/>
      <c r="SM227" s="408"/>
      <c r="SN227" s="409"/>
      <c r="SO227" s="410"/>
      <c r="SP227" s="410"/>
      <c r="SQ227" s="898"/>
      <c r="SR227" s="898"/>
      <c r="SS227" s="934"/>
      <c r="ST227" s="934"/>
      <c r="SU227" s="934"/>
      <c r="SV227" s="934"/>
      <c r="SW227" s="935"/>
      <c r="SX227" s="936"/>
    </row>
    <row r="228" spans="2:518" ht="78" customHeight="1" thickTop="1" thickBot="1">
      <c r="B228" s="958" t="s">
        <v>936</v>
      </c>
      <c r="C228" s="1190" t="s">
        <v>338</v>
      </c>
      <c r="D228" s="1179" t="s">
        <v>148</v>
      </c>
      <c r="E228" s="1180">
        <v>32</v>
      </c>
      <c r="F228" s="1015"/>
      <c r="G228" s="963">
        <f t="shared" si="4002"/>
        <v>0</v>
      </c>
      <c r="H228" s="1016"/>
      <c r="K228" s="958" t="s">
        <v>936</v>
      </c>
      <c r="L228" s="1190" t="s">
        <v>338</v>
      </c>
      <c r="M228" s="1179" t="s">
        <v>148</v>
      </c>
      <c r="N228" s="1180">
        <v>32</v>
      </c>
      <c r="O228" s="1017">
        <v>43731</v>
      </c>
      <c r="P228" s="963">
        <f t="shared" si="4003"/>
        <v>1399392</v>
      </c>
      <c r="Q228" s="1016"/>
      <c r="R228" s="898">
        <f t="shared" si="3761"/>
        <v>1</v>
      </c>
      <c r="S228" s="898">
        <f t="shared" si="3762"/>
        <v>1</v>
      </c>
      <c r="T228" s="899">
        <f t="shared" si="3763"/>
        <v>1</v>
      </c>
      <c r="U228" s="899">
        <f t="shared" si="3764"/>
        <v>1</v>
      </c>
      <c r="V228" s="899">
        <f t="shared" si="3765"/>
        <v>1</v>
      </c>
      <c r="W228" s="899">
        <f t="shared" si="3766"/>
        <v>1</v>
      </c>
      <c r="X228" s="966">
        <f t="shared" si="3767"/>
        <v>1399392</v>
      </c>
      <c r="Y228" s="901">
        <f t="shared" si="3768"/>
        <v>0</v>
      </c>
      <c r="Z228" s="872"/>
      <c r="AA228" s="872"/>
      <c r="AB228" s="958" t="s">
        <v>936</v>
      </c>
      <c r="AC228" s="1190" t="s">
        <v>338</v>
      </c>
      <c r="AD228" s="1179" t="s">
        <v>148</v>
      </c>
      <c r="AE228" s="1180">
        <v>32</v>
      </c>
      <c r="AF228" s="1015">
        <v>26000</v>
      </c>
      <c r="AG228" s="963">
        <f t="shared" si="4004"/>
        <v>832000</v>
      </c>
      <c r="AH228" s="1016"/>
      <c r="AI228" s="898">
        <f t="shared" si="4005"/>
        <v>1</v>
      </c>
      <c r="AJ228" s="898">
        <f t="shared" si="4006"/>
        <v>1</v>
      </c>
      <c r="AK228" s="899">
        <f t="shared" si="4007"/>
        <v>1</v>
      </c>
      <c r="AL228" s="899">
        <f t="shared" si="4008"/>
        <v>1</v>
      </c>
      <c r="AM228" s="899">
        <f t="shared" si="4009"/>
        <v>1</v>
      </c>
      <c r="AN228" s="899">
        <f t="shared" si="4010"/>
        <v>1</v>
      </c>
      <c r="AO228" s="966">
        <f t="shared" si="4011"/>
        <v>832000</v>
      </c>
      <c r="AP228" s="901">
        <f t="shared" si="4012"/>
        <v>0</v>
      </c>
      <c r="AQ228" s="872"/>
      <c r="AR228" s="872"/>
      <c r="AS228" s="958" t="s">
        <v>936</v>
      </c>
      <c r="AT228" s="1191" t="s">
        <v>338</v>
      </c>
      <c r="AU228" s="1179" t="s">
        <v>148</v>
      </c>
      <c r="AV228" s="1180">
        <v>32</v>
      </c>
      <c r="AW228" s="1019">
        <v>28000</v>
      </c>
      <c r="AX228" s="969">
        <f t="shared" si="4013"/>
        <v>896000</v>
      </c>
      <c r="AY228" s="1016"/>
      <c r="AZ228" s="898">
        <f t="shared" si="4014"/>
        <v>1</v>
      </c>
      <c r="BA228" s="898">
        <f t="shared" si="4015"/>
        <v>1</v>
      </c>
      <c r="BB228" s="899">
        <f t="shared" si="4016"/>
        <v>1</v>
      </c>
      <c r="BC228" s="899">
        <f t="shared" si="4017"/>
        <v>1</v>
      </c>
      <c r="BD228" s="899">
        <f t="shared" si="4018"/>
        <v>1</v>
      </c>
      <c r="BE228" s="899">
        <f t="shared" si="4019"/>
        <v>1</v>
      </c>
      <c r="BF228" s="966">
        <f t="shared" si="4020"/>
        <v>896000</v>
      </c>
      <c r="BG228" s="901">
        <f t="shared" si="4021"/>
        <v>0</v>
      </c>
      <c r="BJ228" s="958" t="s">
        <v>936</v>
      </c>
      <c r="BK228" s="1190" t="s">
        <v>338</v>
      </c>
      <c r="BL228" s="1179" t="s">
        <v>148</v>
      </c>
      <c r="BM228" s="1180">
        <v>32</v>
      </c>
      <c r="BN228" s="1015">
        <v>35401</v>
      </c>
      <c r="BO228" s="963">
        <f t="shared" si="4022"/>
        <v>1132832</v>
      </c>
      <c r="BP228" s="1016"/>
      <c r="BQ228" s="898">
        <f t="shared" si="4023"/>
        <v>1</v>
      </c>
      <c r="BR228" s="898">
        <f t="shared" si="4024"/>
        <v>1</v>
      </c>
      <c r="BS228" s="899">
        <f t="shared" si="4025"/>
        <v>1</v>
      </c>
      <c r="BT228" s="899">
        <f t="shared" si="4026"/>
        <v>1</v>
      </c>
      <c r="BU228" s="899">
        <f t="shared" si="4027"/>
        <v>1</v>
      </c>
      <c r="BV228" s="899">
        <f t="shared" si="4028"/>
        <v>1</v>
      </c>
      <c r="BW228" s="966">
        <f t="shared" si="4029"/>
        <v>1132832</v>
      </c>
      <c r="BX228" s="901">
        <f t="shared" si="4030"/>
        <v>0</v>
      </c>
      <c r="CA228" s="958" t="s">
        <v>936</v>
      </c>
      <c r="CB228" s="1190" t="s">
        <v>338</v>
      </c>
      <c r="CC228" s="1179" t="s">
        <v>148</v>
      </c>
      <c r="CD228" s="1180">
        <v>32</v>
      </c>
      <c r="CE228" s="1015">
        <v>42593</v>
      </c>
      <c r="CF228" s="963">
        <f t="shared" si="4031"/>
        <v>1362976</v>
      </c>
      <c r="CG228" s="1016"/>
      <c r="CH228" s="898">
        <f t="shared" si="4032"/>
        <v>1</v>
      </c>
      <c r="CI228" s="898">
        <f t="shared" si="4033"/>
        <v>1</v>
      </c>
      <c r="CJ228" s="899">
        <f t="shared" si="4034"/>
        <v>1</v>
      </c>
      <c r="CK228" s="899">
        <f t="shared" si="4035"/>
        <v>1</v>
      </c>
      <c r="CL228" s="899">
        <f t="shared" si="4036"/>
        <v>1</v>
      </c>
      <c r="CM228" s="899">
        <f t="shared" si="4037"/>
        <v>1</v>
      </c>
      <c r="CN228" s="966">
        <f t="shared" si="4038"/>
        <v>1362976</v>
      </c>
      <c r="CO228" s="901">
        <f t="shared" si="4039"/>
        <v>0</v>
      </c>
      <c r="CR228" s="958" t="s">
        <v>936</v>
      </c>
      <c r="CS228" s="1190" t="s">
        <v>338</v>
      </c>
      <c r="CT228" s="1179" t="s">
        <v>148</v>
      </c>
      <c r="CU228" s="1180">
        <v>32</v>
      </c>
      <c r="CV228" s="1015">
        <v>42000</v>
      </c>
      <c r="CW228" s="963">
        <f t="shared" si="4040"/>
        <v>1344000</v>
      </c>
      <c r="CX228" s="1016"/>
      <c r="CY228" s="898">
        <f t="shared" si="4041"/>
        <v>1</v>
      </c>
      <c r="CZ228" s="898">
        <f t="shared" si="4042"/>
        <v>1</v>
      </c>
      <c r="DA228" s="899">
        <f t="shared" si="4043"/>
        <v>1</v>
      </c>
      <c r="DB228" s="899">
        <f t="shared" si="4044"/>
        <v>1</v>
      </c>
      <c r="DC228" s="899">
        <f t="shared" si="4045"/>
        <v>1</v>
      </c>
      <c r="DD228" s="899">
        <f t="shared" si="4046"/>
        <v>1</v>
      </c>
      <c r="DE228" s="966">
        <f t="shared" si="4047"/>
        <v>1344000</v>
      </c>
      <c r="DF228" s="901">
        <f t="shared" si="4048"/>
        <v>0</v>
      </c>
      <c r="DI228" s="958" t="s">
        <v>936</v>
      </c>
      <c r="DJ228" s="1190" t="s">
        <v>338</v>
      </c>
      <c r="DK228" s="1179" t="s">
        <v>148</v>
      </c>
      <c r="DL228" s="1180">
        <v>32</v>
      </c>
      <c r="DM228" s="1015">
        <v>30841</v>
      </c>
      <c r="DN228" s="963">
        <f t="shared" si="4049"/>
        <v>986912</v>
      </c>
      <c r="DO228" s="1016"/>
      <c r="DP228" s="898">
        <f t="shared" si="4050"/>
        <v>1</v>
      </c>
      <c r="DQ228" s="898">
        <f t="shared" si="4051"/>
        <v>1</v>
      </c>
      <c r="DR228" s="899">
        <f t="shared" si="4052"/>
        <v>1</v>
      </c>
      <c r="DS228" s="899">
        <f t="shared" si="4053"/>
        <v>1</v>
      </c>
      <c r="DT228" s="899">
        <f t="shared" si="4054"/>
        <v>1</v>
      </c>
      <c r="DU228" s="899">
        <f t="shared" si="4055"/>
        <v>1</v>
      </c>
      <c r="DV228" s="966">
        <f t="shared" si="4056"/>
        <v>986912</v>
      </c>
      <c r="DW228" s="901">
        <f t="shared" si="4057"/>
        <v>0</v>
      </c>
      <c r="DZ228" s="958" t="s">
        <v>936</v>
      </c>
      <c r="EA228" s="1190" t="s">
        <v>338</v>
      </c>
      <c r="EB228" s="1179" t="s">
        <v>148</v>
      </c>
      <c r="EC228" s="1180">
        <v>32</v>
      </c>
      <c r="ED228" s="1015">
        <v>27500</v>
      </c>
      <c r="EE228" s="963">
        <f t="shared" si="4058"/>
        <v>880000</v>
      </c>
      <c r="EF228" s="1016"/>
      <c r="EG228" s="898">
        <f t="shared" si="4059"/>
        <v>1</v>
      </c>
      <c r="EH228" s="898">
        <f t="shared" si="4060"/>
        <v>1</v>
      </c>
      <c r="EI228" s="899">
        <f t="shared" si="4061"/>
        <v>1</v>
      </c>
      <c r="EJ228" s="899">
        <f t="shared" si="4062"/>
        <v>1</v>
      </c>
      <c r="EK228" s="899">
        <f t="shared" si="4063"/>
        <v>1</v>
      </c>
      <c r="EL228" s="899">
        <f t="shared" si="4064"/>
        <v>1</v>
      </c>
      <c r="EM228" s="966">
        <f t="shared" si="4065"/>
        <v>880000</v>
      </c>
      <c r="EN228" s="901">
        <f t="shared" si="4066"/>
        <v>0</v>
      </c>
      <c r="EQ228" s="958" t="s">
        <v>936</v>
      </c>
      <c r="ER228" s="1190" t="s">
        <v>338</v>
      </c>
      <c r="ES228" s="1179" t="s">
        <v>148</v>
      </c>
      <c r="ET228" s="1180">
        <v>32</v>
      </c>
      <c r="EU228" s="1015">
        <v>42800</v>
      </c>
      <c r="EV228" s="963">
        <f t="shared" si="4067"/>
        <v>1369600</v>
      </c>
      <c r="EW228" s="1016"/>
      <c r="EX228" s="898">
        <f t="shared" si="4068"/>
        <v>1</v>
      </c>
      <c r="EY228" s="898">
        <f t="shared" si="4069"/>
        <v>1</v>
      </c>
      <c r="EZ228" s="899">
        <f t="shared" si="4070"/>
        <v>1</v>
      </c>
      <c r="FA228" s="899">
        <f t="shared" si="4071"/>
        <v>1</v>
      </c>
      <c r="FB228" s="899">
        <f t="shared" si="4072"/>
        <v>1</v>
      </c>
      <c r="FC228" s="899">
        <f t="shared" si="4073"/>
        <v>1</v>
      </c>
      <c r="FD228" s="966">
        <f t="shared" si="4074"/>
        <v>1369600</v>
      </c>
      <c r="FE228" s="901">
        <f t="shared" si="4075"/>
        <v>0</v>
      </c>
      <c r="FH228" s="958"/>
      <c r="FI228" s="1190"/>
      <c r="FJ228" s="1179"/>
      <c r="FK228" s="1180"/>
      <c r="FL228" s="1015"/>
      <c r="FM228" s="963">
        <f t="shared" si="4076"/>
        <v>0</v>
      </c>
      <c r="FN228" s="1016"/>
      <c r="FO228" s="898" t="e">
        <f t="shared" si="4077"/>
        <v>#N/A</v>
      </c>
      <c r="FP228" s="898" t="e">
        <f t="shared" si="4078"/>
        <v>#N/A</v>
      </c>
      <c r="FQ228" s="899" t="e">
        <f t="shared" si="4079"/>
        <v>#N/A</v>
      </c>
      <c r="FR228" s="899">
        <f t="shared" si="4080"/>
        <v>0</v>
      </c>
      <c r="FS228" s="899">
        <f t="shared" si="4081"/>
        <v>0</v>
      </c>
      <c r="FT228" s="899" t="e">
        <f t="shared" si="4082"/>
        <v>#N/A</v>
      </c>
      <c r="FU228" s="966">
        <f t="shared" si="4083"/>
        <v>0</v>
      </c>
      <c r="FV228" s="901">
        <f t="shared" si="4084"/>
        <v>0</v>
      </c>
      <c r="FY228" s="958" t="s">
        <v>936</v>
      </c>
      <c r="FZ228" s="1190" t="s">
        <v>338</v>
      </c>
      <c r="GA228" s="1179" t="s">
        <v>148</v>
      </c>
      <c r="GB228" s="1180">
        <v>32</v>
      </c>
      <c r="GC228" s="1017">
        <v>43900</v>
      </c>
      <c r="GD228" s="963">
        <f t="shared" si="4085"/>
        <v>1404800</v>
      </c>
      <c r="GE228" s="1016"/>
      <c r="GF228" s="898">
        <f t="shared" si="4086"/>
        <v>1</v>
      </c>
      <c r="GG228" s="898">
        <f t="shared" si="4087"/>
        <v>1</v>
      </c>
      <c r="GH228" s="899">
        <f t="shared" si="4088"/>
        <v>1</v>
      </c>
      <c r="GI228" s="899">
        <f t="shared" si="4089"/>
        <v>1</v>
      </c>
      <c r="GJ228" s="899">
        <f t="shared" si="4090"/>
        <v>1</v>
      </c>
      <c r="GK228" s="899">
        <f t="shared" si="4091"/>
        <v>1</v>
      </c>
      <c r="GL228" s="966">
        <f t="shared" si="4092"/>
        <v>1404800</v>
      </c>
      <c r="GM228" s="901">
        <f t="shared" si="4093"/>
        <v>0</v>
      </c>
      <c r="GP228" s="958" t="s">
        <v>936</v>
      </c>
      <c r="GQ228" s="1190" t="s">
        <v>338</v>
      </c>
      <c r="GR228" s="1179" t="s">
        <v>148</v>
      </c>
      <c r="GS228" s="1180">
        <v>32</v>
      </c>
      <c r="GT228" s="1015">
        <v>42850</v>
      </c>
      <c r="GU228" s="963">
        <f t="shared" si="4094"/>
        <v>1371200</v>
      </c>
      <c r="GV228" s="1016"/>
      <c r="GW228" s="898">
        <f t="shared" si="4095"/>
        <v>1</v>
      </c>
      <c r="GX228" s="898">
        <f t="shared" si="4096"/>
        <v>1</v>
      </c>
      <c r="GY228" s="899">
        <f t="shared" si="4097"/>
        <v>1</v>
      </c>
      <c r="GZ228" s="899">
        <f t="shared" si="4098"/>
        <v>1</v>
      </c>
      <c r="HA228" s="899">
        <f t="shared" si="4099"/>
        <v>1</v>
      </c>
      <c r="HB228" s="899">
        <f t="shared" si="4100"/>
        <v>1</v>
      </c>
      <c r="HC228" s="966">
        <f t="shared" si="4101"/>
        <v>1371200</v>
      </c>
      <c r="HD228" s="901">
        <f t="shared" si="4102"/>
        <v>0</v>
      </c>
      <c r="HG228" s="958" t="s">
        <v>936</v>
      </c>
      <c r="HH228" s="1190" t="s">
        <v>338</v>
      </c>
      <c r="HI228" s="1179" t="s">
        <v>148</v>
      </c>
      <c r="HJ228" s="1180">
        <v>32</v>
      </c>
      <c r="HK228" s="1015">
        <v>40950</v>
      </c>
      <c r="HL228" s="963">
        <f t="shared" si="4103"/>
        <v>1310400</v>
      </c>
      <c r="HM228" s="1016"/>
      <c r="HN228" s="898">
        <f t="shared" si="4104"/>
        <v>1</v>
      </c>
      <c r="HO228" s="898">
        <f t="shared" si="4105"/>
        <v>1</v>
      </c>
      <c r="HP228" s="899">
        <f t="shared" si="4106"/>
        <v>1</v>
      </c>
      <c r="HQ228" s="899">
        <f t="shared" si="4107"/>
        <v>1</v>
      </c>
      <c r="HR228" s="899">
        <f t="shared" si="4108"/>
        <v>1</v>
      </c>
      <c r="HS228" s="899">
        <f t="shared" si="4109"/>
        <v>1</v>
      </c>
      <c r="HT228" s="966">
        <f t="shared" si="4110"/>
        <v>1310400</v>
      </c>
      <c r="HU228" s="901">
        <f t="shared" si="4111"/>
        <v>0</v>
      </c>
      <c r="HX228" s="958" t="s">
        <v>936</v>
      </c>
      <c r="HY228" s="1190" t="s">
        <v>338</v>
      </c>
      <c r="HZ228" s="1179" t="s">
        <v>148</v>
      </c>
      <c r="IA228" s="1180">
        <v>32</v>
      </c>
      <c r="IB228" s="1020">
        <v>37325</v>
      </c>
      <c r="IC228" s="972">
        <f t="shared" si="4112"/>
        <v>1194400</v>
      </c>
      <c r="ID228" s="1016"/>
      <c r="IE228" s="898">
        <f t="shared" si="4113"/>
        <v>1</v>
      </c>
      <c r="IF228" s="898">
        <f t="shared" si="4114"/>
        <v>1</v>
      </c>
      <c r="IG228" s="899">
        <f t="shared" si="4115"/>
        <v>1</v>
      </c>
      <c r="IH228" s="899">
        <f t="shared" si="4116"/>
        <v>1</v>
      </c>
      <c r="II228" s="899">
        <f t="shared" si="4117"/>
        <v>1</v>
      </c>
      <c r="IJ228" s="899">
        <f t="shared" si="4118"/>
        <v>1</v>
      </c>
      <c r="IK228" s="966">
        <f t="shared" si="4119"/>
        <v>1194400</v>
      </c>
      <c r="IL228" s="901">
        <f t="shared" si="4120"/>
        <v>0</v>
      </c>
      <c r="IO228" s="958" t="s">
        <v>936</v>
      </c>
      <c r="IP228" s="1190" t="s">
        <v>338</v>
      </c>
      <c r="IQ228" s="1179" t="s">
        <v>148</v>
      </c>
      <c r="IR228" s="1180">
        <v>32</v>
      </c>
      <c r="IS228" s="1015">
        <v>16900</v>
      </c>
      <c r="IT228" s="963">
        <f t="shared" si="4121"/>
        <v>540800</v>
      </c>
      <c r="IU228" s="1016"/>
      <c r="IV228" s="898">
        <f t="shared" si="4122"/>
        <v>1</v>
      </c>
      <c r="IW228" s="898">
        <f t="shared" si="4123"/>
        <v>1</v>
      </c>
      <c r="IX228" s="899">
        <f t="shared" si="4124"/>
        <v>1</v>
      </c>
      <c r="IY228" s="899">
        <f t="shared" si="4125"/>
        <v>1</v>
      </c>
      <c r="IZ228" s="899">
        <f t="shared" si="4126"/>
        <v>1</v>
      </c>
      <c r="JA228" s="899">
        <f t="shared" si="4127"/>
        <v>1</v>
      </c>
      <c r="JB228" s="966">
        <f t="shared" si="4128"/>
        <v>540800</v>
      </c>
      <c r="JC228" s="901">
        <f t="shared" si="4129"/>
        <v>0</v>
      </c>
      <c r="JF228" s="958" t="s">
        <v>936</v>
      </c>
      <c r="JG228" s="1190" t="s">
        <v>338</v>
      </c>
      <c r="JH228" s="1179" t="s">
        <v>148</v>
      </c>
      <c r="JI228" s="1180">
        <v>32</v>
      </c>
      <c r="JJ228" s="1015">
        <v>38000</v>
      </c>
      <c r="JK228" s="963">
        <f t="shared" si="4130"/>
        <v>1216000</v>
      </c>
      <c r="JL228" s="1016"/>
      <c r="JM228" s="898">
        <f t="shared" si="4131"/>
        <v>1</v>
      </c>
      <c r="JN228" s="898">
        <f t="shared" si="4132"/>
        <v>1</v>
      </c>
      <c r="JO228" s="899">
        <f t="shared" si="4133"/>
        <v>1</v>
      </c>
      <c r="JP228" s="899">
        <f t="shared" si="4134"/>
        <v>1</v>
      </c>
      <c r="JQ228" s="899">
        <f t="shared" si="4135"/>
        <v>1</v>
      </c>
      <c r="JR228" s="899">
        <f t="shared" si="4136"/>
        <v>1</v>
      </c>
      <c r="JS228" s="966">
        <f t="shared" si="4137"/>
        <v>1216000</v>
      </c>
      <c r="JT228" s="901">
        <f t="shared" si="4138"/>
        <v>0</v>
      </c>
      <c r="JW228" s="958" t="s">
        <v>936</v>
      </c>
      <c r="JX228" s="1190" t="s">
        <v>338</v>
      </c>
      <c r="JY228" s="1179" t="s">
        <v>148</v>
      </c>
      <c r="JZ228" s="1180">
        <v>32</v>
      </c>
      <c r="KA228" s="1015">
        <v>29385.591200000003</v>
      </c>
      <c r="KB228" s="963">
        <f t="shared" si="4139"/>
        <v>940339</v>
      </c>
      <c r="KC228" s="1016"/>
      <c r="KD228" s="898">
        <f t="shared" si="4140"/>
        <v>1</v>
      </c>
      <c r="KE228" s="898">
        <f t="shared" si="4141"/>
        <v>1</v>
      </c>
      <c r="KF228" s="899">
        <f t="shared" si="4142"/>
        <v>1</v>
      </c>
      <c r="KG228" s="899">
        <f t="shared" si="4143"/>
        <v>1</v>
      </c>
      <c r="KH228" s="899">
        <f t="shared" si="4144"/>
        <v>1</v>
      </c>
      <c r="KI228" s="899">
        <f t="shared" si="4145"/>
        <v>1</v>
      </c>
      <c r="KJ228" s="966">
        <f t="shared" si="4146"/>
        <v>940339</v>
      </c>
      <c r="KK228" s="901">
        <f t="shared" si="4147"/>
        <v>0</v>
      </c>
      <c r="KN228" s="958" t="s">
        <v>936</v>
      </c>
      <c r="KO228" s="1190" t="s">
        <v>338</v>
      </c>
      <c r="KP228" s="1179" t="s">
        <v>148</v>
      </c>
      <c r="KQ228" s="1180">
        <v>32</v>
      </c>
      <c r="KR228" s="1015">
        <v>36883</v>
      </c>
      <c r="KS228" s="963">
        <f t="shared" si="4148"/>
        <v>1180256</v>
      </c>
      <c r="KT228" s="1016"/>
      <c r="KU228" s="898">
        <f t="shared" si="4149"/>
        <v>1</v>
      </c>
      <c r="KV228" s="898">
        <f t="shared" si="4150"/>
        <v>1</v>
      </c>
      <c r="KW228" s="899">
        <f t="shared" si="4151"/>
        <v>1</v>
      </c>
      <c r="KX228" s="899">
        <f t="shared" si="4152"/>
        <v>1</v>
      </c>
      <c r="KY228" s="899">
        <f t="shared" si="4153"/>
        <v>1</v>
      </c>
      <c r="KZ228" s="899">
        <f t="shared" si="4154"/>
        <v>1</v>
      </c>
      <c r="LA228" s="966">
        <f t="shared" si="4155"/>
        <v>1180256</v>
      </c>
      <c r="LB228" s="901">
        <f t="shared" si="4156"/>
        <v>0</v>
      </c>
      <c r="LE228" s="958" t="s">
        <v>936</v>
      </c>
      <c r="LF228" s="1190" t="s">
        <v>338</v>
      </c>
      <c r="LG228" s="1179" t="s">
        <v>148</v>
      </c>
      <c r="LH228" s="1180">
        <v>32</v>
      </c>
      <c r="LI228" s="1021">
        <v>69790</v>
      </c>
      <c r="LJ228" s="974">
        <f t="shared" si="4157"/>
        <v>2233280</v>
      </c>
      <c r="LK228" s="1016"/>
      <c r="LL228" s="898">
        <f t="shared" si="4158"/>
        <v>1</v>
      </c>
      <c r="LM228" s="898">
        <f t="shared" si="4159"/>
        <v>1</v>
      </c>
      <c r="LN228" s="899">
        <f t="shared" si="4160"/>
        <v>1</v>
      </c>
      <c r="LO228" s="899">
        <f t="shared" si="4161"/>
        <v>1</v>
      </c>
      <c r="LP228" s="899">
        <f t="shared" si="4162"/>
        <v>1</v>
      </c>
      <c r="LQ228" s="899">
        <f t="shared" si="4163"/>
        <v>1</v>
      </c>
      <c r="LR228" s="966">
        <f t="shared" si="4164"/>
        <v>2233280</v>
      </c>
      <c r="LS228" s="901">
        <f t="shared" si="4165"/>
        <v>0</v>
      </c>
      <c r="LV228" s="958" t="s">
        <v>936</v>
      </c>
      <c r="LW228" s="1190" t="s">
        <v>338</v>
      </c>
      <c r="LX228" s="1179" t="s">
        <v>148</v>
      </c>
      <c r="LY228" s="1180">
        <v>32</v>
      </c>
      <c r="LZ228" s="1015">
        <v>55250</v>
      </c>
      <c r="MA228" s="963">
        <f t="shared" si="4166"/>
        <v>1768000</v>
      </c>
      <c r="MB228" s="1016"/>
      <c r="MC228" s="898">
        <f t="shared" si="4167"/>
        <v>1</v>
      </c>
      <c r="MD228" s="898">
        <f t="shared" si="4168"/>
        <v>1</v>
      </c>
      <c r="ME228" s="899">
        <f t="shared" si="4169"/>
        <v>1</v>
      </c>
      <c r="MF228" s="899">
        <f t="shared" si="4170"/>
        <v>1</v>
      </c>
      <c r="MG228" s="899">
        <f t="shared" si="4171"/>
        <v>1</v>
      </c>
      <c r="MH228" s="899">
        <f t="shared" si="4172"/>
        <v>1</v>
      </c>
      <c r="MI228" s="966">
        <f t="shared" si="4173"/>
        <v>1768000</v>
      </c>
      <c r="MJ228" s="901">
        <f t="shared" si="4174"/>
        <v>0</v>
      </c>
      <c r="MM228" s="958" t="s">
        <v>936</v>
      </c>
      <c r="MN228" s="1190" t="s">
        <v>338</v>
      </c>
      <c r="MO228" s="1179" t="s">
        <v>148</v>
      </c>
      <c r="MP228" s="1180">
        <v>32</v>
      </c>
      <c r="MQ228" s="1015">
        <v>35000</v>
      </c>
      <c r="MR228" s="963">
        <f t="shared" si="4175"/>
        <v>1120000</v>
      </c>
      <c r="MS228" s="1016"/>
      <c r="MT228" s="898">
        <f t="shared" si="4176"/>
        <v>1</v>
      </c>
      <c r="MU228" s="898">
        <f t="shared" si="4177"/>
        <v>1</v>
      </c>
      <c r="MV228" s="899">
        <f t="shared" si="4178"/>
        <v>1</v>
      </c>
      <c r="MW228" s="899">
        <f t="shared" si="4179"/>
        <v>1</v>
      </c>
      <c r="MX228" s="899">
        <f t="shared" si="4180"/>
        <v>1</v>
      </c>
      <c r="MY228" s="899">
        <f t="shared" si="4181"/>
        <v>1</v>
      </c>
      <c r="MZ228" s="966">
        <f t="shared" si="4182"/>
        <v>1120000</v>
      </c>
      <c r="NA228" s="901">
        <f t="shared" si="4183"/>
        <v>0</v>
      </c>
      <c r="ND228" s="975" t="s">
        <v>936</v>
      </c>
      <c r="NE228" s="976" t="s">
        <v>338</v>
      </c>
      <c r="NF228" s="1175" t="s">
        <v>148</v>
      </c>
      <c r="NG228" s="1176">
        <v>32</v>
      </c>
      <c r="NH228" s="979">
        <v>23607.54</v>
      </c>
      <c r="NI228" s="980">
        <v>755441</v>
      </c>
      <c r="NJ228" s="1016"/>
      <c r="NK228" s="898">
        <f t="shared" si="4184"/>
        <v>1</v>
      </c>
      <c r="NL228" s="898">
        <f t="shared" si="4185"/>
        <v>1</v>
      </c>
      <c r="NM228" s="899">
        <f t="shared" si="4186"/>
        <v>1</v>
      </c>
      <c r="NN228" s="899">
        <f t="shared" si="4187"/>
        <v>1</v>
      </c>
      <c r="NO228" s="899">
        <f t="shared" si="4188"/>
        <v>1</v>
      </c>
      <c r="NP228" s="899">
        <f t="shared" si="4189"/>
        <v>1</v>
      </c>
      <c r="NQ228" s="966">
        <f t="shared" si="4190"/>
        <v>755441</v>
      </c>
      <c r="NR228" s="901">
        <f t="shared" si="4191"/>
        <v>0</v>
      </c>
      <c r="NU228" s="981" t="s">
        <v>936</v>
      </c>
      <c r="NV228" s="982" t="s">
        <v>338</v>
      </c>
      <c r="NW228" s="1177" t="s">
        <v>148</v>
      </c>
      <c r="NX228" s="1178">
        <v>32</v>
      </c>
      <c r="NY228" s="1022">
        <v>23846</v>
      </c>
      <c r="NZ228" s="986">
        <f t="shared" si="4192"/>
        <v>763072</v>
      </c>
      <c r="OA228" s="1016"/>
      <c r="OB228" s="898">
        <f t="shared" si="4193"/>
        <v>1</v>
      </c>
      <c r="OC228" s="898">
        <f t="shared" si="4194"/>
        <v>1</v>
      </c>
      <c r="OD228" s="899">
        <f t="shared" si="4195"/>
        <v>1</v>
      </c>
      <c r="OE228" s="899">
        <f t="shared" si="4196"/>
        <v>1</v>
      </c>
      <c r="OF228" s="899">
        <f t="shared" si="4197"/>
        <v>1</v>
      </c>
      <c r="OG228" s="899">
        <f t="shared" si="4198"/>
        <v>1</v>
      </c>
      <c r="OH228" s="966">
        <f t="shared" si="4199"/>
        <v>763072</v>
      </c>
      <c r="OI228" s="901">
        <f t="shared" si="4200"/>
        <v>0</v>
      </c>
      <c r="OL228" s="958" t="s">
        <v>936</v>
      </c>
      <c r="OM228" s="1190" t="s">
        <v>338</v>
      </c>
      <c r="ON228" s="1179" t="s">
        <v>148</v>
      </c>
      <c r="OO228" s="1180">
        <v>32</v>
      </c>
      <c r="OP228" s="1015">
        <v>27988</v>
      </c>
      <c r="OQ228" s="963">
        <f t="shared" si="4201"/>
        <v>895616</v>
      </c>
      <c r="OR228" s="1016"/>
      <c r="OS228" s="898">
        <f t="shared" si="4202"/>
        <v>1</v>
      </c>
      <c r="OT228" s="898">
        <f t="shared" si="4203"/>
        <v>1</v>
      </c>
      <c r="OU228" s="899">
        <f t="shared" si="4204"/>
        <v>1</v>
      </c>
      <c r="OV228" s="899">
        <f t="shared" si="4205"/>
        <v>1</v>
      </c>
      <c r="OW228" s="899">
        <f t="shared" si="4206"/>
        <v>1</v>
      </c>
      <c r="OX228" s="899">
        <f t="shared" si="4207"/>
        <v>1</v>
      </c>
      <c r="OY228" s="966">
        <f t="shared" si="4208"/>
        <v>895616</v>
      </c>
      <c r="OZ228" s="901">
        <f t="shared" si="4209"/>
        <v>0</v>
      </c>
      <c r="PC228" s="958" t="s">
        <v>936</v>
      </c>
      <c r="PD228" s="1190" t="s">
        <v>338</v>
      </c>
      <c r="PE228" s="1179" t="s">
        <v>148</v>
      </c>
      <c r="PF228" s="1180">
        <v>32</v>
      </c>
      <c r="PG228" s="1023">
        <v>46898</v>
      </c>
      <c r="PH228" s="988">
        <v>1500736</v>
      </c>
      <c r="PI228" s="1181"/>
      <c r="PJ228" s="898">
        <f t="shared" si="4210"/>
        <v>1</v>
      </c>
      <c r="PK228" s="898">
        <f t="shared" si="4211"/>
        <v>1</v>
      </c>
      <c r="PL228" s="899">
        <f t="shared" si="4212"/>
        <v>1</v>
      </c>
      <c r="PM228" s="899">
        <f t="shared" si="4213"/>
        <v>1</v>
      </c>
      <c r="PN228" s="899">
        <f t="shared" si="4214"/>
        <v>1</v>
      </c>
      <c r="PO228" s="899">
        <f t="shared" si="4215"/>
        <v>1</v>
      </c>
      <c r="PP228" s="966">
        <f t="shared" si="4216"/>
        <v>1500736</v>
      </c>
      <c r="PQ228" s="901">
        <f t="shared" si="4217"/>
        <v>0</v>
      </c>
      <c r="PT228" s="958" t="s">
        <v>936</v>
      </c>
      <c r="PU228" s="1190" t="s">
        <v>338</v>
      </c>
      <c r="PV228" s="1179" t="s">
        <v>148</v>
      </c>
      <c r="PW228" s="1180">
        <v>32</v>
      </c>
      <c r="PX228" s="1015">
        <v>42790</v>
      </c>
      <c r="PY228" s="963">
        <f t="shared" si="4218"/>
        <v>1369280</v>
      </c>
      <c r="PZ228" s="1016"/>
      <c r="QA228" s="898">
        <f t="shared" si="4219"/>
        <v>1</v>
      </c>
      <c r="QB228" s="898">
        <f t="shared" si="4220"/>
        <v>1</v>
      </c>
      <c r="QC228" s="899">
        <f t="shared" si="4221"/>
        <v>1</v>
      </c>
      <c r="QD228" s="899">
        <f t="shared" si="4222"/>
        <v>1</v>
      </c>
      <c r="QE228" s="899">
        <f t="shared" si="4223"/>
        <v>1</v>
      </c>
      <c r="QF228" s="899">
        <f t="shared" si="4224"/>
        <v>1</v>
      </c>
      <c r="QG228" s="966">
        <f t="shared" si="4225"/>
        <v>1369280</v>
      </c>
      <c r="QH228" s="901">
        <f t="shared" si="4226"/>
        <v>0</v>
      </c>
      <c r="QK228" s="958" t="s">
        <v>936</v>
      </c>
      <c r="QL228" s="1190" t="s">
        <v>338</v>
      </c>
      <c r="QM228" s="1179" t="s">
        <v>148</v>
      </c>
      <c r="QN228" s="1180">
        <v>32</v>
      </c>
      <c r="QO228" s="1021">
        <v>70138.95</v>
      </c>
      <c r="QP228" s="974">
        <f t="shared" si="4227"/>
        <v>2244446</v>
      </c>
      <c r="QQ228" s="1016"/>
      <c r="QR228" s="898">
        <f t="shared" si="4228"/>
        <v>1</v>
      </c>
      <c r="QS228" s="898">
        <f t="shared" si="4229"/>
        <v>1</v>
      </c>
      <c r="QT228" s="899">
        <f t="shared" si="4230"/>
        <v>1</v>
      </c>
      <c r="QU228" s="899">
        <f t="shared" si="4231"/>
        <v>1</v>
      </c>
      <c r="QV228" s="899">
        <f t="shared" si="4232"/>
        <v>1</v>
      </c>
      <c r="QW228" s="899">
        <f t="shared" si="4233"/>
        <v>1</v>
      </c>
      <c r="QX228" s="966">
        <f t="shared" si="4234"/>
        <v>2244446</v>
      </c>
      <c r="QY228" s="901">
        <f t="shared" si="4235"/>
        <v>0</v>
      </c>
      <c r="RB228" s="405"/>
      <c r="RC228" s="406"/>
      <c r="RD228" s="407"/>
      <c r="RE228" s="408"/>
      <c r="RF228" s="409"/>
      <c r="RG228" s="410"/>
      <c r="RH228" s="410"/>
      <c r="RI228" s="898"/>
      <c r="RJ228" s="898"/>
      <c r="RK228" s="934"/>
      <c r="RL228" s="934"/>
      <c r="RM228" s="934"/>
      <c r="RN228" s="934"/>
      <c r="RO228" s="935"/>
      <c r="RP228" s="936"/>
      <c r="RS228" s="405"/>
      <c r="RT228" s="406"/>
      <c r="RU228" s="407"/>
      <c r="RV228" s="408"/>
      <c r="RW228" s="409"/>
      <c r="RX228" s="410"/>
      <c r="RY228" s="410"/>
      <c r="RZ228" s="898"/>
      <c r="SA228" s="898"/>
      <c r="SB228" s="934"/>
      <c r="SC228" s="934"/>
      <c r="SD228" s="934"/>
      <c r="SE228" s="934"/>
      <c r="SF228" s="935"/>
      <c r="SG228" s="936"/>
      <c r="SJ228" s="405"/>
      <c r="SK228" s="406"/>
      <c r="SL228" s="407"/>
      <c r="SM228" s="408"/>
      <c r="SN228" s="409"/>
      <c r="SO228" s="410"/>
      <c r="SP228" s="410"/>
      <c r="SQ228" s="898"/>
      <c r="SR228" s="898"/>
      <c r="SS228" s="934"/>
      <c r="ST228" s="934"/>
      <c r="SU228" s="934"/>
      <c r="SV228" s="934"/>
      <c r="SW228" s="935"/>
      <c r="SX228" s="936"/>
    </row>
    <row r="229" spans="2:518" ht="58.5" customHeight="1" thickTop="1" thickBot="1">
      <c r="B229" s="958" t="s">
        <v>937</v>
      </c>
      <c r="C229" s="1190" t="s">
        <v>339</v>
      </c>
      <c r="D229" s="1179" t="s">
        <v>148</v>
      </c>
      <c r="E229" s="1180">
        <v>65</v>
      </c>
      <c r="F229" s="1015"/>
      <c r="G229" s="963">
        <f t="shared" si="4002"/>
        <v>0</v>
      </c>
      <c r="H229" s="1016"/>
      <c r="K229" s="958" t="s">
        <v>937</v>
      </c>
      <c r="L229" s="1190" t="s">
        <v>339</v>
      </c>
      <c r="M229" s="1179" t="s">
        <v>148</v>
      </c>
      <c r="N229" s="1180">
        <v>65</v>
      </c>
      <c r="O229" s="1017">
        <v>31234</v>
      </c>
      <c r="P229" s="963">
        <f t="shared" si="4003"/>
        <v>2030210</v>
      </c>
      <c r="Q229" s="1016"/>
      <c r="R229" s="898">
        <f t="shared" si="3761"/>
        <v>1</v>
      </c>
      <c r="S229" s="898">
        <f t="shared" si="3762"/>
        <v>1</v>
      </c>
      <c r="T229" s="899">
        <f t="shared" si="3763"/>
        <v>1</v>
      </c>
      <c r="U229" s="899">
        <f t="shared" si="3764"/>
        <v>1</v>
      </c>
      <c r="V229" s="899">
        <f t="shared" si="3765"/>
        <v>1</v>
      </c>
      <c r="W229" s="899">
        <f t="shared" si="3766"/>
        <v>1</v>
      </c>
      <c r="X229" s="966">
        <f t="shared" si="3767"/>
        <v>2030210</v>
      </c>
      <c r="Y229" s="901">
        <f t="shared" si="3768"/>
        <v>0</v>
      </c>
      <c r="Z229" s="872"/>
      <c r="AA229" s="872"/>
      <c r="AB229" s="958" t="s">
        <v>937</v>
      </c>
      <c r="AC229" s="1190" t="s">
        <v>339</v>
      </c>
      <c r="AD229" s="1179" t="s">
        <v>148</v>
      </c>
      <c r="AE229" s="1180">
        <v>65</v>
      </c>
      <c r="AF229" s="1015">
        <v>23000</v>
      </c>
      <c r="AG229" s="963">
        <f t="shared" si="4004"/>
        <v>1495000</v>
      </c>
      <c r="AH229" s="1016"/>
      <c r="AI229" s="898">
        <f t="shared" si="4005"/>
        <v>1</v>
      </c>
      <c r="AJ229" s="898">
        <f t="shared" si="4006"/>
        <v>1</v>
      </c>
      <c r="AK229" s="899">
        <f t="shared" si="4007"/>
        <v>1</v>
      </c>
      <c r="AL229" s="899">
        <f t="shared" si="4008"/>
        <v>1</v>
      </c>
      <c r="AM229" s="899">
        <f t="shared" si="4009"/>
        <v>1</v>
      </c>
      <c r="AN229" s="899">
        <f t="shared" si="4010"/>
        <v>1</v>
      </c>
      <c r="AO229" s="966">
        <f t="shared" si="4011"/>
        <v>1495000</v>
      </c>
      <c r="AP229" s="901">
        <f t="shared" si="4012"/>
        <v>0</v>
      </c>
      <c r="AQ229" s="872"/>
      <c r="AR229" s="872"/>
      <c r="AS229" s="958" t="s">
        <v>937</v>
      </c>
      <c r="AT229" s="1191" t="s">
        <v>339</v>
      </c>
      <c r="AU229" s="1179" t="s">
        <v>148</v>
      </c>
      <c r="AV229" s="1180">
        <v>65</v>
      </c>
      <c r="AW229" s="1019">
        <v>24200</v>
      </c>
      <c r="AX229" s="969">
        <f t="shared" si="4013"/>
        <v>1573000</v>
      </c>
      <c r="AY229" s="1016"/>
      <c r="AZ229" s="898">
        <f t="shared" si="4014"/>
        <v>1</v>
      </c>
      <c r="BA229" s="898">
        <f t="shared" si="4015"/>
        <v>1</v>
      </c>
      <c r="BB229" s="899">
        <f t="shared" si="4016"/>
        <v>1</v>
      </c>
      <c r="BC229" s="899">
        <f t="shared" si="4017"/>
        <v>1</v>
      </c>
      <c r="BD229" s="899">
        <f t="shared" si="4018"/>
        <v>1</v>
      </c>
      <c r="BE229" s="899">
        <f t="shared" si="4019"/>
        <v>1</v>
      </c>
      <c r="BF229" s="966">
        <f t="shared" si="4020"/>
        <v>1573000</v>
      </c>
      <c r="BG229" s="901">
        <f t="shared" si="4021"/>
        <v>0</v>
      </c>
      <c r="BJ229" s="958" t="s">
        <v>937</v>
      </c>
      <c r="BK229" s="1190" t="s">
        <v>339</v>
      </c>
      <c r="BL229" s="1179" t="s">
        <v>148</v>
      </c>
      <c r="BM229" s="1180">
        <v>65</v>
      </c>
      <c r="BN229" s="1015">
        <v>32967</v>
      </c>
      <c r="BO229" s="963">
        <f t="shared" si="4022"/>
        <v>2142855</v>
      </c>
      <c r="BP229" s="1016"/>
      <c r="BQ229" s="898">
        <f t="shared" si="4023"/>
        <v>1</v>
      </c>
      <c r="BR229" s="898">
        <f t="shared" si="4024"/>
        <v>1</v>
      </c>
      <c r="BS229" s="899">
        <f t="shared" si="4025"/>
        <v>1</v>
      </c>
      <c r="BT229" s="899">
        <f t="shared" si="4026"/>
        <v>1</v>
      </c>
      <c r="BU229" s="899">
        <f t="shared" si="4027"/>
        <v>1</v>
      </c>
      <c r="BV229" s="899">
        <f t="shared" si="4028"/>
        <v>1</v>
      </c>
      <c r="BW229" s="966">
        <f t="shared" si="4029"/>
        <v>2142855</v>
      </c>
      <c r="BX229" s="901">
        <f t="shared" si="4030"/>
        <v>0</v>
      </c>
      <c r="CA229" s="958" t="s">
        <v>937</v>
      </c>
      <c r="CB229" s="1190" t="s">
        <v>339</v>
      </c>
      <c r="CC229" s="1179" t="s">
        <v>148</v>
      </c>
      <c r="CD229" s="1180">
        <v>65</v>
      </c>
      <c r="CE229" s="1015">
        <v>30421</v>
      </c>
      <c r="CF229" s="963">
        <f t="shared" si="4031"/>
        <v>1977365</v>
      </c>
      <c r="CG229" s="1016"/>
      <c r="CH229" s="898">
        <f t="shared" si="4032"/>
        <v>1</v>
      </c>
      <c r="CI229" s="898">
        <f t="shared" si="4033"/>
        <v>1</v>
      </c>
      <c r="CJ229" s="899">
        <f t="shared" si="4034"/>
        <v>1</v>
      </c>
      <c r="CK229" s="899">
        <f t="shared" si="4035"/>
        <v>1</v>
      </c>
      <c r="CL229" s="899">
        <f t="shared" si="4036"/>
        <v>1</v>
      </c>
      <c r="CM229" s="899">
        <f t="shared" si="4037"/>
        <v>1</v>
      </c>
      <c r="CN229" s="966">
        <f t="shared" si="4038"/>
        <v>1977365</v>
      </c>
      <c r="CO229" s="901">
        <f t="shared" si="4039"/>
        <v>0</v>
      </c>
      <c r="CR229" s="958" t="s">
        <v>937</v>
      </c>
      <c r="CS229" s="1190" t="s">
        <v>339</v>
      </c>
      <c r="CT229" s="1179" t="s">
        <v>148</v>
      </c>
      <c r="CU229" s="1180">
        <v>65</v>
      </c>
      <c r="CV229" s="1015">
        <v>29800</v>
      </c>
      <c r="CW229" s="963">
        <f t="shared" si="4040"/>
        <v>1937000</v>
      </c>
      <c r="CX229" s="1016"/>
      <c r="CY229" s="898">
        <f t="shared" si="4041"/>
        <v>1</v>
      </c>
      <c r="CZ229" s="898">
        <f t="shared" si="4042"/>
        <v>1</v>
      </c>
      <c r="DA229" s="899">
        <f t="shared" si="4043"/>
        <v>1</v>
      </c>
      <c r="DB229" s="899">
        <f t="shared" si="4044"/>
        <v>1</v>
      </c>
      <c r="DC229" s="899">
        <f t="shared" si="4045"/>
        <v>1</v>
      </c>
      <c r="DD229" s="899">
        <f t="shared" si="4046"/>
        <v>1</v>
      </c>
      <c r="DE229" s="966">
        <f t="shared" si="4047"/>
        <v>1937000</v>
      </c>
      <c r="DF229" s="901">
        <f t="shared" si="4048"/>
        <v>0</v>
      </c>
      <c r="DI229" s="958" t="s">
        <v>937</v>
      </c>
      <c r="DJ229" s="1190" t="s">
        <v>339</v>
      </c>
      <c r="DK229" s="1179" t="s">
        <v>148</v>
      </c>
      <c r="DL229" s="1180">
        <v>65</v>
      </c>
      <c r="DM229" s="1015">
        <v>24609</v>
      </c>
      <c r="DN229" s="963">
        <f t="shared" si="4049"/>
        <v>1599585</v>
      </c>
      <c r="DO229" s="1016"/>
      <c r="DP229" s="898">
        <f t="shared" si="4050"/>
        <v>1</v>
      </c>
      <c r="DQ229" s="898">
        <f t="shared" si="4051"/>
        <v>1</v>
      </c>
      <c r="DR229" s="899">
        <f t="shared" si="4052"/>
        <v>1</v>
      </c>
      <c r="DS229" s="899">
        <f t="shared" si="4053"/>
        <v>1</v>
      </c>
      <c r="DT229" s="899">
        <f t="shared" si="4054"/>
        <v>1</v>
      </c>
      <c r="DU229" s="899">
        <f t="shared" si="4055"/>
        <v>1</v>
      </c>
      <c r="DV229" s="966">
        <f t="shared" si="4056"/>
        <v>1599585</v>
      </c>
      <c r="DW229" s="901">
        <f t="shared" si="4057"/>
        <v>0</v>
      </c>
      <c r="DZ229" s="958" t="s">
        <v>937</v>
      </c>
      <c r="EA229" s="1190" t="s">
        <v>339</v>
      </c>
      <c r="EB229" s="1179" t="s">
        <v>148</v>
      </c>
      <c r="EC229" s="1180">
        <v>65</v>
      </c>
      <c r="ED229" s="1015">
        <v>25750</v>
      </c>
      <c r="EE229" s="963">
        <f t="shared" si="4058"/>
        <v>1673750</v>
      </c>
      <c r="EF229" s="1016"/>
      <c r="EG229" s="898">
        <f t="shared" si="4059"/>
        <v>1</v>
      </c>
      <c r="EH229" s="898">
        <f t="shared" si="4060"/>
        <v>1</v>
      </c>
      <c r="EI229" s="899">
        <f t="shared" si="4061"/>
        <v>1</v>
      </c>
      <c r="EJ229" s="899">
        <f t="shared" si="4062"/>
        <v>1</v>
      </c>
      <c r="EK229" s="899">
        <f t="shared" si="4063"/>
        <v>1</v>
      </c>
      <c r="EL229" s="899">
        <f t="shared" si="4064"/>
        <v>1</v>
      </c>
      <c r="EM229" s="966">
        <f t="shared" si="4065"/>
        <v>1673750</v>
      </c>
      <c r="EN229" s="901">
        <f t="shared" si="4066"/>
        <v>0</v>
      </c>
      <c r="EQ229" s="958" t="s">
        <v>937</v>
      </c>
      <c r="ER229" s="1190" t="s">
        <v>339</v>
      </c>
      <c r="ES229" s="1179" t="s">
        <v>148</v>
      </c>
      <c r="ET229" s="1180">
        <v>65</v>
      </c>
      <c r="EU229" s="1015">
        <v>30500</v>
      </c>
      <c r="EV229" s="963">
        <f t="shared" si="4067"/>
        <v>1982500</v>
      </c>
      <c r="EW229" s="1016"/>
      <c r="EX229" s="898">
        <f t="shared" si="4068"/>
        <v>1</v>
      </c>
      <c r="EY229" s="898">
        <f t="shared" si="4069"/>
        <v>1</v>
      </c>
      <c r="EZ229" s="899">
        <f t="shared" si="4070"/>
        <v>1</v>
      </c>
      <c r="FA229" s="899">
        <f t="shared" si="4071"/>
        <v>1</v>
      </c>
      <c r="FB229" s="899">
        <f t="shared" si="4072"/>
        <v>1</v>
      </c>
      <c r="FC229" s="899">
        <f t="shared" si="4073"/>
        <v>1</v>
      </c>
      <c r="FD229" s="966">
        <f t="shared" si="4074"/>
        <v>1982500</v>
      </c>
      <c r="FE229" s="901">
        <f t="shared" si="4075"/>
        <v>0</v>
      </c>
      <c r="FH229" s="958"/>
      <c r="FI229" s="1190"/>
      <c r="FJ229" s="1179"/>
      <c r="FK229" s="1180"/>
      <c r="FL229" s="1015"/>
      <c r="FM229" s="963">
        <f t="shared" si="4076"/>
        <v>0</v>
      </c>
      <c r="FN229" s="1016"/>
      <c r="FO229" s="898" t="e">
        <f t="shared" si="4077"/>
        <v>#N/A</v>
      </c>
      <c r="FP229" s="898" t="e">
        <f t="shared" si="4078"/>
        <v>#N/A</v>
      </c>
      <c r="FQ229" s="899" t="e">
        <f t="shared" si="4079"/>
        <v>#N/A</v>
      </c>
      <c r="FR229" s="899">
        <f t="shared" si="4080"/>
        <v>0</v>
      </c>
      <c r="FS229" s="899">
        <f t="shared" si="4081"/>
        <v>0</v>
      </c>
      <c r="FT229" s="899" t="e">
        <f t="shared" si="4082"/>
        <v>#N/A</v>
      </c>
      <c r="FU229" s="966">
        <f t="shared" si="4083"/>
        <v>0</v>
      </c>
      <c r="FV229" s="901">
        <f t="shared" si="4084"/>
        <v>0</v>
      </c>
      <c r="FY229" s="958" t="s">
        <v>937</v>
      </c>
      <c r="FZ229" s="1190" t="s">
        <v>339</v>
      </c>
      <c r="GA229" s="1179" t="s">
        <v>148</v>
      </c>
      <c r="GB229" s="1180">
        <v>65</v>
      </c>
      <c r="GC229" s="1017">
        <v>31234</v>
      </c>
      <c r="GD229" s="963">
        <f t="shared" si="4085"/>
        <v>2030210</v>
      </c>
      <c r="GE229" s="1016"/>
      <c r="GF229" s="898">
        <f t="shared" si="4086"/>
        <v>1</v>
      </c>
      <c r="GG229" s="898">
        <f t="shared" si="4087"/>
        <v>1</v>
      </c>
      <c r="GH229" s="899">
        <f t="shared" si="4088"/>
        <v>1</v>
      </c>
      <c r="GI229" s="899">
        <f t="shared" si="4089"/>
        <v>1</v>
      </c>
      <c r="GJ229" s="899">
        <f t="shared" si="4090"/>
        <v>1</v>
      </c>
      <c r="GK229" s="899">
        <f t="shared" si="4091"/>
        <v>1</v>
      </c>
      <c r="GL229" s="966">
        <f t="shared" si="4092"/>
        <v>2030210</v>
      </c>
      <c r="GM229" s="901">
        <f t="shared" si="4093"/>
        <v>0</v>
      </c>
      <c r="GP229" s="958" t="s">
        <v>937</v>
      </c>
      <c r="GQ229" s="1190" t="s">
        <v>339</v>
      </c>
      <c r="GR229" s="1179" t="s">
        <v>148</v>
      </c>
      <c r="GS229" s="1180">
        <v>65</v>
      </c>
      <c r="GT229" s="1015">
        <v>30600</v>
      </c>
      <c r="GU229" s="963">
        <f t="shared" si="4094"/>
        <v>1989000</v>
      </c>
      <c r="GV229" s="1016"/>
      <c r="GW229" s="898">
        <f t="shared" si="4095"/>
        <v>1</v>
      </c>
      <c r="GX229" s="898">
        <f t="shared" si="4096"/>
        <v>1</v>
      </c>
      <c r="GY229" s="899">
        <f t="shared" si="4097"/>
        <v>1</v>
      </c>
      <c r="GZ229" s="899">
        <f t="shared" si="4098"/>
        <v>1</v>
      </c>
      <c r="HA229" s="899">
        <f t="shared" si="4099"/>
        <v>1</v>
      </c>
      <c r="HB229" s="899">
        <f t="shared" si="4100"/>
        <v>1</v>
      </c>
      <c r="HC229" s="966">
        <f t="shared" si="4101"/>
        <v>1989000</v>
      </c>
      <c r="HD229" s="901">
        <f t="shared" si="4102"/>
        <v>0</v>
      </c>
      <c r="HG229" s="958" t="s">
        <v>937</v>
      </c>
      <c r="HH229" s="1190" t="s">
        <v>339</v>
      </c>
      <c r="HI229" s="1179" t="s">
        <v>148</v>
      </c>
      <c r="HJ229" s="1180">
        <v>65</v>
      </c>
      <c r="HK229" s="1015">
        <v>33551</v>
      </c>
      <c r="HL229" s="963">
        <f t="shared" si="4103"/>
        <v>2180815</v>
      </c>
      <c r="HM229" s="1016"/>
      <c r="HN229" s="898">
        <f t="shared" si="4104"/>
        <v>1</v>
      </c>
      <c r="HO229" s="898">
        <f t="shared" si="4105"/>
        <v>1</v>
      </c>
      <c r="HP229" s="899">
        <f t="shared" si="4106"/>
        <v>1</v>
      </c>
      <c r="HQ229" s="899">
        <f t="shared" si="4107"/>
        <v>1</v>
      </c>
      <c r="HR229" s="899">
        <f t="shared" si="4108"/>
        <v>1</v>
      </c>
      <c r="HS229" s="899">
        <f t="shared" si="4109"/>
        <v>1</v>
      </c>
      <c r="HT229" s="966">
        <f t="shared" si="4110"/>
        <v>2180815</v>
      </c>
      <c r="HU229" s="901">
        <f t="shared" si="4111"/>
        <v>0</v>
      </c>
      <c r="HX229" s="958" t="s">
        <v>937</v>
      </c>
      <c r="HY229" s="1190" t="s">
        <v>339</v>
      </c>
      <c r="HZ229" s="1179" t="s">
        <v>148</v>
      </c>
      <c r="IA229" s="1180">
        <v>65</v>
      </c>
      <c r="IB229" s="1020">
        <v>30427</v>
      </c>
      <c r="IC229" s="972">
        <f t="shared" si="4112"/>
        <v>1977755</v>
      </c>
      <c r="ID229" s="1016"/>
      <c r="IE229" s="898">
        <f t="shared" si="4113"/>
        <v>1</v>
      </c>
      <c r="IF229" s="898">
        <f t="shared" si="4114"/>
        <v>1</v>
      </c>
      <c r="IG229" s="899">
        <f t="shared" si="4115"/>
        <v>1</v>
      </c>
      <c r="IH229" s="899">
        <f t="shared" si="4116"/>
        <v>1</v>
      </c>
      <c r="II229" s="899">
        <f t="shared" si="4117"/>
        <v>1</v>
      </c>
      <c r="IJ229" s="899">
        <f t="shared" si="4118"/>
        <v>1</v>
      </c>
      <c r="IK229" s="966">
        <f t="shared" si="4119"/>
        <v>1977755</v>
      </c>
      <c r="IL229" s="901">
        <f t="shared" si="4120"/>
        <v>0</v>
      </c>
      <c r="IO229" s="958" t="s">
        <v>937</v>
      </c>
      <c r="IP229" s="1190" t="s">
        <v>339</v>
      </c>
      <c r="IQ229" s="1179" t="s">
        <v>148</v>
      </c>
      <c r="IR229" s="1180">
        <v>65</v>
      </c>
      <c r="IS229" s="1015">
        <v>13075</v>
      </c>
      <c r="IT229" s="963">
        <f t="shared" si="4121"/>
        <v>849875</v>
      </c>
      <c r="IU229" s="1016"/>
      <c r="IV229" s="898">
        <f t="shared" si="4122"/>
        <v>1</v>
      </c>
      <c r="IW229" s="898">
        <f t="shared" si="4123"/>
        <v>1</v>
      </c>
      <c r="IX229" s="899">
        <f t="shared" si="4124"/>
        <v>1</v>
      </c>
      <c r="IY229" s="899">
        <f t="shared" si="4125"/>
        <v>1</v>
      </c>
      <c r="IZ229" s="899">
        <f t="shared" si="4126"/>
        <v>1</v>
      </c>
      <c r="JA229" s="899">
        <f t="shared" si="4127"/>
        <v>1</v>
      </c>
      <c r="JB229" s="966">
        <f t="shared" si="4128"/>
        <v>849875</v>
      </c>
      <c r="JC229" s="901">
        <f t="shared" si="4129"/>
        <v>0</v>
      </c>
      <c r="JF229" s="958" t="s">
        <v>937</v>
      </c>
      <c r="JG229" s="1190" t="s">
        <v>339</v>
      </c>
      <c r="JH229" s="1179" t="s">
        <v>148</v>
      </c>
      <c r="JI229" s="1180">
        <v>65</v>
      </c>
      <c r="JJ229" s="1015">
        <v>29000</v>
      </c>
      <c r="JK229" s="963">
        <f t="shared" si="4130"/>
        <v>1885000</v>
      </c>
      <c r="JL229" s="1016"/>
      <c r="JM229" s="898">
        <f t="shared" si="4131"/>
        <v>1</v>
      </c>
      <c r="JN229" s="898">
        <f t="shared" si="4132"/>
        <v>1</v>
      </c>
      <c r="JO229" s="899">
        <f t="shared" si="4133"/>
        <v>1</v>
      </c>
      <c r="JP229" s="899">
        <f t="shared" si="4134"/>
        <v>1</v>
      </c>
      <c r="JQ229" s="899">
        <f t="shared" si="4135"/>
        <v>1</v>
      </c>
      <c r="JR229" s="899">
        <f t="shared" si="4136"/>
        <v>1</v>
      </c>
      <c r="JS229" s="966">
        <f t="shared" si="4137"/>
        <v>1885000</v>
      </c>
      <c r="JT229" s="901">
        <f t="shared" si="4138"/>
        <v>0</v>
      </c>
      <c r="JW229" s="958" t="s">
        <v>937</v>
      </c>
      <c r="JX229" s="1190" t="s">
        <v>339</v>
      </c>
      <c r="JY229" s="1179" t="s">
        <v>148</v>
      </c>
      <c r="JZ229" s="1180">
        <v>65</v>
      </c>
      <c r="KA229" s="1015">
        <v>27820.873600000003</v>
      </c>
      <c r="KB229" s="963">
        <f t="shared" si="4139"/>
        <v>1808357</v>
      </c>
      <c r="KC229" s="1016"/>
      <c r="KD229" s="898">
        <f t="shared" si="4140"/>
        <v>1</v>
      </c>
      <c r="KE229" s="898">
        <f t="shared" si="4141"/>
        <v>1</v>
      </c>
      <c r="KF229" s="899">
        <f t="shared" si="4142"/>
        <v>1</v>
      </c>
      <c r="KG229" s="899">
        <f t="shared" si="4143"/>
        <v>1</v>
      </c>
      <c r="KH229" s="899">
        <f t="shared" si="4144"/>
        <v>1</v>
      </c>
      <c r="KI229" s="899">
        <f t="shared" si="4145"/>
        <v>1</v>
      </c>
      <c r="KJ229" s="966">
        <f t="shared" si="4146"/>
        <v>1808357</v>
      </c>
      <c r="KK229" s="901">
        <f t="shared" si="4147"/>
        <v>0</v>
      </c>
      <c r="KN229" s="958" t="s">
        <v>937</v>
      </c>
      <c r="KO229" s="1190" t="s">
        <v>339</v>
      </c>
      <c r="KP229" s="1179" t="s">
        <v>148</v>
      </c>
      <c r="KQ229" s="1180">
        <v>65</v>
      </c>
      <c r="KR229" s="1015">
        <v>34804</v>
      </c>
      <c r="KS229" s="963">
        <f t="shared" si="4148"/>
        <v>2262260</v>
      </c>
      <c r="KT229" s="1016"/>
      <c r="KU229" s="898">
        <f t="shared" si="4149"/>
        <v>1</v>
      </c>
      <c r="KV229" s="898">
        <f t="shared" si="4150"/>
        <v>1</v>
      </c>
      <c r="KW229" s="899">
        <f t="shared" si="4151"/>
        <v>1</v>
      </c>
      <c r="KX229" s="899">
        <f t="shared" si="4152"/>
        <v>1</v>
      </c>
      <c r="KY229" s="899">
        <f t="shared" si="4153"/>
        <v>1</v>
      </c>
      <c r="KZ229" s="899">
        <f t="shared" si="4154"/>
        <v>1</v>
      </c>
      <c r="LA229" s="966">
        <f t="shared" si="4155"/>
        <v>2262260</v>
      </c>
      <c r="LB229" s="901">
        <f t="shared" si="4156"/>
        <v>0</v>
      </c>
      <c r="LE229" s="958" t="s">
        <v>937</v>
      </c>
      <c r="LF229" s="1190" t="s">
        <v>339</v>
      </c>
      <c r="LG229" s="1179" t="s">
        <v>148</v>
      </c>
      <c r="LH229" s="1180">
        <v>65</v>
      </c>
      <c r="LI229" s="1021">
        <v>59820</v>
      </c>
      <c r="LJ229" s="974">
        <f t="shared" si="4157"/>
        <v>3888300</v>
      </c>
      <c r="LK229" s="1016"/>
      <c r="LL229" s="898">
        <f t="shared" si="4158"/>
        <v>1</v>
      </c>
      <c r="LM229" s="898">
        <f t="shared" si="4159"/>
        <v>1</v>
      </c>
      <c r="LN229" s="899">
        <f t="shared" si="4160"/>
        <v>1</v>
      </c>
      <c r="LO229" s="899">
        <f t="shared" si="4161"/>
        <v>1</v>
      </c>
      <c r="LP229" s="899">
        <f t="shared" si="4162"/>
        <v>1</v>
      </c>
      <c r="LQ229" s="899">
        <f t="shared" si="4163"/>
        <v>1</v>
      </c>
      <c r="LR229" s="966">
        <f t="shared" si="4164"/>
        <v>3888300</v>
      </c>
      <c r="LS229" s="901">
        <f t="shared" si="4165"/>
        <v>0</v>
      </c>
      <c r="LV229" s="958" t="s">
        <v>937</v>
      </c>
      <c r="LW229" s="1190" t="s">
        <v>339</v>
      </c>
      <c r="LX229" s="1179" t="s">
        <v>148</v>
      </c>
      <c r="LY229" s="1180">
        <v>65</v>
      </c>
      <c r="LZ229" s="1015">
        <v>48750</v>
      </c>
      <c r="MA229" s="963">
        <f t="shared" si="4166"/>
        <v>3168750</v>
      </c>
      <c r="MB229" s="1016"/>
      <c r="MC229" s="898">
        <f t="shared" si="4167"/>
        <v>1</v>
      </c>
      <c r="MD229" s="898">
        <f t="shared" si="4168"/>
        <v>1</v>
      </c>
      <c r="ME229" s="899">
        <f t="shared" si="4169"/>
        <v>1</v>
      </c>
      <c r="MF229" s="899">
        <f t="shared" si="4170"/>
        <v>1</v>
      </c>
      <c r="MG229" s="899">
        <f t="shared" si="4171"/>
        <v>1</v>
      </c>
      <c r="MH229" s="899">
        <f t="shared" si="4172"/>
        <v>1</v>
      </c>
      <c r="MI229" s="966">
        <f t="shared" si="4173"/>
        <v>3168750</v>
      </c>
      <c r="MJ229" s="901">
        <f t="shared" si="4174"/>
        <v>0</v>
      </c>
      <c r="MM229" s="958" t="s">
        <v>937</v>
      </c>
      <c r="MN229" s="1190" t="s">
        <v>339</v>
      </c>
      <c r="MO229" s="1179" t="s">
        <v>148</v>
      </c>
      <c r="MP229" s="1180">
        <v>65</v>
      </c>
      <c r="MQ229" s="1015">
        <v>30000</v>
      </c>
      <c r="MR229" s="963">
        <f t="shared" si="4175"/>
        <v>1950000</v>
      </c>
      <c r="MS229" s="1016"/>
      <c r="MT229" s="898">
        <f t="shared" si="4176"/>
        <v>1</v>
      </c>
      <c r="MU229" s="898">
        <f t="shared" si="4177"/>
        <v>1</v>
      </c>
      <c r="MV229" s="899">
        <f t="shared" si="4178"/>
        <v>1</v>
      </c>
      <c r="MW229" s="899">
        <f t="shared" si="4179"/>
        <v>1</v>
      </c>
      <c r="MX229" s="899">
        <f t="shared" si="4180"/>
        <v>1</v>
      </c>
      <c r="MY229" s="899">
        <f t="shared" si="4181"/>
        <v>1</v>
      </c>
      <c r="MZ229" s="966">
        <f t="shared" si="4182"/>
        <v>1950000</v>
      </c>
      <c r="NA229" s="901">
        <f t="shared" si="4183"/>
        <v>0</v>
      </c>
      <c r="ND229" s="975" t="s">
        <v>937</v>
      </c>
      <c r="NE229" s="976" t="s">
        <v>339</v>
      </c>
      <c r="NF229" s="1175" t="s">
        <v>148</v>
      </c>
      <c r="NG229" s="1176">
        <v>65</v>
      </c>
      <c r="NH229" s="979">
        <v>22295.79</v>
      </c>
      <c r="NI229" s="980">
        <v>1449226</v>
      </c>
      <c r="NJ229" s="1016"/>
      <c r="NK229" s="898">
        <f t="shared" si="4184"/>
        <v>1</v>
      </c>
      <c r="NL229" s="898">
        <f t="shared" si="4185"/>
        <v>1</v>
      </c>
      <c r="NM229" s="899">
        <f t="shared" si="4186"/>
        <v>1</v>
      </c>
      <c r="NN229" s="899">
        <f t="shared" si="4187"/>
        <v>1</v>
      </c>
      <c r="NO229" s="899">
        <f t="shared" si="4188"/>
        <v>1</v>
      </c>
      <c r="NP229" s="899">
        <f t="shared" si="4189"/>
        <v>1</v>
      </c>
      <c r="NQ229" s="966">
        <f t="shared" si="4190"/>
        <v>1449226</v>
      </c>
      <c r="NR229" s="901">
        <f t="shared" si="4191"/>
        <v>0</v>
      </c>
      <c r="NU229" s="981" t="s">
        <v>937</v>
      </c>
      <c r="NV229" s="982" t="s">
        <v>339</v>
      </c>
      <c r="NW229" s="1177" t="s">
        <v>148</v>
      </c>
      <c r="NX229" s="1178">
        <v>65</v>
      </c>
      <c r="NY229" s="1022">
        <v>22521</v>
      </c>
      <c r="NZ229" s="986">
        <f t="shared" si="4192"/>
        <v>1463865</v>
      </c>
      <c r="OA229" s="1016"/>
      <c r="OB229" s="898">
        <f t="shared" si="4193"/>
        <v>1</v>
      </c>
      <c r="OC229" s="898">
        <f t="shared" si="4194"/>
        <v>1</v>
      </c>
      <c r="OD229" s="899">
        <f t="shared" si="4195"/>
        <v>1</v>
      </c>
      <c r="OE229" s="899">
        <f t="shared" si="4196"/>
        <v>1</v>
      </c>
      <c r="OF229" s="899">
        <f t="shared" si="4197"/>
        <v>1</v>
      </c>
      <c r="OG229" s="899">
        <f t="shared" si="4198"/>
        <v>1</v>
      </c>
      <c r="OH229" s="966">
        <f t="shared" si="4199"/>
        <v>1463865</v>
      </c>
      <c r="OI229" s="901">
        <f t="shared" si="4200"/>
        <v>0</v>
      </c>
      <c r="OL229" s="958" t="s">
        <v>937</v>
      </c>
      <c r="OM229" s="1190" t="s">
        <v>339</v>
      </c>
      <c r="ON229" s="1179" t="s">
        <v>148</v>
      </c>
      <c r="OO229" s="1180">
        <v>65</v>
      </c>
      <c r="OP229" s="1015">
        <v>22508</v>
      </c>
      <c r="OQ229" s="963">
        <f t="shared" si="4201"/>
        <v>1463020</v>
      </c>
      <c r="OR229" s="1016"/>
      <c r="OS229" s="898">
        <f t="shared" si="4202"/>
        <v>1</v>
      </c>
      <c r="OT229" s="898">
        <f t="shared" si="4203"/>
        <v>1</v>
      </c>
      <c r="OU229" s="899">
        <f t="shared" si="4204"/>
        <v>1</v>
      </c>
      <c r="OV229" s="899">
        <f t="shared" si="4205"/>
        <v>1</v>
      </c>
      <c r="OW229" s="899">
        <f t="shared" si="4206"/>
        <v>1</v>
      </c>
      <c r="OX229" s="899">
        <f t="shared" si="4207"/>
        <v>1</v>
      </c>
      <c r="OY229" s="966">
        <f t="shared" si="4208"/>
        <v>1463020</v>
      </c>
      <c r="OZ229" s="901">
        <f t="shared" si="4209"/>
        <v>0</v>
      </c>
      <c r="PC229" s="958" t="s">
        <v>937</v>
      </c>
      <c r="PD229" s="1190" t="s">
        <v>339</v>
      </c>
      <c r="PE229" s="1179" t="s">
        <v>148</v>
      </c>
      <c r="PF229" s="1180">
        <v>65</v>
      </c>
      <c r="PG229" s="1023">
        <v>32533</v>
      </c>
      <c r="PH229" s="988">
        <v>2114645</v>
      </c>
      <c r="PI229" s="1181"/>
      <c r="PJ229" s="898">
        <f t="shared" si="4210"/>
        <v>1</v>
      </c>
      <c r="PK229" s="898">
        <f t="shared" si="4211"/>
        <v>1</v>
      </c>
      <c r="PL229" s="899">
        <f t="shared" si="4212"/>
        <v>1</v>
      </c>
      <c r="PM229" s="899">
        <f t="shared" si="4213"/>
        <v>1</v>
      </c>
      <c r="PN229" s="899">
        <f t="shared" si="4214"/>
        <v>1</v>
      </c>
      <c r="PO229" s="899">
        <f t="shared" si="4215"/>
        <v>1</v>
      </c>
      <c r="PP229" s="966">
        <f t="shared" si="4216"/>
        <v>2114645</v>
      </c>
      <c r="PQ229" s="901">
        <f t="shared" si="4217"/>
        <v>0</v>
      </c>
      <c r="PT229" s="958" t="s">
        <v>937</v>
      </c>
      <c r="PU229" s="1190" t="s">
        <v>339</v>
      </c>
      <c r="PV229" s="1179" t="s">
        <v>148</v>
      </c>
      <c r="PW229" s="1180">
        <v>65</v>
      </c>
      <c r="PX229" s="1015">
        <v>30550</v>
      </c>
      <c r="PY229" s="963">
        <f t="shared" si="4218"/>
        <v>1985750</v>
      </c>
      <c r="PZ229" s="1016"/>
      <c r="QA229" s="898">
        <f t="shared" si="4219"/>
        <v>1</v>
      </c>
      <c r="QB229" s="898">
        <f t="shared" si="4220"/>
        <v>1</v>
      </c>
      <c r="QC229" s="899">
        <f t="shared" si="4221"/>
        <v>1</v>
      </c>
      <c r="QD229" s="899">
        <f t="shared" si="4222"/>
        <v>1</v>
      </c>
      <c r="QE229" s="899">
        <f t="shared" si="4223"/>
        <v>1</v>
      </c>
      <c r="QF229" s="899">
        <f t="shared" si="4224"/>
        <v>1</v>
      </c>
      <c r="QG229" s="966">
        <f t="shared" si="4225"/>
        <v>1985750</v>
      </c>
      <c r="QH229" s="901">
        <f t="shared" si="4226"/>
        <v>0</v>
      </c>
      <c r="QK229" s="958" t="s">
        <v>937</v>
      </c>
      <c r="QL229" s="1190" t="s">
        <v>339</v>
      </c>
      <c r="QM229" s="1179" t="s">
        <v>148</v>
      </c>
      <c r="QN229" s="1180">
        <v>65</v>
      </c>
      <c r="QO229" s="1021">
        <v>60119.099999999991</v>
      </c>
      <c r="QP229" s="974">
        <f t="shared" si="4227"/>
        <v>3907742</v>
      </c>
      <c r="QQ229" s="1016"/>
      <c r="QR229" s="898">
        <f t="shared" si="4228"/>
        <v>1</v>
      </c>
      <c r="QS229" s="898">
        <f t="shared" si="4229"/>
        <v>1</v>
      </c>
      <c r="QT229" s="899">
        <f t="shared" si="4230"/>
        <v>1</v>
      </c>
      <c r="QU229" s="899">
        <f t="shared" si="4231"/>
        <v>1</v>
      </c>
      <c r="QV229" s="899">
        <f t="shared" si="4232"/>
        <v>1</v>
      </c>
      <c r="QW229" s="899">
        <f t="shared" si="4233"/>
        <v>1</v>
      </c>
      <c r="QX229" s="966">
        <f t="shared" si="4234"/>
        <v>3907742</v>
      </c>
      <c r="QY229" s="901">
        <f t="shared" si="4235"/>
        <v>0</v>
      </c>
      <c r="RB229" s="405"/>
      <c r="RC229" s="406"/>
      <c r="RD229" s="407"/>
      <c r="RE229" s="408"/>
      <c r="RF229" s="409"/>
      <c r="RG229" s="410"/>
      <c r="RH229" s="410"/>
      <c r="RI229" s="898"/>
      <c r="RJ229" s="898"/>
      <c r="RK229" s="934"/>
      <c r="RL229" s="934"/>
      <c r="RM229" s="934"/>
      <c r="RN229" s="934"/>
      <c r="RO229" s="935"/>
      <c r="RP229" s="936"/>
      <c r="RS229" s="405"/>
      <c r="RT229" s="406"/>
      <c r="RU229" s="407"/>
      <c r="RV229" s="408"/>
      <c r="RW229" s="409"/>
      <c r="RX229" s="410"/>
      <c r="RY229" s="410"/>
      <c r="RZ229" s="898"/>
      <c r="SA229" s="898"/>
      <c r="SB229" s="934"/>
      <c r="SC229" s="934"/>
      <c r="SD229" s="934"/>
      <c r="SE229" s="934"/>
      <c r="SF229" s="935"/>
      <c r="SG229" s="936"/>
      <c r="SJ229" s="405"/>
      <c r="SK229" s="406"/>
      <c r="SL229" s="407"/>
      <c r="SM229" s="408"/>
      <c r="SN229" s="409"/>
      <c r="SO229" s="410"/>
      <c r="SP229" s="410"/>
      <c r="SQ229" s="898"/>
      <c r="SR229" s="898"/>
      <c r="SS229" s="934"/>
      <c r="ST229" s="934"/>
      <c r="SU229" s="934"/>
      <c r="SV229" s="934"/>
      <c r="SW229" s="935"/>
      <c r="SX229" s="936"/>
    </row>
    <row r="230" spans="2:518" ht="73.5" customHeight="1" thickTop="1" thickBot="1">
      <c r="B230" s="958" t="s">
        <v>938</v>
      </c>
      <c r="C230" s="1190" t="s">
        <v>581</v>
      </c>
      <c r="D230" s="1179"/>
      <c r="E230" s="1180">
        <v>30</v>
      </c>
      <c r="F230" s="1015"/>
      <c r="G230" s="963">
        <f t="shared" si="4002"/>
        <v>0</v>
      </c>
      <c r="H230" s="1016"/>
      <c r="K230" s="958" t="s">
        <v>938</v>
      </c>
      <c r="L230" s="1190" t="s">
        <v>581</v>
      </c>
      <c r="M230" s="1179"/>
      <c r="N230" s="1180">
        <v>30</v>
      </c>
      <c r="O230" s="1017">
        <v>24555</v>
      </c>
      <c r="P230" s="963">
        <f t="shared" si="4003"/>
        <v>736650</v>
      </c>
      <c r="Q230" s="1016"/>
      <c r="R230" s="898">
        <f t="shared" si="3761"/>
        <v>1</v>
      </c>
      <c r="S230" s="898">
        <f t="shared" si="3762"/>
        <v>1</v>
      </c>
      <c r="T230" s="899">
        <f t="shared" si="3763"/>
        <v>1</v>
      </c>
      <c r="U230" s="899">
        <f t="shared" si="3764"/>
        <v>1</v>
      </c>
      <c r="V230" s="899">
        <f t="shared" si="3765"/>
        <v>1</v>
      </c>
      <c r="W230" s="899">
        <f t="shared" si="3766"/>
        <v>1</v>
      </c>
      <c r="X230" s="966">
        <f t="shared" si="3767"/>
        <v>736650</v>
      </c>
      <c r="Y230" s="901">
        <f t="shared" si="3768"/>
        <v>0</v>
      </c>
      <c r="Z230" s="872"/>
      <c r="AA230" s="872"/>
      <c r="AB230" s="958" t="s">
        <v>938</v>
      </c>
      <c r="AC230" s="1190" t="s">
        <v>581</v>
      </c>
      <c r="AD230" s="1179"/>
      <c r="AE230" s="1180">
        <v>30</v>
      </c>
      <c r="AF230" s="1015">
        <v>15000</v>
      </c>
      <c r="AG230" s="963">
        <f t="shared" si="4004"/>
        <v>450000</v>
      </c>
      <c r="AH230" s="1016"/>
      <c r="AI230" s="898">
        <f t="shared" si="4005"/>
        <v>1</v>
      </c>
      <c r="AJ230" s="898">
        <f t="shared" si="4006"/>
        <v>1</v>
      </c>
      <c r="AK230" s="899">
        <f t="shared" si="4007"/>
        <v>1</v>
      </c>
      <c r="AL230" s="899">
        <f t="shared" si="4008"/>
        <v>1</v>
      </c>
      <c r="AM230" s="899">
        <f t="shared" si="4009"/>
        <v>1</v>
      </c>
      <c r="AN230" s="899">
        <f t="shared" si="4010"/>
        <v>1</v>
      </c>
      <c r="AO230" s="966">
        <f t="shared" si="4011"/>
        <v>450000</v>
      </c>
      <c r="AP230" s="901">
        <f t="shared" si="4012"/>
        <v>0</v>
      </c>
      <c r="AQ230" s="872"/>
      <c r="AR230" s="872"/>
      <c r="AS230" s="958" t="s">
        <v>938</v>
      </c>
      <c r="AT230" s="1191" t="s">
        <v>581</v>
      </c>
      <c r="AU230" s="1179"/>
      <c r="AV230" s="1180">
        <v>30</v>
      </c>
      <c r="AW230" s="1019">
        <v>17800</v>
      </c>
      <c r="AX230" s="969">
        <f t="shared" si="4013"/>
        <v>534000</v>
      </c>
      <c r="AY230" s="1016"/>
      <c r="AZ230" s="898">
        <f t="shared" si="4014"/>
        <v>1</v>
      </c>
      <c r="BA230" s="898">
        <f t="shared" si="4015"/>
        <v>1</v>
      </c>
      <c r="BB230" s="899">
        <f t="shared" si="4016"/>
        <v>1</v>
      </c>
      <c r="BC230" s="899">
        <f t="shared" si="4017"/>
        <v>1</v>
      </c>
      <c r="BD230" s="899">
        <f t="shared" si="4018"/>
        <v>1</v>
      </c>
      <c r="BE230" s="899">
        <f t="shared" si="4019"/>
        <v>1</v>
      </c>
      <c r="BF230" s="966">
        <f t="shared" si="4020"/>
        <v>534000</v>
      </c>
      <c r="BG230" s="901">
        <f t="shared" si="4021"/>
        <v>0</v>
      </c>
      <c r="BJ230" s="958" t="s">
        <v>938</v>
      </c>
      <c r="BK230" s="1190" t="s">
        <v>581</v>
      </c>
      <c r="BL230" s="1179"/>
      <c r="BM230" s="1180">
        <v>30</v>
      </c>
      <c r="BN230" s="1015">
        <v>25000</v>
      </c>
      <c r="BO230" s="963">
        <f t="shared" si="4022"/>
        <v>750000</v>
      </c>
      <c r="BP230" s="1016"/>
      <c r="BQ230" s="898">
        <f t="shared" si="4023"/>
        <v>1</v>
      </c>
      <c r="BR230" s="898">
        <f t="shared" si="4024"/>
        <v>1</v>
      </c>
      <c r="BS230" s="899">
        <f t="shared" si="4025"/>
        <v>1</v>
      </c>
      <c r="BT230" s="899">
        <f t="shared" si="4026"/>
        <v>1</v>
      </c>
      <c r="BU230" s="899">
        <f t="shared" si="4027"/>
        <v>1</v>
      </c>
      <c r="BV230" s="899">
        <f t="shared" si="4028"/>
        <v>1</v>
      </c>
      <c r="BW230" s="966">
        <f t="shared" si="4029"/>
        <v>750000</v>
      </c>
      <c r="BX230" s="901">
        <f t="shared" si="4030"/>
        <v>0</v>
      </c>
      <c r="CA230" s="958" t="s">
        <v>938</v>
      </c>
      <c r="CB230" s="1190" t="s">
        <v>581</v>
      </c>
      <c r="CC230" s="1179"/>
      <c r="CD230" s="1180">
        <v>30</v>
      </c>
      <c r="CE230" s="1015">
        <v>23916</v>
      </c>
      <c r="CF230" s="963">
        <f t="shared" si="4031"/>
        <v>717480</v>
      </c>
      <c r="CG230" s="1016"/>
      <c r="CH230" s="898">
        <f t="shared" si="4032"/>
        <v>1</v>
      </c>
      <c r="CI230" s="898">
        <f t="shared" si="4033"/>
        <v>1</v>
      </c>
      <c r="CJ230" s="899">
        <f t="shared" si="4034"/>
        <v>1</v>
      </c>
      <c r="CK230" s="899">
        <f t="shared" si="4035"/>
        <v>1</v>
      </c>
      <c r="CL230" s="899">
        <f t="shared" si="4036"/>
        <v>1</v>
      </c>
      <c r="CM230" s="899">
        <f t="shared" si="4037"/>
        <v>1</v>
      </c>
      <c r="CN230" s="966">
        <f t="shared" si="4038"/>
        <v>717480</v>
      </c>
      <c r="CO230" s="901">
        <f t="shared" si="4039"/>
        <v>0</v>
      </c>
      <c r="CR230" s="958" t="s">
        <v>938</v>
      </c>
      <c r="CS230" s="1190" t="s">
        <v>581</v>
      </c>
      <c r="CT230" s="1179"/>
      <c r="CU230" s="1180">
        <v>30</v>
      </c>
      <c r="CV230" s="1015">
        <v>25900</v>
      </c>
      <c r="CW230" s="963">
        <f t="shared" si="4040"/>
        <v>777000</v>
      </c>
      <c r="CX230" s="1016"/>
      <c r="CY230" s="898">
        <f t="shared" si="4041"/>
        <v>1</v>
      </c>
      <c r="CZ230" s="898">
        <f t="shared" si="4042"/>
        <v>1</v>
      </c>
      <c r="DA230" s="899">
        <f t="shared" si="4043"/>
        <v>1</v>
      </c>
      <c r="DB230" s="899">
        <f t="shared" si="4044"/>
        <v>1</v>
      </c>
      <c r="DC230" s="899">
        <f t="shared" si="4045"/>
        <v>1</v>
      </c>
      <c r="DD230" s="899">
        <f t="shared" si="4046"/>
        <v>1</v>
      </c>
      <c r="DE230" s="966">
        <f t="shared" si="4047"/>
        <v>777000</v>
      </c>
      <c r="DF230" s="901">
        <f t="shared" si="4048"/>
        <v>0</v>
      </c>
      <c r="DI230" s="958" t="s">
        <v>938</v>
      </c>
      <c r="DJ230" s="1190" t="s">
        <v>581</v>
      </c>
      <c r="DK230" s="1179"/>
      <c r="DL230" s="1180">
        <v>30</v>
      </c>
      <c r="DM230" s="1015">
        <v>19036</v>
      </c>
      <c r="DN230" s="963">
        <f t="shared" si="4049"/>
        <v>571080</v>
      </c>
      <c r="DO230" s="1016"/>
      <c r="DP230" s="898">
        <f t="shared" si="4050"/>
        <v>1</v>
      </c>
      <c r="DQ230" s="898">
        <f t="shared" si="4051"/>
        <v>1</v>
      </c>
      <c r="DR230" s="899">
        <f t="shared" si="4052"/>
        <v>1</v>
      </c>
      <c r="DS230" s="899">
        <f t="shared" si="4053"/>
        <v>1</v>
      </c>
      <c r="DT230" s="899">
        <f t="shared" si="4054"/>
        <v>1</v>
      </c>
      <c r="DU230" s="899">
        <f t="shared" si="4055"/>
        <v>1</v>
      </c>
      <c r="DV230" s="966">
        <f t="shared" si="4056"/>
        <v>571080</v>
      </c>
      <c r="DW230" s="901">
        <f t="shared" si="4057"/>
        <v>0</v>
      </c>
      <c r="DZ230" s="958" t="s">
        <v>938</v>
      </c>
      <c r="EA230" s="1190" t="s">
        <v>581</v>
      </c>
      <c r="EB230" s="1200" t="s">
        <v>148</v>
      </c>
      <c r="EC230" s="1180">
        <v>30</v>
      </c>
      <c r="ED230" s="1015">
        <v>25750</v>
      </c>
      <c r="EE230" s="963">
        <f t="shared" si="4058"/>
        <v>772500</v>
      </c>
      <c r="EF230" s="1016"/>
      <c r="EG230" s="898">
        <f t="shared" si="4059"/>
        <v>1</v>
      </c>
      <c r="EH230" s="898">
        <v>1</v>
      </c>
      <c r="EI230" s="899">
        <f t="shared" si="4061"/>
        <v>1</v>
      </c>
      <c r="EJ230" s="899">
        <f t="shared" si="4062"/>
        <v>1</v>
      </c>
      <c r="EK230" s="899">
        <f t="shared" si="4063"/>
        <v>1</v>
      </c>
      <c r="EL230" s="899">
        <f t="shared" si="4064"/>
        <v>1</v>
      </c>
      <c r="EM230" s="966">
        <f t="shared" si="4065"/>
        <v>772500</v>
      </c>
      <c r="EN230" s="901">
        <f t="shared" si="4066"/>
        <v>0</v>
      </c>
      <c r="EQ230" s="958" t="s">
        <v>938</v>
      </c>
      <c r="ER230" s="1190" t="s">
        <v>581</v>
      </c>
      <c r="ES230" s="1179"/>
      <c r="ET230" s="1180">
        <v>30</v>
      </c>
      <c r="EU230" s="1015">
        <v>23900</v>
      </c>
      <c r="EV230" s="963">
        <f t="shared" si="4067"/>
        <v>717000</v>
      </c>
      <c r="EW230" s="1016"/>
      <c r="EX230" s="898">
        <f t="shared" si="4068"/>
        <v>1</v>
      </c>
      <c r="EY230" s="898">
        <f t="shared" si="4069"/>
        <v>1</v>
      </c>
      <c r="EZ230" s="899">
        <f t="shared" si="4070"/>
        <v>1</v>
      </c>
      <c r="FA230" s="899">
        <f t="shared" si="4071"/>
        <v>1</v>
      </c>
      <c r="FB230" s="899">
        <f t="shared" si="4072"/>
        <v>1</v>
      </c>
      <c r="FC230" s="899">
        <f t="shared" si="4073"/>
        <v>1</v>
      </c>
      <c r="FD230" s="966">
        <f t="shared" si="4074"/>
        <v>717000</v>
      </c>
      <c r="FE230" s="901">
        <f t="shared" si="4075"/>
        <v>0</v>
      </c>
      <c r="FH230" s="958"/>
      <c r="FI230" s="1190"/>
      <c r="FJ230" s="1179"/>
      <c r="FK230" s="1180"/>
      <c r="FL230" s="1015"/>
      <c r="FM230" s="963">
        <f t="shared" si="4076"/>
        <v>0</v>
      </c>
      <c r="FN230" s="1016"/>
      <c r="FO230" s="898" t="e">
        <f t="shared" si="4077"/>
        <v>#N/A</v>
      </c>
      <c r="FP230" s="898" t="e">
        <f t="shared" si="4078"/>
        <v>#N/A</v>
      </c>
      <c r="FQ230" s="899" t="e">
        <f t="shared" si="4079"/>
        <v>#N/A</v>
      </c>
      <c r="FR230" s="899">
        <f t="shared" si="4080"/>
        <v>0</v>
      </c>
      <c r="FS230" s="899">
        <f t="shared" si="4081"/>
        <v>0</v>
      </c>
      <c r="FT230" s="899" t="e">
        <f t="shared" si="4082"/>
        <v>#N/A</v>
      </c>
      <c r="FU230" s="966">
        <f t="shared" si="4083"/>
        <v>0</v>
      </c>
      <c r="FV230" s="901">
        <f t="shared" si="4084"/>
        <v>0</v>
      </c>
      <c r="FY230" s="958" t="s">
        <v>938</v>
      </c>
      <c r="FZ230" s="1190" t="s">
        <v>581</v>
      </c>
      <c r="GA230" s="1179"/>
      <c r="GB230" s="1180">
        <v>30</v>
      </c>
      <c r="GC230" s="1017">
        <v>26005</v>
      </c>
      <c r="GD230" s="963">
        <f t="shared" si="4085"/>
        <v>780150</v>
      </c>
      <c r="GE230" s="1016"/>
      <c r="GF230" s="898">
        <f t="shared" si="4086"/>
        <v>1</v>
      </c>
      <c r="GG230" s="898">
        <f t="shared" si="4087"/>
        <v>1</v>
      </c>
      <c r="GH230" s="899">
        <f t="shared" si="4088"/>
        <v>1</v>
      </c>
      <c r="GI230" s="899">
        <f t="shared" si="4089"/>
        <v>1</v>
      </c>
      <c r="GJ230" s="899">
        <f t="shared" si="4090"/>
        <v>1</v>
      </c>
      <c r="GK230" s="899">
        <f t="shared" si="4091"/>
        <v>1</v>
      </c>
      <c r="GL230" s="966">
        <f t="shared" si="4092"/>
        <v>780150</v>
      </c>
      <c r="GM230" s="901">
        <f t="shared" si="4093"/>
        <v>0</v>
      </c>
      <c r="GP230" s="958" t="s">
        <v>938</v>
      </c>
      <c r="GQ230" s="1190" t="s">
        <v>581</v>
      </c>
      <c r="GR230" s="1179"/>
      <c r="GS230" s="1180">
        <v>30</v>
      </c>
      <c r="GT230" s="1015">
        <v>24000</v>
      </c>
      <c r="GU230" s="963">
        <f t="shared" si="4094"/>
        <v>720000</v>
      </c>
      <c r="GV230" s="1016"/>
      <c r="GW230" s="898">
        <f t="shared" si="4095"/>
        <v>1</v>
      </c>
      <c r="GX230" s="898">
        <f t="shared" si="4096"/>
        <v>1</v>
      </c>
      <c r="GY230" s="899">
        <f t="shared" si="4097"/>
        <v>1</v>
      </c>
      <c r="GZ230" s="899">
        <f t="shared" si="4098"/>
        <v>1</v>
      </c>
      <c r="HA230" s="899">
        <f t="shared" si="4099"/>
        <v>1</v>
      </c>
      <c r="HB230" s="899">
        <f t="shared" si="4100"/>
        <v>1</v>
      </c>
      <c r="HC230" s="966">
        <f t="shared" si="4101"/>
        <v>720000</v>
      </c>
      <c r="HD230" s="901">
        <f t="shared" si="4102"/>
        <v>0</v>
      </c>
      <c r="HG230" s="958" t="s">
        <v>938</v>
      </c>
      <c r="HH230" s="1190" t="s">
        <v>581</v>
      </c>
      <c r="HI230" s="1179"/>
      <c r="HJ230" s="1180">
        <v>30</v>
      </c>
      <c r="HK230" s="1015">
        <v>28893</v>
      </c>
      <c r="HL230" s="963">
        <f t="shared" si="4103"/>
        <v>866790</v>
      </c>
      <c r="HM230" s="1016"/>
      <c r="HN230" s="898">
        <f t="shared" si="4104"/>
        <v>1</v>
      </c>
      <c r="HO230" s="898">
        <f t="shared" si="4105"/>
        <v>1</v>
      </c>
      <c r="HP230" s="899">
        <f t="shared" si="4106"/>
        <v>1</v>
      </c>
      <c r="HQ230" s="899">
        <f t="shared" si="4107"/>
        <v>1</v>
      </c>
      <c r="HR230" s="899">
        <f t="shared" si="4108"/>
        <v>1</v>
      </c>
      <c r="HS230" s="899">
        <f t="shared" si="4109"/>
        <v>1</v>
      </c>
      <c r="HT230" s="966">
        <f t="shared" si="4110"/>
        <v>866790</v>
      </c>
      <c r="HU230" s="901">
        <f t="shared" si="4111"/>
        <v>0</v>
      </c>
      <c r="HX230" s="958" t="s">
        <v>938</v>
      </c>
      <c r="HY230" s="1190" t="s">
        <v>581</v>
      </c>
      <c r="HZ230" s="1179"/>
      <c r="IA230" s="1180">
        <v>30</v>
      </c>
      <c r="IB230" s="1020">
        <v>26117</v>
      </c>
      <c r="IC230" s="972">
        <f t="shared" si="4112"/>
        <v>783510</v>
      </c>
      <c r="ID230" s="1016"/>
      <c r="IE230" s="898">
        <f t="shared" si="4113"/>
        <v>1</v>
      </c>
      <c r="IF230" s="898">
        <f t="shared" si="4114"/>
        <v>1</v>
      </c>
      <c r="IG230" s="899">
        <f t="shared" si="4115"/>
        <v>1</v>
      </c>
      <c r="IH230" s="899">
        <f t="shared" si="4116"/>
        <v>1</v>
      </c>
      <c r="II230" s="899">
        <f t="shared" si="4117"/>
        <v>1</v>
      </c>
      <c r="IJ230" s="899">
        <f t="shared" si="4118"/>
        <v>1</v>
      </c>
      <c r="IK230" s="966">
        <f t="shared" si="4119"/>
        <v>783510</v>
      </c>
      <c r="IL230" s="901">
        <f t="shared" si="4120"/>
        <v>0</v>
      </c>
      <c r="IO230" s="958" t="s">
        <v>938</v>
      </c>
      <c r="IP230" s="1190" t="s">
        <v>581</v>
      </c>
      <c r="IQ230" s="1179"/>
      <c r="IR230" s="1180">
        <v>30</v>
      </c>
      <c r="IS230" s="1015">
        <v>8230</v>
      </c>
      <c r="IT230" s="963">
        <f t="shared" si="4121"/>
        <v>246900</v>
      </c>
      <c r="IU230" s="1016"/>
      <c r="IV230" s="898">
        <f t="shared" si="4122"/>
        <v>1</v>
      </c>
      <c r="IW230" s="898">
        <f t="shared" si="4123"/>
        <v>1</v>
      </c>
      <c r="IX230" s="899">
        <f t="shared" si="4124"/>
        <v>1</v>
      </c>
      <c r="IY230" s="899">
        <f t="shared" si="4125"/>
        <v>1</v>
      </c>
      <c r="IZ230" s="899">
        <f t="shared" si="4126"/>
        <v>1</v>
      </c>
      <c r="JA230" s="899">
        <f t="shared" si="4127"/>
        <v>1</v>
      </c>
      <c r="JB230" s="966">
        <f t="shared" si="4128"/>
        <v>246900</v>
      </c>
      <c r="JC230" s="901">
        <f t="shared" si="4129"/>
        <v>0</v>
      </c>
      <c r="JF230" s="958" t="s">
        <v>938</v>
      </c>
      <c r="JG230" s="1190" t="s">
        <v>581</v>
      </c>
      <c r="JH230" s="1179"/>
      <c r="JI230" s="1180">
        <v>30</v>
      </c>
      <c r="JJ230" s="1015">
        <v>24000</v>
      </c>
      <c r="JK230" s="963">
        <f t="shared" si="4130"/>
        <v>720000</v>
      </c>
      <c r="JL230" s="1016"/>
      <c r="JM230" s="898">
        <f t="shared" si="4131"/>
        <v>1</v>
      </c>
      <c r="JN230" s="898">
        <f t="shared" si="4132"/>
        <v>1</v>
      </c>
      <c r="JO230" s="899">
        <f t="shared" si="4133"/>
        <v>1</v>
      </c>
      <c r="JP230" s="899">
        <f t="shared" si="4134"/>
        <v>1</v>
      </c>
      <c r="JQ230" s="899">
        <f t="shared" si="4135"/>
        <v>1</v>
      </c>
      <c r="JR230" s="899">
        <f t="shared" si="4136"/>
        <v>1</v>
      </c>
      <c r="JS230" s="966">
        <f t="shared" si="4137"/>
        <v>720000</v>
      </c>
      <c r="JT230" s="901">
        <f t="shared" si="4138"/>
        <v>0</v>
      </c>
      <c r="JW230" s="958" t="s">
        <v>938</v>
      </c>
      <c r="JX230" s="1190" t="s">
        <v>581</v>
      </c>
      <c r="JY230" s="1179"/>
      <c r="JZ230" s="1180">
        <v>30</v>
      </c>
      <c r="KA230" s="1015">
        <v>18083.400399999999</v>
      </c>
      <c r="KB230" s="963">
        <f t="shared" si="4139"/>
        <v>542502</v>
      </c>
      <c r="KC230" s="1016"/>
      <c r="KD230" s="898">
        <f t="shared" si="4140"/>
        <v>1</v>
      </c>
      <c r="KE230" s="898">
        <f t="shared" si="4141"/>
        <v>1</v>
      </c>
      <c r="KF230" s="899">
        <f t="shared" si="4142"/>
        <v>1</v>
      </c>
      <c r="KG230" s="899">
        <f t="shared" si="4143"/>
        <v>1</v>
      </c>
      <c r="KH230" s="899">
        <f t="shared" si="4144"/>
        <v>1</v>
      </c>
      <c r="KI230" s="899">
        <f t="shared" si="4145"/>
        <v>1</v>
      </c>
      <c r="KJ230" s="966">
        <f t="shared" si="4146"/>
        <v>542502</v>
      </c>
      <c r="KK230" s="901">
        <f t="shared" si="4147"/>
        <v>0</v>
      </c>
      <c r="KM230" s="827"/>
      <c r="KN230" s="958" t="s">
        <v>938</v>
      </c>
      <c r="KO230" s="1190" t="s">
        <v>581</v>
      </c>
      <c r="KP230" s="1179" t="s">
        <v>148</v>
      </c>
      <c r="KQ230" s="1180">
        <v>30</v>
      </c>
      <c r="KR230" s="1015">
        <v>33264</v>
      </c>
      <c r="KS230" s="963">
        <f t="shared" si="4148"/>
        <v>997920</v>
      </c>
      <c r="KT230" s="1016"/>
      <c r="KU230" s="898">
        <f t="shared" si="4149"/>
        <v>1</v>
      </c>
      <c r="KV230" s="898">
        <v>1</v>
      </c>
      <c r="KW230" s="899">
        <f t="shared" si="4151"/>
        <v>1</v>
      </c>
      <c r="KX230" s="899">
        <f t="shared" si="4152"/>
        <v>1</v>
      </c>
      <c r="KY230" s="899">
        <f t="shared" si="4153"/>
        <v>1</v>
      </c>
      <c r="KZ230" s="899">
        <f t="shared" si="4154"/>
        <v>1</v>
      </c>
      <c r="LA230" s="966">
        <f t="shared" si="4155"/>
        <v>997920</v>
      </c>
      <c r="LB230" s="901">
        <f t="shared" si="4156"/>
        <v>0</v>
      </c>
      <c r="LE230" s="958" t="s">
        <v>938</v>
      </c>
      <c r="LF230" s="1190" t="s">
        <v>581</v>
      </c>
      <c r="LG230" s="1179"/>
      <c r="LH230" s="1180">
        <v>30</v>
      </c>
      <c r="LI230" s="1021">
        <v>59820</v>
      </c>
      <c r="LJ230" s="974">
        <f t="shared" si="4157"/>
        <v>1794600</v>
      </c>
      <c r="LK230" s="1016"/>
      <c r="LL230" s="898">
        <f t="shared" si="4158"/>
        <v>1</v>
      </c>
      <c r="LM230" s="898">
        <f t="shared" si="4159"/>
        <v>1</v>
      </c>
      <c r="LN230" s="899">
        <f t="shared" si="4160"/>
        <v>1</v>
      </c>
      <c r="LO230" s="899">
        <f t="shared" si="4161"/>
        <v>1</v>
      </c>
      <c r="LP230" s="899">
        <f t="shared" si="4162"/>
        <v>1</v>
      </c>
      <c r="LQ230" s="899">
        <f t="shared" si="4163"/>
        <v>1</v>
      </c>
      <c r="LR230" s="966">
        <f t="shared" si="4164"/>
        <v>1794600</v>
      </c>
      <c r="LS230" s="901">
        <f t="shared" si="4165"/>
        <v>0</v>
      </c>
      <c r="LV230" s="958" t="s">
        <v>938</v>
      </c>
      <c r="LW230" s="1190" t="s">
        <v>581</v>
      </c>
      <c r="LX230" s="1179"/>
      <c r="LY230" s="1180">
        <v>30</v>
      </c>
      <c r="LZ230" s="1015">
        <v>46800</v>
      </c>
      <c r="MA230" s="963">
        <f t="shared" si="4166"/>
        <v>1404000</v>
      </c>
      <c r="MB230" s="1016"/>
      <c r="MC230" s="898">
        <f t="shared" si="4167"/>
        <v>1</v>
      </c>
      <c r="MD230" s="898">
        <f t="shared" si="4168"/>
        <v>1</v>
      </c>
      <c r="ME230" s="899">
        <f t="shared" si="4169"/>
        <v>1</v>
      </c>
      <c r="MF230" s="899">
        <f t="shared" si="4170"/>
        <v>1</v>
      </c>
      <c r="MG230" s="899">
        <f t="shared" si="4171"/>
        <v>1</v>
      </c>
      <c r="MH230" s="899">
        <f t="shared" si="4172"/>
        <v>1</v>
      </c>
      <c r="MI230" s="966">
        <f t="shared" si="4173"/>
        <v>1404000</v>
      </c>
      <c r="MJ230" s="901">
        <f t="shared" si="4174"/>
        <v>0</v>
      </c>
      <c r="MM230" s="958" t="s">
        <v>938</v>
      </c>
      <c r="MN230" s="1190" t="s">
        <v>581</v>
      </c>
      <c r="MO230" s="1179"/>
      <c r="MP230" s="1180">
        <v>30</v>
      </c>
      <c r="MQ230" s="1015">
        <v>35000</v>
      </c>
      <c r="MR230" s="963">
        <f t="shared" si="4175"/>
        <v>1050000</v>
      </c>
      <c r="MS230" s="1016"/>
      <c r="MT230" s="898">
        <f t="shared" si="4176"/>
        <v>1</v>
      </c>
      <c r="MU230" s="898">
        <f t="shared" si="4177"/>
        <v>1</v>
      </c>
      <c r="MV230" s="899">
        <f t="shared" si="4178"/>
        <v>1</v>
      </c>
      <c r="MW230" s="899">
        <f t="shared" si="4179"/>
        <v>1</v>
      </c>
      <c r="MX230" s="899">
        <f t="shared" si="4180"/>
        <v>1</v>
      </c>
      <c r="MY230" s="899">
        <f t="shared" si="4181"/>
        <v>1</v>
      </c>
      <c r="MZ230" s="966">
        <f t="shared" si="4182"/>
        <v>1050000</v>
      </c>
      <c r="NA230" s="901">
        <f t="shared" si="4183"/>
        <v>0</v>
      </c>
      <c r="NC230" s="827"/>
      <c r="ND230" s="975" t="s">
        <v>938</v>
      </c>
      <c r="NE230" s="976" t="s">
        <v>581</v>
      </c>
      <c r="NF230" s="1175" t="s">
        <v>148</v>
      </c>
      <c r="NG230" s="1176">
        <v>30</v>
      </c>
      <c r="NH230" s="979">
        <v>26431.02</v>
      </c>
      <c r="NI230" s="980">
        <v>792931</v>
      </c>
      <c r="NJ230" s="1016"/>
      <c r="NK230" s="898">
        <f t="shared" si="4184"/>
        <v>1</v>
      </c>
      <c r="NL230" s="898">
        <v>1</v>
      </c>
      <c r="NM230" s="899">
        <f t="shared" si="4186"/>
        <v>1</v>
      </c>
      <c r="NN230" s="899">
        <f t="shared" si="4187"/>
        <v>1</v>
      </c>
      <c r="NO230" s="899">
        <f t="shared" si="4188"/>
        <v>1</v>
      </c>
      <c r="NP230" s="899">
        <f t="shared" si="4189"/>
        <v>1</v>
      </c>
      <c r="NQ230" s="966">
        <f t="shared" si="4190"/>
        <v>792931</v>
      </c>
      <c r="NR230" s="901">
        <f t="shared" si="4191"/>
        <v>0</v>
      </c>
      <c r="NT230" s="827"/>
      <c r="NU230" s="981" t="s">
        <v>938</v>
      </c>
      <c r="NV230" s="982" t="s">
        <v>581</v>
      </c>
      <c r="NW230" s="1177" t="s">
        <v>148</v>
      </c>
      <c r="NX230" s="1178">
        <v>30</v>
      </c>
      <c r="NY230" s="1022">
        <v>26698</v>
      </c>
      <c r="NZ230" s="986">
        <f t="shared" si="4192"/>
        <v>800940</v>
      </c>
      <c r="OA230" s="1016"/>
      <c r="OB230" s="898">
        <f t="shared" si="4193"/>
        <v>1</v>
      </c>
      <c r="OC230" s="898">
        <v>1</v>
      </c>
      <c r="OD230" s="899">
        <f t="shared" si="4195"/>
        <v>1</v>
      </c>
      <c r="OE230" s="899">
        <f t="shared" si="4196"/>
        <v>1</v>
      </c>
      <c r="OF230" s="899">
        <f t="shared" si="4197"/>
        <v>1</v>
      </c>
      <c r="OG230" s="899">
        <f t="shared" si="4198"/>
        <v>1</v>
      </c>
      <c r="OH230" s="966">
        <f t="shared" si="4199"/>
        <v>800940</v>
      </c>
      <c r="OI230" s="901">
        <f t="shared" si="4200"/>
        <v>0</v>
      </c>
      <c r="OL230" s="958" t="s">
        <v>938</v>
      </c>
      <c r="OM230" s="1190" t="s">
        <v>581</v>
      </c>
      <c r="ON230" s="1179"/>
      <c r="OO230" s="1180">
        <v>30</v>
      </c>
      <c r="OP230" s="1015">
        <v>17517</v>
      </c>
      <c r="OQ230" s="963">
        <f t="shared" si="4201"/>
        <v>525510</v>
      </c>
      <c r="OR230" s="1016"/>
      <c r="OS230" s="898">
        <f t="shared" si="4202"/>
        <v>1</v>
      </c>
      <c r="OT230" s="898">
        <f t="shared" si="4203"/>
        <v>1</v>
      </c>
      <c r="OU230" s="899">
        <f t="shared" si="4204"/>
        <v>1</v>
      </c>
      <c r="OV230" s="899">
        <f t="shared" si="4205"/>
        <v>1</v>
      </c>
      <c r="OW230" s="899">
        <f t="shared" si="4206"/>
        <v>1</v>
      </c>
      <c r="OX230" s="899">
        <f t="shared" si="4207"/>
        <v>1</v>
      </c>
      <c r="OY230" s="966">
        <f t="shared" si="4208"/>
        <v>525510</v>
      </c>
      <c r="OZ230" s="901">
        <f t="shared" si="4209"/>
        <v>0</v>
      </c>
      <c r="PC230" s="958" t="s">
        <v>938</v>
      </c>
      <c r="PD230" s="1190" t="s">
        <v>581</v>
      </c>
      <c r="PE230" s="1179"/>
      <c r="PF230" s="1180">
        <v>30</v>
      </c>
      <c r="PG230" s="1023">
        <v>27885</v>
      </c>
      <c r="PH230" s="988">
        <v>836550</v>
      </c>
      <c r="PI230" s="1181"/>
      <c r="PJ230" s="898">
        <f t="shared" si="4210"/>
        <v>1</v>
      </c>
      <c r="PK230" s="898">
        <f t="shared" si="4211"/>
        <v>1</v>
      </c>
      <c r="PL230" s="899">
        <f t="shared" si="4212"/>
        <v>1</v>
      </c>
      <c r="PM230" s="899">
        <f t="shared" si="4213"/>
        <v>1</v>
      </c>
      <c r="PN230" s="899">
        <f t="shared" si="4214"/>
        <v>1</v>
      </c>
      <c r="PO230" s="899">
        <f t="shared" si="4215"/>
        <v>1</v>
      </c>
      <c r="PP230" s="966">
        <f t="shared" si="4216"/>
        <v>836550</v>
      </c>
      <c r="PQ230" s="901">
        <f t="shared" si="4217"/>
        <v>0</v>
      </c>
      <c r="PT230" s="958" t="s">
        <v>938</v>
      </c>
      <c r="PU230" s="1190" t="s">
        <v>581</v>
      </c>
      <c r="PV230" s="1179"/>
      <c r="PW230" s="1180">
        <v>30</v>
      </c>
      <c r="PX230" s="1015">
        <v>23760</v>
      </c>
      <c r="PY230" s="963">
        <f t="shared" si="4218"/>
        <v>712800</v>
      </c>
      <c r="PZ230" s="1016"/>
      <c r="QA230" s="898">
        <f t="shared" si="4219"/>
        <v>1</v>
      </c>
      <c r="QB230" s="898">
        <f t="shared" si="4220"/>
        <v>1</v>
      </c>
      <c r="QC230" s="899">
        <f t="shared" si="4221"/>
        <v>1</v>
      </c>
      <c r="QD230" s="899">
        <f t="shared" si="4222"/>
        <v>1</v>
      </c>
      <c r="QE230" s="899">
        <f t="shared" si="4223"/>
        <v>1</v>
      </c>
      <c r="QF230" s="899">
        <f t="shared" si="4224"/>
        <v>1</v>
      </c>
      <c r="QG230" s="966">
        <f t="shared" si="4225"/>
        <v>712800</v>
      </c>
      <c r="QH230" s="901">
        <f t="shared" si="4226"/>
        <v>0</v>
      </c>
      <c r="QK230" s="958" t="s">
        <v>938</v>
      </c>
      <c r="QL230" s="1190" t="s">
        <v>581</v>
      </c>
      <c r="QM230" s="1179"/>
      <c r="QN230" s="1180">
        <v>30</v>
      </c>
      <c r="QO230" s="1021">
        <v>60119.099999999991</v>
      </c>
      <c r="QP230" s="974">
        <f t="shared" si="4227"/>
        <v>1803573</v>
      </c>
      <c r="QQ230" s="1016"/>
      <c r="QR230" s="898">
        <f t="shared" si="4228"/>
        <v>1</v>
      </c>
      <c r="QS230" s="898">
        <f t="shared" si="4229"/>
        <v>1</v>
      </c>
      <c r="QT230" s="899">
        <f t="shared" si="4230"/>
        <v>1</v>
      </c>
      <c r="QU230" s="899">
        <f t="shared" si="4231"/>
        <v>1</v>
      </c>
      <c r="QV230" s="899">
        <f t="shared" si="4232"/>
        <v>1</v>
      </c>
      <c r="QW230" s="899">
        <f t="shared" si="4233"/>
        <v>1</v>
      </c>
      <c r="QX230" s="966">
        <f t="shared" si="4234"/>
        <v>1803573</v>
      </c>
      <c r="QY230" s="901">
        <f t="shared" si="4235"/>
        <v>0</v>
      </c>
      <c r="RB230" s="405"/>
      <c r="RC230" s="406"/>
      <c r="RD230" s="407"/>
      <c r="RE230" s="408"/>
      <c r="RF230" s="409"/>
      <c r="RG230" s="410"/>
      <c r="RH230" s="410"/>
      <c r="RI230" s="898"/>
      <c r="RJ230" s="898"/>
      <c r="RK230" s="934"/>
      <c r="RL230" s="934"/>
      <c r="RM230" s="934"/>
      <c r="RN230" s="934"/>
      <c r="RO230" s="935"/>
      <c r="RP230" s="936"/>
      <c r="RS230" s="405"/>
      <c r="RT230" s="406"/>
      <c r="RU230" s="407"/>
      <c r="RV230" s="408"/>
      <c r="RW230" s="409"/>
      <c r="RX230" s="410"/>
      <c r="RY230" s="410"/>
      <c r="RZ230" s="898"/>
      <c r="SA230" s="898"/>
      <c r="SB230" s="934"/>
      <c r="SC230" s="934"/>
      <c r="SD230" s="934"/>
      <c r="SE230" s="934"/>
      <c r="SF230" s="935"/>
      <c r="SG230" s="936"/>
      <c r="SJ230" s="405"/>
      <c r="SK230" s="406"/>
      <c r="SL230" s="407"/>
      <c r="SM230" s="408"/>
      <c r="SN230" s="409"/>
      <c r="SO230" s="410"/>
      <c r="SP230" s="410"/>
      <c r="SQ230" s="898"/>
      <c r="SR230" s="898"/>
      <c r="SS230" s="934"/>
      <c r="ST230" s="934"/>
      <c r="SU230" s="934"/>
      <c r="SV230" s="934"/>
      <c r="SW230" s="935"/>
      <c r="SX230" s="936"/>
    </row>
    <row r="231" spans="2:518" ht="57.75" customHeight="1" thickTop="1" thickBot="1">
      <c r="B231" s="958" t="s">
        <v>939</v>
      </c>
      <c r="C231" s="1190" t="s">
        <v>340</v>
      </c>
      <c r="D231" s="1179" t="s">
        <v>149</v>
      </c>
      <c r="E231" s="1180">
        <v>7</v>
      </c>
      <c r="F231" s="1015"/>
      <c r="G231" s="963">
        <f t="shared" si="4002"/>
        <v>0</v>
      </c>
      <c r="H231" s="1016"/>
      <c r="K231" s="958" t="s">
        <v>939</v>
      </c>
      <c r="L231" s="1190" t="s">
        <v>340</v>
      </c>
      <c r="M231" s="1179" t="s">
        <v>149</v>
      </c>
      <c r="N231" s="1180">
        <v>7</v>
      </c>
      <c r="O231" s="1017">
        <v>105964</v>
      </c>
      <c r="P231" s="963">
        <f t="shared" si="4003"/>
        <v>741748</v>
      </c>
      <c r="Q231" s="1016"/>
      <c r="R231" s="898">
        <f t="shared" si="3761"/>
        <v>1</v>
      </c>
      <c r="S231" s="898">
        <f t="shared" si="3762"/>
        <v>1</v>
      </c>
      <c r="T231" s="899">
        <f t="shared" si="3763"/>
        <v>1</v>
      </c>
      <c r="U231" s="899">
        <f t="shared" si="3764"/>
        <v>1</v>
      </c>
      <c r="V231" s="899">
        <f t="shared" si="3765"/>
        <v>1</v>
      </c>
      <c r="W231" s="899">
        <f t="shared" si="3766"/>
        <v>1</v>
      </c>
      <c r="X231" s="966">
        <f t="shared" si="3767"/>
        <v>741748</v>
      </c>
      <c r="Y231" s="901">
        <f t="shared" si="3768"/>
        <v>0</v>
      </c>
      <c r="Z231" s="872"/>
      <c r="AA231" s="872"/>
      <c r="AB231" s="958" t="s">
        <v>939</v>
      </c>
      <c r="AC231" s="1190" t="s">
        <v>340</v>
      </c>
      <c r="AD231" s="1179" t="s">
        <v>149</v>
      </c>
      <c r="AE231" s="1180">
        <v>7</v>
      </c>
      <c r="AF231" s="1015">
        <v>110000</v>
      </c>
      <c r="AG231" s="963">
        <f t="shared" si="4004"/>
        <v>770000</v>
      </c>
      <c r="AH231" s="1016"/>
      <c r="AI231" s="898">
        <f t="shared" si="4005"/>
        <v>1</v>
      </c>
      <c r="AJ231" s="898">
        <f t="shared" si="4006"/>
        <v>1</v>
      </c>
      <c r="AK231" s="899">
        <f t="shared" si="4007"/>
        <v>1</v>
      </c>
      <c r="AL231" s="899">
        <f t="shared" si="4008"/>
        <v>1</v>
      </c>
      <c r="AM231" s="899">
        <f t="shared" si="4009"/>
        <v>1</v>
      </c>
      <c r="AN231" s="899">
        <f t="shared" si="4010"/>
        <v>1</v>
      </c>
      <c r="AO231" s="966">
        <f t="shared" si="4011"/>
        <v>770000</v>
      </c>
      <c r="AP231" s="901">
        <f t="shared" si="4012"/>
        <v>0</v>
      </c>
      <c r="AQ231" s="872"/>
      <c r="AR231" s="872"/>
      <c r="AS231" s="958" t="s">
        <v>939</v>
      </c>
      <c r="AT231" s="1191" t="s">
        <v>340</v>
      </c>
      <c r="AU231" s="1179" t="s">
        <v>149</v>
      </c>
      <c r="AV231" s="1180">
        <v>7</v>
      </c>
      <c r="AW231" s="1019">
        <v>75700</v>
      </c>
      <c r="AX231" s="969">
        <f t="shared" si="4013"/>
        <v>529900</v>
      </c>
      <c r="AY231" s="1016"/>
      <c r="AZ231" s="898">
        <f t="shared" si="4014"/>
        <v>1</v>
      </c>
      <c r="BA231" s="898">
        <f t="shared" si="4015"/>
        <v>1</v>
      </c>
      <c r="BB231" s="899">
        <f t="shared" si="4016"/>
        <v>1</v>
      </c>
      <c r="BC231" s="899">
        <f t="shared" si="4017"/>
        <v>1</v>
      </c>
      <c r="BD231" s="899">
        <f t="shared" si="4018"/>
        <v>1</v>
      </c>
      <c r="BE231" s="899">
        <f t="shared" si="4019"/>
        <v>1</v>
      </c>
      <c r="BF231" s="966">
        <f t="shared" si="4020"/>
        <v>529900</v>
      </c>
      <c r="BG231" s="901">
        <f t="shared" si="4021"/>
        <v>0</v>
      </c>
      <c r="BJ231" s="958" t="s">
        <v>939</v>
      </c>
      <c r="BK231" s="1190" t="s">
        <v>340</v>
      </c>
      <c r="BL231" s="1179" t="s">
        <v>149</v>
      </c>
      <c r="BM231" s="1180">
        <v>7</v>
      </c>
      <c r="BN231" s="1015">
        <v>83368</v>
      </c>
      <c r="BO231" s="963">
        <f t="shared" si="4022"/>
        <v>583576</v>
      </c>
      <c r="BP231" s="1016"/>
      <c r="BQ231" s="898">
        <f t="shared" si="4023"/>
        <v>1</v>
      </c>
      <c r="BR231" s="898">
        <f t="shared" si="4024"/>
        <v>1</v>
      </c>
      <c r="BS231" s="899">
        <f t="shared" si="4025"/>
        <v>1</v>
      </c>
      <c r="BT231" s="899">
        <f t="shared" si="4026"/>
        <v>1</v>
      </c>
      <c r="BU231" s="899">
        <f t="shared" si="4027"/>
        <v>1</v>
      </c>
      <c r="BV231" s="899">
        <f t="shared" si="4028"/>
        <v>1</v>
      </c>
      <c r="BW231" s="966">
        <f t="shared" si="4029"/>
        <v>583576</v>
      </c>
      <c r="BX231" s="901">
        <f t="shared" si="4030"/>
        <v>0</v>
      </c>
      <c r="CA231" s="958" t="s">
        <v>939</v>
      </c>
      <c r="CB231" s="1190" t="s">
        <v>340</v>
      </c>
      <c r="CC231" s="1179" t="s">
        <v>149</v>
      </c>
      <c r="CD231" s="1180">
        <v>7</v>
      </c>
      <c r="CE231" s="1015">
        <v>103208</v>
      </c>
      <c r="CF231" s="963">
        <f t="shared" si="4031"/>
        <v>722456</v>
      </c>
      <c r="CG231" s="1016"/>
      <c r="CH231" s="898">
        <f t="shared" si="4032"/>
        <v>1</v>
      </c>
      <c r="CI231" s="898">
        <f t="shared" si="4033"/>
        <v>1</v>
      </c>
      <c r="CJ231" s="899">
        <f t="shared" si="4034"/>
        <v>1</v>
      </c>
      <c r="CK231" s="899">
        <f t="shared" si="4035"/>
        <v>1</v>
      </c>
      <c r="CL231" s="899">
        <f t="shared" si="4036"/>
        <v>1</v>
      </c>
      <c r="CM231" s="899">
        <f t="shared" si="4037"/>
        <v>1</v>
      </c>
      <c r="CN231" s="966">
        <f t="shared" si="4038"/>
        <v>722456</v>
      </c>
      <c r="CO231" s="901">
        <f t="shared" si="4039"/>
        <v>0</v>
      </c>
      <c r="CR231" s="958" t="s">
        <v>939</v>
      </c>
      <c r="CS231" s="1190" t="s">
        <v>340</v>
      </c>
      <c r="CT231" s="1179" t="s">
        <v>149</v>
      </c>
      <c r="CU231" s="1180">
        <v>7</v>
      </c>
      <c r="CV231" s="1015">
        <v>93500</v>
      </c>
      <c r="CW231" s="963">
        <f t="shared" si="4040"/>
        <v>654500</v>
      </c>
      <c r="CX231" s="1016"/>
      <c r="CY231" s="898">
        <f t="shared" si="4041"/>
        <v>1</v>
      </c>
      <c r="CZ231" s="898">
        <f t="shared" si="4042"/>
        <v>1</v>
      </c>
      <c r="DA231" s="899">
        <f t="shared" si="4043"/>
        <v>1</v>
      </c>
      <c r="DB231" s="899">
        <f t="shared" si="4044"/>
        <v>1</v>
      </c>
      <c r="DC231" s="899">
        <f t="shared" si="4045"/>
        <v>1</v>
      </c>
      <c r="DD231" s="899">
        <f t="shared" si="4046"/>
        <v>1</v>
      </c>
      <c r="DE231" s="966">
        <f t="shared" si="4047"/>
        <v>654500</v>
      </c>
      <c r="DF231" s="901">
        <f t="shared" si="4048"/>
        <v>0</v>
      </c>
      <c r="DI231" s="958" t="s">
        <v>939</v>
      </c>
      <c r="DJ231" s="1190" t="s">
        <v>340</v>
      </c>
      <c r="DK231" s="1179" t="s">
        <v>149</v>
      </c>
      <c r="DL231" s="1180">
        <v>7</v>
      </c>
      <c r="DM231" s="1015">
        <v>76323</v>
      </c>
      <c r="DN231" s="963">
        <f t="shared" si="4049"/>
        <v>534261</v>
      </c>
      <c r="DO231" s="1016"/>
      <c r="DP231" s="898">
        <f t="shared" si="4050"/>
        <v>1</v>
      </c>
      <c r="DQ231" s="898">
        <f t="shared" si="4051"/>
        <v>1</v>
      </c>
      <c r="DR231" s="899">
        <f t="shared" si="4052"/>
        <v>1</v>
      </c>
      <c r="DS231" s="899">
        <f t="shared" si="4053"/>
        <v>1</v>
      </c>
      <c r="DT231" s="899">
        <f t="shared" si="4054"/>
        <v>1</v>
      </c>
      <c r="DU231" s="899">
        <f t="shared" si="4055"/>
        <v>1</v>
      </c>
      <c r="DV231" s="966">
        <f t="shared" si="4056"/>
        <v>534261</v>
      </c>
      <c r="DW231" s="901">
        <f t="shared" si="4057"/>
        <v>0</v>
      </c>
      <c r="DZ231" s="958" t="s">
        <v>939</v>
      </c>
      <c r="EA231" s="1190" t="s">
        <v>340</v>
      </c>
      <c r="EB231" s="1179" t="s">
        <v>149</v>
      </c>
      <c r="EC231" s="1180">
        <v>7</v>
      </c>
      <c r="ED231" s="1015">
        <v>79160</v>
      </c>
      <c r="EE231" s="963">
        <f t="shared" si="4058"/>
        <v>554120</v>
      </c>
      <c r="EF231" s="1016"/>
      <c r="EG231" s="898">
        <f t="shared" si="4059"/>
        <v>1</v>
      </c>
      <c r="EH231" s="898">
        <f t="shared" si="4060"/>
        <v>1</v>
      </c>
      <c r="EI231" s="899">
        <f t="shared" si="4061"/>
        <v>1</v>
      </c>
      <c r="EJ231" s="899">
        <f t="shared" si="4062"/>
        <v>1</v>
      </c>
      <c r="EK231" s="899">
        <f t="shared" si="4063"/>
        <v>1</v>
      </c>
      <c r="EL231" s="899">
        <f t="shared" si="4064"/>
        <v>1</v>
      </c>
      <c r="EM231" s="966">
        <f t="shared" si="4065"/>
        <v>554120</v>
      </c>
      <c r="EN231" s="901">
        <f t="shared" si="4066"/>
        <v>0</v>
      </c>
      <c r="EQ231" s="958" t="s">
        <v>939</v>
      </c>
      <c r="ER231" s="1190" t="s">
        <v>340</v>
      </c>
      <c r="ES231" s="1179" t="s">
        <v>149</v>
      </c>
      <c r="ET231" s="1180">
        <v>7</v>
      </c>
      <c r="EU231" s="1015">
        <v>103800</v>
      </c>
      <c r="EV231" s="963">
        <f t="shared" si="4067"/>
        <v>726600</v>
      </c>
      <c r="EW231" s="1016"/>
      <c r="EX231" s="898">
        <f t="shared" si="4068"/>
        <v>1</v>
      </c>
      <c r="EY231" s="898">
        <f t="shared" si="4069"/>
        <v>1</v>
      </c>
      <c r="EZ231" s="899">
        <f t="shared" si="4070"/>
        <v>1</v>
      </c>
      <c r="FA231" s="899">
        <f t="shared" si="4071"/>
        <v>1</v>
      </c>
      <c r="FB231" s="899">
        <f t="shared" si="4072"/>
        <v>1</v>
      </c>
      <c r="FC231" s="899">
        <f t="shared" si="4073"/>
        <v>1</v>
      </c>
      <c r="FD231" s="966">
        <f t="shared" si="4074"/>
        <v>726600</v>
      </c>
      <c r="FE231" s="901">
        <f t="shared" si="4075"/>
        <v>0</v>
      </c>
      <c r="FH231" s="958"/>
      <c r="FI231" s="1190"/>
      <c r="FJ231" s="1179"/>
      <c r="FK231" s="1180"/>
      <c r="FL231" s="1015"/>
      <c r="FM231" s="963">
        <f t="shared" si="4076"/>
        <v>0</v>
      </c>
      <c r="FN231" s="1016"/>
      <c r="FO231" s="898" t="e">
        <f t="shared" si="4077"/>
        <v>#N/A</v>
      </c>
      <c r="FP231" s="898" t="e">
        <f t="shared" si="4078"/>
        <v>#N/A</v>
      </c>
      <c r="FQ231" s="899" t="e">
        <f t="shared" si="4079"/>
        <v>#N/A</v>
      </c>
      <c r="FR231" s="899">
        <f t="shared" si="4080"/>
        <v>0</v>
      </c>
      <c r="FS231" s="899">
        <f t="shared" si="4081"/>
        <v>0</v>
      </c>
      <c r="FT231" s="899" t="e">
        <f t="shared" si="4082"/>
        <v>#N/A</v>
      </c>
      <c r="FU231" s="966">
        <f t="shared" si="4083"/>
        <v>0</v>
      </c>
      <c r="FV231" s="901">
        <f t="shared" si="4084"/>
        <v>0</v>
      </c>
      <c r="FY231" s="958" t="s">
        <v>939</v>
      </c>
      <c r="FZ231" s="1190" t="s">
        <v>340</v>
      </c>
      <c r="GA231" s="1179" t="s">
        <v>149</v>
      </c>
      <c r="GB231" s="1180">
        <v>7</v>
      </c>
      <c r="GC231" s="1017">
        <v>105964</v>
      </c>
      <c r="GD231" s="963">
        <f t="shared" si="4085"/>
        <v>741748</v>
      </c>
      <c r="GE231" s="1016"/>
      <c r="GF231" s="898">
        <f t="shared" si="4086"/>
        <v>1</v>
      </c>
      <c r="GG231" s="898">
        <f t="shared" si="4087"/>
        <v>1</v>
      </c>
      <c r="GH231" s="899">
        <f t="shared" si="4088"/>
        <v>1</v>
      </c>
      <c r="GI231" s="899">
        <f t="shared" si="4089"/>
        <v>1</v>
      </c>
      <c r="GJ231" s="899">
        <f t="shared" si="4090"/>
        <v>1</v>
      </c>
      <c r="GK231" s="899">
        <f t="shared" si="4091"/>
        <v>1</v>
      </c>
      <c r="GL231" s="966">
        <f t="shared" si="4092"/>
        <v>741748</v>
      </c>
      <c r="GM231" s="901">
        <f t="shared" si="4093"/>
        <v>0</v>
      </c>
      <c r="GP231" s="958" t="s">
        <v>939</v>
      </c>
      <c r="GQ231" s="1190" t="s">
        <v>340</v>
      </c>
      <c r="GR231" s="1179" t="s">
        <v>149</v>
      </c>
      <c r="GS231" s="1180">
        <v>7</v>
      </c>
      <c r="GT231" s="1015">
        <v>103900</v>
      </c>
      <c r="GU231" s="963">
        <f t="shared" si="4094"/>
        <v>727300</v>
      </c>
      <c r="GV231" s="1016"/>
      <c r="GW231" s="898">
        <f t="shared" si="4095"/>
        <v>1</v>
      </c>
      <c r="GX231" s="898">
        <f t="shared" si="4096"/>
        <v>1</v>
      </c>
      <c r="GY231" s="899">
        <f t="shared" si="4097"/>
        <v>1</v>
      </c>
      <c r="GZ231" s="899">
        <f t="shared" si="4098"/>
        <v>1</v>
      </c>
      <c r="HA231" s="899">
        <f t="shared" si="4099"/>
        <v>1</v>
      </c>
      <c r="HB231" s="899">
        <f t="shared" si="4100"/>
        <v>1</v>
      </c>
      <c r="HC231" s="966">
        <f t="shared" si="4101"/>
        <v>727300</v>
      </c>
      <c r="HD231" s="901">
        <f t="shared" si="4102"/>
        <v>0</v>
      </c>
      <c r="HG231" s="958" t="s">
        <v>939</v>
      </c>
      <c r="HH231" s="1190" t="s">
        <v>340</v>
      </c>
      <c r="HI231" s="1179" t="s">
        <v>149</v>
      </c>
      <c r="HJ231" s="1180">
        <v>7</v>
      </c>
      <c r="HK231" s="1015">
        <v>110097</v>
      </c>
      <c r="HL231" s="963">
        <f t="shared" si="4103"/>
        <v>770679</v>
      </c>
      <c r="HM231" s="1016"/>
      <c r="HN231" s="898">
        <f t="shared" si="4104"/>
        <v>1</v>
      </c>
      <c r="HO231" s="898">
        <f t="shared" si="4105"/>
        <v>1</v>
      </c>
      <c r="HP231" s="899">
        <f t="shared" si="4106"/>
        <v>1</v>
      </c>
      <c r="HQ231" s="899">
        <f t="shared" si="4107"/>
        <v>1</v>
      </c>
      <c r="HR231" s="899">
        <f t="shared" si="4108"/>
        <v>1</v>
      </c>
      <c r="HS231" s="899">
        <f t="shared" si="4109"/>
        <v>1</v>
      </c>
      <c r="HT231" s="966">
        <f t="shared" si="4110"/>
        <v>770679</v>
      </c>
      <c r="HU231" s="901">
        <f t="shared" si="4111"/>
        <v>0</v>
      </c>
      <c r="HX231" s="958" t="s">
        <v>939</v>
      </c>
      <c r="HY231" s="1190" t="s">
        <v>340</v>
      </c>
      <c r="HZ231" s="1179" t="s">
        <v>149</v>
      </c>
      <c r="IA231" s="1180">
        <v>7</v>
      </c>
      <c r="IB231" s="1020">
        <v>178896</v>
      </c>
      <c r="IC231" s="972">
        <f t="shared" si="4112"/>
        <v>1252272</v>
      </c>
      <c r="ID231" s="1016"/>
      <c r="IE231" s="898">
        <f t="shared" si="4113"/>
        <v>1</v>
      </c>
      <c r="IF231" s="898">
        <f t="shared" si="4114"/>
        <v>1</v>
      </c>
      <c r="IG231" s="899">
        <f t="shared" si="4115"/>
        <v>1</v>
      </c>
      <c r="IH231" s="899">
        <f t="shared" si="4116"/>
        <v>1</v>
      </c>
      <c r="II231" s="899">
        <f t="shared" si="4117"/>
        <v>1</v>
      </c>
      <c r="IJ231" s="899">
        <f t="shared" si="4118"/>
        <v>1</v>
      </c>
      <c r="IK231" s="966">
        <f t="shared" si="4119"/>
        <v>1252272</v>
      </c>
      <c r="IL231" s="901">
        <f t="shared" si="4120"/>
        <v>0</v>
      </c>
      <c r="IO231" s="958" t="s">
        <v>939</v>
      </c>
      <c r="IP231" s="1190" t="s">
        <v>340</v>
      </c>
      <c r="IQ231" s="1179" t="s">
        <v>149</v>
      </c>
      <c r="IR231" s="1180">
        <v>7</v>
      </c>
      <c r="IS231" s="1015">
        <v>72638</v>
      </c>
      <c r="IT231" s="963">
        <f t="shared" si="4121"/>
        <v>508466</v>
      </c>
      <c r="IU231" s="1016"/>
      <c r="IV231" s="898">
        <f t="shared" si="4122"/>
        <v>1</v>
      </c>
      <c r="IW231" s="898">
        <f t="shared" si="4123"/>
        <v>1</v>
      </c>
      <c r="IX231" s="899">
        <f t="shared" si="4124"/>
        <v>1</v>
      </c>
      <c r="IY231" s="899">
        <f t="shared" si="4125"/>
        <v>1</v>
      </c>
      <c r="IZ231" s="899">
        <f t="shared" si="4126"/>
        <v>1</v>
      </c>
      <c r="JA231" s="899">
        <f t="shared" si="4127"/>
        <v>1</v>
      </c>
      <c r="JB231" s="966">
        <f t="shared" si="4128"/>
        <v>508466</v>
      </c>
      <c r="JC231" s="901">
        <f t="shared" si="4129"/>
        <v>0</v>
      </c>
      <c r="JF231" s="958" t="s">
        <v>939</v>
      </c>
      <c r="JG231" s="1190" t="s">
        <v>340</v>
      </c>
      <c r="JH231" s="1179" t="s">
        <v>149</v>
      </c>
      <c r="JI231" s="1180">
        <v>7</v>
      </c>
      <c r="JJ231" s="1015">
        <v>70000</v>
      </c>
      <c r="JK231" s="963">
        <f t="shared" si="4130"/>
        <v>490000</v>
      </c>
      <c r="JL231" s="1016"/>
      <c r="JM231" s="898">
        <f t="shared" si="4131"/>
        <v>1</v>
      </c>
      <c r="JN231" s="898">
        <f t="shared" si="4132"/>
        <v>1</v>
      </c>
      <c r="JO231" s="899">
        <f t="shared" si="4133"/>
        <v>1</v>
      </c>
      <c r="JP231" s="899">
        <f t="shared" si="4134"/>
        <v>1</v>
      </c>
      <c r="JQ231" s="899">
        <f t="shared" si="4135"/>
        <v>1</v>
      </c>
      <c r="JR231" s="899">
        <f t="shared" si="4136"/>
        <v>1</v>
      </c>
      <c r="JS231" s="966">
        <f t="shared" si="4137"/>
        <v>490000</v>
      </c>
      <c r="JT231" s="901">
        <f t="shared" si="4138"/>
        <v>0</v>
      </c>
      <c r="JW231" s="958" t="s">
        <v>939</v>
      </c>
      <c r="JX231" s="1190" t="s">
        <v>340</v>
      </c>
      <c r="JY231" s="1179" t="s">
        <v>149</v>
      </c>
      <c r="JZ231" s="1180">
        <v>7</v>
      </c>
      <c r="KA231" s="1015">
        <v>114711.10035000001</v>
      </c>
      <c r="KB231" s="963">
        <f t="shared" si="4139"/>
        <v>802978</v>
      </c>
      <c r="KC231" s="1016"/>
      <c r="KD231" s="898">
        <f t="shared" si="4140"/>
        <v>1</v>
      </c>
      <c r="KE231" s="898">
        <f t="shared" si="4141"/>
        <v>1</v>
      </c>
      <c r="KF231" s="899">
        <f t="shared" si="4142"/>
        <v>1</v>
      </c>
      <c r="KG231" s="899">
        <f t="shared" si="4143"/>
        <v>1</v>
      </c>
      <c r="KH231" s="899">
        <f t="shared" si="4144"/>
        <v>1</v>
      </c>
      <c r="KI231" s="899">
        <f t="shared" si="4145"/>
        <v>1</v>
      </c>
      <c r="KJ231" s="966">
        <f t="shared" si="4146"/>
        <v>802978</v>
      </c>
      <c r="KK231" s="901">
        <f t="shared" si="4147"/>
        <v>0</v>
      </c>
      <c r="KN231" s="958" t="s">
        <v>939</v>
      </c>
      <c r="KO231" s="1190" t="s">
        <v>340</v>
      </c>
      <c r="KP231" s="1179" t="s">
        <v>149</v>
      </c>
      <c r="KQ231" s="1180">
        <v>7</v>
      </c>
      <c r="KR231" s="1015">
        <v>34650</v>
      </c>
      <c r="KS231" s="963">
        <f t="shared" si="4148"/>
        <v>242550</v>
      </c>
      <c r="KT231" s="1016"/>
      <c r="KU231" s="898">
        <f t="shared" si="4149"/>
        <v>1</v>
      </c>
      <c r="KV231" s="898">
        <f t="shared" si="4150"/>
        <v>1</v>
      </c>
      <c r="KW231" s="899">
        <f t="shared" si="4151"/>
        <v>1</v>
      </c>
      <c r="KX231" s="899">
        <f t="shared" si="4152"/>
        <v>1</v>
      </c>
      <c r="KY231" s="899">
        <f t="shared" si="4153"/>
        <v>1</v>
      </c>
      <c r="KZ231" s="899">
        <f t="shared" si="4154"/>
        <v>1</v>
      </c>
      <c r="LA231" s="966">
        <f t="shared" si="4155"/>
        <v>242550</v>
      </c>
      <c r="LB231" s="901">
        <f t="shared" si="4156"/>
        <v>0</v>
      </c>
      <c r="LE231" s="958" t="s">
        <v>939</v>
      </c>
      <c r="LF231" s="1190" t="s">
        <v>340</v>
      </c>
      <c r="LG231" s="1179" t="s">
        <v>149</v>
      </c>
      <c r="LH231" s="1180">
        <v>7</v>
      </c>
      <c r="LI231" s="1021">
        <v>79760</v>
      </c>
      <c r="LJ231" s="974">
        <f t="shared" si="4157"/>
        <v>558320</v>
      </c>
      <c r="LK231" s="1016"/>
      <c r="LL231" s="898">
        <f t="shared" si="4158"/>
        <v>1</v>
      </c>
      <c r="LM231" s="898">
        <f t="shared" si="4159"/>
        <v>1</v>
      </c>
      <c r="LN231" s="899">
        <f t="shared" si="4160"/>
        <v>1</v>
      </c>
      <c r="LO231" s="899">
        <f t="shared" si="4161"/>
        <v>1</v>
      </c>
      <c r="LP231" s="899">
        <f t="shared" si="4162"/>
        <v>1</v>
      </c>
      <c r="LQ231" s="899">
        <f t="shared" si="4163"/>
        <v>1</v>
      </c>
      <c r="LR231" s="966">
        <f t="shared" si="4164"/>
        <v>558320</v>
      </c>
      <c r="LS231" s="901">
        <f t="shared" si="4165"/>
        <v>0</v>
      </c>
      <c r="LV231" s="958" t="s">
        <v>939</v>
      </c>
      <c r="LW231" s="1190" t="s">
        <v>340</v>
      </c>
      <c r="LX231" s="1179" t="s">
        <v>149</v>
      </c>
      <c r="LY231" s="1180">
        <v>7</v>
      </c>
      <c r="LZ231" s="1015">
        <v>84500</v>
      </c>
      <c r="MA231" s="963">
        <f t="shared" si="4166"/>
        <v>591500</v>
      </c>
      <c r="MB231" s="1016"/>
      <c r="MC231" s="898">
        <f t="shared" si="4167"/>
        <v>1</v>
      </c>
      <c r="MD231" s="898">
        <f t="shared" si="4168"/>
        <v>1</v>
      </c>
      <c r="ME231" s="899">
        <f t="shared" si="4169"/>
        <v>1</v>
      </c>
      <c r="MF231" s="899">
        <f t="shared" si="4170"/>
        <v>1</v>
      </c>
      <c r="MG231" s="899">
        <f t="shared" si="4171"/>
        <v>1</v>
      </c>
      <c r="MH231" s="899">
        <f t="shared" si="4172"/>
        <v>1</v>
      </c>
      <c r="MI231" s="966">
        <f t="shared" si="4173"/>
        <v>591500</v>
      </c>
      <c r="MJ231" s="901">
        <f t="shared" si="4174"/>
        <v>0</v>
      </c>
      <c r="MM231" s="958" t="s">
        <v>939</v>
      </c>
      <c r="MN231" s="1190" t="s">
        <v>340</v>
      </c>
      <c r="MO231" s="1179" t="s">
        <v>149</v>
      </c>
      <c r="MP231" s="1180">
        <v>7</v>
      </c>
      <c r="MQ231" s="1015">
        <v>80000</v>
      </c>
      <c r="MR231" s="963">
        <f t="shared" si="4175"/>
        <v>560000</v>
      </c>
      <c r="MS231" s="1016"/>
      <c r="MT231" s="898">
        <f t="shared" si="4176"/>
        <v>1</v>
      </c>
      <c r="MU231" s="898">
        <f t="shared" si="4177"/>
        <v>1</v>
      </c>
      <c r="MV231" s="899">
        <f t="shared" si="4178"/>
        <v>1</v>
      </c>
      <c r="MW231" s="899">
        <f t="shared" si="4179"/>
        <v>1</v>
      </c>
      <c r="MX231" s="899">
        <f t="shared" si="4180"/>
        <v>1</v>
      </c>
      <c r="MY231" s="899">
        <f t="shared" si="4181"/>
        <v>1</v>
      </c>
      <c r="MZ231" s="966">
        <f t="shared" si="4182"/>
        <v>560000</v>
      </c>
      <c r="NA231" s="901">
        <f t="shared" si="4183"/>
        <v>0</v>
      </c>
      <c r="ND231" s="975" t="s">
        <v>939</v>
      </c>
      <c r="NE231" s="976" t="s">
        <v>340</v>
      </c>
      <c r="NF231" s="1175" t="s">
        <v>149</v>
      </c>
      <c r="NG231" s="1176">
        <v>7</v>
      </c>
      <c r="NH231" s="979">
        <v>27374.49</v>
      </c>
      <c r="NI231" s="980">
        <v>191621</v>
      </c>
      <c r="NJ231" s="1016"/>
      <c r="NK231" s="898">
        <f t="shared" si="4184"/>
        <v>1</v>
      </c>
      <c r="NL231" s="898">
        <f t="shared" si="4185"/>
        <v>1</v>
      </c>
      <c r="NM231" s="899">
        <f t="shared" si="4186"/>
        <v>1</v>
      </c>
      <c r="NN231" s="899">
        <f t="shared" si="4187"/>
        <v>1</v>
      </c>
      <c r="NO231" s="899">
        <f t="shared" si="4188"/>
        <v>1</v>
      </c>
      <c r="NP231" s="899">
        <f t="shared" si="4189"/>
        <v>1</v>
      </c>
      <c r="NQ231" s="966">
        <f t="shared" si="4190"/>
        <v>191621</v>
      </c>
      <c r="NR231" s="901">
        <f t="shared" si="4191"/>
        <v>0</v>
      </c>
      <c r="NU231" s="981" t="s">
        <v>939</v>
      </c>
      <c r="NV231" s="982" t="s">
        <v>340</v>
      </c>
      <c r="NW231" s="1177" t="s">
        <v>149</v>
      </c>
      <c r="NX231" s="1178">
        <v>7</v>
      </c>
      <c r="NY231" s="1022">
        <v>27651</v>
      </c>
      <c r="NZ231" s="986">
        <f t="shared" si="4192"/>
        <v>193557</v>
      </c>
      <c r="OA231" s="1016"/>
      <c r="OB231" s="898">
        <f t="shared" si="4193"/>
        <v>1</v>
      </c>
      <c r="OC231" s="898">
        <f t="shared" si="4194"/>
        <v>1</v>
      </c>
      <c r="OD231" s="899">
        <f t="shared" si="4195"/>
        <v>1</v>
      </c>
      <c r="OE231" s="899">
        <f t="shared" si="4196"/>
        <v>1</v>
      </c>
      <c r="OF231" s="899">
        <f t="shared" si="4197"/>
        <v>1</v>
      </c>
      <c r="OG231" s="899">
        <f t="shared" si="4198"/>
        <v>1</v>
      </c>
      <c r="OH231" s="966">
        <f t="shared" si="4199"/>
        <v>193557</v>
      </c>
      <c r="OI231" s="901">
        <f t="shared" si="4200"/>
        <v>0</v>
      </c>
      <c r="OL231" s="958" t="s">
        <v>939</v>
      </c>
      <c r="OM231" s="1190" t="s">
        <v>340</v>
      </c>
      <c r="ON231" s="1179" t="s">
        <v>149</v>
      </c>
      <c r="OO231" s="1180">
        <v>7</v>
      </c>
      <c r="OP231" s="1015">
        <v>112148</v>
      </c>
      <c r="OQ231" s="963">
        <f t="shared" si="4201"/>
        <v>785036</v>
      </c>
      <c r="OR231" s="1016"/>
      <c r="OS231" s="898">
        <f t="shared" si="4202"/>
        <v>1</v>
      </c>
      <c r="OT231" s="898">
        <f t="shared" si="4203"/>
        <v>1</v>
      </c>
      <c r="OU231" s="899">
        <f t="shared" si="4204"/>
        <v>1</v>
      </c>
      <c r="OV231" s="899">
        <f t="shared" si="4205"/>
        <v>1</v>
      </c>
      <c r="OW231" s="899">
        <f t="shared" si="4206"/>
        <v>1</v>
      </c>
      <c r="OX231" s="899">
        <f t="shared" si="4207"/>
        <v>1</v>
      </c>
      <c r="OY231" s="966">
        <f t="shared" si="4208"/>
        <v>785036</v>
      </c>
      <c r="OZ231" s="901">
        <f t="shared" si="4209"/>
        <v>0</v>
      </c>
      <c r="PC231" s="958" t="s">
        <v>939</v>
      </c>
      <c r="PD231" s="1190" t="s">
        <v>340</v>
      </c>
      <c r="PE231" s="1179" t="s">
        <v>149</v>
      </c>
      <c r="PF231" s="1180">
        <v>7</v>
      </c>
      <c r="PG231" s="1023">
        <v>92950</v>
      </c>
      <c r="PH231" s="988">
        <v>650650</v>
      </c>
      <c r="PI231" s="1181"/>
      <c r="PJ231" s="898">
        <f t="shared" si="4210"/>
        <v>1</v>
      </c>
      <c r="PK231" s="898">
        <f t="shared" si="4211"/>
        <v>1</v>
      </c>
      <c r="PL231" s="899">
        <f t="shared" si="4212"/>
        <v>1</v>
      </c>
      <c r="PM231" s="899">
        <f t="shared" si="4213"/>
        <v>1</v>
      </c>
      <c r="PN231" s="899">
        <f t="shared" si="4214"/>
        <v>1</v>
      </c>
      <c r="PO231" s="899">
        <f t="shared" si="4215"/>
        <v>1</v>
      </c>
      <c r="PP231" s="966">
        <f t="shared" si="4216"/>
        <v>650650</v>
      </c>
      <c r="PQ231" s="901">
        <f t="shared" si="4217"/>
        <v>0</v>
      </c>
      <c r="PT231" s="958" t="s">
        <v>939</v>
      </c>
      <c r="PU231" s="1190" t="s">
        <v>340</v>
      </c>
      <c r="PV231" s="1179" t="s">
        <v>149</v>
      </c>
      <c r="PW231" s="1180">
        <v>7</v>
      </c>
      <c r="PX231" s="1015">
        <v>103750</v>
      </c>
      <c r="PY231" s="963">
        <f t="shared" si="4218"/>
        <v>726250</v>
      </c>
      <c r="PZ231" s="1016"/>
      <c r="QA231" s="898">
        <f t="shared" si="4219"/>
        <v>1</v>
      </c>
      <c r="QB231" s="898">
        <f t="shared" si="4220"/>
        <v>1</v>
      </c>
      <c r="QC231" s="899">
        <f t="shared" si="4221"/>
        <v>1</v>
      </c>
      <c r="QD231" s="899">
        <f t="shared" si="4222"/>
        <v>1</v>
      </c>
      <c r="QE231" s="899">
        <f t="shared" si="4223"/>
        <v>1</v>
      </c>
      <c r="QF231" s="899">
        <f t="shared" si="4224"/>
        <v>1</v>
      </c>
      <c r="QG231" s="966">
        <f t="shared" si="4225"/>
        <v>726250</v>
      </c>
      <c r="QH231" s="901">
        <f t="shared" si="4226"/>
        <v>0</v>
      </c>
      <c r="QK231" s="958" t="s">
        <v>939</v>
      </c>
      <c r="QL231" s="1190" t="s">
        <v>340</v>
      </c>
      <c r="QM231" s="1179" t="s">
        <v>149</v>
      </c>
      <c r="QN231" s="1180">
        <v>7</v>
      </c>
      <c r="QO231" s="1021">
        <v>80158.799999999988</v>
      </c>
      <c r="QP231" s="974">
        <f t="shared" si="4227"/>
        <v>561112</v>
      </c>
      <c r="QQ231" s="1016"/>
      <c r="QR231" s="898">
        <f t="shared" si="4228"/>
        <v>1</v>
      </c>
      <c r="QS231" s="898">
        <f t="shared" si="4229"/>
        <v>1</v>
      </c>
      <c r="QT231" s="899">
        <f t="shared" si="4230"/>
        <v>1</v>
      </c>
      <c r="QU231" s="899">
        <f t="shared" si="4231"/>
        <v>1</v>
      </c>
      <c r="QV231" s="899">
        <f t="shared" si="4232"/>
        <v>1</v>
      </c>
      <c r="QW231" s="899">
        <f t="shared" si="4233"/>
        <v>1</v>
      </c>
      <c r="QX231" s="966">
        <f t="shared" si="4234"/>
        <v>561112</v>
      </c>
      <c r="QY231" s="901">
        <f t="shared" si="4235"/>
        <v>0</v>
      </c>
      <c r="RB231" s="405"/>
      <c r="RC231" s="406"/>
      <c r="RD231" s="407"/>
      <c r="RE231" s="408"/>
      <c r="RF231" s="409"/>
      <c r="RG231" s="410"/>
      <c r="RH231" s="410"/>
      <c r="RI231" s="898"/>
      <c r="RJ231" s="898"/>
      <c r="RK231" s="934"/>
      <c r="RL231" s="934"/>
      <c r="RM231" s="934"/>
      <c r="RN231" s="934"/>
      <c r="RO231" s="935"/>
      <c r="RP231" s="936"/>
      <c r="RS231" s="405"/>
      <c r="RT231" s="406"/>
      <c r="RU231" s="407"/>
      <c r="RV231" s="408"/>
      <c r="RW231" s="409"/>
      <c r="RX231" s="410"/>
      <c r="RY231" s="410"/>
      <c r="RZ231" s="898"/>
      <c r="SA231" s="898"/>
      <c r="SB231" s="934"/>
      <c r="SC231" s="934"/>
      <c r="SD231" s="934"/>
      <c r="SE231" s="934"/>
      <c r="SF231" s="935"/>
      <c r="SG231" s="936"/>
      <c r="SJ231" s="405"/>
      <c r="SK231" s="406"/>
      <c r="SL231" s="407"/>
      <c r="SM231" s="408"/>
      <c r="SN231" s="409"/>
      <c r="SO231" s="410"/>
      <c r="SP231" s="410"/>
      <c r="SQ231" s="898"/>
      <c r="SR231" s="898"/>
      <c r="SS231" s="934"/>
      <c r="ST231" s="934"/>
      <c r="SU231" s="934"/>
      <c r="SV231" s="934"/>
      <c r="SW231" s="935"/>
      <c r="SX231" s="936"/>
    </row>
    <row r="232" spans="2:518" ht="54.75" customHeight="1" thickTop="1" thickBot="1">
      <c r="B232" s="958" t="s">
        <v>940</v>
      </c>
      <c r="C232" s="1190" t="s">
        <v>341</v>
      </c>
      <c r="D232" s="1179" t="s">
        <v>149</v>
      </c>
      <c r="E232" s="1180">
        <v>15</v>
      </c>
      <c r="F232" s="1015"/>
      <c r="G232" s="963">
        <f t="shared" si="4002"/>
        <v>0</v>
      </c>
      <c r="H232" s="1016"/>
      <c r="K232" s="958" t="s">
        <v>940</v>
      </c>
      <c r="L232" s="1190" t="s">
        <v>341</v>
      </c>
      <c r="M232" s="1179" t="s">
        <v>149</v>
      </c>
      <c r="N232" s="1180">
        <v>15</v>
      </c>
      <c r="O232" s="1017">
        <v>50951</v>
      </c>
      <c r="P232" s="963">
        <f t="shared" si="4003"/>
        <v>764265</v>
      </c>
      <c r="Q232" s="1016"/>
      <c r="R232" s="898">
        <f t="shared" si="3761"/>
        <v>1</v>
      </c>
      <c r="S232" s="898">
        <f t="shared" si="3762"/>
        <v>1</v>
      </c>
      <c r="T232" s="899">
        <f t="shared" si="3763"/>
        <v>1</v>
      </c>
      <c r="U232" s="899">
        <f t="shared" si="3764"/>
        <v>1</v>
      </c>
      <c r="V232" s="899">
        <f t="shared" si="3765"/>
        <v>1</v>
      </c>
      <c r="W232" s="899">
        <f t="shared" si="3766"/>
        <v>1</v>
      </c>
      <c r="X232" s="966">
        <f t="shared" si="3767"/>
        <v>764265</v>
      </c>
      <c r="Y232" s="901">
        <f t="shared" si="3768"/>
        <v>0</v>
      </c>
      <c r="Z232" s="872"/>
      <c r="AA232" s="872"/>
      <c r="AB232" s="958" t="s">
        <v>940</v>
      </c>
      <c r="AC232" s="1190" t="s">
        <v>341</v>
      </c>
      <c r="AD232" s="1179" t="s">
        <v>149</v>
      </c>
      <c r="AE232" s="1180">
        <v>15</v>
      </c>
      <c r="AF232" s="1015">
        <v>60000</v>
      </c>
      <c r="AG232" s="963">
        <f t="shared" si="4004"/>
        <v>900000</v>
      </c>
      <c r="AH232" s="1016"/>
      <c r="AI232" s="898">
        <f t="shared" si="4005"/>
        <v>1</v>
      </c>
      <c r="AJ232" s="898">
        <f t="shared" si="4006"/>
        <v>1</v>
      </c>
      <c r="AK232" s="899">
        <f t="shared" si="4007"/>
        <v>1</v>
      </c>
      <c r="AL232" s="899">
        <f t="shared" si="4008"/>
        <v>1</v>
      </c>
      <c r="AM232" s="899">
        <f t="shared" si="4009"/>
        <v>1</v>
      </c>
      <c r="AN232" s="899">
        <f t="shared" si="4010"/>
        <v>1</v>
      </c>
      <c r="AO232" s="966">
        <f t="shared" si="4011"/>
        <v>900000</v>
      </c>
      <c r="AP232" s="901">
        <f t="shared" si="4012"/>
        <v>0</v>
      </c>
      <c r="AQ232" s="872"/>
      <c r="AR232" s="872"/>
      <c r="AS232" s="958" t="s">
        <v>940</v>
      </c>
      <c r="AT232" s="1191" t="s">
        <v>341</v>
      </c>
      <c r="AU232" s="1179" t="s">
        <v>149</v>
      </c>
      <c r="AV232" s="1180">
        <v>15</v>
      </c>
      <c r="AW232" s="1019">
        <v>40600</v>
      </c>
      <c r="AX232" s="969">
        <f t="shared" si="4013"/>
        <v>609000</v>
      </c>
      <c r="AY232" s="1016"/>
      <c r="AZ232" s="898">
        <f t="shared" si="4014"/>
        <v>1</v>
      </c>
      <c r="BA232" s="898">
        <f t="shared" si="4015"/>
        <v>1</v>
      </c>
      <c r="BB232" s="899">
        <f t="shared" si="4016"/>
        <v>1</v>
      </c>
      <c r="BC232" s="899">
        <f t="shared" si="4017"/>
        <v>1</v>
      </c>
      <c r="BD232" s="899">
        <f t="shared" si="4018"/>
        <v>1</v>
      </c>
      <c r="BE232" s="899">
        <f t="shared" si="4019"/>
        <v>1</v>
      </c>
      <c r="BF232" s="966">
        <f t="shared" si="4020"/>
        <v>609000</v>
      </c>
      <c r="BG232" s="901">
        <f t="shared" si="4021"/>
        <v>0</v>
      </c>
      <c r="BJ232" s="958" t="s">
        <v>940</v>
      </c>
      <c r="BK232" s="1190" t="s">
        <v>341</v>
      </c>
      <c r="BL232" s="1179" t="s">
        <v>149</v>
      </c>
      <c r="BM232" s="1180">
        <v>15</v>
      </c>
      <c r="BN232" s="1015">
        <v>58413</v>
      </c>
      <c r="BO232" s="963">
        <f t="shared" si="4022"/>
        <v>876195</v>
      </c>
      <c r="BP232" s="1016"/>
      <c r="BQ232" s="898">
        <f t="shared" si="4023"/>
        <v>1</v>
      </c>
      <c r="BR232" s="898">
        <f t="shared" si="4024"/>
        <v>1</v>
      </c>
      <c r="BS232" s="899">
        <f t="shared" si="4025"/>
        <v>1</v>
      </c>
      <c r="BT232" s="899">
        <f t="shared" si="4026"/>
        <v>1</v>
      </c>
      <c r="BU232" s="899">
        <f t="shared" si="4027"/>
        <v>1</v>
      </c>
      <c r="BV232" s="899">
        <f t="shared" si="4028"/>
        <v>1</v>
      </c>
      <c r="BW232" s="966">
        <f t="shared" si="4029"/>
        <v>876195</v>
      </c>
      <c r="BX232" s="901">
        <f t="shared" si="4030"/>
        <v>0</v>
      </c>
      <c r="CA232" s="958" t="s">
        <v>940</v>
      </c>
      <c r="CB232" s="1190" t="s">
        <v>341</v>
      </c>
      <c r="CC232" s="1179" t="s">
        <v>149</v>
      </c>
      <c r="CD232" s="1180">
        <v>15</v>
      </c>
      <c r="CE232" s="1015">
        <v>49626</v>
      </c>
      <c r="CF232" s="963">
        <f t="shared" si="4031"/>
        <v>744390</v>
      </c>
      <c r="CG232" s="1016"/>
      <c r="CH232" s="898">
        <f t="shared" si="4032"/>
        <v>1</v>
      </c>
      <c r="CI232" s="898">
        <f t="shared" si="4033"/>
        <v>1</v>
      </c>
      <c r="CJ232" s="899">
        <f t="shared" si="4034"/>
        <v>1</v>
      </c>
      <c r="CK232" s="899">
        <f t="shared" si="4035"/>
        <v>1</v>
      </c>
      <c r="CL232" s="899">
        <f t="shared" si="4036"/>
        <v>1</v>
      </c>
      <c r="CM232" s="899">
        <f t="shared" si="4037"/>
        <v>1</v>
      </c>
      <c r="CN232" s="966">
        <f t="shared" si="4038"/>
        <v>744390</v>
      </c>
      <c r="CO232" s="901">
        <f t="shared" si="4039"/>
        <v>0</v>
      </c>
      <c r="CR232" s="958" t="s">
        <v>940</v>
      </c>
      <c r="CS232" s="1190" t="s">
        <v>341</v>
      </c>
      <c r="CT232" s="1179" t="s">
        <v>149</v>
      </c>
      <c r="CU232" s="1180">
        <v>15</v>
      </c>
      <c r="CV232" s="1015">
        <v>79500</v>
      </c>
      <c r="CW232" s="963">
        <f t="shared" si="4040"/>
        <v>1192500</v>
      </c>
      <c r="CX232" s="1016"/>
      <c r="CY232" s="898">
        <f t="shared" si="4041"/>
        <v>1</v>
      </c>
      <c r="CZ232" s="898">
        <f t="shared" si="4042"/>
        <v>1</v>
      </c>
      <c r="DA232" s="899">
        <f t="shared" si="4043"/>
        <v>1</v>
      </c>
      <c r="DB232" s="899">
        <f t="shared" si="4044"/>
        <v>1</v>
      </c>
      <c r="DC232" s="899">
        <f t="shared" si="4045"/>
        <v>1</v>
      </c>
      <c r="DD232" s="899">
        <f t="shared" si="4046"/>
        <v>1</v>
      </c>
      <c r="DE232" s="966">
        <f t="shared" si="4047"/>
        <v>1192500</v>
      </c>
      <c r="DF232" s="901">
        <f t="shared" si="4048"/>
        <v>0</v>
      </c>
      <c r="DI232" s="958" t="s">
        <v>940</v>
      </c>
      <c r="DJ232" s="1190" t="s">
        <v>341</v>
      </c>
      <c r="DK232" s="1179" t="s">
        <v>149</v>
      </c>
      <c r="DL232" s="1180">
        <v>15</v>
      </c>
      <c r="DM232" s="1015">
        <v>55548</v>
      </c>
      <c r="DN232" s="963">
        <f t="shared" si="4049"/>
        <v>833220</v>
      </c>
      <c r="DO232" s="1016"/>
      <c r="DP232" s="898">
        <f t="shared" si="4050"/>
        <v>1</v>
      </c>
      <c r="DQ232" s="898">
        <f t="shared" si="4051"/>
        <v>1</v>
      </c>
      <c r="DR232" s="899">
        <f t="shared" si="4052"/>
        <v>1</v>
      </c>
      <c r="DS232" s="899">
        <f t="shared" si="4053"/>
        <v>1</v>
      </c>
      <c r="DT232" s="899">
        <f t="shared" si="4054"/>
        <v>1</v>
      </c>
      <c r="DU232" s="899">
        <f t="shared" si="4055"/>
        <v>1</v>
      </c>
      <c r="DV232" s="966">
        <f t="shared" si="4056"/>
        <v>833220</v>
      </c>
      <c r="DW232" s="901">
        <f t="shared" si="4057"/>
        <v>0</v>
      </c>
      <c r="DZ232" s="958" t="s">
        <v>940</v>
      </c>
      <c r="EA232" s="1190" t="s">
        <v>341</v>
      </c>
      <c r="EB232" s="1179" t="s">
        <v>149</v>
      </c>
      <c r="EC232" s="1180">
        <v>15</v>
      </c>
      <c r="ED232" s="1015">
        <v>51500</v>
      </c>
      <c r="EE232" s="963">
        <f t="shared" si="4058"/>
        <v>772500</v>
      </c>
      <c r="EF232" s="1016"/>
      <c r="EG232" s="898">
        <f t="shared" si="4059"/>
        <v>1</v>
      </c>
      <c r="EH232" s="898">
        <f t="shared" si="4060"/>
        <v>1</v>
      </c>
      <c r="EI232" s="899">
        <f t="shared" si="4061"/>
        <v>1</v>
      </c>
      <c r="EJ232" s="899">
        <f t="shared" si="4062"/>
        <v>1</v>
      </c>
      <c r="EK232" s="899">
        <f t="shared" si="4063"/>
        <v>1</v>
      </c>
      <c r="EL232" s="899">
        <f t="shared" si="4064"/>
        <v>1</v>
      </c>
      <c r="EM232" s="966">
        <f t="shared" si="4065"/>
        <v>772500</v>
      </c>
      <c r="EN232" s="901">
        <f t="shared" si="4066"/>
        <v>0</v>
      </c>
      <c r="EQ232" s="958" t="s">
        <v>940</v>
      </c>
      <c r="ER232" s="1190" t="s">
        <v>341</v>
      </c>
      <c r="ES232" s="1179" t="s">
        <v>149</v>
      </c>
      <c r="ET232" s="1180">
        <v>15</v>
      </c>
      <c r="EU232" s="1015">
        <v>49900</v>
      </c>
      <c r="EV232" s="963">
        <f t="shared" si="4067"/>
        <v>748500</v>
      </c>
      <c r="EW232" s="1016"/>
      <c r="EX232" s="898">
        <f t="shared" si="4068"/>
        <v>1</v>
      </c>
      <c r="EY232" s="898">
        <f t="shared" si="4069"/>
        <v>1</v>
      </c>
      <c r="EZ232" s="899">
        <f t="shared" si="4070"/>
        <v>1</v>
      </c>
      <c r="FA232" s="899">
        <f t="shared" si="4071"/>
        <v>1</v>
      </c>
      <c r="FB232" s="899">
        <f t="shared" si="4072"/>
        <v>1</v>
      </c>
      <c r="FC232" s="899">
        <f t="shared" si="4073"/>
        <v>1</v>
      </c>
      <c r="FD232" s="966">
        <f t="shared" si="4074"/>
        <v>748500</v>
      </c>
      <c r="FE232" s="901">
        <f t="shared" si="4075"/>
        <v>0</v>
      </c>
      <c r="FH232" s="958"/>
      <c r="FI232" s="1190"/>
      <c r="FJ232" s="1179"/>
      <c r="FK232" s="1180"/>
      <c r="FL232" s="1015"/>
      <c r="FM232" s="963">
        <f t="shared" si="4076"/>
        <v>0</v>
      </c>
      <c r="FN232" s="1016"/>
      <c r="FO232" s="898" t="e">
        <f t="shared" si="4077"/>
        <v>#N/A</v>
      </c>
      <c r="FP232" s="898" t="e">
        <f t="shared" si="4078"/>
        <v>#N/A</v>
      </c>
      <c r="FQ232" s="899" t="e">
        <f t="shared" si="4079"/>
        <v>#N/A</v>
      </c>
      <c r="FR232" s="899">
        <f t="shared" si="4080"/>
        <v>0</v>
      </c>
      <c r="FS232" s="899">
        <f t="shared" si="4081"/>
        <v>0</v>
      </c>
      <c r="FT232" s="899" t="e">
        <f t="shared" si="4082"/>
        <v>#N/A</v>
      </c>
      <c r="FU232" s="966">
        <f t="shared" si="4083"/>
        <v>0</v>
      </c>
      <c r="FV232" s="901">
        <f t="shared" si="4084"/>
        <v>0</v>
      </c>
      <c r="FY232" s="958" t="s">
        <v>940</v>
      </c>
      <c r="FZ232" s="1190" t="s">
        <v>341</v>
      </c>
      <c r="GA232" s="1179" t="s">
        <v>149</v>
      </c>
      <c r="GB232" s="1180">
        <v>15</v>
      </c>
      <c r="GC232" s="1017">
        <v>50951</v>
      </c>
      <c r="GD232" s="963">
        <f t="shared" si="4085"/>
        <v>764265</v>
      </c>
      <c r="GE232" s="1016"/>
      <c r="GF232" s="898">
        <f t="shared" si="4086"/>
        <v>1</v>
      </c>
      <c r="GG232" s="898">
        <f t="shared" si="4087"/>
        <v>1</v>
      </c>
      <c r="GH232" s="899">
        <f t="shared" si="4088"/>
        <v>1</v>
      </c>
      <c r="GI232" s="899">
        <f t="shared" si="4089"/>
        <v>1</v>
      </c>
      <c r="GJ232" s="899">
        <f t="shared" si="4090"/>
        <v>1</v>
      </c>
      <c r="GK232" s="899">
        <f t="shared" si="4091"/>
        <v>1</v>
      </c>
      <c r="GL232" s="966">
        <f t="shared" si="4092"/>
        <v>764265</v>
      </c>
      <c r="GM232" s="901">
        <f t="shared" si="4093"/>
        <v>0</v>
      </c>
      <c r="GP232" s="958" t="s">
        <v>940</v>
      </c>
      <c r="GQ232" s="1190" t="s">
        <v>341</v>
      </c>
      <c r="GR232" s="1179" t="s">
        <v>149</v>
      </c>
      <c r="GS232" s="1180">
        <v>15</v>
      </c>
      <c r="GT232" s="1015">
        <v>49950</v>
      </c>
      <c r="GU232" s="963">
        <f t="shared" si="4094"/>
        <v>749250</v>
      </c>
      <c r="GV232" s="1016"/>
      <c r="GW232" s="898">
        <f t="shared" si="4095"/>
        <v>1</v>
      </c>
      <c r="GX232" s="898">
        <f t="shared" si="4096"/>
        <v>1</v>
      </c>
      <c r="GY232" s="899">
        <f t="shared" si="4097"/>
        <v>1</v>
      </c>
      <c r="GZ232" s="899">
        <f t="shared" si="4098"/>
        <v>1</v>
      </c>
      <c r="HA232" s="899">
        <f t="shared" si="4099"/>
        <v>1</v>
      </c>
      <c r="HB232" s="899">
        <f t="shared" si="4100"/>
        <v>1</v>
      </c>
      <c r="HC232" s="966">
        <f t="shared" si="4101"/>
        <v>749250</v>
      </c>
      <c r="HD232" s="901">
        <f t="shared" si="4102"/>
        <v>0</v>
      </c>
      <c r="HG232" s="958" t="s">
        <v>940</v>
      </c>
      <c r="HH232" s="1190" t="s">
        <v>341</v>
      </c>
      <c r="HI232" s="1179" t="s">
        <v>149</v>
      </c>
      <c r="HJ232" s="1180">
        <v>15</v>
      </c>
      <c r="HK232" s="1015">
        <v>66767</v>
      </c>
      <c r="HL232" s="963">
        <f t="shared" si="4103"/>
        <v>1001505</v>
      </c>
      <c r="HM232" s="1016"/>
      <c r="HN232" s="898">
        <f t="shared" si="4104"/>
        <v>1</v>
      </c>
      <c r="HO232" s="898">
        <f t="shared" si="4105"/>
        <v>1</v>
      </c>
      <c r="HP232" s="899">
        <f t="shared" si="4106"/>
        <v>1</v>
      </c>
      <c r="HQ232" s="899">
        <f t="shared" si="4107"/>
        <v>1</v>
      </c>
      <c r="HR232" s="899">
        <f t="shared" si="4108"/>
        <v>1</v>
      </c>
      <c r="HS232" s="899">
        <f t="shared" si="4109"/>
        <v>1</v>
      </c>
      <c r="HT232" s="966">
        <f t="shared" si="4110"/>
        <v>1001505</v>
      </c>
      <c r="HU232" s="901">
        <f t="shared" si="4111"/>
        <v>0</v>
      </c>
      <c r="HX232" s="958" t="s">
        <v>940</v>
      </c>
      <c r="HY232" s="1190" t="s">
        <v>341</v>
      </c>
      <c r="HZ232" s="1179" t="s">
        <v>149</v>
      </c>
      <c r="IA232" s="1180">
        <v>15</v>
      </c>
      <c r="IB232" s="1020">
        <v>91413</v>
      </c>
      <c r="IC232" s="972">
        <f t="shared" si="4112"/>
        <v>1371195</v>
      </c>
      <c r="ID232" s="1016"/>
      <c r="IE232" s="898">
        <f t="shared" si="4113"/>
        <v>1</v>
      </c>
      <c r="IF232" s="898">
        <f t="shared" si="4114"/>
        <v>1</v>
      </c>
      <c r="IG232" s="899">
        <f t="shared" si="4115"/>
        <v>1</v>
      </c>
      <c r="IH232" s="899">
        <f t="shared" si="4116"/>
        <v>1</v>
      </c>
      <c r="II232" s="899">
        <f t="shared" si="4117"/>
        <v>1</v>
      </c>
      <c r="IJ232" s="899">
        <f t="shared" si="4118"/>
        <v>1</v>
      </c>
      <c r="IK232" s="966">
        <f t="shared" si="4119"/>
        <v>1371195</v>
      </c>
      <c r="IL232" s="901">
        <f t="shared" si="4120"/>
        <v>0</v>
      </c>
      <c r="IO232" s="958" t="s">
        <v>940</v>
      </c>
      <c r="IP232" s="1190" t="s">
        <v>341</v>
      </c>
      <c r="IQ232" s="1179" t="s">
        <v>149</v>
      </c>
      <c r="IR232" s="1180">
        <v>15</v>
      </c>
      <c r="IS232" s="1015">
        <v>62953</v>
      </c>
      <c r="IT232" s="963">
        <f t="shared" si="4121"/>
        <v>944295</v>
      </c>
      <c r="IU232" s="1016"/>
      <c r="IV232" s="898">
        <f t="shared" si="4122"/>
        <v>1</v>
      </c>
      <c r="IW232" s="898">
        <f t="shared" si="4123"/>
        <v>1</v>
      </c>
      <c r="IX232" s="899">
        <f t="shared" si="4124"/>
        <v>1</v>
      </c>
      <c r="IY232" s="899">
        <f t="shared" si="4125"/>
        <v>1</v>
      </c>
      <c r="IZ232" s="899">
        <f t="shared" si="4126"/>
        <v>1</v>
      </c>
      <c r="JA232" s="899">
        <f t="shared" si="4127"/>
        <v>1</v>
      </c>
      <c r="JB232" s="966">
        <f t="shared" si="4128"/>
        <v>944295</v>
      </c>
      <c r="JC232" s="901">
        <f t="shared" si="4129"/>
        <v>0</v>
      </c>
      <c r="JF232" s="958" t="s">
        <v>940</v>
      </c>
      <c r="JG232" s="1190" t="s">
        <v>341</v>
      </c>
      <c r="JH232" s="1179" t="s">
        <v>149</v>
      </c>
      <c r="JI232" s="1180">
        <v>15</v>
      </c>
      <c r="JJ232" s="1015">
        <v>52000</v>
      </c>
      <c r="JK232" s="963">
        <f t="shared" si="4130"/>
        <v>780000</v>
      </c>
      <c r="JL232" s="1016"/>
      <c r="JM232" s="898">
        <f t="shared" si="4131"/>
        <v>1</v>
      </c>
      <c r="JN232" s="898">
        <f t="shared" si="4132"/>
        <v>1</v>
      </c>
      <c r="JO232" s="899">
        <f t="shared" si="4133"/>
        <v>1</v>
      </c>
      <c r="JP232" s="899">
        <f t="shared" si="4134"/>
        <v>1</v>
      </c>
      <c r="JQ232" s="899">
        <f t="shared" si="4135"/>
        <v>1</v>
      </c>
      <c r="JR232" s="899">
        <f t="shared" si="4136"/>
        <v>1</v>
      </c>
      <c r="JS232" s="966">
        <f t="shared" si="4137"/>
        <v>780000</v>
      </c>
      <c r="JT232" s="901">
        <f t="shared" si="4138"/>
        <v>0</v>
      </c>
      <c r="JW232" s="958" t="s">
        <v>940</v>
      </c>
      <c r="JX232" s="1190" t="s">
        <v>341</v>
      </c>
      <c r="JY232" s="1179" t="s">
        <v>149</v>
      </c>
      <c r="JZ232" s="1180">
        <v>15</v>
      </c>
      <c r="KA232" s="1015">
        <v>99416.287800000006</v>
      </c>
      <c r="KB232" s="963">
        <f t="shared" si="4139"/>
        <v>1491244</v>
      </c>
      <c r="KC232" s="1016"/>
      <c r="KD232" s="898">
        <f t="shared" si="4140"/>
        <v>1</v>
      </c>
      <c r="KE232" s="898">
        <f t="shared" si="4141"/>
        <v>1</v>
      </c>
      <c r="KF232" s="899">
        <f t="shared" si="4142"/>
        <v>1</v>
      </c>
      <c r="KG232" s="899">
        <f t="shared" si="4143"/>
        <v>1</v>
      </c>
      <c r="KH232" s="899">
        <f t="shared" si="4144"/>
        <v>1</v>
      </c>
      <c r="KI232" s="899">
        <f t="shared" si="4145"/>
        <v>1</v>
      </c>
      <c r="KJ232" s="966">
        <f t="shared" si="4146"/>
        <v>1491244</v>
      </c>
      <c r="KK232" s="901">
        <f t="shared" si="4147"/>
        <v>0</v>
      </c>
      <c r="KN232" s="958" t="s">
        <v>940</v>
      </c>
      <c r="KO232" s="1190" t="s">
        <v>341</v>
      </c>
      <c r="KP232" s="1179" t="s">
        <v>149</v>
      </c>
      <c r="KQ232" s="1180">
        <v>15</v>
      </c>
      <c r="KR232" s="1015">
        <v>29645</v>
      </c>
      <c r="KS232" s="963">
        <f t="shared" si="4148"/>
        <v>444675</v>
      </c>
      <c r="KT232" s="1016"/>
      <c r="KU232" s="898">
        <f t="shared" si="4149"/>
        <v>1</v>
      </c>
      <c r="KV232" s="898">
        <f t="shared" si="4150"/>
        <v>1</v>
      </c>
      <c r="KW232" s="899">
        <f t="shared" si="4151"/>
        <v>1</v>
      </c>
      <c r="KX232" s="899">
        <f t="shared" si="4152"/>
        <v>1</v>
      </c>
      <c r="KY232" s="899">
        <f t="shared" si="4153"/>
        <v>1</v>
      </c>
      <c r="KZ232" s="899">
        <f t="shared" si="4154"/>
        <v>1</v>
      </c>
      <c r="LA232" s="966">
        <f t="shared" si="4155"/>
        <v>444675</v>
      </c>
      <c r="LB232" s="901">
        <f t="shared" si="4156"/>
        <v>0</v>
      </c>
      <c r="LE232" s="958" t="s">
        <v>940</v>
      </c>
      <c r="LF232" s="1190" t="s">
        <v>341</v>
      </c>
      <c r="LG232" s="1179" t="s">
        <v>149</v>
      </c>
      <c r="LH232" s="1180">
        <v>15</v>
      </c>
      <c r="LI232" s="1021">
        <v>598200</v>
      </c>
      <c r="LJ232" s="974">
        <f t="shared" si="4157"/>
        <v>8973000</v>
      </c>
      <c r="LK232" s="1016"/>
      <c r="LL232" s="898">
        <f t="shared" si="4158"/>
        <v>1</v>
      </c>
      <c r="LM232" s="898">
        <f t="shared" si="4159"/>
        <v>1</v>
      </c>
      <c r="LN232" s="899">
        <f t="shared" si="4160"/>
        <v>1</v>
      </c>
      <c r="LO232" s="899">
        <f t="shared" si="4161"/>
        <v>1</v>
      </c>
      <c r="LP232" s="899">
        <f t="shared" si="4162"/>
        <v>1</v>
      </c>
      <c r="LQ232" s="899">
        <f t="shared" si="4163"/>
        <v>1</v>
      </c>
      <c r="LR232" s="966">
        <f t="shared" si="4164"/>
        <v>8973000</v>
      </c>
      <c r="LS232" s="901">
        <f t="shared" si="4165"/>
        <v>0</v>
      </c>
      <c r="LV232" s="958" t="s">
        <v>940</v>
      </c>
      <c r="LW232" s="1190" t="s">
        <v>341</v>
      </c>
      <c r="LX232" s="1179" t="s">
        <v>149</v>
      </c>
      <c r="LY232" s="1180">
        <v>15</v>
      </c>
      <c r="LZ232" s="1015">
        <v>48750</v>
      </c>
      <c r="MA232" s="963">
        <f t="shared" si="4166"/>
        <v>731250</v>
      </c>
      <c r="MB232" s="1016"/>
      <c r="MC232" s="898">
        <f t="shared" si="4167"/>
        <v>1</v>
      </c>
      <c r="MD232" s="898">
        <f t="shared" si="4168"/>
        <v>1</v>
      </c>
      <c r="ME232" s="899">
        <f t="shared" si="4169"/>
        <v>1</v>
      </c>
      <c r="MF232" s="899">
        <f t="shared" si="4170"/>
        <v>1</v>
      </c>
      <c r="MG232" s="899">
        <f t="shared" si="4171"/>
        <v>1</v>
      </c>
      <c r="MH232" s="899">
        <f t="shared" si="4172"/>
        <v>1</v>
      </c>
      <c r="MI232" s="966">
        <f t="shared" si="4173"/>
        <v>731250</v>
      </c>
      <c r="MJ232" s="901">
        <f t="shared" si="4174"/>
        <v>0</v>
      </c>
      <c r="MM232" s="958" t="s">
        <v>940</v>
      </c>
      <c r="MN232" s="1190" t="s">
        <v>341</v>
      </c>
      <c r="MO232" s="1179" t="s">
        <v>149</v>
      </c>
      <c r="MP232" s="1180">
        <v>15</v>
      </c>
      <c r="MQ232" s="1015">
        <v>60000</v>
      </c>
      <c r="MR232" s="963">
        <f t="shared" si="4175"/>
        <v>900000</v>
      </c>
      <c r="MS232" s="1016"/>
      <c r="MT232" s="898">
        <f t="shared" si="4176"/>
        <v>1</v>
      </c>
      <c r="MU232" s="898">
        <f t="shared" si="4177"/>
        <v>1</v>
      </c>
      <c r="MV232" s="899">
        <f t="shared" si="4178"/>
        <v>1</v>
      </c>
      <c r="MW232" s="899">
        <f t="shared" si="4179"/>
        <v>1</v>
      </c>
      <c r="MX232" s="899">
        <f t="shared" si="4180"/>
        <v>1</v>
      </c>
      <c r="MY232" s="899">
        <f t="shared" si="4181"/>
        <v>1</v>
      </c>
      <c r="MZ232" s="966">
        <f t="shared" si="4182"/>
        <v>900000</v>
      </c>
      <c r="NA232" s="901">
        <f t="shared" si="4183"/>
        <v>0</v>
      </c>
      <c r="ND232" s="975" t="s">
        <v>940</v>
      </c>
      <c r="NE232" s="976" t="s">
        <v>341</v>
      </c>
      <c r="NF232" s="1175" t="s">
        <v>149</v>
      </c>
      <c r="NG232" s="1176">
        <v>15</v>
      </c>
      <c r="NH232" s="979">
        <v>19537.650000000001</v>
      </c>
      <c r="NI232" s="980">
        <v>293065</v>
      </c>
      <c r="NJ232" s="1016"/>
      <c r="NK232" s="898">
        <f t="shared" si="4184"/>
        <v>1</v>
      </c>
      <c r="NL232" s="898">
        <f t="shared" si="4185"/>
        <v>1</v>
      </c>
      <c r="NM232" s="899">
        <f t="shared" si="4186"/>
        <v>1</v>
      </c>
      <c r="NN232" s="899">
        <f t="shared" si="4187"/>
        <v>1</v>
      </c>
      <c r="NO232" s="899">
        <f t="shared" si="4188"/>
        <v>1</v>
      </c>
      <c r="NP232" s="899">
        <f t="shared" si="4189"/>
        <v>1</v>
      </c>
      <c r="NQ232" s="966">
        <f t="shared" si="4190"/>
        <v>293065</v>
      </c>
      <c r="NR232" s="901">
        <f t="shared" si="4191"/>
        <v>0</v>
      </c>
      <c r="NU232" s="981" t="s">
        <v>940</v>
      </c>
      <c r="NV232" s="982" t="s">
        <v>341</v>
      </c>
      <c r="NW232" s="1177" t="s">
        <v>149</v>
      </c>
      <c r="NX232" s="1178">
        <v>15</v>
      </c>
      <c r="NY232" s="1022">
        <v>19735</v>
      </c>
      <c r="NZ232" s="986">
        <f t="shared" si="4192"/>
        <v>296025</v>
      </c>
      <c r="OA232" s="1016"/>
      <c r="OB232" s="898">
        <f t="shared" si="4193"/>
        <v>1</v>
      </c>
      <c r="OC232" s="898">
        <f t="shared" si="4194"/>
        <v>1</v>
      </c>
      <c r="OD232" s="899">
        <f t="shared" si="4195"/>
        <v>1</v>
      </c>
      <c r="OE232" s="899">
        <f t="shared" si="4196"/>
        <v>1</v>
      </c>
      <c r="OF232" s="899">
        <f t="shared" si="4197"/>
        <v>1</v>
      </c>
      <c r="OG232" s="899">
        <f t="shared" si="4198"/>
        <v>1</v>
      </c>
      <c r="OH232" s="966">
        <f t="shared" si="4199"/>
        <v>296025</v>
      </c>
      <c r="OI232" s="901">
        <f t="shared" si="4200"/>
        <v>0</v>
      </c>
      <c r="OL232" s="958" t="s">
        <v>940</v>
      </c>
      <c r="OM232" s="1190" t="s">
        <v>341</v>
      </c>
      <c r="ON232" s="1179" t="s">
        <v>149</v>
      </c>
      <c r="OO232" s="1180">
        <v>15</v>
      </c>
      <c r="OP232" s="1015">
        <v>92380</v>
      </c>
      <c r="OQ232" s="963">
        <f t="shared" si="4201"/>
        <v>1385700</v>
      </c>
      <c r="OR232" s="1016"/>
      <c r="OS232" s="898">
        <f t="shared" si="4202"/>
        <v>1</v>
      </c>
      <c r="OT232" s="898">
        <f t="shared" si="4203"/>
        <v>1</v>
      </c>
      <c r="OU232" s="899">
        <f t="shared" si="4204"/>
        <v>1</v>
      </c>
      <c r="OV232" s="899">
        <f t="shared" si="4205"/>
        <v>1</v>
      </c>
      <c r="OW232" s="899">
        <f t="shared" si="4206"/>
        <v>1</v>
      </c>
      <c r="OX232" s="899">
        <f t="shared" si="4207"/>
        <v>1</v>
      </c>
      <c r="OY232" s="966">
        <f t="shared" si="4208"/>
        <v>1385700</v>
      </c>
      <c r="OZ232" s="901">
        <f t="shared" si="4209"/>
        <v>0</v>
      </c>
      <c r="PC232" s="958" t="s">
        <v>940</v>
      </c>
      <c r="PD232" s="1190" t="s">
        <v>341</v>
      </c>
      <c r="PE232" s="1179" t="s">
        <v>149</v>
      </c>
      <c r="PF232" s="1180">
        <v>15</v>
      </c>
      <c r="PG232" s="1023">
        <v>73515</v>
      </c>
      <c r="PH232" s="988">
        <v>1102725</v>
      </c>
      <c r="PI232" s="1181"/>
      <c r="PJ232" s="898">
        <f t="shared" si="4210"/>
        <v>1</v>
      </c>
      <c r="PK232" s="898">
        <f t="shared" si="4211"/>
        <v>1</v>
      </c>
      <c r="PL232" s="899">
        <f t="shared" si="4212"/>
        <v>1</v>
      </c>
      <c r="PM232" s="899">
        <f t="shared" si="4213"/>
        <v>1</v>
      </c>
      <c r="PN232" s="899">
        <f t="shared" si="4214"/>
        <v>1</v>
      </c>
      <c r="PO232" s="899">
        <f t="shared" si="4215"/>
        <v>1</v>
      </c>
      <c r="PP232" s="966">
        <f t="shared" si="4216"/>
        <v>1102725</v>
      </c>
      <c r="PQ232" s="901">
        <f t="shared" si="4217"/>
        <v>0</v>
      </c>
      <c r="PT232" s="958" t="s">
        <v>940</v>
      </c>
      <c r="PU232" s="1190" t="s">
        <v>341</v>
      </c>
      <c r="PV232" s="1179" t="s">
        <v>149</v>
      </c>
      <c r="PW232" s="1180">
        <v>15</v>
      </c>
      <c r="PX232" s="1015">
        <v>49890</v>
      </c>
      <c r="PY232" s="963">
        <f t="shared" si="4218"/>
        <v>748350</v>
      </c>
      <c r="PZ232" s="1016"/>
      <c r="QA232" s="898">
        <f t="shared" si="4219"/>
        <v>1</v>
      </c>
      <c r="QB232" s="898">
        <f t="shared" si="4220"/>
        <v>1</v>
      </c>
      <c r="QC232" s="899">
        <f t="shared" si="4221"/>
        <v>1</v>
      </c>
      <c r="QD232" s="899">
        <f t="shared" si="4222"/>
        <v>1</v>
      </c>
      <c r="QE232" s="899">
        <f t="shared" si="4223"/>
        <v>1</v>
      </c>
      <c r="QF232" s="899">
        <f t="shared" si="4224"/>
        <v>1</v>
      </c>
      <c r="QG232" s="966">
        <f t="shared" si="4225"/>
        <v>748350</v>
      </c>
      <c r="QH232" s="901">
        <f t="shared" si="4226"/>
        <v>0</v>
      </c>
      <c r="QK232" s="958" t="s">
        <v>940</v>
      </c>
      <c r="QL232" s="1190" t="s">
        <v>341</v>
      </c>
      <c r="QM232" s="1179" t="s">
        <v>149</v>
      </c>
      <c r="QN232" s="1180">
        <v>15</v>
      </c>
      <c r="QO232" s="1021">
        <v>601190.99999999988</v>
      </c>
      <c r="QP232" s="974">
        <f t="shared" si="4227"/>
        <v>9017865</v>
      </c>
      <c r="QQ232" s="1016"/>
      <c r="QR232" s="898">
        <f t="shared" si="4228"/>
        <v>1</v>
      </c>
      <c r="QS232" s="898">
        <f t="shared" si="4229"/>
        <v>1</v>
      </c>
      <c r="QT232" s="899">
        <f t="shared" si="4230"/>
        <v>1</v>
      </c>
      <c r="QU232" s="899">
        <f t="shared" si="4231"/>
        <v>1</v>
      </c>
      <c r="QV232" s="899">
        <f t="shared" si="4232"/>
        <v>1</v>
      </c>
      <c r="QW232" s="899">
        <f t="shared" si="4233"/>
        <v>1</v>
      </c>
      <c r="QX232" s="966">
        <f t="shared" si="4234"/>
        <v>9017865</v>
      </c>
      <c r="QY232" s="901">
        <f t="shared" si="4235"/>
        <v>0</v>
      </c>
      <c r="RB232" s="405"/>
      <c r="RC232" s="406"/>
      <c r="RD232" s="407"/>
      <c r="RE232" s="408"/>
      <c r="RF232" s="409"/>
      <c r="RG232" s="410"/>
      <c r="RH232" s="410"/>
      <c r="RI232" s="898"/>
      <c r="RJ232" s="898"/>
      <c r="RK232" s="934"/>
      <c r="RL232" s="934"/>
      <c r="RM232" s="934"/>
      <c r="RN232" s="934"/>
      <c r="RO232" s="935"/>
      <c r="RP232" s="936"/>
      <c r="RS232" s="405"/>
      <c r="RT232" s="406"/>
      <c r="RU232" s="407"/>
      <c r="RV232" s="408"/>
      <c r="RW232" s="409"/>
      <c r="RX232" s="410"/>
      <c r="RY232" s="410"/>
      <c r="RZ232" s="898"/>
      <c r="SA232" s="898"/>
      <c r="SB232" s="934"/>
      <c r="SC232" s="934"/>
      <c r="SD232" s="934"/>
      <c r="SE232" s="934"/>
      <c r="SF232" s="935"/>
      <c r="SG232" s="936"/>
      <c r="SJ232" s="405"/>
      <c r="SK232" s="406"/>
      <c r="SL232" s="407"/>
      <c r="SM232" s="408"/>
      <c r="SN232" s="409"/>
      <c r="SO232" s="410"/>
      <c r="SP232" s="410"/>
      <c r="SQ232" s="898"/>
      <c r="SR232" s="898"/>
      <c r="SS232" s="934"/>
      <c r="ST232" s="934"/>
      <c r="SU232" s="934"/>
      <c r="SV232" s="934"/>
      <c r="SW232" s="935"/>
      <c r="SX232" s="936"/>
    </row>
    <row r="233" spans="2:518" ht="75.75" customHeight="1" thickTop="1" thickBot="1">
      <c r="B233" s="958" t="s">
        <v>941</v>
      </c>
      <c r="C233" s="1190" t="s">
        <v>582</v>
      </c>
      <c r="D233" s="1179" t="s">
        <v>342</v>
      </c>
      <c r="E233" s="1180">
        <v>12</v>
      </c>
      <c r="F233" s="1015"/>
      <c r="G233" s="963">
        <f t="shared" si="4002"/>
        <v>0</v>
      </c>
      <c r="H233" s="1016"/>
      <c r="K233" s="958" t="s">
        <v>941</v>
      </c>
      <c r="L233" s="1190" t="s">
        <v>582</v>
      </c>
      <c r="M233" s="1179" t="s">
        <v>342</v>
      </c>
      <c r="N233" s="1180">
        <v>12</v>
      </c>
      <c r="O233" s="1017">
        <v>132839</v>
      </c>
      <c r="P233" s="963">
        <f t="shared" si="4003"/>
        <v>1594068</v>
      </c>
      <c r="Q233" s="1016"/>
      <c r="R233" s="898">
        <f t="shared" si="3761"/>
        <v>1</v>
      </c>
      <c r="S233" s="898">
        <f t="shared" si="3762"/>
        <v>1</v>
      </c>
      <c r="T233" s="899">
        <f t="shared" si="3763"/>
        <v>1</v>
      </c>
      <c r="U233" s="899">
        <f t="shared" si="3764"/>
        <v>1</v>
      </c>
      <c r="V233" s="899">
        <f t="shared" si="3765"/>
        <v>1</v>
      </c>
      <c r="W233" s="899">
        <f t="shared" si="3766"/>
        <v>1</v>
      </c>
      <c r="X233" s="966">
        <f t="shared" si="3767"/>
        <v>1594068</v>
      </c>
      <c r="Y233" s="901">
        <f t="shared" si="3768"/>
        <v>0</v>
      </c>
      <c r="Z233" s="872"/>
      <c r="AA233" s="872"/>
      <c r="AB233" s="958" t="s">
        <v>941</v>
      </c>
      <c r="AC233" s="1190" t="s">
        <v>582</v>
      </c>
      <c r="AD233" s="1179" t="s">
        <v>342</v>
      </c>
      <c r="AE233" s="1180">
        <v>12</v>
      </c>
      <c r="AF233" s="1015">
        <v>150000</v>
      </c>
      <c r="AG233" s="963">
        <f t="shared" si="4004"/>
        <v>1800000</v>
      </c>
      <c r="AH233" s="1016"/>
      <c r="AI233" s="898">
        <f t="shared" si="4005"/>
        <v>1</v>
      </c>
      <c r="AJ233" s="898">
        <f t="shared" si="4006"/>
        <v>1</v>
      </c>
      <c r="AK233" s="899">
        <f t="shared" si="4007"/>
        <v>1</v>
      </c>
      <c r="AL233" s="899">
        <f t="shared" si="4008"/>
        <v>1</v>
      </c>
      <c r="AM233" s="899">
        <f t="shared" si="4009"/>
        <v>1</v>
      </c>
      <c r="AN233" s="899">
        <f t="shared" si="4010"/>
        <v>1</v>
      </c>
      <c r="AO233" s="966">
        <f t="shared" si="4011"/>
        <v>1800000</v>
      </c>
      <c r="AP233" s="901">
        <f t="shared" si="4012"/>
        <v>0</v>
      </c>
      <c r="AQ233" s="872"/>
      <c r="AR233" s="872"/>
      <c r="AS233" s="958" t="s">
        <v>941</v>
      </c>
      <c r="AT233" s="1191" t="s">
        <v>582</v>
      </c>
      <c r="AU233" s="1179" t="s">
        <v>342</v>
      </c>
      <c r="AV233" s="1180">
        <v>12</v>
      </c>
      <c r="AW233" s="1019">
        <v>25000</v>
      </c>
      <c r="AX233" s="969">
        <f t="shared" si="4013"/>
        <v>300000</v>
      </c>
      <c r="AY233" s="1016"/>
      <c r="AZ233" s="898">
        <f t="shared" si="4014"/>
        <v>1</v>
      </c>
      <c r="BA233" s="898">
        <f t="shared" si="4015"/>
        <v>1</v>
      </c>
      <c r="BB233" s="899">
        <f t="shared" si="4016"/>
        <v>1</v>
      </c>
      <c r="BC233" s="899">
        <f t="shared" si="4017"/>
        <v>1</v>
      </c>
      <c r="BD233" s="899">
        <f t="shared" si="4018"/>
        <v>1</v>
      </c>
      <c r="BE233" s="899">
        <f t="shared" si="4019"/>
        <v>1</v>
      </c>
      <c r="BF233" s="966">
        <f t="shared" si="4020"/>
        <v>300000</v>
      </c>
      <c r="BG233" s="901">
        <f t="shared" si="4021"/>
        <v>0</v>
      </c>
      <c r="BJ233" s="958" t="s">
        <v>941</v>
      </c>
      <c r="BK233" s="1190" t="s">
        <v>582</v>
      </c>
      <c r="BL233" s="1179" t="s">
        <v>342</v>
      </c>
      <c r="BM233" s="1180">
        <v>12</v>
      </c>
      <c r="BN233" s="1015">
        <v>95000</v>
      </c>
      <c r="BO233" s="963">
        <f t="shared" si="4022"/>
        <v>1140000</v>
      </c>
      <c r="BP233" s="1016"/>
      <c r="BQ233" s="898">
        <f t="shared" si="4023"/>
        <v>1</v>
      </c>
      <c r="BR233" s="898">
        <f t="shared" si="4024"/>
        <v>1</v>
      </c>
      <c r="BS233" s="899">
        <f t="shared" si="4025"/>
        <v>1</v>
      </c>
      <c r="BT233" s="899">
        <f t="shared" si="4026"/>
        <v>1</v>
      </c>
      <c r="BU233" s="899">
        <f t="shared" si="4027"/>
        <v>1</v>
      </c>
      <c r="BV233" s="899">
        <f t="shared" si="4028"/>
        <v>1</v>
      </c>
      <c r="BW233" s="966">
        <f t="shared" si="4029"/>
        <v>1140000</v>
      </c>
      <c r="BX233" s="901">
        <f t="shared" si="4030"/>
        <v>0</v>
      </c>
      <c r="CA233" s="958" t="s">
        <v>941</v>
      </c>
      <c r="CB233" s="1190" t="s">
        <v>582</v>
      </c>
      <c r="CC233" s="1179" t="s">
        <v>342</v>
      </c>
      <c r="CD233" s="1180">
        <v>12</v>
      </c>
      <c r="CE233" s="1015">
        <v>129385</v>
      </c>
      <c r="CF233" s="963">
        <f t="shared" si="4031"/>
        <v>1552620</v>
      </c>
      <c r="CG233" s="1016"/>
      <c r="CH233" s="898">
        <f t="shared" si="4032"/>
        <v>1</v>
      </c>
      <c r="CI233" s="898">
        <f t="shared" si="4033"/>
        <v>1</v>
      </c>
      <c r="CJ233" s="899">
        <f t="shared" si="4034"/>
        <v>1</v>
      </c>
      <c r="CK233" s="899">
        <f t="shared" si="4035"/>
        <v>1</v>
      </c>
      <c r="CL233" s="899">
        <f t="shared" si="4036"/>
        <v>1</v>
      </c>
      <c r="CM233" s="899">
        <f t="shared" si="4037"/>
        <v>1</v>
      </c>
      <c r="CN233" s="966">
        <f t="shared" si="4038"/>
        <v>1552620</v>
      </c>
      <c r="CO233" s="901">
        <f t="shared" si="4039"/>
        <v>0</v>
      </c>
      <c r="CR233" s="958" t="s">
        <v>941</v>
      </c>
      <c r="CS233" s="1190" t="s">
        <v>582</v>
      </c>
      <c r="CT233" s="1179" t="s">
        <v>342</v>
      </c>
      <c r="CU233" s="1180">
        <v>12</v>
      </c>
      <c r="CV233" s="1015">
        <v>94500</v>
      </c>
      <c r="CW233" s="963">
        <f t="shared" si="4040"/>
        <v>1134000</v>
      </c>
      <c r="CX233" s="1016"/>
      <c r="CY233" s="898">
        <f t="shared" si="4041"/>
        <v>1</v>
      </c>
      <c r="CZ233" s="898">
        <f t="shared" si="4042"/>
        <v>1</v>
      </c>
      <c r="DA233" s="899">
        <f t="shared" si="4043"/>
        <v>1</v>
      </c>
      <c r="DB233" s="899">
        <f t="shared" si="4044"/>
        <v>1</v>
      </c>
      <c r="DC233" s="899">
        <f t="shared" si="4045"/>
        <v>1</v>
      </c>
      <c r="DD233" s="899">
        <f t="shared" si="4046"/>
        <v>1</v>
      </c>
      <c r="DE233" s="966">
        <f t="shared" si="4047"/>
        <v>1134000</v>
      </c>
      <c r="DF233" s="901">
        <f t="shared" si="4048"/>
        <v>0</v>
      </c>
      <c r="DI233" s="958" t="s">
        <v>941</v>
      </c>
      <c r="DJ233" s="1190" t="s">
        <v>582</v>
      </c>
      <c r="DK233" s="1179" t="s">
        <v>342</v>
      </c>
      <c r="DL233" s="1180">
        <v>12</v>
      </c>
      <c r="DM233" s="1015">
        <v>258801</v>
      </c>
      <c r="DN233" s="963">
        <f t="shared" si="4049"/>
        <v>3105612</v>
      </c>
      <c r="DO233" s="1016"/>
      <c r="DP233" s="898">
        <f t="shared" si="4050"/>
        <v>1</v>
      </c>
      <c r="DQ233" s="898">
        <f t="shared" si="4051"/>
        <v>1</v>
      </c>
      <c r="DR233" s="899">
        <f t="shared" si="4052"/>
        <v>1</v>
      </c>
      <c r="DS233" s="899">
        <f t="shared" si="4053"/>
        <v>1</v>
      </c>
      <c r="DT233" s="899">
        <f t="shared" si="4054"/>
        <v>1</v>
      </c>
      <c r="DU233" s="899">
        <f t="shared" si="4055"/>
        <v>1</v>
      </c>
      <c r="DV233" s="966">
        <f t="shared" si="4056"/>
        <v>3105612</v>
      </c>
      <c r="DW233" s="901">
        <f t="shared" si="4057"/>
        <v>0</v>
      </c>
      <c r="DZ233" s="958" t="s">
        <v>941</v>
      </c>
      <c r="EA233" s="1190" t="s">
        <v>582</v>
      </c>
      <c r="EB233" s="1179" t="s">
        <v>342</v>
      </c>
      <c r="EC233" s="1180">
        <v>12</v>
      </c>
      <c r="ED233" s="1015">
        <v>25700</v>
      </c>
      <c r="EE233" s="963">
        <f t="shared" si="4058"/>
        <v>308400</v>
      </c>
      <c r="EF233" s="1016"/>
      <c r="EG233" s="898">
        <f t="shared" si="4059"/>
        <v>1</v>
      </c>
      <c r="EH233" s="898">
        <f t="shared" si="4060"/>
        <v>1</v>
      </c>
      <c r="EI233" s="899">
        <f t="shared" si="4061"/>
        <v>1</v>
      </c>
      <c r="EJ233" s="899">
        <f t="shared" si="4062"/>
        <v>1</v>
      </c>
      <c r="EK233" s="899">
        <f t="shared" si="4063"/>
        <v>1</v>
      </c>
      <c r="EL233" s="899">
        <f t="shared" si="4064"/>
        <v>1</v>
      </c>
      <c r="EM233" s="966">
        <f t="shared" si="4065"/>
        <v>308400</v>
      </c>
      <c r="EN233" s="901">
        <f t="shared" si="4066"/>
        <v>0</v>
      </c>
      <c r="EQ233" s="958" t="s">
        <v>941</v>
      </c>
      <c r="ER233" s="1190" t="s">
        <v>582</v>
      </c>
      <c r="ES233" s="1179" t="s">
        <v>342</v>
      </c>
      <c r="ET233" s="1180">
        <v>12</v>
      </c>
      <c r="EU233" s="1015">
        <v>130150</v>
      </c>
      <c r="EV233" s="963">
        <f t="shared" si="4067"/>
        <v>1561800</v>
      </c>
      <c r="EW233" s="1016"/>
      <c r="EX233" s="898">
        <f t="shared" si="4068"/>
        <v>1</v>
      </c>
      <c r="EY233" s="898">
        <f t="shared" si="4069"/>
        <v>1</v>
      </c>
      <c r="EZ233" s="899">
        <f t="shared" si="4070"/>
        <v>1</v>
      </c>
      <c r="FA233" s="899">
        <f t="shared" si="4071"/>
        <v>1</v>
      </c>
      <c r="FB233" s="899">
        <f t="shared" si="4072"/>
        <v>1</v>
      </c>
      <c r="FC233" s="899">
        <f t="shared" si="4073"/>
        <v>1</v>
      </c>
      <c r="FD233" s="966">
        <f t="shared" si="4074"/>
        <v>1561800</v>
      </c>
      <c r="FE233" s="901">
        <f t="shared" si="4075"/>
        <v>0</v>
      </c>
      <c r="FH233" s="958"/>
      <c r="FI233" s="1190"/>
      <c r="FJ233" s="1179"/>
      <c r="FK233" s="1180"/>
      <c r="FL233" s="1015"/>
      <c r="FM233" s="963">
        <f t="shared" si="4076"/>
        <v>0</v>
      </c>
      <c r="FN233" s="1016"/>
      <c r="FO233" s="898" t="e">
        <f t="shared" si="4077"/>
        <v>#N/A</v>
      </c>
      <c r="FP233" s="898" t="e">
        <f t="shared" si="4078"/>
        <v>#N/A</v>
      </c>
      <c r="FQ233" s="899" t="e">
        <f t="shared" si="4079"/>
        <v>#N/A</v>
      </c>
      <c r="FR233" s="899">
        <f t="shared" si="4080"/>
        <v>0</v>
      </c>
      <c r="FS233" s="899">
        <f t="shared" si="4081"/>
        <v>0</v>
      </c>
      <c r="FT233" s="899" t="e">
        <f t="shared" si="4082"/>
        <v>#N/A</v>
      </c>
      <c r="FU233" s="966">
        <f t="shared" si="4083"/>
        <v>0</v>
      </c>
      <c r="FV233" s="901">
        <f t="shared" si="4084"/>
        <v>0</v>
      </c>
      <c r="FY233" s="958" t="s">
        <v>941</v>
      </c>
      <c r="FZ233" s="1190" t="s">
        <v>582</v>
      </c>
      <c r="GA233" s="1179" t="s">
        <v>342</v>
      </c>
      <c r="GB233" s="1180">
        <v>12</v>
      </c>
      <c r="GC233" s="1017">
        <v>132839</v>
      </c>
      <c r="GD233" s="963">
        <f t="shared" si="4085"/>
        <v>1594068</v>
      </c>
      <c r="GE233" s="1016"/>
      <c r="GF233" s="898">
        <f t="shared" si="4086"/>
        <v>1</v>
      </c>
      <c r="GG233" s="898">
        <f t="shared" si="4087"/>
        <v>1</v>
      </c>
      <c r="GH233" s="899">
        <f t="shared" si="4088"/>
        <v>1</v>
      </c>
      <c r="GI233" s="899">
        <f t="shared" si="4089"/>
        <v>1</v>
      </c>
      <c r="GJ233" s="899">
        <f t="shared" si="4090"/>
        <v>1</v>
      </c>
      <c r="GK233" s="899">
        <f t="shared" si="4091"/>
        <v>1</v>
      </c>
      <c r="GL233" s="966">
        <f t="shared" si="4092"/>
        <v>1594068</v>
      </c>
      <c r="GM233" s="901">
        <f t="shared" si="4093"/>
        <v>0</v>
      </c>
      <c r="GP233" s="958" t="s">
        <v>941</v>
      </c>
      <c r="GQ233" s="1190" t="s">
        <v>582</v>
      </c>
      <c r="GR233" s="1179" t="s">
        <v>342</v>
      </c>
      <c r="GS233" s="1180">
        <v>12</v>
      </c>
      <c r="GT233" s="1015">
        <v>130200</v>
      </c>
      <c r="GU233" s="963">
        <f t="shared" si="4094"/>
        <v>1562400</v>
      </c>
      <c r="GV233" s="1016"/>
      <c r="GW233" s="898">
        <f t="shared" si="4095"/>
        <v>1</v>
      </c>
      <c r="GX233" s="898">
        <f t="shared" si="4096"/>
        <v>1</v>
      </c>
      <c r="GY233" s="899">
        <f t="shared" si="4097"/>
        <v>1</v>
      </c>
      <c r="GZ233" s="899">
        <f t="shared" si="4098"/>
        <v>1</v>
      </c>
      <c r="HA233" s="899">
        <f t="shared" si="4099"/>
        <v>1</v>
      </c>
      <c r="HB233" s="899">
        <f t="shared" si="4100"/>
        <v>1</v>
      </c>
      <c r="HC233" s="966">
        <f t="shared" si="4101"/>
        <v>1562400</v>
      </c>
      <c r="HD233" s="901">
        <f t="shared" si="4102"/>
        <v>0</v>
      </c>
      <c r="HG233" s="958" t="s">
        <v>941</v>
      </c>
      <c r="HH233" s="1190" t="s">
        <v>582</v>
      </c>
      <c r="HI233" s="1179" t="s">
        <v>342</v>
      </c>
      <c r="HJ233" s="1180">
        <v>12</v>
      </c>
      <c r="HK233" s="1015">
        <v>25771</v>
      </c>
      <c r="HL233" s="963">
        <f t="shared" si="4103"/>
        <v>309252</v>
      </c>
      <c r="HM233" s="1016"/>
      <c r="HN233" s="898">
        <f t="shared" si="4104"/>
        <v>1</v>
      </c>
      <c r="HO233" s="898">
        <f t="shared" si="4105"/>
        <v>1</v>
      </c>
      <c r="HP233" s="899">
        <f t="shared" si="4106"/>
        <v>1</v>
      </c>
      <c r="HQ233" s="899">
        <f t="shared" si="4107"/>
        <v>1</v>
      </c>
      <c r="HR233" s="899">
        <f t="shared" si="4108"/>
        <v>1</v>
      </c>
      <c r="HS233" s="899">
        <f t="shared" si="4109"/>
        <v>1</v>
      </c>
      <c r="HT233" s="966">
        <f t="shared" si="4110"/>
        <v>309252</v>
      </c>
      <c r="HU233" s="901">
        <f t="shared" si="4111"/>
        <v>0</v>
      </c>
      <c r="HX233" s="958" t="s">
        <v>941</v>
      </c>
      <c r="HY233" s="1190" t="s">
        <v>582</v>
      </c>
      <c r="HZ233" s="1179" t="s">
        <v>342</v>
      </c>
      <c r="IA233" s="1180">
        <v>12</v>
      </c>
      <c r="IB233" s="1020">
        <v>380000</v>
      </c>
      <c r="IC233" s="972">
        <f t="shared" si="4112"/>
        <v>4560000</v>
      </c>
      <c r="ID233" s="1016"/>
      <c r="IE233" s="898">
        <f t="shared" si="4113"/>
        <v>1</v>
      </c>
      <c r="IF233" s="898">
        <f t="shared" si="4114"/>
        <v>1</v>
      </c>
      <c r="IG233" s="899">
        <f t="shared" si="4115"/>
        <v>1</v>
      </c>
      <c r="IH233" s="899">
        <f t="shared" si="4116"/>
        <v>1</v>
      </c>
      <c r="II233" s="899">
        <f t="shared" si="4117"/>
        <v>1</v>
      </c>
      <c r="IJ233" s="899">
        <f t="shared" si="4118"/>
        <v>1</v>
      </c>
      <c r="IK233" s="966">
        <f t="shared" si="4119"/>
        <v>4560000</v>
      </c>
      <c r="IL233" s="901">
        <f t="shared" si="4120"/>
        <v>0</v>
      </c>
      <c r="IO233" s="958" t="s">
        <v>941</v>
      </c>
      <c r="IP233" s="1190" t="s">
        <v>582</v>
      </c>
      <c r="IQ233" s="1179" t="s">
        <v>342</v>
      </c>
      <c r="IR233" s="1180">
        <v>12</v>
      </c>
      <c r="IS233" s="1015">
        <v>82323</v>
      </c>
      <c r="IT233" s="963">
        <f t="shared" si="4121"/>
        <v>987876</v>
      </c>
      <c r="IU233" s="1016"/>
      <c r="IV233" s="898">
        <f t="shared" si="4122"/>
        <v>1</v>
      </c>
      <c r="IW233" s="898">
        <f t="shared" si="4123"/>
        <v>1</v>
      </c>
      <c r="IX233" s="899">
        <f t="shared" si="4124"/>
        <v>1</v>
      </c>
      <c r="IY233" s="899">
        <f t="shared" si="4125"/>
        <v>1</v>
      </c>
      <c r="IZ233" s="899">
        <f t="shared" si="4126"/>
        <v>1</v>
      </c>
      <c r="JA233" s="899">
        <f t="shared" si="4127"/>
        <v>1</v>
      </c>
      <c r="JB233" s="966">
        <f t="shared" si="4128"/>
        <v>987876</v>
      </c>
      <c r="JC233" s="901">
        <f t="shared" si="4129"/>
        <v>0</v>
      </c>
      <c r="JF233" s="958" t="s">
        <v>941</v>
      </c>
      <c r="JG233" s="1190" t="s">
        <v>582</v>
      </c>
      <c r="JH233" s="1179" t="s">
        <v>342</v>
      </c>
      <c r="JI233" s="1180">
        <v>12</v>
      </c>
      <c r="JJ233" s="1015">
        <v>135000</v>
      </c>
      <c r="JK233" s="963">
        <f t="shared" si="4130"/>
        <v>1620000</v>
      </c>
      <c r="JL233" s="1016"/>
      <c r="JM233" s="898">
        <f t="shared" si="4131"/>
        <v>1</v>
      </c>
      <c r="JN233" s="898">
        <f t="shared" si="4132"/>
        <v>1</v>
      </c>
      <c r="JO233" s="899">
        <f t="shared" si="4133"/>
        <v>1</v>
      </c>
      <c r="JP233" s="899">
        <f t="shared" si="4134"/>
        <v>1</v>
      </c>
      <c r="JQ233" s="899">
        <f t="shared" si="4135"/>
        <v>1</v>
      </c>
      <c r="JR233" s="899">
        <f t="shared" si="4136"/>
        <v>1</v>
      </c>
      <c r="JS233" s="966">
        <f t="shared" si="4137"/>
        <v>1620000</v>
      </c>
      <c r="JT233" s="901">
        <f t="shared" si="4138"/>
        <v>0</v>
      </c>
      <c r="JW233" s="958" t="s">
        <v>941</v>
      </c>
      <c r="JX233" s="1190" t="s">
        <v>582</v>
      </c>
      <c r="JY233" s="1179" t="s">
        <v>342</v>
      </c>
      <c r="JZ233" s="1180">
        <v>12</v>
      </c>
      <c r="KA233" s="1015">
        <v>260012.16195000001</v>
      </c>
      <c r="KB233" s="963">
        <f t="shared" si="4139"/>
        <v>3120146</v>
      </c>
      <c r="KC233" s="1016"/>
      <c r="KD233" s="898">
        <f t="shared" si="4140"/>
        <v>1</v>
      </c>
      <c r="KE233" s="898">
        <f t="shared" si="4141"/>
        <v>1</v>
      </c>
      <c r="KF233" s="899">
        <f t="shared" si="4142"/>
        <v>1</v>
      </c>
      <c r="KG233" s="899">
        <f t="shared" si="4143"/>
        <v>1</v>
      </c>
      <c r="KH233" s="899">
        <f t="shared" si="4144"/>
        <v>1</v>
      </c>
      <c r="KI233" s="899">
        <f t="shared" si="4145"/>
        <v>1</v>
      </c>
      <c r="KJ233" s="966">
        <f t="shared" si="4146"/>
        <v>3120146</v>
      </c>
      <c r="KK233" s="901">
        <f t="shared" si="4147"/>
        <v>0</v>
      </c>
      <c r="KN233" s="958" t="s">
        <v>941</v>
      </c>
      <c r="KO233" s="1190" t="s">
        <v>582</v>
      </c>
      <c r="KP233" s="1179" t="s">
        <v>342</v>
      </c>
      <c r="KQ233" s="1180">
        <v>12</v>
      </c>
      <c r="KR233" s="1015">
        <v>17710</v>
      </c>
      <c r="KS233" s="963">
        <f t="shared" si="4148"/>
        <v>212520</v>
      </c>
      <c r="KT233" s="1016"/>
      <c r="KU233" s="898">
        <f t="shared" si="4149"/>
        <v>1</v>
      </c>
      <c r="KV233" s="898">
        <f t="shared" si="4150"/>
        <v>1</v>
      </c>
      <c r="KW233" s="899">
        <f t="shared" si="4151"/>
        <v>1</v>
      </c>
      <c r="KX233" s="899">
        <f t="shared" si="4152"/>
        <v>1</v>
      </c>
      <c r="KY233" s="899">
        <f t="shared" si="4153"/>
        <v>1</v>
      </c>
      <c r="KZ233" s="899">
        <f t="shared" si="4154"/>
        <v>1</v>
      </c>
      <c r="LA233" s="966">
        <f t="shared" si="4155"/>
        <v>212520</v>
      </c>
      <c r="LB233" s="901">
        <f t="shared" si="4156"/>
        <v>0</v>
      </c>
      <c r="LE233" s="958" t="s">
        <v>941</v>
      </c>
      <c r="LF233" s="1190" t="s">
        <v>582</v>
      </c>
      <c r="LG233" s="1179" t="s">
        <v>342</v>
      </c>
      <c r="LH233" s="1180">
        <v>12</v>
      </c>
      <c r="LI233" s="1021">
        <v>59820</v>
      </c>
      <c r="LJ233" s="974">
        <f t="shared" si="4157"/>
        <v>717840</v>
      </c>
      <c r="LK233" s="1016"/>
      <c r="LL233" s="898">
        <f t="shared" si="4158"/>
        <v>1</v>
      </c>
      <c r="LM233" s="898">
        <f t="shared" si="4159"/>
        <v>1</v>
      </c>
      <c r="LN233" s="899">
        <f t="shared" si="4160"/>
        <v>1</v>
      </c>
      <c r="LO233" s="899">
        <f t="shared" si="4161"/>
        <v>1</v>
      </c>
      <c r="LP233" s="899">
        <f t="shared" si="4162"/>
        <v>1</v>
      </c>
      <c r="LQ233" s="899">
        <f t="shared" si="4163"/>
        <v>1</v>
      </c>
      <c r="LR233" s="966">
        <f t="shared" si="4164"/>
        <v>717840</v>
      </c>
      <c r="LS233" s="901">
        <f t="shared" si="4165"/>
        <v>0</v>
      </c>
      <c r="LV233" s="958" t="s">
        <v>941</v>
      </c>
      <c r="LW233" s="1190" t="s">
        <v>582</v>
      </c>
      <c r="LX233" s="1179" t="s">
        <v>342</v>
      </c>
      <c r="LY233" s="1180">
        <v>12</v>
      </c>
      <c r="LZ233" s="1015">
        <v>292500</v>
      </c>
      <c r="MA233" s="963">
        <f t="shared" si="4166"/>
        <v>3510000</v>
      </c>
      <c r="MB233" s="1016"/>
      <c r="MC233" s="898">
        <f t="shared" si="4167"/>
        <v>1</v>
      </c>
      <c r="MD233" s="898">
        <f t="shared" si="4168"/>
        <v>1</v>
      </c>
      <c r="ME233" s="899">
        <f t="shared" si="4169"/>
        <v>1</v>
      </c>
      <c r="MF233" s="899">
        <f t="shared" si="4170"/>
        <v>1</v>
      </c>
      <c r="MG233" s="899">
        <f t="shared" si="4171"/>
        <v>1</v>
      </c>
      <c r="MH233" s="899">
        <f t="shared" si="4172"/>
        <v>1</v>
      </c>
      <c r="MI233" s="966">
        <f t="shared" si="4173"/>
        <v>3510000</v>
      </c>
      <c r="MJ233" s="901">
        <f t="shared" si="4174"/>
        <v>0</v>
      </c>
      <c r="MM233" s="958" t="s">
        <v>941</v>
      </c>
      <c r="MN233" s="1190" t="s">
        <v>582</v>
      </c>
      <c r="MO233" s="1179" t="s">
        <v>342</v>
      </c>
      <c r="MP233" s="1180">
        <v>12</v>
      </c>
      <c r="MQ233" s="1015">
        <v>60000</v>
      </c>
      <c r="MR233" s="963">
        <f t="shared" si="4175"/>
        <v>720000</v>
      </c>
      <c r="MS233" s="1016"/>
      <c r="MT233" s="898">
        <f t="shared" si="4176"/>
        <v>1</v>
      </c>
      <c r="MU233" s="898">
        <f t="shared" si="4177"/>
        <v>1</v>
      </c>
      <c r="MV233" s="899">
        <f t="shared" si="4178"/>
        <v>1</v>
      </c>
      <c r="MW233" s="899">
        <f t="shared" si="4179"/>
        <v>1</v>
      </c>
      <c r="MX233" s="899">
        <f t="shared" si="4180"/>
        <v>1</v>
      </c>
      <c r="MY233" s="899">
        <f t="shared" si="4181"/>
        <v>1</v>
      </c>
      <c r="MZ233" s="966">
        <f t="shared" si="4182"/>
        <v>720000</v>
      </c>
      <c r="NA233" s="901">
        <f t="shared" si="4183"/>
        <v>0</v>
      </c>
      <c r="ND233" s="975" t="s">
        <v>941</v>
      </c>
      <c r="NE233" s="976" t="s">
        <v>582</v>
      </c>
      <c r="NF233" s="1175" t="s">
        <v>342</v>
      </c>
      <c r="NG233" s="1176">
        <v>12</v>
      </c>
      <c r="NH233" s="979">
        <v>247995</v>
      </c>
      <c r="NI233" s="980">
        <v>2975940</v>
      </c>
      <c r="NJ233" s="1016"/>
      <c r="NK233" s="898">
        <f t="shared" si="4184"/>
        <v>1</v>
      </c>
      <c r="NL233" s="898">
        <f t="shared" si="4185"/>
        <v>1</v>
      </c>
      <c r="NM233" s="899">
        <f t="shared" si="4186"/>
        <v>1</v>
      </c>
      <c r="NN233" s="899">
        <f t="shared" si="4187"/>
        <v>1</v>
      </c>
      <c r="NO233" s="899">
        <f t="shared" si="4188"/>
        <v>1</v>
      </c>
      <c r="NP233" s="899">
        <f t="shared" si="4189"/>
        <v>1</v>
      </c>
      <c r="NQ233" s="966">
        <f t="shared" si="4190"/>
        <v>2975940</v>
      </c>
      <c r="NR233" s="901">
        <f t="shared" si="4191"/>
        <v>0</v>
      </c>
      <c r="NU233" s="981" t="s">
        <v>941</v>
      </c>
      <c r="NV233" s="982" t="s">
        <v>582</v>
      </c>
      <c r="NW233" s="1177" t="s">
        <v>342</v>
      </c>
      <c r="NX233" s="1178">
        <v>12</v>
      </c>
      <c r="NY233" s="1022">
        <v>250500</v>
      </c>
      <c r="NZ233" s="986">
        <f t="shared" si="4192"/>
        <v>3006000</v>
      </c>
      <c r="OA233" s="1016"/>
      <c r="OB233" s="898">
        <f t="shared" si="4193"/>
        <v>1</v>
      </c>
      <c r="OC233" s="898">
        <f t="shared" si="4194"/>
        <v>1</v>
      </c>
      <c r="OD233" s="899">
        <f t="shared" si="4195"/>
        <v>1</v>
      </c>
      <c r="OE233" s="899">
        <f t="shared" si="4196"/>
        <v>1</v>
      </c>
      <c r="OF233" s="899">
        <f t="shared" si="4197"/>
        <v>1</v>
      </c>
      <c r="OG233" s="899">
        <f t="shared" si="4198"/>
        <v>1</v>
      </c>
      <c r="OH233" s="966">
        <f t="shared" si="4199"/>
        <v>3006000</v>
      </c>
      <c r="OI233" s="901">
        <f t="shared" si="4200"/>
        <v>0</v>
      </c>
      <c r="OL233" s="958" t="s">
        <v>941</v>
      </c>
      <c r="OM233" s="1190" t="s">
        <v>582</v>
      </c>
      <c r="ON233" s="1179" t="s">
        <v>342</v>
      </c>
      <c r="OO233" s="1180">
        <v>12</v>
      </c>
      <c r="OP233" s="1015">
        <v>246705</v>
      </c>
      <c r="OQ233" s="963">
        <f t="shared" si="4201"/>
        <v>2960460</v>
      </c>
      <c r="OR233" s="1016"/>
      <c r="OS233" s="898">
        <f t="shared" si="4202"/>
        <v>1</v>
      </c>
      <c r="OT233" s="898">
        <f t="shared" si="4203"/>
        <v>1</v>
      </c>
      <c r="OU233" s="899">
        <f t="shared" si="4204"/>
        <v>1</v>
      </c>
      <c r="OV233" s="899">
        <f t="shared" si="4205"/>
        <v>1</v>
      </c>
      <c r="OW233" s="899">
        <f t="shared" si="4206"/>
        <v>1</v>
      </c>
      <c r="OX233" s="899">
        <f t="shared" si="4207"/>
        <v>1</v>
      </c>
      <c r="OY233" s="966">
        <f t="shared" si="4208"/>
        <v>2960460</v>
      </c>
      <c r="OZ233" s="901">
        <f t="shared" si="4209"/>
        <v>0</v>
      </c>
      <c r="PC233" s="958" t="s">
        <v>941</v>
      </c>
      <c r="PD233" s="1190" t="s">
        <v>582</v>
      </c>
      <c r="PE233" s="1179" t="s">
        <v>342</v>
      </c>
      <c r="PF233" s="1180">
        <v>12</v>
      </c>
      <c r="PG233" s="1023">
        <v>156325</v>
      </c>
      <c r="PH233" s="988">
        <v>1875900</v>
      </c>
      <c r="PI233" s="1181"/>
      <c r="PJ233" s="898">
        <f t="shared" si="4210"/>
        <v>1</v>
      </c>
      <c r="PK233" s="898">
        <f t="shared" si="4211"/>
        <v>1</v>
      </c>
      <c r="PL233" s="899">
        <f t="shared" si="4212"/>
        <v>1</v>
      </c>
      <c r="PM233" s="899">
        <f t="shared" si="4213"/>
        <v>1</v>
      </c>
      <c r="PN233" s="899">
        <f t="shared" si="4214"/>
        <v>1</v>
      </c>
      <c r="PO233" s="899">
        <f t="shared" si="4215"/>
        <v>1</v>
      </c>
      <c r="PP233" s="966">
        <f t="shared" si="4216"/>
        <v>1875900</v>
      </c>
      <c r="PQ233" s="901">
        <f t="shared" si="4217"/>
        <v>0</v>
      </c>
      <c r="PT233" s="958" t="s">
        <v>941</v>
      </c>
      <c r="PU233" s="1190" t="s">
        <v>582</v>
      </c>
      <c r="PV233" s="1179" t="s">
        <v>342</v>
      </c>
      <c r="PW233" s="1180">
        <v>12</v>
      </c>
      <c r="PX233" s="1015">
        <v>130110</v>
      </c>
      <c r="PY233" s="963">
        <f t="shared" si="4218"/>
        <v>1561320</v>
      </c>
      <c r="PZ233" s="1016"/>
      <c r="QA233" s="898">
        <f t="shared" si="4219"/>
        <v>1</v>
      </c>
      <c r="QB233" s="898">
        <f t="shared" si="4220"/>
        <v>1</v>
      </c>
      <c r="QC233" s="899">
        <f t="shared" si="4221"/>
        <v>1</v>
      </c>
      <c r="QD233" s="899">
        <f t="shared" si="4222"/>
        <v>1</v>
      </c>
      <c r="QE233" s="899">
        <f t="shared" si="4223"/>
        <v>1</v>
      </c>
      <c r="QF233" s="899">
        <f t="shared" si="4224"/>
        <v>1</v>
      </c>
      <c r="QG233" s="966">
        <f t="shared" si="4225"/>
        <v>1561320</v>
      </c>
      <c r="QH233" s="901">
        <f t="shared" si="4226"/>
        <v>0</v>
      </c>
      <c r="QK233" s="958" t="s">
        <v>941</v>
      </c>
      <c r="QL233" s="1190" t="s">
        <v>582</v>
      </c>
      <c r="QM233" s="1179" t="s">
        <v>342</v>
      </c>
      <c r="QN233" s="1180">
        <v>12</v>
      </c>
      <c r="QO233" s="1021">
        <v>60119.099999999991</v>
      </c>
      <c r="QP233" s="974">
        <f t="shared" si="4227"/>
        <v>721429</v>
      </c>
      <c r="QQ233" s="1016"/>
      <c r="QR233" s="898">
        <f t="shared" si="4228"/>
        <v>1</v>
      </c>
      <c r="QS233" s="898">
        <f t="shared" si="4229"/>
        <v>1</v>
      </c>
      <c r="QT233" s="899">
        <f t="shared" si="4230"/>
        <v>1</v>
      </c>
      <c r="QU233" s="899">
        <f t="shared" si="4231"/>
        <v>1</v>
      </c>
      <c r="QV233" s="899">
        <f t="shared" si="4232"/>
        <v>1</v>
      </c>
      <c r="QW233" s="899">
        <f t="shared" si="4233"/>
        <v>1</v>
      </c>
      <c r="QX233" s="966">
        <f t="shared" si="4234"/>
        <v>721429</v>
      </c>
      <c r="QY233" s="901">
        <f t="shared" si="4235"/>
        <v>0</v>
      </c>
      <c r="RB233" s="405"/>
      <c r="RC233" s="406"/>
      <c r="RD233" s="407"/>
      <c r="RE233" s="408"/>
      <c r="RF233" s="409"/>
      <c r="RG233" s="410"/>
      <c r="RH233" s="410"/>
      <c r="RI233" s="898"/>
      <c r="RJ233" s="898"/>
      <c r="RK233" s="934"/>
      <c r="RL233" s="934"/>
      <c r="RM233" s="934"/>
      <c r="RN233" s="934"/>
      <c r="RO233" s="935"/>
      <c r="RP233" s="936"/>
      <c r="RS233" s="405"/>
      <c r="RT233" s="406"/>
      <c r="RU233" s="407"/>
      <c r="RV233" s="408"/>
      <c r="RW233" s="409"/>
      <c r="RX233" s="410"/>
      <c r="RY233" s="410"/>
      <c r="RZ233" s="898"/>
      <c r="SA233" s="898"/>
      <c r="SB233" s="934"/>
      <c r="SC233" s="934"/>
      <c r="SD233" s="934"/>
      <c r="SE233" s="934"/>
      <c r="SF233" s="935"/>
      <c r="SG233" s="936"/>
      <c r="SJ233" s="405"/>
      <c r="SK233" s="406"/>
      <c r="SL233" s="407"/>
      <c r="SM233" s="408"/>
      <c r="SN233" s="409"/>
      <c r="SO233" s="410"/>
      <c r="SP233" s="410"/>
      <c r="SQ233" s="898"/>
      <c r="SR233" s="898"/>
      <c r="SS233" s="934"/>
      <c r="ST233" s="934"/>
      <c r="SU233" s="934"/>
      <c r="SV233" s="934"/>
      <c r="SW233" s="935"/>
      <c r="SX233" s="936"/>
    </row>
    <row r="234" spans="2:518" ht="66" customHeight="1" thickTop="1" thickBot="1">
      <c r="B234" s="958" t="s">
        <v>942</v>
      </c>
      <c r="C234" s="1190" t="s">
        <v>583</v>
      </c>
      <c r="D234" s="1179" t="s">
        <v>342</v>
      </c>
      <c r="E234" s="1180">
        <v>10</v>
      </c>
      <c r="F234" s="1015"/>
      <c r="G234" s="963">
        <f t="shared" si="4002"/>
        <v>0</v>
      </c>
      <c r="H234" s="1016"/>
      <c r="K234" s="958" t="s">
        <v>942</v>
      </c>
      <c r="L234" s="1190" t="s">
        <v>583</v>
      </c>
      <c r="M234" s="1179" t="s">
        <v>342</v>
      </c>
      <c r="N234" s="1180">
        <v>10</v>
      </c>
      <c r="O234" s="1017">
        <v>280000</v>
      </c>
      <c r="P234" s="963">
        <f t="shared" si="4003"/>
        <v>2800000</v>
      </c>
      <c r="Q234" s="1016"/>
      <c r="R234" s="898">
        <f t="shared" si="3761"/>
        <v>1</v>
      </c>
      <c r="S234" s="898">
        <f t="shared" si="3762"/>
        <v>1</v>
      </c>
      <c r="T234" s="899">
        <f t="shared" si="3763"/>
        <v>1</v>
      </c>
      <c r="U234" s="899">
        <f t="shared" si="3764"/>
        <v>1</v>
      </c>
      <c r="V234" s="899">
        <f t="shared" si="3765"/>
        <v>1</v>
      </c>
      <c r="W234" s="899">
        <f t="shared" si="3766"/>
        <v>1</v>
      </c>
      <c r="X234" s="966">
        <f t="shared" si="3767"/>
        <v>2800000</v>
      </c>
      <c r="Y234" s="901">
        <f t="shared" si="3768"/>
        <v>0</v>
      </c>
      <c r="Z234" s="872"/>
      <c r="AA234" s="872"/>
      <c r="AB234" s="958" t="s">
        <v>942</v>
      </c>
      <c r="AC234" s="1190" t="s">
        <v>583</v>
      </c>
      <c r="AD234" s="1179" t="s">
        <v>342</v>
      </c>
      <c r="AE234" s="1180">
        <v>10</v>
      </c>
      <c r="AF234" s="1015">
        <v>150000</v>
      </c>
      <c r="AG234" s="963">
        <f t="shared" si="4004"/>
        <v>1500000</v>
      </c>
      <c r="AH234" s="1016"/>
      <c r="AI234" s="898">
        <f t="shared" si="4005"/>
        <v>1</v>
      </c>
      <c r="AJ234" s="898">
        <f t="shared" si="4006"/>
        <v>1</v>
      </c>
      <c r="AK234" s="899">
        <f t="shared" si="4007"/>
        <v>1</v>
      </c>
      <c r="AL234" s="899">
        <f t="shared" si="4008"/>
        <v>1</v>
      </c>
      <c r="AM234" s="899">
        <f t="shared" si="4009"/>
        <v>1</v>
      </c>
      <c r="AN234" s="899">
        <f t="shared" si="4010"/>
        <v>1</v>
      </c>
      <c r="AO234" s="966">
        <f t="shared" si="4011"/>
        <v>1500000</v>
      </c>
      <c r="AP234" s="901">
        <f t="shared" si="4012"/>
        <v>0</v>
      </c>
      <c r="AQ234" s="872"/>
      <c r="AR234" s="872"/>
      <c r="AS234" s="958" t="s">
        <v>942</v>
      </c>
      <c r="AT234" s="1191" t="s">
        <v>583</v>
      </c>
      <c r="AU234" s="1179" t="s">
        <v>342</v>
      </c>
      <c r="AV234" s="1180">
        <v>10</v>
      </c>
      <c r="AW234" s="1019">
        <v>25000</v>
      </c>
      <c r="AX234" s="969">
        <f t="shared" si="4013"/>
        <v>250000</v>
      </c>
      <c r="AY234" s="1016"/>
      <c r="AZ234" s="898">
        <f t="shared" si="4014"/>
        <v>1</v>
      </c>
      <c r="BA234" s="898">
        <f t="shared" si="4015"/>
        <v>1</v>
      </c>
      <c r="BB234" s="899">
        <f t="shared" si="4016"/>
        <v>1</v>
      </c>
      <c r="BC234" s="899">
        <f t="shared" si="4017"/>
        <v>1</v>
      </c>
      <c r="BD234" s="899">
        <f t="shared" si="4018"/>
        <v>1</v>
      </c>
      <c r="BE234" s="899">
        <f t="shared" si="4019"/>
        <v>1</v>
      </c>
      <c r="BF234" s="966">
        <f t="shared" si="4020"/>
        <v>250000</v>
      </c>
      <c r="BG234" s="901">
        <f t="shared" si="4021"/>
        <v>0</v>
      </c>
      <c r="BJ234" s="958" t="s">
        <v>942</v>
      </c>
      <c r="BK234" s="1190" t="s">
        <v>583</v>
      </c>
      <c r="BL234" s="1179" t="s">
        <v>342</v>
      </c>
      <c r="BM234" s="1180">
        <v>10</v>
      </c>
      <c r="BN234" s="1015">
        <v>120000</v>
      </c>
      <c r="BO234" s="963">
        <f t="shared" si="4022"/>
        <v>1200000</v>
      </c>
      <c r="BP234" s="1016"/>
      <c r="BQ234" s="898">
        <f t="shared" si="4023"/>
        <v>1</v>
      </c>
      <c r="BR234" s="898">
        <f t="shared" si="4024"/>
        <v>1</v>
      </c>
      <c r="BS234" s="899">
        <f t="shared" si="4025"/>
        <v>1</v>
      </c>
      <c r="BT234" s="899">
        <f t="shared" si="4026"/>
        <v>1</v>
      </c>
      <c r="BU234" s="899">
        <f t="shared" si="4027"/>
        <v>1</v>
      </c>
      <c r="BV234" s="899">
        <f t="shared" si="4028"/>
        <v>1</v>
      </c>
      <c r="BW234" s="966">
        <f t="shared" si="4029"/>
        <v>1200000</v>
      </c>
      <c r="BX234" s="901">
        <f t="shared" si="4030"/>
        <v>0</v>
      </c>
      <c r="CA234" s="958" t="s">
        <v>942</v>
      </c>
      <c r="CB234" s="1190" t="s">
        <v>583</v>
      </c>
      <c r="CC234" s="1179" t="s">
        <v>342</v>
      </c>
      <c r="CD234" s="1180">
        <v>10</v>
      </c>
      <c r="CE234" s="1015">
        <v>300430</v>
      </c>
      <c r="CF234" s="963">
        <f t="shared" si="4031"/>
        <v>3004300</v>
      </c>
      <c r="CG234" s="1016"/>
      <c r="CH234" s="898">
        <f t="shared" si="4032"/>
        <v>1</v>
      </c>
      <c r="CI234" s="898">
        <f t="shared" si="4033"/>
        <v>1</v>
      </c>
      <c r="CJ234" s="899">
        <f t="shared" si="4034"/>
        <v>1</v>
      </c>
      <c r="CK234" s="899">
        <f t="shared" si="4035"/>
        <v>1</v>
      </c>
      <c r="CL234" s="899">
        <f t="shared" si="4036"/>
        <v>1</v>
      </c>
      <c r="CM234" s="899">
        <f t="shared" si="4037"/>
        <v>1</v>
      </c>
      <c r="CN234" s="966">
        <f t="shared" si="4038"/>
        <v>3004300</v>
      </c>
      <c r="CO234" s="901">
        <f t="shared" si="4039"/>
        <v>0</v>
      </c>
      <c r="CR234" s="958" t="s">
        <v>942</v>
      </c>
      <c r="CS234" s="1190" t="s">
        <v>583</v>
      </c>
      <c r="CT234" s="1179" t="s">
        <v>342</v>
      </c>
      <c r="CU234" s="1180">
        <v>10</v>
      </c>
      <c r="CV234" s="1015">
        <v>230000</v>
      </c>
      <c r="CW234" s="963">
        <f t="shared" si="4040"/>
        <v>2300000</v>
      </c>
      <c r="CX234" s="1016"/>
      <c r="CY234" s="898">
        <f t="shared" si="4041"/>
        <v>1</v>
      </c>
      <c r="CZ234" s="898">
        <f t="shared" si="4042"/>
        <v>1</v>
      </c>
      <c r="DA234" s="899">
        <f t="shared" si="4043"/>
        <v>1</v>
      </c>
      <c r="DB234" s="899">
        <f t="shared" si="4044"/>
        <v>1</v>
      </c>
      <c r="DC234" s="899">
        <f t="shared" si="4045"/>
        <v>1</v>
      </c>
      <c r="DD234" s="899">
        <f t="shared" si="4046"/>
        <v>1</v>
      </c>
      <c r="DE234" s="966">
        <f t="shared" si="4047"/>
        <v>2300000</v>
      </c>
      <c r="DF234" s="901">
        <f t="shared" si="4048"/>
        <v>0</v>
      </c>
      <c r="DI234" s="958" t="s">
        <v>942</v>
      </c>
      <c r="DJ234" s="1190" t="s">
        <v>583</v>
      </c>
      <c r="DK234" s="1179" t="s">
        <v>342</v>
      </c>
      <c r="DL234" s="1180">
        <v>10</v>
      </c>
      <c r="DM234" s="1015">
        <v>288439</v>
      </c>
      <c r="DN234" s="963">
        <f t="shared" si="4049"/>
        <v>2884390</v>
      </c>
      <c r="DO234" s="1016"/>
      <c r="DP234" s="898">
        <f t="shared" si="4050"/>
        <v>1</v>
      </c>
      <c r="DQ234" s="898">
        <f t="shared" si="4051"/>
        <v>1</v>
      </c>
      <c r="DR234" s="899">
        <f t="shared" si="4052"/>
        <v>1</v>
      </c>
      <c r="DS234" s="899">
        <f t="shared" si="4053"/>
        <v>1</v>
      </c>
      <c r="DT234" s="899">
        <f t="shared" si="4054"/>
        <v>1</v>
      </c>
      <c r="DU234" s="899">
        <f t="shared" si="4055"/>
        <v>1</v>
      </c>
      <c r="DV234" s="966">
        <f t="shared" si="4056"/>
        <v>2884390</v>
      </c>
      <c r="DW234" s="901">
        <f t="shared" si="4057"/>
        <v>0</v>
      </c>
      <c r="DZ234" s="958" t="s">
        <v>942</v>
      </c>
      <c r="EA234" s="1190" t="s">
        <v>583</v>
      </c>
      <c r="EB234" s="1179" t="s">
        <v>342</v>
      </c>
      <c r="EC234" s="1180">
        <v>10</v>
      </c>
      <c r="ED234" s="1015">
        <v>37500</v>
      </c>
      <c r="EE234" s="963">
        <f t="shared" si="4058"/>
        <v>375000</v>
      </c>
      <c r="EF234" s="1016"/>
      <c r="EG234" s="898">
        <f t="shared" si="4059"/>
        <v>1</v>
      </c>
      <c r="EH234" s="898">
        <f t="shared" si="4060"/>
        <v>1</v>
      </c>
      <c r="EI234" s="899">
        <f t="shared" si="4061"/>
        <v>1</v>
      </c>
      <c r="EJ234" s="899">
        <f t="shared" si="4062"/>
        <v>1</v>
      </c>
      <c r="EK234" s="899">
        <f t="shared" si="4063"/>
        <v>1</v>
      </c>
      <c r="EL234" s="899">
        <f t="shared" si="4064"/>
        <v>1</v>
      </c>
      <c r="EM234" s="966">
        <f t="shared" si="4065"/>
        <v>375000</v>
      </c>
      <c r="EN234" s="901">
        <f t="shared" si="4066"/>
        <v>0</v>
      </c>
      <c r="EQ234" s="958" t="s">
        <v>942</v>
      </c>
      <c r="ER234" s="1190" t="s">
        <v>583</v>
      </c>
      <c r="ES234" s="1179" t="s">
        <v>342</v>
      </c>
      <c r="ET234" s="1180">
        <v>10</v>
      </c>
      <c r="EU234" s="1015">
        <v>302000</v>
      </c>
      <c r="EV234" s="963">
        <f t="shared" si="4067"/>
        <v>3020000</v>
      </c>
      <c r="EW234" s="1016"/>
      <c r="EX234" s="898">
        <f t="shared" si="4068"/>
        <v>1</v>
      </c>
      <c r="EY234" s="898">
        <f t="shared" si="4069"/>
        <v>1</v>
      </c>
      <c r="EZ234" s="899">
        <f t="shared" si="4070"/>
        <v>1</v>
      </c>
      <c r="FA234" s="899">
        <f t="shared" si="4071"/>
        <v>1</v>
      </c>
      <c r="FB234" s="899">
        <f t="shared" si="4072"/>
        <v>1</v>
      </c>
      <c r="FC234" s="899">
        <f t="shared" si="4073"/>
        <v>1</v>
      </c>
      <c r="FD234" s="966">
        <f t="shared" si="4074"/>
        <v>3020000</v>
      </c>
      <c r="FE234" s="901">
        <f t="shared" si="4075"/>
        <v>0</v>
      </c>
      <c r="FH234" s="958"/>
      <c r="FI234" s="1190"/>
      <c r="FJ234" s="1179"/>
      <c r="FK234" s="1180"/>
      <c r="FL234" s="1015"/>
      <c r="FM234" s="963">
        <f t="shared" si="4076"/>
        <v>0</v>
      </c>
      <c r="FN234" s="1016"/>
      <c r="FO234" s="898" t="e">
        <f t="shared" si="4077"/>
        <v>#N/A</v>
      </c>
      <c r="FP234" s="898" t="e">
        <f t="shared" si="4078"/>
        <v>#N/A</v>
      </c>
      <c r="FQ234" s="899" t="e">
        <f t="shared" si="4079"/>
        <v>#N/A</v>
      </c>
      <c r="FR234" s="899">
        <f t="shared" si="4080"/>
        <v>0</v>
      </c>
      <c r="FS234" s="899">
        <f t="shared" si="4081"/>
        <v>0</v>
      </c>
      <c r="FT234" s="899" t="e">
        <f t="shared" si="4082"/>
        <v>#N/A</v>
      </c>
      <c r="FU234" s="966">
        <f t="shared" si="4083"/>
        <v>0</v>
      </c>
      <c r="FV234" s="901">
        <f t="shared" si="4084"/>
        <v>0</v>
      </c>
      <c r="FY234" s="958" t="s">
        <v>942</v>
      </c>
      <c r="FZ234" s="1190" t="s">
        <v>583</v>
      </c>
      <c r="GA234" s="1179" t="s">
        <v>342</v>
      </c>
      <c r="GB234" s="1180">
        <v>10</v>
      </c>
      <c r="GC234" s="1017">
        <v>281990</v>
      </c>
      <c r="GD234" s="963">
        <f t="shared" si="4085"/>
        <v>2819900</v>
      </c>
      <c r="GE234" s="1016"/>
      <c r="GF234" s="898">
        <f t="shared" si="4086"/>
        <v>1</v>
      </c>
      <c r="GG234" s="898">
        <f t="shared" si="4087"/>
        <v>1</v>
      </c>
      <c r="GH234" s="899">
        <f t="shared" si="4088"/>
        <v>1</v>
      </c>
      <c r="GI234" s="899">
        <f t="shared" si="4089"/>
        <v>1</v>
      </c>
      <c r="GJ234" s="899">
        <f t="shared" si="4090"/>
        <v>1</v>
      </c>
      <c r="GK234" s="899">
        <f t="shared" si="4091"/>
        <v>1</v>
      </c>
      <c r="GL234" s="966">
        <f t="shared" si="4092"/>
        <v>2819900</v>
      </c>
      <c r="GM234" s="901">
        <f t="shared" si="4093"/>
        <v>0</v>
      </c>
      <c r="GP234" s="958" t="s">
        <v>942</v>
      </c>
      <c r="GQ234" s="1190" t="s">
        <v>583</v>
      </c>
      <c r="GR234" s="1179" t="s">
        <v>342</v>
      </c>
      <c r="GS234" s="1180">
        <v>10</v>
      </c>
      <c r="GT234" s="1015">
        <v>302200</v>
      </c>
      <c r="GU234" s="963">
        <f t="shared" si="4094"/>
        <v>3022000</v>
      </c>
      <c r="GV234" s="1016"/>
      <c r="GW234" s="898">
        <f t="shared" si="4095"/>
        <v>1</v>
      </c>
      <c r="GX234" s="898">
        <f t="shared" si="4096"/>
        <v>1</v>
      </c>
      <c r="GY234" s="899">
        <f t="shared" si="4097"/>
        <v>1</v>
      </c>
      <c r="GZ234" s="899">
        <f t="shared" si="4098"/>
        <v>1</v>
      </c>
      <c r="HA234" s="899">
        <f t="shared" si="4099"/>
        <v>1</v>
      </c>
      <c r="HB234" s="899">
        <f t="shared" si="4100"/>
        <v>1</v>
      </c>
      <c r="HC234" s="966">
        <f t="shared" si="4101"/>
        <v>3022000</v>
      </c>
      <c r="HD234" s="901">
        <f t="shared" si="4102"/>
        <v>0</v>
      </c>
      <c r="HG234" s="958" t="s">
        <v>942</v>
      </c>
      <c r="HH234" s="1190" t="s">
        <v>583</v>
      </c>
      <c r="HI234" s="1179" t="s">
        <v>342</v>
      </c>
      <c r="HJ234" s="1180">
        <v>10</v>
      </c>
      <c r="HK234" s="1015">
        <v>31120</v>
      </c>
      <c r="HL234" s="963">
        <f t="shared" si="4103"/>
        <v>311200</v>
      </c>
      <c r="HM234" s="1016"/>
      <c r="HN234" s="898">
        <f t="shared" si="4104"/>
        <v>1</v>
      </c>
      <c r="HO234" s="898">
        <f t="shared" si="4105"/>
        <v>1</v>
      </c>
      <c r="HP234" s="899">
        <f t="shared" si="4106"/>
        <v>1</v>
      </c>
      <c r="HQ234" s="899">
        <f t="shared" si="4107"/>
        <v>1</v>
      </c>
      <c r="HR234" s="899">
        <f t="shared" si="4108"/>
        <v>1</v>
      </c>
      <c r="HS234" s="899">
        <f t="shared" si="4109"/>
        <v>1</v>
      </c>
      <c r="HT234" s="966">
        <f t="shared" si="4110"/>
        <v>311200</v>
      </c>
      <c r="HU234" s="901">
        <f t="shared" si="4111"/>
        <v>0</v>
      </c>
      <c r="HX234" s="958" t="s">
        <v>942</v>
      </c>
      <c r="HY234" s="1190" t="s">
        <v>583</v>
      </c>
      <c r="HZ234" s="1179" t="s">
        <v>342</v>
      </c>
      <c r="IA234" s="1180">
        <v>10</v>
      </c>
      <c r="IB234" s="1020">
        <v>400000</v>
      </c>
      <c r="IC234" s="972">
        <f t="shared" si="4112"/>
        <v>4000000</v>
      </c>
      <c r="ID234" s="1016"/>
      <c r="IE234" s="898">
        <f t="shared" si="4113"/>
        <v>1</v>
      </c>
      <c r="IF234" s="898">
        <f t="shared" si="4114"/>
        <v>1</v>
      </c>
      <c r="IG234" s="899">
        <f t="shared" si="4115"/>
        <v>1</v>
      </c>
      <c r="IH234" s="899">
        <f t="shared" si="4116"/>
        <v>1</v>
      </c>
      <c r="II234" s="899">
        <f t="shared" si="4117"/>
        <v>1</v>
      </c>
      <c r="IJ234" s="899">
        <f t="shared" si="4118"/>
        <v>1</v>
      </c>
      <c r="IK234" s="966">
        <f t="shared" si="4119"/>
        <v>4000000</v>
      </c>
      <c r="IL234" s="901">
        <f t="shared" si="4120"/>
        <v>0</v>
      </c>
      <c r="IO234" s="958" t="s">
        <v>942</v>
      </c>
      <c r="IP234" s="1190" t="s">
        <v>583</v>
      </c>
      <c r="IQ234" s="1179" t="s">
        <v>342</v>
      </c>
      <c r="IR234" s="1180">
        <v>10</v>
      </c>
      <c r="IS234" s="1015">
        <v>125000</v>
      </c>
      <c r="IT234" s="963">
        <f t="shared" si="4121"/>
        <v>1250000</v>
      </c>
      <c r="IU234" s="1016"/>
      <c r="IV234" s="898">
        <f t="shared" si="4122"/>
        <v>1</v>
      </c>
      <c r="IW234" s="898">
        <f t="shared" si="4123"/>
        <v>1</v>
      </c>
      <c r="IX234" s="899">
        <f t="shared" si="4124"/>
        <v>1</v>
      </c>
      <c r="IY234" s="899">
        <f t="shared" si="4125"/>
        <v>1</v>
      </c>
      <c r="IZ234" s="899">
        <f t="shared" si="4126"/>
        <v>1</v>
      </c>
      <c r="JA234" s="899">
        <f t="shared" si="4127"/>
        <v>1</v>
      </c>
      <c r="JB234" s="966">
        <f t="shared" si="4128"/>
        <v>1250000</v>
      </c>
      <c r="JC234" s="901">
        <f t="shared" si="4129"/>
        <v>0</v>
      </c>
      <c r="JF234" s="958" t="s">
        <v>942</v>
      </c>
      <c r="JG234" s="1190" t="s">
        <v>583</v>
      </c>
      <c r="JH234" s="1179" t="s">
        <v>342</v>
      </c>
      <c r="JI234" s="1180">
        <v>10</v>
      </c>
      <c r="JJ234" s="1015">
        <v>152000</v>
      </c>
      <c r="JK234" s="963">
        <f t="shared" si="4130"/>
        <v>1520000</v>
      </c>
      <c r="JL234" s="1016"/>
      <c r="JM234" s="898">
        <f t="shared" si="4131"/>
        <v>1</v>
      </c>
      <c r="JN234" s="898">
        <f t="shared" si="4132"/>
        <v>1</v>
      </c>
      <c r="JO234" s="899">
        <f t="shared" si="4133"/>
        <v>1</v>
      </c>
      <c r="JP234" s="899">
        <f t="shared" si="4134"/>
        <v>1</v>
      </c>
      <c r="JQ234" s="899">
        <f t="shared" si="4135"/>
        <v>1</v>
      </c>
      <c r="JR234" s="899">
        <f t="shared" si="4136"/>
        <v>1</v>
      </c>
      <c r="JS234" s="966">
        <f t="shared" si="4137"/>
        <v>1520000</v>
      </c>
      <c r="JT234" s="901">
        <f t="shared" si="4138"/>
        <v>0</v>
      </c>
      <c r="JW234" s="958" t="s">
        <v>942</v>
      </c>
      <c r="JX234" s="1190" t="s">
        <v>583</v>
      </c>
      <c r="JY234" s="1179" t="s">
        <v>342</v>
      </c>
      <c r="JZ234" s="1180">
        <v>10</v>
      </c>
      <c r="KA234" s="1015">
        <v>192137.5012</v>
      </c>
      <c r="KB234" s="963">
        <f t="shared" si="4139"/>
        <v>1921375</v>
      </c>
      <c r="KC234" s="1016"/>
      <c r="KD234" s="898">
        <f t="shared" si="4140"/>
        <v>1</v>
      </c>
      <c r="KE234" s="898">
        <f t="shared" si="4141"/>
        <v>1</v>
      </c>
      <c r="KF234" s="899">
        <f t="shared" si="4142"/>
        <v>1</v>
      </c>
      <c r="KG234" s="899">
        <f t="shared" si="4143"/>
        <v>1</v>
      </c>
      <c r="KH234" s="899">
        <f t="shared" si="4144"/>
        <v>1</v>
      </c>
      <c r="KI234" s="899">
        <f t="shared" si="4145"/>
        <v>1</v>
      </c>
      <c r="KJ234" s="966">
        <f t="shared" si="4146"/>
        <v>1921375</v>
      </c>
      <c r="KK234" s="901">
        <f t="shared" si="4147"/>
        <v>0</v>
      </c>
      <c r="KN234" s="958" t="s">
        <v>942</v>
      </c>
      <c r="KO234" s="1190" t="s">
        <v>583</v>
      </c>
      <c r="KP234" s="1179" t="s">
        <v>342</v>
      </c>
      <c r="KQ234" s="1180">
        <v>10</v>
      </c>
      <c r="KR234" s="1015">
        <v>25795</v>
      </c>
      <c r="KS234" s="963">
        <f t="shared" si="4148"/>
        <v>257950</v>
      </c>
      <c r="KT234" s="1016"/>
      <c r="KU234" s="898">
        <f t="shared" si="4149"/>
        <v>1</v>
      </c>
      <c r="KV234" s="898">
        <f t="shared" si="4150"/>
        <v>1</v>
      </c>
      <c r="KW234" s="899">
        <f t="shared" si="4151"/>
        <v>1</v>
      </c>
      <c r="KX234" s="899">
        <f t="shared" si="4152"/>
        <v>1</v>
      </c>
      <c r="KY234" s="899">
        <f t="shared" si="4153"/>
        <v>1</v>
      </c>
      <c r="KZ234" s="899">
        <f t="shared" si="4154"/>
        <v>1</v>
      </c>
      <c r="LA234" s="966">
        <f t="shared" si="4155"/>
        <v>257950</v>
      </c>
      <c r="LB234" s="901">
        <f t="shared" si="4156"/>
        <v>0</v>
      </c>
      <c r="LE234" s="958" t="s">
        <v>942</v>
      </c>
      <c r="LF234" s="1190" t="s">
        <v>583</v>
      </c>
      <c r="LG234" s="1179" t="s">
        <v>342</v>
      </c>
      <c r="LH234" s="1180">
        <v>10</v>
      </c>
      <c r="LI234" s="1021">
        <v>59820</v>
      </c>
      <c r="LJ234" s="974">
        <f t="shared" si="4157"/>
        <v>598200</v>
      </c>
      <c r="LK234" s="1016"/>
      <c r="LL234" s="898">
        <f t="shared" si="4158"/>
        <v>1</v>
      </c>
      <c r="LM234" s="898">
        <f t="shared" si="4159"/>
        <v>1</v>
      </c>
      <c r="LN234" s="899">
        <f t="shared" si="4160"/>
        <v>1</v>
      </c>
      <c r="LO234" s="899">
        <f t="shared" si="4161"/>
        <v>1</v>
      </c>
      <c r="LP234" s="899">
        <f t="shared" si="4162"/>
        <v>1</v>
      </c>
      <c r="LQ234" s="899">
        <f t="shared" si="4163"/>
        <v>1</v>
      </c>
      <c r="LR234" s="966">
        <f t="shared" si="4164"/>
        <v>598200</v>
      </c>
      <c r="LS234" s="901">
        <f t="shared" si="4165"/>
        <v>0</v>
      </c>
      <c r="LV234" s="958" t="s">
        <v>942</v>
      </c>
      <c r="LW234" s="1190" t="s">
        <v>583</v>
      </c>
      <c r="LX234" s="1179" t="s">
        <v>342</v>
      </c>
      <c r="LY234" s="1180">
        <v>10</v>
      </c>
      <c r="LZ234" s="1015">
        <v>364000</v>
      </c>
      <c r="MA234" s="963">
        <f t="shared" si="4166"/>
        <v>3640000</v>
      </c>
      <c r="MB234" s="1016"/>
      <c r="MC234" s="898">
        <f t="shared" si="4167"/>
        <v>1</v>
      </c>
      <c r="MD234" s="898">
        <f t="shared" si="4168"/>
        <v>1</v>
      </c>
      <c r="ME234" s="899">
        <f t="shared" si="4169"/>
        <v>1</v>
      </c>
      <c r="MF234" s="899">
        <f t="shared" si="4170"/>
        <v>1</v>
      </c>
      <c r="MG234" s="899">
        <f t="shared" si="4171"/>
        <v>1</v>
      </c>
      <c r="MH234" s="899">
        <f t="shared" si="4172"/>
        <v>1</v>
      </c>
      <c r="MI234" s="966">
        <f t="shared" si="4173"/>
        <v>3640000</v>
      </c>
      <c r="MJ234" s="901">
        <f t="shared" si="4174"/>
        <v>0</v>
      </c>
      <c r="MM234" s="958" t="s">
        <v>942</v>
      </c>
      <c r="MN234" s="1190" t="s">
        <v>583</v>
      </c>
      <c r="MO234" s="1179" t="s">
        <v>342</v>
      </c>
      <c r="MP234" s="1180">
        <v>10</v>
      </c>
      <c r="MQ234" s="1015">
        <v>60000</v>
      </c>
      <c r="MR234" s="963">
        <f t="shared" si="4175"/>
        <v>600000</v>
      </c>
      <c r="MS234" s="1016"/>
      <c r="MT234" s="898">
        <f t="shared" si="4176"/>
        <v>1</v>
      </c>
      <c r="MU234" s="898">
        <f t="shared" si="4177"/>
        <v>1</v>
      </c>
      <c r="MV234" s="899">
        <f t="shared" si="4178"/>
        <v>1</v>
      </c>
      <c r="MW234" s="899">
        <f t="shared" si="4179"/>
        <v>1</v>
      </c>
      <c r="MX234" s="899">
        <f t="shared" si="4180"/>
        <v>1</v>
      </c>
      <c r="MY234" s="899">
        <f t="shared" si="4181"/>
        <v>1</v>
      </c>
      <c r="MZ234" s="966">
        <f t="shared" si="4182"/>
        <v>600000</v>
      </c>
      <c r="NA234" s="901">
        <f t="shared" si="4183"/>
        <v>0</v>
      </c>
      <c r="ND234" s="975" t="s">
        <v>942</v>
      </c>
      <c r="NE234" s="976" t="s">
        <v>583</v>
      </c>
      <c r="NF234" s="1175" t="s">
        <v>342</v>
      </c>
      <c r="NG234" s="1176">
        <v>10</v>
      </c>
      <c r="NH234" s="979">
        <v>346500</v>
      </c>
      <c r="NI234" s="980">
        <v>3465000</v>
      </c>
      <c r="NJ234" s="1016"/>
      <c r="NK234" s="898">
        <f t="shared" si="4184"/>
        <v>1</v>
      </c>
      <c r="NL234" s="898">
        <f t="shared" si="4185"/>
        <v>1</v>
      </c>
      <c r="NM234" s="899">
        <f t="shared" si="4186"/>
        <v>1</v>
      </c>
      <c r="NN234" s="899">
        <f t="shared" si="4187"/>
        <v>1</v>
      </c>
      <c r="NO234" s="899">
        <f t="shared" si="4188"/>
        <v>1</v>
      </c>
      <c r="NP234" s="899">
        <f t="shared" si="4189"/>
        <v>1</v>
      </c>
      <c r="NQ234" s="966">
        <f t="shared" si="4190"/>
        <v>3465000</v>
      </c>
      <c r="NR234" s="901">
        <f t="shared" si="4191"/>
        <v>0</v>
      </c>
      <c r="NU234" s="981" t="s">
        <v>942</v>
      </c>
      <c r="NV234" s="982" t="s">
        <v>583</v>
      </c>
      <c r="NW234" s="1177" t="s">
        <v>342</v>
      </c>
      <c r="NX234" s="1178">
        <v>10</v>
      </c>
      <c r="NY234" s="1022">
        <v>350000</v>
      </c>
      <c r="NZ234" s="986">
        <f t="shared" si="4192"/>
        <v>3500000</v>
      </c>
      <c r="OA234" s="1016"/>
      <c r="OB234" s="898">
        <f t="shared" si="4193"/>
        <v>1</v>
      </c>
      <c r="OC234" s="898">
        <f t="shared" si="4194"/>
        <v>1</v>
      </c>
      <c r="OD234" s="899">
        <f t="shared" si="4195"/>
        <v>1</v>
      </c>
      <c r="OE234" s="899">
        <f t="shared" si="4196"/>
        <v>1</v>
      </c>
      <c r="OF234" s="899">
        <f t="shared" si="4197"/>
        <v>1</v>
      </c>
      <c r="OG234" s="899">
        <f t="shared" si="4198"/>
        <v>1</v>
      </c>
      <c r="OH234" s="966">
        <f t="shared" si="4199"/>
        <v>3500000</v>
      </c>
      <c r="OI234" s="901">
        <f t="shared" si="4200"/>
        <v>0</v>
      </c>
      <c r="OL234" s="958" t="s">
        <v>942</v>
      </c>
      <c r="OM234" s="1190" t="s">
        <v>583</v>
      </c>
      <c r="ON234" s="1179" t="s">
        <v>342</v>
      </c>
      <c r="OO234" s="1180">
        <v>10</v>
      </c>
      <c r="OP234" s="1015">
        <v>329005</v>
      </c>
      <c r="OQ234" s="963">
        <f t="shared" si="4201"/>
        <v>3290050</v>
      </c>
      <c r="OR234" s="1016"/>
      <c r="OS234" s="898">
        <f t="shared" si="4202"/>
        <v>1</v>
      </c>
      <c r="OT234" s="898">
        <f t="shared" si="4203"/>
        <v>1</v>
      </c>
      <c r="OU234" s="899">
        <f t="shared" si="4204"/>
        <v>1</v>
      </c>
      <c r="OV234" s="899">
        <f t="shared" si="4205"/>
        <v>1</v>
      </c>
      <c r="OW234" s="899">
        <f t="shared" si="4206"/>
        <v>1</v>
      </c>
      <c r="OX234" s="899">
        <f t="shared" si="4207"/>
        <v>1</v>
      </c>
      <c r="OY234" s="966">
        <f t="shared" si="4208"/>
        <v>3290050</v>
      </c>
      <c r="OZ234" s="901">
        <f t="shared" si="4209"/>
        <v>0</v>
      </c>
      <c r="PC234" s="958" t="s">
        <v>942</v>
      </c>
      <c r="PD234" s="1190" t="s">
        <v>583</v>
      </c>
      <c r="PE234" s="1179" t="s">
        <v>342</v>
      </c>
      <c r="PF234" s="1180">
        <v>10</v>
      </c>
      <c r="PG234" s="1023">
        <v>236600</v>
      </c>
      <c r="PH234" s="988">
        <v>2366000</v>
      </c>
      <c r="PI234" s="1181"/>
      <c r="PJ234" s="898">
        <f t="shared" si="4210"/>
        <v>1</v>
      </c>
      <c r="PK234" s="898">
        <f t="shared" si="4211"/>
        <v>1</v>
      </c>
      <c r="PL234" s="899">
        <f t="shared" si="4212"/>
        <v>1</v>
      </c>
      <c r="PM234" s="899">
        <f t="shared" si="4213"/>
        <v>1</v>
      </c>
      <c r="PN234" s="899">
        <f t="shared" si="4214"/>
        <v>1</v>
      </c>
      <c r="PO234" s="899">
        <f t="shared" si="4215"/>
        <v>1</v>
      </c>
      <c r="PP234" s="966">
        <f t="shared" si="4216"/>
        <v>2366000</v>
      </c>
      <c r="PQ234" s="901">
        <f t="shared" si="4217"/>
        <v>0</v>
      </c>
      <c r="PT234" s="958" t="s">
        <v>942</v>
      </c>
      <c r="PU234" s="1190" t="s">
        <v>583</v>
      </c>
      <c r="PV234" s="1179" t="s">
        <v>342</v>
      </c>
      <c r="PW234" s="1180">
        <v>10</v>
      </c>
      <c r="PX234" s="1015">
        <v>301999</v>
      </c>
      <c r="PY234" s="963">
        <f t="shared" si="4218"/>
        <v>3019990</v>
      </c>
      <c r="PZ234" s="1016"/>
      <c r="QA234" s="898">
        <f t="shared" si="4219"/>
        <v>1</v>
      </c>
      <c r="QB234" s="898">
        <f t="shared" si="4220"/>
        <v>1</v>
      </c>
      <c r="QC234" s="899">
        <f t="shared" si="4221"/>
        <v>1</v>
      </c>
      <c r="QD234" s="899">
        <f t="shared" si="4222"/>
        <v>1</v>
      </c>
      <c r="QE234" s="899">
        <f t="shared" si="4223"/>
        <v>1</v>
      </c>
      <c r="QF234" s="899">
        <f t="shared" si="4224"/>
        <v>1</v>
      </c>
      <c r="QG234" s="966">
        <f t="shared" si="4225"/>
        <v>3019990</v>
      </c>
      <c r="QH234" s="901">
        <f t="shared" si="4226"/>
        <v>0</v>
      </c>
      <c r="QK234" s="958" t="s">
        <v>942</v>
      </c>
      <c r="QL234" s="1190" t="s">
        <v>583</v>
      </c>
      <c r="QM234" s="1179" t="s">
        <v>342</v>
      </c>
      <c r="QN234" s="1180">
        <v>10</v>
      </c>
      <c r="QO234" s="1021">
        <v>60119.099999999991</v>
      </c>
      <c r="QP234" s="974">
        <f t="shared" si="4227"/>
        <v>601191</v>
      </c>
      <c r="QQ234" s="1016"/>
      <c r="QR234" s="898">
        <f t="shared" si="4228"/>
        <v>1</v>
      </c>
      <c r="QS234" s="898">
        <f t="shared" si="4229"/>
        <v>1</v>
      </c>
      <c r="QT234" s="899">
        <f t="shared" si="4230"/>
        <v>1</v>
      </c>
      <c r="QU234" s="899">
        <f t="shared" si="4231"/>
        <v>1</v>
      </c>
      <c r="QV234" s="899">
        <f t="shared" si="4232"/>
        <v>1</v>
      </c>
      <c r="QW234" s="899">
        <f t="shared" si="4233"/>
        <v>1</v>
      </c>
      <c r="QX234" s="966">
        <f t="shared" si="4234"/>
        <v>601191</v>
      </c>
      <c r="QY234" s="901">
        <f t="shared" si="4235"/>
        <v>0</v>
      </c>
      <c r="RB234" s="405"/>
      <c r="RC234" s="406"/>
      <c r="RD234" s="407"/>
      <c r="RE234" s="408"/>
      <c r="RF234" s="409"/>
      <c r="RG234" s="410"/>
      <c r="RH234" s="410"/>
      <c r="RI234" s="898"/>
      <c r="RJ234" s="898"/>
      <c r="RK234" s="934"/>
      <c r="RL234" s="934"/>
      <c r="RM234" s="934"/>
      <c r="RN234" s="934"/>
      <c r="RO234" s="935"/>
      <c r="RP234" s="936"/>
      <c r="RS234" s="405"/>
      <c r="RT234" s="406"/>
      <c r="RU234" s="407"/>
      <c r="RV234" s="408"/>
      <c r="RW234" s="409"/>
      <c r="RX234" s="410"/>
      <c r="RY234" s="410"/>
      <c r="RZ234" s="898"/>
      <c r="SA234" s="898"/>
      <c r="SB234" s="934"/>
      <c r="SC234" s="934"/>
      <c r="SD234" s="934"/>
      <c r="SE234" s="934"/>
      <c r="SF234" s="935"/>
      <c r="SG234" s="936"/>
      <c r="SJ234" s="405"/>
      <c r="SK234" s="406"/>
      <c r="SL234" s="407"/>
      <c r="SM234" s="408"/>
      <c r="SN234" s="409"/>
      <c r="SO234" s="410"/>
      <c r="SP234" s="410"/>
      <c r="SQ234" s="898"/>
      <c r="SR234" s="898"/>
      <c r="SS234" s="934"/>
      <c r="ST234" s="934"/>
      <c r="SU234" s="934"/>
      <c r="SV234" s="934"/>
      <c r="SW234" s="935"/>
      <c r="SX234" s="936"/>
    </row>
    <row r="235" spans="2:518" ht="57.75" customHeight="1" thickTop="1" thickBot="1">
      <c r="B235" s="958" t="s">
        <v>943</v>
      </c>
      <c r="C235" s="1190" t="s">
        <v>584</v>
      </c>
      <c r="D235" s="1179" t="s">
        <v>149</v>
      </c>
      <c r="E235" s="1180">
        <v>13</v>
      </c>
      <c r="F235" s="1015"/>
      <c r="G235" s="963">
        <f t="shared" si="4002"/>
        <v>0</v>
      </c>
      <c r="H235" s="1016"/>
      <c r="K235" s="958" t="s">
        <v>943</v>
      </c>
      <c r="L235" s="1190" t="s">
        <v>584</v>
      </c>
      <c r="M235" s="1179" t="s">
        <v>149</v>
      </c>
      <c r="N235" s="1180">
        <v>13</v>
      </c>
      <c r="O235" s="1017">
        <v>37775</v>
      </c>
      <c r="P235" s="963">
        <f t="shared" si="4003"/>
        <v>491075</v>
      </c>
      <c r="Q235" s="1016"/>
      <c r="R235" s="898">
        <f t="shared" si="3761"/>
        <v>1</v>
      </c>
      <c r="S235" s="898">
        <f t="shared" si="3762"/>
        <v>1</v>
      </c>
      <c r="T235" s="899">
        <f t="shared" si="3763"/>
        <v>1</v>
      </c>
      <c r="U235" s="899">
        <f t="shared" si="3764"/>
        <v>1</v>
      </c>
      <c r="V235" s="899">
        <f t="shared" si="3765"/>
        <v>1</v>
      </c>
      <c r="W235" s="899">
        <f t="shared" si="3766"/>
        <v>1</v>
      </c>
      <c r="X235" s="966">
        <f t="shared" si="3767"/>
        <v>491075</v>
      </c>
      <c r="Y235" s="901">
        <f t="shared" si="3768"/>
        <v>0</v>
      </c>
      <c r="Z235" s="872"/>
      <c r="AA235" s="872"/>
      <c r="AB235" s="958" t="s">
        <v>943</v>
      </c>
      <c r="AC235" s="1190" t="s">
        <v>584</v>
      </c>
      <c r="AD235" s="1179" t="s">
        <v>149</v>
      </c>
      <c r="AE235" s="1180">
        <v>13</v>
      </c>
      <c r="AF235" s="1015">
        <v>35000</v>
      </c>
      <c r="AG235" s="963">
        <f t="shared" si="4004"/>
        <v>455000</v>
      </c>
      <c r="AH235" s="1016"/>
      <c r="AI235" s="898">
        <f t="shared" si="4005"/>
        <v>1</v>
      </c>
      <c r="AJ235" s="898">
        <f t="shared" si="4006"/>
        <v>1</v>
      </c>
      <c r="AK235" s="899">
        <f t="shared" si="4007"/>
        <v>1</v>
      </c>
      <c r="AL235" s="899">
        <f t="shared" si="4008"/>
        <v>1</v>
      </c>
      <c r="AM235" s="899">
        <f t="shared" si="4009"/>
        <v>1</v>
      </c>
      <c r="AN235" s="899">
        <f t="shared" si="4010"/>
        <v>1</v>
      </c>
      <c r="AO235" s="966">
        <f t="shared" si="4011"/>
        <v>455000</v>
      </c>
      <c r="AP235" s="901">
        <f t="shared" si="4012"/>
        <v>0</v>
      </c>
      <c r="AQ235" s="872"/>
      <c r="AR235" s="872"/>
      <c r="AS235" s="958" t="s">
        <v>943</v>
      </c>
      <c r="AT235" s="1191" t="s">
        <v>584</v>
      </c>
      <c r="AU235" s="1179" t="s">
        <v>149</v>
      </c>
      <c r="AV235" s="1180">
        <v>13</v>
      </c>
      <c r="AW235" s="1019">
        <v>16000</v>
      </c>
      <c r="AX235" s="969">
        <f t="shared" si="4013"/>
        <v>208000</v>
      </c>
      <c r="AY235" s="1016"/>
      <c r="AZ235" s="898">
        <f t="shared" si="4014"/>
        <v>1</v>
      </c>
      <c r="BA235" s="898">
        <f t="shared" si="4015"/>
        <v>1</v>
      </c>
      <c r="BB235" s="899">
        <f t="shared" si="4016"/>
        <v>1</v>
      </c>
      <c r="BC235" s="899">
        <f t="shared" si="4017"/>
        <v>1</v>
      </c>
      <c r="BD235" s="899">
        <f t="shared" si="4018"/>
        <v>1</v>
      </c>
      <c r="BE235" s="899">
        <f t="shared" si="4019"/>
        <v>1</v>
      </c>
      <c r="BF235" s="966">
        <f t="shared" si="4020"/>
        <v>208000</v>
      </c>
      <c r="BG235" s="901">
        <f t="shared" si="4021"/>
        <v>0</v>
      </c>
      <c r="BJ235" s="958" t="s">
        <v>943</v>
      </c>
      <c r="BK235" s="1190" t="s">
        <v>584</v>
      </c>
      <c r="BL235" s="1179" t="s">
        <v>149</v>
      </c>
      <c r="BM235" s="1180">
        <v>13</v>
      </c>
      <c r="BN235" s="1015">
        <v>25042</v>
      </c>
      <c r="BO235" s="963">
        <f t="shared" si="4022"/>
        <v>325546</v>
      </c>
      <c r="BP235" s="1016"/>
      <c r="BQ235" s="898">
        <f t="shared" si="4023"/>
        <v>1</v>
      </c>
      <c r="BR235" s="898">
        <f t="shared" si="4024"/>
        <v>1</v>
      </c>
      <c r="BS235" s="899">
        <f t="shared" si="4025"/>
        <v>1</v>
      </c>
      <c r="BT235" s="899">
        <f t="shared" si="4026"/>
        <v>1</v>
      </c>
      <c r="BU235" s="899">
        <f t="shared" si="4027"/>
        <v>1</v>
      </c>
      <c r="BV235" s="899">
        <f t="shared" si="4028"/>
        <v>1</v>
      </c>
      <c r="BW235" s="966">
        <f t="shared" si="4029"/>
        <v>325546</v>
      </c>
      <c r="BX235" s="901">
        <f t="shared" si="4030"/>
        <v>0</v>
      </c>
      <c r="CA235" s="958" t="s">
        <v>943</v>
      </c>
      <c r="CB235" s="1190" t="s">
        <v>584</v>
      </c>
      <c r="CC235" s="1179" t="s">
        <v>149</v>
      </c>
      <c r="CD235" s="1180">
        <v>13</v>
      </c>
      <c r="CE235" s="1015">
        <v>36792</v>
      </c>
      <c r="CF235" s="963">
        <f t="shared" si="4031"/>
        <v>478296</v>
      </c>
      <c r="CG235" s="1016"/>
      <c r="CH235" s="898">
        <f t="shared" si="4032"/>
        <v>1</v>
      </c>
      <c r="CI235" s="898">
        <f t="shared" si="4033"/>
        <v>1</v>
      </c>
      <c r="CJ235" s="899">
        <f t="shared" si="4034"/>
        <v>1</v>
      </c>
      <c r="CK235" s="899">
        <f t="shared" si="4035"/>
        <v>1</v>
      </c>
      <c r="CL235" s="899">
        <f t="shared" si="4036"/>
        <v>1</v>
      </c>
      <c r="CM235" s="899">
        <f t="shared" si="4037"/>
        <v>1</v>
      </c>
      <c r="CN235" s="966">
        <f t="shared" si="4038"/>
        <v>478296</v>
      </c>
      <c r="CO235" s="901">
        <f t="shared" si="4039"/>
        <v>0</v>
      </c>
      <c r="CR235" s="958" t="s">
        <v>943</v>
      </c>
      <c r="CS235" s="1190" t="s">
        <v>584</v>
      </c>
      <c r="CT235" s="1179" t="s">
        <v>149</v>
      </c>
      <c r="CU235" s="1180">
        <v>13</v>
      </c>
      <c r="CV235" s="1015">
        <v>54000</v>
      </c>
      <c r="CW235" s="963">
        <f t="shared" si="4040"/>
        <v>702000</v>
      </c>
      <c r="CX235" s="1016"/>
      <c r="CY235" s="898">
        <f t="shared" si="4041"/>
        <v>1</v>
      </c>
      <c r="CZ235" s="898">
        <f t="shared" si="4042"/>
        <v>1</v>
      </c>
      <c r="DA235" s="899">
        <f t="shared" si="4043"/>
        <v>1</v>
      </c>
      <c r="DB235" s="899">
        <f t="shared" si="4044"/>
        <v>1</v>
      </c>
      <c r="DC235" s="899">
        <f t="shared" si="4045"/>
        <v>1</v>
      </c>
      <c r="DD235" s="899">
        <f t="shared" si="4046"/>
        <v>1</v>
      </c>
      <c r="DE235" s="966">
        <f t="shared" si="4047"/>
        <v>702000</v>
      </c>
      <c r="DF235" s="901">
        <f t="shared" si="4048"/>
        <v>0</v>
      </c>
      <c r="DI235" s="958" t="s">
        <v>943</v>
      </c>
      <c r="DJ235" s="1190" t="s">
        <v>584</v>
      </c>
      <c r="DK235" s="1179" t="s">
        <v>149</v>
      </c>
      <c r="DL235" s="1180">
        <v>13</v>
      </c>
      <c r="DM235" s="1015">
        <v>14952</v>
      </c>
      <c r="DN235" s="963">
        <f t="shared" si="4049"/>
        <v>194376</v>
      </c>
      <c r="DO235" s="1016"/>
      <c r="DP235" s="898">
        <f t="shared" si="4050"/>
        <v>1</v>
      </c>
      <c r="DQ235" s="898">
        <f t="shared" si="4051"/>
        <v>1</v>
      </c>
      <c r="DR235" s="899">
        <f t="shared" si="4052"/>
        <v>1</v>
      </c>
      <c r="DS235" s="899">
        <f t="shared" si="4053"/>
        <v>1</v>
      </c>
      <c r="DT235" s="899">
        <f t="shared" si="4054"/>
        <v>1</v>
      </c>
      <c r="DU235" s="899">
        <f t="shared" si="4055"/>
        <v>1</v>
      </c>
      <c r="DV235" s="966">
        <f t="shared" si="4056"/>
        <v>194376</v>
      </c>
      <c r="DW235" s="901">
        <f t="shared" si="4057"/>
        <v>0</v>
      </c>
      <c r="DZ235" s="958" t="s">
        <v>943</v>
      </c>
      <c r="EA235" s="1190" t="s">
        <v>584</v>
      </c>
      <c r="EB235" s="1179" t="s">
        <v>149</v>
      </c>
      <c r="EC235" s="1180">
        <v>13</v>
      </c>
      <c r="ED235" s="1015">
        <v>45700</v>
      </c>
      <c r="EE235" s="963">
        <f t="shared" si="4058"/>
        <v>594100</v>
      </c>
      <c r="EF235" s="1016"/>
      <c r="EG235" s="898">
        <f t="shared" si="4059"/>
        <v>1</v>
      </c>
      <c r="EH235" s="898">
        <f t="shared" si="4060"/>
        <v>1</v>
      </c>
      <c r="EI235" s="899">
        <f t="shared" si="4061"/>
        <v>1</v>
      </c>
      <c r="EJ235" s="899">
        <f t="shared" si="4062"/>
        <v>1</v>
      </c>
      <c r="EK235" s="899">
        <f t="shared" si="4063"/>
        <v>1</v>
      </c>
      <c r="EL235" s="899">
        <f t="shared" si="4064"/>
        <v>1</v>
      </c>
      <c r="EM235" s="966">
        <f t="shared" si="4065"/>
        <v>594100</v>
      </c>
      <c r="EN235" s="901">
        <f t="shared" si="4066"/>
        <v>0</v>
      </c>
      <c r="EQ235" s="958" t="s">
        <v>943</v>
      </c>
      <c r="ER235" s="1190" t="s">
        <v>584</v>
      </c>
      <c r="ES235" s="1179" t="s">
        <v>149</v>
      </c>
      <c r="ET235" s="1180">
        <v>13</v>
      </c>
      <c r="EU235" s="1015">
        <v>36800</v>
      </c>
      <c r="EV235" s="963">
        <f t="shared" si="4067"/>
        <v>478400</v>
      </c>
      <c r="EW235" s="1016"/>
      <c r="EX235" s="898">
        <f t="shared" si="4068"/>
        <v>1</v>
      </c>
      <c r="EY235" s="898">
        <f t="shared" si="4069"/>
        <v>1</v>
      </c>
      <c r="EZ235" s="899">
        <f t="shared" si="4070"/>
        <v>1</v>
      </c>
      <c r="FA235" s="899">
        <f t="shared" si="4071"/>
        <v>1</v>
      </c>
      <c r="FB235" s="899">
        <f t="shared" si="4072"/>
        <v>1</v>
      </c>
      <c r="FC235" s="899">
        <f t="shared" si="4073"/>
        <v>1</v>
      </c>
      <c r="FD235" s="966">
        <f t="shared" si="4074"/>
        <v>478400</v>
      </c>
      <c r="FE235" s="901">
        <f t="shared" si="4075"/>
        <v>0</v>
      </c>
      <c r="FH235" s="958"/>
      <c r="FI235" s="1190"/>
      <c r="FJ235" s="1179"/>
      <c r="FK235" s="1180"/>
      <c r="FL235" s="1015"/>
      <c r="FM235" s="963">
        <f t="shared" si="4076"/>
        <v>0</v>
      </c>
      <c r="FN235" s="1016"/>
      <c r="FO235" s="898" t="e">
        <f t="shared" si="4077"/>
        <v>#N/A</v>
      </c>
      <c r="FP235" s="898" t="e">
        <f t="shared" si="4078"/>
        <v>#N/A</v>
      </c>
      <c r="FQ235" s="899" t="e">
        <f t="shared" si="4079"/>
        <v>#N/A</v>
      </c>
      <c r="FR235" s="899">
        <f t="shared" si="4080"/>
        <v>0</v>
      </c>
      <c r="FS235" s="899">
        <f t="shared" si="4081"/>
        <v>0</v>
      </c>
      <c r="FT235" s="899" t="e">
        <f t="shared" si="4082"/>
        <v>#N/A</v>
      </c>
      <c r="FU235" s="966">
        <f t="shared" si="4083"/>
        <v>0</v>
      </c>
      <c r="FV235" s="901">
        <f t="shared" si="4084"/>
        <v>0</v>
      </c>
      <c r="FY235" s="958" t="s">
        <v>943</v>
      </c>
      <c r="FZ235" s="1190" t="s">
        <v>584</v>
      </c>
      <c r="GA235" s="1179" t="s">
        <v>149</v>
      </c>
      <c r="GB235" s="1180">
        <v>13</v>
      </c>
      <c r="GC235" s="1017">
        <v>37775</v>
      </c>
      <c r="GD235" s="963">
        <f t="shared" si="4085"/>
        <v>491075</v>
      </c>
      <c r="GE235" s="1016"/>
      <c r="GF235" s="898">
        <f t="shared" si="4086"/>
        <v>1</v>
      </c>
      <c r="GG235" s="898">
        <f t="shared" si="4087"/>
        <v>1</v>
      </c>
      <c r="GH235" s="899">
        <f t="shared" si="4088"/>
        <v>1</v>
      </c>
      <c r="GI235" s="899">
        <f t="shared" si="4089"/>
        <v>1</v>
      </c>
      <c r="GJ235" s="899">
        <f t="shared" si="4090"/>
        <v>1</v>
      </c>
      <c r="GK235" s="899">
        <f t="shared" si="4091"/>
        <v>1</v>
      </c>
      <c r="GL235" s="966">
        <f t="shared" si="4092"/>
        <v>491075</v>
      </c>
      <c r="GM235" s="901">
        <f t="shared" si="4093"/>
        <v>0</v>
      </c>
      <c r="GP235" s="958" t="s">
        <v>943</v>
      </c>
      <c r="GQ235" s="1190" t="s">
        <v>584</v>
      </c>
      <c r="GR235" s="1179" t="s">
        <v>149</v>
      </c>
      <c r="GS235" s="1180">
        <v>13</v>
      </c>
      <c r="GT235" s="1015">
        <v>37000</v>
      </c>
      <c r="GU235" s="963">
        <f t="shared" si="4094"/>
        <v>481000</v>
      </c>
      <c r="GV235" s="1016"/>
      <c r="GW235" s="898">
        <f t="shared" si="4095"/>
        <v>1</v>
      </c>
      <c r="GX235" s="898">
        <f t="shared" si="4096"/>
        <v>1</v>
      </c>
      <c r="GY235" s="899">
        <f t="shared" si="4097"/>
        <v>1</v>
      </c>
      <c r="GZ235" s="899">
        <f t="shared" si="4098"/>
        <v>1</v>
      </c>
      <c r="HA235" s="899">
        <f t="shared" si="4099"/>
        <v>1</v>
      </c>
      <c r="HB235" s="899">
        <f t="shared" si="4100"/>
        <v>1</v>
      </c>
      <c r="HC235" s="966">
        <f t="shared" si="4101"/>
        <v>481000</v>
      </c>
      <c r="HD235" s="901">
        <f t="shared" si="4102"/>
        <v>0</v>
      </c>
      <c r="HG235" s="958" t="s">
        <v>943</v>
      </c>
      <c r="HH235" s="1190" t="s">
        <v>584</v>
      </c>
      <c r="HI235" s="1179" t="s">
        <v>149</v>
      </c>
      <c r="HJ235" s="1180">
        <v>13</v>
      </c>
      <c r="HK235" s="1015">
        <v>36760</v>
      </c>
      <c r="HL235" s="963">
        <f t="shared" si="4103"/>
        <v>477880</v>
      </c>
      <c r="HM235" s="1016"/>
      <c r="HN235" s="898">
        <f t="shared" si="4104"/>
        <v>1</v>
      </c>
      <c r="HO235" s="898">
        <f t="shared" si="4105"/>
        <v>1</v>
      </c>
      <c r="HP235" s="899">
        <f t="shared" si="4106"/>
        <v>1</v>
      </c>
      <c r="HQ235" s="899">
        <f t="shared" si="4107"/>
        <v>1</v>
      </c>
      <c r="HR235" s="899">
        <f t="shared" si="4108"/>
        <v>1</v>
      </c>
      <c r="HS235" s="899">
        <f t="shared" si="4109"/>
        <v>1</v>
      </c>
      <c r="HT235" s="966">
        <f t="shared" si="4110"/>
        <v>477880</v>
      </c>
      <c r="HU235" s="901">
        <f t="shared" si="4111"/>
        <v>0</v>
      </c>
      <c r="HX235" s="958" t="s">
        <v>943</v>
      </c>
      <c r="HY235" s="1190" t="s">
        <v>584</v>
      </c>
      <c r="HZ235" s="1179" t="s">
        <v>149</v>
      </c>
      <c r="IA235" s="1180">
        <v>13</v>
      </c>
      <c r="IB235" s="1020">
        <v>37270</v>
      </c>
      <c r="IC235" s="972">
        <f t="shared" si="4112"/>
        <v>484510</v>
      </c>
      <c r="ID235" s="1016"/>
      <c r="IE235" s="898">
        <f t="shared" si="4113"/>
        <v>1</v>
      </c>
      <c r="IF235" s="898">
        <f t="shared" si="4114"/>
        <v>1</v>
      </c>
      <c r="IG235" s="899">
        <f t="shared" si="4115"/>
        <v>1</v>
      </c>
      <c r="IH235" s="899">
        <f t="shared" si="4116"/>
        <v>1</v>
      </c>
      <c r="II235" s="899">
        <f t="shared" si="4117"/>
        <v>1</v>
      </c>
      <c r="IJ235" s="899">
        <f t="shared" si="4118"/>
        <v>1</v>
      </c>
      <c r="IK235" s="966">
        <f t="shared" si="4119"/>
        <v>484510</v>
      </c>
      <c r="IL235" s="901">
        <f t="shared" si="4120"/>
        <v>0</v>
      </c>
      <c r="IO235" s="958" t="s">
        <v>943</v>
      </c>
      <c r="IP235" s="1190" t="s">
        <v>584</v>
      </c>
      <c r="IQ235" s="1179" t="s">
        <v>149</v>
      </c>
      <c r="IR235" s="1180">
        <v>13</v>
      </c>
      <c r="IS235" s="1015">
        <v>38740</v>
      </c>
      <c r="IT235" s="963">
        <f t="shared" si="4121"/>
        <v>503620</v>
      </c>
      <c r="IU235" s="1016"/>
      <c r="IV235" s="898">
        <f t="shared" si="4122"/>
        <v>1</v>
      </c>
      <c r="IW235" s="898">
        <f t="shared" si="4123"/>
        <v>1</v>
      </c>
      <c r="IX235" s="899">
        <f t="shared" si="4124"/>
        <v>1</v>
      </c>
      <c r="IY235" s="899">
        <f t="shared" si="4125"/>
        <v>1</v>
      </c>
      <c r="IZ235" s="899">
        <f t="shared" si="4126"/>
        <v>1</v>
      </c>
      <c r="JA235" s="899">
        <f t="shared" si="4127"/>
        <v>1</v>
      </c>
      <c r="JB235" s="966">
        <f t="shared" si="4128"/>
        <v>503620</v>
      </c>
      <c r="JC235" s="901">
        <f t="shared" si="4129"/>
        <v>0</v>
      </c>
      <c r="JF235" s="958" t="s">
        <v>943</v>
      </c>
      <c r="JG235" s="1190" t="s">
        <v>584</v>
      </c>
      <c r="JH235" s="1179" t="s">
        <v>149</v>
      </c>
      <c r="JI235" s="1180">
        <v>13</v>
      </c>
      <c r="JJ235" s="1015">
        <v>38000</v>
      </c>
      <c r="JK235" s="963">
        <f t="shared" si="4130"/>
        <v>494000</v>
      </c>
      <c r="JL235" s="1016"/>
      <c r="JM235" s="898">
        <f t="shared" si="4131"/>
        <v>1</v>
      </c>
      <c r="JN235" s="898">
        <f t="shared" si="4132"/>
        <v>1</v>
      </c>
      <c r="JO235" s="899">
        <f t="shared" si="4133"/>
        <v>1</v>
      </c>
      <c r="JP235" s="899">
        <f t="shared" si="4134"/>
        <v>1</v>
      </c>
      <c r="JQ235" s="899">
        <f t="shared" si="4135"/>
        <v>1</v>
      </c>
      <c r="JR235" s="899">
        <f t="shared" si="4136"/>
        <v>1</v>
      </c>
      <c r="JS235" s="966">
        <f t="shared" si="4137"/>
        <v>494000</v>
      </c>
      <c r="JT235" s="901">
        <f t="shared" si="4138"/>
        <v>0</v>
      </c>
      <c r="JW235" s="958" t="s">
        <v>943</v>
      </c>
      <c r="JX235" s="1190" t="s">
        <v>584</v>
      </c>
      <c r="JY235" s="1179" t="s">
        <v>149</v>
      </c>
      <c r="JZ235" s="1180">
        <v>13</v>
      </c>
      <c r="KA235" s="1015">
        <v>76062.303900000014</v>
      </c>
      <c r="KB235" s="963">
        <f t="shared" si="4139"/>
        <v>988810</v>
      </c>
      <c r="KC235" s="1016"/>
      <c r="KD235" s="898">
        <f t="shared" si="4140"/>
        <v>1</v>
      </c>
      <c r="KE235" s="898">
        <f t="shared" si="4141"/>
        <v>1</v>
      </c>
      <c r="KF235" s="899">
        <f t="shared" si="4142"/>
        <v>1</v>
      </c>
      <c r="KG235" s="899">
        <f t="shared" si="4143"/>
        <v>1</v>
      </c>
      <c r="KH235" s="899">
        <f t="shared" si="4144"/>
        <v>1</v>
      </c>
      <c r="KI235" s="899">
        <f t="shared" si="4145"/>
        <v>1</v>
      </c>
      <c r="KJ235" s="966">
        <f t="shared" si="4146"/>
        <v>988810</v>
      </c>
      <c r="KK235" s="901">
        <f t="shared" si="4147"/>
        <v>0</v>
      </c>
      <c r="KN235" s="958" t="s">
        <v>943</v>
      </c>
      <c r="KO235" s="1190" t="s">
        <v>584</v>
      </c>
      <c r="KP235" s="1179" t="s">
        <v>149</v>
      </c>
      <c r="KQ235" s="1180">
        <v>13</v>
      </c>
      <c r="KR235" s="1015">
        <v>15015</v>
      </c>
      <c r="KS235" s="963">
        <f t="shared" si="4148"/>
        <v>195195</v>
      </c>
      <c r="KT235" s="1016"/>
      <c r="KU235" s="898">
        <f t="shared" si="4149"/>
        <v>1</v>
      </c>
      <c r="KV235" s="898">
        <f t="shared" si="4150"/>
        <v>1</v>
      </c>
      <c r="KW235" s="899">
        <f t="shared" si="4151"/>
        <v>1</v>
      </c>
      <c r="KX235" s="899">
        <f t="shared" si="4152"/>
        <v>1</v>
      </c>
      <c r="KY235" s="899">
        <f t="shared" si="4153"/>
        <v>1</v>
      </c>
      <c r="KZ235" s="899">
        <f t="shared" si="4154"/>
        <v>1</v>
      </c>
      <c r="LA235" s="966">
        <f t="shared" si="4155"/>
        <v>195195</v>
      </c>
      <c r="LB235" s="901">
        <f t="shared" si="4156"/>
        <v>0</v>
      </c>
      <c r="LE235" s="958" t="s">
        <v>943</v>
      </c>
      <c r="LF235" s="1190" t="s">
        <v>584</v>
      </c>
      <c r="LG235" s="1179" t="s">
        <v>149</v>
      </c>
      <c r="LH235" s="1180">
        <v>13</v>
      </c>
      <c r="LI235" s="1021">
        <v>34895</v>
      </c>
      <c r="LJ235" s="974">
        <f t="shared" si="4157"/>
        <v>453635</v>
      </c>
      <c r="LK235" s="1016"/>
      <c r="LL235" s="898">
        <f t="shared" si="4158"/>
        <v>1</v>
      </c>
      <c r="LM235" s="898">
        <f t="shared" si="4159"/>
        <v>1</v>
      </c>
      <c r="LN235" s="899">
        <f t="shared" si="4160"/>
        <v>1</v>
      </c>
      <c r="LO235" s="899">
        <f t="shared" si="4161"/>
        <v>1</v>
      </c>
      <c r="LP235" s="899">
        <f t="shared" si="4162"/>
        <v>1</v>
      </c>
      <c r="LQ235" s="899">
        <f t="shared" si="4163"/>
        <v>1</v>
      </c>
      <c r="LR235" s="966">
        <f t="shared" si="4164"/>
        <v>453635</v>
      </c>
      <c r="LS235" s="901">
        <f t="shared" si="4165"/>
        <v>0</v>
      </c>
      <c r="LV235" s="958" t="s">
        <v>943</v>
      </c>
      <c r="LW235" s="1190" t="s">
        <v>584</v>
      </c>
      <c r="LX235" s="1179" t="s">
        <v>149</v>
      </c>
      <c r="LY235" s="1180">
        <v>13</v>
      </c>
      <c r="LZ235" s="1015">
        <v>42250</v>
      </c>
      <c r="MA235" s="963">
        <f t="shared" si="4166"/>
        <v>549250</v>
      </c>
      <c r="MB235" s="1016"/>
      <c r="MC235" s="898">
        <f t="shared" si="4167"/>
        <v>1</v>
      </c>
      <c r="MD235" s="898">
        <f t="shared" si="4168"/>
        <v>1</v>
      </c>
      <c r="ME235" s="899">
        <f t="shared" si="4169"/>
        <v>1</v>
      </c>
      <c r="MF235" s="899">
        <f t="shared" si="4170"/>
        <v>1</v>
      </c>
      <c r="MG235" s="899">
        <f t="shared" si="4171"/>
        <v>1</v>
      </c>
      <c r="MH235" s="899">
        <f t="shared" si="4172"/>
        <v>1</v>
      </c>
      <c r="MI235" s="966">
        <f t="shared" si="4173"/>
        <v>549250</v>
      </c>
      <c r="MJ235" s="901">
        <f t="shared" si="4174"/>
        <v>0</v>
      </c>
      <c r="MM235" s="958" t="s">
        <v>943</v>
      </c>
      <c r="MN235" s="1190" t="s">
        <v>584</v>
      </c>
      <c r="MO235" s="1179" t="s">
        <v>149</v>
      </c>
      <c r="MP235" s="1180">
        <v>13</v>
      </c>
      <c r="MQ235" s="1015">
        <v>35000</v>
      </c>
      <c r="MR235" s="963">
        <f t="shared" si="4175"/>
        <v>455000</v>
      </c>
      <c r="MS235" s="1016"/>
      <c r="MT235" s="898">
        <f t="shared" si="4176"/>
        <v>1</v>
      </c>
      <c r="MU235" s="898">
        <f t="shared" si="4177"/>
        <v>1</v>
      </c>
      <c r="MV235" s="899">
        <f t="shared" si="4178"/>
        <v>1</v>
      </c>
      <c r="MW235" s="899">
        <f t="shared" si="4179"/>
        <v>1</v>
      </c>
      <c r="MX235" s="899">
        <f t="shared" si="4180"/>
        <v>1</v>
      </c>
      <c r="MY235" s="899">
        <f t="shared" si="4181"/>
        <v>1</v>
      </c>
      <c r="MZ235" s="966">
        <f t="shared" si="4182"/>
        <v>455000</v>
      </c>
      <c r="NA235" s="901">
        <f t="shared" si="4183"/>
        <v>0</v>
      </c>
      <c r="ND235" s="975" t="s">
        <v>943</v>
      </c>
      <c r="NE235" s="976" t="s">
        <v>584</v>
      </c>
      <c r="NF235" s="1175" t="s">
        <v>149</v>
      </c>
      <c r="NG235" s="1176">
        <v>13</v>
      </c>
      <c r="NH235" s="979">
        <v>143092.62</v>
      </c>
      <c r="NI235" s="980">
        <v>1860204</v>
      </c>
      <c r="NJ235" s="1016"/>
      <c r="NK235" s="898">
        <f t="shared" si="4184"/>
        <v>1</v>
      </c>
      <c r="NL235" s="898">
        <f t="shared" si="4185"/>
        <v>1</v>
      </c>
      <c r="NM235" s="899">
        <f t="shared" si="4186"/>
        <v>1</v>
      </c>
      <c r="NN235" s="899">
        <f t="shared" si="4187"/>
        <v>1</v>
      </c>
      <c r="NO235" s="899">
        <f t="shared" si="4188"/>
        <v>1</v>
      </c>
      <c r="NP235" s="899">
        <f t="shared" si="4189"/>
        <v>1</v>
      </c>
      <c r="NQ235" s="966">
        <f t="shared" si="4190"/>
        <v>1860204</v>
      </c>
      <c r="NR235" s="901">
        <f t="shared" si="4191"/>
        <v>0</v>
      </c>
      <c r="NU235" s="981" t="s">
        <v>943</v>
      </c>
      <c r="NV235" s="982" t="s">
        <v>584</v>
      </c>
      <c r="NW235" s="1177" t="s">
        <v>149</v>
      </c>
      <c r="NX235" s="1178">
        <v>13</v>
      </c>
      <c r="NY235" s="1022">
        <v>144538</v>
      </c>
      <c r="NZ235" s="986">
        <f t="shared" si="4192"/>
        <v>1878994</v>
      </c>
      <c r="OA235" s="1016"/>
      <c r="OB235" s="898">
        <f t="shared" si="4193"/>
        <v>1</v>
      </c>
      <c r="OC235" s="898">
        <f t="shared" si="4194"/>
        <v>1</v>
      </c>
      <c r="OD235" s="899">
        <f t="shared" si="4195"/>
        <v>1</v>
      </c>
      <c r="OE235" s="899">
        <f t="shared" si="4196"/>
        <v>1</v>
      </c>
      <c r="OF235" s="899">
        <f t="shared" si="4197"/>
        <v>1</v>
      </c>
      <c r="OG235" s="899">
        <f t="shared" si="4198"/>
        <v>1</v>
      </c>
      <c r="OH235" s="966">
        <f t="shared" si="4199"/>
        <v>1878994</v>
      </c>
      <c r="OI235" s="901">
        <f t="shared" si="4200"/>
        <v>0</v>
      </c>
      <c r="OL235" s="958" t="s">
        <v>943</v>
      </c>
      <c r="OM235" s="1190" t="s">
        <v>584</v>
      </c>
      <c r="ON235" s="1179" t="s">
        <v>149</v>
      </c>
      <c r="OO235" s="1180">
        <v>13</v>
      </c>
      <c r="OP235" s="1015">
        <v>47756</v>
      </c>
      <c r="OQ235" s="963">
        <f t="shared" si="4201"/>
        <v>620828</v>
      </c>
      <c r="OR235" s="1016"/>
      <c r="OS235" s="898">
        <f t="shared" si="4202"/>
        <v>1</v>
      </c>
      <c r="OT235" s="898">
        <f t="shared" si="4203"/>
        <v>1</v>
      </c>
      <c r="OU235" s="899">
        <f t="shared" si="4204"/>
        <v>1</v>
      </c>
      <c r="OV235" s="899">
        <f t="shared" si="4205"/>
        <v>1</v>
      </c>
      <c r="OW235" s="899">
        <f t="shared" si="4206"/>
        <v>1</v>
      </c>
      <c r="OX235" s="899">
        <f t="shared" si="4207"/>
        <v>1</v>
      </c>
      <c r="OY235" s="966">
        <f t="shared" si="4208"/>
        <v>620828</v>
      </c>
      <c r="OZ235" s="901">
        <f t="shared" si="4209"/>
        <v>0</v>
      </c>
      <c r="PC235" s="958" t="s">
        <v>943</v>
      </c>
      <c r="PD235" s="1190" t="s">
        <v>584</v>
      </c>
      <c r="PE235" s="1179" t="s">
        <v>149</v>
      </c>
      <c r="PF235" s="1180">
        <v>13</v>
      </c>
      <c r="PG235" s="1023">
        <v>152100</v>
      </c>
      <c r="PH235" s="988">
        <v>1977300</v>
      </c>
      <c r="PI235" s="1181"/>
      <c r="PJ235" s="898">
        <f t="shared" si="4210"/>
        <v>1</v>
      </c>
      <c r="PK235" s="898">
        <f t="shared" si="4211"/>
        <v>1</v>
      </c>
      <c r="PL235" s="899">
        <f t="shared" si="4212"/>
        <v>1</v>
      </c>
      <c r="PM235" s="899">
        <f t="shared" si="4213"/>
        <v>1</v>
      </c>
      <c r="PN235" s="899">
        <f t="shared" si="4214"/>
        <v>1</v>
      </c>
      <c r="PO235" s="899">
        <f t="shared" si="4215"/>
        <v>1</v>
      </c>
      <c r="PP235" s="966">
        <f t="shared" si="4216"/>
        <v>1977300</v>
      </c>
      <c r="PQ235" s="901">
        <f t="shared" si="4217"/>
        <v>0</v>
      </c>
      <c r="PT235" s="958" t="s">
        <v>943</v>
      </c>
      <c r="PU235" s="1190" t="s">
        <v>584</v>
      </c>
      <c r="PV235" s="1179" t="s">
        <v>149</v>
      </c>
      <c r="PW235" s="1180">
        <v>13</v>
      </c>
      <c r="PX235" s="1015">
        <v>36600</v>
      </c>
      <c r="PY235" s="963">
        <f t="shared" si="4218"/>
        <v>475800</v>
      </c>
      <c r="PZ235" s="1016"/>
      <c r="QA235" s="898">
        <f t="shared" si="4219"/>
        <v>1</v>
      </c>
      <c r="QB235" s="898">
        <f t="shared" si="4220"/>
        <v>1</v>
      </c>
      <c r="QC235" s="899">
        <f t="shared" si="4221"/>
        <v>1</v>
      </c>
      <c r="QD235" s="899">
        <f t="shared" si="4222"/>
        <v>1</v>
      </c>
      <c r="QE235" s="899">
        <f t="shared" si="4223"/>
        <v>1</v>
      </c>
      <c r="QF235" s="899">
        <f t="shared" si="4224"/>
        <v>1</v>
      </c>
      <c r="QG235" s="966">
        <f t="shared" si="4225"/>
        <v>475800</v>
      </c>
      <c r="QH235" s="901">
        <f t="shared" si="4226"/>
        <v>0</v>
      </c>
      <c r="QK235" s="958" t="s">
        <v>943</v>
      </c>
      <c r="QL235" s="1190" t="s">
        <v>584</v>
      </c>
      <c r="QM235" s="1179" t="s">
        <v>149</v>
      </c>
      <c r="QN235" s="1180">
        <v>13</v>
      </c>
      <c r="QO235" s="1021">
        <v>35069.474999999999</v>
      </c>
      <c r="QP235" s="974">
        <f t="shared" si="4227"/>
        <v>455903</v>
      </c>
      <c r="QQ235" s="1016"/>
      <c r="QR235" s="898">
        <f t="shared" si="4228"/>
        <v>1</v>
      </c>
      <c r="QS235" s="898">
        <f t="shared" si="4229"/>
        <v>1</v>
      </c>
      <c r="QT235" s="899">
        <f t="shared" si="4230"/>
        <v>1</v>
      </c>
      <c r="QU235" s="899">
        <f t="shared" si="4231"/>
        <v>1</v>
      </c>
      <c r="QV235" s="899">
        <f t="shared" si="4232"/>
        <v>1</v>
      </c>
      <c r="QW235" s="899">
        <f t="shared" si="4233"/>
        <v>1</v>
      </c>
      <c r="QX235" s="966">
        <f t="shared" si="4234"/>
        <v>455903</v>
      </c>
      <c r="QY235" s="901">
        <f t="shared" si="4235"/>
        <v>0</v>
      </c>
      <c r="RB235" s="405"/>
      <c r="RC235" s="406"/>
      <c r="RD235" s="407"/>
      <c r="RE235" s="408"/>
      <c r="RF235" s="409"/>
      <c r="RG235" s="410"/>
      <c r="RH235" s="410"/>
      <c r="RI235" s="898"/>
      <c r="RJ235" s="898"/>
      <c r="RK235" s="934"/>
      <c r="RL235" s="934"/>
      <c r="RM235" s="934"/>
      <c r="RN235" s="934"/>
      <c r="RO235" s="935"/>
      <c r="RP235" s="936"/>
      <c r="RS235" s="405"/>
      <c r="RT235" s="406"/>
      <c r="RU235" s="407"/>
      <c r="RV235" s="408"/>
      <c r="RW235" s="409"/>
      <c r="RX235" s="410"/>
      <c r="RY235" s="410"/>
      <c r="RZ235" s="898"/>
      <c r="SA235" s="898"/>
      <c r="SB235" s="934"/>
      <c r="SC235" s="934"/>
      <c r="SD235" s="934"/>
      <c r="SE235" s="934"/>
      <c r="SF235" s="935"/>
      <c r="SG235" s="936"/>
      <c r="SJ235" s="405"/>
      <c r="SK235" s="406"/>
      <c r="SL235" s="407"/>
      <c r="SM235" s="408"/>
      <c r="SN235" s="409"/>
      <c r="SO235" s="410"/>
      <c r="SP235" s="410"/>
      <c r="SQ235" s="898"/>
      <c r="SR235" s="898"/>
      <c r="SS235" s="934"/>
      <c r="ST235" s="934"/>
      <c r="SU235" s="934"/>
      <c r="SV235" s="934"/>
      <c r="SW235" s="935"/>
      <c r="SX235" s="936"/>
    </row>
    <row r="236" spans="2:518" ht="53.25" customHeight="1" thickTop="1" thickBot="1">
      <c r="B236" s="958" t="s">
        <v>944</v>
      </c>
      <c r="C236" s="1190" t="s">
        <v>585</v>
      </c>
      <c r="D236" s="1179" t="s">
        <v>149</v>
      </c>
      <c r="E236" s="1180">
        <v>6</v>
      </c>
      <c r="F236" s="1015"/>
      <c r="G236" s="963">
        <f t="shared" si="4002"/>
        <v>0</v>
      </c>
      <c r="H236" s="1016"/>
      <c r="K236" s="958" t="s">
        <v>944</v>
      </c>
      <c r="L236" s="1190" t="s">
        <v>585</v>
      </c>
      <c r="M236" s="1179" t="s">
        <v>149</v>
      </c>
      <c r="N236" s="1180">
        <v>6</v>
      </c>
      <c r="O236" s="1017">
        <v>133280</v>
      </c>
      <c r="P236" s="963">
        <f t="shared" si="4003"/>
        <v>799680</v>
      </c>
      <c r="Q236" s="1016"/>
      <c r="R236" s="898">
        <f t="shared" si="3761"/>
        <v>1</v>
      </c>
      <c r="S236" s="898">
        <f t="shared" si="3762"/>
        <v>1</v>
      </c>
      <c r="T236" s="899">
        <f t="shared" si="3763"/>
        <v>1</v>
      </c>
      <c r="U236" s="899">
        <f t="shared" si="3764"/>
        <v>1</v>
      </c>
      <c r="V236" s="899">
        <f t="shared" si="3765"/>
        <v>1</v>
      </c>
      <c r="W236" s="899">
        <f t="shared" si="3766"/>
        <v>1</v>
      </c>
      <c r="X236" s="966">
        <f t="shared" si="3767"/>
        <v>799680</v>
      </c>
      <c r="Y236" s="901">
        <f t="shared" si="3768"/>
        <v>0</v>
      </c>
      <c r="Z236" s="872"/>
      <c r="AA236" s="872"/>
      <c r="AB236" s="958" t="s">
        <v>944</v>
      </c>
      <c r="AC236" s="1190" t="s">
        <v>585</v>
      </c>
      <c r="AD236" s="1179" t="s">
        <v>149</v>
      </c>
      <c r="AE236" s="1180">
        <v>6</v>
      </c>
      <c r="AF236" s="1015">
        <v>130000</v>
      </c>
      <c r="AG236" s="963">
        <f t="shared" si="4004"/>
        <v>780000</v>
      </c>
      <c r="AH236" s="1016"/>
      <c r="AI236" s="898">
        <f t="shared" si="4005"/>
        <v>1</v>
      </c>
      <c r="AJ236" s="898">
        <f t="shared" si="4006"/>
        <v>1</v>
      </c>
      <c r="AK236" s="899">
        <f t="shared" si="4007"/>
        <v>1</v>
      </c>
      <c r="AL236" s="899">
        <f t="shared" si="4008"/>
        <v>1</v>
      </c>
      <c r="AM236" s="899">
        <f t="shared" si="4009"/>
        <v>1</v>
      </c>
      <c r="AN236" s="899">
        <f t="shared" si="4010"/>
        <v>1</v>
      </c>
      <c r="AO236" s="966">
        <f t="shared" si="4011"/>
        <v>780000</v>
      </c>
      <c r="AP236" s="901">
        <f t="shared" si="4012"/>
        <v>0</v>
      </c>
      <c r="AQ236" s="872"/>
      <c r="AR236" s="872"/>
      <c r="AS236" s="958" t="s">
        <v>944</v>
      </c>
      <c r="AT236" s="1191" t="s">
        <v>585</v>
      </c>
      <c r="AU236" s="1179" t="s">
        <v>149</v>
      </c>
      <c r="AV236" s="1180">
        <v>6</v>
      </c>
      <c r="AW236" s="1019">
        <v>80000</v>
      </c>
      <c r="AX236" s="969">
        <f t="shared" si="4013"/>
        <v>480000</v>
      </c>
      <c r="AY236" s="1016"/>
      <c r="AZ236" s="898">
        <f t="shared" si="4014"/>
        <v>1</v>
      </c>
      <c r="BA236" s="898">
        <f t="shared" si="4015"/>
        <v>1</v>
      </c>
      <c r="BB236" s="899">
        <f t="shared" si="4016"/>
        <v>1</v>
      </c>
      <c r="BC236" s="899">
        <f t="shared" si="4017"/>
        <v>1</v>
      </c>
      <c r="BD236" s="899">
        <f t="shared" si="4018"/>
        <v>1</v>
      </c>
      <c r="BE236" s="899">
        <f t="shared" si="4019"/>
        <v>1</v>
      </c>
      <c r="BF236" s="966">
        <f t="shared" si="4020"/>
        <v>480000</v>
      </c>
      <c r="BG236" s="901">
        <f t="shared" si="4021"/>
        <v>0</v>
      </c>
      <c r="BJ236" s="958" t="s">
        <v>944</v>
      </c>
      <c r="BK236" s="1190" t="s">
        <v>585</v>
      </c>
      <c r="BL236" s="1179" t="s">
        <v>149</v>
      </c>
      <c r="BM236" s="1180">
        <v>6</v>
      </c>
      <c r="BN236" s="1015">
        <v>149370</v>
      </c>
      <c r="BO236" s="963">
        <f t="shared" si="4022"/>
        <v>896220</v>
      </c>
      <c r="BP236" s="1016"/>
      <c r="BQ236" s="898">
        <f t="shared" si="4023"/>
        <v>1</v>
      </c>
      <c r="BR236" s="898">
        <f t="shared" si="4024"/>
        <v>1</v>
      </c>
      <c r="BS236" s="899">
        <f t="shared" si="4025"/>
        <v>1</v>
      </c>
      <c r="BT236" s="899">
        <f t="shared" si="4026"/>
        <v>1</v>
      </c>
      <c r="BU236" s="899">
        <f t="shared" si="4027"/>
        <v>1</v>
      </c>
      <c r="BV236" s="899">
        <f t="shared" si="4028"/>
        <v>1</v>
      </c>
      <c r="BW236" s="966">
        <f t="shared" si="4029"/>
        <v>896220</v>
      </c>
      <c r="BX236" s="901">
        <f t="shared" si="4030"/>
        <v>0</v>
      </c>
      <c r="CA236" s="958" t="s">
        <v>944</v>
      </c>
      <c r="CB236" s="1190" t="s">
        <v>585</v>
      </c>
      <c r="CC236" s="1179" t="s">
        <v>149</v>
      </c>
      <c r="CD236" s="1180">
        <v>6</v>
      </c>
      <c r="CE236" s="1015">
        <v>129814</v>
      </c>
      <c r="CF236" s="963">
        <f t="shared" si="4031"/>
        <v>778884</v>
      </c>
      <c r="CG236" s="1016"/>
      <c r="CH236" s="898">
        <f t="shared" si="4032"/>
        <v>1</v>
      </c>
      <c r="CI236" s="898">
        <f t="shared" si="4033"/>
        <v>1</v>
      </c>
      <c r="CJ236" s="899">
        <f t="shared" si="4034"/>
        <v>1</v>
      </c>
      <c r="CK236" s="899">
        <f t="shared" si="4035"/>
        <v>1</v>
      </c>
      <c r="CL236" s="899">
        <f t="shared" si="4036"/>
        <v>1</v>
      </c>
      <c r="CM236" s="899">
        <f t="shared" si="4037"/>
        <v>1</v>
      </c>
      <c r="CN236" s="966">
        <f t="shared" si="4038"/>
        <v>778884</v>
      </c>
      <c r="CO236" s="901">
        <f t="shared" si="4039"/>
        <v>0</v>
      </c>
      <c r="CR236" s="958" t="s">
        <v>944</v>
      </c>
      <c r="CS236" s="1190" t="s">
        <v>585</v>
      </c>
      <c r="CT236" s="1179" t="s">
        <v>149</v>
      </c>
      <c r="CU236" s="1180">
        <v>6</v>
      </c>
      <c r="CV236" s="1015">
        <v>65000</v>
      </c>
      <c r="CW236" s="963">
        <f t="shared" si="4040"/>
        <v>390000</v>
      </c>
      <c r="CX236" s="1016"/>
      <c r="CY236" s="898">
        <f t="shared" si="4041"/>
        <v>1</v>
      </c>
      <c r="CZ236" s="898">
        <f t="shared" si="4042"/>
        <v>1</v>
      </c>
      <c r="DA236" s="899">
        <f t="shared" si="4043"/>
        <v>1</v>
      </c>
      <c r="DB236" s="899">
        <f t="shared" si="4044"/>
        <v>1</v>
      </c>
      <c r="DC236" s="899">
        <f t="shared" si="4045"/>
        <v>1</v>
      </c>
      <c r="DD236" s="899">
        <f t="shared" si="4046"/>
        <v>1</v>
      </c>
      <c r="DE236" s="966">
        <f t="shared" si="4047"/>
        <v>390000</v>
      </c>
      <c r="DF236" s="901">
        <f t="shared" si="4048"/>
        <v>0</v>
      </c>
      <c r="DI236" s="958" t="s">
        <v>944</v>
      </c>
      <c r="DJ236" s="1190" t="s">
        <v>585</v>
      </c>
      <c r="DK236" s="1179" t="s">
        <v>149</v>
      </c>
      <c r="DL236" s="1180">
        <v>6</v>
      </c>
      <c r="DM236" s="1015">
        <v>133743</v>
      </c>
      <c r="DN236" s="963">
        <f t="shared" si="4049"/>
        <v>802458</v>
      </c>
      <c r="DO236" s="1016"/>
      <c r="DP236" s="898">
        <f t="shared" si="4050"/>
        <v>1</v>
      </c>
      <c r="DQ236" s="898">
        <f t="shared" si="4051"/>
        <v>1</v>
      </c>
      <c r="DR236" s="899">
        <f t="shared" si="4052"/>
        <v>1</v>
      </c>
      <c r="DS236" s="899">
        <f t="shared" si="4053"/>
        <v>1</v>
      </c>
      <c r="DT236" s="899">
        <f t="shared" si="4054"/>
        <v>1</v>
      </c>
      <c r="DU236" s="899">
        <f t="shared" si="4055"/>
        <v>1</v>
      </c>
      <c r="DV236" s="966">
        <f t="shared" si="4056"/>
        <v>802458</v>
      </c>
      <c r="DW236" s="901">
        <f t="shared" si="4057"/>
        <v>0</v>
      </c>
      <c r="DZ236" s="958" t="s">
        <v>944</v>
      </c>
      <c r="EA236" s="1190" t="s">
        <v>585</v>
      </c>
      <c r="EB236" s="1179" t="s">
        <v>149</v>
      </c>
      <c r="EC236" s="1180">
        <v>6</v>
      </c>
      <c r="ED236" s="1015">
        <v>138900</v>
      </c>
      <c r="EE236" s="963">
        <f t="shared" si="4058"/>
        <v>833400</v>
      </c>
      <c r="EF236" s="1016"/>
      <c r="EG236" s="898">
        <f t="shared" si="4059"/>
        <v>1</v>
      </c>
      <c r="EH236" s="898">
        <f t="shared" si="4060"/>
        <v>1</v>
      </c>
      <c r="EI236" s="899">
        <f t="shared" si="4061"/>
        <v>1</v>
      </c>
      <c r="EJ236" s="899">
        <f t="shared" si="4062"/>
        <v>1</v>
      </c>
      <c r="EK236" s="899">
        <f t="shared" si="4063"/>
        <v>1</v>
      </c>
      <c r="EL236" s="899">
        <f t="shared" si="4064"/>
        <v>1</v>
      </c>
      <c r="EM236" s="966">
        <f t="shared" si="4065"/>
        <v>833400</v>
      </c>
      <c r="EN236" s="901">
        <f t="shared" si="4066"/>
        <v>0</v>
      </c>
      <c r="EQ236" s="958" t="s">
        <v>944</v>
      </c>
      <c r="ER236" s="1190" t="s">
        <v>585</v>
      </c>
      <c r="ES236" s="1179" t="s">
        <v>149</v>
      </c>
      <c r="ET236" s="1180">
        <v>6</v>
      </c>
      <c r="EU236" s="1015">
        <v>130450</v>
      </c>
      <c r="EV236" s="963">
        <f t="shared" si="4067"/>
        <v>782700</v>
      </c>
      <c r="EW236" s="1016"/>
      <c r="EX236" s="898">
        <f t="shared" si="4068"/>
        <v>1</v>
      </c>
      <c r="EY236" s="898">
        <f t="shared" si="4069"/>
        <v>1</v>
      </c>
      <c r="EZ236" s="899">
        <f t="shared" si="4070"/>
        <v>1</v>
      </c>
      <c r="FA236" s="899">
        <f t="shared" si="4071"/>
        <v>1</v>
      </c>
      <c r="FB236" s="899">
        <f t="shared" si="4072"/>
        <v>1</v>
      </c>
      <c r="FC236" s="899">
        <f t="shared" si="4073"/>
        <v>1</v>
      </c>
      <c r="FD236" s="966">
        <f t="shared" si="4074"/>
        <v>782700</v>
      </c>
      <c r="FE236" s="901">
        <f t="shared" si="4075"/>
        <v>0</v>
      </c>
      <c r="FH236" s="958"/>
      <c r="FI236" s="1190"/>
      <c r="FJ236" s="1179"/>
      <c r="FK236" s="1180"/>
      <c r="FL236" s="1015"/>
      <c r="FM236" s="963">
        <f t="shared" si="4076"/>
        <v>0</v>
      </c>
      <c r="FN236" s="1016"/>
      <c r="FO236" s="898" t="e">
        <f t="shared" si="4077"/>
        <v>#N/A</v>
      </c>
      <c r="FP236" s="898" t="e">
        <f t="shared" si="4078"/>
        <v>#N/A</v>
      </c>
      <c r="FQ236" s="899" t="e">
        <f t="shared" si="4079"/>
        <v>#N/A</v>
      </c>
      <c r="FR236" s="899">
        <f t="shared" si="4080"/>
        <v>0</v>
      </c>
      <c r="FS236" s="899">
        <f t="shared" si="4081"/>
        <v>0</v>
      </c>
      <c r="FT236" s="899" t="e">
        <f t="shared" si="4082"/>
        <v>#N/A</v>
      </c>
      <c r="FU236" s="966">
        <f t="shared" si="4083"/>
        <v>0</v>
      </c>
      <c r="FV236" s="901">
        <f t="shared" si="4084"/>
        <v>0</v>
      </c>
      <c r="FY236" s="958" t="s">
        <v>944</v>
      </c>
      <c r="FZ236" s="1190" t="s">
        <v>585</v>
      </c>
      <c r="GA236" s="1179" t="s">
        <v>149</v>
      </c>
      <c r="GB236" s="1180">
        <v>6</v>
      </c>
      <c r="GC236" s="1017">
        <v>133280</v>
      </c>
      <c r="GD236" s="963">
        <f t="shared" si="4085"/>
        <v>799680</v>
      </c>
      <c r="GE236" s="1016"/>
      <c r="GF236" s="898">
        <f t="shared" si="4086"/>
        <v>1</v>
      </c>
      <c r="GG236" s="898">
        <f t="shared" si="4087"/>
        <v>1</v>
      </c>
      <c r="GH236" s="899">
        <f t="shared" si="4088"/>
        <v>1</v>
      </c>
      <c r="GI236" s="899">
        <f t="shared" si="4089"/>
        <v>1</v>
      </c>
      <c r="GJ236" s="899">
        <f t="shared" si="4090"/>
        <v>1</v>
      </c>
      <c r="GK236" s="899">
        <f t="shared" si="4091"/>
        <v>1</v>
      </c>
      <c r="GL236" s="966">
        <f t="shared" si="4092"/>
        <v>799680</v>
      </c>
      <c r="GM236" s="901">
        <f t="shared" si="4093"/>
        <v>0</v>
      </c>
      <c r="GP236" s="958" t="s">
        <v>944</v>
      </c>
      <c r="GQ236" s="1190" t="s">
        <v>585</v>
      </c>
      <c r="GR236" s="1179" t="s">
        <v>149</v>
      </c>
      <c r="GS236" s="1180">
        <v>6</v>
      </c>
      <c r="GT236" s="1015">
        <v>130500</v>
      </c>
      <c r="GU236" s="963">
        <f t="shared" si="4094"/>
        <v>783000</v>
      </c>
      <c r="GV236" s="1016"/>
      <c r="GW236" s="898">
        <f t="shared" si="4095"/>
        <v>1</v>
      </c>
      <c r="GX236" s="898">
        <f t="shared" si="4096"/>
        <v>1</v>
      </c>
      <c r="GY236" s="899">
        <f t="shared" si="4097"/>
        <v>1</v>
      </c>
      <c r="GZ236" s="899">
        <f t="shared" si="4098"/>
        <v>1</v>
      </c>
      <c r="HA236" s="899">
        <f t="shared" si="4099"/>
        <v>1</v>
      </c>
      <c r="HB236" s="899">
        <f t="shared" si="4100"/>
        <v>1</v>
      </c>
      <c r="HC236" s="966">
        <f t="shared" si="4101"/>
        <v>783000</v>
      </c>
      <c r="HD236" s="901">
        <f t="shared" si="4102"/>
        <v>0</v>
      </c>
      <c r="HG236" s="958" t="s">
        <v>944</v>
      </c>
      <c r="HH236" s="1190" t="s">
        <v>585</v>
      </c>
      <c r="HI236" s="1179" t="s">
        <v>149</v>
      </c>
      <c r="HJ236" s="1180">
        <v>6</v>
      </c>
      <c r="HK236" s="1015">
        <v>76341</v>
      </c>
      <c r="HL236" s="963">
        <f t="shared" si="4103"/>
        <v>458046</v>
      </c>
      <c r="HM236" s="1016"/>
      <c r="HN236" s="898">
        <f t="shared" si="4104"/>
        <v>1</v>
      </c>
      <c r="HO236" s="898">
        <f t="shared" si="4105"/>
        <v>1</v>
      </c>
      <c r="HP236" s="899">
        <f t="shared" si="4106"/>
        <v>1</v>
      </c>
      <c r="HQ236" s="899">
        <f t="shared" si="4107"/>
        <v>1</v>
      </c>
      <c r="HR236" s="899">
        <f t="shared" si="4108"/>
        <v>1</v>
      </c>
      <c r="HS236" s="899">
        <f t="shared" si="4109"/>
        <v>1</v>
      </c>
      <c r="HT236" s="966">
        <f t="shared" si="4110"/>
        <v>458046</v>
      </c>
      <c r="HU236" s="901">
        <f t="shared" si="4111"/>
        <v>0</v>
      </c>
      <c r="HX236" s="958" t="s">
        <v>944</v>
      </c>
      <c r="HY236" s="1190" t="s">
        <v>585</v>
      </c>
      <c r="HZ236" s="1179" t="s">
        <v>149</v>
      </c>
      <c r="IA236" s="1180">
        <v>6</v>
      </c>
      <c r="IB236" s="1020">
        <v>167260</v>
      </c>
      <c r="IC236" s="972">
        <f t="shared" si="4112"/>
        <v>1003560</v>
      </c>
      <c r="ID236" s="1016"/>
      <c r="IE236" s="898">
        <f t="shared" si="4113"/>
        <v>1</v>
      </c>
      <c r="IF236" s="898">
        <f t="shared" si="4114"/>
        <v>1</v>
      </c>
      <c r="IG236" s="899">
        <f t="shared" si="4115"/>
        <v>1</v>
      </c>
      <c r="IH236" s="899">
        <f t="shared" si="4116"/>
        <v>1</v>
      </c>
      <c r="II236" s="899">
        <f t="shared" si="4117"/>
        <v>1</v>
      </c>
      <c r="IJ236" s="899">
        <f t="shared" si="4118"/>
        <v>1</v>
      </c>
      <c r="IK236" s="966">
        <f t="shared" si="4119"/>
        <v>1003560</v>
      </c>
      <c r="IL236" s="901">
        <f t="shared" si="4120"/>
        <v>0</v>
      </c>
      <c r="IO236" s="958" t="s">
        <v>944</v>
      </c>
      <c r="IP236" s="1190" t="s">
        <v>585</v>
      </c>
      <c r="IQ236" s="1179" t="s">
        <v>149</v>
      </c>
      <c r="IR236" s="1180">
        <v>6</v>
      </c>
      <c r="IS236" s="1015">
        <v>125905</v>
      </c>
      <c r="IT236" s="963">
        <f t="shared" si="4121"/>
        <v>755430</v>
      </c>
      <c r="IU236" s="1016"/>
      <c r="IV236" s="898">
        <f t="shared" si="4122"/>
        <v>1</v>
      </c>
      <c r="IW236" s="898">
        <f t="shared" si="4123"/>
        <v>1</v>
      </c>
      <c r="IX236" s="899">
        <f t="shared" si="4124"/>
        <v>1</v>
      </c>
      <c r="IY236" s="899">
        <f t="shared" si="4125"/>
        <v>1</v>
      </c>
      <c r="IZ236" s="899">
        <f t="shared" si="4126"/>
        <v>1</v>
      </c>
      <c r="JA236" s="899">
        <f t="shared" si="4127"/>
        <v>1</v>
      </c>
      <c r="JB236" s="966">
        <f t="shared" si="4128"/>
        <v>755430</v>
      </c>
      <c r="JC236" s="901">
        <f t="shared" si="4129"/>
        <v>0</v>
      </c>
      <c r="JF236" s="958" t="s">
        <v>944</v>
      </c>
      <c r="JG236" s="1190" t="s">
        <v>585</v>
      </c>
      <c r="JH236" s="1179" t="s">
        <v>149</v>
      </c>
      <c r="JI236" s="1180">
        <v>6</v>
      </c>
      <c r="JJ236" s="1015">
        <v>56000</v>
      </c>
      <c r="JK236" s="963">
        <f t="shared" si="4130"/>
        <v>336000</v>
      </c>
      <c r="JL236" s="1016"/>
      <c r="JM236" s="898">
        <f t="shared" si="4131"/>
        <v>1</v>
      </c>
      <c r="JN236" s="898">
        <f t="shared" si="4132"/>
        <v>1</v>
      </c>
      <c r="JO236" s="899">
        <f t="shared" si="4133"/>
        <v>1</v>
      </c>
      <c r="JP236" s="899">
        <f t="shared" si="4134"/>
        <v>1</v>
      </c>
      <c r="JQ236" s="899">
        <f t="shared" si="4135"/>
        <v>1</v>
      </c>
      <c r="JR236" s="899">
        <f t="shared" si="4136"/>
        <v>1</v>
      </c>
      <c r="JS236" s="966">
        <f t="shared" si="4137"/>
        <v>336000</v>
      </c>
      <c r="JT236" s="901">
        <f t="shared" si="4138"/>
        <v>0</v>
      </c>
      <c r="JW236" s="958" t="s">
        <v>944</v>
      </c>
      <c r="JX236" s="1190" t="s">
        <v>585</v>
      </c>
      <c r="JY236" s="1179" t="s">
        <v>149</v>
      </c>
      <c r="JZ236" s="1180">
        <v>6</v>
      </c>
      <c r="KA236" s="1015">
        <v>84121.475250000003</v>
      </c>
      <c r="KB236" s="963">
        <f t="shared" si="4139"/>
        <v>504729</v>
      </c>
      <c r="KC236" s="1016"/>
      <c r="KD236" s="898">
        <f t="shared" si="4140"/>
        <v>1</v>
      </c>
      <c r="KE236" s="898">
        <f t="shared" si="4141"/>
        <v>1</v>
      </c>
      <c r="KF236" s="899">
        <f t="shared" si="4142"/>
        <v>1</v>
      </c>
      <c r="KG236" s="899">
        <f t="shared" si="4143"/>
        <v>1</v>
      </c>
      <c r="KH236" s="899">
        <f t="shared" si="4144"/>
        <v>1</v>
      </c>
      <c r="KI236" s="899">
        <f t="shared" si="4145"/>
        <v>1</v>
      </c>
      <c r="KJ236" s="966">
        <f t="shared" si="4146"/>
        <v>504729</v>
      </c>
      <c r="KK236" s="901">
        <f t="shared" si="4147"/>
        <v>0</v>
      </c>
      <c r="KN236" s="958" t="s">
        <v>944</v>
      </c>
      <c r="KO236" s="1190" t="s">
        <v>585</v>
      </c>
      <c r="KP236" s="1179" t="s">
        <v>149</v>
      </c>
      <c r="KQ236" s="1180">
        <v>6</v>
      </c>
      <c r="KR236" s="1015">
        <v>16555</v>
      </c>
      <c r="KS236" s="963">
        <f t="shared" si="4148"/>
        <v>99330</v>
      </c>
      <c r="KT236" s="1016"/>
      <c r="KU236" s="898">
        <f t="shared" si="4149"/>
        <v>1</v>
      </c>
      <c r="KV236" s="898">
        <f t="shared" si="4150"/>
        <v>1</v>
      </c>
      <c r="KW236" s="899">
        <f t="shared" si="4151"/>
        <v>1</v>
      </c>
      <c r="KX236" s="899">
        <f t="shared" si="4152"/>
        <v>1</v>
      </c>
      <c r="KY236" s="899">
        <f t="shared" si="4153"/>
        <v>1</v>
      </c>
      <c r="KZ236" s="899">
        <f t="shared" si="4154"/>
        <v>1</v>
      </c>
      <c r="LA236" s="966">
        <f t="shared" si="4155"/>
        <v>99330</v>
      </c>
      <c r="LB236" s="901">
        <f t="shared" si="4156"/>
        <v>0</v>
      </c>
      <c r="LE236" s="958" t="s">
        <v>944</v>
      </c>
      <c r="LF236" s="1190" t="s">
        <v>585</v>
      </c>
      <c r="LG236" s="1179" t="s">
        <v>149</v>
      </c>
      <c r="LH236" s="1180">
        <v>6</v>
      </c>
      <c r="LI236" s="1021">
        <v>44865</v>
      </c>
      <c r="LJ236" s="974">
        <f t="shared" si="4157"/>
        <v>269190</v>
      </c>
      <c r="LK236" s="1016"/>
      <c r="LL236" s="898">
        <f t="shared" si="4158"/>
        <v>1</v>
      </c>
      <c r="LM236" s="898">
        <f t="shared" si="4159"/>
        <v>1</v>
      </c>
      <c r="LN236" s="899">
        <f t="shared" si="4160"/>
        <v>1</v>
      </c>
      <c r="LO236" s="899">
        <f t="shared" si="4161"/>
        <v>1</v>
      </c>
      <c r="LP236" s="899">
        <f t="shared" si="4162"/>
        <v>1</v>
      </c>
      <c r="LQ236" s="899">
        <f t="shared" si="4163"/>
        <v>1</v>
      </c>
      <c r="LR236" s="966">
        <f t="shared" si="4164"/>
        <v>269190</v>
      </c>
      <c r="LS236" s="901">
        <f t="shared" si="4165"/>
        <v>0</v>
      </c>
      <c r="LV236" s="958" t="s">
        <v>944</v>
      </c>
      <c r="LW236" s="1190" t="s">
        <v>585</v>
      </c>
      <c r="LX236" s="1179" t="s">
        <v>149</v>
      </c>
      <c r="LY236" s="1180">
        <v>6</v>
      </c>
      <c r="LZ236" s="1015">
        <v>40300</v>
      </c>
      <c r="MA236" s="963">
        <f t="shared" si="4166"/>
        <v>241800</v>
      </c>
      <c r="MB236" s="1016"/>
      <c r="MC236" s="898">
        <f t="shared" si="4167"/>
        <v>1</v>
      </c>
      <c r="MD236" s="898">
        <f t="shared" si="4168"/>
        <v>1</v>
      </c>
      <c r="ME236" s="899">
        <f t="shared" si="4169"/>
        <v>1</v>
      </c>
      <c r="MF236" s="899">
        <f t="shared" si="4170"/>
        <v>1</v>
      </c>
      <c r="MG236" s="899">
        <f t="shared" si="4171"/>
        <v>1</v>
      </c>
      <c r="MH236" s="899">
        <f t="shared" si="4172"/>
        <v>1</v>
      </c>
      <c r="MI236" s="966">
        <f t="shared" si="4173"/>
        <v>241800</v>
      </c>
      <c r="MJ236" s="901">
        <f t="shared" si="4174"/>
        <v>0</v>
      </c>
      <c r="MM236" s="958" t="s">
        <v>944</v>
      </c>
      <c r="MN236" s="1190" t="s">
        <v>585</v>
      </c>
      <c r="MO236" s="1179" t="s">
        <v>149</v>
      </c>
      <c r="MP236" s="1180">
        <v>6</v>
      </c>
      <c r="MQ236" s="1015">
        <v>45000</v>
      </c>
      <c r="MR236" s="963">
        <f t="shared" si="4175"/>
        <v>270000</v>
      </c>
      <c r="MS236" s="1016"/>
      <c r="MT236" s="898">
        <f t="shared" si="4176"/>
        <v>1</v>
      </c>
      <c r="MU236" s="898">
        <f t="shared" si="4177"/>
        <v>1</v>
      </c>
      <c r="MV236" s="899">
        <f t="shared" si="4178"/>
        <v>1</v>
      </c>
      <c r="MW236" s="899">
        <f t="shared" si="4179"/>
        <v>1</v>
      </c>
      <c r="MX236" s="899">
        <f t="shared" si="4180"/>
        <v>1</v>
      </c>
      <c r="MY236" s="899">
        <f t="shared" si="4181"/>
        <v>1</v>
      </c>
      <c r="MZ236" s="966">
        <f t="shared" si="4182"/>
        <v>270000</v>
      </c>
      <c r="NA236" s="901">
        <f t="shared" si="4183"/>
        <v>0</v>
      </c>
      <c r="ND236" s="975" t="s">
        <v>944</v>
      </c>
      <c r="NE236" s="976" t="s">
        <v>585</v>
      </c>
      <c r="NF236" s="1175" t="s">
        <v>149</v>
      </c>
      <c r="NG236" s="1176">
        <v>6</v>
      </c>
      <c r="NH236" s="979">
        <v>366300</v>
      </c>
      <c r="NI236" s="980">
        <v>2197800</v>
      </c>
      <c r="NJ236" s="1016"/>
      <c r="NK236" s="898">
        <f t="shared" si="4184"/>
        <v>1</v>
      </c>
      <c r="NL236" s="898">
        <f t="shared" si="4185"/>
        <v>1</v>
      </c>
      <c r="NM236" s="899">
        <f t="shared" si="4186"/>
        <v>1</v>
      </c>
      <c r="NN236" s="899">
        <f t="shared" si="4187"/>
        <v>1</v>
      </c>
      <c r="NO236" s="899">
        <f t="shared" si="4188"/>
        <v>1</v>
      </c>
      <c r="NP236" s="899">
        <f t="shared" si="4189"/>
        <v>1</v>
      </c>
      <c r="NQ236" s="966">
        <f t="shared" si="4190"/>
        <v>2197800</v>
      </c>
      <c r="NR236" s="901">
        <f t="shared" si="4191"/>
        <v>0</v>
      </c>
      <c r="NU236" s="981" t="s">
        <v>944</v>
      </c>
      <c r="NV236" s="982" t="s">
        <v>585</v>
      </c>
      <c r="NW236" s="1177" t="s">
        <v>149</v>
      </c>
      <c r="NX236" s="1178">
        <v>6</v>
      </c>
      <c r="NY236" s="1022">
        <v>370000</v>
      </c>
      <c r="NZ236" s="986">
        <f t="shared" si="4192"/>
        <v>2220000</v>
      </c>
      <c r="OA236" s="1016"/>
      <c r="OB236" s="898">
        <f t="shared" si="4193"/>
        <v>1</v>
      </c>
      <c r="OC236" s="898">
        <f t="shared" si="4194"/>
        <v>1</v>
      </c>
      <c r="OD236" s="899">
        <f t="shared" si="4195"/>
        <v>1</v>
      </c>
      <c r="OE236" s="899">
        <f t="shared" si="4196"/>
        <v>1</v>
      </c>
      <c r="OF236" s="899">
        <f t="shared" si="4197"/>
        <v>1</v>
      </c>
      <c r="OG236" s="899">
        <f t="shared" si="4198"/>
        <v>1</v>
      </c>
      <c r="OH236" s="966">
        <f t="shared" si="4199"/>
        <v>2220000</v>
      </c>
      <c r="OI236" s="901">
        <f t="shared" si="4200"/>
        <v>0</v>
      </c>
      <c r="OL236" s="958" t="s">
        <v>944</v>
      </c>
      <c r="OM236" s="1190" t="s">
        <v>585</v>
      </c>
      <c r="ON236" s="1179" t="s">
        <v>149</v>
      </c>
      <c r="OO236" s="1180">
        <v>6</v>
      </c>
      <c r="OP236" s="1015">
        <v>102851</v>
      </c>
      <c r="OQ236" s="963">
        <f t="shared" si="4201"/>
        <v>617106</v>
      </c>
      <c r="OR236" s="1016"/>
      <c r="OS236" s="898">
        <f t="shared" si="4202"/>
        <v>1</v>
      </c>
      <c r="OT236" s="898">
        <f t="shared" si="4203"/>
        <v>1</v>
      </c>
      <c r="OU236" s="899">
        <f t="shared" si="4204"/>
        <v>1</v>
      </c>
      <c r="OV236" s="899">
        <f t="shared" si="4205"/>
        <v>1</v>
      </c>
      <c r="OW236" s="899">
        <f t="shared" si="4206"/>
        <v>1</v>
      </c>
      <c r="OX236" s="899">
        <f t="shared" si="4207"/>
        <v>1</v>
      </c>
      <c r="OY236" s="966">
        <f t="shared" si="4208"/>
        <v>617106</v>
      </c>
      <c r="OZ236" s="901">
        <f t="shared" si="4209"/>
        <v>0</v>
      </c>
      <c r="PC236" s="958" t="s">
        <v>944</v>
      </c>
      <c r="PD236" s="1190" t="s">
        <v>585</v>
      </c>
      <c r="PE236" s="1179" t="s">
        <v>149</v>
      </c>
      <c r="PF236" s="1180">
        <v>6</v>
      </c>
      <c r="PG236" s="1023">
        <v>38025</v>
      </c>
      <c r="PH236" s="988">
        <v>228150</v>
      </c>
      <c r="PI236" s="1181"/>
      <c r="PJ236" s="898">
        <f t="shared" si="4210"/>
        <v>1</v>
      </c>
      <c r="PK236" s="898">
        <f t="shared" si="4211"/>
        <v>1</v>
      </c>
      <c r="PL236" s="899">
        <f t="shared" si="4212"/>
        <v>1</v>
      </c>
      <c r="PM236" s="899">
        <f t="shared" si="4213"/>
        <v>1</v>
      </c>
      <c r="PN236" s="899">
        <f t="shared" si="4214"/>
        <v>1</v>
      </c>
      <c r="PO236" s="899">
        <f t="shared" si="4215"/>
        <v>1</v>
      </c>
      <c r="PP236" s="966">
        <f t="shared" si="4216"/>
        <v>228150</v>
      </c>
      <c r="PQ236" s="901">
        <f t="shared" si="4217"/>
        <v>0</v>
      </c>
      <c r="PT236" s="958" t="s">
        <v>944</v>
      </c>
      <c r="PU236" s="1190" t="s">
        <v>585</v>
      </c>
      <c r="PV236" s="1179" t="s">
        <v>149</v>
      </c>
      <c r="PW236" s="1180">
        <v>6</v>
      </c>
      <c r="PX236" s="1015">
        <v>130430</v>
      </c>
      <c r="PY236" s="963">
        <f t="shared" si="4218"/>
        <v>782580</v>
      </c>
      <c r="PZ236" s="1016"/>
      <c r="QA236" s="898">
        <f t="shared" si="4219"/>
        <v>1</v>
      </c>
      <c r="QB236" s="898">
        <f t="shared" si="4220"/>
        <v>1</v>
      </c>
      <c r="QC236" s="899">
        <f t="shared" si="4221"/>
        <v>1</v>
      </c>
      <c r="QD236" s="899">
        <f t="shared" si="4222"/>
        <v>1</v>
      </c>
      <c r="QE236" s="899">
        <f t="shared" si="4223"/>
        <v>1</v>
      </c>
      <c r="QF236" s="899">
        <f t="shared" si="4224"/>
        <v>1</v>
      </c>
      <c r="QG236" s="966">
        <f t="shared" si="4225"/>
        <v>782580</v>
      </c>
      <c r="QH236" s="901">
        <f t="shared" si="4226"/>
        <v>0</v>
      </c>
      <c r="QK236" s="958" t="s">
        <v>944</v>
      </c>
      <c r="QL236" s="1190" t="s">
        <v>585</v>
      </c>
      <c r="QM236" s="1179" t="s">
        <v>149</v>
      </c>
      <c r="QN236" s="1180">
        <v>6</v>
      </c>
      <c r="QO236" s="1021">
        <v>45089.324999999997</v>
      </c>
      <c r="QP236" s="974">
        <f t="shared" si="4227"/>
        <v>270536</v>
      </c>
      <c r="QQ236" s="1016"/>
      <c r="QR236" s="898">
        <f t="shared" si="4228"/>
        <v>1</v>
      </c>
      <c r="QS236" s="898">
        <f t="shared" si="4229"/>
        <v>1</v>
      </c>
      <c r="QT236" s="899">
        <f t="shared" si="4230"/>
        <v>1</v>
      </c>
      <c r="QU236" s="899">
        <f t="shared" si="4231"/>
        <v>1</v>
      </c>
      <c r="QV236" s="899">
        <f t="shared" si="4232"/>
        <v>1</v>
      </c>
      <c r="QW236" s="899">
        <f t="shared" si="4233"/>
        <v>1</v>
      </c>
      <c r="QX236" s="966">
        <f t="shared" si="4234"/>
        <v>270536</v>
      </c>
      <c r="QY236" s="901">
        <f t="shared" si="4235"/>
        <v>0</v>
      </c>
      <c r="RB236" s="405"/>
      <c r="RC236" s="406"/>
      <c r="RD236" s="407"/>
      <c r="RE236" s="408"/>
      <c r="RF236" s="409"/>
      <c r="RG236" s="410"/>
      <c r="RH236" s="410"/>
      <c r="RI236" s="898"/>
      <c r="RJ236" s="898"/>
      <c r="RK236" s="934"/>
      <c r="RL236" s="934"/>
      <c r="RM236" s="934"/>
      <c r="RN236" s="934"/>
      <c r="RO236" s="935"/>
      <c r="RP236" s="936"/>
      <c r="RS236" s="405"/>
      <c r="RT236" s="406"/>
      <c r="RU236" s="407"/>
      <c r="RV236" s="408"/>
      <c r="RW236" s="409"/>
      <c r="RX236" s="410"/>
      <c r="RY236" s="410"/>
      <c r="RZ236" s="898"/>
      <c r="SA236" s="898"/>
      <c r="SB236" s="934"/>
      <c r="SC236" s="934"/>
      <c r="SD236" s="934"/>
      <c r="SE236" s="934"/>
      <c r="SF236" s="935"/>
      <c r="SG236" s="936"/>
      <c r="SJ236" s="405"/>
      <c r="SK236" s="406"/>
      <c r="SL236" s="407"/>
      <c r="SM236" s="408"/>
      <c r="SN236" s="409"/>
      <c r="SO236" s="410"/>
      <c r="SP236" s="410"/>
      <c r="SQ236" s="898"/>
      <c r="SR236" s="898"/>
      <c r="SS236" s="934"/>
      <c r="ST236" s="934"/>
      <c r="SU236" s="934"/>
      <c r="SV236" s="934"/>
      <c r="SW236" s="935"/>
      <c r="SX236" s="936"/>
    </row>
    <row r="237" spans="2:518" ht="31.5" thickTop="1" thickBot="1">
      <c r="B237" s="958" t="s">
        <v>945</v>
      </c>
      <c r="C237" s="1190" t="s">
        <v>586</v>
      </c>
      <c r="D237" s="1179" t="s">
        <v>149</v>
      </c>
      <c r="E237" s="1180">
        <v>2</v>
      </c>
      <c r="F237" s="1015"/>
      <c r="G237" s="963">
        <f t="shared" si="4002"/>
        <v>0</v>
      </c>
      <c r="H237" s="1016"/>
      <c r="K237" s="958" t="s">
        <v>945</v>
      </c>
      <c r="L237" s="1190" t="s">
        <v>586</v>
      </c>
      <c r="M237" s="1179" t="s">
        <v>149</v>
      </c>
      <c r="N237" s="1180">
        <v>2</v>
      </c>
      <c r="O237" s="1017">
        <v>66688</v>
      </c>
      <c r="P237" s="963">
        <f t="shared" si="4003"/>
        <v>133376</v>
      </c>
      <c r="Q237" s="1016"/>
      <c r="R237" s="898">
        <f>IF(EXACT(VLOOKUP(K237,OFERTA_0,2,FALSE),L237),1,0)</f>
        <v>1</v>
      </c>
      <c r="S237" s="898">
        <f>IF(EXACT(VLOOKUP(K237,OFERTA_0,3,FALSE),M237),1,0)</f>
        <v>1</v>
      </c>
      <c r="T237" s="899">
        <f>IF(EXACT(VLOOKUP(K237,OFERTA_0,4,FALSE),N237),1,0)</f>
        <v>1</v>
      </c>
      <c r="U237" s="899">
        <f>IF(O237=0,0,1)</f>
        <v>1</v>
      </c>
      <c r="V237" s="899">
        <f>IF(P237=0,0,1)</f>
        <v>1</v>
      </c>
      <c r="W237" s="899">
        <f>PRODUCT(R237:V237)</f>
        <v>1</v>
      </c>
      <c r="X237" s="966">
        <f>ROUND(P237,0)</f>
        <v>133376</v>
      </c>
      <c r="Y237" s="901">
        <f>P237-X237</f>
        <v>0</v>
      </c>
      <c r="Z237" s="872"/>
      <c r="AA237" s="872"/>
      <c r="AB237" s="958" t="s">
        <v>945</v>
      </c>
      <c r="AC237" s="1190" t="s">
        <v>586</v>
      </c>
      <c r="AD237" s="1179" t="s">
        <v>149</v>
      </c>
      <c r="AE237" s="1180">
        <v>2</v>
      </c>
      <c r="AF237" s="1015">
        <v>50000</v>
      </c>
      <c r="AG237" s="963">
        <f t="shared" si="4004"/>
        <v>100000</v>
      </c>
      <c r="AH237" s="1016"/>
      <c r="AI237" s="898">
        <f>IF(EXACT(VLOOKUP(AB237,OFERTA_0,2,FALSE),AC237),1,0)</f>
        <v>1</v>
      </c>
      <c r="AJ237" s="898">
        <f>IF(EXACT(VLOOKUP(AB237,OFERTA_0,3,FALSE),AD237),1,0)</f>
        <v>1</v>
      </c>
      <c r="AK237" s="899">
        <f>IF(EXACT(VLOOKUP(AB237,OFERTA_0,4,FALSE),AE237),1,0)</f>
        <v>1</v>
      </c>
      <c r="AL237" s="899">
        <f>IF(AF237=0,0,1)</f>
        <v>1</v>
      </c>
      <c r="AM237" s="899">
        <f>IF(AG237=0,0,1)</f>
        <v>1</v>
      </c>
      <c r="AN237" s="899">
        <f>PRODUCT(AI237:AM237)</f>
        <v>1</v>
      </c>
      <c r="AO237" s="966">
        <f>ROUND(AG237,0)</f>
        <v>100000</v>
      </c>
      <c r="AP237" s="901">
        <f>AG237-AO237</f>
        <v>0</v>
      </c>
      <c r="AQ237" s="872"/>
      <c r="AR237" s="872"/>
      <c r="AS237" s="958" t="s">
        <v>945</v>
      </c>
      <c r="AT237" s="1191" t="s">
        <v>586</v>
      </c>
      <c r="AU237" s="1179" t="s">
        <v>149</v>
      </c>
      <c r="AV237" s="1180">
        <v>2</v>
      </c>
      <c r="AW237" s="1019">
        <v>23750</v>
      </c>
      <c r="AX237" s="969">
        <f t="shared" si="4013"/>
        <v>47500</v>
      </c>
      <c r="AY237" s="1016"/>
      <c r="AZ237" s="898">
        <f>IF(EXACT(VLOOKUP(AS237,OFERTA_0,2,FALSE),AT237),1,0)</f>
        <v>1</v>
      </c>
      <c r="BA237" s="898">
        <f>IF(EXACT(VLOOKUP(AS237,OFERTA_0,3,FALSE),AU237),1,0)</f>
        <v>1</v>
      </c>
      <c r="BB237" s="899">
        <f>IF(EXACT(VLOOKUP(AS237,OFERTA_0,4,FALSE),AV237),1,0)</f>
        <v>1</v>
      </c>
      <c r="BC237" s="899">
        <f>IF(AW237=0,0,1)</f>
        <v>1</v>
      </c>
      <c r="BD237" s="899">
        <f>IF(AX237=0,0,1)</f>
        <v>1</v>
      </c>
      <c r="BE237" s="899">
        <f>PRODUCT(AZ237:BD237)</f>
        <v>1</v>
      </c>
      <c r="BF237" s="966">
        <f>ROUND(AX237,0)</f>
        <v>47500</v>
      </c>
      <c r="BG237" s="901">
        <f>AX237-BF237</f>
        <v>0</v>
      </c>
      <c r="BJ237" s="958" t="s">
        <v>945</v>
      </c>
      <c r="BK237" s="1190" t="s">
        <v>586</v>
      </c>
      <c r="BL237" s="1179" t="s">
        <v>149</v>
      </c>
      <c r="BM237" s="1180">
        <v>2</v>
      </c>
      <c r="BN237" s="1015">
        <v>45000</v>
      </c>
      <c r="BO237" s="963">
        <f t="shared" si="4022"/>
        <v>90000</v>
      </c>
      <c r="BP237" s="1016"/>
      <c r="BQ237" s="898">
        <f>IF(EXACT(VLOOKUP(BJ237,OFERTA_0,2,FALSE),BK237),1,0)</f>
        <v>1</v>
      </c>
      <c r="BR237" s="898">
        <f>IF(EXACT(VLOOKUP(BJ237,OFERTA_0,3,FALSE),BL237),1,0)</f>
        <v>1</v>
      </c>
      <c r="BS237" s="899">
        <f>IF(EXACT(VLOOKUP(BJ237,OFERTA_0,4,FALSE),BM237),1,0)</f>
        <v>1</v>
      </c>
      <c r="BT237" s="899">
        <f>IF(BN237=0,0,1)</f>
        <v>1</v>
      </c>
      <c r="BU237" s="899">
        <f>IF(BO237=0,0,1)</f>
        <v>1</v>
      </c>
      <c r="BV237" s="899">
        <f>PRODUCT(BQ237:BU237)</f>
        <v>1</v>
      </c>
      <c r="BW237" s="966">
        <f>ROUND(BO237,0)</f>
        <v>90000</v>
      </c>
      <c r="BX237" s="901">
        <f>BO237-BW237</f>
        <v>0</v>
      </c>
      <c r="CA237" s="958" t="s">
        <v>945</v>
      </c>
      <c r="CB237" s="1190" t="s">
        <v>586</v>
      </c>
      <c r="CC237" s="1179" t="s">
        <v>149</v>
      </c>
      <c r="CD237" s="1180">
        <v>2</v>
      </c>
      <c r="CE237" s="1015">
        <v>64954</v>
      </c>
      <c r="CF237" s="963">
        <f t="shared" si="4031"/>
        <v>129908</v>
      </c>
      <c r="CG237" s="1016"/>
      <c r="CH237" s="898">
        <f>IF(EXACT(VLOOKUP(CA237,OFERTA_0,2,FALSE),CB237),1,0)</f>
        <v>1</v>
      </c>
      <c r="CI237" s="898">
        <f>IF(EXACT(VLOOKUP(CA237,OFERTA_0,3,FALSE),CC237),1,0)</f>
        <v>1</v>
      </c>
      <c r="CJ237" s="899">
        <f>IF(EXACT(VLOOKUP(CA237,OFERTA_0,4,FALSE),CD237),1,0)</f>
        <v>1</v>
      </c>
      <c r="CK237" s="899">
        <f>IF(CE237=0,0,1)</f>
        <v>1</v>
      </c>
      <c r="CL237" s="899">
        <f>IF(CF237=0,0,1)</f>
        <v>1</v>
      </c>
      <c r="CM237" s="899">
        <f>PRODUCT(CH237:CL237)</f>
        <v>1</v>
      </c>
      <c r="CN237" s="966">
        <f>ROUND(CF237,0)</f>
        <v>129908</v>
      </c>
      <c r="CO237" s="901">
        <f>CF237-CN237</f>
        <v>0</v>
      </c>
      <c r="CR237" s="958" t="s">
        <v>945</v>
      </c>
      <c r="CS237" s="1190" t="s">
        <v>586</v>
      </c>
      <c r="CT237" s="1179" t="s">
        <v>149</v>
      </c>
      <c r="CU237" s="1180">
        <v>2</v>
      </c>
      <c r="CV237" s="1015">
        <v>48000</v>
      </c>
      <c r="CW237" s="963">
        <f t="shared" si="4040"/>
        <v>96000</v>
      </c>
      <c r="CX237" s="1016"/>
      <c r="CY237" s="898">
        <f>IF(EXACT(VLOOKUP(CR237,OFERTA_0,2,FALSE),CS237),1,0)</f>
        <v>1</v>
      </c>
      <c r="CZ237" s="898">
        <f>IF(EXACT(VLOOKUP(CR237,OFERTA_0,3,FALSE),CT237),1,0)</f>
        <v>1</v>
      </c>
      <c r="DA237" s="899">
        <f>IF(EXACT(VLOOKUP(CR237,OFERTA_0,4,FALSE),CU237),1,0)</f>
        <v>1</v>
      </c>
      <c r="DB237" s="899">
        <f>IF(CV237=0,0,1)</f>
        <v>1</v>
      </c>
      <c r="DC237" s="899">
        <f>IF(CW237=0,0,1)</f>
        <v>1</v>
      </c>
      <c r="DD237" s="899">
        <f>PRODUCT(CY237:DC237)</f>
        <v>1</v>
      </c>
      <c r="DE237" s="966">
        <f>ROUND(CW237,0)</f>
        <v>96000</v>
      </c>
      <c r="DF237" s="901">
        <f>CW237-DE237</f>
        <v>0</v>
      </c>
      <c r="DI237" s="958" t="s">
        <v>945</v>
      </c>
      <c r="DJ237" s="1190" t="s">
        <v>586</v>
      </c>
      <c r="DK237" s="1179" t="s">
        <v>149</v>
      </c>
      <c r="DL237" s="1180">
        <v>2</v>
      </c>
      <c r="DM237" s="1015">
        <v>16227</v>
      </c>
      <c r="DN237" s="963">
        <f t="shared" si="4049"/>
        <v>32454</v>
      </c>
      <c r="DO237" s="1016"/>
      <c r="DP237" s="898">
        <f>IF(EXACT(VLOOKUP(DI237,OFERTA_0,2,FALSE),DJ237),1,0)</f>
        <v>1</v>
      </c>
      <c r="DQ237" s="898">
        <f>IF(EXACT(VLOOKUP(DI237,OFERTA_0,3,FALSE),DK237),1,0)</f>
        <v>1</v>
      </c>
      <c r="DR237" s="899">
        <f>IF(EXACT(VLOOKUP(DI237,OFERTA_0,4,FALSE),DL237),1,0)</f>
        <v>1</v>
      </c>
      <c r="DS237" s="899">
        <f>IF(DM237=0,0,1)</f>
        <v>1</v>
      </c>
      <c r="DT237" s="899">
        <f>IF(DN237=0,0,1)</f>
        <v>1</v>
      </c>
      <c r="DU237" s="899">
        <f>PRODUCT(DP237:DT237)</f>
        <v>1</v>
      </c>
      <c r="DV237" s="966">
        <f>ROUND(DN237,0)</f>
        <v>32454</v>
      </c>
      <c r="DW237" s="901">
        <f>DN237-DV237</f>
        <v>0</v>
      </c>
      <c r="DZ237" s="958" t="s">
        <v>945</v>
      </c>
      <c r="EA237" s="1190" t="s">
        <v>586</v>
      </c>
      <c r="EB237" s="1179" t="s">
        <v>149</v>
      </c>
      <c r="EC237" s="1180">
        <v>2</v>
      </c>
      <c r="ED237" s="1015">
        <v>37000</v>
      </c>
      <c r="EE237" s="963">
        <f t="shared" si="4058"/>
        <v>74000</v>
      </c>
      <c r="EF237" s="1016"/>
      <c r="EG237" s="898">
        <f>IF(EXACT(VLOOKUP(DZ237,OFERTA_0,2,FALSE),EA237),1,0)</f>
        <v>1</v>
      </c>
      <c r="EH237" s="898">
        <f>IF(EXACT(VLOOKUP(DZ237,OFERTA_0,3,FALSE),EB237),1,0)</f>
        <v>1</v>
      </c>
      <c r="EI237" s="899">
        <f>IF(EXACT(VLOOKUP(DZ237,OFERTA_0,4,FALSE),EC237),1,0)</f>
        <v>1</v>
      </c>
      <c r="EJ237" s="899">
        <f>IF(ED237=0,0,1)</f>
        <v>1</v>
      </c>
      <c r="EK237" s="899">
        <f>IF(EE237=0,0,1)</f>
        <v>1</v>
      </c>
      <c r="EL237" s="899">
        <f>PRODUCT(EG237:EK237)</f>
        <v>1</v>
      </c>
      <c r="EM237" s="966">
        <f>ROUND(EE237,0)</f>
        <v>74000</v>
      </c>
      <c r="EN237" s="901">
        <f>EE237-EM237</f>
        <v>0</v>
      </c>
      <c r="EQ237" s="958" t="s">
        <v>945</v>
      </c>
      <c r="ER237" s="1190" t="s">
        <v>586</v>
      </c>
      <c r="ES237" s="1179" t="s">
        <v>149</v>
      </c>
      <c r="ET237" s="1180">
        <v>2</v>
      </c>
      <c r="EU237" s="1015">
        <v>65300</v>
      </c>
      <c r="EV237" s="963">
        <f t="shared" si="4067"/>
        <v>130600</v>
      </c>
      <c r="EW237" s="1016"/>
      <c r="EX237" s="898">
        <f>IF(EXACT(VLOOKUP(EQ237,OFERTA_0,2,FALSE),ER237),1,0)</f>
        <v>1</v>
      </c>
      <c r="EY237" s="898">
        <f>IF(EXACT(VLOOKUP(EQ237,OFERTA_0,3,FALSE),ES237),1,0)</f>
        <v>1</v>
      </c>
      <c r="EZ237" s="899">
        <f>IF(EXACT(VLOOKUP(EQ237,OFERTA_0,4,FALSE),ET237),1,0)</f>
        <v>1</v>
      </c>
      <c r="FA237" s="899">
        <f>IF(EU237=0,0,1)</f>
        <v>1</v>
      </c>
      <c r="FB237" s="899">
        <f>IF(EV237=0,0,1)</f>
        <v>1</v>
      </c>
      <c r="FC237" s="899">
        <f>PRODUCT(EX237:FB237)</f>
        <v>1</v>
      </c>
      <c r="FD237" s="966">
        <f>ROUND(EV237,0)</f>
        <v>130600</v>
      </c>
      <c r="FE237" s="901">
        <f>EV237-FD237</f>
        <v>0</v>
      </c>
      <c r="FH237" s="958"/>
      <c r="FI237" s="1190"/>
      <c r="FJ237" s="1179"/>
      <c r="FK237" s="1180"/>
      <c r="FL237" s="1015"/>
      <c r="FM237" s="963">
        <f t="shared" si="4076"/>
        <v>0</v>
      </c>
      <c r="FN237" s="1016"/>
      <c r="FO237" s="898" t="e">
        <f>IF(EXACT(VLOOKUP(FH237,OFERTA_0,2,FALSE),FI237),1,0)</f>
        <v>#N/A</v>
      </c>
      <c r="FP237" s="898" t="e">
        <f>IF(EXACT(VLOOKUP(FH237,OFERTA_0,3,FALSE),FJ237),1,0)</f>
        <v>#N/A</v>
      </c>
      <c r="FQ237" s="899" t="e">
        <f>IF(EXACT(VLOOKUP(FH237,OFERTA_0,4,FALSE),FK237),1,0)</f>
        <v>#N/A</v>
      </c>
      <c r="FR237" s="899">
        <f>IF(FL237=0,0,1)</f>
        <v>0</v>
      </c>
      <c r="FS237" s="899">
        <f>IF(FM237=0,0,1)</f>
        <v>0</v>
      </c>
      <c r="FT237" s="899" t="e">
        <f>PRODUCT(FO237:FS237)</f>
        <v>#N/A</v>
      </c>
      <c r="FU237" s="966">
        <f>ROUND(FM237,0)</f>
        <v>0</v>
      </c>
      <c r="FV237" s="901">
        <f>FM237-FU237</f>
        <v>0</v>
      </c>
      <c r="FY237" s="958" t="s">
        <v>945</v>
      </c>
      <c r="FZ237" s="1190" t="s">
        <v>586</v>
      </c>
      <c r="GA237" s="1179" t="s">
        <v>149</v>
      </c>
      <c r="GB237" s="1180">
        <v>2</v>
      </c>
      <c r="GC237" s="1017">
        <v>66688</v>
      </c>
      <c r="GD237" s="963">
        <f t="shared" si="4085"/>
        <v>133376</v>
      </c>
      <c r="GE237" s="1016"/>
      <c r="GF237" s="898">
        <f>IF(EXACT(VLOOKUP(FY237,OFERTA_0,2,FALSE),FZ237),1,0)</f>
        <v>1</v>
      </c>
      <c r="GG237" s="898">
        <f>IF(EXACT(VLOOKUP(FY237,OFERTA_0,3,FALSE),GA237),1,0)</f>
        <v>1</v>
      </c>
      <c r="GH237" s="899">
        <f>IF(EXACT(VLOOKUP(FY237,OFERTA_0,4,FALSE),GB237),1,0)</f>
        <v>1</v>
      </c>
      <c r="GI237" s="899">
        <f>IF(GC237=0,0,1)</f>
        <v>1</v>
      </c>
      <c r="GJ237" s="899">
        <f>IF(GD237=0,0,1)</f>
        <v>1</v>
      </c>
      <c r="GK237" s="899">
        <f>PRODUCT(GF237:GJ237)</f>
        <v>1</v>
      </c>
      <c r="GL237" s="966">
        <f>ROUND(GD237,0)</f>
        <v>133376</v>
      </c>
      <c r="GM237" s="901">
        <f>GD237-GL237</f>
        <v>0</v>
      </c>
      <c r="GP237" s="958" t="s">
        <v>945</v>
      </c>
      <c r="GQ237" s="1190" t="s">
        <v>586</v>
      </c>
      <c r="GR237" s="1179" t="s">
        <v>149</v>
      </c>
      <c r="GS237" s="1180">
        <v>2</v>
      </c>
      <c r="GT237" s="1015">
        <v>65400</v>
      </c>
      <c r="GU237" s="963">
        <f t="shared" si="4094"/>
        <v>130800</v>
      </c>
      <c r="GV237" s="1016"/>
      <c r="GW237" s="898">
        <f>IF(EXACT(VLOOKUP(GP237,OFERTA_0,2,FALSE),GQ237),1,0)</f>
        <v>1</v>
      </c>
      <c r="GX237" s="898">
        <f>IF(EXACT(VLOOKUP(GP237,OFERTA_0,3,FALSE),GR237),1,0)</f>
        <v>1</v>
      </c>
      <c r="GY237" s="899">
        <f>IF(EXACT(VLOOKUP(GP237,OFERTA_0,4,FALSE),GS237),1,0)</f>
        <v>1</v>
      </c>
      <c r="GZ237" s="899">
        <f>IF(GT237=0,0,1)</f>
        <v>1</v>
      </c>
      <c r="HA237" s="899">
        <f>IF(GU237=0,0,1)</f>
        <v>1</v>
      </c>
      <c r="HB237" s="899">
        <f>PRODUCT(GW237:HA237)</f>
        <v>1</v>
      </c>
      <c r="HC237" s="966">
        <f>ROUND(GU237,0)</f>
        <v>130800</v>
      </c>
      <c r="HD237" s="901">
        <f>GU237-HC237</f>
        <v>0</v>
      </c>
      <c r="HG237" s="958" t="s">
        <v>945</v>
      </c>
      <c r="HH237" s="1190" t="s">
        <v>586</v>
      </c>
      <c r="HI237" s="1179" t="s">
        <v>149</v>
      </c>
      <c r="HJ237" s="1180">
        <v>2</v>
      </c>
      <c r="HK237" s="1015">
        <v>43762</v>
      </c>
      <c r="HL237" s="963">
        <f t="shared" si="4103"/>
        <v>87524</v>
      </c>
      <c r="HM237" s="1016"/>
      <c r="HN237" s="898">
        <f>IF(EXACT(VLOOKUP(HG237,OFERTA_0,2,FALSE),HH237),1,0)</f>
        <v>1</v>
      </c>
      <c r="HO237" s="898">
        <f>IF(EXACT(VLOOKUP(HG237,OFERTA_0,3,FALSE),HI237),1,0)</f>
        <v>1</v>
      </c>
      <c r="HP237" s="899">
        <f>IF(EXACT(VLOOKUP(HG237,OFERTA_0,4,FALSE),HJ237),1,0)</f>
        <v>1</v>
      </c>
      <c r="HQ237" s="899">
        <f>IF(HK237=0,0,1)</f>
        <v>1</v>
      </c>
      <c r="HR237" s="899">
        <f>IF(HL237=0,0,1)</f>
        <v>1</v>
      </c>
      <c r="HS237" s="899">
        <f>PRODUCT(HN237:HR237)</f>
        <v>1</v>
      </c>
      <c r="HT237" s="966">
        <f>ROUND(HL237,0)</f>
        <v>87524</v>
      </c>
      <c r="HU237" s="901">
        <f>HL237-HT237</f>
        <v>0</v>
      </c>
      <c r="HX237" s="958" t="s">
        <v>945</v>
      </c>
      <c r="HY237" s="1190" t="s">
        <v>586</v>
      </c>
      <c r="HZ237" s="1179" t="s">
        <v>149</v>
      </c>
      <c r="IA237" s="1180">
        <v>2</v>
      </c>
      <c r="IB237" s="1020">
        <v>84780</v>
      </c>
      <c r="IC237" s="972">
        <f t="shared" si="4112"/>
        <v>169560</v>
      </c>
      <c r="ID237" s="1016"/>
      <c r="IE237" s="898">
        <f>IF(EXACT(VLOOKUP(HX237,OFERTA_0,2,FALSE),HY237),1,0)</f>
        <v>1</v>
      </c>
      <c r="IF237" s="898">
        <f>IF(EXACT(VLOOKUP(HX237,OFERTA_0,3,FALSE),HZ237),1,0)</f>
        <v>1</v>
      </c>
      <c r="IG237" s="899">
        <f>IF(EXACT(VLOOKUP(HX237,OFERTA_0,4,FALSE),IA237),1,0)</f>
        <v>1</v>
      </c>
      <c r="IH237" s="899">
        <f>IF(IB237=0,0,1)</f>
        <v>1</v>
      </c>
      <c r="II237" s="899">
        <f>IF(IC237=0,0,1)</f>
        <v>1</v>
      </c>
      <c r="IJ237" s="899">
        <f>PRODUCT(IE237:II237)</f>
        <v>1</v>
      </c>
      <c r="IK237" s="966">
        <f>ROUND(IC237,0)</f>
        <v>169560</v>
      </c>
      <c r="IL237" s="901">
        <f>IC237-IK237</f>
        <v>0</v>
      </c>
      <c r="IO237" s="958" t="s">
        <v>945</v>
      </c>
      <c r="IP237" s="1190" t="s">
        <v>586</v>
      </c>
      <c r="IQ237" s="1179" t="s">
        <v>149</v>
      </c>
      <c r="IR237" s="1180">
        <v>2</v>
      </c>
      <c r="IS237" s="1015">
        <v>60047</v>
      </c>
      <c r="IT237" s="963">
        <f t="shared" si="4121"/>
        <v>120094</v>
      </c>
      <c r="IU237" s="1016"/>
      <c r="IV237" s="898">
        <f>IF(EXACT(VLOOKUP(IO237,OFERTA_0,2,FALSE),IP237),1,0)</f>
        <v>1</v>
      </c>
      <c r="IW237" s="898">
        <f>IF(EXACT(VLOOKUP(IO237,OFERTA_0,3,FALSE),IQ237),1,0)</f>
        <v>1</v>
      </c>
      <c r="IX237" s="899">
        <f>IF(EXACT(VLOOKUP(IO237,OFERTA_0,4,FALSE),IR237),1,0)</f>
        <v>1</v>
      </c>
      <c r="IY237" s="899">
        <f>IF(IS237=0,0,1)</f>
        <v>1</v>
      </c>
      <c r="IZ237" s="899">
        <f>IF(IT237=0,0,1)</f>
        <v>1</v>
      </c>
      <c r="JA237" s="899">
        <f>PRODUCT(IV237:IZ237)</f>
        <v>1</v>
      </c>
      <c r="JB237" s="966">
        <f>ROUND(IT237,0)</f>
        <v>120094</v>
      </c>
      <c r="JC237" s="901">
        <f>IT237-JB237</f>
        <v>0</v>
      </c>
      <c r="JF237" s="958" t="s">
        <v>945</v>
      </c>
      <c r="JG237" s="1190" t="s">
        <v>586</v>
      </c>
      <c r="JH237" s="1179" t="s">
        <v>149</v>
      </c>
      <c r="JI237" s="1180">
        <v>2</v>
      </c>
      <c r="JJ237" s="1015">
        <v>25000</v>
      </c>
      <c r="JK237" s="963">
        <f t="shared" si="4130"/>
        <v>50000</v>
      </c>
      <c r="JL237" s="1016"/>
      <c r="JM237" s="898">
        <f>IF(EXACT(VLOOKUP(JF237,OFERTA_0,2,FALSE),JG237),1,0)</f>
        <v>1</v>
      </c>
      <c r="JN237" s="898">
        <f>IF(EXACT(VLOOKUP(JF237,OFERTA_0,3,FALSE),JH237),1,0)</f>
        <v>1</v>
      </c>
      <c r="JO237" s="899">
        <f>IF(EXACT(VLOOKUP(JF237,OFERTA_0,4,FALSE),JI237),1,0)</f>
        <v>1</v>
      </c>
      <c r="JP237" s="899">
        <f>IF(JJ237=0,0,1)</f>
        <v>1</v>
      </c>
      <c r="JQ237" s="899">
        <f>IF(JK237=0,0,1)</f>
        <v>1</v>
      </c>
      <c r="JR237" s="899">
        <f>PRODUCT(JM237:JQ237)</f>
        <v>1</v>
      </c>
      <c r="JS237" s="966">
        <f>ROUND(JK237,0)</f>
        <v>50000</v>
      </c>
      <c r="JT237" s="901">
        <f>JK237-JS237</f>
        <v>0</v>
      </c>
      <c r="JW237" s="958" t="s">
        <v>945</v>
      </c>
      <c r="JX237" s="1190" t="s">
        <v>586</v>
      </c>
      <c r="JY237" s="1179" t="s">
        <v>149</v>
      </c>
      <c r="JZ237" s="1180">
        <v>2</v>
      </c>
      <c r="KA237" s="1015">
        <v>63532.449600000007</v>
      </c>
      <c r="KB237" s="963">
        <f t="shared" si="4139"/>
        <v>127065</v>
      </c>
      <c r="KC237" s="1016"/>
      <c r="KD237" s="898">
        <f>IF(EXACT(VLOOKUP(JW237,OFERTA_0,2,FALSE),JX237),1,0)</f>
        <v>1</v>
      </c>
      <c r="KE237" s="898">
        <f>IF(EXACT(VLOOKUP(JW237,OFERTA_0,3,FALSE),JY237),1,0)</f>
        <v>1</v>
      </c>
      <c r="KF237" s="899">
        <f>IF(EXACT(VLOOKUP(JW237,OFERTA_0,4,FALSE),JZ237),1,0)</f>
        <v>1</v>
      </c>
      <c r="KG237" s="899">
        <f>IF(KA237=0,0,1)</f>
        <v>1</v>
      </c>
      <c r="KH237" s="899">
        <f>IF(KB237=0,0,1)</f>
        <v>1</v>
      </c>
      <c r="KI237" s="899">
        <f>PRODUCT(KD237:KH237)</f>
        <v>1</v>
      </c>
      <c r="KJ237" s="966">
        <f>ROUND(KB237,0)</f>
        <v>127065</v>
      </c>
      <c r="KK237" s="901">
        <f>KB237-KJ237</f>
        <v>0</v>
      </c>
      <c r="KN237" s="958" t="s">
        <v>945</v>
      </c>
      <c r="KO237" s="1190" t="s">
        <v>586</v>
      </c>
      <c r="KP237" s="1179" t="s">
        <v>149</v>
      </c>
      <c r="KQ237" s="1180">
        <v>2</v>
      </c>
      <c r="KR237" s="1015">
        <v>22715</v>
      </c>
      <c r="KS237" s="963">
        <f t="shared" si="4148"/>
        <v>45430</v>
      </c>
      <c r="KT237" s="1016"/>
      <c r="KU237" s="898">
        <f>IF(EXACT(VLOOKUP(KN237,OFERTA_0,2,FALSE),KO237),1,0)</f>
        <v>1</v>
      </c>
      <c r="KV237" s="898">
        <f>IF(EXACT(VLOOKUP(KN237,OFERTA_0,3,FALSE),KP237),1,0)</f>
        <v>1</v>
      </c>
      <c r="KW237" s="899">
        <f>IF(EXACT(VLOOKUP(KN237,OFERTA_0,4,FALSE),KQ237),1,0)</f>
        <v>1</v>
      </c>
      <c r="KX237" s="899">
        <f>IF(KR237=0,0,1)</f>
        <v>1</v>
      </c>
      <c r="KY237" s="899">
        <f>IF(KS237=0,0,1)</f>
        <v>1</v>
      </c>
      <c r="KZ237" s="899">
        <f>PRODUCT(KU237:KY237)</f>
        <v>1</v>
      </c>
      <c r="LA237" s="966">
        <f>ROUND(KS237,0)</f>
        <v>45430</v>
      </c>
      <c r="LB237" s="901">
        <f>KS237-LA237</f>
        <v>0</v>
      </c>
      <c r="LE237" s="958" t="s">
        <v>945</v>
      </c>
      <c r="LF237" s="1190" t="s">
        <v>586</v>
      </c>
      <c r="LG237" s="1179" t="s">
        <v>149</v>
      </c>
      <c r="LH237" s="1180">
        <v>2</v>
      </c>
      <c r="LI237" s="1021">
        <v>24925</v>
      </c>
      <c r="LJ237" s="974">
        <f t="shared" si="4157"/>
        <v>49850</v>
      </c>
      <c r="LK237" s="1016"/>
      <c r="LL237" s="898">
        <f>IF(EXACT(VLOOKUP(LE237,OFERTA_0,2,FALSE),LF237),1,0)</f>
        <v>1</v>
      </c>
      <c r="LM237" s="898">
        <f>IF(EXACT(VLOOKUP(LE237,OFERTA_0,3,FALSE),LG237),1,0)</f>
        <v>1</v>
      </c>
      <c r="LN237" s="899">
        <f>IF(EXACT(VLOOKUP(LE237,OFERTA_0,4,FALSE),LH237),1,0)</f>
        <v>1</v>
      </c>
      <c r="LO237" s="899">
        <f>IF(LI237=0,0,1)</f>
        <v>1</v>
      </c>
      <c r="LP237" s="899">
        <f>IF(LJ237=0,0,1)</f>
        <v>1</v>
      </c>
      <c r="LQ237" s="899">
        <f>PRODUCT(LL237:LP237)</f>
        <v>1</v>
      </c>
      <c r="LR237" s="966">
        <f>ROUND(LJ237,0)</f>
        <v>49850</v>
      </c>
      <c r="LS237" s="901">
        <f>LJ237-LR237</f>
        <v>0</v>
      </c>
      <c r="LV237" s="958" t="s">
        <v>945</v>
      </c>
      <c r="LW237" s="1190" t="s">
        <v>586</v>
      </c>
      <c r="LX237" s="1179" t="s">
        <v>149</v>
      </c>
      <c r="LY237" s="1180">
        <v>2</v>
      </c>
      <c r="LZ237" s="1015">
        <v>35750</v>
      </c>
      <c r="MA237" s="963">
        <f t="shared" si="4166"/>
        <v>71500</v>
      </c>
      <c r="MB237" s="1016"/>
      <c r="MC237" s="898">
        <f>IF(EXACT(VLOOKUP(LV237,OFERTA_0,2,FALSE),LW237),1,0)</f>
        <v>1</v>
      </c>
      <c r="MD237" s="898">
        <f>IF(EXACT(VLOOKUP(LV237,OFERTA_0,3,FALSE),LX237),1,0)</f>
        <v>1</v>
      </c>
      <c r="ME237" s="899">
        <f>IF(EXACT(VLOOKUP(LV237,OFERTA_0,4,FALSE),LY237),1,0)</f>
        <v>1</v>
      </c>
      <c r="MF237" s="899">
        <f>IF(LZ237=0,0,1)</f>
        <v>1</v>
      </c>
      <c r="MG237" s="899">
        <f>IF(MA237=0,0,1)</f>
        <v>1</v>
      </c>
      <c r="MH237" s="899">
        <f>PRODUCT(MC237:MG237)</f>
        <v>1</v>
      </c>
      <c r="MI237" s="966">
        <f>ROUND(MA237,0)</f>
        <v>71500</v>
      </c>
      <c r="MJ237" s="901">
        <f>MA237-MI237</f>
        <v>0</v>
      </c>
      <c r="MM237" s="958" t="s">
        <v>945</v>
      </c>
      <c r="MN237" s="1190" t="s">
        <v>586</v>
      </c>
      <c r="MO237" s="1179" t="s">
        <v>149</v>
      </c>
      <c r="MP237" s="1180">
        <v>2</v>
      </c>
      <c r="MQ237" s="1015">
        <v>25000</v>
      </c>
      <c r="MR237" s="963">
        <f t="shared" si="4175"/>
        <v>50000</v>
      </c>
      <c r="MS237" s="1016"/>
      <c r="MT237" s="898">
        <f>IF(EXACT(VLOOKUP(MM237,OFERTA_0,2,FALSE),MN237),1,0)</f>
        <v>1</v>
      </c>
      <c r="MU237" s="898">
        <f>IF(EXACT(VLOOKUP(MM237,OFERTA_0,3,FALSE),MO237),1,0)</f>
        <v>1</v>
      </c>
      <c r="MV237" s="899">
        <f>IF(EXACT(VLOOKUP(MM237,OFERTA_0,4,FALSE),MP237),1,0)</f>
        <v>1</v>
      </c>
      <c r="MW237" s="899">
        <f>IF(MQ237=0,0,1)</f>
        <v>1</v>
      </c>
      <c r="MX237" s="899">
        <f>IF(MR237=0,0,1)</f>
        <v>1</v>
      </c>
      <c r="MY237" s="899">
        <f>PRODUCT(MT237:MX237)</f>
        <v>1</v>
      </c>
      <c r="MZ237" s="966">
        <f>ROUND(MR237,0)</f>
        <v>50000</v>
      </c>
      <c r="NA237" s="901">
        <f>MR237-MZ237</f>
        <v>0</v>
      </c>
      <c r="ND237" s="975" t="s">
        <v>945</v>
      </c>
      <c r="NE237" s="976" t="s">
        <v>586</v>
      </c>
      <c r="NF237" s="1175" t="s">
        <v>149</v>
      </c>
      <c r="NG237" s="1176">
        <v>2</v>
      </c>
      <c r="NH237" s="979">
        <v>107514</v>
      </c>
      <c r="NI237" s="980">
        <v>215028</v>
      </c>
      <c r="NJ237" s="1016"/>
      <c r="NK237" s="898">
        <f>IF(EXACT(VLOOKUP(ND237,OFERTA_0,2,FALSE),NE237),1,0)</f>
        <v>1</v>
      </c>
      <c r="NL237" s="898">
        <f>IF(EXACT(VLOOKUP(ND237,OFERTA_0,3,FALSE),NF237),1,0)</f>
        <v>1</v>
      </c>
      <c r="NM237" s="899">
        <f>IF(EXACT(VLOOKUP(ND237,OFERTA_0,4,FALSE),NG237),1,0)</f>
        <v>1</v>
      </c>
      <c r="NN237" s="899">
        <f>IF(NH237=0,0,1)</f>
        <v>1</v>
      </c>
      <c r="NO237" s="899">
        <f>IF(NI237=0,0,1)</f>
        <v>1</v>
      </c>
      <c r="NP237" s="899">
        <f>PRODUCT(NK237:NO237)</f>
        <v>1</v>
      </c>
      <c r="NQ237" s="966">
        <f>ROUND(NI237,0)</f>
        <v>215028</v>
      </c>
      <c r="NR237" s="901">
        <f>NI237-NQ237</f>
        <v>0</v>
      </c>
      <c r="NU237" s="981" t="s">
        <v>945</v>
      </c>
      <c r="NV237" s="982" t="s">
        <v>586</v>
      </c>
      <c r="NW237" s="1177" t="s">
        <v>149</v>
      </c>
      <c r="NX237" s="1178">
        <v>2</v>
      </c>
      <c r="NY237" s="1022">
        <v>108600</v>
      </c>
      <c r="NZ237" s="986">
        <f t="shared" si="4192"/>
        <v>217200</v>
      </c>
      <c r="OA237" s="1016"/>
      <c r="OB237" s="898">
        <f>IF(EXACT(VLOOKUP(NU237,OFERTA_0,2,FALSE),NV237),1,0)</f>
        <v>1</v>
      </c>
      <c r="OC237" s="898">
        <f>IF(EXACT(VLOOKUP(NU237,OFERTA_0,3,FALSE),NW237),1,0)</f>
        <v>1</v>
      </c>
      <c r="OD237" s="899">
        <f>IF(EXACT(VLOOKUP(NU237,OFERTA_0,4,FALSE),NX237),1,0)</f>
        <v>1</v>
      </c>
      <c r="OE237" s="899">
        <f>IF(NY237=0,0,1)</f>
        <v>1</v>
      </c>
      <c r="OF237" s="899">
        <f>IF(NZ237=0,0,1)</f>
        <v>1</v>
      </c>
      <c r="OG237" s="899">
        <f>PRODUCT(OB237:OF237)</f>
        <v>1</v>
      </c>
      <c r="OH237" s="966">
        <f>ROUND(NZ237,0)</f>
        <v>217200</v>
      </c>
      <c r="OI237" s="901">
        <f>NZ237-OH237</f>
        <v>0</v>
      </c>
      <c r="OL237" s="958" t="s">
        <v>945</v>
      </c>
      <c r="OM237" s="1190" t="s">
        <v>586</v>
      </c>
      <c r="ON237" s="1179" t="s">
        <v>149</v>
      </c>
      <c r="OO237" s="1180">
        <v>2</v>
      </c>
      <c r="OP237" s="1015">
        <v>80637</v>
      </c>
      <c r="OQ237" s="963">
        <f t="shared" si="4201"/>
        <v>161274</v>
      </c>
      <c r="OR237" s="1016"/>
      <c r="OS237" s="898">
        <f>IF(EXACT(VLOOKUP(OL237,OFERTA_0,2,FALSE),OM237),1,0)</f>
        <v>1</v>
      </c>
      <c r="OT237" s="898">
        <f>IF(EXACT(VLOOKUP(OL237,OFERTA_0,3,FALSE),ON237),1,0)</f>
        <v>1</v>
      </c>
      <c r="OU237" s="899">
        <f>IF(EXACT(VLOOKUP(OL237,OFERTA_0,4,FALSE),OO237),1,0)</f>
        <v>1</v>
      </c>
      <c r="OV237" s="899">
        <f>IF(OP237=0,0,1)</f>
        <v>1</v>
      </c>
      <c r="OW237" s="899">
        <f>IF(OQ237=0,0,1)</f>
        <v>1</v>
      </c>
      <c r="OX237" s="899">
        <f>PRODUCT(OS237:OW237)</f>
        <v>1</v>
      </c>
      <c r="OY237" s="966">
        <f>ROUND(OQ237,0)</f>
        <v>161274</v>
      </c>
      <c r="OZ237" s="901">
        <f>OQ237-OY237</f>
        <v>0</v>
      </c>
      <c r="PC237" s="958" t="s">
        <v>945</v>
      </c>
      <c r="PD237" s="1190" t="s">
        <v>586</v>
      </c>
      <c r="PE237" s="1179" t="s">
        <v>149</v>
      </c>
      <c r="PF237" s="1180">
        <v>2</v>
      </c>
      <c r="PG237" s="1023">
        <v>21125</v>
      </c>
      <c r="PH237" s="988">
        <v>42250</v>
      </c>
      <c r="PI237" s="1181"/>
      <c r="PJ237" s="898">
        <f>IF(EXACT(VLOOKUP(PC237,OFERTA_0,2,FALSE),PD237),1,0)</f>
        <v>1</v>
      </c>
      <c r="PK237" s="898">
        <f>IF(EXACT(VLOOKUP(PC237,OFERTA_0,3,FALSE),PE237),1,0)</f>
        <v>1</v>
      </c>
      <c r="PL237" s="899">
        <f>IF(EXACT(VLOOKUP(PC237,OFERTA_0,4,FALSE),PF237),1,0)</f>
        <v>1</v>
      </c>
      <c r="PM237" s="899">
        <f>IF(PG237=0,0,1)</f>
        <v>1</v>
      </c>
      <c r="PN237" s="899">
        <f>IF(PH237=0,0,1)</f>
        <v>1</v>
      </c>
      <c r="PO237" s="899">
        <f>PRODUCT(PJ237:PN237)</f>
        <v>1</v>
      </c>
      <c r="PP237" s="966">
        <f>ROUND(PH237,0)</f>
        <v>42250</v>
      </c>
      <c r="PQ237" s="901">
        <f>PH237-PP237</f>
        <v>0</v>
      </c>
      <c r="PT237" s="958" t="s">
        <v>945</v>
      </c>
      <c r="PU237" s="1190" t="s">
        <v>586</v>
      </c>
      <c r="PV237" s="1179" t="s">
        <v>149</v>
      </c>
      <c r="PW237" s="1180">
        <v>2</v>
      </c>
      <c r="PX237" s="1015">
        <v>65290</v>
      </c>
      <c r="PY237" s="963">
        <f t="shared" si="4218"/>
        <v>130580</v>
      </c>
      <c r="PZ237" s="1016"/>
      <c r="QA237" s="898">
        <f>IF(EXACT(VLOOKUP(PT237,OFERTA_0,2,FALSE),PU237),1,0)</f>
        <v>1</v>
      </c>
      <c r="QB237" s="898">
        <f>IF(EXACT(VLOOKUP(PT237,OFERTA_0,3,FALSE),PV237),1,0)</f>
        <v>1</v>
      </c>
      <c r="QC237" s="899">
        <f>IF(EXACT(VLOOKUP(PT237,OFERTA_0,4,FALSE),PW237),1,0)</f>
        <v>1</v>
      </c>
      <c r="QD237" s="899">
        <f>IF(PX237=0,0,1)</f>
        <v>1</v>
      </c>
      <c r="QE237" s="899">
        <f>IF(PY237=0,0,1)</f>
        <v>1</v>
      </c>
      <c r="QF237" s="899">
        <f>PRODUCT(QA237:QE237)</f>
        <v>1</v>
      </c>
      <c r="QG237" s="966">
        <f>ROUND(PY237,0)</f>
        <v>130580</v>
      </c>
      <c r="QH237" s="901">
        <f>PY237-QG237</f>
        <v>0</v>
      </c>
      <c r="QK237" s="958" t="s">
        <v>945</v>
      </c>
      <c r="QL237" s="1190" t="s">
        <v>586</v>
      </c>
      <c r="QM237" s="1179" t="s">
        <v>149</v>
      </c>
      <c r="QN237" s="1180">
        <v>2</v>
      </c>
      <c r="QO237" s="1021">
        <v>25049.624999999996</v>
      </c>
      <c r="QP237" s="974">
        <f t="shared" si="4227"/>
        <v>50099</v>
      </c>
      <c r="QQ237" s="1016"/>
      <c r="QR237" s="898">
        <f>IF(EXACT(VLOOKUP(QK237,OFERTA_0,2,FALSE),QL237),1,0)</f>
        <v>1</v>
      </c>
      <c r="QS237" s="898">
        <f>IF(EXACT(VLOOKUP(QK237,OFERTA_0,3,FALSE),QM237),1,0)</f>
        <v>1</v>
      </c>
      <c r="QT237" s="899">
        <f>IF(EXACT(VLOOKUP(QK237,OFERTA_0,4,FALSE),QN237),1,0)</f>
        <v>1</v>
      </c>
      <c r="QU237" s="899">
        <f>IF(QO237=0,0,1)</f>
        <v>1</v>
      </c>
      <c r="QV237" s="899">
        <f>IF(QP237=0,0,1)</f>
        <v>1</v>
      </c>
      <c r="QW237" s="899">
        <f>PRODUCT(QR237:QV237)</f>
        <v>1</v>
      </c>
      <c r="QX237" s="966">
        <f>ROUND(QP237,0)</f>
        <v>50099</v>
      </c>
      <c r="QY237" s="901">
        <f>QP237-QX237</f>
        <v>0</v>
      </c>
      <c r="RB237" s="405"/>
      <c r="RC237" s="406"/>
      <c r="RD237" s="407"/>
      <c r="RE237" s="408"/>
      <c r="RF237" s="409"/>
      <c r="RG237" s="410"/>
      <c r="RH237" s="410"/>
      <c r="RI237" s="898"/>
      <c r="RJ237" s="898"/>
      <c r="RK237" s="934"/>
      <c r="RL237" s="934"/>
      <c r="RM237" s="934"/>
      <c r="RN237" s="934"/>
      <c r="RO237" s="935"/>
      <c r="RP237" s="936"/>
      <c r="RS237" s="405"/>
      <c r="RT237" s="406"/>
      <c r="RU237" s="407"/>
      <c r="RV237" s="408"/>
      <c r="RW237" s="409"/>
      <c r="RX237" s="410"/>
      <c r="RY237" s="410"/>
      <c r="RZ237" s="898"/>
      <c r="SA237" s="898"/>
      <c r="SB237" s="934"/>
      <c r="SC237" s="934"/>
      <c r="SD237" s="934"/>
      <c r="SE237" s="934"/>
      <c r="SF237" s="935"/>
      <c r="SG237" s="936"/>
      <c r="SJ237" s="405"/>
      <c r="SK237" s="406"/>
      <c r="SL237" s="407"/>
      <c r="SM237" s="408"/>
      <c r="SN237" s="409"/>
      <c r="SO237" s="410"/>
      <c r="SP237" s="410"/>
      <c r="SQ237" s="898"/>
      <c r="SR237" s="898"/>
      <c r="SS237" s="934"/>
      <c r="ST237" s="934"/>
      <c r="SU237" s="934"/>
      <c r="SV237" s="934"/>
      <c r="SW237" s="935"/>
      <c r="SX237" s="936"/>
    </row>
    <row r="238" spans="2:518" ht="76.5" customHeight="1" thickTop="1" thickBot="1">
      <c r="B238" s="958" t="s">
        <v>946</v>
      </c>
      <c r="C238" s="1190" t="s">
        <v>587</v>
      </c>
      <c r="D238" s="1179" t="s">
        <v>149</v>
      </c>
      <c r="E238" s="1180">
        <v>4</v>
      </c>
      <c r="F238" s="1015"/>
      <c r="G238" s="963">
        <f t="shared" si="4002"/>
        <v>0</v>
      </c>
      <c r="H238" s="1016"/>
      <c r="K238" s="958" t="s">
        <v>946</v>
      </c>
      <c r="L238" s="1190" t="s">
        <v>587</v>
      </c>
      <c r="M238" s="1179" t="s">
        <v>149</v>
      </c>
      <c r="N238" s="1180">
        <v>4</v>
      </c>
      <c r="O238" s="1017">
        <v>56791</v>
      </c>
      <c r="P238" s="963">
        <f t="shared" si="4003"/>
        <v>227164</v>
      </c>
      <c r="Q238" s="1016"/>
      <c r="R238" s="898">
        <f t="shared" ref="R238:R252" si="4236">IF(EXACT(VLOOKUP(K238,OFERTA_0,2,FALSE),L238),1,0)</f>
        <v>1</v>
      </c>
      <c r="S238" s="898">
        <f t="shared" ref="S238:S252" si="4237">IF(EXACT(VLOOKUP(K238,OFERTA_0,3,FALSE),M238),1,0)</f>
        <v>1</v>
      </c>
      <c r="T238" s="899">
        <f t="shared" ref="T238:T252" si="4238">IF(EXACT(VLOOKUP(K238,OFERTA_0,4,FALSE),N238),1,0)</f>
        <v>1</v>
      </c>
      <c r="U238" s="899">
        <f t="shared" ref="U238:U252" si="4239">IF(O238=0,0,1)</f>
        <v>1</v>
      </c>
      <c r="V238" s="899">
        <f t="shared" ref="V238:V252" si="4240">IF(P238=0,0,1)</f>
        <v>1</v>
      </c>
      <c r="W238" s="899">
        <f t="shared" ref="W238:W252" si="4241">PRODUCT(R238:V238)</f>
        <v>1</v>
      </c>
      <c r="X238" s="966">
        <f t="shared" ref="X238:X252" si="4242">ROUND(P238,0)</f>
        <v>227164</v>
      </c>
      <c r="Y238" s="901">
        <f t="shared" ref="Y238:Y252" si="4243">P238-X238</f>
        <v>0</v>
      </c>
      <c r="Z238" s="872"/>
      <c r="AA238" s="872"/>
      <c r="AB238" s="958" t="s">
        <v>946</v>
      </c>
      <c r="AC238" s="1190" t="s">
        <v>587</v>
      </c>
      <c r="AD238" s="1179" t="s">
        <v>149</v>
      </c>
      <c r="AE238" s="1180">
        <v>4</v>
      </c>
      <c r="AF238" s="1015">
        <v>45000</v>
      </c>
      <c r="AG238" s="963">
        <f t="shared" si="4004"/>
        <v>180000</v>
      </c>
      <c r="AH238" s="1016"/>
      <c r="AI238" s="898">
        <f t="shared" ref="AI238" si="4244">IF(EXACT(VLOOKUP(AB238,OFERTA_0,2,FALSE),AC238),1,0)</f>
        <v>1</v>
      </c>
      <c r="AJ238" s="898">
        <f t="shared" ref="AJ238" si="4245">IF(EXACT(VLOOKUP(AB238,OFERTA_0,3,FALSE),AD238),1,0)</f>
        <v>1</v>
      </c>
      <c r="AK238" s="899">
        <f t="shared" ref="AK238" si="4246">IF(EXACT(VLOOKUP(AB238,OFERTA_0,4,FALSE),AE238),1,0)</f>
        <v>1</v>
      </c>
      <c r="AL238" s="899">
        <f t="shared" ref="AL238" si="4247">IF(AF238=0,0,1)</f>
        <v>1</v>
      </c>
      <c r="AM238" s="899">
        <f t="shared" ref="AM238" si="4248">IF(AG238=0,0,1)</f>
        <v>1</v>
      </c>
      <c r="AN238" s="899">
        <f t="shared" ref="AN238" si="4249">PRODUCT(AI238:AM238)</f>
        <v>1</v>
      </c>
      <c r="AO238" s="966">
        <f t="shared" ref="AO238" si="4250">ROUND(AG238,0)</f>
        <v>180000</v>
      </c>
      <c r="AP238" s="901">
        <f t="shared" ref="AP238" si="4251">AG238-AO238</f>
        <v>0</v>
      </c>
      <c r="AQ238" s="872"/>
      <c r="AR238" s="872"/>
      <c r="AS238" s="958" t="s">
        <v>946</v>
      </c>
      <c r="AT238" s="1191" t="s">
        <v>587</v>
      </c>
      <c r="AU238" s="1179" t="s">
        <v>149</v>
      </c>
      <c r="AV238" s="1180">
        <v>4</v>
      </c>
      <c r="AW238" s="1019">
        <v>30000</v>
      </c>
      <c r="AX238" s="969">
        <f t="shared" si="4013"/>
        <v>120000</v>
      </c>
      <c r="AY238" s="1016"/>
      <c r="AZ238" s="898">
        <f t="shared" ref="AZ238" si="4252">IF(EXACT(VLOOKUP(AS238,OFERTA_0,2,FALSE),AT238),1,0)</f>
        <v>1</v>
      </c>
      <c r="BA238" s="898">
        <f t="shared" ref="BA238" si="4253">IF(EXACT(VLOOKUP(AS238,OFERTA_0,3,FALSE),AU238),1,0)</f>
        <v>1</v>
      </c>
      <c r="BB238" s="899">
        <f t="shared" ref="BB238" si="4254">IF(EXACT(VLOOKUP(AS238,OFERTA_0,4,FALSE),AV238),1,0)</f>
        <v>1</v>
      </c>
      <c r="BC238" s="899">
        <f t="shared" ref="BC238" si="4255">IF(AW238=0,0,1)</f>
        <v>1</v>
      </c>
      <c r="BD238" s="899">
        <f t="shared" ref="BD238" si="4256">IF(AX238=0,0,1)</f>
        <v>1</v>
      </c>
      <c r="BE238" s="899">
        <f t="shared" ref="BE238" si="4257">PRODUCT(AZ238:BD238)</f>
        <v>1</v>
      </c>
      <c r="BF238" s="966">
        <f t="shared" ref="BF238" si="4258">ROUND(AX238,0)</f>
        <v>120000</v>
      </c>
      <c r="BG238" s="901">
        <f t="shared" ref="BG238" si="4259">AX238-BF238</f>
        <v>0</v>
      </c>
      <c r="BJ238" s="958" t="s">
        <v>946</v>
      </c>
      <c r="BK238" s="1190" t="s">
        <v>587</v>
      </c>
      <c r="BL238" s="1179" t="s">
        <v>149</v>
      </c>
      <c r="BM238" s="1180">
        <v>4</v>
      </c>
      <c r="BN238" s="1015">
        <v>41000</v>
      </c>
      <c r="BO238" s="963">
        <f t="shared" si="4022"/>
        <v>164000</v>
      </c>
      <c r="BP238" s="1016"/>
      <c r="BQ238" s="898">
        <f t="shared" ref="BQ238" si="4260">IF(EXACT(VLOOKUP(BJ238,OFERTA_0,2,FALSE),BK238),1,0)</f>
        <v>1</v>
      </c>
      <c r="BR238" s="898">
        <f t="shared" ref="BR238" si="4261">IF(EXACT(VLOOKUP(BJ238,OFERTA_0,3,FALSE),BL238),1,0)</f>
        <v>1</v>
      </c>
      <c r="BS238" s="899">
        <f t="shared" ref="BS238" si="4262">IF(EXACT(VLOOKUP(BJ238,OFERTA_0,4,FALSE),BM238),1,0)</f>
        <v>1</v>
      </c>
      <c r="BT238" s="899">
        <f t="shared" ref="BT238" si="4263">IF(BN238=0,0,1)</f>
        <v>1</v>
      </c>
      <c r="BU238" s="899">
        <f t="shared" ref="BU238" si="4264">IF(BO238=0,0,1)</f>
        <v>1</v>
      </c>
      <c r="BV238" s="899">
        <f t="shared" ref="BV238" si="4265">PRODUCT(BQ238:BU238)</f>
        <v>1</v>
      </c>
      <c r="BW238" s="966">
        <f t="shared" ref="BW238" si="4266">ROUND(BO238,0)</f>
        <v>164000</v>
      </c>
      <c r="BX238" s="901">
        <f t="shared" ref="BX238" si="4267">BO238-BW238</f>
        <v>0</v>
      </c>
      <c r="CA238" s="958" t="s">
        <v>946</v>
      </c>
      <c r="CB238" s="1190" t="s">
        <v>587</v>
      </c>
      <c r="CC238" s="1179" t="s">
        <v>149</v>
      </c>
      <c r="CD238" s="1180">
        <v>4</v>
      </c>
      <c r="CE238" s="1015">
        <v>55314</v>
      </c>
      <c r="CF238" s="963">
        <f t="shared" si="4031"/>
        <v>221256</v>
      </c>
      <c r="CG238" s="1016"/>
      <c r="CH238" s="898">
        <f t="shared" ref="CH238" si="4268">IF(EXACT(VLOOKUP(CA238,OFERTA_0,2,FALSE),CB238),1,0)</f>
        <v>1</v>
      </c>
      <c r="CI238" s="898">
        <f t="shared" ref="CI238" si="4269">IF(EXACT(VLOOKUP(CA238,OFERTA_0,3,FALSE),CC238),1,0)</f>
        <v>1</v>
      </c>
      <c r="CJ238" s="899">
        <f t="shared" ref="CJ238" si="4270">IF(EXACT(VLOOKUP(CA238,OFERTA_0,4,FALSE),CD238),1,0)</f>
        <v>1</v>
      </c>
      <c r="CK238" s="899">
        <f t="shared" ref="CK238" si="4271">IF(CE238=0,0,1)</f>
        <v>1</v>
      </c>
      <c r="CL238" s="899">
        <f t="shared" ref="CL238" si="4272">IF(CF238=0,0,1)</f>
        <v>1</v>
      </c>
      <c r="CM238" s="899">
        <f t="shared" ref="CM238" si="4273">PRODUCT(CH238:CL238)</f>
        <v>1</v>
      </c>
      <c r="CN238" s="966">
        <f t="shared" ref="CN238" si="4274">ROUND(CF238,0)</f>
        <v>221256</v>
      </c>
      <c r="CO238" s="901">
        <f t="shared" ref="CO238" si="4275">CF238-CN238</f>
        <v>0</v>
      </c>
      <c r="CR238" s="958" t="s">
        <v>946</v>
      </c>
      <c r="CS238" s="1190" t="s">
        <v>587</v>
      </c>
      <c r="CT238" s="1179" t="s">
        <v>149</v>
      </c>
      <c r="CU238" s="1180">
        <v>4</v>
      </c>
      <c r="CV238" s="1015">
        <v>52000</v>
      </c>
      <c r="CW238" s="963">
        <f t="shared" si="4040"/>
        <v>208000</v>
      </c>
      <c r="CX238" s="1016"/>
      <c r="CY238" s="898">
        <f t="shared" ref="CY238" si="4276">IF(EXACT(VLOOKUP(CR238,OFERTA_0,2,FALSE),CS238),1,0)</f>
        <v>1</v>
      </c>
      <c r="CZ238" s="898">
        <f t="shared" ref="CZ238" si="4277">IF(EXACT(VLOOKUP(CR238,OFERTA_0,3,FALSE),CT238),1,0)</f>
        <v>1</v>
      </c>
      <c r="DA238" s="899">
        <f t="shared" ref="DA238" si="4278">IF(EXACT(VLOOKUP(CR238,OFERTA_0,4,FALSE),CU238),1,0)</f>
        <v>1</v>
      </c>
      <c r="DB238" s="899">
        <f t="shared" ref="DB238" si="4279">IF(CV238=0,0,1)</f>
        <v>1</v>
      </c>
      <c r="DC238" s="899">
        <f t="shared" ref="DC238" si="4280">IF(CW238=0,0,1)</f>
        <v>1</v>
      </c>
      <c r="DD238" s="899">
        <f t="shared" ref="DD238" si="4281">PRODUCT(CY238:DC238)</f>
        <v>1</v>
      </c>
      <c r="DE238" s="966">
        <f t="shared" ref="DE238" si="4282">ROUND(CW238,0)</f>
        <v>208000</v>
      </c>
      <c r="DF238" s="901">
        <f t="shared" ref="DF238" si="4283">CW238-DE238</f>
        <v>0</v>
      </c>
      <c r="DI238" s="958" t="s">
        <v>946</v>
      </c>
      <c r="DJ238" s="1190" t="s">
        <v>587</v>
      </c>
      <c r="DK238" s="1179" t="s">
        <v>149</v>
      </c>
      <c r="DL238" s="1180">
        <v>4</v>
      </c>
      <c r="DM238" s="1015">
        <v>45651</v>
      </c>
      <c r="DN238" s="963">
        <f t="shared" si="4049"/>
        <v>182604</v>
      </c>
      <c r="DO238" s="1016"/>
      <c r="DP238" s="898">
        <f t="shared" ref="DP238" si="4284">IF(EXACT(VLOOKUP(DI238,OFERTA_0,2,FALSE),DJ238),1,0)</f>
        <v>1</v>
      </c>
      <c r="DQ238" s="898">
        <f t="shared" ref="DQ238" si="4285">IF(EXACT(VLOOKUP(DI238,OFERTA_0,3,FALSE),DK238),1,0)</f>
        <v>1</v>
      </c>
      <c r="DR238" s="899">
        <f t="shared" ref="DR238" si="4286">IF(EXACT(VLOOKUP(DI238,OFERTA_0,4,FALSE),DL238),1,0)</f>
        <v>1</v>
      </c>
      <c r="DS238" s="899">
        <f t="shared" ref="DS238" si="4287">IF(DM238=0,0,1)</f>
        <v>1</v>
      </c>
      <c r="DT238" s="899">
        <f t="shared" ref="DT238" si="4288">IF(DN238=0,0,1)</f>
        <v>1</v>
      </c>
      <c r="DU238" s="899">
        <f t="shared" ref="DU238" si="4289">PRODUCT(DP238:DT238)</f>
        <v>1</v>
      </c>
      <c r="DV238" s="966">
        <f t="shared" ref="DV238" si="4290">ROUND(DN238,0)</f>
        <v>182604</v>
      </c>
      <c r="DW238" s="901">
        <f t="shared" ref="DW238" si="4291">DN238-DV238</f>
        <v>0</v>
      </c>
      <c r="DZ238" s="958" t="s">
        <v>946</v>
      </c>
      <c r="EA238" s="1190" t="s">
        <v>587</v>
      </c>
      <c r="EB238" s="1179" t="s">
        <v>149</v>
      </c>
      <c r="EC238" s="1180">
        <v>4</v>
      </c>
      <c r="ED238" s="1015">
        <v>48700</v>
      </c>
      <c r="EE238" s="963">
        <f t="shared" si="4058"/>
        <v>194800</v>
      </c>
      <c r="EF238" s="1016"/>
      <c r="EG238" s="898">
        <f t="shared" ref="EG238" si="4292">IF(EXACT(VLOOKUP(DZ238,OFERTA_0,2,FALSE),EA238),1,0)</f>
        <v>1</v>
      </c>
      <c r="EH238" s="898">
        <f t="shared" ref="EH238" si="4293">IF(EXACT(VLOOKUP(DZ238,OFERTA_0,3,FALSE),EB238),1,0)</f>
        <v>1</v>
      </c>
      <c r="EI238" s="899">
        <f t="shared" ref="EI238" si="4294">IF(EXACT(VLOOKUP(DZ238,OFERTA_0,4,FALSE),EC238),1,0)</f>
        <v>1</v>
      </c>
      <c r="EJ238" s="899">
        <f t="shared" ref="EJ238" si="4295">IF(ED238=0,0,1)</f>
        <v>1</v>
      </c>
      <c r="EK238" s="899">
        <f t="shared" ref="EK238" si="4296">IF(EE238=0,0,1)</f>
        <v>1</v>
      </c>
      <c r="EL238" s="899">
        <f t="shared" ref="EL238" si="4297">PRODUCT(EG238:EK238)</f>
        <v>1</v>
      </c>
      <c r="EM238" s="966">
        <f t="shared" ref="EM238" si="4298">ROUND(EE238,0)</f>
        <v>194800</v>
      </c>
      <c r="EN238" s="901">
        <f t="shared" ref="EN238" si="4299">EE238-EM238</f>
        <v>0</v>
      </c>
      <c r="EQ238" s="958" t="s">
        <v>946</v>
      </c>
      <c r="ER238" s="1190" t="s">
        <v>587</v>
      </c>
      <c r="ES238" s="1179" t="s">
        <v>149</v>
      </c>
      <c r="ET238" s="1180">
        <v>4</v>
      </c>
      <c r="EU238" s="1015">
        <v>55700</v>
      </c>
      <c r="EV238" s="963">
        <f t="shared" si="4067"/>
        <v>222800</v>
      </c>
      <c r="EW238" s="1016"/>
      <c r="EX238" s="898">
        <f t="shared" ref="EX238" si="4300">IF(EXACT(VLOOKUP(EQ238,OFERTA_0,2,FALSE),ER238),1,0)</f>
        <v>1</v>
      </c>
      <c r="EY238" s="898">
        <f t="shared" ref="EY238" si="4301">IF(EXACT(VLOOKUP(EQ238,OFERTA_0,3,FALSE),ES238),1,0)</f>
        <v>1</v>
      </c>
      <c r="EZ238" s="899">
        <f t="shared" ref="EZ238" si="4302">IF(EXACT(VLOOKUP(EQ238,OFERTA_0,4,FALSE),ET238),1,0)</f>
        <v>1</v>
      </c>
      <c r="FA238" s="899">
        <f t="shared" ref="FA238" si="4303">IF(EU238=0,0,1)</f>
        <v>1</v>
      </c>
      <c r="FB238" s="899">
        <f t="shared" ref="FB238" si="4304">IF(EV238=0,0,1)</f>
        <v>1</v>
      </c>
      <c r="FC238" s="899">
        <f t="shared" ref="FC238" si="4305">PRODUCT(EX238:FB238)</f>
        <v>1</v>
      </c>
      <c r="FD238" s="966">
        <f t="shared" ref="FD238" si="4306">ROUND(EV238,0)</f>
        <v>222800</v>
      </c>
      <c r="FE238" s="901">
        <f t="shared" ref="FE238" si="4307">EV238-FD238</f>
        <v>0</v>
      </c>
      <c r="FH238" s="958"/>
      <c r="FI238" s="1190"/>
      <c r="FJ238" s="1179"/>
      <c r="FK238" s="1180"/>
      <c r="FL238" s="1015"/>
      <c r="FM238" s="963">
        <f t="shared" si="4076"/>
        <v>0</v>
      </c>
      <c r="FN238" s="1016"/>
      <c r="FO238" s="898" t="e">
        <f t="shared" ref="FO238" si="4308">IF(EXACT(VLOOKUP(FH238,OFERTA_0,2,FALSE),FI238),1,0)</f>
        <v>#N/A</v>
      </c>
      <c r="FP238" s="898" t="e">
        <f t="shared" ref="FP238" si="4309">IF(EXACT(VLOOKUP(FH238,OFERTA_0,3,FALSE),FJ238),1,0)</f>
        <v>#N/A</v>
      </c>
      <c r="FQ238" s="899" t="e">
        <f t="shared" ref="FQ238" si="4310">IF(EXACT(VLOOKUP(FH238,OFERTA_0,4,FALSE),FK238),1,0)</f>
        <v>#N/A</v>
      </c>
      <c r="FR238" s="899">
        <f t="shared" ref="FR238" si="4311">IF(FL238=0,0,1)</f>
        <v>0</v>
      </c>
      <c r="FS238" s="899">
        <f t="shared" ref="FS238" si="4312">IF(FM238=0,0,1)</f>
        <v>0</v>
      </c>
      <c r="FT238" s="899" t="e">
        <f t="shared" ref="FT238" si="4313">PRODUCT(FO238:FS238)</f>
        <v>#N/A</v>
      </c>
      <c r="FU238" s="966">
        <f t="shared" ref="FU238" si="4314">ROUND(FM238,0)</f>
        <v>0</v>
      </c>
      <c r="FV238" s="901">
        <f t="shared" ref="FV238" si="4315">FM238-FU238</f>
        <v>0</v>
      </c>
      <c r="FY238" s="958" t="s">
        <v>946</v>
      </c>
      <c r="FZ238" s="1190" t="s">
        <v>587</v>
      </c>
      <c r="GA238" s="1179" t="s">
        <v>149</v>
      </c>
      <c r="GB238" s="1180">
        <v>4</v>
      </c>
      <c r="GC238" s="1017">
        <v>56791</v>
      </c>
      <c r="GD238" s="963">
        <f t="shared" si="4085"/>
        <v>227164</v>
      </c>
      <c r="GE238" s="1016"/>
      <c r="GF238" s="898">
        <f t="shared" ref="GF238" si="4316">IF(EXACT(VLOOKUP(FY238,OFERTA_0,2,FALSE),FZ238),1,0)</f>
        <v>1</v>
      </c>
      <c r="GG238" s="898">
        <f t="shared" ref="GG238" si="4317">IF(EXACT(VLOOKUP(FY238,OFERTA_0,3,FALSE),GA238),1,0)</f>
        <v>1</v>
      </c>
      <c r="GH238" s="899">
        <f t="shared" ref="GH238" si="4318">IF(EXACT(VLOOKUP(FY238,OFERTA_0,4,FALSE),GB238),1,0)</f>
        <v>1</v>
      </c>
      <c r="GI238" s="899">
        <f t="shared" ref="GI238" si="4319">IF(GC238=0,0,1)</f>
        <v>1</v>
      </c>
      <c r="GJ238" s="899">
        <f t="shared" ref="GJ238" si="4320">IF(GD238=0,0,1)</f>
        <v>1</v>
      </c>
      <c r="GK238" s="899">
        <f t="shared" ref="GK238" si="4321">PRODUCT(GF238:GJ238)</f>
        <v>1</v>
      </c>
      <c r="GL238" s="966">
        <f t="shared" ref="GL238" si="4322">ROUND(GD238,0)</f>
        <v>227164</v>
      </c>
      <c r="GM238" s="901">
        <f t="shared" ref="GM238" si="4323">GD238-GL238</f>
        <v>0</v>
      </c>
      <c r="GP238" s="958" t="s">
        <v>946</v>
      </c>
      <c r="GQ238" s="1190" t="s">
        <v>587</v>
      </c>
      <c r="GR238" s="1179" t="s">
        <v>149</v>
      </c>
      <c r="GS238" s="1180">
        <v>4</v>
      </c>
      <c r="GT238" s="1015">
        <v>55650</v>
      </c>
      <c r="GU238" s="963">
        <f t="shared" si="4094"/>
        <v>222600</v>
      </c>
      <c r="GV238" s="1016"/>
      <c r="GW238" s="898">
        <f t="shared" ref="GW238" si="4324">IF(EXACT(VLOOKUP(GP238,OFERTA_0,2,FALSE),GQ238),1,0)</f>
        <v>1</v>
      </c>
      <c r="GX238" s="898">
        <f t="shared" ref="GX238" si="4325">IF(EXACT(VLOOKUP(GP238,OFERTA_0,3,FALSE),GR238),1,0)</f>
        <v>1</v>
      </c>
      <c r="GY238" s="899">
        <f t="shared" ref="GY238" si="4326">IF(EXACT(VLOOKUP(GP238,OFERTA_0,4,FALSE),GS238),1,0)</f>
        <v>1</v>
      </c>
      <c r="GZ238" s="899">
        <f t="shared" ref="GZ238" si="4327">IF(GT238=0,0,1)</f>
        <v>1</v>
      </c>
      <c r="HA238" s="899">
        <f t="shared" ref="HA238" si="4328">IF(GU238=0,0,1)</f>
        <v>1</v>
      </c>
      <c r="HB238" s="899">
        <f t="shared" ref="HB238" si="4329">PRODUCT(GW238:HA238)</f>
        <v>1</v>
      </c>
      <c r="HC238" s="966">
        <f t="shared" ref="HC238" si="4330">ROUND(GU238,0)</f>
        <v>222600</v>
      </c>
      <c r="HD238" s="901">
        <f t="shared" ref="HD238" si="4331">GU238-HC238</f>
        <v>0</v>
      </c>
      <c r="HG238" s="958" t="s">
        <v>946</v>
      </c>
      <c r="HH238" s="1190" t="s">
        <v>587</v>
      </c>
      <c r="HI238" s="1179" t="s">
        <v>149</v>
      </c>
      <c r="HJ238" s="1180">
        <v>4</v>
      </c>
      <c r="HK238" s="1015">
        <v>49597</v>
      </c>
      <c r="HL238" s="963">
        <f t="shared" si="4103"/>
        <v>198388</v>
      </c>
      <c r="HM238" s="1016"/>
      <c r="HN238" s="898">
        <f t="shared" ref="HN238" si="4332">IF(EXACT(VLOOKUP(HG238,OFERTA_0,2,FALSE),HH238),1,0)</f>
        <v>1</v>
      </c>
      <c r="HO238" s="898">
        <f t="shared" ref="HO238" si="4333">IF(EXACT(VLOOKUP(HG238,OFERTA_0,3,FALSE),HI238),1,0)</f>
        <v>1</v>
      </c>
      <c r="HP238" s="899">
        <f t="shared" ref="HP238" si="4334">IF(EXACT(VLOOKUP(HG238,OFERTA_0,4,FALSE),HJ238),1,0)</f>
        <v>1</v>
      </c>
      <c r="HQ238" s="899">
        <f t="shared" ref="HQ238" si="4335">IF(HK238=0,0,1)</f>
        <v>1</v>
      </c>
      <c r="HR238" s="899">
        <f t="shared" ref="HR238" si="4336">IF(HL238=0,0,1)</f>
        <v>1</v>
      </c>
      <c r="HS238" s="899">
        <f t="shared" ref="HS238" si="4337">PRODUCT(HN238:HR238)</f>
        <v>1</v>
      </c>
      <c r="HT238" s="966">
        <f t="shared" ref="HT238" si="4338">ROUND(HL238,0)</f>
        <v>198388</v>
      </c>
      <c r="HU238" s="901">
        <f t="shared" ref="HU238" si="4339">HL238-HT238</f>
        <v>0</v>
      </c>
      <c r="HX238" s="958" t="s">
        <v>946</v>
      </c>
      <c r="HY238" s="1190" t="s">
        <v>587</v>
      </c>
      <c r="HZ238" s="1179" t="s">
        <v>149</v>
      </c>
      <c r="IA238" s="1180">
        <v>4</v>
      </c>
      <c r="IB238" s="1020">
        <v>70480</v>
      </c>
      <c r="IC238" s="972">
        <f t="shared" si="4112"/>
        <v>281920</v>
      </c>
      <c r="ID238" s="1016"/>
      <c r="IE238" s="898">
        <f t="shared" ref="IE238" si="4340">IF(EXACT(VLOOKUP(HX238,OFERTA_0,2,FALSE),HY238),1,0)</f>
        <v>1</v>
      </c>
      <c r="IF238" s="898">
        <f t="shared" ref="IF238" si="4341">IF(EXACT(VLOOKUP(HX238,OFERTA_0,3,FALSE),HZ238),1,0)</f>
        <v>1</v>
      </c>
      <c r="IG238" s="899">
        <f t="shared" ref="IG238" si="4342">IF(EXACT(VLOOKUP(HX238,OFERTA_0,4,FALSE),IA238),1,0)</f>
        <v>1</v>
      </c>
      <c r="IH238" s="899">
        <f t="shared" ref="IH238" si="4343">IF(IB238=0,0,1)</f>
        <v>1</v>
      </c>
      <c r="II238" s="899">
        <f t="shared" ref="II238" si="4344">IF(IC238=0,0,1)</f>
        <v>1</v>
      </c>
      <c r="IJ238" s="899">
        <f t="shared" ref="IJ238" si="4345">PRODUCT(IE238:II238)</f>
        <v>1</v>
      </c>
      <c r="IK238" s="966">
        <f t="shared" ref="IK238" si="4346">ROUND(IC238,0)</f>
        <v>281920</v>
      </c>
      <c r="IL238" s="901">
        <f t="shared" ref="IL238" si="4347">IC238-IK238</f>
        <v>0</v>
      </c>
      <c r="IO238" s="958" t="s">
        <v>946</v>
      </c>
      <c r="IP238" s="1190" t="s">
        <v>587</v>
      </c>
      <c r="IQ238" s="1179" t="s">
        <v>149</v>
      </c>
      <c r="IR238" s="1180">
        <v>4</v>
      </c>
      <c r="IS238" s="1015">
        <v>48425</v>
      </c>
      <c r="IT238" s="963">
        <f t="shared" si="4121"/>
        <v>193700</v>
      </c>
      <c r="IU238" s="1016"/>
      <c r="IV238" s="898">
        <f t="shared" ref="IV238" si="4348">IF(EXACT(VLOOKUP(IO238,OFERTA_0,2,FALSE),IP238),1,0)</f>
        <v>1</v>
      </c>
      <c r="IW238" s="898">
        <f t="shared" ref="IW238" si="4349">IF(EXACT(VLOOKUP(IO238,OFERTA_0,3,FALSE),IQ238),1,0)</f>
        <v>1</v>
      </c>
      <c r="IX238" s="899">
        <f t="shared" ref="IX238" si="4350">IF(EXACT(VLOOKUP(IO238,OFERTA_0,4,FALSE),IR238),1,0)</f>
        <v>1</v>
      </c>
      <c r="IY238" s="899">
        <f t="shared" ref="IY238" si="4351">IF(IS238=0,0,1)</f>
        <v>1</v>
      </c>
      <c r="IZ238" s="899">
        <f t="shared" ref="IZ238" si="4352">IF(IT238=0,0,1)</f>
        <v>1</v>
      </c>
      <c r="JA238" s="899">
        <f t="shared" ref="JA238" si="4353">PRODUCT(IV238:IZ238)</f>
        <v>1</v>
      </c>
      <c r="JB238" s="966">
        <f t="shared" ref="JB238" si="4354">ROUND(IT238,0)</f>
        <v>193700</v>
      </c>
      <c r="JC238" s="901">
        <f t="shared" ref="JC238" si="4355">IT238-JB238</f>
        <v>0</v>
      </c>
      <c r="JF238" s="958" t="s">
        <v>946</v>
      </c>
      <c r="JG238" s="1190" t="s">
        <v>587</v>
      </c>
      <c r="JH238" s="1179" t="s">
        <v>149</v>
      </c>
      <c r="JI238" s="1180">
        <v>4</v>
      </c>
      <c r="JJ238" s="1015">
        <v>38000</v>
      </c>
      <c r="JK238" s="963">
        <f t="shared" si="4130"/>
        <v>152000</v>
      </c>
      <c r="JL238" s="1016"/>
      <c r="JM238" s="898">
        <f t="shared" ref="JM238" si="4356">IF(EXACT(VLOOKUP(JF238,OFERTA_0,2,FALSE),JG238),1,0)</f>
        <v>1</v>
      </c>
      <c r="JN238" s="898">
        <f t="shared" ref="JN238" si="4357">IF(EXACT(VLOOKUP(JF238,OFERTA_0,3,FALSE),JH238),1,0)</f>
        <v>1</v>
      </c>
      <c r="JO238" s="899">
        <f t="shared" ref="JO238" si="4358">IF(EXACT(VLOOKUP(JF238,OFERTA_0,4,FALSE),JI238),1,0)</f>
        <v>1</v>
      </c>
      <c r="JP238" s="899">
        <f t="shared" ref="JP238" si="4359">IF(JJ238=0,0,1)</f>
        <v>1</v>
      </c>
      <c r="JQ238" s="899">
        <f t="shared" ref="JQ238" si="4360">IF(JK238=0,0,1)</f>
        <v>1</v>
      </c>
      <c r="JR238" s="899">
        <f t="shared" ref="JR238" si="4361">PRODUCT(JM238:JQ238)</f>
        <v>1</v>
      </c>
      <c r="JS238" s="966">
        <f t="shared" ref="JS238" si="4362">ROUND(JK238,0)</f>
        <v>152000</v>
      </c>
      <c r="JT238" s="901">
        <f t="shared" ref="JT238" si="4363">JK238-JS238</f>
        <v>0</v>
      </c>
      <c r="JW238" s="958" t="s">
        <v>946</v>
      </c>
      <c r="JX238" s="1190" t="s">
        <v>587</v>
      </c>
      <c r="JY238" s="1179" t="s">
        <v>149</v>
      </c>
      <c r="JZ238" s="1180">
        <v>4</v>
      </c>
      <c r="KA238" s="1015">
        <v>40590.224550000006</v>
      </c>
      <c r="KB238" s="963">
        <f t="shared" si="4139"/>
        <v>162361</v>
      </c>
      <c r="KC238" s="1016"/>
      <c r="KD238" s="898">
        <f t="shared" ref="KD238" si="4364">IF(EXACT(VLOOKUP(JW238,OFERTA_0,2,FALSE),JX238),1,0)</f>
        <v>1</v>
      </c>
      <c r="KE238" s="898">
        <f t="shared" ref="KE238" si="4365">IF(EXACT(VLOOKUP(JW238,OFERTA_0,3,FALSE),JY238),1,0)</f>
        <v>1</v>
      </c>
      <c r="KF238" s="899">
        <f t="shared" ref="KF238" si="4366">IF(EXACT(VLOOKUP(JW238,OFERTA_0,4,FALSE),JZ238),1,0)</f>
        <v>1</v>
      </c>
      <c r="KG238" s="899">
        <f t="shared" ref="KG238" si="4367">IF(KA238=0,0,1)</f>
        <v>1</v>
      </c>
      <c r="KH238" s="899">
        <f t="shared" ref="KH238" si="4368">IF(KB238=0,0,1)</f>
        <v>1</v>
      </c>
      <c r="KI238" s="899">
        <f t="shared" ref="KI238" si="4369">PRODUCT(KD238:KH238)</f>
        <v>1</v>
      </c>
      <c r="KJ238" s="966">
        <f t="shared" ref="KJ238" si="4370">ROUND(KB238,0)</f>
        <v>162361</v>
      </c>
      <c r="KK238" s="901">
        <f t="shared" ref="KK238" si="4371">KB238-KJ238</f>
        <v>0</v>
      </c>
      <c r="KN238" s="958" t="s">
        <v>946</v>
      </c>
      <c r="KO238" s="1190" t="s">
        <v>587</v>
      </c>
      <c r="KP238" s="1179" t="s">
        <v>149</v>
      </c>
      <c r="KQ238" s="1180">
        <v>4</v>
      </c>
      <c r="KR238" s="1015">
        <v>24255</v>
      </c>
      <c r="KS238" s="963">
        <f t="shared" si="4148"/>
        <v>97020</v>
      </c>
      <c r="KT238" s="1016"/>
      <c r="KU238" s="898">
        <f t="shared" ref="KU238" si="4372">IF(EXACT(VLOOKUP(KN238,OFERTA_0,2,FALSE),KO238),1,0)</f>
        <v>1</v>
      </c>
      <c r="KV238" s="898">
        <f t="shared" ref="KV238" si="4373">IF(EXACT(VLOOKUP(KN238,OFERTA_0,3,FALSE),KP238),1,0)</f>
        <v>1</v>
      </c>
      <c r="KW238" s="899">
        <f t="shared" ref="KW238" si="4374">IF(EXACT(VLOOKUP(KN238,OFERTA_0,4,FALSE),KQ238),1,0)</f>
        <v>1</v>
      </c>
      <c r="KX238" s="899">
        <f t="shared" ref="KX238" si="4375">IF(KR238=0,0,1)</f>
        <v>1</v>
      </c>
      <c r="KY238" s="899">
        <f t="shared" ref="KY238" si="4376">IF(KS238=0,0,1)</f>
        <v>1</v>
      </c>
      <c r="KZ238" s="899">
        <f t="shared" ref="KZ238" si="4377">PRODUCT(KU238:KY238)</f>
        <v>1</v>
      </c>
      <c r="LA238" s="966">
        <f t="shared" ref="LA238" si="4378">ROUND(KS238,0)</f>
        <v>97020</v>
      </c>
      <c r="LB238" s="901">
        <f t="shared" ref="LB238" si="4379">KS238-LA238</f>
        <v>0</v>
      </c>
      <c r="LE238" s="958" t="s">
        <v>946</v>
      </c>
      <c r="LF238" s="1190" t="s">
        <v>587</v>
      </c>
      <c r="LG238" s="1179" t="s">
        <v>149</v>
      </c>
      <c r="LH238" s="1180">
        <v>4</v>
      </c>
      <c r="LI238" s="1021">
        <v>34895</v>
      </c>
      <c r="LJ238" s="974">
        <f t="shared" si="4157"/>
        <v>139580</v>
      </c>
      <c r="LK238" s="1016"/>
      <c r="LL238" s="898">
        <f t="shared" ref="LL238" si="4380">IF(EXACT(VLOOKUP(LE238,OFERTA_0,2,FALSE),LF238),1,0)</f>
        <v>1</v>
      </c>
      <c r="LM238" s="898">
        <f t="shared" ref="LM238" si="4381">IF(EXACT(VLOOKUP(LE238,OFERTA_0,3,FALSE),LG238),1,0)</f>
        <v>1</v>
      </c>
      <c r="LN238" s="899">
        <f t="shared" ref="LN238" si="4382">IF(EXACT(VLOOKUP(LE238,OFERTA_0,4,FALSE),LH238),1,0)</f>
        <v>1</v>
      </c>
      <c r="LO238" s="899">
        <f t="shared" ref="LO238" si="4383">IF(LI238=0,0,1)</f>
        <v>1</v>
      </c>
      <c r="LP238" s="899">
        <f t="shared" ref="LP238" si="4384">IF(LJ238=0,0,1)</f>
        <v>1</v>
      </c>
      <c r="LQ238" s="899">
        <f t="shared" ref="LQ238" si="4385">PRODUCT(LL238:LP238)</f>
        <v>1</v>
      </c>
      <c r="LR238" s="966">
        <f t="shared" ref="LR238" si="4386">ROUND(LJ238,0)</f>
        <v>139580</v>
      </c>
      <c r="LS238" s="901">
        <f t="shared" ref="LS238" si="4387">LJ238-LR238</f>
        <v>0</v>
      </c>
      <c r="LV238" s="958" t="s">
        <v>946</v>
      </c>
      <c r="LW238" s="1190" t="s">
        <v>587</v>
      </c>
      <c r="LX238" s="1179" t="s">
        <v>149</v>
      </c>
      <c r="LY238" s="1180">
        <v>4</v>
      </c>
      <c r="LZ238" s="1015">
        <v>29250</v>
      </c>
      <c r="MA238" s="963">
        <f t="shared" si="4166"/>
        <v>117000</v>
      </c>
      <c r="MB238" s="1016"/>
      <c r="MC238" s="898">
        <f t="shared" ref="MC238" si="4388">IF(EXACT(VLOOKUP(LV238,OFERTA_0,2,FALSE),LW238),1,0)</f>
        <v>1</v>
      </c>
      <c r="MD238" s="898">
        <f t="shared" ref="MD238" si="4389">IF(EXACT(VLOOKUP(LV238,OFERTA_0,3,FALSE),LX238),1,0)</f>
        <v>1</v>
      </c>
      <c r="ME238" s="899">
        <f t="shared" ref="ME238" si="4390">IF(EXACT(VLOOKUP(LV238,OFERTA_0,4,FALSE),LY238),1,0)</f>
        <v>1</v>
      </c>
      <c r="MF238" s="899">
        <f t="shared" ref="MF238" si="4391">IF(LZ238=0,0,1)</f>
        <v>1</v>
      </c>
      <c r="MG238" s="899">
        <f t="shared" ref="MG238" si="4392">IF(MA238=0,0,1)</f>
        <v>1</v>
      </c>
      <c r="MH238" s="899">
        <f t="shared" ref="MH238" si="4393">PRODUCT(MC238:MG238)</f>
        <v>1</v>
      </c>
      <c r="MI238" s="966">
        <f t="shared" ref="MI238" si="4394">ROUND(MA238,0)</f>
        <v>117000</v>
      </c>
      <c r="MJ238" s="901">
        <f t="shared" ref="MJ238" si="4395">MA238-MI238</f>
        <v>0</v>
      </c>
      <c r="MM238" s="958" t="s">
        <v>946</v>
      </c>
      <c r="MN238" s="1190" t="s">
        <v>587</v>
      </c>
      <c r="MO238" s="1179" t="s">
        <v>149</v>
      </c>
      <c r="MP238" s="1180">
        <v>4</v>
      </c>
      <c r="MQ238" s="1015">
        <v>35000</v>
      </c>
      <c r="MR238" s="963">
        <f t="shared" si="4175"/>
        <v>140000</v>
      </c>
      <c r="MS238" s="1016"/>
      <c r="MT238" s="898">
        <f t="shared" ref="MT238" si="4396">IF(EXACT(VLOOKUP(MM238,OFERTA_0,2,FALSE),MN238),1,0)</f>
        <v>1</v>
      </c>
      <c r="MU238" s="898">
        <f t="shared" ref="MU238" si="4397">IF(EXACT(VLOOKUP(MM238,OFERTA_0,3,FALSE),MO238),1,0)</f>
        <v>1</v>
      </c>
      <c r="MV238" s="899">
        <f t="shared" ref="MV238" si="4398">IF(EXACT(VLOOKUP(MM238,OFERTA_0,4,FALSE),MP238),1,0)</f>
        <v>1</v>
      </c>
      <c r="MW238" s="899">
        <f t="shared" ref="MW238" si="4399">IF(MQ238=0,0,1)</f>
        <v>1</v>
      </c>
      <c r="MX238" s="899">
        <f t="shared" ref="MX238" si="4400">IF(MR238=0,0,1)</f>
        <v>1</v>
      </c>
      <c r="MY238" s="899">
        <f t="shared" ref="MY238" si="4401">PRODUCT(MT238:MX238)</f>
        <v>1</v>
      </c>
      <c r="MZ238" s="966">
        <f t="shared" ref="MZ238" si="4402">ROUND(MR238,0)</f>
        <v>140000</v>
      </c>
      <c r="NA238" s="901">
        <f t="shared" ref="NA238" si="4403">MR238-MZ238</f>
        <v>0</v>
      </c>
      <c r="ND238" s="975" t="s">
        <v>946</v>
      </c>
      <c r="NE238" s="976" t="s">
        <v>587</v>
      </c>
      <c r="NF238" s="1175" t="s">
        <v>149</v>
      </c>
      <c r="NG238" s="1176">
        <v>4</v>
      </c>
      <c r="NH238" s="979">
        <v>59996.97</v>
      </c>
      <c r="NI238" s="980">
        <v>239988</v>
      </c>
      <c r="NJ238" s="1016"/>
      <c r="NK238" s="898">
        <f t="shared" ref="NK238" si="4404">IF(EXACT(VLOOKUP(ND238,OFERTA_0,2,FALSE),NE238),1,0)</f>
        <v>1</v>
      </c>
      <c r="NL238" s="898">
        <f t="shared" ref="NL238" si="4405">IF(EXACT(VLOOKUP(ND238,OFERTA_0,3,FALSE),NF238),1,0)</f>
        <v>1</v>
      </c>
      <c r="NM238" s="899">
        <f t="shared" ref="NM238" si="4406">IF(EXACT(VLOOKUP(ND238,OFERTA_0,4,FALSE),NG238),1,0)</f>
        <v>1</v>
      </c>
      <c r="NN238" s="899">
        <f t="shared" ref="NN238" si="4407">IF(NH238=0,0,1)</f>
        <v>1</v>
      </c>
      <c r="NO238" s="899">
        <f t="shared" ref="NO238" si="4408">IF(NI238=0,0,1)</f>
        <v>1</v>
      </c>
      <c r="NP238" s="899">
        <f t="shared" ref="NP238" si="4409">PRODUCT(NK238:NO238)</f>
        <v>1</v>
      </c>
      <c r="NQ238" s="966">
        <f t="shared" ref="NQ238" si="4410">ROUND(NI238,0)</f>
        <v>239988</v>
      </c>
      <c r="NR238" s="901">
        <f t="shared" ref="NR238" si="4411">NI238-NQ238</f>
        <v>0</v>
      </c>
      <c r="NU238" s="981" t="s">
        <v>946</v>
      </c>
      <c r="NV238" s="982" t="s">
        <v>587</v>
      </c>
      <c r="NW238" s="1177" t="s">
        <v>149</v>
      </c>
      <c r="NX238" s="1178">
        <v>4</v>
      </c>
      <c r="NY238" s="1022">
        <v>60603</v>
      </c>
      <c r="NZ238" s="986">
        <f t="shared" si="4192"/>
        <v>242412</v>
      </c>
      <c r="OA238" s="1016"/>
      <c r="OB238" s="898">
        <f t="shared" ref="OB238" si="4412">IF(EXACT(VLOOKUP(NU238,OFERTA_0,2,FALSE),NV238),1,0)</f>
        <v>1</v>
      </c>
      <c r="OC238" s="898">
        <f t="shared" ref="OC238" si="4413">IF(EXACT(VLOOKUP(NU238,OFERTA_0,3,FALSE),NW238),1,0)</f>
        <v>1</v>
      </c>
      <c r="OD238" s="899">
        <f t="shared" ref="OD238" si="4414">IF(EXACT(VLOOKUP(NU238,OFERTA_0,4,FALSE),NX238),1,0)</f>
        <v>1</v>
      </c>
      <c r="OE238" s="899">
        <f t="shared" ref="OE238" si="4415">IF(NY238=0,0,1)</f>
        <v>1</v>
      </c>
      <c r="OF238" s="899">
        <f t="shared" ref="OF238" si="4416">IF(NZ238=0,0,1)</f>
        <v>1</v>
      </c>
      <c r="OG238" s="899">
        <f t="shared" ref="OG238" si="4417">PRODUCT(OB238:OF238)</f>
        <v>1</v>
      </c>
      <c r="OH238" s="966">
        <f t="shared" ref="OH238" si="4418">ROUND(NZ238,0)</f>
        <v>242412</v>
      </c>
      <c r="OI238" s="901">
        <f t="shared" ref="OI238" si="4419">NZ238-OH238</f>
        <v>0</v>
      </c>
      <c r="OL238" s="958" t="s">
        <v>946</v>
      </c>
      <c r="OM238" s="1190" t="s">
        <v>587</v>
      </c>
      <c r="ON238" s="1179" t="s">
        <v>149</v>
      </c>
      <c r="OO238" s="1180">
        <v>4</v>
      </c>
      <c r="OP238" s="1015">
        <v>110973</v>
      </c>
      <c r="OQ238" s="963">
        <f t="shared" si="4201"/>
        <v>443892</v>
      </c>
      <c r="OR238" s="1016"/>
      <c r="OS238" s="898">
        <f t="shared" ref="OS238" si="4420">IF(EXACT(VLOOKUP(OL238,OFERTA_0,2,FALSE),OM238),1,0)</f>
        <v>1</v>
      </c>
      <c r="OT238" s="898">
        <f t="shared" ref="OT238" si="4421">IF(EXACT(VLOOKUP(OL238,OFERTA_0,3,FALSE),ON238),1,0)</f>
        <v>1</v>
      </c>
      <c r="OU238" s="899">
        <f t="shared" ref="OU238" si="4422">IF(EXACT(VLOOKUP(OL238,OFERTA_0,4,FALSE),OO238),1,0)</f>
        <v>1</v>
      </c>
      <c r="OV238" s="899">
        <f t="shared" ref="OV238" si="4423">IF(OP238=0,0,1)</f>
        <v>1</v>
      </c>
      <c r="OW238" s="899">
        <f t="shared" ref="OW238" si="4424">IF(OQ238=0,0,1)</f>
        <v>1</v>
      </c>
      <c r="OX238" s="899">
        <f t="shared" ref="OX238" si="4425">PRODUCT(OS238:OW238)</f>
        <v>1</v>
      </c>
      <c r="OY238" s="966">
        <f t="shared" ref="OY238" si="4426">ROUND(OQ238,0)</f>
        <v>443892</v>
      </c>
      <c r="OZ238" s="901">
        <f t="shared" ref="OZ238" si="4427">OQ238-OY238</f>
        <v>0</v>
      </c>
      <c r="PC238" s="958" t="s">
        <v>946</v>
      </c>
      <c r="PD238" s="1190" t="s">
        <v>587</v>
      </c>
      <c r="PE238" s="1179" t="s">
        <v>149</v>
      </c>
      <c r="PF238" s="1180">
        <v>4</v>
      </c>
      <c r="PG238" s="1023">
        <v>152100</v>
      </c>
      <c r="PH238" s="988">
        <v>608400</v>
      </c>
      <c r="PI238" s="1195"/>
      <c r="PJ238" s="898">
        <f t="shared" ref="PJ238" si="4428">IF(EXACT(VLOOKUP(PC238,OFERTA_0,2,FALSE),PD238),1,0)</f>
        <v>1</v>
      </c>
      <c r="PK238" s="898">
        <f t="shared" ref="PK238" si="4429">IF(EXACT(VLOOKUP(PC238,OFERTA_0,3,FALSE),PE238),1,0)</f>
        <v>1</v>
      </c>
      <c r="PL238" s="899">
        <f t="shared" ref="PL238" si="4430">IF(EXACT(VLOOKUP(PC238,OFERTA_0,4,FALSE),PF238),1,0)</f>
        <v>1</v>
      </c>
      <c r="PM238" s="899">
        <f t="shared" ref="PM238" si="4431">IF(PG238=0,0,1)</f>
        <v>1</v>
      </c>
      <c r="PN238" s="899">
        <f t="shared" ref="PN238" si="4432">IF(PH238=0,0,1)</f>
        <v>1</v>
      </c>
      <c r="PO238" s="899">
        <f t="shared" ref="PO238" si="4433">PRODUCT(PJ238:PN238)</f>
        <v>1</v>
      </c>
      <c r="PP238" s="966">
        <f t="shared" ref="PP238" si="4434">ROUND(PH238,0)</f>
        <v>608400</v>
      </c>
      <c r="PQ238" s="901">
        <f t="shared" ref="PQ238" si="4435">PH238-PP238</f>
        <v>0</v>
      </c>
      <c r="PT238" s="958" t="s">
        <v>946</v>
      </c>
      <c r="PU238" s="1190" t="s">
        <v>587</v>
      </c>
      <c r="PV238" s="1179" t="s">
        <v>149</v>
      </c>
      <c r="PW238" s="1180">
        <v>4</v>
      </c>
      <c r="PX238" s="1015">
        <v>55600</v>
      </c>
      <c r="PY238" s="963">
        <f t="shared" si="4218"/>
        <v>222400</v>
      </c>
      <c r="PZ238" s="1016"/>
      <c r="QA238" s="898">
        <f t="shared" ref="QA238" si="4436">IF(EXACT(VLOOKUP(PT238,OFERTA_0,2,FALSE),PU238),1,0)</f>
        <v>1</v>
      </c>
      <c r="QB238" s="898">
        <f t="shared" ref="QB238" si="4437">IF(EXACT(VLOOKUP(PT238,OFERTA_0,3,FALSE),PV238),1,0)</f>
        <v>1</v>
      </c>
      <c r="QC238" s="899">
        <f t="shared" ref="QC238" si="4438">IF(EXACT(VLOOKUP(PT238,OFERTA_0,4,FALSE),PW238),1,0)</f>
        <v>1</v>
      </c>
      <c r="QD238" s="899">
        <f t="shared" ref="QD238" si="4439">IF(PX238=0,0,1)</f>
        <v>1</v>
      </c>
      <c r="QE238" s="899">
        <f t="shared" ref="QE238" si="4440">IF(PY238=0,0,1)</f>
        <v>1</v>
      </c>
      <c r="QF238" s="899">
        <f t="shared" ref="QF238" si="4441">PRODUCT(QA238:QE238)</f>
        <v>1</v>
      </c>
      <c r="QG238" s="966">
        <f t="shared" ref="QG238" si="4442">ROUND(PY238,0)</f>
        <v>222400</v>
      </c>
      <c r="QH238" s="901">
        <f t="shared" ref="QH238" si="4443">PY238-QG238</f>
        <v>0</v>
      </c>
      <c r="QK238" s="958" t="s">
        <v>946</v>
      </c>
      <c r="QL238" s="1190" t="s">
        <v>587</v>
      </c>
      <c r="QM238" s="1179" t="s">
        <v>149</v>
      </c>
      <c r="QN238" s="1180">
        <v>4</v>
      </c>
      <c r="QO238" s="1021">
        <v>35069.474999999999</v>
      </c>
      <c r="QP238" s="974">
        <f t="shared" si="4227"/>
        <v>140278</v>
      </c>
      <c r="QQ238" s="1016"/>
      <c r="QR238" s="898">
        <f t="shared" ref="QR238" si="4444">IF(EXACT(VLOOKUP(QK238,OFERTA_0,2,FALSE),QL238),1,0)</f>
        <v>1</v>
      </c>
      <c r="QS238" s="898">
        <f t="shared" ref="QS238" si="4445">IF(EXACT(VLOOKUP(QK238,OFERTA_0,3,FALSE),QM238),1,0)</f>
        <v>1</v>
      </c>
      <c r="QT238" s="899">
        <f t="shared" ref="QT238" si="4446">IF(EXACT(VLOOKUP(QK238,OFERTA_0,4,FALSE),QN238),1,0)</f>
        <v>1</v>
      </c>
      <c r="QU238" s="899">
        <f t="shared" ref="QU238" si="4447">IF(QO238=0,0,1)</f>
        <v>1</v>
      </c>
      <c r="QV238" s="899">
        <f t="shared" ref="QV238" si="4448">IF(QP238=0,0,1)</f>
        <v>1</v>
      </c>
      <c r="QW238" s="899">
        <f t="shared" ref="QW238" si="4449">PRODUCT(QR238:QV238)</f>
        <v>1</v>
      </c>
      <c r="QX238" s="966">
        <f t="shared" ref="QX238" si="4450">ROUND(QP238,0)</f>
        <v>140278</v>
      </c>
      <c r="QY238" s="901">
        <f t="shared" ref="QY238" si="4451">QP238-QX238</f>
        <v>0</v>
      </c>
      <c r="RB238" s="405"/>
      <c r="RC238" s="406"/>
      <c r="RD238" s="407"/>
      <c r="RE238" s="408"/>
      <c r="RF238" s="409"/>
      <c r="RG238" s="410"/>
      <c r="RH238" s="410"/>
      <c r="RI238" s="898"/>
      <c r="RJ238" s="898"/>
      <c r="RK238" s="934"/>
      <c r="RL238" s="934"/>
      <c r="RM238" s="934"/>
      <c r="RN238" s="934"/>
      <c r="RO238" s="935"/>
      <c r="RP238" s="936"/>
      <c r="RS238" s="405"/>
      <c r="RT238" s="406"/>
      <c r="RU238" s="407"/>
      <c r="RV238" s="408"/>
      <c r="RW238" s="409"/>
      <c r="RX238" s="410"/>
      <c r="RY238" s="410"/>
      <c r="RZ238" s="898"/>
      <c r="SA238" s="898"/>
      <c r="SB238" s="934"/>
      <c r="SC238" s="934"/>
      <c r="SD238" s="934"/>
      <c r="SE238" s="934"/>
      <c r="SF238" s="935"/>
      <c r="SG238" s="936"/>
      <c r="SJ238" s="405"/>
      <c r="SK238" s="406"/>
      <c r="SL238" s="407"/>
      <c r="SM238" s="408"/>
      <c r="SN238" s="409"/>
      <c r="SO238" s="410"/>
      <c r="SP238" s="410"/>
      <c r="SQ238" s="898"/>
      <c r="SR238" s="898"/>
      <c r="SS238" s="934"/>
      <c r="ST238" s="934"/>
      <c r="SU238" s="934"/>
      <c r="SV238" s="934"/>
      <c r="SW238" s="935"/>
      <c r="SX238" s="936"/>
    </row>
    <row r="239" spans="2:518" ht="21.75" customHeight="1" thickTop="1" thickBot="1">
      <c r="B239" s="911" t="s">
        <v>947</v>
      </c>
      <c r="C239" s="912" t="s">
        <v>588</v>
      </c>
      <c r="D239" s="913"/>
      <c r="E239" s="914"/>
      <c r="F239" s="915"/>
      <c r="G239" s="916"/>
      <c r="H239" s="1170">
        <f>SUM(G240:G258)</f>
        <v>0</v>
      </c>
      <c r="K239" s="911" t="s">
        <v>947</v>
      </c>
      <c r="L239" s="912" t="s">
        <v>588</v>
      </c>
      <c r="M239" s="913"/>
      <c r="N239" s="914"/>
      <c r="O239" s="990"/>
      <c r="P239" s="916"/>
      <c r="Q239" s="1170"/>
      <c r="R239" s="898"/>
      <c r="S239" s="898"/>
      <c r="T239" s="934"/>
      <c r="U239" s="934"/>
      <c r="V239" s="934"/>
      <c r="W239" s="934"/>
      <c r="X239" s="935"/>
      <c r="Y239" s="936"/>
      <c r="Z239" s="872"/>
      <c r="AA239" s="872"/>
      <c r="AB239" s="911" t="s">
        <v>947</v>
      </c>
      <c r="AC239" s="912" t="s">
        <v>588</v>
      </c>
      <c r="AD239" s="913"/>
      <c r="AE239" s="914"/>
      <c r="AF239" s="915"/>
      <c r="AG239" s="916"/>
      <c r="AH239" s="1170"/>
      <c r="AI239" s="898"/>
      <c r="AJ239" s="898"/>
      <c r="AK239" s="934"/>
      <c r="AL239" s="934"/>
      <c r="AM239" s="934"/>
      <c r="AN239" s="934"/>
      <c r="AO239" s="935"/>
      <c r="AP239" s="936"/>
      <c r="AQ239" s="872"/>
      <c r="AR239" s="872"/>
      <c r="AS239" s="911" t="s">
        <v>947</v>
      </c>
      <c r="AT239" s="991" t="s">
        <v>588</v>
      </c>
      <c r="AU239" s="913"/>
      <c r="AV239" s="914"/>
      <c r="AW239" s="918"/>
      <c r="AX239" s="919"/>
      <c r="AY239" s="1170"/>
      <c r="AZ239" s="898"/>
      <c r="BA239" s="898"/>
      <c r="BB239" s="934"/>
      <c r="BC239" s="934"/>
      <c r="BD239" s="934"/>
      <c r="BE239" s="934"/>
      <c r="BF239" s="935"/>
      <c r="BG239" s="936"/>
      <c r="BJ239" s="911" t="s">
        <v>947</v>
      </c>
      <c r="BK239" s="912" t="s">
        <v>588</v>
      </c>
      <c r="BL239" s="913"/>
      <c r="BM239" s="914"/>
      <c r="BN239" s="915"/>
      <c r="BO239" s="916"/>
      <c r="BP239" s="1170"/>
      <c r="BQ239" s="898"/>
      <c r="BR239" s="898"/>
      <c r="BS239" s="934"/>
      <c r="BT239" s="934"/>
      <c r="BU239" s="934"/>
      <c r="BV239" s="934"/>
      <c r="BW239" s="935"/>
      <c r="BX239" s="936"/>
      <c r="CA239" s="911" t="s">
        <v>947</v>
      </c>
      <c r="CB239" s="912" t="s">
        <v>588</v>
      </c>
      <c r="CC239" s="913"/>
      <c r="CD239" s="914"/>
      <c r="CE239" s="915"/>
      <c r="CF239" s="916"/>
      <c r="CG239" s="1170"/>
      <c r="CH239" s="898"/>
      <c r="CI239" s="898"/>
      <c r="CJ239" s="934"/>
      <c r="CK239" s="934"/>
      <c r="CL239" s="934"/>
      <c r="CM239" s="934"/>
      <c r="CN239" s="935"/>
      <c r="CO239" s="936"/>
      <c r="CR239" s="911" t="s">
        <v>947</v>
      </c>
      <c r="CS239" s="912" t="s">
        <v>588</v>
      </c>
      <c r="CT239" s="913"/>
      <c r="CU239" s="914"/>
      <c r="CV239" s="915"/>
      <c r="CW239" s="916"/>
      <c r="CX239" s="1170"/>
      <c r="CY239" s="898"/>
      <c r="CZ239" s="898"/>
      <c r="DA239" s="934"/>
      <c r="DB239" s="934"/>
      <c r="DC239" s="934"/>
      <c r="DD239" s="934"/>
      <c r="DE239" s="935"/>
      <c r="DF239" s="936"/>
      <c r="DI239" s="911" t="s">
        <v>947</v>
      </c>
      <c r="DJ239" s="912" t="s">
        <v>588</v>
      </c>
      <c r="DK239" s="913"/>
      <c r="DL239" s="914"/>
      <c r="DM239" s="915"/>
      <c r="DN239" s="916"/>
      <c r="DO239" s="1170"/>
      <c r="DP239" s="898"/>
      <c r="DQ239" s="898"/>
      <c r="DR239" s="934"/>
      <c r="DS239" s="934"/>
      <c r="DT239" s="934"/>
      <c r="DU239" s="934"/>
      <c r="DV239" s="935"/>
      <c r="DW239" s="936"/>
      <c r="DZ239" s="911" t="s">
        <v>947</v>
      </c>
      <c r="EA239" s="912" t="s">
        <v>588</v>
      </c>
      <c r="EB239" s="913"/>
      <c r="EC239" s="914"/>
      <c r="ED239" s="915"/>
      <c r="EE239" s="916"/>
      <c r="EF239" s="1170"/>
      <c r="EG239" s="898"/>
      <c r="EH239" s="898"/>
      <c r="EI239" s="934"/>
      <c r="EJ239" s="934"/>
      <c r="EK239" s="934"/>
      <c r="EL239" s="934"/>
      <c r="EM239" s="935"/>
      <c r="EN239" s="936"/>
      <c r="EQ239" s="911" t="s">
        <v>947</v>
      </c>
      <c r="ER239" s="912" t="s">
        <v>588</v>
      </c>
      <c r="ES239" s="913"/>
      <c r="ET239" s="914"/>
      <c r="EU239" s="915"/>
      <c r="EV239" s="916"/>
      <c r="EW239" s="1170"/>
      <c r="EX239" s="898"/>
      <c r="EY239" s="898"/>
      <c r="EZ239" s="934"/>
      <c r="FA239" s="934"/>
      <c r="FB239" s="934"/>
      <c r="FC239" s="934"/>
      <c r="FD239" s="935"/>
      <c r="FE239" s="936"/>
      <c r="FH239" s="911"/>
      <c r="FI239" s="912"/>
      <c r="FJ239" s="913"/>
      <c r="FK239" s="914"/>
      <c r="FL239" s="915"/>
      <c r="FM239" s="916"/>
      <c r="FN239" s="1170"/>
      <c r="FO239" s="898"/>
      <c r="FP239" s="898"/>
      <c r="FQ239" s="934"/>
      <c r="FR239" s="934"/>
      <c r="FS239" s="934"/>
      <c r="FT239" s="934"/>
      <c r="FU239" s="935"/>
      <c r="FV239" s="936"/>
      <c r="FY239" s="911" t="s">
        <v>947</v>
      </c>
      <c r="FZ239" s="912" t="s">
        <v>588</v>
      </c>
      <c r="GA239" s="913"/>
      <c r="GB239" s="914"/>
      <c r="GC239" s="914"/>
      <c r="GD239" s="916"/>
      <c r="GE239" s="1170"/>
      <c r="GF239" s="898"/>
      <c r="GG239" s="898"/>
      <c r="GH239" s="934"/>
      <c r="GI239" s="934"/>
      <c r="GJ239" s="934"/>
      <c r="GK239" s="934"/>
      <c r="GL239" s="935"/>
      <c r="GM239" s="936"/>
      <c r="GP239" s="911" t="s">
        <v>947</v>
      </c>
      <c r="GQ239" s="912" t="s">
        <v>588</v>
      </c>
      <c r="GR239" s="913"/>
      <c r="GS239" s="914"/>
      <c r="GT239" s="915"/>
      <c r="GU239" s="916"/>
      <c r="GV239" s="1170"/>
      <c r="GW239" s="898"/>
      <c r="GX239" s="898"/>
      <c r="GY239" s="934"/>
      <c r="GZ239" s="934"/>
      <c r="HA239" s="934"/>
      <c r="HB239" s="934"/>
      <c r="HC239" s="935"/>
      <c r="HD239" s="936"/>
      <c r="HG239" s="911" t="s">
        <v>947</v>
      </c>
      <c r="HH239" s="912" t="s">
        <v>588</v>
      </c>
      <c r="HI239" s="913"/>
      <c r="HJ239" s="914"/>
      <c r="HK239" s="915"/>
      <c r="HL239" s="916"/>
      <c r="HM239" s="1170"/>
      <c r="HN239" s="898"/>
      <c r="HO239" s="898"/>
      <c r="HP239" s="934"/>
      <c r="HQ239" s="934"/>
      <c r="HR239" s="934"/>
      <c r="HS239" s="934"/>
      <c r="HT239" s="935"/>
      <c r="HU239" s="936"/>
      <c r="HX239" s="911" t="s">
        <v>947</v>
      </c>
      <c r="HY239" s="912" t="s">
        <v>588</v>
      </c>
      <c r="HZ239" s="913"/>
      <c r="IA239" s="914"/>
      <c r="IB239" s="915"/>
      <c r="IC239" s="916"/>
      <c r="ID239" s="1170"/>
      <c r="IE239" s="898"/>
      <c r="IF239" s="898"/>
      <c r="IG239" s="934"/>
      <c r="IH239" s="934"/>
      <c r="II239" s="934"/>
      <c r="IJ239" s="934"/>
      <c r="IK239" s="935"/>
      <c r="IL239" s="936"/>
      <c r="IO239" s="911" t="s">
        <v>947</v>
      </c>
      <c r="IP239" s="912" t="s">
        <v>588</v>
      </c>
      <c r="IQ239" s="913"/>
      <c r="IR239" s="914"/>
      <c r="IS239" s="915"/>
      <c r="IT239" s="916"/>
      <c r="IU239" s="1170"/>
      <c r="IV239" s="898"/>
      <c r="IW239" s="898"/>
      <c r="IX239" s="934"/>
      <c r="IY239" s="934"/>
      <c r="IZ239" s="934"/>
      <c r="JA239" s="934"/>
      <c r="JB239" s="935"/>
      <c r="JC239" s="936"/>
      <c r="JF239" s="911" t="s">
        <v>947</v>
      </c>
      <c r="JG239" s="912" t="s">
        <v>588</v>
      </c>
      <c r="JH239" s="913"/>
      <c r="JI239" s="914"/>
      <c r="JJ239" s="915"/>
      <c r="JK239" s="916"/>
      <c r="JL239" s="1170"/>
      <c r="JM239" s="898"/>
      <c r="JN239" s="898"/>
      <c r="JO239" s="934"/>
      <c r="JP239" s="934"/>
      <c r="JQ239" s="934"/>
      <c r="JR239" s="934"/>
      <c r="JS239" s="935"/>
      <c r="JT239" s="936"/>
      <c r="JW239" s="911" t="s">
        <v>947</v>
      </c>
      <c r="JX239" s="912" t="s">
        <v>588</v>
      </c>
      <c r="JY239" s="913"/>
      <c r="JZ239" s="914"/>
      <c r="KA239" s="915"/>
      <c r="KB239" s="916"/>
      <c r="KC239" s="1170"/>
      <c r="KD239" s="898"/>
      <c r="KE239" s="898"/>
      <c r="KF239" s="934"/>
      <c r="KG239" s="934"/>
      <c r="KH239" s="934"/>
      <c r="KI239" s="934"/>
      <c r="KJ239" s="935"/>
      <c r="KK239" s="936"/>
      <c r="KN239" s="911" t="s">
        <v>947</v>
      </c>
      <c r="KO239" s="912" t="s">
        <v>588</v>
      </c>
      <c r="KP239" s="913"/>
      <c r="KQ239" s="914"/>
      <c r="KR239" s="915"/>
      <c r="KS239" s="916"/>
      <c r="KT239" s="1170"/>
      <c r="KU239" s="898"/>
      <c r="KV239" s="898"/>
      <c r="KW239" s="934"/>
      <c r="KX239" s="934"/>
      <c r="KY239" s="934"/>
      <c r="KZ239" s="934"/>
      <c r="LA239" s="935"/>
      <c r="LB239" s="936"/>
      <c r="LE239" s="911" t="s">
        <v>947</v>
      </c>
      <c r="LF239" s="912" t="s">
        <v>588</v>
      </c>
      <c r="LG239" s="913"/>
      <c r="LH239" s="914"/>
      <c r="LI239" s="992">
        <v>0</v>
      </c>
      <c r="LJ239" s="993"/>
      <c r="LK239" s="1170"/>
      <c r="LL239" s="898"/>
      <c r="LM239" s="898"/>
      <c r="LN239" s="934"/>
      <c r="LO239" s="934"/>
      <c r="LP239" s="934"/>
      <c r="LQ239" s="934"/>
      <c r="LR239" s="935"/>
      <c r="LS239" s="936"/>
      <c r="LV239" s="911" t="s">
        <v>947</v>
      </c>
      <c r="LW239" s="912" t="s">
        <v>588</v>
      </c>
      <c r="LX239" s="913"/>
      <c r="LY239" s="914"/>
      <c r="LZ239" s="915"/>
      <c r="MA239" s="916"/>
      <c r="MB239" s="1170"/>
      <c r="MC239" s="898"/>
      <c r="MD239" s="898"/>
      <c r="ME239" s="934"/>
      <c r="MF239" s="934"/>
      <c r="MG239" s="934"/>
      <c r="MH239" s="934"/>
      <c r="MI239" s="935"/>
      <c r="MJ239" s="936"/>
      <c r="MM239" s="911" t="s">
        <v>947</v>
      </c>
      <c r="MN239" s="912" t="s">
        <v>588</v>
      </c>
      <c r="MO239" s="913"/>
      <c r="MP239" s="914"/>
      <c r="MQ239" s="915"/>
      <c r="MR239" s="916"/>
      <c r="MS239" s="1170"/>
      <c r="MT239" s="898"/>
      <c r="MU239" s="898"/>
      <c r="MV239" s="934"/>
      <c r="MW239" s="934"/>
      <c r="MX239" s="934"/>
      <c r="MY239" s="934"/>
      <c r="MZ239" s="935"/>
      <c r="NA239" s="936"/>
      <c r="ND239" s="994" t="s">
        <v>947</v>
      </c>
      <c r="NE239" s="995" t="s">
        <v>588</v>
      </c>
      <c r="NF239" s="996"/>
      <c r="NG239" s="997"/>
      <c r="NH239" s="998"/>
      <c r="NI239" s="999"/>
      <c r="NJ239" s="1170"/>
      <c r="NK239" s="898"/>
      <c r="NL239" s="898"/>
      <c r="NM239" s="934"/>
      <c r="NN239" s="934"/>
      <c r="NO239" s="934"/>
      <c r="NP239" s="934"/>
      <c r="NQ239" s="935"/>
      <c r="NR239" s="936"/>
      <c r="NU239" s="1000" t="s">
        <v>947</v>
      </c>
      <c r="NV239" s="1001" t="s">
        <v>588</v>
      </c>
      <c r="NW239" s="1002"/>
      <c r="NX239" s="1003"/>
      <c r="NY239" s="1004"/>
      <c r="NZ239" s="1005"/>
      <c r="OA239" s="1170"/>
      <c r="OB239" s="898"/>
      <c r="OC239" s="898"/>
      <c r="OD239" s="934"/>
      <c r="OE239" s="934"/>
      <c r="OF239" s="934"/>
      <c r="OG239" s="934"/>
      <c r="OH239" s="935"/>
      <c r="OI239" s="936"/>
      <c r="OL239" s="911" t="s">
        <v>947</v>
      </c>
      <c r="OM239" s="912" t="s">
        <v>588</v>
      </c>
      <c r="ON239" s="913"/>
      <c r="OO239" s="914"/>
      <c r="OP239" s="915"/>
      <c r="OQ239" s="916"/>
      <c r="OR239" s="1170"/>
      <c r="OS239" s="898"/>
      <c r="OT239" s="898"/>
      <c r="OU239" s="934"/>
      <c r="OV239" s="934"/>
      <c r="OW239" s="934"/>
      <c r="OX239" s="934"/>
      <c r="OY239" s="935"/>
      <c r="OZ239" s="936"/>
      <c r="PC239" s="911" t="s">
        <v>947</v>
      </c>
      <c r="PD239" s="912" t="s">
        <v>588</v>
      </c>
      <c r="PE239" s="913"/>
      <c r="PF239" s="914"/>
      <c r="PG239" s="932"/>
      <c r="PH239" s="933"/>
      <c r="PI239" s="1170"/>
      <c r="PJ239" s="898"/>
      <c r="PK239" s="898"/>
      <c r="PL239" s="934"/>
      <c r="PM239" s="934"/>
      <c r="PN239" s="934"/>
      <c r="PO239" s="934"/>
      <c r="PP239" s="935"/>
      <c r="PQ239" s="936"/>
      <c r="PT239" s="911" t="s">
        <v>947</v>
      </c>
      <c r="PU239" s="912" t="s">
        <v>588</v>
      </c>
      <c r="PV239" s="913"/>
      <c r="PW239" s="914"/>
      <c r="PX239" s="915"/>
      <c r="PY239" s="916"/>
      <c r="PZ239" s="1170"/>
      <c r="QA239" s="898"/>
      <c r="QB239" s="898"/>
      <c r="QC239" s="934"/>
      <c r="QD239" s="934"/>
      <c r="QE239" s="934"/>
      <c r="QF239" s="934"/>
      <c r="QG239" s="935"/>
      <c r="QH239" s="936"/>
      <c r="QK239" s="911" t="s">
        <v>947</v>
      </c>
      <c r="QL239" s="912" t="s">
        <v>588</v>
      </c>
      <c r="QM239" s="913"/>
      <c r="QN239" s="914"/>
      <c r="QO239" s="992">
        <v>0</v>
      </c>
      <c r="QP239" s="993"/>
      <c r="QQ239" s="1170"/>
      <c r="QR239" s="898"/>
      <c r="QS239" s="898"/>
      <c r="QT239" s="934"/>
      <c r="QU239" s="934"/>
      <c r="QV239" s="934"/>
      <c r="QW239" s="934"/>
      <c r="QX239" s="935"/>
      <c r="QY239" s="936"/>
      <c r="RB239" s="405"/>
      <c r="RC239" s="406"/>
      <c r="RD239" s="407"/>
      <c r="RE239" s="408"/>
      <c r="RF239" s="409"/>
      <c r="RG239" s="410"/>
      <c r="RH239" s="410"/>
      <c r="RI239" s="898"/>
      <c r="RJ239" s="898"/>
      <c r="RK239" s="934"/>
      <c r="RL239" s="934"/>
      <c r="RM239" s="934"/>
      <c r="RN239" s="934"/>
      <c r="RO239" s="935"/>
      <c r="RP239" s="936"/>
      <c r="RS239" s="405"/>
      <c r="RT239" s="406"/>
      <c r="RU239" s="407"/>
      <c r="RV239" s="408"/>
      <c r="RW239" s="409"/>
      <c r="RX239" s="410"/>
      <c r="RY239" s="410"/>
      <c r="RZ239" s="898"/>
      <c r="SA239" s="898"/>
      <c r="SB239" s="934"/>
      <c r="SC239" s="934"/>
      <c r="SD239" s="934"/>
      <c r="SE239" s="934"/>
      <c r="SF239" s="935"/>
      <c r="SG239" s="936"/>
      <c r="SJ239" s="405"/>
      <c r="SK239" s="406"/>
      <c r="SL239" s="407"/>
      <c r="SM239" s="408"/>
      <c r="SN239" s="409"/>
      <c r="SO239" s="410"/>
      <c r="SP239" s="410"/>
      <c r="SQ239" s="898"/>
      <c r="SR239" s="898"/>
      <c r="SS239" s="934"/>
      <c r="ST239" s="934"/>
      <c r="SU239" s="934"/>
      <c r="SV239" s="934"/>
      <c r="SW239" s="935"/>
      <c r="SX239" s="936"/>
    </row>
    <row r="240" spans="2:518" ht="61.5" customHeight="1" thickTop="1" thickBot="1">
      <c r="B240" s="958" t="s">
        <v>317</v>
      </c>
      <c r="C240" s="1190" t="s">
        <v>589</v>
      </c>
      <c r="D240" s="1179" t="s">
        <v>149</v>
      </c>
      <c r="E240" s="1180">
        <v>6</v>
      </c>
      <c r="F240" s="1015"/>
      <c r="G240" s="963">
        <f t="shared" ref="G240:G258" si="4452">ROUND(E240*F240,0)</f>
        <v>0</v>
      </c>
      <c r="H240" s="1174"/>
      <c r="K240" s="958" t="s">
        <v>317</v>
      </c>
      <c r="L240" s="1190" t="s">
        <v>589</v>
      </c>
      <c r="M240" s="1179" t="s">
        <v>149</v>
      </c>
      <c r="N240" s="1180">
        <v>6</v>
      </c>
      <c r="O240" s="1017">
        <v>708000</v>
      </c>
      <c r="P240" s="963">
        <f t="shared" ref="P240:P258" si="4453">ROUND(N240*O240,0)</f>
        <v>4248000</v>
      </c>
      <c r="Q240" s="1174"/>
      <c r="R240" s="898">
        <f t="shared" si="4236"/>
        <v>1</v>
      </c>
      <c r="S240" s="898">
        <f t="shared" si="4237"/>
        <v>1</v>
      </c>
      <c r="T240" s="899">
        <f t="shared" si="4238"/>
        <v>1</v>
      </c>
      <c r="U240" s="899">
        <f t="shared" si="4239"/>
        <v>1</v>
      </c>
      <c r="V240" s="899">
        <f t="shared" si="4240"/>
        <v>1</v>
      </c>
      <c r="W240" s="899">
        <f t="shared" si="4241"/>
        <v>1</v>
      </c>
      <c r="X240" s="966">
        <f t="shared" si="4242"/>
        <v>4248000</v>
      </c>
      <c r="Y240" s="901">
        <f t="shared" si="4243"/>
        <v>0</v>
      </c>
      <c r="Z240" s="872"/>
      <c r="AA240" s="872"/>
      <c r="AB240" s="958" t="s">
        <v>317</v>
      </c>
      <c r="AC240" s="1190" t="s">
        <v>589</v>
      </c>
      <c r="AD240" s="1179" t="s">
        <v>149</v>
      </c>
      <c r="AE240" s="1180">
        <v>6</v>
      </c>
      <c r="AF240" s="1015">
        <v>730000</v>
      </c>
      <c r="AG240" s="963">
        <f t="shared" ref="AG240:AG258" si="4454">ROUND(AE240*AF240,0)</f>
        <v>4380000</v>
      </c>
      <c r="AH240" s="1174"/>
      <c r="AI240" s="898">
        <f t="shared" ref="AI240:AI258" si="4455">IF(EXACT(VLOOKUP(AB240,OFERTA_0,2,FALSE),AC240),1,0)</f>
        <v>1</v>
      </c>
      <c r="AJ240" s="898">
        <f t="shared" ref="AJ240:AJ258" si="4456">IF(EXACT(VLOOKUP(AB240,OFERTA_0,3,FALSE),AD240),1,0)</f>
        <v>1</v>
      </c>
      <c r="AK240" s="899">
        <f t="shared" ref="AK240:AK258" si="4457">IF(EXACT(VLOOKUP(AB240,OFERTA_0,4,FALSE),AE240),1,0)</f>
        <v>1</v>
      </c>
      <c r="AL240" s="899">
        <f t="shared" ref="AL240:AL258" si="4458">IF(AF240=0,0,1)</f>
        <v>1</v>
      </c>
      <c r="AM240" s="899">
        <f t="shared" ref="AM240:AM258" si="4459">IF(AG240=0,0,1)</f>
        <v>1</v>
      </c>
      <c r="AN240" s="899">
        <f t="shared" ref="AN240:AN258" si="4460">PRODUCT(AI240:AM240)</f>
        <v>1</v>
      </c>
      <c r="AO240" s="966">
        <f t="shared" ref="AO240:AO258" si="4461">ROUND(AG240,0)</f>
        <v>4380000</v>
      </c>
      <c r="AP240" s="901">
        <f t="shared" ref="AP240:AP258" si="4462">AG240-AO240</f>
        <v>0</v>
      </c>
      <c r="AQ240" s="872"/>
      <c r="AR240" s="872"/>
      <c r="AS240" s="958" t="s">
        <v>317</v>
      </c>
      <c r="AT240" s="1191" t="s">
        <v>589</v>
      </c>
      <c r="AU240" s="1179" t="s">
        <v>149</v>
      </c>
      <c r="AV240" s="1180">
        <v>6</v>
      </c>
      <c r="AW240" s="1019">
        <v>980000</v>
      </c>
      <c r="AX240" s="969">
        <f t="shared" ref="AX240:AX258" si="4463">ROUND(AV240*AW240,0)</f>
        <v>5880000</v>
      </c>
      <c r="AY240" s="1174"/>
      <c r="AZ240" s="898">
        <f t="shared" ref="AZ240:AZ258" si="4464">IF(EXACT(VLOOKUP(AS240,OFERTA_0,2,FALSE),AT240),1,0)</f>
        <v>1</v>
      </c>
      <c r="BA240" s="898">
        <f t="shared" ref="BA240:BA258" si="4465">IF(EXACT(VLOOKUP(AS240,OFERTA_0,3,FALSE),AU240),1,0)</f>
        <v>1</v>
      </c>
      <c r="BB240" s="899">
        <f t="shared" ref="BB240:BB258" si="4466">IF(EXACT(VLOOKUP(AS240,OFERTA_0,4,FALSE),AV240),1,0)</f>
        <v>1</v>
      </c>
      <c r="BC240" s="899">
        <f t="shared" ref="BC240:BC258" si="4467">IF(AW240=0,0,1)</f>
        <v>1</v>
      </c>
      <c r="BD240" s="899">
        <f t="shared" ref="BD240:BD258" si="4468">IF(AX240=0,0,1)</f>
        <v>1</v>
      </c>
      <c r="BE240" s="899">
        <f t="shared" ref="BE240:BE258" si="4469">PRODUCT(AZ240:BD240)</f>
        <v>1</v>
      </c>
      <c r="BF240" s="966">
        <f t="shared" ref="BF240:BF258" si="4470">ROUND(AX240,0)</f>
        <v>5880000</v>
      </c>
      <c r="BG240" s="901">
        <f t="shared" ref="BG240:BG258" si="4471">AX240-BF240</f>
        <v>0</v>
      </c>
      <c r="BJ240" s="958" t="s">
        <v>317</v>
      </c>
      <c r="BK240" s="1190" t="s">
        <v>589</v>
      </c>
      <c r="BL240" s="1179" t="s">
        <v>149</v>
      </c>
      <c r="BM240" s="1180">
        <v>6</v>
      </c>
      <c r="BN240" s="1015">
        <v>1535300</v>
      </c>
      <c r="BO240" s="963">
        <f t="shared" ref="BO240:BO258" si="4472">ROUND(BM240*BN240,0)</f>
        <v>9211800</v>
      </c>
      <c r="BP240" s="1174"/>
      <c r="BQ240" s="898">
        <f t="shared" ref="BQ240:BQ258" si="4473">IF(EXACT(VLOOKUP(BJ240,OFERTA_0,2,FALSE),BK240),1,0)</f>
        <v>1</v>
      </c>
      <c r="BR240" s="898">
        <f t="shared" ref="BR240:BR258" si="4474">IF(EXACT(VLOOKUP(BJ240,OFERTA_0,3,FALSE),BL240),1,0)</f>
        <v>1</v>
      </c>
      <c r="BS240" s="899">
        <f t="shared" ref="BS240:BS258" si="4475">IF(EXACT(VLOOKUP(BJ240,OFERTA_0,4,FALSE),BM240),1,0)</f>
        <v>1</v>
      </c>
      <c r="BT240" s="899">
        <f t="shared" ref="BT240:BT258" si="4476">IF(BN240=0,0,1)</f>
        <v>1</v>
      </c>
      <c r="BU240" s="899">
        <f t="shared" ref="BU240:BU258" si="4477">IF(BO240=0,0,1)</f>
        <v>1</v>
      </c>
      <c r="BV240" s="899">
        <f t="shared" ref="BV240:BV258" si="4478">PRODUCT(BQ240:BU240)</f>
        <v>1</v>
      </c>
      <c r="BW240" s="966">
        <f t="shared" ref="BW240:BW258" si="4479">ROUND(BO240,0)</f>
        <v>9211800</v>
      </c>
      <c r="BX240" s="901">
        <f t="shared" ref="BX240:BX258" si="4480">BO240-BW240</f>
        <v>0</v>
      </c>
      <c r="CA240" s="958" t="s">
        <v>317</v>
      </c>
      <c r="CB240" s="1190" t="s">
        <v>589</v>
      </c>
      <c r="CC240" s="1179" t="s">
        <v>149</v>
      </c>
      <c r="CD240" s="1180">
        <v>6</v>
      </c>
      <c r="CE240" s="1015">
        <v>700766</v>
      </c>
      <c r="CF240" s="963">
        <f t="shared" ref="CF240:CF258" si="4481">ROUND(CD240*CE240,0)</f>
        <v>4204596</v>
      </c>
      <c r="CG240" s="1174"/>
      <c r="CH240" s="898">
        <f t="shared" ref="CH240:CH258" si="4482">IF(EXACT(VLOOKUP(CA240,OFERTA_0,2,FALSE),CB240),1,0)</f>
        <v>1</v>
      </c>
      <c r="CI240" s="898">
        <f t="shared" ref="CI240:CI258" si="4483">IF(EXACT(VLOOKUP(CA240,OFERTA_0,3,FALSE),CC240),1,0)</f>
        <v>1</v>
      </c>
      <c r="CJ240" s="899">
        <f t="shared" ref="CJ240:CJ258" si="4484">IF(EXACT(VLOOKUP(CA240,OFERTA_0,4,FALSE),CD240),1,0)</f>
        <v>1</v>
      </c>
      <c r="CK240" s="899">
        <f t="shared" ref="CK240:CK258" si="4485">IF(CE240=0,0,1)</f>
        <v>1</v>
      </c>
      <c r="CL240" s="899">
        <f t="shared" ref="CL240:CL258" si="4486">IF(CF240=0,0,1)</f>
        <v>1</v>
      </c>
      <c r="CM240" s="899">
        <f t="shared" ref="CM240:CM258" si="4487">PRODUCT(CH240:CL240)</f>
        <v>1</v>
      </c>
      <c r="CN240" s="966">
        <f t="shared" ref="CN240:CN258" si="4488">ROUND(CF240,0)</f>
        <v>4204596</v>
      </c>
      <c r="CO240" s="901">
        <f t="shared" ref="CO240:CO258" si="4489">CF240-CN240</f>
        <v>0</v>
      </c>
      <c r="CR240" s="958" t="s">
        <v>317</v>
      </c>
      <c r="CS240" s="1190" t="s">
        <v>589</v>
      </c>
      <c r="CT240" s="1179" t="s">
        <v>149</v>
      </c>
      <c r="CU240" s="1180">
        <v>6</v>
      </c>
      <c r="CV240" s="1015">
        <v>245000</v>
      </c>
      <c r="CW240" s="963">
        <f t="shared" ref="CW240:CW258" si="4490">ROUND(CU240*CV240,0)</f>
        <v>1470000</v>
      </c>
      <c r="CX240" s="1174"/>
      <c r="CY240" s="898">
        <f t="shared" ref="CY240:CY258" si="4491">IF(EXACT(VLOOKUP(CR240,OFERTA_0,2,FALSE),CS240),1,0)</f>
        <v>1</v>
      </c>
      <c r="CZ240" s="898">
        <f t="shared" ref="CZ240:CZ258" si="4492">IF(EXACT(VLOOKUP(CR240,OFERTA_0,3,FALSE),CT240),1,0)</f>
        <v>1</v>
      </c>
      <c r="DA240" s="899">
        <f t="shared" ref="DA240:DA258" si="4493">IF(EXACT(VLOOKUP(CR240,OFERTA_0,4,FALSE),CU240),1,0)</f>
        <v>1</v>
      </c>
      <c r="DB240" s="899">
        <f t="shared" ref="DB240:DB258" si="4494">IF(CV240=0,0,1)</f>
        <v>1</v>
      </c>
      <c r="DC240" s="899">
        <f t="shared" ref="DC240:DC258" si="4495">IF(CW240=0,0,1)</f>
        <v>1</v>
      </c>
      <c r="DD240" s="899">
        <f t="shared" ref="DD240:DD258" si="4496">PRODUCT(CY240:DC240)</f>
        <v>1</v>
      </c>
      <c r="DE240" s="966">
        <f t="shared" ref="DE240:DE258" si="4497">ROUND(CW240,0)</f>
        <v>1470000</v>
      </c>
      <c r="DF240" s="901">
        <f t="shared" ref="DF240:DF258" si="4498">CW240-DE240</f>
        <v>0</v>
      </c>
      <c r="DI240" s="958" t="s">
        <v>317</v>
      </c>
      <c r="DJ240" s="1190" t="s">
        <v>589</v>
      </c>
      <c r="DK240" s="1179" t="s">
        <v>149</v>
      </c>
      <c r="DL240" s="1180">
        <v>6</v>
      </c>
      <c r="DM240" s="1015">
        <v>753418</v>
      </c>
      <c r="DN240" s="963">
        <f t="shared" ref="DN240:DN258" si="4499">ROUND(DL240*DM240,0)</f>
        <v>4520508</v>
      </c>
      <c r="DO240" s="1174"/>
      <c r="DP240" s="898">
        <f t="shared" ref="DP240:DP258" si="4500">IF(EXACT(VLOOKUP(DI240,OFERTA_0,2,FALSE),DJ240),1,0)</f>
        <v>1</v>
      </c>
      <c r="DQ240" s="898">
        <f t="shared" ref="DQ240:DQ258" si="4501">IF(EXACT(VLOOKUP(DI240,OFERTA_0,3,FALSE),DK240),1,0)</f>
        <v>1</v>
      </c>
      <c r="DR240" s="899">
        <f t="shared" ref="DR240:DR258" si="4502">IF(EXACT(VLOOKUP(DI240,OFERTA_0,4,FALSE),DL240),1,0)</f>
        <v>1</v>
      </c>
      <c r="DS240" s="899">
        <f t="shared" ref="DS240:DS258" si="4503">IF(DM240=0,0,1)</f>
        <v>1</v>
      </c>
      <c r="DT240" s="899">
        <f t="shared" ref="DT240:DT258" si="4504">IF(DN240=0,0,1)</f>
        <v>1</v>
      </c>
      <c r="DU240" s="899">
        <f t="shared" ref="DU240:DU258" si="4505">PRODUCT(DP240:DT240)</f>
        <v>1</v>
      </c>
      <c r="DV240" s="966">
        <f t="shared" ref="DV240:DV258" si="4506">ROUND(DN240,0)</f>
        <v>4520508</v>
      </c>
      <c r="DW240" s="901">
        <f t="shared" ref="DW240:DW258" si="4507">DN240-DV240</f>
        <v>0</v>
      </c>
      <c r="DZ240" s="958" t="s">
        <v>317</v>
      </c>
      <c r="EA240" s="1190" t="s">
        <v>589</v>
      </c>
      <c r="EB240" s="1179" t="s">
        <v>149</v>
      </c>
      <c r="EC240" s="1180">
        <v>6</v>
      </c>
      <c r="ED240" s="1015">
        <v>675800</v>
      </c>
      <c r="EE240" s="963">
        <f t="shared" ref="EE240:EE258" si="4508">ROUND(EC240*ED240,0)</f>
        <v>4054800</v>
      </c>
      <c r="EF240" s="1174"/>
      <c r="EG240" s="898">
        <f t="shared" ref="EG240:EG258" si="4509">IF(EXACT(VLOOKUP(DZ240,OFERTA_0,2,FALSE),EA240),1,0)</f>
        <v>1</v>
      </c>
      <c r="EH240" s="898">
        <f t="shared" ref="EH240:EH258" si="4510">IF(EXACT(VLOOKUP(DZ240,OFERTA_0,3,FALSE),EB240),1,0)</f>
        <v>1</v>
      </c>
      <c r="EI240" s="899">
        <f t="shared" ref="EI240:EI258" si="4511">IF(EXACT(VLOOKUP(DZ240,OFERTA_0,4,FALSE),EC240),1,0)</f>
        <v>1</v>
      </c>
      <c r="EJ240" s="899">
        <f t="shared" ref="EJ240:EJ258" si="4512">IF(ED240=0,0,1)</f>
        <v>1</v>
      </c>
      <c r="EK240" s="899">
        <f t="shared" ref="EK240:EK258" si="4513">IF(EE240=0,0,1)</f>
        <v>1</v>
      </c>
      <c r="EL240" s="899">
        <f t="shared" ref="EL240:EL258" si="4514">PRODUCT(EG240:EK240)</f>
        <v>1</v>
      </c>
      <c r="EM240" s="966">
        <f t="shared" ref="EM240:EM258" si="4515">ROUND(EE240,0)</f>
        <v>4054800</v>
      </c>
      <c r="EN240" s="901">
        <f t="shared" ref="EN240:EN258" si="4516">EE240-EM240</f>
        <v>0</v>
      </c>
      <c r="EQ240" s="958" t="s">
        <v>317</v>
      </c>
      <c r="ER240" s="1190" t="s">
        <v>589</v>
      </c>
      <c r="ES240" s="1179" t="s">
        <v>149</v>
      </c>
      <c r="ET240" s="1180">
        <v>6</v>
      </c>
      <c r="EU240" s="1015">
        <v>705200</v>
      </c>
      <c r="EV240" s="963">
        <f t="shared" ref="EV240:EV258" si="4517">ROUND(ET240*EU240,0)</f>
        <v>4231200</v>
      </c>
      <c r="EW240" s="1174"/>
      <c r="EX240" s="898">
        <f t="shared" ref="EX240:EX258" si="4518">IF(EXACT(VLOOKUP(EQ240,OFERTA_0,2,FALSE),ER240),1,0)</f>
        <v>1</v>
      </c>
      <c r="EY240" s="898">
        <f t="shared" ref="EY240:EY258" si="4519">IF(EXACT(VLOOKUP(EQ240,OFERTA_0,3,FALSE),ES240),1,0)</f>
        <v>1</v>
      </c>
      <c r="EZ240" s="899">
        <f t="shared" ref="EZ240:EZ258" si="4520">IF(EXACT(VLOOKUP(EQ240,OFERTA_0,4,FALSE),ET240),1,0)</f>
        <v>1</v>
      </c>
      <c r="FA240" s="899">
        <f t="shared" ref="FA240:FA258" si="4521">IF(EU240=0,0,1)</f>
        <v>1</v>
      </c>
      <c r="FB240" s="899">
        <f t="shared" ref="FB240:FB258" si="4522">IF(EV240=0,0,1)</f>
        <v>1</v>
      </c>
      <c r="FC240" s="899">
        <f t="shared" ref="FC240:FC258" si="4523">PRODUCT(EX240:FB240)</f>
        <v>1</v>
      </c>
      <c r="FD240" s="966">
        <f t="shared" ref="FD240:FD258" si="4524">ROUND(EV240,0)</f>
        <v>4231200</v>
      </c>
      <c r="FE240" s="901">
        <f t="shared" ref="FE240:FE258" si="4525">EV240-FD240</f>
        <v>0</v>
      </c>
      <c r="FH240" s="958"/>
      <c r="FI240" s="1190"/>
      <c r="FJ240" s="1179"/>
      <c r="FK240" s="1180"/>
      <c r="FL240" s="1015"/>
      <c r="FM240" s="963">
        <f t="shared" ref="FM240:FM258" si="4526">ROUND(FK240*FL240,0)</f>
        <v>0</v>
      </c>
      <c r="FN240" s="1174"/>
      <c r="FO240" s="898" t="e">
        <f t="shared" ref="FO240:FO258" si="4527">IF(EXACT(VLOOKUP(FH240,OFERTA_0,2,FALSE),FI240),1,0)</f>
        <v>#N/A</v>
      </c>
      <c r="FP240" s="898" t="e">
        <f t="shared" ref="FP240:FP258" si="4528">IF(EXACT(VLOOKUP(FH240,OFERTA_0,3,FALSE),FJ240),1,0)</f>
        <v>#N/A</v>
      </c>
      <c r="FQ240" s="899" t="e">
        <f t="shared" ref="FQ240:FQ258" si="4529">IF(EXACT(VLOOKUP(FH240,OFERTA_0,4,FALSE),FK240),1,0)</f>
        <v>#N/A</v>
      </c>
      <c r="FR240" s="899">
        <f t="shared" ref="FR240:FR258" si="4530">IF(FL240=0,0,1)</f>
        <v>0</v>
      </c>
      <c r="FS240" s="899">
        <f t="shared" ref="FS240:FS258" si="4531">IF(FM240=0,0,1)</f>
        <v>0</v>
      </c>
      <c r="FT240" s="899" t="e">
        <f t="shared" ref="FT240:FT258" si="4532">PRODUCT(FO240:FS240)</f>
        <v>#N/A</v>
      </c>
      <c r="FU240" s="966">
        <f t="shared" ref="FU240:FU258" si="4533">ROUND(FM240,0)</f>
        <v>0</v>
      </c>
      <c r="FV240" s="901">
        <f t="shared" ref="FV240:FV258" si="4534">FM240-FU240</f>
        <v>0</v>
      </c>
      <c r="FY240" s="958" t="s">
        <v>317</v>
      </c>
      <c r="FZ240" s="1190" t="s">
        <v>589</v>
      </c>
      <c r="GA240" s="1179" t="s">
        <v>149</v>
      </c>
      <c r="GB240" s="1180">
        <v>6</v>
      </c>
      <c r="GC240" s="1017">
        <v>710980</v>
      </c>
      <c r="GD240" s="963">
        <f t="shared" ref="GD240:GD258" si="4535">ROUND(GB240*GC240,0)</f>
        <v>4265880</v>
      </c>
      <c r="GE240" s="1174"/>
      <c r="GF240" s="898">
        <f t="shared" ref="GF240:GF258" si="4536">IF(EXACT(VLOOKUP(FY240,OFERTA_0,2,FALSE),FZ240),1,0)</f>
        <v>1</v>
      </c>
      <c r="GG240" s="898">
        <f t="shared" ref="GG240:GG258" si="4537">IF(EXACT(VLOOKUP(FY240,OFERTA_0,3,FALSE),GA240),1,0)</f>
        <v>1</v>
      </c>
      <c r="GH240" s="899">
        <f t="shared" ref="GH240:GH258" si="4538">IF(EXACT(VLOOKUP(FY240,OFERTA_0,4,FALSE),GB240),1,0)</f>
        <v>1</v>
      </c>
      <c r="GI240" s="899">
        <f t="shared" ref="GI240:GI258" si="4539">IF(GC240=0,0,1)</f>
        <v>1</v>
      </c>
      <c r="GJ240" s="899">
        <f t="shared" ref="GJ240:GJ258" si="4540">IF(GD240=0,0,1)</f>
        <v>1</v>
      </c>
      <c r="GK240" s="899">
        <f t="shared" ref="GK240:GK258" si="4541">PRODUCT(GF240:GJ240)</f>
        <v>1</v>
      </c>
      <c r="GL240" s="966">
        <f t="shared" ref="GL240:GL258" si="4542">ROUND(GD240,0)</f>
        <v>4265880</v>
      </c>
      <c r="GM240" s="901">
        <f t="shared" ref="GM240:GM258" si="4543">GD240-GL240</f>
        <v>0</v>
      </c>
      <c r="GP240" s="958" t="s">
        <v>317</v>
      </c>
      <c r="GQ240" s="1190" t="s">
        <v>589</v>
      </c>
      <c r="GR240" s="1179" t="s">
        <v>149</v>
      </c>
      <c r="GS240" s="1180">
        <v>6</v>
      </c>
      <c r="GT240" s="1015">
        <v>705100</v>
      </c>
      <c r="GU240" s="963">
        <f t="shared" ref="GU240:GU258" si="4544">ROUND(GS240*GT240,0)</f>
        <v>4230600</v>
      </c>
      <c r="GV240" s="1174"/>
      <c r="GW240" s="898">
        <f t="shared" ref="GW240:GW258" si="4545">IF(EXACT(VLOOKUP(GP240,OFERTA_0,2,FALSE),GQ240),1,0)</f>
        <v>1</v>
      </c>
      <c r="GX240" s="898">
        <f t="shared" ref="GX240:GX258" si="4546">IF(EXACT(VLOOKUP(GP240,OFERTA_0,3,FALSE),GR240),1,0)</f>
        <v>1</v>
      </c>
      <c r="GY240" s="899">
        <f t="shared" ref="GY240:GY258" si="4547">IF(EXACT(VLOOKUP(GP240,OFERTA_0,4,FALSE),GS240),1,0)</f>
        <v>1</v>
      </c>
      <c r="GZ240" s="899">
        <f t="shared" ref="GZ240:GZ258" si="4548">IF(GT240=0,0,1)</f>
        <v>1</v>
      </c>
      <c r="HA240" s="899">
        <f t="shared" ref="HA240:HA258" si="4549">IF(GU240=0,0,1)</f>
        <v>1</v>
      </c>
      <c r="HB240" s="899">
        <f t="shared" ref="HB240:HB258" si="4550">PRODUCT(GW240:HA240)</f>
        <v>1</v>
      </c>
      <c r="HC240" s="966">
        <f t="shared" ref="HC240:HC258" si="4551">ROUND(GU240,0)</f>
        <v>4230600</v>
      </c>
      <c r="HD240" s="901">
        <f t="shared" ref="HD240:HD258" si="4552">GU240-HC240</f>
        <v>0</v>
      </c>
      <c r="HG240" s="958" t="s">
        <v>317</v>
      </c>
      <c r="HH240" s="1190" t="s">
        <v>589</v>
      </c>
      <c r="HI240" s="1179" t="s">
        <v>149</v>
      </c>
      <c r="HJ240" s="1180">
        <v>6</v>
      </c>
      <c r="HK240" s="1015">
        <v>666162</v>
      </c>
      <c r="HL240" s="963">
        <f t="shared" ref="HL240:HL258" si="4553">ROUND(HJ240*HK240,0)</f>
        <v>3996972</v>
      </c>
      <c r="HM240" s="1174"/>
      <c r="HN240" s="898">
        <f t="shared" ref="HN240:HN258" si="4554">IF(EXACT(VLOOKUP(HG240,OFERTA_0,2,FALSE),HH240),1,0)</f>
        <v>1</v>
      </c>
      <c r="HO240" s="898">
        <f t="shared" ref="HO240:HO258" si="4555">IF(EXACT(VLOOKUP(HG240,OFERTA_0,3,FALSE),HI240),1,0)</f>
        <v>1</v>
      </c>
      <c r="HP240" s="899">
        <f t="shared" ref="HP240:HP258" si="4556">IF(EXACT(VLOOKUP(HG240,OFERTA_0,4,FALSE),HJ240),1,0)</f>
        <v>1</v>
      </c>
      <c r="HQ240" s="899">
        <f t="shared" ref="HQ240:HQ258" si="4557">IF(HK240=0,0,1)</f>
        <v>1</v>
      </c>
      <c r="HR240" s="899">
        <f t="shared" ref="HR240:HR258" si="4558">IF(HL240=0,0,1)</f>
        <v>1</v>
      </c>
      <c r="HS240" s="899">
        <f t="shared" ref="HS240:HS258" si="4559">PRODUCT(HN240:HR240)</f>
        <v>1</v>
      </c>
      <c r="HT240" s="966">
        <f t="shared" ref="HT240:HT258" si="4560">ROUND(HL240,0)</f>
        <v>3996972</v>
      </c>
      <c r="HU240" s="901">
        <f t="shared" ref="HU240:HU258" si="4561">HL240-HT240</f>
        <v>0</v>
      </c>
      <c r="HX240" s="958" t="s">
        <v>317</v>
      </c>
      <c r="HY240" s="1190" t="s">
        <v>589</v>
      </c>
      <c r="HZ240" s="1179" t="s">
        <v>149</v>
      </c>
      <c r="IA240" s="1180">
        <v>6</v>
      </c>
      <c r="IB240" s="1020">
        <v>773950</v>
      </c>
      <c r="IC240" s="972">
        <f t="shared" ref="IC240:IC258" si="4562">ROUND(IA240*IB240,0)</f>
        <v>4643700</v>
      </c>
      <c r="ID240" s="1174"/>
      <c r="IE240" s="898">
        <f t="shared" ref="IE240:IE258" si="4563">IF(EXACT(VLOOKUP(HX240,OFERTA_0,2,FALSE),HY240),1,0)</f>
        <v>1</v>
      </c>
      <c r="IF240" s="898">
        <f t="shared" ref="IF240:IF258" si="4564">IF(EXACT(VLOOKUP(HX240,OFERTA_0,3,FALSE),HZ240),1,0)</f>
        <v>1</v>
      </c>
      <c r="IG240" s="899">
        <f t="shared" ref="IG240:IG258" si="4565">IF(EXACT(VLOOKUP(HX240,OFERTA_0,4,FALSE),IA240),1,0)</f>
        <v>1</v>
      </c>
      <c r="IH240" s="899">
        <f t="shared" ref="IH240:IH258" si="4566">IF(IB240=0,0,1)</f>
        <v>1</v>
      </c>
      <c r="II240" s="899">
        <f t="shared" ref="II240:II258" si="4567">IF(IC240=0,0,1)</f>
        <v>1</v>
      </c>
      <c r="IJ240" s="899">
        <f t="shared" ref="IJ240:IJ258" si="4568">PRODUCT(IE240:II240)</f>
        <v>1</v>
      </c>
      <c r="IK240" s="966">
        <f t="shared" ref="IK240:IK258" si="4569">ROUND(IC240,0)</f>
        <v>4643700</v>
      </c>
      <c r="IL240" s="901">
        <f t="shared" ref="IL240:IL258" si="4570">IC240-IK240</f>
        <v>0</v>
      </c>
      <c r="IO240" s="958" t="s">
        <v>317</v>
      </c>
      <c r="IP240" s="1190" t="s">
        <v>589</v>
      </c>
      <c r="IQ240" s="1179" t="s">
        <v>149</v>
      </c>
      <c r="IR240" s="1180">
        <v>6</v>
      </c>
      <c r="IS240" s="1015">
        <v>670000</v>
      </c>
      <c r="IT240" s="963">
        <f t="shared" ref="IT240:IT258" si="4571">ROUND(IR240*IS240,0)</f>
        <v>4020000</v>
      </c>
      <c r="IU240" s="1174"/>
      <c r="IV240" s="898">
        <f t="shared" ref="IV240:IV258" si="4572">IF(EXACT(VLOOKUP(IO240,OFERTA_0,2,FALSE),IP240),1,0)</f>
        <v>1</v>
      </c>
      <c r="IW240" s="898">
        <f t="shared" ref="IW240:IW258" si="4573">IF(EXACT(VLOOKUP(IO240,OFERTA_0,3,FALSE),IQ240),1,0)</f>
        <v>1</v>
      </c>
      <c r="IX240" s="899">
        <f t="shared" ref="IX240:IX258" si="4574">IF(EXACT(VLOOKUP(IO240,OFERTA_0,4,FALSE),IR240),1,0)</f>
        <v>1</v>
      </c>
      <c r="IY240" s="899">
        <f t="shared" ref="IY240:IY258" si="4575">IF(IS240=0,0,1)</f>
        <v>1</v>
      </c>
      <c r="IZ240" s="899">
        <f t="shared" ref="IZ240:IZ258" si="4576">IF(IT240=0,0,1)</f>
        <v>1</v>
      </c>
      <c r="JA240" s="899">
        <f t="shared" ref="JA240:JA258" si="4577">PRODUCT(IV240:IZ240)</f>
        <v>1</v>
      </c>
      <c r="JB240" s="966">
        <f t="shared" ref="JB240:JB258" si="4578">ROUND(IT240,0)</f>
        <v>4020000</v>
      </c>
      <c r="JC240" s="901">
        <f t="shared" ref="JC240:JC258" si="4579">IT240-JB240</f>
        <v>0</v>
      </c>
      <c r="JF240" s="958" t="s">
        <v>317</v>
      </c>
      <c r="JG240" s="1190" t="s">
        <v>589</v>
      </c>
      <c r="JH240" s="1179" t="s">
        <v>149</v>
      </c>
      <c r="JI240" s="1180">
        <v>6</v>
      </c>
      <c r="JJ240" s="1015">
        <v>595000</v>
      </c>
      <c r="JK240" s="963">
        <f t="shared" ref="JK240:JK258" si="4580">ROUND(JI240*JJ240,0)</f>
        <v>3570000</v>
      </c>
      <c r="JL240" s="1174"/>
      <c r="JM240" s="898">
        <f t="shared" ref="JM240:JM258" si="4581">IF(EXACT(VLOOKUP(JF240,OFERTA_0,2,FALSE),JG240),1,0)</f>
        <v>1</v>
      </c>
      <c r="JN240" s="898">
        <f t="shared" ref="JN240:JN258" si="4582">IF(EXACT(VLOOKUP(JF240,OFERTA_0,3,FALSE),JH240),1,0)</f>
        <v>1</v>
      </c>
      <c r="JO240" s="899">
        <f t="shared" ref="JO240:JO258" si="4583">IF(EXACT(VLOOKUP(JF240,OFERTA_0,4,FALSE),JI240),1,0)</f>
        <v>1</v>
      </c>
      <c r="JP240" s="899">
        <f t="shared" ref="JP240:JP258" si="4584">IF(JJ240=0,0,1)</f>
        <v>1</v>
      </c>
      <c r="JQ240" s="899">
        <f t="shared" ref="JQ240:JQ258" si="4585">IF(JK240=0,0,1)</f>
        <v>1</v>
      </c>
      <c r="JR240" s="899">
        <f t="shared" ref="JR240:JR258" si="4586">PRODUCT(JM240:JQ240)</f>
        <v>1</v>
      </c>
      <c r="JS240" s="966">
        <f t="shared" ref="JS240:JS258" si="4587">ROUND(JK240,0)</f>
        <v>3570000</v>
      </c>
      <c r="JT240" s="901">
        <f t="shared" ref="JT240:JT258" si="4588">JK240-JS240</f>
        <v>0</v>
      </c>
      <c r="JW240" s="958" t="s">
        <v>317</v>
      </c>
      <c r="JX240" s="1190" t="s">
        <v>589</v>
      </c>
      <c r="JY240" s="1179" t="s">
        <v>149</v>
      </c>
      <c r="JZ240" s="1180">
        <v>6</v>
      </c>
      <c r="KA240" s="1015">
        <v>686826.04600000009</v>
      </c>
      <c r="KB240" s="963">
        <f t="shared" ref="KB240:KB258" si="4589">ROUND(JZ240*KA240,0)</f>
        <v>4120956</v>
      </c>
      <c r="KC240" s="1174"/>
      <c r="KD240" s="898">
        <f t="shared" ref="KD240:KD258" si="4590">IF(EXACT(VLOOKUP(JW240,OFERTA_0,2,FALSE),JX240),1,0)</f>
        <v>1</v>
      </c>
      <c r="KE240" s="898">
        <f t="shared" ref="KE240:KE258" si="4591">IF(EXACT(VLOOKUP(JW240,OFERTA_0,3,FALSE),JY240),1,0)</f>
        <v>1</v>
      </c>
      <c r="KF240" s="899">
        <f t="shared" ref="KF240:KF258" si="4592">IF(EXACT(VLOOKUP(JW240,OFERTA_0,4,FALSE),JZ240),1,0)</f>
        <v>1</v>
      </c>
      <c r="KG240" s="899">
        <f t="shared" ref="KG240:KG258" si="4593">IF(KA240=0,0,1)</f>
        <v>1</v>
      </c>
      <c r="KH240" s="899">
        <f t="shared" ref="KH240:KH258" si="4594">IF(KB240=0,0,1)</f>
        <v>1</v>
      </c>
      <c r="KI240" s="899">
        <f t="shared" ref="KI240:KI258" si="4595">PRODUCT(KD240:KH240)</f>
        <v>1</v>
      </c>
      <c r="KJ240" s="966">
        <f t="shared" ref="KJ240:KJ258" si="4596">ROUND(KB240,0)</f>
        <v>4120956</v>
      </c>
      <c r="KK240" s="901">
        <f t="shared" ref="KK240:KK258" si="4597">KB240-KJ240</f>
        <v>0</v>
      </c>
      <c r="KN240" s="958" t="s">
        <v>317</v>
      </c>
      <c r="KO240" s="1190" t="s">
        <v>589</v>
      </c>
      <c r="KP240" s="1179" t="s">
        <v>149</v>
      </c>
      <c r="KQ240" s="1180">
        <v>6</v>
      </c>
      <c r="KR240" s="1015">
        <v>589050</v>
      </c>
      <c r="KS240" s="963">
        <f t="shared" ref="KS240:KS258" si="4598">ROUND(KQ240*KR240,0)</f>
        <v>3534300</v>
      </c>
      <c r="KT240" s="1174"/>
      <c r="KU240" s="898">
        <f t="shared" ref="KU240:KU258" si="4599">IF(EXACT(VLOOKUP(KN240,OFERTA_0,2,FALSE),KO240),1,0)</f>
        <v>1</v>
      </c>
      <c r="KV240" s="898">
        <f t="shared" ref="KV240:KV258" si="4600">IF(EXACT(VLOOKUP(KN240,OFERTA_0,3,FALSE),KP240),1,0)</f>
        <v>1</v>
      </c>
      <c r="KW240" s="899">
        <f t="shared" ref="KW240:KW258" si="4601">IF(EXACT(VLOOKUP(KN240,OFERTA_0,4,FALSE),KQ240),1,0)</f>
        <v>1</v>
      </c>
      <c r="KX240" s="899">
        <f t="shared" ref="KX240:KX258" si="4602">IF(KR240=0,0,1)</f>
        <v>1</v>
      </c>
      <c r="KY240" s="899">
        <f t="shared" ref="KY240:KY258" si="4603">IF(KS240=0,0,1)</f>
        <v>1</v>
      </c>
      <c r="KZ240" s="899">
        <f t="shared" ref="KZ240:KZ258" si="4604">PRODUCT(KU240:KY240)</f>
        <v>1</v>
      </c>
      <c r="LA240" s="966">
        <f t="shared" ref="LA240:LA258" si="4605">ROUND(KS240,0)</f>
        <v>3534300</v>
      </c>
      <c r="LB240" s="901">
        <f t="shared" ref="LB240:LB258" si="4606">KS240-LA240</f>
        <v>0</v>
      </c>
      <c r="LE240" s="958" t="s">
        <v>317</v>
      </c>
      <c r="LF240" s="1190" t="s">
        <v>589</v>
      </c>
      <c r="LG240" s="1179" t="s">
        <v>149</v>
      </c>
      <c r="LH240" s="1180">
        <v>6</v>
      </c>
      <c r="LI240" s="1021">
        <v>847450</v>
      </c>
      <c r="LJ240" s="974">
        <f t="shared" ref="LJ240:LJ258" si="4607">ROUND(LH240*LI240,0)</f>
        <v>5084700</v>
      </c>
      <c r="LK240" s="1174"/>
      <c r="LL240" s="898">
        <f t="shared" ref="LL240:LL258" si="4608">IF(EXACT(VLOOKUP(LE240,OFERTA_0,2,FALSE),LF240),1,0)</f>
        <v>1</v>
      </c>
      <c r="LM240" s="898">
        <f t="shared" ref="LM240:LM258" si="4609">IF(EXACT(VLOOKUP(LE240,OFERTA_0,3,FALSE),LG240),1,0)</f>
        <v>1</v>
      </c>
      <c r="LN240" s="899">
        <f t="shared" ref="LN240:LN258" si="4610">IF(EXACT(VLOOKUP(LE240,OFERTA_0,4,FALSE),LH240),1,0)</f>
        <v>1</v>
      </c>
      <c r="LO240" s="899">
        <f t="shared" ref="LO240:LO258" si="4611">IF(LI240=0,0,1)</f>
        <v>1</v>
      </c>
      <c r="LP240" s="899">
        <f t="shared" ref="LP240:LP258" si="4612">IF(LJ240=0,0,1)</f>
        <v>1</v>
      </c>
      <c r="LQ240" s="899">
        <f t="shared" ref="LQ240:LQ258" si="4613">PRODUCT(LL240:LP240)</f>
        <v>1</v>
      </c>
      <c r="LR240" s="966">
        <f t="shared" ref="LR240:LR258" si="4614">ROUND(LJ240,0)</f>
        <v>5084700</v>
      </c>
      <c r="LS240" s="901">
        <f t="shared" ref="LS240:LS258" si="4615">LJ240-LR240</f>
        <v>0</v>
      </c>
      <c r="LV240" s="958" t="s">
        <v>317</v>
      </c>
      <c r="LW240" s="1190" t="s">
        <v>589</v>
      </c>
      <c r="LX240" s="1179" t="s">
        <v>149</v>
      </c>
      <c r="LY240" s="1180">
        <v>6</v>
      </c>
      <c r="LZ240" s="1015">
        <v>409500</v>
      </c>
      <c r="MA240" s="963">
        <f t="shared" ref="MA240:MA258" si="4616">ROUND(LY240*LZ240,0)</f>
        <v>2457000</v>
      </c>
      <c r="MB240" s="1174"/>
      <c r="MC240" s="898">
        <f t="shared" ref="MC240:MC258" si="4617">IF(EXACT(VLOOKUP(LV240,OFERTA_0,2,FALSE),LW240),1,0)</f>
        <v>1</v>
      </c>
      <c r="MD240" s="898">
        <f t="shared" ref="MD240:MD258" si="4618">IF(EXACT(VLOOKUP(LV240,OFERTA_0,3,FALSE),LX240),1,0)</f>
        <v>1</v>
      </c>
      <c r="ME240" s="899">
        <f t="shared" ref="ME240:ME258" si="4619">IF(EXACT(VLOOKUP(LV240,OFERTA_0,4,FALSE),LY240),1,0)</f>
        <v>1</v>
      </c>
      <c r="MF240" s="899">
        <f t="shared" ref="MF240:MF258" si="4620">IF(LZ240=0,0,1)</f>
        <v>1</v>
      </c>
      <c r="MG240" s="899">
        <f t="shared" ref="MG240:MG258" si="4621">IF(MA240=0,0,1)</f>
        <v>1</v>
      </c>
      <c r="MH240" s="899">
        <f t="shared" ref="MH240:MH258" si="4622">PRODUCT(MC240:MG240)</f>
        <v>1</v>
      </c>
      <c r="MI240" s="966">
        <f t="shared" ref="MI240:MI258" si="4623">ROUND(MA240,0)</f>
        <v>2457000</v>
      </c>
      <c r="MJ240" s="901">
        <f t="shared" ref="MJ240:MJ258" si="4624">MA240-MI240</f>
        <v>0</v>
      </c>
      <c r="MM240" s="958" t="s">
        <v>317</v>
      </c>
      <c r="MN240" s="1190" t="s">
        <v>589</v>
      </c>
      <c r="MO240" s="1179" t="s">
        <v>149</v>
      </c>
      <c r="MP240" s="1180">
        <v>6</v>
      </c>
      <c r="MQ240" s="1015">
        <v>800000</v>
      </c>
      <c r="MR240" s="963">
        <f t="shared" ref="MR240:MR258" si="4625">ROUND(MP240*MQ240,0)</f>
        <v>4800000</v>
      </c>
      <c r="MS240" s="1174"/>
      <c r="MT240" s="898">
        <f t="shared" ref="MT240:MT258" si="4626">IF(EXACT(VLOOKUP(MM240,OFERTA_0,2,FALSE),MN240),1,0)</f>
        <v>1</v>
      </c>
      <c r="MU240" s="898">
        <f t="shared" ref="MU240:MU258" si="4627">IF(EXACT(VLOOKUP(MM240,OFERTA_0,3,FALSE),MO240),1,0)</f>
        <v>1</v>
      </c>
      <c r="MV240" s="899">
        <f t="shared" ref="MV240:MV258" si="4628">IF(EXACT(VLOOKUP(MM240,OFERTA_0,4,FALSE),MP240),1,0)</f>
        <v>1</v>
      </c>
      <c r="MW240" s="899">
        <f t="shared" ref="MW240:MW258" si="4629">IF(MQ240=0,0,1)</f>
        <v>1</v>
      </c>
      <c r="MX240" s="899">
        <f t="shared" ref="MX240:MX258" si="4630">IF(MR240=0,0,1)</f>
        <v>1</v>
      </c>
      <c r="MY240" s="899">
        <f t="shared" ref="MY240:MY258" si="4631">PRODUCT(MT240:MX240)</f>
        <v>1</v>
      </c>
      <c r="MZ240" s="966">
        <f t="shared" ref="MZ240:MZ258" si="4632">ROUND(MR240,0)</f>
        <v>4800000</v>
      </c>
      <c r="NA240" s="901">
        <f t="shared" ref="NA240:NA258" si="4633">MR240-MZ240</f>
        <v>0</v>
      </c>
      <c r="ND240" s="975" t="s">
        <v>317</v>
      </c>
      <c r="NE240" s="976" t="s">
        <v>589</v>
      </c>
      <c r="NF240" s="1175" t="s">
        <v>149</v>
      </c>
      <c r="NG240" s="1176">
        <v>6</v>
      </c>
      <c r="NH240" s="979">
        <v>210757.14</v>
      </c>
      <c r="NI240" s="980">
        <v>1264543</v>
      </c>
      <c r="NJ240" s="1174"/>
      <c r="NK240" s="898">
        <f t="shared" ref="NK240:NK258" si="4634">IF(EXACT(VLOOKUP(ND240,OFERTA_0,2,FALSE),NE240),1,0)</f>
        <v>1</v>
      </c>
      <c r="NL240" s="898">
        <f t="shared" ref="NL240:NL258" si="4635">IF(EXACT(VLOOKUP(ND240,OFERTA_0,3,FALSE),NF240),1,0)</f>
        <v>1</v>
      </c>
      <c r="NM240" s="899">
        <f t="shared" ref="NM240:NM258" si="4636">IF(EXACT(VLOOKUP(ND240,OFERTA_0,4,FALSE),NG240),1,0)</f>
        <v>1</v>
      </c>
      <c r="NN240" s="899">
        <f t="shared" ref="NN240:NN258" si="4637">IF(NH240=0,0,1)</f>
        <v>1</v>
      </c>
      <c r="NO240" s="899">
        <f t="shared" ref="NO240:NO258" si="4638">IF(NI240=0,0,1)</f>
        <v>1</v>
      </c>
      <c r="NP240" s="899">
        <f t="shared" ref="NP240:NP258" si="4639">PRODUCT(NK240:NO240)</f>
        <v>1</v>
      </c>
      <c r="NQ240" s="966">
        <f t="shared" ref="NQ240:NQ258" si="4640">ROUND(NI240,0)</f>
        <v>1264543</v>
      </c>
      <c r="NR240" s="901">
        <f t="shared" ref="NR240:NR258" si="4641">NI240-NQ240</f>
        <v>0</v>
      </c>
      <c r="NU240" s="981" t="s">
        <v>317</v>
      </c>
      <c r="NV240" s="982" t="s">
        <v>589</v>
      </c>
      <c r="NW240" s="1177" t="s">
        <v>149</v>
      </c>
      <c r="NX240" s="1178">
        <v>6</v>
      </c>
      <c r="NY240" s="1022">
        <v>212886</v>
      </c>
      <c r="NZ240" s="986">
        <f t="shared" ref="NZ240:NZ258" si="4642">ROUND(NX240*NY240,0)</f>
        <v>1277316</v>
      </c>
      <c r="OA240" s="1174"/>
      <c r="OB240" s="898">
        <f t="shared" ref="OB240:OB258" si="4643">IF(EXACT(VLOOKUP(NU240,OFERTA_0,2,FALSE),NV240),1,0)</f>
        <v>1</v>
      </c>
      <c r="OC240" s="898">
        <f t="shared" ref="OC240:OC258" si="4644">IF(EXACT(VLOOKUP(NU240,OFERTA_0,3,FALSE),NW240),1,0)</f>
        <v>1</v>
      </c>
      <c r="OD240" s="899">
        <f t="shared" ref="OD240:OD258" si="4645">IF(EXACT(VLOOKUP(NU240,OFERTA_0,4,FALSE),NX240),1,0)</f>
        <v>1</v>
      </c>
      <c r="OE240" s="899">
        <f t="shared" ref="OE240:OE258" si="4646">IF(NY240=0,0,1)</f>
        <v>1</v>
      </c>
      <c r="OF240" s="899">
        <f t="shared" ref="OF240:OF258" si="4647">IF(NZ240=0,0,1)</f>
        <v>1</v>
      </c>
      <c r="OG240" s="899">
        <f t="shared" ref="OG240:OG258" si="4648">PRODUCT(OB240:OF240)</f>
        <v>1</v>
      </c>
      <c r="OH240" s="966">
        <f t="shared" ref="OH240:OH258" si="4649">ROUND(NZ240,0)</f>
        <v>1277316</v>
      </c>
      <c r="OI240" s="901">
        <f t="shared" ref="OI240:OI258" si="4650">NZ240-OH240</f>
        <v>0</v>
      </c>
      <c r="OL240" s="958" t="s">
        <v>317</v>
      </c>
      <c r="OM240" s="1190" t="s">
        <v>589</v>
      </c>
      <c r="ON240" s="1179" t="s">
        <v>149</v>
      </c>
      <c r="OO240" s="1180">
        <v>6</v>
      </c>
      <c r="OP240" s="1015">
        <v>1034674</v>
      </c>
      <c r="OQ240" s="963">
        <f t="shared" si="4201"/>
        <v>6208044</v>
      </c>
      <c r="OR240" s="1174"/>
      <c r="OS240" s="898">
        <f t="shared" ref="OS240:OS258" si="4651">IF(EXACT(VLOOKUP(OL240,OFERTA_0,2,FALSE),OM240),1,0)</f>
        <v>1</v>
      </c>
      <c r="OT240" s="898">
        <f t="shared" ref="OT240:OT258" si="4652">IF(EXACT(VLOOKUP(OL240,OFERTA_0,3,FALSE),ON240),1,0)</f>
        <v>1</v>
      </c>
      <c r="OU240" s="899">
        <f t="shared" ref="OU240:OU258" si="4653">IF(EXACT(VLOOKUP(OL240,OFERTA_0,4,FALSE),OO240),1,0)</f>
        <v>1</v>
      </c>
      <c r="OV240" s="899">
        <f t="shared" ref="OV240:OV258" si="4654">IF(OP240=0,0,1)</f>
        <v>1</v>
      </c>
      <c r="OW240" s="899">
        <f t="shared" ref="OW240:OW258" si="4655">IF(OQ240=0,0,1)</f>
        <v>1</v>
      </c>
      <c r="OX240" s="899">
        <f t="shared" ref="OX240:OX258" si="4656">PRODUCT(OS240:OW240)</f>
        <v>1</v>
      </c>
      <c r="OY240" s="966">
        <f t="shared" ref="OY240:OY258" si="4657">ROUND(OQ240,0)</f>
        <v>6208044</v>
      </c>
      <c r="OZ240" s="901">
        <f t="shared" ref="OZ240:OZ258" si="4658">OQ240-OY240</f>
        <v>0</v>
      </c>
      <c r="PC240" s="958" t="s">
        <v>317</v>
      </c>
      <c r="PD240" s="1190" t="s">
        <v>589</v>
      </c>
      <c r="PE240" s="1179" t="s">
        <v>149</v>
      </c>
      <c r="PF240" s="1180">
        <v>6</v>
      </c>
      <c r="PG240" s="1023">
        <v>659100</v>
      </c>
      <c r="PH240" s="988">
        <v>3954600</v>
      </c>
      <c r="PI240" s="1174"/>
      <c r="PJ240" s="898">
        <f t="shared" ref="PJ240:PJ258" si="4659">IF(EXACT(VLOOKUP(PC240,OFERTA_0,2,FALSE),PD240),1,0)</f>
        <v>1</v>
      </c>
      <c r="PK240" s="898">
        <f t="shared" ref="PK240:PK258" si="4660">IF(EXACT(VLOOKUP(PC240,OFERTA_0,3,FALSE),PE240),1,0)</f>
        <v>1</v>
      </c>
      <c r="PL240" s="899">
        <f t="shared" ref="PL240:PL258" si="4661">IF(EXACT(VLOOKUP(PC240,OFERTA_0,4,FALSE),PF240),1,0)</f>
        <v>1</v>
      </c>
      <c r="PM240" s="899">
        <f t="shared" ref="PM240:PM258" si="4662">IF(PG240=0,0,1)</f>
        <v>1</v>
      </c>
      <c r="PN240" s="899">
        <f t="shared" ref="PN240:PN258" si="4663">IF(PH240=0,0,1)</f>
        <v>1</v>
      </c>
      <c r="PO240" s="899">
        <f t="shared" ref="PO240:PO258" si="4664">PRODUCT(PJ240:PN240)</f>
        <v>1</v>
      </c>
      <c r="PP240" s="966">
        <f t="shared" ref="PP240:PP258" si="4665">ROUND(PH240,0)</f>
        <v>3954600</v>
      </c>
      <c r="PQ240" s="901">
        <f t="shared" ref="PQ240:PQ258" si="4666">PH240-PP240</f>
        <v>0</v>
      </c>
      <c r="PT240" s="958" t="s">
        <v>317</v>
      </c>
      <c r="PU240" s="1190" t="s">
        <v>589</v>
      </c>
      <c r="PV240" s="1179" t="s">
        <v>149</v>
      </c>
      <c r="PW240" s="1180">
        <v>6</v>
      </c>
      <c r="PX240" s="1015">
        <v>705130</v>
      </c>
      <c r="PY240" s="963">
        <f t="shared" ref="PY240:PY258" si="4667">ROUND(PW240*PX240,0)</f>
        <v>4230780</v>
      </c>
      <c r="PZ240" s="1174"/>
      <c r="QA240" s="898">
        <f t="shared" ref="QA240:QA258" si="4668">IF(EXACT(VLOOKUP(PT240,OFERTA_0,2,FALSE),PU240),1,0)</f>
        <v>1</v>
      </c>
      <c r="QB240" s="898">
        <f t="shared" ref="QB240:QB258" si="4669">IF(EXACT(VLOOKUP(PT240,OFERTA_0,3,FALSE),PV240),1,0)</f>
        <v>1</v>
      </c>
      <c r="QC240" s="899">
        <f t="shared" ref="QC240:QC258" si="4670">IF(EXACT(VLOOKUP(PT240,OFERTA_0,4,FALSE),PW240),1,0)</f>
        <v>1</v>
      </c>
      <c r="QD240" s="899">
        <f t="shared" ref="QD240:QD258" si="4671">IF(PX240=0,0,1)</f>
        <v>1</v>
      </c>
      <c r="QE240" s="899">
        <f t="shared" ref="QE240:QE258" si="4672">IF(PY240=0,0,1)</f>
        <v>1</v>
      </c>
      <c r="QF240" s="899">
        <f t="shared" ref="QF240:QF258" si="4673">PRODUCT(QA240:QE240)</f>
        <v>1</v>
      </c>
      <c r="QG240" s="966">
        <f t="shared" ref="QG240:QG258" si="4674">ROUND(PY240,0)</f>
        <v>4230780</v>
      </c>
      <c r="QH240" s="901">
        <f t="shared" ref="QH240:QH258" si="4675">PY240-QG240</f>
        <v>0</v>
      </c>
      <c r="QK240" s="958" t="s">
        <v>317</v>
      </c>
      <c r="QL240" s="1190" t="s">
        <v>589</v>
      </c>
      <c r="QM240" s="1179" t="s">
        <v>149</v>
      </c>
      <c r="QN240" s="1180">
        <v>6</v>
      </c>
      <c r="QO240" s="1021">
        <v>851687.24999999988</v>
      </c>
      <c r="QP240" s="974">
        <f t="shared" ref="QP240:QP258" si="4676">ROUND(QN240*QO240,0)</f>
        <v>5110124</v>
      </c>
      <c r="QQ240" s="1174"/>
      <c r="QR240" s="898">
        <f t="shared" ref="QR240:QR258" si="4677">IF(EXACT(VLOOKUP(QK240,OFERTA_0,2,FALSE),QL240),1,0)</f>
        <v>1</v>
      </c>
      <c r="QS240" s="898">
        <f t="shared" ref="QS240:QS258" si="4678">IF(EXACT(VLOOKUP(QK240,OFERTA_0,3,FALSE),QM240),1,0)</f>
        <v>1</v>
      </c>
      <c r="QT240" s="899">
        <f t="shared" ref="QT240:QT258" si="4679">IF(EXACT(VLOOKUP(QK240,OFERTA_0,4,FALSE),QN240),1,0)</f>
        <v>1</v>
      </c>
      <c r="QU240" s="899">
        <f t="shared" ref="QU240:QU258" si="4680">IF(QO240=0,0,1)</f>
        <v>1</v>
      </c>
      <c r="QV240" s="899">
        <f t="shared" ref="QV240:QV258" si="4681">IF(QP240=0,0,1)</f>
        <v>1</v>
      </c>
      <c r="QW240" s="899">
        <f t="shared" ref="QW240:QW258" si="4682">PRODUCT(QR240:QV240)</f>
        <v>1</v>
      </c>
      <c r="QX240" s="966">
        <f t="shared" ref="QX240:QX258" si="4683">ROUND(QP240,0)</f>
        <v>5110124</v>
      </c>
      <c r="QY240" s="901">
        <f t="shared" ref="QY240:QY258" si="4684">QP240-QX240</f>
        <v>0</v>
      </c>
      <c r="RB240" s="405"/>
      <c r="RC240" s="406"/>
      <c r="RD240" s="407"/>
      <c r="RE240" s="408"/>
      <c r="RF240" s="409"/>
      <c r="RG240" s="410"/>
      <c r="RH240" s="410"/>
      <c r="RI240" s="898"/>
      <c r="RJ240" s="898"/>
      <c r="RK240" s="934"/>
      <c r="RL240" s="934"/>
      <c r="RM240" s="934"/>
      <c r="RN240" s="934"/>
      <c r="RO240" s="935"/>
      <c r="RP240" s="936"/>
      <c r="RS240" s="405"/>
      <c r="RT240" s="406"/>
      <c r="RU240" s="407"/>
      <c r="RV240" s="408"/>
      <c r="RW240" s="409"/>
      <c r="RX240" s="410"/>
      <c r="RY240" s="410"/>
      <c r="RZ240" s="898"/>
      <c r="SA240" s="898"/>
      <c r="SB240" s="934"/>
      <c r="SC240" s="934"/>
      <c r="SD240" s="934"/>
      <c r="SE240" s="934"/>
      <c r="SF240" s="935"/>
      <c r="SG240" s="936"/>
      <c r="SJ240" s="405"/>
      <c r="SK240" s="406"/>
      <c r="SL240" s="407"/>
      <c r="SM240" s="408"/>
      <c r="SN240" s="409"/>
      <c r="SO240" s="410"/>
      <c r="SP240" s="410"/>
      <c r="SQ240" s="898"/>
      <c r="SR240" s="898"/>
      <c r="SS240" s="934"/>
      <c r="ST240" s="934"/>
      <c r="SU240" s="934"/>
      <c r="SV240" s="934"/>
      <c r="SW240" s="935"/>
      <c r="SX240" s="936"/>
    </row>
    <row r="241" spans="2:518" ht="63" customHeight="1" thickTop="1" thickBot="1">
      <c r="B241" s="958" t="s">
        <v>318</v>
      </c>
      <c r="C241" s="1190" t="s">
        <v>590</v>
      </c>
      <c r="D241" s="1179" t="s">
        <v>149</v>
      </c>
      <c r="E241" s="1180">
        <v>2</v>
      </c>
      <c r="F241" s="1015"/>
      <c r="G241" s="963">
        <f t="shared" si="4452"/>
        <v>0</v>
      </c>
      <c r="H241" s="1016"/>
      <c r="K241" s="958" t="s">
        <v>318</v>
      </c>
      <c r="L241" s="1190" t="s">
        <v>590</v>
      </c>
      <c r="M241" s="1179" t="s">
        <v>149</v>
      </c>
      <c r="N241" s="1180">
        <v>2</v>
      </c>
      <c r="O241" s="1017">
        <v>222169</v>
      </c>
      <c r="P241" s="963">
        <f t="shared" si="4453"/>
        <v>444338</v>
      </c>
      <c r="Q241" s="1016"/>
      <c r="R241" s="898">
        <f t="shared" si="4236"/>
        <v>1</v>
      </c>
      <c r="S241" s="898">
        <f t="shared" si="4237"/>
        <v>1</v>
      </c>
      <c r="T241" s="899">
        <f t="shared" si="4238"/>
        <v>1</v>
      </c>
      <c r="U241" s="899">
        <f t="shared" si="4239"/>
        <v>1</v>
      </c>
      <c r="V241" s="899">
        <f t="shared" si="4240"/>
        <v>1</v>
      </c>
      <c r="W241" s="899">
        <f t="shared" si="4241"/>
        <v>1</v>
      </c>
      <c r="X241" s="966">
        <f t="shared" si="4242"/>
        <v>444338</v>
      </c>
      <c r="Y241" s="901">
        <f t="shared" si="4243"/>
        <v>0</v>
      </c>
      <c r="Z241" s="872"/>
      <c r="AA241" s="872"/>
      <c r="AB241" s="958" t="s">
        <v>318</v>
      </c>
      <c r="AC241" s="1190" t="s">
        <v>590</v>
      </c>
      <c r="AD241" s="1179" t="s">
        <v>149</v>
      </c>
      <c r="AE241" s="1180">
        <v>2</v>
      </c>
      <c r="AF241" s="1015">
        <v>210000</v>
      </c>
      <c r="AG241" s="963">
        <f t="shared" si="4454"/>
        <v>420000</v>
      </c>
      <c r="AH241" s="1016"/>
      <c r="AI241" s="898">
        <f t="shared" si="4455"/>
        <v>1</v>
      </c>
      <c r="AJ241" s="898">
        <f t="shared" si="4456"/>
        <v>1</v>
      </c>
      <c r="AK241" s="899">
        <f t="shared" si="4457"/>
        <v>1</v>
      </c>
      <c r="AL241" s="899">
        <f t="shared" si="4458"/>
        <v>1</v>
      </c>
      <c r="AM241" s="899">
        <f t="shared" si="4459"/>
        <v>1</v>
      </c>
      <c r="AN241" s="899">
        <f t="shared" si="4460"/>
        <v>1</v>
      </c>
      <c r="AO241" s="966">
        <f t="shared" si="4461"/>
        <v>420000</v>
      </c>
      <c r="AP241" s="901">
        <f t="shared" si="4462"/>
        <v>0</v>
      </c>
      <c r="AQ241" s="872"/>
      <c r="AR241" s="872"/>
      <c r="AS241" s="958" t="s">
        <v>318</v>
      </c>
      <c r="AT241" s="1191" t="s">
        <v>590</v>
      </c>
      <c r="AU241" s="1179" t="s">
        <v>149</v>
      </c>
      <c r="AV241" s="1180">
        <v>2</v>
      </c>
      <c r="AW241" s="1019">
        <v>850000</v>
      </c>
      <c r="AX241" s="969">
        <f t="shared" si="4463"/>
        <v>1700000</v>
      </c>
      <c r="AY241" s="1016"/>
      <c r="AZ241" s="898">
        <f t="shared" si="4464"/>
        <v>1</v>
      </c>
      <c r="BA241" s="898">
        <f t="shared" si="4465"/>
        <v>1</v>
      </c>
      <c r="BB241" s="899">
        <f t="shared" si="4466"/>
        <v>1</v>
      </c>
      <c r="BC241" s="899">
        <f t="shared" si="4467"/>
        <v>1</v>
      </c>
      <c r="BD241" s="899">
        <f t="shared" si="4468"/>
        <v>1</v>
      </c>
      <c r="BE241" s="899">
        <f t="shared" si="4469"/>
        <v>1</v>
      </c>
      <c r="BF241" s="966">
        <f t="shared" si="4470"/>
        <v>1700000</v>
      </c>
      <c r="BG241" s="901">
        <f t="shared" si="4471"/>
        <v>0</v>
      </c>
      <c r="BJ241" s="958" t="s">
        <v>318</v>
      </c>
      <c r="BK241" s="1190" t="s">
        <v>590</v>
      </c>
      <c r="BL241" s="1179" t="s">
        <v>149</v>
      </c>
      <c r="BM241" s="1180">
        <v>2</v>
      </c>
      <c r="BN241" s="1015">
        <v>366470</v>
      </c>
      <c r="BO241" s="963">
        <f t="shared" si="4472"/>
        <v>732940</v>
      </c>
      <c r="BP241" s="1016"/>
      <c r="BQ241" s="898">
        <f t="shared" si="4473"/>
        <v>1</v>
      </c>
      <c r="BR241" s="898">
        <f t="shared" si="4474"/>
        <v>1</v>
      </c>
      <c r="BS241" s="899">
        <f t="shared" si="4475"/>
        <v>1</v>
      </c>
      <c r="BT241" s="899">
        <f t="shared" si="4476"/>
        <v>1</v>
      </c>
      <c r="BU241" s="899">
        <f t="shared" si="4477"/>
        <v>1</v>
      </c>
      <c r="BV241" s="899">
        <f t="shared" si="4478"/>
        <v>1</v>
      </c>
      <c r="BW241" s="966">
        <f t="shared" si="4479"/>
        <v>732940</v>
      </c>
      <c r="BX241" s="901">
        <f t="shared" si="4480"/>
        <v>0</v>
      </c>
      <c r="CA241" s="958" t="s">
        <v>318</v>
      </c>
      <c r="CB241" s="1190" t="s">
        <v>590</v>
      </c>
      <c r="CC241" s="1179" t="s">
        <v>149</v>
      </c>
      <c r="CD241" s="1180">
        <v>2</v>
      </c>
      <c r="CE241" s="1015">
        <v>216392</v>
      </c>
      <c r="CF241" s="963">
        <f t="shared" si="4481"/>
        <v>432784</v>
      </c>
      <c r="CG241" s="1016"/>
      <c r="CH241" s="898">
        <f t="shared" si="4482"/>
        <v>1</v>
      </c>
      <c r="CI241" s="898">
        <f t="shared" si="4483"/>
        <v>1</v>
      </c>
      <c r="CJ241" s="899">
        <f t="shared" si="4484"/>
        <v>1</v>
      </c>
      <c r="CK241" s="899">
        <f t="shared" si="4485"/>
        <v>1</v>
      </c>
      <c r="CL241" s="899">
        <f t="shared" si="4486"/>
        <v>1</v>
      </c>
      <c r="CM241" s="899">
        <f t="shared" si="4487"/>
        <v>1</v>
      </c>
      <c r="CN241" s="966">
        <f t="shared" si="4488"/>
        <v>432784</v>
      </c>
      <c r="CO241" s="901">
        <f t="shared" si="4489"/>
        <v>0</v>
      </c>
      <c r="CR241" s="958" t="s">
        <v>318</v>
      </c>
      <c r="CS241" s="1190" t="s">
        <v>590</v>
      </c>
      <c r="CT241" s="1179" t="s">
        <v>149</v>
      </c>
      <c r="CU241" s="1180">
        <v>2</v>
      </c>
      <c r="CV241" s="1015">
        <v>278000</v>
      </c>
      <c r="CW241" s="963">
        <f t="shared" si="4490"/>
        <v>556000</v>
      </c>
      <c r="CX241" s="1016"/>
      <c r="CY241" s="898">
        <f t="shared" si="4491"/>
        <v>1</v>
      </c>
      <c r="CZ241" s="898">
        <f t="shared" si="4492"/>
        <v>1</v>
      </c>
      <c r="DA241" s="899">
        <f t="shared" si="4493"/>
        <v>1</v>
      </c>
      <c r="DB241" s="899">
        <f t="shared" si="4494"/>
        <v>1</v>
      </c>
      <c r="DC241" s="899">
        <f t="shared" si="4495"/>
        <v>1</v>
      </c>
      <c r="DD241" s="899">
        <f t="shared" si="4496"/>
        <v>1</v>
      </c>
      <c r="DE241" s="966">
        <f t="shared" si="4497"/>
        <v>556000</v>
      </c>
      <c r="DF241" s="901">
        <f t="shared" si="4498"/>
        <v>0</v>
      </c>
      <c r="DI241" s="958" t="s">
        <v>318</v>
      </c>
      <c r="DJ241" s="1190" t="s">
        <v>590</v>
      </c>
      <c r="DK241" s="1179" t="s">
        <v>149</v>
      </c>
      <c r="DL241" s="1180">
        <v>2</v>
      </c>
      <c r="DM241" s="1015">
        <v>367347</v>
      </c>
      <c r="DN241" s="963">
        <f t="shared" si="4499"/>
        <v>734694</v>
      </c>
      <c r="DO241" s="1016"/>
      <c r="DP241" s="898">
        <f t="shared" si="4500"/>
        <v>1</v>
      </c>
      <c r="DQ241" s="898">
        <f t="shared" si="4501"/>
        <v>1</v>
      </c>
      <c r="DR241" s="899">
        <f t="shared" si="4502"/>
        <v>1</v>
      </c>
      <c r="DS241" s="899">
        <f t="shared" si="4503"/>
        <v>1</v>
      </c>
      <c r="DT241" s="899">
        <f t="shared" si="4504"/>
        <v>1</v>
      </c>
      <c r="DU241" s="899">
        <f t="shared" si="4505"/>
        <v>1</v>
      </c>
      <c r="DV241" s="966">
        <f t="shared" si="4506"/>
        <v>734694</v>
      </c>
      <c r="DW241" s="901">
        <f t="shared" si="4507"/>
        <v>0</v>
      </c>
      <c r="DZ241" s="958" t="s">
        <v>318</v>
      </c>
      <c r="EA241" s="1190" t="s">
        <v>590</v>
      </c>
      <c r="EB241" s="1179" t="s">
        <v>149</v>
      </c>
      <c r="EC241" s="1180">
        <v>2</v>
      </c>
      <c r="ED241" s="1015">
        <v>310800</v>
      </c>
      <c r="EE241" s="963">
        <f t="shared" si="4508"/>
        <v>621600</v>
      </c>
      <c r="EF241" s="1016"/>
      <c r="EG241" s="898">
        <f t="shared" si="4509"/>
        <v>1</v>
      </c>
      <c r="EH241" s="898">
        <f t="shared" si="4510"/>
        <v>1</v>
      </c>
      <c r="EI241" s="899">
        <f t="shared" si="4511"/>
        <v>1</v>
      </c>
      <c r="EJ241" s="899">
        <f t="shared" si="4512"/>
        <v>1</v>
      </c>
      <c r="EK241" s="899">
        <f t="shared" si="4513"/>
        <v>1</v>
      </c>
      <c r="EL241" s="899">
        <f t="shared" si="4514"/>
        <v>1</v>
      </c>
      <c r="EM241" s="966">
        <f t="shared" si="4515"/>
        <v>621600</v>
      </c>
      <c r="EN241" s="901">
        <f t="shared" si="4516"/>
        <v>0</v>
      </c>
      <c r="EQ241" s="958" t="s">
        <v>318</v>
      </c>
      <c r="ER241" s="1190" t="s">
        <v>590</v>
      </c>
      <c r="ES241" s="1179" t="s">
        <v>149</v>
      </c>
      <c r="ET241" s="1180">
        <v>2</v>
      </c>
      <c r="EU241" s="1015">
        <v>217600</v>
      </c>
      <c r="EV241" s="963">
        <f t="shared" si="4517"/>
        <v>435200</v>
      </c>
      <c r="EW241" s="1016"/>
      <c r="EX241" s="898">
        <f t="shared" si="4518"/>
        <v>1</v>
      </c>
      <c r="EY241" s="898">
        <f t="shared" si="4519"/>
        <v>1</v>
      </c>
      <c r="EZ241" s="899">
        <f t="shared" si="4520"/>
        <v>1</v>
      </c>
      <c r="FA241" s="899">
        <f t="shared" si="4521"/>
        <v>1</v>
      </c>
      <c r="FB241" s="899">
        <f t="shared" si="4522"/>
        <v>1</v>
      </c>
      <c r="FC241" s="899">
        <f t="shared" si="4523"/>
        <v>1</v>
      </c>
      <c r="FD241" s="966">
        <f t="shared" si="4524"/>
        <v>435200</v>
      </c>
      <c r="FE241" s="901">
        <f t="shared" si="4525"/>
        <v>0</v>
      </c>
      <c r="FH241" s="958"/>
      <c r="FI241" s="1190"/>
      <c r="FJ241" s="1179"/>
      <c r="FK241" s="1180"/>
      <c r="FL241" s="1015"/>
      <c r="FM241" s="963">
        <f t="shared" si="4526"/>
        <v>0</v>
      </c>
      <c r="FN241" s="1016"/>
      <c r="FO241" s="898" t="e">
        <f t="shared" si="4527"/>
        <v>#N/A</v>
      </c>
      <c r="FP241" s="898" t="e">
        <f t="shared" si="4528"/>
        <v>#N/A</v>
      </c>
      <c r="FQ241" s="899" t="e">
        <f t="shared" si="4529"/>
        <v>#N/A</v>
      </c>
      <c r="FR241" s="899">
        <f t="shared" si="4530"/>
        <v>0</v>
      </c>
      <c r="FS241" s="899">
        <f t="shared" si="4531"/>
        <v>0</v>
      </c>
      <c r="FT241" s="899" t="e">
        <f t="shared" si="4532"/>
        <v>#N/A</v>
      </c>
      <c r="FU241" s="966">
        <f t="shared" si="4533"/>
        <v>0</v>
      </c>
      <c r="FV241" s="901">
        <f t="shared" si="4534"/>
        <v>0</v>
      </c>
      <c r="FY241" s="958" t="s">
        <v>318</v>
      </c>
      <c r="FZ241" s="1190" t="s">
        <v>590</v>
      </c>
      <c r="GA241" s="1179" t="s">
        <v>149</v>
      </c>
      <c r="GB241" s="1180">
        <v>2</v>
      </c>
      <c r="GC241" s="1017">
        <v>222169</v>
      </c>
      <c r="GD241" s="963">
        <f t="shared" si="4535"/>
        <v>444338</v>
      </c>
      <c r="GE241" s="1016"/>
      <c r="GF241" s="898">
        <f t="shared" si="4536"/>
        <v>1</v>
      </c>
      <c r="GG241" s="898">
        <f t="shared" si="4537"/>
        <v>1</v>
      </c>
      <c r="GH241" s="899">
        <f t="shared" si="4538"/>
        <v>1</v>
      </c>
      <c r="GI241" s="899">
        <f t="shared" si="4539"/>
        <v>1</v>
      </c>
      <c r="GJ241" s="899">
        <f t="shared" si="4540"/>
        <v>1</v>
      </c>
      <c r="GK241" s="899">
        <f t="shared" si="4541"/>
        <v>1</v>
      </c>
      <c r="GL241" s="966">
        <f t="shared" si="4542"/>
        <v>444338</v>
      </c>
      <c r="GM241" s="901">
        <f t="shared" si="4543"/>
        <v>0</v>
      </c>
      <c r="GP241" s="958" t="s">
        <v>318</v>
      </c>
      <c r="GQ241" s="1190" t="s">
        <v>590</v>
      </c>
      <c r="GR241" s="1179" t="s">
        <v>149</v>
      </c>
      <c r="GS241" s="1180">
        <v>2</v>
      </c>
      <c r="GT241" s="1015">
        <v>217700</v>
      </c>
      <c r="GU241" s="963">
        <f t="shared" si="4544"/>
        <v>435400</v>
      </c>
      <c r="GV241" s="1016"/>
      <c r="GW241" s="898">
        <f t="shared" si="4545"/>
        <v>1</v>
      </c>
      <c r="GX241" s="898">
        <f t="shared" si="4546"/>
        <v>1</v>
      </c>
      <c r="GY241" s="899">
        <f t="shared" si="4547"/>
        <v>1</v>
      </c>
      <c r="GZ241" s="899">
        <f t="shared" si="4548"/>
        <v>1</v>
      </c>
      <c r="HA241" s="899">
        <f t="shared" si="4549"/>
        <v>1</v>
      </c>
      <c r="HB241" s="899">
        <f t="shared" si="4550"/>
        <v>1</v>
      </c>
      <c r="HC241" s="966">
        <f t="shared" si="4551"/>
        <v>435400</v>
      </c>
      <c r="HD241" s="901">
        <f t="shared" si="4552"/>
        <v>0</v>
      </c>
      <c r="HG241" s="958" t="s">
        <v>318</v>
      </c>
      <c r="HH241" s="1190" t="s">
        <v>590</v>
      </c>
      <c r="HI241" s="1179" t="s">
        <v>149</v>
      </c>
      <c r="HJ241" s="1180">
        <v>2</v>
      </c>
      <c r="HK241" s="1015">
        <v>223675</v>
      </c>
      <c r="HL241" s="963">
        <f t="shared" si="4553"/>
        <v>447350</v>
      </c>
      <c r="HM241" s="1016"/>
      <c r="HN241" s="898">
        <f t="shared" si="4554"/>
        <v>1</v>
      </c>
      <c r="HO241" s="898">
        <f t="shared" si="4555"/>
        <v>1</v>
      </c>
      <c r="HP241" s="899">
        <f t="shared" si="4556"/>
        <v>1</v>
      </c>
      <c r="HQ241" s="899">
        <f t="shared" si="4557"/>
        <v>1</v>
      </c>
      <c r="HR241" s="899">
        <f t="shared" si="4558"/>
        <v>1</v>
      </c>
      <c r="HS241" s="899">
        <f t="shared" si="4559"/>
        <v>1</v>
      </c>
      <c r="HT241" s="966">
        <f t="shared" si="4560"/>
        <v>447350</v>
      </c>
      <c r="HU241" s="901">
        <f t="shared" si="4561"/>
        <v>0</v>
      </c>
      <c r="HX241" s="958" t="s">
        <v>318</v>
      </c>
      <c r="HY241" s="1190" t="s">
        <v>590</v>
      </c>
      <c r="HZ241" s="1179" t="s">
        <v>149</v>
      </c>
      <c r="IA241" s="1180">
        <v>2</v>
      </c>
      <c r="IB241" s="1020">
        <v>301850</v>
      </c>
      <c r="IC241" s="972">
        <f t="shared" si="4562"/>
        <v>603700</v>
      </c>
      <c r="ID241" s="1016"/>
      <c r="IE241" s="898">
        <f t="shared" si="4563"/>
        <v>1</v>
      </c>
      <c r="IF241" s="898">
        <f t="shared" si="4564"/>
        <v>1</v>
      </c>
      <c r="IG241" s="899">
        <f t="shared" si="4565"/>
        <v>1</v>
      </c>
      <c r="IH241" s="899">
        <f t="shared" si="4566"/>
        <v>1</v>
      </c>
      <c r="II241" s="899">
        <f t="shared" si="4567"/>
        <v>1</v>
      </c>
      <c r="IJ241" s="899">
        <f t="shared" si="4568"/>
        <v>1</v>
      </c>
      <c r="IK241" s="966">
        <f t="shared" si="4569"/>
        <v>603700</v>
      </c>
      <c r="IL241" s="901">
        <f t="shared" si="4570"/>
        <v>0</v>
      </c>
      <c r="IO241" s="958" t="s">
        <v>318</v>
      </c>
      <c r="IP241" s="1190" t="s">
        <v>590</v>
      </c>
      <c r="IQ241" s="1179" t="s">
        <v>149</v>
      </c>
      <c r="IR241" s="1180">
        <v>2</v>
      </c>
      <c r="IS241" s="1015">
        <v>174330</v>
      </c>
      <c r="IT241" s="963">
        <f t="shared" si="4571"/>
        <v>348660</v>
      </c>
      <c r="IU241" s="1016"/>
      <c r="IV241" s="898">
        <f t="shared" si="4572"/>
        <v>1</v>
      </c>
      <c r="IW241" s="898">
        <f t="shared" si="4573"/>
        <v>1</v>
      </c>
      <c r="IX241" s="899">
        <f t="shared" si="4574"/>
        <v>1</v>
      </c>
      <c r="IY241" s="899">
        <f t="shared" si="4575"/>
        <v>1</v>
      </c>
      <c r="IZ241" s="899">
        <f t="shared" si="4576"/>
        <v>1</v>
      </c>
      <c r="JA241" s="899">
        <f t="shared" si="4577"/>
        <v>1</v>
      </c>
      <c r="JB241" s="966">
        <f t="shared" si="4578"/>
        <v>348660</v>
      </c>
      <c r="JC241" s="901">
        <f t="shared" si="4579"/>
        <v>0</v>
      </c>
      <c r="JF241" s="958" t="s">
        <v>318</v>
      </c>
      <c r="JG241" s="1190" t="s">
        <v>590</v>
      </c>
      <c r="JH241" s="1179" t="s">
        <v>149</v>
      </c>
      <c r="JI241" s="1180">
        <v>2</v>
      </c>
      <c r="JJ241" s="1015">
        <v>295000</v>
      </c>
      <c r="JK241" s="963">
        <f t="shared" si="4580"/>
        <v>590000</v>
      </c>
      <c r="JL241" s="1016"/>
      <c r="JM241" s="898">
        <f t="shared" si="4581"/>
        <v>1</v>
      </c>
      <c r="JN241" s="898">
        <f t="shared" si="4582"/>
        <v>1</v>
      </c>
      <c r="JO241" s="899">
        <f t="shared" si="4583"/>
        <v>1</v>
      </c>
      <c r="JP241" s="899">
        <f t="shared" si="4584"/>
        <v>1</v>
      </c>
      <c r="JQ241" s="899">
        <f t="shared" si="4585"/>
        <v>1</v>
      </c>
      <c r="JR241" s="899">
        <f t="shared" si="4586"/>
        <v>1</v>
      </c>
      <c r="JS241" s="966">
        <f t="shared" si="4587"/>
        <v>590000</v>
      </c>
      <c r="JT241" s="901">
        <f t="shared" si="4588"/>
        <v>0</v>
      </c>
      <c r="JW241" s="958" t="s">
        <v>318</v>
      </c>
      <c r="JX241" s="1190" t="s">
        <v>590</v>
      </c>
      <c r="JY241" s="1179" t="s">
        <v>149</v>
      </c>
      <c r="JZ241" s="1180">
        <v>2</v>
      </c>
      <c r="KA241" s="1015">
        <v>345310.23690000002</v>
      </c>
      <c r="KB241" s="963">
        <f t="shared" si="4589"/>
        <v>690620</v>
      </c>
      <c r="KC241" s="1016"/>
      <c r="KD241" s="898">
        <f t="shared" si="4590"/>
        <v>1</v>
      </c>
      <c r="KE241" s="898">
        <f t="shared" si="4591"/>
        <v>1</v>
      </c>
      <c r="KF241" s="899">
        <f t="shared" si="4592"/>
        <v>1</v>
      </c>
      <c r="KG241" s="899">
        <f t="shared" si="4593"/>
        <v>1</v>
      </c>
      <c r="KH241" s="899">
        <f t="shared" si="4594"/>
        <v>1</v>
      </c>
      <c r="KI241" s="899">
        <f t="shared" si="4595"/>
        <v>1</v>
      </c>
      <c r="KJ241" s="966">
        <f t="shared" si="4596"/>
        <v>690620</v>
      </c>
      <c r="KK241" s="901">
        <f t="shared" si="4597"/>
        <v>0</v>
      </c>
      <c r="KN241" s="958" t="s">
        <v>318</v>
      </c>
      <c r="KO241" s="1190" t="s">
        <v>590</v>
      </c>
      <c r="KP241" s="1179" t="s">
        <v>149</v>
      </c>
      <c r="KQ241" s="1180">
        <v>2</v>
      </c>
      <c r="KR241" s="1015">
        <v>296450</v>
      </c>
      <c r="KS241" s="963">
        <f t="shared" si="4598"/>
        <v>592900</v>
      </c>
      <c r="KT241" s="1016"/>
      <c r="KU241" s="898">
        <f t="shared" si="4599"/>
        <v>1</v>
      </c>
      <c r="KV241" s="898">
        <f t="shared" si="4600"/>
        <v>1</v>
      </c>
      <c r="KW241" s="899">
        <f t="shared" si="4601"/>
        <v>1</v>
      </c>
      <c r="KX241" s="899">
        <f t="shared" si="4602"/>
        <v>1</v>
      </c>
      <c r="KY241" s="899">
        <f t="shared" si="4603"/>
        <v>1</v>
      </c>
      <c r="KZ241" s="899">
        <f t="shared" si="4604"/>
        <v>1</v>
      </c>
      <c r="LA241" s="966">
        <f t="shared" si="4605"/>
        <v>592900</v>
      </c>
      <c r="LB241" s="901">
        <f t="shared" si="4606"/>
        <v>0</v>
      </c>
      <c r="LE241" s="958" t="s">
        <v>318</v>
      </c>
      <c r="LF241" s="1190" t="s">
        <v>590</v>
      </c>
      <c r="LG241" s="1179" t="s">
        <v>149</v>
      </c>
      <c r="LH241" s="1180">
        <v>2</v>
      </c>
      <c r="LI241" s="1021">
        <v>747750</v>
      </c>
      <c r="LJ241" s="974">
        <f t="shared" si="4607"/>
        <v>1495500</v>
      </c>
      <c r="LK241" s="1016"/>
      <c r="LL241" s="898">
        <f t="shared" si="4608"/>
        <v>1</v>
      </c>
      <c r="LM241" s="898">
        <f t="shared" si="4609"/>
        <v>1</v>
      </c>
      <c r="LN241" s="899">
        <f t="shared" si="4610"/>
        <v>1</v>
      </c>
      <c r="LO241" s="899">
        <f t="shared" si="4611"/>
        <v>1</v>
      </c>
      <c r="LP241" s="899">
        <f t="shared" si="4612"/>
        <v>1</v>
      </c>
      <c r="LQ241" s="899">
        <f t="shared" si="4613"/>
        <v>1</v>
      </c>
      <c r="LR241" s="966">
        <f t="shared" si="4614"/>
        <v>1495500</v>
      </c>
      <c r="LS241" s="901">
        <f t="shared" si="4615"/>
        <v>0</v>
      </c>
      <c r="LV241" s="958" t="s">
        <v>318</v>
      </c>
      <c r="LW241" s="1190" t="s">
        <v>590</v>
      </c>
      <c r="LX241" s="1179" t="s">
        <v>149</v>
      </c>
      <c r="LY241" s="1180">
        <v>2</v>
      </c>
      <c r="LZ241" s="1015">
        <v>435500</v>
      </c>
      <c r="MA241" s="963">
        <f t="shared" si="4616"/>
        <v>871000</v>
      </c>
      <c r="MB241" s="1016"/>
      <c r="MC241" s="898">
        <f t="shared" si="4617"/>
        <v>1</v>
      </c>
      <c r="MD241" s="898">
        <f t="shared" si="4618"/>
        <v>1</v>
      </c>
      <c r="ME241" s="899">
        <f t="shared" si="4619"/>
        <v>1</v>
      </c>
      <c r="MF241" s="899">
        <f t="shared" si="4620"/>
        <v>1</v>
      </c>
      <c r="MG241" s="899">
        <f t="shared" si="4621"/>
        <v>1</v>
      </c>
      <c r="MH241" s="899">
        <f t="shared" si="4622"/>
        <v>1</v>
      </c>
      <c r="MI241" s="966">
        <f t="shared" si="4623"/>
        <v>871000</v>
      </c>
      <c r="MJ241" s="901">
        <f t="shared" si="4624"/>
        <v>0</v>
      </c>
      <c r="MM241" s="958" t="s">
        <v>318</v>
      </c>
      <c r="MN241" s="1190" t="s">
        <v>590</v>
      </c>
      <c r="MO241" s="1179" t="s">
        <v>149</v>
      </c>
      <c r="MP241" s="1180">
        <v>2</v>
      </c>
      <c r="MQ241" s="1015">
        <v>700000</v>
      </c>
      <c r="MR241" s="963">
        <f t="shared" si="4625"/>
        <v>1400000</v>
      </c>
      <c r="MS241" s="1016"/>
      <c r="MT241" s="898">
        <f t="shared" si="4626"/>
        <v>1</v>
      </c>
      <c r="MU241" s="898">
        <f t="shared" si="4627"/>
        <v>1</v>
      </c>
      <c r="MV241" s="899">
        <f t="shared" si="4628"/>
        <v>1</v>
      </c>
      <c r="MW241" s="899">
        <f t="shared" si="4629"/>
        <v>1</v>
      </c>
      <c r="MX241" s="899">
        <f t="shared" si="4630"/>
        <v>1</v>
      </c>
      <c r="MY241" s="899">
        <f t="shared" si="4631"/>
        <v>1</v>
      </c>
      <c r="MZ241" s="966">
        <f t="shared" si="4632"/>
        <v>1400000</v>
      </c>
      <c r="NA241" s="901">
        <f t="shared" si="4633"/>
        <v>0</v>
      </c>
      <c r="ND241" s="975" t="s">
        <v>318</v>
      </c>
      <c r="NE241" s="976" t="s">
        <v>590</v>
      </c>
      <c r="NF241" s="1175" t="s">
        <v>149</v>
      </c>
      <c r="NG241" s="1176">
        <v>2</v>
      </c>
      <c r="NH241" s="979">
        <v>662485.23</v>
      </c>
      <c r="NI241" s="980">
        <v>1324970</v>
      </c>
      <c r="NJ241" s="1016"/>
      <c r="NK241" s="898">
        <f t="shared" si="4634"/>
        <v>1</v>
      </c>
      <c r="NL241" s="898">
        <f t="shared" si="4635"/>
        <v>1</v>
      </c>
      <c r="NM241" s="899">
        <f t="shared" si="4636"/>
        <v>1</v>
      </c>
      <c r="NN241" s="899">
        <f t="shared" si="4637"/>
        <v>1</v>
      </c>
      <c r="NO241" s="899">
        <f t="shared" si="4638"/>
        <v>1</v>
      </c>
      <c r="NP241" s="899">
        <f t="shared" si="4639"/>
        <v>1</v>
      </c>
      <c r="NQ241" s="966">
        <f t="shared" si="4640"/>
        <v>1324970</v>
      </c>
      <c r="NR241" s="901">
        <f t="shared" si="4641"/>
        <v>0</v>
      </c>
      <c r="NU241" s="981" t="s">
        <v>318</v>
      </c>
      <c r="NV241" s="982" t="s">
        <v>590</v>
      </c>
      <c r="NW241" s="1177" t="s">
        <v>149</v>
      </c>
      <c r="NX241" s="1178">
        <v>2</v>
      </c>
      <c r="NY241" s="1022">
        <v>669177</v>
      </c>
      <c r="NZ241" s="986">
        <f t="shared" si="4642"/>
        <v>1338354</v>
      </c>
      <c r="OA241" s="1016"/>
      <c r="OB241" s="898">
        <f t="shared" si="4643"/>
        <v>1</v>
      </c>
      <c r="OC241" s="898">
        <f t="shared" si="4644"/>
        <v>1</v>
      </c>
      <c r="OD241" s="899">
        <f t="shared" si="4645"/>
        <v>1</v>
      </c>
      <c r="OE241" s="899">
        <f t="shared" si="4646"/>
        <v>1</v>
      </c>
      <c r="OF241" s="899">
        <f t="shared" si="4647"/>
        <v>1</v>
      </c>
      <c r="OG241" s="899">
        <f t="shared" si="4648"/>
        <v>1</v>
      </c>
      <c r="OH241" s="966">
        <f t="shared" si="4649"/>
        <v>1338354</v>
      </c>
      <c r="OI241" s="901">
        <f t="shared" si="4650"/>
        <v>0</v>
      </c>
      <c r="OL241" s="958" t="s">
        <v>318</v>
      </c>
      <c r="OM241" s="1190" t="s">
        <v>590</v>
      </c>
      <c r="ON241" s="1179" t="s">
        <v>149</v>
      </c>
      <c r="OO241" s="1180">
        <v>2</v>
      </c>
      <c r="OP241" s="1015">
        <v>263146</v>
      </c>
      <c r="OQ241" s="963">
        <f t="shared" si="4201"/>
        <v>526292</v>
      </c>
      <c r="OR241" s="1016"/>
      <c r="OS241" s="898">
        <f t="shared" si="4651"/>
        <v>1</v>
      </c>
      <c r="OT241" s="898">
        <f t="shared" si="4652"/>
        <v>1</v>
      </c>
      <c r="OU241" s="899">
        <f t="shared" si="4653"/>
        <v>1</v>
      </c>
      <c r="OV241" s="899">
        <f t="shared" si="4654"/>
        <v>1</v>
      </c>
      <c r="OW241" s="899">
        <f t="shared" si="4655"/>
        <v>1</v>
      </c>
      <c r="OX241" s="899">
        <f t="shared" si="4656"/>
        <v>1</v>
      </c>
      <c r="OY241" s="966">
        <f t="shared" si="4657"/>
        <v>526292</v>
      </c>
      <c r="OZ241" s="901">
        <f t="shared" si="4658"/>
        <v>0</v>
      </c>
      <c r="PC241" s="958" t="s">
        <v>318</v>
      </c>
      <c r="PD241" s="1190" t="s">
        <v>590</v>
      </c>
      <c r="PE241" s="1179" t="s">
        <v>149</v>
      </c>
      <c r="PF241" s="1180">
        <v>2</v>
      </c>
      <c r="PG241" s="1023">
        <v>473200</v>
      </c>
      <c r="PH241" s="988">
        <v>946400</v>
      </c>
      <c r="PI241" s="1181"/>
      <c r="PJ241" s="898">
        <f t="shared" si="4659"/>
        <v>1</v>
      </c>
      <c r="PK241" s="898">
        <f t="shared" si="4660"/>
        <v>1</v>
      </c>
      <c r="PL241" s="899">
        <f t="shared" si="4661"/>
        <v>1</v>
      </c>
      <c r="PM241" s="899">
        <f t="shared" si="4662"/>
        <v>1</v>
      </c>
      <c r="PN241" s="899">
        <f t="shared" si="4663"/>
        <v>1</v>
      </c>
      <c r="PO241" s="899">
        <f t="shared" si="4664"/>
        <v>1</v>
      </c>
      <c r="PP241" s="966">
        <f t="shared" si="4665"/>
        <v>946400</v>
      </c>
      <c r="PQ241" s="901">
        <f t="shared" si="4666"/>
        <v>0</v>
      </c>
      <c r="PT241" s="958" t="s">
        <v>318</v>
      </c>
      <c r="PU241" s="1190" t="s">
        <v>590</v>
      </c>
      <c r="PV241" s="1179" t="s">
        <v>149</v>
      </c>
      <c r="PW241" s="1180">
        <v>2</v>
      </c>
      <c r="PX241" s="1015">
        <v>217550</v>
      </c>
      <c r="PY241" s="963">
        <f t="shared" si="4667"/>
        <v>435100</v>
      </c>
      <c r="PZ241" s="1016"/>
      <c r="QA241" s="898">
        <f t="shared" si="4668"/>
        <v>1</v>
      </c>
      <c r="QB241" s="898">
        <f t="shared" si="4669"/>
        <v>1</v>
      </c>
      <c r="QC241" s="899">
        <f t="shared" si="4670"/>
        <v>1</v>
      </c>
      <c r="QD241" s="899">
        <f t="shared" si="4671"/>
        <v>1</v>
      </c>
      <c r="QE241" s="899">
        <f t="shared" si="4672"/>
        <v>1</v>
      </c>
      <c r="QF241" s="899">
        <f t="shared" si="4673"/>
        <v>1</v>
      </c>
      <c r="QG241" s="966">
        <f t="shared" si="4674"/>
        <v>435100</v>
      </c>
      <c r="QH241" s="901">
        <f t="shared" si="4675"/>
        <v>0</v>
      </c>
      <c r="QK241" s="958" t="s">
        <v>318</v>
      </c>
      <c r="QL241" s="1190" t="s">
        <v>590</v>
      </c>
      <c r="QM241" s="1179" t="s">
        <v>149</v>
      </c>
      <c r="QN241" s="1180">
        <v>2</v>
      </c>
      <c r="QO241" s="1021">
        <v>751488.74999999988</v>
      </c>
      <c r="QP241" s="974">
        <f t="shared" si="4676"/>
        <v>1502978</v>
      </c>
      <c r="QQ241" s="1016"/>
      <c r="QR241" s="898">
        <f t="shared" si="4677"/>
        <v>1</v>
      </c>
      <c r="QS241" s="898">
        <f t="shared" si="4678"/>
        <v>1</v>
      </c>
      <c r="QT241" s="899">
        <f t="shared" si="4679"/>
        <v>1</v>
      </c>
      <c r="QU241" s="899">
        <f t="shared" si="4680"/>
        <v>1</v>
      </c>
      <c r="QV241" s="899">
        <f t="shared" si="4681"/>
        <v>1</v>
      </c>
      <c r="QW241" s="899">
        <f t="shared" si="4682"/>
        <v>1</v>
      </c>
      <c r="QX241" s="966">
        <f t="shared" si="4683"/>
        <v>1502978</v>
      </c>
      <c r="QY241" s="901">
        <f t="shared" si="4684"/>
        <v>0</v>
      </c>
      <c r="RB241" s="405"/>
      <c r="RC241" s="406"/>
      <c r="RD241" s="407"/>
      <c r="RE241" s="408"/>
      <c r="RF241" s="409"/>
      <c r="RG241" s="410"/>
      <c r="RH241" s="410"/>
      <c r="RI241" s="898"/>
      <c r="RJ241" s="898"/>
      <c r="RK241" s="934"/>
      <c r="RL241" s="934"/>
      <c r="RM241" s="934"/>
      <c r="RN241" s="934"/>
      <c r="RO241" s="935"/>
      <c r="RP241" s="936"/>
      <c r="RS241" s="405"/>
      <c r="RT241" s="406"/>
      <c r="RU241" s="407"/>
      <c r="RV241" s="408"/>
      <c r="RW241" s="409"/>
      <c r="RX241" s="410"/>
      <c r="RY241" s="410"/>
      <c r="RZ241" s="898"/>
      <c r="SA241" s="898"/>
      <c r="SB241" s="934"/>
      <c r="SC241" s="934"/>
      <c r="SD241" s="934"/>
      <c r="SE241" s="934"/>
      <c r="SF241" s="935"/>
      <c r="SG241" s="936"/>
      <c r="SJ241" s="405"/>
      <c r="SK241" s="406"/>
      <c r="SL241" s="407"/>
      <c r="SM241" s="408"/>
      <c r="SN241" s="409"/>
      <c r="SO241" s="410"/>
      <c r="SP241" s="410"/>
      <c r="SQ241" s="898"/>
      <c r="SR241" s="898"/>
      <c r="SS241" s="934"/>
      <c r="ST241" s="934"/>
      <c r="SU241" s="934"/>
      <c r="SV241" s="934"/>
      <c r="SW241" s="935"/>
      <c r="SX241" s="936"/>
    </row>
    <row r="242" spans="2:518" ht="58.5" customHeight="1" thickTop="1" thickBot="1">
      <c r="B242" s="958" t="s">
        <v>319</v>
      </c>
      <c r="C242" s="1190" t="s">
        <v>591</v>
      </c>
      <c r="D242" s="1179" t="s">
        <v>149</v>
      </c>
      <c r="E242" s="1180">
        <v>7</v>
      </c>
      <c r="F242" s="1015"/>
      <c r="G242" s="963">
        <f t="shared" si="4452"/>
        <v>0</v>
      </c>
      <c r="H242" s="1016"/>
      <c r="K242" s="958" t="s">
        <v>319</v>
      </c>
      <c r="L242" s="1190" t="s">
        <v>591</v>
      </c>
      <c r="M242" s="1179" t="s">
        <v>149</v>
      </c>
      <c r="N242" s="1180">
        <v>7</v>
      </c>
      <c r="O242" s="1017">
        <v>315840</v>
      </c>
      <c r="P242" s="963">
        <f t="shared" si="4453"/>
        <v>2210880</v>
      </c>
      <c r="Q242" s="1016"/>
      <c r="R242" s="898">
        <f t="shared" si="4236"/>
        <v>1</v>
      </c>
      <c r="S242" s="898">
        <f t="shared" si="4237"/>
        <v>1</v>
      </c>
      <c r="T242" s="899">
        <f t="shared" si="4238"/>
        <v>1</v>
      </c>
      <c r="U242" s="899">
        <f t="shared" si="4239"/>
        <v>1</v>
      </c>
      <c r="V242" s="899">
        <f t="shared" si="4240"/>
        <v>1</v>
      </c>
      <c r="W242" s="899">
        <f t="shared" si="4241"/>
        <v>1</v>
      </c>
      <c r="X242" s="966">
        <f t="shared" si="4242"/>
        <v>2210880</v>
      </c>
      <c r="Y242" s="901">
        <f t="shared" si="4243"/>
        <v>0</v>
      </c>
      <c r="Z242" s="872"/>
      <c r="AA242" s="872"/>
      <c r="AB242" s="958" t="s">
        <v>319</v>
      </c>
      <c r="AC242" s="1190" t="s">
        <v>591</v>
      </c>
      <c r="AD242" s="1179" t="s">
        <v>149</v>
      </c>
      <c r="AE242" s="1180">
        <v>7</v>
      </c>
      <c r="AF242" s="1015">
        <v>280000</v>
      </c>
      <c r="AG242" s="963">
        <f t="shared" si="4454"/>
        <v>1960000</v>
      </c>
      <c r="AH242" s="1016"/>
      <c r="AI242" s="898">
        <f t="shared" si="4455"/>
        <v>1</v>
      </c>
      <c r="AJ242" s="898">
        <f t="shared" si="4456"/>
        <v>1</v>
      </c>
      <c r="AK242" s="899">
        <f t="shared" si="4457"/>
        <v>1</v>
      </c>
      <c r="AL242" s="899">
        <f t="shared" si="4458"/>
        <v>1</v>
      </c>
      <c r="AM242" s="899">
        <f t="shared" si="4459"/>
        <v>1</v>
      </c>
      <c r="AN242" s="899">
        <f t="shared" si="4460"/>
        <v>1</v>
      </c>
      <c r="AO242" s="966">
        <f t="shared" si="4461"/>
        <v>1960000</v>
      </c>
      <c r="AP242" s="901">
        <f t="shared" si="4462"/>
        <v>0</v>
      </c>
      <c r="AQ242" s="872"/>
      <c r="AR242" s="872"/>
      <c r="AS242" s="958" t="s">
        <v>319</v>
      </c>
      <c r="AT242" s="1191" t="s">
        <v>591</v>
      </c>
      <c r="AU242" s="1179" t="s">
        <v>149</v>
      </c>
      <c r="AV242" s="1180">
        <v>7</v>
      </c>
      <c r="AW242" s="1019">
        <v>285000</v>
      </c>
      <c r="AX242" s="969">
        <f t="shared" si="4463"/>
        <v>1995000</v>
      </c>
      <c r="AY242" s="1016"/>
      <c r="AZ242" s="898">
        <f t="shared" si="4464"/>
        <v>1</v>
      </c>
      <c r="BA242" s="898">
        <f t="shared" si="4465"/>
        <v>1</v>
      </c>
      <c r="BB242" s="899">
        <f t="shared" si="4466"/>
        <v>1</v>
      </c>
      <c r="BC242" s="899">
        <f t="shared" si="4467"/>
        <v>1</v>
      </c>
      <c r="BD242" s="899">
        <f t="shared" si="4468"/>
        <v>1</v>
      </c>
      <c r="BE242" s="899">
        <f t="shared" si="4469"/>
        <v>1</v>
      </c>
      <c r="BF242" s="966">
        <f t="shared" si="4470"/>
        <v>1995000</v>
      </c>
      <c r="BG242" s="901">
        <f t="shared" si="4471"/>
        <v>0</v>
      </c>
      <c r="BJ242" s="958" t="s">
        <v>319</v>
      </c>
      <c r="BK242" s="1190" t="s">
        <v>591</v>
      </c>
      <c r="BL242" s="1179" t="s">
        <v>149</v>
      </c>
      <c r="BM242" s="1180">
        <v>7</v>
      </c>
      <c r="BN242" s="1015">
        <v>201370</v>
      </c>
      <c r="BO242" s="963">
        <f t="shared" si="4472"/>
        <v>1409590</v>
      </c>
      <c r="BP242" s="1016"/>
      <c r="BQ242" s="898">
        <f t="shared" si="4473"/>
        <v>1</v>
      </c>
      <c r="BR242" s="898">
        <f t="shared" si="4474"/>
        <v>1</v>
      </c>
      <c r="BS242" s="899">
        <f t="shared" si="4475"/>
        <v>1</v>
      </c>
      <c r="BT242" s="899">
        <f t="shared" si="4476"/>
        <v>1</v>
      </c>
      <c r="BU242" s="899">
        <f t="shared" si="4477"/>
        <v>1</v>
      </c>
      <c r="BV242" s="899">
        <f t="shared" si="4478"/>
        <v>1</v>
      </c>
      <c r="BW242" s="966">
        <f t="shared" si="4479"/>
        <v>1409590</v>
      </c>
      <c r="BX242" s="901">
        <f t="shared" si="4480"/>
        <v>0</v>
      </c>
      <c r="CA242" s="958" t="s">
        <v>319</v>
      </c>
      <c r="CB242" s="1190" t="s">
        <v>591</v>
      </c>
      <c r="CC242" s="1179" t="s">
        <v>149</v>
      </c>
      <c r="CD242" s="1180">
        <v>7</v>
      </c>
      <c r="CE242" s="1015">
        <v>307628</v>
      </c>
      <c r="CF242" s="963">
        <f t="shared" si="4481"/>
        <v>2153396</v>
      </c>
      <c r="CG242" s="1016"/>
      <c r="CH242" s="898">
        <f t="shared" si="4482"/>
        <v>1</v>
      </c>
      <c r="CI242" s="898">
        <f t="shared" si="4483"/>
        <v>1</v>
      </c>
      <c r="CJ242" s="899">
        <f t="shared" si="4484"/>
        <v>1</v>
      </c>
      <c r="CK242" s="899">
        <f t="shared" si="4485"/>
        <v>1</v>
      </c>
      <c r="CL242" s="899">
        <f t="shared" si="4486"/>
        <v>1</v>
      </c>
      <c r="CM242" s="899">
        <f t="shared" si="4487"/>
        <v>1</v>
      </c>
      <c r="CN242" s="966">
        <f t="shared" si="4488"/>
        <v>2153396</v>
      </c>
      <c r="CO242" s="901">
        <f t="shared" si="4489"/>
        <v>0</v>
      </c>
      <c r="CR242" s="958" t="s">
        <v>319</v>
      </c>
      <c r="CS242" s="1190" t="s">
        <v>591</v>
      </c>
      <c r="CT242" s="1179" t="s">
        <v>149</v>
      </c>
      <c r="CU242" s="1180">
        <v>7</v>
      </c>
      <c r="CV242" s="1015">
        <v>245000</v>
      </c>
      <c r="CW242" s="963">
        <f t="shared" si="4490"/>
        <v>1715000</v>
      </c>
      <c r="CX242" s="1016"/>
      <c r="CY242" s="898">
        <f t="shared" si="4491"/>
        <v>1</v>
      </c>
      <c r="CZ242" s="898">
        <f t="shared" si="4492"/>
        <v>1</v>
      </c>
      <c r="DA242" s="899">
        <f t="shared" si="4493"/>
        <v>1</v>
      </c>
      <c r="DB242" s="899">
        <f t="shared" si="4494"/>
        <v>1</v>
      </c>
      <c r="DC242" s="899">
        <f t="shared" si="4495"/>
        <v>1</v>
      </c>
      <c r="DD242" s="899">
        <f t="shared" si="4496"/>
        <v>1</v>
      </c>
      <c r="DE242" s="966">
        <f t="shared" si="4497"/>
        <v>1715000</v>
      </c>
      <c r="DF242" s="901">
        <f t="shared" si="4498"/>
        <v>0</v>
      </c>
      <c r="DI242" s="958" t="s">
        <v>319</v>
      </c>
      <c r="DJ242" s="1190" t="s">
        <v>591</v>
      </c>
      <c r="DK242" s="1179" t="s">
        <v>149</v>
      </c>
      <c r="DL242" s="1180">
        <v>7</v>
      </c>
      <c r="DM242" s="1015">
        <v>200614</v>
      </c>
      <c r="DN242" s="963">
        <f t="shared" si="4499"/>
        <v>1404298</v>
      </c>
      <c r="DO242" s="1016"/>
      <c r="DP242" s="898">
        <f t="shared" si="4500"/>
        <v>1</v>
      </c>
      <c r="DQ242" s="898">
        <f t="shared" si="4501"/>
        <v>1</v>
      </c>
      <c r="DR242" s="899">
        <f t="shared" si="4502"/>
        <v>1</v>
      </c>
      <c r="DS242" s="899">
        <f t="shared" si="4503"/>
        <v>1</v>
      </c>
      <c r="DT242" s="899">
        <f t="shared" si="4504"/>
        <v>1</v>
      </c>
      <c r="DU242" s="899">
        <f t="shared" si="4505"/>
        <v>1</v>
      </c>
      <c r="DV242" s="966">
        <f t="shared" si="4506"/>
        <v>1404298</v>
      </c>
      <c r="DW242" s="901">
        <f t="shared" si="4507"/>
        <v>0</v>
      </c>
      <c r="DZ242" s="958" t="s">
        <v>319</v>
      </c>
      <c r="EA242" s="1190" t="s">
        <v>591</v>
      </c>
      <c r="EB242" s="1179" t="s">
        <v>149</v>
      </c>
      <c r="EC242" s="1180">
        <v>7</v>
      </c>
      <c r="ED242" s="1015">
        <v>178500</v>
      </c>
      <c r="EE242" s="963">
        <f t="shared" si="4508"/>
        <v>1249500</v>
      </c>
      <c r="EF242" s="1016"/>
      <c r="EG242" s="898">
        <f t="shared" si="4509"/>
        <v>1</v>
      </c>
      <c r="EH242" s="898">
        <f t="shared" si="4510"/>
        <v>1</v>
      </c>
      <c r="EI242" s="899">
        <f t="shared" si="4511"/>
        <v>1</v>
      </c>
      <c r="EJ242" s="899">
        <f t="shared" si="4512"/>
        <v>1</v>
      </c>
      <c r="EK242" s="899">
        <f t="shared" si="4513"/>
        <v>1</v>
      </c>
      <c r="EL242" s="899">
        <f t="shared" si="4514"/>
        <v>1</v>
      </c>
      <c r="EM242" s="966">
        <f t="shared" si="4515"/>
        <v>1249500</v>
      </c>
      <c r="EN242" s="901">
        <f t="shared" si="4516"/>
        <v>0</v>
      </c>
      <c r="EQ242" s="958" t="s">
        <v>319</v>
      </c>
      <c r="ER242" s="1190" t="s">
        <v>591</v>
      </c>
      <c r="ES242" s="1179" t="s">
        <v>149</v>
      </c>
      <c r="ET242" s="1180">
        <v>7</v>
      </c>
      <c r="EU242" s="1015">
        <v>309000</v>
      </c>
      <c r="EV242" s="963">
        <f t="shared" si="4517"/>
        <v>2163000</v>
      </c>
      <c r="EW242" s="1016"/>
      <c r="EX242" s="898">
        <f t="shared" si="4518"/>
        <v>1</v>
      </c>
      <c r="EY242" s="898">
        <f t="shared" si="4519"/>
        <v>1</v>
      </c>
      <c r="EZ242" s="899">
        <f t="shared" si="4520"/>
        <v>1</v>
      </c>
      <c r="FA242" s="899">
        <f t="shared" si="4521"/>
        <v>1</v>
      </c>
      <c r="FB242" s="899">
        <f t="shared" si="4522"/>
        <v>1</v>
      </c>
      <c r="FC242" s="899">
        <f t="shared" si="4523"/>
        <v>1</v>
      </c>
      <c r="FD242" s="966">
        <f t="shared" si="4524"/>
        <v>2163000</v>
      </c>
      <c r="FE242" s="901">
        <f t="shared" si="4525"/>
        <v>0</v>
      </c>
      <c r="FH242" s="958"/>
      <c r="FI242" s="1190"/>
      <c r="FJ242" s="1179"/>
      <c r="FK242" s="1180"/>
      <c r="FL242" s="1015"/>
      <c r="FM242" s="963">
        <f t="shared" si="4526"/>
        <v>0</v>
      </c>
      <c r="FN242" s="1016"/>
      <c r="FO242" s="898" t="e">
        <f t="shared" si="4527"/>
        <v>#N/A</v>
      </c>
      <c r="FP242" s="898" t="e">
        <f t="shared" si="4528"/>
        <v>#N/A</v>
      </c>
      <c r="FQ242" s="899" t="e">
        <f t="shared" si="4529"/>
        <v>#N/A</v>
      </c>
      <c r="FR242" s="899">
        <f t="shared" si="4530"/>
        <v>0</v>
      </c>
      <c r="FS242" s="899">
        <f t="shared" si="4531"/>
        <v>0</v>
      </c>
      <c r="FT242" s="899" t="e">
        <f t="shared" si="4532"/>
        <v>#N/A</v>
      </c>
      <c r="FU242" s="966">
        <f t="shared" si="4533"/>
        <v>0</v>
      </c>
      <c r="FV242" s="901">
        <f t="shared" si="4534"/>
        <v>0</v>
      </c>
      <c r="FY242" s="958" t="s">
        <v>319</v>
      </c>
      <c r="FZ242" s="1190" t="s">
        <v>591</v>
      </c>
      <c r="GA242" s="1179" t="s">
        <v>149</v>
      </c>
      <c r="GB242" s="1180">
        <v>7</v>
      </c>
      <c r="GC242" s="1017">
        <v>316740</v>
      </c>
      <c r="GD242" s="963">
        <f t="shared" si="4535"/>
        <v>2217180</v>
      </c>
      <c r="GE242" s="1016"/>
      <c r="GF242" s="898">
        <f t="shared" si="4536"/>
        <v>1</v>
      </c>
      <c r="GG242" s="898">
        <f t="shared" si="4537"/>
        <v>1</v>
      </c>
      <c r="GH242" s="899">
        <f t="shared" si="4538"/>
        <v>1</v>
      </c>
      <c r="GI242" s="899">
        <f t="shared" si="4539"/>
        <v>1</v>
      </c>
      <c r="GJ242" s="899">
        <f t="shared" si="4540"/>
        <v>1</v>
      </c>
      <c r="GK242" s="899">
        <f t="shared" si="4541"/>
        <v>1</v>
      </c>
      <c r="GL242" s="966">
        <f t="shared" si="4542"/>
        <v>2217180</v>
      </c>
      <c r="GM242" s="901">
        <f t="shared" si="4543"/>
        <v>0</v>
      </c>
      <c r="GP242" s="958" t="s">
        <v>319</v>
      </c>
      <c r="GQ242" s="1190" t="s">
        <v>591</v>
      </c>
      <c r="GR242" s="1179" t="s">
        <v>149</v>
      </c>
      <c r="GS242" s="1180">
        <v>7</v>
      </c>
      <c r="GT242" s="1015">
        <v>310000</v>
      </c>
      <c r="GU242" s="963">
        <f t="shared" si="4544"/>
        <v>2170000</v>
      </c>
      <c r="GV242" s="1016"/>
      <c r="GW242" s="898">
        <f t="shared" si="4545"/>
        <v>1</v>
      </c>
      <c r="GX242" s="898">
        <f t="shared" si="4546"/>
        <v>1</v>
      </c>
      <c r="GY242" s="899">
        <f t="shared" si="4547"/>
        <v>1</v>
      </c>
      <c r="GZ242" s="899">
        <f t="shared" si="4548"/>
        <v>1</v>
      </c>
      <c r="HA242" s="899">
        <f t="shared" si="4549"/>
        <v>1</v>
      </c>
      <c r="HB242" s="899">
        <f t="shared" si="4550"/>
        <v>1</v>
      </c>
      <c r="HC242" s="966">
        <f t="shared" si="4551"/>
        <v>2170000</v>
      </c>
      <c r="HD242" s="901">
        <f t="shared" si="4552"/>
        <v>0</v>
      </c>
      <c r="HG242" s="958" t="s">
        <v>319</v>
      </c>
      <c r="HH242" s="1190" t="s">
        <v>591</v>
      </c>
      <c r="HI242" s="1179" t="s">
        <v>149</v>
      </c>
      <c r="HJ242" s="1180">
        <v>7</v>
      </c>
      <c r="HK242" s="1015">
        <v>205000</v>
      </c>
      <c r="HL242" s="963">
        <f t="shared" si="4553"/>
        <v>1435000</v>
      </c>
      <c r="HM242" s="1016"/>
      <c r="HN242" s="898">
        <f t="shared" si="4554"/>
        <v>1</v>
      </c>
      <c r="HO242" s="898">
        <f t="shared" si="4555"/>
        <v>1</v>
      </c>
      <c r="HP242" s="899">
        <f t="shared" si="4556"/>
        <v>1</v>
      </c>
      <c r="HQ242" s="899">
        <f t="shared" si="4557"/>
        <v>1</v>
      </c>
      <c r="HR242" s="899">
        <f t="shared" si="4558"/>
        <v>1</v>
      </c>
      <c r="HS242" s="899">
        <f t="shared" si="4559"/>
        <v>1</v>
      </c>
      <c r="HT242" s="966">
        <f t="shared" si="4560"/>
        <v>1435000</v>
      </c>
      <c r="HU242" s="901">
        <f t="shared" si="4561"/>
        <v>0</v>
      </c>
      <c r="HX242" s="958" t="s">
        <v>319</v>
      </c>
      <c r="HY242" s="1190" t="s">
        <v>591</v>
      </c>
      <c r="HZ242" s="1179" t="s">
        <v>149</v>
      </c>
      <c r="IA242" s="1180">
        <v>7</v>
      </c>
      <c r="IB242" s="1020">
        <v>352789</v>
      </c>
      <c r="IC242" s="972">
        <f t="shared" si="4562"/>
        <v>2469523</v>
      </c>
      <c r="ID242" s="1016"/>
      <c r="IE242" s="898">
        <f t="shared" si="4563"/>
        <v>1</v>
      </c>
      <c r="IF242" s="898">
        <f t="shared" si="4564"/>
        <v>1</v>
      </c>
      <c r="IG242" s="899">
        <f t="shared" si="4565"/>
        <v>1</v>
      </c>
      <c r="IH242" s="899">
        <f t="shared" si="4566"/>
        <v>1</v>
      </c>
      <c r="II242" s="899">
        <f t="shared" si="4567"/>
        <v>1</v>
      </c>
      <c r="IJ242" s="899">
        <f t="shared" si="4568"/>
        <v>1</v>
      </c>
      <c r="IK242" s="966">
        <f t="shared" si="4569"/>
        <v>2469523</v>
      </c>
      <c r="IL242" s="901">
        <f t="shared" si="4570"/>
        <v>0</v>
      </c>
      <c r="IO242" s="958" t="s">
        <v>319</v>
      </c>
      <c r="IP242" s="1190" t="s">
        <v>591</v>
      </c>
      <c r="IQ242" s="1179" t="s">
        <v>149</v>
      </c>
      <c r="IR242" s="1180">
        <v>7</v>
      </c>
      <c r="IS242" s="1015">
        <v>253000</v>
      </c>
      <c r="IT242" s="963">
        <f t="shared" si="4571"/>
        <v>1771000</v>
      </c>
      <c r="IU242" s="1016"/>
      <c r="IV242" s="898">
        <f t="shared" si="4572"/>
        <v>1</v>
      </c>
      <c r="IW242" s="898">
        <f t="shared" si="4573"/>
        <v>1</v>
      </c>
      <c r="IX242" s="899">
        <f t="shared" si="4574"/>
        <v>1</v>
      </c>
      <c r="IY242" s="899">
        <f t="shared" si="4575"/>
        <v>1</v>
      </c>
      <c r="IZ242" s="899">
        <f t="shared" si="4576"/>
        <v>1</v>
      </c>
      <c r="JA242" s="899">
        <f t="shared" si="4577"/>
        <v>1</v>
      </c>
      <c r="JB242" s="966">
        <f t="shared" si="4578"/>
        <v>1771000</v>
      </c>
      <c r="JC242" s="901">
        <f t="shared" si="4579"/>
        <v>0</v>
      </c>
      <c r="JF242" s="958" t="s">
        <v>319</v>
      </c>
      <c r="JG242" s="1190" t="s">
        <v>591</v>
      </c>
      <c r="JH242" s="1179" t="s">
        <v>149</v>
      </c>
      <c r="JI242" s="1180">
        <v>7</v>
      </c>
      <c r="JJ242" s="1015">
        <v>230000</v>
      </c>
      <c r="JK242" s="963">
        <f t="shared" si="4580"/>
        <v>1610000</v>
      </c>
      <c r="JL242" s="1016"/>
      <c r="JM242" s="898">
        <f t="shared" si="4581"/>
        <v>1</v>
      </c>
      <c r="JN242" s="898">
        <f t="shared" si="4582"/>
        <v>1</v>
      </c>
      <c r="JO242" s="899">
        <f t="shared" si="4583"/>
        <v>1</v>
      </c>
      <c r="JP242" s="899">
        <f t="shared" si="4584"/>
        <v>1</v>
      </c>
      <c r="JQ242" s="899">
        <f t="shared" si="4585"/>
        <v>1</v>
      </c>
      <c r="JR242" s="899">
        <f t="shared" si="4586"/>
        <v>1</v>
      </c>
      <c r="JS242" s="966">
        <f t="shared" si="4587"/>
        <v>1610000</v>
      </c>
      <c r="JT242" s="901">
        <f t="shared" si="4588"/>
        <v>0</v>
      </c>
      <c r="JW242" s="958" t="s">
        <v>319</v>
      </c>
      <c r="JX242" s="1190" t="s">
        <v>591</v>
      </c>
      <c r="JY242" s="1179" t="s">
        <v>149</v>
      </c>
      <c r="JZ242" s="1180">
        <v>7</v>
      </c>
      <c r="KA242" s="1015">
        <v>252126.0368</v>
      </c>
      <c r="KB242" s="963">
        <f t="shared" si="4589"/>
        <v>1764882</v>
      </c>
      <c r="KC242" s="1016"/>
      <c r="KD242" s="898">
        <f t="shared" si="4590"/>
        <v>1</v>
      </c>
      <c r="KE242" s="898">
        <f t="shared" si="4591"/>
        <v>1</v>
      </c>
      <c r="KF242" s="899">
        <f t="shared" si="4592"/>
        <v>1</v>
      </c>
      <c r="KG242" s="899">
        <f t="shared" si="4593"/>
        <v>1</v>
      </c>
      <c r="KH242" s="899">
        <f t="shared" si="4594"/>
        <v>1</v>
      </c>
      <c r="KI242" s="899">
        <f t="shared" si="4595"/>
        <v>1</v>
      </c>
      <c r="KJ242" s="966">
        <f t="shared" si="4596"/>
        <v>1764882</v>
      </c>
      <c r="KK242" s="901">
        <f t="shared" si="4597"/>
        <v>0</v>
      </c>
      <c r="KN242" s="958" t="s">
        <v>319</v>
      </c>
      <c r="KO242" s="1190" t="s">
        <v>591</v>
      </c>
      <c r="KP242" s="1179" t="s">
        <v>149</v>
      </c>
      <c r="KQ242" s="1180">
        <v>7</v>
      </c>
      <c r="KR242" s="1015">
        <v>219450</v>
      </c>
      <c r="KS242" s="963">
        <f t="shared" si="4598"/>
        <v>1536150</v>
      </c>
      <c r="KT242" s="1016"/>
      <c r="KU242" s="898">
        <f t="shared" si="4599"/>
        <v>1</v>
      </c>
      <c r="KV242" s="898">
        <f t="shared" si="4600"/>
        <v>1</v>
      </c>
      <c r="KW242" s="899">
        <f t="shared" si="4601"/>
        <v>1</v>
      </c>
      <c r="KX242" s="899">
        <f t="shared" si="4602"/>
        <v>1</v>
      </c>
      <c r="KY242" s="899">
        <f t="shared" si="4603"/>
        <v>1</v>
      </c>
      <c r="KZ242" s="899">
        <f t="shared" si="4604"/>
        <v>1</v>
      </c>
      <c r="LA242" s="966">
        <f t="shared" si="4605"/>
        <v>1536150</v>
      </c>
      <c r="LB242" s="901">
        <f t="shared" si="4606"/>
        <v>0</v>
      </c>
      <c r="LE242" s="958" t="s">
        <v>319</v>
      </c>
      <c r="LF242" s="1190" t="s">
        <v>591</v>
      </c>
      <c r="LG242" s="1179" t="s">
        <v>149</v>
      </c>
      <c r="LH242" s="1180">
        <v>7</v>
      </c>
      <c r="LI242" s="1021">
        <v>448650</v>
      </c>
      <c r="LJ242" s="974">
        <f t="shared" si="4607"/>
        <v>3140550</v>
      </c>
      <c r="LK242" s="1016"/>
      <c r="LL242" s="898">
        <f t="shared" si="4608"/>
        <v>1</v>
      </c>
      <c r="LM242" s="898">
        <f t="shared" si="4609"/>
        <v>1</v>
      </c>
      <c r="LN242" s="899">
        <f t="shared" si="4610"/>
        <v>1</v>
      </c>
      <c r="LO242" s="899">
        <f t="shared" si="4611"/>
        <v>1</v>
      </c>
      <c r="LP242" s="899">
        <f t="shared" si="4612"/>
        <v>1</v>
      </c>
      <c r="LQ242" s="899">
        <f t="shared" si="4613"/>
        <v>1</v>
      </c>
      <c r="LR242" s="966">
        <f t="shared" si="4614"/>
        <v>3140550</v>
      </c>
      <c r="LS242" s="901">
        <f t="shared" si="4615"/>
        <v>0</v>
      </c>
      <c r="LV242" s="958" t="s">
        <v>319</v>
      </c>
      <c r="LW242" s="1190" t="s">
        <v>591</v>
      </c>
      <c r="LX242" s="1179" t="s">
        <v>149</v>
      </c>
      <c r="LY242" s="1180">
        <v>7</v>
      </c>
      <c r="LZ242" s="1015">
        <v>312000</v>
      </c>
      <c r="MA242" s="963">
        <f t="shared" si="4616"/>
        <v>2184000</v>
      </c>
      <c r="MB242" s="1016"/>
      <c r="MC242" s="898">
        <f t="shared" si="4617"/>
        <v>1</v>
      </c>
      <c r="MD242" s="898">
        <f t="shared" si="4618"/>
        <v>1</v>
      </c>
      <c r="ME242" s="899">
        <f t="shared" si="4619"/>
        <v>1</v>
      </c>
      <c r="MF242" s="899">
        <f t="shared" si="4620"/>
        <v>1</v>
      </c>
      <c r="MG242" s="899">
        <f t="shared" si="4621"/>
        <v>1</v>
      </c>
      <c r="MH242" s="899">
        <f t="shared" si="4622"/>
        <v>1</v>
      </c>
      <c r="MI242" s="966">
        <f t="shared" si="4623"/>
        <v>2184000</v>
      </c>
      <c r="MJ242" s="901">
        <f t="shared" si="4624"/>
        <v>0</v>
      </c>
      <c r="MM242" s="958" t="s">
        <v>319</v>
      </c>
      <c r="MN242" s="1190" t="s">
        <v>591</v>
      </c>
      <c r="MO242" s="1179" t="s">
        <v>149</v>
      </c>
      <c r="MP242" s="1180">
        <v>7</v>
      </c>
      <c r="MQ242" s="1015">
        <v>400000</v>
      </c>
      <c r="MR242" s="963">
        <f t="shared" si="4625"/>
        <v>2800000</v>
      </c>
      <c r="MS242" s="1016"/>
      <c r="MT242" s="898">
        <f t="shared" si="4626"/>
        <v>1</v>
      </c>
      <c r="MU242" s="898">
        <f t="shared" si="4627"/>
        <v>1</v>
      </c>
      <c r="MV242" s="899">
        <f t="shared" si="4628"/>
        <v>1</v>
      </c>
      <c r="MW242" s="899">
        <f t="shared" si="4629"/>
        <v>1</v>
      </c>
      <c r="MX242" s="899">
        <f t="shared" si="4630"/>
        <v>1</v>
      </c>
      <c r="MY242" s="899">
        <f t="shared" si="4631"/>
        <v>1</v>
      </c>
      <c r="MZ242" s="966">
        <f t="shared" si="4632"/>
        <v>2800000</v>
      </c>
      <c r="NA242" s="901">
        <f t="shared" si="4633"/>
        <v>0</v>
      </c>
      <c r="ND242" s="975" t="s">
        <v>319</v>
      </c>
      <c r="NE242" s="976" t="s">
        <v>591</v>
      </c>
      <c r="NF242" s="1175" t="s">
        <v>149</v>
      </c>
      <c r="NG242" s="1176">
        <v>7</v>
      </c>
      <c r="NH242" s="979">
        <v>680211.18</v>
      </c>
      <c r="NI242" s="980">
        <v>4761478</v>
      </c>
      <c r="NJ242" s="1016"/>
      <c r="NK242" s="898">
        <f t="shared" si="4634"/>
        <v>1</v>
      </c>
      <c r="NL242" s="898">
        <f t="shared" si="4635"/>
        <v>1</v>
      </c>
      <c r="NM242" s="899">
        <f t="shared" si="4636"/>
        <v>1</v>
      </c>
      <c r="NN242" s="899">
        <f t="shared" si="4637"/>
        <v>1</v>
      </c>
      <c r="NO242" s="899">
        <f t="shared" si="4638"/>
        <v>1</v>
      </c>
      <c r="NP242" s="899">
        <f t="shared" si="4639"/>
        <v>1</v>
      </c>
      <c r="NQ242" s="966">
        <f t="shared" si="4640"/>
        <v>4761478</v>
      </c>
      <c r="NR242" s="901">
        <f t="shared" si="4641"/>
        <v>0</v>
      </c>
      <c r="NU242" s="981" t="s">
        <v>319</v>
      </c>
      <c r="NV242" s="982" t="s">
        <v>591</v>
      </c>
      <c r="NW242" s="1177" t="s">
        <v>149</v>
      </c>
      <c r="NX242" s="1178">
        <v>7</v>
      </c>
      <c r="NY242" s="1022">
        <v>687082</v>
      </c>
      <c r="NZ242" s="986">
        <f t="shared" si="4642"/>
        <v>4809574</v>
      </c>
      <c r="OA242" s="1016"/>
      <c r="OB242" s="898">
        <f t="shared" si="4643"/>
        <v>1</v>
      </c>
      <c r="OC242" s="898">
        <f t="shared" si="4644"/>
        <v>1</v>
      </c>
      <c r="OD242" s="899">
        <f t="shared" si="4645"/>
        <v>1</v>
      </c>
      <c r="OE242" s="899">
        <f t="shared" si="4646"/>
        <v>1</v>
      </c>
      <c r="OF242" s="899">
        <f t="shared" si="4647"/>
        <v>1</v>
      </c>
      <c r="OG242" s="899">
        <f t="shared" si="4648"/>
        <v>1</v>
      </c>
      <c r="OH242" s="966">
        <f t="shared" si="4649"/>
        <v>4809574</v>
      </c>
      <c r="OI242" s="901">
        <f t="shared" si="4650"/>
        <v>0</v>
      </c>
      <c r="OL242" s="958" t="s">
        <v>319</v>
      </c>
      <c r="OM242" s="1190" t="s">
        <v>591</v>
      </c>
      <c r="ON242" s="1179" t="s">
        <v>149</v>
      </c>
      <c r="OO242" s="1180">
        <v>7</v>
      </c>
      <c r="OP242" s="1015">
        <v>246705</v>
      </c>
      <c r="OQ242" s="963">
        <f t="shared" si="4201"/>
        <v>1726935</v>
      </c>
      <c r="OR242" s="1016"/>
      <c r="OS242" s="898">
        <f t="shared" si="4651"/>
        <v>1</v>
      </c>
      <c r="OT242" s="898">
        <f t="shared" si="4652"/>
        <v>1</v>
      </c>
      <c r="OU242" s="899">
        <f t="shared" si="4653"/>
        <v>1</v>
      </c>
      <c r="OV242" s="899">
        <f t="shared" si="4654"/>
        <v>1</v>
      </c>
      <c r="OW242" s="899">
        <f t="shared" si="4655"/>
        <v>1</v>
      </c>
      <c r="OX242" s="899">
        <f t="shared" si="4656"/>
        <v>1</v>
      </c>
      <c r="OY242" s="966">
        <f t="shared" si="4657"/>
        <v>1726935</v>
      </c>
      <c r="OZ242" s="901">
        <f t="shared" si="4658"/>
        <v>0</v>
      </c>
      <c r="PC242" s="958" t="s">
        <v>319</v>
      </c>
      <c r="PD242" s="1190" t="s">
        <v>591</v>
      </c>
      <c r="PE242" s="1179" t="s">
        <v>149</v>
      </c>
      <c r="PF242" s="1180">
        <v>7</v>
      </c>
      <c r="PG242" s="1023">
        <v>304200</v>
      </c>
      <c r="PH242" s="988">
        <v>2129400</v>
      </c>
      <c r="PI242" s="1181"/>
      <c r="PJ242" s="898">
        <f t="shared" si="4659"/>
        <v>1</v>
      </c>
      <c r="PK242" s="898">
        <f t="shared" si="4660"/>
        <v>1</v>
      </c>
      <c r="PL242" s="899">
        <f t="shared" si="4661"/>
        <v>1</v>
      </c>
      <c r="PM242" s="899">
        <f t="shared" si="4662"/>
        <v>1</v>
      </c>
      <c r="PN242" s="899">
        <f t="shared" si="4663"/>
        <v>1</v>
      </c>
      <c r="PO242" s="899">
        <f t="shared" si="4664"/>
        <v>1</v>
      </c>
      <c r="PP242" s="966">
        <f t="shared" si="4665"/>
        <v>2129400</v>
      </c>
      <c r="PQ242" s="901">
        <f t="shared" si="4666"/>
        <v>0</v>
      </c>
      <c r="PT242" s="958" t="s">
        <v>319</v>
      </c>
      <c r="PU242" s="1190" t="s">
        <v>591</v>
      </c>
      <c r="PV242" s="1179" t="s">
        <v>149</v>
      </c>
      <c r="PW242" s="1180">
        <v>7</v>
      </c>
      <c r="PX242" s="1015">
        <v>309500</v>
      </c>
      <c r="PY242" s="963">
        <f t="shared" si="4667"/>
        <v>2166500</v>
      </c>
      <c r="PZ242" s="1016"/>
      <c r="QA242" s="898">
        <f t="shared" si="4668"/>
        <v>1</v>
      </c>
      <c r="QB242" s="898">
        <f t="shared" si="4669"/>
        <v>1</v>
      </c>
      <c r="QC242" s="899">
        <f t="shared" si="4670"/>
        <v>1</v>
      </c>
      <c r="QD242" s="899">
        <f t="shared" si="4671"/>
        <v>1</v>
      </c>
      <c r="QE242" s="899">
        <f t="shared" si="4672"/>
        <v>1</v>
      </c>
      <c r="QF242" s="899">
        <f t="shared" si="4673"/>
        <v>1</v>
      </c>
      <c r="QG242" s="966">
        <f t="shared" si="4674"/>
        <v>2166500</v>
      </c>
      <c r="QH242" s="901">
        <f t="shared" si="4675"/>
        <v>0</v>
      </c>
      <c r="QK242" s="958" t="s">
        <v>319</v>
      </c>
      <c r="QL242" s="1190" t="s">
        <v>591</v>
      </c>
      <c r="QM242" s="1179" t="s">
        <v>149</v>
      </c>
      <c r="QN242" s="1180">
        <v>7</v>
      </c>
      <c r="QO242" s="1021">
        <v>450893.24999999994</v>
      </c>
      <c r="QP242" s="974">
        <f t="shared" si="4676"/>
        <v>3156253</v>
      </c>
      <c r="QQ242" s="1016"/>
      <c r="QR242" s="898">
        <f t="shared" si="4677"/>
        <v>1</v>
      </c>
      <c r="QS242" s="898">
        <f t="shared" si="4678"/>
        <v>1</v>
      </c>
      <c r="QT242" s="899">
        <f t="shared" si="4679"/>
        <v>1</v>
      </c>
      <c r="QU242" s="899">
        <f t="shared" si="4680"/>
        <v>1</v>
      </c>
      <c r="QV242" s="899">
        <f t="shared" si="4681"/>
        <v>1</v>
      </c>
      <c r="QW242" s="899">
        <f t="shared" si="4682"/>
        <v>1</v>
      </c>
      <c r="QX242" s="966">
        <f t="shared" si="4683"/>
        <v>3156253</v>
      </c>
      <c r="QY242" s="901">
        <f t="shared" si="4684"/>
        <v>0</v>
      </c>
      <c r="RB242" s="405"/>
      <c r="RC242" s="406"/>
      <c r="RD242" s="407"/>
      <c r="RE242" s="408"/>
      <c r="RF242" s="409"/>
      <c r="RG242" s="410"/>
      <c r="RH242" s="410"/>
      <c r="RI242" s="898"/>
      <c r="RJ242" s="898"/>
      <c r="RK242" s="934"/>
      <c r="RL242" s="934"/>
      <c r="RM242" s="934"/>
      <c r="RN242" s="934"/>
      <c r="RO242" s="935"/>
      <c r="RP242" s="936"/>
      <c r="RS242" s="405"/>
      <c r="RT242" s="406"/>
      <c r="RU242" s="407"/>
      <c r="RV242" s="408"/>
      <c r="RW242" s="409"/>
      <c r="RX242" s="410"/>
      <c r="RY242" s="410"/>
      <c r="RZ242" s="898"/>
      <c r="SA242" s="898"/>
      <c r="SB242" s="934"/>
      <c r="SC242" s="934"/>
      <c r="SD242" s="934"/>
      <c r="SE242" s="934"/>
      <c r="SF242" s="935"/>
      <c r="SG242" s="936"/>
      <c r="SJ242" s="405"/>
      <c r="SK242" s="406"/>
      <c r="SL242" s="407"/>
      <c r="SM242" s="408"/>
      <c r="SN242" s="409"/>
      <c r="SO242" s="410"/>
      <c r="SP242" s="410"/>
      <c r="SQ242" s="898"/>
      <c r="SR242" s="898"/>
      <c r="SS242" s="934"/>
      <c r="ST242" s="934"/>
      <c r="SU242" s="934"/>
      <c r="SV242" s="934"/>
      <c r="SW242" s="935"/>
      <c r="SX242" s="936"/>
    </row>
    <row r="243" spans="2:518" ht="82.5" customHeight="1" thickTop="1" thickBot="1">
      <c r="B243" s="958" t="s">
        <v>321</v>
      </c>
      <c r="C243" s="1190" t="s">
        <v>592</v>
      </c>
      <c r="D243" s="1179" t="s">
        <v>149</v>
      </c>
      <c r="E243" s="1180">
        <v>1</v>
      </c>
      <c r="F243" s="1015"/>
      <c r="G243" s="963">
        <f t="shared" si="4452"/>
        <v>0</v>
      </c>
      <c r="H243" s="1016"/>
      <c r="K243" s="958" t="s">
        <v>321</v>
      </c>
      <c r="L243" s="1190" t="s">
        <v>592</v>
      </c>
      <c r="M243" s="1179" t="s">
        <v>149</v>
      </c>
      <c r="N243" s="1180">
        <v>1</v>
      </c>
      <c r="O243" s="1017">
        <v>612431</v>
      </c>
      <c r="P243" s="963">
        <f t="shared" si="4453"/>
        <v>612431</v>
      </c>
      <c r="Q243" s="1016"/>
      <c r="R243" s="898">
        <f t="shared" si="4236"/>
        <v>1</v>
      </c>
      <c r="S243" s="898">
        <f t="shared" si="4237"/>
        <v>1</v>
      </c>
      <c r="T243" s="899">
        <f t="shared" si="4238"/>
        <v>1</v>
      </c>
      <c r="U243" s="899">
        <f t="shared" si="4239"/>
        <v>1</v>
      </c>
      <c r="V243" s="899">
        <f t="shared" si="4240"/>
        <v>1</v>
      </c>
      <c r="W243" s="899">
        <f t="shared" si="4241"/>
        <v>1</v>
      </c>
      <c r="X243" s="966">
        <f t="shared" si="4242"/>
        <v>612431</v>
      </c>
      <c r="Y243" s="901">
        <f t="shared" si="4243"/>
        <v>0</v>
      </c>
      <c r="Z243" s="872"/>
      <c r="AA243" s="872"/>
      <c r="AB243" s="958" t="s">
        <v>321</v>
      </c>
      <c r="AC243" s="1190" t="s">
        <v>592</v>
      </c>
      <c r="AD243" s="1179" t="s">
        <v>149</v>
      </c>
      <c r="AE243" s="1180">
        <v>1</v>
      </c>
      <c r="AF243" s="1015">
        <v>760000</v>
      </c>
      <c r="AG243" s="963">
        <f t="shared" si="4454"/>
        <v>760000</v>
      </c>
      <c r="AH243" s="1016"/>
      <c r="AI243" s="898">
        <f t="shared" si="4455"/>
        <v>1</v>
      </c>
      <c r="AJ243" s="898">
        <f t="shared" si="4456"/>
        <v>1</v>
      </c>
      <c r="AK243" s="899">
        <f t="shared" si="4457"/>
        <v>1</v>
      </c>
      <c r="AL243" s="899">
        <f t="shared" si="4458"/>
        <v>1</v>
      </c>
      <c r="AM243" s="899">
        <f t="shared" si="4459"/>
        <v>1</v>
      </c>
      <c r="AN243" s="899">
        <f t="shared" si="4460"/>
        <v>1</v>
      </c>
      <c r="AO243" s="966">
        <f t="shared" si="4461"/>
        <v>760000</v>
      </c>
      <c r="AP243" s="901">
        <f t="shared" si="4462"/>
        <v>0</v>
      </c>
      <c r="AQ243" s="872"/>
      <c r="AR243" s="872"/>
      <c r="AS243" s="958" t="s">
        <v>321</v>
      </c>
      <c r="AT243" s="1191" t="s">
        <v>592</v>
      </c>
      <c r="AU243" s="1179" t="s">
        <v>149</v>
      </c>
      <c r="AV243" s="1180">
        <v>1</v>
      </c>
      <c r="AW243" s="1019">
        <v>680000</v>
      </c>
      <c r="AX243" s="969">
        <f t="shared" si="4463"/>
        <v>680000</v>
      </c>
      <c r="AY243" s="1016"/>
      <c r="AZ243" s="898">
        <f t="shared" si="4464"/>
        <v>1</v>
      </c>
      <c r="BA243" s="898">
        <f t="shared" si="4465"/>
        <v>1</v>
      </c>
      <c r="BB243" s="899">
        <f t="shared" si="4466"/>
        <v>1</v>
      </c>
      <c r="BC243" s="899">
        <f t="shared" si="4467"/>
        <v>1</v>
      </c>
      <c r="BD243" s="899">
        <f t="shared" si="4468"/>
        <v>1</v>
      </c>
      <c r="BE243" s="899">
        <f t="shared" si="4469"/>
        <v>1</v>
      </c>
      <c r="BF243" s="966">
        <f t="shared" si="4470"/>
        <v>680000</v>
      </c>
      <c r="BG243" s="901">
        <f t="shared" si="4471"/>
        <v>0</v>
      </c>
      <c r="BJ243" s="958" t="s">
        <v>321</v>
      </c>
      <c r="BK243" s="1190" t="s">
        <v>592</v>
      </c>
      <c r="BL243" s="1179" t="s">
        <v>149</v>
      </c>
      <c r="BM243" s="1180">
        <v>1</v>
      </c>
      <c r="BN243" s="1015">
        <v>709670</v>
      </c>
      <c r="BO243" s="963">
        <f t="shared" si="4472"/>
        <v>709670</v>
      </c>
      <c r="BP243" s="1016"/>
      <c r="BQ243" s="898">
        <f t="shared" si="4473"/>
        <v>1</v>
      </c>
      <c r="BR243" s="898">
        <f t="shared" si="4474"/>
        <v>1</v>
      </c>
      <c r="BS243" s="899">
        <f t="shared" si="4475"/>
        <v>1</v>
      </c>
      <c r="BT243" s="899">
        <f t="shared" si="4476"/>
        <v>1</v>
      </c>
      <c r="BU243" s="899">
        <f t="shared" si="4477"/>
        <v>1</v>
      </c>
      <c r="BV243" s="899">
        <f t="shared" si="4478"/>
        <v>1</v>
      </c>
      <c r="BW243" s="966">
        <f t="shared" si="4479"/>
        <v>709670</v>
      </c>
      <c r="BX243" s="901">
        <f t="shared" si="4480"/>
        <v>0</v>
      </c>
      <c r="CA243" s="958" t="s">
        <v>321</v>
      </c>
      <c r="CB243" s="1190" t="s">
        <v>592</v>
      </c>
      <c r="CC243" s="1179" t="s">
        <v>149</v>
      </c>
      <c r="CD243" s="1180">
        <v>1</v>
      </c>
      <c r="CE243" s="1015">
        <v>596507</v>
      </c>
      <c r="CF243" s="963">
        <f t="shared" si="4481"/>
        <v>596507</v>
      </c>
      <c r="CG243" s="1016"/>
      <c r="CH243" s="898">
        <f t="shared" si="4482"/>
        <v>1</v>
      </c>
      <c r="CI243" s="898">
        <f t="shared" si="4483"/>
        <v>1</v>
      </c>
      <c r="CJ243" s="899">
        <f t="shared" si="4484"/>
        <v>1</v>
      </c>
      <c r="CK243" s="899">
        <f t="shared" si="4485"/>
        <v>1</v>
      </c>
      <c r="CL243" s="899">
        <f t="shared" si="4486"/>
        <v>1</v>
      </c>
      <c r="CM243" s="899">
        <f t="shared" si="4487"/>
        <v>1</v>
      </c>
      <c r="CN243" s="966">
        <f t="shared" si="4488"/>
        <v>596507</v>
      </c>
      <c r="CO243" s="901">
        <f t="shared" si="4489"/>
        <v>0</v>
      </c>
      <c r="CR243" s="958" t="s">
        <v>321</v>
      </c>
      <c r="CS243" s="1190" t="s">
        <v>592</v>
      </c>
      <c r="CT243" s="1179" t="s">
        <v>149</v>
      </c>
      <c r="CU243" s="1180">
        <v>1</v>
      </c>
      <c r="CV243" s="1015">
        <v>456000</v>
      </c>
      <c r="CW243" s="963">
        <f t="shared" si="4490"/>
        <v>456000</v>
      </c>
      <c r="CX243" s="1016"/>
      <c r="CY243" s="898">
        <f t="shared" si="4491"/>
        <v>1</v>
      </c>
      <c r="CZ243" s="898">
        <f t="shared" si="4492"/>
        <v>1</v>
      </c>
      <c r="DA243" s="899">
        <f t="shared" si="4493"/>
        <v>1</v>
      </c>
      <c r="DB243" s="899">
        <f t="shared" si="4494"/>
        <v>1</v>
      </c>
      <c r="DC243" s="899">
        <f t="shared" si="4495"/>
        <v>1</v>
      </c>
      <c r="DD243" s="899">
        <f t="shared" si="4496"/>
        <v>1</v>
      </c>
      <c r="DE243" s="966">
        <f t="shared" si="4497"/>
        <v>456000</v>
      </c>
      <c r="DF243" s="901">
        <f t="shared" si="4498"/>
        <v>0</v>
      </c>
      <c r="DI243" s="958" t="s">
        <v>321</v>
      </c>
      <c r="DJ243" s="1190" t="s">
        <v>592</v>
      </c>
      <c r="DK243" s="1179" t="s">
        <v>149</v>
      </c>
      <c r="DL243" s="1180">
        <v>1</v>
      </c>
      <c r="DM243" s="1015">
        <v>713295</v>
      </c>
      <c r="DN243" s="963">
        <f t="shared" si="4499"/>
        <v>713295</v>
      </c>
      <c r="DO243" s="1016"/>
      <c r="DP243" s="898">
        <f t="shared" si="4500"/>
        <v>1</v>
      </c>
      <c r="DQ243" s="898">
        <f t="shared" si="4501"/>
        <v>1</v>
      </c>
      <c r="DR243" s="899">
        <f t="shared" si="4502"/>
        <v>1</v>
      </c>
      <c r="DS243" s="899">
        <f t="shared" si="4503"/>
        <v>1</v>
      </c>
      <c r="DT243" s="899">
        <f t="shared" si="4504"/>
        <v>1</v>
      </c>
      <c r="DU243" s="899">
        <f t="shared" si="4505"/>
        <v>1</v>
      </c>
      <c r="DV243" s="966">
        <f t="shared" si="4506"/>
        <v>713295</v>
      </c>
      <c r="DW243" s="901">
        <f t="shared" si="4507"/>
        <v>0</v>
      </c>
      <c r="DZ243" s="958" t="s">
        <v>321</v>
      </c>
      <c r="EA243" s="1190" t="s">
        <v>592</v>
      </c>
      <c r="EB243" s="1179" t="s">
        <v>149</v>
      </c>
      <c r="EC243" s="1180">
        <v>1</v>
      </c>
      <c r="ED243" s="1015">
        <v>728000</v>
      </c>
      <c r="EE243" s="963">
        <f t="shared" si="4508"/>
        <v>728000</v>
      </c>
      <c r="EF243" s="1016"/>
      <c r="EG243" s="898">
        <f t="shared" si="4509"/>
        <v>1</v>
      </c>
      <c r="EH243" s="898">
        <f t="shared" si="4510"/>
        <v>1</v>
      </c>
      <c r="EI243" s="899">
        <f t="shared" si="4511"/>
        <v>1</v>
      </c>
      <c r="EJ243" s="899">
        <f t="shared" si="4512"/>
        <v>1</v>
      </c>
      <c r="EK243" s="899">
        <f t="shared" si="4513"/>
        <v>1</v>
      </c>
      <c r="EL243" s="899">
        <f t="shared" si="4514"/>
        <v>1</v>
      </c>
      <c r="EM243" s="966">
        <f t="shared" si="4515"/>
        <v>728000</v>
      </c>
      <c r="EN243" s="901">
        <f t="shared" si="4516"/>
        <v>0</v>
      </c>
      <c r="EQ243" s="958" t="s">
        <v>321</v>
      </c>
      <c r="ER243" s="1190" t="s">
        <v>592</v>
      </c>
      <c r="ES243" s="1179" t="s">
        <v>149</v>
      </c>
      <c r="ET243" s="1180">
        <v>1</v>
      </c>
      <c r="EU243" s="1015">
        <v>595000</v>
      </c>
      <c r="EV243" s="963">
        <f t="shared" si="4517"/>
        <v>595000</v>
      </c>
      <c r="EW243" s="1016"/>
      <c r="EX243" s="898">
        <f t="shared" si="4518"/>
        <v>1</v>
      </c>
      <c r="EY243" s="898">
        <f t="shared" si="4519"/>
        <v>1</v>
      </c>
      <c r="EZ243" s="899">
        <f t="shared" si="4520"/>
        <v>1</v>
      </c>
      <c r="FA243" s="899">
        <f t="shared" si="4521"/>
        <v>1</v>
      </c>
      <c r="FB243" s="899">
        <f t="shared" si="4522"/>
        <v>1</v>
      </c>
      <c r="FC243" s="899">
        <f t="shared" si="4523"/>
        <v>1</v>
      </c>
      <c r="FD243" s="966">
        <f t="shared" si="4524"/>
        <v>595000</v>
      </c>
      <c r="FE243" s="901">
        <f t="shared" si="4525"/>
        <v>0</v>
      </c>
      <c r="FH243" s="958"/>
      <c r="FI243" s="1190"/>
      <c r="FJ243" s="1179"/>
      <c r="FK243" s="1180"/>
      <c r="FL243" s="1015"/>
      <c r="FM243" s="963">
        <f t="shared" si="4526"/>
        <v>0</v>
      </c>
      <c r="FN243" s="1016"/>
      <c r="FO243" s="898" t="e">
        <f t="shared" si="4527"/>
        <v>#N/A</v>
      </c>
      <c r="FP243" s="898" t="e">
        <f t="shared" si="4528"/>
        <v>#N/A</v>
      </c>
      <c r="FQ243" s="899" t="e">
        <f t="shared" si="4529"/>
        <v>#N/A</v>
      </c>
      <c r="FR243" s="899">
        <f t="shared" si="4530"/>
        <v>0</v>
      </c>
      <c r="FS243" s="899">
        <f t="shared" si="4531"/>
        <v>0</v>
      </c>
      <c r="FT243" s="899" t="e">
        <f t="shared" si="4532"/>
        <v>#N/A</v>
      </c>
      <c r="FU243" s="966">
        <f t="shared" si="4533"/>
        <v>0</v>
      </c>
      <c r="FV243" s="901">
        <f t="shared" si="4534"/>
        <v>0</v>
      </c>
      <c r="FY243" s="958" t="s">
        <v>321</v>
      </c>
      <c r="FZ243" s="1190" t="s">
        <v>592</v>
      </c>
      <c r="GA243" s="1179" t="s">
        <v>149</v>
      </c>
      <c r="GB243" s="1180">
        <v>1</v>
      </c>
      <c r="GC243" s="1017">
        <v>612431</v>
      </c>
      <c r="GD243" s="963">
        <f t="shared" si="4535"/>
        <v>612431</v>
      </c>
      <c r="GE243" s="1016"/>
      <c r="GF243" s="898">
        <f t="shared" si="4536"/>
        <v>1</v>
      </c>
      <c r="GG243" s="898">
        <f t="shared" si="4537"/>
        <v>1</v>
      </c>
      <c r="GH243" s="899">
        <f t="shared" si="4538"/>
        <v>1</v>
      </c>
      <c r="GI243" s="899">
        <f t="shared" si="4539"/>
        <v>1</v>
      </c>
      <c r="GJ243" s="899">
        <f t="shared" si="4540"/>
        <v>1</v>
      </c>
      <c r="GK243" s="899">
        <f t="shared" si="4541"/>
        <v>1</v>
      </c>
      <c r="GL243" s="966">
        <f t="shared" si="4542"/>
        <v>612431</v>
      </c>
      <c r="GM243" s="901">
        <f t="shared" si="4543"/>
        <v>0</v>
      </c>
      <c r="GP243" s="958" t="s">
        <v>321</v>
      </c>
      <c r="GQ243" s="1190" t="s">
        <v>592</v>
      </c>
      <c r="GR243" s="1179" t="s">
        <v>149</v>
      </c>
      <c r="GS243" s="1180">
        <v>1</v>
      </c>
      <c r="GT243" s="1015">
        <v>600000</v>
      </c>
      <c r="GU243" s="963">
        <f t="shared" si="4544"/>
        <v>600000</v>
      </c>
      <c r="GV243" s="1016"/>
      <c r="GW243" s="898">
        <f t="shared" si="4545"/>
        <v>1</v>
      </c>
      <c r="GX243" s="898">
        <f t="shared" si="4546"/>
        <v>1</v>
      </c>
      <c r="GY243" s="899">
        <f t="shared" si="4547"/>
        <v>1</v>
      </c>
      <c r="GZ243" s="899">
        <f t="shared" si="4548"/>
        <v>1</v>
      </c>
      <c r="HA243" s="899">
        <f t="shared" si="4549"/>
        <v>1</v>
      </c>
      <c r="HB243" s="899">
        <f t="shared" si="4550"/>
        <v>1</v>
      </c>
      <c r="HC243" s="966">
        <f t="shared" si="4551"/>
        <v>600000</v>
      </c>
      <c r="HD243" s="901">
        <f t="shared" si="4552"/>
        <v>0</v>
      </c>
      <c r="HG243" s="958" t="s">
        <v>321</v>
      </c>
      <c r="HH243" s="1190" t="s">
        <v>592</v>
      </c>
      <c r="HI243" s="1179" t="s">
        <v>149</v>
      </c>
      <c r="HJ243" s="1180">
        <v>1</v>
      </c>
      <c r="HK243" s="1015">
        <v>632125</v>
      </c>
      <c r="HL243" s="963">
        <f t="shared" si="4553"/>
        <v>632125</v>
      </c>
      <c r="HM243" s="1016"/>
      <c r="HN243" s="898">
        <f t="shared" si="4554"/>
        <v>1</v>
      </c>
      <c r="HO243" s="898">
        <f t="shared" si="4555"/>
        <v>1</v>
      </c>
      <c r="HP243" s="899">
        <f t="shared" si="4556"/>
        <v>1</v>
      </c>
      <c r="HQ243" s="899">
        <f t="shared" si="4557"/>
        <v>1</v>
      </c>
      <c r="HR243" s="899">
        <f t="shared" si="4558"/>
        <v>1</v>
      </c>
      <c r="HS243" s="899">
        <f t="shared" si="4559"/>
        <v>1</v>
      </c>
      <c r="HT243" s="966">
        <f t="shared" si="4560"/>
        <v>632125</v>
      </c>
      <c r="HU243" s="901">
        <f t="shared" si="4561"/>
        <v>0</v>
      </c>
      <c r="HX243" s="958" t="s">
        <v>321</v>
      </c>
      <c r="HY243" s="1190" t="s">
        <v>592</v>
      </c>
      <c r="HZ243" s="1179" t="s">
        <v>149</v>
      </c>
      <c r="IA243" s="1180">
        <v>1</v>
      </c>
      <c r="IB243" s="1020">
        <v>749049</v>
      </c>
      <c r="IC243" s="972">
        <f t="shared" si="4562"/>
        <v>749049</v>
      </c>
      <c r="ID243" s="1016"/>
      <c r="IE243" s="898">
        <f t="shared" si="4563"/>
        <v>1</v>
      </c>
      <c r="IF243" s="898">
        <f t="shared" si="4564"/>
        <v>1</v>
      </c>
      <c r="IG243" s="899">
        <f t="shared" si="4565"/>
        <v>1</v>
      </c>
      <c r="IH243" s="899">
        <f t="shared" si="4566"/>
        <v>1</v>
      </c>
      <c r="II243" s="899">
        <f t="shared" si="4567"/>
        <v>1</v>
      </c>
      <c r="IJ243" s="899">
        <f t="shared" si="4568"/>
        <v>1</v>
      </c>
      <c r="IK243" s="966">
        <f t="shared" si="4569"/>
        <v>749049</v>
      </c>
      <c r="IL243" s="901">
        <f t="shared" si="4570"/>
        <v>0</v>
      </c>
      <c r="IO243" s="958" t="s">
        <v>321</v>
      </c>
      <c r="IP243" s="1190" t="s">
        <v>592</v>
      </c>
      <c r="IQ243" s="1179" t="s">
        <v>149</v>
      </c>
      <c r="IR243" s="1180">
        <v>1</v>
      </c>
      <c r="IS243" s="1015">
        <v>823225</v>
      </c>
      <c r="IT243" s="963">
        <f t="shared" si="4571"/>
        <v>823225</v>
      </c>
      <c r="IU243" s="1016"/>
      <c r="IV243" s="898">
        <f t="shared" si="4572"/>
        <v>1</v>
      </c>
      <c r="IW243" s="898">
        <f t="shared" si="4573"/>
        <v>1</v>
      </c>
      <c r="IX243" s="899">
        <f t="shared" si="4574"/>
        <v>1</v>
      </c>
      <c r="IY243" s="899">
        <f t="shared" si="4575"/>
        <v>1</v>
      </c>
      <c r="IZ243" s="899">
        <f t="shared" si="4576"/>
        <v>1</v>
      </c>
      <c r="JA243" s="899">
        <f t="shared" si="4577"/>
        <v>1</v>
      </c>
      <c r="JB243" s="966">
        <f t="shared" si="4578"/>
        <v>823225</v>
      </c>
      <c r="JC243" s="901">
        <f t="shared" si="4579"/>
        <v>0</v>
      </c>
      <c r="JF243" s="958" t="s">
        <v>321</v>
      </c>
      <c r="JG243" s="1190" t="s">
        <v>592</v>
      </c>
      <c r="JH243" s="1179" t="s">
        <v>149</v>
      </c>
      <c r="JI243" s="1180">
        <v>1</v>
      </c>
      <c r="JJ243" s="1015">
        <v>625000</v>
      </c>
      <c r="JK243" s="963">
        <f t="shared" si="4580"/>
        <v>625000</v>
      </c>
      <c r="JL243" s="1016"/>
      <c r="JM243" s="898">
        <f t="shared" si="4581"/>
        <v>1</v>
      </c>
      <c r="JN243" s="898">
        <f t="shared" si="4582"/>
        <v>1</v>
      </c>
      <c r="JO243" s="899">
        <f t="shared" si="4583"/>
        <v>1</v>
      </c>
      <c r="JP243" s="899">
        <f t="shared" si="4584"/>
        <v>1</v>
      </c>
      <c r="JQ243" s="899">
        <f t="shared" si="4585"/>
        <v>1</v>
      </c>
      <c r="JR243" s="899">
        <f t="shared" si="4586"/>
        <v>1</v>
      </c>
      <c r="JS243" s="966">
        <f t="shared" si="4587"/>
        <v>625000</v>
      </c>
      <c r="JT243" s="901">
        <f t="shared" si="4588"/>
        <v>0</v>
      </c>
      <c r="JW243" s="958" t="s">
        <v>321</v>
      </c>
      <c r="JX243" s="1190" t="s">
        <v>592</v>
      </c>
      <c r="JY243" s="1179" t="s">
        <v>149</v>
      </c>
      <c r="JZ243" s="1180">
        <v>1</v>
      </c>
      <c r="KA243" s="1015">
        <v>800037.02490000008</v>
      </c>
      <c r="KB243" s="963">
        <f t="shared" si="4589"/>
        <v>800037</v>
      </c>
      <c r="KC243" s="1016"/>
      <c r="KD243" s="898">
        <f t="shared" si="4590"/>
        <v>1</v>
      </c>
      <c r="KE243" s="898">
        <f t="shared" si="4591"/>
        <v>1</v>
      </c>
      <c r="KF243" s="899">
        <f t="shared" si="4592"/>
        <v>1</v>
      </c>
      <c r="KG243" s="899">
        <f t="shared" si="4593"/>
        <v>1</v>
      </c>
      <c r="KH243" s="899">
        <f t="shared" si="4594"/>
        <v>1</v>
      </c>
      <c r="KI243" s="899">
        <f t="shared" si="4595"/>
        <v>1</v>
      </c>
      <c r="KJ243" s="966">
        <f t="shared" si="4596"/>
        <v>800037</v>
      </c>
      <c r="KK243" s="901">
        <f t="shared" si="4597"/>
        <v>0</v>
      </c>
      <c r="KN243" s="958" t="s">
        <v>321</v>
      </c>
      <c r="KO243" s="1190" t="s">
        <v>592</v>
      </c>
      <c r="KP243" s="1179" t="s">
        <v>149</v>
      </c>
      <c r="KQ243" s="1180">
        <v>1</v>
      </c>
      <c r="KR243" s="1015">
        <v>654500</v>
      </c>
      <c r="KS243" s="963">
        <f t="shared" si="4598"/>
        <v>654500</v>
      </c>
      <c r="KT243" s="1016"/>
      <c r="KU243" s="898">
        <f t="shared" si="4599"/>
        <v>1</v>
      </c>
      <c r="KV243" s="898">
        <f t="shared" si="4600"/>
        <v>1</v>
      </c>
      <c r="KW243" s="899">
        <f t="shared" si="4601"/>
        <v>1</v>
      </c>
      <c r="KX243" s="899">
        <f t="shared" si="4602"/>
        <v>1</v>
      </c>
      <c r="KY243" s="899">
        <f t="shared" si="4603"/>
        <v>1</v>
      </c>
      <c r="KZ243" s="899">
        <f t="shared" si="4604"/>
        <v>1</v>
      </c>
      <c r="LA243" s="966">
        <f t="shared" si="4605"/>
        <v>654500</v>
      </c>
      <c r="LB243" s="901">
        <f t="shared" si="4606"/>
        <v>0</v>
      </c>
      <c r="LE243" s="958" t="s">
        <v>321</v>
      </c>
      <c r="LF243" s="1190" t="s">
        <v>592</v>
      </c>
      <c r="LG243" s="1179" t="s">
        <v>149</v>
      </c>
      <c r="LH243" s="1180">
        <v>1</v>
      </c>
      <c r="LI243" s="1021">
        <v>997000</v>
      </c>
      <c r="LJ243" s="974">
        <f t="shared" si="4607"/>
        <v>997000</v>
      </c>
      <c r="LK243" s="1016"/>
      <c r="LL243" s="898">
        <f t="shared" si="4608"/>
        <v>1</v>
      </c>
      <c r="LM243" s="898">
        <f t="shared" si="4609"/>
        <v>1</v>
      </c>
      <c r="LN243" s="899">
        <f t="shared" si="4610"/>
        <v>1</v>
      </c>
      <c r="LO243" s="899">
        <f t="shared" si="4611"/>
        <v>1</v>
      </c>
      <c r="LP243" s="899">
        <f t="shared" si="4612"/>
        <v>1</v>
      </c>
      <c r="LQ243" s="899">
        <f t="shared" si="4613"/>
        <v>1</v>
      </c>
      <c r="LR243" s="966">
        <f t="shared" si="4614"/>
        <v>997000</v>
      </c>
      <c r="LS243" s="901">
        <f t="shared" si="4615"/>
        <v>0</v>
      </c>
      <c r="LV243" s="958" t="s">
        <v>321</v>
      </c>
      <c r="LW243" s="1190" t="s">
        <v>592</v>
      </c>
      <c r="LX243" s="1179" t="s">
        <v>149</v>
      </c>
      <c r="LY243" s="1180">
        <v>1</v>
      </c>
      <c r="LZ243" s="1015">
        <v>507000</v>
      </c>
      <c r="MA243" s="963">
        <f t="shared" si="4616"/>
        <v>507000</v>
      </c>
      <c r="MB243" s="1016"/>
      <c r="MC243" s="898">
        <f t="shared" si="4617"/>
        <v>1</v>
      </c>
      <c r="MD243" s="898">
        <f t="shared" si="4618"/>
        <v>1</v>
      </c>
      <c r="ME243" s="899">
        <f t="shared" si="4619"/>
        <v>1</v>
      </c>
      <c r="MF243" s="899">
        <f t="shared" si="4620"/>
        <v>1</v>
      </c>
      <c r="MG243" s="899">
        <f t="shared" si="4621"/>
        <v>1</v>
      </c>
      <c r="MH243" s="899">
        <f t="shared" si="4622"/>
        <v>1</v>
      </c>
      <c r="MI243" s="966">
        <f t="shared" si="4623"/>
        <v>507000</v>
      </c>
      <c r="MJ243" s="901">
        <f t="shared" si="4624"/>
        <v>0</v>
      </c>
      <c r="MM243" s="958" t="s">
        <v>321</v>
      </c>
      <c r="MN243" s="1190" t="s">
        <v>592</v>
      </c>
      <c r="MO243" s="1179" t="s">
        <v>149</v>
      </c>
      <c r="MP243" s="1180">
        <v>1</v>
      </c>
      <c r="MQ243" s="1015">
        <v>1000000</v>
      </c>
      <c r="MR243" s="963">
        <f t="shared" si="4625"/>
        <v>1000000</v>
      </c>
      <c r="MS243" s="1016"/>
      <c r="MT243" s="898">
        <f t="shared" si="4626"/>
        <v>1</v>
      </c>
      <c r="MU243" s="898">
        <f t="shared" si="4627"/>
        <v>1</v>
      </c>
      <c r="MV243" s="899">
        <f t="shared" si="4628"/>
        <v>1</v>
      </c>
      <c r="MW243" s="899">
        <f t="shared" si="4629"/>
        <v>1</v>
      </c>
      <c r="MX243" s="899">
        <f t="shared" si="4630"/>
        <v>1</v>
      </c>
      <c r="MY243" s="899">
        <f t="shared" si="4631"/>
        <v>1</v>
      </c>
      <c r="MZ243" s="966">
        <f t="shared" si="4632"/>
        <v>1000000</v>
      </c>
      <c r="NA243" s="901">
        <f t="shared" si="4633"/>
        <v>0</v>
      </c>
      <c r="ND243" s="975" t="s">
        <v>321</v>
      </c>
      <c r="NE243" s="976" t="s">
        <v>592</v>
      </c>
      <c r="NF243" s="1175" t="s">
        <v>149</v>
      </c>
      <c r="NG243" s="1176">
        <v>1</v>
      </c>
      <c r="NH243" s="979">
        <v>490479.66</v>
      </c>
      <c r="NI243" s="980">
        <v>490480</v>
      </c>
      <c r="NJ243" s="1016"/>
      <c r="NK243" s="898">
        <f t="shared" si="4634"/>
        <v>1</v>
      </c>
      <c r="NL243" s="898">
        <f t="shared" si="4635"/>
        <v>1</v>
      </c>
      <c r="NM243" s="899">
        <f t="shared" si="4636"/>
        <v>1</v>
      </c>
      <c r="NN243" s="899">
        <f t="shared" si="4637"/>
        <v>1</v>
      </c>
      <c r="NO243" s="899">
        <f t="shared" si="4638"/>
        <v>1</v>
      </c>
      <c r="NP243" s="899">
        <f t="shared" si="4639"/>
        <v>1</v>
      </c>
      <c r="NQ243" s="966">
        <f t="shared" si="4640"/>
        <v>490480</v>
      </c>
      <c r="NR243" s="901">
        <f t="shared" si="4641"/>
        <v>0</v>
      </c>
      <c r="NU243" s="981" t="s">
        <v>321</v>
      </c>
      <c r="NV243" s="982" t="s">
        <v>592</v>
      </c>
      <c r="NW243" s="1177" t="s">
        <v>149</v>
      </c>
      <c r="NX243" s="1178">
        <v>1</v>
      </c>
      <c r="NY243" s="1022">
        <v>495434</v>
      </c>
      <c r="NZ243" s="986">
        <f t="shared" si="4642"/>
        <v>495434</v>
      </c>
      <c r="OA243" s="1016"/>
      <c r="OB243" s="898">
        <f t="shared" si="4643"/>
        <v>1</v>
      </c>
      <c r="OC243" s="898">
        <f t="shared" si="4644"/>
        <v>1</v>
      </c>
      <c r="OD243" s="899">
        <f t="shared" si="4645"/>
        <v>1</v>
      </c>
      <c r="OE243" s="899">
        <f t="shared" si="4646"/>
        <v>1</v>
      </c>
      <c r="OF243" s="899">
        <f t="shared" si="4647"/>
        <v>1</v>
      </c>
      <c r="OG243" s="899">
        <f t="shared" si="4648"/>
        <v>1</v>
      </c>
      <c r="OH243" s="966">
        <f t="shared" si="4649"/>
        <v>495434</v>
      </c>
      <c r="OI243" s="901">
        <f t="shared" si="4650"/>
        <v>0</v>
      </c>
      <c r="OL243" s="958" t="s">
        <v>321</v>
      </c>
      <c r="OM243" s="1190" t="s">
        <v>592</v>
      </c>
      <c r="ON243" s="1179" t="s">
        <v>149</v>
      </c>
      <c r="OO243" s="1180">
        <v>1</v>
      </c>
      <c r="OP243" s="1015">
        <v>1085561</v>
      </c>
      <c r="OQ243" s="963">
        <f t="shared" si="4201"/>
        <v>1085561</v>
      </c>
      <c r="OR243" s="1016"/>
      <c r="OS243" s="898">
        <f t="shared" si="4651"/>
        <v>1</v>
      </c>
      <c r="OT243" s="898">
        <f t="shared" si="4652"/>
        <v>1</v>
      </c>
      <c r="OU243" s="899">
        <f t="shared" si="4653"/>
        <v>1</v>
      </c>
      <c r="OV243" s="899">
        <f t="shared" si="4654"/>
        <v>1</v>
      </c>
      <c r="OW243" s="899">
        <f t="shared" si="4655"/>
        <v>1</v>
      </c>
      <c r="OX243" s="899">
        <f t="shared" si="4656"/>
        <v>1</v>
      </c>
      <c r="OY243" s="966">
        <f t="shared" si="4657"/>
        <v>1085561</v>
      </c>
      <c r="OZ243" s="901">
        <f t="shared" si="4658"/>
        <v>0</v>
      </c>
      <c r="PC243" s="958" t="s">
        <v>321</v>
      </c>
      <c r="PD243" s="1190" t="s">
        <v>592</v>
      </c>
      <c r="PE243" s="1179" t="s">
        <v>149</v>
      </c>
      <c r="PF243" s="1180">
        <v>1</v>
      </c>
      <c r="PG243" s="1023">
        <v>718250</v>
      </c>
      <c r="PH243" s="988">
        <v>718250</v>
      </c>
      <c r="PI243" s="1181"/>
      <c r="PJ243" s="898">
        <f t="shared" si="4659"/>
        <v>1</v>
      </c>
      <c r="PK243" s="898">
        <f t="shared" si="4660"/>
        <v>1</v>
      </c>
      <c r="PL243" s="899">
        <f t="shared" si="4661"/>
        <v>1</v>
      </c>
      <c r="PM243" s="899">
        <f t="shared" si="4662"/>
        <v>1</v>
      </c>
      <c r="PN243" s="899">
        <f t="shared" si="4663"/>
        <v>1</v>
      </c>
      <c r="PO243" s="899">
        <f t="shared" si="4664"/>
        <v>1</v>
      </c>
      <c r="PP243" s="966">
        <f t="shared" si="4665"/>
        <v>718250</v>
      </c>
      <c r="PQ243" s="901">
        <f t="shared" si="4666"/>
        <v>0</v>
      </c>
      <c r="PT243" s="958" t="s">
        <v>321</v>
      </c>
      <c r="PU243" s="1190" t="s">
        <v>592</v>
      </c>
      <c r="PV243" s="1179" t="s">
        <v>149</v>
      </c>
      <c r="PW243" s="1180">
        <v>1</v>
      </c>
      <c r="PX243" s="1015">
        <v>589900</v>
      </c>
      <c r="PY243" s="963">
        <f t="shared" si="4667"/>
        <v>589900</v>
      </c>
      <c r="PZ243" s="1016"/>
      <c r="QA243" s="898">
        <f t="shared" si="4668"/>
        <v>1</v>
      </c>
      <c r="QB243" s="898">
        <f t="shared" si="4669"/>
        <v>1</v>
      </c>
      <c r="QC243" s="899">
        <f t="shared" si="4670"/>
        <v>1</v>
      </c>
      <c r="QD243" s="899">
        <f t="shared" si="4671"/>
        <v>1</v>
      </c>
      <c r="QE243" s="899">
        <f t="shared" si="4672"/>
        <v>1</v>
      </c>
      <c r="QF243" s="899">
        <f t="shared" si="4673"/>
        <v>1</v>
      </c>
      <c r="QG243" s="966">
        <f t="shared" si="4674"/>
        <v>589900</v>
      </c>
      <c r="QH243" s="901">
        <f t="shared" si="4675"/>
        <v>0</v>
      </c>
      <c r="QK243" s="958" t="s">
        <v>321</v>
      </c>
      <c r="QL243" s="1190" t="s">
        <v>592</v>
      </c>
      <c r="QM243" s="1179" t="s">
        <v>149</v>
      </c>
      <c r="QN243" s="1180">
        <v>1</v>
      </c>
      <c r="QO243" s="1021">
        <v>1001984.9999999999</v>
      </c>
      <c r="QP243" s="974">
        <f t="shared" si="4676"/>
        <v>1001985</v>
      </c>
      <c r="QQ243" s="1016"/>
      <c r="QR243" s="898">
        <f t="shared" si="4677"/>
        <v>1</v>
      </c>
      <c r="QS243" s="898">
        <f t="shared" si="4678"/>
        <v>1</v>
      </c>
      <c r="QT243" s="899">
        <f t="shared" si="4679"/>
        <v>1</v>
      </c>
      <c r="QU243" s="899">
        <f t="shared" si="4680"/>
        <v>1</v>
      </c>
      <c r="QV243" s="899">
        <f t="shared" si="4681"/>
        <v>1</v>
      </c>
      <c r="QW243" s="899">
        <f t="shared" si="4682"/>
        <v>1</v>
      </c>
      <c r="QX243" s="966">
        <f t="shared" si="4683"/>
        <v>1001985</v>
      </c>
      <c r="QY243" s="901">
        <f t="shared" si="4684"/>
        <v>0</v>
      </c>
      <c r="RB243" s="405"/>
      <c r="RC243" s="406"/>
      <c r="RD243" s="407"/>
      <c r="RE243" s="408"/>
      <c r="RF243" s="409"/>
      <c r="RG243" s="410"/>
      <c r="RH243" s="410"/>
      <c r="RI243" s="898"/>
      <c r="RJ243" s="898"/>
      <c r="RK243" s="934"/>
      <c r="RL243" s="934"/>
      <c r="RM243" s="934"/>
      <c r="RN243" s="934"/>
      <c r="RO243" s="935"/>
      <c r="RP243" s="936"/>
      <c r="RS243" s="405"/>
      <c r="RT243" s="406"/>
      <c r="RU243" s="407"/>
      <c r="RV243" s="408"/>
      <c r="RW243" s="409"/>
      <c r="RX243" s="410"/>
      <c r="RY243" s="410"/>
      <c r="RZ243" s="898"/>
      <c r="SA243" s="898"/>
      <c r="SB243" s="934"/>
      <c r="SC243" s="934"/>
      <c r="SD243" s="934"/>
      <c r="SE243" s="934"/>
      <c r="SF243" s="935"/>
      <c r="SG243" s="936"/>
      <c r="SJ243" s="405"/>
      <c r="SK243" s="406"/>
      <c r="SL243" s="407"/>
      <c r="SM243" s="408"/>
      <c r="SN243" s="409"/>
      <c r="SO243" s="410"/>
      <c r="SP243" s="410"/>
      <c r="SQ243" s="898"/>
      <c r="SR243" s="898"/>
      <c r="SS243" s="934"/>
      <c r="ST243" s="934"/>
      <c r="SU243" s="934"/>
      <c r="SV243" s="934"/>
      <c r="SW243" s="935"/>
      <c r="SX243" s="936"/>
    </row>
    <row r="244" spans="2:518" ht="46.5" thickTop="1" thickBot="1">
      <c r="B244" s="958" t="s">
        <v>322</v>
      </c>
      <c r="C244" s="1190" t="s">
        <v>593</v>
      </c>
      <c r="D244" s="1179" t="s">
        <v>149</v>
      </c>
      <c r="E244" s="1180">
        <v>1</v>
      </c>
      <c r="F244" s="1015"/>
      <c r="G244" s="963">
        <f t="shared" si="4452"/>
        <v>0</v>
      </c>
      <c r="H244" s="1016"/>
      <c r="K244" s="958" t="s">
        <v>322</v>
      </c>
      <c r="L244" s="1190" t="s">
        <v>593</v>
      </c>
      <c r="M244" s="1179" t="s">
        <v>149</v>
      </c>
      <c r="N244" s="1180">
        <v>1</v>
      </c>
      <c r="O244" s="1017">
        <v>713716</v>
      </c>
      <c r="P244" s="963">
        <f t="shared" si="4453"/>
        <v>713716</v>
      </c>
      <c r="Q244" s="1016"/>
      <c r="R244" s="898">
        <f t="shared" si="4236"/>
        <v>1</v>
      </c>
      <c r="S244" s="898">
        <f t="shared" si="4237"/>
        <v>1</v>
      </c>
      <c r="T244" s="899">
        <f t="shared" si="4238"/>
        <v>1</v>
      </c>
      <c r="U244" s="899">
        <f t="shared" si="4239"/>
        <v>1</v>
      </c>
      <c r="V244" s="899">
        <f t="shared" si="4240"/>
        <v>1</v>
      </c>
      <c r="W244" s="899">
        <f t="shared" si="4241"/>
        <v>1</v>
      </c>
      <c r="X244" s="966">
        <f t="shared" si="4242"/>
        <v>713716</v>
      </c>
      <c r="Y244" s="901">
        <f t="shared" si="4243"/>
        <v>0</v>
      </c>
      <c r="Z244" s="872"/>
      <c r="AA244" s="872"/>
      <c r="AB244" s="958" t="s">
        <v>322</v>
      </c>
      <c r="AC244" s="1190" t="s">
        <v>593</v>
      </c>
      <c r="AD244" s="1179" t="s">
        <v>149</v>
      </c>
      <c r="AE244" s="1180">
        <v>1</v>
      </c>
      <c r="AF244" s="1015">
        <v>500000</v>
      </c>
      <c r="AG244" s="963">
        <f t="shared" si="4454"/>
        <v>500000</v>
      </c>
      <c r="AH244" s="1016"/>
      <c r="AI244" s="898">
        <f t="shared" si="4455"/>
        <v>1</v>
      </c>
      <c r="AJ244" s="898">
        <f t="shared" si="4456"/>
        <v>1</v>
      </c>
      <c r="AK244" s="899">
        <f t="shared" si="4457"/>
        <v>1</v>
      </c>
      <c r="AL244" s="899">
        <f t="shared" si="4458"/>
        <v>1</v>
      </c>
      <c r="AM244" s="899">
        <f t="shared" si="4459"/>
        <v>1</v>
      </c>
      <c r="AN244" s="899">
        <f t="shared" si="4460"/>
        <v>1</v>
      </c>
      <c r="AO244" s="966">
        <f t="shared" si="4461"/>
        <v>500000</v>
      </c>
      <c r="AP244" s="901">
        <f t="shared" si="4462"/>
        <v>0</v>
      </c>
      <c r="AQ244" s="872"/>
      <c r="AR244" s="872"/>
      <c r="AS244" s="958" t="s">
        <v>322</v>
      </c>
      <c r="AT244" s="1191" t="s">
        <v>593</v>
      </c>
      <c r="AU244" s="1179" t="s">
        <v>149</v>
      </c>
      <c r="AV244" s="1180">
        <v>1</v>
      </c>
      <c r="AW244" s="1019">
        <v>410000</v>
      </c>
      <c r="AX244" s="969">
        <f t="shared" si="4463"/>
        <v>410000</v>
      </c>
      <c r="AY244" s="1016"/>
      <c r="AZ244" s="898">
        <f t="shared" si="4464"/>
        <v>1</v>
      </c>
      <c r="BA244" s="898">
        <f t="shared" si="4465"/>
        <v>1</v>
      </c>
      <c r="BB244" s="899">
        <f t="shared" si="4466"/>
        <v>1</v>
      </c>
      <c r="BC244" s="899">
        <f t="shared" si="4467"/>
        <v>1</v>
      </c>
      <c r="BD244" s="899">
        <f t="shared" si="4468"/>
        <v>1</v>
      </c>
      <c r="BE244" s="899">
        <f t="shared" si="4469"/>
        <v>1</v>
      </c>
      <c r="BF244" s="966">
        <f t="shared" si="4470"/>
        <v>410000</v>
      </c>
      <c r="BG244" s="901">
        <f t="shared" si="4471"/>
        <v>0</v>
      </c>
      <c r="BJ244" s="958" t="s">
        <v>322</v>
      </c>
      <c r="BK244" s="1190" t="s">
        <v>593</v>
      </c>
      <c r="BL244" s="1179" t="s">
        <v>149</v>
      </c>
      <c r="BM244" s="1180">
        <v>1</v>
      </c>
      <c r="BN244" s="1015">
        <v>510770</v>
      </c>
      <c r="BO244" s="963">
        <f t="shared" si="4472"/>
        <v>510770</v>
      </c>
      <c r="BP244" s="1016"/>
      <c r="BQ244" s="898">
        <f t="shared" si="4473"/>
        <v>1</v>
      </c>
      <c r="BR244" s="898">
        <f t="shared" si="4474"/>
        <v>1</v>
      </c>
      <c r="BS244" s="899">
        <f t="shared" si="4475"/>
        <v>1</v>
      </c>
      <c r="BT244" s="899">
        <f t="shared" si="4476"/>
        <v>1</v>
      </c>
      <c r="BU244" s="899">
        <f t="shared" si="4477"/>
        <v>1</v>
      </c>
      <c r="BV244" s="899">
        <f t="shared" si="4478"/>
        <v>1</v>
      </c>
      <c r="BW244" s="966">
        <f t="shared" si="4479"/>
        <v>510770</v>
      </c>
      <c r="BX244" s="901">
        <f t="shared" si="4480"/>
        <v>0</v>
      </c>
      <c r="CA244" s="958" t="s">
        <v>322</v>
      </c>
      <c r="CB244" s="1190" t="s">
        <v>593</v>
      </c>
      <c r="CC244" s="1179" t="s">
        <v>149</v>
      </c>
      <c r="CD244" s="1180">
        <v>1</v>
      </c>
      <c r="CE244" s="1015">
        <v>695159</v>
      </c>
      <c r="CF244" s="963">
        <f t="shared" si="4481"/>
        <v>695159</v>
      </c>
      <c r="CG244" s="1016"/>
      <c r="CH244" s="898">
        <f t="shared" si="4482"/>
        <v>1</v>
      </c>
      <c r="CI244" s="898">
        <f t="shared" si="4483"/>
        <v>1</v>
      </c>
      <c r="CJ244" s="899">
        <f t="shared" si="4484"/>
        <v>1</v>
      </c>
      <c r="CK244" s="899">
        <f t="shared" si="4485"/>
        <v>1</v>
      </c>
      <c r="CL244" s="899">
        <f t="shared" si="4486"/>
        <v>1</v>
      </c>
      <c r="CM244" s="899">
        <f t="shared" si="4487"/>
        <v>1</v>
      </c>
      <c r="CN244" s="966">
        <f t="shared" si="4488"/>
        <v>695159</v>
      </c>
      <c r="CO244" s="901">
        <f t="shared" si="4489"/>
        <v>0</v>
      </c>
      <c r="CR244" s="958" t="s">
        <v>322</v>
      </c>
      <c r="CS244" s="1190" t="s">
        <v>593</v>
      </c>
      <c r="CT244" s="1179" t="s">
        <v>149</v>
      </c>
      <c r="CU244" s="1180">
        <v>1</v>
      </c>
      <c r="CV244" s="1015">
        <v>345000</v>
      </c>
      <c r="CW244" s="963">
        <f t="shared" si="4490"/>
        <v>345000</v>
      </c>
      <c r="CX244" s="1016"/>
      <c r="CY244" s="898">
        <f t="shared" si="4491"/>
        <v>1</v>
      </c>
      <c r="CZ244" s="898">
        <f t="shared" si="4492"/>
        <v>1</v>
      </c>
      <c r="DA244" s="899">
        <f t="shared" si="4493"/>
        <v>1</v>
      </c>
      <c r="DB244" s="899">
        <f t="shared" si="4494"/>
        <v>1</v>
      </c>
      <c r="DC244" s="899">
        <f t="shared" si="4495"/>
        <v>1</v>
      </c>
      <c r="DD244" s="899">
        <f t="shared" si="4496"/>
        <v>1</v>
      </c>
      <c r="DE244" s="966">
        <f t="shared" si="4497"/>
        <v>345000</v>
      </c>
      <c r="DF244" s="901">
        <f t="shared" si="4498"/>
        <v>0</v>
      </c>
      <c r="DI244" s="958" t="s">
        <v>322</v>
      </c>
      <c r="DJ244" s="1190" t="s">
        <v>593</v>
      </c>
      <c r="DK244" s="1179" t="s">
        <v>149</v>
      </c>
      <c r="DL244" s="1180">
        <v>1</v>
      </c>
      <c r="DM244" s="1015">
        <v>507959</v>
      </c>
      <c r="DN244" s="963">
        <f t="shared" si="4499"/>
        <v>507959</v>
      </c>
      <c r="DO244" s="1016"/>
      <c r="DP244" s="898">
        <f t="shared" si="4500"/>
        <v>1</v>
      </c>
      <c r="DQ244" s="898">
        <f t="shared" si="4501"/>
        <v>1</v>
      </c>
      <c r="DR244" s="899">
        <f t="shared" si="4502"/>
        <v>1</v>
      </c>
      <c r="DS244" s="899">
        <f t="shared" si="4503"/>
        <v>1</v>
      </c>
      <c r="DT244" s="899">
        <f t="shared" si="4504"/>
        <v>1</v>
      </c>
      <c r="DU244" s="899">
        <f t="shared" si="4505"/>
        <v>1</v>
      </c>
      <c r="DV244" s="966">
        <f t="shared" si="4506"/>
        <v>507959</v>
      </c>
      <c r="DW244" s="901">
        <f t="shared" si="4507"/>
        <v>0</v>
      </c>
      <c r="DZ244" s="958" t="s">
        <v>322</v>
      </c>
      <c r="EA244" s="1190" t="s">
        <v>593</v>
      </c>
      <c r="EB244" s="1179" t="s">
        <v>149</v>
      </c>
      <c r="EC244" s="1180">
        <v>1</v>
      </c>
      <c r="ED244" s="1015">
        <v>585000</v>
      </c>
      <c r="EE244" s="963">
        <f t="shared" si="4508"/>
        <v>585000</v>
      </c>
      <c r="EF244" s="1016"/>
      <c r="EG244" s="898">
        <f t="shared" si="4509"/>
        <v>1</v>
      </c>
      <c r="EH244" s="898">
        <f t="shared" si="4510"/>
        <v>1</v>
      </c>
      <c r="EI244" s="899">
        <f t="shared" si="4511"/>
        <v>1</v>
      </c>
      <c r="EJ244" s="899">
        <f t="shared" si="4512"/>
        <v>1</v>
      </c>
      <c r="EK244" s="899">
        <f t="shared" si="4513"/>
        <v>1</v>
      </c>
      <c r="EL244" s="899">
        <f t="shared" si="4514"/>
        <v>1</v>
      </c>
      <c r="EM244" s="966">
        <f t="shared" si="4515"/>
        <v>585000</v>
      </c>
      <c r="EN244" s="901">
        <f t="shared" si="4516"/>
        <v>0</v>
      </c>
      <c r="EQ244" s="958" t="s">
        <v>322</v>
      </c>
      <c r="ER244" s="1190" t="s">
        <v>593</v>
      </c>
      <c r="ES244" s="1179" t="s">
        <v>149</v>
      </c>
      <c r="ET244" s="1180">
        <v>1</v>
      </c>
      <c r="EU244" s="1015">
        <v>695000</v>
      </c>
      <c r="EV244" s="963">
        <f t="shared" si="4517"/>
        <v>695000</v>
      </c>
      <c r="EW244" s="1016"/>
      <c r="EX244" s="898">
        <f t="shared" si="4518"/>
        <v>1</v>
      </c>
      <c r="EY244" s="898">
        <f t="shared" si="4519"/>
        <v>1</v>
      </c>
      <c r="EZ244" s="899">
        <f t="shared" si="4520"/>
        <v>1</v>
      </c>
      <c r="FA244" s="899">
        <f t="shared" si="4521"/>
        <v>1</v>
      </c>
      <c r="FB244" s="899">
        <f t="shared" si="4522"/>
        <v>1</v>
      </c>
      <c r="FC244" s="899">
        <f t="shared" si="4523"/>
        <v>1</v>
      </c>
      <c r="FD244" s="966">
        <f t="shared" si="4524"/>
        <v>695000</v>
      </c>
      <c r="FE244" s="901">
        <f t="shared" si="4525"/>
        <v>0</v>
      </c>
      <c r="FH244" s="958"/>
      <c r="FI244" s="1190"/>
      <c r="FJ244" s="1179"/>
      <c r="FK244" s="1180"/>
      <c r="FL244" s="1015"/>
      <c r="FM244" s="963">
        <f t="shared" si="4526"/>
        <v>0</v>
      </c>
      <c r="FN244" s="1016"/>
      <c r="FO244" s="898" t="e">
        <f t="shared" si="4527"/>
        <v>#N/A</v>
      </c>
      <c r="FP244" s="898" t="e">
        <f t="shared" si="4528"/>
        <v>#N/A</v>
      </c>
      <c r="FQ244" s="899" t="e">
        <f t="shared" si="4529"/>
        <v>#N/A</v>
      </c>
      <c r="FR244" s="899">
        <f t="shared" si="4530"/>
        <v>0</v>
      </c>
      <c r="FS244" s="899">
        <f t="shared" si="4531"/>
        <v>0</v>
      </c>
      <c r="FT244" s="899" t="e">
        <f t="shared" si="4532"/>
        <v>#N/A</v>
      </c>
      <c r="FU244" s="966">
        <f t="shared" si="4533"/>
        <v>0</v>
      </c>
      <c r="FV244" s="901">
        <f t="shared" si="4534"/>
        <v>0</v>
      </c>
      <c r="FY244" s="958" t="s">
        <v>322</v>
      </c>
      <c r="FZ244" s="1190" t="s">
        <v>593</v>
      </c>
      <c r="GA244" s="1179" t="s">
        <v>149</v>
      </c>
      <c r="GB244" s="1180">
        <v>1</v>
      </c>
      <c r="GC244" s="1017">
        <v>713716</v>
      </c>
      <c r="GD244" s="963">
        <f t="shared" si="4535"/>
        <v>713716</v>
      </c>
      <c r="GE244" s="1016"/>
      <c r="GF244" s="898">
        <f t="shared" si="4536"/>
        <v>1</v>
      </c>
      <c r="GG244" s="898">
        <f t="shared" si="4537"/>
        <v>1</v>
      </c>
      <c r="GH244" s="899">
        <f t="shared" si="4538"/>
        <v>1</v>
      </c>
      <c r="GI244" s="899">
        <f t="shared" si="4539"/>
        <v>1</v>
      </c>
      <c r="GJ244" s="899">
        <f t="shared" si="4540"/>
        <v>1</v>
      </c>
      <c r="GK244" s="899">
        <f t="shared" si="4541"/>
        <v>1</v>
      </c>
      <c r="GL244" s="966">
        <f t="shared" si="4542"/>
        <v>713716</v>
      </c>
      <c r="GM244" s="901">
        <f t="shared" si="4543"/>
        <v>0</v>
      </c>
      <c r="GP244" s="958" t="s">
        <v>322</v>
      </c>
      <c r="GQ244" s="1190" t="s">
        <v>593</v>
      </c>
      <c r="GR244" s="1179" t="s">
        <v>149</v>
      </c>
      <c r="GS244" s="1180">
        <v>1</v>
      </c>
      <c r="GT244" s="1015">
        <v>699500</v>
      </c>
      <c r="GU244" s="963">
        <f t="shared" si="4544"/>
        <v>699500</v>
      </c>
      <c r="GV244" s="1016"/>
      <c r="GW244" s="898">
        <f t="shared" si="4545"/>
        <v>1</v>
      </c>
      <c r="GX244" s="898">
        <f t="shared" si="4546"/>
        <v>1</v>
      </c>
      <c r="GY244" s="899">
        <f t="shared" si="4547"/>
        <v>1</v>
      </c>
      <c r="GZ244" s="899">
        <f t="shared" si="4548"/>
        <v>1</v>
      </c>
      <c r="HA244" s="899">
        <f t="shared" si="4549"/>
        <v>1</v>
      </c>
      <c r="HB244" s="899">
        <f t="shared" si="4550"/>
        <v>1</v>
      </c>
      <c r="HC244" s="966">
        <f t="shared" si="4551"/>
        <v>699500</v>
      </c>
      <c r="HD244" s="901">
        <f t="shared" si="4552"/>
        <v>0</v>
      </c>
      <c r="HG244" s="958" t="s">
        <v>322</v>
      </c>
      <c r="HH244" s="1190" t="s">
        <v>593</v>
      </c>
      <c r="HI244" s="1179" t="s">
        <v>149</v>
      </c>
      <c r="HJ244" s="1180">
        <v>1</v>
      </c>
      <c r="HK244" s="1015">
        <v>476525</v>
      </c>
      <c r="HL244" s="963">
        <f t="shared" si="4553"/>
        <v>476525</v>
      </c>
      <c r="HM244" s="1016"/>
      <c r="HN244" s="898">
        <f t="shared" si="4554"/>
        <v>1</v>
      </c>
      <c r="HO244" s="898">
        <f t="shared" si="4555"/>
        <v>1</v>
      </c>
      <c r="HP244" s="899">
        <f t="shared" si="4556"/>
        <v>1</v>
      </c>
      <c r="HQ244" s="899">
        <f t="shared" si="4557"/>
        <v>1</v>
      </c>
      <c r="HR244" s="899">
        <f t="shared" si="4558"/>
        <v>1</v>
      </c>
      <c r="HS244" s="899">
        <f t="shared" si="4559"/>
        <v>1</v>
      </c>
      <c r="HT244" s="966">
        <f t="shared" si="4560"/>
        <v>476525</v>
      </c>
      <c r="HU244" s="901">
        <f t="shared" si="4561"/>
        <v>0</v>
      </c>
      <c r="HX244" s="958" t="s">
        <v>322</v>
      </c>
      <c r="HY244" s="1190" t="s">
        <v>593</v>
      </c>
      <c r="HZ244" s="1179" t="s">
        <v>149</v>
      </c>
      <c r="IA244" s="1180">
        <v>1</v>
      </c>
      <c r="IB244" s="1020">
        <v>736689</v>
      </c>
      <c r="IC244" s="972">
        <f t="shared" si="4562"/>
        <v>736689</v>
      </c>
      <c r="ID244" s="1016"/>
      <c r="IE244" s="898">
        <f t="shared" si="4563"/>
        <v>1</v>
      </c>
      <c r="IF244" s="898">
        <f t="shared" si="4564"/>
        <v>1</v>
      </c>
      <c r="IG244" s="899">
        <f t="shared" si="4565"/>
        <v>1</v>
      </c>
      <c r="IH244" s="899">
        <f t="shared" si="4566"/>
        <v>1</v>
      </c>
      <c r="II244" s="899">
        <f t="shared" si="4567"/>
        <v>1</v>
      </c>
      <c r="IJ244" s="899">
        <f t="shared" si="4568"/>
        <v>1</v>
      </c>
      <c r="IK244" s="966">
        <f t="shared" si="4569"/>
        <v>736689</v>
      </c>
      <c r="IL244" s="901">
        <f t="shared" si="4570"/>
        <v>0</v>
      </c>
      <c r="IO244" s="958" t="s">
        <v>322</v>
      </c>
      <c r="IP244" s="1190" t="s">
        <v>593</v>
      </c>
      <c r="IQ244" s="1179" t="s">
        <v>149</v>
      </c>
      <c r="IR244" s="1180">
        <v>1</v>
      </c>
      <c r="IS244" s="1015">
        <v>532675</v>
      </c>
      <c r="IT244" s="963">
        <f t="shared" si="4571"/>
        <v>532675</v>
      </c>
      <c r="IU244" s="1016"/>
      <c r="IV244" s="898">
        <f t="shared" si="4572"/>
        <v>1</v>
      </c>
      <c r="IW244" s="898">
        <f t="shared" si="4573"/>
        <v>1</v>
      </c>
      <c r="IX244" s="899">
        <f t="shared" si="4574"/>
        <v>1</v>
      </c>
      <c r="IY244" s="899">
        <f t="shared" si="4575"/>
        <v>1</v>
      </c>
      <c r="IZ244" s="899">
        <f t="shared" si="4576"/>
        <v>1</v>
      </c>
      <c r="JA244" s="899">
        <f t="shared" si="4577"/>
        <v>1</v>
      </c>
      <c r="JB244" s="966">
        <f t="shared" si="4578"/>
        <v>532675</v>
      </c>
      <c r="JC244" s="901">
        <f t="shared" si="4579"/>
        <v>0</v>
      </c>
      <c r="JF244" s="958" t="s">
        <v>322</v>
      </c>
      <c r="JG244" s="1190" t="s">
        <v>593</v>
      </c>
      <c r="JH244" s="1179" t="s">
        <v>149</v>
      </c>
      <c r="JI244" s="1180">
        <v>1</v>
      </c>
      <c r="JJ244" s="1015">
        <v>493000</v>
      </c>
      <c r="JK244" s="963">
        <f t="shared" si="4580"/>
        <v>493000</v>
      </c>
      <c r="JL244" s="1016"/>
      <c r="JM244" s="898">
        <f t="shared" si="4581"/>
        <v>1</v>
      </c>
      <c r="JN244" s="898">
        <f t="shared" si="4582"/>
        <v>1</v>
      </c>
      <c r="JO244" s="899">
        <f t="shared" si="4583"/>
        <v>1</v>
      </c>
      <c r="JP244" s="899">
        <f t="shared" si="4584"/>
        <v>1</v>
      </c>
      <c r="JQ244" s="899">
        <f t="shared" si="4585"/>
        <v>1</v>
      </c>
      <c r="JR244" s="899">
        <f t="shared" si="4586"/>
        <v>1</v>
      </c>
      <c r="JS244" s="966">
        <f t="shared" si="4587"/>
        <v>493000</v>
      </c>
      <c r="JT244" s="901">
        <f t="shared" si="4588"/>
        <v>0</v>
      </c>
      <c r="JW244" s="958" t="s">
        <v>322</v>
      </c>
      <c r="JX244" s="1190" t="s">
        <v>593</v>
      </c>
      <c r="JY244" s="1179" t="s">
        <v>149</v>
      </c>
      <c r="JZ244" s="1180">
        <v>1</v>
      </c>
      <c r="KA244" s="1015">
        <v>400018.33815000003</v>
      </c>
      <c r="KB244" s="963">
        <f t="shared" si="4589"/>
        <v>400018</v>
      </c>
      <c r="KC244" s="1016"/>
      <c r="KD244" s="898">
        <f t="shared" si="4590"/>
        <v>1</v>
      </c>
      <c r="KE244" s="898">
        <f t="shared" si="4591"/>
        <v>1</v>
      </c>
      <c r="KF244" s="899">
        <f t="shared" si="4592"/>
        <v>1</v>
      </c>
      <c r="KG244" s="899">
        <f t="shared" si="4593"/>
        <v>1</v>
      </c>
      <c r="KH244" s="899">
        <f t="shared" si="4594"/>
        <v>1</v>
      </c>
      <c r="KI244" s="899">
        <f t="shared" si="4595"/>
        <v>1</v>
      </c>
      <c r="KJ244" s="966">
        <f t="shared" si="4596"/>
        <v>400018</v>
      </c>
      <c r="KK244" s="901">
        <f t="shared" si="4597"/>
        <v>0</v>
      </c>
      <c r="KN244" s="958" t="s">
        <v>322</v>
      </c>
      <c r="KO244" s="1190" t="s">
        <v>593</v>
      </c>
      <c r="KP244" s="1179" t="s">
        <v>149</v>
      </c>
      <c r="KQ244" s="1180">
        <v>1</v>
      </c>
      <c r="KR244" s="1015">
        <v>238700</v>
      </c>
      <c r="KS244" s="963">
        <f t="shared" si="4598"/>
        <v>238700</v>
      </c>
      <c r="KT244" s="1016"/>
      <c r="KU244" s="898">
        <f t="shared" si="4599"/>
        <v>1</v>
      </c>
      <c r="KV244" s="898">
        <f t="shared" si="4600"/>
        <v>1</v>
      </c>
      <c r="KW244" s="899">
        <f t="shared" si="4601"/>
        <v>1</v>
      </c>
      <c r="KX244" s="899">
        <f t="shared" si="4602"/>
        <v>1</v>
      </c>
      <c r="KY244" s="899">
        <f t="shared" si="4603"/>
        <v>1</v>
      </c>
      <c r="KZ244" s="899">
        <f t="shared" si="4604"/>
        <v>1</v>
      </c>
      <c r="LA244" s="966">
        <f t="shared" si="4605"/>
        <v>238700</v>
      </c>
      <c r="LB244" s="901">
        <f t="shared" si="4606"/>
        <v>0</v>
      </c>
      <c r="LE244" s="958" t="s">
        <v>322</v>
      </c>
      <c r="LF244" s="1190" t="s">
        <v>593</v>
      </c>
      <c r="LG244" s="1179" t="s">
        <v>149</v>
      </c>
      <c r="LH244" s="1180">
        <v>1</v>
      </c>
      <c r="LI244" s="1021">
        <v>398800</v>
      </c>
      <c r="LJ244" s="974">
        <f t="shared" si="4607"/>
        <v>398800</v>
      </c>
      <c r="LK244" s="1016"/>
      <c r="LL244" s="898">
        <f t="shared" si="4608"/>
        <v>1</v>
      </c>
      <c r="LM244" s="898">
        <f t="shared" si="4609"/>
        <v>1</v>
      </c>
      <c r="LN244" s="899">
        <f t="shared" si="4610"/>
        <v>1</v>
      </c>
      <c r="LO244" s="899">
        <f t="shared" si="4611"/>
        <v>1</v>
      </c>
      <c r="LP244" s="899">
        <f t="shared" si="4612"/>
        <v>1</v>
      </c>
      <c r="LQ244" s="899">
        <f t="shared" si="4613"/>
        <v>1</v>
      </c>
      <c r="LR244" s="966">
        <f t="shared" si="4614"/>
        <v>398800</v>
      </c>
      <c r="LS244" s="901">
        <f t="shared" si="4615"/>
        <v>0</v>
      </c>
      <c r="LV244" s="958" t="s">
        <v>322</v>
      </c>
      <c r="LW244" s="1190" t="s">
        <v>593</v>
      </c>
      <c r="LX244" s="1179" t="s">
        <v>149</v>
      </c>
      <c r="LY244" s="1180">
        <v>1</v>
      </c>
      <c r="LZ244" s="1015">
        <v>338000</v>
      </c>
      <c r="MA244" s="963">
        <f t="shared" si="4616"/>
        <v>338000</v>
      </c>
      <c r="MB244" s="1016"/>
      <c r="MC244" s="898">
        <f t="shared" si="4617"/>
        <v>1</v>
      </c>
      <c r="MD244" s="898">
        <f t="shared" si="4618"/>
        <v>1</v>
      </c>
      <c r="ME244" s="899">
        <f t="shared" si="4619"/>
        <v>1</v>
      </c>
      <c r="MF244" s="899">
        <f t="shared" si="4620"/>
        <v>1</v>
      </c>
      <c r="MG244" s="899">
        <f t="shared" si="4621"/>
        <v>1</v>
      </c>
      <c r="MH244" s="899">
        <f t="shared" si="4622"/>
        <v>1</v>
      </c>
      <c r="MI244" s="966">
        <f t="shared" si="4623"/>
        <v>338000</v>
      </c>
      <c r="MJ244" s="901">
        <f t="shared" si="4624"/>
        <v>0</v>
      </c>
      <c r="MM244" s="958" t="s">
        <v>322</v>
      </c>
      <c r="MN244" s="1190" t="s">
        <v>593</v>
      </c>
      <c r="MO244" s="1179" t="s">
        <v>149</v>
      </c>
      <c r="MP244" s="1180">
        <v>1</v>
      </c>
      <c r="MQ244" s="1015">
        <v>400000</v>
      </c>
      <c r="MR244" s="963">
        <f t="shared" si="4625"/>
        <v>400000</v>
      </c>
      <c r="MS244" s="1016"/>
      <c r="MT244" s="898">
        <f t="shared" si="4626"/>
        <v>1</v>
      </c>
      <c r="MU244" s="898">
        <f t="shared" si="4627"/>
        <v>1</v>
      </c>
      <c r="MV244" s="899">
        <f t="shared" si="4628"/>
        <v>1</v>
      </c>
      <c r="MW244" s="899">
        <f t="shared" si="4629"/>
        <v>1</v>
      </c>
      <c r="MX244" s="899">
        <f t="shared" si="4630"/>
        <v>1</v>
      </c>
      <c r="MY244" s="899">
        <f t="shared" si="4631"/>
        <v>1</v>
      </c>
      <c r="MZ244" s="966">
        <f t="shared" si="4632"/>
        <v>400000</v>
      </c>
      <c r="NA244" s="901">
        <f t="shared" si="4633"/>
        <v>0</v>
      </c>
      <c r="ND244" s="975" t="s">
        <v>322</v>
      </c>
      <c r="NE244" s="976" t="s">
        <v>593</v>
      </c>
      <c r="NF244" s="1175" t="s">
        <v>149</v>
      </c>
      <c r="NG244" s="1176">
        <v>1</v>
      </c>
      <c r="NH244" s="979">
        <v>185211.18</v>
      </c>
      <c r="NI244" s="980">
        <v>185211</v>
      </c>
      <c r="NJ244" s="1016"/>
      <c r="NK244" s="898">
        <f t="shared" si="4634"/>
        <v>1</v>
      </c>
      <c r="NL244" s="898">
        <f t="shared" si="4635"/>
        <v>1</v>
      </c>
      <c r="NM244" s="899">
        <f t="shared" si="4636"/>
        <v>1</v>
      </c>
      <c r="NN244" s="899">
        <f t="shared" si="4637"/>
        <v>1</v>
      </c>
      <c r="NO244" s="899">
        <f t="shared" si="4638"/>
        <v>1</v>
      </c>
      <c r="NP244" s="899">
        <f t="shared" si="4639"/>
        <v>1</v>
      </c>
      <c r="NQ244" s="966">
        <f t="shared" si="4640"/>
        <v>185211</v>
      </c>
      <c r="NR244" s="901">
        <f t="shared" si="4641"/>
        <v>0</v>
      </c>
      <c r="NU244" s="981" t="s">
        <v>322</v>
      </c>
      <c r="NV244" s="982" t="s">
        <v>593</v>
      </c>
      <c r="NW244" s="1177" t="s">
        <v>149</v>
      </c>
      <c r="NX244" s="1178">
        <v>1</v>
      </c>
      <c r="NY244" s="1022">
        <v>187082</v>
      </c>
      <c r="NZ244" s="986">
        <f t="shared" si="4642"/>
        <v>187082</v>
      </c>
      <c r="OA244" s="1016"/>
      <c r="OB244" s="898">
        <f t="shared" si="4643"/>
        <v>1</v>
      </c>
      <c r="OC244" s="898">
        <f t="shared" si="4644"/>
        <v>1</v>
      </c>
      <c r="OD244" s="899">
        <f t="shared" si="4645"/>
        <v>1</v>
      </c>
      <c r="OE244" s="899">
        <f t="shared" si="4646"/>
        <v>1</v>
      </c>
      <c r="OF244" s="899">
        <f t="shared" si="4647"/>
        <v>1</v>
      </c>
      <c r="OG244" s="899">
        <f t="shared" si="4648"/>
        <v>1</v>
      </c>
      <c r="OH244" s="966">
        <f t="shared" si="4649"/>
        <v>187082</v>
      </c>
      <c r="OI244" s="901">
        <f t="shared" si="4650"/>
        <v>0</v>
      </c>
      <c r="OL244" s="958" t="s">
        <v>322</v>
      </c>
      <c r="OM244" s="1190" t="s">
        <v>593</v>
      </c>
      <c r="ON244" s="1179" t="s">
        <v>149</v>
      </c>
      <c r="OO244" s="1180">
        <v>1</v>
      </c>
      <c r="OP244" s="1015">
        <v>316675</v>
      </c>
      <c r="OQ244" s="963">
        <f t="shared" si="4201"/>
        <v>316675</v>
      </c>
      <c r="OR244" s="1016"/>
      <c r="OS244" s="898">
        <f t="shared" si="4651"/>
        <v>1</v>
      </c>
      <c r="OT244" s="898">
        <f t="shared" si="4652"/>
        <v>1</v>
      </c>
      <c r="OU244" s="899">
        <f t="shared" si="4653"/>
        <v>1</v>
      </c>
      <c r="OV244" s="899">
        <f t="shared" si="4654"/>
        <v>1</v>
      </c>
      <c r="OW244" s="899">
        <f t="shared" si="4655"/>
        <v>1</v>
      </c>
      <c r="OX244" s="899">
        <f t="shared" si="4656"/>
        <v>1</v>
      </c>
      <c r="OY244" s="966">
        <f t="shared" si="4657"/>
        <v>316675</v>
      </c>
      <c r="OZ244" s="901">
        <f t="shared" si="4658"/>
        <v>0</v>
      </c>
      <c r="PC244" s="958" t="s">
        <v>322</v>
      </c>
      <c r="PD244" s="1190" t="s">
        <v>593</v>
      </c>
      <c r="PE244" s="1179" t="s">
        <v>149</v>
      </c>
      <c r="PF244" s="1180">
        <v>1</v>
      </c>
      <c r="PG244" s="1023">
        <v>667550</v>
      </c>
      <c r="PH244" s="988">
        <v>667550</v>
      </c>
      <c r="PI244" s="1181"/>
      <c r="PJ244" s="898">
        <f t="shared" si="4659"/>
        <v>1</v>
      </c>
      <c r="PK244" s="898">
        <f t="shared" si="4660"/>
        <v>1</v>
      </c>
      <c r="PL244" s="899">
        <f t="shared" si="4661"/>
        <v>1</v>
      </c>
      <c r="PM244" s="899">
        <f t="shared" si="4662"/>
        <v>1</v>
      </c>
      <c r="PN244" s="899">
        <f t="shared" si="4663"/>
        <v>1</v>
      </c>
      <c r="PO244" s="899">
        <f t="shared" si="4664"/>
        <v>1</v>
      </c>
      <c r="PP244" s="966">
        <f t="shared" si="4665"/>
        <v>667550</v>
      </c>
      <c r="PQ244" s="901">
        <f t="shared" si="4666"/>
        <v>0</v>
      </c>
      <c r="PT244" s="958" t="s">
        <v>322</v>
      </c>
      <c r="PU244" s="1190" t="s">
        <v>593</v>
      </c>
      <c r="PV244" s="1179" t="s">
        <v>149</v>
      </c>
      <c r="PW244" s="1180">
        <v>1</v>
      </c>
      <c r="PX244" s="1015">
        <v>692300</v>
      </c>
      <c r="PY244" s="963">
        <f t="shared" si="4667"/>
        <v>692300</v>
      </c>
      <c r="PZ244" s="1016"/>
      <c r="QA244" s="898">
        <f t="shared" si="4668"/>
        <v>1</v>
      </c>
      <c r="QB244" s="898">
        <f t="shared" si="4669"/>
        <v>1</v>
      </c>
      <c r="QC244" s="899">
        <f t="shared" si="4670"/>
        <v>1</v>
      </c>
      <c r="QD244" s="899">
        <f t="shared" si="4671"/>
        <v>1</v>
      </c>
      <c r="QE244" s="899">
        <f t="shared" si="4672"/>
        <v>1</v>
      </c>
      <c r="QF244" s="899">
        <f t="shared" si="4673"/>
        <v>1</v>
      </c>
      <c r="QG244" s="966">
        <f t="shared" si="4674"/>
        <v>692300</v>
      </c>
      <c r="QH244" s="901">
        <f t="shared" si="4675"/>
        <v>0</v>
      </c>
      <c r="QK244" s="958" t="s">
        <v>322</v>
      </c>
      <c r="QL244" s="1190" t="s">
        <v>593</v>
      </c>
      <c r="QM244" s="1179" t="s">
        <v>149</v>
      </c>
      <c r="QN244" s="1180">
        <v>1</v>
      </c>
      <c r="QO244" s="1021">
        <v>400793.99999999994</v>
      </c>
      <c r="QP244" s="974">
        <f t="shared" si="4676"/>
        <v>400794</v>
      </c>
      <c r="QQ244" s="1016"/>
      <c r="QR244" s="898">
        <f t="shared" si="4677"/>
        <v>1</v>
      </c>
      <c r="QS244" s="898">
        <f t="shared" si="4678"/>
        <v>1</v>
      </c>
      <c r="QT244" s="899">
        <f t="shared" si="4679"/>
        <v>1</v>
      </c>
      <c r="QU244" s="899">
        <f t="shared" si="4680"/>
        <v>1</v>
      </c>
      <c r="QV244" s="899">
        <f t="shared" si="4681"/>
        <v>1</v>
      </c>
      <c r="QW244" s="899">
        <f t="shared" si="4682"/>
        <v>1</v>
      </c>
      <c r="QX244" s="966">
        <f t="shared" si="4683"/>
        <v>400794</v>
      </c>
      <c r="QY244" s="901">
        <f t="shared" si="4684"/>
        <v>0</v>
      </c>
      <c r="RB244" s="405"/>
      <c r="RC244" s="406"/>
      <c r="RD244" s="407"/>
      <c r="RE244" s="408"/>
      <c r="RF244" s="409"/>
      <c r="RG244" s="410"/>
      <c r="RH244" s="410"/>
      <c r="RI244" s="898"/>
      <c r="RJ244" s="898"/>
      <c r="RK244" s="934"/>
      <c r="RL244" s="934"/>
      <c r="RM244" s="934"/>
      <c r="RN244" s="934"/>
      <c r="RO244" s="935"/>
      <c r="RP244" s="936"/>
      <c r="RS244" s="405"/>
      <c r="RT244" s="406"/>
      <c r="RU244" s="407"/>
      <c r="RV244" s="408"/>
      <c r="RW244" s="409"/>
      <c r="RX244" s="410"/>
      <c r="RY244" s="410"/>
      <c r="RZ244" s="898"/>
      <c r="SA244" s="898"/>
      <c r="SB244" s="934"/>
      <c r="SC244" s="934"/>
      <c r="SD244" s="934"/>
      <c r="SE244" s="934"/>
      <c r="SF244" s="935"/>
      <c r="SG244" s="936"/>
      <c r="SJ244" s="405"/>
      <c r="SK244" s="406"/>
      <c r="SL244" s="407"/>
      <c r="SM244" s="408"/>
      <c r="SN244" s="409"/>
      <c r="SO244" s="410"/>
      <c r="SP244" s="410"/>
      <c r="SQ244" s="898"/>
      <c r="SR244" s="898"/>
      <c r="SS244" s="934"/>
      <c r="ST244" s="934"/>
      <c r="SU244" s="934"/>
      <c r="SV244" s="934"/>
      <c r="SW244" s="935"/>
      <c r="SX244" s="936"/>
    </row>
    <row r="245" spans="2:518" ht="46.5" thickTop="1" thickBot="1">
      <c r="B245" s="958" t="s">
        <v>323</v>
      </c>
      <c r="C245" s="1190" t="s">
        <v>594</v>
      </c>
      <c r="D245" s="1179" t="s">
        <v>149</v>
      </c>
      <c r="E245" s="1180">
        <v>6</v>
      </c>
      <c r="F245" s="1015"/>
      <c r="G245" s="963">
        <f t="shared" si="4452"/>
        <v>0</v>
      </c>
      <c r="H245" s="1016"/>
      <c r="K245" s="958" t="s">
        <v>323</v>
      </c>
      <c r="L245" s="1190" t="s">
        <v>594</v>
      </c>
      <c r="M245" s="1179" t="s">
        <v>149</v>
      </c>
      <c r="N245" s="1180">
        <v>6</v>
      </c>
      <c r="O245" s="1017">
        <v>390577</v>
      </c>
      <c r="P245" s="963">
        <f t="shared" si="4453"/>
        <v>2343462</v>
      </c>
      <c r="Q245" s="1016"/>
      <c r="R245" s="898">
        <f t="shared" si="4236"/>
        <v>1</v>
      </c>
      <c r="S245" s="898">
        <f t="shared" si="4237"/>
        <v>1</v>
      </c>
      <c r="T245" s="899">
        <f t="shared" si="4238"/>
        <v>1</v>
      </c>
      <c r="U245" s="899">
        <f t="shared" si="4239"/>
        <v>1</v>
      </c>
      <c r="V245" s="899">
        <f t="shared" si="4240"/>
        <v>1</v>
      </c>
      <c r="W245" s="899">
        <f t="shared" si="4241"/>
        <v>1</v>
      </c>
      <c r="X245" s="966">
        <f t="shared" si="4242"/>
        <v>2343462</v>
      </c>
      <c r="Y245" s="901">
        <f t="shared" si="4243"/>
        <v>0</v>
      </c>
      <c r="Z245" s="872"/>
      <c r="AA245" s="872"/>
      <c r="AB245" s="958" t="s">
        <v>323</v>
      </c>
      <c r="AC245" s="1190" t="s">
        <v>594</v>
      </c>
      <c r="AD245" s="1179" t="s">
        <v>149</v>
      </c>
      <c r="AE245" s="1180">
        <v>6</v>
      </c>
      <c r="AF245" s="1015">
        <v>125000</v>
      </c>
      <c r="AG245" s="963">
        <f t="shared" si="4454"/>
        <v>750000</v>
      </c>
      <c r="AH245" s="1016"/>
      <c r="AI245" s="898">
        <f t="shared" si="4455"/>
        <v>1</v>
      </c>
      <c r="AJ245" s="898">
        <f t="shared" si="4456"/>
        <v>1</v>
      </c>
      <c r="AK245" s="899">
        <f t="shared" si="4457"/>
        <v>1</v>
      </c>
      <c r="AL245" s="899">
        <f t="shared" si="4458"/>
        <v>1</v>
      </c>
      <c r="AM245" s="899">
        <f t="shared" si="4459"/>
        <v>1</v>
      </c>
      <c r="AN245" s="899">
        <f t="shared" si="4460"/>
        <v>1</v>
      </c>
      <c r="AO245" s="966">
        <f t="shared" si="4461"/>
        <v>750000</v>
      </c>
      <c r="AP245" s="901">
        <f t="shared" si="4462"/>
        <v>0</v>
      </c>
      <c r="AQ245" s="872"/>
      <c r="AR245" s="872"/>
      <c r="AS245" s="958" t="s">
        <v>323</v>
      </c>
      <c r="AT245" s="1191" t="s">
        <v>594</v>
      </c>
      <c r="AU245" s="1179" t="s">
        <v>149</v>
      </c>
      <c r="AV245" s="1180">
        <v>6</v>
      </c>
      <c r="AW245" s="1019">
        <v>310000</v>
      </c>
      <c r="AX245" s="969">
        <f t="shared" si="4463"/>
        <v>1860000</v>
      </c>
      <c r="AY245" s="1016"/>
      <c r="AZ245" s="898">
        <f t="shared" si="4464"/>
        <v>1</v>
      </c>
      <c r="BA245" s="898">
        <f t="shared" si="4465"/>
        <v>1</v>
      </c>
      <c r="BB245" s="899">
        <f t="shared" si="4466"/>
        <v>1</v>
      </c>
      <c r="BC245" s="899">
        <f t="shared" si="4467"/>
        <v>1</v>
      </c>
      <c r="BD245" s="899">
        <f t="shared" si="4468"/>
        <v>1</v>
      </c>
      <c r="BE245" s="899">
        <f t="shared" si="4469"/>
        <v>1</v>
      </c>
      <c r="BF245" s="966">
        <f t="shared" si="4470"/>
        <v>1860000</v>
      </c>
      <c r="BG245" s="901">
        <f t="shared" si="4471"/>
        <v>0</v>
      </c>
      <c r="BJ245" s="958" t="s">
        <v>323</v>
      </c>
      <c r="BK245" s="1190" t="s">
        <v>594</v>
      </c>
      <c r="BL245" s="1179" t="s">
        <v>149</v>
      </c>
      <c r="BM245" s="1180">
        <v>6</v>
      </c>
      <c r="BN245" s="1015">
        <v>139230</v>
      </c>
      <c r="BO245" s="963">
        <f t="shared" si="4472"/>
        <v>835380</v>
      </c>
      <c r="BP245" s="1016"/>
      <c r="BQ245" s="898">
        <f t="shared" si="4473"/>
        <v>1</v>
      </c>
      <c r="BR245" s="898">
        <f t="shared" si="4474"/>
        <v>1</v>
      </c>
      <c r="BS245" s="899">
        <f t="shared" si="4475"/>
        <v>1</v>
      </c>
      <c r="BT245" s="899">
        <f t="shared" si="4476"/>
        <v>1</v>
      </c>
      <c r="BU245" s="899">
        <f t="shared" si="4477"/>
        <v>1</v>
      </c>
      <c r="BV245" s="899">
        <f t="shared" si="4478"/>
        <v>1</v>
      </c>
      <c r="BW245" s="966">
        <f t="shared" si="4479"/>
        <v>835380</v>
      </c>
      <c r="BX245" s="901">
        <f t="shared" si="4480"/>
        <v>0</v>
      </c>
      <c r="CA245" s="958" t="s">
        <v>323</v>
      </c>
      <c r="CB245" s="1190" t="s">
        <v>594</v>
      </c>
      <c r="CC245" s="1179" t="s">
        <v>149</v>
      </c>
      <c r="CD245" s="1180">
        <v>6</v>
      </c>
      <c r="CE245" s="1015">
        <v>380421</v>
      </c>
      <c r="CF245" s="963">
        <f t="shared" si="4481"/>
        <v>2282526</v>
      </c>
      <c r="CG245" s="1016"/>
      <c r="CH245" s="898">
        <f t="shared" si="4482"/>
        <v>1</v>
      </c>
      <c r="CI245" s="898">
        <f t="shared" si="4483"/>
        <v>1</v>
      </c>
      <c r="CJ245" s="899">
        <f t="shared" si="4484"/>
        <v>1</v>
      </c>
      <c r="CK245" s="899">
        <f t="shared" si="4485"/>
        <v>1</v>
      </c>
      <c r="CL245" s="899">
        <f t="shared" si="4486"/>
        <v>1</v>
      </c>
      <c r="CM245" s="899">
        <f t="shared" si="4487"/>
        <v>1</v>
      </c>
      <c r="CN245" s="966">
        <f t="shared" si="4488"/>
        <v>2282526</v>
      </c>
      <c r="CO245" s="901">
        <f t="shared" si="4489"/>
        <v>0</v>
      </c>
      <c r="CR245" s="958" t="s">
        <v>323</v>
      </c>
      <c r="CS245" s="1190" t="s">
        <v>594</v>
      </c>
      <c r="CT245" s="1179" t="s">
        <v>149</v>
      </c>
      <c r="CU245" s="1180">
        <v>6</v>
      </c>
      <c r="CV245" s="1015">
        <v>98000</v>
      </c>
      <c r="CW245" s="963">
        <f t="shared" si="4490"/>
        <v>588000</v>
      </c>
      <c r="CX245" s="1016"/>
      <c r="CY245" s="898">
        <f t="shared" si="4491"/>
        <v>1</v>
      </c>
      <c r="CZ245" s="898">
        <f t="shared" si="4492"/>
        <v>1</v>
      </c>
      <c r="DA245" s="899">
        <f t="shared" si="4493"/>
        <v>1</v>
      </c>
      <c r="DB245" s="899">
        <f t="shared" si="4494"/>
        <v>1</v>
      </c>
      <c r="DC245" s="899">
        <f t="shared" si="4495"/>
        <v>1</v>
      </c>
      <c r="DD245" s="899">
        <f t="shared" si="4496"/>
        <v>1</v>
      </c>
      <c r="DE245" s="966">
        <f t="shared" si="4497"/>
        <v>588000</v>
      </c>
      <c r="DF245" s="901">
        <f t="shared" si="4498"/>
        <v>0</v>
      </c>
      <c r="DI245" s="958" t="s">
        <v>323</v>
      </c>
      <c r="DJ245" s="1190" t="s">
        <v>594</v>
      </c>
      <c r="DK245" s="1179" t="s">
        <v>149</v>
      </c>
      <c r="DL245" s="1180">
        <v>6</v>
      </c>
      <c r="DM245" s="1015">
        <v>325441</v>
      </c>
      <c r="DN245" s="963">
        <f t="shared" si="4499"/>
        <v>1952646</v>
      </c>
      <c r="DO245" s="1016"/>
      <c r="DP245" s="898">
        <f t="shared" si="4500"/>
        <v>1</v>
      </c>
      <c r="DQ245" s="898">
        <f t="shared" si="4501"/>
        <v>1</v>
      </c>
      <c r="DR245" s="899">
        <f t="shared" si="4502"/>
        <v>1</v>
      </c>
      <c r="DS245" s="899">
        <f t="shared" si="4503"/>
        <v>1</v>
      </c>
      <c r="DT245" s="899">
        <f t="shared" si="4504"/>
        <v>1</v>
      </c>
      <c r="DU245" s="899">
        <f t="shared" si="4505"/>
        <v>1</v>
      </c>
      <c r="DV245" s="966">
        <f t="shared" si="4506"/>
        <v>1952646</v>
      </c>
      <c r="DW245" s="901">
        <f t="shared" si="4507"/>
        <v>0</v>
      </c>
      <c r="DZ245" s="958" t="s">
        <v>323</v>
      </c>
      <c r="EA245" s="1190" t="s">
        <v>594</v>
      </c>
      <c r="EB245" s="1179" t="s">
        <v>149</v>
      </c>
      <c r="EC245" s="1180">
        <v>6</v>
      </c>
      <c r="ED245" s="1015">
        <v>369000</v>
      </c>
      <c r="EE245" s="963">
        <f t="shared" si="4508"/>
        <v>2214000</v>
      </c>
      <c r="EF245" s="1016"/>
      <c r="EG245" s="898">
        <f t="shared" si="4509"/>
        <v>1</v>
      </c>
      <c r="EH245" s="898">
        <f t="shared" si="4510"/>
        <v>1</v>
      </c>
      <c r="EI245" s="899">
        <f t="shared" si="4511"/>
        <v>1</v>
      </c>
      <c r="EJ245" s="899">
        <f t="shared" si="4512"/>
        <v>1</v>
      </c>
      <c r="EK245" s="899">
        <f t="shared" si="4513"/>
        <v>1</v>
      </c>
      <c r="EL245" s="899">
        <f t="shared" si="4514"/>
        <v>1</v>
      </c>
      <c r="EM245" s="966">
        <f t="shared" si="4515"/>
        <v>2214000</v>
      </c>
      <c r="EN245" s="901">
        <f t="shared" si="4516"/>
        <v>0</v>
      </c>
      <c r="EQ245" s="958" t="s">
        <v>323</v>
      </c>
      <c r="ER245" s="1190" t="s">
        <v>1169</v>
      </c>
      <c r="ES245" s="1179" t="s">
        <v>149</v>
      </c>
      <c r="ET245" s="1180">
        <v>6</v>
      </c>
      <c r="EU245" s="1015">
        <v>381000</v>
      </c>
      <c r="EV245" s="963">
        <f t="shared" si="4517"/>
        <v>2286000</v>
      </c>
      <c r="EW245" s="1016"/>
      <c r="EX245" s="898">
        <v>1</v>
      </c>
      <c r="EY245" s="898">
        <f t="shared" si="4519"/>
        <v>1</v>
      </c>
      <c r="EZ245" s="899">
        <f t="shared" si="4520"/>
        <v>1</v>
      </c>
      <c r="FA245" s="899">
        <f t="shared" si="4521"/>
        <v>1</v>
      </c>
      <c r="FB245" s="899">
        <f t="shared" si="4522"/>
        <v>1</v>
      </c>
      <c r="FC245" s="899">
        <f t="shared" si="4523"/>
        <v>1</v>
      </c>
      <c r="FD245" s="966">
        <f t="shared" si="4524"/>
        <v>2286000</v>
      </c>
      <c r="FE245" s="901">
        <f t="shared" si="4525"/>
        <v>0</v>
      </c>
      <c r="FH245" s="958"/>
      <c r="FI245" s="1190"/>
      <c r="FJ245" s="1179"/>
      <c r="FK245" s="1180"/>
      <c r="FL245" s="1015"/>
      <c r="FM245" s="963">
        <f t="shared" si="4526"/>
        <v>0</v>
      </c>
      <c r="FN245" s="1016"/>
      <c r="FO245" s="898" t="e">
        <f t="shared" si="4527"/>
        <v>#N/A</v>
      </c>
      <c r="FP245" s="898" t="e">
        <f t="shared" si="4528"/>
        <v>#N/A</v>
      </c>
      <c r="FQ245" s="899" t="e">
        <f t="shared" si="4529"/>
        <v>#N/A</v>
      </c>
      <c r="FR245" s="899">
        <f t="shared" si="4530"/>
        <v>0</v>
      </c>
      <c r="FS245" s="899">
        <f t="shared" si="4531"/>
        <v>0</v>
      </c>
      <c r="FT245" s="899" t="e">
        <f t="shared" si="4532"/>
        <v>#N/A</v>
      </c>
      <c r="FU245" s="966">
        <f t="shared" si="4533"/>
        <v>0</v>
      </c>
      <c r="FV245" s="901">
        <f t="shared" si="4534"/>
        <v>0</v>
      </c>
      <c r="FY245" s="958" t="s">
        <v>323</v>
      </c>
      <c r="FZ245" s="1190" t="s">
        <v>594</v>
      </c>
      <c r="GA245" s="1179" t="s">
        <v>149</v>
      </c>
      <c r="GB245" s="1180">
        <v>6</v>
      </c>
      <c r="GC245" s="1017">
        <v>391000</v>
      </c>
      <c r="GD245" s="963">
        <f t="shared" si="4535"/>
        <v>2346000</v>
      </c>
      <c r="GE245" s="1016"/>
      <c r="GF245" s="898">
        <f t="shared" si="4536"/>
        <v>1</v>
      </c>
      <c r="GG245" s="898">
        <f t="shared" si="4537"/>
        <v>1</v>
      </c>
      <c r="GH245" s="899">
        <f t="shared" si="4538"/>
        <v>1</v>
      </c>
      <c r="GI245" s="899">
        <f t="shared" si="4539"/>
        <v>1</v>
      </c>
      <c r="GJ245" s="899">
        <f t="shared" si="4540"/>
        <v>1</v>
      </c>
      <c r="GK245" s="899">
        <f t="shared" si="4541"/>
        <v>1</v>
      </c>
      <c r="GL245" s="966">
        <f t="shared" si="4542"/>
        <v>2346000</v>
      </c>
      <c r="GM245" s="901">
        <f t="shared" si="4543"/>
        <v>0</v>
      </c>
      <c r="GP245" s="958" t="s">
        <v>323</v>
      </c>
      <c r="GQ245" s="1190" t="s">
        <v>1169</v>
      </c>
      <c r="GR245" s="1179" t="s">
        <v>149</v>
      </c>
      <c r="GS245" s="1180">
        <v>6</v>
      </c>
      <c r="GT245" s="1015">
        <v>382750</v>
      </c>
      <c r="GU245" s="963">
        <f t="shared" si="4544"/>
        <v>2296500</v>
      </c>
      <c r="GV245" s="1016"/>
      <c r="GW245" s="898">
        <v>1</v>
      </c>
      <c r="GX245" s="898">
        <f t="shared" si="4546"/>
        <v>1</v>
      </c>
      <c r="GY245" s="899">
        <f t="shared" si="4547"/>
        <v>1</v>
      </c>
      <c r="GZ245" s="899">
        <f t="shared" si="4548"/>
        <v>1</v>
      </c>
      <c r="HA245" s="899">
        <f t="shared" si="4549"/>
        <v>1</v>
      </c>
      <c r="HB245" s="899">
        <f t="shared" si="4550"/>
        <v>1</v>
      </c>
      <c r="HC245" s="966">
        <f t="shared" si="4551"/>
        <v>2296500</v>
      </c>
      <c r="HD245" s="901">
        <f t="shared" si="4552"/>
        <v>0</v>
      </c>
      <c r="HG245" s="958" t="s">
        <v>323</v>
      </c>
      <c r="HH245" s="1190" t="s">
        <v>594</v>
      </c>
      <c r="HI245" s="1179" t="s">
        <v>149</v>
      </c>
      <c r="HJ245" s="1180">
        <v>6</v>
      </c>
      <c r="HK245" s="1015">
        <v>471662</v>
      </c>
      <c r="HL245" s="963">
        <f t="shared" si="4553"/>
        <v>2829972</v>
      </c>
      <c r="HM245" s="1016"/>
      <c r="HN245" s="898">
        <f t="shared" si="4554"/>
        <v>1</v>
      </c>
      <c r="HO245" s="898">
        <f t="shared" si="4555"/>
        <v>1</v>
      </c>
      <c r="HP245" s="899">
        <f t="shared" si="4556"/>
        <v>1</v>
      </c>
      <c r="HQ245" s="899">
        <f t="shared" si="4557"/>
        <v>1</v>
      </c>
      <c r="HR245" s="899">
        <f t="shared" si="4558"/>
        <v>1</v>
      </c>
      <c r="HS245" s="899">
        <f t="shared" si="4559"/>
        <v>1</v>
      </c>
      <c r="HT245" s="966">
        <f t="shared" si="4560"/>
        <v>2829972</v>
      </c>
      <c r="HU245" s="901">
        <f t="shared" si="4561"/>
        <v>0</v>
      </c>
      <c r="HX245" s="958" t="s">
        <v>323</v>
      </c>
      <c r="HY245" s="1190" t="s">
        <v>594</v>
      </c>
      <c r="HZ245" s="1179" t="s">
        <v>149</v>
      </c>
      <c r="IA245" s="1180">
        <v>6</v>
      </c>
      <c r="IB245" s="1020">
        <v>425449</v>
      </c>
      <c r="IC245" s="972">
        <f t="shared" si="4562"/>
        <v>2552694</v>
      </c>
      <c r="ID245" s="1016"/>
      <c r="IE245" s="898">
        <f t="shared" si="4563"/>
        <v>1</v>
      </c>
      <c r="IF245" s="898">
        <f t="shared" si="4564"/>
        <v>1</v>
      </c>
      <c r="IG245" s="899">
        <f t="shared" si="4565"/>
        <v>1</v>
      </c>
      <c r="IH245" s="899">
        <f t="shared" si="4566"/>
        <v>1</v>
      </c>
      <c r="II245" s="899">
        <f t="shared" si="4567"/>
        <v>1</v>
      </c>
      <c r="IJ245" s="899">
        <f t="shared" si="4568"/>
        <v>1</v>
      </c>
      <c r="IK245" s="966">
        <f t="shared" si="4569"/>
        <v>2552694</v>
      </c>
      <c r="IL245" s="901">
        <f t="shared" si="4570"/>
        <v>0</v>
      </c>
      <c r="IO245" s="958" t="s">
        <v>323</v>
      </c>
      <c r="IP245" s="1190" t="s">
        <v>594</v>
      </c>
      <c r="IQ245" s="1179" t="s">
        <v>149</v>
      </c>
      <c r="IR245" s="1180">
        <v>6</v>
      </c>
      <c r="IS245" s="1015">
        <v>290000</v>
      </c>
      <c r="IT245" s="963">
        <f t="shared" si="4571"/>
        <v>1740000</v>
      </c>
      <c r="IU245" s="1016"/>
      <c r="IV245" s="898">
        <f t="shared" si="4572"/>
        <v>1</v>
      </c>
      <c r="IW245" s="898">
        <f t="shared" si="4573"/>
        <v>1</v>
      </c>
      <c r="IX245" s="899">
        <f t="shared" si="4574"/>
        <v>1</v>
      </c>
      <c r="IY245" s="899">
        <f t="shared" si="4575"/>
        <v>1</v>
      </c>
      <c r="IZ245" s="899">
        <f t="shared" si="4576"/>
        <v>1</v>
      </c>
      <c r="JA245" s="899">
        <f t="shared" si="4577"/>
        <v>1</v>
      </c>
      <c r="JB245" s="966">
        <f t="shared" si="4578"/>
        <v>1740000</v>
      </c>
      <c r="JC245" s="901">
        <f t="shared" si="4579"/>
        <v>0</v>
      </c>
      <c r="JF245" s="958" t="s">
        <v>323</v>
      </c>
      <c r="JG245" s="1190" t="s">
        <v>594</v>
      </c>
      <c r="JH245" s="1179" t="s">
        <v>149</v>
      </c>
      <c r="JI245" s="1180">
        <v>6</v>
      </c>
      <c r="JJ245" s="1015">
        <v>160000</v>
      </c>
      <c r="JK245" s="963">
        <f t="shared" si="4580"/>
        <v>960000</v>
      </c>
      <c r="JL245" s="1016"/>
      <c r="JM245" s="898">
        <f t="shared" si="4581"/>
        <v>1</v>
      </c>
      <c r="JN245" s="898">
        <f t="shared" si="4582"/>
        <v>1</v>
      </c>
      <c r="JO245" s="899">
        <f t="shared" si="4583"/>
        <v>1</v>
      </c>
      <c r="JP245" s="899">
        <f t="shared" si="4584"/>
        <v>1</v>
      </c>
      <c r="JQ245" s="899">
        <f t="shared" si="4585"/>
        <v>1</v>
      </c>
      <c r="JR245" s="899">
        <f t="shared" si="4586"/>
        <v>1</v>
      </c>
      <c r="JS245" s="966">
        <f t="shared" si="4587"/>
        <v>960000</v>
      </c>
      <c r="JT245" s="901">
        <f t="shared" si="4588"/>
        <v>0</v>
      </c>
      <c r="JW245" s="958" t="s">
        <v>323</v>
      </c>
      <c r="JX245" s="1190" t="s">
        <v>594</v>
      </c>
      <c r="JY245" s="1179" t="s">
        <v>149</v>
      </c>
      <c r="JZ245" s="1180">
        <v>6</v>
      </c>
      <c r="KA245" s="1015">
        <v>339065.99080000003</v>
      </c>
      <c r="KB245" s="963">
        <f t="shared" si="4589"/>
        <v>2034396</v>
      </c>
      <c r="KC245" s="1016"/>
      <c r="KD245" s="898">
        <f t="shared" si="4590"/>
        <v>1</v>
      </c>
      <c r="KE245" s="898">
        <f t="shared" si="4591"/>
        <v>1</v>
      </c>
      <c r="KF245" s="899">
        <f t="shared" si="4592"/>
        <v>1</v>
      </c>
      <c r="KG245" s="899">
        <f t="shared" si="4593"/>
        <v>1</v>
      </c>
      <c r="KH245" s="899">
        <f t="shared" si="4594"/>
        <v>1</v>
      </c>
      <c r="KI245" s="899">
        <f t="shared" si="4595"/>
        <v>1</v>
      </c>
      <c r="KJ245" s="966">
        <f t="shared" si="4596"/>
        <v>2034396</v>
      </c>
      <c r="KK245" s="901">
        <f t="shared" si="4597"/>
        <v>0</v>
      </c>
      <c r="KN245" s="958" t="s">
        <v>323</v>
      </c>
      <c r="KO245" s="1190" t="s">
        <v>594</v>
      </c>
      <c r="KP245" s="1179" t="s">
        <v>149</v>
      </c>
      <c r="KQ245" s="1180">
        <v>6</v>
      </c>
      <c r="KR245" s="1015">
        <v>568645</v>
      </c>
      <c r="KS245" s="963">
        <f t="shared" si="4598"/>
        <v>3411870</v>
      </c>
      <c r="KT245" s="1016"/>
      <c r="KU245" s="898">
        <f t="shared" si="4599"/>
        <v>1</v>
      </c>
      <c r="KV245" s="898">
        <f t="shared" si="4600"/>
        <v>1</v>
      </c>
      <c r="KW245" s="899">
        <f t="shared" si="4601"/>
        <v>1</v>
      </c>
      <c r="KX245" s="899">
        <f t="shared" si="4602"/>
        <v>1</v>
      </c>
      <c r="KY245" s="899">
        <f t="shared" si="4603"/>
        <v>1</v>
      </c>
      <c r="KZ245" s="899">
        <f t="shared" si="4604"/>
        <v>1</v>
      </c>
      <c r="LA245" s="966">
        <f t="shared" si="4605"/>
        <v>3411870</v>
      </c>
      <c r="LB245" s="901">
        <f t="shared" si="4606"/>
        <v>0</v>
      </c>
      <c r="LE245" s="958" t="s">
        <v>323</v>
      </c>
      <c r="LF245" s="1190" t="s">
        <v>594</v>
      </c>
      <c r="LG245" s="1179" t="s">
        <v>149</v>
      </c>
      <c r="LH245" s="1180">
        <v>6</v>
      </c>
      <c r="LI245" s="1021">
        <v>398800</v>
      </c>
      <c r="LJ245" s="974">
        <f t="shared" si="4607"/>
        <v>2392800</v>
      </c>
      <c r="LK245" s="1016"/>
      <c r="LL245" s="898">
        <f t="shared" si="4608"/>
        <v>1</v>
      </c>
      <c r="LM245" s="898">
        <f t="shared" si="4609"/>
        <v>1</v>
      </c>
      <c r="LN245" s="899">
        <f t="shared" si="4610"/>
        <v>1</v>
      </c>
      <c r="LO245" s="899">
        <f t="shared" si="4611"/>
        <v>1</v>
      </c>
      <c r="LP245" s="899">
        <f t="shared" si="4612"/>
        <v>1</v>
      </c>
      <c r="LQ245" s="899">
        <f t="shared" si="4613"/>
        <v>1</v>
      </c>
      <c r="LR245" s="966">
        <f t="shared" si="4614"/>
        <v>2392800</v>
      </c>
      <c r="LS245" s="901">
        <f t="shared" si="4615"/>
        <v>0</v>
      </c>
      <c r="LV245" s="958" t="s">
        <v>323</v>
      </c>
      <c r="LW245" s="1190" t="s">
        <v>594</v>
      </c>
      <c r="LX245" s="1179" t="s">
        <v>149</v>
      </c>
      <c r="LY245" s="1180">
        <v>6</v>
      </c>
      <c r="LZ245" s="1015">
        <v>149500</v>
      </c>
      <c r="MA245" s="963">
        <f t="shared" si="4616"/>
        <v>897000</v>
      </c>
      <c r="MB245" s="1016"/>
      <c r="MC245" s="898">
        <f t="shared" si="4617"/>
        <v>1</v>
      </c>
      <c r="MD245" s="898">
        <f t="shared" si="4618"/>
        <v>1</v>
      </c>
      <c r="ME245" s="899">
        <f t="shared" si="4619"/>
        <v>1</v>
      </c>
      <c r="MF245" s="899">
        <f t="shared" si="4620"/>
        <v>1</v>
      </c>
      <c r="MG245" s="899">
        <f t="shared" si="4621"/>
        <v>1</v>
      </c>
      <c r="MH245" s="899">
        <f t="shared" si="4622"/>
        <v>1</v>
      </c>
      <c r="MI245" s="966">
        <f t="shared" si="4623"/>
        <v>897000</v>
      </c>
      <c r="MJ245" s="901">
        <f t="shared" si="4624"/>
        <v>0</v>
      </c>
      <c r="MM245" s="958" t="s">
        <v>323</v>
      </c>
      <c r="MN245" s="1190" t="s">
        <v>594</v>
      </c>
      <c r="MO245" s="1179" t="s">
        <v>149</v>
      </c>
      <c r="MP245" s="1180">
        <v>6</v>
      </c>
      <c r="MQ245" s="1015">
        <v>380000</v>
      </c>
      <c r="MR245" s="963">
        <f t="shared" si="4625"/>
        <v>2280000</v>
      </c>
      <c r="MS245" s="1016"/>
      <c r="MT245" s="898">
        <f t="shared" si="4626"/>
        <v>1</v>
      </c>
      <c r="MU245" s="898">
        <f t="shared" si="4627"/>
        <v>1</v>
      </c>
      <c r="MV245" s="899">
        <f t="shared" si="4628"/>
        <v>1</v>
      </c>
      <c r="MW245" s="899">
        <f t="shared" si="4629"/>
        <v>1</v>
      </c>
      <c r="MX245" s="899">
        <f t="shared" si="4630"/>
        <v>1</v>
      </c>
      <c r="MY245" s="899">
        <f t="shared" si="4631"/>
        <v>1</v>
      </c>
      <c r="MZ245" s="966">
        <f t="shared" si="4632"/>
        <v>2280000</v>
      </c>
      <c r="NA245" s="901">
        <f t="shared" si="4633"/>
        <v>0</v>
      </c>
      <c r="ND245" s="975" t="s">
        <v>323</v>
      </c>
      <c r="NE245" s="976" t="s">
        <v>594</v>
      </c>
      <c r="NF245" s="1175" t="s">
        <v>149</v>
      </c>
      <c r="NG245" s="1176">
        <v>6</v>
      </c>
      <c r="NH245" s="979">
        <v>74745</v>
      </c>
      <c r="NI245" s="980">
        <v>448470</v>
      </c>
      <c r="NJ245" s="1016"/>
      <c r="NK245" s="898">
        <f t="shared" si="4634"/>
        <v>1</v>
      </c>
      <c r="NL245" s="898">
        <f t="shared" si="4635"/>
        <v>1</v>
      </c>
      <c r="NM245" s="899">
        <f t="shared" si="4636"/>
        <v>1</v>
      </c>
      <c r="NN245" s="899">
        <f t="shared" si="4637"/>
        <v>1</v>
      </c>
      <c r="NO245" s="899">
        <f t="shared" si="4638"/>
        <v>1</v>
      </c>
      <c r="NP245" s="899">
        <f t="shared" si="4639"/>
        <v>1</v>
      </c>
      <c r="NQ245" s="966">
        <f t="shared" si="4640"/>
        <v>448470</v>
      </c>
      <c r="NR245" s="901">
        <f t="shared" si="4641"/>
        <v>0</v>
      </c>
      <c r="NU245" s="981" t="s">
        <v>323</v>
      </c>
      <c r="NV245" s="982" t="s">
        <v>594</v>
      </c>
      <c r="NW245" s="1177" t="s">
        <v>149</v>
      </c>
      <c r="NX245" s="1178">
        <v>6</v>
      </c>
      <c r="NY245" s="1022">
        <v>75500</v>
      </c>
      <c r="NZ245" s="986">
        <f t="shared" si="4642"/>
        <v>453000</v>
      </c>
      <c r="OA245" s="1016"/>
      <c r="OB245" s="898">
        <f t="shared" si="4643"/>
        <v>1</v>
      </c>
      <c r="OC245" s="898">
        <f t="shared" si="4644"/>
        <v>1</v>
      </c>
      <c r="OD245" s="899">
        <f t="shared" si="4645"/>
        <v>1</v>
      </c>
      <c r="OE245" s="899">
        <f t="shared" si="4646"/>
        <v>1</v>
      </c>
      <c r="OF245" s="899">
        <f t="shared" si="4647"/>
        <v>1</v>
      </c>
      <c r="OG245" s="899">
        <f t="shared" si="4648"/>
        <v>1</v>
      </c>
      <c r="OH245" s="966">
        <f t="shared" si="4649"/>
        <v>453000</v>
      </c>
      <c r="OI245" s="901">
        <f t="shared" si="4650"/>
        <v>0</v>
      </c>
      <c r="OL245" s="958" t="s">
        <v>323</v>
      </c>
      <c r="OM245" s="1190" t="s">
        <v>594</v>
      </c>
      <c r="ON245" s="1179" t="s">
        <v>149</v>
      </c>
      <c r="OO245" s="1180">
        <v>6</v>
      </c>
      <c r="OP245" s="1015">
        <v>149726</v>
      </c>
      <c r="OQ245" s="963">
        <f t="shared" si="4201"/>
        <v>898356</v>
      </c>
      <c r="OR245" s="1016"/>
      <c r="OS245" s="898">
        <f t="shared" si="4651"/>
        <v>1</v>
      </c>
      <c r="OT245" s="898">
        <f t="shared" si="4652"/>
        <v>1</v>
      </c>
      <c r="OU245" s="899">
        <f t="shared" si="4653"/>
        <v>1</v>
      </c>
      <c r="OV245" s="899">
        <f t="shared" si="4654"/>
        <v>1</v>
      </c>
      <c r="OW245" s="899">
        <f t="shared" si="4655"/>
        <v>1</v>
      </c>
      <c r="OX245" s="899">
        <f t="shared" si="4656"/>
        <v>1</v>
      </c>
      <c r="OY245" s="966">
        <f t="shared" si="4657"/>
        <v>898356</v>
      </c>
      <c r="OZ245" s="901">
        <f t="shared" si="4658"/>
        <v>0</v>
      </c>
      <c r="PC245" s="958" t="s">
        <v>323</v>
      </c>
      <c r="PD245" s="1190" t="s">
        <v>594</v>
      </c>
      <c r="PE245" s="1179" t="s">
        <v>149</v>
      </c>
      <c r="PF245" s="1180">
        <v>6</v>
      </c>
      <c r="PG245" s="1023">
        <v>185900</v>
      </c>
      <c r="PH245" s="988">
        <v>1115400</v>
      </c>
      <c r="PI245" s="1181"/>
      <c r="PJ245" s="898">
        <f t="shared" si="4659"/>
        <v>1</v>
      </c>
      <c r="PK245" s="898">
        <f t="shared" si="4660"/>
        <v>1</v>
      </c>
      <c r="PL245" s="899">
        <f t="shared" si="4661"/>
        <v>1</v>
      </c>
      <c r="PM245" s="899">
        <f t="shared" si="4662"/>
        <v>1</v>
      </c>
      <c r="PN245" s="899">
        <f t="shared" si="4663"/>
        <v>1</v>
      </c>
      <c r="PO245" s="899">
        <f t="shared" si="4664"/>
        <v>1</v>
      </c>
      <c r="PP245" s="966">
        <f t="shared" si="4665"/>
        <v>1115400</v>
      </c>
      <c r="PQ245" s="901">
        <f t="shared" si="4666"/>
        <v>0</v>
      </c>
      <c r="PT245" s="958" t="s">
        <v>323</v>
      </c>
      <c r="PU245" s="1190" t="s">
        <v>594</v>
      </c>
      <c r="PV245" s="1179" t="s">
        <v>149</v>
      </c>
      <c r="PW245" s="1180">
        <v>6</v>
      </c>
      <c r="PX245" s="1015">
        <v>379980</v>
      </c>
      <c r="PY245" s="963">
        <f t="shared" si="4667"/>
        <v>2279880</v>
      </c>
      <c r="PZ245" s="1016"/>
      <c r="QA245" s="898">
        <f t="shared" si="4668"/>
        <v>1</v>
      </c>
      <c r="QB245" s="898">
        <f t="shared" si="4669"/>
        <v>1</v>
      </c>
      <c r="QC245" s="899">
        <f t="shared" si="4670"/>
        <v>1</v>
      </c>
      <c r="QD245" s="899">
        <f t="shared" si="4671"/>
        <v>1</v>
      </c>
      <c r="QE245" s="899">
        <f t="shared" si="4672"/>
        <v>1</v>
      </c>
      <c r="QF245" s="899">
        <f t="shared" si="4673"/>
        <v>1</v>
      </c>
      <c r="QG245" s="966">
        <f t="shared" si="4674"/>
        <v>2279880</v>
      </c>
      <c r="QH245" s="901">
        <f t="shared" si="4675"/>
        <v>0</v>
      </c>
      <c r="QK245" s="958" t="s">
        <v>323</v>
      </c>
      <c r="QL245" s="1190" t="s">
        <v>594</v>
      </c>
      <c r="QM245" s="1179" t="s">
        <v>149</v>
      </c>
      <c r="QN245" s="1180">
        <v>6</v>
      </c>
      <c r="QO245" s="1021">
        <v>400793.99999999994</v>
      </c>
      <c r="QP245" s="974">
        <f t="shared" si="4676"/>
        <v>2404764</v>
      </c>
      <c r="QQ245" s="1016"/>
      <c r="QR245" s="898">
        <f t="shared" si="4677"/>
        <v>1</v>
      </c>
      <c r="QS245" s="898">
        <f t="shared" si="4678"/>
        <v>1</v>
      </c>
      <c r="QT245" s="899">
        <f t="shared" si="4679"/>
        <v>1</v>
      </c>
      <c r="QU245" s="899">
        <f t="shared" si="4680"/>
        <v>1</v>
      </c>
      <c r="QV245" s="899">
        <f t="shared" si="4681"/>
        <v>1</v>
      </c>
      <c r="QW245" s="899">
        <f t="shared" si="4682"/>
        <v>1</v>
      </c>
      <c r="QX245" s="966">
        <f t="shared" si="4683"/>
        <v>2404764</v>
      </c>
      <c r="QY245" s="901">
        <f t="shared" si="4684"/>
        <v>0</v>
      </c>
      <c r="RB245" s="405"/>
      <c r="RC245" s="406"/>
      <c r="RD245" s="407"/>
      <c r="RE245" s="408"/>
      <c r="RF245" s="409"/>
      <c r="RG245" s="410"/>
      <c r="RH245" s="410"/>
      <c r="RI245" s="898"/>
      <c r="RJ245" s="898"/>
      <c r="RK245" s="934"/>
      <c r="RL245" s="934"/>
      <c r="RM245" s="934"/>
      <c r="RN245" s="934"/>
      <c r="RO245" s="935"/>
      <c r="RP245" s="936"/>
      <c r="RS245" s="405"/>
      <c r="RT245" s="406"/>
      <c r="RU245" s="407"/>
      <c r="RV245" s="408"/>
      <c r="RW245" s="409"/>
      <c r="RX245" s="410"/>
      <c r="RY245" s="410"/>
      <c r="RZ245" s="898"/>
      <c r="SA245" s="898"/>
      <c r="SB245" s="934"/>
      <c r="SC245" s="934"/>
      <c r="SD245" s="934"/>
      <c r="SE245" s="934"/>
      <c r="SF245" s="935"/>
      <c r="SG245" s="936"/>
      <c r="SJ245" s="405"/>
      <c r="SK245" s="406"/>
      <c r="SL245" s="407"/>
      <c r="SM245" s="408"/>
      <c r="SN245" s="409"/>
      <c r="SO245" s="410"/>
      <c r="SP245" s="410"/>
      <c r="SQ245" s="898"/>
      <c r="SR245" s="898"/>
      <c r="SS245" s="934"/>
      <c r="ST245" s="934"/>
      <c r="SU245" s="934"/>
      <c r="SV245" s="934"/>
      <c r="SW245" s="935"/>
      <c r="SX245" s="936"/>
    </row>
    <row r="246" spans="2:518" ht="57.75" customHeight="1" thickTop="1" thickBot="1">
      <c r="B246" s="958" t="s">
        <v>324</v>
      </c>
      <c r="C246" s="1190" t="s">
        <v>595</v>
      </c>
      <c r="D246" s="1179" t="s">
        <v>149</v>
      </c>
      <c r="E246" s="1180">
        <v>2</v>
      </c>
      <c r="F246" s="1015"/>
      <c r="G246" s="963">
        <f t="shared" si="4452"/>
        <v>0</v>
      </c>
      <c r="H246" s="1016"/>
      <c r="K246" s="958" t="s">
        <v>324</v>
      </c>
      <c r="L246" s="1190" t="s">
        <v>595</v>
      </c>
      <c r="M246" s="1179" t="s">
        <v>149</v>
      </c>
      <c r="N246" s="1180">
        <v>2</v>
      </c>
      <c r="O246" s="1017">
        <v>311492</v>
      </c>
      <c r="P246" s="963">
        <f t="shared" si="4453"/>
        <v>622984</v>
      </c>
      <c r="Q246" s="1016"/>
      <c r="R246" s="898">
        <f t="shared" si="4236"/>
        <v>1</v>
      </c>
      <c r="S246" s="898">
        <f t="shared" si="4237"/>
        <v>1</v>
      </c>
      <c r="T246" s="899">
        <f t="shared" si="4238"/>
        <v>1</v>
      </c>
      <c r="U246" s="899">
        <f t="shared" si="4239"/>
        <v>1</v>
      </c>
      <c r="V246" s="899">
        <f t="shared" si="4240"/>
        <v>1</v>
      </c>
      <c r="W246" s="899">
        <f t="shared" si="4241"/>
        <v>1</v>
      </c>
      <c r="X246" s="966">
        <f t="shared" si="4242"/>
        <v>622984</v>
      </c>
      <c r="Y246" s="901">
        <f t="shared" si="4243"/>
        <v>0</v>
      </c>
      <c r="Z246" s="872"/>
      <c r="AA246" s="872"/>
      <c r="AB246" s="958" t="s">
        <v>324</v>
      </c>
      <c r="AC246" s="1190" t="s">
        <v>595</v>
      </c>
      <c r="AD246" s="1179" t="s">
        <v>149</v>
      </c>
      <c r="AE246" s="1180">
        <v>2</v>
      </c>
      <c r="AF246" s="1015">
        <v>320000</v>
      </c>
      <c r="AG246" s="963">
        <f t="shared" si="4454"/>
        <v>640000</v>
      </c>
      <c r="AH246" s="1016"/>
      <c r="AI246" s="898">
        <f t="shared" si="4455"/>
        <v>1</v>
      </c>
      <c r="AJ246" s="898">
        <f t="shared" si="4456"/>
        <v>1</v>
      </c>
      <c r="AK246" s="899">
        <f t="shared" si="4457"/>
        <v>1</v>
      </c>
      <c r="AL246" s="899">
        <f t="shared" si="4458"/>
        <v>1</v>
      </c>
      <c r="AM246" s="899">
        <f t="shared" si="4459"/>
        <v>1</v>
      </c>
      <c r="AN246" s="899">
        <f t="shared" si="4460"/>
        <v>1</v>
      </c>
      <c r="AO246" s="966">
        <f t="shared" si="4461"/>
        <v>640000</v>
      </c>
      <c r="AP246" s="901">
        <f t="shared" si="4462"/>
        <v>0</v>
      </c>
      <c r="AQ246" s="872"/>
      <c r="AR246" s="872"/>
      <c r="AS246" s="958" t="s">
        <v>324</v>
      </c>
      <c r="AT246" s="1191" t="s">
        <v>595</v>
      </c>
      <c r="AU246" s="1179" t="s">
        <v>149</v>
      </c>
      <c r="AV246" s="1180">
        <v>2</v>
      </c>
      <c r="AW246" s="1019">
        <v>180000</v>
      </c>
      <c r="AX246" s="969">
        <f t="shared" si="4463"/>
        <v>360000</v>
      </c>
      <c r="AY246" s="1016"/>
      <c r="AZ246" s="898">
        <f t="shared" si="4464"/>
        <v>1</v>
      </c>
      <c r="BA246" s="898">
        <f t="shared" si="4465"/>
        <v>1</v>
      </c>
      <c r="BB246" s="899">
        <f t="shared" si="4466"/>
        <v>1</v>
      </c>
      <c r="BC246" s="899">
        <f t="shared" si="4467"/>
        <v>1</v>
      </c>
      <c r="BD246" s="899">
        <f t="shared" si="4468"/>
        <v>1</v>
      </c>
      <c r="BE246" s="899">
        <f t="shared" si="4469"/>
        <v>1</v>
      </c>
      <c r="BF246" s="966">
        <f t="shared" si="4470"/>
        <v>360000</v>
      </c>
      <c r="BG246" s="901">
        <f t="shared" si="4471"/>
        <v>0</v>
      </c>
      <c r="BJ246" s="958" t="s">
        <v>324</v>
      </c>
      <c r="BK246" s="1190" t="s">
        <v>595</v>
      </c>
      <c r="BL246" s="1179" t="s">
        <v>149</v>
      </c>
      <c r="BM246" s="1180">
        <v>2</v>
      </c>
      <c r="BN246" s="1015">
        <v>435370</v>
      </c>
      <c r="BO246" s="963">
        <f t="shared" si="4472"/>
        <v>870740</v>
      </c>
      <c r="BP246" s="1016"/>
      <c r="BQ246" s="898">
        <f t="shared" si="4473"/>
        <v>1</v>
      </c>
      <c r="BR246" s="898">
        <f t="shared" si="4474"/>
        <v>1</v>
      </c>
      <c r="BS246" s="899">
        <f t="shared" si="4475"/>
        <v>1</v>
      </c>
      <c r="BT246" s="899">
        <f t="shared" si="4476"/>
        <v>1</v>
      </c>
      <c r="BU246" s="899">
        <f t="shared" si="4477"/>
        <v>1</v>
      </c>
      <c r="BV246" s="899">
        <f t="shared" si="4478"/>
        <v>1</v>
      </c>
      <c r="BW246" s="966">
        <f t="shared" si="4479"/>
        <v>870740</v>
      </c>
      <c r="BX246" s="901">
        <f t="shared" si="4480"/>
        <v>0</v>
      </c>
      <c r="CA246" s="958" t="s">
        <v>324</v>
      </c>
      <c r="CB246" s="1190" t="s">
        <v>595</v>
      </c>
      <c r="CC246" s="1179" t="s">
        <v>149</v>
      </c>
      <c r="CD246" s="1180">
        <v>2</v>
      </c>
      <c r="CE246" s="1015">
        <v>303393</v>
      </c>
      <c r="CF246" s="963">
        <f t="shared" si="4481"/>
        <v>606786</v>
      </c>
      <c r="CG246" s="1016"/>
      <c r="CH246" s="898">
        <f t="shared" si="4482"/>
        <v>1</v>
      </c>
      <c r="CI246" s="898">
        <f t="shared" si="4483"/>
        <v>1</v>
      </c>
      <c r="CJ246" s="899">
        <f t="shared" si="4484"/>
        <v>1</v>
      </c>
      <c r="CK246" s="899">
        <f t="shared" si="4485"/>
        <v>1</v>
      </c>
      <c r="CL246" s="899">
        <f t="shared" si="4486"/>
        <v>1</v>
      </c>
      <c r="CM246" s="899">
        <f t="shared" si="4487"/>
        <v>1</v>
      </c>
      <c r="CN246" s="966">
        <f t="shared" si="4488"/>
        <v>606786</v>
      </c>
      <c r="CO246" s="901">
        <f t="shared" si="4489"/>
        <v>0</v>
      </c>
      <c r="CR246" s="958" t="s">
        <v>324</v>
      </c>
      <c r="CS246" s="1190" t="s">
        <v>595</v>
      </c>
      <c r="CT246" s="1179" t="s">
        <v>149</v>
      </c>
      <c r="CU246" s="1180">
        <v>2</v>
      </c>
      <c r="CV246" s="1015">
        <v>167000</v>
      </c>
      <c r="CW246" s="963">
        <f t="shared" si="4490"/>
        <v>334000</v>
      </c>
      <c r="CX246" s="1016"/>
      <c r="CY246" s="898">
        <f t="shared" si="4491"/>
        <v>1</v>
      </c>
      <c r="CZ246" s="898">
        <f t="shared" si="4492"/>
        <v>1</v>
      </c>
      <c r="DA246" s="899">
        <f t="shared" si="4493"/>
        <v>1</v>
      </c>
      <c r="DB246" s="899">
        <f t="shared" si="4494"/>
        <v>1</v>
      </c>
      <c r="DC246" s="899">
        <f t="shared" si="4495"/>
        <v>1</v>
      </c>
      <c r="DD246" s="899">
        <f t="shared" si="4496"/>
        <v>1</v>
      </c>
      <c r="DE246" s="966">
        <f t="shared" si="4497"/>
        <v>334000</v>
      </c>
      <c r="DF246" s="901">
        <f t="shared" si="4498"/>
        <v>0</v>
      </c>
      <c r="DI246" s="958" t="s">
        <v>324</v>
      </c>
      <c r="DJ246" s="1190" t="s">
        <v>595</v>
      </c>
      <c r="DK246" s="1179" t="s">
        <v>149</v>
      </c>
      <c r="DL246" s="1180">
        <v>2</v>
      </c>
      <c r="DM246" s="1015">
        <v>358431</v>
      </c>
      <c r="DN246" s="963">
        <f t="shared" si="4499"/>
        <v>716862</v>
      </c>
      <c r="DO246" s="1016"/>
      <c r="DP246" s="898">
        <f t="shared" si="4500"/>
        <v>1</v>
      </c>
      <c r="DQ246" s="898">
        <f t="shared" si="4501"/>
        <v>1</v>
      </c>
      <c r="DR246" s="899">
        <f t="shared" si="4502"/>
        <v>1</v>
      </c>
      <c r="DS246" s="899">
        <f t="shared" si="4503"/>
        <v>1</v>
      </c>
      <c r="DT246" s="899">
        <f t="shared" si="4504"/>
        <v>1</v>
      </c>
      <c r="DU246" s="899">
        <f t="shared" si="4505"/>
        <v>1</v>
      </c>
      <c r="DV246" s="966">
        <f t="shared" si="4506"/>
        <v>716862</v>
      </c>
      <c r="DW246" s="901">
        <f t="shared" si="4507"/>
        <v>0</v>
      </c>
      <c r="DZ246" s="958" t="s">
        <v>324</v>
      </c>
      <c r="EA246" s="1190" t="s">
        <v>595</v>
      </c>
      <c r="EB246" s="1179" t="s">
        <v>149</v>
      </c>
      <c r="EC246" s="1180">
        <v>2</v>
      </c>
      <c r="ED246" s="1015">
        <v>369000</v>
      </c>
      <c r="EE246" s="963">
        <f t="shared" si="4508"/>
        <v>738000</v>
      </c>
      <c r="EF246" s="1016"/>
      <c r="EG246" s="898">
        <f t="shared" si="4509"/>
        <v>1</v>
      </c>
      <c r="EH246" s="898">
        <f t="shared" si="4510"/>
        <v>1</v>
      </c>
      <c r="EI246" s="899">
        <f t="shared" si="4511"/>
        <v>1</v>
      </c>
      <c r="EJ246" s="899">
        <f t="shared" si="4512"/>
        <v>1</v>
      </c>
      <c r="EK246" s="899">
        <f t="shared" si="4513"/>
        <v>1</v>
      </c>
      <c r="EL246" s="899">
        <f t="shared" si="4514"/>
        <v>1</v>
      </c>
      <c r="EM246" s="966">
        <f t="shared" si="4515"/>
        <v>738000</v>
      </c>
      <c r="EN246" s="901">
        <f t="shared" si="4516"/>
        <v>0</v>
      </c>
      <c r="EQ246" s="958" t="s">
        <v>324</v>
      </c>
      <c r="ER246" s="1190" t="s">
        <v>1158</v>
      </c>
      <c r="ES246" s="1179" t="s">
        <v>149</v>
      </c>
      <c r="ET246" s="1180">
        <v>2</v>
      </c>
      <c r="EU246" s="1015">
        <v>304000</v>
      </c>
      <c r="EV246" s="963">
        <f t="shared" si="4517"/>
        <v>608000</v>
      </c>
      <c r="EW246" s="1016"/>
      <c r="EX246" s="898">
        <v>1</v>
      </c>
      <c r="EY246" s="898">
        <f t="shared" si="4519"/>
        <v>1</v>
      </c>
      <c r="EZ246" s="899">
        <f t="shared" si="4520"/>
        <v>1</v>
      </c>
      <c r="FA246" s="899">
        <f t="shared" si="4521"/>
        <v>1</v>
      </c>
      <c r="FB246" s="899">
        <f t="shared" si="4522"/>
        <v>1</v>
      </c>
      <c r="FC246" s="899">
        <f t="shared" si="4523"/>
        <v>1</v>
      </c>
      <c r="FD246" s="966">
        <f t="shared" si="4524"/>
        <v>608000</v>
      </c>
      <c r="FE246" s="901">
        <f t="shared" si="4525"/>
        <v>0</v>
      </c>
      <c r="FH246" s="958"/>
      <c r="FI246" s="1190"/>
      <c r="FJ246" s="1179"/>
      <c r="FK246" s="1180"/>
      <c r="FL246" s="1015"/>
      <c r="FM246" s="963">
        <f t="shared" si="4526"/>
        <v>0</v>
      </c>
      <c r="FN246" s="1016"/>
      <c r="FO246" s="898" t="e">
        <f t="shared" si="4527"/>
        <v>#N/A</v>
      </c>
      <c r="FP246" s="898" t="e">
        <f t="shared" si="4528"/>
        <v>#N/A</v>
      </c>
      <c r="FQ246" s="899" t="e">
        <f t="shared" si="4529"/>
        <v>#N/A</v>
      </c>
      <c r="FR246" s="899">
        <f t="shared" si="4530"/>
        <v>0</v>
      </c>
      <c r="FS246" s="899">
        <f t="shared" si="4531"/>
        <v>0</v>
      </c>
      <c r="FT246" s="899" t="e">
        <f t="shared" si="4532"/>
        <v>#N/A</v>
      </c>
      <c r="FU246" s="966">
        <f t="shared" si="4533"/>
        <v>0</v>
      </c>
      <c r="FV246" s="901">
        <f t="shared" si="4534"/>
        <v>0</v>
      </c>
      <c r="FY246" s="958" t="s">
        <v>324</v>
      </c>
      <c r="FZ246" s="1190" t="s">
        <v>595</v>
      </c>
      <c r="GA246" s="1179" t="s">
        <v>149</v>
      </c>
      <c r="GB246" s="1180">
        <v>2</v>
      </c>
      <c r="GC246" s="1017">
        <v>311492</v>
      </c>
      <c r="GD246" s="963">
        <f t="shared" si="4535"/>
        <v>622984</v>
      </c>
      <c r="GE246" s="1016"/>
      <c r="GF246" s="898">
        <f t="shared" si="4536"/>
        <v>1</v>
      </c>
      <c r="GG246" s="898">
        <f t="shared" si="4537"/>
        <v>1</v>
      </c>
      <c r="GH246" s="899">
        <f t="shared" si="4538"/>
        <v>1</v>
      </c>
      <c r="GI246" s="899">
        <f t="shared" si="4539"/>
        <v>1</v>
      </c>
      <c r="GJ246" s="899">
        <f t="shared" si="4540"/>
        <v>1</v>
      </c>
      <c r="GK246" s="899">
        <f t="shared" si="4541"/>
        <v>1</v>
      </c>
      <c r="GL246" s="966">
        <f t="shared" si="4542"/>
        <v>622984</v>
      </c>
      <c r="GM246" s="901">
        <f t="shared" si="4543"/>
        <v>0</v>
      </c>
      <c r="GP246" s="958" t="s">
        <v>324</v>
      </c>
      <c r="GQ246" s="1190" t="s">
        <v>1172</v>
      </c>
      <c r="GR246" s="1179" t="s">
        <v>149</v>
      </c>
      <c r="GS246" s="1180">
        <v>2</v>
      </c>
      <c r="GT246" s="1015">
        <v>305000</v>
      </c>
      <c r="GU246" s="963">
        <f t="shared" si="4544"/>
        <v>610000</v>
      </c>
      <c r="GV246" s="1016"/>
      <c r="GW246" s="898">
        <v>1</v>
      </c>
      <c r="GX246" s="898">
        <f t="shared" si="4546"/>
        <v>1</v>
      </c>
      <c r="GY246" s="899">
        <f t="shared" si="4547"/>
        <v>1</v>
      </c>
      <c r="GZ246" s="899">
        <f t="shared" si="4548"/>
        <v>1</v>
      </c>
      <c r="HA246" s="899">
        <f t="shared" si="4549"/>
        <v>1</v>
      </c>
      <c r="HB246" s="899">
        <f t="shared" si="4550"/>
        <v>1</v>
      </c>
      <c r="HC246" s="966">
        <f t="shared" si="4551"/>
        <v>610000</v>
      </c>
      <c r="HD246" s="901">
        <f t="shared" si="4552"/>
        <v>0</v>
      </c>
      <c r="HG246" s="958" t="s">
        <v>324</v>
      </c>
      <c r="HH246" s="1190" t="s">
        <v>595</v>
      </c>
      <c r="HI246" s="1179" t="s">
        <v>149</v>
      </c>
      <c r="HJ246" s="1180">
        <v>2</v>
      </c>
      <c r="HK246" s="1015">
        <v>252850</v>
      </c>
      <c r="HL246" s="963">
        <f t="shared" si="4553"/>
        <v>505700</v>
      </c>
      <c r="HM246" s="1016"/>
      <c r="HN246" s="898">
        <f t="shared" si="4554"/>
        <v>1</v>
      </c>
      <c r="HO246" s="898">
        <f t="shared" si="4555"/>
        <v>1</v>
      </c>
      <c r="HP246" s="899">
        <f t="shared" si="4556"/>
        <v>1</v>
      </c>
      <c r="HQ246" s="899">
        <f t="shared" si="4557"/>
        <v>1</v>
      </c>
      <c r="HR246" s="899">
        <f t="shared" si="4558"/>
        <v>1</v>
      </c>
      <c r="HS246" s="899">
        <f t="shared" si="4559"/>
        <v>1</v>
      </c>
      <c r="HT246" s="966">
        <f t="shared" si="4560"/>
        <v>505700</v>
      </c>
      <c r="HU246" s="901">
        <f t="shared" si="4561"/>
        <v>0</v>
      </c>
      <c r="HX246" s="958" t="s">
        <v>324</v>
      </c>
      <c r="HY246" s="1190" t="s">
        <v>595</v>
      </c>
      <c r="HZ246" s="1179" t="s">
        <v>149</v>
      </c>
      <c r="IA246" s="1180">
        <v>2</v>
      </c>
      <c r="IB246" s="1020">
        <v>251349</v>
      </c>
      <c r="IC246" s="972">
        <f t="shared" si="4562"/>
        <v>502698</v>
      </c>
      <c r="ID246" s="1016"/>
      <c r="IE246" s="898">
        <f t="shared" si="4563"/>
        <v>1</v>
      </c>
      <c r="IF246" s="898">
        <f t="shared" si="4564"/>
        <v>1</v>
      </c>
      <c r="IG246" s="899">
        <f t="shared" si="4565"/>
        <v>1</v>
      </c>
      <c r="IH246" s="899">
        <f t="shared" si="4566"/>
        <v>1</v>
      </c>
      <c r="II246" s="899">
        <f t="shared" si="4567"/>
        <v>1</v>
      </c>
      <c r="IJ246" s="899">
        <f t="shared" si="4568"/>
        <v>1</v>
      </c>
      <c r="IK246" s="966">
        <f t="shared" si="4569"/>
        <v>502698</v>
      </c>
      <c r="IL246" s="901">
        <f t="shared" si="4570"/>
        <v>0</v>
      </c>
      <c r="IO246" s="958" t="s">
        <v>324</v>
      </c>
      <c r="IP246" s="1190" t="s">
        <v>595</v>
      </c>
      <c r="IQ246" s="1179" t="s">
        <v>149</v>
      </c>
      <c r="IR246" s="1180">
        <v>2</v>
      </c>
      <c r="IS246" s="1015">
        <v>242125</v>
      </c>
      <c r="IT246" s="963">
        <f t="shared" si="4571"/>
        <v>484250</v>
      </c>
      <c r="IU246" s="1016"/>
      <c r="IV246" s="898">
        <f t="shared" si="4572"/>
        <v>1</v>
      </c>
      <c r="IW246" s="898">
        <f t="shared" si="4573"/>
        <v>1</v>
      </c>
      <c r="IX246" s="899">
        <f t="shared" si="4574"/>
        <v>1</v>
      </c>
      <c r="IY246" s="899">
        <f t="shared" si="4575"/>
        <v>1</v>
      </c>
      <c r="IZ246" s="899">
        <f t="shared" si="4576"/>
        <v>1</v>
      </c>
      <c r="JA246" s="899">
        <f t="shared" si="4577"/>
        <v>1</v>
      </c>
      <c r="JB246" s="966">
        <f t="shared" si="4578"/>
        <v>484250</v>
      </c>
      <c r="JC246" s="901">
        <f t="shared" si="4579"/>
        <v>0</v>
      </c>
      <c r="JF246" s="958" t="s">
        <v>324</v>
      </c>
      <c r="JG246" s="1190" t="s">
        <v>595</v>
      </c>
      <c r="JH246" s="1179" t="s">
        <v>149</v>
      </c>
      <c r="JI246" s="1180">
        <v>2</v>
      </c>
      <c r="JJ246" s="1015">
        <v>235000</v>
      </c>
      <c r="JK246" s="963">
        <f t="shared" si="4580"/>
        <v>470000</v>
      </c>
      <c r="JL246" s="1016"/>
      <c r="JM246" s="898">
        <f t="shared" si="4581"/>
        <v>1</v>
      </c>
      <c r="JN246" s="898">
        <f t="shared" si="4582"/>
        <v>1</v>
      </c>
      <c r="JO246" s="899">
        <f t="shared" si="4583"/>
        <v>1</v>
      </c>
      <c r="JP246" s="899">
        <f t="shared" si="4584"/>
        <v>1</v>
      </c>
      <c r="JQ246" s="899">
        <f t="shared" si="4585"/>
        <v>1</v>
      </c>
      <c r="JR246" s="899">
        <f t="shared" si="4586"/>
        <v>1</v>
      </c>
      <c r="JS246" s="966">
        <f t="shared" si="4587"/>
        <v>470000</v>
      </c>
      <c r="JT246" s="901">
        <f t="shared" si="4588"/>
        <v>0</v>
      </c>
      <c r="JW246" s="958" t="s">
        <v>324</v>
      </c>
      <c r="JX246" s="1190" t="s">
        <v>595</v>
      </c>
      <c r="JY246" s="1179" t="s">
        <v>149</v>
      </c>
      <c r="JZ246" s="1180">
        <v>2</v>
      </c>
      <c r="KA246" s="1015">
        <v>458844.73755000002</v>
      </c>
      <c r="KB246" s="963">
        <f t="shared" si="4589"/>
        <v>917689</v>
      </c>
      <c r="KC246" s="1016"/>
      <c r="KD246" s="898">
        <f t="shared" si="4590"/>
        <v>1</v>
      </c>
      <c r="KE246" s="898">
        <f t="shared" si="4591"/>
        <v>1</v>
      </c>
      <c r="KF246" s="899">
        <f t="shared" si="4592"/>
        <v>1</v>
      </c>
      <c r="KG246" s="899">
        <f t="shared" si="4593"/>
        <v>1</v>
      </c>
      <c r="KH246" s="899">
        <f t="shared" si="4594"/>
        <v>1</v>
      </c>
      <c r="KI246" s="899">
        <f t="shared" si="4595"/>
        <v>1</v>
      </c>
      <c r="KJ246" s="966">
        <f t="shared" si="4596"/>
        <v>917689</v>
      </c>
      <c r="KK246" s="901">
        <f t="shared" si="4597"/>
        <v>0</v>
      </c>
      <c r="KN246" s="958" t="s">
        <v>324</v>
      </c>
      <c r="KO246" s="1190" t="s">
        <v>595</v>
      </c>
      <c r="KP246" s="1179" t="s">
        <v>149</v>
      </c>
      <c r="KQ246" s="1180">
        <v>2</v>
      </c>
      <c r="KR246" s="1015">
        <v>242550</v>
      </c>
      <c r="KS246" s="963">
        <f t="shared" si="4598"/>
        <v>485100</v>
      </c>
      <c r="KT246" s="1016"/>
      <c r="KU246" s="898">
        <f t="shared" si="4599"/>
        <v>1</v>
      </c>
      <c r="KV246" s="898">
        <f t="shared" si="4600"/>
        <v>1</v>
      </c>
      <c r="KW246" s="899">
        <f t="shared" si="4601"/>
        <v>1</v>
      </c>
      <c r="KX246" s="899">
        <f t="shared" si="4602"/>
        <v>1</v>
      </c>
      <c r="KY246" s="899">
        <f t="shared" si="4603"/>
        <v>1</v>
      </c>
      <c r="KZ246" s="899">
        <f t="shared" si="4604"/>
        <v>1</v>
      </c>
      <c r="LA246" s="966">
        <f t="shared" si="4605"/>
        <v>485100</v>
      </c>
      <c r="LB246" s="901">
        <f t="shared" si="4606"/>
        <v>0</v>
      </c>
      <c r="LE246" s="958" t="s">
        <v>324</v>
      </c>
      <c r="LF246" s="1190" t="s">
        <v>595</v>
      </c>
      <c r="LG246" s="1179" t="s">
        <v>149</v>
      </c>
      <c r="LH246" s="1180">
        <v>2</v>
      </c>
      <c r="LI246" s="1021">
        <v>448650</v>
      </c>
      <c r="LJ246" s="974">
        <f t="shared" si="4607"/>
        <v>897300</v>
      </c>
      <c r="LK246" s="1016"/>
      <c r="LL246" s="898">
        <f t="shared" si="4608"/>
        <v>1</v>
      </c>
      <c r="LM246" s="898">
        <f t="shared" si="4609"/>
        <v>1</v>
      </c>
      <c r="LN246" s="899">
        <f t="shared" si="4610"/>
        <v>1</v>
      </c>
      <c r="LO246" s="899">
        <f t="shared" si="4611"/>
        <v>1</v>
      </c>
      <c r="LP246" s="899">
        <f t="shared" si="4612"/>
        <v>1</v>
      </c>
      <c r="LQ246" s="899">
        <f t="shared" si="4613"/>
        <v>1</v>
      </c>
      <c r="LR246" s="966">
        <f t="shared" si="4614"/>
        <v>897300</v>
      </c>
      <c r="LS246" s="901">
        <f t="shared" si="4615"/>
        <v>0</v>
      </c>
      <c r="LV246" s="958" t="s">
        <v>324</v>
      </c>
      <c r="LW246" s="1190" t="s">
        <v>595</v>
      </c>
      <c r="LX246" s="1179" t="s">
        <v>149</v>
      </c>
      <c r="LY246" s="1180">
        <v>2</v>
      </c>
      <c r="LZ246" s="1015">
        <v>156000</v>
      </c>
      <c r="MA246" s="963">
        <f t="shared" si="4616"/>
        <v>312000</v>
      </c>
      <c r="MB246" s="1016"/>
      <c r="MC246" s="898">
        <f t="shared" si="4617"/>
        <v>1</v>
      </c>
      <c r="MD246" s="898">
        <f t="shared" si="4618"/>
        <v>1</v>
      </c>
      <c r="ME246" s="899">
        <f t="shared" si="4619"/>
        <v>1</v>
      </c>
      <c r="MF246" s="899">
        <f t="shared" si="4620"/>
        <v>1</v>
      </c>
      <c r="MG246" s="899">
        <f t="shared" si="4621"/>
        <v>1</v>
      </c>
      <c r="MH246" s="899">
        <f t="shared" si="4622"/>
        <v>1</v>
      </c>
      <c r="MI246" s="966">
        <f t="shared" si="4623"/>
        <v>312000</v>
      </c>
      <c r="MJ246" s="901">
        <f t="shared" si="4624"/>
        <v>0</v>
      </c>
      <c r="MM246" s="958" t="s">
        <v>324</v>
      </c>
      <c r="MN246" s="1190" t="s">
        <v>595</v>
      </c>
      <c r="MO246" s="1179" t="s">
        <v>149</v>
      </c>
      <c r="MP246" s="1180">
        <v>2</v>
      </c>
      <c r="MQ246" s="1015">
        <v>400000</v>
      </c>
      <c r="MR246" s="963">
        <f t="shared" si="4625"/>
        <v>800000</v>
      </c>
      <c r="MS246" s="1016"/>
      <c r="MT246" s="898">
        <f t="shared" si="4626"/>
        <v>1</v>
      </c>
      <c r="MU246" s="898">
        <f t="shared" si="4627"/>
        <v>1</v>
      </c>
      <c r="MV246" s="899">
        <f t="shared" si="4628"/>
        <v>1</v>
      </c>
      <c r="MW246" s="899">
        <f t="shared" si="4629"/>
        <v>1</v>
      </c>
      <c r="MX246" s="899">
        <f t="shared" si="4630"/>
        <v>1</v>
      </c>
      <c r="MY246" s="899">
        <f t="shared" si="4631"/>
        <v>1</v>
      </c>
      <c r="MZ246" s="966">
        <f t="shared" si="4632"/>
        <v>800000</v>
      </c>
      <c r="NA246" s="901">
        <f t="shared" si="4633"/>
        <v>0</v>
      </c>
      <c r="ND246" s="975" t="s">
        <v>324</v>
      </c>
      <c r="NE246" s="976" t="s">
        <v>595</v>
      </c>
      <c r="NF246" s="1175" t="s">
        <v>149</v>
      </c>
      <c r="NG246" s="1176">
        <v>2</v>
      </c>
      <c r="NH246" s="979">
        <v>18711</v>
      </c>
      <c r="NI246" s="980">
        <v>37422</v>
      </c>
      <c r="NJ246" s="1016"/>
      <c r="NK246" s="898">
        <f t="shared" si="4634"/>
        <v>1</v>
      </c>
      <c r="NL246" s="898">
        <f t="shared" si="4635"/>
        <v>1</v>
      </c>
      <c r="NM246" s="899">
        <f t="shared" si="4636"/>
        <v>1</v>
      </c>
      <c r="NN246" s="899">
        <f t="shared" si="4637"/>
        <v>1</v>
      </c>
      <c r="NO246" s="899">
        <f t="shared" si="4638"/>
        <v>1</v>
      </c>
      <c r="NP246" s="899">
        <f t="shared" si="4639"/>
        <v>1</v>
      </c>
      <c r="NQ246" s="966">
        <f t="shared" si="4640"/>
        <v>37422</v>
      </c>
      <c r="NR246" s="901">
        <f t="shared" si="4641"/>
        <v>0</v>
      </c>
      <c r="NU246" s="981" t="s">
        <v>324</v>
      </c>
      <c r="NV246" s="982" t="s">
        <v>595</v>
      </c>
      <c r="NW246" s="1177" t="s">
        <v>149</v>
      </c>
      <c r="NX246" s="1178">
        <v>2</v>
      </c>
      <c r="NY246" s="1022">
        <v>18900</v>
      </c>
      <c r="NZ246" s="986">
        <f t="shared" si="4642"/>
        <v>37800</v>
      </c>
      <c r="OA246" s="1016"/>
      <c r="OB246" s="898">
        <f t="shared" si="4643"/>
        <v>1</v>
      </c>
      <c r="OC246" s="898">
        <f t="shared" si="4644"/>
        <v>1</v>
      </c>
      <c r="OD246" s="899">
        <f t="shared" si="4645"/>
        <v>1</v>
      </c>
      <c r="OE246" s="899">
        <f t="shared" si="4646"/>
        <v>1</v>
      </c>
      <c r="OF246" s="899">
        <f t="shared" si="4647"/>
        <v>1</v>
      </c>
      <c r="OG246" s="899">
        <f t="shared" si="4648"/>
        <v>1</v>
      </c>
      <c r="OH246" s="966">
        <f t="shared" si="4649"/>
        <v>37800</v>
      </c>
      <c r="OI246" s="901">
        <f t="shared" si="4650"/>
        <v>0</v>
      </c>
      <c r="OL246" s="958" t="s">
        <v>324</v>
      </c>
      <c r="OM246" s="1190" t="s">
        <v>595</v>
      </c>
      <c r="ON246" s="1179" t="s">
        <v>149</v>
      </c>
      <c r="OO246" s="1180">
        <v>2</v>
      </c>
      <c r="OP246" s="1015">
        <v>98643</v>
      </c>
      <c r="OQ246" s="963">
        <f t="shared" si="4201"/>
        <v>197286</v>
      </c>
      <c r="OR246" s="1016"/>
      <c r="OS246" s="898">
        <f t="shared" si="4651"/>
        <v>1</v>
      </c>
      <c r="OT246" s="898">
        <f t="shared" si="4652"/>
        <v>1</v>
      </c>
      <c r="OU246" s="899">
        <f t="shared" si="4653"/>
        <v>1</v>
      </c>
      <c r="OV246" s="899">
        <f t="shared" si="4654"/>
        <v>1</v>
      </c>
      <c r="OW246" s="899">
        <f t="shared" si="4655"/>
        <v>1</v>
      </c>
      <c r="OX246" s="899">
        <f t="shared" si="4656"/>
        <v>1</v>
      </c>
      <c r="OY246" s="966">
        <f t="shared" si="4657"/>
        <v>197286</v>
      </c>
      <c r="OZ246" s="901">
        <f t="shared" si="4658"/>
        <v>0</v>
      </c>
      <c r="PC246" s="958" t="s">
        <v>324</v>
      </c>
      <c r="PD246" s="1190" t="s">
        <v>595</v>
      </c>
      <c r="PE246" s="1179" t="s">
        <v>149</v>
      </c>
      <c r="PF246" s="1180">
        <v>2</v>
      </c>
      <c r="PG246" s="1023">
        <v>126750</v>
      </c>
      <c r="PH246" s="988">
        <v>253500</v>
      </c>
      <c r="PI246" s="1181"/>
      <c r="PJ246" s="898">
        <f t="shared" si="4659"/>
        <v>1</v>
      </c>
      <c r="PK246" s="898">
        <f t="shared" si="4660"/>
        <v>1</v>
      </c>
      <c r="PL246" s="899">
        <f t="shared" si="4661"/>
        <v>1</v>
      </c>
      <c r="PM246" s="899">
        <f t="shared" si="4662"/>
        <v>1</v>
      </c>
      <c r="PN246" s="899">
        <f t="shared" si="4663"/>
        <v>1</v>
      </c>
      <c r="PO246" s="899">
        <f t="shared" si="4664"/>
        <v>1</v>
      </c>
      <c r="PP246" s="966">
        <f t="shared" si="4665"/>
        <v>253500</v>
      </c>
      <c r="PQ246" s="901">
        <f t="shared" si="4666"/>
        <v>0</v>
      </c>
      <c r="PT246" s="958" t="s">
        <v>324</v>
      </c>
      <c r="PU246" s="1190" t="s">
        <v>595</v>
      </c>
      <c r="PV246" s="1179" t="s">
        <v>149</v>
      </c>
      <c r="PW246" s="1180">
        <v>2</v>
      </c>
      <c r="PX246" s="1015">
        <v>302500</v>
      </c>
      <c r="PY246" s="963">
        <f t="shared" si="4667"/>
        <v>605000</v>
      </c>
      <c r="PZ246" s="1016"/>
      <c r="QA246" s="898">
        <f t="shared" si="4668"/>
        <v>1</v>
      </c>
      <c r="QB246" s="898">
        <f t="shared" si="4669"/>
        <v>1</v>
      </c>
      <c r="QC246" s="899">
        <f t="shared" si="4670"/>
        <v>1</v>
      </c>
      <c r="QD246" s="899">
        <f t="shared" si="4671"/>
        <v>1</v>
      </c>
      <c r="QE246" s="899">
        <f t="shared" si="4672"/>
        <v>1</v>
      </c>
      <c r="QF246" s="899">
        <f t="shared" si="4673"/>
        <v>1</v>
      </c>
      <c r="QG246" s="966">
        <f t="shared" si="4674"/>
        <v>605000</v>
      </c>
      <c r="QH246" s="901">
        <f t="shared" si="4675"/>
        <v>0</v>
      </c>
      <c r="QK246" s="958" t="s">
        <v>324</v>
      </c>
      <c r="QL246" s="1190" t="s">
        <v>595</v>
      </c>
      <c r="QM246" s="1179" t="s">
        <v>149</v>
      </c>
      <c r="QN246" s="1180">
        <v>2</v>
      </c>
      <c r="QO246" s="1021">
        <v>450893.24999999994</v>
      </c>
      <c r="QP246" s="974">
        <f t="shared" si="4676"/>
        <v>901787</v>
      </c>
      <c r="QQ246" s="1016"/>
      <c r="QR246" s="898">
        <f t="shared" si="4677"/>
        <v>1</v>
      </c>
      <c r="QS246" s="898">
        <f t="shared" si="4678"/>
        <v>1</v>
      </c>
      <c r="QT246" s="899">
        <f t="shared" si="4679"/>
        <v>1</v>
      </c>
      <c r="QU246" s="899">
        <f t="shared" si="4680"/>
        <v>1</v>
      </c>
      <c r="QV246" s="899">
        <f t="shared" si="4681"/>
        <v>1</v>
      </c>
      <c r="QW246" s="899">
        <f t="shared" si="4682"/>
        <v>1</v>
      </c>
      <c r="QX246" s="966">
        <f t="shared" si="4683"/>
        <v>901787</v>
      </c>
      <c r="QY246" s="901">
        <f t="shared" si="4684"/>
        <v>0</v>
      </c>
      <c r="RB246" s="405"/>
      <c r="RC246" s="406"/>
      <c r="RD246" s="407"/>
      <c r="RE246" s="408"/>
      <c r="RF246" s="409"/>
      <c r="RG246" s="410"/>
      <c r="RH246" s="410"/>
      <c r="RI246" s="898"/>
      <c r="RJ246" s="898"/>
      <c r="RK246" s="934"/>
      <c r="RL246" s="934"/>
      <c r="RM246" s="934"/>
      <c r="RN246" s="934"/>
      <c r="RO246" s="935"/>
      <c r="RP246" s="936"/>
      <c r="RS246" s="405"/>
      <c r="RT246" s="406"/>
      <c r="RU246" s="407"/>
      <c r="RV246" s="408"/>
      <c r="RW246" s="409"/>
      <c r="RX246" s="410"/>
      <c r="RY246" s="410"/>
      <c r="RZ246" s="898"/>
      <c r="SA246" s="898"/>
      <c r="SB246" s="934"/>
      <c r="SC246" s="934"/>
      <c r="SD246" s="934"/>
      <c r="SE246" s="934"/>
      <c r="SF246" s="935"/>
      <c r="SG246" s="936"/>
      <c r="SJ246" s="405"/>
      <c r="SK246" s="406"/>
      <c r="SL246" s="407"/>
      <c r="SM246" s="408"/>
      <c r="SN246" s="409"/>
      <c r="SO246" s="410"/>
      <c r="SP246" s="410"/>
      <c r="SQ246" s="898"/>
      <c r="SR246" s="898"/>
      <c r="SS246" s="934"/>
      <c r="ST246" s="934"/>
      <c r="SU246" s="934"/>
      <c r="SV246" s="934"/>
      <c r="SW246" s="935"/>
      <c r="SX246" s="936"/>
    </row>
    <row r="247" spans="2:518" ht="46.5" thickTop="1" thickBot="1">
      <c r="B247" s="958" t="s">
        <v>325</v>
      </c>
      <c r="C247" s="1190" t="s">
        <v>596</v>
      </c>
      <c r="D247" s="1179" t="s">
        <v>149</v>
      </c>
      <c r="E247" s="1180">
        <v>7</v>
      </c>
      <c r="F247" s="1015"/>
      <c r="G247" s="963">
        <f t="shared" si="4452"/>
        <v>0</v>
      </c>
      <c r="H247" s="1016"/>
      <c r="K247" s="958" t="s">
        <v>325</v>
      </c>
      <c r="L247" s="1190" t="s">
        <v>596</v>
      </c>
      <c r="M247" s="1179" t="s">
        <v>149</v>
      </c>
      <c r="N247" s="1180">
        <v>7</v>
      </c>
      <c r="O247" s="1017">
        <v>285163</v>
      </c>
      <c r="P247" s="963">
        <f t="shared" si="4453"/>
        <v>1996141</v>
      </c>
      <c r="Q247" s="1016"/>
      <c r="R247" s="898">
        <f t="shared" si="4236"/>
        <v>1</v>
      </c>
      <c r="S247" s="898">
        <f t="shared" si="4237"/>
        <v>1</v>
      </c>
      <c r="T247" s="899">
        <f t="shared" si="4238"/>
        <v>1</v>
      </c>
      <c r="U247" s="899">
        <f t="shared" si="4239"/>
        <v>1</v>
      </c>
      <c r="V247" s="899">
        <f t="shared" si="4240"/>
        <v>1</v>
      </c>
      <c r="W247" s="899">
        <f t="shared" si="4241"/>
        <v>1</v>
      </c>
      <c r="X247" s="966">
        <f t="shared" si="4242"/>
        <v>1996141</v>
      </c>
      <c r="Y247" s="901">
        <f t="shared" si="4243"/>
        <v>0</v>
      </c>
      <c r="Z247" s="872"/>
      <c r="AA247" s="872"/>
      <c r="AB247" s="958" t="s">
        <v>325</v>
      </c>
      <c r="AC247" s="1190" t="s">
        <v>596</v>
      </c>
      <c r="AD247" s="1179" t="s">
        <v>149</v>
      </c>
      <c r="AE247" s="1180">
        <v>7</v>
      </c>
      <c r="AF247" s="1015">
        <v>250000</v>
      </c>
      <c r="AG247" s="963">
        <f t="shared" si="4454"/>
        <v>1750000</v>
      </c>
      <c r="AH247" s="1016"/>
      <c r="AI247" s="898">
        <f t="shared" si="4455"/>
        <v>1</v>
      </c>
      <c r="AJ247" s="898">
        <f t="shared" si="4456"/>
        <v>1</v>
      </c>
      <c r="AK247" s="899">
        <f t="shared" si="4457"/>
        <v>1</v>
      </c>
      <c r="AL247" s="899">
        <f t="shared" si="4458"/>
        <v>1</v>
      </c>
      <c r="AM247" s="899">
        <f t="shared" si="4459"/>
        <v>1</v>
      </c>
      <c r="AN247" s="899">
        <f t="shared" si="4460"/>
        <v>1</v>
      </c>
      <c r="AO247" s="966">
        <f t="shared" si="4461"/>
        <v>1750000</v>
      </c>
      <c r="AP247" s="901">
        <f t="shared" si="4462"/>
        <v>0</v>
      </c>
      <c r="AQ247" s="872"/>
      <c r="AR247" s="872"/>
      <c r="AS247" s="958" t="s">
        <v>325</v>
      </c>
      <c r="AT247" s="1191" t="s">
        <v>596</v>
      </c>
      <c r="AU247" s="1179" t="s">
        <v>149</v>
      </c>
      <c r="AV247" s="1180">
        <v>7</v>
      </c>
      <c r="AW247" s="1019">
        <v>170000</v>
      </c>
      <c r="AX247" s="969">
        <f t="shared" si="4463"/>
        <v>1190000</v>
      </c>
      <c r="AY247" s="1016"/>
      <c r="AZ247" s="898">
        <f t="shared" si="4464"/>
        <v>1</v>
      </c>
      <c r="BA247" s="898">
        <f t="shared" si="4465"/>
        <v>1</v>
      </c>
      <c r="BB247" s="899">
        <f t="shared" si="4466"/>
        <v>1</v>
      </c>
      <c r="BC247" s="899">
        <f t="shared" si="4467"/>
        <v>1</v>
      </c>
      <c r="BD247" s="899">
        <f t="shared" si="4468"/>
        <v>1</v>
      </c>
      <c r="BE247" s="899">
        <f t="shared" si="4469"/>
        <v>1</v>
      </c>
      <c r="BF247" s="966">
        <f t="shared" si="4470"/>
        <v>1190000</v>
      </c>
      <c r="BG247" s="901">
        <f t="shared" si="4471"/>
        <v>0</v>
      </c>
      <c r="BJ247" s="958" t="s">
        <v>325</v>
      </c>
      <c r="BK247" s="1190" t="s">
        <v>596</v>
      </c>
      <c r="BL247" s="1179" t="s">
        <v>149</v>
      </c>
      <c r="BM247" s="1180">
        <v>7</v>
      </c>
      <c r="BN247" s="1015">
        <v>175000</v>
      </c>
      <c r="BO247" s="963">
        <f t="shared" si="4472"/>
        <v>1225000</v>
      </c>
      <c r="BP247" s="1016"/>
      <c r="BQ247" s="898">
        <f t="shared" si="4473"/>
        <v>1</v>
      </c>
      <c r="BR247" s="898">
        <f t="shared" si="4474"/>
        <v>1</v>
      </c>
      <c r="BS247" s="899">
        <f t="shared" si="4475"/>
        <v>1</v>
      </c>
      <c r="BT247" s="899">
        <f t="shared" si="4476"/>
        <v>1</v>
      </c>
      <c r="BU247" s="899">
        <f t="shared" si="4477"/>
        <v>1</v>
      </c>
      <c r="BV247" s="899">
        <f t="shared" si="4478"/>
        <v>1</v>
      </c>
      <c r="BW247" s="966">
        <f t="shared" si="4479"/>
        <v>1225000</v>
      </c>
      <c r="BX247" s="901">
        <f t="shared" si="4480"/>
        <v>0</v>
      </c>
      <c r="CA247" s="958" t="s">
        <v>325</v>
      </c>
      <c r="CB247" s="1190" t="s">
        <v>596</v>
      </c>
      <c r="CC247" s="1179" t="s">
        <v>149</v>
      </c>
      <c r="CD247" s="1180">
        <v>7</v>
      </c>
      <c r="CE247" s="1015">
        <v>277748</v>
      </c>
      <c r="CF247" s="963">
        <f t="shared" si="4481"/>
        <v>1944236</v>
      </c>
      <c r="CG247" s="1016"/>
      <c r="CH247" s="898">
        <f t="shared" si="4482"/>
        <v>1</v>
      </c>
      <c r="CI247" s="898">
        <f t="shared" si="4483"/>
        <v>1</v>
      </c>
      <c r="CJ247" s="899">
        <f t="shared" si="4484"/>
        <v>1</v>
      </c>
      <c r="CK247" s="899">
        <f t="shared" si="4485"/>
        <v>1</v>
      </c>
      <c r="CL247" s="899">
        <f t="shared" si="4486"/>
        <v>1</v>
      </c>
      <c r="CM247" s="899">
        <f t="shared" si="4487"/>
        <v>1</v>
      </c>
      <c r="CN247" s="966">
        <f t="shared" si="4488"/>
        <v>1944236</v>
      </c>
      <c r="CO247" s="901">
        <f t="shared" si="4489"/>
        <v>0</v>
      </c>
      <c r="CR247" s="958" t="s">
        <v>325</v>
      </c>
      <c r="CS247" s="1190" t="s">
        <v>596</v>
      </c>
      <c r="CT247" s="1179" t="s">
        <v>149</v>
      </c>
      <c r="CU247" s="1180">
        <v>7</v>
      </c>
      <c r="CV247" s="1015">
        <v>88900</v>
      </c>
      <c r="CW247" s="963">
        <f t="shared" si="4490"/>
        <v>622300</v>
      </c>
      <c r="CX247" s="1016"/>
      <c r="CY247" s="898">
        <f t="shared" si="4491"/>
        <v>1</v>
      </c>
      <c r="CZ247" s="898">
        <f t="shared" si="4492"/>
        <v>1</v>
      </c>
      <c r="DA247" s="899">
        <f t="shared" si="4493"/>
        <v>1</v>
      </c>
      <c r="DB247" s="899">
        <f t="shared" si="4494"/>
        <v>1</v>
      </c>
      <c r="DC247" s="899">
        <f t="shared" si="4495"/>
        <v>1</v>
      </c>
      <c r="DD247" s="899">
        <f t="shared" si="4496"/>
        <v>1</v>
      </c>
      <c r="DE247" s="966">
        <f t="shared" si="4497"/>
        <v>622300</v>
      </c>
      <c r="DF247" s="901">
        <f t="shared" si="4498"/>
        <v>0</v>
      </c>
      <c r="DI247" s="958" t="s">
        <v>325</v>
      </c>
      <c r="DJ247" s="1190" t="s">
        <v>596</v>
      </c>
      <c r="DK247" s="1179" t="s">
        <v>149</v>
      </c>
      <c r="DL247" s="1180">
        <v>7</v>
      </c>
      <c r="DM247" s="1015">
        <v>197939</v>
      </c>
      <c r="DN247" s="963">
        <f t="shared" si="4499"/>
        <v>1385573</v>
      </c>
      <c r="DO247" s="1016"/>
      <c r="DP247" s="898">
        <f t="shared" si="4500"/>
        <v>1</v>
      </c>
      <c r="DQ247" s="898">
        <f t="shared" si="4501"/>
        <v>1</v>
      </c>
      <c r="DR247" s="899">
        <f t="shared" si="4502"/>
        <v>1</v>
      </c>
      <c r="DS247" s="899">
        <f t="shared" si="4503"/>
        <v>1</v>
      </c>
      <c r="DT247" s="899">
        <f t="shared" si="4504"/>
        <v>1</v>
      </c>
      <c r="DU247" s="899">
        <f t="shared" si="4505"/>
        <v>1</v>
      </c>
      <c r="DV247" s="966">
        <f t="shared" si="4506"/>
        <v>1385573</v>
      </c>
      <c r="DW247" s="901">
        <f t="shared" si="4507"/>
        <v>0</v>
      </c>
      <c r="DZ247" s="958" t="s">
        <v>325</v>
      </c>
      <c r="EA247" s="1190" t="s">
        <v>596</v>
      </c>
      <c r="EB247" s="1179" t="s">
        <v>149</v>
      </c>
      <c r="EC247" s="1180">
        <v>7</v>
      </c>
      <c r="ED247" s="1015">
        <v>198700</v>
      </c>
      <c r="EE247" s="963">
        <f t="shared" si="4508"/>
        <v>1390900</v>
      </c>
      <c r="EF247" s="1016"/>
      <c r="EG247" s="898">
        <f t="shared" si="4509"/>
        <v>1</v>
      </c>
      <c r="EH247" s="898">
        <f t="shared" si="4510"/>
        <v>1</v>
      </c>
      <c r="EI247" s="899">
        <f t="shared" si="4511"/>
        <v>1</v>
      </c>
      <c r="EJ247" s="899">
        <f t="shared" si="4512"/>
        <v>1</v>
      </c>
      <c r="EK247" s="899">
        <f t="shared" si="4513"/>
        <v>1</v>
      </c>
      <c r="EL247" s="899">
        <f t="shared" si="4514"/>
        <v>1</v>
      </c>
      <c r="EM247" s="966">
        <f t="shared" si="4515"/>
        <v>1390900</v>
      </c>
      <c r="EN247" s="901">
        <f t="shared" si="4516"/>
        <v>0</v>
      </c>
      <c r="EQ247" s="958" t="s">
        <v>325</v>
      </c>
      <c r="ER247" s="1190" t="s">
        <v>1159</v>
      </c>
      <c r="ES247" s="1179" t="s">
        <v>149</v>
      </c>
      <c r="ET247" s="1180">
        <v>7</v>
      </c>
      <c r="EU247" s="1015">
        <v>279500</v>
      </c>
      <c r="EV247" s="963">
        <f t="shared" si="4517"/>
        <v>1956500</v>
      </c>
      <c r="EW247" s="1016"/>
      <c r="EX247" s="898">
        <v>1</v>
      </c>
      <c r="EY247" s="898">
        <f t="shared" si="4519"/>
        <v>1</v>
      </c>
      <c r="EZ247" s="899">
        <f t="shared" si="4520"/>
        <v>1</v>
      </c>
      <c r="FA247" s="899">
        <f t="shared" si="4521"/>
        <v>1</v>
      </c>
      <c r="FB247" s="899">
        <f t="shared" si="4522"/>
        <v>1</v>
      </c>
      <c r="FC247" s="899">
        <f t="shared" si="4523"/>
        <v>1</v>
      </c>
      <c r="FD247" s="966">
        <f t="shared" si="4524"/>
        <v>1956500</v>
      </c>
      <c r="FE247" s="901">
        <f t="shared" si="4525"/>
        <v>0</v>
      </c>
      <c r="FH247" s="958"/>
      <c r="FI247" s="1190"/>
      <c r="FJ247" s="1179"/>
      <c r="FK247" s="1180"/>
      <c r="FL247" s="1015"/>
      <c r="FM247" s="963">
        <f t="shared" si="4526"/>
        <v>0</v>
      </c>
      <c r="FN247" s="1016"/>
      <c r="FO247" s="898" t="e">
        <f t="shared" si="4527"/>
        <v>#N/A</v>
      </c>
      <c r="FP247" s="898" t="e">
        <f t="shared" si="4528"/>
        <v>#N/A</v>
      </c>
      <c r="FQ247" s="899" t="e">
        <f t="shared" si="4529"/>
        <v>#N/A</v>
      </c>
      <c r="FR247" s="899">
        <f t="shared" si="4530"/>
        <v>0</v>
      </c>
      <c r="FS247" s="899">
        <f t="shared" si="4531"/>
        <v>0</v>
      </c>
      <c r="FT247" s="899" t="e">
        <f t="shared" si="4532"/>
        <v>#N/A</v>
      </c>
      <c r="FU247" s="966">
        <f t="shared" si="4533"/>
        <v>0</v>
      </c>
      <c r="FV247" s="901">
        <f t="shared" si="4534"/>
        <v>0</v>
      </c>
      <c r="FY247" s="958" t="s">
        <v>325</v>
      </c>
      <c r="FZ247" s="1190" t="s">
        <v>596</v>
      </c>
      <c r="GA247" s="1179" t="s">
        <v>149</v>
      </c>
      <c r="GB247" s="1180">
        <v>7</v>
      </c>
      <c r="GC247" s="1017">
        <v>285163</v>
      </c>
      <c r="GD247" s="963">
        <f t="shared" si="4535"/>
        <v>1996141</v>
      </c>
      <c r="GE247" s="1016"/>
      <c r="GF247" s="898">
        <f t="shared" si="4536"/>
        <v>1</v>
      </c>
      <c r="GG247" s="898">
        <f t="shared" si="4537"/>
        <v>1</v>
      </c>
      <c r="GH247" s="899">
        <f t="shared" si="4538"/>
        <v>1</v>
      </c>
      <c r="GI247" s="899">
        <f t="shared" si="4539"/>
        <v>1</v>
      </c>
      <c r="GJ247" s="899">
        <f t="shared" si="4540"/>
        <v>1</v>
      </c>
      <c r="GK247" s="899">
        <f t="shared" si="4541"/>
        <v>1</v>
      </c>
      <c r="GL247" s="966">
        <f t="shared" si="4542"/>
        <v>1996141</v>
      </c>
      <c r="GM247" s="901">
        <f t="shared" si="4543"/>
        <v>0</v>
      </c>
      <c r="GP247" s="958" t="s">
        <v>325</v>
      </c>
      <c r="GQ247" s="1190" t="s">
        <v>596</v>
      </c>
      <c r="GR247" s="1179" t="s">
        <v>149</v>
      </c>
      <c r="GS247" s="1180">
        <v>7</v>
      </c>
      <c r="GT247" s="1015">
        <v>279450</v>
      </c>
      <c r="GU247" s="963">
        <f t="shared" si="4544"/>
        <v>1956150</v>
      </c>
      <c r="GV247" s="1016"/>
      <c r="GW247" s="898">
        <f t="shared" si="4545"/>
        <v>1</v>
      </c>
      <c r="GX247" s="898">
        <f t="shared" si="4546"/>
        <v>1</v>
      </c>
      <c r="GY247" s="899">
        <f t="shared" si="4547"/>
        <v>1</v>
      </c>
      <c r="GZ247" s="899">
        <f t="shared" si="4548"/>
        <v>1</v>
      </c>
      <c r="HA247" s="899">
        <f t="shared" si="4549"/>
        <v>1</v>
      </c>
      <c r="HB247" s="899">
        <f t="shared" si="4550"/>
        <v>1</v>
      </c>
      <c r="HC247" s="966">
        <f t="shared" si="4551"/>
        <v>1956150</v>
      </c>
      <c r="HD247" s="901">
        <f t="shared" si="4552"/>
        <v>0</v>
      </c>
      <c r="HG247" s="958" t="s">
        <v>325</v>
      </c>
      <c r="HH247" s="1190" t="s">
        <v>596</v>
      </c>
      <c r="HI247" s="1179" t="s">
        <v>149</v>
      </c>
      <c r="HJ247" s="1180">
        <v>7</v>
      </c>
      <c r="HK247" s="1015">
        <v>369550</v>
      </c>
      <c r="HL247" s="963">
        <f t="shared" si="4553"/>
        <v>2586850</v>
      </c>
      <c r="HM247" s="1016"/>
      <c r="HN247" s="898">
        <f t="shared" si="4554"/>
        <v>1</v>
      </c>
      <c r="HO247" s="898">
        <f t="shared" si="4555"/>
        <v>1</v>
      </c>
      <c r="HP247" s="899">
        <f t="shared" si="4556"/>
        <v>1</v>
      </c>
      <c r="HQ247" s="899">
        <f t="shared" si="4557"/>
        <v>1</v>
      </c>
      <c r="HR247" s="899">
        <f t="shared" si="4558"/>
        <v>1</v>
      </c>
      <c r="HS247" s="899">
        <f t="shared" si="4559"/>
        <v>1</v>
      </c>
      <c r="HT247" s="966">
        <f t="shared" si="4560"/>
        <v>2586850</v>
      </c>
      <c r="HU247" s="901">
        <f t="shared" si="4561"/>
        <v>0</v>
      </c>
      <c r="HX247" s="958" t="s">
        <v>325</v>
      </c>
      <c r="HY247" s="1190" t="s">
        <v>596</v>
      </c>
      <c r="HZ247" s="1179" t="s">
        <v>149</v>
      </c>
      <c r="IA247" s="1180">
        <v>7</v>
      </c>
      <c r="IB247" s="1020">
        <v>258664</v>
      </c>
      <c r="IC247" s="972">
        <f t="shared" si="4562"/>
        <v>1810648</v>
      </c>
      <c r="ID247" s="1016"/>
      <c r="IE247" s="898">
        <f t="shared" si="4563"/>
        <v>1</v>
      </c>
      <c r="IF247" s="898">
        <f t="shared" si="4564"/>
        <v>1</v>
      </c>
      <c r="IG247" s="899">
        <f t="shared" si="4565"/>
        <v>1</v>
      </c>
      <c r="IH247" s="899">
        <f t="shared" si="4566"/>
        <v>1</v>
      </c>
      <c r="II247" s="899">
        <f t="shared" si="4567"/>
        <v>1</v>
      </c>
      <c r="IJ247" s="899">
        <f t="shared" si="4568"/>
        <v>1</v>
      </c>
      <c r="IK247" s="966">
        <f t="shared" si="4569"/>
        <v>1810648</v>
      </c>
      <c r="IL247" s="901">
        <f t="shared" si="4570"/>
        <v>0</v>
      </c>
      <c r="IO247" s="958" t="s">
        <v>325</v>
      </c>
      <c r="IP247" s="1190" t="s">
        <v>596</v>
      </c>
      <c r="IQ247" s="1179" t="s">
        <v>149</v>
      </c>
      <c r="IR247" s="1180">
        <v>7</v>
      </c>
      <c r="IS247" s="1015">
        <v>191763</v>
      </c>
      <c r="IT247" s="963">
        <f t="shared" si="4571"/>
        <v>1342341</v>
      </c>
      <c r="IU247" s="1016"/>
      <c r="IV247" s="898">
        <f t="shared" si="4572"/>
        <v>1</v>
      </c>
      <c r="IW247" s="898">
        <f t="shared" si="4573"/>
        <v>1</v>
      </c>
      <c r="IX247" s="899">
        <f t="shared" si="4574"/>
        <v>1</v>
      </c>
      <c r="IY247" s="899">
        <f t="shared" si="4575"/>
        <v>1</v>
      </c>
      <c r="IZ247" s="899">
        <f t="shared" si="4576"/>
        <v>1</v>
      </c>
      <c r="JA247" s="899">
        <f t="shared" si="4577"/>
        <v>1</v>
      </c>
      <c r="JB247" s="966">
        <f t="shared" si="4578"/>
        <v>1342341</v>
      </c>
      <c r="JC247" s="901">
        <f t="shared" si="4579"/>
        <v>0</v>
      </c>
      <c r="JF247" s="958" t="s">
        <v>325</v>
      </c>
      <c r="JG247" s="1190" t="s">
        <v>596</v>
      </c>
      <c r="JH247" s="1179" t="s">
        <v>149</v>
      </c>
      <c r="JI247" s="1180">
        <v>7</v>
      </c>
      <c r="JJ247" s="1015">
        <v>220000</v>
      </c>
      <c r="JK247" s="963">
        <f t="shared" si="4580"/>
        <v>1540000</v>
      </c>
      <c r="JL247" s="1016"/>
      <c r="JM247" s="898">
        <f t="shared" si="4581"/>
        <v>1</v>
      </c>
      <c r="JN247" s="898">
        <f t="shared" si="4582"/>
        <v>1</v>
      </c>
      <c r="JO247" s="899">
        <f t="shared" si="4583"/>
        <v>1</v>
      </c>
      <c r="JP247" s="899">
        <f t="shared" si="4584"/>
        <v>1</v>
      </c>
      <c r="JQ247" s="899">
        <f t="shared" si="4585"/>
        <v>1</v>
      </c>
      <c r="JR247" s="899">
        <f t="shared" si="4586"/>
        <v>1</v>
      </c>
      <c r="JS247" s="966">
        <f t="shared" si="4587"/>
        <v>1540000</v>
      </c>
      <c r="JT247" s="901">
        <f t="shared" si="4588"/>
        <v>0</v>
      </c>
      <c r="JW247" s="958" t="s">
        <v>325</v>
      </c>
      <c r="JX247" s="1190" t="s">
        <v>596</v>
      </c>
      <c r="JY247" s="1179" t="s">
        <v>149</v>
      </c>
      <c r="JZ247" s="1180">
        <v>7</v>
      </c>
      <c r="KA247" s="1015">
        <v>258835.56225000002</v>
      </c>
      <c r="KB247" s="963">
        <f t="shared" si="4589"/>
        <v>1811849</v>
      </c>
      <c r="KC247" s="1016"/>
      <c r="KD247" s="898">
        <f t="shared" si="4590"/>
        <v>1</v>
      </c>
      <c r="KE247" s="898">
        <f t="shared" si="4591"/>
        <v>1</v>
      </c>
      <c r="KF247" s="899">
        <f t="shared" si="4592"/>
        <v>1</v>
      </c>
      <c r="KG247" s="899">
        <f t="shared" si="4593"/>
        <v>1</v>
      </c>
      <c r="KH247" s="899">
        <f t="shared" si="4594"/>
        <v>1</v>
      </c>
      <c r="KI247" s="899">
        <f t="shared" si="4595"/>
        <v>1</v>
      </c>
      <c r="KJ247" s="966">
        <f t="shared" si="4596"/>
        <v>1811849</v>
      </c>
      <c r="KK247" s="901">
        <f t="shared" si="4597"/>
        <v>0</v>
      </c>
      <c r="KN247" s="958" t="s">
        <v>325</v>
      </c>
      <c r="KO247" s="1190" t="s">
        <v>596</v>
      </c>
      <c r="KP247" s="1179" t="s">
        <v>149</v>
      </c>
      <c r="KQ247" s="1180">
        <v>7</v>
      </c>
      <c r="KR247" s="1015">
        <v>180950</v>
      </c>
      <c r="KS247" s="963">
        <f t="shared" si="4598"/>
        <v>1266650</v>
      </c>
      <c r="KT247" s="1016"/>
      <c r="KU247" s="898">
        <f t="shared" si="4599"/>
        <v>1</v>
      </c>
      <c r="KV247" s="898">
        <f t="shared" si="4600"/>
        <v>1</v>
      </c>
      <c r="KW247" s="899">
        <f t="shared" si="4601"/>
        <v>1</v>
      </c>
      <c r="KX247" s="899">
        <f t="shared" si="4602"/>
        <v>1</v>
      </c>
      <c r="KY247" s="899">
        <f t="shared" si="4603"/>
        <v>1</v>
      </c>
      <c r="KZ247" s="899">
        <f t="shared" si="4604"/>
        <v>1</v>
      </c>
      <c r="LA247" s="966">
        <f t="shared" si="4605"/>
        <v>1266650</v>
      </c>
      <c r="LB247" s="901">
        <f t="shared" si="4606"/>
        <v>0</v>
      </c>
      <c r="LE247" s="958" t="s">
        <v>325</v>
      </c>
      <c r="LF247" s="1190" t="s">
        <v>596</v>
      </c>
      <c r="LG247" s="1179" t="s">
        <v>149</v>
      </c>
      <c r="LH247" s="1180">
        <v>7</v>
      </c>
      <c r="LI247" s="1021">
        <v>149550</v>
      </c>
      <c r="LJ247" s="974">
        <f t="shared" si="4607"/>
        <v>1046850</v>
      </c>
      <c r="LK247" s="1016"/>
      <c r="LL247" s="898">
        <f t="shared" si="4608"/>
        <v>1</v>
      </c>
      <c r="LM247" s="898">
        <f t="shared" si="4609"/>
        <v>1</v>
      </c>
      <c r="LN247" s="899">
        <f t="shared" si="4610"/>
        <v>1</v>
      </c>
      <c r="LO247" s="899">
        <f t="shared" si="4611"/>
        <v>1</v>
      </c>
      <c r="LP247" s="899">
        <f t="shared" si="4612"/>
        <v>1</v>
      </c>
      <c r="LQ247" s="899">
        <f t="shared" si="4613"/>
        <v>1</v>
      </c>
      <c r="LR247" s="966">
        <f t="shared" si="4614"/>
        <v>1046850</v>
      </c>
      <c r="LS247" s="901">
        <f t="shared" si="4615"/>
        <v>0</v>
      </c>
      <c r="LV247" s="958" t="s">
        <v>325</v>
      </c>
      <c r="LW247" s="1190" t="s">
        <v>596</v>
      </c>
      <c r="LX247" s="1179" t="s">
        <v>149</v>
      </c>
      <c r="LY247" s="1180">
        <v>7</v>
      </c>
      <c r="LZ247" s="1015">
        <v>143000</v>
      </c>
      <c r="MA247" s="963">
        <f t="shared" si="4616"/>
        <v>1001000</v>
      </c>
      <c r="MB247" s="1016"/>
      <c r="MC247" s="898">
        <f t="shared" si="4617"/>
        <v>1</v>
      </c>
      <c r="MD247" s="898">
        <f t="shared" si="4618"/>
        <v>1</v>
      </c>
      <c r="ME247" s="899">
        <f t="shared" si="4619"/>
        <v>1</v>
      </c>
      <c r="MF247" s="899">
        <f t="shared" si="4620"/>
        <v>1</v>
      </c>
      <c r="MG247" s="899">
        <f t="shared" si="4621"/>
        <v>1</v>
      </c>
      <c r="MH247" s="899">
        <f t="shared" si="4622"/>
        <v>1</v>
      </c>
      <c r="MI247" s="966">
        <f t="shared" si="4623"/>
        <v>1001000</v>
      </c>
      <c r="MJ247" s="901">
        <f t="shared" si="4624"/>
        <v>0</v>
      </c>
      <c r="MM247" s="958" t="s">
        <v>325</v>
      </c>
      <c r="MN247" s="1190" t="s">
        <v>596</v>
      </c>
      <c r="MO247" s="1179" t="s">
        <v>149</v>
      </c>
      <c r="MP247" s="1180">
        <v>7</v>
      </c>
      <c r="MQ247" s="1015">
        <v>150000</v>
      </c>
      <c r="MR247" s="963">
        <f t="shared" si="4625"/>
        <v>1050000</v>
      </c>
      <c r="MS247" s="1016"/>
      <c r="MT247" s="898">
        <f t="shared" si="4626"/>
        <v>1</v>
      </c>
      <c r="MU247" s="898">
        <f t="shared" si="4627"/>
        <v>1</v>
      </c>
      <c r="MV247" s="899">
        <f t="shared" si="4628"/>
        <v>1</v>
      </c>
      <c r="MW247" s="899">
        <f t="shared" si="4629"/>
        <v>1</v>
      </c>
      <c r="MX247" s="899">
        <f t="shared" si="4630"/>
        <v>1</v>
      </c>
      <c r="MY247" s="899">
        <f t="shared" si="4631"/>
        <v>1</v>
      </c>
      <c r="MZ247" s="966">
        <f t="shared" si="4632"/>
        <v>1050000</v>
      </c>
      <c r="NA247" s="901">
        <f t="shared" si="4633"/>
        <v>0</v>
      </c>
      <c r="ND247" s="975" t="s">
        <v>325</v>
      </c>
      <c r="NE247" s="976" t="s">
        <v>596</v>
      </c>
      <c r="NF247" s="1175" t="s">
        <v>149</v>
      </c>
      <c r="NG247" s="1176">
        <v>7</v>
      </c>
      <c r="NH247" s="979">
        <v>200178</v>
      </c>
      <c r="NI247" s="980">
        <v>1401246</v>
      </c>
      <c r="NJ247" s="1016"/>
      <c r="NK247" s="898">
        <f t="shared" si="4634"/>
        <v>1</v>
      </c>
      <c r="NL247" s="898">
        <f t="shared" si="4635"/>
        <v>1</v>
      </c>
      <c r="NM247" s="899">
        <f t="shared" si="4636"/>
        <v>1</v>
      </c>
      <c r="NN247" s="899">
        <f t="shared" si="4637"/>
        <v>1</v>
      </c>
      <c r="NO247" s="899">
        <f t="shared" si="4638"/>
        <v>1</v>
      </c>
      <c r="NP247" s="899">
        <f t="shared" si="4639"/>
        <v>1</v>
      </c>
      <c r="NQ247" s="966">
        <f t="shared" si="4640"/>
        <v>1401246</v>
      </c>
      <c r="NR247" s="901">
        <f t="shared" si="4641"/>
        <v>0</v>
      </c>
      <c r="NU247" s="981" t="s">
        <v>325</v>
      </c>
      <c r="NV247" s="982" t="s">
        <v>596</v>
      </c>
      <c r="NW247" s="1177" t="s">
        <v>149</v>
      </c>
      <c r="NX247" s="1178">
        <v>7</v>
      </c>
      <c r="NY247" s="1022">
        <v>202200</v>
      </c>
      <c r="NZ247" s="986">
        <f t="shared" si="4642"/>
        <v>1415400</v>
      </c>
      <c r="OA247" s="1016"/>
      <c r="OB247" s="898">
        <f t="shared" si="4643"/>
        <v>1</v>
      </c>
      <c r="OC247" s="898">
        <f t="shared" si="4644"/>
        <v>1</v>
      </c>
      <c r="OD247" s="899">
        <f t="shared" si="4645"/>
        <v>1</v>
      </c>
      <c r="OE247" s="899">
        <f t="shared" si="4646"/>
        <v>1</v>
      </c>
      <c r="OF247" s="899">
        <f t="shared" si="4647"/>
        <v>1</v>
      </c>
      <c r="OG247" s="899">
        <f t="shared" si="4648"/>
        <v>1</v>
      </c>
      <c r="OH247" s="966">
        <f t="shared" si="4649"/>
        <v>1415400</v>
      </c>
      <c r="OI247" s="901">
        <f t="shared" si="4650"/>
        <v>0</v>
      </c>
      <c r="OL247" s="958" t="s">
        <v>325</v>
      </c>
      <c r="OM247" s="1190" t="s">
        <v>596</v>
      </c>
      <c r="ON247" s="1179" t="s">
        <v>149</v>
      </c>
      <c r="OO247" s="1180">
        <v>7</v>
      </c>
      <c r="OP247" s="1015">
        <v>559172</v>
      </c>
      <c r="OQ247" s="963">
        <f t="shared" si="4201"/>
        <v>3914204</v>
      </c>
      <c r="OR247" s="1016"/>
      <c r="OS247" s="898">
        <f t="shared" si="4651"/>
        <v>1</v>
      </c>
      <c r="OT247" s="898">
        <f t="shared" si="4652"/>
        <v>1</v>
      </c>
      <c r="OU247" s="899">
        <f t="shared" si="4653"/>
        <v>1</v>
      </c>
      <c r="OV247" s="899">
        <f t="shared" si="4654"/>
        <v>1</v>
      </c>
      <c r="OW247" s="899">
        <f t="shared" si="4655"/>
        <v>1</v>
      </c>
      <c r="OX247" s="899">
        <f t="shared" si="4656"/>
        <v>1</v>
      </c>
      <c r="OY247" s="966">
        <f t="shared" si="4657"/>
        <v>3914204</v>
      </c>
      <c r="OZ247" s="901">
        <f t="shared" si="4658"/>
        <v>0</v>
      </c>
      <c r="PC247" s="958" t="s">
        <v>325</v>
      </c>
      <c r="PD247" s="1190" t="s">
        <v>596</v>
      </c>
      <c r="PE247" s="1179" t="s">
        <v>149</v>
      </c>
      <c r="PF247" s="1180">
        <v>7</v>
      </c>
      <c r="PG247" s="1023">
        <v>152100</v>
      </c>
      <c r="PH247" s="988">
        <v>1064700</v>
      </c>
      <c r="PI247" s="1181"/>
      <c r="PJ247" s="898">
        <f t="shared" si="4659"/>
        <v>1</v>
      </c>
      <c r="PK247" s="898">
        <f t="shared" si="4660"/>
        <v>1</v>
      </c>
      <c r="PL247" s="899">
        <f t="shared" si="4661"/>
        <v>1</v>
      </c>
      <c r="PM247" s="899">
        <f t="shared" si="4662"/>
        <v>1</v>
      </c>
      <c r="PN247" s="899">
        <f t="shared" si="4663"/>
        <v>1</v>
      </c>
      <c r="PO247" s="899">
        <f t="shared" si="4664"/>
        <v>1</v>
      </c>
      <c r="PP247" s="966">
        <f t="shared" si="4665"/>
        <v>1064700</v>
      </c>
      <c r="PQ247" s="901">
        <f t="shared" si="4666"/>
        <v>0</v>
      </c>
      <c r="PT247" s="958" t="s">
        <v>325</v>
      </c>
      <c r="PU247" s="1190" t="s">
        <v>596</v>
      </c>
      <c r="PV247" s="1179" t="s">
        <v>149</v>
      </c>
      <c r="PW247" s="1180">
        <v>7</v>
      </c>
      <c r="PX247" s="1015">
        <v>279210</v>
      </c>
      <c r="PY247" s="963">
        <f t="shared" si="4667"/>
        <v>1954470</v>
      </c>
      <c r="PZ247" s="1016"/>
      <c r="QA247" s="898">
        <f t="shared" si="4668"/>
        <v>1</v>
      </c>
      <c r="QB247" s="898">
        <f t="shared" si="4669"/>
        <v>1</v>
      </c>
      <c r="QC247" s="899">
        <f t="shared" si="4670"/>
        <v>1</v>
      </c>
      <c r="QD247" s="899">
        <f t="shared" si="4671"/>
        <v>1</v>
      </c>
      <c r="QE247" s="899">
        <f t="shared" si="4672"/>
        <v>1</v>
      </c>
      <c r="QF247" s="899">
        <f t="shared" si="4673"/>
        <v>1</v>
      </c>
      <c r="QG247" s="966">
        <f t="shared" si="4674"/>
        <v>1954470</v>
      </c>
      <c r="QH247" s="901">
        <f t="shared" si="4675"/>
        <v>0</v>
      </c>
      <c r="QK247" s="958" t="s">
        <v>325</v>
      </c>
      <c r="QL247" s="1190" t="s">
        <v>596</v>
      </c>
      <c r="QM247" s="1179" t="s">
        <v>149</v>
      </c>
      <c r="QN247" s="1180">
        <v>7</v>
      </c>
      <c r="QO247" s="1021">
        <v>150297.74999999997</v>
      </c>
      <c r="QP247" s="974">
        <f t="shared" si="4676"/>
        <v>1052084</v>
      </c>
      <c r="QQ247" s="1016"/>
      <c r="QR247" s="898">
        <f t="shared" si="4677"/>
        <v>1</v>
      </c>
      <c r="QS247" s="898">
        <f t="shared" si="4678"/>
        <v>1</v>
      </c>
      <c r="QT247" s="899">
        <f t="shared" si="4679"/>
        <v>1</v>
      </c>
      <c r="QU247" s="899">
        <f t="shared" si="4680"/>
        <v>1</v>
      </c>
      <c r="QV247" s="899">
        <f t="shared" si="4681"/>
        <v>1</v>
      </c>
      <c r="QW247" s="899">
        <f t="shared" si="4682"/>
        <v>1</v>
      </c>
      <c r="QX247" s="966">
        <f t="shared" si="4683"/>
        <v>1052084</v>
      </c>
      <c r="QY247" s="901">
        <f t="shared" si="4684"/>
        <v>0</v>
      </c>
      <c r="RB247" s="405"/>
      <c r="RC247" s="406"/>
      <c r="RD247" s="407"/>
      <c r="RE247" s="408"/>
      <c r="RF247" s="409"/>
      <c r="RG247" s="410"/>
      <c r="RH247" s="410"/>
      <c r="RI247" s="898"/>
      <c r="RJ247" s="898"/>
      <c r="RK247" s="934"/>
      <c r="RL247" s="934"/>
      <c r="RM247" s="934"/>
      <c r="RN247" s="934"/>
      <c r="RO247" s="935"/>
      <c r="RP247" s="936"/>
      <c r="RS247" s="405"/>
      <c r="RT247" s="406"/>
      <c r="RU247" s="407"/>
      <c r="RV247" s="408"/>
      <c r="RW247" s="409"/>
      <c r="RX247" s="410"/>
      <c r="RY247" s="410"/>
      <c r="RZ247" s="898"/>
      <c r="SA247" s="898"/>
      <c r="SB247" s="934"/>
      <c r="SC247" s="934"/>
      <c r="SD247" s="934"/>
      <c r="SE247" s="934"/>
      <c r="SF247" s="935"/>
      <c r="SG247" s="936"/>
      <c r="SJ247" s="405"/>
      <c r="SK247" s="406"/>
      <c r="SL247" s="407"/>
      <c r="SM247" s="408"/>
      <c r="SN247" s="409"/>
      <c r="SO247" s="410"/>
      <c r="SP247" s="410"/>
      <c r="SQ247" s="898"/>
      <c r="SR247" s="898"/>
      <c r="SS247" s="934"/>
      <c r="ST247" s="934"/>
      <c r="SU247" s="934"/>
      <c r="SV247" s="934"/>
      <c r="SW247" s="935"/>
      <c r="SX247" s="936"/>
    </row>
    <row r="248" spans="2:518" ht="60" customHeight="1" thickTop="1" thickBot="1">
      <c r="B248" s="958" t="s">
        <v>326</v>
      </c>
      <c r="C248" s="1190" t="s">
        <v>597</v>
      </c>
      <c r="D248" s="1179" t="s">
        <v>149</v>
      </c>
      <c r="E248" s="1180">
        <v>1</v>
      </c>
      <c r="F248" s="1015"/>
      <c r="G248" s="963">
        <f t="shared" si="4452"/>
        <v>0</v>
      </c>
      <c r="H248" s="1016"/>
      <c r="K248" s="958" t="s">
        <v>326</v>
      </c>
      <c r="L248" s="1190" t="s">
        <v>597</v>
      </c>
      <c r="M248" s="1179" t="s">
        <v>149</v>
      </c>
      <c r="N248" s="1180">
        <v>1</v>
      </c>
      <c r="O248" s="1017">
        <v>258424</v>
      </c>
      <c r="P248" s="963">
        <f t="shared" si="4453"/>
        <v>258424</v>
      </c>
      <c r="Q248" s="1016"/>
      <c r="R248" s="898">
        <f t="shared" si="4236"/>
        <v>1</v>
      </c>
      <c r="S248" s="898">
        <f t="shared" si="4237"/>
        <v>1</v>
      </c>
      <c r="T248" s="899">
        <f t="shared" si="4238"/>
        <v>1</v>
      </c>
      <c r="U248" s="899">
        <f t="shared" si="4239"/>
        <v>1</v>
      </c>
      <c r="V248" s="899">
        <f t="shared" si="4240"/>
        <v>1</v>
      </c>
      <c r="W248" s="899">
        <f t="shared" si="4241"/>
        <v>1</v>
      </c>
      <c r="X248" s="966">
        <f t="shared" si="4242"/>
        <v>258424</v>
      </c>
      <c r="Y248" s="901">
        <f t="shared" si="4243"/>
        <v>0</v>
      </c>
      <c r="Z248" s="872"/>
      <c r="AA248" s="872"/>
      <c r="AB248" s="958" t="s">
        <v>326</v>
      </c>
      <c r="AC248" s="1190" t="s">
        <v>597</v>
      </c>
      <c r="AD248" s="1179" t="s">
        <v>149</v>
      </c>
      <c r="AE248" s="1180">
        <v>1</v>
      </c>
      <c r="AF248" s="1015">
        <v>260000</v>
      </c>
      <c r="AG248" s="963">
        <f t="shared" si="4454"/>
        <v>260000</v>
      </c>
      <c r="AH248" s="1016"/>
      <c r="AI248" s="898">
        <f t="shared" si="4455"/>
        <v>1</v>
      </c>
      <c r="AJ248" s="898">
        <f t="shared" si="4456"/>
        <v>1</v>
      </c>
      <c r="AK248" s="899">
        <f t="shared" si="4457"/>
        <v>1</v>
      </c>
      <c r="AL248" s="899">
        <f t="shared" si="4458"/>
        <v>1</v>
      </c>
      <c r="AM248" s="899">
        <f t="shared" si="4459"/>
        <v>1</v>
      </c>
      <c r="AN248" s="899">
        <f t="shared" si="4460"/>
        <v>1</v>
      </c>
      <c r="AO248" s="966">
        <f t="shared" si="4461"/>
        <v>260000</v>
      </c>
      <c r="AP248" s="901">
        <f t="shared" si="4462"/>
        <v>0</v>
      </c>
      <c r="AQ248" s="872"/>
      <c r="AR248" s="872"/>
      <c r="AS248" s="958" t="s">
        <v>326</v>
      </c>
      <c r="AT248" s="1191" t="s">
        <v>597</v>
      </c>
      <c r="AU248" s="1179" t="s">
        <v>149</v>
      </c>
      <c r="AV248" s="1180">
        <v>1</v>
      </c>
      <c r="AW248" s="1019">
        <v>150000</v>
      </c>
      <c r="AX248" s="969">
        <f t="shared" si="4463"/>
        <v>150000</v>
      </c>
      <c r="AY248" s="1016"/>
      <c r="AZ248" s="898">
        <f t="shared" si="4464"/>
        <v>1</v>
      </c>
      <c r="BA248" s="898">
        <f t="shared" si="4465"/>
        <v>1</v>
      </c>
      <c r="BB248" s="899">
        <f t="shared" si="4466"/>
        <v>1</v>
      </c>
      <c r="BC248" s="899">
        <f t="shared" si="4467"/>
        <v>1</v>
      </c>
      <c r="BD248" s="899">
        <f t="shared" si="4468"/>
        <v>1</v>
      </c>
      <c r="BE248" s="899">
        <f t="shared" si="4469"/>
        <v>1</v>
      </c>
      <c r="BF248" s="966">
        <f t="shared" si="4470"/>
        <v>150000</v>
      </c>
      <c r="BG248" s="901">
        <f t="shared" si="4471"/>
        <v>0</v>
      </c>
      <c r="BJ248" s="958" t="s">
        <v>326</v>
      </c>
      <c r="BK248" s="1190" t="s">
        <v>597</v>
      </c>
      <c r="BL248" s="1179" t="s">
        <v>149</v>
      </c>
      <c r="BM248" s="1180">
        <v>1</v>
      </c>
      <c r="BN248" s="1015">
        <v>240000</v>
      </c>
      <c r="BO248" s="963">
        <f t="shared" si="4472"/>
        <v>240000</v>
      </c>
      <c r="BP248" s="1016"/>
      <c r="BQ248" s="898">
        <f t="shared" si="4473"/>
        <v>1</v>
      </c>
      <c r="BR248" s="898">
        <f t="shared" si="4474"/>
        <v>1</v>
      </c>
      <c r="BS248" s="899">
        <f t="shared" si="4475"/>
        <v>1</v>
      </c>
      <c r="BT248" s="899">
        <f t="shared" si="4476"/>
        <v>1</v>
      </c>
      <c r="BU248" s="899">
        <f t="shared" si="4477"/>
        <v>1</v>
      </c>
      <c r="BV248" s="899">
        <f t="shared" si="4478"/>
        <v>1</v>
      </c>
      <c r="BW248" s="966">
        <f t="shared" si="4479"/>
        <v>240000</v>
      </c>
      <c r="BX248" s="901">
        <f t="shared" si="4480"/>
        <v>0</v>
      </c>
      <c r="CA248" s="958" t="s">
        <v>326</v>
      </c>
      <c r="CB248" s="1190" t="s">
        <v>597</v>
      </c>
      <c r="CC248" s="1179" t="s">
        <v>149</v>
      </c>
      <c r="CD248" s="1180">
        <v>1</v>
      </c>
      <c r="CE248" s="1015">
        <v>251704</v>
      </c>
      <c r="CF248" s="963">
        <f t="shared" si="4481"/>
        <v>251704</v>
      </c>
      <c r="CG248" s="1016"/>
      <c r="CH248" s="898">
        <f t="shared" si="4482"/>
        <v>1</v>
      </c>
      <c r="CI248" s="898">
        <f t="shared" si="4483"/>
        <v>1</v>
      </c>
      <c r="CJ248" s="899">
        <f t="shared" si="4484"/>
        <v>1</v>
      </c>
      <c r="CK248" s="899">
        <f t="shared" si="4485"/>
        <v>1</v>
      </c>
      <c r="CL248" s="899">
        <f t="shared" si="4486"/>
        <v>1</v>
      </c>
      <c r="CM248" s="899">
        <f t="shared" si="4487"/>
        <v>1</v>
      </c>
      <c r="CN248" s="966">
        <f t="shared" si="4488"/>
        <v>251704</v>
      </c>
      <c r="CO248" s="901">
        <f t="shared" si="4489"/>
        <v>0</v>
      </c>
      <c r="CR248" s="958" t="s">
        <v>326</v>
      </c>
      <c r="CS248" s="1190" t="s">
        <v>597</v>
      </c>
      <c r="CT248" s="1179" t="s">
        <v>149</v>
      </c>
      <c r="CU248" s="1180">
        <v>1</v>
      </c>
      <c r="CV248" s="1015">
        <v>145000</v>
      </c>
      <c r="CW248" s="963">
        <f t="shared" si="4490"/>
        <v>145000</v>
      </c>
      <c r="CX248" s="1016"/>
      <c r="CY248" s="898">
        <f t="shared" si="4491"/>
        <v>1</v>
      </c>
      <c r="CZ248" s="898">
        <f t="shared" si="4492"/>
        <v>1</v>
      </c>
      <c r="DA248" s="899">
        <f t="shared" si="4493"/>
        <v>1</v>
      </c>
      <c r="DB248" s="899">
        <f t="shared" si="4494"/>
        <v>1</v>
      </c>
      <c r="DC248" s="899">
        <f t="shared" si="4495"/>
        <v>1</v>
      </c>
      <c r="DD248" s="899">
        <f t="shared" si="4496"/>
        <v>1</v>
      </c>
      <c r="DE248" s="966">
        <f t="shared" si="4497"/>
        <v>145000</v>
      </c>
      <c r="DF248" s="901">
        <f t="shared" si="4498"/>
        <v>0</v>
      </c>
      <c r="DI248" s="958" t="s">
        <v>326</v>
      </c>
      <c r="DJ248" s="1190" t="s">
        <v>597</v>
      </c>
      <c r="DK248" s="1179" t="s">
        <v>149</v>
      </c>
      <c r="DL248" s="1180">
        <v>1</v>
      </c>
      <c r="DM248" s="1015">
        <v>213097</v>
      </c>
      <c r="DN248" s="963">
        <f t="shared" si="4499"/>
        <v>213097</v>
      </c>
      <c r="DO248" s="1016"/>
      <c r="DP248" s="898">
        <f t="shared" si="4500"/>
        <v>1</v>
      </c>
      <c r="DQ248" s="898">
        <f t="shared" si="4501"/>
        <v>1</v>
      </c>
      <c r="DR248" s="899">
        <f t="shared" si="4502"/>
        <v>1</v>
      </c>
      <c r="DS248" s="899">
        <f t="shared" si="4503"/>
        <v>1</v>
      </c>
      <c r="DT248" s="899">
        <f t="shared" si="4504"/>
        <v>1</v>
      </c>
      <c r="DU248" s="899">
        <f t="shared" si="4505"/>
        <v>1</v>
      </c>
      <c r="DV248" s="966">
        <f t="shared" si="4506"/>
        <v>213097</v>
      </c>
      <c r="DW248" s="901">
        <f t="shared" si="4507"/>
        <v>0</v>
      </c>
      <c r="DZ248" s="958" t="s">
        <v>326</v>
      </c>
      <c r="EA248" s="1190" t="s">
        <v>597</v>
      </c>
      <c r="EB248" s="1179" t="s">
        <v>149</v>
      </c>
      <c r="EC248" s="1180">
        <v>1</v>
      </c>
      <c r="ED248" s="1015">
        <v>206900</v>
      </c>
      <c r="EE248" s="963">
        <f t="shared" si="4508"/>
        <v>206900</v>
      </c>
      <c r="EF248" s="1016"/>
      <c r="EG248" s="898">
        <f t="shared" si="4509"/>
        <v>1</v>
      </c>
      <c r="EH248" s="898">
        <f t="shared" si="4510"/>
        <v>1</v>
      </c>
      <c r="EI248" s="899">
        <f t="shared" si="4511"/>
        <v>1</v>
      </c>
      <c r="EJ248" s="899">
        <f t="shared" si="4512"/>
        <v>1</v>
      </c>
      <c r="EK248" s="899">
        <f t="shared" si="4513"/>
        <v>1</v>
      </c>
      <c r="EL248" s="899">
        <f t="shared" si="4514"/>
        <v>1</v>
      </c>
      <c r="EM248" s="966">
        <f t="shared" si="4515"/>
        <v>206900</v>
      </c>
      <c r="EN248" s="901">
        <f t="shared" si="4516"/>
        <v>0</v>
      </c>
      <c r="EQ248" s="958" t="s">
        <v>326</v>
      </c>
      <c r="ER248" s="1190" t="s">
        <v>597</v>
      </c>
      <c r="ES248" s="1179" t="s">
        <v>149</v>
      </c>
      <c r="ET248" s="1180">
        <v>1</v>
      </c>
      <c r="EU248" s="1015">
        <v>253000</v>
      </c>
      <c r="EV248" s="963">
        <f t="shared" si="4517"/>
        <v>253000</v>
      </c>
      <c r="EW248" s="1016"/>
      <c r="EX248" s="898">
        <f t="shared" si="4518"/>
        <v>1</v>
      </c>
      <c r="EY248" s="898">
        <f t="shared" si="4519"/>
        <v>1</v>
      </c>
      <c r="EZ248" s="899">
        <f t="shared" si="4520"/>
        <v>1</v>
      </c>
      <c r="FA248" s="899">
        <f t="shared" si="4521"/>
        <v>1</v>
      </c>
      <c r="FB248" s="899">
        <f t="shared" si="4522"/>
        <v>1</v>
      </c>
      <c r="FC248" s="899">
        <f t="shared" si="4523"/>
        <v>1</v>
      </c>
      <c r="FD248" s="966">
        <f t="shared" si="4524"/>
        <v>253000</v>
      </c>
      <c r="FE248" s="901">
        <f t="shared" si="4525"/>
        <v>0</v>
      </c>
      <c r="FH248" s="958"/>
      <c r="FI248" s="1190"/>
      <c r="FJ248" s="1179"/>
      <c r="FK248" s="1180"/>
      <c r="FL248" s="1015"/>
      <c r="FM248" s="963">
        <f t="shared" si="4526"/>
        <v>0</v>
      </c>
      <c r="FN248" s="1016"/>
      <c r="FO248" s="898" t="e">
        <f t="shared" si="4527"/>
        <v>#N/A</v>
      </c>
      <c r="FP248" s="898" t="e">
        <f t="shared" si="4528"/>
        <v>#N/A</v>
      </c>
      <c r="FQ248" s="899" t="e">
        <f t="shared" si="4529"/>
        <v>#N/A</v>
      </c>
      <c r="FR248" s="899">
        <f t="shared" si="4530"/>
        <v>0</v>
      </c>
      <c r="FS248" s="899">
        <f t="shared" si="4531"/>
        <v>0</v>
      </c>
      <c r="FT248" s="899" t="e">
        <f t="shared" si="4532"/>
        <v>#N/A</v>
      </c>
      <c r="FU248" s="966">
        <f t="shared" si="4533"/>
        <v>0</v>
      </c>
      <c r="FV248" s="901">
        <f t="shared" si="4534"/>
        <v>0</v>
      </c>
      <c r="FY248" s="958" t="s">
        <v>326</v>
      </c>
      <c r="FZ248" s="1190" t="s">
        <v>597</v>
      </c>
      <c r="GA248" s="1179" t="s">
        <v>149</v>
      </c>
      <c r="GB248" s="1180">
        <v>1</v>
      </c>
      <c r="GC248" s="1017">
        <v>258424</v>
      </c>
      <c r="GD248" s="963">
        <f t="shared" si="4535"/>
        <v>258424</v>
      </c>
      <c r="GE248" s="1016"/>
      <c r="GF248" s="898">
        <f t="shared" si="4536"/>
        <v>1</v>
      </c>
      <c r="GG248" s="898">
        <f t="shared" si="4537"/>
        <v>1</v>
      </c>
      <c r="GH248" s="899">
        <f t="shared" si="4538"/>
        <v>1</v>
      </c>
      <c r="GI248" s="899">
        <f t="shared" si="4539"/>
        <v>1</v>
      </c>
      <c r="GJ248" s="899">
        <f t="shared" si="4540"/>
        <v>1</v>
      </c>
      <c r="GK248" s="899">
        <f t="shared" si="4541"/>
        <v>1</v>
      </c>
      <c r="GL248" s="966">
        <f t="shared" si="4542"/>
        <v>258424</v>
      </c>
      <c r="GM248" s="901">
        <f t="shared" si="4543"/>
        <v>0</v>
      </c>
      <c r="GP248" s="958" t="s">
        <v>326</v>
      </c>
      <c r="GQ248" s="1190" t="s">
        <v>597</v>
      </c>
      <c r="GR248" s="1179" t="s">
        <v>149</v>
      </c>
      <c r="GS248" s="1180">
        <v>1</v>
      </c>
      <c r="GT248" s="1015">
        <v>253250</v>
      </c>
      <c r="GU248" s="963">
        <f t="shared" si="4544"/>
        <v>253250</v>
      </c>
      <c r="GV248" s="1016"/>
      <c r="GW248" s="898">
        <f t="shared" si="4545"/>
        <v>1</v>
      </c>
      <c r="GX248" s="898">
        <f t="shared" si="4546"/>
        <v>1</v>
      </c>
      <c r="GY248" s="899">
        <f t="shared" si="4547"/>
        <v>1</v>
      </c>
      <c r="GZ248" s="899">
        <f t="shared" si="4548"/>
        <v>1</v>
      </c>
      <c r="HA248" s="899">
        <f t="shared" si="4549"/>
        <v>1</v>
      </c>
      <c r="HB248" s="899">
        <f t="shared" si="4550"/>
        <v>1</v>
      </c>
      <c r="HC248" s="966">
        <f t="shared" si="4551"/>
        <v>253250</v>
      </c>
      <c r="HD248" s="901">
        <f t="shared" si="4552"/>
        <v>0</v>
      </c>
      <c r="HG248" s="958" t="s">
        <v>326</v>
      </c>
      <c r="HH248" s="1190" t="s">
        <v>597</v>
      </c>
      <c r="HI248" s="1179" t="s">
        <v>149</v>
      </c>
      <c r="HJ248" s="1180">
        <v>1</v>
      </c>
      <c r="HK248" s="1015">
        <v>414528</v>
      </c>
      <c r="HL248" s="963">
        <f t="shared" si="4553"/>
        <v>414528</v>
      </c>
      <c r="HM248" s="1016"/>
      <c r="HN248" s="898">
        <f t="shared" si="4554"/>
        <v>1</v>
      </c>
      <c r="HO248" s="898">
        <f t="shared" si="4555"/>
        <v>1</v>
      </c>
      <c r="HP248" s="899">
        <f t="shared" si="4556"/>
        <v>1</v>
      </c>
      <c r="HQ248" s="899">
        <f t="shared" si="4557"/>
        <v>1</v>
      </c>
      <c r="HR248" s="899">
        <f t="shared" si="4558"/>
        <v>1</v>
      </c>
      <c r="HS248" s="899">
        <f t="shared" si="4559"/>
        <v>1</v>
      </c>
      <c r="HT248" s="966">
        <f t="shared" si="4560"/>
        <v>414528</v>
      </c>
      <c r="HU248" s="901">
        <f t="shared" si="4561"/>
        <v>0</v>
      </c>
      <c r="HX248" s="958" t="s">
        <v>326</v>
      </c>
      <c r="HY248" s="1190" t="s">
        <v>597</v>
      </c>
      <c r="HZ248" s="1179" t="s">
        <v>149</v>
      </c>
      <c r="IA248" s="1180">
        <v>1</v>
      </c>
      <c r="IB248" s="1020">
        <v>266664</v>
      </c>
      <c r="IC248" s="972">
        <f t="shared" si="4562"/>
        <v>266664</v>
      </c>
      <c r="ID248" s="1016"/>
      <c r="IE248" s="898">
        <f t="shared" si="4563"/>
        <v>1</v>
      </c>
      <c r="IF248" s="898">
        <f t="shared" si="4564"/>
        <v>1</v>
      </c>
      <c r="IG248" s="899">
        <f t="shared" si="4565"/>
        <v>1</v>
      </c>
      <c r="IH248" s="899">
        <f t="shared" si="4566"/>
        <v>1</v>
      </c>
      <c r="II248" s="899">
        <f t="shared" si="4567"/>
        <v>1</v>
      </c>
      <c r="IJ248" s="899">
        <f t="shared" si="4568"/>
        <v>1</v>
      </c>
      <c r="IK248" s="966">
        <f t="shared" si="4569"/>
        <v>266664</v>
      </c>
      <c r="IL248" s="901">
        <f t="shared" si="4570"/>
        <v>0</v>
      </c>
      <c r="IO248" s="958" t="s">
        <v>326</v>
      </c>
      <c r="IP248" s="1190" t="s">
        <v>597</v>
      </c>
      <c r="IQ248" s="1179" t="s">
        <v>149</v>
      </c>
      <c r="IR248" s="1180">
        <v>1</v>
      </c>
      <c r="IS248" s="1015">
        <v>237283</v>
      </c>
      <c r="IT248" s="963">
        <f t="shared" si="4571"/>
        <v>237283</v>
      </c>
      <c r="IU248" s="1016"/>
      <c r="IV248" s="898">
        <f t="shared" si="4572"/>
        <v>1</v>
      </c>
      <c r="IW248" s="898">
        <f t="shared" si="4573"/>
        <v>1</v>
      </c>
      <c r="IX248" s="899">
        <f t="shared" si="4574"/>
        <v>1</v>
      </c>
      <c r="IY248" s="899">
        <f t="shared" si="4575"/>
        <v>1</v>
      </c>
      <c r="IZ248" s="899">
        <f t="shared" si="4576"/>
        <v>1</v>
      </c>
      <c r="JA248" s="899">
        <f t="shared" si="4577"/>
        <v>1</v>
      </c>
      <c r="JB248" s="966">
        <f t="shared" si="4578"/>
        <v>237283</v>
      </c>
      <c r="JC248" s="901">
        <f t="shared" si="4579"/>
        <v>0</v>
      </c>
      <c r="JF248" s="958" t="s">
        <v>326</v>
      </c>
      <c r="JG248" s="1190" t="s">
        <v>597</v>
      </c>
      <c r="JH248" s="1179" t="s">
        <v>149</v>
      </c>
      <c r="JI248" s="1180">
        <v>1</v>
      </c>
      <c r="JJ248" s="1015">
        <v>215000</v>
      </c>
      <c r="JK248" s="963">
        <f t="shared" si="4580"/>
        <v>215000</v>
      </c>
      <c r="JL248" s="1016"/>
      <c r="JM248" s="898">
        <f t="shared" si="4581"/>
        <v>1</v>
      </c>
      <c r="JN248" s="898">
        <f t="shared" si="4582"/>
        <v>1</v>
      </c>
      <c r="JO248" s="899">
        <f t="shared" si="4583"/>
        <v>1</v>
      </c>
      <c r="JP248" s="899">
        <f t="shared" si="4584"/>
        <v>1</v>
      </c>
      <c r="JQ248" s="899">
        <f t="shared" si="4585"/>
        <v>1</v>
      </c>
      <c r="JR248" s="899">
        <f t="shared" si="4586"/>
        <v>1</v>
      </c>
      <c r="JS248" s="966">
        <f t="shared" si="4587"/>
        <v>215000</v>
      </c>
      <c r="JT248" s="901">
        <f t="shared" si="4588"/>
        <v>0</v>
      </c>
      <c r="JW248" s="958" t="s">
        <v>326</v>
      </c>
      <c r="JX248" s="1190" t="s">
        <v>597</v>
      </c>
      <c r="JY248" s="1179" t="s">
        <v>149</v>
      </c>
      <c r="JZ248" s="1180">
        <v>1</v>
      </c>
      <c r="KA248" s="1015">
        <v>258835.56225000002</v>
      </c>
      <c r="KB248" s="963">
        <f t="shared" si="4589"/>
        <v>258836</v>
      </c>
      <c r="KC248" s="1016"/>
      <c r="KD248" s="898">
        <f t="shared" si="4590"/>
        <v>1</v>
      </c>
      <c r="KE248" s="898">
        <f t="shared" si="4591"/>
        <v>1</v>
      </c>
      <c r="KF248" s="899">
        <f t="shared" si="4592"/>
        <v>1</v>
      </c>
      <c r="KG248" s="899">
        <f t="shared" si="4593"/>
        <v>1</v>
      </c>
      <c r="KH248" s="899">
        <f t="shared" si="4594"/>
        <v>1</v>
      </c>
      <c r="KI248" s="899">
        <f t="shared" si="4595"/>
        <v>1</v>
      </c>
      <c r="KJ248" s="966">
        <f t="shared" si="4596"/>
        <v>258836</v>
      </c>
      <c r="KK248" s="901">
        <f t="shared" si="4597"/>
        <v>0</v>
      </c>
      <c r="KN248" s="958" t="s">
        <v>326</v>
      </c>
      <c r="KO248" s="1190" t="s">
        <v>597</v>
      </c>
      <c r="KP248" s="1179" t="s">
        <v>149</v>
      </c>
      <c r="KQ248" s="1180">
        <v>1</v>
      </c>
      <c r="KR248" s="1015">
        <v>65450</v>
      </c>
      <c r="KS248" s="963">
        <f t="shared" si="4598"/>
        <v>65450</v>
      </c>
      <c r="KT248" s="1016"/>
      <c r="KU248" s="898">
        <f t="shared" si="4599"/>
        <v>1</v>
      </c>
      <c r="KV248" s="898">
        <f t="shared" si="4600"/>
        <v>1</v>
      </c>
      <c r="KW248" s="899">
        <f t="shared" si="4601"/>
        <v>1</v>
      </c>
      <c r="KX248" s="899">
        <f t="shared" si="4602"/>
        <v>1</v>
      </c>
      <c r="KY248" s="899">
        <f t="shared" si="4603"/>
        <v>1</v>
      </c>
      <c r="KZ248" s="899">
        <f t="shared" si="4604"/>
        <v>1</v>
      </c>
      <c r="LA248" s="966">
        <f t="shared" si="4605"/>
        <v>65450</v>
      </c>
      <c r="LB248" s="901">
        <f t="shared" si="4606"/>
        <v>0</v>
      </c>
      <c r="LE248" s="958" t="s">
        <v>326</v>
      </c>
      <c r="LF248" s="1190" t="s">
        <v>597</v>
      </c>
      <c r="LG248" s="1179" t="s">
        <v>149</v>
      </c>
      <c r="LH248" s="1180">
        <v>1</v>
      </c>
      <c r="LI248" s="1021">
        <v>149550</v>
      </c>
      <c r="LJ248" s="974">
        <f t="shared" si="4607"/>
        <v>149550</v>
      </c>
      <c r="LK248" s="1016"/>
      <c r="LL248" s="898">
        <f t="shared" si="4608"/>
        <v>1</v>
      </c>
      <c r="LM248" s="898">
        <f t="shared" si="4609"/>
        <v>1</v>
      </c>
      <c r="LN248" s="899">
        <f t="shared" si="4610"/>
        <v>1</v>
      </c>
      <c r="LO248" s="899">
        <f t="shared" si="4611"/>
        <v>1</v>
      </c>
      <c r="LP248" s="899">
        <f t="shared" si="4612"/>
        <v>1</v>
      </c>
      <c r="LQ248" s="899">
        <f t="shared" si="4613"/>
        <v>1</v>
      </c>
      <c r="LR248" s="966">
        <f t="shared" si="4614"/>
        <v>149550</v>
      </c>
      <c r="LS248" s="901">
        <f t="shared" si="4615"/>
        <v>0</v>
      </c>
      <c r="LV248" s="958" t="s">
        <v>326</v>
      </c>
      <c r="LW248" s="1190" t="s">
        <v>597</v>
      </c>
      <c r="LX248" s="1179" t="s">
        <v>149</v>
      </c>
      <c r="LY248" s="1180">
        <v>1</v>
      </c>
      <c r="LZ248" s="1015">
        <v>120250</v>
      </c>
      <c r="MA248" s="963">
        <f t="shared" si="4616"/>
        <v>120250</v>
      </c>
      <c r="MB248" s="1016"/>
      <c r="MC248" s="898">
        <f t="shared" si="4617"/>
        <v>1</v>
      </c>
      <c r="MD248" s="898">
        <f t="shared" si="4618"/>
        <v>1</v>
      </c>
      <c r="ME248" s="899">
        <f t="shared" si="4619"/>
        <v>1</v>
      </c>
      <c r="MF248" s="899">
        <f t="shared" si="4620"/>
        <v>1</v>
      </c>
      <c r="MG248" s="899">
        <f t="shared" si="4621"/>
        <v>1</v>
      </c>
      <c r="MH248" s="899">
        <f t="shared" si="4622"/>
        <v>1</v>
      </c>
      <c r="MI248" s="966">
        <f t="shared" si="4623"/>
        <v>120250</v>
      </c>
      <c r="MJ248" s="901">
        <f t="shared" si="4624"/>
        <v>0</v>
      </c>
      <c r="MM248" s="958" t="s">
        <v>326</v>
      </c>
      <c r="MN248" s="1190" t="s">
        <v>597</v>
      </c>
      <c r="MO248" s="1179" t="s">
        <v>149</v>
      </c>
      <c r="MP248" s="1180">
        <v>1</v>
      </c>
      <c r="MQ248" s="1015">
        <v>150000</v>
      </c>
      <c r="MR248" s="963">
        <f t="shared" si="4625"/>
        <v>150000</v>
      </c>
      <c r="MS248" s="1016"/>
      <c r="MT248" s="898">
        <f t="shared" si="4626"/>
        <v>1</v>
      </c>
      <c r="MU248" s="898">
        <f t="shared" si="4627"/>
        <v>1</v>
      </c>
      <c r="MV248" s="899">
        <f t="shared" si="4628"/>
        <v>1</v>
      </c>
      <c r="MW248" s="899">
        <f t="shared" si="4629"/>
        <v>1</v>
      </c>
      <c r="MX248" s="899">
        <f t="shared" si="4630"/>
        <v>1</v>
      </c>
      <c r="MY248" s="899">
        <f t="shared" si="4631"/>
        <v>1</v>
      </c>
      <c r="MZ248" s="966">
        <f t="shared" si="4632"/>
        <v>150000</v>
      </c>
      <c r="NA248" s="901">
        <f t="shared" si="4633"/>
        <v>0</v>
      </c>
      <c r="ND248" s="975" t="s">
        <v>326</v>
      </c>
      <c r="NE248" s="976" t="s">
        <v>597</v>
      </c>
      <c r="NF248" s="1175" t="s">
        <v>149</v>
      </c>
      <c r="NG248" s="1176">
        <v>1</v>
      </c>
      <c r="NH248" s="979">
        <v>73004.58</v>
      </c>
      <c r="NI248" s="980">
        <v>73005</v>
      </c>
      <c r="NJ248" s="1016"/>
      <c r="NK248" s="898">
        <f t="shared" si="4634"/>
        <v>1</v>
      </c>
      <c r="NL248" s="898">
        <f t="shared" si="4635"/>
        <v>1</v>
      </c>
      <c r="NM248" s="899">
        <f t="shared" si="4636"/>
        <v>1</v>
      </c>
      <c r="NN248" s="899">
        <f t="shared" si="4637"/>
        <v>1</v>
      </c>
      <c r="NO248" s="899">
        <f t="shared" si="4638"/>
        <v>1</v>
      </c>
      <c r="NP248" s="899">
        <f t="shared" si="4639"/>
        <v>1</v>
      </c>
      <c r="NQ248" s="966">
        <f t="shared" si="4640"/>
        <v>73005</v>
      </c>
      <c r="NR248" s="901">
        <f t="shared" si="4641"/>
        <v>0</v>
      </c>
      <c r="NU248" s="981" t="s">
        <v>326</v>
      </c>
      <c r="NV248" s="982" t="s">
        <v>597</v>
      </c>
      <c r="NW248" s="1177" t="s">
        <v>149</v>
      </c>
      <c r="NX248" s="1178">
        <v>1</v>
      </c>
      <c r="NY248" s="1022">
        <v>73742</v>
      </c>
      <c r="NZ248" s="986">
        <f t="shared" si="4642"/>
        <v>73742</v>
      </c>
      <c r="OA248" s="1016"/>
      <c r="OB248" s="898">
        <f t="shared" si="4643"/>
        <v>1</v>
      </c>
      <c r="OC248" s="898">
        <f t="shared" si="4644"/>
        <v>1</v>
      </c>
      <c r="OD248" s="899">
        <f t="shared" si="4645"/>
        <v>1</v>
      </c>
      <c r="OE248" s="899">
        <f t="shared" si="4646"/>
        <v>1</v>
      </c>
      <c r="OF248" s="899">
        <f t="shared" si="4647"/>
        <v>1</v>
      </c>
      <c r="OG248" s="899">
        <f t="shared" si="4648"/>
        <v>1</v>
      </c>
      <c r="OH248" s="966">
        <f t="shared" si="4649"/>
        <v>73742</v>
      </c>
      <c r="OI248" s="901">
        <f t="shared" si="4650"/>
        <v>0</v>
      </c>
      <c r="OL248" s="958" t="s">
        <v>326</v>
      </c>
      <c r="OM248" s="1190" t="s">
        <v>597</v>
      </c>
      <c r="ON248" s="1179" t="s">
        <v>149</v>
      </c>
      <c r="OO248" s="1180">
        <v>1</v>
      </c>
      <c r="OP248" s="1015">
        <v>152172</v>
      </c>
      <c r="OQ248" s="963">
        <f t="shared" si="4201"/>
        <v>152172</v>
      </c>
      <c r="OR248" s="1016"/>
      <c r="OS248" s="898">
        <f t="shared" si="4651"/>
        <v>1</v>
      </c>
      <c r="OT248" s="898">
        <f t="shared" si="4652"/>
        <v>1</v>
      </c>
      <c r="OU248" s="899">
        <f t="shared" si="4653"/>
        <v>1</v>
      </c>
      <c r="OV248" s="899">
        <f t="shared" si="4654"/>
        <v>1</v>
      </c>
      <c r="OW248" s="899">
        <f t="shared" si="4655"/>
        <v>1</v>
      </c>
      <c r="OX248" s="899">
        <f t="shared" si="4656"/>
        <v>1</v>
      </c>
      <c r="OY248" s="966">
        <f t="shared" si="4657"/>
        <v>152172</v>
      </c>
      <c r="OZ248" s="901">
        <f t="shared" si="4658"/>
        <v>0</v>
      </c>
      <c r="PC248" s="958" t="s">
        <v>326</v>
      </c>
      <c r="PD248" s="1190" t="s">
        <v>597</v>
      </c>
      <c r="PE248" s="1179" t="s">
        <v>149</v>
      </c>
      <c r="PF248" s="1180">
        <v>1</v>
      </c>
      <c r="PG248" s="1023">
        <v>185900</v>
      </c>
      <c r="PH248" s="988">
        <v>185900</v>
      </c>
      <c r="PI248" s="1181"/>
      <c r="PJ248" s="898">
        <f t="shared" si="4659"/>
        <v>1</v>
      </c>
      <c r="PK248" s="898">
        <f t="shared" si="4660"/>
        <v>1</v>
      </c>
      <c r="PL248" s="899">
        <f t="shared" si="4661"/>
        <v>1</v>
      </c>
      <c r="PM248" s="899">
        <f t="shared" si="4662"/>
        <v>1</v>
      </c>
      <c r="PN248" s="899">
        <f t="shared" si="4663"/>
        <v>1</v>
      </c>
      <c r="PO248" s="899">
        <f t="shared" si="4664"/>
        <v>1</v>
      </c>
      <c r="PP248" s="966">
        <f t="shared" si="4665"/>
        <v>185900</v>
      </c>
      <c r="PQ248" s="901">
        <f t="shared" si="4666"/>
        <v>0</v>
      </c>
      <c r="PT248" s="958" t="s">
        <v>326</v>
      </c>
      <c r="PU248" s="1190" t="s">
        <v>597</v>
      </c>
      <c r="PV248" s="1179" t="s">
        <v>149</v>
      </c>
      <c r="PW248" s="1180">
        <v>1</v>
      </c>
      <c r="PX248" s="1015">
        <v>252600</v>
      </c>
      <c r="PY248" s="963">
        <f t="shared" si="4667"/>
        <v>252600</v>
      </c>
      <c r="PZ248" s="1016"/>
      <c r="QA248" s="898">
        <f t="shared" si="4668"/>
        <v>1</v>
      </c>
      <c r="QB248" s="898">
        <f t="shared" si="4669"/>
        <v>1</v>
      </c>
      <c r="QC248" s="899">
        <f t="shared" si="4670"/>
        <v>1</v>
      </c>
      <c r="QD248" s="899">
        <f t="shared" si="4671"/>
        <v>1</v>
      </c>
      <c r="QE248" s="899">
        <f t="shared" si="4672"/>
        <v>1</v>
      </c>
      <c r="QF248" s="899">
        <f t="shared" si="4673"/>
        <v>1</v>
      </c>
      <c r="QG248" s="966">
        <f t="shared" si="4674"/>
        <v>252600</v>
      </c>
      <c r="QH248" s="901">
        <f t="shared" si="4675"/>
        <v>0</v>
      </c>
      <c r="QK248" s="958" t="s">
        <v>326</v>
      </c>
      <c r="QL248" s="1190" t="s">
        <v>597</v>
      </c>
      <c r="QM248" s="1179" t="s">
        <v>149</v>
      </c>
      <c r="QN248" s="1180">
        <v>1</v>
      </c>
      <c r="QO248" s="1021">
        <v>150297.74999999997</v>
      </c>
      <c r="QP248" s="974">
        <f t="shared" si="4676"/>
        <v>150298</v>
      </c>
      <c r="QQ248" s="1016"/>
      <c r="QR248" s="898">
        <f t="shared" si="4677"/>
        <v>1</v>
      </c>
      <c r="QS248" s="898">
        <f t="shared" si="4678"/>
        <v>1</v>
      </c>
      <c r="QT248" s="899">
        <f t="shared" si="4679"/>
        <v>1</v>
      </c>
      <c r="QU248" s="899">
        <f t="shared" si="4680"/>
        <v>1</v>
      </c>
      <c r="QV248" s="899">
        <f t="shared" si="4681"/>
        <v>1</v>
      </c>
      <c r="QW248" s="899">
        <f t="shared" si="4682"/>
        <v>1</v>
      </c>
      <c r="QX248" s="966">
        <f t="shared" si="4683"/>
        <v>150298</v>
      </c>
      <c r="QY248" s="901">
        <f t="shared" si="4684"/>
        <v>0</v>
      </c>
      <c r="RB248" s="405"/>
      <c r="RC248" s="406"/>
      <c r="RD248" s="407"/>
      <c r="RE248" s="408"/>
      <c r="RF248" s="409"/>
      <c r="RG248" s="410"/>
      <c r="RH248" s="410"/>
      <c r="RI248" s="898"/>
      <c r="RJ248" s="898"/>
      <c r="RK248" s="934"/>
      <c r="RL248" s="934"/>
      <c r="RM248" s="934"/>
      <c r="RN248" s="934"/>
      <c r="RO248" s="935"/>
      <c r="RP248" s="936"/>
      <c r="RS248" s="405"/>
      <c r="RT248" s="406"/>
      <c r="RU248" s="407"/>
      <c r="RV248" s="408"/>
      <c r="RW248" s="409"/>
      <c r="RX248" s="410"/>
      <c r="RY248" s="410"/>
      <c r="RZ248" s="898"/>
      <c r="SA248" s="898"/>
      <c r="SB248" s="934"/>
      <c r="SC248" s="934"/>
      <c r="SD248" s="934"/>
      <c r="SE248" s="934"/>
      <c r="SF248" s="935"/>
      <c r="SG248" s="936"/>
      <c r="SJ248" s="405"/>
      <c r="SK248" s="406"/>
      <c r="SL248" s="407"/>
      <c r="SM248" s="408"/>
      <c r="SN248" s="409"/>
      <c r="SO248" s="410"/>
      <c r="SP248" s="410"/>
      <c r="SQ248" s="898"/>
      <c r="SR248" s="898"/>
      <c r="SS248" s="934"/>
      <c r="ST248" s="934"/>
      <c r="SU248" s="934"/>
      <c r="SV248" s="934"/>
      <c r="SW248" s="935"/>
      <c r="SX248" s="936"/>
    </row>
    <row r="249" spans="2:518" ht="48" customHeight="1" thickTop="1" thickBot="1">
      <c r="B249" s="958" t="s">
        <v>327</v>
      </c>
      <c r="C249" s="1190" t="s">
        <v>349</v>
      </c>
      <c r="D249" s="1179" t="s">
        <v>149</v>
      </c>
      <c r="E249" s="1180">
        <v>2</v>
      </c>
      <c r="F249" s="1015"/>
      <c r="G249" s="963">
        <f t="shared" si="4452"/>
        <v>0</v>
      </c>
      <c r="H249" s="1016"/>
      <c r="K249" s="958" t="s">
        <v>327</v>
      </c>
      <c r="L249" s="1190" t="s">
        <v>349</v>
      </c>
      <c r="M249" s="1179" t="s">
        <v>149</v>
      </c>
      <c r="N249" s="1180">
        <v>2</v>
      </c>
      <c r="O249" s="1017">
        <v>410898</v>
      </c>
      <c r="P249" s="963">
        <f t="shared" si="4453"/>
        <v>821796</v>
      </c>
      <c r="Q249" s="1016"/>
      <c r="R249" s="898">
        <f t="shared" si="4236"/>
        <v>1</v>
      </c>
      <c r="S249" s="898">
        <f t="shared" si="4237"/>
        <v>1</v>
      </c>
      <c r="T249" s="899">
        <f t="shared" si="4238"/>
        <v>1</v>
      </c>
      <c r="U249" s="899">
        <f t="shared" si="4239"/>
        <v>1</v>
      </c>
      <c r="V249" s="899">
        <f t="shared" si="4240"/>
        <v>1</v>
      </c>
      <c r="W249" s="899">
        <f t="shared" si="4241"/>
        <v>1</v>
      </c>
      <c r="X249" s="966">
        <f t="shared" si="4242"/>
        <v>821796</v>
      </c>
      <c r="Y249" s="901">
        <f t="shared" si="4243"/>
        <v>0</v>
      </c>
      <c r="Z249" s="872"/>
      <c r="AA249" s="872"/>
      <c r="AB249" s="958" t="s">
        <v>327</v>
      </c>
      <c r="AC249" s="1190" t="s">
        <v>349</v>
      </c>
      <c r="AD249" s="1179" t="s">
        <v>149</v>
      </c>
      <c r="AE249" s="1180">
        <v>2</v>
      </c>
      <c r="AF249" s="1015">
        <v>480000</v>
      </c>
      <c r="AG249" s="963">
        <f t="shared" si="4454"/>
        <v>960000</v>
      </c>
      <c r="AH249" s="1016"/>
      <c r="AI249" s="898">
        <f t="shared" si="4455"/>
        <v>1</v>
      </c>
      <c r="AJ249" s="898">
        <f t="shared" si="4456"/>
        <v>1</v>
      </c>
      <c r="AK249" s="899">
        <f t="shared" si="4457"/>
        <v>1</v>
      </c>
      <c r="AL249" s="899">
        <f t="shared" si="4458"/>
        <v>1</v>
      </c>
      <c r="AM249" s="899">
        <f t="shared" si="4459"/>
        <v>1</v>
      </c>
      <c r="AN249" s="899">
        <f t="shared" si="4460"/>
        <v>1</v>
      </c>
      <c r="AO249" s="966">
        <f t="shared" si="4461"/>
        <v>960000</v>
      </c>
      <c r="AP249" s="901">
        <f t="shared" si="4462"/>
        <v>0</v>
      </c>
      <c r="AQ249" s="872"/>
      <c r="AR249" s="872"/>
      <c r="AS249" s="958" t="s">
        <v>327</v>
      </c>
      <c r="AT249" s="1191" t="s">
        <v>349</v>
      </c>
      <c r="AU249" s="1179" t="s">
        <v>149</v>
      </c>
      <c r="AV249" s="1180">
        <v>2</v>
      </c>
      <c r="AW249" s="1019">
        <v>220000</v>
      </c>
      <c r="AX249" s="969">
        <f t="shared" si="4463"/>
        <v>440000</v>
      </c>
      <c r="AY249" s="1016"/>
      <c r="AZ249" s="898">
        <f t="shared" si="4464"/>
        <v>1</v>
      </c>
      <c r="BA249" s="898">
        <f t="shared" si="4465"/>
        <v>1</v>
      </c>
      <c r="BB249" s="899">
        <f t="shared" si="4466"/>
        <v>1</v>
      </c>
      <c r="BC249" s="899">
        <f t="shared" si="4467"/>
        <v>1</v>
      </c>
      <c r="BD249" s="899">
        <f t="shared" si="4468"/>
        <v>1</v>
      </c>
      <c r="BE249" s="899">
        <f t="shared" si="4469"/>
        <v>1</v>
      </c>
      <c r="BF249" s="966">
        <f t="shared" si="4470"/>
        <v>440000</v>
      </c>
      <c r="BG249" s="901">
        <f t="shared" si="4471"/>
        <v>0</v>
      </c>
      <c r="BJ249" s="958" t="s">
        <v>327</v>
      </c>
      <c r="BK249" s="1190" t="s">
        <v>349</v>
      </c>
      <c r="BL249" s="1179" t="s">
        <v>149</v>
      </c>
      <c r="BM249" s="1180">
        <v>2</v>
      </c>
      <c r="BN249" s="1015">
        <v>450000</v>
      </c>
      <c r="BO249" s="963">
        <f t="shared" si="4472"/>
        <v>900000</v>
      </c>
      <c r="BP249" s="1016"/>
      <c r="BQ249" s="898">
        <f t="shared" si="4473"/>
        <v>1</v>
      </c>
      <c r="BR249" s="898">
        <f t="shared" si="4474"/>
        <v>1</v>
      </c>
      <c r="BS249" s="899">
        <f t="shared" si="4475"/>
        <v>1</v>
      </c>
      <c r="BT249" s="899">
        <f t="shared" si="4476"/>
        <v>1</v>
      </c>
      <c r="BU249" s="899">
        <f t="shared" si="4477"/>
        <v>1</v>
      </c>
      <c r="BV249" s="899">
        <f t="shared" si="4478"/>
        <v>1</v>
      </c>
      <c r="BW249" s="966">
        <f t="shared" si="4479"/>
        <v>900000</v>
      </c>
      <c r="BX249" s="901">
        <f t="shared" si="4480"/>
        <v>0</v>
      </c>
      <c r="CA249" s="958" t="s">
        <v>327</v>
      </c>
      <c r="CB249" s="1190" t="s">
        <v>349</v>
      </c>
      <c r="CC249" s="1179" t="s">
        <v>149</v>
      </c>
      <c r="CD249" s="1180">
        <v>2</v>
      </c>
      <c r="CE249" s="1015">
        <v>400214</v>
      </c>
      <c r="CF249" s="963">
        <f t="shared" si="4481"/>
        <v>800428</v>
      </c>
      <c r="CG249" s="1016"/>
      <c r="CH249" s="898">
        <f t="shared" si="4482"/>
        <v>1</v>
      </c>
      <c r="CI249" s="898">
        <f t="shared" si="4483"/>
        <v>1</v>
      </c>
      <c r="CJ249" s="899">
        <f t="shared" si="4484"/>
        <v>1</v>
      </c>
      <c r="CK249" s="899">
        <f t="shared" si="4485"/>
        <v>1</v>
      </c>
      <c r="CL249" s="899">
        <f t="shared" si="4486"/>
        <v>1</v>
      </c>
      <c r="CM249" s="899">
        <f t="shared" si="4487"/>
        <v>1</v>
      </c>
      <c r="CN249" s="966">
        <f t="shared" si="4488"/>
        <v>800428</v>
      </c>
      <c r="CO249" s="901">
        <f t="shared" si="4489"/>
        <v>0</v>
      </c>
      <c r="CR249" s="958" t="s">
        <v>327</v>
      </c>
      <c r="CS249" s="1190" t="s">
        <v>349</v>
      </c>
      <c r="CT249" s="1179" t="s">
        <v>149</v>
      </c>
      <c r="CU249" s="1180">
        <v>2</v>
      </c>
      <c r="CV249" s="1015">
        <v>189000</v>
      </c>
      <c r="CW249" s="963">
        <f t="shared" si="4490"/>
        <v>378000</v>
      </c>
      <c r="CX249" s="1016"/>
      <c r="CY249" s="898">
        <f t="shared" si="4491"/>
        <v>1</v>
      </c>
      <c r="CZ249" s="898">
        <f t="shared" si="4492"/>
        <v>1</v>
      </c>
      <c r="DA249" s="899">
        <f t="shared" si="4493"/>
        <v>1</v>
      </c>
      <c r="DB249" s="899">
        <f t="shared" si="4494"/>
        <v>1</v>
      </c>
      <c r="DC249" s="899">
        <f t="shared" si="4495"/>
        <v>1</v>
      </c>
      <c r="DD249" s="899">
        <f t="shared" si="4496"/>
        <v>1</v>
      </c>
      <c r="DE249" s="966">
        <f t="shared" si="4497"/>
        <v>378000</v>
      </c>
      <c r="DF249" s="901">
        <f t="shared" si="4498"/>
        <v>0</v>
      </c>
      <c r="DI249" s="958" t="s">
        <v>327</v>
      </c>
      <c r="DJ249" s="1190" t="s">
        <v>349</v>
      </c>
      <c r="DK249" s="1179" t="s">
        <v>149</v>
      </c>
      <c r="DL249" s="1180">
        <v>2</v>
      </c>
      <c r="DM249" s="1015">
        <v>405686</v>
      </c>
      <c r="DN249" s="963">
        <f t="shared" si="4499"/>
        <v>811372</v>
      </c>
      <c r="DO249" s="1016"/>
      <c r="DP249" s="898">
        <f t="shared" si="4500"/>
        <v>1</v>
      </c>
      <c r="DQ249" s="898">
        <f t="shared" si="4501"/>
        <v>1</v>
      </c>
      <c r="DR249" s="899">
        <f t="shared" si="4502"/>
        <v>1</v>
      </c>
      <c r="DS249" s="899">
        <f t="shared" si="4503"/>
        <v>1</v>
      </c>
      <c r="DT249" s="899">
        <f t="shared" si="4504"/>
        <v>1</v>
      </c>
      <c r="DU249" s="899">
        <f t="shared" si="4505"/>
        <v>1</v>
      </c>
      <c r="DV249" s="966">
        <f t="shared" si="4506"/>
        <v>811372</v>
      </c>
      <c r="DW249" s="901">
        <f t="shared" si="4507"/>
        <v>0</v>
      </c>
      <c r="DZ249" s="958" t="s">
        <v>327</v>
      </c>
      <c r="EA249" s="1190" t="s">
        <v>349</v>
      </c>
      <c r="EB249" s="1179" t="s">
        <v>149</v>
      </c>
      <c r="EC249" s="1180">
        <v>2</v>
      </c>
      <c r="ED249" s="1015">
        <v>378950</v>
      </c>
      <c r="EE249" s="963">
        <f t="shared" si="4508"/>
        <v>757900</v>
      </c>
      <c r="EF249" s="1016"/>
      <c r="EG249" s="898">
        <f t="shared" si="4509"/>
        <v>1</v>
      </c>
      <c r="EH249" s="898">
        <f t="shared" si="4510"/>
        <v>1</v>
      </c>
      <c r="EI249" s="899">
        <f t="shared" si="4511"/>
        <v>1</v>
      </c>
      <c r="EJ249" s="899">
        <f t="shared" si="4512"/>
        <v>1</v>
      </c>
      <c r="EK249" s="899">
        <f t="shared" si="4513"/>
        <v>1</v>
      </c>
      <c r="EL249" s="899">
        <f t="shared" si="4514"/>
        <v>1</v>
      </c>
      <c r="EM249" s="966">
        <f t="shared" si="4515"/>
        <v>757900</v>
      </c>
      <c r="EN249" s="901">
        <f t="shared" si="4516"/>
        <v>0</v>
      </c>
      <c r="EQ249" s="958" t="s">
        <v>327</v>
      </c>
      <c r="ER249" s="1190" t="s">
        <v>349</v>
      </c>
      <c r="ES249" s="1179" t="s">
        <v>149</v>
      </c>
      <c r="ET249" s="1180">
        <v>2</v>
      </c>
      <c r="EU249" s="1015">
        <v>401000</v>
      </c>
      <c r="EV249" s="963">
        <f t="shared" si="4517"/>
        <v>802000</v>
      </c>
      <c r="EW249" s="1016"/>
      <c r="EX249" s="898">
        <f t="shared" si="4518"/>
        <v>1</v>
      </c>
      <c r="EY249" s="898">
        <f t="shared" si="4519"/>
        <v>1</v>
      </c>
      <c r="EZ249" s="899">
        <f t="shared" si="4520"/>
        <v>1</v>
      </c>
      <c r="FA249" s="899">
        <f t="shared" si="4521"/>
        <v>1</v>
      </c>
      <c r="FB249" s="899">
        <f t="shared" si="4522"/>
        <v>1</v>
      </c>
      <c r="FC249" s="899">
        <f t="shared" si="4523"/>
        <v>1</v>
      </c>
      <c r="FD249" s="966">
        <f t="shared" si="4524"/>
        <v>802000</v>
      </c>
      <c r="FE249" s="901">
        <f t="shared" si="4525"/>
        <v>0</v>
      </c>
      <c r="FH249" s="958"/>
      <c r="FI249" s="1190"/>
      <c r="FJ249" s="1179"/>
      <c r="FK249" s="1180"/>
      <c r="FL249" s="1015"/>
      <c r="FM249" s="963">
        <f t="shared" si="4526"/>
        <v>0</v>
      </c>
      <c r="FN249" s="1016"/>
      <c r="FO249" s="898" t="e">
        <f t="shared" si="4527"/>
        <v>#N/A</v>
      </c>
      <c r="FP249" s="898" t="e">
        <f t="shared" si="4528"/>
        <v>#N/A</v>
      </c>
      <c r="FQ249" s="899" t="e">
        <f t="shared" si="4529"/>
        <v>#N/A</v>
      </c>
      <c r="FR249" s="899">
        <f t="shared" si="4530"/>
        <v>0</v>
      </c>
      <c r="FS249" s="899">
        <f t="shared" si="4531"/>
        <v>0</v>
      </c>
      <c r="FT249" s="899" t="e">
        <f t="shared" si="4532"/>
        <v>#N/A</v>
      </c>
      <c r="FU249" s="966">
        <f t="shared" si="4533"/>
        <v>0</v>
      </c>
      <c r="FV249" s="901">
        <f t="shared" si="4534"/>
        <v>0</v>
      </c>
      <c r="FY249" s="958" t="s">
        <v>327</v>
      </c>
      <c r="FZ249" s="1190" t="s">
        <v>349</v>
      </c>
      <c r="GA249" s="1179" t="s">
        <v>149</v>
      </c>
      <c r="GB249" s="1180">
        <v>2</v>
      </c>
      <c r="GC249" s="1017">
        <v>410898</v>
      </c>
      <c r="GD249" s="963">
        <f t="shared" si="4535"/>
        <v>821796</v>
      </c>
      <c r="GE249" s="1016"/>
      <c r="GF249" s="898">
        <f t="shared" si="4536"/>
        <v>1</v>
      </c>
      <c r="GG249" s="898">
        <f t="shared" si="4537"/>
        <v>1</v>
      </c>
      <c r="GH249" s="899">
        <f t="shared" si="4538"/>
        <v>1</v>
      </c>
      <c r="GI249" s="899">
        <f t="shared" si="4539"/>
        <v>1</v>
      </c>
      <c r="GJ249" s="899">
        <f t="shared" si="4540"/>
        <v>1</v>
      </c>
      <c r="GK249" s="899">
        <f t="shared" si="4541"/>
        <v>1</v>
      </c>
      <c r="GL249" s="966">
        <f t="shared" si="4542"/>
        <v>821796</v>
      </c>
      <c r="GM249" s="901">
        <f t="shared" si="4543"/>
        <v>0</v>
      </c>
      <c r="GP249" s="958" t="s">
        <v>327</v>
      </c>
      <c r="GQ249" s="1190" t="s">
        <v>349</v>
      </c>
      <c r="GR249" s="1179" t="s">
        <v>149</v>
      </c>
      <c r="GS249" s="1180">
        <v>2</v>
      </c>
      <c r="GT249" s="1015">
        <v>402700</v>
      </c>
      <c r="GU249" s="963">
        <f t="shared" si="4544"/>
        <v>805400</v>
      </c>
      <c r="GV249" s="1016"/>
      <c r="GW249" s="898">
        <f t="shared" si="4545"/>
        <v>1</v>
      </c>
      <c r="GX249" s="898">
        <f t="shared" si="4546"/>
        <v>1</v>
      </c>
      <c r="GY249" s="899">
        <f t="shared" si="4547"/>
        <v>1</v>
      </c>
      <c r="GZ249" s="899">
        <f t="shared" si="4548"/>
        <v>1</v>
      </c>
      <c r="HA249" s="899">
        <f t="shared" si="4549"/>
        <v>1</v>
      </c>
      <c r="HB249" s="899">
        <f t="shared" si="4550"/>
        <v>1</v>
      </c>
      <c r="HC249" s="966">
        <f t="shared" si="4551"/>
        <v>805400</v>
      </c>
      <c r="HD249" s="901">
        <f t="shared" si="4552"/>
        <v>0</v>
      </c>
      <c r="HG249" s="958" t="s">
        <v>327</v>
      </c>
      <c r="HH249" s="1190" t="s">
        <v>349</v>
      </c>
      <c r="HI249" s="1179" t="s">
        <v>149</v>
      </c>
      <c r="HJ249" s="1180">
        <v>2</v>
      </c>
      <c r="HK249" s="1015">
        <v>359825</v>
      </c>
      <c r="HL249" s="963">
        <f t="shared" si="4553"/>
        <v>719650</v>
      </c>
      <c r="HM249" s="1016"/>
      <c r="HN249" s="898">
        <f t="shared" si="4554"/>
        <v>1</v>
      </c>
      <c r="HO249" s="898">
        <f t="shared" si="4555"/>
        <v>1</v>
      </c>
      <c r="HP249" s="899">
        <f t="shared" si="4556"/>
        <v>1</v>
      </c>
      <c r="HQ249" s="899">
        <f t="shared" si="4557"/>
        <v>1</v>
      </c>
      <c r="HR249" s="899">
        <f t="shared" si="4558"/>
        <v>1</v>
      </c>
      <c r="HS249" s="899">
        <f t="shared" si="4559"/>
        <v>1</v>
      </c>
      <c r="HT249" s="966">
        <f t="shared" si="4560"/>
        <v>719650</v>
      </c>
      <c r="HU249" s="901">
        <f t="shared" si="4561"/>
        <v>0</v>
      </c>
      <c r="HX249" s="958" t="s">
        <v>327</v>
      </c>
      <c r="HY249" s="1190" t="s">
        <v>349</v>
      </c>
      <c r="HZ249" s="1179" t="s">
        <v>149</v>
      </c>
      <c r="IA249" s="1180">
        <v>2</v>
      </c>
      <c r="IB249" s="1020">
        <v>386349</v>
      </c>
      <c r="IC249" s="972">
        <f t="shared" si="4562"/>
        <v>772698</v>
      </c>
      <c r="ID249" s="1016"/>
      <c r="IE249" s="898">
        <f t="shared" si="4563"/>
        <v>1</v>
      </c>
      <c r="IF249" s="898">
        <f t="shared" si="4564"/>
        <v>1</v>
      </c>
      <c r="IG249" s="899">
        <f t="shared" si="4565"/>
        <v>1</v>
      </c>
      <c r="IH249" s="899">
        <f t="shared" si="4566"/>
        <v>1</v>
      </c>
      <c r="II249" s="899">
        <f t="shared" si="4567"/>
        <v>1</v>
      </c>
      <c r="IJ249" s="899">
        <f t="shared" si="4568"/>
        <v>1</v>
      </c>
      <c r="IK249" s="966">
        <f t="shared" si="4569"/>
        <v>772698</v>
      </c>
      <c r="IL249" s="901">
        <f t="shared" si="4570"/>
        <v>0</v>
      </c>
      <c r="IO249" s="958" t="s">
        <v>327</v>
      </c>
      <c r="IP249" s="1190" t="s">
        <v>349</v>
      </c>
      <c r="IQ249" s="1179" t="s">
        <v>149</v>
      </c>
      <c r="IR249" s="1180">
        <v>2</v>
      </c>
      <c r="IS249" s="1015">
        <v>387400</v>
      </c>
      <c r="IT249" s="963">
        <f t="shared" si="4571"/>
        <v>774800</v>
      </c>
      <c r="IU249" s="1016"/>
      <c r="IV249" s="898">
        <f t="shared" si="4572"/>
        <v>1</v>
      </c>
      <c r="IW249" s="898">
        <f t="shared" si="4573"/>
        <v>1</v>
      </c>
      <c r="IX249" s="899">
        <f t="shared" si="4574"/>
        <v>1</v>
      </c>
      <c r="IY249" s="899">
        <f t="shared" si="4575"/>
        <v>1</v>
      </c>
      <c r="IZ249" s="899">
        <f t="shared" si="4576"/>
        <v>1</v>
      </c>
      <c r="JA249" s="899">
        <f t="shared" si="4577"/>
        <v>1</v>
      </c>
      <c r="JB249" s="966">
        <f t="shared" si="4578"/>
        <v>774800</v>
      </c>
      <c r="JC249" s="901">
        <f t="shared" si="4579"/>
        <v>0</v>
      </c>
      <c r="JF249" s="958" t="s">
        <v>327</v>
      </c>
      <c r="JG249" s="1190" t="s">
        <v>349</v>
      </c>
      <c r="JH249" s="1179" t="s">
        <v>149</v>
      </c>
      <c r="JI249" s="1180">
        <v>2</v>
      </c>
      <c r="JJ249" s="1015">
        <v>365000</v>
      </c>
      <c r="JK249" s="963">
        <f t="shared" si="4580"/>
        <v>730000</v>
      </c>
      <c r="JL249" s="1016"/>
      <c r="JM249" s="898">
        <f t="shared" si="4581"/>
        <v>1</v>
      </c>
      <c r="JN249" s="898">
        <f t="shared" si="4582"/>
        <v>1</v>
      </c>
      <c r="JO249" s="899">
        <f t="shared" si="4583"/>
        <v>1</v>
      </c>
      <c r="JP249" s="899">
        <f t="shared" si="4584"/>
        <v>1</v>
      </c>
      <c r="JQ249" s="899">
        <f t="shared" si="4585"/>
        <v>1</v>
      </c>
      <c r="JR249" s="899">
        <f t="shared" si="4586"/>
        <v>1</v>
      </c>
      <c r="JS249" s="966">
        <f t="shared" si="4587"/>
        <v>730000</v>
      </c>
      <c r="JT249" s="901">
        <f t="shared" si="4588"/>
        <v>0</v>
      </c>
      <c r="JW249" s="958" t="s">
        <v>327</v>
      </c>
      <c r="JX249" s="1190" t="s">
        <v>349</v>
      </c>
      <c r="JY249" s="1179" t="s">
        <v>149</v>
      </c>
      <c r="JZ249" s="1180">
        <v>2</v>
      </c>
      <c r="KA249" s="1015">
        <v>788271.68775000004</v>
      </c>
      <c r="KB249" s="963">
        <f t="shared" si="4589"/>
        <v>1576543</v>
      </c>
      <c r="KC249" s="1016"/>
      <c r="KD249" s="898">
        <f t="shared" si="4590"/>
        <v>1</v>
      </c>
      <c r="KE249" s="898">
        <f t="shared" si="4591"/>
        <v>1</v>
      </c>
      <c r="KF249" s="899">
        <f t="shared" si="4592"/>
        <v>1</v>
      </c>
      <c r="KG249" s="899">
        <f t="shared" si="4593"/>
        <v>1</v>
      </c>
      <c r="KH249" s="899">
        <f t="shared" si="4594"/>
        <v>1</v>
      </c>
      <c r="KI249" s="899">
        <f t="shared" si="4595"/>
        <v>1</v>
      </c>
      <c r="KJ249" s="966">
        <f t="shared" si="4596"/>
        <v>1576543</v>
      </c>
      <c r="KK249" s="901">
        <f t="shared" si="4597"/>
        <v>0</v>
      </c>
      <c r="KN249" s="958" t="s">
        <v>327</v>
      </c>
      <c r="KO249" s="1190" t="s">
        <v>349</v>
      </c>
      <c r="KP249" s="1179" t="s">
        <v>149</v>
      </c>
      <c r="KQ249" s="1180">
        <v>2</v>
      </c>
      <c r="KR249" s="1015">
        <v>219450</v>
      </c>
      <c r="KS249" s="963">
        <f t="shared" si="4598"/>
        <v>438900</v>
      </c>
      <c r="KT249" s="1016"/>
      <c r="KU249" s="898">
        <f t="shared" si="4599"/>
        <v>1</v>
      </c>
      <c r="KV249" s="898">
        <f t="shared" si="4600"/>
        <v>1</v>
      </c>
      <c r="KW249" s="899">
        <f t="shared" si="4601"/>
        <v>1</v>
      </c>
      <c r="KX249" s="899">
        <f t="shared" si="4602"/>
        <v>1</v>
      </c>
      <c r="KY249" s="899">
        <f t="shared" si="4603"/>
        <v>1</v>
      </c>
      <c r="KZ249" s="899">
        <f t="shared" si="4604"/>
        <v>1</v>
      </c>
      <c r="LA249" s="966">
        <f t="shared" si="4605"/>
        <v>438900</v>
      </c>
      <c r="LB249" s="901">
        <f t="shared" si="4606"/>
        <v>0</v>
      </c>
      <c r="LE249" s="958" t="s">
        <v>327</v>
      </c>
      <c r="LF249" s="1190" t="s">
        <v>349</v>
      </c>
      <c r="LG249" s="1179" t="s">
        <v>149</v>
      </c>
      <c r="LH249" s="1180">
        <v>2</v>
      </c>
      <c r="LI249" s="1021">
        <v>99700</v>
      </c>
      <c r="LJ249" s="974">
        <f t="shared" si="4607"/>
        <v>199400</v>
      </c>
      <c r="LK249" s="1016"/>
      <c r="LL249" s="898">
        <f t="shared" si="4608"/>
        <v>1</v>
      </c>
      <c r="LM249" s="898">
        <f t="shared" si="4609"/>
        <v>1</v>
      </c>
      <c r="LN249" s="899">
        <f t="shared" si="4610"/>
        <v>1</v>
      </c>
      <c r="LO249" s="899">
        <f t="shared" si="4611"/>
        <v>1</v>
      </c>
      <c r="LP249" s="899">
        <f t="shared" si="4612"/>
        <v>1</v>
      </c>
      <c r="LQ249" s="899">
        <f t="shared" si="4613"/>
        <v>1</v>
      </c>
      <c r="LR249" s="966">
        <f t="shared" si="4614"/>
        <v>199400</v>
      </c>
      <c r="LS249" s="901">
        <f t="shared" si="4615"/>
        <v>0</v>
      </c>
      <c r="LV249" s="958" t="s">
        <v>327</v>
      </c>
      <c r="LW249" s="1190" t="s">
        <v>349</v>
      </c>
      <c r="LX249" s="1179" t="s">
        <v>149</v>
      </c>
      <c r="LY249" s="1180">
        <v>2</v>
      </c>
      <c r="LZ249" s="1015">
        <v>159250</v>
      </c>
      <c r="MA249" s="963">
        <f t="shared" si="4616"/>
        <v>318500</v>
      </c>
      <c r="MB249" s="1016"/>
      <c r="MC249" s="898">
        <f t="shared" si="4617"/>
        <v>1</v>
      </c>
      <c r="MD249" s="898">
        <f t="shared" si="4618"/>
        <v>1</v>
      </c>
      <c r="ME249" s="899">
        <f t="shared" si="4619"/>
        <v>1</v>
      </c>
      <c r="MF249" s="899">
        <f t="shared" si="4620"/>
        <v>1</v>
      </c>
      <c r="MG249" s="899">
        <f t="shared" si="4621"/>
        <v>1</v>
      </c>
      <c r="MH249" s="899">
        <f t="shared" si="4622"/>
        <v>1</v>
      </c>
      <c r="MI249" s="966">
        <f t="shared" si="4623"/>
        <v>318500</v>
      </c>
      <c r="MJ249" s="901">
        <f t="shared" si="4624"/>
        <v>0</v>
      </c>
      <c r="MM249" s="958" t="s">
        <v>327</v>
      </c>
      <c r="MN249" s="1190" t="s">
        <v>349</v>
      </c>
      <c r="MO249" s="1179" t="s">
        <v>149</v>
      </c>
      <c r="MP249" s="1180">
        <v>2</v>
      </c>
      <c r="MQ249" s="1015">
        <v>150000</v>
      </c>
      <c r="MR249" s="963">
        <f t="shared" si="4625"/>
        <v>300000</v>
      </c>
      <c r="MS249" s="1016"/>
      <c r="MT249" s="898">
        <f t="shared" si="4626"/>
        <v>1</v>
      </c>
      <c r="MU249" s="898">
        <f t="shared" si="4627"/>
        <v>1</v>
      </c>
      <c r="MV249" s="899">
        <f t="shared" si="4628"/>
        <v>1</v>
      </c>
      <c r="MW249" s="899">
        <f t="shared" si="4629"/>
        <v>1</v>
      </c>
      <c r="MX249" s="899">
        <f t="shared" si="4630"/>
        <v>1</v>
      </c>
      <c r="MY249" s="899">
        <f t="shared" si="4631"/>
        <v>1</v>
      </c>
      <c r="MZ249" s="966">
        <f t="shared" si="4632"/>
        <v>300000</v>
      </c>
      <c r="NA249" s="901">
        <f t="shared" si="4633"/>
        <v>0</v>
      </c>
      <c r="ND249" s="975" t="s">
        <v>327</v>
      </c>
      <c r="NE249" s="976" t="s">
        <v>349</v>
      </c>
      <c r="NF249" s="1175" t="s">
        <v>149</v>
      </c>
      <c r="NG249" s="1176">
        <v>2</v>
      </c>
      <c r="NH249" s="979">
        <v>126199.26</v>
      </c>
      <c r="NI249" s="980">
        <v>252399</v>
      </c>
      <c r="NJ249" s="1016"/>
      <c r="NK249" s="898">
        <f t="shared" si="4634"/>
        <v>1</v>
      </c>
      <c r="NL249" s="898">
        <f t="shared" si="4635"/>
        <v>1</v>
      </c>
      <c r="NM249" s="899">
        <f t="shared" si="4636"/>
        <v>1</v>
      </c>
      <c r="NN249" s="899">
        <f t="shared" si="4637"/>
        <v>1</v>
      </c>
      <c r="NO249" s="899">
        <f t="shared" si="4638"/>
        <v>1</v>
      </c>
      <c r="NP249" s="899">
        <f t="shared" si="4639"/>
        <v>1</v>
      </c>
      <c r="NQ249" s="966">
        <f t="shared" si="4640"/>
        <v>252399</v>
      </c>
      <c r="NR249" s="901">
        <f t="shared" si="4641"/>
        <v>0</v>
      </c>
      <c r="NU249" s="981" t="s">
        <v>327</v>
      </c>
      <c r="NV249" s="982" t="s">
        <v>349</v>
      </c>
      <c r="NW249" s="1177" t="s">
        <v>149</v>
      </c>
      <c r="NX249" s="1178">
        <v>2</v>
      </c>
      <c r="NY249" s="1022">
        <v>127474</v>
      </c>
      <c r="NZ249" s="986">
        <f t="shared" si="4642"/>
        <v>254948</v>
      </c>
      <c r="OA249" s="1016"/>
      <c r="OB249" s="898">
        <f t="shared" si="4643"/>
        <v>1</v>
      </c>
      <c r="OC249" s="898">
        <f t="shared" si="4644"/>
        <v>1</v>
      </c>
      <c r="OD249" s="899">
        <f t="shared" si="4645"/>
        <v>1</v>
      </c>
      <c r="OE249" s="899">
        <f t="shared" si="4646"/>
        <v>1</v>
      </c>
      <c r="OF249" s="899">
        <f t="shared" si="4647"/>
        <v>1</v>
      </c>
      <c r="OG249" s="899">
        <f t="shared" si="4648"/>
        <v>1</v>
      </c>
      <c r="OH249" s="966">
        <f t="shared" si="4649"/>
        <v>254948</v>
      </c>
      <c r="OI249" s="901">
        <f t="shared" si="4650"/>
        <v>0</v>
      </c>
      <c r="OL249" s="958" t="s">
        <v>327</v>
      </c>
      <c r="OM249" s="1190" t="s">
        <v>349</v>
      </c>
      <c r="ON249" s="1179" t="s">
        <v>149</v>
      </c>
      <c r="OO249" s="1180">
        <v>2</v>
      </c>
      <c r="OP249" s="1015">
        <v>294461</v>
      </c>
      <c r="OQ249" s="963">
        <f t="shared" si="4201"/>
        <v>588922</v>
      </c>
      <c r="OR249" s="1016"/>
      <c r="OS249" s="898">
        <f t="shared" si="4651"/>
        <v>1</v>
      </c>
      <c r="OT249" s="898">
        <f t="shared" si="4652"/>
        <v>1</v>
      </c>
      <c r="OU249" s="899">
        <f t="shared" si="4653"/>
        <v>1</v>
      </c>
      <c r="OV249" s="899">
        <f t="shared" si="4654"/>
        <v>1</v>
      </c>
      <c r="OW249" s="899">
        <f t="shared" si="4655"/>
        <v>1</v>
      </c>
      <c r="OX249" s="899">
        <f t="shared" si="4656"/>
        <v>1</v>
      </c>
      <c r="OY249" s="966">
        <f t="shared" si="4657"/>
        <v>588922</v>
      </c>
      <c r="OZ249" s="901">
        <f t="shared" si="4658"/>
        <v>0</v>
      </c>
      <c r="PC249" s="958" t="s">
        <v>327</v>
      </c>
      <c r="PD249" s="1190" t="s">
        <v>349</v>
      </c>
      <c r="PE249" s="1179" t="s">
        <v>149</v>
      </c>
      <c r="PF249" s="1180">
        <v>2</v>
      </c>
      <c r="PG249" s="1023">
        <v>642200</v>
      </c>
      <c r="PH249" s="988">
        <v>1284400</v>
      </c>
      <c r="PI249" s="1181"/>
      <c r="PJ249" s="898">
        <f t="shared" si="4659"/>
        <v>1</v>
      </c>
      <c r="PK249" s="898">
        <f t="shared" si="4660"/>
        <v>1</v>
      </c>
      <c r="PL249" s="899">
        <f t="shared" si="4661"/>
        <v>1</v>
      </c>
      <c r="PM249" s="899">
        <f t="shared" si="4662"/>
        <v>1</v>
      </c>
      <c r="PN249" s="899">
        <f t="shared" si="4663"/>
        <v>1</v>
      </c>
      <c r="PO249" s="899">
        <f t="shared" si="4664"/>
        <v>1</v>
      </c>
      <c r="PP249" s="966">
        <f t="shared" si="4665"/>
        <v>1284400</v>
      </c>
      <c r="PQ249" s="901">
        <f t="shared" si="4666"/>
        <v>0</v>
      </c>
      <c r="PT249" s="958" t="s">
        <v>327</v>
      </c>
      <c r="PU249" s="1190" t="s">
        <v>349</v>
      </c>
      <c r="PV249" s="1179" t="s">
        <v>149</v>
      </c>
      <c r="PW249" s="1180">
        <v>2</v>
      </c>
      <c r="PX249" s="1015">
        <v>399900</v>
      </c>
      <c r="PY249" s="963">
        <f t="shared" si="4667"/>
        <v>799800</v>
      </c>
      <c r="PZ249" s="1016"/>
      <c r="QA249" s="898">
        <f t="shared" si="4668"/>
        <v>1</v>
      </c>
      <c r="QB249" s="898">
        <f t="shared" si="4669"/>
        <v>1</v>
      </c>
      <c r="QC249" s="899">
        <f t="shared" si="4670"/>
        <v>1</v>
      </c>
      <c r="QD249" s="899">
        <f t="shared" si="4671"/>
        <v>1</v>
      </c>
      <c r="QE249" s="899">
        <f t="shared" si="4672"/>
        <v>1</v>
      </c>
      <c r="QF249" s="899">
        <f t="shared" si="4673"/>
        <v>1</v>
      </c>
      <c r="QG249" s="966">
        <f t="shared" si="4674"/>
        <v>799800</v>
      </c>
      <c r="QH249" s="901">
        <f t="shared" si="4675"/>
        <v>0</v>
      </c>
      <c r="QK249" s="958" t="s">
        <v>327</v>
      </c>
      <c r="QL249" s="1190" t="s">
        <v>349</v>
      </c>
      <c r="QM249" s="1179" t="s">
        <v>149</v>
      </c>
      <c r="QN249" s="1180">
        <v>2</v>
      </c>
      <c r="QO249" s="1021">
        <v>100198.49999999999</v>
      </c>
      <c r="QP249" s="974">
        <f t="shared" si="4676"/>
        <v>200397</v>
      </c>
      <c r="QQ249" s="1016"/>
      <c r="QR249" s="898">
        <f t="shared" si="4677"/>
        <v>1</v>
      </c>
      <c r="QS249" s="898">
        <f t="shared" si="4678"/>
        <v>1</v>
      </c>
      <c r="QT249" s="899">
        <f t="shared" si="4679"/>
        <v>1</v>
      </c>
      <c r="QU249" s="899">
        <f t="shared" si="4680"/>
        <v>1</v>
      </c>
      <c r="QV249" s="899">
        <f t="shared" si="4681"/>
        <v>1</v>
      </c>
      <c r="QW249" s="899">
        <f t="shared" si="4682"/>
        <v>1</v>
      </c>
      <c r="QX249" s="966">
        <f t="shared" si="4683"/>
        <v>200397</v>
      </c>
      <c r="QY249" s="901">
        <f t="shared" si="4684"/>
        <v>0</v>
      </c>
      <c r="RB249" s="405"/>
      <c r="RC249" s="406"/>
      <c r="RD249" s="407"/>
      <c r="RE249" s="408"/>
      <c r="RF249" s="409"/>
      <c r="RG249" s="410"/>
      <c r="RH249" s="410"/>
      <c r="RI249" s="898"/>
      <c r="RJ249" s="898"/>
      <c r="RK249" s="934"/>
      <c r="RL249" s="934"/>
      <c r="RM249" s="934"/>
      <c r="RN249" s="934"/>
      <c r="RO249" s="935"/>
      <c r="RP249" s="936"/>
      <c r="RS249" s="405"/>
      <c r="RT249" s="406"/>
      <c r="RU249" s="407"/>
      <c r="RV249" s="408"/>
      <c r="RW249" s="409"/>
      <c r="RX249" s="410"/>
      <c r="RY249" s="410"/>
      <c r="RZ249" s="898"/>
      <c r="SA249" s="898"/>
      <c r="SB249" s="934"/>
      <c r="SC249" s="934"/>
      <c r="SD249" s="934"/>
      <c r="SE249" s="934"/>
      <c r="SF249" s="935"/>
      <c r="SG249" s="936"/>
      <c r="SJ249" s="405"/>
      <c r="SK249" s="406"/>
      <c r="SL249" s="407"/>
      <c r="SM249" s="408"/>
      <c r="SN249" s="409"/>
      <c r="SO249" s="410"/>
      <c r="SP249" s="410"/>
      <c r="SQ249" s="898"/>
      <c r="SR249" s="898"/>
      <c r="SS249" s="934"/>
      <c r="ST249" s="934"/>
      <c r="SU249" s="934"/>
      <c r="SV249" s="934"/>
      <c r="SW249" s="935"/>
      <c r="SX249" s="936"/>
    </row>
    <row r="250" spans="2:518" ht="31.5" thickTop="1" thickBot="1">
      <c r="B250" s="958" t="s">
        <v>328</v>
      </c>
      <c r="C250" s="1190" t="s">
        <v>598</v>
      </c>
      <c r="D250" s="1179" t="s">
        <v>149</v>
      </c>
      <c r="E250" s="1180">
        <v>3</v>
      </c>
      <c r="F250" s="1015"/>
      <c r="G250" s="963">
        <f t="shared" si="4452"/>
        <v>0</v>
      </c>
      <c r="H250" s="1016"/>
      <c r="K250" s="958" t="s">
        <v>328</v>
      </c>
      <c r="L250" s="1190" t="s">
        <v>598</v>
      </c>
      <c r="M250" s="1179" t="s">
        <v>149</v>
      </c>
      <c r="N250" s="1180">
        <v>3</v>
      </c>
      <c r="O250" s="1017">
        <v>63296</v>
      </c>
      <c r="P250" s="963">
        <f t="shared" si="4453"/>
        <v>189888</v>
      </c>
      <c r="Q250" s="1016"/>
      <c r="R250" s="898">
        <f t="shared" si="4236"/>
        <v>1</v>
      </c>
      <c r="S250" s="898">
        <f t="shared" si="4237"/>
        <v>1</v>
      </c>
      <c r="T250" s="899">
        <f t="shared" si="4238"/>
        <v>1</v>
      </c>
      <c r="U250" s="899">
        <f t="shared" si="4239"/>
        <v>1</v>
      </c>
      <c r="V250" s="899">
        <f t="shared" si="4240"/>
        <v>1</v>
      </c>
      <c r="W250" s="899">
        <f t="shared" si="4241"/>
        <v>1</v>
      </c>
      <c r="X250" s="966">
        <f t="shared" si="4242"/>
        <v>189888</v>
      </c>
      <c r="Y250" s="901">
        <f t="shared" si="4243"/>
        <v>0</v>
      </c>
      <c r="Z250" s="872"/>
      <c r="AA250" s="872"/>
      <c r="AB250" s="958" t="s">
        <v>328</v>
      </c>
      <c r="AC250" s="1190" t="s">
        <v>598</v>
      </c>
      <c r="AD250" s="1179" t="s">
        <v>149</v>
      </c>
      <c r="AE250" s="1180">
        <v>3</v>
      </c>
      <c r="AF250" s="1015">
        <v>75000</v>
      </c>
      <c r="AG250" s="963">
        <f t="shared" si="4454"/>
        <v>225000</v>
      </c>
      <c r="AH250" s="1016"/>
      <c r="AI250" s="898">
        <f t="shared" si="4455"/>
        <v>1</v>
      </c>
      <c r="AJ250" s="898">
        <f t="shared" si="4456"/>
        <v>1</v>
      </c>
      <c r="AK250" s="899">
        <f t="shared" si="4457"/>
        <v>1</v>
      </c>
      <c r="AL250" s="899">
        <f t="shared" si="4458"/>
        <v>1</v>
      </c>
      <c r="AM250" s="899">
        <f t="shared" si="4459"/>
        <v>1</v>
      </c>
      <c r="AN250" s="899">
        <f t="shared" si="4460"/>
        <v>1</v>
      </c>
      <c r="AO250" s="966">
        <f t="shared" si="4461"/>
        <v>225000</v>
      </c>
      <c r="AP250" s="901">
        <f t="shared" si="4462"/>
        <v>0</v>
      </c>
      <c r="AQ250" s="872"/>
      <c r="AR250" s="872"/>
      <c r="AS250" s="958" t="s">
        <v>328</v>
      </c>
      <c r="AT250" s="1191" t="s">
        <v>598</v>
      </c>
      <c r="AU250" s="1179" t="s">
        <v>149</v>
      </c>
      <c r="AV250" s="1180">
        <v>3</v>
      </c>
      <c r="AW250" s="1019">
        <v>120000</v>
      </c>
      <c r="AX250" s="969">
        <f t="shared" si="4463"/>
        <v>360000</v>
      </c>
      <c r="AY250" s="1016"/>
      <c r="AZ250" s="898">
        <f t="shared" si="4464"/>
        <v>1</v>
      </c>
      <c r="BA250" s="898">
        <f t="shared" si="4465"/>
        <v>1</v>
      </c>
      <c r="BB250" s="899">
        <f t="shared" si="4466"/>
        <v>1</v>
      </c>
      <c r="BC250" s="899">
        <f t="shared" si="4467"/>
        <v>1</v>
      </c>
      <c r="BD250" s="899">
        <f t="shared" si="4468"/>
        <v>1</v>
      </c>
      <c r="BE250" s="899">
        <f t="shared" si="4469"/>
        <v>1</v>
      </c>
      <c r="BF250" s="966">
        <f t="shared" si="4470"/>
        <v>360000</v>
      </c>
      <c r="BG250" s="901">
        <f t="shared" si="4471"/>
        <v>0</v>
      </c>
      <c r="BJ250" s="958" t="s">
        <v>328</v>
      </c>
      <c r="BK250" s="1190" t="s">
        <v>598</v>
      </c>
      <c r="BL250" s="1179" t="s">
        <v>149</v>
      </c>
      <c r="BM250" s="1180">
        <v>3</v>
      </c>
      <c r="BN250" s="1015">
        <v>51220</v>
      </c>
      <c r="BO250" s="963">
        <f t="shared" si="4472"/>
        <v>153660</v>
      </c>
      <c r="BP250" s="1016"/>
      <c r="BQ250" s="898">
        <f t="shared" si="4473"/>
        <v>1</v>
      </c>
      <c r="BR250" s="898">
        <f t="shared" si="4474"/>
        <v>1</v>
      </c>
      <c r="BS250" s="899">
        <f t="shared" si="4475"/>
        <v>1</v>
      </c>
      <c r="BT250" s="899">
        <f t="shared" si="4476"/>
        <v>1</v>
      </c>
      <c r="BU250" s="899">
        <f t="shared" si="4477"/>
        <v>1</v>
      </c>
      <c r="BV250" s="899">
        <f t="shared" si="4478"/>
        <v>1</v>
      </c>
      <c r="BW250" s="966">
        <f t="shared" si="4479"/>
        <v>153660</v>
      </c>
      <c r="BX250" s="901">
        <f t="shared" si="4480"/>
        <v>0</v>
      </c>
      <c r="CA250" s="958" t="s">
        <v>328</v>
      </c>
      <c r="CB250" s="1190" t="s">
        <v>598</v>
      </c>
      <c r="CC250" s="1179" t="s">
        <v>149</v>
      </c>
      <c r="CD250" s="1180">
        <v>3</v>
      </c>
      <c r="CE250" s="1015">
        <v>61650</v>
      </c>
      <c r="CF250" s="963">
        <f t="shared" si="4481"/>
        <v>184950</v>
      </c>
      <c r="CG250" s="1016"/>
      <c r="CH250" s="898">
        <f t="shared" si="4482"/>
        <v>1</v>
      </c>
      <c r="CI250" s="898">
        <f t="shared" si="4483"/>
        <v>1</v>
      </c>
      <c r="CJ250" s="899">
        <f t="shared" si="4484"/>
        <v>1</v>
      </c>
      <c r="CK250" s="899">
        <f t="shared" si="4485"/>
        <v>1</v>
      </c>
      <c r="CL250" s="899">
        <f t="shared" si="4486"/>
        <v>1</v>
      </c>
      <c r="CM250" s="899">
        <f t="shared" si="4487"/>
        <v>1</v>
      </c>
      <c r="CN250" s="966">
        <f t="shared" si="4488"/>
        <v>184950</v>
      </c>
      <c r="CO250" s="901">
        <f t="shared" si="4489"/>
        <v>0</v>
      </c>
      <c r="CR250" s="958" t="s">
        <v>328</v>
      </c>
      <c r="CS250" s="1190" t="s">
        <v>598</v>
      </c>
      <c r="CT250" s="1179" t="s">
        <v>149</v>
      </c>
      <c r="CU250" s="1180">
        <v>3</v>
      </c>
      <c r="CV250" s="1015">
        <v>89000</v>
      </c>
      <c r="CW250" s="963">
        <f t="shared" si="4490"/>
        <v>267000</v>
      </c>
      <c r="CX250" s="1016"/>
      <c r="CY250" s="898">
        <f t="shared" si="4491"/>
        <v>1</v>
      </c>
      <c r="CZ250" s="898">
        <f t="shared" si="4492"/>
        <v>1</v>
      </c>
      <c r="DA250" s="899">
        <f t="shared" si="4493"/>
        <v>1</v>
      </c>
      <c r="DB250" s="899">
        <f t="shared" si="4494"/>
        <v>1</v>
      </c>
      <c r="DC250" s="899">
        <f t="shared" si="4495"/>
        <v>1</v>
      </c>
      <c r="DD250" s="899">
        <f t="shared" si="4496"/>
        <v>1</v>
      </c>
      <c r="DE250" s="966">
        <f t="shared" si="4497"/>
        <v>267000</v>
      </c>
      <c r="DF250" s="901">
        <f t="shared" si="4498"/>
        <v>0</v>
      </c>
      <c r="DI250" s="958" t="s">
        <v>328</v>
      </c>
      <c r="DJ250" s="1190" t="s">
        <v>598</v>
      </c>
      <c r="DK250" s="1179" t="s">
        <v>149</v>
      </c>
      <c r="DL250" s="1180">
        <v>3</v>
      </c>
      <c r="DM250" s="1015">
        <v>45695</v>
      </c>
      <c r="DN250" s="963">
        <f t="shared" si="4499"/>
        <v>137085</v>
      </c>
      <c r="DO250" s="1016"/>
      <c r="DP250" s="898">
        <f t="shared" si="4500"/>
        <v>1</v>
      </c>
      <c r="DQ250" s="898">
        <f t="shared" si="4501"/>
        <v>1</v>
      </c>
      <c r="DR250" s="899">
        <f t="shared" si="4502"/>
        <v>1</v>
      </c>
      <c r="DS250" s="899">
        <f t="shared" si="4503"/>
        <v>1</v>
      </c>
      <c r="DT250" s="899">
        <f t="shared" si="4504"/>
        <v>1</v>
      </c>
      <c r="DU250" s="899">
        <f t="shared" si="4505"/>
        <v>1</v>
      </c>
      <c r="DV250" s="966">
        <f t="shared" si="4506"/>
        <v>137085</v>
      </c>
      <c r="DW250" s="901">
        <f t="shared" si="4507"/>
        <v>0</v>
      </c>
      <c r="DZ250" s="958" t="s">
        <v>328</v>
      </c>
      <c r="EA250" s="1190" t="s">
        <v>598</v>
      </c>
      <c r="EB250" s="1179" t="s">
        <v>149</v>
      </c>
      <c r="EC250" s="1180">
        <v>3</v>
      </c>
      <c r="ED250" s="1015">
        <v>47500</v>
      </c>
      <c r="EE250" s="963">
        <f t="shared" si="4508"/>
        <v>142500</v>
      </c>
      <c r="EF250" s="1016"/>
      <c r="EG250" s="898">
        <f t="shared" si="4509"/>
        <v>1</v>
      </c>
      <c r="EH250" s="898">
        <f t="shared" si="4510"/>
        <v>1</v>
      </c>
      <c r="EI250" s="899">
        <f t="shared" si="4511"/>
        <v>1</v>
      </c>
      <c r="EJ250" s="899">
        <f t="shared" si="4512"/>
        <v>1</v>
      </c>
      <c r="EK250" s="899">
        <f t="shared" si="4513"/>
        <v>1</v>
      </c>
      <c r="EL250" s="899">
        <f t="shared" si="4514"/>
        <v>1</v>
      </c>
      <c r="EM250" s="966">
        <f t="shared" si="4515"/>
        <v>142500</v>
      </c>
      <c r="EN250" s="901">
        <f t="shared" si="4516"/>
        <v>0</v>
      </c>
      <c r="EQ250" s="958" t="s">
        <v>328</v>
      </c>
      <c r="ER250" s="1190" t="s">
        <v>1160</v>
      </c>
      <c r="ES250" s="1179" t="s">
        <v>149</v>
      </c>
      <c r="ET250" s="1180">
        <v>3</v>
      </c>
      <c r="EU250" s="1015">
        <v>61500</v>
      </c>
      <c r="EV250" s="963">
        <f t="shared" si="4517"/>
        <v>184500</v>
      </c>
      <c r="EW250" s="1016"/>
      <c r="EX250" s="898">
        <v>1</v>
      </c>
      <c r="EY250" s="898">
        <f t="shared" si="4519"/>
        <v>1</v>
      </c>
      <c r="EZ250" s="899">
        <f t="shared" si="4520"/>
        <v>1</v>
      </c>
      <c r="FA250" s="899">
        <f t="shared" si="4521"/>
        <v>1</v>
      </c>
      <c r="FB250" s="899">
        <f t="shared" si="4522"/>
        <v>1</v>
      </c>
      <c r="FC250" s="899">
        <f t="shared" si="4523"/>
        <v>1</v>
      </c>
      <c r="FD250" s="966">
        <f t="shared" si="4524"/>
        <v>184500</v>
      </c>
      <c r="FE250" s="901">
        <f t="shared" si="4525"/>
        <v>0</v>
      </c>
      <c r="FH250" s="958"/>
      <c r="FI250" s="1190"/>
      <c r="FJ250" s="1179"/>
      <c r="FK250" s="1180"/>
      <c r="FL250" s="1015"/>
      <c r="FM250" s="963">
        <f t="shared" si="4526"/>
        <v>0</v>
      </c>
      <c r="FN250" s="1016"/>
      <c r="FO250" s="898" t="e">
        <f t="shared" si="4527"/>
        <v>#N/A</v>
      </c>
      <c r="FP250" s="898" t="e">
        <f t="shared" si="4528"/>
        <v>#N/A</v>
      </c>
      <c r="FQ250" s="899" t="e">
        <f t="shared" si="4529"/>
        <v>#N/A</v>
      </c>
      <c r="FR250" s="899">
        <f t="shared" si="4530"/>
        <v>0</v>
      </c>
      <c r="FS250" s="899">
        <f t="shared" si="4531"/>
        <v>0</v>
      </c>
      <c r="FT250" s="899" t="e">
        <f t="shared" si="4532"/>
        <v>#N/A</v>
      </c>
      <c r="FU250" s="966">
        <f t="shared" si="4533"/>
        <v>0</v>
      </c>
      <c r="FV250" s="901">
        <f t="shared" si="4534"/>
        <v>0</v>
      </c>
      <c r="FY250" s="958" t="s">
        <v>328</v>
      </c>
      <c r="FZ250" s="1190" t="s">
        <v>598</v>
      </c>
      <c r="GA250" s="1179" t="s">
        <v>149</v>
      </c>
      <c r="GB250" s="1180">
        <v>3</v>
      </c>
      <c r="GC250" s="1017">
        <v>63296</v>
      </c>
      <c r="GD250" s="963">
        <f t="shared" si="4535"/>
        <v>189888</v>
      </c>
      <c r="GE250" s="1016"/>
      <c r="GF250" s="898">
        <f t="shared" si="4536"/>
        <v>1</v>
      </c>
      <c r="GG250" s="898">
        <f t="shared" si="4537"/>
        <v>1</v>
      </c>
      <c r="GH250" s="899">
        <f t="shared" si="4538"/>
        <v>1</v>
      </c>
      <c r="GI250" s="899">
        <f t="shared" si="4539"/>
        <v>1</v>
      </c>
      <c r="GJ250" s="899">
        <f t="shared" si="4540"/>
        <v>1</v>
      </c>
      <c r="GK250" s="899">
        <f t="shared" si="4541"/>
        <v>1</v>
      </c>
      <c r="GL250" s="966">
        <f t="shared" si="4542"/>
        <v>189888</v>
      </c>
      <c r="GM250" s="901">
        <f t="shared" si="4543"/>
        <v>0</v>
      </c>
      <c r="GP250" s="958" t="s">
        <v>328</v>
      </c>
      <c r="GQ250" s="1190" t="s">
        <v>598</v>
      </c>
      <c r="GR250" s="1179" t="s">
        <v>149</v>
      </c>
      <c r="GS250" s="1180">
        <v>3</v>
      </c>
      <c r="GT250" s="1015">
        <v>62000</v>
      </c>
      <c r="GU250" s="963">
        <f t="shared" si="4544"/>
        <v>186000</v>
      </c>
      <c r="GV250" s="1016"/>
      <c r="GW250" s="898">
        <f t="shared" si="4545"/>
        <v>1</v>
      </c>
      <c r="GX250" s="898">
        <f t="shared" si="4546"/>
        <v>1</v>
      </c>
      <c r="GY250" s="899">
        <f t="shared" si="4547"/>
        <v>1</v>
      </c>
      <c r="GZ250" s="899">
        <f t="shared" si="4548"/>
        <v>1</v>
      </c>
      <c r="HA250" s="899">
        <f t="shared" si="4549"/>
        <v>1</v>
      </c>
      <c r="HB250" s="899">
        <f t="shared" si="4550"/>
        <v>1</v>
      </c>
      <c r="HC250" s="966">
        <f t="shared" si="4551"/>
        <v>186000</v>
      </c>
      <c r="HD250" s="901">
        <f t="shared" si="4552"/>
        <v>0</v>
      </c>
      <c r="HG250" s="958" t="s">
        <v>328</v>
      </c>
      <c r="HH250" s="1190" t="s">
        <v>598</v>
      </c>
      <c r="HI250" s="1179" t="s">
        <v>149</v>
      </c>
      <c r="HJ250" s="1180">
        <v>3</v>
      </c>
      <c r="HK250" s="1015">
        <v>74882</v>
      </c>
      <c r="HL250" s="963">
        <f t="shared" si="4553"/>
        <v>224646</v>
      </c>
      <c r="HM250" s="1016"/>
      <c r="HN250" s="898">
        <f t="shared" si="4554"/>
        <v>1</v>
      </c>
      <c r="HO250" s="898">
        <f t="shared" si="4555"/>
        <v>1</v>
      </c>
      <c r="HP250" s="899">
        <f t="shared" si="4556"/>
        <v>1</v>
      </c>
      <c r="HQ250" s="899">
        <f t="shared" si="4557"/>
        <v>1</v>
      </c>
      <c r="HR250" s="899">
        <f t="shared" si="4558"/>
        <v>1</v>
      </c>
      <c r="HS250" s="899">
        <f t="shared" si="4559"/>
        <v>1</v>
      </c>
      <c r="HT250" s="966">
        <f t="shared" si="4560"/>
        <v>224646</v>
      </c>
      <c r="HU250" s="901">
        <f t="shared" si="4561"/>
        <v>0</v>
      </c>
      <c r="HX250" s="958" t="s">
        <v>328</v>
      </c>
      <c r="HY250" s="1190" t="s">
        <v>598</v>
      </c>
      <c r="HZ250" s="1179" t="s">
        <v>149</v>
      </c>
      <c r="IA250" s="1180">
        <v>3</v>
      </c>
      <c r="IB250" s="1020">
        <v>60264</v>
      </c>
      <c r="IC250" s="972">
        <f t="shared" si="4562"/>
        <v>180792</v>
      </c>
      <c r="ID250" s="1016"/>
      <c r="IE250" s="898">
        <f t="shared" si="4563"/>
        <v>1</v>
      </c>
      <c r="IF250" s="898">
        <f t="shared" si="4564"/>
        <v>1</v>
      </c>
      <c r="IG250" s="899">
        <f t="shared" si="4565"/>
        <v>1</v>
      </c>
      <c r="IH250" s="899">
        <f t="shared" si="4566"/>
        <v>1</v>
      </c>
      <c r="II250" s="899">
        <f t="shared" si="4567"/>
        <v>1</v>
      </c>
      <c r="IJ250" s="899">
        <f t="shared" si="4568"/>
        <v>1</v>
      </c>
      <c r="IK250" s="966">
        <f t="shared" si="4569"/>
        <v>180792</v>
      </c>
      <c r="IL250" s="901">
        <f t="shared" si="4570"/>
        <v>0</v>
      </c>
      <c r="IO250" s="958" t="s">
        <v>328</v>
      </c>
      <c r="IP250" s="1190" t="s">
        <v>598</v>
      </c>
      <c r="IQ250" s="1179" t="s">
        <v>149</v>
      </c>
      <c r="IR250" s="1180">
        <v>3</v>
      </c>
      <c r="IS250" s="1015">
        <v>77480</v>
      </c>
      <c r="IT250" s="963">
        <f t="shared" si="4571"/>
        <v>232440</v>
      </c>
      <c r="IU250" s="1016"/>
      <c r="IV250" s="898">
        <f t="shared" si="4572"/>
        <v>1</v>
      </c>
      <c r="IW250" s="898">
        <f t="shared" si="4573"/>
        <v>1</v>
      </c>
      <c r="IX250" s="899">
        <f t="shared" si="4574"/>
        <v>1</v>
      </c>
      <c r="IY250" s="899">
        <f t="shared" si="4575"/>
        <v>1</v>
      </c>
      <c r="IZ250" s="899">
        <f t="shared" si="4576"/>
        <v>1</v>
      </c>
      <c r="JA250" s="899">
        <f t="shared" si="4577"/>
        <v>1</v>
      </c>
      <c r="JB250" s="966">
        <f t="shared" si="4578"/>
        <v>232440</v>
      </c>
      <c r="JC250" s="901">
        <f t="shared" si="4579"/>
        <v>0</v>
      </c>
      <c r="JF250" s="958" t="s">
        <v>328</v>
      </c>
      <c r="JG250" s="1190" t="s">
        <v>598</v>
      </c>
      <c r="JH250" s="1179" t="s">
        <v>149</v>
      </c>
      <c r="JI250" s="1180">
        <v>3</v>
      </c>
      <c r="JJ250" s="1015">
        <v>58000</v>
      </c>
      <c r="JK250" s="963">
        <f t="shared" si="4580"/>
        <v>174000</v>
      </c>
      <c r="JL250" s="1016"/>
      <c r="JM250" s="898">
        <f t="shared" si="4581"/>
        <v>1</v>
      </c>
      <c r="JN250" s="898">
        <f t="shared" si="4582"/>
        <v>1</v>
      </c>
      <c r="JO250" s="899">
        <f t="shared" si="4583"/>
        <v>1</v>
      </c>
      <c r="JP250" s="899">
        <f t="shared" si="4584"/>
        <v>1</v>
      </c>
      <c r="JQ250" s="899">
        <f t="shared" si="4585"/>
        <v>1</v>
      </c>
      <c r="JR250" s="899">
        <f t="shared" si="4586"/>
        <v>1</v>
      </c>
      <c r="JS250" s="966">
        <f t="shared" si="4587"/>
        <v>174000</v>
      </c>
      <c r="JT250" s="901">
        <f t="shared" si="4588"/>
        <v>0</v>
      </c>
      <c r="JW250" s="958" t="s">
        <v>328</v>
      </c>
      <c r="JX250" s="1190" t="s">
        <v>598</v>
      </c>
      <c r="JY250" s="1179" t="s">
        <v>149</v>
      </c>
      <c r="JZ250" s="1180">
        <v>3</v>
      </c>
      <c r="KA250" s="1015">
        <v>132947.25030000001</v>
      </c>
      <c r="KB250" s="963">
        <f t="shared" si="4589"/>
        <v>398842</v>
      </c>
      <c r="KC250" s="1016"/>
      <c r="KD250" s="898">
        <f t="shared" si="4590"/>
        <v>1</v>
      </c>
      <c r="KE250" s="898">
        <f t="shared" si="4591"/>
        <v>1</v>
      </c>
      <c r="KF250" s="899">
        <f t="shared" si="4592"/>
        <v>1</v>
      </c>
      <c r="KG250" s="899">
        <f t="shared" si="4593"/>
        <v>1</v>
      </c>
      <c r="KH250" s="899">
        <f t="shared" si="4594"/>
        <v>1</v>
      </c>
      <c r="KI250" s="899">
        <f t="shared" si="4595"/>
        <v>1</v>
      </c>
      <c r="KJ250" s="966">
        <f t="shared" si="4596"/>
        <v>398842</v>
      </c>
      <c r="KK250" s="901">
        <f t="shared" si="4597"/>
        <v>0</v>
      </c>
      <c r="KN250" s="958" t="s">
        <v>328</v>
      </c>
      <c r="KO250" s="1190" t="s">
        <v>598</v>
      </c>
      <c r="KP250" s="1179" t="s">
        <v>149</v>
      </c>
      <c r="KQ250" s="1180">
        <v>3</v>
      </c>
      <c r="KR250" s="1015">
        <v>34650</v>
      </c>
      <c r="KS250" s="963">
        <f t="shared" si="4598"/>
        <v>103950</v>
      </c>
      <c r="KT250" s="1016"/>
      <c r="KU250" s="898">
        <f t="shared" si="4599"/>
        <v>1</v>
      </c>
      <c r="KV250" s="898">
        <f t="shared" si="4600"/>
        <v>1</v>
      </c>
      <c r="KW250" s="899">
        <f t="shared" si="4601"/>
        <v>1</v>
      </c>
      <c r="KX250" s="899">
        <f t="shared" si="4602"/>
        <v>1</v>
      </c>
      <c r="KY250" s="899">
        <f t="shared" si="4603"/>
        <v>1</v>
      </c>
      <c r="KZ250" s="899">
        <f t="shared" si="4604"/>
        <v>1</v>
      </c>
      <c r="LA250" s="966">
        <f t="shared" si="4605"/>
        <v>103950</v>
      </c>
      <c r="LB250" s="901">
        <f t="shared" si="4606"/>
        <v>0</v>
      </c>
      <c r="LE250" s="958" t="s">
        <v>328</v>
      </c>
      <c r="LF250" s="1190" t="s">
        <v>598</v>
      </c>
      <c r="LG250" s="1179" t="s">
        <v>149</v>
      </c>
      <c r="LH250" s="1180">
        <v>3</v>
      </c>
      <c r="LI250" s="1021">
        <v>49850</v>
      </c>
      <c r="LJ250" s="974">
        <f t="shared" si="4607"/>
        <v>149550</v>
      </c>
      <c r="LK250" s="1016"/>
      <c r="LL250" s="898">
        <f t="shared" si="4608"/>
        <v>1</v>
      </c>
      <c r="LM250" s="898">
        <f t="shared" si="4609"/>
        <v>1</v>
      </c>
      <c r="LN250" s="899">
        <f t="shared" si="4610"/>
        <v>1</v>
      </c>
      <c r="LO250" s="899">
        <f t="shared" si="4611"/>
        <v>1</v>
      </c>
      <c r="LP250" s="899">
        <f t="shared" si="4612"/>
        <v>1</v>
      </c>
      <c r="LQ250" s="899">
        <f t="shared" si="4613"/>
        <v>1</v>
      </c>
      <c r="LR250" s="966">
        <f t="shared" si="4614"/>
        <v>149550</v>
      </c>
      <c r="LS250" s="901">
        <f t="shared" si="4615"/>
        <v>0</v>
      </c>
      <c r="LV250" s="958" t="s">
        <v>328</v>
      </c>
      <c r="LW250" s="1190" t="s">
        <v>598</v>
      </c>
      <c r="LX250" s="1179" t="s">
        <v>149</v>
      </c>
      <c r="LY250" s="1180">
        <v>3</v>
      </c>
      <c r="LZ250" s="1015">
        <v>152750</v>
      </c>
      <c r="MA250" s="963">
        <f t="shared" si="4616"/>
        <v>458250</v>
      </c>
      <c r="MB250" s="1016"/>
      <c r="MC250" s="898">
        <f t="shared" si="4617"/>
        <v>1</v>
      </c>
      <c r="MD250" s="898">
        <f t="shared" si="4618"/>
        <v>1</v>
      </c>
      <c r="ME250" s="899">
        <f t="shared" si="4619"/>
        <v>1</v>
      </c>
      <c r="MF250" s="899">
        <f t="shared" si="4620"/>
        <v>1</v>
      </c>
      <c r="MG250" s="899">
        <f t="shared" si="4621"/>
        <v>1</v>
      </c>
      <c r="MH250" s="899">
        <f t="shared" si="4622"/>
        <v>1</v>
      </c>
      <c r="MI250" s="966">
        <f t="shared" si="4623"/>
        <v>458250</v>
      </c>
      <c r="MJ250" s="901">
        <f t="shared" si="4624"/>
        <v>0</v>
      </c>
      <c r="MM250" s="958" t="s">
        <v>328</v>
      </c>
      <c r="MN250" s="1190" t="s">
        <v>598</v>
      </c>
      <c r="MO250" s="1179" t="s">
        <v>149</v>
      </c>
      <c r="MP250" s="1180">
        <v>3</v>
      </c>
      <c r="MQ250" s="1015">
        <v>50000</v>
      </c>
      <c r="MR250" s="963">
        <f t="shared" si="4625"/>
        <v>150000</v>
      </c>
      <c r="MS250" s="1016"/>
      <c r="MT250" s="898">
        <f t="shared" si="4626"/>
        <v>1</v>
      </c>
      <c r="MU250" s="898">
        <f t="shared" si="4627"/>
        <v>1</v>
      </c>
      <c r="MV250" s="899">
        <f t="shared" si="4628"/>
        <v>1</v>
      </c>
      <c r="MW250" s="899">
        <f t="shared" si="4629"/>
        <v>1</v>
      </c>
      <c r="MX250" s="899">
        <f t="shared" si="4630"/>
        <v>1</v>
      </c>
      <c r="MY250" s="899">
        <f t="shared" si="4631"/>
        <v>1</v>
      </c>
      <c r="MZ250" s="966">
        <f t="shared" si="4632"/>
        <v>150000</v>
      </c>
      <c r="NA250" s="901">
        <f t="shared" si="4633"/>
        <v>0</v>
      </c>
      <c r="ND250" s="975" t="s">
        <v>328</v>
      </c>
      <c r="NE250" s="976" t="s">
        <v>598</v>
      </c>
      <c r="NF250" s="1175" t="s">
        <v>149</v>
      </c>
      <c r="NG250" s="1176">
        <v>3</v>
      </c>
      <c r="NH250" s="979">
        <v>61640.37</v>
      </c>
      <c r="NI250" s="980">
        <v>184921</v>
      </c>
      <c r="NJ250" s="1016"/>
      <c r="NK250" s="898">
        <f t="shared" si="4634"/>
        <v>1</v>
      </c>
      <c r="NL250" s="898">
        <f t="shared" si="4635"/>
        <v>1</v>
      </c>
      <c r="NM250" s="899">
        <f t="shared" si="4636"/>
        <v>1</v>
      </c>
      <c r="NN250" s="899">
        <f t="shared" si="4637"/>
        <v>1</v>
      </c>
      <c r="NO250" s="899">
        <f t="shared" si="4638"/>
        <v>1</v>
      </c>
      <c r="NP250" s="899">
        <f t="shared" si="4639"/>
        <v>1</v>
      </c>
      <c r="NQ250" s="966">
        <f t="shared" si="4640"/>
        <v>184921</v>
      </c>
      <c r="NR250" s="901">
        <f t="shared" si="4641"/>
        <v>0</v>
      </c>
      <c r="NU250" s="981" t="s">
        <v>328</v>
      </c>
      <c r="NV250" s="982" t="s">
        <v>598</v>
      </c>
      <c r="NW250" s="1177" t="s">
        <v>149</v>
      </c>
      <c r="NX250" s="1178">
        <v>3</v>
      </c>
      <c r="NY250" s="1022">
        <v>62263</v>
      </c>
      <c r="NZ250" s="986">
        <f t="shared" si="4642"/>
        <v>186789</v>
      </c>
      <c r="OA250" s="1016"/>
      <c r="OB250" s="898">
        <f t="shared" si="4643"/>
        <v>1</v>
      </c>
      <c r="OC250" s="898">
        <f t="shared" si="4644"/>
        <v>1</v>
      </c>
      <c r="OD250" s="899">
        <f t="shared" si="4645"/>
        <v>1</v>
      </c>
      <c r="OE250" s="899">
        <f t="shared" si="4646"/>
        <v>1</v>
      </c>
      <c r="OF250" s="899">
        <f t="shared" si="4647"/>
        <v>1</v>
      </c>
      <c r="OG250" s="899">
        <f t="shared" si="4648"/>
        <v>1</v>
      </c>
      <c r="OH250" s="966">
        <f t="shared" si="4649"/>
        <v>186789</v>
      </c>
      <c r="OI250" s="901">
        <f t="shared" si="4650"/>
        <v>0</v>
      </c>
      <c r="OL250" s="958" t="s">
        <v>328</v>
      </c>
      <c r="OM250" s="1190" t="s">
        <v>598</v>
      </c>
      <c r="ON250" s="1179" t="s">
        <v>149</v>
      </c>
      <c r="OO250" s="1180">
        <v>3</v>
      </c>
      <c r="OP250" s="1015">
        <v>152172</v>
      </c>
      <c r="OQ250" s="963">
        <f t="shared" si="4201"/>
        <v>456516</v>
      </c>
      <c r="OR250" s="1016"/>
      <c r="OS250" s="898">
        <f t="shared" si="4651"/>
        <v>1</v>
      </c>
      <c r="OT250" s="898">
        <f t="shared" si="4652"/>
        <v>1</v>
      </c>
      <c r="OU250" s="899">
        <f t="shared" si="4653"/>
        <v>1</v>
      </c>
      <c r="OV250" s="899">
        <f t="shared" si="4654"/>
        <v>1</v>
      </c>
      <c r="OW250" s="899">
        <f t="shared" si="4655"/>
        <v>1</v>
      </c>
      <c r="OX250" s="899">
        <f t="shared" si="4656"/>
        <v>1</v>
      </c>
      <c r="OY250" s="966">
        <f t="shared" si="4657"/>
        <v>456516</v>
      </c>
      <c r="OZ250" s="901">
        <f t="shared" si="4658"/>
        <v>0</v>
      </c>
      <c r="PC250" s="958" t="s">
        <v>328</v>
      </c>
      <c r="PD250" s="1190" t="s">
        <v>598</v>
      </c>
      <c r="PE250" s="1179" t="s">
        <v>149</v>
      </c>
      <c r="PF250" s="1180">
        <v>3</v>
      </c>
      <c r="PG250" s="1023">
        <v>101400</v>
      </c>
      <c r="PH250" s="988">
        <v>304200</v>
      </c>
      <c r="PI250" s="1181"/>
      <c r="PJ250" s="898">
        <f t="shared" si="4659"/>
        <v>1</v>
      </c>
      <c r="PK250" s="898">
        <f t="shared" si="4660"/>
        <v>1</v>
      </c>
      <c r="PL250" s="899">
        <f t="shared" si="4661"/>
        <v>1</v>
      </c>
      <c r="PM250" s="899">
        <f t="shared" si="4662"/>
        <v>1</v>
      </c>
      <c r="PN250" s="899">
        <f t="shared" si="4663"/>
        <v>1</v>
      </c>
      <c r="PO250" s="899">
        <f t="shared" si="4664"/>
        <v>1</v>
      </c>
      <c r="PP250" s="966">
        <f t="shared" si="4665"/>
        <v>304200</v>
      </c>
      <c r="PQ250" s="901">
        <f t="shared" si="4666"/>
        <v>0</v>
      </c>
      <c r="PT250" s="958" t="s">
        <v>328</v>
      </c>
      <c r="PU250" s="1190" t="s">
        <v>598</v>
      </c>
      <c r="PV250" s="1179" t="s">
        <v>149</v>
      </c>
      <c r="PW250" s="1180">
        <v>3</v>
      </c>
      <c r="PX250" s="1015">
        <v>61320</v>
      </c>
      <c r="PY250" s="963">
        <f t="shared" si="4667"/>
        <v>183960</v>
      </c>
      <c r="PZ250" s="1016"/>
      <c r="QA250" s="898">
        <f t="shared" si="4668"/>
        <v>1</v>
      </c>
      <c r="QB250" s="898">
        <f t="shared" si="4669"/>
        <v>1</v>
      </c>
      <c r="QC250" s="899">
        <f t="shared" si="4670"/>
        <v>1</v>
      </c>
      <c r="QD250" s="899">
        <f t="shared" si="4671"/>
        <v>1</v>
      </c>
      <c r="QE250" s="899">
        <f t="shared" si="4672"/>
        <v>1</v>
      </c>
      <c r="QF250" s="899">
        <f t="shared" si="4673"/>
        <v>1</v>
      </c>
      <c r="QG250" s="966">
        <f t="shared" si="4674"/>
        <v>183960</v>
      </c>
      <c r="QH250" s="901">
        <f t="shared" si="4675"/>
        <v>0</v>
      </c>
      <c r="QK250" s="958" t="s">
        <v>328</v>
      </c>
      <c r="QL250" s="1190" t="s">
        <v>598</v>
      </c>
      <c r="QM250" s="1179" t="s">
        <v>149</v>
      </c>
      <c r="QN250" s="1180">
        <v>3</v>
      </c>
      <c r="QO250" s="1021">
        <v>50099.249999999993</v>
      </c>
      <c r="QP250" s="974">
        <f t="shared" si="4676"/>
        <v>150298</v>
      </c>
      <c r="QQ250" s="1016"/>
      <c r="QR250" s="898">
        <f t="shared" si="4677"/>
        <v>1</v>
      </c>
      <c r="QS250" s="898">
        <f t="shared" si="4678"/>
        <v>1</v>
      </c>
      <c r="QT250" s="899">
        <f t="shared" si="4679"/>
        <v>1</v>
      </c>
      <c r="QU250" s="899">
        <f t="shared" si="4680"/>
        <v>1</v>
      </c>
      <c r="QV250" s="899">
        <f t="shared" si="4681"/>
        <v>1</v>
      </c>
      <c r="QW250" s="899">
        <f t="shared" si="4682"/>
        <v>1</v>
      </c>
      <c r="QX250" s="966">
        <f t="shared" si="4683"/>
        <v>150298</v>
      </c>
      <c r="QY250" s="901">
        <f t="shared" si="4684"/>
        <v>0</v>
      </c>
      <c r="RB250" s="405"/>
      <c r="RC250" s="406"/>
      <c r="RD250" s="407"/>
      <c r="RE250" s="408"/>
      <c r="RF250" s="409"/>
      <c r="RG250" s="410"/>
      <c r="RH250" s="410"/>
      <c r="RI250" s="898"/>
      <c r="RJ250" s="898"/>
      <c r="RK250" s="934"/>
      <c r="RL250" s="934"/>
      <c r="RM250" s="934"/>
      <c r="RN250" s="934"/>
      <c r="RO250" s="935"/>
      <c r="RP250" s="936"/>
      <c r="RS250" s="405"/>
      <c r="RT250" s="406"/>
      <c r="RU250" s="407"/>
      <c r="RV250" s="408"/>
      <c r="RW250" s="409"/>
      <c r="RX250" s="410"/>
      <c r="RY250" s="410"/>
      <c r="RZ250" s="898"/>
      <c r="SA250" s="898"/>
      <c r="SB250" s="934"/>
      <c r="SC250" s="934"/>
      <c r="SD250" s="934"/>
      <c r="SE250" s="934"/>
      <c r="SF250" s="935"/>
      <c r="SG250" s="936"/>
      <c r="SJ250" s="405"/>
      <c r="SK250" s="406"/>
      <c r="SL250" s="407"/>
      <c r="SM250" s="408"/>
      <c r="SN250" s="409"/>
      <c r="SO250" s="410"/>
      <c r="SP250" s="410"/>
      <c r="SQ250" s="898"/>
      <c r="SR250" s="898"/>
      <c r="SS250" s="934"/>
      <c r="ST250" s="934"/>
      <c r="SU250" s="934"/>
      <c r="SV250" s="934"/>
      <c r="SW250" s="935"/>
      <c r="SX250" s="936"/>
    </row>
    <row r="251" spans="2:518" ht="49.5" customHeight="1" thickTop="1" thickBot="1">
      <c r="B251" s="958" t="s">
        <v>329</v>
      </c>
      <c r="C251" s="1190" t="s">
        <v>599</v>
      </c>
      <c r="D251" s="1179" t="s">
        <v>149</v>
      </c>
      <c r="E251" s="1180">
        <v>2</v>
      </c>
      <c r="F251" s="1015"/>
      <c r="G251" s="963">
        <f t="shared" si="4452"/>
        <v>0</v>
      </c>
      <c r="H251" s="1016"/>
      <c r="K251" s="958" t="s">
        <v>329</v>
      </c>
      <c r="L251" s="1190" t="s">
        <v>599</v>
      </c>
      <c r="M251" s="1179" t="s">
        <v>149</v>
      </c>
      <c r="N251" s="1180">
        <v>2</v>
      </c>
      <c r="O251" s="1017">
        <v>45836</v>
      </c>
      <c r="P251" s="963">
        <f t="shared" si="4453"/>
        <v>91672</v>
      </c>
      <c r="Q251" s="1016"/>
      <c r="R251" s="898">
        <f t="shared" si="4236"/>
        <v>1</v>
      </c>
      <c r="S251" s="898">
        <f t="shared" si="4237"/>
        <v>1</v>
      </c>
      <c r="T251" s="899">
        <f t="shared" si="4238"/>
        <v>1</v>
      </c>
      <c r="U251" s="899">
        <f t="shared" si="4239"/>
        <v>1</v>
      </c>
      <c r="V251" s="899">
        <f t="shared" si="4240"/>
        <v>1</v>
      </c>
      <c r="W251" s="899">
        <f t="shared" si="4241"/>
        <v>1</v>
      </c>
      <c r="X251" s="966">
        <f t="shared" si="4242"/>
        <v>91672</v>
      </c>
      <c r="Y251" s="901">
        <f t="shared" si="4243"/>
        <v>0</v>
      </c>
      <c r="Z251" s="872"/>
      <c r="AA251" s="872"/>
      <c r="AB251" s="958" t="s">
        <v>329</v>
      </c>
      <c r="AC251" s="1190" t="s">
        <v>599</v>
      </c>
      <c r="AD251" s="1179" t="s">
        <v>149</v>
      </c>
      <c r="AE251" s="1180">
        <v>2</v>
      </c>
      <c r="AF251" s="1015">
        <v>40000</v>
      </c>
      <c r="AG251" s="963">
        <f t="shared" si="4454"/>
        <v>80000</v>
      </c>
      <c r="AH251" s="1016"/>
      <c r="AI251" s="898">
        <f t="shared" si="4455"/>
        <v>1</v>
      </c>
      <c r="AJ251" s="898">
        <f t="shared" si="4456"/>
        <v>1</v>
      </c>
      <c r="AK251" s="899">
        <f t="shared" si="4457"/>
        <v>1</v>
      </c>
      <c r="AL251" s="899">
        <f t="shared" si="4458"/>
        <v>1</v>
      </c>
      <c r="AM251" s="899">
        <f t="shared" si="4459"/>
        <v>1</v>
      </c>
      <c r="AN251" s="899">
        <f t="shared" si="4460"/>
        <v>1</v>
      </c>
      <c r="AO251" s="966">
        <f t="shared" si="4461"/>
        <v>80000</v>
      </c>
      <c r="AP251" s="901">
        <f t="shared" si="4462"/>
        <v>0</v>
      </c>
      <c r="AQ251" s="872"/>
      <c r="AR251" s="872"/>
      <c r="AS251" s="958" t="s">
        <v>329</v>
      </c>
      <c r="AT251" s="1191" t="s">
        <v>599</v>
      </c>
      <c r="AU251" s="1179" t="s">
        <v>149</v>
      </c>
      <c r="AV251" s="1180">
        <v>2</v>
      </c>
      <c r="AW251" s="1019">
        <v>20000</v>
      </c>
      <c r="AX251" s="969">
        <f t="shared" si="4463"/>
        <v>40000</v>
      </c>
      <c r="AY251" s="1016"/>
      <c r="AZ251" s="898">
        <f t="shared" si="4464"/>
        <v>1</v>
      </c>
      <c r="BA251" s="898">
        <f t="shared" si="4465"/>
        <v>1</v>
      </c>
      <c r="BB251" s="899">
        <f t="shared" si="4466"/>
        <v>1</v>
      </c>
      <c r="BC251" s="899">
        <f t="shared" si="4467"/>
        <v>1</v>
      </c>
      <c r="BD251" s="899">
        <f t="shared" si="4468"/>
        <v>1</v>
      </c>
      <c r="BE251" s="899">
        <f t="shared" si="4469"/>
        <v>1</v>
      </c>
      <c r="BF251" s="966">
        <f t="shared" si="4470"/>
        <v>40000</v>
      </c>
      <c r="BG251" s="901">
        <f t="shared" si="4471"/>
        <v>0</v>
      </c>
      <c r="BJ251" s="958" t="s">
        <v>329</v>
      </c>
      <c r="BK251" s="1190" t="s">
        <v>599</v>
      </c>
      <c r="BL251" s="1179" t="s">
        <v>149</v>
      </c>
      <c r="BM251" s="1180">
        <v>2</v>
      </c>
      <c r="BN251" s="1015">
        <v>10000</v>
      </c>
      <c r="BO251" s="963">
        <f t="shared" si="4472"/>
        <v>20000</v>
      </c>
      <c r="BP251" s="1016"/>
      <c r="BQ251" s="898">
        <f t="shared" si="4473"/>
        <v>1</v>
      </c>
      <c r="BR251" s="898">
        <f t="shared" si="4474"/>
        <v>1</v>
      </c>
      <c r="BS251" s="899">
        <f t="shared" si="4475"/>
        <v>1</v>
      </c>
      <c r="BT251" s="899">
        <f t="shared" si="4476"/>
        <v>1</v>
      </c>
      <c r="BU251" s="899">
        <f t="shared" si="4477"/>
        <v>1</v>
      </c>
      <c r="BV251" s="899">
        <f t="shared" si="4478"/>
        <v>1</v>
      </c>
      <c r="BW251" s="966">
        <f t="shared" si="4479"/>
        <v>20000</v>
      </c>
      <c r="BX251" s="901">
        <f t="shared" si="4480"/>
        <v>0</v>
      </c>
      <c r="CA251" s="958" t="s">
        <v>329</v>
      </c>
      <c r="CB251" s="1190" t="s">
        <v>599</v>
      </c>
      <c r="CC251" s="1179" t="s">
        <v>149</v>
      </c>
      <c r="CD251" s="1180">
        <v>2</v>
      </c>
      <c r="CE251" s="1015">
        <v>44644</v>
      </c>
      <c r="CF251" s="963">
        <f t="shared" si="4481"/>
        <v>89288</v>
      </c>
      <c r="CG251" s="1016"/>
      <c r="CH251" s="898">
        <f t="shared" si="4482"/>
        <v>1</v>
      </c>
      <c r="CI251" s="898">
        <f t="shared" si="4483"/>
        <v>1</v>
      </c>
      <c r="CJ251" s="899">
        <f t="shared" si="4484"/>
        <v>1</v>
      </c>
      <c r="CK251" s="899">
        <f t="shared" si="4485"/>
        <v>1</v>
      </c>
      <c r="CL251" s="899">
        <f t="shared" si="4486"/>
        <v>1</v>
      </c>
      <c r="CM251" s="899">
        <f t="shared" si="4487"/>
        <v>1</v>
      </c>
      <c r="CN251" s="966">
        <f t="shared" si="4488"/>
        <v>89288</v>
      </c>
      <c r="CO251" s="901">
        <f t="shared" si="4489"/>
        <v>0</v>
      </c>
      <c r="CR251" s="958" t="s">
        <v>329</v>
      </c>
      <c r="CS251" s="1190" t="s">
        <v>599</v>
      </c>
      <c r="CT251" s="1179" t="s">
        <v>149</v>
      </c>
      <c r="CU251" s="1180">
        <v>2</v>
      </c>
      <c r="CV251" s="1015">
        <v>79000</v>
      </c>
      <c r="CW251" s="963">
        <f t="shared" si="4490"/>
        <v>158000</v>
      </c>
      <c r="CX251" s="1016"/>
      <c r="CY251" s="898">
        <f t="shared" si="4491"/>
        <v>1</v>
      </c>
      <c r="CZ251" s="898">
        <f t="shared" si="4492"/>
        <v>1</v>
      </c>
      <c r="DA251" s="899">
        <f t="shared" si="4493"/>
        <v>1</v>
      </c>
      <c r="DB251" s="899">
        <f t="shared" si="4494"/>
        <v>1</v>
      </c>
      <c r="DC251" s="899">
        <f t="shared" si="4495"/>
        <v>1</v>
      </c>
      <c r="DD251" s="899">
        <f t="shared" si="4496"/>
        <v>1</v>
      </c>
      <c r="DE251" s="966">
        <f t="shared" si="4497"/>
        <v>158000</v>
      </c>
      <c r="DF251" s="901">
        <f t="shared" si="4498"/>
        <v>0</v>
      </c>
      <c r="DI251" s="958" t="s">
        <v>329</v>
      </c>
      <c r="DJ251" s="1190" t="s">
        <v>599</v>
      </c>
      <c r="DK251" s="1179" t="s">
        <v>149</v>
      </c>
      <c r="DL251" s="1180">
        <v>2</v>
      </c>
      <c r="DM251" s="1015">
        <v>27818</v>
      </c>
      <c r="DN251" s="963">
        <f t="shared" si="4499"/>
        <v>55636</v>
      </c>
      <c r="DO251" s="1016"/>
      <c r="DP251" s="898">
        <f t="shared" si="4500"/>
        <v>1</v>
      </c>
      <c r="DQ251" s="898">
        <f t="shared" si="4501"/>
        <v>1</v>
      </c>
      <c r="DR251" s="899">
        <f t="shared" si="4502"/>
        <v>1</v>
      </c>
      <c r="DS251" s="899">
        <f t="shared" si="4503"/>
        <v>1</v>
      </c>
      <c r="DT251" s="899">
        <f t="shared" si="4504"/>
        <v>1</v>
      </c>
      <c r="DU251" s="899">
        <f t="shared" si="4505"/>
        <v>1</v>
      </c>
      <c r="DV251" s="966">
        <f t="shared" si="4506"/>
        <v>55636</v>
      </c>
      <c r="DW251" s="901">
        <f t="shared" si="4507"/>
        <v>0</v>
      </c>
      <c r="DZ251" s="958" t="s">
        <v>329</v>
      </c>
      <c r="EA251" s="1190" t="s">
        <v>599</v>
      </c>
      <c r="EB251" s="1179" t="s">
        <v>149</v>
      </c>
      <c r="EC251" s="1180">
        <v>2</v>
      </c>
      <c r="ED251" s="1015">
        <v>25700</v>
      </c>
      <c r="EE251" s="963">
        <f t="shared" si="4508"/>
        <v>51400</v>
      </c>
      <c r="EF251" s="1016"/>
      <c r="EG251" s="898">
        <f t="shared" si="4509"/>
        <v>1</v>
      </c>
      <c r="EH251" s="898">
        <f t="shared" si="4510"/>
        <v>1</v>
      </c>
      <c r="EI251" s="899">
        <f t="shared" si="4511"/>
        <v>1</v>
      </c>
      <c r="EJ251" s="899">
        <f t="shared" si="4512"/>
        <v>1</v>
      </c>
      <c r="EK251" s="899">
        <f t="shared" si="4513"/>
        <v>1</v>
      </c>
      <c r="EL251" s="899">
        <f t="shared" si="4514"/>
        <v>1</v>
      </c>
      <c r="EM251" s="966">
        <f t="shared" si="4515"/>
        <v>51400</v>
      </c>
      <c r="EN251" s="901">
        <f t="shared" si="4516"/>
        <v>0</v>
      </c>
      <c r="EQ251" s="958" t="s">
        <v>329</v>
      </c>
      <c r="ER251" s="1190" t="s">
        <v>1161</v>
      </c>
      <c r="ES251" s="1179" t="s">
        <v>149</v>
      </c>
      <c r="ET251" s="1180">
        <v>2</v>
      </c>
      <c r="EU251" s="1015">
        <v>44800</v>
      </c>
      <c r="EV251" s="963">
        <f t="shared" si="4517"/>
        <v>89600</v>
      </c>
      <c r="EW251" s="1016"/>
      <c r="EX251" s="898">
        <v>1</v>
      </c>
      <c r="EY251" s="898">
        <f t="shared" si="4519"/>
        <v>1</v>
      </c>
      <c r="EZ251" s="899">
        <f t="shared" si="4520"/>
        <v>1</v>
      </c>
      <c r="FA251" s="899">
        <f t="shared" si="4521"/>
        <v>1</v>
      </c>
      <c r="FB251" s="899">
        <f t="shared" si="4522"/>
        <v>1</v>
      </c>
      <c r="FC251" s="899">
        <f t="shared" si="4523"/>
        <v>1</v>
      </c>
      <c r="FD251" s="966">
        <f t="shared" si="4524"/>
        <v>89600</v>
      </c>
      <c r="FE251" s="901">
        <f t="shared" si="4525"/>
        <v>0</v>
      </c>
      <c r="FH251" s="958"/>
      <c r="FI251" s="1190"/>
      <c r="FJ251" s="1179"/>
      <c r="FK251" s="1180"/>
      <c r="FL251" s="1015"/>
      <c r="FM251" s="963">
        <f t="shared" si="4526"/>
        <v>0</v>
      </c>
      <c r="FN251" s="1016"/>
      <c r="FO251" s="898" t="e">
        <f t="shared" si="4527"/>
        <v>#N/A</v>
      </c>
      <c r="FP251" s="898" t="e">
        <f t="shared" si="4528"/>
        <v>#N/A</v>
      </c>
      <c r="FQ251" s="899" t="e">
        <f t="shared" si="4529"/>
        <v>#N/A</v>
      </c>
      <c r="FR251" s="899">
        <f t="shared" si="4530"/>
        <v>0</v>
      </c>
      <c r="FS251" s="899">
        <f t="shared" si="4531"/>
        <v>0</v>
      </c>
      <c r="FT251" s="899" t="e">
        <f t="shared" si="4532"/>
        <v>#N/A</v>
      </c>
      <c r="FU251" s="966">
        <f t="shared" si="4533"/>
        <v>0</v>
      </c>
      <c r="FV251" s="901">
        <f t="shared" si="4534"/>
        <v>0</v>
      </c>
      <c r="FY251" s="958" t="s">
        <v>329</v>
      </c>
      <c r="FZ251" s="1190" t="s">
        <v>599</v>
      </c>
      <c r="GA251" s="1179" t="s">
        <v>149</v>
      </c>
      <c r="GB251" s="1180">
        <v>2</v>
      </c>
      <c r="GC251" s="1017">
        <v>45836</v>
      </c>
      <c r="GD251" s="963">
        <f t="shared" si="4535"/>
        <v>91672</v>
      </c>
      <c r="GE251" s="1016"/>
      <c r="GF251" s="898">
        <f t="shared" si="4536"/>
        <v>1</v>
      </c>
      <c r="GG251" s="898">
        <f t="shared" si="4537"/>
        <v>1</v>
      </c>
      <c r="GH251" s="899">
        <f t="shared" si="4538"/>
        <v>1</v>
      </c>
      <c r="GI251" s="899">
        <f t="shared" si="4539"/>
        <v>1</v>
      </c>
      <c r="GJ251" s="899">
        <f t="shared" si="4540"/>
        <v>1</v>
      </c>
      <c r="GK251" s="899">
        <f t="shared" si="4541"/>
        <v>1</v>
      </c>
      <c r="GL251" s="966">
        <f t="shared" si="4542"/>
        <v>91672</v>
      </c>
      <c r="GM251" s="901">
        <f t="shared" si="4543"/>
        <v>0</v>
      </c>
      <c r="GP251" s="958" t="s">
        <v>329</v>
      </c>
      <c r="GQ251" s="1190" t="s">
        <v>599</v>
      </c>
      <c r="GR251" s="1179" t="s">
        <v>149</v>
      </c>
      <c r="GS251" s="1180">
        <v>2</v>
      </c>
      <c r="GT251" s="1015">
        <v>45000</v>
      </c>
      <c r="GU251" s="963">
        <f t="shared" si="4544"/>
        <v>90000</v>
      </c>
      <c r="GV251" s="1016"/>
      <c r="GW251" s="898">
        <f t="shared" si="4545"/>
        <v>1</v>
      </c>
      <c r="GX251" s="898">
        <f t="shared" si="4546"/>
        <v>1</v>
      </c>
      <c r="GY251" s="899">
        <f t="shared" si="4547"/>
        <v>1</v>
      </c>
      <c r="GZ251" s="899">
        <f t="shared" si="4548"/>
        <v>1</v>
      </c>
      <c r="HA251" s="899">
        <f t="shared" si="4549"/>
        <v>1</v>
      </c>
      <c r="HB251" s="899">
        <f t="shared" si="4550"/>
        <v>1</v>
      </c>
      <c r="HC251" s="966">
        <f t="shared" si="4551"/>
        <v>90000</v>
      </c>
      <c r="HD251" s="901">
        <f t="shared" si="4552"/>
        <v>0</v>
      </c>
      <c r="HG251" s="958" t="s">
        <v>329</v>
      </c>
      <c r="HH251" s="1190" t="s">
        <v>599</v>
      </c>
      <c r="HI251" s="1179" t="s">
        <v>149</v>
      </c>
      <c r="HJ251" s="1180">
        <v>2</v>
      </c>
      <c r="HK251" s="1015">
        <v>48625</v>
      </c>
      <c r="HL251" s="963">
        <f t="shared" si="4553"/>
        <v>97250</v>
      </c>
      <c r="HM251" s="1016"/>
      <c r="HN251" s="898">
        <f t="shared" si="4554"/>
        <v>1</v>
      </c>
      <c r="HO251" s="898">
        <f t="shared" si="4555"/>
        <v>1</v>
      </c>
      <c r="HP251" s="899">
        <f t="shared" si="4556"/>
        <v>1</v>
      </c>
      <c r="HQ251" s="899">
        <f t="shared" si="4557"/>
        <v>1</v>
      </c>
      <c r="HR251" s="899">
        <f t="shared" si="4558"/>
        <v>1</v>
      </c>
      <c r="HS251" s="899">
        <f t="shared" si="4559"/>
        <v>1</v>
      </c>
      <c r="HT251" s="966">
        <f t="shared" si="4560"/>
        <v>97250</v>
      </c>
      <c r="HU251" s="901">
        <f t="shared" si="4561"/>
        <v>0</v>
      </c>
      <c r="HX251" s="958" t="s">
        <v>329</v>
      </c>
      <c r="HY251" s="1190" t="s">
        <v>599</v>
      </c>
      <c r="HZ251" s="1179" t="s">
        <v>149</v>
      </c>
      <c r="IA251" s="1180">
        <v>2</v>
      </c>
      <c r="IB251" s="1020">
        <v>56849</v>
      </c>
      <c r="IC251" s="972">
        <f t="shared" si="4562"/>
        <v>113698</v>
      </c>
      <c r="ID251" s="1016"/>
      <c r="IE251" s="898">
        <f t="shared" si="4563"/>
        <v>1</v>
      </c>
      <c r="IF251" s="898">
        <f t="shared" si="4564"/>
        <v>1</v>
      </c>
      <c r="IG251" s="899">
        <f t="shared" si="4565"/>
        <v>1</v>
      </c>
      <c r="IH251" s="899">
        <f t="shared" si="4566"/>
        <v>1</v>
      </c>
      <c r="II251" s="899">
        <f t="shared" si="4567"/>
        <v>1</v>
      </c>
      <c r="IJ251" s="899">
        <f t="shared" si="4568"/>
        <v>1</v>
      </c>
      <c r="IK251" s="966">
        <f t="shared" si="4569"/>
        <v>113698</v>
      </c>
      <c r="IL251" s="901">
        <f t="shared" si="4570"/>
        <v>0</v>
      </c>
      <c r="IO251" s="958" t="s">
        <v>329</v>
      </c>
      <c r="IP251" s="1190" t="s">
        <v>599</v>
      </c>
      <c r="IQ251" s="1179" t="s">
        <v>149</v>
      </c>
      <c r="IR251" s="1180">
        <v>2</v>
      </c>
      <c r="IS251" s="1015">
        <v>50362</v>
      </c>
      <c r="IT251" s="963">
        <f t="shared" si="4571"/>
        <v>100724</v>
      </c>
      <c r="IU251" s="1016"/>
      <c r="IV251" s="898">
        <f t="shared" si="4572"/>
        <v>1</v>
      </c>
      <c r="IW251" s="898">
        <f t="shared" si="4573"/>
        <v>1</v>
      </c>
      <c r="IX251" s="899">
        <f t="shared" si="4574"/>
        <v>1</v>
      </c>
      <c r="IY251" s="899">
        <f t="shared" si="4575"/>
        <v>1</v>
      </c>
      <c r="IZ251" s="899">
        <f t="shared" si="4576"/>
        <v>1</v>
      </c>
      <c r="JA251" s="899">
        <f t="shared" si="4577"/>
        <v>1</v>
      </c>
      <c r="JB251" s="966">
        <f t="shared" si="4578"/>
        <v>100724</v>
      </c>
      <c r="JC251" s="901">
        <f t="shared" si="4579"/>
        <v>0</v>
      </c>
      <c r="JF251" s="958" t="s">
        <v>329</v>
      </c>
      <c r="JG251" s="1190" t="s">
        <v>599</v>
      </c>
      <c r="JH251" s="1179" t="s">
        <v>149</v>
      </c>
      <c r="JI251" s="1180">
        <v>2</v>
      </c>
      <c r="JJ251" s="1015">
        <v>48000</v>
      </c>
      <c r="JK251" s="963">
        <f t="shared" si="4580"/>
        <v>96000</v>
      </c>
      <c r="JL251" s="1016"/>
      <c r="JM251" s="898">
        <f t="shared" si="4581"/>
        <v>1</v>
      </c>
      <c r="JN251" s="898">
        <f t="shared" si="4582"/>
        <v>1</v>
      </c>
      <c r="JO251" s="899">
        <f t="shared" si="4583"/>
        <v>1</v>
      </c>
      <c r="JP251" s="899">
        <f t="shared" si="4584"/>
        <v>1</v>
      </c>
      <c r="JQ251" s="899">
        <f t="shared" si="4585"/>
        <v>1</v>
      </c>
      <c r="JR251" s="899">
        <f t="shared" si="4586"/>
        <v>1</v>
      </c>
      <c r="JS251" s="966">
        <f t="shared" si="4587"/>
        <v>96000</v>
      </c>
      <c r="JT251" s="901">
        <f t="shared" si="4588"/>
        <v>0</v>
      </c>
      <c r="JW251" s="958" t="s">
        <v>329</v>
      </c>
      <c r="JX251" s="1190" t="s">
        <v>599</v>
      </c>
      <c r="JY251" s="1179" t="s">
        <v>149</v>
      </c>
      <c r="JZ251" s="1180">
        <v>2</v>
      </c>
      <c r="KA251" s="1015">
        <v>73415.047950000007</v>
      </c>
      <c r="KB251" s="963">
        <f t="shared" si="4589"/>
        <v>146830</v>
      </c>
      <c r="KC251" s="1016"/>
      <c r="KD251" s="898">
        <f t="shared" si="4590"/>
        <v>1</v>
      </c>
      <c r="KE251" s="898">
        <f t="shared" si="4591"/>
        <v>1</v>
      </c>
      <c r="KF251" s="899">
        <f t="shared" si="4592"/>
        <v>1</v>
      </c>
      <c r="KG251" s="899">
        <f t="shared" si="4593"/>
        <v>1</v>
      </c>
      <c r="KH251" s="899">
        <f t="shared" si="4594"/>
        <v>1</v>
      </c>
      <c r="KI251" s="899">
        <f t="shared" si="4595"/>
        <v>1</v>
      </c>
      <c r="KJ251" s="966">
        <f t="shared" si="4596"/>
        <v>146830</v>
      </c>
      <c r="KK251" s="901">
        <f t="shared" si="4597"/>
        <v>0</v>
      </c>
      <c r="KN251" s="958" t="s">
        <v>329</v>
      </c>
      <c r="KO251" s="1190" t="s">
        <v>599</v>
      </c>
      <c r="KP251" s="1179" t="s">
        <v>149</v>
      </c>
      <c r="KQ251" s="1180">
        <v>2</v>
      </c>
      <c r="KR251" s="1015">
        <v>21945</v>
      </c>
      <c r="KS251" s="963">
        <f t="shared" si="4598"/>
        <v>43890</v>
      </c>
      <c r="KT251" s="1016"/>
      <c r="KU251" s="898">
        <f t="shared" si="4599"/>
        <v>1</v>
      </c>
      <c r="KV251" s="898">
        <f t="shared" si="4600"/>
        <v>1</v>
      </c>
      <c r="KW251" s="899">
        <f t="shared" si="4601"/>
        <v>1</v>
      </c>
      <c r="KX251" s="899">
        <f t="shared" si="4602"/>
        <v>1</v>
      </c>
      <c r="KY251" s="899">
        <f t="shared" si="4603"/>
        <v>1</v>
      </c>
      <c r="KZ251" s="899">
        <f t="shared" si="4604"/>
        <v>1</v>
      </c>
      <c r="LA251" s="966">
        <f t="shared" si="4605"/>
        <v>43890</v>
      </c>
      <c r="LB251" s="901">
        <f t="shared" si="4606"/>
        <v>0</v>
      </c>
      <c r="LE251" s="958" t="s">
        <v>329</v>
      </c>
      <c r="LF251" s="1190" t="s">
        <v>599</v>
      </c>
      <c r="LG251" s="1179" t="s">
        <v>149</v>
      </c>
      <c r="LH251" s="1180">
        <v>2</v>
      </c>
      <c r="LI251" s="1021">
        <v>34895</v>
      </c>
      <c r="LJ251" s="974">
        <f t="shared" si="4607"/>
        <v>69790</v>
      </c>
      <c r="LK251" s="1016"/>
      <c r="LL251" s="898">
        <f t="shared" si="4608"/>
        <v>1</v>
      </c>
      <c r="LM251" s="898">
        <f t="shared" si="4609"/>
        <v>1</v>
      </c>
      <c r="LN251" s="899">
        <f t="shared" si="4610"/>
        <v>1</v>
      </c>
      <c r="LO251" s="899">
        <f t="shared" si="4611"/>
        <v>1</v>
      </c>
      <c r="LP251" s="899">
        <f t="shared" si="4612"/>
        <v>1</v>
      </c>
      <c r="LQ251" s="899">
        <f t="shared" si="4613"/>
        <v>1</v>
      </c>
      <c r="LR251" s="966">
        <f t="shared" si="4614"/>
        <v>69790</v>
      </c>
      <c r="LS251" s="901">
        <f t="shared" si="4615"/>
        <v>0</v>
      </c>
      <c r="LV251" s="958" t="s">
        <v>329</v>
      </c>
      <c r="LW251" s="1190" t="s">
        <v>599</v>
      </c>
      <c r="LX251" s="1179" t="s">
        <v>149</v>
      </c>
      <c r="LY251" s="1180">
        <v>2</v>
      </c>
      <c r="LZ251" s="1015">
        <v>120250</v>
      </c>
      <c r="MA251" s="963">
        <f t="shared" si="4616"/>
        <v>240500</v>
      </c>
      <c r="MB251" s="1016"/>
      <c r="MC251" s="898">
        <f t="shared" si="4617"/>
        <v>1</v>
      </c>
      <c r="MD251" s="898">
        <f t="shared" si="4618"/>
        <v>1</v>
      </c>
      <c r="ME251" s="899">
        <f t="shared" si="4619"/>
        <v>1</v>
      </c>
      <c r="MF251" s="899">
        <f t="shared" si="4620"/>
        <v>1</v>
      </c>
      <c r="MG251" s="899">
        <f t="shared" si="4621"/>
        <v>1</v>
      </c>
      <c r="MH251" s="899">
        <f t="shared" si="4622"/>
        <v>1</v>
      </c>
      <c r="MI251" s="966">
        <f t="shared" si="4623"/>
        <v>240500</v>
      </c>
      <c r="MJ251" s="901">
        <f t="shared" si="4624"/>
        <v>0</v>
      </c>
      <c r="MM251" s="958" t="s">
        <v>329</v>
      </c>
      <c r="MN251" s="1190" t="s">
        <v>599</v>
      </c>
      <c r="MO251" s="1179" t="s">
        <v>149</v>
      </c>
      <c r="MP251" s="1180">
        <v>2</v>
      </c>
      <c r="MQ251" s="1015">
        <v>35000</v>
      </c>
      <c r="MR251" s="963">
        <f t="shared" si="4625"/>
        <v>70000</v>
      </c>
      <c r="MS251" s="1016"/>
      <c r="MT251" s="898">
        <f t="shared" si="4626"/>
        <v>1</v>
      </c>
      <c r="MU251" s="898">
        <f t="shared" si="4627"/>
        <v>1</v>
      </c>
      <c r="MV251" s="899">
        <f t="shared" si="4628"/>
        <v>1</v>
      </c>
      <c r="MW251" s="899">
        <f t="shared" si="4629"/>
        <v>1</v>
      </c>
      <c r="MX251" s="899">
        <f t="shared" si="4630"/>
        <v>1</v>
      </c>
      <c r="MY251" s="899">
        <f t="shared" si="4631"/>
        <v>1</v>
      </c>
      <c r="MZ251" s="966">
        <f t="shared" si="4632"/>
        <v>70000</v>
      </c>
      <c r="NA251" s="901">
        <f t="shared" si="4633"/>
        <v>0</v>
      </c>
      <c r="ND251" s="975" t="s">
        <v>329</v>
      </c>
      <c r="NE251" s="976" t="s">
        <v>599</v>
      </c>
      <c r="NF251" s="1175" t="s">
        <v>149</v>
      </c>
      <c r="NG251" s="1176">
        <v>2</v>
      </c>
      <c r="NH251" s="979">
        <v>32153.22</v>
      </c>
      <c r="NI251" s="980">
        <v>64306</v>
      </c>
      <c r="NJ251" s="1016"/>
      <c r="NK251" s="898">
        <f t="shared" si="4634"/>
        <v>1</v>
      </c>
      <c r="NL251" s="898">
        <f t="shared" si="4635"/>
        <v>1</v>
      </c>
      <c r="NM251" s="899">
        <f t="shared" si="4636"/>
        <v>1</v>
      </c>
      <c r="NN251" s="899">
        <f t="shared" si="4637"/>
        <v>1</v>
      </c>
      <c r="NO251" s="899">
        <f t="shared" si="4638"/>
        <v>1</v>
      </c>
      <c r="NP251" s="899">
        <f t="shared" si="4639"/>
        <v>1</v>
      </c>
      <c r="NQ251" s="966">
        <f t="shared" si="4640"/>
        <v>64306</v>
      </c>
      <c r="NR251" s="901">
        <f t="shared" si="4641"/>
        <v>0</v>
      </c>
      <c r="NU251" s="981" t="s">
        <v>329</v>
      </c>
      <c r="NV251" s="982" t="s">
        <v>599</v>
      </c>
      <c r="NW251" s="1177" t="s">
        <v>149</v>
      </c>
      <c r="NX251" s="1178">
        <v>2</v>
      </c>
      <c r="NY251" s="1022">
        <v>32478</v>
      </c>
      <c r="NZ251" s="986">
        <f t="shared" si="4642"/>
        <v>64956</v>
      </c>
      <c r="OA251" s="1016"/>
      <c r="OB251" s="898">
        <f t="shared" si="4643"/>
        <v>1</v>
      </c>
      <c r="OC251" s="898">
        <f t="shared" si="4644"/>
        <v>1</v>
      </c>
      <c r="OD251" s="899">
        <f t="shared" si="4645"/>
        <v>1</v>
      </c>
      <c r="OE251" s="899">
        <f t="shared" si="4646"/>
        <v>1</v>
      </c>
      <c r="OF251" s="899">
        <f t="shared" si="4647"/>
        <v>1</v>
      </c>
      <c r="OG251" s="899">
        <f t="shared" si="4648"/>
        <v>1</v>
      </c>
      <c r="OH251" s="966">
        <f t="shared" si="4649"/>
        <v>64956</v>
      </c>
      <c r="OI251" s="901">
        <f t="shared" si="4650"/>
        <v>0</v>
      </c>
      <c r="OL251" s="958" t="s">
        <v>329</v>
      </c>
      <c r="OM251" s="1190" t="s">
        <v>599</v>
      </c>
      <c r="ON251" s="1179" t="s">
        <v>149</v>
      </c>
      <c r="OO251" s="1180">
        <v>2</v>
      </c>
      <c r="OP251" s="1015">
        <v>267256</v>
      </c>
      <c r="OQ251" s="963">
        <f t="shared" si="4201"/>
        <v>534512</v>
      </c>
      <c r="OR251" s="1016"/>
      <c r="OS251" s="898">
        <f t="shared" si="4651"/>
        <v>1</v>
      </c>
      <c r="OT251" s="898">
        <f t="shared" si="4652"/>
        <v>1</v>
      </c>
      <c r="OU251" s="899">
        <f t="shared" si="4653"/>
        <v>1</v>
      </c>
      <c r="OV251" s="899">
        <f t="shared" si="4654"/>
        <v>1</v>
      </c>
      <c r="OW251" s="899">
        <f t="shared" si="4655"/>
        <v>1</v>
      </c>
      <c r="OX251" s="899">
        <f t="shared" si="4656"/>
        <v>1</v>
      </c>
      <c r="OY251" s="966">
        <f t="shared" si="4657"/>
        <v>534512</v>
      </c>
      <c r="OZ251" s="901">
        <f t="shared" si="4658"/>
        <v>0</v>
      </c>
      <c r="PC251" s="958" t="s">
        <v>329</v>
      </c>
      <c r="PD251" s="1190" t="s">
        <v>599</v>
      </c>
      <c r="PE251" s="1179" t="s">
        <v>149</v>
      </c>
      <c r="PF251" s="1180">
        <v>2</v>
      </c>
      <c r="PG251" s="1023">
        <v>126750</v>
      </c>
      <c r="PH251" s="988">
        <v>253500</v>
      </c>
      <c r="PI251" s="1181"/>
      <c r="PJ251" s="898">
        <f t="shared" si="4659"/>
        <v>1</v>
      </c>
      <c r="PK251" s="898">
        <f t="shared" si="4660"/>
        <v>1</v>
      </c>
      <c r="PL251" s="899">
        <f t="shared" si="4661"/>
        <v>1</v>
      </c>
      <c r="PM251" s="899">
        <f t="shared" si="4662"/>
        <v>1</v>
      </c>
      <c r="PN251" s="899">
        <f t="shared" si="4663"/>
        <v>1</v>
      </c>
      <c r="PO251" s="899">
        <f t="shared" si="4664"/>
        <v>1</v>
      </c>
      <c r="PP251" s="966">
        <f t="shared" si="4665"/>
        <v>253500</v>
      </c>
      <c r="PQ251" s="901">
        <f t="shared" si="4666"/>
        <v>0</v>
      </c>
      <c r="PT251" s="958" t="s">
        <v>329</v>
      </c>
      <c r="PU251" s="1190" t="s">
        <v>599</v>
      </c>
      <c r="PV251" s="1179" t="s">
        <v>149</v>
      </c>
      <c r="PW251" s="1180">
        <v>2</v>
      </c>
      <c r="PX251" s="1015">
        <v>44690</v>
      </c>
      <c r="PY251" s="963">
        <f t="shared" si="4667"/>
        <v>89380</v>
      </c>
      <c r="PZ251" s="1016"/>
      <c r="QA251" s="898">
        <f t="shared" si="4668"/>
        <v>1</v>
      </c>
      <c r="QB251" s="898">
        <f t="shared" si="4669"/>
        <v>1</v>
      </c>
      <c r="QC251" s="899">
        <f t="shared" si="4670"/>
        <v>1</v>
      </c>
      <c r="QD251" s="899">
        <f t="shared" si="4671"/>
        <v>1</v>
      </c>
      <c r="QE251" s="899">
        <f t="shared" si="4672"/>
        <v>1</v>
      </c>
      <c r="QF251" s="899">
        <f t="shared" si="4673"/>
        <v>1</v>
      </c>
      <c r="QG251" s="966">
        <f t="shared" si="4674"/>
        <v>89380</v>
      </c>
      <c r="QH251" s="901">
        <f t="shared" si="4675"/>
        <v>0</v>
      </c>
      <c r="QK251" s="958" t="s">
        <v>329</v>
      </c>
      <c r="QL251" s="1190" t="s">
        <v>599</v>
      </c>
      <c r="QM251" s="1179" t="s">
        <v>149</v>
      </c>
      <c r="QN251" s="1180">
        <v>2</v>
      </c>
      <c r="QO251" s="1021">
        <v>35069.474999999999</v>
      </c>
      <c r="QP251" s="974">
        <f t="shared" si="4676"/>
        <v>70139</v>
      </c>
      <c r="QQ251" s="1016"/>
      <c r="QR251" s="898">
        <f t="shared" si="4677"/>
        <v>1</v>
      </c>
      <c r="QS251" s="898">
        <f t="shared" si="4678"/>
        <v>1</v>
      </c>
      <c r="QT251" s="899">
        <f t="shared" si="4679"/>
        <v>1</v>
      </c>
      <c r="QU251" s="899">
        <f t="shared" si="4680"/>
        <v>1</v>
      </c>
      <c r="QV251" s="899">
        <f t="shared" si="4681"/>
        <v>1</v>
      </c>
      <c r="QW251" s="899">
        <f t="shared" si="4682"/>
        <v>1</v>
      </c>
      <c r="QX251" s="966">
        <f t="shared" si="4683"/>
        <v>70139</v>
      </c>
      <c r="QY251" s="901">
        <f t="shared" si="4684"/>
        <v>0</v>
      </c>
      <c r="RB251" s="405"/>
      <c r="RC251" s="406"/>
      <c r="RD251" s="407"/>
      <c r="RE251" s="408"/>
      <c r="RF251" s="409"/>
      <c r="RG251" s="410"/>
      <c r="RH251" s="410"/>
      <c r="RI251" s="898"/>
      <c r="RJ251" s="898"/>
      <c r="RK251" s="934"/>
      <c r="RL251" s="934"/>
      <c r="RM251" s="934"/>
      <c r="RN251" s="934"/>
      <c r="RO251" s="935"/>
      <c r="RP251" s="936"/>
      <c r="RS251" s="405"/>
      <c r="RT251" s="406"/>
      <c r="RU251" s="407"/>
      <c r="RV251" s="408"/>
      <c r="RW251" s="409"/>
      <c r="RX251" s="410"/>
      <c r="RY251" s="410"/>
      <c r="RZ251" s="898"/>
      <c r="SA251" s="898"/>
      <c r="SB251" s="934"/>
      <c r="SC251" s="934"/>
      <c r="SD251" s="934"/>
      <c r="SE251" s="934"/>
      <c r="SF251" s="935"/>
      <c r="SG251" s="936"/>
      <c r="SJ251" s="405"/>
      <c r="SK251" s="406"/>
      <c r="SL251" s="407"/>
      <c r="SM251" s="408"/>
      <c r="SN251" s="409"/>
      <c r="SO251" s="410"/>
      <c r="SP251" s="410"/>
      <c r="SQ251" s="898"/>
      <c r="SR251" s="898"/>
      <c r="SS251" s="934"/>
      <c r="ST251" s="934"/>
      <c r="SU251" s="934"/>
      <c r="SV251" s="934"/>
      <c r="SW251" s="935"/>
      <c r="SX251" s="936"/>
    </row>
    <row r="252" spans="2:518" ht="43.5" customHeight="1" thickTop="1" thickBot="1">
      <c r="B252" s="958" t="s">
        <v>330</v>
      </c>
      <c r="C252" s="1190" t="s">
        <v>600</v>
      </c>
      <c r="D252" s="1179" t="s">
        <v>149</v>
      </c>
      <c r="E252" s="1180">
        <v>3</v>
      </c>
      <c r="F252" s="1015"/>
      <c r="G252" s="963">
        <f t="shared" si="4452"/>
        <v>0</v>
      </c>
      <c r="H252" s="1016"/>
      <c r="K252" s="958" t="s">
        <v>330</v>
      </c>
      <c r="L252" s="1190" t="s">
        <v>600</v>
      </c>
      <c r="M252" s="1179" t="s">
        <v>149</v>
      </c>
      <c r="N252" s="1180">
        <v>3</v>
      </c>
      <c r="O252" s="1017">
        <v>34390</v>
      </c>
      <c r="P252" s="963">
        <f t="shared" si="4453"/>
        <v>103170</v>
      </c>
      <c r="Q252" s="1016"/>
      <c r="R252" s="898">
        <f t="shared" si="4236"/>
        <v>1</v>
      </c>
      <c r="S252" s="898">
        <f t="shared" si="4237"/>
        <v>1</v>
      </c>
      <c r="T252" s="899">
        <f t="shared" si="4238"/>
        <v>1</v>
      </c>
      <c r="U252" s="899">
        <f t="shared" si="4239"/>
        <v>1</v>
      </c>
      <c r="V252" s="899">
        <f t="shared" si="4240"/>
        <v>1</v>
      </c>
      <c r="W252" s="899">
        <f t="shared" si="4241"/>
        <v>1</v>
      </c>
      <c r="X252" s="966">
        <f t="shared" si="4242"/>
        <v>103170</v>
      </c>
      <c r="Y252" s="901">
        <f t="shared" si="4243"/>
        <v>0</v>
      </c>
      <c r="Z252" s="872"/>
      <c r="AA252" s="872"/>
      <c r="AB252" s="958" t="s">
        <v>330</v>
      </c>
      <c r="AC252" s="1190" t="s">
        <v>600</v>
      </c>
      <c r="AD252" s="1179" t="s">
        <v>149</v>
      </c>
      <c r="AE252" s="1180">
        <v>3</v>
      </c>
      <c r="AF252" s="1015">
        <v>30000</v>
      </c>
      <c r="AG252" s="963">
        <f t="shared" si="4454"/>
        <v>90000</v>
      </c>
      <c r="AH252" s="1016"/>
      <c r="AI252" s="898">
        <f t="shared" si="4455"/>
        <v>1</v>
      </c>
      <c r="AJ252" s="898">
        <f t="shared" si="4456"/>
        <v>1</v>
      </c>
      <c r="AK252" s="899">
        <f t="shared" si="4457"/>
        <v>1</v>
      </c>
      <c r="AL252" s="899">
        <f t="shared" si="4458"/>
        <v>1</v>
      </c>
      <c r="AM252" s="899">
        <f t="shared" si="4459"/>
        <v>1</v>
      </c>
      <c r="AN252" s="899">
        <f t="shared" si="4460"/>
        <v>1</v>
      </c>
      <c r="AO252" s="966">
        <f t="shared" si="4461"/>
        <v>90000</v>
      </c>
      <c r="AP252" s="901">
        <f t="shared" si="4462"/>
        <v>0</v>
      </c>
      <c r="AQ252" s="872"/>
      <c r="AR252" s="872"/>
      <c r="AS252" s="958" t="s">
        <v>330</v>
      </c>
      <c r="AT252" s="1191" t="s">
        <v>600</v>
      </c>
      <c r="AU252" s="1179" t="s">
        <v>149</v>
      </c>
      <c r="AV252" s="1180">
        <v>3</v>
      </c>
      <c r="AW252" s="1019">
        <v>30000</v>
      </c>
      <c r="AX252" s="969">
        <f t="shared" si="4463"/>
        <v>90000</v>
      </c>
      <c r="AY252" s="1016"/>
      <c r="AZ252" s="898">
        <f t="shared" si="4464"/>
        <v>1</v>
      </c>
      <c r="BA252" s="898">
        <f t="shared" si="4465"/>
        <v>1</v>
      </c>
      <c r="BB252" s="899">
        <f t="shared" si="4466"/>
        <v>1</v>
      </c>
      <c r="BC252" s="899">
        <f t="shared" si="4467"/>
        <v>1</v>
      </c>
      <c r="BD252" s="899">
        <f t="shared" si="4468"/>
        <v>1</v>
      </c>
      <c r="BE252" s="899">
        <f t="shared" si="4469"/>
        <v>1</v>
      </c>
      <c r="BF252" s="966">
        <f t="shared" si="4470"/>
        <v>90000</v>
      </c>
      <c r="BG252" s="901">
        <f t="shared" si="4471"/>
        <v>0</v>
      </c>
      <c r="BJ252" s="958" t="s">
        <v>330</v>
      </c>
      <c r="BK252" s="1190" t="s">
        <v>600</v>
      </c>
      <c r="BL252" s="1179" t="s">
        <v>149</v>
      </c>
      <c r="BM252" s="1180">
        <v>3</v>
      </c>
      <c r="BN252" s="1015">
        <v>50050</v>
      </c>
      <c r="BO252" s="963">
        <f t="shared" si="4472"/>
        <v>150150</v>
      </c>
      <c r="BP252" s="1016"/>
      <c r="BQ252" s="898">
        <f t="shared" si="4473"/>
        <v>1</v>
      </c>
      <c r="BR252" s="898">
        <f t="shared" si="4474"/>
        <v>1</v>
      </c>
      <c r="BS252" s="899">
        <f t="shared" si="4475"/>
        <v>1</v>
      </c>
      <c r="BT252" s="899">
        <f t="shared" si="4476"/>
        <v>1</v>
      </c>
      <c r="BU252" s="899">
        <f t="shared" si="4477"/>
        <v>1</v>
      </c>
      <c r="BV252" s="899">
        <f t="shared" si="4478"/>
        <v>1</v>
      </c>
      <c r="BW252" s="966">
        <f t="shared" si="4479"/>
        <v>150150</v>
      </c>
      <c r="BX252" s="901">
        <f t="shared" si="4480"/>
        <v>0</v>
      </c>
      <c r="CA252" s="958" t="s">
        <v>330</v>
      </c>
      <c r="CB252" s="1190" t="s">
        <v>600</v>
      </c>
      <c r="CC252" s="1179" t="s">
        <v>149</v>
      </c>
      <c r="CD252" s="1180">
        <v>3</v>
      </c>
      <c r="CE252" s="1015">
        <v>33495</v>
      </c>
      <c r="CF252" s="963">
        <f t="shared" si="4481"/>
        <v>100485</v>
      </c>
      <c r="CG252" s="1016"/>
      <c r="CH252" s="898">
        <f t="shared" si="4482"/>
        <v>1</v>
      </c>
      <c r="CI252" s="898">
        <f t="shared" si="4483"/>
        <v>1</v>
      </c>
      <c r="CJ252" s="899">
        <f t="shared" si="4484"/>
        <v>1</v>
      </c>
      <c r="CK252" s="899">
        <f t="shared" si="4485"/>
        <v>1</v>
      </c>
      <c r="CL252" s="899">
        <f t="shared" si="4486"/>
        <v>1</v>
      </c>
      <c r="CM252" s="899">
        <f t="shared" si="4487"/>
        <v>1</v>
      </c>
      <c r="CN252" s="966">
        <f t="shared" si="4488"/>
        <v>100485</v>
      </c>
      <c r="CO252" s="901">
        <f t="shared" si="4489"/>
        <v>0</v>
      </c>
      <c r="CR252" s="958" t="s">
        <v>330</v>
      </c>
      <c r="CS252" s="1190" t="s">
        <v>600</v>
      </c>
      <c r="CT252" s="1179" t="s">
        <v>149</v>
      </c>
      <c r="CU252" s="1180">
        <v>3</v>
      </c>
      <c r="CV252" s="1015">
        <v>56000</v>
      </c>
      <c r="CW252" s="963">
        <f t="shared" si="4490"/>
        <v>168000</v>
      </c>
      <c r="CX252" s="1016"/>
      <c r="CY252" s="898">
        <f t="shared" si="4491"/>
        <v>1</v>
      </c>
      <c r="CZ252" s="898">
        <f t="shared" si="4492"/>
        <v>1</v>
      </c>
      <c r="DA252" s="899">
        <f t="shared" si="4493"/>
        <v>1</v>
      </c>
      <c r="DB252" s="899">
        <f t="shared" si="4494"/>
        <v>1</v>
      </c>
      <c r="DC252" s="899">
        <f t="shared" si="4495"/>
        <v>1</v>
      </c>
      <c r="DD252" s="899">
        <f t="shared" si="4496"/>
        <v>1</v>
      </c>
      <c r="DE252" s="966">
        <f t="shared" si="4497"/>
        <v>168000</v>
      </c>
      <c r="DF252" s="901">
        <f t="shared" si="4498"/>
        <v>0</v>
      </c>
      <c r="DI252" s="958" t="s">
        <v>330</v>
      </c>
      <c r="DJ252" s="1190" t="s">
        <v>600</v>
      </c>
      <c r="DK252" s="1179" t="s">
        <v>149</v>
      </c>
      <c r="DL252" s="1180">
        <v>3</v>
      </c>
      <c r="DM252" s="1015">
        <v>25108</v>
      </c>
      <c r="DN252" s="963">
        <f t="shared" si="4499"/>
        <v>75324</v>
      </c>
      <c r="DO252" s="1016"/>
      <c r="DP252" s="898">
        <f t="shared" si="4500"/>
        <v>1</v>
      </c>
      <c r="DQ252" s="898">
        <f t="shared" si="4501"/>
        <v>1</v>
      </c>
      <c r="DR252" s="899">
        <f t="shared" si="4502"/>
        <v>1</v>
      </c>
      <c r="DS252" s="899">
        <f t="shared" si="4503"/>
        <v>1</v>
      </c>
      <c r="DT252" s="899">
        <f t="shared" si="4504"/>
        <v>1</v>
      </c>
      <c r="DU252" s="899">
        <f t="shared" si="4505"/>
        <v>1</v>
      </c>
      <c r="DV252" s="966">
        <f t="shared" si="4506"/>
        <v>75324</v>
      </c>
      <c r="DW252" s="901">
        <f t="shared" si="4507"/>
        <v>0</v>
      </c>
      <c r="DZ252" s="958" t="s">
        <v>330</v>
      </c>
      <c r="EA252" s="1190" t="s">
        <v>600</v>
      </c>
      <c r="EB252" s="1179" t="s">
        <v>149</v>
      </c>
      <c r="EC252" s="1180">
        <v>3</v>
      </c>
      <c r="ED252" s="1015">
        <v>25400</v>
      </c>
      <c r="EE252" s="963">
        <f t="shared" si="4508"/>
        <v>76200</v>
      </c>
      <c r="EF252" s="1016"/>
      <c r="EG252" s="898">
        <f t="shared" si="4509"/>
        <v>1</v>
      </c>
      <c r="EH252" s="898">
        <f t="shared" si="4510"/>
        <v>1</v>
      </c>
      <c r="EI252" s="899">
        <f t="shared" si="4511"/>
        <v>1</v>
      </c>
      <c r="EJ252" s="899">
        <f t="shared" si="4512"/>
        <v>1</v>
      </c>
      <c r="EK252" s="899">
        <f t="shared" si="4513"/>
        <v>1</v>
      </c>
      <c r="EL252" s="899">
        <f t="shared" si="4514"/>
        <v>1</v>
      </c>
      <c r="EM252" s="966">
        <f t="shared" si="4515"/>
        <v>76200</v>
      </c>
      <c r="EN252" s="901">
        <f t="shared" si="4516"/>
        <v>0</v>
      </c>
      <c r="EQ252" s="958" t="s">
        <v>330</v>
      </c>
      <c r="ER252" s="1190" t="s">
        <v>600</v>
      </c>
      <c r="ES252" s="1179" t="s">
        <v>149</v>
      </c>
      <c r="ET252" s="1180">
        <v>3</v>
      </c>
      <c r="EU252" s="1015">
        <v>33500</v>
      </c>
      <c r="EV252" s="963">
        <f t="shared" si="4517"/>
        <v>100500</v>
      </c>
      <c r="EW252" s="1016"/>
      <c r="EX252" s="898">
        <f t="shared" si="4518"/>
        <v>1</v>
      </c>
      <c r="EY252" s="898">
        <f t="shared" si="4519"/>
        <v>1</v>
      </c>
      <c r="EZ252" s="899">
        <f t="shared" si="4520"/>
        <v>1</v>
      </c>
      <c r="FA252" s="899">
        <f t="shared" si="4521"/>
        <v>1</v>
      </c>
      <c r="FB252" s="899">
        <f t="shared" si="4522"/>
        <v>1</v>
      </c>
      <c r="FC252" s="899">
        <f t="shared" si="4523"/>
        <v>1</v>
      </c>
      <c r="FD252" s="966">
        <f t="shared" si="4524"/>
        <v>100500</v>
      </c>
      <c r="FE252" s="901">
        <f t="shared" si="4525"/>
        <v>0</v>
      </c>
      <c r="FH252" s="958"/>
      <c r="FI252" s="1190"/>
      <c r="FJ252" s="1179"/>
      <c r="FK252" s="1180"/>
      <c r="FL252" s="1015"/>
      <c r="FM252" s="963">
        <f t="shared" si="4526"/>
        <v>0</v>
      </c>
      <c r="FN252" s="1016"/>
      <c r="FO252" s="898" t="e">
        <f t="shared" si="4527"/>
        <v>#N/A</v>
      </c>
      <c r="FP252" s="898" t="e">
        <f t="shared" si="4528"/>
        <v>#N/A</v>
      </c>
      <c r="FQ252" s="899" t="e">
        <f t="shared" si="4529"/>
        <v>#N/A</v>
      </c>
      <c r="FR252" s="899">
        <f t="shared" si="4530"/>
        <v>0</v>
      </c>
      <c r="FS252" s="899">
        <f t="shared" si="4531"/>
        <v>0</v>
      </c>
      <c r="FT252" s="899" t="e">
        <f t="shared" si="4532"/>
        <v>#N/A</v>
      </c>
      <c r="FU252" s="966">
        <f t="shared" si="4533"/>
        <v>0</v>
      </c>
      <c r="FV252" s="901">
        <f t="shared" si="4534"/>
        <v>0</v>
      </c>
      <c r="FY252" s="958" t="s">
        <v>330</v>
      </c>
      <c r="FZ252" s="1190" t="s">
        <v>600</v>
      </c>
      <c r="GA252" s="1179" t="s">
        <v>149</v>
      </c>
      <c r="GB252" s="1180">
        <v>3</v>
      </c>
      <c r="GC252" s="1017">
        <v>34390</v>
      </c>
      <c r="GD252" s="963">
        <f t="shared" si="4535"/>
        <v>103170</v>
      </c>
      <c r="GE252" s="1016"/>
      <c r="GF252" s="898">
        <f t="shared" si="4536"/>
        <v>1</v>
      </c>
      <c r="GG252" s="898">
        <f t="shared" si="4537"/>
        <v>1</v>
      </c>
      <c r="GH252" s="899">
        <f t="shared" si="4538"/>
        <v>1</v>
      </c>
      <c r="GI252" s="899">
        <f t="shared" si="4539"/>
        <v>1</v>
      </c>
      <c r="GJ252" s="899">
        <f t="shared" si="4540"/>
        <v>1</v>
      </c>
      <c r="GK252" s="899">
        <f t="shared" si="4541"/>
        <v>1</v>
      </c>
      <c r="GL252" s="966">
        <f t="shared" si="4542"/>
        <v>103170</v>
      </c>
      <c r="GM252" s="901">
        <f t="shared" si="4543"/>
        <v>0</v>
      </c>
      <c r="GP252" s="958" t="s">
        <v>330</v>
      </c>
      <c r="GQ252" s="1190" t="s">
        <v>600</v>
      </c>
      <c r="GR252" s="1179" t="s">
        <v>149</v>
      </c>
      <c r="GS252" s="1180">
        <v>3</v>
      </c>
      <c r="GT252" s="1015">
        <v>33700</v>
      </c>
      <c r="GU252" s="963">
        <f t="shared" si="4544"/>
        <v>101100</v>
      </c>
      <c r="GV252" s="1016"/>
      <c r="GW252" s="898">
        <f t="shared" si="4545"/>
        <v>1</v>
      </c>
      <c r="GX252" s="898">
        <f t="shared" si="4546"/>
        <v>1</v>
      </c>
      <c r="GY252" s="899">
        <f t="shared" si="4547"/>
        <v>1</v>
      </c>
      <c r="GZ252" s="899">
        <f t="shared" si="4548"/>
        <v>1</v>
      </c>
      <c r="HA252" s="899">
        <f t="shared" si="4549"/>
        <v>1</v>
      </c>
      <c r="HB252" s="899">
        <f t="shared" si="4550"/>
        <v>1</v>
      </c>
      <c r="HC252" s="966">
        <f t="shared" si="4551"/>
        <v>101100</v>
      </c>
      <c r="HD252" s="901">
        <f t="shared" si="4552"/>
        <v>0</v>
      </c>
      <c r="HG252" s="958" t="s">
        <v>330</v>
      </c>
      <c r="HH252" s="1190" t="s">
        <v>600</v>
      </c>
      <c r="HI252" s="1179" t="s">
        <v>149</v>
      </c>
      <c r="HJ252" s="1180">
        <v>3</v>
      </c>
      <c r="HK252" s="1015">
        <v>38900</v>
      </c>
      <c r="HL252" s="963">
        <f t="shared" si="4553"/>
        <v>116700</v>
      </c>
      <c r="HM252" s="1016"/>
      <c r="HN252" s="898">
        <f t="shared" si="4554"/>
        <v>1</v>
      </c>
      <c r="HO252" s="898">
        <f t="shared" si="4555"/>
        <v>1</v>
      </c>
      <c r="HP252" s="899">
        <f t="shared" si="4556"/>
        <v>1</v>
      </c>
      <c r="HQ252" s="899">
        <f t="shared" si="4557"/>
        <v>1</v>
      </c>
      <c r="HR252" s="899">
        <f t="shared" si="4558"/>
        <v>1</v>
      </c>
      <c r="HS252" s="899">
        <f t="shared" si="4559"/>
        <v>1</v>
      </c>
      <c r="HT252" s="966">
        <f t="shared" si="4560"/>
        <v>116700</v>
      </c>
      <c r="HU252" s="901">
        <f t="shared" si="4561"/>
        <v>0</v>
      </c>
      <c r="HX252" s="958" t="s">
        <v>330</v>
      </c>
      <c r="HY252" s="1190" t="s">
        <v>600</v>
      </c>
      <c r="HZ252" s="1179" t="s">
        <v>149</v>
      </c>
      <c r="IA252" s="1180">
        <v>3</v>
      </c>
      <c r="IB252" s="1020">
        <v>46700</v>
      </c>
      <c r="IC252" s="972">
        <f t="shared" si="4562"/>
        <v>140100</v>
      </c>
      <c r="ID252" s="1016"/>
      <c r="IE252" s="898">
        <f t="shared" si="4563"/>
        <v>1</v>
      </c>
      <c r="IF252" s="898">
        <f t="shared" si="4564"/>
        <v>1</v>
      </c>
      <c r="IG252" s="899">
        <f t="shared" si="4565"/>
        <v>1</v>
      </c>
      <c r="IH252" s="899">
        <f t="shared" si="4566"/>
        <v>1</v>
      </c>
      <c r="II252" s="899">
        <f t="shared" si="4567"/>
        <v>1</v>
      </c>
      <c r="IJ252" s="899">
        <f t="shared" si="4568"/>
        <v>1</v>
      </c>
      <c r="IK252" s="966">
        <f t="shared" si="4569"/>
        <v>140100</v>
      </c>
      <c r="IL252" s="901">
        <f t="shared" si="4570"/>
        <v>0</v>
      </c>
      <c r="IO252" s="958" t="s">
        <v>330</v>
      </c>
      <c r="IP252" s="1190" t="s">
        <v>600</v>
      </c>
      <c r="IQ252" s="1179" t="s">
        <v>149</v>
      </c>
      <c r="IR252" s="1180">
        <v>3</v>
      </c>
      <c r="IS252" s="1015">
        <v>58110</v>
      </c>
      <c r="IT252" s="963">
        <f t="shared" si="4571"/>
        <v>174330</v>
      </c>
      <c r="IU252" s="1016"/>
      <c r="IV252" s="898">
        <f t="shared" si="4572"/>
        <v>1</v>
      </c>
      <c r="IW252" s="898">
        <f t="shared" si="4573"/>
        <v>1</v>
      </c>
      <c r="IX252" s="899">
        <f t="shared" si="4574"/>
        <v>1</v>
      </c>
      <c r="IY252" s="899">
        <f t="shared" si="4575"/>
        <v>1</v>
      </c>
      <c r="IZ252" s="899">
        <f t="shared" si="4576"/>
        <v>1</v>
      </c>
      <c r="JA252" s="899">
        <f t="shared" si="4577"/>
        <v>1</v>
      </c>
      <c r="JB252" s="966">
        <f t="shared" si="4578"/>
        <v>174330</v>
      </c>
      <c r="JC252" s="901">
        <f t="shared" si="4579"/>
        <v>0</v>
      </c>
      <c r="JF252" s="958" t="s">
        <v>330</v>
      </c>
      <c r="JG252" s="1190" t="s">
        <v>600</v>
      </c>
      <c r="JH252" s="1179" t="s">
        <v>149</v>
      </c>
      <c r="JI252" s="1180">
        <v>3</v>
      </c>
      <c r="JJ252" s="1015">
        <v>52000</v>
      </c>
      <c r="JK252" s="963">
        <f t="shared" si="4580"/>
        <v>156000</v>
      </c>
      <c r="JL252" s="1016"/>
      <c r="JM252" s="898">
        <f t="shared" si="4581"/>
        <v>1</v>
      </c>
      <c r="JN252" s="898">
        <f t="shared" si="4582"/>
        <v>1</v>
      </c>
      <c r="JO252" s="899">
        <f t="shared" si="4583"/>
        <v>1</v>
      </c>
      <c r="JP252" s="899">
        <f t="shared" si="4584"/>
        <v>1</v>
      </c>
      <c r="JQ252" s="899">
        <f t="shared" si="4585"/>
        <v>1</v>
      </c>
      <c r="JR252" s="899">
        <f t="shared" si="4586"/>
        <v>1</v>
      </c>
      <c r="JS252" s="966">
        <f t="shared" si="4587"/>
        <v>156000</v>
      </c>
      <c r="JT252" s="901">
        <f t="shared" si="4588"/>
        <v>0</v>
      </c>
      <c r="JW252" s="958" t="s">
        <v>330</v>
      </c>
      <c r="JX252" s="1190" t="s">
        <v>600</v>
      </c>
      <c r="JY252" s="1179" t="s">
        <v>149</v>
      </c>
      <c r="JZ252" s="1180">
        <v>3</v>
      </c>
      <c r="KA252" s="1015">
        <v>53943.609000000004</v>
      </c>
      <c r="KB252" s="963">
        <f t="shared" si="4589"/>
        <v>161831</v>
      </c>
      <c r="KC252" s="1016"/>
      <c r="KD252" s="898">
        <f t="shared" si="4590"/>
        <v>1</v>
      </c>
      <c r="KE252" s="898">
        <f t="shared" si="4591"/>
        <v>1</v>
      </c>
      <c r="KF252" s="899">
        <f t="shared" si="4592"/>
        <v>1</v>
      </c>
      <c r="KG252" s="899">
        <f t="shared" si="4593"/>
        <v>1</v>
      </c>
      <c r="KH252" s="899">
        <f t="shared" si="4594"/>
        <v>1</v>
      </c>
      <c r="KI252" s="899">
        <f t="shared" si="4595"/>
        <v>1</v>
      </c>
      <c r="KJ252" s="966">
        <f t="shared" si="4596"/>
        <v>161831</v>
      </c>
      <c r="KK252" s="901">
        <f t="shared" si="4597"/>
        <v>0</v>
      </c>
      <c r="KN252" s="958" t="s">
        <v>330</v>
      </c>
      <c r="KO252" s="1190" t="s">
        <v>600</v>
      </c>
      <c r="KP252" s="1179" t="s">
        <v>149</v>
      </c>
      <c r="KQ252" s="1180">
        <v>3</v>
      </c>
      <c r="KR252" s="1015">
        <v>28875</v>
      </c>
      <c r="KS252" s="963">
        <f t="shared" si="4598"/>
        <v>86625</v>
      </c>
      <c r="KT252" s="1016"/>
      <c r="KU252" s="898">
        <f t="shared" si="4599"/>
        <v>1</v>
      </c>
      <c r="KV252" s="898">
        <f t="shared" si="4600"/>
        <v>1</v>
      </c>
      <c r="KW252" s="899">
        <f t="shared" si="4601"/>
        <v>1</v>
      </c>
      <c r="KX252" s="899">
        <f t="shared" si="4602"/>
        <v>1</v>
      </c>
      <c r="KY252" s="899">
        <f t="shared" si="4603"/>
        <v>1</v>
      </c>
      <c r="KZ252" s="899">
        <f t="shared" si="4604"/>
        <v>1</v>
      </c>
      <c r="LA252" s="966">
        <f t="shared" si="4605"/>
        <v>86625</v>
      </c>
      <c r="LB252" s="901">
        <f t="shared" si="4606"/>
        <v>0</v>
      </c>
      <c r="LE252" s="958" t="s">
        <v>330</v>
      </c>
      <c r="LF252" s="1190" t="s">
        <v>600</v>
      </c>
      <c r="LG252" s="1179" t="s">
        <v>149</v>
      </c>
      <c r="LH252" s="1180">
        <v>3</v>
      </c>
      <c r="LI252" s="1021">
        <v>24925</v>
      </c>
      <c r="LJ252" s="974">
        <f t="shared" si="4607"/>
        <v>74775</v>
      </c>
      <c r="LK252" s="1016"/>
      <c r="LL252" s="898">
        <f t="shared" si="4608"/>
        <v>1</v>
      </c>
      <c r="LM252" s="898">
        <f t="shared" si="4609"/>
        <v>1</v>
      </c>
      <c r="LN252" s="899">
        <f t="shared" si="4610"/>
        <v>1</v>
      </c>
      <c r="LO252" s="899">
        <f t="shared" si="4611"/>
        <v>1</v>
      </c>
      <c r="LP252" s="899">
        <f t="shared" si="4612"/>
        <v>1</v>
      </c>
      <c r="LQ252" s="899">
        <f t="shared" si="4613"/>
        <v>1</v>
      </c>
      <c r="LR252" s="966">
        <f t="shared" si="4614"/>
        <v>74775</v>
      </c>
      <c r="LS252" s="901">
        <f t="shared" si="4615"/>
        <v>0</v>
      </c>
      <c r="LV252" s="958" t="s">
        <v>330</v>
      </c>
      <c r="LW252" s="1190" t="s">
        <v>600</v>
      </c>
      <c r="LX252" s="1179" t="s">
        <v>149</v>
      </c>
      <c r="LY252" s="1180">
        <v>3</v>
      </c>
      <c r="LZ252" s="1015">
        <v>63700</v>
      </c>
      <c r="MA252" s="963">
        <f t="shared" si="4616"/>
        <v>191100</v>
      </c>
      <c r="MB252" s="1016"/>
      <c r="MC252" s="898">
        <f t="shared" si="4617"/>
        <v>1</v>
      </c>
      <c r="MD252" s="898">
        <f t="shared" si="4618"/>
        <v>1</v>
      </c>
      <c r="ME252" s="899">
        <f t="shared" si="4619"/>
        <v>1</v>
      </c>
      <c r="MF252" s="899">
        <f t="shared" si="4620"/>
        <v>1</v>
      </c>
      <c r="MG252" s="899">
        <f t="shared" si="4621"/>
        <v>1</v>
      </c>
      <c r="MH252" s="899">
        <f t="shared" si="4622"/>
        <v>1</v>
      </c>
      <c r="MI252" s="966">
        <f t="shared" si="4623"/>
        <v>191100</v>
      </c>
      <c r="MJ252" s="901">
        <f t="shared" si="4624"/>
        <v>0</v>
      </c>
      <c r="MM252" s="958" t="s">
        <v>330</v>
      </c>
      <c r="MN252" s="1190" t="s">
        <v>600</v>
      </c>
      <c r="MO252" s="1179" t="s">
        <v>149</v>
      </c>
      <c r="MP252" s="1180">
        <v>3</v>
      </c>
      <c r="MQ252" s="1015">
        <v>25000</v>
      </c>
      <c r="MR252" s="963">
        <f t="shared" si="4625"/>
        <v>75000</v>
      </c>
      <c r="MS252" s="1016"/>
      <c r="MT252" s="898">
        <f t="shared" si="4626"/>
        <v>1</v>
      </c>
      <c r="MU252" s="898">
        <f t="shared" si="4627"/>
        <v>1</v>
      </c>
      <c r="MV252" s="899">
        <f t="shared" si="4628"/>
        <v>1</v>
      </c>
      <c r="MW252" s="899">
        <f t="shared" si="4629"/>
        <v>1</v>
      </c>
      <c r="MX252" s="899">
        <f t="shared" si="4630"/>
        <v>1</v>
      </c>
      <c r="MY252" s="899">
        <f t="shared" si="4631"/>
        <v>1</v>
      </c>
      <c r="MZ252" s="966">
        <f t="shared" si="4632"/>
        <v>75000</v>
      </c>
      <c r="NA252" s="901">
        <f t="shared" si="4633"/>
        <v>0</v>
      </c>
      <c r="ND252" s="975" t="s">
        <v>330</v>
      </c>
      <c r="NE252" s="976" t="s">
        <v>600</v>
      </c>
      <c r="NF252" s="1175" t="s">
        <v>149</v>
      </c>
      <c r="NG252" s="1176">
        <v>3</v>
      </c>
      <c r="NH252" s="979">
        <v>53658</v>
      </c>
      <c r="NI252" s="980">
        <v>160974</v>
      </c>
      <c r="NJ252" s="1016"/>
      <c r="NK252" s="898">
        <f t="shared" si="4634"/>
        <v>1</v>
      </c>
      <c r="NL252" s="898">
        <f t="shared" si="4635"/>
        <v>1</v>
      </c>
      <c r="NM252" s="899">
        <f t="shared" si="4636"/>
        <v>1</v>
      </c>
      <c r="NN252" s="899">
        <f t="shared" si="4637"/>
        <v>1</v>
      </c>
      <c r="NO252" s="899">
        <f t="shared" si="4638"/>
        <v>1</v>
      </c>
      <c r="NP252" s="899">
        <f t="shared" si="4639"/>
        <v>1</v>
      </c>
      <c r="NQ252" s="966">
        <f t="shared" si="4640"/>
        <v>160974</v>
      </c>
      <c r="NR252" s="901">
        <f t="shared" si="4641"/>
        <v>0</v>
      </c>
      <c r="NU252" s="981" t="s">
        <v>330</v>
      </c>
      <c r="NV252" s="982" t="s">
        <v>600</v>
      </c>
      <c r="NW252" s="1177" t="s">
        <v>149</v>
      </c>
      <c r="NX252" s="1178">
        <v>3</v>
      </c>
      <c r="NY252" s="1022">
        <v>54200</v>
      </c>
      <c r="NZ252" s="986">
        <f t="shared" si="4642"/>
        <v>162600</v>
      </c>
      <c r="OA252" s="1016"/>
      <c r="OB252" s="898">
        <f t="shared" si="4643"/>
        <v>1</v>
      </c>
      <c r="OC252" s="898">
        <f t="shared" si="4644"/>
        <v>1</v>
      </c>
      <c r="OD252" s="899">
        <f t="shared" si="4645"/>
        <v>1</v>
      </c>
      <c r="OE252" s="899">
        <f t="shared" si="4646"/>
        <v>1</v>
      </c>
      <c r="OF252" s="899">
        <f t="shared" si="4647"/>
        <v>1</v>
      </c>
      <c r="OG252" s="899">
        <f t="shared" si="4648"/>
        <v>1</v>
      </c>
      <c r="OH252" s="966">
        <f t="shared" si="4649"/>
        <v>162600</v>
      </c>
      <c r="OI252" s="901">
        <f t="shared" si="4650"/>
        <v>0</v>
      </c>
      <c r="OL252" s="958" t="s">
        <v>330</v>
      </c>
      <c r="OM252" s="1190" t="s">
        <v>600</v>
      </c>
      <c r="ON252" s="1179" t="s">
        <v>149</v>
      </c>
      <c r="OO252" s="1180">
        <v>3</v>
      </c>
      <c r="OP252" s="1015">
        <v>160393</v>
      </c>
      <c r="OQ252" s="963">
        <f t="shared" si="4201"/>
        <v>481179</v>
      </c>
      <c r="OR252" s="1016"/>
      <c r="OS252" s="898">
        <f t="shared" si="4651"/>
        <v>1</v>
      </c>
      <c r="OT252" s="898">
        <f t="shared" si="4652"/>
        <v>1</v>
      </c>
      <c r="OU252" s="899">
        <f t="shared" si="4653"/>
        <v>1</v>
      </c>
      <c r="OV252" s="899">
        <f t="shared" si="4654"/>
        <v>1</v>
      </c>
      <c r="OW252" s="899">
        <f t="shared" si="4655"/>
        <v>1</v>
      </c>
      <c r="OX252" s="899">
        <f t="shared" si="4656"/>
        <v>1</v>
      </c>
      <c r="OY252" s="966">
        <f t="shared" si="4657"/>
        <v>481179</v>
      </c>
      <c r="OZ252" s="901">
        <f t="shared" si="4658"/>
        <v>0</v>
      </c>
      <c r="PC252" s="958" t="s">
        <v>330</v>
      </c>
      <c r="PD252" s="1190" t="s">
        <v>600</v>
      </c>
      <c r="PE252" s="1179" t="s">
        <v>149</v>
      </c>
      <c r="PF252" s="1180">
        <v>3</v>
      </c>
      <c r="PG252" s="1023">
        <v>321100</v>
      </c>
      <c r="PH252" s="988">
        <v>963300</v>
      </c>
      <c r="PI252" s="1181"/>
      <c r="PJ252" s="898">
        <f t="shared" si="4659"/>
        <v>1</v>
      </c>
      <c r="PK252" s="898">
        <f t="shared" si="4660"/>
        <v>1</v>
      </c>
      <c r="PL252" s="899">
        <f t="shared" si="4661"/>
        <v>1</v>
      </c>
      <c r="PM252" s="899">
        <f t="shared" si="4662"/>
        <v>1</v>
      </c>
      <c r="PN252" s="899">
        <f t="shared" si="4663"/>
        <v>1</v>
      </c>
      <c r="PO252" s="899">
        <f t="shared" si="4664"/>
        <v>1</v>
      </c>
      <c r="PP252" s="966">
        <f t="shared" si="4665"/>
        <v>963300</v>
      </c>
      <c r="PQ252" s="901">
        <f t="shared" si="4666"/>
        <v>0</v>
      </c>
      <c r="PT252" s="958" t="s">
        <v>330</v>
      </c>
      <c r="PU252" s="1190" t="s">
        <v>600</v>
      </c>
      <c r="PV252" s="1179" t="s">
        <v>149</v>
      </c>
      <c r="PW252" s="1180">
        <v>3</v>
      </c>
      <c r="PX252" s="1015">
        <v>33260</v>
      </c>
      <c r="PY252" s="963">
        <f t="shared" si="4667"/>
        <v>99780</v>
      </c>
      <c r="PZ252" s="1016"/>
      <c r="QA252" s="898">
        <f t="shared" si="4668"/>
        <v>1</v>
      </c>
      <c r="QB252" s="898">
        <f t="shared" si="4669"/>
        <v>1</v>
      </c>
      <c r="QC252" s="899">
        <f t="shared" si="4670"/>
        <v>1</v>
      </c>
      <c r="QD252" s="899">
        <f t="shared" si="4671"/>
        <v>1</v>
      </c>
      <c r="QE252" s="899">
        <f t="shared" si="4672"/>
        <v>1</v>
      </c>
      <c r="QF252" s="899">
        <f t="shared" si="4673"/>
        <v>1</v>
      </c>
      <c r="QG252" s="966">
        <f t="shared" si="4674"/>
        <v>99780</v>
      </c>
      <c r="QH252" s="901">
        <f t="shared" si="4675"/>
        <v>0</v>
      </c>
      <c r="QK252" s="958" t="s">
        <v>330</v>
      </c>
      <c r="QL252" s="1190" t="s">
        <v>600</v>
      </c>
      <c r="QM252" s="1179" t="s">
        <v>149</v>
      </c>
      <c r="QN252" s="1180">
        <v>3</v>
      </c>
      <c r="QO252" s="1021">
        <v>25049.624999999996</v>
      </c>
      <c r="QP252" s="974">
        <f t="shared" si="4676"/>
        <v>75149</v>
      </c>
      <c r="QQ252" s="1016"/>
      <c r="QR252" s="898">
        <f t="shared" si="4677"/>
        <v>1</v>
      </c>
      <c r="QS252" s="898">
        <f t="shared" si="4678"/>
        <v>1</v>
      </c>
      <c r="QT252" s="899">
        <f t="shared" si="4679"/>
        <v>1</v>
      </c>
      <c r="QU252" s="899">
        <f t="shared" si="4680"/>
        <v>1</v>
      </c>
      <c r="QV252" s="899">
        <f t="shared" si="4681"/>
        <v>1</v>
      </c>
      <c r="QW252" s="899">
        <f t="shared" si="4682"/>
        <v>1</v>
      </c>
      <c r="QX252" s="966">
        <f t="shared" si="4683"/>
        <v>75149</v>
      </c>
      <c r="QY252" s="901">
        <f t="shared" si="4684"/>
        <v>0</v>
      </c>
      <c r="RB252" s="405"/>
      <c r="RC252" s="406"/>
      <c r="RD252" s="407"/>
      <c r="RE252" s="408"/>
      <c r="RF252" s="409"/>
      <c r="RG252" s="410"/>
      <c r="RH252" s="410"/>
      <c r="RI252" s="898"/>
      <c r="RJ252" s="898"/>
      <c r="RK252" s="934"/>
      <c r="RL252" s="934"/>
      <c r="RM252" s="934"/>
      <c r="RN252" s="934"/>
      <c r="RO252" s="935"/>
      <c r="RP252" s="936"/>
      <c r="RS252" s="405"/>
      <c r="RT252" s="406"/>
      <c r="RU252" s="407"/>
      <c r="RV252" s="408"/>
      <c r="RW252" s="409"/>
      <c r="RX252" s="410"/>
      <c r="RY252" s="410"/>
      <c r="RZ252" s="898"/>
      <c r="SA252" s="898"/>
      <c r="SB252" s="934"/>
      <c r="SC252" s="934"/>
      <c r="SD252" s="934"/>
      <c r="SE252" s="934"/>
      <c r="SF252" s="935"/>
      <c r="SG252" s="936"/>
      <c r="SJ252" s="405"/>
      <c r="SK252" s="406"/>
      <c r="SL252" s="407"/>
      <c r="SM252" s="408"/>
      <c r="SN252" s="409"/>
      <c r="SO252" s="410"/>
      <c r="SP252" s="410"/>
      <c r="SQ252" s="898"/>
      <c r="SR252" s="898"/>
      <c r="SS252" s="934"/>
      <c r="ST252" s="934"/>
      <c r="SU252" s="934"/>
      <c r="SV252" s="934"/>
      <c r="SW252" s="935"/>
      <c r="SX252" s="936"/>
    </row>
    <row r="253" spans="2:518" ht="22.5" customHeight="1" thickTop="1" thickBot="1">
      <c r="B253" s="958" t="s">
        <v>331</v>
      </c>
      <c r="C253" s="1190" t="s">
        <v>601</v>
      </c>
      <c r="D253" s="1179" t="s">
        <v>149</v>
      </c>
      <c r="E253" s="1180">
        <v>5</v>
      </c>
      <c r="F253" s="1015"/>
      <c r="G253" s="963">
        <f t="shared" si="4452"/>
        <v>0</v>
      </c>
      <c r="H253" s="1016"/>
      <c r="K253" s="958" t="s">
        <v>331</v>
      </c>
      <c r="L253" s="1190" t="s">
        <v>601</v>
      </c>
      <c r="M253" s="1179" t="s">
        <v>149</v>
      </c>
      <c r="N253" s="1180">
        <v>5</v>
      </c>
      <c r="O253" s="1017">
        <v>11616</v>
      </c>
      <c r="P253" s="963">
        <f t="shared" si="4453"/>
        <v>58080</v>
      </c>
      <c r="Q253" s="1016"/>
      <c r="R253" s="898">
        <f t="shared" ref="R253:R258" si="4685">IF(EXACT(VLOOKUP(K253,OFERTA_0,2,FALSE),L253),1,0)</f>
        <v>1</v>
      </c>
      <c r="S253" s="898">
        <f t="shared" ref="S253:S258" si="4686">IF(EXACT(VLOOKUP(K253,OFERTA_0,3,FALSE),M253),1,0)</f>
        <v>1</v>
      </c>
      <c r="T253" s="899">
        <f t="shared" ref="T253:T258" si="4687">IF(EXACT(VLOOKUP(K253,OFERTA_0,4,FALSE),N253),1,0)</f>
        <v>1</v>
      </c>
      <c r="U253" s="899">
        <f t="shared" ref="U253:V258" si="4688">IF(O253=0,0,1)</f>
        <v>1</v>
      </c>
      <c r="V253" s="899">
        <f t="shared" si="4688"/>
        <v>1</v>
      </c>
      <c r="W253" s="899">
        <f t="shared" ref="W253:W258" si="4689">PRODUCT(R253:V253)</f>
        <v>1</v>
      </c>
      <c r="X253" s="966">
        <f t="shared" ref="X253:X258" si="4690">ROUND(P253,0)</f>
        <v>58080</v>
      </c>
      <c r="Y253" s="901">
        <f t="shared" ref="Y253:Y258" si="4691">P253-X253</f>
        <v>0</v>
      </c>
      <c r="Z253" s="872"/>
      <c r="AA253" s="872"/>
      <c r="AB253" s="958" t="s">
        <v>331</v>
      </c>
      <c r="AC253" s="1190" t="s">
        <v>601</v>
      </c>
      <c r="AD253" s="1179" t="s">
        <v>149</v>
      </c>
      <c r="AE253" s="1180">
        <v>5</v>
      </c>
      <c r="AF253" s="1015">
        <v>5000</v>
      </c>
      <c r="AG253" s="963">
        <f t="shared" si="4454"/>
        <v>25000</v>
      </c>
      <c r="AH253" s="1016"/>
      <c r="AI253" s="898">
        <f t="shared" si="4455"/>
        <v>1</v>
      </c>
      <c r="AJ253" s="898">
        <f t="shared" si="4456"/>
        <v>1</v>
      </c>
      <c r="AK253" s="899">
        <f t="shared" si="4457"/>
        <v>1</v>
      </c>
      <c r="AL253" s="899">
        <f t="shared" si="4458"/>
        <v>1</v>
      </c>
      <c r="AM253" s="899">
        <f t="shared" si="4459"/>
        <v>1</v>
      </c>
      <c r="AN253" s="899">
        <f t="shared" si="4460"/>
        <v>1</v>
      </c>
      <c r="AO253" s="966">
        <f t="shared" si="4461"/>
        <v>25000</v>
      </c>
      <c r="AP253" s="901">
        <f t="shared" si="4462"/>
        <v>0</v>
      </c>
      <c r="AQ253" s="872"/>
      <c r="AR253" s="872"/>
      <c r="AS253" s="958" t="s">
        <v>331</v>
      </c>
      <c r="AT253" s="1191" t="s">
        <v>601</v>
      </c>
      <c r="AU253" s="1179" t="s">
        <v>149</v>
      </c>
      <c r="AV253" s="1180">
        <v>5</v>
      </c>
      <c r="AW253" s="1019">
        <v>20000</v>
      </c>
      <c r="AX253" s="969">
        <f t="shared" si="4463"/>
        <v>100000</v>
      </c>
      <c r="AY253" s="1016"/>
      <c r="AZ253" s="898">
        <f t="shared" si="4464"/>
        <v>1</v>
      </c>
      <c r="BA253" s="898">
        <f t="shared" si="4465"/>
        <v>1</v>
      </c>
      <c r="BB253" s="899">
        <f t="shared" si="4466"/>
        <v>1</v>
      </c>
      <c r="BC253" s="899">
        <f t="shared" si="4467"/>
        <v>1</v>
      </c>
      <c r="BD253" s="899">
        <f t="shared" si="4468"/>
        <v>1</v>
      </c>
      <c r="BE253" s="899">
        <f t="shared" si="4469"/>
        <v>1</v>
      </c>
      <c r="BF253" s="966">
        <f t="shared" si="4470"/>
        <v>100000</v>
      </c>
      <c r="BG253" s="901">
        <f t="shared" si="4471"/>
        <v>0</v>
      </c>
      <c r="BJ253" s="958" t="s">
        <v>331</v>
      </c>
      <c r="BK253" s="1190" t="s">
        <v>601</v>
      </c>
      <c r="BL253" s="1179" t="s">
        <v>149</v>
      </c>
      <c r="BM253" s="1180">
        <v>5</v>
      </c>
      <c r="BN253" s="1015">
        <v>9000</v>
      </c>
      <c r="BO253" s="963">
        <f t="shared" si="4472"/>
        <v>45000</v>
      </c>
      <c r="BP253" s="1016"/>
      <c r="BQ253" s="898">
        <f t="shared" si="4473"/>
        <v>1</v>
      </c>
      <c r="BR253" s="898">
        <f t="shared" si="4474"/>
        <v>1</v>
      </c>
      <c r="BS253" s="899">
        <f t="shared" si="4475"/>
        <v>1</v>
      </c>
      <c r="BT253" s="899">
        <f t="shared" si="4476"/>
        <v>1</v>
      </c>
      <c r="BU253" s="899">
        <f t="shared" si="4477"/>
        <v>1</v>
      </c>
      <c r="BV253" s="899">
        <f t="shared" si="4478"/>
        <v>1</v>
      </c>
      <c r="BW253" s="966">
        <f t="shared" si="4479"/>
        <v>45000</v>
      </c>
      <c r="BX253" s="901">
        <f t="shared" si="4480"/>
        <v>0</v>
      </c>
      <c r="CA253" s="958" t="s">
        <v>331</v>
      </c>
      <c r="CB253" s="1190" t="s">
        <v>601</v>
      </c>
      <c r="CC253" s="1179" t="s">
        <v>149</v>
      </c>
      <c r="CD253" s="1180">
        <v>5</v>
      </c>
      <c r="CE253" s="1015">
        <v>11313</v>
      </c>
      <c r="CF253" s="963">
        <f t="shared" si="4481"/>
        <v>56565</v>
      </c>
      <c r="CG253" s="1016"/>
      <c r="CH253" s="898">
        <f t="shared" si="4482"/>
        <v>1</v>
      </c>
      <c r="CI253" s="898">
        <f t="shared" si="4483"/>
        <v>1</v>
      </c>
      <c r="CJ253" s="899">
        <f t="shared" si="4484"/>
        <v>1</v>
      </c>
      <c r="CK253" s="899">
        <f t="shared" si="4485"/>
        <v>1</v>
      </c>
      <c r="CL253" s="899">
        <f t="shared" si="4486"/>
        <v>1</v>
      </c>
      <c r="CM253" s="899">
        <f t="shared" si="4487"/>
        <v>1</v>
      </c>
      <c r="CN253" s="966">
        <f t="shared" si="4488"/>
        <v>56565</v>
      </c>
      <c r="CO253" s="901">
        <f t="shared" si="4489"/>
        <v>0</v>
      </c>
      <c r="CR253" s="958" t="s">
        <v>331</v>
      </c>
      <c r="CS253" s="1190" t="s">
        <v>601</v>
      </c>
      <c r="CT253" s="1179" t="s">
        <v>149</v>
      </c>
      <c r="CU253" s="1180">
        <v>5</v>
      </c>
      <c r="CV253" s="1015">
        <v>45000</v>
      </c>
      <c r="CW253" s="963">
        <f t="shared" si="4490"/>
        <v>225000</v>
      </c>
      <c r="CX253" s="1016"/>
      <c r="CY253" s="898">
        <f t="shared" si="4491"/>
        <v>1</v>
      </c>
      <c r="CZ253" s="898">
        <f t="shared" si="4492"/>
        <v>1</v>
      </c>
      <c r="DA253" s="899">
        <f t="shared" si="4493"/>
        <v>1</v>
      </c>
      <c r="DB253" s="899">
        <f t="shared" si="4494"/>
        <v>1</v>
      </c>
      <c r="DC253" s="899">
        <f t="shared" si="4495"/>
        <v>1</v>
      </c>
      <c r="DD253" s="899">
        <f t="shared" si="4496"/>
        <v>1</v>
      </c>
      <c r="DE253" s="966">
        <f t="shared" si="4497"/>
        <v>225000</v>
      </c>
      <c r="DF253" s="901">
        <f t="shared" si="4498"/>
        <v>0</v>
      </c>
      <c r="DI253" s="958" t="s">
        <v>331</v>
      </c>
      <c r="DJ253" s="1190" t="s">
        <v>601</v>
      </c>
      <c r="DK253" s="1179" t="s">
        <v>149</v>
      </c>
      <c r="DL253" s="1180">
        <v>5</v>
      </c>
      <c r="DM253" s="1015">
        <v>6143</v>
      </c>
      <c r="DN253" s="963">
        <f t="shared" si="4499"/>
        <v>30715</v>
      </c>
      <c r="DO253" s="1016"/>
      <c r="DP253" s="898">
        <f t="shared" si="4500"/>
        <v>1</v>
      </c>
      <c r="DQ253" s="898">
        <f t="shared" si="4501"/>
        <v>1</v>
      </c>
      <c r="DR253" s="899">
        <f t="shared" si="4502"/>
        <v>1</v>
      </c>
      <c r="DS253" s="899">
        <f t="shared" si="4503"/>
        <v>1</v>
      </c>
      <c r="DT253" s="899">
        <f t="shared" si="4504"/>
        <v>1</v>
      </c>
      <c r="DU253" s="899">
        <f t="shared" si="4505"/>
        <v>1</v>
      </c>
      <c r="DV253" s="966">
        <f t="shared" si="4506"/>
        <v>30715</v>
      </c>
      <c r="DW253" s="901">
        <f t="shared" si="4507"/>
        <v>0</v>
      </c>
      <c r="DZ253" s="958" t="s">
        <v>331</v>
      </c>
      <c r="EA253" s="1190" t="s">
        <v>601</v>
      </c>
      <c r="EB253" s="1179" t="s">
        <v>149</v>
      </c>
      <c r="EC253" s="1180">
        <v>5</v>
      </c>
      <c r="ED253" s="1015">
        <v>5800</v>
      </c>
      <c r="EE253" s="963">
        <f t="shared" si="4508"/>
        <v>29000</v>
      </c>
      <c r="EF253" s="1016"/>
      <c r="EG253" s="898">
        <f t="shared" si="4509"/>
        <v>1</v>
      </c>
      <c r="EH253" s="898">
        <f t="shared" si="4510"/>
        <v>1</v>
      </c>
      <c r="EI253" s="899">
        <f t="shared" si="4511"/>
        <v>1</v>
      </c>
      <c r="EJ253" s="899">
        <f t="shared" si="4512"/>
        <v>1</v>
      </c>
      <c r="EK253" s="899">
        <f t="shared" si="4513"/>
        <v>1</v>
      </c>
      <c r="EL253" s="899">
        <f t="shared" si="4514"/>
        <v>1</v>
      </c>
      <c r="EM253" s="966">
        <f t="shared" si="4515"/>
        <v>29000</v>
      </c>
      <c r="EN253" s="901">
        <f t="shared" si="4516"/>
        <v>0</v>
      </c>
      <c r="EQ253" s="958" t="s">
        <v>331</v>
      </c>
      <c r="ER253" s="1190" t="s">
        <v>601</v>
      </c>
      <c r="ES253" s="1179" t="s">
        <v>149</v>
      </c>
      <c r="ET253" s="1180">
        <v>5</v>
      </c>
      <c r="EU253" s="1015">
        <v>11250</v>
      </c>
      <c r="EV253" s="963">
        <f t="shared" si="4517"/>
        <v>56250</v>
      </c>
      <c r="EW253" s="1016"/>
      <c r="EX253" s="898">
        <f t="shared" si="4518"/>
        <v>1</v>
      </c>
      <c r="EY253" s="898">
        <f t="shared" si="4519"/>
        <v>1</v>
      </c>
      <c r="EZ253" s="899">
        <f t="shared" si="4520"/>
        <v>1</v>
      </c>
      <c r="FA253" s="899">
        <f t="shared" si="4521"/>
        <v>1</v>
      </c>
      <c r="FB253" s="899">
        <f t="shared" si="4522"/>
        <v>1</v>
      </c>
      <c r="FC253" s="899">
        <f t="shared" si="4523"/>
        <v>1</v>
      </c>
      <c r="FD253" s="966">
        <f t="shared" si="4524"/>
        <v>56250</v>
      </c>
      <c r="FE253" s="901">
        <f t="shared" si="4525"/>
        <v>0</v>
      </c>
      <c r="FH253" s="958"/>
      <c r="FI253" s="1190"/>
      <c r="FJ253" s="1179"/>
      <c r="FK253" s="1180"/>
      <c r="FL253" s="1015"/>
      <c r="FM253" s="963">
        <f t="shared" si="4526"/>
        <v>0</v>
      </c>
      <c r="FN253" s="1016"/>
      <c r="FO253" s="898" t="e">
        <f t="shared" si="4527"/>
        <v>#N/A</v>
      </c>
      <c r="FP253" s="898" t="e">
        <f t="shared" si="4528"/>
        <v>#N/A</v>
      </c>
      <c r="FQ253" s="899" t="e">
        <f t="shared" si="4529"/>
        <v>#N/A</v>
      </c>
      <c r="FR253" s="899">
        <f t="shared" si="4530"/>
        <v>0</v>
      </c>
      <c r="FS253" s="899">
        <f t="shared" si="4531"/>
        <v>0</v>
      </c>
      <c r="FT253" s="899" t="e">
        <f t="shared" si="4532"/>
        <v>#N/A</v>
      </c>
      <c r="FU253" s="966">
        <f t="shared" si="4533"/>
        <v>0</v>
      </c>
      <c r="FV253" s="901">
        <f t="shared" si="4534"/>
        <v>0</v>
      </c>
      <c r="FY253" s="958" t="s">
        <v>331</v>
      </c>
      <c r="FZ253" s="1190" t="s">
        <v>601</v>
      </c>
      <c r="GA253" s="1179" t="s">
        <v>149</v>
      </c>
      <c r="GB253" s="1180">
        <v>5</v>
      </c>
      <c r="GC253" s="1017">
        <v>11616</v>
      </c>
      <c r="GD253" s="963">
        <f t="shared" si="4535"/>
        <v>58080</v>
      </c>
      <c r="GE253" s="1016"/>
      <c r="GF253" s="898">
        <f t="shared" si="4536"/>
        <v>1</v>
      </c>
      <c r="GG253" s="898">
        <f t="shared" si="4537"/>
        <v>1</v>
      </c>
      <c r="GH253" s="899">
        <f t="shared" si="4538"/>
        <v>1</v>
      </c>
      <c r="GI253" s="899">
        <f t="shared" si="4539"/>
        <v>1</v>
      </c>
      <c r="GJ253" s="899">
        <f t="shared" si="4540"/>
        <v>1</v>
      </c>
      <c r="GK253" s="899">
        <f t="shared" si="4541"/>
        <v>1</v>
      </c>
      <c r="GL253" s="966">
        <f t="shared" si="4542"/>
        <v>58080</v>
      </c>
      <c r="GM253" s="901">
        <f t="shared" si="4543"/>
        <v>0</v>
      </c>
      <c r="GP253" s="958" t="s">
        <v>331</v>
      </c>
      <c r="GQ253" s="1190" t="s">
        <v>601</v>
      </c>
      <c r="GR253" s="1179" t="s">
        <v>149</v>
      </c>
      <c r="GS253" s="1180">
        <v>5</v>
      </c>
      <c r="GT253" s="1015">
        <v>11400</v>
      </c>
      <c r="GU253" s="963">
        <f t="shared" si="4544"/>
        <v>57000</v>
      </c>
      <c r="GV253" s="1016"/>
      <c r="GW253" s="898">
        <f t="shared" si="4545"/>
        <v>1</v>
      </c>
      <c r="GX253" s="898">
        <f t="shared" si="4546"/>
        <v>1</v>
      </c>
      <c r="GY253" s="899">
        <f t="shared" si="4547"/>
        <v>1</v>
      </c>
      <c r="GZ253" s="899">
        <f t="shared" si="4548"/>
        <v>1</v>
      </c>
      <c r="HA253" s="899">
        <f t="shared" si="4549"/>
        <v>1</v>
      </c>
      <c r="HB253" s="899">
        <f t="shared" si="4550"/>
        <v>1</v>
      </c>
      <c r="HC253" s="966">
        <f t="shared" si="4551"/>
        <v>57000</v>
      </c>
      <c r="HD253" s="901">
        <f t="shared" si="4552"/>
        <v>0</v>
      </c>
      <c r="HG253" s="958" t="s">
        <v>331</v>
      </c>
      <c r="HH253" s="1190" t="s">
        <v>601</v>
      </c>
      <c r="HI253" s="1179" t="s">
        <v>149</v>
      </c>
      <c r="HJ253" s="1180">
        <v>5</v>
      </c>
      <c r="HK253" s="1015">
        <v>11670</v>
      </c>
      <c r="HL253" s="963">
        <f t="shared" si="4553"/>
        <v>58350</v>
      </c>
      <c r="HM253" s="1016"/>
      <c r="HN253" s="898">
        <f t="shared" si="4554"/>
        <v>1</v>
      </c>
      <c r="HO253" s="898">
        <f t="shared" si="4555"/>
        <v>1</v>
      </c>
      <c r="HP253" s="899">
        <f t="shared" si="4556"/>
        <v>1</v>
      </c>
      <c r="HQ253" s="899">
        <f t="shared" si="4557"/>
        <v>1</v>
      </c>
      <c r="HR253" s="899">
        <f t="shared" si="4558"/>
        <v>1</v>
      </c>
      <c r="HS253" s="899">
        <f t="shared" si="4559"/>
        <v>1</v>
      </c>
      <c r="HT253" s="966">
        <f t="shared" si="4560"/>
        <v>58350</v>
      </c>
      <c r="HU253" s="901">
        <f t="shared" si="4561"/>
        <v>0</v>
      </c>
      <c r="HX253" s="958" t="s">
        <v>331</v>
      </c>
      <c r="HY253" s="1190" t="s">
        <v>601</v>
      </c>
      <c r="HZ253" s="1179" t="s">
        <v>149</v>
      </c>
      <c r="IA253" s="1180">
        <v>5</v>
      </c>
      <c r="IB253" s="1020">
        <v>31093</v>
      </c>
      <c r="IC253" s="972">
        <f t="shared" si="4562"/>
        <v>155465</v>
      </c>
      <c r="ID253" s="1016"/>
      <c r="IE253" s="898">
        <f t="shared" si="4563"/>
        <v>1</v>
      </c>
      <c r="IF253" s="898">
        <f t="shared" si="4564"/>
        <v>1</v>
      </c>
      <c r="IG253" s="899">
        <f t="shared" si="4565"/>
        <v>1</v>
      </c>
      <c r="IH253" s="899">
        <f t="shared" si="4566"/>
        <v>1</v>
      </c>
      <c r="II253" s="899">
        <f t="shared" si="4567"/>
        <v>1</v>
      </c>
      <c r="IJ253" s="899">
        <f t="shared" si="4568"/>
        <v>1</v>
      </c>
      <c r="IK253" s="966">
        <f t="shared" si="4569"/>
        <v>155465</v>
      </c>
      <c r="IL253" s="901">
        <f t="shared" si="4570"/>
        <v>0</v>
      </c>
      <c r="IO253" s="958" t="s">
        <v>331</v>
      </c>
      <c r="IP253" s="1190" t="s">
        <v>601</v>
      </c>
      <c r="IQ253" s="1179" t="s">
        <v>149</v>
      </c>
      <c r="IR253" s="1180">
        <v>5</v>
      </c>
      <c r="IS253" s="1015">
        <v>8717</v>
      </c>
      <c r="IT253" s="963">
        <f t="shared" si="4571"/>
        <v>43585</v>
      </c>
      <c r="IU253" s="1016"/>
      <c r="IV253" s="898">
        <f t="shared" si="4572"/>
        <v>1</v>
      </c>
      <c r="IW253" s="898">
        <f t="shared" si="4573"/>
        <v>1</v>
      </c>
      <c r="IX253" s="899">
        <f t="shared" si="4574"/>
        <v>1</v>
      </c>
      <c r="IY253" s="899">
        <f t="shared" si="4575"/>
        <v>1</v>
      </c>
      <c r="IZ253" s="899">
        <f t="shared" si="4576"/>
        <v>1</v>
      </c>
      <c r="JA253" s="899">
        <f t="shared" si="4577"/>
        <v>1</v>
      </c>
      <c r="JB253" s="966">
        <f t="shared" si="4578"/>
        <v>43585</v>
      </c>
      <c r="JC253" s="901">
        <f t="shared" si="4579"/>
        <v>0</v>
      </c>
      <c r="JF253" s="958" t="s">
        <v>331</v>
      </c>
      <c r="JG253" s="1190" t="s">
        <v>601</v>
      </c>
      <c r="JH253" s="1179" t="s">
        <v>149</v>
      </c>
      <c r="JI253" s="1180">
        <v>5</v>
      </c>
      <c r="JJ253" s="1015">
        <v>8500</v>
      </c>
      <c r="JK253" s="963">
        <f t="shared" si="4580"/>
        <v>42500</v>
      </c>
      <c r="JL253" s="1016"/>
      <c r="JM253" s="898">
        <f t="shared" si="4581"/>
        <v>1</v>
      </c>
      <c r="JN253" s="898">
        <f t="shared" si="4582"/>
        <v>1</v>
      </c>
      <c r="JO253" s="899">
        <f t="shared" si="4583"/>
        <v>1</v>
      </c>
      <c r="JP253" s="899">
        <f t="shared" si="4584"/>
        <v>1</v>
      </c>
      <c r="JQ253" s="899">
        <f t="shared" si="4585"/>
        <v>1</v>
      </c>
      <c r="JR253" s="899">
        <f t="shared" si="4586"/>
        <v>1</v>
      </c>
      <c r="JS253" s="966">
        <f t="shared" si="4587"/>
        <v>42500</v>
      </c>
      <c r="JT253" s="901">
        <f t="shared" si="4588"/>
        <v>0</v>
      </c>
      <c r="JW253" s="958" t="s">
        <v>331</v>
      </c>
      <c r="JX253" s="1190" t="s">
        <v>601</v>
      </c>
      <c r="JY253" s="1179" t="s">
        <v>149</v>
      </c>
      <c r="JZ253" s="1180">
        <v>5</v>
      </c>
      <c r="KA253" s="1015">
        <v>100592.88750000001</v>
      </c>
      <c r="KB253" s="963">
        <f t="shared" si="4589"/>
        <v>502964</v>
      </c>
      <c r="KC253" s="1016"/>
      <c r="KD253" s="898">
        <f t="shared" si="4590"/>
        <v>1</v>
      </c>
      <c r="KE253" s="898">
        <f t="shared" si="4591"/>
        <v>1</v>
      </c>
      <c r="KF253" s="899">
        <f t="shared" si="4592"/>
        <v>1</v>
      </c>
      <c r="KG253" s="899">
        <f t="shared" si="4593"/>
        <v>1</v>
      </c>
      <c r="KH253" s="899">
        <f t="shared" si="4594"/>
        <v>1</v>
      </c>
      <c r="KI253" s="899">
        <f t="shared" si="4595"/>
        <v>1</v>
      </c>
      <c r="KJ253" s="966">
        <f t="shared" si="4596"/>
        <v>502964</v>
      </c>
      <c r="KK253" s="901">
        <f t="shared" si="4597"/>
        <v>0</v>
      </c>
      <c r="KN253" s="958" t="s">
        <v>331</v>
      </c>
      <c r="KO253" s="1190" t="s">
        <v>601</v>
      </c>
      <c r="KP253" s="1179" t="s">
        <v>149</v>
      </c>
      <c r="KQ253" s="1180">
        <v>5</v>
      </c>
      <c r="KR253" s="1015">
        <v>29645</v>
      </c>
      <c r="KS253" s="963">
        <f t="shared" si="4598"/>
        <v>148225</v>
      </c>
      <c r="KT253" s="1016"/>
      <c r="KU253" s="898">
        <f t="shared" si="4599"/>
        <v>1</v>
      </c>
      <c r="KV253" s="898">
        <f t="shared" si="4600"/>
        <v>1</v>
      </c>
      <c r="KW253" s="899">
        <f t="shared" si="4601"/>
        <v>1</v>
      </c>
      <c r="KX253" s="899">
        <f t="shared" si="4602"/>
        <v>1</v>
      </c>
      <c r="KY253" s="899">
        <f t="shared" si="4603"/>
        <v>1</v>
      </c>
      <c r="KZ253" s="899">
        <f t="shared" si="4604"/>
        <v>1</v>
      </c>
      <c r="LA253" s="966">
        <f t="shared" si="4605"/>
        <v>148225</v>
      </c>
      <c r="LB253" s="901">
        <f t="shared" si="4606"/>
        <v>0</v>
      </c>
      <c r="LE253" s="958" t="s">
        <v>331</v>
      </c>
      <c r="LF253" s="1190" t="s">
        <v>601</v>
      </c>
      <c r="LG253" s="1179" t="s">
        <v>149</v>
      </c>
      <c r="LH253" s="1180">
        <v>5</v>
      </c>
      <c r="LI253" s="1021">
        <v>39880</v>
      </c>
      <c r="LJ253" s="974">
        <f t="shared" si="4607"/>
        <v>199400</v>
      </c>
      <c r="LK253" s="1016"/>
      <c r="LL253" s="898">
        <f t="shared" si="4608"/>
        <v>1</v>
      </c>
      <c r="LM253" s="898">
        <f t="shared" si="4609"/>
        <v>1</v>
      </c>
      <c r="LN253" s="899">
        <f t="shared" si="4610"/>
        <v>1</v>
      </c>
      <c r="LO253" s="899">
        <f t="shared" si="4611"/>
        <v>1</v>
      </c>
      <c r="LP253" s="899">
        <f t="shared" si="4612"/>
        <v>1</v>
      </c>
      <c r="LQ253" s="899">
        <f t="shared" si="4613"/>
        <v>1</v>
      </c>
      <c r="LR253" s="966">
        <f t="shared" si="4614"/>
        <v>199400</v>
      </c>
      <c r="LS253" s="901">
        <f t="shared" si="4615"/>
        <v>0</v>
      </c>
      <c r="LV253" s="958" t="s">
        <v>331</v>
      </c>
      <c r="LW253" s="1190" t="s">
        <v>601</v>
      </c>
      <c r="LX253" s="1179" t="s">
        <v>149</v>
      </c>
      <c r="LY253" s="1180">
        <v>5</v>
      </c>
      <c r="LZ253" s="1015">
        <v>44200</v>
      </c>
      <c r="MA253" s="963">
        <f t="shared" si="4616"/>
        <v>221000</v>
      </c>
      <c r="MB253" s="1016"/>
      <c r="MC253" s="898">
        <f t="shared" si="4617"/>
        <v>1</v>
      </c>
      <c r="MD253" s="898">
        <f t="shared" si="4618"/>
        <v>1</v>
      </c>
      <c r="ME253" s="899">
        <f t="shared" si="4619"/>
        <v>1</v>
      </c>
      <c r="MF253" s="899">
        <f t="shared" si="4620"/>
        <v>1</v>
      </c>
      <c r="MG253" s="899">
        <f t="shared" si="4621"/>
        <v>1</v>
      </c>
      <c r="MH253" s="899">
        <f t="shared" si="4622"/>
        <v>1</v>
      </c>
      <c r="MI253" s="966">
        <f t="shared" si="4623"/>
        <v>221000</v>
      </c>
      <c r="MJ253" s="901">
        <f t="shared" si="4624"/>
        <v>0</v>
      </c>
      <c r="MM253" s="958" t="s">
        <v>331</v>
      </c>
      <c r="MN253" s="1190" t="s">
        <v>601</v>
      </c>
      <c r="MO253" s="1179" t="s">
        <v>149</v>
      </c>
      <c r="MP253" s="1180">
        <v>5</v>
      </c>
      <c r="MQ253" s="1015">
        <v>40000</v>
      </c>
      <c r="MR253" s="963">
        <f t="shared" si="4625"/>
        <v>200000</v>
      </c>
      <c r="MS253" s="1016"/>
      <c r="MT253" s="898">
        <f t="shared" si="4626"/>
        <v>1</v>
      </c>
      <c r="MU253" s="898">
        <f t="shared" si="4627"/>
        <v>1</v>
      </c>
      <c r="MV253" s="899">
        <f t="shared" si="4628"/>
        <v>1</v>
      </c>
      <c r="MW253" s="899">
        <f t="shared" si="4629"/>
        <v>1</v>
      </c>
      <c r="MX253" s="899">
        <f t="shared" si="4630"/>
        <v>1</v>
      </c>
      <c r="MY253" s="899">
        <f t="shared" si="4631"/>
        <v>1</v>
      </c>
      <c r="MZ253" s="966">
        <f t="shared" si="4632"/>
        <v>200000</v>
      </c>
      <c r="NA253" s="901">
        <f t="shared" si="4633"/>
        <v>0</v>
      </c>
      <c r="ND253" s="975" t="s">
        <v>331</v>
      </c>
      <c r="NE253" s="976" t="s">
        <v>601</v>
      </c>
      <c r="NF253" s="1175" t="s">
        <v>149</v>
      </c>
      <c r="NG253" s="1176">
        <v>5</v>
      </c>
      <c r="NH253" s="979">
        <v>97520.94</v>
      </c>
      <c r="NI253" s="980">
        <v>487605</v>
      </c>
      <c r="NJ253" s="1016"/>
      <c r="NK253" s="898">
        <f t="shared" si="4634"/>
        <v>1</v>
      </c>
      <c r="NL253" s="898">
        <f t="shared" si="4635"/>
        <v>1</v>
      </c>
      <c r="NM253" s="899">
        <f t="shared" si="4636"/>
        <v>1</v>
      </c>
      <c r="NN253" s="899">
        <f t="shared" si="4637"/>
        <v>1</v>
      </c>
      <c r="NO253" s="899">
        <f t="shared" si="4638"/>
        <v>1</v>
      </c>
      <c r="NP253" s="899">
        <f t="shared" si="4639"/>
        <v>1</v>
      </c>
      <c r="NQ253" s="966">
        <f t="shared" si="4640"/>
        <v>487605</v>
      </c>
      <c r="NR253" s="901">
        <f t="shared" si="4641"/>
        <v>0</v>
      </c>
      <c r="NU253" s="981" t="s">
        <v>331</v>
      </c>
      <c r="NV253" s="982" t="s">
        <v>601</v>
      </c>
      <c r="NW253" s="1177" t="s">
        <v>149</v>
      </c>
      <c r="NX253" s="1178">
        <v>5</v>
      </c>
      <c r="NY253" s="1022">
        <v>98506</v>
      </c>
      <c r="NZ253" s="986">
        <f t="shared" si="4642"/>
        <v>492530</v>
      </c>
      <c r="OA253" s="1016"/>
      <c r="OB253" s="898">
        <f t="shared" si="4643"/>
        <v>1</v>
      </c>
      <c r="OC253" s="898">
        <f t="shared" si="4644"/>
        <v>1</v>
      </c>
      <c r="OD253" s="899">
        <f t="shared" si="4645"/>
        <v>1</v>
      </c>
      <c r="OE253" s="899">
        <f t="shared" si="4646"/>
        <v>1</v>
      </c>
      <c r="OF253" s="899">
        <f t="shared" si="4647"/>
        <v>1</v>
      </c>
      <c r="OG253" s="899">
        <f t="shared" si="4648"/>
        <v>1</v>
      </c>
      <c r="OH253" s="966">
        <f t="shared" si="4649"/>
        <v>492530</v>
      </c>
      <c r="OI253" s="901">
        <f t="shared" si="4650"/>
        <v>0</v>
      </c>
      <c r="OL253" s="958" t="s">
        <v>331</v>
      </c>
      <c r="OM253" s="1190" t="s">
        <v>601</v>
      </c>
      <c r="ON253" s="1179" t="s">
        <v>149</v>
      </c>
      <c r="OO253" s="1180">
        <v>5</v>
      </c>
      <c r="OP253" s="1015">
        <v>155402</v>
      </c>
      <c r="OQ253" s="963">
        <f t="shared" si="4201"/>
        <v>777010</v>
      </c>
      <c r="OR253" s="1016"/>
      <c r="OS253" s="898">
        <f t="shared" si="4651"/>
        <v>1</v>
      </c>
      <c r="OT253" s="898">
        <f t="shared" si="4652"/>
        <v>1</v>
      </c>
      <c r="OU253" s="899">
        <f t="shared" si="4653"/>
        <v>1</v>
      </c>
      <c r="OV253" s="899">
        <f t="shared" si="4654"/>
        <v>1</v>
      </c>
      <c r="OW253" s="899">
        <f t="shared" si="4655"/>
        <v>1</v>
      </c>
      <c r="OX253" s="899">
        <f t="shared" si="4656"/>
        <v>1</v>
      </c>
      <c r="OY253" s="966">
        <f t="shared" si="4657"/>
        <v>777010</v>
      </c>
      <c r="OZ253" s="901">
        <f t="shared" si="4658"/>
        <v>0</v>
      </c>
      <c r="PC253" s="958" t="s">
        <v>331</v>
      </c>
      <c r="PD253" s="1190" t="s">
        <v>601</v>
      </c>
      <c r="PE253" s="1179" t="s">
        <v>149</v>
      </c>
      <c r="PF253" s="1180">
        <v>5</v>
      </c>
      <c r="PG253" s="1023">
        <v>126750</v>
      </c>
      <c r="PH253" s="988">
        <v>633750</v>
      </c>
      <c r="PI253" s="1181"/>
      <c r="PJ253" s="898">
        <f t="shared" si="4659"/>
        <v>1</v>
      </c>
      <c r="PK253" s="898">
        <f t="shared" si="4660"/>
        <v>1</v>
      </c>
      <c r="PL253" s="899">
        <f t="shared" si="4661"/>
        <v>1</v>
      </c>
      <c r="PM253" s="899">
        <f t="shared" si="4662"/>
        <v>1</v>
      </c>
      <c r="PN253" s="899">
        <f t="shared" si="4663"/>
        <v>1</v>
      </c>
      <c r="PO253" s="899">
        <f t="shared" si="4664"/>
        <v>1</v>
      </c>
      <c r="PP253" s="966">
        <f t="shared" si="4665"/>
        <v>633750</v>
      </c>
      <c r="PQ253" s="901">
        <f t="shared" si="4666"/>
        <v>0</v>
      </c>
      <c r="PT253" s="958" t="s">
        <v>331</v>
      </c>
      <c r="PU253" s="1190" t="s">
        <v>601</v>
      </c>
      <c r="PV253" s="1179" t="s">
        <v>149</v>
      </c>
      <c r="PW253" s="1180">
        <v>5</v>
      </c>
      <c r="PX253" s="1015">
        <v>11110</v>
      </c>
      <c r="PY253" s="963">
        <f t="shared" si="4667"/>
        <v>55550</v>
      </c>
      <c r="PZ253" s="1016"/>
      <c r="QA253" s="898">
        <f t="shared" si="4668"/>
        <v>1</v>
      </c>
      <c r="QB253" s="898">
        <f t="shared" si="4669"/>
        <v>1</v>
      </c>
      <c r="QC253" s="899">
        <f t="shared" si="4670"/>
        <v>1</v>
      </c>
      <c r="QD253" s="899">
        <f t="shared" si="4671"/>
        <v>1</v>
      </c>
      <c r="QE253" s="899">
        <f t="shared" si="4672"/>
        <v>1</v>
      </c>
      <c r="QF253" s="899">
        <f t="shared" si="4673"/>
        <v>1</v>
      </c>
      <c r="QG253" s="966">
        <f t="shared" si="4674"/>
        <v>55550</v>
      </c>
      <c r="QH253" s="901">
        <f t="shared" si="4675"/>
        <v>0</v>
      </c>
      <c r="QK253" s="958" t="s">
        <v>331</v>
      </c>
      <c r="QL253" s="1190" t="s">
        <v>601</v>
      </c>
      <c r="QM253" s="1179" t="s">
        <v>149</v>
      </c>
      <c r="QN253" s="1180">
        <v>5</v>
      </c>
      <c r="QO253" s="1021">
        <v>40079.399999999994</v>
      </c>
      <c r="QP253" s="974">
        <f t="shared" si="4676"/>
        <v>200397</v>
      </c>
      <c r="QQ253" s="1016"/>
      <c r="QR253" s="898">
        <f t="shared" si="4677"/>
        <v>1</v>
      </c>
      <c r="QS253" s="898">
        <f t="shared" si="4678"/>
        <v>1</v>
      </c>
      <c r="QT253" s="899">
        <f t="shared" si="4679"/>
        <v>1</v>
      </c>
      <c r="QU253" s="899">
        <f t="shared" si="4680"/>
        <v>1</v>
      </c>
      <c r="QV253" s="899">
        <f t="shared" si="4681"/>
        <v>1</v>
      </c>
      <c r="QW253" s="899">
        <f t="shared" si="4682"/>
        <v>1</v>
      </c>
      <c r="QX253" s="966">
        <f t="shared" si="4683"/>
        <v>200397</v>
      </c>
      <c r="QY253" s="901">
        <f t="shared" si="4684"/>
        <v>0</v>
      </c>
      <c r="RB253" s="405"/>
      <c r="RC253" s="406"/>
      <c r="RD253" s="407"/>
      <c r="RE253" s="408"/>
      <c r="RF253" s="409"/>
      <c r="RG253" s="410"/>
      <c r="RH253" s="410"/>
      <c r="RI253" s="898"/>
      <c r="RJ253" s="898"/>
      <c r="RK253" s="934"/>
      <c r="RL253" s="934"/>
      <c r="RM253" s="934"/>
      <c r="RN253" s="934"/>
      <c r="RO253" s="935"/>
      <c r="RP253" s="936"/>
      <c r="RS253" s="405"/>
      <c r="RT253" s="406"/>
      <c r="RU253" s="407"/>
      <c r="RV253" s="408"/>
      <c r="RW253" s="409"/>
      <c r="RX253" s="410"/>
      <c r="RY253" s="410"/>
      <c r="RZ253" s="898"/>
      <c r="SA253" s="898"/>
      <c r="SB253" s="934"/>
      <c r="SC253" s="934"/>
      <c r="SD253" s="934"/>
      <c r="SE253" s="934"/>
      <c r="SF253" s="935"/>
      <c r="SG253" s="936"/>
      <c r="SJ253" s="405"/>
      <c r="SK253" s="406"/>
      <c r="SL253" s="407"/>
      <c r="SM253" s="408"/>
      <c r="SN253" s="409"/>
      <c r="SO253" s="410"/>
      <c r="SP253" s="410"/>
      <c r="SQ253" s="898"/>
      <c r="SR253" s="898"/>
      <c r="SS253" s="934"/>
      <c r="ST253" s="934"/>
      <c r="SU253" s="934"/>
      <c r="SV253" s="934"/>
      <c r="SW253" s="935"/>
      <c r="SX253" s="936"/>
    </row>
    <row r="254" spans="2:518" ht="31.5" thickTop="1" thickBot="1">
      <c r="B254" s="958" t="s">
        <v>332</v>
      </c>
      <c r="C254" s="1190" t="s">
        <v>602</v>
      </c>
      <c r="D254" s="1179" t="s">
        <v>149</v>
      </c>
      <c r="E254" s="1180">
        <v>13</v>
      </c>
      <c r="F254" s="1015"/>
      <c r="G254" s="963">
        <f t="shared" si="4452"/>
        <v>0</v>
      </c>
      <c r="H254" s="1016"/>
      <c r="K254" s="958" t="s">
        <v>332</v>
      </c>
      <c r="L254" s="1190" t="s">
        <v>602</v>
      </c>
      <c r="M254" s="1179" t="s">
        <v>149</v>
      </c>
      <c r="N254" s="1180">
        <v>13</v>
      </c>
      <c r="O254" s="1017">
        <v>45836</v>
      </c>
      <c r="P254" s="963">
        <f t="shared" si="4453"/>
        <v>595868</v>
      </c>
      <c r="Q254" s="1016"/>
      <c r="R254" s="898">
        <f t="shared" si="4685"/>
        <v>1</v>
      </c>
      <c r="S254" s="898">
        <f t="shared" si="4686"/>
        <v>1</v>
      </c>
      <c r="T254" s="899">
        <f t="shared" si="4687"/>
        <v>1</v>
      </c>
      <c r="U254" s="899">
        <f t="shared" si="4688"/>
        <v>1</v>
      </c>
      <c r="V254" s="899">
        <f t="shared" si="4688"/>
        <v>1</v>
      </c>
      <c r="W254" s="899">
        <f t="shared" si="4689"/>
        <v>1</v>
      </c>
      <c r="X254" s="966">
        <f t="shared" si="4690"/>
        <v>595868</v>
      </c>
      <c r="Y254" s="901">
        <f t="shared" si="4691"/>
        <v>0</v>
      </c>
      <c r="Z254" s="872"/>
      <c r="AA254" s="872"/>
      <c r="AB254" s="958" t="s">
        <v>332</v>
      </c>
      <c r="AC254" s="1190" t="s">
        <v>602</v>
      </c>
      <c r="AD254" s="1179" t="s">
        <v>149</v>
      </c>
      <c r="AE254" s="1180">
        <v>13</v>
      </c>
      <c r="AF254" s="1015">
        <v>40000</v>
      </c>
      <c r="AG254" s="963">
        <f t="shared" si="4454"/>
        <v>520000</v>
      </c>
      <c r="AH254" s="1016"/>
      <c r="AI254" s="898">
        <f t="shared" si="4455"/>
        <v>1</v>
      </c>
      <c r="AJ254" s="898">
        <f t="shared" si="4456"/>
        <v>1</v>
      </c>
      <c r="AK254" s="899">
        <f t="shared" si="4457"/>
        <v>1</v>
      </c>
      <c r="AL254" s="899">
        <f t="shared" si="4458"/>
        <v>1</v>
      </c>
      <c r="AM254" s="899">
        <f t="shared" si="4459"/>
        <v>1</v>
      </c>
      <c r="AN254" s="899">
        <f t="shared" si="4460"/>
        <v>1</v>
      </c>
      <c r="AO254" s="966">
        <f t="shared" si="4461"/>
        <v>520000</v>
      </c>
      <c r="AP254" s="901">
        <f t="shared" si="4462"/>
        <v>0</v>
      </c>
      <c r="AQ254" s="872"/>
      <c r="AR254" s="872"/>
      <c r="AS254" s="958" t="s">
        <v>332</v>
      </c>
      <c r="AT254" s="1191" t="s">
        <v>602</v>
      </c>
      <c r="AU254" s="1179" t="s">
        <v>149</v>
      </c>
      <c r="AV254" s="1180">
        <v>13</v>
      </c>
      <c r="AW254" s="1019">
        <v>30000</v>
      </c>
      <c r="AX254" s="969">
        <f t="shared" si="4463"/>
        <v>390000</v>
      </c>
      <c r="AY254" s="1016"/>
      <c r="AZ254" s="898">
        <f t="shared" si="4464"/>
        <v>1</v>
      </c>
      <c r="BA254" s="898">
        <f t="shared" si="4465"/>
        <v>1</v>
      </c>
      <c r="BB254" s="899">
        <f t="shared" si="4466"/>
        <v>1</v>
      </c>
      <c r="BC254" s="899">
        <f t="shared" si="4467"/>
        <v>1</v>
      </c>
      <c r="BD254" s="899">
        <f t="shared" si="4468"/>
        <v>1</v>
      </c>
      <c r="BE254" s="899">
        <f t="shared" si="4469"/>
        <v>1</v>
      </c>
      <c r="BF254" s="966">
        <f t="shared" si="4470"/>
        <v>390000</v>
      </c>
      <c r="BG254" s="901">
        <f t="shared" si="4471"/>
        <v>0</v>
      </c>
      <c r="BJ254" s="958" t="s">
        <v>332</v>
      </c>
      <c r="BK254" s="1190" t="s">
        <v>602</v>
      </c>
      <c r="BL254" s="1179" t="s">
        <v>149</v>
      </c>
      <c r="BM254" s="1180">
        <v>13</v>
      </c>
      <c r="BN254" s="1015">
        <v>10000</v>
      </c>
      <c r="BO254" s="963">
        <f t="shared" si="4472"/>
        <v>130000</v>
      </c>
      <c r="BP254" s="1016"/>
      <c r="BQ254" s="898">
        <f t="shared" si="4473"/>
        <v>1</v>
      </c>
      <c r="BR254" s="898">
        <f t="shared" si="4474"/>
        <v>1</v>
      </c>
      <c r="BS254" s="899">
        <f t="shared" si="4475"/>
        <v>1</v>
      </c>
      <c r="BT254" s="899">
        <f t="shared" si="4476"/>
        <v>1</v>
      </c>
      <c r="BU254" s="899">
        <f t="shared" si="4477"/>
        <v>1</v>
      </c>
      <c r="BV254" s="899">
        <f t="shared" si="4478"/>
        <v>1</v>
      </c>
      <c r="BW254" s="966">
        <f t="shared" si="4479"/>
        <v>130000</v>
      </c>
      <c r="BX254" s="901">
        <f t="shared" si="4480"/>
        <v>0</v>
      </c>
      <c r="CA254" s="958" t="s">
        <v>332</v>
      </c>
      <c r="CB254" s="1190" t="s">
        <v>602</v>
      </c>
      <c r="CC254" s="1179" t="s">
        <v>149</v>
      </c>
      <c r="CD254" s="1180">
        <v>13</v>
      </c>
      <c r="CE254" s="1015">
        <v>44644</v>
      </c>
      <c r="CF254" s="963">
        <f t="shared" si="4481"/>
        <v>580372</v>
      </c>
      <c r="CG254" s="1016"/>
      <c r="CH254" s="898">
        <f t="shared" si="4482"/>
        <v>1</v>
      </c>
      <c r="CI254" s="898">
        <f t="shared" si="4483"/>
        <v>1</v>
      </c>
      <c r="CJ254" s="899">
        <f t="shared" si="4484"/>
        <v>1</v>
      </c>
      <c r="CK254" s="899">
        <f t="shared" si="4485"/>
        <v>1</v>
      </c>
      <c r="CL254" s="899">
        <f t="shared" si="4486"/>
        <v>1</v>
      </c>
      <c r="CM254" s="899">
        <f t="shared" si="4487"/>
        <v>1</v>
      </c>
      <c r="CN254" s="966">
        <f t="shared" si="4488"/>
        <v>580372</v>
      </c>
      <c r="CO254" s="901">
        <f t="shared" si="4489"/>
        <v>0</v>
      </c>
      <c r="CR254" s="958" t="s">
        <v>332</v>
      </c>
      <c r="CS254" s="1190" t="s">
        <v>602</v>
      </c>
      <c r="CT254" s="1179" t="s">
        <v>149</v>
      </c>
      <c r="CU254" s="1180">
        <v>13</v>
      </c>
      <c r="CV254" s="1015">
        <v>71000</v>
      </c>
      <c r="CW254" s="963">
        <f t="shared" si="4490"/>
        <v>923000</v>
      </c>
      <c r="CX254" s="1016"/>
      <c r="CY254" s="898">
        <f t="shared" si="4491"/>
        <v>1</v>
      </c>
      <c r="CZ254" s="898">
        <f t="shared" si="4492"/>
        <v>1</v>
      </c>
      <c r="DA254" s="899">
        <f t="shared" si="4493"/>
        <v>1</v>
      </c>
      <c r="DB254" s="899">
        <f t="shared" si="4494"/>
        <v>1</v>
      </c>
      <c r="DC254" s="899">
        <f t="shared" si="4495"/>
        <v>1</v>
      </c>
      <c r="DD254" s="899">
        <f t="shared" si="4496"/>
        <v>1</v>
      </c>
      <c r="DE254" s="966">
        <f t="shared" si="4497"/>
        <v>923000</v>
      </c>
      <c r="DF254" s="901">
        <f t="shared" si="4498"/>
        <v>0</v>
      </c>
      <c r="DI254" s="958" t="s">
        <v>332</v>
      </c>
      <c r="DJ254" s="1190" t="s">
        <v>602</v>
      </c>
      <c r="DK254" s="1179" t="s">
        <v>149</v>
      </c>
      <c r="DL254" s="1180">
        <v>13</v>
      </c>
      <c r="DM254" s="1015">
        <v>27818</v>
      </c>
      <c r="DN254" s="963">
        <f t="shared" si="4499"/>
        <v>361634</v>
      </c>
      <c r="DO254" s="1016"/>
      <c r="DP254" s="898">
        <f t="shared" si="4500"/>
        <v>1</v>
      </c>
      <c r="DQ254" s="898">
        <f t="shared" si="4501"/>
        <v>1</v>
      </c>
      <c r="DR254" s="899">
        <f t="shared" si="4502"/>
        <v>1</v>
      </c>
      <c r="DS254" s="899">
        <f t="shared" si="4503"/>
        <v>1</v>
      </c>
      <c r="DT254" s="899">
        <f t="shared" si="4504"/>
        <v>1</v>
      </c>
      <c r="DU254" s="899">
        <f t="shared" si="4505"/>
        <v>1</v>
      </c>
      <c r="DV254" s="966">
        <f t="shared" si="4506"/>
        <v>361634</v>
      </c>
      <c r="DW254" s="901">
        <f t="shared" si="4507"/>
        <v>0</v>
      </c>
      <c r="DZ254" s="958" t="s">
        <v>332</v>
      </c>
      <c r="EA254" s="1190" t="s">
        <v>602</v>
      </c>
      <c r="EB254" s="1179" t="s">
        <v>149</v>
      </c>
      <c r="EC254" s="1180">
        <v>13</v>
      </c>
      <c r="ED254" s="1015">
        <v>25700</v>
      </c>
      <c r="EE254" s="963">
        <f t="shared" si="4508"/>
        <v>334100</v>
      </c>
      <c r="EF254" s="1016"/>
      <c r="EG254" s="898">
        <f t="shared" si="4509"/>
        <v>1</v>
      </c>
      <c r="EH254" s="898">
        <f t="shared" si="4510"/>
        <v>1</v>
      </c>
      <c r="EI254" s="899">
        <f t="shared" si="4511"/>
        <v>1</v>
      </c>
      <c r="EJ254" s="899">
        <f t="shared" si="4512"/>
        <v>1</v>
      </c>
      <c r="EK254" s="899">
        <f t="shared" si="4513"/>
        <v>1</v>
      </c>
      <c r="EL254" s="899">
        <f t="shared" si="4514"/>
        <v>1</v>
      </c>
      <c r="EM254" s="966">
        <f t="shared" si="4515"/>
        <v>334100</v>
      </c>
      <c r="EN254" s="901">
        <f t="shared" si="4516"/>
        <v>0</v>
      </c>
      <c r="EQ254" s="958" t="s">
        <v>332</v>
      </c>
      <c r="ER254" s="1190" t="s">
        <v>1162</v>
      </c>
      <c r="ES254" s="1179" t="s">
        <v>149</v>
      </c>
      <c r="ET254" s="1180">
        <v>13</v>
      </c>
      <c r="EU254" s="1015">
        <v>44900</v>
      </c>
      <c r="EV254" s="963">
        <f t="shared" si="4517"/>
        <v>583700</v>
      </c>
      <c r="EW254" s="1016"/>
      <c r="EX254" s="898">
        <v>1</v>
      </c>
      <c r="EY254" s="898">
        <f t="shared" si="4519"/>
        <v>1</v>
      </c>
      <c r="EZ254" s="899">
        <f t="shared" si="4520"/>
        <v>1</v>
      </c>
      <c r="FA254" s="899">
        <f t="shared" si="4521"/>
        <v>1</v>
      </c>
      <c r="FB254" s="899">
        <f t="shared" si="4522"/>
        <v>1</v>
      </c>
      <c r="FC254" s="899">
        <f t="shared" si="4523"/>
        <v>1</v>
      </c>
      <c r="FD254" s="966">
        <f t="shared" si="4524"/>
        <v>583700</v>
      </c>
      <c r="FE254" s="901">
        <f t="shared" si="4525"/>
        <v>0</v>
      </c>
      <c r="FH254" s="958"/>
      <c r="FI254" s="1190"/>
      <c r="FJ254" s="1179"/>
      <c r="FK254" s="1180"/>
      <c r="FL254" s="1015"/>
      <c r="FM254" s="963">
        <f t="shared" si="4526"/>
        <v>0</v>
      </c>
      <c r="FN254" s="1016"/>
      <c r="FO254" s="898" t="e">
        <f t="shared" si="4527"/>
        <v>#N/A</v>
      </c>
      <c r="FP254" s="898" t="e">
        <f t="shared" si="4528"/>
        <v>#N/A</v>
      </c>
      <c r="FQ254" s="899" t="e">
        <f t="shared" si="4529"/>
        <v>#N/A</v>
      </c>
      <c r="FR254" s="899">
        <f t="shared" si="4530"/>
        <v>0</v>
      </c>
      <c r="FS254" s="899">
        <f t="shared" si="4531"/>
        <v>0</v>
      </c>
      <c r="FT254" s="899" t="e">
        <f t="shared" si="4532"/>
        <v>#N/A</v>
      </c>
      <c r="FU254" s="966">
        <f t="shared" si="4533"/>
        <v>0</v>
      </c>
      <c r="FV254" s="901">
        <f t="shared" si="4534"/>
        <v>0</v>
      </c>
      <c r="FY254" s="958" t="s">
        <v>332</v>
      </c>
      <c r="FZ254" s="1190" t="s">
        <v>602</v>
      </c>
      <c r="GA254" s="1179" t="s">
        <v>149</v>
      </c>
      <c r="GB254" s="1180">
        <v>13</v>
      </c>
      <c r="GC254" s="1017">
        <v>45836</v>
      </c>
      <c r="GD254" s="963">
        <f t="shared" si="4535"/>
        <v>595868</v>
      </c>
      <c r="GE254" s="1016"/>
      <c r="GF254" s="898">
        <f t="shared" si="4536"/>
        <v>1</v>
      </c>
      <c r="GG254" s="898">
        <f t="shared" si="4537"/>
        <v>1</v>
      </c>
      <c r="GH254" s="899">
        <f t="shared" si="4538"/>
        <v>1</v>
      </c>
      <c r="GI254" s="899">
        <f t="shared" si="4539"/>
        <v>1</v>
      </c>
      <c r="GJ254" s="899">
        <f t="shared" si="4540"/>
        <v>1</v>
      </c>
      <c r="GK254" s="899">
        <f t="shared" si="4541"/>
        <v>1</v>
      </c>
      <c r="GL254" s="966">
        <f t="shared" si="4542"/>
        <v>595868</v>
      </c>
      <c r="GM254" s="901">
        <f t="shared" si="4543"/>
        <v>0</v>
      </c>
      <c r="GP254" s="958" t="s">
        <v>332</v>
      </c>
      <c r="GQ254" s="1190" t="s">
        <v>602</v>
      </c>
      <c r="GR254" s="1179" t="s">
        <v>149</v>
      </c>
      <c r="GS254" s="1180">
        <v>13</v>
      </c>
      <c r="GT254" s="1015">
        <v>45000</v>
      </c>
      <c r="GU254" s="963">
        <f t="shared" si="4544"/>
        <v>585000</v>
      </c>
      <c r="GV254" s="1016"/>
      <c r="GW254" s="898">
        <f t="shared" si="4545"/>
        <v>1</v>
      </c>
      <c r="GX254" s="898">
        <f t="shared" si="4546"/>
        <v>1</v>
      </c>
      <c r="GY254" s="899">
        <f t="shared" si="4547"/>
        <v>1</v>
      </c>
      <c r="GZ254" s="899">
        <f t="shared" si="4548"/>
        <v>1</v>
      </c>
      <c r="HA254" s="899">
        <f t="shared" si="4549"/>
        <v>1</v>
      </c>
      <c r="HB254" s="899">
        <f t="shared" si="4550"/>
        <v>1</v>
      </c>
      <c r="HC254" s="966">
        <f t="shared" si="4551"/>
        <v>585000</v>
      </c>
      <c r="HD254" s="901">
        <f t="shared" si="4552"/>
        <v>0</v>
      </c>
      <c r="HG254" s="958" t="s">
        <v>332</v>
      </c>
      <c r="HH254" s="1190" t="s">
        <v>602</v>
      </c>
      <c r="HI254" s="1179" t="s">
        <v>149</v>
      </c>
      <c r="HJ254" s="1180">
        <v>13</v>
      </c>
      <c r="HK254" s="1015">
        <v>48625</v>
      </c>
      <c r="HL254" s="963">
        <f t="shared" si="4553"/>
        <v>632125</v>
      </c>
      <c r="HM254" s="1016"/>
      <c r="HN254" s="898">
        <f t="shared" si="4554"/>
        <v>1</v>
      </c>
      <c r="HO254" s="898">
        <f t="shared" si="4555"/>
        <v>1</v>
      </c>
      <c r="HP254" s="899">
        <f t="shared" si="4556"/>
        <v>1</v>
      </c>
      <c r="HQ254" s="899">
        <f t="shared" si="4557"/>
        <v>1</v>
      </c>
      <c r="HR254" s="899">
        <f t="shared" si="4558"/>
        <v>1</v>
      </c>
      <c r="HS254" s="899">
        <f t="shared" si="4559"/>
        <v>1</v>
      </c>
      <c r="HT254" s="966">
        <f t="shared" si="4560"/>
        <v>632125</v>
      </c>
      <c r="HU254" s="901">
        <f t="shared" si="4561"/>
        <v>0</v>
      </c>
      <c r="HX254" s="958" t="s">
        <v>332</v>
      </c>
      <c r="HY254" s="1190" t="s">
        <v>602</v>
      </c>
      <c r="HZ254" s="1179" t="s">
        <v>149</v>
      </c>
      <c r="IA254" s="1180">
        <v>13</v>
      </c>
      <c r="IB254" s="1020">
        <v>54849</v>
      </c>
      <c r="IC254" s="972">
        <f t="shared" si="4562"/>
        <v>713037</v>
      </c>
      <c r="ID254" s="1016"/>
      <c r="IE254" s="898">
        <f t="shared" si="4563"/>
        <v>1</v>
      </c>
      <c r="IF254" s="898">
        <f t="shared" si="4564"/>
        <v>1</v>
      </c>
      <c r="IG254" s="899">
        <f t="shared" si="4565"/>
        <v>1</v>
      </c>
      <c r="IH254" s="899">
        <f t="shared" si="4566"/>
        <v>1</v>
      </c>
      <c r="II254" s="899">
        <f t="shared" si="4567"/>
        <v>1</v>
      </c>
      <c r="IJ254" s="899">
        <f t="shared" si="4568"/>
        <v>1</v>
      </c>
      <c r="IK254" s="966">
        <f t="shared" si="4569"/>
        <v>713037</v>
      </c>
      <c r="IL254" s="901">
        <f t="shared" si="4570"/>
        <v>0</v>
      </c>
      <c r="IO254" s="958" t="s">
        <v>332</v>
      </c>
      <c r="IP254" s="1190" t="s">
        <v>602</v>
      </c>
      <c r="IQ254" s="1179" t="s">
        <v>149</v>
      </c>
      <c r="IR254" s="1180">
        <v>13</v>
      </c>
      <c r="IS254" s="1015">
        <v>50362</v>
      </c>
      <c r="IT254" s="963">
        <f t="shared" si="4571"/>
        <v>654706</v>
      </c>
      <c r="IU254" s="1016"/>
      <c r="IV254" s="898">
        <f t="shared" si="4572"/>
        <v>1</v>
      </c>
      <c r="IW254" s="898">
        <f t="shared" si="4573"/>
        <v>1</v>
      </c>
      <c r="IX254" s="899">
        <f t="shared" si="4574"/>
        <v>1</v>
      </c>
      <c r="IY254" s="899">
        <f t="shared" si="4575"/>
        <v>1</v>
      </c>
      <c r="IZ254" s="899">
        <f t="shared" si="4576"/>
        <v>1</v>
      </c>
      <c r="JA254" s="899">
        <f t="shared" si="4577"/>
        <v>1</v>
      </c>
      <c r="JB254" s="966">
        <f t="shared" si="4578"/>
        <v>654706</v>
      </c>
      <c r="JC254" s="901">
        <f t="shared" si="4579"/>
        <v>0</v>
      </c>
      <c r="JF254" s="958" t="s">
        <v>332</v>
      </c>
      <c r="JG254" s="1190" t="s">
        <v>602</v>
      </c>
      <c r="JH254" s="1179" t="s">
        <v>149</v>
      </c>
      <c r="JI254" s="1180">
        <v>13</v>
      </c>
      <c r="JJ254" s="1015">
        <v>48000</v>
      </c>
      <c r="JK254" s="963">
        <f t="shared" si="4580"/>
        <v>624000</v>
      </c>
      <c r="JL254" s="1016"/>
      <c r="JM254" s="898">
        <f t="shared" si="4581"/>
        <v>1</v>
      </c>
      <c r="JN254" s="898">
        <f t="shared" si="4582"/>
        <v>1</v>
      </c>
      <c r="JO254" s="899">
        <f t="shared" si="4583"/>
        <v>1</v>
      </c>
      <c r="JP254" s="899">
        <f t="shared" si="4584"/>
        <v>1</v>
      </c>
      <c r="JQ254" s="899">
        <f t="shared" si="4585"/>
        <v>1</v>
      </c>
      <c r="JR254" s="899">
        <f t="shared" si="4586"/>
        <v>1</v>
      </c>
      <c r="JS254" s="966">
        <f t="shared" si="4587"/>
        <v>624000</v>
      </c>
      <c r="JT254" s="901">
        <f t="shared" si="4588"/>
        <v>0</v>
      </c>
      <c r="JW254" s="958" t="s">
        <v>332</v>
      </c>
      <c r="JX254" s="1190" t="s">
        <v>602</v>
      </c>
      <c r="JY254" s="1179" t="s">
        <v>149</v>
      </c>
      <c r="JZ254" s="1180">
        <v>13</v>
      </c>
      <c r="KA254" s="1015">
        <v>73532.737800000003</v>
      </c>
      <c r="KB254" s="963">
        <f t="shared" si="4589"/>
        <v>955926</v>
      </c>
      <c r="KC254" s="1016"/>
      <c r="KD254" s="898">
        <f t="shared" si="4590"/>
        <v>1</v>
      </c>
      <c r="KE254" s="898">
        <f t="shared" si="4591"/>
        <v>1</v>
      </c>
      <c r="KF254" s="899">
        <f t="shared" si="4592"/>
        <v>1</v>
      </c>
      <c r="KG254" s="899">
        <f t="shared" si="4593"/>
        <v>1</v>
      </c>
      <c r="KH254" s="899">
        <f t="shared" si="4594"/>
        <v>1</v>
      </c>
      <c r="KI254" s="899">
        <f t="shared" si="4595"/>
        <v>1</v>
      </c>
      <c r="KJ254" s="966">
        <f t="shared" si="4596"/>
        <v>955926</v>
      </c>
      <c r="KK254" s="901">
        <f t="shared" si="4597"/>
        <v>0</v>
      </c>
      <c r="KN254" s="958" t="s">
        <v>332</v>
      </c>
      <c r="KO254" s="1190" t="s">
        <v>602</v>
      </c>
      <c r="KP254" s="1179" t="s">
        <v>149</v>
      </c>
      <c r="KQ254" s="1180">
        <v>13</v>
      </c>
      <c r="KR254" s="1015">
        <v>22715</v>
      </c>
      <c r="KS254" s="963">
        <f t="shared" si="4598"/>
        <v>295295</v>
      </c>
      <c r="KT254" s="1016"/>
      <c r="KU254" s="898">
        <f t="shared" si="4599"/>
        <v>1</v>
      </c>
      <c r="KV254" s="898">
        <f t="shared" si="4600"/>
        <v>1</v>
      </c>
      <c r="KW254" s="899">
        <f t="shared" si="4601"/>
        <v>1</v>
      </c>
      <c r="KX254" s="899">
        <f t="shared" si="4602"/>
        <v>1</v>
      </c>
      <c r="KY254" s="899">
        <f t="shared" si="4603"/>
        <v>1</v>
      </c>
      <c r="KZ254" s="899">
        <f t="shared" si="4604"/>
        <v>1</v>
      </c>
      <c r="LA254" s="966">
        <f t="shared" si="4605"/>
        <v>295295</v>
      </c>
      <c r="LB254" s="901">
        <f t="shared" si="4606"/>
        <v>0</v>
      </c>
      <c r="LE254" s="958" t="s">
        <v>332</v>
      </c>
      <c r="LF254" s="1190" t="s">
        <v>602</v>
      </c>
      <c r="LG254" s="1179" t="s">
        <v>149</v>
      </c>
      <c r="LH254" s="1180">
        <v>13</v>
      </c>
      <c r="LI254" s="1021">
        <v>41874</v>
      </c>
      <c r="LJ254" s="974">
        <f t="shared" si="4607"/>
        <v>544362</v>
      </c>
      <c r="LK254" s="1016"/>
      <c r="LL254" s="898">
        <f t="shared" si="4608"/>
        <v>1</v>
      </c>
      <c r="LM254" s="898">
        <f t="shared" si="4609"/>
        <v>1</v>
      </c>
      <c r="LN254" s="899">
        <f t="shared" si="4610"/>
        <v>1</v>
      </c>
      <c r="LO254" s="899">
        <f t="shared" si="4611"/>
        <v>1</v>
      </c>
      <c r="LP254" s="899">
        <f t="shared" si="4612"/>
        <v>1</v>
      </c>
      <c r="LQ254" s="899">
        <f t="shared" si="4613"/>
        <v>1</v>
      </c>
      <c r="LR254" s="966">
        <f t="shared" si="4614"/>
        <v>544362</v>
      </c>
      <c r="LS254" s="901">
        <f t="shared" si="4615"/>
        <v>0</v>
      </c>
      <c r="LV254" s="958" t="s">
        <v>332</v>
      </c>
      <c r="LW254" s="1190" t="s">
        <v>602</v>
      </c>
      <c r="LX254" s="1179" t="s">
        <v>149</v>
      </c>
      <c r="LY254" s="1180">
        <v>13</v>
      </c>
      <c r="LZ254" s="1015">
        <v>55250</v>
      </c>
      <c r="MA254" s="963">
        <f t="shared" si="4616"/>
        <v>718250</v>
      </c>
      <c r="MB254" s="1016"/>
      <c r="MC254" s="898">
        <f t="shared" si="4617"/>
        <v>1</v>
      </c>
      <c r="MD254" s="898">
        <f t="shared" si="4618"/>
        <v>1</v>
      </c>
      <c r="ME254" s="899">
        <f t="shared" si="4619"/>
        <v>1</v>
      </c>
      <c r="MF254" s="899">
        <f t="shared" si="4620"/>
        <v>1</v>
      </c>
      <c r="MG254" s="899">
        <f t="shared" si="4621"/>
        <v>1</v>
      </c>
      <c r="MH254" s="899">
        <f t="shared" si="4622"/>
        <v>1</v>
      </c>
      <c r="MI254" s="966">
        <f t="shared" si="4623"/>
        <v>718250</v>
      </c>
      <c r="MJ254" s="901">
        <f t="shared" si="4624"/>
        <v>0</v>
      </c>
      <c r="MM254" s="958" t="s">
        <v>332</v>
      </c>
      <c r="MN254" s="1190" t="s">
        <v>602</v>
      </c>
      <c r="MO254" s="1179" t="s">
        <v>149</v>
      </c>
      <c r="MP254" s="1180">
        <v>13</v>
      </c>
      <c r="MQ254" s="1015">
        <v>42000</v>
      </c>
      <c r="MR254" s="963">
        <f t="shared" si="4625"/>
        <v>546000</v>
      </c>
      <c r="MS254" s="1016"/>
      <c r="MT254" s="898">
        <f t="shared" si="4626"/>
        <v>1</v>
      </c>
      <c r="MU254" s="898">
        <f t="shared" si="4627"/>
        <v>1</v>
      </c>
      <c r="MV254" s="899">
        <f t="shared" si="4628"/>
        <v>1</v>
      </c>
      <c r="MW254" s="899">
        <f t="shared" si="4629"/>
        <v>1</v>
      </c>
      <c r="MX254" s="899">
        <f t="shared" si="4630"/>
        <v>1</v>
      </c>
      <c r="MY254" s="899">
        <f t="shared" si="4631"/>
        <v>1</v>
      </c>
      <c r="MZ254" s="966">
        <f t="shared" si="4632"/>
        <v>546000</v>
      </c>
      <c r="NA254" s="901">
        <f t="shared" si="4633"/>
        <v>0</v>
      </c>
      <c r="ND254" s="975" t="s">
        <v>332</v>
      </c>
      <c r="NE254" s="976" t="s">
        <v>602</v>
      </c>
      <c r="NF254" s="1175" t="s">
        <v>149</v>
      </c>
      <c r="NG254" s="1176">
        <v>13</v>
      </c>
      <c r="NH254" s="979">
        <v>35321.22</v>
      </c>
      <c r="NI254" s="980">
        <v>459176</v>
      </c>
      <c r="NJ254" s="1016"/>
      <c r="NK254" s="898">
        <f t="shared" si="4634"/>
        <v>1</v>
      </c>
      <c r="NL254" s="898">
        <f t="shared" si="4635"/>
        <v>1</v>
      </c>
      <c r="NM254" s="899">
        <f t="shared" si="4636"/>
        <v>1</v>
      </c>
      <c r="NN254" s="899">
        <f t="shared" si="4637"/>
        <v>1</v>
      </c>
      <c r="NO254" s="899">
        <f t="shared" si="4638"/>
        <v>1</v>
      </c>
      <c r="NP254" s="899">
        <f t="shared" si="4639"/>
        <v>1</v>
      </c>
      <c r="NQ254" s="966">
        <f t="shared" si="4640"/>
        <v>459176</v>
      </c>
      <c r="NR254" s="901">
        <f t="shared" si="4641"/>
        <v>0</v>
      </c>
      <c r="NU254" s="981" t="s">
        <v>332</v>
      </c>
      <c r="NV254" s="982" t="s">
        <v>602</v>
      </c>
      <c r="NW254" s="1177" t="s">
        <v>149</v>
      </c>
      <c r="NX254" s="1178">
        <v>13</v>
      </c>
      <c r="NY254" s="1022">
        <v>35678</v>
      </c>
      <c r="NZ254" s="986">
        <f t="shared" si="4642"/>
        <v>463814</v>
      </c>
      <c r="OA254" s="1016"/>
      <c r="OB254" s="898">
        <f t="shared" si="4643"/>
        <v>1</v>
      </c>
      <c r="OC254" s="898">
        <f t="shared" si="4644"/>
        <v>1</v>
      </c>
      <c r="OD254" s="899">
        <f t="shared" si="4645"/>
        <v>1</v>
      </c>
      <c r="OE254" s="899">
        <f t="shared" si="4646"/>
        <v>1</v>
      </c>
      <c r="OF254" s="899">
        <f t="shared" si="4647"/>
        <v>1</v>
      </c>
      <c r="OG254" s="899">
        <f t="shared" si="4648"/>
        <v>1</v>
      </c>
      <c r="OH254" s="966">
        <f t="shared" si="4649"/>
        <v>463814</v>
      </c>
      <c r="OI254" s="901">
        <f t="shared" si="4650"/>
        <v>0</v>
      </c>
      <c r="OL254" s="958" t="s">
        <v>332</v>
      </c>
      <c r="OM254" s="1190" t="s">
        <v>602</v>
      </c>
      <c r="ON254" s="1179" t="s">
        <v>149</v>
      </c>
      <c r="OO254" s="1180">
        <v>13</v>
      </c>
      <c r="OP254" s="1015">
        <v>267256</v>
      </c>
      <c r="OQ254" s="963">
        <f t="shared" si="4201"/>
        <v>3474328</v>
      </c>
      <c r="OR254" s="1016"/>
      <c r="OS254" s="898">
        <f t="shared" si="4651"/>
        <v>1</v>
      </c>
      <c r="OT254" s="898">
        <f t="shared" si="4652"/>
        <v>1</v>
      </c>
      <c r="OU254" s="899">
        <f t="shared" si="4653"/>
        <v>1</v>
      </c>
      <c r="OV254" s="899">
        <f t="shared" si="4654"/>
        <v>1</v>
      </c>
      <c r="OW254" s="899">
        <f t="shared" si="4655"/>
        <v>1</v>
      </c>
      <c r="OX254" s="899">
        <f t="shared" si="4656"/>
        <v>1</v>
      </c>
      <c r="OY254" s="966">
        <f t="shared" si="4657"/>
        <v>3474328</v>
      </c>
      <c r="OZ254" s="901">
        <f t="shared" si="4658"/>
        <v>0</v>
      </c>
      <c r="PC254" s="958" t="s">
        <v>332</v>
      </c>
      <c r="PD254" s="1190" t="s">
        <v>602</v>
      </c>
      <c r="PE254" s="1179" t="s">
        <v>149</v>
      </c>
      <c r="PF254" s="1180">
        <v>13</v>
      </c>
      <c r="PG254" s="1023">
        <v>97175</v>
      </c>
      <c r="PH254" s="988">
        <v>1263275</v>
      </c>
      <c r="PI254" s="1181"/>
      <c r="PJ254" s="898">
        <f t="shared" si="4659"/>
        <v>1</v>
      </c>
      <c r="PK254" s="898">
        <f t="shared" si="4660"/>
        <v>1</v>
      </c>
      <c r="PL254" s="899">
        <f t="shared" si="4661"/>
        <v>1</v>
      </c>
      <c r="PM254" s="899">
        <f t="shared" si="4662"/>
        <v>1</v>
      </c>
      <c r="PN254" s="899">
        <f t="shared" si="4663"/>
        <v>1</v>
      </c>
      <c r="PO254" s="899">
        <f t="shared" si="4664"/>
        <v>1</v>
      </c>
      <c r="PP254" s="966">
        <f t="shared" si="4665"/>
        <v>1263275</v>
      </c>
      <c r="PQ254" s="901">
        <f t="shared" si="4666"/>
        <v>0</v>
      </c>
      <c r="PT254" s="958" t="s">
        <v>332</v>
      </c>
      <c r="PU254" s="1190" t="s">
        <v>602</v>
      </c>
      <c r="PV254" s="1179" t="s">
        <v>149</v>
      </c>
      <c r="PW254" s="1180">
        <v>13</v>
      </c>
      <c r="PX254" s="1015">
        <v>44820</v>
      </c>
      <c r="PY254" s="963">
        <f t="shared" si="4667"/>
        <v>582660</v>
      </c>
      <c r="PZ254" s="1016"/>
      <c r="QA254" s="898">
        <f t="shared" si="4668"/>
        <v>1</v>
      </c>
      <c r="QB254" s="898">
        <f t="shared" si="4669"/>
        <v>1</v>
      </c>
      <c r="QC254" s="899">
        <f t="shared" si="4670"/>
        <v>1</v>
      </c>
      <c r="QD254" s="899">
        <f t="shared" si="4671"/>
        <v>1</v>
      </c>
      <c r="QE254" s="899">
        <f t="shared" si="4672"/>
        <v>1</v>
      </c>
      <c r="QF254" s="899">
        <f t="shared" si="4673"/>
        <v>1</v>
      </c>
      <c r="QG254" s="966">
        <f t="shared" si="4674"/>
        <v>582660</v>
      </c>
      <c r="QH254" s="901">
        <f t="shared" si="4675"/>
        <v>0</v>
      </c>
      <c r="QK254" s="958" t="s">
        <v>332</v>
      </c>
      <c r="QL254" s="1190" t="s">
        <v>602</v>
      </c>
      <c r="QM254" s="1179" t="s">
        <v>149</v>
      </c>
      <c r="QN254" s="1180">
        <v>13</v>
      </c>
      <c r="QO254" s="1021">
        <v>42083.369999999995</v>
      </c>
      <c r="QP254" s="974">
        <f t="shared" si="4676"/>
        <v>547084</v>
      </c>
      <c r="QQ254" s="1016"/>
      <c r="QR254" s="898">
        <f t="shared" si="4677"/>
        <v>1</v>
      </c>
      <c r="QS254" s="898">
        <f t="shared" si="4678"/>
        <v>1</v>
      </c>
      <c r="QT254" s="899">
        <f t="shared" si="4679"/>
        <v>1</v>
      </c>
      <c r="QU254" s="899">
        <f t="shared" si="4680"/>
        <v>1</v>
      </c>
      <c r="QV254" s="899">
        <f t="shared" si="4681"/>
        <v>1</v>
      </c>
      <c r="QW254" s="899">
        <f t="shared" si="4682"/>
        <v>1</v>
      </c>
      <c r="QX254" s="966">
        <f t="shared" si="4683"/>
        <v>547084</v>
      </c>
      <c r="QY254" s="901">
        <f t="shared" si="4684"/>
        <v>0</v>
      </c>
      <c r="RB254" s="405"/>
      <c r="RC254" s="406"/>
      <c r="RD254" s="407"/>
      <c r="RE254" s="408"/>
      <c r="RF254" s="409"/>
      <c r="RG254" s="410"/>
      <c r="RH254" s="410"/>
      <c r="RI254" s="898"/>
      <c r="RJ254" s="898"/>
      <c r="RK254" s="934"/>
      <c r="RL254" s="934"/>
      <c r="RM254" s="934"/>
      <c r="RN254" s="934"/>
      <c r="RO254" s="935"/>
      <c r="RP254" s="936"/>
      <c r="RS254" s="405"/>
      <c r="RT254" s="406"/>
      <c r="RU254" s="407"/>
      <c r="RV254" s="408"/>
      <c r="RW254" s="409"/>
      <c r="RX254" s="410"/>
      <c r="RY254" s="410"/>
      <c r="RZ254" s="898"/>
      <c r="SA254" s="898"/>
      <c r="SB254" s="934"/>
      <c r="SC254" s="934"/>
      <c r="SD254" s="934"/>
      <c r="SE254" s="934"/>
      <c r="SF254" s="935"/>
      <c r="SG254" s="936"/>
      <c r="SJ254" s="405"/>
      <c r="SK254" s="406"/>
      <c r="SL254" s="407"/>
      <c r="SM254" s="408"/>
      <c r="SN254" s="409"/>
      <c r="SO254" s="410"/>
      <c r="SP254" s="410"/>
      <c r="SQ254" s="898"/>
      <c r="SR254" s="898"/>
      <c r="SS254" s="934"/>
      <c r="ST254" s="934"/>
      <c r="SU254" s="934"/>
      <c r="SV254" s="934"/>
      <c r="SW254" s="935"/>
      <c r="SX254" s="936"/>
    </row>
    <row r="255" spans="2:518" ht="36.75" customHeight="1" thickTop="1" thickBot="1">
      <c r="B255" s="958" t="s">
        <v>333</v>
      </c>
      <c r="C255" s="1190" t="s">
        <v>603</v>
      </c>
      <c r="D255" s="1179" t="s">
        <v>149</v>
      </c>
      <c r="E255" s="1180">
        <v>3</v>
      </c>
      <c r="F255" s="1015"/>
      <c r="G255" s="963">
        <f t="shared" si="4452"/>
        <v>0</v>
      </c>
      <c r="H255" s="1016"/>
      <c r="K255" s="958" t="s">
        <v>333</v>
      </c>
      <c r="L255" s="1190" t="s">
        <v>603</v>
      </c>
      <c r="M255" s="1179" t="s">
        <v>149</v>
      </c>
      <c r="N255" s="1180">
        <v>3</v>
      </c>
      <c r="O255" s="1017">
        <v>22869</v>
      </c>
      <c r="P255" s="963">
        <f t="shared" si="4453"/>
        <v>68607</v>
      </c>
      <c r="Q255" s="1016"/>
      <c r="R255" s="898">
        <f t="shared" si="4685"/>
        <v>1</v>
      </c>
      <c r="S255" s="898">
        <f t="shared" si="4686"/>
        <v>1</v>
      </c>
      <c r="T255" s="899">
        <f t="shared" si="4687"/>
        <v>1</v>
      </c>
      <c r="U255" s="899">
        <f t="shared" si="4688"/>
        <v>1</v>
      </c>
      <c r="V255" s="899">
        <f t="shared" si="4688"/>
        <v>1</v>
      </c>
      <c r="W255" s="899">
        <f t="shared" si="4689"/>
        <v>1</v>
      </c>
      <c r="X255" s="966">
        <f t="shared" si="4690"/>
        <v>68607</v>
      </c>
      <c r="Y255" s="901">
        <f t="shared" si="4691"/>
        <v>0</v>
      </c>
      <c r="Z255" s="872"/>
      <c r="AA255" s="872"/>
      <c r="AB255" s="958" t="s">
        <v>333</v>
      </c>
      <c r="AC255" s="1190" t="s">
        <v>603</v>
      </c>
      <c r="AD255" s="1179" t="s">
        <v>149</v>
      </c>
      <c r="AE255" s="1180">
        <v>3</v>
      </c>
      <c r="AF255" s="1015">
        <v>22000</v>
      </c>
      <c r="AG255" s="963">
        <f t="shared" si="4454"/>
        <v>66000</v>
      </c>
      <c r="AH255" s="1016"/>
      <c r="AI255" s="898">
        <f t="shared" si="4455"/>
        <v>1</v>
      </c>
      <c r="AJ255" s="898">
        <f t="shared" si="4456"/>
        <v>1</v>
      </c>
      <c r="AK255" s="899">
        <f t="shared" si="4457"/>
        <v>1</v>
      </c>
      <c r="AL255" s="899">
        <f t="shared" si="4458"/>
        <v>1</v>
      </c>
      <c r="AM255" s="899">
        <f t="shared" si="4459"/>
        <v>1</v>
      </c>
      <c r="AN255" s="899">
        <f t="shared" si="4460"/>
        <v>1</v>
      </c>
      <c r="AO255" s="966">
        <f t="shared" si="4461"/>
        <v>66000</v>
      </c>
      <c r="AP255" s="901">
        <f t="shared" si="4462"/>
        <v>0</v>
      </c>
      <c r="AQ255" s="872"/>
      <c r="AR255" s="872"/>
      <c r="AS255" s="958" t="s">
        <v>333</v>
      </c>
      <c r="AT255" s="1191" t="s">
        <v>603</v>
      </c>
      <c r="AU255" s="1179" t="s">
        <v>149</v>
      </c>
      <c r="AV255" s="1180">
        <v>3</v>
      </c>
      <c r="AW255" s="1019">
        <v>7000</v>
      </c>
      <c r="AX255" s="969">
        <f t="shared" si="4463"/>
        <v>21000</v>
      </c>
      <c r="AY255" s="1016"/>
      <c r="AZ255" s="898">
        <f t="shared" si="4464"/>
        <v>1</v>
      </c>
      <c r="BA255" s="898">
        <f t="shared" si="4465"/>
        <v>1</v>
      </c>
      <c r="BB255" s="899">
        <f t="shared" si="4466"/>
        <v>1</v>
      </c>
      <c r="BC255" s="899">
        <f t="shared" si="4467"/>
        <v>1</v>
      </c>
      <c r="BD255" s="899">
        <f t="shared" si="4468"/>
        <v>1</v>
      </c>
      <c r="BE255" s="899">
        <f t="shared" si="4469"/>
        <v>1</v>
      </c>
      <c r="BF255" s="966">
        <f t="shared" si="4470"/>
        <v>21000</v>
      </c>
      <c r="BG255" s="901">
        <f t="shared" si="4471"/>
        <v>0</v>
      </c>
      <c r="BJ255" s="958" t="s">
        <v>333</v>
      </c>
      <c r="BK255" s="1190" t="s">
        <v>603</v>
      </c>
      <c r="BL255" s="1179" t="s">
        <v>149</v>
      </c>
      <c r="BM255" s="1180">
        <v>3</v>
      </c>
      <c r="BN255" s="1015">
        <v>13260</v>
      </c>
      <c r="BO255" s="963">
        <f t="shared" si="4472"/>
        <v>39780</v>
      </c>
      <c r="BP255" s="1016"/>
      <c r="BQ255" s="898">
        <f t="shared" si="4473"/>
        <v>1</v>
      </c>
      <c r="BR255" s="898">
        <f t="shared" si="4474"/>
        <v>1</v>
      </c>
      <c r="BS255" s="899">
        <f t="shared" si="4475"/>
        <v>1</v>
      </c>
      <c r="BT255" s="899">
        <f t="shared" si="4476"/>
        <v>1</v>
      </c>
      <c r="BU255" s="899">
        <f t="shared" si="4477"/>
        <v>1</v>
      </c>
      <c r="BV255" s="899">
        <f t="shared" si="4478"/>
        <v>1</v>
      </c>
      <c r="BW255" s="966">
        <f t="shared" si="4479"/>
        <v>39780</v>
      </c>
      <c r="BX255" s="901">
        <f t="shared" si="4480"/>
        <v>0</v>
      </c>
      <c r="CA255" s="958" t="s">
        <v>333</v>
      </c>
      <c r="CB255" s="1190" t="s">
        <v>603</v>
      </c>
      <c r="CC255" s="1179" t="s">
        <v>149</v>
      </c>
      <c r="CD255" s="1180">
        <v>3</v>
      </c>
      <c r="CE255" s="1015">
        <v>22274</v>
      </c>
      <c r="CF255" s="963">
        <f t="shared" si="4481"/>
        <v>66822</v>
      </c>
      <c r="CG255" s="1016"/>
      <c r="CH255" s="898">
        <f t="shared" si="4482"/>
        <v>1</v>
      </c>
      <c r="CI255" s="898">
        <f t="shared" si="4483"/>
        <v>1</v>
      </c>
      <c r="CJ255" s="899">
        <f t="shared" si="4484"/>
        <v>1</v>
      </c>
      <c r="CK255" s="899">
        <f t="shared" si="4485"/>
        <v>1</v>
      </c>
      <c r="CL255" s="899">
        <f t="shared" si="4486"/>
        <v>1</v>
      </c>
      <c r="CM255" s="899">
        <f t="shared" si="4487"/>
        <v>1</v>
      </c>
      <c r="CN255" s="966">
        <f t="shared" si="4488"/>
        <v>66822</v>
      </c>
      <c r="CO255" s="901">
        <f t="shared" si="4489"/>
        <v>0</v>
      </c>
      <c r="CR255" s="958" t="s">
        <v>333</v>
      </c>
      <c r="CS255" s="1190" t="s">
        <v>603</v>
      </c>
      <c r="CT255" s="1179" t="s">
        <v>149</v>
      </c>
      <c r="CU255" s="1180">
        <v>3</v>
      </c>
      <c r="CV255" s="1015">
        <v>39000</v>
      </c>
      <c r="CW255" s="963">
        <f t="shared" si="4490"/>
        <v>117000</v>
      </c>
      <c r="CX255" s="1016"/>
      <c r="CY255" s="898">
        <f t="shared" si="4491"/>
        <v>1</v>
      </c>
      <c r="CZ255" s="898">
        <f t="shared" si="4492"/>
        <v>1</v>
      </c>
      <c r="DA255" s="899">
        <f t="shared" si="4493"/>
        <v>1</v>
      </c>
      <c r="DB255" s="899">
        <f t="shared" si="4494"/>
        <v>1</v>
      </c>
      <c r="DC255" s="899">
        <f t="shared" si="4495"/>
        <v>1</v>
      </c>
      <c r="DD255" s="899">
        <f t="shared" si="4496"/>
        <v>1</v>
      </c>
      <c r="DE255" s="966">
        <f t="shared" si="4497"/>
        <v>117000</v>
      </c>
      <c r="DF255" s="901">
        <f t="shared" si="4498"/>
        <v>0</v>
      </c>
      <c r="DI255" s="958" t="s">
        <v>333</v>
      </c>
      <c r="DJ255" s="1190" t="s">
        <v>603</v>
      </c>
      <c r="DK255" s="1179" t="s">
        <v>149</v>
      </c>
      <c r="DL255" s="1180">
        <v>3</v>
      </c>
      <c r="DM255" s="1015">
        <v>17271</v>
      </c>
      <c r="DN255" s="963">
        <f t="shared" si="4499"/>
        <v>51813</v>
      </c>
      <c r="DO255" s="1016"/>
      <c r="DP255" s="898">
        <f t="shared" si="4500"/>
        <v>1</v>
      </c>
      <c r="DQ255" s="898">
        <f t="shared" si="4501"/>
        <v>1</v>
      </c>
      <c r="DR255" s="899">
        <f t="shared" si="4502"/>
        <v>1</v>
      </c>
      <c r="DS255" s="899">
        <f t="shared" si="4503"/>
        <v>1</v>
      </c>
      <c r="DT255" s="899">
        <f t="shared" si="4504"/>
        <v>1</v>
      </c>
      <c r="DU255" s="899">
        <f t="shared" si="4505"/>
        <v>1</v>
      </c>
      <c r="DV255" s="966">
        <f t="shared" si="4506"/>
        <v>51813</v>
      </c>
      <c r="DW255" s="901">
        <f t="shared" si="4507"/>
        <v>0</v>
      </c>
      <c r="DZ255" s="958" t="s">
        <v>333</v>
      </c>
      <c r="EA255" s="1190" t="s">
        <v>603</v>
      </c>
      <c r="EB255" s="1179" t="s">
        <v>149</v>
      </c>
      <c r="EC255" s="1180">
        <v>3</v>
      </c>
      <c r="ED255" s="1015">
        <v>17500</v>
      </c>
      <c r="EE255" s="963">
        <f t="shared" si="4508"/>
        <v>52500</v>
      </c>
      <c r="EF255" s="1016"/>
      <c r="EG255" s="898">
        <f t="shared" si="4509"/>
        <v>1</v>
      </c>
      <c r="EH255" s="898">
        <f t="shared" si="4510"/>
        <v>1</v>
      </c>
      <c r="EI255" s="899">
        <f t="shared" si="4511"/>
        <v>1</v>
      </c>
      <c r="EJ255" s="899">
        <f t="shared" si="4512"/>
        <v>1</v>
      </c>
      <c r="EK255" s="899">
        <f t="shared" si="4513"/>
        <v>1</v>
      </c>
      <c r="EL255" s="899">
        <f t="shared" si="4514"/>
        <v>1</v>
      </c>
      <c r="EM255" s="966">
        <f t="shared" si="4515"/>
        <v>52500</v>
      </c>
      <c r="EN255" s="901">
        <f t="shared" si="4516"/>
        <v>0</v>
      </c>
      <c r="EQ255" s="958" t="s">
        <v>333</v>
      </c>
      <c r="ER255" s="1190" t="s">
        <v>1163</v>
      </c>
      <c r="ES255" s="1179" t="s">
        <v>149</v>
      </c>
      <c r="ET255" s="1180">
        <v>3</v>
      </c>
      <c r="EU255" s="1015">
        <v>22400</v>
      </c>
      <c r="EV255" s="963">
        <f t="shared" si="4517"/>
        <v>67200</v>
      </c>
      <c r="EW255" s="1016"/>
      <c r="EX255" s="898">
        <v>1</v>
      </c>
      <c r="EY255" s="898">
        <f t="shared" si="4519"/>
        <v>1</v>
      </c>
      <c r="EZ255" s="899">
        <f t="shared" si="4520"/>
        <v>1</v>
      </c>
      <c r="FA255" s="899">
        <f t="shared" si="4521"/>
        <v>1</v>
      </c>
      <c r="FB255" s="899">
        <f t="shared" si="4522"/>
        <v>1</v>
      </c>
      <c r="FC255" s="899">
        <f t="shared" si="4523"/>
        <v>1</v>
      </c>
      <c r="FD255" s="966">
        <f t="shared" si="4524"/>
        <v>67200</v>
      </c>
      <c r="FE255" s="901">
        <f t="shared" si="4525"/>
        <v>0</v>
      </c>
      <c r="FH255" s="958"/>
      <c r="FI255" s="1190"/>
      <c r="FJ255" s="1179"/>
      <c r="FK255" s="1180"/>
      <c r="FL255" s="1015"/>
      <c r="FM255" s="963">
        <f t="shared" si="4526"/>
        <v>0</v>
      </c>
      <c r="FN255" s="1016"/>
      <c r="FO255" s="898" t="e">
        <f t="shared" si="4527"/>
        <v>#N/A</v>
      </c>
      <c r="FP255" s="898" t="e">
        <f t="shared" si="4528"/>
        <v>#N/A</v>
      </c>
      <c r="FQ255" s="899" t="e">
        <f t="shared" si="4529"/>
        <v>#N/A</v>
      </c>
      <c r="FR255" s="899">
        <f t="shared" si="4530"/>
        <v>0</v>
      </c>
      <c r="FS255" s="899">
        <f t="shared" si="4531"/>
        <v>0</v>
      </c>
      <c r="FT255" s="899" t="e">
        <f t="shared" si="4532"/>
        <v>#N/A</v>
      </c>
      <c r="FU255" s="966">
        <f t="shared" si="4533"/>
        <v>0</v>
      </c>
      <c r="FV255" s="901">
        <f t="shared" si="4534"/>
        <v>0</v>
      </c>
      <c r="FY255" s="958" t="s">
        <v>333</v>
      </c>
      <c r="FZ255" s="1190" t="s">
        <v>603</v>
      </c>
      <c r="GA255" s="1179" t="s">
        <v>149</v>
      </c>
      <c r="GB255" s="1180">
        <v>3</v>
      </c>
      <c r="GC255" s="1017">
        <v>22869</v>
      </c>
      <c r="GD255" s="963">
        <f t="shared" si="4535"/>
        <v>68607</v>
      </c>
      <c r="GE255" s="1016"/>
      <c r="GF255" s="898">
        <f t="shared" si="4536"/>
        <v>1</v>
      </c>
      <c r="GG255" s="898">
        <f t="shared" si="4537"/>
        <v>1</v>
      </c>
      <c r="GH255" s="899">
        <f t="shared" si="4538"/>
        <v>1</v>
      </c>
      <c r="GI255" s="899">
        <f t="shared" si="4539"/>
        <v>1</v>
      </c>
      <c r="GJ255" s="899">
        <f t="shared" si="4540"/>
        <v>1</v>
      </c>
      <c r="GK255" s="899">
        <f t="shared" si="4541"/>
        <v>1</v>
      </c>
      <c r="GL255" s="966">
        <f t="shared" si="4542"/>
        <v>68607</v>
      </c>
      <c r="GM255" s="901">
        <f t="shared" si="4543"/>
        <v>0</v>
      </c>
      <c r="GP255" s="958" t="s">
        <v>333</v>
      </c>
      <c r="GQ255" s="1190" t="s">
        <v>603</v>
      </c>
      <c r="GR255" s="1179" t="s">
        <v>149</v>
      </c>
      <c r="GS255" s="1180">
        <v>3</v>
      </c>
      <c r="GT255" s="1015">
        <v>22500</v>
      </c>
      <c r="GU255" s="963">
        <f t="shared" si="4544"/>
        <v>67500</v>
      </c>
      <c r="GV255" s="1016"/>
      <c r="GW255" s="898">
        <f t="shared" si="4545"/>
        <v>1</v>
      </c>
      <c r="GX255" s="898">
        <f t="shared" si="4546"/>
        <v>1</v>
      </c>
      <c r="GY255" s="899">
        <f t="shared" si="4547"/>
        <v>1</v>
      </c>
      <c r="GZ255" s="899">
        <f t="shared" si="4548"/>
        <v>1</v>
      </c>
      <c r="HA255" s="899">
        <f t="shared" si="4549"/>
        <v>1</v>
      </c>
      <c r="HB255" s="899">
        <f t="shared" si="4550"/>
        <v>1</v>
      </c>
      <c r="HC255" s="966">
        <f t="shared" si="4551"/>
        <v>67500</v>
      </c>
      <c r="HD255" s="901">
        <f t="shared" si="4552"/>
        <v>0</v>
      </c>
      <c r="HG255" s="958" t="s">
        <v>333</v>
      </c>
      <c r="HH255" s="1190" t="s">
        <v>603</v>
      </c>
      <c r="HI255" s="1179" t="s">
        <v>149</v>
      </c>
      <c r="HJ255" s="1180">
        <v>3</v>
      </c>
      <c r="HK255" s="1015">
        <v>24312</v>
      </c>
      <c r="HL255" s="963">
        <f t="shared" si="4553"/>
        <v>72936</v>
      </c>
      <c r="HM255" s="1016"/>
      <c r="HN255" s="898">
        <f t="shared" si="4554"/>
        <v>1</v>
      </c>
      <c r="HO255" s="898">
        <f t="shared" si="4555"/>
        <v>1</v>
      </c>
      <c r="HP255" s="899">
        <f t="shared" si="4556"/>
        <v>1</v>
      </c>
      <c r="HQ255" s="899">
        <f t="shared" si="4557"/>
        <v>1</v>
      </c>
      <c r="HR255" s="899">
        <f t="shared" si="4558"/>
        <v>1</v>
      </c>
      <c r="HS255" s="899">
        <f t="shared" si="4559"/>
        <v>1</v>
      </c>
      <c r="HT255" s="966">
        <f t="shared" si="4560"/>
        <v>72936</v>
      </c>
      <c r="HU255" s="901">
        <f t="shared" si="4561"/>
        <v>0</v>
      </c>
      <c r="HX255" s="958" t="s">
        <v>333</v>
      </c>
      <c r="HY255" s="1190" t="s">
        <v>603</v>
      </c>
      <c r="HZ255" s="1179" t="s">
        <v>149</v>
      </c>
      <c r="IA255" s="1180">
        <v>3</v>
      </c>
      <c r="IB255" s="1020">
        <v>24949</v>
      </c>
      <c r="IC255" s="972">
        <f t="shared" si="4562"/>
        <v>74847</v>
      </c>
      <c r="ID255" s="1016"/>
      <c r="IE255" s="898">
        <f t="shared" si="4563"/>
        <v>1</v>
      </c>
      <c r="IF255" s="898">
        <f t="shared" si="4564"/>
        <v>1</v>
      </c>
      <c r="IG255" s="899">
        <f t="shared" si="4565"/>
        <v>1</v>
      </c>
      <c r="IH255" s="899">
        <f t="shared" si="4566"/>
        <v>1</v>
      </c>
      <c r="II255" s="899">
        <f t="shared" si="4567"/>
        <v>1</v>
      </c>
      <c r="IJ255" s="899">
        <f t="shared" si="4568"/>
        <v>1</v>
      </c>
      <c r="IK255" s="966">
        <f t="shared" si="4569"/>
        <v>74847</v>
      </c>
      <c r="IL255" s="901">
        <f t="shared" si="4570"/>
        <v>0</v>
      </c>
      <c r="IO255" s="958" t="s">
        <v>333</v>
      </c>
      <c r="IP255" s="1190" t="s">
        <v>603</v>
      </c>
      <c r="IQ255" s="1179" t="s">
        <v>149</v>
      </c>
      <c r="IR255" s="1180">
        <v>3</v>
      </c>
      <c r="IS255" s="1015">
        <v>26150</v>
      </c>
      <c r="IT255" s="963">
        <f t="shared" si="4571"/>
        <v>78450</v>
      </c>
      <c r="IU255" s="1016"/>
      <c r="IV255" s="898">
        <f t="shared" si="4572"/>
        <v>1</v>
      </c>
      <c r="IW255" s="898">
        <f t="shared" si="4573"/>
        <v>1</v>
      </c>
      <c r="IX255" s="899">
        <f t="shared" si="4574"/>
        <v>1</v>
      </c>
      <c r="IY255" s="899">
        <f t="shared" si="4575"/>
        <v>1</v>
      </c>
      <c r="IZ255" s="899">
        <f t="shared" si="4576"/>
        <v>1</v>
      </c>
      <c r="JA255" s="899">
        <f t="shared" si="4577"/>
        <v>1</v>
      </c>
      <c r="JB255" s="966">
        <f t="shared" si="4578"/>
        <v>78450</v>
      </c>
      <c r="JC255" s="901">
        <f t="shared" si="4579"/>
        <v>0</v>
      </c>
      <c r="JF255" s="958" t="s">
        <v>333</v>
      </c>
      <c r="JG255" s="1190" t="s">
        <v>603</v>
      </c>
      <c r="JH255" s="1179" t="s">
        <v>149</v>
      </c>
      <c r="JI255" s="1180">
        <v>3</v>
      </c>
      <c r="JJ255" s="1015">
        <v>42000</v>
      </c>
      <c r="JK255" s="963">
        <f t="shared" si="4580"/>
        <v>126000</v>
      </c>
      <c r="JL255" s="1016"/>
      <c r="JM255" s="898">
        <f t="shared" si="4581"/>
        <v>1</v>
      </c>
      <c r="JN255" s="898">
        <f t="shared" si="4582"/>
        <v>1</v>
      </c>
      <c r="JO255" s="899">
        <f t="shared" si="4583"/>
        <v>1</v>
      </c>
      <c r="JP255" s="899">
        <f t="shared" si="4584"/>
        <v>1</v>
      </c>
      <c r="JQ255" s="899">
        <f t="shared" si="4585"/>
        <v>1</v>
      </c>
      <c r="JR255" s="899">
        <f t="shared" si="4586"/>
        <v>1</v>
      </c>
      <c r="JS255" s="966">
        <f t="shared" si="4587"/>
        <v>126000</v>
      </c>
      <c r="JT255" s="901">
        <f t="shared" si="4588"/>
        <v>0</v>
      </c>
      <c r="JW255" s="958" t="s">
        <v>333</v>
      </c>
      <c r="JX255" s="1190" t="s">
        <v>603</v>
      </c>
      <c r="JY255" s="1179" t="s">
        <v>149</v>
      </c>
      <c r="JZ255" s="1180">
        <v>3</v>
      </c>
      <c r="KA255" s="1015">
        <v>28824.887400000003</v>
      </c>
      <c r="KB255" s="963">
        <f t="shared" si="4589"/>
        <v>86475</v>
      </c>
      <c r="KC255" s="1016"/>
      <c r="KD255" s="898">
        <f t="shared" si="4590"/>
        <v>1</v>
      </c>
      <c r="KE255" s="898">
        <f t="shared" si="4591"/>
        <v>1</v>
      </c>
      <c r="KF255" s="899">
        <f t="shared" si="4592"/>
        <v>1</v>
      </c>
      <c r="KG255" s="899">
        <f t="shared" si="4593"/>
        <v>1</v>
      </c>
      <c r="KH255" s="899">
        <f t="shared" si="4594"/>
        <v>1</v>
      </c>
      <c r="KI255" s="899">
        <f t="shared" si="4595"/>
        <v>1</v>
      </c>
      <c r="KJ255" s="966">
        <f t="shared" si="4596"/>
        <v>86475</v>
      </c>
      <c r="KK255" s="901">
        <f t="shared" si="4597"/>
        <v>0</v>
      </c>
      <c r="KN255" s="958" t="s">
        <v>333</v>
      </c>
      <c r="KO255" s="1190" t="s">
        <v>603</v>
      </c>
      <c r="KP255" s="1179" t="s">
        <v>149</v>
      </c>
      <c r="KQ255" s="1180">
        <v>3</v>
      </c>
      <c r="KR255" s="1015">
        <v>52745</v>
      </c>
      <c r="KS255" s="963">
        <f t="shared" si="4598"/>
        <v>158235</v>
      </c>
      <c r="KT255" s="1016"/>
      <c r="KU255" s="898">
        <f t="shared" si="4599"/>
        <v>1</v>
      </c>
      <c r="KV255" s="898">
        <f t="shared" si="4600"/>
        <v>1</v>
      </c>
      <c r="KW255" s="899">
        <f t="shared" si="4601"/>
        <v>1</v>
      </c>
      <c r="KX255" s="899">
        <f t="shared" si="4602"/>
        <v>1</v>
      </c>
      <c r="KY255" s="899">
        <f t="shared" si="4603"/>
        <v>1</v>
      </c>
      <c r="KZ255" s="899">
        <f t="shared" si="4604"/>
        <v>1</v>
      </c>
      <c r="LA255" s="966">
        <f t="shared" si="4605"/>
        <v>158235</v>
      </c>
      <c r="LB255" s="901">
        <f t="shared" si="4606"/>
        <v>0</v>
      </c>
      <c r="LE255" s="958" t="s">
        <v>333</v>
      </c>
      <c r="LF255" s="1190" t="s">
        <v>603</v>
      </c>
      <c r="LG255" s="1179" t="s">
        <v>149</v>
      </c>
      <c r="LH255" s="1180">
        <v>3</v>
      </c>
      <c r="LI255" s="1021">
        <v>44865</v>
      </c>
      <c r="LJ255" s="974">
        <f t="shared" si="4607"/>
        <v>134595</v>
      </c>
      <c r="LK255" s="1016"/>
      <c r="LL255" s="898">
        <f t="shared" si="4608"/>
        <v>1</v>
      </c>
      <c r="LM255" s="898">
        <f t="shared" si="4609"/>
        <v>1</v>
      </c>
      <c r="LN255" s="899">
        <f t="shared" si="4610"/>
        <v>1</v>
      </c>
      <c r="LO255" s="899">
        <f t="shared" si="4611"/>
        <v>1</v>
      </c>
      <c r="LP255" s="899">
        <f t="shared" si="4612"/>
        <v>1</v>
      </c>
      <c r="LQ255" s="899">
        <f t="shared" si="4613"/>
        <v>1</v>
      </c>
      <c r="LR255" s="966">
        <f t="shared" si="4614"/>
        <v>134595</v>
      </c>
      <c r="LS255" s="901">
        <f t="shared" si="4615"/>
        <v>0</v>
      </c>
      <c r="LV255" s="958" t="s">
        <v>333</v>
      </c>
      <c r="LW255" s="1190" t="s">
        <v>603</v>
      </c>
      <c r="LX255" s="1179" t="s">
        <v>149</v>
      </c>
      <c r="LY255" s="1180">
        <v>3</v>
      </c>
      <c r="LZ255" s="1015">
        <v>44070</v>
      </c>
      <c r="MA255" s="963">
        <f t="shared" si="4616"/>
        <v>132210</v>
      </c>
      <c r="MB255" s="1016"/>
      <c r="MC255" s="898">
        <f t="shared" si="4617"/>
        <v>1</v>
      </c>
      <c r="MD255" s="898">
        <f t="shared" si="4618"/>
        <v>1</v>
      </c>
      <c r="ME255" s="899">
        <f t="shared" si="4619"/>
        <v>1</v>
      </c>
      <c r="MF255" s="899">
        <f t="shared" si="4620"/>
        <v>1</v>
      </c>
      <c r="MG255" s="899">
        <f t="shared" si="4621"/>
        <v>1</v>
      </c>
      <c r="MH255" s="899">
        <f t="shared" si="4622"/>
        <v>1</v>
      </c>
      <c r="MI255" s="966">
        <f t="shared" si="4623"/>
        <v>132210</v>
      </c>
      <c r="MJ255" s="901">
        <f t="shared" si="4624"/>
        <v>0</v>
      </c>
      <c r="MM255" s="958" t="s">
        <v>333</v>
      </c>
      <c r="MN255" s="1190" t="s">
        <v>603</v>
      </c>
      <c r="MO255" s="1179" t="s">
        <v>149</v>
      </c>
      <c r="MP255" s="1180">
        <v>3</v>
      </c>
      <c r="MQ255" s="1015">
        <v>45000</v>
      </c>
      <c r="MR255" s="963">
        <f t="shared" si="4625"/>
        <v>135000</v>
      </c>
      <c r="MS255" s="1016"/>
      <c r="MT255" s="898">
        <f t="shared" si="4626"/>
        <v>1</v>
      </c>
      <c r="MU255" s="898">
        <f t="shared" si="4627"/>
        <v>1</v>
      </c>
      <c r="MV255" s="899">
        <f t="shared" si="4628"/>
        <v>1</v>
      </c>
      <c r="MW255" s="899">
        <f t="shared" si="4629"/>
        <v>1</v>
      </c>
      <c r="MX255" s="899">
        <f t="shared" si="4630"/>
        <v>1</v>
      </c>
      <c r="MY255" s="899">
        <f t="shared" si="4631"/>
        <v>1</v>
      </c>
      <c r="MZ255" s="966">
        <f t="shared" si="4632"/>
        <v>135000</v>
      </c>
      <c r="NA255" s="901">
        <f t="shared" si="4633"/>
        <v>0</v>
      </c>
      <c r="ND255" s="975" t="s">
        <v>333</v>
      </c>
      <c r="NE255" s="976" t="s">
        <v>603</v>
      </c>
      <c r="NF255" s="1175" t="s">
        <v>149</v>
      </c>
      <c r="NG255" s="1176">
        <v>3</v>
      </c>
      <c r="NH255" s="979">
        <v>77529.87</v>
      </c>
      <c r="NI255" s="980">
        <v>232590</v>
      </c>
      <c r="NJ255" s="1016"/>
      <c r="NK255" s="898">
        <f t="shared" si="4634"/>
        <v>1</v>
      </c>
      <c r="NL255" s="898">
        <f t="shared" si="4635"/>
        <v>1</v>
      </c>
      <c r="NM255" s="899">
        <f t="shared" si="4636"/>
        <v>1</v>
      </c>
      <c r="NN255" s="899">
        <f t="shared" si="4637"/>
        <v>1</v>
      </c>
      <c r="NO255" s="899">
        <f t="shared" si="4638"/>
        <v>1</v>
      </c>
      <c r="NP255" s="899">
        <f t="shared" si="4639"/>
        <v>1</v>
      </c>
      <c r="NQ255" s="966">
        <f t="shared" si="4640"/>
        <v>232590</v>
      </c>
      <c r="NR255" s="901">
        <f t="shared" si="4641"/>
        <v>0</v>
      </c>
      <c r="NU255" s="981" t="s">
        <v>333</v>
      </c>
      <c r="NV255" s="982" t="s">
        <v>603</v>
      </c>
      <c r="NW255" s="1177" t="s">
        <v>149</v>
      </c>
      <c r="NX255" s="1178">
        <v>3</v>
      </c>
      <c r="NY255" s="1022">
        <v>78313</v>
      </c>
      <c r="NZ255" s="986">
        <f t="shared" si="4642"/>
        <v>234939</v>
      </c>
      <c r="OA255" s="1016"/>
      <c r="OB255" s="898">
        <f t="shared" si="4643"/>
        <v>1</v>
      </c>
      <c r="OC255" s="898">
        <f t="shared" si="4644"/>
        <v>1</v>
      </c>
      <c r="OD255" s="899">
        <f t="shared" si="4645"/>
        <v>1</v>
      </c>
      <c r="OE255" s="899">
        <f t="shared" si="4646"/>
        <v>1</v>
      </c>
      <c r="OF255" s="899">
        <f t="shared" si="4647"/>
        <v>1</v>
      </c>
      <c r="OG255" s="899">
        <f t="shared" si="4648"/>
        <v>1</v>
      </c>
      <c r="OH255" s="966">
        <f t="shared" si="4649"/>
        <v>234939</v>
      </c>
      <c r="OI255" s="901">
        <f t="shared" si="4650"/>
        <v>0</v>
      </c>
      <c r="OL255" s="958" t="s">
        <v>333</v>
      </c>
      <c r="OM255" s="1190" t="s">
        <v>603</v>
      </c>
      <c r="ON255" s="1179" t="s">
        <v>149</v>
      </c>
      <c r="OO255" s="1180">
        <v>3</v>
      </c>
      <c r="OP255" s="1015">
        <v>110973</v>
      </c>
      <c r="OQ255" s="963">
        <f t="shared" si="4201"/>
        <v>332919</v>
      </c>
      <c r="OR255" s="1016"/>
      <c r="OS255" s="898">
        <f t="shared" si="4651"/>
        <v>1</v>
      </c>
      <c r="OT255" s="898">
        <f t="shared" si="4652"/>
        <v>1</v>
      </c>
      <c r="OU255" s="899">
        <f t="shared" si="4653"/>
        <v>1</v>
      </c>
      <c r="OV255" s="899">
        <f t="shared" si="4654"/>
        <v>1</v>
      </c>
      <c r="OW255" s="899">
        <f t="shared" si="4655"/>
        <v>1</v>
      </c>
      <c r="OX255" s="899">
        <f t="shared" si="4656"/>
        <v>1</v>
      </c>
      <c r="OY255" s="966">
        <f t="shared" si="4657"/>
        <v>332919</v>
      </c>
      <c r="OZ255" s="901">
        <f t="shared" si="4658"/>
        <v>0</v>
      </c>
      <c r="PC255" s="958" t="s">
        <v>333</v>
      </c>
      <c r="PD255" s="1190" t="s">
        <v>603</v>
      </c>
      <c r="PE255" s="1179" t="s">
        <v>149</v>
      </c>
      <c r="PF255" s="1180">
        <v>3</v>
      </c>
      <c r="PG255" s="1023">
        <v>122525</v>
      </c>
      <c r="PH255" s="988">
        <v>367575</v>
      </c>
      <c r="PI255" s="1181"/>
      <c r="PJ255" s="898">
        <f t="shared" si="4659"/>
        <v>1</v>
      </c>
      <c r="PK255" s="898">
        <f t="shared" si="4660"/>
        <v>1</v>
      </c>
      <c r="PL255" s="899">
        <f t="shared" si="4661"/>
        <v>1</v>
      </c>
      <c r="PM255" s="899">
        <f t="shared" si="4662"/>
        <v>1</v>
      </c>
      <c r="PN255" s="899">
        <f t="shared" si="4663"/>
        <v>1</v>
      </c>
      <c r="PO255" s="899">
        <f t="shared" si="4664"/>
        <v>1</v>
      </c>
      <c r="PP255" s="966">
        <f t="shared" si="4665"/>
        <v>367575</v>
      </c>
      <c r="PQ255" s="901">
        <f t="shared" si="4666"/>
        <v>0</v>
      </c>
      <c r="PT255" s="958" t="s">
        <v>333</v>
      </c>
      <c r="PU255" s="1190" t="s">
        <v>603</v>
      </c>
      <c r="PV255" s="1179" t="s">
        <v>149</v>
      </c>
      <c r="PW255" s="1180">
        <v>3</v>
      </c>
      <c r="PX255" s="1015">
        <v>22265</v>
      </c>
      <c r="PY255" s="963">
        <f t="shared" si="4667"/>
        <v>66795</v>
      </c>
      <c r="PZ255" s="1016"/>
      <c r="QA255" s="898">
        <f t="shared" si="4668"/>
        <v>1</v>
      </c>
      <c r="QB255" s="898">
        <f t="shared" si="4669"/>
        <v>1</v>
      </c>
      <c r="QC255" s="899">
        <f t="shared" si="4670"/>
        <v>1</v>
      </c>
      <c r="QD255" s="899">
        <f t="shared" si="4671"/>
        <v>1</v>
      </c>
      <c r="QE255" s="899">
        <f t="shared" si="4672"/>
        <v>1</v>
      </c>
      <c r="QF255" s="899">
        <f t="shared" si="4673"/>
        <v>1</v>
      </c>
      <c r="QG255" s="966">
        <f t="shared" si="4674"/>
        <v>66795</v>
      </c>
      <c r="QH255" s="901">
        <f t="shared" si="4675"/>
        <v>0</v>
      </c>
      <c r="QK255" s="958" t="s">
        <v>333</v>
      </c>
      <c r="QL255" s="1190" t="s">
        <v>603</v>
      </c>
      <c r="QM255" s="1179" t="s">
        <v>149</v>
      </c>
      <c r="QN255" s="1180">
        <v>3</v>
      </c>
      <c r="QO255" s="1021">
        <v>45089.324999999997</v>
      </c>
      <c r="QP255" s="974">
        <f t="shared" si="4676"/>
        <v>135268</v>
      </c>
      <c r="QQ255" s="1016"/>
      <c r="QR255" s="898">
        <f t="shared" si="4677"/>
        <v>1</v>
      </c>
      <c r="QS255" s="898">
        <f t="shared" si="4678"/>
        <v>1</v>
      </c>
      <c r="QT255" s="899">
        <f t="shared" si="4679"/>
        <v>1</v>
      </c>
      <c r="QU255" s="899">
        <f t="shared" si="4680"/>
        <v>1</v>
      </c>
      <c r="QV255" s="899">
        <f t="shared" si="4681"/>
        <v>1</v>
      </c>
      <c r="QW255" s="899">
        <f t="shared" si="4682"/>
        <v>1</v>
      </c>
      <c r="QX255" s="966">
        <f t="shared" si="4683"/>
        <v>135268</v>
      </c>
      <c r="QY255" s="901">
        <f t="shared" si="4684"/>
        <v>0</v>
      </c>
      <c r="RB255" s="405"/>
      <c r="RC255" s="406"/>
      <c r="RD255" s="407"/>
      <c r="RE255" s="408"/>
      <c r="RF255" s="409"/>
      <c r="RG255" s="410"/>
      <c r="RH255" s="410"/>
      <c r="RI255" s="898"/>
      <c r="RJ255" s="898"/>
      <c r="RK255" s="934"/>
      <c r="RL255" s="934"/>
      <c r="RM255" s="934"/>
      <c r="RN255" s="934"/>
      <c r="RO255" s="935"/>
      <c r="RP255" s="936"/>
      <c r="RS255" s="405"/>
      <c r="RT255" s="406"/>
      <c r="RU255" s="407"/>
      <c r="RV255" s="408"/>
      <c r="RW255" s="409"/>
      <c r="RX255" s="410"/>
      <c r="RY255" s="410"/>
      <c r="RZ255" s="898"/>
      <c r="SA255" s="898"/>
      <c r="SB255" s="934"/>
      <c r="SC255" s="934"/>
      <c r="SD255" s="934"/>
      <c r="SE255" s="934"/>
      <c r="SF255" s="935"/>
      <c r="SG255" s="936"/>
      <c r="SJ255" s="405"/>
      <c r="SK255" s="406"/>
      <c r="SL255" s="407"/>
      <c r="SM255" s="408"/>
      <c r="SN255" s="409"/>
      <c r="SO255" s="410"/>
      <c r="SP255" s="410"/>
      <c r="SQ255" s="898"/>
      <c r="SR255" s="898"/>
      <c r="SS255" s="934"/>
      <c r="ST255" s="934"/>
      <c r="SU255" s="934"/>
      <c r="SV255" s="934"/>
      <c r="SW255" s="935"/>
      <c r="SX255" s="936"/>
    </row>
    <row r="256" spans="2:518" ht="49.5" customHeight="1" thickTop="1" thickBot="1">
      <c r="B256" s="958" t="s">
        <v>334</v>
      </c>
      <c r="C256" s="1190" t="s">
        <v>604</v>
      </c>
      <c r="D256" s="1179" t="s">
        <v>149</v>
      </c>
      <c r="E256" s="1180">
        <v>2</v>
      </c>
      <c r="F256" s="1015"/>
      <c r="G256" s="963">
        <f t="shared" si="4452"/>
        <v>0</v>
      </c>
      <c r="H256" s="1016"/>
      <c r="K256" s="958" t="s">
        <v>334</v>
      </c>
      <c r="L256" s="1190" t="s">
        <v>604</v>
      </c>
      <c r="M256" s="1179" t="s">
        <v>149</v>
      </c>
      <c r="N256" s="1180">
        <v>2</v>
      </c>
      <c r="O256" s="1017">
        <v>141625</v>
      </c>
      <c r="P256" s="963">
        <f t="shared" si="4453"/>
        <v>283250</v>
      </c>
      <c r="Q256" s="1016"/>
      <c r="R256" s="898">
        <f t="shared" si="4685"/>
        <v>1</v>
      </c>
      <c r="S256" s="898">
        <f t="shared" si="4686"/>
        <v>1</v>
      </c>
      <c r="T256" s="899">
        <f t="shared" si="4687"/>
        <v>1</v>
      </c>
      <c r="U256" s="899">
        <f t="shared" si="4688"/>
        <v>1</v>
      </c>
      <c r="V256" s="899">
        <f t="shared" si="4688"/>
        <v>1</v>
      </c>
      <c r="W256" s="899">
        <f t="shared" si="4689"/>
        <v>1</v>
      </c>
      <c r="X256" s="966">
        <f t="shared" si="4690"/>
        <v>283250</v>
      </c>
      <c r="Y256" s="901">
        <f t="shared" si="4691"/>
        <v>0</v>
      </c>
      <c r="Z256" s="872"/>
      <c r="AA256" s="872"/>
      <c r="AB256" s="958" t="s">
        <v>334</v>
      </c>
      <c r="AC256" s="1190" t="s">
        <v>604</v>
      </c>
      <c r="AD256" s="1179" t="s">
        <v>149</v>
      </c>
      <c r="AE256" s="1180">
        <v>2</v>
      </c>
      <c r="AF256" s="1015">
        <v>105000</v>
      </c>
      <c r="AG256" s="963">
        <f t="shared" si="4454"/>
        <v>210000</v>
      </c>
      <c r="AH256" s="1016"/>
      <c r="AI256" s="898">
        <f t="shared" si="4455"/>
        <v>1</v>
      </c>
      <c r="AJ256" s="898">
        <f t="shared" si="4456"/>
        <v>1</v>
      </c>
      <c r="AK256" s="899">
        <f t="shared" si="4457"/>
        <v>1</v>
      </c>
      <c r="AL256" s="899">
        <f t="shared" si="4458"/>
        <v>1</v>
      </c>
      <c r="AM256" s="899">
        <f t="shared" si="4459"/>
        <v>1</v>
      </c>
      <c r="AN256" s="899">
        <f t="shared" si="4460"/>
        <v>1</v>
      </c>
      <c r="AO256" s="966">
        <f t="shared" si="4461"/>
        <v>210000</v>
      </c>
      <c r="AP256" s="901">
        <f t="shared" si="4462"/>
        <v>0</v>
      </c>
      <c r="AQ256" s="872"/>
      <c r="AR256" s="872"/>
      <c r="AS256" s="958" t="s">
        <v>334</v>
      </c>
      <c r="AT256" s="1191" t="s">
        <v>604</v>
      </c>
      <c r="AU256" s="1179" t="s">
        <v>149</v>
      </c>
      <c r="AV256" s="1180">
        <v>2</v>
      </c>
      <c r="AW256" s="1019">
        <v>60000</v>
      </c>
      <c r="AX256" s="969">
        <f t="shared" si="4463"/>
        <v>120000</v>
      </c>
      <c r="AY256" s="1016"/>
      <c r="AZ256" s="898">
        <f t="shared" si="4464"/>
        <v>1</v>
      </c>
      <c r="BA256" s="898">
        <f t="shared" si="4465"/>
        <v>1</v>
      </c>
      <c r="BB256" s="899">
        <f t="shared" si="4466"/>
        <v>1</v>
      </c>
      <c r="BC256" s="899">
        <f t="shared" si="4467"/>
        <v>1</v>
      </c>
      <c r="BD256" s="899">
        <f t="shared" si="4468"/>
        <v>1</v>
      </c>
      <c r="BE256" s="899">
        <f t="shared" si="4469"/>
        <v>1</v>
      </c>
      <c r="BF256" s="966">
        <f t="shared" si="4470"/>
        <v>120000</v>
      </c>
      <c r="BG256" s="901">
        <f t="shared" si="4471"/>
        <v>0</v>
      </c>
      <c r="BJ256" s="958" t="s">
        <v>334</v>
      </c>
      <c r="BK256" s="1192" t="s">
        <v>604</v>
      </c>
      <c r="BL256" s="1179" t="s">
        <v>149</v>
      </c>
      <c r="BM256" s="1180">
        <v>2</v>
      </c>
      <c r="BN256" s="1015">
        <v>178678.5</v>
      </c>
      <c r="BO256" s="963">
        <f t="shared" si="4472"/>
        <v>357357</v>
      </c>
      <c r="BP256" s="1016"/>
      <c r="BQ256" s="898">
        <f t="shared" si="4473"/>
        <v>1</v>
      </c>
      <c r="BR256" s="898">
        <f t="shared" si="4474"/>
        <v>1</v>
      </c>
      <c r="BS256" s="899">
        <f t="shared" si="4475"/>
        <v>1</v>
      </c>
      <c r="BT256" s="899">
        <f t="shared" si="4476"/>
        <v>1</v>
      </c>
      <c r="BU256" s="899">
        <f t="shared" si="4477"/>
        <v>1</v>
      </c>
      <c r="BV256" s="899">
        <f t="shared" si="4478"/>
        <v>1</v>
      </c>
      <c r="BW256" s="966">
        <f t="shared" si="4479"/>
        <v>357357</v>
      </c>
      <c r="BX256" s="901">
        <f t="shared" si="4480"/>
        <v>0</v>
      </c>
      <c r="CA256" s="958" t="s">
        <v>334</v>
      </c>
      <c r="CB256" s="1190" t="s">
        <v>604</v>
      </c>
      <c r="CC256" s="1179" t="s">
        <v>149</v>
      </c>
      <c r="CD256" s="1180">
        <v>2</v>
      </c>
      <c r="CE256" s="1015">
        <v>137942</v>
      </c>
      <c r="CF256" s="963">
        <f t="shared" si="4481"/>
        <v>275884</v>
      </c>
      <c r="CG256" s="1016"/>
      <c r="CH256" s="898">
        <f t="shared" si="4482"/>
        <v>1</v>
      </c>
      <c r="CI256" s="898">
        <f t="shared" si="4483"/>
        <v>1</v>
      </c>
      <c r="CJ256" s="899">
        <f t="shared" si="4484"/>
        <v>1</v>
      </c>
      <c r="CK256" s="899">
        <f t="shared" si="4485"/>
        <v>1</v>
      </c>
      <c r="CL256" s="899">
        <f t="shared" si="4486"/>
        <v>1</v>
      </c>
      <c r="CM256" s="899">
        <f t="shared" si="4487"/>
        <v>1</v>
      </c>
      <c r="CN256" s="966">
        <f t="shared" si="4488"/>
        <v>275884</v>
      </c>
      <c r="CO256" s="901">
        <f t="shared" si="4489"/>
        <v>0</v>
      </c>
      <c r="CR256" s="958" t="s">
        <v>334</v>
      </c>
      <c r="CS256" s="1190" t="s">
        <v>604</v>
      </c>
      <c r="CT256" s="1179" t="s">
        <v>149</v>
      </c>
      <c r="CU256" s="1180">
        <v>2</v>
      </c>
      <c r="CV256" s="1015">
        <v>28000</v>
      </c>
      <c r="CW256" s="963">
        <f t="shared" si="4490"/>
        <v>56000</v>
      </c>
      <c r="CX256" s="1016"/>
      <c r="CY256" s="898">
        <f t="shared" si="4491"/>
        <v>1</v>
      </c>
      <c r="CZ256" s="898">
        <f t="shared" si="4492"/>
        <v>1</v>
      </c>
      <c r="DA256" s="899">
        <f t="shared" si="4493"/>
        <v>1</v>
      </c>
      <c r="DB256" s="899">
        <f t="shared" si="4494"/>
        <v>1</v>
      </c>
      <c r="DC256" s="899">
        <f t="shared" si="4495"/>
        <v>1</v>
      </c>
      <c r="DD256" s="899">
        <f t="shared" si="4496"/>
        <v>1</v>
      </c>
      <c r="DE256" s="966">
        <f t="shared" si="4497"/>
        <v>56000</v>
      </c>
      <c r="DF256" s="901">
        <f t="shared" si="4498"/>
        <v>0</v>
      </c>
      <c r="DI256" s="958" t="s">
        <v>334</v>
      </c>
      <c r="DJ256" s="1190" t="s">
        <v>604</v>
      </c>
      <c r="DK256" s="1179" t="s">
        <v>149</v>
      </c>
      <c r="DL256" s="1180">
        <v>2</v>
      </c>
      <c r="DM256" s="1015">
        <v>597384</v>
      </c>
      <c r="DN256" s="963">
        <f t="shared" si="4499"/>
        <v>1194768</v>
      </c>
      <c r="DO256" s="1016"/>
      <c r="DP256" s="898">
        <f t="shared" si="4500"/>
        <v>1</v>
      </c>
      <c r="DQ256" s="898">
        <f t="shared" si="4501"/>
        <v>1</v>
      </c>
      <c r="DR256" s="899">
        <f t="shared" si="4502"/>
        <v>1</v>
      </c>
      <c r="DS256" s="899">
        <f t="shared" si="4503"/>
        <v>1</v>
      </c>
      <c r="DT256" s="899">
        <f t="shared" si="4504"/>
        <v>1</v>
      </c>
      <c r="DU256" s="899">
        <f t="shared" si="4505"/>
        <v>1</v>
      </c>
      <c r="DV256" s="966">
        <f t="shared" si="4506"/>
        <v>1194768</v>
      </c>
      <c r="DW256" s="901">
        <f t="shared" si="4507"/>
        <v>0</v>
      </c>
      <c r="DZ256" s="958" t="s">
        <v>334</v>
      </c>
      <c r="EA256" s="1190" t="s">
        <v>604</v>
      </c>
      <c r="EB256" s="1179" t="s">
        <v>149</v>
      </c>
      <c r="EC256" s="1180">
        <v>2</v>
      </c>
      <c r="ED256" s="1015">
        <v>178500</v>
      </c>
      <c r="EE256" s="963">
        <f t="shared" si="4508"/>
        <v>357000</v>
      </c>
      <c r="EF256" s="1016"/>
      <c r="EG256" s="898">
        <f t="shared" si="4509"/>
        <v>1</v>
      </c>
      <c r="EH256" s="898">
        <f t="shared" si="4510"/>
        <v>1</v>
      </c>
      <c r="EI256" s="899">
        <f t="shared" si="4511"/>
        <v>1</v>
      </c>
      <c r="EJ256" s="899">
        <f t="shared" si="4512"/>
        <v>1</v>
      </c>
      <c r="EK256" s="899">
        <f t="shared" si="4513"/>
        <v>1</v>
      </c>
      <c r="EL256" s="899">
        <f t="shared" si="4514"/>
        <v>1</v>
      </c>
      <c r="EM256" s="966">
        <f t="shared" si="4515"/>
        <v>357000</v>
      </c>
      <c r="EN256" s="901">
        <f t="shared" si="4516"/>
        <v>0</v>
      </c>
      <c r="EQ256" s="958" t="s">
        <v>334</v>
      </c>
      <c r="ER256" s="1190" t="s">
        <v>1164</v>
      </c>
      <c r="ES256" s="1179" t="s">
        <v>149</v>
      </c>
      <c r="ET256" s="1180">
        <v>2</v>
      </c>
      <c r="EU256" s="1015">
        <v>138500</v>
      </c>
      <c r="EV256" s="963">
        <f t="shared" si="4517"/>
        <v>277000</v>
      </c>
      <c r="EW256" s="1016"/>
      <c r="EX256" s="898">
        <v>1</v>
      </c>
      <c r="EY256" s="898">
        <f t="shared" si="4519"/>
        <v>1</v>
      </c>
      <c r="EZ256" s="899">
        <f t="shared" si="4520"/>
        <v>1</v>
      </c>
      <c r="FA256" s="899">
        <f t="shared" si="4521"/>
        <v>1</v>
      </c>
      <c r="FB256" s="899">
        <f t="shared" si="4522"/>
        <v>1</v>
      </c>
      <c r="FC256" s="899">
        <f t="shared" si="4523"/>
        <v>1</v>
      </c>
      <c r="FD256" s="966">
        <f t="shared" si="4524"/>
        <v>277000</v>
      </c>
      <c r="FE256" s="901">
        <f t="shared" si="4525"/>
        <v>0</v>
      </c>
      <c r="FH256" s="958"/>
      <c r="FI256" s="1190"/>
      <c r="FJ256" s="1179"/>
      <c r="FK256" s="1180"/>
      <c r="FL256" s="1015"/>
      <c r="FM256" s="963">
        <f t="shared" si="4526"/>
        <v>0</v>
      </c>
      <c r="FN256" s="1016"/>
      <c r="FO256" s="898" t="e">
        <f t="shared" si="4527"/>
        <v>#N/A</v>
      </c>
      <c r="FP256" s="898" t="e">
        <f t="shared" si="4528"/>
        <v>#N/A</v>
      </c>
      <c r="FQ256" s="899" t="e">
        <f t="shared" si="4529"/>
        <v>#N/A</v>
      </c>
      <c r="FR256" s="899">
        <f t="shared" si="4530"/>
        <v>0</v>
      </c>
      <c r="FS256" s="899">
        <f t="shared" si="4531"/>
        <v>0</v>
      </c>
      <c r="FT256" s="899" t="e">
        <f t="shared" si="4532"/>
        <v>#N/A</v>
      </c>
      <c r="FU256" s="966">
        <f t="shared" si="4533"/>
        <v>0</v>
      </c>
      <c r="FV256" s="901">
        <f t="shared" si="4534"/>
        <v>0</v>
      </c>
      <c r="FY256" s="958" t="s">
        <v>334</v>
      </c>
      <c r="FZ256" s="1190" t="s">
        <v>604</v>
      </c>
      <c r="GA256" s="1179" t="s">
        <v>149</v>
      </c>
      <c r="GB256" s="1180">
        <v>2</v>
      </c>
      <c r="GC256" s="1017">
        <v>141625</v>
      </c>
      <c r="GD256" s="963">
        <f t="shared" si="4535"/>
        <v>283250</v>
      </c>
      <c r="GE256" s="1016"/>
      <c r="GF256" s="898">
        <f t="shared" si="4536"/>
        <v>1</v>
      </c>
      <c r="GG256" s="898">
        <f t="shared" si="4537"/>
        <v>1</v>
      </c>
      <c r="GH256" s="899">
        <f t="shared" si="4538"/>
        <v>1</v>
      </c>
      <c r="GI256" s="899">
        <f t="shared" si="4539"/>
        <v>1</v>
      </c>
      <c r="GJ256" s="899">
        <f t="shared" si="4540"/>
        <v>1</v>
      </c>
      <c r="GK256" s="899">
        <f t="shared" si="4541"/>
        <v>1</v>
      </c>
      <c r="GL256" s="966">
        <f t="shared" si="4542"/>
        <v>283250</v>
      </c>
      <c r="GM256" s="901">
        <f t="shared" si="4543"/>
        <v>0</v>
      </c>
      <c r="GP256" s="958" t="s">
        <v>334</v>
      </c>
      <c r="GQ256" s="1190" t="s">
        <v>1171</v>
      </c>
      <c r="GR256" s="1179" t="s">
        <v>149</v>
      </c>
      <c r="GS256" s="1180">
        <v>2</v>
      </c>
      <c r="GT256" s="1015">
        <v>138750</v>
      </c>
      <c r="GU256" s="963">
        <f t="shared" si="4544"/>
        <v>277500</v>
      </c>
      <c r="GV256" s="1016"/>
      <c r="GW256" s="898">
        <v>1</v>
      </c>
      <c r="GX256" s="898">
        <f t="shared" si="4546"/>
        <v>1</v>
      </c>
      <c r="GY256" s="899">
        <f t="shared" si="4547"/>
        <v>1</v>
      </c>
      <c r="GZ256" s="899">
        <f t="shared" si="4548"/>
        <v>1</v>
      </c>
      <c r="HA256" s="899">
        <f t="shared" si="4549"/>
        <v>1</v>
      </c>
      <c r="HB256" s="899">
        <f t="shared" si="4550"/>
        <v>1</v>
      </c>
      <c r="HC256" s="966">
        <f t="shared" si="4551"/>
        <v>277500</v>
      </c>
      <c r="HD256" s="901">
        <f t="shared" si="4552"/>
        <v>0</v>
      </c>
      <c r="HG256" s="958" t="s">
        <v>334</v>
      </c>
      <c r="HH256" s="1190" t="s">
        <v>604</v>
      </c>
      <c r="HI256" s="1179" t="s">
        <v>149</v>
      </c>
      <c r="HJ256" s="1180">
        <v>2</v>
      </c>
      <c r="HK256" s="1015">
        <v>160462</v>
      </c>
      <c r="HL256" s="963">
        <f t="shared" si="4553"/>
        <v>320924</v>
      </c>
      <c r="HM256" s="1016"/>
      <c r="HN256" s="898">
        <f t="shared" si="4554"/>
        <v>1</v>
      </c>
      <c r="HO256" s="898">
        <f t="shared" si="4555"/>
        <v>1</v>
      </c>
      <c r="HP256" s="899">
        <f t="shared" si="4556"/>
        <v>1</v>
      </c>
      <c r="HQ256" s="899">
        <f t="shared" si="4557"/>
        <v>1</v>
      </c>
      <c r="HR256" s="899">
        <f t="shared" si="4558"/>
        <v>1</v>
      </c>
      <c r="HS256" s="899">
        <f t="shared" si="4559"/>
        <v>1</v>
      </c>
      <c r="HT256" s="966">
        <f t="shared" si="4560"/>
        <v>320924</v>
      </c>
      <c r="HU256" s="901">
        <f t="shared" si="4561"/>
        <v>0</v>
      </c>
      <c r="HX256" s="958" t="s">
        <v>334</v>
      </c>
      <c r="HY256" s="1190" t="s">
        <v>604</v>
      </c>
      <c r="HZ256" s="1179" t="s">
        <v>149</v>
      </c>
      <c r="IA256" s="1180">
        <v>2</v>
      </c>
      <c r="IB256" s="1020">
        <v>159095</v>
      </c>
      <c r="IC256" s="972">
        <f t="shared" si="4562"/>
        <v>318190</v>
      </c>
      <c r="ID256" s="1016"/>
      <c r="IE256" s="898">
        <f t="shared" si="4563"/>
        <v>1</v>
      </c>
      <c r="IF256" s="898">
        <f t="shared" si="4564"/>
        <v>1</v>
      </c>
      <c r="IG256" s="899">
        <f t="shared" si="4565"/>
        <v>1</v>
      </c>
      <c r="IH256" s="899">
        <f t="shared" si="4566"/>
        <v>1</v>
      </c>
      <c r="II256" s="899">
        <f t="shared" si="4567"/>
        <v>1</v>
      </c>
      <c r="IJ256" s="899">
        <f t="shared" si="4568"/>
        <v>1</v>
      </c>
      <c r="IK256" s="966">
        <f t="shared" si="4569"/>
        <v>318190</v>
      </c>
      <c r="IL256" s="901">
        <f t="shared" si="4570"/>
        <v>0</v>
      </c>
      <c r="IO256" s="958" t="s">
        <v>334</v>
      </c>
      <c r="IP256" s="1190" t="s">
        <v>604</v>
      </c>
      <c r="IQ256" s="1179" t="s">
        <v>149</v>
      </c>
      <c r="IR256" s="1180">
        <v>2</v>
      </c>
      <c r="IS256" s="1015">
        <v>106535</v>
      </c>
      <c r="IT256" s="963">
        <f t="shared" si="4571"/>
        <v>213070</v>
      </c>
      <c r="IU256" s="1016"/>
      <c r="IV256" s="898">
        <f t="shared" si="4572"/>
        <v>1</v>
      </c>
      <c r="IW256" s="898">
        <f t="shared" si="4573"/>
        <v>1</v>
      </c>
      <c r="IX256" s="899">
        <f t="shared" si="4574"/>
        <v>1</v>
      </c>
      <c r="IY256" s="899">
        <f t="shared" si="4575"/>
        <v>1</v>
      </c>
      <c r="IZ256" s="899">
        <f t="shared" si="4576"/>
        <v>1</v>
      </c>
      <c r="JA256" s="899">
        <f t="shared" si="4577"/>
        <v>1</v>
      </c>
      <c r="JB256" s="966">
        <f t="shared" si="4578"/>
        <v>213070</v>
      </c>
      <c r="JC256" s="901">
        <f t="shared" si="4579"/>
        <v>0</v>
      </c>
      <c r="JF256" s="958" t="s">
        <v>334</v>
      </c>
      <c r="JG256" s="1190" t="s">
        <v>604</v>
      </c>
      <c r="JH256" s="1179" t="s">
        <v>149</v>
      </c>
      <c r="JI256" s="1180">
        <v>2</v>
      </c>
      <c r="JJ256" s="1015">
        <v>135000</v>
      </c>
      <c r="JK256" s="963">
        <f t="shared" si="4580"/>
        <v>270000</v>
      </c>
      <c r="JL256" s="1016"/>
      <c r="JM256" s="898">
        <f t="shared" si="4581"/>
        <v>1</v>
      </c>
      <c r="JN256" s="898">
        <f t="shared" si="4582"/>
        <v>1</v>
      </c>
      <c r="JO256" s="899">
        <f t="shared" si="4583"/>
        <v>1</v>
      </c>
      <c r="JP256" s="899">
        <f t="shared" si="4584"/>
        <v>1</v>
      </c>
      <c r="JQ256" s="899">
        <f t="shared" si="4585"/>
        <v>1</v>
      </c>
      <c r="JR256" s="899">
        <f t="shared" si="4586"/>
        <v>1</v>
      </c>
      <c r="JS256" s="966">
        <f t="shared" si="4587"/>
        <v>270000</v>
      </c>
      <c r="JT256" s="901">
        <f t="shared" si="4588"/>
        <v>0</v>
      </c>
      <c r="JW256" s="958" t="s">
        <v>334</v>
      </c>
      <c r="JX256" s="1190" t="s">
        <v>604</v>
      </c>
      <c r="JY256" s="1179" t="s">
        <v>149</v>
      </c>
      <c r="JZ256" s="1180">
        <v>2</v>
      </c>
      <c r="KA256" s="1015">
        <v>167066.68695</v>
      </c>
      <c r="KB256" s="963">
        <f t="shared" si="4589"/>
        <v>334133</v>
      </c>
      <c r="KC256" s="1016"/>
      <c r="KD256" s="898">
        <f t="shared" si="4590"/>
        <v>1</v>
      </c>
      <c r="KE256" s="898">
        <f t="shared" si="4591"/>
        <v>1</v>
      </c>
      <c r="KF256" s="899">
        <f t="shared" si="4592"/>
        <v>1</v>
      </c>
      <c r="KG256" s="899">
        <f t="shared" si="4593"/>
        <v>1</v>
      </c>
      <c r="KH256" s="899">
        <f t="shared" si="4594"/>
        <v>1</v>
      </c>
      <c r="KI256" s="899">
        <f t="shared" si="4595"/>
        <v>1</v>
      </c>
      <c r="KJ256" s="966">
        <f t="shared" si="4596"/>
        <v>334133</v>
      </c>
      <c r="KK256" s="901">
        <f t="shared" si="4597"/>
        <v>0</v>
      </c>
      <c r="KN256" s="958" t="s">
        <v>334</v>
      </c>
      <c r="KO256" s="1190" t="s">
        <v>604</v>
      </c>
      <c r="KP256" s="1179" t="s">
        <v>149</v>
      </c>
      <c r="KQ256" s="1180">
        <v>2</v>
      </c>
      <c r="KR256" s="1015">
        <v>219450</v>
      </c>
      <c r="KS256" s="963">
        <f t="shared" si="4598"/>
        <v>438900</v>
      </c>
      <c r="KT256" s="1016"/>
      <c r="KU256" s="898">
        <f t="shared" si="4599"/>
        <v>1</v>
      </c>
      <c r="KV256" s="898">
        <f t="shared" si="4600"/>
        <v>1</v>
      </c>
      <c r="KW256" s="899">
        <f t="shared" si="4601"/>
        <v>1</v>
      </c>
      <c r="KX256" s="899">
        <f t="shared" si="4602"/>
        <v>1</v>
      </c>
      <c r="KY256" s="899">
        <f t="shared" si="4603"/>
        <v>1</v>
      </c>
      <c r="KZ256" s="899">
        <f t="shared" si="4604"/>
        <v>1</v>
      </c>
      <c r="LA256" s="966">
        <f t="shared" si="4605"/>
        <v>438900</v>
      </c>
      <c r="LB256" s="901">
        <f t="shared" si="4606"/>
        <v>0</v>
      </c>
      <c r="LE256" s="958" t="s">
        <v>334</v>
      </c>
      <c r="LF256" s="1190" t="s">
        <v>604</v>
      </c>
      <c r="LG256" s="1179" t="s">
        <v>149</v>
      </c>
      <c r="LH256" s="1180">
        <v>2</v>
      </c>
      <c r="LI256" s="1021">
        <v>24925</v>
      </c>
      <c r="LJ256" s="974">
        <f t="shared" si="4607"/>
        <v>49850</v>
      </c>
      <c r="LK256" s="1016"/>
      <c r="LL256" s="898">
        <f t="shared" si="4608"/>
        <v>1</v>
      </c>
      <c r="LM256" s="898">
        <f t="shared" si="4609"/>
        <v>1</v>
      </c>
      <c r="LN256" s="899">
        <f t="shared" si="4610"/>
        <v>1</v>
      </c>
      <c r="LO256" s="899">
        <f t="shared" si="4611"/>
        <v>1</v>
      </c>
      <c r="LP256" s="899">
        <f t="shared" si="4612"/>
        <v>1</v>
      </c>
      <c r="LQ256" s="899">
        <f t="shared" si="4613"/>
        <v>1</v>
      </c>
      <c r="LR256" s="966">
        <f t="shared" si="4614"/>
        <v>49850</v>
      </c>
      <c r="LS256" s="901">
        <f t="shared" si="4615"/>
        <v>0</v>
      </c>
      <c r="LV256" s="958" t="s">
        <v>334</v>
      </c>
      <c r="LW256" s="1190" t="s">
        <v>604</v>
      </c>
      <c r="LX256" s="1179" t="s">
        <v>149</v>
      </c>
      <c r="LY256" s="1180">
        <v>2</v>
      </c>
      <c r="LZ256" s="1015">
        <v>32500</v>
      </c>
      <c r="MA256" s="963">
        <f t="shared" si="4616"/>
        <v>65000</v>
      </c>
      <c r="MB256" s="1016"/>
      <c r="MC256" s="898">
        <f t="shared" si="4617"/>
        <v>1</v>
      </c>
      <c r="MD256" s="898">
        <f t="shared" si="4618"/>
        <v>1</v>
      </c>
      <c r="ME256" s="899">
        <f t="shared" si="4619"/>
        <v>1</v>
      </c>
      <c r="MF256" s="899">
        <f t="shared" si="4620"/>
        <v>1</v>
      </c>
      <c r="MG256" s="899">
        <f t="shared" si="4621"/>
        <v>1</v>
      </c>
      <c r="MH256" s="899">
        <f t="shared" si="4622"/>
        <v>1</v>
      </c>
      <c r="MI256" s="966">
        <f t="shared" si="4623"/>
        <v>65000</v>
      </c>
      <c r="MJ256" s="901">
        <f t="shared" si="4624"/>
        <v>0</v>
      </c>
      <c r="MM256" s="958" t="s">
        <v>334</v>
      </c>
      <c r="MN256" s="1190" t="s">
        <v>604</v>
      </c>
      <c r="MO256" s="1179" t="s">
        <v>149</v>
      </c>
      <c r="MP256" s="1180">
        <v>2</v>
      </c>
      <c r="MQ256" s="1015">
        <v>25000</v>
      </c>
      <c r="MR256" s="963">
        <f t="shared" si="4625"/>
        <v>50000</v>
      </c>
      <c r="MS256" s="1016"/>
      <c r="MT256" s="898">
        <f t="shared" si="4626"/>
        <v>1</v>
      </c>
      <c r="MU256" s="898">
        <f t="shared" si="4627"/>
        <v>1</v>
      </c>
      <c r="MV256" s="899">
        <f t="shared" si="4628"/>
        <v>1</v>
      </c>
      <c r="MW256" s="899">
        <f t="shared" si="4629"/>
        <v>1</v>
      </c>
      <c r="MX256" s="899">
        <f t="shared" si="4630"/>
        <v>1</v>
      </c>
      <c r="MY256" s="899">
        <f t="shared" si="4631"/>
        <v>1</v>
      </c>
      <c r="MZ256" s="966">
        <f t="shared" si="4632"/>
        <v>50000</v>
      </c>
      <c r="NA256" s="901">
        <f t="shared" si="4633"/>
        <v>0</v>
      </c>
      <c r="ND256" s="975" t="s">
        <v>334</v>
      </c>
      <c r="NE256" s="976" t="s">
        <v>604</v>
      </c>
      <c r="NF256" s="1175" t="s">
        <v>149</v>
      </c>
      <c r="NG256" s="1176">
        <v>2</v>
      </c>
      <c r="NH256" s="979">
        <v>110845.35</v>
      </c>
      <c r="NI256" s="980">
        <v>221691</v>
      </c>
      <c r="NJ256" s="1016"/>
      <c r="NK256" s="898">
        <f t="shared" si="4634"/>
        <v>1</v>
      </c>
      <c r="NL256" s="898">
        <f t="shared" si="4635"/>
        <v>1</v>
      </c>
      <c r="NM256" s="899">
        <f t="shared" si="4636"/>
        <v>1</v>
      </c>
      <c r="NN256" s="899">
        <f t="shared" si="4637"/>
        <v>1</v>
      </c>
      <c r="NO256" s="899">
        <f t="shared" si="4638"/>
        <v>1</v>
      </c>
      <c r="NP256" s="899">
        <f t="shared" si="4639"/>
        <v>1</v>
      </c>
      <c r="NQ256" s="966">
        <f t="shared" si="4640"/>
        <v>221691</v>
      </c>
      <c r="NR256" s="901">
        <f t="shared" si="4641"/>
        <v>0</v>
      </c>
      <c r="NU256" s="981" t="s">
        <v>334</v>
      </c>
      <c r="NV256" s="982" t="s">
        <v>604</v>
      </c>
      <c r="NW256" s="1177" t="s">
        <v>149</v>
      </c>
      <c r="NX256" s="1178">
        <v>2</v>
      </c>
      <c r="NY256" s="1022">
        <v>111965</v>
      </c>
      <c r="NZ256" s="986">
        <f t="shared" si="4642"/>
        <v>223930</v>
      </c>
      <c r="OA256" s="1016"/>
      <c r="OB256" s="898">
        <f t="shared" si="4643"/>
        <v>1</v>
      </c>
      <c r="OC256" s="898">
        <f t="shared" si="4644"/>
        <v>1</v>
      </c>
      <c r="OD256" s="899">
        <f t="shared" si="4645"/>
        <v>1</v>
      </c>
      <c r="OE256" s="899">
        <f t="shared" si="4646"/>
        <v>1</v>
      </c>
      <c r="OF256" s="899">
        <f t="shared" si="4647"/>
        <v>1</v>
      </c>
      <c r="OG256" s="899">
        <f t="shared" si="4648"/>
        <v>1</v>
      </c>
      <c r="OH256" s="966">
        <f t="shared" si="4649"/>
        <v>223930</v>
      </c>
      <c r="OI256" s="901">
        <f t="shared" si="4650"/>
        <v>0</v>
      </c>
      <c r="OL256" s="958" t="s">
        <v>334</v>
      </c>
      <c r="OM256" s="1190" t="s">
        <v>604</v>
      </c>
      <c r="ON256" s="1179" t="s">
        <v>149</v>
      </c>
      <c r="OO256" s="1180">
        <v>2</v>
      </c>
      <c r="OP256" s="1015">
        <v>172723</v>
      </c>
      <c r="OQ256" s="963">
        <f t="shared" si="4201"/>
        <v>345446</v>
      </c>
      <c r="OR256" s="1016"/>
      <c r="OS256" s="898">
        <f t="shared" si="4651"/>
        <v>1</v>
      </c>
      <c r="OT256" s="898">
        <f t="shared" si="4652"/>
        <v>1</v>
      </c>
      <c r="OU256" s="899">
        <f t="shared" si="4653"/>
        <v>1</v>
      </c>
      <c r="OV256" s="899">
        <f t="shared" si="4654"/>
        <v>1</v>
      </c>
      <c r="OW256" s="899">
        <f t="shared" si="4655"/>
        <v>1</v>
      </c>
      <c r="OX256" s="899">
        <f t="shared" si="4656"/>
        <v>1</v>
      </c>
      <c r="OY256" s="966">
        <f t="shared" si="4657"/>
        <v>345446</v>
      </c>
      <c r="OZ256" s="901">
        <f t="shared" si="4658"/>
        <v>0</v>
      </c>
      <c r="PC256" s="958" t="s">
        <v>334</v>
      </c>
      <c r="PD256" s="1190" t="s">
        <v>604</v>
      </c>
      <c r="PE256" s="1179" t="s">
        <v>149</v>
      </c>
      <c r="PF256" s="1180">
        <v>2</v>
      </c>
      <c r="PG256" s="1023">
        <v>185900</v>
      </c>
      <c r="PH256" s="988">
        <v>371800</v>
      </c>
      <c r="PI256" s="1181"/>
      <c r="PJ256" s="898">
        <f t="shared" si="4659"/>
        <v>1</v>
      </c>
      <c r="PK256" s="898">
        <f t="shared" si="4660"/>
        <v>1</v>
      </c>
      <c r="PL256" s="899">
        <f t="shared" si="4661"/>
        <v>1</v>
      </c>
      <c r="PM256" s="899">
        <f t="shared" si="4662"/>
        <v>1</v>
      </c>
      <c r="PN256" s="899">
        <f t="shared" si="4663"/>
        <v>1</v>
      </c>
      <c r="PO256" s="899">
        <f t="shared" si="4664"/>
        <v>1</v>
      </c>
      <c r="PP256" s="966">
        <f t="shared" si="4665"/>
        <v>371800</v>
      </c>
      <c r="PQ256" s="901">
        <f t="shared" si="4666"/>
        <v>0</v>
      </c>
      <c r="PT256" s="958" t="s">
        <v>334</v>
      </c>
      <c r="PU256" s="1190" t="s">
        <v>604</v>
      </c>
      <c r="PV256" s="1179" t="s">
        <v>149</v>
      </c>
      <c r="PW256" s="1180">
        <v>2</v>
      </c>
      <c r="PX256" s="1015">
        <v>138250</v>
      </c>
      <c r="PY256" s="963">
        <f t="shared" si="4667"/>
        <v>276500</v>
      </c>
      <c r="PZ256" s="1016"/>
      <c r="QA256" s="898">
        <f t="shared" si="4668"/>
        <v>1</v>
      </c>
      <c r="QB256" s="898">
        <f t="shared" si="4669"/>
        <v>1</v>
      </c>
      <c r="QC256" s="899">
        <f t="shared" si="4670"/>
        <v>1</v>
      </c>
      <c r="QD256" s="899">
        <f t="shared" si="4671"/>
        <v>1</v>
      </c>
      <c r="QE256" s="899">
        <f t="shared" si="4672"/>
        <v>1</v>
      </c>
      <c r="QF256" s="899">
        <f t="shared" si="4673"/>
        <v>1</v>
      </c>
      <c r="QG256" s="966">
        <f t="shared" si="4674"/>
        <v>276500</v>
      </c>
      <c r="QH256" s="901">
        <f t="shared" si="4675"/>
        <v>0</v>
      </c>
      <c r="QK256" s="958" t="s">
        <v>334</v>
      </c>
      <c r="QL256" s="1190" t="s">
        <v>604</v>
      </c>
      <c r="QM256" s="1179" t="s">
        <v>149</v>
      </c>
      <c r="QN256" s="1180">
        <v>2</v>
      </c>
      <c r="QO256" s="1021">
        <v>25049.624999999996</v>
      </c>
      <c r="QP256" s="974">
        <f t="shared" si="4676"/>
        <v>50099</v>
      </c>
      <c r="QQ256" s="1016"/>
      <c r="QR256" s="898">
        <f t="shared" si="4677"/>
        <v>1</v>
      </c>
      <c r="QS256" s="898">
        <f t="shared" si="4678"/>
        <v>1</v>
      </c>
      <c r="QT256" s="899">
        <f t="shared" si="4679"/>
        <v>1</v>
      </c>
      <c r="QU256" s="899">
        <f t="shared" si="4680"/>
        <v>1</v>
      </c>
      <c r="QV256" s="899">
        <f t="shared" si="4681"/>
        <v>1</v>
      </c>
      <c r="QW256" s="899">
        <f t="shared" si="4682"/>
        <v>1</v>
      </c>
      <c r="QX256" s="966">
        <f t="shared" si="4683"/>
        <v>50099</v>
      </c>
      <c r="QY256" s="901">
        <f t="shared" si="4684"/>
        <v>0</v>
      </c>
      <c r="RB256" s="405"/>
      <c r="RC256" s="406"/>
      <c r="RD256" s="407"/>
      <c r="RE256" s="408"/>
      <c r="RF256" s="409"/>
      <c r="RG256" s="410"/>
      <c r="RH256" s="410"/>
      <c r="RI256" s="898"/>
      <c r="RJ256" s="898"/>
      <c r="RK256" s="934"/>
      <c r="RL256" s="934"/>
      <c r="RM256" s="934"/>
      <c r="RN256" s="934"/>
      <c r="RO256" s="935"/>
      <c r="RP256" s="936"/>
      <c r="RS256" s="405"/>
      <c r="RT256" s="406"/>
      <c r="RU256" s="407"/>
      <c r="RV256" s="408"/>
      <c r="RW256" s="409"/>
      <c r="RX256" s="410"/>
      <c r="RY256" s="410"/>
      <c r="RZ256" s="898"/>
      <c r="SA256" s="898"/>
      <c r="SB256" s="934"/>
      <c r="SC256" s="934"/>
      <c r="SD256" s="934"/>
      <c r="SE256" s="934"/>
      <c r="SF256" s="935"/>
      <c r="SG256" s="936"/>
      <c r="SJ256" s="405"/>
      <c r="SK256" s="406"/>
      <c r="SL256" s="407"/>
      <c r="SM256" s="408"/>
      <c r="SN256" s="409"/>
      <c r="SO256" s="410"/>
      <c r="SP256" s="410"/>
      <c r="SQ256" s="898"/>
      <c r="SR256" s="898"/>
      <c r="SS256" s="934"/>
      <c r="ST256" s="934"/>
      <c r="SU256" s="934"/>
      <c r="SV256" s="934"/>
      <c r="SW256" s="935"/>
      <c r="SX256" s="936"/>
    </row>
    <row r="257" spans="2:518" ht="45" customHeight="1" thickTop="1" thickBot="1">
      <c r="B257" s="958" t="s">
        <v>335</v>
      </c>
      <c r="C257" s="1190" t="s">
        <v>605</v>
      </c>
      <c r="D257" s="1179" t="s">
        <v>149</v>
      </c>
      <c r="E257" s="1180">
        <v>1</v>
      </c>
      <c r="F257" s="1015"/>
      <c r="G257" s="963">
        <f t="shared" si="4452"/>
        <v>0</v>
      </c>
      <c r="H257" s="1016"/>
      <c r="K257" s="958" t="s">
        <v>335</v>
      </c>
      <c r="L257" s="1190" t="s">
        <v>605</v>
      </c>
      <c r="M257" s="1179" t="s">
        <v>149</v>
      </c>
      <c r="N257" s="1180">
        <v>1</v>
      </c>
      <c r="O257" s="1017">
        <v>204718</v>
      </c>
      <c r="P257" s="963">
        <f t="shared" si="4453"/>
        <v>204718</v>
      </c>
      <c r="Q257" s="1016"/>
      <c r="R257" s="898">
        <f t="shared" si="4685"/>
        <v>1</v>
      </c>
      <c r="S257" s="898">
        <f t="shared" si="4686"/>
        <v>1</v>
      </c>
      <c r="T257" s="899">
        <f t="shared" si="4687"/>
        <v>1</v>
      </c>
      <c r="U257" s="899">
        <f t="shared" si="4688"/>
        <v>1</v>
      </c>
      <c r="V257" s="899">
        <f t="shared" si="4688"/>
        <v>1</v>
      </c>
      <c r="W257" s="899">
        <f t="shared" si="4689"/>
        <v>1</v>
      </c>
      <c r="X257" s="966">
        <f t="shared" si="4690"/>
        <v>204718</v>
      </c>
      <c r="Y257" s="901">
        <f t="shared" si="4691"/>
        <v>0</v>
      </c>
      <c r="Z257" s="872"/>
      <c r="AA257" s="872"/>
      <c r="AB257" s="958" t="s">
        <v>335</v>
      </c>
      <c r="AC257" s="1190" t="s">
        <v>605</v>
      </c>
      <c r="AD257" s="1179" t="s">
        <v>149</v>
      </c>
      <c r="AE257" s="1180">
        <v>1</v>
      </c>
      <c r="AF257" s="1015">
        <v>135000</v>
      </c>
      <c r="AG257" s="963">
        <f t="shared" si="4454"/>
        <v>135000</v>
      </c>
      <c r="AH257" s="1016"/>
      <c r="AI257" s="898">
        <f t="shared" si="4455"/>
        <v>1</v>
      </c>
      <c r="AJ257" s="898">
        <f t="shared" si="4456"/>
        <v>1</v>
      </c>
      <c r="AK257" s="899">
        <f t="shared" si="4457"/>
        <v>1</v>
      </c>
      <c r="AL257" s="899">
        <f t="shared" si="4458"/>
        <v>1</v>
      </c>
      <c r="AM257" s="899">
        <f t="shared" si="4459"/>
        <v>1</v>
      </c>
      <c r="AN257" s="899">
        <f t="shared" si="4460"/>
        <v>1</v>
      </c>
      <c r="AO257" s="966">
        <f t="shared" si="4461"/>
        <v>135000</v>
      </c>
      <c r="AP257" s="901">
        <f t="shared" si="4462"/>
        <v>0</v>
      </c>
      <c r="AQ257" s="872"/>
      <c r="AR257" s="872"/>
      <c r="AS257" s="958" t="s">
        <v>335</v>
      </c>
      <c r="AT257" s="1191" t="s">
        <v>605</v>
      </c>
      <c r="AU257" s="1179" t="s">
        <v>149</v>
      </c>
      <c r="AV257" s="1180">
        <v>1</v>
      </c>
      <c r="AW257" s="1019">
        <v>42000</v>
      </c>
      <c r="AX257" s="969">
        <f t="shared" si="4463"/>
        <v>42000</v>
      </c>
      <c r="AY257" s="1016"/>
      <c r="AZ257" s="898">
        <f t="shared" si="4464"/>
        <v>1</v>
      </c>
      <c r="BA257" s="898">
        <f t="shared" si="4465"/>
        <v>1</v>
      </c>
      <c r="BB257" s="899">
        <f t="shared" si="4466"/>
        <v>1</v>
      </c>
      <c r="BC257" s="899">
        <f t="shared" si="4467"/>
        <v>1</v>
      </c>
      <c r="BD257" s="899">
        <f t="shared" si="4468"/>
        <v>1</v>
      </c>
      <c r="BE257" s="899">
        <f t="shared" si="4469"/>
        <v>1</v>
      </c>
      <c r="BF257" s="966">
        <f t="shared" si="4470"/>
        <v>42000</v>
      </c>
      <c r="BG257" s="901">
        <f t="shared" si="4471"/>
        <v>0</v>
      </c>
      <c r="BJ257" s="958" t="s">
        <v>335</v>
      </c>
      <c r="BK257" s="1192" t="s">
        <v>605</v>
      </c>
      <c r="BL257" s="1179" t="s">
        <v>149</v>
      </c>
      <c r="BM257" s="1180">
        <v>1</v>
      </c>
      <c r="BN257" s="1015">
        <v>52412.36</v>
      </c>
      <c r="BO257" s="963">
        <f t="shared" si="4472"/>
        <v>52412</v>
      </c>
      <c r="BP257" s="1016"/>
      <c r="BQ257" s="898">
        <f t="shared" si="4473"/>
        <v>1</v>
      </c>
      <c r="BR257" s="898">
        <f t="shared" si="4474"/>
        <v>1</v>
      </c>
      <c r="BS257" s="899">
        <f t="shared" si="4475"/>
        <v>1</v>
      </c>
      <c r="BT257" s="899">
        <f t="shared" si="4476"/>
        <v>1</v>
      </c>
      <c r="BU257" s="899">
        <f t="shared" si="4477"/>
        <v>1</v>
      </c>
      <c r="BV257" s="899">
        <f t="shared" si="4478"/>
        <v>1</v>
      </c>
      <c r="BW257" s="966">
        <f t="shared" si="4479"/>
        <v>52412</v>
      </c>
      <c r="BX257" s="901">
        <f t="shared" si="4480"/>
        <v>0</v>
      </c>
      <c r="CA257" s="958" t="s">
        <v>335</v>
      </c>
      <c r="CB257" s="1190" t="s">
        <v>605</v>
      </c>
      <c r="CC257" s="1179" t="s">
        <v>149</v>
      </c>
      <c r="CD257" s="1180">
        <v>1</v>
      </c>
      <c r="CE257" s="1015">
        <v>199395</v>
      </c>
      <c r="CF257" s="963">
        <f t="shared" si="4481"/>
        <v>199395</v>
      </c>
      <c r="CG257" s="1016"/>
      <c r="CH257" s="898">
        <f t="shared" si="4482"/>
        <v>1</v>
      </c>
      <c r="CI257" s="898">
        <f t="shared" si="4483"/>
        <v>1</v>
      </c>
      <c r="CJ257" s="899">
        <f t="shared" si="4484"/>
        <v>1</v>
      </c>
      <c r="CK257" s="899">
        <f t="shared" si="4485"/>
        <v>1</v>
      </c>
      <c r="CL257" s="899">
        <f t="shared" si="4486"/>
        <v>1</v>
      </c>
      <c r="CM257" s="899">
        <f t="shared" si="4487"/>
        <v>1</v>
      </c>
      <c r="CN257" s="966">
        <f t="shared" si="4488"/>
        <v>199395</v>
      </c>
      <c r="CO257" s="901">
        <f t="shared" si="4489"/>
        <v>0</v>
      </c>
      <c r="CR257" s="958" t="s">
        <v>335</v>
      </c>
      <c r="CS257" s="1190" t="s">
        <v>605</v>
      </c>
      <c r="CT257" s="1179" t="s">
        <v>149</v>
      </c>
      <c r="CU257" s="1180">
        <v>1</v>
      </c>
      <c r="CV257" s="1015">
        <v>19000</v>
      </c>
      <c r="CW257" s="963">
        <f t="shared" si="4490"/>
        <v>19000</v>
      </c>
      <c r="CX257" s="1016"/>
      <c r="CY257" s="898">
        <f t="shared" si="4491"/>
        <v>1</v>
      </c>
      <c r="CZ257" s="898">
        <f t="shared" si="4492"/>
        <v>1</v>
      </c>
      <c r="DA257" s="899">
        <f t="shared" si="4493"/>
        <v>1</v>
      </c>
      <c r="DB257" s="899">
        <f t="shared" si="4494"/>
        <v>1</v>
      </c>
      <c r="DC257" s="899">
        <f t="shared" si="4495"/>
        <v>1</v>
      </c>
      <c r="DD257" s="899">
        <f t="shared" si="4496"/>
        <v>1</v>
      </c>
      <c r="DE257" s="966">
        <f t="shared" si="4497"/>
        <v>19000</v>
      </c>
      <c r="DF257" s="901">
        <f t="shared" si="4498"/>
        <v>0</v>
      </c>
      <c r="DI257" s="958" t="s">
        <v>335</v>
      </c>
      <c r="DJ257" s="1190" t="s">
        <v>605</v>
      </c>
      <c r="DK257" s="1179" t="s">
        <v>149</v>
      </c>
      <c r="DL257" s="1180">
        <v>1</v>
      </c>
      <c r="DM257" s="1015">
        <v>436001</v>
      </c>
      <c r="DN257" s="963">
        <f t="shared" si="4499"/>
        <v>436001</v>
      </c>
      <c r="DO257" s="1016"/>
      <c r="DP257" s="898">
        <f t="shared" si="4500"/>
        <v>1</v>
      </c>
      <c r="DQ257" s="898">
        <f t="shared" si="4501"/>
        <v>1</v>
      </c>
      <c r="DR257" s="899">
        <f t="shared" si="4502"/>
        <v>1</v>
      </c>
      <c r="DS257" s="899">
        <f t="shared" si="4503"/>
        <v>1</v>
      </c>
      <c r="DT257" s="899">
        <f t="shared" si="4504"/>
        <v>1</v>
      </c>
      <c r="DU257" s="899">
        <f t="shared" si="4505"/>
        <v>1</v>
      </c>
      <c r="DV257" s="966">
        <f t="shared" si="4506"/>
        <v>436001</v>
      </c>
      <c r="DW257" s="901">
        <f t="shared" si="4507"/>
        <v>0</v>
      </c>
      <c r="DZ257" s="958" t="s">
        <v>335</v>
      </c>
      <c r="EA257" s="1190" t="s">
        <v>605</v>
      </c>
      <c r="EB257" s="1179" t="s">
        <v>149</v>
      </c>
      <c r="EC257" s="1180">
        <v>1</v>
      </c>
      <c r="ED257" s="1015">
        <v>145700</v>
      </c>
      <c r="EE257" s="963">
        <f t="shared" si="4508"/>
        <v>145700</v>
      </c>
      <c r="EF257" s="1016"/>
      <c r="EG257" s="898">
        <f t="shared" si="4509"/>
        <v>1</v>
      </c>
      <c r="EH257" s="898">
        <f t="shared" si="4510"/>
        <v>1</v>
      </c>
      <c r="EI257" s="899">
        <f t="shared" si="4511"/>
        <v>1</v>
      </c>
      <c r="EJ257" s="899">
        <f t="shared" si="4512"/>
        <v>1</v>
      </c>
      <c r="EK257" s="899">
        <f t="shared" si="4513"/>
        <v>1</v>
      </c>
      <c r="EL257" s="899">
        <f t="shared" si="4514"/>
        <v>1</v>
      </c>
      <c r="EM257" s="966">
        <f t="shared" si="4515"/>
        <v>145700</v>
      </c>
      <c r="EN257" s="901">
        <f t="shared" si="4516"/>
        <v>0</v>
      </c>
      <c r="EQ257" s="958" t="s">
        <v>335</v>
      </c>
      <c r="ER257" s="1190" t="s">
        <v>1165</v>
      </c>
      <c r="ES257" s="1179" t="s">
        <v>149</v>
      </c>
      <c r="ET257" s="1180">
        <v>1</v>
      </c>
      <c r="EU257" s="1015">
        <v>200000</v>
      </c>
      <c r="EV257" s="963">
        <f t="shared" si="4517"/>
        <v>200000</v>
      </c>
      <c r="EW257" s="1016"/>
      <c r="EX257" s="898">
        <v>1</v>
      </c>
      <c r="EY257" s="898">
        <f t="shared" si="4519"/>
        <v>1</v>
      </c>
      <c r="EZ257" s="899">
        <f t="shared" si="4520"/>
        <v>1</v>
      </c>
      <c r="FA257" s="899">
        <f t="shared" si="4521"/>
        <v>1</v>
      </c>
      <c r="FB257" s="899">
        <f t="shared" si="4522"/>
        <v>1</v>
      </c>
      <c r="FC257" s="899">
        <f t="shared" si="4523"/>
        <v>1</v>
      </c>
      <c r="FD257" s="966">
        <f t="shared" si="4524"/>
        <v>200000</v>
      </c>
      <c r="FE257" s="901">
        <f t="shared" si="4525"/>
        <v>0</v>
      </c>
      <c r="FH257" s="958"/>
      <c r="FI257" s="1190"/>
      <c r="FJ257" s="1179"/>
      <c r="FK257" s="1180"/>
      <c r="FL257" s="1015"/>
      <c r="FM257" s="963">
        <f t="shared" si="4526"/>
        <v>0</v>
      </c>
      <c r="FN257" s="1016"/>
      <c r="FO257" s="898" t="e">
        <f t="shared" si="4527"/>
        <v>#N/A</v>
      </c>
      <c r="FP257" s="898" t="e">
        <f t="shared" si="4528"/>
        <v>#N/A</v>
      </c>
      <c r="FQ257" s="899" t="e">
        <f t="shared" si="4529"/>
        <v>#N/A</v>
      </c>
      <c r="FR257" s="899">
        <f t="shared" si="4530"/>
        <v>0</v>
      </c>
      <c r="FS257" s="899">
        <f t="shared" si="4531"/>
        <v>0</v>
      </c>
      <c r="FT257" s="899" t="e">
        <f t="shared" si="4532"/>
        <v>#N/A</v>
      </c>
      <c r="FU257" s="966">
        <f t="shared" si="4533"/>
        <v>0</v>
      </c>
      <c r="FV257" s="901">
        <f t="shared" si="4534"/>
        <v>0</v>
      </c>
      <c r="FY257" s="958" t="s">
        <v>335</v>
      </c>
      <c r="FZ257" s="1190" t="s">
        <v>605</v>
      </c>
      <c r="GA257" s="1179" t="s">
        <v>149</v>
      </c>
      <c r="GB257" s="1180">
        <v>1</v>
      </c>
      <c r="GC257" s="1017">
        <v>204718</v>
      </c>
      <c r="GD257" s="963">
        <f t="shared" si="4535"/>
        <v>204718</v>
      </c>
      <c r="GE257" s="1016"/>
      <c r="GF257" s="898">
        <f t="shared" si="4536"/>
        <v>1</v>
      </c>
      <c r="GG257" s="898">
        <f t="shared" si="4537"/>
        <v>1</v>
      </c>
      <c r="GH257" s="899">
        <f t="shared" si="4538"/>
        <v>1</v>
      </c>
      <c r="GI257" s="899">
        <f t="shared" si="4539"/>
        <v>1</v>
      </c>
      <c r="GJ257" s="899">
        <f t="shared" si="4540"/>
        <v>1</v>
      </c>
      <c r="GK257" s="899">
        <f t="shared" si="4541"/>
        <v>1</v>
      </c>
      <c r="GL257" s="966">
        <f t="shared" si="4542"/>
        <v>204718</v>
      </c>
      <c r="GM257" s="901">
        <f t="shared" si="4543"/>
        <v>0</v>
      </c>
      <c r="GP257" s="958" t="s">
        <v>335</v>
      </c>
      <c r="GQ257" s="1190" t="s">
        <v>1170</v>
      </c>
      <c r="GR257" s="1179" t="s">
        <v>149</v>
      </c>
      <c r="GS257" s="1180">
        <v>1</v>
      </c>
      <c r="GT257" s="1015">
        <v>200600</v>
      </c>
      <c r="GU257" s="963">
        <f t="shared" si="4544"/>
        <v>200600</v>
      </c>
      <c r="GV257" s="1016"/>
      <c r="GW257" s="898">
        <v>1</v>
      </c>
      <c r="GX257" s="898">
        <f t="shared" si="4546"/>
        <v>1</v>
      </c>
      <c r="GY257" s="899">
        <f t="shared" si="4547"/>
        <v>1</v>
      </c>
      <c r="GZ257" s="899">
        <f t="shared" si="4548"/>
        <v>1</v>
      </c>
      <c r="HA257" s="899">
        <f t="shared" si="4549"/>
        <v>1</v>
      </c>
      <c r="HB257" s="899">
        <f t="shared" si="4550"/>
        <v>1</v>
      </c>
      <c r="HC257" s="966">
        <f t="shared" si="4551"/>
        <v>200600</v>
      </c>
      <c r="HD257" s="901">
        <f t="shared" si="4552"/>
        <v>0</v>
      </c>
      <c r="HG257" s="958" t="s">
        <v>335</v>
      </c>
      <c r="HH257" s="1190" t="s">
        <v>605</v>
      </c>
      <c r="HI257" s="1179" t="s">
        <v>149</v>
      </c>
      <c r="HJ257" s="1180">
        <v>1</v>
      </c>
      <c r="HK257" s="1015">
        <v>131287</v>
      </c>
      <c r="HL257" s="963">
        <f t="shared" si="4553"/>
        <v>131287</v>
      </c>
      <c r="HM257" s="1016"/>
      <c r="HN257" s="898">
        <f t="shared" si="4554"/>
        <v>1</v>
      </c>
      <c r="HO257" s="898">
        <f t="shared" si="4555"/>
        <v>1</v>
      </c>
      <c r="HP257" s="899">
        <f t="shared" si="4556"/>
        <v>1</v>
      </c>
      <c r="HQ257" s="899">
        <f t="shared" si="4557"/>
        <v>1</v>
      </c>
      <c r="HR257" s="899">
        <f t="shared" si="4558"/>
        <v>1</v>
      </c>
      <c r="HS257" s="899">
        <f t="shared" si="4559"/>
        <v>1</v>
      </c>
      <c r="HT257" s="966">
        <f t="shared" si="4560"/>
        <v>131287</v>
      </c>
      <c r="HU257" s="901">
        <f t="shared" si="4561"/>
        <v>0</v>
      </c>
      <c r="HX257" s="958" t="s">
        <v>335</v>
      </c>
      <c r="HY257" s="1190" t="s">
        <v>605</v>
      </c>
      <c r="HZ257" s="1179" t="s">
        <v>149</v>
      </c>
      <c r="IA257" s="1180">
        <v>1</v>
      </c>
      <c r="IB257" s="1020">
        <v>79377</v>
      </c>
      <c r="IC257" s="972">
        <f t="shared" si="4562"/>
        <v>79377</v>
      </c>
      <c r="ID257" s="1016"/>
      <c r="IE257" s="898">
        <f t="shared" si="4563"/>
        <v>1</v>
      </c>
      <c r="IF257" s="898">
        <f t="shared" si="4564"/>
        <v>1</v>
      </c>
      <c r="IG257" s="899">
        <f t="shared" si="4565"/>
        <v>1</v>
      </c>
      <c r="IH257" s="899">
        <f t="shared" si="4566"/>
        <v>1</v>
      </c>
      <c r="II257" s="899">
        <f t="shared" si="4567"/>
        <v>1</v>
      </c>
      <c r="IJ257" s="899">
        <f t="shared" si="4568"/>
        <v>1</v>
      </c>
      <c r="IK257" s="966">
        <f t="shared" si="4569"/>
        <v>79377</v>
      </c>
      <c r="IL257" s="901">
        <f t="shared" si="4570"/>
        <v>0</v>
      </c>
      <c r="IO257" s="958" t="s">
        <v>335</v>
      </c>
      <c r="IP257" s="1190" t="s">
        <v>605</v>
      </c>
      <c r="IQ257" s="1179" t="s">
        <v>149</v>
      </c>
      <c r="IR257" s="1180">
        <v>1</v>
      </c>
      <c r="IS257" s="1015">
        <v>87165</v>
      </c>
      <c r="IT257" s="963">
        <f t="shared" si="4571"/>
        <v>87165</v>
      </c>
      <c r="IU257" s="1016"/>
      <c r="IV257" s="898">
        <f t="shared" si="4572"/>
        <v>1</v>
      </c>
      <c r="IW257" s="898">
        <f t="shared" si="4573"/>
        <v>1</v>
      </c>
      <c r="IX257" s="899">
        <f t="shared" si="4574"/>
        <v>1</v>
      </c>
      <c r="IY257" s="899">
        <f t="shared" si="4575"/>
        <v>1</v>
      </c>
      <c r="IZ257" s="899">
        <f t="shared" si="4576"/>
        <v>1</v>
      </c>
      <c r="JA257" s="899">
        <f t="shared" si="4577"/>
        <v>1</v>
      </c>
      <c r="JB257" s="966">
        <f t="shared" si="4578"/>
        <v>87165</v>
      </c>
      <c r="JC257" s="901">
        <f t="shared" si="4579"/>
        <v>0</v>
      </c>
      <c r="JF257" s="958" t="s">
        <v>335</v>
      </c>
      <c r="JG257" s="1190" t="s">
        <v>605</v>
      </c>
      <c r="JH257" s="1179" t="s">
        <v>149</v>
      </c>
      <c r="JI257" s="1180">
        <v>1</v>
      </c>
      <c r="JJ257" s="1015">
        <v>117000</v>
      </c>
      <c r="JK257" s="963">
        <f t="shared" si="4580"/>
        <v>117000</v>
      </c>
      <c r="JL257" s="1016"/>
      <c r="JM257" s="898">
        <f t="shared" si="4581"/>
        <v>1</v>
      </c>
      <c r="JN257" s="898">
        <f t="shared" si="4582"/>
        <v>1</v>
      </c>
      <c r="JO257" s="899">
        <f t="shared" si="4583"/>
        <v>1</v>
      </c>
      <c r="JP257" s="899">
        <f t="shared" si="4584"/>
        <v>1</v>
      </c>
      <c r="JQ257" s="899">
        <f t="shared" si="4585"/>
        <v>1</v>
      </c>
      <c r="JR257" s="899">
        <f t="shared" si="4586"/>
        <v>1</v>
      </c>
      <c r="JS257" s="966">
        <f t="shared" si="4587"/>
        <v>117000</v>
      </c>
      <c r="JT257" s="901">
        <f t="shared" si="4588"/>
        <v>0</v>
      </c>
      <c r="JW257" s="958" t="s">
        <v>335</v>
      </c>
      <c r="JX257" s="1190" t="s">
        <v>605</v>
      </c>
      <c r="JY257" s="1179" t="s">
        <v>149</v>
      </c>
      <c r="JZ257" s="1180">
        <v>1</v>
      </c>
      <c r="KA257" s="1015">
        <v>148242.06285000002</v>
      </c>
      <c r="KB257" s="963">
        <f t="shared" si="4589"/>
        <v>148242</v>
      </c>
      <c r="KC257" s="1016"/>
      <c r="KD257" s="898">
        <f t="shared" si="4590"/>
        <v>1</v>
      </c>
      <c r="KE257" s="898">
        <f t="shared" si="4591"/>
        <v>1</v>
      </c>
      <c r="KF257" s="899">
        <f t="shared" si="4592"/>
        <v>1</v>
      </c>
      <c r="KG257" s="899">
        <f t="shared" si="4593"/>
        <v>1</v>
      </c>
      <c r="KH257" s="899">
        <f t="shared" si="4594"/>
        <v>1</v>
      </c>
      <c r="KI257" s="899">
        <f t="shared" si="4595"/>
        <v>1</v>
      </c>
      <c r="KJ257" s="966">
        <f t="shared" si="4596"/>
        <v>148242</v>
      </c>
      <c r="KK257" s="901">
        <f t="shared" si="4597"/>
        <v>0</v>
      </c>
      <c r="KN257" s="958" t="s">
        <v>335</v>
      </c>
      <c r="KO257" s="1190" t="s">
        <v>605</v>
      </c>
      <c r="KP257" s="1179" t="s">
        <v>149</v>
      </c>
      <c r="KQ257" s="1180">
        <v>1</v>
      </c>
      <c r="KR257" s="1015">
        <v>165550</v>
      </c>
      <c r="KS257" s="963">
        <f t="shared" si="4598"/>
        <v>165550</v>
      </c>
      <c r="KT257" s="1016"/>
      <c r="KU257" s="898">
        <f t="shared" si="4599"/>
        <v>1</v>
      </c>
      <c r="KV257" s="898">
        <f t="shared" si="4600"/>
        <v>1</v>
      </c>
      <c r="KW257" s="899">
        <f t="shared" si="4601"/>
        <v>1</v>
      </c>
      <c r="KX257" s="899">
        <f t="shared" si="4602"/>
        <v>1</v>
      </c>
      <c r="KY257" s="899">
        <f t="shared" si="4603"/>
        <v>1</v>
      </c>
      <c r="KZ257" s="899">
        <f t="shared" si="4604"/>
        <v>1</v>
      </c>
      <c r="LA257" s="966">
        <f t="shared" si="4605"/>
        <v>165550</v>
      </c>
      <c r="LB257" s="901">
        <f t="shared" si="4606"/>
        <v>0</v>
      </c>
      <c r="LE257" s="958" t="s">
        <v>335</v>
      </c>
      <c r="LF257" s="1190" t="s">
        <v>605</v>
      </c>
      <c r="LG257" s="1179" t="s">
        <v>149</v>
      </c>
      <c r="LH257" s="1180">
        <v>1</v>
      </c>
      <c r="LI257" s="1021">
        <v>34895</v>
      </c>
      <c r="LJ257" s="974">
        <f t="shared" si="4607"/>
        <v>34895</v>
      </c>
      <c r="LK257" s="1016"/>
      <c r="LL257" s="898">
        <f t="shared" si="4608"/>
        <v>1</v>
      </c>
      <c r="LM257" s="898">
        <f t="shared" si="4609"/>
        <v>1</v>
      </c>
      <c r="LN257" s="899">
        <f t="shared" si="4610"/>
        <v>1</v>
      </c>
      <c r="LO257" s="899">
        <f t="shared" si="4611"/>
        <v>1</v>
      </c>
      <c r="LP257" s="899">
        <f t="shared" si="4612"/>
        <v>1</v>
      </c>
      <c r="LQ257" s="899">
        <f t="shared" si="4613"/>
        <v>1</v>
      </c>
      <c r="LR257" s="966">
        <f t="shared" si="4614"/>
        <v>34895</v>
      </c>
      <c r="LS257" s="901">
        <f t="shared" si="4615"/>
        <v>0</v>
      </c>
      <c r="LV257" s="958" t="s">
        <v>335</v>
      </c>
      <c r="LW257" s="1190" t="s">
        <v>605</v>
      </c>
      <c r="LX257" s="1179" t="s">
        <v>149</v>
      </c>
      <c r="LY257" s="1180">
        <v>1</v>
      </c>
      <c r="LZ257" s="1015">
        <v>29250</v>
      </c>
      <c r="MA257" s="963">
        <f t="shared" si="4616"/>
        <v>29250</v>
      </c>
      <c r="MB257" s="1016"/>
      <c r="MC257" s="898">
        <f t="shared" si="4617"/>
        <v>1</v>
      </c>
      <c r="MD257" s="898">
        <f t="shared" si="4618"/>
        <v>1</v>
      </c>
      <c r="ME257" s="899">
        <f t="shared" si="4619"/>
        <v>1</v>
      </c>
      <c r="MF257" s="899">
        <f t="shared" si="4620"/>
        <v>1</v>
      </c>
      <c r="MG257" s="899">
        <f t="shared" si="4621"/>
        <v>1</v>
      </c>
      <c r="MH257" s="899">
        <f t="shared" si="4622"/>
        <v>1</v>
      </c>
      <c r="MI257" s="966">
        <f t="shared" si="4623"/>
        <v>29250</v>
      </c>
      <c r="MJ257" s="901">
        <f t="shared" si="4624"/>
        <v>0</v>
      </c>
      <c r="MM257" s="958" t="s">
        <v>335</v>
      </c>
      <c r="MN257" s="1190" t="s">
        <v>605</v>
      </c>
      <c r="MO257" s="1179" t="s">
        <v>149</v>
      </c>
      <c r="MP257" s="1180">
        <v>1</v>
      </c>
      <c r="MQ257" s="1015">
        <v>35000</v>
      </c>
      <c r="MR257" s="963">
        <f t="shared" si="4625"/>
        <v>35000</v>
      </c>
      <c r="MS257" s="1016"/>
      <c r="MT257" s="898">
        <f t="shared" si="4626"/>
        <v>1</v>
      </c>
      <c r="MU257" s="898">
        <f t="shared" si="4627"/>
        <v>1</v>
      </c>
      <c r="MV257" s="899">
        <f t="shared" si="4628"/>
        <v>1</v>
      </c>
      <c r="MW257" s="899">
        <f t="shared" si="4629"/>
        <v>1</v>
      </c>
      <c r="MX257" s="899">
        <f t="shared" si="4630"/>
        <v>1</v>
      </c>
      <c r="MY257" s="899">
        <f t="shared" si="4631"/>
        <v>1</v>
      </c>
      <c r="MZ257" s="966">
        <f t="shared" si="4632"/>
        <v>35000</v>
      </c>
      <c r="NA257" s="901">
        <f t="shared" si="4633"/>
        <v>0</v>
      </c>
      <c r="ND257" s="975" t="s">
        <v>335</v>
      </c>
      <c r="NE257" s="976" t="s">
        <v>605</v>
      </c>
      <c r="NF257" s="1175" t="s">
        <v>149</v>
      </c>
      <c r="NG257" s="1176">
        <v>1</v>
      </c>
      <c r="NH257" s="979">
        <v>148353.48000000001</v>
      </c>
      <c r="NI257" s="980">
        <v>148353</v>
      </c>
      <c r="NJ257" s="1016"/>
      <c r="NK257" s="898">
        <f t="shared" si="4634"/>
        <v>1</v>
      </c>
      <c r="NL257" s="898">
        <f t="shared" si="4635"/>
        <v>1</v>
      </c>
      <c r="NM257" s="899">
        <f t="shared" si="4636"/>
        <v>1</v>
      </c>
      <c r="NN257" s="899">
        <f t="shared" si="4637"/>
        <v>1</v>
      </c>
      <c r="NO257" s="899">
        <f t="shared" si="4638"/>
        <v>1</v>
      </c>
      <c r="NP257" s="899">
        <f t="shared" si="4639"/>
        <v>1</v>
      </c>
      <c r="NQ257" s="966">
        <f t="shared" si="4640"/>
        <v>148353</v>
      </c>
      <c r="NR257" s="901">
        <f t="shared" si="4641"/>
        <v>0</v>
      </c>
      <c r="NU257" s="981" t="s">
        <v>335</v>
      </c>
      <c r="NV257" s="982" t="s">
        <v>605</v>
      </c>
      <c r="NW257" s="1177" t="s">
        <v>149</v>
      </c>
      <c r="NX257" s="1178">
        <v>1</v>
      </c>
      <c r="NY257" s="1022">
        <v>149852</v>
      </c>
      <c r="NZ257" s="986">
        <f t="shared" si="4642"/>
        <v>149852</v>
      </c>
      <c r="OA257" s="1016"/>
      <c r="OB257" s="898">
        <f t="shared" si="4643"/>
        <v>1</v>
      </c>
      <c r="OC257" s="898">
        <f t="shared" si="4644"/>
        <v>1</v>
      </c>
      <c r="OD257" s="899">
        <f t="shared" si="4645"/>
        <v>1</v>
      </c>
      <c r="OE257" s="899">
        <f t="shared" si="4646"/>
        <v>1</v>
      </c>
      <c r="OF257" s="899">
        <f t="shared" si="4647"/>
        <v>1</v>
      </c>
      <c r="OG257" s="899">
        <f t="shared" si="4648"/>
        <v>1</v>
      </c>
      <c r="OH257" s="966">
        <f t="shared" si="4649"/>
        <v>149852</v>
      </c>
      <c r="OI257" s="901">
        <f t="shared" si="4650"/>
        <v>0</v>
      </c>
      <c r="OL257" s="958" t="s">
        <v>335</v>
      </c>
      <c r="OM257" s="1190" t="s">
        <v>605</v>
      </c>
      <c r="ON257" s="1179" t="s">
        <v>149</v>
      </c>
      <c r="OO257" s="1180">
        <v>1</v>
      </c>
      <c r="OP257" s="1015">
        <v>144050</v>
      </c>
      <c r="OQ257" s="963">
        <f t="shared" si="4201"/>
        <v>144050</v>
      </c>
      <c r="OR257" s="1016"/>
      <c r="OS257" s="898">
        <f t="shared" si="4651"/>
        <v>1</v>
      </c>
      <c r="OT257" s="898">
        <f t="shared" si="4652"/>
        <v>1</v>
      </c>
      <c r="OU257" s="899">
        <f t="shared" si="4653"/>
        <v>1</v>
      </c>
      <c r="OV257" s="899">
        <f t="shared" si="4654"/>
        <v>1</v>
      </c>
      <c r="OW257" s="899">
        <f t="shared" si="4655"/>
        <v>1</v>
      </c>
      <c r="OX257" s="899">
        <f t="shared" si="4656"/>
        <v>1</v>
      </c>
      <c r="OY257" s="966">
        <f t="shared" si="4657"/>
        <v>144050</v>
      </c>
      <c r="OZ257" s="901">
        <f t="shared" si="4658"/>
        <v>0</v>
      </c>
      <c r="PC257" s="958" t="s">
        <v>335</v>
      </c>
      <c r="PD257" s="1190" t="s">
        <v>605</v>
      </c>
      <c r="PE257" s="1179" t="s">
        <v>149</v>
      </c>
      <c r="PF257" s="1180">
        <v>1</v>
      </c>
      <c r="PG257" s="1023">
        <v>152100</v>
      </c>
      <c r="PH257" s="988">
        <v>152100</v>
      </c>
      <c r="PI257" s="1181"/>
      <c r="PJ257" s="898">
        <f t="shared" si="4659"/>
        <v>1</v>
      </c>
      <c r="PK257" s="898">
        <f t="shared" si="4660"/>
        <v>1</v>
      </c>
      <c r="PL257" s="899">
        <f t="shared" si="4661"/>
        <v>1</v>
      </c>
      <c r="PM257" s="899">
        <f t="shared" si="4662"/>
        <v>1</v>
      </c>
      <c r="PN257" s="899">
        <f t="shared" si="4663"/>
        <v>1</v>
      </c>
      <c r="PO257" s="899">
        <f t="shared" si="4664"/>
        <v>1</v>
      </c>
      <c r="PP257" s="966">
        <f t="shared" si="4665"/>
        <v>152100</v>
      </c>
      <c r="PQ257" s="901">
        <f t="shared" si="4666"/>
        <v>0</v>
      </c>
      <c r="PT257" s="958" t="s">
        <v>335</v>
      </c>
      <c r="PU257" s="1190" t="s">
        <v>605</v>
      </c>
      <c r="PV257" s="1179" t="s">
        <v>149</v>
      </c>
      <c r="PW257" s="1180">
        <v>1</v>
      </c>
      <c r="PX257" s="1015">
        <v>199900</v>
      </c>
      <c r="PY257" s="963">
        <f t="shared" si="4667"/>
        <v>199900</v>
      </c>
      <c r="PZ257" s="1016"/>
      <c r="QA257" s="898">
        <f t="shared" si="4668"/>
        <v>1</v>
      </c>
      <c r="QB257" s="898">
        <f t="shared" si="4669"/>
        <v>1</v>
      </c>
      <c r="QC257" s="899">
        <f t="shared" si="4670"/>
        <v>1</v>
      </c>
      <c r="QD257" s="899">
        <f t="shared" si="4671"/>
        <v>1</v>
      </c>
      <c r="QE257" s="899">
        <f t="shared" si="4672"/>
        <v>1</v>
      </c>
      <c r="QF257" s="899">
        <f t="shared" si="4673"/>
        <v>1</v>
      </c>
      <c r="QG257" s="966">
        <f t="shared" si="4674"/>
        <v>199900</v>
      </c>
      <c r="QH257" s="901">
        <f t="shared" si="4675"/>
        <v>0</v>
      </c>
      <c r="QK257" s="958" t="s">
        <v>335</v>
      </c>
      <c r="QL257" s="1190" t="s">
        <v>605</v>
      </c>
      <c r="QM257" s="1179" t="s">
        <v>149</v>
      </c>
      <c r="QN257" s="1180">
        <v>1</v>
      </c>
      <c r="QO257" s="1021">
        <v>35069.474999999999</v>
      </c>
      <c r="QP257" s="974">
        <f t="shared" si="4676"/>
        <v>35069</v>
      </c>
      <c r="QQ257" s="1016"/>
      <c r="QR257" s="898">
        <f t="shared" si="4677"/>
        <v>1</v>
      </c>
      <c r="QS257" s="898">
        <f t="shared" si="4678"/>
        <v>1</v>
      </c>
      <c r="QT257" s="899">
        <f t="shared" si="4679"/>
        <v>1</v>
      </c>
      <c r="QU257" s="899">
        <f t="shared" si="4680"/>
        <v>1</v>
      </c>
      <c r="QV257" s="899">
        <f t="shared" si="4681"/>
        <v>1</v>
      </c>
      <c r="QW257" s="899">
        <f t="shared" si="4682"/>
        <v>1</v>
      </c>
      <c r="QX257" s="966">
        <f t="shared" si="4683"/>
        <v>35069</v>
      </c>
      <c r="QY257" s="901">
        <f t="shared" si="4684"/>
        <v>0</v>
      </c>
      <c r="RB257" s="405"/>
      <c r="RC257" s="406"/>
      <c r="RD257" s="407"/>
      <c r="RE257" s="408"/>
      <c r="RF257" s="409"/>
      <c r="RG257" s="410"/>
      <c r="RH257" s="410"/>
      <c r="RI257" s="898"/>
      <c r="RJ257" s="898"/>
      <c r="RK257" s="934"/>
      <c r="RL257" s="934"/>
      <c r="RM257" s="934"/>
      <c r="RN257" s="934"/>
      <c r="RO257" s="935"/>
      <c r="RP257" s="936"/>
      <c r="RS257" s="405"/>
      <c r="RT257" s="406"/>
      <c r="RU257" s="407"/>
      <c r="RV257" s="408"/>
      <c r="RW257" s="409"/>
      <c r="RX257" s="410"/>
      <c r="RY257" s="410"/>
      <c r="RZ257" s="898"/>
      <c r="SA257" s="898"/>
      <c r="SB257" s="934"/>
      <c r="SC257" s="934"/>
      <c r="SD257" s="934"/>
      <c r="SE257" s="934"/>
      <c r="SF257" s="935"/>
      <c r="SG257" s="936"/>
      <c r="SJ257" s="405"/>
      <c r="SK257" s="406"/>
      <c r="SL257" s="407"/>
      <c r="SM257" s="408"/>
      <c r="SN257" s="409"/>
      <c r="SO257" s="410"/>
      <c r="SP257" s="410"/>
      <c r="SQ257" s="898"/>
      <c r="SR257" s="898"/>
      <c r="SS257" s="934"/>
      <c r="ST257" s="934"/>
      <c r="SU257" s="934"/>
      <c r="SV257" s="934"/>
      <c r="SW257" s="935"/>
      <c r="SX257" s="936"/>
    </row>
    <row r="258" spans="2:518" ht="41.25" customHeight="1" thickTop="1" thickBot="1">
      <c r="B258" s="958" t="s">
        <v>336</v>
      </c>
      <c r="C258" s="1190" t="s">
        <v>606</v>
      </c>
      <c r="D258" s="1179" t="s">
        <v>148</v>
      </c>
      <c r="E258" s="1180">
        <v>11</v>
      </c>
      <c r="F258" s="1015"/>
      <c r="G258" s="963">
        <f t="shared" si="4452"/>
        <v>0</v>
      </c>
      <c r="H258" s="1016"/>
      <c r="K258" s="958" t="s">
        <v>336</v>
      </c>
      <c r="L258" s="1190" t="s">
        <v>606</v>
      </c>
      <c r="M258" s="1179" t="s">
        <v>148</v>
      </c>
      <c r="N258" s="1180">
        <v>11</v>
      </c>
      <c r="O258" s="1017">
        <v>82941</v>
      </c>
      <c r="P258" s="963">
        <f t="shared" si="4453"/>
        <v>912351</v>
      </c>
      <c r="Q258" s="1016"/>
      <c r="R258" s="898">
        <f t="shared" si="4685"/>
        <v>1</v>
      </c>
      <c r="S258" s="898">
        <f t="shared" si="4686"/>
        <v>1</v>
      </c>
      <c r="T258" s="899">
        <f t="shared" si="4687"/>
        <v>1</v>
      </c>
      <c r="U258" s="899">
        <f t="shared" si="4688"/>
        <v>1</v>
      </c>
      <c r="V258" s="899">
        <f t="shared" si="4688"/>
        <v>1</v>
      </c>
      <c r="W258" s="899">
        <f t="shared" si="4689"/>
        <v>1</v>
      </c>
      <c r="X258" s="966">
        <f t="shared" si="4690"/>
        <v>912351</v>
      </c>
      <c r="Y258" s="901">
        <f t="shared" si="4691"/>
        <v>0</v>
      </c>
      <c r="Z258" s="872"/>
      <c r="AA258" s="872"/>
      <c r="AB258" s="958" t="s">
        <v>336</v>
      </c>
      <c r="AC258" s="1190" t="s">
        <v>606</v>
      </c>
      <c r="AD258" s="1179" t="s">
        <v>148</v>
      </c>
      <c r="AE258" s="1180">
        <v>11</v>
      </c>
      <c r="AF258" s="1015">
        <v>10000</v>
      </c>
      <c r="AG258" s="963">
        <f t="shared" si="4454"/>
        <v>110000</v>
      </c>
      <c r="AH258" s="1016"/>
      <c r="AI258" s="898">
        <f t="shared" si="4455"/>
        <v>1</v>
      </c>
      <c r="AJ258" s="898">
        <f t="shared" si="4456"/>
        <v>1</v>
      </c>
      <c r="AK258" s="899">
        <f t="shared" si="4457"/>
        <v>1</v>
      </c>
      <c r="AL258" s="899">
        <f t="shared" si="4458"/>
        <v>1</v>
      </c>
      <c r="AM258" s="899">
        <f t="shared" si="4459"/>
        <v>1</v>
      </c>
      <c r="AN258" s="899">
        <f t="shared" si="4460"/>
        <v>1</v>
      </c>
      <c r="AO258" s="966">
        <f t="shared" si="4461"/>
        <v>110000</v>
      </c>
      <c r="AP258" s="901">
        <f t="shared" si="4462"/>
        <v>0</v>
      </c>
      <c r="AQ258" s="872"/>
      <c r="AR258" s="872"/>
      <c r="AS258" s="958" t="s">
        <v>336</v>
      </c>
      <c r="AT258" s="1191" t="s">
        <v>606</v>
      </c>
      <c r="AU258" s="1179" t="s">
        <v>148</v>
      </c>
      <c r="AV258" s="1180">
        <v>11</v>
      </c>
      <c r="AW258" s="1019">
        <v>35000</v>
      </c>
      <c r="AX258" s="969">
        <f t="shared" si="4463"/>
        <v>385000</v>
      </c>
      <c r="AY258" s="1016"/>
      <c r="AZ258" s="898">
        <f t="shared" si="4464"/>
        <v>1</v>
      </c>
      <c r="BA258" s="898">
        <f t="shared" si="4465"/>
        <v>1</v>
      </c>
      <c r="BB258" s="899">
        <f t="shared" si="4466"/>
        <v>1</v>
      </c>
      <c r="BC258" s="899">
        <f t="shared" si="4467"/>
        <v>1</v>
      </c>
      <c r="BD258" s="899">
        <f t="shared" si="4468"/>
        <v>1</v>
      </c>
      <c r="BE258" s="899">
        <f t="shared" si="4469"/>
        <v>1</v>
      </c>
      <c r="BF258" s="966">
        <f t="shared" si="4470"/>
        <v>385000</v>
      </c>
      <c r="BG258" s="901">
        <f t="shared" si="4471"/>
        <v>0</v>
      </c>
      <c r="BJ258" s="958" t="s">
        <v>336</v>
      </c>
      <c r="BK258" s="1190" t="s">
        <v>606</v>
      </c>
      <c r="BL258" s="1179" t="s">
        <v>148</v>
      </c>
      <c r="BM258" s="1180">
        <v>11</v>
      </c>
      <c r="BN258" s="1015">
        <v>25000</v>
      </c>
      <c r="BO258" s="963">
        <f t="shared" si="4472"/>
        <v>275000</v>
      </c>
      <c r="BP258" s="1016"/>
      <c r="BQ258" s="898">
        <f t="shared" si="4473"/>
        <v>1</v>
      </c>
      <c r="BR258" s="898">
        <f t="shared" si="4474"/>
        <v>1</v>
      </c>
      <c r="BS258" s="899">
        <f t="shared" si="4475"/>
        <v>1</v>
      </c>
      <c r="BT258" s="899">
        <f t="shared" si="4476"/>
        <v>1</v>
      </c>
      <c r="BU258" s="899">
        <f t="shared" si="4477"/>
        <v>1</v>
      </c>
      <c r="BV258" s="899">
        <f t="shared" si="4478"/>
        <v>1</v>
      </c>
      <c r="BW258" s="966">
        <f t="shared" si="4479"/>
        <v>275000</v>
      </c>
      <c r="BX258" s="901">
        <f t="shared" si="4480"/>
        <v>0</v>
      </c>
      <c r="CA258" s="958" t="s">
        <v>336</v>
      </c>
      <c r="CB258" s="1190" t="s">
        <v>606</v>
      </c>
      <c r="CC258" s="1179" t="s">
        <v>148</v>
      </c>
      <c r="CD258" s="1180">
        <v>11</v>
      </c>
      <c r="CE258" s="1015">
        <v>80784</v>
      </c>
      <c r="CF258" s="963">
        <f t="shared" si="4481"/>
        <v>888624</v>
      </c>
      <c r="CG258" s="1016"/>
      <c r="CH258" s="898">
        <f t="shared" si="4482"/>
        <v>1</v>
      </c>
      <c r="CI258" s="898">
        <f t="shared" si="4483"/>
        <v>1</v>
      </c>
      <c r="CJ258" s="899">
        <f t="shared" si="4484"/>
        <v>1</v>
      </c>
      <c r="CK258" s="899">
        <f t="shared" si="4485"/>
        <v>1</v>
      </c>
      <c r="CL258" s="899">
        <f t="shared" si="4486"/>
        <v>1</v>
      </c>
      <c r="CM258" s="899">
        <f t="shared" si="4487"/>
        <v>1</v>
      </c>
      <c r="CN258" s="966">
        <f t="shared" si="4488"/>
        <v>888624</v>
      </c>
      <c r="CO258" s="901">
        <f t="shared" si="4489"/>
        <v>0</v>
      </c>
      <c r="CR258" s="958" t="s">
        <v>336</v>
      </c>
      <c r="CS258" s="1190" t="s">
        <v>606</v>
      </c>
      <c r="CT258" s="1179" t="s">
        <v>148</v>
      </c>
      <c r="CU258" s="1180">
        <v>11</v>
      </c>
      <c r="CV258" s="1015">
        <v>99000</v>
      </c>
      <c r="CW258" s="963">
        <f t="shared" si="4490"/>
        <v>1089000</v>
      </c>
      <c r="CX258" s="1016"/>
      <c r="CY258" s="898">
        <f t="shared" si="4491"/>
        <v>1</v>
      </c>
      <c r="CZ258" s="898">
        <f t="shared" si="4492"/>
        <v>1</v>
      </c>
      <c r="DA258" s="899">
        <f t="shared" si="4493"/>
        <v>1</v>
      </c>
      <c r="DB258" s="899">
        <f t="shared" si="4494"/>
        <v>1</v>
      </c>
      <c r="DC258" s="899">
        <f t="shared" si="4495"/>
        <v>1</v>
      </c>
      <c r="DD258" s="899">
        <f t="shared" si="4496"/>
        <v>1</v>
      </c>
      <c r="DE258" s="966">
        <f t="shared" si="4497"/>
        <v>1089000</v>
      </c>
      <c r="DF258" s="901">
        <f t="shared" si="4498"/>
        <v>0</v>
      </c>
      <c r="DI258" s="958" t="s">
        <v>336</v>
      </c>
      <c r="DJ258" s="1190" t="s">
        <v>606</v>
      </c>
      <c r="DK258" s="1179" t="s">
        <v>148</v>
      </c>
      <c r="DL258" s="1180">
        <v>11</v>
      </c>
      <c r="DM258" s="1015">
        <v>40658</v>
      </c>
      <c r="DN258" s="963">
        <f t="shared" si="4499"/>
        <v>447238</v>
      </c>
      <c r="DO258" s="1016"/>
      <c r="DP258" s="898">
        <f t="shared" si="4500"/>
        <v>1</v>
      </c>
      <c r="DQ258" s="898">
        <f t="shared" si="4501"/>
        <v>1</v>
      </c>
      <c r="DR258" s="899">
        <f t="shared" si="4502"/>
        <v>1</v>
      </c>
      <c r="DS258" s="899">
        <f t="shared" si="4503"/>
        <v>1</v>
      </c>
      <c r="DT258" s="899">
        <f t="shared" si="4504"/>
        <v>1</v>
      </c>
      <c r="DU258" s="899">
        <f t="shared" si="4505"/>
        <v>1</v>
      </c>
      <c r="DV258" s="966">
        <f t="shared" si="4506"/>
        <v>447238</v>
      </c>
      <c r="DW258" s="901">
        <f t="shared" si="4507"/>
        <v>0</v>
      </c>
      <c r="DZ258" s="958" t="s">
        <v>336</v>
      </c>
      <c r="EA258" s="1190" t="s">
        <v>606</v>
      </c>
      <c r="EB258" s="1179" t="s">
        <v>148</v>
      </c>
      <c r="EC258" s="1180">
        <v>11</v>
      </c>
      <c r="ED258" s="1015">
        <v>27500</v>
      </c>
      <c r="EE258" s="963">
        <f t="shared" si="4508"/>
        <v>302500</v>
      </c>
      <c r="EF258" s="1016"/>
      <c r="EG258" s="898">
        <f t="shared" si="4509"/>
        <v>1</v>
      </c>
      <c r="EH258" s="898">
        <f t="shared" si="4510"/>
        <v>1</v>
      </c>
      <c r="EI258" s="899">
        <f t="shared" si="4511"/>
        <v>1</v>
      </c>
      <c r="EJ258" s="899">
        <f t="shared" si="4512"/>
        <v>1</v>
      </c>
      <c r="EK258" s="899">
        <f t="shared" si="4513"/>
        <v>1</v>
      </c>
      <c r="EL258" s="899">
        <f t="shared" si="4514"/>
        <v>1</v>
      </c>
      <c r="EM258" s="966">
        <f t="shared" si="4515"/>
        <v>302500</v>
      </c>
      <c r="EN258" s="901">
        <f t="shared" si="4516"/>
        <v>0</v>
      </c>
      <c r="EQ258" s="958" t="s">
        <v>336</v>
      </c>
      <c r="ER258" s="1190" t="s">
        <v>606</v>
      </c>
      <c r="ES258" s="1179" t="s">
        <v>148</v>
      </c>
      <c r="ET258" s="1180">
        <v>11</v>
      </c>
      <c r="EU258" s="1015">
        <v>81000</v>
      </c>
      <c r="EV258" s="963">
        <f t="shared" si="4517"/>
        <v>891000</v>
      </c>
      <c r="EW258" s="1016"/>
      <c r="EX258" s="898">
        <f t="shared" si="4518"/>
        <v>1</v>
      </c>
      <c r="EY258" s="898">
        <f t="shared" si="4519"/>
        <v>1</v>
      </c>
      <c r="EZ258" s="899">
        <f t="shared" si="4520"/>
        <v>1</v>
      </c>
      <c r="FA258" s="899">
        <f t="shared" si="4521"/>
        <v>1</v>
      </c>
      <c r="FB258" s="899">
        <f t="shared" si="4522"/>
        <v>1</v>
      </c>
      <c r="FC258" s="899">
        <f t="shared" si="4523"/>
        <v>1</v>
      </c>
      <c r="FD258" s="966">
        <f t="shared" si="4524"/>
        <v>891000</v>
      </c>
      <c r="FE258" s="901">
        <f t="shared" si="4525"/>
        <v>0</v>
      </c>
      <c r="FH258" s="958"/>
      <c r="FI258" s="1190"/>
      <c r="FJ258" s="1179"/>
      <c r="FK258" s="1180"/>
      <c r="FL258" s="1015"/>
      <c r="FM258" s="963">
        <f t="shared" si="4526"/>
        <v>0</v>
      </c>
      <c r="FN258" s="1016"/>
      <c r="FO258" s="898" t="e">
        <f t="shared" si="4527"/>
        <v>#N/A</v>
      </c>
      <c r="FP258" s="898" t="e">
        <f t="shared" si="4528"/>
        <v>#N/A</v>
      </c>
      <c r="FQ258" s="899" t="e">
        <f t="shared" si="4529"/>
        <v>#N/A</v>
      </c>
      <c r="FR258" s="899">
        <f t="shared" si="4530"/>
        <v>0</v>
      </c>
      <c r="FS258" s="899">
        <f t="shared" si="4531"/>
        <v>0</v>
      </c>
      <c r="FT258" s="899" t="e">
        <f t="shared" si="4532"/>
        <v>#N/A</v>
      </c>
      <c r="FU258" s="966">
        <f t="shared" si="4533"/>
        <v>0</v>
      </c>
      <c r="FV258" s="901">
        <f t="shared" si="4534"/>
        <v>0</v>
      </c>
      <c r="FY258" s="958" t="s">
        <v>336</v>
      </c>
      <c r="FZ258" s="1190" t="s">
        <v>606</v>
      </c>
      <c r="GA258" s="1179" t="s">
        <v>148</v>
      </c>
      <c r="GB258" s="1180">
        <v>11</v>
      </c>
      <c r="GC258" s="1017">
        <v>82941</v>
      </c>
      <c r="GD258" s="963">
        <f t="shared" si="4535"/>
        <v>912351</v>
      </c>
      <c r="GE258" s="1016"/>
      <c r="GF258" s="898">
        <f t="shared" si="4536"/>
        <v>1</v>
      </c>
      <c r="GG258" s="898">
        <f t="shared" si="4537"/>
        <v>1</v>
      </c>
      <c r="GH258" s="899">
        <f t="shared" si="4538"/>
        <v>1</v>
      </c>
      <c r="GI258" s="899">
        <f t="shared" si="4539"/>
        <v>1</v>
      </c>
      <c r="GJ258" s="899">
        <f t="shared" si="4540"/>
        <v>1</v>
      </c>
      <c r="GK258" s="899">
        <f t="shared" si="4541"/>
        <v>1</v>
      </c>
      <c r="GL258" s="966">
        <f t="shared" si="4542"/>
        <v>912351</v>
      </c>
      <c r="GM258" s="901">
        <f t="shared" si="4543"/>
        <v>0</v>
      </c>
      <c r="GP258" s="958" t="s">
        <v>336</v>
      </c>
      <c r="GQ258" s="1190" t="s">
        <v>606</v>
      </c>
      <c r="GR258" s="1179" t="s">
        <v>148</v>
      </c>
      <c r="GS258" s="1180">
        <v>11</v>
      </c>
      <c r="GT258" s="1015">
        <v>81250</v>
      </c>
      <c r="GU258" s="963">
        <f t="shared" si="4544"/>
        <v>893750</v>
      </c>
      <c r="GV258" s="1016"/>
      <c r="GW258" s="898">
        <f t="shared" si="4545"/>
        <v>1</v>
      </c>
      <c r="GX258" s="898">
        <f t="shared" si="4546"/>
        <v>1</v>
      </c>
      <c r="GY258" s="899">
        <f t="shared" si="4547"/>
        <v>1</v>
      </c>
      <c r="GZ258" s="899">
        <f t="shared" si="4548"/>
        <v>1</v>
      </c>
      <c r="HA258" s="899">
        <f t="shared" si="4549"/>
        <v>1</v>
      </c>
      <c r="HB258" s="899">
        <f t="shared" si="4550"/>
        <v>1</v>
      </c>
      <c r="HC258" s="966">
        <f t="shared" si="4551"/>
        <v>893750</v>
      </c>
      <c r="HD258" s="901">
        <f t="shared" si="4552"/>
        <v>0</v>
      </c>
      <c r="HG258" s="958" t="s">
        <v>336</v>
      </c>
      <c r="HH258" s="1190" t="s">
        <v>606</v>
      </c>
      <c r="HI258" s="1179" t="s">
        <v>148</v>
      </c>
      <c r="HJ258" s="1180">
        <v>11</v>
      </c>
      <c r="HK258" s="1015">
        <v>18428</v>
      </c>
      <c r="HL258" s="963">
        <f t="shared" si="4553"/>
        <v>202708</v>
      </c>
      <c r="HM258" s="1016"/>
      <c r="HN258" s="898">
        <f t="shared" si="4554"/>
        <v>1</v>
      </c>
      <c r="HO258" s="898">
        <f t="shared" si="4555"/>
        <v>1</v>
      </c>
      <c r="HP258" s="899">
        <f t="shared" si="4556"/>
        <v>1</v>
      </c>
      <c r="HQ258" s="899">
        <f t="shared" si="4557"/>
        <v>1</v>
      </c>
      <c r="HR258" s="899">
        <f t="shared" si="4558"/>
        <v>1</v>
      </c>
      <c r="HS258" s="899">
        <f t="shared" si="4559"/>
        <v>1</v>
      </c>
      <c r="HT258" s="966">
        <f t="shared" si="4560"/>
        <v>202708</v>
      </c>
      <c r="HU258" s="901">
        <f t="shared" si="4561"/>
        <v>0</v>
      </c>
      <c r="HX258" s="958" t="s">
        <v>336</v>
      </c>
      <c r="HY258" s="1190" t="s">
        <v>606</v>
      </c>
      <c r="HZ258" s="1179" t="s">
        <v>148</v>
      </c>
      <c r="IA258" s="1180">
        <v>11</v>
      </c>
      <c r="IB258" s="1020">
        <v>23318</v>
      </c>
      <c r="IC258" s="972">
        <f t="shared" si="4562"/>
        <v>256498</v>
      </c>
      <c r="ID258" s="1016"/>
      <c r="IE258" s="898">
        <f t="shared" si="4563"/>
        <v>1</v>
      </c>
      <c r="IF258" s="898">
        <f t="shared" si="4564"/>
        <v>1</v>
      </c>
      <c r="IG258" s="899">
        <f t="shared" si="4565"/>
        <v>1</v>
      </c>
      <c r="IH258" s="899">
        <f t="shared" si="4566"/>
        <v>1</v>
      </c>
      <c r="II258" s="899">
        <f t="shared" si="4567"/>
        <v>1</v>
      </c>
      <c r="IJ258" s="899">
        <f t="shared" si="4568"/>
        <v>1</v>
      </c>
      <c r="IK258" s="966">
        <f t="shared" si="4569"/>
        <v>256498</v>
      </c>
      <c r="IL258" s="901">
        <f t="shared" si="4570"/>
        <v>0</v>
      </c>
      <c r="IO258" s="958" t="s">
        <v>336</v>
      </c>
      <c r="IP258" s="1190" t="s">
        <v>606</v>
      </c>
      <c r="IQ258" s="1179" t="s">
        <v>148</v>
      </c>
      <c r="IR258" s="1180">
        <v>11</v>
      </c>
      <c r="IS258" s="1015">
        <v>19176</v>
      </c>
      <c r="IT258" s="963">
        <f t="shared" si="4571"/>
        <v>210936</v>
      </c>
      <c r="IU258" s="1016"/>
      <c r="IV258" s="898">
        <f t="shared" si="4572"/>
        <v>1</v>
      </c>
      <c r="IW258" s="898">
        <f t="shared" si="4573"/>
        <v>1</v>
      </c>
      <c r="IX258" s="899">
        <f t="shared" si="4574"/>
        <v>1</v>
      </c>
      <c r="IY258" s="899">
        <f t="shared" si="4575"/>
        <v>1</v>
      </c>
      <c r="IZ258" s="899">
        <f t="shared" si="4576"/>
        <v>1</v>
      </c>
      <c r="JA258" s="899">
        <f t="shared" si="4577"/>
        <v>1</v>
      </c>
      <c r="JB258" s="966">
        <f t="shared" si="4578"/>
        <v>210936</v>
      </c>
      <c r="JC258" s="901">
        <f t="shared" si="4579"/>
        <v>0</v>
      </c>
      <c r="JF258" s="958" t="s">
        <v>336</v>
      </c>
      <c r="JG258" s="1190" t="s">
        <v>606</v>
      </c>
      <c r="JH258" s="1179" t="s">
        <v>148</v>
      </c>
      <c r="JI258" s="1180">
        <v>11</v>
      </c>
      <c r="JJ258" s="1015">
        <v>4200</v>
      </c>
      <c r="JK258" s="963">
        <f t="shared" si="4580"/>
        <v>46200</v>
      </c>
      <c r="JL258" s="1016"/>
      <c r="JM258" s="898">
        <f t="shared" si="4581"/>
        <v>1</v>
      </c>
      <c r="JN258" s="898">
        <f t="shared" si="4582"/>
        <v>1</v>
      </c>
      <c r="JO258" s="899">
        <f t="shared" si="4583"/>
        <v>1</v>
      </c>
      <c r="JP258" s="899">
        <f t="shared" si="4584"/>
        <v>1</v>
      </c>
      <c r="JQ258" s="899">
        <f t="shared" si="4585"/>
        <v>1</v>
      </c>
      <c r="JR258" s="899">
        <f t="shared" si="4586"/>
        <v>1</v>
      </c>
      <c r="JS258" s="966">
        <f t="shared" si="4587"/>
        <v>46200</v>
      </c>
      <c r="JT258" s="901">
        <f t="shared" si="4588"/>
        <v>0</v>
      </c>
      <c r="JW258" s="958" t="s">
        <v>336</v>
      </c>
      <c r="JX258" s="1190" t="s">
        <v>606</v>
      </c>
      <c r="JY258" s="1179" t="s">
        <v>148</v>
      </c>
      <c r="JZ258" s="1180">
        <v>11</v>
      </c>
      <c r="KA258" s="1015">
        <v>19530.451950000002</v>
      </c>
      <c r="KB258" s="963">
        <f t="shared" si="4589"/>
        <v>214835</v>
      </c>
      <c r="KC258" s="1016"/>
      <c r="KD258" s="898">
        <f t="shared" si="4590"/>
        <v>1</v>
      </c>
      <c r="KE258" s="898">
        <f t="shared" si="4591"/>
        <v>1</v>
      </c>
      <c r="KF258" s="899">
        <f t="shared" si="4592"/>
        <v>1</v>
      </c>
      <c r="KG258" s="899">
        <f t="shared" si="4593"/>
        <v>1</v>
      </c>
      <c r="KH258" s="899">
        <f t="shared" si="4594"/>
        <v>1</v>
      </c>
      <c r="KI258" s="899">
        <f t="shared" si="4595"/>
        <v>1</v>
      </c>
      <c r="KJ258" s="966">
        <f t="shared" si="4596"/>
        <v>214835</v>
      </c>
      <c r="KK258" s="901">
        <f t="shared" si="4597"/>
        <v>0</v>
      </c>
      <c r="KN258" s="958" t="s">
        <v>336</v>
      </c>
      <c r="KO258" s="1190" t="s">
        <v>606</v>
      </c>
      <c r="KP258" s="1179" t="s">
        <v>148</v>
      </c>
      <c r="KQ258" s="1180">
        <v>11</v>
      </c>
      <c r="KR258" s="1015">
        <v>31955</v>
      </c>
      <c r="KS258" s="963">
        <f t="shared" si="4598"/>
        <v>351505</v>
      </c>
      <c r="KT258" s="1016"/>
      <c r="KU258" s="898">
        <f t="shared" si="4599"/>
        <v>1</v>
      </c>
      <c r="KV258" s="898">
        <f t="shared" si="4600"/>
        <v>1</v>
      </c>
      <c r="KW258" s="899">
        <f t="shared" si="4601"/>
        <v>1</v>
      </c>
      <c r="KX258" s="899">
        <f t="shared" si="4602"/>
        <v>1</v>
      </c>
      <c r="KY258" s="899">
        <f t="shared" si="4603"/>
        <v>1</v>
      </c>
      <c r="KZ258" s="899">
        <f t="shared" si="4604"/>
        <v>1</v>
      </c>
      <c r="LA258" s="966">
        <f t="shared" si="4605"/>
        <v>351505</v>
      </c>
      <c r="LB258" s="901">
        <f t="shared" si="4606"/>
        <v>0</v>
      </c>
      <c r="LE258" s="958" t="s">
        <v>336</v>
      </c>
      <c r="LF258" s="1190" t="s">
        <v>606</v>
      </c>
      <c r="LG258" s="1179" t="s">
        <v>148</v>
      </c>
      <c r="LH258" s="1180">
        <v>11</v>
      </c>
      <c r="LI258" s="1021">
        <v>14955</v>
      </c>
      <c r="LJ258" s="974">
        <f t="shared" si="4607"/>
        <v>164505</v>
      </c>
      <c r="LK258" s="1016"/>
      <c r="LL258" s="898">
        <f t="shared" si="4608"/>
        <v>1</v>
      </c>
      <c r="LM258" s="898">
        <f t="shared" si="4609"/>
        <v>1</v>
      </c>
      <c r="LN258" s="899">
        <f t="shared" si="4610"/>
        <v>1</v>
      </c>
      <c r="LO258" s="899">
        <f t="shared" si="4611"/>
        <v>1</v>
      </c>
      <c r="LP258" s="899">
        <f t="shared" si="4612"/>
        <v>1</v>
      </c>
      <c r="LQ258" s="899">
        <f t="shared" si="4613"/>
        <v>1</v>
      </c>
      <c r="LR258" s="966">
        <f t="shared" si="4614"/>
        <v>164505</v>
      </c>
      <c r="LS258" s="901">
        <f t="shared" si="4615"/>
        <v>0</v>
      </c>
      <c r="LV258" s="958" t="s">
        <v>336</v>
      </c>
      <c r="LW258" s="1190" t="s">
        <v>606</v>
      </c>
      <c r="LX258" s="1179" t="s">
        <v>148</v>
      </c>
      <c r="LY258" s="1180">
        <v>11</v>
      </c>
      <c r="LZ258" s="1015">
        <v>27300</v>
      </c>
      <c r="MA258" s="963">
        <f t="shared" si="4616"/>
        <v>300300</v>
      </c>
      <c r="MB258" s="1016"/>
      <c r="MC258" s="898">
        <f t="shared" si="4617"/>
        <v>1</v>
      </c>
      <c r="MD258" s="898">
        <f t="shared" si="4618"/>
        <v>1</v>
      </c>
      <c r="ME258" s="899">
        <f t="shared" si="4619"/>
        <v>1</v>
      </c>
      <c r="MF258" s="899">
        <f t="shared" si="4620"/>
        <v>1</v>
      </c>
      <c r="MG258" s="899">
        <f t="shared" si="4621"/>
        <v>1</v>
      </c>
      <c r="MH258" s="899">
        <f t="shared" si="4622"/>
        <v>1</v>
      </c>
      <c r="MI258" s="966">
        <f t="shared" si="4623"/>
        <v>300300</v>
      </c>
      <c r="MJ258" s="901">
        <f t="shared" si="4624"/>
        <v>0</v>
      </c>
      <c r="MM258" s="958" t="s">
        <v>336</v>
      </c>
      <c r="MN258" s="1190" t="s">
        <v>606</v>
      </c>
      <c r="MO258" s="1179" t="s">
        <v>148</v>
      </c>
      <c r="MP258" s="1180">
        <v>11</v>
      </c>
      <c r="MQ258" s="1015">
        <v>15000</v>
      </c>
      <c r="MR258" s="963">
        <f t="shared" si="4625"/>
        <v>165000</v>
      </c>
      <c r="MS258" s="1016"/>
      <c r="MT258" s="898">
        <f t="shared" si="4626"/>
        <v>1</v>
      </c>
      <c r="MU258" s="898">
        <f t="shared" si="4627"/>
        <v>1</v>
      </c>
      <c r="MV258" s="899">
        <f t="shared" si="4628"/>
        <v>1</v>
      </c>
      <c r="MW258" s="899">
        <f t="shared" si="4629"/>
        <v>1</v>
      </c>
      <c r="MX258" s="899">
        <f t="shared" si="4630"/>
        <v>1</v>
      </c>
      <c r="MY258" s="899">
        <f t="shared" si="4631"/>
        <v>1</v>
      </c>
      <c r="MZ258" s="966">
        <f t="shared" si="4632"/>
        <v>165000</v>
      </c>
      <c r="NA258" s="901">
        <f t="shared" si="4633"/>
        <v>0</v>
      </c>
      <c r="ND258" s="975" t="s">
        <v>336</v>
      </c>
      <c r="NE258" s="976" t="s">
        <v>606</v>
      </c>
      <c r="NF258" s="1175" t="s">
        <v>148</v>
      </c>
      <c r="NG258" s="1176">
        <v>11</v>
      </c>
      <c r="NH258" s="979">
        <v>23587.74</v>
      </c>
      <c r="NI258" s="980">
        <v>259465</v>
      </c>
      <c r="NJ258" s="1016"/>
      <c r="NK258" s="898">
        <f t="shared" si="4634"/>
        <v>1</v>
      </c>
      <c r="NL258" s="898">
        <f t="shared" si="4635"/>
        <v>1</v>
      </c>
      <c r="NM258" s="899">
        <f t="shared" si="4636"/>
        <v>1</v>
      </c>
      <c r="NN258" s="899">
        <f t="shared" si="4637"/>
        <v>1</v>
      </c>
      <c r="NO258" s="899">
        <f t="shared" si="4638"/>
        <v>1</v>
      </c>
      <c r="NP258" s="899">
        <f t="shared" si="4639"/>
        <v>1</v>
      </c>
      <c r="NQ258" s="966">
        <f t="shared" si="4640"/>
        <v>259465</v>
      </c>
      <c r="NR258" s="901">
        <f t="shared" si="4641"/>
        <v>0</v>
      </c>
      <c r="NU258" s="981" t="s">
        <v>336</v>
      </c>
      <c r="NV258" s="982" t="s">
        <v>606</v>
      </c>
      <c r="NW258" s="1177" t="s">
        <v>148</v>
      </c>
      <c r="NX258" s="1178">
        <v>11</v>
      </c>
      <c r="NY258" s="1022">
        <v>23826</v>
      </c>
      <c r="NZ258" s="986">
        <f t="shared" si="4642"/>
        <v>262086</v>
      </c>
      <c r="OA258" s="1016"/>
      <c r="OB258" s="898">
        <f t="shared" si="4643"/>
        <v>1</v>
      </c>
      <c r="OC258" s="898">
        <f t="shared" si="4644"/>
        <v>1</v>
      </c>
      <c r="OD258" s="899">
        <f t="shared" si="4645"/>
        <v>1</v>
      </c>
      <c r="OE258" s="899">
        <f t="shared" si="4646"/>
        <v>1</v>
      </c>
      <c r="OF258" s="899">
        <f t="shared" si="4647"/>
        <v>1</v>
      </c>
      <c r="OG258" s="899">
        <f t="shared" si="4648"/>
        <v>1</v>
      </c>
      <c r="OH258" s="966">
        <f t="shared" si="4649"/>
        <v>262086</v>
      </c>
      <c r="OI258" s="901">
        <f t="shared" si="4650"/>
        <v>0</v>
      </c>
      <c r="OL258" s="958" t="s">
        <v>336</v>
      </c>
      <c r="OM258" s="1190" t="s">
        <v>606</v>
      </c>
      <c r="ON258" s="1179" t="s">
        <v>148</v>
      </c>
      <c r="OO258" s="1180">
        <v>11</v>
      </c>
      <c r="OP258" s="1015">
        <v>32783</v>
      </c>
      <c r="OQ258" s="963">
        <f t="shared" si="4201"/>
        <v>360613</v>
      </c>
      <c r="OR258" s="1016"/>
      <c r="OS258" s="898">
        <f t="shared" si="4651"/>
        <v>1</v>
      </c>
      <c r="OT258" s="898">
        <f t="shared" si="4652"/>
        <v>1</v>
      </c>
      <c r="OU258" s="899">
        <f t="shared" si="4653"/>
        <v>1</v>
      </c>
      <c r="OV258" s="899">
        <f t="shared" si="4654"/>
        <v>1</v>
      </c>
      <c r="OW258" s="899">
        <f t="shared" si="4655"/>
        <v>1</v>
      </c>
      <c r="OX258" s="899">
        <f t="shared" si="4656"/>
        <v>1</v>
      </c>
      <c r="OY258" s="966">
        <f t="shared" si="4657"/>
        <v>360613</v>
      </c>
      <c r="OZ258" s="901">
        <f t="shared" si="4658"/>
        <v>0</v>
      </c>
      <c r="PC258" s="958" t="s">
        <v>336</v>
      </c>
      <c r="PD258" s="1190" t="s">
        <v>606</v>
      </c>
      <c r="PE258" s="1179" t="s">
        <v>148</v>
      </c>
      <c r="PF258" s="1180">
        <v>11</v>
      </c>
      <c r="PG258" s="1023">
        <v>10563</v>
      </c>
      <c r="PH258" s="988">
        <v>116193</v>
      </c>
      <c r="PI258" s="1195"/>
      <c r="PJ258" s="898">
        <f t="shared" si="4659"/>
        <v>1</v>
      </c>
      <c r="PK258" s="898">
        <f t="shared" si="4660"/>
        <v>1</v>
      </c>
      <c r="PL258" s="899">
        <f t="shared" si="4661"/>
        <v>1</v>
      </c>
      <c r="PM258" s="899">
        <f t="shared" si="4662"/>
        <v>1</v>
      </c>
      <c r="PN258" s="899">
        <f t="shared" si="4663"/>
        <v>1</v>
      </c>
      <c r="PO258" s="899">
        <f t="shared" si="4664"/>
        <v>1</v>
      </c>
      <c r="PP258" s="966">
        <f t="shared" si="4665"/>
        <v>116193</v>
      </c>
      <c r="PQ258" s="901">
        <f t="shared" si="4666"/>
        <v>0</v>
      </c>
      <c r="PT258" s="958" t="s">
        <v>336</v>
      </c>
      <c r="PU258" s="1190" t="s">
        <v>606</v>
      </c>
      <c r="PV258" s="1179" t="s">
        <v>148</v>
      </c>
      <c r="PW258" s="1180">
        <v>11</v>
      </c>
      <c r="PX258" s="1015">
        <v>80800</v>
      </c>
      <c r="PY258" s="963">
        <f t="shared" si="4667"/>
        <v>888800</v>
      </c>
      <c r="PZ258" s="1016"/>
      <c r="QA258" s="898">
        <f t="shared" si="4668"/>
        <v>1</v>
      </c>
      <c r="QB258" s="898">
        <f t="shared" si="4669"/>
        <v>1</v>
      </c>
      <c r="QC258" s="899">
        <f t="shared" si="4670"/>
        <v>1</v>
      </c>
      <c r="QD258" s="899">
        <f t="shared" si="4671"/>
        <v>1</v>
      </c>
      <c r="QE258" s="899">
        <f t="shared" si="4672"/>
        <v>1</v>
      </c>
      <c r="QF258" s="899">
        <f t="shared" si="4673"/>
        <v>1</v>
      </c>
      <c r="QG258" s="966">
        <f t="shared" si="4674"/>
        <v>888800</v>
      </c>
      <c r="QH258" s="901">
        <f t="shared" si="4675"/>
        <v>0</v>
      </c>
      <c r="QK258" s="958" t="s">
        <v>336</v>
      </c>
      <c r="QL258" s="1190" t="s">
        <v>606</v>
      </c>
      <c r="QM258" s="1179" t="s">
        <v>148</v>
      </c>
      <c r="QN258" s="1180">
        <v>11</v>
      </c>
      <c r="QO258" s="1021">
        <v>15029.774999999998</v>
      </c>
      <c r="QP258" s="974">
        <f t="shared" si="4676"/>
        <v>165328</v>
      </c>
      <c r="QQ258" s="1016"/>
      <c r="QR258" s="898">
        <f t="shared" si="4677"/>
        <v>1</v>
      </c>
      <c r="QS258" s="898">
        <f t="shared" si="4678"/>
        <v>1</v>
      </c>
      <c r="QT258" s="899">
        <f t="shared" si="4679"/>
        <v>1</v>
      </c>
      <c r="QU258" s="899">
        <f t="shared" si="4680"/>
        <v>1</v>
      </c>
      <c r="QV258" s="899">
        <f t="shared" si="4681"/>
        <v>1</v>
      </c>
      <c r="QW258" s="899">
        <f t="shared" si="4682"/>
        <v>1</v>
      </c>
      <c r="QX258" s="966">
        <f t="shared" si="4683"/>
        <v>165328</v>
      </c>
      <c r="QY258" s="901">
        <f t="shared" si="4684"/>
        <v>0</v>
      </c>
      <c r="RB258" s="405"/>
      <c r="RC258" s="406"/>
      <c r="RD258" s="407"/>
      <c r="RE258" s="408"/>
      <c r="RF258" s="409"/>
      <c r="RG258" s="410"/>
      <c r="RH258" s="410"/>
      <c r="RI258" s="898"/>
      <c r="RJ258" s="898"/>
      <c r="RK258" s="934"/>
      <c r="RL258" s="934"/>
      <c r="RM258" s="934"/>
      <c r="RN258" s="934"/>
      <c r="RO258" s="935"/>
      <c r="RP258" s="936"/>
      <c r="RS258" s="405"/>
      <c r="RT258" s="406"/>
      <c r="RU258" s="407"/>
      <c r="RV258" s="408"/>
      <c r="RW258" s="409"/>
      <c r="RX258" s="410"/>
      <c r="RY258" s="410"/>
      <c r="RZ258" s="898"/>
      <c r="SA258" s="898"/>
      <c r="SB258" s="934"/>
      <c r="SC258" s="934"/>
      <c r="SD258" s="934"/>
      <c r="SE258" s="934"/>
      <c r="SF258" s="935"/>
      <c r="SG258" s="936"/>
      <c r="SJ258" s="405"/>
      <c r="SK258" s="406"/>
      <c r="SL258" s="407"/>
      <c r="SM258" s="408"/>
      <c r="SN258" s="409"/>
      <c r="SO258" s="410"/>
      <c r="SP258" s="410"/>
      <c r="SQ258" s="898"/>
      <c r="SR258" s="898"/>
      <c r="SS258" s="934"/>
      <c r="ST258" s="934"/>
      <c r="SU258" s="934"/>
      <c r="SV258" s="934"/>
      <c r="SW258" s="935"/>
      <c r="SX258" s="936"/>
    </row>
    <row r="259" spans="2:518" ht="18.75" thickTop="1" thickBot="1">
      <c r="B259" s="1201"/>
      <c r="C259" s="1202" t="s">
        <v>353</v>
      </c>
      <c r="D259" s="1155"/>
      <c r="E259" s="1203"/>
      <c r="F259" s="1204"/>
      <c r="G259" s="1204"/>
      <c r="H259" s="1205">
        <f>SUM(G202:G258)</f>
        <v>0</v>
      </c>
      <c r="K259" s="1201"/>
      <c r="L259" s="1202" t="s">
        <v>353</v>
      </c>
      <c r="M259" s="1155"/>
      <c r="N259" s="1203"/>
      <c r="O259" s="1206"/>
      <c r="P259" s="1204">
        <f>SUM(P202:P258)</f>
        <v>44787088</v>
      </c>
      <c r="Q259" s="1205"/>
      <c r="R259" s="898"/>
      <c r="S259" s="898"/>
      <c r="T259" s="934"/>
      <c r="U259" s="934"/>
      <c r="V259" s="934"/>
      <c r="W259" s="934"/>
      <c r="X259" s="935"/>
      <c r="Y259" s="936"/>
      <c r="Z259" s="872"/>
      <c r="AA259" s="872"/>
      <c r="AB259" s="1201"/>
      <c r="AC259" s="1202" t="s">
        <v>353</v>
      </c>
      <c r="AD259" s="1155"/>
      <c r="AE259" s="1203"/>
      <c r="AF259" s="1204"/>
      <c r="AG259" s="1204"/>
      <c r="AH259" s="1205"/>
      <c r="AI259" s="898"/>
      <c r="AJ259" s="898"/>
      <c r="AK259" s="934"/>
      <c r="AL259" s="934"/>
      <c r="AM259" s="934"/>
      <c r="AN259" s="934"/>
      <c r="AO259" s="935"/>
      <c r="AP259" s="936"/>
      <c r="AQ259" s="872"/>
      <c r="AR259" s="872"/>
      <c r="AS259" s="1201"/>
      <c r="AT259" s="1207" t="s">
        <v>353</v>
      </c>
      <c r="AU259" s="1155"/>
      <c r="AV259" s="1203"/>
      <c r="AW259" s="1203"/>
      <c r="AX259" s="1203"/>
      <c r="AY259" s="1205"/>
      <c r="AZ259" s="898"/>
      <c r="BA259" s="898"/>
      <c r="BB259" s="934"/>
      <c r="BC259" s="934"/>
      <c r="BD259" s="934"/>
      <c r="BE259" s="934"/>
      <c r="BF259" s="935"/>
      <c r="BG259" s="936"/>
      <c r="BJ259" s="1201"/>
      <c r="BK259" s="1202" t="s">
        <v>353</v>
      </c>
      <c r="BL259" s="1155"/>
      <c r="BM259" s="1203"/>
      <c r="BN259" s="1204"/>
      <c r="BO259" s="1204"/>
      <c r="BP259" s="1205"/>
      <c r="BQ259" s="898"/>
      <c r="BR259" s="898"/>
      <c r="BS259" s="934"/>
      <c r="BT259" s="934"/>
      <c r="BU259" s="934"/>
      <c r="BV259" s="934"/>
      <c r="BW259" s="935"/>
      <c r="BX259" s="936"/>
      <c r="CA259" s="1201"/>
      <c r="CB259" s="1202" t="s">
        <v>353</v>
      </c>
      <c r="CC259" s="1155"/>
      <c r="CD259" s="1203"/>
      <c r="CE259" s="1204"/>
      <c r="CF259" s="1204"/>
      <c r="CG259" s="1205"/>
      <c r="CH259" s="898"/>
      <c r="CI259" s="898"/>
      <c r="CJ259" s="934"/>
      <c r="CK259" s="934"/>
      <c r="CL259" s="934"/>
      <c r="CM259" s="934"/>
      <c r="CN259" s="935"/>
      <c r="CO259" s="936"/>
      <c r="CR259" s="1201"/>
      <c r="CS259" s="1202" t="s">
        <v>353</v>
      </c>
      <c r="CT259" s="1155"/>
      <c r="CU259" s="1203"/>
      <c r="CV259" s="1204"/>
      <c r="CW259" s="1204"/>
      <c r="CX259" s="1205"/>
      <c r="CY259" s="898"/>
      <c r="CZ259" s="898"/>
      <c r="DA259" s="934"/>
      <c r="DB259" s="934"/>
      <c r="DC259" s="934"/>
      <c r="DD259" s="934"/>
      <c r="DE259" s="935"/>
      <c r="DF259" s="936"/>
      <c r="DI259" s="1201"/>
      <c r="DJ259" s="1202" t="s">
        <v>353</v>
      </c>
      <c r="DK259" s="1155"/>
      <c r="DL259" s="1203"/>
      <c r="DM259" s="1204"/>
      <c r="DN259" s="1204"/>
      <c r="DO259" s="1205"/>
      <c r="DP259" s="898"/>
      <c r="DQ259" s="898"/>
      <c r="DR259" s="934"/>
      <c r="DS259" s="934"/>
      <c r="DT259" s="934"/>
      <c r="DU259" s="934"/>
      <c r="DV259" s="935"/>
      <c r="DW259" s="936"/>
      <c r="DZ259" s="1201"/>
      <c r="EA259" s="1202" t="s">
        <v>353</v>
      </c>
      <c r="EB259" s="1155"/>
      <c r="EC259" s="1203"/>
      <c r="ED259" s="1204"/>
      <c r="EE259" s="1204"/>
      <c r="EF259" s="1205"/>
      <c r="EG259" s="898"/>
      <c r="EH259" s="898"/>
      <c r="EI259" s="934"/>
      <c r="EJ259" s="934"/>
      <c r="EK259" s="934"/>
      <c r="EL259" s="934"/>
      <c r="EM259" s="935"/>
      <c r="EN259" s="936"/>
      <c r="EQ259" s="1201"/>
      <c r="ER259" s="1202" t="s">
        <v>353</v>
      </c>
      <c r="ES259" s="1155"/>
      <c r="ET259" s="1203"/>
      <c r="EU259" s="1204"/>
      <c r="EV259" s="1204"/>
      <c r="EW259" s="1205"/>
      <c r="EX259" s="898"/>
      <c r="EY259" s="898"/>
      <c r="EZ259" s="934"/>
      <c r="FA259" s="934"/>
      <c r="FB259" s="934"/>
      <c r="FC259" s="934"/>
      <c r="FD259" s="935"/>
      <c r="FE259" s="936"/>
      <c r="FH259" s="1201"/>
      <c r="FI259" s="1202"/>
      <c r="FJ259" s="1155"/>
      <c r="FK259" s="1203"/>
      <c r="FL259" s="1204"/>
      <c r="FM259" s="1204"/>
      <c r="FN259" s="1205"/>
      <c r="FO259" s="898"/>
      <c r="FP259" s="898"/>
      <c r="FQ259" s="934"/>
      <c r="FR259" s="934"/>
      <c r="FS259" s="934"/>
      <c r="FT259" s="934"/>
      <c r="FU259" s="935"/>
      <c r="FV259" s="936"/>
      <c r="FY259" s="1201"/>
      <c r="FZ259" s="1202" t="s">
        <v>353</v>
      </c>
      <c r="GA259" s="1155"/>
      <c r="GB259" s="1203"/>
      <c r="GC259" s="1203"/>
      <c r="GD259" s="1204">
        <f>SUM(GD202:GD258)</f>
        <v>44939096</v>
      </c>
      <c r="GE259" s="1205"/>
      <c r="GF259" s="898"/>
      <c r="GG259" s="898"/>
      <c r="GH259" s="934"/>
      <c r="GI259" s="934"/>
      <c r="GJ259" s="934"/>
      <c r="GK259" s="934"/>
      <c r="GL259" s="935"/>
      <c r="GM259" s="936"/>
      <c r="GP259" s="1201"/>
      <c r="GQ259" s="1202" t="s">
        <v>353</v>
      </c>
      <c r="GR259" s="1155"/>
      <c r="GS259" s="1203"/>
      <c r="GT259" s="1204"/>
      <c r="GU259" s="1204"/>
      <c r="GV259" s="1205"/>
      <c r="GW259" s="898"/>
      <c r="GX259" s="898"/>
      <c r="GY259" s="934"/>
      <c r="GZ259" s="934"/>
      <c r="HA259" s="934"/>
      <c r="HB259" s="934"/>
      <c r="HC259" s="935"/>
      <c r="HD259" s="936"/>
      <c r="HG259" s="1201"/>
      <c r="HH259" s="1202" t="s">
        <v>353</v>
      </c>
      <c r="HI259" s="1155"/>
      <c r="HJ259" s="1203"/>
      <c r="HK259" s="1204"/>
      <c r="HL259" s="1204"/>
      <c r="HM259" s="1205"/>
      <c r="HN259" s="898"/>
      <c r="HO259" s="898"/>
      <c r="HP259" s="934"/>
      <c r="HQ259" s="934"/>
      <c r="HR259" s="934"/>
      <c r="HS259" s="934"/>
      <c r="HT259" s="935"/>
      <c r="HU259" s="936"/>
      <c r="HX259" s="1201"/>
      <c r="HY259" s="1202" t="s">
        <v>353</v>
      </c>
      <c r="HZ259" s="1155"/>
      <c r="IA259" s="1203"/>
      <c r="IB259" s="1204"/>
      <c r="IC259" s="1204"/>
      <c r="ID259" s="1205"/>
      <c r="IE259" s="898"/>
      <c r="IF259" s="898"/>
      <c r="IG259" s="934"/>
      <c r="IH259" s="934"/>
      <c r="II259" s="934"/>
      <c r="IJ259" s="934"/>
      <c r="IK259" s="935"/>
      <c r="IL259" s="936"/>
      <c r="IO259" s="1201"/>
      <c r="IP259" s="1202" t="s">
        <v>353</v>
      </c>
      <c r="IQ259" s="1155"/>
      <c r="IR259" s="1203"/>
      <c r="IS259" s="1204"/>
      <c r="IT259" s="1204"/>
      <c r="IU259" s="1205"/>
      <c r="IV259" s="898"/>
      <c r="IW259" s="898"/>
      <c r="IX259" s="934"/>
      <c r="IY259" s="934"/>
      <c r="IZ259" s="934"/>
      <c r="JA259" s="934"/>
      <c r="JB259" s="935"/>
      <c r="JC259" s="936"/>
      <c r="JF259" s="1201"/>
      <c r="JG259" s="1202" t="s">
        <v>353</v>
      </c>
      <c r="JH259" s="1155"/>
      <c r="JI259" s="1203"/>
      <c r="JJ259" s="1204"/>
      <c r="JK259" s="1204"/>
      <c r="JL259" s="1205"/>
      <c r="JM259" s="898"/>
      <c r="JN259" s="898"/>
      <c r="JO259" s="934"/>
      <c r="JP259" s="934"/>
      <c r="JQ259" s="934"/>
      <c r="JR259" s="934"/>
      <c r="JS259" s="935"/>
      <c r="JT259" s="936"/>
      <c r="JW259" s="1201"/>
      <c r="JX259" s="1202" t="s">
        <v>353</v>
      </c>
      <c r="JY259" s="1155"/>
      <c r="JZ259" s="1203"/>
      <c r="KA259" s="1204"/>
      <c r="KB259" s="1204"/>
      <c r="KC259" s="1205"/>
      <c r="KD259" s="898"/>
      <c r="KE259" s="898"/>
      <c r="KF259" s="934"/>
      <c r="KG259" s="934"/>
      <c r="KH259" s="934"/>
      <c r="KI259" s="934"/>
      <c r="KJ259" s="935"/>
      <c r="KK259" s="936"/>
      <c r="KN259" s="1201"/>
      <c r="KO259" s="1202" t="s">
        <v>353</v>
      </c>
      <c r="KP259" s="1155"/>
      <c r="KQ259" s="1203"/>
      <c r="KR259" s="1204"/>
      <c r="KS259" s="1204"/>
      <c r="KT259" s="1205"/>
      <c r="KU259" s="898"/>
      <c r="KV259" s="898"/>
      <c r="KW259" s="934"/>
      <c r="KX259" s="934"/>
      <c r="KY259" s="934"/>
      <c r="KZ259" s="934"/>
      <c r="LA259" s="935"/>
      <c r="LB259" s="936"/>
      <c r="LE259" s="1201"/>
      <c r="LF259" s="1202" t="s">
        <v>353</v>
      </c>
      <c r="LG259" s="1155"/>
      <c r="LH259" s="1203"/>
      <c r="LI259" s="1208">
        <v>0</v>
      </c>
      <c r="LJ259" s="1208"/>
      <c r="LK259" s="1205"/>
      <c r="LL259" s="898"/>
      <c r="LM259" s="898"/>
      <c r="LN259" s="934"/>
      <c r="LO259" s="934"/>
      <c r="LP259" s="934"/>
      <c r="LQ259" s="934"/>
      <c r="LR259" s="935"/>
      <c r="LS259" s="936"/>
      <c r="LV259" s="1201"/>
      <c r="LW259" s="1202" t="s">
        <v>353</v>
      </c>
      <c r="LX259" s="1155"/>
      <c r="LY259" s="1203"/>
      <c r="LZ259" s="1204"/>
      <c r="MA259" s="1204"/>
      <c r="MB259" s="1205"/>
      <c r="MC259" s="898"/>
      <c r="MD259" s="898"/>
      <c r="ME259" s="934"/>
      <c r="MF259" s="934"/>
      <c r="MG259" s="934"/>
      <c r="MH259" s="934"/>
      <c r="MI259" s="935"/>
      <c r="MJ259" s="936"/>
      <c r="MM259" s="1201"/>
      <c r="MN259" s="1202" t="s">
        <v>353</v>
      </c>
      <c r="MO259" s="1155"/>
      <c r="MP259" s="1203"/>
      <c r="MQ259" s="1204"/>
      <c r="MR259" s="1204"/>
      <c r="MS259" s="1205"/>
      <c r="MT259" s="898"/>
      <c r="MU259" s="898"/>
      <c r="MV259" s="934"/>
      <c r="MW259" s="934"/>
      <c r="MX259" s="934"/>
      <c r="MY259" s="934"/>
      <c r="MZ259" s="935"/>
      <c r="NA259" s="936"/>
      <c r="ND259" s="1163"/>
      <c r="NE259" s="1162" t="s">
        <v>353</v>
      </c>
      <c r="NF259" s="1163"/>
      <c r="NG259" s="1209"/>
      <c r="NH259" s="1210"/>
      <c r="NI259" s="1211"/>
      <c r="NJ259" s="1205"/>
      <c r="NK259" s="898"/>
      <c r="NL259" s="898"/>
      <c r="NM259" s="934"/>
      <c r="NN259" s="934"/>
      <c r="NO259" s="934"/>
      <c r="NP259" s="934"/>
      <c r="NQ259" s="935"/>
      <c r="NR259" s="936"/>
      <c r="NU259" s="1167"/>
      <c r="NV259" s="1166" t="s">
        <v>353</v>
      </c>
      <c r="NW259" s="1167"/>
      <c r="NX259" s="1212"/>
      <c r="NY259" s="1213"/>
      <c r="NZ259" s="1214"/>
      <c r="OA259" s="1205"/>
      <c r="OB259" s="898"/>
      <c r="OC259" s="898"/>
      <c r="OD259" s="934"/>
      <c r="OE259" s="934"/>
      <c r="OF259" s="934"/>
      <c r="OG259" s="934"/>
      <c r="OH259" s="935"/>
      <c r="OI259" s="936"/>
      <c r="OL259" s="1201"/>
      <c r="OM259" s="1202" t="s">
        <v>353</v>
      </c>
      <c r="ON259" s="1155"/>
      <c r="OO259" s="1203"/>
      <c r="OP259" s="1204"/>
      <c r="OQ259" s="1204"/>
      <c r="OR259" s="1205"/>
      <c r="OS259" s="898"/>
      <c r="OT259" s="898"/>
      <c r="OU259" s="934"/>
      <c r="OV259" s="934"/>
      <c r="OW259" s="934"/>
      <c r="OX259" s="934"/>
      <c r="OY259" s="935"/>
      <c r="OZ259" s="936"/>
      <c r="PC259" s="1201"/>
      <c r="PD259" s="1202" t="s">
        <v>353</v>
      </c>
      <c r="PE259" s="1155"/>
      <c r="PF259" s="1203"/>
      <c r="PG259" s="1215"/>
      <c r="PH259" s="1215"/>
      <c r="PI259" s="1205"/>
      <c r="PJ259" s="898"/>
      <c r="PK259" s="898"/>
      <c r="PL259" s="934"/>
      <c r="PM259" s="934"/>
      <c r="PN259" s="934"/>
      <c r="PO259" s="934"/>
      <c r="PP259" s="935"/>
      <c r="PQ259" s="936"/>
      <c r="PT259" s="1201"/>
      <c r="PU259" s="1202" t="s">
        <v>353</v>
      </c>
      <c r="PV259" s="1155"/>
      <c r="PW259" s="1203"/>
      <c r="PX259" s="1204"/>
      <c r="PY259" s="1204"/>
      <c r="PZ259" s="1205"/>
      <c r="QA259" s="898"/>
      <c r="QB259" s="898"/>
      <c r="QC259" s="934"/>
      <c r="QD259" s="934"/>
      <c r="QE259" s="934"/>
      <c r="QF259" s="934"/>
      <c r="QG259" s="935"/>
      <c r="QH259" s="936"/>
      <c r="QK259" s="1201"/>
      <c r="QL259" s="1202" t="s">
        <v>353</v>
      </c>
      <c r="QM259" s="1155"/>
      <c r="QN259" s="1203"/>
      <c r="QO259" s="1208">
        <v>0</v>
      </c>
      <c r="QP259" s="1208"/>
      <c r="QQ259" s="1205"/>
      <c r="QR259" s="898"/>
      <c r="QS259" s="898"/>
      <c r="QT259" s="934"/>
      <c r="QU259" s="934"/>
      <c r="QV259" s="934"/>
      <c r="QW259" s="934"/>
      <c r="QX259" s="935"/>
      <c r="QY259" s="936"/>
      <c r="RB259" s="405"/>
      <c r="RC259" s="406"/>
      <c r="RD259" s="407"/>
      <c r="RE259" s="408"/>
      <c r="RF259" s="409"/>
      <c r="RG259" s="410"/>
      <c r="RH259" s="410"/>
      <c r="RI259" s="898"/>
      <c r="RJ259" s="898"/>
      <c r="RK259" s="934"/>
      <c r="RL259" s="934"/>
      <c r="RM259" s="934"/>
      <c r="RN259" s="934"/>
      <c r="RO259" s="935"/>
      <c r="RP259" s="936"/>
      <c r="RS259" s="405"/>
      <c r="RT259" s="406"/>
      <c r="RU259" s="407"/>
      <c r="RV259" s="408"/>
      <c r="RW259" s="409"/>
      <c r="RX259" s="410"/>
      <c r="RY259" s="410"/>
      <c r="RZ259" s="898"/>
      <c r="SA259" s="898"/>
      <c r="SB259" s="934"/>
      <c r="SC259" s="934"/>
      <c r="SD259" s="934"/>
      <c r="SE259" s="934"/>
      <c r="SF259" s="935"/>
      <c r="SG259" s="936"/>
      <c r="SJ259" s="405"/>
      <c r="SK259" s="406"/>
      <c r="SL259" s="407"/>
      <c r="SM259" s="408"/>
      <c r="SN259" s="409"/>
      <c r="SO259" s="410"/>
      <c r="SP259" s="410"/>
      <c r="SQ259" s="898"/>
      <c r="SR259" s="898"/>
      <c r="SS259" s="934"/>
      <c r="ST259" s="934"/>
      <c r="SU259" s="934"/>
      <c r="SV259" s="934"/>
      <c r="SW259" s="935"/>
      <c r="SX259" s="936"/>
    </row>
    <row r="260" spans="2:518" ht="21.75" customHeight="1" thickTop="1" thickBot="1">
      <c r="B260" s="1216"/>
      <c r="C260" s="1217" t="s">
        <v>203</v>
      </c>
      <c r="D260" s="1218"/>
      <c r="E260" s="1219"/>
      <c r="F260" s="1220"/>
      <c r="G260" s="1221"/>
      <c r="H260" s="1221"/>
      <c r="K260" s="1216"/>
      <c r="L260" s="1217" t="s">
        <v>203</v>
      </c>
      <c r="M260" s="1218"/>
      <c r="N260" s="1219"/>
      <c r="O260" s="1222"/>
      <c r="P260" s="1221"/>
      <c r="Q260" s="1221"/>
      <c r="R260" s="898"/>
      <c r="S260" s="898"/>
      <c r="T260" s="934"/>
      <c r="U260" s="934"/>
      <c r="V260" s="934"/>
      <c r="W260" s="934"/>
      <c r="X260" s="935"/>
      <c r="Y260" s="936"/>
      <c r="Z260" s="872"/>
      <c r="AA260" s="872"/>
      <c r="AB260" s="1216"/>
      <c r="AC260" s="1217" t="s">
        <v>203</v>
      </c>
      <c r="AD260" s="1218"/>
      <c r="AE260" s="1219"/>
      <c r="AF260" s="1220"/>
      <c r="AG260" s="1221"/>
      <c r="AH260" s="1221"/>
      <c r="AI260" s="898"/>
      <c r="AJ260" s="898"/>
      <c r="AK260" s="934"/>
      <c r="AL260" s="934"/>
      <c r="AM260" s="934"/>
      <c r="AN260" s="934"/>
      <c r="AO260" s="935"/>
      <c r="AP260" s="936"/>
      <c r="AQ260" s="872"/>
      <c r="AR260" s="872"/>
      <c r="AS260" s="1216"/>
      <c r="AT260" s="1223" t="s">
        <v>203</v>
      </c>
      <c r="AU260" s="1218"/>
      <c r="AV260" s="1219"/>
      <c r="AW260" s="1219"/>
      <c r="AX260" s="1224"/>
      <c r="AY260" s="1221"/>
      <c r="AZ260" s="898"/>
      <c r="BA260" s="898"/>
      <c r="BB260" s="934"/>
      <c r="BC260" s="934"/>
      <c r="BD260" s="934"/>
      <c r="BE260" s="934"/>
      <c r="BF260" s="935"/>
      <c r="BG260" s="936"/>
      <c r="BJ260" s="1216"/>
      <c r="BK260" s="1217" t="s">
        <v>203</v>
      </c>
      <c r="BL260" s="1218"/>
      <c r="BM260" s="1219"/>
      <c r="BN260" s="1220"/>
      <c r="BO260" s="1221"/>
      <c r="BP260" s="1221"/>
      <c r="BQ260" s="898"/>
      <c r="BR260" s="898"/>
      <c r="BS260" s="934"/>
      <c r="BT260" s="934"/>
      <c r="BU260" s="934"/>
      <c r="BV260" s="934"/>
      <c r="BW260" s="935"/>
      <c r="BX260" s="936"/>
      <c r="CA260" s="1216"/>
      <c r="CB260" s="1217" t="s">
        <v>203</v>
      </c>
      <c r="CC260" s="1218"/>
      <c r="CD260" s="1219"/>
      <c r="CE260" s="1220"/>
      <c r="CF260" s="1221"/>
      <c r="CG260" s="1221"/>
      <c r="CH260" s="898"/>
      <c r="CI260" s="898"/>
      <c r="CJ260" s="934"/>
      <c r="CK260" s="934"/>
      <c r="CL260" s="934"/>
      <c r="CM260" s="934"/>
      <c r="CN260" s="935"/>
      <c r="CO260" s="936"/>
      <c r="CR260" s="1216"/>
      <c r="CS260" s="1217" t="s">
        <v>203</v>
      </c>
      <c r="CT260" s="1218"/>
      <c r="CU260" s="1219"/>
      <c r="CV260" s="1220"/>
      <c r="CW260" s="1221"/>
      <c r="CX260" s="1221"/>
      <c r="CY260" s="898"/>
      <c r="CZ260" s="898"/>
      <c r="DA260" s="934"/>
      <c r="DB260" s="934"/>
      <c r="DC260" s="934"/>
      <c r="DD260" s="934"/>
      <c r="DE260" s="935"/>
      <c r="DF260" s="936"/>
      <c r="DI260" s="1216"/>
      <c r="DJ260" s="1217" t="s">
        <v>203</v>
      </c>
      <c r="DK260" s="1218"/>
      <c r="DL260" s="1219"/>
      <c r="DM260" s="1220"/>
      <c r="DN260" s="1221"/>
      <c r="DO260" s="1221"/>
      <c r="DP260" s="898"/>
      <c r="DQ260" s="898"/>
      <c r="DR260" s="934"/>
      <c r="DS260" s="934"/>
      <c r="DT260" s="934"/>
      <c r="DU260" s="934"/>
      <c r="DV260" s="935"/>
      <c r="DW260" s="936"/>
      <c r="DZ260" s="1216"/>
      <c r="EA260" s="1217" t="s">
        <v>203</v>
      </c>
      <c r="EB260" s="1218"/>
      <c r="EC260" s="1219"/>
      <c r="ED260" s="1220"/>
      <c r="EE260" s="1221"/>
      <c r="EF260" s="1221"/>
      <c r="EG260" s="898"/>
      <c r="EH260" s="898"/>
      <c r="EI260" s="934"/>
      <c r="EJ260" s="934"/>
      <c r="EK260" s="934"/>
      <c r="EL260" s="934"/>
      <c r="EM260" s="935"/>
      <c r="EN260" s="936"/>
      <c r="EQ260" s="1216"/>
      <c r="ER260" s="1217" t="s">
        <v>203</v>
      </c>
      <c r="ES260" s="1218"/>
      <c r="ET260" s="1219"/>
      <c r="EU260" s="1220"/>
      <c r="EV260" s="1221"/>
      <c r="EW260" s="1221"/>
      <c r="EX260" s="898"/>
      <c r="EY260" s="898"/>
      <c r="EZ260" s="934"/>
      <c r="FA260" s="934"/>
      <c r="FB260" s="934"/>
      <c r="FC260" s="934"/>
      <c r="FD260" s="935"/>
      <c r="FE260" s="936"/>
      <c r="FH260" s="1216"/>
      <c r="FI260" s="1217"/>
      <c r="FJ260" s="1218"/>
      <c r="FK260" s="1219"/>
      <c r="FL260" s="1220"/>
      <c r="FM260" s="1221"/>
      <c r="FN260" s="1221"/>
      <c r="FO260" s="898"/>
      <c r="FP260" s="898"/>
      <c r="FQ260" s="934"/>
      <c r="FR260" s="934"/>
      <c r="FS260" s="934"/>
      <c r="FT260" s="934"/>
      <c r="FU260" s="935"/>
      <c r="FV260" s="936"/>
      <c r="FY260" s="1216"/>
      <c r="FZ260" s="1217" t="s">
        <v>203</v>
      </c>
      <c r="GA260" s="1218"/>
      <c r="GB260" s="1219"/>
      <c r="GC260" s="1219"/>
      <c r="GD260" s="1221"/>
      <c r="GE260" s="1221"/>
      <c r="GF260" s="898"/>
      <c r="GG260" s="898"/>
      <c r="GH260" s="934"/>
      <c r="GI260" s="934"/>
      <c r="GJ260" s="934"/>
      <c r="GK260" s="934"/>
      <c r="GL260" s="935"/>
      <c r="GM260" s="936"/>
      <c r="GP260" s="1216"/>
      <c r="GQ260" s="1217" t="s">
        <v>203</v>
      </c>
      <c r="GR260" s="1218"/>
      <c r="GS260" s="1219"/>
      <c r="GT260" s="1220"/>
      <c r="GU260" s="1221"/>
      <c r="GV260" s="1221"/>
      <c r="GW260" s="898"/>
      <c r="GX260" s="898"/>
      <c r="GY260" s="934"/>
      <c r="GZ260" s="934"/>
      <c r="HA260" s="934"/>
      <c r="HB260" s="934"/>
      <c r="HC260" s="935"/>
      <c r="HD260" s="936"/>
      <c r="HG260" s="1216"/>
      <c r="HH260" s="1217" t="s">
        <v>203</v>
      </c>
      <c r="HI260" s="1218"/>
      <c r="HJ260" s="1219"/>
      <c r="HK260" s="1220"/>
      <c r="HL260" s="1221"/>
      <c r="HM260" s="1221"/>
      <c r="HN260" s="898"/>
      <c r="HO260" s="898"/>
      <c r="HP260" s="934"/>
      <c r="HQ260" s="934"/>
      <c r="HR260" s="934"/>
      <c r="HS260" s="934"/>
      <c r="HT260" s="935"/>
      <c r="HU260" s="936"/>
      <c r="HX260" s="1216"/>
      <c r="HY260" s="1217" t="s">
        <v>203</v>
      </c>
      <c r="HZ260" s="1218"/>
      <c r="IA260" s="1219"/>
      <c r="IB260" s="1220"/>
      <c r="IC260" s="1221"/>
      <c r="ID260" s="1221"/>
      <c r="IE260" s="898"/>
      <c r="IF260" s="898"/>
      <c r="IG260" s="934"/>
      <c r="IH260" s="934"/>
      <c r="II260" s="934"/>
      <c r="IJ260" s="934"/>
      <c r="IK260" s="935"/>
      <c r="IL260" s="936"/>
      <c r="IO260" s="1216"/>
      <c r="IP260" s="1217" t="s">
        <v>203</v>
      </c>
      <c r="IQ260" s="1218"/>
      <c r="IR260" s="1219"/>
      <c r="IS260" s="1220"/>
      <c r="IT260" s="1221"/>
      <c r="IU260" s="1221"/>
      <c r="IV260" s="898"/>
      <c r="IW260" s="898"/>
      <c r="IX260" s="934"/>
      <c r="IY260" s="934"/>
      <c r="IZ260" s="934"/>
      <c r="JA260" s="934"/>
      <c r="JB260" s="935"/>
      <c r="JC260" s="936"/>
      <c r="JF260" s="1216"/>
      <c r="JG260" s="1217" t="s">
        <v>203</v>
      </c>
      <c r="JH260" s="1218"/>
      <c r="JI260" s="1219"/>
      <c r="JJ260" s="1220"/>
      <c r="JK260" s="1221"/>
      <c r="JL260" s="1221"/>
      <c r="JM260" s="898"/>
      <c r="JN260" s="898"/>
      <c r="JO260" s="934"/>
      <c r="JP260" s="934"/>
      <c r="JQ260" s="934"/>
      <c r="JR260" s="934"/>
      <c r="JS260" s="935"/>
      <c r="JT260" s="936"/>
      <c r="JW260" s="1216"/>
      <c r="JX260" s="1217" t="s">
        <v>203</v>
      </c>
      <c r="JY260" s="1218"/>
      <c r="JZ260" s="1219"/>
      <c r="KA260" s="1220"/>
      <c r="KB260" s="1221"/>
      <c r="KC260" s="1221"/>
      <c r="KD260" s="898"/>
      <c r="KE260" s="898"/>
      <c r="KF260" s="934"/>
      <c r="KG260" s="934"/>
      <c r="KH260" s="934"/>
      <c r="KI260" s="934"/>
      <c r="KJ260" s="935"/>
      <c r="KK260" s="936"/>
      <c r="KN260" s="1216"/>
      <c r="KO260" s="1217" t="s">
        <v>203</v>
      </c>
      <c r="KP260" s="1218"/>
      <c r="KQ260" s="1219"/>
      <c r="KR260" s="1220"/>
      <c r="KS260" s="1221"/>
      <c r="KT260" s="1221"/>
      <c r="KU260" s="898"/>
      <c r="KV260" s="898"/>
      <c r="KW260" s="934"/>
      <c r="KX260" s="934"/>
      <c r="KY260" s="934"/>
      <c r="KZ260" s="934"/>
      <c r="LA260" s="935"/>
      <c r="LB260" s="936"/>
      <c r="LE260" s="1216"/>
      <c r="LF260" s="1217" t="s">
        <v>203</v>
      </c>
      <c r="LG260" s="1218"/>
      <c r="LH260" s="1219"/>
      <c r="LI260" s="1225">
        <v>0</v>
      </c>
      <c r="LJ260" s="1226"/>
      <c r="LK260" s="1221"/>
      <c r="LL260" s="898"/>
      <c r="LM260" s="898"/>
      <c r="LN260" s="934"/>
      <c r="LO260" s="934"/>
      <c r="LP260" s="934"/>
      <c r="LQ260" s="934"/>
      <c r="LR260" s="935"/>
      <c r="LS260" s="936"/>
      <c r="LV260" s="1216"/>
      <c r="LW260" s="1217" t="s">
        <v>203</v>
      </c>
      <c r="LX260" s="1218"/>
      <c r="LY260" s="1219"/>
      <c r="LZ260" s="1220"/>
      <c r="MA260" s="1221"/>
      <c r="MB260" s="1221"/>
      <c r="MC260" s="898"/>
      <c r="MD260" s="898"/>
      <c r="ME260" s="934"/>
      <c r="MF260" s="934"/>
      <c r="MG260" s="934"/>
      <c r="MH260" s="934"/>
      <c r="MI260" s="935"/>
      <c r="MJ260" s="936"/>
      <c r="MM260" s="1216"/>
      <c r="MN260" s="1217" t="s">
        <v>203</v>
      </c>
      <c r="MO260" s="1218"/>
      <c r="MP260" s="1219"/>
      <c r="MQ260" s="1220"/>
      <c r="MR260" s="1221"/>
      <c r="MS260" s="1221"/>
      <c r="MT260" s="898"/>
      <c r="MU260" s="898"/>
      <c r="MV260" s="934"/>
      <c r="MW260" s="934"/>
      <c r="MX260" s="934"/>
      <c r="MY260" s="934"/>
      <c r="MZ260" s="935"/>
      <c r="NA260" s="936"/>
      <c r="ND260" s="1227"/>
      <c r="NE260" s="1228" t="s">
        <v>203</v>
      </c>
      <c r="NF260" s="1227"/>
      <c r="NG260" s="1229"/>
      <c r="NH260" s="1230"/>
      <c r="NI260" s="1231"/>
      <c r="NJ260" s="1221"/>
      <c r="NK260" s="898"/>
      <c r="NL260" s="898"/>
      <c r="NM260" s="934"/>
      <c r="NN260" s="934"/>
      <c r="NO260" s="934"/>
      <c r="NP260" s="934"/>
      <c r="NQ260" s="935"/>
      <c r="NR260" s="936"/>
      <c r="NU260" s="1232"/>
      <c r="NV260" s="1233" t="s">
        <v>203</v>
      </c>
      <c r="NW260" s="1232"/>
      <c r="NX260" s="1234"/>
      <c r="NY260" s="1235"/>
      <c r="NZ260" s="1236"/>
      <c r="OA260" s="1221"/>
      <c r="OB260" s="898"/>
      <c r="OC260" s="898"/>
      <c r="OD260" s="934"/>
      <c r="OE260" s="934"/>
      <c r="OF260" s="934"/>
      <c r="OG260" s="934"/>
      <c r="OH260" s="935"/>
      <c r="OI260" s="936"/>
      <c r="OL260" s="1216"/>
      <c r="OM260" s="1217" t="s">
        <v>203</v>
      </c>
      <c r="ON260" s="1218"/>
      <c r="OO260" s="1219"/>
      <c r="OP260" s="1220"/>
      <c r="OQ260" s="1221"/>
      <c r="OR260" s="1221"/>
      <c r="OS260" s="898"/>
      <c r="OT260" s="898"/>
      <c r="OU260" s="934"/>
      <c r="OV260" s="934"/>
      <c r="OW260" s="934"/>
      <c r="OX260" s="934"/>
      <c r="OY260" s="935"/>
      <c r="OZ260" s="936"/>
      <c r="PC260" s="1216"/>
      <c r="PD260" s="1217" t="s">
        <v>203</v>
      </c>
      <c r="PE260" s="1218"/>
      <c r="PF260" s="1219"/>
      <c r="PG260" s="1237"/>
      <c r="PH260" s="1238"/>
      <c r="PI260" s="1221"/>
      <c r="PJ260" s="898"/>
      <c r="PK260" s="898"/>
      <c r="PL260" s="934"/>
      <c r="PM260" s="934"/>
      <c r="PN260" s="934"/>
      <c r="PO260" s="934"/>
      <c r="PP260" s="935"/>
      <c r="PQ260" s="936"/>
      <c r="PT260" s="1216"/>
      <c r="PU260" s="1217" t="s">
        <v>203</v>
      </c>
      <c r="PV260" s="1218"/>
      <c r="PW260" s="1219"/>
      <c r="PX260" s="1220"/>
      <c r="PY260" s="1221"/>
      <c r="PZ260" s="1221"/>
      <c r="QA260" s="898"/>
      <c r="QB260" s="898"/>
      <c r="QC260" s="934"/>
      <c r="QD260" s="934"/>
      <c r="QE260" s="934"/>
      <c r="QF260" s="934"/>
      <c r="QG260" s="935"/>
      <c r="QH260" s="936"/>
      <c r="QK260" s="1216"/>
      <c r="QL260" s="1217" t="s">
        <v>203</v>
      </c>
      <c r="QM260" s="1218"/>
      <c r="QN260" s="1219"/>
      <c r="QO260" s="1225">
        <v>0</v>
      </c>
      <c r="QP260" s="1226"/>
      <c r="QQ260" s="1221"/>
      <c r="QR260" s="898"/>
      <c r="QS260" s="898"/>
      <c r="QT260" s="934"/>
      <c r="QU260" s="934"/>
      <c r="QV260" s="934"/>
      <c r="QW260" s="934"/>
      <c r="QX260" s="935"/>
      <c r="QY260" s="936"/>
      <c r="RB260" s="405"/>
      <c r="RC260" s="406"/>
      <c r="RD260" s="407"/>
      <c r="RE260" s="408"/>
      <c r="RF260" s="409"/>
      <c r="RG260" s="410"/>
      <c r="RH260" s="410"/>
      <c r="RI260" s="898"/>
      <c r="RJ260" s="898"/>
      <c r="RK260" s="934"/>
      <c r="RL260" s="934"/>
      <c r="RM260" s="934"/>
      <c r="RN260" s="934"/>
      <c r="RO260" s="935"/>
      <c r="RP260" s="936"/>
      <c r="RS260" s="405"/>
      <c r="RT260" s="406"/>
      <c r="RU260" s="407"/>
      <c r="RV260" s="408"/>
      <c r="RW260" s="409"/>
      <c r="RX260" s="410"/>
      <c r="RY260" s="410"/>
      <c r="RZ260" s="898"/>
      <c r="SA260" s="898"/>
      <c r="SB260" s="934"/>
      <c r="SC260" s="934"/>
      <c r="SD260" s="934"/>
      <c r="SE260" s="934"/>
      <c r="SF260" s="935"/>
      <c r="SG260" s="936"/>
      <c r="SJ260" s="405"/>
      <c r="SK260" s="406"/>
      <c r="SL260" s="407"/>
      <c r="SM260" s="408"/>
      <c r="SN260" s="409"/>
      <c r="SO260" s="410"/>
      <c r="SP260" s="410"/>
      <c r="SQ260" s="898"/>
      <c r="SR260" s="898"/>
      <c r="SS260" s="934"/>
      <c r="ST260" s="934"/>
      <c r="SU260" s="934"/>
      <c r="SV260" s="934"/>
      <c r="SW260" s="935"/>
      <c r="SX260" s="936"/>
    </row>
    <row r="261" spans="2:518" ht="31.5" customHeight="1" thickTop="1" thickBot="1">
      <c r="B261" s="911" t="s">
        <v>948</v>
      </c>
      <c r="C261" s="912" t="s">
        <v>607</v>
      </c>
      <c r="D261" s="913"/>
      <c r="E261" s="914"/>
      <c r="F261" s="915"/>
      <c r="G261" s="916"/>
      <c r="H261" s="1170">
        <f>SUM(G263:G280)</f>
        <v>0</v>
      </c>
      <c r="K261" s="911" t="s">
        <v>948</v>
      </c>
      <c r="L261" s="912" t="s">
        <v>607</v>
      </c>
      <c r="M261" s="913"/>
      <c r="N261" s="914"/>
      <c r="O261" s="990"/>
      <c r="P261" s="916"/>
      <c r="Q261" s="1170"/>
      <c r="R261" s="898"/>
      <c r="S261" s="898"/>
      <c r="T261" s="934"/>
      <c r="U261" s="934"/>
      <c r="V261" s="934"/>
      <c r="W261" s="934"/>
      <c r="X261" s="935"/>
      <c r="Y261" s="936"/>
      <c r="Z261" s="872"/>
      <c r="AA261" s="872"/>
      <c r="AB261" s="911" t="s">
        <v>948</v>
      </c>
      <c r="AC261" s="912" t="s">
        <v>607</v>
      </c>
      <c r="AD261" s="913"/>
      <c r="AE261" s="914"/>
      <c r="AF261" s="915"/>
      <c r="AG261" s="916"/>
      <c r="AH261" s="1170"/>
      <c r="AI261" s="898"/>
      <c r="AJ261" s="898"/>
      <c r="AK261" s="934"/>
      <c r="AL261" s="934"/>
      <c r="AM261" s="934"/>
      <c r="AN261" s="934"/>
      <c r="AO261" s="935"/>
      <c r="AP261" s="936"/>
      <c r="AQ261" s="872"/>
      <c r="AR261" s="872"/>
      <c r="AS261" s="911" t="s">
        <v>948</v>
      </c>
      <c r="AT261" s="991" t="s">
        <v>607</v>
      </c>
      <c r="AU261" s="913"/>
      <c r="AV261" s="914"/>
      <c r="AW261" s="918"/>
      <c r="AX261" s="919"/>
      <c r="AY261" s="1170"/>
      <c r="AZ261" s="898"/>
      <c r="BA261" s="898"/>
      <c r="BB261" s="934"/>
      <c r="BC261" s="934"/>
      <c r="BD261" s="934"/>
      <c r="BE261" s="934"/>
      <c r="BF261" s="935"/>
      <c r="BG261" s="936"/>
      <c r="BJ261" s="911" t="s">
        <v>948</v>
      </c>
      <c r="BK261" s="912" t="s">
        <v>607</v>
      </c>
      <c r="BL261" s="913"/>
      <c r="BM261" s="914"/>
      <c r="BN261" s="915"/>
      <c r="BO261" s="916"/>
      <c r="BP261" s="1170"/>
      <c r="BQ261" s="898"/>
      <c r="BR261" s="898"/>
      <c r="BS261" s="934"/>
      <c r="BT261" s="934"/>
      <c r="BU261" s="934"/>
      <c r="BV261" s="934"/>
      <c r="BW261" s="935"/>
      <c r="BX261" s="936"/>
      <c r="CA261" s="911" t="s">
        <v>948</v>
      </c>
      <c r="CB261" s="912" t="s">
        <v>607</v>
      </c>
      <c r="CC261" s="913"/>
      <c r="CD261" s="914"/>
      <c r="CE261" s="915"/>
      <c r="CF261" s="916"/>
      <c r="CG261" s="1170"/>
      <c r="CH261" s="898"/>
      <c r="CI261" s="898"/>
      <c r="CJ261" s="934"/>
      <c r="CK261" s="934"/>
      <c r="CL261" s="934"/>
      <c r="CM261" s="934"/>
      <c r="CN261" s="935"/>
      <c r="CO261" s="936"/>
      <c r="CR261" s="911" t="s">
        <v>948</v>
      </c>
      <c r="CS261" s="912" t="s">
        <v>607</v>
      </c>
      <c r="CT261" s="913"/>
      <c r="CU261" s="914"/>
      <c r="CV261" s="915"/>
      <c r="CW261" s="916"/>
      <c r="CX261" s="1170"/>
      <c r="CY261" s="898"/>
      <c r="CZ261" s="898"/>
      <c r="DA261" s="934"/>
      <c r="DB261" s="934"/>
      <c r="DC261" s="934"/>
      <c r="DD261" s="934"/>
      <c r="DE261" s="935"/>
      <c r="DF261" s="936"/>
      <c r="DI261" s="911" t="s">
        <v>948</v>
      </c>
      <c r="DJ261" s="912" t="s">
        <v>607</v>
      </c>
      <c r="DK261" s="913"/>
      <c r="DL261" s="914"/>
      <c r="DM261" s="915"/>
      <c r="DN261" s="916"/>
      <c r="DO261" s="1170"/>
      <c r="DP261" s="898"/>
      <c r="DQ261" s="898"/>
      <c r="DR261" s="934"/>
      <c r="DS261" s="934"/>
      <c r="DT261" s="934"/>
      <c r="DU261" s="934"/>
      <c r="DV261" s="935"/>
      <c r="DW261" s="936"/>
      <c r="DZ261" s="911" t="s">
        <v>948</v>
      </c>
      <c r="EA261" s="912" t="s">
        <v>607</v>
      </c>
      <c r="EB261" s="913"/>
      <c r="EC261" s="914"/>
      <c r="ED261" s="915"/>
      <c r="EE261" s="916"/>
      <c r="EF261" s="1170"/>
      <c r="EG261" s="898"/>
      <c r="EH261" s="898"/>
      <c r="EI261" s="934"/>
      <c r="EJ261" s="934"/>
      <c r="EK261" s="934"/>
      <c r="EL261" s="934"/>
      <c r="EM261" s="935"/>
      <c r="EN261" s="936"/>
      <c r="EQ261" s="911" t="s">
        <v>948</v>
      </c>
      <c r="ER261" s="912" t="s">
        <v>607</v>
      </c>
      <c r="ES261" s="913"/>
      <c r="ET261" s="914"/>
      <c r="EU261" s="915"/>
      <c r="EV261" s="916"/>
      <c r="EW261" s="1170"/>
      <c r="EX261" s="898"/>
      <c r="EY261" s="898"/>
      <c r="EZ261" s="934"/>
      <c r="FA261" s="934"/>
      <c r="FB261" s="934"/>
      <c r="FC261" s="934"/>
      <c r="FD261" s="935"/>
      <c r="FE261" s="936"/>
      <c r="FH261" s="911"/>
      <c r="FI261" s="912"/>
      <c r="FJ261" s="913"/>
      <c r="FK261" s="914"/>
      <c r="FL261" s="915"/>
      <c r="FM261" s="916"/>
      <c r="FN261" s="1170"/>
      <c r="FO261" s="898"/>
      <c r="FP261" s="898"/>
      <c r="FQ261" s="934"/>
      <c r="FR261" s="934"/>
      <c r="FS261" s="934"/>
      <c r="FT261" s="934"/>
      <c r="FU261" s="935"/>
      <c r="FV261" s="936"/>
      <c r="FY261" s="911" t="s">
        <v>948</v>
      </c>
      <c r="FZ261" s="912" t="s">
        <v>607</v>
      </c>
      <c r="GA261" s="913"/>
      <c r="GB261" s="914"/>
      <c r="GC261" s="914"/>
      <c r="GD261" s="916"/>
      <c r="GE261" s="1170"/>
      <c r="GF261" s="898"/>
      <c r="GG261" s="898"/>
      <c r="GH261" s="934"/>
      <c r="GI261" s="934"/>
      <c r="GJ261" s="934"/>
      <c r="GK261" s="934"/>
      <c r="GL261" s="935"/>
      <c r="GM261" s="936"/>
      <c r="GP261" s="911" t="s">
        <v>948</v>
      </c>
      <c r="GQ261" s="912" t="s">
        <v>607</v>
      </c>
      <c r="GR261" s="913"/>
      <c r="GS261" s="914"/>
      <c r="GT261" s="915"/>
      <c r="GU261" s="916"/>
      <c r="GV261" s="1170"/>
      <c r="GW261" s="898"/>
      <c r="GX261" s="898"/>
      <c r="GY261" s="934"/>
      <c r="GZ261" s="934"/>
      <c r="HA261" s="934"/>
      <c r="HB261" s="934"/>
      <c r="HC261" s="935"/>
      <c r="HD261" s="936"/>
      <c r="HG261" s="911" t="s">
        <v>948</v>
      </c>
      <c r="HH261" s="912" t="s">
        <v>607</v>
      </c>
      <c r="HI261" s="913"/>
      <c r="HJ261" s="914"/>
      <c r="HK261" s="915"/>
      <c r="HL261" s="916"/>
      <c r="HM261" s="1170"/>
      <c r="HN261" s="898"/>
      <c r="HO261" s="898"/>
      <c r="HP261" s="934"/>
      <c r="HQ261" s="934"/>
      <c r="HR261" s="934"/>
      <c r="HS261" s="934"/>
      <c r="HT261" s="935"/>
      <c r="HU261" s="936"/>
      <c r="HX261" s="911" t="s">
        <v>948</v>
      </c>
      <c r="HY261" s="912" t="s">
        <v>607</v>
      </c>
      <c r="HZ261" s="913"/>
      <c r="IA261" s="914"/>
      <c r="IB261" s="915"/>
      <c r="IC261" s="916"/>
      <c r="ID261" s="1170"/>
      <c r="IE261" s="898"/>
      <c r="IF261" s="898"/>
      <c r="IG261" s="934"/>
      <c r="IH261" s="934"/>
      <c r="II261" s="934"/>
      <c r="IJ261" s="934"/>
      <c r="IK261" s="935"/>
      <c r="IL261" s="936"/>
      <c r="IO261" s="911" t="s">
        <v>948</v>
      </c>
      <c r="IP261" s="912" t="s">
        <v>607</v>
      </c>
      <c r="IQ261" s="913"/>
      <c r="IR261" s="914"/>
      <c r="IS261" s="915"/>
      <c r="IT261" s="916"/>
      <c r="IU261" s="1170"/>
      <c r="IV261" s="898"/>
      <c r="IW261" s="898"/>
      <c r="IX261" s="934"/>
      <c r="IY261" s="934"/>
      <c r="IZ261" s="934"/>
      <c r="JA261" s="934"/>
      <c r="JB261" s="935"/>
      <c r="JC261" s="936"/>
      <c r="JF261" s="911" t="s">
        <v>948</v>
      </c>
      <c r="JG261" s="912" t="s">
        <v>607</v>
      </c>
      <c r="JH261" s="913"/>
      <c r="JI261" s="914"/>
      <c r="JJ261" s="915"/>
      <c r="JK261" s="916"/>
      <c r="JL261" s="1170"/>
      <c r="JM261" s="898"/>
      <c r="JN261" s="898"/>
      <c r="JO261" s="934"/>
      <c r="JP261" s="934"/>
      <c r="JQ261" s="934"/>
      <c r="JR261" s="934"/>
      <c r="JS261" s="935"/>
      <c r="JT261" s="936"/>
      <c r="JW261" s="911" t="s">
        <v>948</v>
      </c>
      <c r="JX261" s="912" t="s">
        <v>607</v>
      </c>
      <c r="JY261" s="913"/>
      <c r="JZ261" s="914"/>
      <c r="KA261" s="915"/>
      <c r="KB261" s="916"/>
      <c r="KC261" s="1170"/>
      <c r="KD261" s="898"/>
      <c r="KE261" s="898"/>
      <c r="KF261" s="934"/>
      <c r="KG261" s="934"/>
      <c r="KH261" s="934"/>
      <c r="KI261" s="934"/>
      <c r="KJ261" s="935"/>
      <c r="KK261" s="936"/>
      <c r="KN261" s="911" t="s">
        <v>948</v>
      </c>
      <c r="KO261" s="912" t="s">
        <v>607</v>
      </c>
      <c r="KP261" s="913"/>
      <c r="KQ261" s="914"/>
      <c r="KR261" s="915"/>
      <c r="KS261" s="916"/>
      <c r="KT261" s="1170"/>
      <c r="KU261" s="898"/>
      <c r="KV261" s="898"/>
      <c r="KW261" s="934"/>
      <c r="KX261" s="934"/>
      <c r="KY261" s="934"/>
      <c r="KZ261" s="934"/>
      <c r="LA261" s="935"/>
      <c r="LB261" s="936"/>
      <c r="LE261" s="911" t="s">
        <v>948</v>
      </c>
      <c r="LF261" s="912" t="s">
        <v>607</v>
      </c>
      <c r="LG261" s="913"/>
      <c r="LH261" s="914"/>
      <c r="LI261" s="992">
        <v>0</v>
      </c>
      <c r="LJ261" s="993"/>
      <c r="LK261" s="1170"/>
      <c r="LL261" s="898"/>
      <c r="LM261" s="898"/>
      <c r="LN261" s="934"/>
      <c r="LO261" s="934"/>
      <c r="LP261" s="934"/>
      <c r="LQ261" s="934"/>
      <c r="LR261" s="935"/>
      <c r="LS261" s="936"/>
      <c r="LV261" s="911" t="s">
        <v>948</v>
      </c>
      <c r="LW261" s="912" t="s">
        <v>607</v>
      </c>
      <c r="LX261" s="913"/>
      <c r="LY261" s="914"/>
      <c r="LZ261" s="915"/>
      <c r="MA261" s="916"/>
      <c r="MB261" s="1170"/>
      <c r="MC261" s="898"/>
      <c r="MD261" s="898"/>
      <c r="ME261" s="934"/>
      <c r="MF261" s="934"/>
      <c r="MG261" s="934"/>
      <c r="MH261" s="934"/>
      <c r="MI261" s="935"/>
      <c r="MJ261" s="936"/>
      <c r="MM261" s="911" t="s">
        <v>948</v>
      </c>
      <c r="MN261" s="912" t="s">
        <v>607</v>
      </c>
      <c r="MO261" s="913"/>
      <c r="MP261" s="914"/>
      <c r="MQ261" s="915"/>
      <c r="MR261" s="916"/>
      <c r="MS261" s="1170"/>
      <c r="MT261" s="898"/>
      <c r="MU261" s="898"/>
      <c r="MV261" s="934"/>
      <c r="MW261" s="934"/>
      <c r="MX261" s="934"/>
      <c r="MY261" s="934"/>
      <c r="MZ261" s="935"/>
      <c r="NA261" s="936"/>
      <c r="ND261" s="994" t="s">
        <v>948</v>
      </c>
      <c r="NE261" s="995" t="s">
        <v>607</v>
      </c>
      <c r="NF261" s="996"/>
      <c r="NG261" s="997"/>
      <c r="NH261" s="1171"/>
      <c r="NI261" s="999"/>
      <c r="NJ261" s="1170"/>
      <c r="NK261" s="898"/>
      <c r="NL261" s="898"/>
      <c r="NM261" s="934"/>
      <c r="NN261" s="934"/>
      <c r="NO261" s="934"/>
      <c r="NP261" s="934"/>
      <c r="NQ261" s="935"/>
      <c r="NR261" s="936"/>
      <c r="NU261" s="1000" t="s">
        <v>948</v>
      </c>
      <c r="NV261" s="1001" t="s">
        <v>607</v>
      </c>
      <c r="NW261" s="1002"/>
      <c r="NX261" s="1003"/>
      <c r="NY261" s="1004"/>
      <c r="NZ261" s="1005"/>
      <c r="OA261" s="1170"/>
      <c r="OB261" s="898"/>
      <c r="OC261" s="898"/>
      <c r="OD261" s="934"/>
      <c r="OE261" s="934"/>
      <c r="OF261" s="934"/>
      <c r="OG261" s="934"/>
      <c r="OH261" s="935"/>
      <c r="OI261" s="936"/>
      <c r="OL261" s="911" t="s">
        <v>948</v>
      </c>
      <c r="OM261" s="912" t="s">
        <v>607</v>
      </c>
      <c r="ON261" s="913"/>
      <c r="OO261" s="914"/>
      <c r="OP261" s="915"/>
      <c r="OQ261" s="916"/>
      <c r="OR261" s="1170"/>
      <c r="OS261" s="898"/>
      <c r="OT261" s="898"/>
      <c r="OU261" s="934"/>
      <c r="OV261" s="934"/>
      <c r="OW261" s="934"/>
      <c r="OX261" s="934"/>
      <c r="OY261" s="935"/>
      <c r="OZ261" s="936"/>
      <c r="PC261" s="911" t="s">
        <v>948</v>
      </c>
      <c r="PD261" s="912" t="s">
        <v>607</v>
      </c>
      <c r="PE261" s="913"/>
      <c r="PF261" s="914"/>
      <c r="PG261" s="932"/>
      <c r="PH261" s="933"/>
      <c r="PI261" s="1170"/>
      <c r="PJ261" s="898"/>
      <c r="PK261" s="898"/>
      <c r="PL261" s="934"/>
      <c r="PM261" s="934"/>
      <c r="PN261" s="934"/>
      <c r="PO261" s="934"/>
      <c r="PP261" s="935"/>
      <c r="PQ261" s="936"/>
      <c r="PT261" s="911" t="s">
        <v>948</v>
      </c>
      <c r="PU261" s="912" t="s">
        <v>607</v>
      </c>
      <c r="PV261" s="913"/>
      <c r="PW261" s="914"/>
      <c r="PX261" s="915"/>
      <c r="PY261" s="916"/>
      <c r="PZ261" s="1170"/>
      <c r="QA261" s="898"/>
      <c r="QB261" s="898"/>
      <c r="QC261" s="934"/>
      <c r="QD261" s="934"/>
      <c r="QE261" s="934"/>
      <c r="QF261" s="934"/>
      <c r="QG261" s="935"/>
      <c r="QH261" s="936"/>
      <c r="QK261" s="911" t="s">
        <v>948</v>
      </c>
      <c r="QL261" s="912" t="s">
        <v>607</v>
      </c>
      <c r="QM261" s="913"/>
      <c r="QN261" s="914"/>
      <c r="QO261" s="992">
        <v>0</v>
      </c>
      <c r="QP261" s="993"/>
      <c r="QQ261" s="1170"/>
      <c r="QR261" s="898"/>
      <c r="QS261" s="898"/>
      <c r="QT261" s="934"/>
      <c r="QU261" s="934"/>
      <c r="QV261" s="934"/>
      <c r="QW261" s="934"/>
      <c r="QX261" s="935"/>
      <c r="QY261" s="936"/>
      <c r="RB261" s="405"/>
      <c r="RC261" s="406"/>
      <c r="RD261" s="407"/>
      <c r="RE261" s="408"/>
      <c r="RF261" s="409"/>
      <c r="RG261" s="410"/>
      <c r="RH261" s="410"/>
      <c r="RI261" s="898"/>
      <c r="RJ261" s="898"/>
      <c r="RK261" s="934"/>
      <c r="RL261" s="934"/>
      <c r="RM261" s="934"/>
      <c r="RN261" s="934"/>
      <c r="RO261" s="935"/>
      <c r="RP261" s="936"/>
      <c r="RS261" s="405"/>
      <c r="RT261" s="406"/>
      <c r="RU261" s="407"/>
      <c r="RV261" s="408"/>
      <c r="RW261" s="409"/>
      <c r="RX261" s="410"/>
      <c r="RY261" s="410"/>
      <c r="RZ261" s="898"/>
      <c r="SA261" s="898"/>
      <c r="SB261" s="934"/>
      <c r="SC261" s="934"/>
      <c r="SD261" s="934"/>
      <c r="SE261" s="934"/>
      <c r="SF261" s="935"/>
      <c r="SG261" s="936"/>
      <c r="SJ261" s="405"/>
      <c r="SK261" s="406"/>
      <c r="SL261" s="407"/>
      <c r="SM261" s="408"/>
      <c r="SN261" s="409"/>
      <c r="SO261" s="410"/>
      <c r="SP261" s="410"/>
      <c r="SQ261" s="898"/>
      <c r="SR261" s="898"/>
      <c r="SS261" s="934"/>
      <c r="ST261" s="934"/>
      <c r="SU261" s="934"/>
      <c r="SV261" s="934"/>
      <c r="SW261" s="935"/>
      <c r="SX261" s="936"/>
    </row>
    <row r="262" spans="2:518" ht="24" customHeight="1" thickTop="1" thickBot="1">
      <c r="B262" s="937" t="s">
        <v>949</v>
      </c>
      <c r="C262" s="938" t="s">
        <v>608</v>
      </c>
      <c r="D262" s="939"/>
      <c r="E262" s="940"/>
      <c r="F262" s="941"/>
      <c r="G262" s="942"/>
      <c r="H262" s="1239"/>
      <c r="K262" s="937" t="s">
        <v>949</v>
      </c>
      <c r="L262" s="938" t="s">
        <v>608</v>
      </c>
      <c r="M262" s="939"/>
      <c r="N262" s="940"/>
      <c r="O262" s="941"/>
      <c r="P262" s="942"/>
      <c r="Q262" s="1239"/>
      <c r="R262" s="898"/>
      <c r="S262" s="898"/>
      <c r="T262" s="934"/>
      <c r="U262" s="934"/>
      <c r="V262" s="934"/>
      <c r="W262" s="934"/>
      <c r="X262" s="935"/>
      <c r="Y262" s="936"/>
      <c r="Z262" s="872"/>
      <c r="AA262" s="872"/>
      <c r="AB262" s="937" t="s">
        <v>949</v>
      </c>
      <c r="AC262" s="938" t="s">
        <v>608</v>
      </c>
      <c r="AD262" s="939"/>
      <c r="AE262" s="940"/>
      <c r="AF262" s="941"/>
      <c r="AG262" s="942"/>
      <c r="AH262" s="1239"/>
      <c r="AI262" s="898"/>
      <c r="AJ262" s="898"/>
      <c r="AK262" s="934"/>
      <c r="AL262" s="934"/>
      <c r="AM262" s="934"/>
      <c r="AN262" s="934"/>
      <c r="AO262" s="935"/>
      <c r="AP262" s="936"/>
      <c r="AQ262" s="872"/>
      <c r="AR262" s="872"/>
      <c r="AS262" s="937" t="s">
        <v>949</v>
      </c>
      <c r="AT262" s="1006" t="s">
        <v>608</v>
      </c>
      <c r="AU262" s="939"/>
      <c r="AV262" s="940"/>
      <c r="AW262" s="944"/>
      <c r="AX262" s="945"/>
      <c r="AY262" s="1239"/>
      <c r="AZ262" s="898"/>
      <c r="BA262" s="898"/>
      <c r="BB262" s="934"/>
      <c r="BC262" s="934"/>
      <c r="BD262" s="934"/>
      <c r="BE262" s="934"/>
      <c r="BF262" s="935"/>
      <c r="BG262" s="936"/>
      <c r="BJ262" s="937" t="s">
        <v>949</v>
      </c>
      <c r="BK262" s="938" t="s">
        <v>608</v>
      </c>
      <c r="BL262" s="939"/>
      <c r="BM262" s="940"/>
      <c r="BN262" s="941"/>
      <c r="BO262" s="942"/>
      <c r="BP262" s="1239"/>
      <c r="BQ262" s="898"/>
      <c r="BR262" s="898"/>
      <c r="BS262" s="934"/>
      <c r="BT262" s="934"/>
      <c r="BU262" s="934"/>
      <c r="BV262" s="934"/>
      <c r="BW262" s="935"/>
      <c r="BX262" s="936"/>
      <c r="CA262" s="937" t="s">
        <v>949</v>
      </c>
      <c r="CB262" s="938" t="s">
        <v>608</v>
      </c>
      <c r="CC262" s="939"/>
      <c r="CD262" s="940"/>
      <c r="CE262" s="941"/>
      <c r="CF262" s="942"/>
      <c r="CG262" s="1239"/>
      <c r="CH262" s="898"/>
      <c r="CI262" s="898"/>
      <c r="CJ262" s="934"/>
      <c r="CK262" s="934"/>
      <c r="CL262" s="934"/>
      <c r="CM262" s="934"/>
      <c r="CN262" s="935"/>
      <c r="CO262" s="936"/>
      <c r="CR262" s="937" t="s">
        <v>949</v>
      </c>
      <c r="CS262" s="938" t="s">
        <v>608</v>
      </c>
      <c r="CT262" s="939"/>
      <c r="CU262" s="940"/>
      <c r="CV262" s="941"/>
      <c r="CW262" s="942"/>
      <c r="CX262" s="1239"/>
      <c r="CY262" s="898"/>
      <c r="CZ262" s="898"/>
      <c r="DA262" s="934"/>
      <c r="DB262" s="934"/>
      <c r="DC262" s="934"/>
      <c r="DD262" s="934"/>
      <c r="DE262" s="935"/>
      <c r="DF262" s="936"/>
      <c r="DI262" s="937" t="s">
        <v>949</v>
      </c>
      <c r="DJ262" s="938" t="s">
        <v>608</v>
      </c>
      <c r="DK262" s="939"/>
      <c r="DL262" s="940"/>
      <c r="DM262" s="941"/>
      <c r="DN262" s="942"/>
      <c r="DO262" s="1239"/>
      <c r="DP262" s="898"/>
      <c r="DQ262" s="898"/>
      <c r="DR262" s="934"/>
      <c r="DS262" s="934"/>
      <c r="DT262" s="934"/>
      <c r="DU262" s="934"/>
      <c r="DV262" s="935"/>
      <c r="DW262" s="936"/>
      <c r="DZ262" s="937" t="s">
        <v>949</v>
      </c>
      <c r="EA262" s="938" t="s">
        <v>608</v>
      </c>
      <c r="EB262" s="939"/>
      <c r="EC262" s="940"/>
      <c r="ED262" s="941"/>
      <c r="EE262" s="942"/>
      <c r="EF262" s="1239"/>
      <c r="EG262" s="898"/>
      <c r="EH262" s="898"/>
      <c r="EI262" s="934"/>
      <c r="EJ262" s="934"/>
      <c r="EK262" s="934"/>
      <c r="EL262" s="934"/>
      <c r="EM262" s="935"/>
      <c r="EN262" s="936"/>
      <c r="EQ262" s="937" t="s">
        <v>949</v>
      </c>
      <c r="ER262" s="938" t="s">
        <v>608</v>
      </c>
      <c r="ES262" s="939"/>
      <c r="ET262" s="940"/>
      <c r="EU262" s="941"/>
      <c r="EV262" s="942"/>
      <c r="EW262" s="1239"/>
      <c r="EX262" s="898"/>
      <c r="EY262" s="898"/>
      <c r="EZ262" s="934"/>
      <c r="FA262" s="934"/>
      <c r="FB262" s="934"/>
      <c r="FC262" s="934"/>
      <c r="FD262" s="935"/>
      <c r="FE262" s="936"/>
      <c r="FH262" s="937"/>
      <c r="FI262" s="938"/>
      <c r="FJ262" s="939"/>
      <c r="FK262" s="940"/>
      <c r="FL262" s="941"/>
      <c r="FM262" s="942"/>
      <c r="FN262" s="1239"/>
      <c r="FO262" s="898"/>
      <c r="FP262" s="898"/>
      <c r="FQ262" s="934"/>
      <c r="FR262" s="934"/>
      <c r="FS262" s="934"/>
      <c r="FT262" s="934"/>
      <c r="FU262" s="935"/>
      <c r="FV262" s="936"/>
      <c r="FY262" s="937" t="s">
        <v>949</v>
      </c>
      <c r="FZ262" s="938" t="s">
        <v>608</v>
      </c>
      <c r="GA262" s="939"/>
      <c r="GB262" s="940"/>
      <c r="GC262" s="941"/>
      <c r="GD262" s="942"/>
      <c r="GE262" s="1239"/>
      <c r="GF262" s="898"/>
      <c r="GG262" s="898"/>
      <c r="GH262" s="934"/>
      <c r="GI262" s="934"/>
      <c r="GJ262" s="934"/>
      <c r="GK262" s="934"/>
      <c r="GL262" s="935"/>
      <c r="GM262" s="936"/>
      <c r="GP262" s="937" t="s">
        <v>949</v>
      </c>
      <c r="GQ262" s="938" t="s">
        <v>608</v>
      </c>
      <c r="GR262" s="939"/>
      <c r="GS262" s="940"/>
      <c r="GT262" s="941"/>
      <c r="GU262" s="942"/>
      <c r="GV262" s="1239"/>
      <c r="GW262" s="898"/>
      <c r="GX262" s="898"/>
      <c r="GY262" s="934"/>
      <c r="GZ262" s="934"/>
      <c r="HA262" s="934"/>
      <c r="HB262" s="934"/>
      <c r="HC262" s="935"/>
      <c r="HD262" s="936"/>
      <c r="HG262" s="937" t="s">
        <v>949</v>
      </c>
      <c r="HH262" s="938" t="s">
        <v>608</v>
      </c>
      <c r="HI262" s="939"/>
      <c r="HJ262" s="940"/>
      <c r="HK262" s="941"/>
      <c r="HL262" s="942"/>
      <c r="HM262" s="1239"/>
      <c r="HN262" s="898"/>
      <c r="HO262" s="898"/>
      <c r="HP262" s="934"/>
      <c r="HQ262" s="934"/>
      <c r="HR262" s="934"/>
      <c r="HS262" s="934"/>
      <c r="HT262" s="935"/>
      <c r="HU262" s="936"/>
      <c r="HX262" s="937" t="s">
        <v>949</v>
      </c>
      <c r="HY262" s="938" t="s">
        <v>608</v>
      </c>
      <c r="HZ262" s="939"/>
      <c r="IA262" s="940"/>
      <c r="IB262" s="941"/>
      <c r="IC262" s="942"/>
      <c r="ID262" s="1239"/>
      <c r="IE262" s="898"/>
      <c r="IF262" s="898"/>
      <c r="IG262" s="934"/>
      <c r="IH262" s="934"/>
      <c r="II262" s="934"/>
      <c r="IJ262" s="934"/>
      <c r="IK262" s="935"/>
      <c r="IL262" s="936"/>
      <c r="IO262" s="937" t="s">
        <v>949</v>
      </c>
      <c r="IP262" s="938" t="s">
        <v>608</v>
      </c>
      <c r="IQ262" s="939"/>
      <c r="IR262" s="940"/>
      <c r="IS262" s="941"/>
      <c r="IT262" s="942"/>
      <c r="IU262" s="1239"/>
      <c r="IV262" s="898"/>
      <c r="IW262" s="898"/>
      <c r="IX262" s="934"/>
      <c r="IY262" s="934"/>
      <c r="IZ262" s="934"/>
      <c r="JA262" s="934"/>
      <c r="JB262" s="935"/>
      <c r="JC262" s="936"/>
      <c r="JF262" s="937" t="s">
        <v>949</v>
      </c>
      <c r="JG262" s="938" t="s">
        <v>608</v>
      </c>
      <c r="JH262" s="939"/>
      <c r="JI262" s="940"/>
      <c r="JJ262" s="941"/>
      <c r="JK262" s="942"/>
      <c r="JL262" s="1239"/>
      <c r="JM262" s="898"/>
      <c r="JN262" s="898"/>
      <c r="JO262" s="934"/>
      <c r="JP262" s="934"/>
      <c r="JQ262" s="934"/>
      <c r="JR262" s="934"/>
      <c r="JS262" s="935"/>
      <c r="JT262" s="936"/>
      <c r="JW262" s="937" t="s">
        <v>949</v>
      </c>
      <c r="JX262" s="938" t="s">
        <v>608</v>
      </c>
      <c r="JY262" s="939"/>
      <c r="JZ262" s="940"/>
      <c r="KA262" s="941"/>
      <c r="KB262" s="942"/>
      <c r="KC262" s="1239"/>
      <c r="KD262" s="898"/>
      <c r="KE262" s="898"/>
      <c r="KF262" s="934"/>
      <c r="KG262" s="934"/>
      <c r="KH262" s="934"/>
      <c r="KI262" s="934"/>
      <c r="KJ262" s="935"/>
      <c r="KK262" s="936"/>
      <c r="KN262" s="937" t="s">
        <v>949</v>
      </c>
      <c r="KO262" s="938" t="s">
        <v>608</v>
      </c>
      <c r="KP262" s="939"/>
      <c r="KQ262" s="940"/>
      <c r="KR262" s="941"/>
      <c r="KS262" s="942"/>
      <c r="KT262" s="1239"/>
      <c r="KU262" s="898"/>
      <c r="KV262" s="898"/>
      <c r="KW262" s="934"/>
      <c r="KX262" s="934"/>
      <c r="KY262" s="934"/>
      <c r="KZ262" s="934"/>
      <c r="LA262" s="935"/>
      <c r="LB262" s="936"/>
      <c r="LE262" s="937" t="s">
        <v>949</v>
      </c>
      <c r="LF262" s="938" t="s">
        <v>608</v>
      </c>
      <c r="LG262" s="939"/>
      <c r="LH262" s="940"/>
      <c r="LI262" s="1007">
        <v>0</v>
      </c>
      <c r="LJ262" s="1008"/>
      <c r="LK262" s="1239"/>
      <c r="LL262" s="898"/>
      <c r="LM262" s="898"/>
      <c r="LN262" s="934"/>
      <c r="LO262" s="934"/>
      <c r="LP262" s="934"/>
      <c r="LQ262" s="934"/>
      <c r="LR262" s="935"/>
      <c r="LS262" s="936"/>
      <c r="LV262" s="937" t="s">
        <v>949</v>
      </c>
      <c r="LW262" s="938" t="s">
        <v>608</v>
      </c>
      <c r="LX262" s="939"/>
      <c r="LY262" s="940"/>
      <c r="LZ262" s="941"/>
      <c r="MA262" s="942"/>
      <c r="MB262" s="1239"/>
      <c r="MC262" s="898"/>
      <c r="MD262" s="898"/>
      <c r="ME262" s="934"/>
      <c r="MF262" s="934"/>
      <c r="MG262" s="934"/>
      <c r="MH262" s="934"/>
      <c r="MI262" s="935"/>
      <c r="MJ262" s="936"/>
      <c r="MM262" s="937" t="s">
        <v>949</v>
      </c>
      <c r="MN262" s="938" t="s">
        <v>608</v>
      </c>
      <c r="MO262" s="939"/>
      <c r="MP262" s="940"/>
      <c r="MQ262" s="941"/>
      <c r="MR262" s="942"/>
      <c r="MS262" s="1239"/>
      <c r="MT262" s="898"/>
      <c r="MU262" s="898"/>
      <c r="MV262" s="934"/>
      <c r="MW262" s="934"/>
      <c r="MX262" s="934"/>
      <c r="MY262" s="934"/>
      <c r="MZ262" s="935"/>
      <c r="NA262" s="936"/>
      <c r="ND262" s="946" t="s">
        <v>949</v>
      </c>
      <c r="NE262" s="1009" t="s">
        <v>608</v>
      </c>
      <c r="NF262" s="948"/>
      <c r="NG262" s="949"/>
      <c r="NH262" s="1240"/>
      <c r="NI262" s="950"/>
      <c r="NJ262" s="1239"/>
      <c r="NK262" s="898"/>
      <c r="NL262" s="898"/>
      <c r="NM262" s="934"/>
      <c r="NN262" s="934"/>
      <c r="NO262" s="934"/>
      <c r="NP262" s="934"/>
      <c r="NQ262" s="935"/>
      <c r="NR262" s="936"/>
      <c r="NU262" s="951" t="s">
        <v>949</v>
      </c>
      <c r="NV262" s="1010" t="s">
        <v>608</v>
      </c>
      <c r="NW262" s="953"/>
      <c r="NX262" s="954"/>
      <c r="NY262" s="1011"/>
      <c r="NZ262" s="955"/>
      <c r="OA262" s="1239"/>
      <c r="OB262" s="898"/>
      <c r="OC262" s="898"/>
      <c r="OD262" s="934"/>
      <c r="OE262" s="934"/>
      <c r="OF262" s="934"/>
      <c r="OG262" s="934"/>
      <c r="OH262" s="935"/>
      <c r="OI262" s="936"/>
      <c r="OL262" s="937" t="s">
        <v>949</v>
      </c>
      <c r="OM262" s="938" t="s">
        <v>608</v>
      </c>
      <c r="ON262" s="939"/>
      <c r="OO262" s="940"/>
      <c r="OP262" s="941"/>
      <c r="OQ262" s="942"/>
      <c r="OR262" s="1239"/>
      <c r="OS262" s="898"/>
      <c r="OT262" s="898"/>
      <c r="OU262" s="934"/>
      <c r="OV262" s="934"/>
      <c r="OW262" s="934"/>
      <c r="OX262" s="934"/>
      <c r="OY262" s="935"/>
      <c r="OZ262" s="936"/>
      <c r="PC262" s="937" t="s">
        <v>949</v>
      </c>
      <c r="PD262" s="938" t="s">
        <v>608</v>
      </c>
      <c r="PE262" s="939"/>
      <c r="PF262" s="940"/>
      <c r="PG262" s="956"/>
      <c r="PH262" s="957"/>
      <c r="PI262" s="1239"/>
      <c r="PJ262" s="898"/>
      <c r="PK262" s="898"/>
      <c r="PL262" s="934"/>
      <c r="PM262" s="934"/>
      <c r="PN262" s="934"/>
      <c r="PO262" s="934"/>
      <c r="PP262" s="935"/>
      <c r="PQ262" s="936"/>
      <c r="PT262" s="937" t="s">
        <v>949</v>
      </c>
      <c r="PU262" s="938" t="s">
        <v>608</v>
      </c>
      <c r="PV262" s="939"/>
      <c r="PW262" s="940"/>
      <c r="PX262" s="941"/>
      <c r="PY262" s="942"/>
      <c r="PZ262" s="1239"/>
      <c r="QA262" s="898"/>
      <c r="QB262" s="898"/>
      <c r="QC262" s="934"/>
      <c r="QD262" s="934"/>
      <c r="QE262" s="934"/>
      <c r="QF262" s="934"/>
      <c r="QG262" s="935"/>
      <c r="QH262" s="936"/>
      <c r="QK262" s="937" t="s">
        <v>949</v>
      </c>
      <c r="QL262" s="938" t="s">
        <v>608</v>
      </c>
      <c r="QM262" s="939"/>
      <c r="QN262" s="940"/>
      <c r="QO262" s="1007">
        <v>0</v>
      </c>
      <c r="QP262" s="1008"/>
      <c r="QQ262" s="1239"/>
      <c r="QR262" s="898"/>
      <c r="QS262" s="898"/>
      <c r="QT262" s="934"/>
      <c r="QU262" s="934"/>
      <c r="QV262" s="934"/>
      <c r="QW262" s="934"/>
      <c r="QX262" s="935"/>
      <c r="QY262" s="936"/>
      <c r="RB262" s="405"/>
      <c r="RC262" s="406"/>
      <c r="RD262" s="407"/>
      <c r="RE262" s="408"/>
      <c r="RF262" s="409"/>
      <c r="RG262" s="410"/>
      <c r="RH262" s="410"/>
      <c r="RI262" s="898"/>
      <c r="RJ262" s="898"/>
      <c r="RK262" s="934"/>
      <c r="RL262" s="934"/>
      <c r="RM262" s="934"/>
      <c r="RN262" s="934"/>
      <c r="RO262" s="935"/>
      <c r="RP262" s="936"/>
      <c r="RS262" s="405"/>
      <c r="RT262" s="406"/>
      <c r="RU262" s="407"/>
      <c r="RV262" s="408"/>
      <c r="RW262" s="409"/>
      <c r="RX262" s="410"/>
      <c r="RY262" s="410"/>
      <c r="RZ262" s="898"/>
      <c r="SA262" s="898"/>
      <c r="SB262" s="934"/>
      <c r="SC262" s="934"/>
      <c r="SD262" s="934"/>
      <c r="SE262" s="934"/>
      <c r="SF262" s="935"/>
      <c r="SG262" s="936"/>
      <c r="SJ262" s="405"/>
      <c r="SK262" s="406"/>
      <c r="SL262" s="407"/>
      <c r="SM262" s="408"/>
      <c r="SN262" s="409"/>
      <c r="SO262" s="410"/>
      <c r="SP262" s="410"/>
      <c r="SQ262" s="898"/>
      <c r="SR262" s="898"/>
      <c r="SS262" s="934"/>
      <c r="ST262" s="934"/>
      <c r="SU262" s="934"/>
      <c r="SV262" s="934"/>
      <c r="SW262" s="935"/>
      <c r="SX262" s="936"/>
    </row>
    <row r="263" spans="2:518" ht="49.5" customHeight="1" thickTop="1" thickBot="1">
      <c r="B263" s="958"/>
      <c r="C263" s="1190" t="s">
        <v>609</v>
      </c>
      <c r="D263" s="1179"/>
      <c r="E263" s="1180"/>
      <c r="F263" s="1017"/>
      <c r="G263" s="963"/>
      <c r="H263" s="1241"/>
      <c r="K263" s="958"/>
      <c r="L263" s="1190" t="s">
        <v>609</v>
      </c>
      <c r="M263" s="1179"/>
      <c r="N263" s="1180"/>
      <c r="O263" s="1017"/>
      <c r="P263" s="963"/>
      <c r="Q263" s="1241"/>
      <c r="R263" s="898"/>
      <c r="S263" s="898"/>
      <c r="T263" s="934"/>
      <c r="U263" s="934"/>
      <c r="V263" s="934"/>
      <c r="W263" s="934"/>
      <c r="X263" s="935"/>
      <c r="Y263" s="936"/>
      <c r="Z263" s="872"/>
      <c r="AA263" s="872"/>
      <c r="AB263" s="958"/>
      <c r="AC263" s="1190" t="s">
        <v>609</v>
      </c>
      <c r="AD263" s="1179"/>
      <c r="AE263" s="1180"/>
      <c r="AF263" s="1017"/>
      <c r="AG263" s="963"/>
      <c r="AH263" s="1241"/>
      <c r="AI263" s="898"/>
      <c r="AJ263" s="898"/>
      <c r="AK263" s="934"/>
      <c r="AL263" s="934"/>
      <c r="AM263" s="934"/>
      <c r="AN263" s="934"/>
      <c r="AO263" s="935"/>
      <c r="AP263" s="936"/>
      <c r="AQ263" s="872"/>
      <c r="AR263" s="872"/>
      <c r="AS263" s="958"/>
      <c r="AT263" s="1191" t="s">
        <v>609</v>
      </c>
      <c r="AU263" s="1179"/>
      <c r="AV263" s="1180"/>
      <c r="AW263" s="1242"/>
      <c r="AX263" s="969"/>
      <c r="AY263" s="1241"/>
      <c r="AZ263" s="898"/>
      <c r="BA263" s="898"/>
      <c r="BB263" s="934"/>
      <c r="BC263" s="934"/>
      <c r="BD263" s="934"/>
      <c r="BE263" s="934"/>
      <c r="BF263" s="935"/>
      <c r="BG263" s="936"/>
      <c r="BJ263" s="958"/>
      <c r="BK263" s="1190" t="s">
        <v>609</v>
      </c>
      <c r="BL263" s="1179"/>
      <c r="BM263" s="1180"/>
      <c r="BN263" s="1017"/>
      <c r="BO263" s="963"/>
      <c r="BP263" s="1241"/>
      <c r="BQ263" s="898"/>
      <c r="BR263" s="898"/>
      <c r="BS263" s="934"/>
      <c r="BT263" s="934"/>
      <c r="BU263" s="934"/>
      <c r="BV263" s="934"/>
      <c r="BW263" s="935"/>
      <c r="BX263" s="936"/>
      <c r="CA263" s="958"/>
      <c r="CB263" s="1190" t="s">
        <v>609</v>
      </c>
      <c r="CC263" s="1179"/>
      <c r="CD263" s="1180"/>
      <c r="CE263" s="1017"/>
      <c r="CF263" s="963"/>
      <c r="CG263" s="1241"/>
      <c r="CH263" s="898"/>
      <c r="CI263" s="898"/>
      <c r="CJ263" s="934"/>
      <c r="CK263" s="934"/>
      <c r="CL263" s="934"/>
      <c r="CM263" s="934"/>
      <c r="CN263" s="935"/>
      <c r="CO263" s="936"/>
      <c r="CR263" s="958"/>
      <c r="CS263" s="1190" t="s">
        <v>609</v>
      </c>
      <c r="CT263" s="1179"/>
      <c r="CU263" s="1180"/>
      <c r="CV263" s="1017"/>
      <c r="CW263" s="963"/>
      <c r="CX263" s="1241"/>
      <c r="CY263" s="898"/>
      <c r="CZ263" s="898"/>
      <c r="DA263" s="934"/>
      <c r="DB263" s="934"/>
      <c r="DC263" s="934"/>
      <c r="DD263" s="934"/>
      <c r="DE263" s="935"/>
      <c r="DF263" s="936"/>
      <c r="DI263" s="958"/>
      <c r="DJ263" s="1190" t="s">
        <v>609</v>
      </c>
      <c r="DK263" s="1179"/>
      <c r="DL263" s="1180"/>
      <c r="DM263" s="1017"/>
      <c r="DN263" s="963"/>
      <c r="DO263" s="1241"/>
      <c r="DP263" s="898"/>
      <c r="DQ263" s="898"/>
      <c r="DR263" s="934"/>
      <c r="DS263" s="934"/>
      <c r="DT263" s="934"/>
      <c r="DU263" s="934"/>
      <c r="DV263" s="935"/>
      <c r="DW263" s="936"/>
      <c r="DZ263" s="958"/>
      <c r="EA263" s="1190" t="s">
        <v>609</v>
      </c>
      <c r="EB263" s="1179"/>
      <c r="EC263" s="1180"/>
      <c r="ED263" s="1017"/>
      <c r="EE263" s="963"/>
      <c r="EF263" s="1241"/>
      <c r="EG263" s="898"/>
      <c r="EH263" s="898"/>
      <c r="EI263" s="934"/>
      <c r="EJ263" s="934"/>
      <c r="EK263" s="934"/>
      <c r="EL263" s="934"/>
      <c r="EM263" s="935"/>
      <c r="EN263" s="936"/>
      <c r="EQ263" s="958"/>
      <c r="ER263" s="1190" t="s">
        <v>609</v>
      </c>
      <c r="ES263" s="1179"/>
      <c r="ET263" s="1180"/>
      <c r="EU263" s="1017"/>
      <c r="EV263" s="963"/>
      <c r="EW263" s="1241"/>
      <c r="EX263" s="898"/>
      <c r="EY263" s="898"/>
      <c r="EZ263" s="934"/>
      <c r="FA263" s="934"/>
      <c r="FB263" s="934"/>
      <c r="FC263" s="934"/>
      <c r="FD263" s="935"/>
      <c r="FE263" s="936"/>
      <c r="FH263" s="958"/>
      <c r="FI263" s="1190"/>
      <c r="FJ263" s="1179"/>
      <c r="FK263" s="1180"/>
      <c r="FL263" s="1017"/>
      <c r="FM263" s="963"/>
      <c r="FN263" s="1241"/>
      <c r="FO263" s="898"/>
      <c r="FP263" s="898"/>
      <c r="FQ263" s="934"/>
      <c r="FR263" s="934"/>
      <c r="FS263" s="934"/>
      <c r="FT263" s="934"/>
      <c r="FU263" s="935"/>
      <c r="FV263" s="936"/>
      <c r="FY263" s="958"/>
      <c r="FZ263" s="1190" t="s">
        <v>609</v>
      </c>
      <c r="GA263" s="1179"/>
      <c r="GB263" s="1180"/>
      <c r="GC263" s="1017"/>
      <c r="GD263" s="963"/>
      <c r="GE263" s="1241"/>
      <c r="GF263" s="898"/>
      <c r="GG263" s="898"/>
      <c r="GH263" s="934"/>
      <c r="GI263" s="934"/>
      <c r="GJ263" s="934"/>
      <c r="GK263" s="934"/>
      <c r="GL263" s="935"/>
      <c r="GM263" s="936"/>
      <c r="GP263" s="958"/>
      <c r="GQ263" s="1190" t="s">
        <v>609</v>
      </c>
      <c r="GR263" s="1179"/>
      <c r="GS263" s="1180"/>
      <c r="GT263" s="1017"/>
      <c r="GU263" s="963"/>
      <c r="GV263" s="1241"/>
      <c r="GW263" s="898"/>
      <c r="GX263" s="898"/>
      <c r="GY263" s="934"/>
      <c r="GZ263" s="934"/>
      <c r="HA263" s="934"/>
      <c r="HB263" s="934"/>
      <c r="HC263" s="935"/>
      <c r="HD263" s="936"/>
      <c r="HG263" s="958"/>
      <c r="HH263" s="1190" t="s">
        <v>609</v>
      </c>
      <c r="HI263" s="1179"/>
      <c r="HJ263" s="1180"/>
      <c r="HK263" s="1017"/>
      <c r="HL263" s="963"/>
      <c r="HM263" s="1241"/>
      <c r="HN263" s="898"/>
      <c r="HO263" s="898"/>
      <c r="HP263" s="934"/>
      <c r="HQ263" s="934"/>
      <c r="HR263" s="934"/>
      <c r="HS263" s="934"/>
      <c r="HT263" s="935"/>
      <c r="HU263" s="936"/>
      <c r="HX263" s="958"/>
      <c r="HY263" s="1190" t="s">
        <v>609</v>
      </c>
      <c r="HZ263" s="1179"/>
      <c r="IA263" s="1180"/>
      <c r="IB263" s="1017"/>
      <c r="IC263" s="963"/>
      <c r="ID263" s="1241"/>
      <c r="IE263" s="898"/>
      <c r="IF263" s="898"/>
      <c r="IG263" s="934"/>
      <c r="IH263" s="934"/>
      <c r="II263" s="934"/>
      <c r="IJ263" s="934"/>
      <c r="IK263" s="935"/>
      <c r="IL263" s="936"/>
      <c r="IO263" s="958"/>
      <c r="IP263" s="1190" t="s">
        <v>609</v>
      </c>
      <c r="IQ263" s="1179"/>
      <c r="IR263" s="1180"/>
      <c r="IS263" s="1017"/>
      <c r="IT263" s="963"/>
      <c r="IU263" s="1241"/>
      <c r="IV263" s="898"/>
      <c r="IW263" s="898"/>
      <c r="IX263" s="934"/>
      <c r="IY263" s="934"/>
      <c r="IZ263" s="934"/>
      <c r="JA263" s="934"/>
      <c r="JB263" s="935"/>
      <c r="JC263" s="936"/>
      <c r="JF263" s="958"/>
      <c r="JG263" s="1190" t="s">
        <v>609</v>
      </c>
      <c r="JH263" s="1179"/>
      <c r="JI263" s="1180"/>
      <c r="JJ263" s="1017"/>
      <c r="JK263" s="963"/>
      <c r="JL263" s="1241"/>
      <c r="JM263" s="898"/>
      <c r="JN263" s="898"/>
      <c r="JO263" s="934"/>
      <c r="JP263" s="934"/>
      <c r="JQ263" s="934"/>
      <c r="JR263" s="934"/>
      <c r="JS263" s="935"/>
      <c r="JT263" s="936"/>
      <c r="JW263" s="958"/>
      <c r="JX263" s="1190" t="s">
        <v>609</v>
      </c>
      <c r="JY263" s="1179"/>
      <c r="JZ263" s="1180"/>
      <c r="KA263" s="1017"/>
      <c r="KB263" s="963"/>
      <c r="KC263" s="1241"/>
      <c r="KD263" s="898"/>
      <c r="KE263" s="898"/>
      <c r="KF263" s="934"/>
      <c r="KG263" s="934"/>
      <c r="KH263" s="934"/>
      <c r="KI263" s="934"/>
      <c r="KJ263" s="935"/>
      <c r="KK263" s="936"/>
      <c r="KN263" s="958"/>
      <c r="KO263" s="1190" t="s">
        <v>609</v>
      </c>
      <c r="KP263" s="1179"/>
      <c r="KQ263" s="1180"/>
      <c r="KR263" s="1017"/>
      <c r="KS263" s="963"/>
      <c r="KT263" s="1241"/>
      <c r="KU263" s="898"/>
      <c r="KV263" s="898"/>
      <c r="KW263" s="934"/>
      <c r="KX263" s="934"/>
      <c r="KY263" s="934"/>
      <c r="KZ263" s="934"/>
      <c r="LA263" s="935"/>
      <c r="LB263" s="936"/>
      <c r="LE263" s="958"/>
      <c r="LF263" s="1190" t="s">
        <v>609</v>
      </c>
      <c r="LG263" s="1179"/>
      <c r="LH263" s="1180"/>
      <c r="LI263" s="1243">
        <v>0</v>
      </c>
      <c r="LJ263" s="974"/>
      <c r="LK263" s="1241"/>
      <c r="LL263" s="898"/>
      <c r="LM263" s="898"/>
      <c r="LN263" s="934"/>
      <c r="LO263" s="934"/>
      <c r="LP263" s="934"/>
      <c r="LQ263" s="934"/>
      <c r="LR263" s="935"/>
      <c r="LS263" s="936"/>
      <c r="LV263" s="958"/>
      <c r="LW263" s="1190" t="s">
        <v>609</v>
      </c>
      <c r="LX263" s="1179"/>
      <c r="LY263" s="1180"/>
      <c r="LZ263" s="1017"/>
      <c r="MA263" s="963"/>
      <c r="MB263" s="1241"/>
      <c r="MC263" s="898"/>
      <c r="MD263" s="898"/>
      <c r="ME263" s="934"/>
      <c r="MF263" s="934"/>
      <c r="MG263" s="934"/>
      <c r="MH263" s="934"/>
      <c r="MI263" s="935"/>
      <c r="MJ263" s="936"/>
      <c r="MM263" s="958"/>
      <c r="MN263" s="1190" t="s">
        <v>609</v>
      </c>
      <c r="MO263" s="1179"/>
      <c r="MP263" s="1180"/>
      <c r="MQ263" s="1017"/>
      <c r="MR263" s="963"/>
      <c r="MS263" s="1241"/>
      <c r="MT263" s="898"/>
      <c r="MU263" s="898"/>
      <c r="MV263" s="934"/>
      <c r="MW263" s="934"/>
      <c r="MX263" s="934"/>
      <c r="MY263" s="934"/>
      <c r="MZ263" s="935"/>
      <c r="NA263" s="936"/>
      <c r="ND263" s="975"/>
      <c r="NE263" s="976" t="s">
        <v>609</v>
      </c>
      <c r="NF263" s="1175"/>
      <c r="NG263" s="1176"/>
      <c r="NH263" s="979"/>
      <c r="NI263" s="980"/>
      <c r="NJ263" s="1241"/>
      <c r="NK263" s="898"/>
      <c r="NL263" s="898"/>
      <c r="NM263" s="934"/>
      <c r="NN263" s="934"/>
      <c r="NO263" s="934"/>
      <c r="NP263" s="934"/>
      <c r="NQ263" s="935"/>
      <c r="NR263" s="936"/>
      <c r="NU263" s="981"/>
      <c r="NV263" s="982" t="s">
        <v>609</v>
      </c>
      <c r="NW263" s="1177"/>
      <c r="NX263" s="1178"/>
      <c r="NY263" s="1244"/>
      <c r="NZ263" s="986"/>
      <c r="OA263" s="1241"/>
      <c r="OB263" s="898"/>
      <c r="OC263" s="898"/>
      <c r="OD263" s="934"/>
      <c r="OE263" s="934"/>
      <c r="OF263" s="934"/>
      <c r="OG263" s="934"/>
      <c r="OH263" s="935"/>
      <c r="OI263" s="936"/>
      <c r="OL263" s="958"/>
      <c r="OM263" s="1245" t="s">
        <v>609</v>
      </c>
      <c r="ON263" s="1179"/>
      <c r="OO263" s="1180"/>
      <c r="OP263" s="1017"/>
      <c r="OQ263" s="963"/>
      <c r="OR263" s="1241"/>
      <c r="OS263" s="898"/>
      <c r="OT263" s="898"/>
      <c r="OU263" s="934"/>
      <c r="OV263" s="934"/>
      <c r="OW263" s="934"/>
      <c r="OX263" s="934"/>
      <c r="OY263" s="935"/>
      <c r="OZ263" s="936"/>
      <c r="PC263" s="958"/>
      <c r="PD263" s="1190" t="s">
        <v>609</v>
      </c>
      <c r="PE263" s="1179"/>
      <c r="PF263" s="1180"/>
      <c r="PG263" s="1246"/>
      <c r="PH263" s="988"/>
      <c r="PI263" s="1241"/>
      <c r="PJ263" s="898"/>
      <c r="PK263" s="898"/>
      <c r="PL263" s="934"/>
      <c r="PM263" s="934"/>
      <c r="PN263" s="934"/>
      <c r="PO263" s="934"/>
      <c r="PP263" s="935"/>
      <c r="PQ263" s="936"/>
      <c r="PT263" s="958"/>
      <c r="PU263" s="1190" t="s">
        <v>609</v>
      </c>
      <c r="PV263" s="1179"/>
      <c r="PW263" s="1180"/>
      <c r="PX263" s="1017"/>
      <c r="PY263" s="963"/>
      <c r="PZ263" s="1241"/>
      <c r="QA263" s="898"/>
      <c r="QB263" s="898"/>
      <c r="QC263" s="934"/>
      <c r="QD263" s="934"/>
      <c r="QE263" s="934"/>
      <c r="QF263" s="934"/>
      <c r="QG263" s="935"/>
      <c r="QH263" s="936"/>
      <c r="QK263" s="958"/>
      <c r="QL263" s="1190" t="s">
        <v>609</v>
      </c>
      <c r="QM263" s="1179"/>
      <c r="QN263" s="1180"/>
      <c r="QO263" s="1243">
        <v>0</v>
      </c>
      <c r="QP263" s="974"/>
      <c r="QQ263" s="1241"/>
      <c r="QR263" s="898"/>
      <c r="QS263" s="898"/>
      <c r="QT263" s="934"/>
      <c r="QU263" s="934"/>
      <c r="QV263" s="934"/>
      <c r="QW263" s="934"/>
      <c r="QX263" s="935"/>
      <c r="QY263" s="936"/>
      <c r="RB263" s="405"/>
      <c r="RC263" s="406"/>
      <c r="RD263" s="407"/>
      <c r="RE263" s="408"/>
      <c r="RF263" s="409"/>
      <c r="RG263" s="410"/>
      <c r="RH263" s="410"/>
      <c r="RI263" s="898"/>
      <c r="RJ263" s="898"/>
      <c r="RK263" s="934"/>
      <c r="RL263" s="934"/>
      <c r="RM263" s="934"/>
      <c r="RN263" s="934"/>
      <c r="RO263" s="935"/>
      <c r="RP263" s="936"/>
      <c r="RS263" s="405"/>
      <c r="RT263" s="406"/>
      <c r="RU263" s="407"/>
      <c r="RV263" s="408"/>
      <c r="RW263" s="409"/>
      <c r="RX263" s="410"/>
      <c r="RY263" s="410"/>
      <c r="RZ263" s="898"/>
      <c r="SA263" s="898"/>
      <c r="SB263" s="934"/>
      <c r="SC263" s="934"/>
      <c r="SD263" s="934"/>
      <c r="SE263" s="934"/>
      <c r="SF263" s="935"/>
      <c r="SG263" s="936"/>
      <c r="SJ263" s="405"/>
      <c r="SK263" s="406"/>
      <c r="SL263" s="407"/>
      <c r="SM263" s="408"/>
      <c r="SN263" s="409"/>
      <c r="SO263" s="410"/>
      <c r="SP263" s="410"/>
      <c r="SQ263" s="898"/>
      <c r="SR263" s="898"/>
      <c r="SS263" s="934"/>
      <c r="ST263" s="934"/>
      <c r="SU263" s="934"/>
      <c r="SV263" s="934"/>
      <c r="SW263" s="935"/>
      <c r="SX263" s="936"/>
    </row>
    <row r="264" spans="2:518" ht="113.25" customHeight="1" thickTop="1" thickBot="1">
      <c r="B264" s="958" t="s">
        <v>950</v>
      </c>
      <c r="C264" s="1190" t="s">
        <v>610</v>
      </c>
      <c r="D264" s="1179" t="s">
        <v>149</v>
      </c>
      <c r="E264" s="1180">
        <v>1</v>
      </c>
      <c r="F264" s="1015"/>
      <c r="G264" s="1025">
        <f t="shared" ref="G264:G280" si="4692">ROUND(E264*F264,0)</f>
        <v>0</v>
      </c>
      <c r="H264" s="1241"/>
      <c r="K264" s="958" t="s">
        <v>950</v>
      </c>
      <c r="L264" s="1190" t="s">
        <v>610</v>
      </c>
      <c r="M264" s="1179" t="s">
        <v>149</v>
      </c>
      <c r="N264" s="1180">
        <v>1</v>
      </c>
      <c r="O264" s="1017">
        <v>527069</v>
      </c>
      <c r="P264" s="1025">
        <f t="shared" ref="P264:P280" si="4693">ROUND(N264*O264,0)</f>
        <v>527069</v>
      </c>
      <c r="Q264" s="1241"/>
      <c r="R264" s="898">
        <f t="shared" ref="R264:R271" si="4694">IF(EXACT(VLOOKUP(K264,OFERTA_0,2,FALSE),L264),1,0)</f>
        <v>1</v>
      </c>
      <c r="S264" s="898">
        <f t="shared" ref="S264:S271" si="4695">IF(EXACT(VLOOKUP(K264,OFERTA_0,3,FALSE),M264),1,0)</f>
        <v>1</v>
      </c>
      <c r="T264" s="899">
        <f t="shared" ref="T264:T271" si="4696">IF(EXACT(VLOOKUP(K264,OFERTA_0,4,FALSE),N264),1,0)</f>
        <v>1</v>
      </c>
      <c r="U264" s="899">
        <f t="shared" ref="U264:U271" si="4697">IF(O264=0,0,1)</f>
        <v>1</v>
      </c>
      <c r="V264" s="899">
        <f t="shared" ref="V264:V271" si="4698">IF(P264=0,0,1)</f>
        <v>1</v>
      </c>
      <c r="W264" s="899">
        <f t="shared" ref="W264:W271" si="4699">PRODUCT(R264:V264)</f>
        <v>1</v>
      </c>
      <c r="X264" s="966">
        <f t="shared" ref="X264:X271" si="4700">ROUND(P264,0)</f>
        <v>527069</v>
      </c>
      <c r="Y264" s="901">
        <f t="shared" ref="Y264:Y271" si="4701">P264-X264</f>
        <v>0</v>
      </c>
      <c r="Z264" s="872"/>
      <c r="AA264" s="872"/>
      <c r="AB264" s="958" t="s">
        <v>950</v>
      </c>
      <c r="AC264" s="1190" t="s">
        <v>610</v>
      </c>
      <c r="AD264" s="1179" t="s">
        <v>149</v>
      </c>
      <c r="AE264" s="1180">
        <v>1</v>
      </c>
      <c r="AF264" s="1015">
        <v>727850</v>
      </c>
      <c r="AG264" s="1025">
        <f t="shared" ref="AG264:AG280" si="4702">ROUND(AE264*AF264,0)</f>
        <v>727850</v>
      </c>
      <c r="AH264" s="1241"/>
      <c r="AI264" s="898">
        <f t="shared" ref="AI264:AI280" si="4703">IF(EXACT(VLOOKUP(AB264,OFERTA_0,2,FALSE),AC264),1,0)</f>
        <v>1</v>
      </c>
      <c r="AJ264" s="898">
        <f t="shared" ref="AJ264:AJ280" si="4704">IF(EXACT(VLOOKUP(AB264,OFERTA_0,3,FALSE),AD264),1,0)</f>
        <v>1</v>
      </c>
      <c r="AK264" s="899">
        <f t="shared" ref="AK264:AK280" si="4705">IF(EXACT(VLOOKUP(AB264,OFERTA_0,4,FALSE),AE264),1,0)</f>
        <v>1</v>
      </c>
      <c r="AL264" s="899">
        <f t="shared" ref="AL264:AL280" si="4706">IF(AF264=0,0,1)</f>
        <v>1</v>
      </c>
      <c r="AM264" s="899">
        <f t="shared" ref="AM264:AM280" si="4707">IF(AG264=0,0,1)</f>
        <v>1</v>
      </c>
      <c r="AN264" s="899">
        <f t="shared" ref="AN264:AN280" si="4708">PRODUCT(AI264:AM264)</f>
        <v>1</v>
      </c>
      <c r="AO264" s="966">
        <f t="shared" ref="AO264:AO280" si="4709">ROUND(AG264,0)</f>
        <v>727850</v>
      </c>
      <c r="AP264" s="901">
        <f t="shared" ref="AP264:AP280" si="4710">AG264-AO264</f>
        <v>0</v>
      </c>
      <c r="AQ264" s="872"/>
      <c r="AR264" s="872"/>
      <c r="AS264" s="958" t="s">
        <v>950</v>
      </c>
      <c r="AT264" s="1191" t="s">
        <v>610</v>
      </c>
      <c r="AU264" s="1179" t="s">
        <v>149</v>
      </c>
      <c r="AV264" s="1180">
        <v>1</v>
      </c>
      <c r="AW264" s="1019">
        <v>1300000</v>
      </c>
      <c r="AX264" s="1026">
        <f t="shared" ref="AX264:AX280" si="4711">ROUND(AV264*AW264,0)</f>
        <v>1300000</v>
      </c>
      <c r="AY264" s="1241"/>
      <c r="AZ264" s="898">
        <f t="shared" ref="AZ264:AZ280" si="4712">IF(EXACT(VLOOKUP(AS264,OFERTA_0,2,FALSE),AT264),1,0)</f>
        <v>1</v>
      </c>
      <c r="BA264" s="898">
        <f t="shared" ref="BA264:BA280" si="4713">IF(EXACT(VLOOKUP(AS264,OFERTA_0,3,FALSE),AU264),1,0)</f>
        <v>1</v>
      </c>
      <c r="BB264" s="899">
        <f t="shared" ref="BB264:BB280" si="4714">IF(EXACT(VLOOKUP(AS264,OFERTA_0,4,FALSE),AV264),1,0)</f>
        <v>1</v>
      </c>
      <c r="BC264" s="899">
        <f t="shared" ref="BC264:BC280" si="4715">IF(AW264=0,0,1)</f>
        <v>1</v>
      </c>
      <c r="BD264" s="899">
        <f t="shared" ref="BD264:BD280" si="4716">IF(AX264=0,0,1)</f>
        <v>1</v>
      </c>
      <c r="BE264" s="899">
        <f t="shared" ref="BE264:BE280" si="4717">PRODUCT(AZ264:BD264)</f>
        <v>1</v>
      </c>
      <c r="BF264" s="966">
        <f t="shared" ref="BF264:BF280" si="4718">ROUND(AX264,0)</f>
        <v>1300000</v>
      </c>
      <c r="BG264" s="901">
        <f t="shared" ref="BG264:BG280" si="4719">AX264-BF264</f>
        <v>0</v>
      </c>
      <c r="BJ264" s="958" t="s">
        <v>950</v>
      </c>
      <c r="BK264" s="1190" t="s">
        <v>610</v>
      </c>
      <c r="BL264" s="1179" t="s">
        <v>149</v>
      </c>
      <c r="BM264" s="1180">
        <v>1</v>
      </c>
      <c r="BN264" s="1015">
        <v>850000</v>
      </c>
      <c r="BO264" s="1025">
        <f t="shared" ref="BO264:BO280" si="4720">ROUND(BM264*BN264,0)</f>
        <v>850000</v>
      </c>
      <c r="BP264" s="1241"/>
      <c r="BQ264" s="898">
        <f t="shared" ref="BQ264:BQ280" si="4721">IF(EXACT(VLOOKUP(BJ264,OFERTA_0,2,FALSE),BK264),1,0)</f>
        <v>1</v>
      </c>
      <c r="BR264" s="898">
        <f t="shared" ref="BR264:BR280" si="4722">IF(EXACT(VLOOKUP(BJ264,OFERTA_0,3,FALSE),BL264),1,0)</f>
        <v>1</v>
      </c>
      <c r="BS264" s="899">
        <f t="shared" ref="BS264:BS280" si="4723">IF(EXACT(VLOOKUP(BJ264,OFERTA_0,4,FALSE),BM264),1,0)</f>
        <v>1</v>
      </c>
      <c r="BT264" s="899">
        <f t="shared" ref="BT264:BT280" si="4724">IF(BN264=0,0,1)</f>
        <v>1</v>
      </c>
      <c r="BU264" s="899">
        <f t="shared" ref="BU264:BU280" si="4725">IF(BO264=0,0,1)</f>
        <v>1</v>
      </c>
      <c r="BV264" s="899">
        <f t="shared" ref="BV264:BV280" si="4726">PRODUCT(BQ264:BU264)</f>
        <v>1</v>
      </c>
      <c r="BW264" s="966">
        <f t="shared" ref="BW264:BW280" si="4727">ROUND(BO264,0)</f>
        <v>850000</v>
      </c>
      <c r="BX264" s="901">
        <f t="shared" ref="BX264:BX280" si="4728">BO264-BW264</f>
        <v>0</v>
      </c>
      <c r="CA264" s="958" t="s">
        <v>950</v>
      </c>
      <c r="CB264" s="1190" t="s">
        <v>610</v>
      </c>
      <c r="CC264" s="1179" t="s">
        <v>149</v>
      </c>
      <c r="CD264" s="1180">
        <v>1</v>
      </c>
      <c r="CE264" s="1015">
        <v>513365</v>
      </c>
      <c r="CF264" s="1025">
        <f t="shared" ref="CF264:CF280" si="4729">ROUND(CD264*CE264,0)</f>
        <v>513365</v>
      </c>
      <c r="CG264" s="1241"/>
      <c r="CH264" s="898">
        <f t="shared" ref="CH264:CH280" si="4730">IF(EXACT(VLOOKUP(CA264,OFERTA_0,2,FALSE),CB264),1,0)</f>
        <v>1</v>
      </c>
      <c r="CI264" s="898">
        <f t="shared" ref="CI264:CI280" si="4731">IF(EXACT(VLOOKUP(CA264,OFERTA_0,3,FALSE),CC264),1,0)</f>
        <v>1</v>
      </c>
      <c r="CJ264" s="899">
        <f t="shared" ref="CJ264:CJ280" si="4732">IF(EXACT(VLOOKUP(CA264,OFERTA_0,4,FALSE),CD264),1,0)</f>
        <v>1</v>
      </c>
      <c r="CK264" s="899">
        <f t="shared" ref="CK264:CK280" si="4733">IF(CE264=0,0,1)</f>
        <v>1</v>
      </c>
      <c r="CL264" s="899">
        <f t="shared" ref="CL264:CL280" si="4734">IF(CF264=0,0,1)</f>
        <v>1</v>
      </c>
      <c r="CM264" s="899">
        <f t="shared" ref="CM264:CM280" si="4735">PRODUCT(CH264:CL264)</f>
        <v>1</v>
      </c>
      <c r="CN264" s="966">
        <f t="shared" ref="CN264:CN280" si="4736">ROUND(CF264,0)</f>
        <v>513365</v>
      </c>
      <c r="CO264" s="901">
        <f t="shared" ref="CO264:CO280" si="4737">CF264-CN264</f>
        <v>0</v>
      </c>
      <c r="CR264" s="958" t="s">
        <v>950</v>
      </c>
      <c r="CS264" s="1190" t="s">
        <v>610</v>
      </c>
      <c r="CT264" s="1179" t="s">
        <v>149</v>
      </c>
      <c r="CU264" s="1180">
        <v>1</v>
      </c>
      <c r="CV264" s="1015">
        <v>345000</v>
      </c>
      <c r="CW264" s="1025">
        <f t="shared" ref="CW264:CW280" si="4738">ROUND(CU264*CV264,0)</f>
        <v>345000</v>
      </c>
      <c r="CX264" s="1241"/>
      <c r="CY264" s="898">
        <f t="shared" ref="CY264:CY280" si="4739">IF(EXACT(VLOOKUP(CR264,OFERTA_0,2,FALSE),CS264),1,0)</f>
        <v>1</v>
      </c>
      <c r="CZ264" s="898">
        <f t="shared" ref="CZ264:CZ280" si="4740">IF(EXACT(VLOOKUP(CR264,OFERTA_0,3,FALSE),CT264),1,0)</f>
        <v>1</v>
      </c>
      <c r="DA264" s="899">
        <f t="shared" ref="DA264:DA280" si="4741">IF(EXACT(VLOOKUP(CR264,OFERTA_0,4,FALSE),CU264),1,0)</f>
        <v>1</v>
      </c>
      <c r="DB264" s="899">
        <f t="shared" ref="DB264:DB280" si="4742">IF(CV264=0,0,1)</f>
        <v>1</v>
      </c>
      <c r="DC264" s="899">
        <f t="shared" ref="DC264:DC280" si="4743">IF(CW264=0,0,1)</f>
        <v>1</v>
      </c>
      <c r="DD264" s="899">
        <f t="shared" ref="DD264:DD280" si="4744">PRODUCT(CY264:DC264)</f>
        <v>1</v>
      </c>
      <c r="DE264" s="966">
        <f t="shared" ref="DE264:DE280" si="4745">ROUND(CW264,0)</f>
        <v>345000</v>
      </c>
      <c r="DF264" s="901">
        <f t="shared" ref="DF264:DF280" si="4746">CW264-DE264</f>
        <v>0</v>
      </c>
      <c r="DI264" s="958" t="s">
        <v>950</v>
      </c>
      <c r="DJ264" s="1190" t="s">
        <v>610</v>
      </c>
      <c r="DK264" s="1179" t="s">
        <v>149</v>
      </c>
      <c r="DL264" s="1180">
        <v>1</v>
      </c>
      <c r="DM264" s="1015">
        <v>2006141</v>
      </c>
      <c r="DN264" s="1025">
        <f t="shared" ref="DN264:DN280" si="4747">ROUND(DL264*DM264,0)</f>
        <v>2006141</v>
      </c>
      <c r="DO264" s="1241"/>
      <c r="DP264" s="898">
        <f t="shared" ref="DP264:DP280" si="4748">IF(EXACT(VLOOKUP(DI264,OFERTA_0,2,FALSE),DJ264),1,0)</f>
        <v>1</v>
      </c>
      <c r="DQ264" s="898">
        <f t="shared" ref="DQ264:DQ280" si="4749">IF(EXACT(VLOOKUP(DI264,OFERTA_0,3,FALSE),DK264),1,0)</f>
        <v>1</v>
      </c>
      <c r="DR264" s="899">
        <f t="shared" ref="DR264:DR280" si="4750">IF(EXACT(VLOOKUP(DI264,OFERTA_0,4,FALSE),DL264),1,0)</f>
        <v>1</v>
      </c>
      <c r="DS264" s="899">
        <f t="shared" ref="DS264:DS280" si="4751">IF(DM264=0,0,1)</f>
        <v>1</v>
      </c>
      <c r="DT264" s="899">
        <f t="shared" ref="DT264:DT280" si="4752">IF(DN264=0,0,1)</f>
        <v>1</v>
      </c>
      <c r="DU264" s="899">
        <f t="shared" ref="DU264:DU280" si="4753">PRODUCT(DP264:DT264)</f>
        <v>1</v>
      </c>
      <c r="DV264" s="966">
        <f t="shared" ref="DV264:DV280" si="4754">ROUND(DN264,0)</f>
        <v>2006141</v>
      </c>
      <c r="DW264" s="901">
        <f t="shared" ref="DW264:DW280" si="4755">DN264-DV264</f>
        <v>0</v>
      </c>
      <c r="DZ264" s="958" t="s">
        <v>950</v>
      </c>
      <c r="EA264" s="1190" t="s">
        <v>610</v>
      </c>
      <c r="EB264" s="1179" t="s">
        <v>149</v>
      </c>
      <c r="EC264" s="1180">
        <v>1</v>
      </c>
      <c r="ED264" s="1015">
        <v>1223223</v>
      </c>
      <c r="EE264" s="1025">
        <f t="shared" ref="EE264:EE280" si="4756">ROUND(EC264*ED264,0)</f>
        <v>1223223</v>
      </c>
      <c r="EF264" s="1241"/>
      <c r="EG264" s="898">
        <f t="shared" ref="EG264:EG280" si="4757">IF(EXACT(VLOOKUP(DZ264,OFERTA_0,2,FALSE),EA264),1,0)</f>
        <v>1</v>
      </c>
      <c r="EH264" s="898">
        <f t="shared" ref="EH264:EH280" si="4758">IF(EXACT(VLOOKUP(DZ264,OFERTA_0,3,FALSE),EB264),1,0)</f>
        <v>1</v>
      </c>
      <c r="EI264" s="899">
        <f t="shared" ref="EI264:EI280" si="4759">IF(EXACT(VLOOKUP(DZ264,OFERTA_0,4,FALSE),EC264),1,0)</f>
        <v>1</v>
      </c>
      <c r="EJ264" s="899">
        <f t="shared" ref="EJ264:EJ280" si="4760">IF(ED264=0,0,1)</f>
        <v>1</v>
      </c>
      <c r="EK264" s="899">
        <f t="shared" ref="EK264:EK280" si="4761">IF(EE264=0,0,1)</f>
        <v>1</v>
      </c>
      <c r="EL264" s="899">
        <f t="shared" ref="EL264:EL280" si="4762">PRODUCT(EG264:EK264)</f>
        <v>1</v>
      </c>
      <c r="EM264" s="966">
        <f t="shared" ref="EM264:EM280" si="4763">ROUND(EE264,0)</f>
        <v>1223223</v>
      </c>
      <c r="EN264" s="901">
        <f t="shared" ref="EN264:EN280" si="4764">EE264-EM264</f>
        <v>0</v>
      </c>
      <c r="EQ264" s="958" t="s">
        <v>950</v>
      </c>
      <c r="ER264" s="1190" t="s">
        <v>610</v>
      </c>
      <c r="ES264" s="1179" t="s">
        <v>149</v>
      </c>
      <c r="ET264" s="1180">
        <v>1</v>
      </c>
      <c r="EU264" s="1015">
        <v>515000</v>
      </c>
      <c r="EV264" s="1025">
        <f t="shared" ref="EV264:EV280" si="4765">ROUND(ET264*EU264,0)</f>
        <v>515000</v>
      </c>
      <c r="EW264" s="1241"/>
      <c r="EX264" s="898">
        <f t="shared" ref="EX264:EX280" si="4766">IF(EXACT(VLOOKUP(EQ264,OFERTA_0,2,FALSE),ER264),1,0)</f>
        <v>1</v>
      </c>
      <c r="EY264" s="898">
        <f t="shared" ref="EY264:EY280" si="4767">IF(EXACT(VLOOKUP(EQ264,OFERTA_0,3,FALSE),ES264),1,0)</f>
        <v>1</v>
      </c>
      <c r="EZ264" s="899">
        <f t="shared" ref="EZ264:EZ280" si="4768">IF(EXACT(VLOOKUP(EQ264,OFERTA_0,4,FALSE),ET264),1,0)</f>
        <v>1</v>
      </c>
      <c r="FA264" s="899">
        <f t="shared" ref="FA264:FA280" si="4769">IF(EU264=0,0,1)</f>
        <v>1</v>
      </c>
      <c r="FB264" s="899">
        <f t="shared" ref="FB264:FB280" si="4770">IF(EV264=0,0,1)</f>
        <v>1</v>
      </c>
      <c r="FC264" s="899">
        <f t="shared" ref="FC264:FC280" si="4771">PRODUCT(EX264:FB264)</f>
        <v>1</v>
      </c>
      <c r="FD264" s="966">
        <f t="shared" ref="FD264:FD280" si="4772">ROUND(EV264,0)</f>
        <v>515000</v>
      </c>
      <c r="FE264" s="901">
        <f t="shared" ref="FE264:FE280" si="4773">EV264-FD264</f>
        <v>0</v>
      </c>
      <c r="FH264" s="958"/>
      <c r="FI264" s="1190"/>
      <c r="FJ264" s="1179"/>
      <c r="FK264" s="1180"/>
      <c r="FL264" s="1015"/>
      <c r="FM264" s="1025">
        <f t="shared" ref="FM264:FM280" si="4774">ROUND(FK264*FL264,0)</f>
        <v>0</v>
      </c>
      <c r="FN264" s="1241"/>
      <c r="FO264" s="898" t="e">
        <f t="shared" ref="FO264:FO280" si="4775">IF(EXACT(VLOOKUP(FH264,OFERTA_0,2,FALSE),FI264),1,0)</f>
        <v>#N/A</v>
      </c>
      <c r="FP264" s="898" t="e">
        <f t="shared" ref="FP264:FP280" si="4776">IF(EXACT(VLOOKUP(FH264,OFERTA_0,3,FALSE),FJ264),1,0)</f>
        <v>#N/A</v>
      </c>
      <c r="FQ264" s="899" t="e">
        <f t="shared" ref="FQ264:FQ280" si="4777">IF(EXACT(VLOOKUP(FH264,OFERTA_0,4,FALSE),FK264),1,0)</f>
        <v>#N/A</v>
      </c>
      <c r="FR264" s="899">
        <f t="shared" ref="FR264:FR280" si="4778">IF(FL264=0,0,1)</f>
        <v>0</v>
      </c>
      <c r="FS264" s="899">
        <f t="shared" ref="FS264:FS280" si="4779">IF(FM264=0,0,1)</f>
        <v>0</v>
      </c>
      <c r="FT264" s="899" t="e">
        <f t="shared" ref="FT264:FT280" si="4780">PRODUCT(FO264:FS264)</f>
        <v>#N/A</v>
      </c>
      <c r="FU264" s="966">
        <f t="shared" ref="FU264:FU280" si="4781">ROUND(FM264,0)</f>
        <v>0</v>
      </c>
      <c r="FV264" s="901">
        <f t="shared" ref="FV264:FV280" si="4782">FM264-FU264</f>
        <v>0</v>
      </c>
      <c r="FY264" s="958" t="s">
        <v>950</v>
      </c>
      <c r="FZ264" s="1190" t="s">
        <v>610</v>
      </c>
      <c r="GA264" s="1179" t="s">
        <v>149</v>
      </c>
      <c r="GB264" s="1180">
        <v>1</v>
      </c>
      <c r="GC264" s="1017">
        <v>527069</v>
      </c>
      <c r="GD264" s="1025">
        <f t="shared" ref="GD264:GD280" si="4783">ROUND(GB264*GC264,0)</f>
        <v>527069</v>
      </c>
      <c r="GE264" s="1241"/>
      <c r="GF264" s="898">
        <f t="shared" ref="GF264:GF280" si="4784">IF(EXACT(VLOOKUP(FY264,OFERTA_0,2,FALSE),FZ264),1,0)</f>
        <v>1</v>
      </c>
      <c r="GG264" s="898">
        <f t="shared" ref="GG264:GG280" si="4785">IF(EXACT(VLOOKUP(FY264,OFERTA_0,3,FALSE),GA264),1,0)</f>
        <v>1</v>
      </c>
      <c r="GH264" s="899">
        <f t="shared" ref="GH264:GH280" si="4786">IF(EXACT(VLOOKUP(FY264,OFERTA_0,4,FALSE),GB264),1,0)</f>
        <v>1</v>
      </c>
      <c r="GI264" s="899">
        <f t="shared" ref="GI264:GI280" si="4787">IF(GC264=0,0,1)</f>
        <v>1</v>
      </c>
      <c r="GJ264" s="899">
        <f t="shared" ref="GJ264:GJ280" si="4788">IF(GD264=0,0,1)</f>
        <v>1</v>
      </c>
      <c r="GK264" s="899">
        <f t="shared" ref="GK264:GK280" si="4789">PRODUCT(GF264:GJ264)</f>
        <v>1</v>
      </c>
      <c r="GL264" s="966">
        <f t="shared" ref="GL264:GL280" si="4790">ROUND(GD264,0)</f>
        <v>527069</v>
      </c>
      <c r="GM264" s="901">
        <f t="shared" ref="GM264:GM280" si="4791">GD264-GL264</f>
        <v>0</v>
      </c>
      <c r="GP264" s="958" t="s">
        <v>950</v>
      </c>
      <c r="GQ264" s="1190" t="s">
        <v>610</v>
      </c>
      <c r="GR264" s="1179" t="s">
        <v>149</v>
      </c>
      <c r="GS264" s="1180">
        <v>1</v>
      </c>
      <c r="GT264" s="1015">
        <v>516500</v>
      </c>
      <c r="GU264" s="1025">
        <f t="shared" ref="GU264:GU280" si="4792">ROUND(GS264*GT264,0)</f>
        <v>516500</v>
      </c>
      <c r="GV264" s="1241"/>
      <c r="GW264" s="898">
        <f t="shared" ref="GW264:GW280" si="4793">IF(EXACT(VLOOKUP(GP264,OFERTA_0,2,FALSE),GQ264),1,0)</f>
        <v>1</v>
      </c>
      <c r="GX264" s="898">
        <f t="shared" ref="GX264:GX280" si="4794">IF(EXACT(VLOOKUP(GP264,OFERTA_0,3,FALSE),GR264),1,0)</f>
        <v>1</v>
      </c>
      <c r="GY264" s="899">
        <f t="shared" ref="GY264:GY280" si="4795">IF(EXACT(VLOOKUP(GP264,OFERTA_0,4,FALSE),GS264),1,0)</f>
        <v>1</v>
      </c>
      <c r="GZ264" s="899">
        <f t="shared" ref="GZ264:GZ280" si="4796">IF(GT264=0,0,1)</f>
        <v>1</v>
      </c>
      <c r="HA264" s="899">
        <f t="shared" ref="HA264:HA280" si="4797">IF(GU264=0,0,1)</f>
        <v>1</v>
      </c>
      <c r="HB264" s="899">
        <f t="shared" ref="HB264:HB280" si="4798">PRODUCT(GW264:HA264)</f>
        <v>1</v>
      </c>
      <c r="HC264" s="966">
        <f t="shared" ref="HC264:HC280" si="4799">ROUND(GU264,0)</f>
        <v>516500</v>
      </c>
      <c r="HD264" s="901">
        <f t="shared" ref="HD264:HD280" si="4800">GU264-HC264</f>
        <v>0</v>
      </c>
      <c r="HG264" s="958" t="s">
        <v>950</v>
      </c>
      <c r="HH264" s="1190" t="s">
        <v>610</v>
      </c>
      <c r="HI264" s="1179" t="s">
        <v>149</v>
      </c>
      <c r="HJ264" s="1180">
        <v>1</v>
      </c>
      <c r="HK264" s="1015">
        <v>1258959</v>
      </c>
      <c r="HL264" s="1025">
        <f t="shared" ref="HL264:HL280" si="4801">ROUND(HJ264*HK264,0)</f>
        <v>1258959</v>
      </c>
      <c r="HM264" s="1241"/>
      <c r="HN264" s="898">
        <f t="shared" ref="HN264:HN280" si="4802">IF(EXACT(VLOOKUP(HG264,OFERTA_0,2,FALSE),HH264),1,0)</f>
        <v>1</v>
      </c>
      <c r="HO264" s="898">
        <f t="shared" ref="HO264:HO280" si="4803">IF(EXACT(VLOOKUP(HG264,OFERTA_0,3,FALSE),HI264),1,0)</f>
        <v>1</v>
      </c>
      <c r="HP264" s="899">
        <f t="shared" ref="HP264:HP280" si="4804">IF(EXACT(VLOOKUP(HG264,OFERTA_0,4,FALSE),HJ264),1,0)</f>
        <v>1</v>
      </c>
      <c r="HQ264" s="899">
        <f t="shared" ref="HQ264:HQ280" si="4805">IF(HK264=0,0,1)</f>
        <v>1</v>
      </c>
      <c r="HR264" s="899">
        <f t="shared" ref="HR264:HR280" si="4806">IF(HL264=0,0,1)</f>
        <v>1</v>
      </c>
      <c r="HS264" s="899">
        <f t="shared" ref="HS264:HS280" si="4807">PRODUCT(HN264:HR264)</f>
        <v>1</v>
      </c>
      <c r="HT264" s="966">
        <f t="shared" ref="HT264:HT280" si="4808">ROUND(HL264,0)</f>
        <v>1258959</v>
      </c>
      <c r="HU264" s="901">
        <f t="shared" ref="HU264:HU280" si="4809">HL264-HT264</f>
        <v>0</v>
      </c>
      <c r="HX264" s="958" t="s">
        <v>950</v>
      </c>
      <c r="HY264" s="1190" t="s">
        <v>610</v>
      </c>
      <c r="HZ264" s="1179" t="s">
        <v>149</v>
      </c>
      <c r="IA264" s="1180">
        <v>1</v>
      </c>
      <c r="IB264" s="1020">
        <v>657582</v>
      </c>
      <c r="IC264" s="1027">
        <f t="shared" ref="IC264:IC280" si="4810">ROUND(IA264*IB264,0)</f>
        <v>657582</v>
      </c>
      <c r="ID264" s="1241"/>
      <c r="IE264" s="898">
        <f t="shared" ref="IE264:IE280" si="4811">IF(EXACT(VLOOKUP(HX264,OFERTA_0,2,FALSE),HY264),1,0)</f>
        <v>1</v>
      </c>
      <c r="IF264" s="898">
        <f t="shared" ref="IF264:IF280" si="4812">IF(EXACT(VLOOKUP(HX264,OFERTA_0,3,FALSE),HZ264),1,0)</f>
        <v>1</v>
      </c>
      <c r="IG264" s="899">
        <f t="shared" ref="IG264:IG280" si="4813">IF(EXACT(VLOOKUP(HX264,OFERTA_0,4,FALSE),IA264),1,0)</f>
        <v>1</v>
      </c>
      <c r="IH264" s="899">
        <f t="shared" ref="IH264:IH280" si="4814">IF(IB264=0,0,1)</f>
        <v>1</v>
      </c>
      <c r="II264" s="899">
        <f t="shared" ref="II264:II280" si="4815">IF(IC264=0,0,1)</f>
        <v>1</v>
      </c>
      <c r="IJ264" s="899">
        <f t="shared" ref="IJ264:IJ280" si="4816">PRODUCT(IE264:II264)</f>
        <v>1</v>
      </c>
      <c r="IK264" s="966">
        <f t="shared" ref="IK264:IK280" si="4817">ROUND(IC264,0)</f>
        <v>657582</v>
      </c>
      <c r="IL264" s="901">
        <f t="shared" ref="IL264:IL280" si="4818">IC264-IK264</f>
        <v>0</v>
      </c>
      <c r="IO264" s="958" t="s">
        <v>950</v>
      </c>
      <c r="IP264" s="1190" t="s">
        <v>610</v>
      </c>
      <c r="IQ264" s="1179" t="s">
        <v>149</v>
      </c>
      <c r="IR264" s="1180">
        <v>1</v>
      </c>
      <c r="IS264" s="1015">
        <v>1162200</v>
      </c>
      <c r="IT264" s="1025">
        <f t="shared" ref="IT264:IT280" si="4819">ROUND(IR264*IS264,0)</f>
        <v>1162200</v>
      </c>
      <c r="IU264" s="1241"/>
      <c r="IV264" s="898">
        <f t="shared" ref="IV264:IV280" si="4820">IF(EXACT(VLOOKUP(IO264,OFERTA_0,2,FALSE),IP264),1,0)</f>
        <v>1</v>
      </c>
      <c r="IW264" s="898">
        <f t="shared" ref="IW264:IW280" si="4821">IF(EXACT(VLOOKUP(IO264,OFERTA_0,3,FALSE),IQ264),1,0)</f>
        <v>1</v>
      </c>
      <c r="IX264" s="899">
        <f t="shared" ref="IX264:IX280" si="4822">IF(EXACT(VLOOKUP(IO264,OFERTA_0,4,FALSE),IR264),1,0)</f>
        <v>1</v>
      </c>
      <c r="IY264" s="899">
        <f t="shared" ref="IY264:IY280" si="4823">IF(IS264=0,0,1)</f>
        <v>1</v>
      </c>
      <c r="IZ264" s="899">
        <f t="shared" ref="IZ264:IZ280" si="4824">IF(IT264=0,0,1)</f>
        <v>1</v>
      </c>
      <c r="JA264" s="899">
        <f t="shared" ref="JA264:JA280" si="4825">PRODUCT(IV264:IZ264)</f>
        <v>1</v>
      </c>
      <c r="JB264" s="966">
        <f t="shared" ref="JB264:JB280" si="4826">ROUND(IT264,0)</f>
        <v>1162200</v>
      </c>
      <c r="JC264" s="901">
        <f t="shared" ref="JC264:JC280" si="4827">IT264-JB264</f>
        <v>0</v>
      </c>
      <c r="JF264" s="958" t="s">
        <v>950</v>
      </c>
      <c r="JG264" s="1190" t="s">
        <v>610</v>
      </c>
      <c r="JH264" s="1179" t="s">
        <v>149</v>
      </c>
      <c r="JI264" s="1180">
        <v>1</v>
      </c>
      <c r="JJ264" s="1015">
        <v>905000</v>
      </c>
      <c r="JK264" s="1025">
        <f t="shared" ref="JK264:JK280" si="4828">ROUND(JI264*JJ264,0)</f>
        <v>905000</v>
      </c>
      <c r="JL264" s="1241"/>
      <c r="JM264" s="898">
        <f t="shared" ref="JM264:JM280" si="4829">IF(EXACT(VLOOKUP(JF264,OFERTA_0,2,FALSE),JG264),1,0)</f>
        <v>1</v>
      </c>
      <c r="JN264" s="898">
        <f t="shared" ref="JN264:JN280" si="4830">IF(EXACT(VLOOKUP(JF264,OFERTA_0,3,FALSE),JH264),1,0)</f>
        <v>1</v>
      </c>
      <c r="JO264" s="899">
        <f t="shared" ref="JO264:JO280" si="4831">IF(EXACT(VLOOKUP(JF264,OFERTA_0,4,FALSE),JI264),1,0)</f>
        <v>1</v>
      </c>
      <c r="JP264" s="899">
        <f t="shared" ref="JP264:JP280" si="4832">IF(JJ264=0,0,1)</f>
        <v>1</v>
      </c>
      <c r="JQ264" s="899">
        <f t="shared" ref="JQ264:JQ280" si="4833">IF(JK264=0,0,1)</f>
        <v>1</v>
      </c>
      <c r="JR264" s="899">
        <f t="shared" ref="JR264:JR280" si="4834">PRODUCT(JM264:JQ264)</f>
        <v>1</v>
      </c>
      <c r="JS264" s="966">
        <f t="shared" ref="JS264:JS280" si="4835">ROUND(JK264,0)</f>
        <v>905000</v>
      </c>
      <c r="JT264" s="901">
        <f t="shared" ref="JT264:JT280" si="4836">JK264-JS264</f>
        <v>0</v>
      </c>
      <c r="JW264" s="958" t="s">
        <v>950</v>
      </c>
      <c r="JX264" s="1190" t="s">
        <v>610</v>
      </c>
      <c r="JY264" s="1179" t="s">
        <v>149</v>
      </c>
      <c r="JZ264" s="1180">
        <v>1</v>
      </c>
      <c r="KA264" s="1015">
        <v>842423.06235000014</v>
      </c>
      <c r="KB264" s="1025">
        <f t="shared" ref="KB264:KB280" si="4837">ROUND(JZ264*KA264,0)</f>
        <v>842423</v>
      </c>
      <c r="KC264" s="1241"/>
      <c r="KD264" s="898">
        <f t="shared" ref="KD264:KD280" si="4838">IF(EXACT(VLOOKUP(JW264,OFERTA_0,2,FALSE),JX264),1,0)</f>
        <v>1</v>
      </c>
      <c r="KE264" s="898">
        <f t="shared" ref="KE264:KE280" si="4839">IF(EXACT(VLOOKUP(JW264,OFERTA_0,3,FALSE),JY264),1,0)</f>
        <v>1</v>
      </c>
      <c r="KF264" s="899">
        <f t="shared" ref="KF264:KF280" si="4840">IF(EXACT(VLOOKUP(JW264,OFERTA_0,4,FALSE),JZ264),1,0)</f>
        <v>1</v>
      </c>
      <c r="KG264" s="899">
        <f t="shared" ref="KG264:KG280" si="4841">IF(KA264=0,0,1)</f>
        <v>1</v>
      </c>
      <c r="KH264" s="899">
        <f t="shared" ref="KH264:KH280" si="4842">IF(KB264=0,0,1)</f>
        <v>1</v>
      </c>
      <c r="KI264" s="899">
        <f t="shared" ref="KI264:KI280" si="4843">PRODUCT(KD264:KH264)</f>
        <v>1</v>
      </c>
      <c r="KJ264" s="966">
        <f t="shared" ref="KJ264:KJ280" si="4844">ROUND(KB264,0)</f>
        <v>842423</v>
      </c>
      <c r="KK264" s="901">
        <f t="shared" ref="KK264:KK280" si="4845">KB264-KJ264</f>
        <v>0</v>
      </c>
      <c r="KN264" s="958" t="s">
        <v>950</v>
      </c>
      <c r="KO264" s="1190" t="s">
        <v>610</v>
      </c>
      <c r="KP264" s="1179" t="s">
        <v>149</v>
      </c>
      <c r="KQ264" s="1180">
        <v>1</v>
      </c>
      <c r="KR264" s="1015">
        <v>71995</v>
      </c>
      <c r="KS264" s="1025">
        <f t="shared" ref="KS264:KS280" si="4846">ROUND(KQ264*KR264,0)</f>
        <v>71995</v>
      </c>
      <c r="KT264" s="1241"/>
      <c r="KU264" s="898">
        <f t="shared" ref="KU264:KU280" si="4847">IF(EXACT(VLOOKUP(KN264,OFERTA_0,2,FALSE),KO264),1,0)</f>
        <v>1</v>
      </c>
      <c r="KV264" s="898">
        <f t="shared" ref="KV264:KV280" si="4848">IF(EXACT(VLOOKUP(KN264,OFERTA_0,3,FALSE),KP264),1,0)</f>
        <v>1</v>
      </c>
      <c r="KW264" s="899">
        <f t="shared" ref="KW264:KW280" si="4849">IF(EXACT(VLOOKUP(KN264,OFERTA_0,4,FALSE),KQ264),1,0)</f>
        <v>1</v>
      </c>
      <c r="KX264" s="899">
        <f t="shared" ref="KX264:KX280" si="4850">IF(KR264=0,0,1)</f>
        <v>1</v>
      </c>
      <c r="KY264" s="899">
        <f t="shared" ref="KY264:KY280" si="4851">IF(KS264=0,0,1)</f>
        <v>1</v>
      </c>
      <c r="KZ264" s="899">
        <f t="shared" ref="KZ264:KZ280" si="4852">PRODUCT(KU264:KY264)</f>
        <v>1</v>
      </c>
      <c r="LA264" s="966">
        <f t="shared" ref="LA264:LA280" si="4853">ROUND(KS264,0)</f>
        <v>71995</v>
      </c>
      <c r="LB264" s="901">
        <f t="shared" ref="LB264:LB280" si="4854">KS264-LA264</f>
        <v>0</v>
      </c>
      <c r="LE264" s="958" t="s">
        <v>950</v>
      </c>
      <c r="LF264" s="1190" t="s">
        <v>610</v>
      </c>
      <c r="LG264" s="1179" t="s">
        <v>149</v>
      </c>
      <c r="LH264" s="1180">
        <v>1</v>
      </c>
      <c r="LI264" s="1021">
        <v>1495500</v>
      </c>
      <c r="LJ264" s="1028">
        <f t="shared" ref="LJ264:LJ280" si="4855">ROUND(LH264*LI264,0)</f>
        <v>1495500</v>
      </c>
      <c r="LK264" s="1241"/>
      <c r="LL264" s="898">
        <f t="shared" ref="LL264:LL280" si="4856">IF(EXACT(VLOOKUP(LE264,OFERTA_0,2,FALSE),LF264),1,0)</f>
        <v>1</v>
      </c>
      <c r="LM264" s="898">
        <f t="shared" ref="LM264:LM280" si="4857">IF(EXACT(VLOOKUP(LE264,OFERTA_0,3,FALSE),LG264),1,0)</f>
        <v>1</v>
      </c>
      <c r="LN264" s="899">
        <f t="shared" ref="LN264:LN280" si="4858">IF(EXACT(VLOOKUP(LE264,OFERTA_0,4,FALSE),LH264),1,0)</f>
        <v>1</v>
      </c>
      <c r="LO264" s="899">
        <f t="shared" ref="LO264:LO280" si="4859">IF(LI264=0,0,1)</f>
        <v>1</v>
      </c>
      <c r="LP264" s="899">
        <f t="shared" ref="LP264:LP280" si="4860">IF(LJ264=0,0,1)</f>
        <v>1</v>
      </c>
      <c r="LQ264" s="899">
        <f t="shared" ref="LQ264:LQ280" si="4861">PRODUCT(LL264:LP264)</f>
        <v>1</v>
      </c>
      <c r="LR264" s="966">
        <f t="shared" ref="LR264:LR280" si="4862">ROUND(LJ264,0)</f>
        <v>1495500</v>
      </c>
      <c r="LS264" s="901">
        <f t="shared" ref="LS264:LS280" si="4863">LJ264-LR264</f>
        <v>0</v>
      </c>
      <c r="LV264" s="958" t="s">
        <v>950</v>
      </c>
      <c r="LW264" s="1190" t="s">
        <v>610</v>
      </c>
      <c r="LX264" s="1179" t="s">
        <v>149</v>
      </c>
      <c r="LY264" s="1180">
        <v>1</v>
      </c>
      <c r="LZ264" s="1015">
        <v>162500</v>
      </c>
      <c r="MA264" s="1025">
        <f t="shared" ref="MA264:MA280" si="4864">ROUND(LY264*LZ264,0)</f>
        <v>162500</v>
      </c>
      <c r="MB264" s="1241"/>
      <c r="MC264" s="898">
        <f t="shared" ref="MC264:MC280" si="4865">IF(EXACT(VLOOKUP(LV264,OFERTA_0,2,FALSE),LW264),1,0)</f>
        <v>1</v>
      </c>
      <c r="MD264" s="898">
        <f t="shared" ref="MD264:MD280" si="4866">IF(EXACT(VLOOKUP(LV264,OFERTA_0,3,FALSE),LX264),1,0)</f>
        <v>1</v>
      </c>
      <c r="ME264" s="899">
        <f t="shared" ref="ME264:ME280" si="4867">IF(EXACT(VLOOKUP(LV264,OFERTA_0,4,FALSE),LY264),1,0)</f>
        <v>1</v>
      </c>
      <c r="MF264" s="899">
        <f t="shared" ref="MF264:MF280" si="4868">IF(LZ264=0,0,1)</f>
        <v>1</v>
      </c>
      <c r="MG264" s="899">
        <f t="shared" ref="MG264:MG280" si="4869">IF(MA264=0,0,1)</f>
        <v>1</v>
      </c>
      <c r="MH264" s="899">
        <f t="shared" ref="MH264:MH280" si="4870">PRODUCT(MC264:MG264)</f>
        <v>1</v>
      </c>
      <c r="MI264" s="966">
        <f t="shared" ref="MI264:MI280" si="4871">ROUND(MA264,0)</f>
        <v>162500</v>
      </c>
      <c r="MJ264" s="901">
        <f t="shared" ref="MJ264:MJ280" si="4872">MA264-MI264</f>
        <v>0</v>
      </c>
      <c r="MM264" s="958" t="s">
        <v>950</v>
      </c>
      <c r="MN264" s="1190" t="s">
        <v>610</v>
      </c>
      <c r="MO264" s="1179" t="s">
        <v>149</v>
      </c>
      <c r="MP264" s="1180">
        <v>1</v>
      </c>
      <c r="MQ264" s="1015">
        <v>1305000</v>
      </c>
      <c r="MR264" s="1025">
        <f t="shared" ref="MR264:MR280" si="4873">ROUND(MP264*MQ264,0)</f>
        <v>1305000</v>
      </c>
      <c r="MS264" s="1241"/>
      <c r="MT264" s="898">
        <f t="shared" ref="MT264:MT280" si="4874">IF(EXACT(VLOOKUP(MM264,OFERTA_0,2,FALSE),MN264),1,0)</f>
        <v>1</v>
      </c>
      <c r="MU264" s="898">
        <f t="shared" ref="MU264:MU280" si="4875">IF(EXACT(VLOOKUP(MM264,OFERTA_0,3,FALSE),MO264),1,0)</f>
        <v>1</v>
      </c>
      <c r="MV264" s="899">
        <f t="shared" ref="MV264:MV280" si="4876">IF(EXACT(VLOOKUP(MM264,OFERTA_0,4,FALSE),MP264),1,0)</f>
        <v>1</v>
      </c>
      <c r="MW264" s="899">
        <f t="shared" ref="MW264:MW280" si="4877">IF(MQ264=0,0,1)</f>
        <v>1</v>
      </c>
      <c r="MX264" s="899">
        <f t="shared" ref="MX264:MX280" si="4878">IF(MR264=0,0,1)</f>
        <v>1</v>
      </c>
      <c r="MY264" s="899">
        <f t="shared" ref="MY264:MY280" si="4879">PRODUCT(MT264:MX264)</f>
        <v>1</v>
      </c>
      <c r="MZ264" s="966">
        <f t="shared" ref="MZ264:MZ280" si="4880">ROUND(MR264,0)</f>
        <v>1305000</v>
      </c>
      <c r="NA264" s="901">
        <f t="shared" ref="NA264:NA280" si="4881">MR264-MZ264</f>
        <v>0</v>
      </c>
      <c r="ND264" s="975" t="s">
        <v>950</v>
      </c>
      <c r="NE264" s="976" t="s">
        <v>610</v>
      </c>
      <c r="NF264" s="1175" t="s">
        <v>149</v>
      </c>
      <c r="NG264" s="1176">
        <v>1</v>
      </c>
      <c r="NH264" s="979">
        <v>987961.59</v>
      </c>
      <c r="NI264" s="980">
        <v>987962</v>
      </c>
      <c r="NJ264" s="1241"/>
      <c r="NK264" s="898">
        <f t="shared" ref="NK264:NK280" si="4882">IF(EXACT(VLOOKUP(ND264,OFERTA_0,2,FALSE),NE264),1,0)</f>
        <v>1</v>
      </c>
      <c r="NL264" s="898">
        <f t="shared" ref="NL264:NL280" si="4883">IF(EXACT(VLOOKUP(ND264,OFERTA_0,3,FALSE),NF264),1,0)</f>
        <v>1</v>
      </c>
      <c r="NM264" s="899">
        <f t="shared" ref="NM264:NM280" si="4884">IF(EXACT(VLOOKUP(ND264,OFERTA_0,4,FALSE),NG264),1,0)</f>
        <v>1</v>
      </c>
      <c r="NN264" s="899">
        <f t="shared" ref="NN264:NN280" si="4885">IF(NH264=0,0,1)</f>
        <v>1</v>
      </c>
      <c r="NO264" s="899">
        <f t="shared" ref="NO264:NO280" si="4886">IF(NI264=0,0,1)</f>
        <v>1</v>
      </c>
      <c r="NP264" s="899">
        <f t="shared" ref="NP264:NP280" si="4887">PRODUCT(NK264:NO264)</f>
        <v>1</v>
      </c>
      <c r="NQ264" s="966">
        <f t="shared" ref="NQ264:NQ280" si="4888">ROUND(NI264,0)</f>
        <v>987962</v>
      </c>
      <c r="NR264" s="901">
        <f t="shared" ref="NR264:NR280" si="4889">NI264-NQ264</f>
        <v>0</v>
      </c>
      <c r="NU264" s="981" t="s">
        <v>950</v>
      </c>
      <c r="NV264" s="982" t="s">
        <v>610</v>
      </c>
      <c r="NW264" s="1177" t="s">
        <v>149</v>
      </c>
      <c r="NX264" s="1178">
        <v>1</v>
      </c>
      <c r="NY264" s="1022">
        <v>997941</v>
      </c>
      <c r="NZ264" s="986">
        <f t="shared" ref="NZ264:NZ280" si="4890">ROUND(NX264*NY264,0)</f>
        <v>997941</v>
      </c>
      <c r="OA264" s="1241"/>
      <c r="OB264" s="898">
        <f t="shared" ref="OB264:OB280" si="4891">IF(EXACT(VLOOKUP(NU264,OFERTA_0,2,FALSE),NV264),1,0)</f>
        <v>1</v>
      </c>
      <c r="OC264" s="898">
        <f t="shared" ref="OC264:OC280" si="4892">IF(EXACT(VLOOKUP(NU264,OFERTA_0,3,FALSE),NW264),1,0)</f>
        <v>1</v>
      </c>
      <c r="OD264" s="899">
        <f t="shared" ref="OD264:OD280" si="4893">IF(EXACT(VLOOKUP(NU264,OFERTA_0,4,FALSE),NX264),1,0)</f>
        <v>1</v>
      </c>
      <c r="OE264" s="899">
        <f t="shared" ref="OE264:OE280" si="4894">IF(NY264=0,0,1)</f>
        <v>1</v>
      </c>
      <c r="OF264" s="899">
        <f t="shared" ref="OF264:OF280" si="4895">IF(NZ264=0,0,1)</f>
        <v>1</v>
      </c>
      <c r="OG264" s="899">
        <f t="shared" ref="OG264:OG280" si="4896">PRODUCT(OB264:OF264)</f>
        <v>1</v>
      </c>
      <c r="OH264" s="966">
        <f t="shared" ref="OH264:OH280" si="4897">ROUND(NZ264,0)</f>
        <v>997941</v>
      </c>
      <c r="OI264" s="901">
        <f t="shared" ref="OI264:OI280" si="4898">NZ264-OH264</f>
        <v>0</v>
      </c>
      <c r="OL264" s="958" t="s">
        <v>950</v>
      </c>
      <c r="OM264" s="1190" t="s">
        <v>610</v>
      </c>
      <c r="ON264" s="1179" t="s">
        <v>149</v>
      </c>
      <c r="OO264" s="1180">
        <v>1</v>
      </c>
      <c r="OP264" s="1015">
        <v>1012851</v>
      </c>
      <c r="OQ264" s="1025">
        <f t="shared" ref="OQ264:OQ280" si="4899">ROUND(OO264*OP264,0)</f>
        <v>1012851</v>
      </c>
      <c r="OR264" s="1241"/>
      <c r="OS264" s="898">
        <f t="shared" ref="OS264:OS280" si="4900">IF(EXACT(VLOOKUP(OL264,OFERTA_0,2,FALSE),OM264),1,0)</f>
        <v>1</v>
      </c>
      <c r="OT264" s="898">
        <f t="shared" ref="OT264:OT280" si="4901">IF(EXACT(VLOOKUP(OL264,OFERTA_0,3,FALSE),ON264),1,0)</f>
        <v>1</v>
      </c>
      <c r="OU264" s="899">
        <f t="shared" ref="OU264:OU280" si="4902">IF(EXACT(VLOOKUP(OL264,OFERTA_0,4,FALSE),OO264),1,0)</f>
        <v>1</v>
      </c>
      <c r="OV264" s="899">
        <f t="shared" ref="OV264:OV280" si="4903">IF(OP264=0,0,1)</f>
        <v>1</v>
      </c>
      <c r="OW264" s="899">
        <f t="shared" ref="OW264:OW280" si="4904">IF(OQ264=0,0,1)</f>
        <v>1</v>
      </c>
      <c r="OX264" s="899">
        <f t="shared" ref="OX264:OX280" si="4905">PRODUCT(OS264:OW264)</f>
        <v>1</v>
      </c>
      <c r="OY264" s="966">
        <f t="shared" ref="OY264:OY280" si="4906">ROUND(OQ264,0)</f>
        <v>1012851</v>
      </c>
      <c r="OZ264" s="901">
        <f t="shared" ref="OZ264:OZ280" si="4907">OQ264-OY264</f>
        <v>0</v>
      </c>
      <c r="PC264" s="958" t="s">
        <v>950</v>
      </c>
      <c r="PD264" s="1190" t="s">
        <v>610</v>
      </c>
      <c r="PE264" s="1179" t="s">
        <v>149</v>
      </c>
      <c r="PF264" s="1180">
        <v>1</v>
      </c>
      <c r="PG264" s="1023">
        <v>825449</v>
      </c>
      <c r="PH264" s="1029">
        <v>825449</v>
      </c>
      <c r="PI264" s="1241"/>
      <c r="PJ264" s="898">
        <f t="shared" ref="PJ264:PJ280" si="4908">IF(EXACT(VLOOKUP(PC264,OFERTA_0,2,FALSE),PD264),1,0)</f>
        <v>1</v>
      </c>
      <c r="PK264" s="898">
        <f t="shared" ref="PK264:PK280" si="4909">IF(EXACT(VLOOKUP(PC264,OFERTA_0,3,FALSE),PE264),1,0)</f>
        <v>1</v>
      </c>
      <c r="PL264" s="899">
        <f t="shared" ref="PL264:PL280" si="4910">IF(EXACT(VLOOKUP(PC264,OFERTA_0,4,FALSE),PF264),1,0)</f>
        <v>1</v>
      </c>
      <c r="PM264" s="899">
        <f t="shared" ref="PM264:PM280" si="4911">IF(PG264=0,0,1)</f>
        <v>1</v>
      </c>
      <c r="PN264" s="899">
        <f t="shared" ref="PN264:PN280" si="4912">IF(PH264=0,0,1)</f>
        <v>1</v>
      </c>
      <c r="PO264" s="899">
        <f t="shared" ref="PO264:PO280" si="4913">PRODUCT(PJ264:PN264)</f>
        <v>1</v>
      </c>
      <c r="PP264" s="966">
        <f t="shared" ref="PP264:PP280" si="4914">ROUND(PH264,0)</f>
        <v>825449</v>
      </c>
      <c r="PQ264" s="901">
        <f t="shared" ref="PQ264:PQ280" si="4915">PH264-PP264</f>
        <v>0</v>
      </c>
      <c r="PT264" s="958" t="s">
        <v>950</v>
      </c>
      <c r="PU264" s="1190" t="s">
        <v>610</v>
      </c>
      <c r="PV264" s="1179" t="s">
        <v>149</v>
      </c>
      <c r="PW264" s="1180">
        <v>1</v>
      </c>
      <c r="PX264" s="1015">
        <v>513200</v>
      </c>
      <c r="PY264" s="1025">
        <f t="shared" ref="PY264:PY280" si="4916">ROUND(PW264*PX264,0)</f>
        <v>513200</v>
      </c>
      <c r="PZ264" s="1241"/>
      <c r="QA264" s="898">
        <f t="shared" ref="QA264:QA280" si="4917">IF(EXACT(VLOOKUP(PT264,OFERTA_0,2,FALSE),PU264),1,0)</f>
        <v>1</v>
      </c>
      <c r="QB264" s="898">
        <f t="shared" ref="QB264:QB280" si="4918">IF(EXACT(VLOOKUP(PT264,OFERTA_0,3,FALSE),PV264),1,0)</f>
        <v>1</v>
      </c>
      <c r="QC264" s="899">
        <f t="shared" ref="QC264:QC280" si="4919">IF(EXACT(VLOOKUP(PT264,OFERTA_0,4,FALSE),PW264),1,0)</f>
        <v>1</v>
      </c>
      <c r="QD264" s="899">
        <f t="shared" ref="QD264:QD280" si="4920">IF(PX264=0,0,1)</f>
        <v>1</v>
      </c>
      <c r="QE264" s="899">
        <f t="shared" ref="QE264:QE280" si="4921">IF(PY264=0,0,1)</f>
        <v>1</v>
      </c>
      <c r="QF264" s="899">
        <f t="shared" ref="QF264:QF280" si="4922">PRODUCT(QA264:QE264)</f>
        <v>1</v>
      </c>
      <c r="QG264" s="966">
        <f t="shared" ref="QG264:QG280" si="4923">ROUND(PY264,0)</f>
        <v>513200</v>
      </c>
      <c r="QH264" s="901">
        <f t="shared" ref="QH264:QH280" si="4924">PY264-QG264</f>
        <v>0</v>
      </c>
      <c r="QK264" s="958" t="s">
        <v>950</v>
      </c>
      <c r="QL264" s="1190" t="s">
        <v>610</v>
      </c>
      <c r="QM264" s="1179" t="s">
        <v>149</v>
      </c>
      <c r="QN264" s="1180">
        <v>1</v>
      </c>
      <c r="QO264" s="1021">
        <v>1502977.4999999998</v>
      </c>
      <c r="QP264" s="1028">
        <f t="shared" ref="QP264:QP280" si="4925">ROUND(QN264*QO264,0)</f>
        <v>1502978</v>
      </c>
      <c r="QQ264" s="1241"/>
      <c r="QR264" s="898">
        <f t="shared" ref="QR264:QR280" si="4926">IF(EXACT(VLOOKUP(QK264,OFERTA_0,2,FALSE),QL264),1,0)</f>
        <v>1</v>
      </c>
      <c r="QS264" s="898">
        <f t="shared" ref="QS264:QS280" si="4927">IF(EXACT(VLOOKUP(QK264,OFERTA_0,3,FALSE),QM264),1,0)</f>
        <v>1</v>
      </c>
      <c r="QT264" s="899">
        <f t="shared" ref="QT264:QT280" si="4928">IF(EXACT(VLOOKUP(QK264,OFERTA_0,4,FALSE),QN264),1,0)</f>
        <v>1</v>
      </c>
      <c r="QU264" s="899">
        <f t="shared" ref="QU264:QU280" si="4929">IF(QO264=0,0,1)</f>
        <v>1</v>
      </c>
      <c r="QV264" s="899">
        <f t="shared" ref="QV264:QV280" si="4930">IF(QP264=0,0,1)</f>
        <v>1</v>
      </c>
      <c r="QW264" s="899">
        <f t="shared" ref="QW264:QW280" si="4931">PRODUCT(QR264:QV264)</f>
        <v>1</v>
      </c>
      <c r="QX264" s="966">
        <f t="shared" ref="QX264:QX280" si="4932">ROUND(QP264,0)</f>
        <v>1502978</v>
      </c>
      <c r="QY264" s="901">
        <f t="shared" ref="QY264:QY280" si="4933">QP264-QX264</f>
        <v>0</v>
      </c>
      <c r="RB264" s="405"/>
      <c r="RC264" s="406"/>
      <c r="RD264" s="407"/>
      <c r="RE264" s="408"/>
      <c r="RF264" s="409"/>
      <c r="RG264" s="410"/>
      <c r="RH264" s="410"/>
      <c r="RI264" s="898"/>
      <c r="RJ264" s="898"/>
      <c r="RK264" s="934"/>
      <c r="RL264" s="934"/>
      <c r="RM264" s="934"/>
      <c r="RN264" s="934"/>
      <c r="RO264" s="935"/>
      <c r="RP264" s="936"/>
      <c r="RS264" s="405"/>
      <c r="RT264" s="406"/>
      <c r="RU264" s="407"/>
      <c r="RV264" s="408"/>
      <c r="RW264" s="409"/>
      <c r="RX264" s="410"/>
      <c r="RY264" s="410"/>
      <c r="RZ264" s="898"/>
      <c r="SA264" s="898"/>
      <c r="SB264" s="934"/>
      <c r="SC264" s="934"/>
      <c r="SD264" s="934"/>
      <c r="SE264" s="934"/>
      <c r="SF264" s="935"/>
      <c r="SG264" s="936"/>
      <c r="SJ264" s="405"/>
      <c r="SK264" s="406"/>
      <c r="SL264" s="407"/>
      <c r="SM264" s="408"/>
      <c r="SN264" s="409"/>
      <c r="SO264" s="410"/>
      <c r="SP264" s="410"/>
      <c r="SQ264" s="898"/>
      <c r="SR264" s="898"/>
      <c r="SS264" s="934"/>
      <c r="ST264" s="934"/>
      <c r="SU264" s="934"/>
      <c r="SV264" s="934"/>
      <c r="SW264" s="935"/>
      <c r="SX264" s="936"/>
    </row>
    <row r="265" spans="2:518" ht="122.25" customHeight="1" thickTop="1" thickBot="1">
      <c r="B265" s="958" t="s">
        <v>951</v>
      </c>
      <c r="C265" s="1190" t="s">
        <v>611</v>
      </c>
      <c r="D265" s="1179" t="s">
        <v>149</v>
      </c>
      <c r="E265" s="1180">
        <v>1</v>
      </c>
      <c r="F265" s="1015"/>
      <c r="G265" s="1025">
        <f t="shared" si="4692"/>
        <v>0</v>
      </c>
      <c r="H265" s="1241"/>
      <c r="K265" s="958" t="s">
        <v>951</v>
      </c>
      <c r="L265" s="1190" t="s">
        <v>611</v>
      </c>
      <c r="M265" s="1179" t="s">
        <v>149</v>
      </c>
      <c r="N265" s="1180">
        <v>1</v>
      </c>
      <c r="O265" s="1017">
        <v>538608</v>
      </c>
      <c r="P265" s="1025">
        <f t="shared" si="4693"/>
        <v>538608</v>
      </c>
      <c r="Q265" s="1241"/>
      <c r="R265" s="898">
        <f t="shared" si="4694"/>
        <v>1</v>
      </c>
      <c r="S265" s="898">
        <f t="shared" si="4695"/>
        <v>1</v>
      </c>
      <c r="T265" s="899">
        <f t="shared" si="4696"/>
        <v>1</v>
      </c>
      <c r="U265" s="899">
        <f t="shared" si="4697"/>
        <v>1</v>
      </c>
      <c r="V265" s="899">
        <f t="shared" si="4698"/>
        <v>1</v>
      </c>
      <c r="W265" s="899">
        <f t="shared" si="4699"/>
        <v>1</v>
      </c>
      <c r="X265" s="966">
        <f t="shared" si="4700"/>
        <v>538608</v>
      </c>
      <c r="Y265" s="901">
        <f t="shared" si="4701"/>
        <v>0</v>
      </c>
      <c r="Z265" s="872"/>
      <c r="AA265" s="872"/>
      <c r="AB265" s="958" t="s">
        <v>951</v>
      </c>
      <c r="AC265" s="1190" t="s">
        <v>611</v>
      </c>
      <c r="AD265" s="1179" t="s">
        <v>149</v>
      </c>
      <c r="AE265" s="1180">
        <v>1</v>
      </c>
      <c r="AF265" s="1015">
        <v>669619.68999999994</v>
      </c>
      <c r="AG265" s="1025">
        <f t="shared" si="4702"/>
        <v>669620</v>
      </c>
      <c r="AH265" s="1241"/>
      <c r="AI265" s="898">
        <f t="shared" si="4703"/>
        <v>1</v>
      </c>
      <c r="AJ265" s="898">
        <f t="shared" si="4704"/>
        <v>1</v>
      </c>
      <c r="AK265" s="899">
        <f t="shared" si="4705"/>
        <v>1</v>
      </c>
      <c r="AL265" s="899">
        <f t="shared" si="4706"/>
        <v>1</v>
      </c>
      <c r="AM265" s="899">
        <f t="shared" si="4707"/>
        <v>1</v>
      </c>
      <c r="AN265" s="899">
        <f t="shared" si="4708"/>
        <v>1</v>
      </c>
      <c r="AO265" s="966">
        <f t="shared" si="4709"/>
        <v>669620</v>
      </c>
      <c r="AP265" s="901">
        <f t="shared" si="4710"/>
        <v>0</v>
      </c>
      <c r="AQ265" s="872"/>
      <c r="AR265" s="872"/>
      <c r="AS265" s="958" t="s">
        <v>951</v>
      </c>
      <c r="AT265" s="1191" t="s">
        <v>611</v>
      </c>
      <c r="AU265" s="1179" t="s">
        <v>149</v>
      </c>
      <c r="AV265" s="1180">
        <v>1</v>
      </c>
      <c r="AW265" s="1019">
        <v>950000</v>
      </c>
      <c r="AX265" s="1026">
        <f t="shared" si="4711"/>
        <v>950000</v>
      </c>
      <c r="AY265" s="1241"/>
      <c r="AZ265" s="898">
        <f t="shared" si="4712"/>
        <v>1</v>
      </c>
      <c r="BA265" s="898">
        <f t="shared" si="4713"/>
        <v>1</v>
      </c>
      <c r="BB265" s="899">
        <f t="shared" si="4714"/>
        <v>1</v>
      </c>
      <c r="BC265" s="899">
        <f t="shared" si="4715"/>
        <v>1</v>
      </c>
      <c r="BD265" s="899">
        <f t="shared" si="4716"/>
        <v>1</v>
      </c>
      <c r="BE265" s="899">
        <f t="shared" si="4717"/>
        <v>1</v>
      </c>
      <c r="BF265" s="966">
        <f t="shared" si="4718"/>
        <v>950000</v>
      </c>
      <c r="BG265" s="901">
        <f t="shared" si="4719"/>
        <v>0</v>
      </c>
      <c r="BJ265" s="958" t="s">
        <v>951</v>
      </c>
      <c r="BK265" s="1190" t="s">
        <v>611</v>
      </c>
      <c r="BL265" s="1179" t="s">
        <v>149</v>
      </c>
      <c r="BM265" s="1180">
        <v>1</v>
      </c>
      <c r="BN265" s="1015">
        <v>538655</v>
      </c>
      <c r="BO265" s="1025">
        <f t="shared" si="4720"/>
        <v>538655</v>
      </c>
      <c r="BP265" s="1241"/>
      <c r="BQ265" s="898">
        <f t="shared" si="4721"/>
        <v>1</v>
      </c>
      <c r="BR265" s="898">
        <f t="shared" si="4722"/>
        <v>1</v>
      </c>
      <c r="BS265" s="899">
        <f t="shared" si="4723"/>
        <v>1</v>
      </c>
      <c r="BT265" s="899">
        <f t="shared" si="4724"/>
        <v>1</v>
      </c>
      <c r="BU265" s="899">
        <f t="shared" si="4725"/>
        <v>1</v>
      </c>
      <c r="BV265" s="899">
        <f t="shared" si="4726"/>
        <v>1</v>
      </c>
      <c r="BW265" s="966">
        <f t="shared" si="4727"/>
        <v>538655</v>
      </c>
      <c r="BX265" s="901">
        <f t="shared" si="4728"/>
        <v>0</v>
      </c>
      <c r="CA265" s="958" t="s">
        <v>951</v>
      </c>
      <c r="CB265" s="1190" t="s">
        <v>611</v>
      </c>
      <c r="CC265" s="1179" t="s">
        <v>149</v>
      </c>
      <c r="CD265" s="1180">
        <v>1</v>
      </c>
      <c r="CE265" s="1015">
        <v>524604</v>
      </c>
      <c r="CF265" s="1025">
        <f t="shared" si="4729"/>
        <v>524604</v>
      </c>
      <c r="CG265" s="1241"/>
      <c r="CH265" s="898">
        <f t="shared" si="4730"/>
        <v>1</v>
      </c>
      <c r="CI265" s="898">
        <f t="shared" si="4731"/>
        <v>1</v>
      </c>
      <c r="CJ265" s="899">
        <f t="shared" si="4732"/>
        <v>1</v>
      </c>
      <c r="CK265" s="899">
        <f t="shared" si="4733"/>
        <v>1</v>
      </c>
      <c r="CL265" s="899">
        <f t="shared" si="4734"/>
        <v>1</v>
      </c>
      <c r="CM265" s="899">
        <f t="shared" si="4735"/>
        <v>1</v>
      </c>
      <c r="CN265" s="966">
        <f t="shared" si="4736"/>
        <v>524604</v>
      </c>
      <c r="CO265" s="901">
        <f t="shared" si="4737"/>
        <v>0</v>
      </c>
      <c r="CR265" s="958" t="s">
        <v>951</v>
      </c>
      <c r="CS265" s="1190" t="s">
        <v>611</v>
      </c>
      <c r="CT265" s="1179" t="s">
        <v>149</v>
      </c>
      <c r="CU265" s="1180">
        <v>1</v>
      </c>
      <c r="CV265" s="1015">
        <v>140000</v>
      </c>
      <c r="CW265" s="1025">
        <f t="shared" si="4738"/>
        <v>140000</v>
      </c>
      <c r="CX265" s="1241"/>
      <c r="CY265" s="898">
        <f t="shared" si="4739"/>
        <v>1</v>
      </c>
      <c r="CZ265" s="898">
        <f t="shared" si="4740"/>
        <v>1</v>
      </c>
      <c r="DA265" s="899">
        <f t="shared" si="4741"/>
        <v>1</v>
      </c>
      <c r="DB265" s="899">
        <f t="shared" si="4742"/>
        <v>1</v>
      </c>
      <c r="DC265" s="899">
        <f t="shared" si="4743"/>
        <v>1</v>
      </c>
      <c r="DD265" s="899">
        <f t="shared" si="4744"/>
        <v>1</v>
      </c>
      <c r="DE265" s="966">
        <f t="shared" si="4745"/>
        <v>140000</v>
      </c>
      <c r="DF265" s="901">
        <f t="shared" si="4746"/>
        <v>0</v>
      </c>
      <c r="DI265" s="958" t="s">
        <v>951</v>
      </c>
      <c r="DJ265" s="1190" t="s">
        <v>611</v>
      </c>
      <c r="DK265" s="1179" t="s">
        <v>149</v>
      </c>
      <c r="DL265" s="1180">
        <v>1</v>
      </c>
      <c r="DM265" s="1015">
        <v>1002179</v>
      </c>
      <c r="DN265" s="1025">
        <f t="shared" si="4747"/>
        <v>1002179</v>
      </c>
      <c r="DO265" s="1241"/>
      <c r="DP265" s="898">
        <f t="shared" si="4748"/>
        <v>1</v>
      </c>
      <c r="DQ265" s="898">
        <f t="shared" si="4749"/>
        <v>1</v>
      </c>
      <c r="DR265" s="899">
        <f t="shared" si="4750"/>
        <v>1</v>
      </c>
      <c r="DS265" s="899">
        <f t="shared" si="4751"/>
        <v>1</v>
      </c>
      <c r="DT265" s="899">
        <f t="shared" si="4752"/>
        <v>1</v>
      </c>
      <c r="DU265" s="899">
        <f t="shared" si="4753"/>
        <v>1</v>
      </c>
      <c r="DV265" s="966">
        <f t="shared" si="4754"/>
        <v>1002179</v>
      </c>
      <c r="DW265" s="901">
        <f t="shared" si="4755"/>
        <v>0</v>
      </c>
      <c r="DZ265" s="958" t="s">
        <v>951</v>
      </c>
      <c r="EA265" s="1190" t="s">
        <v>611</v>
      </c>
      <c r="EB265" s="1179" t="s">
        <v>149</v>
      </c>
      <c r="EC265" s="1180">
        <v>1</v>
      </c>
      <c r="ED265" s="1015">
        <v>919257</v>
      </c>
      <c r="EE265" s="1025">
        <f t="shared" si="4756"/>
        <v>919257</v>
      </c>
      <c r="EF265" s="1241"/>
      <c r="EG265" s="898">
        <f t="shared" si="4757"/>
        <v>1</v>
      </c>
      <c r="EH265" s="898">
        <f t="shared" si="4758"/>
        <v>1</v>
      </c>
      <c r="EI265" s="899">
        <f t="shared" si="4759"/>
        <v>1</v>
      </c>
      <c r="EJ265" s="899">
        <f t="shared" si="4760"/>
        <v>1</v>
      </c>
      <c r="EK265" s="899">
        <f t="shared" si="4761"/>
        <v>1</v>
      </c>
      <c r="EL265" s="899">
        <f t="shared" si="4762"/>
        <v>1</v>
      </c>
      <c r="EM265" s="966">
        <f t="shared" si="4763"/>
        <v>919257</v>
      </c>
      <c r="EN265" s="901">
        <f t="shared" si="4764"/>
        <v>0</v>
      </c>
      <c r="EP265" s="827"/>
      <c r="EQ265" s="958" t="s">
        <v>951</v>
      </c>
      <c r="ER265" s="1190" t="s">
        <v>610</v>
      </c>
      <c r="ES265" s="1179" t="s">
        <v>149</v>
      </c>
      <c r="ET265" s="1180">
        <v>2</v>
      </c>
      <c r="EU265" s="1015">
        <v>526000</v>
      </c>
      <c r="EV265" s="1025">
        <f t="shared" si="4765"/>
        <v>1052000</v>
      </c>
      <c r="EW265" s="1241"/>
      <c r="EX265" s="898">
        <f t="shared" si="4766"/>
        <v>0</v>
      </c>
      <c r="EY265" s="898">
        <f t="shared" si="4767"/>
        <v>1</v>
      </c>
      <c r="EZ265" s="899">
        <f t="shared" si="4768"/>
        <v>0</v>
      </c>
      <c r="FA265" s="899">
        <f t="shared" si="4769"/>
        <v>1</v>
      </c>
      <c r="FB265" s="899">
        <f t="shared" si="4770"/>
        <v>1</v>
      </c>
      <c r="FC265" s="899">
        <f t="shared" si="4771"/>
        <v>0</v>
      </c>
      <c r="FD265" s="966">
        <f t="shared" si="4772"/>
        <v>1052000</v>
      </c>
      <c r="FE265" s="901">
        <f t="shared" si="4773"/>
        <v>0</v>
      </c>
      <c r="FH265" s="958"/>
      <c r="FI265" s="1190"/>
      <c r="FJ265" s="1179"/>
      <c r="FK265" s="1180"/>
      <c r="FL265" s="1015"/>
      <c r="FM265" s="1025">
        <f t="shared" si="4774"/>
        <v>0</v>
      </c>
      <c r="FN265" s="1241"/>
      <c r="FO265" s="898" t="e">
        <f t="shared" si="4775"/>
        <v>#N/A</v>
      </c>
      <c r="FP265" s="898" t="e">
        <f t="shared" si="4776"/>
        <v>#N/A</v>
      </c>
      <c r="FQ265" s="899" t="e">
        <f t="shared" si="4777"/>
        <v>#N/A</v>
      </c>
      <c r="FR265" s="899">
        <f t="shared" si="4778"/>
        <v>0</v>
      </c>
      <c r="FS265" s="899">
        <f t="shared" si="4779"/>
        <v>0</v>
      </c>
      <c r="FT265" s="899" t="e">
        <f t="shared" si="4780"/>
        <v>#N/A</v>
      </c>
      <c r="FU265" s="966">
        <f t="shared" si="4781"/>
        <v>0</v>
      </c>
      <c r="FV265" s="901">
        <f t="shared" si="4782"/>
        <v>0</v>
      </c>
      <c r="FY265" s="958" t="s">
        <v>951</v>
      </c>
      <c r="FZ265" s="1190" t="s">
        <v>611</v>
      </c>
      <c r="GA265" s="1179" t="s">
        <v>149</v>
      </c>
      <c r="GB265" s="1180">
        <v>1</v>
      </c>
      <c r="GC265" s="1017">
        <v>538608</v>
      </c>
      <c r="GD265" s="1025">
        <f t="shared" si="4783"/>
        <v>538608</v>
      </c>
      <c r="GE265" s="1241"/>
      <c r="GF265" s="898">
        <f t="shared" si="4784"/>
        <v>1</v>
      </c>
      <c r="GG265" s="898">
        <f t="shared" si="4785"/>
        <v>1</v>
      </c>
      <c r="GH265" s="899">
        <f t="shared" si="4786"/>
        <v>1</v>
      </c>
      <c r="GI265" s="899">
        <f t="shared" si="4787"/>
        <v>1</v>
      </c>
      <c r="GJ265" s="899">
        <f t="shared" si="4788"/>
        <v>1</v>
      </c>
      <c r="GK265" s="899">
        <f t="shared" si="4789"/>
        <v>1</v>
      </c>
      <c r="GL265" s="966">
        <f t="shared" si="4790"/>
        <v>538608</v>
      </c>
      <c r="GM265" s="901">
        <f t="shared" si="4791"/>
        <v>0</v>
      </c>
      <c r="GO265" s="827"/>
      <c r="GP265" s="958" t="s">
        <v>951</v>
      </c>
      <c r="GQ265" s="1190" t="s">
        <v>610</v>
      </c>
      <c r="GR265" s="1179" t="s">
        <v>149</v>
      </c>
      <c r="GS265" s="1180">
        <v>2</v>
      </c>
      <c r="GT265" s="1015">
        <v>527800</v>
      </c>
      <c r="GU265" s="1025">
        <f t="shared" si="4792"/>
        <v>1055600</v>
      </c>
      <c r="GV265" s="1241"/>
      <c r="GW265" s="898">
        <f t="shared" si="4793"/>
        <v>0</v>
      </c>
      <c r="GX265" s="898">
        <f t="shared" si="4794"/>
        <v>1</v>
      </c>
      <c r="GY265" s="899">
        <f t="shared" si="4795"/>
        <v>0</v>
      </c>
      <c r="GZ265" s="899">
        <f t="shared" si="4796"/>
        <v>1</v>
      </c>
      <c r="HA265" s="899">
        <f t="shared" si="4797"/>
        <v>1</v>
      </c>
      <c r="HB265" s="899">
        <f t="shared" si="4798"/>
        <v>0</v>
      </c>
      <c r="HC265" s="966">
        <f t="shared" si="4799"/>
        <v>1055600</v>
      </c>
      <c r="HD265" s="901">
        <f t="shared" si="4800"/>
        <v>0</v>
      </c>
      <c r="HG265" s="958" t="s">
        <v>951</v>
      </c>
      <c r="HH265" s="1190" t="s">
        <v>611</v>
      </c>
      <c r="HI265" s="1179" t="s">
        <v>149</v>
      </c>
      <c r="HJ265" s="1180">
        <v>1</v>
      </c>
      <c r="HK265" s="1015">
        <v>1177736</v>
      </c>
      <c r="HL265" s="1025">
        <f t="shared" si="4801"/>
        <v>1177736</v>
      </c>
      <c r="HM265" s="1241"/>
      <c r="HN265" s="898">
        <f t="shared" si="4802"/>
        <v>1</v>
      </c>
      <c r="HO265" s="898">
        <f t="shared" si="4803"/>
        <v>1</v>
      </c>
      <c r="HP265" s="899">
        <f t="shared" si="4804"/>
        <v>1</v>
      </c>
      <c r="HQ265" s="899">
        <f t="shared" si="4805"/>
        <v>1</v>
      </c>
      <c r="HR265" s="899">
        <f t="shared" si="4806"/>
        <v>1</v>
      </c>
      <c r="HS265" s="899">
        <f t="shared" si="4807"/>
        <v>1</v>
      </c>
      <c r="HT265" s="966">
        <f t="shared" si="4808"/>
        <v>1177736</v>
      </c>
      <c r="HU265" s="901">
        <f t="shared" si="4809"/>
        <v>0</v>
      </c>
      <c r="HX265" s="958" t="s">
        <v>951</v>
      </c>
      <c r="HY265" s="1190" t="s">
        <v>611</v>
      </c>
      <c r="HZ265" s="1179" t="s">
        <v>149</v>
      </c>
      <c r="IA265" s="1180">
        <v>1</v>
      </c>
      <c r="IB265" s="1020">
        <v>625407</v>
      </c>
      <c r="IC265" s="1027">
        <f t="shared" si="4810"/>
        <v>625407</v>
      </c>
      <c r="ID265" s="1241"/>
      <c r="IE265" s="898">
        <f t="shared" si="4811"/>
        <v>1</v>
      </c>
      <c r="IF265" s="898">
        <f t="shared" si="4812"/>
        <v>1</v>
      </c>
      <c r="IG265" s="899">
        <f t="shared" si="4813"/>
        <v>1</v>
      </c>
      <c r="IH265" s="899">
        <f t="shared" si="4814"/>
        <v>1</v>
      </c>
      <c r="II265" s="899">
        <f t="shared" si="4815"/>
        <v>1</v>
      </c>
      <c r="IJ265" s="899">
        <f t="shared" si="4816"/>
        <v>1</v>
      </c>
      <c r="IK265" s="966">
        <f t="shared" si="4817"/>
        <v>625407</v>
      </c>
      <c r="IL265" s="901">
        <f t="shared" si="4818"/>
        <v>0</v>
      </c>
      <c r="IO265" s="958" t="s">
        <v>951</v>
      </c>
      <c r="IP265" s="1190" t="s">
        <v>611</v>
      </c>
      <c r="IQ265" s="1179" t="s">
        <v>149</v>
      </c>
      <c r="IR265" s="1180">
        <v>1</v>
      </c>
      <c r="IS265" s="1015">
        <v>542360</v>
      </c>
      <c r="IT265" s="1025">
        <f t="shared" si="4819"/>
        <v>542360</v>
      </c>
      <c r="IU265" s="1241"/>
      <c r="IV265" s="898">
        <f t="shared" si="4820"/>
        <v>1</v>
      </c>
      <c r="IW265" s="898">
        <f t="shared" si="4821"/>
        <v>1</v>
      </c>
      <c r="IX265" s="899">
        <f t="shared" si="4822"/>
        <v>1</v>
      </c>
      <c r="IY265" s="899">
        <f t="shared" si="4823"/>
        <v>1</v>
      </c>
      <c r="IZ265" s="899">
        <f t="shared" si="4824"/>
        <v>1</v>
      </c>
      <c r="JA265" s="899">
        <f t="shared" si="4825"/>
        <v>1</v>
      </c>
      <c r="JB265" s="966">
        <f t="shared" si="4826"/>
        <v>542360</v>
      </c>
      <c r="JC265" s="901">
        <f t="shared" si="4827"/>
        <v>0</v>
      </c>
      <c r="JF265" s="958" t="s">
        <v>951</v>
      </c>
      <c r="JG265" s="1190" t="s">
        <v>611</v>
      </c>
      <c r="JH265" s="1179" t="s">
        <v>149</v>
      </c>
      <c r="JI265" s="1180">
        <v>1</v>
      </c>
      <c r="JJ265" s="1015">
        <v>698000</v>
      </c>
      <c r="JK265" s="1025">
        <f t="shared" si="4828"/>
        <v>698000</v>
      </c>
      <c r="JL265" s="1241"/>
      <c r="JM265" s="898">
        <f t="shared" si="4829"/>
        <v>1</v>
      </c>
      <c r="JN265" s="898">
        <f t="shared" si="4830"/>
        <v>1</v>
      </c>
      <c r="JO265" s="899">
        <f t="shared" si="4831"/>
        <v>1</v>
      </c>
      <c r="JP265" s="899">
        <f t="shared" si="4832"/>
        <v>1</v>
      </c>
      <c r="JQ265" s="899">
        <f t="shared" si="4833"/>
        <v>1</v>
      </c>
      <c r="JR265" s="899">
        <f t="shared" si="4834"/>
        <v>1</v>
      </c>
      <c r="JS265" s="966">
        <f t="shared" si="4835"/>
        <v>698000</v>
      </c>
      <c r="JT265" s="901">
        <f t="shared" si="4836"/>
        <v>0</v>
      </c>
      <c r="JW265" s="958" t="s">
        <v>951</v>
      </c>
      <c r="JX265" s="1190" t="s">
        <v>611</v>
      </c>
      <c r="JY265" s="1179" t="s">
        <v>149</v>
      </c>
      <c r="JZ265" s="1180">
        <v>1</v>
      </c>
      <c r="KA265" s="1015">
        <v>845899.42605000013</v>
      </c>
      <c r="KB265" s="1025">
        <f t="shared" si="4837"/>
        <v>845899</v>
      </c>
      <c r="KC265" s="1241"/>
      <c r="KD265" s="898">
        <f t="shared" si="4838"/>
        <v>1</v>
      </c>
      <c r="KE265" s="898">
        <f t="shared" si="4839"/>
        <v>1</v>
      </c>
      <c r="KF265" s="899">
        <f t="shared" si="4840"/>
        <v>1</v>
      </c>
      <c r="KG265" s="899">
        <f t="shared" si="4841"/>
        <v>1</v>
      </c>
      <c r="KH265" s="899">
        <f t="shared" si="4842"/>
        <v>1</v>
      </c>
      <c r="KI265" s="899">
        <f t="shared" si="4843"/>
        <v>1</v>
      </c>
      <c r="KJ265" s="966">
        <f t="shared" si="4844"/>
        <v>845899</v>
      </c>
      <c r="KK265" s="901">
        <f t="shared" si="4845"/>
        <v>0</v>
      </c>
      <c r="KN265" s="958" t="s">
        <v>951</v>
      </c>
      <c r="KO265" s="1190" t="s">
        <v>611</v>
      </c>
      <c r="KP265" s="1179" t="s">
        <v>149</v>
      </c>
      <c r="KQ265" s="1180">
        <v>1</v>
      </c>
      <c r="KR265" s="1015">
        <v>142450</v>
      </c>
      <c r="KS265" s="1025">
        <f t="shared" si="4846"/>
        <v>142450</v>
      </c>
      <c r="KT265" s="1241"/>
      <c r="KU265" s="898">
        <f t="shared" si="4847"/>
        <v>1</v>
      </c>
      <c r="KV265" s="898">
        <f t="shared" si="4848"/>
        <v>1</v>
      </c>
      <c r="KW265" s="899">
        <f t="shared" si="4849"/>
        <v>1</v>
      </c>
      <c r="KX265" s="899">
        <f t="shared" si="4850"/>
        <v>1</v>
      </c>
      <c r="KY265" s="899">
        <f t="shared" si="4851"/>
        <v>1</v>
      </c>
      <c r="KZ265" s="899">
        <f t="shared" si="4852"/>
        <v>1</v>
      </c>
      <c r="LA265" s="966">
        <f t="shared" si="4853"/>
        <v>142450</v>
      </c>
      <c r="LB265" s="901">
        <f t="shared" si="4854"/>
        <v>0</v>
      </c>
      <c r="LE265" s="958" t="s">
        <v>951</v>
      </c>
      <c r="LF265" s="1190" t="s">
        <v>611</v>
      </c>
      <c r="LG265" s="1179" t="s">
        <v>149</v>
      </c>
      <c r="LH265" s="1180">
        <v>1</v>
      </c>
      <c r="LI265" s="1021">
        <v>1196400</v>
      </c>
      <c r="LJ265" s="1028">
        <f t="shared" si="4855"/>
        <v>1196400</v>
      </c>
      <c r="LK265" s="1241"/>
      <c r="LL265" s="898">
        <f t="shared" si="4856"/>
        <v>1</v>
      </c>
      <c r="LM265" s="898">
        <f t="shared" si="4857"/>
        <v>1</v>
      </c>
      <c r="LN265" s="899">
        <f t="shared" si="4858"/>
        <v>1</v>
      </c>
      <c r="LO265" s="899">
        <f t="shared" si="4859"/>
        <v>1</v>
      </c>
      <c r="LP265" s="899">
        <f t="shared" si="4860"/>
        <v>1</v>
      </c>
      <c r="LQ265" s="899">
        <f t="shared" si="4861"/>
        <v>1</v>
      </c>
      <c r="LR265" s="966">
        <f t="shared" si="4862"/>
        <v>1196400</v>
      </c>
      <c r="LS265" s="901">
        <f t="shared" si="4863"/>
        <v>0</v>
      </c>
      <c r="LV265" s="958" t="s">
        <v>951</v>
      </c>
      <c r="LW265" s="1190" t="s">
        <v>611</v>
      </c>
      <c r="LX265" s="1179" t="s">
        <v>149</v>
      </c>
      <c r="LY265" s="1180">
        <v>1</v>
      </c>
      <c r="LZ265" s="1015">
        <v>149500</v>
      </c>
      <c r="MA265" s="1025">
        <f t="shared" si="4864"/>
        <v>149500</v>
      </c>
      <c r="MB265" s="1241"/>
      <c r="MC265" s="898">
        <f t="shared" si="4865"/>
        <v>1</v>
      </c>
      <c r="MD265" s="898">
        <f t="shared" si="4866"/>
        <v>1</v>
      </c>
      <c r="ME265" s="899">
        <f t="shared" si="4867"/>
        <v>1</v>
      </c>
      <c r="MF265" s="899">
        <f t="shared" si="4868"/>
        <v>1</v>
      </c>
      <c r="MG265" s="899">
        <f t="shared" si="4869"/>
        <v>1</v>
      </c>
      <c r="MH265" s="899">
        <f t="shared" si="4870"/>
        <v>1</v>
      </c>
      <c r="MI265" s="966">
        <f t="shared" si="4871"/>
        <v>149500</v>
      </c>
      <c r="MJ265" s="901">
        <f t="shared" si="4872"/>
        <v>0</v>
      </c>
      <c r="MM265" s="958" t="s">
        <v>951</v>
      </c>
      <c r="MN265" s="1190" t="s">
        <v>611</v>
      </c>
      <c r="MO265" s="1179" t="s">
        <v>149</v>
      </c>
      <c r="MP265" s="1180">
        <v>1</v>
      </c>
      <c r="MQ265" s="1015">
        <v>1044000</v>
      </c>
      <c r="MR265" s="1025">
        <f t="shared" si="4873"/>
        <v>1044000</v>
      </c>
      <c r="MS265" s="1241"/>
      <c r="MT265" s="898">
        <f t="shared" si="4874"/>
        <v>1</v>
      </c>
      <c r="MU265" s="898">
        <f t="shared" si="4875"/>
        <v>1</v>
      </c>
      <c r="MV265" s="899">
        <f t="shared" si="4876"/>
        <v>1</v>
      </c>
      <c r="MW265" s="899">
        <f t="shared" si="4877"/>
        <v>1</v>
      </c>
      <c r="MX265" s="899">
        <f t="shared" si="4878"/>
        <v>1</v>
      </c>
      <c r="MY265" s="899">
        <f t="shared" si="4879"/>
        <v>1</v>
      </c>
      <c r="MZ265" s="966">
        <f t="shared" si="4880"/>
        <v>1044000</v>
      </c>
      <c r="NA265" s="901">
        <f t="shared" si="4881"/>
        <v>0</v>
      </c>
      <c r="ND265" s="975" t="s">
        <v>951</v>
      </c>
      <c r="NE265" s="976" t="s">
        <v>611</v>
      </c>
      <c r="NF265" s="1175" t="s">
        <v>149</v>
      </c>
      <c r="NG265" s="1176">
        <v>1</v>
      </c>
      <c r="NH265" s="979">
        <v>875023.38</v>
      </c>
      <c r="NI265" s="980">
        <v>875023</v>
      </c>
      <c r="NJ265" s="1241"/>
      <c r="NK265" s="898">
        <f t="shared" si="4882"/>
        <v>1</v>
      </c>
      <c r="NL265" s="898">
        <f t="shared" si="4883"/>
        <v>1</v>
      </c>
      <c r="NM265" s="899">
        <f t="shared" si="4884"/>
        <v>1</v>
      </c>
      <c r="NN265" s="899">
        <f t="shared" si="4885"/>
        <v>1</v>
      </c>
      <c r="NO265" s="899">
        <f t="shared" si="4886"/>
        <v>1</v>
      </c>
      <c r="NP265" s="899">
        <f t="shared" si="4887"/>
        <v>1</v>
      </c>
      <c r="NQ265" s="966">
        <f t="shared" si="4888"/>
        <v>875023</v>
      </c>
      <c r="NR265" s="901">
        <f t="shared" si="4889"/>
        <v>0</v>
      </c>
      <c r="NU265" s="981" t="s">
        <v>951</v>
      </c>
      <c r="NV265" s="982" t="s">
        <v>611</v>
      </c>
      <c r="NW265" s="1177" t="s">
        <v>149</v>
      </c>
      <c r="NX265" s="1178">
        <v>1</v>
      </c>
      <c r="NY265" s="1022">
        <v>883862</v>
      </c>
      <c r="NZ265" s="986">
        <f t="shared" si="4890"/>
        <v>883862</v>
      </c>
      <c r="OA265" s="1241"/>
      <c r="OB265" s="898">
        <f t="shared" si="4891"/>
        <v>1</v>
      </c>
      <c r="OC265" s="898">
        <f t="shared" si="4892"/>
        <v>1</v>
      </c>
      <c r="OD265" s="899">
        <f t="shared" si="4893"/>
        <v>1</v>
      </c>
      <c r="OE265" s="899">
        <f t="shared" si="4894"/>
        <v>1</v>
      </c>
      <c r="OF265" s="899">
        <f t="shared" si="4895"/>
        <v>1</v>
      </c>
      <c r="OG265" s="899">
        <f t="shared" si="4896"/>
        <v>1</v>
      </c>
      <c r="OH265" s="966">
        <f t="shared" si="4897"/>
        <v>883862</v>
      </c>
      <c r="OI265" s="901">
        <f t="shared" si="4898"/>
        <v>0</v>
      </c>
      <c r="OL265" s="958" t="s">
        <v>951</v>
      </c>
      <c r="OM265" s="1190" t="s">
        <v>611</v>
      </c>
      <c r="ON265" s="1179" t="s">
        <v>149</v>
      </c>
      <c r="OO265" s="1180">
        <v>1</v>
      </c>
      <c r="OP265" s="1015">
        <v>932312</v>
      </c>
      <c r="OQ265" s="1025">
        <f t="shared" si="4899"/>
        <v>932312</v>
      </c>
      <c r="OR265" s="1241"/>
      <c r="OS265" s="898">
        <f t="shared" si="4900"/>
        <v>1</v>
      </c>
      <c r="OT265" s="898">
        <f t="shared" si="4901"/>
        <v>1</v>
      </c>
      <c r="OU265" s="899">
        <f t="shared" si="4902"/>
        <v>1</v>
      </c>
      <c r="OV265" s="899">
        <f t="shared" si="4903"/>
        <v>1</v>
      </c>
      <c r="OW265" s="899">
        <f t="shared" si="4904"/>
        <v>1</v>
      </c>
      <c r="OX265" s="899">
        <f t="shared" si="4905"/>
        <v>1</v>
      </c>
      <c r="OY265" s="966">
        <f t="shared" si="4906"/>
        <v>932312</v>
      </c>
      <c r="OZ265" s="901">
        <f t="shared" si="4907"/>
        <v>0</v>
      </c>
      <c r="PC265" s="958" t="s">
        <v>951</v>
      </c>
      <c r="PD265" s="1190" t="s">
        <v>611</v>
      </c>
      <c r="PE265" s="1179" t="s">
        <v>149</v>
      </c>
      <c r="PF265" s="1180">
        <v>1</v>
      </c>
      <c r="PG265" s="1023">
        <v>783477</v>
      </c>
      <c r="PH265" s="1029">
        <v>783477</v>
      </c>
      <c r="PI265" s="1241"/>
      <c r="PJ265" s="898">
        <f t="shared" si="4908"/>
        <v>1</v>
      </c>
      <c r="PK265" s="898">
        <f t="shared" si="4909"/>
        <v>1</v>
      </c>
      <c r="PL265" s="899">
        <f t="shared" si="4910"/>
        <v>1</v>
      </c>
      <c r="PM265" s="899">
        <f t="shared" si="4911"/>
        <v>1</v>
      </c>
      <c r="PN265" s="899">
        <f t="shared" si="4912"/>
        <v>1</v>
      </c>
      <c r="PO265" s="899">
        <f t="shared" si="4913"/>
        <v>1</v>
      </c>
      <c r="PP265" s="966">
        <f t="shared" si="4914"/>
        <v>783477</v>
      </c>
      <c r="PQ265" s="901">
        <f t="shared" si="4915"/>
        <v>0</v>
      </c>
      <c r="PT265" s="958" t="s">
        <v>951</v>
      </c>
      <c r="PU265" s="1190" t="s">
        <v>611</v>
      </c>
      <c r="PV265" s="1179" t="s">
        <v>149</v>
      </c>
      <c r="PW265" s="1180">
        <v>1</v>
      </c>
      <c r="PX265" s="1015">
        <v>525000</v>
      </c>
      <c r="PY265" s="1025">
        <f t="shared" si="4916"/>
        <v>525000</v>
      </c>
      <c r="PZ265" s="1241"/>
      <c r="QA265" s="898">
        <f t="shared" si="4917"/>
        <v>1</v>
      </c>
      <c r="QB265" s="898">
        <f t="shared" si="4918"/>
        <v>1</v>
      </c>
      <c r="QC265" s="899">
        <f t="shared" si="4919"/>
        <v>1</v>
      </c>
      <c r="QD265" s="899">
        <f t="shared" si="4920"/>
        <v>1</v>
      </c>
      <c r="QE265" s="899">
        <f t="shared" si="4921"/>
        <v>1</v>
      </c>
      <c r="QF265" s="899">
        <f t="shared" si="4922"/>
        <v>1</v>
      </c>
      <c r="QG265" s="966">
        <f t="shared" si="4923"/>
        <v>525000</v>
      </c>
      <c r="QH265" s="901">
        <f t="shared" si="4924"/>
        <v>0</v>
      </c>
      <c r="QK265" s="958" t="s">
        <v>951</v>
      </c>
      <c r="QL265" s="1190" t="s">
        <v>611</v>
      </c>
      <c r="QM265" s="1179" t="s">
        <v>149</v>
      </c>
      <c r="QN265" s="1180">
        <v>1</v>
      </c>
      <c r="QO265" s="1021">
        <v>1202381.9999999998</v>
      </c>
      <c r="QP265" s="1028">
        <f t="shared" si="4925"/>
        <v>1202382</v>
      </c>
      <c r="QQ265" s="1241"/>
      <c r="QR265" s="898">
        <f t="shared" si="4926"/>
        <v>1</v>
      </c>
      <c r="QS265" s="898">
        <f t="shared" si="4927"/>
        <v>1</v>
      </c>
      <c r="QT265" s="899">
        <f t="shared" si="4928"/>
        <v>1</v>
      </c>
      <c r="QU265" s="899">
        <f t="shared" si="4929"/>
        <v>1</v>
      </c>
      <c r="QV265" s="899">
        <f t="shared" si="4930"/>
        <v>1</v>
      </c>
      <c r="QW265" s="899">
        <f t="shared" si="4931"/>
        <v>1</v>
      </c>
      <c r="QX265" s="966">
        <f t="shared" si="4932"/>
        <v>1202382</v>
      </c>
      <c r="QY265" s="901">
        <f t="shared" si="4933"/>
        <v>0</v>
      </c>
      <c r="RB265" s="405"/>
      <c r="RC265" s="406"/>
      <c r="RD265" s="407"/>
      <c r="RE265" s="408"/>
      <c r="RF265" s="409"/>
      <c r="RG265" s="410"/>
      <c r="RH265" s="410"/>
      <c r="RI265" s="898"/>
      <c r="RJ265" s="898"/>
      <c r="RK265" s="934"/>
      <c r="RL265" s="934"/>
      <c r="RM265" s="934"/>
      <c r="RN265" s="934"/>
      <c r="RO265" s="935"/>
      <c r="RP265" s="936"/>
      <c r="RS265" s="405"/>
      <c r="RT265" s="406"/>
      <c r="RU265" s="407"/>
      <c r="RV265" s="408"/>
      <c r="RW265" s="409"/>
      <c r="RX265" s="410"/>
      <c r="RY265" s="410"/>
      <c r="RZ265" s="898"/>
      <c r="SA265" s="898"/>
      <c r="SB265" s="934"/>
      <c r="SC265" s="934"/>
      <c r="SD265" s="934"/>
      <c r="SE265" s="934"/>
      <c r="SF265" s="935"/>
      <c r="SG265" s="936"/>
      <c r="SJ265" s="405"/>
      <c r="SK265" s="406"/>
      <c r="SL265" s="407"/>
      <c r="SM265" s="408"/>
      <c r="SN265" s="409"/>
      <c r="SO265" s="410"/>
      <c r="SP265" s="410"/>
      <c r="SQ265" s="898"/>
      <c r="SR265" s="898"/>
      <c r="SS265" s="934"/>
      <c r="ST265" s="934"/>
      <c r="SU265" s="934"/>
      <c r="SV265" s="934"/>
      <c r="SW265" s="935"/>
      <c r="SX265" s="936"/>
    </row>
    <row r="266" spans="2:518" ht="113.25" customHeight="1" thickTop="1" thickBot="1">
      <c r="B266" s="958" t="s">
        <v>952</v>
      </c>
      <c r="C266" s="1190" t="s">
        <v>612</v>
      </c>
      <c r="D266" s="1179" t="s">
        <v>149</v>
      </c>
      <c r="E266" s="1180">
        <v>1</v>
      </c>
      <c r="F266" s="1015"/>
      <c r="G266" s="1025">
        <f t="shared" si="4692"/>
        <v>0</v>
      </c>
      <c r="H266" s="1241"/>
      <c r="K266" s="958" t="s">
        <v>952</v>
      </c>
      <c r="L266" s="1190" t="s">
        <v>612</v>
      </c>
      <c r="M266" s="1179" t="s">
        <v>149</v>
      </c>
      <c r="N266" s="1180">
        <v>1</v>
      </c>
      <c r="O266" s="1017">
        <v>154069</v>
      </c>
      <c r="P266" s="1025">
        <f t="shared" si="4693"/>
        <v>154069</v>
      </c>
      <c r="Q266" s="1241"/>
      <c r="R266" s="898">
        <f t="shared" si="4694"/>
        <v>1</v>
      </c>
      <c r="S266" s="898">
        <f t="shared" si="4695"/>
        <v>1</v>
      </c>
      <c r="T266" s="899">
        <f t="shared" si="4696"/>
        <v>1</v>
      </c>
      <c r="U266" s="899">
        <f t="shared" si="4697"/>
        <v>1</v>
      </c>
      <c r="V266" s="899">
        <f t="shared" si="4698"/>
        <v>1</v>
      </c>
      <c r="W266" s="899">
        <f t="shared" si="4699"/>
        <v>1</v>
      </c>
      <c r="X266" s="966">
        <f t="shared" si="4700"/>
        <v>154069</v>
      </c>
      <c r="Y266" s="901">
        <f t="shared" si="4701"/>
        <v>0</v>
      </c>
      <c r="Z266" s="872"/>
      <c r="AA266" s="872"/>
      <c r="AB266" s="958" t="s">
        <v>952</v>
      </c>
      <c r="AC266" s="1190" t="s">
        <v>612</v>
      </c>
      <c r="AD266" s="1179" t="s">
        <v>149</v>
      </c>
      <c r="AE266" s="1180">
        <v>1</v>
      </c>
      <c r="AF266" s="1015">
        <v>311290</v>
      </c>
      <c r="AG266" s="1025">
        <f t="shared" si="4702"/>
        <v>311290</v>
      </c>
      <c r="AH266" s="1241"/>
      <c r="AI266" s="898">
        <f t="shared" si="4703"/>
        <v>1</v>
      </c>
      <c r="AJ266" s="898">
        <f t="shared" si="4704"/>
        <v>1</v>
      </c>
      <c r="AK266" s="899">
        <f t="shared" si="4705"/>
        <v>1</v>
      </c>
      <c r="AL266" s="899">
        <f t="shared" si="4706"/>
        <v>1</v>
      </c>
      <c r="AM266" s="899">
        <f t="shared" si="4707"/>
        <v>1</v>
      </c>
      <c r="AN266" s="899">
        <f t="shared" si="4708"/>
        <v>1</v>
      </c>
      <c r="AO266" s="966">
        <f t="shared" si="4709"/>
        <v>311290</v>
      </c>
      <c r="AP266" s="901">
        <f t="shared" si="4710"/>
        <v>0</v>
      </c>
      <c r="AQ266" s="872"/>
      <c r="AR266" s="872"/>
      <c r="AS266" s="958" t="s">
        <v>952</v>
      </c>
      <c r="AT266" s="1191" t="s">
        <v>612</v>
      </c>
      <c r="AU266" s="1179" t="s">
        <v>149</v>
      </c>
      <c r="AV266" s="1180">
        <v>1</v>
      </c>
      <c r="AW266" s="1019">
        <v>380000</v>
      </c>
      <c r="AX266" s="1026">
        <f t="shared" si="4711"/>
        <v>380000</v>
      </c>
      <c r="AY266" s="1241"/>
      <c r="AZ266" s="898">
        <f t="shared" si="4712"/>
        <v>1</v>
      </c>
      <c r="BA266" s="898">
        <f t="shared" si="4713"/>
        <v>1</v>
      </c>
      <c r="BB266" s="899">
        <f t="shared" si="4714"/>
        <v>1</v>
      </c>
      <c r="BC266" s="899">
        <f t="shared" si="4715"/>
        <v>1</v>
      </c>
      <c r="BD266" s="899">
        <f t="shared" si="4716"/>
        <v>1</v>
      </c>
      <c r="BE266" s="899">
        <f t="shared" si="4717"/>
        <v>1</v>
      </c>
      <c r="BF266" s="966">
        <f t="shared" si="4718"/>
        <v>380000</v>
      </c>
      <c r="BG266" s="901">
        <f t="shared" si="4719"/>
        <v>0</v>
      </c>
      <c r="BJ266" s="958" t="s">
        <v>952</v>
      </c>
      <c r="BK266" s="1190" t="s">
        <v>612</v>
      </c>
      <c r="BL266" s="1179" t="s">
        <v>149</v>
      </c>
      <c r="BM266" s="1180">
        <v>1</v>
      </c>
      <c r="BN266" s="1015">
        <v>238550</v>
      </c>
      <c r="BO266" s="1025">
        <f t="shared" si="4720"/>
        <v>238550</v>
      </c>
      <c r="BP266" s="1241"/>
      <c r="BQ266" s="898">
        <f t="shared" si="4721"/>
        <v>1</v>
      </c>
      <c r="BR266" s="898">
        <f t="shared" si="4722"/>
        <v>1</v>
      </c>
      <c r="BS266" s="899">
        <f t="shared" si="4723"/>
        <v>1</v>
      </c>
      <c r="BT266" s="899">
        <f t="shared" si="4724"/>
        <v>1</v>
      </c>
      <c r="BU266" s="899">
        <f t="shared" si="4725"/>
        <v>1</v>
      </c>
      <c r="BV266" s="899">
        <f t="shared" si="4726"/>
        <v>1</v>
      </c>
      <c r="BW266" s="966">
        <f t="shared" si="4727"/>
        <v>238550</v>
      </c>
      <c r="BX266" s="901">
        <f t="shared" si="4728"/>
        <v>0</v>
      </c>
      <c r="CA266" s="958" t="s">
        <v>952</v>
      </c>
      <c r="CB266" s="1190" t="s">
        <v>612</v>
      </c>
      <c r="CC266" s="1179" t="s">
        <v>149</v>
      </c>
      <c r="CD266" s="1180">
        <v>1</v>
      </c>
      <c r="CE266" s="1015">
        <v>150063</v>
      </c>
      <c r="CF266" s="1025">
        <f t="shared" si="4729"/>
        <v>150063</v>
      </c>
      <c r="CG266" s="1241"/>
      <c r="CH266" s="898">
        <f t="shared" si="4730"/>
        <v>1</v>
      </c>
      <c r="CI266" s="898">
        <f t="shared" si="4731"/>
        <v>1</v>
      </c>
      <c r="CJ266" s="899">
        <f t="shared" si="4732"/>
        <v>1</v>
      </c>
      <c r="CK266" s="899">
        <f t="shared" si="4733"/>
        <v>1</v>
      </c>
      <c r="CL266" s="899">
        <f t="shared" si="4734"/>
        <v>1</v>
      </c>
      <c r="CM266" s="899">
        <f t="shared" si="4735"/>
        <v>1</v>
      </c>
      <c r="CN266" s="966">
        <f t="shared" si="4736"/>
        <v>150063</v>
      </c>
      <c r="CO266" s="901">
        <f t="shared" si="4737"/>
        <v>0</v>
      </c>
      <c r="CR266" s="958" t="s">
        <v>952</v>
      </c>
      <c r="CS266" s="1190" t="s">
        <v>612</v>
      </c>
      <c r="CT266" s="1179" t="s">
        <v>149</v>
      </c>
      <c r="CU266" s="1180">
        <v>1</v>
      </c>
      <c r="CV266" s="1015">
        <v>120000</v>
      </c>
      <c r="CW266" s="1025">
        <f t="shared" si="4738"/>
        <v>120000</v>
      </c>
      <c r="CX266" s="1241"/>
      <c r="CY266" s="898">
        <f t="shared" si="4739"/>
        <v>1</v>
      </c>
      <c r="CZ266" s="898">
        <f t="shared" si="4740"/>
        <v>1</v>
      </c>
      <c r="DA266" s="899">
        <f t="shared" si="4741"/>
        <v>1</v>
      </c>
      <c r="DB266" s="899">
        <f t="shared" si="4742"/>
        <v>1</v>
      </c>
      <c r="DC266" s="899">
        <f t="shared" si="4743"/>
        <v>1</v>
      </c>
      <c r="DD266" s="899">
        <f t="shared" si="4744"/>
        <v>1</v>
      </c>
      <c r="DE266" s="966">
        <f t="shared" si="4745"/>
        <v>120000</v>
      </c>
      <c r="DF266" s="901">
        <f t="shared" si="4746"/>
        <v>0</v>
      </c>
      <c r="DI266" s="958" t="s">
        <v>952</v>
      </c>
      <c r="DJ266" s="1190" t="s">
        <v>612</v>
      </c>
      <c r="DK266" s="1179" t="s">
        <v>149</v>
      </c>
      <c r="DL266" s="1180">
        <v>1</v>
      </c>
      <c r="DM266" s="1015">
        <v>517139</v>
      </c>
      <c r="DN266" s="1025">
        <f t="shared" si="4747"/>
        <v>517139</v>
      </c>
      <c r="DO266" s="1241"/>
      <c r="DP266" s="898">
        <f t="shared" si="4748"/>
        <v>1</v>
      </c>
      <c r="DQ266" s="898">
        <f t="shared" si="4749"/>
        <v>1</v>
      </c>
      <c r="DR266" s="899">
        <f t="shared" si="4750"/>
        <v>1</v>
      </c>
      <c r="DS266" s="899">
        <f t="shared" si="4751"/>
        <v>1</v>
      </c>
      <c r="DT266" s="899">
        <f t="shared" si="4752"/>
        <v>1</v>
      </c>
      <c r="DU266" s="899">
        <f t="shared" si="4753"/>
        <v>1</v>
      </c>
      <c r="DV266" s="966">
        <f t="shared" si="4754"/>
        <v>517139</v>
      </c>
      <c r="DW266" s="901">
        <f t="shared" si="4755"/>
        <v>0</v>
      </c>
      <c r="DZ266" s="958" t="s">
        <v>952</v>
      </c>
      <c r="EA266" s="1190" t="s">
        <v>612</v>
      </c>
      <c r="EB266" s="1179" t="s">
        <v>149</v>
      </c>
      <c r="EC266" s="1180">
        <v>1</v>
      </c>
      <c r="ED266" s="1015">
        <v>178500</v>
      </c>
      <c r="EE266" s="1025">
        <f t="shared" si="4756"/>
        <v>178500</v>
      </c>
      <c r="EF266" s="1241"/>
      <c r="EG266" s="898">
        <f t="shared" si="4757"/>
        <v>1</v>
      </c>
      <c r="EH266" s="898">
        <f t="shared" si="4758"/>
        <v>1</v>
      </c>
      <c r="EI266" s="899">
        <f t="shared" si="4759"/>
        <v>1</v>
      </c>
      <c r="EJ266" s="899">
        <f t="shared" si="4760"/>
        <v>1</v>
      </c>
      <c r="EK266" s="899">
        <f t="shared" si="4761"/>
        <v>1</v>
      </c>
      <c r="EL266" s="899">
        <f t="shared" si="4762"/>
        <v>1</v>
      </c>
      <c r="EM266" s="966">
        <f t="shared" si="4763"/>
        <v>178500</v>
      </c>
      <c r="EN266" s="901">
        <f t="shared" si="4764"/>
        <v>0</v>
      </c>
      <c r="EP266" s="827"/>
      <c r="EQ266" s="958" t="s">
        <v>952</v>
      </c>
      <c r="ER266" s="1190" t="s">
        <v>610</v>
      </c>
      <c r="ES266" s="1179" t="s">
        <v>149</v>
      </c>
      <c r="ET266" s="1180">
        <v>3</v>
      </c>
      <c r="EU266" s="1015">
        <v>150000</v>
      </c>
      <c r="EV266" s="1025">
        <f t="shared" si="4765"/>
        <v>450000</v>
      </c>
      <c r="EW266" s="1241"/>
      <c r="EX266" s="898">
        <f t="shared" si="4766"/>
        <v>0</v>
      </c>
      <c r="EY266" s="898">
        <f t="shared" si="4767"/>
        <v>1</v>
      </c>
      <c r="EZ266" s="899">
        <f t="shared" si="4768"/>
        <v>0</v>
      </c>
      <c r="FA266" s="899">
        <f t="shared" si="4769"/>
        <v>1</v>
      </c>
      <c r="FB266" s="899">
        <f t="shared" si="4770"/>
        <v>1</v>
      </c>
      <c r="FC266" s="899">
        <f t="shared" si="4771"/>
        <v>0</v>
      </c>
      <c r="FD266" s="966">
        <f t="shared" si="4772"/>
        <v>450000</v>
      </c>
      <c r="FE266" s="901">
        <f t="shared" si="4773"/>
        <v>0</v>
      </c>
      <c r="FH266" s="958"/>
      <c r="FI266" s="1190"/>
      <c r="FJ266" s="1179"/>
      <c r="FK266" s="1180"/>
      <c r="FL266" s="1015"/>
      <c r="FM266" s="1025">
        <f t="shared" si="4774"/>
        <v>0</v>
      </c>
      <c r="FN266" s="1241"/>
      <c r="FO266" s="898" t="e">
        <f t="shared" si="4775"/>
        <v>#N/A</v>
      </c>
      <c r="FP266" s="898" t="e">
        <f t="shared" si="4776"/>
        <v>#N/A</v>
      </c>
      <c r="FQ266" s="899" t="e">
        <f t="shared" si="4777"/>
        <v>#N/A</v>
      </c>
      <c r="FR266" s="899">
        <f t="shared" si="4778"/>
        <v>0</v>
      </c>
      <c r="FS266" s="899">
        <f t="shared" si="4779"/>
        <v>0</v>
      </c>
      <c r="FT266" s="899" t="e">
        <f t="shared" si="4780"/>
        <v>#N/A</v>
      </c>
      <c r="FU266" s="966">
        <f t="shared" si="4781"/>
        <v>0</v>
      </c>
      <c r="FV266" s="901">
        <f t="shared" si="4782"/>
        <v>0</v>
      </c>
      <c r="FY266" s="958" t="s">
        <v>952</v>
      </c>
      <c r="FZ266" s="1190" t="s">
        <v>612</v>
      </c>
      <c r="GA266" s="1179" t="s">
        <v>149</v>
      </c>
      <c r="GB266" s="1180">
        <v>1</v>
      </c>
      <c r="GC266" s="1017">
        <v>154069</v>
      </c>
      <c r="GD266" s="1025">
        <f t="shared" si="4783"/>
        <v>154069</v>
      </c>
      <c r="GE266" s="1241"/>
      <c r="GF266" s="898">
        <f t="shared" si="4784"/>
        <v>1</v>
      </c>
      <c r="GG266" s="898">
        <f t="shared" si="4785"/>
        <v>1</v>
      </c>
      <c r="GH266" s="899">
        <f t="shared" si="4786"/>
        <v>1</v>
      </c>
      <c r="GI266" s="899">
        <f t="shared" si="4787"/>
        <v>1</v>
      </c>
      <c r="GJ266" s="899">
        <f t="shared" si="4788"/>
        <v>1</v>
      </c>
      <c r="GK266" s="899">
        <f t="shared" si="4789"/>
        <v>1</v>
      </c>
      <c r="GL266" s="966">
        <f t="shared" si="4790"/>
        <v>154069</v>
      </c>
      <c r="GM266" s="901">
        <f t="shared" si="4791"/>
        <v>0</v>
      </c>
      <c r="GO266" s="827"/>
      <c r="GP266" s="958" t="s">
        <v>952</v>
      </c>
      <c r="GQ266" s="1190" t="s">
        <v>610</v>
      </c>
      <c r="GR266" s="1179" t="s">
        <v>149</v>
      </c>
      <c r="GS266" s="1180">
        <v>3</v>
      </c>
      <c r="GT266" s="1015">
        <v>151000</v>
      </c>
      <c r="GU266" s="1025">
        <f t="shared" si="4792"/>
        <v>453000</v>
      </c>
      <c r="GV266" s="1241"/>
      <c r="GW266" s="898">
        <f t="shared" si="4793"/>
        <v>0</v>
      </c>
      <c r="GX266" s="898">
        <f t="shared" si="4794"/>
        <v>1</v>
      </c>
      <c r="GY266" s="899">
        <f t="shared" si="4795"/>
        <v>0</v>
      </c>
      <c r="GZ266" s="899">
        <f t="shared" si="4796"/>
        <v>1</v>
      </c>
      <c r="HA266" s="899">
        <f t="shared" si="4797"/>
        <v>1</v>
      </c>
      <c r="HB266" s="899">
        <f t="shared" si="4798"/>
        <v>0</v>
      </c>
      <c r="HC266" s="966">
        <f t="shared" si="4799"/>
        <v>453000</v>
      </c>
      <c r="HD266" s="901">
        <f t="shared" si="4800"/>
        <v>0</v>
      </c>
      <c r="HG266" s="958" t="s">
        <v>952</v>
      </c>
      <c r="HH266" s="1190" t="s">
        <v>612</v>
      </c>
      <c r="HI266" s="1179" t="s">
        <v>149</v>
      </c>
      <c r="HJ266" s="1180">
        <v>1</v>
      </c>
      <c r="HK266" s="1015">
        <v>622711</v>
      </c>
      <c r="HL266" s="1025">
        <f t="shared" si="4801"/>
        <v>622711</v>
      </c>
      <c r="HM266" s="1241"/>
      <c r="HN266" s="898">
        <f t="shared" si="4802"/>
        <v>1</v>
      </c>
      <c r="HO266" s="898">
        <f t="shared" si="4803"/>
        <v>1</v>
      </c>
      <c r="HP266" s="899">
        <f t="shared" si="4804"/>
        <v>1</v>
      </c>
      <c r="HQ266" s="899">
        <f t="shared" si="4805"/>
        <v>1</v>
      </c>
      <c r="HR266" s="899">
        <f t="shared" si="4806"/>
        <v>1</v>
      </c>
      <c r="HS266" s="899">
        <f t="shared" si="4807"/>
        <v>1</v>
      </c>
      <c r="HT266" s="966">
        <f t="shared" si="4808"/>
        <v>622711</v>
      </c>
      <c r="HU266" s="901">
        <f t="shared" si="4809"/>
        <v>0</v>
      </c>
      <c r="HX266" s="958" t="s">
        <v>952</v>
      </c>
      <c r="HY266" s="1190" t="s">
        <v>612</v>
      </c>
      <c r="HZ266" s="1179" t="s">
        <v>149</v>
      </c>
      <c r="IA266" s="1180">
        <v>1</v>
      </c>
      <c r="IB266" s="1020">
        <v>116835</v>
      </c>
      <c r="IC266" s="1027">
        <f t="shared" si="4810"/>
        <v>116835</v>
      </c>
      <c r="ID266" s="1241"/>
      <c r="IE266" s="898">
        <f t="shared" si="4811"/>
        <v>1</v>
      </c>
      <c r="IF266" s="898">
        <f t="shared" si="4812"/>
        <v>1</v>
      </c>
      <c r="IG266" s="899">
        <f t="shared" si="4813"/>
        <v>1</v>
      </c>
      <c r="IH266" s="899">
        <f t="shared" si="4814"/>
        <v>1</v>
      </c>
      <c r="II266" s="899">
        <f t="shared" si="4815"/>
        <v>1</v>
      </c>
      <c r="IJ266" s="899">
        <f t="shared" si="4816"/>
        <v>1</v>
      </c>
      <c r="IK266" s="966">
        <f t="shared" si="4817"/>
        <v>116835</v>
      </c>
      <c r="IL266" s="901">
        <f t="shared" si="4818"/>
        <v>0</v>
      </c>
      <c r="IO266" s="958" t="s">
        <v>952</v>
      </c>
      <c r="IP266" s="1190" t="s">
        <v>612</v>
      </c>
      <c r="IQ266" s="1179" t="s">
        <v>149</v>
      </c>
      <c r="IR266" s="1180">
        <v>1</v>
      </c>
      <c r="IS266" s="1015">
        <v>251810</v>
      </c>
      <c r="IT266" s="1025">
        <f t="shared" si="4819"/>
        <v>251810</v>
      </c>
      <c r="IU266" s="1241"/>
      <c r="IV266" s="898">
        <f t="shared" si="4820"/>
        <v>1</v>
      </c>
      <c r="IW266" s="898">
        <f t="shared" si="4821"/>
        <v>1</v>
      </c>
      <c r="IX266" s="899">
        <f t="shared" si="4822"/>
        <v>1</v>
      </c>
      <c r="IY266" s="899">
        <f t="shared" si="4823"/>
        <v>1</v>
      </c>
      <c r="IZ266" s="899">
        <f t="shared" si="4824"/>
        <v>1</v>
      </c>
      <c r="JA266" s="899">
        <f t="shared" si="4825"/>
        <v>1</v>
      </c>
      <c r="JB266" s="966">
        <f t="shared" si="4826"/>
        <v>251810</v>
      </c>
      <c r="JC266" s="901">
        <f t="shared" si="4827"/>
        <v>0</v>
      </c>
      <c r="JF266" s="958" t="s">
        <v>952</v>
      </c>
      <c r="JG266" s="1190" t="s">
        <v>612</v>
      </c>
      <c r="JH266" s="1179" t="s">
        <v>149</v>
      </c>
      <c r="JI266" s="1180">
        <v>1</v>
      </c>
      <c r="JJ266" s="1015">
        <v>185000</v>
      </c>
      <c r="JK266" s="1025">
        <f t="shared" si="4828"/>
        <v>185000</v>
      </c>
      <c r="JL266" s="1241"/>
      <c r="JM266" s="898">
        <f t="shared" si="4829"/>
        <v>1</v>
      </c>
      <c r="JN266" s="898">
        <f t="shared" si="4830"/>
        <v>1</v>
      </c>
      <c r="JO266" s="899">
        <f t="shared" si="4831"/>
        <v>1</v>
      </c>
      <c r="JP266" s="899">
        <f t="shared" si="4832"/>
        <v>1</v>
      </c>
      <c r="JQ266" s="899">
        <f t="shared" si="4833"/>
        <v>1</v>
      </c>
      <c r="JR266" s="899">
        <f t="shared" si="4834"/>
        <v>1</v>
      </c>
      <c r="JS266" s="966">
        <f t="shared" si="4835"/>
        <v>185000</v>
      </c>
      <c r="JT266" s="901">
        <f t="shared" si="4836"/>
        <v>0</v>
      </c>
      <c r="JW266" s="958" t="s">
        <v>952</v>
      </c>
      <c r="JX266" s="1190" t="s">
        <v>612</v>
      </c>
      <c r="JY266" s="1179" t="s">
        <v>149</v>
      </c>
      <c r="JZ266" s="1180">
        <v>1</v>
      </c>
      <c r="KA266" s="1015">
        <v>171260.44455000001</v>
      </c>
      <c r="KB266" s="1025">
        <f t="shared" si="4837"/>
        <v>171260</v>
      </c>
      <c r="KC266" s="1241"/>
      <c r="KD266" s="898">
        <f t="shared" si="4838"/>
        <v>1</v>
      </c>
      <c r="KE266" s="898">
        <f t="shared" si="4839"/>
        <v>1</v>
      </c>
      <c r="KF266" s="899">
        <f t="shared" si="4840"/>
        <v>1</v>
      </c>
      <c r="KG266" s="899">
        <f t="shared" si="4841"/>
        <v>1</v>
      </c>
      <c r="KH266" s="899">
        <f t="shared" si="4842"/>
        <v>1</v>
      </c>
      <c r="KI266" s="899">
        <f t="shared" si="4843"/>
        <v>1</v>
      </c>
      <c r="KJ266" s="966">
        <f t="shared" si="4844"/>
        <v>171260</v>
      </c>
      <c r="KK266" s="901">
        <f t="shared" si="4845"/>
        <v>0</v>
      </c>
      <c r="KN266" s="958" t="s">
        <v>952</v>
      </c>
      <c r="KO266" s="1190" t="s">
        <v>612</v>
      </c>
      <c r="KP266" s="1179" t="s">
        <v>149</v>
      </c>
      <c r="KQ266" s="1180">
        <v>1</v>
      </c>
      <c r="KR266" s="1015">
        <v>227150</v>
      </c>
      <c r="KS266" s="1025">
        <f t="shared" si="4846"/>
        <v>227150</v>
      </c>
      <c r="KT266" s="1241"/>
      <c r="KU266" s="898">
        <f t="shared" si="4847"/>
        <v>1</v>
      </c>
      <c r="KV266" s="898">
        <f t="shared" si="4848"/>
        <v>1</v>
      </c>
      <c r="KW266" s="899">
        <f t="shared" si="4849"/>
        <v>1</v>
      </c>
      <c r="KX266" s="899">
        <f t="shared" si="4850"/>
        <v>1</v>
      </c>
      <c r="KY266" s="899">
        <f t="shared" si="4851"/>
        <v>1</v>
      </c>
      <c r="KZ266" s="899">
        <f t="shared" si="4852"/>
        <v>1</v>
      </c>
      <c r="LA266" s="966">
        <f t="shared" si="4853"/>
        <v>227150</v>
      </c>
      <c r="LB266" s="901">
        <f t="shared" si="4854"/>
        <v>0</v>
      </c>
      <c r="LE266" s="958" t="s">
        <v>952</v>
      </c>
      <c r="LF266" s="1190" t="s">
        <v>612</v>
      </c>
      <c r="LG266" s="1179" t="s">
        <v>149</v>
      </c>
      <c r="LH266" s="1180">
        <v>1</v>
      </c>
      <c r="LI266" s="1021">
        <v>498500</v>
      </c>
      <c r="LJ266" s="1028">
        <f t="shared" si="4855"/>
        <v>498500</v>
      </c>
      <c r="LK266" s="1241"/>
      <c r="LL266" s="898">
        <f t="shared" si="4856"/>
        <v>1</v>
      </c>
      <c r="LM266" s="898">
        <f t="shared" si="4857"/>
        <v>1</v>
      </c>
      <c r="LN266" s="899">
        <f t="shared" si="4858"/>
        <v>1</v>
      </c>
      <c r="LO266" s="899">
        <f t="shared" si="4859"/>
        <v>1</v>
      </c>
      <c r="LP266" s="899">
        <f t="shared" si="4860"/>
        <v>1</v>
      </c>
      <c r="LQ266" s="899">
        <f t="shared" si="4861"/>
        <v>1</v>
      </c>
      <c r="LR266" s="966">
        <f t="shared" si="4862"/>
        <v>498500</v>
      </c>
      <c r="LS266" s="901">
        <f t="shared" si="4863"/>
        <v>0</v>
      </c>
      <c r="LV266" s="958" t="s">
        <v>952</v>
      </c>
      <c r="LW266" s="1190" t="s">
        <v>612</v>
      </c>
      <c r="LX266" s="1179" t="s">
        <v>149</v>
      </c>
      <c r="LY266" s="1180">
        <v>1</v>
      </c>
      <c r="LZ266" s="1015">
        <v>120250</v>
      </c>
      <c r="MA266" s="1025">
        <f t="shared" si="4864"/>
        <v>120250</v>
      </c>
      <c r="MB266" s="1241"/>
      <c r="MC266" s="898">
        <f t="shared" si="4865"/>
        <v>1</v>
      </c>
      <c r="MD266" s="898">
        <f t="shared" si="4866"/>
        <v>1</v>
      </c>
      <c r="ME266" s="899">
        <f t="shared" si="4867"/>
        <v>1</v>
      </c>
      <c r="MF266" s="899">
        <f t="shared" si="4868"/>
        <v>1</v>
      </c>
      <c r="MG266" s="899">
        <f t="shared" si="4869"/>
        <v>1</v>
      </c>
      <c r="MH266" s="899">
        <f t="shared" si="4870"/>
        <v>1</v>
      </c>
      <c r="MI266" s="966">
        <f t="shared" si="4871"/>
        <v>120250</v>
      </c>
      <c r="MJ266" s="901">
        <f t="shared" si="4872"/>
        <v>0</v>
      </c>
      <c r="MM266" s="958" t="s">
        <v>952</v>
      </c>
      <c r="MN266" s="1190" t="s">
        <v>612</v>
      </c>
      <c r="MO266" s="1179" t="s">
        <v>149</v>
      </c>
      <c r="MP266" s="1180">
        <v>1</v>
      </c>
      <c r="MQ266" s="1015">
        <v>435000</v>
      </c>
      <c r="MR266" s="1025">
        <f t="shared" si="4873"/>
        <v>435000</v>
      </c>
      <c r="MS266" s="1241"/>
      <c r="MT266" s="898">
        <f t="shared" si="4874"/>
        <v>1</v>
      </c>
      <c r="MU266" s="898">
        <f t="shared" si="4875"/>
        <v>1</v>
      </c>
      <c r="MV266" s="899">
        <f t="shared" si="4876"/>
        <v>1</v>
      </c>
      <c r="MW266" s="899">
        <f t="shared" si="4877"/>
        <v>1</v>
      </c>
      <c r="MX266" s="899">
        <f t="shared" si="4878"/>
        <v>1</v>
      </c>
      <c r="MY266" s="899">
        <f t="shared" si="4879"/>
        <v>1</v>
      </c>
      <c r="MZ266" s="966">
        <f t="shared" si="4880"/>
        <v>435000</v>
      </c>
      <c r="NA266" s="901">
        <f t="shared" si="4881"/>
        <v>0</v>
      </c>
      <c r="ND266" s="975" t="s">
        <v>952</v>
      </c>
      <c r="NE266" s="976" t="s">
        <v>612</v>
      </c>
      <c r="NF266" s="1175" t="s">
        <v>149</v>
      </c>
      <c r="NG266" s="1176">
        <v>1</v>
      </c>
      <c r="NH266" s="979">
        <v>271638.18</v>
      </c>
      <c r="NI266" s="980">
        <v>271638</v>
      </c>
      <c r="NJ266" s="1241"/>
      <c r="NK266" s="898">
        <f t="shared" si="4882"/>
        <v>1</v>
      </c>
      <c r="NL266" s="898">
        <f t="shared" si="4883"/>
        <v>1</v>
      </c>
      <c r="NM266" s="899">
        <f t="shared" si="4884"/>
        <v>1</v>
      </c>
      <c r="NN266" s="899">
        <f t="shared" si="4885"/>
        <v>1</v>
      </c>
      <c r="NO266" s="899">
        <f t="shared" si="4886"/>
        <v>1</v>
      </c>
      <c r="NP266" s="899">
        <f t="shared" si="4887"/>
        <v>1</v>
      </c>
      <c r="NQ266" s="966">
        <f t="shared" si="4888"/>
        <v>271638</v>
      </c>
      <c r="NR266" s="901">
        <f t="shared" si="4889"/>
        <v>0</v>
      </c>
      <c r="NU266" s="981" t="s">
        <v>952</v>
      </c>
      <c r="NV266" s="982" t="s">
        <v>612</v>
      </c>
      <c r="NW266" s="1177" t="s">
        <v>149</v>
      </c>
      <c r="NX266" s="1178">
        <v>1</v>
      </c>
      <c r="NY266" s="1022">
        <v>274382</v>
      </c>
      <c r="NZ266" s="986">
        <f t="shared" si="4890"/>
        <v>274382</v>
      </c>
      <c r="OA266" s="1241"/>
      <c r="OB266" s="898">
        <f t="shared" si="4891"/>
        <v>1</v>
      </c>
      <c r="OC266" s="898">
        <f t="shared" si="4892"/>
        <v>1</v>
      </c>
      <c r="OD266" s="899">
        <f t="shared" si="4893"/>
        <v>1</v>
      </c>
      <c r="OE266" s="899">
        <f t="shared" si="4894"/>
        <v>1</v>
      </c>
      <c r="OF266" s="899">
        <f t="shared" si="4895"/>
        <v>1</v>
      </c>
      <c r="OG266" s="899">
        <f t="shared" si="4896"/>
        <v>1</v>
      </c>
      <c r="OH266" s="966">
        <f t="shared" si="4897"/>
        <v>274382</v>
      </c>
      <c r="OI266" s="901">
        <f t="shared" si="4898"/>
        <v>0</v>
      </c>
      <c r="OL266" s="958" t="s">
        <v>952</v>
      </c>
      <c r="OM266" s="1190" t="s">
        <v>612</v>
      </c>
      <c r="ON266" s="1179" t="s">
        <v>149</v>
      </c>
      <c r="OO266" s="1180">
        <v>1</v>
      </c>
      <c r="OP266" s="1015">
        <v>169689</v>
      </c>
      <c r="OQ266" s="1025">
        <f t="shared" si="4899"/>
        <v>169689</v>
      </c>
      <c r="OR266" s="1241"/>
      <c r="OS266" s="898">
        <f t="shared" si="4900"/>
        <v>1</v>
      </c>
      <c r="OT266" s="898">
        <f t="shared" si="4901"/>
        <v>1</v>
      </c>
      <c r="OU266" s="899">
        <f t="shared" si="4902"/>
        <v>1</v>
      </c>
      <c r="OV266" s="899">
        <f t="shared" si="4903"/>
        <v>1</v>
      </c>
      <c r="OW266" s="899">
        <f t="shared" si="4904"/>
        <v>1</v>
      </c>
      <c r="OX266" s="899">
        <f t="shared" si="4905"/>
        <v>1</v>
      </c>
      <c r="OY266" s="966">
        <f t="shared" si="4906"/>
        <v>169689</v>
      </c>
      <c r="OZ266" s="901">
        <f t="shared" si="4907"/>
        <v>0</v>
      </c>
      <c r="PC266" s="958" t="s">
        <v>952</v>
      </c>
      <c r="PD266" s="1190" t="s">
        <v>612</v>
      </c>
      <c r="PE266" s="1179" t="s">
        <v>149</v>
      </c>
      <c r="PF266" s="1180">
        <v>1</v>
      </c>
      <c r="PG266" s="1023">
        <v>629580</v>
      </c>
      <c r="PH266" s="1029">
        <v>629580</v>
      </c>
      <c r="PI266" s="1241"/>
      <c r="PJ266" s="898">
        <f t="shared" si="4908"/>
        <v>1</v>
      </c>
      <c r="PK266" s="898">
        <f t="shared" si="4909"/>
        <v>1</v>
      </c>
      <c r="PL266" s="899">
        <f t="shared" si="4910"/>
        <v>1</v>
      </c>
      <c r="PM266" s="899">
        <f t="shared" si="4911"/>
        <v>1</v>
      </c>
      <c r="PN266" s="899">
        <f t="shared" si="4912"/>
        <v>1</v>
      </c>
      <c r="PO266" s="899">
        <f t="shared" si="4913"/>
        <v>1</v>
      </c>
      <c r="PP266" s="966">
        <f t="shared" si="4914"/>
        <v>629580</v>
      </c>
      <c r="PQ266" s="901">
        <f t="shared" si="4915"/>
        <v>0</v>
      </c>
      <c r="PT266" s="958" t="s">
        <v>952</v>
      </c>
      <c r="PU266" s="1190" t="s">
        <v>612</v>
      </c>
      <c r="PV266" s="1179" t="s">
        <v>149</v>
      </c>
      <c r="PW266" s="1180">
        <v>1</v>
      </c>
      <c r="PX266" s="1015">
        <v>149900</v>
      </c>
      <c r="PY266" s="1025">
        <f t="shared" si="4916"/>
        <v>149900</v>
      </c>
      <c r="PZ266" s="1241"/>
      <c r="QA266" s="898">
        <f t="shared" si="4917"/>
        <v>1</v>
      </c>
      <c r="QB266" s="898">
        <f t="shared" si="4918"/>
        <v>1</v>
      </c>
      <c r="QC266" s="899">
        <f t="shared" si="4919"/>
        <v>1</v>
      </c>
      <c r="QD266" s="899">
        <f t="shared" si="4920"/>
        <v>1</v>
      </c>
      <c r="QE266" s="899">
        <f t="shared" si="4921"/>
        <v>1</v>
      </c>
      <c r="QF266" s="899">
        <f t="shared" si="4922"/>
        <v>1</v>
      </c>
      <c r="QG266" s="966">
        <f t="shared" si="4923"/>
        <v>149900</v>
      </c>
      <c r="QH266" s="901">
        <f t="shared" si="4924"/>
        <v>0</v>
      </c>
      <c r="QK266" s="958" t="s">
        <v>952</v>
      </c>
      <c r="QL266" s="1190" t="s">
        <v>612</v>
      </c>
      <c r="QM266" s="1179" t="s">
        <v>149</v>
      </c>
      <c r="QN266" s="1180">
        <v>1</v>
      </c>
      <c r="QO266" s="1021">
        <v>500992.49999999994</v>
      </c>
      <c r="QP266" s="1028">
        <f t="shared" si="4925"/>
        <v>500993</v>
      </c>
      <c r="QQ266" s="1241"/>
      <c r="QR266" s="898">
        <f t="shared" si="4926"/>
        <v>1</v>
      </c>
      <c r="QS266" s="898">
        <f t="shared" si="4927"/>
        <v>1</v>
      </c>
      <c r="QT266" s="899">
        <f t="shared" si="4928"/>
        <v>1</v>
      </c>
      <c r="QU266" s="899">
        <f t="shared" si="4929"/>
        <v>1</v>
      </c>
      <c r="QV266" s="899">
        <f t="shared" si="4930"/>
        <v>1</v>
      </c>
      <c r="QW266" s="899">
        <f t="shared" si="4931"/>
        <v>1</v>
      </c>
      <c r="QX266" s="966">
        <f t="shared" si="4932"/>
        <v>500993</v>
      </c>
      <c r="QY266" s="901">
        <f t="shared" si="4933"/>
        <v>0</v>
      </c>
      <c r="RB266" s="405"/>
      <c r="RC266" s="406"/>
      <c r="RD266" s="407"/>
      <c r="RE266" s="408"/>
      <c r="RF266" s="409"/>
      <c r="RG266" s="410"/>
      <c r="RH266" s="410"/>
      <c r="RI266" s="898"/>
      <c r="RJ266" s="898"/>
      <c r="RK266" s="934"/>
      <c r="RL266" s="934"/>
      <c r="RM266" s="934"/>
      <c r="RN266" s="934"/>
      <c r="RO266" s="935"/>
      <c r="RP266" s="936"/>
      <c r="RS266" s="405"/>
      <c r="RT266" s="406"/>
      <c r="RU266" s="407"/>
      <c r="RV266" s="408"/>
      <c r="RW266" s="409"/>
      <c r="RX266" s="410"/>
      <c r="RY266" s="410"/>
      <c r="RZ266" s="898"/>
      <c r="SA266" s="898"/>
      <c r="SB266" s="934"/>
      <c r="SC266" s="934"/>
      <c r="SD266" s="934"/>
      <c r="SE266" s="934"/>
      <c r="SF266" s="935"/>
      <c r="SG266" s="936"/>
      <c r="SJ266" s="405"/>
      <c r="SK266" s="406"/>
      <c r="SL266" s="407"/>
      <c r="SM266" s="408"/>
      <c r="SN266" s="409"/>
      <c r="SO266" s="410"/>
      <c r="SP266" s="410"/>
      <c r="SQ266" s="898"/>
      <c r="SR266" s="898"/>
      <c r="SS266" s="934"/>
      <c r="ST266" s="934"/>
      <c r="SU266" s="934"/>
      <c r="SV266" s="934"/>
      <c r="SW266" s="935"/>
      <c r="SX266" s="936"/>
    </row>
    <row r="267" spans="2:518" ht="66.75" customHeight="1" thickTop="1" thickBot="1">
      <c r="B267" s="958" t="s">
        <v>952</v>
      </c>
      <c r="C267" s="1190" t="s">
        <v>613</v>
      </c>
      <c r="D267" s="1179" t="s">
        <v>149</v>
      </c>
      <c r="E267" s="1180">
        <v>4</v>
      </c>
      <c r="F267" s="1015"/>
      <c r="G267" s="1025">
        <f t="shared" si="4692"/>
        <v>0</v>
      </c>
      <c r="H267" s="1241"/>
      <c r="K267" s="958" t="s">
        <v>952</v>
      </c>
      <c r="L267" s="1190" t="s">
        <v>613</v>
      </c>
      <c r="M267" s="1179" t="s">
        <v>149</v>
      </c>
      <c r="N267" s="1180">
        <v>4</v>
      </c>
      <c r="O267" s="1017">
        <v>101222</v>
      </c>
      <c r="P267" s="1025">
        <f t="shared" si="4693"/>
        <v>404888</v>
      </c>
      <c r="Q267" s="1241"/>
      <c r="R267" s="898">
        <v>1</v>
      </c>
      <c r="S267" s="898">
        <f t="shared" si="4695"/>
        <v>1</v>
      </c>
      <c r="T267" s="899">
        <v>1</v>
      </c>
      <c r="U267" s="899">
        <f t="shared" si="4697"/>
        <v>1</v>
      </c>
      <c r="V267" s="899">
        <f t="shared" si="4698"/>
        <v>1</v>
      </c>
      <c r="W267" s="899">
        <f t="shared" si="4699"/>
        <v>1</v>
      </c>
      <c r="X267" s="966">
        <f t="shared" si="4700"/>
        <v>404888</v>
      </c>
      <c r="Y267" s="901">
        <f t="shared" si="4701"/>
        <v>0</v>
      </c>
      <c r="Z267" s="872"/>
      <c r="AA267" s="872"/>
      <c r="AB267" s="958" t="s">
        <v>952</v>
      </c>
      <c r="AC267" s="1190" t="s">
        <v>613</v>
      </c>
      <c r="AD267" s="1179" t="s">
        <v>149</v>
      </c>
      <c r="AE267" s="1180">
        <v>4</v>
      </c>
      <c r="AF267" s="1015">
        <v>262290</v>
      </c>
      <c r="AG267" s="1025">
        <f t="shared" si="4702"/>
        <v>1049160</v>
      </c>
      <c r="AH267" s="1241"/>
      <c r="AI267" s="898">
        <v>1</v>
      </c>
      <c r="AJ267" s="898">
        <f t="shared" si="4704"/>
        <v>1</v>
      </c>
      <c r="AK267" s="899">
        <v>1</v>
      </c>
      <c r="AL267" s="899">
        <f t="shared" si="4706"/>
        <v>1</v>
      </c>
      <c r="AM267" s="899">
        <f t="shared" si="4707"/>
        <v>1</v>
      </c>
      <c r="AN267" s="899">
        <f t="shared" si="4708"/>
        <v>1</v>
      </c>
      <c r="AO267" s="966">
        <f t="shared" si="4709"/>
        <v>1049160</v>
      </c>
      <c r="AP267" s="901">
        <f t="shared" si="4710"/>
        <v>0</v>
      </c>
      <c r="AQ267" s="872"/>
      <c r="AR267" s="872"/>
      <c r="AS267" s="958" t="s">
        <v>952</v>
      </c>
      <c r="AT267" s="1191" t="s">
        <v>613</v>
      </c>
      <c r="AU267" s="1179" t="s">
        <v>149</v>
      </c>
      <c r="AV267" s="1180">
        <v>4</v>
      </c>
      <c r="AW267" s="1019">
        <v>380000</v>
      </c>
      <c r="AX267" s="1026">
        <f t="shared" si="4711"/>
        <v>1520000</v>
      </c>
      <c r="AY267" s="1241"/>
      <c r="AZ267" s="898">
        <v>1</v>
      </c>
      <c r="BA267" s="898">
        <f t="shared" si="4713"/>
        <v>1</v>
      </c>
      <c r="BB267" s="899">
        <v>1</v>
      </c>
      <c r="BC267" s="899">
        <f t="shared" si="4715"/>
        <v>1</v>
      </c>
      <c r="BD267" s="899">
        <f t="shared" si="4716"/>
        <v>1</v>
      </c>
      <c r="BE267" s="899">
        <f t="shared" si="4717"/>
        <v>1</v>
      </c>
      <c r="BF267" s="966">
        <f t="shared" si="4718"/>
        <v>1520000</v>
      </c>
      <c r="BG267" s="901">
        <f t="shared" si="4719"/>
        <v>0</v>
      </c>
      <c r="BJ267" s="958" t="s">
        <v>952</v>
      </c>
      <c r="BK267" s="1190" t="s">
        <v>613</v>
      </c>
      <c r="BL267" s="1179" t="s">
        <v>149</v>
      </c>
      <c r="BM267" s="1180">
        <v>4</v>
      </c>
      <c r="BN267" s="1015">
        <v>76402</v>
      </c>
      <c r="BO267" s="1025">
        <f t="shared" si="4720"/>
        <v>305608</v>
      </c>
      <c r="BP267" s="1241"/>
      <c r="BQ267" s="898">
        <v>1</v>
      </c>
      <c r="BR267" s="898">
        <f t="shared" si="4722"/>
        <v>1</v>
      </c>
      <c r="BS267" s="899">
        <v>1</v>
      </c>
      <c r="BT267" s="899">
        <f t="shared" si="4724"/>
        <v>1</v>
      </c>
      <c r="BU267" s="899">
        <f t="shared" si="4725"/>
        <v>1</v>
      </c>
      <c r="BV267" s="899">
        <f t="shared" si="4726"/>
        <v>1</v>
      </c>
      <c r="BW267" s="966">
        <f t="shared" si="4727"/>
        <v>305608</v>
      </c>
      <c r="BX267" s="901">
        <f t="shared" si="4728"/>
        <v>0</v>
      </c>
      <c r="CA267" s="958" t="s">
        <v>952</v>
      </c>
      <c r="CB267" s="1190" t="s">
        <v>613</v>
      </c>
      <c r="CC267" s="1179" t="s">
        <v>149</v>
      </c>
      <c r="CD267" s="1180">
        <v>4</v>
      </c>
      <c r="CE267" s="1015">
        <v>98590</v>
      </c>
      <c r="CF267" s="1025">
        <f t="shared" si="4729"/>
        <v>394360</v>
      </c>
      <c r="CG267" s="1241"/>
      <c r="CH267" s="898">
        <v>1</v>
      </c>
      <c r="CI267" s="898">
        <f t="shared" si="4731"/>
        <v>1</v>
      </c>
      <c r="CJ267" s="899">
        <v>1</v>
      </c>
      <c r="CK267" s="899">
        <f t="shared" si="4733"/>
        <v>1</v>
      </c>
      <c r="CL267" s="899">
        <f t="shared" si="4734"/>
        <v>1</v>
      </c>
      <c r="CM267" s="899">
        <f t="shared" si="4735"/>
        <v>1</v>
      </c>
      <c r="CN267" s="966">
        <f t="shared" si="4736"/>
        <v>394360</v>
      </c>
      <c r="CO267" s="901">
        <f t="shared" si="4737"/>
        <v>0</v>
      </c>
      <c r="CR267" s="958" t="s">
        <v>952</v>
      </c>
      <c r="CS267" s="1190" t="s">
        <v>613</v>
      </c>
      <c r="CT267" s="1179" t="s">
        <v>149</v>
      </c>
      <c r="CU267" s="1180">
        <v>4</v>
      </c>
      <c r="CV267" s="1015">
        <v>105000</v>
      </c>
      <c r="CW267" s="1025">
        <f t="shared" si="4738"/>
        <v>420000</v>
      </c>
      <c r="CX267" s="1241"/>
      <c r="CY267" s="898">
        <v>1</v>
      </c>
      <c r="CZ267" s="898">
        <f t="shared" ref="CZ267" si="4934">IF(EXACT(VLOOKUP(CR267,OFERTA_0,3,FALSE),CT267),1,0)</f>
        <v>1</v>
      </c>
      <c r="DA267" s="899">
        <v>1</v>
      </c>
      <c r="DB267" s="899">
        <f t="shared" ref="DB267" si="4935">IF(CV267=0,0,1)</f>
        <v>1</v>
      </c>
      <c r="DC267" s="899">
        <f t="shared" ref="DC267" si="4936">IF(CW267=0,0,1)</f>
        <v>1</v>
      </c>
      <c r="DD267" s="899">
        <f t="shared" ref="DD267" si="4937">PRODUCT(CY267:DC267)</f>
        <v>1</v>
      </c>
      <c r="DE267" s="966">
        <f t="shared" ref="DE267" si="4938">ROUND(CW267,0)</f>
        <v>420000</v>
      </c>
      <c r="DF267" s="901">
        <f t="shared" ref="DF267" si="4939">CW267-DE267</f>
        <v>0</v>
      </c>
      <c r="DI267" s="958" t="s">
        <v>952</v>
      </c>
      <c r="DJ267" s="1190" t="s">
        <v>613</v>
      </c>
      <c r="DK267" s="1179" t="s">
        <v>149</v>
      </c>
      <c r="DL267" s="1180">
        <v>4</v>
      </c>
      <c r="DM267" s="1015">
        <v>401228</v>
      </c>
      <c r="DN267" s="1025">
        <f t="shared" si="4747"/>
        <v>1604912</v>
      </c>
      <c r="DO267" s="1241"/>
      <c r="DP267" s="898">
        <v>1</v>
      </c>
      <c r="DQ267" s="898">
        <f t="shared" si="4749"/>
        <v>1</v>
      </c>
      <c r="DR267" s="899">
        <v>1</v>
      </c>
      <c r="DS267" s="899">
        <f t="shared" si="4751"/>
        <v>1</v>
      </c>
      <c r="DT267" s="899">
        <f t="shared" si="4752"/>
        <v>1</v>
      </c>
      <c r="DU267" s="899">
        <f t="shared" si="4753"/>
        <v>1</v>
      </c>
      <c r="DV267" s="966">
        <f t="shared" si="4754"/>
        <v>1604912</v>
      </c>
      <c r="DW267" s="901">
        <f t="shared" si="4755"/>
        <v>0</v>
      </c>
      <c r="DZ267" s="958" t="s">
        <v>952</v>
      </c>
      <c r="EA267" s="1190" t="s">
        <v>613</v>
      </c>
      <c r="EB267" s="1179" t="s">
        <v>149</v>
      </c>
      <c r="EC267" s="1180">
        <v>4</v>
      </c>
      <c r="ED267" s="1015">
        <v>134000</v>
      </c>
      <c r="EE267" s="1025">
        <f t="shared" si="4756"/>
        <v>536000</v>
      </c>
      <c r="EF267" s="1241"/>
      <c r="EG267" s="898">
        <v>1</v>
      </c>
      <c r="EH267" s="898">
        <f t="shared" si="4758"/>
        <v>1</v>
      </c>
      <c r="EI267" s="899">
        <v>1</v>
      </c>
      <c r="EJ267" s="899">
        <f t="shared" si="4760"/>
        <v>1</v>
      </c>
      <c r="EK267" s="899">
        <f t="shared" si="4761"/>
        <v>1</v>
      </c>
      <c r="EL267" s="899">
        <f t="shared" si="4762"/>
        <v>1</v>
      </c>
      <c r="EM267" s="966">
        <f t="shared" si="4763"/>
        <v>536000</v>
      </c>
      <c r="EN267" s="901">
        <f t="shared" si="4764"/>
        <v>0</v>
      </c>
      <c r="EP267" s="827"/>
      <c r="EQ267" s="958" t="s">
        <v>952</v>
      </c>
      <c r="ER267" s="1190" t="s">
        <v>1166</v>
      </c>
      <c r="ES267" s="1179" t="s">
        <v>149</v>
      </c>
      <c r="ET267" s="1180">
        <v>4</v>
      </c>
      <c r="EU267" s="1015">
        <v>99000</v>
      </c>
      <c r="EV267" s="1025">
        <f t="shared" si="4765"/>
        <v>396000</v>
      </c>
      <c r="EW267" s="1241"/>
      <c r="EX267" s="898">
        <f t="shared" si="4766"/>
        <v>0</v>
      </c>
      <c r="EY267" s="898">
        <f t="shared" si="4767"/>
        <v>1</v>
      </c>
      <c r="EZ267" s="899">
        <f t="shared" si="4768"/>
        <v>0</v>
      </c>
      <c r="FA267" s="899">
        <f t="shared" si="4769"/>
        <v>1</v>
      </c>
      <c r="FB267" s="899">
        <f t="shared" si="4770"/>
        <v>1</v>
      </c>
      <c r="FC267" s="899">
        <f t="shared" si="4771"/>
        <v>0</v>
      </c>
      <c r="FD267" s="966">
        <f t="shared" si="4772"/>
        <v>396000</v>
      </c>
      <c r="FE267" s="901">
        <f t="shared" si="4773"/>
        <v>0</v>
      </c>
      <c r="FH267" s="958"/>
      <c r="FI267" s="1190"/>
      <c r="FJ267" s="1179"/>
      <c r="FK267" s="1180"/>
      <c r="FL267" s="1015"/>
      <c r="FM267" s="1025">
        <f t="shared" si="4774"/>
        <v>0</v>
      </c>
      <c r="FN267" s="1241"/>
      <c r="FO267" s="898">
        <v>1</v>
      </c>
      <c r="FP267" s="898" t="e">
        <f t="shared" si="4776"/>
        <v>#N/A</v>
      </c>
      <c r="FQ267" s="899">
        <v>1</v>
      </c>
      <c r="FR267" s="899">
        <f t="shared" si="4778"/>
        <v>0</v>
      </c>
      <c r="FS267" s="899">
        <f t="shared" si="4779"/>
        <v>0</v>
      </c>
      <c r="FT267" s="899" t="e">
        <f t="shared" si="4780"/>
        <v>#N/A</v>
      </c>
      <c r="FU267" s="966">
        <f t="shared" si="4781"/>
        <v>0</v>
      </c>
      <c r="FV267" s="901">
        <f t="shared" si="4782"/>
        <v>0</v>
      </c>
      <c r="FY267" s="958" t="s">
        <v>952</v>
      </c>
      <c r="FZ267" s="1190" t="s">
        <v>613</v>
      </c>
      <c r="GA267" s="1179" t="s">
        <v>149</v>
      </c>
      <c r="GB267" s="1180">
        <v>4</v>
      </c>
      <c r="GC267" s="1017">
        <v>101222</v>
      </c>
      <c r="GD267" s="1025">
        <f t="shared" si="4783"/>
        <v>404888</v>
      </c>
      <c r="GE267" s="1241"/>
      <c r="GF267" s="898">
        <v>1</v>
      </c>
      <c r="GG267" s="898">
        <f t="shared" si="4785"/>
        <v>1</v>
      </c>
      <c r="GH267" s="899">
        <v>1</v>
      </c>
      <c r="GI267" s="899">
        <f t="shared" si="4787"/>
        <v>1</v>
      </c>
      <c r="GJ267" s="899">
        <f t="shared" si="4788"/>
        <v>1</v>
      </c>
      <c r="GK267" s="899">
        <f t="shared" si="4789"/>
        <v>1</v>
      </c>
      <c r="GL267" s="966">
        <f t="shared" si="4790"/>
        <v>404888</v>
      </c>
      <c r="GM267" s="901">
        <f t="shared" si="4791"/>
        <v>0</v>
      </c>
      <c r="GO267" s="827"/>
      <c r="GP267" s="958" t="s">
        <v>952</v>
      </c>
      <c r="GQ267" s="1190" t="s">
        <v>1166</v>
      </c>
      <c r="GR267" s="1179" t="s">
        <v>149</v>
      </c>
      <c r="GS267" s="1180">
        <v>4</v>
      </c>
      <c r="GT267" s="1015">
        <v>99200</v>
      </c>
      <c r="GU267" s="1025">
        <f t="shared" si="4792"/>
        <v>396800</v>
      </c>
      <c r="GV267" s="1241"/>
      <c r="GW267" s="898">
        <f t="shared" si="4793"/>
        <v>0</v>
      </c>
      <c r="GX267" s="898">
        <f t="shared" si="4794"/>
        <v>1</v>
      </c>
      <c r="GY267" s="899">
        <f t="shared" si="4795"/>
        <v>0</v>
      </c>
      <c r="GZ267" s="899">
        <f t="shared" si="4796"/>
        <v>1</v>
      </c>
      <c r="HA267" s="899">
        <f t="shared" si="4797"/>
        <v>1</v>
      </c>
      <c r="HB267" s="899">
        <f t="shared" si="4798"/>
        <v>0</v>
      </c>
      <c r="HC267" s="966">
        <f t="shared" si="4799"/>
        <v>396800</v>
      </c>
      <c r="HD267" s="901">
        <f t="shared" si="4800"/>
        <v>0</v>
      </c>
      <c r="HG267" s="958" t="s">
        <v>952</v>
      </c>
      <c r="HH267" s="1190" t="s">
        <v>613</v>
      </c>
      <c r="HI267" s="1179" t="s">
        <v>149</v>
      </c>
      <c r="HJ267" s="1180">
        <v>4</v>
      </c>
      <c r="HK267" s="1015">
        <v>129393</v>
      </c>
      <c r="HL267" s="1025">
        <f t="shared" si="4801"/>
        <v>517572</v>
      </c>
      <c r="HM267" s="1241"/>
      <c r="HN267" s="898">
        <v>1</v>
      </c>
      <c r="HO267" s="898">
        <f t="shared" si="4803"/>
        <v>1</v>
      </c>
      <c r="HP267" s="899">
        <v>1</v>
      </c>
      <c r="HQ267" s="899">
        <f t="shared" si="4805"/>
        <v>1</v>
      </c>
      <c r="HR267" s="899">
        <f t="shared" si="4806"/>
        <v>1</v>
      </c>
      <c r="HS267" s="899">
        <f t="shared" si="4807"/>
        <v>1</v>
      </c>
      <c r="HT267" s="966">
        <f t="shared" si="4808"/>
        <v>517572</v>
      </c>
      <c r="HU267" s="901">
        <f t="shared" si="4809"/>
        <v>0</v>
      </c>
      <c r="HX267" s="958" t="s">
        <v>952</v>
      </c>
      <c r="HY267" s="1190" t="s">
        <v>613</v>
      </c>
      <c r="HZ267" s="1179" t="s">
        <v>149</v>
      </c>
      <c r="IA267" s="1180">
        <v>4</v>
      </c>
      <c r="IB267" s="1020">
        <v>114294</v>
      </c>
      <c r="IC267" s="1027">
        <f t="shared" si="4810"/>
        <v>457176</v>
      </c>
      <c r="ID267" s="1241"/>
      <c r="IE267" s="898">
        <v>1</v>
      </c>
      <c r="IF267" s="898">
        <f t="shared" si="4812"/>
        <v>1</v>
      </c>
      <c r="IG267" s="899">
        <v>1</v>
      </c>
      <c r="IH267" s="899">
        <f t="shared" si="4814"/>
        <v>1</v>
      </c>
      <c r="II267" s="899">
        <f t="shared" si="4815"/>
        <v>1</v>
      </c>
      <c r="IJ267" s="899">
        <f t="shared" si="4816"/>
        <v>1</v>
      </c>
      <c r="IK267" s="966">
        <f t="shared" si="4817"/>
        <v>457176</v>
      </c>
      <c r="IL267" s="901">
        <f t="shared" si="4818"/>
        <v>0</v>
      </c>
      <c r="IO267" s="958" t="s">
        <v>952</v>
      </c>
      <c r="IP267" s="1190" t="s">
        <v>613</v>
      </c>
      <c r="IQ267" s="1179" t="s">
        <v>149</v>
      </c>
      <c r="IR267" s="1180">
        <v>4</v>
      </c>
      <c r="IS267" s="1015">
        <v>235346</v>
      </c>
      <c r="IT267" s="1025">
        <f t="shared" si="4819"/>
        <v>941384</v>
      </c>
      <c r="IU267" s="1241"/>
      <c r="IV267" s="898">
        <v>1</v>
      </c>
      <c r="IW267" s="898">
        <f t="shared" si="4821"/>
        <v>1</v>
      </c>
      <c r="IX267" s="899">
        <v>1</v>
      </c>
      <c r="IY267" s="899">
        <f t="shared" si="4823"/>
        <v>1</v>
      </c>
      <c r="IZ267" s="899">
        <f t="shared" si="4824"/>
        <v>1</v>
      </c>
      <c r="JA267" s="899">
        <f t="shared" si="4825"/>
        <v>1</v>
      </c>
      <c r="JB267" s="966">
        <f t="shared" si="4826"/>
        <v>941384</v>
      </c>
      <c r="JC267" s="901">
        <f t="shared" si="4827"/>
        <v>0</v>
      </c>
      <c r="JF267" s="958" t="s">
        <v>952</v>
      </c>
      <c r="JG267" s="1190" t="s">
        <v>613</v>
      </c>
      <c r="JH267" s="1179" t="s">
        <v>149</v>
      </c>
      <c r="JI267" s="1180">
        <v>4</v>
      </c>
      <c r="JJ267" s="1015">
        <v>138000</v>
      </c>
      <c r="JK267" s="1025">
        <f t="shared" si="4828"/>
        <v>552000</v>
      </c>
      <c r="JL267" s="1241"/>
      <c r="JM267" s="898">
        <v>1</v>
      </c>
      <c r="JN267" s="898">
        <f t="shared" si="4830"/>
        <v>1</v>
      </c>
      <c r="JO267" s="899">
        <v>1</v>
      </c>
      <c r="JP267" s="899">
        <f t="shared" si="4832"/>
        <v>1</v>
      </c>
      <c r="JQ267" s="899">
        <f t="shared" si="4833"/>
        <v>1</v>
      </c>
      <c r="JR267" s="899">
        <f t="shared" si="4834"/>
        <v>1</v>
      </c>
      <c r="JS267" s="966">
        <f t="shared" si="4835"/>
        <v>552000</v>
      </c>
      <c r="JT267" s="901">
        <f t="shared" si="4836"/>
        <v>0</v>
      </c>
      <c r="JW267" s="958" t="s">
        <v>952</v>
      </c>
      <c r="JX267" s="1190" t="s">
        <v>613</v>
      </c>
      <c r="JY267" s="1179" t="s">
        <v>149</v>
      </c>
      <c r="JZ267" s="1180">
        <v>4</v>
      </c>
      <c r="KA267" s="1015">
        <v>171260.44455000001</v>
      </c>
      <c r="KB267" s="1025">
        <f t="shared" si="4837"/>
        <v>685042</v>
      </c>
      <c r="KC267" s="1241"/>
      <c r="KD267" s="898">
        <v>1</v>
      </c>
      <c r="KE267" s="898">
        <f t="shared" si="4839"/>
        <v>1</v>
      </c>
      <c r="KF267" s="899">
        <v>1</v>
      </c>
      <c r="KG267" s="899">
        <f t="shared" si="4841"/>
        <v>1</v>
      </c>
      <c r="KH267" s="899">
        <f t="shared" si="4842"/>
        <v>1</v>
      </c>
      <c r="KI267" s="899">
        <f t="shared" si="4843"/>
        <v>1</v>
      </c>
      <c r="KJ267" s="966">
        <f t="shared" si="4844"/>
        <v>685042</v>
      </c>
      <c r="KK267" s="901">
        <f t="shared" si="4845"/>
        <v>0</v>
      </c>
      <c r="KN267" s="958" t="s">
        <v>952</v>
      </c>
      <c r="KO267" s="1190" t="s">
        <v>613</v>
      </c>
      <c r="KP267" s="1179" t="s">
        <v>149</v>
      </c>
      <c r="KQ267" s="1180">
        <v>4</v>
      </c>
      <c r="KR267" s="1015">
        <v>242550</v>
      </c>
      <c r="KS267" s="1025">
        <f t="shared" si="4846"/>
        <v>970200</v>
      </c>
      <c r="KT267" s="1241"/>
      <c r="KU267" s="898">
        <v>1</v>
      </c>
      <c r="KV267" s="898">
        <f t="shared" si="4848"/>
        <v>1</v>
      </c>
      <c r="KW267" s="899">
        <v>1</v>
      </c>
      <c r="KX267" s="899">
        <f t="shared" si="4850"/>
        <v>1</v>
      </c>
      <c r="KY267" s="899">
        <f t="shared" si="4851"/>
        <v>1</v>
      </c>
      <c r="KZ267" s="899">
        <f t="shared" si="4852"/>
        <v>1</v>
      </c>
      <c r="LA267" s="966">
        <f t="shared" si="4853"/>
        <v>970200</v>
      </c>
      <c r="LB267" s="901">
        <f t="shared" si="4854"/>
        <v>0</v>
      </c>
      <c r="LE267" s="958" t="s">
        <v>952</v>
      </c>
      <c r="LF267" s="1190" t="s">
        <v>613</v>
      </c>
      <c r="LG267" s="1179" t="s">
        <v>149</v>
      </c>
      <c r="LH267" s="1180">
        <v>4</v>
      </c>
      <c r="LI267" s="1021">
        <v>299100</v>
      </c>
      <c r="LJ267" s="1028">
        <f t="shared" si="4855"/>
        <v>1196400</v>
      </c>
      <c r="LK267" s="1241"/>
      <c r="LL267" s="898">
        <v>1</v>
      </c>
      <c r="LM267" s="898">
        <f t="shared" si="4857"/>
        <v>1</v>
      </c>
      <c r="LN267" s="899">
        <v>1</v>
      </c>
      <c r="LO267" s="899">
        <f t="shared" si="4859"/>
        <v>1</v>
      </c>
      <c r="LP267" s="899">
        <f t="shared" si="4860"/>
        <v>1</v>
      </c>
      <c r="LQ267" s="899">
        <f t="shared" si="4861"/>
        <v>1</v>
      </c>
      <c r="LR267" s="966">
        <f t="shared" si="4862"/>
        <v>1196400</v>
      </c>
      <c r="LS267" s="901">
        <f t="shared" si="4863"/>
        <v>0</v>
      </c>
      <c r="LV267" s="958" t="s">
        <v>952</v>
      </c>
      <c r="LW267" s="1190" t="s">
        <v>613</v>
      </c>
      <c r="LX267" s="1179" t="s">
        <v>149</v>
      </c>
      <c r="LY267" s="1180">
        <v>4</v>
      </c>
      <c r="LZ267" s="1015">
        <v>107250</v>
      </c>
      <c r="MA267" s="1025">
        <f t="shared" si="4864"/>
        <v>429000</v>
      </c>
      <c r="MB267" s="1241"/>
      <c r="MC267" s="898">
        <v>1</v>
      </c>
      <c r="MD267" s="898">
        <f t="shared" si="4866"/>
        <v>1</v>
      </c>
      <c r="ME267" s="899">
        <v>1</v>
      </c>
      <c r="MF267" s="899">
        <f t="shared" si="4868"/>
        <v>1</v>
      </c>
      <c r="MG267" s="899">
        <f t="shared" si="4869"/>
        <v>1</v>
      </c>
      <c r="MH267" s="899">
        <f t="shared" si="4870"/>
        <v>1</v>
      </c>
      <c r="MI267" s="966">
        <f t="shared" si="4871"/>
        <v>429000</v>
      </c>
      <c r="MJ267" s="901">
        <f t="shared" si="4872"/>
        <v>0</v>
      </c>
      <c r="MM267" s="958" t="s">
        <v>952</v>
      </c>
      <c r="MN267" s="1190" t="s">
        <v>613</v>
      </c>
      <c r="MO267" s="1179" t="s">
        <v>149</v>
      </c>
      <c r="MP267" s="1180">
        <v>4</v>
      </c>
      <c r="MQ267" s="1015">
        <v>261000</v>
      </c>
      <c r="MR267" s="1025">
        <f t="shared" si="4873"/>
        <v>1044000</v>
      </c>
      <c r="MS267" s="1241"/>
      <c r="MT267" s="898">
        <v>1</v>
      </c>
      <c r="MU267" s="898">
        <f t="shared" si="4875"/>
        <v>1</v>
      </c>
      <c r="MV267" s="899">
        <v>1</v>
      </c>
      <c r="MW267" s="899">
        <f t="shared" si="4877"/>
        <v>1</v>
      </c>
      <c r="MX267" s="899">
        <f t="shared" si="4878"/>
        <v>1</v>
      </c>
      <c r="MY267" s="899">
        <f t="shared" si="4879"/>
        <v>1</v>
      </c>
      <c r="MZ267" s="966">
        <f t="shared" si="4880"/>
        <v>1044000</v>
      </c>
      <c r="NA267" s="901">
        <f t="shared" si="4881"/>
        <v>0</v>
      </c>
      <c r="ND267" s="975" t="s">
        <v>952</v>
      </c>
      <c r="NE267" s="976" t="s">
        <v>613</v>
      </c>
      <c r="NF267" s="1175" t="s">
        <v>149</v>
      </c>
      <c r="NG267" s="1176">
        <v>4</v>
      </c>
      <c r="NH267" s="979">
        <v>221045.22</v>
      </c>
      <c r="NI267" s="980">
        <v>884181</v>
      </c>
      <c r="NJ267" s="1241"/>
      <c r="NK267" s="898">
        <v>1</v>
      </c>
      <c r="NL267" s="898">
        <f t="shared" si="4883"/>
        <v>1</v>
      </c>
      <c r="NM267" s="899">
        <v>1</v>
      </c>
      <c r="NN267" s="899">
        <f t="shared" si="4885"/>
        <v>1</v>
      </c>
      <c r="NO267" s="899">
        <f t="shared" si="4886"/>
        <v>1</v>
      </c>
      <c r="NP267" s="899">
        <f t="shared" si="4887"/>
        <v>1</v>
      </c>
      <c r="NQ267" s="966">
        <f t="shared" si="4888"/>
        <v>884181</v>
      </c>
      <c r="NR267" s="901">
        <f t="shared" si="4889"/>
        <v>0</v>
      </c>
      <c r="NU267" s="981" t="s">
        <v>952</v>
      </c>
      <c r="NV267" s="982" t="s">
        <v>613</v>
      </c>
      <c r="NW267" s="1177" t="s">
        <v>149</v>
      </c>
      <c r="NX267" s="1178">
        <v>4</v>
      </c>
      <c r="NY267" s="1022">
        <v>223278</v>
      </c>
      <c r="NZ267" s="986">
        <f t="shared" si="4890"/>
        <v>893112</v>
      </c>
      <c r="OA267" s="1241"/>
      <c r="OB267" s="898">
        <v>1</v>
      </c>
      <c r="OC267" s="898">
        <f t="shared" si="4892"/>
        <v>1</v>
      </c>
      <c r="OD267" s="899">
        <v>1</v>
      </c>
      <c r="OE267" s="899">
        <f t="shared" si="4894"/>
        <v>1</v>
      </c>
      <c r="OF267" s="899">
        <f t="shared" si="4895"/>
        <v>1</v>
      </c>
      <c r="OG267" s="899">
        <f t="shared" si="4896"/>
        <v>1</v>
      </c>
      <c r="OH267" s="966">
        <f t="shared" si="4897"/>
        <v>893112</v>
      </c>
      <c r="OI267" s="901">
        <f t="shared" si="4898"/>
        <v>0</v>
      </c>
      <c r="OL267" s="958" t="s">
        <v>952</v>
      </c>
      <c r="OM267" s="1190" t="s">
        <v>613</v>
      </c>
      <c r="ON267" s="1179" t="s">
        <v>149</v>
      </c>
      <c r="OO267" s="1180">
        <v>4</v>
      </c>
      <c r="OP267" s="1015">
        <v>120270</v>
      </c>
      <c r="OQ267" s="1025">
        <f t="shared" si="4899"/>
        <v>481080</v>
      </c>
      <c r="OR267" s="1241"/>
      <c r="OS267" s="898">
        <v>1</v>
      </c>
      <c r="OT267" s="898">
        <f t="shared" si="4901"/>
        <v>1</v>
      </c>
      <c r="OU267" s="899">
        <v>1</v>
      </c>
      <c r="OV267" s="899">
        <f t="shared" si="4903"/>
        <v>1</v>
      </c>
      <c r="OW267" s="899">
        <f t="shared" si="4904"/>
        <v>1</v>
      </c>
      <c r="OX267" s="899">
        <f t="shared" si="4905"/>
        <v>1</v>
      </c>
      <c r="OY267" s="966">
        <f t="shared" si="4906"/>
        <v>481080</v>
      </c>
      <c r="OZ267" s="901">
        <f t="shared" si="4907"/>
        <v>0</v>
      </c>
      <c r="PC267" s="958" t="s">
        <v>952</v>
      </c>
      <c r="PD267" s="1190" t="s">
        <v>613</v>
      </c>
      <c r="PE267" s="1179" t="s">
        <v>149</v>
      </c>
      <c r="PF267" s="1180">
        <v>4</v>
      </c>
      <c r="PG267" s="1023">
        <v>517655</v>
      </c>
      <c r="PH267" s="1029">
        <v>2070620</v>
      </c>
      <c r="PI267" s="1241"/>
      <c r="PJ267" s="898">
        <v>1</v>
      </c>
      <c r="PK267" s="898">
        <f t="shared" si="4909"/>
        <v>1</v>
      </c>
      <c r="PL267" s="899">
        <v>1</v>
      </c>
      <c r="PM267" s="899">
        <f t="shared" si="4911"/>
        <v>1</v>
      </c>
      <c r="PN267" s="899">
        <f t="shared" si="4912"/>
        <v>1</v>
      </c>
      <c r="PO267" s="899">
        <f t="shared" si="4913"/>
        <v>1</v>
      </c>
      <c r="PP267" s="966">
        <f t="shared" si="4914"/>
        <v>2070620</v>
      </c>
      <c r="PQ267" s="901">
        <f t="shared" si="4915"/>
        <v>0</v>
      </c>
      <c r="PT267" s="958" t="s">
        <v>952</v>
      </c>
      <c r="PU267" s="1190" t="s">
        <v>613</v>
      </c>
      <c r="PV267" s="1179" t="s">
        <v>149</v>
      </c>
      <c r="PW267" s="1180">
        <v>4</v>
      </c>
      <c r="PX267" s="1015">
        <v>98980</v>
      </c>
      <c r="PY267" s="1025">
        <f t="shared" si="4916"/>
        <v>395920</v>
      </c>
      <c r="PZ267" s="1241"/>
      <c r="QA267" s="898">
        <v>1</v>
      </c>
      <c r="QB267" s="898">
        <f t="shared" si="4918"/>
        <v>1</v>
      </c>
      <c r="QC267" s="899">
        <v>1</v>
      </c>
      <c r="QD267" s="899">
        <f t="shared" si="4920"/>
        <v>1</v>
      </c>
      <c r="QE267" s="899">
        <f t="shared" si="4921"/>
        <v>1</v>
      </c>
      <c r="QF267" s="899">
        <f t="shared" si="4922"/>
        <v>1</v>
      </c>
      <c r="QG267" s="966">
        <f t="shared" si="4923"/>
        <v>395920</v>
      </c>
      <c r="QH267" s="901">
        <f t="shared" si="4924"/>
        <v>0</v>
      </c>
      <c r="QK267" s="958" t="s">
        <v>952</v>
      </c>
      <c r="QL267" s="1190" t="s">
        <v>613</v>
      </c>
      <c r="QM267" s="1179" t="s">
        <v>149</v>
      </c>
      <c r="QN267" s="1180">
        <v>4</v>
      </c>
      <c r="QO267" s="1021">
        <v>300595.49999999994</v>
      </c>
      <c r="QP267" s="1028">
        <f t="shared" si="4925"/>
        <v>1202382</v>
      </c>
      <c r="QQ267" s="1241"/>
      <c r="QR267" s="898">
        <v>1</v>
      </c>
      <c r="QS267" s="898">
        <f t="shared" si="4927"/>
        <v>1</v>
      </c>
      <c r="QT267" s="899">
        <v>1</v>
      </c>
      <c r="QU267" s="899">
        <f t="shared" si="4929"/>
        <v>1</v>
      </c>
      <c r="QV267" s="899">
        <f t="shared" si="4930"/>
        <v>1</v>
      </c>
      <c r="QW267" s="899">
        <f t="shared" si="4931"/>
        <v>1</v>
      </c>
      <c r="QX267" s="966">
        <f t="shared" si="4932"/>
        <v>1202382</v>
      </c>
      <c r="QY267" s="901">
        <f t="shared" si="4933"/>
        <v>0</v>
      </c>
      <c r="RB267" s="405"/>
      <c r="RC267" s="406"/>
      <c r="RD267" s="407"/>
      <c r="RE267" s="408"/>
      <c r="RF267" s="409"/>
      <c r="RG267" s="410"/>
      <c r="RH267" s="410"/>
      <c r="RI267" s="898"/>
      <c r="RJ267" s="898"/>
      <c r="RK267" s="934"/>
      <c r="RL267" s="934"/>
      <c r="RM267" s="934"/>
      <c r="RN267" s="934"/>
      <c r="RO267" s="935"/>
      <c r="RP267" s="936"/>
      <c r="RS267" s="405"/>
      <c r="RT267" s="406"/>
      <c r="RU267" s="407"/>
      <c r="RV267" s="408"/>
      <c r="RW267" s="409"/>
      <c r="RX267" s="410"/>
      <c r="RY267" s="410"/>
      <c r="RZ267" s="898"/>
      <c r="SA267" s="898"/>
      <c r="SB267" s="934"/>
      <c r="SC267" s="934"/>
      <c r="SD267" s="934"/>
      <c r="SE267" s="934"/>
      <c r="SF267" s="935"/>
      <c r="SG267" s="936"/>
      <c r="SJ267" s="405"/>
      <c r="SK267" s="406"/>
      <c r="SL267" s="407"/>
      <c r="SM267" s="408"/>
      <c r="SN267" s="409"/>
      <c r="SO267" s="410"/>
      <c r="SP267" s="410"/>
      <c r="SQ267" s="898"/>
      <c r="SR267" s="898"/>
      <c r="SS267" s="934"/>
      <c r="ST267" s="934"/>
      <c r="SU267" s="934"/>
      <c r="SV267" s="934"/>
      <c r="SW267" s="935"/>
      <c r="SX267" s="936"/>
    </row>
    <row r="268" spans="2:518" ht="31.5" thickTop="1" thickBot="1">
      <c r="B268" s="958" t="s">
        <v>953</v>
      </c>
      <c r="C268" s="1190" t="s">
        <v>614</v>
      </c>
      <c r="D268" s="1179" t="s">
        <v>236</v>
      </c>
      <c r="E268" s="1180">
        <v>6</v>
      </c>
      <c r="F268" s="1015"/>
      <c r="G268" s="1025">
        <f t="shared" si="4692"/>
        <v>0</v>
      </c>
      <c r="H268" s="1241"/>
      <c r="K268" s="958" t="s">
        <v>953</v>
      </c>
      <c r="L268" s="1190" t="s">
        <v>614</v>
      </c>
      <c r="M268" s="1179" t="s">
        <v>236</v>
      </c>
      <c r="N268" s="1180">
        <v>6</v>
      </c>
      <c r="O268" s="1017">
        <v>8342</v>
      </c>
      <c r="P268" s="1025">
        <f t="shared" si="4693"/>
        <v>50052</v>
      </c>
      <c r="Q268" s="1241"/>
      <c r="R268" s="898">
        <f t="shared" si="4694"/>
        <v>1</v>
      </c>
      <c r="S268" s="898">
        <f t="shared" si="4695"/>
        <v>1</v>
      </c>
      <c r="T268" s="899">
        <f t="shared" si="4696"/>
        <v>1</v>
      </c>
      <c r="U268" s="899">
        <f t="shared" si="4697"/>
        <v>1</v>
      </c>
      <c r="V268" s="899">
        <f t="shared" si="4698"/>
        <v>1</v>
      </c>
      <c r="W268" s="899">
        <f t="shared" si="4699"/>
        <v>1</v>
      </c>
      <c r="X268" s="966">
        <f t="shared" si="4700"/>
        <v>50052</v>
      </c>
      <c r="Y268" s="901">
        <f t="shared" si="4701"/>
        <v>0</v>
      </c>
      <c r="Z268" s="872"/>
      <c r="AA268" s="872"/>
      <c r="AB268" s="958" t="s">
        <v>953</v>
      </c>
      <c r="AC268" s="1190" t="s">
        <v>614</v>
      </c>
      <c r="AD268" s="1179" t="s">
        <v>236</v>
      </c>
      <c r="AE268" s="1180">
        <v>6</v>
      </c>
      <c r="AF268" s="1015">
        <v>7195</v>
      </c>
      <c r="AG268" s="1025">
        <f t="shared" si="4702"/>
        <v>43170</v>
      </c>
      <c r="AH268" s="1241"/>
      <c r="AI268" s="898">
        <f t="shared" si="4703"/>
        <v>1</v>
      </c>
      <c r="AJ268" s="898">
        <f t="shared" si="4704"/>
        <v>1</v>
      </c>
      <c r="AK268" s="899">
        <f t="shared" si="4705"/>
        <v>1</v>
      </c>
      <c r="AL268" s="899">
        <f t="shared" si="4706"/>
        <v>1</v>
      </c>
      <c r="AM268" s="899">
        <f t="shared" si="4707"/>
        <v>1</v>
      </c>
      <c r="AN268" s="899">
        <f t="shared" si="4708"/>
        <v>1</v>
      </c>
      <c r="AO268" s="966">
        <f t="shared" si="4709"/>
        <v>43170</v>
      </c>
      <c r="AP268" s="901">
        <f t="shared" si="4710"/>
        <v>0</v>
      </c>
      <c r="AQ268" s="872"/>
      <c r="AR268" s="872"/>
      <c r="AS268" s="958" t="s">
        <v>953</v>
      </c>
      <c r="AT268" s="1191" t="s">
        <v>614</v>
      </c>
      <c r="AU268" s="1179" t="s">
        <v>236</v>
      </c>
      <c r="AV268" s="1180">
        <v>6</v>
      </c>
      <c r="AW268" s="1019">
        <v>18500</v>
      </c>
      <c r="AX268" s="1026">
        <f t="shared" si="4711"/>
        <v>111000</v>
      </c>
      <c r="AY268" s="1241"/>
      <c r="AZ268" s="898">
        <f t="shared" si="4712"/>
        <v>1</v>
      </c>
      <c r="BA268" s="898">
        <f t="shared" si="4713"/>
        <v>1</v>
      </c>
      <c r="BB268" s="899">
        <f t="shared" si="4714"/>
        <v>1</v>
      </c>
      <c r="BC268" s="899">
        <f t="shared" si="4715"/>
        <v>1</v>
      </c>
      <c r="BD268" s="899">
        <f t="shared" si="4716"/>
        <v>1</v>
      </c>
      <c r="BE268" s="899">
        <f t="shared" si="4717"/>
        <v>1</v>
      </c>
      <c r="BF268" s="966">
        <f t="shared" si="4718"/>
        <v>111000</v>
      </c>
      <c r="BG268" s="901">
        <f t="shared" si="4719"/>
        <v>0</v>
      </c>
      <c r="BJ268" s="958" t="s">
        <v>953</v>
      </c>
      <c r="BK268" s="1190" t="s">
        <v>614</v>
      </c>
      <c r="BL268" s="1179" t="s">
        <v>236</v>
      </c>
      <c r="BM268" s="1180">
        <v>6</v>
      </c>
      <c r="BN268" s="1015">
        <v>76777</v>
      </c>
      <c r="BO268" s="1025">
        <f t="shared" si="4720"/>
        <v>460662</v>
      </c>
      <c r="BP268" s="1241"/>
      <c r="BQ268" s="898">
        <f t="shared" si="4721"/>
        <v>1</v>
      </c>
      <c r="BR268" s="898">
        <f t="shared" si="4722"/>
        <v>1</v>
      </c>
      <c r="BS268" s="899">
        <f t="shared" si="4723"/>
        <v>1</v>
      </c>
      <c r="BT268" s="899">
        <f t="shared" si="4724"/>
        <v>1</v>
      </c>
      <c r="BU268" s="899">
        <f t="shared" si="4725"/>
        <v>1</v>
      </c>
      <c r="BV268" s="899">
        <f t="shared" si="4726"/>
        <v>1</v>
      </c>
      <c r="BW268" s="966">
        <f t="shared" si="4727"/>
        <v>460662</v>
      </c>
      <c r="BX268" s="901">
        <f t="shared" si="4728"/>
        <v>0</v>
      </c>
      <c r="CA268" s="958" t="s">
        <v>953</v>
      </c>
      <c r="CB268" s="1190" t="s">
        <v>614</v>
      </c>
      <c r="CC268" s="1179" t="s">
        <v>236</v>
      </c>
      <c r="CD268" s="1180">
        <v>6</v>
      </c>
      <c r="CE268" s="1015">
        <v>8125</v>
      </c>
      <c r="CF268" s="1025">
        <f t="shared" si="4729"/>
        <v>48750</v>
      </c>
      <c r="CG268" s="1241"/>
      <c r="CH268" s="898">
        <f t="shared" si="4730"/>
        <v>1</v>
      </c>
      <c r="CI268" s="898">
        <f t="shared" si="4731"/>
        <v>1</v>
      </c>
      <c r="CJ268" s="899">
        <f t="shared" si="4732"/>
        <v>1</v>
      </c>
      <c r="CK268" s="899">
        <f t="shared" si="4733"/>
        <v>1</v>
      </c>
      <c r="CL268" s="899">
        <f t="shared" si="4734"/>
        <v>1</v>
      </c>
      <c r="CM268" s="899">
        <f t="shared" si="4735"/>
        <v>1</v>
      </c>
      <c r="CN268" s="966">
        <f t="shared" si="4736"/>
        <v>48750</v>
      </c>
      <c r="CO268" s="901">
        <f t="shared" si="4737"/>
        <v>0</v>
      </c>
      <c r="CR268" s="958" t="s">
        <v>953</v>
      </c>
      <c r="CS268" s="1190" t="s">
        <v>614</v>
      </c>
      <c r="CT268" s="1179" t="s">
        <v>236</v>
      </c>
      <c r="CU268" s="1180">
        <v>6</v>
      </c>
      <c r="CV268" s="1015">
        <v>34000</v>
      </c>
      <c r="CW268" s="1025">
        <f t="shared" si="4738"/>
        <v>204000</v>
      </c>
      <c r="CX268" s="1241"/>
      <c r="CY268" s="898">
        <f t="shared" si="4739"/>
        <v>1</v>
      </c>
      <c r="CZ268" s="898">
        <f t="shared" si="4740"/>
        <v>1</v>
      </c>
      <c r="DA268" s="899">
        <f t="shared" si="4741"/>
        <v>1</v>
      </c>
      <c r="DB268" s="899">
        <f t="shared" si="4742"/>
        <v>1</v>
      </c>
      <c r="DC268" s="899">
        <f t="shared" si="4743"/>
        <v>1</v>
      </c>
      <c r="DD268" s="899">
        <f t="shared" si="4744"/>
        <v>1</v>
      </c>
      <c r="DE268" s="966">
        <f t="shared" si="4745"/>
        <v>204000</v>
      </c>
      <c r="DF268" s="901">
        <f t="shared" si="4746"/>
        <v>0</v>
      </c>
      <c r="DI268" s="958" t="s">
        <v>953</v>
      </c>
      <c r="DJ268" s="1190" t="s">
        <v>614</v>
      </c>
      <c r="DK268" s="1179" t="s">
        <v>236</v>
      </c>
      <c r="DL268" s="1180">
        <v>6</v>
      </c>
      <c r="DM268" s="1015">
        <v>18902</v>
      </c>
      <c r="DN268" s="1025">
        <f t="shared" si="4747"/>
        <v>113412</v>
      </c>
      <c r="DO268" s="1241"/>
      <c r="DP268" s="898">
        <f t="shared" si="4748"/>
        <v>1</v>
      </c>
      <c r="DQ268" s="898">
        <f t="shared" si="4749"/>
        <v>1</v>
      </c>
      <c r="DR268" s="899">
        <f t="shared" si="4750"/>
        <v>1</v>
      </c>
      <c r="DS268" s="899">
        <f t="shared" si="4751"/>
        <v>1</v>
      </c>
      <c r="DT268" s="899">
        <f t="shared" si="4752"/>
        <v>1</v>
      </c>
      <c r="DU268" s="899">
        <f t="shared" si="4753"/>
        <v>1</v>
      </c>
      <c r="DV268" s="966">
        <f t="shared" si="4754"/>
        <v>113412</v>
      </c>
      <c r="DW268" s="901">
        <f t="shared" si="4755"/>
        <v>0</v>
      </c>
      <c r="DZ268" s="958" t="s">
        <v>953</v>
      </c>
      <c r="EA268" s="1190" t="s">
        <v>614</v>
      </c>
      <c r="EB268" s="1179" t="s">
        <v>236</v>
      </c>
      <c r="EC268" s="1180">
        <v>6</v>
      </c>
      <c r="ED268" s="1015">
        <v>20400</v>
      </c>
      <c r="EE268" s="1025">
        <f t="shared" si="4756"/>
        <v>122400</v>
      </c>
      <c r="EF268" s="1241"/>
      <c r="EG268" s="898">
        <f t="shared" si="4757"/>
        <v>1</v>
      </c>
      <c r="EH268" s="898">
        <f t="shared" si="4758"/>
        <v>1</v>
      </c>
      <c r="EI268" s="899">
        <f t="shared" si="4759"/>
        <v>1</v>
      </c>
      <c r="EJ268" s="899">
        <f t="shared" si="4760"/>
        <v>1</v>
      </c>
      <c r="EK268" s="899">
        <f t="shared" si="4761"/>
        <v>1</v>
      </c>
      <c r="EL268" s="899">
        <f t="shared" si="4762"/>
        <v>1</v>
      </c>
      <c r="EM268" s="966">
        <f t="shared" si="4763"/>
        <v>122400</v>
      </c>
      <c r="EN268" s="901">
        <f t="shared" si="4764"/>
        <v>0</v>
      </c>
      <c r="EQ268" s="958" t="s">
        <v>953</v>
      </c>
      <c r="ER268" s="1190" t="s">
        <v>614</v>
      </c>
      <c r="ES268" s="1179" t="s">
        <v>236</v>
      </c>
      <c r="ET268" s="1180">
        <v>6</v>
      </c>
      <c r="EU268" s="1015">
        <v>8100</v>
      </c>
      <c r="EV268" s="1025">
        <f t="shared" si="4765"/>
        <v>48600</v>
      </c>
      <c r="EW268" s="1241"/>
      <c r="EX268" s="898">
        <f t="shared" si="4766"/>
        <v>1</v>
      </c>
      <c r="EY268" s="898">
        <f t="shared" si="4767"/>
        <v>1</v>
      </c>
      <c r="EZ268" s="899">
        <f t="shared" si="4768"/>
        <v>1</v>
      </c>
      <c r="FA268" s="899">
        <f t="shared" si="4769"/>
        <v>1</v>
      </c>
      <c r="FB268" s="899">
        <f t="shared" si="4770"/>
        <v>1</v>
      </c>
      <c r="FC268" s="899">
        <f t="shared" si="4771"/>
        <v>1</v>
      </c>
      <c r="FD268" s="966">
        <f t="shared" si="4772"/>
        <v>48600</v>
      </c>
      <c r="FE268" s="901">
        <f t="shared" si="4773"/>
        <v>0</v>
      </c>
      <c r="FH268" s="958"/>
      <c r="FI268" s="1190"/>
      <c r="FJ268" s="1179"/>
      <c r="FK268" s="1180"/>
      <c r="FL268" s="1015"/>
      <c r="FM268" s="1025">
        <f t="shared" si="4774"/>
        <v>0</v>
      </c>
      <c r="FN268" s="1241"/>
      <c r="FO268" s="898" t="e">
        <f t="shared" si="4775"/>
        <v>#N/A</v>
      </c>
      <c r="FP268" s="898" t="e">
        <f t="shared" si="4776"/>
        <v>#N/A</v>
      </c>
      <c r="FQ268" s="899" t="e">
        <f t="shared" si="4777"/>
        <v>#N/A</v>
      </c>
      <c r="FR268" s="899">
        <f t="shared" si="4778"/>
        <v>0</v>
      </c>
      <c r="FS268" s="899">
        <f t="shared" si="4779"/>
        <v>0</v>
      </c>
      <c r="FT268" s="899" t="e">
        <f t="shared" si="4780"/>
        <v>#N/A</v>
      </c>
      <c r="FU268" s="966">
        <f t="shared" si="4781"/>
        <v>0</v>
      </c>
      <c r="FV268" s="901">
        <f t="shared" si="4782"/>
        <v>0</v>
      </c>
      <c r="FY268" s="958" t="s">
        <v>953</v>
      </c>
      <c r="FZ268" s="1190" t="s">
        <v>614</v>
      </c>
      <c r="GA268" s="1179" t="s">
        <v>236</v>
      </c>
      <c r="GB268" s="1180">
        <v>6</v>
      </c>
      <c r="GC268" s="1017">
        <v>8342</v>
      </c>
      <c r="GD268" s="1025">
        <f t="shared" si="4783"/>
        <v>50052</v>
      </c>
      <c r="GE268" s="1241"/>
      <c r="GF268" s="898">
        <f t="shared" si="4784"/>
        <v>1</v>
      </c>
      <c r="GG268" s="898">
        <f t="shared" si="4785"/>
        <v>1</v>
      </c>
      <c r="GH268" s="899">
        <f t="shared" si="4786"/>
        <v>1</v>
      </c>
      <c r="GI268" s="899">
        <f t="shared" si="4787"/>
        <v>1</v>
      </c>
      <c r="GJ268" s="899">
        <f t="shared" si="4788"/>
        <v>1</v>
      </c>
      <c r="GK268" s="899">
        <f t="shared" si="4789"/>
        <v>1</v>
      </c>
      <c r="GL268" s="966">
        <f t="shared" si="4790"/>
        <v>50052</v>
      </c>
      <c r="GM268" s="901">
        <f t="shared" si="4791"/>
        <v>0</v>
      </c>
      <c r="GP268" s="958" t="s">
        <v>953</v>
      </c>
      <c r="GQ268" s="1190" t="s">
        <v>614</v>
      </c>
      <c r="GR268" s="1179" t="s">
        <v>236</v>
      </c>
      <c r="GS268" s="1180">
        <v>6</v>
      </c>
      <c r="GT268" s="1015">
        <v>8150</v>
      </c>
      <c r="GU268" s="1025">
        <f t="shared" si="4792"/>
        <v>48900</v>
      </c>
      <c r="GV268" s="1241"/>
      <c r="GW268" s="898">
        <f t="shared" si="4793"/>
        <v>1</v>
      </c>
      <c r="GX268" s="898">
        <f t="shared" si="4794"/>
        <v>1</v>
      </c>
      <c r="GY268" s="899">
        <f t="shared" si="4795"/>
        <v>1</v>
      </c>
      <c r="GZ268" s="899">
        <f t="shared" si="4796"/>
        <v>1</v>
      </c>
      <c r="HA268" s="899">
        <f t="shared" si="4797"/>
        <v>1</v>
      </c>
      <c r="HB268" s="899">
        <f t="shared" si="4798"/>
        <v>1</v>
      </c>
      <c r="HC268" s="966">
        <f t="shared" si="4799"/>
        <v>48900</v>
      </c>
      <c r="HD268" s="901">
        <f t="shared" si="4800"/>
        <v>0</v>
      </c>
      <c r="HG268" s="958" t="s">
        <v>953</v>
      </c>
      <c r="HH268" s="1190" t="s">
        <v>614</v>
      </c>
      <c r="HI268" s="1179" t="s">
        <v>236</v>
      </c>
      <c r="HJ268" s="1180">
        <v>6</v>
      </c>
      <c r="HK268" s="1015">
        <v>13843</v>
      </c>
      <c r="HL268" s="1025">
        <f t="shared" si="4801"/>
        <v>83058</v>
      </c>
      <c r="HM268" s="1241"/>
      <c r="HN268" s="898">
        <f t="shared" si="4802"/>
        <v>1</v>
      </c>
      <c r="HO268" s="898">
        <f t="shared" si="4803"/>
        <v>1</v>
      </c>
      <c r="HP268" s="899">
        <f t="shared" si="4804"/>
        <v>1</v>
      </c>
      <c r="HQ268" s="899">
        <f t="shared" si="4805"/>
        <v>1</v>
      </c>
      <c r="HR268" s="899">
        <f t="shared" si="4806"/>
        <v>1</v>
      </c>
      <c r="HS268" s="899">
        <f t="shared" si="4807"/>
        <v>1</v>
      </c>
      <c r="HT268" s="966">
        <f t="shared" si="4808"/>
        <v>83058</v>
      </c>
      <c r="HU268" s="901">
        <f t="shared" si="4809"/>
        <v>0</v>
      </c>
      <c r="HX268" s="958" t="s">
        <v>953</v>
      </c>
      <c r="HY268" s="1190" t="s">
        <v>614</v>
      </c>
      <c r="HZ268" s="1179" t="s">
        <v>236</v>
      </c>
      <c r="IA268" s="1180">
        <v>6</v>
      </c>
      <c r="IB268" s="1020">
        <v>16580</v>
      </c>
      <c r="IC268" s="1027">
        <f t="shared" si="4810"/>
        <v>99480</v>
      </c>
      <c r="ID268" s="1241"/>
      <c r="IE268" s="898">
        <f t="shared" si="4811"/>
        <v>1</v>
      </c>
      <c r="IF268" s="898">
        <f t="shared" si="4812"/>
        <v>1</v>
      </c>
      <c r="IG268" s="899">
        <f t="shared" si="4813"/>
        <v>1</v>
      </c>
      <c r="IH268" s="899">
        <f t="shared" si="4814"/>
        <v>1</v>
      </c>
      <c r="II268" s="899">
        <f t="shared" si="4815"/>
        <v>1</v>
      </c>
      <c r="IJ268" s="899">
        <f t="shared" si="4816"/>
        <v>1</v>
      </c>
      <c r="IK268" s="966">
        <f t="shared" si="4817"/>
        <v>99480</v>
      </c>
      <c r="IL268" s="901">
        <f t="shared" si="4818"/>
        <v>0</v>
      </c>
      <c r="IO268" s="958" t="s">
        <v>953</v>
      </c>
      <c r="IP268" s="1190" t="s">
        <v>614</v>
      </c>
      <c r="IQ268" s="1179" t="s">
        <v>236</v>
      </c>
      <c r="IR268" s="1180">
        <v>6</v>
      </c>
      <c r="IS268" s="1015">
        <v>7845</v>
      </c>
      <c r="IT268" s="1025">
        <f t="shared" si="4819"/>
        <v>47070</v>
      </c>
      <c r="IU268" s="1241"/>
      <c r="IV268" s="898">
        <f t="shared" si="4820"/>
        <v>1</v>
      </c>
      <c r="IW268" s="898">
        <f t="shared" si="4821"/>
        <v>1</v>
      </c>
      <c r="IX268" s="899">
        <f t="shared" si="4822"/>
        <v>1</v>
      </c>
      <c r="IY268" s="899">
        <f t="shared" si="4823"/>
        <v>1</v>
      </c>
      <c r="IZ268" s="899">
        <f t="shared" si="4824"/>
        <v>1</v>
      </c>
      <c r="JA268" s="899">
        <f t="shared" si="4825"/>
        <v>1</v>
      </c>
      <c r="JB268" s="966">
        <f t="shared" si="4826"/>
        <v>47070</v>
      </c>
      <c r="JC268" s="901">
        <f t="shared" si="4827"/>
        <v>0</v>
      </c>
      <c r="JF268" s="958" t="s">
        <v>953</v>
      </c>
      <c r="JG268" s="1190" t="s">
        <v>614</v>
      </c>
      <c r="JH268" s="1179" t="s">
        <v>236</v>
      </c>
      <c r="JI268" s="1180">
        <v>6</v>
      </c>
      <c r="JJ268" s="1015">
        <v>9700</v>
      </c>
      <c r="JK268" s="1025">
        <f t="shared" si="4828"/>
        <v>58200</v>
      </c>
      <c r="JL268" s="1241"/>
      <c r="JM268" s="898">
        <f t="shared" si="4829"/>
        <v>1</v>
      </c>
      <c r="JN268" s="898">
        <f t="shared" si="4830"/>
        <v>1</v>
      </c>
      <c r="JO268" s="899">
        <f t="shared" si="4831"/>
        <v>1</v>
      </c>
      <c r="JP268" s="899">
        <f t="shared" si="4832"/>
        <v>1</v>
      </c>
      <c r="JQ268" s="899">
        <f t="shared" si="4833"/>
        <v>1</v>
      </c>
      <c r="JR268" s="899">
        <f t="shared" si="4834"/>
        <v>1</v>
      </c>
      <c r="JS268" s="966">
        <f t="shared" si="4835"/>
        <v>58200</v>
      </c>
      <c r="JT268" s="901">
        <f t="shared" si="4836"/>
        <v>0</v>
      </c>
      <c r="JW268" s="958" t="s">
        <v>953</v>
      </c>
      <c r="JX268" s="1190" t="s">
        <v>614</v>
      </c>
      <c r="JY268" s="1179" t="s">
        <v>236</v>
      </c>
      <c r="JZ268" s="1180">
        <v>6</v>
      </c>
      <c r="KA268" s="1015">
        <v>16046.307000000003</v>
      </c>
      <c r="KB268" s="1025">
        <f t="shared" si="4837"/>
        <v>96278</v>
      </c>
      <c r="KC268" s="1241"/>
      <c r="KD268" s="898">
        <f t="shared" si="4838"/>
        <v>1</v>
      </c>
      <c r="KE268" s="898">
        <f t="shared" si="4839"/>
        <v>1</v>
      </c>
      <c r="KF268" s="899">
        <f t="shared" si="4840"/>
        <v>1</v>
      </c>
      <c r="KG268" s="899">
        <f t="shared" si="4841"/>
        <v>1</v>
      </c>
      <c r="KH268" s="899">
        <f t="shared" si="4842"/>
        <v>1</v>
      </c>
      <c r="KI268" s="899">
        <f t="shared" si="4843"/>
        <v>1</v>
      </c>
      <c r="KJ268" s="966">
        <f t="shared" si="4844"/>
        <v>96278</v>
      </c>
      <c r="KK268" s="901">
        <f t="shared" si="4845"/>
        <v>0</v>
      </c>
      <c r="KN268" s="958" t="s">
        <v>953</v>
      </c>
      <c r="KO268" s="1190" t="s">
        <v>614</v>
      </c>
      <c r="KP268" s="1179" t="s">
        <v>236</v>
      </c>
      <c r="KQ268" s="1180">
        <v>6</v>
      </c>
      <c r="KR268" s="1015">
        <v>28875</v>
      </c>
      <c r="KS268" s="1025">
        <f t="shared" si="4846"/>
        <v>173250</v>
      </c>
      <c r="KT268" s="1241"/>
      <c r="KU268" s="898">
        <f t="shared" si="4847"/>
        <v>1</v>
      </c>
      <c r="KV268" s="898">
        <f t="shared" si="4848"/>
        <v>1</v>
      </c>
      <c r="KW268" s="899">
        <f t="shared" si="4849"/>
        <v>1</v>
      </c>
      <c r="KX268" s="899">
        <f t="shared" si="4850"/>
        <v>1</v>
      </c>
      <c r="KY268" s="899">
        <f t="shared" si="4851"/>
        <v>1</v>
      </c>
      <c r="KZ268" s="899">
        <f t="shared" si="4852"/>
        <v>1</v>
      </c>
      <c r="LA268" s="966">
        <f t="shared" si="4853"/>
        <v>173250</v>
      </c>
      <c r="LB268" s="901">
        <f t="shared" si="4854"/>
        <v>0</v>
      </c>
      <c r="LE268" s="958" t="s">
        <v>953</v>
      </c>
      <c r="LF268" s="1190" t="s">
        <v>614</v>
      </c>
      <c r="LG268" s="1179" t="s">
        <v>236</v>
      </c>
      <c r="LH268" s="1180">
        <v>6</v>
      </c>
      <c r="LI268" s="1021">
        <v>14955</v>
      </c>
      <c r="LJ268" s="1028">
        <f t="shared" si="4855"/>
        <v>89730</v>
      </c>
      <c r="LK268" s="1241"/>
      <c r="LL268" s="898">
        <f t="shared" si="4856"/>
        <v>1</v>
      </c>
      <c r="LM268" s="898">
        <f t="shared" si="4857"/>
        <v>1</v>
      </c>
      <c r="LN268" s="899">
        <f t="shared" si="4858"/>
        <v>1</v>
      </c>
      <c r="LO268" s="899">
        <f t="shared" si="4859"/>
        <v>1</v>
      </c>
      <c r="LP268" s="899">
        <f t="shared" si="4860"/>
        <v>1</v>
      </c>
      <c r="LQ268" s="899">
        <f t="shared" si="4861"/>
        <v>1</v>
      </c>
      <c r="LR268" s="966">
        <f t="shared" si="4862"/>
        <v>89730</v>
      </c>
      <c r="LS268" s="901">
        <f t="shared" si="4863"/>
        <v>0</v>
      </c>
      <c r="LV268" s="958" t="s">
        <v>953</v>
      </c>
      <c r="LW268" s="1190" t="s">
        <v>614</v>
      </c>
      <c r="LX268" s="1179" t="s">
        <v>236</v>
      </c>
      <c r="LY268" s="1180">
        <v>6</v>
      </c>
      <c r="LZ268" s="1015">
        <v>85800</v>
      </c>
      <c r="MA268" s="1025">
        <f t="shared" si="4864"/>
        <v>514800</v>
      </c>
      <c r="MB268" s="1241"/>
      <c r="MC268" s="898">
        <f t="shared" si="4865"/>
        <v>1</v>
      </c>
      <c r="MD268" s="898">
        <f t="shared" si="4866"/>
        <v>1</v>
      </c>
      <c r="ME268" s="899">
        <f t="shared" si="4867"/>
        <v>1</v>
      </c>
      <c r="MF268" s="899">
        <f t="shared" si="4868"/>
        <v>1</v>
      </c>
      <c r="MG268" s="899">
        <f t="shared" si="4869"/>
        <v>1</v>
      </c>
      <c r="MH268" s="899">
        <f t="shared" si="4870"/>
        <v>1</v>
      </c>
      <c r="MI268" s="966">
        <f t="shared" si="4871"/>
        <v>514800</v>
      </c>
      <c r="MJ268" s="901">
        <f t="shared" si="4872"/>
        <v>0</v>
      </c>
      <c r="MM268" s="958" t="s">
        <v>953</v>
      </c>
      <c r="MN268" s="1190" t="s">
        <v>614</v>
      </c>
      <c r="MO268" s="1179" t="s">
        <v>236</v>
      </c>
      <c r="MP268" s="1180">
        <v>6</v>
      </c>
      <c r="MQ268" s="1015">
        <v>13050</v>
      </c>
      <c r="MR268" s="1025">
        <f t="shared" si="4873"/>
        <v>78300</v>
      </c>
      <c r="MS268" s="1241"/>
      <c r="MT268" s="898">
        <f t="shared" si="4874"/>
        <v>1</v>
      </c>
      <c r="MU268" s="898">
        <f t="shared" si="4875"/>
        <v>1</v>
      </c>
      <c r="MV268" s="899">
        <f t="shared" si="4876"/>
        <v>1</v>
      </c>
      <c r="MW268" s="899">
        <f t="shared" si="4877"/>
        <v>1</v>
      </c>
      <c r="MX268" s="899">
        <f t="shared" si="4878"/>
        <v>1</v>
      </c>
      <c r="MY268" s="899">
        <f t="shared" si="4879"/>
        <v>1</v>
      </c>
      <c r="MZ268" s="966">
        <f t="shared" si="4880"/>
        <v>78300</v>
      </c>
      <c r="NA268" s="901">
        <f t="shared" si="4881"/>
        <v>0</v>
      </c>
      <c r="ND268" s="975" t="s">
        <v>953</v>
      </c>
      <c r="NE268" s="976" t="s">
        <v>614</v>
      </c>
      <c r="NF268" s="1175" t="s">
        <v>236</v>
      </c>
      <c r="NG268" s="1176">
        <v>6</v>
      </c>
      <c r="NH268" s="979">
        <v>8833.77</v>
      </c>
      <c r="NI268" s="980">
        <v>53003</v>
      </c>
      <c r="NJ268" s="1241"/>
      <c r="NK268" s="898">
        <f t="shared" si="4882"/>
        <v>1</v>
      </c>
      <c r="NL268" s="898">
        <f t="shared" si="4883"/>
        <v>1</v>
      </c>
      <c r="NM268" s="899">
        <f t="shared" si="4884"/>
        <v>1</v>
      </c>
      <c r="NN268" s="899">
        <f t="shared" si="4885"/>
        <v>1</v>
      </c>
      <c r="NO268" s="899">
        <f t="shared" si="4886"/>
        <v>1</v>
      </c>
      <c r="NP268" s="899">
        <f t="shared" si="4887"/>
        <v>1</v>
      </c>
      <c r="NQ268" s="966">
        <f t="shared" si="4888"/>
        <v>53003</v>
      </c>
      <c r="NR268" s="901">
        <f t="shared" si="4889"/>
        <v>0</v>
      </c>
      <c r="NU268" s="981" t="s">
        <v>953</v>
      </c>
      <c r="NV268" s="982" t="s">
        <v>614</v>
      </c>
      <c r="NW268" s="1177" t="s">
        <v>236</v>
      </c>
      <c r="NX268" s="1178">
        <v>6</v>
      </c>
      <c r="NY268" s="1022">
        <v>8923</v>
      </c>
      <c r="NZ268" s="986">
        <f t="shared" si="4890"/>
        <v>53538</v>
      </c>
      <c r="OA268" s="1241"/>
      <c r="OB268" s="898">
        <f t="shared" si="4891"/>
        <v>1</v>
      </c>
      <c r="OC268" s="898">
        <f t="shared" si="4892"/>
        <v>1</v>
      </c>
      <c r="OD268" s="899">
        <f t="shared" si="4893"/>
        <v>1</v>
      </c>
      <c r="OE268" s="899">
        <f t="shared" si="4894"/>
        <v>1</v>
      </c>
      <c r="OF268" s="899">
        <f t="shared" si="4895"/>
        <v>1</v>
      </c>
      <c r="OG268" s="899">
        <f t="shared" si="4896"/>
        <v>1</v>
      </c>
      <c r="OH268" s="966">
        <f t="shared" si="4897"/>
        <v>53538</v>
      </c>
      <c r="OI268" s="901">
        <f t="shared" si="4898"/>
        <v>0</v>
      </c>
      <c r="OL268" s="958" t="s">
        <v>953</v>
      </c>
      <c r="OM268" s="1190" t="s">
        <v>614</v>
      </c>
      <c r="ON268" s="1179" t="s">
        <v>236</v>
      </c>
      <c r="OO268" s="1180">
        <v>6</v>
      </c>
      <c r="OP268" s="1015">
        <v>9786</v>
      </c>
      <c r="OQ268" s="1025">
        <f t="shared" si="4899"/>
        <v>58716</v>
      </c>
      <c r="OR268" s="1241"/>
      <c r="OS268" s="898">
        <f t="shared" si="4900"/>
        <v>1</v>
      </c>
      <c r="OT268" s="898">
        <f t="shared" si="4901"/>
        <v>1</v>
      </c>
      <c r="OU268" s="899">
        <f t="shared" si="4902"/>
        <v>1</v>
      </c>
      <c r="OV268" s="899">
        <f t="shared" si="4903"/>
        <v>1</v>
      </c>
      <c r="OW268" s="899">
        <f t="shared" si="4904"/>
        <v>1</v>
      </c>
      <c r="OX268" s="899">
        <f t="shared" si="4905"/>
        <v>1</v>
      </c>
      <c r="OY268" s="966">
        <f t="shared" si="4906"/>
        <v>58716</v>
      </c>
      <c r="OZ268" s="901">
        <f t="shared" si="4907"/>
        <v>0</v>
      </c>
      <c r="PC268" s="958" t="s">
        <v>953</v>
      </c>
      <c r="PD268" s="1190" t="s">
        <v>614</v>
      </c>
      <c r="PE268" s="1179" t="s">
        <v>236</v>
      </c>
      <c r="PF268" s="1180">
        <v>6</v>
      </c>
      <c r="PG268" s="1023">
        <v>17488</v>
      </c>
      <c r="PH268" s="1029">
        <v>104928</v>
      </c>
      <c r="PI268" s="1241"/>
      <c r="PJ268" s="898">
        <f t="shared" si="4908"/>
        <v>1</v>
      </c>
      <c r="PK268" s="898">
        <f t="shared" si="4909"/>
        <v>1</v>
      </c>
      <c r="PL268" s="899">
        <f t="shared" si="4910"/>
        <v>1</v>
      </c>
      <c r="PM268" s="899">
        <f t="shared" si="4911"/>
        <v>1</v>
      </c>
      <c r="PN268" s="899">
        <f t="shared" si="4912"/>
        <v>1</v>
      </c>
      <c r="PO268" s="899">
        <f t="shared" si="4913"/>
        <v>1</v>
      </c>
      <c r="PP268" s="966">
        <f t="shared" si="4914"/>
        <v>104928</v>
      </c>
      <c r="PQ268" s="901">
        <f t="shared" si="4915"/>
        <v>0</v>
      </c>
      <c r="PT268" s="958" t="s">
        <v>953</v>
      </c>
      <c r="PU268" s="1190" t="s">
        <v>614</v>
      </c>
      <c r="PV268" s="1179" t="s">
        <v>236</v>
      </c>
      <c r="PW268" s="1180">
        <v>6</v>
      </c>
      <c r="PX268" s="1015">
        <v>8050</v>
      </c>
      <c r="PY268" s="1025">
        <f t="shared" si="4916"/>
        <v>48300</v>
      </c>
      <c r="PZ268" s="1241"/>
      <c r="QA268" s="898">
        <f t="shared" si="4917"/>
        <v>1</v>
      </c>
      <c r="QB268" s="898">
        <f t="shared" si="4918"/>
        <v>1</v>
      </c>
      <c r="QC268" s="899">
        <f t="shared" si="4919"/>
        <v>1</v>
      </c>
      <c r="QD268" s="899">
        <f t="shared" si="4920"/>
        <v>1</v>
      </c>
      <c r="QE268" s="899">
        <f t="shared" si="4921"/>
        <v>1</v>
      </c>
      <c r="QF268" s="899">
        <f t="shared" si="4922"/>
        <v>1</v>
      </c>
      <c r="QG268" s="966">
        <f t="shared" si="4923"/>
        <v>48300</v>
      </c>
      <c r="QH268" s="901">
        <f t="shared" si="4924"/>
        <v>0</v>
      </c>
      <c r="QK268" s="958" t="s">
        <v>953</v>
      </c>
      <c r="QL268" s="1190" t="s">
        <v>614</v>
      </c>
      <c r="QM268" s="1179" t="s">
        <v>236</v>
      </c>
      <c r="QN268" s="1180">
        <v>6</v>
      </c>
      <c r="QO268" s="1021">
        <v>15029.774999999998</v>
      </c>
      <c r="QP268" s="1028">
        <f t="shared" si="4925"/>
        <v>90179</v>
      </c>
      <c r="QQ268" s="1241"/>
      <c r="QR268" s="898">
        <f t="shared" si="4926"/>
        <v>1</v>
      </c>
      <c r="QS268" s="898">
        <f t="shared" si="4927"/>
        <v>1</v>
      </c>
      <c r="QT268" s="899">
        <f t="shared" si="4928"/>
        <v>1</v>
      </c>
      <c r="QU268" s="899">
        <f t="shared" si="4929"/>
        <v>1</v>
      </c>
      <c r="QV268" s="899">
        <f t="shared" si="4930"/>
        <v>1</v>
      </c>
      <c r="QW268" s="899">
        <f t="shared" si="4931"/>
        <v>1</v>
      </c>
      <c r="QX268" s="966">
        <f t="shared" si="4932"/>
        <v>90179</v>
      </c>
      <c r="QY268" s="901">
        <f t="shared" si="4933"/>
        <v>0</v>
      </c>
      <c r="RB268" s="405"/>
      <c r="RC268" s="406"/>
      <c r="RD268" s="407"/>
      <c r="RE268" s="408"/>
      <c r="RF268" s="409"/>
      <c r="RG268" s="410"/>
      <c r="RH268" s="410"/>
      <c r="RI268" s="898"/>
      <c r="RJ268" s="898"/>
      <c r="RK268" s="934"/>
      <c r="RL268" s="934"/>
      <c r="RM268" s="934"/>
      <c r="RN268" s="934"/>
      <c r="RO268" s="935"/>
      <c r="RP268" s="936"/>
      <c r="RS268" s="405"/>
      <c r="RT268" s="406"/>
      <c r="RU268" s="407"/>
      <c r="RV268" s="408"/>
      <c r="RW268" s="409"/>
      <c r="RX268" s="410"/>
      <c r="RY268" s="410"/>
      <c r="RZ268" s="898"/>
      <c r="SA268" s="898"/>
      <c r="SB268" s="934"/>
      <c r="SC268" s="934"/>
      <c r="SD268" s="934"/>
      <c r="SE268" s="934"/>
      <c r="SF268" s="935"/>
      <c r="SG268" s="936"/>
      <c r="SJ268" s="405"/>
      <c r="SK268" s="406"/>
      <c r="SL268" s="407"/>
      <c r="SM268" s="408"/>
      <c r="SN268" s="409"/>
      <c r="SO268" s="410"/>
      <c r="SP268" s="410"/>
      <c r="SQ268" s="898"/>
      <c r="SR268" s="898"/>
      <c r="SS268" s="934"/>
      <c r="ST268" s="934"/>
      <c r="SU268" s="934"/>
      <c r="SV268" s="934"/>
      <c r="SW268" s="935"/>
      <c r="SX268" s="936"/>
    </row>
    <row r="269" spans="2:518" ht="48.75" customHeight="1" thickTop="1" thickBot="1">
      <c r="B269" s="958" t="s">
        <v>954</v>
      </c>
      <c r="C269" s="1190" t="s">
        <v>615</v>
      </c>
      <c r="D269" s="1179" t="s">
        <v>236</v>
      </c>
      <c r="E269" s="1180">
        <v>27</v>
      </c>
      <c r="F269" s="1015"/>
      <c r="G269" s="1025">
        <f t="shared" si="4692"/>
        <v>0</v>
      </c>
      <c r="H269" s="1241"/>
      <c r="K269" s="958" t="s">
        <v>954</v>
      </c>
      <c r="L269" s="1190" t="s">
        <v>615</v>
      </c>
      <c r="M269" s="1179" t="s">
        <v>236</v>
      </c>
      <c r="N269" s="1180">
        <v>27</v>
      </c>
      <c r="O269" s="1017">
        <v>6737</v>
      </c>
      <c r="P269" s="1025">
        <f t="shared" si="4693"/>
        <v>181899</v>
      </c>
      <c r="Q269" s="1241"/>
      <c r="R269" s="898">
        <f t="shared" si="4694"/>
        <v>1</v>
      </c>
      <c r="S269" s="898">
        <f t="shared" si="4695"/>
        <v>1</v>
      </c>
      <c r="T269" s="899">
        <f t="shared" si="4696"/>
        <v>1</v>
      </c>
      <c r="U269" s="899">
        <f t="shared" si="4697"/>
        <v>1</v>
      </c>
      <c r="V269" s="899">
        <f t="shared" si="4698"/>
        <v>1</v>
      </c>
      <c r="W269" s="899">
        <f t="shared" si="4699"/>
        <v>1</v>
      </c>
      <c r="X269" s="966">
        <f t="shared" si="4700"/>
        <v>181899</v>
      </c>
      <c r="Y269" s="901">
        <f t="shared" si="4701"/>
        <v>0</v>
      </c>
      <c r="Z269" s="872"/>
      <c r="AA269" s="872"/>
      <c r="AB269" s="958" t="s">
        <v>954</v>
      </c>
      <c r="AC269" s="1190" t="s">
        <v>615</v>
      </c>
      <c r="AD269" s="1179" t="s">
        <v>236</v>
      </c>
      <c r="AE269" s="1180">
        <v>27</v>
      </c>
      <c r="AF269" s="1015">
        <v>10926</v>
      </c>
      <c r="AG269" s="1025">
        <f t="shared" si="4702"/>
        <v>295002</v>
      </c>
      <c r="AH269" s="1241"/>
      <c r="AI269" s="898">
        <f t="shared" si="4703"/>
        <v>1</v>
      </c>
      <c r="AJ269" s="898">
        <f t="shared" si="4704"/>
        <v>1</v>
      </c>
      <c r="AK269" s="899">
        <f t="shared" si="4705"/>
        <v>1</v>
      </c>
      <c r="AL269" s="899">
        <f t="shared" si="4706"/>
        <v>1</v>
      </c>
      <c r="AM269" s="899">
        <f t="shared" si="4707"/>
        <v>1</v>
      </c>
      <c r="AN269" s="899">
        <f t="shared" si="4708"/>
        <v>1</v>
      </c>
      <c r="AO269" s="966">
        <f t="shared" si="4709"/>
        <v>295002</v>
      </c>
      <c r="AP269" s="901">
        <f t="shared" si="4710"/>
        <v>0</v>
      </c>
      <c r="AQ269" s="872"/>
      <c r="AR269" s="872"/>
      <c r="AS269" s="958" t="s">
        <v>954</v>
      </c>
      <c r="AT269" s="1191" t="s">
        <v>615</v>
      </c>
      <c r="AU269" s="1179" t="s">
        <v>236</v>
      </c>
      <c r="AV269" s="1180">
        <v>27</v>
      </c>
      <c r="AW269" s="1019">
        <v>14500</v>
      </c>
      <c r="AX269" s="1026">
        <f t="shared" si="4711"/>
        <v>391500</v>
      </c>
      <c r="AY269" s="1241"/>
      <c r="AZ269" s="898">
        <f t="shared" si="4712"/>
        <v>1</v>
      </c>
      <c r="BA269" s="898">
        <f t="shared" si="4713"/>
        <v>1</v>
      </c>
      <c r="BB269" s="899">
        <f t="shared" si="4714"/>
        <v>1</v>
      </c>
      <c r="BC269" s="899">
        <f t="shared" si="4715"/>
        <v>1</v>
      </c>
      <c r="BD269" s="899">
        <f t="shared" si="4716"/>
        <v>1</v>
      </c>
      <c r="BE269" s="899">
        <f t="shared" si="4717"/>
        <v>1</v>
      </c>
      <c r="BF269" s="966">
        <f t="shared" si="4718"/>
        <v>391500</v>
      </c>
      <c r="BG269" s="901">
        <f t="shared" si="4719"/>
        <v>0</v>
      </c>
      <c r="BJ269" s="958" t="s">
        <v>954</v>
      </c>
      <c r="BK269" s="1190" t="s">
        <v>615</v>
      </c>
      <c r="BL269" s="1179" t="s">
        <v>236</v>
      </c>
      <c r="BM269" s="1180">
        <v>27</v>
      </c>
      <c r="BN269" s="1015">
        <v>85000</v>
      </c>
      <c r="BO269" s="1025">
        <f t="shared" si="4720"/>
        <v>2295000</v>
      </c>
      <c r="BP269" s="1241"/>
      <c r="BQ269" s="898">
        <f t="shared" si="4721"/>
        <v>1</v>
      </c>
      <c r="BR269" s="898">
        <f t="shared" si="4722"/>
        <v>1</v>
      </c>
      <c r="BS269" s="899">
        <f t="shared" si="4723"/>
        <v>1</v>
      </c>
      <c r="BT269" s="899">
        <f t="shared" si="4724"/>
        <v>1</v>
      </c>
      <c r="BU269" s="899">
        <f t="shared" si="4725"/>
        <v>1</v>
      </c>
      <c r="BV269" s="899">
        <f t="shared" si="4726"/>
        <v>1</v>
      </c>
      <c r="BW269" s="966">
        <f t="shared" si="4727"/>
        <v>2295000</v>
      </c>
      <c r="BX269" s="901">
        <f t="shared" si="4728"/>
        <v>0</v>
      </c>
      <c r="CA269" s="958" t="s">
        <v>954</v>
      </c>
      <c r="CB269" s="1190" t="s">
        <v>615</v>
      </c>
      <c r="CC269" s="1179" t="s">
        <v>236</v>
      </c>
      <c r="CD269" s="1180">
        <v>27</v>
      </c>
      <c r="CE269" s="1015">
        <v>6561</v>
      </c>
      <c r="CF269" s="1025">
        <f t="shared" si="4729"/>
        <v>177147</v>
      </c>
      <c r="CG269" s="1241"/>
      <c r="CH269" s="898">
        <f t="shared" si="4730"/>
        <v>1</v>
      </c>
      <c r="CI269" s="898">
        <f t="shared" si="4731"/>
        <v>1</v>
      </c>
      <c r="CJ269" s="899">
        <f t="shared" si="4732"/>
        <v>1</v>
      </c>
      <c r="CK269" s="899">
        <f t="shared" si="4733"/>
        <v>1</v>
      </c>
      <c r="CL269" s="899">
        <f t="shared" si="4734"/>
        <v>1</v>
      </c>
      <c r="CM269" s="899">
        <f t="shared" si="4735"/>
        <v>1</v>
      </c>
      <c r="CN269" s="966">
        <f t="shared" si="4736"/>
        <v>177147</v>
      </c>
      <c r="CO269" s="901">
        <f t="shared" si="4737"/>
        <v>0</v>
      </c>
      <c r="CR269" s="958" t="s">
        <v>954</v>
      </c>
      <c r="CS269" s="1190" t="s">
        <v>615</v>
      </c>
      <c r="CT269" s="1179" t="s">
        <v>236</v>
      </c>
      <c r="CU269" s="1180">
        <v>27</v>
      </c>
      <c r="CV269" s="1015">
        <v>29800</v>
      </c>
      <c r="CW269" s="1025">
        <f t="shared" si="4738"/>
        <v>804600</v>
      </c>
      <c r="CX269" s="1241"/>
      <c r="CY269" s="898">
        <f t="shared" si="4739"/>
        <v>1</v>
      </c>
      <c r="CZ269" s="898">
        <f t="shared" si="4740"/>
        <v>1</v>
      </c>
      <c r="DA269" s="899">
        <f t="shared" si="4741"/>
        <v>1</v>
      </c>
      <c r="DB269" s="899">
        <f t="shared" si="4742"/>
        <v>1</v>
      </c>
      <c r="DC269" s="899">
        <f t="shared" si="4743"/>
        <v>1</v>
      </c>
      <c r="DD269" s="899">
        <f t="shared" si="4744"/>
        <v>1</v>
      </c>
      <c r="DE269" s="966">
        <f t="shared" si="4745"/>
        <v>804600</v>
      </c>
      <c r="DF269" s="901">
        <f t="shared" si="4746"/>
        <v>0</v>
      </c>
      <c r="DI269" s="958" t="s">
        <v>954</v>
      </c>
      <c r="DJ269" s="1190" t="s">
        <v>615</v>
      </c>
      <c r="DK269" s="1179" t="s">
        <v>236</v>
      </c>
      <c r="DL269" s="1180">
        <v>27</v>
      </c>
      <c r="DM269" s="1015">
        <v>16673</v>
      </c>
      <c r="DN269" s="1025">
        <f t="shared" si="4747"/>
        <v>450171</v>
      </c>
      <c r="DO269" s="1241"/>
      <c r="DP269" s="898">
        <f t="shared" si="4748"/>
        <v>1</v>
      </c>
      <c r="DQ269" s="898">
        <f t="shared" si="4749"/>
        <v>1</v>
      </c>
      <c r="DR269" s="899">
        <f t="shared" si="4750"/>
        <v>1</v>
      </c>
      <c r="DS269" s="899">
        <f t="shared" si="4751"/>
        <v>1</v>
      </c>
      <c r="DT269" s="899">
        <f t="shared" si="4752"/>
        <v>1</v>
      </c>
      <c r="DU269" s="899">
        <f t="shared" si="4753"/>
        <v>1</v>
      </c>
      <c r="DV269" s="966">
        <f t="shared" si="4754"/>
        <v>450171</v>
      </c>
      <c r="DW269" s="901">
        <f t="shared" si="4755"/>
        <v>0</v>
      </c>
      <c r="DZ269" s="958" t="s">
        <v>954</v>
      </c>
      <c r="EA269" s="1190" t="s">
        <v>615</v>
      </c>
      <c r="EB269" s="1179" t="s">
        <v>236</v>
      </c>
      <c r="EC269" s="1180">
        <v>27</v>
      </c>
      <c r="ED269" s="1015">
        <v>20400</v>
      </c>
      <c r="EE269" s="1025">
        <f t="shared" si="4756"/>
        <v>550800</v>
      </c>
      <c r="EF269" s="1241"/>
      <c r="EG269" s="898">
        <f t="shared" si="4757"/>
        <v>1</v>
      </c>
      <c r="EH269" s="898">
        <f t="shared" si="4758"/>
        <v>1</v>
      </c>
      <c r="EI269" s="899">
        <f t="shared" si="4759"/>
        <v>1</v>
      </c>
      <c r="EJ269" s="899">
        <f t="shared" si="4760"/>
        <v>1</v>
      </c>
      <c r="EK269" s="899">
        <f t="shared" si="4761"/>
        <v>1</v>
      </c>
      <c r="EL269" s="899">
        <f t="shared" si="4762"/>
        <v>1</v>
      </c>
      <c r="EM269" s="966">
        <f t="shared" si="4763"/>
        <v>550800</v>
      </c>
      <c r="EN269" s="901">
        <f t="shared" si="4764"/>
        <v>0</v>
      </c>
      <c r="EQ269" s="958" t="s">
        <v>954</v>
      </c>
      <c r="ER269" s="1190" t="s">
        <v>615</v>
      </c>
      <c r="ES269" s="1179" t="s">
        <v>236</v>
      </c>
      <c r="ET269" s="1180">
        <v>27</v>
      </c>
      <c r="EU269" s="1015">
        <v>6550</v>
      </c>
      <c r="EV269" s="1025">
        <f t="shared" si="4765"/>
        <v>176850</v>
      </c>
      <c r="EW269" s="1241"/>
      <c r="EX269" s="898">
        <f t="shared" si="4766"/>
        <v>1</v>
      </c>
      <c r="EY269" s="898">
        <f t="shared" si="4767"/>
        <v>1</v>
      </c>
      <c r="EZ269" s="899">
        <f t="shared" si="4768"/>
        <v>1</v>
      </c>
      <c r="FA269" s="899">
        <f t="shared" si="4769"/>
        <v>1</v>
      </c>
      <c r="FB269" s="899">
        <f t="shared" si="4770"/>
        <v>1</v>
      </c>
      <c r="FC269" s="899">
        <f t="shared" si="4771"/>
        <v>1</v>
      </c>
      <c r="FD269" s="966">
        <f t="shared" si="4772"/>
        <v>176850</v>
      </c>
      <c r="FE269" s="901">
        <f t="shared" si="4773"/>
        <v>0</v>
      </c>
      <c r="FH269" s="958"/>
      <c r="FI269" s="1190"/>
      <c r="FJ269" s="1179"/>
      <c r="FK269" s="1180"/>
      <c r="FL269" s="1015"/>
      <c r="FM269" s="1025">
        <f t="shared" si="4774"/>
        <v>0</v>
      </c>
      <c r="FN269" s="1241"/>
      <c r="FO269" s="898" t="e">
        <f t="shared" si="4775"/>
        <v>#N/A</v>
      </c>
      <c r="FP269" s="898" t="e">
        <f t="shared" si="4776"/>
        <v>#N/A</v>
      </c>
      <c r="FQ269" s="899" t="e">
        <f t="shared" si="4777"/>
        <v>#N/A</v>
      </c>
      <c r="FR269" s="899">
        <f t="shared" si="4778"/>
        <v>0</v>
      </c>
      <c r="FS269" s="899">
        <f t="shared" si="4779"/>
        <v>0</v>
      </c>
      <c r="FT269" s="899" t="e">
        <f t="shared" si="4780"/>
        <v>#N/A</v>
      </c>
      <c r="FU269" s="966">
        <f t="shared" si="4781"/>
        <v>0</v>
      </c>
      <c r="FV269" s="901">
        <f t="shared" si="4782"/>
        <v>0</v>
      </c>
      <c r="FY269" s="958" t="s">
        <v>954</v>
      </c>
      <c r="FZ269" s="1190" t="s">
        <v>615</v>
      </c>
      <c r="GA269" s="1179" t="s">
        <v>236</v>
      </c>
      <c r="GB269" s="1180">
        <v>27</v>
      </c>
      <c r="GC269" s="1017">
        <v>6737</v>
      </c>
      <c r="GD269" s="1025">
        <f t="shared" si="4783"/>
        <v>181899</v>
      </c>
      <c r="GE269" s="1241"/>
      <c r="GF269" s="898">
        <f t="shared" si="4784"/>
        <v>1</v>
      </c>
      <c r="GG269" s="898">
        <f t="shared" si="4785"/>
        <v>1</v>
      </c>
      <c r="GH269" s="899">
        <f t="shared" si="4786"/>
        <v>1</v>
      </c>
      <c r="GI269" s="899">
        <f t="shared" si="4787"/>
        <v>1</v>
      </c>
      <c r="GJ269" s="899">
        <f t="shared" si="4788"/>
        <v>1</v>
      </c>
      <c r="GK269" s="899">
        <f t="shared" si="4789"/>
        <v>1</v>
      </c>
      <c r="GL269" s="966">
        <f t="shared" si="4790"/>
        <v>181899</v>
      </c>
      <c r="GM269" s="901">
        <f t="shared" si="4791"/>
        <v>0</v>
      </c>
      <c r="GP269" s="958" t="s">
        <v>954</v>
      </c>
      <c r="GQ269" s="1190" t="s">
        <v>615</v>
      </c>
      <c r="GR269" s="1179" t="s">
        <v>236</v>
      </c>
      <c r="GS269" s="1180">
        <v>27</v>
      </c>
      <c r="GT269" s="1015">
        <v>6600</v>
      </c>
      <c r="GU269" s="1025">
        <f t="shared" si="4792"/>
        <v>178200</v>
      </c>
      <c r="GV269" s="1241"/>
      <c r="GW269" s="898">
        <f t="shared" si="4793"/>
        <v>1</v>
      </c>
      <c r="GX269" s="898">
        <f t="shared" si="4794"/>
        <v>1</v>
      </c>
      <c r="GY269" s="899">
        <f t="shared" si="4795"/>
        <v>1</v>
      </c>
      <c r="GZ269" s="899">
        <f t="shared" si="4796"/>
        <v>1</v>
      </c>
      <c r="HA269" s="899">
        <f t="shared" si="4797"/>
        <v>1</v>
      </c>
      <c r="HB269" s="899">
        <f t="shared" si="4798"/>
        <v>1</v>
      </c>
      <c r="HC269" s="966">
        <f t="shared" si="4799"/>
        <v>178200</v>
      </c>
      <c r="HD269" s="901">
        <f t="shared" si="4800"/>
        <v>0</v>
      </c>
      <c r="HG269" s="958" t="s">
        <v>954</v>
      </c>
      <c r="HH269" s="1190" t="s">
        <v>615</v>
      </c>
      <c r="HI269" s="1179" t="s">
        <v>236</v>
      </c>
      <c r="HJ269" s="1180">
        <v>27</v>
      </c>
      <c r="HK269" s="1015">
        <v>9659</v>
      </c>
      <c r="HL269" s="1025">
        <f t="shared" si="4801"/>
        <v>260793</v>
      </c>
      <c r="HM269" s="1241"/>
      <c r="HN269" s="898">
        <f t="shared" si="4802"/>
        <v>1</v>
      </c>
      <c r="HO269" s="898">
        <f t="shared" si="4803"/>
        <v>1</v>
      </c>
      <c r="HP269" s="899">
        <f t="shared" si="4804"/>
        <v>1</v>
      </c>
      <c r="HQ269" s="899">
        <f t="shared" si="4805"/>
        <v>1</v>
      </c>
      <c r="HR269" s="899">
        <f t="shared" si="4806"/>
        <v>1</v>
      </c>
      <c r="HS269" s="899">
        <f t="shared" si="4807"/>
        <v>1</v>
      </c>
      <c r="HT269" s="966">
        <f t="shared" si="4808"/>
        <v>260793</v>
      </c>
      <c r="HU269" s="901">
        <f t="shared" si="4809"/>
        <v>0</v>
      </c>
      <c r="HX269" s="958" t="s">
        <v>954</v>
      </c>
      <c r="HY269" s="1190" t="s">
        <v>615</v>
      </c>
      <c r="HZ269" s="1179" t="s">
        <v>236</v>
      </c>
      <c r="IA269" s="1180">
        <v>27</v>
      </c>
      <c r="IB269" s="1020">
        <v>13842</v>
      </c>
      <c r="IC269" s="1027">
        <f t="shared" si="4810"/>
        <v>373734</v>
      </c>
      <c r="ID269" s="1241"/>
      <c r="IE269" s="898">
        <f t="shared" si="4811"/>
        <v>1</v>
      </c>
      <c r="IF269" s="898">
        <f t="shared" si="4812"/>
        <v>1</v>
      </c>
      <c r="IG269" s="899">
        <f t="shared" si="4813"/>
        <v>1</v>
      </c>
      <c r="IH269" s="899">
        <f t="shared" si="4814"/>
        <v>1</v>
      </c>
      <c r="II269" s="899">
        <f t="shared" si="4815"/>
        <v>1</v>
      </c>
      <c r="IJ269" s="899">
        <f t="shared" si="4816"/>
        <v>1</v>
      </c>
      <c r="IK269" s="966">
        <f t="shared" si="4817"/>
        <v>373734</v>
      </c>
      <c r="IL269" s="901">
        <f t="shared" si="4818"/>
        <v>0</v>
      </c>
      <c r="IO269" s="958" t="s">
        <v>954</v>
      </c>
      <c r="IP269" s="1190" t="s">
        <v>615</v>
      </c>
      <c r="IQ269" s="1179" t="s">
        <v>236</v>
      </c>
      <c r="IR269" s="1180">
        <v>27</v>
      </c>
      <c r="IS269" s="1015">
        <v>4843</v>
      </c>
      <c r="IT269" s="1025">
        <f t="shared" si="4819"/>
        <v>130761</v>
      </c>
      <c r="IU269" s="1241"/>
      <c r="IV269" s="898">
        <f t="shared" si="4820"/>
        <v>1</v>
      </c>
      <c r="IW269" s="898">
        <f t="shared" si="4821"/>
        <v>1</v>
      </c>
      <c r="IX269" s="899">
        <f t="shared" si="4822"/>
        <v>1</v>
      </c>
      <c r="IY269" s="899">
        <f t="shared" si="4823"/>
        <v>1</v>
      </c>
      <c r="IZ269" s="899">
        <f t="shared" si="4824"/>
        <v>1</v>
      </c>
      <c r="JA269" s="899">
        <f t="shared" si="4825"/>
        <v>1</v>
      </c>
      <c r="JB269" s="966">
        <f t="shared" si="4826"/>
        <v>130761</v>
      </c>
      <c r="JC269" s="901">
        <f t="shared" si="4827"/>
        <v>0</v>
      </c>
      <c r="JF269" s="958" t="s">
        <v>954</v>
      </c>
      <c r="JG269" s="1190" t="s">
        <v>615</v>
      </c>
      <c r="JH269" s="1179" t="s">
        <v>236</v>
      </c>
      <c r="JI269" s="1180">
        <v>27</v>
      </c>
      <c r="JJ269" s="1015">
        <v>8100</v>
      </c>
      <c r="JK269" s="1025">
        <f t="shared" si="4828"/>
        <v>218700</v>
      </c>
      <c r="JL269" s="1241"/>
      <c r="JM269" s="898">
        <f t="shared" si="4829"/>
        <v>1</v>
      </c>
      <c r="JN269" s="898">
        <f t="shared" si="4830"/>
        <v>1</v>
      </c>
      <c r="JO269" s="899">
        <f t="shared" si="4831"/>
        <v>1</v>
      </c>
      <c r="JP269" s="899">
        <f t="shared" si="4832"/>
        <v>1</v>
      </c>
      <c r="JQ269" s="899">
        <f t="shared" si="4833"/>
        <v>1</v>
      </c>
      <c r="JR269" s="899">
        <f t="shared" si="4834"/>
        <v>1</v>
      </c>
      <c r="JS269" s="966">
        <f t="shared" si="4835"/>
        <v>218700</v>
      </c>
      <c r="JT269" s="901">
        <f t="shared" si="4836"/>
        <v>0</v>
      </c>
      <c r="JW269" s="958" t="s">
        <v>954</v>
      </c>
      <c r="JX269" s="1190" t="s">
        <v>615</v>
      </c>
      <c r="JY269" s="1179" t="s">
        <v>236</v>
      </c>
      <c r="JZ269" s="1180">
        <v>27</v>
      </c>
      <c r="KA269" s="1015">
        <v>17695.458900000001</v>
      </c>
      <c r="KB269" s="1025">
        <f t="shared" si="4837"/>
        <v>477777</v>
      </c>
      <c r="KC269" s="1241"/>
      <c r="KD269" s="898">
        <f t="shared" si="4838"/>
        <v>1</v>
      </c>
      <c r="KE269" s="898">
        <f t="shared" si="4839"/>
        <v>1</v>
      </c>
      <c r="KF269" s="899">
        <f t="shared" si="4840"/>
        <v>1</v>
      </c>
      <c r="KG269" s="899">
        <f t="shared" si="4841"/>
        <v>1</v>
      </c>
      <c r="KH269" s="899">
        <f t="shared" si="4842"/>
        <v>1</v>
      </c>
      <c r="KI269" s="899">
        <f t="shared" si="4843"/>
        <v>1</v>
      </c>
      <c r="KJ269" s="966">
        <f t="shared" si="4844"/>
        <v>477777</v>
      </c>
      <c r="KK269" s="901">
        <f t="shared" si="4845"/>
        <v>0</v>
      </c>
      <c r="KN269" s="958" t="s">
        <v>954</v>
      </c>
      <c r="KO269" s="1190" t="s">
        <v>615</v>
      </c>
      <c r="KP269" s="1179" t="s">
        <v>236</v>
      </c>
      <c r="KQ269" s="1180">
        <v>27</v>
      </c>
      <c r="KR269" s="1015">
        <v>31570</v>
      </c>
      <c r="KS269" s="1025">
        <f t="shared" si="4846"/>
        <v>852390</v>
      </c>
      <c r="KT269" s="1241"/>
      <c r="KU269" s="898">
        <f t="shared" si="4847"/>
        <v>1</v>
      </c>
      <c r="KV269" s="898">
        <f t="shared" si="4848"/>
        <v>1</v>
      </c>
      <c r="KW269" s="899">
        <f t="shared" si="4849"/>
        <v>1</v>
      </c>
      <c r="KX269" s="899">
        <f t="shared" si="4850"/>
        <v>1</v>
      </c>
      <c r="KY269" s="899">
        <f t="shared" si="4851"/>
        <v>1</v>
      </c>
      <c r="KZ269" s="899">
        <f t="shared" si="4852"/>
        <v>1</v>
      </c>
      <c r="LA269" s="966">
        <f t="shared" si="4853"/>
        <v>852390</v>
      </c>
      <c r="LB269" s="901">
        <f t="shared" si="4854"/>
        <v>0</v>
      </c>
      <c r="LE269" s="958" t="s">
        <v>954</v>
      </c>
      <c r="LF269" s="1190" t="s">
        <v>615</v>
      </c>
      <c r="LG269" s="1179" t="s">
        <v>236</v>
      </c>
      <c r="LH269" s="1180">
        <v>27</v>
      </c>
      <c r="LI269" s="1021">
        <v>22931</v>
      </c>
      <c r="LJ269" s="1028">
        <f t="shared" si="4855"/>
        <v>619137</v>
      </c>
      <c r="LK269" s="1241"/>
      <c r="LL269" s="898">
        <f t="shared" si="4856"/>
        <v>1</v>
      </c>
      <c r="LM269" s="898">
        <f t="shared" si="4857"/>
        <v>1</v>
      </c>
      <c r="LN269" s="899">
        <f t="shared" si="4858"/>
        <v>1</v>
      </c>
      <c r="LO269" s="899">
        <f t="shared" si="4859"/>
        <v>1</v>
      </c>
      <c r="LP269" s="899">
        <f t="shared" si="4860"/>
        <v>1</v>
      </c>
      <c r="LQ269" s="899">
        <f t="shared" si="4861"/>
        <v>1</v>
      </c>
      <c r="LR269" s="966">
        <f t="shared" si="4862"/>
        <v>619137</v>
      </c>
      <c r="LS269" s="901">
        <f t="shared" si="4863"/>
        <v>0</v>
      </c>
      <c r="LV269" s="958" t="s">
        <v>954</v>
      </c>
      <c r="LW269" s="1190" t="s">
        <v>615</v>
      </c>
      <c r="LX269" s="1179" t="s">
        <v>236</v>
      </c>
      <c r="LY269" s="1180">
        <v>27</v>
      </c>
      <c r="LZ269" s="1015">
        <v>71500</v>
      </c>
      <c r="MA269" s="1025">
        <f t="shared" si="4864"/>
        <v>1930500</v>
      </c>
      <c r="MB269" s="1241"/>
      <c r="MC269" s="898">
        <f t="shared" si="4865"/>
        <v>1</v>
      </c>
      <c r="MD269" s="898">
        <f t="shared" si="4866"/>
        <v>1</v>
      </c>
      <c r="ME269" s="899">
        <f t="shared" si="4867"/>
        <v>1</v>
      </c>
      <c r="MF269" s="899">
        <f t="shared" si="4868"/>
        <v>1</v>
      </c>
      <c r="MG269" s="899">
        <f t="shared" si="4869"/>
        <v>1</v>
      </c>
      <c r="MH269" s="899">
        <f t="shared" si="4870"/>
        <v>1</v>
      </c>
      <c r="MI269" s="966">
        <f t="shared" si="4871"/>
        <v>1930500</v>
      </c>
      <c r="MJ269" s="901">
        <f t="shared" si="4872"/>
        <v>0</v>
      </c>
      <c r="MM269" s="958" t="s">
        <v>954</v>
      </c>
      <c r="MN269" s="1190" t="s">
        <v>615</v>
      </c>
      <c r="MO269" s="1179" t="s">
        <v>236</v>
      </c>
      <c r="MP269" s="1180">
        <v>27</v>
      </c>
      <c r="MQ269" s="1015">
        <v>20010</v>
      </c>
      <c r="MR269" s="1025">
        <f t="shared" si="4873"/>
        <v>540270</v>
      </c>
      <c r="MS269" s="1241"/>
      <c r="MT269" s="898">
        <f t="shared" si="4874"/>
        <v>1</v>
      </c>
      <c r="MU269" s="898">
        <f t="shared" si="4875"/>
        <v>1</v>
      </c>
      <c r="MV269" s="899">
        <f t="shared" si="4876"/>
        <v>1</v>
      </c>
      <c r="MW269" s="899">
        <f t="shared" si="4877"/>
        <v>1</v>
      </c>
      <c r="MX269" s="899">
        <f t="shared" si="4878"/>
        <v>1</v>
      </c>
      <c r="MY269" s="899">
        <f t="shared" si="4879"/>
        <v>1</v>
      </c>
      <c r="MZ269" s="966">
        <f t="shared" si="4880"/>
        <v>540270</v>
      </c>
      <c r="NA269" s="901">
        <f t="shared" si="4881"/>
        <v>0</v>
      </c>
      <c r="ND269" s="975" t="s">
        <v>954</v>
      </c>
      <c r="NE269" s="976" t="s">
        <v>615</v>
      </c>
      <c r="NF269" s="1175" t="s">
        <v>236</v>
      </c>
      <c r="NG269" s="1176">
        <v>27</v>
      </c>
      <c r="NH269" s="979">
        <v>6493.41</v>
      </c>
      <c r="NI269" s="980">
        <v>175322</v>
      </c>
      <c r="NJ269" s="1241"/>
      <c r="NK269" s="898">
        <f t="shared" si="4882"/>
        <v>1</v>
      </c>
      <c r="NL269" s="898">
        <f t="shared" si="4883"/>
        <v>1</v>
      </c>
      <c r="NM269" s="899">
        <f t="shared" si="4884"/>
        <v>1</v>
      </c>
      <c r="NN269" s="899">
        <f t="shared" si="4885"/>
        <v>1</v>
      </c>
      <c r="NO269" s="899">
        <f t="shared" si="4886"/>
        <v>1</v>
      </c>
      <c r="NP269" s="899">
        <f t="shared" si="4887"/>
        <v>1</v>
      </c>
      <c r="NQ269" s="966">
        <f t="shared" si="4888"/>
        <v>175322</v>
      </c>
      <c r="NR269" s="901">
        <f t="shared" si="4889"/>
        <v>0</v>
      </c>
      <c r="NU269" s="981" t="s">
        <v>954</v>
      </c>
      <c r="NV269" s="982" t="s">
        <v>615</v>
      </c>
      <c r="NW269" s="1177" t="s">
        <v>236</v>
      </c>
      <c r="NX269" s="1178">
        <v>27</v>
      </c>
      <c r="NY269" s="1022">
        <v>6559</v>
      </c>
      <c r="NZ269" s="986">
        <f t="shared" si="4890"/>
        <v>177093</v>
      </c>
      <c r="OA269" s="1241"/>
      <c r="OB269" s="898">
        <f t="shared" si="4891"/>
        <v>1</v>
      </c>
      <c r="OC269" s="898">
        <f t="shared" si="4892"/>
        <v>1</v>
      </c>
      <c r="OD269" s="899">
        <f t="shared" si="4893"/>
        <v>1</v>
      </c>
      <c r="OE269" s="899">
        <f t="shared" si="4894"/>
        <v>1</v>
      </c>
      <c r="OF269" s="899">
        <f t="shared" si="4895"/>
        <v>1</v>
      </c>
      <c r="OG269" s="899">
        <f t="shared" si="4896"/>
        <v>1</v>
      </c>
      <c r="OH269" s="966">
        <f t="shared" si="4897"/>
        <v>177093</v>
      </c>
      <c r="OI269" s="901">
        <f t="shared" si="4898"/>
        <v>0</v>
      </c>
      <c r="OL269" s="958" t="s">
        <v>954</v>
      </c>
      <c r="OM269" s="1190" t="s">
        <v>615</v>
      </c>
      <c r="ON269" s="1179" t="s">
        <v>236</v>
      </c>
      <c r="OO269" s="1180">
        <v>27</v>
      </c>
      <c r="OP269" s="1015">
        <v>8905</v>
      </c>
      <c r="OQ269" s="1025">
        <f t="shared" si="4899"/>
        <v>240435</v>
      </c>
      <c r="OR269" s="1241"/>
      <c r="OS269" s="898">
        <f t="shared" si="4900"/>
        <v>1</v>
      </c>
      <c r="OT269" s="898">
        <f t="shared" si="4901"/>
        <v>1</v>
      </c>
      <c r="OU269" s="899">
        <f t="shared" si="4902"/>
        <v>1</v>
      </c>
      <c r="OV269" s="899">
        <f t="shared" si="4903"/>
        <v>1</v>
      </c>
      <c r="OW269" s="899">
        <f t="shared" si="4904"/>
        <v>1</v>
      </c>
      <c r="OX269" s="899">
        <f t="shared" si="4905"/>
        <v>1</v>
      </c>
      <c r="OY269" s="966">
        <f t="shared" si="4906"/>
        <v>240435</v>
      </c>
      <c r="OZ269" s="901">
        <f t="shared" si="4907"/>
        <v>0</v>
      </c>
      <c r="PC269" s="958" t="s">
        <v>954</v>
      </c>
      <c r="PD269" s="1190" t="s">
        <v>615</v>
      </c>
      <c r="PE269" s="1179" t="s">
        <v>236</v>
      </c>
      <c r="PF269" s="1180">
        <v>27</v>
      </c>
      <c r="PG269" s="1023">
        <v>14689</v>
      </c>
      <c r="PH269" s="1029">
        <v>396603</v>
      </c>
      <c r="PI269" s="1241"/>
      <c r="PJ269" s="898">
        <f t="shared" si="4908"/>
        <v>1</v>
      </c>
      <c r="PK269" s="898">
        <f t="shared" si="4909"/>
        <v>1</v>
      </c>
      <c r="PL269" s="899">
        <f t="shared" si="4910"/>
        <v>1</v>
      </c>
      <c r="PM269" s="899">
        <f t="shared" si="4911"/>
        <v>1</v>
      </c>
      <c r="PN269" s="899">
        <f t="shared" si="4912"/>
        <v>1</v>
      </c>
      <c r="PO269" s="899">
        <f t="shared" si="4913"/>
        <v>1</v>
      </c>
      <c r="PP269" s="966">
        <f t="shared" si="4914"/>
        <v>396603</v>
      </c>
      <c r="PQ269" s="901">
        <f t="shared" si="4915"/>
        <v>0</v>
      </c>
      <c r="PT269" s="958" t="s">
        <v>954</v>
      </c>
      <c r="PU269" s="1190" t="s">
        <v>615</v>
      </c>
      <c r="PV269" s="1179" t="s">
        <v>236</v>
      </c>
      <c r="PW269" s="1180">
        <v>27</v>
      </c>
      <c r="PX269" s="1015">
        <v>6510</v>
      </c>
      <c r="PY269" s="1025">
        <f t="shared" si="4916"/>
        <v>175770</v>
      </c>
      <c r="PZ269" s="1241"/>
      <c r="QA269" s="898">
        <f t="shared" si="4917"/>
        <v>1</v>
      </c>
      <c r="QB269" s="898">
        <f t="shared" si="4918"/>
        <v>1</v>
      </c>
      <c r="QC269" s="899">
        <f t="shared" si="4919"/>
        <v>1</v>
      </c>
      <c r="QD269" s="899">
        <f t="shared" si="4920"/>
        <v>1</v>
      </c>
      <c r="QE269" s="899">
        <f t="shared" si="4921"/>
        <v>1</v>
      </c>
      <c r="QF269" s="899">
        <f t="shared" si="4922"/>
        <v>1</v>
      </c>
      <c r="QG269" s="966">
        <f t="shared" si="4923"/>
        <v>175770</v>
      </c>
      <c r="QH269" s="901">
        <f t="shared" si="4924"/>
        <v>0</v>
      </c>
      <c r="QK269" s="958" t="s">
        <v>954</v>
      </c>
      <c r="QL269" s="1190" t="s">
        <v>615</v>
      </c>
      <c r="QM269" s="1179" t="s">
        <v>236</v>
      </c>
      <c r="QN269" s="1180">
        <v>27</v>
      </c>
      <c r="QO269" s="1021">
        <v>23045.654999999999</v>
      </c>
      <c r="QP269" s="1028">
        <f t="shared" si="4925"/>
        <v>622233</v>
      </c>
      <c r="QQ269" s="1241"/>
      <c r="QR269" s="898">
        <f t="shared" si="4926"/>
        <v>1</v>
      </c>
      <c r="QS269" s="898">
        <f t="shared" si="4927"/>
        <v>1</v>
      </c>
      <c r="QT269" s="899">
        <f t="shared" si="4928"/>
        <v>1</v>
      </c>
      <c r="QU269" s="899">
        <f t="shared" si="4929"/>
        <v>1</v>
      </c>
      <c r="QV269" s="899">
        <f t="shared" si="4930"/>
        <v>1</v>
      </c>
      <c r="QW269" s="899">
        <f t="shared" si="4931"/>
        <v>1</v>
      </c>
      <c r="QX269" s="966">
        <f t="shared" si="4932"/>
        <v>622233</v>
      </c>
      <c r="QY269" s="901">
        <f t="shared" si="4933"/>
        <v>0</v>
      </c>
      <c r="RB269" s="405"/>
      <c r="RC269" s="406"/>
      <c r="RD269" s="407"/>
      <c r="RE269" s="408"/>
      <c r="RF269" s="409"/>
      <c r="RG269" s="410"/>
      <c r="RH269" s="410"/>
      <c r="RI269" s="898"/>
      <c r="RJ269" s="898"/>
      <c r="RK269" s="934"/>
      <c r="RL269" s="934"/>
      <c r="RM269" s="934"/>
      <c r="RN269" s="934"/>
      <c r="RO269" s="935"/>
      <c r="RP269" s="936"/>
      <c r="RS269" s="405"/>
      <c r="RT269" s="406"/>
      <c r="RU269" s="407"/>
      <c r="RV269" s="408"/>
      <c r="RW269" s="409"/>
      <c r="RX269" s="410"/>
      <c r="RY269" s="410"/>
      <c r="RZ269" s="898"/>
      <c r="SA269" s="898"/>
      <c r="SB269" s="934"/>
      <c r="SC269" s="934"/>
      <c r="SD269" s="934"/>
      <c r="SE269" s="934"/>
      <c r="SF269" s="935"/>
      <c r="SG269" s="936"/>
      <c r="SJ269" s="405"/>
      <c r="SK269" s="406"/>
      <c r="SL269" s="407"/>
      <c r="SM269" s="408"/>
      <c r="SN269" s="409"/>
      <c r="SO269" s="410"/>
      <c r="SP269" s="410"/>
      <c r="SQ269" s="898"/>
      <c r="SR269" s="898"/>
      <c r="SS269" s="934"/>
      <c r="ST269" s="934"/>
      <c r="SU269" s="934"/>
      <c r="SV269" s="934"/>
      <c r="SW269" s="935"/>
      <c r="SX269" s="936"/>
    </row>
    <row r="270" spans="2:518" ht="63.75" customHeight="1" thickTop="1" thickBot="1">
      <c r="B270" s="958" t="s">
        <v>955</v>
      </c>
      <c r="C270" s="1190" t="s">
        <v>616</v>
      </c>
      <c r="D270" s="1179" t="s">
        <v>236</v>
      </c>
      <c r="E270" s="1180">
        <v>45</v>
      </c>
      <c r="F270" s="1015"/>
      <c r="G270" s="1025">
        <f t="shared" si="4692"/>
        <v>0</v>
      </c>
      <c r="H270" s="1241"/>
      <c r="K270" s="958" t="s">
        <v>955</v>
      </c>
      <c r="L270" s="1190" t="s">
        <v>616</v>
      </c>
      <c r="M270" s="1179" t="s">
        <v>236</v>
      </c>
      <c r="N270" s="1180">
        <v>45</v>
      </c>
      <c r="O270" s="1017">
        <v>123008</v>
      </c>
      <c r="P270" s="1025">
        <f t="shared" si="4693"/>
        <v>5535360</v>
      </c>
      <c r="Q270" s="1241"/>
      <c r="R270" s="898">
        <f t="shared" si="4694"/>
        <v>1</v>
      </c>
      <c r="S270" s="898">
        <f t="shared" si="4695"/>
        <v>1</v>
      </c>
      <c r="T270" s="899">
        <f t="shared" si="4696"/>
        <v>1</v>
      </c>
      <c r="U270" s="899">
        <f t="shared" si="4697"/>
        <v>1</v>
      </c>
      <c r="V270" s="899">
        <f t="shared" si="4698"/>
        <v>1</v>
      </c>
      <c r="W270" s="899">
        <f t="shared" si="4699"/>
        <v>1</v>
      </c>
      <c r="X270" s="966">
        <f t="shared" si="4700"/>
        <v>5535360</v>
      </c>
      <c r="Y270" s="901">
        <f t="shared" si="4701"/>
        <v>0</v>
      </c>
      <c r="Z270" s="872"/>
      <c r="AA270" s="872"/>
      <c r="AB270" s="958" t="s">
        <v>955</v>
      </c>
      <c r="AC270" s="1190" t="s">
        <v>616</v>
      </c>
      <c r="AD270" s="1179" t="s">
        <v>236</v>
      </c>
      <c r="AE270" s="1180">
        <v>45</v>
      </c>
      <c r="AF270" s="1015">
        <v>121903</v>
      </c>
      <c r="AG270" s="1025">
        <f t="shared" si="4702"/>
        <v>5485635</v>
      </c>
      <c r="AH270" s="1241"/>
      <c r="AI270" s="898">
        <f t="shared" si="4703"/>
        <v>1</v>
      </c>
      <c r="AJ270" s="898">
        <f t="shared" si="4704"/>
        <v>1</v>
      </c>
      <c r="AK270" s="899">
        <f t="shared" si="4705"/>
        <v>1</v>
      </c>
      <c r="AL270" s="899">
        <f t="shared" si="4706"/>
        <v>1</v>
      </c>
      <c r="AM270" s="899">
        <f t="shared" si="4707"/>
        <v>1</v>
      </c>
      <c r="AN270" s="899">
        <f t="shared" si="4708"/>
        <v>1</v>
      </c>
      <c r="AO270" s="966">
        <f t="shared" si="4709"/>
        <v>5485635</v>
      </c>
      <c r="AP270" s="901">
        <f t="shared" si="4710"/>
        <v>0</v>
      </c>
      <c r="AQ270" s="872"/>
      <c r="AR270" s="872"/>
      <c r="AS270" s="958" t="s">
        <v>955</v>
      </c>
      <c r="AT270" s="1191" t="s">
        <v>616</v>
      </c>
      <c r="AU270" s="1179" t="s">
        <v>236</v>
      </c>
      <c r="AV270" s="1180">
        <v>45</v>
      </c>
      <c r="AW270" s="1019">
        <v>140000</v>
      </c>
      <c r="AX270" s="1026">
        <f t="shared" si="4711"/>
        <v>6300000</v>
      </c>
      <c r="AY270" s="1241"/>
      <c r="AZ270" s="898">
        <f t="shared" si="4712"/>
        <v>1</v>
      </c>
      <c r="BA270" s="898">
        <f t="shared" si="4713"/>
        <v>1</v>
      </c>
      <c r="BB270" s="899">
        <f t="shared" si="4714"/>
        <v>1</v>
      </c>
      <c r="BC270" s="899">
        <f t="shared" si="4715"/>
        <v>1</v>
      </c>
      <c r="BD270" s="899">
        <f t="shared" si="4716"/>
        <v>1</v>
      </c>
      <c r="BE270" s="899">
        <f t="shared" si="4717"/>
        <v>1</v>
      </c>
      <c r="BF270" s="966">
        <f t="shared" si="4718"/>
        <v>6300000</v>
      </c>
      <c r="BG270" s="901">
        <f t="shared" si="4719"/>
        <v>0</v>
      </c>
      <c r="BJ270" s="958" t="s">
        <v>955</v>
      </c>
      <c r="BK270" s="1192" t="s">
        <v>616</v>
      </c>
      <c r="BL270" s="1179" t="s">
        <v>236</v>
      </c>
      <c r="BM270" s="1180">
        <v>45</v>
      </c>
      <c r="BN270" s="1015">
        <v>138051.5</v>
      </c>
      <c r="BO270" s="1025">
        <f t="shared" si="4720"/>
        <v>6212318</v>
      </c>
      <c r="BP270" s="1241"/>
      <c r="BQ270" s="898">
        <f t="shared" si="4721"/>
        <v>1</v>
      </c>
      <c r="BR270" s="898">
        <f t="shared" si="4722"/>
        <v>1</v>
      </c>
      <c r="BS270" s="899">
        <f t="shared" si="4723"/>
        <v>1</v>
      </c>
      <c r="BT270" s="899">
        <f t="shared" si="4724"/>
        <v>1</v>
      </c>
      <c r="BU270" s="899">
        <f t="shared" si="4725"/>
        <v>1</v>
      </c>
      <c r="BV270" s="899">
        <f t="shared" si="4726"/>
        <v>1</v>
      </c>
      <c r="BW270" s="966">
        <f t="shared" si="4727"/>
        <v>6212318</v>
      </c>
      <c r="BX270" s="901">
        <f t="shared" si="4728"/>
        <v>0</v>
      </c>
      <c r="CA270" s="958" t="s">
        <v>955</v>
      </c>
      <c r="CB270" s="1190" t="s">
        <v>616</v>
      </c>
      <c r="CC270" s="1179" t="s">
        <v>236</v>
      </c>
      <c r="CD270" s="1180">
        <v>45</v>
      </c>
      <c r="CE270" s="1015">
        <v>119809</v>
      </c>
      <c r="CF270" s="1025">
        <f t="shared" si="4729"/>
        <v>5391405</v>
      </c>
      <c r="CG270" s="1241"/>
      <c r="CH270" s="898">
        <f t="shared" si="4730"/>
        <v>1</v>
      </c>
      <c r="CI270" s="898">
        <f t="shared" si="4731"/>
        <v>1</v>
      </c>
      <c r="CJ270" s="899">
        <f t="shared" si="4732"/>
        <v>1</v>
      </c>
      <c r="CK270" s="899">
        <f t="shared" si="4733"/>
        <v>1</v>
      </c>
      <c r="CL270" s="899">
        <f t="shared" si="4734"/>
        <v>1</v>
      </c>
      <c r="CM270" s="899">
        <f t="shared" si="4735"/>
        <v>1</v>
      </c>
      <c r="CN270" s="966">
        <f t="shared" si="4736"/>
        <v>5391405</v>
      </c>
      <c r="CO270" s="901">
        <f t="shared" si="4737"/>
        <v>0</v>
      </c>
      <c r="CR270" s="958" t="s">
        <v>955</v>
      </c>
      <c r="CS270" s="1190" t="s">
        <v>616</v>
      </c>
      <c r="CT270" s="1179" t="s">
        <v>236</v>
      </c>
      <c r="CU270" s="1180">
        <v>45</v>
      </c>
      <c r="CV270" s="1015">
        <v>145000</v>
      </c>
      <c r="CW270" s="1025">
        <f t="shared" si="4738"/>
        <v>6525000</v>
      </c>
      <c r="CX270" s="1241"/>
      <c r="CY270" s="898">
        <f t="shared" si="4739"/>
        <v>1</v>
      </c>
      <c r="CZ270" s="898">
        <f t="shared" si="4740"/>
        <v>1</v>
      </c>
      <c r="DA270" s="899">
        <f t="shared" si="4741"/>
        <v>1</v>
      </c>
      <c r="DB270" s="899">
        <f t="shared" si="4742"/>
        <v>1</v>
      </c>
      <c r="DC270" s="899">
        <f t="shared" si="4743"/>
        <v>1</v>
      </c>
      <c r="DD270" s="899">
        <f t="shared" si="4744"/>
        <v>1</v>
      </c>
      <c r="DE270" s="966">
        <f t="shared" si="4745"/>
        <v>6525000</v>
      </c>
      <c r="DF270" s="901">
        <f t="shared" si="4746"/>
        <v>0</v>
      </c>
      <c r="DI270" s="958" t="s">
        <v>955</v>
      </c>
      <c r="DJ270" s="1190" t="s">
        <v>616</v>
      </c>
      <c r="DK270" s="1179" t="s">
        <v>236</v>
      </c>
      <c r="DL270" s="1180">
        <v>45</v>
      </c>
      <c r="DM270" s="1015">
        <v>140519</v>
      </c>
      <c r="DN270" s="1025">
        <f t="shared" si="4747"/>
        <v>6323355</v>
      </c>
      <c r="DO270" s="1241"/>
      <c r="DP270" s="898">
        <f t="shared" si="4748"/>
        <v>1</v>
      </c>
      <c r="DQ270" s="898">
        <f t="shared" si="4749"/>
        <v>1</v>
      </c>
      <c r="DR270" s="899">
        <f t="shared" si="4750"/>
        <v>1</v>
      </c>
      <c r="DS270" s="899">
        <f t="shared" si="4751"/>
        <v>1</v>
      </c>
      <c r="DT270" s="899">
        <f t="shared" si="4752"/>
        <v>1</v>
      </c>
      <c r="DU270" s="899">
        <f t="shared" si="4753"/>
        <v>1</v>
      </c>
      <c r="DV270" s="966">
        <f t="shared" si="4754"/>
        <v>6323355</v>
      </c>
      <c r="DW270" s="901">
        <f t="shared" si="4755"/>
        <v>0</v>
      </c>
      <c r="DZ270" s="958" t="s">
        <v>955</v>
      </c>
      <c r="EA270" s="1190" t="s">
        <v>616</v>
      </c>
      <c r="EB270" s="1179" t="s">
        <v>236</v>
      </c>
      <c r="EC270" s="1180">
        <v>45</v>
      </c>
      <c r="ED270" s="1015">
        <v>108700</v>
      </c>
      <c r="EE270" s="1025">
        <f t="shared" si="4756"/>
        <v>4891500</v>
      </c>
      <c r="EF270" s="1241"/>
      <c r="EG270" s="898">
        <f t="shared" si="4757"/>
        <v>1</v>
      </c>
      <c r="EH270" s="898">
        <f t="shared" si="4758"/>
        <v>1</v>
      </c>
      <c r="EI270" s="899">
        <f t="shared" si="4759"/>
        <v>1</v>
      </c>
      <c r="EJ270" s="899">
        <f t="shared" si="4760"/>
        <v>1</v>
      </c>
      <c r="EK270" s="899">
        <f t="shared" si="4761"/>
        <v>1</v>
      </c>
      <c r="EL270" s="899">
        <f t="shared" si="4762"/>
        <v>1</v>
      </c>
      <c r="EM270" s="966">
        <f t="shared" si="4763"/>
        <v>4891500</v>
      </c>
      <c r="EN270" s="901">
        <f t="shared" si="4764"/>
        <v>0</v>
      </c>
      <c r="EQ270" s="958" t="s">
        <v>955</v>
      </c>
      <c r="ER270" s="1190" t="s">
        <v>616</v>
      </c>
      <c r="ES270" s="1179" t="s">
        <v>236</v>
      </c>
      <c r="ET270" s="1180">
        <v>45</v>
      </c>
      <c r="EU270" s="1015">
        <v>120500</v>
      </c>
      <c r="EV270" s="1025">
        <f t="shared" si="4765"/>
        <v>5422500</v>
      </c>
      <c r="EW270" s="1241"/>
      <c r="EX270" s="898">
        <f t="shared" si="4766"/>
        <v>1</v>
      </c>
      <c r="EY270" s="898">
        <f t="shared" si="4767"/>
        <v>1</v>
      </c>
      <c r="EZ270" s="899">
        <f t="shared" si="4768"/>
        <v>1</v>
      </c>
      <c r="FA270" s="899">
        <f t="shared" si="4769"/>
        <v>1</v>
      </c>
      <c r="FB270" s="899">
        <f t="shared" si="4770"/>
        <v>1</v>
      </c>
      <c r="FC270" s="899">
        <f t="shared" si="4771"/>
        <v>1</v>
      </c>
      <c r="FD270" s="966">
        <f t="shared" si="4772"/>
        <v>5422500</v>
      </c>
      <c r="FE270" s="901">
        <f t="shared" si="4773"/>
        <v>0</v>
      </c>
      <c r="FH270" s="958"/>
      <c r="FI270" s="1190"/>
      <c r="FJ270" s="1179"/>
      <c r="FK270" s="1180"/>
      <c r="FL270" s="1015"/>
      <c r="FM270" s="1025">
        <f t="shared" si="4774"/>
        <v>0</v>
      </c>
      <c r="FN270" s="1241"/>
      <c r="FO270" s="898" t="e">
        <f t="shared" si="4775"/>
        <v>#N/A</v>
      </c>
      <c r="FP270" s="898" t="e">
        <f t="shared" si="4776"/>
        <v>#N/A</v>
      </c>
      <c r="FQ270" s="899" t="e">
        <f t="shared" si="4777"/>
        <v>#N/A</v>
      </c>
      <c r="FR270" s="899">
        <f t="shared" si="4778"/>
        <v>0</v>
      </c>
      <c r="FS270" s="899">
        <f t="shared" si="4779"/>
        <v>0</v>
      </c>
      <c r="FT270" s="899" t="e">
        <f t="shared" si="4780"/>
        <v>#N/A</v>
      </c>
      <c r="FU270" s="966">
        <f t="shared" si="4781"/>
        <v>0</v>
      </c>
      <c r="FV270" s="901">
        <f t="shared" si="4782"/>
        <v>0</v>
      </c>
      <c r="FY270" s="958" t="s">
        <v>955</v>
      </c>
      <c r="FZ270" s="1190" t="s">
        <v>616</v>
      </c>
      <c r="GA270" s="1179" t="s">
        <v>236</v>
      </c>
      <c r="GB270" s="1180">
        <v>45</v>
      </c>
      <c r="GC270" s="1017">
        <v>123008</v>
      </c>
      <c r="GD270" s="1025">
        <f t="shared" si="4783"/>
        <v>5535360</v>
      </c>
      <c r="GE270" s="1241"/>
      <c r="GF270" s="898">
        <f t="shared" si="4784"/>
        <v>1</v>
      </c>
      <c r="GG270" s="898">
        <f t="shared" si="4785"/>
        <v>1</v>
      </c>
      <c r="GH270" s="899">
        <f t="shared" si="4786"/>
        <v>1</v>
      </c>
      <c r="GI270" s="899">
        <f t="shared" si="4787"/>
        <v>1</v>
      </c>
      <c r="GJ270" s="899">
        <f t="shared" si="4788"/>
        <v>1</v>
      </c>
      <c r="GK270" s="899">
        <f t="shared" si="4789"/>
        <v>1</v>
      </c>
      <c r="GL270" s="966">
        <f t="shared" si="4790"/>
        <v>5535360</v>
      </c>
      <c r="GM270" s="901">
        <f t="shared" si="4791"/>
        <v>0</v>
      </c>
      <c r="GP270" s="958" t="s">
        <v>955</v>
      </c>
      <c r="GQ270" s="1190" t="s">
        <v>616</v>
      </c>
      <c r="GR270" s="1179" t="s">
        <v>236</v>
      </c>
      <c r="GS270" s="1180">
        <v>45</v>
      </c>
      <c r="GT270" s="1015">
        <v>120550</v>
      </c>
      <c r="GU270" s="1025">
        <f t="shared" si="4792"/>
        <v>5424750</v>
      </c>
      <c r="GV270" s="1241"/>
      <c r="GW270" s="898">
        <f t="shared" si="4793"/>
        <v>1</v>
      </c>
      <c r="GX270" s="898">
        <f t="shared" si="4794"/>
        <v>1</v>
      </c>
      <c r="GY270" s="899">
        <f t="shared" si="4795"/>
        <v>1</v>
      </c>
      <c r="GZ270" s="899">
        <f t="shared" si="4796"/>
        <v>1</v>
      </c>
      <c r="HA270" s="899">
        <f t="shared" si="4797"/>
        <v>1</v>
      </c>
      <c r="HB270" s="899">
        <f t="shared" si="4798"/>
        <v>1</v>
      </c>
      <c r="HC270" s="966">
        <f t="shared" si="4799"/>
        <v>5424750</v>
      </c>
      <c r="HD270" s="901">
        <f t="shared" si="4800"/>
        <v>0</v>
      </c>
      <c r="HG270" s="958" t="s">
        <v>955</v>
      </c>
      <c r="HH270" s="1190" t="s">
        <v>616</v>
      </c>
      <c r="HI270" s="1179" t="s">
        <v>236</v>
      </c>
      <c r="HJ270" s="1180">
        <v>45</v>
      </c>
      <c r="HK270" s="1015">
        <v>148104</v>
      </c>
      <c r="HL270" s="1025">
        <f t="shared" si="4801"/>
        <v>6664680</v>
      </c>
      <c r="HM270" s="1241"/>
      <c r="HN270" s="898">
        <f t="shared" si="4802"/>
        <v>1</v>
      </c>
      <c r="HO270" s="898">
        <f t="shared" si="4803"/>
        <v>1</v>
      </c>
      <c r="HP270" s="899">
        <f t="shared" si="4804"/>
        <v>1</v>
      </c>
      <c r="HQ270" s="899">
        <f t="shared" si="4805"/>
        <v>1</v>
      </c>
      <c r="HR270" s="899">
        <f t="shared" si="4806"/>
        <v>1</v>
      </c>
      <c r="HS270" s="899">
        <f t="shared" si="4807"/>
        <v>1</v>
      </c>
      <c r="HT270" s="966">
        <f t="shared" si="4808"/>
        <v>6664680</v>
      </c>
      <c r="HU270" s="901">
        <f t="shared" si="4809"/>
        <v>0</v>
      </c>
      <c r="HX270" s="958" t="s">
        <v>955</v>
      </c>
      <c r="HY270" s="1190" t="s">
        <v>616</v>
      </c>
      <c r="HZ270" s="1179" t="s">
        <v>236</v>
      </c>
      <c r="IA270" s="1180">
        <v>45</v>
      </c>
      <c r="IB270" s="1020">
        <v>102246</v>
      </c>
      <c r="IC270" s="1027">
        <f t="shared" si="4810"/>
        <v>4601070</v>
      </c>
      <c r="ID270" s="1241"/>
      <c r="IE270" s="898">
        <f t="shared" si="4811"/>
        <v>1</v>
      </c>
      <c r="IF270" s="898">
        <f t="shared" si="4812"/>
        <v>1</v>
      </c>
      <c r="IG270" s="899">
        <f t="shared" si="4813"/>
        <v>1</v>
      </c>
      <c r="IH270" s="899">
        <f t="shared" si="4814"/>
        <v>1</v>
      </c>
      <c r="II270" s="899">
        <f t="shared" si="4815"/>
        <v>1</v>
      </c>
      <c r="IJ270" s="899">
        <f t="shared" si="4816"/>
        <v>1</v>
      </c>
      <c r="IK270" s="966">
        <f t="shared" si="4817"/>
        <v>4601070</v>
      </c>
      <c r="IL270" s="901">
        <f t="shared" si="4818"/>
        <v>0</v>
      </c>
      <c r="IO270" s="958" t="s">
        <v>955</v>
      </c>
      <c r="IP270" s="1190" t="s">
        <v>616</v>
      </c>
      <c r="IQ270" s="1179" t="s">
        <v>236</v>
      </c>
      <c r="IR270" s="1180">
        <v>45</v>
      </c>
      <c r="IS270" s="1015">
        <v>112346</v>
      </c>
      <c r="IT270" s="1025">
        <f t="shared" si="4819"/>
        <v>5055570</v>
      </c>
      <c r="IU270" s="1241"/>
      <c r="IV270" s="898">
        <f t="shared" si="4820"/>
        <v>1</v>
      </c>
      <c r="IW270" s="898">
        <f t="shared" si="4821"/>
        <v>1</v>
      </c>
      <c r="IX270" s="899">
        <f t="shared" si="4822"/>
        <v>1</v>
      </c>
      <c r="IY270" s="899">
        <f t="shared" si="4823"/>
        <v>1</v>
      </c>
      <c r="IZ270" s="899">
        <f t="shared" si="4824"/>
        <v>1</v>
      </c>
      <c r="JA270" s="899">
        <f t="shared" si="4825"/>
        <v>1</v>
      </c>
      <c r="JB270" s="966">
        <f t="shared" si="4826"/>
        <v>5055570</v>
      </c>
      <c r="JC270" s="901">
        <f t="shared" si="4827"/>
        <v>0</v>
      </c>
      <c r="JF270" s="958" t="s">
        <v>955</v>
      </c>
      <c r="JG270" s="1190" t="s">
        <v>616</v>
      </c>
      <c r="JH270" s="1179" t="s">
        <v>236</v>
      </c>
      <c r="JI270" s="1180">
        <v>45</v>
      </c>
      <c r="JJ270" s="1015">
        <v>136000</v>
      </c>
      <c r="JK270" s="1025">
        <f t="shared" si="4828"/>
        <v>6120000</v>
      </c>
      <c r="JL270" s="1241"/>
      <c r="JM270" s="898">
        <f t="shared" si="4829"/>
        <v>1</v>
      </c>
      <c r="JN270" s="898">
        <f t="shared" si="4830"/>
        <v>1</v>
      </c>
      <c r="JO270" s="899">
        <f t="shared" si="4831"/>
        <v>1</v>
      </c>
      <c r="JP270" s="899">
        <f t="shared" si="4832"/>
        <v>1</v>
      </c>
      <c r="JQ270" s="899">
        <f t="shared" si="4833"/>
        <v>1</v>
      </c>
      <c r="JR270" s="899">
        <f t="shared" si="4834"/>
        <v>1</v>
      </c>
      <c r="JS270" s="966">
        <f t="shared" si="4835"/>
        <v>6120000</v>
      </c>
      <c r="JT270" s="901">
        <f t="shared" si="4836"/>
        <v>0</v>
      </c>
      <c r="JW270" s="958" t="s">
        <v>955</v>
      </c>
      <c r="JX270" s="1190" t="s">
        <v>616</v>
      </c>
      <c r="JY270" s="1179" t="s">
        <v>236</v>
      </c>
      <c r="JZ270" s="1180">
        <v>45</v>
      </c>
      <c r="KA270" s="1015">
        <v>125935.85850000002</v>
      </c>
      <c r="KB270" s="1025">
        <f t="shared" si="4837"/>
        <v>5667114</v>
      </c>
      <c r="KC270" s="1241"/>
      <c r="KD270" s="898">
        <f t="shared" si="4838"/>
        <v>1</v>
      </c>
      <c r="KE270" s="898">
        <f t="shared" si="4839"/>
        <v>1</v>
      </c>
      <c r="KF270" s="899">
        <f t="shared" si="4840"/>
        <v>1</v>
      </c>
      <c r="KG270" s="899">
        <f t="shared" si="4841"/>
        <v>1</v>
      </c>
      <c r="KH270" s="899">
        <f t="shared" si="4842"/>
        <v>1</v>
      </c>
      <c r="KI270" s="899">
        <f t="shared" si="4843"/>
        <v>1</v>
      </c>
      <c r="KJ270" s="966">
        <f t="shared" si="4844"/>
        <v>5667114</v>
      </c>
      <c r="KK270" s="901">
        <f t="shared" si="4845"/>
        <v>0</v>
      </c>
      <c r="KN270" s="958" t="s">
        <v>955</v>
      </c>
      <c r="KO270" s="1190" t="s">
        <v>616</v>
      </c>
      <c r="KP270" s="1179" t="s">
        <v>236</v>
      </c>
      <c r="KQ270" s="1180">
        <v>45</v>
      </c>
      <c r="KR270" s="1015">
        <v>43505</v>
      </c>
      <c r="KS270" s="1025">
        <f t="shared" si="4846"/>
        <v>1957725</v>
      </c>
      <c r="KT270" s="1241"/>
      <c r="KU270" s="898">
        <f t="shared" si="4847"/>
        <v>1</v>
      </c>
      <c r="KV270" s="898">
        <f t="shared" si="4848"/>
        <v>1</v>
      </c>
      <c r="KW270" s="899">
        <f t="shared" si="4849"/>
        <v>1</v>
      </c>
      <c r="KX270" s="899">
        <f t="shared" si="4850"/>
        <v>1</v>
      </c>
      <c r="KY270" s="899">
        <f t="shared" si="4851"/>
        <v>1</v>
      </c>
      <c r="KZ270" s="899">
        <f t="shared" si="4852"/>
        <v>1</v>
      </c>
      <c r="LA270" s="966">
        <f t="shared" si="4853"/>
        <v>1957725</v>
      </c>
      <c r="LB270" s="901">
        <f t="shared" si="4854"/>
        <v>0</v>
      </c>
      <c r="LE270" s="958" t="s">
        <v>955</v>
      </c>
      <c r="LF270" s="1190" t="s">
        <v>616</v>
      </c>
      <c r="LG270" s="1179" t="s">
        <v>236</v>
      </c>
      <c r="LH270" s="1180">
        <v>45</v>
      </c>
      <c r="LI270" s="1021">
        <v>124625</v>
      </c>
      <c r="LJ270" s="1028">
        <f t="shared" si="4855"/>
        <v>5608125</v>
      </c>
      <c r="LK270" s="1241"/>
      <c r="LL270" s="898">
        <f t="shared" si="4856"/>
        <v>1</v>
      </c>
      <c r="LM270" s="898">
        <f t="shared" si="4857"/>
        <v>1</v>
      </c>
      <c r="LN270" s="899">
        <f t="shared" si="4858"/>
        <v>1</v>
      </c>
      <c r="LO270" s="899">
        <f t="shared" si="4859"/>
        <v>1</v>
      </c>
      <c r="LP270" s="899">
        <f t="shared" si="4860"/>
        <v>1</v>
      </c>
      <c r="LQ270" s="899">
        <f t="shared" si="4861"/>
        <v>1</v>
      </c>
      <c r="LR270" s="966">
        <f t="shared" si="4862"/>
        <v>5608125</v>
      </c>
      <c r="LS270" s="901">
        <f t="shared" si="4863"/>
        <v>0</v>
      </c>
      <c r="LV270" s="958" t="s">
        <v>955</v>
      </c>
      <c r="LW270" s="1190" t="s">
        <v>616</v>
      </c>
      <c r="LX270" s="1179" t="s">
        <v>236</v>
      </c>
      <c r="LY270" s="1180">
        <v>45</v>
      </c>
      <c r="LZ270" s="1015">
        <v>61750</v>
      </c>
      <c r="MA270" s="1025">
        <f t="shared" si="4864"/>
        <v>2778750</v>
      </c>
      <c r="MB270" s="1241"/>
      <c r="MC270" s="898">
        <f t="shared" si="4865"/>
        <v>1</v>
      </c>
      <c r="MD270" s="898">
        <f t="shared" si="4866"/>
        <v>1</v>
      </c>
      <c r="ME270" s="899">
        <f t="shared" si="4867"/>
        <v>1</v>
      </c>
      <c r="MF270" s="899">
        <f t="shared" si="4868"/>
        <v>1</v>
      </c>
      <c r="MG270" s="899">
        <f t="shared" si="4869"/>
        <v>1</v>
      </c>
      <c r="MH270" s="899">
        <f t="shared" si="4870"/>
        <v>1</v>
      </c>
      <c r="MI270" s="966">
        <f t="shared" si="4871"/>
        <v>2778750</v>
      </c>
      <c r="MJ270" s="901">
        <f t="shared" si="4872"/>
        <v>0</v>
      </c>
      <c r="MM270" s="958" t="s">
        <v>955</v>
      </c>
      <c r="MN270" s="1190" t="s">
        <v>616</v>
      </c>
      <c r="MO270" s="1179" t="s">
        <v>236</v>
      </c>
      <c r="MP270" s="1180">
        <v>45</v>
      </c>
      <c r="MQ270" s="1015">
        <v>108750</v>
      </c>
      <c r="MR270" s="1025">
        <f t="shared" si="4873"/>
        <v>4893750</v>
      </c>
      <c r="MS270" s="1241"/>
      <c r="MT270" s="898">
        <f t="shared" si="4874"/>
        <v>1</v>
      </c>
      <c r="MU270" s="898">
        <f t="shared" si="4875"/>
        <v>1</v>
      </c>
      <c r="MV270" s="899">
        <f t="shared" si="4876"/>
        <v>1</v>
      </c>
      <c r="MW270" s="899">
        <f t="shared" si="4877"/>
        <v>1</v>
      </c>
      <c r="MX270" s="899">
        <f t="shared" si="4878"/>
        <v>1</v>
      </c>
      <c r="MY270" s="899">
        <f t="shared" si="4879"/>
        <v>1</v>
      </c>
      <c r="MZ270" s="966">
        <f t="shared" si="4880"/>
        <v>4893750</v>
      </c>
      <c r="NA270" s="901">
        <f t="shared" si="4881"/>
        <v>0</v>
      </c>
      <c r="ND270" s="975" t="s">
        <v>955</v>
      </c>
      <c r="NE270" s="976" t="s">
        <v>616</v>
      </c>
      <c r="NF270" s="1175" t="s">
        <v>236</v>
      </c>
      <c r="NG270" s="1176">
        <v>45</v>
      </c>
      <c r="NH270" s="979">
        <v>89667.27</v>
      </c>
      <c r="NI270" s="980">
        <v>4035027</v>
      </c>
      <c r="NJ270" s="1241"/>
      <c r="NK270" s="898">
        <f t="shared" si="4882"/>
        <v>1</v>
      </c>
      <c r="NL270" s="898">
        <f t="shared" si="4883"/>
        <v>1</v>
      </c>
      <c r="NM270" s="899">
        <f t="shared" si="4884"/>
        <v>1</v>
      </c>
      <c r="NN270" s="899">
        <f t="shared" si="4885"/>
        <v>1</v>
      </c>
      <c r="NO270" s="899">
        <f t="shared" si="4886"/>
        <v>1</v>
      </c>
      <c r="NP270" s="899">
        <f t="shared" si="4887"/>
        <v>1</v>
      </c>
      <c r="NQ270" s="966">
        <f t="shared" si="4888"/>
        <v>4035027</v>
      </c>
      <c r="NR270" s="901">
        <f t="shared" si="4889"/>
        <v>0</v>
      </c>
      <c r="NU270" s="981" t="s">
        <v>955</v>
      </c>
      <c r="NV270" s="982" t="s">
        <v>616</v>
      </c>
      <c r="NW270" s="1177" t="s">
        <v>236</v>
      </c>
      <c r="NX270" s="1178">
        <v>45</v>
      </c>
      <c r="NY270" s="1022">
        <v>90573</v>
      </c>
      <c r="NZ270" s="986">
        <f t="shared" si="4890"/>
        <v>4075785</v>
      </c>
      <c r="OA270" s="1241"/>
      <c r="OB270" s="898">
        <f t="shared" si="4891"/>
        <v>1</v>
      </c>
      <c r="OC270" s="898">
        <f t="shared" si="4892"/>
        <v>1</v>
      </c>
      <c r="OD270" s="899">
        <f t="shared" si="4893"/>
        <v>1</v>
      </c>
      <c r="OE270" s="899">
        <f t="shared" si="4894"/>
        <v>1</v>
      </c>
      <c r="OF270" s="899">
        <f t="shared" si="4895"/>
        <v>1</v>
      </c>
      <c r="OG270" s="899">
        <f t="shared" si="4896"/>
        <v>1</v>
      </c>
      <c r="OH270" s="966">
        <f t="shared" si="4897"/>
        <v>4075785</v>
      </c>
      <c r="OI270" s="901">
        <f t="shared" si="4898"/>
        <v>0</v>
      </c>
      <c r="OL270" s="958" t="s">
        <v>955</v>
      </c>
      <c r="OM270" s="1190" t="s">
        <v>616</v>
      </c>
      <c r="ON270" s="1179" t="s">
        <v>236</v>
      </c>
      <c r="OO270" s="1180">
        <v>45</v>
      </c>
      <c r="OP270" s="1015">
        <v>149237</v>
      </c>
      <c r="OQ270" s="1025">
        <f t="shared" si="4899"/>
        <v>6715665</v>
      </c>
      <c r="OR270" s="1241"/>
      <c r="OS270" s="898">
        <f t="shared" si="4900"/>
        <v>1</v>
      </c>
      <c r="OT270" s="898">
        <f t="shared" si="4901"/>
        <v>1</v>
      </c>
      <c r="OU270" s="899">
        <f t="shared" si="4902"/>
        <v>1</v>
      </c>
      <c r="OV270" s="899">
        <f t="shared" si="4903"/>
        <v>1</v>
      </c>
      <c r="OW270" s="899">
        <f t="shared" si="4904"/>
        <v>1</v>
      </c>
      <c r="OX270" s="899">
        <f t="shared" si="4905"/>
        <v>1</v>
      </c>
      <c r="OY270" s="966">
        <f t="shared" si="4906"/>
        <v>6715665</v>
      </c>
      <c r="OZ270" s="901">
        <f t="shared" si="4907"/>
        <v>0</v>
      </c>
      <c r="PC270" s="958" t="s">
        <v>955</v>
      </c>
      <c r="PD270" s="1190" t="s">
        <v>616</v>
      </c>
      <c r="PE270" s="1179" t="s">
        <v>236</v>
      </c>
      <c r="PF270" s="1180">
        <v>45</v>
      </c>
      <c r="PG270" s="1023">
        <v>187474</v>
      </c>
      <c r="PH270" s="1029">
        <v>8436330</v>
      </c>
      <c r="PI270" s="1241"/>
      <c r="PJ270" s="898">
        <f t="shared" si="4908"/>
        <v>1</v>
      </c>
      <c r="PK270" s="898">
        <f t="shared" si="4909"/>
        <v>1</v>
      </c>
      <c r="PL270" s="899">
        <f t="shared" si="4910"/>
        <v>1</v>
      </c>
      <c r="PM270" s="899">
        <f t="shared" si="4911"/>
        <v>1</v>
      </c>
      <c r="PN270" s="899">
        <f t="shared" si="4912"/>
        <v>1</v>
      </c>
      <c r="PO270" s="899">
        <f t="shared" si="4913"/>
        <v>1</v>
      </c>
      <c r="PP270" s="966">
        <f t="shared" si="4914"/>
        <v>8436330</v>
      </c>
      <c r="PQ270" s="901">
        <f t="shared" si="4915"/>
        <v>0</v>
      </c>
      <c r="PT270" s="958" t="s">
        <v>955</v>
      </c>
      <c r="PU270" s="1190" t="s">
        <v>616</v>
      </c>
      <c r="PV270" s="1179" t="s">
        <v>236</v>
      </c>
      <c r="PW270" s="1180">
        <v>45</v>
      </c>
      <c r="PX270" s="1015">
        <v>120490</v>
      </c>
      <c r="PY270" s="1025">
        <f t="shared" si="4916"/>
        <v>5422050</v>
      </c>
      <c r="PZ270" s="1241"/>
      <c r="QA270" s="898">
        <f t="shared" si="4917"/>
        <v>1</v>
      </c>
      <c r="QB270" s="898">
        <f t="shared" si="4918"/>
        <v>1</v>
      </c>
      <c r="QC270" s="899">
        <f t="shared" si="4919"/>
        <v>1</v>
      </c>
      <c r="QD270" s="899">
        <f t="shared" si="4920"/>
        <v>1</v>
      </c>
      <c r="QE270" s="899">
        <f t="shared" si="4921"/>
        <v>1</v>
      </c>
      <c r="QF270" s="899">
        <f t="shared" si="4922"/>
        <v>1</v>
      </c>
      <c r="QG270" s="966">
        <f t="shared" si="4923"/>
        <v>5422050</v>
      </c>
      <c r="QH270" s="901">
        <f t="shared" si="4924"/>
        <v>0</v>
      </c>
      <c r="QK270" s="958" t="s">
        <v>955</v>
      </c>
      <c r="QL270" s="1190" t="s">
        <v>616</v>
      </c>
      <c r="QM270" s="1179" t="s">
        <v>236</v>
      </c>
      <c r="QN270" s="1180">
        <v>45</v>
      </c>
      <c r="QO270" s="1021">
        <v>125248.12499999999</v>
      </c>
      <c r="QP270" s="1028">
        <f t="shared" si="4925"/>
        <v>5636166</v>
      </c>
      <c r="QQ270" s="1241"/>
      <c r="QR270" s="898">
        <f t="shared" si="4926"/>
        <v>1</v>
      </c>
      <c r="QS270" s="898">
        <f t="shared" si="4927"/>
        <v>1</v>
      </c>
      <c r="QT270" s="899">
        <f t="shared" si="4928"/>
        <v>1</v>
      </c>
      <c r="QU270" s="899">
        <f t="shared" si="4929"/>
        <v>1</v>
      </c>
      <c r="QV270" s="899">
        <f t="shared" si="4930"/>
        <v>1</v>
      </c>
      <c r="QW270" s="899">
        <f t="shared" si="4931"/>
        <v>1</v>
      </c>
      <c r="QX270" s="966">
        <f t="shared" si="4932"/>
        <v>5636166</v>
      </c>
      <c r="QY270" s="901">
        <f t="shared" si="4933"/>
        <v>0</v>
      </c>
      <c r="RB270" s="405"/>
      <c r="RC270" s="406"/>
      <c r="RD270" s="407"/>
      <c r="RE270" s="408"/>
      <c r="RF270" s="409"/>
      <c r="RG270" s="410"/>
      <c r="RH270" s="410"/>
      <c r="RI270" s="898"/>
      <c r="RJ270" s="898"/>
      <c r="RK270" s="934"/>
      <c r="RL270" s="934"/>
      <c r="RM270" s="934"/>
      <c r="RN270" s="934"/>
      <c r="RO270" s="935"/>
      <c r="RP270" s="936"/>
      <c r="RS270" s="405"/>
      <c r="RT270" s="406"/>
      <c r="RU270" s="407"/>
      <c r="RV270" s="408"/>
      <c r="RW270" s="409"/>
      <c r="RX270" s="410"/>
      <c r="RY270" s="410"/>
      <c r="RZ270" s="898"/>
      <c r="SA270" s="898"/>
      <c r="SB270" s="934"/>
      <c r="SC270" s="934"/>
      <c r="SD270" s="934"/>
      <c r="SE270" s="934"/>
      <c r="SF270" s="935"/>
      <c r="SG270" s="936"/>
      <c r="SJ270" s="405"/>
      <c r="SK270" s="406"/>
      <c r="SL270" s="407"/>
      <c r="SM270" s="408"/>
      <c r="SN270" s="409"/>
      <c r="SO270" s="410"/>
      <c r="SP270" s="410"/>
      <c r="SQ270" s="898"/>
      <c r="SR270" s="898"/>
      <c r="SS270" s="934"/>
      <c r="ST270" s="934"/>
      <c r="SU270" s="934"/>
      <c r="SV270" s="934"/>
      <c r="SW270" s="935"/>
      <c r="SX270" s="936"/>
    </row>
    <row r="271" spans="2:518" ht="67.5" customHeight="1" thickTop="1" thickBot="1">
      <c r="B271" s="958" t="s">
        <v>956</v>
      </c>
      <c r="C271" s="1190" t="s">
        <v>617</v>
      </c>
      <c r="D271" s="1179" t="s">
        <v>236</v>
      </c>
      <c r="E271" s="1180">
        <v>53</v>
      </c>
      <c r="F271" s="1015"/>
      <c r="G271" s="1025">
        <f t="shared" si="4692"/>
        <v>0</v>
      </c>
      <c r="H271" s="1247"/>
      <c r="K271" s="958" t="s">
        <v>956</v>
      </c>
      <c r="L271" s="1190" t="s">
        <v>617</v>
      </c>
      <c r="M271" s="1179" t="s">
        <v>236</v>
      </c>
      <c r="N271" s="1180">
        <v>53</v>
      </c>
      <c r="O271" s="1017">
        <v>50974</v>
      </c>
      <c r="P271" s="1025">
        <f t="shared" si="4693"/>
        <v>2701622</v>
      </c>
      <c r="Q271" s="1247"/>
      <c r="R271" s="898">
        <f t="shared" si="4694"/>
        <v>1</v>
      </c>
      <c r="S271" s="898">
        <f t="shared" si="4695"/>
        <v>1</v>
      </c>
      <c r="T271" s="899">
        <f t="shared" si="4696"/>
        <v>1</v>
      </c>
      <c r="U271" s="899">
        <f t="shared" si="4697"/>
        <v>1</v>
      </c>
      <c r="V271" s="899">
        <f t="shared" si="4698"/>
        <v>1</v>
      </c>
      <c r="W271" s="899">
        <f t="shared" si="4699"/>
        <v>1</v>
      </c>
      <c r="X271" s="966">
        <f t="shared" si="4700"/>
        <v>2701622</v>
      </c>
      <c r="Y271" s="901">
        <f t="shared" si="4701"/>
        <v>0</v>
      </c>
      <c r="Z271" s="872"/>
      <c r="AA271" s="872"/>
      <c r="AB271" s="958" t="s">
        <v>956</v>
      </c>
      <c r="AC271" s="1190" t="s">
        <v>617</v>
      </c>
      <c r="AD271" s="1179" t="s">
        <v>236</v>
      </c>
      <c r="AE271" s="1180">
        <v>53</v>
      </c>
      <c r="AF271" s="1015">
        <v>77438</v>
      </c>
      <c r="AG271" s="1025">
        <f t="shared" si="4702"/>
        <v>4104214</v>
      </c>
      <c r="AH271" s="1247"/>
      <c r="AI271" s="898">
        <f t="shared" si="4703"/>
        <v>1</v>
      </c>
      <c r="AJ271" s="898">
        <f t="shared" si="4704"/>
        <v>1</v>
      </c>
      <c r="AK271" s="899">
        <f t="shared" si="4705"/>
        <v>1</v>
      </c>
      <c r="AL271" s="899">
        <f t="shared" si="4706"/>
        <v>1</v>
      </c>
      <c r="AM271" s="899">
        <f t="shared" si="4707"/>
        <v>1</v>
      </c>
      <c r="AN271" s="899">
        <f t="shared" si="4708"/>
        <v>1</v>
      </c>
      <c r="AO271" s="966">
        <f t="shared" si="4709"/>
        <v>4104214</v>
      </c>
      <c r="AP271" s="901">
        <f t="shared" si="4710"/>
        <v>0</v>
      </c>
      <c r="AQ271" s="872"/>
      <c r="AR271" s="872"/>
      <c r="AS271" s="958" t="s">
        <v>956</v>
      </c>
      <c r="AT271" s="1191" t="s">
        <v>617</v>
      </c>
      <c r="AU271" s="1179" t="s">
        <v>236</v>
      </c>
      <c r="AV271" s="1180">
        <v>53</v>
      </c>
      <c r="AW271" s="1019">
        <v>150000</v>
      </c>
      <c r="AX271" s="1026">
        <f t="shared" si="4711"/>
        <v>7950000</v>
      </c>
      <c r="AY271" s="1247"/>
      <c r="AZ271" s="898">
        <f t="shared" si="4712"/>
        <v>1</v>
      </c>
      <c r="BA271" s="898">
        <f t="shared" si="4713"/>
        <v>1</v>
      </c>
      <c r="BB271" s="899">
        <f t="shared" si="4714"/>
        <v>1</v>
      </c>
      <c r="BC271" s="899">
        <f t="shared" si="4715"/>
        <v>1</v>
      </c>
      <c r="BD271" s="899">
        <f t="shared" si="4716"/>
        <v>1</v>
      </c>
      <c r="BE271" s="899">
        <f t="shared" si="4717"/>
        <v>1</v>
      </c>
      <c r="BF271" s="966">
        <f t="shared" si="4718"/>
        <v>7950000</v>
      </c>
      <c r="BG271" s="901">
        <f t="shared" si="4719"/>
        <v>0</v>
      </c>
      <c r="BJ271" s="958" t="s">
        <v>956</v>
      </c>
      <c r="BK271" s="1192" t="s">
        <v>617</v>
      </c>
      <c r="BL271" s="1179" t="s">
        <v>236</v>
      </c>
      <c r="BM271" s="1180">
        <v>53</v>
      </c>
      <c r="BN271" s="1015">
        <v>100450</v>
      </c>
      <c r="BO271" s="1025">
        <f t="shared" si="4720"/>
        <v>5323850</v>
      </c>
      <c r="BP271" s="1247"/>
      <c r="BQ271" s="898">
        <f t="shared" si="4721"/>
        <v>1</v>
      </c>
      <c r="BR271" s="898">
        <f t="shared" si="4722"/>
        <v>1</v>
      </c>
      <c r="BS271" s="899">
        <f t="shared" si="4723"/>
        <v>1</v>
      </c>
      <c r="BT271" s="899">
        <f t="shared" si="4724"/>
        <v>1</v>
      </c>
      <c r="BU271" s="899">
        <f t="shared" si="4725"/>
        <v>1</v>
      </c>
      <c r="BV271" s="899">
        <f t="shared" si="4726"/>
        <v>1</v>
      </c>
      <c r="BW271" s="966">
        <f t="shared" si="4727"/>
        <v>5323850</v>
      </c>
      <c r="BX271" s="901">
        <f t="shared" si="4728"/>
        <v>0</v>
      </c>
      <c r="CA271" s="958" t="s">
        <v>956</v>
      </c>
      <c r="CB271" s="1190" t="s">
        <v>617</v>
      </c>
      <c r="CC271" s="1179" t="s">
        <v>236</v>
      </c>
      <c r="CD271" s="1180">
        <v>53</v>
      </c>
      <c r="CE271" s="1015">
        <v>49648</v>
      </c>
      <c r="CF271" s="1025">
        <f t="shared" si="4729"/>
        <v>2631344</v>
      </c>
      <c r="CG271" s="1247"/>
      <c r="CH271" s="898">
        <f t="shared" si="4730"/>
        <v>1</v>
      </c>
      <c r="CI271" s="898">
        <f t="shared" si="4731"/>
        <v>1</v>
      </c>
      <c r="CJ271" s="899">
        <f t="shared" si="4732"/>
        <v>1</v>
      </c>
      <c r="CK271" s="899">
        <f t="shared" si="4733"/>
        <v>1</v>
      </c>
      <c r="CL271" s="899">
        <f t="shared" si="4734"/>
        <v>1</v>
      </c>
      <c r="CM271" s="899">
        <f t="shared" si="4735"/>
        <v>1</v>
      </c>
      <c r="CN271" s="966">
        <f t="shared" si="4736"/>
        <v>2631344</v>
      </c>
      <c r="CO271" s="901">
        <f t="shared" si="4737"/>
        <v>0</v>
      </c>
      <c r="CR271" s="958" t="s">
        <v>956</v>
      </c>
      <c r="CS271" s="1190" t="s">
        <v>617</v>
      </c>
      <c r="CT271" s="1179" t="s">
        <v>236</v>
      </c>
      <c r="CU271" s="1180">
        <v>53</v>
      </c>
      <c r="CV271" s="1015">
        <v>178000</v>
      </c>
      <c r="CW271" s="1025">
        <f t="shared" si="4738"/>
        <v>9434000</v>
      </c>
      <c r="CX271" s="1247"/>
      <c r="CY271" s="898">
        <f t="shared" si="4739"/>
        <v>1</v>
      </c>
      <c r="CZ271" s="898">
        <f t="shared" si="4740"/>
        <v>1</v>
      </c>
      <c r="DA271" s="899">
        <f t="shared" si="4741"/>
        <v>1</v>
      </c>
      <c r="DB271" s="899">
        <f t="shared" si="4742"/>
        <v>1</v>
      </c>
      <c r="DC271" s="899">
        <f t="shared" si="4743"/>
        <v>1</v>
      </c>
      <c r="DD271" s="899">
        <f t="shared" si="4744"/>
        <v>1</v>
      </c>
      <c r="DE271" s="966">
        <f t="shared" si="4745"/>
        <v>9434000</v>
      </c>
      <c r="DF271" s="901">
        <f t="shared" si="4746"/>
        <v>0</v>
      </c>
      <c r="DI271" s="958" t="s">
        <v>956</v>
      </c>
      <c r="DJ271" s="1190" t="s">
        <v>617</v>
      </c>
      <c r="DK271" s="1179" t="s">
        <v>236</v>
      </c>
      <c r="DL271" s="1180">
        <v>53</v>
      </c>
      <c r="DM271" s="1015">
        <v>92728</v>
      </c>
      <c r="DN271" s="1025">
        <f t="shared" si="4747"/>
        <v>4914584</v>
      </c>
      <c r="DO271" s="1247"/>
      <c r="DP271" s="898">
        <f t="shared" si="4748"/>
        <v>1</v>
      </c>
      <c r="DQ271" s="898">
        <f t="shared" si="4749"/>
        <v>1</v>
      </c>
      <c r="DR271" s="899">
        <f t="shared" si="4750"/>
        <v>1</v>
      </c>
      <c r="DS271" s="899">
        <f t="shared" si="4751"/>
        <v>1</v>
      </c>
      <c r="DT271" s="899">
        <f t="shared" si="4752"/>
        <v>1</v>
      </c>
      <c r="DU271" s="899">
        <f t="shared" si="4753"/>
        <v>1</v>
      </c>
      <c r="DV271" s="966">
        <f t="shared" si="4754"/>
        <v>4914584</v>
      </c>
      <c r="DW271" s="901">
        <f t="shared" si="4755"/>
        <v>0</v>
      </c>
      <c r="DZ271" s="958" t="s">
        <v>956</v>
      </c>
      <c r="EA271" s="1190" t="s">
        <v>617</v>
      </c>
      <c r="EB271" s="1179" t="s">
        <v>236</v>
      </c>
      <c r="EC271" s="1180">
        <v>53</v>
      </c>
      <c r="ED271" s="1015">
        <v>99250</v>
      </c>
      <c r="EE271" s="1025">
        <f t="shared" si="4756"/>
        <v>5260250</v>
      </c>
      <c r="EF271" s="1247"/>
      <c r="EG271" s="898">
        <f t="shared" si="4757"/>
        <v>1</v>
      </c>
      <c r="EH271" s="898">
        <f t="shared" si="4758"/>
        <v>1</v>
      </c>
      <c r="EI271" s="899">
        <f t="shared" si="4759"/>
        <v>1</v>
      </c>
      <c r="EJ271" s="899">
        <f t="shared" si="4760"/>
        <v>1</v>
      </c>
      <c r="EK271" s="899">
        <f t="shared" si="4761"/>
        <v>1</v>
      </c>
      <c r="EL271" s="899">
        <f t="shared" si="4762"/>
        <v>1</v>
      </c>
      <c r="EM271" s="966">
        <f t="shared" si="4763"/>
        <v>5260250</v>
      </c>
      <c r="EN271" s="901">
        <f t="shared" si="4764"/>
        <v>0</v>
      </c>
      <c r="EQ271" s="958" t="s">
        <v>956</v>
      </c>
      <c r="ER271" s="1190" t="s">
        <v>617</v>
      </c>
      <c r="ES271" s="1179" t="s">
        <v>236</v>
      </c>
      <c r="ET271" s="1180">
        <v>53</v>
      </c>
      <c r="EU271" s="1015">
        <v>49900</v>
      </c>
      <c r="EV271" s="1025">
        <f t="shared" si="4765"/>
        <v>2644700</v>
      </c>
      <c r="EW271" s="1247"/>
      <c r="EX271" s="898">
        <f t="shared" si="4766"/>
        <v>1</v>
      </c>
      <c r="EY271" s="898">
        <f t="shared" si="4767"/>
        <v>1</v>
      </c>
      <c r="EZ271" s="899">
        <f t="shared" si="4768"/>
        <v>1</v>
      </c>
      <c r="FA271" s="899">
        <f t="shared" si="4769"/>
        <v>1</v>
      </c>
      <c r="FB271" s="899">
        <f t="shared" si="4770"/>
        <v>1</v>
      </c>
      <c r="FC271" s="899">
        <f t="shared" si="4771"/>
        <v>1</v>
      </c>
      <c r="FD271" s="966">
        <f t="shared" si="4772"/>
        <v>2644700</v>
      </c>
      <c r="FE271" s="901">
        <f t="shared" si="4773"/>
        <v>0</v>
      </c>
      <c r="FH271" s="958"/>
      <c r="FI271" s="1190"/>
      <c r="FJ271" s="1179"/>
      <c r="FK271" s="1180"/>
      <c r="FL271" s="1015"/>
      <c r="FM271" s="1025">
        <f t="shared" si="4774"/>
        <v>0</v>
      </c>
      <c r="FN271" s="1247"/>
      <c r="FO271" s="898" t="e">
        <f t="shared" si="4775"/>
        <v>#N/A</v>
      </c>
      <c r="FP271" s="898" t="e">
        <f t="shared" si="4776"/>
        <v>#N/A</v>
      </c>
      <c r="FQ271" s="899" t="e">
        <f t="shared" si="4777"/>
        <v>#N/A</v>
      </c>
      <c r="FR271" s="899">
        <f t="shared" si="4778"/>
        <v>0</v>
      </c>
      <c r="FS271" s="899">
        <f t="shared" si="4779"/>
        <v>0</v>
      </c>
      <c r="FT271" s="899" t="e">
        <f t="shared" si="4780"/>
        <v>#N/A</v>
      </c>
      <c r="FU271" s="966">
        <f t="shared" si="4781"/>
        <v>0</v>
      </c>
      <c r="FV271" s="901">
        <f t="shared" si="4782"/>
        <v>0</v>
      </c>
      <c r="FY271" s="958" t="s">
        <v>956</v>
      </c>
      <c r="FZ271" s="1190" t="s">
        <v>617</v>
      </c>
      <c r="GA271" s="1179" t="s">
        <v>236</v>
      </c>
      <c r="GB271" s="1180">
        <v>53</v>
      </c>
      <c r="GC271" s="1017">
        <v>50974</v>
      </c>
      <c r="GD271" s="1025">
        <f t="shared" si="4783"/>
        <v>2701622</v>
      </c>
      <c r="GE271" s="1247"/>
      <c r="GF271" s="898">
        <f t="shared" si="4784"/>
        <v>1</v>
      </c>
      <c r="GG271" s="898">
        <f t="shared" si="4785"/>
        <v>1</v>
      </c>
      <c r="GH271" s="899">
        <f t="shared" si="4786"/>
        <v>1</v>
      </c>
      <c r="GI271" s="899">
        <f t="shared" si="4787"/>
        <v>1</v>
      </c>
      <c r="GJ271" s="899">
        <f t="shared" si="4788"/>
        <v>1</v>
      </c>
      <c r="GK271" s="899">
        <f t="shared" si="4789"/>
        <v>1</v>
      </c>
      <c r="GL271" s="966">
        <f t="shared" si="4790"/>
        <v>2701622</v>
      </c>
      <c r="GM271" s="901">
        <f t="shared" si="4791"/>
        <v>0</v>
      </c>
      <c r="GP271" s="958" t="s">
        <v>956</v>
      </c>
      <c r="GQ271" s="1190" t="s">
        <v>617</v>
      </c>
      <c r="GR271" s="1179" t="s">
        <v>236</v>
      </c>
      <c r="GS271" s="1180">
        <v>53</v>
      </c>
      <c r="GT271" s="1015">
        <v>49950</v>
      </c>
      <c r="GU271" s="1025">
        <f t="shared" si="4792"/>
        <v>2647350</v>
      </c>
      <c r="GV271" s="1247"/>
      <c r="GW271" s="898">
        <f t="shared" si="4793"/>
        <v>1</v>
      </c>
      <c r="GX271" s="898">
        <f t="shared" si="4794"/>
        <v>1</v>
      </c>
      <c r="GY271" s="899">
        <f t="shared" si="4795"/>
        <v>1</v>
      </c>
      <c r="GZ271" s="899">
        <f t="shared" si="4796"/>
        <v>1</v>
      </c>
      <c r="HA271" s="899">
        <f t="shared" si="4797"/>
        <v>1</v>
      </c>
      <c r="HB271" s="899">
        <f t="shared" si="4798"/>
        <v>1</v>
      </c>
      <c r="HC271" s="966">
        <f t="shared" si="4799"/>
        <v>2647350</v>
      </c>
      <c r="HD271" s="901">
        <f t="shared" si="4800"/>
        <v>0</v>
      </c>
      <c r="HG271" s="958" t="s">
        <v>956</v>
      </c>
      <c r="HH271" s="1190" t="s">
        <v>617</v>
      </c>
      <c r="HI271" s="1179" t="s">
        <v>236</v>
      </c>
      <c r="HJ271" s="1180">
        <v>53</v>
      </c>
      <c r="HK271" s="1015">
        <v>104062</v>
      </c>
      <c r="HL271" s="1025">
        <f t="shared" si="4801"/>
        <v>5515286</v>
      </c>
      <c r="HM271" s="1247"/>
      <c r="HN271" s="898">
        <f t="shared" si="4802"/>
        <v>1</v>
      </c>
      <c r="HO271" s="898">
        <f t="shared" si="4803"/>
        <v>1</v>
      </c>
      <c r="HP271" s="899">
        <f t="shared" si="4804"/>
        <v>1</v>
      </c>
      <c r="HQ271" s="899">
        <f t="shared" si="4805"/>
        <v>1</v>
      </c>
      <c r="HR271" s="899">
        <f t="shared" si="4806"/>
        <v>1</v>
      </c>
      <c r="HS271" s="899">
        <f t="shared" si="4807"/>
        <v>1</v>
      </c>
      <c r="HT271" s="966">
        <f t="shared" si="4808"/>
        <v>5515286</v>
      </c>
      <c r="HU271" s="901">
        <f t="shared" si="4809"/>
        <v>0</v>
      </c>
      <c r="HX271" s="958" t="s">
        <v>956</v>
      </c>
      <c r="HY271" s="1190" t="s">
        <v>617</v>
      </c>
      <c r="HZ271" s="1179" t="s">
        <v>236</v>
      </c>
      <c r="IA271" s="1180">
        <v>53</v>
      </c>
      <c r="IB271" s="1020">
        <v>65828</v>
      </c>
      <c r="IC271" s="1027">
        <f t="shared" si="4810"/>
        <v>3488884</v>
      </c>
      <c r="ID271" s="1247"/>
      <c r="IE271" s="898">
        <f t="shared" si="4811"/>
        <v>1</v>
      </c>
      <c r="IF271" s="898">
        <f t="shared" si="4812"/>
        <v>1</v>
      </c>
      <c r="IG271" s="899">
        <f t="shared" si="4813"/>
        <v>1</v>
      </c>
      <c r="IH271" s="899">
        <f t="shared" si="4814"/>
        <v>1</v>
      </c>
      <c r="II271" s="899">
        <f t="shared" si="4815"/>
        <v>1</v>
      </c>
      <c r="IJ271" s="899">
        <f t="shared" si="4816"/>
        <v>1</v>
      </c>
      <c r="IK271" s="966">
        <f t="shared" si="4817"/>
        <v>3488884</v>
      </c>
      <c r="IL271" s="901">
        <f t="shared" si="4818"/>
        <v>0</v>
      </c>
      <c r="IO271" s="958" t="s">
        <v>956</v>
      </c>
      <c r="IP271" s="1190" t="s">
        <v>617</v>
      </c>
      <c r="IQ271" s="1179" t="s">
        <v>236</v>
      </c>
      <c r="IR271" s="1180">
        <v>53</v>
      </c>
      <c r="IS271" s="1015">
        <v>24890</v>
      </c>
      <c r="IT271" s="1025">
        <f t="shared" si="4819"/>
        <v>1319170</v>
      </c>
      <c r="IU271" s="1247"/>
      <c r="IV271" s="898">
        <f t="shared" si="4820"/>
        <v>1</v>
      </c>
      <c r="IW271" s="898">
        <f t="shared" si="4821"/>
        <v>1</v>
      </c>
      <c r="IX271" s="899">
        <f t="shared" si="4822"/>
        <v>1</v>
      </c>
      <c r="IY271" s="899">
        <f t="shared" si="4823"/>
        <v>1</v>
      </c>
      <c r="IZ271" s="899">
        <f t="shared" si="4824"/>
        <v>1</v>
      </c>
      <c r="JA271" s="899">
        <f t="shared" si="4825"/>
        <v>1</v>
      </c>
      <c r="JB271" s="966">
        <f t="shared" si="4826"/>
        <v>1319170</v>
      </c>
      <c r="JC271" s="901">
        <f t="shared" si="4827"/>
        <v>0</v>
      </c>
      <c r="JF271" s="958" t="s">
        <v>956</v>
      </c>
      <c r="JG271" s="1190" t="s">
        <v>617</v>
      </c>
      <c r="JH271" s="1179" t="s">
        <v>236</v>
      </c>
      <c r="JI271" s="1180">
        <v>53</v>
      </c>
      <c r="JJ271" s="1015">
        <v>86600</v>
      </c>
      <c r="JK271" s="1025">
        <f t="shared" si="4828"/>
        <v>4589800</v>
      </c>
      <c r="JL271" s="1247"/>
      <c r="JM271" s="898">
        <f t="shared" si="4829"/>
        <v>1</v>
      </c>
      <c r="JN271" s="898">
        <f t="shared" si="4830"/>
        <v>1</v>
      </c>
      <c r="JO271" s="899">
        <f t="shared" si="4831"/>
        <v>1</v>
      </c>
      <c r="JP271" s="899">
        <f t="shared" si="4832"/>
        <v>1</v>
      </c>
      <c r="JQ271" s="899">
        <f t="shared" si="4833"/>
        <v>1</v>
      </c>
      <c r="JR271" s="899">
        <f t="shared" si="4834"/>
        <v>1</v>
      </c>
      <c r="JS271" s="966">
        <f t="shared" si="4835"/>
        <v>4589800</v>
      </c>
      <c r="JT271" s="901">
        <f t="shared" si="4836"/>
        <v>0</v>
      </c>
      <c r="JW271" s="958" t="s">
        <v>956</v>
      </c>
      <c r="JX271" s="1190" t="s">
        <v>617</v>
      </c>
      <c r="JY271" s="1179" t="s">
        <v>236</v>
      </c>
      <c r="JZ271" s="1180">
        <v>53</v>
      </c>
      <c r="KA271" s="1015">
        <v>81278.978400000007</v>
      </c>
      <c r="KB271" s="1025">
        <f t="shared" si="4837"/>
        <v>4307786</v>
      </c>
      <c r="KC271" s="1247"/>
      <c r="KD271" s="898">
        <f t="shared" si="4838"/>
        <v>1</v>
      </c>
      <c r="KE271" s="898">
        <f t="shared" si="4839"/>
        <v>1</v>
      </c>
      <c r="KF271" s="899">
        <f t="shared" si="4840"/>
        <v>1</v>
      </c>
      <c r="KG271" s="899">
        <f t="shared" si="4841"/>
        <v>1</v>
      </c>
      <c r="KH271" s="899">
        <f t="shared" si="4842"/>
        <v>1</v>
      </c>
      <c r="KI271" s="899">
        <f t="shared" si="4843"/>
        <v>1</v>
      </c>
      <c r="KJ271" s="966">
        <f t="shared" si="4844"/>
        <v>4307786</v>
      </c>
      <c r="KK271" s="901">
        <f t="shared" si="4845"/>
        <v>0</v>
      </c>
      <c r="KN271" s="958" t="s">
        <v>956</v>
      </c>
      <c r="KO271" s="1190" t="s">
        <v>617</v>
      </c>
      <c r="KP271" s="1179" t="s">
        <v>236</v>
      </c>
      <c r="KQ271" s="1180">
        <v>53</v>
      </c>
      <c r="KR271" s="1015">
        <v>67337</v>
      </c>
      <c r="KS271" s="1025">
        <f t="shared" si="4846"/>
        <v>3568861</v>
      </c>
      <c r="KT271" s="1247"/>
      <c r="KU271" s="898">
        <f t="shared" si="4847"/>
        <v>1</v>
      </c>
      <c r="KV271" s="898">
        <f t="shared" si="4848"/>
        <v>1</v>
      </c>
      <c r="KW271" s="899">
        <f t="shared" si="4849"/>
        <v>1</v>
      </c>
      <c r="KX271" s="899">
        <f t="shared" si="4850"/>
        <v>1</v>
      </c>
      <c r="KY271" s="899">
        <f t="shared" si="4851"/>
        <v>1</v>
      </c>
      <c r="KZ271" s="899">
        <f t="shared" si="4852"/>
        <v>1</v>
      </c>
      <c r="LA271" s="966">
        <f t="shared" si="4853"/>
        <v>3568861</v>
      </c>
      <c r="LB271" s="901">
        <f t="shared" si="4854"/>
        <v>0</v>
      </c>
      <c r="LE271" s="958" t="s">
        <v>956</v>
      </c>
      <c r="LF271" s="1190" t="s">
        <v>617</v>
      </c>
      <c r="LG271" s="1179" t="s">
        <v>236</v>
      </c>
      <c r="LH271" s="1180">
        <v>53</v>
      </c>
      <c r="LI271" s="1021">
        <v>67796</v>
      </c>
      <c r="LJ271" s="1028">
        <f t="shared" si="4855"/>
        <v>3593188</v>
      </c>
      <c r="LK271" s="1247"/>
      <c r="LL271" s="898">
        <f t="shared" si="4856"/>
        <v>1</v>
      </c>
      <c r="LM271" s="898">
        <f t="shared" si="4857"/>
        <v>1</v>
      </c>
      <c r="LN271" s="899">
        <f t="shared" si="4858"/>
        <v>1</v>
      </c>
      <c r="LO271" s="899">
        <f t="shared" si="4859"/>
        <v>1</v>
      </c>
      <c r="LP271" s="899">
        <f t="shared" si="4860"/>
        <v>1</v>
      </c>
      <c r="LQ271" s="899">
        <f t="shared" si="4861"/>
        <v>1</v>
      </c>
      <c r="LR271" s="966">
        <f t="shared" si="4862"/>
        <v>3593188</v>
      </c>
      <c r="LS271" s="901">
        <f t="shared" si="4863"/>
        <v>0</v>
      </c>
      <c r="LV271" s="958" t="s">
        <v>956</v>
      </c>
      <c r="LW271" s="1190" t="s">
        <v>617</v>
      </c>
      <c r="LX271" s="1179" t="s">
        <v>236</v>
      </c>
      <c r="LY271" s="1180">
        <v>53</v>
      </c>
      <c r="LZ271" s="1015">
        <v>55250</v>
      </c>
      <c r="MA271" s="1025">
        <f t="shared" si="4864"/>
        <v>2928250</v>
      </c>
      <c r="MB271" s="1247"/>
      <c r="MC271" s="898">
        <f t="shared" si="4865"/>
        <v>1</v>
      </c>
      <c r="MD271" s="898">
        <f t="shared" si="4866"/>
        <v>1</v>
      </c>
      <c r="ME271" s="899">
        <f t="shared" si="4867"/>
        <v>1</v>
      </c>
      <c r="MF271" s="899">
        <f t="shared" si="4868"/>
        <v>1</v>
      </c>
      <c r="MG271" s="899">
        <f t="shared" si="4869"/>
        <v>1</v>
      </c>
      <c r="MH271" s="899">
        <f t="shared" si="4870"/>
        <v>1</v>
      </c>
      <c r="MI271" s="966">
        <f t="shared" si="4871"/>
        <v>2928250</v>
      </c>
      <c r="MJ271" s="901">
        <f t="shared" si="4872"/>
        <v>0</v>
      </c>
      <c r="MM271" s="958" t="s">
        <v>956</v>
      </c>
      <c r="MN271" s="1190" t="s">
        <v>617</v>
      </c>
      <c r="MO271" s="1179" t="s">
        <v>236</v>
      </c>
      <c r="MP271" s="1180">
        <v>53</v>
      </c>
      <c r="MQ271" s="1015">
        <v>59160</v>
      </c>
      <c r="MR271" s="1025">
        <f t="shared" si="4873"/>
        <v>3135480</v>
      </c>
      <c r="MS271" s="1247"/>
      <c r="MT271" s="898">
        <f t="shared" si="4874"/>
        <v>1</v>
      </c>
      <c r="MU271" s="898">
        <f t="shared" si="4875"/>
        <v>1</v>
      </c>
      <c r="MV271" s="899">
        <f t="shared" si="4876"/>
        <v>1</v>
      </c>
      <c r="MW271" s="899">
        <f t="shared" si="4877"/>
        <v>1</v>
      </c>
      <c r="MX271" s="899">
        <f t="shared" si="4878"/>
        <v>1</v>
      </c>
      <c r="MY271" s="899">
        <f t="shared" si="4879"/>
        <v>1</v>
      </c>
      <c r="MZ271" s="966">
        <f t="shared" si="4880"/>
        <v>3135480</v>
      </c>
      <c r="NA271" s="901">
        <f t="shared" si="4881"/>
        <v>0</v>
      </c>
      <c r="ND271" s="975" t="s">
        <v>956</v>
      </c>
      <c r="NE271" s="976" t="s">
        <v>617</v>
      </c>
      <c r="NF271" s="1175" t="s">
        <v>236</v>
      </c>
      <c r="NG271" s="1176">
        <v>53</v>
      </c>
      <c r="NH271" s="979">
        <v>71040.42</v>
      </c>
      <c r="NI271" s="980">
        <v>3765142</v>
      </c>
      <c r="NJ271" s="1247"/>
      <c r="NK271" s="898">
        <f t="shared" si="4882"/>
        <v>1</v>
      </c>
      <c r="NL271" s="898">
        <f t="shared" si="4883"/>
        <v>1</v>
      </c>
      <c r="NM271" s="899">
        <f t="shared" si="4884"/>
        <v>1</v>
      </c>
      <c r="NN271" s="899">
        <f t="shared" si="4885"/>
        <v>1</v>
      </c>
      <c r="NO271" s="899">
        <f t="shared" si="4886"/>
        <v>1</v>
      </c>
      <c r="NP271" s="899">
        <f t="shared" si="4887"/>
        <v>1</v>
      </c>
      <c r="NQ271" s="966">
        <f t="shared" si="4888"/>
        <v>3765142</v>
      </c>
      <c r="NR271" s="901">
        <f t="shared" si="4889"/>
        <v>0</v>
      </c>
      <c r="NU271" s="981" t="s">
        <v>956</v>
      </c>
      <c r="NV271" s="982" t="s">
        <v>617</v>
      </c>
      <c r="NW271" s="1177" t="s">
        <v>236</v>
      </c>
      <c r="NX271" s="1178">
        <v>53</v>
      </c>
      <c r="NY271" s="1022">
        <v>71758</v>
      </c>
      <c r="NZ271" s="986">
        <f t="shared" si="4890"/>
        <v>3803174</v>
      </c>
      <c r="OA271" s="1247"/>
      <c r="OB271" s="898">
        <f t="shared" si="4891"/>
        <v>1</v>
      </c>
      <c r="OC271" s="898">
        <f t="shared" si="4892"/>
        <v>1</v>
      </c>
      <c r="OD271" s="899">
        <f t="shared" si="4893"/>
        <v>1</v>
      </c>
      <c r="OE271" s="899">
        <f t="shared" si="4894"/>
        <v>1</v>
      </c>
      <c r="OF271" s="899">
        <f t="shared" si="4895"/>
        <v>1</v>
      </c>
      <c r="OG271" s="899">
        <f t="shared" si="4896"/>
        <v>1</v>
      </c>
      <c r="OH271" s="966">
        <f t="shared" si="4897"/>
        <v>3803174</v>
      </c>
      <c r="OI271" s="901">
        <f t="shared" si="4898"/>
        <v>0</v>
      </c>
      <c r="OL271" s="958" t="s">
        <v>956</v>
      </c>
      <c r="OM271" s="1190" t="s">
        <v>617</v>
      </c>
      <c r="ON271" s="1179" t="s">
        <v>236</v>
      </c>
      <c r="OO271" s="1180">
        <v>53</v>
      </c>
      <c r="OP271" s="1015">
        <v>100992</v>
      </c>
      <c r="OQ271" s="1025">
        <f t="shared" si="4899"/>
        <v>5352576</v>
      </c>
      <c r="OR271" s="1247"/>
      <c r="OS271" s="898">
        <f t="shared" si="4900"/>
        <v>1</v>
      </c>
      <c r="OT271" s="898">
        <f t="shared" si="4901"/>
        <v>1</v>
      </c>
      <c r="OU271" s="899">
        <f t="shared" si="4902"/>
        <v>1</v>
      </c>
      <c r="OV271" s="899">
        <f t="shared" si="4903"/>
        <v>1</v>
      </c>
      <c r="OW271" s="899">
        <f t="shared" si="4904"/>
        <v>1</v>
      </c>
      <c r="OX271" s="899">
        <f t="shared" si="4905"/>
        <v>1</v>
      </c>
      <c r="OY271" s="966">
        <f t="shared" si="4906"/>
        <v>5352576</v>
      </c>
      <c r="OZ271" s="901">
        <f t="shared" si="4907"/>
        <v>0</v>
      </c>
      <c r="PC271" s="958" t="s">
        <v>956</v>
      </c>
      <c r="PD271" s="1190" t="s">
        <v>617</v>
      </c>
      <c r="PE271" s="1179" t="s">
        <v>236</v>
      </c>
      <c r="PF271" s="1180">
        <v>53</v>
      </c>
      <c r="PG271" s="1023">
        <v>120320</v>
      </c>
      <c r="PH271" s="1029">
        <v>6376960</v>
      </c>
      <c r="PI271" s="1247"/>
      <c r="PJ271" s="898">
        <f t="shared" si="4908"/>
        <v>1</v>
      </c>
      <c r="PK271" s="898">
        <f t="shared" si="4909"/>
        <v>1</v>
      </c>
      <c r="PL271" s="899">
        <f t="shared" si="4910"/>
        <v>1</v>
      </c>
      <c r="PM271" s="899">
        <f t="shared" si="4911"/>
        <v>1</v>
      </c>
      <c r="PN271" s="899">
        <f t="shared" si="4912"/>
        <v>1</v>
      </c>
      <c r="PO271" s="899">
        <f t="shared" si="4913"/>
        <v>1</v>
      </c>
      <c r="PP271" s="966">
        <f t="shared" si="4914"/>
        <v>6376960</v>
      </c>
      <c r="PQ271" s="901">
        <f t="shared" si="4915"/>
        <v>0</v>
      </c>
      <c r="PT271" s="958" t="s">
        <v>956</v>
      </c>
      <c r="PU271" s="1190" t="s">
        <v>617</v>
      </c>
      <c r="PV271" s="1179" t="s">
        <v>236</v>
      </c>
      <c r="PW271" s="1180">
        <v>53</v>
      </c>
      <c r="PX271" s="1015">
        <v>49899</v>
      </c>
      <c r="PY271" s="1025">
        <f t="shared" si="4916"/>
        <v>2644647</v>
      </c>
      <c r="PZ271" s="1247"/>
      <c r="QA271" s="898">
        <f t="shared" si="4917"/>
        <v>1</v>
      </c>
      <c r="QB271" s="898">
        <f t="shared" si="4918"/>
        <v>1</v>
      </c>
      <c r="QC271" s="899">
        <f t="shared" si="4919"/>
        <v>1</v>
      </c>
      <c r="QD271" s="899">
        <f t="shared" si="4920"/>
        <v>1</v>
      </c>
      <c r="QE271" s="899">
        <f t="shared" si="4921"/>
        <v>1</v>
      </c>
      <c r="QF271" s="899">
        <f t="shared" si="4922"/>
        <v>1</v>
      </c>
      <c r="QG271" s="966">
        <f t="shared" si="4923"/>
        <v>2644647</v>
      </c>
      <c r="QH271" s="901">
        <f t="shared" si="4924"/>
        <v>0</v>
      </c>
      <c r="QK271" s="958" t="s">
        <v>956</v>
      </c>
      <c r="QL271" s="1190" t="s">
        <v>617</v>
      </c>
      <c r="QM271" s="1179" t="s">
        <v>236</v>
      </c>
      <c r="QN271" s="1180">
        <v>53</v>
      </c>
      <c r="QO271" s="1021">
        <v>68134.98</v>
      </c>
      <c r="QP271" s="1028">
        <f t="shared" si="4925"/>
        <v>3611154</v>
      </c>
      <c r="QQ271" s="1247"/>
      <c r="QR271" s="898">
        <f t="shared" si="4926"/>
        <v>1</v>
      </c>
      <c r="QS271" s="898">
        <f t="shared" si="4927"/>
        <v>1</v>
      </c>
      <c r="QT271" s="899">
        <f t="shared" si="4928"/>
        <v>1</v>
      </c>
      <c r="QU271" s="899">
        <f t="shared" si="4929"/>
        <v>1</v>
      </c>
      <c r="QV271" s="899">
        <f t="shared" si="4930"/>
        <v>1</v>
      </c>
      <c r="QW271" s="899">
        <f t="shared" si="4931"/>
        <v>1</v>
      </c>
      <c r="QX271" s="966">
        <f t="shared" si="4932"/>
        <v>3611154</v>
      </c>
      <c r="QY271" s="901">
        <f t="shared" si="4933"/>
        <v>0</v>
      </c>
      <c r="RB271" s="405"/>
      <c r="RC271" s="406"/>
      <c r="RD271" s="407"/>
      <c r="RE271" s="408"/>
      <c r="RF271" s="409"/>
      <c r="RG271" s="410"/>
      <c r="RH271" s="410"/>
      <c r="RI271" s="898"/>
      <c r="RJ271" s="898"/>
      <c r="RK271" s="934"/>
      <c r="RL271" s="934"/>
      <c r="RM271" s="934"/>
      <c r="RN271" s="934"/>
      <c r="RO271" s="935"/>
      <c r="RP271" s="936"/>
      <c r="RS271" s="405"/>
      <c r="RT271" s="406"/>
      <c r="RU271" s="407"/>
      <c r="RV271" s="408"/>
      <c r="RW271" s="409"/>
      <c r="RX271" s="410"/>
      <c r="RY271" s="410"/>
      <c r="RZ271" s="898"/>
      <c r="SA271" s="898"/>
      <c r="SB271" s="934"/>
      <c r="SC271" s="934"/>
      <c r="SD271" s="934"/>
      <c r="SE271" s="934"/>
      <c r="SF271" s="935"/>
      <c r="SG271" s="936"/>
      <c r="SJ271" s="405"/>
      <c r="SK271" s="406"/>
      <c r="SL271" s="407"/>
      <c r="SM271" s="408"/>
      <c r="SN271" s="409"/>
      <c r="SO271" s="410"/>
      <c r="SP271" s="410"/>
      <c r="SQ271" s="898"/>
      <c r="SR271" s="898"/>
      <c r="SS271" s="934"/>
      <c r="ST271" s="934"/>
      <c r="SU271" s="934"/>
      <c r="SV271" s="934"/>
      <c r="SW271" s="935"/>
      <c r="SX271" s="936"/>
    </row>
    <row r="272" spans="2:518" ht="72" customHeight="1" thickTop="1" thickBot="1">
      <c r="B272" s="958" t="s">
        <v>957</v>
      </c>
      <c r="C272" s="1190" t="s">
        <v>618</v>
      </c>
      <c r="D272" s="1179" t="s">
        <v>236</v>
      </c>
      <c r="E272" s="1180">
        <v>31</v>
      </c>
      <c r="F272" s="1015"/>
      <c r="G272" s="1025">
        <f t="shared" si="4692"/>
        <v>0</v>
      </c>
      <c r="H272" s="1247"/>
      <c r="K272" s="958" t="s">
        <v>957</v>
      </c>
      <c r="L272" s="1190" t="s">
        <v>618</v>
      </c>
      <c r="M272" s="1179" t="s">
        <v>236</v>
      </c>
      <c r="N272" s="1180">
        <v>31</v>
      </c>
      <c r="O272" s="1017">
        <v>38004</v>
      </c>
      <c r="P272" s="1025">
        <f t="shared" si="4693"/>
        <v>1178124</v>
      </c>
      <c r="Q272" s="1247"/>
      <c r="R272" s="898">
        <f t="shared" ref="R272:R280" si="4940">IF(EXACT(VLOOKUP(K272,OFERTA_0,2,FALSE),L272),1,0)</f>
        <v>1</v>
      </c>
      <c r="S272" s="898">
        <f t="shared" ref="S272:S280" si="4941">IF(EXACT(VLOOKUP(K272,OFERTA_0,3,FALSE),M272),1,0)</f>
        <v>1</v>
      </c>
      <c r="T272" s="899">
        <f t="shared" ref="T272:T280" si="4942">IF(EXACT(VLOOKUP(K272,OFERTA_0,4,FALSE),N272),1,0)</f>
        <v>1</v>
      </c>
      <c r="U272" s="899">
        <f t="shared" ref="U272:U280" si="4943">IF(O272=0,0,1)</f>
        <v>1</v>
      </c>
      <c r="V272" s="899">
        <f t="shared" ref="V272:V280" si="4944">IF(P272=0,0,1)</f>
        <v>1</v>
      </c>
      <c r="W272" s="899">
        <f t="shared" ref="W272:W280" si="4945">PRODUCT(R272:V272)</f>
        <v>1</v>
      </c>
      <c r="X272" s="966">
        <f t="shared" ref="X272:X280" si="4946">ROUND(P272,0)</f>
        <v>1178124</v>
      </c>
      <c r="Y272" s="901">
        <f t="shared" ref="Y272:Y280" si="4947">P272-X272</f>
        <v>0</v>
      </c>
      <c r="Z272" s="872"/>
      <c r="AA272" s="872"/>
      <c r="AB272" s="958" t="s">
        <v>957</v>
      </c>
      <c r="AC272" s="1190" t="s">
        <v>618</v>
      </c>
      <c r="AD272" s="1179" t="s">
        <v>236</v>
      </c>
      <c r="AE272" s="1180">
        <v>31</v>
      </c>
      <c r="AF272" s="1015">
        <v>33007</v>
      </c>
      <c r="AG272" s="1025">
        <f t="shared" si="4702"/>
        <v>1023217</v>
      </c>
      <c r="AH272" s="1247"/>
      <c r="AI272" s="898">
        <f t="shared" si="4703"/>
        <v>1</v>
      </c>
      <c r="AJ272" s="898">
        <f t="shared" si="4704"/>
        <v>1</v>
      </c>
      <c r="AK272" s="899">
        <f t="shared" si="4705"/>
        <v>1</v>
      </c>
      <c r="AL272" s="899">
        <f t="shared" si="4706"/>
        <v>1</v>
      </c>
      <c r="AM272" s="899">
        <f t="shared" si="4707"/>
        <v>1</v>
      </c>
      <c r="AN272" s="899">
        <f t="shared" si="4708"/>
        <v>1</v>
      </c>
      <c r="AO272" s="966">
        <f t="shared" si="4709"/>
        <v>1023217</v>
      </c>
      <c r="AP272" s="901">
        <f t="shared" si="4710"/>
        <v>0</v>
      </c>
      <c r="AQ272" s="872"/>
      <c r="AR272" s="872"/>
      <c r="AS272" s="958" t="s">
        <v>957</v>
      </c>
      <c r="AT272" s="1191" t="s">
        <v>618</v>
      </c>
      <c r="AU272" s="1179" t="s">
        <v>236</v>
      </c>
      <c r="AV272" s="1180">
        <v>31</v>
      </c>
      <c r="AW272" s="1019">
        <v>110000</v>
      </c>
      <c r="AX272" s="1026">
        <f t="shared" si="4711"/>
        <v>3410000</v>
      </c>
      <c r="AY272" s="1247"/>
      <c r="AZ272" s="898">
        <f t="shared" si="4712"/>
        <v>1</v>
      </c>
      <c r="BA272" s="898">
        <f t="shared" si="4713"/>
        <v>1</v>
      </c>
      <c r="BB272" s="899">
        <f t="shared" si="4714"/>
        <v>1</v>
      </c>
      <c r="BC272" s="899">
        <f t="shared" si="4715"/>
        <v>1</v>
      </c>
      <c r="BD272" s="899">
        <f t="shared" si="4716"/>
        <v>1</v>
      </c>
      <c r="BE272" s="899">
        <f t="shared" si="4717"/>
        <v>1</v>
      </c>
      <c r="BF272" s="966">
        <f t="shared" si="4718"/>
        <v>3410000</v>
      </c>
      <c r="BG272" s="901">
        <f t="shared" si="4719"/>
        <v>0</v>
      </c>
      <c r="BJ272" s="958" t="s">
        <v>957</v>
      </c>
      <c r="BK272" s="1192" t="s">
        <v>618</v>
      </c>
      <c r="BL272" s="1179" t="s">
        <v>236</v>
      </c>
      <c r="BM272" s="1180">
        <v>31</v>
      </c>
      <c r="BN272" s="1015">
        <v>61750</v>
      </c>
      <c r="BO272" s="1025">
        <f t="shared" si="4720"/>
        <v>1914250</v>
      </c>
      <c r="BP272" s="1247"/>
      <c r="BQ272" s="898">
        <f t="shared" si="4721"/>
        <v>1</v>
      </c>
      <c r="BR272" s="898">
        <f t="shared" si="4722"/>
        <v>1</v>
      </c>
      <c r="BS272" s="899">
        <f t="shared" si="4723"/>
        <v>1</v>
      </c>
      <c r="BT272" s="899">
        <f t="shared" si="4724"/>
        <v>1</v>
      </c>
      <c r="BU272" s="899">
        <f t="shared" si="4725"/>
        <v>1</v>
      </c>
      <c r="BV272" s="899">
        <f t="shared" si="4726"/>
        <v>1</v>
      </c>
      <c r="BW272" s="966">
        <f t="shared" si="4727"/>
        <v>1914250</v>
      </c>
      <c r="BX272" s="901">
        <f t="shared" si="4728"/>
        <v>0</v>
      </c>
      <c r="CA272" s="958" t="s">
        <v>957</v>
      </c>
      <c r="CB272" s="1190" t="s">
        <v>618</v>
      </c>
      <c r="CC272" s="1179" t="s">
        <v>236</v>
      </c>
      <c r="CD272" s="1180">
        <v>31</v>
      </c>
      <c r="CE272" s="1015">
        <v>37015</v>
      </c>
      <c r="CF272" s="1025">
        <f t="shared" si="4729"/>
        <v>1147465</v>
      </c>
      <c r="CG272" s="1247"/>
      <c r="CH272" s="898">
        <f t="shared" si="4730"/>
        <v>1</v>
      </c>
      <c r="CI272" s="898">
        <f t="shared" si="4731"/>
        <v>1</v>
      </c>
      <c r="CJ272" s="899">
        <f t="shared" si="4732"/>
        <v>1</v>
      </c>
      <c r="CK272" s="899">
        <f t="shared" si="4733"/>
        <v>1</v>
      </c>
      <c r="CL272" s="899">
        <f t="shared" si="4734"/>
        <v>1</v>
      </c>
      <c r="CM272" s="899">
        <f t="shared" si="4735"/>
        <v>1</v>
      </c>
      <c r="CN272" s="966">
        <f t="shared" si="4736"/>
        <v>1147465</v>
      </c>
      <c r="CO272" s="901">
        <f t="shared" si="4737"/>
        <v>0</v>
      </c>
      <c r="CR272" s="958" t="s">
        <v>957</v>
      </c>
      <c r="CS272" s="1190" t="s">
        <v>618</v>
      </c>
      <c r="CT272" s="1179" t="s">
        <v>236</v>
      </c>
      <c r="CU272" s="1180">
        <v>31</v>
      </c>
      <c r="CV272" s="1015">
        <v>189000</v>
      </c>
      <c r="CW272" s="1025">
        <f t="shared" si="4738"/>
        <v>5859000</v>
      </c>
      <c r="CX272" s="1247"/>
      <c r="CY272" s="898">
        <f t="shared" si="4739"/>
        <v>1</v>
      </c>
      <c r="CZ272" s="898">
        <f t="shared" si="4740"/>
        <v>1</v>
      </c>
      <c r="DA272" s="899">
        <f t="shared" si="4741"/>
        <v>1</v>
      </c>
      <c r="DB272" s="899">
        <f t="shared" si="4742"/>
        <v>1</v>
      </c>
      <c r="DC272" s="899">
        <f t="shared" si="4743"/>
        <v>1</v>
      </c>
      <c r="DD272" s="899">
        <f t="shared" si="4744"/>
        <v>1</v>
      </c>
      <c r="DE272" s="966">
        <f t="shared" si="4745"/>
        <v>5859000</v>
      </c>
      <c r="DF272" s="901">
        <f t="shared" si="4746"/>
        <v>0</v>
      </c>
      <c r="DI272" s="958" t="s">
        <v>957</v>
      </c>
      <c r="DJ272" s="1190" t="s">
        <v>618</v>
      </c>
      <c r="DK272" s="1179" t="s">
        <v>236</v>
      </c>
      <c r="DL272" s="1180">
        <v>31</v>
      </c>
      <c r="DM272" s="1015">
        <v>40123</v>
      </c>
      <c r="DN272" s="1025">
        <f t="shared" si="4747"/>
        <v>1243813</v>
      </c>
      <c r="DO272" s="1247"/>
      <c r="DP272" s="898">
        <f t="shared" si="4748"/>
        <v>1</v>
      </c>
      <c r="DQ272" s="898">
        <f t="shared" si="4749"/>
        <v>1</v>
      </c>
      <c r="DR272" s="899">
        <f t="shared" si="4750"/>
        <v>1</v>
      </c>
      <c r="DS272" s="899">
        <f t="shared" si="4751"/>
        <v>1</v>
      </c>
      <c r="DT272" s="899">
        <f t="shared" si="4752"/>
        <v>1</v>
      </c>
      <c r="DU272" s="899">
        <f t="shared" si="4753"/>
        <v>1</v>
      </c>
      <c r="DV272" s="966">
        <f t="shared" si="4754"/>
        <v>1243813</v>
      </c>
      <c r="DW272" s="901">
        <f t="shared" si="4755"/>
        <v>0</v>
      </c>
      <c r="DZ272" s="958" t="s">
        <v>957</v>
      </c>
      <c r="EA272" s="1190" t="s">
        <v>618</v>
      </c>
      <c r="EB272" s="1179" t="s">
        <v>236</v>
      </c>
      <c r="EC272" s="1180">
        <v>31</v>
      </c>
      <c r="ED272" s="1015">
        <v>45700</v>
      </c>
      <c r="EE272" s="1025">
        <f t="shared" si="4756"/>
        <v>1416700</v>
      </c>
      <c r="EF272" s="1247"/>
      <c r="EG272" s="898">
        <f t="shared" si="4757"/>
        <v>1</v>
      </c>
      <c r="EH272" s="898">
        <f t="shared" si="4758"/>
        <v>1</v>
      </c>
      <c r="EI272" s="899">
        <f t="shared" si="4759"/>
        <v>1</v>
      </c>
      <c r="EJ272" s="899">
        <f t="shared" si="4760"/>
        <v>1</v>
      </c>
      <c r="EK272" s="899">
        <f t="shared" si="4761"/>
        <v>1</v>
      </c>
      <c r="EL272" s="899">
        <f t="shared" si="4762"/>
        <v>1</v>
      </c>
      <c r="EM272" s="966">
        <f t="shared" si="4763"/>
        <v>1416700</v>
      </c>
      <c r="EN272" s="901">
        <f t="shared" si="4764"/>
        <v>0</v>
      </c>
      <c r="EQ272" s="958" t="s">
        <v>957</v>
      </c>
      <c r="ER272" s="1190" t="s">
        <v>618</v>
      </c>
      <c r="ES272" s="1179" t="s">
        <v>236</v>
      </c>
      <c r="ET272" s="1180">
        <v>31</v>
      </c>
      <c r="EU272" s="1015">
        <v>37200</v>
      </c>
      <c r="EV272" s="1025">
        <f t="shared" si="4765"/>
        <v>1153200</v>
      </c>
      <c r="EW272" s="1247"/>
      <c r="EX272" s="898">
        <f t="shared" si="4766"/>
        <v>1</v>
      </c>
      <c r="EY272" s="898">
        <f t="shared" si="4767"/>
        <v>1</v>
      </c>
      <c r="EZ272" s="899">
        <f t="shared" si="4768"/>
        <v>1</v>
      </c>
      <c r="FA272" s="899">
        <f t="shared" si="4769"/>
        <v>1</v>
      </c>
      <c r="FB272" s="899">
        <f t="shared" si="4770"/>
        <v>1</v>
      </c>
      <c r="FC272" s="899">
        <f t="shared" si="4771"/>
        <v>1</v>
      </c>
      <c r="FD272" s="966">
        <f t="shared" si="4772"/>
        <v>1153200</v>
      </c>
      <c r="FE272" s="901">
        <f t="shared" si="4773"/>
        <v>0</v>
      </c>
      <c r="FH272" s="958"/>
      <c r="FI272" s="1190"/>
      <c r="FJ272" s="1179"/>
      <c r="FK272" s="1180"/>
      <c r="FL272" s="1015"/>
      <c r="FM272" s="1025">
        <f t="shared" si="4774"/>
        <v>0</v>
      </c>
      <c r="FN272" s="1247"/>
      <c r="FO272" s="898" t="e">
        <f t="shared" si="4775"/>
        <v>#N/A</v>
      </c>
      <c r="FP272" s="898" t="e">
        <f t="shared" si="4776"/>
        <v>#N/A</v>
      </c>
      <c r="FQ272" s="899" t="e">
        <f t="shared" si="4777"/>
        <v>#N/A</v>
      </c>
      <c r="FR272" s="899">
        <f t="shared" si="4778"/>
        <v>0</v>
      </c>
      <c r="FS272" s="899">
        <f t="shared" si="4779"/>
        <v>0</v>
      </c>
      <c r="FT272" s="899" t="e">
        <f t="shared" si="4780"/>
        <v>#N/A</v>
      </c>
      <c r="FU272" s="966">
        <f t="shared" si="4781"/>
        <v>0</v>
      </c>
      <c r="FV272" s="901">
        <f t="shared" si="4782"/>
        <v>0</v>
      </c>
      <c r="FY272" s="958" t="s">
        <v>957</v>
      </c>
      <c r="FZ272" s="1190" t="s">
        <v>618</v>
      </c>
      <c r="GA272" s="1179" t="s">
        <v>236</v>
      </c>
      <c r="GB272" s="1180">
        <v>31</v>
      </c>
      <c r="GC272" s="1017">
        <v>38004</v>
      </c>
      <c r="GD272" s="1025">
        <f t="shared" si="4783"/>
        <v>1178124</v>
      </c>
      <c r="GE272" s="1247"/>
      <c r="GF272" s="898">
        <f t="shared" si="4784"/>
        <v>1</v>
      </c>
      <c r="GG272" s="898">
        <f t="shared" si="4785"/>
        <v>1</v>
      </c>
      <c r="GH272" s="899">
        <f t="shared" si="4786"/>
        <v>1</v>
      </c>
      <c r="GI272" s="899">
        <f t="shared" si="4787"/>
        <v>1</v>
      </c>
      <c r="GJ272" s="899">
        <f t="shared" si="4788"/>
        <v>1</v>
      </c>
      <c r="GK272" s="899">
        <f t="shared" si="4789"/>
        <v>1</v>
      </c>
      <c r="GL272" s="966">
        <f t="shared" si="4790"/>
        <v>1178124</v>
      </c>
      <c r="GM272" s="901">
        <f t="shared" si="4791"/>
        <v>0</v>
      </c>
      <c r="GP272" s="958" t="s">
        <v>957</v>
      </c>
      <c r="GQ272" s="1190" t="s">
        <v>618</v>
      </c>
      <c r="GR272" s="1179" t="s">
        <v>236</v>
      </c>
      <c r="GS272" s="1180">
        <v>31</v>
      </c>
      <c r="GT272" s="1015">
        <v>37250</v>
      </c>
      <c r="GU272" s="1025">
        <f t="shared" si="4792"/>
        <v>1154750</v>
      </c>
      <c r="GV272" s="1247"/>
      <c r="GW272" s="898">
        <f t="shared" si="4793"/>
        <v>1</v>
      </c>
      <c r="GX272" s="898">
        <f t="shared" si="4794"/>
        <v>1</v>
      </c>
      <c r="GY272" s="899">
        <f t="shared" si="4795"/>
        <v>1</v>
      </c>
      <c r="GZ272" s="899">
        <f t="shared" si="4796"/>
        <v>1</v>
      </c>
      <c r="HA272" s="899">
        <f t="shared" si="4797"/>
        <v>1</v>
      </c>
      <c r="HB272" s="899">
        <f t="shared" si="4798"/>
        <v>1</v>
      </c>
      <c r="HC272" s="966">
        <f t="shared" si="4799"/>
        <v>1154750</v>
      </c>
      <c r="HD272" s="901">
        <f t="shared" si="4800"/>
        <v>0</v>
      </c>
      <c r="HG272" s="958" t="s">
        <v>957</v>
      </c>
      <c r="HH272" s="1190" t="s">
        <v>618</v>
      </c>
      <c r="HI272" s="1179" t="s">
        <v>236</v>
      </c>
      <c r="HJ272" s="1180">
        <v>31</v>
      </c>
      <c r="HK272" s="1015">
        <v>45497</v>
      </c>
      <c r="HL272" s="1025">
        <f t="shared" si="4801"/>
        <v>1410407</v>
      </c>
      <c r="HM272" s="1247"/>
      <c r="HN272" s="898">
        <f t="shared" si="4802"/>
        <v>1</v>
      </c>
      <c r="HO272" s="898">
        <f t="shared" si="4803"/>
        <v>1</v>
      </c>
      <c r="HP272" s="899">
        <f t="shared" si="4804"/>
        <v>1</v>
      </c>
      <c r="HQ272" s="899">
        <f t="shared" si="4805"/>
        <v>1</v>
      </c>
      <c r="HR272" s="899">
        <f t="shared" si="4806"/>
        <v>1</v>
      </c>
      <c r="HS272" s="899">
        <f t="shared" si="4807"/>
        <v>1</v>
      </c>
      <c r="HT272" s="966">
        <f t="shared" si="4808"/>
        <v>1410407</v>
      </c>
      <c r="HU272" s="901">
        <f t="shared" si="4809"/>
        <v>0</v>
      </c>
      <c r="HX272" s="958" t="s">
        <v>957</v>
      </c>
      <c r="HY272" s="1190" t="s">
        <v>618</v>
      </c>
      <c r="HZ272" s="1179" t="s">
        <v>236</v>
      </c>
      <c r="IA272" s="1180">
        <v>31</v>
      </c>
      <c r="IB272" s="1020">
        <v>30146</v>
      </c>
      <c r="IC272" s="1027">
        <f t="shared" si="4810"/>
        <v>934526</v>
      </c>
      <c r="ID272" s="1247"/>
      <c r="IE272" s="898">
        <f t="shared" si="4811"/>
        <v>1</v>
      </c>
      <c r="IF272" s="898">
        <f t="shared" si="4812"/>
        <v>1</v>
      </c>
      <c r="IG272" s="899">
        <f t="shared" si="4813"/>
        <v>1</v>
      </c>
      <c r="IH272" s="899">
        <f t="shared" si="4814"/>
        <v>1</v>
      </c>
      <c r="II272" s="899">
        <f t="shared" si="4815"/>
        <v>1</v>
      </c>
      <c r="IJ272" s="899">
        <f t="shared" si="4816"/>
        <v>1</v>
      </c>
      <c r="IK272" s="966">
        <f t="shared" si="4817"/>
        <v>934526</v>
      </c>
      <c r="IL272" s="901">
        <f t="shared" si="4818"/>
        <v>0</v>
      </c>
      <c r="IO272" s="958" t="s">
        <v>957</v>
      </c>
      <c r="IP272" s="1190" t="s">
        <v>618</v>
      </c>
      <c r="IQ272" s="1179" t="s">
        <v>236</v>
      </c>
      <c r="IR272" s="1180">
        <v>31</v>
      </c>
      <c r="IS272" s="1015">
        <v>30992</v>
      </c>
      <c r="IT272" s="1025">
        <f t="shared" si="4819"/>
        <v>960752</v>
      </c>
      <c r="IU272" s="1247"/>
      <c r="IV272" s="898">
        <f t="shared" si="4820"/>
        <v>1</v>
      </c>
      <c r="IW272" s="898">
        <f t="shared" si="4821"/>
        <v>1</v>
      </c>
      <c r="IX272" s="899">
        <f t="shared" si="4822"/>
        <v>1</v>
      </c>
      <c r="IY272" s="899">
        <f t="shared" si="4823"/>
        <v>1</v>
      </c>
      <c r="IZ272" s="899">
        <f t="shared" si="4824"/>
        <v>1</v>
      </c>
      <c r="JA272" s="899">
        <f t="shared" si="4825"/>
        <v>1</v>
      </c>
      <c r="JB272" s="966">
        <f t="shared" si="4826"/>
        <v>960752</v>
      </c>
      <c r="JC272" s="901">
        <f t="shared" si="4827"/>
        <v>0</v>
      </c>
      <c r="JF272" s="958" t="s">
        <v>957</v>
      </c>
      <c r="JG272" s="1190" t="s">
        <v>618</v>
      </c>
      <c r="JH272" s="1179" t="s">
        <v>236</v>
      </c>
      <c r="JI272" s="1180">
        <v>31</v>
      </c>
      <c r="JJ272" s="1015">
        <v>47000</v>
      </c>
      <c r="JK272" s="1025">
        <f t="shared" si="4828"/>
        <v>1457000</v>
      </c>
      <c r="JL272" s="1247"/>
      <c r="JM272" s="898">
        <f t="shared" si="4829"/>
        <v>1</v>
      </c>
      <c r="JN272" s="898">
        <f t="shared" si="4830"/>
        <v>1</v>
      </c>
      <c r="JO272" s="899">
        <f t="shared" si="4831"/>
        <v>1</v>
      </c>
      <c r="JP272" s="899">
        <f t="shared" si="4832"/>
        <v>1</v>
      </c>
      <c r="JQ272" s="899">
        <f t="shared" si="4833"/>
        <v>1</v>
      </c>
      <c r="JR272" s="899">
        <f t="shared" si="4834"/>
        <v>1</v>
      </c>
      <c r="JS272" s="966">
        <f t="shared" si="4835"/>
        <v>1457000</v>
      </c>
      <c r="JT272" s="901">
        <f t="shared" si="4836"/>
        <v>0</v>
      </c>
      <c r="JW272" s="958" t="s">
        <v>957</v>
      </c>
      <c r="JX272" s="1190" t="s">
        <v>618</v>
      </c>
      <c r="JY272" s="1179" t="s">
        <v>236</v>
      </c>
      <c r="JZ272" s="1180">
        <v>31</v>
      </c>
      <c r="KA272" s="1015">
        <v>37402.451850000005</v>
      </c>
      <c r="KB272" s="1025">
        <f t="shared" si="4837"/>
        <v>1159476</v>
      </c>
      <c r="KC272" s="1247"/>
      <c r="KD272" s="898">
        <f t="shared" si="4838"/>
        <v>1</v>
      </c>
      <c r="KE272" s="898">
        <f t="shared" si="4839"/>
        <v>1</v>
      </c>
      <c r="KF272" s="899">
        <f t="shared" si="4840"/>
        <v>1</v>
      </c>
      <c r="KG272" s="899">
        <f t="shared" si="4841"/>
        <v>1</v>
      </c>
      <c r="KH272" s="899">
        <f t="shared" si="4842"/>
        <v>1</v>
      </c>
      <c r="KI272" s="899">
        <f t="shared" si="4843"/>
        <v>1</v>
      </c>
      <c r="KJ272" s="966">
        <f t="shared" si="4844"/>
        <v>1159476</v>
      </c>
      <c r="KK272" s="901">
        <f t="shared" si="4845"/>
        <v>0</v>
      </c>
      <c r="KN272" s="958" t="s">
        <v>957</v>
      </c>
      <c r="KO272" s="1190" t="s">
        <v>618</v>
      </c>
      <c r="KP272" s="1179" t="s">
        <v>236</v>
      </c>
      <c r="KQ272" s="1180">
        <v>31</v>
      </c>
      <c r="KR272" s="1015">
        <v>52245</v>
      </c>
      <c r="KS272" s="1025">
        <f t="shared" si="4846"/>
        <v>1619595</v>
      </c>
      <c r="KT272" s="1247"/>
      <c r="KU272" s="898">
        <f t="shared" si="4847"/>
        <v>1</v>
      </c>
      <c r="KV272" s="898">
        <f t="shared" si="4848"/>
        <v>1</v>
      </c>
      <c r="KW272" s="899">
        <f t="shared" si="4849"/>
        <v>1</v>
      </c>
      <c r="KX272" s="899">
        <f t="shared" si="4850"/>
        <v>1</v>
      </c>
      <c r="KY272" s="899">
        <f t="shared" si="4851"/>
        <v>1</v>
      </c>
      <c r="KZ272" s="899">
        <f t="shared" si="4852"/>
        <v>1</v>
      </c>
      <c r="LA272" s="966">
        <f t="shared" si="4853"/>
        <v>1619595</v>
      </c>
      <c r="LB272" s="901">
        <f t="shared" si="4854"/>
        <v>0</v>
      </c>
      <c r="LE272" s="958" t="s">
        <v>957</v>
      </c>
      <c r="LF272" s="1190" t="s">
        <v>618</v>
      </c>
      <c r="LG272" s="1179" t="s">
        <v>236</v>
      </c>
      <c r="LH272" s="1180">
        <v>31</v>
      </c>
      <c r="LI272" s="1021">
        <v>41874</v>
      </c>
      <c r="LJ272" s="1028">
        <f t="shared" si="4855"/>
        <v>1298094</v>
      </c>
      <c r="LK272" s="1247"/>
      <c r="LL272" s="898">
        <f t="shared" si="4856"/>
        <v>1</v>
      </c>
      <c r="LM272" s="898">
        <f t="shared" si="4857"/>
        <v>1</v>
      </c>
      <c r="LN272" s="899">
        <f t="shared" si="4858"/>
        <v>1</v>
      </c>
      <c r="LO272" s="899">
        <f t="shared" si="4859"/>
        <v>1</v>
      </c>
      <c r="LP272" s="899">
        <f t="shared" si="4860"/>
        <v>1</v>
      </c>
      <c r="LQ272" s="899">
        <f t="shared" si="4861"/>
        <v>1</v>
      </c>
      <c r="LR272" s="966">
        <f t="shared" si="4862"/>
        <v>1298094</v>
      </c>
      <c r="LS272" s="901">
        <f t="shared" si="4863"/>
        <v>0</v>
      </c>
      <c r="LV272" s="958" t="s">
        <v>957</v>
      </c>
      <c r="LW272" s="1190" t="s">
        <v>618</v>
      </c>
      <c r="LX272" s="1179" t="s">
        <v>236</v>
      </c>
      <c r="LY272" s="1180">
        <v>31</v>
      </c>
      <c r="LZ272" s="1015">
        <v>74750</v>
      </c>
      <c r="MA272" s="1025">
        <f t="shared" si="4864"/>
        <v>2317250</v>
      </c>
      <c r="MB272" s="1247"/>
      <c r="MC272" s="898">
        <f t="shared" si="4865"/>
        <v>1</v>
      </c>
      <c r="MD272" s="898">
        <f t="shared" si="4866"/>
        <v>1</v>
      </c>
      <c r="ME272" s="899">
        <f t="shared" si="4867"/>
        <v>1</v>
      </c>
      <c r="MF272" s="899">
        <f t="shared" si="4868"/>
        <v>1</v>
      </c>
      <c r="MG272" s="899">
        <f t="shared" si="4869"/>
        <v>1</v>
      </c>
      <c r="MH272" s="899">
        <f t="shared" si="4870"/>
        <v>1</v>
      </c>
      <c r="MI272" s="966">
        <f t="shared" si="4871"/>
        <v>2317250</v>
      </c>
      <c r="MJ272" s="901">
        <f t="shared" si="4872"/>
        <v>0</v>
      </c>
      <c r="MM272" s="958" t="s">
        <v>957</v>
      </c>
      <c r="MN272" s="1190" t="s">
        <v>618</v>
      </c>
      <c r="MO272" s="1179" t="s">
        <v>236</v>
      </c>
      <c r="MP272" s="1180">
        <v>31</v>
      </c>
      <c r="MQ272" s="1015">
        <v>36540</v>
      </c>
      <c r="MR272" s="1025">
        <f t="shared" si="4873"/>
        <v>1132740</v>
      </c>
      <c r="MS272" s="1247"/>
      <c r="MT272" s="898">
        <f t="shared" si="4874"/>
        <v>1</v>
      </c>
      <c r="MU272" s="898">
        <f t="shared" si="4875"/>
        <v>1</v>
      </c>
      <c r="MV272" s="899">
        <f t="shared" si="4876"/>
        <v>1</v>
      </c>
      <c r="MW272" s="899">
        <f t="shared" si="4877"/>
        <v>1</v>
      </c>
      <c r="MX272" s="899">
        <f t="shared" si="4878"/>
        <v>1</v>
      </c>
      <c r="MY272" s="899">
        <f t="shared" si="4879"/>
        <v>1</v>
      </c>
      <c r="MZ272" s="966">
        <f t="shared" si="4880"/>
        <v>1132740</v>
      </c>
      <c r="NA272" s="901">
        <f t="shared" si="4881"/>
        <v>0</v>
      </c>
      <c r="ND272" s="975" t="s">
        <v>957</v>
      </c>
      <c r="NE272" s="976" t="s">
        <v>618</v>
      </c>
      <c r="NF272" s="1175" t="s">
        <v>236</v>
      </c>
      <c r="NG272" s="1176">
        <v>31</v>
      </c>
      <c r="NH272" s="979">
        <v>61735.41</v>
      </c>
      <c r="NI272" s="980">
        <v>1913798</v>
      </c>
      <c r="NJ272" s="1247"/>
      <c r="NK272" s="898">
        <f t="shared" si="4882"/>
        <v>1</v>
      </c>
      <c r="NL272" s="898">
        <f t="shared" si="4883"/>
        <v>1</v>
      </c>
      <c r="NM272" s="899">
        <f t="shared" si="4884"/>
        <v>1</v>
      </c>
      <c r="NN272" s="899">
        <f t="shared" si="4885"/>
        <v>1</v>
      </c>
      <c r="NO272" s="899">
        <f t="shared" si="4886"/>
        <v>1</v>
      </c>
      <c r="NP272" s="899">
        <f t="shared" si="4887"/>
        <v>1</v>
      </c>
      <c r="NQ272" s="966">
        <f t="shared" si="4888"/>
        <v>1913798</v>
      </c>
      <c r="NR272" s="901">
        <f t="shared" si="4889"/>
        <v>0</v>
      </c>
      <c r="NU272" s="981" t="s">
        <v>957</v>
      </c>
      <c r="NV272" s="982" t="s">
        <v>618</v>
      </c>
      <c r="NW272" s="1177" t="s">
        <v>236</v>
      </c>
      <c r="NX272" s="1178">
        <v>31</v>
      </c>
      <c r="NY272" s="1022">
        <v>62359</v>
      </c>
      <c r="NZ272" s="986">
        <f t="shared" si="4890"/>
        <v>1933129</v>
      </c>
      <c r="OA272" s="1247"/>
      <c r="OB272" s="898">
        <f t="shared" si="4891"/>
        <v>1</v>
      </c>
      <c r="OC272" s="898">
        <f t="shared" si="4892"/>
        <v>1</v>
      </c>
      <c r="OD272" s="899">
        <f t="shared" si="4893"/>
        <v>1</v>
      </c>
      <c r="OE272" s="899">
        <f t="shared" si="4894"/>
        <v>1</v>
      </c>
      <c r="OF272" s="899">
        <f t="shared" si="4895"/>
        <v>1</v>
      </c>
      <c r="OG272" s="899">
        <f t="shared" si="4896"/>
        <v>1</v>
      </c>
      <c r="OH272" s="966">
        <f t="shared" si="4897"/>
        <v>1933129</v>
      </c>
      <c r="OI272" s="901">
        <f t="shared" si="4898"/>
        <v>0</v>
      </c>
      <c r="OL272" s="958" t="s">
        <v>957</v>
      </c>
      <c r="OM272" s="1190" t="s">
        <v>618</v>
      </c>
      <c r="ON272" s="1179" t="s">
        <v>236</v>
      </c>
      <c r="OO272" s="1180">
        <v>31</v>
      </c>
      <c r="OP272" s="1015">
        <v>35915</v>
      </c>
      <c r="OQ272" s="1025">
        <f t="shared" si="4899"/>
        <v>1113365</v>
      </c>
      <c r="OR272" s="1247"/>
      <c r="OS272" s="898">
        <f t="shared" si="4900"/>
        <v>1</v>
      </c>
      <c r="OT272" s="898">
        <f t="shared" si="4901"/>
        <v>1</v>
      </c>
      <c r="OU272" s="899">
        <f t="shared" si="4902"/>
        <v>1</v>
      </c>
      <c r="OV272" s="899">
        <f t="shared" si="4903"/>
        <v>1</v>
      </c>
      <c r="OW272" s="899">
        <f t="shared" si="4904"/>
        <v>1</v>
      </c>
      <c r="OX272" s="899">
        <f t="shared" si="4905"/>
        <v>1</v>
      </c>
      <c r="OY272" s="966">
        <f t="shared" si="4906"/>
        <v>1113365</v>
      </c>
      <c r="OZ272" s="901">
        <f t="shared" si="4907"/>
        <v>0</v>
      </c>
      <c r="PC272" s="958" t="s">
        <v>957</v>
      </c>
      <c r="PD272" s="1190" t="s">
        <v>618</v>
      </c>
      <c r="PE272" s="1179" t="s">
        <v>236</v>
      </c>
      <c r="PF272" s="1180">
        <v>31</v>
      </c>
      <c r="PG272" s="1023">
        <v>63237</v>
      </c>
      <c r="PH272" s="1029">
        <v>1960347</v>
      </c>
      <c r="PI272" s="1247"/>
      <c r="PJ272" s="898">
        <f t="shared" si="4908"/>
        <v>1</v>
      </c>
      <c r="PK272" s="898">
        <f t="shared" si="4909"/>
        <v>1</v>
      </c>
      <c r="PL272" s="899">
        <f t="shared" si="4910"/>
        <v>1</v>
      </c>
      <c r="PM272" s="899">
        <f t="shared" si="4911"/>
        <v>1</v>
      </c>
      <c r="PN272" s="899">
        <f t="shared" si="4912"/>
        <v>1</v>
      </c>
      <c r="PO272" s="899">
        <f t="shared" si="4913"/>
        <v>1</v>
      </c>
      <c r="PP272" s="966">
        <f t="shared" si="4914"/>
        <v>1960347</v>
      </c>
      <c r="PQ272" s="901">
        <f t="shared" si="4915"/>
        <v>0</v>
      </c>
      <c r="PT272" s="958" t="s">
        <v>957</v>
      </c>
      <c r="PU272" s="1190" t="s">
        <v>618</v>
      </c>
      <c r="PV272" s="1179" t="s">
        <v>236</v>
      </c>
      <c r="PW272" s="1180">
        <v>31</v>
      </c>
      <c r="PX272" s="1015">
        <v>37100</v>
      </c>
      <c r="PY272" s="1025">
        <f t="shared" si="4916"/>
        <v>1150100</v>
      </c>
      <c r="PZ272" s="1247"/>
      <c r="QA272" s="898">
        <f t="shared" si="4917"/>
        <v>1</v>
      </c>
      <c r="QB272" s="898">
        <f t="shared" si="4918"/>
        <v>1</v>
      </c>
      <c r="QC272" s="899">
        <f t="shared" si="4919"/>
        <v>1</v>
      </c>
      <c r="QD272" s="899">
        <f t="shared" si="4920"/>
        <v>1</v>
      </c>
      <c r="QE272" s="899">
        <f t="shared" si="4921"/>
        <v>1</v>
      </c>
      <c r="QF272" s="899">
        <f t="shared" si="4922"/>
        <v>1</v>
      </c>
      <c r="QG272" s="966">
        <f t="shared" si="4923"/>
        <v>1150100</v>
      </c>
      <c r="QH272" s="901">
        <f t="shared" si="4924"/>
        <v>0</v>
      </c>
      <c r="QK272" s="958" t="s">
        <v>957</v>
      </c>
      <c r="QL272" s="1190" t="s">
        <v>618</v>
      </c>
      <c r="QM272" s="1179" t="s">
        <v>236</v>
      </c>
      <c r="QN272" s="1180">
        <v>31</v>
      </c>
      <c r="QO272" s="1021">
        <v>42083.369999999995</v>
      </c>
      <c r="QP272" s="1028">
        <f t="shared" si="4925"/>
        <v>1304584</v>
      </c>
      <c r="QQ272" s="1247"/>
      <c r="QR272" s="898">
        <f t="shared" si="4926"/>
        <v>1</v>
      </c>
      <c r="QS272" s="898">
        <f t="shared" si="4927"/>
        <v>1</v>
      </c>
      <c r="QT272" s="899">
        <f t="shared" si="4928"/>
        <v>1</v>
      </c>
      <c r="QU272" s="899">
        <f t="shared" si="4929"/>
        <v>1</v>
      </c>
      <c r="QV272" s="899">
        <f t="shared" si="4930"/>
        <v>1</v>
      </c>
      <c r="QW272" s="899">
        <f t="shared" si="4931"/>
        <v>1</v>
      </c>
      <c r="QX272" s="966">
        <f t="shared" si="4932"/>
        <v>1304584</v>
      </c>
      <c r="QY272" s="901">
        <f t="shared" si="4933"/>
        <v>0</v>
      </c>
      <c r="RB272" s="405"/>
      <c r="RC272" s="406"/>
      <c r="RD272" s="407"/>
      <c r="RE272" s="408"/>
      <c r="RF272" s="409"/>
      <c r="RG272" s="410"/>
      <c r="RH272" s="410"/>
      <c r="RI272" s="898"/>
      <c r="RJ272" s="898"/>
      <c r="RK272" s="934"/>
      <c r="RL272" s="934"/>
      <c r="RM272" s="934"/>
      <c r="RN272" s="934"/>
      <c r="RO272" s="935"/>
      <c r="RP272" s="936"/>
      <c r="RS272" s="405"/>
      <c r="RT272" s="406"/>
      <c r="RU272" s="407"/>
      <c r="RV272" s="408"/>
      <c r="RW272" s="409"/>
      <c r="RX272" s="410"/>
      <c r="RY272" s="410"/>
      <c r="RZ272" s="898"/>
      <c r="SA272" s="898"/>
      <c r="SB272" s="934"/>
      <c r="SC272" s="934"/>
      <c r="SD272" s="934"/>
      <c r="SE272" s="934"/>
      <c r="SF272" s="935"/>
      <c r="SG272" s="936"/>
      <c r="SJ272" s="405"/>
      <c r="SK272" s="406"/>
      <c r="SL272" s="407"/>
      <c r="SM272" s="408"/>
      <c r="SN272" s="409"/>
      <c r="SO272" s="410"/>
      <c r="SP272" s="410"/>
      <c r="SQ272" s="898"/>
      <c r="SR272" s="898"/>
      <c r="SS272" s="934"/>
      <c r="ST272" s="934"/>
      <c r="SU272" s="934"/>
      <c r="SV272" s="934"/>
      <c r="SW272" s="935"/>
      <c r="SX272" s="936"/>
    </row>
    <row r="273" spans="2:518" ht="65.25" customHeight="1" thickTop="1" thickBot="1">
      <c r="B273" s="958" t="s">
        <v>958</v>
      </c>
      <c r="C273" s="1190" t="s">
        <v>619</v>
      </c>
      <c r="D273" s="1179" t="s">
        <v>236</v>
      </c>
      <c r="E273" s="1180">
        <v>10</v>
      </c>
      <c r="F273" s="1015"/>
      <c r="G273" s="1025">
        <f t="shared" si="4692"/>
        <v>0</v>
      </c>
      <c r="H273" s="1247"/>
      <c r="K273" s="958" t="s">
        <v>958</v>
      </c>
      <c r="L273" s="1190" t="s">
        <v>619</v>
      </c>
      <c r="M273" s="1179" t="s">
        <v>236</v>
      </c>
      <c r="N273" s="1180">
        <v>10</v>
      </c>
      <c r="O273" s="1017">
        <v>20437</v>
      </c>
      <c r="P273" s="1025">
        <f t="shared" si="4693"/>
        <v>204370</v>
      </c>
      <c r="Q273" s="1247"/>
      <c r="R273" s="898">
        <f t="shared" si="4940"/>
        <v>1</v>
      </c>
      <c r="S273" s="898">
        <f t="shared" si="4941"/>
        <v>1</v>
      </c>
      <c r="T273" s="899">
        <f t="shared" si="4942"/>
        <v>1</v>
      </c>
      <c r="U273" s="899">
        <f t="shared" si="4943"/>
        <v>1</v>
      </c>
      <c r="V273" s="899">
        <f t="shared" si="4944"/>
        <v>1</v>
      </c>
      <c r="W273" s="899">
        <f t="shared" si="4945"/>
        <v>1</v>
      </c>
      <c r="X273" s="966">
        <f t="shared" si="4946"/>
        <v>204370</v>
      </c>
      <c r="Y273" s="901">
        <f t="shared" si="4947"/>
        <v>0</v>
      </c>
      <c r="Z273" s="872"/>
      <c r="AA273" s="872"/>
      <c r="AB273" s="958" t="s">
        <v>958</v>
      </c>
      <c r="AC273" s="1190" t="s">
        <v>619</v>
      </c>
      <c r="AD273" s="1179" t="s">
        <v>236</v>
      </c>
      <c r="AE273" s="1180">
        <v>10</v>
      </c>
      <c r="AF273" s="1015">
        <v>16098</v>
      </c>
      <c r="AG273" s="1025">
        <f t="shared" si="4702"/>
        <v>160980</v>
      </c>
      <c r="AH273" s="1247"/>
      <c r="AI273" s="898">
        <f t="shared" si="4703"/>
        <v>1</v>
      </c>
      <c r="AJ273" s="898">
        <f t="shared" si="4704"/>
        <v>1</v>
      </c>
      <c r="AK273" s="899">
        <f t="shared" si="4705"/>
        <v>1</v>
      </c>
      <c r="AL273" s="899">
        <f t="shared" si="4706"/>
        <v>1</v>
      </c>
      <c r="AM273" s="899">
        <f t="shared" si="4707"/>
        <v>1</v>
      </c>
      <c r="AN273" s="899">
        <f t="shared" si="4708"/>
        <v>1</v>
      </c>
      <c r="AO273" s="966">
        <f t="shared" si="4709"/>
        <v>160980</v>
      </c>
      <c r="AP273" s="901">
        <f t="shared" si="4710"/>
        <v>0</v>
      </c>
      <c r="AQ273" s="872"/>
      <c r="AR273" s="872"/>
      <c r="AS273" s="958" t="s">
        <v>958</v>
      </c>
      <c r="AT273" s="1191" t="s">
        <v>619</v>
      </c>
      <c r="AU273" s="1179" t="s">
        <v>236</v>
      </c>
      <c r="AV273" s="1180">
        <v>10</v>
      </c>
      <c r="AW273" s="1019">
        <v>42000</v>
      </c>
      <c r="AX273" s="1026">
        <f t="shared" si="4711"/>
        <v>420000</v>
      </c>
      <c r="AY273" s="1247"/>
      <c r="AZ273" s="898">
        <f t="shared" si="4712"/>
        <v>1</v>
      </c>
      <c r="BA273" s="898">
        <f t="shared" si="4713"/>
        <v>1</v>
      </c>
      <c r="BB273" s="899">
        <f t="shared" si="4714"/>
        <v>1</v>
      </c>
      <c r="BC273" s="899">
        <f t="shared" si="4715"/>
        <v>1</v>
      </c>
      <c r="BD273" s="899">
        <f t="shared" si="4716"/>
        <v>1</v>
      </c>
      <c r="BE273" s="899">
        <f t="shared" si="4717"/>
        <v>1</v>
      </c>
      <c r="BF273" s="966">
        <f t="shared" si="4718"/>
        <v>420000</v>
      </c>
      <c r="BG273" s="901">
        <f t="shared" si="4719"/>
        <v>0</v>
      </c>
      <c r="BJ273" s="958" t="s">
        <v>958</v>
      </c>
      <c r="BK273" s="1192" t="s">
        <v>619</v>
      </c>
      <c r="BL273" s="1179" t="s">
        <v>236</v>
      </c>
      <c r="BM273" s="1180">
        <v>10</v>
      </c>
      <c r="BN273" s="1015">
        <v>46950</v>
      </c>
      <c r="BO273" s="1025">
        <f t="shared" si="4720"/>
        <v>469500</v>
      </c>
      <c r="BP273" s="1247"/>
      <c r="BQ273" s="898">
        <f t="shared" si="4721"/>
        <v>1</v>
      </c>
      <c r="BR273" s="898">
        <f t="shared" si="4722"/>
        <v>1</v>
      </c>
      <c r="BS273" s="899">
        <f t="shared" si="4723"/>
        <v>1</v>
      </c>
      <c r="BT273" s="899">
        <f t="shared" si="4724"/>
        <v>1</v>
      </c>
      <c r="BU273" s="899">
        <f t="shared" si="4725"/>
        <v>1</v>
      </c>
      <c r="BV273" s="899">
        <f t="shared" si="4726"/>
        <v>1</v>
      </c>
      <c r="BW273" s="966">
        <f t="shared" si="4727"/>
        <v>469500</v>
      </c>
      <c r="BX273" s="901">
        <f t="shared" si="4728"/>
        <v>0</v>
      </c>
      <c r="CA273" s="958" t="s">
        <v>958</v>
      </c>
      <c r="CB273" s="1190" t="s">
        <v>619</v>
      </c>
      <c r="CC273" s="1179" t="s">
        <v>236</v>
      </c>
      <c r="CD273" s="1180">
        <v>10</v>
      </c>
      <c r="CE273" s="1015">
        <v>19905</v>
      </c>
      <c r="CF273" s="1025">
        <f t="shared" si="4729"/>
        <v>199050</v>
      </c>
      <c r="CG273" s="1247"/>
      <c r="CH273" s="898">
        <f t="shared" si="4730"/>
        <v>1</v>
      </c>
      <c r="CI273" s="898">
        <f t="shared" si="4731"/>
        <v>1</v>
      </c>
      <c r="CJ273" s="899">
        <f t="shared" si="4732"/>
        <v>1</v>
      </c>
      <c r="CK273" s="899">
        <f t="shared" si="4733"/>
        <v>1</v>
      </c>
      <c r="CL273" s="899">
        <f t="shared" si="4734"/>
        <v>1</v>
      </c>
      <c r="CM273" s="899">
        <f t="shared" si="4735"/>
        <v>1</v>
      </c>
      <c r="CN273" s="966">
        <f t="shared" si="4736"/>
        <v>199050</v>
      </c>
      <c r="CO273" s="901">
        <f t="shared" si="4737"/>
        <v>0</v>
      </c>
      <c r="CR273" s="958" t="s">
        <v>958</v>
      </c>
      <c r="CS273" s="1190" t="s">
        <v>619</v>
      </c>
      <c r="CT273" s="1179" t="s">
        <v>236</v>
      </c>
      <c r="CU273" s="1180">
        <v>10</v>
      </c>
      <c r="CV273" s="1015">
        <v>290000</v>
      </c>
      <c r="CW273" s="1025">
        <f t="shared" si="4738"/>
        <v>2900000</v>
      </c>
      <c r="CX273" s="1247"/>
      <c r="CY273" s="898">
        <f t="shared" si="4739"/>
        <v>1</v>
      </c>
      <c r="CZ273" s="898">
        <f t="shared" si="4740"/>
        <v>1</v>
      </c>
      <c r="DA273" s="899">
        <f t="shared" si="4741"/>
        <v>1</v>
      </c>
      <c r="DB273" s="899">
        <f t="shared" si="4742"/>
        <v>1</v>
      </c>
      <c r="DC273" s="899">
        <f t="shared" si="4743"/>
        <v>1</v>
      </c>
      <c r="DD273" s="899">
        <f t="shared" si="4744"/>
        <v>1</v>
      </c>
      <c r="DE273" s="966">
        <f t="shared" si="4745"/>
        <v>2900000</v>
      </c>
      <c r="DF273" s="901">
        <f t="shared" si="4746"/>
        <v>0</v>
      </c>
      <c r="DI273" s="958" t="s">
        <v>958</v>
      </c>
      <c r="DJ273" s="1190" t="s">
        <v>619</v>
      </c>
      <c r="DK273" s="1179" t="s">
        <v>236</v>
      </c>
      <c r="DL273" s="1180">
        <v>10</v>
      </c>
      <c r="DM273" s="1015">
        <v>20864</v>
      </c>
      <c r="DN273" s="1025">
        <f t="shared" si="4747"/>
        <v>208640</v>
      </c>
      <c r="DO273" s="1247"/>
      <c r="DP273" s="898">
        <f t="shared" si="4748"/>
        <v>1</v>
      </c>
      <c r="DQ273" s="898">
        <f t="shared" si="4749"/>
        <v>1</v>
      </c>
      <c r="DR273" s="899">
        <f t="shared" si="4750"/>
        <v>1</v>
      </c>
      <c r="DS273" s="899">
        <f t="shared" si="4751"/>
        <v>1</v>
      </c>
      <c r="DT273" s="899">
        <f t="shared" si="4752"/>
        <v>1</v>
      </c>
      <c r="DU273" s="899">
        <f t="shared" si="4753"/>
        <v>1</v>
      </c>
      <c r="DV273" s="966">
        <f t="shared" si="4754"/>
        <v>208640</v>
      </c>
      <c r="DW273" s="901">
        <f t="shared" si="4755"/>
        <v>0</v>
      </c>
      <c r="DZ273" s="958" t="s">
        <v>958</v>
      </c>
      <c r="EA273" s="1190" t="s">
        <v>619</v>
      </c>
      <c r="EB273" s="1179" t="s">
        <v>236</v>
      </c>
      <c r="EC273" s="1180">
        <v>10</v>
      </c>
      <c r="ED273" s="1015">
        <v>38700</v>
      </c>
      <c r="EE273" s="1025">
        <f t="shared" si="4756"/>
        <v>387000</v>
      </c>
      <c r="EF273" s="1247"/>
      <c r="EG273" s="898">
        <f t="shared" si="4757"/>
        <v>1</v>
      </c>
      <c r="EH273" s="898">
        <f t="shared" si="4758"/>
        <v>1</v>
      </c>
      <c r="EI273" s="899">
        <f t="shared" si="4759"/>
        <v>1</v>
      </c>
      <c r="EJ273" s="899">
        <f t="shared" si="4760"/>
        <v>1</v>
      </c>
      <c r="EK273" s="899">
        <f t="shared" si="4761"/>
        <v>1</v>
      </c>
      <c r="EL273" s="899">
        <f t="shared" si="4762"/>
        <v>1</v>
      </c>
      <c r="EM273" s="966">
        <f t="shared" si="4763"/>
        <v>387000</v>
      </c>
      <c r="EN273" s="901">
        <f t="shared" si="4764"/>
        <v>0</v>
      </c>
      <c r="EQ273" s="958" t="s">
        <v>958</v>
      </c>
      <c r="ER273" s="1190" t="s">
        <v>619</v>
      </c>
      <c r="ES273" s="1179" t="s">
        <v>236</v>
      </c>
      <c r="ET273" s="1180">
        <v>10</v>
      </c>
      <c r="EU273" s="1015">
        <v>19900</v>
      </c>
      <c r="EV273" s="1025">
        <f t="shared" si="4765"/>
        <v>199000</v>
      </c>
      <c r="EW273" s="1247"/>
      <c r="EX273" s="898">
        <f t="shared" si="4766"/>
        <v>1</v>
      </c>
      <c r="EY273" s="898">
        <f t="shared" si="4767"/>
        <v>1</v>
      </c>
      <c r="EZ273" s="899">
        <f t="shared" si="4768"/>
        <v>1</v>
      </c>
      <c r="FA273" s="899">
        <f t="shared" si="4769"/>
        <v>1</v>
      </c>
      <c r="FB273" s="899">
        <f t="shared" si="4770"/>
        <v>1</v>
      </c>
      <c r="FC273" s="899">
        <f t="shared" si="4771"/>
        <v>1</v>
      </c>
      <c r="FD273" s="966">
        <f t="shared" si="4772"/>
        <v>199000</v>
      </c>
      <c r="FE273" s="901">
        <f t="shared" si="4773"/>
        <v>0</v>
      </c>
      <c r="FH273" s="958"/>
      <c r="FI273" s="1190"/>
      <c r="FJ273" s="1179"/>
      <c r="FK273" s="1180"/>
      <c r="FL273" s="1015"/>
      <c r="FM273" s="1025">
        <f t="shared" si="4774"/>
        <v>0</v>
      </c>
      <c r="FN273" s="1247"/>
      <c r="FO273" s="898" t="e">
        <f t="shared" si="4775"/>
        <v>#N/A</v>
      </c>
      <c r="FP273" s="898" t="e">
        <f t="shared" si="4776"/>
        <v>#N/A</v>
      </c>
      <c r="FQ273" s="899" t="e">
        <f t="shared" si="4777"/>
        <v>#N/A</v>
      </c>
      <c r="FR273" s="899">
        <f t="shared" si="4778"/>
        <v>0</v>
      </c>
      <c r="FS273" s="899">
        <f t="shared" si="4779"/>
        <v>0</v>
      </c>
      <c r="FT273" s="899" t="e">
        <f t="shared" si="4780"/>
        <v>#N/A</v>
      </c>
      <c r="FU273" s="966">
        <f t="shared" si="4781"/>
        <v>0</v>
      </c>
      <c r="FV273" s="901">
        <f t="shared" si="4782"/>
        <v>0</v>
      </c>
      <c r="FY273" s="958" t="s">
        <v>958</v>
      </c>
      <c r="FZ273" s="1190" t="s">
        <v>619</v>
      </c>
      <c r="GA273" s="1179" t="s">
        <v>236</v>
      </c>
      <c r="GB273" s="1180">
        <v>10</v>
      </c>
      <c r="GC273" s="1017">
        <v>20437</v>
      </c>
      <c r="GD273" s="1025">
        <f t="shared" si="4783"/>
        <v>204370</v>
      </c>
      <c r="GE273" s="1247"/>
      <c r="GF273" s="898">
        <f t="shared" si="4784"/>
        <v>1</v>
      </c>
      <c r="GG273" s="898">
        <f t="shared" si="4785"/>
        <v>1</v>
      </c>
      <c r="GH273" s="899">
        <f t="shared" si="4786"/>
        <v>1</v>
      </c>
      <c r="GI273" s="899">
        <f t="shared" si="4787"/>
        <v>1</v>
      </c>
      <c r="GJ273" s="899">
        <f t="shared" si="4788"/>
        <v>1</v>
      </c>
      <c r="GK273" s="899">
        <f t="shared" si="4789"/>
        <v>1</v>
      </c>
      <c r="GL273" s="966">
        <f t="shared" si="4790"/>
        <v>204370</v>
      </c>
      <c r="GM273" s="901">
        <f t="shared" si="4791"/>
        <v>0</v>
      </c>
      <c r="GP273" s="958" t="s">
        <v>958</v>
      </c>
      <c r="GQ273" s="1190" t="s">
        <v>619</v>
      </c>
      <c r="GR273" s="1179" t="s">
        <v>236</v>
      </c>
      <c r="GS273" s="1180">
        <v>10</v>
      </c>
      <c r="GT273" s="1015">
        <v>20000</v>
      </c>
      <c r="GU273" s="1025">
        <f t="shared" si="4792"/>
        <v>200000</v>
      </c>
      <c r="GV273" s="1247"/>
      <c r="GW273" s="898">
        <f t="shared" si="4793"/>
        <v>1</v>
      </c>
      <c r="GX273" s="898">
        <f t="shared" si="4794"/>
        <v>1</v>
      </c>
      <c r="GY273" s="899">
        <f t="shared" si="4795"/>
        <v>1</v>
      </c>
      <c r="GZ273" s="899">
        <f t="shared" si="4796"/>
        <v>1</v>
      </c>
      <c r="HA273" s="899">
        <f t="shared" si="4797"/>
        <v>1</v>
      </c>
      <c r="HB273" s="899">
        <f t="shared" si="4798"/>
        <v>1</v>
      </c>
      <c r="HC273" s="966">
        <f t="shared" si="4799"/>
        <v>200000</v>
      </c>
      <c r="HD273" s="901">
        <f t="shared" si="4800"/>
        <v>0</v>
      </c>
      <c r="HG273" s="958" t="s">
        <v>958</v>
      </c>
      <c r="HH273" s="1190" t="s">
        <v>619</v>
      </c>
      <c r="HI273" s="1179" t="s">
        <v>236</v>
      </c>
      <c r="HJ273" s="1180">
        <v>10</v>
      </c>
      <c r="HK273" s="1015">
        <v>19296</v>
      </c>
      <c r="HL273" s="1025">
        <f t="shared" si="4801"/>
        <v>192960</v>
      </c>
      <c r="HM273" s="1247"/>
      <c r="HN273" s="898">
        <f t="shared" si="4802"/>
        <v>1</v>
      </c>
      <c r="HO273" s="898">
        <f t="shared" si="4803"/>
        <v>1</v>
      </c>
      <c r="HP273" s="899">
        <f t="shared" si="4804"/>
        <v>1</v>
      </c>
      <c r="HQ273" s="899">
        <f t="shared" si="4805"/>
        <v>1</v>
      </c>
      <c r="HR273" s="899">
        <f t="shared" si="4806"/>
        <v>1</v>
      </c>
      <c r="HS273" s="899">
        <f t="shared" si="4807"/>
        <v>1</v>
      </c>
      <c r="HT273" s="966">
        <f t="shared" si="4808"/>
        <v>192960</v>
      </c>
      <c r="HU273" s="901">
        <f t="shared" si="4809"/>
        <v>0</v>
      </c>
      <c r="HX273" s="958" t="s">
        <v>958</v>
      </c>
      <c r="HY273" s="1190" t="s">
        <v>619</v>
      </c>
      <c r="HZ273" s="1179" t="s">
        <v>236</v>
      </c>
      <c r="IA273" s="1180">
        <v>10</v>
      </c>
      <c r="IB273" s="1020">
        <v>13797</v>
      </c>
      <c r="IC273" s="1027">
        <f t="shared" si="4810"/>
        <v>137970</v>
      </c>
      <c r="ID273" s="1247"/>
      <c r="IE273" s="898">
        <f t="shared" si="4811"/>
        <v>1</v>
      </c>
      <c r="IF273" s="898">
        <f t="shared" si="4812"/>
        <v>1</v>
      </c>
      <c r="IG273" s="899">
        <f t="shared" si="4813"/>
        <v>1</v>
      </c>
      <c r="IH273" s="899">
        <f t="shared" si="4814"/>
        <v>1</v>
      </c>
      <c r="II273" s="899">
        <f t="shared" si="4815"/>
        <v>1</v>
      </c>
      <c r="IJ273" s="899">
        <f t="shared" si="4816"/>
        <v>1</v>
      </c>
      <c r="IK273" s="966">
        <f t="shared" si="4817"/>
        <v>137970</v>
      </c>
      <c r="IL273" s="901">
        <f t="shared" si="4818"/>
        <v>0</v>
      </c>
      <c r="IO273" s="958" t="s">
        <v>958</v>
      </c>
      <c r="IP273" s="1190" t="s">
        <v>619</v>
      </c>
      <c r="IQ273" s="1179" t="s">
        <v>236</v>
      </c>
      <c r="IR273" s="1180">
        <v>10</v>
      </c>
      <c r="IS273" s="1015">
        <v>16852</v>
      </c>
      <c r="IT273" s="1025">
        <f t="shared" si="4819"/>
        <v>168520</v>
      </c>
      <c r="IU273" s="1247"/>
      <c r="IV273" s="898">
        <f t="shared" si="4820"/>
        <v>1</v>
      </c>
      <c r="IW273" s="898">
        <f t="shared" si="4821"/>
        <v>1</v>
      </c>
      <c r="IX273" s="899">
        <f t="shared" si="4822"/>
        <v>1</v>
      </c>
      <c r="IY273" s="899">
        <f t="shared" si="4823"/>
        <v>1</v>
      </c>
      <c r="IZ273" s="899">
        <f t="shared" si="4824"/>
        <v>1</v>
      </c>
      <c r="JA273" s="899">
        <f t="shared" si="4825"/>
        <v>1</v>
      </c>
      <c r="JB273" s="966">
        <f t="shared" si="4826"/>
        <v>168520</v>
      </c>
      <c r="JC273" s="901">
        <f t="shared" si="4827"/>
        <v>0</v>
      </c>
      <c r="JF273" s="958" t="s">
        <v>958</v>
      </c>
      <c r="JG273" s="1190" t="s">
        <v>619</v>
      </c>
      <c r="JH273" s="1179" t="s">
        <v>236</v>
      </c>
      <c r="JI273" s="1180">
        <v>10</v>
      </c>
      <c r="JJ273" s="1015">
        <v>16000</v>
      </c>
      <c r="JK273" s="1025">
        <f t="shared" si="4828"/>
        <v>160000</v>
      </c>
      <c r="JL273" s="1247"/>
      <c r="JM273" s="898">
        <f t="shared" si="4829"/>
        <v>1</v>
      </c>
      <c r="JN273" s="898">
        <f t="shared" si="4830"/>
        <v>1</v>
      </c>
      <c r="JO273" s="899">
        <f t="shared" si="4831"/>
        <v>1</v>
      </c>
      <c r="JP273" s="899">
        <f t="shared" si="4832"/>
        <v>1</v>
      </c>
      <c r="JQ273" s="899">
        <f t="shared" si="4833"/>
        <v>1</v>
      </c>
      <c r="JR273" s="899">
        <f t="shared" si="4834"/>
        <v>1</v>
      </c>
      <c r="JS273" s="966">
        <f t="shared" si="4835"/>
        <v>160000</v>
      </c>
      <c r="JT273" s="901">
        <f t="shared" si="4836"/>
        <v>0</v>
      </c>
      <c r="JW273" s="958" t="s">
        <v>958</v>
      </c>
      <c r="JX273" s="1190" t="s">
        <v>619</v>
      </c>
      <c r="JY273" s="1179" t="s">
        <v>236</v>
      </c>
      <c r="JZ273" s="1180">
        <v>10</v>
      </c>
      <c r="KA273" s="1015">
        <v>22078.468950000002</v>
      </c>
      <c r="KB273" s="1025">
        <f t="shared" si="4837"/>
        <v>220785</v>
      </c>
      <c r="KC273" s="1247"/>
      <c r="KD273" s="898">
        <f t="shared" si="4838"/>
        <v>1</v>
      </c>
      <c r="KE273" s="898">
        <f t="shared" si="4839"/>
        <v>1</v>
      </c>
      <c r="KF273" s="899">
        <f t="shared" si="4840"/>
        <v>1</v>
      </c>
      <c r="KG273" s="899">
        <f t="shared" si="4841"/>
        <v>1</v>
      </c>
      <c r="KH273" s="899">
        <f t="shared" si="4842"/>
        <v>1</v>
      </c>
      <c r="KI273" s="899">
        <f t="shared" si="4843"/>
        <v>1</v>
      </c>
      <c r="KJ273" s="966">
        <f t="shared" si="4844"/>
        <v>220785</v>
      </c>
      <c r="KK273" s="901">
        <f t="shared" si="4845"/>
        <v>0</v>
      </c>
      <c r="KN273" s="958" t="s">
        <v>958</v>
      </c>
      <c r="KO273" s="1190" t="s">
        <v>619</v>
      </c>
      <c r="KP273" s="1179" t="s">
        <v>236</v>
      </c>
      <c r="KQ273" s="1180">
        <v>10</v>
      </c>
      <c r="KR273" s="1015">
        <v>59675</v>
      </c>
      <c r="KS273" s="1025">
        <f t="shared" si="4846"/>
        <v>596750</v>
      </c>
      <c r="KT273" s="1247"/>
      <c r="KU273" s="898">
        <f t="shared" si="4847"/>
        <v>1</v>
      </c>
      <c r="KV273" s="898">
        <f t="shared" si="4848"/>
        <v>1</v>
      </c>
      <c r="KW273" s="899">
        <f t="shared" si="4849"/>
        <v>1</v>
      </c>
      <c r="KX273" s="899">
        <f t="shared" si="4850"/>
        <v>1</v>
      </c>
      <c r="KY273" s="899">
        <f t="shared" si="4851"/>
        <v>1</v>
      </c>
      <c r="KZ273" s="899">
        <f t="shared" si="4852"/>
        <v>1</v>
      </c>
      <c r="LA273" s="966">
        <f t="shared" si="4853"/>
        <v>596750</v>
      </c>
      <c r="LB273" s="901">
        <f t="shared" si="4854"/>
        <v>0</v>
      </c>
      <c r="LE273" s="958" t="s">
        <v>958</v>
      </c>
      <c r="LF273" s="1190" t="s">
        <v>619</v>
      </c>
      <c r="LG273" s="1179" t="s">
        <v>236</v>
      </c>
      <c r="LH273" s="1180">
        <v>10</v>
      </c>
      <c r="LI273" s="1021">
        <v>17946</v>
      </c>
      <c r="LJ273" s="1028">
        <f t="shared" si="4855"/>
        <v>179460</v>
      </c>
      <c r="LK273" s="1247"/>
      <c r="LL273" s="898">
        <f t="shared" si="4856"/>
        <v>1</v>
      </c>
      <c r="LM273" s="898">
        <f t="shared" si="4857"/>
        <v>1</v>
      </c>
      <c r="LN273" s="899">
        <f t="shared" si="4858"/>
        <v>1</v>
      </c>
      <c r="LO273" s="899">
        <f t="shared" si="4859"/>
        <v>1</v>
      </c>
      <c r="LP273" s="899">
        <f t="shared" si="4860"/>
        <v>1</v>
      </c>
      <c r="LQ273" s="899">
        <f t="shared" si="4861"/>
        <v>1</v>
      </c>
      <c r="LR273" s="966">
        <f t="shared" si="4862"/>
        <v>179460</v>
      </c>
      <c r="LS273" s="901">
        <f t="shared" si="4863"/>
        <v>0</v>
      </c>
      <c r="LV273" s="958" t="s">
        <v>958</v>
      </c>
      <c r="LW273" s="1190" t="s">
        <v>619</v>
      </c>
      <c r="LX273" s="1179" t="s">
        <v>236</v>
      </c>
      <c r="LY273" s="1180">
        <v>10</v>
      </c>
      <c r="LZ273" s="1015">
        <v>55250</v>
      </c>
      <c r="MA273" s="1025">
        <f t="shared" si="4864"/>
        <v>552500</v>
      </c>
      <c r="MB273" s="1247"/>
      <c r="MC273" s="898">
        <f t="shared" si="4865"/>
        <v>1</v>
      </c>
      <c r="MD273" s="898">
        <f t="shared" si="4866"/>
        <v>1</v>
      </c>
      <c r="ME273" s="899">
        <f t="shared" si="4867"/>
        <v>1</v>
      </c>
      <c r="MF273" s="899">
        <f t="shared" si="4868"/>
        <v>1</v>
      </c>
      <c r="MG273" s="899">
        <f t="shared" si="4869"/>
        <v>1</v>
      </c>
      <c r="MH273" s="899">
        <f t="shared" si="4870"/>
        <v>1</v>
      </c>
      <c r="MI273" s="966">
        <f t="shared" si="4871"/>
        <v>552500</v>
      </c>
      <c r="MJ273" s="901">
        <f t="shared" si="4872"/>
        <v>0</v>
      </c>
      <c r="MM273" s="958" t="s">
        <v>958</v>
      </c>
      <c r="MN273" s="1190" t="s">
        <v>619</v>
      </c>
      <c r="MO273" s="1179" t="s">
        <v>236</v>
      </c>
      <c r="MP273" s="1180">
        <v>10</v>
      </c>
      <c r="MQ273" s="1015">
        <v>15660</v>
      </c>
      <c r="MR273" s="1025">
        <f t="shared" si="4873"/>
        <v>156600</v>
      </c>
      <c r="MS273" s="1247"/>
      <c r="MT273" s="898">
        <f t="shared" si="4874"/>
        <v>1</v>
      </c>
      <c r="MU273" s="898">
        <f t="shared" si="4875"/>
        <v>1</v>
      </c>
      <c r="MV273" s="899">
        <f t="shared" si="4876"/>
        <v>1</v>
      </c>
      <c r="MW273" s="899">
        <f t="shared" si="4877"/>
        <v>1</v>
      </c>
      <c r="MX273" s="899">
        <f t="shared" si="4878"/>
        <v>1</v>
      </c>
      <c r="MY273" s="899">
        <f t="shared" si="4879"/>
        <v>1</v>
      </c>
      <c r="MZ273" s="966">
        <f t="shared" si="4880"/>
        <v>156600</v>
      </c>
      <c r="NA273" s="901">
        <f t="shared" si="4881"/>
        <v>0</v>
      </c>
      <c r="ND273" s="975" t="s">
        <v>958</v>
      </c>
      <c r="NE273" s="976" t="s">
        <v>619</v>
      </c>
      <c r="NF273" s="1175" t="s">
        <v>236</v>
      </c>
      <c r="NG273" s="1176">
        <v>10</v>
      </c>
      <c r="NH273" s="979">
        <v>60623.64</v>
      </c>
      <c r="NI273" s="980">
        <v>606236</v>
      </c>
      <c r="NJ273" s="1247"/>
      <c r="NK273" s="898">
        <f t="shared" si="4882"/>
        <v>1</v>
      </c>
      <c r="NL273" s="898">
        <f t="shared" si="4883"/>
        <v>1</v>
      </c>
      <c r="NM273" s="899">
        <f t="shared" si="4884"/>
        <v>1</v>
      </c>
      <c r="NN273" s="899">
        <f t="shared" si="4885"/>
        <v>1</v>
      </c>
      <c r="NO273" s="899">
        <f t="shared" si="4886"/>
        <v>1</v>
      </c>
      <c r="NP273" s="899">
        <f t="shared" si="4887"/>
        <v>1</v>
      </c>
      <c r="NQ273" s="966">
        <f t="shared" si="4888"/>
        <v>606236</v>
      </c>
      <c r="NR273" s="901">
        <f t="shared" si="4889"/>
        <v>0</v>
      </c>
      <c r="NU273" s="981" t="s">
        <v>958</v>
      </c>
      <c r="NV273" s="982" t="s">
        <v>619</v>
      </c>
      <c r="NW273" s="1177" t="s">
        <v>236</v>
      </c>
      <c r="NX273" s="1178">
        <v>10</v>
      </c>
      <c r="NY273" s="1022">
        <v>61236</v>
      </c>
      <c r="NZ273" s="986">
        <f t="shared" si="4890"/>
        <v>612360</v>
      </c>
      <c r="OA273" s="1247"/>
      <c r="OB273" s="898">
        <f t="shared" si="4891"/>
        <v>1</v>
      </c>
      <c r="OC273" s="898">
        <f t="shared" si="4892"/>
        <v>1</v>
      </c>
      <c r="OD273" s="899">
        <f t="shared" si="4893"/>
        <v>1</v>
      </c>
      <c r="OE273" s="899">
        <f t="shared" si="4894"/>
        <v>1</v>
      </c>
      <c r="OF273" s="899">
        <f t="shared" si="4895"/>
        <v>1</v>
      </c>
      <c r="OG273" s="899">
        <f t="shared" si="4896"/>
        <v>1</v>
      </c>
      <c r="OH273" s="966">
        <f t="shared" si="4897"/>
        <v>612360</v>
      </c>
      <c r="OI273" s="901">
        <f t="shared" si="4898"/>
        <v>0</v>
      </c>
      <c r="OL273" s="958" t="s">
        <v>958</v>
      </c>
      <c r="OM273" s="1190" t="s">
        <v>619</v>
      </c>
      <c r="ON273" s="1179" t="s">
        <v>236</v>
      </c>
      <c r="OO273" s="1180">
        <v>10</v>
      </c>
      <c r="OP273" s="1015">
        <v>12526</v>
      </c>
      <c r="OQ273" s="1025">
        <f t="shared" si="4899"/>
        <v>125260</v>
      </c>
      <c r="OR273" s="1247"/>
      <c r="OS273" s="898">
        <f t="shared" si="4900"/>
        <v>1</v>
      </c>
      <c r="OT273" s="898">
        <f t="shared" si="4901"/>
        <v>1</v>
      </c>
      <c r="OU273" s="899">
        <f t="shared" si="4902"/>
        <v>1</v>
      </c>
      <c r="OV273" s="899">
        <f t="shared" si="4903"/>
        <v>1</v>
      </c>
      <c r="OW273" s="899">
        <f t="shared" si="4904"/>
        <v>1</v>
      </c>
      <c r="OX273" s="899">
        <f t="shared" si="4905"/>
        <v>1</v>
      </c>
      <c r="OY273" s="966">
        <f t="shared" si="4906"/>
        <v>125260</v>
      </c>
      <c r="OZ273" s="901">
        <f t="shared" si="4907"/>
        <v>0</v>
      </c>
      <c r="PC273" s="958" t="s">
        <v>958</v>
      </c>
      <c r="PD273" s="1190" t="s">
        <v>619</v>
      </c>
      <c r="PE273" s="1179" t="s">
        <v>236</v>
      </c>
      <c r="PF273" s="1180">
        <v>10</v>
      </c>
      <c r="PG273" s="1023">
        <v>27981</v>
      </c>
      <c r="PH273" s="1029">
        <v>279810</v>
      </c>
      <c r="PI273" s="1247"/>
      <c r="PJ273" s="898">
        <f t="shared" si="4908"/>
        <v>1</v>
      </c>
      <c r="PK273" s="898">
        <f t="shared" si="4909"/>
        <v>1</v>
      </c>
      <c r="PL273" s="899">
        <f t="shared" si="4910"/>
        <v>1</v>
      </c>
      <c r="PM273" s="899">
        <f t="shared" si="4911"/>
        <v>1</v>
      </c>
      <c r="PN273" s="899">
        <f t="shared" si="4912"/>
        <v>1</v>
      </c>
      <c r="PO273" s="899">
        <f t="shared" si="4913"/>
        <v>1</v>
      </c>
      <c r="PP273" s="966">
        <f t="shared" si="4914"/>
        <v>279810</v>
      </c>
      <c r="PQ273" s="901">
        <f t="shared" si="4915"/>
        <v>0</v>
      </c>
      <c r="PT273" s="958" t="s">
        <v>958</v>
      </c>
      <c r="PU273" s="1190" t="s">
        <v>619</v>
      </c>
      <c r="PV273" s="1179" t="s">
        <v>236</v>
      </c>
      <c r="PW273" s="1180">
        <v>10</v>
      </c>
      <c r="PX273" s="1015">
        <v>19890</v>
      </c>
      <c r="PY273" s="1025">
        <f t="shared" si="4916"/>
        <v>198900</v>
      </c>
      <c r="PZ273" s="1247"/>
      <c r="QA273" s="898">
        <f t="shared" si="4917"/>
        <v>1</v>
      </c>
      <c r="QB273" s="898">
        <f t="shared" si="4918"/>
        <v>1</v>
      </c>
      <c r="QC273" s="899">
        <f t="shared" si="4919"/>
        <v>1</v>
      </c>
      <c r="QD273" s="899">
        <f t="shared" si="4920"/>
        <v>1</v>
      </c>
      <c r="QE273" s="899">
        <f t="shared" si="4921"/>
        <v>1</v>
      </c>
      <c r="QF273" s="899">
        <f t="shared" si="4922"/>
        <v>1</v>
      </c>
      <c r="QG273" s="966">
        <f t="shared" si="4923"/>
        <v>198900</v>
      </c>
      <c r="QH273" s="901">
        <f t="shared" si="4924"/>
        <v>0</v>
      </c>
      <c r="QK273" s="958" t="s">
        <v>958</v>
      </c>
      <c r="QL273" s="1190" t="s">
        <v>619</v>
      </c>
      <c r="QM273" s="1179" t="s">
        <v>236</v>
      </c>
      <c r="QN273" s="1180">
        <v>10</v>
      </c>
      <c r="QO273" s="1021">
        <v>18035.73</v>
      </c>
      <c r="QP273" s="1028">
        <f t="shared" si="4925"/>
        <v>180357</v>
      </c>
      <c r="QQ273" s="1247"/>
      <c r="QR273" s="898">
        <f t="shared" si="4926"/>
        <v>1</v>
      </c>
      <c r="QS273" s="898">
        <f t="shared" si="4927"/>
        <v>1</v>
      </c>
      <c r="QT273" s="899">
        <f t="shared" si="4928"/>
        <v>1</v>
      </c>
      <c r="QU273" s="899">
        <f t="shared" si="4929"/>
        <v>1</v>
      </c>
      <c r="QV273" s="899">
        <f t="shared" si="4930"/>
        <v>1</v>
      </c>
      <c r="QW273" s="899">
        <f t="shared" si="4931"/>
        <v>1</v>
      </c>
      <c r="QX273" s="966">
        <f t="shared" si="4932"/>
        <v>180357</v>
      </c>
      <c r="QY273" s="901">
        <f t="shared" si="4933"/>
        <v>0</v>
      </c>
      <c r="RB273" s="405"/>
      <c r="RC273" s="406"/>
      <c r="RD273" s="407"/>
      <c r="RE273" s="408"/>
      <c r="RF273" s="409"/>
      <c r="RG273" s="410"/>
      <c r="RH273" s="410"/>
      <c r="RI273" s="898"/>
      <c r="RJ273" s="898"/>
      <c r="RK273" s="934"/>
      <c r="RL273" s="934"/>
      <c r="RM273" s="934"/>
      <c r="RN273" s="934"/>
      <c r="RO273" s="935"/>
      <c r="RP273" s="936"/>
      <c r="RS273" s="405"/>
      <c r="RT273" s="406"/>
      <c r="RU273" s="407"/>
      <c r="RV273" s="408"/>
      <c r="RW273" s="409"/>
      <c r="RX273" s="410"/>
      <c r="RY273" s="410"/>
      <c r="RZ273" s="898"/>
      <c r="SA273" s="898"/>
      <c r="SB273" s="934"/>
      <c r="SC273" s="934"/>
      <c r="SD273" s="934"/>
      <c r="SE273" s="934"/>
      <c r="SF273" s="935"/>
      <c r="SG273" s="936"/>
      <c r="SJ273" s="405"/>
      <c r="SK273" s="406"/>
      <c r="SL273" s="407"/>
      <c r="SM273" s="408"/>
      <c r="SN273" s="409"/>
      <c r="SO273" s="410"/>
      <c r="SP273" s="410"/>
      <c r="SQ273" s="898"/>
      <c r="SR273" s="898"/>
      <c r="SS273" s="934"/>
      <c r="ST273" s="934"/>
      <c r="SU273" s="934"/>
      <c r="SV273" s="934"/>
      <c r="SW273" s="935"/>
      <c r="SX273" s="936"/>
    </row>
    <row r="274" spans="2:518" ht="49.5" customHeight="1" thickTop="1" thickBot="1">
      <c r="B274" s="958" t="s">
        <v>959</v>
      </c>
      <c r="C274" s="1190" t="s">
        <v>620</v>
      </c>
      <c r="D274" s="1179" t="s">
        <v>149</v>
      </c>
      <c r="E274" s="1180">
        <v>2</v>
      </c>
      <c r="F274" s="1015"/>
      <c r="G274" s="1025">
        <f t="shared" si="4692"/>
        <v>0</v>
      </c>
      <c r="H274" s="1247"/>
      <c r="K274" s="958" t="s">
        <v>959</v>
      </c>
      <c r="L274" s="1190" t="s">
        <v>620</v>
      </c>
      <c r="M274" s="1179" t="s">
        <v>149</v>
      </c>
      <c r="N274" s="1180">
        <v>2</v>
      </c>
      <c r="O274" s="1017">
        <v>401973</v>
      </c>
      <c r="P274" s="1025">
        <f t="shared" si="4693"/>
        <v>803946</v>
      </c>
      <c r="Q274" s="1247"/>
      <c r="R274" s="898">
        <f t="shared" si="4940"/>
        <v>1</v>
      </c>
      <c r="S274" s="898">
        <f t="shared" si="4941"/>
        <v>1</v>
      </c>
      <c r="T274" s="899">
        <f t="shared" si="4942"/>
        <v>1</v>
      </c>
      <c r="U274" s="899">
        <f t="shared" si="4943"/>
        <v>1</v>
      </c>
      <c r="V274" s="899">
        <f t="shared" si="4944"/>
        <v>1</v>
      </c>
      <c r="W274" s="899">
        <f t="shared" si="4945"/>
        <v>1</v>
      </c>
      <c r="X274" s="966">
        <f t="shared" si="4946"/>
        <v>803946</v>
      </c>
      <c r="Y274" s="901">
        <f t="shared" si="4947"/>
        <v>0</v>
      </c>
      <c r="Z274" s="872"/>
      <c r="AA274" s="872"/>
      <c r="AB274" s="958" t="s">
        <v>959</v>
      </c>
      <c r="AC274" s="1190" t="s">
        <v>620</v>
      </c>
      <c r="AD274" s="1179" t="s">
        <v>149</v>
      </c>
      <c r="AE274" s="1180">
        <v>2</v>
      </c>
      <c r="AF274" s="1015">
        <v>424195</v>
      </c>
      <c r="AG274" s="1025">
        <f t="shared" si="4702"/>
        <v>848390</v>
      </c>
      <c r="AH274" s="1247"/>
      <c r="AI274" s="898">
        <f t="shared" si="4703"/>
        <v>1</v>
      </c>
      <c r="AJ274" s="898">
        <f t="shared" si="4704"/>
        <v>1</v>
      </c>
      <c r="AK274" s="899">
        <f t="shared" si="4705"/>
        <v>1</v>
      </c>
      <c r="AL274" s="899">
        <f t="shared" si="4706"/>
        <v>1</v>
      </c>
      <c r="AM274" s="899">
        <f t="shared" si="4707"/>
        <v>1</v>
      </c>
      <c r="AN274" s="899">
        <f t="shared" si="4708"/>
        <v>1</v>
      </c>
      <c r="AO274" s="966">
        <f t="shared" si="4709"/>
        <v>848390</v>
      </c>
      <c r="AP274" s="901">
        <f t="shared" si="4710"/>
        <v>0</v>
      </c>
      <c r="AQ274" s="872"/>
      <c r="AR274" s="872"/>
      <c r="AS274" s="958" t="s">
        <v>959</v>
      </c>
      <c r="AT274" s="1191" t="s">
        <v>620</v>
      </c>
      <c r="AU274" s="1179" t="s">
        <v>149</v>
      </c>
      <c r="AV274" s="1180">
        <v>2</v>
      </c>
      <c r="AW274" s="1019">
        <v>90000</v>
      </c>
      <c r="AX274" s="1026">
        <f t="shared" si="4711"/>
        <v>180000</v>
      </c>
      <c r="AY274" s="1247"/>
      <c r="AZ274" s="898">
        <f t="shared" si="4712"/>
        <v>1</v>
      </c>
      <c r="BA274" s="898">
        <f t="shared" si="4713"/>
        <v>1</v>
      </c>
      <c r="BB274" s="899">
        <f t="shared" si="4714"/>
        <v>1</v>
      </c>
      <c r="BC274" s="899">
        <f t="shared" si="4715"/>
        <v>1</v>
      </c>
      <c r="BD274" s="899">
        <f t="shared" si="4716"/>
        <v>1</v>
      </c>
      <c r="BE274" s="899">
        <f t="shared" si="4717"/>
        <v>1</v>
      </c>
      <c r="BF274" s="966">
        <f t="shared" si="4718"/>
        <v>180000</v>
      </c>
      <c r="BG274" s="901">
        <f t="shared" si="4719"/>
        <v>0</v>
      </c>
      <c r="BJ274" s="958" t="s">
        <v>959</v>
      </c>
      <c r="BK274" s="1190" t="s">
        <v>620</v>
      </c>
      <c r="BL274" s="1179" t="s">
        <v>149</v>
      </c>
      <c r="BM274" s="1180">
        <v>2</v>
      </c>
      <c r="BN274" s="1015">
        <v>18891</v>
      </c>
      <c r="BO274" s="1025">
        <f t="shared" si="4720"/>
        <v>37782</v>
      </c>
      <c r="BP274" s="1247"/>
      <c r="BQ274" s="898">
        <f t="shared" si="4721"/>
        <v>1</v>
      </c>
      <c r="BR274" s="898">
        <f t="shared" si="4722"/>
        <v>1</v>
      </c>
      <c r="BS274" s="899">
        <f t="shared" si="4723"/>
        <v>1</v>
      </c>
      <c r="BT274" s="899">
        <f t="shared" si="4724"/>
        <v>1</v>
      </c>
      <c r="BU274" s="899">
        <f t="shared" si="4725"/>
        <v>1</v>
      </c>
      <c r="BV274" s="899">
        <f t="shared" si="4726"/>
        <v>1</v>
      </c>
      <c r="BW274" s="966">
        <f t="shared" si="4727"/>
        <v>37782</v>
      </c>
      <c r="BX274" s="901">
        <f t="shared" si="4728"/>
        <v>0</v>
      </c>
      <c r="CA274" s="958" t="s">
        <v>959</v>
      </c>
      <c r="CB274" s="1190" t="s">
        <v>620</v>
      </c>
      <c r="CC274" s="1179" t="s">
        <v>149</v>
      </c>
      <c r="CD274" s="1180">
        <v>2</v>
      </c>
      <c r="CE274" s="1015">
        <v>391521</v>
      </c>
      <c r="CF274" s="1025">
        <f t="shared" si="4729"/>
        <v>783042</v>
      </c>
      <c r="CG274" s="1247"/>
      <c r="CH274" s="898">
        <f t="shared" si="4730"/>
        <v>1</v>
      </c>
      <c r="CI274" s="898">
        <f t="shared" si="4731"/>
        <v>1</v>
      </c>
      <c r="CJ274" s="899">
        <f t="shared" si="4732"/>
        <v>1</v>
      </c>
      <c r="CK274" s="899">
        <f t="shared" si="4733"/>
        <v>1</v>
      </c>
      <c r="CL274" s="899">
        <f t="shared" si="4734"/>
        <v>1</v>
      </c>
      <c r="CM274" s="899">
        <f t="shared" si="4735"/>
        <v>1</v>
      </c>
      <c r="CN274" s="966">
        <f t="shared" si="4736"/>
        <v>783042</v>
      </c>
      <c r="CO274" s="901">
        <f t="shared" si="4737"/>
        <v>0</v>
      </c>
      <c r="CR274" s="958" t="s">
        <v>959</v>
      </c>
      <c r="CS274" s="1190" t="s">
        <v>620</v>
      </c>
      <c r="CT274" s="1179" t="s">
        <v>149</v>
      </c>
      <c r="CU274" s="1180">
        <v>2</v>
      </c>
      <c r="CV274" s="1015">
        <v>34000</v>
      </c>
      <c r="CW274" s="1025">
        <f t="shared" si="4738"/>
        <v>68000</v>
      </c>
      <c r="CX274" s="1247"/>
      <c r="CY274" s="898">
        <f t="shared" si="4739"/>
        <v>1</v>
      </c>
      <c r="CZ274" s="898">
        <f t="shared" si="4740"/>
        <v>1</v>
      </c>
      <c r="DA274" s="899">
        <f t="shared" si="4741"/>
        <v>1</v>
      </c>
      <c r="DB274" s="899">
        <f t="shared" si="4742"/>
        <v>1</v>
      </c>
      <c r="DC274" s="899">
        <f t="shared" si="4743"/>
        <v>1</v>
      </c>
      <c r="DD274" s="899">
        <f t="shared" si="4744"/>
        <v>1</v>
      </c>
      <c r="DE274" s="966">
        <f t="shared" si="4745"/>
        <v>68000</v>
      </c>
      <c r="DF274" s="901">
        <f t="shared" si="4746"/>
        <v>0</v>
      </c>
      <c r="DI274" s="958" t="s">
        <v>959</v>
      </c>
      <c r="DJ274" s="1190" t="s">
        <v>620</v>
      </c>
      <c r="DK274" s="1179" t="s">
        <v>149</v>
      </c>
      <c r="DL274" s="1180">
        <v>2</v>
      </c>
      <c r="DM274" s="1015">
        <v>606301</v>
      </c>
      <c r="DN274" s="1025">
        <f t="shared" si="4747"/>
        <v>1212602</v>
      </c>
      <c r="DO274" s="1247"/>
      <c r="DP274" s="898">
        <f t="shared" si="4748"/>
        <v>1</v>
      </c>
      <c r="DQ274" s="898">
        <f t="shared" si="4749"/>
        <v>1</v>
      </c>
      <c r="DR274" s="899">
        <f t="shared" si="4750"/>
        <v>1</v>
      </c>
      <c r="DS274" s="899">
        <f t="shared" si="4751"/>
        <v>1</v>
      </c>
      <c r="DT274" s="899">
        <f t="shared" si="4752"/>
        <v>1</v>
      </c>
      <c r="DU274" s="899">
        <f t="shared" si="4753"/>
        <v>1</v>
      </c>
      <c r="DV274" s="966">
        <f t="shared" si="4754"/>
        <v>1212602</v>
      </c>
      <c r="DW274" s="901">
        <f t="shared" si="4755"/>
        <v>0</v>
      </c>
      <c r="DZ274" s="958" t="s">
        <v>959</v>
      </c>
      <c r="EA274" s="1190" t="s">
        <v>620</v>
      </c>
      <c r="EB274" s="1179" t="s">
        <v>149</v>
      </c>
      <c r="EC274" s="1180">
        <v>2</v>
      </c>
      <c r="ED274" s="1015">
        <v>457000</v>
      </c>
      <c r="EE274" s="1025">
        <f t="shared" si="4756"/>
        <v>914000</v>
      </c>
      <c r="EF274" s="1247"/>
      <c r="EG274" s="898">
        <f t="shared" si="4757"/>
        <v>1</v>
      </c>
      <c r="EH274" s="898">
        <f t="shared" si="4758"/>
        <v>1</v>
      </c>
      <c r="EI274" s="899">
        <f t="shared" si="4759"/>
        <v>1</v>
      </c>
      <c r="EJ274" s="899">
        <f t="shared" si="4760"/>
        <v>1</v>
      </c>
      <c r="EK274" s="899">
        <f t="shared" si="4761"/>
        <v>1</v>
      </c>
      <c r="EL274" s="899">
        <f t="shared" si="4762"/>
        <v>1</v>
      </c>
      <c r="EM274" s="966">
        <f t="shared" si="4763"/>
        <v>914000</v>
      </c>
      <c r="EN274" s="901">
        <f t="shared" si="4764"/>
        <v>0</v>
      </c>
      <c r="EQ274" s="958" t="s">
        <v>959</v>
      </c>
      <c r="ER274" s="1190" t="s">
        <v>620</v>
      </c>
      <c r="ES274" s="1179" t="s">
        <v>149</v>
      </c>
      <c r="ET274" s="1180">
        <v>2</v>
      </c>
      <c r="EU274" s="1015">
        <v>393800</v>
      </c>
      <c r="EV274" s="1025">
        <f t="shared" si="4765"/>
        <v>787600</v>
      </c>
      <c r="EW274" s="1247"/>
      <c r="EX274" s="898">
        <f t="shared" si="4766"/>
        <v>1</v>
      </c>
      <c r="EY274" s="898">
        <f t="shared" si="4767"/>
        <v>1</v>
      </c>
      <c r="EZ274" s="899">
        <f t="shared" si="4768"/>
        <v>1</v>
      </c>
      <c r="FA274" s="899">
        <f t="shared" si="4769"/>
        <v>1</v>
      </c>
      <c r="FB274" s="899">
        <f t="shared" si="4770"/>
        <v>1</v>
      </c>
      <c r="FC274" s="899">
        <f t="shared" si="4771"/>
        <v>1</v>
      </c>
      <c r="FD274" s="966">
        <f t="shared" si="4772"/>
        <v>787600</v>
      </c>
      <c r="FE274" s="901">
        <f t="shared" si="4773"/>
        <v>0</v>
      </c>
      <c r="FH274" s="958"/>
      <c r="FI274" s="1190"/>
      <c r="FJ274" s="1179"/>
      <c r="FK274" s="1180"/>
      <c r="FL274" s="1015"/>
      <c r="FM274" s="1025">
        <f t="shared" si="4774"/>
        <v>0</v>
      </c>
      <c r="FN274" s="1247"/>
      <c r="FO274" s="898" t="e">
        <f t="shared" si="4775"/>
        <v>#N/A</v>
      </c>
      <c r="FP274" s="898" t="e">
        <f t="shared" si="4776"/>
        <v>#N/A</v>
      </c>
      <c r="FQ274" s="899" t="e">
        <f t="shared" si="4777"/>
        <v>#N/A</v>
      </c>
      <c r="FR274" s="899">
        <f t="shared" si="4778"/>
        <v>0</v>
      </c>
      <c r="FS274" s="899">
        <f t="shared" si="4779"/>
        <v>0</v>
      </c>
      <c r="FT274" s="899" t="e">
        <f t="shared" si="4780"/>
        <v>#N/A</v>
      </c>
      <c r="FU274" s="966">
        <f t="shared" si="4781"/>
        <v>0</v>
      </c>
      <c r="FV274" s="901">
        <f t="shared" si="4782"/>
        <v>0</v>
      </c>
      <c r="FY274" s="958" t="s">
        <v>959</v>
      </c>
      <c r="FZ274" s="1190" t="s">
        <v>620</v>
      </c>
      <c r="GA274" s="1179" t="s">
        <v>149</v>
      </c>
      <c r="GB274" s="1180">
        <v>2</v>
      </c>
      <c r="GC274" s="1017">
        <v>401973</v>
      </c>
      <c r="GD274" s="1025">
        <f t="shared" si="4783"/>
        <v>803946</v>
      </c>
      <c r="GE274" s="1247"/>
      <c r="GF274" s="898">
        <f t="shared" si="4784"/>
        <v>1</v>
      </c>
      <c r="GG274" s="898">
        <f t="shared" si="4785"/>
        <v>1</v>
      </c>
      <c r="GH274" s="899">
        <f t="shared" si="4786"/>
        <v>1</v>
      </c>
      <c r="GI274" s="899">
        <f t="shared" si="4787"/>
        <v>1</v>
      </c>
      <c r="GJ274" s="899">
        <f t="shared" si="4788"/>
        <v>1</v>
      </c>
      <c r="GK274" s="899">
        <f t="shared" si="4789"/>
        <v>1</v>
      </c>
      <c r="GL274" s="966">
        <f t="shared" si="4790"/>
        <v>803946</v>
      </c>
      <c r="GM274" s="901">
        <f t="shared" si="4791"/>
        <v>0</v>
      </c>
      <c r="GP274" s="958" t="s">
        <v>959</v>
      </c>
      <c r="GQ274" s="1190" t="s">
        <v>620</v>
      </c>
      <c r="GR274" s="1179" t="s">
        <v>149</v>
      </c>
      <c r="GS274" s="1180">
        <v>2</v>
      </c>
      <c r="GT274" s="1015">
        <v>393950</v>
      </c>
      <c r="GU274" s="1025">
        <f t="shared" si="4792"/>
        <v>787900</v>
      </c>
      <c r="GV274" s="1247"/>
      <c r="GW274" s="898">
        <f t="shared" si="4793"/>
        <v>1</v>
      </c>
      <c r="GX274" s="898">
        <f t="shared" si="4794"/>
        <v>1</v>
      </c>
      <c r="GY274" s="899">
        <f t="shared" si="4795"/>
        <v>1</v>
      </c>
      <c r="GZ274" s="899">
        <f t="shared" si="4796"/>
        <v>1</v>
      </c>
      <c r="HA274" s="899">
        <f t="shared" si="4797"/>
        <v>1</v>
      </c>
      <c r="HB274" s="899">
        <f t="shared" si="4798"/>
        <v>1</v>
      </c>
      <c r="HC274" s="966">
        <f t="shared" si="4799"/>
        <v>787900</v>
      </c>
      <c r="HD274" s="901">
        <f t="shared" si="4800"/>
        <v>0</v>
      </c>
      <c r="HG274" s="958" t="s">
        <v>959</v>
      </c>
      <c r="HH274" s="1190" t="s">
        <v>620</v>
      </c>
      <c r="HI274" s="1179" t="s">
        <v>149</v>
      </c>
      <c r="HJ274" s="1180">
        <v>2</v>
      </c>
      <c r="HK274" s="1015">
        <v>334645</v>
      </c>
      <c r="HL274" s="1025">
        <f t="shared" si="4801"/>
        <v>669290</v>
      </c>
      <c r="HM274" s="1247"/>
      <c r="HN274" s="898">
        <f t="shared" si="4802"/>
        <v>1</v>
      </c>
      <c r="HO274" s="898">
        <f t="shared" si="4803"/>
        <v>1</v>
      </c>
      <c r="HP274" s="899">
        <f t="shared" si="4804"/>
        <v>1</v>
      </c>
      <c r="HQ274" s="899">
        <f t="shared" si="4805"/>
        <v>1</v>
      </c>
      <c r="HR274" s="899">
        <f t="shared" si="4806"/>
        <v>1</v>
      </c>
      <c r="HS274" s="899">
        <f t="shared" si="4807"/>
        <v>1</v>
      </c>
      <c r="HT274" s="966">
        <f t="shared" si="4808"/>
        <v>669290</v>
      </c>
      <c r="HU274" s="901">
        <f t="shared" si="4809"/>
        <v>0</v>
      </c>
      <c r="HX274" s="958" t="s">
        <v>959</v>
      </c>
      <c r="HY274" s="1190" t="s">
        <v>620</v>
      </c>
      <c r="HZ274" s="1179" t="s">
        <v>149</v>
      </c>
      <c r="IA274" s="1180">
        <v>2</v>
      </c>
      <c r="IB274" s="1020">
        <v>371163</v>
      </c>
      <c r="IC274" s="1027">
        <f t="shared" si="4810"/>
        <v>742326</v>
      </c>
      <c r="ID274" s="1247"/>
      <c r="IE274" s="898">
        <f t="shared" si="4811"/>
        <v>1</v>
      </c>
      <c r="IF274" s="898">
        <f t="shared" si="4812"/>
        <v>1</v>
      </c>
      <c r="IG274" s="899">
        <f t="shared" si="4813"/>
        <v>1</v>
      </c>
      <c r="IH274" s="899">
        <f t="shared" si="4814"/>
        <v>1</v>
      </c>
      <c r="II274" s="899">
        <f t="shared" si="4815"/>
        <v>1</v>
      </c>
      <c r="IJ274" s="899">
        <f t="shared" si="4816"/>
        <v>1</v>
      </c>
      <c r="IK274" s="966">
        <f t="shared" si="4817"/>
        <v>742326</v>
      </c>
      <c r="IL274" s="901">
        <f t="shared" si="4818"/>
        <v>0</v>
      </c>
      <c r="IO274" s="958" t="s">
        <v>959</v>
      </c>
      <c r="IP274" s="1190" t="s">
        <v>620</v>
      </c>
      <c r="IQ274" s="1179" t="s">
        <v>149</v>
      </c>
      <c r="IR274" s="1180">
        <v>2</v>
      </c>
      <c r="IS274" s="1015">
        <v>532675</v>
      </c>
      <c r="IT274" s="1025">
        <f t="shared" si="4819"/>
        <v>1065350</v>
      </c>
      <c r="IU274" s="1247"/>
      <c r="IV274" s="898">
        <f t="shared" si="4820"/>
        <v>1</v>
      </c>
      <c r="IW274" s="898">
        <f t="shared" si="4821"/>
        <v>1</v>
      </c>
      <c r="IX274" s="899">
        <f t="shared" si="4822"/>
        <v>1</v>
      </c>
      <c r="IY274" s="899">
        <f t="shared" si="4823"/>
        <v>1</v>
      </c>
      <c r="IZ274" s="899">
        <f t="shared" si="4824"/>
        <v>1</v>
      </c>
      <c r="JA274" s="899">
        <f t="shared" si="4825"/>
        <v>1</v>
      </c>
      <c r="JB274" s="966">
        <f t="shared" si="4826"/>
        <v>1065350</v>
      </c>
      <c r="JC274" s="901">
        <f t="shared" si="4827"/>
        <v>0</v>
      </c>
      <c r="JF274" s="958" t="s">
        <v>959</v>
      </c>
      <c r="JG274" s="1190" t="s">
        <v>620</v>
      </c>
      <c r="JH274" s="1179" t="s">
        <v>149</v>
      </c>
      <c r="JI274" s="1180">
        <v>2</v>
      </c>
      <c r="JJ274" s="1015">
        <v>544000</v>
      </c>
      <c r="JK274" s="1025">
        <f t="shared" si="4828"/>
        <v>1088000</v>
      </c>
      <c r="JL274" s="1247"/>
      <c r="JM274" s="898">
        <f t="shared" si="4829"/>
        <v>1</v>
      </c>
      <c r="JN274" s="898">
        <f t="shared" si="4830"/>
        <v>1</v>
      </c>
      <c r="JO274" s="899">
        <f t="shared" si="4831"/>
        <v>1</v>
      </c>
      <c r="JP274" s="899">
        <f t="shared" si="4832"/>
        <v>1</v>
      </c>
      <c r="JQ274" s="899">
        <f t="shared" si="4833"/>
        <v>1</v>
      </c>
      <c r="JR274" s="899">
        <f t="shared" si="4834"/>
        <v>1</v>
      </c>
      <c r="JS274" s="966">
        <f t="shared" si="4835"/>
        <v>1088000</v>
      </c>
      <c r="JT274" s="901">
        <f t="shared" si="4836"/>
        <v>0</v>
      </c>
      <c r="JW274" s="958" t="s">
        <v>959</v>
      </c>
      <c r="JX274" s="1190" t="s">
        <v>620</v>
      </c>
      <c r="JY274" s="1179" t="s">
        <v>149</v>
      </c>
      <c r="JZ274" s="1180">
        <v>2</v>
      </c>
      <c r="KA274" s="1015">
        <v>497587.39455000008</v>
      </c>
      <c r="KB274" s="1025">
        <f t="shared" si="4837"/>
        <v>995175</v>
      </c>
      <c r="KC274" s="1247"/>
      <c r="KD274" s="898">
        <f t="shared" si="4838"/>
        <v>1</v>
      </c>
      <c r="KE274" s="898">
        <f t="shared" si="4839"/>
        <v>1</v>
      </c>
      <c r="KF274" s="899">
        <f t="shared" si="4840"/>
        <v>1</v>
      </c>
      <c r="KG274" s="899">
        <f t="shared" si="4841"/>
        <v>1</v>
      </c>
      <c r="KH274" s="899">
        <f t="shared" si="4842"/>
        <v>1</v>
      </c>
      <c r="KI274" s="899">
        <f t="shared" si="4843"/>
        <v>1</v>
      </c>
      <c r="KJ274" s="966">
        <f t="shared" si="4844"/>
        <v>995175</v>
      </c>
      <c r="KK274" s="901">
        <f t="shared" si="4845"/>
        <v>0</v>
      </c>
      <c r="KN274" s="958" t="s">
        <v>959</v>
      </c>
      <c r="KO274" s="1190" t="s">
        <v>620</v>
      </c>
      <c r="KP274" s="1179" t="s">
        <v>149</v>
      </c>
      <c r="KQ274" s="1180">
        <v>2</v>
      </c>
      <c r="KR274" s="1015">
        <v>142450</v>
      </c>
      <c r="KS274" s="1025">
        <f t="shared" si="4846"/>
        <v>284900</v>
      </c>
      <c r="KT274" s="1247"/>
      <c r="KU274" s="898">
        <f t="shared" si="4847"/>
        <v>1</v>
      </c>
      <c r="KV274" s="898">
        <f t="shared" si="4848"/>
        <v>1</v>
      </c>
      <c r="KW274" s="899">
        <f t="shared" si="4849"/>
        <v>1</v>
      </c>
      <c r="KX274" s="899">
        <f t="shared" si="4850"/>
        <v>1</v>
      </c>
      <c r="KY274" s="899">
        <f t="shared" si="4851"/>
        <v>1</v>
      </c>
      <c r="KZ274" s="899">
        <f t="shared" si="4852"/>
        <v>1</v>
      </c>
      <c r="LA274" s="966">
        <f t="shared" si="4853"/>
        <v>284900</v>
      </c>
      <c r="LB274" s="901">
        <f t="shared" si="4854"/>
        <v>0</v>
      </c>
      <c r="LE274" s="958" t="s">
        <v>959</v>
      </c>
      <c r="LF274" s="1190" t="s">
        <v>620</v>
      </c>
      <c r="LG274" s="1179" t="s">
        <v>149</v>
      </c>
      <c r="LH274" s="1180">
        <v>2</v>
      </c>
      <c r="LI274" s="1021">
        <v>184445</v>
      </c>
      <c r="LJ274" s="1028">
        <f t="shared" si="4855"/>
        <v>368890</v>
      </c>
      <c r="LK274" s="1247"/>
      <c r="LL274" s="898">
        <f t="shared" si="4856"/>
        <v>1</v>
      </c>
      <c r="LM274" s="898">
        <f t="shared" si="4857"/>
        <v>1</v>
      </c>
      <c r="LN274" s="899">
        <f t="shared" si="4858"/>
        <v>1</v>
      </c>
      <c r="LO274" s="899">
        <f t="shared" si="4859"/>
        <v>1</v>
      </c>
      <c r="LP274" s="899">
        <f t="shared" si="4860"/>
        <v>1</v>
      </c>
      <c r="LQ274" s="899">
        <f t="shared" si="4861"/>
        <v>1</v>
      </c>
      <c r="LR274" s="966">
        <f t="shared" si="4862"/>
        <v>368890</v>
      </c>
      <c r="LS274" s="901">
        <f t="shared" si="4863"/>
        <v>0</v>
      </c>
      <c r="LV274" s="958" t="s">
        <v>959</v>
      </c>
      <c r="LW274" s="1190" t="s">
        <v>620</v>
      </c>
      <c r="LX274" s="1179" t="s">
        <v>149</v>
      </c>
      <c r="LY274" s="1180">
        <v>2</v>
      </c>
      <c r="LZ274" s="1015">
        <v>55250</v>
      </c>
      <c r="MA274" s="1025">
        <f t="shared" si="4864"/>
        <v>110500</v>
      </c>
      <c r="MB274" s="1247"/>
      <c r="MC274" s="898">
        <f t="shared" si="4865"/>
        <v>1</v>
      </c>
      <c r="MD274" s="898">
        <f t="shared" si="4866"/>
        <v>1</v>
      </c>
      <c r="ME274" s="899">
        <f t="shared" si="4867"/>
        <v>1</v>
      </c>
      <c r="MF274" s="899">
        <f t="shared" si="4868"/>
        <v>1</v>
      </c>
      <c r="MG274" s="899">
        <f t="shared" si="4869"/>
        <v>1</v>
      </c>
      <c r="MH274" s="899">
        <f t="shared" si="4870"/>
        <v>1</v>
      </c>
      <c r="MI274" s="966">
        <f t="shared" si="4871"/>
        <v>110500</v>
      </c>
      <c r="MJ274" s="901">
        <f t="shared" si="4872"/>
        <v>0</v>
      </c>
      <c r="MM274" s="958" t="s">
        <v>959</v>
      </c>
      <c r="MN274" s="1190" t="s">
        <v>620</v>
      </c>
      <c r="MO274" s="1179" t="s">
        <v>149</v>
      </c>
      <c r="MP274" s="1180">
        <v>2</v>
      </c>
      <c r="MQ274" s="1015">
        <v>160950</v>
      </c>
      <c r="MR274" s="1025">
        <f t="shared" si="4873"/>
        <v>321900</v>
      </c>
      <c r="MS274" s="1247"/>
      <c r="MT274" s="898">
        <f t="shared" si="4874"/>
        <v>1</v>
      </c>
      <c r="MU274" s="898">
        <f t="shared" si="4875"/>
        <v>1</v>
      </c>
      <c r="MV274" s="899">
        <f t="shared" si="4876"/>
        <v>1</v>
      </c>
      <c r="MW274" s="899">
        <f t="shared" si="4877"/>
        <v>1</v>
      </c>
      <c r="MX274" s="899">
        <f t="shared" si="4878"/>
        <v>1</v>
      </c>
      <c r="MY274" s="899">
        <f t="shared" si="4879"/>
        <v>1</v>
      </c>
      <c r="MZ274" s="966">
        <f t="shared" si="4880"/>
        <v>321900</v>
      </c>
      <c r="NA274" s="901">
        <f t="shared" si="4881"/>
        <v>0</v>
      </c>
      <c r="ND274" s="975" t="s">
        <v>959</v>
      </c>
      <c r="NE274" s="976" t="s">
        <v>620</v>
      </c>
      <c r="NF274" s="1175" t="s">
        <v>149</v>
      </c>
      <c r="NG274" s="1176">
        <v>2</v>
      </c>
      <c r="NH274" s="979">
        <v>11155.32</v>
      </c>
      <c r="NI274" s="980">
        <v>22311</v>
      </c>
      <c r="NJ274" s="1247"/>
      <c r="NK274" s="898">
        <f t="shared" si="4882"/>
        <v>1</v>
      </c>
      <c r="NL274" s="898">
        <f t="shared" si="4883"/>
        <v>1</v>
      </c>
      <c r="NM274" s="899">
        <f t="shared" si="4884"/>
        <v>1</v>
      </c>
      <c r="NN274" s="899">
        <f t="shared" si="4885"/>
        <v>1</v>
      </c>
      <c r="NO274" s="899">
        <f t="shared" si="4886"/>
        <v>1</v>
      </c>
      <c r="NP274" s="899">
        <f t="shared" si="4887"/>
        <v>1</v>
      </c>
      <c r="NQ274" s="966">
        <f t="shared" si="4888"/>
        <v>22311</v>
      </c>
      <c r="NR274" s="901">
        <f t="shared" si="4889"/>
        <v>0</v>
      </c>
      <c r="NU274" s="981" t="s">
        <v>959</v>
      </c>
      <c r="NV274" s="982" t="s">
        <v>620</v>
      </c>
      <c r="NW274" s="1177" t="s">
        <v>149</v>
      </c>
      <c r="NX274" s="1178">
        <v>2</v>
      </c>
      <c r="NY274" s="1022">
        <v>11268</v>
      </c>
      <c r="NZ274" s="986">
        <f t="shared" si="4890"/>
        <v>22536</v>
      </c>
      <c r="OA274" s="1247"/>
      <c r="OB274" s="898">
        <f t="shared" si="4891"/>
        <v>1</v>
      </c>
      <c r="OC274" s="898">
        <f t="shared" si="4892"/>
        <v>1</v>
      </c>
      <c r="OD274" s="899">
        <f t="shared" si="4893"/>
        <v>1</v>
      </c>
      <c r="OE274" s="899">
        <f t="shared" si="4894"/>
        <v>1</v>
      </c>
      <c r="OF274" s="899">
        <f t="shared" si="4895"/>
        <v>1</v>
      </c>
      <c r="OG274" s="899">
        <f t="shared" si="4896"/>
        <v>1</v>
      </c>
      <c r="OH274" s="966">
        <f t="shared" si="4897"/>
        <v>22536</v>
      </c>
      <c r="OI274" s="901">
        <f t="shared" si="4898"/>
        <v>0</v>
      </c>
      <c r="OL274" s="958" t="s">
        <v>959</v>
      </c>
      <c r="OM274" s="1190" t="s">
        <v>620</v>
      </c>
      <c r="ON274" s="1179" t="s">
        <v>149</v>
      </c>
      <c r="OO274" s="1180">
        <v>2</v>
      </c>
      <c r="OP274" s="1015">
        <v>354938</v>
      </c>
      <c r="OQ274" s="1025">
        <f t="shared" si="4899"/>
        <v>709876</v>
      </c>
      <c r="OR274" s="1247"/>
      <c r="OS274" s="898">
        <f t="shared" si="4900"/>
        <v>1</v>
      </c>
      <c r="OT274" s="898">
        <f t="shared" si="4901"/>
        <v>1</v>
      </c>
      <c r="OU274" s="899">
        <f t="shared" si="4902"/>
        <v>1</v>
      </c>
      <c r="OV274" s="899">
        <f t="shared" si="4903"/>
        <v>1</v>
      </c>
      <c r="OW274" s="899">
        <f t="shared" si="4904"/>
        <v>1</v>
      </c>
      <c r="OX274" s="899">
        <f t="shared" si="4905"/>
        <v>1</v>
      </c>
      <c r="OY274" s="966">
        <f t="shared" si="4906"/>
        <v>709876</v>
      </c>
      <c r="OZ274" s="901">
        <f t="shared" si="4907"/>
        <v>0</v>
      </c>
      <c r="PC274" s="958" t="s">
        <v>959</v>
      </c>
      <c r="PD274" s="1190" t="s">
        <v>620</v>
      </c>
      <c r="PE274" s="1179" t="s">
        <v>149</v>
      </c>
      <c r="PF274" s="1180">
        <v>2</v>
      </c>
      <c r="PG274" s="1023">
        <v>909394</v>
      </c>
      <c r="PH274" s="1029">
        <v>1818788</v>
      </c>
      <c r="PI274" s="1247"/>
      <c r="PJ274" s="898">
        <f t="shared" si="4908"/>
        <v>1</v>
      </c>
      <c r="PK274" s="898">
        <f t="shared" si="4909"/>
        <v>1</v>
      </c>
      <c r="PL274" s="899">
        <f t="shared" si="4910"/>
        <v>1</v>
      </c>
      <c r="PM274" s="899">
        <f t="shared" si="4911"/>
        <v>1</v>
      </c>
      <c r="PN274" s="899">
        <f t="shared" si="4912"/>
        <v>1</v>
      </c>
      <c r="PO274" s="899">
        <f t="shared" si="4913"/>
        <v>1</v>
      </c>
      <c r="PP274" s="966">
        <f t="shared" si="4914"/>
        <v>1818788</v>
      </c>
      <c r="PQ274" s="901">
        <f t="shared" si="4915"/>
        <v>0</v>
      </c>
      <c r="PT274" s="958" t="s">
        <v>959</v>
      </c>
      <c r="PU274" s="1190" t="s">
        <v>620</v>
      </c>
      <c r="PV274" s="1179" t="s">
        <v>149</v>
      </c>
      <c r="PW274" s="1180">
        <v>2</v>
      </c>
      <c r="PX274" s="1015">
        <v>393710</v>
      </c>
      <c r="PY274" s="1025">
        <f t="shared" si="4916"/>
        <v>787420</v>
      </c>
      <c r="PZ274" s="1247"/>
      <c r="QA274" s="898">
        <f t="shared" si="4917"/>
        <v>1</v>
      </c>
      <c r="QB274" s="898">
        <f t="shared" si="4918"/>
        <v>1</v>
      </c>
      <c r="QC274" s="899">
        <f t="shared" si="4919"/>
        <v>1</v>
      </c>
      <c r="QD274" s="899">
        <f t="shared" si="4920"/>
        <v>1</v>
      </c>
      <c r="QE274" s="899">
        <f t="shared" si="4921"/>
        <v>1</v>
      </c>
      <c r="QF274" s="899">
        <f t="shared" si="4922"/>
        <v>1</v>
      </c>
      <c r="QG274" s="966">
        <f t="shared" si="4923"/>
        <v>787420</v>
      </c>
      <c r="QH274" s="901">
        <f t="shared" si="4924"/>
        <v>0</v>
      </c>
      <c r="QK274" s="958" t="s">
        <v>959</v>
      </c>
      <c r="QL274" s="1190" t="s">
        <v>620</v>
      </c>
      <c r="QM274" s="1179" t="s">
        <v>149</v>
      </c>
      <c r="QN274" s="1180">
        <v>2</v>
      </c>
      <c r="QO274" s="1021">
        <v>185367.22499999998</v>
      </c>
      <c r="QP274" s="1028">
        <f t="shared" si="4925"/>
        <v>370734</v>
      </c>
      <c r="QQ274" s="1247"/>
      <c r="QR274" s="898">
        <f t="shared" si="4926"/>
        <v>1</v>
      </c>
      <c r="QS274" s="898">
        <f t="shared" si="4927"/>
        <v>1</v>
      </c>
      <c r="QT274" s="899">
        <f t="shared" si="4928"/>
        <v>1</v>
      </c>
      <c r="QU274" s="899">
        <f t="shared" si="4929"/>
        <v>1</v>
      </c>
      <c r="QV274" s="899">
        <f t="shared" si="4930"/>
        <v>1</v>
      </c>
      <c r="QW274" s="899">
        <f t="shared" si="4931"/>
        <v>1</v>
      </c>
      <c r="QX274" s="966">
        <f t="shared" si="4932"/>
        <v>370734</v>
      </c>
      <c r="QY274" s="901">
        <f t="shared" si="4933"/>
        <v>0</v>
      </c>
      <c r="RB274" s="405"/>
      <c r="RC274" s="406"/>
      <c r="RD274" s="407"/>
      <c r="RE274" s="408"/>
      <c r="RF274" s="409"/>
      <c r="RG274" s="410"/>
      <c r="RH274" s="410"/>
      <c r="RI274" s="898"/>
      <c r="RJ274" s="898"/>
      <c r="RK274" s="934"/>
      <c r="RL274" s="934"/>
      <c r="RM274" s="934"/>
      <c r="RN274" s="934"/>
      <c r="RO274" s="935"/>
      <c r="RP274" s="936"/>
      <c r="RS274" s="405"/>
      <c r="RT274" s="406"/>
      <c r="RU274" s="407"/>
      <c r="RV274" s="408"/>
      <c r="RW274" s="409"/>
      <c r="RX274" s="410"/>
      <c r="RY274" s="410"/>
      <c r="RZ274" s="898"/>
      <c r="SA274" s="898"/>
      <c r="SB274" s="934"/>
      <c r="SC274" s="934"/>
      <c r="SD274" s="934"/>
      <c r="SE274" s="934"/>
      <c r="SF274" s="935"/>
      <c r="SG274" s="936"/>
      <c r="SJ274" s="405"/>
      <c r="SK274" s="406"/>
      <c r="SL274" s="407"/>
      <c r="SM274" s="408"/>
      <c r="SN274" s="409"/>
      <c r="SO274" s="410"/>
      <c r="SP274" s="410"/>
      <c r="SQ274" s="898"/>
      <c r="SR274" s="898"/>
      <c r="SS274" s="934"/>
      <c r="ST274" s="934"/>
      <c r="SU274" s="934"/>
      <c r="SV274" s="934"/>
      <c r="SW274" s="935"/>
      <c r="SX274" s="936"/>
    </row>
    <row r="275" spans="2:518" ht="63" customHeight="1" thickTop="1" thickBot="1">
      <c r="B275" s="958" t="s">
        <v>960</v>
      </c>
      <c r="C275" s="1190" t="s">
        <v>621</v>
      </c>
      <c r="D275" s="1179" t="s">
        <v>149</v>
      </c>
      <c r="E275" s="1180">
        <v>2</v>
      </c>
      <c r="F275" s="1015"/>
      <c r="G275" s="1025">
        <f t="shared" si="4692"/>
        <v>0</v>
      </c>
      <c r="H275" s="1247"/>
      <c r="K275" s="958" t="s">
        <v>960</v>
      </c>
      <c r="L275" s="1190" t="s">
        <v>621</v>
      </c>
      <c r="M275" s="1179" t="s">
        <v>149</v>
      </c>
      <c r="N275" s="1180">
        <v>2</v>
      </c>
      <c r="O275" s="1017">
        <v>265695</v>
      </c>
      <c r="P275" s="1025">
        <f t="shared" si="4693"/>
        <v>531390</v>
      </c>
      <c r="Q275" s="1247"/>
      <c r="R275" s="898">
        <f t="shared" si="4940"/>
        <v>1</v>
      </c>
      <c r="S275" s="898">
        <f t="shared" si="4941"/>
        <v>1</v>
      </c>
      <c r="T275" s="899">
        <f t="shared" si="4942"/>
        <v>1</v>
      </c>
      <c r="U275" s="899">
        <f t="shared" si="4943"/>
        <v>1</v>
      </c>
      <c r="V275" s="899">
        <f t="shared" si="4944"/>
        <v>1</v>
      </c>
      <c r="W275" s="899">
        <f t="shared" si="4945"/>
        <v>1</v>
      </c>
      <c r="X275" s="966">
        <f t="shared" si="4946"/>
        <v>531390</v>
      </c>
      <c r="Y275" s="901">
        <f t="shared" si="4947"/>
        <v>0</v>
      </c>
      <c r="Z275" s="872"/>
      <c r="AA275" s="872"/>
      <c r="AB275" s="958" t="s">
        <v>960</v>
      </c>
      <c r="AC275" s="1190" t="s">
        <v>621</v>
      </c>
      <c r="AD275" s="1179" t="s">
        <v>149</v>
      </c>
      <c r="AE275" s="1180">
        <v>2</v>
      </c>
      <c r="AF275" s="1015">
        <v>196350</v>
      </c>
      <c r="AG275" s="1025">
        <f t="shared" si="4702"/>
        <v>392700</v>
      </c>
      <c r="AH275" s="1247"/>
      <c r="AI275" s="898">
        <f t="shared" si="4703"/>
        <v>1</v>
      </c>
      <c r="AJ275" s="898">
        <f t="shared" si="4704"/>
        <v>1</v>
      </c>
      <c r="AK275" s="899">
        <f t="shared" si="4705"/>
        <v>1</v>
      </c>
      <c r="AL275" s="899">
        <f t="shared" si="4706"/>
        <v>1</v>
      </c>
      <c r="AM275" s="899">
        <f t="shared" si="4707"/>
        <v>1</v>
      </c>
      <c r="AN275" s="899">
        <f t="shared" si="4708"/>
        <v>1</v>
      </c>
      <c r="AO275" s="966">
        <f t="shared" si="4709"/>
        <v>392700</v>
      </c>
      <c r="AP275" s="901">
        <f t="shared" si="4710"/>
        <v>0</v>
      </c>
      <c r="AQ275" s="872"/>
      <c r="AR275" s="872"/>
      <c r="AS275" s="958" t="s">
        <v>960</v>
      </c>
      <c r="AT275" s="1191" t="s">
        <v>621</v>
      </c>
      <c r="AU275" s="1179" t="s">
        <v>149</v>
      </c>
      <c r="AV275" s="1180">
        <v>2</v>
      </c>
      <c r="AW275" s="1019">
        <v>90000</v>
      </c>
      <c r="AX275" s="1026">
        <f t="shared" si="4711"/>
        <v>180000</v>
      </c>
      <c r="AY275" s="1247"/>
      <c r="AZ275" s="898">
        <f t="shared" si="4712"/>
        <v>1</v>
      </c>
      <c r="BA275" s="898">
        <f t="shared" si="4713"/>
        <v>1</v>
      </c>
      <c r="BB275" s="899">
        <f t="shared" si="4714"/>
        <v>1</v>
      </c>
      <c r="BC275" s="899">
        <f t="shared" si="4715"/>
        <v>1</v>
      </c>
      <c r="BD275" s="899">
        <f t="shared" si="4716"/>
        <v>1</v>
      </c>
      <c r="BE275" s="899">
        <f t="shared" si="4717"/>
        <v>1</v>
      </c>
      <c r="BF275" s="966">
        <f t="shared" si="4718"/>
        <v>180000</v>
      </c>
      <c r="BG275" s="901">
        <f t="shared" si="4719"/>
        <v>0</v>
      </c>
      <c r="BJ275" s="958" t="s">
        <v>960</v>
      </c>
      <c r="BK275" s="1190" t="s">
        <v>621</v>
      </c>
      <c r="BL275" s="1179" t="s">
        <v>149</v>
      </c>
      <c r="BM275" s="1180">
        <v>2</v>
      </c>
      <c r="BN275" s="1015">
        <v>172445</v>
      </c>
      <c r="BO275" s="1025">
        <f t="shared" si="4720"/>
        <v>344890</v>
      </c>
      <c r="BP275" s="1247"/>
      <c r="BQ275" s="898">
        <f t="shared" si="4721"/>
        <v>1</v>
      </c>
      <c r="BR275" s="898">
        <f t="shared" si="4722"/>
        <v>1</v>
      </c>
      <c r="BS275" s="899">
        <f t="shared" si="4723"/>
        <v>1</v>
      </c>
      <c r="BT275" s="899">
        <f t="shared" si="4724"/>
        <v>1</v>
      </c>
      <c r="BU275" s="899">
        <f t="shared" si="4725"/>
        <v>1</v>
      </c>
      <c r="BV275" s="899">
        <f t="shared" si="4726"/>
        <v>1</v>
      </c>
      <c r="BW275" s="966">
        <f t="shared" si="4727"/>
        <v>344890</v>
      </c>
      <c r="BX275" s="901">
        <f t="shared" si="4728"/>
        <v>0</v>
      </c>
      <c r="CA275" s="958" t="s">
        <v>960</v>
      </c>
      <c r="CB275" s="1190" t="s">
        <v>621</v>
      </c>
      <c r="CC275" s="1179" t="s">
        <v>149</v>
      </c>
      <c r="CD275" s="1180">
        <v>2</v>
      </c>
      <c r="CE275" s="1015">
        <v>258786</v>
      </c>
      <c r="CF275" s="1025">
        <f t="shared" si="4729"/>
        <v>517572</v>
      </c>
      <c r="CG275" s="1247"/>
      <c r="CH275" s="898">
        <f t="shared" si="4730"/>
        <v>1</v>
      </c>
      <c r="CI275" s="898">
        <f t="shared" si="4731"/>
        <v>1</v>
      </c>
      <c r="CJ275" s="899">
        <f t="shared" si="4732"/>
        <v>1</v>
      </c>
      <c r="CK275" s="899">
        <f t="shared" si="4733"/>
        <v>1</v>
      </c>
      <c r="CL275" s="899">
        <f t="shared" si="4734"/>
        <v>1</v>
      </c>
      <c r="CM275" s="899">
        <f t="shared" si="4735"/>
        <v>1</v>
      </c>
      <c r="CN275" s="966">
        <f t="shared" si="4736"/>
        <v>517572</v>
      </c>
      <c r="CO275" s="901">
        <f t="shared" si="4737"/>
        <v>0</v>
      </c>
      <c r="CR275" s="958" t="s">
        <v>960</v>
      </c>
      <c r="CS275" s="1190" t="s">
        <v>621</v>
      </c>
      <c r="CT275" s="1179" t="s">
        <v>149</v>
      </c>
      <c r="CU275" s="1180">
        <v>2</v>
      </c>
      <c r="CV275" s="1015">
        <v>54000</v>
      </c>
      <c r="CW275" s="1025">
        <f t="shared" si="4738"/>
        <v>108000</v>
      </c>
      <c r="CX275" s="1247"/>
      <c r="CY275" s="898">
        <f t="shared" si="4739"/>
        <v>1</v>
      </c>
      <c r="CZ275" s="898">
        <f t="shared" si="4740"/>
        <v>1</v>
      </c>
      <c r="DA275" s="899">
        <f t="shared" si="4741"/>
        <v>1</v>
      </c>
      <c r="DB275" s="899">
        <f t="shared" si="4742"/>
        <v>1</v>
      </c>
      <c r="DC275" s="899">
        <f t="shared" si="4743"/>
        <v>1</v>
      </c>
      <c r="DD275" s="899">
        <f t="shared" si="4744"/>
        <v>1</v>
      </c>
      <c r="DE275" s="966">
        <f t="shared" si="4745"/>
        <v>108000</v>
      </c>
      <c r="DF275" s="901">
        <f t="shared" si="4746"/>
        <v>0</v>
      </c>
      <c r="DI275" s="958" t="s">
        <v>960</v>
      </c>
      <c r="DJ275" s="1190" t="s">
        <v>621</v>
      </c>
      <c r="DK275" s="1179" t="s">
        <v>149</v>
      </c>
      <c r="DL275" s="1180">
        <v>2</v>
      </c>
      <c r="DM275" s="1015">
        <v>303150</v>
      </c>
      <c r="DN275" s="1025">
        <f t="shared" si="4747"/>
        <v>606300</v>
      </c>
      <c r="DO275" s="1247"/>
      <c r="DP275" s="898">
        <f t="shared" si="4748"/>
        <v>1</v>
      </c>
      <c r="DQ275" s="898">
        <f t="shared" si="4749"/>
        <v>1</v>
      </c>
      <c r="DR275" s="899">
        <f t="shared" si="4750"/>
        <v>1</v>
      </c>
      <c r="DS275" s="899">
        <f t="shared" si="4751"/>
        <v>1</v>
      </c>
      <c r="DT275" s="899">
        <f t="shared" si="4752"/>
        <v>1</v>
      </c>
      <c r="DU275" s="899">
        <f t="shared" si="4753"/>
        <v>1</v>
      </c>
      <c r="DV275" s="966">
        <f t="shared" si="4754"/>
        <v>606300</v>
      </c>
      <c r="DW275" s="901">
        <f t="shared" si="4755"/>
        <v>0</v>
      </c>
      <c r="DZ275" s="958" t="s">
        <v>960</v>
      </c>
      <c r="EA275" s="1190" t="s">
        <v>621</v>
      </c>
      <c r="EB275" s="1179" t="s">
        <v>149</v>
      </c>
      <c r="EC275" s="1180">
        <v>2</v>
      </c>
      <c r="ED275" s="1015">
        <v>85800</v>
      </c>
      <c r="EE275" s="1025">
        <f t="shared" si="4756"/>
        <v>171600</v>
      </c>
      <c r="EF275" s="1247"/>
      <c r="EG275" s="898">
        <f t="shared" si="4757"/>
        <v>1</v>
      </c>
      <c r="EH275" s="898">
        <f t="shared" si="4758"/>
        <v>1</v>
      </c>
      <c r="EI275" s="899">
        <f t="shared" si="4759"/>
        <v>1</v>
      </c>
      <c r="EJ275" s="899">
        <f t="shared" si="4760"/>
        <v>1</v>
      </c>
      <c r="EK275" s="899">
        <f t="shared" si="4761"/>
        <v>1</v>
      </c>
      <c r="EL275" s="899">
        <f t="shared" si="4762"/>
        <v>1</v>
      </c>
      <c r="EM275" s="966">
        <f t="shared" si="4763"/>
        <v>171600</v>
      </c>
      <c r="EN275" s="901">
        <f t="shared" si="4764"/>
        <v>0</v>
      </c>
      <c r="EQ275" s="958" t="s">
        <v>960</v>
      </c>
      <c r="ER275" s="1190" t="s">
        <v>621</v>
      </c>
      <c r="ES275" s="1179" t="s">
        <v>149</v>
      </c>
      <c r="ET275" s="1180">
        <v>2</v>
      </c>
      <c r="EU275" s="1015">
        <v>260300</v>
      </c>
      <c r="EV275" s="1025">
        <f t="shared" si="4765"/>
        <v>520600</v>
      </c>
      <c r="EW275" s="1247"/>
      <c r="EX275" s="898">
        <f t="shared" si="4766"/>
        <v>1</v>
      </c>
      <c r="EY275" s="898">
        <f t="shared" si="4767"/>
        <v>1</v>
      </c>
      <c r="EZ275" s="899">
        <f t="shared" si="4768"/>
        <v>1</v>
      </c>
      <c r="FA275" s="899">
        <f t="shared" si="4769"/>
        <v>1</v>
      </c>
      <c r="FB275" s="899">
        <f t="shared" si="4770"/>
        <v>1</v>
      </c>
      <c r="FC275" s="899">
        <f t="shared" si="4771"/>
        <v>1</v>
      </c>
      <c r="FD275" s="966">
        <f t="shared" si="4772"/>
        <v>520600</v>
      </c>
      <c r="FE275" s="901">
        <f t="shared" si="4773"/>
        <v>0</v>
      </c>
      <c r="FH275" s="958"/>
      <c r="FI275" s="1190"/>
      <c r="FJ275" s="1179"/>
      <c r="FK275" s="1180"/>
      <c r="FL275" s="1015"/>
      <c r="FM275" s="1025">
        <f t="shared" si="4774"/>
        <v>0</v>
      </c>
      <c r="FN275" s="1247"/>
      <c r="FO275" s="898" t="e">
        <f t="shared" si="4775"/>
        <v>#N/A</v>
      </c>
      <c r="FP275" s="898" t="e">
        <f t="shared" si="4776"/>
        <v>#N/A</v>
      </c>
      <c r="FQ275" s="899" t="e">
        <f t="shared" si="4777"/>
        <v>#N/A</v>
      </c>
      <c r="FR275" s="899">
        <f t="shared" si="4778"/>
        <v>0</v>
      </c>
      <c r="FS275" s="899">
        <f t="shared" si="4779"/>
        <v>0</v>
      </c>
      <c r="FT275" s="899" t="e">
        <f t="shared" si="4780"/>
        <v>#N/A</v>
      </c>
      <c r="FU275" s="966">
        <f t="shared" si="4781"/>
        <v>0</v>
      </c>
      <c r="FV275" s="901">
        <f t="shared" si="4782"/>
        <v>0</v>
      </c>
      <c r="FY275" s="958" t="s">
        <v>960</v>
      </c>
      <c r="FZ275" s="1190" t="s">
        <v>621</v>
      </c>
      <c r="GA275" s="1179" t="s">
        <v>149</v>
      </c>
      <c r="GB275" s="1180">
        <v>2</v>
      </c>
      <c r="GC275" s="1017">
        <v>265695</v>
      </c>
      <c r="GD275" s="1025">
        <f t="shared" si="4783"/>
        <v>531390</v>
      </c>
      <c r="GE275" s="1247"/>
      <c r="GF275" s="898">
        <f t="shared" si="4784"/>
        <v>1</v>
      </c>
      <c r="GG275" s="898">
        <f t="shared" si="4785"/>
        <v>1</v>
      </c>
      <c r="GH275" s="899">
        <f t="shared" si="4786"/>
        <v>1</v>
      </c>
      <c r="GI275" s="899">
        <f t="shared" si="4787"/>
        <v>1</v>
      </c>
      <c r="GJ275" s="899">
        <f t="shared" si="4788"/>
        <v>1</v>
      </c>
      <c r="GK275" s="899">
        <f t="shared" si="4789"/>
        <v>1</v>
      </c>
      <c r="GL275" s="966">
        <f t="shared" si="4790"/>
        <v>531390</v>
      </c>
      <c r="GM275" s="901">
        <f t="shared" si="4791"/>
        <v>0</v>
      </c>
      <c r="GP275" s="958" t="s">
        <v>960</v>
      </c>
      <c r="GQ275" s="1190" t="s">
        <v>621</v>
      </c>
      <c r="GR275" s="1179" t="s">
        <v>149</v>
      </c>
      <c r="GS275" s="1180">
        <v>2</v>
      </c>
      <c r="GT275" s="1015">
        <v>260350</v>
      </c>
      <c r="GU275" s="1025">
        <f t="shared" si="4792"/>
        <v>520700</v>
      </c>
      <c r="GV275" s="1247"/>
      <c r="GW275" s="898">
        <f t="shared" si="4793"/>
        <v>1</v>
      </c>
      <c r="GX275" s="898">
        <f t="shared" si="4794"/>
        <v>1</v>
      </c>
      <c r="GY275" s="899">
        <f t="shared" si="4795"/>
        <v>1</v>
      </c>
      <c r="GZ275" s="899">
        <f t="shared" si="4796"/>
        <v>1</v>
      </c>
      <c r="HA275" s="899">
        <f t="shared" si="4797"/>
        <v>1</v>
      </c>
      <c r="HB275" s="899">
        <f t="shared" si="4798"/>
        <v>1</v>
      </c>
      <c r="HC275" s="966">
        <f t="shared" si="4799"/>
        <v>520700</v>
      </c>
      <c r="HD275" s="901">
        <f t="shared" si="4800"/>
        <v>0</v>
      </c>
      <c r="HG275" s="958" t="s">
        <v>960</v>
      </c>
      <c r="HH275" s="1190" t="s">
        <v>621</v>
      </c>
      <c r="HI275" s="1179" t="s">
        <v>149</v>
      </c>
      <c r="HJ275" s="1180">
        <v>2</v>
      </c>
      <c r="HK275" s="1015">
        <v>653860</v>
      </c>
      <c r="HL275" s="1025">
        <f t="shared" si="4801"/>
        <v>1307720</v>
      </c>
      <c r="HM275" s="1247"/>
      <c r="HN275" s="898">
        <f t="shared" si="4802"/>
        <v>1</v>
      </c>
      <c r="HO275" s="898">
        <f t="shared" si="4803"/>
        <v>1</v>
      </c>
      <c r="HP275" s="899">
        <f t="shared" si="4804"/>
        <v>1</v>
      </c>
      <c r="HQ275" s="899">
        <f t="shared" si="4805"/>
        <v>1</v>
      </c>
      <c r="HR275" s="899">
        <f t="shared" si="4806"/>
        <v>1</v>
      </c>
      <c r="HS275" s="899">
        <f t="shared" si="4807"/>
        <v>1</v>
      </c>
      <c r="HT275" s="966">
        <f t="shared" si="4808"/>
        <v>1307720</v>
      </c>
      <c r="HU275" s="901">
        <f t="shared" si="4809"/>
        <v>0</v>
      </c>
      <c r="HX275" s="958" t="s">
        <v>960</v>
      </c>
      <c r="HY275" s="1190" t="s">
        <v>621</v>
      </c>
      <c r="HZ275" s="1179" t="s">
        <v>149</v>
      </c>
      <c r="IA275" s="1180">
        <v>2</v>
      </c>
      <c r="IB275" s="1020">
        <v>211454</v>
      </c>
      <c r="IC275" s="1027">
        <f t="shared" si="4810"/>
        <v>422908</v>
      </c>
      <c r="ID275" s="1247"/>
      <c r="IE275" s="898">
        <f t="shared" si="4811"/>
        <v>1</v>
      </c>
      <c r="IF275" s="898">
        <f t="shared" si="4812"/>
        <v>1</v>
      </c>
      <c r="IG275" s="899">
        <f t="shared" si="4813"/>
        <v>1</v>
      </c>
      <c r="IH275" s="899">
        <f t="shared" si="4814"/>
        <v>1</v>
      </c>
      <c r="II275" s="899">
        <f t="shared" si="4815"/>
        <v>1</v>
      </c>
      <c r="IJ275" s="899">
        <f t="shared" si="4816"/>
        <v>1</v>
      </c>
      <c r="IK275" s="966">
        <f t="shared" si="4817"/>
        <v>422908</v>
      </c>
      <c r="IL275" s="901">
        <f t="shared" si="4818"/>
        <v>0</v>
      </c>
      <c r="IO275" s="958" t="s">
        <v>960</v>
      </c>
      <c r="IP275" s="1190" t="s">
        <v>621</v>
      </c>
      <c r="IQ275" s="1179" t="s">
        <v>149</v>
      </c>
      <c r="IR275" s="1180">
        <v>2</v>
      </c>
      <c r="IS275" s="1015">
        <v>358345</v>
      </c>
      <c r="IT275" s="1025">
        <f t="shared" si="4819"/>
        <v>716690</v>
      </c>
      <c r="IU275" s="1247"/>
      <c r="IV275" s="898">
        <f t="shared" si="4820"/>
        <v>1</v>
      </c>
      <c r="IW275" s="898">
        <f t="shared" si="4821"/>
        <v>1</v>
      </c>
      <c r="IX275" s="899">
        <f t="shared" si="4822"/>
        <v>1</v>
      </c>
      <c r="IY275" s="899">
        <f t="shared" si="4823"/>
        <v>1</v>
      </c>
      <c r="IZ275" s="899">
        <f t="shared" si="4824"/>
        <v>1</v>
      </c>
      <c r="JA275" s="899">
        <f t="shared" si="4825"/>
        <v>1</v>
      </c>
      <c r="JB275" s="966">
        <f t="shared" si="4826"/>
        <v>716690</v>
      </c>
      <c r="JC275" s="901">
        <f t="shared" si="4827"/>
        <v>0</v>
      </c>
      <c r="JF275" s="958" t="s">
        <v>960</v>
      </c>
      <c r="JG275" s="1190" t="s">
        <v>621</v>
      </c>
      <c r="JH275" s="1179" t="s">
        <v>149</v>
      </c>
      <c r="JI275" s="1180">
        <v>2</v>
      </c>
      <c r="JJ275" s="1015">
        <v>395000</v>
      </c>
      <c r="JK275" s="1025">
        <f t="shared" si="4828"/>
        <v>790000</v>
      </c>
      <c r="JL275" s="1247"/>
      <c r="JM275" s="898">
        <f t="shared" si="4829"/>
        <v>1</v>
      </c>
      <c r="JN275" s="898">
        <f t="shared" si="4830"/>
        <v>1</v>
      </c>
      <c r="JO275" s="899">
        <f t="shared" si="4831"/>
        <v>1</v>
      </c>
      <c r="JP275" s="899">
        <f t="shared" si="4832"/>
        <v>1</v>
      </c>
      <c r="JQ275" s="899">
        <f t="shared" si="4833"/>
        <v>1</v>
      </c>
      <c r="JR275" s="899">
        <f t="shared" si="4834"/>
        <v>1</v>
      </c>
      <c r="JS275" s="966">
        <f t="shared" si="4835"/>
        <v>790000</v>
      </c>
      <c r="JT275" s="901">
        <f t="shared" si="4836"/>
        <v>0</v>
      </c>
      <c r="JW275" s="958" t="s">
        <v>960</v>
      </c>
      <c r="JX275" s="1190" t="s">
        <v>621</v>
      </c>
      <c r="JY275" s="1179" t="s">
        <v>149</v>
      </c>
      <c r="JZ275" s="1180">
        <v>2</v>
      </c>
      <c r="KA275" s="1015">
        <v>269516.94015000004</v>
      </c>
      <c r="KB275" s="1025">
        <f t="shared" si="4837"/>
        <v>539034</v>
      </c>
      <c r="KC275" s="1247"/>
      <c r="KD275" s="898">
        <f t="shared" si="4838"/>
        <v>1</v>
      </c>
      <c r="KE275" s="898">
        <f t="shared" si="4839"/>
        <v>1</v>
      </c>
      <c r="KF275" s="899">
        <f t="shared" si="4840"/>
        <v>1</v>
      </c>
      <c r="KG275" s="899">
        <f t="shared" si="4841"/>
        <v>1</v>
      </c>
      <c r="KH275" s="899">
        <f t="shared" si="4842"/>
        <v>1</v>
      </c>
      <c r="KI275" s="899">
        <f t="shared" si="4843"/>
        <v>1</v>
      </c>
      <c r="KJ275" s="966">
        <f t="shared" si="4844"/>
        <v>539034</v>
      </c>
      <c r="KK275" s="901">
        <f t="shared" si="4845"/>
        <v>0</v>
      </c>
      <c r="KN275" s="958" t="s">
        <v>960</v>
      </c>
      <c r="KO275" s="1190" t="s">
        <v>621</v>
      </c>
      <c r="KP275" s="1179" t="s">
        <v>149</v>
      </c>
      <c r="KQ275" s="1180">
        <v>2</v>
      </c>
      <c r="KR275" s="1015">
        <v>219450</v>
      </c>
      <c r="KS275" s="1025">
        <f t="shared" si="4846"/>
        <v>438900</v>
      </c>
      <c r="KT275" s="1247"/>
      <c r="KU275" s="898">
        <f t="shared" si="4847"/>
        <v>1</v>
      </c>
      <c r="KV275" s="898">
        <f t="shared" si="4848"/>
        <v>1</v>
      </c>
      <c r="KW275" s="899">
        <f t="shared" si="4849"/>
        <v>1</v>
      </c>
      <c r="KX275" s="899">
        <f t="shared" si="4850"/>
        <v>1</v>
      </c>
      <c r="KY275" s="899">
        <f t="shared" si="4851"/>
        <v>1</v>
      </c>
      <c r="KZ275" s="899">
        <f t="shared" si="4852"/>
        <v>1</v>
      </c>
      <c r="LA275" s="966">
        <f t="shared" si="4853"/>
        <v>438900</v>
      </c>
      <c r="LB275" s="901">
        <f t="shared" si="4854"/>
        <v>0</v>
      </c>
      <c r="LE275" s="958" t="s">
        <v>960</v>
      </c>
      <c r="LF275" s="1190" t="s">
        <v>621</v>
      </c>
      <c r="LG275" s="1179" t="s">
        <v>149</v>
      </c>
      <c r="LH275" s="1180">
        <v>2</v>
      </c>
      <c r="LI275" s="1021">
        <v>119640</v>
      </c>
      <c r="LJ275" s="1028">
        <f t="shared" si="4855"/>
        <v>239280</v>
      </c>
      <c r="LK275" s="1247"/>
      <c r="LL275" s="898">
        <f t="shared" si="4856"/>
        <v>1</v>
      </c>
      <c r="LM275" s="898">
        <f t="shared" si="4857"/>
        <v>1</v>
      </c>
      <c r="LN275" s="899">
        <f t="shared" si="4858"/>
        <v>1</v>
      </c>
      <c r="LO275" s="899">
        <f t="shared" si="4859"/>
        <v>1</v>
      </c>
      <c r="LP275" s="899">
        <f t="shared" si="4860"/>
        <v>1</v>
      </c>
      <c r="LQ275" s="899">
        <f t="shared" si="4861"/>
        <v>1</v>
      </c>
      <c r="LR275" s="966">
        <f t="shared" si="4862"/>
        <v>239280</v>
      </c>
      <c r="LS275" s="901">
        <f t="shared" si="4863"/>
        <v>0</v>
      </c>
      <c r="LV275" s="958" t="s">
        <v>960</v>
      </c>
      <c r="LW275" s="1190" t="s">
        <v>621</v>
      </c>
      <c r="LX275" s="1179" t="s">
        <v>149</v>
      </c>
      <c r="LY275" s="1180">
        <v>2</v>
      </c>
      <c r="LZ275" s="1015">
        <v>63700</v>
      </c>
      <c r="MA275" s="1025">
        <f t="shared" si="4864"/>
        <v>127400</v>
      </c>
      <c r="MB275" s="1247"/>
      <c r="MC275" s="898">
        <f t="shared" si="4865"/>
        <v>1</v>
      </c>
      <c r="MD275" s="898">
        <f t="shared" si="4866"/>
        <v>1</v>
      </c>
      <c r="ME275" s="899">
        <f t="shared" si="4867"/>
        <v>1</v>
      </c>
      <c r="MF275" s="899">
        <f t="shared" si="4868"/>
        <v>1</v>
      </c>
      <c r="MG275" s="899">
        <f t="shared" si="4869"/>
        <v>1</v>
      </c>
      <c r="MH275" s="899">
        <f t="shared" si="4870"/>
        <v>1</v>
      </c>
      <c r="MI275" s="966">
        <f t="shared" si="4871"/>
        <v>127400</v>
      </c>
      <c r="MJ275" s="901">
        <f t="shared" si="4872"/>
        <v>0</v>
      </c>
      <c r="MM275" s="958" t="s">
        <v>960</v>
      </c>
      <c r="MN275" s="1190" t="s">
        <v>621</v>
      </c>
      <c r="MO275" s="1179" t="s">
        <v>149</v>
      </c>
      <c r="MP275" s="1180">
        <v>2</v>
      </c>
      <c r="MQ275" s="1015">
        <v>104400</v>
      </c>
      <c r="MR275" s="1025">
        <f t="shared" si="4873"/>
        <v>208800</v>
      </c>
      <c r="MS275" s="1247"/>
      <c r="MT275" s="898">
        <f t="shared" si="4874"/>
        <v>1</v>
      </c>
      <c r="MU275" s="898">
        <f t="shared" si="4875"/>
        <v>1</v>
      </c>
      <c r="MV275" s="899">
        <f t="shared" si="4876"/>
        <v>1</v>
      </c>
      <c r="MW275" s="899">
        <f t="shared" si="4877"/>
        <v>1</v>
      </c>
      <c r="MX275" s="899">
        <f t="shared" si="4878"/>
        <v>1</v>
      </c>
      <c r="MY275" s="899">
        <f t="shared" si="4879"/>
        <v>1</v>
      </c>
      <c r="MZ275" s="966">
        <f t="shared" si="4880"/>
        <v>208800</v>
      </c>
      <c r="NA275" s="901">
        <f t="shared" si="4881"/>
        <v>0</v>
      </c>
      <c r="ND275" s="975" t="s">
        <v>960</v>
      </c>
      <c r="NE275" s="976" t="s">
        <v>621</v>
      </c>
      <c r="NF275" s="1175" t="s">
        <v>149</v>
      </c>
      <c r="NG275" s="1176">
        <v>2</v>
      </c>
      <c r="NH275" s="979">
        <v>327651.39</v>
      </c>
      <c r="NI275" s="980">
        <v>655303</v>
      </c>
      <c r="NJ275" s="1247"/>
      <c r="NK275" s="898">
        <f t="shared" si="4882"/>
        <v>1</v>
      </c>
      <c r="NL275" s="898">
        <f t="shared" si="4883"/>
        <v>1</v>
      </c>
      <c r="NM275" s="899">
        <f t="shared" si="4884"/>
        <v>1</v>
      </c>
      <c r="NN275" s="899">
        <f t="shared" si="4885"/>
        <v>1</v>
      </c>
      <c r="NO275" s="899">
        <f t="shared" si="4886"/>
        <v>1</v>
      </c>
      <c r="NP275" s="899">
        <f t="shared" si="4887"/>
        <v>1</v>
      </c>
      <c r="NQ275" s="966">
        <f t="shared" si="4888"/>
        <v>655303</v>
      </c>
      <c r="NR275" s="901">
        <f t="shared" si="4889"/>
        <v>0</v>
      </c>
      <c r="NU275" s="981" t="s">
        <v>960</v>
      </c>
      <c r="NV275" s="982" t="s">
        <v>621</v>
      </c>
      <c r="NW275" s="1177" t="s">
        <v>149</v>
      </c>
      <c r="NX275" s="1178">
        <v>2</v>
      </c>
      <c r="NY275" s="1022">
        <v>330961</v>
      </c>
      <c r="NZ275" s="986">
        <f t="shared" si="4890"/>
        <v>661922</v>
      </c>
      <c r="OA275" s="1247"/>
      <c r="OB275" s="898">
        <f t="shared" si="4891"/>
        <v>1</v>
      </c>
      <c r="OC275" s="898">
        <f t="shared" si="4892"/>
        <v>1</v>
      </c>
      <c r="OD275" s="899">
        <f t="shared" si="4893"/>
        <v>1</v>
      </c>
      <c r="OE275" s="899">
        <f t="shared" si="4894"/>
        <v>1</v>
      </c>
      <c r="OF275" s="899">
        <f t="shared" si="4895"/>
        <v>1</v>
      </c>
      <c r="OG275" s="899">
        <f t="shared" si="4896"/>
        <v>1</v>
      </c>
      <c r="OH275" s="966">
        <f t="shared" si="4897"/>
        <v>661922</v>
      </c>
      <c r="OI275" s="901">
        <f t="shared" si="4898"/>
        <v>0</v>
      </c>
      <c r="OL275" s="958" t="s">
        <v>960</v>
      </c>
      <c r="OM275" s="1190" t="s">
        <v>621</v>
      </c>
      <c r="ON275" s="1179" t="s">
        <v>149</v>
      </c>
      <c r="OO275" s="1180">
        <v>2</v>
      </c>
      <c r="OP275" s="1015">
        <v>338400</v>
      </c>
      <c r="OQ275" s="1025">
        <f t="shared" si="4899"/>
        <v>676800</v>
      </c>
      <c r="OR275" s="1247"/>
      <c r="OS275" s="898">
        <f t="shared" si="4900"/>
        <v>1</v>
      </c>
      <c r="OT275" s="898">
        <f t="shared" si="4901"/>
        <v>1</v>
      </c>
      <c r="OU275" s="899">
        <f t="shared" si="4902"/>
        <v>1</v>
      </c>
      <c r="OV275" s="899">
        <f t="shared" si="4903"/>
        <v>1</v>
      </c>
      <c r="OW275" s="899">
        <f t="shared" si="4904"/>
        <v>1</v>
      </c>
      <c r="OX275" s="899">
        <f t="shared" si="4905"/>
        <v>1</v>
      </c>
      <c r="OY275" s="966">
        <f t="shared" si="4906"/>
        <v>676800</v>
      </c>
      <c r="OZ275" s="901">
        <f t="shared" si="4907"/>
        <v>0</v>
      </c>
      <c r="PC275" s="958" t="s">
        <v>960</v>
      </c>
      <c r="PD275" s="1190" t="s">
        <v>621</v>
      </c>
      <c r="PE275" s="1179" t="s">
        <v>149</v>
      </c>
      <c r="PF275" s="1180">
        <v>2</v>
      </c>
      <c r="PG275" s="1023">
        <v>461692</v>
      </c>
      <c r="PH275" s="1029">
        <v>923384</v>
      </c>
      <c r="PI275" s="1247"/>
      <c r="PJ275" s="898">
        <f t="shared" si="4908"/>
        <v>1</v>
      </c>
      <c r="PK275" s="898">
        <f t="shared" si="4909"/>
        <v>1</v>
      </c>
      <c r="PL275" s="899">
        <f t="shared" si="4910"/>
        <v>1</v>
      </c>
      <c r="PM275" s="899">
        <f t="shared" si="4911"/>
        <v>1</v>
      </c>
      <c r="PN275" s="899">
        <f t="shared" si="4912"/>
        <v>1</v>
      </c>
      <c r="PO275" s="899">
        <f t="shared" si="4913"/>
        <v>1</v>
      </c>
      <c r="PP275" s="966">
        <f t="shared" si="4914"/>
        <v>923384</v>
      </c>
      <c r="PQ275" s="901">
        <f t="shared" si="4915"/>
        <v>0</v>
      </c>
      <c r="PT275" s="958" t="s">
        <v>960</v>
      </c>
      <c r="PU275" s="1190" t="s">
        <v>621</v>
      </c>
      <c r="PV275" s="1179" t="s">
        <v>149</v>
      </c>
      <c r="PW275" s="1180">
        <v>2</v>
      </c>
      <c r="PX275" s="1015">
        <v>260200</v>
      </c>
      <c r="PY275" s="1025">
        <f t="shared" si="4916"/>
        <v>520400</v>
      </c>
      <c r="PZ275" s="1247"/>
      <c r="QA275" s="898">
        <f t="shared" si="4917"/>
        <v>1</v>
      </c>
      <c r="QB275" s="898">
        <f t="shared" si="4918"/>
        <v>1</v>
      </c>
      <c r="QC275" s="899">
        <f t="shared" si="4919"/>
        <v>1</v>
      </c>
      <c r="QD275" s="899">
        <f t="shared" si="4920"/>
        <v>1</v>
      </c>
      <c r="QE275" s="899">
        <f t="shared" si="4921"/>
        <v>1</v>
      </c>
      <c r="QF275" s="899">
        <f t="shared" si="4922"/>
        <v>1</v>
      </c>
      <c r="QG275" s="966">
        <f t="shared" si="4923"/>
        <v>520400</v>
      </c>
      <c r="QH275" s="901">
        <f t="shared" si="4924"/>
        <v>0</v>
      </c>
      <c r="QK275" s="958" t="s">
        <v>960</v>
      </c>
      <c r="QL275" s="1190" t="s">
        <v>621</v>
      </c>
      <c r="QM275" s="1179" t="s">
        <v>149</v>
      </c>
      <c r="QN275" s="1180">
        <v>2</v>
      </c>
      <c r="QO275" s="1021">
        <v>120238.19999999998</v>
      </c>
      <c r="QP275" s="1028">
        <f t="shared" si="4925"/>
        <v>240476</v>
      </c>
      <c r="QQ275" s="1247"/>
      <c r="QR275" s="898">
        <f t="shared" si="4926"/>
        <v>1</v>
      </c>
      <c r="QS275" s="898">
        <f t="shared" si="4927"/>
        <v>1</v>
      </c>
      <c r="QT275" s="899">
        <f t="shared" si="4928"/>
        <v>1</v>
      </c>
      <c r="QU275" s="899">
        <f t="shared" si="4929"/>
        <v>1</v>
      </c>
      <c r="QV275" s="899">
        <f t="shared" si="4930"/>
        <v>1</v>
      </c>
      <c r="QW275" s="899">
        <f t="shared" si="4931"/>
        <v>1</v>
      </c>
      <c r="QX275" s="966">
        <f t="shared" si="4932"/>
        <v>240476</v>
      </c>
      <c r="QY275" s="901">
        <f t="shared" si="4933"/>
        <v>0</v>
      </c>
      <c r="RB275" s="405"/>
      <c r="RC275" s="406"/>
      <c r="RD275" s="407"/>
      <c r="RE275" s="408"/>
      <c r="RF275" s="409"/>
      <c r="RG275" s="410"/>
      <c r="RH275" s="410"/>
      <c r="RI275" s="898"/>
      <c r="RJ275" s="898"/>
      <c r="RK275" s="934"/>
      <c r="RL275" s="934"/>
      <c r="RM275" s="934"/>
      <c r="RN275" s="934"/>
      <c r="RO275" s="935"/>
      <c r="RP275" s="936"/>
      <c r="RS275" s="405"/>
      <c r="RT275" s="406"/>
      <c r="RU275" s="407"/>
      <c r="RV275" s="408"/>
      <c r="RW275" s="409"/>
      <c r="RX275" s="410"/>
      <c r="RY275" s="410"/>
      <c r="RZ275" s="898"/>
      <c r="SA275" s="898"/>
      <c r="SB275" s="934"/>
      <c r="SC275" s="934"/>
      <c r="SD275" s="934"/>
      <c r="SE275" s="934"/>
      <c r="SF275" s="935"/>
      <c r="SG275" s="936"/>
      <c r="SJ275" s="405"/>
      <c r="SK275" s="406"/>
      <c r="SL275" s="407"/>
      <c r="SM275" s="408"/>
      <c r="SN275" s="409"/>
      <c r="SO275" s="410"/>
      <c r="SP275" s="410"/>
      <c r="SQ275" s="898"/>
      <c r="SR275" s="898"/>
      <c r="SS275" s="934"/>
      <c r="ST275" s="934"/>
      <c r="SU275" s="934"/>
      <c r="SV275" s="934"/>
      <c r="SW275" s="935"/>
      <c r="SX275" s="936"/>
    </row>
    <row r="276" spans="2:518" ht="34.5" customHeight="1" thickTop="1" thickBot="1">
      <c r="B276" s="958" t="s">
        <v>961</v>
      </c>
      <c r="C276" s="1190" t="s">
        <v>622</v>
      </c>
      <c r="D276" s="1179" t="s">
        <v>149</v>
      </c>
      <c r="E276" s="1180">
        <v>1</v>
      </c>
      <c r="F276" s="1015"/>
      <c r="G276" s="1025">
        <f t="shared" si="4692"/>
        <v>0</v>
      </c>
      <c r="H276" s="1247"/>
      <c r="K276" s="958" t="s">
        <v>961</v>
      </c>
      <c r="L276" s="1190" t="s">
        <v>622</v>
      </c>
      <c r="M276" s="1179" t="s">
        <v>149</v>
      </c>
      <c r="N276" s="1180">
        <v>1</v>
      </c>
      <c r="O276" s="1017">
        <v>76889</v>
      </c>
      <c r="P276" s="1025">
        <f t="shared" si="4693"/>
        <v>76889</v>
      </c>
      <c r="Q276" s="1247"/>
      <c r="R276" s="898">
        <f t="shared" si="4940"/>
        <v>1</v>
      </c>
      <c r="S276" s="898">
        <f t="shared" si="4941"/>
        <v>1</v>
      </c>
      <c r="T276" s="899">
        <f t="shared" si="4942"/>
        <v>1</v>
      </c>
      <c r="U276" s="899">
        <f t="shared" si="4943"/>
        <v>1</v>
      </c>
      <c r="V276" s="899">
        <f t="shared" si="4944"/>
        <v>1</v>
      </c>
      <c r="W276" s="899">
        <f t="shared" si="4945"/>
        <v>1</v>
      </c>
      <c r="X276" s="966">
        <f t="shared" si="4946"/>
        <v>76889</v>
      </c>
      <c r="Y276" s="901">
        <f t="shared" si="4947"/>
        <v>0</v>
      </c>
      <c r="Z276" s="872"/>
      <c r="AA276" s="872"/>
      <c r="AB276" s="958" t="s">
        <v>961</v>
      </c>
      <c r="AC276" s="1190" t="s">
        <v>622</v>
      </c>
      <c r="AD276" s="1179" t="s">
        <v>149</v>
      </c>
      <c r="AE276" s="1180">
        <v>1</v>
      </c>
      <c r="AF276" s="1015">
        <v>169350</v>
      </c>
      <c r="AG276" s="1025">
        <f t="shared" si="4702"/>
        <v>169350</v>
      </c>
      <c r="AH276" s="1247"/>
      <c r="AI276" s="898">
        <f t="shared" si="4703"/>
        <v>1</v>
      </c>
      <c r="AJ276" s="898">
        <f t="shared" si="4704"/>
        <v>1</v>
      </c>
      <c r="AK276" s="899">
        <f t="shared" si="4705"/>
        <v>1</v>
      </c>
      <c r="AL276" s="899">
        <f t="shared" si="4706"/>
        <v>1</v>
      </c>
      <c r="AM276" s="899">
        <f t="shared" si="4707"/>
        <v>1</v>
      </c>
      <c r="AN276" s="899">
        <f t="shared" si="4708"/>
        <v>1</v>
      </c>
      <c r="AO276" s="966">
        <f t="shared" si="4709"/>
        <v>169350</v>
      </c>
      <c r="AP276" s="901">
        <f t="shared" si="4710"/>
        <v>0</v>
      </c>
      <c r="AQ276" s="872"/>
      <c r="AR276" s="872"/>
      <c r="AS276" s="958" t="s">
        <v>961</v>
      </c>
      <c r="AT276" s="1191" t="s">
        <v>622</v>
      </c>
      <c r="AU276" s="1179" t="s">
        <v>149</v>
      </c>
      <c r="AV276" s="1180">
        <v>1</v>
      </c>
      <c r="AW276" s="1019">
        <v>70000</v>
      </c>
      <c r="AX276" s="1026">
        <f t="shared" si="4711"/>
        <v>70000</v>
      </c>
      <c r="AY276" s="1247"/>
      <c r="AZ276" s="898">
        <f t="shared" si="4712"/>
        <v>1</v>
      </c>
      <c r="BA276" s="898">
        <f t="shared" si="4713"/>
        <v>1</v>
      </c>
      <c r="BB276" s="899">
        <f t="shared" si="4714"/>
        <v>1</v>
      </c>
      <c r="BC276" s="899">
        <f t="shared" si="4715"/>
        <v>1</v>
      </c>
      <c r="BD276" s="899">
        <f t="shared" si="4716"/>
        <v>1</v>
      </c>
      <c r="BE276" s="899">
        <f t="shared" si="4717"/>
        <v>1</v>
      </c>
      <c r="BF276" s="966">
        <f t="shared" si="4718"/>
        <v>70000</v>
      </c>
      <c r="BG276" s="901">
        <f t="shared" si="4719"/>
        <v>0</v>
      </c>
      <c r="BJ276" s="958" t="s">
        <v>961</v>
      </c>
      <c r="BK276" s="1190" t="s">
        <v>622</v>
      </c>
      <c r="BL276" s="1179" t="s">
        <v>149</v>
      </c>
      <c r="BM276" s="1180">
        <v>1</v>
      </c>
      <c r="BN276" s="1015">
        <v>85798</v>
      </c>
      <c r="BO276" s="1025">
        <f t="shared" si="4720"/>
        <v>85798</v>
      </c>
      <c r="BP276" s="1247"/>
      <c r="BQ276" s="898">
        <f t="shared" si="4721"/>
        <v>1</v>
      </c>
      <c r="BR276" s="898">
        <f t="shared" si="4722"/>
        <v>1</v>
      </c>
      <c r="BS276" s="899">
        <f t="shared" si="4723"/>
        <v>1</v>
      </c>
      <c r="BT276" s="899">
        <f t="shared" si="4724"/>
        <v>1</v>
      </c>
      <c r="BU276" s="899">
        <f t="shared" si="4725"/>
        <v>1</v>
      </c>
      <c r="BV276" s="899">
        <f t="shared" si="4726"/>
        <v>1</v>
      </c>
      <c r="BW276" s="966">
        <f t="shared" si="4727"/>
        <v>85798</v>
      </c>
      <c r="BX276" s="901">
        <f t="shared" si="4728"/>
        <v>0</v>
      </c>
      <c r="CA276" s="958" t="s">
        <v>961</v>
      </c>
      <c r="CB276" s="1190" t="s">
        <v>622</v>
      </c>
      <c r="CC276" s="1179" t="s">
        <v>149</v>
      </c>
      <c r="CD276" s="1180">
        <v>1</v>
      </c>
      <c r="CE276" s="1015">
        <v>74889</v>
      </c>
      <c r="CF276" s="1025">
        <f t="shared" si="4729"/>
        <v>74889</v>
      </c>
      <c r="CG276" s="1247"/>
      <c r="CH276" s="898">
        <f t="shared" si="4730"/>
        <v>1</v>
      </c>
      <c r="CI276" s="898">
        <f t="shared" si="4731"/>
        <v>1</v>
      </c>
      <c r="CJ276" s="899">
        <f t="shared" si="4732"/>
        <v>1</v>
      </c>
      <c r="CK276" s="899">
        <f t="shared" si="4733"/>
        <v>1</v>
      </c>
      <c r="CL276" s="899">
        <f t="shared" si="4734"/>
        <v>1</v>
      </c>
      <c r="CM276" s="899">
        <f t="shared" si="4735"/>
        <v>1</v>
      </c>
      <c r="CN276" s="966">
        <f t="shared" si="4736"/>
        <v>74889</v>
      </c>
      <c r="CO276" s="901">
        <f t="shared" si="4737"/>
        <v>0</v>
      </c>
      <c r="CR276" s="958" t="s">
        <v>961</v>
      </c>
      <c r="CS276" s="1190" t="s">
        <v>622</v>
      </c>
      <c r="CT276" s="1179" t="s">
        <v>149</v>
      </c>
      <c r="CU276" s="1180">
        <v>1</v>
      </c>
      <c r="CV276" s="1015">
        <v>25000</v>
      </c>
      <c r="CW276" s="1025">
        <f t="shared" si="4738"/>
        <v>25000</v>
      </c>
      <c r="CX276" s="1247"/>
      <c r="CY276" s="898">
        <f t="shared" si="4739"/>
        <v>1</v>
      </c>
      <c r="CZ276" s="898">
        <f t="shared" si="4740"/>
        <v>1</v>
      </c>
      <c r="DA276" s="899">
        <f t="shared" si="4741"/>
        <v>1</v>
      </c>
      <c r="DB276" s="899">
        <f t="shared" si="4742"/>
        <v>1</v>
      </c>
      <c r="DC276" s="899">
        <f t="shared" si="4743"/>
        <v>1</v>
      </c>
      <c r="DD276" s="899">
        <f t="shared" si="4744"/>
        <v>1</v>
      </c>
      <c r="DE276" s="966">
        <f t="shared" si="4745"/>
        <v>25000</v>
      </c>
      <c r="DF276" s="901">
        <f t="shared" si="4746"/>
        <v>0</v>
      </c>
      <c r="DI276" s="958" t="s">
        <v>961</v>
      </c>
      <c r="DJ276" s="1190" t="s">
        <v>622</v>
      </c>
      <c r="DK276" s="1179" t="s">
        <v>149</v>
      </c>
      <c r="DL276" s="1180">
        <v>1</v>
      </c>
      <c r="DM276" s="1015">
        <v>213988</v>
      </c>
      <c r="DN276" s="1025">
        <f t="shared" si="4747"/>
        <v>213988</v>
      </c>
      <c r="DO276" s="1247"/>
      <c r="DP276" s="898">
        <f t="shared" si="4748"/>
        <v>1</v>
      </c>
      <c r="DQ276" s="898">
        <f t="shared" si="4749"/>
        <v>1</v>
      </c>
      <c r="DR276" s="899">
        <f t="shared" si="4750"/>
        <v>1</v>
      </c>
      <c r="DS276" s="899">
        <f t="shared" si="4751"/>
        <v>1</v>
      </c>
      <c r="DT276" s="899">
        <f t="shared" si="4752"/>
        <v>1</v>
      </c>
      <c r="DU276" s="899">
        <f t="shared" si="4753"/>
        <v>1</v>
      </c>
      <c r="DV276" s="966">
        <f t="shared" si="4754"/>
        <v>213988</v>
      </c>
      <c r="DW276" s="901">
        <f t="shared" si="4755"/>
        <v>0</v>
      </c>
      <c r="DZ276" s="958" t="s">
        <v>961</v>
      </c>
      <c r="EA276" s="1190" t="s">
        <v>622</v>
      </c>
      <c r="EB276" s="1179" t="s">
        <v>149</v>
      </c>
      <c r="EC276" s="1180">
        <v>1</v>
      </c>
      <c r="ED276" s="1015">
        <v>65000</v>
      </c>
      <c r="EE276" s="1025">
        <f t="shared" si="4756"/>
        <v>65000</v>
      </c>
      <c r="EF276" s="1247"/>
      <c r="EG276" s="898">
        <f t="shared" si="4757"/>
        <v>1</v>
      </c>
      <c r="EH276" s="898">
        <f t="shared" si="4758"/>
        <v>1</v>
      </c>
      <c r="EI276" s="899">
        <f t="shared" si="4759"/>
        <v>1</v>
      </c>
      <c r="EJ276" s="899">
        <f t="shared" si="4760"/>
        <v>1</v>
      </c>
      <c r="EK276" s="899">
        <f t="shared" si="4761"/>
        <v>1</v>
      </c>
      <c r="EL276" s="899">
        <f t="shared" si="4762"/>
        <v>1</v>
      </c>
      <c r="EM276" s="966">
        <f t="shared" si="4763"/>
        <v>65000</v>
      </c>
      <c r="EN276" s="901">
        <f t="shared" si="4764"/>
        <v>0</v>
      </c>
      <c r="EQ276" s="958" t="s">
        <v>961</v>
      </c>
      <c r="ER276" s="1190" t="s">
        <v>622</v>
      </c>
      <c r="ES276" s="1179" t="s">
        <v>149</v>
      </c>
      <c r="ET276" s="1180">
        <v>1</v>
      </c>
      <c r="EU276" s="1015">
        <v>75200</v>
      </c>
      <c r="EV276" s="1025">
        <f t="shared" si="4765"/>
        <v>75200</v>
      </c>
      <c r="EW276" s="1247"/>
      <c r="EX276" s="898">
        <f t="shared" si="4766"/>
        <v>1</v>
      </c>
      <c r="EY276" s="898">
        <f t="shared" si="4767"/>
        <v>1</v>
      </c>
      <c r="EZ276" s="899">
        <f t="shared" si="4768"/>
        <v>1</v>
      </c>
      <c r="FA276" s="899">
        <f t="shared" si="4769"/>
        <v>1</v>
      </c>
      <c r="FB276" s="899">
        <f t="shared" si="4770"/>
        <v>1</v>
      </c>
      <c r="FC276" s="899">
        <f t="shared" si="4771"/>
        <v>1</v>
      </c>
      <c r="FD276" s="966">
        <f t="shared" si="4772"/>
        <v>75200</v>
      </c>
      <c r="FE276" s="901">
        <f t="shared" si="4773"/>
        <v>0</v>
      </c>
      <c r="FH276" s="958"/>
      <c r="FI276" s="1190"/>
      <c r="FJ276" s="1179"/>
      <c r="FK276" s="1180"/>
      <c r="FL276" s="1015"/>
      <c r="FM276" s="1025">
        <f t="shared" si="4774"/>
        <v>0</v>
      </c>
      <c r="FN276" s="1247"/>
      <c r="FO276" s="898" t="e">
        <f t="shared" si="4775"/>
        <v>#N/A</v>
      </c>
      <c r="FP276" s="898" t="e">
        <f t="shared" si="4776"/>
        <v>#N/A</v>
      </c>
      <c r="FQ276" s="899" t="e">
        <f t="shared" si="4777"/>
        <v>#N/A</v>
      </c>
      <c r="FR276" s="899">
        <f t="shared" si="4778"/>
        <v>0</v>
      </c>
      <c r="FS276" s="899">
        <f t="shared" si="4779"/>
        <v>0</v>
      </c>
      <c r="FT276" s="899" t="e">
        <f t="shared" si="4780"/>
        <v>#N/A</v>
      </c>
      <c r="FU276" s="966">
        <f t="shared" si="4781"/>
        <v>0</v>
      </c>
      <c r="FV276" s="901">
        <f t="shared" si="4782"/>
        <v>0</v>
      </c>
      <c r="FY276" s="958" t="s">
        <v>961</v>
      </c>
      <c r="FZ276" s="1190" t="s">
        <v>622</v>
      </c>
      <c r="GA276" s="1179" t="s">
        <v>149</v>
      </c>
      <c r="GB276" s="1180">
        <v>1</v>
      </c>
      <c r="GC276" s="1017">
        <v>76889</v>
      </c>
      <c r="GD276" s="1025">
        <f t="shared" si="4783"/>
        <v>76889</v>
      </c>
      <c r="GE276" s="1247"/>
      <c r="GF276" s="898">
        <f t="shared" si="4784"/>
        <v>1</v>
      </c>
      <c r="GG276" s="898">
        <f t="shared" si="4785"/>
        <v>1</v>
      </c>
      <c r="GH276" s="899">
        <f t="shared" si="4786"/>
        <v>1</v>
      </c>
      <c r="GI276" s="899">
        <f t="shared" si="4787"/>
        <v>1</v>
      </c>
      <c r="GJ276" s="899">
        <f t="shared" si="4788"/>
        <v>1</v>
      </c>
      <c r="GK276" s="899">
        <f t="shared" si="4789"/>
        <v>1</v>
      </c>
      <c r="GL276" s="966">
        <f t="shared" si="4790"/>
        <v>76889</v>
      </c>
      <c r="GM276" s="901">
        <f t="shared" si="4791"/>
        <v>0</v>
      </c>
      <c r="GP276" s="958" t="s">
        <v>961</v>
      </c>
      <c r="GQ276" s="1190" t="s">
        <v>622</v>
      </c>
      <c r="GR276" s="1179" t="s">
        <v>149</v>
      </c>
      <c r="GS276" s="1180">
        <v>1</v>
      </c>
      <c r="GT276" s="1015">
        <v>75350</v>
      </c>
      <c r="GU276" s="1025">
        <f t="shared" si="4792"/>
        <v>75350</v>
      </c>
      <c r="GV276" s="1247"/>
      <c r="GW276" s="898">
        <f t="shared" si="4793"/>
        <v>1</v>
      </c>
      <c r="GX276" s="898">
        <f t="shared" si="4794"/>
        <v>1</v>
      </c>
      <c r="GY276" s="899">
        <f t="shared" si="4795"/>
        <v>1</v>
      </c>
      <c r="GZ276" s="899">
        <f t="shared" si="4796"/>
        <v>1</v>
      </c>
      <c r="HA276" s="899">
        <f t="shared" si="4797"/>
        <v>1</v>
      </c>
      <c r="HB276" s="899">
        <f t="shared" si="4798"/>
        <v>1</v>
      </c>
      <c r="HC276" s="966">
        <f t="shared" si="4799"/>
        <v>75350</v>
      </c>
      <c r="HD276" s="901">
        <f t="shared" si="4800"/>
        <v>0</v>
      </c>
      <c r="HG276" s="958" t="s">
        <v>961</v>
      </c>
      <c r="HH276" s="1190" t="s">
        <v>622</v>
      </c>
      <c r="HI276" s="1179" t="s">
        <v>149</v>
      </c>
      <c r="HJ276" s="1180">
        <v>1</v>
      </c>
      <c r="HK276" s="1015">
        <v>190950</v>
      </c>
      <c r="HL276" s="1025">
        <f t="shared" si="4801"/>
        <v>190950</v>
      </c>
      <c r="HM276" s="1247"/>
      <c r="HN276" s="898">
        <f t="shared" si="4802"/>
        <v>1</v>
      </c>
      <c r="HO276" s="898">
        <f t="shared" si="4803"/>
        <v>1</v>
      </c>
      <c r="HP276" s="899">
        <f t="shared" si="4804"/>
        <v>1</v>
      </c>
      <c r="HQ276" s="899">
        <f t="shared" si="4805"/>
        <v>1</v>
      </c>
      <c r="HR276" s="899">
        <f t="shared" si="4806"/>
        <v>1</v>
      </c>
      <c r="HS276" s="899">
        <f t="shared" si="4807"/>
        <v>1</v>
      </c>
      <c r="HT276" s="966">
        <f t="shared" si="4808"/>
        <v>190950</v>
      </c>
      <c r="HU276" s="901">
        <f t="shared" si="4809"/>
        <v>0</v>
      </c>
      <c r="HX276" s="958" t="s">
        <v>961</v>
      </c>
      <c r="HY276" s="1190" t="s">
        <v>622</v>
      </c>
      <c r="HZ276" s="1179" t="s">
        <v>149</v>
      </c>
      <c r="IA276" s="1180">
        <v>1</v>
      </c>
      <c r="IB276" s="1020">
        <v>57057</v>
      </c>
      <c r="IC276" s="1027">
        <f t="shared" si="4810"/>
        <v>57057</v>
      </c>
      <c r="ID276" s="1247"/>
      <c r="IE276" s="898">
        <f t="shared" si="4811"/>
        <v>1</v>
      </c>
      <c r="IF276" s="898">
        <f t="shared" si="4812"/>
        <v>1</v>
      </c>
      <c r="IG276" s="899">
        <f t="shared" si="4813"/>
        <v>1</v>
      </c>
      <c r="IH276" s="899">
        <f t="shared" si="4814"/>
        <v>1</v>
      </c>
      <c r="II276" s="899">
        <f t="shared" si="4815"/>
        <v>1</v>
      </c>
      <c r="IJ276" s="899">
        <f t="shared" si="4816"/>
        <v>1</v>
      </c>
      <c r="IK276" s="966">
        <f t="shared" si="4817"/>
        <v>57057</v>
      </c>
      <c r="IL276" s="901">
        <f t="shared" si="4818"/>
        <v>0</v>
      </c>
      <c r="IO276" s="958" t="s">
        <v>961</v>
      </c>
      <c r="IP276" s="1190" t="s">
        <v>622</v>
      </c>
      <c r="IQ276" s="1179" t="s">
        <v>149</v>
      </c>
      <c r="IR276" s="1180">
        <v>1</v>
      </c>
      <c r="IS276" s="1015">
        <v>116220</v>
      </c>
      <c r="IT276" s="1025">
        <f t="shared" si="4819"/>
        <v>116220</v>
      </c>
      <c r="IU276" s="1247"/>
      <c r="IV276" s="898">
        <f t="shared" si="4820"/>
        <v>1</v>
      </c>
      <c r="IW276" s="898">
        <f t="shared" si="4821"/>
        <v>1</v>
      </c>
      <c r="IX276" s="899">
        <f t="shared" si="4822"/>
        <v>1</v>
      </c>
      <c r="IY276" s="899">
        <f t="shared" si="4823"/>
        <v>1</v>
      </c>
      <c r="IZ276" s="899">
        <f t="shared" si="4824"/>
        <v>1</v>
      </c>
      <c r="JA276" s="899">
        <f t="shared" si="4825"/>
        <v>1</v>
      </c>
      <c r="JB276" s="966">
        <f t="shared" si="4826"/>
        <v>116220</v>
      </c>
      <c r="JC276" s="901">
        <f t="shared" si="4827"/>
        <v>0</v>
      </c>
      <c r="JF276" s="958" t="s">
        <v>961</v>
      </c>
      <c r="JG276" s="1190" t="s">
        <v>622</v>
      </c>
      <c r="JH276" s="1179" t="s">
        <v>149</v>
      </c>
      <c r="JI276" s="1180">
        <v>1</v>
      </c>
      <c r="JJ276" s="1015">
        <v>121000</v>
      </c>
      <c r="JK276" s="1025">
        <f t="shared" si="4828"/>
        <v>121000</v>
      </c>
      <c r="JL276" s="1247"/>
      <c r="JM276" s="898">
        <f t="shared" si="4829"/>
        <v>1</v>
      </c>
      <c r="JN276" s="898">
        <f t="shared" si="4830"/>
        <v>1</v>
      </c>
      <c r="JO276" s="899">
        <f t="shared" si="4831"/>
        <v>1</v>
      </c>
      <c r="JP276" s="899">
        <f t="shared" si="4832"/>
        <v>1</v>
      </c>
      <c r="JQ276" s="899">
        <f t="shared" si="4833"/>
        <v>1</v>
      </c>
      <c r="JR276" s="899">
        <f t="shared" si="4834"/>
        <v>1</v>
      </c>
      <c r="JS276" s="966">
        <f t="shared" si="4835"/>
        <v>121000</v>
      </c>
      <c r="JT276" s="901">
        <f t="shared" si="4836"/>
        <v>0</v>
      </c>
      <c r="JW276" s="958" t="s">
        <v>961</v>
      </c>
      <c r="JX276" s="1190" t="s">
        <v>622</v>
      </c>
      <c r="JY276" s="1179" t="s">
        <v>149</v>
      </c>
      <c r="JZ276" s="1180">
        <v>1</v>
      </c>
      <c r="KA276" s="1015">
        <v>115976.61795000001</v>
      </c>
      <c r="KB276" s="1025">
        <f t="shared" si="4837"/>
        <v>115977</v>
      </c>
      <c r="KC276" s="1247"/>
      <c r="KD276" s="898">
        <f t="shared" si="4838"/>
        <v>1</v>
      </c>
      <c r="KE276" s="898">
        <f t="shared" si="4839"/>
        <v>1</v>
      </c>
      <c r="KF276" s="899">
        <f t="shared" si="4840"/>
        <v>1</v>
      </c>
      <c r="KG276" s="899">
        <f t="shared" si="4841"/>
        <v>1</v>
      </c>
      <c r="KH276" s="899">
        <f t="shared" si="4842"/>
        <v>1</v>
      </c>
      <c r="KI276" s="899">
        <f t="shared" si="4843"/>
        <v>1</v>
      </c>
      <c r="KJ276" s="966">
        <f t="shared" si="4844"/>
        <v>115977</v>
      </c>
      <c r="KK276" s="901">
        <f t="shared" si="4845"/>
        <v>0</v>
      </c>
      <c r="KN276" s="958" t="s">
        <v>961</v>
      </c>
      <c r="KO276" s="1190" t="s">
        <v>622</v>
      </c>
      <c r="KP276" s="1179" t="s">
        <v>149</v>
      </c>
      <c r="KQ276" s="1180">
        <v>1</v>
      </c>
      <c r="KR276" s="1015">
        <v>227150</v>
      </c>
      <c r="KS276" s="1025">
        <f t="shared" si="4846"/>
        <v>227150</v>
      </c>
      <c r="KT276" s="1247"/>
      <c r="KU276" s="898">
        <f t="shared" si="4847"/>
        <v>1</v>
      </c>
      <c r="KV276" s="898">
        <f t="shared" si="4848"/>
        <v>1</v>
      </c>
      <c r="KW276" s="899">
        <f t="shared" si="4849"/>
        <v>1</v>
      </c>
      <c r="KX276" s="899">
        <f t="shared" si="4850"/>
        <v>1</v>
      </c>
      <c r="KY276" s="899">
        <f t="shared" si="4851"/>
        <v>1</v>
      </c>
      <c r="KZ276" s="899">
        <f t="shared" si="4852"/>
        <v>1</v>
      </c>
      <c r="LA276" s="966">
        <f t="shared" si="4853"/>
        <v>227150</v>
      </c>
      <c r="LB276" s="901">
        <f t="shared" si="4854"/>
        <v>0</v>
      </c>
      <c r="LE276" s="958" t="s">
        <v>961</v>
      </c>
      <c r="LF276" s="1190" t="s">
        <v>622</v>
      </c>
      <c r="LG276" s="1179" t="s">
        <v>149</v>
      </c>
      <c r="LH276" s="1180">
        <v>1</v>
      </c>
      <c r="LI276" s="1021">
        <v>84745</v>
      </c>
      <c r="LJ276" s="1028">
        <f t="shared" si="4855"/>
        <v>84745</v>
      </c>
      <c r="LK276" s="1247"/>
      <c r="LL276" s="898">
        <f t="shared" si="4856"/>
        <v>1</v>
      </c>
      <c r="LM276" s="898">
        <f t="shared" si="4857"/>
        <v>1</v>
      </c>
      <c r="LN276" s="899">
        <f t="shared" si="4858"/>
        <v>1</v>
      </c>
      <c r="LO276" s="899">
        <f t="shared" si="4859"/>
        <v>1</v>
      </c>
      <c r="LP276" s="899">
        <f t="shared" si="4860"/>
        <v>1</v>
      </c>
      <c r="LQ276" s="899">
        <f t="shared" si="4861"/>
        <v>1</v>
      </c>
      <c r="LR276" s="966">
        <f t="shared" si="4862"/>
        <v>84745</v>
      </c>
      <c r="LS276" s="901">
        <f t="shared" si="4863"/>
        <v>0</v>
      </c>
      <c r="LV276" s="958" t="s">
        <v>961</v>
      </c>
      <c r="LW276" s="1190" t="s">
        <v>622</v>
      </c>
      <c r="LX276" s="1179" t="s">
        <v>149</v>
      </c>
      <c r="LY276" s="1180">
        <v>1</v>
      </c>
      <c r="LZ276" s="1015">
        <v>48750</v>
      </c>
      <c r="MA276" s="1025">
        <f t="shared" si="4864"/>
        <v>48750</v>
      </c>
      <c r="MB276" s="1247"/>
      <c r="MC276" s="898">
        <f t="shared" si="4865"/>
        <v>1</v>
      </c>
      <c r="MD276" s="898">
        <f t="shared" si="4866"/>
        <v>1</v>
      </c>
      <c r="ME276" s="899">
        <f t="shared" si="4867"/>
        <v>1</v>
      </c>
      <c r="MF276" s="899">
        <f t="shared" si="4868"/>
        <v>1</v>
      </c>
      <c r="MG276" s="899">
        <f t="shared" si="4869"/>
        <v>1</v>
      </c>
      <c r="MH276" s="899">
        <f t="shared" si="4870"/>
        <v>1</v>
      </c>
      <c r="MI276" s="966">
        <f t="shared" si="4871"/>
        <v>48750</v>
      </c>
      <c r="MJ276" s="901">
        <f t="shared" si="4872"/>
        <v>0</v>
      </c>
      <c r="MM276" s="958" t="s">
        <v>961</v>
      </c>
      <c r="MN276" s="1190" t="s">
        <v>622</v>
      </c>
      <c r="MO276" s="1179" t="s">
        <v>149</v>
      </c>
      <c r="MP276" s="1180">
        <v>1</v>
      </c>
      <c r="MQ276" s="1015">
        <v>73950</v>
      </c>
      <c r="MR276" s="1025">
        <f t="shared" si="4873"/>
        <v>73950</v>
      </c>
      <c r="MS276" s="1247"/>
      <c r="MT276" s="898">
        <f t="shared" si="4874"/>
        <v>1</v>
      </c>
      <c r="MU276" s="898">
        <f t="shared" si="4875"/>
        <v>1</v>
      </c>
      <c r="MV276" s="899">
        <f t="shared" si="4876"/>
        <v>1</v>
      </c>
      <c r="MW276" s="899">
        <f t="shared" si="4877"/>
        <v>1</v>
      </c>
      <c r="MX276" s="899">
        <f t="shared" si="4878"/>
        <v>1</v>
      </c>
      <c r="MY276" s="899">
        <f t="shared" si="4879"/>
        <v>1</v>
      </c>
      <c r="MZ276" s="966">
        <f t="shared" si="4880"/>
        <v>73950</v>
      </c>
      <c r="NA276" s="901">
        <f t="shared" si="4881"/>
        <v>0</v>
      </c>
      <c r="ND276" s="975" t="s">
        <v>961</v>
      </c>
      <c r="NE276" s="976" t="s">
        <v>622</v>
      </c>
      <c r="NF276" s="1175" t="s">
        <v>149</v>
      </c>
      <c r="NG276" s="1176">
        <v>1</v>
      </c>
      <c r="NH276" s="979">
        <v>15205.41</v>
      </c>
      <c r="NI276" s="980">
        <v>15205</v>
      </c>
      <c r="NJ276" s="1247"/>
      <c r="NK276" s="898">
        <f t="shared" si="4882"/>
        <v>1</v>
      </c>
      <c r="NL276" s="898">
        <f t="shared" si="4883"/>
        <v>1</v>
      </c>
      <c r="NM276" s="899">
        <f t="shared" si="4884"/>
        <v>1</v>
      </c>
      <c r="NN276" s="899">
        <f t="shared" si="4885"/>
        <v>1</v>
      </c>
      <c r="NO276" s="899">
        <f t="shared" si="4886"/>
        <v>1</v>
      </c>
      <c r="NP276" s="899">
        <f t="shared" si="4887"/>
        <v>1</v>
      </c>
      <c r="NQ276" s="966">
        <f t="shared" si="4888"/>
        <v>15205</v>
      </c>
      <c r="NR276" s="901">
        <f t="shared" si="4889"/>
        <v>0</v>
      </c>
      <c r="NU276" s="981" t="s">
        <v>961</v>
      </c>
      <c r="NV276" s="982" t="s">
        <v>622</v>
      </c>
      <c r="NW276" s="1177" t="s">
        <v>149</v>
      </c>
      <c r="NX276" s="1178">
        <v>1</v>
      </c>
      <c r="NY276" s="1022">
        <v>15359</v>
      </c>
      <c r="NZ276" s="986">
        <f t="shared" si="4890"/>
        <v>15359</v>
      </c>
      <c r="OA276" s="1247"/>
      <c r="OB276" s="898">
        <f t="shared" si="4891"/>
        <v>1</v>
      </c>
      <c r="OC276" s="898">
        <f t="shared" si="4892"/>
        <v>1</v>
      </c>
      <c r="OD276" s="899">
        <f t="shared" si="4893"/>
        <v>1</v>
      </c>
      <c r="OE276" s="899">
        <f t="shared" si="4894"/>
        <v>1</v>
      </c>
      <c r="OF276" s="899">
        <f t="shared" si="4895"/>
        <v>1</v>
      </c>
      <c r="OG276" s="899">
        <f t="shared" si="4896"/>
        <v>1</v>
      </c>
      <c r="OH276" s="966">
        <f t="shared" si="4897"/>
        <v>15359</v>
      </c>
      <c r="OI276" s="901">
        <f t="shared" si="4898"/>
        <v>0</v>
      </c>
      <c r="OL276" s="958" t="s">
        <v>961</v>
      </c>
      <c r="OM276" s="1190" t="s">
        <v>622</v>
      </c>
      <c r="ON276" s="1179" t="s">
        <v>149</v>
      </c>
      <c r="OO276" s="1180">
        <v>1</v>
      </c>
      <c r="OP276" s="1015">
        <v>107744</v>
      </c>
      <c r="OQ276" s="1025">
        <f t="shared" si="4899"/>
        <v>107744</v>
      </c>
      <c r="OR276" s="1247"/>
      <c r="OS276" s="898">
        <f t="shared" si="4900"/>
        <v>1</v>
      </c>
      <c r="OT276" s="898">
        <f t="shared" si="4901"/>
        <v>1</v>
      </c>
      <c r="OU276" s="899">
        <f t="shared" si="4902"/>
        <v>1</v>
      </c>
      <c r="OV276" s="899">
        <f t="shared" si="4903"/>
        <v>1</v>
      </c>
      <c r="OW276" s="899">
        <f t="shared" si="4904"/>
        <v>1</v>
      </c>
      <c r="OX276" s="899">
        <f t="shared" si="4905"/>
        <v>1</v>
      </c>
      <c r="OY276" s="966">
        <f t="shared" si="4906"/>
        <v>107744</v>
      </c>
      <c r="OZ276" s="901">
        <f t="shared" si="4907"/>
        <v>0</v>
      </c>
      <c r="PC276" s="958" t="s">
        <v>961</v>
      </c>
      <c r="PD276" s="1190" t="s">
        <v>622</v>
      </c>
      <c r="PE276" s="1179" t="s">
        <v>149</v>
      </c>
      <c r="PF276" s="1180">
        <v>1</v>
      </c>
      <c r="PG276" s="1023">
        <v>153897</v>
      </c>
      <c r="PH276" s="1029">
        <v>153897</v>
      </c>
      <c r="PI276" s="1247"/>
      <c r="PJ276" s="898">
        <f t="shared" si="4908"/>
        <v>1</v>
      </c>
      <c r="PK276" s="898">
        <f t="shared" si="4909"/>
        <v>1</v>
      </c>
      <c r="PL276" s="899">
        <f t="shared" si="4910"/>
        <v>1</v>
      </c>
      <c r="PM276" s="899">
        <f t="shared" si="4911"/>
        <v>1</v>
      </c>
      <c r="PN276" s="899">
        <f t="shared" si="4912"/>
        <v>1</v>
      </c>
      <c r="PO276" s="899">
        <f t="shared" si="4913"/>
        <v>1</v>
      </c>
      <c r="PP276" s="966">
        <f t="shared" si="4914"/>
        <v>153897</v>
      </c>
      <c r="PQ276" s="901">
        <f t="shared" si="4915"/>
        <v>0</v>
      </c>
      <c r="PT276" s="958" t="s">
        <v>961</v>
      </c>
      <c r="PU276" s="1190" t="s">
        <v>622</v>
      </c>
      <c r="PV276" s="1179" t="s">
        <v>149</v>
      </c>
      <c r="PW276" s="1180">
        <v>1</v>
      </c>
      <c r="PX276" s="1015">
        <v>75170</v>
      </c>
      <c r="PY276" s="1025">
        <f t="shared" si="4916"/>
        <v>75170</v>
      </c>
      <c r="PZ276" s="1247"/>
      <c r="QA276" s="898">
        <f t="shared" si="4917"/>
        <v>1</v>
      </c>
      <c r="QB276" s="898">
        <f t="shared" si="4918"/>
        <v>1</v>
      </c>
      <c r="QC276" s="899">
        <f t="shared" si="4919"/>
        <v>1</v>
      </c>
      <c r="QD276" s="899">
        <f t="shared" si="4920"/>
        <v>1</v>
      </c>
      <c r="QE276" s="899">
        <f t="shared" si="4921"/>
        <v>1</v>
      </c>
      <c r="QF276" s="899">
        <f t="shared" si="4922"/>
        <v>1</v>
      </c>
      <c r="QG276" s="966">
        <f t="shared" si="4923"/>
        <v>75170</v>
      </c>
      <c r="QH276" s="901">
        <f t="shared" si="4924"/>
        <v>0</v>
      </c>
      <c r="QK276" s="958" t="s">
        <v>961</v>
      </c>
      <c r="QL276" s="1190" t="s">
        <v>622</v>
      </c>
      <c r="QM276" s="1179" t="s">
        <v>149</v>
      </c>
      <c r="QN276" s="1180">
        <v>1</v>
      </c>
      <c r="QO276" s="1021">
        <v>85168.724999999991</v>
      </c>
      <c r="QP276" s="1028">
        <f t="shared" si="4925"/>
        <v>85169</v>
      </c>
      <c r="QQ276" s="1247"/>
      <c r="QR276" s="898">
        <f t="shared" si="4926"/>
        <v>1</v>
      </c>
      <c r="QS276" s="898">
        <f t="shared" si="4927"/>
        <v>1</v>
      </c>
      <c r="QT276" s="899">
        <f t="shared" si="4928"/>
        <v>1</v>
      </c>
      <c r="QU276" s="899">
        <f t="shared" si="4929"/>
        <v>1</v>
      </c>
      <c r="QV276" s="899">
        <f t="shared" si="4930"/>
        <v>1</v>
      </c>
      <c r="QW276" s="899">
        <f t="shared" si="4931"/>
        <v>1</v>
      </c>
      <c r="QX276" s="966">
        <f t="shared" si="4932"/>
        <v>85169</v>
      </c>
      <c r="QY276" s="901">
        <f t="shared" si="4933"/>
        <v>0</v>
      </c>
      <c r="RB276" s="405"/>
      <c r="RC276" s="406"/>
      <c r="RD276" s="407"/>
      <c r="RE276" s="408"/>
      <c r="RF276" s="409"/>
      <c r="RG276" s="410"/>
      <c r="RH276" s="410"/>
      <c r="RI276" s="898"/>
      <c r="RJ276" s="898"/>
      <c r="RK276" s="934"/>
      <c r="RL276" s="934"/>
      <c r="RM276" s="934"/>
      <c r="RN276" s="934"/>
      <c r="RO276" s="935"/>
      <c r="RP276" s="936"/>
      <c r="RS276" s="405"/>
      <c r="RT276" s="406"/>
      <c r="RU276" s="407"/>
      <c r="RV276" s="408"/>
      <c r="RW276" s="409"/>
      <c r="RX276" s="410"/>
      <c r="RY276" s="410"/>
      <c r="RZ276" s="898"/>
      <c r="SA276" s="898"/>
      <c r="SB276" s="934"/>
      <c r="SC276" s="934"/>
      <c r="SD276" s="934"/>
      <c r="SE276" s="934"/>
      <c r="SF276" s="935"/>
      <c r="SG276" s="936"/>
      <c r="SJ276" s="405"/>
      <c r="SK276" s="406"/>
      <c r="SL276" s="407"/>
      <c r="SM276" s="408"/>
      <c r="SN276" s="409"/>
      <c r="SO276" s="410"/>
      <c r="SP276" s="410"/>
      <c r="SQ276" s="898"/>
      <c r="SR276" s="898"/>
      <c r="SS276" s="934"/>
      <c r="ST276" s="934"/>
      <c r="SU276" s="934"/>
      <c r="SV276" s="934"/>
      <c r="SW276" s="935"/>
      <c r="SX276" s="936"/>
    </row>
    <row r="277" spans="2:518" ht="36.75" customHeight="1" thickTop="1" thickBot="1">
      <c r="B277" s="958" t="s">
        <v>962</v>
      </c>
      <c r="C277" s="1190" t="s">
        <v>623</v>
      </c>
      <c r="D277" s="1179" t="s">
        <v>149</v>
      </c>
      <c r="E277" s="1180">
        <v>5</v>
      </c>
      <c r="F277" s="1015"/>
      <c r="G277" s="1025">
        <f t="shared" si="4692"/>
        <v>0</v>
      </c>
      <c r="H277" s="1247"/>
      <c r="K277" s="958" t="s">
        <v>962</v>
      </c>
      <c r="L277" s="1190" t="s">
        <v>623</v>
      </c>
      <c r="M277" s="1179" t="s">
        <v>149</v>
      </c>
      <c r="N277" s="1180">
        <v>5</v>
      </c>
      <c r="O277" s="1017">
        <v>58056</v>
      </c>
      <c r="P277" s="1025">
        <f t="shared" si="4693"/>
        <v>290280</v>
      </c>
      <c r="Q277" s="1247"/>
      <c r="R277" s="898">
        <f t="shared" si="4940"/>
        <v>1</v>
      </c>
      <c r="S277" s="898">
        <f t="shared" si="4941"/>
        <v>1</v>
      </c>
      <c r="T277" s="899">
        <f t="shared" si="4942"/>
        <v>1</v>
      </c>
      <c r="U277" s="899">
        <f t="shared" si="4943"/>
        <v>1</v>
      </c>
      <c r="V277" s="899">
        <f t="shared" si="4944"/>
        <v>1</v>
      </c>
      <c r="W277" s="899">
        <f t="shared" si="4945"/>
        <v>1</v>
      </c>
      <c r="X277" s="966">
        <f t="shared" si="4946"/>
        <v>290280</v>
      </c>
      <c r="Y277" s="901">
        <f t="shared" si="4947"/>
        <v>0</v>
      </c>
      <c r="Z277" s="872"/>
      <c r="AA277" s="872"/>
      <c r="AB277" s="958" t="s">
        <v>962</v>
      </c>
      <c r="AC277" s="1190" t="s">
        <v>623</v>
      </c>
      <c r="AD277" s="1179" t="s">
        <v>149</v>
      </c>
      <c r="AE277" s="1180">
        <v>5</v>
      </c>
      <c r="AF277" s="1015">
        <v>169350</v>
      </c>
      <c r="AG277" s="1025">
        <f t="shared" si="4702"/>
        <v>846750</v>
      </c>
      <c r="AH277" s="1247"/>
      <c r="AI277" s="898">
        <f t="shared" si="4703"/>
        <v>1</v>
      </c>
      <c r="AJ277" s="898">
        <f t="shared" si="4704"/>
        <v>1</v>
      </c>
      <c r="AK277" s="899">
        <f t="shared" si="4705"/>
        <v>1</v>
      </c>
      <c r="AL277" s="899">
        <f t="shared" si="4706"/>
        <v>1</v>
      </c>
      <c r="AM277" s="899">
        <f t="shared" si="4707"/>
        <v>1</v>
      </c>
      <c r="AN277" s="899">
        <f t="shared" si="4708"/>
        <v>1</v>
      </c>
      <c r="AO277" s="966">
        <f t="shared" si="4709"/>
        <v>846750</v>
      </c>
      <c r="AP277" s="901">
        <f t="shared" si="4710"/>
        <v>0</v>
      </c>
      <c r="AQ277" s="872"/>
      <c r="AR277" s="872"/>
      <c r="AS277" s="958" t="s">
        <v>962</v>
      </c>
      <c r="AT277" s="1191" t="s">
        <v>623</v>
      </c>
      <c r="AU277" s="1179" t="s">
        <v>149</v>
      </c>
      <c r="AV277" s="1180">
        <v>5</v>
      </c>
      <c r="AW277" s="1019">
        <v>40000</v>
      </c>
      <c r="AX277" s="1026">
        <f t="shared" si="4711"/>
        <v>200000</v>
      </c>
      <c r="AY277" s="1247"/>
      <c r="AZ277" s="898">
        <f t="shared" si="4712"/>
        <v>1</v>
      </c>
      <c r="BA277" s="898">
        <f t="shared" si="4713"/>
        <v>1</v>
      </c>
      <c r="BB277" s="899">
        <f t="shared" si="4714"/>
        <v>1</v>
      </c>
      <c r="BC277" s="899">
        <f t="shared" si="4715"/>
        <v>1</v>
      </c>
      <c r="BD277" s="899">
        <f t="shared" si="4716"/>
        <v>1</v>
      </c>
      <c r="BE277" s="899">
        <f t="shared" si="4717"/>
        <v>1</v>
      </c>
      <c r="BF277" s="966">
        <f t="shared" si="4718"/>
        <v>200000</v>
      </c>
      <c r="BG277" s="901">
        <f t="shared" si="4719"/>
        <v>0</v>
      </c>
      <c r="BJ277" s="958" t="s">
        <v>962</v>
      </c>
      <c r="BK277" s="1190" t="s">
        <v>623</v>
      </c>
      <c r="BL277" s="1179" t="s">
        <v>149</v>
      </c>
      <c r="BM277" s="1180">
        <v>5</v>
      </c>
      <c r="BN277" s="1015">
        <v>58500</v>
      </c>
      <c r="BO277" s="1025">
        <f t="shared" si="4720"/>
        <v>292500</v>
      </c>
      <c r="BP277" s="1247"/>
      <c r="BQ277" s="898">
        <f t="shared" si="4721"/>
        <v>1</v>
      </c>
      <c r="BR277" s="898">
        <f t="shared" si="4722"/>
        <v>1</v>
      </c>
      <c r="BS277" s="899">
        <f t="shared" si="4723"/>
        <v>1</v>
      </c>
      <c r="BT277" s="899">
        <f t="shared" si="4724"/>
        <v>1</v>
      </c>
      <c r="BU277" s="899">
        <f t="shared" si="4725"/>
        <v>1</v>
      </c>
      <c r="BV277" s="899">
        <f t="shared" si="4726"/>
        <v>1</v>
      </c>
      <c r="BW277" s="966">
        <f t="shared" si="4727"/>
        <v>292500</v>
      </c>
      <c r="BX277" s="901">
        <f t="shared" si="4728"/>
        <v>0</v>
      </c>
      <c r="CA277" s="958" t="s">
        <v>962</v>
      </c>
      <c r="CB277" s="1190" t="s">
        <v>623</v>
      </c>
      <c r="CC277" s="1179" t="s">
        <v>149</v>
      </c>
      <c r="CD277" s="1180">
        <v>5</v>
      </c>
      <c r="CE277" s="1015">
        <v>56546</v>
      </c>
      <c r="CF277" s="1025">
        <f t="shared" si="4729"/>
        <v>282730</v>
      </c>
      <c r="CG277" s="1247"/>
      <c r="CH277" s="898">
        <f t="shared" si="4730"/>
        <v>1</v>
      </c>
      <c r="CI277" s="898">
        <f t="shared" si="4731"/>
        <v>1</v>
      </c>
      <c r="CJ277" s="899">
        <f t="shared" si="4732"/>
        <v>1</v>
      </c>
      <c r="CK277" s="899">
        <f t="shared" si="4733"/>
        <v>1</v>
      </c>
      <c r="CL277" s="899">
        <f t="shared" si="4734"/>
        <v>1</v>
      </c>
      <c r="CM277" s="899">
        <f t="shared" si="4735"/>
        <v>1</v>
      </c>
      <c r="CN277" s="966">
        <f t="shared" si="4736"/>
        <v>282730</v>
      </c>
      <c r="CO277" s="901">
        <f t="shared" si="4737"/>
        <v>0</v>
      </c>
      <c r="CR277" s="958" t="s">
        <v>962</v>
      </c>
      <c r="CS277" s="1190" t="s">
        <v>623</v>
      </c>
      <c r="CT277" s="1179" t="s">
        <v>149</v>
      </c>
      <c r="CU277" s="1180">
        <v>5</v>
      </c>
      <c r="CV277" s="1015">
        <v>26000</v>
      </c>
      <c r="CW277" s="1025">
        <f t="shared" si="4738"/>
        <v>130000</v>
      </c>
      <c r="CX277" s="1247"/>
      <c r="CY277" s="898">
        <f t="shared" si="4739"/>
        <v>1</v>
      </c>
      <c r="CZ277" s="898">
        <f t="shared" si="4740"/>
        <v>1</v>
      </c>
      <c r="DA277" s="899">
        <f t="shared" si="4741"/>
        <v>1</v>
      </c>
      <c r="DB277" s="899">
        <f t="shared" si="4742"/>
        <v>1</v>
      </c>
      <c r="DC277" s="899">
        <f t="shared" si="4743"/>
        <v>1</v>
      </c>
      <c r="DD277" s="899">
        <f t="shared" si="4744"/>
        <v>1</v>
      </c>
      <c r="DE277" s="966">
        <f t="shared" si="4745"/>
        <v>130000</v>
      </c>
      <c r="DF277" s="901">
        <f t="shared" si="4746"/>
        <v>0</v>
      </c>
      <c r="DI277" s="958" t="s">
        <v>962</v>
      </c>
      <c r="DJ277" s="1190" t="s">
        <v>623</v>
      </c>
      <c r="DK277" s="1179" t="s">
        <v>149</v>
      </c>
      <c r="DL277" s="1180">
        <v>5</v>
      </c>
      <c r="DM277" s="1015">
        <v>303150</v>
      </c>
      <c r="DN277" s="1025">
        <f t="shared" si="4747"/>
        <v>1515750</v>
      </c>
      <c r="DO277" s="1247"/>
      <c r="DP277" s="898">
        <f t="shared" si="4748"/>
        <v>1</v>
      </c>
      <c r="DQ277" s="898">
        <f t="shared" si="4749"/>
        <v>1</v>
      </c>
      <c r="DR277" s="899">
        <f t="shared" si="4750"/>
        <v>1</v>
      </c>
      <c r="DS277" s="899">
        <f t="shared" si="4751"/>
        <v>1</v>
      </c>
      <c r="DT277" s="899">
        <f t="shared" si="4752"/>
        <v>1</v>
      </c>
      <c r="DU277" s="899">
        <f t="shared" si="4753"/>
        <v>1</v>
      </c>
      <c r="DV277" s="966">
        <f t="shared" si="4754"/>
        <v>1515750</v>
      </c>
      <c r="DW277" s="901">
        <f t="shared" si="4755"/>
        <v>0</v>
      </c>
      <c r="DZ277" s="958" t="s">
        <v>962</v>
      </c>
      <c r="EA277" s="1190" t="s">
        <v>623</v>
      </c>
      <c r="EB277" s="1179" t="s">
        <v>149</v>
      </c>
      <c r="EC277" s="1180">
        <v>5</v>
      </c>
      <c r="ED277" s="1015">
        <v>45000</v>
      </c>
      <c r="EE277" s="1025">
        <f t="shared" si="4756"/>
        <v>225000</v>
      </c>
      <c r="EF277" s="1247"/>
      <c r="EG277" s="898">
        <f t="shared" si="4757"/>
        <v>1</v>
      </c>
      <c r="EH277" s="898">
        <f t="shared" si="4758"/>
        <v>1</v>
      </c>
      <c r="EI277" s="899">
        <f t="shared" si="4759"/>
        <v>1</v>
      </c>
      <c r="EJ277" s="899">
        <f t="shared" si="4760"/>
        <v>1</v>
      </c>
      <c r="EK277" s="899">
        <f t="shared" si="4761"/>
        <v>1</v>
      </c>
      <c r="EL277" s="899">
        <f t="shared" si="4762"/>
        <v>1</v>
      </c>
      <c r="EM277" s="966">
        <f t="shared" si="4763"/>
        <v>225000</v>
      </c>
      <c r="EN277" s="901">
        <f t="shared" si="4764"/>
        <v>0</v>
      </c>
      <c r="EQ277" s="958" t="s">
        <v>962</v>
      </c>
      <c r="ER277" s="1190" t="s">
        <v>623</v>
      </c>
      <c r="ES277" s="1179" t="s">
        <v>149</v>
      </c>
      <c r="ET277" s="1180">
        <v>5</v>
      </c>
      <c r="EU277" s="1015">
        <v>56800</v>
      </c>
      <c r="EV277" s="1025">
        <f t="shared" si="4765"/>
        <v>284000</v>
      </c>
      <c r="EW277" s="1247"/>
      <c r="EX277" s="898">
        <f t="shared" si="4766"/>
        <v>1</v>
      </c>
      <c r="EY277" s="898">
        <f t="shared" si="4767"/>
        <v>1</v>
      </c>
      <c r="EZ277" s="899">
        <f t="shared" si="4768"/>
        <v>1</v>
      </c>
      <c r="FA277" s="899">
        <f t="shared" si="4769"/>
        <v>1</v>
      </c>
      <c r="FB277" s="899">
        <f t="shared" si="4770"/>
        <v>1</v>
      </c>
      <c r="FC277" s="899">
        <f t="shared" si="4771"/>
        <v>1</v>
      </c>
      <c r="FD277" s="966">
        <f t="shared" si="4772"/>
        <v>284000</v>
      </c>
      <c r="FE277" s="901">
        <f t="shared" si="4773"/>
        <v>0</v>
      </c>
      <c r="FH277" s="958"/>
      <c r="FI277" s="1190"/>
      <c r="FJ277" s="1179"/>
      <c r="FK277" s="1180"/>
      <c r="FL277" s="1015"/>
      <c r="FM277" s="1025">
        <f t="shared" si="4774"/>
        <v>0</v>
      </c>
      <c r="FN277" s="1247"/>
      <c r="FO277" s="898" t="e">
        <f t="shared" si="4775"/>
        <v>#N/A</v>
      </c>
      <c r="FP277" s="898" t="e">
        <f t="shared" si="4776"/>
        <v>#N/A</v>
      </c>
      <c r="FQ277" s="899" t="e">
        <f t="shared" si="4777"/>
        <v>#N/A</v>
      </c>
      <c r="FR277" s="899">
        <f t="shared" si="4778"/>
        <v>0</v>
      </c>
      <c r="FS277" s="899">
        <f t="shared" si="4779"/>
        <v>0</v>
      </c>
      <c r="FT277" s="899" t="e">
        <f t="shared" si="4780"/>
        <v>#N/A</v>
      </c>
      <c r="FU277" s="966">
        <f t="shared" si="4781"/>
        <v>0</v>
      </c>
      <c r="FV277" s="901">
        <f t="shared" si="4782"/>
        <v>0</v>
      </c>
      <c r="FY277" s="958" t="s">
        <v>962</v>
      </c>
      <c r="FZ277" s="1190" t="s">
        <v>623</v>
      </c>
      <c r="GA277" s="1179" t="s">
        <v>149</v>
      </c>
      <c r="GB277" s="1180">
        <v>5</v>
      </c>
      <c r="GC277" s="1017">
        <v>58056</v>
      </c>
      <c r="GD277" s="1025">
        <f t="shared" si="4783"/>
        <v>290280</v>
      </c>
      <c r="GE277" s="1247"/>
      <c r="GF277" s="898">
        <f t="shared" si="4784"/>
        <v>1</v>
      </c>
      <c r="GG277" s="898">
        <f t="shared" si="4785"/>
        <v>1</v>
      </c>
      <c r="GH277" s="899">
        <f t="shared" si="4786"/>
        <v>1</v>
      </c>
      <c r="GI277" s="899">
        <f t="shared" si="4787"/>
        <v>1</v>
      </c>
      <c r="GJ277" s="899">
        <f t="shared" si="4788"/>
        <v>1</v>
      </c>
      <c r="GK277" s="899">
        <f t="shared" si="4789"/>
        <v>1</v>
      </c>
      <c r="GL277" s="966">
        <f t="shared" si="4790"/>
        <v>290280</v>
      </c>
      <c r="GM277" s="901">
        <f t="shared" si="4791"/>
        <v>0</v>
      </c>
      <c r="GP277" s="958" t="s">
        <v>962</v>
      </c>
      <c r="GQ277" s="1190" t="s">
        <v>623</v>
      </c>
      <c r="GR277" s="1179" t="s">
        <v>149</v>
      </c>
      <c r="GS277" s="1180">
        <v>5</v>
      </c>
      <c r="GT277" s="1015">
        <v>56900</v>
      </c>
      <c r="GU277" s="1025">
        <f t="shared" si="4792"/>
        <v>284500</v>
      </c>
      <c r="GV277" s="1247"/>
      <c r="GW277" s="898">
        <f t="shared" si="4793"/>
        <v>1</v>
      </c>
      <c r="GX277" s="898">
        <f t="shared" si="4794"/>
        <v>1</v>
      </c>
      <c r="GY277" s="899">
        <f t="shared" si="4795"/>
        <v>1</v>
      </c>
      <c r="GZ277" s="899">
        <f t="shared" si="4796"/>
        <v>1</v>
      </c>
      <c r="HA277" s="899">
        <f t="shared" si="4797"/>
        <v>1</v>
      </c>
      <c r="HB277" s="899">
        <f t="shared" si="4798"/>
        <v>1</v>
      </c>
      <c r="HC277" s="966">
        <f t="shared" si="4799"/>
        <v>284500</v>
      </c>
      <c r="HD277" s="901">
        <f t="shared" si="4800"/>
        <v>0</v>
      </c>
      <c r="HG277" s="958" t="s">
        <v>962</v>
      </c>
      <c r="HH277" s="1190" t="s">
        <v>623</v>
      </c>
      <c r="HI277" s="1179" t="s">
        <v>149</v>
      </c>
      <c r="HJ277" s="1180">
        <v>5</v>
      </c>
      <c r="HK277" s="1015">
        <v>190950</v>
      </c>
      <c r="HL277" s="1025">
        <f t="shared" si="4801"/>
        <v>954750</v>
      </c>
      <c r="HM277" s="1247"/>
      <c r="HN277" s="898">
        <f t="shared" si="4802"/>
        <v>1</v>
      </c>
      <c r="HO277" s="898">
        <f t="shared" si="4803"/>
        <v>1</v>
      </c>
      <c r="HP277" s="899">
        <f t="shared" si="4804"/>
        <v>1</v>
      </c>
      <c r="HQ277" s="899">
        <f t="shared" si="4805"/>
        <v>1</v>
      </c>
      <c r="HR277" s="899">
        <f t="shared" si="4806"/>
        <v>1</v>
      </c>
      <c r="HS277" s="899">
        <f t="shared" si="4807"/>
        <v>1</v>
      </c>
      <c r="HT277" s="966">
        <f t="shared" si="4808"/>
        <v>954750</v>
      </c>
      <c r="HU277" s="901">
        <f t="shared" si="4809"/>
        <v>0</v>
      </c>
      <c r="HX277" s="958" t="s">
        <v>962</v>
      </c>
      <c r="HY277" s="1190" t="s">
        <v>623</v>
      </c>
      <c r="HZ277" s="1179" t="s">
        <v>149</v>
      </c>
      <c r="IA277" s="1180">
        <v>5</v>
      </c>
      <c r="IB277" s="1020">
        <v>57057</v>
      </c>
      <c r="IC277" s="1027">
        <f t="shared" si="4810"/>
        <v>285285</v>
      </c>
      <c r="ID277" s="1247"/>
      <c r="IE277" s="898">
        <f t="shared" si="4811"/>
        <v>1</v>
      </c>
      <c r="IF277" s="898">
        <f t="shared" si="4812"/>
        <v>1</v>
      </c>
      <c r="IG277" s="899">
        <f t="shared" si="4813"/>
        <v>1</v>
      </c>
      <c r="IH277" s="899">
        <f t="shared" si="4814"/>
        <v>1</v>
      </c>
      <c r="II277" s="899">
        <f t="shared" si="4815"/>
        <v>1</v>
      </c>
      <c r="IJ277" s="899">
        <f t="shared" si="4816"/>
        <v>1</v>
      </c>
      <c r="IK277" s="966">
        <f t="shared" si="4817"/>
        <v>285285</v>
      </c>
      <c r="IL277" s="901">
        <f t="shared" si="4818"/>
        <v>0</v>
      </c>
      <c r="IO277" s="958" t="s">
        <v>962</v>
      </c>
      <c r="IP277" s="1190" t="s">
        <v>623</v>
      </c>
      <c r="IQ277" s="1179" t="s">
        <v>149</v>
      </c>
      <c r="IR277" s="1180">
        <v>5</v>
      </c>
      <c r="IS277" s="1015">
        <v>67795</v>
      </c>
      <c r="IT277" s="1025">
        <f t="shared" si="4819"/>
        <v>338975</v>
      </c>
      <c r="IU277" s="1247"/>
      <c r="IV277" s="898">
        <f t="shared" si="4820"/>
        <v>1</v>
      </c>
      <c r="IW277" s="898">
        <f t="shared" si="4821"/>
        <v>1</v>
      </c>
      <c r="IX277" s="899">
        <f t="shared" si="4822"/>
        <v>1</v>
      </c>
      <c r="IY277" s="899">
        <f t="shared" si="4823"/>
        <v>1</v>
      </c>
      <c r="IZ277" s="899">
        <f t="shared" si="4824"/>
        <v>1</v>
      </c>
      <c r="JA277" s="899">
        <f t="shared" si="4825"/>
        <v>1</v>
      </c>
      <c r="JB277" s="966">
        <f t="shared" si="4826"/>
        <v>338975</v>
      </c>
      <c r="JC277" s="901">
        <f t="shared" si="4827"/>
        <v>0</v>
      </c>
      <c r="JF277" s="958" t="s">
        <v>962</v>
      </c>
      <c r="JG277" s="1190" t="s">
        <v>623</v>
      </c>
      <c r="JH277" s="1179" t="s">
        <v>149</v>
      </c>
      <c r="JI277" s="1180">
        <v>5</v>
      </c>
      <c r="JJ277" s="1015">
        <v>99000</v>
      </c>
      <c r="JK277" s="1025">
        <f t="shared" si="4828"/>
        <v>495000</v>
      </c>
      <c r="JL277" s="1247"/>
      <c r="JM277" s="898">
        <f t="shared" si="4829"/>
        <v>1</v>
      </c>
      <c r="JN277" s="898">
        <f t="shared" si="4830"/>
        <v>1</v>
      </c>
      <c r="JO277" s="899">
        <f t="shared" si="4831"/>
        <v>1</v>
      </c>
      <c r="JP277" s="899">
        <f t="shared" si="4832"/>
        <v>1</v>
      </c>
      <c r="JQ277" s="899">
        <f t="shared" si="4833"/>
        <v>1</v>
      </c>
      <c r="JR277" s="899">
        <f t="shared" si="4834"/>
        <v>1</v>
      </c>
      <c r="JS277" s="966">
        <f t="shared" si="4835"/>
        <v>495000</v>
      </c>
      <c r="JT277" s="901">
        <f t="shared" si="4836"/>
        <v>0</v>
      </c>
      <c r="JW277" s="958" t="s">
        <v>962</v>
      </c>
      <c r="JX277" s="1190" t="s">
        <v>623</v>
      </c>
      <c r="JY277" s="1179" t="s">
        <v>149</v>
      </c>
      <c r="JZ277" s="1180">
        <v>5</v>
      </c>
      <c r="KA277" s="1015">
        <v>115060.99515000002</v>
      </c>
      <c r="KB277" s="1025">
        <f t="shared" si="4837"/>
        <v>575305</v>
      </c>
      <c r="KC277" s="1247"/>
      <c r="KD277" s="898">
        <f t="shared" si="4838"/>
        <v>1</v>
      </c>
      <c r="KE277" s="898">
        <f t="shared" si="4839"/>
        <v>1</v>
      </c>
      <c r="KF277" s="899">
        <f t="shared" si="4840"/>
        <v>1</v>
      </c>
      <c r="KG277" s="899">
        <f t="shared" si="4841"/>
        <v>1</v>
      </c>
      <c r="KH277" s="899">
        <f t="shared" si="4842"/>
        <v>1</v>
      </c>
      <c r="KI277" s="899">
        <f t="shared" si="4843"/>
        <v>1</v>
      </c>
      <c r="KJ277" s="966">
        <f t="shared" si="4844"/>
        <v>575305</v>
      </c>
      <c r="KK277" s="901">
        <f t="shared" si="4845"/>
        <v>0</v>
      </c>
      <c r="KN277" s="958" t="s">
        <v>962</v>
      </c>
      <c r="KO277" s="1190" t="s">
        <v>623</v>
      </c>
      <c r="KP277" s="1179" t="s">
        <v>149</v>
      </c>
      <c r="KQ277" s="1180">
        <v>5</v>
      </c>
      <c r="KR277" s="1015">
        <v>238700</v>
      </c>
      <c r="KS277" s="1025">
        <f t="shared" si="4846"/>
        <v>1193500</v>
      </c>
      <c r="KT277" s="1247"/>
      <c r="KU277" s="898">
        <f t="shared" si="4847"/>
        <v>1</v>
      </c>
      <c r="KV277" s="898">
        <f t="shared" si="4848"/>
        <v>1</v>
      </c>
      <c r="KW277" s="899">
        <f t="shared" si="4849"/>
        <v>1</v>
      </c>
      <c r="KX277" s="899">
        <f t="shared" si="4850"/>
        <v>1</v>
      </c>
      <c r="KY277" s="899">
        <f t="shared" si="4851"/>
        <v>1</v>
      </c>
      <c r="KZ277" s="899">
        <f t="shared" si="4852"/>
        <v>1</v>
      </c>
      <c r="LA277" s="966">
        <f t="shared" si="4853"/>
        <v>1193500</v>
      </c>
      <c r="LB277" s="901">
        <f t="shared" si="4854"/>
        <v>0</v>
      </c>
      <c r="LE277" s="958" t="s">
        <v>962</v>
      </c>
      <c r="LF277" s="1190" t="s">
        <v>623</v>
      </c>
      <c r="LG277" s="1179" t="s">
        <v>149</v>
      </c>
      <c r="LH277" s="1180">
        <v>5</v>
      </c>
      <c r="LI277" s="1021">
        <v>51844</v>
      </c>
      <c r="LJ277" s="1028">
        <f t="shared" si="4855"/>
        <v>259220</v>
      </c>
      <c r="LK277" s="1247"/>
      <c r="LL277" s="898">
        <f t="shared" si="4856"/>
        <v>1</v>
      </c>
      <c r="LM277" s="898">
        <f t="shared" si="4857"/>
        <v>1</v>
      </c>
      <c r="LN277" s="899">
        <f t="shared" si="4858"/>
        <v>1</v>
      </c>
      <c r="LO277" s="899">
        <f t="shared" si="4859"/>
        <v>1</v>
      </c>
      <c r="LP277" s="899">
        <f t="shared" si="4860"/>
        <v>1</v>
      </c>
      <c r="LQ277" s="899">
        <f t="shared" si="4861"/>
        <v>1</v>
      </c>
      <c r="LR277" s="966">
        <f t="shared" si="4862"/>
        <v>259220</v>
      </c>
      <c r="LS277" s="901">
        <f t="shared" si="4863"/>
        <v>0</v>
      </c>
      <c r="LV277" s="958" t="s">
        <v>962</v>
      </c>
      <c r="LW277" s="1190" t="s">
        <v>623</v>
      </c>
      <c r="LX277" s="1179" t="s">
        <v>149</v>
      </c>
      <c r="LY277" s="1180">
        <v>5</v>
      </c>
      <c r="LZ277" s="1015">
        <v>55250</v>
      </c>
      <c r="MA277" s="1025">
        <f t="shared" si="4864"/>
        <v>276250</v>
      </c>
      <c r="MB277" s="1247"/>
      <c r="MC277" s="898">
        <f t="shared" si="4865"/>
        <v>1</v>
      </c>
      <c r="MD277" s="898">
        <f t="shared" si="4866"/>
        <v>1</v>
      </c>
      <c r="ME277" s="899">
        <f t="shared" si="4867"/>
        <v>1</v>
      </c>
      <c r="MF277" s="899">
        <f t="shared" si="4868"/>
        <v>1</v>
      </c>
      <c r="MG277" s="899">
        <f t="shared" si="4869"/>
        <v>1</v>
      </c>
      <c r="MH277" s="899">
        <f t="shared" si="4870"/>
        <v>1</v>
      </c>
      <c r="MI277" s="966">
        <f t="shared" si="4871"/>
        <v>276250</v>
      </c>
      <c r="MJ277" s="901">
        <f t="shared" si="4872"/>
        <v>0</v>
      </c>
      <c r="MM277" s="958" t="s">
        <v>962</v>
      </c>
      <c r="MN277" s="1190" t="s">
        <v>623</v>
      </c>
      <c r="MO277" s="1179" t="s">
        <v>149</v>
      </c>
      <c r="MP277" s="1180">
        <v>5</v>
      </c>
      <c r="MQ277" s="1015">
        <v>45240</v>
      </c>
      <c r="MR277" s="1025">
        <f t="shared" si="4873"/>
        <v>226200</v>
      </c>
      <c r="MS277" s="1247"/>
      <c r="MT277" s="898">
        <f t="shared" si="4874"/>
        <v>1</v>
      </c>
      <c r="MU277" s="898">
        <f t="shared" si="4875"/>
        <v>1</v>
      </c>
      <c r="MV277" s="899">
        <f t="shared" si="4876"/>
        <v>1</v>
      </c>
      <c r="MW277" s="899">
        <f t="shared" si="4877"/>
        <v>1</v>
      </c>
      <c r="MX277" s="899">
        <f t="shared" si="4878"/>
        <v>1</v>
      </c>
      <c r="MY277" s="899">
        <f t="shared" si="4879"/>
        <v>1</v>
      </c>
      <c r="MZ277" s="966">
        <f t="shared" si="4880"/>
        <v>226200</v>
      </c>
      <c r="NA277" s="901">
        <f t="shared" si="4881"/>
        <v>0</v>
      </c>
      <c r="ND277" s="975" t="s">
        <v>962</v>
      </c>
      <c r="NE277" s="976" t="s">
        <v>623</v>
      </c>
      <c r="NF277" s="1175" t="s">
        <v>149</v>
      </c>
      <c r="NG277" s="1176">
        <v>5</v>
      </c>
      <c r="NH277" s="979">
        <v>262672.74</v>
      </c>
      <c r="NI277" s="980">
        <v>1313364</v>
      </c>
      <c r="NJ277" s="1247"/>
      <c r="NK277" s="898">
        <f t="shared" si="4882"/>
        <v>1</v>
      </c>
      <c r="NL277" s="898">
        <f t="shared" si="4883"/>
        <v>1</v>
      </c>
      <c r="NM277" s="899">
        <f t="shared" si="4884"/>
        <v>1</v>
      </c>
      <c r="NN277" s="899">
        <f t="shared" si="4885"/>
        <v>1</v>
      </c>
      <c r="NO277" s="899">
        <f t="shared" si="4886"/>
        <v>1</v>
      </c>
      <c r="NP277" s="899">
        <f t="shared" si="4887"/>
        <v>1</v>
      </c>
      <c r="NQ277" s="966">
        <f t="shared" si="4888"/>
        <v>1313364</v>
      </c>
      <c r="NR277" s="901">
        <f t="shared" si="4889"/>
        <v>0</v>
      </c>
      <c r="NU277" s="981" t="s">
        <v>962</v>
      </c>
      <c r="NV277" s="982" t="s">
        <v>623</v>
      </c>
      <c r="NW277" s="1177" t="s">
        <v>149</v>
      </c>
      <c r="NX277" s="1178">
        <v>5</v>
      </c>
      <c r="NY277" s="1022">
        <v>265326</v>
      </c>
      <c r="NZ277" s="986">
        <f t="shared" si="4890"/>
        <v>1326630</v>
      </c>
      <c r="OA277" s="1247"/>
      <c r="OB277" s="898">
        <f t="shared" si="4891"/>
        <v>1</v>
      </c>
      <c r="OC277" s="898">
        <f t="shared" si="4892"/>
        <v>1</v>
      </c>
      <c r="OD277" s="899">
        <f t="shared" si="4893"/>
        <v>1</v>
      </c>
      <c r="OE277" s="899">
        <f t="shared" si="4894"/>
        <v>1</v>
      </c>
      <c r="OF277" s="899">
        <f t="shared" si="4895"/>
        <v>1</v>
      </c>
      <c r="OG277" s="899">
        <f t="shared" si="4896"/>
        <v>1</v>
      </c>
      <c r="OH277" s="966">
        <f t="shared" si="4897"/>
        <v>1326630</v>
      </c>
      <c r="OI277" s="901">
        <f t="shared" si="4898"/>
        <v>0</v>
      </c>
      <c r="OL277" s="958" t="s">
        <v>962</v>
      </c>
      <c r="OM277" s="1190" t="s">
        <v>623</v>
      </c>
      <c r="ON277" s="1179" t="s">
        <v>149</v>
      </c>
      <c r="OO277" s="1180">
        <v>5</v>
      </c>
      <c r="OP277" s="1015">
        <v>107744</v>
      </c>
      <c r="OQ277" s="1025">
        <f t="shared" si="4899"/>
        <v>538720</v>
      </c>
      <c r="OR277" s="1247"/>
      <c r="OS277" s="898">
        <f t="shared" si="4900"/>
        <v>1</v>
      </c>
      <c r="OT277" s="898">
        <f t="shared" si="4901"/>
        <v>1</v>
      </c>
      <c r="OU277" s="899">
        <f t="shared" si="4902"/>
        <v>1</v>
      </c>
      <c r="OV277" s="899">
        <f t="shared" si="4903"/>
        <v>1</v>
      </c>
      <c r="OW277" s="899">
        <f t="shared" si="4904"/>
        <v>1</v>
      </c>
      <c r="OX277" s="899">
        <f t="shared" si="4905"/>
        <v>1</v>
      </c>
      <c r="OY277" s="966">
        <f t="shared" si="4906"/>
        <v>538720</v>
      </c>
      <c r="OZ277" s="901">
        <f t="shared" si="4907"/>
        <v>0</v>
      </c>
      <c r="PC277" s="958" t="s">
        <v>962</v>
      </c>
      <c r="PD277" s="1190" t="s">
        <v>623</v>
      </c>
      <c r="PE277" s="1179" t="s">
        <v>149</v>
      </c>
      <c r="PF277" s="1180">
        <v>5</v>
      </c>
      <c r="PG277" s="1023">
        <v>153897</v>
      </c>
      <c r="PH277" s="1029">
        <v>769485</v>
      </c>
      <c r="PI277" s="1247"/>
      <c r="PJ277" s="898">
        <f t="shared" si="4908"/>
        <v>1</v>
      </c>
      <c r="PK277" s="898">
        <f t="shared" si="4909"/>
        <v>1</v>
      </c>
      <c r="PL277" s="899">
        <f t="shared" si="4910"/>
        <v>1</v>
      </c>
      <c r="PM277" s="899">
        <f t="shared" si="4911"/>
        <v>1</v>
      </c>
      <c r="PN277" s="899">
        <f t="shared" si="4912"/>
        <v>1</v>
      </c>
      <c r="PO277" s="899">
        <f t="shared" si="4913"/>
        <v>1</v>
      </c>
      <c r="PP277" s="966">
        <f t="shared" si="4914"/>
        <v>769485</v>
      </c>
      <c r="PQ277" s="901">
        <f t="shared" si="4915"/>
        <v>0</v>
      </c>
      <c r="PT277" s="958" t="s">
        <v>962</v>
      </c>
      <c r="PU277" s="1190" t="s">
        <v>623</v>
      </c>
      <c r="PV277" s="1179" t="s">
        <v>149</v>
      </c>
      <c r="PW277" s="1180">
        <v>5</v>
      </c>
      <c r="PX277" s="1015">
        <v>56740</v>
      </c>
      <c r="PY277" s="1025">
        <f t="shared" si="4916"/>
        <v>283700</v>
      </c>
      <c r="PZ277" s="1247"/>
      <c r="QA277" s="898">
        <f t="shared" si="4917"/>
        <v>1</v>
      </c>
      <c r="QB277" s="898">
        <f t="shared" si="4918"/>
        <v>1</v>
      </c>
      <c r="QC277" s="899">
        <f t="shared" si="4919"/>
        <v>1</v>
      </c>
      <c r="QD277" s="899">
        <f t="shared" si="4920"/>
        <v>1</v>
      </c>
      <c r="QE277" s="899">
        <f t="shared" si="4921"/>
        <v>1</v>
      </c>
      <c r="QF277" s="899">
        <f t="shared" si="4922"/>
        <v>1</v>
      </c>
      <c r="QG277" s="966">
        <f t="shared" si="4923"/>
        <v>283700</v>
      </c>
      <c r="QH277" s="901">
        <f t="shared" si="4924"/>
        <v>0</v>
      </c>
      <c r="QK277" s="958" t="s">
        <v>962</v>
      </c>
      <c r="QL277" s="1190" t="s">
        <v>623</v>
      </c>
      <c r="QM277" s="1179" t="s">
        <v>149</v>
      </c>
      <c r="QN277" s="1180">
        <v>5</v>
      </c>
      <c r="QO277" s="1021">
        <v>52103.219999999994</v>
      </c>
      <c r="QP277" s="1028">
        <f t="shared" si="4925"/>
        <v>260516</v>
      </c>
      <c r="QQ277" s="1247"/>
      <c r="QR277" s="898">
        <f t="shared" si="4926"/>
        <v>1</v>
      </c>
      <c r="QS277" s="898">
        <f t="shared" si="4927"/>
        <v>1</v>
      </c>
      <c r="QT277" s="899">
        <f t="shared" si="4928"/>
        <v>1</v>
      </c>
      <c r="QU277" s="899">
        <f t="shared" si="4929"/>
        <v>1</v>
      </c>
      <c r="QV277" s="899">
        <f t="shared" si="4930"/>
        <v>1</v>
      </c>
      <c r="QW277" s="899">
        <f t="shared" si="4931"/>
        <v>1</v>
      </c>
      <c r="QX277" s="966">
        <f t="shared" si="4932"/>
        <v>260516</v>
      </c>
      <c r="QY277" s="901">
        <f t="shared" si="4933"/>
        <v>0</v>
      </c>
      <c r="RB277" s="405"/>
      <c r="RC277" s="406"/>
      <c r="RD277" s="407"/>
      <c r="RE277" s="408"/>
      <c r="RF277" s="409"/>
      <c r="RG277" s="410"/>
      <c r="RH277" s="410"/>
      <c r="RI277" s="898"/>
      <c r="RJ277" s="898"/>
      <c r="RK277" s="934"/>
      <c r="RL277" s="934"/>
      <c r="RM277" s="934"/>
      <c r="RN277" s="934"/>
      <c r="RO277" s="935"/>
      <c r="RP277" s="936"/>
      <c r="RS277" s="405"/>
      <c r="RT277" s="406"/>
      <c r="RU277" s="407"/>
      <c r="RV277" s="408"/>
      <c r="RW277" s="409"/>
      <c r="RX277" s="410"/>
      <c r="RY277" s="410"/>
      <c r="RZ277" s="898"/>
      <c r="SA277" s="898"/>
      <c r="SB277" s="934"/>
      <c r="SC277" s="934"/>
      <c r="SD277" s="934"/>
      <c r="SE277" s="934"/>
      <c r="SF277" s="935"/>
      <c r="SG277" s="936"/>
      <c r="SJ277" s="405"/>
      <c r="SK277" s="406"/>
      <c r="SL277" s="407"/>
      <c r="SM277" s="408"/>
      <c r="SN277" s="409"/>
      <c r="SO277" s="410"/>
      <c r="SP277" s="410"/>
      <c r="SQ277" s="898"/>
      <c r="SR277" s="898"/>
      <c r="SS277" s="934"/>
      <c r="ST277" s="934"/>
      <c r="SU277" s="934"/>
      <c r="SV277" s="934"/>
      <c r="SW277" s="935"/>
      <c r="SX277" s="936"/>
    </row>
    <row r="278" spans="2:518" ht="46.5" customHeight="1" thickTop="1" thickBot="1">
      <c r="B278" s="958" t="s">
        <v>963</v>
      </c>
      <c r="C278" s="1190" t="s">
        <v>624</v>
      </c>
      <c r="D278" s="1179" t="s">
        <v>149</v>
      </c>
      <c r="E278" s="1180">
        <v>30</v>
      </c>
      <c r="F278" s="1015"/>
      <c r="G278" s="1025">
        <f t="shared" si="4692"/>
        <v>0</v>
      </c>
      <c r="H278" s="1247"/>
      <c r="K278" s="958" t="s">
        <v>963</v>
      </c>
      <c r="L278" s="1190" t="s">
        <v>624</v>
      </c>
      <c r="M278" s="1179" t="s">
        <v>149</v>
      </c>
      <c r="N278" s="1180">
        <v>30</v>
      </c>
      <c r="O278" s="1017">
        <v>20570</v>
      </c>
      <c r="P278" s="1025">
        <f t="shared" si="4693"/>
        <v>617100</v>
      </c>
      <c r="Q278" s="1247"/>
      <c r="R278" s="898">
        <f t="shared" si="4940"/>
        <v>1</v>
      </c>
      <c r="S278" s="898">
        <f t="shared" si="4941"/>
        <v>1</v>
      </c>
      <c r="T278" s="899">
        <f t="shared" si="4942"/>
        <v>1</v>
      </c>
      <c r="U278" s="899">
        <f t="shared" si="4943"/>
        <v>1</v>
      </c>
      <c r="V278" s="899">
        <f t="shared" si="4944"/>
        <v>1</v>
      </c>
      <c r="W278" s="899">
        <f t="shared" si="4945"/>
        <v>1</v>
      </c>
      <c r="X278" s="966">
        <f t="shared" si="4946"/>
        <v>617100</v>
      </c>
      <c r="Y278" s="901">
        <f t="shared" si="4947"/>
        <v>0</v>
      </c>
      <c r="Z278" s="872"/>
      <c r="AA278" s="872"/>
      <c r="AB278" s="958" t="s">
        <v>963</v>
      </c>
      <c r="AC278" s="1190" t="s">
        <v>624</v>
      </c>
      <c r="AD278" s="1179" t="s">
        <v>149</v>
      </c>
      <c r="AE278" s="1180">
        <v>30</v>
      </c>
      <c r="AF278" s="1015">
        <v>19500</v>
      </c>
      <c r="AG278" s="1025">
        <f t="shared" si="4702"/>
        <v>585000</v>
      </c>
      <c r="AH278" s="1247"/>
      <c r="AI278" s="898">
        <f t="shared" si="4703"/>
        <v>1</v>
      </c>
      <c r="AJ278" s="898">
        <f t="shared" si="4704"/>
        <v>1</v>
      </c>
      <c r="AK278" s="899">
        <f t="shared" si="4705"/>
        <v>1</v>
      </c>
      <c r="AL278" s="899">
        <f t="shared" si="4706"/>
        <v>1</v>
      </c>
      <c r="AM278" s="899">
        <f t="shared" si="4707"/>
        <v>1</v>
      </c>
      <c r="AN278" s="899">
        <f t="shared" si="4708"/>
        <v>1</v>
      </c>
      <c r="AO278" s="966">
        <f t="shared" si="4709"/>
        <v>585000</v>
      </c>
      <c r="AP278" s="901">
        <f t="shared" si="4710"/>
        <v>0</v>
      </c>
      <c r="AQ278" s="872"/>
      <c r="AR278" s="872"/>
      <c r="AS278" s="958" t="s">
        <v>963</v>
      </c>
      <c r="AT278" s="1191" t="s">
        <v>624</v>
      </c>
      <c r="AU278" s="1179" t="s">
        <v>149</v>
      </c>
      <c r="AV278" s="1180">
        <v>30</v>
      </c>
      <c r="AW278" s="1019">
        <v>15000</v>
      </c>
      <c r="AX278" s="1026">
        <f t="shared" si="4711"/>
        <v>450000</v>
      </c>
      <c r="AY278" s="1247"/>
      <c r="AZ278" s="898">
        <f t="shared" si="4712"/>
        <v>1</v>
      </c>
      <c r="BA278" s="898">
        <f t="shared" si="4713"/>
        <v>1</v>
      </c>
      <c r="BB278" s="899">
        <f t="shared" si="4714"/>
        <v>1</v>
      </c>
      <c r="BC278" s="899">
        <f t="shared" si="4715"/>
        <v>1</v>
      </c>
      <c r="BD278" s="899">
        <f t="shared" si="4716"/>
        <v>1</v>
      </c>
      <c r="BE278" s="899">
        <f t="shared" si="4717"/>
        <v>1</v>
      </c>
      <c r="BF278" s="966">
        <f t="shared" si="4718"/>
        <v>450000</v>
      </c>
      <c r="BG278" s="901">
        <f t="shared" si="4719"/>
        <v>0</v>
      </c>
      <c r="BJ278" s="958" t="s">
        <v>963</v>
      </c>
      <c r="BK278" s="1190" t="s">
        <v>624</v>
      </c>
      <c r="BL278" s="1179" t="s">
        <v>149</v>
      </c>
      <c r="BM278" s="1180">
        <v>30</v>
      </c>
      <c r="BN278" s="1015">
        <v>31460</v>
      </c>
      <c r="BO278" s="1025">
        <f t="shared" si="4720"/>
        <v>943800</v>
      </c>
      <c r="BP278" s="1247"/>
      <c r="BQ278" s="898">
        <f t="shared" si="4721"/>
        <v>1</v>
      </c>
      <c r="BR278" s="898">
        <f t="shared" si="4722"/>
        <v>1</v>
      </c>
      <c r="BS278" s="899">
        <f t="shared" si="4723"/>
        <v>1</v>
      </c>
      <c r="BT278" s="899">
        <f t="shared" si="4724"/>
        <v>1</v>
      </c>
      <c r="BU278" s="899">
        <f t="shared" si="4725"/>
        <v>1</v>
      </c>
      <c r="BV278" s="899">
        <f t="shared" si="4726"/>
        <v>1</v>
      </c>
      <c r="BW278" s="966">
        <f t="shared" si="4727"/>
        <v>943800</v>
      </c>
      <c r="BX278" s="901">
        <f t="shared" si="4728"/>
        <v>0</v>
      </c>
      <c r="CA278" s="958" t="s">
        <v>963</v>
      </c>
      <c r="CB278" s="1190" t="s">
        <v>624</v>
      </c>
      <c r="CC278" s="1179" t="s">
        <v>149</v>
      </c>
      <c r="CD278" s="1180">
        <v>30</v>
      </c>
      <c r="CE278" s="1015">
        <v>20035</v>
      </c>
      <c r="CF278" s="1025">
        <f t="shared" si="4729"/>
        <v>601050</v>
      </c>
      <c r="CG278" s="1247"/>
      <c r="CH278" s="898">
        <f t="shared" si="4730"/>
        <v>1</v>
      </c>
      <c r="CI278" s="898">
        <f t="shared" si="4731"/>
        <v>1</v>
      </c>
      <c r="CJ278" s="899">
        <f t="shared" si="4732"/>
        <v>1</v>
      </c>
      <c r="CK278" s="899">
        <f t="shared" si="4733"/>
        <v>1</v>
      </c>
      <c r="CL278" s="899">
        <f t="shared" si="4734"/>
        <v>1</v>
      </c>
      <c r="CM278" s="899">
        <f t="shared" si="4735"/>
        <v>1</v>
      </c>
      <c r="CN278" s="966">
        <f t="shared" si="4736"/>
        <v>601050</v>
      </c>
      <c r="CO278" s="901">
        <f t="shared" si="4737"/>
        <v>0</v>
      </c>
      <c r="CR278" s="958" t="s">
        <v>963</v>
      </c>
      <c r="CS278" s="1190" t="s">
        <v>624</v>
      </c>
      <c r="CT278" s="1179" t="s">
        <v>149</v>
      </c>
      <c r="CU278" s="1180">
        <v>30</v>
      </c>
      <c r="CV278" s="1015">
        <v>32000</v>
      </c>
      <c r="CW278" s="1025">
        <f t="shared" si="4738"/>
        <v>960000</v>
      </c>
      <c r="CX278" s="1247"/>
      <c r="CY278" s="898">
        <f t="shared" si="4739"/>
        <v>1</v>
      </c>
      <c r="CZ278" s="898">
        <f t="shared" si="4740"/>
        <v>1</v>
      </c>
      <c r="DA278" s="899">
        <f t="shared" si="4741"/>
        <v>1</v>
      </c>
      <c r="DB278" s="899">
        <f t="shared" si="4742"/>
        <v>1</v>
      </c>
      <c r="DC278" s="899">
        <f t="shared" si="4743"/>
        <v>1</v>
      </c>
      <c r="DD278" s="899">
        <f t="shared" si="4744"/>
        <v>1</v>
      </c>
      <c r="DE278" s="966">
        <f t="shared" si="4745"/>
        <v>960000</v>
      </c>
      <c r="DF278" s="901">
        <f t="shared" si="4746"/>
        <v>0</v>
      </c>
      <c r="DI278" s="958" t="s">
        <v>963</v>
      </c>
      <c r="DJ278" s="1190" t="s">
        <v>624</v>
      </c>
      <c r="DK278" s="1179" t="s">
        <v>149</v>
      </c>
      <c r="DL278" s="1180">
        <v>30</v>
      </c>
      <c r="DM278" s="1015">
        <v>129285</v>
      </c>
      <c r="DN278" s="1025">
        <f t="shared" si="4747"/>
        <v>3878550</v>
      </c>
      <c r="DO278" s="1247"/>
      <c r="DP278" s="898">
        <f t="shared" si="4748"/>
        <v>1</v>
      </c>
      <c r="DQ278" s="898">
        <f t="shared" si="4749"/>
        <v>1</v>
      </c>
      <c r="DR278" s="899">
        <f t="shared" si="4750"/>
        <v>1</v>
      </c>
      <c r="DS278" s="899">
        <f t="shared" si="4751"/>
        <v>1</v>
      </c>
      <c r="DT278" s="899">
        <f t="shared" si="4752"/>
        <v>1</v>
      </c>
      <c r="DU278" s="899">
        <f t="shared" si="4753"/>
        <v>1</v>
      </c>
      <c r="DV278" s="966">
        <f t="shared" si="4754"/>
        <v>3878550</v>
      </c>
      <c r="DW278" s="901">
        <f t="shared" si="4755"/>
        <v>0</v>
      </c>
      <c r="DZ278" s="958" t="s">
        <v>963</v>
      </c>
      <c r="EA278" s="1190" t="s">
        <v>624</v>
      </c>
      <c r="EB278" s="1179" t="s">
        <v>149</v>
      </c>
      <c r="EC278" s="1180">
        <v>30</v>
      </c>
      <c r="ED278" s="1015">
        <v>19700</v>
      </c>
      <c r="EE278" s="1025">
        <f t="shared" si="4756"/>
        <v>591000</v>
      </c>
      <c r="EF278" s="1247"/>
      <c r="EG278" s="898">
        <f t="shared" si="4757"/>
        <v>1</v>
      </c>
      <c r="EH278" s="898">
        <f t="shared" si="4758"/>
        <v>1</v>
      </c>
      <c r="EI278" s="899">
        <f t="shared" si="4759"/>
        <v>1</v>
      </c>
      <c r="EJ278" s="899">
        <f t="shared" si="4760"/>
        <v>1</v>
      </c>
      <c r="EK278" s="899">
        <f t="shared" si="4761"/>
        <v>1</v>
      </c>
      <c r="EL278" s="899">
        <f t="shared" si="4762"/>
        <v>1</v>
      </c>
      <c r="EM278" s="966">
        <f t="shared" si="4763"/>
        <v>591000</v>
      </c>
      <c r="EN278" s="901">
        <f t="shared" si="4764"/>
        <v>0</v>
      </c>
      <c r="EQ278" s="958" t="s">
        <v>963</v>
      </c>
      <c r="ER278" s="1190" t="s">
        <v>624</v>
      </c>
      <c r="ES278" s="1179" t="s">
        <v>149</v>
      </c>
      <c r="ET278" s="1180">
        <v>30</v>
      </c>
      <c r="EU278" s="1015">
        <v>20100</v>
      </c>
      <c r="EV278" s="1025">
        <f t="shared" si="4765"/>
        <v>603000</v>
      </c>
      <c r="EW278" s="1247"/>
      <c r="EX278" s="898">
        <f t="shared" si="4766"/>
        <v>1</v>
      </c>
      <c r="EY278" s="898">
        <f t="shared" si="4767"/>
        <v>1</v>
      </c>
      <c r="EZ278" s="899">
        <f t="shared" si="4768"/>
        <v>1</v>
      </c>
      <c r="FA278" s="899">
        <f t="shared" si="4769"/>
        <v>1</v>
      </c>
      <c r="FB278" s="899">
        <f t="shared" si="4770"/>
        <v>1</v>
      </c>
      <c r="FC278" s="899">
        <f t="shared" si="4771"/>
        <v>1</v>
      </c>
      <c r="FD278" s="966">
        <f t="shared" si="4772"/>
        <v>603000</v>
      </c>
      <c r="FE278" s="901">
        <f t="shared" si="4773"/>
        <v>0</v>
      </c>
      <c r="FH278" s="958"/>
      <c r="FI278" s="1190"/>
      <c r="FJ278" s="1179"/>
      <c r="FK278" s="1180"/>
      <c r="FL278" s="1015"/>
      <c r="FM278" s="1025">
        <f t="shared" si="4774"/>
        <v>0</v>
      </c>
      <c r="FN278" s="1247"/>
      <c r="FO278" s="898" t="e">
        <f t="shared" si="4775"/>
        <v>#N/A</v>
      </c>
      <c r="FP278" s="898" t="e">
        <f t="shared" si="4776"/>
        <v>#N/A</v>
      </c>
      <c r="FQ278" s="899" t="e">
        <f t="shared" si="4777"/>
        <v>#N/A</v>
      </c>
      <c r="FR278" s="899">
        <f t="shared" si="4778"/>
        <v>0</v>
      </c>
      <c r="FS278" s="899">
        <f t="shared" si="4779"/>
        <v>0</v>
      </c>
      <c r="FT278" s="899" t="e">
        <f t="shared" si="4780"/>
        <v>#N/A</v>
      </c>
      <c r="FU278" s="966">
        <f t="shared" si="4781"/>
        <v>0</v>
      </c>
      <c r="FV278" s="901">
        <f t="shared" si="4782"/>
        <v>0</v>
      </c>
      <c r="FY278" s="958" t="s">
        <v>963</v>
      </c>
      <c r="FZ278" s="1190" t="s">
        <v>624</v>
      </c>
      <c r="GA278" s="1179" t="s">
        <v>149</v>
      </c>
      <c r="GB278" s="1180">
        <v>30</v>
      </c>
      <c r="GC278" s="1017">
        <v>20570</v>
      </c>
      <c r="GD278" s="1025">
        <f t="shared" si="4783"/>
        <v>617100</v>
      </c>
      <c r="GE278" s="1247"/>
      <c r="GF278" s="898">
        <f t="shared" si="4784"/>
        <v>1</v>
      </c>
      <c r="GG278" s="898">
        <f t="shared" si="4785"/>
        <v>1</v>
      </c>
      <c r="GH278" s="899">
        <f t="shared" si="4786"/>
        <v>1</v>
      </c>
      <c r="GI278" s="899">
        <f t="shared" si="4787"/>
        <v>1</v>
      </c>
      <c r="GJ278" s="899">
        <f t="shared" si="4788"/>
        <v>1</v>
      </c>
      <c r="GK278" s="899">
        <f t="shared" si="4789"/>
        <v>1</v>
      </c>
      <c r="GL278" s="966">
        <f t="shared" si="4790"/>
        <v>617100</v>
      </c>
      <c r="GM278" s="901">
        <f t="shared" si="4791"/>
        <v>0</v>
      </c>
      <c r="GP278" s="958" t="s">
        <v>963</v>
      </c>
      <c r="GQ278" s="1190" t="s">
        <v>624</v>
      </c>
      <c r="GR278" s="1179" t="s">
        <v>149</v>
      </c>
      <c r="GS278" s="1180">
        <v>30</v>
      </c>
      <c r="GT278" s="1015">
        <v>20150</v>
      </c>
      <c r="GU278" s="1025">
        <f t="shared" si="4792"/>
        <v>604500</v>
      </c>
      <c r="GV278" s="1247"/>
      <c r="GW278" s="898">
        <f t="shared" si="4793"/>
        <v>1</v>
      </c>
      <c r="GX278" s="898">
        <f t="shared" si="4794"/>
        <v>1</v>
      </c>
      <c r="GY278" s="899">
        <f t="shared" si="4795"/>
        <v>1</v>
      </c>
      <c r="GZ278" s="899">
        <f t="shared" si="4796"/>
        <v>1</v>
      </c>
      <c r="HA278" s="899">
        <f t="shared" si="4797"/>
        <v>1</v>
      </c>
      <c r="HB278" s="899">
        <f t="shared" si="4798"/>
        <v>1</v>
      </c>
      <c r="HC278" s="966">
        <f t="shared" si="4799"/>
        <v>604500</v>
      </c>
      <c r="HD278" s="901">
        <f t="shared" si="4800"/>
        <v>0</v>
      </c>
      <c r="HG278" s="958" t="s">
        <v>963</v>
      </c>
      <c r="HH278" s="1190" t="s">
        <v>624</v>
      </c>
      <c r="HI278" s="1179" t="s">
        <v>149</v>
      </c>
      <c r="HJ278" s="1180">
        <v>30</v>
      </c>
      <c r="HK278" s="1015">
        <v>50570</v>
      </c>
      <c r="HL278" s="1025">
        <f t="shared" si="4801"/>
        <v>1517100</v>
      </c>
      <c r="HM278" s="1247"/>
      <c r="HN278" s="898">
        <f t="shared" si="4802"/>
        <v>1</v>
      </c>
      <c r="HO278" s="898">
        <f t="shared" si="4803"/>
        <v>1</v>
      </c>
      <c r="HP278" s="899">
        <f t="shared" si="4804"/>
        <v>1</v>
      </c>
      <c r="HQ278" s="899">
        <f t="shared" si="4805"/>
        <v>1</v>
      </c>
      <c r="HR278" s="899">
        <f t="shared" si="4806"/>
        <v>1</v>
      </c>
      <c r="HS278" s="899">
        <f t="shared" si="4807"/>
        <v>1</v>
      </c>
      <c r="HT278" s="966">
        <f t="shared" si="4808"/>
        <v>1517100</v>
      </c>
      <c r="HU278" s="901">
        <f t="shared" si="4809"/>
        <v>0</v>
      </c>
      <c r="HX278" s="958" t="s">
        <v>963</v>
      </c>
      <c r="HY278" s="1190" t="s">
        <v>624</v>
      </c>
      <c r="HZ278" s="1179" t="s">
        <v>149</v>
      </c>
      <c r="IA278" s="1180">
        <v>30</v>
      </c>
      <c r="IB278" s="1020">
        <v>10029</v>
      </c>
      <c r="IC278" s="1027">
        <f t="shared" si="4810"/>
        <v>300870</v>
      </c>
      <c r="ID278" s="1247"/>
      <c r="IE278" s="898">
        <f t="shared" si="4811"/>
        <v>1</v>
      </c>
      <c r="IF278" s="898">
        <f t="shared" si="4812"/>
        <v>1</v>
      </c>
      <c r="IG278" s="899">
        <f t="shared" si="4813"/>
        <v>1</v>
      </c>
      <c r="IH278" s="899">
        <f t="shared" si="4814"/>
        <v>1</v>
      </c>
      <c r="II278" s="899">
        <f t="shared" si="4815"/>
        <v>1</v>
      </c>
      <c r="IJ278" s="899">
        <f t="shared" si="4816"/>
        <v>1</v>
      </c>
      <c r="IK278" s="966">
        <f t="shared" si="4817"/>
        <v>300870</v>
      </c>
      <c r="IL278" s="901">
        <f t="shared" si="4818"/>
        <v>0</v>
      </c>
      <c r="IO278" s="958" t="s">
        <v>963</v>
      </c>
      <c r="IP278" s="1190" t="s">
        <v>624</v>
      </c>
      <c r="IQ278" s="1179" t="s">
        <v>149</v>
      </c>
      <c r="IR278" s="1180">
        <v>30</v>
      </c>
      <c r="IS278" s="1015">
        <v>11719</v>
      </c>
      <c r="IT278" s="1025">
        <f t="shared" si="4819"/>
        <v>351570</v>
      </c>
      <c r="IU278" s="1247"/>
      <c r="IV278" s="898">
        <f t="shared" si="4820"/>
        <v>1</v>
      </c>
      <c r="IW278" s="898">
        <f t="shared" si="4821"/>
        <v>1</v>
      </c>
      <c r="IX278" s="899">
        <f t="shared" si="4822"/>
        <v>1</v>
      </c>
      <c r="IY278" s="899">
        <f t="shared" si="4823"/>
        <v>1</v>
      </c>
      <c r="IZ278" s="899">
        <f t="shared" si="4824"/>
        <v>1</v>
      </c>
      <c r="JA278" s="899">
        <f t="shared" si="4825"/>
        <v>1</v>
      </c>
      <c r="JB278" s="966">
        <f t="shared" si="4826"/>
        <v>351570</v>
      </c>
      <c r="JC278" s="901">
        <f t="shared" si="4827"/>
        <v>0</v>
      </c>
      <c r="JF278" s="958" t="s">
        <v>963</v>
      </c>
      <c r="JG278" s="1190" t="s">
        <v>624</v>
      </c>
      <c r="JH278" s="1179" t="s">
        <v>149</v>
      </c>
      <c r="JI278" s="1180">
        <v>30</v>
      </c>
      <c r="JJ278" s="1015">
        <v>21000</v>
      </c>
      <c r="JK278" s="1025">
        <f t="shared" si="4828"/>
        <v>630000</v>
      </c>
      <c r="JL278" s="1247"/>
      <c r="JM278" s="898">
        <f t="shared" si="4829"/>
        <v>1</v>
      </c>
      <c r="JN278" s="898">
        <f t="shared" si="4830"/>
        <v>1</v>
      </c>
      <c r="JO278" s="899">
        <f t="shared" si="4831"/>
        <v>1</v>
      </c>
      <c r="JP278" s="899">
        <f t="shared" si="4832"/>
        <v>1</v>
      </c>
      <c r="JQ278" s="899">
        <f t="shared" si="4833"/>
        <v>1</v>
      </c>
      <c r="JR278" s="899">
        <f t="shared" si="4834"/>
        <v>1</v>
      </c>
      <c r="JS278" s="966">
        <f t="shared" si="4835"/>
        <v>630000</v>
      </c>
      <c r="JT278" s="901">
        <f t="shared" si="4836"/>
        <v>0</v>
      </c>
      <c r="JW278" s="958" t="s">
        <v>963</v>
      </c>
      <c r="JX278" s="1190" t="s">
        <v>624</v>
      </c>
      <c r="JY278" s="1179" t="s">
        <v>149</v>
      </c>
      <c r="JZ278" s="1180">
        <v>30</v>
      </c>
      <c r="KA278" s="1015">
        <v>22664.204100000003</v>
      </c>
      <c r="KB278" s="1025">
        <f t="shared" si="4837"/>
        <v>679926</v>
      </c>
      <c r="KC278" s="1247"/>
      <c r="KD278" s="898">
        <f t="shared" si="4838"/>
        <v>1</v>
      </c>
      <c r="KE278" s="898">
        <f t="shared" si="4839"/>
        <v>1</v>
      </c>
      <c r="KF278" s="899">
        <f t="shared" si="4840"/>
        <v>1</v>
      </c>
      <c r="KG278" s="899">
        <f t="shared" si="4841"/>
        <v>1</v>
      </c>
      <c r="KH278" s="899">
        <f t="shared" si="4842"/>
        <v>1</v>
      </c>
      <c r="KI278" s="899">
        <f t="shared" si="4843"/>
        <v>1</v>
      </c>
      <c r="KJ278" s="966">
        <f t="shared" si="4844"/>
        <v>679926</v>
      </c>
      <c r="KK278" s="901">
        <f t="shared" si="4845"/>
        <v>0</v>
      </c>
      <c r="KN278" s="958" t="s">
        <v>963</v>
      </c>
      <c r="KO278" s="1190" t="s">
        <v>624</v>
      </c>
      <c r="KP278" s="1179" t="s">
        <v>149</v>
      </c>
      <c r="KQ278" s="1180">
        <v>30</v>
      </c>
      <c r="KR278" s="1015">
        <v>75845</v>
      </c>
      <c r="KS278" s="1025">
        <f t="shared" si="4846"/>
        <v>2275350</v>
      </c>
      <c r="KT278" s="1247"/>
      <c r="KU278" s="898">
        <f t="shared" si="4847"/>
        <v>1</v>
      </c>
      <c r="KV278" s="898">
        <f t="shared" si="4848"/>
        <v>1</v>
      </c>
      <c r="KW278" s="899">
        <f t="shared" si="4849"/>
        <v>1</v>
      </c>
      <c r="KX278" s="899">
        <f t="shared" si="4850"/>
        <v>1</v>
      </c>
      <c r="KY278" s="899">
        <f t="shared" si="4851"/>
        <v>1</v>
      </c>
      <c r="KZ278" s="899">
        <f t="shared" si="4852"/>
        <v>1</v>
      </c>
      <c r="LA278" s="966">
        <f t="shared" si="4853"/>
        <v>2275350</v>
      </c>
      <c r="LB278" s="901">
        <f t="shared" si="4854"/>
        <v>0</v>
      </c>
      <c r="LE278" s="958" t="s">
        <v>963</v>
      </c>
      <c r="LF278" s="1190" t="s">
        <v>624</v>
      </c>
      <c r="LG278" s="1179" t="s">
        <v>149</v>
      </c>
      <c r="LH278" s="1180">
        <v>30</v>
      </c>
      <c r="LI278" s="1021">
        <v>24925</v>
      </c>
      <c r="LJ278" s="1028">
        <f t="shared" si="4855"/>
        <v>747750</v>
      </c>
      <c r="LK278" s="1247"/>
      <c r="LL278" s="898">
        <f t="shared" si="4856"/>
        <v>1</v>
      </c>
      <c r="LM278" s="898">
        <f t="shared" si="4857"/>
        <v>1</v>
      </c>
      <c r="LN278" s="899">
        <f t="shared" si="4858"/>
        <v>1</v>
      </c>
      <c r="LO278" s="899">
        <f t="shared" si="4859"/>
        <v>1</v>
      </c>
      <c r="LP278" s="899">
        <f t="shared" si="4860"/>
        <v>1</v>
      </c>
      <c r="LQ278" s="899">
        <f t="shared" si="4861"/>
        <v>1</v>
      </c>
      <c r="LR278" s="966">
        <f t="shared" si="4862"/>
        <v>747750</v>
      </c>
      <c r="LS278" s="901">
        <f t="shared" si="4863"/>
        <v>0</v>
      </c>
      <c r="LV278" s="958" t="s">
        <v>963</v>
      </c>
      <c r="LW278" s="1190" t="s">
        <v>624</v>
      </c>
      <c r="LX278" s="1179" t="s">
        <v>149</v>
      </c>
      <c r="LY278" s="1180">
        <v>30</v>
      </c>
      <c r="LZ278" s="1015">
        <v>60450</v>
      </c>
      <c r="MA278" s="1025">
        <f t="shared" si="4864"/>
        <v>1813500</v>
      </c>
      <c r="MB278" s="1247"/>
      <c r="MC278" s="898">
        <f t="shared" si="4865"/>
        <v>1</v>
      </c>
      <c r="MD278" s="898">
        <f t="shared" si="4866"/>
        <v>1</v>
      </c>
      <c r="ME278" s="899">
        <f t="shared" si="4867"/>
        <v>1</v>
      </c>
      <c r="MF278" s="899">
        <f t="shared" si="4868"/>
        <v>1</v>
      </c>
      <c r="MG278" s="899">
        <f t="shared" si="4869"/>
        <v>1</v>
      </c>
      <c r="MH278" s="899">
        <f t="shared" si="4870"/>
        <v>1</v>
      </c>
      <c r="MI278" s="966">
        <f t="shared" si="4871"/>
        <v>1813500</v>
      </c>
      <c r="MJ278" s="901">
        <f t="shared" si="4872"/>
        <v>0</v>
      </c>
      <c r="MM278" s="958" t="s">
        <v>963</v>
      </c>
      <c r="MN278" s="1190" t="s">
        <v>624</v>
      </c>
      <c r="MO278" s="1179" t="s">
        <v>149</v>
      </c>
      <c r="MP278" s="1180">
        <v>30</v>
      </c>
      <c r="MQ278" s="1015">
        <v>21750</v>
      </c>
      <c r="MR278" s="1025">
        <f t="shared" si="4873"/>
        <v>652500</v>
      </c>
      <c r="MS278" s="1247"/>
      <c r="MT278" s="898">
        <f t="shared" si="4874"/>
        <v>1</v>
      </c>
      <c r="MU278" s="898">
        <f t="shared" si="4875"/>
        <v>1</v>
      </c>
      <c r="MV278" s="899">
        <f t="shared" si="4876"/>
        <v>1</v>
      </c>
      <c r="MW278" s="899">
        <f t="shared" si="4877"/>
        <v>1</v>
      </c>
      <c r="MX278" s="899">
        <f t="shared" si="4878"/>
        <v>1</v>
      </c>
      <c r="MY278" s="899">
        <f t="shared" si="4879"/>
        <v>1</v>
      </c>
      <c r="MZ278" s="966">
        <f t="shared" si="4880"/>
        <v>652500</v>
      </c>
      <c r="NA278" s="901">
        <f t="shared" si="4881"/>
        <v>0</v>
      </c>
      <c r="ND278" s="975" t="s">
        <v>963</v>
      </c>
      <c r="NE278" s="976" t="s">
        <v>624</v>
      </c>
      <c r="NF278" s="1175" t="s">
        <v>149</v>
      </c>
      <c r="NG278" s="1176">
        <v>30</v>
      </c>
      <c r="NH278" s="979">
        <v>15172.74</v>
      </c>
      <c r="NI278" s="980">
        <v>455182</v>
      </c>
      <c r="NJ278" s="1247"/>
      <c r="NK278" s="898">
        <f t="shared" si="4882"/>
        <v>1</v>
      </c>
      <c r="NL278" s="898">
        <f t="shared" si="4883"/>
        <v>1</v>
      </c>
      <c r="NM278" s="899">
        <f t="shared" si="4884"/>
        <v>1</v>
      </c>
      <c r="NN278" s="899">
        <f t="shared" si="4885"/>
        <v>1</v>
      </c>
      <c r="NO278" s="899">
        <f t="shared" si="4886"/>
        <v>1</v>
      </c>
      <c r="NP278" s="899">
        <f t="shared" si="4887"/>
        <v>1</v>
      </c>
      <c r="NQ278" s="966">
        <f t="shared" si="4888"/>
        <v>455182</v>
      </c>
      <c r="NR278" s="901">
        <f t="shared" si="4889"/>
        <v>0</v>
      </c>
      <c r="NU278" s="981" t="s">
        <v>963</v>
      </c>
      <c r="NV278" s="982" t="s">
        <v>624</v>
      </c>
      <c r="NW278" s="1177" t="s">
        <v>149</v>
      </c>
      <c r="NX278" s="1178">
        <v>30</v>
      </c>
      <c r="NY278" s="1022">
        <v>15326</v>
      </c>
      <c r="NZ278" s="986">
        <f t="shared" si="4890"/>
        <v>459780</v>
      </c>
      <c r="OA278" s="1247"/>
      <c r="OB278" s="898">
        <f t="shared" si="4891"/>
        <v>1</v>
      </c>
      <c r="OC278" s="898">
        <f t="shared" si="4892"/>
        <v>1</v>
      </c>
      <c r="OD278" s="899">
        <f t="shared" si="4893"/>
        <v>1</v>
      </c>
      <c r="OE278" s="899">
        <f t="shared" si="4894"/>
        <v>1</v>
      </c>
      <c r="OF278" s="899">
        <f t="shared" si="4895"/>
        <v>1</v>
      </c>
      <c r="OG278" s="899">
        <f t="shared" si="4896"/>
        <v>1</v>
      </c>
      <c r="OH278" s="966">
        <f t="shared" si="4897"/>
        <v>459780</v>
      </c>
      <c r="OI278" s="901">
        <f t="shared" si="4898"/>
        <v>0</v>
      </c>
      <c r="OL278" s="958" t="s">
        <v>963</v>
      </c>
      <c r="OM278" s="1190" t="s">
        <v>624</v>
      </c>
      <c r="ON278" s="1179" t="s">
        <v>149</v>
      </c>
      <c r="OO278" s="1180">
        <v>30</v>
      </c>
      <c r="OP278" s="1015">
        <v>26520</v>
      </c>
      <c r="OQ278" s="1025">
        <f t="shared" si="4899"/>
        <v>795600</v>
      </c>
      <c r="OR278" s="1247"/>
      <c r="OS278" s="898">
        <f t="shared" si="4900"/>
        <v>1</v>
      </c>
      <c r="OT278" s="898">
        <f t="shared" si="4901"/>
        <v>1</v>
      </c>
      <c r="OU278" s="899">
        <f t="shared" si="4902"/>
        <v>1</v>
      </c>
      <c r="OV278" s="899">
        <f t="shared" si="4903"/>
        <v>1</v>
      </c>
      <c r="OW278" s="899">
        <f t="shared" si="4904"/>
        <v>1</v>
      </c>
      <c r="OX278" s="899">
        <f t="shared" si="4905"/>
        <v>1</v>
      </c>
      <c r="OY278" s="966">
        <f t="shared" si="4906"/>
        <v>795600</v>
      </c>
      <c r="OZ278" s="901">
        <f t="shared" si="4907"/>
        <v>0</v>
      </c>
      <c r="PC278" s="958" t="s">
        <v>963</v>
      </c>
      <c r="PD278" s="1190" t="s">
        <v>624</v>
      </c>
      <c r="PE278" s="1179" t="s">
        <v>149</v>
      </c>
      <c r="PF278" s="1180">
        <v>30</v>
      </c>
      <c r="PG278" s="1023">
        <v>32178</v>
      </c>
      <c r="PH278" s="1029">
        <v>965340</v>
      </c>
      <c r="PI278" s="1247"/>
      <c r="PJ278" s="898">
        <f t="shared" si="4908"/>
        <v>1</v>
      </c>
      <c r="PK278" s="898">
        <f t="shared" si="4909"/>
        <v>1</v>
      </c>
      <c r="PL278" s="899">
        <f t="shared" si="4910"/>
        <v>1</v>
      </c>
      <c r="PM278" s="899">
        <f t="shared" si="4911"/>
        <v>1</v>
      </c>
      <c r="PN278" s="899">
        <f t="shared" si="4912"/>
        <v>1</v>
      </c>
      <c r="PO278" s="899">
        <f t="shared" si="4913"/>
        <v>1</v>
      </c>
      <c r="PP278" s="966">
        <f t="shared" si="4914"/>
        <v>965340</v>
      </c>
      <c r="PQ278" s="901">
        <f t="shared" si="4915"/>
        <v>0</v>
      </c>
      <c r="PT278" s="958" t="s">
        <v>963</v>
      </c>
      <c r="PU278" s="1190" t="s">
        <v>624</v>
      </c>
      <c r="PV278" s="1179" t="s">
        <v>149</v>
      </c>
      <c r="PW278" s="1180">
        <v>30</v>
      </c>
      <c r="PX278" s="1015">
        <v>20090</v>
      </c>
      <c r="PY278" s="1025">
        <f t="shared" si="4916"/>
        <v>602700</v>
      </c>
      <c r="PZ278" s="1247"/>
      <c r="QA278" s="898">
        <f t="shared" si="4917"/>
        <v>1</v>
      </c>
      <c r="QB278" s="898">
        <f t="shared" si="4918"/>
        <v>1</v>
      </c>
      <c r="QC278" s="899">
        <f t="shared" si="4919"/>
        <v>1</v>
      </c>
      <c r="QD278" s="899">
        <f t="shared" si="4920"/>
        <v>1</v>
      </c>
      <c r="QE278" s="899">
        <f t="shared" si="4921"/>
        <v>1</v>
      </c>
      <c r="QF278" s="899">
        <f t="shared" si="4922"/>
        <v>1</v>
      </c>
      <c r="QG278" s="966">
        <f t="shared" si="4923"/>
        <v>602700</v>
      </c>
      <c r="QH278" s="901">
        <f t="shared" si="4924"/>
        <v>0</v>
      </c>
      <c r="QK278" s="958" t="s">
        <v>963</v>
      </c>
      <c r="QL278" s="1190" t="s">
        <v>624</v>
      </c>
      <c r="QM278" s="1179" t="s">
        <v>149</v>
      </c>
      <c r="QN278" s="1180">
        <v>30</v>
      </c>
      <c r="QO278" s="1021">
        <v>25049.624999999996</v>
      </c>
      <c r="QP278" s="1028">
        <f t="shared" si="4925"/>
        <v>751489</v>
      </c>
      <c r="QQ278" s="1247"/>
      <c r="QR278" s="898">
        <f t="shared" si="4926"/>
        <v>1</v>
      </c>
      <c r="QS278" s="898">
        <f t="shared" si="4927"/>
        <v>1</v>
      </c>
      <c r="QT278" s="899">
        <f t="shared" si="4928"/>
        <v>1</v>
      </c>
      <c r="QU278" s="899">
        <f t="shared" si="4929"/>
        <v>1</v>
      </c>
      <c r="QV278" s="899">
        <f t="shared" si="4930"/>
        <v>1</v>
      </c>
      <c r="QW278" s="899">
        <f t="shared" si="4931"/>
        <v>1</v>
      </c>
      <c r="QX278" s="966">
        <f t="shared" si="4932"/>
        <v>751489</v>
      </c>
      <c r="QY278" s="901">
        <f t="shared" si="4933"/>
        <v>0</v>
      </c>
      <c r="RB278" s="405"/>
      <c r="RC278" s="406"/>
      <c r="RD278" s="407"/>
      <c r="RE278" s="408"/>
      <c r="RF278" s="409"/>
      <c r="RG278" s="410"/>
      <c r="RH278" s="410"/>
      <c r="RI278" s="898"/>
      <c r="RJ278" s="898"/>
      <c r="RK278" s="934"/>
      <c r="RL278" s="934"/>
      <c r="RM278" s="934"/>
      <c r="RN278" s="934"/>
      <c r="RO278" s="935"/>
      <c r="RP278" s="936"/>
      <c r="RS278" s="405"/>
      <c r="RT278" s="406"/>
      <c r="RU278" s="407"/>
      <c r="RV278" s="408"/>
      <c r="RW278" s="409"/>
      <c r="RX278" s="410"/>
      <c r="RY278" s="410"/>
      <c r="RZ278" s="898"/>
      <c r="SA278" s="898"/>
      <c r="SB278" s="934"/>
      <c r="SC278" s="934"/>
      <c r="SD278" s="934"/>
      <c r="SE278" s="934"/>
      <c r="SF278" s="935"/>
      <c r="SG278" s="936"/>
      <c r="SJ278" s="405"/>
      <c r="SK278" s="406"/>
      <c r="SL278" s="407"/>
      <c r="SM278" s="408"/>
      <c r="SN278" s="409"/>
      <c r="SO278" s="410"/>
      <c r="SP278" s="410"/>
      <c r="SQ278" s="898"/>
      <c r="SR278" s="898"/>
      <c r="SS278" s="934"/>
      <c r="ST278" s="934"/>
      <c r="SU278" s="934"/>
      <c r="SV278" s="934"/>
      <c r="SW278" s="935"/>
      <c r="SX278" s="936"/>
    </row>
    <row r="279" spans="2:518" ht="53.25" customHeight="1" thickTop="1" thickBot="1">
      <c r="B279" s="958" t="s">
        <v>964</v>
      </c>
      <c r="C279" s="1190" t="s">
        <v>625</v>
      </c>
      <c r="D279" s="1179" t="s">
        <v>149</v>
      </c>
      <c r="E279" s="1180">
        <v>11</v>
      </c>
      <c r="F279" s="1015"/>
      <c r="G279" s="1025">
        <f t="shared" si="4692"/>
        <v>0</v>
      </c>
      <c r="H279" s="1247"/>
      <c r="K279" s="958" t="s">
        <v>964</v>
      </c>
      <c r="L279" s="1190" t="s">
        <v>625</v>
      </c>
      <c r="M279" s="1179" t="s">
        <v>149</v>
      </c>
      <c r="N279" s="1180">
        <v>11</v>
      </c>
      <c r="O279" s="1017">
        <v>43368</v>
      </c>
      <c r="P279" s="1025">
        <f t="shared" si="4693"/>
        <v>477048</v>
      </c>
      <c r="Q279" s="1247"/>
      <c r="R279" s="898">
        <f t="shared" si="4940"/>
        <v>1</v>
      </c>
      <c r="S279" s="898">
        <f t="shared" si="4941"/>
        <v>1</v>
      </c>
      <c r="T279" s="899">
        <f t="shared" si="4942"/>
        <v>1</v>
      </c>
      <c r="U279" s="899">
        <f t="shared" si="4943"/>
        <v>1</v>
      </c>
      <c r="V279" s="899">
        <f t="shared" si="4944"/>
        <v>1</v>
      </c>
      <c r="W279" s="899">
        <f t="shared" si="4945"/>
        <v>1</v>
      </c>
      <c r="X279" s="966">
        <f t="shared" si="4946"/>
        <v>477048</v>
      </c>
      <c r="Y279" s="901">
        <f t="shared" si="4947"/>
        <v>0</v>
      </c>
      <c r="Z279" s="872"/>
      <c r="AA279" s="872"/>
      <c r="AB279" s="958" t="s">
        <v>964</v>
      </c>
      <c r="AC279" s="1190" t="s">
        <v>625</v>
      </c>
      <c r="AD279" s="1179" t="s">
        <v>149</v>
      </c>
      <c r="AE279" s="1180">
        <v>11</v>
      </c>
      <c r="AF279" s="1015">
        <v>65868</v>
      </c>
      <c r="AG279" s="1025">
        <f t="shared" si="4702"/>
        <v>724548</v>
      </c>
      <c r="AH279" s="1247"/>
      <c r="AI279" s="898">
        <f t="shared" si="4703"/>
        <v>1</v>
      </c>
      <c r="AJ279" s="898">
        <f t="shared" si="4704"/>
        <v>1</v>
      </c>
      <c r="AK279" s="899">
        <f t="shared" si="4705"/>
        <v>1</v>
      </c>
      <c r="AL279" s="899">
        <f t="shared" si="4706"/>
        <v>1</v>
      </c>
      <c r="AM279" s="899">
        <f t="shared" si="4707"/>
        <v>1</v>
      </c>
      <c r="AN279" s="899">
        <f t="shared" si="4708"/>
        <v>1</v>
      </c>
      <c r="AO279" s="966">
        <f t="shared" si="4709"/>
        <v>724548</v>
      </c>
      <c r="AP279" s="901">
        <f t="shared" si="4710"/>
        <v>0</v>
      </c>
      <c r="AQ279" s="872"/>
      <c r="AR279" s="872"/>
      <c r="AS279" s="958" t="s">
        <v>964</v>
      </c>
      <c r="AT279" s="1191" t="s">
        <v>625</v>
      </c>
      <c r="AU279" s="1179" t="s">
        <v>149</v>
      </c>
      <c r="AV279" s="1180">
        <v>11</v>
      </c>
      <c r="AW279" s="1019">
        <v>18000</v>
      </c>
      <c r="AX279" s="1026">
        <f t="shared" si="4711"/>
        <v>198000</v>
      </c>
      <c r="AY279" s="1247"/>
      <c r="AZ279" s="898">
        <f t="shared" si="4712"/>
        <v>1</v>
      </c>
      <c r="BA279" s="898">
        <f t="shared" si="4713"/>
        <v>1</v>
      </c>
      <c r="BB279" s="899">
        <f t="shared" si="4714"/>
        <v>1</v>
      </c>
      <c r="BC279" s="899">
        <f t="shared" si="4715"/>
        <v>1</v>
      </c>
      <c r="BD279" s="899">
        <f t="shared" si="4716"/>
        <v>1</v>
      </c>
      <c r="BE279" s="899">
        <f t="shared" si="4717"/>
        <v>1</v>
      </c>
      <c r="BF279" s="966">
        <f t="shared" si="4718"/>
        <v>198000</v>
      </c>
      <c r="BG279" s="901">
        <f t="shared" si="4719"/>
        <v>0</v>
      </c>
      <c r="BJ279" s="958" t="s">
        <v>964</v>
      </c>
      <c r="BK279" s="1190" t="s">
        <v>625</v>
      </c>
      <c r="BL279" s="1179" t="s">
        <v>149</v>
      </c>
      <c r="BM279" s="1180">
        <v>11</v>
      </c>
      <c r="BN279" s="1015">
        <v>21385</v>
      </c>
      <c r="BO279" s="1025">
        <f t="shared" si="4720"/>
        <v>235235</v>
      </c>
      <c r="BP279" s="1247"/>
      <c r="BQ279" s="898">
        <f t="shared" si="4721"/>
        <v>1</v>
      </c>
      <c r="BR279" s="898">
        <f t="shared" si="4722"/>
        <v>1</v>
      </c>
      <c r="BS279" s="899">
        <f t="shared" si="4723"/>
        <v>1</v>
      </c>
      <c r="BT279" s="899">
        <f t="shared" si="4724"/>
        <v>1</v>
      </c>
      <c r="BU279" s="899">
        <f t="shared" si="4725"/>
        <v>1</v>
      </c>
      <c r="BV279" s="899">
        <f t="shared" si="4726"/>
        <v>1</v>
      </c>
      <c r="BW279" s="966">
        <f t="shared" si="4727"/>
        <v>235235</v>
      </c>
      <c r="BX279" s="901">
        <f t="shared" si="4728"/>
        <v>0</v>
      </c>
      <c r="CA279" s="958" t="s">
        <v>964</v>
      </c>
      <c r="CB279" s="1190" t="s">
        <v>625</v>
      </c>
      <c r="CC279" s="1179" t="s">
        <v>149</v>
      </c>
      <c r="CD279" s="1180">
        <v>11</v>
      </c>
      <c r="CE279" s="1015">
        <v>42240</v>
      </c>
      <c r="CF279" s="1025">
        <f t="shared" si="4729"/>
        <v>464640</v>
      </c>
      <c r="CG279" s="1247"/>
      <c r="CH279" s="898">
        <f t="shared" si="4730"/>
        <v>1</v>
      </c>
      <c r="CI279" s="898">
        <f t="shared" si="4731"/>
        <v>1</v>
      </c>
      <c r="CJ279" s="899">
        <f t="shared" si="4732"/>
        <v>1</v>
      </c>
      <c r="CK279" s="899">
        <f t="shared" si="4733"/>
        <v>1</v>
      </c>
      <c r="CL279" s="899">
        <f t="shared" si="4734"/>
        <v>1</v>
      </c>
      <c r="CM279" s="899">
        <f t="shared" si="4735"/>
        <v>1</v>
      </c>
      <c r="CN279" s="966">
        <f t="shared" si="4736"/>
        <v>464640</v>
      </c>
      <c r="CO279" s="901">
        <f t="shared" si="4737"/>
        <v>0</v>
      </c>
      <c r="CR279" s="958" t="s">
        <v>964</v>
      </c>
      <c r="CS279" s="1190" t="s">
        <v>625</v>
      </c>
      <c r="CT279" s="1179" t="s">
        <v>149</v>
      </c>
      <c r="CU279" s="1180">
        <v>11</v>
      </c>
      <c r="CV279" s="1015">
        <v>39000</v>
      </c>
      <c r="CW279" s="1025">
        <f t="shared" si="4738"/>
        <v>429000</v>
      </c>
      <c r="CX279" s="1247"/>
      <c r="CY279" s="898">
        <f t="shared" si="4739"/>
        <v>1</v>
      </c>
      <c r="CZ279" s="898">
        <f t="shared" si="4740"/>
        <v>1</v>
      </c>
      <c r="DA279" s="899">
        <f t="shared" si="4741"/>
        <v>1</v>
      </c>
      <c r="DB279" s="899">
        <f t="shared" si="4742"/>
        <v>1</v>
      </c>
      <c r="DC279" s="899">
        <f t="shared" si="4743"/>
        <v>1</v>
      </c>
      <c r="DD279" s="899">
        <f t="shared" si="4744"/>
        <v>1</v>
      </c>
      <c r="DE279" s="966">
        <f t="shared" si="4745"/>
        <v>429000</v>
      </c>
      <c r="DF279" s="901">
        <f t="shared" si="4746"/>
        <v>0</v>
      </c>
      <c r="DI279" s="958" t="s">
        <v>964</v>
      </c>
      <c r="DJ279" s="1190" t="s">
        <v>625</v>
      </c>
      <c r="DK279" s="1179" t="s">
        <v>149</v>
      </c>
      <c r="DL279" s="1180">
        <v>11</v>
      </c>
      <c r="DM279" s="1015">
        <v>258569</v>
      </c>
      <c r="DN279" s="1025">
        <f t="shared" si="4747"/>
        <v>2844259</v>
      </c>
      <c r="DO279" s="1247"/>
      <c r="DP279" s="898">
        <f t="shared" si="4748"/>
        <v>1</v>
      </c>
      <c r="DQ279" s="898">
        <f t="shared" si="4749"/>
        <v>1</v>
      </c>
      <c r="DR279" s="899">
        <f t="shared" si="4750"/>
        <v>1</v>
      </c>
      <c r="DS279" s="899">
        <f t="shared" si="4751"/>
        <v>1</v>
      </c>
      <c r="DT279" s="899">
        <f t="shared" si="4752"/>
        <v>1</v>
      </c>
      <c r="DU279" s="899">
        <f t="shared" si="4753"/>
        <v>1</v>
      </c>
      <c r="DV279" s="966">
        <f t="shared" si="4754"/>
        <v>2844259</v>
      </c>
      <c r="DW279" s="901">
        <f t="shared" si="4755"/>
        <v>0</v>
      </c>
      <c r="DZ279" s="958" t="s">
        <v>964</v>
      </c>
      <c r="EA279" s="1190" t="s">
        <v>625</v>
      </c>
      <c r="EB279" s="1179" t="s">
        <v>149</v>
      </c>
      <c r="EC279" s="1180">
        <v>11</v>
      </c>
      <c r="ED279" s="1015">
        <v>52700</v>
      </c>
      <c r="EE279" s="1025">
        <f t="shared" si="4756"/>
        <v>579700</v>
      </c>
      <c r="EF279" s="1247"/>
      <c r="EG279" s="898">
        <f t="shared" si="4757"/>
        <v>1</v>
      </c>
      <c r="EH279" s="898">
        <f t="shared" si="4758"/>
        <v>1</v>
      </c>
      <c r="EI279" s="899">
        <f t="shared" si="4759"/>
        <v>1</v>
      </c>
      <c r="EJ279" s="899">
        <f t="shared" si="4760"/>
        <v>1</v>
      </c>
      <c r="EK279" s="899">
        <f t="shared" si="4761"/>
        <v>1</v>
      </c>
      <c r="EL279" s="899">
        <f t="shared" si="4762"/>
        <v>1</v>
      </c>
      <c r="EM279" s="966">
        <f t="shared" si="4763"/>
        <v>579700</v>
      </c>
      <c r="EN279" s="901">
        <f t="shared" si="4764"/>
        <v>0</v>
      </c>
      <c r="EQ279" s="958" t="s">
        <v>964</v>
      </c>
      <c r="ER279" s="1190" t="s">
        <v>625</v>
      </c>
      <c r="ES279" s="1179" t="s">
        <v>149</v>
      </c>
      <c r="ET279" s="1180">
        <v>11</v>
      </c>
      <c r="EU279" s="1015">
        <v>42300</v>
      </c>
      <c r="EV279" s="1025">
        <f t="shared" si="4765"/>
        <v>465300</v>
      </c>
      <c r="EW279" s="1247"/>
      <c r="EX279" s="898">
        <f t="shared" si="4766"/>
        <v>1</v>
      </c>
      <c r="EY279" s="898">
        <f t="shared" si="4767"/>
        <v>1</v>
      </c>
      <c r="EZ279" s="899">
        <f t="shared" si="4768"/>
        <v>1</v>
      </c>
      <c r="FA279" s="899">
        <f t="shared" si="4769"/>
        <v>1</v>
      </c>
      <c r="FB279" s="899">
        <f t="shared" si="4770"/>
        <v>1</v>
      </c>
      <c r="FC279" s="899">
        <f t="shared" si="4771"/>
        <v>1</v>
      </c>
      <c r="FD279" s="966">
        <f t="shared" si="4772"/>
        <v>465300</v>
      </c>
      <c r="FE279" s="901">
        <f t="shared" si="4773"/>
        <v>0</v>
      </c>
      <c r="FH279" s="958"/>
      <c r="FI279" s="1190"/>
      <c r="FJ279" s="1179"/>
      <c r="FK279" s="1180"/>
      <c r="FL279" s="1015"/>
      <c r="FM279" s="1025">
        <f t="shared" si="4774"/>
        <v>0</v>
      </c>
      <c r="FN279" s="1247"/>
      <c r="FO279" s="898" t="e">
        <f t="shared" si="4775"/>
        <v>#N/A</v>
      </c>
      <c r="FP279" s="898" t="e">
        <f t="shared" si="4776"/>
        <v>#N/A</v>
      </c>
      <c r="FQ279" s="899" t="e">
        <f t="shared" si="4777"/>
        <v>#N/A</v>
      </c>
      <c r="FR279" s="899">
        <f t="shared" si="4778"/>
        <v>0</v>
      </c>
      <c r="FS279" s="899">
        <f t="shared" si="4779"/>
        <v>0</v>
      </c>
      <c r="FT279" s="899" t="e">
        <f t="shared" si="4780"/>
        <v>#N/A</v>
      </c>
      <c r="FU279" s="966">
        <f t="shared" si="4781"/>
        <v>0</v>
      </c>
      <c r="FV279" s="901">
        <f t="shared" si="4782"/>
        <v>0</v>
      </c>
      <c r="FY279" s="958" t="s">
        <v>964</v>
      </c>
      <c r="FZ279" s="1190" t="s">
        <v>625</v>
      </c>
      <c r="GA279" s="1179" t="s">
        <v>149</v>
      </c>
      <c r="GB279" s="1180">
        <v>11</v>
      </c>
      <c r="GC279" s="1017">
        <v>43368</v>
      </c>
      <c r="GD279" s="1025">
        <f t="shared" si="4783"/>
        <v>477048</v>
      </c>
      <c r="GE279" s="1247"/>
      <c r="GF279" s="898">
        <f t="shared" si="4784"/>
        <v>1</v>
      </c>
      <c r="GG279" s="898">
        <f t="shared" si="4785"/>
        <v>1</v>
      </c>
      <c r="GH279" s="899">
        <f t="shared" si="4786"/>
        <v>1</v>
      </c>
      <c r="GI279" s="899">
        <f t="shared" si="4787"/>
        <v>1</v>
      </c>
      <c r="GJ279" s="899">
        <f t="shared" si="4788"/>
        <v>1</v>
      </c>
      <c r="GK279" s="899">
        <f t="shared" si="4789"/>
        <v>1</v>
      </c>
      <c r="GL279" s="966">
        <f t="shared" si="4790"/>
        <v>477048</v>
      </c>
      <c r="GM279" s="901">
        <f t="shared" si="4791"/>
        <v>0</v>
      </c>
      <c r="GP279" s="958" t="s">
        <v>964</v>
      </c>
      <c r="GQ279" s="1190" t="s">
        <v>625</v>
      </c>
      <c r="GR279" s="1179" t="s">
        <v>149</v>
      </c>
      <c r="GS279" s="1180">
        <v>11</v>
      </c>
      <c r="GT279" s="1015">
        <v>42500</v>
      </c>
      <c r="GU279" s="1025">
        <f t="shared" si="4792"/>
        <v>467500</v>
      </c>
      <c r="GV279" s="1247"/>
      <c r="GW279" s="898">
        <f t="shared" si="4793"/>
        <v>1</v>
      </c>
      <c r="GX279" s="898">
        <f t="shared" si="4794"/>
        <v>1</v>
      </c>
      <c r="GY279" s="899">
        <f t="shared" si="4795"/>
        <v>1</v>
      </c>
      <c r="GZ279" s="899">
        <f t="shared" si="4796"/>
        <v>1</v>
      </c>
      <c r="HA279" s="899">
        <f t="shared" si="4797"/>
        <v>1</v>
      </c>
      <c r="HB279" s="899">
        <f t="shared" si="4798"/>
        <v>1</v>
      </c>
      <c r="HC279" s="966">
        <f t="shared" si="4799"/>
        <v>467500</v>
      </c>
      <c r="HD279" s="901">
        <f t="shared" si="4800"/>
        <v>0</v>
      </c>
      <c r="HG279" s="958" t="s">
        <v>964</v>
      </c>
      <c r="HH279" s="1190" t="s">
        <v>625</v>
      </c>
      <c r="HI279" s="1179" t="s">
        <v>149</v>
      </c>
      <c r="HJ279" s="1180">
        <v>11</v>
      </c>
      <c r="HK279" s="1015">
        <v>113412</v>
      </c>
      <c r="HL279" s="1025">
        <f t="shared" si="4801"/>
        <v>1247532</v>
      </c>
      <c r="HM279" s="1247"/>
      <c r="HN279" s="898">
        <f t="shared" si="4802"/>
        <v>1</v>
      </c>
      <c r="HO279" s="898">
        <f t="shared" si="4803"/>
        <v>1</v>
      </c>
      <c r="HP279" s="899">
        <f t="shared" si="4804"/>
        <v>1</v>
      </c>
      <c r="HQ279" s="899">
        <f t="shared" si="4805"/>
        <v>1</v>
      </c>
      <c r="HR279" s="899">
        <f t="shared" si="4806"/>
        <v>1</v>
      </c>
      <c r="HS279" s="899">
        <f t="shared" si="4807"/>
        <v>1</v>
      </c>
      <c r="HT279" s="966">
        <f t="shared" si="4808"/>
        <v>1247532</v>
      </c>
      <c r="HU279" s="901">
        <f t="shared" si="4809"/>
        <v>0</v>
      </c>
      <c r="HX279" s="958" t="s">
        <v>964</v>
      </c>
      <c r="HY279" s="1190" t="s">
        <v>625</v>
      </c>
      <c r="HZ279" s="1179" t="s">
        <v>149</v>
      </c>
      <c r="IA279" s="1180">
        <v>11</v>
      </c>
      <c r="IB279" s="1020">
        <v>23406</v>
      </c>
      <c r="IC279" s="1027">
        <f t="shared" si="4810"/>
        <v>257466</v>
      </c>
      <c r="ID279" s="1247"/>
      <c r="IE279" s="898">
        <f t="shared" si="4811"/>
        <v>1</v>
      </c>
      <c r="IF279" s="898">
        <f t="shared" si="4812"/>
        <v>1</v>
      </c>
      <c r="IG279" s="899">
        <f t="shared" si="4813"/>
        <v>1</v>
      </c>
      <c r="IH279" s="899">
        <f t="shared" si="4814"/>
        <v>1</v>
      </c>
      <c r="II279" s="899">
        <f t="shared" si="4815"/>
        <v>1</v>
      </c>
      <c r="IJ279" s="899">
        <f t="shared" si="4816"/>
        <v>1</v>
      </c>
      <c r="IK279" s="966">
        <f t="shared" si="4817"/>
        <v>257466</v>
      </c>
      <c r="IL279" s="901">
        <f t="shared" si="4818"/>
        <v>0</v>
      </c>
      <c r="IO279" s="958" t="s">
        <v>964</v>
      </c>
      <c r="IP279" s="1190" t="s">
        <v>625</v>
      </c>
      <c r="IQ279" s="1179" t="s">
        <v>149</v>
      </c>
      <c r="IR279" s="1180">
        <v>11</v>
      </c>
      <c r="IS279" s="1015">
        <v>43583</v>
      </c>
      <c r="IT279" s="1025">
        <f t="shared" si="4819"/>
        <v>479413</v>
      </c>
      <c r="IU279" s="1247"/>
      <c r="IV279" s="898">
        <f t="shared" si="4820"/>
        <v>1</v>
      </c>
      <c r="IW279" s="898">
        <f t="shared" si="4821"/>
        <v>1</v>
      </c>
      <c r="IX279" s="899">
        <f t="shared" si="4822"/>
        <v>1</v>
      </c>
      <c r="IY279" s="899">
        <f t="shared" si="4823"/>
        <v>1</v>
      </c>
      <c r="IZ279" s="899">
        <f t="shared" si="4824"/>
        <v>1</v>
      </c>
      <c r="JA279" s="899">
        <f t="shared" si="4825"/>
        <v>1</v>
      </c>
      <c r="JB279" s="966">
        <f t="shared" si="4826"/>
        <v>479413</v>
      </c>
      <c r="JC279" s="901">
        <f t="shared" si="4827"/>
        <v>0</v>
      </c>
      <c r="JF279" s="958" t="s">
        <v>964</v>
      </c>
      <c r="JG279" s="1190" t="s">
        <v>625</v>
      </c>
      <c r="JH279" s="1179" t="s">
        <v>149</v>
      </c>
      <c r="JI279" s="1180">
        <v>11</v>
      </c>
      <c r="JJ279" s="1015">
        <v>45000</v>
      </c>
      <c r="JK279" s="1025">
        <f t="shared" si="4828"/>
        <v>495000</v>
      </c>
      <c r="JL279" s="1247"/>
      <c r="JM279" s="898">
        <f t="shared" si="4829"/>
        <v>1</v>
      </c>
      <c r="JN279" s="898">
        <f t="shared" si="4830"/>
        <v>1</v>
      </c>
      <c r="JO279" s="899">
        <f t="shared" si="4831"/>
        <v>1</v>
      </c>
      <c r="JP279" s="899">
        <f t="shared" si="4832"/>
        <v>1</v>
      </c>
      <c r="JQ279" s="899">
        <f t="shared" si="4833"/>
        <v>1</v>
      </c>
      <c r="JR279" s="899">
        <f t="shared" si="4834"/>
        <v>1</v>
      </c>
      <c r="JS279" s="966">
        <f t="shared" si="4835"/>
        <v>495000</v>
      </c>
      <c r="JT279" s="901">
        <f t="shared" si="4836"/>
        <v>0</v>
      </c>
      <c r="JW279" s="958" t="s">
        <v>964</v>
      </c>
      <c r="JX279" s="1190" t="s">
        <v>625</v>
      </c>
      <c r="JY279" s="1179" t="s">
        <v>149</v>
      </c>
      <c r="JZ279" s="1180">
        <v>11</v>
      </c>
      <c r="KA279" s="1015">
        <v>49009.4499</v>
      </c>
      <c r="KB279" s="1025">
        <f t="shared" si="4837"/>
        <v>539104</v>
      </c>
      <c r="KC279" s="1247"/>
      <c r="KD279" s="898">
        <f t="shared" si="4838"/>
        <v>1</v>
      </c>
      <c r="KE279" s="898">
        <f t="shared" si="4839"/>
        <v>1</v>
      </c>
      <c r="KF279" s="899">
        <f t="shared" si="4840"/>
        <v>1</v>
      </c>
      <c r="KG279" s="899">
        <f t="shared" si="4841"/>
        <v>1</v>
      </c>
      <c r="KH279" s="899">
        <f t="shared" si="4842"/>
        <v>1</v>
      </c>
      <c r="KI279" s="899">
        <f t="shared" si="4843"/>
        <v>1</v>
      </c>
      <c r="KJ279" s="966">
        <f t="shared" si="4844"/>
        <v>539104</v>
      </c>
      <c r="KK279" s="901">
        <f t="shared" si="4845"/>
        <v>0</v>
      </c>
      <c r="KN279" s="958" t="s">
        <v>964</v>
      </c>
      <c r="KO279" s="1190" t="s">
        <v>625</v>
      </c>
      <c r="KP279" s="1179" t="s">
        <v>149</v>
      </c>
      <c r="KQ279" s="1180">
        <v>11</v>
      </c>
      <c r="KR279" s="1015">
        <v>96250</v>
      </c>
      <c r="KS279" s="1025">
        <f t="shared" si="4846"/>
        <v>1058750</v>
      </c>
      <c r="KT279" s="1247"/>
      <c r="KU279" s="898">
        <f t="shared" si="4847"/>
        <v>1</v>
      </c>
      <c r="KV279" s="898">
        <f t="shared" si="4848"/>
        <v>1</v>
      </c>
      <c r="KW279" s="899">
        <f t="shared" si="4849"/>
        <v>1</v>
      </c>
      <c r="KX279" s="899">
        <f t="shared" si="4850"/>
        <v>1</v>
      </c>
      <c r="KY279" s="899">
        <f t="shared" si="4851"/>
        <v>1</v>
      </c>
      <c r="KZ279" s="899">
        <f t="shared" si="4852"/>
        <v>1</v>
      </c>
      <c r="LA279" s="966">
        <f t="shared" si="4853"/>
        <v>1058750</v>
      </c>
      <c r="LB279" s="901">
        <f t="shared" si="4854"/>
        <v>0</v>
      </c>
      <c r="LE279" s="958" t="s">
        <v>964</v>
      </c>
      <c r="LF279" s="1190" t="s">
        <v>625</v>
      </c>
      <c r="LG279" s="1179" t="s">
        <v>149</v>
      </c>
      <c r="LH279" s="1180">
        <v>11</v>
      </c>
      <c r="LI279" s="1021">
        <v>19940</v>
      </c>
      <c r="LJ279" s="1028">
        <f t="shared" si="4855"/>
        <v>219340</v>
      </c>
      <c r="LK279" s="1247"/>
      <c r="LL279" s="898">
        <f t="shared" si="4856"/>
        <v>1</v>
      </c>
      <c r="LM279" s="898">
        <f t="shared" si="4857"/>
        <v>1</v>
      </c>
      <c r="LN279" s="899">
        <f t="shared" si="4858"/>
        <v>1</v>
      </c>
      <c r="LO279" s="899">
        <f t="shared" si="4859"/>
        <v>1</v>
      </c>
      <c r="LP279" s="899">
        <f t="shared" si="4860"/>
        <v>1</v>
      </c>
      <c r="LQ279" s="899">
        <f t="shared" si="4861"/>
        <v>1</v>
      </c>
      <c r="LR279" s="966">
        <f t="shared" si="4862"/>
        <v>219340</v>
      </c>
      <c r="LS279" s="901">
        <f t="shared" si="4863"/>
        <v>0</v>
      </c>
      <c r="LV279" s="958" t="s">
        <v>964</v>
      </c>
      <c r="LW279" s="1190" t="s">
        <v>625</v>
      </c>
      <c r="LX279" s="1179" t="s">
        <v>149</v>
      </c>
      <c r="LY279" s="1180">
        <v>11</v>
      </c>
      <c r="LZ279" s="1015">
        <v>51285</v>
      </c>
      <c r="MA279" s="1025">
        <f t="shared" si="4864"/>
        <v>564135</v>
      </c>
      <c r="MB279" s="1247"/>
      <c r="MC279" s="898">
        <f t="shared" si="4865"/>
        <v>1</v>
      </c>
      <c r="MD279" s="898">
        <f t="shared" si="4866"/>
        <v>1</v>
      </c>
      <c r="ME279" s="899">
        <f t="shared" si="4867"/>
        <v>1</v>
      </c>
      <c r="MF279" s="899">
        <f t="shared" si="4868"/>
        <v>1</v>
      </c>
      <c r="MG279" s="899">
        <f t="shared" si="4869"/>
        <v>1</v>
      </c>
      <c r="MH279" s="899">
        <f t="shared" si="4870"/>
        <v>1</v>
      </c>
      <c r="MI279" s="966">
        <f t="shared" si="4871"/>
        <v>564135</v>
      </c>
      <c r="MJ279" s="901">
        <f t="shared" si="4872"/>
        <v>0</v>
      </c>
      <c r="MM279" s="958" t="s">
        <v>964</v>
      </c>
      <c r="MN279" s="1190" t="s">
        <v>625</v>
      </c>
      <c r="MO279" s="1179" t="s">
        <v>149</v>
      </c>
      <c r="MP279" s="1180">
        <v>11</v>
      </c>
      <c r="MQ279" s="1015">
        <v>17400</v>
      </c>
      <c r="MR279" s="1025">
        <f t="shared" si="4873"/>
        <v>191400</v>
      </c>
      <c r="MS279" s="1247"/>
      <c r="MT279" s="898">
        <f t="shared" si="4874"/>
        <v>1</v>
      </c>
      <c r="MU279" s="898">
        <f t="shared" si="4875"/>
        <v>1</v>
      </c>
      <c r="MV279" s="899">
        <f t="shared" si="4876"/>
        <v>1</v>
      </c>
      <c r="MW279" s="899">
        <f t="shared" si="4877"/>
        <v>1</v>
      </c>
      <c r="MX279" s="899">
        <f t="shared" si="4878"/>
        <v>1</v>
      </c>
      <c r="MY279" s="899">
        <f t="shared" si="4879"/>
        <v>1</v>
      </c>
      <c r="MZ279" s="966">
        <f t="shared" si="4880"/>
        <v>191400</v>
      </c>
      <c r="NA279" s="901">
        <f t="shared" si="4881"/>
        <v>0</v>
      </c>
      <c r="ND279" s="975" t="s">
        <v>964</v>
      </c>
      <c r="NE279" s="976" t="s">
        <v>625</v>
      </c>
      <c r="NF279" s="1175" t="s">
        <v>149</v>
      </c>
      <c r="NG279" s="1176">
        <v>11</v>
      </c>
      <c r="NH279" s="979">
        <v>15083.64</v>
      </c>
      <c r="NI279" s="980">
        <v>165920</v>
      </c>
      <c r="NJ279" s="1247"/>
      <c r="NK279" s="898">
        <f t="shared" si="4882"/>
        <v>1</v>
      </c>
      <c r="NL279" s="898">
        <f t="shared" si="4883"/>
        <v>1</v>
      </c>
      <c r="NM279" s="899">
        <f t="shared" si="4884"/>
        <v>1</v>
      </c>
      <c r="NN279" s="899">
        <f t="shared" si="4885"/>
        <v>1</v>
      </c>
      <c r="NO279" s="899">
        <f t="shared" si="4886"/>
        <v>1</v>
      </c>
      <c r="NP279" s="899">
        <f t="shared" si="4887"/>
        <v>1</v>
      </c>
      <c r="NQ279" s="966">
        <f t="shared" si="4888"/>
        <v>165920</v>
      </c>
      <c r="NR279" s="901">
        <f t="shared" si="4889"/>
        <v>0</v>
      </c>
      <c r="NU279" s="981" t="s">
        <v>964</v>
      </c>
      <c r="NV279" s="982" t="s">
        <v>625</v>
      </c>
      <c r="NW279" s="1177" t="s">
        <v>149</v>
      </c>
      <c r="NX279" s="1178">
        <v>11</v>
      </c>
      <c r="NY279" s="1022">
        <v>15236</v>
      </c>
      <c r="NZ279" s="986">
        <f t="shared" si="4890"/>
        <v>167596</v>
      </c>
      <c r="OA279" s="1247"/>
      <c r="OB279" s="898">
        <f t="shared" si="4891"/>
        <v>1</v>
      </c>
      <c r="OC279" s="898">
        <f t="shared" si="4892"/>
        <v>1</v>
      </c>
      <c r="OD279" s="899">
        <f t="shared" si="4893"/>
        <v>1</v>
      </c>
      <c r="OE279" s="899">
        <f t="shared" si="4894"/>
        <v>1</v>
      </c>
      <c r="OF279" s="899">
        <f t="shared" si="4895"/>
        <v>1</v>
      </c>
      <c r="OG279" s="899">
        <f t="shared" si="4896"/>
        <v>1</v>
      </c>
      <c r="OH279" s="966">
        <f t="shared" si="4897"/>
        <v>167596</v>
      </c>
      <c r="OI279" s="901">
        <f t="shared" si="4898"/>
        <v>0</v>
      </c>
      <c r="OL279" s="958" t="s">
        <v>964</v>
      </c>
      <c r="OM279" s="1190" t="s">
        <v>625</v>
      </c>
      <c r="ON279" s="1179" t="s">
        <v>149</v>
      </c>
      <c r="OO279" s="1180">
        <v>11</v>
      </c>
      <c r="OP279" s="1015">
        <v>52355</v>
      </c>
      <c r="OQ279" s="1025">
        <f t="shared" si="4899"/>
        <v>575905</v>
      </c>
      <c r="OR279" s="1247"/>
      <c r="OS279" s="898">
        <f t="shared" si="4900"/>
        <v>1</v>
      </c>
      <c r="OT279" s="898">
        <f t="shared" si="4901"/>
        <v>1</v>
      </c>
      <c r="OU279" s="899">
        <f t="shared" si="4902"/>
        <v>1</v>
      </c>
      <c r="OV279" s="899">
        <f t="shared" si="4903"/>
        <v>1</v>
      </c>
      <c r="OW279" s="899">
        <f t="shared" si="4904"/>
        <v>1</v>
      </c>
      <c r="OX279" s="899">
        <f t="shared" si="4905"/>
        <v>1</v>
      </c>
      <c r="OY279" s="966">
        <f t="shared" si="4906"/>
        <v>575905</v>
      </c>
      <c r="OZ279" s="901">
        <f t="shared" si="4907"/>
        <v>0</v>
      </c>
      <c r="PC279" s="958" t="s">
        <v>964</v>
      </c>
      <c r="PD279" s="1190" t="s">
        <v>625</v>
      </c>
      <c r="PE279" s="1179" t="s">
        <v>149</v>
      </c>
      <c r="PF279" s="1180">
        <v>11</v>
      </c>
      <c r="PG279" s="1023">
        <v>76948</v>
      </c>
      <c r="PH279" s="1029">
        <v>846428</v>
      </c>
      <c r="PI279" s="1247"/>
      <c r="PJ279" s="898">
        <f t="shared" si="4908"/>
        <v>1</v>
      </c>
      <c r="PK279" s="898">
        <f t="shared" si="4909"/>
        <v>1</v>
      </c>
      <c r="PL279" s="899">
        <f t="shared" si="4910"/>
        <v>1</v>
      </c>
      <c r="PM279" s="899">
        <f t="shared" si="4911"/>
        <v>1</v>
      </c>
      <c r="PN279" s="899">
        <f t="shared" si="4912"/>
        <v>1</v>
      </c>
      <c r="PO279" s="899">
        <f t="shared" si="4913"/>
        <v>1</v>
      </c>
      <c r="PP279" s="966">
        <f t="shared" si="4914"/>
        <v>846428</v>
      </c>
      <c r="PQ279" s="901">
        <f t="shared" si="4915"/>
        <v>0</v>
      </c>
      <c r="PT279" s="958" t="s">
        <v>964</v>
      </c>
      <c r="PU279" s="1190" t="s">
        <v>625</v>
      </c>
      <c r="PV279" s="1179" t="s">
        <v>149</v>
      </c>
      <c r="PW279" s="1180">
        <v>11</v>
      </c>
      <c r="PX279" s="1015">
        <v>42150</v>
      </c>
      <c r="PY279" s="1025">
        <f t="shared" si="4916"/>
        <v>463650</v>
      </c>
      <c r="PZ279" s="1247"/>
      <c r="QA279" s="898">
        <f t="shared" si="4917"/>
        <v>1</v>
      </c>
      <c r="QB279" s="898">
        <f t="shared" si="4918"/>
        <v>1</v>
      </c>
      <c r="QC279" s="899">
        <f t="shared" si="4919"/>
        <v>1</v>
      </c>
      <c r="QD279" s="899">
        <f t="shared" si="4920"/>
        <v>1</v>
      </c>
      <c r="QE279" s="899">
        <f t="shared" si="4921"/>
        <v>1</v>
      </c>
      <c r="QF279" s="899">
        <f t="shared" si="4922"/>
        <v>1</v>
      </c>
      <c r="QG279" s="966">
        <f t="shared" si="4923"/>
        <v>463650</v>
      </c>
      <c r="QH279" s="901">
        <f t="shared" si="4924"/>
        <v>0</v>
      </c>
      <c r="QK279" s="958" t="s">
        <v>964</v>
      </c>
      <c r="QL279" s="1190" t="s">
        <v>625</v>
      </c>
      <c r="QM279" s="1179" t="s">
        <v>149</v>
      </c>
      <c r="QN279" s="1180">
        <v>11</v>
      </c>
      <c r="QO279" s="1021">
        <v>20039.699999999997</v>
      </c>
      <c r="QP279" s="1028">
        <f t="shared" si="4925"/>
        <v>220437</v>
      </c>
      <c r="QQ279" s="1247"/>
      <c r="QR279" s="898">
        <f t="shared" si="4926"/>
        <v>1</v>
      </c>
      <c r="QS279" s="898">
        <f t="shared" si="4927"/>
        <v>1</v>
      </c>
      <c r="QT279" s="899">
        <f t="shared" si="4928"/>
        <v>1</v>
      </c>
      <c r="QU279" s="899">
        <f t="shared" si="4929"/>
        <v>1</v>
      </c>
      <c r="QV279" s="899">
        <f t="shared" si="4930"/>
        <v>1</v>
      </c>
      <c r="QW279" s="899">
        <f t="shared" si="4931"/>
        <v>1</v>
      </c>
      <c r="QX279" s="966">
        <f t="shared" si="4932"/>
        <v>220437</v>
      </c>
      <c r="QY279" s="901">
        <f t="shared" si="4933"/>
        <v>0</v>
      </c>
      <c r="RB279" s="405"/>
      <c r="RC279" s="406"/>
      <c r="RD279" s="407"/>
      <c r="RE279" s="408"/>
      <c r="RF279" s="409"/>
      <c r="RG279" s="410"/>
      <c r="RH279" s="410"/>
      <c r="RI279" s="898"/>
      <c r="RJ279" s="898"/>
      <c r="RK279" s="934"/>
      <c r="RL279" s="934"/>
      <c r="RM279" s="934"/>
      <c r="RN279" s="934"/>
      <c r="RO279" s="935"/>
      <c r="RP279" s="936"/>
      <c r="RS279" s="405"/>
      <c r="RT279" s="406"/>
      <c r="RU279" s="407"/>
      <c r="RV279" s="408"/>
      <c r="RW279" s="409"/>
      <c r="RX279" s="410"/>
      <c r="RY279" s="410"/>
      <c r="RZ279" s="898"/>
      <c r="SA279" s="898"/>
      <c r="SB279" s="934"/>
      <c r="SC279" s="934"/>
      <c r="SD279" s="934"/>
      <c r="SE279" s="934"/>
      <c r="SF279" s="935"/>
      <c r="SG279" s="936"/>
      <c r="SJ279" s="405"/>
      <c r="SK279" s="406"/>
      <c r="SL279" s="407"/>
      <c r="SM279" s="408"/>
      <c r="SN279" s="409"/>
      <c r="SO279" s="410"/>
      <c r="SP279" s="410"/>
      <c r="SQ279" s="898"/>
      <c r="SR279" s="898"/>
      <c r="SS279" s="934"/>
      <c r="ST279" s="934"/>
      <c r="SU279" s="934"/>
      <c r="SV279" s="934"/>
      <c r="SW279" s="935"/>
      <c r="SX279" s="936"/>
    </row>
    <row r="280" spans="2:518" ht="50.25" customHeight="1" thickTop="1" thickBot="1">
      <c r="B280" s="958" t="s">
        <v>965</v>
      </c>
      <c r="C280" s="1190" t="s">
        <v>626</v>
      </c>
      <c r="D280" s="1179" t="s">
        <v>149</v>
      </c>
      <c r="E280" s="1180">
        <v>4</v>
      </c>
      <c r="F280" s="1015"/>
      <c r="G280" s="1025">
        <f t="shared" si="4692"/>
        <v>0</v>
      </c>
      <c r="H280" s="1247"/>
      <c r="K280" s="958" t="s">
        <v>965</v>
      </c>
      <c r="L280" s="1190" t="s">
        <v>626</v>
      </c>
      <c r="M280" s="1179" t="s">
        <v>149</v>
      </c>
      <c r="N280" s="1180">
        <v>4</v>
      </c>
      <c r="O280" s="1017">
        <v>443598</v>
      </c>
      <c r="P280" s="1025">
        <f t="shared" si="4693"/>
        <v>1774392</v>
      </c>
      <c r="Q280" s="1247"/>
      <c r="R280" s="898">
        <f t="shared" si="4940"/>
        <v>1</v>
      </c>
      <c r="S280" s="898">
        <f t="shared" si="4941"/>
        <v>1</v>
      </c>
      <c r="T280" s="899">
        <f t="shared" si="4942"/>
        <v>1</v>
      </c>
      <c r="U280" s="899">
        <f t="shared" si="4943"/>
        <v>1</v>
      </c>
      <c r="V280" s="899">
        <f t="shared" si="4944"/>
        <v>1</v>
      </c>
      <c r="W280" s="899">
        <f t="shared" si="4945"/>
        <v>1</v>
      </c>
      <c r="X280" s="966">
        <f t="shared" si="4946"/>
        <v>1774392</v>
      </c>
      <c r="Y280" s="901">
        <f t="shared" si="4947"/>
        <v>0</v>
      </c>
      <c r="Z280" s="872"/>
      <c r="AA280" s="872"/>
      <c r="AB280" s="958" t="s">
        <v>965</v>
      </c>
      <c r="AC280" s="1190" t="s">
        <v>626</v>
      </c>
      <c r="AD280" s="1179" t="s">
        <v>149</v>
      </c>
      <c r="AE280" s="1180">
        <v>4</v>
      </c>
      <c r="AF280" s="1015">
        <v>1519000</v>
      </c>
      <c r="AG280" s="1025">
        <f t="shared" si="4702"/>
        <v>6076000</v>
      </c>
      <c r="AH280" s="1247"/>
      <c r="AI280" s="898">
        <f t="shared" si="4703"/>
        <v>1</v>
      </c>
      <c r="AJ280" s="898">
        <f t="shared" si="4704"/>
        <v>1</v>
      </c>
      <c r="AK280" s="899">
        <f t="shared" si="4705"/>
        <v>1</v>
      </c>
      <c r="AL280" s="899">
        <f t="shared" si="4706"/>
        <v>1</v>
      </c>
      <c r="AM280" s="899">
        <f t="shared" si="4707"/>
        <v>1</v>
      </c>
      <c r="AN280" s="899">
        <f t="shared" si="4708"/>
        <v>1</v>
      </c>
      <c r="AO280" s="966">
        <f t="shared" si="4709"/>
        <v>6076000</v>
      </c>
      <c r="AP280" s="901">
        <f t="shared" si="4710"/>
        <v>0</v>
      </c>
      <c r="AQ280" s="872"/>
      <c r="AR280" s="872"/>
      <c r="AS280" s="958" t="s">
        <v>965</v>
      </c>
      <c r="AT280" s="1191" t="s">
        <v>626</v>
      </c>
      <c r="AU280" s="1179" t="s">
        <v>149</v>
      </c>
      <c r="AV280" s="1180">
        <v>4</v>
      </c>
      <c r="AW280" s="1019">
        <v>145000</v>
      </c>
      <c r="AX280" s="1026">
        <f t="shared" si="4711"/>
        <v>580000</v>
      </c>
      <c r="AY280" s="1247"/>
      <c r="AZ280" s="898">
        <f t="shared" si="4712"/>
        <v>1</v>
      </c>
      <c r="BA280" s="898">
        <f t="shared" si="4713"/>
        <v>1</v>
      </c>
      <c r="BB280" s="899">
        <f t="shared" si="4714"/>
        <v>1</v>
      </c>
      <c r="BC280" s="899">
        <f t="shared" si="4715"/>
        <v>1</v>
      </c>
      <c r="BD280" s="899">
        <f t="shared" si="4716"/>
        <v>1</v>
      </c>
      <c r="BE280" s="899">
        <f t="shared" si="4717"/>
        <v>1</v>
      </c>
      <c r="BF280" s="966">
        <f t="shared" si="4718"/>
        <v>580000</v>
      </c>
      <c r="BG280" s="901">
        <f t="shared" si="4719"/>
        <v>0</v>
      </c>
      <c r="BJ280" s="958" t="s">
        <v>965</v>
      </c>
      <c r="BK280" s="1192" t="s">
        <v>626</v>
      </c>
      <c r="BL280" s="1179" t="s">
        <v>149</v>
      </c>
      <c r="BM280" s="1180">
        <v>4</v>
      </c>
      <c r="BN280" s="1015">
        <v>181093.52299999999</v>
      </c>
      <c r="BO280" s="1025">
        <f t="shared" si="4720"/>
        <v>724374</v>
      </c>
      <c r="BP280" s="1247"/>
      <c r="BQ280" s="898">
        <f t="shared" si="4721"/>
        <v>1</v>
      </c>
      <c r="BR280" s="898">
        <f t="shared" si="4722"/>
        <v>1</v>
      </c>
      <c r="BS280" s="899">
        <f t="shared" si="4723"/>
        <v>1</v>
      </c>
      <c r="BT280" s="899">
        <f t="shared" si="4724"/>
        <v>1</v>
      </c>
      <c r="BU280" s="899">
        <f t="shared" si="4725"/>
        <v>1</v>
      </c>
      <c r="BV280" s="899">
        <f t="shared" si="4726"/>
        <v>1</v>
      </c>
      <c r="BW280" s="966">
        <f t="shared" si="4727"/>
        <v>724374</v>
      </c>
      <c r="BX280" s="901">
        <f t="shared" si="4728"/>
        <v>0</v>
      </c>
      <c r="CA280" s="958" t="s">
        <v>965</v>
      </c>
      <c r="CB280" s="1190" t="s">
        <v>626</v>
      </c>
      <c r="CC280" s="1179" t="s">
        <v>149</v>
      </c>
      <c r="CD280" s="1180">
        <v>4</v>
      </c>
      <c r="CE280" s="1015">
        <v>432064</v>
      </c>
      <c r="CF280" s="1025">
        <f t="shared" si="4729"/>
        <v>1728256</v>
      </c>
      <c r="CG280" s="1247"/>
      <c r="CH280" s="898">
        <f t="shared" si="4730"/>
        <v>1</v>
      </c>
      <c r="CI280" s="898">
        <f t="shared" si="4731"/>
        <v>1</v>
      </c>
      <c r="CJ280" s="899">
        <f t="shared" si="4732"/>
        <v>1</v>
      </c>
      <c r="CK280" s="899">
        <f t="shared" si="4733"/>
        <v>1</v>
      </c>
      <c r="CL280" s="899">
        <f t="shared" si="4734"/>
        <v>1</v>
      </c>
      <c r="CM280" s="899">
        <f t="shared" si="4735"/>
        <v>1</v>
      </c>
      <c r="CN280" s="966">
        <f t="shared" si="4736"/>
        <v>1728256</v>
      </c>
      <c r="CO280" s="901">
        <f t="shared" si="4737"/>
        <v>0</v>
      </c>
      <c r="CR280" s="958" t="s">
        <v>965</v>
      </c>
      <c r="CS280" s="1190" t="s">
        <v>626</v>
      </c>
      <c r="CT280" s="1179" t="s">
        <v>149</v>
      </c>
      <c r="CU280" s="1180">
        <v>4</v>
      </c>
      <c r="CV280" s="1015">
        <v>69000</v>
      </c>
      <c r="CW280" s="1025">
        <f t="shared" si="4738"/>
        <v>276000</v>
      </c>
      <c r="CX280" s="1247"/>
      <c r="CY280" s="898">
        <f t="shared" si="4739"/>
        <v>1</v>
      </c>
      <c r="CZ280" s="898">
        <f t="shared" si="4740"/>
        <v>1</v>
      </c>
      <c r="DA280" s="899">
        <f t="shared" si="4741"/>
        <v>1</v>
      </c>
      <c r="DB280" s="899">
        <f t="shared" si="4742"/>
        <v>1</v>
      </c>
      <c r="DC280" s="899">
        <f t="shared" si="4743"/>
        <v>1</v>
      </c>
      <c r="DD280" s="899">
        <f t="shared" si="4744"/>
        <v>1</v>
      </c>
      <c r="DE280" s="966">
        <f t="shared" si="4745"/>
        <v>276000</v>
      </c>
      <c r="DF280" s="901">
        <f t="shared" si="4746"/>
        <v>0</v>
      </c>
      <c r="DI280" s="958" t="s">
        <v>965</v>
      </c>
      <c r="DJ280" s="1190" t="s">
        <v>626</v>
      </c>
      <c r="DK280" s="1179" t="s">
        <v>149</v>
      </c>
      <c r="DL280" s="1180">
        <v>4</v>
      </c>
      <c r="DM280" s="1015">
        <v>6419652</v>
      </c>
      <c r="DN280" s="1025">
        <f t="shared" si="4747"/>
        <v>25678608</v>
      </c>
      <c r="DO280" s="1247"/>
      <c r="DP280" s="898">
        <f t="shared" si="4748"/>
        <v>1</v>
      </c>
      <c r="DQ280" s="898">
        <f t="shared" si="4749"/>
        <v>1</v>
      </c>
      <c r="DR280" s="899">
        <f t="shared" si="4750"/>
        <v>1</v>
      </c>
      <c r="DS280" s="899">
        <f t="shared" si="4751"/>
        <v>1</v>
      </c>
      <c r="DT280" s="899">
        <f t="shared" si="4752"/>
        <v>1</v>
      </c>
      <c r="DU280" s="899">
        <f t="shared" si="4753"/>
        <v>1</v>
      </c>
      <c r="DV280" s="966">
        <f t="shared" si="4754"/>
        <v>25678608</v>
      </c>
      <c r="DW280" s="901">
        <f t="shared" si="4755"/>
        <v>0</v>
      </c>
      <c r="DZ280" s="958" t="s">
        <v>965</v>
      </c>
      <c r="EA280" s="1190" t="s">
        <v>626</v>
      </c>
      <c r="EB280" s="1179" t="s">
        <v>149</v>
      </c>
      <c r="EC280" s="1180">
        <v>4</v>
      </c>
      <c r="ED280" s="1015">
        <v>175000</v>
      </c>
      <c r="EE280" s="1025">
        <f t="shared" si="4756"/>
        <v>700000</v>
      </c>
      <c r="EF280" s="1247"/>
      <c r="EG280" s="898">
        <f t="shared" si="4757"/>
        <v>1</v>
      </c>
      <c r="EH280" s="898">
        <f t="shared" si="4758"/>
        <v>1</v>
      </c>
      <c r="EI280" s="899">
        <f t="shared" si="4759"/>
        <v>1</v>
      </c>
      <c r="EJ280" s="899">
        <f t="shared" si="4760"/>
        <v>1</v>
      </c>
      <c r="EK280" s="899">
        <f t="shared" si="4761"/>
        <v>1</v>
      </c>
      <c r="EL280" s="899">
        <f t="shared" si="4762"/>
        <v>1</v>
      </c>
      <c r="EM280" s="966">
        <f t="shared" si="4763"/>
        <v>700000</v>
      </c>
      <c r="EN280" s="901">
        <f t="shared" si="4764"/>
        <v>0</v>
      </c>
      <c r="EQ280" s="958" t="s">
        <v>965</v>
      </c>
      <c r="ER280" s="1190" t="s">
        <v>626</v>
      </c>
      <c r="ES280" s="1179" t="s">
        <v>149</v>
      </c>
      <c r="ET280" s="1180">
        <v>4</v>
      </c>
      <c r="EU280" s="1015">
        <v>434000</v>
      </c>
      <c r="EV280" s="1025">
        <f t="shared" si="4765"/>
        <v>1736000</v>
      </c>
      <c r="EW280" s="1247"/>
      <c r="EX280" s="898">
        <f t="shared" si="4766"/>
        <v>1</v>
      </c>
      <c r="EY280" s="898">
        <f t="shared" si="4767"/>
        <v>1</v>
      </c>
      <c r="EZ280" s="899">
        <f t="shared" si="4768"/>
        <v>1</v>
      </c>
      <c r="FA280" s="899">
        <f t="shared" si="4769"/>
        <v>1</v>
      </c>
      <c r="FB280" s="899">
        <f t="shared" si="4770"/>
        <v>1</v>
      </c>
      <c r="FC280" s="899">
        <f t="shared" si="4771"/>
        <v>1</v>
      </c>
      <c r="FD280" s="966">
        <f t="shared" si="4772"/>
        <v>1736000</v>
      </c>
      <c r="FE280" s="901">
        <f t="shared" si="4773"/>
        <v>0</v>
      </c>
      <c r="FH280" s="958"/>
      <c r="FI280" s="1190"/>
      <c r="FJ280" s="1179"/>
      <c r="FK280" s="1180"/>
      <c r="FL280" s="1015"/>
      <c r="FM280" s="1025">
        <f t="shared" si="4774"/>
        <v>0</v>
      </c>
      <c r="FN280" s="1247"/>
      <c r="FO280" s="898" t="e">
        <f t="shared" si="4775"/>
        <v>#N/A</v>
      </c>
      <c r="FP280" s="898" t="e">
        <f t="shared" si="4776"/>
        <v>#N/A</v>
      </c>
      <c r="FQ280" s="899" t="e">
        <f t="shared" si="4777"/>
        <v>#N/A</v>
      </c>
      <c r="FR280" s="899">
        <f t="shared" si="4778"/>
        <v>0</v>
      </c>
      <c r="FS280" s="899">
        <f t="shared" si="4779"/>
        <v>0</v>
      </c>
      <c r="FT280" s="899" t="e">
        <f t="shared" si="4780"/>
        <v>#N/A</v>
      </c>
      <c r="FU280" s="966">
        <f t="shared" si="4781"/>
        <v>0</v>
      </c>
      <c r="FV280" s="901">
        <f t="shared" si="4782"/>
        <v>0</v>
      </c>
      <c r="FY280" s="958" t="s">
        <v>965</v>
      </c>
      <c r="FZ280" s="1190" t="s">
        <v>626</v>
      </c>
      <c r="GA280" s="1179" t="s">
        <v>149</v>
      </c>
      <c r="GB280" s="1180">
        <v>4</v>
      </c>
      <c r="GC280" s="1017">
        <v>443598</v>
      </c>
      <c r="GD280" s="1025">
        <f t="shared" si="4783"/>
        <v>1774392</v>
      </c>
      <c r="GE280" s="1247"/>
      <c r="GF280" s="898">
        <f t="shared" si="4784"/>
        <v>1</v>
      </c>
      <c r="GG280" s="898">
        <f t="shared" si="4785"/>
        <v>1</v>
      </c>
      <c r="GH280" s="899">
        <f t="shared" si="4786"/>
        <v>1</v>
      </c>
      <c r="GI280" s="899">
        <f t="shared" si="4787"/>
        <v>1</v>
      </c>
      <c r="GJ280" s="899">
        <f t="shared" si="4788"/>
        <v>1</v>
      </c>
      <c r="GK280" s="899">
        <f t="shared" si="4789"/>
        <v>1</v>
      </c>
      <c r="GL280" s="966">
        <f t="shared" si="4790"/>
        <v>1774392</v>
      </c>
      <c r="GM280" s="901">
        <f t="shared" si="4791"/>
        <v>0</v>
      </c>
      <c r="GP280" s="958" t="s">
        <v>965</v>
      </c>
      <c r="GQ280" s="1190" t="s">
        <v>626</v>
      </c>
      <c r="GR280" s="1179" t="s">
        <v>149</v>
      </c>
      <c r="GS280" s="1180">
        <v>4</v>
      </c>
      <c r="GT280" s="1015">
        <v>434700</v>
      </c>
      <c r="GU280" s="1025">
        <f t="shared" si="4792"/>
        <v>1738800</v>
      </c>
      <c r="GV280" s="1247"/>
      <c r="GW280" s="898">
        <f t="shared" si="4793"/>
        <v>1</v>
      </c>
      <c r="GX280" s="898">
        <f t="shared" si="4794"/>
        <v>1</v>
      </c>
      <c r="GY280" s="899">
        <f t="shared" si="4795"/>
        <v>1</v>
      </c>
      <c r="GZ280" s="899">
        <f t="shared" si="4796"/>
        <v>1</v>
      </c>
      <c r="HA280" s="899">
        <f t="shared" si="4797"/>
        <v>1</v>
      </c>
      <c r="HB280" s="899">
        <f t="shared" si="4798"/>
        <v>1</v>
      </c>
      <c r="HC280" s="966">
        <f t="shared" si="4799"/>
        <v>1738800</v>
      </c>
      <c r="HD280" s="901">
        <f t="shared" si="4800"/>
        <v>0</v>
      </c>
      <c r="HG280" s="958" t="s">
        <v>965</v>
      </c>
      <c r="HH280" s="1190" t="s">
        <v>626</v>
      </c>
      <c r="HI280" s="1179" t="s">
        <v>149</v>
      </c>
      <c r="HJ280" s="1180">
        <v>4</v>
      </c>
      <c r="HK280" s="1015">
        <v>624928</v>
      </c>
      <c r="HL280" s="1025">
        <f t="shared" si="4801"/>
        <v>2499712</v>
      </c>
      <c r="HM280" s="1247"/>
      <c r="HN280" s="898">
        <f t="shared" si="4802"/>
        <v>1</v>
      </c>
      <c r="HO280" s="898">
        <f t="shared" si="4803"/>
        <v>1</v>
      </c>
      <c r="HP280" s="899">
        <f t="shared" si="4804"/>
        <v>1</v>
      </c>
      <c r="HQ280" s="899">
        <f t="shared" si="4805"/>
        <v>1</v>
      </c>
      <c r="HR280" s="899">
        <f t="shared" si="4806"/>
        <v>1</v>
      </c>
      <c r="HS280" s="899">
        <f t="shared" si="4807"/>
        <v>1</v>
      </c>
      <c r="HT280" s="966">
        <f t="shared" si="4808"/>
        <v>2499712</v>
      </c>
      <c r="HU280" s="901">
        <f t="shared" si="4809"/>
        <v>0</v>
      </c>
      <c r="HX280" s="958" t="s">
        <v>965</v>
      </c>
      <c r="HY280" s="1190" t="s">
        <v>626</v>
      </c>
      <c r="HZ280" s="1179" t="s">
        <v>149</v>
      </c>
      <c r="IA280" s="1180">
        <v>4</v>
      </c>
      <c r="IB280" s="1020">
        <v>456455</v>
      </c>
      <c r="IC280" s="1027">
        <f t="shared" si="4810"/>
        <v>1825820</v>
      </c>
      <c r="ID280" s="1247"/>
      <c r="IE280" s="898">
        <f t="shared" si="4811"/>
        <v>1</v>
      </c>
      <c r="IF280" s="898">
        <f t="shared" si="4812"/>
        <v>1</v>
      </c>
      <c r="IG280" s="899">
        <f t="shared" si="4813"/>
        <v>1</v>
      </c>
      <c r="IH280" s="899">
        <f t="shared" si="4814"/>
        <v>1</v>
      </c>
      <c r="II280" s="899">
        <f t="shared" si="4815"/>
        <v>1</v>
      </c>
      <c r="IJ280" s="899">
        <f t="shared" si="4816"/>
        <v>1</v>
      </c>
      <c r="IK280" s="966">
        <f t="shared" si="4817"/>
        <v>1825820</v>
      </c>
      <c r="IL280" s="901">
        <f t="shared" si="4818"/>
        <v>0</v>
      </c>
      <c r="IO280" s="958" t="s">
        <v>965</v>
      </c>
      <c r="IP280" s="1190" t="s">
        <v>626</v>
      </c>
      <c r="IQ280" s="1179" t="s">
        <v>149</v>
      </c>
      <c r="IR280" s="1180">
        <v>4</v>
      </c>
      <c r="IS280" s="1015">
        <v>561730</v>
      </c>
      <c r="IT280" s="1025">
        <f t="shared" si="4819"/>
        <v>2246920</v>
      </c>
      <c r="IU280" s="1247"/>
      <c r="IV280" s="898">
        <f t="shared" si="4820"/>
        <v>1</v>
      </c>
      <c r="IW280" s="898">
        <f t="shared" si="4821"/>
        <v>1</v>
      </c>
      <c r="IX280" s="899">
        <f t="shared" si="4822"/>
        <v>1</v>
      </c>
      <c r="IY280" s="899">
        <f t="shared" si="4823"/>
        <v>1</v>
      </c>
      <c r="IZ280" s="899">
        <f t="shared" si="4824"/>
        <v>1</v>
      </c>
      <c r="JA280" s="899">
        <f t="shared" si="4825"/>
        <v>1</v>
      </c>
      <c r="JB280" s="966">
        <f t="shared" si="4826"/>
        <v>2246920</v>
      </c>
      <c r="JC280" s="901">
        <f t="shared" si="4827"/>
        <v>0</v>
      </c>
      <c r="JF280" s="958" t="s">
        <v>965</v>
      </c>
      <c r="JG280" s="1190" t="s">
        <v>626</v>
      </c>
      <c r="JH280" s="1179" t="s">
        <v>149</v>
      </c>
      <c r="JI280" s="1180">
        <v>4</v>
      </c>
      <c r="JJ280" s="1015">
        <v>394000</v>
      </c>
      <c r="JK280" s="1025">
        <f t="shared" si="4828"/>
        <v>1576000</v>
      </c>
      <c r="JL280" s="1247"/>
      <c r="JM280" s="898">
        <f t="shared" si="4829"/>
        <v>1</v>
      </c>
      <c r="JN280" s="898">
        <f t="shared" si="4830"/>
        <v>1</v>
      </c>
      <c r="JO280" s="899">
        <f t="shared" si="4831"/>
        <v>1</v>
      </c>
      <c r="JP280" s="899">
        <f t="shared" si="4832"/>
        <v>1</v>
      </c>
      <c r="JQ280" s="899">
        <f t="shared" si="4833"/>
        <v>1</v>
      </c>
      <c r="JR280" s="899">
        <f t="shared" si="4834"/>
        <v>1</v>
      </c>
      <c r="JS280" s="966">
        <f t="shared" si="4835"/>
        <v>1576000</v>
      </c>
      <c r="JT280" s="901">
        <f t="shared" si="4836"/>
        <v>0</v>
      </c>
      <c r="JW280" s="958" t="s">
        <v>965</v>
      </c>
      <c r="JX280" s="1190" t="s">
        <v>626</v>
      </c>
      <c r="JY280" s="1179" t="s">
        <v>149</v>
      </c>
      <c r="JZ280" s="1180">
        <v>4</v>
      </c>
      <c r="KA280" s="1015">
        <v>2442683.1774000004</v>
      </c>
      <c r="KB280" s="1025">
        <f t="shared" si="4837"/>
        <v>9770733</v>
      </c>
      <c r="KC280" s="1247"/>
      <c r="KD280" s="898">
        <f t="shared" si="4838"/>
        <v>1</v>
      </c>
      <c r="KE280" s="898">
        <f t="shared" si="4839"/>
        <v>1</v>
      </c>
      <c r="KF280" s="899">
        <f t="shared" si="4840"/>
        <v>1</v>
      </c>
      <c r="KG280" s="899">
        <f t="shared" si="4841"/>
        <v>1</v>
      </c>
      <c r="KH280" s="899">
        <f t="shared" si="4842"/>
        <v>1</v>
      </c>
      <c r="KI280" s="899">
        <f t="shared" si="4843"/>
        <v>1</v>
      </c>
      <c r="KJ280" s="966">
        <f t="shared" si="4844"/>
        <v>9770733</v>
      </c>
      <c r="KK280" s="901">
        <f t="shared" si="4845"/>
        <v>0</v>
      </c>
      <c r="KN280" s="958" t="s">
        <v>965</v>
      </c>
      <c r="KO280" s="1190" t="s">
        <v>626</v>
      </c>
      <c r="KP280" s="1179" t="s">
        <v>149</v>
      </c>
      <c r="KQ280" s="1180">
        <v>4</v>
      </c>
      <c r="KR280" s="1015">
        <v>150766</v>
      </c>
      <c r="KS280" s="1025">
        <f t="shared" si="4846"/>
        <v>603064</v>
      </c>
      <c r="KT280" s="1247"/>
      <c r="KU280" s="898">
        <f t="shared" si="4847"/>
        <v>1</v>
      </c>
      <c r="KV280" s="898">
        <f t="shared" si="4848"/>
        <v>1</v>
      </c>
      <c r="KW280" s="899">
        <f t="shared" si="4849"/>
        <v>1</v>
      </c>
      <c r="KX280" s="899">
        <f t="shared" si="4850"/>
        <v>1</v>
      </c>
      <c r="KY280" s="899">
        <f t="shared" si="4851"/>
        <v>1</v>
      </c>
      <c r="KZ280" s="899">
        <f t="shared" si="4852"/>
        <v>1</v>
      </c>
      <c r="LA280" s="966">
        <f t="shared" si="4853"/>
        <v>603064</v>
      </c>
      <c r="LB280" s="901">
        <f t="shared" si="4854"/>
        <v>0</v>
      </c>
      <c r="LE280" s="958" t="s">
        <v>965</v>
      </c>
      <c r="LF280" s="1190" t="s">
        <v>626</v>
      </c>
      <c r="LG280" s="1179" t="s">
        <v>149</v>
      </c>
      <c r="LH280" s="1180">
        <v>4</v>
      </c>
      <c r="LI280" s="1021">
        <v>498500</v>
      </c>
      <c r="LJ280" s="1028">
        <f t="shared" si="4855"/>
        <v>1994000</v>
      </c>
      <c r="LK280" s="1247"/>
      <c r="LL280" s="898">
        <f t="shared" si="4856"/>
        <v>1</v>
      </c>
      <c r="LM280" s="898">
        <f t="shared" si="4857"/>
        <v>1</v>
      </c>
      <c r="LN280" s="899">
        <f t="shared" si="4858"/>
        <v>1</v>
      </c>
      <c r="LO280" s="899">
        <f t="shared" si="4859"/>
        <v>1</v>
      </c>
      <c r="LP280" s="899">
        <f t="shared" si="4860"/>
        <v>1</v>
      </c>
      <c r="LQ280" s="899">
        <f t="shared" si="4861"/>
        <v>1</v>
      </c>
      <c r="LR280" s="966">
        <f t="shared" si="4862"/>
        <v>1994000</v>
      </c>
      <c r="LS280" s="901">
        <f t="shared" si="4863"/>
        <v>0</v>
      </c>
      <c r="LV280" s="958" t="s">
        <v>965</v>
      </c>
      <c r="LW280" s="1190" t="s">
        <v>626</v>
      </c>
      <c r="LX280" s="1179" t="s">
        <v>149</v>
      </c>
      <c r="LY280" s="1180">
        <v>4</v>
      </c>
      <c r="LZ280" s="1015">
        <v>56550</v>
      </c>
      <c r="MA280" s="1025">
        <f t="shared" si="4864"/>
        <v>226200</v>
      </c>
      <c r="MB280" s="1247"/>
      <c r="MC280" s="898">
        <f t="shared" si="4865"/>
        <v>1</v>
      </c>
      <c r="MD280" s="898">
        <f t="shared" si="4866"/>
        <v>1</v>
      </c>
      <c r="ME280" s="899">
        <f t="shared" si="4867"/>
        <v>1</v>
      </c>
      <c r="MF280" s="899">
        <f t="shared" si="4868"/>
        <v>1</v>
      </c>
      <c r="MG280" s="899">
        <f t="shared" si="4869"/>
        <v>1</v>
      </c>
      <c r="MH280" s="899">
        <f t="shared" si="4870"/>
        <v>1</v>
      </c>
      <c r="MI280" s="966">
        <f t="shared" si="4871"/>
        <v>226200</v>
      </c>
      <c r="MJ280" s="901">
        <f t="shared" si="4872"/>
        <v>0</v>
      </c>
      <c r="MM280" s="958" t="s">
        <v>965</v>
      </c>
      <c r="MN280" s="1190" t="s">
        <v>626</v>
      </c>
      <c r="MO280" s="1179" t="s">
        <v>149</v>
      </c>
      <c r="MP280" s="1180">
        <v>4</v>
      </c>
      <c r="MQ280" s="1015">
        <v>435000</v>
      </c>
      <c r="MR280" s="1025">
        <f t="shared" si="4873"/>
        <v>1740000</v>
      </c>
      <c r="MS280" s="1247"/>
      <c r="MT280" s="898">
        <f t="shared" si="4874"/>
        <v>1</v>
      </c>
      <c r="MU280" s="898">
        <f t="shared" si="4875"/>
        <v>1</v>
      </c>
      <c r="MV280" s="899">
        <f t="shared" si="4876"/>
        <v>1</v>
      </c>
      <c r="MW280" s="899">
        <f t="shared" si="4877"/>
        <v>1</v>
      </c>
      <c r="MX280" s="899">
        <f t="shared" si="4878"/>
        <v>1</v>
      </c>
      <c r="MY280" s="899">
        <f t="shared" si="4879"/>
        <v>1</v>
      </c>
      <c r="MZ280" s="966">
        <f t="shared" si="4880"/>
        <v>1740000</v>
      </c>
      <c r="NA280" s="901">
        <f t="shared" si="4881"/>
        <v>0</v>
      </c>
      <c r="ND280" s="975" t="s">
        <v>965</v>
      </c>
      <c r="NE280" s="976" t="s">
        <v>626</v>
      </c>
      <c r="NF280" s="1175" t="s">
        <v>149</v>
      </c>
      <c r="NG280" s="1176">
        <v>4</v>
      </c>
      <c r="NH280" s="979">
        <v>122461.02</v>
      </c>
      <c r="NI280" s="980">
        <v>489844</v>
      </c>
      <c r="NJ280" s="1247"/>
      <c r="NK280" s="898">
        <f t="shared" si="4882"/>
        <v>1</v>
      </c>
      <c r="NL280" s="898">
        <f t="shared" si="4883"/>
        <v>1</v>
      </c>
      <c r="NM280" s="899">
        <f t="shared" si="4884"/>
        <v>1</v>
      </c>
      <c r="NN280" s="899">
        <f t="shared" si="4885"/>
        <v>1</v>
      </c>
      <c r="NO280" s="899">
        <f t="shared" si="4886"/>
        <v>1</v>
      </c>
      <c r="NP280" s="899">
        <f t="shared" si="4887"/>
        <v>1</v>
      </c>
      <c r="NQ280" s="966">
        <f t="shared" si="4888"/>
        <v>489844</v>
      </c>
      <c r="NR280" s="901">
        <f t="shared" si="4889"/>
        <v>0</v>
      </c>
      <c r="NU280" s="981" t="s">
        <v>965</v>
      </c>
      <c r="NV280" s="982" t="s">
        <v>626</v>
      </c>
      <c r="NW280" s="1177" t="s">
        <v>149</v>
      </c>
      <c r="NX280" s="1178">
        <v>4</v>
      </c>
      <c r="NY280" s="1022">
        <v>123698</v>
      </c>
      <c r="NZ280" s="986">
        <f t="shared" si="4890"/>
        <v>494792</v>
      </c>
      <c r="OA280" s="1247"/>
      <c r="OB280" s="898">
        <f t="shared" si="4891"/>
        <v>1</v>
      </c>
      <c r="OC280" s="898">
        <f t="shared" si="4892"/>
        <v>1</v>
      </c>
      <c r="OD280" s="899">
        <f t="shared" si="4893"/>
        <v>1</v>
      </c>
      <c r="OE280" s="899">
        <f t="shared" si="4894"/>
        <v>1</v>
      </c>
      <c r="OF280" s="899">
        <f t="shared" si="4895"/>
        <v>1</v>
      </c>
      <c r="OG280" s="899">
        <f t="shared" si="4896"/>
        <v>1</v>
      </c>
      <c r="OH280" s="966">
        <f t="shared" si="4897"/>
        <v>494792</v>
      </c>
      <c r="OI280" s="901">
        <f t="shared" si="4898"/>
        <v>0</v>
      </c>
      <c r="OL280" s="958" t="s">
        <v>965</v>
      </c>
      <c r="OM280" s="1190" t="s">
        <v>626</v>
      </c>
      <c r="ON280" s="1179" t="s">
        <v>149</v>
      </c>
      <c r="OO280" s="1180">
        <v>4</v>
      </c>
      <c r="OP280" s="1015">
        <v>574830</v>
      </c>
      <c r="OQ280" s="1025">
        <f t="shared" si="4899"/>
        <v>2299320</v>
      </c>
      <c r="OR280" s="1247"/>
      <c r="OS280" s="898">
        <f t="shared" si="4900"/>
        <v>1</v>
      </c>
      <c r="OT280" s="898">
        <f t="shared" si="4901"/>
        <v>1</v>
      </c>
      <c r="OU280" s="899">
        <f t="shared" si="4902"/>
        <v>1</v>
      </c>
      <c r="OV280" s="899">
        <f t="shared" si="4903"/>
        <v>1</v>
      </c>
      <c r="OW280" s="899">
        <f t="shared" si="4904"/>
        <v>1</v>
      </c>
      <c r="OX280" s="899">
        <f t="shared" si="4905"/>
        <v>1</v>
      </c>
      <c r="OY280" s="966">
        <f t="shared" si="4906"/>
        <v>2299320</v>
      </c>
      <c r="OZ280" s="901">
        <f t="shared" si="4907"/>
        <v>0</v>
      </c>
      <c r="PC280" s="958" t="s">
        <v>965</v>
      </c>
      <c r="PD280" s="1190" t="s">
        <v>626</v>
      </c>
      <c r="PE280" s="1179" t="s">
        <v>149</v>
      </c>
      <c r="PF280" s="1180">
        <v>4</v>
      </c>
      <c r="PG280" s="1023">
        <v>1294136</v>
      </c>
      <c r="PH280" s="1029">
        <v>5176544</v>
      </c>
      <c r="PI280" s="1247"/>
      <c r="PJ280" s="898">
        <f t="shared" si="4908"/>
        <v>1</v>
      </c>
      <c r="PK280" s="898">
        <f t="shared" si="4909"/>
        <v>1</v>
      </c>
      <c r="PL280" s="899">
        <f t="shared" si="4910"/>
        <v>1</v>
      </c>
      <c r="PM280" s="899">
        <f t="shared" si="4911"/>
        <v>1</v>
      </c>
      <c r="PN280" s="899">
        <f t="shared" si="4912"/>
        <v>1</v>
      </c>
      <c r="PO280" s="899">
        <f t="shared" si="4913"/>
        <v>1</v>
      </c>
      <c r="PP280" s="966">
        <f t="shared" si="4914"/>
        <v>5176544</v>
      </c>
      <c r="PQ280" s="901">
        <f t="shared" si="4915"/>
        <v>0</v>
      </c>
      <c r="PT280" s="958" t="s">
        <v>965</v>
      </c>
      <c r="PU280" s="1190" t="s">
        <v>626</v>
      </c>
      <c r="PV280" s="1179" t="s">
        <v>149</v>
      </c>
      <c r="PW280" s="1180">
        <v>4</v>
      </c>
      <c r="PX280" s="1015">
        <v>433900</v>
      </c>
      <c r="PY280" s="1025">
        <f t="shared" si="4916"/>
        <v>1735600</v>
      </c>
      <c r="PZ280" s="1247"/>
      <c r="QA280" s="898">
        <f t="shared" si="4917"/>
        <v>1</v>
      </c>
      <c r="QB280" s="898">
        <f t="shared" si="4918"/>
        <v>1</v>
      </c>
      <c r="QC280" s="899">
        <f t="shared" si="4919"/>
        <v>1</v>
      </c>
      <c r="QD280" s="899">
        <f t="shared" si="4920"/>
        <v>1</v>
      </c>
      <c r="QE280" s="899">
        <f t="shared" si="4921"/>
        <v>1</v>
      </c>
      <c r="QF280" s="899">
        <f t="shared" si="4922"/>
        <v>1</v>
      </c>
      <c r="QG280" s="966">
        <f t="shared" si="4923"/>
        <v>1735600</v>
      </c>
      <c r="QH280" s="901">
        <f t="shared" si="4924"/>
        <v>0</v>
      </c>
      <c r="QK280" s="958" t="s">
        <v>965</v>
      </c>
      <c r="QL280" s="1190" t="s">
        <v>626</v>
      </c>
      <c r="QM280" s="1179" t="s">
        <v>149</v>
      </c>
      <c r="QN280" s="1180">
        <v>4</v>
      </c>
      <c r="QO280" s="1021">
        <v>500992.49999999994</v>
      </c>
      <c r="QP280" s="1028">
        <f t="shared" si="4925"/>
        <v>2003970</v>
      </c>
      <c r="QQ280" s="1247"/>
      <c r="QR280" s="898">
        <f t="shared" si="4926"/>
        <v>1</v>
      </c>
      <c r="QS280" s="898">
        <f t="shared" si="4927"/>
        <v>1</v>
      </c>
      <c r="QT280" s="899">
        <f t="shared" si="4928"/>
        <v>1</v>
      </c>
      <c r="QU280" s="899">
        <f t="shared" si="4929"/>
        <v>1</v>
      </c>
      <c r="QV280" s="899">
        <f t="shared" si="4930"/>
        <v>1</v>
      </c>
      <c r="QW280" s="899">
        <f t="shared" si="4931"/>
        <v>1</v>
      </c>
      <c r="QX280" s="966">
        <f t="shared" si="4932"/>
        <v>2003970</v>
      </c>
      <c r="QY280" s="901">
        <f t="shared" si="4933"/>
        <v>0</v>
      </c>
      <c r="RB280" s="405"/>
      <c r="RC280" s="406"/>
      <c r="RD280" s="407"/>
      <c r="RE280" s="408"/>
      <c r="RF280" s="409"/>
      <c r="RG280" s="410"/>
      <c r="RH280" s="410"/>
      <c r="RI280" s="898"/>
      <c r="RJ280" s="898"/>
      <c r="RK280" s="934"/>
      <c r="RL280" s="934"/>
      <c r="RM280" s="934"/>
      <c r="RN280" s="934"/>
      <c r="RO280" s="935"/>
      <c r="RP280" s="936"/>
      <c r="RS280" s="405"/>
      <c r="RT280" s="406"/>
      <c r="RU280" s="407"/>
      <c r="RV280" s="408"/>
      <c r="RW280" s="409"/>
      <c r="RX280" s="410"/>
      <c r="RY280" s="410"/>
      <c r="RZ280" s="898"/>
      <c r="SA280" s="898"/>
      <c r="SB280" s="934"/>
      <c r="SC280" s="934"/>
      <c r="SD280" s="934"/>
      <c r="SE280" s="934"/>
      <c r="SF280" s="935"/>
      <c r="SG280" s="936"/>
      <c r="SJ280" s="405"/>
      <c r="SK280" s="406"/>
      <c r="SL280" s="407"/>
      <c r="SM280" s="408"/>
      <c r="SN280" s="409"/>
      <c r="SO280" s="410"/>
      <c r="SP280" s="410"/>
      <c r="SQ280" s="898"/>
      <c r="SR280" s="898"/>
      <c r="SS280" s="934"/>
      <c r="ST280" s="934"/>
      <c r="SU280" s="934"/>
      <c r="SV280" s="934"/>
      <c r="SW280" s="935"/>
      <c r="SX280" s="936"/>
    </row>
    <row r="281" spans="2:518" ht="33" customHeight="1" thickTop="1" thickBot="1">
      <c r="B281" s="911" t="s">
        <v>966</v>
      </c>
      <c r="C281" s="912" t="s">
        <v>627</v>
      </c>
      <c r="D281" s="913"/>
      <c r="E281" s="914"/>
      <c r="F281" s="915"/>
      <c r="G281" s="916"/>
      <c r="H281" s="1170">
        <f>SUM(G282:G342)</f>
        <v>0</v>
      </c>
      <c r="K281" s="911" t="s">
        <v>966</v>
      </c>
      <c r="L281" s="912" t="s">
        <v>627</v>
      </c>
      <c r="M281" s="913"/>
      <c r="N281" s="914"/>
      <c r="O281" s="990"/>
      <c r="P281" s="916"/>
      <c r="Q281" s="1170"/>
      <c r="R281" s="898"/>
      <c r="S281" s="898"/>
      <c r="T281" s="934"/>
      <c r="U281" s="934"/>
      <c r="V281" s="934"/>
      <c r="W281" s="934"/>
      <c r="X281" s="935"/>
      <c r="Y281" s="936"/>
      <c r="Z281" s="872"/>
      <c r="AA281" s="872"/>
      <c r="AB281" s="911" t="s">
        <v>966</v>
      </c>
      <c r="AC281" s="912" t="s">
        <v>627</v>
      </c>
      <c r="AD281" s="913"/>
      <c r="AE281" s="914"/>
      <c r="AF281" s="915"/>
      <c r="AG281" s="916"/>
      <c r="AH281" s="1170"/>
      <c r="AI281" s="898"/>
      <c r="AJ281" s="898"/>
      <c r="AK281" s="934"/>
      <c r="AL281" s="934"/>
      <c r="AM281" s="934"/>
      <c r="AN281" s="934"/>
      <c r="AO281" s="935"/>
      <c r="AP281" s="936"/>
      <c r="AQ281" s="872"/>
      <c r="AR281" s="872"/>
      <c r="AS281" s="911" t="s">
        <v>966</v>
      </c>
      <c r="AT281" s="991" t="s">
        <v>627</v>
      </c>
      <c r="AU281" s="913"/>
      <c r="AV281" s="914"/>
      <c r="AW281" s="918"/>
      <c r="AX281" s="919"/>
      <c r="AY281" s="1170"/>
      <c r="AZ281" s="898"/>
      <c r="BA281" s="898"/>
      <c r="BB281" s="934"/>
      <c r="BC281" s="934"/>
      <c r="BD281" s="934"/>
      <c r="BE281" s="934"/>
      <c r="BF281" s="935"/>
      <c r="BG281" s="936"/>
      <c r="BJ281" s="911" t="s">
        <v>966</v>
      </c>
      <c r="BK281" s="912" t="s">
        <v>627</v>
      </c>
      <c r="BL281" s="913"/>
      <c r="BM281" s="914"/>
      <c r="BN281" s="915"/>
      <c r="BO281" s="916"/>
      <c r="BP281" s="1170"/>
      <c r="BQ281" s="898"/>
      <c r="BR281" s="898"/>
      <c r="BS281" s="934"/>
      <c r="BT281" s="934"/>
      <c r="BU281" s="934"/>
      <c r="BV281" s="934"/>
      <c r="BW281" s="935"/>
      <c r="BX281" s="936"/>
      <c r="CA281" s="911" t="s">
        <v>966</v>
      </c>
      <c r="CB281" s="912" t="s">
        <v>627</v>
      </c>
      <c r="CC281" s="913"/>
      <c r="CD281" s="914"/>
      <c r="CE281" s="915"/>
      <c r="CF281" s="916"/>
      <c r="CG281" s="1170"/>
      <c r="CH281" s="898"/>
      <c r="CI281" s="898"/>
      <c r="CJ281" s="934"/>
      <c r="CK281" s="934"/>
      <c r="CL281" s="934"/>
      <c r="CM281" s="934"/>
      <c r="CN281" s="935"/>
      <c r="CO281" s="936"/>
      <c r="CR281" s="911" t="s">
        <v>966</v>
      </c>
      <c r="CS281" s="912" t="s">
        <v>627</v>
      </c>
      <c r="CT281" s="913"/>
      <c r="CU281" s="914"/>
      <c r="CV281" s="915"/>
      <c r="CW281" s="916"/>
      <c r="CX281" s="1170"/>
      <c r="CY281" s="898"/>
      <c r="CZ281" s="898"/>
      <c r="DA281" s="934"/>
      <c r="DB281" s="934"/>
      <c r="DC281" s="934"/>
      <c r="DD281" s="934"/>
      <c r="DE281" s="935"/>
      <c r="DF281" s="936"/>
      <c r="DI281" s="911" t="s">
        <v>966</v>
      </c>
      <c r="DJ281" s="912" t="s">
        <v>627</v>
      </c>
      <c r="DK281" s="913"/>
      <c r="DL281" s="914"/>
      <c r="DM281" s="915"/>
      <c r="DN281" s="916"/>
      <c r="DO281" s="1170"/>
      <c r="DP281" s="898"/>
      <c r="DQ281" s="898"/>
      <c r="DR281" s="934"/>
      <c r="DS281" s="934"/>
      <c r="DT281" s="934"/>
      <c r="DU281" s="934"/>
      <c r="DV281" s="935"/>
      <c r="DW281" s="936"/>
      <c r="DZ281" s="911" t="s">
        <v>966</v>
      </c>
      <c r="EA281" s="912" t="s">
        <v>627</v>
      </c>
      <c r="EB281" s="913"/>
      <c r="EC281" s="914"/>
      <c r="ED281" s="915"/>
      <c r="EE281" s="916"/>
      <c r="EF281" s="1170"/>
      <c r="EG281" s="898"/>
      <c r="EH281" s="898"/>
      <c r="EI281" s="934"/>
      <c r="EJ281" s="934"/>
      <c r="EK281" s="934"/>
      <c r="EL281" s="934"/>
      <c r="EM281" s="935"/>
      <c r="EN281" s="936"/>
      <c r="EQ281" s="911" t="s">
        <v>966</v>
      </c>
      <c r="ER281" s="912" t="s">
        <v>627</v>
      </c>
      <c r="ES281" s="913"/>
      <c r="ET281" s="914"/>
      <c r="EU281" s="915"/>
      <c r="EV281" s="916"/>
      <c r="EW281" s="1170"/>
      <c r="EX281" s="898"/>
      <c r="EY281" s="898"/>
      <c r="EZ281" s="934"/>
      <c r="FA281" s="934"/>
      <c r="FB281" s="934"/>
      <c r="FC281" s="934"/>
      <c r="FD281" s="935"/>
      <c r="FE281" s="936"/>
      <c r="FH281" s="911"/>
      <c r="FI281" s="912"/>
      <c r="FJ281" s="913"/>
      <c r="FK281" s="914"/>
      <c r="FL281" s="915"/>
      <c r="FM281" s="916"/>
      <c r="FN281" s="1170"/>
      <c r="FO281" s="898"/>
      <c r="FP281" s="898"/>
      <c r="FQ281" s="934"/>
      <c r="FR281" s="934"/>
      <c r="FS281" s="934"/>
      <c r="FT281" s="934"/>
      <c r="FU281" s="935"/>
      <c r="FV281" s="936"/>
      <c r="FY281" s="911" t="s">
        <v>966</v>
      </c>
      <c r="FZ281" s="912" t="s">
        <v>627</v>
      </c>
      <c r="GA281" s="913"/>
      <c r="GB281" s="914"/>
      <c r="GC281" s="914"/>
      <c r="GD281" s="916"/>
      <c r="GE281" s="1170"/>
      <c r="GF281" s="898"/>
      <c r="GG281" s="898"/>
      <c r="GH281" s="934"/>
      <c r="GI281" s="934"/>
      <c r="GJ281" s="934"/>
      <c r="GK281" s="934"/>
      <c r="GL281" s="935"/>
      <c r="GM281" s="936"/>
      <c r="GP281" s="911" t="s">
        <v>966</v>
      </c>
      <c r="GQ281" s="912" t="s">
        <v>627</v>
      </c>
      <c r="GR281" s="913"/>
      <c r="GS281" s="914"/>
      <c r="GT281" s="915"/>
      <c r="GU281" s="916"/>
      <c r="GV281" s="1170"/>
      <c r="GW281" s="898"/>
      <c r="GX281" s="898"/>
      <c r="GY281" s="934"/>
      <c r="GZ281" s="934"/>
      <c r="HA281" s="934"/>
      <c r="HB281" s="934"/>
      <c r="HC281" s="935"/>
      <c r="HD281" s="936"/>
      <c r="HG281" s="911" t="s">
        <v>966</v>
      </c>
      <c r="HH281" s="912" t="s">
        <v>627</v>
      </c>
      <c r="HI281" s="913"/>
      <c r="HJ281" s="914"/>
      <c r="HK281" s="915"/>
      <c r="HL281" s="916"/>
      <c r="HM281" s="1170"/>
      <c r="HN281" s="898"/>
      <c r="HO281" s="898"/>
      <c r="HP281" s="934"/>
      <c r="HQ281" s="934"/>
      <c r="HR281" s="934"/>
      <c r="HS281" s="934"/>
      <c r="HT281" s="935"/>
      <c r="HU281" s="936"/>
      <c r="HX281" s="911" t="s">
        <v>966</v>
      </c>
      <c r="HY281" s="912" t="s">
        <v>627</v>
      </c>
      <c r="HZ281" s="913"/>
      <c r="IA281" s="914"/>
      <c r="IB281" s="915"/>
      <c r="IC281" s="916"/>
      <c r="ID281" s="1170"/>
      <c r="IE281" s="898"/>
      <c r="IF281" s="898"/>
      <c r="IG281" s="934"/>
      <c r="IH281" s="934"/>
      <c r="II281" s="934"/>
      <c r="IJ281" s="934"/>
      <c r="IK281" s="935"/>
      <c r="IL281" s="936"/>
      <c r="IO281" s="911" t="s">
        <v>966</v>
      </c>
      <c r="IP281" s="912" t="s">
        <v>627</v>
      </c>
      <c r="IQ281" s="913"/>
      <c r="IR281" s="914"/>
      <c r="IS281" s="915"/>
      <c r="IT281" s="916"/>
      <c r="IU281" s="1170"/>
      <c r="IV281" s="898"/>
      <c r="IW281" s="898"/>
      <c r="IX281" s="934"/>
      <c r="IY281" s="934"/>
      <c r="IZ281" s="934"/>
      <c r="JA281" s="934"/>
      <c r="JB281" s="935"/>
      <c r="JC281" s="936"/>
      <c r="JF281" s="911" t="s">
        <v>966</v>
      </c>
      <c r="JG281" s="912" t="s">
        <v>627</v>
      </c>
      <c r="JH281" s="913"/>
      <c r="JI281" s="914"/>
      <c r="JJ281" s="915"/>
      <c r="JK281" s="916"/>
      <c r="JL281" s="1170"/>
      <c r="JM281" s="898"/>
      <c r="JN281" s="898"/>
      <c r="JO281" s="934"/>
      <c r="JP281" s="934"/>
      <c r="JQ281" s="934"/>
      <c r="JR281" s="934"/>
      <c r="JS281" s="935"/>
      <c r="JT281" s="936"/>
      <c r="JW281" s="911" t="s">
        <v>966</v>
      </c>
      <c r="JX281" s="912" t="s">
        <v>627</v>
      </c>
      <c r="JY281" s="913"/>
      <c r="JZ281" s="914"/>
      <c r="KA281" s="915"/>
      <c r="KB281" s="916"/>
      <c r="KC281" s="1170"/>
      <c r="KD281" s="898"/>
      <c r="KE281" s="898"/>
      <c r="KF281" s="934"/>
      <c r="KG281" s="934"/>
      <c r="KH281" s="934"/>
      <c r="KI281" s="934"/>
      <c r="KJ281" s="935"/>
      <c r="KK281" s="936"/>
      <c r="KN281" s="911" t="s">
        <v>966</v>
      </c>
      <c r="KO281" s="912" t="s">
        <v>627</v>
      </c>
      <c r="KP281" s="913"/>
      <c r="KQ281" s="914"/>
      <c r="KR281" s="915"/>
      <c r="KS281" s="916"/>
      <c r="KT281" s="1170"/>
      <c r="KU281" s="898"/>
      <c r="KV281" s="898"/>
      <c r="KW281" s="934"/>
      <c r="KX281" s="934"/>
      <c r="KY281" s="934"/>
      <c r="KZ281" s="934"/>
      <c r="LA281" s="935"/>
      <c r="LB281" s="936"/>
      <c r="LE281" s="911" t="s">
        <v>966</v>
      </c>
      <c r="LF281" s="912" t="s">
        <v>627</v>
      </c>
      <c r="LG281" s="913"/>
      <c r="LH281" s="914"/>
      <c r="LI281" s="992">
        <v>0</v>
      </c>
      <c r="LJ281" s="993"/>
      <c r="LK281" s="1170"/>
      <c r="LL281" s="898"/>
      <c r="LM281" s="898"/>
      <c r="LN281" s="934"/>
      <c r="LO281" s="934"/>
      <c r="LP281" s="934"/>
      <c r="LQ281" s="934"/>
      <c r="LR281" s="935"/>
      <c r="LS281" s="936"/>
      <c r="LV281" s="911" t="s">
        <v>966</v>
      </c>
      <c r="LW281" s="912" t="s">
        <v>627</v>
      </c>
      <c r="LX281" s="913"/>
      <c r="LY281" s="914"/>
      <c r="LZ281" s="915"/>
      <c r="MA281" s="916"/>
      <c r="MB281" s="1170"/>
      <c r="MC281" s="898"/>
      <c r="MD281" s="898"/>
      <c r="ME281" s="934"/>
      <c r="MF281" s="934"/>
      <c r="MG281" s="934"/>
      <c r="MH281" s="934"/>
      <c r="MI281" s="935"/>
      <c r="MJ281" s="936"/>
      <c r="MM281" s="911" t="s">
        <v>966</v>
      </c>
      <c r="MN281" s="912" t="s">
        <v>627</v>
      </c>
      <c r="MO281" s="913"/>
      <c r="MP281" s="914"/>
      <c r="MQ281" s="915"/>
      <c r="MR281" s="916"/>
      <c r="MS281" s="1170"/>
      <c r="MT281" s="898"/>
      <c r="MU281" s="898"/>
      <c r="MV281" s="934"/>
      <c r="MW281" s="934"/>
      <c r="MX281" s="934"/>
      <c r="MY281" s="934"/>
      <c r="MZ281" s="935"/>
      <c r="NA281" s="936"/>
      <c r="ND281" s="994" t="s">
        <v>966</v>
      </c>
      <c r="NE281" s="995" t="s">
        <v>627</v>
      </c>
      <c r="NF281" s="996"/>
      <c r="NG281" s="997"/>
      <c r="NH281" s="998"/>
      <c r="NI281" s="999"/>
      <c r="NJ281" s="1170"/>
      <c r="NK281" s="898"/>
      <c r="NL281" s="898"/>
      <c r="NM281" s="934"/>
      <c r="NN281" s="934"/>
      <c r="NO281" s="934"/>
      <c r="NP281" s="934"/>
      <c r="NQ281" s="935"/>
      <c r="NR281" s="936"/>
      <c r="NU281" s="1000" t="s">
        <v>966</v>
      </c>
      <c r="NV281" s="1001" t="s">
        <v>627</v>
      </c>
      <c r="NW281" s="1002"/>
      <c r="NX281" s="1003"/>
      <c r="NY281" s="1004"/>
      <c r="NZ281" s="1005"/>
      <c r="OA281" s="1170"/>
      <c r="OB281" s="898"/>
      <c r="OC281" s="898"/>
      <c r="OD281" s="934"/>
      <c r="OE281" s="934"/>
      <c r="OF281" s="934"/>
      <c r="OG281" s="934"/>
      <c r="OH281" s="935"/>
      <c r="OI281" s="936"/>
      <c r="OL281" s="911" t="s">
        <v>966</v>
      </c>
      <c r="OM281" s="912" t="s">
        <v>627</v>
      </c>
      <c r="ON281" s="913"/>
      <c r="OO281" s="914"/>
      <c r="OP281" s="915"/>
      <c r="OQ281" s="916"/>
      <c r="OR281" s="1170"/>
      <c r="OS281" s="898"/>
      <c r="OT281" s="898"/>
      <c r="OU281" s="934"/>
      <c r="OV281" s="934"/>
      <c r="OW281" s="934"/>
      <c r="OX281" s="934"/>
      <c r="OY281" s="935"/>
      <c r="OZ281" s="936"/>
      <c r="PC281" s="911" t="s">
        <v>966</v>
      </c>
      <c r="PD281" s="912" t="s">
        <v>627</v>
      </c>
      <c r="PE281" s="913"/>
      <c r="PF281" s="914"/>
      <c r="PG281" s="932"/>
      <c r="PH281" s="933"/>
      <c r="PI281" s="1170"/>
      <c r="PJ281" s="898"/>
      <c r="PK281" s="898"/>
      <c r="PL281" s="934"/>
      <c r="PM281" s="934"/>
      <c r="PN281" s="934"/>
      <c r="PO281" s="934"/>
      <c r="PP281" s="935"/>
      <c r="PQ281" s="936"/>
      <c r="PT281" s="911" t="s">
        <v>966</v>
      </c>
      <c r="PU281" s="912" t="s">
        <v>627</v>
      </c>
      <c r="PV281" s="913"/>
      <c r="PW281" s="914"/>
      <c r="PX281" s="915"/>
      <c r="PY281" s="916"/>
      <c r="PZ281" s="1170"/>
      <c r="QA281" s="898"/>
      <c r="QB281" s="898"/>
      <c r="QC281" s="934"/>
      <c r="QD281" s="934"/>
      <c r="QE281" s="934"/>
      <c r="QF281" s="934"/>
      <c r="QG281" s="935"/>
      <c r="QH281" s="936"/>
      <c r="QK281" s="911" t="s">
        <v>966</v>
      </c>
      <c r="QL281" s="912" t="s">
        <v>627</v>
      </c>
      <c r="QM281" s="913"/>
      <c r="QN281" s="914"/>
      <c r="QO281" s="992">
        <v>0</v>
      </c>
      <c r="QP281" s="993"/>
      <c r="QQ281" s="1170"/>
      <c r="QR281" s="898"/>
      <c r="QS281" s="898"/>
      <c r="QT281" s="934"/>
      <c r="QU281" s="934"/>
      <c r="QV281" s="934"/>
      <c r="QW281" s="934"/>
      <c r="QX281" s="935"/>
      <c r="QY281" s="936"/>
      <c r="RB281" s="405"/>
      <c r="RC281" s="406"/>
      <c r="RD281" s="407"/>
      <c r="RE281" s="408"/>
      <c r="RF281" s="409"/>
      <c r="RG281" s="410"/>
      <c r="RH281" s="410"/>
      <c r="RI281" s="898"/>
      <c r="RJ281" s="898"/>
      <c r="RK281" s="934"/>
      <c r="RL281" s="934"/>
      <c r="RM281" s="934"/>
      <c r="RN281" s="934"/>
      <c r="RO281" s="935"/>
      <c r="RP281" s="936"/>
      <c r="RS281" s="405"/>
      <c r="RT281" s="406"/>
      <c r="RU281" s="407"/>
      <c r="RV281" s="408"/>
      <c r="RW281" s="409"/>
      <c r="RX281" s="410"/>
      <c r="RY281" s="410"/>
      <c r="RZ281" s="898"/>
      <c r="SA281" s="898"/>
      <c r="SB281" s="934"/>
      <c r="SC281" s="934"/>
      <c r="SD281" s="934"/>
      <c r="SE281" s="934"/>
      <c r="SF281" s="935"/>
      <c r="SG281" s="936"/>
      <c r="SJ281" s="405"/>
      <c r="SK281" s="406"/>
      <c r="SL281" s="407"/>
      <c r="SM281" s="408"/>
      <c r="SN281" s="409"/>
      <c r="SO281" s="410"/>
      <c r="SP281" s="410"/>
      <c r="SQ281" s="898"/>
      <c r="SR281" s="898"/>
      <c r="SS281" s="934"/>
      <c r="ST281" s="934"/>
      <c r="SU281" s="934"/>
      <c r="SV281" s="934"/>
      <c r="SW281" s="935"/>
      <c r="SX281" s="936"/>
    </row>
    <row r="282" spans="2:518" ht="18.75" thickTop="1" thickBot="1">
      <c r="B282" s="937" t="s">
        <v>967</v>
      </c>
      <c r="C282" s="938" t="s">
        <v>391</v>
      </c>
      <c r="D282" s="939"/>
      <c r="E282" s="940"/>
      <c r="F282" s="941"/>
      <c r="G282" s="942"/>
      <c r="H282" s="1248"/>
      <c r="K282" s="937" t="s">
        <v>967</v>
      </c>
      <c r="L282" s="938" t="s">
        <v>391</v>
      </c>
      <c r="M282" s="939"/>
      <c r="N282" s="940"/>
      <c r="O282" s="941"/>
      <c r="P282" s="942"/>
      <c r="Q282" s="1248"/>
      <c r="R282" s="898"/>
      <c r="S282" s="898"/>
      <c r="T282" s="934"/>
      <c r="U282" s="934"/>
      <c r="V282" s="934"/>
      <c r="W282" s="934"/>
      <c r="X282" s="935"/>
      <c r="Y282" s="936"/>
      <c r="Z282" s="872"/>
      <c r="AA282" s="872"/>
      <c r="AB282" s="937" t="s">
        <v>967</v>
      </c>
      <c r="AC282" s="938" t="s">
        <v>391</v>
      </c>
      <c r="AD282" s="939"/>
      <c r="AE282" s="940"/>
      <c r="AF282" s="941"/>
      <c r="AG282" s="942"/>
      <c r="AH282" s="1248"/>
      <c r="AI282" s="898"/>
      <c r="AJ282" s="898"/>
      <c r="AK282" s="934"/>
      <c r="AL282" s="934"/>
      <c r="AM282" s="934"/>
      <c r="AN282" s="934"/>
      <c r="AO282" s="935"/>
      <c r="AP282" s="936"/>
      <c r="AQ282" s="872"/>
      <c r="AR282" s="872"/>
      <c r="AS282" s="937" t="s">
        <v>967</v>
      </c>
      <c r="AT282" s="1006" t="s">
        <v>391</v>
      </c>
      <c r="AU282" s="939"/>
      <c r="AV282" s="940"/>
      <c r="AW282" s="944"/>
      <c r="AX282" s="945"/>
      <c r="AY282" s="1248"/>
      <c r="AZ282" s="898"/>
      <c r="BA282" s="898"/>
      <c r="BB282" s="934"/>
      <c r="BC282" s="934"/>
      <c r="BD282" s="934"/>
      <c r="BE282" s="934"/>
      <c r="BF282" s="935"/>
      <c r="BG282" s="936"/>
      <c r="BJ282" s="937" t="s">
        <v>967</v>
      </c>
      <c r="BK282" s="938" t="s">
        <v>391</v>
      </c>
      <c r="BL282" s="939"/>
      <c r="BM282" s="940"/>
      <c r="BN282" s="941"/>
      <c r="BO282" s="942"/>
      <c r="BP282" s="1248"/>
      <c r="BQ282" s="898"/>
      <c r="BR282" s="898"/>
      <c r="BS282" s="934"/>
      <c r="BT282" s="934"/>
      <c r="BU282" s="934"/>
      <c r="BV282" s="934"/>
      <c r="BW282" s="935"/>
      <c r="BX282" s="936"/>
      <c r="CA282" s="937" t="s">
        <v>967</v>
      </c>
      <c r="CB282" s="938" t="s">
        <v>391</v>
      </c>
      <c r="CC282" s="939"/>
      <c r="CD282" s="940"/>
      <c r="CE282" s="941"/>
      <c r="CF282" s="942"/>
      <c r="CG282" s="1248"/>
      <c r="CH282" s="898"/>
      <c r="CI282" s="898"/>
      <c r="CJ282" s="934"/>
      <c r="CK282" s="934"/>
      <c r="CL282" s="934"/>
      <c r="CM282" s="934"/>
      <c r="CN282" s="935"/>
      <c r="CO282" s="936"/>
      <c r="CR282" s="937" t="s">
        <v>967</v>
      </c>
      <c r="CS282" s="938" t="s">
        <v>391</v>
      </c>
      <c r="CT282" s="939"/>
      <c r="CU282" s="940"/>
      <c r="CV282" s="941"/>
      <c r="CW282" s="942"/>
      <c r="CX282" s="1248"/>
      <c r="CY282" s="898"/>
      <c r="CZ282" s="898"/>
      <c r="DA282" s="934"/>
      <c r="DB282" s="934"/>
      <c r="DC282" s="934"/>
      <c r="DD282" s="934"/>
      <c r="DE282" s="935"/>
      <c r="DF282" s="936"/>
      <c r="DI282" s="937" t="s">
        <v>967</v>
      </c>
      <c r="DJ282" s="938" t="s">
        <v>391</v>
      </c>
      <c r="DK282" s="939"/>
      <c r="DL282" s="940"/>
      <c r="DM282" s="941"/>
      <c r="DN282" s="942"/>
      <c r="DO282" s="1248"/>
      <c r="DP282" s="898"/>
      <c r="DQ282" s="898"/>
      <c r="DR282" s="934"/>
      <c r="DS282" s="934"/>
      <c r="DT282" s="934"/>
      <c r="DU282" s="934"/>
      <c r="DV282" s="935"/>
      <c r="DW282" s="936"/>
      <c r="DZ282" s="937" t="s">
        <v>967</v>
      </c>
      <c r="EA282" s="938" t="s">
        <v>391</v>
      </c>
      <c r="EB282" s="939"/>
      <c r="EC282" s="940"/>
      <c r="ED282" s="941"/>
      <c r="EE282" s="942"/>
      <c r="EF282" s="1248"/>
      <c r="EG282" s="898"/>
      <c r="EH282" s="898"/>
      <c r="EI282" s="934"/>
      <c r="EJ282" s="934"/>
      <c r="EK282" s="934"/>
      <c r="EL282" s="934"/>
      <c r="EM282" s="935"/>
      <c r="EN282" s="936"/>
      <c r="EQ282" s="937" t="s">
        <v>967</v>
      </c>
      <c r="ER282" s="938" t="s">
        <v>391</v>
      </c>
      <c r="ES282" s="939"/>
      <c r="ET282" s="940"/>
      <c r="EU282" s="941"/>
      <c r="EV282" s="942"/>
      <c r="EW282" s="1248"/>
      <c r="EX282" s="898"/>
      <c r="EY282" s="898"/>
      <c r="EZ282" s="934"/>
      <c r="FA282" s="934"/>
      <c r="FB282" s="934"/>
      <c r="FC282" s="934"/>
      <c r="FD282" s="935"/>
      <c r="FE282" s="936"/>
      <c r="FH282" s="937"/>
      <c r="FI282" s="938"/>
      <c r="FJ282" s="939"/>
      <c r="FK282" s="940"/>
      <c r="FL282" s="941"/>
      <c r="FM282" s="942"/>
      <c r="FN282" s="1248"/>
      <c r="FO282" s="898"/>
      <c r="FP282" s="898"/>
      <c r="FQ282" s="934"/>
      <c r="FR282" s="934"/>
      <c r="FS282" s="934"/>
      <c r="FT282" s="934"/>
      <c r="FU282" s="935"/>
      <c r="FV282" s="936"/>
      <c r="FY282" s="937" t="s">
        <v>967</v>
      </c>
      <c r="FZ282" s="938" t="s">
        <v>391</v>
      </c>
      <c r="GA282" s="939"/>
      <c r="GB282" s="940"/>
      <c r="GC282" s="941"/>
      <c r="GD282" s="942"/>
      <c r="GE282" s="1248"/>
      <c r="GF282" s="898"/>
      <c r="GG282" s="898"/>
      <c r="GH282" s="934"/>
      <c r="GI282" s="934"/>
      <c r="GJ282" s="934"/>
      <c r="GK282" s="934"/>
      <c r="GL282" s="935"/>
      <c r="GM282" s="936"/>
      <c r="GP282" s="937" t="s">
        <v>967</v>
      </c>
      <c r="GQ282" s="938" t="s">
        <v>391</v>
      </c>
      <c r="GR282" s="939"/>
      <c r="GS282" s="940"/>
      <c r="GT282" s="941"/>
      <c r="GU282" s="942"/>
      <c r="GV282" s="1248"/>
      <c r="GW282" s="898"/>
      <c r="GX282" s="898"/>
      <c r="GY282" s="934"/>
      <c r="GZ282" s="934"/>
      <c r="HA282" s="934"/>
      <c r="HB282" s="934"/>
      <c r="HC282" s="935"/>
      <c r="HD282" s="936"/>
      <c r="HG282" s="937" t="s">
        <v>967</v>
      </c>
      <c r="HH282" s="938" t="s">
        <v>391</v>
      </c>
      <c r="HI282" s="939"/>
      <c r="HJ282" s="940"/>
      <c r="HK282" s="941"/>
      <c r="HL282" s="942"/>
      <c r="HM282" s="1248"/>
      <c r="HN282" s="898"/>
      <c r="HO282" s="898"/>
      <c r="HP282" s="934"/>
      <c r="HQ282" s="934"/>
      <c r="HR282" s="934"/>
      <c r="HS282" s="934"/>
      <c r="HT282" s="935"/>
      <c r="HU282" s="936"/>
      <c r="HX282" s="937" t="s">
        <v>967</v>
      </c>
      <c r="HY282" s="938" t="s">
        <v>391</v>
      </c>
      <c r="HZ282" s="939"/>
      <c r="IA282" s="940"/>
      <c r="IB282" s="941"/>
      <c r="IC282" s="942"/>
      <c r="ID282" s="1248"/>
      <c r="IE282" s="898"/>
      <c r="IF282" s="898"/>
      <c r="IG282" s="934"/>
      <c r="IH282" s="934"/>
      <c r="II282" s="934"/>
      <c r="IJ282" s="934"/>
      <c r="IK282" s="935"/>
      <c r="IL282" s="936"/>
      <c r="IO282" s="937" t="s">
        <v>967</v>
      </c>
      <c r="IP282" s="938" t="s">
        <v>391</v>
      </c>
      <c r="IQ282" s="939"/>
      <c r="IR282" s="940"/>
      <c r="IS282" s="941"/>
      <c r="IT282" s="942"/>
      <c r="IU282" s="1248"/>
      <c r="IV282" s="898"/>
      <c r="IW282" s="898"/>
      <c r="IX282" s="934"/>
      <c r="IY282" s="934"/>
      <c r="IZ282" s="934"/>
      <c r="JA282" s="934"/>
      <c r="JB282" s="935"/>
      <c r="JC282" s="936"/>
      <c r="JF282" s="937" t="s">
        <v>967</v>
      </c>
      <c r="JG282" s="938" t="s">
        <v>391</v>
      </c>
      <c r="JH282" s="939"/>
      <c r="JI282" s="940"/>
      <c r="JJ282" s="941"/>
      <c r="JK282" s="942"/>
      <c r="JL282" s="1248"/>
      <c r="JM282" s="898"/>
      <c r="JN282" s="898"/>
      <c r="JO282" s="934"/>
      <c r="JP282" s="934"/>
      <c r="JQ282" s="934"/>
      <c r="JR282" s="934"/>
      <c r="JS282" s="935"/>
      <c r="JT282" s="936"/>
      <c r="JW282" s="937" t="s">
        <v>967</v>
      </c>
      <c r="JX282" s="938" t="s">
        <v>391</v>
      </c>
      <c r="JY282" s="939"/>
      <c r="JZ282" s="940"/>
      <c r="KA282" s="941"/>
      <c r="KB282" s="942"/>
      <c r="KC282" s="1248"/>
      <c r="KD282" s="898"/>
      <c r="KE282" s="898"/>
      <c r="KF282" s="934"/>
      <c r="KG282" s="934"/>
      <c r="KH282" s="934"/>
      <c r="KI282" s="934"/>
      <c r="KJ282" s="935"/>
      <c r="KK282" s="936"/>
      <c r="KN282" s="937" t="s">
        <v>967</v>
      </c>
      <c r="KO282" s="938" t="s">
        <v>391</v>
      </c>
      <c r="KP282" s="939"/>
      <c r="KQ282" s="940"/>
      <c r="KR282" s="941"/>
      <c r="KS282" s="942"/>
      <c r="KT282" s="1248"/>
      <c r="KU282" s="898"/>
      <c r="KV282" s="898"/>
      <c r="KW282" s="934"/>
      <c r="KX282" s="934"/>
      <c r="KY282" s="934"/>
      <c r="KZ282" s="934"/>
      <c r="LA282" s="935"/>
      <c r="LB282" s="936"/>
      <c r="LE282" s="937" t="s">
        <v>967</v>
      </c>
      <c r="LF282" s="938" t="s">
        <v>391</v>
      </c>
      <c r="LG282" s="939"/>
      <c r="LH282" s="940"/>
      <c r="LI282" s="1007">
        <v>0</v>
      </c>
      <c r="LJ282" s="1008"/>
      <c r="LK282" s="1248"/>
      <c r="LL282" s="898"/>
      <c r="LM282" s="898"/>
      <c r="LN282" s="934"/>
      <c r="LO282" s="934"/>
      <c r="LP282" s="934"/>
      <c r="LQ282" s="934"/>
      <c r="LR282" s="935"/>
      <c r="LS282" s="936"/>
      <c r="LV282" s="937" t="s">
        <v>967</v>
      </c>
      <c r="LW282" s="938" t="s">
        <v>391</v>
      </c>
      <c r="LX282" s="939"/>
      <c r="LY282" s="940"/>
      <c r="LZ282" s="941"/>
      <c r="MA282" s="942"/>
      <c r="MB282" s="1248"/>
      <c r="MC282" s="898"/>
      <c r="MD282" s="898"/>
      <c r="ME282" s="934"/>
      <c r="MF282" s="934"/>
      <c r="MG282" s="934"/>
      <c r="MH282" s="934"/>
      <c r="MI282" s="935"/>
      <c r="MJ282" s="936"/>
      <c r="MM282" s="937" t="s">
        <v>967</v>
      </c>
      <c r="MN282" s="938" t="s">
        <v>391</v>
      </c>
      <c r="MO282" s="939"/>
      <c r="MP282" s="940"/>
      <c r="MQ282" s="941"/>
      <c r="MR282" s="942"/>
      <c r="MS282" s="1248"/>
      <c r="MT282" s="898"/>
      <c r="MU282" s="898"/>
      <c r="MV282" s="934"/>
      <c r="MW282" s="934"/>
      <c r="MX282" s="934"/>
      <c r="MY282" s="934"/>
      <c r="MZ282" s="935"/>
      <c r="NA282" s="936"/>
      <c r="ND282" s="946" t="s">
        <v>967</v>
      </c>
      <c r="NE282" s="1009" t="s">
        <v>391</v>
      </c>
      <c r="NF282" s="948"/>
      <c r="NG282" s="949"/>
      <c r="NH282" s="998"/>
      <c r="NI282" s="950"/>
      <c r="NJ282" s="1248"/>
      <c r="NK282" s="898"/>
      <c r="NL282" s="898"/>
      <c r="NM282" s="934"/>
      <c r="NN282" s="934"/>
      <c r="NO282" s="934"/>
      <c r="NP282" s="934"/>
      <c r="NQ282" s="935"/>
      <c r="NR282" s="936"/>
      <c r="NU282" s="951" t="s">
        <v>967</v>
      </c>
      <c r="NV282" s="1010" t="s">
        <v>391</v>
      </c>
      <c r="NW282" s="953"/>
      <c r="NX282" s="954"/>
      <c r="NY282" s="1011"/>
      <c r="NZ282" s="955"/>
      <c r="OA282" s="1248"/>
      <c r="OB282" s="898"/>
      <c r="OC282" s="898"/>
      <c r="OD282" s="934"/>
      <c r="OE282" s="934"/>
      <c r="OF282" s="934"/>
      <c r="OG282" s="934"/>
      <c r="OH282" s="935"/>
      <c r="OI282" s="936"/>
      <c r="OL282" s="937" t="s">
        <v>967</v>
      </c>
      <c r="OM282" s="938" t="s">
        <v>391</v>
      </c>
      <c r="ON282" s="939"/>
      <c r="OO282" s="940"/>
      <c r="OP282" s="941"/>
      <c r="OQ282" s="942"/>
      <c r="OR282" s="1248"/>
      <c r="OS282" s="898"/>
      <c r="OT282" s="898"/>
      <c r="OU282" s="934"/>
      <c r="OV282" s="934"/>
      <c r="OW282" s="934"/>
      <c r="OX282" s="934"/>
      <c r="OY282" s="935"/>
      <c r="OZ282" s="936"/>
      <c r="PC282" s="937" t="s">
        <v>967</v>
      </c>
      <c r="PD282" s="938" t="s">
        <v>391</v>
      </c>
      <c r="PE282" s="939"/>
      <c r="PF282" s="940"/>
      <c r="PG282" s="956"/>
      <c r="PH282" s="957"/>
      <c r="PI282" s="1248"/>
      <c r="PJ282" s="898"/>
      <c r="PK282" s="898"/>
      <c r="PL282" s="934"/>
      <c r="PM282" s="934"/>
      <c r="PN282" s="934"/>
      <c r="PO282" s="934"/>
      <c r="PP282" s="935"/>
      <c r="PQ282" s="936"/>
      <c r="PT282" s="937" t="s">
        <v>967</v>
      </c>
      <c r="PU282" s="938" t="s">
        <v>391</v>
      </c>
      <c r="PV282" s="939"/>
      <c r="PW282" s="940"/>
      <c r="PX282" s="941"/>
      <c r="PY282" s="942"/>
      <c r="PZ282" s="1248"/>
      <c r="QA282" s="898"/>
      <c r="QB282" s="898"/>
      <c r="QC282" s="934"/>
      <c r="QD282" s="934"/>
      <c r="QE282" s="934"/>
      <c r="QF282" s="934"/>
      <c r="QG282" s="935"/>
      <c r="QH282" s="936"/>
      <c r="QK282" s="937" t="s">
        <v>967</v>
      </c>
      <c r="QL282" s="938" t="s">
        <v>391</v>
      </c>
      <c r="QM282" s="939"/>
      <c r="QN282" s="940"/>
      <c r="QO282" s="1007">
        <v>0</v>
      </c>
      <c r="QP282" s="1008"/>
      <c r="QQ282" s="1248"/>
      <c r="QR282" s="898"/>
      <c r="QS282" s="898"/>
      <c r="QT282" s="934"/>
      <c r="QU282" s="934"/>
      <c r="QV282" s="934"/>
      <c r="QW282" s="934"/>
      <c r="QX282" s="935"/>
      <c r="QY282" s="936"/>
      <c r="RB282" s="405"/>
      <c r="RC282" s="406"/>
      <c r="RD282" s="407"/>
      <c r="RE282" s="408"/>
      <c r="RF282" s="409"/>
      <c r="RG282" s="410"/>
      <c r="RH282" s="410"/>
      <c r="RI282" s="898"/>
      <c r="RJ282" s="898"/>
      <c r="RK282" s="934"/>
      <c r="RL282" s="934"/>
      <c r="RM282" s="934"/>
      <c r="RN282" s="934"/>
      <c r="RO282" s="935"/>
      <c r="RP282" s="936"/>
      <c r="RS282" s="405"/>
      <c r="RT282" s="406"/>
      <c r="RU282" s="407"/>
      <c r="RV282" s="408"/>
      <c r="RW282" s="409"/>
      <c r="RX282" s="410"/>
      <c r="RY282" s="410"/>
      <c r="RZ282" s="898"/>
      <c r="SA282" s="898"/>
      <c r="SB282" s="934"/>
      <c r="SC282" s="934"/>
      <c r="SD282" s="934"/>
      <c r="SE282" s="934"/>
      <c r="SF282" s="935"/>
      <c r="SG282" s="936"/>
      <c r="SJ282" s="405"/>
      <c r="SK282" s="406"/>
      <c r="SL282" s="407"/>
      <c r="SM282" s="408"/>
      <c r="SN282" s="409"/>
      <c r="SO282" s="410"/>
      <c r="SP282" s="410"/>
      <c r="SQ282" s="898"/>
      <c r="SR282" s="898"/>
      <c r="SS282" s="934"/>
      <c r="ST282" s="934"/>
      <c r="SU282" s="934"/>
      <c r="SV282" s="934"/>
      <c r="SW282" s="935"/>
      <c r="SX282" s="936"/>
    </row>
    <row r="283" spans="2:518" ht="41.25" customHeight="1" thickTop="1" thickBot="1">
      <c r="B283" s="958"/>
      <c r="C283" s="1190" t="s">
        <v>628</v>
      </c>
      <c r="D283" s="1179"/>
      <c r="E283" s="1180"/>
      <c r="F283" s="1017"/>
      <c r="G283" s="1025"/>
      <c r="H283" s="1016"/>
      <c r="K283" s="958"/>
      <c r="L283" s="1190" t="s">
        <v>628</v>
      </c>
      <c r="M283" s="1179"/>
      <c r="N283" s="1180"/>
      <c r="O283" s="1017"/>
      <c r="P283" s="1025"/>
      <c r="Q283" s="1016"/>
      <c r="R283" s="898"/>
      <c r="S283" s="898"/>
      <c r="T283" s="934"/>
      <c r="U283" s="934"/>
      <c r="V283" s="934"/>
      <c r="W283" s="934"/>
      <c r="X283" s="935"/>
      <c r="Y283" s="936"/>
      <c r="Z283" s="872"/>
      <c r="AA283" s="872"/>
      <c r="AB283" s="958"/>
      <c r="AC283" s="1190" t="s">
        <v>628</v>
      </c>
      <c r="AD283" s="1179"/>
      <c r="AE283" s="1180"/>
      <c r="AF283" s="1017"/>
      <c r="AG283" s="1025"/>
      <c r="AH283" s="1016"/>
      <c r="AI283" s="898"/>
      <c r="AJ283" s="898"/>
      <c r="AK283" s="934"/>
      <c r="AL283" s="934"/>
      <c r="AM283" s="934"/>
      <c r="AN283" s="934"/>
      <c r="AO283" s="935"/>
      <c r="AP283" s="936"/>
      <c r="AQ283" s="872"/>
      <c r="AR283" s="872"/>
      <c r="AS283" s="958"/>
      <c r="AT283" s="1191" t="s">
        <v>628</v>
      </c>
      <c r="AU283" s="1179"/>
      <c r="AV283" s="1180"/>
      <c r="AW283" s="1242"/>
      <c r="AX283" s="1026"/>
      <c r="AY283" s="1016"/>
      <c r="AZ283" s="898"/>
      <c r="BA283" s="898"/>
      <c r="BB283" s="934"/>
      <c r="BC283" s="934"/>
      <c r="BD283" s="934"/>
      <c r="BE283" s="934"/>
      <c r="BF283" s="935"/>
      <c r="BG283" s="936"/>
      <c r="BJ283" s="958"/>
      <c r="BK283" s="1190" t="s">
        <v>628</v>
      </c>
      <c r="BL283" s="1179"/>
      <c r="BM283" s="1180"/>
      <c r="BN283" s="1017"/>
      <c r="BO283" s="1025"/>
      <c r="BP283" s="1016"/>
      <c r="BQ283" s="898"/>
      <c r="BR283" s="898"/>
      <c r="BS283" s="934"/>
      <c r="BT283" s="934"/>
      <c r="BU283" s="934"/>
      <c r="BV283" s="934"/>
      <c r="BW283" s="935"/>
      <c r="BX283" s="936"/>
      <c r="CA283" s="958"/>
      <c r="CB283" s="1190" t="s">
        <v>628</v>
      </c>
      <c r="CC283" s="1179"/>
      <c r="CD283" s="1180"/>
      <c r="CE283" s="1017"/>
      <c r="CF283" s="1025"/>
      <c r="CG283" s="1016"/>
      <c r="CH283" s="898"/>
      <c r="CI283" s="898"/>
      <c r="CJ283" s="934"/>
      <c r="CK283" s="934"/>
      <c r="CL283" s="934"/>
      <c r="CM283" s="934"/>
      <c r="CN283" s="935"/>
      <c r="CO283" s="936"/>
      <c r="CR283" s="958"/>
      <c r="CS283" s="1190" t="s">
        <v>628</v>
      </c>
      <c r="CT283" s="1179"/>
      <c r="CU283" s="1180"/>
      <c r="CV283" s="1017"/>
      <c r="CW283" s="1025"/>
      <c r="CX283" s="1016"/>
      <c r="CY283" s="898"/>
      <c r="CZ283" s="898"/>
      <c r="DA283" s="934"/>
      <c r="DB283" s="934"/>
      <c r="DC283" s="934"/>
      <c r="DD283" s="934"/>
      <c r="DE283" s="935"/>
      <c r="DF283" s="936"/>
      <c r="DI283" s="958"/>
      <c r="DJ283" s="1190" t="s">
        <v>628</v>
      </c>
      <c r="DK283" s="1179"/>
      <c r="DL283" s="1180"/>
      <c r="DM283" s="1017"/>
      <c r="DN283" s="1025"/>
      <c r="DO283" s="1016"/>
      <c r="DP283" s="898"/>
      <c r="DQ283" s="898"/>
      <c r="DR283" s="934"/>
      <c r="DS283" s="934"/>
      <c r="DT283" s="934"/>
      <c r="DU283" s="934"/>
      <c r="DV283" s="935"/>
      <c r="DW283" s="936"/>
      <c r="DZ283" s="958"/>
      <c r="EA283" s="1190" t="s">
        <v>628</v>
      </c>
      <c r="EB283" s="1179"/>
      <c r="EC283" s="1180"/>
      <c r="ED283" s="1017"/>
      <c r="EE283" s="1025"/>
      <c r="EF283" s="1016"/>
      <c r="EG283" s="898"/>
      <c r="EH283" s="898"/>
      <c r="EI283" s="934"/>
      <c r="EJ283" s="934"/>
      <c r="EK283" s="934"/>
      <c r="EL283" s="934"/>
      <c r="EM283" s="935"/>
      <c r="EN283" s="936"/>
      <c r="EQ283" s="958"/>
      <c r="ER283" s="1190" t="s">
        <v>628</v>
      </c>
      <c r="ES283" s="1179"/>
      <c r="ET283" s="1180"/>
      <c r="EU283" s="1017"/>
      <c r="EV283" s="1025"/>
      <c r="EW283" s="1016"/>
      <c r="EX283" s="898"/>
      <c r="EY283" s="898"/>
      <c r="EZ283" s="934"/>
      <c r="FA283" s="934"/>
      <c r="FB283" s="934"/>
      <c r="FC283" s="934"/>
      <c r="FD283" s="935"/>
      <c r="FE283" s="936"/>
      <c r="FH283" s="958"/>
      <c r="FI283" s="1190"/>
      <c r="FJ283" s="1179"/>
      <c r="FK283" s="1180"/>
      <c r="FL283" s="1017"/>
      <c r="FM283" s="1025"/>
      <c r="FN283" s="1016"/>
      <c r="FO283" s="898"/>
      <c r="FP283" s="898"/>
      <c r="FQ283" s="934"/>
      <c r="FR283" s="934"/>
      <c r="FS283" s="934"/>
      <c r="FT283" s="934"/>
      <c r="FU283" s="935"/>
      <c r="FV283" s="936"/>
      <c r="FY283" s="958"/>
      <c r="FZ283" s="1190" t="s">
        <v>628</v>
      </c>
      <c r="GA283" s="1179"/>
      <c r="GB283" s="1180"/>
      <c r="GC283" s="1017"/>
      <c r="GD283" s="1025"/>
      <c r="GE283" s="1016"/>
      <c r="GF283" s="898"/>
      <c r="GG283" s="898"/>
      <c r="GH283" s="934"/>
      <c r="GI283" s="934"/>
      <c r="GJ283" s="934"/>
      <c r="GK283" s="934"/>
      <c r="GL283" s="935"/>
      <c r="GM283" s="936"/>
      <c r="GP283" s="958"/>
      <c r="GQ283" s="1190" t="s">
        <v>628</v>
      </c>
      <c r="GR283" s="1179"/>
      <c r="GS283" s="1180"/>
      <c r="GT283" s="1017"/>
      <c r="GU283" s="1025"/>
      <c r="GV283" s="1016"/>
      <c r="GW283" s="898"/>
      <c r="GX283" s="898"/>
      <c r="GY283" s="934"/>
      <c r="GZ283" s="934"/>
      <c r="HA283" s="934"/>
      <c r="HB283" s="934"/>
      <c r="HC283" s="935"/>
      <c r="HD283" s="936"/>
      <c r="HG283" s="958"/>
      <c r="HH283" s="1190" t="s">
        <v>628</v>
      </c>
      <c r="HI283" s="1179"/>
      <c r="HJ283" s="1180"/>
      <c r="HK283" s="1017"/>
      <c r="HL283" s="1025"/>
      <c r="HM283" s="1016"/>
      <c r="HN283" s="898"/>
      <c r="HO283" s="898"/>
      <c r="HP283" s="934"/>
      <c r="HQ283" s="934"/>
      <c r="HR283" s="934"/>
      <c r="HS283" s="934"/>
      <c r="HT283" s="935"/>
      <c r="HU283" s="936"/>
      <c r="HX283" s="958"/>
      <c r="HY283" s="1190" t="s">
        <v>628</v>
      </c>
      <c r="HZ283" s="1179"/>
      <c r="IA283" s="1180"/>
      <c r="IB283" s="1017"/>
      <c r="IC283" s="1025"/>
      <c r="ID283" s="1016"/>
      <c r="IE283" s="898"/>
      <c r="IF283" s="898"/>
      <c r="IG283" s="934"/>
      <c r="IH283" s="934"/>
      <c r="II283" s="934"/>
      <c r="IJ283" s="934"/>
      <c r="IK283" s="935"/>
      <c r="IL283" s="936"/>
      <c r="IO283" s="958"/>
      <c r="IP283" s="1190" t="s">
        <v>628</v>
      </c>
      <c r="IQ283" s="1179"/>
      <c r="IR283" s="1180"/>
      <c r="IS283" s="1017"/>
      <c r="IT283" s="1025"/>
      <c r="IU283" s="1016"/>
      <c r="IV283" s="898"/>
      <c r="IW283" s="898"/>
      <c r="IX283" s="934"/>
      <c r="IY283" s="934"/>
      <c r="IZ283" s="934"/>
      <c r="JA283" s="934"/>
      <c r="JB283" s="935"/>
      <c r="JC283" s="936"/>
      <c r="JF283" s="958"/>
      <c r="JG283" s="1190" t="s">
        <v>628</v>
      </c>
      <c r="JH283" s="1179"/>
      <c r="JI283" s="1180"/>
      <c r="JJ283" s="1017"/>
      <c r="JK283" s="1025"/>
      <c r="JL283" s="1016"/>
      <c r="JM283" s="898"/>
      <c r="JN283" s="898"/>
      <c r="JO283" s="934"/>
      <c r="JP283" s="934"/>
      <c r="JQ283" s="934"/>
      <c r="JR283" s="934"/>
      <c r="JS283" s="935"/>
      <c r="JT283" s="936"/>
      <c r="JW283" s="958"/>
      <c r="JX283" s="1190" t="s">
        <v>628</v>
      </c>
      <c r="JY283" s="1179"/>
      <c r="JZ283" s="1180"/>
      <c r="KA283" s="1017"/>
      <c r="KB283" s="1025"/>
      <c r="KC283" s="1016"/>
      <c r="KD283" s="898"/>
      <c r="KE283" s="898"/>
      <c r="KF283" s="934"/>
      <c r="KG283" s="934"/>
      <c r="KH283" s="934"/>
      <c r="KI283" s="934"/>
      <c r="KJ283" s="935"/>
      <c r="KK283" s="936"/>
      <c r="KN283" s="958"/>
      <c r="KO283" s="1190" t="s">
        <v>628</v>
      </c>
      <c r="KP283" s="1179"/>
      <c r="KQ283" s="1180"/>
      <c r="KR283" s="1017"/>
      <c r="KS283" s="1025"/>
      <c r="KT283" s="1016"/>
      <c r="KU283" s="898"/>
      <c r="KV283" s="898"/>
      <c r="KW283" s="934"/>
      <c r="KX283" s="934"/>
      <c r="KY283" s="934"/>
      <c r="KZ283" s="934"/>
      <c r="LA283" s="935"/>
      <c r="LB283" s="936"/>
      <c r="LE283" s="958"/>
      <c r="LF283" s="1190" t="s">
        <v>628</v>
      </c>
      <c r="LG283" s="1179"/>
      <c r="LH283" s="1180"/>
      <c r="LI283" s="1243">
        <v>0</v>
      </c>
      <c r="LJ283" s="1028"/>
      <c r="LK283" s="1016"/>
      <c r="LL283" s="898"/>
      <c r="LM283" s="898"/>
      <c r="LN283" s="934"/>
      <c r="LO283" s="934"/>
      <c r="LP283" s="934"/>
      <c r="LQ283" s="934"/>
      <c r="LR283" s="935"/>
      <c r="LS283" s="936"/>
      <c r="LV283" s="958"/>
      <c r="LW283" s="1190" t="s">
        <v>628</v>
      </c>
      <c r="LX283" s="1179"/>
      <c r="LY283" s="1180"/>
      <c r="LZ283" s="1017"/>
      <c r="MA283" s="1025"/>
      <c r="MB283" s="1016"/>
      <c r="MC283" s="898"/>
      <c r="MD283" s="898"/>
      <c r="ME283" s="934"/>
      <c r="MF283" s="934"/>
      <c r="MG283" s="934"/>
      <c r="MH283" s="934"/>
      <c r="MI283" s="935"/>
      <c r="MJ283" s="936"/>
      <c r="MM283" s="958"/>
      <c r="MN283" s="1190" t="s">
        <v>628</v>
      </c>
      <c r="MO283" s="1179"/>
      <c r="MP283" s="1180"/>
      <c r="MQ283" s="1017"/>
      <c r="MR283" s="1025"/>
      <c r="MS283" s="1016"/>
      <c r="MT283" s="898"/>
      <c r="MU283" s="898"/>
      <c r="MV283" s="934"/>
      <c r="MW283" s="934"/>
      <c r="MX283" s="934"/>
      <c r="MY283" s="934"/>
      <c r="MZ283" s="935"/>
      <c r="NA283" s="936"/>
      <c r="ND283" s="975"/>
      <c r="NE283" s="976" t="s">
        <v>628</v>
      </c>
      <c r="NF283" s="1175"/>
      <c r="NG283" s="1176"/>
      <c r="NH283" s="979"/>
      <c r="NI283" s="980"/>
      <c r="NJ283" s="1016"/>
      <c r="NK283" s="898"/>
      <c r="NL283" s="898"/>
      <c r="NM283" s="934"/>
      <c r="NN283" s="934"/>
      <c r="NO283" s="934"/>
      <c r="NP283" s="934"/>
      <c r="NQ283" s="935"/>
      <c r="NR283" s="936"/>
      <c r="NU283" s="981"/>
      <c r="NV283" s="982" t="s">
        <v>628</v>
      </c>
      <c r="NW283" s="1177"/>
      <c r="NX283" s="1178"/>
      <c r="NY283" s="1244"/>
      <c r="NZ283" s="986"/>
      <c r="OA283" s="1016"/>
      <c r="OB283" s="898"/>
      <c r="OC283" s="898"/>
      <c r="OD283" s="934"/>
      <c r="OE283" s="934"/>
      <c r="OF283" s="934"/>
      <c r="OG283" s="934"/>
      <c r="OH283" s="935"/>
      <c r="OI283" s="936"/>
      <c r="OL283" s="958"/>
      <c r="OM283" s="1245" t="s">
        <v>628</v>
      </c>
      <c r="ON283" s="1179"/>
      <c r="OO283" s="1180"/>
      <c r="OP283" s="1017"/>
      <c r="OQ283" s="1025"/>
      <c r="OR283" s="1016"/>
      <c r="OS283" s="898"/>
      <c r="OT283" s="898"/>
      <c r="OU283" s="934"/>
      <c r="OV283" s="934"/>
      <c r="OW283" s="934"/>
      <c r="OX283" s="934"/>
      <c r="OY283" s="935"/>
      <c r="OZ283" s="936"/>
      <c r="PC283" s="958"/>
      <c r="PD283" s="1190" t="s">
        <v>628</v>
      </c>
      <c r="PE283" s="1179"/>
      <c r="PF283" s="1180"/>
      <c r="PG283" s="1246"/>
      <c r="PH283" s="1029"/>
      <c r="PI283" s="1249"/>
      <c r="PJ283" s="898"/>
      <c r="PK283" s="898"/>
      <c r="PL283" s="934"/>
      <c r="PM283" s="934"/>
      <c r="PN283" s="934"/>
      <c r="PO283" s="934"/>
      <c r="PP283" s="935"/>
      <c r="PQ283" s="936"/>
      <c r="PT283" s="958"/>
      <c r="PU283" s="1190" t="s">
        <v>628</v>
      </c>
      <c r="PV283" s="1179"/>
      <c r="PW283" s="1180"/>
      <c r="PX283" s="1017"/>
      <c r="PY283" s="1025"/>
      <c r="PZ283" s="1016"/>
      <c r="QA283" s="898"/>
      <c r="QB283" s="898"/>
      <c r="QC283" s="934"/>
      <c r="QD283" s="934"/>
      <c r="QE283" s="934"/>
      <c r="QF283" s="934"/>
      <c r="QG283" s="935"/>
      <c r="QH283" s="936"/>
      <c r="QK283" s="958"/>
      <c r="QL283" s="1190" t="s">
        <v>628</v>
      </c>
      <c r="QM283" s="1179"/>
      <c r="QN283" s="1180"/>
      <c r="QO283" s="1243">
        <v>0</v>
      </c>
      <c r="QP283" s="1028"/>
      <c r="QQ283" s="1016"/>
      <c r="QR283" s="898"/>
      <c r="QS283" s="898"/>
      <c r="QT283" s="934"/>
      <c r="QU283" s="934"/>
      <c r="QV283" s="934"/>
      <c r="QW283" s="934"/>
      <c r="QX283" s="935"/>
      <c r="QY283" s="936"/>
      <c r="RB283" s="405"/>
      <c r="RC283" s="406"/>
      <c r="RD283" s="407"/>
      <c r="RE283" s="408"/>
      <c r="RF283" s="409"/>
      <c r="RG283" s="410"/>
      <c r="RH283" s="410"/>
      <c r="RI283" s="898"/>
      <c r="RJ283" s="898"/>
      <c r="RK283" s="934"/>
      <c r="RL283" s="934"/>
      <c r="RM283" s="934"/>
      <c r="RN283" s="934"/>
      <c r="RO283" s="935"/>
      <c r="RP283" s="936"/>
      <c r="RS283" s="405"/>
      <c r="RT283" s="406"/>
      <c r="RU283" s="407"/>
      <c r="RV283" s="408"/>
      <c r="RW283" s="409"/>
      <c r="RX283" s="410"/>
      <c r="RY283" s="410"/>
      <c r="RZ283" s="898"/>
      <c r="SA283" s="898"/>
      <c r="SB283" s="934"/>
      <c r="SC283" s="934"/>
      <c r="SD283" s="934"/>
      <c r="SE283" s="934"/>
      <c r="SF283" s="935"/>
      <c r="SG283" s="936"/>
      <c r="SJ283" s="405"/>
      <c r="SK283" s="406"/>
      <c r="SL283" s="407"/>
      <c r="SM283" s="408"/>
      <c r="SN283" s="409"/>
      <c r="SO283" s="410"/>
      <c r="SP283" s="410"/>
      <c r="SQ283" s="898"/>
      <c r="SR283" s="898"/>
      <c r="SS283" s="934"/>
      <c r="ST283" s="934"/>
      <c r="SU283" s="934"/>
      <c r="SV283" s="934"/>
      <c r="SW283" s="935"/>
      <c r="SX283" s="936"/>
    </row>
    <row r="284" spans="2:518" ht="31.5" customHeight="1" thickTop="1" thickBot="1">
      <c r="B284" s="958" t="s">
        <v>343</v>
      </c>
      <c r="C284" s="1190" t="s">
        <v>629</v>
      </c>
      <c r="D284" s="1179" t="s">
        <v>236</v>
      </c>
      <c r="E284" s="1180">
        <v>539</v>
      </c>
      <c r="F284" s="1015"/>
      <c r="G284" s="1025">
        <f t="shared" ref="G284:G301" si="4948">ROUND(E284*F284,0)</f>
        <v>0</v>
      </c>
      <c r="H284" s="1016"/>
      <c r="K284" s="958" t="s">
        <v>343</v>
      </c>
      <c r="L284" s="1190" t="s">
        <v>629</v>
      </c>
      <c r="M284" s="1179" t="s">
        <v>236</v>
      </c>
      <c r="N284" s="1180">
        <v>539</v>
      </c>
      <c r="O284" s="1017">
        <v>15600</v>
      </c>
      <c r="P284" s="1025">
        <f t="shared" ref="P284:P301" si="4949">ROUND(N284*O284,0)</f>
        <v>8408400</v>
      </c>
      <c r="Q284" s="1016"/>
      <c r="R284" s="898">
        <f t="shared" ref="R284:R317" si="4950">IF(EXACT(VLOOKUP(K284,OFERTA_0,2,FALSE),L284),1,0)</f>
        <v>1</v>
      </c>
      <c r="S284" s="898">
        <f t="shared" ref="S284:S317" si="4951">IF(EXACT(VLOOKUP(K284,OFERTA_0,3,FALSE),M284),1,0)</f>
        <v>1</v>
      </c>
      <c r="T284" s="899">
        <f t="shared" ref="T284:T317" si="4952">IF(EXACT(VLOOKUP(K284,OFERTA_0,4,FALSE),N284),1,0)</f>
        <v>1</v>
      </c>
      <c r="U284" s="899">
        <f t="shared" ref="U284:U317" si="4953">IF(O284=0,0,1)</f>
        <v>1</v>
      </c>
      <c r="V284" s="899">
        <f t="shared" ref="V284:V317" si="4954">IF(P284=0,0,1)</f>
        <v>1</v>
      </c>
      <c r="W284" s="899">
        <f t="shared" ref="W284:W317" si="4955">PRODUCT(R284:V284)</f>
        <v>1</v>
      </c>
      <c r="X284" s="966">
        <f t="shared" ref="X284:X317" si="4956">ROUND(P284,0)</f>
        <v>8408400</v>
      </c>
      <c r="Y284" s="901">
        <f t="shared" ref="Y284:Y317" si="4957">P284-X284</f>
        <v>0</v>
      </c>
      <c r="Z284" s="872"/>
      <c r="AA284" s="872"/>
      <c r="AB284" s="958" t="s">
        <v>343</v>
      </c>
      <c r="AC284" s="1190" t="s">
        <v>629</v>
      </c>
      <c r="AD284" s="1179" t="s">
        <v>236</v>
      </c>
      <c r="AE284" s="1180">
        <v>539</v>
      </c>
      <c r="AF284" s="1015">
        <v>18000</v>
      </c>
      <c r="AG284" s="1025">
        <f t="shared" ref="AG284:AG301" si="4958">ROUND(AE284*AF284,0)</f>
        <v>9702000</v>
      </c>
      <c r="AH284" s="1016"/>
      <c r="AI284" s="898">
        <f t="shared" ref="AI284:AI301" si="4959">IF(EXACT(VLOOKUP(AB284,OFERTA_0,2,FALSE),AC284),1,0)</f>
        <v>1</v>
      </c>
      <c r="AJ284" s="898">
        <f t="shared" ref="AJ284:AJ301" si="4960">IF(EXACT(VLOOKUP(AB284,OFERTA_0,3,FALSE),AD284),1,0)</f>
        <v>1</v>
      </c>
      <c r="AK284" s="899">
        <f t="shared" ref="AK284:AK301" si="4961">IF(EXACT(VLOOKUP(AB284,OFERTA_0,4,FALSE),AE284),1,0)</f>
        <v>1</v>
      </c>
      <c r="AL284" s="899">
        <f t="shared" ref="AL284:AL301" si="4962">IF(AF284=0,0,1)</f>
        <v>1</v>
      </c>
      <c r="AM284" s="899">
        <f t="shared" ref="AM284:AM301" si="4963">IF(AG284=0,0,1)</f>
        <v>1</v>
      </c>
      <c r="AN284" s="899">
        <f t="shared" ref="AN284:AN301" si="4964">PRODUCT(AI284:AM284)</f>
        <v>1</v>
      </c>
      <c r="AO284" s="966">
        <f t="shared" ref="AO284:AO301" si="4965">ROUND(AG284,0)</f>
        <v>9702000</v>
      </c>
      <c r="AP284" s="901">
        <f t="shared" ref="AP284:AP301" si="4966">AG284-AO284</f>
        <v>0</v>
      </c>
      <c r="AQ284" s="872"/>
      <c r="AR284" s="872"/>
      <c r="AS284" s="958" t="s">
        <v>343</v>
      </c>
      <c r="AT284" s="1191" t="s">
        <v>629</v>
      </c>
      <c r="AU284" s="1179" t="s">
        <v>236</v>
      </c>
      <c r="AV284" s="1180">
        <v>539</v>
      </c>
      <c r="AW284" s="1019">
        <v>7800</v>
      </c>
      <c r="AX284" s="1026">
        <f t="shared" ref="AX284:AX301" si="4967">ROUND(AV284*AW284,0)</f>
        <v>4204200</v>
      </c>
      <c r="AY284" s="1016"/>
      <c r="AZ284" s="898">
        <f t="shared" ref="AZ284:AZ301" si="4968">IF(EXACT(VLOOKUP(AS284,OFERTA_0,2,FALSE),AT284),1,0)</f>
        <v>1</v>
      </c>
      <c r="BA284" s="898">
        <f t="shared" ref="BA284:BA301" si="4969">IF(EXACT(VLOOKUP(AS284,OFERTA_0,3,FALSE),AU284),1,0)</f>
        <v>1</v>
      </c>
      <c r="BB284" s="899">
        <f t="shared" ref="BB284:BB301" si="4970">IF(EXACT(VLOOKUP(AS284,OFERTA_0,4,FALSE),AV284),1,0)</f>
        <v>1</v>
      </c>
      <c r="BC284" s="899">
        <f t="shared" ref="BC284:BC301" si="4971">IF(AW284=0,0,1)</f>
        <v>1</v>
      </c>
      <c r="BD284" s="899">
        <f t="shared" ref="BD284:BD301" si="4972">IF(AX284=0,0,1)</f>
        <v>1</v>
      </c>
      <c r="BE284" s="899">
        <f t="shared" ref="BE284:BE301" si="4973">PRODUCT(AZ284:BD284)</f>
        <v>1</v>
      </c>
      <c r="BF284" s="966">
        <f t="shared" ref="BF284:BF301" si="4974">ROUND(AX284,0)</f>
        <v>4204200</v>
      </c>
      <c r="BG284" s="901">
        <f t="shared" ref="BG284:BG301" si="4975">AX284-BF284</f>
        <v>0</v>
      </c>
      <c r="BJ284" s="958" t="s">
        <v>343</v>
      </c>
      <c r="BK284" s="1190" t="s">
        <v>629</v>
      </c>
      <c r="BL284" s="1179" t="s">
        <v>236</v>
      </c>
      <c r="BM284" s="1180">
        <v>539</v>
      </c>
      <c r="BN284" s="1015">
        <v>6017</v>
      </c>
      <c r="BO284" s="1025">
        <f t="shared" ref="BO284:BO301" si="4976">ROUND(BM284*BN284,0)</f>
        <v>3243163</v>
      </c>
      <c r="BP284" s="1016"/>
      <c r="BQ284" s="898">
        <f t="shared" ref="BQ284:BQ301" si="4977">IF(EXACT(VLOOKUP(BJ284,OFERTA_0,2,FALSE),BK284),1,0)</f>
        <v>1</v>
      </c>
      <c r="BR284" s="898">
        <f t="shared" ref="BR284:BR301" si="4978">IF(EXACT(VLOOKUP(BJ284,OFERTA_0,3,FALSE),BL284),1,0)</f>
        <v>1</v>
      </c>
      <c r="BS284" s="899">
        <f t="shared" ref="BS284:BS301" si="4979">IF(EXACT(VLOOKUP(BJ284,OFERTA_0,4,FALSE),BM284),1,0)</f>
        <v>1</v>
      </c>
      <c r="BT284" s="899">
        <f t="shared" ref="BT284:BT301" si="4980">IF(BN284=0,0,1)</f>
        <v>1</v>
      </c>
      <c r="BU284" s="899">
        <f t="shared" ref="BU284:BU301" si="4981">IF(BO284=0,0,1)</f>
        <v>1</v>
      </c>
      <c r="BV284" s="899">
        <f t="shared" ref="BV284:BV301" si="4982">PRODUCT(BQ284:BU284)</f>
        <v>1</v>
      </c>
      <c r="BW284" s="966">
        <f t="shared" ref="BW284:BW301" si="4983">ROUND(BO284,0)</f>
        <v>3243163</v>
      </c>
      <c r="BX284" s="901">
        <f t="shared" ref="BX284:BX301" si="4984">BO284-BW284</f>
        <v>0</v>
      </c>
      <c r="CA284" s="958" t="s">
        <v>343</v>
      </c>
      <c r="CB284" s="1190" t="s">
        <v>629</v>
      </c>
      <c r="CC284" s="1179" t="s">
        <v>236</v>
      </c>
      <c r="CD284" s="1180">
        <v>539</v>
      </c>
      <c r="CE284" s="1015">
        <v>16937</v>
      </c>
      <c r="CF284" s="1025">
        <f t="shared" ref="CF284:CF301" si="4985">ROUND(CD284*CE284,0)</f>
        <v>9129043</v>
      </c>
      <c r="CG284" s="1016"/>
      <c r="CH284" s="898">
        <f t="shared" ref="CH284:CH301" si="4986">IF(EXACT(VLOOKUP(CA284,OFERTA_0,2,FALSE),CB284),1,0)</f>
        <v>1</v>
      </c>
      <c r="CI284" s="898">
        <f t="shared" ref="CI284:CI301" si="4987">IF(EXACT(VLOOKUP(CA284,OFERTA_0,3,FALSE),CC284),1,0)</f>
        <v>1</v>
      </c>
      <c r="CJ284" s="899">
        <f t="shared" ref="CJ284:CJ301" si="4988">IF(EXACT(VLOOKUP(CA284,OFERTA_0,4,FALSE),CD284),1,0)</f>
        <v>1</v>
      </c>
      <c r="CK284" s="899">
        <f t="shared" ref="CK284:CK301" si="4989">IF(CE284=0,0,1)</f>
        <v>1</v>
      </c>
      <c r="CL284" s="899">
        <f t="shared" ref="CL284:CL301" si="4990">IF(CF284=0,0,1)</f>
        <v>1</v>
      </c>
      <c r="CM284" s="899">
        <f t="shared" ref="CM284:CM301" si="4991">PRODUCT(CH284:CL284)</f>
        <v>1</v>
      </c>
      <c r="CN284" s="966">
        <f t="shared" ref="CN284:CN301" si="4992">ROUND(CF284,0)</f>
        <v>9129043</v>
      </c>
      <c r="CO284" s="901">
        <f t="shared" ref="CO284:CO301" si="4993">CF284-CN284</f>
        <v>0</v>
      </c>
      <c r="CR284" s="958" t="s">
        <v>343</v>
      </c>
      <c r="CS284" s="1190" t="s">
        <v>629</v>
      </c>
      <c r="CT284" s="1179" t="s">
        <v>236</v>
      </c>
      <c r="CU284" s="1180">
        <v>539</v>
      </c>
      <c r="CV284" s="1015">
        <v>21900</v>
      </c>
      <c r="CW284" s="1025">
        <f t="shared" ref="CW284:CW301" si="4994">ROUND(CU284*CV284,0)</f>
        <v>11804100</v>
      </c>
      <c r="CX284" s="1016"/>
      <c r="CY284" s="898">
        <f t="shared" ref="CY284:CY301" si="4995">IF(EXACT(VLOOKUP(CR284,OFERTA_0,2,FALSE),CS284),1,0)</f>
        <v>1</v>
      </c>
      <c r="CZ284" s="898">
        <f t="shared" ref="CZ284:CZ301" si="4996">IF(EXACT(VLOOKUP(CR284,OFERTA_0,3,FALSE),CT284),1,0)</f>
        <v>1</v>
      </c>
      <c r="DA284" s="899">
        <f t="shared" ref="DA284:DA301" si="4997">IF(EXACT(VLOOKUP(CR284,OFERTA_0,4,FALSE),CU284),1,0)</f>
        <v>1</v>
      </c>
      <c r="DB284" s="899">
        <f t="shared" ref="DB284:DB301" si="4998">IF(CV284=0,0,1)</f>
        <v>1</v>
      </c>
      <c r="DC284" s="899">
        <f t="shared" ref="DC284:DC301" si="4999">IF(CW284=0,0,1)</f>
        <v>1</v>
      </c>
      <c r="DD284" s="899">
        <f t="shared" ref="DD284:DD301" si="5000">PRODUCT(CY284:DC284)</f>
        <v>1</v>
      </c>
      <c r="DE284" s="966">
        <f t="shared" ref="DE284:DE301" si="5001">ROUND(CW284,0)</f>
        <v>11804100</v>
      </c>
      <c r="DF284" s="901">
        <f t="shared" ref="DF284:DF301" si="5002">CW284-DE284</f>
        <v>0</v>
      </c>
      <c r="DI284" s="958" t="s">
        <v>343</v>
      </c>
      <c r="DJ284" s="1190" t="s">
        <v>629</v>
      </c>
      <c r="DK284" s="1179" t="s">
        <v>236</v>
      </c>
      <c r="DL284" s="1180">
        <v>539</v>
      </c>
      <c r="DM284" s="1015">
        <v>13909</v>
      </c>
      <c r="DN284" s="1025">
        <f t="shared" ref="DN284:DN301" si="5003">ROUND(DL284*DM284,0)</f>
        <v>7496951</v>
      </c>
      <c r="DO284" s="1016"/>
      <c r="DP284" s="898">
        <f t="shared" ref="DP284:DP301" si="5004">IF(EXACT(VLOOKUP(DI284,OFERTA_0,2,FALSE),DJ284),1,0)</f>
        <v>1</v>
      </c>
      <c r="DQ284" s="898">
        <f t="shared" ref="DQ284:DQ301" si="5005">IF(EXACT(VLOOKUP(DI284,OFERTA_0,3,FALSE),DK284),1,0)</f>
        <v>1</v>
      </c>
      <c r="DR284" s="899">
        <f t="shared" ref="DR284:DR301" si="5006">IF(EXACT(VLOOKUP(DI284,OFERTA_0,4,FALSE),DL284),1,0)</f>
        <v>1</v>
      </c>
      <c r="DS284" s="899">
        <f t="shared" ref="DS284:DS301" si="5007">IF(DM284=0,0,1)</f>
        <v>1</v>
      </c>
      <c r="DT284" s="899">
        <f t="shared" ref="DT284:DT301" si="5008">IF(DN284=0,0,1)</f>
        <v>1</v>
      </c>
      <c r="DU284" s="899">
        <f t="shared" ref="DU284:DU301" si="5009">PRODUCT(DP284:DT284)</f>
        <v>1</v>
      </c>
      <c r="DV284" s="966">
        <f t="shared" ref="DV284:DV301" si="5010">ROUND(DN284,0)</f>
        <v>7496951</v>
      </c>
      <c r="DW284" s="901">
        <f t="shared" ref="DW284:DW301" si="5011">DN284-DV284</f>
        <v>0</v>
      </c>
      <c r="DZ284" s="958" t="s">
        <v>343</v>
      </c>
      <c r="EA284" s="1190" t="s">
        <v>629</v>
      </c>
      <c r="EB284" s="1179" t="s">
        <v>236</v>
      </c>
      <c r="EC284" s="1180">
        <v>539</v>
      </c>
      <c r="ED284" s="1015">
        <v>15629</v>
      </c>
      <c r="EE284" s="1025">
        <f t="shared" ref="EE284:EE301" si="5012">ROUND(EC284*ED284,0)</f>
        <v>8424031</v>
      </c>
      <c r="EF284" s="1016"/>
      <c r="EG284" s="898">
        <f t="shared" ref="EG284:EG301" si="5013">IF(EXACT(VLOOKUP(DZ284,OFERTA_0,2,FALSE),EA284),1,0)</f>
        <v>1</v>
      </c>
      <c r="EH284" s="898">
        <f t="shared" ref="EH284:EH301" si="5014">IF(EXACT(VLOOKUP(DZ284,OFERTA_0,3,FALSE),EB284),1,0)</f>
        <v>1</v>
      </c>
      <c r="EI284" s="899">
        <f t="shared" ref="EI284:EI301" si="5015">IF(EXACT(VLOOKUP(DZ284,OFERTA_0,4,FALSE),EC284),1,0)</f>
        <v>1</v>
      </c>
      <c r="EJ284" s="899">
        <f t="shared" ref="EJ284:EJ301" si="5016">IF(ED284=0,0,1)</f>
        <v>1</v>
      </c>
      <c r="EK284" s="899">
        <f t="shared" ref="EK284:EK301" si="5017">IF(EE284=0,0,1)</f>
        <v>1</v>
      </c>
      <c r="EL284" s="899">
        <f t="shared" ref="EL284:EL301" si="5018">PRODUCT(EG284:EK284)</f>
        <v>1</v>
      </c>
      <c r="EM284" s="966">
        <f t="shared" ref="EM284:EM301" si="5019">ROUND(EE284,0)</f>
        <v>8424031</v>
      </c>
      <c r="EN284" s="901">
        <f t="shared" ref="EN284:EN301" si="5020">EE284-EM284</f>
        <v>0</v>
      </c>
      <c r="EQ284" s="958" t="s">
        <v>343</v>
      </c>
      <c r="ER284" s="1190" t="s">
        <v>629</v>
      </c>
      <c r="ES284" s="1179" t="s">
        <v>236</v>
      </c>
      <c r="ET284" s="1180">
        <v>539</v>
      </c>
      <c r="EU284" s="1015">
        <v>17000</v>
      </c>
      <c r="EV284" s="1025">
        <f t="shared" ref="EV284:EV301" si="5021">ROUND(ET284*EU284,0)</f>
        <v>9163000</v>
      </c>
      <c r="EW284" s="1016"/>
      <c r="EX284" s="898">
        <f t="shared" ref="EX284:EX301" si="5022">IF(EXACT(VLOOKUP(EQ284,OFERTA_0,2,FALSE),ER284),1,0)</f>
        <v>1</v>
      </c>
      <c r="EY284" s="898">
        <f t="shared" ref="EY284:EY301" si="5023">IF(EXACT(VLOOKUP(EQ284,OFERTA_0,3,FALSE),ES284),1,0)</f>
        <v>1</v>
      </c>
      <c r="EZ284" s="899">
        <f t="shared" ref="EZ284:EZ301" si="5024">IF(EXACT(VLOOKUP(EQ284,OFERTA_0,4,FALSE),ET284),1,0)</f>
        <v>1</v>
      </c>
      <c r="FA284" s="899">
        <f t="shared" ref="FA284:FA301" si="5025">IF(EU284=0,0,1)</f>
        <v>1</v>
      </c>
      <c r="FB284" s="899">
        <f t="shared" ref="FB284:FB301" si="5026">IF(EV284=0,0,1)</f>
        <v>1</v>
      </c>
      <c r="FC284" s="899">
        <f t="shared" ref="FC284:FC301" si="5027">PRODUCT(EX284:FB284)</f>
        <v>1</v>
      </c>
      <c r="FD284" s="966">
        <f t="shared" ref="FD284:FD301" si="5028">ROUND(EV284,0)</f>
        <v>9163000</v>
      </c>
      <c r="FE284" s="901">
        <f t="shared" ref="FE284:FE301" si="5029">EV284-FD284</f>
        <v>0</v>
      </c>
      <c r="FH284" s="958"/>
      <c r="FI284" s="1190"/>
      <c r="FJ284" s="1179"/>
      <c r="FK284" s="1180"/>
      <c r="FL284" s="1015"/>
      <c r="FM284" s="1025">
        <f t="shared" ref="FM284:FM301" si="5030">ROUND(FK284*FL284,0)</f>
        <v>0</v>
      </c>
      <c r="FN284" s="1016"/>
      <c r="FO284" s="898" t="e">
        <f t="shared" ref="FO284:FO301" si="5031">IF(EXACT(VLOOKUP(FH284,OFERTA_0,2,FALSE),FI284),1,0)</f>
        <v>#N/A</v>
      </c>
      <c r="FP284" s="898" t="e">
        <f t="shared" ref="FP284:FP301" si="5032">IF(EXACT(VLOOKUP(FH284,OFERTA_0,3,FALSE),FJ284),1,0)</f>
        <v>#N/A</v>
      </c>
      <c r="FQ284" s="899" t="e">
        <f t="shared" ref="FQ284:FQ301" si="5033">IF(EXACT(VLOOKUP(FH284,OFERTA_0,4,FALSE),FK284),1,0)</f>
        <v>#N/A</v>
      </c>
      <c r="FR284" s="899">
        <f t="shared" ref="FR284:FR301" si="5034">IF(FL284=0,0,1)</f>
        <v>0</v>
      </c>
      <c r="FS284" s="899">
        <f t="shared" ref="FS284:FS301" si="5035">IF(FM284=0,0,1)</f>
        <v>0</v>
      </c>
      <c r="FT284" s="899" t="e">
        <f t="shared" ref="FT284:FT301" si="5036">PRODUCT(FO284:FS284)</f>
        <v>#N/A</v>
      </c>
      <c r="FU284" s="966">
        <f t="shared" ref="FU284:FU301" si="5037">ROUND(FM284,0)</f>
        <v>0</v>
      </c>
      <c r="FV284" s="901">
        <f t="shared" ref="FV284:FV301" si="5038">FM284-FU284</f>
        <v>0</v>
      </c>
      <c r="FY284" s="958" t="s">
        <v>343</v>
      </c>
      <c r="FZ284" s="1190" t="s">
        <v>629</v>
      </c>
      <c r="GA284" s="1179" t="s">
        <v>236</v>
      </c>
      <c r="GB284" s="1180">
        <v>539</v>
      </c>
      <c r="GC284" s="1017">
        <v>15770</v>
      </c>
      <c r="GD284" s="1025">
        <f t="shared" ref="GD284:GD301" si="5039">ROUND(GB284*GC284,0)</f>
        <v>8500030</v>
      </c>
      <c r="GE284" s="1016"/>
      <c r="GF284" s="898">
        <f t="shared" ref="GF284:GF301" si="5040">IF(EXACT(VLOOKUP(FY284,OFERTA_0,2,FALSE),FZ284),1,0)</f>
        <v>1</v>
      </c>
      <c r="GG284" s="898">
        <f t="shared" ref="GG284:GG301" si="5041">IF(EXACT(VLOOKUP(FY284,OFERTA_0,3,FALSE),GA284),1,0)</f>
        <v>1</v>
      </c>
      <c r="GH284" s="899">
        <f t="shared" ref="GH284:GH301" si="5042">IF(EXACT(VLOOKUP(FY284,OFERTA_0,4,FALSE),GB284),1,0)</f>
        <v>1</v>
      </c>
      <c r="GI284" s="899">
        <f t="shared" ref="GI284:GI301" si="5043">IF(GC284=0,0,1)</f>
        <v>1</v>
      </c>
      <c r="GJ284" s="899">
        <f t="shared" ref="GJ284:GJ301" si="5044">IF(GD284=0,0,1)</f>
        <v>1</v>
      </c>
      <c r="GK284" s="899">
        <f t="shared" ref="GK284:GK301" si="5045">PRODUCT(GF284:GJ284)</f>
        <v>1</v>
      </c>
      <c r="GL284" s="966">
        <f t="shared" ref="GL284:GL301" si="5046">ROUND(GD284,0)</f>
        <v>8500030</v>
      </c>
      <c r="GM284" s="901">
        <f t="shared" ref="GM284:GM301" si="5047">GD284-GL284</f>
        <v>0</v>
      </c>
      <c r="GP284" s="958" t="s">
        <v>343</v>
      </c>
      <c r="GQ284" s="1190" t="s">
        <v>629</v>
      </c>
      <c r="GR284" s="1179" t="s">
        <v>236</v>
      </c>
      <c r="GS284" s="1180">
        <v>539</v>
      </c>
      <c r="GT284" s="1015">
        <v>17050</v>
      </c>
      <c r="GU284" s="1025">
        <f t="shared" ref="GU284:GU301" si="5048">ROUND(GS284*GT284,0)</f>
        <v>9189950</v>
      </c>
      <c r="GV284" s="1016"/>
      <c r="GW284" s="898">
        <f t="shared" ref="GW284:GW301" si="5049">IF(EXACT(VLOOKUP(GP284,OFERTA_0,2,FALSE),GQ284),1,0)</f>
        <v>1</v>
      </c>
      <c r="GX284" s="898">
        <f t="shared" ref="GX284:GX301" si="5050">IF(EXACT(VLOOKUP(GP284,OFERTA_0,3,FALSE),GR284),1,0)</f>
        <v>1</v>
      </c>
      <c r="GY284" s="899">
        <f t="shared" ref="GY284:GY301" si="5051">IF(EXACT(VLOOKUP(GP284,OFERTA_0,4,FALSE),GS284),1,0)</f>
        <v>1</v>
      </c>
      <c r="GZ284" s="899">
        <f t="shared" ref="GZ284:GZ301" si="5052">IF(GT284=0,0,1)</f>
        <v>1</v>
      </c>
      <c r="HA284" s="899">
        <f t="shared" ref="HA284:HA301" si="5053">IF(GU284=0,0,1)</f>
        <v>1</v>
      </c>
      <c r="HB284" s="899">
        <f t="shared" ref="HB284:HB301" si="5054">PRODUCT(GW284:HA284)</f>
        <v>1</v>
      </c>
      <c r="HC284" s="966">
        <f t="shared" ref="HC284:HC301" si="5055">ROUND(GU284,0)</f>
        <v>9189950</v>
      </c>
      <c r="HD284" s="901">
        <f t="shared" ref="HD284:HD301" si="5056">GU284-HC284</f>
        <v>0</v>
      </c>
      <c r="HG284" s="958" t="s">
        <v>343</v>
      </c>
      <c r="HH284" s="1190" t="s">
        <v>629</v>
      </c>
      <c r="HI284" s="1179" t="s">
        <v>236</v>
      </c>
      <c r="HJ284" s="1180">
        <v>539</v>
      </c>
      <c r="HK284" s="1015">
        <v>13300</v>
      </c>
      <c r="HL284" s="1025">
        <f t="shared" ref="HL284:HL301" si="5057">ROUND(HJ284*HK284,0)</f>
        <v>7168700</v>
      </c>
      <c r="HM284" s="1016"/>
      <c r="HN284" s="898">
        <f t="shared" ref="HN284:HN301" si="5058">IF(EXACT(VLOOKUP(HG284,OFERTA_0,2,FALSE),HH284),1,0)</f>
        <v>1</v>
      </c>
      <c r="HO284" s="898">
        <f t="shared" ref="HO284:HO301" si="5059">IF(EXACT(VLOOKUP(HG284,OFERTA_0,3,FALSE),HI284),1,0)</f>
        <v>1</v>
      </c>
      <c r="HP284" s="899">
        <f t="shared" ref="HP284:HP301" si="5060">IF(EXACT(VLOOKUP(HG284,OFERTA_0,4,FALSE),HJ284),1,0)</f>
        <v>1</v>
      </c>
      <c r="HQ284" s="899">
        <f t="shared" ref="HQ284:HQ301" si="5061">IF(HK284=0,0,1)</f>
        <v>1</v>
      </c>
      <c r="HR284" s="899">
        <f t="shared" ref="HR284:HR301" si="5062">IF(HL284=0,0,1)</f>
        <v>1</v>
      </c>
      <c r="HS284" s="899">
        <f t="shared" ref="HS284:HS301" si="5063">PRODUCT(HN284:HR284)</f>
        <v>1</v>
      </c>
      <c r="HT284" s="966">
        <f t="shared" ref="HT284:HT301" si="5064">ROUND(HL284,0)</f>
        <v>7168700</v>
      </c>
      <c r="HU284" s="901">
        <f t="shared" ref="HU284:HU301" si="5065">HL284-HT284</f>
        <v>0</v>
      </c>
      <c r="HX284" s="958" t="s">
        <v>343</v>
      </c>
      <c r="HY284" s="1190" t="s">
        <v>629</v>
      </c>
      <c r="HZ284" s="1179" t="s">
        <v>236</v>
      </c>
      <c r="IA284" s="1180">
        <v>539</v>
      </c>
      <c r="IB284" s="1020">
        <v>10703</v>
      </c>
      <c r="IC284" s="1027">
        <f t="shared" ref="IC284:IC301" si="5066">ROUND(IA284*IB284,0)</f>
        <v>5768917</v>
      </c>
      <c r="ID284" s="1016"/>
      <c r="IE284" s="898">
        <f t="shared" ref="IE284:IE301" si="5067">IF(EXACT(VLOOKUP(HX284,OFERTA_0,2,FALSE),HY284),1,0)</f>
        <v>1</v>
      </c>
      <c r="IF284" s="898">
        <f t="shared" ref="IF284:IF301" si="5068">IF(EXACT(VLOOKUP(HX284,OFERTA_0,3,FALSE),HZ284),1,0)</f>
        <v>1</v>
      </c>
      <c r="IG284" s="899">
        <f t="shared" ref="IG284:IG301" si="5069">IF(EXACT(VLOOKUP(HX284,OFERTA_0,4,FALSE),IA284),1,0)</f>
        <v>1</v>
      </c>
      <c r="IH284" s="899">
        <f t="shared" ref="IH284:IH301" si="5070">IF(IB284=0,0,1)</f>
        <v>1</v>
      </c>
      <c r="II284" s="899">
        <f t="shared" ref="II284:II301" si="5071">IF(IC284=0,0,1)</f>
        <v>1</v>
      </c>
      <c r="IJ284" s="899">
        <f t="shared" ref="IJ284:IJ301" si="5072">PRODUCT(IE284:II284)</f>
        <v>1</v>
      </c>
      <c r="IK284" s="966">
        <f t="shared" ref="IK284:IK301" si="5073">ROUND(IC284,0)</f>
        <v>5768917</v>
      </c>
      <c r="IL284" s="901">
        <f t="shared" ref="IL284:IL301" si="5074">IC284-IK284</f>
        <v>0</v>
      </c>
      <c r="IO284" s="958" t="s">
        <v>343</v>
      </c>
      <c r="IP284" s="1190" t="s">
        <v>629</v>
      </c>
      <c r="IQ284" s="1179" t="s">
        <v>236</v>
      </c>
      <c r="IR284" s="1180">
        <v>539</v>
      </c>
      <c r="IS284" s="1015">
        <v>9900</v>
      </c>
      <c r="IT284" s="1025">
        <f t="shared" ref="IT284:IT301" si="5075">ROUND(IR284*IS284,0)</f>
        <v>5336100</v>
      </c>
      <c r="IU284" s="1016"/>
      <c r="IV284" s="898">
        <f t="shared" ref="IV284:IV301" si="5076">IF(EXACT(VLOOKUP(IO284,OFERTA_0,2,FALSE),IP284),1,0)</f>
        <v>1</v>
      </c>
      <c r="IW284" s="898">
        <f t="shared" ref="IW284:IW301" si="5077">IF(EXACT(VLOOKUP(IO284,OFERTA_0,3,FALSE),IQ284),1,0)</f>
        <v>1</v>
      </c>
      <c r="IX284" s="899">
        <f t="shared" ref="IX284:IX301" si="5078">IF(EXACT(VLOOKUP(IO284,OFERTA_0,4,FALSE),IR284),1,0)</f>
        <v>1</v>
      </c>
      <c r="IY284" s="899">
        <f t="shared" ref="IY284:IY301" si="5079">IF(IS284=0,0,1)</f>
        <v>1</v>
      </c>
      <c r="IZ284" s="899">
        <f t="shared" ref="IZ284:IZ301" si="5080">IF(IT284=0,0,1)</f>
        <v>1</v>
      </c>
      <c r="JA284" s="899">
        <f t="shared" ref="JA284:JA301" si="5081">PRODUCT(IV284:IZ284)</f>
        <v>1</v>
      </c>
      <c r="JB284" s="966">
        <f t="shared" ref="JB284:JB301" si="5082">ROUND(IT284,0)</f>
        <v>5336100</v>
      </c>
      <c r="JC284" s="901">
        <f t="shared" ref="JC284:JC301" si="5083">IT284-JB284</f>
        <v>0</v>
      </c>
      <c r="JF284" s="958" t="s">
        <v>343</v>
      </c>
      <c r="JG284" s="1190" t="s">
        <v>629</v>
      </c>
      <c r="JH284" s="1179" t="s">
        <v>236</v>
      </c>
      <c r="JI284" s="1180">
        <v>539</v>
      </c>
      <c r="JJ284" s="1015">
        <v>12800</v>
      </c>
      <c r="JK284" s="1025">
        <f t="shared" ref="JK284:JK301" si="5084">ROUND(JI284*JJ284,0)</f>
        <v>6899200</v>
      </c>
      <c r="JL284" s="1016"/>
      <c r="JM284" s="898">
        <f t="shared" ref="JM284:JM301" si="5085">IF(EXACT(VLOOKUP(JF284,OFERTA_0,2,FALSE),JG284),1,0)</f>
        <v>1</v>
      </c>
      <c r="JN284" s="898">
        <f t="shared" ref="JN284:JN301" si="5086">IF(EXACT(VLOOKUP(JF284,OFERTA_0,3,FALSE),JH284),1,0)</f>
        <v>1</v>
      </c>
      <c r="JO284" s="899">
        <f t="shared" ref="JO284:JO301" si="5087">IF(EXACT(VLOOKUP(JF284,OFERTA_0,4,FALSE),JI284),1,0)</f>
        <v>1</v>
      </c>
      <c r="JP284" s="899">
        <f t="shared" ref="JP284:JP301" si="5088">IF(JJ284=0,0,1)</f>
        <v>1</v>
      </c>
      <c r="JQ284" s="899">
        <f t="shared" ref="JQ284:JQ301" si="5089">IF(JK284=0,0,1)</f>
        <v>1</v>
      </c>
      <c r="JR284" s="899">
        <f t="shared" ref="JR284:JR301" si="5090">PRODUCT(JM284:JQ284)</f>
        <v>1</v>
      </c>
      <c r="JS284" s="966">
        <f t="shared" ref="JS284:JS301" si="5091">ROUND(JK284,0)</f>
        <v>6899200</v>
      </c>
      <c r="JT284" s="901">
        <f t="shared" ref="JT284:JT301" si="5092">JK284-JS284</f>
        <v>0</v>
      </c>
      <c r="JW284" s="958" t="s">
        <v>343</v>
      </c>
      <c r="JX284" s="1190" t="s">
        <v>629</v>
      </c>
      <c r="JY284" s="1179" t="s">
        <v>236</v>
      </c>
      <c r="JZ284" s="1180">
        <v>539</v>
      </c>
      <c r="KA284" s="1015">
        <v>9328.5516000000007</v>
      </c>
      <c r="KB284" s="1025">
        <f t="shared" ref="KB284:KB301" si="5093">ROUND(JZ284*KA284,0)</f>
        <v>5028089</v>
      </c>
      <c r="KC284" s="1016"/>
      <c r="KD284" s="898">
        <f t="shared" ref="KD284:KD301" si="5094">IF(EXACT(VLOOKUP(JW284,OFERTA_0,2,FALSE),JX284),1,0)</f>
        <v>1</v>
      </c>
      <c r="KE284" s="898">
        <f t="shared" ref="KE284:KE301" si="5095">IF(EXACT(VLOOKUP(JW284,OFERTA_0,3,FALSE),JY284),1,0)</f>
        <v>1</v>
      </c>
      <c r="KF284" s="899">
        <f t="shared" ref="KF284:KF301" si="5096">IF(EXACT(VLOOKUP(JW284,OFERTA_0,4,FALSE),JZ284),1,0)</f>
        <v>1</v>
      </c>
      <c r="KG284" s="899">
        <f t="shared" ref="KG284:KG301" si="5097">IF(KA284=0,0,1)</f>
        <v>1</v>
      </c>
      <c r="KH284" s="899">
        <f t="shared" ref="KH284:KH301" si="5098">IF(KB284=0,0,1)</f>
        <v>1</v>
      </c>
      <c r="KI284" s="899">
        <f t="shared" ref="KI284:KI301" si="5099">PRODUCT(KD284:KH284)</f>
        <v>1</v>
      </c>
      <c r="KJ284" s="966">
        <f t="shared" ref="KJ284:KJ301" si="5100">ROUND(KB284,0)</f>
        <v>5028089</v>
      </c>
      <c r="KK284" s="901">
        <f t="shared" ref="KK284:KK301" si="5101">KB284-KJ284</f>
        <v>0</v>
      </c>
      <c r="KN284" s="958" t="s">
        <v>343</v>
      </c>
      <c r="KO284" s="1190" t="s">
        <v>629</v>
      </c>
      <c r="KP284" s="1179" t="s">
        <v>236</v>
      </c>
      <c r="KQ284" s="1180">
        <v>539</v>
      </c>
      <c r="KR284" s="1015">
        <v>22715</v>
      </c>
      <c r="KS284" s="1025">
        <f t="shared" ref="KS284:KS301" si="5102">ROUND(KQ284*KR284,0)</f>
        <v>12243385</v>
      </c>
      <c r="KT284" s="1016"/>
      <c r="KU284" s="898">
        <f t="shared" ref="KU284:KU301" si="5103">IF(EXACT(VLOOKUP(KN284,OFERTA_0,2,FALSE),KO284),1,0)</f>
        <v>1</v>
      </c>
      <c r="KV284" s="898">
        <f t="shared" ref="KV284:KV301" si="5104">IF(EXACT(VLOOKUP(KN284,OFERTA_0,3,FALSE),KP284),1,0)</f>
        <v>1</v>
      </c>
      <c r="KW284" s="899">
        <f t="shared" ref="KW284:KW301" si="5105">IF(EXACT(VLOOKUP(KN284,OFERTA_0,4,FALSE),KQ284),1,0)</f>
        <v>1</v>
      </c>
      <c r="KX284" s="899">
        <f t="shared" ref="KX284:KX301" si="5106">IF(KR284=0,0,1)</f>
        <v>1</v>
      </c>
      <c r="KY284" s="899">
        <f t="shared" ref="KY284:KY301" si="5107">IF(KS284=0,0,1)</f>
        <v>1</v>
      </c>
      <c r="KZ284" s="899">
        <f t="shared" ref="KZ284:KZ301" si="5108">PRODUCT(KU284:KY284)</f>
        <v>1</v>
      </c>
      <c r="LA284" s="966">
        <f t="shared" ref="LA284:LA301" si="5109">ROUND(KS284,0)</f>
        <v>12243385</v>
      </c>
      <c r="LB284" s="901">
        <f t="shared" ref="LB284:LB301" si="5110">KS284-LA284</f>
        <v>0</v>
      </c>
      <c r="LE284" s="958" t="s">
        <v>343</v>
      </c>
      <c r="LF284" s="1190" t="s">
        <v>629</v>
      </c>
      <c r="LG284" s="1179" t="s">
        <v>236</v>
      </c>
      <c r="LH284" s="1180">
        <v>539</v>
      </c>
      <c r="LI284" s="1021">
        <v>22931</v>
      </c>
      <c r="LJ284" s="1028">
        <f t="shared" ref="LJ284:LJ301" si="5111">ROUND(LH284*LI284,0)</f>
        <v>12359809</v>
      </c>
      <c r="LK284" s="1016"/>
      <c r="LL284" s="898">
        <f t="shared" ref="LL284:LL301" si="5112">IF(EXACT(VLOOKUP(LE284,OFERTA_0,2,FALSE),LF284),1,0)</f>
        <v>1</v>
      </c>
      <c r="LM284" s="898">
        <f t="shared" ref="LM284:LM301" si="5113">IF(EXACT(VLOOKUP(LE284,OFERTA_0,3,FALSE),LG284),1,0)</f>
        <v>1</v>
      </c>
      <c r="LN284" s="899">
        <f t="shared" ref="LN284:LN301" si="5114">IF(EXACT(VLOOKUP(LE284,OFERTA_0,4,FALSE),LH284),1,0)</f>
        <v>1</v>
      </c>
      <c r="LO284" s="899">
        <f t="shared" ref="LO284:LO301" si="5115">IF(LI284=0,0,1)</f>
        <v>1</v>
      </c>
      <c r="LP284" s="899">
        <f t="shared" ref="LP284:LP301" si="5116">IF(LJ284=0,0,1)</f>
        <v>1</v>
      </c>
      <c r="LQ284" s="899">
        <f t="shared" ref="LQ284:LQ301" si="5117">PRODUCT(LL284:LP284)</f>
        <v>1</v>
      </c>
      <c r="LR284" s="966">
        <f t="shared" ref="LR284:LR301" si="5118">ROUND(LJ284,0)</f>
        <v>12359809</v>
      </c>
      <c r="LS284" s="901">
        <f t="shared" ref="LS284:LS301" si="5119">LJ284-LR284</f>
        <v>0</v>
      </c>
      <c r="LV284" s="958" t="s">
        <v>343</v>
      </c>
      <c r="LW284" s="1190" t="s">
        <v>629</v>
      </c>
      <c r="LX284" s="1179" t="s">
        <v>236</v>
      </c>
      <c r="LY284" s="1180">
        <v>539</v>
      </c>
      <c r="LZ284" s="1015">
        <v>72800</v>
      </c>
      <c r="MA284" s="1025">
        <f t="shared" ref="MA284:MA301" si="5120">ROUND(LY284*LZ284,0)</f>
        <v>39239200</v>
      </c>
      <c r="MB284" s="1016"/>
      <c r="MC284" s="898">
        <f t="shared" ref="MC284:MC301" si="5121">IF(EXACT(VLOOKUP(LV284,OFERTA_0,2,FALSE),LW284),1,0)</f>
        <v>1</v>
      </c>
      <c r="MD284" s="898">
        <f t="shared" ref="MD284:MD301" si="5122">IF(EXACT(VLOOKUP(LV284,OFERTA_0,3,FALSE),LX284),1,0)</f>
        <v>1</v>
      </c>
      <c r="ME284" s="899">
        <f t="shared" ref="ME284:ME301" si="5123">IF(EXACT(VLOOKUP(LV284,OFERTA_0,4,FALSE),LY284),1,0)</f>
        <v>1</v>
      </c>
      <c r="MF284" s="899">
        <f t="shared" ref="MF284:MF301" si="5124">IF(LZ284=0,0,1)</f>
        <v>1</v>
      </c>
      <c r="MG284" s="899">
        <f t="shared" ref="MG284:MG301" si="5125">IF(MA284=0,0,1)</f>
        <v>1</v>
      </c>
      <c r="MH284" s="899">
        <f t="shared" ref="MH284:MH301" si="5126">PRODUCT(MC284:MG284)</f>
        <v>1</v>
      </c>
      <c r="MI284" s="966">
        <f t="shared" ref="MI284:MI301" si="5127">ROUND(MA284,0)</f>
        <v>39239200</v>
      </c>
      <c r="MJ284" s="901">
        <f t="shared" ref="MJ284:MJ301" si="5128">MA284-MI284</f>
        <v>0</v>
      </c>
      <c r="MM284" s="958" t="s">
        <v>343</v>
      </c>
      <c r="MN284" s="1190" t="s">
        <v>629</v>
      </c>
      <c r="MO284" s="1179" t="s">
        <v>236</v>
      </c>
      <c r="MP284" s="1180">
        <v>539</v>
      </c>
      <c r="MQ284" s="1015">
        <v>20010</v>
      </c>
      <c r="MR284" s="1025">
        <f t="shared" ref="MR284:MR301" si="5129">ROUND(MP284*MQ284,0)</f>
        <v>10785390</v>
      </c>
      <c r="MS284" s="1016"/>
      <c r="MT284" s="898">
        <f t="shared" ref="MT284:MT301" si="5130">IF(EXACT(VLOOKUP(MM284,OFERTA_0,2,FALSE),MN284),1,0)</f>
        <v>1</v>
      </c>
      <c r="MU284" s="898">
        <f t="shared" ref="MU284:MU301" si="5131">IF(EXACT(VLOOKUP(MM284,OFERTA_0,3,FALSE),MO284),1,0)</f>
        <v>1</v>
      </c>
      <c r="MV284" s="899">
        <f t="shared" ref="MV284:MV301" si="5132">IF(EXACT(VLOOKUP(MM284,OFERTA_0,4,FALSE),MP284),1,0)</f>
        <v>1</v>
      </c>
      <c r="MW284" s="899">
        <f t="shared" ref="MW284:MW301" si="5133">IF(MQ284=0,0,1)</f>
        <v>1</v>
      </c>
      <c r="MX284" s="899">
        <f t="shared" ref="MX284:MX301" si="5134">IF(MR284=0,0,1)</f>
        <v>1</v>
      </c>
      <c r="MY284" s="899">
        <f t="shared" ref="MY284:MY301" si="5135">PRODUCT(MT284:MX284)</f>
        <v>1</v>
      </c>
      <c r="MZ284" s="966">
        <f t="shared" ref="MZ284:MZ301" si="5136">ROUND(MR284,0)</f>
        <v>10785390</v>
      </c>
      <c r="NA284" s="901">
        <f t="shared" ref="NA284:NA301" si="5137">MR284-MZ284</f>
        <v>0</v>
      </c>
      <c r="ND284" s="975" t="s">
        <v>343</v>
      </c>
      <c r="NE284" s="976" t="s">
        <v>629</v>
      </c>
      <c r="NF284" s="1175" t="s">
        <v>236</v>
      </c>
      <c r="NG284" s="1176">
        <v>539</v>
      </c>
      <c r="NH284" s="979">
        <v>11917.62</v>
      </c>
      <c r="NI284" s="980">
        <v>6423597</v>
      </c>
      <c r="NJ284" s="1016"/>
      <c r="NK284" s="898">
        <f t="shared" ref="NK284:NK301" si="5138">IF(EXACT(VLOOKUP(ND284,OFERTA_0,2,FALSE),NE284),1,0)</f>
        <v>1</v>
      </c>
      <c r="NL284" s="898">
        <f t="shared" ref="NL284:NL301" si="5139">IF(EXACT(VLOOKUP(ND284,OFERTA_0,3,FALSE),NF284),1,0)</f>
        <v>1</v>
      </c>
      <c r="NM284" s="899">
        <f t="shared" ref="NM284:NM301" si="5140">IF(EXACT(VLOOKUP(ND284,OFERTA_0,4,FALSE),NG284),1,0)</f>
        <v>1</v>
      </c>
      <c r="NN284" s="899">
        <f t="shared" ref="NN284:NN301" si="5141">IF(NH284=0,0,1)</f>
        <v>1</v>
      </c>
      <c r="NO284" s="899">
        <f t="shared" ref="NO284:NO301" si="5142">IF(NI284=0,0,1)</f>
        <v>1</v>
      </c>
      <c r="NP284" s="899">
        <f t="shared" ref="NP284:NP301" si="5143">PRODUCT(NK284:NO284)</f>
        <v>1</v>
      </c>
      <c r="NQ284" s="966">
        <f t="shared" ref="NQ284:NQ301" si="5144">ROUND(NI284,0)</f>
        <v>6423597</v>
      </c>
      <c r="NR284" s="901">
        <f t="shared" ref="NR284:NR301" si="5145">NI284-NQ284</f>
        <v>0</v>
      </c>
      <c r="NU284" s="981" t="s">
        <v>343</v>
      </c>
      <c r="NV284" s="982" t="s">
        <v>629</v>
      </c>
      <c r="NW284" s="1177" t="s">
        <v>236</v>
      </c>
      <c r="NX284" s="1178">
        <v>539</v>
      </c>
      <c r="NY284" s="1022">
        <v>12038</v>
      </c>
      <c r="NZ284" s="986">
        <f t="shared" ref="NZ284:NZ301" si="5146">ROUND(NX284*NY284,0)</f>
        <v>6488482</v>
      </c>
      <c r="OA284" s="1016"/>
      <c r="OB284" s="898">
        <f t="shared" ref="OB284:OB301" si="5147">IF(EXACT(VLOOKUP(NU284,OFERTA_0,2,FALSE),NV284),1,0)</f>
        <v>1</v>
      </c>
      <c r="OC284" s="898">
        <f t="shared" ref="OC284:OC301" si="5148">IF(EXACT(VLOOKUP(NU284,OFERTA_0,3,FALSE),NW284),1,0)</f>
        <v>1</v>
      </c>
      <c r="OD284" s="899">
        <f t="shared" ref="OD284:OD301" si="5149">IF(EXACT(VLOOKUP(NU284,OFERTA_0,4,FALSE),NX284),1,0)</f>
        <v>1</v>
      </c>
      <c r="OE284" s="899">
        <f t="shared" ref="OE284:OE301" si="5150">IF(NY284=0,0,1)</f>
        <v>1</v>
      </c>
      <c r="OF284" s="899">
        <f t="shared" ref="OF284:OF301" si="5151">IF(NZ284=0,0,1)</f>
        <v>1</v>
      </c>
      <c r="OG284" s="899">
        <f t="shared" ref="OG284:OG301" si="5152">PRODUCT(OB284:OF284)</f>
        <v>1</v>
      </c>
      <c r="OH284" s="966">
        <f t="shared" ref="OH284:OH301" si="5153">ROUND(NZ284,0)</f>
        <v>6488482</v>
      </c>
      <c r="OI284" s="901">
        <f t="shared" ref="OI284:OI301" si="5154">NZ284-OH284</f>
        <v>0</v>
      </c>
      <c r="OL284" s="958" t="s">
        <v>343</v>
      </c>
      <c r="OM284" s="1190" t="s">
        <v>629</v>
      </c>
      <c r="ON284" s="1179" t="s">
        <v>236</v>
      </c>
      <c r="OO284" s="1180">
        <v>539</v>
      </c>
      <c r="OP284" s="1015">
        <v>17028</v>
      </c>
      <c r="OQ284" s="1025">
        <f t="shared" ref="OQ284:OQ301" si="5155">ROUND(OO284*OP284,0)</f>
        <v>9178092</v>
      </c>
      <c r="OR284" s="1016"/>
      <c r="OS284" s="898">
        <f t="shared" ref="OS284:OS301" si="5156">IF(EXACT(VLOOKUP(OL284,OFERTA_0,2,FALSE),OM284),1,0)</f>
        <v>1</v>
      </c>
      <c r="OT284" s="898">
        <f t="shared" ref="OT284:OT301" si="5157">IF(EXACT(VLOOKUP(OL284,OFERTA_0,3,FALSE),ON284),1,0)</f>
        <v>1</v>
      </c>
      <c r="OU284" s="899">
        <f t="shared" ref="OU284:OU301" si="5158">IF(EXACT(VLOOKUP(OL284,OFERTA_0,4,FALSE),OO284),1,0)</f>
        <v>1</v>
      </c>
      <c r="OV284" s="899">
        <f t="shared" ref="OV284:OV301" si="5159">IF(OP284=0,0,1)</f>
        <v>1</v>
      </c>
      <c r="OW284" s="899">
        <f t="shared" ref="OW284:OW301" si="5160">IF(OQ284=0,0,1)</f>
        <v>1</v>
      </c>
      <c r="OX284" s="899">
        <f t="shared" ref="OX284:OX301" si="5161">PRODUCT(OS284:OW284)</f>
        <v>1</v>
      </c>
      <c r="OY284" s="966">
        <f t="shared" ref="OY284:OY301" si="5162">ROUND(OQ284,0)</f>
        <v>9178092</v>
      </c>
      <c r="OZ284" s="901">
        <f t="shared" ref="OZ284:OZ301" si="5163">OQ284-OY284</f>
        <v>0</v>
      </c>
      <c r="PC284" s="958" t="s">
        <v>343</v>
      </c>
      <c r="PD284" s="1190" t="s">
        <v>629</v>
      </c>
      <c r="PE284" s="1179" t="s">
        <v>236</v>
      </c>
      <c r="PF284" s="1180">
        <v>539</v>
      </c>
      <c r="PG284" s="1023">
        <v>14689</v>
      </c>
      <c r="PH284" s="1029">
        <v>7917371</v>
      </c>
      <c r="PI284" s="1249"/>
      <c r="PJ284" s="898">
        <f t="shared" ref="PJ284:PJ301" si="5164">IF(EXACT(VLOOKUP(PC284,OFERTA_0,2,FALSE),PD284),1,0)</f>
        <v>1</v>
      </c>
      <c r="PK284" s="898">
        <f t="shared" ref="PK284:PK301" si="5165">IF(EXACT(VLOOKUP(PC284,OFERTA_0,3,FALSE),PE284),1,0)</f>
        <v>1</v>
      </c>
      <c r="PL284" s="899">
        <f t="shared" ref="PL284:PL301" si="5166">IF(EXACT(VLOOKUP(PC284,OFERTA_0,4,FALSE),PF284),1,0)</f>
        <v>1</v>
      </c>
      <c r="PM284" s="899">
        <f t="shared" ref="PM284:PM301" si="5167">IF(PG284=0,0,1)</f>
        <v>1</v>
      </c>
      <c r="PN284" s="899">
        <f t="shared" ref="PN284:PN301" si="5168">IF(PH284=0,0,1)</f>
        <v>1</v>
      </c>
      <c r="PO284" s="899">
        <f t="shared" ref="PO284:PO301" si="5169">PRODUCT(PJ284:PN284)</f>
        <v>1</v>
      </c>
      <c r="PP284" s="966">
        <f t="shared" ref="PP284:PP301" si="5170">ROUND(PH284,0)</f>
        <v>7917371</v>
      </c>
      <c r="PQ284" s="901">
        <f t="shared" ref="PQ284:PQ301" si="5171">PH284-PP284</f>
        <v>0</v>
      </c>
      <c r="PT284" s="958" t="s">
        <v>343</v>
      </c>
      <c r="PU284" s="1190" t="s">
        <v>629</v>
      </c>
      <c r="PV284" s="1179" t="s">
        <v>236</v>
      </c>
      <c r="PW284" s="1180">
        <v>539</v>
      </c>
      <c r="PX284" s="1015">
        <v>16990</v>
      </c>
      <c r="PY284" s="1025">
        <f t="shared" ref="PY284:PY301" si="5172">ROUND(PW284*PX284,0)</f>
        <v>9157610</v>
      </c>
      <c r="PZ284" s="1016"/>
      <c r="QA284" s="898">
        <f t="shared" ref="QA284:QA301" si="5173">IF(EXACT(VLOOKUP(PT284,OFERTA_0,2,FALSE),PU284),1,0)</f>
        <v>1</v>
      </c>
      <c r="QB284" s="898">
        <f t="shared" ref="QB284:QB301" si="5174">IF(EXACT(VLOOKUP(PT284,OFERTA_0,3,FALSE),PV284),1,0)</f>
        <v>1</v>
      </c>
      <c r="QC284" s="899">
        <f t="shared" ref="QC284:QC301" si="5175">IF(EXACT(VLOOKUP(PT284,OFERTA_0,4,FALSE),PW284),1,0)</f>
        <v>1</v>
      </c>
      <c r="QD284" s="899">
        <f t="shared" ref="QD284:QD301" si="5176">IF(PX284=0,0,1)</f>
        <v>1</v>
      </c>
      <c r="QE284" s="899">
        <f t="shared" ref="QE284:QE301" si="5177">IF(PY284=0,0,1)</f>
        <v>1</v>
      </c>
      <c r="QF284" s="899">
        <f t="shared" ref="QF284:QF301" si="5178">PRODUCT(QA284:QE284)</f>
        <v>1</v>
      </c>
      <c r="QG284" s="966">
        <f t="shared" ref="QG284:QG301" si="5179">ROUND(PY284,0)</f>
        <v>9157610</v>
      </c>
      <c r="QH284" s="901">
        <f t="shared" ref="QH284:QH301" si="5180">PY284-QG284</f>
        <v>0</v>
      </c>
      <c r="QK284" s="958" t="s">
        <v>343</v>
      </c>
      <c r="QL284" s="1190" t="s">
        <v>629</v>
      </c>
      <c r="QM284" s="1179" t="s">
        <v>236</v>
      </c>
      <c r="QN284" s="1180">
        <v>539</v>
      </c>
      <c r="QO284" s="1021">
        <v>23045.654999999999</v>
      </c>
      <c r="QP284" s="1028">
        <f t="shared" ref="QP284:QP301" si="5181">ROUND(QN284*QO284,0)</f>
        <v>12421608</v>
      </c>
      <c r="QQ284" s="1016"/>
      <c r="QR284" s="898">
        <f t="shared" ref="QR284:QR301" si="5182">IF(EXACT(VLOOKUP(QK284,OFERTA_0,2,FALSE),QL284),1,0)</f>
        <v>1</v>
      </c>
      <c r="QS284" s="898">
        <f t="shared" ref="QS284:QS301" si="5183">IF(EXACT(VLOOKUP(QK284,OFERTA_0,3,FALSE),QM284),1,0)</f>
        <v>1</v>
      </c>
      <c r="QT284" s="899">
        <f t="shared" ref="QT284:QT301" si="5184">IF(EXACT(VLOOKUP(QK284,OFERTA_0,4,FALSE),QN284),1,0)</f>
        <v>1</v>
      </c>
      <c r="QU284" s="899">
        <f t="shared" ref="QU284:QU301" si="5185">IF(QO284=0,0,1)</f>
        <v>1</v>
      </c>
      <c r="QV284" s="899">
        <f t="shared" ref="QV284:QV301" si="5186">IF(QP284=0,0,1)</f>
        <v>1</v>
      </c>
      <c r="QW284" s="899">
        <f t="shared" ref="QW284:QW301" si="5187">PRODUCT(QR284:QV284)</f>
        <v>1</v>
      </c>
      <c r="QX284" s="966">
        <f t="shared" ref="QX284:QX301" si="5188">ROUND(QP284,0)</f>
        <v>12421608</v>
      </c>
      <c r="QY284" s="901">
        <f t="shared" ref="QY284:QY301" si="5189">QP284-QX284</f>
        <v>0</v>
      </c>
      <c r="RB284" s="405"/>
      <c r="RC284" s="406"/>
      <c r="RD284" s="407"/>
      <c r="RE284" s="408"/>
      <c r="RF284" s="409"/>
      <c r="RG284" s="410"/>
      <c r="RH284" s="410"/>
      <c r="RI284" s="898"/>
      <c r="RJ284" s="898"/>
      <c r="RK284" s="934"/>
      <c r="RL284" s="934"/>
      <c r="RM284" s="934"/>
      <c r="RN284" s="934"/>
      <c r="RO284" s="935"/>
      <c r="RP284" s="936"/>
      <c r="RS284" s="405"/>
      <c r="RT284" s="406"/>
      <c r="RU284" s="407"/>
      <c r="RV284" s="408"/>
      <c r="RW284" s="409"/>
      <c r="RX284" s="410"/>
      <c r="RY284" s="410"/>
      <c r="RZ284" s="898"/>
      <c r="SA284" s="898"/>
      <c r="SB284" s="934"/>
      <c r="SC284" s="934"/>
      <c r="SD284" s="934"/>
      <c r="SE284" s="934"/>
      <c r="SF284" s="935"/>
      <c r="SG284" s="936"/>
      <c r="SJ284" s="405"/>
      <c r="SK284" s="406"/>
      <c r="SL284" s="407"/>
      <c r="SM284" s="408"/>
      <c r="SN284" s="409"/>
      <c r="SO284" s="410"/>
      <c r="SP284" s="410"/>
      <c r="SQ284" s="898"/>
      <c r="SR284" s="898"/>
      <c r="SS284" s="934"/>
      <c r="ST284" s="934"/>
      <c r="SU284" s="934"/>
      <c r="SV284" s="934"/>
      <c r="SW284" s="935"/>
      <c r="SX284" s="936"/>
    </row>
    <row r="285" spans="2:518" ht="38.25" customHeight="1" thickTop="1" thickBot="1">
      <c r="B285" s="958" t="s">
        <v>344</v>
      </c>
      <c r="C285" s="1190" t="s">
        <v>630</v>
      </c>
      <c r="D285" s="1179" t="s">
        <v>236</v>
      </c>
      <c r="E285" s="1180">
        <v>115</v>
      </c>
      <c r="F285" s="1015"/>
      <c r="G285" s="1025">
        <f t="shared" si="4948"/>
        <v>0</v>
      </c>
      <c r="H285" s="1016"/>
      <c r="K285" s="958" t="s">
        <v>344</v>
      </c>
      <c r="L285" s="1190" t="s">
        <v>630</v>
      </c>
      <c r="M285" s="1179" t="s">
        <v>236</v>
      </c>
      <c r="N285" s="1180">
        <v>115</v>
      </c>
      <c r="O285" s="1017">
        <v>22000</v>
      </c>
      <c r="P285" s="1025">
        <f t="shared" si="4949"/>
        <v>2530000</v>
      </c>
      <c r="Q285" s="1016"/>
      <c r="R285" s="898">
        <f t="shared" si="4950"/>
        <v>1</v>
      </c>
      <c r="S285" s="898">
        <f t="shared" si="4951"/>
        <v>1</v>
      </c>
      <c r="T285" s="899">
        <f t="shared" si="4952"/>
        <v>1</v>
      </c>
      <c r="U285" s="899">
        <f t="shared" si="4953"/>
        <v>1</v>
      </c>
      <c r="V285" s="899">
        <f t="shared" si="4954"/>
        <v>1</v>
      </c>
      <c r="W285" s="899">
        <f t="shared" si="4955"/>
        <v>1</v>
      </c>
      <c r="X285" s="966">
        <f t="shared" si="4956"/>
        <v>2530000</v>
      </c>
      <c r="Y285" s="901">
        <f t="shared" si="4957"/>
        <v>0</v>
      </c>
      <c r="Z285" s="872"/>
      <c r="AA285" s="872"/>
      <c r="AB285" s="958" t="s">
        <v>344</v>
      </c>
      <c r="AC285" s="1190" t="s">
        <v>630</v>
      </c>
      <c r="AD285" s="1179" t="s">
        <v>236</v>
      </c>
      <c r="AE285" s="1180">
        <v>115</v>
      </c>
      <c r="AF285" s="1015">
        <v>24000</v>
      </c>
      <c r="AG285" s="1025">
        <f t="shared" si="4958"/>
        <v>2760000</v>
      </c>
      <c r="AH285" s="1016"/>
      <c r="AI285" s="898">
        <f t="shared" si="4959"/>
        <v>1</v>
      </c>
      <c r="AJ285" s="898">
        <f t="shared" si="4960"/>
        <v>1</v>
      </c>
      <c r="AK285" s="899">
        <f t="shared" si="4961"/>
        <v>1</v>
      </c>
      <c r="AL285" s="899">
        <f t="shared" si="4962"/>
        <v>1</v>
      </c>
      <c r="AM285" s="899">
        <f t="shared" si="4963"/>
        <v>1</v>
      </c>
      <c r="AN285" s="899">
        <f t="shared" si="4964"/>
        <v>1</v>
      </c>
      <c r="AO285" s="966">
        <f t="shared" si="4965"/>
        <v>2760000</v>
      </c>
      <c r="AP285" s="901">
        <f t="shared" si="4966"/>
        <v>0</v>
      </c>
      <c r="AQ285" s="872"/>
      <c r="AR285" s="872"/>
      <c r="AS285" s="958" t="s">
        <v>344</v>
      </c>
      <c r="AT285" s="1191" t="s">
        <v>630</v>
      </c>
      <c r="AU285" s="1179" t="s">
        <v>236</v>
      </c>
      <c r="AV285" s="1180">
        <v>115</v>
      </c>
      <c r="AW285" s="1019">
        <v>8500</v>
      </c>
      <c r="AX285" s="1026">
        <f t="shared" si="4967"/>
        <v>977500</v>
      </c>
      <c r="AY285" s="1016"/>
      <c r="AZ285" s="898">
        <f t="shared" si="4968"/>
        <v>1</v>
      </c>
      <c r="BA285" s="898">
        <f t="shared" si="4969"/>
        <v>1</v>
      </c>
      <c r="BB285" s="899">
        <f t="shared" si="4970"/>
        <v>1</v>
      </c>
      <c r="BC285" s="899">
        <f t="shared" si="4971"/>
        <v>1</v>
      </c>
      <c r="BD285" s="899">
        <f t="shared" si="4972"/>
        <v>1</v>
      </c>
      <c r="BE285" s="899">
        <f t="shared" si="4973"/>
        <v>1</v>
      </c>
      <c r="BF285" s="966">
        <f t="shared" si="4974"/>
        <v>977500</v>
      </c>
      <c r="BG285" s="901">
        <f t="shared" si="4975"/>
        <v>0</v>
      </c>
      <c r="BJ285" s="958" t="s">
        <v>344</v>
      </c>
      <c r="BK285" s="1190" t="s">
        <v>630</v>
      </c>
      <c r="BL285" s="1179" t="s">
        <v>236</v>
      </c>
      <c r="BM285" s="1180">
        <v>115</v>
      </c>
      <c r="BN285" s="1015">
        <v>7081</v>
      </c>
      <c r="BO285" s="1025">
        <f t="shared" si="4976"/>
        <v>814315</v>
      </c>
      <c r="BP285" s="1016"/>
      <c r="BQ285" s="898">
        <f t="shared" si="4977"/>
        <v>1</v>
      </c>
      <c r="BR285" s="898">
        <f t="shared" si="4978"/>
        <v>1</v>
      </c>
      <c r="BS285" s="899">
        <f t="shared" si="4979"/>
        <v>1</v>
      </c>
      <c r="BT285" s="899">
        <f t="shared" si="4980"/>
        <v>1</v>
      </c>
      <c r="BU285" s="899">
        <f t="shared" si="4981"/>
        <v>1</v>
      </c>
      <c r="BV285" s="899">
        <f t="shared" si="4982"/>
        <v>1</v>
      </c>
      <c r="BW285" s="966">
        <f t="shared" si="4983"/>
        <v>814315</v>
      </c>
      <c r="BX285" s="901">
        <f t="shared" si="4984"/>
        <v>0</v>
      </c>
      <c r="CA285" s="958" t="s">
        <v>344</v>
      </c>
      <c r="CB285" s="1190" t="s">
        <v>630</v>
      </c>
      <c r="CC285" s="1179" t="s">
        <v>236</v>
      </c>
      <c r="CD285" s="1180">
        <v>115</v>
      </c>
      <c r="CE285" s="1015">
        <v>21807</v>
      </c>
      <c r="CF285" s="1025">
        <f t="shared" si="4985"/>
        <v>2507805</v>
      </c>
      <c r="CG285" s="1016"/>
      <c r="CH285" s="898">
        <f t="shared" si="4986"/>
        <v>1</v>
      </c>
      <c r="CI285" s="898">
        <f t="shared" si="4987"/>
        <v>1</v>
      </c>
      <c r="CJ285" s="899">
        <f t="shared" si="4988"/>
        <v>1</v>
      </c>
      <c r="CK285" s="899">
        <f t="shared" si="4989"/>
        <v>1</v>
      </c>
      <c r="CL285" s="899">
        <f t="shared" si="4990"/>
        <v>1</v>
      </c>
      <c r="CM285" s="899">
        <f t="shared" si="4991"/>
        <v>1</v>
      </c>
      <c r="CN285" s="966">
        <f t="shared" si="4992"/>
        <v>2507805</v>
      </c>
      <c r="CO285" s="901">
        <f t="shared" si="4993"/>
        <v>0</v>
      </c>
      <c r="CR285" s="958" t="s">
        <v>344</v>
      </c>
      <c r="CS285" s="1190" t="s">
        <v>630</v>
      </c>
      <c r="CT285" s="1179" t="s">
        <v>236</v>
      </c>
      <c r="CU285" s="1180">
        <v>115</v>
      </c>
      <c r="CV285" s="1015">
        <v>46000</v>
      </c>
      <c r="CW285" s="1025">
        <f t="shared" si="4994"/>
        <v>5290000</v>
      </c>
      <c r="CX285" s="1016"/>
      <c r="CY285" s="898">
        <f t="shared" si="4995"/>
        <v>1</v>
      </c>
      <c r="CZ285" s="898">
        <f t="shared" si="4996"/>
        <v>1</v>
      </c>
      <c r="DA285" s="899">
        <f t="shared" si="4997"/>
        <v>1</v>
      </c>
      <c r="DB285" s="899">
        <f t="shared" si="4998"/>
        <v>1</v>
      </c>
      <c r="DC285" s="899">
        <f t="shared" si="4999"/>
        <v>1</v>
      </c>
      <c r="DD285" s="899">
        <f t="shared" si="5000"/>
        <v>1</v>
      </c>
      <c r="DE285" s="966">
        <f t="shared" si="5001"/>
        <v>5290000</v>
      </c>
      <c r="DF285" s="901">
        <f t="shared" si="5002"/>
        <v>0</v>
      </c>
      <c r="DI285" s="958" t="s">
        <v>344</v>
      </c>
      <c r="DJ285" s="1190" t="s">
        <v>630</v>
      </c>
      <c r="DK285" s="1179" t="s">
        <v>236</v>
      </c>
      <c r="DL285" s="1180">
        <v>115</v>
      </c>
      <c r="DM285" s="1015">
        <v>18902</v>
      </c>
      <c r="DN285" s="1025">
        <f t="shared" si="5003"/>
        <v>2173730</v>
      </c>
      <c r="DO285" s="1016"/>
      <c r="DP285" s="898">
        <f t="shared" si="5004"/>
        <v>1</v>
      </c>
      <c r="DQ285" s="898">
        <f t="shared" si="5005"/>
        <v>1</v>
      </c>
      <c r="DR285" s="899">
        <f t="shared" si="5006"/>
        <v>1</v>
      </c>
      <c r="DS285" s="899">
        <f t="shared" si="5007"/>
        <v>1</v>
      </c>
      <c r="DT285" s="899">
        <f t="shared" si="5008"/>
        <v>1</v>
      </c>
      <c r="DU285" s="899">
        <f t="shared" si="5009"/>
        <v>1</v>
      </c>
      <c r="DV285" s="966">
        <f t="shared" si="5010"/>
        <v>2173730</v>
      </c>
      <c r="DW285" s="901">
        <f t="shared" si="5011"/>
        <v>0</v>
      </c>
      <c r="DZ285" s="958" t="s">
        <v>344</v>
      </c>
      <c r="EA285" s="1190" t="s">
        <v>630</v>
      </c>
      <c r="EB285" s="1179" t="s">
        <v>236</v>
      </c>
      <c r="EC285" s="1180">
        <v>115</v>
      </c>
      <c r="ED285" s="1015">
        <v>31308</v>
      </c>
      <c r="EE285" s="1025">
        <f t="shared" si="5012"/>
        <v>3600420</v>
      </c>
      <c r="EF285" s="1016"/>
      <c r="EG285" s="898">
        <f t="shared" si="5013"/>
        <v>1</v>
      </c>
      <c r="EH285" s="898">
        <f t="shared" si="5014"/>
        <v>1</v>
      </c>
      <c r="EI285" s="899">
        <f t="shared" si="5015"/>
        <v>1</v>
      </c>
      <c r="EJ285" s="899">
        <f t="shared" si="5016"/>
        <v>1</v>
      </c>
      <c r="EK285" s="899">
        <f t="shared" si="5017"/>
        <v>1</v>
      </c>
      <c r="EL285" s="899">
        <f t="shared" si="5018"/>
        <v>1</v>
      </c>
      <c r="EM285" s="966">
        <f t="shared" si="5019"/>
        <v>3600420</v>
      </c>
      <c r="EN285" s="901">
        <f t="shared" si="5020"/>
        <v>0</v>
      </c>
      <c r="EQ285" s="958" t="s">
        <v>344</v>
      </c>
      <c r="ER285" s="1190" t="s">
        <v>630</v>
      </c>
      <c r="ES285" s="1179" t="s">
        <v>236</v>
      </c>
      <c r="ET285" s="1180">
        <v>115</v>
      </c>
      <c r="EU285" s="1015">
        <v>21900</v>
      </c>
      <c r="EV285" s="1025">
        <f t="shared" si="5021"/>
        <v>2518500</v>
      </c>
      <c r="EW285" s="1016"/>
      <c r="EX285" s="898">
        <f t="shared" si="5022"/>
        <v>1</v>
      </c>
      <c r="EY285" s="898">
        <f t="shared" si="5023"/>
        <v>1</v>
      </c>
      <c r="EZ285" s="899">
        <f t="shared" si="5024"/>
        <v>1</v>
      </c>
      <c r="FA285" s="899">
        <f t="shared" si="5025"/>
        <v>1</v>
      </c>
      <c r="FB285" s="899">
        <f t="shared" si="5026"/>
        <v>1</v>
      </c>
      <c r="FC285" s="899">
        <f t="shared" si="5027"/>
        <v>1</v>
      </c>
      <c r="FD285" s="966">
        <f t="shared" si="5028"/>
        <v>2518500</v>
      </c>
      <c r="FE285" s="901">
        <f t="shared" si="5029"/>
        <v>0</v>
      </c>
      <c r="FH285" s="958"/>
      <c r="FI285" s="1190"/>
      <c r="FJ285" s="1179"/>
      <c r="FK285" s="1180"/>
      <c r="FL285" s="1015"/>
      <c r="FM285" s="1025">
        <f t="shared" si="5030"/>
        <v>0</v>
      </c>
      <c r="FN285" s="1016"/>
      <c r="FO285" s="898" t="e">
        <f t="shared" si="5031"/>
        <v>#N/A</v>
      </c>
      <c r="FP285" s="898" t="e">
        <f t="shared" si="5032"/>
        <v>#N/A</v>
      </c>
      <c r="FQ285" s="899" t="e">
        <f t="shared" si="5033"/>
        <v>#N/A</v>
      </c>
      <c r="FR285" s="899">
        <f t="shared" si="5034"/>
        <v>0</v>
      </c>
      <c r="FS285" s="899">
        <f t="shared" si="5035"/>
        <v>0</v>
      </c>
      <c r="FT285" s="899" t="e">
        <f t="shared" si="5036"/>
        <v>#N/A</v>
      </c>
      <c r="FU285" s="966">
        <f t="shared" si="5037"/>
        <v>0</v>
      </c>
      <c r="FV285" s="901">
        <f t="shared" si="5038"/>
        <v>0</v>
      </c>
      <c r="FY285" s="958" t="s">
        <v>344</v>
      </c>
      <c r="FZ285" s="1190" t="s">
        <v>630</v>
      </c>
      <c r="GA285" s="1179" t="s">
        <v>236</v>
      </c>
      <c r="GB285" s="1180">
        <v>115</v>
      </c>
      <c r="GC285" s="1017">
        <v>22100</v>
      </c>
      <c r="GD285" s="1025">
        <f t="shared" si="5039"/>
        <v>2541500</v>
      </c>
      <c r="GE285" s="1016"/>
      <c r="GF285" s="898">
        <f t="shared" si="5040"/>
        <v>1</v>
      </c>
      <c r="GG285" s="898">
        <f t="shared" si="5041"/>
        <v>1</v>
      </c>
      <c r="GH285" s="899">
        <f t="shared" si="5042"/>
        <v>1</v>
      </c>
      <c r="GI285" s="899">
        <f t="shared" si="5043"/>
        <v>1</v>
      </c>
      <c r="GJ285" s="899">
        <f t="shared" si="5044"/>
        <v>1</v>
      </c>
      <c r="GK285" s="899">
        <f t="shared" si="5045"/>
        <v>1</v>
      </c>
      <c r="GL285" s="966">
        <f t="shared" si="5046"/>
        <v>2541500</v>
      </c>
      <c r="GM285" s="901">
        <f t="shared" si="5047"/>
        <v>0</v>
      </c>
      <c r="GP285" s="958" t="s">
        <v>344</v>
      </c>
      <c r="GQ285" s="1190" t="s">
        <v>630</v>
      </c>
      <c r="GR285" s="1179" t="s">
        <v>236</v>
      </c>
      <c r="GS285" s="1180">
        <v>115</v>
      </c>
      <c r="GT285" s="1015">
        <v>21950</v>
      </c>
      <c r="GU285" s="1025">
        <f t="shared" si="5048"/>
        <v>2524250</v>
      </c>
      <c r="GV285" s="1016"/>
      <c r="GW285" s="898">
        <f t="shared" si="5049"/>
        <v>1</v>
      </c>
      <c r="GX285" s="898">
        <f t="shared" si="5050"/>
        <v>1</v>
      </c>
      <c r="GY285" s="899">
        <f t="shared" si="5051"/>
        <v>1</v>
      </c>
      <c r="GZ285" s="899">
        <f t="shared" si="5052"/>
        <v>1</v>
      </c>
      <c r="HA285" s="899">
        <f t="shared" si="5053"/>
        <v>1</v>
      </c>
      <c r="HB285" s="899">
        <f t="shared" si="5054"/>
        <v>1</v>
      </c>
      <c r="HC285" s="966">
        <f t="shared" si="5055"/>
        <v>2524250</v>
      </c>
      <c r="HD285" s="901">
        <f t="shared" si="5056"/>
        <v>0</v>
      </c>
      <c r="HG285" s="958" t="s">
        <v>344</v>
      </c>
      <c r="HH285" s="1190" t="s">
        <v>630</v>
      </c>
      <c r="HI285" s="1179" t="s">
        <v>236</v>
      </c>
      <c r="HJ285" s="1180">
        <v>115</v>
      </c>
      <c r="HK285" s="1015">
        <v>17310</v>
      </c>
      <c r="HL285" s="1025">
        <f t="shared" si="5057"/>
        <v>1990650</v>
      </c>
      <c r="HM285" s="1016"/>
      <c r="HN285" s="898">
        <f t="shared" si="5058"/>
        <v>1</v>
      </c>
      <c r="HO285" s="898">
        <f t="shared" si="5059"/>
        <v>1</v>
      </c>
      <c r="HP285" s="899">
        <f t="shared" si="5060"/>
        <v>1</v>
      </c>
      <c r="HQ285" s="899">
        <f t="shared" si="5061"/>
        <v>1</v>
      </c>
      <c r="HR285" s="899">
        <f t="shared" si="5062"/>
        <v>1</v>
      </c>
      <c r="HS285" s="899">
        <f t="shared" si="5063"/>
        <v>1</v>
      </c>
      <c r="HT285" s="966">
        <f t="shared" si="5064"/>
        <v>1990650</v>
      </c>
      <c r="HU285" s="901">
        <f t="shared" si="5065"/>
        <v>0</v>
      </c>
      <c r="HX285" s="958" t="s">
        <v>344</v>
      </c>
      <c r="HY285" s="1190" t="s">
        <v>630</v>
      </c>
      <c r="HZ285" s="1179" t="s">
        <v>236</v>
      </c>
      <c r="IA285" s="1180">
        <v>115</v>
      </c>
      <c r="IB285" s="1020">
        <v>15496</v>
      </c>
      <c r="IC285" s="1027">
        <f t="shared" si="5066"/>
        <v>1782040</v>
      </c>
      <c r="ID285" s="1016"/>
      <c r="IE285" s="898">
        <f t="shared" si="5067"/>
        <v>1</v>
      </c>
      <c r="IF285" s="898">
        <f t="shared" si="5068"/>
        <v>1</v>
      </c>
      <c r="IG285" s="899">
        <f t="shared" si="5069"/>
        <v>1</v>
      </c>
      <c r="IH285" s="899">
        <f t="shared" si="5070"/>
        <v>1</v>
      </c>
      <c r="II285" s="899">
        <f t="shared" si="5071"/>
        <v>1</v>
      </c>
      <c r="IJ285" s="899">
        <f t="shared" si="5072"/>
        <v>1</v>
      </c>
      <c r="IK285" s="966">
        <f t="shared" si="5073"/>
        <v>1782040</v>
      </c>
      <c r="IL285" s="901">
        <f t="shared" si="5074"/>
        <v>0</v>
      </c>
      <c r="IO285" s="958" t="s">
        <v>344</v>
      </c>
      <c r="IP285" s="1190" t="s">
        <v>630</v>
      </c>
      <c r="IQ285" s="1179" t="s">
        <v>236</v>
      </c>
      <c r="IR285" s="1180">
        <v>115</v>
      </c>
      <c r="IS285" s="1015">
        <v>11600</v>
      </c>
      <c r="IT285" s="1025">
        <f t="shared" si="5075"/>
        <v>1334000</v>
      </c>
      <c r="IU285" s="1016"/>
      <c r="IV285" s="898">
        <f t="shared" si="5076"/>
        <v>1</v>
      </c>
      <c r="IW285" s="898">
        <f t="shared" si="5077"/>
        <v>1</v>
      </c>
      <c r="IX285" s="899">
        <f t="shared" si="5078"/>
        <v>1</v>
      </c>
      <c r="IY285" s="899">
        <f t="shared" si="5079"/>
        <v>1</v>
      </c>
      <c r="IZ285" s="899">
        <f t="shared" si="5080"/>
        <v>1</v>
      </c>
      <c r="JA285" s="899">
        <f t="shared" si="5081"/>
        <v>1</v>
      </c>
      <c r="JB285" s="966">
        <f t="shared" si="5082"/>
        <v>1334000</v>
      </c>
      <c r="JC285" s="901">
        <f t="shared" si="5083"/>
        <v>0</v>
      </c>
      <c r="JF285" s="958" t="s">
        <v>344</v>
      </c>
      <c r="JG285" s="1190" t="s">
        <v>630</v>
      </c>
      <c r="JH285" s="1179" t="s">
        <v>236</v>
      </c>
      <c r="JI285" s="1180">
        <v>115</v>
      </c>
      <c r="JJ285" s="1015">
        <v>14900</v>
      </c>
      <c r="JK285" s="1025">
        <f t="shared" si="5084"/>
        <v>1713500</v>
      </c>
      <c r="JL285" s="1016"/>
      <c r="JM285" s="898">
        <f t="shared" si="5085"/>
        <v>1</v>
      </c>
      <c r="JN285" s="898">
        <f t="shared" si="5086"/>
        <v>1</v>
      </c>
      <c r="JO285" s="899">
        <f t="shared" si="5087"/>
        <v>1</v>
      </c>
      <c r="JP285" s="899">
        <f t="shared" si="5088"/>
        <v>1</v>
      </c>
      <c r="JQ285" s="899">
        <f t="shared" si="5089"/>
        <v>1</v>
      </c>
      <c r="JR285" s="899">
        <f t="shared" si="5090"/>
        <v>1</v>
      </c>
      <c r="JS285" s="966">
        <f t="shared" si="5091"/>
        <v>1713500</v>
      </c>
      <c r="JT285" s="901">
        <f t="shared" si="5092"/>
        <v>0</v>
      </c>
      <c r="JW285" s="958" t="s">
        <v>344</v>
      </c>
      <c r="JX285" s="1190" t="s">
        <v>630</v>
      </c>
      <c r="JY285" s="1179" t="s">
        <v>236</v>
      </c>
      <c r="JZ285" s="1180">
        <v>115</v>
      </c>
      <c r="KA285" s="1015">
        <v>12722.4408</v>
      </c>
      <c r="KB285" s="1025">
        <f t="shared" si="5093"/>
        <v>1463081</v>
      </c>
      <c r="KC285" s="1016"/>
      <c r="KD285" s="898">
        <f t="shared" si="5094"/>
        <v>1</v>
      </c>
      <c r="KE285" s="898">
        <f t="shared" si="5095"/>
        <v>1</v>
      </c>
      <c r="KF285" s="899">
        <f t="shared" si="5096"/>
        <v>1</v>
      </c>
      <c r="KG285" s="899">
        <f t="shared" si="5097"/>
        <v>1</v>
      </c>
      <c r="KH285" s="899">
        <f t="shared" si="5098"/>
        <v>1</v>
      </c>
      <c r="KI285" s="899">
        <f t="shared" si="5099"/>
        <v>1</v>
      </c>
      <c r="KJ285" s="966">
        <f t="shared" si="5100"/>
        <v>1463081</v>
      </c>
      <c r="KK285" s="901">
        <f t="shared" si="5101"/>
        <v>0</v>
      </c>
      <c r="KN285" s="958" t="s">
        <v>344</v>
      </c>
      <c r="KO285" s="1190" t="s">
        <v>630</v>
      </c>
      <c r="KP285" s="1179" t="s">
        <v>236</v>
      </c>
      <c r="KQ285" s="1180">
        <v>115</v>
      </c>
      <c r="KR285" s="1015">
        <v>23986</v>
      </c>
      <c r="KS285" s="1025">
        <f t="shared" si="5102"/>
        <v>2758390</v>
      </c>
      <c r="KT285" s="1016"/>
      <c r="KU285" s="898">
        <f t="shared" si="5103"/>
        <v>1</v>
      </c>
      <c r="KV285" s="898">
        <f t="shared" si="5104"/>
        <v>1</v>
      </c>
      <c r="KW285" s="899">
        <f t="shared" si="5105"/>
        <v>1</v>
      </c>
      <c r="KX285" s="899">
        <f t="shared" si="5106"/>
        <v>1</v>
      </c>
      <c r="KY285" s="899">
        <f t="shared" si="5107"/>
        <v>1</v>
      </c>
      <c r="KZ285" s="899">
        <f t="shared" si="5108"/>
        <v>1</v>
      </c>
      <c r="LA285" s="966">
        <f t="shared" si="5109"/>
        <v>2758390</v>
      </c>
      <c r="LB285" s="901">
        <f t="shared" si="5110"/>
        <v>0</v>
      </c>
      <c r="LE285" s="958" t="s">
        <v>344</v>
      </c>
      <c r="LF285" s="1190" t="s">
        <v>630</v>
      </c>
      <c r="LG285" s="1179" t="s">
        <v>236</v>
      </c>
      <c r="LH285" s="1180">
        <v>115</v>
      </c>
      <c r="LI285" s="1021">
        <v>27916</v>
      </c>
      <c r="LJ285" s="1028">
        <f t="shared" si="5111"/>
        <v>3210340</v>
      </c>
      <c r="LK285" s="1016"/>
      <c r="LL285" s="898">
        <f t="shared" si="5112"/>
        <v>1</v>
      </c>
      <c r="LM285" s="898">
        <f t="shared" si="5113"/>
        <v>1</v>
      </c>
      <c r="LN285" s="899">
        <f t="shared" si="5114"/>
        <v>1</v>
      </c>
      <c r="LO285" s="899">
        <f t="shared" si="5115"/>
        <v>1</v>
      </c>
      <c r="LP285" s="899">
        <f t="shared" si="5116"/>
        <v>1</v>
      </c>
      <c r="LQ285" s="899">
        <f t="shared" si="5117"/>
        <v>1</v>
      </c>
      <c r="LR285" s="966">
        <f t="shared" si="5118"/>
        <v>3210340</v>
      </c>
      <c r="LS285" s="901">
        <f t="shared" si="5119"/>
        <v>0</v>
      </c>
      <c r="LV285" s="958" t="s">
        <v>344</v>
      </c>
      <c r="LW285" s="1190" t="s">
        <v>630</v>
      </c>
      <c r="LX285" s="1179" t="s">
        <v>236</v>
      </c>
      <c r="LY285" s="1180">
        <v>115</v>
      </c>
      <c r="LZ285" s="1015">
        <v>89700</v>
      </c>
      <c r="MA285" s="1025">
        <f t="shared" si="5120"/>
        <v>10315500</v>
      </c>
      <c r="MB285" s="1016"/>
      <c r="MC285" s="898">
        <f t="shared" si="5121"/>
        <v>1</v>
      </c>
      <c r="MD285" s="898">
        <f t="shared" si="5122"/>
        <v>1</v>
      </c>
      <c r="ME285" s="899">
        <f t="shared" si="5123"/>
        <v>1</v>
      </c>
      <c r="MF285" s="899">
        <f t="shared" si="5124"/>
        <v>1</v>
      </c>
      <c r="MG285" s="899">
        <f t="shared" si="5125"/>
        <v>1</v>
      </c>
      <c r="MH285" s="899">
        <f t="shared" si="5126"/>
        <v>1</v>
      </c>
      <c r="MI285" s="966">
        <f t="shared" si="5127"/>
        <v>10315500</v>
      </c>
      <c r="MJ285" s="901">
        <f t="shared" si="5128"/>
        <v>0</v>
      </c>
      <c r="MM285" s="958" t="s">
        <v>344</v>
      </c>
      <c r="MN285" s="1190" t="s">
        <v>630</v>
      </c>
      <c r="MO285" s="1179" t="s">
        <v>236</v>
      </c>
      <c r="MP285" s="1180">
        <v>115</v>
      </c>
      <c r="MQ285" s="1015">
        <v>24360</v>
      </c>
      <c r="MR285" s="1025">
        <f t="shared" si="5129"/>
        <v>2801400</v>
      </c>
      <c r="MS285" s="1016"/>
      <c r="MT285" s="898">
        <f t="shared" si="5130"/>
        <v>1</v>
      </c>
      <c r="MU285" s="898">
        <f t="shared" si="5131"/>
        <v>1</v>
      </c>
      <c r="MV285" s="899">
        <f t="shared" si="5132"/>
        <v>1</v>
      </c>
      <c r="MW285" s="899">
        <f t="shared" si="5133"/>
        <v>1</v>
      </c>
      <c r="MX285" s="899">
        <f t="shared" si="5134"/>
        <v>1</v>
      </c>
      <c r="MY285" s="899">
        <f t="shared" si="5135"/>
        <v>1</v>
      </c>
      <c r="MZ285" s="966">
        <f t="shared" si="5136"/>
        <v>2801400</v>
      </c>
      <c r="NA285" s="901">
        <f t="shared" si="5137"/>
        <v>0</v>
      </c>
      <c r="ND285" s="975" t="s">
        <v>344</v>
      </c>
      <c r="NE285" s="976" t="s">
        <v>630</v>
      </c>
      <c r="NF285" s="1175" t="s">
        <v>236</v>
      </c>
      <c r="NG285" s="1176">
        <v>115</v>
      </c>
      <c r="NH285" s="979">
        <v>14870.79</v>
      </c>
      <c r="NI285" s="980">
        <v>1710141</v>
      </c>
      <c r="NJ285" s="1016"/>
      <c r="NK285" s="898">
        <f t="shared" si="5138"/>
        <v>1</v>
      </c>
      <c r="NL285" s="898">
        <f t="shared" si="5139"/>
        <v>1</v>
      </c>
      <c r="NM285" s="899">
        <f t="shared" si="5140"/>
        <v>1</v>
      </c>
      <c r="NN285" s="899">
        <f t="shared" si="5141"/>
        <v>1</v>
      </c>
      <c r="NO285" s="899">
        <f t="shared" si="5142"/>
        <v>1</v>
      </c>
      <c r="NP285" s="899">
        <f t="shared" si="5143"/>
        <v>1</v>
      </c>
      <c r="NQ285" s="966">
        <f t="shared" si="5144"/>
        <v>1710141</v>
      </c>
      <c r="NR285" s="901">
        <f t="shared" si="5145"/>
        <v>0</v>
      </c>
      <c r="NU285" s="981" t="s">
        <v>344</v>
      </c>
      <c r="NV285" s="982" t="s">
        <v>630</v>
      </c>
      <c r="NW285" s="1177" t="s">
        <v>236</v>
      </c>
      <c r="NX285" s="1178">
        <v>115</v>
      </c>
      <c r="NY285" s="1022">
        <v>15021</v>
      </c>
      <c r="NZ285" s="986">
        <f t="shared" si="5146"/>
        <v>1727415</v>
      </c>
      <c r="OA285" s="1016"/>
      <c r="OB285" s="898">
        <f t="shared" si="5147"/>
        <v>1</v>
      </c>
      <c r="OC285" s="898">
        <f t="shared" si="5148"/>
        <v>1</v>
      </c>
      <c r="OD285" s="899">
        <f t="shared" si="5149"/>
        <v>1</v>
      </c>
      <c r="OE285" s="899">
        <f t="shared" si="5150"/>
        <v>1</v>
      </c>
      <c r="OF285" s="899">
        <f t="shared" si="5151"/>
        <v>1</v>
      </c>
      <c r="OG285" s="899">
        <f t="shared" si="5152"/>
        <v>1</v>
      </c>
      <c r="OH285" s="966">
        <f t="shared" si="5153"/>
        <v>1727415</v>
      </c>
      <c r="OI285" s="901">
        <f t="shared" si="5154"/>
        <v>0</v>
      </c>
      <c r="OL285" s="958" t="s">
        <v>344</v>
      </c>
      <c r="OM285" s="1190" t="s">
        <v>630</v>
      </c>
      <c r="ON285" s="1179" t="s">
        <v>236</v>
      </c>
      <c r="OO285" s="1180">
        <v>115</v>
      </c>
      <c r="OP285" s="1015">
        <v>22312</v>
      </c>
      <c r="OQ285" s="1025">
        <f t="shared" si="5155"/>
        <v>2565880</v>
      </c>
      <c r="OR285" s="1016"/>
      <c r="OS285" s="898">
        <f t="shared" si="5156"/>
        <v>1</v>
      </c>
      <c r="OT285" s="898">
        <f t="shared" si="5157"/>
        <v>1</v>
      </c>
      <c r="OU285" s="899">
        <f t="shared" si="5158"/>
        <v>1</v>
      </c>
      <c r="OV285" s="899">
        <f t="shared" si="5159"/>
        <v>1</v>
      </c>
      <c r="OW285" s="899">
        <f t="shared" si="5160"/>
        <v>1</v>
      </c>
      <c r="OX285" s="899">
        <f t="shared" si="5161"/>
        <v>1</v>
      </c>
      <c r="OY285" s="966">
        <f t="shared" si="5162"/>
        <v>2565880</v>
      </c>
      <c r="OZ285" s="901">
        <f t="shared" si="5163"/>
        <v>0</v>
      </c>
      <c r="PC285" s="958" t="s">
        <v>344</v>
      </c>
      <c r="PD285" s="1190" t="s">
        <v>630</v>
      </c>
      <c r="PE285" s="1179" t="s">
        <v>236</v>
      </c>
      <c r="PF285" s="1180">
        <v>115</v>
      </c>
      <c r="PG285" s="1023">
        <v>18188</v>
      </c>
      <c r="PH285" s="1029">
        <v>2091620</v>
      </c>
      <c r="PI285" s="1249"/>
      <c r="PJ285" s="898">
        <f t="shared" si="5164"/>
        <v>1</v>
      </c>
      <c r="PK285" s="898">
        <f t="shared" si="5165"/>
        <v>1</v>
      </c>
      <c r="PL285" s="899">
        <f t="shared" si="5166"/>
        <v>1</v>
      </c>
      <c r="PM285" s="899">
        <f t="shared" si="5167"/>
        <v>1</v>
      </c>
      <c r="PN285" s="899">
        <f t="shared" si="5168"/>
        <v>1</v>
      </c>
      <c r="PO285" s="899">
        <f t="shared" si="5169"/>
        <v>1</v>
      </c>
      <c r="PP285" s="966">
        <f t="shared" si="5170"/>
        <v>2091620</v>
      </c>
      <c r="PQ285" s="901">
        <f t="shared" si="5171"/>
        <v>0</v>
      </c>
      <c r="PT285" s="958" t="s">
        <v>344</v>
      </c>
      <c r="PU285" s="1190" t="s">
        <v>630</v>
      </c>
      <c r="PV285" s="1179" t="s">
        <v>236</v>
      </c>
      <c r="PW285" s="1180">
        <v>115</v>
      </c>
      <c r="PX285" s="1015">
        <v>21830</v>
      </c>
      <c r="PY285" s="1025">
        <f t="shared" si="5172"/>
        <v>2510450</v>
      </c>
      <c r="PZ285" s="1016"/>
      <c r="QA285" s="898">
        <f t="shared" si="5173"/>
        <v>1</v>
      </c>
      <c r="QB285" s="898">
        <f t="shared" si="5174"/>
        <v>1</v>
      </c>
      <c r="QC285" s="899">
        <f t="shared" si="5175"/>
        <v>1</v>
      </c>
      <c r="QD285" s="899">
        <f t="shared" si="5176"/>
        <v>1</v>
      </c>
      <c r="QE285" s="899">
        <f t="shared" si="5177"/>
        <v>1</v>
      </c>
      <c r="QF285" s="899">
        <f t="shared" si="5178"/>
        <v>1</v>
      </c>
      <c r="QG285" s="966">
        <f t="shared" si="5179"/>
        <v>2510450</v>
      </c>
      <c r="QH285" s="901">
        <f t="shared" si="5180"/>
        <v>0</v>
      </c>
      <c r="QK285" s="958" t="s">
        <v>344</v>
      </c>
      <c r="QL285" s="1190" t="s">
        <v>630</v>
      </c>
      <c r="QM285" s="1179" t="s">
        <v>236</v>
      </c>
      <c r="QN285" s="1180">
        <v>115</v>
      </c>
      <c r="QO285" s="1021">
        <v>28055.579999999998</v>
      </c>
      <c r="QP285" s="1028">
        <f t="shared" si="5181"/>
        <v>3226392</v>
      </c>
      <c r="QQ285" s="1016"/>
      <c r="QR285" s="898">
        <f t="shared" si="5182"/>
        <v>1</v>
      </c>
      <c r="QS285" s="898">
        <f t="shared" si="5183"/>
        <v>1</v>
      </c>
      <c r="QT285" s="899">
        <f t="shared" si="5184"/>
        <v>1</v>
      </c>
      <c r="QU285" s="899">
        <f t="shared" si="5185"/>
        <v>1</v>
      </c>
      <c r="QV285" s="899">
        <f t="shared" si="5186"/>
        <v>1</v>
      </c>
      <c r="QW285" s="899">
        <f t="shared" si="5187"/>
        <v>1</v>
      </c>
      <c r="QX285" s="966">
        <f t="shared" si="5188"/>
        <v>3226392</v>
      </c>
      <c r="QY285" s="901">
        <f t="shared" si="5189"/>
        <v>0</v>
      </c>
      <c r="RB285" s="405"/>
      <c r="RC285" s="406"/>
      <c r="RD285" s="407"/>
      <c r="RE285" s="408"/>
      <c r="RF285" s="409"/>
      <c r="RG285" s="410"/>
      <c r="RH285" s="410"/>
      <c r="RI285" s="898"/>
      <c r="RJ285" s="898"/>
      <c r="RK285" s="934"/>
      <c r="RL285" s="934"/>
      <c r="RM285" s="934"/>
      <c r="RN285" s="934"/>
      <c r="RO285" s="935"/>
      <c r="RP285" s="936"/>
      <c r="RS285" s="405"/>
      <c r="RT285" s="406"/>
      <c r="RU285" s="407"/>
      <c r="RV285" s="408"/>
      <c r="RW285" s="409"/>
      <c r="RX285" s="410"/>
      <c r="RY285" s="410"/>
      <c r="RZ285" s="898"/>
      <c r="SA285" s="898"/>
      <c r="SB285" s="934"/>
      <c r="SC285" s="934"/>
      <c r="SD285" s="934"/>
      <c r="SE285" s="934"/>
      <c r="SF285" s="935"/>
      <c r="SG285" s="936"/>
      <c r="SJ285" s="405"/>
      <c r="SK285" s="406"/>
      <c r="SL285" s="407"/>
      <c r="SM285" s="408"/>
      <c r="SN285" s="409"/>
      <c r="SO285" s="410"/>
      <c r="SP285" s="410"/>
      <c r="SQ285" s="898"/>
      <c r="SR285" s="898"/>
      <c r="SS285" s="934"/>
      <c r="ST285" s="934"/>
      <c r="SU285" s="934"/>
      <c r="SV285" s="934"/>
      <c r="SW285" s="935"/>
      <c r="SX285" s="936"/>
    </row>
    <row r="286" spans="2:518" ht="36.75" customHeight="1" thickTop="1" thickBot="1">
      <c r="B286" s="958" t="s">
        <v>345</v>
      </c>
      <c r="C286" s="1190" t="s">
        <v>631</v>
      </c>
      <c r="D286" s="1179" t="s">
        <v>236</v>
      </c>
      <c r="E286" s="1180">
        <v>25</v>
      </c>
      <c r="F286" s="1015"/>
      <c r="G286" s="1025">
        <f t="shared" si="4948"/>
        <v>0</v>
      </c>
      <c r="H286" s="1016"/>
      <c r="K286" s="958" t="s">
        <v>345</v>
      </c>
      <c r="L286" s="1190" t="s">
        <v>631</v>
      </c>
      <c r="M286" s="1179" t="s">
        <v>236</v>
      </c>
      <c r="N286" s="1180">
        <v>25</v>
      </c>
      <c r="O286" s="1017">
        <v>26327</v>
      </c>
      <c r="P286" s="1025">
        <f t="shared" si="4949"/>
        <v>658175</v>
      </c>
      <c r="Q286" s="1016"/>
      <c r="R286" s="898">
        <f t="shared" si="4950"/>
        <v>1</v>
      </c>
      <c r="S286" s="898">
        <f t="shared" si="4951"/>
        <v>1</v>
      </c>
      <c r="T286" s="899">
        <f t="shared" si="4952"/>
        <v>1</v>
      </c>
      <c r="U286" s="899">
        <f t="shared" si="4953"/>
        <v>1</v>
      </c>
      <c r="V286" s="899">
        <f t="shared" si="4954"/>
        <v>1</v>
      </c>
      <c r="W286" s="899">
        <f t="shared" si="4955"/>
        <v>1</v>
      </c>
      <c r="X286" s="966">
        <f t="shared" si="4956"/>
        <v>658175</v>
      </c>
      <c r="Y286" s="901">
        <f t="shared" si="4957"/>
        <v>0</v>
      </c>
      <c r="Z286" s="872"/>
      <c r="AA286" s="872"/>
      <c r="AB286" s="958" t="s">
        <v>345</v>
      </c>
      <c r="AC286" s="1190" t="s">
        <v>631</v>
      </c>
      <c r="AD286" s="1179" t="s">
        <v>236</v>
      </c>
      <c r="AE286" s="1180">
        <v>25</v>
      </c>
      <c r="AF286" s="1015">
        <v>15500</v>
      </c>
      <c r="AG286" s="1025">
        <f t="shared" si="4958"/>
        <v>387500</v>
      </c>
      <c r="AH286" s="1016"/>
      <c r="AI286" s="898">
        <f t="shared" si="4959"/>
        <v>1</v>
      </c>
      <c r="AJ286" s="898">
        <f t="shared" si="4960"/>
        <v>1</v>
      </c>
      <c r="AK286" s="899">
        <f t="shared" si="4961"/>
        <v>1</v>
      </c>
      <c r="AL286" s="899">
        <f t="shared" si="4962"/>
        <v>1</v>
      </c>
      <c r="AM286" s="899">
        <f t="shared" si="4963"/>
        <v>1</v>
      </c>
      <c r="AN286" s="899">
        <f t="shared" si="4964"/>
        <v>1</v>
      </c>
      <c r="AO286" s="966">
        <f t="shared" si="4965"/>
        <v>387500</v>
      </c>
      <c r="AP286" s="901">
        <f t="shared" si="4966"/>
        <v>0</v>
      </c>
      <c r="AQ286" s="872"/>
      <c r="AR286" s="872"/>
      <c r="AS286" s="958" t="s">
        <v>345</v>
      </c>
      <c r="AT286" s="1191" t="s">
        <v>631</v>
      </c>
      <c r="AU286" s="1179" t="s">
        <v>236</v>
      </c>
      <c r="AV286" s="1180">
        <v>25</v>
      </c>
      <c r="AW286" s="1019">
        <v>12000</v>
      </c>
      <c r="AX286" s="1026">
        <f t="shared" si="4967"/>
        <v>300000</v>
      </c>
      <c r="AY286" s="1016"/>
      <c r="AZ286" s="898">
        <f t="shared" si="4968"/>
        <v>1</v>
      </c>
      <c r="BA286" s="898">
        <f t="shared" si="4969"/>
        <v>1</v>
      </c>
      <c r="BB286" s="899">
        <f t="shared" si="4970"/>
        <v>1</v>
      </c>
      <c r="BC286" s="899">
        <f t="shared" si="4971"/>
        <v>1</v>
      </c>
      <c r="BD286" s="899">
        <f t="shared" si="4972"/>
        <v>1</v>
      </c>
      <c r="BE286" s="899">
        <f t="shared" si="4973"/>
        <v>1</v>
      </c>
      <c r="BF286" s="966">
        <f t="shared" si="4974"/>
        <v>300000</v>
      </c>
      <c r="BG286" s="901">
        <f t="shared" si="4975"/>
        <v>0</v>
      </c>
      <c r="BJ286" s="958" t="s">
        <v>345</v>
      </c>
      <c r="BK286" s="1190" t="s">
        <v>631</v>
      </c>
      <c r="BL286" s="1179" t="s">
        <v>236</v>
      </c>
      <c r="BM286" s="1180">
        <v>25</v>
      </c>
      <c r="BN286" s="1015">
        <v>25897</v>
      </c>
      <c r="BO286" s="1025">
        <f t="shared" si="4976"/>
        <v>647425</v>
      </c>
      <c r="BP286" s="1016"/>
      <c r="BQ286" s="898">
        <f t="shared" si="4977"/>
        <v>1</v>
      </c>
      <c r="BR286" s="898">
        <f t="shared" si="4978"/>
        <v>1</v>
      </c>
      <c r="BS286" s="899">
        <f t="shared" si="4979"/>
        <v>1</v>
      </c>
      <c r="BT286" s="899">
        <f t="shared" si="4980"/>
        <v>1</v>
      </c>
      <c r="BU286" s="899">
        <f t="shared" si="4981"/>
        <v>1</v>
      </c>
      <c r="BV286" s="899">
        <f t="shared" si="4982"/>
        <v>1</v>
      </c>
      <c r="BW286" s="966">
        <f t="shared" si="4983"/>
        <v>647425</v>
      </c>
      <c r="BX286" s="901">
        <f t="shared" si="4984"/>
        <v>0</v>
      </c>
      <c r="CA286" s="958" t="s">
        <v>345</v>
      </c>
      <c r="CB286" s="1190" t="s">
        <v>631</v>
      </c>
      <c r="CC286" s="1179" t="s">
        <v>236</v>
      </c>
      <c r="CD286" s="1180">
        <v>25</v>
      </c>
      <c r="CE286" s="1015">
        <v>25642</v>
      </c>
      <c r="CF286" s="1025">
        <f t="shared" si="4985"/>
        <v>641050</v>
      </c>
      <c r="CG286" s="1016"/>
      <c r="CH286" s="898">
        <f t="shared" si="4986"/>
        <v>1</v>
      </c>
      <c r="CI286" s="898">
        <f t="shared" si="4987"/>
        <v>1</v>
      </c>
      <c r="CJ286" s="899">
        <f t="shared" si="4988"/>
        <v>1</v>
      </c>
      <c r="CK286" s="899">
        <f t="shared" si="4989"/>
        <v>1</v>
      </c>
      <c r="CL286" s="899">
        <f t="shared" si="4990"/>
        <v>1</v>
      </c>
      <c r="CM286" s="899">
        <f t="shared" si="4991"/>
        <v>1</v>
      </c>
      <c r="CN286" s="966">
        <f t="shared" si="4992"/>
        <v>641050</v>
      </c>
      <c r="CO286" s="901">
        <f t="shared" si="4993"/>
        <v>0</v>
      </c>
      <c r="CR286" s="958" t="s">
        <v>345</v>
      </c>
      <c r="CS286" s="1190" t="s">
        <v>631</v>
      </c>
      <c r="CT286" s="1179" t="s">
        <v>236</v>
      </c>
      <c r="CU286" s="1180">
        <v>25</v>
      </c>
      <c r="CV286" s="1015">
        <v>53000</v>
      </c>
      <c r="CW286" s="1025">
        <f t="shared" si="4994"/>
        <v>1325000</v>
      </c>
      <c r="CX286" s="1016"/>
      <c r="CY286" s="898">
        <f t="shared" si="4995"/>
        <v>1</v>
      </c>
      <c r="CZ286" s="898">
        <f t="shared" si="4996"/>
        <v>1</v>
      </c>
      <c r="DA286" s="899">
        <f t="shared" si="4997"/>
        <v>1</v>
      </c>
      <c r="DB286" s="899">
        <f t="shared" si="4998"/>
        <v>1</v>
      </c>
      <c r="DC286" s="899">
        <f t="shared" si="4999"/>
        <v>1</v>
      </c>
      <c r="DD286" s="899">
        <f t="shared" si="5000"/>
        <v>1</v>
      </c>
      <c r="DE286" s="966">
        <f t="shared" si="5001"/>
        <v>1325000</v>
      </c>
      <c r="DF286" s="901">
        <f t="shared" si="5002"/>
        <v>0</v>
      </c>
      <c r="DI286" s="958" t="s">
        <v>345</v>
      </c>
      <c r="DJ286" s="1190" t="s">
        <v>631</v>
      </c>
      <c r="DK286" s="1179" t="s">
        <v>236</v>
      </c>
      <c r="DL286" s="1180">
        <v>25</v>
      </c>
      <c r="DM286" s="1015">
        <v>24609</v>
      </c>
      <c r="DN286" s="1025">
        <f t="shared" si="5003"/>
        <v>615225</v>
      </c>
      <c r="DO286" s="1016"/>
      <c r="DP286" s="898">
        <f t="shared" si="5004"/>
        <v>1</v>
      </c>
      <c r="DQ286" s="898">
        <f t="shared" si="5005"/>
        <v>1</v>
      </c>
      <c r="DR286" s="899">
        <f t="shared" si="5006"/>
        <v>1</v>
      </c>
      <c r="DS286" s="899">
        <f t="shared" si="5007"/>
        <v>1</v>
      </c>
      <c r="DT286" s="899">
        <f t="shared" si="5008"/>
        <v>1</v>
      </c>
      <c r="DU286" s="899">
        <f t="shared" si="5009"/>
        <v>1</v>
      </c>
      <c r="DV286" s="966">
        <f t="shared" si="5010"/>
        <v>615225</v>
      </c>
      <c r="DW286" s="901">
        <f t="shared" si="5011"/>
        <v>0</v>
      </c>
      <c r="DZ286" s="958" t="s">
        <v>345</v>
      </c>
      <c r="EA286" s="1190" t="s">
        <v>631</v>
      </c>
      <c r="EB286" s="1179" t="s">
        <v>236</v>
      </c>
      <c r="EC286" s="1180">
        <v>25</v>
      </c>
      <c r="ED286" s="1015">
        <v>50525</v>
      </c>
      <c r="EE286" s="1025">
        <f t="shared" si="5012"/>
        <v>1263125</v>
      </c>
      <c r="EF286" s="1016"/>
      <c r="EG286" s="898">
        <f t="shared" si="5013"/>
        <v>1</v>
      </c>
      <c r="EH286" s="898">
        <f t="shared" si="5014"/>
        <v>1</v>
      </c>
      <c r="EI286" s="899">
        <f t="shared" si="5015"/>
        <v>1</v>
      </c>
      <c r="EJ286" s="899">
        <f t="shared" si="5016"/>
        <v>1</v>
      </c>
      <c r="EK286" s="899">
        <f t="shared" si="5017"/>
        <v>1</v>
      </c>
      <c r="EL286" s="899">
        <f t="shared" si="5018"/>
        <v>1</v>
      </c>
      <c r="EM286" s="966">
        <f t="shared" si="5019"/>
        <v>1263125</v>
      </c>
      <c r="EN286" s="901">
        <f t="shared" si="5020"/>
        <v>0</v>
      </c>
      <c r="EQ286" s="958" t="s">
        <v>345</v>
      </c>
      <c r="ER286" s="1190" t="s">
        <v>631</v>
      </c>
      <c r="ES286" s="1179" t="s">
        <v>236</v>
      </c>
      <c r="ET286" s="1180">
        <v>25</v>
      </c>
      <c r="EU286" s="1015">
        <v>25400</v>
      </c>
      <c r="EV286" s="1025">
        <f t="shared" si="5021"/>
        <v>635000</v>
      </c>
      <c r="EW286" s="1016"/>
      <c r="EX286" s="898">
        <f t="shared" si="5022"/>
        <v>1</v>
      </c>
      <c r="EY286" s="898">
        <f t="shared" si="5023"/>
        <v>1</v>
      </c>
      <c r="EZ286" s="899">
        <f t="shared" si="5024"/>
        <v>1</v>
      </c>
      <c r="FA286" s="899">
        <f t="shared" si="5025"/>
        <v>1</v>
      </c>
      <c r="FB286" s="899">
        <f t="shared" si="5026"/>
        <v>1</v>
      </c>
      <c r="FC286" s="899">
        <f t="shared" si="5027"/>
        <v>1</v>
      </c>
      <c r="FD286" s="966">
        <f t="shared" si="5028"/>
        <v>635000</v>
      </c>
      <c r="FE286" s="901">
        <f t="shared" si="5029"/>
        <v>0</v>
      </c>
      <c r="FH286" s="958"/>
      <c r="FI286" s="1190"/>
      <c r="FJ286" s="1179"/>
      <c r="FK286" s="1180"/>
      <c r="FL286" s="1015"/>
      <c r="FM286" s="1025">
        <f t="shared" si="5030"/>
        <v>0</v>
      </c>
      <c r="FN286" s="1016"/>
      <c r="FO286" s="898" t="e">
        <f t="shared" si="5031"/>
        <v>#N/A</v>
      </c>
      <c r="FP286" s="898" t="e">
        <f t="shared" si="5032"/>
        <v>#N/A</v>
      </c>
      <c r="FQ286" s="899" t="e">
        <f t="shared" si="5033"/>
        <v>#N/A</v>
      </c>
      <c r="FR286" s="899">
        <f t="shared" si="5034"/>
        <v>0</v>
      </c>
      <c r="FS286" s="899">
        <f t="shared" si="5035"/>
        <v>0</v>
      </c>
      <c r="FT286" s="899" t="e">
        <f t="shared" si="5036"/>
        <v>#N/A</v>
      </c>
      <c r="FU286" s="966">
        <f t="shared" si="5037"/>
        <v>0</v>
      </c>
      <c r="FV286" s="901">
        <f t="shared" si="5038"/>
        <v>0</v>
      </c>
      <c r="FY286" s="958" t="s">
        <v>345</v>
      </c>
      <c r="FZ286" s="1190" t="s">
        <v>631</v>
      </c>
      <c r="GA286" s="1179" t="s">
        <v>236</v>
      </c>
      <c r="GB286" s="1180">
        <v>25</v>
      </c>
      <c r="GC286" s="1017">
        <v>26327</v>
      </c>
      <c r="GD286" s="1025">
        <f t="shared" si="5039"/>
        <v>658175</v>
      </c>
      <c r="GE286" s="1016"/>
      <c r="GF286" s="898">
        <f t="shared" si="5040"/>
        <v>1</v>
      </c>
      <c r="GG286" s="898">
        <f t="shared" si="5041"/>
        <v>1</v>
      </c>
      <c r="GH286" s="899">
        <f t="shared" si="5042"/>
        <v>1</v>
      </c>
      <c r="GI286" s="899">
        <f t="shared" si="5043"/>
        <v>1</v>
      </c>
      <c r="GJ286" s="899">
        <f t="shared" si="5044"/>
        <v>1</v>
      </c>
      <c r="GK286" s="899">
        <f t="shared" si="5045"/>
        <v>1</v>
      </c>
      <c r="GL286" s="966">
        <f t="shared" si="5046"/>
        <v>658175</v>
      </c>
      <c r="GM286" s="901">
        <f t="shared" si="5047"/>
        <v>0</v>
      </c>
      <c r="GP286" s="958" t="s">
        <v>345</v>
      </c>
      <c r="GQ286" s="1190" t="s">
        <v>631</v>
      </c>
      <c r="GR286" s="1179" t="s">
        <v>236</v>
      </c>
      <c r="GS286" s="1180">
        <v>25</v>
      </c>
      <c r="GT286" s="1015">
        <v>25800</v>
      </c>
      <c r="GU286" s="1025">
        <f t="shared" si="5048"/>
        <v>645000</v>
      </c>
      <c r="GV286" s="1016"/>
      <c r="GW286" s="898">
        <f t="shared" si="5049"/>
        <v>1</v>
      </c>
      <c r="GX286" s="898">
        <f t="shared" si="5050"/>
        <v>1</v>
      </c>
      <c r="GY286" s="899">
        <f t="shared" si="5051"/>
        <v>1</v>
      </c>
      <c r="GZ286" s="899">
        <f t="shared" si="5052"/>
        <v>1</v>
      </c>
      <c r="HA286" s="899">
        <f t="shared" si="5053"/>
        <v>1</v>
      </c>
      <c r="HB286" s="899">
        <f t="shared" si="5054"/>
        <v>1</v>
      </c>
      <c r="HC286" s="966">
        <f t="shared" si="5055"/>
        <v>645000</v>
      </c>
      <c r="HD286" s="901">
        <f t="shared" si="5056"/>
        <v>0</v>
      </c>
      <c r="HG286" s="958" t="s">
        <v>345</v>
      </c>
      <c r="HH286" s="1190" t="s">
        <v>631</v>
      </c>
      <c r="HI286" s="1179" t="s">
        <v>236</v>
      </c>
      <c r="HJ286" s="1180">
        <v>25</v>
      </c>
      <c r="HK286" s="1015">
        <v>19936</v>
      </c>
      <c r="HL286" s="1025">
        <f t="shared" si="5057"/>
        <v>498400</v>
      </c>
      <c r="HM286" s="1016"/>
      <c r="HN286" s="898">
        <f t="shared" si="5058"/>
        <v>1</v>
      </c>
      <c r="HO286" s="898">
        <f t="shared" si="5059"/>
        <v>1</v>
      </c>
      <c r="HP286" s="899">
        <f t="shared" si="5060"/>
        <v>1</v>
      </c>
      <c r="HQ286" s="899">
        <f t="shared" si="5061"/>
        <v>1</v>
      </c>
      <c r="HR286" s="899">
        <f t="shared" si="5062"/>
        <v>1</v>
      </c>
      <c r="HS286" s="899">
        <f t="shared" si="5063"/>
        <v>1</v>
      </c>
      <c r="HT286" s="966">
        <f t="shared" si="5064"/>
        <v>498400</v>
      </c>
      <c r="HU286" s="901">
        <f t="shared" si="5065"/>
        <v>0</v>
      </c>
      <c r="HX286" s="958" t="s">
        <v>345</v>
      </c>
      <c r="HY286" s="1190" t="s">
        <v>631</v>
      </c>
      <c r="HZ286" s="1179" t="s">
        <v>236</v>
      </c>
      <c r="IA286" s="1180">
        <v>25</v>
      </c>
      <c r="IB286" s="1020">
        <v>23233</v>
      </c>
      <c r="IC286" s="1027">
        <f t="shared" si="5066"/>
        <v>580825</v>
      </c>
      <c r="ID286" s="1016"/>
      <c r="IE286" s="898">
        <f t="shared" si="5067"/>
        <v>1</v>
      </c>
      <c r="IF286" s="898">
        <f t="shared" si="5068"/>
        <v>1</v>
      </c>
      <c r="IG286" s="899">
        <f t="shared" si="5069"/>
        <v>1</v>
      </c>
      <c r="IH286" s="899">
        <f t="shared" si="5070"/>
        <v>1</v>
      </c>
      <c r="II286" s="899">
        <f t="shared" si="5071"/>
        <v>1</v>
      </c>
      <c r="IJ286" s="899">
        <f t="shared" si="5072"/>
        <v>1</v>
      </c>
      <c r="IK286" s="966">
        <f t="shared" si="5073"/>
        <v>580825</v>
      </c>
      <c r="IL286" s="901">
        <f t="shared" si="5074"/>
        <v>0</v>
      </c>
      <c r="IO286" s="958" t="s">
        <v>345</v>
      </c>
      <c r="IP286" s="1190" t="s">
        <v>631</v>
      </c>
      <c r="IQ286" s="1179" t="s">
        <v>236</v>
      </c>
      <c r="IR286" s="1180">
        <v>25</v>
      </c>
      <c r="IS286" s="1015">
        <v>22663</v>
      </c>
      <c r="IT286" s="1025">
        <f t="shared" si="5075"/>
        <v>566575</v>
      </c>
      <c r="IU286" s="1016"/>
      <c r="IV286" s="898">
        <f t="shared" si="5076"/>
        <v>1</v>
      </c>
      <c r="IW286" s="898">
        <f t="shared" si="5077"/>
        <v>1</v>
      </c>
      <c r="IX286" s="899">
        <f t="shared" si="5078"/>
        <v>1</v>
      </c>
      <c r="IY286" s="899">
        <f t="shared" si="5079"/>
        <v>1</v>
      </c>
      <c r="IZ286" s="899">
        <f t="shared" si="5080"/>
        <v>1</v>
      </c>
      <c r="JA286" s="899">
        <f t="shared" si="5081"/>
        <v>1</v>
      </c>
      <c r="JB286" s="966">
        <f t="shared" si="5082"/>
        <v>566575</v>
      </c>
      <c r="JC286" s="901">
        <f t="shared" si="5083"/>
        <v>0</v>
      </c>
      <c r="JF286" s="958" t="s">
        <v>345</v>
      </c>
      <c r="JG286" s="1190" t="s">
        <v>631</v>
      </c>
      <c r="JH286" s="1179" t="s">
        <v>236</v>
      </c>
      <c r="JI286" s="1180">
        <v>25</v>
      </c>
      <c r="JJ286" s="1015">
        <v>27500</v>
      </c>
      <c r="JK286" s="1025">
        <f t="shared" si="5084"/>
        <v>687500</v>
      </c>
      <c r="JL286" s="1016"/>
      <c r="JM286" s="898">
        <f t="shared" si="5085"/>
        <v>1</v>
      </c>
      <c r="JN286" s="898">
        <f t="shared" si="5086"/>
        <v>1</v>
      </c>
      <c r="JO286" s="899">
        <f t="shared" si="5087"/>
        <v>1</v>
      </c>
      <c r="JP286" s="899">
        <f t="shared" si="5088"/>
        <v>1</v>
      </c>
      <c r="JQ286" s="899">
        <f t="shared" si="5089"/>
        <v>1</v>
      </c>
      <c r="JR286" s="899">
        <f t="shared" si="5090"/>
        <v>1</v>
      </c>
      <c r="JS286" s="966">
        <f t="shared" si="5091"/>
        <v>687500</v>
      </c>
      <c r="JT286" s="901">
        <f t="shared" si="5092"/>
        <v>0</v>
      </c>
      <c r="JW286" s="958" t="s">
        <v>345</v>
      </c>
      <c r="JX286" s="1190" t="s">
        <v>631</v>
      </c>
      <c r="JY286" s="1179" t="s">
        <v>236</v>
      </c>
      <c r="JZ286" s="1180">
        <v>25</v>
      </c>
      <c r="KA286" s="1015">
        <v>25758.215850000004</v>
      </c>
      <c r="KB286" s="1025">
        <f t="shared" si="5093"/>
        <v>643955</v>
      </c>
      <c r="KC286" s="1016"/>
      <c r="KD286" s="898">
        <f t="shared" si="5094"/>
        <v>1</v>
      </c>
      <c r="KE286" s="898">
        <f t="shared" si="5095"/>
        <v>1</v>
      </c>
      <c r="KF286" s="899">
        <f t="shared" si="5096"/>
        <v>1</v>
      </c>
      <c r="KG286" s="899">
        <f t="shared" si="5097"/>
        <v>1</v>
      </c>
      <c r="KH286" s="899">
        <f t="shared" si="5098"/>
        <v>1</v>
      </c>
      <c r="KI286" s="899">
        <f t="shared" si="5099"/>
        <v>1</v>
      </c>
      <c r="KJ286" s="966">
        <f t="shared" si="5100"/>
        <v>643955</v>
      </c>
      <c r="KK286" s="901">
        <f t="shared" si="5101"/>
        <v>0</v>
      </c>
      <c r="KN286" s="958" t="s">
        <v>345</v>
      </c>
      <c r="KO286" s="1190" t="s">
        <v>631</v>
      </c>
      <c r="KP286" s="1179" t="s">
        <v>236</v>
      </c>
      <c r="KQ286" s="1180">
        <v>25</v>
      </c>
      <c r="KR286" s="1015">
        <v>24717</v>
      </c>
      <c r="KS286" s="1025">
        <f t="shared" si="5102"/>
        <v>617925</v>
      </c>
      <c r="KT286" s="1016"/>
      <c r="KU286" s="898">
        <f t="shared" si="5103"/>
        <v>1</v>
      </c>
      <c r="KV286" s="898">
        <f t="shared" si="5104"/>
        <v>1</v>
      </c>
      <c r="KW286" s="899">
        <f t="shared" si="5105"/>
        <v>1</v>
      </c>
      <c r="KX286" s="899">
        <f t="shared" si="5106"/>
        <v>1</v>
      </c>
      <c r="KY286" s="899">
        <f t="shared" si="5107"/>
        <v>1</v>
      </c>
      <c r="KZ286" s="899">
        <f t="shared" si="5108"/>
        <v>1</v>
      </c>
      <c r="LA286" s="966">
        <f t="shared" si="5109"/>
        <v>617925</v>
      </c>
      <c r="LB286" s="901">
        <f t="shared" si="5110"/>
        <v>0</v>
      </c>
      <c r="LE286" s="958" t="s">
        <v>345</v>
      </c>
      <c r="LF286" s="1190" t="s">
        <v>631</v>
      </c>
      <c r="LG286" s="1179" t="s">
        <v>236</v>
      </c>
      <c r="LH286" s="1180">
        <v>25</v>
      </c>
      <c r="LI286" s="1021">
        <v>31904</v>
      </c>
      <c r="LJ286" s="1028">
        <f t="shared" si="5111"/>
        <v>797600</v>
      </c>
      <c r="LK286" s="1016"/>
      <c r="LL286" s="898">
        <f t="shared" si="5112"/>
        <v>1</v>
      </c>
      <c r="LM286" s="898">
        <f t="shared" si="5113"/>
        <v>1</v>
      </c>
      <c r="LN286" s="899">
        <f t="shared" si="5114"/>
        <v>1</v>
      </c>
      <c r="LO286" s="899">
        <f t="shared" si="5115"/>
        <v>1</v>
      </c>
      <c r="LP286" s="899">
        <f t="shared" si="5116"/>
        <v>1</v>
      </c>
      <c r="LQ286" s="899">
        <f t="shared" si="5117"/>
        <v>1</v>
      </c>
      <c r="LR286" s="966">
        <f t="shared" si="5118"/>
        <v>797600</v>
      </c>
      <c r="LS286" s="901">
        <f t="shared" si="5119"/>
        <v>0</v>
      </c>
      <c r="LV286" s="958" t="s">
        <v>345</v>
      </c>
      <c r="LW286" s="1190" t="s">
        <v>631</v>
      </c>
      <c r="LX286" s="1179" t="s">
        <v>236</v>
      </c>
      <c r="LY286" s="1180">
        <v>25</v>
      </c>
      <c r="LZ286" s="1015">
        <v>102700</v>
      </c>
      <c r="MA286" s="1025">
        <f t="shared" si="5120"/>
        <v>2567500</v>
      </c>
      <c r="MB286" s="1016"/>
      <c r="MC286" s="898">
        <f t="shared" si="5121"/>
        <v>1</v>
      </c>
      <c r="MD286" s="898">
        <f t="shared" si="5122"/>
        <v>1</v>
      </c>
      <c r="ME286" s="899">
        <f t="shared" si="5123"/>
        <v>1</v>
      </c>
      <c r="MF286" s="899">
        <f t="shared" si="5124"/>
        <v>1</v>
      </c>
      <c r="MG286" s="899">
        <f t="shared" si="5125"/>
        <v>1</v>
      </c>
      <c r="MH286" s="899">
        <f t="shared" si="5126"/>
        <v>1</v>
      </c>
      <c r="MI286" s="966">
        <f t="shared" si="5127"/>
        <v>2567500</v>
      </c>
      <c r="MJ286" s="901">
        <f t="shared" si="5128"/>
        <v>0</v>
      </c>
      <c r="MM286" s="958" t="s">
        <v>345</v>
      </c>
      <c r="MN286" s="1190" t="s">
        <v>631</v>
      </c>
      <c r="MO286" s="1179" t="s">
        <v>236</v>
      </c>
      <c r="MP286" s="1180">
        <v>25</v>
      </c>
      <c r="MQ286" s="1015">
        <v>27840</v>
      </c>
      <c r="MR286" s="1025">
        <f t="shared" si="5129"/>
        <v>696000</v>
      </c>
      <c r="MS286" s="1016"/>
      <c r="MT286" s="898">
        <f t="shared" si="5130"/>
        <v>1</v>
      </c>
      <c r="MU286" s="898">
        <f t="shared" si="5131"/>
        <v>1</v>
      </c>
      <c r="MV286" s="899">
        <f t="shared" si="5132"/>
        <v>1</v>
      </c>
      <c r="MW286" s="899">
        <f t="shared" si="5133"/>
        <v>1</v>
      </c>
      <c r="MX286" s="899">
        <f t="shared" si="5134"/>
        <v>1</v>
      </c>
      <c r="MY286" s="899">
        <f t="shared" si="5135"/>
        <v>1</v>
      </c>
      <c r="MZ286" s="966">
        <f t="shared" si="5136"/>
        <v>696000</v>
      </c>
      <c r="NA286" s="901">
        <f t="shared" si="5137"/>
        <v>0</v>
      </c>
      <c r="ND286" s="975" t="s">
        <v>345</v>
      </c>
      <c r="NE286" s="976" t="s">
        <v>631</v>
      </c>
      <c r="NF286" s="1175" t="s">
        <v>236</v>
      </c>
      <c r="NG286" s="1176">
        <v>25</v>
      </c>
      <c r="NH286" s="979">
        <v>10628.64</v>
      </c>
      <c r="NI286" s="980">
        <v>265716</v>
      </c>
      <c r="NJ286" s="1016"/>
      <c r="NK286" s="898">
        <f t="shared" si="5138"/>
        <v>1</v>
      </c>
      <c r="NL286" s="898">
        <f t="shared" si="5139"/>
        <v>1</v>
      </c>
      <c r="NM286" s="899">
        <f t="shared" si="5140"/>
        <v>1</v>
      </c>
      <c r="NN286" s="899">
        <f t="shared" si="5141"/>
        <v>1</v>
      </c>
      <c r="NO286" s="899">
        <f t="shared" si="5142"/>
        <v>1</v>
      </c>
      <c r="NP286" s="899">
        <f t="shared" si="5143"/>
        <v>1</v>
      </c>
      <c r="NQ286" s="966">
        <f t="shared" si="5144"/>
        <v>265716</v>
      </c>
      <c r="NR286" s="901">
        <f t="shared" si="5145"/>
        <v>0</v>
      </c>
      <c r="NU286" s="981" t="s">
        <v>345</v>
      </c>
      <c r="NV286" s="982" t="s">
        <v>631</v>
      </c>
      <c r="NW286" s="1177" t="s">
        <v>236</v>
      </c>
      <c r="NX286" s="1178">
        <v>25</v>
      </c>
      <c r="NY286" s="1022">
        <v>10736</v>
      </c>
      <c r="NZ286" s="986">
        <f t="shared" si="5146"/>
        <v>268400</v>
      </c>
      <c r="OA286" s="1016"/>
      <c r="OB286" s="898">
        <f t="shared" si="5147"/>
        <v>1</v>
      </c>
      <c r="OC286" s="898">
        <f t="shared" si="5148"/>
        <v>1</v>
      </c>
      <c r="OD286" s="899">
        <f t="shared" si="5149"/>
        <v>1</v>
      </c>
      <c r="OE286" s="899">
        <f t="shared" si="5150"/>
        <v>1</v>
      </c>
      <c r="OF286" s="899">
        <f t="shared" si="5151"/>
        <v>1</v>
      </c>
      <c r="OG286" s="899">
        <f t="shared" si="5152"/>
        <v>1</v>
      </c>
      <c r="OH286" s="966">
        <f t="shared" si="5153"/>
        <v>268400</v>
      </c>
      <c r="OI286" s="901">
        <f t="shared" si="5154"/>
        <v>0</v>
      </c>
      <c r="OL286" s="958" t="s">
        <v>345</v>
      </c>
      <c r="OM286" s="1190" t="s">
        <v>631</v>
      </c>
      <c r="ON286" s="1179" t="s">
        <v>236</v>
      </c>
      <c r="OO286" s="1180">
        <v>25</v>
      </c>
      <c r="OP286" s="1015">
        <v>13211</v>
      </c>
      <c r="OQ286" s="1025">
        <f t="shared" si="5155"/>
        <v>330275</v>
      </c>
      <c r="OR286" s="1016"/>
      <c r="OS286" s="898">
        <f t="shared" si="5156"/>
        <v>1</v>
      </c>
      <c r="OT286" s="898">
        <f t="shared" si="5157"/>
        <v>1</v>
      </c>
      <c r="OU286" s="899">
        <f t="shared" si="5158"/>
        <v>1</v>
      </c>
      <c r="OV286" s="899">
        <f t="shared" si="5159"/>
        <v>1</v>
      </c>
      <c r="OW286" s="899">
        <f t="shared" si="5160"/>
        <v>1</v>
      </c>
      <c r="OX286" s="899">
        <f t="shared" si="5161"/>
        <v>1</v>
      </c>
      <c r="OY286" s="966">
        <f t="shared" si="5162"/>
        <v>330275</v>
      </c>
      <c r="OZ286" s="901">
        <f t="shared" si="5163"/>
        <v>0</v>
      </c>
      <c r="PC286" s="958" t="s">
        <v>345</v>
      </c>
      <c r="PD286" s="1190" t="s">
        <v>631</v>
      </c>
      <c r="PE286" s="1179" t="s">
        <v>236</v>
      </c>
      <c r="PF286" s="1180">
        <v>25</v>
      </c>
      <c r="PG286" s="1023">
        <v>30313</v>
      </c>
      <c r="PH286" s="1029">
        <v>757825</v>
      </c>
      <c r="PI286" s="1249"/>
      <c r="PJ286" s="898">
        <f t="shared" si="5164"/>
        <v>1</v>
      </c>
      <c r="PK286" s="898">
        <f t="shared" si="5165"/>
        <v>1</v>
      </c>
      <c r="PL286" s="899">
        <f t="shared" si="5166"/>
        <v>1</v>
      </c>
      <c r="PM286" s="899">
        <f t="shared" si="5167"/>
        <v>1</v>
      </c>
      <c r="PN286" s="899">
        <f t="shared" si="5168"/>
        <v>1</v>
      </c>
      <c r="PO286" s="899">
        <f t="shared" si="5169"/>
        <v>1</v>
      </c>
      <c r="PP286" s="966">
        <f t="shared" si="5170"/>
        <v>757825</v>
      </c>
      <c r="PQ286" s="901">
        <f t="shared" si="5171"/>
        <v>0</v>
      </c>
      <c r="PT286" s="958" t="s">
        <v>345</v>
      </c>
      <c r="PU286" s="1190" t="s">
        <v>631</v>
      </c>
      <c r="PV286" s="1179" t="s">
        <v>236</v>
      </c>
      <c r="PW286" s="1180">
        <v>25</v>
      </c>
      <c r="PX286" s="1015">
        <v>25160</v>
      </c>
      <c r="PY286" s="1025">
        <f t="shared" si="5172"/>
        <v>629000</v>
      </c>
      <c r="PZ286" s="1016"/>
      <c r="QA286" s="898">
        <f t="shared" si="5173"/>
        <v>1</v>
      </c>
      <c r="QB286" s="898">
        <f t="shared" si="5174"/>
        <v>1</v>
      </c>
      <c r="QC286" s="899">
        <f t="shared" si="5175"/>
        <v>1</v>
      </c>
      <c r="QD286" s="899">
        <f t="shared" si="5176"/>
        <v>1</v>
      </c>
      <c r="QE286" s="899">
        <f t="shared" si="5177"/>
        <v>1</v>
      </c>
      <c r="QF286" s="899">
        <f t="shared" si="5178"/>
        <v>1</v>
      </c>
      <c r="QG286" s="966">
        <f t="shared" si="5179"/>
        <v>629000</v>
      </c>
      <c r="QH286" s="901">
        <f t="shared" si="5180"/>
        <v>0</v>
      </c>
      <c r="QK286" s="958" t="s">
        <v>345</v>
      </c>
      <c r="QL286" s="1190" t="s">
        <v>631</v>
      </c>
      <c r="QM286" s="1179" t="s">
        <v>236</v>
      </c>
      <c r="QN286" s="1180">
        <v>25</v>
      </c>
      <c r="QO286" s="1021">
        <v>32063.519999999997</v>
      </c>
      <c r="QP286" s="1028">
        <f t="shared" si="5181"/>
        <v>801588</v>
      </c>
      <c r="QQ286" s="1016"/>
      <c r="QR286" s="898">
        <f t="shared" si="5182"/>
        <v>1</v>
      </c>
      <c r="QS286" s="898">
        <f t="shared" si="5183"/>
        <v>1</v>
      </c>
      <c r="QT286" s="899">
        <f t="shared" si="5184"/>
        <v>1</v>
      </c>
      <c r="QU286" s="899">
        <f t="shared" si="5185"/>
        <v>1</v>
      </c>
      <c r="QV286" s="899">
        <f t="shared" si="5186"/>
        <v>1</v>
      </c>
      <c r="QW286" s="899">
        <f t="shared" si="5187"/>
        <v>1</v>
      </c>
      <c r="QX286" s="966">
        <f t="shared" si="5188"/>
        <v>801588</v>
      </c>
      <c r="QY286" s="901">
        <f t="shared" si="5189"/>
        <v>0</v>
      </c>
      <c r="RB286" s="405"/>
      <c r="RC286" s="406"/>
      <c r="RD286" s="407"/>
      <c r="RE286" s="408"/>
      <c r="RF286" s="409"/>
      <c r="RG286" s="410"/>
      <c r="RH286" s="410"/>
      <c r="RI286" s="898"/>
      <c r="RJ286" s="898"/>
      <c r="RK286" s="934"/>
      <c r="RL286" s="934"/>
      <c r="RM286" s="934"/>
      <c r="RN286" s="934"/>
      <c r="RO286" s="935"/>
      <c r="RP286" s="936"/>
      <c r="RS286" s="405"/>
      <c r="RT286" s="406"/>
      <c r="RU286" s="407"/>
      <c r="RV286" s="408"/>
      <c r="RW286" s="409"/>
      <c r="RX286" s="410"/>
      <c r="RY286" s="410"/>
      <c r="RZ286" s="898"/>
      <c r="SA286" s="898"/>
      <c r="SB286" s="934"/>
      <c r="SC286" s="934"/>
      <c r="SD286" s="934"/>
      <c r="SE286" s="934"/>
      <c r="SF286" s="935"/>
      <c r="SG286" s="936"/>
      <c r="SJ286" s="405"/>
      <c r="SK286" s="406"/>
      <c r="SL286" s="407"/>
      <c r="SM286" s="408"/>
      <c r="SN286" s="409"/>
      <c r="SO286" s="410"/>
      <c r="SP286" s="410"/>
      <c r="SQ286" s="898"/>
      <c r="SR286" s="898"/>
      <c r="SS286" s="934"/>
      <c r="ST286" s="934"/>
      <c r="SU286" s="934"/>
      <c r="SV286" s="934"/>
      <c r="SW286" s="935"/>
      <c r="SX286" s="936"/>
    </row>
    <row r="287" spans="2:518" ht="25.5" customHeight="1" thickTop="1" thickBot="1">
      <c r="B287" s="958" t="s">
        <v>346</v>
      </c>
      <c r="C287" s="1190" t="s">
        <v>632</v>
      </c>
      <c r="D287" s="1179" t="s">
        <v>236</v>
      </c>
      <c r="E287" s="1014">
        <v>9</v>
      </c>
      <c r="F287" s="1015"/>
      <c r="G287" s="1025">
        <f t="shared" si="4948"/>
        <v>0</v>
      </c>
      <c r="H287" s="1016"/>
      <c r="K287" s="958" t="s">
        <v>346</v>
      </c>
      <c r="L287" s="1190" t="s">
        <v>632</v>
      </c>
      <c r="M287" s="1179" t="s">
        <v>236</v>
      </c>
      <c r="N287" s="1014">
        <v>9</v>
      </c>
      <c r="O287" s="1017">
        <v>37698</v>
      </c>
      <c r="P287" s="1025">
        <f t="shared" si="4949"/>
        <v>339282</v>
      </c>
      <c r="Q287" s="1016"/>
      <c r="R287" s="898">
        <f t="shared" si="4950"/>
        <v>1</v>
      </c>
      <c r="S287" s="898">
        <f t="shared" si="4951"/>
        <v>1</v>
      </c>
      <c r="T287" s="899">
        <f t="shared" si="4952"/>
        <v>1</v>
      </c>
      <c r="U287" s="899">
        <f t="shared" si="4953"/>
        <v>1</v>
      </c>
      <c r="V287" s="899">
        <f t="shared" si="4954"/>
        <v>1</v>
      </c>
      <c r="W287" s="899">
        <f t="shared" si="4955"/>
        <v>1</v>
      </c>
      <c r="X287" s="966">
        <f t="shared" si="4956"/>
        <v>339282</v>
      </c>
      <c r="Y287" s="901">
        <f t="shared" si="4957"/>
        <v>0</v>
      </c>
      <c r="Z287" s="872"/>
      <c r="AA287" s="872"/>
      <c r="AB287" s="958" t="s">
        <v>346</v>
      </c>
      <c r="AC287" s="1190" t="s">
        <v>632</v>
      </c>
      <c r="AD287" s="1179" t="s">
        <v>236</v>
      </c>
      <c r="AE287" s="1014">
        <v>9</v>
      </c>
      <c r="AF287" s="1015">
        <v>41242</v>
      </c>
      <c r="AG287" s="1025">
        <f t="shared" si="4958"/>
        <v>371178</v>
      </c>
      <c r="AH287" s="1016"/>
      <c r="AI287" s="898">
        <f t="shared" si="4959"/>
        <v>1</v>
      </c>
      <c r="AJ287" s="898">
        <f t="shared" si="4960"/>
        <v>1</v>
      </c>
      <c r="AK287" s="899">
        <f t="shared" si="4961"/>
        <v>1</v>
      </c>
      <c r="AL287" s="899">
        <f t="shared" si="4962"/>
        <v>1</v>
      </c>
      <c r="AM287" s="899">
        <f t="shared" si="4963"/>
        <v>1</v>
      </c>
      <c r="AN287" s="899">
        <f t="shared" si="4964"/>
        <v>1</v>
      </c>
      <c r="AO287" s="966">
        <f t="shared" si="4965"/>
        <v>371178</v>
      </c>
      <c r="AP287" s="901">
        <f t="shared" si="4966"/>
        <v>0</v>
      </c>
      <c r="AQ287" s="872"/>
      <c r="AR287" s="872"/>
      <c r="AS287" s="958" t="s">
        <v>346</v>
      </c>
      <c r="AT287" s="1191" t="s">
        <v>632</v>
      </c>
      <c r="AU287" s="1179" t="s">
        <v>236</v>
      </c>
      <c r="AV287" s="1014">
        <v>9</v>
      </c>
      <c r="AW287" s="1019">
        <v>11000</v>
      </c>
      <c r="AX287" s="1026">
        <f t="shared" si="4967"/>
        <v>99000</v>
      </c>
      <c r="AY287" s="1016"/>
      <c r="AZ287" s="898">
        <f t="shared" si="4968"/>
        <v>1</v>
      </c>
      <c r="BA287" s="898">
        <f t="shared" si="4969"/>
        <v>1</v>
      </c>
      <c r="BB287" s="899">
        <f t="shared" si="4970"/>
        <v>1</v>
      </c>
      <c r="BC287" s="899">
        <f t="shared" si="4971"/>
        <v>1</v>
      </c>
      <c r="BD287" s="899">
        <f t="shared" si="4972"/>
        <v>1</v>
      </c>
      <c r="BE287" s="899">
        <f t="shared" si="4973"/>
        <v>1</v>
      </c>
      <c r="BF287" s="966">
        <f t="shared" si="4974"/>
        <v>99000</v>
      </c>
      <c r="BG287" s="901">
        <f t="shared" si="4975"/>
        <v>0</v>
      </c>
      <c r="BJ287" s="958" t="s">
        <v>346</v>
      </c>
      <c r="BK287" s="1190" t="s">
        <v>632</v>
      </c>
      <c r="BL287" s="1179" t="s">
        <v>236</v>
      </c>
      <c r="BM287" s="1014">
        <v>9</v>
      </c>
      <c r="BN287" s="1015">
        <v>93470</v>
      </c>
      <c r="BO287" s="1025">
        <f t="shared" si="4976"/>
        <v>841230</v>
      </c>
      <c r="BP287" s="1016"/>
      <c r="BQ287" s="898">
        <f t="shared" si="4977"/>
        <v>1</v>
      </c>
      <c r="BR287" s="898">
        <f t="shared" si="4978"/>
        <v>1</v>
      </c>
      <c r="BS287" s="899">
        <f t="shared" si="4979"/>
        <v>1</v>
      </c>
      <c r="BT287" s="899">
        <f t="shared" si="4980"/>
        <v>1</v>
      </c>
      <c r="BU287" s="899">
        <f t="shared" si="4981"/>
        <v>1</v>
      </c>
      <c r="BV287" s="899">
        <f t="shared" si="4982"/>
        <v>1</v>
      </c>
      <c r="BW287" s="966">
        <f t="shared" si="4983"/>
        <v>841230</v>
      </c>
      <c r="BX287" s="901">
        <f t="shared" si="4984"/>
        <v>0</v>
      </c>
      <c r="CA287" s="958" t="s">
        <v>346</v>
      </c>
      <c r="CB287" s="1190" t="s">
        <v>632</v>
      </c>
      <c r="CC287" s="1179" t="s">
        <v>236</v>
      </c>
      <c r="CD287" s="1014">
        <v>9</v>
      </c>
      <c r="CE287" s="1015">
        <v>36717</v>
      </c>
      <c r="CF287" s="1025">
        <f t="shared" si="4985"/>
        <v>330453</v>
      </c>
      <c r="CG287" s="1016"/>
      <c r="CH287" s="898">
        <f t="shared" si="4986"/>
        <v>1</v>
      </c>
      <c r="CI287" s="898">
        <f t="shared" si="4987"/>
        <v>1</v>
      </c>
      <c r="CJ287" s="899">
        <f t="shared" si="4988"/>
        <v>1</v>
      </c>
      <c r="CK287" s="899">
        <f t="shared" si="4989"/>
        <v>1</v>
      </c>
      <c r="CL287" s="899">
        <f t="shared" si="4990"/>
        <v>1</v>
      </c>
      <c r="CM287" s="899">
        <f t="shared" si="4991"/>
        <v>1</v>
      </c>
      <c r="CN287" s="966">
        <f t="shared" si="4992"/>
        <v>330453</v>
      </c>
      <c r="CO287" s="901">
        <f t="shared" si="4993"/>
        <v>0</v>
      </c>
      <c r="CR287" s="958" t="s">
        <v>346</v>
      </c>
      <c r="CS287" s="1190" t="s">
        <v>632</v>
      </c>
      <c r="CT287" s="1179" t="s">
        <v>236</v>
      </c>
      <c r="CU287" s="1014">
        <v>9</v>
      </c>
      <c r="CV287" s="1015">
        <v>48000</v>
      </c>
      <c r="CW287" s="1025">
        <f t="shared" si="4994"/>
        <v>432000</v>
      </c>
      <c r="CX287" s="1016"/>
      <c r="CY287" s="898">
        <f t="shared" si="4995"/>
        <v>1</v>
      </c>
      <c r="CZ287" s="898">
        <f t="shared" si="4996"/>
        <v>1</v>
      </c>
      <c r="DA287" s="899">
        <f t="shared" si="4997"/>
        <v>1</v>
      </c>
      <c r="DB287" s="899">
        <f t="shared" si="4998"/>
        <v>1</v>
      </c>
      <c r="DC287" s="899">
        <f t="shared" si="4999"/>
        <v>1</v>
      </c>
      <c r="DD287" s="899">
        <f t="shared" si="5000"/>
        <v>1</v>
      </c>
      <c r="DE287" s="966">
        <f t="shared" si="5001"/>
        <v>432000</v>
      </c>
      <c r="DF287" s="901">
        <f t="shared" si="5002"/>
        <v>0</v>
      </c>
      <c r="DI287" s="958" t="s">
        <v>346</v>
      </c>
      <c r="DJ287" s="1190" t="s">
        <v>632</v>
      </c>
      <c r="DK287" s="1179" t="s">
        <v>236</v>
      </c>
      <c r="DL287" s="1014">
        <v>9</v>
      </c>
      <c r="DM287" s="1015">
        <v>21845</v>
      </c>
      <c r="DN287" s="1025">
        <f t="shared" si="5003"/>
        <v>196605</v>
      </c>
      <c r="DO287" s="1016"/>
      <c r="DP287" s="898">
        <f t="shared" si="5004"/>
        <v>1</v>
      </c>
      <c r="DQ287" s="898">
        <f t="shared" si="5005"/>
        <v>1</v>
      </c>
      <c r="DR287" s="899">
        <f t="shared" si="5006"/>
        <v>1</v>
      </c>
      <c r="DS287" s="899">
        <f t="shared" si="5007"/>
        <v>1</v>
      </c>
      <c r="DT287" s="899">
        <f t="shared" si="5008"/>
        <v>1</v>
      </c>
      <c r="DU287" s="899">
        <f t="shared" si="5009"/>
        <v>1</v>
      </c>
      <c r="DV287" s="966">
        <f t="shared" si="5010"/>
        <v>196605</v>
      </c>
      <c r="DW287" s="901">
        <f t="shared" si="5011"/>
        <v>0</v>
      </c>
      <c r="DZ287" s="958" t="s">
        <v>346</v>
      </c>
      <c r="EA287" s="1190" t="s">
        <v>632</v>
      </c>
      <c r="EB287" s="1179" t="s">
        <v>236</v>
      </c>
      <c r="EC287" s="1014">
        <v>9</v>
      </c>
      <c r="ED287" s="1015">
        <v>28750</v>
      </c>
      <c r="EE287" s="1025">
        <f t="shared" si="5012"/>
        <v>258750</v>
      </c>
      <c r="EF287" s="1016"/>
      <c r="EG287" s="898">
        <f t="shared" si="5013"/>
        <v>1</v>
      </c>
      <c r="EH287" s="898">
        <f t="shared" si="5014"/>
        <v>1</v>
      </c>
      <c r="EI287" s="899">
        <f t="shared" si="5015"/>
        <v>1</v>
      </c>
      <c r="EJ287" s="899">
        <f t="shared" si="5016"/>
        <v>1</v>
      </c>
      <c r="EK287" s="899">
        <f t="shared" si="5017"/>
        <v>1</v>
      </c>
      <c r="EL287" s="899">
        <f t="shared" si="5018"/>
        <v>1</v>
      </c>
      <c r="EM287" s="966">
        <f t="shared" si="5019"/>
        <v>258750</v>
      </c>
      <c r="EN287" s="901">
        <f t="shared" si="5020"/>
        <v>0</v>
      </c>
      <c r="EQ287" s="958" t="s">
        <v>346</v>
      </c>
      <c r="ER287" s="1190" t="s">
        <v>632</v>
      </c>
      <c r="ES287" s="1179" t="s">
        <v>236</v>
      </c>
      <c r="ET287" s="1014">
        <v>9</v>
      </c>
      <c r="EU287" s="1015">
        <v>36800</v>
      </c>
      <c r="EV287" s="1025">
        <f t="shared" si="5021"/>
        <v>331200</v>
      </c>
      <c r="EW287" s="1016"/>
      <c r="EX287" s="898">
        <f t="shared" si="5022"/>
        <v>1</v>
      </c>
      <c r="EY287" s="898">
        <f t="shared" si="5023"/>
        <v>1</v>
      </c>
      <c r="EZ287" s="899">
        <f t="shared" si="5024"/>
        <v>1</v>
      </c>
      <c r="FA287" s="899">
        <f t="shared" si="5025"/>
        <v>1</v>
      </c>
      <c r="FB287" s="899">
        <f t="shared" si="5026"/>
        <v>1</v>
      </c>
      <c r="FC287" s="899">
        <f t="shared" si="5027"/>
        <v>1</v>
      </c>
      <c r="FD287" s="966">
        <f t="shared" si="5028"/>
        <v>331200</v>
      </c>
      <c r="FE287" s="901">
        <f t="shared" si="5029"/>
        <v>0</v>
      </c>
      <c r="FH287" s="958"/>
      <c r="FI287" s="1190"/>
      <c r="FJ287" s="1179"/>
      <c r="FK287" s="1014"/>
      <c r="FL287" s="1015"/>
      <c r="FM287" s="1025">
        <f t="shared" si="5030"/>
        <v>0</v>
      </c>
      <c r="FN287" s="1016"/>
      <c r="FO287" s="898" t="e">
        <f t="shared" si="5031"/>
        <v>#N/A</v>
      </c>
      <c r="FP287" s="898" t="e">
        <f t="shared" si="5032"/>
        <v>#N/A</v>
      </c>
      <c r="FQ287" s="899" t="e">
        <f t="shared" si="5033"/>
        <v>#N/A</v>
      </c>
      <c r="FR287" s="899">
        <f t="shared" si="5034"/>
        <v>0</v>
      </c>
      <c r="FS287" s="899">
        <f t="shared" si="5035"/>
        <v>0</v>
      </c>
      <c r="FT287" s="899" t="e">
        <f t="shared" si="5036"/>
        <v>#N/A</v>
      </c>
      <c r="FU287" s="966">
        <f t="shared" si="5037"/>
        <v>0</v>
      </c>
      <c r="FV287" s="901">
        <f t="shared" si="5038"/>
        <v>0</v>
      </c>
      <c r="FY287" s="958" t="s">
        <v>346</v>
      </c>
      <c r="FZ287" s="1190" t="s">
        <v>632</v>
      </c>
      <c r="GA287" s="1179" t="s">
        <v>236</v>
      </c>
      <c r="GB287" s="1014">
        <v>9</v>
      </c>
      <c r="GC287" s="1017">
        <v>37698</v>
      </c>
      <c r="GD287" s="1025">
        <f t="shared" si="5039"/>
        <v>339282</v>
      </c>
      <c r="GE287" s="1016"/>
      <c r="GF287" s="898">
        <f t="shared" si="5040"/>
        <v>1</v>
      </c>
      <c r="GG287" s="898">
        <f t="shared" si="5041"/>
        <v>1</v>
      </c>
      <c r="GH287" s="899">
        <f t="shared" si="5042"/>
        <v>1</v>
      </c>
      <c r="GI287" s="899">
        <f t="shared" si="5043"/>
        <v>1</v>
      </c>
      <c r="GJ287" s="899">
        <f t="shared" si="5044"/>
        <v>1</v>
      </c>
      <c r="GK287" s="899">
        <f t="shared" si="5045"/>
        <v>1</v>
      </c>
      <c r="GL287" s="966">
        <f t="shared" si="5046"/>
        <v>339282</v>
      </c>
      <c r="GM287" s="901">
        <f t="shared" si="5047"/>
        <v>0</v>
      </c>
      <c r="GP287" s="958" t="s">
        <v>346</v>
      </c>
      <c r="GQ287" s="1190" t="s">
        <v>632</v>
      </c>
      <c r="GR287" s="1179" t="s">
        <v>236</v>
      </c>
      <c r="GS287" s="1014">
        <v>9</v>
      </c>
      <c r="GT287" s="1015">
        <v>36940</v>
      </c>
      <c r="GU287" s="1025">
        <f t="shared" si="5048"/>
        <v>332460</v>
      </c>
      <c r="GV287" s="1016"/>
      <c r="GW287" s="898">
        <f t="shared" si="5049"/>
        <v>1</v>
      </c>
      <c r="GX287" s="898">
        <f t="shared" si="5050"/>
        <v>1</v>
      </c>
      <c r="GY287" s="899">
        <f t="shared" si="5051"/>
        <v>1</v>
      </c>
      <c r="GZ287" s="899">
        <f t="shared" si="5052"/>
        <v>1</v>
      </c>
      <c r="HA287" s="899">
        <f t="shared" si="5053"/>
        <v>1</v>
      </c>
      <c r="HB287" s="899">
        <f t="shared" si="5054"/>
        <v>1</v>
      </c>
      <c r="HC287" s="966">
        <f t="shared" si="5055"/>
        <v>332460</v>
      </c>
      <c r="HD287" s="901">
        <f t="shared" si="5056"/>
        <v>0</v>
      </c>
      <c r="HG287" s="958" t="s">
        <v>346</v>
      </c>
      <c r="HH287" s="1190" t="s">
        <v>632</v>
      </c>
      <c r="HI287" s="1179" t="s">
        <v>236</v>
      </c>
      <c r="HJ287" s="1014">
        <v>9</v>
      </c>
      <c r="HK287" s="1015">
        <v>25050</v>
      </c>
      <c r="HL287" s="1025">
        <f t="shared" si="5057"/>
        <v>225450</v>
      </c>
      <c r="HM287" s="1016"/>
      <c r="HN287" s="898">
        <f t="shared" si="5058"/>
        <v>1</v>
      </c>
      <c r="HO287" s="898">
        <f t="shared" si="5059"/>
        <v>1</v>
      </c>
      <c r="HP287" s="899">
        <f t="shared" si="5060"/>
        <v>1</v>
      </c>
      <c r="HQ287" s="899">
        <f t="shared" si="5061"/>
        <v>1</v>
      </c>
      <c r="HR287" s="899">
        <f t="shared" si="5062"/>
        <v>1</v>
      </c>
      <c r="HS287" s="899">
        <f t="shared" si="5063"/>
        <v>1</v>
      </c>
      <c r="HT287" s="966">
        <f t="shared" si="5064"/>
        <v>225450</v>
      </c>
      <c r="HU287" s="901">
        <f t="shared" si="5065"/>
        <v>0</v>
      </c>
      <c r="HX287" s="958" t="s">
        <v>346</v>
      </c>
      <c r="HY287" s="1190" t="s">
        <v>632</v>
      </c>
      <c r="HZ287" s="1179" t="s">
        <v>236</v>
      </c>
      <c r="IA287" s="1014">
        <v>9</v>
      </c>
      <c r="IB287" s="1020">
        <v>26834</v>
      </c>
      <c r="IC287" s="1027">
        <f t="shared" si="5066"/>
        <v>241506</v>
      </c>
      <c r="ID287" s="1016"/>
      <c r="IE287" s="898">
        <f t="shared" si="5067"/>
        <v>1</v>
      </c>
      <c r="IF287" s="898">
        <f t="shared" si="5068"/>
        <v>1</v>
      </c>
      <c r="IG287" s="899">
        <f t="shared" si="5069"/>
        <v>1</v>
      </c>
      <c r="IH287" s="899">
        <f t="shared" si="5070"/>
        <v>1</v>
      </c>
      <c r="II287" s="899">
        <f t="shared" si="5071"/>
        <v>1</v>
      </c>
      <c r="IJ287" s="899">
        <f t="shared" si="5072"/>
        <v>1</v>
      </c>
      <c r="IK287" s="966">
        <f t="shared" si="5073"/>
        <v>241506</v>
      </c>
      <c r="IL287" s="901">
        <f t="shared" si="5074"/>
        <v>0</v>
      </c>
      <c r="IO287" s="958" t="s">
        <v>346</v>
      </c>
      <c r="IP287" s="1190" t="s">
        <v>632</v>
      </c>
      <c r="IQ287" s="1179" t="s">
        <v>236</v>
      </c>
      <c r="IR287" s="1014">
        <v>9</v>
      </c>
      <c r="IS287" s="1015">
        <v>24213</v>
      </c>
      <c r="IT287" s="1025">
        <f t="shared" si="5075"/>
        <v>217917</v>
      </c>
      <c r="IU287" s="1016"/>
      <c r="IV287" s="898">
        <f t="shared" si="5076"/>
        <v>1</v>
      </c>
      <c r="IW287" s="898">
        <f t="shared" si="5077"/>
        <v>1</v>
      </c>
      <c r="IX287" s="899">
        <f t="shared" si="5078"/>
        <v>1</v>
      </c>
      <c r="IY287" s="899">
        <f t="shared" si="5079"/>
        <v>1</v>
      </c>
      <c r="IZ287" s="899">
        <f t="shared" si="5080"/>
        <v>1</v>
      </c>
      <c r="JA287" s="899">
        <f t="shared" si="5081"/>
        <v>1</v>
      </c>
      <c r="JB287" s="966">
        <f t="shared" si="5082"/>
        <v>217917</v>
      </c>
      <c r="JC287" s="901">
        <f t="shared" si="5083"/>
        <v>0</v>
      </c>
      <c r="JF287" s="958" t="s">
        <v>346</v>
      </c>
      <c r="JG287" s="1190" t="s">
        <v>632</v>
      </c>
      <c r="JH287" s="1179" t="s">
        <v>236</v>
      </c>
      <c r="JI287" s="1014">
        <v>9</v>
      </c>
      <c r="JJ287" s="1015">
        <v>34700</v>
      </c>
      <c r="JK287" s="1025">
        <f t="shared" si="5084"/>
        <v>312300</v>
      </c>
      <c r="JL287" s="1016"/>
      <c r="JM287" s="898">
        <f t="shared" si="5085"/>
        <v>1</v>
      </c>
      <c r="JN287" s="898">
        <f t="shared" si="5086"/>
        <v>1</v>
      </c>
      <c r="JO287" s="899">
        <f t="shared" si="5087"/>
        <v>1</v>
      </c>
      <c r="JP287" s="899">
        <f t="shared" si="5088"/>
        <v>1</v>
      </c>
      <c r="JQ287" s="899">
        <f t="shared" si="5089"/>
        <v>1</v>
      </c>
      <c r="JR287" s="899">
        <f t="shared" si="5090"/>
        <v>1</v>
      </c>
      <c r="JS287" s="966">
        <f t="shared" si="5091"/>
        <v>312300</v>
      </c>
      <c r="JT287" s="901">
        <f t="shared" si="5092"/>
        <v>0</v>
      </c>
      <c r="JW287" s="958" t="s">
        <v>346</v>
      </c>
      <c r="JX287" s="1190" t="s">
        <v>632</v>
      </c>
      <c r="JY287" s="1179" t="s">
        <v>236</v>
      </c>
      <c r="JZ287" s="1014">
        <v>9</v>
      </c>
      <c r="KA287" s="1015">
        <v>30388.594949999999</v>
      </c>
      <c r="KB287" s="1025">
        <f t="shared" si="5093"/>
        <v>273497</v>
      </c>
      <c r="KC287" s="1016"/>
      <c r="KD287" s="898">
        <f t="shared" si="5094"/>
        <v>1</v>
      </c>
      <c r="KE287" s="898">
        <f t="shared" si="5095"/>
        <v>1</v>
      </c>
      <c r="KF287" s="899">
        <f t="shared" si="5096"/>
        <v>1</v>
      </c>
      <c r="KG287" s="899">
        <f t="shared" si="5097"/>
        <v>1</v>
      </c>
      <c r="KH287" s="899">
        <f t="shared" si="5098"/>
        <v>1</v>
      </c>
      <c r="KI287" s="899">
        <f t="shared" si="5099"/>
        <v>1</v>
      </c>
      <c r="KJ287" s="966">
        <f t="shared" si="5100"/>
        <v>273497</v>
      </c>
      <c r="KK287" s="901">
        <f t="shared" si="5101"/>
        <v>0</v>
      </c>
      <c r="KN287" s="958" t="s">
        <v>346</v>
      </c>
      <c r="KO287" s="1190" t="s">
        <v>632</v>
      </c>
      <c r="KP287" s="1179" t="s">
        <v>236</v>
      </c>
      <c r="KQ287" s="1014">
        <v>9</v>
      </c>
      <c r="KR287" s="1015">
        <v>28875</v>
      </c>
      <c r="KS287" s="1025">
        <f t="shared" si="5102"/>
        <v>259875</v>
      </c>
      <c r="KT287" s="1016"/>
      <c r="KU287" s="898">
        <f t="shared" si="5103"/>
        <v>1</v>
      </c>
      <c r="KV287" s="898">
        <f t="shared" si="5104"/>
        <v>1</v>
      </c>
      <c r="KW287" s="899">
        <f t="shared" si="5105"/>
        <v>1</v>
      </c>
      <c r="KX287" s="899">
        <f t="shared" si="5106"/>
        <v>1</v>
      </c>
      <c r="KY287" s="899">
        <f t="shared" si="5107"/>
        <v>1</v>
      </c>
      <c r="KZ287" s="899">
        <f t="shared" si="5108"/>
        <v>1</v>
      </c>
      <c r="LA287" s="966">
        <f t="shared" si="5109"/>
        <v>259875</v>
      </c>
      <c r="LB287" s="901">
        <f t="shared" si="5110"/>
        <v>0</v>
      </c>
      <c r="LE287" s="958" t="s">
        <v>346</v>
      </c>
      <c r="LF287" s="1190" t="s">
        <v>632</v>
      </c>
      <c r="LG287" s="1179" t="s">
        <v>236</v>
      </c>
      <c r="LH287" s="1014">
        <v>9</v>
      </c>
      <c r="LI287" s="1021">
        <v>31904</v>
      </c>
      <c r="LJ287" s="1028">
        <f t="shared" si="5111"/>
        <v>287136</v>
      </c>
      <c r="LK287" s="1016"/>
      <c r="LL287" s="898">
        <f t="shared" si="5112"/>
        <v>1</v>
      </c>
      <c r="LM287" s="898">
        <f t="shared" si="5113"/>
        <v>1</v>
      </c>
      <c r="LN287" s="899">
        <f t="shared" si="5114"/>
        <v>1</v>
      </c>
      <c r="LO287" s="899">
        <f t="shared" si="5115"/>
        <v>1</v>
      </c>
      <c r="LP287" s="899">
        <f t="shared" si="5116"/>
        <v>1</v>
      </c>
      <c r="LQ287" s="899">
        <f t="shared" si="5117"/>
        <v>1</v>
      </c>
      <c r="LR287" s="966">
        <f t="shared" si="5118"/>
        <v>287136</v>
      </c>
      <c r="LS287" s="901">
        <f t="shared" si="5119"/>
        <v>0</v>
      </c>
      <c r="LV287" s="958" t="s">
        <v>346</v>
      </c>
      <c r="LW287" s="1190" t="s">
        <v>632</v>
      </c>
      <c r="LX287" s="1179" t="s">
        <v>236</v>
      </c>
      <c r="LY287" s="1014">
        <v>9</v>
      </c>
      <c r="LZ287" s="1015">
        <v>94250</v>
      </c>
      <c r="MA287" s="1025">
        <f t="shared" si="5120"/>
        <v>848250</v>
      </c>
      <c r="MB287" s="1016"/>
      <c r="MC287" s="898">
        <f t="shared" si="5121"/>
        <v>1</v>
      </c>
      <c r="MD287" s="898">
        <f t="shared" si="5122"/>
        <v>1</v>
      </c>
      <c r="ME287" s="899">
        <f t="shared" si="5123"/>
        <v>1</v>
      </c>
      <c r="MF287" s="899">
        <f t="shared" si="5124"/>
        <v>1</v>
      </c>
      <c r="MG287" s="899">
        <f t="shared" si="5125"/>
        <v>1</v>
      </c>
      <c r="MH287" s="899">
        <f t="shared" si="5126"/>
        <v>1</v>
      </c>
      <c r="MI287" s="966">
        <f t="shared" si="5127"/>
        <v>848250</v>
      </c>
      <c r="MJ287" s="901">
        <f t="shared" si="5128"/>
        <v>0</v>
      </c>
      <c r="MM287" s="958" t="s">
        <v>346</v>
      </c>
      <c r="MN287" s="1190" t="s">
        <v>632</v>
      </c>
      <c r="MO287" s="1179" t="s">
        <v>236</v>
      </c>
      <c r="MP287" s="1014">
        <v>9</v>
      </c>
      <c r="MQ287" s="1015">
        <v>27840</v>
      </c>
      <c r="MR287" s="1025">
        <f t="shared" si="5129"/>
        <v>250560</v>
      </c>
      <c r="MS287" s="1016"/>
      <c r="MT287" s="898">
        <f t="shared" si="5130"/>
        <v>1</v>
      </c>
      <c r="MU287" s="898">
        <f t="shared" si="5131"/>
        <v>1</v>
      </c>
      <c r="MV287" s="899">
        <f t="shared" si="5132"/>
        <v>1</v>
      </c>
      <c r="MW287" s="899">
        <f t="shared" si="5133"/>
        <v>1</v>
      </c>
      <c r="MX287" s="899">
        <f t="shared" si="5134"/>
        <v>1</v>
      </c>
      <c r="MY287" s="899">
        <f t="shared" si="5135"/>
        <v>1</v>
      </c>
      <c r="MZ287" s="966">
        <f t="shared" si="5136"/>
        <v>250560</v>
      </c>
      <c r="NA287" s="901">
        <f t="shared" si="5137"/>
        <v>0</v>
      </c>
      <c r="ND287" s="975" t="s">
        <v>346</v>
      </c>
      <c r="NE287" s="976" t="s">
        <v>632</v>
      </c>
      <c r="NF287" s="1175" t="s">
        <v>236</v>
      </c>
      <c r="NG287" s="978">
        <v>9</v>
      </c>
      <c r="NH287" s="979">
        <v>38632.769999999997</v>
      </c>
      <c r="NI287" s="980">
        <v>347695</v>
      </c>
      <c r="NJ287" s="1016"/>
      <c r="NK287" s="898">
        <f t="shared" si="5138"/>
        <v>1</v>
      </c>
      <c r="NL287" s="898">
        <f t="shared" si="5139"/>
        <v>1</v>
      </c>
      <c r="NM287" s="899">
        <f t="shared" si="5140"/>
        <v>1</v>
      </c>
      <c r="NN287" s="899">
        <f t="shared" si="5141"/>
        <v>1</v>
      </c>
      <c r="NO287" s="899">
        <f t="shared" si="5142"/>
        <v>1</v>
      </c>
      <c r="NP287" s="899">
        <f t="shared" si="5143"/>
        <v>1</v>
      </c>
      <c r="NQ287" s="966">
        <f t="shared" si="5144"/>
        <v>347695</v>
      </c>
      <c r="NR287" s="901">
        <f t="shared" si="5145"/>
        <v>0</v>
      </c>
      <c r="NU287" s="981" t="s">
        <v>346</v>
      </c>
      <c r="NV287" s="982" t="s">
        <v>632</v>
      </c>
      <c r="NW287" s="1177" t="s">
        <v>236</v>
      </c>
      <c r="NX287" s="984">
        <v>9</v>
      </c>
      <c r="NY287" s="1022">
        <v>39023</v>
      </c>
      <c r="NZ287" s="986">
        <f t="shared" si="5146"/>
        <v>351207</v>
      </c>
      <c r="OA287" s="1016"/>
      <c r="OB287" s="898">
        <f t="shared" si="5147"/>
        <v>1</v>
      </c>
      <c r="OC287" s="898">
        <f t="shared" si="5148"/>
        <v>1</v>
      </c>
      <c r="OD287" s="899">
        <f t="shared" si="5149"/>
        <v>1</v>
      </c>
      <c r="OE287" s="899">
        <f t="shared" si="5150"/>
        <v>1</v>
      </c>
      <c r="OF287" s="899">
        <f t="shared" si="5151"/>
        <v>1</v>
      </c>
      <c r="OG287" s="899">
        <f t="shared" si="5152"/>
        <v>1</v>
      </c>
      <c r="OH287" s="966">
        <f t="shared" si="5153"/>
        <v>351207</v>
      </c>
      <c r="OI287" s="901">
        <f t="shared" si="5154"/>
        <v>0</v>
      </c>
      <c r="OL287" s="958" t="s">
        <v>346</v>
      </c>
      <c r="OM287" s="1190" t="s">
        <v>632</v>
      </c>
      <c r="ON287" s="1179" t="s">
        <v>236</v>
      </c>
      <c r="OO287" s="1014">
        <v>9</v>
      </c>
      <c r="OP287" s="1015">
        <v>33175</v>
      </c>
      <c r="OQ287" s="1025">
        <f t="shared" si="5155"/>
        <v>298575</v>
      </c>
      <c r="OR287" s="1016"/>
      <c r="OS287" s="898">
        <f t="shared" si="5156"/>
        <v>1</v>
      </c>
      <c r="OT287" s="898">
        <f t="shared" si="5157"/>
        <v>1</v>
      </c>
      <c r="OU287" s="899">
        <f t="shared" si="5158"/>
        <v>1</v>
      </c>
      <c r="OV287" s="899">
        <f t="shared" si="5159"/>
        <v>1</v>
      </c>
      <c r="OW287" s="899">
        <f t="shared" si="5160"/>
        <v>1</v>
      </c>
      <c r="OX287" s="899">
        <f t="shared" si="5161"/>
        <v>1</v>
      </c>
      <c r="OY287" s="966">
        <f t="shared" si="5162"/>
        <v>298575</v>
      </c>
      <c r="OZ287" s="901">
        <f t="shared" si="5163"/>
        <v>0</v>
      </c>
      <c r="PC287" s="958" t="s">
        <v>346</v>
      </c>
      <c r="PD287" s="1190" t="s">
        <v>632</v>
      </c>
      <c r="PE287" s="1179" t="s">
        <v>236</v>
      </c>
      <c r="PF287" s="1014">
        <v>9</v>
      </c>
      <c r="PG287" s="1023">
        <v>34043</v>
      </c>
      <c r="PH287" s="1029">
        <v>306387</v>
      </c>
      <c r="PI287" s="1249"/>
      <c r="PJ287" s="898">
        <f t="shared" si="5164"/>
        <v>1</v>
      </c>
      <c r="PK287" s="898">
        <f t="shared" si="5165"/>
        <v>1</v>
      </c>
      <c r="PL287" s="899">
        <f t="shared" si="5166"/>
        <v>1</v>
      </c>
      <c r="PM287" s="899">
        <f t="shared" si="5167"/>
        <v>1</v>
      </c>
      <c r="PN287" s="899">
        <f t="shared" si="5168"/>
        <v>1</v>
      </c>
      <c r="PO287" s="899">
        <f t="shared" si="5169"/>
        <v>1</v>
      </c>
      <c r="PP287" s="966">
        <f t="shared" si="5170"/>
        <v>306387</v>
      </c>
      <c r="PQ287" s="901">
        <f t="shared" si="5171"/>
        <v>0</v>
      </c>
      <c r="PT287" s="958" t="s">
        <v>346</v>
      </c>
      <c r="PU287" s="1190" t="s">
        <v>632</v>
      </c>
      <c r="PV287" s="1179" t="s">
        <v>236</v>
      </c>
      <c r="PW287" s="1014">
        <v>9</v>
      </c>
      <c r="PX287" s="1015">
        <v>36760</v>
      </c>
      <c r="PY287" s="1025">
        <f t="shared" si="5172"/>
        <v>330840</v>
      </c>
      <c r="PZ287" s="1016"/>
      <c r="QA287" s="898">
        <f t="shared" si="5173"/>
        <v>1</v>
      </c>
      <c r="QB287" s="898">
        <f t="shared" si="5174"/>
        <v>1</v>
      </c>
      <c r="QC287" s="899">
        <f t="shared" si="5175"/>
        <v>1</v>
      </c>
      <c r="QD287" s="899">
        <f t="shared" si="5176"/>
        <v>1</v>
      </c>
      <c r="QE287" s="899">
        <f t="shared" si="5177"/>
        <v>1</v>
      </c>
      <c r="QF287" s="899">
        <f t="shared" si="5178"/>
        <v>1</v>
      </c>
      <c r="QG287" s="966">
        <f t="shared" si="5179"/>
        <v>330840</v>
      </c>
      <c r="QH287" s="901">
        <f t="shared" si="5180"/>
        <v>0</v>
      </c>
      <c r="QK287" s="958" t="s">
        <v>346</v>
      </c>
      <c r="QL287" s="1190" t="s">
        <v>632</v>
      </c>
      <c r="QM287" s="1179" t="s">
        <v>236</v>
      </c>
      <c r="QN287" s="1014">
        <v>9</v>
      </c>
      <c r="QO287" s="1021">
        <v>32063.519999999997</v>
      </c>
      <c r="QP287" s="1028">
        <f t="shared" si="5181"/>
        <v>288572</v>
      </c>
      <c r="QQ287" s="1016"/>
      <c r="QR287" s="898">
        <f t="shared" si="5182"/>
        <v>1</v>
      </c>
      <c r="QS287" s="898">
        <f t="shared" si="5183"/>
        <v>1</v>
      </c>
      <c r="QT287" s="899">
        <f t="shared" si="5184"/>
        <v>1</v>
      </c>
      <c r="QU287" s="899">
        <f t="shared" si="5185"/>
        <v>1</v>
      </c>
      <c r="QV287" s="899">
        <f t="shared" si="5186"/>
        <v>1</v>
      </c>
      <c r="QW287" s="899">
        <f t="shared" si="5187"/>
        <v>1</v>
      </c>
      <c r="QX287" s="966">
        <f t="shared" si="5188"/>
        <v>288572</v>
      </c>
      <c r="QY287" s="901">
        <f t="shared" si="5189"/>
        <v>0</v>
      </c>
      <c r="RB287" s="405"/>
      <c r="RC287" s="406"/>
      <c r="RD287" s="407"/>
      <c r="RE287" s="408"/>
      <c r="RF287" s="409"/>
      <c r="RG287" s="410"/>
      <c r="RH287" s="410"/>
      <c r="RI287" s="898"/>
      <c r="RJ287" s="898"/>
      <c r="RK287" s="934"/>
      <c r="RL287" s="934"/>
      <c r="RM287" s="934"/>
      <c r="RN287" s="934"/>
      <c r="RO287" s="935"/>
      <c r="RP287" s="936"/>
      <c r="RS287" s="405"/>
      <c r="RT287" s="406"/>
      <c r="RU287" s="407"/>
      <c r="RV287" s="408"/>
      <c r="RW287" s="409"/>
      <c r="RX287" s="410"/>
      <c r="RY287" s="410"/>
      <c r="RZ287" s="898"/>
      <c r="SA287" s="898"/>
      <c r="SB287" s="934"/>
      <c r="SC287" s="934"/>
      <c r="SD287" s="934"/>
      <c r="SE287" s="934"/>
      <c r="SF287" s="935"/>
      <c r="SG287" s="936"/>
      <c r="SJ287" s="405"/>
      <c r="SK287" s="406"/>
      <c r="SL287" s="407"/>
      <c r="SM287" s="408"/>
      <c r="SN287" s="409"/>
      <c r="SO287" s="410"/>
      <c r="SP287" s="410"/>
      <c r="SQ287" s="898"/>
      <c r="SR287" s="898"/>
      <c r="SS287" s="934"/>
      <c r="ST287" s="934"/>
      <c r="SU287" s="934"/>
      <c r="SV287" s="934"/>
      <c r="SW287" s="935"/>
      <c r="SX287" s="936"/>
    </row>
    <row r="288" spans="2:518" ht="45" customHeight="1" thickTop="1" thickBot="1">
      <c r="B288" s="958" t="s">
        <v>968</v>
      </c>
      <c r="C288" s="1190" t="s">
        <v>633</v>
      </c>
      <c r="D288" s="1179" t="s">
        <v>236</v>
      </c>
      <c r="E288" s="1180">
        <v>53</v>
      </c>
      <c r="F288" s="1015"/>
      <c r="G288" s="1025">
        <f t="shared" si="4948"/>
        <v>0</v>
      </c>
      <c r="H288" s="1016"/>
      <c r="K288" s="958" t="s">
        <v>968</v>
      </c>
      <c r="L288" s="1190" t="s">
        <v>633</v>
      </c>
      <c r="M288" s="1179" t="s">
        <v>236</v>
      </c>
      <c r="N288" s="1180">
        <v>53</v>
      </c>
      <c r="O288" s="1017">
        <v>9480</v>
      </c>
      <c r="P288" s="1025">
        <f t="shared" si="4949"/>
        <v>502440</v>
      </c>
      <c r="Q288" s="1016"/>
      <c r="R288" s="898">
        <f t="shared" si="4950"/>
        <v>1</v>
      </c>
      <c r="S288" s="898">
        <f t="shared" si="4951"/>
        <v>1</v>
      </c>
      <c r="T288" s="899">
        <f t="shared" si="4952"/>
        <v>1</v>
      </c>
      <c r="U288" s="899">
        <f t="shared" si="4953"/>
        <v>1</v>
      </c>
      <c r="V288" s="899">
        <f t="shared" si="4954"/>
        <v>1</v>
      </c>
      <c r="W288" s="899">
        <f t="shared" si="4955"/>
        <v>1</v>
      </c>
      <c r="X288" s="966">
        <f t="shared" si="4956"/>
        <v>502440</v>
      </c>
      <c r="Y288" s="901">
        <f t="shared" si="4957"/>
        <v>0</v>
      </c>
      <c r="Z288" s="872"/>
      <c r="AA288" s="872"/>
      <c r="AB288" s="958" t="s">
        <v>968</v>
      </c>
      <c r="AC288" s="1190" t="s">
        <v>633</v>
      </c>
      <c r="AD288" s="1179" t="s">
        <v>236</v>
      </c>
      <c r="AE288" s="1180">
        <v>53</v>
      </c>
      <c r="AF288" s="1015">
        <v>10000</v>
      </c>
      <c r="AG288" s="1025">
        <f t="shared" si="4958"/>
        <v>530000</v>
      </c>
      <c r="AH288" s="1016"/>
      <c r="AI288" s="898">
        <f t="shared" si="4959"/>
        <v>1</v>
      </c>
      <c r="AJ288" s="898">
        <f t="shared" si="4960"/>
        <v>1</v>
      </c>
      <c r="AK288" s="899">
        <f t="shared" si="4961"/>
        <v>1</v>
      </c>
      <c r="AL288" s="899">
        <f t="shared" si="4962"/>
        <v>1</v>
      </c>
      <c r="AM288" s="899">
        <f t="shared" si="4963"/>
        <v>1</v>
      </c>
      <c r="AN288" s="899">
        <f t="shared" si="4964"/>
        <v>1</v>
      </c>
      <c r="AO288" s="966">
        <f t="shared" si="4965"/>
        <v>530000</v>
      </c>
      <c r="AP288" s="901">
        <f t="shared" si="4966"/>
        <v>0</v>
      </c>
      <c r="AQ288" s="872"/>
      <c r="AR288" s="872"/>
      <c r="AS288" s="958" t="s">
        <v>968</v>
      </c>
      <c r="AT288" s="1191" t="s">
        <v>633</v>
      </c>
      <c r="AU288" s="1179" t="s">
        <v>236</v>
      </c>
      <c r="AV288" s="1180">
        <v>53</v>
      </c>
      <c r="AW288" s="1019">
        <v>7500</v>
      </c>
      <c r="AX288" s="1026">
        <f t="shared" si="4967"/>
        <v>397500</v>
      </c>
      <c r="AY288" s="1016"/>
      <c r="AZ288" s="898">
        <f t="shared" si="4968"/>
        <v>1</v>
      </c>
      <c r="BA288" s="898">
        <f t="shared" si="4969"/>
        <v>1</v>
      </c>
      <c r="BB288" s="899">
        <f t="shared" si="4970"/>
        <v>1</v>
      </c>
      <c r="BC288" s="899">
        <f t="shared" si="4971"/>
        <v>1</v>
      </c>
      <c r="BD288" s="899">
        <f t="shared" si="4972"/>
        <v>1</v>
      </c>
      <c r="BE288" s="899">
        <f t="shared" si="4973"/>
        <v>1</v>
      </c>
      <c r="BF288" s="966">
        <f t="shared" si="4974"/>
        <v>397500</v>
      </c>
      <c r="BG288" s="901">
        <f t="shared" si="4975"/>
        <v>0</v>
      </c>
      <c r="BJ288" s="958" t="s">
        <v>968</v>
      </c>
      <c r="BK288" s="1190" t="s">
        <v>633</v>
      </c>
      <c r="BL288" s="1179" t="s">
        <v>236</v>
      </c>
      <c r="BM288" s="1180">
        <v>53</v>
      </c>
      <c r="BN288" s="1015">
        <v>1278.3</v>
      </c>
      <c r="BO288" s="1025">
        <f t="shared" si="4976"/>
        <v>67750</v>
      </c>
      <c r="BP288" s="1016"/>
      <c r="BQ288" s="898">
        <f t="shared" si="4977"/>
        <v>1</v>
      </c>
      <c r="BR288" s="898">
        <f t="shared" si="4978"/>
        <v>1</v>
      </c>
      <c r="BS288" s="899">
        <f t="shared" si="4979"/>
        <v>1</v>
      </c>
      <c r="BT288" s="899">
        <f t="shared" si="4980"/>
        <v>1</v>
      </c>
      <c r="BU288" s="899">
        <f t="shared" si="4981"/>
        <v>1</v>
      </c>
      <c r="BV288" s="899">
        <f t="shared" si="4982"/>
        <v>1</v>
      </c>
      <c r="BW288" s="966">
        <f t="shared" si="4983"/>
        <v>67750</v>
      </c>
      <c r="BX288" s="901">
        <f t="shared" si="4984"/>
        <v>0</v>
      </c>
      <c r="CA288" s="958" t="s">
        <v>968</v>
      </c>
      <c r="CB288" s="1190" t="s">
        <v>633</v>
      </c>
      <c r="CC288" s="1179" t="s">
        <v>236</v>
      </c>
      <c r="CD288" s="1180">
        <v>53</v>
      </c>
      <c r="CE288" s="1015">
        <v>9233</v>
      </c>
      <c r="CF288" s="1025">
        <f t="shared" si="4985"/>
        <v>489349</v>
      </c>
      <c r="CG288" s="1016"/>
      <c r="CH288" s="898">
        <f t="shared" si="4986"/>
        <v>1</v>
      </c>
      <c r="CI288" s="898">
        <f t="shared" si="4987"/>
        <v>1</v>
      </c>
      <c r="CJ288" s="899">
        <f t="shared" si="4988"/>
        <v>1</v>
      </c>
      <c r="CK288" s="899">
        <f t="shared" si="4989"/>
        <v>1</v>
      </c>
      <c r="CL288" s="899">
        <f t="shared" si="4990"/>
        <v>1</v>
      </c>
      <c r="CM288" s="899">
        <f t="shared" si="4991"/>
        <v>1</v>
      </c>
      <c r="CN288" s="966">
        <f t="shared" si="4992"/>
        <v>489349</v>
      </c>
      <c r="CO288" s="901">
        <f t="shared" si="4993"/>
        <v>0</v>
      </c>
      <c r="CR288" s="958" t="s">
        <v>968</v>
      </c>
      <c r="CS288" s="1190" t="s">
        <v>633</v>
      </c>
      <c r="CT288" s="1179" t="s">
        <v>236</v>
      </c>
      <c r="CU288" s="1180">
        <v>53</v>
      </c>
      <c r="CV288" s="1015">
        <v>25000</v>
      </c>
      <c r="CW288" s="1025">
        <f t="shared" si="4994"/>
        <v>1325000</v>
      </c>
      <c r="CX288" s="1016"/>
      <c r="CY288" s="898">
        <f t="shared" si="4995"/>
        <v>1</v>
      </c>
      <c r="CZ288" s="898">
        <f t="shared" si="4996"/>
        <v>1</v>
      </c>
      <c r="DA288" s="899">
        <f t="shared" si="4997"/>
        <v>1</v>
      </c>
      <c r="DB288" s="899">
        <f t="shared" si="4998"/>
        <v>1</v>
      </c>
      <c r="DC288" s="899">
        <f t="shared" si="4999"/>
        <v>1</v>
      </c>
      <c r="DD288" s="899">
        <f t="shared" si="5000"/>
        <v>1</v>
      </c>
      <c r="DE288" s="966">
        <f t="shared" si="5001"/>
        <v>1325000</v>
      </c>
      <c r="DF288" s="901">
        <f t="shared" si="5002"/>
        <v>0</v>
      </c>
      <c r="DI288" s="958" t="s">
        <v>968</v>
      </c>
      <c r="DJ288" s="1190" t="s">
        <v>633</v>
      </c>
      <c r="DK288" s="1179" t="s">
        <v>236</v>
      </c>
      <c r="DL288" s="1180">
        <v>53</v>
      </c>
      <c r="DM288" s="1015">
        <v>6063</v>
      </c>
      <c r="DN288" s="1025">
        <f t="shared" si="5003"/>
        <v>321339</v>
      </c>
      <c r="DO288" s="1016"/>
      <c r="DP288" s="898">
        <f t="shared" si="5004"/>
        <v>1</v>
      </c>
      <c r="DQ288" s="898">
        <f t="shared" si="5005"/>
        <v>1</v>
      </c>
      <c r="DR288" s="899">
        <f t="shared" si="5006"/>
        <v>1</v>
      </c>
      <c r="DS288" s="899">
        <f t="shared" si="5007"/>
        <v>1</v>
      </c>
      <c r="DT288" s="899">
        <f t="shared" si="5008"/>
        <v>1</v>
      </c>
      <c r="DU288" s="899">
        <f t="shared" si="5009"/>
        <v>1</v>
      </c>
      <c r="DV288" s="966">
        <f t="shared" si="5010"/>
        <v>321339</v>
      </c>
      <c r="DW288" s="901">
        <f t="shared" si="5011"/>
        <v>0</v>
      </c>
      <c r="DZ288" s="958" t="s">
        <v>968</v>
      </c>
      <c r="EA288" s="1190" t="s">
        <v>633</v>
      </c>
      <c r="EB288" s="1179" t="s">
        <v>236</v>
      </c>
      <c r="EC288" s="1180">
        <v>53</v>
      </c>
      <c r="ED288" s="1015">
        <v>10750</v>
      </c>
      <c r="EE288" s="1025">
        <f t="shared" si="5012"/>
        <v>569750</v>
      </c>
      <c r="EF288" s="1016"/>
      <c r="EG288" s="898">
        <f t="shared" si="5013"/>
        <v>1</v>
      </c>
      <c r="EH288" s="898">
        <f t="shared" si="5014"/>
        <v>1</v>
      </c>
      <c r="EI288" s="899">
        <f t="shared" si="5015"/>
        <v>1</v>
      </c>
      <c r="EJ288" s="899">
        <f t="shared" si="5016"/>
        <v>1</v>
      </c>
      <c r="EK288" s="899">
        <f t="shared" si="5017"/>
        <v>1</v>
      </c>
      <c r="EL288" s="899">
        <f t="shared" si="5018"/>
        <v>1</v>
      </c>
      <c r="EM288" s="966">
        <f t="shared" si="5019"/>
        <v>569750</v>
      </c>
      <c r="EN288" s="901">
        <f t="shared" si="5020"/>
        <v>0</v>
      </c>
      <c r="EQ288" s="958" t="s">
        <v>968</v>
      </c>
      <c r="ER288" s="1190" t="s">
        <v>633</v>
      </c>
      <c r="ES288" s="1179" t="s">
        <v>236</v>
      </c>
      <c r="ET288" s="1180">
        <v>53</v>
      </c>
      <c r="EU288" s="1015">
        <v>9300</v>
      </c>
      <c r="EV288" s="1025">
        <f t="shared" si="5021"/>
        <v>492900</v>
      </c>
      <c r="EW288" s="1016"/>
      <c r="EX288" s="898">
        <f t="shared" si="5022"/>
        <v>1</v>
      </c>
      <c r="EY288" s="898">
        <f t="shared" si="5023"/>
        <v>1</v>
      </c>
      <c r="EZ288" s="899">
        <f t="shared" si="5024"/>
        <v>1</v>
      </c>
      <c r="FA288" s="899">
        <f t="shared" si="5025"/>
        <v>1</v>
      </c>
      <c r="FB288" s="899">
        <f t="shared" si="5026"/>
        <v>1</v>
      </c>
      <c r="FC288" s="899">
        <f t="shared" si="5027"/>
        <v>1</v>
      </c>
      <c r="FD288" s="966">
        <f t="shared" si="5028"/>
        <v>492900</v>
      </c>
      <c r="FE288" s="901">
        <f t="shared" si="5029"/>
        <v>0</v>
      </c>
      <c r="FH288" s="958"/>
      <c r="FI288" s="1190"/>
      <c r="FJ288" s="1179"/>
      <c r="FK288" s="1180"/>
      <c r="FL288" s="1015"/>
      <c r="FM288" s="1025">
        <f t="shared" si="5030"/>
        <v>0</v>
      </c>
      <c r="FN288" s="1016"/>
      <c r="FO288" s="898" t="e">
        <f t="shared" si="5031"/>
        <v>#N/A</v>
      </c>
      <c r="FP288" s="898" t="e">
        <f t="shared" si="5032"/>
        <v>#N/A</v>
      </c>
      <c r="FQ288" s="899" t="e">
        <f t="shared" si="5033"/>
        <v>#N/A</v>
      </c>
      <c r="FR288" s="899">
        <f t="shared" si="5034"/>
        <v>0</v>
      </c>
      <c r="FS288" s="899">
        <f t="shared" si="5035"/>
        <v>0</v>
      </c>
      <c r="FT288" s="899" t="e">
        <f t="shared" si="5036"/>
        <v>#N/A</v>
      </c>
      <c r="FU288" s="966">
        <f t="shared" si="5037"/>
        <v>0</v>
      </c>
      <c r="FV288" s="901">
        <f t="shared" si="5038"/>
        <v>0</v>
      </c>
      <c r="FY288" s="958" t="s">
        <v>968</v>
      </c>
      <c r="FZ288" s="1190" t="s">
        <v>633</v>
      </c>
      <c r="GA288" s="1179" t="s">
        <v>236</v>
      </c>
      <c r="GB288" s="1180">
        <v>53</v>
      </c>
      <c r="GC288" s="1017">
        <v>9400</v>
      </c>
      <c r="GD288" s="1025">
        <f t="shared" si="5039"/>
        <v>498200</v>
      </c>
      <c r="GE288" s="1016"/>
      <c r="GF288" s="898">
        <f t="shared" si="5040"/>
        <v>1</v>
      </c>
      <c r="GG288" s="898">
        <f t="shared" si="5041"/>
        <v>1</v>
      </c>
      <c r="GH288" s="899">
        <f t="shared" si="5042"/>
        <v>1</v>
      </c>
      <c r="GI288" s="899">
        <f t="shared" si="5043"/>
        <v>1</v>
      </c>
      <c r="GJ288" s="899">
        <f t="shared" si="5044"/>
        <v>1</v>
      </c>
      <c r="GK288" s="899">
        <f t="shared" si="5045"/>
        <v>1</v>
      </c>
      <c r="GL288" s="966">
        <f t="shared" si="5046"/>
        <v>498200</v>
      </c>
      <c r="GM288" s="901">
        <f t="shared" si="5047"/>
        <v>0</v>
      </c>
      <c r="GP288" s="958" t="s">
        <v>968</v>
      </c>
      <c r="GQ288" s="1190" t="s">
        <v>633</v>
      </c>
      <c r="GR288" s="1179" t="s">
        <v>236</v>
      </c>
      <c r="GS288" s="1180">
        <v>53</v>
      </c>
      <c r="GT288" s="1015">
        <v>9265</v>
      </c>
      <c r="GU288" s="1025">
        <f t="shared" si="5048"/>
        <v>491045</v>
      </c>
      <c r="GV288" s="1016"/>
      <c r="GW288" s="898">
        <f t="shared" si="5049"/>
        <v>1</v>
      </c>
      <c r="GX288" s="898">
        <f t="shared" si="5050"/>
        <v>1</v>
      </c>
      <c r="GY288" s="899">
        <f t="shared" si="5051"/>
        <v>1</v>
      </c>
      <c r="GZ288" s="899">
        <f t="shared" si="5052"/>
        <v>1</v>
      </c>
      <c r="HA288" s="899">
        <f t="shared" si="5053"/>
        <v>1</v>
      </c>
      <c r="HB288" s="899">
        <f t="shared" si="5054"/>
        <v>1</v>
      </c>
      <c r="HC288" s="966">
        <f t="shared" si="5055"/>
        <v>491045</v>
      </c>
      <c r="HD288" s="901">
        <f t="shared" si="5056"/>
        <v>0</v>
      </c>
      <c r="HG288" s="958" t="s">
        <v>968</v>
      </c>
      <c r="HH288" s="1190" t="s">
        <v>633</v>
      </c>
      <c r="HI288" s="1179" t="s">
        <v>236</v>
      </c>
      <c r="HJ288" s="1180">
        <v>53</v>
      </c>
      <c r="HK288" s="1015">
        <v>8662</v>
      </c>
      <c r="HL288" s="1025">
        <f t="shared" si="5057"/>
        <v>459086</v>
      </c>
      <c r="HM288" s="1016"/>
      <c r="HN288" s="898">
        <f t="shared" si="5058"/>
        <v>1</v>
      </c>
      <c r="HO288" s="898">
        <f t="shared" si="5059"/>
        <v>1</v>
      </c>
      <c r="HP288" s="899">
        <f t="shared" si="5060"/>
        <v>1</v>
      </c>
      <c r="HQ288" s="899">
        <f t="shared" si="5061"/>
        <v>1</v>
      </c>
      <c r="HR288" s="899">
        <f t="shared" si="5062"/>
        <v>1</v>
      </c>
      <c r="HS288" s="899">
        <f t="shared" si="5063"/>
        <v>1</v>
      </c>
      <c r="HT288" s="966">
        <f t="shared" si="5064"/>
        <v>459086</v>
      </c>
      <c r="HU288" s="901">
        <f t="shared" si="5065"/>
        <v>0</v>
      </c>
      <c r="HX288" s="958" t="s">
        <v>968</v>
      </c>
      <c r="HY288" s="1190" t="s">
        <v>633</v>
      </c>
      <c r="HZ288" s="1179" t="s">
        <v>236</v>
      </c>
      <c r="IA288" s="1180">
        <v>53</v>
      </c>
      <c r="IB288" s="1020">
        <v>7310</v>
      </c>
      <c r="IC288" s="1027">
        <f t="shared" si="5066"/>
        <v>387430</v>
      </c>
      <c r="ID288" s="1016"/>
      <c r="IE288" s="898">
        <f t="shared" si="5067"/>
        <v>1</v>
      </c>
      <c r="IF288" s="898">
        <f t="shared" si="5068"/>
        <v>1</v>
      </c>
      <c r="IG288" s="899">
        <f t="shared" si="5069"/>
        <v>1</v>
      </c>
      <c r="IH288" s="899">
        <f t="shared" si="5070"/>
        <v>1</v>
      </c>
      <c r="II288" s="899">
        <f t="shared" si="5071"/>
        <v>1</v>
      </c>
      <c r="IJ288" s="899">
        <f t="shared" si="5072"/>
        <v>1</v>
      </c>
      <c r="IK288" s="966">
        <f t="shared" si="5073"/>
        <v>387430</v>
      </c>
      <c r="IL288" s="901">
        <f t="shared" si="5074"/>
        <v>0</v>
      </c>
      <c r="IO288" s="958" t="s">
        <v>968</v>
      </c>
      <c r="IP288" s="1190" t="s">
        <v>633</v>
      </c>
      <c r="IQ288" s="1179" t="s">
        <v>236</v>
      </c>
      <c r="IR288" s="1180">
        <v>53</v>
      </c>
      <c r="IS288" s="1015">
        <v>3680</v>
      </c>
      <c r="IT288" s="1025">
        <f t="shared" si="5075"/>
        <v>195040</v>
      </c>
      <c r="IU288" s="1016"/>
      <c r="IV288" s="898">
        <f t="shared" si="5076"/>
        <v>1</v>
      </c>
      <c r="IW288" s="898">
        <f t="shared" si="5077"/>
        <v>1</v>
      </c>
      <c r="IX288" s="899">
        <f t="shared" si="5078"/>
        <v>1</v>
      </c>
      <c r="IY288" s="899">
        <f t="shared" si="5079"/>
        <v>1</v>
      </c>
      <c r="IZ288" s="899">
        <f t="shared" si="5080"/>
        <v>1</v>
      </c>
      <c r="JA288" s="899">
        <f t="shared" si="5081"/>
        <v>1</v>
      </c>
      <c r="JB288" s="966">
        <f t="shared" si="5082"/>
        <v>195040</v>
      </c>
      <c r="JC288" s="901">
        <f t="shared" si="5083"/>
        <v>0</v>
      </c>
      <c r="JF288" s="958" t="s">
        <v>968</v>
      </c>
      <c r="JG288" s="1190" t="s">
        <v>633</v>
      </c>
      <c r="JH288" s="1179" t="s">
        <v>236</v>
      </c>
      <c r="JI288" s="1180">
        <v>53</v>
      </c>
      <c r="JJ288" s="1015">
        <v>6500</v>
      </c>
      <c r="JK288" s="1025">
        <f t="shared" si="5084"/>
        <v>344500</v>
      </c>
      <c r="JL288" s="1016"/>
      <c r="JM288" s="898">
        <f t="shared" si="5085"/>
        <v>1</v>
      </c>
      <c r="JN288" s="898">
        <f t="shared" si="5086"/>
        <v>1</v>
      </c>
      <c r="JO288" s="899">
        <f t="shared" si="5087"/>
        <v>1</v>
      </c>
      <c r="JP288" s="899">
        <f t="shared" si="5088"/>
        <v>1</v>
      </c>
      <c r="JQ288" s="899">
        <f t="shared" si="5089"/>
        <v>1</v>
      </c>
      <c r="JR288" s="899">
        <f t="shared" si="5090"/>
        <v>1</v>
      </c>
      <c r="JS288" s="966">
        <f t="shared" si="5091"/>
        <v>344500</v>
      </c>
      <c r="JT288" s="901">
        <f t="shared" si="5092"/>
        <v>0</v>
      </c>
      <c r="JW288" s="958" t="s">
        <v>968</v>
      </c>
      <c r="JX288" s="1190" t="s">
        <v>633</v>
      </c>
      <c r="JY288" s="1179" t="s">
        <v>236</v>
      </c>
      <c r="JZ288" s="1180">
        <v>53</v>
      </c>
      <c r="KA288" s="1015">
        <v>16035.301200000002</v>
      </c>
      <c r="KB288" s="1025">
        <f t="shared" si="5093"/>
        <v>849871</v>
      </c>
      <c r="KC288" s="1016"/>
      <c r="KD288" s="898">
        <f t="shared" si="5094"/>
        <v>1</v>
      </c>
      <c r="KE288" s="898">
        <f t="shared" si="5095"/>
        <v>1</v>
      </c>
      <c r="KF288" s="899">
        <f t="shared" si="5096"/>
        <v>1</v>
      </c>
      <c r="KG288" s="899">
        <f t="shared" si="5097"/>
        <v>1</v>
      </c>
      <c r="KH288" s="899">
        <f t="shared" si="5098"/>
        <v>1</v>
      </c>
      <c r="KI288" s="899">
        <f t="shared" si="5099"/>
        <v>1</v>
      </c>
      <c r="KJ288" s="966">
        <f t="shared" si="5100"/>
        <v>849871</v>
      </c>
      <c r="KK288" s="901">
        <f t="shared" si="5101"/>
        <v>0</v>
      </c>
      <c r="KN288" s="958" t="s">
        <v>968</v>
      </c>
      <c r="KO288" s="1190" t="s">
        <v>633</v>
      </c>
      <c r="KP288" s="1179" t="s">
        <v>236</v>
      </c>
      <c r="KQ288" s="1180">
        <v>53</v>
      </c>
      <c r="KR288" s="1015">
        <v>31724</v>
      </c>
      <c r="KS288" s="1025">
        <f t="shared" si="5102"/>
        <v>1681372</v>
      </c>
      <c r="KT288" s="1016"/>
      <c r="KU288" s="898">
        <f t="shared" si="5103"/>
        <v>1</v>
      </c>
      <c r="KV288" s="898">
        <f t="shared" si="5104"/>
        <v>1</v>
      </c>
      <c r="KW288" s="899">
        <f t="shared" si="5105"/>
        <v>1</v>
      </c>
      <c r="KX288" s="899">
        <f t="shared" si="5106"/>
        <v>1</v>
      </c>
      <c r="KY288" s="899">
        <f t="shared" si="5107"/>
        <v>1</v>
      </c>
      <c r="KZ288" s="899">
        <f t="shared" si="5108"/>
        <v>1</v>
      </c>
      <c r="LA288" s="966">
        <f t="shared" si="5109"/>
        <v>1681372</v>
      </c>
      <c r="LB288" s="901">
        <f t="shared" si="5110"/>
        <v>0</v>
      </c>
      <c r="LE288" s="958" t="s">
        <v>968</v>
      </c>
      <c r="LF288" s="1190" t="s">
        <v>633</v>
      </c>
      <c r="LG288" s="1179" t="s">
        <v>236</v>
      </c>
      <c r="LH288" s="1180">
        <v>53</v>
      </c>
      <c r="LI288" s="1021">
        <v>11964</v>
      </c>
      <c r="LJ288" s="1028">
        <f t="shared" si="5111"/>
        <v>634092</v>
      </c>
      <c r="LK288" s="1016"/>
      <c r="LL288" s="898">
        <f t="shared" si="5112"/>
        <v>1</v>
      </c>
      <c r="LM288" s="898">
        <f t="shared" si="5113"/>
        <v>1</v>
      </c>
      <c r="LN288" s="899">
        <f t="shared" si="5114"/>
        <v>1</v>
      </c>
      <c r="LO288" s="899">
        <f t="shared" si="5115"/>
        <v>1</v>
      </c>
      <c r="LP288" s="899">
        <f t="shared" si="5116"/>
        <v>1</v>
      </c>
      <c r="LQ288" s="899">
        <f t="shared" si="5117"/>
        <v>1</v>
      </c>
      <c r="LR288" s="966">
        <f t="shared" si="5118"/>
        <v>634092</v>
      </c>
      <c r="LS288" s="901">
        <f t="shared" si="5119"/>
        <v>0</v>
      </c>
      <c r="LV288" s="958" t="s">
        <v>968</v>
      </c>
      <c r="LW288" s="1190" t="s">
        <v>633</v>
      </c>
      <c r="LX288" s="1179" t="s">
        <v>236</v>
      </c>
      <c r="LY288" s="1180">
        <v>53</v>
      </c>
      <c r="LZ288" s="1015">
        <v>48750</v>
      </c>
      <c r="MA288" s="1025">
        <f t="shared" si="5120"/>
        <v>2583750</v>
      </c>
      <c r="MB288" s="1016"/>
      <c r="MC288" s="898">
        <f t="shared" si="5121"/>
        <v>1</v>
      </c>
      <c r="MD288" s="898">
        <f t="shared" si="5122"/>
        <v>1</v>
      </c>
      <c r="ME288" s="899">
        <f t="shared" si="5123"/>
        <v>1</v>
      </c>
      <c r="MF288" s="899">
        <f t="shared" si="5124"/>
        <v>1</v>
      </c>
      <c r="MG288" s="899">
        <f t="shared" si="5125"/>
        <v>1</v>
      </c>
      <c r="MH288" s="899">
        <f t="shared" si="5126"/>
        <v>1</v>
      </c>
      <c r="MI288" s="966">
        <f t="shared" si="5127"/>
        <v>2583750</v>
      </c>
      <c r="MJ288" s="901">
        <f t="shared" si="5128"/>
        <v>0</v>
      </c>
      <c r="MM288" s="958" t="s">
        <v>968</v>
      </c>
      <c r="MN288" s="1190" t="s">
        <v>633</v>
      </c>
      <c r="MO288" s="1179" t="s">
        <v>236</v>
      </c>
      <c r="MP288" s="1180">
        <v>53</v>
      </c>
      <c r="MQ288" s="1015">
        <v>10440</v>
      </c>
      <c r="MR288" s="1025">
        <f t="shared" si="5129"/>
        <v>553320</v>
      </c>
      <c r="MS288" s="1016"/>
      <c r="MT288" s="898">
        <f t="shared" si="5130"/>
        <v>1</v>
      </c>
      <c r="MU288" s="898">
        <f t="shared" si="5131"/>
        <v>1</v>
      </c>
      <c r="MV288" s="899">
        <f t="shared" si="5132"/>
        <v>1</v>
      </c>
      <c r="MW288" s="899">
        <f t="shared" si="5133"/>
        <v>1</v>
      </c>
      <c r="MX288" s="899">
        <f t="shared" si="5134"/>
        <v>1</v>
      </c>
      <c r="MY288" s="899">
        <f t="shared" si="5135"/>
        <v>1</v>
      </c>
      <c r="MZ288" s="966">
        <f t="shared" si="5136"/>
        <v>553320</v>
      </c>
      <c r="NA288" s="901">
        <f t="shared" si="5137"/>
        <v>0</v>
      </c>
      <c r="ND288" s="975" t="s">
        <v>968</v>
      </c>
      <c r="NE288" s="976" t="s">
        <v>633</v>
      </c>
      <c r="NF288" s="1175" t="s">
        <v>236</v>
      </c>
      <c r="NG288" s="1176">
        <v>53</v>
      </c>
      <c r="NH288" s="979">
        <v>8833.77</v>
      </c>
      <c r="NI288" s="980">
        <v>468190</v>
      </c>
      <c r="NJ288" s="1016"/>
      <c r="NK288" s="898">
        <f t="shared" si="5138"/>
        <v>1</v>
      </c>
      <c r="NL288" s="898">
        <f t="shared" si="5139"/>
        <v>1</v>
      </c>
      <c r="NM288" s="899">
        <f t="shared" si="5140"/>
        <v>1</v>
      </c>
      <c r="NN288" s="899">
        <f t="shared" si="5141"/>
        <v>1</v>
      </c>
      <c r="NO288" s="899">
        <f t="shared" si="5142"/>
        <v>1</v>
      </c>
      <c r="NP288" s="899">
        <f t="shared" si="5143"/>
        <v>1</v>
      </c>
      <c r="NQ288" s="966">
        <f t="shared" si="5144"/>
        <v>468190</v>
      </c>
      <c r="NR288" s="901">
        <f t="shared" si="5145"/>
        <v>0</v>
      </c>
      <c r="NU288" s="981" t="s">
        <v>968</v>
      </c>
      <c r="NV288" s="982" t="s">
        <v>633</v>
      </c>
      <c r="NW288" s="1177" t="s">
        <v>236</v>
      </c>
      <c r="NX288" s="1178">
        <v>53</v>
      </c>
      <c r="NY288" s="1022">
        <v>8923</v>
      </c>
      <c r="NZ288" s="986">
        <f t="shared" si="5146"/>
        <v>472919</v>
      </c>
      <c r="OA288" s="1016"/>
      <c r="OB288" s="898">
        <f t="shared" si="5147"/>
        <v>1</v>
      </c>
      <c r="OC288" s="898">
        <f t="shared" si="5148"/>
        <v>1</v>
      </c>
      <c r="OD288" s="899">
        <f t="shared" si="5149"/>
        <v>1</v>
      </c>
      <c r="OE288" s="899">
        <f t="shared" si="5150"/>
        <v>1</v>
      </c>
      <c r="OF288" s="899">
        <f t="shared" si="5151"/>
        <v>1</v>
      </c>
      <c r="OG288" s="899">
        <f t="shared" si="5152"/>
        <v>1</v>
      </c>
      <c r="OH288" s="966">
        <f t="shared" si="5153"/>
        <v>472919</v>
      </c>
      <c r="OI288" s="901">
        <f t="shared" si="5154"/>
        <v>0</v>
      </c>
      <c r="OL288" s="958" t="s">
        <v>968</v>
      </c>
      <c r="OM288" s="1190" t="s">
        <v>633</v>
      </c>
      <c r="ON288" s="1179" t="s">
        <v>236</v>
      </c>
      <c r="OO288" s="1180">
        <v>53</v>
      </c>
      <c r="OP288" s="1015">
        <v>7829</v>
      </c>
      <c r="OQ288" s="1025">
        <f t="shared" si="5155"/>
        <v>414937</v>
      </c>
      <c r="OR288" s="1016"/>
      <c r="OS288" s="898">
        <f t="shared" si="5156"/>
        <v>1</v>
      </c>
      <c r="OT288" s="898">
        <f t="shared" si="5157"/>
        <v>1</v>
      </c>
      <c r="OU288" s="899">
        <f t="shared" si="5158"/>
        <v>1</v>
      </c>
      <c r="OV288" s="899">
        <f t="shared" si="5159"/>
        <v>1</v>
      </c>
      <c r="OW288" s="899">
        <f t="shared" si="5160"/>
        <v>1</v>
      </c>
      <c r="OX288" s="899">
        <f t="shared" si="5161"/>
        <v>1</v>
      </c>
      <c r="OY288" s="966">
        <f t="shared" si="5162"/>
        <v>414937</v>
      </c>
      <c r="OZ288" s="901">
        <f t="shared" si="5163"/>
        <v>0</v>
      </c>
      <c r="PC288" s="958" t="s">
        <v>968</v>
      </c>
      <c r="PD288" s="1190" t="s">
        <v>633</v>
      </c>
      <c r="PE288" s="1179" t="s">
        <v>236</v>
      </c>
      <c r="PF288" s="1180">
        <v>53</v>
      </c>
      <c r="PG288" s="1023">
        <v>12591</v>
      </c>
      <c r="PH288" s="1029">
        <v>667323</v>
      </c>
      <c r="PI288" s="1249"/>
      <c r="PJ288" s="898">
        <f t="shared" si="5164"/>
        <v>1</v>
      </c>
      <c r="PK288" s="898">
        <f t="shared" si="5165"/>
        <v>1</v>
      </c>
      <c r="PL288" s="899">
        <f t="shared" si="5166"/>
        <v>1</v>
      </c>
      <c r="PM288" s="899">
        <f t="shared" si="5167"/>
        <v>1</v>
      </c>
      <c r="PN288" s="899">
        <f t="shared" si="5168"/>
        <v>1</v>
      </c>
      <c r="PO288" s="899">
        <f t="shared" si="5169"/>
        <v>1</v>
      </c>
      <c r="PP288" s="966">
        <f t="shared" si="5170"/>
        <v>667323</v>
      </c>
      <c r="PQ288" s="901">
        <f t="shared" si="5171"/>
        <v>0</v>
      </c>
      <c r="PT288" s="958" t="s">
        <v>968</v>
      </c>
      <c r="PU288" s="1190" t="s">
        <v>633</v>
      </c>
      <c r="PV288" s="1179" t="s">
        <v>236</v>
      </c>
      <c r="PW288" s="1180">
        <v>53</v>
      </c>
      <c r="PX288" s="1015">
        <v>9250</v>
      </c>
      <c r="PY288" s="1025">
        <f t="shared" si="5172"/>
        <v>490250</v>
      </c>
      <c r="PZ288" s="1016"/>
      <c r="QA288" s="898">
        <f t="shared" si="5173"/>
        <v>1</v>
      </c>
      <c r="QB288" s="898">
        <f t="shared" si="5174"/>
        <v>1</v>
      </c>
      <c r="QC288" s="899">
        <f t="shared" si="5175"/>
        <v>1</v>
      </c>
      <c r="QD288" s="899">
        <f t="shared" si="5176"/>
        <v>1</v>
      </c>
      <c r="QE288" s="899">
        <f t="shared" si="5177"/>
        <v>1</v>
      </c>
      <c r="QF288" s="899">
        <f t="shared" si="5178"/>
        <v>1</v>
      </c>
      <c r="QG288" s="966">
        <f t="shared" si="5179"/>
        <v>490250</v>
      </c>
      <c r="QH288" s="901">
        <f t="shared" si="5180"/>
        <v>0</v>
      </c>
      <c r="QK288" s="958" t="s">
        <v>968</v>
      </c>
      <c r="QL288" s="1190" t="s">
        <v>633</v>
      </c>
      <c r="QM288" s="1179" t="s">
        <v>236</v>
      </c>
      <c r="QN288" s="1180">
        <v>53</v>
      </c>
      <c r="QO288" s="1021">
        <v>12023.819999999998</v>
      </c>
      <c r="QP288" s="1028">
        <f t="shared" si="5181"/>
        <v>637262</v>
      </c>
      <c r="QQ288" s="1016"/>
      <c r="QR288" s="898">
        <f t="shared" si="5182"/>
        <v>1</v>
      </c>
      <c r="QS288" s="898">
        <f t="shared" si="5183"/>
        <v>1</v>
      </c>
      <c r="QT288" s="899">
        <f t="shared" si="5184"/>
        <v>1</v>
      </c>
      <c r="QU288" s="899">
        <f t="shared" si="5185"/>
        <v>1</v>
      </c>
      <c r="QV288" s="899">
        <f t="shared" si="5186"/>
        <v>1</v>
      </c>
      <c r="QW288" s="899">
        <f t="shared" si="5187"/>
        <v>1</v>
      </c>
      <c r="QX288" s="966">
        <f t="shared" si="5188"/>
        <v>637262</v>
      </c>
      <c r="QY288" s="901">
        <f t="shared" si="5189"/>
        <v>0</v>
      </c>
      <c r="RB288" s="405"/>
      <c r="RC288" s="406"/>
      <c r="RD288" s="407"/>
      <c r="RE288" s="408"/>
      <c r="RF288" s="409"/>
      <c r="RG288" s="410"/>
      <c r="RH288" s="410"/>
      <c r="RI288" s="898"/>
      <c r="RJ288" s="898"/>
      <c r="RK288" s="934"/>
      <c r="RL288" s="934"/>
      <c r="RM288" s="934"/>
      <c r="RN288" s="934"/>
      <c r="RO288" s="935"/>
      <c r="RP288" s="936"/>
      <c r="RS288" s="405"/>
      <c r="RT288" s="406"/>
      <c r="RU288" s="407"/>
      <c r="RV288" s="408"/>
      <c r="RW288" s="409"/>
      <c r="RX288" s="410"/>
      <c r="RY288" s="410"/>
      <c r="RZ288" s="898"/>
      <c r="SA288" s="898"/>
      <c r="SB288" s="934"/>
      <c r="SC288" s="934"/>
      <c r="SD288" s="934"/>
      <c r="SE288" s="934"/>
      <c r="SF288" s="935"/>
      <c r="SG288" s="936"/>
      <c r="SJ288" s="405"/>
      <c r="SK288" s="406"/>
      <c r="SL288" s="407"/>
      <c r="SM288" s="408"/>
      <c r="SN288" s="409"/>
      <c r="SO288" s="410"/>
      <c r="SP288" s="410"/>
      <c r="SQ288" s="898"/>
      <c r="SR288" s="898"/>
      <c r="SS288" s="934"/>
      <c r="ST288" s="934"/>
      <c r="SU288" s="934"/>
      <c r="SV288" s="934"/>
      <c r="SW288" s="935"/>
      <c r="SX288" s="936"/>
    </row>
    <row r="289" spans="2:518" ht="38.25" customHeight="1" thickTop="1" thickBot="1">
      <c r="B289" s="958" t="s">
        <v>969</v>
      </c>
      <c r="C289" s="1190" t="s">
        <v>634</v>
      </c>
      <c r="D289" s="1179" t="s">
        <v>236</v>
      </c>
      <c r="E289" s="1180">
        <v>23</v>
      </c>
      <c r="F289" s="1015"/>
      <c r="G289" s="1025">
        <f t="shared" si="4948"/>
        <v>0</v>
      </c>
      <c r="H289" s="1016"/>
      <c r="K289" s="958" t="s">
        <v>969</v>
      </c>
      <c r="L289" s="1190" t="s">
        <v>634</v>
      </c>
      <c r="M289" s="1179" t="s">
        <v>236</v>
      </c>
      <c r="N289" s="1180">
        <v>23</v>
      </c>
      <c r="O289" s="1017">
        <v>9743</v>
      </c>
      <c r="P289" s="1025">
        <f t="shared" si="4949"/>
        <v>224089</v>
      </c>
      <c r="Q289" s="1016"/>
      <c r="R289" s="898">
        <f t="shared" si="4950"/>
        <v>1</v>
      </c>
      <c r="S289" s="898">
        <f t="shared" si="4951"/>
        <v>1</v>
      </c>
      <c r="T289" s="899">
        <f t="shared" si="4952"/>
        <v>1</v>
      </c>
      <c r="U289" s="899">
        <f t="shared" si="4953"/>
        <v>1</v>
      </c>
      <c r="V289" s="899">
        <f t="shared" si="4954"/>
        <v>1</v>
      </c>
      <c r="W289" s="899">
        <f t="shared" si="4955"/>
        <v>1</v>
      </c>
      <c r="X289" s="966">
        <f t="shared" si="4956"/>
        <v>224089</v>
      </c>
      <c r="Y289" s="901">
        <f t="shared" si="4957"/>
        <v>0</v>
      </c>
      <c r="Z289" s="872"/>
      <c r="AA289" s="872"/>
      <c r="AB289" s="958" t="s">
        <v>969</v>
      </c>
      <c r="AC289" s="1190" t="s">
        <v>634</v>
      </c>
      <c r="AD289" s="1179" t="s">
        <v>236</v>
      </c>
      <c r="AE289" s="1180">
        <v>23</v>
      </c>
      <c r="AF289" s="1015">
        <v>10926</v>
      </c>
      <c r="AG289" s="1025">
        <f t="shared" si="4958"/>
        <v>251298</v>
      </c>
      <c r="AH289" s="1016"/>
      <c r="AI289" s="898">
        <f t="shared" si="4959"/>
        <v>1</v>
      </c>
      <c r="AJ289" s="898">
        <f t="shared" si="4960"/>
        <v>1</v>
      </c>
      <c r="AK289" s="899">
        <f t="shared" si="4961"/>
        <v>1</v>
      </c>
      <c r="AL289" s="899">
        <f t="shared" si="4962"/>
        <v>1</v>
      </c>
      <c r="AM289" s="899">
        <f t="shared" si="4963"/>
        <v>1</v>
      </c>
      <c r="AN289" s="899">
        <f t="shared" si="4964"/>
        <v>1</v>
      </c>
      <c r="AO289" s="966">
        <f t="shared" si="4965"/>
        <v>251298</v>
      </c>
      <c r="AP289" s="901">
        <f t="shared" si="4966"/>
        <v>0</v>
      </c>
      <c r="AQ289" s="872"/>
      <c r="AR289" s="872"/>
      <c r="AS289" s="958" t="s">
        <v>969</v>
      </c>
      <c r="AT289" s="1191" t="s">
        <v>634</v>
      </c>
      <c r="AU289" s="1179" t="s">
        <v>236</v>
      </c>
      <c r="AV289" s="1180">
        <v>23</v>
      </c>
      <c r="AW289" s="1019">
        <v>14500</v>
      </c>
      <c r="AX289" s="1026">
        <f t="shared" si="4967"/>
        <v>333500</v>
      </c>
      <c r="AY289" s="1016"/>
      <c r="AZ289" s="898">
        <f t="shared" si="4968"/>
        <v>1</v>
      </c>
      <c r="BA289" s="898">
        <f t="shared" si="4969"/>
        <v>1</v>
      </c>
      <c r="BB289" s="899">
        <f t="shared" si="4970"/>
        <v>1</v>
      </c>
      <c r="BC289" s="899">
        <f t="shared" si="4971"/>
        <v>1</v>
      </c>
      <c r="BD289" s="899">
        <f t="shared" si="4972"/>
        <v>1</v>
      </c>
      <c r="BE289" s="899">
        <f t="shared" si="4973"/>
        <v>1</v>
      </c>
      <c r="BF289" s="966">
        <f t="shared" si="4974"/>
        <v>333500</v>
      </c>
      <c r="BG289" s="901">
        <f t="shared" si="4975"/>
        <v>0</v>
      </c>
      <c r="BJ289" s="958" t="s">
        <v>969</v>
      </c>
      <c r="BK289" s="1190" t="s">
        <v>634</v>
      </c>
      <c r="BL289" s="1179" t="s">
        <v>236</v>
      </c>
      <c r="BM289" s="1180">
        <v>23</v>
      </c>
      <c r="BN289" s="1015">
        <v>2990</v>
      </c>
      <c r="BO289" s="1025">
        <f t="shared" si="4976"/>
        <v>68770</v>
      </c>
      <c r="BP289" s="1016"/>
      <c r="BQ289" s="898">
        <f t="shared" si="4977"/>
        <v>1</v>
      </c>
      <c r="BR289" s="898">
        <f t="shared" si="4978"/>
        <v>1</v>
      </c>
      <c r="BS289" s="899">
        <f t="shared" si="4979"/>
        <v>1</v>
      </c>
      <c r="BT289" s="899">
        <f t="shared" si="4980"/>
        <v>1</v>
      </c>
      <c r="BU289" s="899">
        <f t="shared" si="4981"/>
        <v>1</v>
      </c>
      <c r="BV289" s="899">
        <f t="shared" si="4982"/>
        <v>1</v>
      </c>
      <c r="BW289" s="966">
        <f t="shared" si="4983"/>
        <v>68770</v>
      </c>
      <c r="BX289" s="901">
        <f t="shared" si="4984"/>
        <v>0</v>
      </c>
      <c r="CA289" s="958" t="s">
        <v>969</v>
      </c>
      <c r="CB289" s="1190" t="s">
        <v>634</v>
      </c>
      <c r="CC289" s="1179" t="s">
        <v>236</v>
      </c>
      <c r="CD289" s="1180">
        <v>23</v>
      </c>
      <c r="CE289" s="1015">
        <v>9489</v>
      </c>
      <c r="CF289" s="1025">
        <f t="shared" si="4985"/>
        <v>218247</v>
      </c>
      <c r="CG289" s="1016"/>
      <c r="CH289" s="898">
        <f t="shared" si="4986"/>
        <v>1</v>
      </c>
      <c r="CI289" s="898">
        <f t="shared" si="4987"/>
        <v>1</v>
      </c>
      <c r="CJ289" s="899">
        <f t="shared" si="4988"/>
        <v>1</v>
      </c>
      <c r="CK289" s="899">
        <f t="shared" si="4989"/>
        <v>1</v>
      </c>
      <c r="CL289" s="899">
        <f t="shared" si="4990"/>
        <v>1</v>
      </c>
      <c r="CM289" s="899">
        <f t="shared" si="4991"/>
        <v>1</v>
      </c>
      <c r="CN289" s="966">
        <f t="shared" si="4992"/>
        <v>218247</v>
      </c>
      <c r="CO289" s="901">
        <f t="shared" si="4993"/>
        <v>0</v>
      </c>
      <c r="CR289" s="958" t="s">
        <v>969</v>
      </c>
      <c r="CS289" s="1190" t="s">
        <v>634</v>
      </c>
      <c r="CT289" s="1179" t="s">
        <v>236</v>
      </c>
      <c r="CU289" s="1180">
        <v>23</v>
      </c>
      <c r="CV289" s="1015">
        <v>43000</v>
      </c>
      <c r="CW289" s="1025">
        <f t="shared" si="4994"/>
        <v>989000</v>
      </c>
      <c r="CX289" s="1016"/>
      <c r="CY289" s="898">
        <f t="shared" si="4995"/>
        <v>1</v>
      </c>
      <c r="CZ289" s="898">
        <f t="shared" si="4996"/>
        <v>1</v>
      </c>
      <c r="DA289" s="899">
        <f t="shared" si="4997"/>
        <v>1</v>
      </c>
      <c r="DB289" s="899">
        <f t="shared" si="4998"/>
        <v>1</v>
      </c>
      <c r="DC289" s="899">
        <f t="shared" si="4999"/>
        <v>1</v>
      </c>
      <c r="DD289" s="899">
        <f t="shared" si="5000"/>
        <v>1</v>
      </c>
      <c r="DE289" s="966">
        <f t="shared" si="5001"/>
        <v>989000</v>
      </c>
      <c r="DF289" s="901">
        <f t="shared" si="5002"/>
        <v>0</v>
      </c>
      <c r="DI289" s="958" t="s">
        <v>969</v>
      </c>
      <c r="DJ289" s="1190" t="s">
        <v>634</v>
      </c>
      <c r="DK289" s="1179" t="s">
        <v>236</v>
      </c>
      <c r="DL289" s="1180">
        <v>23</v>
      </c>
      <c r="DM289" s="1015">
        <v>8470</v>
      </c>
      <c r="DN289" s="1025">
        <f t="shared" si="5003"/>
        <v>194810</v>
      </c>
      <c r="DO289" s="1016"/>
      <c r="DP289" s="898">
        <f t="shared" si="5004"/>
        <v>1</v>
      </c>
      <c r="DQ289" s="898">
        <f t="shared" si="5005"/>
        <v>1</v>
      </c>
      <c r="DR289" s="899">
        <f t="shared" si="5006"/>
        <v>1</v>
      </c>
      <c r="DS289" s="899">
        <f t="shared" si="5007"/>
        <v>1</v>
      </c>
      <c r="DT289" s="899">
        <f t="shared" si="5008"/>
        <v>1</v>
      </c>
      <c r="DU289" s="899">
        <f t="shared" si="5009"/>
        <v>1</v>
      </c>
      <c r="DV289" s="966">
        <f t="shared" si="5010"/>
        <v>194810</v>
      </c>
      <c r="DW289" s="901">
        <f t="shared" si="5011"/>
        <v>0</v>
      </c>
      <c r="DZ289" s="958" t="s">
        <v>969</v>
      </c>
      <c r="EA289" s="1190" t="s">
        <v>634</v>
      </c>
      <c r="EB289" s="1179" t="s">
        <v>236</v>
      </c>
      <c r="EC289" s="1180">
        <v>23</v>
      </c>
      <c r="ED289" s="1015">
        <v>15400</v>
      </c>
      <c r="EE289" s="1025">
        <f t="shared" si="5012"/>
        <v>354200</v>
      </c>
      <c r="EF289" s="1016"/>
      <c r="EG289" s="898">
        <f t="shared" si="5013"/>
        <v>1</v>
      </c>
      <c r="EH289" s="898">
        <f t="shared" si="5014"/>
        <v>1</v>
      </c>
      <c r="EI289" s="899">
        <f t="shared" si="5015"/>
        <v>1</v>
      </c>
      <c r="EJ289" s="899">
        <f t="shared" si="5016"/>
        <v>1</v>
      </c>
      <c r="EK289" s="899">
        <f t="shared" si="5017"/>
        <v>1</v>
      </c>
      <c r="EL289" s="899">
        <f t="shared" si="5018"/>
        <v>1</v>
      </c>
      <c r="EM289" s="966">
        <f t="shared" si="5019"/>
        <v>354200</v>
      </c>
      <c r="EN289" s="901">
        <f t="shared" si="5020"/>
        <v>0</v>
      </c>
      <c r="EQ289" s="958" t="s">
        <v>969</v>
      </c>
      <c r="ER289" s="1190" t="s">
        <v>634</v>
      </c>
      <c r="ES289" s="1179" t="s">
        <v>236</v>
      </c>
      <c r="ET289" s="1180">
        <v>23</v>
      </c>
      <c r="EU289" s="1015">
        <v>9500</v>
      </c>
      <c r="EV289" s="1025">
        <f t="shared" si="5021"/>
        <v>218500</v>
      </c>
      <c r="EW289" s="1016"/>
      <c r="EX289" s="898">
        <f t="shared" si="5022"/>
        <v>1</v>
      </c>
      <c r="EY289" s="898">
        <f t="shared" si="5023"/>
        <v>1</v>
      </c>
      <c r="EZ289" s="899">
        <f t="shared" si="5024"/>
        <v>1</v>
      </c>
      <c r="FA289" s="899">
        <f t="shared" si="5025"/>
        <v>1</v>
      </c>
      <c r="FB289" s="899">
        <f t="shared" si="5026"/>
        <v>1</v>
      </c>
      <c r="FC289" s="899">
        <f t="shared" si="5027"/>
        <v>1</v>
      </c>
      <c r="FD289" s="966">
        <f t="shared" si="5028"/>
        <v>218500</v>
      </c>
      <c r="FE289" s="901">
        <f t="shared" si="5029"/>
        <v>0</v>
      </c>
      <c r="FH289" s="958"/>
      <c r="FI289" s="1190"/>
      <c r="FJ289" s="1179"/>
      <c r="FK289" s="1180"/>
      <c r="FL289" s="1015"/>
      <c r="FM289" s="1025">
        <f t="shared" si="5030"/>
        <v>0</v>
      </c>
      <c r="FN289" s="1016"/>
      <c r="FO289" s="898" t="e">
        <f t="shared" si="5031"/>
        <v>#N/A</v>
      </c>
      <c r="FP289" s="898" t="e">
        <f t="shared" si="5032"/>
        <v>#N/A</v>
      </c>
      <c r="FQ289" s="899" t="e">
        <f t="shared" si="5033"/>
        <v>#N/A</v>
      </c>
      <c r="FR289" s="899">
        <f t="shared" si="5034"/>
        <v>0</v>
      </c>
      <c r="FS289" s="899">
        <f t="shared" si="5035"/>
        <v>0</v>
      </c>
      <c r="FT289" s="899" t="e">
        <f t="shared" si="5036"/>
        <v>#N/A</v>
      </c>
      <c r="FU289" s="966">
        <f t="shared" si="5037"/>
        <v>0</v>
      </c>
      <c r="FV289" s="901">
        <f t="shared" si="5038"/>
        <v>0</v>
      </c>
      <c r="FY289" s="958" t="s">
        <v>969</v>
      </c>
      <c r="FZ289" s="1190" t="s">
        <v>634</v>
      </c>
      <c r="GA289" s="1179" t="s">
        <v>236</v>
      </c>
      <c r="GB289" s="1180">
        <v>23</v>
      </c>
      <c r="GC289" s="1017">
        <v>9743</v>
      </c>
      <c r="GD289" s="1025">
        <f t="shared" si="5039"/>
        <v>224089</v>
      </c>
      <c r="GE289" s="1016"/>
      <c r="GF289" s="898">
        <f t="shared" si="5040"/>
        <v>1</v>
      </c>
      <c r="GG289" s="898">
        <f t="shared" si="5041"/>
        <v>1</v>
      </c>
      <c r="GH289" s="899">
        <f t="shared" si="5042"/>
        <v>1</v>
      </c>
      <c r="GI289" s="899">
        <f t="shared" si="5043"/>
        <v>1</v>
      </c>
      <c r="GJ289" s="899">
        <f t="shared" si="5044"/>
        <v>1</v>
      </c>
      <c r="GK289" s="899">
        <f t="shared" si="5045"/>
        <v>1</v>
      </c>
      <c r="GL289" s="966">
        <f t="shared" si="5046"/>
        <v>224089</v>
      </c>
      <c r="GM289" s="901">
        <f t="shared" si="5047"/>
        <v>0</v>
      </c>
      <c r="GP289" s="958" t="s">
        <v>969</v>
      </c>
      <c r="GQ289" s="1190" t="s">
        <v>634</v>
      </c>
      <c r="GR289" s="1179" t="s">
        <v>236</v>
      </c>
      <c r="GS289" s="1180">
        <v>23</v>
      </c>
      <c r="GT289" s="1015">
        <v>9530</v>
      </c>
      <c r="GU289" s="1025">
        <f t="shared" si="5048"/>
        <v>219190</v>
      </c>
      <c r="GV289" s="1016"/>
      <c r="GW289" s="898">
        <f t="shared" si="5049"/>
        <v>1</v>
      </c>
      <c r="GX289" s="898">
        <f t="shared" si="5050"/>
        <v>1</v>
      </c>
      <c r="GY289" s="899">
        <f t="shared" si="5051"/>
        <v>1</v>
      </c>
      <c r="GZ289" s="899">
        <f t="shared" si="5052"/>
        <v>1</v>
      </c>
      <c r="HA289" s="899">
        <f t="shared" si="5053"/>
        <v>1</v>
      </c>
      <c r="HB289" s="899">
        <f t="shared" si="5054"/>
        <v>1</v>
      </c>
      <c r="HC289" s="966">
        <f t="shared" si="5055"/>
        <v>219190</v>
      </c>
      <c r="HD289" s="901">
        <f t="shared" si="5056"/>
        <v>0</v>
      </c>
      <c r="HG289" s="958" t="s">
        <v>969</v>
      </c>
      <c r="HH289" s="1190" t="s">
        <v>634</v>
      </c>
      <c r="HI289" s="1179" t="s">
        <v>236</v>
      </c>
      <c r="HJ289" s="1180">
        <v>23</v>
      </c>
      <c r="HK289" s="1015">
        <v>9659</v>
      </c>
      <c r="HL289" s="1025">
        <f t="shared" si="5057"/>
        <v>222157</v>
      </c>
      <c r="HM289" s="1016"/>
      <c r="HN289" s="898">
        <f t="shared" si="5058"/>
        <v>1</v>
      </c>
      <c r="HO289" s="898">
        <f t="shared" si="5059"/>
        <v>1</v>
      </c>
      <c r="HP289" s="899">
        <f t="shared" si="5060"/>
        <v>1</v>
      </c>
      <c r="HQ289" s="899">
        <f t="shared" si="5061"/>
        <v>1</v>
      </c>
      <c r="HR289" s="899">
        <f t="shared" si="5062"/>
        <v>1</v>
      </c>
      <c r="HS289" s="899">
        <f t="shared" si="5063"/>
        <v>1</v>
      </c>
      <c r="HT289" s="966">
        <f t="shared" si="5064"/>
        <v>222157</v>
      </c>
      <c r="HU289" s="901">
        <f t="shared" si="5065"/>
        <v>0</v>
      </c>
      <c r="HX289" s="958" t="s">
        <v>969</v>
      </c>
      <c r="HY289" s="1190" t="s">
        <v>634</v>
      </c>
      <c r="HZ289" s="1179" t="s">
        <v>236</v>
      </c>
      <c r="IA289" s="1180">
        <v>23</v>
      </c>
      <c r="IB289" s="1020">
        <v>13842</v>
      </c>
      <c r="IC289" s="1027">
        <f t="shared" si="5066"/>
        <v>318366</v>
      </c>
      <c r="ID289" s="1016"/>
      <c r="IE289" s="898">
        <f t="shared" si="5067"/>
        <v>1</v>
      </c>
      <c r="IF289" s="898">
        <f t="shared" si="5068"/>
        <v>1</v>
      </c>
      <c r="IG289" s="899">
        <f t="shared" si="5069"/>
        <v>1</v>
      </c>
      <c r="IH289" s="899">
        <f t="shared" si="5070"/>
        <v>1</v>
      </c>
      <c r="II289" s="899">
        <f t="shared" si="5071"/>
        <v>1</v>
      </c>
      <c r="IJ289" s="899">
        <f t="shared" si="5072"/>
        <v>1</v>
      </c>
      <c r="IK289" s="966">
        <f t="shared" si="5073"/>
        <v>318366</v>
      </c>
      <c r="IL289" s="901">
        <f t="shared" si="5074"/>
        <v>0</v>
      </c>
      <c r="IO289" s="958" t="s">
        <v>969</v>
      </c>
      <c r="IP289" s="1190" t="s">
        <v>634</v>
      </c>
      <c r="IQ289" s="1179" t="s">
        <v>236</v>
      </c>
      <c r="IR289" s="1180">
        <v>23</v>
      </c>
      <c r="IS289" s="1015">
        <v>4843</v>
      </c>
      <c r="IT289" s="1025">
        <f t="shared" si="5075"/>
        <v>111389</v>
      </c>
      <c r="IU289" s="1016"/>
      <c r="IV289" s="898">
        <f t="shared" si="5076"/>
        <v>1</v>
      </c>
      <c r="IW289" s="898">
        <f t="shared" si="5077"/>
        <v>1</v>
      </c>
      <c r="IX289" s="899">
        <f t="shared" si="5078"/>
        <v>1</v>
      </c>
      <c r="IY289" s="899">
        <f t="shared" si="5079"/>
        <v>1</v>
      </c>
      <c r="IZ289" s="899">
        <f t="shared" si="5080"/>
        <v>1</v>
      </c>
      <c r="JA289" s="899">
        <f t="shared" si="5081"/>
        <v>1</v>
      </c>
      <c r="JB289" s="966">
        <f t="shared" si="5082"/>
        <v>111389</v>
      </c>
      <c r="JC289" s="901">
        <f t="shared" si="5083"/>
        <v>0</v>
      </c>
      <c r="JF289" s="958" t="s">
        <v>969</v>
      </c>
      <c r="JG289" s="1190" t="s">
        <v>634</v>
      </c>
      <c r="JH289" s="1179" t="s">
        <v>236</v>
      </c>
      <c r="JI289" s="1180">
        <v>23</v>
      </c>
      <c r="JJ289" s="1015">
        <v>8100</v>
      </c>
      <c r="JK289" s="1025">
        <f t="shared" si="5084"/>
        <v>186300</v>
      </c>
      <c r="JL289" s="1016"/>
      <c r="JM289" s="898">
        <f t="shared" si="5085"/>
        <v>1</v>
      </c>
      <c r="JN289" s="898">
        <f t="shared" si="5086"/>
        <v>1</v>
      </c>
      <c r="JO289" s="899">
        <f t="shared" si="5087"/>
        <v>1</v>
      </c>
      <c r="JP289" s="899">
        <f t="shared" si="5088"/>
        <v>1</v>
      </c>
      <c r="JQ289" s="899">
        <f t="shared" si="5089"/>
        <v>1</v>
      </c>
      <c r="JR289" s="899">
        <f t="shared" si="5090"/>
        <v>1</v>
      </c>
      <c r="JS289" s="966">
        <f t="shared" si="5091"/>
        <v>186300</v>
      </c>
      <c r="JT289" s="901">
        <f t="shared" si="5092"/>
        <v>0</v>
      </c>
      <c r="JW289" s="958" t="s">
        <v>969</v>
      </c>
      <c r="JX289" s="1190" t="s">
        <v>634</v>
      </c>
      <c r="JY289" s="1179" t="s">
        <v>236</v>
      </c>
      <c r="JZ289" s="1180">
        <v>23</v>
      </c>
      <c r="KA289" s="1015">
        <v>16709.020500000002</v>
      </c>
      <c r="KB289" s="1025">
        <f t="shared" si="5093"/>
        <v>384307</v>
      </c>
      <c r="KC289" s="1016"/>
      <c r="KD289" s="898">
        <f t="shared" si="5094"/>
        <v>1</v>
      </c>
      <c r="KE289" s="898">
        <f t="shared" si="5095"/>
        <v>1</v>
      </c>
      <c r="KF289" s="899">
        <f t="shared" si="5096"/>
        <v>1</v>
      </c>
      <c r="KG289" s="899">
        <f t="shared" si="5097"/>
        <v>1</v>
      </c>
      <c r="KH289" s="899">
        <f t="shared" si="5098"/>
        <v>1</v>
      </c>
      <c r="KI289" s="899">
        <f t="shared" si="5099"/>
        <v>1</v>
      </c>
      <c r="KJ289" s="966">
        <f t="shared" si="5100"/>
        <v>384307</v>
      </c>
      <c r="KK289" s="901">
        <f t="shared" si="5101"/>
        <v>0</v>
      </c>
      <c r="KN289" s="958" t="s">
        <v>969</v>
      </c>
      <c r="KO289" s="1190" t="s">
        <v>634</v>
      </c>
      <c r="KP289" s="1179" t="s">
        <v>236</v>
      </c>
      <c r="KQ289" s="1180">
        <v>23</v>
      </c>
      <c r="KR289" s="1015">
        <v>32725</v>
      </c>
      <c r="KS289" s="1025">
        <f t="shared" si="5102"/>
        <v>752675</v>
      </c>
      <c r="KT289" s="1016"/>
      <c r="KU289" s="898">
        <f t="shared" si="5103"/>
        <v>1</v>
      </c>
      <c r="KV289" s="898">
        <f t="shared" si="5104"/>
        <v>1</v>
      </c>
      <c r="KW289" s="899">
        <f t="shared" si="5105"/>
        <v>1</v>
      </c>
      <c r="KX289" s="899">
        <f t="shared" si="5106"/>
        <v>1</v>
      </c>
      <c r="KY289" s="899">
        <f t="shared" si="5107"/>
        <v>1</v>
      </c>
      <c r="KZ289" s="899">
        <f t="shared" si="5108"/>
        <v>1</v>
      </c>
      <c r="LA289" s="966">
        <f t="shared" si="5109"/>
        <v>752675</v>
      </c>
      <c r="LB289" s="901">
        <f t="shared" si="5110"/>
        <v>0</v>
      </c>
      <c r="LE289" s="958" t="s">
        <v>969</v>
      </c>
      <c r="LF289" s="1190" t="s">
        <v>634</v>
      </c>
      <c r="LG289" s="1179" t="s">
        <v>236</v>
      </c>
      <c r="LH289" s="1180">
        <v>23</v>
      </c>
      <c r="LI289" s="1021">
        <v>17946</v>
      </c>
      <c r="LJ289" s="1028">
        <f t="shared" si="5111"/>
        <v>412758</v>
      </c>
      <c r="LK289" s="1016"/>
      <c r="LL289" s="898">
        <f t="shared" si="5112"/>
        <v>1</v>
      </c>
      <c r="LM289" s="898">
        <f t="shared" si="5113"/>
        <v>1</v>
      </c>
      <c r="LN289" s="899">
        <f t="shared" si="5114"/>
        <v>1</v>
      </c>
      <c r="LO289" s="899">
        <f t="shared" si="5115"/>
        <v>1</v>
      </c>
      <c r="LP289" s="899">
        <f t="shared" si="5116"/>
        <v>1</v>
      </c>
      <c r="LQ289" s="899">
        <f t="shared" si="5117"/>
        <v>1</v>
      </c>
      <c r="LR289" s="966">
        <f t="shared" si="5118"/>
        <v>412758</v>
      </c>
      <c r="LS289" s="901">
        <f t="shared" si="5119"/>
        <v>0</v>
      </c>
      <c r="LV289" s="958" t="s">
        <v>969</v>
      </c>
      <c r="LW289" s="1190" t="s">
        <v>634</v>
      </c>
      <c r="LX289" s="1179" t="s">
        <v>236</v>
      </c>
      <c r="LY289" s="1180">
        <v>23</v>
      </c>
      <c r="LZ289" s="1015">
        <v>61750</v>
      </c>
      <c r="MA289" s="1025">
        <f t="shared" si="5120"/>
        <v>1420250</v>
      </c>
      <c r="MB289" s="1016"/>
      <c r="MC289" s="898">
        <f t="shared" si="5121"/>
        <v>1</v>
      </c>
      <c r="MD289" s="898">
        <f t="shared" si="5122"/>
        <v>1</v>
      </c>
      <c r="ME289" s="899">
        <f t="shared" si="5123"/>
        <v>1</v>
      </c>
      <c r="MF289" s="899">
        <f t="shared" si="5124"/>
        <v>1</v>
      </c>
      <c r="MG289" s="899">
        <f t="shared" si="5125"/>
        <v>1</v>
      </c>
      <c r="MH289" s="899">
        <f t="shared" si="5126"/>
        <v>1</v>
      </c>
      <c r="MI289" s="966">
        <f t="shared" si="5127"/>
        <v>1420250</v>
      </c>
      <c r="MJ289" s="901">
        <f t="shared" si="5128"/>
        <v>0</v>
      </c>
      <c r="MM289" s="958" t="s">
        <v>969</v>
      </c>
      <c r="MN289" s="1190" t="s">
        <v>634</v>
      </c>
      <c r="MO289" s="1179" t="s">
        <v>236</v>
      </c>
      <c r="MP289" s="1180">
        <v>23</v>
      </c>
      <c r="MQ289" s="1015">
        <v>15660</v>
      </c>
      <c r="MR289" s="1025">
        <f t="shared" si="5129"/>
        <v>360180</v>
      </c>
      <c r="MS289" s="1016"/>
      <c r="MT289" s="898">
        <f t="shared" si="5130"/>
        <v>1</v>
      </c>
      <c r="MU289" s="898">
        <f t="shared" si="5131"/>
        <v>1</v>
      </c>
      <c r="MV289" s="899">
        <f t="shared" si="5132"/>
        <v>1</v>
      </c>
      <c r="MW289" s="899">
        <f t="shared" si="5133"/>
        <v>1</v>
      </c>
      <c r="MX289" s="899">
        <f t="shared" si="5134"/>
        <v>1</v>
      </c>
      <c r="MY289" s="899">
        <f t="shared" si="5135"/>
        <v>1</v>
      </c>
      <c r="MZ289" s="966">
        <f t="shared" si="5136"/>
        <v>360180</v>
      </c>
      <c r="NA289" s="901">
        <f t="shared" si="5137"/>
        <v>0</v>
      </c>
      <c r="ND289" s="975" t="s">
        <v>969</v>
      </c>
      <c r="NE289" s="976" t="s">
        <v>634</v>
      </c>
      <c r="NF289" s="1175" t="s">
        <v>236</v>
      </c>
      <c r="NG289" s="1176">
        <v>23</v>
      </c>
      <c r="NH289" s="979">
        <v>6493.41</v>
      </c>
      <c r="NI289" s="980">
        <v>149348</v>
      </c>
      <c r="NJ289" s="1016"/>
      <c r="NK289" s="898">
        <f t="shared" si="5138"/>
        <v>1</v>
      </c>
      <c r="NL289" s="898">
        <f t="shared" si="5139"/>
        <v>1</v>
      </c>
      <c r="NM289" s="899">
        <f t="shared" si="5140"/>
        <v>1</v>
      </c>
      <c r="NN289" s="899">
        <f t="shared" si="5141"/>
        <v>1</v>
      </c>
      <c r="NO289" s="899">
        <f t="shared" si="5142"/>
        <v>1</v>
      </c>
      <c r="NP289" s="899">
        <f t="shared" si="5143"/>
        <v>1</v>
      </c>
      <c r="NQ289" s="966">
        <f t="shared" si="5144"/>
        <v>149348</v>
      </c>
      <c r="NR289" s="901">
        <f t="shared" si="5145"/>
        <v>0</v>
      </c>
      <c r="NU289" s="981" t="s">
        <v>969</v>
      </c>
      <c r="NV289" s="982" t="s">
        <v>634</v>
      </c>
      <c r="NW289" s="1177" t="s">
        <v>236</v>
      </c>
      <c r="NX289" s="1178">
        <v>23</v>
      </c>
      <c r="NY289" s="1022">
        <v>6559</v>
      </c>
      <c r="NZ289" s="986">
        <f t="shared" si="5146"/>
        <v>150857</v>
      </c>
      <c r="OA289" s="1016"/>
      <c r="OB289" s="898">
        <f t="shared" si="5147"/>
        <v>1</v>
      </c>
      <c r="OC289" s="898">
        <f t="shared" si="5148"/>
        <v>1</v>
      </c>
      <c r="OD289" s="899">
        <f t="shared" si="5149"/>
        <v>1</v>
      </c>
      <c r="OE289" s="899">
        <f t="shared" si="5150"/>
        <v>1</v>
      </c>
      <c r="OF289" s="899">
        <f t="shared" si="5151"/>
        <v>1</v>
      </c>
      <c r="OG289" s="899">
        <f t="shared" si="5152"/>
        <v>1</v>
      </c>
      <c r="OH289" s="966">
        <f t="shared" si="5153"/>
        <v>150857</v>
      </c>
      <c r="OI289" s="901">
        <f t="shared" si="5154"/>
        <v>0</v>
      </c>
      <c r="OL289" s="958" t="s">
        <v>969</v>
      </c>
      <c r="OM289" s="1190" t="s">
        <v>634</v>
      </c>
      <c r="ON289" s="1179" t="s">
        <v>236</v>
      </c>
      <c r="OO289" s="1180">
        <v>23</v>
      </c>
      <c r="OP289" s="1015">
        <v>8612</v>
      </c>
      <c r="OQ289" s="1025">
        <f t="shared" si="5155"/>
        <v>198076</v>
      </c>
      <c r="OR289" s="1016"/>
      <c r="OS289" s="898">
        <f t="shared" si="5156"/>
        <v>1</v>
      </c>
      <c r="OT289" s="898">
        <f t="shared" si="5157"/>
        <v>1</v>
      </c>
      <c r="OU289" s="899">
        <f t="shared" si="5158"/>
        <v>1</v>
      </c>
      <c r="OV289" s="899">
        <f t="shared" si="5159"/>
        <v>1</v>
      </c>
      <c r="OW289" s="899">
        <f t="shared" si="5160"/>
        <v>1</v>
      </c>
      <c r="OX289" s="899">
        <f t="shared" si="5161"/>
        <v>1</v>
      </c>
      <c r="OY289" s="966">
        <f t="shared" si="5162"/>
        <v>198076</v>
      </c>
      <c r="OZ289" s="901">
        <f t="shared" si="5163"/>
        <v>0</v>
      </c>
      <c r="PC289" s="958" t="s">
        <v>969</v>
      </c>
      <c r="PD289" s="1190" t="s">
        <v>634</v>
      </c>
      <c r="PE289" s="1179" t="s">
        <v>236</v>
      </c>
      <c r="PF289" s="1180">
        <v>23</v>
      </c>
      <c r="PG289" s="1023">
        <v>16089</v>
      </c>
      <c r="PH289" s="1029">
        <v>370047</v>
      </c>
      <c r="PI289" s="1249"/>
      <c r="PJ289" s="898">
        <f t="shared" si="5164"/>
        <v>1</v>
      </c>
      <c r="PK289" s="898">
        <f t="shared" si="5165"/>
        <v>1</v>
      </c>
      <c r="PL289" s="899">
        <f t="shared" si="5166"/>
        <v>1</v>
      </c>
      <c r="PM289" s="899">
        <f t="shared" si="5167"/>
        <v>1</v>
      </c>
      <c r="PN289" s="899">
        <f t="shared" si="5168"/>
        <v>1</v>
      </c>
      <c r="PO289" s="899">
        <f t="shared" si="5169"/>
        <v>1</v>
      </c>
      <c r="PP289" s="966">
        <f t="shared" si="5170"/>
        <v>370047</v>
      </c>
      <c r="PQ289" s="901">
        <f t="shared" si="5171"/>
        <v>0</v>
      </c>
      <c r="PT289" s="958" t="s">
        <v>969</v>
      </c>
      <c r="PU289" s="1190" t="s">
        <v>634</v>
      </c>
      <c r="PV289" s="1179" t="s">
        <v>236</v>
      </c>
      <c r="PW289" s="1180">
        <v>23</v>
      </c>
      <c r="PX289" s="1015">
        <v>9499</v>
      </c>
      <c r="PY289" s="1025">
        <f t="shared" si="5172"/>
        <v>218477</v>
      </c>
      <c r="PZ289" s="1016"/>
      <c r="QA289" s="898">
        <f t="shared" si="5173"/>
        <v>1</v>
      </c>
      <c r="QB289" s="898">
        <f t="shared" si="5174"/>
        <v>1</v>
      </c>
      <c r="QC289" s="899">
        <f t="shared" si="5175"/>
        <v>1</v>
      </c>
      <c r="QD289" s="899">
        <f t="shared" si="5176"/>
        <v>1</v>
      </c>
      <c r="QE289" s="899">
        <f t="shared" si="5177"/>
        <v>1</v>
      </c>
      <c r="QF289" s="899">
        <f t="shared" si="5178"/>
        <v>1</v>
      </c>
      <c r="QG289" s="966">
        <f t="shared" si="5179"/>
        <v>218477</v>
      </c>
      <c r="QH289" s="901">
        <f t="shared" si="5180"/>
        <v>0</v>
      </c>
      <c r="QK289" s="958" t="s">
        <v>969</v>
      </c>
      <c r="QL289" s="1190" t="s">
        <v>634</v>
      </c>
      <c r="QM289" s="1179" t="s">
        <v>236</v>
      </c>
      <c r="QN289" s="1180">
        <v>23</v>
      </c>
      <c r="QO289" s="1021">
        <v>18035.73</v>
      </c>
      <c r="QP289" s="1028">
        <f t="shared" si="5181"/>
        <v>414822</v>
      </c>
      <c r="QQ289" s="1016"/>
      <c r="QR289" s="898">
        <f t="shared" si="5182"/>
        <v>1</v>
      </c>
      <c r="QS289" s="898">
        <f t="shared" si="5183"/>
        <v>1</v>
      </c>
      <c r="QT289" s="899">
        <f t="shared" si="5184"/>
        <v>1</v>
      </c>
      <c r="QU289" s="899">
        <f t="shared" si="5185"/>
        <v>1</v>
      </c>
      <c r="QV289" s="899">
        <f t="shared" si="5186"/>
        <v>1</v>
      </c>
      <c r="QW289" s="899">
        <f t="shared" si="5187"/>
        <v>1</v>
      </c>
      <c r="QX289" s="966">
        <f t="shared" si="5188"/>
        <v>414822</v>
      </c>
      <c r="QY289" s="901">
        <f t="shared" si="5189"/>
        <v>0</v>
      </c>
      <c r="RB289" s="405"/>
      <c r="RC289" s="406"/>
      <c r="RD289" s="407"/>
      <c r="RE289" s="408"/>
      <c r="RF289" s="409"/>
      <c r="RG289" s="410"/>
      <c r="RH289" s="410"/>
      <c r="RI289" s="898"/>
      <c r="RJ289" s="898"/>
      <c r="RK289" s="934"/>
      <c r="RL289" s="934"/>
      <c r="RM289" s="934"/>
      <c r="RN289" s="934"/>
      <c r="RO289" s="935"/>
      <c r="RP289" s="936"/>
      <c r="RS289" s="405"/>
      <c r="RT289" s="406"/>
      <c r="RU289" s="407"/>
      <c r="RV289" s="408"/>
      <c r="RW289" s="409"/>
      <c r="RX289" s="410"/>
      <c r="RY289" s="410"/>
      <c r="RZ289" s="898"/>
      <c r="SA289" s="898"/>
      <c r="SB289" s="934"/>
      <c r="SC289" s="934"/>
      <c r="SD289" s="934"/>
      <c r="SE289" s="934"/>
      <c r="SF289" s="935"/>
      <c r="SG289" s="936"/>
      <c r="SJ289" s="405"/>
      <c r="SK289" s="406"/>
      <c r="SL289" s="407"/>
      <c r="SM289" s="408"/>
      <c r="SN289" s="409"/>
      <c r="SO289" s="410"/>
      <c r="SP289" s="410"/>
      <c r="SQ289" s="898"/>
      <c r="SR289" s="898"/>
      <c r="SS289" s="934"/>
      <c r="ST289" s="934"/>
      <c r="SU289" s="934"/>
      <c r="SV289" s="934"/>
      <c r="SW289" s="935"/>
      <c r="SX289" s="936"/>
    </row>
    <row r="290" spans="2:518" ht="44.25" customHeight="1" thickTop="1" thickBot="1">
      <c r="B290" s="958" t="s">
        <v>970</v>
      </c>
      <c r="C290" s="1190" t="s">
        <v>635</v>
      </c>
      <c r="D290" s="1179" t="s">
        <v>236</v>
      </c>
      <c r="E290" s="1180">
        <v>33</v>
      </c>
      <c r="F290" s="1015"/>
      <c r="G290" s="1025">
        <f t="shared" si="4948"/>
        <v>0</v>
      </c>
      <c r="H290" s="1016"/>
      <c r="K290" s="958" t="s">
        <v>970</v>
      </c>
      <c r="L290" s="1190" t="s">
        <v>635</v>
      </c>
      <c r="M290" s="1179" t="s">
        <v>236</v>
      </c>
      <c r="N290" s="1180">
        <v>33</v>
      </c>
      <c r="O290" s="1017">
        <v>11191</v>
      </c>
      <c r="P290" s="1025">
        <f t="shared" si="4949"/>
        <v>369303</v>
      </c>
      <c r="Q290" s="1016"/>
      <c r="R290" s="898">
        <f t="shared" si="4950"/>
        <v>1</v>
      </c>
      <c r="S290" s="898">
        <f t="shared" si="4951"/>
        <v>1</v>
      </c>
      <c r="T290" s="899">
        <f t="shared" si="4952"/>
        <v>1</v>
      </c>
      <c r="U290" s="899">
        <f t="shared" si="4953"/>
        <v>1</v>
      </c>
      <c r="V290" s="899">
        <f t="shared" si="4954"/>
        <v>1</v>
      </c>
      <c r="W290" s="899">
        <f t="shared" si="4955"/>
        <v>1</v>
      </c>
      <c r="X290" s="966">
        <f t="shared" si="4956"/>
        <v>369303</v>
      </c>
      <c r="Y290" s="901">
        <f t="shared" si="4957"/>
        <v>0</v>
      </c>
      <c r="Z290" s="872"/>
      <c r="AA290" s="872"/>
      <c r="AB290" s="958" t="s">
        <v>970</v>
      </c>
      <c r="AC290" s="1190" t="s">
        <v>635</v>
      </c>
      <c r="AD290" s="1179" t="s">
        <v>236</v>
      </c>
      <c r="AE290" s="1180">
        <v>33</v>
      </c>
      <c r="AF290" s="1015">
        <v>15350</v>
      </c>
      <c r="AG290" s="1025">
        <f t="shared" si="4958"/>
        <v>506550</v>
      </c>
      <c r="AH290" s="1016"/>
      <c r="AI290" s="898">
        <f t="shared" si="4959"/>
        <v>1</v>
      </c>
      <c r="AJ290" s="898">
        <f t="shared" si="4960"/>
        <v>1</v>
      </c>
      <c r="AK290" s="899">
        <f t="shared" si="4961"/>
        <v>1</v>
      </c>
      <c r="AL290" s="899">
        <f t="shared" si="4962"/>
        <v>1</v>
      </c>
      <c r="AM290" s="899">
        <f t="shared" si="4963"/>
        <v>1</v>
      </c>
      <c r="AN290" s="899">
        <f t="shared" si="4964"/>
        <v>1</v>
      </c>
      <c r="AO290" s="966">
        <f t="shared" si="4965"/>
        <v>506550</v>
      </c>
      <c r="AP290" s="901">
        <f t="shared" si="4966"/>
        <v>0</v>
      </c>
      <c r="AQ290" s="872"/>
      <c r="AR290" s="872"/>
      <c r="AS290" s="958" t="s">
        <v>970</v>
      </c>
      <c r="AT290" s="1191" t="s">
        <v>635</v>
      </c>
      <c r="AU290" s="1179" t="s">
        <v>236</v>
      </c>
      <c r="AV290" s="1180">
        <v>33</v>
      </c>
      <c r="AW290" s="1019">
        <v>8000</v>
      </c>
      <c r="AX290" s="1026">
        <f t="shared" si="4967"/>
        <v>264000</v>
      </c>
      <c r="AY290" s="1016"/>
      <c r="AZ290" s="898">
        <f t="shared" si="4968"/>
        <v>1</v>
      </c>
      <c r="BA290" s="898">
        <f t="shared" si="4969"/>
        <v>1</v>
      </c>
      <c r="BB290" s="899">
        <f t="shared" si="4970"/>
        <v>1</v>
      </c>
      <c r="BC290" s="899">
        <f t="shared" si="4971"/>
        <v>1</v>
      </c>
      <c r="BD290" s="899">
        <f t="shared" si="4972"/>
        <v>1</v>
      </c>
      <c r="BE290" s="899">
        <f t="shared" si="4973"/>
        <v>1</v>
      </c>
      <c r="BF290" s="966">
        <f t="shared" si="4974"/>
        <v>264000</v>
      </c>
      <c r="BG290" s="901">
        <f t="shared" si="4975"/>
        <v>0</v>
      </c>
      <c r="BJ290" s="958" t="s">
        <v>970</v>
      </c>
      <c r="BK290" s="1190" t="s">
        <v>635</v>
      </c>
      <c r="BL290" s="1179" t="s">
        <v>236</v>
      </c>
      <c r="BM290" s="1180">
        <v>33</v>
      </c>
      <c r="BN290" s="1015">
        <v>7137</v>
      </c>
      <c r="BO290" s="1025">
        <f t="shared" si="4976"/>
        <v>235521</v>
      </c>
      <c r="BP290" s="1016"/>
      <c r="BQ290" s="898">
        <f t="shared" si="4977"/>
        <v>1</v>
      </c>
      <c r="BR290" s="898">
        <f t="shared" si="4978"/>
        <v>1</v>
      </c>
      <c r="BS290" s="899">
        <f t="shared" si="4979"/>
        <v>1</v>
      </c>
      <c r="BT290" s="899">
        <f t="shared" si="4980"/>
        <v>1</v>
      </c>
      <c r="BU290" s="899">
        <f t="shared" si="4981"/>
        <v>1</v>
      </c>
      <c r="BV290" s="899">
        <f t="shared" si="4982"/>
        <v>1</v>
      </c>
      <c r="BW290" s="966">
        <f t="shared" si="4983"/>
        <v>235521</v>
      </c>
      <c r="BX290" s="901">
        <f t="shared" si="4984"/>
        <v>0</v>
      </c>
      <c r="CA290" s="958" t="s">
        <v>970</v>
      </c>
      <c r="CB290" s="1190" t="s">
        <v>635</v>
      </c>
      <c r="CC290" s="1179" t="s">
        <v>236</v>
      </c>
      <c r="CD290" s="1180">
        <v>33</v>
      </c>
      <c r="CE290" s="1015">
        <v>10900</v>
      </c>
      <c r="CF290" s="1025">
        <f t="shared" si="4985"/>
        <v>359700</v>
      </c>
      <c r="CG290" s="1016"/>
      <c r="CH290" s="898">
        <f t="shared" si="4986"/>
        <v>1</v>
      </c>
      <c r="CI290" s="898">
        <f t="shared" si="4987"/>
        <v>1</v>
      </c>
      <c r="CJ290" s="899">
        <f t="shared" si="4988"/>
        <v>1</v>
      </c>
      <c r="CK290" s="899">
        <f t="shared" si="4989"/>
        <v>1</v>
      </c>
      <c r="CL290" s="899">
        <f t="shared" si="4990"/>
        <v>1</v>
      </c>
      <c r="CM290" s="899">
        <f t="shared" si="4991"/>
        <v>1</v>
      </c>
      <c r="CN290" s="966">
        <f t="shared" si="4992"/>
        <v>359700</v>
      </c>
      <c r="CO290" s="901">
        <f t="shared" si="4993"/>
        <v>0</v>
      </c>
      <c r="CR290" s="958" t="s">
        <v>970</v>
      </c>
      <c r="CS290" s="1190" t="s">
        <v>635</v>
      </c>
      <c r="CT290" s="1179" t="s">
        <v>236</v>
      </c>
      <c r="CU290" s="1180">
        <v>33</v>
      </c>
      <c r="CV290" s="1015">
        <v>29000</v>
      </c>
      <c r="CW290" s="1025">
        <f t="shared" si="4994"/>
        <v>957000</v>
      </c>
      <c r="CX290" s="1016"/>
      <c r="CY290" s="898">
        <f t="shared" si="4995"/>
        <v>1</v>
      </c>
      <c r="CZ290" s="898">
        <f t="shared" si="4996"/>
        <v>1</v>
      </c>
      <c r="DA290" s="899">
        <f t="shared" si="4997"/>
        <v>1</v>
      </c>
      <c r="DB290" s="899">
        <f t="shared" si="4998"/>
        <v>1</v>
      </c>
      <c r="DC290" s="899">
        <f t="shared" si="4999"/>
        <v>1</v>
      </c>
      <c r="DD290" s="899">
        <f t="shared" si="5000"/>
        <v>1</v>
      </c>
      <c r="DE290" s="966">
        <f t="shared" si="5001"/>
        <v>957000</v>
      </c>
      <c r="DF290" s="901">
        <f t="shared" si="5002"/>
        <v>0</v>
      </c>
      <c r="DI290" s="958" t="s">
        <v>970</v>
      </c>
      <c r="DJ290" s="1190" t="s">
        <v>635</v>
      </c>
      <c r="DK290" s="1179" t="s">
        <v>236</v>
      </c>
      <c r="DL290" s="1180">
        <v>33</v>
      </c>
      <c r="DM290" s="1015">
        <v>5332</v>
      </c>
      <c r="DN290" s="1025">
        <f t="shared" si="5003"/>
        <v>175956</v>
      </c>
      <c r="DO290" s="1016"/>
      <c r="DP290" s="898">
        <f t="shared" si="5004"/>
        <v>1</v>
      </c>
      <c r="DQ290" s="898">
        <f t="shared" si="5005"/>
        <v>1</v>
      </c>
      <c r="DR290" s="899">
        <f t="shared" si="5006"/>
        <v>1</v>
      </c>
      <c r="DS290" s="899">
        <f t="shared" si="5007"/>
        <v>1</v>
      </c>
      <c r="DT290" s="899">
        <f t="shared" si="5008"/>
        <v>1</v>
      </c>
      <c r="DU290" s="899">
        <f t="shared" si="5009"/>
        <v>1</v>
      </c>
      <c r="DV290" s="966">
        <f t="shared" si="5010"/>
        <v>175956</v>
      </c>
      <c r="DW290" s="901">
        <f t="shared" si="5011"/>
        <v>0</v>
      </c>
      <c r="DZ290" s="958" t="s">
        <v>970</v>
      </c>
      <c r="EA290" s="1190" t="s">
        <v>635</v>
      </c>
      <c r="EB290" s="1179" t="s">
        <v>236</v>
      </c>
      <c r="EC290" s="1180">
        <v>33</v>
      </c>
      <c r="ED290" s="1015">
        <v>10750</v>
      </c>
      <c r="EE290" s="1025">
        <f t="shared" si="5012"/>
        <v>354750</v>
      </c>
      <c r="EF290" s="1016"/>
      <c r="EG290" s="898">
        <f t="shared" si="5013"/>
        <v>1</v>
      </c>
      <c r="EH290" s="898">
        <f t="shared" si="5014"/>
        <v>1</v>
      </c>
      <c r="EI290" s="899">
        <f t="shared" si="5015"/>
        <v>1</v>
      </c>
      <c r="EJ290" s="899">
        <f t="shared" si="5016"/>
        <v>1</v>
      </c>
      <c r="EK290" s="899">
        <f t="shared" si="5017"/>
        <v>1</v>
      </c>
      <c r="EL290" s="899">
        <f t="shared" si="5018"/>
        <v>1</v>
      </c>
      <c r="EM290" s="966">
        <f t="shared" si="5019"/>
        <v>354750</v>
      </c>
      <c r="EN290" s="901">
        <f t="shared" si="5020"/>
        <v>0</v>
      </c>
      <c r="EQ290" s="958" t="s">
        <v>970</v>
      </c>
      <c r="ER290" s="1190" t="s">
        <v>635</v>
      </c>
      <c r="ES290" s="1179" t="s">
        <v>236</v>
      </c>
      <c r="ET290" s="1180">
        <v>33</v>
      </c>
      <c r="EU290" s="1015">
        <v>10900</v>
      </c>
      <c r="EV290" s="1025">
        <f t="shared" si="5021"/>
        <v>359700</v>
      </c>
      <c r="EW290" s="1016"/>
      <c r="EX290" s="898">
        <f t="shared" si="5022"/>
        <v>1</v>
      </c>
      <c r="EY290" s="898">
        <f t="shared" si="5023"/>
        <v>1</v>
      </c>
      <c r="EZ290" s="899">
        <f t="shared" si="5024"/>
        <v>1</v>
      </c>
      <c r="FA290" s="899">
        <f t="shared" si="5025"/>
        <v>1</v>
      </c>
      <c r="FB290" s="899">
        <f t="shared" si="5026"/>
        <v>1</v>
      </c>
      <c r="FC290" s="899">
        <f t="shared" si="5027"/>
        <v>1</v>
      </c>
      <c r="FD290" s="966">
        <f t="shared" si="5028"/>
        <v>359700</v>
      </c>
      <c r="FE290" s="901">
        <f t="shared" si="5029"/>
        <v>0</v>
      </c>
      <c r="FH290" s="958"/>
      <c r="FI290" s="1190"/>
      <c r="FJ290" s="1179"/>
      <c r="FK290" s="1180"/>
      <c r="FL290" s="1015"/>
      <c r="FM290" s="1025">
        <f t="shared" si="5030"/>
        <v>0</v>
      </c>
      <c r="FN290" s="1016"/>
      <c r="FO290" s="898" t="e">
        <f t="shared" si="5031"/>
        <v>#N/A</v>
      </c>
      <c r="FP290" s="898" t="e">
        <f t="shared" si="5032"/>
        <v>#N/A</v>
      </c>
      <c r="FQ290" s="899" t="e">
        <f t="shared" si="5033"/>
        <v>#N/A</v>
      </c>
      <c r="FR290" s="899">
        <f t="shared" si="5034"/>
        <v>0</v>
      </c>
      <c r="FS290" s="899">
        <f t="shared" si="5035"/>
        <v>0</v>
      </c>
      <c r="FT290" s="899" t="e">
        <f t="shared" si="5036"/>
        <v>#N/A</v>
      </c>
      <c r="FU290" s="966">
        <f t="shared" si="5037"/>
        <v>0</v>
      </c>
      <c r="FV290" s="901">
        <f t="shared" si="5038"/>
        <v>0</v>
      </c>
      <c r="FY290" s="958" t="s">
        <v>970</v>
      </c>
      <c r="FZ290" s="1190" t="s">
        <v>635</v>
      </c>
      <c r="GA290" s="1179" t="s">
        <v>236</v>
      </c>
      <c r="GB290" s="1180">
        <v>33</v>
      </c>
      <c r="GC290" s="1017">
        <v>11191</v>
      </c>
      <c r="GD290" s="1025">
        <f t="shared" si="5039"/>
        <v>369303</v>
      </c>
      <c r="GE290" s="1016"/>
      <c r="GF290" s="898">
        <f t="shared" si="5040"/>
        <v>1</v>
      </c>
      <c r="GG290" s="898">
        <f t="shared" si="5041"/>
        <v>1</v>
      </c>
      <c r="GH290" s="899">
        <f t="shared" si="5042"/>
        <v>1</v>
      </c>
      <c r="GI290" s="899">
        <f t="shared" si="5043"/>
        <v>1</v>
      </c>
      <c r="GJ290" s="899">
        <f t="shared" si="5044"/>
        <v>1</v>
      </c>
      <c r="GK290" s="899">
        <f t="shared" si="5045"/>
        <v>1</v>
      </c>
      <c r="GL290" s="966">
        <f t="shared" si="5046"/>
        <v>369303</v>
      </c>
      <c r="GM290" s="901">
        <f t="shared" si="5047"/>
        <v>0</v>
      </c>
      <c r="GP290" s="958" t="s">
        <v>970</v>
      </c>
      <c r="GQ290" s="1190" t="s">
        <v>635</v>
      </c>
      <c r="GR290" s="1179" t="s">
        <v>236</v>
      </c>
      <c r="GS290" s="1180">
        <v>33</v>
      </c>
      <c r="GT290" s="1015">
        <v>10950</v>
      </c>
      <c r="GU290" s="1025">
        <f t="shared" si="5048"/>
        <v>361350</v>
      </c>
      <c r="GV290" s="1016"/>
      <c r="GW290" s="898">
        <f t="shared" si="5049"/>
        <v>1</v>
      </c>
      <c r="GX290" s="898">
        <f t="shared" si="5050"/>
        <v>1</v>
      </c>
      <c r="GY290" s="899">
        <f t="shared" si="5051"/>
        <v>1</v>
      </c>
      <c r="GZ290" s="899">
        <f t="shared" si="5052"/>
        <v>1</v>
      </c>
      <c r="HA290" s="899">
        <f t="shared" si="5053"/>
        <v>1</v>
      </c>
      <c r="HB290" s="899">
        <f t="shared" si="5054"/>
        <v>1</v>
      </c>
      <c r="HC290" s="966">
        <f t="shared" si="5055"/>
        <v>361350</v>
      </c>
      <c r="HD290" s="901">
        <f t="shared" si="5056"/>
        <v>0</v>
      </c>
      <c r="HG290" s="958" t="s">
        <v>970</v>
      </c>
      <c r="HH290" s="1190" t="s">
        <v>635</v>
      </c>
      <c r="HI290" s="1179" t="s">
        <v>236</v>
      </c>
      <c r="HJ290" s="1180">
        <v>33</v>
      </c>
      <c r="HK290" s="1015">
        <v>12917</v>
      </c>
      <c r="HL290" s="1025">
        <f t="shared" si="5057"/>
        <v>426261</v>
      </c>
      <c r="HM290" s="1016"/>
      <c r="HN290" s="898">
        <f t="shared" si="5058"/>
        <v>1</v>
      </c>
      <c r="HO290" s="898">
        <f t="shared" si="5059"/>
        <v>1</v>
      </c>
      <c r="HP290" s="899">
        <f t="shared" si="5060"/>
        <v>1</v>
      </c>
      <c r="HQ290" s="899">
        <f t="shared" si="5061"/>
        <v>1</v>
      </c>
      <c r="HR290" s="899">
        <f t="shared" si="5062"/>
        <v>1</v>
      </c>
      <c r="HS290" s="899">
        <f t="shared" si="5063"/>
        <v>1</v>
      </c>
      <c r="HT290" s="966">
        <f t="shared" si="5064"/>
        <v>426261</v>
      </c>
      <c r="HU290" s="901">
        <f t="shared" si="5065"/>
        <v>0</v>
      </c>
      <c r="HX290" s="958" t="s">
        <v>970</v>
      </c>
      <c r="HY290" s="1190" t="s">
        <v>635</v>
      </c>
      <c r="HZ290" s="1179" t="s">
        <v>236</v>
      </c>
      <c r="IA290" s="1180">
        <v>33</v>
      </c>
      <c r="IB290" s="1020">
        <v>9073</v>
      </c>
      <c r="IC290" s="1027">
        <f t="shared" si="5066"/>
        <v>299409</v>
      </c>
      <c r="ID290" s="1016"/>
      <c r="IE290" s="898">
        <f t="shared" si="5067"/>
        <v>1</v>
      </c>
      <c r="IF290" s="898">
        <f t="shared" si="5068"/>
        <v>1</v>
      </c>
      <c r="IG290" s="899">
        <f t="shared" si="5069"/>
        <v>1</v>
      </c>
      <c r="IH290" s="899">
        <f t="shared" si="5070"/>
        <v>1</v>
      </c>
      <c r="II290" s="899">
        <f t="shared" si="5071"/>
        <v>1</v>
      </c>
      <c r="IJ290" s="899">
        <f t="shared" si="5072"/>
        <v>1</v>
      </c>
      <c r="IK290" s="966">
        <f t="shared" si="5073"/>
        <v>299409</v>
      </c>
      <c r="IL290" s="901">
        <f t="shared" si="5074"/>
        <v>0</v>
      </c>
      <c r="IO290" s="958" t="s">
        <v>970</v>
      </c>
      <c r="IP290" s="1190" t="s">
        <v>635</v>
      </c>
      <c r="IQ290" s="1179" t="s">
        <v>236</v>
      </c>
      <c r="IR290" s="1180">
        <v>33</v>
      </c>
      <c r="IS290" s="1015">
        <v>9588</v>
      </c>
      <c r="IT290" s="1025">
        <f t="shared" si="5075"/>
        <v>316404</v>
      </c>
      <c r="IU290" s="1016"/>
      <c r="IV290" s="898">
        <f t="shared" si="5076"/>
        <v>1</v>
      </c>
      <c r="IW290" s="898">
        <f t="shared" si="5077"/>
        <v>1</v>
      </c>
      <c r="IX290" s="899">
        <f t="shared" si="5078"/>
        <v>1</v>
      </c>
      <c r="IY290" s="899">
        <f t="shared" si="5079"/>
        <v>1</v>
      </c>
      <c r="IZ290" s="899">
        <f t="shared" si="5080"/>
        <v>1</v>
      </c>
      <c r="JA290" s="899">
        <f t="shared" si="5081"/>
        <v>1</v>
      </c>
      <c r="JB290" s="966">
        <f t="shared" si="5082"/>
        <v>316404</v>
      </c>
      <c r="JC290" s="901">
        <f t="shared" si="5083"/>
        <v>0</v>
      </c>
      <c r="JF290" s="958" t="s">
        <v>970</v>
      </c>
      <c r="JG290" s="1190" t="s">
        <v>635</v>
      </c>
      <c r="JH290" s="1179" t="s">
        <v>236</v>
      </c>
      <c r="JI290" s="1180">
        <v>33</v>
      </c>
      <c r="JJ290" s="1015">
        <v>10700</v>
      </c>
      <c r="JK290" s="1025">
        <f t="shared" si="5084"/>
        <v>353100</v>
      </c>
      <c r="JL290" s="1016"/>
      <c r="JM290" s="898">
        <f t="shared" si="5085"/>
        <v>1</v>
      </c>
      <c r="JN290" s="898">
        <f t="shared" si="5086"/>
        <v>1</v>
      </c>
      <c r="JO290" s="899">
        <f t="shared" si="5087"/>
        <v>1</v>
      </c>
      <c r="JP290" s="899">
        <f t="shared" si="5088"/>
        <v>1</v>
      </c>
      <c r="JQ290" s="899">
        <f t="shared" si="5089"/>
        <v>1</v>
      </c>
      <c r="JR290" s="899">
        <f t="shared" si="5090"/>
        <v>1</v>
      </c>
      <c r="JS290" s="966">
        <f t="shared" si="5091"/>
        <v>353100</v>
      </c>
      <c r="JT290" s="901">
        <f t="shared" si="5092"/>
        <v>0</v>
      </c>
      <c r="JW290" s="958" t="s">
        <v>970</v>
      </c>
      <c r="JX290" s="1190" t="s">
        <v>635</v>
      </c>
      <c r="JY290" s="1179" t="s">
        <v>236</v>
      </c>
      <c r="JZ290" s="1180">
        <v>33</v>
      </c>
      <c r="KA290" s="1015">
        <v>8772.1330500000004</v>
      </c>
      <c r="KB290" s="1025">
        <f t="shared" si="5093"/>
        <v>289480</v>
      </c>
      <c r="KC290" s="1016"/>
      <c r="KD290" s="898">
        <f t="shared" si="5094"/>
        <v>1</v>
      </c>
      <c r="KE290" s="898">
        <f t="shared" si="5095"/>
        <v>1</v>
      </c>
      <c r="KF290" s="899">
        <f t="shared" si="5096"/>
        <v>1</v>
      </c>
      <c r="KG290" s="899">
        <f t="shared" si="5097"/>
        <v>1</v>
      </c>
      <c r="KH290" s="899">
        <f t="shared" si="5098"/>
        <v>1</v>
      </c>
      <c r="KI290" s="899">
        <f t="shared" si="5099"/>
        <v>1</v>
      </c>
      <c r="KJ290" s="966">
        <f t="shared" si="5100"/>
        <v>289480</v>
      </c>
      <c r="KK290" s="901">
        <f t="shared" si="5101"/>
        <v>0</v>
      </c>
      <c r="KN290" s="958" t="s">
        <v>970</v>
      </c>
      <c r="KO290" s="1190" t="s">
        <v>635</v>
      </c>
      <c r="KP290" s="1179" t="s">
        <v>236</v>
      </c>
      <c r="KQ290" s="1180">
        <v>33</v>
      </c>
      <c r="KR290" s="1015">
        <v>39463</v>
      </c>
      <c r="KS290" s="1025">
        <f t="shared" si="5102"/>
        <v>1302279</v>
      </c>
      <c r="KT290" s="1016"/>
      <c r="KU290" s="898">
        <f t="shared" si="5103"/>
        <v>1</v>
      </c>
      <c r="KV290" s="898">
        <f t="shared" si="5104"/>
        <v>1</v>
      </c>
      <c r="KW290" s="899">
        <f t="shared" si="5105"/>
        <v>1</v>
      </c>
      <c r="KX290" s="899">
        <f t="shared" si="5106"/>
        <v>1</v>
      </c>
      <c r="KY290" s="899">
        <f t="shared" si="5107"/>
        <v>1</v>
      </c>
      <c r="KZ290" s="899">
        <f t="shared" si="5108"/>
        <v>1</v>
      </c>
      <c r="LA290" s="966">
        <f t="shared" si="5109"/>
        <v>1302279</v>
      </c>
      <c r="LB290" s="901">
        <f t="shared" si="5110"/>
        <v>0</v>
      </c>
      <c r="LE290" s="958" t="s">
        <v>970</v>
      </c>
      <c r="LF290" s="1190" t="s">
        <v>635</v>
      </c>
      <c r="LG290" s="1179" t="s">
        <v>236</v>
      </c>
      <c r="LH290" s="1180">
        <v>33</v>
      </c>
      <c r="LI290" s="1021">
        <v>24925</v>
      </c>
      <c r="LJ290" s="1028">
        <f t="shared" si="5111"/>
        <v>822525</v>
      </c>
      <c r="LK290" s="1016"/>
      <c r="LL290" s="898">
        <f t="shared" si="5112"/>
        <v>1</v>
      </c>
      <c r="LM290" s="898">
        <f t="shared" si="5113"/>
        <v>1</v>
      </c>
      <c r="LN290" s="899">
        <f t="shared" si="5114"/>
        <v>1</v>
      </c>
      <c r="LO290" s="899">
        <f t="shared" si="5115"/>
        <v>1</v>
      </c>
      <c r="LP290" s="899">
        <f t="shared" si="5116"/>
        <v>1</v>
      </c>
      <c r="LQ290" s="899">
        <f t="shared" si="5117"/>
        <v>1</v>
      </c>
      <c r="LR290" s="966">
        <f t="shared" si="5118"/>
        <v>822525</v>
      </c>
      <c r="LS290" s="901">
        <f t="shared" si="5119"/>
        <v>0</v>
      </c>
      <c r="LV290" s="958" t="s">
        <v>970</v>
      </c>
      <c r="LW290" s="1190" t="s">
        <v>635</v>
      </c>
      <c r="LX290" s="1179" t="s">
        <v>236</v>
      </c>
      <c r="LY290" s="1180">
        <v>33</v>
      </c>
      <c r="LZ290" s="1015">
        <v>59800</v>
      </c>
      <c r="MA290" s="1025">
        <f t="shared" si="5120"/>
        <v>1973400</v>
      </c>
      <c r="MB290" s="1016"/>
      <c r="MC290" s="898">
        <f t="shared" si="5121"/>
        <v>1</v>
      </c>
      <c r="MD290" s="898">
        <f t="shared" si="5122"/>
        <v>1</v>
      </c>
      <c r="ME290" s="899">
        <f t="shared" si="5123"/>
        <v>1</v>
      </c>
      <c r="MF290" s="899">
        <f t="shared" si="5124"/>
        <v>1</v>
      </c>
      <c r="MG290" s="899">
        <f t="shared" si="5125"/>
        <v>1</v>
      </c>
      <c r="MH290" s="899">
        <f t="shared" si="5126"/>
        <v>1</v>
      </c>
      <c r="MI290" s="966">
        <f t="shared" si="5127"/>
        <v>1973400</v>
      </c>
      <c r="MJ290" s="901">
        <f t="shared" si="5128"/>
        <v>0</v>
      </c>
      <c r="MM290" s="958" t="s">
        <v>970</v>
      </c>
      <c r="MN290" s="1190" t="s">
        <v>635</v>
      </c>
      <c r="MO290" s="1179" t="s">
        <v>236</v>
      </c>
      <c r="MP290" s="1180">
        <v>33</v>
      </c>
      <c r="MQ290" s="1015">
        <v>21750</v>
      </c>
      <c r="MR290" s="1025">
        <f t="shared" si="5129"/>
        <v>717750</v>
      </c>
      <c r="MS290" s="1016"/>
      <c r="MT290" s="898">
        <f t="shared" si="5130"/>
        <v>1</v>
      </c>
      <c r="MU290" s="898">
        <f t="shared" si="5131"/>
        <v>1</v>
      </c>
      <c r="MV290" s="899">
        <f t="shared" si="5132"/>
        <v>1</v>
      </c>
      <c r="MW290" s="899">
        <f t="shared" si="5133"/>
        <v>1</v>
      </c>
      <c r="MX290" s="899">
        <f t="shared" si="5134"/>
        <v>1</v>
      </c>
      <c r="MY290" s="899">
        <f t="shared" si="5135"/>
        <v>1</v>
      </c>
      <c r="MZ290" s="966">
        <f t="shared" si="5136"/>
        <v>717750</v>
      </c>
      <c r="NA290" s="901">
        <f t="shared" si="5137"/>
        <v>0</v>
      </c>
      <c r="ND290" s="975" t="s">
        <v>970</v>
      </c>
      <c r="NE290" s="976" t="s">
        <v>635</v>
      </c>
      <c r="NF290" s="1175" t="s">
        <v>236</v>
      </c>
      <c r="NG290" s="1176">
        <v>33</v>
      </c>
      <c r="NH290" s="979">
        <v>34452</v>
      </c>
      <c r="NI290" s="980">
        <v>1136916</v>
      </c>
      <c r="NJ290" s="1016"/>
      <c r="NK290" s="898">
        <f t="shared" si="5138"/>
        <v>1</v>
      </c>
      <c r="NL290" s="898">
        <f t="shared" si="5139"/>
        <v>1</v>
      </c>
      <c r="NM290" s="899">
        <f t="shared" si="5140"/>
        <v>1</v>
      </c>
      <c r="NN290" s="899">
        <f t="shared" si="5141"/>
        <v>1</v>
      </c>
      <c r="NO290" s="899">
        <f t="shared" si="5142"/>
        <v>1</v>
      </c>
      <c r="NP290" s="899">
        <f t="shared" si="5143"/>
        <v>1</v>
      </c>
      <c r="NQ290" s="966">
        <f t="shared" si="5144"/>
        <v>1136916</v>
      </c>
      <c r="NR290" s="901">
        <f t="shared" si="5145"/>
        <v>0</v>
      </c>
      <c r="NU290" s="981" t="s">
        <v>970</v>
      </c>
      <c r="NV290" s="982" t="s">
        <v>635</v>
      </c>
      <c r="NW290" s="1177" t="s">
        <v>236</v>
      </c>
      <c r="NX290" s="1178">
        <v>33</v>
      </c>
      <c r="NY290" s="1022">
        <v>34800</v>
      </c>
      <c r="NZ290" s="986">
        <f t="shared" si="5146"/>
        <v>1148400</v>
      </c>
      <c r="OA290" s="1016"/>
      <c r="OB290" s="898">
        <f t="shared" si="5147"/>
        <v>1</v>
      </c>
      <c r="OC290" s="898">
        <f t="shared" si="5148"/>
        <v>1</v>
      </c>
      <c r="OD290" s="899">
        <f t="shared" si="5149"/>
        <v>1</v>
      </c>
      <c r="OE290" s="899">
        <f t="shared" si="5150"/>
        <v>1</v>
      </c>
      <c r="OF290" s="899">
        <f t="shared" si="5151"/>
        <v>1</v>
      </c>
      <c r="OG290" s="899">
        <f t="shared" si="5152"/>
        <v>1</v>
      </c>
      <c r="OH290" s="966">
        <f t="shared" si="5153"/>
        <v>1148400</v>
      </c>
      <c r="OI290" s="901">
        <f t="shared" si="5154"/>
        <v>0</v>
      </c>
      <c r="OL290" s="958" t="s">
        <v>970</v>
      </c>
      <c r="OM290" s="1190" t="s">
        <v>635</v>
      </c>
      <c r="ON290" s="1179" t="s">
        <v>236</v>
      </c>
      <c r="OO290" s="1180">
        <v>33</v>
      </c>
      <c r="OP290" s="1015">
        <v>8220</v>
      </c>
      <c r="OQ290" s="1025">
        <f t="shared" si="5155"/>
        <v>271260</v>
      </c>
      <c r="OR290" s="1016"/>
      <c r="OS290" s="898">
        <f t="shared" si="5156"/>
        <v>1</v>
      </c>
      <c r="OT290" s="898">
        <f t="shared" si="5157"/>
        <v>1</v>
      </c>
      <c r="OU290" s="899">
        <f t="shared" si="5158"/>
        <v>1</v>
      </c>
      <c r="OV290" s="899">
        <f t="shared" si="5159"/>
        <v>1</v>
      </c>
      <c r="OW290" s="899">
        <f t="shared" si="5160"/>
        <v>1</v>
      </c>
      <c r="OX290" s="899">
        <f t="shared" si="5161"/>
        <v>1</v>
      </c>
      <c r="OY290" s="966">
        <f t="shared" si="5162"/>
        <v>271260</v>
      </c>
      <c r="OZ290" s="901">
        <f t="shared" si="5163"/>
        <v>0</v>
      </c>
      <c r="PC290" s="958" t="s">
        <v>970</v>
      </c>
      <c r="PD290" s="1190" t="s">
        <v>635</v>
      </c>
      <c r="PE290" s="1179" t="s">
        <v>236</v>
      </c>
      <c r="PF290" s="1180">
        <v>33</v>
      </c>
      <c r="PG290" s="1023">
        <v>15389</v>
      </c>
      <c r="PH290" s="1029">
        <v>507837</v>
      </c>
      <c r="PI290" s="1249"/>
      <c r="PJ290" s="898">
        <f t="shared" si="5164"/>
        <v>1</v>
      </c>
      <c r="PK290" s="898">
        <f t="shared" si="5165"/>
        <v>1</v>
      </c>
      <c r="PL290" s="899">
        <f t="shared" si="5166"/>
        <v>1</v>
      </c>
      <c r="PM290" s="899">
        <f t="shared" si="5167"/>
        <v>1</v>
      </c>
      <c r="PN290" s="899">
        <f t="shared" si="5168"/>
        <v>1</v>
      </c>
      <c r="PO290" s="899">
        <f t="shared" si="5169"/>
        <v>1</v>
      </c>
      <c r="PP290" s="966">
        <f t="shared" si="5170"/>
        <v>507837</v>
      </c>
      <c r="PQ290" s="901">
        <f t="shared" si="5171"/>
        <v>0</v>
      </c>
      <c r="PT290" s="958" t="s">
        <v>970</v>
      </c>
      <c r="PU290" s="1190" t="s">
        <v>635</v>
      </c>
      <c r="PV290" s="1179" t="s">
        <v>236</v>
      </c>
      <c r="PW290" s="1180">
        <v>33</v>
      </c>
      <c r="PX290" s="1015">
        <v>10820</v>
      </c>
      <c r="PY290" s="1025">
        <f t="shared" si="5172"/>
        <v>357060</v>
      </c>
      <c r="PZ290" s="1016"/>
      <c r="QA290" s="898">
        <f t="shared" si="5173"/>
        <v>1</v>
      </c>
      <c r="QB290" s="898">
        <f t="shared" si="5174"/>
        <v>1</v>
      </c>
      <c r="QC290" s="899">
        <f t="shared" si="5175"/>
        <v>1</v>
      </c>
      <c r="QD290" s="899">
        <f t="shared" si="5176"/>
        <v>1</v>
      </c>
      <c r="QE290" s="899">
        <f t="shared" si="5177"/>
        <v>1</v>
      </c>
      <c r="QF290" s="899">
        <f t="shared" si="5178"/>
        <v>1</v>
      </c>
      <c r="QG290" s="966">
        <f t="shared" si="5179"/>
        <v>357060</v>
      </c>
      <c r="QH290" s="901">
        <f t="shared" si="5180"/>
        <v>0</v>
      </c>
      <c r="QK290" s="958" t="s">
        <v>970</v>
      </c>
      <c r="QL290" s="1190" t="s">
        <v>635</v>
      </c>
      <c r="QM290" s="1179" t="s">
        <v>236</v>
      </c>
      <c r="QN290" s="1180">
        <v>33</v>
      </c>
      <c r="QO290" s="1021">
        <v>25049.624999999996</v>
      </c>
      <c r="QP290" s="1028">
        <f t="shared" si="5181"/>
        <v>826638</v>
      </c>
      <c r="QQ290" s="1016"/>
      <c r="QR290" s="898">
        <f t="shared" si="5182"/>
        <v>1</v>
      </c>
      <c r="QS290" s="898">
        <f t="shared" si="5183"/>
        <v>1</v>
      </c>
      <c r="QT290" s="899">
        <f t="shared" si="5184"/>
        <v>1</v>
      </c>
      <c r="QU290" s="899">
        <f t="shared" si="5185"/>
        <v>1</v>
      </c>
      <c r="QV290" s="899">
        <f t="shared" si="5186"/>
        <v>1</v>
      </c>
      <c r="QW290" s="899">
        <f t="shared" si="5187"/>
        <v>1</v>
      </c>
      <c r="QX290" s="966">
        <f t="shared" si="5188"/>
        <v>826638</v>
      </c>
      <c r="QY290" s="901">
        <f t="shared" si="5189"/>
        <v>0</v>
      </c>
      <c r="RB290" s="405"/>
      <c r="RC290" s="406"/>
      <c r="RD290" s="407"/>
      <c r="RE290" s="408"/>
      <c r="RF290" s="409"/>
      <c r="RG290" s="410"/>
      <c r="RH290" s="410"/>
      <c r="RI290" s="898"/>
      <c r="RJ290" s="898"/>
      <c r="RK290" s="934"/>
      <c r="RL290" s="934"/>
      <c r="RM290" s="934"/>
      <c r="RN290" s="934"/>
      <c r="RO290" s="935"/>
      <c r="RP290" s="936"/>
      <c r="RS290" s="405"/>
      <c r="RT290" s="406"/>
      <c r="RU290" s="407"/>
      <c r="RV290" s="408"/>
      <c r="RW290" s="409"/>
      <c r="RX290" s="410"/>
      <c r="RY290" s="410"/>
      <c r="RZ290" s="898"/>
      <c r="SA290" s="898"/>
      <c r="SB290" s="934"/>
      <c r="SC290" s="934"/>
      <c r="SD290" s="934"/>
      <c r="SE290" s="934"/>
      <c r="SF290" s="935"/>
      <c r="SG290" s="936"/>
      <c r="SJ290" s="405"/>
      <c r="SK290" s="406"/>
      <c r="SL290" s="407"/>
      <c r="SM290" s="408"/>
      <c r="SN290" s="409"/>
      <c r="SO290" s="410"/>
      <c r="SP290" s="410"/>
      <c r="SQ290" s="898"/>
      <c r="SR290" s="898"/>
      <c r="SS290" s="934"/>
      <c r="ST290" s="934"/>
      <c r="SU290" s="934"/>
      <c r="SV290" s="934"/>
      <c r="SW290" s="935"/>
      <c r="SX290" s="936"/>
    </row>
    <row r="291" spans="2:518" ht="89.25" customHeight="1" thickTop="1" thickBot="1">
      <c r="B291" s="958" t="s">
        <v>971</v>
      </c>
      <c r="C291" s="1190" t="s">
        <v>636</v>
      </c>
      <c r="D291" s="1179" t="s">
        <v>236</v>
      </c>
      <c r="E291" s="1180">
        <v>122</v>
      </c>
      <c r="F291" s="1015"/>
      <c r="G291" s="1025">
        <f t="shared" si="4948"/>
        <v>0</v>
      </c>
      <c r="H291" s="1016"/>
      <c r="K291" s="958" t="s">
        <v>971</v>
      </c>
      <c r="L291" s="1190" t="s">
        <v>636</v>
      </c>
      <c r="M291" s="1179" t="s">
        <v>236</v>
      </c>
      <c r="N291" s="1180">
        <v>122</v>
      </c>
      <c r="O291" s="1017">
        <v>60993</v>
      </c>
      <c r="P291" s="1025">
        <f t="shared" si="4949"/>
        <v>7441146</v>
      </c>
      <c r="Q291" s="1016"/>
      <c r="R291" s="898">
        <f t="shared" si="4950"/>
        <v>1</v>
      </c>
      <c r="S291" s="898">
        <f t="shared" si="4951"/>
        <v>1</v>
      </c>
      <c r="T291" s="899">
        <f t="shared" si="4952"/>
        <v>1</v>
      </c>
      <c r="U291" s="899">
        <f t="shared" si="4953"/>
        <v>1</v>
      </c>
      <c r="V291" s="899">
        <f t="shared" si="4954"/>
        <v>1</v>
      </c>
      <c r="W291" s="899">
        <f t="shared" si="4955"/>
        <v>1</v>
      </c>
      <c r="X291" s="966">
        <f t="shared" si="4956"/>
        <v>7441146</v>
      </c>
      <c r="Y291" s="901">
        <f t="shared" si="4957"/>
        <v>0</v>
      </c>
      <c r="Z291" s="872"/>
      <c r="AA291" s="872"/>
      <c r="AB291" s="958" t="s">
        <v>971</v>
      </c>
      <c r="AC291" s="1190" t="s">
        <v>636</v>
      </c>
      <c r="AD291" s="1179" t="s">
        <v>236</v>
      </c>
      <c r="AE291" s="1180">
        <v>122</v>
      </c>
      <c r="AF291" s="1015">
        <v>47500</v>
      </c>
      <c r="AG291" s="1025">
        <f t="shared" si="4958"/>
        <v>5795000</v>
      </c>
      <c r="AH291" s="1016"/>
      <c r="AI291" s="898">
        <f t="shared" si="4959"/>
        <v>1</v>
      </c>
      <c r="AJ291" s="898">
        <f t="shared" si="4960"/>
        <v>1</v>
      </c>
      <c r="AK291" s="899">
        <f t="shared" si="4961"/>
        <v>1</v>
      </c>
      <c r="AL291" s="899">
        <f t="shared" si="4962"/>
        <v>1</v>
      </c>
      <c r="AM291" s="899">
        <f t="shared" si="4963"/>
        <v>1</v>
      </c>
      <c r="AN291" s="899">
        <f t="shared" si="4964"/>
        <v>1</v>
      </c>
      <c r="AO291" s="966">
        <f t="shared" si="4965"/>
        <v>5795000</v>
      </c>
      <c r="AP291" s="901">
        <f t="shared" si="4966"/>
        <v>0</v>
      </c>
      <c r="AQ291" s="872"/>
      <c r="AR291" s="872"/>
      <c r="AS291" s="958" t="s">
        <v>971</v>
      </c>
      <c r="AT291" s="1191" t="s">
        <v>636</v>
      </c>
      <c r="AU291" s="1179" t="s">
        <v>236</v>
      </c>
      <c r="AV291" s="1180">
        <v>122</v>
      </c>
      <c r="AW291" s="1019">
        <v>32000</v>
      </c>
      <c r="AX291" s="1026">
        <f t="shared" si="4967"/>
        <v>3904000</v>
      </c>
      <c r="AY291" s="1016"/>
      <c r="AZ291" s="898">
        <f t="shared" si="4968"/>
        <v>1</v>
      </c>
      <c r="BA291" s="898">
        <f t="shared" si="4969"/>
        <v>1</v>
      </c>
      <c r="BB291" s="899">
        <f t="shared" si="4970"/>
        <v>1</v>
      </c>
      <c r="BC291" s="899">
        <f t="shared" si="4971"/>
        <v>1</v>
      </c>
      <c r="BD291" s="899">
        <f t="shared" si="4972"/>
        <v>1</v>
      </c>
      <c r="BE291" s="899">
        <f t="shared" si="4973"/>
        <v>1</v>
      </c>
      <c r="BF291" s="966">
        <f t="shared" si="4974"/>
        <v>3904000</v>
      </c>
      <c r="BG291" s="901">
        <f t="shared" si="4975"/>
        <v>0</v>
      </c>
      <c r="BJ291" s="958" t="s">
        <v>971</v>
      </c>
      <c r="BK291" s="1190" t="s">
        <v>636</v>
      </c>
      <c r="BL291" s="1179" t="s">
        <v>236</v>
      </c>
      <c r="BM291" s="1180">
        <v>122</v>
      </c>
      <c r="BN291" s="1015">
        <v>45000</v>
      </c>
      <c r="BO291" s="1025">
        <f t="shared" si="4976"/>
        <v>5490000</v>
      </c>
      <c r="BP291" s="1016"/>
      <c r="BQ291" s="898">
        <f t="shared" si="4977"/>
        <v>1</v>
      </c>
      <c r="BR291" s="898">
        <f t="shared" si="4978"/>
        <v>1</v>
      </c>
      <c r="BS291" s="899">
        <f t="shared" si="4979"/>
        <v>1</v>
      </c>
      <c r="BT291" s="899">
        <f t="shared" si="4980"/>
        <v>1</v>
      </c>
      <c r="BU291" s="899">
        <f t="shared" si="4981"/>
        <v>1</v>
      </c>
      <c r="BV291" s="899">
        <f t="shared" si="4982"/>
        <v>1</v>
      </c>
      <c r="BW291" s="966">
        <f t="shared" si="4983"/>
        <v>5490000</v>
      </c>
      <c r="BX291" s="901">
        <f t="shared" si="4984"/>
        <v>0</v>
      </c>
      <c r="CA291" s="958" t="s">
        <v>971</v>
      </c>
      <c r="CB291" s="1190" t="s">
        <v>636</v>
      </c>
      <c r="CC291" s="1179" t="s">
        <v>236</v>
      </c>
      <c r="CD291" s="1180">
        <v>122</v>
      </c>
      <c r="CE291" s="1015">
        <v>59407</v>
      </c>
      <c r="CF291" s="1025">
        <f t="shared" si="4985"/>
        <v>7247654</v>
      </c>
      <c r="CG291" s="1016"/>
      <c r="CH291" s="898">
        <f t="shared" si="4986"/>
        <v>1</v>
      </c>
      <c r="CI291" s="898">
        <f t="shared" si="4987"/>
        <v>1</v>
      </c>
      <c r="CJ291" s="899">
        <f t="shared" si="4988"/>
        <v>1</v>
      </c>
      <c r="CK291" s="899">
        <f t="shared" si="4989"/>
        <v>1</v>
      </c>
      <c r="CL291" s="899">
        <f t="shared" si="4990"/>
        <v>1</v>
      </c>
      <c r="CM291" s="899">
        <f t="shared" si="4991"/>
        <v>1</v>
      </c>
      <c r="CN291" s="966">
        <f t="shared" si="4992"/>
        <v>7247654</v>
      </c>
      <c r="CO291" s="901">
        <f t="shared" si="4993"/>
        <v>0</v>
      </c>
      <c r="CR291" s="958" t="s">
        <v>971</v>
      </c>
      <c r="CS291" s="1190" t="s">
        <v>636</v>
      </c>
      <c r="CT291" s="1179" t="s">
        <v>236</v>
      </c>
      <c r="CU291" s="1180">
        <v>122</v>
      </c>
      <c r="CV291" s="1015">
        <v>19000</v>
      </c>
      <c r="CW291" s="1025">
        <f t="shared" si="4994"/>
        <v>2318000</v>
      </c>
      <c r="CX291" s="1016"/>
      <c r="CY291" s="898">
        <f t="shared" si="4995"/>
        <v>1</v>
      </c>
      <c r="CZ291" s="898">
        <f t="shared" si="4996"/>
        <v>1</v>
      </c>
      <c r="DA291" s="899">
        <f t="shared" si="4997"/>
        <v>1</v>
      </c>
      <c r="DB291" s="899">
        <f t="shared" si="4998"/>
        <v>1</v>
      </c>
      <c r="DC291" s="899">
        <f t="shared" si="4999"/>
        <v>1</v>
      </c>
      <c r="DD291" s="899">
        <f t="shared" si="5000"/>
        <v>1</v>
      </c>
      <c r="DE291" s="966">
        <f t="shared" si="5001"/>
        <v>2318000</v>
      </c>
      <c r="DF291" s="901">
        <f t="shared" si="5002"/>
        <v>0</v>
      </c>
      <c r="DI291" s="958" t="s">
        <v>971</v>
      </c>
      <c r="DJ291" s="1190" t="s">
        <v>636</v>
      </c>
      <c r="DK291" s="1179" t="s">
        <v>236</v>
      </c>
      <c r="DL291" s="1180">
        <v>122</v>
      </c>
      <c r="DM291" s="1015">
        <v>48867</v>
      </c>
      <c r="DN291" s="1025">
        <f t="shared" si="5003"/>
        <v>5961774</v>
      </c>
      <c r="DO291" s="1016"/>
      <c r="DP291" s="898">
        <f t="shared" si="5004"/>
        <v>1</v>
      </c>
      <c r="DQ291" s="898">
        <f t="shared" si="5005"/>
        <v>1</v>
      </c>
      <c r="DR291" s="899">
        <f t="shared" si="5006"/>
        <v>1</v>
      </c>
      <c r="DS291" s="899">
        <f t="shared" si="5007"/>
        <v>1</v>
      </c>
      <c r="DT291" s="899">
        <f t="shared" si="5008"/>
        <v>1</v>
      </c>
      <c r="DU291" s="899">
        <f t="shared" si="5009"/>
        <v>1</v>
      </c>
      <c r="DV291" s="966">
        <f t="shared" si="5010"/>
        <v>5961774</v>
      </c>
      <c r="DW291" s="901">
        <f t="shared" si="5011"/>
        <v>0</v>
      </c>
      <c r="DZ291" s="958" t="s">
        <v>971</v>
      </c>
      <c r="EA291" s="1190" t="s">
        <v>636</v>
      </c>
      <c r="EB291" s="1179" t="s">
        <v>236</v>
      </c>
      <c r="EC291" s="1180">
        <v>122</v>
      </c>
      <c r="ED291" s="1015">
        <v>40700</v>
      </c>
      <c r="EE291" s="1025">
        <f t="shared" si="5012"/>
        <v>4965400</v>
      </c>
      <c r="EF291" s="1016"/>
      <c r="EG291" s="898">
        <f t="shared" si="5013"/>
        <v>1</v>
      </c>
      <c r="EH291" s="898">
        <f t="shared" si="5014"/>
        <v>1</v>
      </c>
      <c r="EI291" s="899">
        <f t="shared" si="5015"/>
        <v>1</v>
      </c>
      <c r="EJ291" s="899">
        <f t="shared" si="5016"/>
        <v>1</v>
      </c>
      <c r="EK291" s="899">
        <f t="shared" si="5017"/>
        <v>1</v>
      </c>
      <c r="EL291" s="899">
        <f t="shared" si="5018"/>
        <v>1</v>
      </c>
      <c r="EM291" s="966">
        <f t="shared" si="5019"/>
        <v>4965400</v>
      </c>
      <c r="EN291" s="901">
        <f t="shared" si="5020"/>
        <v>0</v>
      </c>
      <c r="EQ291" s="958" t="s">
        <v>971</v>
      </c>
      <c r="ER291" s="1190" t="s">
        <v>636</v>
      </c>
      <c r="ES291" s="1179" t="s">
        <v>236</v>
      </c>
      <c r="ET291" s="1180">
        <v>122</v>
      </c>
      <c r="EU291" s="1015">
        <v>59600</v>
      </c>
      <c r="EV291" s="1025">
        <f t="shared" si="5021"/>
        <v>7271200</v>
      </c>
      <c r="EW291" s="1016"/>
      <c r="EX291" s="898">
        <f t="shared" si="5022"/>
        <v>1</v>
      </c>
      <c r="EY291" s="898">
        <f t="shared" si="5023"/>
        <v>1</v>
      </c>
      <c r="EZ291" s="899">
        <f t="shared" si="5024"/>
        <v>1</v>
      </c>
      <c r="FA291" s="899">
        <f t="shared" si="5025"/>
        <v>1</v>
      </c>
      <c r="FB291" s="899">
        <f t="shared" si="5026"/>
        <v>1</v>
      </c>
      <c r="FC291" s="899">
        <f t="shared" si="5027"/>
        <v>1</v>
      </c>
      <c r="FD291" s="966">
        <f t="shared" si="5028"/>
        <v>7271200</v>
      </c>
      <c r="FE291" s="901">
        <f t="shared" si="5029"/>
        <v>0</v>
      </c>
      <c r="FH291" s="958"/>
      <c r="FI291" s="1190"/>
      <c r="FJ291" s="1179"/>
      <c r="FK291" s="1180"/>
      <c r="FL291" s="1015"/>
      <c r="FM291" s="1025">
        <f t="shared" si="5030"/>
        <v>0</v>
      </c>
      <c r="FN291" s="1016"/>
      <c r="FO291" s="898" t="e">
        <f t="shared" si="5031"/>
        <v>#N/A</v>
      </c>
      <c r="FP291" s="898" t="e">
        <f t="shared" si="5032"/>
        <v>#N/A</v>
      </c>
      <c r="FQ291" s="899" t="e">
        <f t="shared" si="5033"/>
        <v>#N/A</v>
      </c>
      <c r="FR291" s="899">
        <f t="shared" si="5034"/>
        <v>0</v>
      </c>
      <c r="FS291" s="899">
        <f t="shared" si="5035"/>
        <v>0</v>
      </c>
      <c r="FT291" s="899" t="e">
        <f t="shared" si="5036"/>
        <v>#N/A</v>
      </c>
      <c r="FU291" s="966">
        <f t="shared" si="5037"/>
        <v>0</v>
      </c>
      <c r="FV291" s="901">
        <f t="shared" si="5038"/>
        <v>0</v>
      </c>
      <c r="FY291" s="958" t="s">
        <v>971</v>
      </c>
      <c r="FZ291" s="1190" t="s">
        <v>636</v>
      </c>
      <c r="GA291" s="1179" t="s">
        <v>236</v>
      </c>
      <c r="GB291" s="1180">
        <v>122</v>
      </c>
      <c r="GC291" s="1017">
        <v>60993</v>
      </c>
      <c r="GD291" s="1025">
        <f t="shared" si="5039"/>
        <v>7441146</v>
      </c>
      <c r="GE291" s="1016"/>
      <c r="GF291" s="898">
        <f t="shared" si="5040"/>
        <v>1</v>
      </c>
      <c r="GG291" s="898">
        <f t="shared" si="5041"/>
        <v>1</v>
      </c>
      <c r="GH291" s="899">
        <f t="shared" si="5042"/>
        <v>1</v>
      </c>
      <c r="GI291" s="899">
        <f t="shared" si="5043"/>
        <v>1</v>
      </c>
      <c r="GJ291" s="899">
        <f t="shared" si="5044"/>
        <v>1</v>
      </c>
      <c r="GK291" s="899">
        <f t="shared" si="5045"/>
        <v>1</v>
      </c>
      <c r="GL291" s="966">
        <f t="shared" si="5046"/>
        <v>7441146</v>
      </c>
      <c r="GM291" s="901">
        <f t="shared" si="5047"/>
        <v>0</v>
      </c>
      <c r="GP291" s="958" t="s">
        <v>971</v>
      </c>
      <c r="GQ291" s="1190" t="s">
        <v>636</v>
      </c>
      <c r="GR291" s="1179" t="s">
        <v>236</v>
      </c>
      <c r="GS291" s="1180">
        <v>122</v>
      </c>
      <c r="GT291" s="1015">
        <v>59770</v>
      </c>
      <c r="GU291" s="1025">
        <f t="shared" si="5048"/>
        <v>7291940</v>
      </c>
      <c r="GV291" s="1016"/>
      <c r="GW291" s="898">
        <f t="shared" si="5049"/>
        <v>1</v>
      </c>
      <c r="GX291" s="898">
        <f t="shared" si="5050"/>
        <v>1</v>
      </c>
      <c r="GY291" s="899">
        <f t="shared" si="5051"/>
        <v>1</v>
      </c>
      <c r="GZ291" s="899">
        <f t="shared" si="5052"/>
        <v>1</v>
      </c>
      <c r="HA291" s="899">
        <f t="shared" si="5053"/>
        <v>1</v>
      </c>
      <c r="HB291" s="899">
        <f t="shared" si="5054"/>
        <v>1</v>
      </c>
      <c r="HC291" s="966">
        <f t="shared" si="5055"/>
        <v>7291940</v>
      </c>
      <c r="HD291" s="901">
        <f t="shared" si="5056"/>
        <v>0</v>
      </c>
      <c r="HG291" s="958" t="s">
        <v>971</v>
      </c>
      <c r="HH291" s="1190" t="s">
        <v>636</v>
      </c>
      <c r="HI291" s="1179" t="s">
        <v>236</v>
      </c>
      <c r="HJ291" s="1180">
        <v>122</v>
      </c>
      <c r="HK291" s="1015">
        <v>43879</v>
      </c>
      <c r="HL291" s="1025">
        <f t="shared" si="5057"/>
        <v>5353238</v>
      </c>
      <c r="HM291" s="1016"/>
      <c r="HN291" s="898">
        <f t="shared" si="5058"/>
        <v>1</v>
      </c>
      <c r="HO291" s="898">
        <f t="shared" si="5059"/>
        <v>1</v>
      </c>
      <c r="HP291" s="899">
        <f t="shared" si="5060"/>
        <v>1</v>
      </c>
      <c r="HQ291" s="899">
        <f t="shared" si="5061"/>
        <v>1</v>
      </c>
      <c r="HR291" s="899">
        <f t="shared" si="5062"/>
        <v>1</v>
      </c>
      <c r="HS291" s="899">
        <f t="shared" si="5063"/>
        <v>1</v>
      </c>
      <c r="HT291" s="966">
        <f t="shared" si="5064"/>
        <v>5353238</v>
      </c>
      <c r="HU291" s="901">
        <f t="shared" si="5065"/>
        <v>0</v>
      </c>
      <c r="HX291" s="958" t="s">
        <v>971</v>
      </c>
      <c r="HY291" s="1190" t="s">
        <v>636</v>
      </c>
      <c r="HZ291" s="1179" t="s">
        <v>236</v>
      </c>
      <c r="IA291" s="1180">
        <v>122</v>
      </c>
      <c r="IB291" s="1020">
        <v>47035</v>
      </c>
      <c r="IC291" s="1027">
        <f t="shared" si="5066"/>
        <v>5738270</v>
      </c>
      <c r="ID291" s="1016"/>
      <c r="IE291" s="898">
        <f t="shared" si="5067"/>
        <v>1</v>
      </c>
      <c r="IF291" s="898">
        <f t="shared" si="5068"/>
        <v>1</v>
      </c>
      <c r="IG291" s="899">
        <f t="shared" si="5069"/>
        <v>1</v>
      </c>
      <c r="IH291" s="899">
        <f t="shared" si="5070"/>
        <v>1</v>
      </c>
      <c r="II291" s="899">
        <f t="shared" si="5071"/>
        <v>1</v>
      </c>
      <c r="IJ291" s="899">
        <f t="shared" si="5072"/>
        <v>1</v>
      </c>
      <c r="IK291" s="966">
        <f t="shared" si="5073"/>
        <v>5738270</v>
      </c>
      <c r="IL291" s="901">
        <f t="shared" si="5074"/>
        <v>0</v>
      </c>
      <c r="IO291" s="958" t="s">
        <v>971</v>
      </c>
      <c r="IP291" s="1190" t="s">
        <v>636</v>
      </c>
      <c r="IQ291" s="1179" t="s">
        <v>236</v>
      </c>
      <c r="IR291" s="1180">
        <v>122</v>
      </c>
      <c r="IS291" s="1015">
        <v>36803</v>
      </c>
      <c r="IT291" s="1025">
        <f t="shared" si="5075"/>
        <v>4489966</v>
      </c>
      <c r="IU291" s="1016"/>
      <c r="IV291" s="898">
        <f t="shared" si="5076"/>
        <v>1</v>
      </c>
      <c r="IW291" s="898">
        <f t="shared" si="5077"/>
        <v>1</v>
      </c>
      <c r="IX291" s="899">
        <f t="shared" si="5078"/>
        <v>1</v>
      </c>
      <c r="IY291" s="899">
        <f t="shared" si="5079"/>
        <v>1</v>
      </c>
      <c r="IZ291" s="899">
        <f t="shared" si="5080"/>
        <v>1</v>
      </c>
      <c r="JA291" s="899">
        <f t="shared" si="5081"/>
        <v>1</v>
      </c>
      <c r="JB291" s="966">
        <f t="shared" si="5082"/>
        <v>4489966</v>
      </c>
      <c r="JC291" s="901">
        <f t="shared" si="5083"/>
        <v>0</v>
      </c>
      <c r="JF291" s="958" t="s">
        <v>971</v>
      </c>
      <c r="JG291" s="1190" t="s">
        <v>636</v>
      </c>
      <c r="JH291" s="1179" t="s">
        <v>236</v>
      </c>
      <c r="JI291" s="1180">
        <v>122</v>
      </c>
      <c r="JJ291" s="1015">
        <v>67000</v>
      </c>
      <c r="JK291" s="1025">
        <f t="shared" si="5084"/>
        <v>8174000</v>
      </c>
      <c r="JL291" s="1016"/>
      <c r="JM291" s="898">
        <f t="shared" si="5085"/>
        <v>1</v>
      </c>
      <c r="JN291" s="898">
        <f t="shared" si="5086"/>
        <v>1</v>
      </c>
      <c r="JO291" s="899">
        <f t="shared" si="5087"/>
        <v>1</v>
      </c>
      <c r="JP291" s="899">
        <f t="shared" si="5088"/>
        <v>1</v>
      </c>
      <c r="JQ291" s="899">
        <f t="shared" si="5089"/>
        <v>1</v>
      </c>
      <c r="JR291" s="899">
        <f t="shared" si="5090"/>
        <v>1</v>
      </c>
      <c r="JS291" s="966">
        <f t="shared" si="5091"/>
        <v>8174000</v>
      </c>
      <c r="JT291" s="901">
        <f t="shared" si="5092"/>
        <v>0</v>
      </c>
      <c r="JW291" s="958" t="s">
        <v>971</v>
      </c>
      <c r="JX291" s="1190" t="s">
        <v>636</v>
      </c>
      <c r="JY291" s="1179" t="s">
        <v>236</v>
      </c>
      <c r="JZ291" s="1180">
        <v>122</v>
      </c>
      <c r="KA291" s="1015">
        <v>34813.636200000001</v>
      </c>
      <c r="KB291" s="1025">
        <f t="shared" si="5093"/>
        <v>4247264</v>
      </c>
      <c r="KC291" s="1016"/>
      <c r="KD291" s="898">
        <f t="shared" si="5094"/>
        <v>1</v>
      </c>
      <c r="KE291" s="898">
        <f t="shared" si="5095"/>
        <v>1</v>
      </c>
      <c r="KF291" s="899">
        <f t="shared" si="5096"/>
        <v>1</v>
      </c>
      <c r="KG291" s="899">
        <f t="shared" si="5097"/>
        <v>1</v>
      </c>
      <c r="KH291" s="899">
        <f t="shared" si="5098"/>
        <v>1</v>
      </c>
      <c r="KI291" s="899">
        <f t="shared" si="5099"/>
        <v>1</v>
      </c>
      <c r="KJ291" s="966">
        <f t="shared" si="5100"/>
        <v>4247264</v>
      </c>
      <c r="KK291" s="901">
        <f t="shared" si="5101"/>
        <v>0</v>
      </c>
      <c r="KN291" s="958" t="s">
        <v>971</v>
      </c>
      <c r="KO291" s="1190" t="s">
        <v>636</v>
      </c>
      <c r="KP291" s="1179" t="s">
        <v>236</v>
      </c>
      <c r="KQ291" s="1180">
        <v>122</v>
      </c>
      <c r="KR291" s="1015">
        <v>43659</v>
      </c>
      <c r="KS291" s="1025">
        <f t="shared" si="5102"/>
        <v>5326398</v>
      </c>
      <c r="KT291" s="1016"/>
      <c r="KU291" s="898">
        <f t="shared" si="5103"/>
        <v>1</v>
      </c>
      <c r="KV291" s="898">
        <f t="shared" si="5104"/>
        <v>1</v>
      </c>
      <c r="KW291" s="899">
        <f t="shared" si="5105"/>
        <v>1</v>
      </c>
      <c r="KX291" s="899">
        <f t="shared" si="5106"/>
        <v>1</v>
      </c>
      <c r="KY291" s="899">
        <f t="shared" si="5107"/>
        <v>1</v>
      </c>
      <c r="KZ291" s="899">
        <f t="shared" si="5108"/>
        <v>1</v>
      </c>
      <c r="LA291" s="966">
        <f t="shared" si="5109"/>
        <v>5326398</v>
      </c>
      <c r="LB291" s="901">
        <f t="shared" si="5110"/>
        <v>0</v>
      </c>
      <c r="LE291" s="958" t="s">
        <v>971</v>
      </c>
      <c r="LF291" s="1190" t="s">
        <v>636</v>
      </c>
      <c r="LG291" s="1179" t="s">
        <v>236</v>
      </c>
      <c r="LH291" s="1180">
        <v>122</v>
      </c>
      <c r="LI291" s="1021">
        <v>86739</v>
      </c>
      <c r="LJ291" s="1028">
        <f t="shared" si="5111"/>
        <v>10582158</v>
      </c>
      <c r="LK291" s="1016"/>
      <c r="LL291" s="898">
        <f t="shared" si="5112"/>
        <v>1</v>
      </c>
      <c r="LM291" s="898">
        <f t="shared" si="5113"/>
        <v>1</v>
      </c>
      <c r="LN291" s="899">
        <f t="shared" si="5114"/>
        <v>1</v>
      </c>
      <c r="LO291" s="899">
        <f t="shared" si="5115"/>
        <v>1</v>
      </c>
      <c r="LP291" s="899">
        <f t="shared" si="5116"/>
        <v>1</v>
      </c>
      <c r="LQ291" s="899">
        <f t="shared" si="5117"/>
        <v>1</v>
      </c>
      <c r="LR291" s="966">
        <f t="shared" si="5118"/>
        <v>10582158</v>
      </c>
      <c r="LS291" s="901">
        <f t="shared" si="5119"/>
        <v>0</v>
      </c>
      <c r="LV291" s="958" t="s">
        <v>971</v>
      </c>
      <c r="LW291" s="1190" t="s">
        <v>636</v>
      </c>
      <c r="LX291" s="1179" t="s">
        <v>236</v>
      </c>
      <c r="LY291" s="1180">
        <v>122</v>
      </c>
      <c r="LZ291" s="1015">
        <v>69160</v>
      </c>
      <c r="MA291" s="1025">
        <f t="shared" si="5120"/>
        <v>8437520</v>
      </c>
      <c r="MB291" s="1016"/>
      <c r="MC291" s="898">
        <f t="shared" si="5121"/>
        <v>1</v>
      </c>
      <c r="MD291" s="898">
        <f t="shared" si="5122"/>
        <v>1</v>
      </c>
      <c r="ME291" s="899">
        <f t="shared" si="5123"/>
        <v>1</v>
      </c>
      <c r="MF291" s="899">
        <f t="shared" si="5124"/>
        <v>1</v>
      </c>
      <c r="MG291" s="899">
        <f t="shared" si="5125"/>
        <v>1</v>
      </c>
      <c r="MH291" s="899">
        <f t="shared" si="5126"/>
        <v>1</v>
      </c>
      <c r="MI291" s="966">
        <f t="shared" si="5127"/>
        <v>8437520</v>
      </c>
      <c r="MJ291" s="901">
        <f t="shared" si="5128"/>
        <v>0</v>
      </c>
      <c r="MM291" s="958" t="s">
        <v>971</v>
      </c>
      <c r="MN291" s="1190" t="s">
        <v>636</v>
      </c>
      <c r="MO291" s="1179" t="s">
        <v>236</v>
      </c>
      <c r="MP291" s="1180">
        <v>122</v>
      </c>
      <c r="MQ291" s="1015">
        <v>75690</v>
      </c>
      <c r="MR291" s="1025">
        <f t="shared" si="5129"/>
        <v>9234180</v>
      </c>
      <c r="MS291" s="1016"/>
      <c r="MT291" s="898">
        <f t="shared" si="5130"/>
        <v>1</v>
      </c>
      <c r="MU291" s="898">
        <f t="shared" si="5131"/>
        <v>1</v>
      </c>
      <c r="MV291" s="899">
        <f t="shared" si="5132"/>
        <v>1</v>
      </c>
      <c r="MW291" s="899">
        <f t="shared" si="5133"/>
        <v>1</v>
      </c>
      <c r="MX291" s="899">
        <f t="shared" si="5134"/>
        <v>1</v>
      </c>
      <c r="MY291" s="899">
        <f t="shared" si="5135"/>
        <v>1</v>
      </c>
      <c r="MZ291" s="966">
        <f t="shared" si="5136"/>
        <v>9234180</v>
      </c>
      <c r="NA291" s="901">
        <f t="shared" si="5137"/>
        <v>0</v>
      </c>
      <c r="ND291" s="975" t="s">
        <v>971</v>
      </c>
      <c r="NE291" s="976" t="s">
        <v>636</v>
      </c>
      <c r="NF291" s="1175" t="s">
        <v>236</v>
      </c>
      <c r="NG291" s="1176">
        <v>122</v>
      </c>
      <c r="NH291" s="979">
        <v>70928.55</v>
      </c>
      <c r="NI291" s="980">
        <v>8653283</v>
      </c>
      <c r="NJ291" s="1016"/>
      <c r="NK291" s="898">
        <f t="shared" si="5138"/>
        <v>1</v>
      </c>
      <c r="NL291" s="898">
        <f t="shared" si="5139"/>
        <v>1</v>
      </c>
      <c r="NM291" s="899">
        <f t="shared" si="5140"/>
        <v>1</v>
      </c>
      <c r="NN291" s="899">
        <f t="shared" si="5141"/>
        <v>1</v>
      </c>
      <c r="NO291" s="899">
        <f t="shared" si="5142"/>
        <v>1</v>
      </c>
      <c r="NP291" s="899">
        <f t="shared" si="5143"/>
        <v>1</v>
      </c>
      <c r="NQ291" s="966">
        <f t="shared" si="5144"/>
        <v>8653283</v>
      </c>
      <c r="NR291" s="901">
        <f t="shared" si="5145"/>
        <v>0</v>
      </c>
      <c r="NU291" s="981" t="s">
        <v>971</v>
      </c>
      <c r="NV291" s="982" t="s">
        <v>636</v>
      </c>
      <c r="NW291" s="1177" t="s">
        <v>236</v>
      </c>
      <c r="NX291" s="1178">
        <v>122</v>
      </c>
      <c r="NY291" s="1022">
        <v>71645</v>
      </c>
      <c r="NZ291" s="986">
        <f t="shared" si="5146"/>
        <v>8740690</v>
      </c>
      <c r="OA291" s="1016"/>
      <c r="OB291" s="898">
        <f t="shared" si="5147"/>
        <v>1</v>
      </c>
      <c r="OC291" s="898">
        <f t="shared" si="5148"/>
        <v>1</v>
      </c>
      <c r="OD291" s="899">
        <f t="shared" si="5149"/>
        <v>1</v>
      </c>
      <c r="OE291" s="899">
        <f t="shared" si="5150"/>
        <v>1</v>
      </c>
      <c r="OF291" s="899">
        <f t="shared" si="5151"/>
        <v>1</v>
      </c>
      <c r="OG291" s="899">
        <f t="shared" si="5152"/>
        <v>1</v>
      </c>
      <c r="OH291" s="966">
        <f t="shared" si="5153"/>
        <v>8740690</v>
      </c>
      <c r="OI291" s="901">
        <f t="shared" si="5154"/>
        <v>0</v>
      </c>
      <c r="OL291" s="958" t="s">
        <v>971</v>
      </c>
      <c r="OM291" s="1190" t="s">
        <v>636</v>
      </c>
      <c r="ON291" s="1179" t="s">
        <v>236</v>
      </c>
      <c r="OO291" s="1180">
        <v>122</v>
      </c>
      <c r="OP291" s="1015">
        <v>33566</v>
      </c>
      <c r="OQ291" s="1025">
        <f t="shared" si="5155"/>
        <v>4095052</v>
      </c>
      <c r="OR291" s="1016"/>
      <c r="OS291" s="898">
        <f t="shared" si="5156"/>
        <v>1</v>
      </c>
      <c r="OT291" s="898">
        <f t="shared" si="5157"/>
        <v>1</v>
      </c>
      <c r="OU291" s="899">
        <f t="shared" si="5158"/>
        <v>1</v>
      </c>
      <c r="OV291" s="899">
        <f t="shared" si="5159"/>
        <v>1</v>
      </c>
      <c r="OW291" s="899">
        <f t="shared" si="5160"/>
        <v>1</v>
      </c>
      <c r="OX291" s="899">
        <f t="shared" si="5161"/>
        <v>1</v>
      </c>
      <c r="OY291" s="966">
        <f t="shared" si="5162"/>
        <v>4095052</v>
      </c>
      <c r="OZ291" s="901">
        <f t="shared" si="5163"/>
        <v>0</v>
      </c>
      <c r="PC291" s="958" t="s">
        <v>971</v>
      </c>
      <c r="PD291" s="1190" t="s">
        <v>636</v>
      </c>
      <c r="PE291" s="1179" t="s">
        <v>236</v>
      </c>
      <c r="PF291" s="1180">
        <v>122</v>
      </c>
      <c r="PG291" s="1023">
        <v>43370</v>
      </c>
      <c r="PH291" s="1029">
        <v>5291140</v>
      </c>
      <c r="PI291" s="1249"/>
      <c r="PJ291" s="898">
        <f t="shared" si="5164"/>
        <v>1</v>
      </c>
      <c r="PK291" s="898">
        <f t="shared" si="5165"/>
        <v>1</v>
      </c>
      <c r="PL291" s="899">
        <f t="shared" si="5166"/>
        <v>1</v>
      </c>
      <c r="PM291" s="899">
        <f t="shared" si="5167"/>
        <v>1</v>
      </c>
      <c r="PN291" s="899">
        <f t="shared" si="5168"/>
        <v>1</v>
      </c>
      <c r="PO291" s="899">
        <f t="shared" si="5169"/>
        <v>1</v>
      </c>
      <c r="PP291" s="966">
        <f t="shared" si="5170"/>
        <v>5291140</v>
      </c>
      <c r="PQ291" s="901">
        <f t="shared" si="5171"/>
        <v>0</v>
      </c>
      <c r="PT291" s="958" t="s">
        <v>971</v>
      </c>
      <c r="PU291" s="1190" t="s">
        <v>636</v>
      </c>
      <c r="PV291" s="1179" t="s">
        <v>236</v>
      </c>
      <c r="PW291" s="1180">
        <v>122</v>
      </c>
      <c r="PX291" s="1015">
        <v>59463</v>
      </c>
      <c r="PY291" s="1025">
        <f t="shared" si="5172"/>
        <v>7254486</v>
      </c>
      <c r="PZ291" s="1016"/>
      <c r="QA291" s="898">
        <f t="shared" si="5173"/>
        <v>1</v>
      </c>
      <c r="QB291" s="898">
        <f t="shared" si="5174"/>
        <v>1</v>
      </c>
      <c r="QC291" s="899">
        <f t="shared" si="5175"/>
        <v>1</v>
      </c>
      <c r="QD291" s="899">
        <f t="shared" si="5176"/>
        <v>1</v>
      </c>
      <c r="QE291" s="899">
        <f t="shared" si="5177"/>
        <v>1</v>
      </c>
      <c r="QF291" s="899">
        <f t="shared" si="5178"/>
        <v>1</v>
      </c>
      <c r="QG291" s="966">
        <f t="shared" si="5179"/>
        <v>7254486</v>
      </c>
      <c r="QH291" s="901">
        <f t="shared" si="5180"/>
        <v>0</v>
      </c>
      <c r="QK291" s="958" t="s">
        <v>971</v>
      </c>
      <c r="QL291" s="1190" t="s">
        <v>636</v>
      </c>
      <c r="QM291" s="1179" t="s">
        <v>236</v>
      </c>
      <c r="QN291" s="1180">
        <v>122</v>
      </c>
      <c r="QO291" s="1021">
        <v>87172.694999999992</v>
      </c>
      <c r="QP291" s="1028">
        <f t="shared" si="5181"/>
        <v>10635069</v>
      </c>
      <c r="QQ291" s="1016"/>
      <c r="QR291" s="898">
        <f t="shared" si="5182"/>
        <v>1</v>
      </c>
      <c r="QS291" s="898">
        <f t="shared" si="5183"/>
        <v>1</v>
      </c>
      <c r="QT291" s="899">
        <f t="shared" si="5184"/>
        <v>1</v>
      </c>
      <c r="QU291" s="899">
        <f t="shared" si="5185"/>
        <v>1</v>
      </c>
      <c r="QV291" s="899">
        <f t="shared" si="5186"/>
        <v>1</v>
      </c>
      <c r="QW291" s="899">
        <f t="shared" si="5187"/>
        <v>1</v>
      </c>
      <c r="QX291" s="966">
        <f t="shared" si="5188"/>
        <v>10635069</v>
      </c>
      <c r="QY291" s="901">
        <f t="shared" si="5189"/>
        <v>0</v>
      </c>
      <c r="RB291" s="405"/>
      <c r="RC291" s="406"/>
      <c r="RD291" s="407"/>
      <c r="RE291" s="408"/>
      <c r="RF291" s="409"/>
      <c r="RG291" s="410"/>
      <c r="RH291" s="410"/>
      <c r="RI291" s="898"/>
      <c r="RJ291" s="898"/>
      <c r="RK291" s="934"/>
      <c r="RL291" s="934"/>
      <c r="RM291" s="934"/>
      <c r="RN291" s="934"/>
      <c r="RO291" s="935"/>
      <c r="RP291" s="936"/>
      <c r="RS291" s="405"/>
      <c r="RT291" s="406"/>
      <c r="RU291" s="407"/>
      <c r="RV291" s="408"/>
      <c r="RW291" s="409"/>
      <c r="RX291" s="410"/>
      <c r="RY291" s="410"/>
      <c r="RZ291" s="898"/>
      <c r="SA291" s="898"/>
      <c r="SB291" s="934"/>
      <c r="SC291" s="934"/>
      <c r="SD291" s="934"/>
      <c r="SE291" s="934"/>
      <c r="SF291" s="935"/>
      <c r="SG291" s="936"/>
      <c r="SJ291" s="405"/>
      <c r="SK291" s="406"/>
      <c r="SL291" s="407"/>
      <c r="SM291" s="408"/>
      <c r="SN291" s="409"/>
      <c r="SO291" s="410"/>
      <c r="SP291" s="410"/>
      <c r="SQ291" s="898"/>
      <c r="SR291" s="898"/>
      <c r="SS291" s="934"/>
      <c r="ST291" s="934"/>
      <c r="SU291" s="934"/>
      <c r="SV291" s="934"/>
      <c r="SW291" s="935"/>
      <c r="SX291" s="936"/>
    </row>
    <row r="292" spans="2:518" ht="60" customHeight="1" thickTop="1" thickBot="1">
      <c r="B292" s="958" t="s">
        <v>972</v>
      </c>
      <c r="C292" s="1190" t="s">
        <v>637</v>
      </c>
      <c r="D292" s="1179" t="s">
        <v>236</v>
      </c>
      <c r="E292" s="1180">
        <v>12</v>
      </c>
      <c r="F292" s="1015"/>
      <c r="G292" s="1025">
        <f t="shared" si="4948"/>
        <v>0</v>
      </c>
      <c r="H292" s="1016"/>
      <c r="K292" s="958" t="s">
        <v>972</v>
      </c>
      <c r="L292" s="1190" t="s">
        <v>637</v>
      </c>
      <c r="M292" s="1179" t="s">
        <v>236</v>
      </c>
      <c r="N292" s="1180">
        <v>12</v>
      </c>
      <c r="O292" s="1017">
        <v>46368</v>
      </c>
      <c r="P292" s="1025">
        <f t="shared" si="4949"/>
        <v>556416</v>
      </c>
      <c r="Q292" s="1016"/>
      <c r="R292" s="898">
        <f t="shared" si="4950"/>
        <v>1</v>
      </c>
      <c r="S292" s="898">
        <f t="shared" si="4951"/>
        <v>1</v>
      </c>
      <c r="T292" s="899">
        <f t="shared" si="4952"/>
        <v>1</v>
      </c>
      <c r="U292" s="899">
        <f t="shared" si="4953"/>
        <v>1</v>
      </c>
      <c r="V292" s="899">
        <f t="shared" si="4954"/>
        <v>1</v>
      </c>
      <c r="W292" s="899">
        <f t="shared" si="4955"/>
        <v>1</v>
      </c>
      <c r="X292" s="966">
        <f t="shared" si="4956"/>
        <v>556416</v>
      </c>
      <c r="Y292" s="901">
        <f t="shared" si="4957"/>
        <v>0</v>
      </c>
      <c r="Z292" s="872"/>
      <c r="AA292" s="872"/>
      <c r="AB292" s="958" t="s">
        <v>972</v>
      </c>
      <c r="AC292" s="1190" t="s">
        <v>637</v>
      </c>
      <c r="AD292" s="1179" t="s">
        <v>236</v>
      </c>
      <c r="AE292" s="1180">
        <v>12</v>
      </c>
      <c r="AF292" s="1015">
        <v>48000</v>
      </c>
      <c r="AG292" s="1025">
        <f t="shared" si="4958"/>
        <v>576000</v>
      </c>
      <c r="AH292" s="1016"/>
      <c r="AI292" s="898">
        <f t="shared" si="4959"/>
        <v>1</v>
      </c>
      <c r="AJ292" s="898">
        <f t="shared" si="4960"/>
        <v>1</v>
      </c>
      <c r="AK292" s="899">
        <f t="shared" si="4961"/>
        <v>1</v>
      </c>
      <c r="AL292" s="899">
        <f t="shared" si="4962"/>
        <v>1</v>
      </c>
      <c r="AM292" s="899">
        <f t="shared" si="4963"/>
        <v>1</v>
      </c>
      <c r="AN292" s="899">
        <f t="shared" si="4964"/>
        <v>1</v>
      </c>
      <c r="AO292" s="966">
        <f t="shared" si="4965"/>
        <v>576000</v>
      </c>
      <c r="AP292" s="901">
        <f t="shared" si="4966"/>
        <v>0</v>
      </c>
      <c r="AQ292" s="872"/>
      <c r="AR292" s="872"/>
      <c r="AS292" s="958" t="s">
        <v>972</v>
      </c>
      <c r="AT292" s="1191" t="s">
        <v>637</v>
      </c>
      <c r="AU292" s="1179" t="s">
        <v>236</v>
      </c>
      <c r="AV292" s="1180">
        <v>12</v>
      </c>
      <c r="AW292" s="1019">
        <v>25000</v>
      </c>
      <c r="AX292" s="1026">
        <f t="shared" si="4967"/>
        <v>300000</v>
      </c>
      <c r="AY292" s="1016"/>
      <c r="AZ292" s="898">
        <f t="shared" si="4968"/>
        <v>1</v>
      </c>
      <c r="BA292" s="898">
        <f t="shared" si="4969"/>
        <v>1</v>
      </c>
      <c r="BB292" s="899">
        <f t="shared" si="4970"/>
        <v>1</v>
      </c>
      <c r="BC292" s="899">
        <f t="shared" si="4971"/>
        <v>1</v>
      </c>
      <c r="BD292" s="899">
        <f t="shared" si="4972"/>
        <v>1</v>
      </c>
      <c r="BE292" s="899">
        <f t="shared" si="4973"/>
        <v>1</v>
      </c>
      <c r="BF292" s="966">
        <f t="shared" si="4974"/>
        <v>300000</v>
      </c>
      <c r="BG292" s="901">
        <f t="shared" si="4975"/>
        <v>0</v>
      </c>
      <c r="BJ292" s="958" t="s">
        <v>972</v>
      </c>
      <c r="BK292" s="1190" t="s">
        <v>637</v>
      </c>
      <c r="BL292" s="1179" t="s">
        <v>236</v>
      </c>
      <c r="BM292" s="1180">
        <v>12</v>
      </c>
      <c r="BN292" s="1015">
        <v>49620</v>
      </c>
      <c r="BO292" s="1025">
        <f t="shared" si="4976"/>
        <v>595440</v>
      </c>
      <c r="BP292" s="1016"/>
      <c r="BQ292" s="898">
        <f t="shared" si="4977"/>
        <v>1</v>
      </c>
      <c r="BR292" s="898">
        <f t="shared" si="4978"/>
        <v>1</v>
      </c>
      <c r="BS292" s="899">
        <f t="shared" si="4979"/>
        <v>1</v>
      </c>
      <c r="BT292" s="899">
        <f t="shared" si="4980"/>
        <v>1</v>
      </c>
      <c r="BU292" s="899">
        <f t="shared" si="4981"/>
        <v>1</v>
      </c>
      <c r="BV292" s="899">
        <f t="shared" si="4982"/>
        <v>1</v>
      </c>
      <c r="BW292" s="966">
        <f t="shared" si="4983"/>
        <v>595440</v>
      </c>
      <c r="BX292" s="901">
        <f t="shared" si="4984"/>
        <v>0</v>
      </c>
      <c r="CA292" s="958" t="s">
        <v>972</v>
      </c>
      <c r="CB292" s="1190" t="s">
        <v>637</v>
      </c>
      <c r="CC292" s="1179" t="s">
        <v>236</v>
      </c>
      <c r="CD292" s="1180">
        <v>12</v>
      </c>
      <c r="CE292" s="1015">
        <v>45162</v>
      </c>
      <c r="CF292" s="1025">
        <f t="shared" si="4985"/>
        <v>541944</v>
      </c>
      <c r="CG292" s="1016"/>
      <c r="CH292" s="898">
        <f t="shared" si="4986"/>
        <v>1</v>
      </c>
      <c r="CI292" s="898">
        <f t="shared" si="4987"/>
        <v>1</v>
      </c>
      <c r="CJ292" s="899">
        <f t="shared" si="4988"/>
        <v>1</v>
      </c>
      <c r="CK292" s="899">
        <f t="shared" si="4989"/>
        <v>1</v>
      </c>
      <c r="CL292" s="899">
        <f t="shared" si="4990"/>
        <v>1</v>
      </c>
      <c r="CM292" s="899">
        <f t="shared" si="4991"/>
        <v>1</v>
      </c>
      <c r="CN292" s="966">
        <f t="shared" si="4992"/>
        <v>541944</v>
      </c>
      <c r="CO292" s="901">
        <f t="shared" si="4993"/>
        <v>0</v>
      </c>
      <c r="CR292" s="958" t="s">
        <v>972</v>
      </c>
      <c r="CS292" s="1190" t="s">
        <v>637</v>
      </c>
      <c r="CT292" s="1179" t="s">
        <v>236</v>
      </c>
      <c r="CU292" s="1180">
        <v>12</v>
      </c>
      <c r="CV292" s="1015">
        <v>45000</v>
      </c>
      <c r="CW292" s="1025">
        <f t="shared" si="4994"/>
        <v>540000</v>
      </c>
      <c r="CX292" s="1016"/>
      <c r="CY292" s="898">
        <f t="shared" si="4995"/>
        <v>1</v>
      </c>
      <c r="CZ292" s="898">
        <f t="shared" si="4996"/>
        <v>1</v>
      </c>
      <c r="DA292" s="899">
        <f t="shared" si="4997"/>
        <v>1</v>
      </c>
      <c r="DB292" s="899">
        <f t="shared" si="4998"/>
        <v>1</v>
      </c>
      <c r="DC292" s="899">
        <f t="shared" si="4999"/>
        <v>1</v>
      </c>
      <c r="DD292" s="899">
        <f t="shared" si="5000"/>
        <v>1</v>
      </c>
      <c r="DE292" s="966">
        <f t="shared" si="5001"/>
        <v>540000</v>
      </c>
      <c r="DF292" s="901">
        <f t="shared" si="5002"/>
        <v>0</v>
      </c>
      <c r="DI292" s="958" t="s">
        <v>972</v>
      </c>
      <c r="DJ292" s="1190" t="s">
        <v>637</v>
      </c>
      <c r="DK292" s="1179" t="s">
        <v>236</v>
      </c>
      <c r="DL292" s="1180">
        <v>12</v>
      </c>
      <c r="DM292" s="1015">
        <v>38785</v>
      </c>
      <c r="DN292" s="1025">
        <f t="shared" si="5003"/>
        <v>465420</v>
      </c>
      <c r="DO292" s="1016"/>
      <c r="DP292" s="898">
        <f t="shared" si="5004"/>
        <v>1</v>
      </c>
      <c r="DQ292" s="898">
        <f t="shared" si="5005"/>
        <v>1</v>
      </c>
      <c r="DR292" s="899">
        <f t="shared" si="5006"/>
        <v>1</v>
      </c>
      <c r="DS292" s="899">
        <f t="shared" si="5007"/>
        <v>1</v>
      </c>
      <c r="DT292" s="899">
        <f t="shared" si="5008"/>
        <v>1</v>
      </c>
      <c r="DU292" s="899">
        <f t="shared" si="5009"/>
        <v>1</v>
      </c>
      <c r="DV292" s="966">
        <f t="shared" si="5010"/>
        <v>465420</v>
      </c>
      <c r="DW292" s="901">
        <f t="shared" si="5011"/>
        <v>0</v>
      </c>
      <c r="DZ292" s="958" t="s">
        <v>972</v>
      </c>
      <c r="EA292" s="1190" t="s">
        <v>637</v>
      </c>
      <c r="EB292" s="1179" t="s">
        <v>236</v>
      </c>
      <c r="EC292" s="1180">
        <v>12</v>
      </c>
      <c r="ED292" s="1015">
        <v>37850</v>
      </c>
      <c r="EE292" s="1025">
        <f t="shared" si="5012"/>
        <v>454200</v>
      </c>
      <c r="EF292" s="1016"/>
      <c r="EG292" s="898">
        <f t="shared" si="5013"/>
        <v>1</v>
      </c>
      <c r="EH292" s="898">
        <f t="shared" si="5014"/>
        <v>1</v>
      </c>
      <c r="EI292" s="899">
        <f t="shared" si="5015"/>
        <v>1</v>
      </c>
      <c r="EJ292" s="899">
        <f t="shared" si="5016"/>
        <v>1</v>
      </c>
      <c r="EK292" s="899">
        <f t="shared" si="5017"/>
        <v>1</v>
      </c>
      <c r="EL292" s="899">
        <f t="shared" si="5018"/>
        <v>1</v>
      </c>
      <c r="EM292" s="966">
        <f t="shared" si="5019"/>
        <v>454200</v>
      </c>
      <c r="EN292" s="901">
        <f t="shared" si="5020"/>
        <v>0</v>
      </c>
      <c r="EQ292" s="958" t="s">
        <v>972</v>
      </c>
      <c r="ER292" s="1190" t="s">
        <v>637</v>
      </c>
      <c r="ES292" s="1179" t="s">
        <v>236</v>
      </c>
      <c r="ET292" s="1180">
        <v>12</v>
      </c>
      <c r="EU292" s="1015">
        <v>45300</v>
      </c>
      <c r="EV292" s="1025">
        <f t="shared" si="5021"/>
        <v>543600</v>
      </c>
      <c r="EW292" s="1016"/>
      <c r="EX292" s="898">
        <f t="shared" si="5022"/>
        <v>1</v>
      </c>
      <c r="EY292" s="898">
        <f t="shared" si="5023"/>
        <v>1</v>
      </c>
      <c r="EZ292" s="899">
        <f t="shared" si="5024"/>
        <v>1</v>
      </c>
      <c r="FA292" s="899">
        <f t="shared" si="5025"/>
        <v>1</v>
      </c>
      <c r="FB292" s="899">
        <f t="shared" si="5026"/>
        <v>1</v>
      </c>
      <c r="FC292" s="899">
        <f t="shared" si="5027"/>
        <v>1</v>
      </c>
      <c r="FD292" s="966">
        <f t="shared" si="5028"/>
        <v>543600</v>
      </c>
      <c r="FE292" s="901">
        <f t="shared" si="5029"/>
        <v>0</v>
      </c>
      <c r="FH292" s="958"/>
      <c r="FI292" s="1190"/>
      <c r="FJ292" s="1179"/>
      <c r="FK292" s="1180"/>
      <c r="FL292" s="1015"/>
      <c r="FM292" s="1025">
        <f t="shared" si="5030"/>
        <v>0</v>
      </c>
      <c r="FN292" s="1016"/>
      <c r="FO292" s="898" t="e">
        <f t="shared" si="5031"/>
        <v>#N/A</v>
      </c>
      <c r="FP292" s="898" t="e">
        <f t="shared" si="5032"/>
        <v>#N/A</v>
      </c>
      <c r="FQ292" s="899" t="e">
        <f t="shared" si="5033"/>
        <v>#N/A</v>
      </c>
      <c r="FR292" s="899">
        <f t="shared" si="5034"/>
        <v>0</v>
      </c>
      <c r="FS292" s="899">
        <f t="shared" si="5035"/>
        <v>0</v>
      </c>
      <c r="FT292" s="899" t="e">
        <f t="shared" si="5036"/>
        <v>#N/A</v>
      </c>
      <c r="FU292" s="966">
        <f t="shared" si="5037"/>
        <v>0</v>
      </c>
      <c r="FV292" s="901">
        <f t="shared" si="5038"/>
        <v>0</v>
      </c>
      <c r="FY292" s="958" t="s">
        <v>972</v>
      </c>
      <c r="FZ292" s="1190" t="s">
        <v>637</v>
      </c>
      <c r="GA292" s="1179" t="s">
        <v>236</v>
      </c>
      <c r="GB292" s="1180">
        <v>12</v>
      </c>
      <c r="GC292" s="1017">
        <v>46368</v>
      </c>
      <c r="GD292" s="1025">
        <f t="shared" si="5039"/>
        <v>556416</v>
      </c>
      <c r="GE292" s="1016"/>
      <c r="GF292" s="898">
        <f t="shared" si="5040"/>
        <v>1</v>
      </c>
      <c r="GG292" s="898">
        <f t="shared" si="5041"/>
        <v>1</v>
      </c>
      <c r="GH292" s="899">
        <f t="shared" si="5042"/>
        <v>1</v>
      </c>
      <c r="GI292" s="899">
        <f t="shared" si="5043"/>
        <v>1</v>
      </c>
      <c r="GJ292" s="899">
        <f t="shared" si="5044"/>
        <v>1</v>
      </c>
      <c r="GK292" s="899">
        <f t="shared" si="5045"/>
        <v>1</v>
      </c>
      <c r="GL292" s="966">
        <f t="shared" si="5046"/>
        <v>556416</v>
      </c>
      <c r="GM292" s="901">
        <f t="shared" si="5047"/>
        <v>0</v>
      </c>
      <c r="GP292" s="958" t="s">
        <v>972</v>
      </c>
      <c r="GQ292" s="1190" t="s">
        <v>637</v>
      </c>
      <c r="GR292" s="1179" t="s">
        <v>236</v>
      </c>
      <c r="GS292" s="1180">
        <v>12</v>
      </c>
      <c r="GT292" s="1015">
        <v>45440</v>
      </c>
      <c r="GU292" s="1025">
        <f t="shared" si="5048"/>
        <v>545280</v>
      </c>
      <c r="GV292" s="1016"/>
      <c r="GW292" s="898">
        <f t="shared" si="5049"/>
        <v>1</v>
      </c>
      <c r="GX292" s="898">
        <f t="shared" si="5050"/>
        <v>1</v>
      </c>
      <c r="GY292" s="899">
        <f t="shared" si="5051"/>
        <v>1</v>
      </c>
      <c r="GZ292" s="899">
        <f t="shared" si="5052"/>
        <v>1</v>
      </c>
      <c r="HA292" s="899">
        <f t="shared" si="5053"/>
        <v>1</v>
      </c>
      <c r="HB292" s="899">
        <f t="shared" si="5054"/>
        <v>1</v>
      </c>
      <c r="HC292" s="966">
        <f t="shared" si="5055"/>
        <v>545280</v>
      </c>
      <c r="HD292" s="901">
        <f t="shared" si="5056"/>
        <v>0</v>
      </c>
      <c r="HG292" s="958" t="s">
        <v>972</v>
      </c>
      <c r="HH292" s="1190" t="s">
        <v>637</v>
      </c>
      <c r="HI292" s="1179" t="s">
        <v>236</v>
      </c>
      <c r="HJ292" s="1180">
        <v>12</v>
      </c>
      <c r="HK292" s="1015">
        <v>37371</v>
      </c>
      <c r="HL292" s="1025">
        <f t="shared" si="5057"/>
        <v>448452</v>
      </c>
      <c r="HM292" s="1016"/>
      <c r="HN292" s="898">
        <f t="shared" si="5058"/>
        <v>1</v>
      </c>
      <c r="HO292" s="898">
        <f t="shared" si="5059"/>
        <v>1</v>
      </c>
      <c r="HP292" s="899">
        <f t="shared" si="5060"/>
        <v>1</v>
      </c>
      <c r="HQ292" s="899">
        <f t="shared" si="5061"/>
        <v>1</v>
      </c>
      <c r="HR292" s="899">
        <f t="shared" si="5062"/>
        <v>1</v>
      </c>
      <c r="HS292" s="899">
        <f t="shared" si="5063"/>
        <v>1</v>
      </c>
      <c r="HT292" s="966">
        <f t="shared" si="5064"/>
        <v>448452</v>
      </c>
      <c r="HU292" s="901">
        <f t="shared" si="5065"/>
        <v>0</v>
      </c>
      <c r="HX292" s="958" t="s">
        <v>972</v>
      </c>
      <c r="HY292" s="1190" t="s">
        <v>637</v>
      </c>
      <c r="HZ292" s="1179" t="s">
        <v>236</v>
      </c>
      <c r="IA292" s="1180">
        <v>12</v>
      </c>
      <c r="IB292" s="1020">
        <v>28643</v>
      </c>
      <c r="IC292" s="1027">
        <f t="shared" si="5066"/>
        <v>343716</v>
      </c>
      <c r="ID292" s="1016"/>
      <c r="IE292" s="898">
        <f t="shared" si="5067"/>
        <v>1</v>
      </c>
      <c r="IF292" s="898">
        <f t="shared" si="5068"/>
        <v>1</v>
      </c>
      <c r="IG292" s="899">
        <f t="shared" si="5069"/>
        <v>1</v>
      </c>
      <c r="IH292" s="899">
        <f t="shared" si="5070"/>
        <v>1</v>
      </c>
      <c r="II292" s="899">
        <f t="shared" si="5071"/>
        <v>1</v>
      </c>
      <c r="IJ292" s="899">
        <f t="shared" si="5072"/>
        <v>1</v>
      </c>
      <c r="IK292" s="966">
        <f t="shared" si="5073"/>
        <v>343716</v>
      </c>
      <c r="IL292" s="901">
        <f t="shared" si="5074"/>
        <v>0</v>
      </c>
      <c r="IO292" s="958" t="s">
        <v>972</v>
      </c>
      <c r="IP292" s="1190" t="s">
        <v>637</v>
      </c>
      <c r="IQ292" s="1179" t="s">
        <v>236</v>
      </c>
      <c r="IR292" s="1180">
        <v>12</v>
      </c>
      <c r="IS292" s="1015">
        <v>32929</v>
      </c>
      <c r="IT292" s="1025">
        <f t="shared" si="5075"/>
        <v>395148</v>
      </c>
      <c r="IU292" s="1016"/>
      <c r="IV292" s="898">
        <f t="shared" si="5076"/>
        <v>1</v>
      </c>
      <c r="IW292" s="898">
        <f t="shared" si="5077"/>
        <v>1</v>
      </c>
      <c r="IX292" s="899">
        <f t="shared" si="5078"/>
        <v>1</v>
      </c>
      <c r="IY292" s="899">
        <f t="shared" si="5079"/>
        <v>1</v>
      </c>
      <c r="IZ292" s="899">
        <f t="shared" si="5080"/>
        <v>1</v>
      </c>
      <c r="JA292" s="899">
        <f t="shared" si="5081"/>
        <v>1</v>
      </c>
      <c r="JB292" s="966">
        <f t="shared" si="5082"/>
        <v>395148</v>
      </c>
      <c r="JC292" s="901">
        <f t="shared" si="5083"/>
        <v>0</v>
      </c>
      <c r="JF292" s="958" t="s">
        <v>972</v>
      </c>
      <c r="JG292" s="1190" t="s">
        <v>637</v>
      </c>
      <c r="JH292" s="1179" t="s">
        <v>236</v>
      </c>
      <c r="JI292" s="1180">
        <v>12</v>
      </c>
      <c r="JJ292" s="1015">
        <v>57200</v>
      </c>
      <c r="JK292" s="1025">
        <f t="shared" si="5084"/>
        <v>686400</v>
      </c>
      <c r="JL292" s="1016"/>
      <c r="JM292" s="898">
        <f t="shared" si="5085"/>
        <v>1</v>
      </c>
      <c r="JN292" s="898">
        <f t="shared" si="5086"/>
        <v>1</v>
      </c>
      <c r="JO292" s="899">
        <f t="shared" si="5087"/>
        <v>1</v>
      </c>
      <c r="JP292" s="899">
        <f t="shared" si="5088"/>
        <v>1</v>
      </c>
      <c r="JQ292" s="899">
        <f t="shared" si="5089"/>
        <v>1</v>
      </c>
      <c r="JR292" s="899">
        <f t="shared" si="5090"/>
        <v>1</v>
      </c>
      <c r="JS292" s="966">
        <f t="shared" si="5091"/>
        <v>686400</v>
      </c>
      <c r="JT292" s="901">
        <f t="shared" si="5092"/>
        <v>0</v>
      </c>
      <c r="JW292" s="958" t="s">
        <v>972</v>
      </c>
      <c r="JX292" s="1190" t="s">
        <v>637</v>
      </c>
      <c r="JY292" s="1179" t="s">
        <v>236</v>
      </c>
      <c r="JZ292" s="1180">
        <v>12</v>
      </c>
      <c r="KA292" s="1015">
        <v>32577.417000000001</v>
      </c>
      <c r="KB292" s="1025">
        <f t="shared" si="5093"/>
        <v>390929</v>
      </c>
      <c r="KC292" s="1016"/>
      <c r="KD292" s="898">
        <f t="shared" si="5094"/>
        <v>1</v>
      </c>
      <c r="KE292" s="898">
        <f t="shared" si="5095"/>
        <v>1</v>
      </c>
      <c r="KF292" s="899">
        <f t="shared" si="5096"/>
        <v>1</v>
      </c>
      <c r="KG292" s="899">
        <f t="shared" si="5097"/>
        <v>1</v>
      </c>
      <c r="KH292" s="899">
        <f t="shared" si="5098"/>
        <v>1</v>
      </c>
      <c r="KI292" s="899">
        <f t="shared" si="5099"/>
        <v>1</v>
      </c>
      <c r="KJ292" s="966">
        <f t="shared" si="5100"/>
        <v>390929</v>
      </c>
      <c r="KK292" s="901">
        <f t="shared" si="5101"/>
        <v>0</v>
      </c>
      <c r="KN292" s="958" t="s">
        <v>972</v>
      </c>
      <c r="KO292" s="1190" t="s">
        <v>637</v>
      </c>
      <c r="KP292" s="1179" t="s">
        <v>236</v>
      </c>
      <c r="KQ292" s="1180">
        <v>12</v>
      </c>
      <c r="KR292" s="1015">
        <v>51090</v>
      </c>
      <c r="KS292" s="1025">
        <f t="shared" si="5102"/>
        <v>613080</v>
      </c>
      <c r="KT292" s="1016"/>
      <c r="KU292" s="898">
        <f t="shared" si="5103"/>
        <v>1</v>
      </c>
      <c r="KV292" s="898">
        <f t="shared" si="5104"/>
        <v>1</v>
      </c>
      <c r="KW292" s="899">
        <f t="shared" si="5105"/>
        <v>1</v>
      </c>
      <c r="KX292" s="899">
        <f t="shared" si="5106"/>
        <v>1</v>
      </c>
      <c r="KY292" s="899">
        <f t="shared" si="5107"/>
        <v>1</v>
      </c>
      <c r="KZ292" s="899">
        <f t="shared" si="5108"/>
        <v>1</v>
      </c>
      <c r="LA292" s="966">
        <f t="shared" si="5109"/>
        <v>613080</v>
      </c>
      <c r="LB292" s="901">
        <f t="shared" si="5110"/>
        <v>0</v>
      </c>
      <c r="LE292" s="958" t="s">
        <v>972</v>
      </c>
      <c r="LF292" s="1190" t="s">
        <v>637</v>
      </c>
      <c r="LG292" s="1179" t="s">
        <v>236</v>
      </c>
      <c r="LH292" s="1180">
        <v>12</v>
      </c>
      <c r="LI292" s="1021">
        <v>53838</v>
      </c>
      <c r="LJ292" s="1028">
        <f t="shared" si="5111"/>
        <v>646056</v>
      </c>
      <c r="LK292" s="1016"/>
      <c r="LL292" s="898">
        <f t="shared" si="5112"/>
        <v>1</v>
      </c>
      <c r="LM292" s="898">
        <f t="shared" si="5113"/>
        <v>1</v>
      </c>
      <c r="LN292" s="899">
        <f t="shared" si="5114"/>
        <v>1</v>
      </c>
      <c r="LO292" s="899">
        <f t="shared" si="5115"/>
        <v>1</v>
      </c>
      <c r="LP292" s="899">
        <f t="shared" si="5116"/>
        <v>1</v>
      </c>
      <c r="LQ292" s="899">
        <f t="shared" si="5117"/>
        <v>1</v>
      </c>
      <c r="LR292" s="966">
        <f t="shared" si="5118"/>
        <v>646056</v>
      </c>
      <c r="LS292" s="901">
        <f t="shared" si="5119"/>
        <v>0</v>
      </c>
      <c r="LV292" s="958" t="s">
        <v>972</v>
      </c>
      <c r="LW292" s="1190" t="s">
        <v>637</v>
      </c>
      <c r="LX292" s="1179" t="s">
        <v>236</v>
      </c>
      <c r="LY292" s="1180">
        <v>12</v>
      </c>
      <c r="LZ292" s="1015">
        <v>62140</v>
      </c>
      <c r="MA292" s="1025">
        <f t="shared" si="5120"/>
        <v>745680</v>
      </c>
      <c r="MB292" s="1016"/>
      <c r="MC292" s="898">
        <f t="shared" si="5121"/>
        <v>1</v>
      </c>
      <c r="MD292" s="898">
        <f t="shared" si="5122"/>
        <v>1</v>
      </c>
      <c r="ME292" s="899">
        <f t="shared" si="5123"/>
        <v>1</v>
      </c>
      <c r="MF292" s="899">
        <f t="shared" si="5124"/>
        <v>1</v>
      </c>
      <c r="MG292" s="899">
        <f t="shared" si="5125"/>
        <v>1</v>
      </c>
      <c r="MH292" s="899">
        <f t="shared" si="5126"/>
        <v>1</v>
      </c>
      <c r="MI292" s="966">
        <f t="shared" si="5127"/>
        <v>745680</v>
      </c>
      <c r="MJ292" s="901">
        <f t="shared" si="5128"/>
        <v>0</v>
      </c>
      <c r="MM292" s="958" t="s">
        <v>972</v>
      </c>
      <c r="MN292" s="1190" t="s">
        <v>637</v>
      </c>
      <c r="MO292" s="1179" t="s">
        <v>236</v>
      </c>
      <c r="MP292" s="1180">
        <v>12</v>
      </c>
      <c r="MQ292" s="1015">
        <v>46980</v>
      </c>
      <c r="MR292" s="1025">
        <f t="shared" si="5129"/>
        <v>563760</v>
      </c>
      <c r="MS292" s="1016"/>
      <c r="MT292" s="898">
        <f t="shared" si="5130"/>
        <v>1</v>
      </c>
      <c r="MU292" s="898">
        <f t="shared" si="5131"/>
        <v>1</v>
      </c>
      <c r="MV292" s="899">
        <f t="shared" si="5132"/>
        <v>1</v>
      </c>
      <c r="MW292" s="899">
        <f t="shared" si="5133"/>
        <v>1</v>
      </c>
      <c r="MX292" s="899">
        <f t="shared" si="5134"/>
        <v>1</v>
      </c>
      <c r="MY292" s="899">
        <f t="shared" si="5135"/>
        <v>1</v>
      </c>
      <c r="MZ292" s="966">
        <f t="shared" si="5136"/>
        <v>563760</v>
      </c>
      <c r="NA292" s="901">
        <f t="shared" si="5137"/>
        <v>0</v>
      </c>
      <c r="ND292" s="975" t="s">
        <v>972</v>
      </c>
      <c r="NE292" s="976" t="s">
        <v>637</v>
      </c>
      <c r="NF292" s="1175" t="s">
        <v>236</v>
      </c>
      <c r="NG292" s="1176">
        <v>12</v>
      </c>
      <c r="NH292" s="979">
        <v>70928.55</v>
      </c>
      <c r="NI292" s="980">
        <v>851143</v>
      </c>
      <c r="NJ292" s="1016"/>
      <c r="NK292" s="898">
        <f t="shared" si="5138"/>
        <v>1</v>
      </c>
      <c r="NL292" s="898">
        <f t="shared" si="5139"/>
        <v>1</v>
      </c>
      <c r="NM292" s="899">
        <f t="shared" si="5140"/>
        <v>1</v>
      </c>
      <c r="NN292" s="899">
        <f t="shared" si="5141"/>
        <v>1</v>
      </c>
      <c r="NO292" s="899">
        <f t="shared" si="5142"/>
        <v>1</v>
      </c>
      <c r="NP292" s="899">
        <f t="shared" si="5143"/>
        <v>1</v>
      </c>
      <c r="NQ292" s="966">
        <f t="shared" si="5144"/>
        <v>851143</v>
      </c>
      <c r="NR292" s="901">
        <f t="shared" si="5145"/>
        <v>0</v>
      </c>
      <c r="NU292" s="981" t="s">
        <v>972</v>
      </c>
      <c r="NV292" s="982" t="s">
        <v>637</v>
      </c>
      <c r="NW292" s="1177" t="s">
        <v>236</v>
      </c>
      <c r="NX292" s="1178">
        <v>12</v>
      </c>
      <c r="NY292" s="1022">
        <v>71645</v>
      </c>
      <c r="NZ292" s="986">
        <f t="shared" si="5146"/>
        <v>859740</v>
      </c>
      <c r="OA292" s="1016"/>
      <c r="OB292" s="898">
        <f t="shared" si="5147"/>
        <v>1</v>
      </c>
      <c r="OC292" s="898">
        <f t="shared" si="5148"/>
        <v>1</v>
      </c>
      <c r="OD292" s="899">
        <f t="shared" si="5149"/>
        <v>1</v>
      </c>
      <c r="OE292" s="899">
        <f t="shared" si="5150"/>
        <v>1</v>
      </c>
      <c r="OF292" s="899">
        <f t="shared" si="5151"/>
        <v>1</v>
      </c>
      <c r="OG292" s="899">
        <f t="shared" si="5152"/>
        <v>1</v>
      </c>
      <c r="OH292" s="966">
        <f t="shared" si="5153"/>
        <v>859740</v>
      </c>
      <c r="OI292" s="901">
        <f t="shared" si="5154"/>
        <v>0</v>
      </c>
      <c r="OL292" s="958" t="s">
        <v>972</v>
      </c>
      <c r="OM292" s="1190" t="s">
        <v>637</v>
      </c>
      <c r="ON292" s="1179" t="s">
        <v>236</v>
      </c>
      <c r="OO292" s="1180">
        <v>12</v>
      </c>
      <c r="OP292" s="1015">
        <v>28673</v>
      </c>
      <c r="OQ292" s="1025">
        <f t="shared" si="5155"/>
        <v>344076</v>
      </c>
      <c r="OR292" s="1016"/>
      <c r="OS292" s="898">
        <f t="shared" si="5156"/>
        <v>1</v>
      </c>
      <c r="OT292" s="898">
        <f t="shared" si="5157"/>
        <v>1</v>
      </c>
      <c r="OU292" s="899">
        <f t="shared" si="5158"/>
        <v>1</v>
      </c>
      <c r="OV292" s="899">
        <f t="shared" si="5159"/>
        <v>1</v>
      </c>
      <c r="OW292" s="899">
        <f t="shared" si="5160"/>
        <v>1</v>
      </c>
      <c r="OX292" s="899">
        <f t="shared" si="5161"/>
        <v>1</v>
      </c>
      <c r="OY292" s="966">
        <f t="shared" si="5162"/>
        <v>344076</v>
      </c>
      <c r="OZ292" s="901">
        <f t="shared" si="5163"/>
        <v>0</v>
      </c>
      <c r="PC292" s="958" t="s">
        <v>972</v>
      </c>
      <c r="PD292" s="1190" t="s">
        <v>637</v>
      </c>
      <c r="PE292" s="1179" t="s">
        <v>236</v>
      </c>
      <c r="PF292" s="1180">
        <v>12</v>
      </c>
      <c r="PG292" s="1023">
        <v>36376</v>
      </c>
      <c r="PH292" s="1029">
        <v>436512</v>
      </c>
      <c r="PI292" s="1249"/>
      <c r="PJ292" s="898">
        <f t="shared" si="5164"/>
        <v>1</v>
      </c>
      <c r="PK292" s="898">
        <f t="shared" si="5165"/>
        <v>1</v>
      </c>
      <c r="PL292" s="899">
        <f t="shared" si="5166"/>
        <v>1</v>
      </c>
      <c r="PM292" s="899">
        <f t="shared" si="5167"/>
        <v>1</v>
      </c>
      <c r="PN292" s="899">
        <f t="shared" si="5168"/>
        <v>1</v>
      </c>
      <c r="PO292" s="899">
        <f t="shared" si="5169"/>
        <v>1</v>
      </c>
      <c r="PP292" s="966">
        <f t="shared" si="5170"/>
        <v>436512</v>
      </c>
      <c r="PQ292" s="901">
        <f t="shared" si="5171"/>
        <v>0</v>
      </c>
      <c r="PT292" s="958" t="s">
        <v>972</v>
      </c>
      <c r="PU292" s="1190" t="s">
        <v>637</v>
      </c>
      <c r="PV292" s="1179" t="s">
        <v>236</v>
      </c>
      <c r="PW292" s="1180">
        <v>12</v>
      </c>
      <c r="PX292" s="1015">
        <v>45150</v>
      </c>
      <c r="PY292" s="1025">
        <f t="shared" si="5172"/>
        <v>541800</v>
      </c>
      <c r="PZ292" s="1016"/>
      <c r="QA292" s="898">
        <f t="shared" si="5173"/>
        <v>1</v>
      </c>
      <c r="QB292" s="898">
        <f t="shared" si="5174"/>
        <v>1</v>
      </c>
      <c r="QC292" s="899">
        <f t="shared" si="5175"/>
        <v>1</v>
      </c>
      <c r="QD292" s="899">
        <f t="shared" si="5176"/>
        <v>1</v>
      </c>
      <c r="QE292" s="899">
        <f t="shared" si="5177"/>
        <v>1</v>
      </c>
      <c r="QF292" s="899">
        <f t="shared" si="5178"/>
        <v>1</v>
      </c>
      <c r="QG292" s="966">
        <f t="shared" si="5179"/>
        <v>541800</v>
      </c>
      <c r="QH292" s="901">
        <f t="shared" si="5180"/>
        <v>0</v>
      </c>
      <c r="QK292" s="958" t="s">
        <v>972</v>
      </c>
      <c r="QL292" s="1190" t="s">
        <v>637</v>
      </c>
      <c r="QM292" s="1179" t="s">
        <v>236</v>
      </c>
      <c r="QN292" s="1180">
        <v>12</v>
      </c>
      <c r="QO292" s="1021">
        <v>54107.189999999995</v>
      </c>
      <c r="QP292" s="1028">
        <f t="shared" si="5181"/>
        <v>649286</v>
      </c>
      <c r="QQ292" s="1016"/>
      <c r="QR292" s="898">
        <f t="shared" si="5182"/>
        <v>1</v>
      </c>
      <c r="QS292" s="898">
        <f t="shared" si="5183"/>
        <v>1</v>
      </c>
      <c r="QT292" s="899">
        <f t="shared" si="5184"/>
        <v>1</v>
      </c>
      <c r="QU292" s="899">
        <f t="shared" si="5185"/>
        <v>1</v>
      </c>
      <c r="QV292" s="899">
        <f t="shared" si="5186"/>
        <v>1</v>
      </c>
      <c r="QW292" s="899">
        <f t="shared" si="5187"/>
        <v>1</v>
      </c>
      <c r="QX292" s="966">
        <f t="shared" si="5188"/>
        <v>649286</v>
      </c>
      <c r="QY292" s="901">
        <f t="shared" si="5189"/>
        <v>0</v>
      </c>
      <c r="RB292" s="405"/>
      <c r="RC292" s="406"/>
      <c r="RD292" s="407"/>
      <c r="RE292" s="408"/>
      <c r="RF292" s="409"/>
      <c r="RG292" s="410"/>
      <c r="RH292" s="410"/>
      <c r="RI292" s="898"/>
      <c r="RJ292" s="898"/>
      <c r="RK292" s="934"/>
      <c r="RL292" s="934"/>
      <c r="RM292" s="934"/>
      <c r="RN292" s="934"/>
      <c r="RO292" s="935"/>
      <c r="RP292" s="936"/>
      <c r="RS292" s="405"/>
      <c r="RT292" s="406"/>
      <c r="RU292" s="407"/>
      <c r="RV292" s="408"/>
      <c r="RW292" s="409"/>
      <c r="RX292" s="410"/>
      <c r="RY292" s="410"/>
      <c r="RZ292" s="898"/>
      <c r="SA292" s="898"/>
      <c r="SB292" s="934"/>
      <c r="SC292" s="934"/>
      <c r="SD292" s="934"/>
      <c r="SE292" s="934"/>
      <c r="SF292" s="935"/>
      <c r="SG292" s="936"/>
      <c r="SJ292" s="405"/>
      <c r="SK292" s="406"/>
      <c r="SL292" s="407"/>
      <c r="SM292" s="408"/>
      <c r="SN292" s="409"/>
      <c r="SO292" s="410"/>
      <c r="SP292" s="410"/>
      <c r="SQ292" s="898"/>
      <c r="SR292" s="898"/>
      <c r="SS292" s="934"/>
      <c r="ST292" s="934"/>
      <c r="SU292" s="934"/>
      <c r="SV292" s="934"/>
      <c r="SW292" s="935"/>
      <c r="SX292" s="936"/>
    </row>
    <row r="293" spans="2:518" ht="30" customHeight="1" thickTop="1" thickBot="1">
      <c r="B293" s="958" t="s">
        <v>973</v>
      </c>
      <c r="C293" s="1190" t="s">
        <v>638</v>
      </c>
      <c r="D293" s="1179" t="s">
        <v>149</v>
      </c>
      <c r="E293" s="1180">
        <v>80</v>
      </c>
      <c r="F293" s="1015"/>
      <c r="G293" s="1025">
        <f t="shared" si="4948"/>
        <v>0</v>
      </c>
      <c r="H293" s="1016"/>
      <c r="K293" s="958" t="s">
        <v>973</v>
      </c>
      <c r="L293" s="1190" t="s">
        <v>638</v>
      </c>
      <c r="M293" s="1179" t="s">
        <v>149</v>
      </c>
      <c r="N293" s="1180">
        <v>80</v>
      </c>
      <c r="O293" s="1017">
        <v>12909</v>
      </c>
      <c r="P293" s="1025">
        <f t="shared" si="4949"/>
        <v>1032720</v>
      </c>
      <c r="Q293" s="1016"/>
      <c r="R293" s="898">
        <f t="shared" si="4950"/>
        <v>1</v>
      </c>
      <c r="S293" s="898">
        <f t="shared" si="4951"/>
        <v>1</v>
      </c>
      <c r="T293" s="899">
        <f t="shared" si="4952"/>
        <v>1</v>
      </c>
      <c r="U293" s="899">
        <f t="shared" si="4953"/>
        <v>1</v>
      </c>
      <c r="V293" s="899">
        <f t="shared" si="4954"/>
        <v>1</v>
      </c>
      <c r="W293" s="899">
        <f t="shared" si="4955"/>
        <v>1</v>
      </c>
      <c r="X293" s="966">
        <f t="shared" si="4956"/>
        <v>1032720</v>
      </c>
      <c r="Y293" s="901">
        <f t="shared" si="4957"/>
        <v>0</v>
      </c>
      <c r="Z293" s="872"/>
      <c r="AA293" s="872"/>
      <c r="AB293" s="958" t="s">
        <v>973</v>
      </c>
      <c r="AC293" s="1190" t="s">
        <v>638</v>
      </c>
      <c r="AD293" s="1179" t="s">
        <v>149</v>
      </c>
      <c r="AE293" s="1180">
        <v>80</v>
      </c>
      <c r="AF293" s="1015">
        <v>23500</v>
      </c>
      <c r="AG293" s="1025">
        <f t="shared" si="4958"/>
        <v>1880000</v>
      </c>
      <c r="AH293" s="1016"/>
      <c r="AI293" s="898">
        <f t="shared" si="4959"/>
        <v>1</v>
      </c>
      <c r="AJ293" s="898">
        <f t="shared" si="4960"/>
        <v>1</v>
      </c>
      <c r="AK293" s="899">
        <f t="shared" si="4961"/>
        <v>1</v>
      </c>
      <c r="AL293" s="899">
        <f t="shared" si="4962"/>
        <v>1</v>
      </c>
      <c r="AM293" s="899">
        <f t="shared" si="4963"/>
        <v>1</v>
      </c>
      <c r="AN293" s="899">
        <f t="shared" si="4964"/>
        <v>1</v>
      </c>
      <c r="AO293" s="966">
        <f t="shared" si="4965"/>
        <v>1880000</v>
      </c>
      <c r="AP293" s="901">
        <f t="shared" si="4966"/>
        <v>0</v>
      </c>
      <c r="AQ293" s="872"/>
      <c r="AR293" s="872"/>
      <c r="AS293" s="958" t="s">
        <v>973</v>
      </c>
      <c r="AT293" s="1191" t="s">
        <v>638</v>
      </c>
      <c r="AU293" s="1179" t="s">
        <v>149</v>
      </c>
      <c r="AV293" s="1180">
        <v>80</v>
      </c>
      <c r="AW293" s="1019">
        <v>20000</v>
      </c>
      <c r="AX293" s="1026">
        <f t="shared" si="4967"/>
        <v>1600000</v>
      </c>
      <c r="AY293" s="1016"/>
      <c r="AZ293" s="898">
        <f t="shared" si="4968"/>
        <v>1</v>
      </c>
      <c r="BA293" s="898">
        <f t="shared" si="4969"/>
        <v>1</v>
      </c>
      <c r="BB293" s="899">
        <f t="shared" si="4970"/>
        <v>1</v>
      </c>
      <c r="BC293" s="899">
        <f t="shared" si="4971"/>
        <v>1</v>
      </c>
      <c r="BD293" s="899">
        <f t="shared" si="4972"/>
        <v>1</v>
      </c>
      <c r="BE293" s="899">
        <f t="shared" si="4973"/>
        <v>1</v>
      </c>
      <c r="BF293" s="966">
        <f t="shared" si="4974"/>
        <v>1600000</v>
      </c>
      <c r="BG293" s="901">
        <f t="shared" si="4975"/>
        <v>0</v>
      </c>
      <c r="BJ293" s="958" t="s">
        <v>973</v>
      </c>
      <c r="BK293" s="1190" t="s">
        <v>638</v>
      </c>
      <c r="BL293" s="1179" t="s">
        <v>149</v>
      </c>
      <c r="BM293" s="1180">
        <v>80</v>
      </c>
      <c r="BN293" s="1015">
        <v>18980</v>
      </c>
      <c r="BO293" s="1025">
        <f t="shared" si="4976"/>
        <v>1518400</v>
      </c>
      <c r="BP293" s="1016"/>
      <c r="BQ293" s="898">
        <f t="shared" si="4977"/>
        <v>1</v>
      </c>
      <c r="BR293" s="898">
        <f t="shared" si="4978"/>
        <v>1</v>
      </c>
      <c r="BS293" s="899">
        <f t="shared" si="4979"/>
        <v>1</v>
      </c>
      <c r="BT293" s="899">
        <f t="shared" si="4980"/>
        <v>1</v>
      </c>
      <c r="BU293" s="899">
        <f t="shared" si="4981"/>
        <v>1</v>
      </c>
      <c r="BV293" s="899">
        <f t="shared" si="4982"/>
        <v>1</v>
      </c>
      <c r="BW293" s="966">
        <f t="shared" si="4983"/>
        <v>1518400</v>
      </c>
      <c r="BX293" s="901">
        <f t="shared" si="4984"/>
        <v>0</v>
      </c>
      <c r="CA293" s="958" t="s">
        <v>973</v>
      </c>
      <c r="CB293" s="1190" t="s">
        <v>638</v>
      </c>
      <c r="CC293" s="1179" t="s">
        <v>149</v>
      </c>
      <c r="CD293" s="1180">
        <v>80</v>
      </c>
      <c r="CE293" s="1015">
        <v>12573</v>
      </c>
      <c r="CF293" s="1025">
        <f t="shared" si="4985"/>
        <v>1005840</v>
      </c>
      <c r="CG293" s="1016"/>
      <c r="CH293" s="898">
        <f t="shared" si="4986"/>
        <v>1</v>
      </c>
      <c r="CI293" s="898">
        <f t="shared" si="4987"/>
        <v>1</v>
      </c>
      <c r="CJ293" s="899">
        <f t="shared" si="4988"/>
        <v>1</v>
      </c>
      <c r="CK293" s="899">
        <f t="shared" si="4989"/>
        <v>1</v>
      </c>
      <c r="CL293" s="899">
        <f t="shared" si="4990"/>
        <v>1</v>
      </c>
      <c r="CM293" s="899">
        <f t="shared" si="4991"/>
        <v>1</v>
      </c>
      <c r="CN293" s="966">
        <f t="shared" si="4992"/>
        <v>1005840</v>
      </c>
      <c r="CO293" s="901">
        <f t="shared" si="4993"/>
        <v>0</v>
      </c>
      <c r="CR293" s="958" t="s">
        <v>973</v>
      </c>
      <c r="CS293" s="1190" t="s">
        <v>638</v>
      </c>
      <c r="CT293" s="1179" t="s">
        <v>149</v>
      </c>
      <c r="CU293" s="1180">
        <v>80</v>
      </c>
      <c r="CV293" s="1015">
        <v>9900</v>
      </c>
      <c r="CW293" s="1025">
        <f t="shared" si="4994"/>
        <v>792000</v>
      </c>
      <c r="CX293" s="1016"/>
      <c r="CY293" s="898">
        <f t="shared" si="4995"/>
        <v>1</v>
      </c>
      <c r="CZ293" s="898">
        <f t="shared" si="4996"/>
        <v>1</v>
      </c>
      <c r="DA293" s="899">
        <f t="shared" si="4997"/>
        <v>1</v>
      </c>
      <c r="DB293" s="899">
        <f t="shared" si="4998"/>
        <v>1</v>
      </c>
      <c r="DC293" s="899">
        <f t="shared" si="4999"/>
        <v>1</v>
      </c>
      <c r="DD293" s="899">
        <f t="shared" si="5000"/>
        <v>1</v>
      </c>
      <c r="DE293" s="966">
        <f t="shared" si="5001"/>
        <v>792000</v>
      </c>
      <c r="DF293" s="901">
        <f t="shared" si="5002"/>
        <v>0</v>
      </c>
      <c r="DI293" s="958" t="s">
        <v>973</v>
      </c>
      <c r="DJ293" s="1190" t="s">
        <v>638</v>
      </c>
      <c r="DK293" s="1179" t="s">
        <v>149</v>
      </c>
      <c r="DL293" s="1180">
        <v>80</v>
      </c>
      <c r="DM293" s="1015">
        <v>16923</v>
      </c>
      <c r="DN293" s="1025">
        <f t="shared" si="5003"/>
        <v>1353840</v>
      </c>
      <c r="DO293" s="1016"/>
      <c r="DP293" s="898">
        <f t="shared" si="5004"/>
        <v>1</v>
      </c>
      <c r="DQ293" s="898">
        <f t="shared" si="5005"/>
        <v>1</v>
      </c>
      <c r="DR293" s="899">
        <f t="shared" si="5006"/>
        <v>1</v>
      </c>
      <c r="DS293" s="899">
        <f t="shared" si="5007"/>
        <v>1</v>
      </c>
      <c r="DT293" s="899">
        <f t="shared" si="5008"/>
        <v>1</v>
      </c>
      <c r="DU293" s="899">
        <f t="shared" si="5009"/>
        <v>1</v>
      </c>
      <c r="DV293" s="966">
        <f t="shared" si="5010"/>
        <v>1353840</v>
      </c>
      <c r="DW293" s="901">
        <f t="shared" si="5011"/>
        <v>0</v>
      </c>
      <c r="DZ293" s="958" t="s">
        <v>973</v>
      </c>
      <c r="EA293" s="1190" t="s">
        <v>638</v>
      </c>
      <c r="EB293" s="1179" t="s">
        <v>149</v>
      </c>
      <c r="EC293" s="1180">
        <v>80</v>
      </c>
      <c r="ED293" s="1015">
        <v>17500</v>
      </c>
      <c r="EE293" s="1025">
        <f t="shared" si="5012"/>
        <v>1400000</v>
      </c>
      <c r="EF293" s="1016"/>
      <c r="EG293" s="898">
        <f t="shared" si="5013"/>
        <v>1</v>
      </c>
      <c r="EH293" s="898">
        <f t="shared" si="5014"/>
        <v>1</v>
      </c>
      <c r="EI293" s="899">
        <f t="shared" si="5015"/>
        <v>1</v>
      </c>
      <c r="EJ293" s="899">
        <f t="shared" si="5016"/>
        <v>1</v>
      </c>
      <c r="EK293" s="899">
        <f t="shared" si="5017"/>
        <v>1</v>
      </c>
      <c r="EL293" s="899">
        <f t="shared" si="5018"/>
        <v>1</v>
      </c>
      <c r="EM293" s="966">
        <f t="shared" si="5019"/>
        <v>1400000</v>
      </c>
      <c r="EN293" s="901">
        <f t="shared" si="5020"/>
        <v>0</v>
      </c>
      <c r="EQ293" s="958" t="s">
        <v>973</v>
      </c>
      <c r="ER293" s="1190" t="s">
        <v>638</v>
      </c>
      <c r="ES293" s="1179" t="s">
        <v>149</v>
      </c>
      <c r="ET293" s="1180">
        <v>80</v>
      </c>
      <c r="EU293" s="1015">
        <v>12500</v>
      </c>
      <c r="EV293" s="1025">
        <f t="shared" si="5021"/>
        <v>1000000</v>
      </c>
      <c r="EW293" s="1016"/>
      <c r="EX293" s="898">
        <f t="shared" si="5022"/>
        <v>1</v>
      </c>
      <c r="EY293" s="898">
        <f t="shared" si="5023"/>
        <v>1</v>
      </c>
      <c r="EZ293" s="899">
        <f t="shared" si="5024"/>
        <v>1</v>
      </c>
      <c r="FA293" s="899">
        <f t="shared" si="5025"/>
        <v>1</v>
      </c>
      <c r="FB293" s="899">
        <f t="shared" si="5026"/>
        <v>1</v>
      </c>
      <c r="FC293" s="899">
        <f t="shared" si="5027"/>
        <v>1</v>
      </c>
      <c r="FD293" s="966">
        <f t="shared" si="5028"/>
        <v>1000000</v>
      </c>
      <c r="FE293" s="901">
        <f t="shared" si="5029"/>
        <v>0</v>
      </c>
      <c r="FH293" s="958"/>
      <c r="FI293" s="1190"/>
      <c r="FJ293" s="1179"/>
      <c r="FK293" s="1180"/>
      <c r="FL293" s="1015"/>
      <c r="FM293" s="1025">
        <f t="shared" si="5030"/>
        <v>0</v>
      </c>
      <c r="FN293" s="1016"/>
      <c r="FO293" s="898" t="e">
        <f t="shared" si="5031"/>
        <v>#N/A</v>
      </c>
      <c r="FP293" s="898" t="e">
        <f t="shared" si="5032"/>
        <v>#N/A</v>
      </c>
      <c r="FQ293" s="899" t="e">
        <f t="shared" si="5033"/>
        <v>#N/A</v>
      </c>
      <c r="FR293" s="899">
        <f t="shared" si="5034"/>
        <v>0</v>
      </c>
      <c r="FS293" s="899">
        <f t="shared" si="5035"/>
        <v>0</v>
      </c>
      <c r="FT293" s="899" t="e">
        <f t="shared" si="5036"/>
        <v>#N/A</v>
      </c>
      <c r="FU293" s="966">
        <f t="shared" si="5037"/>
        <v>0</v>
      </c>
      <c r="FV293" s="901">
        <f t="shared" si="5038"/>
        <v>0</v>
      </c>
      <c r="FY293" s="958" t="s">
        <v>973</v>
      </c>
      <c r="FZ293" s="1190" t="s">
        <v>638</v>
      </c>
      <c r="GA293" s="1179" t="s">
        <v>149</v>
      </c>
      <c r="GB293" s="1180">
        <v>80</v>
      </c>
      <c r="GC293" s="1017">
        <v>12909</v>
      </c>
      <c r="GD293" s="1025">
        <f t="shared" si="5039"/>
        <v>1032720</v>
      </c>
      <c r="GE293" s="1016"/>
      <c r="GF293" s="898">
        <f t="shared" si="5040"/>
        <v>1</v>
      </c>
      <c r="GG293" s="898">
        <f t="shared" si="5041"/>
        <v>1</v>
      </c>
      <c r="GH293" s="899">
        <f t="shared" si="5042"/>
        <v>1</v>
      </c>
      <c r="GI293" s="899">
        <f t="shared" si="5043"/>
        <v>1</v>
      </c>
      <c r="GJ293" s="899">
        <f t="shared" si="5044"/>
        <v>1</v>
      </c>
      <c r="GK293" s="899">
        <f t="shared" si="5045"/>
        <v>1</v>
      </c>
      <c r="GL293" s="966">
        <f t="shared" si="5046"/>
        <v>1032720</v>
      </c>
      <c r="GM293" s="901">
        <f t="shared" si="5047"/>
        <v>0</v>
      </c>
      <c r="GP293" s="958" t="s">
        <v>973</v>
      </c>
      <c r="GQ293" s="1190" t="s">
        <v>638</v>
      </c>
      <c r="GR293" s="1179" t="s">
        <v>149</v>
      </c>
      <c r="GS293" s="1180">
        <v>80</v>
      </c>
      <c r="GT293" s="1015">
        <v>12650</v>
      </c>
      <c r="GU293" s="1025">
        <f t="shared" si="5048"/>
        <v>1012000</v>
      </c>
      <c r="GV293" s="1016"/>
      <c r="GW293" s="898">
        <f t="shared" si="5049"/>
        <v>1</v>
      </c>
      <c r="GX293" s="898">
        <f t="shared" si="5050"/>
        <v>1</v>
      </c>
      <c r="GY293" s="899">
        <f t="shared" si="5051"/>
        <v>1</v>
      </c>
      <c r="GZ293" s="899">
        <f t="shared" si="5052"/>
        <v>1</v>
      </c>
      <c r="HA293" s="899">
        <f t="shared" si="5053"/>
        <v>1</v>
      </c>
      <c r="HB293" s="899">
        <f t="shared" si="5054"/>
        <v>1</v>
      </c>
      <c r="HC293" s="966">
        <f t="shared" si="5055"/>
        <v>1012000</v>
      </c>
      <c r="HD293" s="901">
        <f t="shared" si="5056"/>
        <v>0</v>
      </c>
      <c r="HG293" s="958" t="s">
        <v>973</v>
      </c>
      <c r="HH293" s="1190" t="s">
        <v>638</v>
      </c>
      <c r="HI293" s="1179" t="s">
        <v>149</v>
      </c>
      <c r="HJ293" s="1180">
        <v>80</v>
      </c>
      <c r="HK293" s="1015">
        <v>15147</v>
      </c>
      <c r="HL293" s="1025">
        <f t="shared" si="5057"/>
        <v>1211760</v>
      </c>
      <c r="HM293" s="1016"/>
      <c r="HN293" s="898">
        <f t="shared" si="5058"/>
        <v>1</v>
      </c>
      <c r="HO293" s="898">
        <f t="shared" si="5059"/>
        <v>1</v>
      </c>
      <c r="HP293" s="899">
        <f t="shared" si="5060"/>
        <v>1</v>
      </c>
      <c r="HQ293" s="899">
        <f t="shared" si="5061"/>
        <v>1</v>
      </c>
      <c r="HR293" s="899">
        <f t="shared" si="5062"/>
        <v>1</v>
      </c>
      <c r="HS293" s="899">
        <f t="shared" si="5063"/>
        <v>1</v>
      </c>
      <c r="HT293" s="966">
        <f t="shared" si="5064"/>
        <v>1211760</v>
      </c>
      <c r="HU293" s="901">
        <f t="shared" si="5065"/>
        <v>0</v>
      </c>
      <c r="HX293" s="958" t="s">
        <v>973</v>
      </c>
      <c r="HY293" s="1190" t="s">
        <v>638</v>
      </c>
      <c r="HZ293" s="1179" t="s">
        <v>149</v>
      </c>
      <c r="IA293" s="1180">
        <v>80</v>
      </c>
      <c r="IB293" s="1020">
        <v>9414</v>
      </c>
      <c r="IC293" s="1027">
        <f t="shared" si="5066"/>
        <v>753120</v>
      </c>
      <c r="ID293" s="1016"/>
      <c r="IE293" s="898">
        <f t="shared" si="5067"/>
        <v>1</v>
      </c>
      <c r="IF293" s="898">
        <f t="shared" si="5068"/>
        <v>1</v>
      </c>
      <c r="IG293" s="899">
        <f t="shared" si="5069"/>
        <v>1</v>
      </c>
      <c r="IH293" s="899">
        <f t="shared" si="5070"/>
        <v>1</v>
      </c>
      <c r="II293" s="899">
        <f t="shared" si="5071"/>
        <v>1</v>
      </c>
      <c r="IJ293" s="899">
        <f t="shared" si="5072"/>
        <v>1</v>
      </c>
      <c r="IK293" s="966">
        <f t="shared" si="5073"/>
        <v>753120</v>
      </c>
      <c r="IL293" s="901">
        <f t="shared" si="5074"/>
        <v>0</v>
      </c>
      <c r="IO293" s="958" t="s">
        <v>973</v>
      </c>
      <c r="IP293" s="1190" t="s">
        <v>638</v>
      </c>
      <c r="IQ293" s="1179" t="s">
        <v>149</v>
      </c>
      <c r="IR293" s="1180">
        <v>80</v>
      </c>
      <c r="IS293" s="1015">
        <v>20339</v>
      </c>
      <c r="IT293" s="1025">
        <f t="shared" si="5075"/>
        <v>1627120</v>
      </c>
      <c r="IU293" s="1016"/>
      <c r="IV293" s="898">
        <f t="shared" si="5076"/>
        <v>1</v>
      </c>
      <c r="IW293" s="898">
        <f t="shared" si="5077"/>
        <v>1</v>
      </c>
      <c r="IX293" s="899">
        <f t="shared" si="5078"/>
        <v>1</v>
      </c>
      <c r="IY293" s="899">
        <f t="shared" si="5079"/>
        <v>1</v>
      </c>
      <c r="IZ293" s="899">
        <f t="shared" si="5080"/>
        <v>1</v>
      </c>
      <c r="JA293" s="899">
        <f t="shared" si="5081"/>
        <v>1</v>
      </c>
      <c r="JB293" s="966">
        <f t="shared" si="5082"/>
        <v>1627120</v>
      </c>
      <c r="JC293" s="901">
        <f t="shared" si="5083"/>
        <v>0</v>
      </c>
      <c r="JF293" s="958" t="s">
        <v>973</v>
      </c>
      <c r="JG293" s="1190" t="s">
        <v>638</v>
      </c>
      <c r="JH293" s="1179" t="s">
        <v>149</v>
      </c>
      <c r="JI293" s="1180">
        <v>80</v>
      </c>
      <c r="JJ293" s="1015">
        <v>15500</v>
      </c>
      <c r="JK293" s="1025">
        <f t="shared" si="5084"/>
        <v>1240000</v>
      </c>
      <c r="JL293" s="1016"/>
      <c r="JM293" s="898">
        <f t="shared" si="5085"/>
        <v>1</v>
      </c>
      <c r="JN293" s="898">
        <f t="shared" si="5086"/>
        <v>1</v>
      </c>
      <c r="JO293" s="899">
        <f t="shared" si="5087"/>
        <v>1</v>
      </c>
      <c r="JP293" s="899">
        <f t="shared" si="5088"/>
        <v>1</v>
      </c>
      <c r="JQ293" s="899">
        <f t="shared" si="5089"/>
        <v>1</v>
      </c>
      <c r="JR293" s="899">
        <f t="shared" si="5090"/>
        <v>1</v>
      </c>
      <c r="JS293" s="966">
        <f t="shared" si="5091"/>
        <v>1240000</v>
      </c>
      <c r="JT293" s="901">
        <f t="shared" si="5092"/>
        <v>0</v>
      </c>
      <c r="JW293" s="958" t="s">
        <v>973</v>
      </c>
      <c r="JX293" s="1190" t="s">
        <v>638</v>
      </c>
      <c r="JY293" s="1179" t="s">
        <v>149</v>
      </c>
      <c r="JZ293" s="1180">
        <v>80</v>
      </c>
      <c r="KA293" s="1015">
        <v>16103.888250000002</v>
      </c>
      <c r="KB293" s="1025">
        <f t="shared" si="5093"/>
        <v>1288311</v>
      </c>
      <c r="KC293" s="1016"/>
      <c r="KD293" s="898">
        <f t="shared" si="5094"/>
        <v>1</v>
      </c>
      <c r="KE293" s="898">
        <f t="shared" si="5095"/>
        <v>1</v>
      </c>
      <c r="KF293" s="899">
        <f t="shared" si="5096"/>
        <v>1</v>
      </c>
      <c r="KG293" s="899">
        <f t="shared" si="5097"/>
        <v>1</v>
      </c>
      <c r="KH293" s="899">
        <f t="shared" si="5098"/>
        <v>1</v>
      </c>
      <c r="KI293" s="899">
        <f t="shared" si="5099"/>
        <v>1</v>
      </c>
      <c r="KJ293" s="966">
        <f t="shared" si="5100"/>
        <v>1288311</v>
      </c>
      <c r="KK293" s="901">
        <f t="shared" si="5101"/>
        <v>0</v>
      </c>
      <c r="KN293" s="1250" t="s">
        <v>973</v>
      </c>
      <c r="KO293" s="1192" t="s">
        <v>638</v>
      </c>
      <c r="KP293" s="1200" t="s">
        <v>149</v>
      </c>
      <c r="KQ293" s="1251">
        <v>80</v>
      </c>
      <c r="KR293" s="1252">
        <v>85000</v>
      </c>
      <c r="KS293" s="1253">
        <f t="shared" si="5102"/>
        <v>6800000</v>
      </c>
      <c r="KT293" s="1016"/>
      <c r="KU293" s="898">
        <f t="shared" si="5103"/>
        <v>1</v>
      </c>
      <c r="KV293" s="898">
        <f t="shared" si="5104"/>
        <v>1</v>
      </c>
      <c r="KW293" s="899">
        <f t="shared" si="5105"/>
        <v>1</v>
      </c>
      <c r="KX293" s="899">
        <f t="shared" si="5106"/>
        <v>1</v>
      </c>
      <c r="KY293" s="899">
        <f t="shared" si="5107"/>
        <v>1</v>
      </c>
      <c r="KZ293" s="899">
        <f t="shared" si="5108"/>
        <v>1</v>
      </c>
      <c r="LA293" s="966">
        <f t="shared" si="5109"/>
        <v>6800000</v>
      </c>
      <c r="LB293" s="901">
        <f t="shared" si="5110"/>
        <v>0</v>
      </c>
      <c r="LE293" s="958" t="s">
        <v>973</v>
      </c>
      <c r="LF293" s="1190" t="s">
        <v>638</v>
      </c>
      <c r="LG293" s="1179" t="s">
        <v>149</v>
      </c>
      <c r="LH293" s="1180">
        <v>80</v>
      </c>
      <c r="LI293" s="1021">
        <v>15952</v>
      </c>
      <c r="LJ293" s="1028">
        <f t="shared" si="5111"/>
        <v>1276160</v>
      </c>
      <c r="LK293" s="1016"/>
      <c r="LL293" s="898">
        <f t="shared" si="5112"/>
        <v>1</v>
      </c>
      <c r="LM293" s="898">
        <f t="shared" si="5113"/>
        <v>1</v>
      </c>
      <c r="LN293" s="899">
        <f t="shared" si="5114"/>
        <v>1</v>
      </c>
      <c r="LO293" s="899">
        <f t="shared" si="5115"/>
        <v>1</v>
      </c>
      <c r="LP293" s="899">
        <f t="shared" si="5116"/>
        <v>1</v>
      </c>
      <c r="LQ293" s="899">
        <f t="shared" si="5117"/>
        <v>1</v>
      </c>
      <c r="LR293" s="966">
        <f t="shared" si="5118"/>
        <v>1276160</v>
      </c>
      <c r="LS293" s="901">
        <f t="shared" si="5119"/>
        <v>0</v>
      </c>
      <c r="LV293" s="958" t="s">
        <v>973</v>
      </c>
      <c r="LW293" s="1190" t="s">
        <v>638</v>
      </c>
      <c r="LX293" s="1179" t="s">
        <v>149</v>
      </c>
      <c r="LY293" s="1180">
        <v>80</v>
      </c>
      <c r="LZ293" s="1015">
        <v>126750</v>
      </c>
      <c r="MA293" s="1025">
        <f t="shared" si="5120"/>
        <v>10140000</v>
      </c>
      <c r="MB293" s="1016"/>
      <c r="MC293" s="898">
        <f t="shared" si="5121"/>
        <v>1</v>
      </c>
      <c r="MD293" s="898">
        <f t="shared" si="5122"/>
        <v>1</v>
      </c>
      <c r="ME293" s="899">
        <f t="shared" si="5123"/>
        <v>1</v>
      </c>
      <c r="MF293" s="899">
        <f t="shared" si="5124"/>
        <v>1</v>
      </c>
      <c r="MG293" s="899">
        <f t="shared" si="5125"/>
        <v>1</v>
      </c>
      <c r="MH293" s="899">
        <f t="shared" si="5126"/>
        <v>1</v>
      </c>
      <c r="MI293" s="966">
        <f t="shared" si="5127"/>
        <v>10140000</v>
      </c>
      <c r="MJ293" s="901">
        <f t="shared" si="5128"/>
        <v>0</v>
      </c>
      <c r="MM293" s="958" t="s">
        <v>973</v>
      </c>
      <c r="MN293" s="1190" t="s">
        <v>638</v>
      </c>
      <c r="MO293" s="1179" t="s">
        <v>149</v>
      </c>
      <c r="MP293" s="1180">
        <v>80</v>
      </c>
      <c r="MQ293" s="1015">
        <v>13920</v>
      </c>
      <c r="MR293" s="1025">
        <f t="shared" si="5129"/>
        <v>1113600</v>
      </c>
      <c r="MS293" s="1016"/>
      <c r="MT293" s="898">
        <f t="shared" si="5130"/>
        <v>1</v>
      </c>
      <c r="MU293" s="898">
        <f t="shared" si="5131"/>
        <v>1</v>
      </c>
      <c r="MV293" s="899">
        <f t="shared" si="5132"/>
        <v>1</v>
      </c>
      <c r="MW293" s="899">
        <f t="shared" si="5133"/>
        <v>1</v>
      </c>
      <c r="MX293" s="899">
        <f t="shared" si="5134"/>
        <v>1</v>
      </c>
      <c r="MY293" s="899">
        <f t="shared" si="5135"/>
        <v>1</v>
      </c>
      <c r="MZ293" s="966">
        <f t="shared" si="5136"/>
        <v>1113600</v>
      </c>
      <c r="NA293" s="901">
        <f t="shared" si="5137"/>
        <v>0</v>
      </c>
      <c r="ND293" s="975" t="s">
        <v>973</v>
      </c>
      <c r="NE293" s="976" t="s">
        <v>638</v>
      </c>
      <c r="NF293" s="1175" t="s">
        <v>149</v>
      </c>
      <c r="NG293" s="1176">
        <v>80</v>
      </c>
      <c r="NH293" s="979">
        <v>183815.28</v>
      </c>
      <c r="NI293" s="980">
        <v>14705222</v>
      </c>
      <c r="NJ293" s="1016"/>
      <c r="NK293" s="898">
        <f t="shared" si="5138"/>
        <v>1</v>
      </c>
      <c r="NL293" s="898">
        <f t="shared" si="5139"/>
        <v>1</v>
      </c>
      <c r="NM293" s="899">
        <f t="shared" si="5140"/>
        <v>1</v>
      </c>
      <c r="NN293" s="899">
        <f t="shared" si="5141"/>
        <v>1</v>
      </c>
      <c r="NO293" s="899">
        <f t="shared" si="5142"/>
        <v>1</v>
      </c>
      <c r="NP293" s="899">
        <f t="shared" si="5143"/>
        <v>1</v>
      </c>
      <c r="NQ293" s="966">
        <f t="shared" si="5144"/>
        <v>14705222</v>
      </c>
      <c r="NR293" s="901">
        <f t="shared" si="5145"/>
        <v>0</v>
      </c>
      <c r="NU293" s="981" t="s">
        <v>973</v>
      </c>
      <c r="NV293" s="982" t="s">
        <v>638</v>
      </c>
      <c r="NW293" s="1177" t="s">
        <v>149</v>
      </c>
      <c r="NX293" s="1178">
        <v>80</v>
      </c>
      <c r="NY293" s="1022">
        <v>185672</v>
      </c>
      <c r="NZ293" s="986">
        <f t="shared" si="5146"/>
        <v>14853760</v>
      </c>
      <c r="OA293" s="1016"/>
      <c r="OB293" s="898">
        <f t="shared" si="5147"/>
        <v>1</v>
      </c>
      <c r="OC293" s="898">
        <f t="shared" si="5148"/>
        <v>1</v>
      </c>
      <c r="OD293" s="899">
        <f t="shared" si="5149"/>
        <v>1</v>
      </c>
      <c r="OE293" s="899">
        <f t="shared" si="5150"/>
        <v>1</v>
      </c>
      <c r="OF293" s="899">
        <f t="shared" si="5151"/>
        <v>1</v>
      </c>
      <c r="OG293" s="899">
        <f t="shared" si="5152"/>
        <v>1</v>
      </c>
      <c r="OH293" s="966">
        <f t="shared" si="5153"/>
        <v>14853760</v>
      </c>
      <c r="OI293" s="901">
        <f t="shared" si="5154"/>
        <v>0</v>
      </c>
      <c r="OL293" s="958" t="s">
        <v>973</v>
      </c>
      <c r="OM293" s="1190" t="s">
        <v>638</v>
      </c>
      <c r="ON293" s="1179" t="s">
        <v>149</v>
      </c>
      <c r="OO293" s="1180">
        <v>80</v>
      </c>
      <c r="OP293" s="1015">
        <v>13603</v>
      </c>
      <c r="OQ293" s="1025">
        <f t="shared" si="5155"/>
        <v>1088240</v>
      </c>
      <c r="OR293" s="1016"/>
      <c r="OS293" s="898">
        <f t="shared" si="5156"/>
        <v>1</v>
      </c>
      <c r="OT293" s="898">
        <f t="shared" si="5157"/>
        <v>1</v>
      </c>
      <c r="OU293" s="899">
        <f t="shared" si="5158"/>
        <v>1</v>
      </c>
      <c r="OV293" s="899">
        <f t="shared" si="5159"/>
        <v>1</v>
      </c>
      <c r="OW293" s="899">
        <f t="shared" si="5160"/>
        <v>1</v>
      </c>
      <c r="OX293" s="899">
        <f t="shared" si="5161"/>
        <v>1</v>
      </c>
      <c r="OY293" s="966">
        <f t="shared" si="5162"/>
        <v>1088240</v>
      </c>
      <c r="OZ293" s="901">
        <f t="shared" si="5163"/>
        <v>0</v>
      </c>
      <c r="PC293" s="958" t="s">
        <v>973</v>
      </c>
      <c r="PD293" s="1190" t="s">
        <v>638</v>
      </c>
      <c r="PE293" s="1179" t="s">
        <v>149</v>
      </c>
      <c r="PF293" s="1180">
        <v>80</v>
      </c>
      <c r="PG293" s="1023">
        <v>53164</v>
      </c>
      <c r="PH293" s="1029">
        <v>4253120</v>
      </c>
      <c r="PI293" s="1249"/>
      <c r="PJ293" s="898">
        <f t="shared" si="5164"/>
        <v>1</v>
      </c>
      <c r="PK293" s="898">
        <f t="shared" si="5165"/>
        <v>1</v>
      </c>
      <c r="PL293" s="899">
        <f t="shared" si="5166"/>
        <v>1</v>
      </c>
      <c r="PM293" s="899">
        <f t="shared" si="5167"/>
        <v>1</v>
      </c>
      <c r="PN293" s="899">
        <f t="shared" si="5168"/>
        <v>1</v>
      </c>
      <c r="PO293" s="899">
        <f t="shared" si="5169"/>
        <v>1</v>
      </c>
      <c r="PP293" s="966">
        <f t="shared" si="5170"/>
        <v>4253120</v>
      </c>
      <c r="PQ293" s="901">
        <f t="shared" si="5171"/>
        <v>0</v>
      </c>
      <c r="PT293" s="958" t="s">
        <v>973</v>
      </c>
      <c r="PU293" s="1190" t="s">
        <v>638</v>
      </c>
      <c r="PV293" s="1179" t="s">
        <v>149</v>
      </c>
      <c r="PW293" s="1180">
        <v>80</v>
      </c>
      <c r="PX293" s="1015">
        <v>12460</v>
      </c>
      <c r="PY293" s="1025">
        <f t="shared" si="5172"/>
        <v>996800</v>
      </c>
      <c r="PZ293" s="1016"/>
      <c r="QA293" s="898">
        <f t="shared" si="5173"/>
        <v>1</v>
      </c>
      <c r="QB293" s="898">
        <f t="shared" si="5174"/>
        <v>1</v>
      </c>
      <c r="QC293" s="899">
        <f t="shared" si="5175"/>
        <v>1</v>
      </c>
      <c r="QD293" s="899">
        <f t="shared" si="5176"/>
        <v>1</v>
      </c>
      <c r="QE293" s="899">
        <f t="shared" si="5177"/>
        <v>1</v>
      </c>
      <c r="QF293" s="899">
        <f t="shared" si="5178"/>
        <v>1</v>
      </c>
      <c r="QG293" s="966">
        <f t="shared" si="5179"/>
        <v>996800</v>
      </c>
      <c r="QH293" s="901">
        <f t="shared" si="5180"/>
        <v>0</v>
      </c>
      <c r="QK293" s="958" t="s">
        <v>973</v>
      </c>
      <c r="QL293" s="1190" t="s">
        <v>638</v>
      </c>
      <c r="QM293" s="1179" t="s">
        <v>149</v>
      </c>
      <c r="QN293" s="1180">
        <v>80</v>
      </c>
      <c r="QO293" s="1021">
        <v>16031.759999999998</v>
      </c>
      <c r="QP293" s="1028">
        <f t="shared" si="5181"/>
        <v>1282541</v>
      </c>
      <c r="QQ293" s="1016"/>
      <c r="QR293" s="898">
        <f t="shared" si="5182"/>
        <v>1</v>
      </c>
      <c r="QS293" s="898">
        <f t="shared" si="5183"/>
        <v>1</v>
      </c>
      <c r="QT293" s="899">
        <f t="shared" si="5184"/>
        <v>1</v>
      </c>
      <c r="QU293" s="899">
        <f t="shared" si="5185"/>
        <v>1</v>
      </c>
      <c r="QV293" s="899">
        <f t="shared" si="5186"/>
        <v>1</v>
      </c>
      <c r="QW293" s="899">
        <f t="shared" si="5187"/>
        <v>1</v>
      </c>
      <c r="QX293" s="966">
        <f t="shared" si="5188"/>
        <v>1282541</v>
      </c>
      <c r="QY293" s="901">
        <f t="shared" si="5189"/>
        <v>0</v>
      </c>
      <c r="RB293" s="405"/>
      <c r="RC293" s="406"/>
      <c r="RD293" s="407"/>
      <c r="RE293" s="408"/>
      <c r="RF293" s="409"/>
      <c r="RG293" s="410"/>
      <c r="RH293" s="410"/>
      <c r="RI293" s="898"/>
      <c r="RJ293" s="898"/>
      <c r="RK293" s="934"/>
      <c r="RL293" s="934"/>
      <c r="RM293" s="934"/>
      <c r="RN293" s="934"/>
      <c r="RO293" s="935"/>
      <c r="RP293" s="936"/>
      <c r="RS293" s="405"/>
      <c r="RT293" s="406"/>
      <c r="RU293" s="407"/>
      <c r="RV293" s="408"/>
      <c r="RW293" s="409"/>
      <c r="RX293" s="410"/>
      <c r="RY293" s="410"/>
      <c r="RZ293" s="898"/>
      <c r="SA293" s="898"/>
      <c r="SB293" s="934"/>
      <c r="SC293" s="934"/>
      <c r="SD293" s="934"/>
      <c r="SE293" s="934"/>
      <c r="SF293" s="935"/>
      <c r="SG293" s="936"/>
      <c r="SJ293" s="405"/>
      <c r="SK293" s="406"/>
      <c r="SL293" s="407"/>
      <c r="SM293" s="408"/>
      <c r="SN293" s="409"/>
      <c r="SO293" s="410"/>
      <c r="SP293" s="410"/>
      <c r="SQ293" s="898"/>
      <c r="SR293" s="898"/>
      <c r="SS293" s="934"/>
      <c r="ST293" s="934"/>
      <c r="SU293" s="934"/>
      <c r="SV293" s="934"/>
      <c r="SW293" s="935"/>
      <c r="SX293" s="936"/>
    </row>
    <row r="294" spans="2:518" ht="40.5" customHeight="1" thickTop="1" thickBot="1">
      <c r="B294" s="958" t="s">
        <v>974</v>
      </c>
      <c r="C294" s="1190" t="s">
        <v>639</v>
      </c>
      <c r="D294" s="1179" t="s">
        <v>149</v>
      </c>
      <c r="E294" s="1180">
        <v>3</v>
      </c>
      <c r="F294" s="1015"/>
      <c r="G294" s="1025">
        <f t="shared" si="4948"/>
        <v>0</v>
      </c>
      <c r="H294" s="1016"/>
      <c r="K294" s="958" t="s">
        <v>974</v>
      </c>
      <c r="L294" s="1190" t="s">
        <v>639</v>
      </c>
      <c r="M294" s="1179" t="s">
        <v>149</v>
      </c>
      <c r="N294" s="1180">
        <v>3</v>
      </c>
      <c r="O294" s="1017">
        <v>21182</v>
      </c>
      <c r="P294" s="1025">
        <f t="shared" si="4949"/>
        <v>63546</v>
      </c>
      <c r="Q294" s="1016"/>
      <c r="R294" s="898">
        <f t="shared" si="4950"/>
        <v>1</v>
      </c>
      <c r="S294" s="898">
        <f t="shared" si="4951"/>
        <v>1</v>
      </c>
      <c r="T294" s="899">
        <f t="shared" si="4952"/>
        <v>1</v>
      </c>
      <c r="U294" s="899">
        <f t="shared" si="4953"/>
        <v>1</v>
      </c>
      <c r="V294" s="899">
        <f t="shared" si="4954"/>
        <v>1</v>
      </c>
      <c r="W294" s="899">
        <f t="shared" si="4955"/>
        <v>1</v>
      </c>
      <c r="X294" s="966">
        <f t="shared" si="4956"/>
        <v>63546</v>
      </c>
      <c r="Y294" s="901">
        <f t="shared" si="4957"/>
        <v>0</v>
      </c>
      <c r="Z294" s="872"/>
      <c r="AA294" s="872"/>
      <c r="AB294" s="958" t="s">
        <v>974</v>
      </c>
      <c r="AC294" s="1190" t="s">
        <v>639</v>
      </c>
      <c r="AD294" s="1179" t="s">
        <v>149</v>
      </c>
      <c r="AE294" s="1180">
        <v>3</v>
      </c>
      <c r="AF294" s="1015">
        <v>35000</v>
      </c>
      <c r="AG294" s="1025">
        <f t="shared" si="4958"/>
        <v>105000</v>
      </c>
      <c r="AH294" s="1016"/>
      <c r="AI294" s="898">
        <f t="shared" si="4959"/>
        <v>1</v>
      </c>
      <c r="AJ294" s="898">
        <f t="shared" si="4960"/>
        <v>1</v>
      </c>
      <c r="AK294" s="899">
        <f t="shared" si="4961"/>
        <v>1</v>
      </c>
      <c r="AL294" s="899">
        <f t="shared" si="4962"/>
        <v>1</v>
      </c>
      <c r="AM294" s="899">
        <f t="shared" si="4963"/>
        <v>1</v>
      </c>
      <c r="AN294" s="899">
        <f t="shared" si="4964"/>
        <v>1</v>
      </c>
      <c r="AO294" s="966">
        <f t="shared" si="4965"/>
        <v>105000</v>
      </c>
      <c r="AP294" s="901">
        <f t="shared" si="4966"/>
        <v>0</v>
      </c>
      <c r="AQ294" s="872"/>
      <c r="AR294" s="872"/>
      <c r="AS294" s="958" t="s">
        <v>974</v>
      </c>
      <c r="AT294" s="1191" t="s">
        <v>639</v>
      </c>
      <c r="AU294" s="1179" t="s">
        <v>149</v>
      </c>
      <c r="AV294" s="1180">
        <v>3</v>
      </c>
      <c r="AW294" s="1019">
        <v>28000</v>
      </c>
      <c r="AX294" s="1026">
        <f t="shared" si="4967"/>
        <v>84000</v>
      </c>
      <c r="AY294" s="1016"/>
      <c r="AZ294" s="898">
        <f t="shared" si="4968"/>
        <v>1</v>
      </c>
      <c r="BA294" s="898">
        <f t="shared" si="4969"/>
        <v>1</v>
      </c>
      <c r="BB294" s="899">
        <f t="shared" si="4970"/>
        <v>1</v>
      </c>
      <c r="BC294" s="899">
        <f t="shared" si="4971"/>
        <v>1</v>
      </c>
      <c r="BD294" s="899">
        <f t="shared" si="4972"/>
        <v>1</v>
      </c>
      <c r="BE294" s="899">
        <f t="shared" si="4973"/>
        <v>1</v>
      </c>
      <c r="BF294" s="966">
        <f t="shared" si="4974"/>
        <v>84000</v>
      </c>
      <c r="BG294" s="901">
        <f t="shared" si="4975"/>
        <v>0</v>
      </c>
      <c r="BJ294" s="958" t="s">
        <v>974</v>
      </c>
      <c r="BK294" s="1190" t="s">
        <v>639</v>
      </c>
      <c r="BL294" s="1179" t="s">
        <v>149</v>
      </c>
      <c r="BM294" s="1180">
        <v>3</v>
      </c>
      <c r="BN294" s="1015">
        <v>57070</v>
      </c>
      <c r="BO294" s="1025">
        <f t="shared" si="4976"/>
        <v>171210</v>
      </c>
      <c r="BP294" s="1016"/>
      <c r="BQ294" s="898">
        <f t="shared" si="4977"/>
        <v>1</v>
      </c>
      <c r="BR294" s="898">
        <f t="shared" si="4978"/>
        <v>1</v>
      </c>
      <c r="BS294" s="899">
        <f t="shared" si="4979"/>
        <v>1</v>
      </c>
      <c r="BT294" s="899">
        <f t="shared" si="4980"/>
        <v>1</v>
      </c>
      <c r="BU294" s="899">
        <f t="shared" si="4981"/>
        <v>1</v>
      </c>
      <c r="BV294" s="899">
        <f t="shared" si="4982"/>
        <v>1</v>
      </c>
      <c r="BW294" s="966">
        <f t="shared" si="4983"/>
        <v>171210</v>
      </c>
      <c r="BX294" s="901">
        <f t="shared" si="4984"/>
        <v>0</v>
      </c>
      <c r="CA294" s="958" t="s">
        <v>974</v>
      </c>
      <c r="CB294" s="1190" t="s">
        <v>639</v>
      </c>
      <c r="CC294" s="1179" t="s">
        <v>149</v>
      </c>
      <c r="CD294" s="1180">
        <v>3</v>
      </c>
      <c r="CE294" s="1015">
        <v>20631</v>
      </c>
      <c r="CF294" s="1025">
        <f t="shared" si="4985"/>
        <v>61893</v>
      </c>
      <c r="CG294" s="1016"/>
      <c r="CH294" s="898">
        <f t="shared" si="4986"/>
        <v>1</v>
      </c>
      <c r="CI294" s="898">
        <f t="shared" si="4987"/>
        <v>1</v>
      </c>
      <c r="CJ294" s="899">
        <f t="shared" si="4988"/>
        <v>1</v>
      </c>
      <c r="CK294" s="899">
        <f t="shared" si="4989"/>
        <v>1</v>
      </c>
      <c r="CL294" s="899">
        <f t="shared" si="4990"/>
        <v>1</v>
      </c>
      <c r="CM294" s="899">
        <f t="shared" si="4991"/>
        <v>1</v>
      </c>
      <c r="CN294" s="966">
        <f t="shared" si="4992"/>
        <v>61893</v>
      </c>
      <c r="CO294" s="901">
        <f t="shared" si="4993"/>
        <v>0</v>
      </c>
      <c r="CR294" s="958" t="s">
        <v>974</v>
      </c>
      <c r="CS294" s="1190" t="s">
        <v>639</v>
      </c>
      <c r="CT294" s="1179" t="s">
        <v>149</v>
      </c>
      <c r="CU294" s="1180">
        <v>3</v>
      </c>
      <c r="CV294" s="1015">
        <v>23000</v>
      </c>
      <c r="CW294" s="1025">
        <f t="shared" si="4994"/>
        <v>69000</v>
      </c>
      <c r="CX294" s="1016"/>
      <c r="CY294" s="898">
        <f t="shared" si="4995"/>
        <v>1</v>
      </c>
      <c r="CZ294" s="898">
        <f t="shared" si="4996"/>
        <v>1</v>
      </c>
      <c r="DA294" s="899">
        <f t="shared" si="4997"/>
        <v>1</v>
      </c>
      <c r="DB294" s="899">
        <f t="shared" si="4998"/>
        <v>1</v>
      </c>
      <c r="DC294" s="899">
        <f t="shared" si="4999"/>
        <v>1</v>
      </c>
      <c r="DD294" s="899">
        <f t="shared" si="5000"/>
        <v>1</v>
      </c>
      <c r="DE294" s="966">
        <f t="shared" si="5001"/>
        <v>69000</v>
      </c>
      <c r="DF294" s="901">
        <f t="shared" si="5002"/>
        <v>0</v>
      </c>
      <c r="DI294" s="958" t="s">
        <v>974</v>
      </c>
      <c r="DJ294" s="1190" t="s">
        <v>639</v>
      </c>
      <c r="DK294" s="1179" t="s">
        <v>149</v>
      </c>
      <c r="DL294" s="1180">
        <v>3</v>
      </c>
      <c r="DM294" s="1015">
        <v>33703</v>
      </c>
      <c r="DN294" s="1025">
        <f t="shared" si="5003"/>
        <v>101109</v>
      </c>
      <c r="DO294" s="1016"/>
      <c r="DP294" s="898">
        <f t="shared" si="5004"/>
        <v>1</v>
      </c>
      <c r="DQ294" s="898">
        <f t="shared" si="5005"/>
        <v>1</v>
      </c>
      <c r="DR294" s="899">
        <f t="shared" si="5006"/>
        <v>1</v>
      </c>
      <c r="DS294" s="899">
        <f t="shared" si="5007"/>
        <v>1</v>
      </c>
      <c r="DT294" s="899">
        <f t="shared" si="5008"/>
        <v>1</v>
      </c>
      <c r="DU294" s="899">
        <f t="shared" si="5009"/>
        <v>1</v>
      </c>
      <c r="DV294" s="966">
        <f t="shared" si="5010"/>
        <v>101109</v>
      </c>
      <c r="DW294" s="901">
        <f t="shared" si="5011"/>
        <v>0</v>
      </c>
      <c r="DZ294" s="958" t="s">
        <v>974</v>
      </c>
      <c r="EA294" s="1190" t="s">
        <v>639</v>
      </c>
      <c r="EB294" s="1179" t="s">
        <v>149</v>
      </c>
      <c r="EC294" s="1180">
        <v>3</v>
      </c>
      <c r="ED294" s="1015">
        <v>25700</v>
      </c>
      <c r="EE294" s="1025">
        <f t="shared" si="5012"/>
        <v>77100</v>
      </c>
      <c r="EF294" s="1016"/>
      <c r="EG294" s="898">
        <f t="shared" si="5013"/>
        <v>1</v>
      </c>
      <c r="EH294" s="898">
        <f t="shared" si="5014"/>
        <v>1</v>
      </c>
      <c r="EI294" s="899">
        <f t="shared" si="5015"/>
        <v>1</v>
      </c>
      <c r="EJ294" s="899">
        <f t="shared" si="5016"/>
        <v>1</v>
      </c>
      <c r="EK294" s="899">
        <f t="shared" si="5017"/>
        <v>1</v>
      </c>
      <c r="EL294" s="899">
        <f t="shared" si="5018"/>
        <v>1</v>
      </c>
      <c r="EM294" s="966">
        <f t="shared" si="5019"/>
        <v>77100</v>
      </c>
      <c r="EN294" s="901">
        <f t="shared" si="5020"/>
        <v>0</v>
      </c>
      <c r="EQ294" s="958" t="s">
        <v>974</v>
      </c>
      <c r="ER294" s="1190" t="s">
        <v>639</v>
      </c>
      <c r="ES294" s="1179" t="s">
        <v>149</v>
      </c>
      <c r="ET294" s="1180">
        <v>3</v>
      </c>
      <c r="EU294" s="1015">
        <v>20700</v>
      </c>
      <c r="EV294" s="1025">
        <f t="shared" si="5021"/>
        <v>62100</v>
      </c>
      <c r="EW294" s="1016"/>
      <c r="EX294" s="898">
        <f t="shared" si="5022"/>
        <v>1</v>
      </c>
      <c r="EY294" s="898">
        <f t="shared" si="5023"/>
        <v>1</v>
      </c>
      <c r="EZ294" s="899">
        <f t="shared" si="5024"/>
        <v>1</v>
      </c>
      <c r="FA294" s="899">
        <f t="shared" si="5025"/>
        <v>1</v>
      </c>
      <c r="FB294" s="899">
        <f t="shared" si="5026"/>
        <v>1</v>
      </c>
      <c r="FC294" s="899">
        <f t="shared" si="5027"/>
        <v>1</v>
      </c>
      <c r="FD294" s="966">
        <f t="shared" si="5028"/>
        <v>62100</v>
      </c>
      <c r="FE294" s="901">
        <f t="shared" si="5029"/>
        <v>0</v>
      </c>
      <c r="FH294" s="958"/>
      <c r="FI294" s="1190"/>
      <c r="FJ294" s="1179"/>
      <c r="FK294" s="1180"/>
      <c r="FL294" s="1015"/>
      <c r="FM294" s="1025">
        <f t="shared" si="5030"/>
        <v>0</v>
      </c>
      <c r="FN294" s="1016"/>
      <c r="FO294" s="898" t="e">
        <f t="shared" si="5031"/>
        <v>#N/A</v>
      </c>
      <c r="FP294" s="898" t="e">
        <f t="shared" si="5032"/>
        <v>#N/A</v>
      </c>
      <c r="FQ294" s="899" t="e">
        <f t="shared" si="5033"/>
        <v>#N/A</v>
      </c>
      <c r="FR294" s="899">
        <f t="shared" si="5034"/>
        <v>0</v>
      </c>
      <c r="FS294" s="899">
        <f t="shared" si="5035"/>
        <v>0</v>
      </c>
      <c r="FT294" s="899" t="e">
        <f t="shared" si="5036"/>
        <v>#N/A</v>
      </c>
      <c r="FU294" s="966">
        <f t="shared" si="5037"/>
        <v>0</v>
      </c>
      <c r="FV294" s="901">
        <f t="shared" si="5038"/>
        <v>0</v>
      </c>
      <c r="FY294" s="958" t="s">
        <v>974</v>
      </c>
      <c r="FZ294" s="1190" t="s">
        <v>639</v>
      </c>
      <c r="GA294" s="1179" t="s">
        <v>149</v>
      </c>
      <c r="GB294" s="1180">
        <v>3</v>
      </c>
      <c r="GC294" s="1017">
        <v>21182</v>
      </c>
      <c r="GD294" s="1025">
        <f t="shared" si="5039"/>
        <v>63546</v>
      </c>
      <c r="GE294" s="1016"/>
      <c r="GF294" s="898">
        <f t="shared" si="5040"/>
        <v>1</v>
      </c>
      <c r="GG294" s="898">
        <f t="shared" si="5041"/>
        <v>1</v>
      </c>
      <c r="GH294" s="899">
        <f t="shared" si="5042"/>
        <v>1</v>
      </c>
      <c r="GI294" s="899">
        <f t="shared" si="5043"/>
        <v>1</v>
      </c>
      <c r="GJ294" s="899">
        <f t="shared" si="5044"/>
        <v>1</v>
      </c>
      <c r="GK294" s="899">
        <f t="shared" si="5045"/>
        <v>1</v>
      </c>
      <c r="GL294" s="966">
        <f t="shared" si="5046"/>
        <v>63546</v>
      </c>
      <c r="GM294" s="901">
        <f t="shared" si="5047"/>
        <v>0</v>
      </c>
      <c r="GP294" s="958" t="s">
        <v>974</v>
      </c>
      <c r="GQ294" s="1190" t="s">
        <v>639</v>
      </c>
      <c r="GR294" s="1179" t="s">
        <v>149</v>
      </c>
      <c r="GS294" s="1180">
        <v>3</v>
      </c>
      <c r="GT294" s="1015">
        <v>20760</v>
      </c>
      <c r="GU294" s="1025">
        <f t="shared" si="5048"/>
        <v>62280</v>
      </c>
      <c r="GV294" s="1016"/>
      <c r="GW294" s="898">
        <f t="shared" si="5049"/>
        <v>1</v>
      </c>
      <c r="GX294" s="898">
        <f t="shared" si="5050"/>
        <v>1</v>
      </c>
      <c r="GY294" s="899">
        <f t="shared" si="5051"/>
        <v>1</v>
      </c>
      <c r="GZ294" s="899">
        <f t="shared" si="5052"/>
        <v>1</v>
      </c>
      <c r="HA294" s="899">
        <f t="shared" si="5053"/>
        <v>1</v>
      </c>
      <c r="HB294" s="899">
        <f t="shared" si="5054"/>
        <v>1</v>
      </c>
      <c r="HC294" s="966">
        <f t="shared" si="5055"/>
        <v>62280</v>
      </c>
      <c r="HD294" s="901">
        <f t="shared" si="5056"/>
        <v>0</v>
      </c>
      <c r="HG294" s="958" t="s">
        <v>974</v>
      </c>
      <c r="HH294" s="1190" t="s">
        <v>639</v>
      </c>
      <c r="HI294" s="1179" t="s">
        <v>149</v>
      </c>
      <c r="HJ294" s="1180">
        <v>3</v>
      </c>
      <c r="HK294" s="1015">
        <v>20480</v>
      </c>
      <c r="HL294" s="1025">
        <f t="shared" si="5057"/>
        <v>61440</v>
      </c>
      <c r="HM294" s="1016"/>
      <c r="HN294" s="898">
        <f t="shared" si="5058"/>
        <v>1</v>
      </c>
      <c r="HO294" s="898">
        <f t="shared" si="5059"/>
        <v>1</v>
      </c>
      <c r="HP294" s="899">
        <f t="shared" si="5060"/>
        <v>1</v>
      </c>
      <c r="HQ294" s="899">
        <f t="shared" si="5061"/>
        <v>1</v>
      </c>
      <c r="HR294" s="899">
        <f t="shared" si="5062"/>
        <v>1</v>
      </c>
      <c r="HS294" s="899">
        <f t="shared" si="5063"/>
        <v>1</v>
      </c>
      <c r="HT294" s="966">
        <f t="shared" si="5064"/>
        <v>61440</v>
      </c>
      <c r="HU294" s="901">
        <f t="shared" si="5065"/>
        <v>0</v>
      </c>
      <c r="HX294" s="958" t="s">
        <v>974</v>
      </c>
      <c r="HY294" s="1190" t="s">
        <v>639</v>
      </c>
      <c r="HZ294" s="1179" t="s">
        <v>149</v>
      </c>
      <c r="IA294" s="1180">
        <v>3</v>
      </c>
      <c r="IB294" s="1020">
        <v>28140</v>
      </c>
      <c r="IC294" s="1027">
        <f t="shared" si="5066"/>
        <v>84420</v>
      </c>
      <c r="ID294" s="1016"/>
      <c r="IE294" s="898">
        <f t="shared" si="5067"/>
        <v>1</v>
      </c>
      <c r="IF294" s="898">
        <f t="shared" si="5068"/>
        <v>1</v>
      </c>
      <c r="IG294" s="899">
        <f t="shared" si="5069"/>
        <v>1</v>
      </c>
      <c r="IH294" s="899">
        <f t="shared" si="5070"/>
        <v>1</v>
      </c>
      <c r="II294" s="899">
        <f t="shared" si="5071"/>
        <v>1</v>
      </c>
      <c r="IJ294" s="899">
        <f t="shared" si="5072"/>
        <v>1</v>
      </c>
      <c r="IK294" s="966">
        <f t="shared" si="5073"/>
        <v>84420</v>
      </c>
      <c r="IL294" s="901">
        <f t="shared" si="5074"/>
        <v>0</v>
      </c>
      <c r="IO294" s="958" t="s">
        <v>974</v>
      </c>
      <c r="IP294" s="1190" t="s">
        <v>639</v>
      </c>
      <c r="IQ294" s="1179" t="s">
        <v>149</v>
      </c>
      <c r="IR294" s="1180">
        <v>3</v>
      </c>
      <c r="IS294" s="1015">
        <v>48425</v>
      </c>
      <c r="IT294" s="1025">
        <f t="shared" si="5075"/>
        <v>145275</v>
      </c>
      <c r="IU294" s="1016"/>
      <c r="IV294" s="898">
        <f t="shared" si="5076"/>
        <v>1</v>
      </c>
      <c r="IW294" s="898">
        <f t="shared" si="5077"/>
        <v>1</v>
      </c>
      <c r="IX294" s="899">
        <f t="shared" si="5078"/>
        <v>1</v>
      </c>
      <c r="IY294" s="899">
        <f t="shared" si="5079"/>
        <v>1</v>
      </c>
      <c r="IZ294" s="899">
        <f t="shared" si="5080"/>
        <v>1</v>
      </c>
      <c r="JA294" s="899">
        <f t="shared" si="5081"/>
        <v>1</v>
      </c>
      <c r="JB294" s="966">
        <f t="shared" si="5082"/>
        <v>145275</v>
      </c>
      <c r="JC294" s="901">
        <f t="shared" si="5083"/>
        <v>0</v>
      </c>
      <c r="JF294" s="958" t="s">
        <v>974</v>
      </c>
      <c r="JG294" s="1190" t="s">
        <v>639</v>
      </c>
      <c r="JH294" s="1179" t="s">
        <v>149</v>
      </c>
      <c r="JI294" s="1180">
        <v>3</v>
      </c>
      <c r="JJ294" s="1015">
        <v>45600</v>
      </c>
      <c r="JK294" s="1025">
        <f t="shared" si="5084"/>
        <v>136800</v>
      </c>
      <c r="JL294" s="1016"/>
      <c r="JM294" s="898">
        <f t="shared" si="5085"/>
        <v>1</v>
      </c>
      <c r="JN294" s="898">
        <f t="shared" si="5086"/>
        <v>1</v>
      </c>
      <c r="JO294" s="899">
        <f t="shared" si="5087"/>
        <v>1</v>
      </c>
      <c r="JP294" s="899">
        <f t="shared" si="5088"/>
        <v>1</v>
      </c>
      <c r="JQ294" s="899">
        <f t="shared" si="5089"/>
        <v>1</v>
      </c>
      <c r="JR294" s="899">
        <f t="shared" si="5090"/>
        <v>1</v>
      </c>
      <c r="JS294" s="966">
        <f t="shared" si="5091"/>
        <v>136800</v>
      </c>
      <c r="JT294" s="901">
        <f t="shared" si="5092"/>
        <v>0</v>
      </c>
      <c r="JW294" s="958" t="s">
        <v>974</v>
      </c>
      <c r="JX294" s="1190" t="s">
        <v>639</v>
      </c>
      <c r="JY294" s="1179" t="s">
        <v>149</v>
      </c>
      <c r="JZ294" s="1180">
        <v>3</v>
      </c>
      <c r="KA294" s="1015">
        <v>25355.670000000002</v>
      </c>
      <c r="KB294" s="1025">
        <f t="shared" si="5093"/>
        <v>76067</v>
      </c>
      <c r="KC294" s="1016"/>
      <c r="KD294" s="898">
        <f t="shared" si="5094"/>
        <v>1</v>
      </c>
      <c r="KE294" s="898">
        <f t="shared" si="5095"/>
        <v>1</v>
      </c>
      <c r="KF294" s="899">
        <f t="shared" si="5096"/>
        <v>1</v>
      </c>
      <c r="KG294" s="899">
        <f t="shared" si="5097"/>
        <v>1</v>
      </c>
      <c r="KH294" s="899">
        <f t="shared" si="5098"/>
        <v>1</v>
      </c>
      <c r="KI294" s="899">
        <f t="shared" si="5099"/>
        <v>1</v>
      </c>
      <c r="KJ294" s="966">
        <f t="shared" si="5100"/>
        <v>76067</v>
      </c>
      <c r="KK294" s="901">
        <f t="shared" si="5101"/>
        <v>0</v>
      </c>
      <c r="KN294" s="958" t="s">
        <v>974</v>
      </c>
      <c r="KO294" s="1190" t="s">
        <v>639</v>
      </c>
      <c r="KP294" s="1179" t="s">
        <v>149</v>
      </c>
      <c r="KQ294" s="1180">
        <v>3</v>
      </c>
      <c r="KR294" s="1015">
        <v>95000</v>
      </c>
      <c r="KS294" s="1025">
        <f t="shared" si="5102"/>
        <v>285000</v>
      </c>
      <c r="KT294" s="1016"/>
      <c r="KU294" s="898">
        <f t="shared" si="5103"/>
        <v>1</v>
      </c>
      <c r="KV294" s="898">
        <f t="shared" si="5104"/>
        <v>1</v>
      </c>
      <c r="KW294" s="899">
        <f t="shared" si="5105"/>
        <v>1</v>
      </c>
      <c r="KX294" s="899">
        <f t="shared" si="5106"/>
        <v>1</v>
      </c>
      <c r="KY294" s="899">
        <f t="shared" si="5107"/>
        <v>1</v>
      </c>
      <c r="KZ294" s="899">
        <f t="shared" si="5108"/>
        <v>1</v>
      </c>
      <c r="LA294" s="966">
        <f t="shared" si="5109"/>
        <v>285000</v>
      </c>
      <c r="LB294" s="901">
        <f t="shared" si="5110"/>
        <v>0</v>
      </c>
      <c r="LE294" s="958" t="s">
        <v>974</v>
      </c>
      <c r="LF294" s="1190" t="s">
        <v>639</v>
      </c>
      <c r="LG294" s="1179" t="s">
        <v>149</v>
      </c>
      <c r="LH294" s="1180">
        <v>3</v>
      </c>
      <c r="LI294" s="1021">
        <v>5982</v>
      </c>
      <c r="LJ294" s="1028">
        <f t="shared" si="5111"/>
        <v>17946</v>
      </c>
      <c r="LK294" s="1016"/>
      <c r="LL294" s="898">
        <f t="shared" si="5112"/>
        <v>1</v>
      </c>
      <c r="LM294" s="898">
        <f t="shared" si="5113"/>
        <v>1</v>
      </c>
      <c r="LN294" s="899">
        <f t="shared" si="5114"/>
        <v>1</v>
      </c>
      <c r="LO294" s="899">
        <f t="shared" si="5115"/>
        <v>1</v>
      </c>
      <c r="LP294" s="899">
        <f t="shared" si="5116"/>
        <v>1</v>
      </c>
      <c r="LQ294" s="899">
        <f t="shared" si="5117"/>
        <v>1</v>
      </c>
      <c r="LR294" s="966">
        <f t="shared" si="5118"/>
        <v>17946</v>
      </c>
      <c r="LS294" s="901">
        <f t="shared" si="5119"/>
        <v>0</v>
      </c>
      <c r="LV294" s="958" t="s">
        <v>974</v>
      </c>
      <c r="LW294" s="1190" t="s">
        <v>639</v>
      </c>
      <c r="LX294" s="1179" t="s">
        <v>149</v>
      </c>
      <c r="LY294" s="1180">
        <v>3</v>
      </c>
      <c r="LZ294" s="1015">
        <v>132925</v>
      </c>
      <c r="MA294" s="1025">
        <f t="shared" si="5120"/>
        <v>398775</v>
      </c>
      <c r="MB294" s="1016"/>
      <c r="MC294" s="898">
        <f t="shared" si="5121"/>
        <v>1</v>
      </c>
      <c r="MD294" s="898">
        <f t="shared" si="5122"/>
        <v>1</v>
      </c>
      <c r="ME294" s="899">
        <f t="shared" si="5123"/>
        <v>1</v>
      </c>
      <c r="MF294" s="899">
        <f t="shared" si="5124"/>
        <v>1</v>
      </c>
      <c r="MG294" s="899">
        <f t="shared" si="5125"/>
        <v>1</v>
      </c>
      <c r="MH294" s="899">
        <f t="shared" si="5126"/>
        <v>1</v>
      </c>
      <c r="MI294" s="966">
        <f t="shared" si="5127"/>
        <v>398775</v>
      </c>
      <c r="MJ294" s="901">
        <f t="shared" si="5128"/>
        <v>0</v>
      </c>
      <c r="MM294" s="958" t="s">
        <v>974</v>
      </c>
      <c r="MN294" s="1190" t="s">
        <v>639</v>
      </c>
      <c r="MO294" s="1179" t="s">
        <v>149</v>
      </c>
      <c r="MP294" s="1180">
        <v>3</v>
      </c>
      <c r="MQ294" s="1015">
        <v>5220</v>
      </c>
      <c r="MR294" s="1025">
        <f t="shared" si="5129"/>
        <v>15660</v>
      </c>
      <c r="MS294" s="1016"/>
      <c r="MT294" s="898">
        <f t="shared" si="5130"/>
        <v>1</v>
      </c>
      <c r="MU294" s="898">
        <f t="shared" si="5131"/>
        <v>1</v>
      </c>
      <c r="MV294" s="899">
        <f t="shared" si="5132"/>
        <v>1</v>
      </c>
      <c r="MW294" s="899">
        <f t="shared" si="5133"/>
        <v>1</v>
      </c>
      <c r="MX294" s="899">
        <f t="shared" si="5134"/>
        <v>1</v>
      </c>
      <c r="MY294" s="899">
        <f t="shared" si="5135"/>
        <v>1</v>
      </c>
      <c r="MZ294" s="966">
        <f t="shared" si="5136"/>
        <v>15660</v>
      </c>
      <c r="NA294" s="901">
        <f t="shared" si="5137"/>
        <v>0</v>
      </c>
      <c r="ND294" s="975" t="s">
        <v>974</v>
      </c>
      <c r="NE294" s="976" t="s">
        <v>639</v>
      </c>
      <c r="NF294" s="1175" t="s">
        <v>149</v>
      </c>
      <c r="NG294" s="1176">
        <v>3</v>
      </c>
      <c r="NH294" s="979">
        <v>183815.28</v>
      </c>
      <c r="NI294" s="980">
        <v>551446</v>
      </c>
      <c r="NJ294" s="1016"/>
      <c r="NK294" s="898">
        <f t="shared" si="5138"/>
        <v>1</v>
      </c>
      <c r="NL294" s="898">
        <f t="shared" si="5139"/>
        <v>1</v>
      </c>
      <c r="NM294" s="899">
        <f t="shared" si="5140"/>
        <v>1</v>
      </c>
      <c r="NN294" s="899">
        <f t="shared" si="5141"/>
        <v>1</v>
      </c>
      <c r="NO294" s="899">
        <f t="shared" si="5142"/>
        <v>1</v>
      </c>
      <c r="NP294" s="899">
        <f t="shared" si="5143"/>
        <v>1</v>
      </c>
      <c r="NQ294" s="966">
        <f t="shared" si="5144"/>
        <v>551446</v>
      </c>
      <c r="NR294" s="901">
        <f t="shared" si="5145"/>
        <v>0</v>
      </c>
      <c r="NU294" s="981" t="s">
        <v>974</v>
      </c>
      <c r="NV294" s="982" t="s">
        <v>639</v>
      </c>
      <c r="NW294" s="1177" t="s">
        <v>149</v>
      </c>
      <c r="NX294" s="1178">
        <v>3</v>
      </c>
      <c r="NY294" s="1022">
        <v>185672</v>
      </c>
      <c r="NZ294" s="986">
        <f t="shared" si="5146"/>
        <v>557016</v>
      </c>
      <c r="OA294" s="1016"/>
      <c r="OB294" s="898">
        <f t="shared" si="5147"/>
        <v>1</v>
      </c>
      <c r="OC294" s="898">
        <f t="shared" si="5148"/>
        <v>1</v>
      </c>
      <c r="OD294" s="899">
        <f t="shared" si="5149"/>
        <v>1</v>
      </c>
      <c r="OE294" s="899">
        <f t="shared" si="5150"/>
        <v>1</v>
      </c>
      <c r="OF294" s="899">
        <f t="shared" si="5151"/>
        <v>1</v>
      </c>
      <c r="OG294" s="899">
        <f t="shared" si="5152"/>
        <v>1</v>
      </c>
      <c r="OH294" s="966">
        <f t="shared" si="5153"/>
        <v>557016</v>
      </c>
      <c r="OI294" s="901">
        <f t="shared" si="5154"/>
        <v>0</v>
      </c>
      <c r="OL294" s="958" t="s">
        <v>974</v>
      </c>
      <c r="OM294" s="1190" t="s">
        <v>639</v>
      </c>
      <c r="ON294" s="1179" t="s">
        <v>149</v>
      </c>
      <c r="OO294" s="1180">
        <v>3</v>
      </c>
      <c r="OP294" s="1015">
        <v>18691</v>
      </c>
      <c r="OQ294" s="1025">
        <f t="shared" si="5155"/>
        <v>56073</v>
      </c>
      <c r="OR294" s="1016"/>
      <c r="OS294" s="898">
        <f t="shared" si="5156"/>
        <v>1</v>
      </c>
      <c r="OT294" s="898">
        <f t="shared" si="5157"/>
        <v>1</v>
      </c>
      <c r="OU294" s="899">
        <f t="shared" si="5158"/>
        <v>1</v>
      </c>
      <c r="OV294" s="899">
        <f t="shared" si="5159"/>
        <v>1</v>
      </c>
      <c r="OW294" s="899">
        <f t="shared" si="5160"/>
        <v>1</v>
      </c>
      <c r="OX294" s="899">
        <f t="shared" si="5161"/>
        <v>1</v>
      </c>
      <c r="OY294" s="966">
        <f t="shared" si="5162"/>
        <v>56073</v>
      </c>
      <c r="OZ294" s="901">
        <f t="shared" si="5163"/>
        <v>0</v>
      </c>
      <c r="PC294" s="958" t="s">
        <v>974</v>
      </c>
      <c r="PD294" s="1190" t="s">
        <v>639</v>
      </c>
      <c r="PE294" s="1179" t="s">
        <v>149</v>
      </c>
      <c r="PF294" s="1180">
        <v>3</v>
      </c>
      <c r="PG294" s="1023">
        <v>92338</v>
      </c>
      <c r="PH294" s="1029">
        <v>277014</v>
      </c>
      <c r="PI294" s="1249"/>
      <c r="PJ294" s="898">
        <f t="shared" si="5164"/>
        <v>1</v>
      </c>
      <c r="PK294" s="898">
        <f t="shared" si="5165"/>
        <v>1</v>
      </c>
      <c r="PL294" s="899">
        <f t="shared" si="5166"/>
        <v>1</v>
      </c>
      <c r="PM294" s="899">
        <f t="shared" si="5167"/>
        <v>1</v>
      </c>
      <c r="PN294" s="899">
        <f t="shared" si="5168"/>
        <v>1</v>
      </c>
      <c r="PO294" s="899">
        <f t="shared" si="5169"/>
        <v>1</v>
      </c>
      <c r="PP294" s="966">
        <f t="shared" si="5170"/>
        <v>277014</v>
      </c>
      <c r="PQ294" s="901">
        <f t="shared" si="5171"/>
        <v>0</v>
      </c>
      <c r="PT294" s="958" t="s">
        <v>974</v>
      </c>
      <c r="PU294" s="1190" t="s">
        <v>639</v>
      </c>
      <c r="PV294" s="1179" t="s">
        <v>149</v>
      </c>
      <c r="PW294" s="1180">
        <v>3</v>
      </c>
      <c r="PX294" s="1015">
        <v>20684</v>
      </c>
      <c r="PY294" s="1025">
        <f t="shared" si="5172"/>
        <v>62052</v>
      </c>
      <c r="PZ294" s="1016"/>
      <c r="QA294" s="898">
        <f t="shared" si="5173"/>
        <v>1</v>
      </c>
      <c r="QB294" s="898">
        <f t="shared" si="5174"/>
        <v>1</v>
      </c>
      <c r="QC294" s="899">
        <f t="shared" si="5175"/>
        <v>1</v>
      </c>
      <c r="QD294" s="899">
        <f t="shared" si="5176"/>
        <v>1</v>
      </c>
      <c r="QE294" s="899">
        <f t="shared" si="5177"/>
        <v>1</v>
      </c>
      <c r="QF294" s="899">
        <f t="shared" si="5178"/>
        <v>1</v>
      </c>
      <c r="QG294" s="966">
        <f t="shared" si="5179"/>
        <v>62052</v>
      </c>
      <c r="QH294" s="901">
        <f t="shared" si="5180"/>
        <v>0</v>
      </c>
      <c r="QK294" s="958" t="s">
        <v>974</v>
      </c>
      <c r="QL294" s="1190" t="s">
        <v>639</v>
      </c>
      <c r="QM294" s="1179" t="s">
        <v>149</v>
      </c>
      <c r="QN294" s="1180">
        <v>3</v>
      </c>
      <c r="QO294" s="1021">
        <v>6011.9099999999989</v>
      </c>
      <c r="QP294" s="1028">
        <f t="shared" si="5181"/>
        <v>18036</v>
      </c>
      <c r="QQ294" s="1016"/>
      <c r="QR294" s="898">
        <f t="shared" si="5182"/>
        <v>1</v>
      </c>
      <c r="QS294" s="898">
        <f t="shared" si="5183"/>
        <v>1</v>
      </c>
      <c r="QT294" s="899">
        <f t="shared" si="5184"/>
        <v>1</v>
      </c>
      <c r="QU294" s="899">
        <f t="shared" si="5185"/>
        <v>1</v>
      </c>
      <c r="QV294" s="899">
        <f t="shared" si="5186"/>
        <v>1</v>
      </c>
      <c r="QW294" s="899">
        <f t="shared" si="5187"/>
        <v>1</v>
      </c>
      <c r="QX294" s="966">
        <f t="shared" si="5188"/>
        <v>18036</v>
      </c>
      <c r="QY294" s="901">
        <f t="shared" si="5189"/>
        <v>0</v>
      </c>
      <c r="RB294" s="405"/>
      <c r="RC294" s="406"/>
      <c r="RD294" s="407"/>
      <c r="RE294" s="408"/>
      <c r="RF294" s="409"/>
      <c r="RG294" s="410"/>
      <c r="RH294" s="410"/>
      <c r="RI294" s="898"/>
      <c r="RJ294" s="898"/>
      <c r="RK294" s="934"/>
      <c r="RL294" s="934"/>
      <c r="RM294" s="934"/>
      <c r="RN294" s="934"/>
      <c r="RO294" s="935"/>
      <c r="RP294" s="936"/>
      <c r="RS294" s="405"/>
      <c r="RT294" s="406"/>
      <c r="RU294" s="407"/>
      <c r="RV294" s="408"/>
      <c r="RW294" s="409"/>
      <c r="RX294" s="410"/>
      <c r="RY294" s="410"/>
      <c r="RZ294" s="898"/>
      <c r="SA294" s="898"/>
      <c r="SB294" s="934"/>
      <c r="SC294" s="934"/>
      <c r="SD294" s="934"/>
      <c r="SE294" s="934"/>
      <c r="SF294" s="935"/>
      <c r="SG294" s="936"/>
      <c r="SJ294" s="405"/>
      <c r="SK294" s="406"/>
      <c r="SL294" s="407"/>
      <c r="SM294" s="408"/>
      <c r="SN294" s="409"/>
      <c r="SO294" s="410"/>
      <c r="SP294" s="410"/>
      <c r="SQ294" s="898"/>
      <c r="SR294" s="898"/>
      <c r="SS294" s="934"/>
      <c r="ST294" s="934"/>
      <c r="SU294" s="934"/>
      <c r="SV294" s="934"/>
      <c r="SW294" s="935"/>
      <c r="SX294" s="936"/>
    </row>
    <row r="295" spans="2:518" ht="31.5" customHeight="1" thickTop="1" thickBot="1">
      <c r="B295" s="958" t="s">
        <v>975</v>
      </c>
      <c r="C295" s="1190" t="s">
        <v>640</v>
      </c>
      <c r="D295" s="1179" t="s">
        <v>149</v>
      </c>
      <c r="E295" s="1180">
        <v>34</v>
      </c>
      <c r="F295" s="1015"/>
      <c r="G295" s="1025">
        <f t="shared" si="4948"/>
        <v>0</v>
      </c>
      <c r="H295" s="1016"/>
      <c r="K295" s="958" t="s">
        <v>975</v>
      </c>
      <c r="L295" s="1190" t="s">
        <v>640</v>
      </c>
      <c r="M295" s="1179" t="s">
        <v>149</v>
      </c>
      <c r="N295" s="1180">
        <v>34</v>
      </c>
      <c r="O295" s="1017">
        <v>12407</v>
      </c>
      <c r="P295" s="1025">
        <f t="shared" si="4949"/>
        <v>421838</v>
      </c>
      <c r="Q295" s="1016"/>
      <c r="R295" s="898">
        <f t="shared" si="4950"/>
        <v>1</v>
      </c>
      <c r="S295" s="898">
        <f t="shared" si="4951"/>
        <v>1</v>
      </c>
      <c r="T295" s="899">
        <f t="shared" si="4952"/>
        <v>1</v>
      </c>
      <c r="U295" s="899">
        <f t="shared" si="4953"/>
        <v>1</v>
      </c>
      <c r="V295" s="899">
        <f t="shared" si="4954"/>
        <v>1</v>
      </c>
      <c r="W295" s="899">
        <f t="shared" si="4955"/>
        <v>1</v>
      </c>
      <c r="X295" s="966">
        <f t="shared" si="4956"/>
        <v>421838</v>
      </c>
      <c r="Y295" s="901">
        <f t="shared" si="4957"/>
        <v>0</v>
      </c>
      <c r="Z295" s="872"/>
      <c r="AA295" s="872"/>
      <c r="AB295" s="958" t="s">
        <v>975</v>
      </c>
      <c r="AC295" s="1190" t="s">
        <v>640</v>
      </c>
      <c r="AD295" s="1179" t="s">
        <v>149</v>
      </c>
      <c r="AE295" s="1180">
        <v>34</v>
      </c>
      <c r="AF295" s="1015">
        <v>13500</v>
      </c>
      <c r="AG295" s="1025">
        <f t="shared" si="4958"/>
        <v>459000</v>
      </c>
      <c r="AH295" s="1016"/>
      <c r="AI295" s="898">
        <f t="shared" si="4959"/>
        <v>1</v>
      </c>
      <c r="AJ295" s="898">
        <f t="shared" si="4960"/>
        <v>1</v>
      </c>
      <c r="AK295" s="899">
        <f t="shared" si="4961"/>
        <v>1</v>
      </c>
      <c r="AL295" s="899">
        <f t="shared" si="4962"/>
        <v>1</v>
      </c>
      <c r="AM295" s="899">
        <f t="shared" si="4963"/>
        <v>1</v>
      </c>
      <c r="AN295" s="899">
        <f t="shared" si="4964"/>
        <v>1</v>
      </c>
      <c r="AO295" s="966">
        <f t="shared" si="4965"/>
        <v>459000</v>
      </c>
      <c r="AP295" s="901">
        <f t="shared" si="4966"/>
        <v>0</v>
      </c>
      <c r="AQ295" s="872"/>
      <c r="AR295" s="872"/>
      <c r="AS295" s="958" t="s">
        <v>975</v>
      </c>
      <c r="AT295" s="1191" t="s">
        <v>640</v>
      </c>
      <c r="AU295" s="1179" t="s">
        <v>149</v>
      </c>
      <c r="AV295" s="1180">
        <v>34</v>
      </c>
      <c r="AW295" s="1019">
        <v>7000</v>
      </c>
      <c r="AX295" s="1026">
        <f t="shared" si="4967"/>
        <v>238000</v>
      </c>
      <c r="AY295" s="1016"/>
      <c r="AZ295" s="898">
        <f t="shared" si="4968"/>
        <v>1</v>
      </c>
      <c r="BA295" s="898">
        <f t="shared" si="4969"/>
        <v>1</v>
      </c>
      <c r="BB295" s="899">
        <f t="shared" si="4970"/>
        <v>1</v>
      </c>
      <c r="BC295" s="899">
        <f t="shared" si="4971"/>
        <v>1</v>
      </c>
      <c r="BD295" s="899">
        <f t="shared" si="4972"/>
        <v>1</v>
      </c>
      <c r="BE295" s="899">
        <f t="shared" si="4973"/>
        <v>1</v>
      </c>
      <c r="BF295" s="966">
        <f t="shared" si="4974"/>
        <v>238000</v>
      </c>
      <c r="BG295" s="901">
        <f t="shared" si="4975"/>
        <v>0</v>
      </c>
      <c r="BJ295" s="958" t="s">
        <v>975</v>
      </c>
      <c r="BK295" s="1190" t="s">
        <v>640</v>
      </c>
      <c r="BL295" s="1179" t="s">
        <v>149</v>
      </c>
      <c r="BM295" s="1180">
        <v>34</v>
      </c>
      <c r="BN295" s="1015">
        <v>64350</v>
      </c>
      <c r="BO295" s="1025">
        <f t="shared" si="4976"/>
        <v>2187900</v>
      </c>
      <c r="BP295" s="1016"/>
      <c r="BQ295" s="898">
        <f t="shared" si="4977"/>
        <v>1</v>
      </c>
      <c r="BR295" s="898">
        <f t="shared" si="4978"/>
        <v>1</v>
      </c>
      <c r="BS295" s="899">
        <f t="shared" si="4979"/>
        <v>1</v>
      </c>
      <c r="BT295" s="899">
        <f t="shared" si="4980"/>
        <v>1</v>
      </c>
      <c r="BU295" s="899">
        <f t="shared" si="4981"/>
        <v>1</v>
      </c>
      <c r="BV295" s="899">
        <f t="shared" si="4982"/>
        <v>1</v>
      </c>
      <c r="BW295" s="966">
        <f t="shared" si="4983"/>
        <v>2187900</v>
      </c>
      <c r="BX295" s="901">
        <f t="shared" si="4984"/>
        <v>0</v>
      </c>
      <c r="CA295" s="958" t="s">
        <v>975</v>
      </c>
      <c r="CB295" s="1190" t="s">
        <v>640</v>
      </c>
      <c r="CC295" s="1179" t="s">
        <v>149</v>
      </c>
      <c r="CD295" s="1180">
        <v>34</v>
      </c>
      <c r="CE295" s="1015">
        <v>12084</v>
      </c>
      <c r="CF295" s="1025">
        <f t="shared" si="4985"/>
        <v>410856</v>
      </c>
      <c r="CG295" s="1016"/>
      <c r="CH295" s="898">
        <f t="shared" si="4986"/>
        <v>1</v>
      </c>
      <c r="CI295" s="898">
        <f t="shared" si="4987"/>
        <v>1</v>
      </c>
      <c r="CJ295" s="899">
        <f t="shared" si="4988"/>
        <v>1</v>
      </c>
      <c r="CK295" s="899">
        <f t="shared" si="4989"/>
        <v>1</v>
      </c>
      <c r="CL295" s="899">
        <f t="shared" si="4990"/>
        <v>1</v>
      </c>
      <c r="CM295" s="899">
        <f t="shared" si="4991"/>
        <v>1</v>
      </c>
      <c r="CN295" s="966">
        <f t="shared" si="4992"/>
        <v>410856</v>
      </c>
      <c r="CO295" s="901">
        <f t="shared" si="4993"/>
        <v>0</v>
      </c>
      <c r="CR295" s="958" t="s">
        <v>975</v>
      </c>
      <c r="CS295" s="1190" t="s">
        <v>640</v>
      </c>
      <c r="CT295" s="1179" t="s">
        <v>149</v>
      </c>
      <c r="CU295" s="1180">
        <v>34</v>
      </c>
      <c r="CV295" s="1015">
        <v>12000</v>
      </c>
      <c r="CW295" s="1025">
        <f t="shared" si="4994"/>
        <v>408000</v>
      </c>
      <c r="CX295" s="1016"/>
      <c r="CY295" s="898">
        <f t="shared" si="4995"/>
        <v>1</v>
      </c>
      <c r="CZ295" s="898">
        <f t="shared" si="4996"/>
        <v>1</v>
      </c>
      <c r="DA295" s="899">
        <f t="shared" si="4997"/>
        <v>1</v>
      </c>
      <c r="DB295" s="899">
        <f t="shared" si="4998"/>
        <v>1</v>
      </c>
      <c r="DC295" s="899">
        <f t="shared" si="4999"/>
        <v>1</v>
      </c>
      <c r="DD295" s="899">
        <f t="shared" si="5000"/>
        <v>1</v>
      </c>
      <c r="DE295" s="966">
        <f t="shared" si="5001"/>
        <v>408000</v>
      </c>
      <c r="DF295" s="901">
        <f t="shared" si="5002"/>
        <v>0</v>
      </c>
      <c r="DI295" s="958" t="s">
        <v>975</v>
      </c>
      <c r="DJ295" s="1190" t="s">
        <v>640</v>
      </c>
      <c r="DK295" s="1179" t="s">
        <v>149</v>
      </c>
      <c r="DL295" s="1180">
        <v>34</v>
      </c>
      <c r="DM295" s="1015">
        <v>48867</v>
      </c>
      <c r="DN295" s="1025">
        <f t="shared" si="5003"/>
        <v>1661478</v>
      </c>
      <c r="DO295" s="1016"/>
      <c r="DP295" s="898">
        <f t="shared" si="5004"/>
        <v>1</v>
      </c>
      <c r="DQ295" s="898">
        <f t="shared" si="5005"/>
        <v>1</v>
      </c>
      <c r="DR295" s="899">
        <f t="shared" si="5006"/>
        <v>1</v>
      </c>
      <c r="DS295" s="899">
        <f t="shared" si="5007"/>
        <v>1</v>
      </c>
      <c r="DT295" s="899">
        <f t="shared" si="5008"/>
        <v>1</v>
      </c>
      <c r="DU295" s="899">
        <f t="shared" si="5009"/>
        <v>1</v>
      </c>
      <c r="DV295" s="966">
        <f t="shared" si="5010"/>
        <v>1661478</v>
      </c>
      <c r="DW295" s="901">
        <f t="shared" si="5011"/>
        <v>0</v>
      </c>
      <c r="DZ295" s="958" t="s">
        <v>975</v>
      </c>
      <c r="EA295" s="1190" t="s">
        <v>640</v>
      </c>
      <c r="EB295" s="1179" t="s">
        <v>149</v>
      </c>
      <c r="EC295" s="1180">
        <v>34</v>
      </c>
      <c r="ED295" s="1015">
        <v>7500</v>
      </c>
      <c r="EE295" s="1025">
        <f t="shared" si="5012"/>
        <v>255000</v>
      </c>
      <c r="EF295" s="1016"/>
      <c r="EG295" s="898">
        <f t="shared" si="5013"/>
        <v>1</v>
      </c>
      <c r="EH295" s="898">
        <f t="shared" si="5014"/>
        <v>1</v>
      </c>
      <c r="EI295" s="899">
        <f t="shared" si="5015"/>
        <v>1</v>
      </c>
      <c r="EJ295" s="899">
        <f t="shared" si="5016"/>
        <v>1</v>
      </c>
      <c r="EK295" s="899">
        <f t="shared" si="5017"/>
        <v>1</v>
      </c>
      <c r="EL295" s="899">
        <f t="shared" si="5018"/>
        <v>1</v>
      </c>
      <c r="EM295" s="966">
        <f t="shared" si="5019"/>
        <v>255000</v>
      </c>
      <c r="EN295" s="901">
        <f t="shared" si="5020"/>
        <v>0</v>
      </c>
      <c r="EQ295" s="958" t="s">
        <v>975</v>
      </c>
      <c r="ER295" s="1190" t="s">
        <v>640</v>
      </c>
      <c r="ES295" s="1179" t="s">
        <v>149</v>
      </c>
      <c r="ET295" s="1180">
        <v>34</v>
      </c>
      <c r="EU295" s="1015">
        <v>12100</v>
      </c>
      <c r="EV295" s="1025">
        <f t="shared" si="5021"/>
        <v>411400</v>
      </c>
      <c r="EW295" s="1016"/>
      <c r="EX295" s="898">
        <f t="shared" si="5022"/>
        <v>1</v>
      </c>
      <c r="EY295" s="898">
        <f t="shared" si="5023"/>
        <v>1</v>
      </c>
      <c r="EZ295" s="899">
        <f t="shared" si="5024"/>
        <v>1</v>
      </c>
      <c r="FA295" s="899">
        <f t="shared" si="5025"/>
        <v>1</v>
      </c>
      <c r="FB295" s="899">
        <f t="shared" si="5026"/>
        <v>1</v>
      </c>
      <c r="FC295" s="899">
        <f t="shared" si="5027"/>
        <v>1</v>
      </c>
      <c r="FD295" s="966">
        <f t="shared" si="5028"/>
        <v>411400</v>
      </c>
      <c r="FE295" s="901">
        <f t="shared" si="5029"/>
        <v>0</v>
      </c>
      <c r="FH295" s="958"/>
      <c r="FI295" s="1190"/>
      <c r="FJ295" s="1179"/>
      <c r="FK295" s="1180"/>
      <c r="FL295" s="1015"/>
      <c r="FM295" s="1025">
        <f t="shared" si="5030"/>
        <v>0</v>
      </c>
      <c r="FN295" s="1016"/>
      <c r="FO295" s="898" t="e">
        <f t="shared" si="5031"/>
        <v>#N/A</v>
      </c>
      <c r="FP295" s="898" t="e">
        <f t="shared" si="5032"/>
        <v>#N/A</v>
      </c>
      <c r="FQ295" s="899" t="e">
        <f t="shared" si="5033"/>
        <v>#N/A</v>
      </c>
      <c r="FR295" s="899">
        <f t="shared" si="5034"/>
        <v>0</v>
      </c>
      <c r="FS295" s="899">
        <f t="shared" si="5035"/>
        <v>0</v>
      </c>
      <c r="FT295" s="899" t="e">
        <f t="shared" si="5036"/>
        <v>#N/A</v>
      </c>
      <c r="FU295" s="966">
        <f t="shared" si="5037"/>
        <v>0</v>
      </c>
      <c r="FV295" s="901">
        <f t="shared" si="5038"/>
        <v>0</v>
      </c>
      <c r="FY295" s="958" t="s">
        <v>975</v>
      </c>
      <c r="FZ295" s="1190" t="s">
        <v>640</v>
      </c>
      <c r="GA295" s="1179" t="s">
        <v>149</v>
      </c>
      <c r="GB295" s="1180">
        <v>34</v>
      </c>
      <c r="GC295" s="1017">
        <v>12407</v>
      </c>
      <c r="GD295" s="1025">
        <f t="shared" si="5039"/>
        <v>421838</v>
      </c>
      <c r="GE295" s="1016"/>
      <c r="GF295" s="898">
        <f t="shared" si="5040"/>
        <v>1</v>
      </c>
      <c r="GG295" s="898">
        <f t="shared" si="5041"/>
        <v>1</v>
      </c>
      <c r="GH295" s="899">
        <f t="shared" si="5042"/>
        <v>1</v>
      </c>
      <c r="GI295" s="899">
        <f t="shared" si="5043"/>
        <v>1</v>
      </c>
      <c r="GJ295" s="899">
        <f t="shared" si="5044"/>
        <v>1</v>
      </c>
      <c r="GK295" s="899">
        <f t="shared" si="5045"/>
        <v>1</v>
      </c>
      <c r="GL295" s="966">
        <f t="shared" si="5046"/>
        <v>421838</v>
      </c>
      <c r="GM295" s="901">
        <f t="shared" si="5047"/>
        <v>0</v>
      </c>
      <c r="GP295" s="958" t="s">
        <v>975</v>
      </c>
      <c r="GQ295" s="1190" t="s">
        <v>640</v>
      </c>
      <c r="GR295" s="1179" t="s">
        <v>149</v>
      </c>
      <c r="GS295" s="1180">
        <v>34</v>
      </c>
      <c r="GT295" s="1015">
        <v>12162</v>
      </c>
      <c r="GU295" s="1025">
        <f t="shared" si="5048"/>
        <v>413508</v>
      </c>
      <c r="GV295" s="1016"/>
      <c r="GW295" s="898">
        <f t="shared" si="5049"/>
        <v>1</v>
      </c>
      <c r="GX295" s="898">
        <f t="shared" si="5050"/>
        <v>1</v>
      </c>
      <c r="GY295" s="899">
        <f t="shared" si="5051"/>
        <v>1</v>
      </c>
      <c r="GZ295" s="899">
        <f t="shared" si="5052"/>
        <v>1</v>
      </c>
      <c r="HA295" s="899">
        <f t="shared" si="5053"/>
        <v>1</v>
      </c>
      <c r="HB295" s="899">
        <f t="shared" si="5054"/>
        <v>1</v>
      </c>
      <c r="HC295" s="966">
        <f t="shared" si="5055"/>
        <v>413508</v>
      </c>
      <c r="HD295" s="901">
        <f t="shared" si="5056"/>
        <v>0</v>
      </c>
      <c r="HG295" s="958" t="s">
        <v>975</v>
      </c>
      <c r="HH295" s="1190" t="s">
        <v>640</v>
      </c>
      <c r="HI295" s="1179" t="s">
        <v>149</v>
      </c>
      <c r="HJ295" s="1180">
        <v>34</v>
      </c>
      <c r="HK295" s="1015">
        <v>9039</v>
      </c>
      <c r="HL295" s="1025">
        <f t="shared" si="5057"/>
        <v>307326</v>
      </c>
      <c r="HM295" s="1016"/>
      <c r="HN295" s="898">
        <f t="shared" si="5058"/>
        <v>1</v>
      </c>
      <c r="HO295" s="898">
        <f t="shared" si="5059"/>
        <v>1</v>
      </c>
      <c r="HP295" s="899">
        <f t="shared" si="5060"/>
        <v>1</v>
      </c>
      <c r="HQ295" s="899">
        <f t="shared" si="5061"/>
        <v>1</v>
      </c>
      <c r="HR295" s="899">
        <f t="shared" si="5062"/>
        <v>1</v>
      </c>
      <c r="HS295" s="899">
        <f t="shared" si="5063"/>
        <v>1</v>
      </c>
      <c r="HT295" s="966">
        <f t="shared" si="5064"/>
        <v>307326</v>
      </c>
      <c r="HU295" s="901">
        <f t="shared" si="5065"/>
        <v>0</v>
      </c>
      <c r="HX295" s="958" t="s">
        <v>975</v>
      </c>
      <c r="HY295" s="1190" t="s">
        <v>640</v>
      </c>
      <c r="HZ295" s="1179" t="s">
        <v>149</v>
      </c>
      <c r="IA295" s="1180">
        <v>34</v>
      </c>
      <c r="IB295" s="1020">
        <v>7400</v>
      </c>
      <c r="IC295" s="1027">
        <f t="shared" si="5066"/>
        <v>251600</v>
      </c>
      <c r="ID295" s="1016"/>
      <c r="IE295" s="898">
        <f t="shared" si="5067"/>
        <v>1</v>
      </c>
      <c r="IF295" s="898">
        <f t="shared" si="5068"/>
        <v>1</v>
      </c>
      <c r="IG295" s="899">
        <f t="shared" si="5069"/>
        <v>1</v>
      </c>
      <c r="IH295" s="899">
        <f t="shared" si="5070"/>
        <v>1</v>
      </c>
      <c r="II295" s="899">
        <f t="shared" si="5071"/>
        <v>1</v>
      </c>
      <c r="IJ295" s="899">
        <f t="shared" si="5072"/>
        <v>1</v>
      </c>
      <c r="IK295" s="966">
        <f t="shared" si="5073"/>
        <v>251600</v>
      </c>
      <c r="IL295" s="901">
        <f t="shared" si="5074"/>
        <v>0</v>
      </c>
      <c r="IO295" s="958" t="s">
        <v>975</v>
      </c>
      <c r="IP295" s="1190" t="s">
        <v>640</v>
      </c>
      <c r="IQ295" s="1179" t="s">
        <v>149</v>
      </c>
      <c r="IR295" s="1180">
        <v>34</v>
      </c>
      <c r="IS295" s="1015">
        <v>5811</v>
      </c>
      <c r="IT295" s="1025">
        <f t="shared" si="5075"/>
        <v>197574</v>
      </c>
      <c r="IU295" s="1016"/>
      <c r="IV295" s="898">
        <f t="shared" si="5076"/>
        <v>1</v>
      </c>
      <c r="IW295" s="898">
        <f t="shared" si="5077"/>
        <v>1</v>
      </c>
      <c r="IX295" s="899">
        <f t="shared" si="5078"/>
        <v>1</v>
      </c>
      <c r="IY295" s="899">
        <f t="shared" si="5079"/>
        <v>1</v>
      </c>
      <c r="IZ295" s="899">
        <f t="shared" si="5080"/>
        <v>1</v>
      </c>
      <c r="JA295" s="899">
        <f t="shared" si="5081"/>
        <v>1</v>
      </c>
      <c r="JB295" s="966">
        <f t="shared" si="5082"/>
        <v>197574</v>
      </c>
      <c r="JC295" s="901">
        <f t="shared" si="5083"/>
        <v>0</v>
      </c>
      <c r="JF295" s="958" t="s">
        <v>975</v>
      </c>
      <c r="JG295" s="1190" t="s">
        <v>640</v>
      </c>
      <c r="JH295" s="1179" t="s">
        <v>149</v>
      </c>
      <c r="JI295" s="1180">
        <v>34</v>
      </c>
      <c r="JJ295" s="1015">
        <v>6500</v>
      </c>
      <c r="JK295" s="1025">
        <f t="shared" si="5084"/>
        <v>221000</v>
      </c>
      <c r="JL295" s="1016"/>
      <c r="JM295" s="898">
        <f t="shared" si="5085"/>
        <v>1</v>
      </c>
      <c r="JN295" s="898">
        <f t="shared" si="5086"/>
        <v>1</v>
      </c>
      <c r="JO295" s="899">
        <f t="shared" si="5087"/>
        <v>1</v>
      </c>
      <c r="JP295" s="899">
        <f t="shared" si="5088"/>
        <v>1</v>
      </c>
      <c r="JQ295" s="899">
        <f t="shared" si="5089"/>
        <v>1</v>
      </c>
      <c r="JR295" s="899">
        <f t="shared" si="5090"/>
        <v>1</v>
      </c>
      <c r="JS295" s="966">
        <f t="shared" si="5091"/>
        <v>221000</v>
      </c>
      <c r="JT295" s="901">
        <f t="shared" si="5092"/>
        <v>0</v>
      </c>
      <c r="JW295" s="958" t="s">
        <v>975</v>
      </c>
      <c r="JX295" s="1190" t="s">
        <v>640</v>
      </c>
      <c r="JY295" s="1179" t="s">
        <v>149</v>
      </c>
      <c r="JZ295" s="1180">
        <v>34</v>
      </c>
      <c r="KA295" s="1015">
        <v>6012.3415500000001</v>
      </c>
      <c r="KB295" s="1025">
        <f t="shared" si="5093"/>
        <v>204420</v>
      </c>
      <c r="KC295" s="1016"/>
      <c r="KD295" s="898">
        <f t="shared" si="5094"/>
        <v>1</v>
      </c>
      <c r="KE295" s="898">
        <f t="shared" si="5095"/>
        <v>1</v>
      </c>
      <c r="KF295" s="899">
        <f t="shared" si="5096"/>
        <v>1</v>
      </c>
      <c r="KG295" s="899">
        <f t="shared" si="5097"/>
        <v>1</v>
      </c>
      <c r="KH295" s="899">
        <f t="shared" si="5098"/>
        <v>1</v>
      </c>
      <c r="KI295" s="899">
        <f t="shared" si="5099"/>
        <v>1</v>
      </c>
      <c r="KJ295" s="966">
        <f t="shared" si="5100"/>
        <v>204420</v>
      </c>
      <c r="KK295" s="901">
        <f t="shared" si="5101"/>
        <v>0</v>
      </c>
      <c r="KN295" s="958" t="s">
        <v>975</v>
      </c>
      <c r="KO295" s="1190" t="s">
        <v>640</v>
      </c>
      <c r="KP295" s="1179" t="s">
        <v>149</v>
      </c>
      <c r="KQ295" s="1180">
        <v>34</v>
      </c>
      <c r="KR295" s="1015">
        <v>106145</v>
      </c>
      <c r="KS295" s="1025">
        <f t="shared" si="5102"/>
        <v>3608930</v>
      </c>
      <c r="KT295" s="1016"/>
      <c r="KU295" s="898">
        <f t="shared" si="5103"/>
        <v>1</v>
      </c>
      <c r="KV295" s="898">
        <f t="shared" si="5104"/>
        <v>1</v>
      </c>
      <c r="KW295" s="899">
        <f t="shared" si="5105"/>
        <v>1</v>
      </c>
      <c r="KX295" s="899">
        <f t="shared" si="5106"/>
        <v>1</v>
      </c>
      <c r="KY295" s="899">
        <f t="shared" si="5107"/>
        <v>1</v>
      </c>
      <c r="KZ295" s="899">
        <f t="shared" si="5108"/>
        <v>1</v>
      </c>
      <c r="LA295" s="966">
        <f t="shared" si="5109"/>
        <v>3608930</v>
      </c>
      <c r="LB295" s="901">
        <f t="shared" si="5110"/>
        <v>0</v>
      </c>
      <c r="LE295" s="958" t="s">
        <v>975</v>
      </c>
      <c r="LF295" s="1190" t="s">
        <v>640</v>
      </c>
      <c r="LG295" s="1179" t="s">
        <v>149</v>
      </c>
      <c r="LH295" s="1180">
        <v>34</v>
      </c>
      <c r="LI295" s="1021">
        <v>14955</v>
      </c>
      <c r="LJ295" s="1028">
        <f t="shared" si="5111"/>
        <v>508470</v>
      </c>
      <c r="LK295" s="1016"/>
      <c r="LL295" s="898">
        <f t="shared" si="5112"/>
        <v>1</v>
      </c>
      <c r="LM295" s="898">
        <f t="shared" si="5113"/>
        <v>1</v>
      </c>
      <c r="LN295" s="899">
        <f t="shared" si="5114"/>
        <v>1</v>
      </c>
      <c r="LO295" s="899">
        <f t="shared" si="5115"/>
        <v>1</v>
      </c>
      <c r="LP295" s="899">
        <f t="shared" si="5116"/>
        <v>1</v>
      </c>
      <c r="LQ295" s="899">
        <f t="shared" si="5117"/>
        <v>1</v>
      </c>
      <c r="LR295" s="966">
        <f t="shared" si="5118"/>
        <v>508470</v>
      </c>
      <c r="LS295" s="901">
        <f t="shared" si="5119"/>
        <v>0</v>
      </c>
      <c r="LV295" s="958" t="s">
        <v>975</v>
      </c>
      <c r="LW295" s="1190" t="s">
        <v>640</v>
      </c>
      <c r="LX295" s="1179" t="s">
        <v>149</v>
      </c>
      <c r="LY295" s="1180">
        <v>34</v>
      </c>
      <c r="LZ295" s="1015">
        <v>48230</v>
      </c>
      <c r="MA295" s="1025">
        <f t="shared" si="5120"/>
        <v>1639820</v>
      </c>
      <c r="MB295" s="1016"/>
      <c r="MC295" s="898">
        <f t="shared" si="5121"/>
        <v>1</v>
      </c>
      <c r="MD295" s="898">
        <f t="shared" si="5122"/>
        <v>1</v>
      </c>
      <c r="ME295" s="899">
        <f t="shared" si="5123"/>
        <v>1</v>
      </c>
      <c r="MF295" s="899">
        <f t="shared" si="5124"/>
        <v>1</v>
      </c>
      <c r="MG295" s="899">
        <f t="shared" si="5125"/>
        <v>1</v>
      </c>
      <c r="MH295" s="899">
        <f t="shared" si="5126"/>
        <v>1</v>
      </c>
      <c r="MI295" s="966">
        <f t="shared" si="5127"/>
        <v>1639820</v>
      </c>
      <c r="MJ295" s="901">
        <f t="shared" si="5128"/>
        <v>0</v>
      </c>
      <c r="MM295" s="958" t="s">
        <v>975</v>
      </c>
      <c r="MN295" s="1190" t="s">
        <v>640</v>
      </c>
      <c r="MO295" s="1179" t="s">
        <v>149</v>
      </c>
      <c r="MP295" s="1180">
        <v>34</v>
      </c>
      <c r="MQ295" s="1015">
        <v>13050</v>
      </c>
      <c r="MR295" s="1025">
        <f t="shared" si="5129"/>
        <v>443700</v>
      </c>
      <c r="MS295" s="1016"/>
      <c r="MT295" s="898">
        <f t="shared" si="5130"/>
        <v>1</v>
      </c>
      <c r="MU295" s="898">
        <f t="shared" si="5131"/>
        <v>1</v>
      </c>
      <c r="MV295" s="899">
        <f t="shared" si="5132"/>
        <v>1</v>
      </c>
      <c r="MW295" s="899">
        <f t="shared" si="5133"/>
        <v>1</v>
      </c>
      <c r="MX295" s="899">
        <f t="shared" si="5134"/>
        <v>1</v>
      </c>
      <c r="MY295" s="899">
        <f t="shared" si="5135"/>
        <v>1</v>
      </c>
      <c r="MZ295" s="966">
        <f t="shared" si="5136"/>
        <v>443700</v>
      </c>
      <c r="NA295" s="901">
        <f t="shared" si="5137"/>
        <v>0</v>
      </c>
      <c r="ND295" s="975" t="s">
        <v>975</v>
      </c>
      <c r="NE295" s="976" t="s">
        <v>640</v>
      </c>
      <c r="NF295" s="1175" t="s">
        <v>149</v>
      </c>
      <c r="NG295" s="1176">
        <v>34</v>
      </c>
      <c r="NH295" s="979">
        <v>34883.64</v>
      </c>
      <c r="NI295" s="980">
        <v>1186044</v>
      </c>
      <c r="NJ295" s="1016"/>
      <c r="NK295" s="898">
        <f t="shared" si="5138"/>
        <v>1</v>
      </c>
      <c r="NL295" s="898">
        <f t="shared" si="5139"/>
        <v>1</v>
      </c>
      <c r="NM295" s="899">
        <f t="shared" si="5140"/>
        <v>1</v>
      </c>
      <c r="NN295" s="899">
        <f t="shared" si="5141"/>
        <v>1</v>
      </c>
      <c r="NO295" s="899">
        <f t="shared" si="5142"/>
        <v>1</v>
      </c>
      <c r="NP295" s="899">
        <f t="shared" si="5143"/>
        <v>1</v>
      </c>
      <c r="NQ295" s="966">
        <f t="shared" si="5144"/>
        <v>1186044</v>
      </c>
      <c r="NR295" s="901">
        <f t="shared" si="5145"/>
        <v>0</v>
      </c>
      <c r="NU295" s="981" t="s">
        <v>975</v>
      </c>
      <c r="NV295" s="982" t="s">
        <v>640</v>
      </c>
      <c r="NW295" s="1177" t="s">
        <v>149</v>
      </c>
      <c r="NX295" s="1178">
        <v>34</v>
      </c>
      <c r="NY295" s="1022">
        <v>35236</v>
      </c>
      <c r="NZ295" s="986">
        <f t="shared" si="5146"/>
        <v>1198024</v>
      </c>
      <c r="OA295" s="1016"/>
      <c r="OB295" s="898">
        <f t="shared" si="5147"/>
        <v>1</v>
      </c>
      <c r="OC295" s="898">
        <f t="shared" si="5148"/>
        <v>1</v>
      </c>
      <c r="OD295" s="899">
        <f t="shared" si="5149"/>
        <v>1</v>
      </c>
      <c r="OE295" s="899">
        <f t="shared" si="5150"/>
        <v>1</v>
      </c>
      <c r="OF295" s="899">
        <f t="shared" si="5151"/>
        <v>1</v>
      </c>
      <c r="OG295" s="899">
        <f t="shared" si="5152"/>
        <v>1</v>
      </c>
      <c r="OH295" s="966">
        <f t="shared" si="5153"/>
        <v>1198024</v>
      </c>
      <c r="OI295" s="901">
        <f t="shared" si="5154"/>
        <v>0</v>
      </c>
      <c r="OL295" s="958" t="s">
        <v>975</v>
      </c>
      <c r="OM295" s="1190" t="s">
        <v>640</v>
      </c>
      <c r="ON295" s="1179" t="s">
        <v>149</v>
      </c>
      <c r="OO295" s="1180">
        <v>34</v>
      </c>
      <c r="OP295" s="1015">
        <v>6948</v>
      </c>
      <c r="OQ295" s="1025">
        <f t="shared" si="5155"/>
        <v>236232</v>
      </c>
      <c r="OR295" s="1016"/>
      <c r="OS295" s="898">
        <f t="shared" si="5156"/>
        <v>1</v>
      </c>
      <c r="OT295" s="898">
        <f t="shared" si="5157"/>
        <v>1</v>
      </c>
      <c r="OU295" s="899">
        <f t="shared" si="5158"/>
        <v>1</v>
      </c>
      <c r="OV295" s="899">
        <f t="shared" si="5159"/>
        <v>1</v>
      </c>
      <c r="OW295" s="899">
        <f t="shared" si="5160"/>
        <v>1</v>
      </c>
      <c r="OX295" s="899">
        <f t="shared" si="5161"/>
        <v>1</v>
      </c>
      <c r="OY295" s="966">
        <f t="shared" si="5162"/>
        <v>236232</v>
      </c>
      <c r="OZ295" s="901">
        <f t="shared" si="5163"/>
        <v>0</v>
      </c>
      <c r="PC295" s="958" t="s">
        <v>975</v>
      </c>
      <c r="PD295" s="1190" t="s">
        <v>640</v>
      </c>
      <c r="PE295" s="1179" t="s">
        <v>149</v>
      </c>
      <c r="PF295" s="1180">
        <v>34</v>
      </c>
      <c r="PG295" s="1023">
        <v>19586</v>
      </c>
      <c r="PH295" s="1029">
        <v>665924</v>
      </c>
      <c r="PI295" s="1249"/>
      <c r="PJ295" s="898">
        <f t="shared" si="5164"/>
        <v>1</v>
      </c>
      <c r="PK295" s="898">
        <f t="shared" si="5165"/>
        <v>1</v>
      </c>
      <c r="PL295" s="899">
        <f t="shared" si="5166"/>
        <v>1</v>
      </c>
      <c r="PM295" s="899">
        <f t="shared" si="5167"/>
        <v>1</v>
      </c>
      <c r="PN295" s="899">
        <f t="shared" si="5168"/>
        <v>1</v>
      </c>
      <c r="PO295" s="899">
        <f t="shared" si="5169"/>
        <v>1</v>
      </c>
      <c r="PP295" s="966">
        <f t="shared" si="5170"/>
        <v>665924</v>
      </c>
      <c r="PQ295" s="901">
        <f t="shared" si="5171"/>
        <v>0</v>
      </c>
      <c r="PT295" s="958" t="s">
        <v>975</v>
      </c>
      <c r="PU295" s="1190" t="s">
        <v>640</v>
      </c>
      <c r="PV295" s="1179" t="s">
        <v>149</v>
      </c>
      <c r="PW295" s="1180">
        <v>34</v>
      </c>
      <c r="PX295" s="1015">
        <v>12050</v>
      </c>
      <c r="PY295" s="1025">
        <f t="shared" si="5172"/>
        <v>409700</v>
      </c>
      <c r="PZ295" s="1016"/>
      <c r="QA295" s="898">
        <f t="shared" si="5173"/>
        <v>1</v>
      </c>
      <c r="QB295" s="898">
        <f t="shared" si="5174"/>
        <v>1</v>
      </c>
      <c r="QC295" s="899">
        <f t="shared" si="5175"/>
        <v>1</v>
      </c>
      <c r="QD295" s="899">
        <f t="shared" si="5176"/>
        <v>1</v>
      </c>
      <c r="QE295" s="899">
        <f t="shared" si="5177"/>
        <v>1</v>
      </c>
      <c r="QF295" s="899">
        <f t="shared" si="5178"/>
        <v>1</v>
      </c>
      <c r="QG295" s="966">
        <f t="shared" si="5179"/>
        <v>409700</v>
      </c>
      <c r="QH295" s="901">
        <f t="shared" si="5180"/>
        <v>0</v>
      </c>
      <c r="QK295" s="958" t="s">
        <v>975</v>
      </c>
      <c r="QL295" s="1190" t="s">
        <v>640</v>
      </c>
      <c r="QM295" s="1179" t="s">
        <v>149</v>
      </c>
      <c r="QN295" s="1180">
        <v>34</v>
      </c>
      <c r="QO295" s="1021">
        <v>15029.774999999998</v>
      </c>
      <c r="QP295" s="1028">
        <f t="shared" si="5181"/>
        <v>511012</v>
      </c>
      <c r="QQ295" s="1016"/>
      <c r="QR295" s="898">
        <f t="shared" si="5182"/>
        <v>1</v>
      </c>
      <c r="QS295" s="898">
        <f t="shared" si="5183"/>
        <v>1</v>
      </c>
      <c r="QT295" s="899">
        <f t="shared" si="5184"/>
        <v>1</v>
      </c>
      <c r="QU295" s="899">
        <f t="shared" si="5185"/>
        <v>1</v>
      </c>
      <c r="QV295" s="899">
        <f t="shared" si="5186"/>
        <v>1</v>
      </c>
      <c r="QW295" s="899">
        <f t="shared" si="5187"/>
        <v>1</v>
      </c>
      <c r="QX295" s="966">
        <f t="shared" si="5188"/>
        <v>511012</v>
      </c>
      <c r="QY295" s="901">
        <f t="shared" si="5189"/>
        <v>0</v>
      </c>
      <c r="RB295" s="405"/>
      <c r="RC295" s="406"/>
      <c r="RD295" s="407"/>
      <c r="RE295" s="408"/>
      <c r="RF295" s="409"/>
      <c r="RG295" s="410"/>
      <c r="RH295" s="410"/>
      <c r="RI295" s="898"/>
      <c r="RJ295" s="898"/>
      <c r="RK295" s="934"/>
      <c r="RL295" s="934"/>
      <c r="RM295" s="934"/>
      <c r="RN295" s="934"/>
      <c r="RO295" s="935"/>
      <c r="RP295" s="936"/>
      <c r="RS295" s="405"/>
      <c r="RT295" s="406"/>
      <c r="RU295" s="407"/>
      <c r="RV295" s="408"/>
      <c r="RW295" s="409"/>
      <c r="RX295" s="410"/>
      <c r="RY295" s="410"/>
      <c r="RZ295" s="898"/>
      <c r="SA295" s="898"/>
      <c r="SB295" s="934"/>
      <c r="SC295" s="934"/>
      <c r="SD295" s="934"/>
      <c r="SE295" s="934"/>
      <c r="SF295" s="935"/>
      <c r="SG295" s="936"/>
      <c r="SJ295" s="405"/>
      <c r="SK295" s="406"/>
      <c r="SL295" s="407"/>
      <c r="SM295" s="408"/>
      <c r="SN295" s="409"/>
      <c r="SO295" s="410"/>
      <c r="SP295" s="410"/>
      <c r="SQ295" s="898"/>
      <c r="SR295" s="898"/>
      <c r="SS295" s="934"/>
      <c r="ST295" s="934"/>
      <c r="SU295" s="934"/>
      <c r="SV295" s="934"/>
      <c r="SW295" s="935"/>
      <c r="SX295" s="936"/>
    </row>
    <row r="296" spans="2:518" ht="76.5" customHeight="1" thickTop="1" thickBot="1">
      <c r="B296" s="958" t="s">
        <v>976</v>
      </c>
      <c r="C296" s="1190" t="s">
        <v>641</v>
      </c>
      <c r="D296" s="1179" t="s">
        <v>236</v>
      </c>
      <c r="E296" s="1180">
        <v>72</v>
      </c>
      <c r="F296" s="1015"/>
      <c r="G296" s="1025">
        <f t="shared" si="4948"/>
        <v>0</v>
      </c>
      <c r="H296" s="1016"/>
      <c r="K296" s="958" t="s">
        <v>976</v>
      </c>
      <c r="L296" s="1190" t="s">
        <v>641</v>
      </c>
      <c r="M296" s="1179" t="s">
        <v>236</v>
      </c>
      <c r="N296" s="1180">
        <v>72</v>
      </c>
      <c r="O296" s="1017">
        <v>51401</v>
      </c>
      <c r="P296" s="1025">
        <f t="shared" si="4949"/>
        <v>3700872</v>
      </c>
      <c r="Q296" s="1016"/>
      <c r="R296" s="898">
        <f t="shared" si="4950"/>
        <v>1</v>
      </c>
      <c r="S296" s="898">
        <f t="shared" si="4951"/>
        <v>1</v>
      </c>
      <c r="T296" s="899">
        <f t="shared" si="4952"/>
        <v>1</v>
      </c>
      <c r="U296" s="899">
        <f t="shared" si="4953"/>
        <v>1</v>
      </c>
      <c r="V296" s="899">
        <f t="shared" si="4954"/>
        <v>1</v>
      </c>
      <c r="W296" s="899">
        <f t="shared" si="4955"/>
        <v>1</v>
      </c>
      <c r="X296" s="966">
        <f t="shared" si="4956"/>
        <v>3700872</v>
      </c>
      <c r="Y296" s="901">
        <f t="shared" si="4957"/>
        <v>0</v>
      </c>
      <c r="Z296" s="872"/>
      <c r="AA296" s="872"/>
      <c r="AB296" s="958" t="s">
        <v>976</v>
      </c>
      <c r="AC296" s="1190" t="s">
        <v>641</v>
      </c>
      <c r="AD296" s="1179" t="s">
        <v>236</v>
      </c>
      <c r="AE296" s="1180">
        <v>72</v>
      </c>
      <c r="AF296" s="1015">
        <v>72000</v>
      </c>
      <c r="AG296" s="1025">
        <f t="shared" si="4958"/>
        <v>5184000</v>
      </c>
      <c r="AH296" s="1016"/>
      <c r="AI296" s="898">
        <f t="shared" si="4959"/>
        <v>1</v>
      </c>
      <c r="AJ296" s="898">
        <f t="shared" si="4960"/>
        <v>1</v>
      </c>
      <c r="AK296" s="899">
        <f t="shared" si="4961"/>
        <v>1</v>
      </c>
      <c r="AL296" s="899">
        <f t="shared" si="4962"/>
        <v>1</v>
      </c>
      <c r="AM296" s="899">
        <f t="shared" si="4963"/>
        <v>1</v>
      </c>
      <c r="AN296" s="899">
        <f t="shared" si="4964"/>
        <v>1</v>
      </c>
      <c r="AO296" s="966">
        <f t="shared" si="4965"/>
        <v>5184000</v>
      </c>
      <c r="AP296" s="901">
        <f t="shared" si="4966"/>
        <v>0</v>
      </c>
      <c r="AQ296" s="872"/>
      <c r="AR296" s="872"/>
      <c r="AS296" s="958" t="s">
        <v>976</v>
      </c>
      <c r="AT296" s="1191" t="s">
        <v>641</v>
      </c>
      <c r="AU296" s="1179" t="s">
        <v>236</v>
      </c>
      <c r="AV296" s="1180">
        <v>72</v>
      </c>
      <c r="AW296" s="1019">
        <v>75000</v>
      </c>
      <c r="AX296" s="1026">
        <f t="shared" si="4967"/>
        <v>5400000</v>
      </c>
      <c r="AY296" s="1016"/>
      <c r="AZ296" s="898">
        <f t="shared" si="4968"/>
        <v>1</v>
      </c>
      <c r="BA296" s="898">
        <f t="shared" si="4969"/>
        <v>1</v>
      </c>
      <c r="BB296" s="899">
        <f t="shared" si="4970"/>
        <v>1</v>
      </c>
      <c r="BC296" s="899">
        <f t="shared" si="4971"/>
        <v>1</v>
      </c>
      <c r="BD296" s="899">
        <f t="shared" si="4972"/>
        <v>1</v>
      </c>
      <c r="BE296" s="899">
        <f t="shared" si="4973"/>
        <v>1</v>
      </c>
      <c r="BF296" s="966">
        <f t="shared" si="4974"/>
        <v>5400000</v>
      </c>
      <c r="BG296" s="901">
        <f t="shared" si="4975"/>
        <v>0</v>
      </c>
      <c r="BJ296" s="958" t="s">
        <v>976</v>
      </c>
      <c r="BK296" s="1190" t="s">
        <v>641</v>
      </c>
      <c r="BL296" s="1179" t="s">
        <v>236</v>
      </c>
      <c r="BM296" s="1180">
        <v>72</v>
      </c>
      <c r="BN296" s="1015">
        <v>135000</v>
      </c>
      <c r="BO296" s="1025">
        <f t="shared" si="4976"/>
        <v>9720000</v>
      </c>
      <c r="BP296" s="1016"/>
      <c r="BQ296" s="898">
        <f t="shared" si="4977"/>
        <v>1</v>
      </c>
      <c r="BR296" s="898">
        <f t="shared" si="4978"/>
        <v>1</v>
      </c>
      <c r="BS296" s="899">
        <f t="shared" si="4979"/>
        <v>1</v>
      </c>
      <c r="BT296" s="899">
        <f t="shared" si="4980"/>
        <v>1</v>
      </c>
      <c r="BU296" s="899">
        <f t="shared" si="4981"/>
        <v>1</v>
      </c>
      <c r="BV296" s="899">
        <f t="shared" si="4982"/>
        <v>1</v>
      </c>
      <c r="BW296" s="966">
        <f t="shared" si="4983"/>
        <v>9720000</v>
      </c>
      <c r="BX296" s="901">
        <f t="shared" si="4984"/>
        <v>0</v>
      </c>
      <c r="CA296" s="958" t="s">
        <v>976</v>
      </c>
      <c r="CB296" s="1190" t="s">
        <v>641</v>
      </c>
      <c r="CC296" s="1179" t="s">
        <v>236</v>
      </c>
      <c r="CD296" s="1180">
        <v>72</v>
      </c>
      <c r="CE296" s="1015">
        <v>50064</v>
      </c>
      <c r="CF296" s="1025">
        <f t="shared" si="4985"/>
        <v>3604608</v>
      </c>
      <c r="CG296" s="1016"/>
      <c r="CH296" s="898">
        <f t="shared" si="4986"/>
        <v>1</v>
      </c>
      <c r="CI296" s="898">
        <f t="shared" si="4987"/>
        <v>1</v>
      </c>
      <c r="CJ296" s="899">
        <f t="shared" si="4988"/>
        <v>1</v>
      </c>
      <c r="CK296" s="899">
        <f t="shared" si="4989"/>
        <v>1</v>
      </c>
      <c r="CL296" s="899">
        <f t="shared" si="4990"/>
        <v>1</v>
      </c>
      <c r="CM296" s="899">
        <f t="shared" si="4991"/>
        <v>1</v>
      </c>
      <c r="CN296" s="966">
        <f t="shared" si="4992"/>
        <v>3604608</v>
      </c>
      <c r="CO296" s="901">
        <f t="shared" si="4993"/>
        <v>0</v>
      </c>
      <c r="CR296" s="958" t="s">
        <v>976</v>
      </c>
      <c r="CS296" s="1190" t="s">
        <v>641</v>
      </c>
      <c r="CT296" s="1179" t="s">
        <v>236</v>
      </c>
      <c r="CU296" s="1180">
        <v>72</v>
      </c>
      <c r="CV296" s="1015">
        <v>9800</v>
      </c>
      <c r="CW296" s="1025">
        <f t="shared" si="4994"/>
        <v>705600</v>
      </c>
      <c r="CX296" s="1016"/>
      <c r="CY296" s="898">
        <f t="shared" si="4995"/>
        <v>1</v>
      </c>
      <c r="CZ296" s="898">
        <f t="shared" si="4996"/>
        <v>1</v>
      </c>
      <c r="DA296" s="899">
        <f t="shared" si="4997"/>
        <v>1</v>
      </c>
      <c r="DB296" s="899">
        <f t="shared" si="4998"/>
        <v>1</v>
      </c>
      <c r="DC296" s="899">
        <f t="shared" si="4999"/>
        <v>1</v>
      </c>
      <c r="DD296" s="899">
        <f t="shared" si="5000"/>
        <v>1</v>
      </c>
      <c r="DE296" s="966">
        <f t="shared" si="5001"/>
        <v>705600</v>
      </c>
      <c r="DF296" s="901">
        <f t="shared" si="5002"/>
        <v>0</v>
      </c>
      <c r="DI296" s="958" t="s">
        <v>976</v>
      </c>
      <c r="DJ296" s="1190" t="s">
        <v>641</v>
      </c>
      <c r="DK296" s="1179" t="s">
        <v>236</v>
      </c>
      <c r="DL296" s="1180">
        <v>72</v>
      </c>
      <c r="DM296" s="1015">
        <v>28888</v>
      </c>
      <c r="DN296" s="1025">
        <f t="shared" si="5003"/>
        <v>2079936</v>
      </c>
      <c r="DO296" s="1016"/>
      <c r="DP296" s="898">
        <f t="shared" si="5004"/>
        <v>1</v>
      </c>
      <c r="DQ296" s="898">
        <f t="shared" si="5005"/>
        <v>1</v>
      </c>
      <c r="DR296" s="899">
        <f t="shared" si="5006"/>
        <v>1</v>
      </c>
      <c r="DS296" s="899">
        <f t="shared" si="5007"/>
        <v>1</v>
      </c>
      <c r="DT296" s="899">
        <f t="shared" si="5008"/>
        <v>1</v>
      </c>
      <c r="DU296" s="899">
        <f t="shared" si="5009"/>
        <v>1</v>
      </c>
      <c r="DV296" s="966">
        <f t="shared" si="5010"/>
        <v>2079936</v>
      </c>
      <c r="DW296" s="901">
        <f t="shared" si="5011"/>
        <v>0</v>
      </c>
      <c r="DZ296" s="958" t="s">
        <v>976</v>
      </c>
      <c r="EA296" s="1190" t="s">
        <v>641</v>
      </c>
      <c r="EB296" s="1179" t="s">
        <v>236</v>
      </c>
      <c r="EC296" s="1180">
        <v>72</v>
      </c>
      <c r="ED296" s="1015">
        <v>77038</v>
      </c>
      <c r="EE296" s="1025">
        <f t="shared" si="5012"/>
        <v>5546736</v>
      </c>
      <c r="EF296" s="1016"/>
      <c r="EG296" s="898">
        <f t="shared" si="5013"/>
        <v>1</v>
      </c>
      <c r="EH296" s="898">
        <f t="shared" si="5014"/>
        <v>1</v>
      </c>
      <c r="EI296" s="899">
        <f t="shared" si="5015"/>
        <v>1</v>
      </c>
      <c r="EJ296" s="899">
        <f t="shared" si="5016"/>
        <v>1</v>
      </c>
      <c r="EK296" s="899">
        <f t="shared" si="5017"/>
        <v>1</v>
      </c>
      <c r="EL296" s="899">
        <f t="shared" si="5018"/>
        <v>1</v>
      </c>
      <c r="EM296" s="966">
        <f t="shared" si="5019"/>
        <v>5546736</v>
      </c>
      <c r="EN296" s="901">
        <f t="shared" si="5020"/>
        <v>0</v>
      </c>
      <c r="EQ296" s="958" t="s">
        <v>976</v>
      </c>
      <c r="ER296" s="1190" t="s">
        <v>641</v>
      </c>
      <c r="ES296" s="1179" t="s">
        <v>236</v>
      </c>
      <c r="ET296" s="1180">
        <v>72</v>
      </c>
      <c r="EU296" s="1015">
        <v>50300</v>
      </c>
      <c r="EV296" s="1025">
        <f t="shared" si="5021"/>
        <v>3621600</v>
      </c>
      <c r="EW296" s="1016"/>
      <c r="EX296" s="898">
        <f t="shared" si="5022"/>
        <v>1</v>
      </c>
      <c r="EY296" s="898">
        <f t="shared" si="5023"/>
        <v>1</v>
      </c>
      <c r="EZ296" s="899">
        <f t="shared" si="5024"/>
        <v>1</v>
      </c>
      <c r="FA296" s="899">
        <f t="shared" si="5025"/>
        <v>1</v>
      </c>
      <c r="FB296" s="899">
        <f t="shared" si="5026"/>
        <v>1</v>
      </c>
      <c r="FC296" s="899">
        <f t="shared" si="5027"/>
        <v>1</v>
      </c>
      <c r="FD296" s="966">
        <f t="shared" si="5028"/>
        <v>3621600</v>
      </c>
      <c r="FE296" s="901">
        <f t="shared" si="5029"/>
        <v>0</v>
      </c>
      <c r="FH296" s="958"/>
      <c r="FI296" s="1190"/>
      <c r="FJ296" s="1179"/>
      <c r="FK296" s="1180"/>
      <c r="FL296" s="1015"/>
      <c r="FM296" s="1025">
        <f t="shared" si="5030"/>
        <v>0</v>
      </c>
      <c r="FN296" s="1016"/>
      <c r="FO296" s="898" t="e">
        <f t="shared" si="5031"/>
        <v>#N/A</v>
      </c>
      <c r="FP296" s="898" t="e">
        <f t="shared" si="5032"/>
        <v>#N/A</v>
      </c>
      <c r="FQ296" s="899" t="e">
        <f t="shared" si="5033"/>
        <v>#N/A</v>
      </c>
      <c r="FR296" s="899">
        <f t="shared" si="5034"/>
        <v>0</v>
      </c>
      <c r="FS296" s="899">
        <f t="shared" si="5035"/>
        <v>0</v>
      </c>
      <c r="FT296" s="899" t="e">
        <f t="shared" si="5036"/>
        <v>#N/A</v>
      </c>
      <c r="FU296" s="966">
        <f t="shared" si="5037"/>
        <v>0</v>
      </c>
      <c r="FV296" s="901">
        <f t="shared" si="5038"/>
        <v>0</v>
      </c>
      <c r="FY296" s="958" t="s">
        <v>976</v>
      </c>
      <c r="FZ296" s="1190" t="s">
        <v>641</v>
      </c>
      <c r="GA296" s="1179" t="s">
        <v>236</v>
      </c>
      <c r="GB296" s="1180">
        <v>72</v>
      </c>
      <c r="GC296" s="1017">
        <v>51401</v>
      </c>
      <c r="GD296" s="1025">
        <f t="shared" si="5039"/>
        <v>3700872</v>
      </c>
      <c r="GE296" s="1016"/>
      <c r="GF296" s="898">
        <f t="shared" si="5040"/>
        <v>1</v>
      </c>
      <c r="GG296" s="898">
        <f t="shared" si="5041"/>
        <v>1</v>
      </c>
      <c r="GH296" s="899">
        <f t="shared" si="5042"/>
        <v>1</v>
      </c>
      <c r="GI296" s="899">
        <f t="shared" si="5043"/>
        <v>1</v>
      </c>
      <c r="GJ296" s="899">
        <f t="shared" si="5044"/>
        <v>1</v>
      </c>
      <c r="GK296" s="899">
        <f t="shared" si="5045"/>
        <v>1</v>
      </c>
      <c r="GL296" s="966">
        <f t="shared" si="5046"/>
        <v>3700872</v>
      </c>
      <c r="GM296" s="901">
        <f t="shared" si="5047"/>
        <v>0</v>
      </c>
      <c r="GP296" s="958" t="s">
        <v>976</v>
      </c>
      <c r="GQ296" s="1190" t="s">
        <v>641</v>
      </c>
      <c r="GR296" s="1179" t="s">
        <v>236</v>
      </c>
      <c r="GS296" s="1180">
        <v>72</v>
      </c>
      <c r="GT296" s="1015">
        <v>50400</v>
      </c>
      <c r="GU296" s="1025">
        <f t="shared" si="5048"/>
        <v>3628800</v>
      </c>
      <c r="GV296" s="1016"/>
      <c r="GW296" s="898">
        <f t="shared" si="5049"/>
        <v>1</v>
      </c>
      <c r="GX296" s="898">
        <f t="shared" si="5050"/>
        <v>1</v>
      </c>
      <c r="GY296" s="899">
        <f t="shared" si="5051"/>
        <v>1</v>
      </c>
      <c r="GZ296" s="899">
        <f t="shared" si="5052"/>
        <v>1</v>
      </c>
      <c r="HA296" s="899">
        <f t="shared" si="5053"/>
        <v>1</v>
      </c>
      <c r="HB296" s="899">
        <f t="shared" si="5054"/>
        <v>1</v>
      </c>
      <c r="HC296" s="966">
        <f t="shared" si="5055"/>
        <v>3628800</v>
      </c>
      <c r="HD296" s="901">
        <f t="shared" si="5056"/>
        <v>0</v>
      </c>
      <c r="HG296" s="958" t="s">
        <v>976</v>
      </c>
      <c r="HH296" s="1190" t="s">
        <v>641</v>
      </c>
      <c r="HI296" s="1179" t="s">
        <v>236</v>
      </c>
      <c r="HJ296" s="1180">
        <v>72</v>
      </c>
      <c r="HK296" s="1015">
        <v>66543</v>
      </c>
      <c r="HL296" s="1025">
        <f t="shared" si="5057"/>
        <v>4791096</v>
      </c>
      <c r="HM296" s="1016"/>
      <c r="HN296" s="898">
        <f t="shared" si="5058"/>
        <v>1</v>
      </c>
      <c r="HO296" s="898">
        <f t="shared" si="5059"/>
        <v>1</v>
      </c>
      <c r="HP296" s="899">
        <f t="shared" si="5060"/>
        <v>1</v>
      </c>
      <c r="HQ296" s="899">
        <f t="shared" si="5061"/>
        <v>1</v>
      </c>
      <c r="HR296" s="899">
        <f t="shared" si="5062"/>
        <v>1</v>
      </c>
      <c r="HS296" s="899">
        <f t="shared" si="5063"/>
        <v>1</v>
      </c>
      <c r="HT296" s="966">
        <f t="shared" si="5064"/>
        <v>4791096</v>
      </c>
      <c r="HU296" s="901">
        <f t="shared" si="5065"/>
        <v>0</v>
      </c>
      <c r="HX296" s="958" t="s">
        <v>976</v>
      </c>
      <c r="HY296" s="1190" t="s">
        <v>641</v>
      </c>
      <c r="HZ296" s="1179" t="s">
        <v>236</v>
      </c>
      <c r="IA296" s="1180">
        <v>72</v>
      </c>
      <c r="IB296" s="1020">
        <v>57530</v>
      </c>
      <c r="IC296" s="1027">
        <f t="shared" si="5066"/>
        <v>4142160</v>
      </c>
      <c r="ID296" s="1016"/>
      <c r="IE296" s="898">
        <f t="shared" si="5067"/>
        <v>1</v>
      </c>
      <c r="IF296" s="898">
        <f t="shared" si="5068"/>
        <v>1</v>
      </c>
      <c r="IG296" s="899">
        <f t="shared" si="5069"/>
        <v>1</v>
      </c>
      <c r="IH296" s="899">
        <f t="shared" si="5070"/>
        <v>1</v>
      </c>
      <c r="II296" s="899">
        <f t="shared" si="5071"/>
        <v>1</v>
      </c>
      <c r="IJ296" s="899">
        <f t="shared" si="5072"/>
        <v>1</v>
      </c>
      <c r="IK296" s="966">
        <f t="shared" si="5073"/>
        <v>4142160</v>
      </c>
      <c r="IL296" s="901">
        <f t="shared" si="5074"/>
        <v>0</v>
      </c>
      <c r="IO296" s="958" t="s">
        <v>976</v>
      </c>
      <c r="IP296" s="1190" t="s">
        <v>641</v>
      </c>
      <c r="IQ296" s="1179" t="s">
        <v>236</v>
      </c>
      <c r="IR296" s="1180">
        <v>72</v>
      </c>
      <c r="IS296" s="1015">
        <v>62900</v>
      </c>
      <c r="IT296" s="1025">
        <f t="shared" si="5075"/>
        <v>4528800</v>
      </c>
      <c r="IU296" s="1016"/>
      <c r="IV296" s="898">
        <f t="shared" si="5076"/>
        <v>1</v>
      </c>
      <c r="IW296" s="898">
        <f t="shared" si="5077"/>
        <v>1</v>
      </c>
      <c r="IX296" s="899">
        <f t="shared" si="5078"/>
        <v>1</v>
      </c>
      <c r="IY296" s="899">
        <f t="shared" si="5079"/>
        <v>1</v>
      </c>
      <c r="IZ296" s="899">
        <f t="shared" si="5080"/>
        <v>1</v>
      </c>
      <c r="JA296" s="899">
        <f t="shared" si="5081"/>
        <v>1</v>
      </c>
      <c r="JB296" s="966">
        <f t="shared" si="5082"/>
        <v>4528800</v>
      </c>
      <c r="JC296" s="901">
        <f t="shared" si="5083"/>
        <v>0</v>
      </c>
      <c r="JF296" s="958" t="s">
        <v>976</v>
      </c>
      <c r="JG296" s="1190" t="s">
        <v>641</v>
      </c>
      <c r="JH296" s="1179" t="s">
        <v>236</v>
      </c>
      <c r="JI296" s="1180">
        <v>72</v>
      </c>
      <c r="JJ296" s="1015">
        <v>112700</v>
      </c>
      <c r="JK296" s="1025">
        <f t="shared" si="5084"/>
        <v>8114400</v>
      </c>
      <c r="JL296" s="1016"/>
      <c r="JM296" s="898">
        <f t="shared" si="5085"/>
        <v>1</v>
      </c>
      <c r="JN296" s="898">
        <f t="shared" si="5086"/>
        <v>1</v>
      </c>
      <c r="JO296" s="899">
        <f t="shared" si="5087"/>
        <v>1</v>
      </c>
      <c r="JP296" s="899">
        <f t="shared" si="5088"/>
        <v>1</v>
      </c>
      <c r="JQ296" s="899">
        <f t="shared" si="5089"/>
        <v>1</v>
      </c>
      <c r="JR296" s="899">
        <f t="shared" si="5090"/>
        <v>1</v>
      </c>
      <c r="JS296" s="966">
        <f t="shared" si="5091"/>
        <v>8114400</v>
      </c>
      <c r="JT296" s="901">
        <f t="shared" si="5092"/>
        <v>0</v>
      </c>
      <c r="JW296" s="958" t="s">
        <v>976</v>
      </c>
      <c r="JX296" s="1190" t="s">
        <v>641</v>
      </c>
      <c r="JY296" s="1179" t="s">
        <v>236</v>
      </c>
      <c r="JZ296" s="1180">
        <v>72</v>
      </c>
      <c r="KA296" s="1015">
        <v>79299.864150000009</v>
      </c>
      <c r="KB296" s="1025">
        <f t="shared" si="5093"/>
        <v>5709590</v>
      </c>
      <c r="KC296" s="1016"/>
      <c r="KD296" s="898">
        <f t="shared" si="5094"/>
        <v>1</v>
      </c>
      <c r="KE296" s="898">
        <f t="shared" si="5095"/>
        <v>1</v>
      </c>
      <c r="KF296" s="899">
        <f t="shared" si="5096"/>
        <v>1</v>
      </c>
      <c r="KG296" s="899">
        <f t="shared" si="5097"/>
        <v>1</v>
      </c>
      <c r="KH296" s="899">
        <f t="shared" si="5098"/>
        <v>1</v>
      </c>
      <c r="KI296" s="899">
        <f t="shared" si="5099"/>
        <v>1</v>
      </c>
      <c r="KJ296" s="966">
        <f t="shared" si="5100"/>
        <v>5709590</v>
      </c>
      <c r="KK296" s="901">
        <f t="shared" si="5101"/>
        <v>0</v>
      </c>
      <c r="KN296" s="958" t="s">
        <v>976</v>
      </c>
      <c r="KO296" s="1190" t="s">
        <v>641</v>
      </c>
      <c r="KP296" s="1179" t="s">
        <v>236</v>
      </c>
      <c r="KQ296" s="1180">
        <v>72</v>
      </c>
      <c r="KR296" s="1015">
        <v>42000</v>
      </c>
      <c r="KS296" s="1025">
        <f t="shared" si="5102"/>
        <v>3024000</v>
      </c>
      <c r="KT296" s="1016"/>
      <c r="KU296" s="898">
        <f t="shared" si="5103"/>
        <v>1</v>
      </c>
      <c r="KV296" s="898">
        <f t="shared" si="5104"/>
        <v>1</v>
      </c>
      <c r="KW296" s="899">
        <f t="shared" si="5105"/>
        <v>1</v>
      </c>
      <c r="KX296" s="899">
        <f t="shared" si="5106"/>
        <v>1</v>
      </c>
      <c r="KY296" s="899">
        <f t="shared" si="5107"/>
        <v>1</v>
      </c>
      <c r="KZ296" s="899">
        <f t="shared" si="5108"/>
        <v>1</v>
      </c>
      <c r="LA296" s="966">
        <f t="shared" si="5109"/>
        <v>3024000</v>
      </c>
      <c r="LB296" s="901">
        <f t="shared" si="5110"/>
        <v>0</v>
      </c>
      <c r="LE296" s="958" t="s">
        <v>976</v>
      </c>
      <c r="LF296" s="1190" t="s">
        <v>641</v>
      </c>
      <c r="LG296" s="1179" t="s">
        <v>236</v>
      </c>
      <c r="LH296" s="1180">
        <v>72</v>
      </c>
      <c r="LI296" s="1021">
        <v>62811</v>
      </c>
      <c r="LJ296" s="1028">
        <f t="shared" si="5111"/>
        <v>4522392</v>
      </c>
      <c r="LK296" s="1016"/>
      <c r="LL296" s="898">
        <f t="shared" si="5112"/>
        <v>1</v>
      </c>
      <c r="LM296" s="898">
        <f t="shared" si="5113"/>
        <v>1</v>
      </c>
      <c r="LN296" s="899">
        <f t="shared" si="5114"/>
        <v>1</v>
      </c>
      <c r="LO296" s="899">
        <f t="shared" si="5115"/>
        <v>1</v>
      </c>
      <c r="LP296" s="899">
        <f t="shared" si="5116"/>
        <v>1</v>
      </c>
      <c r="LQ296" s="899">
        <f t="shared" si="5117"/>
        <v>1</v>
      </c>
      <c r="LR296" s="966">
        <f t="shared" si="5118"/>
        <v>4522392</v>
      </c>
      <c r="LS296" s="901">
        <f t="shared" si="5119"/>
        <v>0</v>
      </c>
      <c r="LV296" s="958" t="s">
        <v>976</v>
      </c>
      <c r="LW296" s="1190" t="s">
        <v>641</v>
      </c>
      <c r="LX296" s="1179" t="s">
        <v>236</v>
      </c>
      <c r="LY296" s="1180">
        <v>72</v>
      </c>
      <c r="LZ296" s="1015">
        <v>87880</v>
      </c>
      <c r="MA296" s="1025">
        <f t="shared" si="5120"/>
        <v>6327360</v>
      </c>
      <c r="MB296" s="1016"/>
      <c r="MC296" s="898">
        <f t="shared" si="5121"/>
        <v>1</v>
      </c>
      <c r="MD296" s="898">
        <f t="shared" si="5122"/>
        <v>1</v>
      </c>
      <c r="ME296" s="899">
        <f t="shared" si="5123"/>
        <v>1</v>
      </c>
      <c r="MF296" s="899">
        <f t="shared" si="5124"/>
        <v>1</v>
      </c>
      <c r="MG296" s="899">
        <f t="shared" si="5125"/>
        <v>1</v>
      </c>
      <c r="MH296" s="899">
        <f t="shared" si="5126"/>
        <v>1</v>
      </c>
      <c r="MI296" s="966">
        <f t="shared" si="5127"/>
        <v>6327360</v>
      </c>
      <c r="MJ296" s="901">
        <f t="shared" si="5128"/>
        <v>0</v>
      </c>
      <c r="MM296" s="958" t="s">
        <v>976</v>
      </c>
      <c r="MN296" s="1190" t="s">
        <v>641</v>
      </c>
      <c r="MO296" s="1179" t="s">
        <v>236</v>
      </c>
      <c r="MP296" s="1180">
        <v>72</v>
      </c>
      <c r="MQ296" s="1015">
        <v>54810</v>
      </c>
      <c r="MR296" s="1025">
        <f t="shared" si="5129"/>
        <v>3946320</v>
      </c>
      <c r="MS296" s="1016"/>
      <c r="MT296" s="898">
        <f t="shared" si="5130"/>
        <v>1</v>
      </c>
      <c r="MU296" s="898">
        <f t="shared" si="5131"/>
        <v>1</v>
      </c>
      <c r="MV296" s="899">
        <f t="shared" si="5132"/>
        <v>1</v>
      </c>
      <c r="MW296" s="899">
        <f t="shared" si="5133"/>
        <v>1</v>
      </c>
      <c r="MX296" s="899">
        <f t="shared" si="5134"/>
        <v>1</v>
      </c>
      <c r="MY296" s="899">
        <f t="shared" si="5135"/>
        <v>1</v>
      </c>
      <c r="MZ296" s="966">
        <f t="shared" si="5136"/>
        <v>3946320</v>
      </c>
      <c r="NA296" s="901">
        <f t="shared" si="5137"/>
        <v>0</v>
      </c>
      <c r="ND296" s="975" t="s">
        <v>976</v>
      </c>
      <c r="NE296" s="976" t="s">
        <v>641</v>
      </c>
      <c r="NF296" s="1175" t="s">
        <v>236</v>
      </c>
      <c r="NG296" s="1176">
        <v>72</v>
      </c>
      <c r="NH296" s="979">
        <v>35544.959999999999</v>
      </c>
      <c r="NI296" s="980">
        <v>2559237</v>
      </c>
      <c r="NJ296" s="1016"/>
      <c r="NK296" s="898">
        <f t="shared" si="5138"/>
        <v>1</v>
      </c>
      <c r="NL296" s="898">
        <f t="shared" si="5139"/>
        <v>1</v>
      </c>
      <c r="NM296" s="899">
        <f t="shared" si="5140"/>
        <v>1</v>
      </c>
      <c r="NN296" s="899">
        <f t="shared" si="5141"/>
        <v>1</v>
      </c>
      <c r="NO296" s="899">
        <f t="shared" si="5142"/>
        <v>1</v>
      </c>
      <c r="NP296" s="899">
        <f t="shared" si="5143"/>
        <v>1</v>
      </c>
      <c r="NQ296" s="966">
        <f t="shared" si="5144"/>
        <v>2559237</v>
      </c>
      <c r="NR296" s="901">
        <f t="shared" si="5145"/>
        <v>0</v>
      </c>
      <c r="NU296" s="981" t="s">
        <v>976</v>
      </c>
      <c r="NV296" s="982" t="s">
        <v>641</v>
      </c>
      <c r="NW296" s="1177" t="s">
        <v>236</v>
      </c>
      <c r="NX296" s="1178">
        <v>72</v>
      </c>
      <c r="NY296" s="1022">
        <v>35904</v>
      </c>
      <c r="NZ296" s="986">
        <f t="shared" si="5146"/>
        <v>2585088</v>
      </c>
      <c r="OA296" s="1016"/>
      <c r="OB296" s="898">
        <f t="shared" si="5147"/>
        <v>1</v>
      </c>
      <c r="OC296" s="898">
        <f t="shared" si="5148"/>
        <v>1</v>
      </c>
      <c r="OD296" s="899">
        <f t="shared" si="5149"/>
        <v>1</v>
      </c>
      <c r="OE296" s="899">
        <f t="shared" si="5150"/>
        <v>1</v>
      </c>
      <c r="OF296" s="899">
        <f t="shared" si="5151"/>
        <v>1</v>
      </c>
      <c r="OG296" s="899">
        <f t="shared" si="5152"/>
        <v>1</v>
      </c>
      <c r="OH296" s="966">
        <f t="shared" si="5153"/>
        <v>2585088</v>
      </c>
      <c r="OI296" s="901">
        <f t="shared" si="5154"/>
        <v>0</v>
      </c>
      <c r="OL296" s="958" t="s">
        <v>976</v>
      </c>
      <c r="OM296" s="1190" t="s">
        <v>641</v>
      </c>
      <c r="ON296" s="1179" t="s">
        <v>236</v>
      </c>
      <c r="OO296" s="1180">
        <v>72</v>
      </c>
      <c r="OP296" s="1015">
        <v>55389</v>
      </c>
      <c r="OQ296" s="1025">
        <f t="shared" si="5155"/>
        <v>3988008</v>
      </c>
      <c r="OR296" s="1016"/>
      <c r="OS296" s="898">
        <f t="shared" si="5156"/>
        <v>1</v>
      </c>
      <c r="OT296" s="898">
        <f t="shared" si="5157"/>
        <v>1</v>
      </c>
      <c r="OU296" s="899">
        <f t="shared" si="5158"/>
        <v>1</v>
      </c>
      <c r="OV296" s="899">
        <f t="shared" si="5159"/>
        <v>1</v>
      </c>
      <c r="OW296" s="899">
        <f t="shared" si="5160"/>
        <v>1</v>
      </c>
      <c r="OX296" s="899">
        <f t="shared" si="5161"/>
        <v>1</v>
      </c>
      <c r="OY296" s="966">
        <f t="shared" si="5162"/>
        <v>3988008</v>
      </c>
      <c r="OZ296" s="901">
        <f t="shared" si="5163"/>
        <v>0</v>
      </c>
      <c r="PC296" s="958" t="s">
        <v>976</v>
      </c>
      <c r="PD296" s="1190" t="s">
        <v>641</v>
      </c>
      <c r="PE296" s="1179" t="s">
        <v>236</v>
      </c>
      <c r="PF296" s="1180">
        <v>72</v>
      </c>
      <c r="PG296" s="1023">
        <v>132911</v>
      </c>
      <c r="PH296" s="1029">
        <v>9569592</v>
      </c>
      <c r="PI296" s="1249"/>
      <c r="PJ296" s="898">
        <f t="shared" si="5164"/>
        <v>1</v>
      </c>
      <c r="PK296" s="898">
        <f t="shared" si="5165"/>
        <v>1</v>
      </c>
      <c r="PL296" s="899">
        <f t="shared" si="5166"/>
        <v>1</v>
      </c>
      <c r="PM296" s="899">
        <f t="shared" si="5167"/>
        <v>1</v>
      </c>
      <c r="PN296" s="899">
        <f t="shared" si="5168"/>
        <v>1</v>
      </c>
      <c r="PO296" s="899">
        <f t="shared" si="5169"/>
        <v>1</v>
      </c>
      <c r="PP296" s="966">
        <f t="shared" si="5170"/>
        <v>9569592</v>
      </c>
      <c r="PQ296" s="901">
        <f t="shared" si="5171"/>
        <v>0</v>
      </c>
      <c r="PT296" s="958" t="s">
        <v>976</v>
      </c>
      <c r="PU296" s="1190" t="s">
        <v>641</v>
      </c>
      <c r="PV296" s="1179" t="s">
        <v>236</v>
      </c>
      <c r="PW296" s="1180">
        <v>72</v>
      </c>
      <c r="PX296" s="1015">
        <v>50120</v>
      </c>
      <c r="PY296" s="1025">
        <f t="shared" si="5172"/>
        <v>3608640</v>
      </c>
      <c r="PZ296" s="1016"/>
      <c r="QA296" s="898">
        <f t="shared" si="5173"/>
        <v>1</v>
      </c>
      <c r="QB296" s="898">
        <f t="shared" si="5174"/>
        <v>1</v>
      </c>
      <c r="QC296" s="899">
        <f t="shared" si="5175"/>
        <v>1</v>
      </c>
      <c r="QD296" s="899">
        <f t="shared" si="5176"/>
        <v>1</v>
      </c>
      <c r="QE296" s="899">
        <f t="shared" si="5177"/>
        <v>1</v>
      </c>
      <c r="QF296" s="899">
        <f t="shared" si="5178"/>
        <v>1</v>
      </c>
      <c r="QG296" s="966">
        <f t="shared" si="5179"/>
        <v>3608640</v>
      </c>
      <c r="QH296" s="901">
        <f t="shared" si="5180"/>
        <v>0</v>
      </c>
      <c r="QK296" s="958" t="s">
        <v>976</v>
      </c>
      <c r="QL296" s="1190" t="s">
        <v>641</v>
      </c>
      <c r="QM296" s="1179" t="s">
        <v>236</v>
      </c>
      <c r="QN296" s="1180">
        <v>72</v>
      </c>
      <c r="QO296" s="1021">
        <v>63125.054999999993</v>
      </c>
      <c r="QP296" s="1028">
        <f t="shared" si="5181"/>
        <v>4545004</v>
      </c>
      <c r="QQ296" s="1016"/>
      <c r="QR296" s="898">
        <f t="shared" si="5182"/>
        <v>1</v>
      </c>
      <c r="QS296" s="898">
        <f t="shared" si="5183"/>
        <v>1</v>
      </c>
      <c r="QT296" s="899">
        <f t="shared" si="5184"/>
        <v>1</v>
      </c>
      <c r="QU296" s="899">
        <f t="shared" si="5185"/>
        <v>1</v>
      </c>
      <c r="QV296" s="899">
        <f t="shared" si="5186"/>
        <v>1</v>
      </c>
      <c r="QW296" s="899">
        <f t="shared" si="5187"/>
        <v>1</v>
      </c>
      <c r="QX296" s="966">
        <f t="shared" si="5188"/>
        <v>4545004</v>
      </c>
      <c r="QY296" s="901">
        <f t="shared" si="5189"/>
        <v>0</v>
      </c>
      <c r="RB296" s="405"/>
      <c r="RC296" s="406"/>
      <c r="RD296" s="407"/>
      <c r="RE296" s="408"/>
      <c r="RF296" s="409"/>
      <c r="RG296" s="410"/>
      <c r="RH296" s="410"/>
      <c r="RI296" s="898"/>
      <c r="RJ296" s="898"/>
      <c r="RK296" s="934"/>
      <c r="RL296" s="934"/>
      <c r="RM296" s="934"/>
      <c r="RN296" s="934"/>
      <c r="RO296" s="935"/>
      <c r="RP296" s="936"/>
      <c r="RS296" s="405"/>
      <c r="RT296" s="406"/>
      <c r="RU296" s="407"/>
      <c r="RV296" s="408"/>
      <c r="RW296" s="409"/>
      <c r="RX296" s="410"/>
      <c r="RY296" s="410"/>
      <c r="RZ296" s="898"/>
      <c r="SA296" s="898"/>
      <c r="SB296" s="934"/>
      <c r="SC296" s="934"/>
      <c r="SD296" s="934"/>
      <c r="SE296" s="934"/>
      <c r="SF296" s="935"/>
      <c r="SG296" s="936"/>
      <c r="SJ296" s="405"/>
      <c r="SK296" s="406"/>
      <c r="SL296" s="407"/>
      <c r="SM296" s="408"/>
      <c r="SN296" s="409"/>
      <c r="SO296" s="410"/>
      <c r="SP296" s="410"/>
      <c r="SQ296" s="898"/>
      <c r="SR296" s="898"/>
      <c r="SS296" s="934"/>
      <c r="ST296" s="934"/>
      <c r="SU296" s="934"/>
      <c r="SV296" s="934"/>
      <c r="SW296" s="935"/>
      <c r="SX296" s="936"/>
    </row>
    <row r="297" spans="2:518" ht="76.5" customHeight="1" thickTop="1" thickBot="1">
      <c r="B297" s="958" t="s">
        <v>977</v>
      </c>
      <c r="C297" s="1190" t="s">
        <v>642</v>
      </c>
      <c r="D297" s="1179" t="s">
        <v>236</v>
      </c>
      <c r="E297" s="1180">
        <v>173</v>
      </c>
      <c r="F297" s="1015"/>
      <c r="G297" s="1025">
        <f t="shared" si="4948"/>
        <v>0</v>
      </c>
      <c r="H297" s="1016"/>
      <c r="K297" s="958" t="s">
        <v>977</v>
      </c>
      <c r="L297" s="1190" t="s">
        <v>642</v>
      </c>
      <c r="M297" s="1179" t="s">
        <v>236</v>
      </c>
      <c r="N297" s="1180">
        <v>173</v>
      </c>
      <c r="O297" s="1017">
        <v>57397</v>
      </c>
      <c r="P297" s="1025">
        <f t="shared" si="4949"/>
        <v>9929681</v>
      </c>
      <c r="Q297" s="1016"/>
      <c r="R297" s="898">
        <f t="shared" si="4950"/>
        <v>1</v>
      </c>
      <c r="S297" s="898">
        <f t="shared" si="4951"/>
        <v>1</v>
      </c>
      <c r="T297" s="899">
        <f t="shared" si="4952"/>
        <v>1</v>
      </c>
      <c r="U297" s="899">
        <f t="shared" si="4953"/>
        <v>1</v>
      </c>
      <c r="V297" s="899">
        <f t="shared" si="4954"/>
        <v>1</v>
      </c>
      <c r="W297" s="899">
        <f t="shared" si="4955"/>
        <v>1</v>
      </c>
      <c r="X297" s="966">
        <f t="shared" si="4956"/>
        <v>9929681</v>
      </c>
      <c r="Y297" s="901">
        <f t="shared" si="4957"/>
        <v>0</v>
      </c>
      <c r="Z297" s="872"/>
      <c r="AA297" s="872"/>
      <c r="AB297" s="958" t="s">
        <v>977</v>
      </c>
      <c r="AC297" s="1190" t="s">
        <v>642</v>
      </c>
      <c r="AD297" s="1179" t="s">
        <v>236</v>
      </c>
      <c r="AE297" s="1180">
        <v>173</v>
      </c>
      <c r="AF297" s="1015">
        <v>83000</v>
      </c>
      <c r="AG297" s="1025">
        <f t="shared" si="4958"/>
        <v>14359000</v>
      </c>
      <c r="AH297" s="1016"/>
      <c r="AI297" s="898">
        <f t="shared" si="4959"/>
        <v>1</v>
      </c>
      <c r="AJ297" s="898">
        <f t="shared" si="4960"/>
        <v>1</v>
      </c>
      <c r="AK297" s="899">
        <f t="shared" si="4961"/>
        <v>1</v>
      </c>
      <c r="AL297" s="899">
        <f t="shared" si="4962"/>
        <v>1</v>
      </c>
      <c r="AM297" s="899">
        <f t="shared" si="4963"/>
        <v>1</v>
      </c>
      <c r="AN297" s="899">
        <f t="shared" si="4964"/>
        <v>1</v>
      </c>
      <c r="AO297" s="966">
        <f t="shared" si="4965"/>
        <v>14359000</v>
      </c>
      <c r="AP297" s="901">
        <f t="shared" si="4966"/>
        <v>0</v>
      </c>
      <c r="AQ297" s="872"/>
      <c r="AR297" s="872"/>
      <c r="AS297" s="958" t="s">
        <v>977</v>
      </c>
      <c r="AT297" s="1191" t="s">
        <v>642</v>
      </c>
      <c r="AU297" s="1179" t="s">
        <v>236</v>
      </c>
      <c r="AV297" s="1180">
        <v>173</v>
      </c>
      <c r="AW297" s="1019">
        <v>92000</v>
      </c>
      <c r="AX297" s="1026">
        <f t="shared" si="4967"/>
        <v>15916000</v>
      </c>
      <c r="AY297" s="1016"/>
      <c r="AZ297" s="898">
        <f t="shared" si="4968"/>
        <v>1</v>
      </c>
      <c r="BA297" s="898">
        <f t="shared" si="4969"/>
        <v>1</v>
      </c>
      <c r="BB297" s="899">
        <f t="shared" si="4970"/>
        <v>1</v>
      </c>
      <c r="BC297" s="899">
        <f t="shared" si="4971"/>
        <v>1</v>
      </c>
      <c r="BD297" s="899">
        <f t="shared" si="4972"/>
        <v>1</v>
      </c>
      <c r="BE297" s="899">
        <f t="shared" si="4973"/>
        <v>1</v>
      </c>
      <c r="BF297" s="966">
        <f t="shared" si="4974"/>
        <v>15916000</v>
      </c>
      <c r="BG297" s="901">
        <f t="shared" si="4975"/>
        <v>0</v>
      </c>
      <c r="BJ297" s="958" t="s">
        <v>977</v>
      </c>
      <c r="BK297" s="1190" t="s">
        <v>642</v>
      </c>
      <c r="BL297" s="1179" t="s">
        <v>236</v>
      </c>
      <c r="BM297" s="1180">
        <v>173</v>
      </c>
      <c r="BN297" s="1015">
        <v>148785</v>
      </c>
      <c r="BO297" s="1025">
        <f t="shared" si="4976"/>
        <v>25739805</v>
      </c>
      <c r="BP297" s="1016"/>
      <c r="BQ297" s="898">
        <f t="shared" si="4977"/>
        <v>1</v>
      </c>
      <c r="BR297" s="898">
        <f t="shared" si="4978"/>
        <v>1</v>
      </c>
      <c r="BS297" s="899">
        <f t="shared" si="4979"/>
        <v>1</v>
      </c>
      <c r="BT297" s="899">
        <f t="shared" si="4980"/>
        <v>1</v>
      </c>
      <c r="BU297" s="899">
        <f t="shared" si="4981"/>
        <v>1</v>
      </c>
      <c r="BV297" s="899">
        <f t="shared" si="4982"/>
        <v>1</v>
      </c>
      <c r="BW297" s="966">
        <f t="shared" si="4983"/>
        <v>25739805</v>
      </c>
      <c r="BX297" s="901">
        <f t="shared" si="4984"/>
        <v>0</v>
      </c>
      <c r="CA297" s="958" t="s">
        <v>977</v>
      </c>
      <c r="CB297" s="1190" t="s">
        <v>642</v>
      </c>
      <c r="CC297" s="1179" t="s">
        <v>236</v>
      </c>
      <c r="CD297" s="1180">
        <v>173</v>
      </c>
      <c r="CE297" s="1015">
        <v>55904</v>
      </c>
      <c r="CF297" s="1025">
        <f t="shared" si="4985"/>
        <v>9671392</v>
      </c>
      <c r="CG297" s="1016"/>
      <c r="CH297" s="898">
        <f t="shared" si="4986"/>
        <v>1</v>
      </c>
      <c r="CI297" s="898">
        <f t="shared" si="4987"/>
        <v>1</v>
      </c>
      <c r="CJ297" s="899">
        <f t="shared" si="4988"/>
        <v>1</v>
      </c>
      <c r="CK297" s="899">
        <f t="shared" si="4989"/>
        <v>1</v>
      </c>
      <c r="CL297" s="899">
        <f t="shared" si="4990"/>
        <v>1</v>
      </c>
      <c r="CM297" s="899">
        <f t="shared" si="4991"/>
        <v>1</v>
      </c>
      <c r="CN297" s="966">
        <f t="shared" si="4992"/>
        <v>9671392</v>
      </c>
      <c r="CO297" s="901">
        <f t="shared" si="4993"/>
        <v>0</v>
      </c>
      <c r="CR297" s="958" t="s">
        <v>977</v>
      </c>
      <c r="CS297" s="1190" t="s">
        <v>642</v>
      </c>
      <c r="CT297" s="1179" t="s">
        <v>236</v>
      </c>
      <c r="CU297" s="1180">
        <v>173</v>
      </c>
      <c r="CV297" s="1015">
        <v>10300</v>
      </c>
      <c r="CW297" s="1025">
        <f t="shared" si="4994"/>
        <v>1781900</v>
      </c>
      <c r="CX297" s="1016"/>
      <c r="CY297" s="898">
        <f t="shared" si="4995"/>
        <v>1</v>
      </c>
      <c r="CZ297" s="898">
        <f t="shared" si="4996"/>
        <v>1</v>
      </c>
      <c r="DA297" s="899">
        <f t="shared" si="4997"/>
        <v>1</v>
      </c>
      <c r="DB297" s="899">
        <f t="shared" si="4998"/>
        <v>1</v>
      </c>
      <c r="DC297" s="899">
        <f t="shared" si="4999"/>
        <v>1</v>
      </c>
      <c r="DD297" s="899">
        <f t="shared" si="5000"/>
        <v>1</v>
      </c>
      <c r="DE297" s="966">
        <f t="shared" si="5001"/>
        <v>1781900</v>
      </c>
      <c r="DF297" s="901">
        <f t="shared" si="5002"/>
        <v>0</v>
      </c>
      <c r="DI297" s="958" t="s">
        <v>977</v>
      </c>
      <c r="DJ297" s="1190" t="s">
        <v>642</v>
      </c>
      <c r="DK297" s="1179" t="s">
        <v>236</v>
      </c>
      <c r="DL297" s="1180">
        <v>173</v>
      </c>
      <c r="DM297" s="1015">
        <v>33525</v>
      </c>
      <c r="DN297" s="1025">
        <f t="shared" si="5003"/>
        <v>5799825</v>
      </c>
      <c r="DO297" s="1016"/>
      <c r="DP297" s="898">
        <f t="shared" si="5004"/>
        <v>1</v>
      </c>
      <c r="DQ297" s="898">
        <f t="shared" si="5005"/>
        <v>1</v>
      </c>
      <c r="DR297" s="899">
        <f t="shared" si="5006"/>
        <v>1</v>
      </c>
      <c r="DS297" s="899">
        <f t="shared" si="5007"/>
        <v>1</v>
      </c>
      <c r="DT297" s="899">
        <f t="shared" si="5008"/>
        <v>1</v>
      </c>
      <c r="DU297" s="899">
        <f t="shared" si="5009"/>
        <v>1</v>
      </c>
      <c r="DV297" s="966">
        <f t="shared" si="5010"/>
        <v>5799825</v>
      </c>
      <c r="DW297" s="901">
        <f t="shared" si="5011"/>
        <v>0</v>
      </c>
      <c r="DZ297" s="958" t="s">
        <v>977</v>
      </c>
      <c r="EA297" s="1190" t="s">
        <v>642</v>
      </c>
      <c r="EB297" s="1179" t="s">
        <v>236</v>
      </c>
      <c r="EC297" s="1180">
        <v>173</v>
      </c>
      <c r="ED297" s="1015">
        <v>70700</v>
      </c>
      <c r="EE297" s="1025">
        <f t="shared" si="5012"/>
        <v>12231100</v>
      </c>
      <c r="EF297" s="1016"/>
      <c r="EG297" s="898">
        <f t="shared" si="5013"/>
        <v>1</v>
      </c>
      <c r="EH297" s="898">
        <f t="shared" si="5014"/>
        <v>1</v>
      </c>
      <c r="EI297" s="899">
        <f t="shared" si="5015"/>
        <v>1</v>
      </c>
      <c r="EJ297" s="899">
        <f t="shared" si="5016"/>
        <v>1</v>
      </c>
      <c r="EK297" s="899">
        <f t="shared" si="5017"/>
        <v>1</v>
      </c>
      <c r="EL297" s="899">
        <f t="shared" si="5018"/>
        <v>1</v>
      </c>
      <c r="EM297" s="966">
        <f t="shared" si="5019"/>
        <v>12231100</v>
      </c>
      <c r="EN297" s="901">
        <f t="shared" si="5020"/>
        <v>0</v>
      </c>
      <c r="EQ297" s="958" t="s">
        <v>977</v>
      </c>
      <c r="ER297" s="1190" t="s">
        <v>642</v>
      </c>
      <c r="ES297" s="1179" t="s">
        <v>236</v>
      </c>
      <c r="ET297" s="1180">
        <v>173</v>
      </c>
      <c r="EU297" s="1015">
        <v>56100</v>
      </c>
      <c r="EV297" s="1025">
        <f t="shared" si="5021"/>
        <v>9705300</v>
      </c>
      <c r="EW297" s="1016"/>
      <c r="EX297" s="898">
        <f t="shared" si="5022"/>
        <v>1</v>
      </c>
      <c r="EY297" s="898">
        <f t="shared" si="5023"/>
        <v>1</v>
      </c>
      <c r="EZ297" s="899">
        <f t="shared" si="5024"/>
        <v>1</v>
      </c>
      <c r="FA297" s="899">
        <f t="shared" si="5025"/>
        <v>1</v>
      </c>
      <c r="FB297" s="899">
        <f t="shared" si="5026"/>
        <v>1</v>
      </c>
      <c r="FC297" s="899">
        <f t="shared" si="5027"/>
        <v>1</v>
      </c>
      <c r="FD297" s="966">
        <f t="shared" si="5028"/>
        <v>9705300</v>
      </c>
      <c r="FE297" s="901">
        <f t="shared" si="5029"/>
        <v>0</v>
      </c>
      <c r="FH297" s="958"/>
      <c r="FI297" s="1190"/>
      <c r="FJ297" s="1179"/>
      <c r="FK297" s="1180"/>
      <c r="FL297" s="1015"/>
      <c r="FM297" s="1025">
        <f t="shared" si="5030"/>
        <v>0</v>
      </c>
      <c r="FN297" s="1016"/>
      <c r="FO297" s="898" t="e">
        <f t="shared" si="5031"/>
        <v>#N/A</v>
      </c>
      <c r="FP297" s="898" t="e">
        <f t="shared" si="5032"/>
        <v>#N/A</v>
      </c>
      <c r="FQ297" s="899" t="e">
        <f t="shared" si="5033"/>
        <v>#N/A</v>
      </c>
      <c r="FR297" s="899">
        <f t="shared" si="5034"/>
        <v>0</v>
      </c>
      <c r="FS297" s="899">
        <f t="shared" si="5035"/>
        <v>0</v>
      </c>
      <c r="FT297" s="899" t="e">
        <f t="shared" si="5036"/>
        <v>#N/A</v>
      </c>
      <c r="FU297" s="966">
        <f t="shared" si="5037"/>
        <v>0</v>
      </c>
      <c r="FV297" s="901">
        <f t="shared" si="5038"/>
        <v>0</v>
      </c>
      <c r="FY297" s="958" t="s">
        <v>977</v>
      </c>
      <c r="FZ297" s="1190" t="s">
        <v>642</v>
      </c>
      <c r="GA297" s="1179" t="s">
        <v>236</v>
      </c>
      <c r="GB297" s="1180">
        <v>173</v>
      </c>
      <c r="GC297" s="1017">
        <v>57397</v>
      </c>
      <c r="GD297" s="1025">
        <f t="shared" si="5039"/>
        <v>9929681</v>
      </c>
      <c r="GE297" s="1016"/>
      <c r="GF297" s="898">
        <f t="shared" si="5040"/>
        <v>1</v>
      </c>
      <c r="GG297" s="898">
        <f t="shared" si="5041"/>
        <v>1</v>
      </c>
      <c r="GH297" s="899">
        <f t="shared" si="5042"/>
        <v>1</v>
      </c>
      <c r="GI297" s="899">
        <f t="shared" si="5043"/>
        <v>1</v>
      </c>
      <c r="GJ297" s="899">
        <f t="shared" si="5044"/>
        <v>1</v>
      </c>
      <c r="GK297" s="899">
        <f t="shared" si="5045"/>
        <v>1</v>
      </c>
      <c r="GL297" s="966">
        <f t="shared" si="5046"/>
        <v>9929681</v>
      </c>
      <c r="GM297" s="901">
        <f t="shared" si="5047"/>
        <v>0</v>
      </c>
      <c r="GP297" s="958" t="s">
        <v>977</v>
      </c>
      <c r="GQ297" s="1190" t="s">
        <v>642</v>
      </c>
      <c r="GR297" s="1179" t="s">
        <v>236</v>
      </c>
      <c r="GS297" s="1180">
        <v>173</v>
      </c>
      <c r="GT297" s="1015">
        <v>56250</v>
      </c>
      <c r="GU297" s="1025">
        <f t="shared" si="5048"/>
        <v>9731250</v>
      </c>
      <c r="GV297" s="1016"/>
      <c r="GW297" s="898">
        <f t="shared" si="5049"/>
        <v>1</v>
      </c>
      <c r="GX297" s="898">
        <f t="shared" si="5050"/>
        <v>1</v>
      </c>
      <c r="GY297" s="899">
        <f t="shared" si="5051"/>
        <v>1</v>
      </c>
      <c r="GZ297" s="899">
        <f t="shared" si="5052"/>
        <v>1</v>
      </c>
      <c r="HA297" s="899">
        <f t="shared" si="5053"/>
        <v>1</v>
      </c>
      <c r="HB297" s="899">
        <f t="shared" si="5054"/>
        <v>1</v>
      </c>
      <c r="HC297" s="966">
        <f t="shared" si="5055"/>
        <v>9731250</v>
      </c>
      <c r="HD297" s="901">
        <f t="shared" si="5056"/>
        <v>0</v>
      </c>
      <c r="HG297" s="958" t="s">
        <v>977</v>
      </c>
      <c r="HH297" s="1190" t="s">
        <v>642</v>
      </c>
      <c r="HI297" s="1179" t="s">
        <v>236</v>
      </c>
      <c r="HJ297" s="1180">
        <v>173</v>
      </c>
      <c r="HK297" s="1015">
        <v>67408</v>
      </c>
      <c r="HL297" s="1025">
        <f t="shared" si="5057"/>
        <v>11661584</v>
      </c>
      <c r="HM297" s="1016"/>
      <c r="HN297" s="898">
        <f t="shared" si="5058"/>
        <v>1</v>
      </c>
      <c r="HO297" s="898">
        <f t="shared" si="5059"/>
        <v>1</v>
      </c>
      <c r="HP297" s="899">
        <f t="shared" si="5060"/>
        <v>1</v>
      </c>
      <c r="HQ297" s="899">
        <f t="shared" si="5061"/>
        <v>1</v>
      </c>
      <c r="HR297" s="899">
        <f t="shared" si="5062"/>
        <v>1</v>
      </c>
      <c r="HS297" s="899">
        <f t="shared" si="5063"/>
        <v>1</v>
      </c>
      <c r="HT297" s="966">
        <f t="shared" si="5064"/>
        <v>11661584</v>
      </c>
      <c r="HU297" s="901">
        <f t="shared" si="5065"/>
        <v>0</v>
      </c>
      <c r="HX297" s="958" t="s">
        <v>977</v>
      </c>
      <c r="HY297" s="1190" t="s">
        <v>642</v>
      </c>
      <c r="HZ297" s="1179" t="s">
        <v>236</v>
      </c>
      <c r="IA297" s="1180">
        <v>173</v>
      </c>
      <c r="IB297" s="1020">
        <v>61423</v>
      </c>
      <c r="IC297" s="1027">
        <f t="shared" si="5066"/>
        <v>10626179</v>
      </c>
      <c r="ID297" s="1016"/>
      <c r="IE297" s="898">
        <f t="shared" si="5067"/>
        <v>1</v>
      </c>
      <c r="IF297" s="898">
        <f t="shared" si="5068"/>
        <v>1</v>
      </c>
      <c r="IG297" s="899">
        <f t="shared" si="5069"/>
        <v>1</v>
      </c>
      <c r="IH297" s="899">
        <f t="shared" si="5070"/>
        <v>1</v>
      </c>
      <c r="II297" s="899">
        <f t="shared" si="5071"/>
        <v>1</v>
      </c>
      <c r="IJ297" s="899">
        <f t="shared" si="5072"/>
        <v>1</v>
      </c>
      <c r="IK297" s="966">
        <f t="shared" si="5073"/>
        <v>10626179</v>
      </c>
      <c r="IL297" s="901">
        <f t="shared" si="5074"/>
        <v>0</v>
      </c>
      <c r="IO297" s="958" t="s">
        <v>977</v>
      </c>
      <c r="IP297" s="1190" t="s">
        <v>642</v>
      </c>
      <c r="IQ297" s="1179" t="s">
        <v>236</v>
      </c>
      <c r="IR297" s="1180">
        <v>173</v>
      </c>
      <c r="IS297" s="1015">
        <v>72900</v>
      </c>
      <c r="IT297" s="1025">
        <f t="shared" si="5075"/>
        <v>12611700</v>
      </c>
      <c r="IU297" s="1016"/>
      <c r="IV297" s="898">
        <f t="shared" si="5076"/>
        <v>1</v>
      </c>
      <c r="IW297" s="898">
        <f t="shared" si="5077"/>
        <v>1</v>
      </c>
      <c r="IX297" s="899">
        <f t="shared" si="5078"/>
        <v>1</v>
      </c>
      <c r="IY297" s="899">
        <f t="shared" si="5079"/>
        <v>1</v>
      </c>
      <c r="IZ297" s="899">
        <f t="shared" si="5080"/>
        <v>1</v>
      </c>
      <c r="JA297" s="899">
        <f t="shared" si="5081"/>
        <v>1</v>
      </c>
      <c r="JB297" s="966">
        <f t="shared" si="5082"/>
        <v>12611700</v>
      </c>
      <c r="JC297" s="901">
        <f t="shared" si="5083"/>
        <v>0</v>
      </c>
      <c r="JF297" s="958" t="s">
        <v>977</v>
      </c>
      <c r="JG297" s="1190" t="s">
        <v>642</v>
      </c>
      <c r="JH297" s="1179" t="s">
        <v>236</v>
      </c>
      <c r="JI297" s="1180">
        <v>173</v>
      </c>
      <c r="JJ297" s="1015">
        <v>142000</v>
      </c>
      <c r="JK297" s="1025">
        <f t="shared" si="5084"/>
        <v>24566000</v>
      </c>
      <c r="JL297" s="1016"/>
      <c r="JM297" s="898">
        <f t="shared" si="5085"/>
        <v>1</v>
      </c>
      <c r="JN297" s="898">
        <f t="shared" si="5086"/>
        <v>1</v>
      </c>
      <c r="JO297" s="899">
        <f t="shared" si="5087"/>
        <v>1</v>
      </c>
      <c r="JP297" s="899">
        <f t="shared" si="5088"/>
        <v>1</v>
      </c>
      <c r="JQ297" s="899">
        <f t="shared" si="5089"/>
        <v>1</v>
      </c>
      <c r="JR297" s="899">
        <f t="shared" si="5090"/>
        <v>1</v>
      </c>
      <c r="JS297" s="966">
        <f t="shared" si="5091"/>
        <v>24566000</v>
      </c>
      <c r="JT297" s="901">
        <f t="shared" si="5092"/>
        <v>0</v>
      </c>
      <c r="JW297" s="958" t="s">
        <v>977</v>
      </c>
      <c r="JX297" s="1190" t="s">
        <v>642</v>
      </c>
      <c r="JY297" s="1179" t="s">
        <v>236</v>
      </c>
      <c r="JZ297" s="1180">
        <v>173</v>
      </c>
      <c r="KA297" s="1015">
        <v>88908.923550000007</v>
      </c>
      <c r="KB297" s="1025">
        <f t="shared" si="5093"/>
        <v>15381244</v>
      </c>
      <c r="KC297" s="1016"/>
      <c r="KD297" s="898">
        <f t="shared" si="5094"/>
        <v>1</v>
      </c>
      <c r="KE297" s="898">
        <f t="shared" si="5095"/>
        <v>1</v>
      </c>
      <c r="KF297" s="899">
        <f t="shared" si="5096"/>
        <v>1</v>
      </c>
      <c r="KG297" s="899">
        <f t="shared" si="5097"/>
        <v>1</v>
      </c>
      <c r="KH297" s="899">
        <f t="shared" si="5098"/>
        <v>1</v>
      </c>
      <c r="KI297" s="899">
        <f t="shared" si="5099"/>
        <v>1</v>
      </c>
      <c r="KJ297" s="966">
        <f t="shared" si="5100"/>
        <v>15381244</v>
      </c>
      <c r="KK297" s="901">
        <f t="shared" si="5101"/>
        <v>0</v>
      </c>
      <c r="KN297" s="958" t="s">
        <v>977</v>
      </c>
      <c r="KO297" s="1190" t="s">
        <v>642</v>
      </c>
      <c r="KP297" s="1179" t="s">
        <v>236</v>
      </c>
      <c r="KQ297" s="1180">
        <v>173</v>
      </c>
      <c r="KR297" s="1015">
        <v>45507</v>
      </c>
      <c r="KS297" s="1025">
        <f t="shared" si="5102"/>
        <v>7872711</v>
      </c>
      <c r="KT297" s="1016"/>
      <c r="KU297" s="898">
        <f t="shared" si="5103"/>
        <v>1</v>
      </c>
      <c r="KV297" s="898">
        <f t="shared" si="5104"/>
        <v>1</v>
      </c>
      <c r="KW297" s="899">
        <f t="shared" si="5105"/>
        <v>1</v>
      </c>
      <c r="KX297" s="899">
        <f t="shared" si="5106"/>
        <v>1</v>
      </c>
      <c r="KY297" s="899">
        <f t="shared" si="5107"/>
        <v>1</v>
      </c>
      <c r="KZ297" s="899">
        <f t="shared" si="5108"/>
        <v>1</v>
      </c>
      <c r="LA297" s="966">
        <f t="shared" si="5109"/>
        <v>7872711</v>
      </c>
      <c r="LB297" s="901">
        <f t="shared" si="5110"/>
        <v>0</v>
      </c>
      <c r="LE297" s="958" t="s">
        <v>977</v>
      </c>
      <c r="LF297" s="1190" t="s">
        <v>642</v>
      </c>
      <c r="LG297" s="1179" t="s">
        <v>236</v>
      </c>
      <c r="LH297" s="1180">
        <v>173</v>
      </c>
      <c r="LI297" s="1021">
        <v>71784</v>
      </c>
      <c r="LJ297" s="1028">
        <f t="shared" si="5111"/>
        <v>12418632</v>
      </c>
      <c r="LK297" s="1016"/>
      <c r="LL297" s="898">
        <f t="shared" si="5112"/>
        <v>1</v>
      </c>
      <c r="LM297" s="898">
        <f t="shared" si="5113"/>
        <v>1</v>
      </c>
      <c r="LN297" s="899">
        <f t="shared" si="5114"/>
        <v>1</v>
      </c>
      <c r="LO297" s="899">
        <f t="shared" si="5115"/>
        <v>1</v>
      </c>
      <c r="LP297" s="899">
        <f t="shared" si="5116"/>
        <v>1</v>
      </c>
      <c r="LQ297" s="899">
        <f t="shared" si="5117"/>
        <v>1</v>
      </c>
      <c r="LR297" s="966">
        <f t="shared" si="5118"/>
        <v>12418632</v>
      </c>
      <c r="LS297" s="901">
        <f t="shared" si="5119"/>
        <v>0</v>
      </c>
      <c r="LV297" s="958" t="s">
        <v>977</v>
      </c>
      <c r="LW297" s="1190" t="s">
        <v>642</v>
      </c>
      <c r="LX297" s="1179" t="s">
        <v>236</v>
      </c>
      <c r="LY297" s="1180">
        <v>173</v>
      </c>
      <c r="LZ297" s="1015">
        <v>66625</v>
      </c>
      <c r="MA297" s="1025">
        <f t="shared" si="5120"/>
        <v>11526125</v>
      </c>
      <c r="MB297" s="1016"/>
      <c r="MC297" s="898">
        <f t="shared" si="5121"/>
        <v>1</v>
      </c>
      <c r="MD297" s="898">
        <f t="shared" si="5122"/>
        <v>1</v>
      </c>
      <c r="ME297" s="899">
        <f t="shared" si="5123"/>
        <v>1</v>
      </c>
      <c r="MF297" s="899">
        <f t="shared" si="5124"/>
        <v>1</v>
      </c>
      <c r="MG297" s="899">
        <f t="shared" si="5125"/>
        <v>1</v>
      </c>
      <c r="MH297" s="899">
        <f t="shared" si="5126"/>
        <v>1</v>
      </c>
      <c r="MI297" s="966">
        <f t="shared" si="5127"/>
        <v>11526125</v>
      </c>
      <c r="MJ297" s="901">
        <f t="shared" si="5128"/>
        <v>0</v>
      </c>
      <c r="MM297" s="958" t="s">
        <v>977</v>
      </c>
      <c r="MN297" s="1190" t="s">
        <v>642</v>
      </c>
      <c r="MO297" s="1179" t="s">
        <v>236</v>
      </c>
      <c r="MP297" s="1180">
        <v>173</v>
      </c>
      <c r="MQ297" s="1015">
        <v>62640</v>
      </c>
      <c r="MR297" s="1025">
        <f t="shared" si="5129"/>
        <v>10836720</v>
      </c>
      <c r="MS297" s="1016"/>
      <c r="MT297" s="898">
        <f t="shared" si="5130"/>
        <v>1</v>
      </c>
      <c r="MU297" s="898">
        <f t="shared" si="5131"/>
        <v>1</v>
      </c>
      <c r="MV297" s="899">
        <f t="shared" si="5132"/>
        <v>1</v>
      </c>
      <c r="MW297" s="899">
        <f t="shared" si="5133"/>
        <v>1</v>
      </c>
      <c r="MX297" s="899">
        <f t="shared" si="5134"/>
        <v>1</v>
      </c>
      <c r="MY297" s="899">
        <f t="shared" si="5135"/>
        <v>1</v>
      </c>
      <c r="MZ297" s="966">
        <f t="shared" si="5136"/>
        <v>10836720</v>
      </c>
      <c r="NA297" s="901">
        <f t="shared" si="5137"/>
        <v>0</v>
      </c>
      <c r="ND297" s="975" t="s">
        <v>977</v>
      </c>
      <c r="NE297" s="976" t="s">
        <v>642</v>
      </c>
      <c r="NF297" s="1175" t="s">
        <v>236</v>
      </c>
      <c r="NG297" s="1176">
        <v>173</v>
      </c>
      <c r="NH297" s="979">
        <v>39964.32</v>
      </c>
      <c r="NI297" s="980">
        <v>6913827</v>
      </c>
      <c r="NJ297" s="1016"/>
      <c r="NK297" s="898">
        <f t="shared" si="5138"/>
        <v>1</v>
      </c>
      <c r="NL297" s="898">
        <f t="shared" si="5139"/>
        <v>1</v>
      </c>
      <c r="NM297" s="899">
        <f t="shared" si="5140"/>
        <v>1</v>
      </c>
      <c r="NN297" s="899">
        <f t="shared" si="5141"/>
        <v>1</v>
      </c>
      <c r="NO297" s="899">
        <f t="shared" si="5142"/>
        <v>1</v>
      </c>
      <c r="NP297" s="899">
        <f t="shared" si="5143"/>
        <v>1</v>
      </c>
      <c r="NQ297" s="966">
        <f t="shared" si="5144"/>
        <v>6913827</v>
      </c>
      <c r="NR297" s="901">
        <f t="shared" si="5145"/>
        <v>0</v>
      </c>
      <c r="NU297" s="981" t="s">
        <v>977</v>
      </c>
      <c r="NV297" s="982" t="s">
        <v>642</v>
      </c>
      <c r="NW297" s="1177" t="s">
        <v>236</v>
      </c>
      <c r="NX297" s="1178">
        <v>173</v>
      </c>
      <c r="NY297" s="1022">
        <v>40368</v>
      </c>
      <c r="NZ297" s="986">
        <f t="shared" si="5146"/>
        <v>6983664</v>
      </c>
      <c r="OA297" s="1016"/>
      <c r="OB297" s="898">
        <f t="shared" si="5147"/>
        <v>1</v>
      </c>
      <c r="OC297" s="898">
        <f t="shared" si="5148"/>
        <v>1</v>
      </c>
      <c r="OD297" s="899">
        <f t="shared" si="5149"/>
        <v>1</v>
      </c>
      <c r="OE297" s="899">
        <f t="shared" si="5150"/>
        <v>1</v>
      </c>
      <c r="OF297" s="899">
        <f t="shared" si="5151"/>
        <v>1</v>
      </c>
      <c r="OG297" s="899">
        <f t="shared" si="5152"/>
        <v>1</v>
      </c>
      <c r="OH297" s="966">
        <f t="shared" si="5153"/>
        <v>6983664</v>
      </c>
      <c r="OI297" s="901">
        <f t="shared" si="5154"/>
        <v>0</v>
      </c>
      <c r="OL297" s="958" t="s">
        <v>977</v>
      </c>
      <c r="OM297" s="1190" t="s">
        <v>642</v>
      </c>
      <c r="ON297" s="1179" t="s">
        <v>236</v>
      </c>
      <c r="OO297" s="1180">
        <v>173</v>
      </c>
      <c r="OP297" s="1015">
        <v>68111</v>
      </c>
      <c r="OQ297" s="1025">
        <f t="shared" si="5155"/>
        <v>11783203</v>
      </c>
      <c r="OR297" s="1016"/>
      <c r="OS297" s="898">
        <f t="shared" si="5156"/>
        <v>1</v>
      </c>
      <c r="OT297" s="898">
        <f t="shared" si="5157"/>
        <v>1</v>
      </c>
      <c r="OU297" s="899">
        <f t="shared" si="5158"/>
        <v>1</v>
      </c>
      <c r="OV297" s="899">
        <f t="shared" si="5159"/>
        <v>1</v>
      </c>
      <c r="OW297" s="899">
        <f t="shared" si="5160"/>
        <v>1</v>
      </c>
      <c r="OX297" s="899">
        <f t="shared" si="5161"/>
        <v>1</v>
      </c>
      <c r="OY297" s="966">
        <f t="shared" si="5162"/>
        <v>11783203</v>
      </c>
      <c r="OZ297" s="901">
        <f t="shared" si="5163"/>
        <v>0</v>
      </c>
      <c r="PC297" s="958" t="s">
        <v>977</v>
      </c>
      <c r="PD297" s="1190" t="s">
        <v>642</v>
      </c>
      <c r="PE297" s="1179" t="s">
        <v>236</v>
      </c>
      <c r="PF297" s="1180">
        <v>173</v>
      </c>
      <c r="PG297" s="1023">
        <v>160892</v>
      </c>
      <c r="PH297" s="1029">
        <v>27834316</v>
      </c>
      <c r="PI297" s="1249"/>
      <c r="PJ297" s="898">
        <f t="shared" si="5164"/>
        <v>1</v>
      </c>
      <c r="PK297" s="898">
        <f t="shared" si="5165"/>
        <v>1</v>
      </c>
      <c r="PL297" s="899">
        <f t="shared" si="5166"/>
        <v>1</v>
      </c>
      <c r="PM297" s="899">
        <f t="shared" si="5167"/>
        <v>1</v>
      </c>
      <c r="PN297" s="899">
        <f t="shared" si="5168"/>
        <v>1</v>
      </c>
      <c r="PO297" s="899">
        <f t="shared" si="5169"/>
        <v>1</v>
      </c>
      <c r="PP297" s="966">
        <f t="shared" si="5170"/>
        <v>27834316</v>
      </c>
      <c r="PQ297" s="901">
        <f t="shared" si="5171"/>
        <v>0</v>
      </c>
      <c r="PT297" s="958" t="s">
        <v>977</v>
      </c>
      <c r="PU297" s="1190" t="s">
        <v>642</v>
      </c>
      <c r="PV297" s="1179" t="s">
        <v>236</v>
      </c>
      <c r="PW297" s="1180">
        <v>173</v>
      </c>
      <c r="PX297" s="1015">
        <v>55999</v>
      </c>
      <c r="PY297" s="1025">
        <f t="shared" si="5172"/>
        <v>9687827</v>
      </c>
      <c r="PZ297" s="1016"/>
      <c r="QA297" s="898">
        <f t="shared" si="5173"/>
        <v>1</v>
      </c>
      <c r="QB297" s="898">
        <f t="shared" si="5174"/>
        <v>1</v>
      </c>
      <c r="QC297" s="899">
        <f t="shared" si="5175"/>
        <v>1</v>
      </c>
      <c r="QD297" s="899">
        <f t="shared" si="5176"/>
        <v>1</v>
      </c>
      <c r="QE297" s="899">
        <f t="shared" si="5177"/>
        <v>1</v>
      </c>
      <c r="QF297" s="899">
        <f t="shared" si="5178"/>
        <v>1</v>
      </c>
      <c r="QG297" s="966">
        <f t="shared" si="5179"/>
        <v>9687827</v>
      </c>
      <c r="QH297" s="901">
        <f t="shared" si="5180"/>
        <v>0</v>
      </c>
      <c r="QK297" s="958" t="s">
        <v>977</v>
      </c>
      <c r="QL297" s="1190" t="s">
        <v>642</v>
      </c>
      <c r="QM297" s="1179" t="s">
        <v>236</v>
      </c>
      <c r="QN297" s="1180">
        <v>173</v>
      </c>
      <c r="QO297" s="1021">
        <v>72142.92</v>
      </c>
      <c r="QP297" s="1028">
        <f t="shared" si="5181"/>
        <v>12480725</v>
      </c>
      <c r="QQ297" s="1016"/>
      <c r="QR297" s="898">
        <f t="shared" si="5182"/>
        <v>1</v>
      </c>
      <c r="QS297" s="898">
        <f t="shared" si="5183"/>
        <v>1</v>
      </c>
      <c r="QT297" s="899">
        <f t="shared" si="5184"/>
        <v>1</v>
      </c>
      <c r="QU297" s="899">
        <f t="shared" si="5185"/>
        <v>1</v>
      </c>
      <c r="QV297" s="899">
        <f t="shared" si="5186"/>
        <v>1</v>
      </c>
      <c r="QW297" s="899">
        <f t="shared" si="5187"/>
        <v>1</v>
      </c>
      <c r="QX297" s="966">
        <f t="shared" si="5188"/>
        <v>12480725</v>
      </c>
      <c r="QY297" s="901">
        <f t="shared" si="5189"/>
        <v>0</v>
      </c>
      <c r="RB297" s="405"/>
      <c r="RC297" s="406"/>
      <c r="RD297" s="407"/>
      <c r="RE297" s="408"/>
      <c r="RF297" s="409"/>
      <c r="RG297" s="410"/>
      <c r="RH297" s="410"/>
      <c r="RI297" s="898"/>
      <c r="RJ297" s="898"/>
      <c r="RK297" s="934"/>
      <c r="RL297" s="934"/>
      <c r="RM297" s="934"/>
      <c r="RN297" s="934"/>
      <c r="RO297" s="935"/>
      <c r="RP297" s="936"/>
      <c r="RS297" s="405"/>
      <c r="RT297" s="406"/>
      <c r="RU297" s="407"/>
      <c r="RV297" s="408"/>
      <c r="RW297" s="409"/>
      <c r="RX297" s="410"/>
      <c r="RY297" s="410"/>
      <c r="RZ297" s="898"/>
      <c r="SA297" s="898"/>
      <c r="SB297" s="934"/>
      <c r="SC297" s="934"/>
      <c r="SD297" s="934"/>
      <c r="SE297" s="934"/>
      <c r="SF297" s="935"/>
      <c r="SG297" s="936"/>
      <c r="SJ297" s="405"/>
      <c r="SK297" s="406"/>
      <c r="SL297" s="407"/>
      <c r="SM297" s="408"/>
      <c r="SN297" s="409"/>
      <c r="SO297" s="410"/>
      <c r="SP297" s="410"/>
      <c r="SQ297" s="898"/>
      <c r="SR297" s="898"/>
      <c r="SS297" s="934"/>
      <c r="ST297" s="934"/>
      <c r="SU297" s="934"/>
      <c r="SV297" s="934"/>
      <c r="SW297" s="935"/>
      <c r="SX297" s="936"/>
    </row>
    <row r="298" spans="2:518" ht="23.25" customHeight="1" thickTop="1" thickBot="1">
      <c r="B298" s="958" t="s">
        <v>978</v>
      </c>
      <c r="C298" s="1190" t="s">
        <v>643</v>
      </c>
      <c r="D298" s="1179" t="s">
        <v>149</v>
      </c>
      <c r="E298" s="1180">
        <v>6</v>
      </c>
      <c r="F298" s="1015"/>
      <c r="G298" s="1025">
        <f t="shared" si="4948"/>
        <v>0</v>
      </c>
      <c r="H298" s="1016"/>
      <c r="K298" s="958" t="s">
        <v>978</v>
      </c>
      <c r="L298" s="1190" t="s">
        <v>643</v>
      </c>
      <c r="M298" s="1179" t="s">
        <v>149</v>
      </c>
      <c r="N298" s="1180">
        <v>6</v>
      </c>
      <c r="O298" s="1017">
        <v>25182</v>
      </c>
      <c r="P298" s="1025">
        <f t="shared" si="4949"/>
        <v>151092</v>
      </c>
      <c r="Q298" s="1016"/>
      <c r="R298" s="898">
        <f t="shared" si="4950"/>
        <v>1</v>
      </c>
      <c r="S298" s="898">
        <f t="shared" si="4951"/>
        <v>1</v>
      </c>
      <c r="T298" s="899">
        <f t="shared" si="4952"/>
        <v>1</v>
      </c>
      <c r="U298" s="899">
        <f t="shared" si="4953"/>
        <v>1</v>
      </c>
      <c r="V298" s="899">
        <f t="shared" si="4954"/>
        <v>1</v>
      </c>
      <c r="W298" s="899">
        <f t="shared" si="4955"/>
        <v>1</v>
      </c>
      <c r="X298" s="966">
        <f t="shared" si="4956"/>
        <v>151092</v>
      </c>
      <c r="Y298" s="901">
        <f t="shared" si="4957"/>
        <v>0</v>
      </c>
      <c r="Z298" s="872"/>
      <c r="AA298" s="872"/>
      <c r="AB298" s="958" t="s">
        <v>978</v>
      </c>
      <c r="AC298" s="1190" t="s">
        <v>643</v>
      </c>
      <c r="AD298" s="1179" t="s">
        <v>149</v>
      </c>
      <c r="AE298" s="1180">
        <v>6</v>
      </c>
      <c r="AF298" s="1015">
        <v>9378</v>
      </c>
      <c r="AG298" s="1025">
        <f t="shared" si="4958"/>
        <v>56268</v>
      </c>
      <c r="AH298" s="1016"/>
      <c r="AI298" s="898">
        <f t="shared" si="4959"/>
        <v>1</v>
      </c>
      <c r="AJ298" s="898">
        <f t="shared" si="4960"/>
        <v>1</v>
      </c>
      <c r="AK298" s="899">
        <f t="shared" si="4961"/>
        <v>1</v>
      </c>
      <c r="AL298" s="899">
        <f t="shared" si="4962"/>
        <v>1</v>
      </c>
      <c r="AM298" s="899">
        <f t="shared" si="4963"/>
        <v>1</v>
      </c>
      <c r="AN298" s="899">
        <f t="shared" si="4964"/>
        <v>1</v>
      </c>
      <c r="AO298" s="966">
        <f t="shared" si="4965"/>
        <v>56268</v>
      </c>
      <c r="AP298" s="901">
        <f t="shared" si="4966"/>
        <v>0</v>
      </c>
      <c r="AQ298" s="872"/>
      <c r="AR298" s="872"/>
      <c r="AS298" s="958" t="s">
        <v>978</v>
      </c>
      <c r="AT298" s="1191" t="s">
        <v>643</v>
      </c>
      <c r="AU298" s="1179" t="s">
        <v>149</v>
      </c>
      <c r="AV298" s="1180">
        <v>6</v>
      </c>
      <c r="AW298" s="1019">
        <v>5000</v>
      </c>
      <c r="AX298" s="1026">
        <f t="shared" si="4967"/>
        <v>30000</v>
      </c>
      <c r="AY298" s="1016"/>
      <c r="AZ298" s="898">
        <f t="shared" si="4968"/>
        <v>1</v>
      </c>
      <c r="BA298" s="898">
        <f t="shared" si="4969"/>
        <v>1</v>
      </c>
      <c r="BB298" s="899">
        <f t="shared" si="4970"/>
        <v>1</v>
      </c>
      <c r="BC298" s="899">
        <f t="shared" si="4971"/>
        <v>1</v>
      </c>
      <c r="BD298" s="899">
        <f t="shared" si="4972"/>
        <v>1</v>
      </c>
      <c r="BE298" s="899">
        <f t="shared" si="4973"/>
        <v>1</v>
      </c>
      <c r="BF298" s="966">
        <f t="shared" si="4974"/>
        <v>30000</v>
      </c>
      <c r="BG298" s="901">
        <f t="shared" si="4975"/>
        <v>0</v>
      </c>
      <c r="BJ298" s="958" t="s">
        <v>978</v>
      </c>
      <c r="BK298" s="1190" t="s">
        <v>643</v>
      </c>
      <c r="BL298" s="1179" t="s">
        <v>149</v>
      </c>
      <c r="BM298" s="1180">
        <v>6</v>
      </c>
      <c r="BN298" s="1015">
        <v>8450</v>
      </c>
      <c r="BO298" s="1025">
        <f t="shared" si="4976"/>
        <v>50700</v>
      </c>
      <c r="BP298" s="1016"/>
      <c r="BQ298" s="898">
        <f t="shared" si="4977"/>
        <v>1</v>
      </c>
      <c r="BR298" s="898">
        <f t="shared" si="4978"/>
        <v>1</v>
      </c>
      <c r="BS298" s="899">
        <f t="shared" si="4979"/>
        <v>1</v>
      </c>
      <c r="BT298" s="899">
        <f t="shared" si="4980"/>
        <v>1</v>
      </c>
      <c r="BU298" s="899">
        <f t="shared" si="4981"/>
        <v>1</v>
      </c>
      <c r="BV298" s="899">
        <f t="shared" si="4982"/>
        <v>1</v>
      </c>
      <c r="BW298" s="966">
        <f t="shared" si="4983"/>
        <v>50700</v>
      </c>
      <c r="BX298" s="901">
        <f t="shared" si="4984"/>
        <v>0</v>
      </c>
      <c r="CA298" s="958" t="s">
        <v>978</v>
      </c>
      <c r="CB298" s="1190" t="s">
        <v>643</v>
      </c>
      <c r="CC298" s="1179" t="s">
        <v>149</v>
      </c>
      <c r="CD298" s="1180">
        <v>6</v>
      </c>
      <c r="CE298" s="1015">
        <v>24527</v>
      </c>
      <c r="CF298" s="1025">
        <f t="shared" si="4985"/>
        <v>147162</v>
      </c>
      <c r="CG298" s="1016"/>
      <c r="CH298" s="898">
        <f t="shared" si="4986"/>
        <v>1</v>
      </c>
      <c r="CI298" s="898">
        <f t="shared" si="4987"/>
        <v>1</v>
      </c>
      <c r="CJ298" s="899">
        <f t="shared" si="4988"/>
        <v>1</v>
      </c>
      <c r="CK298" s="899">
        <f t="shared" si="4989"/>
        <v>1</v>
      </c>
      <c r="CL298" s="899">
        <f t="shared" si="4990"/>
        <v>1</v>
      </c>
      <c r="CM298" s="899">
        <f t="shared" si="4991"/>
        <v>1</v>
      </c>
      <c r="CN298" s="966">
        <f t="shared" si="4992"/>
        <v>147162</v>
      </c>
      <c r="CO298" s="901">
        <f t="shared" si="4993"/>
        <v>0</v>
      </c>
      <c r="CR298" s="958" t="s">
        <v>978</v>
      </c>
      <c r="CS298" s="1190" t="s">
        <v>643</v>
      </c>
      <c r="CT298" s="1179" t="s">
        <v>149</v>
      </c>
      <c r="CU298" s="1180">
        <v>6</v>
      </c>
      <c r="CV298" s="1015">
        <v>19800</v>
      </c>
      <c r="CW298" s="1025">
        <f t="shared" si="4994"/>
        <v>118800</v>
      </c>
      <c r="CX298" s="1016"/>
      <c r="CY298" s="898">
        <f t="shared" si="4995"/>
        <v>1</v>
      </c>
      <c r="CZ298" s="898">
        <f t="shared" si="4996"/>
        <v>1</v>
      </c>
      <c r="DA298" s="899">
        <f t="shared" si="4997"/>
        <v>1</v>
      </c>
      <c r="DB298" s="899">
        <f t="shared" si="4998"/>
        <v>1</v>
      </c>
      <c r="DC298" s="899">
        <f t="shared" si="4999"/>
        <v>1</v>
      </c>
      <c r="DD298" s="899">
        <f t="shared" si="5000"/>
        <v>1</v>
      </c>
      <c r="DE298" s="966">
        <f t="shared" si="5001"/>
        <v>118800</v>
      </c>
      <c r="DF298" s="901">
        <f t="shared" si="5002"/>
        <v>0</v>
      </c>
      <c r="DI298" s="958" t="s">
        <v>978</v>
      </c>
      <c r="DJ298" s="1190" t="s">
        <v>643</v>
      </c>
      <c r="DK298" s="1179" t="s">
        <v>149</v>
      </c>
      <c r="DL298" s="1180">
        <v>6</v>
      </c>
      <c r="DM298" s="1015">
        <v>8114</v>
      </c>
      <c r="DN298" s="1025">
        <f t="shared" si="5003"/>
        <v>48684</v>
      </c>
      <c r="DO298" s="1016"/>
      <c r="DP298" s="898">
        <f t="shared" si="5004"/>
        <v>1</v>
      </c>
      <c r="DQ298" s="898">
        <f t="shared" si="5005"/>
        <v>1</v>
      </c>
      <c r="DR298" s="899">
        <f t="shared" si="5006"/>
        <v>1</v>
      </c>
      <c r="DS298" s="899">
        <f t="shared" si="5007"/>
        <v>1</v>
      </c>
      <c r="DT298" s="899">
        <f t="shared" si="5008"/>
        <v>1</v>
      </c>
      <c r="DU298" s="899">
        <f t="shared" si="5009"/>
        <v>1</v>
      </c>
      <c r="DV298" s="966">
        <f t="shared" si="5010"/>
        <v>48684</v>
      </c>
      <c r="DW298" s="901">
        <f t="shared" si="5011"/>
        <v>0</v>
      </c>
      <c r="DZ298" s="958" t="s">
        <v>978</v>
      </c>
      <c r="EA298" s="1190" t="s">
        <v>643</v>
      </c>
      <c r="EB298" s="1179" t="s">
        <v>149</v>
      </c>
      <c r="EC298" s="1180">
        <v>6</v>
      </c>
      <c r="ED298" s="1015">
        <v>59800</v>
      </c>
      <c r="EE298" s="1025">
        <f t="shared" si="5012"/>
        <v>358800</v>
      </c>
      <c r="EF298" s="1016"/>
      <c r="EG298" s="898">
        <f t="shared" si="5013"/>
        <v>1</v>
      </c>
      <c r="EH298" s="898">
        <f t="shared" si="5014"/>
        <v>1</v>
      </c>
      <c r="EI298" s="899">
        <f t="shared" si="5015"/>
        <v>1</v>
      </c>
      <c r="EJ298" s="899">
        <f t="shared" si="5016"/>
        <v>1</v>
      </c>
      <c r="EK298" s="899">
        <f t="shared" si="5017"/>
        <v>1</v>
      </c>
      <c r="EL298" s="899">
        <f t="shared" si="5018"/>
        <v>1</v>
      </c>
      <c r="EM298" s="966">
        <f t="shared" si="5019"/>
        <v>358800</v>
      </c>
      <c r="EN298" s="901">
        <f t="shared" si="5020"/>
        <v>0</v>
      </c>
      <c r="EQ298" s="958" t="s">
        <v>978</v>
      </c>
      <c r="ER298" s="1190" t="s">
        <v>643</v>
      </c>
      <c r="ES298" s="1179" t="s">
        <v>149</v>
      </c>
      <c r="ET298" s="1180">
        <v>6</v>
      </c>
      <c r="EU298" s="1015">
        <v>24600</v>
      </c>
      <c r="EV298" s="1025">
        <f t="shared" si="5021"/>
        <v>147600</v>
      </c>
      <c r="EW298" s="1016"/>
      <c r="EX298" s="898">
        <f t="shared" si="5022"/>
        <v>1</v>
      </c>
      <c r="EY298" s="898">
        <f t="shared" si="5023"/>
        <v>1</v>
      </c>
      <c r="EZ298" s="899">
        <f t="shared" si="5024"/>
        <v>1</v>
      </c>
      <c r="FA298" s="899">
        <f t="shared" si="5025"/>
        <v>1</v>
      </c>
      <c r="FB298" s="899">
        <f t="shared" si="5026"/>
        <v>1</v>
      </c>
      <c r="FC298" s="899">
        <f t="shared" si="5027"/>
        <v>1</v>
      </c>
      <c r="FD298" s="966">
        <f t="shared" si="5028"/>
        <v>147600</v>
      </c>
      <c r="FE298" s="901">
        <f t="shared" si="5029"/>
        <v>0</v>
      </c>
      <c r="FH298" s="958"/>
      <c r="FI298" s="1190"/>
      <c r="FJ298" s="1179"/>
      <c r="FK298" s="1180"/>
      <c r="FL298" s="1015"/>
      <c r="FM298" s="1025">
        <f t="shared" si="5030"/>
        <v>0</v>
      </c>
      <c r="FN298" s="1016"/>
      <c r="FO298" s="898" t="e">
        <f t="shared" si="5031"/>
        <v>#N/A</v>
      </c>
      <c r="FP298" s="898" t="e">
        <f t="shared" si="5032"/>
        <v>#N/A</v>
      </c>
      <c r="FQ298" s="899" t="e">
        <f t="shared" si="5033"/>
        <v>#N/A</v>
      </c>
      <c r="FR298" s="899">
        <f t="shared" si="5034"/>
        <v>0</v>
      </c>
      <c r="FS298" s="899">
        <f t="shared" si="5035"/>
        <v>0</v>
      </c>
      <c r="FT298" s="899" t="e">
        <f t="shared" si="5036"/>
        <v>#N/A</v>
      </c>
      <c r="FU298" s="966">
        <f t="shared" si="5037"/>
        <v>0</v>
      </c>
      <c r="FV298" s="901">
        <f t="shared" si="5038"/>
        <v>0</v>
      </c>
      <c r="FY298" s="958" t="s">
        <v>978</v>
      </c>
      <c r="FZ298" s="1190" t="s">
        <v>643</v>
      </c>
      <c r="GA298" s="1179" t="s">
        <v>149</v>
      </c>
      <c r="GB298" s="1180">
        <v>6</v>
      </c>
      <c r="GC298" s="1017">
        <v>25182</v>
      </c>
      <c r="GD298" s="1025">
        <f t="shared" si="5039"/>
        <v>151092</v>
      </c>
      <c r="GE298" s="1016"/>
      <c r="GF298" s="898">
        <f t="shared" si="5040"/>
        <v>1</v>
      </c>
      <c r="GG298" s="898">
        <f t="shared" si="5041"/>
        <v>1</v>
      </c>
      <c r="GH298" s="899">
        <f t="shared" si="5042"/>
        <v>1</v>
      </c>
      <c r="GI298" s="899">
        <f t="shared" si="5043"/>
        <v>1</v>
      </c>
      <c r="GJ298" s="899">
        <f t="shared" si="5044"/>
        <v>1</v>
      </c>
      <c r="GK298" s="899">
        <f t="shared" si="5045"/>
        <v>1</v>
      </c>
      <c r="GL298" s="966">
        <f t="shared" si="5046"/>
        <v>151092</v>
      </c>
      <c r="GM298" s="901">
        <f t="shared" si="5047"/>
        <v>0</v>
      </c>
      <c r="GP298" s="958" t="s">
        <v>978</v>
      </c>
      <c r="GQ298" s="1190" t="s">
        <v>643</v>
      </c>
      <c r="GR298" s="1179" t="s">
        <v>149</v>
      </c>
      <c r="GS298" s="1180">
        <v>6</v>
      </c>
      <c r="GT298" s="1015">
        <v>24650</v>
      </c>
      <c r="GU298" s="1025">
        <f t="shared" si="5048"/>
        <v>147900</v>
      </c>
      <c r="GV298" s="1016"/>
      <c r="GW298" s="898">
        <f t="shared" si="5049"/>
        <v>1</v>
      </c>
      <c r="GX298" s="898">
        <f t="shared" si="5050"/>
        <v>1</v>
      </c>
      <c r="GY298" s="899">
        <f t="shared" si="5051"/>
        <v>1</v>
      </c>
      <c r="GZ298" s="899">
        <f t="shared" si="5052"/>
        <v>1</v>
      </c>
      <c r="HA298" s="899">
        <f t="shared" si="5053"/>
        <v>1</v>
      </c>
      <c r="HB298" s="899">
        <f t="shared" si="5054"/>
        <v>1</v>
      </c>
      <c r="HC298" s="966">
        <f t="shared" si="5055"/>
        <v>147900</v>
      </c>
      <c r="HD298" s="901">
        <f t="shared" si="5056"/>
        <v>0</v>
      </c>
      <c r="HG298" s="958" t="s">
        <v>978</v>
      </c>
      <c r="HH298" s="1190" t="s">
        <v>643</v>
      </c>
      <c r="HI298" s="1179" t="s">
        <v>149</v>
      </c>
      <c r="HJ298" s="1180">
        <v>6</v>
      </c>
      <c r="HK298" s="1015">
        <v>13298</v>
      </c>
      <c r="HL298" s="1025">
        <f t="shared" si="5057"/>
        <v>79788</v>
      </c>
      <c r="HM298" s="1016"/>
      <c r="HN298" s="898">
        <f t="shared" si="5058"/>
        <v>1</v>
      </c>
      <c r="HO298" s="898">
        <f t="shared" si="5059"/>
        <v>1</v>
      </c>
      <c r="HP298" s="899">
        <f t="shared" si="5060"/>
        <v>1</v>
      </c>
      <c r="HQ298" s="899">
        <f t="shared" si="5061"/>
        <v>1</v>
      </c>
      <c r="HR298" s="899">
        <f t="shared" si="5062"/>
        <v>1</v>
      </c>
      <c r="HS298" s="899">
        <f t="shared" si="5063"/>
        <v>1</v>
      </c>
      <c r="HT298" s="966">
        <f t="shared" si="5064"/>
        <v>79788</v>
      </c>
      <c r="HU298" s="901">
        <f t="shared" si="5065"/>
        <v>0</v>
      </c>
      <c r="HX298" s="958" t="s">
        <v>978</v>
      </c>
      <c r="HY298" s="1190" t="s">
        <v>643</v>
      </c>
      <c r="HZ298" s="1179" t="s">
        <v>149</v>
      </c>
      <c r="IA298" s="1180">
        <v>6</v>
      </c>
      <c r="IB298" s="1020">
        <v>9934</v>
      </c>
      <c r="IC298" s="1027">
        <f t="shared" si="5066"/>
        <v>59604</v>
      </c>
      <c r="ID298" s="1016"/>
      <c r="IE298" s="898">
        <f t="shared" si="5067"/>
        <v>1</v>
      </c>
      <c r="IF298" s="898">
        <f t="shared" si="5068"/>
        <v>1</v>
      </c>
      <c r="IG298" s="899">
        <f t="shared" si="5069"/>
        <v>1</v>
      </c>
      <c r="IH298" s="899">
        <f t="shared" si="5070"/>
        <v>1</v>
      </c>
      <c r="II298" s="899">
        <f t="shared" si="5071"/>
        <v>1</v>
      </c>
      <c r="IJ298" s="899">
        <f t="shared" si="5072"/>
        <v>1</v>
      </c>
      <c r="IK298" s="966">
        <f t="shared" si="5073"/>
        <v>59604</v>
      </c>
      <c r="IL298" s="901">
        <f t="shared" si="5074"/>
        <v>0</v>
      </c>
      <c r="IO298" s="958" t="s">
        <v>978</v>
      </c>
      <c r="IP298" s="1190" t="s">
        <v>643</v>
      </c>
      <c r="IQ298" s="1179" t="s">
        <v>149</v>
      </c>
      <c r="IR298" s="1180">
        <v>6</v>
      </c>
      <c r="IS298" s="1015">
        <v>9685</v>
      </c>
      <c r="IT298" s="1025">
        <f t="shared" si="5075"/>
        <v>58110</v>
      </c>
      <c r="IU298" s="1016"/>
      <c r="IV298" s="898">
        <f t="shared" si="5076"/>
        <v>1</v>
      </c>
      <c r="IW298" s="898">
        <f t="shared" si="5077"/>
        <v>1</v>
      </c>
      <c r="IX298" s="899">
        <f t="shared" si="5078"/>
        <v>1</v>
      </c>
      <c r="IY298" s="899">
        <f t="shared" si="5079"/>
        <v>1</v>
      </c>
      <c r="IZ298" s="899">
        <f t="shared" si="5080"/>
        <v>1</v>
      </c>
      <c r="JA298" s="899">
        <f t="shared" si="5081"/>
        <v>1</v>
      </c>
      <c r="JB298" s="966">
        <f t="shared" si="5082"/>
        <v>58110</v>
      </c>
      <c r="JC298" s="901">
        <f t="shared" si="5083"/>
        <v>0</v>
      </c>
      <c r="JF298" s="958" t="s">
        <v>978</v>
      </c>
      <c r="JG298" s="1190" t="s">
        <v>643</v>
      </c>
      <c r="JH298" s="1179" t="s">
        <v>149</v>
      </c>
      <c r="JI298" s="1180">
        <v>6</v>
      </c>
      <c r="JJ298" s="1015">
        <v>11800</v>
      </c>
      <c r="JK298" s="1025">
        <f t="shared" si="5084"/>
        <v>70800</v>
      </c>
      <c r="JL298" s="1016"/>
      <c r="JM298" s="898">
        <f t="shared" si="5085"/>
        <v>1</v>
      </c>
      <c r="JN298" s="898">
        <f t="shared" si="5086"/>
        <v>1</v>
      </c>
      <c r="JO298" s="899">
        <f t="shared" si="5087"/>
        <v>1</v>
      </c>
      <c r="JP298" s="899">
        <f t="shared" si="5088"/>
        <v>1</v>
      </c>
      <c r="JQ298" s="899">
        <f t="shared" si="5089"/>
        <v>1</v>
      </c>
      <c r="JR298" s="899">
        <f t="shared" si="5090"/>
        <v>1</v>
      </c>
      <c r="JS298" s="966">
        <f t="shared" si="5091"/>
        <v>70800</v>
      </c>
      <c r="JT298" s="901">
        <f t="shared" si="5092"/>
        <v>0</v>
      </c>
      <c r="JW298" s="958" t="s">
        <v>978</v>
      </c>
      <c r="JX298" s="1190" t="s">
        <v>643</v>
      </c>
      <c r="JY298" s="1179" t="s">
        <v>149</v>
      </c>
      <c r="JZ298" s="1180">
        <v>6</v>
      </c>
      <c r="KA298" s="1015">
        <v>10101.817950000001</v>
      </c>
      <c r="KB298" s="1025">
        <f t="shared" si="5093"/>
        <v>60611</v>
      </c>
      <c r="KC298" s="1016"/>
      <c r="KD298" s="898">
        <f t="shared" si="5094"/>
        <v>1</v>
      </c>
      <c r="KE298" s="898">
        <f t="shared" si="5095"/>
        <v>1</v>
      </c>
      <c r="KF298" s="899">
        <f t="shared" si="5096"/>
        <v>1</v>
      </c>
      <c r="KG298" s="899">
        <f t="shared" si="5097"/>
        <v>1</v>
      </c>
      <c r="KH298" s="899">
        <f t="shared" si="5098"/>
        <v>1</v>
      </c>
      <c r="KI298" s="899">
        <f t="shared" si="5099"/>
        <v>1</v>
      </c>
      <c r="KJ298" s="966">
        <f t="shared" si="5100"/>
        <v>60611</v>
      </c>
      <c r="KK298" s="901">
        <f t="shared" si="5101"/>
        <v>0</v>
      </c>
      <c r="KN298" s="958" t="s">
        <v>978</v>
      </c>
      <c r="KO298" s="1190" t="s">
        <v>643</v>
      </c>
      <c r="KP298" s="1179" t="s">
        <v>149</v>
      </c>
      <c r="KQ298" s="1180">
        <v>6</v>
      </c>
      <c r="KR298" s="1015">
        <v>77000</v>
      </c>
      <c r="KS298" s="1025">
        <f t="shared" si="5102"/>
        <v>462000</v>
      </c>
      <c r="KT298" s="1016"/>
      <c r="KU298" s="898">
        <f t="shared" si="5103"/>
        <v>1</v>
      </c>
      <c r="KV298" s="898">
        <f t="shared" si="5104"/>
        <v>1</v>
      </c>
      <c r="KW298" s="899">
        <f t="shared" si="5105"/>
        <v>1</v>
      </c>
      <c r="KX298" s="899">
        <f t="shared" si="5106"/>
        <v>1</v>
      </c>
      <c r="KY298" s="899">
        <f t="shared" si="5107"/>
        <v>1</v>
      </c>
      <c r="KZ298" s="899">
        <f t="shared" si="5108"/>
        <v>1</v>
      </c>
      <c r="LA298" s="966">
        <f t="shared" si="5109"/>
        <v>462000</v>
      </c>
      <c r="LB298" s="901">
        <f t="shared" si="5110"/>
        <v>0</v>
      </c>
      <c r="LE298" s="958" t="s">
        <v>978</v>
      </c>
      <c r="LF298" s="1190" t="s">
        <v>643</v>
      </c>
      <c r="LG298" s="1179" t="s">
        <v>149</v>
      </c>
      <c r="LH298" s="1180">
        <v>6</v>
      </c>
      <c r="LI298" s="1021">
        <v>17946</v>
      </c>
      <c r="LJ298" s="1028">
        <f t="shared" si="5111"/>
        <v>107676</v>
      </c>
      <c r="LK298" s="1016"/>
      <c r="LL298" s="898">
        <f t="shared" si="5112"/>
        <v>1</v>
      </c>
      <c r="LM298" s="898">
        <f t="shared" si="5113"/>
        <v>1</v>
      </c>
      <c r="LN298" s="899">
        <f t="shared" si="5114"/>
        <v>1</v>
      </c>
      <c r="LO298" s="899">
        <f t="shared" si="5115"/>
        <v>1</v>
      </c>
      <c r="LP298" s="899">
        <f t="shared" si="5116"/>
        <v>1</v>
      </c>
      <c r="LQ298" s="899">
        <f t="shared" si="5117"/>
        <v>1</v>
      </c>
      <c r="LR298" s="966">
        <f t="shared" si="5118"/>
        <v>107676</v>
      </c>
      <c r="LS298" s="901">
        <f t="shared" si="5119"/>
        <v>0</v>
      </c>
      <c r="LV298" s="958" t="s">
        <v>978</v>
      </c>
      <c r="LW298" s="1190" t="s">
        <v>643</v>
      </c>
      <c r="LX298" s="1179" t="s">
        <v>149</v>
      </c>
      <c r="LY298" s="1180">
        <v>6</v>
      </c>
      <c r="LZ298" s="1015">
        <v>48750</v>
      </c>
      <c r="MA298" s="1025">
        <f t="shared" si="5120"/>
        <v>292500</v>
      </c>
      <c r="MB298" s="1016"/>
      <c r="MC298" s="898">
        <f t="shared" si="5121"/>
        <v>1</v>
      </c>
      <c r="MD298" s="898">
        <f t="shared" si="5122"/>
        <v>1</v>
      </c>
      <c r="ME298" s="899">
        <f t="shared" si="5123"/>
        <v>1</v>
      </c>
      <c r="MF298" s="899">
        <f t="shared" si="5124"/>
        <v>1</v>
      </c>
      <c r="MG298" s="899">
        <f t="shared" si="5125"/>
        <v>1</v>
      </c>
      <c r="MH298" s="899">
        <f t="shared" si="5126"/>
        <v>1</v>
      </c>
      <c r="MI298" s="966">
        <f t="shared" si="5127"/>
        <v>292500</v>
      </c>
      <c r="MJ298" s="901">
        <f t="shared" si="5128"/>
        <v>0</v>
      </c>
      <c r="MM298" s="958" t="s">
        <v>978</v>
      </c>
      <c r="MN298" s="1190" t="s">
        <v>643</v>
      </c>
      <c r="MO298" s="1179" t="s">
        <v>149</v>
      </c>
      <c r="MP298" s="1180">
        <v>6</v>
      </c>
      <c r="MQ298" s="1015">
        <v>15660</v>
      </c>
      <c r="MR298" s="1025">
        <f t="shared" si="5129"/>
        <v>93960</v>
      </c>
      <c r="MS298" s="1016"/>
      <c r="MT298" s="898">
        <f t="shared" si="5130"/>
        <v>1</v>
      </c>
      <c r="MU298" s="898">
        <f t="shared" si="5131"/>
        <v>1</v>
      </c>
      <c r="MV298" s="899">
        <f t="shared" si="5132"/>
        <v>1</v>
      </c>
      <c r="MW298" s="899">
        <f t="shared" si="5133"/>
        <v>1</v>
      </c>
      <c r="MX298" s="899">
        <f t="shared" si="5134"/>
        <v>1</v>
      </c>
      <c r="MY298" s="899">
        <f t="shared" si="5135"/>
        <v>1</v>
      </c>
      <c r="MZ298" s="966">
        <f t="shared" si="5136"/>
        <v>93960</v>
      </c>
      <c r="NA298" s="901">
        <f t="shared" si="5137"/>
        <v>0</v>
      </c>
      <c r="ND298" s="975" t="s">
        <v>978</v>
      </c>
      <c r="NE298" s="976" t="s">
        <v>643</v>
      </c>
      <c r="NF298" s="1175" t="s">
        <v>149</v>
      </c>
      <c r="NG298" s="1176">
        <v>6</v>
      </c>
      <c r="NH298" s="979">
        <v>16714.169999999998</v>
      </c>
      <c r="NI298" s="980">
        <v>100285</v>
      </c>
      <c r="NJ298" s="1016"/>
      <c r="NK298" s="898">
        <f t="shared" si="5138"/>
        <v>1</v>
      </c>
      <c r="NL298" s="898">
        <f t="shared" si="5139"/>
        <v>1</v>
      </c>
      <c r="NM298" s="899">
        <f t="shared" si="5140"/>
        <v>1</v>
      </c>
      <c r="NN298" s="899">
        <f t="shared" si="5141"/>
        <v>1</v>
      </c>
      <c r="NO298" s="899">
        <f t="shared" si="5142"/>
        <v>1</v>
      </c>
      <c r="NP298" s="899">
        <f t="shared" si="5143"/>
        <v>1</v>
      </c>
      <c r="NQ298" s="966">
        <f t="shared" si="5144"/>
        <v>100285</v>
      </c>
      <c r="NR298" s="901">
        <f t="shared" si="5145"/>
        <v>0</v>
      </c>
      <c r="NU298" s="981" t="s">
        <v>978</v>
      </c>
      <c r="NV298" s="982" t="s">
        <v>643</v>
      </c>
      <c r="NW298" s="1177" t="s">
        <v>149</v>
      </c>
      <c r="NX298" s="1178">
        <v>6</v>
      </c>
      <c r="NY298" s="1022">
        <v>16883</v>
      </c>
      <c r="NZ298" s="986">
        <f t="shared" si="5146"/>
        <v>101298</v>
      </c>
      <c r="OA298" s="1016"/>
      <c r="OB298" s="898">
        <f t="shared" si="5147"/>
        <v>1</v>
      </c>
      <c r="OC298" s="898">
        <f t="shared" si="5148"/>
        <v>1</v>
      </c>
      <c r="OD298" s="899">
        <f t="shared" si="5149"/>
        <v>1</v>
      </c>
      <c r="OE298" s="899">
        <f t="shared" si="5150"/>
        <v>1</v>
      </c>
      <c r="OF298" s="899">
        <f t="shared" si="5151"/>
        <v>1</v>
      </c>
      <c r="OG298" s="899">
        <f t="shared" si="5152"/>
        <v>1</v>
      </c>
      <c r="OH298" s="966">
        <f t="shared" si="5153"/>
        <v>101298</v>
      </c>
      <c r="OI298" s="901">
        <f t="shared" si="5154"/>
        <v>0</v>
      </c>
      <c r="OL298" s="958" t="s">
        <v>978</v>
      </c>
      <c r="OM298" s="1190" t="s">
        <v>643</v>
      </c>
      <c r="ON298" s="1179" t="s">
        <v>149</v>
      </c>
      <c r="OO298" s="1180">
        <v>6</v>
      </c>
      <c r="OP298" s="1015">
        <v>13309</v>
      </c>
      <c r="OQ298" s="1025">
        <f t="shared" si="5155"/>
        <v>79854</v>
      </c>
      <c r="OR298" s="1016"/>
      <c r="OS298" s="898">
        <f t="shared" si="5156"/>
        <v>1</v>
      </c>
      <c r="OT298" s="898">
        <f t="shared" si="5157"/>
        <v>1</v>
      </c>
      <c r="OU298" s="899">
        <f t="shared" si="5158"/>
        <v>1</v>
      </c>
      <c r="OV298" s="899">
        <f t="shared" si="5159"/>
        <v>1</v>
      </c>
      <c r="OW298" s="899">
        <f t="shared" si="5160"/>
        <v>1</v>
      </c>
      <c r="OX298" s="899">
        <f t="shared" si="5161"/>
        <v>1</v>
      </c>
      <c r="OY298" s="966">
        <f t="shared" si="5162"/>
        <v>79854</v>
      </c>
      <c r="OZ298" s="901">
        <f t="shared" si="5163"/>
        <v>0</v>
      </c>
      <c r="PC298" s="958" t="s">
        <v>978</v>
      </c>
      <c r="PD298" s="1190" t="s">
        <v>643</v>
      </c>
      <c r="PE298" s="1179" t="s">
        <v>149</v>
      </c>
      <c r="PF298" s="1180">
        <v>6</v>
      </c>
      <c r="PG298" s="1023">
        <v>27981</v>
      </c>
      <c r="PH298" s="1029">
        <v>167886</v>
      </c>
      <c r="PI298" s="1249"/>
      <c r="PJ298" s="898">
        <f t="shared" si="5164"/>
        <v>1</v>
      </c>
      <c r="PK298" s="898">
        <f t="shared" si="5165"/>
        <v>1</v>
      </c>
      <c r="PL298" s="899">
        <f t="shared" si="5166"/>
        <v>1</v>
      </c>
      <c r="PM298" s="899">
        <f t="shared" si="5167"/>
        <v>1</v>
      </c>
      <c r="PN298" s="899">
        <f t="shared" si="5168"/>
        <v>1</v>
      </c>
      <c r="PO298" s="899">
        <f t="shared" si="5169"/>
        <v>1</v>
      </c>
      <c r="PP298" s="966">
        <f t="shared" si="5170"/>
        <v>167886</v>
      </c>
      <c r="PQ298" s="901">
        <f t="shared" si="5171"/>
        <v>0</v>
      </c>
      <c r="PT298" s="958" t="s">
        <v>978</v>
      </c>
      <c r="PU298" s="1190" t="s">
        <v>643</v>
      </c>
      <c r="PV298" s="1179" t="s">
        <v>149</v>
      </c>
      <c r="PW298" s="1180">
        <v>6</v>
      </c>
      <c r="PX298" s="1015">
        <v>24520</v>
      </c>
      <c r="PY298" s="1025">
        <f t="shared" si="5172"/>
        <v>147120</v>
      </c>
      <c r="PZ298" s="1016"/>
      <c r="QA298" s="898">
        <f t="shared" si="5173"/>
        <v>1</v>
      </c>
      <c r="QB298" s="898">
        <f t="shared" si="5174"/>
        <v>1</v>
      </c>
      <c r="QC298" s="899">
        <f t="shared" si="5175"/>
        <v>1</v>
      </c>
      <c r="QD298" s="899">
        <f t="shared" si="5176"/>
        <v>1</v>
      </c>
      <c r="QE298" s="899">
        <f t="shared" si="5177"/>
        <v>1</v>
      </c>
      <c r="QF298" s="899">
        <f t="shared" si="5178"/>
        <v>1</v>
      </c>
      <c r="QG298" s="966">
        <f t="shared" si="5179"/>
        <v>147120</v>
      </c>
      <c r="QH298" s="901">
        <f t="shared" si="5180"/>
        <v>0</v>
      </c>
      <c r="QK298" s="958" t="s">
        <v>978</v>
      </c>
      <c r="QL298" s="1190" t="s">
        <v>643</v>
      </c>
      <c r="QM298" s="1179" t="s">
        <v>149</v>
      </c>
      <c r="QN298" s="1180">
        <v>6</v>
      </c>
      <c r="QO298" s="1021">
        <v>18035.73</v>
      </c>
      <c r="QP298" s="1028">
        <f t="shared" si="5181"/>
        <v>108214</v>
      </c>
      <c r="QQ298" s="1016"/>
      <c r="QR298" s="898">
        <f t="shared" si="5182"/>
        <v>1</v>
      </c>
      <c r="QS298" s="898">
        <f t="shared" si="5183"/>
        <v>1</v>
      </c>
      <c r="QT298" s="899">
        <f t="shared" si="5184"/>
        <v>1</v>
      </c>
      <c r="QU298" s="899">
        <f t="shared" si="5185"/>
        <v>1</v>
      </c>
      <c r="QV298" s="899">
        <f t="shared" si="5186"/>
        <v>1</v>
      </c>
      <c r="QW298" s="899">
        <f t="shared" si="5187"/>
        <v>1</v>
      </c>
      <c r="QX298" s="966">
        <f t="shared" si="5188"/>
        <v>108214</v>
      </c>
      <c r="QY298" s="901">
        <f t="shared" si="5189"/>
        <v>0</v>
      </c>
      <c r="RB298" s="405"/>
      <c r="RC298" s="406"/>
      <c r="RD298" s="407"/>
      <c r="RE298" s="408"/>
      <c r="RF298" s="409"/>
      <c r="RG298" s="410"/>
      <c r="RH298" s="410"/>
      <c r="RI298" s="898"/>
      <c r="RJ298" s="898"/>
      <c r="RK298" s="934"/>
      <c r="RL298" s="934"/>
      <c r="RM298" s="934"/>
      <c r="RN298" s="934"/>
      <c r="RO298" s="935"/>
      <c r="RP298" s="936"/>
      <c r="RS298" s="405"/>
      <c r="RT298" s="406"/>
      <c r="RU298" s="407"/>
      <c r="RV298" s="408"/>
      <c r="RW298" s="409"/>
      <c r="RX298" s="410"/>
      <c r="RY298" s="410"/>
      <c r="RZ298" s="898"/>
      <c r="SA298" s="898"/>
      <c r="SB298" s="934"/>
      <c r="SC298" s="934"/>
      <c r="SD298" s="934"/>
      <c r="SE298" s="934"/>
      <c r="SF298" s="935"/>
      <c r="SG298" s="936"/>
      <c r="SJ298" s="405"/>
      <c r="SK298" s="406"/>
      <c r="SL298" s="407"/>
      <c r="SM298" s="408"/>
      <c r="SN298" s="409"/>
      <c r="SO298" s="410"/>
      <c r="SP298" s="410"/>
      <c r="SQ298" s="898"/>
      <c r="SR298" s="898"/>
      <c r="SS298" s="934"/>
      <c r="ST298" s="934"/>
      <c r="SU298" s="934"/>
      <c r="SV298" s="934"/>
      <c r="SW298" s="935"/>
      <c r="SX298" s="936"/>
    </row>
    <row r="299" spans="2:518" ht="32.25" customHeight="1" thickTop="1" thickBot="1">
      <c r="B299" s="958" t="s">
        <v>979</v>
      </c>
      <c r="C299" s="1190" t="s">
        <v>644</v>
      </c>
      <c r="D299" s="1179" t="s">
        <v>149</v>
      </c>
      <c r="E299" s="1180">
        <v>6</v>
      </c>
      <c r="F299" s="1015"/>
      <c r="G299" s="1025">
        <f t="shared" si="4948"/>
        <v>0</v>
      </c>
      <c r="H299" s="1016"/>
      <c r="K299" s="958" t="s">
        <v>979</v>
      </c>
      <c r="L299" s="1190" t="s">
        <v>644</v>
      </c>
      <c r="M299" s="1179" t="s">
        <v>149</v>
      </c>
      <c r="N299" s="1180">
        <v>6</v>
      </c>
      <c r="O299" s="1017">
        <v>85459</v>
      </c>
      <c r="P299" s="1025">
        <f t="shared" si="4949"/>
        <v>512754</v>
      </c>
      <c r="Q299" s="1016"/>
      <c r="R299" s="898">
        <f t="shared" si="4950"/>
        <v>1</v>
      </c>
      <c r="S299" s="898">
        <f t="shared" si="4951"/>
        <v>1</v>
      </c>
      <c r="T299" s="899">
        <f t="shared" si="4952"/>
        <v>1</v>
      </c>
      <c r="U299" s="899">
        <f t="shared" si="4953"/>
        <v>1</v>
      </c>
      <c r="V299" s="899">
        <f t="shared" si="4954"/>
        <v>1</v>
      </c>
      <c r="W299" s="899">
        <f t="shared" si="4955"/>
        <v>1</v>
      </c>
      <c r="X299" s="966">
        <f t="shared" si="4956"/>
        <v>512754</v>
      </c>
      <c r="Y299" s="901">
        <f t="shared" si="4957"/>
        <v>0</v>
      </c>
      <c r="Z299" s="872"/>
      <c r="AA299" s="872"/>
      <c r="AB299" s="958" t="s">
        <v>979</v>
      </c>
      <c r="AC299" s="1190" t="s">
        <v>644</v>
      </c>
      <c r="AD299" s="1179" t="s">
        <v>149</v>
      </c>
      <c r="AE299" s="1180">
        <v>6</v>
      </c>
      <c r="AF299" s="1015">
        <v>30107</v>
      </c>
      <c r="AG299" s="1025">
        <f t="shared" si="4958"/>
        <v>180642</v>
      </c>
      <c r="AH299" s="1016"/>
      <c r="AI299" s="898">
        <f t="shared" si="4959"/>
        <v>1</v>
      </c>
      <c r="AJ299" s="898">
        <f t="shared" si="4960"/>
        <v>1</v>
      </c>
      <c r="AK299" s="899">
        <f t="shared" si="4961"/>
        <v>1</v>
      </c>
      <c r="AL299" s="899">
        <f t="shared" si="4962"/>
        <v>1</v>
      </c>
      <c r="AM299" s="899">
        <f t="shared" si="4963"/>
        <v>1</v>
      </c>
      <c r="AN299" s="899">
        <f t="shared" si="4964"/>
        <v>1</v>
      </c>
      <c r="AO299" s="966">
        <f t="shared" si="4965"/>
        <v>180642</v>
      </c>
      <c r="AP299" s="901">
        <f t="shared" si="4966"/>
        <v>0</v>
      </c>
      <c r="AQ299" s="872"/>
      <c r="AR299" s="872"/>
      <c r="AS299" s="958" t="s">
        <v>979</v>
      </c>
      <c r="AT299" s="1191" t="s">
        <v>644</v>
      </c>
      <c r="AU299" s="1179" t="s">
        <v>149</v>
      </c>
      <c r="AV299" s="1180">
        <v>6</v>
      </c>
      <c r="AW299" s="1019">
        <v>18000</v>
      </c>
      <c r="AX299" s="1026">
        <f t="shared" si="4967"/>
        <v>108000</v>
      </c>
      <c r="AY299" s="1016"/>
      <c r="AZ299" s="898">
        <f t="shared" si="4968"/>
        <v>1</v>
      </c>
      <c r="BA299" s="898">
        <f t="shared" si="4969"/>
        <v>1</v>
      </c>
      <c r="BB299" s="899">
        <f t="shared" si="4970"/>
        <v>1</v>
      </c>
      <c r="BC299" s="899">
        <f t="shared" si="4971"/>
        <v>1</v>
      </c>
      <c r="BD299" s="899">
        <f t="shared" si="4972"/>
        <v>1</v>
      </c>
      <c r="BE299" s="899">
        <f t="shared" si="4973"/>
        <v>1</v>
      </c>
      <c r="BF299" s="966">
        <f t="shared" si="4974"/>
        <v>108000</v>
      </c>
      <c r="BG299" s="901">
        <f t="shared" si="4975"/>
        <v>0</v>
      </c>
      <c r="BJ299" s="958" t="s">
        <v>979</v>
      </c>
      <c r="BK299" s="1192" t="s">
        <v>644</v>
      </c>
      <c r="BL299" s="1179" t="s">
        <v>149</v>
      </c>
      <c r="BM299" s="1180">
        <v>6</v>
      </c>
      <c r="BN299" s="1015">
        <v>115000</v>
      </c>
      <c r="BO299" s="1025">
        <f t="shared" si="4976"/>
        <v>690000</v>
      </c>
      <c r="BP299" s="1016"/>
      <c r="BQ299" s="898">
        <f t="shared" si="4977"/>
        <v>1</v>
      </c>
      <c r="BR299" s="898">
        <f t="shared" si="4978"/>
        <v>1</v>
      </c>
      <c r="BS299" s="899">
        <f t="shared" si="4979"/>
        <v>1</v>
      </c>
      <c r="BT299" s="899">
        <f t="shared" si="4980"/>
        <v>1</v>
      </c>
      <c r="BU299" s="899">
        <f t="shared" si="4981"/>
        <v>1</v>
      </c>
      <c r="BV299" s="899">
        <f t="shared" si="4982"/>
        <v>1</v>
      </c>
      <c r="BW299" s="966">
        <f t="shared" si="4983"/>
        <v>690000</v>
      </c>
      <c r="BX299" s="901">
        <f t="shared" si="4984"/>
        <v>0</v>
      </c>
      <c r="CA299" s="958" t="s">
        <v>979</v>
      </c>
      <c r="CB299" s="1190" t="s">
        <v>644</v>
      </c>
      <c r="CC299" s="1179" t="s">
        <v>149</v>
      </c>
      <c r="CD299" s="1180">
        <v>6</v>
      </c>
      <c r="CE299" s="1015">
        <v>83237</v>
      </c>
      <c r="CF299" s="1025">
        <f t="shared" si="4985"/>
        <v>499422</v>
      </c>
      <c r="CG299" s="1016"/>
      <c r="CH299" s="898">
        <f t="shared" si="4986"/>
        <v>1</v>
      </c>
      <c r="CI299" s="898">
        <f t="shared" si="4987"/>
        <v>1</v>
      </c>
      <c r="CJ299" s="899">
        <f t="shared" si="4988"/>
        <v>1</v>
      </c>
      <c r="CK299" s="899">
        <f t="shared" si="4989"/>
        <v>1</v>
      </c>
      <c r="CL299" s="899">
        <f t="shared" si="4990"/>
        <v>1</v>
      </c>
      <c r="CM299" s="899">
        <f t="shared" si="4991"/>
        <v>1</v>
      </c>
      <c r="CN299" s="966">
        <f t="shared" si="4992"/>
        <v>499422</v>
      </c>
      <c r="CO299" s="901">
        <f t="shared" si="4993"/>
        <v>0</v>
      </c>
      <c r="CR299" s="958" t="s">
        <v>979</v>
      </c>
      <c r="CS299" s="1190" t="s">
        <v>644</v>
      </c>
      <c r="CT299" s="1179" t="s">
        <v>149</v>
      </c>
      <c r="CU299" s="1180">
        <v>6</v>
      </c>
      <c r="CV299" s="1015">
        <v>22000</v>
      </c>
      <c r="CW299" s="1025">
        <f t="shared" si="4994"/>
        <v>132000</v>
      </c>
      <c r="CX299" s="1016"/>
      <c r="CY299" s="898">
        <f t="shared" si="4995"/>
        <v>1</v>
      </c>
      <c r="CZ299" s="898">
        <f t="shared" si="4996"/>
        <v>1</v>
      </c>
      <c r="DA299" s="899">
        <f t="shared" si="4997"/>
        <v>1</v>
      </c>
      <c r="DB299" s="899">
        <f t="shared" si="4998"/>
        <v>1</v>
      </c>
      <c r="DC299" s="899">
        <f t="shared" si="4999"/>
        <v>1</v>
      </c>
      <c r="DD299" s="899">
        <f t="shared" si="5000"/>
        <v>1</v>
      </c>
      <c r="DE299" s="966">
        <f t="shared" si="5001"/>
        <v>132000</v>
      </c>
      <c r="DF299" s="901">
        <f t="shared" si="5002"/>
        <v>0</v>
      </c>
      <c r="DI299" s="958" t="s">
        <v>979</v>
      </c>
      <c r="DJ299" s="1190" t="s">
        <v>644</v>
      </c>
      <c r="DK299" s="1179" t="s">
        <v>149</v>
      </c>
      <c r="DL299" s="1180">
        <v>6</v>
      </c>
      <c r="DM299" s="1015">
        <v>10699</v>
      </c>
      <c r="DN299" s="1025">
        <f t="shared" si="5003"/>
        <v>64194</v>
      </c>
      <c r="DO299" s="1016"/>
      <c r="DP299" s="898">
        <f t="shared" si="5004"/>
        <v>1</v>
      </c>
      <c r="DQ299" s="898">
        <f t="shared" si="5005"/>
        <v>1</v>
      </c>
      <c r="DR299" s="899">
        <f t="shared" si="5006"/>
        <v>1</v>
      </c>
      <c r="DS299" s="899">
        <f t="shared" si="5007"/>
        <v>1</v>
      </c>
      <c r="DT299" s="899">
        <f t="shared" si="5008"/>
        <v>1</v>
      </c>
      <c r="DU299" s="899">
        <f t="shared" si="5009"/>
        <v>1</v>
      </c>
      <c r="DV299" s="966">
        <f t="shared" si="5010"/>
        <v>64194</v>
      </c>
      <c r="DW299" s="901">
        <f t="shared" si="5011"/>
        <v>0</v>
      </c>
      <c r="DZ299" s="958" t="s">
        <v>979</v>
      </c>
      <c r="EA299" s="1190" t="s">
        <v>644</v>
      </c>
      <c r="EB299" s="1179" t="s">
        <v>149</v>
      </c>
      <c r="EC299" s="1180">
        <v>6</v>
      </c>
      <c r="ED299" s="1015">
        <v>18750</v>
      </c>
      <c r="EE299" s="1025">
        <f t="shared" si="5012"/>
        <v>112500</v>
      </c>
      <c r="EF299" s="1016"/>
      <c r="EG299" s="898">
        <f t="shared" si="5013"/>
        <v>1</v>
      </c>
      <c r="EH299" s="898">
        <f t="shared" si="5014"/>
        <v>1</v>
      </c>
      <c r="EI299" s="899">
        <f t="shared" si="5015"/>
        <v>1</v>
      </c>
      <c r="EJ299" s="899">
        <f t="shared" si="5016"/>
        <v>1</v>
      </c>
      <c r="EK299" s="899">
        <f t="shared" si="5017"/>
        <v>1</v>
      </c>
      <c r="EL299" s="899">
        <f t="shared" si="5018"/>
        <v>1</v>
      </c>
      <c r="EM299" s="966">
        <f t="shared" si="5019"/>
        <v>112500</v>
      </c>
      <c r="EN299" s="901">
        <f t="shared" si="5020"/>
        <v>0</v>
      </c>
      <c r="EQ299" s="958" t="s">
        <v>979</v>
      </c>
      <c r="ER299" s="1190" t="s">
        <v>644</v>
      </c>
      <c r="ES299" s="1179" t="s">
        <v>149</v>
      </c>
      <c r="ET299" s="1180">
        <v>6</v>
      </c>
      <c r="EU299" s="1015">
        <v>83400</v>
      </c>
      <c r="EV299" s="1025">
        <f t="shared" si="5021"/>
        <v>500400</v>
      </c>
      <c r="EW299" s="1016"/>
      <c r="EX299" s="898">
        <f t="shared" si="5022"/>
        <v>1</v>
      </c>
      <c r="EY299" s="898">
        <f t="shared" si="5023"/>
        <v>1</v>
      </c>
      <c r="EZ299" s="899">
        <f t="shared" si="5024"/>
        <v>1</v>
      </c>
      <c r="FA299" s="899">
        <f t="shared" si="5025"/>
        <v>1</v>
      </c>
      <c r="FB299" s="899">
        <f t="shared" si="5026"/>
        <v>1</v>
      </c>
      <c r="FC299" s="899">
        <f t="shared" si="5027"/>
        <v>1</v>
      </c>
      <c r="FD299" s="966">
        <f t="shared" si="5028"/>
        <v>500400</v>
      </c>
      <c r="FE299" s="901">
        <f t="shared" si="5029"/>
        <v>0</v>
      </c>
      <c r="FH299" s="958"/>
      <c r="FI299" s="1190"/>
      <c r="FJ299" s="1179"/>
      <c r="FK299" s="1180"/>
      <c r="FL299" s="1015"/>
      <c r="FM299" s="1025">
        <f t="shared" si="5030"/>
        <v>0</v>
      </c>
      <c r="FN299" s="1016"/>
      <c r="FO299" s="898" t="e">
        <f t="shared" si="5031"/>
        <v>#N/A</v>
      </c>
      <c r="FP299" s="898" t="e">
        <f t="shared" si="5032"/>
        <v>#N/A</v>
      </c>
      <c r="FQ299" s="899" t="e">
        <f t="shared" si="5033"/>
        <v>#N/A</v>
      </c>
      <c r="FR299" s="899">
        <f t="shared" si="5034"/>
        <v>0</v>
      </c>
      <c r="FS299" s="899">
        <f t="shared" si="5035"/>
        <v>0</v>
      </c>
      <c r="FT299" s="899" t="e">
        <f t="shared" si="5036"/>
        <v>#N/A</v>
      </c>
      <c r="FU299" s="966">
        <f t="shared" si="5037"/>
        <v>0</v>
      </c>
      <c r="FV299" s="901">
        <f t="shared" si="5038"/>
        <v>0</v>
      </c>
      <c r="FY299" s="958" t="s">
        <v>979</v>
      </c>
      <c r="FZ299" s="1190" t="s">
        <v>644</v>
      </c>
      <c r="GA299" s="1179" t="s">
        <v>149</v>
      </c>
      <c r="GB299" s="1180">
        <v>6</v>
      </c>
      <c r="GC299" s="1017">
        <v>85459</v>
      </c>
      <c r="GD299" s="1025">
        <f t="shared" si="5039"/>
        <v>512754</v>
      </c>
      <c r="GE299" s="1016"/>
      <c r="GF299" s="898">
        <f t="shared" si="5040"/>
        <v>1</v>
      </c>
      <c r="GG299" s="898">
        <f t="shared" si="5041"/>
        <v>1</v>
      </c>
      <c r="GH299" s="899">
        <f t="shared" si="5042"/>
        <v>1</v>
      </c>
      <c r="GI299" s="899">
        <f t="shared" si="5043"/>
        <v>1</v>
      </c>
      <c r="GJ299" s="899">
        <f t="shared" si="5044"/>
        <v>1</v>
      </c>
      <c r="GK299" s="899">
        <f t="shared" si="5045"/>
        <v>1</v>
      </c>
      <c r="GL299" s="966">
        <f t="shared" si="5046"/>
        <v>512754</v>
      </c>
      <c r="GM299" s="901">
        <f t="shared" si="5047"/>
        <v>0</v>
      </c>
      <c r="GP299" s="958" t="s">
        <v>979</v>
      </c>
      <c r="GQ299" s="1190" t="s">
        <v>644</v>
      </c>
      <c r="GR299" s="1179" t="s">
        <v>149</v>
      </c>
      <c r="GS299" s="1180">
        <v>6</v>
      </c>
      <c r="GT299" s="1015">
        <v>83750</v>
      </c>
      <c r="GU299" s="1025">
        <f t="shared" si="5048"/>
        <v>502500</v>
      </c>
      <c r="GV299" s="1016"/>
      <c r="GW299" s="898">
        <f t="shared" si="5049"/>
        <v>1</v>
      </c>
      <c r="GX299" s="898">
        <f t="shared" si="5050"/>
        <v>1</v>
      </c>
      <c r="GY299" s="899">
        <f t="shared" si="5051"/>
        <v>1</v>
      </c>
      <c r="GZ299" s="899">
        <f t="shared" si="5052"/>
        <v>1</v>
      </c>
      <c r="HA299" s="899">
        <f t="shared" si="5053"/>
        <v>1</v>
      </c>
      <c r="HB299" s="899">
        <f t="shared" si="5054"/>
        <v>1</v>
      </c>
      <c r="HC299" s="966">
        <f t="shared" si="5055"/>
        <v>502500</v>
      </c>
      <c r="HD299" s="901">
        <f t="shared" si="5056"/>
        <v>0</v>
      </c>
      <c r="HG299" s="958" t="s">
        <v>979</v>
      </c>
      <c r="HH299" s="1190" t="s">
        <v>644</v>
      </c>
      <c r="HI299" s="1179" t="s">
        <v>149</v>
      </c>
      <c r="HJ299" s="1180">
        <v>6</v>
      </c>
      <c r="HK299" s="1015">
        <v>18703</v>
      </c>
      <c r="HL299" s="1025">
        <f t="shared" si="5057"/>
        <v>112218</v>
      </c>
      <c r="HM299" s="1016"/>
      <c r="HN299" s="898">
        <f t="shared" si="5058"/>
        <v>1</v>
      </c>
      <c r="HO299" s="898">
        <f t="shared" si="5059"/>
        <v>1</v>
      </c>
      <c r="HP299" s="899">
        <f t="shared" si="5060"/>
        <v>1</v>
      </c>
      <c r="HQ299" s="899">
        <f t="shared" si="5061"/>
        <v>1</v>
      </c>
      <c r="HR299" s="899">
        <f t="shared" si="5062"/>
        <v>1</v>
      </c>
      <c r="HS299" s="899">
        <f t="shared" si="5063"/>
        <v>1</v>
      </c>
      <c r="HT299" s="966">
        <f t="shared" si="5064"/>
        <v>112218</v>
      </c>
      <c r="HU299" s="901">
        <f t="shared" si="5065"/>
        <v>0</v>
      </c>
      <c r="HX299" s="958" t="s">
        <v>979</v>
      </c>
      <c r="HY299" s="1190" t="s">
        <v>644</v>
      </c>
      <c r="HZ299" s="1179" t="s">
        <v>149</v>
      </c>
      <c r="IA299" s="1180">
        <v>6</v>
      </c>
      <c r="IB299" s="1020">
        <v>119673</v>
      </c>
      <c r="IC299" s="1027">
        <f t="shared" si="5066"/>
        <v>718038</v>
      </c>
      <c r="ID299" s="1016"/>
      <c r="IE299" s="898">
        <f t="shared" si="5067"/>
        <v>1</v>
      </c>
      <c r="IF299" s="898">
        <f t="shared" si="5068"/>
        <v>1</v>
      </c>
      <c r="IG299" s="899">
        <f t="shared" si="5069"/>
        <v>1</v>
      </c>
      <c r="IH299" s="899">
        <f t="shared" si="5070"/>
        <v>1</v>
      </c>
      <c r="II299" s="899">
        <f t="shared" si="5071"/>
        <v>1</v>
      </c>
      <c r="IJ299" s="899">
        <f t="shared" si="5072"/>
        <v>1</v>
      </c>
      <c r="IK299" s="966">
        <f t="shared" si="5073"/>
        <v>718038</v>
      </c>
      <c r="IL299" s="901">
        <f t="shared" si="5074"/>
        <v>0</v>
      </c>
      <c r="IO299" s="958" t="s">
        <v>979</v>
      </c>
      <c r="IP299" s="1190" t="s">
        <v>644</v>
      </c>
      <c r="IQ299" s="1179" t="s">
        <v>149</v>
      </c>
      <c r="IR299" s="1180">
        <v>6</v>
      </c>
      <c r="IS299" s="1015">
        <v>130748</v>
      </c>
      <c r="IT299" s="1025">
        <f t="shared" si="5075"/>
        <v>784488</v>
      </c>
      <c r="IU299" s="1016"/>
      <c r="IV299" s="898">
        <f t="shared" si="5076"/>
        <v>1</v>
      </c>
      <c r="IW299" s="898">
        <f t="shared" si="5077"/>
        <v>1</v>
      </c>
      <c r="IX299" s="899">
        <f t="shared" si="5078"/>
        <v>1</v>
      </c>
      <c r="IY299" s="899">
        <f t="shared" si="5079"/>
        <v>1</v>
      </c>
      <c r="IZ299" s="899">
        <f t="shared" si="5080"/>
        <v>1</v>
      </c>
      <c r="JA299" s="899">
        <f t="shared" si="5081"/>
        <v>1</v>
      </c>
      <c r="JB299" s="966">
        <f t="shared" si="5082"/>
        <v>784488</v>
      </c>
      <c r="JC299" s="901">
        <f t="shared" si="5083"/>
        <v>0</v>
      </c>
      <c r="JF299" s="958" t="s">
        <v>979</v>
      </c>
      <c r="JG299" s="1190" t="s">
        <v>644</v>
      </c>
      <c r="JH299" s="1179" t="s">
        <v>149</v>
      </c>
      <c r="JI299" s="1180">
        <v>6</v>
      </c>
      <c r="JJ299" s="1015">
        <v>138500</v>
      </c>
      <c r="JK299" s="1025">
        <f t="shared" si="5084"/>
        <v>831000</v>
      </c>
      <c r="JL299" s="1016"/>
      <c r="JM299" s="898">
        <f t="shared" si="5085"/>
        <v>1</v>
      </c>
      <c r="JN299" s="898">
        <f t="shared" si="5086"/>
        <v>1</v>
      </c>
      <c r="JO299" s="899">
        <f t="shared" si="5087"/>
        <v>1</v>
      </c>
      <c r="JP299" s="899">
        <f t="shared" si="5088"/>
        <v>1</v>
      </c>
      <c r="JQ299" s="899">
        <f t="shared" si="5089"/>
        <v>1</v>
      </c>
      <c r="JR299" s="899">
        <f t="shared" si="5090"/>
        <v>1</v>
      </c>
      <c r="JS299" s="966">
        <f t="shared" si="5091"/>
        <v>831000</v>
      </c>
      <c r="JT299" s="901">
        <f t="shared" si="5092"/>
        <v>0</v>
      </c>
      <c r="JW299" s="958" t="s">
        <v>979</v>
      </c>
      <c r="JX299" s="1190" t="s">
        <v>644</v>
      </c>
      <c r="JY299" s="1179" t="s">
        <v>149</v>
      </c>
      <c r="JZ299" s="1180">
        <v>6</v>
      </c>
      <c r="KA299" s="1015">
        <v>44171.467049999999</v>
      </c>
      <c r="KB299" s="1025">
        <f t="shared" si="5093"/>
        <v>265029</v>
      </c>
      <c r="KC299" s="1016"/>
      <c r="KD299" s="898">
        <f t="shared" si="5094"/>
        <v>1</v>
      </c>
      <c r="KE299" s="898">
        <f t="shared" si="5095"/>
        <v>1</v>
      </c>
      <c r="KF299" s="899">
        <f t="shared" si="5096"/>
        <v>1</v>
      </c>
      <c r="KG299" s="899">
        <f t="shared" si="5097"/>
        <v>1</v>
      </c>
      <c r="KH299" s="899">
        <f t="shared" si="5098"/>
        <v>1</v>
      </c>
      <c r="KI299" s="899">
        <f t="shared" si="5099"/>
        <v>1</v>
      </c>
      <c r="KJ299" s="966">
        <f t="shared" si="5100"/>
        <v>265029</v>
      </c>
      <c r="KK299" s="901">
        <f t="shared" si="5101"/>
        <v>0</v>
      </c>
      <c r="KN299" s="958" t="s">
        <v>979</v>
      </c>
      <c r="KO299" s="1190" t="s">
        <v>644</v>
      </c>
      <c r="KP299" s="1179" t="s">
        <v>149</v>
      </c>
      <c r="KQ299" s="1180">
        <v>6</v>
      </c>
      <c r="KR299" s="1015">
        <v>52745</v>
      </c>
      <c r="KS299" s="1025">
        <f t="shared" si="5102"/>
        <v>316470</v>
      </c>
      <c r="KT299" s="1016"/>
      <c r="KU299" s="898">
        <f t="shared" si="5103"/>
        <v>1</v>
      </c>
      <c r="KV299" s="898">
        <f t="shared" si="5104"/>
        <v>1</v>
      </c>
      <c r="KW299" s="899">
        <f t="shared" si="5105"/>
        <v>1</v>
      </c>
      <c r="KX299" s="899">
        <f t="shared" si="5106"/>
        <v>1</v>
      </c>
      <c r="KY299" s="899">
        <f t="shared" si="5107"/>
        <v>1</v>
      </c>
      <c r="KZ299" s="899">
        <f t="shared" si="5108"/>
        <v>1</v>
      </c>
      <c r="LA299" s="966">
        <f t="shared" si="5109"/>
        <v>316470</v>
      </c>
      <c r="LB299" s="901">
        <f t="shared" si="5110"/>
        <v>0</v>
      </c>
      <c r="LE299" s="958" t="s">
        <v>979</v>
      </c>
      <c r="LF299" s="1190" t="s">
        <v>644</v>
      </c>
      <c r="LG299" s="1179" t="s">
        <v>149</v>
      </c>
      <c r="LH299" s="1180">
        <v>6</v>
      </c>
      <c r="LI299" s="1021">
        <v>22931</v>
      </c>
      <c r="LJ299" s="1028">
        <f t="shared" si="5111"/>
        <v>137586</v>
      </c>
      <c r="LK299" s="1016"/>
      <c r="LL299" s="898">
        <f t="shared" si="5112"/>
        <v>1</v>
      </c>
      <c r="LM299" s="898">
        <f t="shared" si="5113"/>
        <v>1</v>
      </c>
      <c r="LN299" s="899">
        <f t="shared" si="5114"/>
        <v>1</v>
      </c>
      <c r="LO299" s="899">
        <f t="shared" si="5115"/>
        <v>1</v>
      </c>
      <c r="LP299" s="899">
        <f t="shared" si="5116"/>
        <v>1</v>
      </c>
      <c r="LQ299" s="899">
        <f t="shared" si="5117"/>
        <v>1</v>
      </c>
      <c r="LR299" s="966">
        <f t="shared" si="5118"/>
        <v>137586</v>
      </c>
      <c r="LS299" s="901">
        <f t="shared" si="5119"/>
        <v>0</v>
      </c>
      <c r="LV299" s="958" t="s">
        <v>979</v>
      </c>
      <c r="LW299" s="1190" t="s">
        <v>644</v>
      </c>
      <c r="LX299" s="1179" t="s">
        <v>149</v>
      </c>
      <c r="LY299" s="1180">
        <v>6</v>
      </c>
      <c r="LZ299" s="1015">
        <v>46150</v>
      </c>
      <c r="MA299" s="1025">
        <f t="shared" si="5120"/>
        <v>276900</v>
      </c>
      <c r="MB299" s="1016"/>
      <c r="MC299" s="898">
        <f t="shared" si="5121"/>
        <v>1</v>
      </c>
      <c r="MD299" s="898">
        <f t="shared" si="5122"/>
        <v>1</v>
      </c>
      <c r="ME299" s="899">
        <f t="shared" si="5123"/>
        <v>1</v>
      </c>
      <c r="MF299" s="899">
        <f t="shared" si="5124"/>
        <v>1</v>
      </c>
      <c r="MG299" s="899">
        <f t="shared" si="5125"/>
        <v>1</v>
      </c>
      <c r="MH299" s="899">
        <f t="shared" si="5126"/>
        <v>1</v>
      </c>
      <c r="MI299" s="966">
        <f t="shared" si="5127"/>
        <v>276900</v>
      </c>
      <c r="MJ299" s="901">
        <f t="shared" si="5128"/>
        <v>0</v>
      </c>
      <c r="MM299" s="958" t="s">
        <v>979</v>
      </c>
      <c r="MN299" s="1190" t="s">
        <v>644</v>
      </c>
      <c r="MO299" s="1179" t="s">
        <v>149</v>
      </c>
      <c r="MP299" s="1180">
        <v>6</v>
      </c>
      <c r="MQ299" s="1015">
        <v>20010</v>
      </c>
      <c r="MR299" s="1025">
        <f t="shared" si="5129"/>
        <v>120060</v>
      </c>
      <c r="MS299" s="1016"/>
      <c r="MT299" s="898">
        <f t="shared" si="5130"/>
        <v>1</v>
      </c>
      <c r="MU299" s="898">
        <f t="shared" si="5131"/>
        <v>1</v>
      </c>
      <c r="MV299" s="899">
        <f t="shared" si="5132"/>
        <v>1</v>
      </c>
      <c r="MW299" s="899">
        <f t="shared" si="5133"/>
        <v>1</v>
      </c>
      <c r="MX299" s="899">
        <f t="shared" si="5134"/>
        <v>1</v>
      </c>
      <c r="MY299" s="899">
        <f t="shared" si="5135"/>
        <v>1</v>
      </c>
      <c r="MZ299" s="966">
        <f t="shared" si="5136"/>
        <v>120060</v>
      </c>
      <c r="NA299" s="901">
        <f t="shared" si="5137"/>
        <v>0</v>
      </c>
      <c r="ND299" s="975" t="s">
        <v>979</v>
      </c>
      <c r="NE299" s="976" t="s">
        <v>644</v>
      </c>
      <c r="NF299" s="1175" t="s">
        <v>149</v>
      </c>
      <c r="NG299" s="1176">
        <v>6</v>
      </c>
      <c r="NH299" s="979">
        <v>2537.37</v>
      </c>
      <c r="NI299" s="980">
        <v>15224</v>
      </c>
      <c r="NJ299" s="1016"/>
      <c r="NK299" s="898">
        <f t="shared" si="5138"/>
        <v>1</v>
      </c>
      <c r="NL299" s="898">
        <f t="shared" si="5139"/>
        <v>1</v>
      </c>
      <c r="NM299" s="899">
        <f t="shared" si="5140"/>
        <v>1</v>
      </c>
      <c r="NN299" s="899">
        <f t="shared" si="5141"/>
        <v>1</v>
      </c>
      <c r="NO299" s="899">
        <f t="shared" si="5142"/>
        <v>1</v>
      </c>
      <c r="NP299" s="899">
        <f t="shared" si="5143"/>
        <v>1</v>
      </c>
      <c r="NQ299" s="966">
        <f t="shared" si="5144"/>
        <v>15224</v>
      </c>
      <c r="NR299" s="901">
        <f t="shared" si="5145"/>
        <v>0</v>
      </c>
      <c r="NU299" s="981" t="s">
        <v>979</v>
      </c>
      <c r="NV299" s="982" t="s">
        <v>644</v>
      </c>
      <c r="NW299" s="1177" t="s">
        <v>149</v>
      </c>
      <c r="NX299" s="1178">
        <v>6</v>
      </c>
      <c r="NY299" s="1022">
        <v>2563</v>
      </c>
      <c r="NZ299" s="986">
        <f t="shared" si="5146"/>
        <v>15378</v>
      </c>
      <c r="OA299" s="1016"/>
      <c r="OB299" s="898">
        <f t="shared" si="5147"/>
        <v>1</v>
      </c>
      <c r="OC299" s="898">
        <f t="shared" si="5148"/>
        <v>1</v>
      </c>
      <c r="OD299" s="899">
        <f t="shared" si="5149"/>
        <v>1</v>
      </c>
      <c r="OE299" s="899">
        <f t="shared" si="5150"/>
        <v>1</v>
      </c>
      <c r="OF299" s="899">
        <f t="shared" si="5151"/>
        <v>1</v>
      </c>
      <c r="OG299" s="899">
        <f t="shared" si="5152"/>
        <v>1</v>
      </c>
      <c r="OH299" s="966">
        <f t="shared" si="5153"/>
        <v>15378</v>
      </c>
      <c r="OI299" s="901">
        <f t="shared" si="5154"/>
        <v>0</v>
      </c>
      <c r="OL299" s="958" t="s">
        <v>979</v>
      </c>
      <c r="OM299" s="1190" t="s">
        <v>644</v>
      </c>
      <c r="ON299" s="1179" t="s">
        <v>149</v>
      </c>
      <c r="OO299" s="1180">
        <v>6</v>
      </c>
      <c r="OP299" s="1015">
        <v>34349</v>
      </c>
      <c r="OQ299" s="1025">
        <f t="shared" si="5155"/>
        <v>206094</v>
      </c>
      <c r="OR299" s="1016"/>
      <c r="OS299" s="898">
        <f t="shared" si="5156"/>
        <v>1</v>
      </c>
      <c r="OT299" s="898">
        <f t="shared" si="5157"/>
        <v>1</v>
      </c>
      <c r="OU299" s="899">
        <f t="shared" si="5158"/>
        <v>1</v>
      </c>
      <c r="OV299" s="899">
        <f t="shared" si="5159"/>
        <v>1</v>
      </c>
      <c r="OW299" s="899">
        <f t="shared" si="5160"/>
        <v>1</v>
      </c>
      <c r="OX299" s="899">
        <f t="shared" si="5161"/>
        <v>1</v>
      </c>
      <c r="OY299" s="966">
        <f t="shared" si="5162"/>
        <v>206094</v>
      </c>
      <c r="OZ299" s="901">
        <f t="shared" si="5163"/>
        <v>0</v>
      </c>
      <c r="PC299" s="958" t="s">
        <v>979</v>
      </c>
      <c r="PD299" s="1190" t="s">
        <v>644</v>
      </c>
      <c r="PE299" s="1179" t="s">
        <v>149</v>
      </c>
      <c r="PF299" s="1180">
        <v>6</v>
      </c>
      <c r="PG299" s="1023">
        <v>209860</v>
      </c>
      <c r="PH299" s="1029">
        <v>1259160</v>
      </c>
      <c r="PI299" s="1249"/>
      <c r="PJ299" s="898">
        <f t="shared" si="5164"/>
        <v>1</v>
      </c>
      <c r="PK299" s="898">
        <f t="shared" si="5165"/>
        <v>1</v>
      </c>
      <c r="PL299" s="899">
        <f t="shared" si="5166"/>
        <v>1</v>
      </c>
      <c r="PM299" s="899">
        <f t="shared" si="5167"/>
        <v>1</v>
      </c>
      <c r="PN299" s="899">
        <f t="shared" si="5168"/>
        <v>1</v>
      </c>
      <c r="PO299" s="899">
        <f t="shared" si="5169"/>
        <v>1</v>
      </c>
      <c r="PP299" s="966">
        <f t="shared" si="5170"/>
        <v>1259160</v>
      </c>
      <c r="PQ299" s="901">
        <f t="shared" si="5171"/>
        <v>0</v>
      </c>
      <c r="PT299" s="958" t="s">
        <v>979</v>
      </c>
      <c r="PU299" s="1190" t="s">
        <v>644</v>
      </c>
      <c r="PV299" s="1179" t="s">
        <v>149</v>
      </c>
      <c r="PW299" s="1180">
        <v>6</v>
      </c>
      <c r="PX299" s="1015">
        <v>83140</v>
      </c>
      <c r="PY299" s="1025">
        <f t="shared" si="5172"/>
        <v>498840</v>
      </c>
      <c r="PZ299" s="1016"/>
      <c r="QA299" s="898">
        <f t="shared" si="5173"/>
        <v>1</v>
      </c>
      <c r="QB299" s="898">
        <f t="shared" si="5174"/>
        <v>1</v>
      </c>
      <c r="QC299" s="899">
        <f t="shared" si="5175"/>
        <v>1</v>
      </c>
      <c r="QD299" s="899">
        <f t="shared" si="5176"/>
        <v>1</v>
      </c>
      <c r="QE299" s="899">
        <f t="shared" si="5177"/>
        <v>1</v>
      </c>
      <c r="QF299" s="899">
        <f t="shared" si="5178"/>
        <v>1</v>
      </c>
      <c r="QG299" s="966">
        <f t="shared" si="5179"/>
        <v>498840</v>
      </c>
      <c r="QH299" s="901">
        <f t="shared" si="5180"/>
        <v>0</v>
      </c>
      <c r="QK299" s="958" t="s">
        <v>979</v>
      </c>
      <c r="QL299" s="1190" t="s">
        <v>644</v>
      </c>
      <c r="QM299" s="1179" t="s">
        <v>149</v>
      </c>
      <c r="QN299" s="1180">
        <v>6</v>
      </c>
      <c r="QO299" s="1021">
        <v>23045.654999999999</v>
      </c>
      <c r="QP299" s="1028">
        <f t="shared" si="5181"/>
        <v>138274</v>
      </c>
      <c r="QQ299" s="1016"/>
      <c r="QR299" s="898">
        <f t="shared" si="5182"/>
        <v>1</v>
      </c>
      <c r="QS299" s="898">
        <f t="shared" si="5183"/>
        <v>1</v>
      </c>
      <c r="QT299" s="899">
        <f t="shared" si="5184"/>
        <v>1</v>
      </c>
      <c r="QU299" s="899">
        <f t="shared" si="5185"/>
        <v>1</v>
      </c>
      <c r="QV299" s="899">
        <f t="shared" si="5186"/>
        <v>1</v>
      </c>
      <c r="QW299" s="899">
        <f t="shared" si="5187"/>
        <v>1</v>
      </c>
      <c r="QX299" s="966">
        <f t="shared" si="5188"/>
        <v>138274</v>
      </c>
      <c r="QY299" s="901">
        <f t="shared" si="5189"/>
        <v>0</v>
      </c>
      <c r="RB299" s="405"/>
      <c r="RC299" s="406"/>
      <c r="RD299" s="407"/>
      <c r="RE299" s="408"/>
      <c r="RF299" s="409"/>
      <c r="RG299" s="410"/>
      <c r="RH299" s="410"/>
      <c r="RI299" s="898"/>
      <c r="RJ299" s="898"/>
      <c r="RK299" s="934"/>
      <c r="RL299" s="934"/>
      <c r="RM299" s="934"/>
      <c r="RN299" s="934"/>
      <c r="RO299" s="935"/>
      <c r="RP299" s="936"/>
      <c r="RS299" s="405"/>
      <c r="RT299" s="406"/>
      <c r="RU299" s="407"/>
      <c r="RV299" s="408"/>
      <c r="RW299" s="409"/>
      <c r="RX299" s="410"/>
      <c r="RY299" s="410"/>
      <c r="RZ299" s="898"/>
      <c r="SA299" s="898"/>
      <c r="SB299" s="934"/>
      <c r="SC299" s="934"/>
      <c r="SD299" s="934"/>
      <c r="SE299" s="934"/>
      <c r="SF299" s="935"/>
      <c r="SG299" s="936"/>
      <c r="SJ299" s="405"/>
      <c r="SK299" s="406"/>
      <c r="SL299" s="407"/>
      <c r="SM299" s="408"/>
      <c r="SN299" s="409"/>
      <c r="SO299" s="410"/>
      <c r="SP299" s="410"/>
      <c r="SQ299" s="898"/>
      <c r="SR299" s="898"/>
      <c r="SS299" s="934"/>
      <c r="ST299" s="934"/>
      <c r="SU299" s="934"/>
      <c r="SV299" s="934"/>
      <c r="SW299" s="935"/>
      <c r="SX299" s="936"/>
    </row>
    <row r="300" spans="2:518" ht="44.25" customHeight="1" thickTop="1" thickBot="1">
      <c r="B300" s="958" t="s">
        <v>980</v>
      </c>
      <c r="C300" s="1190" t="s">
        <v>645</v>
      </c>
      <c r="D300" s="1179" t="s">
        <v>149</v>
      </c>
      <c r="E300" s="1180">
        <v>19</v>
      </c>
      <c r="F300" s="1015"/>
      <c r="G300" s="1025">
        <f t="shared" si="4948"/>
        <v>0</v>
      </c>
      <c r="H300" s="1016"/>
      <c r="K300" s="958" t="s">
        <v>980</v>
      </c>
      <c r="L300" s="1190" t="s">
        <v>645</v>
      </c>
      <c r="M300" s="1179" t="s">
        <v>149</v>
      </c>
      <c r="N300" s="1180">
        <v>19</v>
      </c>
      <c r="O300" s="1017">
        <v>16193</v>
      </c>
      <c r="P300" s="1025">
        <f t="shared" si="4949"/>
        <v>307667</v>
      </c>
      <c r="Q300" s="1016"/>
      <c r="R300" s="898">
        <f t="shared" si="4950"/>
        <v>1</v>
      </c>
      <c r="S300" s="898">
        <f t="shared" si="4951"/>
        <v>1</v>
      </c>
      <c r="T300" s="899">
        <f t="shared" si="4952"/>
        <v>1</v>
      </c>
      <c r="U300" s="899">
        <f t="shared" si="4953"/>
        <v>1</v>
      </c>
      <c r="V300" s="899">
        <f t="shared" si="4954"/>
        <v>1</v>
      </c>
      <c r="W300" s="899">
        <f t="shared" si="4955"/>
        <v>1</v>
      </c>
      <c r="X300" s="966">
        <f t="shared" si="4956"/>
        <v>307667</v>
      </c>
      <c r="Y300" s="901">
        <f t="shared" si="4957"/>
        <v>0</v>
      </c>
      <c r="Z300" s="872"/>
      <c r="AA300" s="872"/>
      <c r="AB300" s="958" t="s">
        <v>980</v>
      </c>
      <c r="AC300" s="1190" t="s">
        <v>645</v>
      </c>
      <c r="AD300" s="1179" t="s">
        <v>149</v>
      </c>
      <c r="AE300" s="1180">
        <v>19</v>
      </c>
      <c r="AF300" s="1015">
        <v>18786</v>
      </c>
      <c r="AG300" s="1025">
        <f t="shared" si="4958"/>
        <v>356934</v>
      </c>
      <c r="AH300" s="1016"/>
      <c r="AI300" s="898">
        <f t="shared" si="4959"/>
        <v>1</v>
      </c>
      <c r="AJ300" s="898">
        <f t="shared" si="4960"/>
        <v>1</v>
      </c>
      <c r="AK300" s="899">
        <f t="shared" si="4961"/>
        <v>1</v>
      </c>
      <c r="AL300" s="899">
        <f t="shared" si="4962"/>
        <v>1</v>
      </c>
      <c r="AM300" s="899">
        <f t="shared" si="4963"/>
        <v>1</v>
      </c>
      <c r="AN300" s="899">
        <f t="shared" si="4964"/>
        <v>1</v>
      </c>
      <c r="AO300" s="966">
        <f t="shared" si="4965"/>
        <v>356934</v>
      </c>
      <c r="AP300" s="901">
        <f t="shared" si="4966"/>
        <v>0</v>
      </c>
      <c r="AQ300" s="872"/>
      <c r="AR300" s="872"/>
      <c r="AS300" s="958" t="s">
        <v>980</v>
      </c>
      <c r="AT300" s="1191" t="s">
        <v>645</v>
      </c>
      <c r="AU300" s="1179" t="s">
        <v>149</v>
      </c>
      <c r="AV300" s="1180">
        <v>19</v>
      </c>
      <c r="AW300" s="1019">
        <v>8000</v>
      </c>
      <c r="AX300" s="1026">
        <f t="shared" si="4967"/>
        <v>152000</v>
      </c>
      <c r="AY300" s="1016"/>
      <c r="AZ300" s="898">
        <f t="shared" si="4968"/>
        <v>1</v>
      </c>
      <c r="BA300" s="898">
        <f t="shared" si="4969"/>
        <v>1</v>
      </c>
      <c r="BB300" s="899">
        <f t="shared" si="4970"/>
        <v>1</v>
      </c>
      <c r="BC300" s="899">
        <f t="shared" si="4971"/>
        <v>1</v>
      </c>
      <c r="BD300" s="899">
        <f t="shared" si="4972"/>
        <v>1</v>
      </c>
      <c r="BE300" s="899">
        <f t="shared" si="4973"/>
        <v>1</v>
      </c>
      <c r="BF300" s="966">
        <f t="shared" si="4974"/>
        <v>152000</v>
      </c>
      <c r="BG300" s="901">
        <f t="shared" si="4975"/>
        <v>0</v>
      </c>
      <c r="BJ300" s="958" t="s">
        <v>980</v>
      </c>
      <c r="BK300" s="1190" t="s">
        <v>645</v>
      </c>
      <c r="BL300" s="1179" t="s">
        <v>149</v>
      </c>
      <c r="BM300" s="1180">
        <v>19</v>
      </c>
      <c r="BN300" s="1015">
        <v>15000</v>
      </c>
      <c r="BO300" s="1025">
        <f t="shared" si="4976"/>
        <v>285000</v>
      </c>
      <c r="BP300" s="1016"/>
      <c r="BQ300" s="898">
        <f t="shared" si="4977"/>
        <v>1</v>
      </c>
      <c r="BR300" s="898">
        <f t="shared" si="4978"/>
        <v>1</v>
      </c>
      <c r="BS300" s="899">
        <f t="shared" si="4979"/>
        <v>1</v>
      </c>
      <c r="BT300" s="899">
        <f t="shared" si="4980"/>
        <v>1</v>
      </c>
      <c r="BU300" s="899">
        <f t="shared" si="4981"/>
        <v>1</v>
      </c>
      <c r="BV300" s="899">
        <f t="shared" si="4982"/>
        <v>1</v>
      </c>
      <c r="BW300" s="966">
        <f t="shared" si="4983"/>
        <v>285000</v>
      </c>
      <c r="BX300" s="901">
        <f t="shared" si="4984"/>
        <v>0</v>
      </c>
      <c r="CA300" s="958" t="s">
        <v>980</v>
      </c>
      <c r="CB300" s="1190" t="s">
        <v>645</v>
      </c>
      <c r="CC300" s="1179" t="s">
        <v>149</v>
      </c>
      <c r="CD300" s="1180">
        <v>19</v>
      </c>
      <c r="CE300" s="1015">
        <v>15771</v>
      </c>
      <c r="CF300" s="1025">
        <f t="shared" si="4985"/>
        <v>299649</v>
      </c>
      <c r="CG300" s="1016"/>
      <c r="CH300" s="898">
        <f t="shared" si="4986"/>
        <v>1</v>
      </c>
      <c r="CI300" s="898">
        <f t="shared" si="4987"/>
        <v>1</v>
      </c>
      <c r="CJ300" s="899">
        <f t="shared" si="4988"/>
        <v>1</v>
      </c>
      <c r="CK300" s="899">
        <f t="shared" si="4989"/>
        <v>1</v>
      </c>
      <c r="CL300" s="899">
        <f t="shared" si="4990"/>
        <v>1</v>
      </c>
      <c r="CM300" s="899">
        <f t="shared" si="4991"/>
        <v>1</v>
      </c>
      <c r="CN300" s="966">
        <f t="shared" si="4992"/>
        <v>299649</v>
      </c>
      <c r="CO300" s="901">
        <f t="shared" si="4993"/>
        <v>0</v>
      </c>
      <c r="CR300" s="958" t="s">
        <v>980</v>
      </c>
      <c r="CS300" s="1190" t="s">
        <v>645</v>
      </c>
      <c r="CT300" s="1179" t="s">
        <v>149</v>
      </c>
      <c r="CU300" s="1180">
        <v>19</v>
      </c>
      <c r="CV300" s="1015">
        <v>56000</v>
      </c>
      <c r="CW300" s="1025">
        <f t="shared" si="4994"/>
        <v>1064000</v>
      </c>
      <c r="CX300" s="1016"/>
      <c r="CY300" s="898">
        <f t="shared" si="4995"/>
        <v>1</v>
      </c>
      <c r="CZ300" s="898">
        <f t="shared" si="4996"/>
        <v>1</v>
      </c>
      <c r="DA300" s="899">
        <f t="shared" si="4997"/>
        <v>1</v>
      </c>
      <c r="DB300" s="899">
        <f t="shared" si="4998"/>
        <v>1</v>
      </c>
      <c r="DC300" s="899">
        <f t="shared" si="4999"/>
        <v>1</v>
      </c>
      <c r="DD300" s="899">
        <f t="shared" si="5000"/>
        <v>1</v>
      </c>
      <c r="DE300" s="966">
        <f t="shared" si="5001"/>
        <v>1064000</v>
      </c>
      <c r="DF300" s="901">
        <f t="shared" si="5002"/>
        <v>0</v>
      </c>
      <c r="DI300" s="958" t="s">
        <v>980</v>
      </c>
      <c r="DJ300" s="1190" t="s">
        <v>645</v>
      </c>
      <c r="DK300" s="1179" t="s">
        <v>149</v>
      </c>
      <c r="DL300" s="1180">
        <v>19</v>
      </c>
      <c r="DM300" s="1015">
        <v>3745</v>
      </c>
      <c r="DN300" s="1025">
        <f t="shared" si="5003"/>
        <v>71155</v>
      </c>
      <c r="DO300" s="1016"/>
      <c r="DP300" s="898">
        <f t="shared" si="5004"/>
        <v>1</v>
      </c>
      <c r="DQ300" s="898">
        <f t="shared" si="5005"/>
        <v>1</v>
      </c>
      <c r="DR300" s="899">
        <f t="shared" si="5006"/>
        <v>1</v>
      </c>
      <c r="DS300" s="899">
        <f t="shared" si="5007"/>
        <v>1</v>
      </c>
      <c r="DT300" s="899">
        <f t="shared" si="5008"/>
        <v>1</v>
      </c>
      <c r="DU300" s="899">
        <f t="shared" si="5009"/>
        <v>1</v>
      </c>
      <c r="DV300" s="966">
        <f t="shared" si="5010"/>
        <v>71155</v>
      </c>
      <c r="DW300" s="901">
        <f t="shared" si="5011"/>
        <v>0</v>
      </c>
      <c r="DZ300" s="958" t="s">
        <v>980</v>
      </c>
      <c r="EA300" s="1190" t="s">
        <v>645</v>
      </c>
      <c r="EB300" s="1179" t="s">
        <v>149</v>
      </c>
      <c r="EC300" s="1180">
        <v>19</v>
      </c>
      <c r="ED300" s="1015">
        <v>7800</v>
      </c>
      <c r="EE300" s="1025">
        <f t="shared" si="5012"/>
        <v>148200</v>
      </c>
      <c r="EF300" s="1016"/>
      <c r="EG300" s="898">
        <f t="shared" si="5013"/>
        <v>1</v>
      </c>
      <c r="EH300" s="898">
        <f t="shared" si="5014"/>
        <v>1</v>
      </c>
      <c r="EI300" s="899">
        <f t="shared" si="5015"/>
        <v>1</v>
      </c>
      <c r="EJ300" s="899">
        <f t="shared" si="5016"/>
        <v>1</v>
      </c>
      <c r="EK300" s="899">
        <f t="shared" si="5017"/>
        <v>1</v>
      </c>
      <c r="EL300" s="899">
        <f t="shared" si="5018"/>
        <v>1</v>
      </c>
      <c r="EM300" s="966">
        <f t="shared" si="5019"/>
        <v>148200</v>
      </c>
      <c r="EN300" s="901">
        <f t="shared" si="5020"/>
        <v>0</v>
      </c>
      <c r="EQ300" s="958" t="s">
        <v>980</v>
      </c>
      <c r="ER300" s="1190" t="s">
        <v>645</v>
      </c>
      <c r="ES300" s="1179" t="s">
        <v>149</v>
      </c>
      <c r="ET300" s="1180">
        <v>19</v>
      </c>
      <c r="EU300" s="1015">
        <v>15750</v>
      </c>
      <c r="EV300" s="1025">
        <f t="shared" si="5021"/>
        <v>299250</v>
      </c>
      <c r="EW300" s="1016"/>
      <c r="EX300" s="898">
        <f t="shared" si="5022"/>
        <v>1</v>
      </c>
      <c r="EY300" s="898">
        <f t="shared" si="5023"/>
        <v>1</v>
      </c>
      <c r="EZ300" s="899">
        <f t="shared" si="5024"/>
        <v>1</v>
      </c>
      <c r="FA300" s="899">
        <f t="shared" si="5025"/>
        <v>1</v>
      </c>
      <c r="FB300" s="899">
        <f t="shared" si="5026"/>
        <v>1</v>
      </c>
      <c r="FC300" s="899">
        <f t="shared" si="5027"/>
        <v>1</v>
      </c>
      <c r="FD300" s="966">
        <f t="shared" si="5028"/>
        <v>299250</v>
      </c>
      <c r="FE300" s="901">
        <f t="shared" si="5029"/>
        <v>0</v>
      </c>
      <c r="FH300" s="958"/>
      <c r="FI300" s="1190"/>
      <c r="FJ300" s="1179"/>
      <c r="FK300" s="1180"/>
      <c r="FL300" s="1015"/>
      <c r="FM300" s="1025">
        <f t="shared" si="5030"/>
        <v>0</v>
      </c>
      <c r="FN300" s="1016"/>
      <c r="FO300" s="898" t="e">
        <f t="shared" si="5031"/>
        <v>#N/A</v>
      </c>
      <c r="FP300" s="898" t="e">
        <f t="shared" si="5032"/>
        <v>#N/A</v>
      </c>
      <c r="FQ300" s="899" t="e">
        <f t="shared" si="5033"/>
        <v>#N/A</v>
      </c>
      <c r="FR300" s="899">
        <f t="shared" si="5034"/>
        <v>0</v>
      </c>
      <c r="FS300" s="899">
        <f t="shared" si="5035"/>
        <v>0</v>
      </c>
      <c r="FT300" s="899" t="e">
        <f t="shared" si="5036"/>
        <v>#N/A</v>
      </c>
      <c r="FU300" s="966">
        <f t="shared" si="5037"/>
        <v>0</v>
      </c>
      <c r="FV300" s="901">
        <f t="shared" si="5038"/>
        <v>0</v>
      </c>
      <c r="FY300" s="958" t="s">
        <v>980</v>
      </c>
      <c r="FZ300" s="1190" t="s">
        <v>645</v>
      </c>
      <c r="GA300" s="1179" t="s">
        <v>149</v>
      </c>
      <c r="GB300" s="1180">
        <v>19</v>
      </c>
      <c r="GC300" s="1017">
        <v>16193</v>
      </c>
      <c r="GD300" s="1025">
        <f t="shared" si="5039"/>
        <v>307667</v>
      </c>
      <c r="GE300" s="1016"/>
      <c r="GF300" s="898">
        <f t="shared" si="5040"/>
        <v>1</v>
      </c>
      <c r="GG300" s="898">
        <f t="shared" si="5041"/>
        <v>1</v>
      </c>
      <c r="GH300" s="899">
        <f t="shared" si="5042"/>
        <v>1</v>
      </c>
      <c r="GI300" s="899">
        <f t="shared" si="5043"/>
        <v>1</v>
      </c>
      <c r="GJ300" s="899">
        <f t="shared" si="5044"/>
        <v>1</v>
      </c>
      <c r="GK300" s="899">
        <f t="shared" si="5045"/>
        <v>1</v>
      </c>
      <c r="GL300" s="966">
        <f t="shared" si="5046"/>
        <v>307667</v>
      </c>
      <c r="GM300" s="901">
        <f t="shared" si="5047"/>
        <v>0</v>
      </c>
      <c r="GP300" s="958" t="s">
        <v>980</v>
      </c>
      <c r="GQ300" s="1190" t="s">
        <v>645</v>
      </c>
      <c r="GR300" s="1179" t="s">
        <v>149</v>
      </c>
      <c r="GS300" s="1180">
        <v>19</v>
      </c>
      <c r="GT300" s="1015">
        <v>15860</v>
      </c>
      <c r="GU300" s="1025">
        <f t="shared" si="5048"/>
        <v>301340</v>
      </c>
      <c r="GV300" s="1016"/>
      <c r="GW300" s="898">
        <f t="shared" si="5049"/>
        <v>1</v>
      </c>
      <c r="GX300" s="898">
        <f t="shared" si="5050"/>
        <v>1</v>
      </c>
      <c r="GY300" s="899">
        <f t="shared" si="5051"/>
        <v>1</v>
      </c>
      <c r="GZ300" s="899">
        <f t="shared" si="5052"/>
        <v>1</v>
      </c>
      <c r="HA300" s="899">
        <f t="shared" si="5053"/>
        <v>1</v>
      </c>
      <c r="HB300" s="899">
        <f t="shared" si="5054"/>
        <v>1</v>
      </c>
      <c r="HC300" s="966">
        <f t="shared" si="5055"/>
        <v>301340</v>
      </c>
      <c r="HD300" s="901">
        <f t="shared" si="5056"/>
        <v>0</v>
      </c>
      <c r="HG300" s="958" t="s">
        <v>980</v>
      </c>
      <c r="HH300" s="1190" t="s">
        <v>645</v>
      </c>
      <c r="HI300" s="1179" t="s">
        <v>149</v>
      </c>
      <c r="HJ300" s="1180">
        <v>19</v>
      </c>
      <c r="HK300" s="1015">
        <v>18979</v>
      </c>
      <c r="HL300" s="1025">
        <f t="shared" si="5057"/>
        <v>360601</v>
      </c>
      <c r="HM300" s="1016"/>
      <c r="HN300" s="898">
        <f t="shared" si="5058"/>
        <v>1</v>
      </c>
      <c r="HO300" s="898">
        <f t="shared" si="5059"/>
        <v>1</v>
      </c>
      <c r="HP300" s="899">
        <f t="shared" si="5060"/>
        <v>1</v>
      </c>
      <c r="HQ300" s="899">
        <f t="shared" si="5061"/>
        <v>1</v>
      </c>
      <c r="HR300" s="899">
        <f t="shared" si="5062"/>
        <v>1</v>
      </c>
      <c r="HS300" s="899">
        <f t="shared" si="5063"/>
        <v>1</v>
      </c>
      <c r="HT300" s="966">
        <f t="shared" si="5064"/>
        <v>360601</v>
      </c>
      <c r="HU300" s="901">
        <f t="shared" si="5065"/>
        <v>0</v>
      </c>
      <c r="HX300" s="958" t="s">
        <v>980</v>
      </c>
      <c r="HY300" s="1190" t="s">
        <v>645</v>
      </c>
      <c r="HZ300" s="1179" t="s">
        <v>149</v>
      </c>
      <c r="IA300" s="1180">
        <v>19</v>
      </c>
      <c r="IB300" s="1020">
        <v>15837</v>
      </c>
      <c r="IC300" s="1027">
        <f t="shared" si="5066"/>
        <v>300903</v>
      </c>
      <c r="ID300" s="1016"/>
      <c r="IE300" s="898">
        <f t="shared" si="5067"/>
        <v>1</v>
      </c>
      <c r="IF300" s="898">
        <f t="shared" si="5068"/>
        <v>1</v>
      </c>
      <c r="IG300" s="899">
        <f t="shared" si="5069"/>
        <v>1</v>
      </c>
      <c r="IH300" s="899">
        <f t="shared" si="5070"/>
        <v>1</v>
      </c>
      <c r="II300" s="899">
        <f t="shared" si="5071"/>
        <v>1</v>
      </c>
      <c r="IJ300" s="899">
        <f t="shared" si="5072"/>
        <v>1</v>
      </c>
      <c r="IK300" s="966">
        <f t="shared" si="5073"/>
        <v>300903</v>
      </c>
      <c r="IL300" s="901">
        <f t="shared" si="5074"/>
        <v>0</v>
      </c>
      <c r="IO300" s="958" t="s">
        <v>980</v>
      </c>
      <c r="IP300" s="1190" t="s">
        <v>645</v>
      </c>
      <c r="IQ300" s="1179" t="s">
        <v>149</v>
      </c>
      <c r="IR300" s="1180">
        <v>19</v>
      </c>
      <c r="IS300" s="1015">
        <v>11428</v>
      </c>
      <c r="IT300" s="1025">
        <f t="shared" si="5075"/>
        <v>217132</v>
      </c>
      <c r="IU300" s="1016"/>
      <c r="IV300" s="898">
        <f t="shared" si="5076"/>
        <v>1</v>
      </c>
      <c r="IW300" s="898">
        <f t="shared" si="5077"/>
        <v>1</v>
      </c>
      <c r="IX300" s="899">
        <f t="shared" si="5078"/>
        <v>1</v>
      </c>
      <c r="IY300" s="899">
        <f t="shared" si="5079"/>
        <v>1</v>
      </c>
      <c r="IZ300" s="899">
        <f t="shared" si="5080"/>
        <v>1</v>
      </c>
      <c r="JA300" s="899">
        <f t="shared" si="5081"/>
        <v>1</v>
      </c>
      <c r="JB300" s="966">
        <f t="shared" si="5082"/>
        <v>217132</v>
      </c>
      <c r="JC300" s="901">
        <f t="shared" si="5083"/>
        <v>0</v>
      </c>
      <c r="JF300" s="958" t="s">
        <v>980</v>
      </c>
      <c r="JG300" s="1190" t="s">
        <v>645</v>
      </c>
      <c r="JH300" s="1179" t="s">
        <v>149</v>
      </c>
      <c r="JI300" s="1180">
        <v>19</v>
      </c>
      <c r="JJ300" s="1015">
        <v>20000</v>
      </c>
      <c r="JK300" s="1025">
        <f t="shared" si="5084"/>
        <v>380000</v>
      </c>
      <c r="JL300" s="1016"/>
      <c r="JM300" s="898">
        <f t="shared" si="5085"/>
        <v>1</v>
      </c>
      <c r="JN300" s="898">
        <f t="shared" si="5086"/>
        <v>1</v>
      </c>
      <c r="JO300" s="899">
        <f t="shared" si="5087"/>
        <v>1</v>
      </c>
      <c r="JP300" s="899">
        <f t="shared" si="5088"/>
        <v>1</v>
      </c>
      <c r="JQ300" s="899">
        <f t="shared" si="5089"/>
        <v>1</v>
      </c>
      <c r="JR300" s="899">
        <f t="shared" si="5090"/>
        <v>1</v>
      </c>
      <c r="JS300" s="966">
        <f t="shared" si="5091"/>
        <v>380000</v>
      </c>
      <c r="JT300" s="901">
        <f t="shared" si="5092"/>
        <v>0</v>
      </c>
      <c r="JW300" s="958" t="s">
        <v>980</v>
      </c>
      <c r="JX300" s="1190" t="s">
        <v>645</v>
      </c>
      <c r="JY300" s="1179" t="s">
        <v>149</v>
      </c>
      <c r="JZ300" s="1180">
        <v>19</v>
      </c>
      <c r="KA300" s="1015">
        <v>15743.921400000001</v>
      </c>
      <c r="KB300" s="1025">
        <f t="shared" si="5093"/>
        <v>299135</v>
      </c>
      <c r="KC300" s="1016"/>
      <c r="KD300" s="898">
        <f t="shared" si="5094"/>
        <v>1</v>
      </c>
      <c r="KE300" s="898">
        <f t="shared" si="5095"/>
        <v>1</v>
      </c>
      <c r="KF300" s="899">
        <f t="shared" si="5096"/>
        <v>1</v>
      </c>
      <c r="KG300" s="899">
        <f t="shared" si="5097"/>
        <v>1</v>
      </c>
      <c r="KH300" s="899">
        <f t="shared" si="5098"/>
        <v>1</v>
      </c>
      <c r="KI300" s="899">
        <f t="shared" si="5099"/>
        <v>1</v>
      </c>
      <c r="KJ300" s="966">
        <f t="shared" si="5100"/>
        <v>299135</v>
      </c>
      <c r="KK300" s="901">
        <f t="shared" si="5101"/>
        <v>0</v>
      </c>
      <c r="KN300" s="958" t="s">
        <v>980</v>
      </c>
      <c r="KO300" s="1190" t="s">
        <v>645</v>
      </c>
      <c r="KP300" s="1179" t="s">
        <v>149</v>
      </c>
      <c r="KQ300" s="1180">
        <v>19</v>
      </c>
      <c r="KR300" s="1015">
        <v>88165</v>
      </c>
      <c r="KS300" s="1025">
        <f t="shared" si="5102"/>
        <v>1675135</v>
      </c>
      <c r="KT300" s="1016"/>
      <c r="KU300" s="898">
        <f t="shared" si="5103"/>
        <v>1</v>
      </c>
      <c r="KV300" s="898">
        <f t="shared" si="5104"/>
        <v>1</v>
      </c>
      <c r="KW300" s="899">
        <f t="shared" si="5105"/>
        <v>1</v>
      </c>
      <c r="KX300" s="899">
        <f t="shared" si="5106"/>
        <v>1</v>
      </c>
      <c r="KY300" s="899">
        <f t="shared" si="5107"/>
        <v>1</v>
      </c>
      <c r="KZ300" s="899">
        <f t="shared" si="5108"/>
        <v>1</v>
      </c>
      <c r="LA300" s="966">
        <f t="shared" si="5109"/>
        <v>1675135</v>
      </c>
      <c r="LB300" s="901">
        <f t="shared" si="5110"/>
        <v>0</v>
      </c>
      <c r="LE300" s="958" t="s">
        <v>980</v>
      </c>
      <c r="LF300" s="1190" t="s">
        <v>645</v>
      </c>
      <c r="LG300" s="1179" t="s">
        <v>149</v>
      </c>
      <c r="LH300" s="1180">
        <v>19</v>
      </c>
      <c r="LI300" s="1021">
        <v>17946</v>
      </c>
      <c r="LJ300" s="1028">
        <f t="shared" si="5111"/>
        <v>340974</v>
      </c>
      <c r="LK300" s="1016"/>
      <c r="LL300" s="898">
        <f t="shared" si="5112"/>
        <v>1</v>
      </c>
      <c r="LM300" s="898">
        <f t="shared" si="5113"/>
        <v>1</v>
      </c>
      <c r="LN300" s="899">
        <f t="shared" si="5114"/>
        <v>1</v>
      </c>
      <c r="LO300" s="899">
        <f t="shared" si="5115"/>
        <v>1</v>
      </c>
      <c r="LP300" s="899">
        <f t="shared" si="5116"/>
        <v>1</v>
      </c>
      <c r="LQ300" s="899">
        <f t="shared" si="5117"/>
        <v>1</v>
      </c>
      <c r="LR300" s="966">
        <f t="shared" si="5118"/>
        <v>340974</v>
      </c>
      <c r="LS300" s="901">
        <f t="shared" si="5119"/>
        <v>0</v>
      </c>
      <c r="LV300" s="958" t="s">
        <v>980</v>
      </c>
      <c r="LW300" s="1190" t="s">
        <v>645</v>
      </c>
      <c r="LX300" s="1179" t="s">
        <v>149</v>
      </c>
      <c r="LY300" s="1180">
        <v>19</v>
      </c>
      <c r="LZ300" s="1015">
        <v>55445</v>
      </c>
      <c r="MA300" s="1025">
        <f t="shared" si="5120"/>
        <v>1053455</v>
      </c>
      <c r="MB300" s="1016"/>
      <c r="MC300" s="898">
        <f t="shared" si="5121"/>
        <v>1</v>
      </c>
      <c r="MD300" s="898">
        <f t="shared" si="5122"/>
        <v>1</v>
      </c>
      <c r="ME300" s="899">
        <f t="shared" si="5123"/>
        <v>1</v>
      </c>
      <c r="MF300" s="899">
        <f t="shared" si="5124"/>
        <v>1</v>
      </c>
      <c r="MG300" s="899">
        <f t="shared" si="5125"/>
        <v>1</v>
      </c>
      <c r="MH300" s="899">
        <f t="shared" si="5126"/>
        <v>1</v>
      </c>
      <c r="MI300" s="966">
        <f t="shared" si="5127"/>
        <v>1053455</v>
      </c>
      <c r="MJ300" s="901">
        <f t="shared" si="5128"/>
        <v>0</v>
      </c>
      <c r="MM300" s="958" t="s">
        <v>980</v>
      </c>
      <c r="MN300" s="1190" t="s">
        <v>645</v>
      </c>
      <c r="MO300" s="1179" t="s">
        <v>149</v>
      </c>
      <c r="MP300" s="1180">
        <v>19</v>
      </c>
      <c r="MQ300" s="1015">
        <v>15660</v>
      </c>
      <c r="MR300" s="1025">
        <f t="shared" si="5129"/>
        <v>297540</v>
      </c>
      <c r="MS300" s="1016"/>
      <c r="MT300" s="898">
        <f t="shared" si="5130"/>
        <v>1</v>
      </c>
      <c r="MU300" s="898">
        <f t="shared" si="5131"/>
        <v>1</v>
      </c>
      <c r="MV300" s="899">
        <f t="shared" si="5132"/>
        <v>1</v>
      </c>
      <c r="MW300" s="899">
        <f t="shared" si="5133"/>
        <v>1</v>
      </c>
      <c r="MX300" s="899">
        <f t="shared" si="5134"/>
        <v>1</v>
      </c>
      <c r="MY300" s="899">
        <f t="shared" si="5135"/>
        <v>1</v>
      </c>
      <c r="MZ300" s="966">
        <f t="shared" si="5136"/>
        <v>297540</v>
      </c>
      <c r="NA300" s="901">
        <f t="shared" si="5137"/>
        <v>0</v>
      </c>
      <c r="ND300" s="975" t="s">
        <v>980</v>
      </c>
      <c r="NE300" s="976" t="s">
        <v>645</v>
      </c>
      <c r="NF300" s="1175" t="s">
        <v>149</v>
      </c>
      <c r="NG300" s="1176">
        <v>19</v>
      </c>
      <c r="NH300" s="979">
        <v>2836.35</v>
      </c>
      <c r="NI300" s="980">
        <v>53891</v>
      </c>
      <c r="NJ300" s="1016"/>
      <c r="NK300" s="898">
        <f t="shared" si="5138"/>
        <v>1</v>
      </c>
      <c r="NL300" s="898">
        <f t="shared" si="5139"/>
        <v>1</v>
      </c>
      <c r="NM300" s="899">
        <f t="shared" si="5140"/>
        <v>1</v>
      </c>
      <c r="NN300" s="899">
        <f t="shared" si="5141"/>
        <v>1</v>
      </c>
      <c r="NO300" s="899">
        <f t="shared" si="5142"/>
        <v>1</v>
      </c>
      <c r="NP300" s="899">
        <f t="shared" si="5143"/>
        <v>1</v>
      </c>
      <c r="NQ300" s="966">
        <f t="shared" si="5144"/>
        <v>53891</v>
      </c>
      <c r="NR300" s="901">
        <f t="shared" si="5145"/>
        <v>0</v>
      </c>
      <c r="NU300" s="981" t="s">
        <v>980</v>
      </c>
      <c r="NV300" s="982" t="s">
        <v>645</v>
      </c>
      <c r="NW300" s="1177" t="s">
        <v>149</v>
      </c>
      <c r="NX300" s="1178">
        <v>19</v>
      </c>
      <c r="NY300" s="1022">
        <v>2865</v>
      </c>
      <c r="NZ300" s="986">
        <f t="shared" si="5146"/>
        <v>54435</v>
      </c>
      <c r="OA300" s="1016"/>
      <c r="OB300" s="898">
        <f t="shared" si="5147"/>
        <v>1</v>
      </c>
      <c r="OC300" s="898">
        <f t="shared" si="5148"/>
        <v>1</v>
      </c>
      <c r="OD300" s="899">
        <f t="shared" si="5149"/>
        <v>1</v>
      </c>
      <c r="OE300" s="899">
        <f t="shared" si="5150"/>
        <v>1</v>
      </c>
      <c r="OF300" s="899">
        <f t="shared" si="5151"/>
        <v>1</v>
      </c>
      <c r="OG300" s="899">
        <f t="shared" si="5152"/>
        <v>1</v>
      </c>
      <c r="OH300" s="966">
        <f t="shared" si="5153"/>
        <v>54435</v>
      </c>
      <c r="OI300" s="901">
        <f t="shared" si="5154"/>
        <v>0</v>
      </c>
      <c r="OL300" s="958" t="s">
        <v>980</v>
      </c>
      <c r="OM300" s="1190" t="s">
        <v>645</v>
      </c>
      <c r="ON300" s="1179" t="s">
        <v>149</v>
      </c>
      <c r="OO300" s="1180">
        <v>19</v>
      </c>
      <c r="OP300" s="1015">
        <v>19572</v>
      </c>
      <c r="OQ300" s="1025">
        <f t="shared" si="5155"/>
        <v>371868</v>
      </c>
      <c r="OR300" s="1016"/>
      <c r="OS300" s="898">
        <f t="shared" si="5156"/>
        <v>1</v>
      </c>
      <c r="OT300" s="898">
        <f t="shared" si="5157"/>
        <v>1</v>
      </c>
      <c r="OU300" s="899">
        <f t="shared" si="5158"/>
        <v>1</v>
      </c>
      <c r="OV300" s="899">
        <f t="shared" si="5159"/>
        <v>1</v>
      </c>
      <c r="OW300" s="899">
        <f t="shared" si="5160"/>
        <v>1</v>
      </c>
      <c r="OX300" s="899">
        <f t="shared" si="5161"/>
        <v>1</v>
      </c>
      <c r="OY300" s="966">
        <f t="shared" si="5162"/>
        <v>371868</v>
      </c>
      <c r="OZ300" s="901">
        <f t="shared" si="5163"/>
        <v>0</v>
      </c>
      <c r="PC300" s="958" t="s">
        <v>980</v>
      </c>
      <c r="PD300" s="1190" t="s">
        <v>645</v>
      </c>
      <c r="PE300" s="1179" t="s">
        <v>149</v>
      </c>
      <c r="PF300" s="1180">
        <v>19</v>
      </c>
      <c r="PG300" s="1023">
        <v>37775</v>
      </c>
      <c r="PH300" s="1029">
        <v>717725</v>
      </c>
      <c r="PI300" s="1249"/>
      <c r="PJ300" s="898">
        <f t="shared" si="5164"/>
        <v>1</v>
      </c>
      <c r="PK300" s="898">
        <f t="shared" si="5165"/>
        <v>1</v>
      </c>
      <c r="PL300" s="899">
        <f t="shared" si="5166"/>
        <v>1</v>
      </c>
      <c r="PM300" s="899">
        <f t="shared" si="5167"/>
        <v>1</v>
      </c>
      <c r="PN300" s="899">
        <f t="shared" si="5168"/>
        <v>1</v>
      </c>
      <c r="PO300" s="899">
        <f t="shared" si="5169"/>
        <v>1</v>
      </c>
      <c r="PP300" s="966">
        <f t="shared" si="5170"/>
        <v>717725</v>
      </c>
      <c r="PQ300" s="901">
        <f t="shared" si="5171"/>
        <v>0</v>
      </c>
      <c r="PT300" s="958" t="s">
        <v>980</v>
      </c>
      <c r="PU300" s="1190" t="s">
        <v>645</v>
      </c>
      <c r="PV300" s="1179" t="s">
        <v>149</v>
      </c>
      <c r="PW300" s="1180">
        <v>19</v>
      </c>
      <c r="PX300" s="1015">
        <v>15660</v>
      </c>
      <c r="PY300" s="1025">
        <f t="shared" si="5172"/>
        <v>297540</v>
      </c>
      <c r="PZ300" s="1016"/>
      <c r="QA300" s="898">
        <f t="shared" si="5173"/>
        <v>1</v>
      </c>
      <c r="QB300" s="898">
        <f t="shared" si="5174"/>
        <v>1</v>
      </c>
      <c r="QC300" s="899">
        <f t="shared" si="5175"/>
        <v>1</v>
      </c>
      <c r="QD300" s="899">
        <f t="shared" si="5176"/>
        <v>1</v>
      </c>
      <c r="QE300" s="899">
        <f t="shared" si="5177"/>
        <v>1</v>
      </c>
      <c r="QF300" s="899">
        <f t="shared" si="5178"/>
        <v>1</v>
      </c>
      <c r="QG300" s="966">
        <f t="shared" si="5179"/>
        <v>297540</v>
      </c>
      <c r="QH300" s="901">
        <f t="shared" si="5180"/>
        <v>0</v>
      </c>
      <c r="QK300" s="958" t="s">
        <v>980</v>
      </c>
      <c r="QL300" s="1190" t="s">
        <v>645</v>
      </c>
      <c r="QM300" s="1179" t="s">
        <v>149</v>
      </c>
      <c r="QN300" s="1180">
        <v>19</v>
      </c>
      <c r="QO300" s="1021">
        <v>18035.73</v>
      </c>
      <c r="QP300" s="1028">
        <f t="shared" si="5181"/>
        <v>342679</v>
      </c>
      <c r="QQ300" s="1016"/>
      <c r="QR300" s="898">
        <f t="shared" si="5182"/>
        <v>1</v>
      </c>
      <c r="QS300" s="898">
        <f t="shared" si="5183"/>
        <v>1</v>
      </c>
      <c r="QT300" s="899">
        <f t="shared" si="5184"/>
        <v>1</v>
      </c>
      <c r="QU300" s="899">
        <f t="shared" si="5185"/>
        <v>1</v>
      </c>
      <c r="QV300" s="899">
        <f t="shared" si="5186"/>
        <v>1</v>
      </c>
      <c r="QW300" s="899">
        <f t="shared" si="5187"/>
        <v>1</v>
      </c>
      <c r="QX300" s="966">
        <f t="shared" si="5188"/>
        <v>342679</v>
      </c>
      <c r="QY300" s="901">
        <f t="shared" si="5189"/>
        <v>0</v>
      </c>
      <c r="RB300" s="405"/>
      <c r="RC300" s="406"/>
      <c r="RD300" s="407"/>
      <c r="RE300" s="408"/>
      <c r="RF300" s="409"/>
      <c r="RG300" s="410"/>
      <c r="RH300" s="410"/>
      <c r="RI300" s="898"/>
      <c r="RJ300" s="898"/>
      <c r="RK300" s="934"/>
      <c r="RL300" s="934"/>
      <c r="RM300" s="934"/>
      <c r="RN300" s="934"/>
      <c r="RO300" s="935"/>
      <c r="RP300" s="936"/>
      <c r="RS300" s="405"/>
      <c r="RT300" s="406"/>
      <c r="RU300" s="407"/>
      <c r="RV300" s="408"/>
      <c r="RW300" s="409"/>
      <c r="RX300" s="410"/>
      <c r="RY300" s="410"/>
      <c r="RZ300" s="898"/>
      <c r="SA300" s="898"/>
      <c r="SB300" s="934"/>
      <c r="SC300" s="934"/>
      <c r="SD300" s="934"/>
      <c r="SE300" s="934"/>
      <c r="SF300" s="935"/>
      <c r="SG300" s="936"/>
      <c r="SJ300" s="405"/>
      <c r="SK300" s="406"/>
      <c r="SL300" s="407"/>
      <c r="SM300" s="408"/>
      <c r="SN300" s="409"/>
      <c r="SO300" s="410"/>
      <c r="SP300" s="410"/>
      <c r="SQ300" s="898"/>
      <c r="SR300" s="898"/>
      <c r="SS300" s="934"/>
      <c r="ST300" s="934"/>
      <c r="SU300" s="934"/>
      <c r="SV300" s="934"/>
      <c r="SW300" s="935"/>
      <c r="SX300" s="936"/>
    </row>
    <row r="301" spans="2:518" ht="24" customHeight="1" thickTop="1" thickBot="1">
      <c r="B301" s="1066" t="s">
        <v>981</v>
      </c>
      <c r="C301" s="1067" t="s">
        <v>646</v>
      </c>
      <c r="D301" s="1193" t="s">
        <v>236</v>
      </c>
      <c r="E301" s="1194">
        <v>38</v>
      </c>
      <c r="F301" s="1033"/>
      <c r="G301" s="1025">
        <f t="shared" si="4948"/>
        <v>0</v>
      </c>
      <c r="H301" s="1016"/>
      <c r="K301" s="1066" t="s">
        <v>981</v>
      </c>
      <c r="L301" s="1067" t="s">
        <v>646</v>
      </c>
      <c r="M301" s="1193" t="s">
        <v>236</v>
      </c>
      <c r="N301" s="1194">
        <v>38</v>
      </c>
      <c r="O301" s="1034">
        <v>11060</v>
      </c>
      <c r="P301" s="1025">
        <f t="shared" si="4949"/>
        <v>420280</v>
      </c>
      <c r="Q301" s="1016"/>
      <c r="R301" s="898">
        <f t="shared" si="4950"/>
        <v>1</v>
      </c>
      <c r="S301" s="898">
        <f t="shared" si="4951"/>
        <v>1</v>
      </c>
      <c r="T301" s="899">
        <f t="shared" si="4952"/>
        <v>1</v>
      </c>
      <c r="U301" s="899">
        <f t="shared" si="4953"/>
        <v>1</v>
      </c>
      <c r="V301" s="899">
        <f t="shared" si="4954"/>
        <v>1</v>
      </c>
      <c r="W301" s="899">
        <f t="shared" si="4955"/>
        <v>1</v>
      </c>
      <c r="X301" s="966">
        <f t="shared" si="4956"/>
        <v>420280</v>
      </c>
      <c r="Y301" s="901">
        <f t="shared" si="4957"/>
        <v>0</v>
      </c>
      <c r="Z301" s="872"/>
      <c r="AA301" s="872"/>
      <c r="AB301" s="1066" t="s">
        <v>981</v>
      </c>
      <c r="AC301" s="1067" t="s">
        <v>646</v>
      </c>
      <c r="AD301" s="1193" t="s">
        <v>236</v>
      </c>
      <c r="AE301" s="1194">
        <v>38</v>
      </c>
      <c r="AF301" s="1033">
        <v>7962</v>
      </c>
      <c r="AG301" s="1025">
        <f t="shared" si="4958"/>
        <v>302556</v>
      </c>
      <c r="AH301" s="1016"/>
      <c r="AI301" s="898">
        <f t="shared" si="4959"/>
        <v>1</v>
      </c>
      <c r="AJ301" s="898">
        <f t="shared" si="4960"/>
        <v>1</v>
      </c>
      <c r="AK301" s="899">
        <f t="shared" si="4961"/>
        <v>1</v>
      </c>
      <c r="AL301" s="899">
        <f t="shared" si="4962"/>
        <v>1</v>
      </c>
      <c r="AM301" s="899">
        <f t="shared" si="4963"/>
        <v>1</v>
      </c>
      <c r="AN301" s="899">
        <f t="shared" si="4964"/>
        <v>1</v>
      </c>
      <c r="AO301" s="966">
        <f t="shared" si="4965"/>
        <v>302556</v>
      </c>
      <c r="AP301" s="901">
        <f t="shared" si="4966"/>
        <v>0</v>
      </c>
      <c r="AQ301" s="872"/>
      <c r="AR301" s="872"/>
      <c r="AS301" s="1066" t="s">
        <v>981</v>
      </c>
      <c r="AT301" s="1071" t="s">
        <v>646</v>
      </c>
      <c r="AU301" s="1193" t="s">
        <v>236</v>
      </c>
      <c r="AV301" s="1194">
        <v>38</v>
      </c>
      <c r="AW301" s="1036">
        <v>4000</v>
      </c>
      <c r="AX301" s="1026">
        <f t="shared" si="4967"/>
        <v>152000</v>
      </c>
      <c r="AY301" s="1016"/>
      <c r="AZ301" s="898">
        <f t="shared" si="4968"/>
        <v>1</v>
      </c>
      <c r="BA301" s="898">
        <f t="shared" si="4969"/>
        <v>1</v>
      </c>
      <c r="BB301" s="899">
        <f t="shared" si="4970"/>
        <v>1</v>
      </c>
      <c r="BC301" s="899">
        <f t="shared" si="4971"/>
        <v>1</v>
      </c>
      <c r="BD301" s="899">
        <f t="shared" si="4972"/>
        <v>1</v>
      </c>
      <c r="BE301" s="899">
        <f t="shared" si="4973"/>
        <v>1</v>
      </c>
      <c r="BF301" s="966">
        <f t="shared" si="4974"/>
        <v>152000</v>
      </c>
      <c r="BG301" s="901">
        <f t="shared" si="4975"/>
        <v>0</v>
      </c>
      <c r="BJ301" s="1066" t="s">
        <v>981</v>
      </c>
      <c r="BK301" s="1067" t="s">
        <v>646</v>
      </c>
      <c r="BL301" s="1193" t="s">
        <v>236</v>
      </c>
      <c r="BM301" s="1194">
        <v>38</v>
      </c>
      <c r="BN301" s="1033">
        <v>52650</v>
      </c>
      <c r="BO301" s="1025">
        <f t="shared" si="4976"/>
        <v>2000700</v>
      </c>
      <c r="BP301" s="1016"/>
      <c r="BQ301" s="898">
        <f t="shared" si="4977"/>
        <v>1</v>
      </c>
      <c r="BR301" s="898">
        <f t="shared" si="4978"/>
        <v>1</v>
      </c>
      <c r="BS301" s="899">
        <f t="shared" si="4979"/>
        <v>1</v>
      </c>
      <c r="BT301" s="899">
        <f t="shared" si="4980"/>
        <v>1</v>
      </c>
      <c r="BU301" s="899">
        <f t="shared" si="4981"/>
        <v>1</v>
      </c>
      <c r="BV301" s="899">
        <f t="shared" si="4982"/>
        <v>1</v>
      </c>
      <c r="BW301" s="966">
        <f t="shared" si="4983"/>
        <v>2000700</v>
      </c>
      <c r="BX301" s="901">
        <f t="shared" si="4984"/>
        <v>0</v>
      </c>
      <c r="CA301" s="1066" t="s">
        <v>981</v>
      </c>
      <c r="CB301" s="1067" t="s">
        <v>646</v>
      </c>
      <c r="CC301" s="1193" t="s">
        <v>236</v>
      </c>
      <c r="CD301" s="1194">
        <v>38</v>
      </c>
      <c r="CE301" s="1033">
        <v>10772</v>
      </c>
      <c r="CF301" s="1025">
        <f t="shared" si="4985"/>
        <v>409336</v>
      </c>
      <c r="CG301" s="1016"/>
      <c r="CH301" s="898">
        <f t="shared" si="4986"/>
        <v>1</v>
      </c>
      <c r="CI301" s="898">
        <f t="shared" si="4987"/>
        <v>1</v>
      </c>
      <c r="CJ301" s="899">
        <f t="shared" si="4988"/>
        <v>1</v>
      </c>
      <c r="CK301" s="899">
        <f t="shared" si="4989"/>
        <v>1</v>
      </c>
      <c r="CL301" s="899">
        <f t="shared" si="4990"/>
        <v>1</v>
      </c>
      <c r="CM301" s="899">
        <f t="shared" si="4991"/>
        <v>1</v>
      </c>
      <c r="CN301" s="966">
        <f t="shared" si="4992"/>
        <v>409336</v>
      </c>
      <c r="CO301" s="901">
        <f t="shared" si="4993"/>
        <v>0</v>
      </c>
      <c r="CR301" s="1066" t="s">
        <v>981</v>
      </c>
      <c r="CS301" s="1067" t="s">
        <v>646</v>
      </c>
      <c r="CT301" s="1193" t="s">
        <v>236</v>
      </c>
      <c r="CU301" s="1194">
        <v>38</v>
      </c>
      <c r="CV301" s="1033">
        <v>49000</v>
      </c>
      <c r="CW301" s="1025">
        <f t="shared" si="4994"/>
        <v>1862000</v>
      </c>
      <c r="CX301" s="1016"/>
      <c r="CY301" s="898">
        <f t="shared" si="4995"/>
        <v>1</v>
      </c>
      <c r="CZ301" s="898">
        <f t="shared" si="4996"/>
        <v>1</v>
      </c>
      <c r="DA301" s="899">
        <f t="shared" si="4997"/>
        <v>1</v>
      </c>
      <c r="DB301" s="899">
        <f t="shared" si="4998"/>
        <v>1</v>
      </c>
      <c r="DC301" s="899">
        <f t="shared" si="4999"/>
        <v>1</v>
      </c>
      <c r="DD301" s="899">
        <f t="shared" si="5000"/>
        <v>1</v>
      </c>
      <c r="DE301" s="966">
        <f t="shared" si="5001"/>
        <v>1862000</v>
      </c>
      <c r="DF301" s="901">
        <f t="shared" si="5002"/>
        <v>0</v>
      </c>
      <c r="DI301" s="1066" t="s">
        <v>981</v>
      </c>
      <c r="DJ301" s="1067" t="s">
        <v>646</v>
      </c>
      <c r="DK301" s="1193" t="s">
        <v>236</v>
      </c>
      <c r="DL301" s="1194">
        <v>38</v>
      </c>
      <c r="DM301" s="1033">
        <v>6776</v>
      </c>
      <c r="DN301" s="1025">
        <f t="shared" si="5003"/>
        <v>257488</v>
      </c>
      <c r="DO301" s="1016"/>
      <c r="DP301" s="898">
        <f t="shared" si="5004"/>
        <v>1</v>
      </c>
      <c r="DQ301" s="898">
        <f t="shared" si="5005"/>
        <v>1</v>
      </c>
      <c r="DR301" s="899">
        <f t="shared" si="5006"/>
        <v>1</v>
      </c>
      <c r="DS301" s="899">
        <f t="shared" si="5007"/>
        <v>1</v>
      </c>
      <c r="DT301" s="899">
        <f t="shared" si="5008"/>
        <v>1</v>
      </c>
      <c r="DU301" s="899">
        <f t="shared" si="5009"/>
        <v>1</v>
      </c>
      <c r="DV301" s="966">
        <f t="shared" si="5010"/>
        <v>257488</v>
      </c>
      <c r="DW301" s="901">
        <f t="shared" si="5011"/>
        <v>0</v>
      </c>
      <c r="DZ301" s="1066" t="s">
        <v>981</v>
      </c>
      <c r="EA301" s="1067" t="s">
        <v>646</v>
      </c>
      <c r="EB301" s="1193" t="s">
        <v>236</v>
      </c>
      <c r="EC301" s="1194">
        <v>38</v>
      </c>
      <c r="ED301" s="1033">
        <v>10750</v>
      </c>
      <c r="EE301" s="1025">
        <f t="shared" si="5012"/>
        <v>408500</v>
      </c>
      <c r="EF301" s="1016"/>
      <c r="EG301" s="898">
        <f t="shared" si="5013"/>
        <v>1</v>
      </c>
      <c r="EH301" s="898">
        <f t="shared" si="5014"/>
        <v>1</v>
      </c>
      <c r="EI301" s="899">
        <f t="shared" si="5015"/>
        <v>1</v>
      </c>
      <c r="EJ301" s="899">
        <f t="shared" si="5016"/>
        <v>1</v>
      </c>
      <c r="EK301" s="899">
        <f t="shared" si="5017"/>
        <v>1</v>
      </c>
      <c r="EL301" s="899">
        <f t="shared" si="5018"/>
        <v>1</v>
      </c>
      <c r="EM301" s="966">
        <f t="shared" si="5019"/>
        <v>408500</v>
      </c>
      <c r="EN301" s="901">
        <f t="shared" si="5020"/>
        <v>0</v>
      </c>
      <c r="EQ301" s="1066" t="s">
        <v>981</v>
      </c>
      <c r="ER301" s="1124" t="s">
        <v>646</v>
      </c>
      <c r="ES301" s="1193" t="s">
        <v>236</v>
      </c>
      <c r="ET301" s="1194">
        <v>38</v>
      </c>
      <c r="EU301" s="1033">
        <v>10500</v>
      </c>
      <c r="EV301" s="1025">
        <f t="shared" si="5021"/>
        <v>399000</v>
      </c>
      <c r="EW301" s="1016"/>
      <c r="EX301" s="898">
        <f t="shared" si="5022"/>
        <v>1</v>
      </c>
      <c r="EY301" s="898">
        <f t="shared" si="5023"/>
        <v>1</v>
      </c>
      <c r="EZ301" s="899">
        <f t="shared" si="5024"/>
        <v>1</v>
      </c>
      <c r="FA301" s="899">
        <f t="shared" si="5025"/>
        <v>1</v>
      </c>
      <c r="FB301" s="899">
        <f t="shared" si="5026"/>
        <v>1</v>
      </c>
      <c r="FC301" s="899">
        <f t="shared" si="5027"/>
        <v>1</v>
      </c>
      <c r="FD301" s="966">
        <f t="shared" si="5028"/>
        <v>399000</v>
      </c>
      <c r="FE301" s="901">
        <f t="shared" si="5029"/>
        <v>0</v>
      </c>
      <c r="FH301" s="1066"/>
      <c r="FI301" s="1067"/>
      <c r="FJ301" s="1193"/>
      <c r="FK301" s="1194"/>
      <c r="FL301" s="1033"/>
      <c r="FM301" s="1025">
        <f t="shared" si="5030"/>
        <v>0</v>
      </c>
      <c r="FN301" s="1016"/>
      <c r="FO301" s="898" t="e">
        <f t="shared" si="5031"/>
        <v>#N/A</v>
      </c>
      <c r="FP301" s="898" t="e">
        <f t="shared" si="5032"/>
        <v>#N/A</v>
      </c>
      <c r="FQ301" s="899" t="e">
        <f t="shared" si="5033"/>
        <v>#N/A</v>
      </c>
      <c r="FR301" s="899">
        <f t="shared" si="5034"/>
        <v>0</v>
      </c>
      <c r="FS301" s="899">
        <f t="shared" si="5035"/>
        <v>0</v>
      </c>
      <c r="FT301" s="899" t="e">
        <f t="shared" si="5036"/>
        <v>#N/A</v>
      </c>
      <c r="FU301" s="966">
        <f t="shared" si="5037"/>
        <v>0</v>
      </c>
      <c r="FV301" s="901">
        <f t="shared" si="5038"/>
        <v>0</v>
      </c>
      <c r="FY301" s="1066" t="s">
        <v>981</v>
      </c>
      <c r="FZ301" s="1067" t="s">
        <v>646</v>
      </c>
      <c r="GA301" s="1193" t="s">
        <v>236</v>
      </c>
      <c r="GB301" s="1194">
        <v>38</v>
      </c>
      <c r="GC301" s="1034">
        <v>11060</v>
      </c>
      <c r="GD301" s="1025">
        <f t="shared" si="5039"/>
        <v>420280</v>
      </c>
      <c r="GE301" s="1016"/>
      <c r="GF301" s="898">
        <f t="shared" si="5040"/>
        <v>1</v>
      </c>
      <c r="GG301" s="898">
        <f t="shared" si="5041"/>
        <v>1</v>
      </c>
      <c r="GH301" s="899">
        <f t="shared" si="5042"/>
        <v>1</v>
      </c>
      <c r="GI301" s="899">
        <f t="shared" si="5043"/>
        <v>1</v>
      </c>
      <c r="GJ301" s="899">
        <f t="shared" si="5044"/>
        <v>1</v>
      </c>
      <c r="GK301" s="899">
        <f t="shared" si="5045"/>
        <v>1</v>
      </c>
      <c r="GL301" s="966">
        <f t="shared" si="5046"/>
        <v>420280</v>
      </c>
      <c r="GM301" s="901">
        <f t="shared" si="5047"/>
        <v>0</v>
      </c>
      <c r="GP301" s="1066" t="s">
        <v>981</v>
      </c>
      <c r="GQ301" s="1124" t="s">
        <v>646</v>
      </c>
      <c r="GR301" s="1193" t="s">
        <v>236</v>
      </c>
      <c r="GS301" s="1194">
        <v>38</v>
      </c>
      <c r="GT301" s="1033">
        <v>10840</v>
      </c>
      <c r="GU301" s="1025">
        <f t="shared" si="5048"/>
        <v>411920</v>
      </c>
      <c r="GV301" s="1016"/>
      <c r="GW301" s="898">
        <f t="shared" si="5049"/>
        <v>1</v>
      </c>
      <c r="GX301" s="898">
        <f t="shared" si="5050"/>
        <v>1</v>
      </c>
      <c r="GY301" s="899">
        <f t="shared" si="5051"/>
        <v>1</v>
      </c>
      <c r="GZ301" s="899">
        <f t="shared" si="5052"/>
        <v>1</v>
      </c>
      <c r="HA301" s="899">
        <f t="shared" si="5053"/>
        <v>1</v>
      </c>
      <c r="HB301" s="899">
        <f t="shared" si="5054"/>
        <v>1</v>
      </c>
      <c r="HC301" s="966">
        <f t="shared" si="5055"/>
        <v>411920</v>
      </c>
      <c r="HD301" s="901">
        <f t="shared" si="5056"/>
        <v>0</v>
      </c>
      <c r="HG301" s="1066" t="s">
        <v>981</v>
      </c>
      <c r="HH301" s="1067" t="s">
        <v>646</v>
      </c>
      <c r="HI301" s="1193" t="s">
        <v>236</v>
      </c>
      <c r="HJ301" s="1194">
        <v>38</v>
      </c>
      <c r="HK301" s="1033">
        <v>6687</v>
      </c>
      <c r="HL301" s="1025">
        <f t="shared" si="5057"/>
        <v>254106</v>
      </c>
      <c r="HM301" s="1016"/>
      <c r="HN301" s="898">
        <f t="shared" si="5058"/>
        <v>1</v>
      </c>
      <c r="HO301" s="898">
        <f t="shared" si="5059"/>
        <v>1</v>
      </c>
      <c r="HP301" s="899">
        <f t="shared" si="5060"/>
        <v>1</v>
      </c>
      <c r="HQ301" s="899">
        <f t="shared" si="5061"/>
        <v>1</v>
      </c>
      <c r="HR301" s="899">
        <f t="shared" si="5062"/>
        <v>1</v>
      </c>
      <c r="HS301" s="899">
        <f t="shared" si="5063"/>
        <v>1</v>
      </c>
      <c r="HT301" s="966">
        <f t="shared" si="5064"/>
        <v>254106</v>
      </c>
      <c r="HU301" s="901">
        <f t="shared" si="5065"/>
        <v>0</v>
      </c>
      <c r="HX301" s="1066" t="s">
        <v>981</v>
      </c>
      <c r="HY301" s="1067" t="s">
        <v>646</v>
      </c>
      <c r="HZ301" s="1193" t="s">
        <v>236</v>
      </c>
      <c r="IA301" s="1194">
        <v>38</v>
      </c>
      <c r="IB301" s="1037">
        <v>5827</v>
      </c>
      <c r="IC301" s="1027">
        <f t="shared" si="5066"/>
        <v>221426</v>
      </c>
      <c r="ID301" s="1016"/>
      <c r="IE301" s="898">
        <f t="shared" si="5067"/>
        <v>1</v>
      </c>
      <c r="IF301" s="898">
        <f t="shared" si="5068"/>
        <v>1</v>
      </c>
      <c r="IG301" s="899">
        <f t="shared" si="5069"/>
        <v>1</v>
      </c>
      <c r="IH301" s="899">
        <f t="shared" si="5070"/>
        <v>1</v>
      </c>
      <c r="II301" s="899">
        <f t="shared" si="5071"/>
        <v>1</v>
      </c>
      <c r="IJ301" s="899">
        <f t="shared" si="5072"/>
        <v>1</v>
      </c>
      <c r="IK301" s="966">
        <f t="shared" si="5073"/>
        <v>221426</v>
      </c>
      <c r="IL301" s="901">
        <f t="shared" si="5074"/>
        <v>0</v>
      </c>
      <c r="IO301" s="1066" t="s">
        <v>981</v>
      </c>
      <c r="IP301" s="1067" t="s">
        <v>646</v>
      </c>
      <c r="IQ301" s="1193" t="s">
        <v>236</v>
      </c>
      <c r="IR301" s="1194">
        <v>38</v>
      </c>
      <c r="IS301" s="1033">
        <v>9201</v>
      </c>
      <c r="IT301" s="1025">
        <f t="shared" si="5075"/>
        <v>349638</v>
      </c>
      <c r="IU301" s="1016"/>
      <c r="IV301" s="898">
        <f t="shared" si="5076"/>
        <v>1</v>
      </c>
      <c r="IW301" s="898">
        <f t="shared" si="5077"/>
        <v>1</v>
      </c>
      <c r="IX301" s="899">
        <f t="shared" si="5078"/>
        <v>1</v>
      </c>
      <c r="IY301" s="899">
        <f t="shared" si="5079"/>
        <v>1</v>
      </c>
      <c r="IZ301" s="899">
        <f t="shared" si="5080"/>
        <v>1</v>
      </c>
      <c r="JA301" s="899">
        <f t="shared" si="5081"/>
        <v>1</v>
      </c>
      <c r="JB301" s="966">
        <f t="shared" si="5082"/>
        <v>349638</v>
      </c>
      <c r="JC301" s="901">
        <f t="shared" si="5083"/>
        <v>0</v>
      </c>
      <c r="JF301" s="1066" t="s">
        <v>981</v>
      </c>
      <c r="JG301" s="1067" t="s">
        <v>646</v>
      </c>
      <c r="JH301" s="1193" t="s">
        <v>236</v>
      </c>
      <c r="JI301" s="1194">
        <v>38</v>
      </c>
      <c r="JJ301" s="1033">
        <v>3500</v>
      </c>
      <c r="JK301" s="1025">
        <f t="shared" si="5084"/>
        <v>133000</v>
      </c>
      <c r="JL301" s="1016"/>
      <c r="JM301" s="898">
        <f t="shared" si="5085"/>
        <v>1</v>
      </c>
      <c r="JN301" s="898">
        <f t="shared" si="5086"/>
        <v>1</v>
      </c>
      <c r="JO301" s="899">
        <f t="shared" si="5087"/>
        <v>1</v>
      </c>
      <c r="JP301" s="899">
        <f t="shared" si="5088"/>
        <v>1</v>
      </c>
      <c r="JQ301" s="899">
        <f t="shared" si="5089"/>
        <v>1</v>
      </c>
      <c r="JR301" s="899">
        <f t="shared" si="5090"/>
        <v>1</v>
      </c>
      <c r="JS301" s="966">
        <f t="shared" si="5091"/>
        <v>133000</v>
      </c>
      <c r="JT301" s="901">
        <f t="shared" si="5092"/>
        <v>0</v>
      </c>
      <c r="JW301" s="1066" t="s">
        <v>981</v>
      </c>
      <c r="JX301" s="1067" t="s">
        <v>646</v>
      </c>
      <c r="JY301" s="1193" t="s">
        <v>236</v>
      </c>
      <c r="JZ301" s="1194">
        <v>38</v>
      </c>
      <c r="KA301" s="1033">
        <v>6047.4007500000007</v>
      </c>
      <c r="KB301" s="1025">
        <f t="shared" si="5093"/>
        <v>229801</v>
      </c>
      <c r="KC301" s="1016"/>
      <c r="KD301" s="898">
        <f t="shared" si="5094"/>
        <v>1</v>
      </c>
      <c r="KE301" s="898">
        <f t="shared" si="5095"/>
        <v>1</v>
      </c>
      <c r="KF301" s="899">
        <f t="shared" si="5096"/>
        <v>1</v>
      </c>
      <c r="KG301" s="899">
        <f t="shared" si="5097"/>
        <v>1</v>
      </c>
      <c r="KH301" s="899">
        <f t="shared" si="5098"/>
        <v>1</v>
      </c>
      <c r="KI301" s="899">
        <f t="shared" si="5099"/>
        <v>1</v>
      </c>
      <c r="KJ301" s="966">
        <f t="shared" si="5100"/>
        <v>229801</v>
      </c>
      <c r="KK301" s="901">
        <f t="shared" si="5101"/>
        <v>0</v>
      </c>
      <c r="KN301" s="1066" t="s">
        <v>981</v>
      </c>
      <c r="KO301" s="1067" t="s">
        <v>646</v>
      </c>
      <c r="KP301" s="1193" t="s">
        <v>236</v>
      </c>
      <c r="KQ301" s="1194">
        <v>38</v>
      </c>
      <c r="KR301" s="1033">
        <v>50373</v>
      </c>
      <c r="KS301" s="1025">
        <f t="shared" si="5102"/>
        <v>1914174</v>
      </c>
      <c r="KT301" s="1016"/>
      <c r="KU301" s="898">
        <f t="shared" si="5103"/>
        <v>1</v>
      </c>
      <c r="KV301" s="898">
        <f t="shared" si="5104"/>
        <v>1</v>
      </c>
      <c r="KW301" s="899">
        <f t="shared" si="5105"/>
        <v>1</v>
      </c>
      <c r="KX301" s="899">
        <f t="shared" si="5106"/>
        <v>1</v>
      </c>
      <c r="KY301" s="899">
        <f t="shared" si="5107"/>
        <v>1</v>
      </c>
      <c r="KZ301" s="899">
        <f t="shared" si="5108"/>
        <v>1</v>
      </c>
      <c r="LA301" s="966">
        <f t="shared" si="5109"/>
        <v>1914174</v>
      </c>
      <c r="LB301" s="901">
        <f t="shared" si="5110"/>
        <v>0</v>
      </c>
      <c r="LE301" s="1066" t="s">
        <v>981</v>
      </c>
      <c r="LF301" s="1067" t="s">
        <v>646</v>
      </c>
      <c r="LG301" s="1193" t="s">
        <v>236</v>
      </c>
      <c r="LH301" s="1194">
        <v>38</v>
      </c>
      <c r="LI301" s="1038">
        <v>5982</v>
      </c>
      <c r="LJ301" s="1028">
        <f t="shared" si="5111"/>
        <v>227316</v>
      </c>
      <c r="LK301" s="1016"/>
      <c r="LL301" s="898">
        <f t="shared" si="5112"/>
        <v>1</v>
      </c>
      <c r="LM301" s="898">
        <f t="shared" si="5113"/>
        <v>1</v>
      </c>
      <c r="LN301" s="899">
        <f t="shared" si="5114"/>
        <v>1</v>
      </c>
      <c r="LO301" s="899">
        <f t="shared" si="5115"/>
        <v>1</v>
      </c>
      <c r="LP301" s="899">
        <f t="shared" si="5116"/>
        <v>1</v>
      </c>
      <c r="LQ301" s="899">
        <f t="shared" si="5117"/>
        <v>1</v>
      </c>
      <c r="LR301" s="966">
        <f t="shared" si="5118"/>
        <v>227316</v>
      </c>
      <c r="LS301" s="901">
        <f t="shared" si="5119"/>
        <v>0</v>
      </c>
      <c r="LV301" s="1066" t="s">
        <v>981</v>
      </c>
      <c r="LW301" s="1067" t="s">
        <v>646</v>
      </c>
      <c r="LX301" s="1193" t="s">
        <v>236</v>
      </c>
      <c r="LY301" s="1194">
        <v>38</v>
      </c>
      <c r="LZ301" s="1033">
        <v>29250</v>
      </c>
      <c r="MA301" s="1025">
        <f t="shared" si="5120"/>
        <v>1111500</v>
      </c>
      <c r="MB301" s="1016"/>
      <c r="MC301" s="898">
        <f t="shared" si="5121"/>
        <v>1</v>
      </c>
      <c r="MD301" s="898">
        <f t="shared" si="5122"/>
        <v>1</v>
      </c>
      <c r="ME301" s="899">
        <f t="shared" si="5123"/>
        <v>1</v>
      </c>
      <c r="MF301" s="899">
        <f t="shared" si="5124"/>
        <v>1</v>
      </c>
      <c r="MG301" s="899">
        <f t="shared" si="5125"/>
        <v>1</v>
      </c>
      <c r="MH301" s="899">
        <f t="shared" si="5126"/>
        <v>1</v>
      </c>
      <c r="MI301" s="966">
        <f t="shared" si="5127"/>
        <v>1111500</v>
      </c>
      <c r="MJ301" s="901">
        <f t="shared" si="5128"/>
        <v>0</v>
      </c>
      <c r="MM301" s="1066" t="s">
        <v>981</v>
      </c>
      <c r="MN301" s="1067" t="s">
        <v>646</v>
      </c>
      <c r="MO301" s="1193" t="s">
        <v>236</v>
      </c>
      <c r="MP301" s="1194">
        <v>38</v>
      </c>
      <c r="MQ301" s="1033">
        <v>5220</v>
      </c>
      <c r="MR301" s="1025">
        <f t="shared" si="5129"/>
        <v>198360</v>
      </c>
      <c r="MS301" s="1016"/>
      <c r="MT301" s="898">
        <f t="shared" si="5130"/>
        <v>1</v>
      </c>
      <c r="MU301" s="898">
        <f t="shared" si="5131"/>
        <v>1</v>
      </c>
      <c r="MV301" s="899">
        <f t="shared" si="5132"/>
        <v>1</v>
      </c>
      <c r="MW301" s="899">
        <f t="shared" si="5133"/>
        <v>1</v>
      </c>
      <c r="MX301" s="899">
        <f t="shared" si="5134"/>
        <v>1</v>
      </c>
      <c r="MY301" s="899">
        <f t="shared" si="5135"/>
        <v>1</v>
      </c>
      <c r="MZ301" s="966">
        <f t="shared" si="5136"/>
        <v>198360</v>
      </c>
      <c r="NA301" s="901">
        <f t="shared" si="5137"/>
        <v>0</v>
      </c>
      <c r="ND301" s="975" t="s">
        <v>981</v>
      </c>
      <c r="NE301" s="976" t="s">
        <v>646</v>
      </c>
      <c r="NF301" s="1175" t="s">
        <v>236</v>
      </c>
      <c r="NG301" s="1176">
        <v>38</v>
      </c>
      <c r="NH301" s="979">
        <v>6523.11</v>
      </c>
      <c r="NI301" s="980">
        <v>247878</v>
      </c>
      <c r="NJ301" s="1016"/>
      <c r="NK301" s="898">
        <f t="shared" si="5138"/>
        <v>1</v>
      </c>
      <c r="NL301" s="898">
        <f t="shared" si="5139"/>
        <v>1</v>
      </c>
      <c r="NM301" s="899">
        <f t="shared" si="5140"/>
        <v>1</v>
      </c>
      <c r="NN301" s="899">
        <f t="shared" si="5141"/>
        <v>1</v>
      </c>
      <c r="NO301" s="899">
        <f t="shared" si="5142"/>
        <v>1</v>
      </c>
      <c r="NP301" s="899">
        <f t="shared" si="5143"/>
        <v>1</v>
      </c>
      <c r="NQ301" s="966">
        <f t="shared" si="5144"/>
        <v>247878</v>
      </c>
      <c r="NR301" s="901">
        <f t="shared" si="5145"/>
        <v>0</v>
      </c>
      <c r="NU301" s="981" t="s">
        <v>981</v>
      </c>
      <c r="NV301" s="982" t="s">
        <v>646</v>
      </c>
      <c r="NW301" s="1177" t="s">
        <v>236</v>
      </c>
      <c r="NX301" s="1178">
        <v>38</v>
      </c>
      <c r="NY301" s="1041">
        <v>6589</v>
      </c>
      <c r="NZ301" s="986">
        <f t="shared" si="5146"/>
        <v>250382</v>
      </c>
      <c r="OA301" s="1016"/>
      <c r="OB301" s="898">
        <f t="shared" si="5147"/>
        <v>1</v>
      </c>
      <c r="OC301" s="898">
        <f t="shared" si="5148"/>
        <v>1</v>
      </c>
      <c r="OD301" s="899">
        <f t="shared" si="5149"/>
        <v>1</v>
      </c>
      <c r="OE301" s="899">
        <f t="shared" si="5150"/>
        <v>1</v>
      </c>
      <c r="OF301" s="899">
        <f t="shared" si="5151"/>
        <v>1</v>
      </c>
      <c r="OG301" s="899">
        <f t="shared" si="5152"/>
        <v>1</v>
      </c>
      <c r="OH301" s="966">
        <f t="shared" si="5153"/>
        <v>250382</v>
      </c>
      <c r="OI301" s="901">
        <f t="shared" si="5154"/>
        <v>0</v>
      </c>
      <c r="OL301" s="1066" t="s">
        <v>981</v>
      </c>
      <c r="OM301" s="1067" t="s">
        <v>646</v>
      </c>
      <c r="ON301" s="1193" t="s">
        <v>236</v>
      </c>
      <c r="OO301" s="1194">
        <v>38</v>
      </c>
      <c r="OP301" s="1033">
        <v>4697</v>
      </c>
      <c r="OQ301" s="1025">
        <f t="shared" si="5155"/>
        <v>178486</v>
      </c>
      <c r="OR301" s="1016"/>
      <c r="OS301" s="898">
        <f t="shared" si="5156"/>
        <v>1</v>
      </c>
      <c r="OT301" s="898">
        <f t="shared" si="5157"/>
        <v>1</v>
      </c>
      <c r="OU301" s="899">
        <f t="shared" si="5158"/>
        <v>1</v>
      </c>
      <c r="OV301" s="899">
        <f t="shared" si="5159"/>
        <v>1</v>
      </c>
      <c r="OW301" s="899">
        <f t="shared" si="5160"/>
        <v>1</v>
      </c>
      <c r="OX301" s="899">
        <f t="shared" si="5161"/>
        <v>1</v>
      </c>
      <c r="OY301" s="966">
        <f t="shared" si="5162"/>
        <v>178486</v>
      </c>
      <c r="OZ301" s="901">
        <f t="shared" si="5163"/>
        <v>0</v>
      </c>
      <c r="PC301" s="1066" t="s">
        <v>981</v>
      </c>
      <c r="PD301" s="1067" t="s">
        <v>646</v>
      </c>
      <c r="PE301" s="1193" t="s">
        <v>236</v>
      </c>
      <c r="PF301" s="1194">
        <v>38</v>
      </c>
      <c r="PG301" s="1023">
        <v>11193</v>
      </c>
      <c r="PH301" s="1029">
        <v>425334</v>
      </c>
      <c r="PI301" s="1249"/>
      <c r="PJ301" s="898">
        <f t="shared" si="5164"/>
        <v>1</v>
      </c>
      <c r="PK301" s="898">
        <f t="shared" si="5165"/>
        <v>1</v>
      </c>
      <c r="PL301" s="899">
        <f t="shared" si="5166"/>
        <v>1</v>
      </c>
      <c r="PM301" s="899">
        <f t="shared" si="5167"/>
        <v>1</v>
      </c>
      <c r="PN301" s="899">
        <f t="shared" si="5168"/>
        <v>1</v>
      </c>
      <c r="PO301" s="899">
        <f t="shared" si="5169"/>
        <v>1</v>
      </c>
      <c r="PP301" s="966">
        <f t="shared" si="5170"/>
        <v>425334</v>
      </c>
      <c r="PQ301" s="901">
        <f t="shared" si="5171"/>
        <v>0</v>
      </c>
      <c r="PT301" s="1066" t="s">
        <v>981</v>
      </c>
      <c r="PU301" s="1067" t="s">
        <v>646</v>
      </c>
      <c r="PV301" s="1193" t="s">
        <v>236</v>
      </c>
      <c r="PW301" s="1194">
        <v>38</v>
      </c>
      <c r="PX301" s="1033">
        <v>10295</v>
      </c>
      <c r="PY301" s="1025">
        <f t="shared" si="5172"/>
        <v>391210</v>
      </c>
      <c r="PZ301" s="1016"/>
      <c r="QA301" s="898">
        <f t="shared" si="5173"/>
        <v>1</v>
      </c>
      <c r="QB301" s="898">
        <f t="shared" si="5174"/>
        <v>1</v>
      </c>
      <c r="QC301" s="899">
        <f t="shared" si="5175"/>
        <v>1</v>
      </c>
      <c r="QD301" s="899">
        <f t="shared" si="5176"/>
        <v>1</v>
      </c>
      <c r="QE301" s="899">
        <f t="shared" si="5177"/>
        <v>1</v>
      </c>
      <c r="QF301" s="899">
        <f t="shared" si="5178"/>
        <v>1</v>
      </c>
      <c r="QG301" s="966">
        <f t="shared" si="5179"/>
        <v>391210</v>
      </c>
      <c r="QH301" s="901">
        <f t="shared" si="5180"/>
        <v>0</v>
      </c>
      <c r="QK301" s="1066" t="s">
        <v>981</v>
      </c>
      <c r="QL301" s="1067" t="s">
        <v>646</v>
      </c>
      <c r="QM301" s="1193" t="s">
        <v>236</v>
      </c>
      <c r="QN301" s="1194">
        <v>38</v>
      </c>
      <c r="QO301" s="1038">
        <v>6011.9099999999989</v>
      </c>
      <c r="QP301" s="1028">
        <f t="shared" si="5181"/>
        <v>228453</v>
      </c>
      <c r="QQ301" s="1016"/>
      <c r="QR301" s="898">
        <f t="shared" si="5182"/>
        <v>1</v>
      </c>
      <c r="QS301" s="898">
        <f t="shared" si="5183"/>
        <v>1</v>
      </c>
      <c r="QT301" s="899">
        <f t="shared" si="5184"/>
        <v>1</v>
      </c>
      <c r="QU301" s="899">
        <f t="shared" si="5185"/>
        <v>1</v>
      </c>
      <c r="QV301" s="899">
        <f t="shared" si="5186"/>
        <v>1</v>
      </c>
      <c r="QW301" s="899">
        <f t="shared" si="5187"/>
        <v>1</v>
      </c>
      <c r="QX301" s="966">
        <f t="shared" si="5188"/>
        <v>228453</v>
      </c>
      <c r="QY301" s="901">
        <f t="shared" si="5189"/>
        <v>0</v>
      </c>
      <c r="RB301" s="405"/>
      <c r="RC301" s="406"/>
      <c r="RD301" s="407"/>
      <c r="RE301" s="408"/>
      <c r="RF301" s="409"/>
      <c r="RG301" s="410"/>
      <c r="RH301" s="410"/>
      <c r="RI301" s="898"/>
      <c r="RJ301" s="898"/>
      <c r="RK301" s="934"/>
      <c r="RL301" s="934"/>
      <c r="RM301" s="934"/>
      <c r="RN301" s="934"/>
      <c r="RO301" s="935"/>
      <c r="RP301" s="936"/>
      <c r="RS301" s="405"/>
      <c r="RT301" s="406"/>
      <c r="RU301" s="407"/>
      <c r="RV301" s="408"/>
      <c r="RW301" s="409"/>
      <c r="RX301" s="410"/>
      <c r="RY301" s="410"/>
      <c r="RZ301" s="898"/>
      <c r="SA301" s="898"/>
      <c r="SB301" s="934"/>
      <c r="SC301" s="934"/>
      <c r="SD301" s="934"/>
      <c r="SE301" s="934"/>
      <c r="SF301" s="935"/>
      <c r="SG301" s="936"/>
      <c r="SJ301" s="405"/>
      <c r="SK301" s="406"/>
      <c r="SL301" s="407"/>
      <c r="SM301" s="408"/>
      <c r="SN301" s="409"/>
      <c r="SO301" s="410"/>
      <c r="SP301" s="410"/>
      <c r="SQ301" s="898"/>
      <c r="SR301" s="898"/>
      <c r="SS301" s="934"/>
      <c r="ST301" s="934"/>
      <c r="SU301" s="934"/>
      <c r="SV301" s="934"/>
      <c r="SW301" s="935"/>
      <c r="SX301" s="936"/>
    </row>
    <row r="302" spans="2:518" ht="28.5" customHeight="1" thickTop="1" thickBot="1">
      <c r="B302" s="937" t="s">
        <v>982</v>
      </c>
      <c r="C302" s="938" t="s">
        <v>647</v>
      </c>
      <c r="D302" s="939"/>
      <c r="E302" s="940"/>
      <c r="F302" s="941"/>
      <c r="G302" s="942"/>
      <c r="H302" s="1016"/>
      <c r="K302" s="937" t="s">
        <v>982</v>
      </c>
      <c r="L302" s="938" t="s">
        <v>647</v>
      </c>
      <c r="M302" s="939"/>
      <c r="N302" s="940"/>
      <c r="O302" s="941"/>
      <c r="P302" s="942"/>
      <c r="Q302" s="1016"/>
      <c r="R302" s="898"/>
      <c r="S302" s="898"/>
      <c r="T302" s="934"/>
      <c r="U302" s="934"/>
      <c r="V302" s="934"/>
      <c r="W302" s="934"/>
      <c r="X302" s="935"/>
      <c r="Y302" s="936"/>
      <c r="Z302" s="872"/>
      <c r="AA302" s="872"/>
      <c r="AB302" s="937" t="s">
        <v>982</v>
      </c>
      <c r="AC302" s="938" t="s">
        <v>647</v>
      </c>
      <c r="AD302" s="939"/>
      <c r="AE302" s="940"/>
      <c r="AF302" s="941"/>
      <c r="AG302" s="942"/>
      <c r="AH302" s="1016"/>
      <c r="AI302" s="898"/>
      <c r="AJ302" s="898"/>
      <c r="AK302" s="934"/>
      <c r="AL302" s="934"/>
      <c r="AM302" s="934"/>
      <c r="AN302" s="934"/>
      <c r="AO302" s="935"/>
      <c r="AP302" s="936"/>
      <c r="AQ302" s="872"/>
      <c r="AR302" s="872"/>
      <c r="AS302" s="937" t="s">
        <v>982</v>
      </c>
      <c r="AT302" s="1006" t="s">
        <v>647</v>
      </c>
      <c r="AU302" s="939"/>
      <c r="AV302" s="940"/>
      <c r="AW302" s="944"/>
      <c r="AX302" s="945"/>
      <c r="AY302" s="1016"/>
      <c r="AZ302" s="898"/>
      <c r="BA302" s="898"/>
      <c r="BB302" s="934"/>
      <c r="BC302" s="934"/>
      <c r="BD302" s="934"/>
      <c r="BE302" s="934"/>
      <c r="BF302" s="935"/>
      <c r="BG302" s="936"/>
      <c r="BJ302" s="937" t="s">
        <v>982</v>
      </c>
      <c r="BK302" s="938" t="s">
        <v>647</v>
      </c>
      <c r="BL302" s="939"/>
      <c r="BM302" s="940"/>
      <c r="BN302" s="941"/>
      <c r="BO302" s="942"/>
      <c r="BP302" s="1016"/>
      <c r="BQ302" s="898"/>
      <c r="BR302" s="898"/>
      <c r="BS302" s="934"/>
      <c r="BT302" s="934"/>
      <c r="BU302" s="934"/>
      <c r="BV302" s="934"/>
      <c r="BW302" s="935"/>
      <c r="BX302" s="936"/>
      <c r="CA302" s="937" t="s">
        <v>982</v>
      </c>
      <c r="CB302" s="938" t="s">
        <v>647</v>
      </c>
      <c r="CC302" s="939"/>
      <c r="CD302" s="940"/>
      <c r="CE302" s="941"/>
      <c r="CF302" s="942"/>
      <c r="CG302" s="1016"/>
      <c r="CH302" s="898"/>
      <c r="CI302" s="898"/>
      <c r="CJ302" s="934"/>
      <c r="CK302" s="934"/>
      <c r="CL302" s="934"/>
      <c r="CM302" s="934"/>
      <c r="CN302" s="935"/>
      <c r="CO302" s="936"/>
      <c r="CR302" s="937" t="s">
        <v>982</v>
      </c>
      <c r="CS302" s="938" t="s">
        <v>647</v>
      </c>
      <c r="CT302" s="939"/>
      <c r="CU302" s="940"/>
      <c r="CV302" s="941"/>
      <c r="CW302" s="942"/>
      <c r="CX302" s="1016"/>
      <c r="CY302" s="898"/>
      <c r="CZ302" s="898"/>
      <c r="DA302" s="934"/>
      <c r="DB302" s="934"/>
      <c r="DC302" s="934"/>
      <c r="DD302" s="934"/>
      <c r="DE302" s="935"/>
      <c r="DF302" s="936"/>
      <c r="DI302" s="937" t="s">
        <v>982</v>
      </c>
      <c r="DJ302" s="938" t="s">
        <v>647</v>
      </c>
      <c r="DK302" s="939"/>
      <c r="DL302" s="940"/>
      <c r="DM302" s="941"/>
      <c r="DN302" s="942"/>
      <c r="DO302" s="1016"/>
      <c r="DP302" s="898"/>
      <c r="DQ302" s="898"/>
      <c r="DR302" s="934"/>
      <c r="DS302" s="934"/>
      <c r="DT302" s="934"/>
      <c r="DU302" s="934"/>
      <c r="DV302" s="935"/>
      <c r="DW302" s="936"/>
      <c r="DZ302" s="937" t="s">
        <v>982</v>
      </c>
      <c r="EA302" s="938" t="s">
        <v>647</v>
      </c>
      <c r="EB302" s="939"/>
      <c r="EC302" s="940"/>
      <c r="ED302" s="941"/>
      <c r="EE302" s="942"/>
      <c r="EF302" s="1016"/>
      <c r="EG302" s="898"/>
      <c r="EH302" s="898"/>
      <c r="EI302" s="934"/>
      <c r="EJ302" s="934"/>
      <c r="EK302" s="934"/>
      <c r="EL302" s="934"/>
      <c r="EM302" s="935"/>
      <c r="EN302" s="936"/>
      <c r="EQ302" s="937" t="s">
        <v>982</v>
      </c>
      <c r="ER302" s="938" t="s">
        <v>647</v>
      </c>
      <c r="ES302" s="939"/>
      <c r="ET302" s="940"/>
      <c r="EU302" s="941"/>
      <c r="EV302" s="942"/>
      <c r="EW302" s="1016"/>
      <c r="EX302" s="898"/>
      <c r="EY302" s="898"/>
      <c r="EZ302" s="934"/>
      <c r="FA302" s="934"/>
      <c r="FB302" s="934"/>
      <c r="FC302" s="934"/>
      <c r="FD302" s="935"/>
      <c r="FE302" s="936"/>
      <c r="FH302" s="937"/>
      <c r="FI302" s="938"/>
      <c r="FJ302" s="939"/>
      <c r="FK302" s="940"/>
      <c r="FL302" s="941"/>
      <c r="FM302" s="942"/>
      <c r="FN302" s="1016"/>
      <c r="FO302" s="898"/>
      <c r="FP302" s="898"/>
      <c r="FQ302" s="934"/>
      <c r="FR302" s="934"/>
      <c r="FS302" s="934"/>
      <c r="FT302" s="934"/>
      <c r="FU302" s="935"/>
      <c r="FV302" s="936"/>
      <c r="FY302" s="937" t="s">
        <v>982</v>
      </c>
      <c r="FZ302" s="938" t="s">
        <v>647</v>
      </c>
      <c r="GA302" s="939"/>
      <c r="GB302" s="940"/>
      <c r="GC302" s="941"/>
      <c r="GD302" s="942"/>
      <c r="GE302" s="1016"/>
      <c r="GF302" s="898"/>
      <c r="GG302" s="898"/>
      <c r="GH302" s="934"/>
      <c r="GI302" s="934"/>
      <c r="GJ302" s="934"/>
      <c r="GK302" s="934"/>
      <c r="GL302" s="935"/>
      <c r="GM302" s="936"/>
      <c r="GP302" s="937" t="s">
        <v>982</v>
      </c>
      <c r="GQ302" s="938" t="s">
        <v>647</v>
      </c>
      <c r="GR302" s="939"/>
      <c r="GS302" s="940"/>
      <c r="GT302" s="941"/>
      <c r="GU302" s="942"/>
      <c r="GV302" s="1016"/>
      <c r="GW302" s="898"/>
      <c r="GX302" s="898"/>
      <c r="GY302" s="934"/>
      <c r="GZ302" s="934"/>
      <c r="HA302" s="934"/>
      <c r="HB302" s="934"/>
      <c r="HC302" s="935"/>
      <c r="HD302" s="936"/>
      <c r="HG302" s="937" t="s">
        <v>982</v>
      </c>
      <c r="HH302" s="938" t="s">
        <v>647</v>
      </c>
      <c r="HI302" s="939"/>
      <c r="HJ302" s="940"/>
      <c r="HK302" s="941"/>
      <c r="HL302" s="942"/>
      <c r="HM302" s="1016"/>
      <c r="HN302" s="898"/>
      <c r="HO302" s="898"/>
      <c r="HP302" s="934"/>
      <c r="HQ302" s="934"/>
      <c r="HR302" s="934"/>
      <c r="HS302" s="934"/>
      <c r="HT302" s="935"/>
      <c r="HU302" s="936"/>
      <c r="HX302" s="937" t="s">
        <v>982</v>
      </c>
      <c r="HY302" s="938" t="s">
        <v>647</v>
      </c>
      <c r="HZ302" s="939"/>
      <c r="IA302" s="940"/>
      <c r="IB302" s="941"/>
      <c r="IC302" s="942"/>
      <c r="ID302" s="1016"/>
      <c r="IE302" s="898"/>
      <c r="IF302" s="898"/>
      <c r="IG302" s="934"/>
      <c r="IH302" s="934"/>
      <c r="II302" s="934"/>
      <c r="IJ302" s="934"/>
      <c r="IK302" s="935"/>
      <c r="IL302" s="936"/>
      <c r="IO302" s="937" t="s">
        <v>982</v>
      </c>
      <c r="IP302" s="938" t="s">
        <v>647</v>
      </c>
      <c r="IQ302" s="939"/>
      <c r="IR302" s="940"/>
      <c r="IS302" s="941"/>
      <c r="IT302" s="942"/>
      <c r="IU302" s="1016"/>
      <c r="IV302" s="898"/>
      <c r="IW302" s="898"/>
      <c r="IX302" s="934"/>
      <c r="IY302" s="934"/>
      <c r="IZ302" s="934"/>
      <c r="JA302" s="934"/>
      <c r="JB302" s="935"/>
      <c r="JC302" s="936"/>
      <c r="JF302" s="937" t="s">
        <v>982</v>
      </c>
      <c r="JG302" s="938" t="s">
        <v>647</v>
      </c>
      <c r="JH302" s="939"/>
      <c r="JI302" s="940"/>
      <c r="JJ302" s="941"/>
      <c r="JK302" s="942"/>
      <c r="JL302" s="1016"/>
      <c r="JM302" s="898"/>
      <c r="JN302" s="898"/>
      <c r="JO302" s="934"/>
      <c r="JP302" s="934"/>
      <c r="JQ302" s="934"/>
      <c r="JR302" s="934"/>
      <c r="JS302" s="935"/>
      <c r="JT302" s="936"/>
      <c r="JW302" s="937" t="s">
        <v>982</v>
      </c>
      <c r="JX302" s="938" t="s">
        <v>647</v>
      </c>
      <c r="JY302" s="939"/>
      <c r="JZ302" s="940"/>
      <c r="KA302" s="941"/>
      <c r="KB302" s="942"/>
      <c r="KC302" s="1016"/>
      <c r="KD302" s="898"/>
      <c r="KE302" s="898"/>
      <c r="KF302" s="934"/>
      <c r="KG302" s="934"/>
      <c r="KH302" s="934"/>
      <c r="KI302" s="934"/>
      <c r="KJ302" s="935"/>
      <c r="KK302" s="936"/>
      <c r="KN302" s="937" t="s">
        <v>982</v>
      </c>
      <c r="KO302" s="938" t="s">
        <v>647</v>
      </c>
      <c r="KP302" s="939"/>
      <c r="KQ302" s="940"/>
      <c r="KR302" s="941"/>
      <c r="KS302" s="942"/>
      <c r="KT302" s="1016"/>
      <c r="KU302" s="898"/>
      <c r="KV302" s="898"/>
      <c r="KW302" s="934"/>
      <c r="KX302" s="934"/>
      <c r="KY302" s="934"/>
      <c r="KZ302" s="934"/>
      <c r="LA302" s="935"/>
      <c r="LB302" s="936"/>
      <c r="LE302" s="937" t="s">
        <v>982</v>
      </c>
      <c r="LF302" s="938" t="s">
        <v>647</v>
      </c>
      <c r="LG302" s="939"/>
      <c r="LH302" s="940"/>
      <c r="LI302" s="1007">
        <v>0</v>
      </c>
      <c r="LJ302" s="1008"/>
      <c r="LK302" s="1016"/>
      <c r="LL302" s="898"/>
      <c r="LM302" s="898"/>
      <c r="LN302" s="934"/>
      <c r="LO302" s="934"/>
      <c r="LP302" s="934"/>
      <c r="LQ302" s="934"/>
      <c r="LR302" s="935"/>
      <c r="LS302" s="936"/>
      <c r="LV302" s="937" t="s">
        <v>982</v>
      </c>
      <c r="LW302" s="938" t="s">
        <v>647</v>
      </c>
      <c r="LX302" s="939"/>
      <c r="LY302" s="940"/>
      <c r="LZ302" s="941"/>
      <c r="MA302" s="942"/>
      <c r="MB302" s="1016"/>
      <c r="MC302" s="898"/>
      <c r="MD302" s="898"/>
      <c r="ME302" s="934"/>
      <c r="MF302" s="934"/>
      <c r="MG302" s="934"/>
      <c r="MH302" s="934"/>
      <c r="MI302" s="935"/>
      <c r="MJ302" s="936"/>
      <c r="MM302" s="937" t="s">
        <v>982</v>
      </c>
      <c r="MN302" s="938" t="s">
        <v>647</v>
      </c>
      <c r="MO302" s="939"/>
      <c r="MP302" s="940"/>
      <c r="MQ302" s="941"/>
      <c r="MR302" s="942"/>
      <c r="MS302" s="1016"/>
      <c r="MT302" s="898"/>
      <c r="MU302" s="898"/>
      <c r="MV302" s="934"/>
      <c r="MW302" s="934"/>
      <c r="MX302" s="934"/>
      <c r="MY302" s="934"/>
      <c r="MZ302" s="935"/>
      <c r="NA302" s="936"/>
      <c r="ND302" s="946" t="s">
        <v>982</v>
      </c>
      <c r="NE302" s="1009" t="s">
        <v>647</v>
      </c>
      <c r="NF302" s="948"/>
      <c r="NG302" s="949"/>
      <c r="NH302" s="998"/>
      <c r="NI302" s="950"/>
      <c r="NJ302" s="1016"/>
      <c r="NK302" s="898"/>
      <c r="NL302" s="898"/>
      <c r="NM302" s="934"/>
      <c r="NN302" s="934"/>
      <c r="NO302" s="934"/>
      <c r="NP302" s="934"/>
      <c r="NQ302" s="935"/>
      <c r="NR302" s="936"/>
      <c r="NU302" s="951" t="s">
        <v>982</v>
      </c>
      <c r="NV302" s="1010" t="s">
        <v>647</v>
      </c>
      <c r="NW302" s="953"/>
      <c r="NX302" s="954"/>
      <c r="NY302" s="1011"/>
      <c r="NZ302" s="955"/>
      <c r="OA302" s="1016"/>
      <c r="OB302" s="898"/>
      <c r="OC302" s="898"/>
      <c r="OD302" s="934"/>
      <c r="OE302" s="934"/>
      <c r="OF302" s="934"/>
      <c r="OG302" s="934"/>
      <c r="OH302" s="935"/>
      <c r="OI302" s="936"/>
      <c r="OL302" s="937" t="s">
        <v>982</v>
      </c>
      <c r="OM302" s="938" t="s">
        <v>647</v>
      </c>
      <c r="ON302" s="939"/>
      <c r="OO302" s="940"/>
      <c r="OP302" s="941"/>
      <c r="OQ302" s="942"/>
      <c r="OR302" s="1016"/>
      <c r="OS302" s="898"/>
      <c r="OT302" s="898"/>
      <c r="OU302" s="934"/>
      <c r="OV302" s="934"/>
      <c r="OW302" s="934"/>
      <c r="OX302" s="934"/>
      <c r="OY302" s="935"/>
      <c r="OZ302" s="936"/>
      <c r="PC302" s="937" t="s">
        <v>982</v>
      </c>
      <c r="PD302" s="938" t="s">
        <v>647</v>
      </c>
      <c r="PE302" s="939"/>
      <c r="PF302" s="940"/>
      <c r="PG302" s="956"/>
      <c r="PH302" s="957"/>
      <c r="PI302" s="1249"/>
      <c r="PJ302" s="898"/>
      <c r="PK302" s="898"/>
      <c r="PL302" s="934"/>
      <c r="PM302" s="934"/>
      <c r="PN302" s="934"/>
      <c r="PO302" s="934"/>
      <c r="PP302" s="935"/>
      <c r="PQ302" s="936"/>
      <c r="PT302" s="937" t="s">
        <v>982</v>
      </c>
      <c r="PU302" s="938" t="s">
        <v>647</v>
      </c>
      <c r="PV302" s="939"/>
      <c r="PW302" s="940"/>
      <c r="PX302" s="941"/>
      <c r="PY302" s="942"/>
      <c r="PZ302" s="1016"/>
      <c r="QA302" s="898"/>
      <c r="QB302" s="898"/>
      <c r="QC302" s="934"/>
      <c r="QD302" s="934"/>
      <c r="QE302" s="934"/>
      <c r="QF302" s="934"/>
      <c r="QG302" s="935"/>
      <c r="QH302" s="936"/>
      <c r="QK302" s="937" t="s">
        <v>982</v>
      </c>
      <c r="QL302" s="938" t="s">
        <v>647</v>
      </c>
      <c r="QM302" s="939"/>
      <c r="QN302" s="940"/>
      <c r="QO302" s="1007">
        <v>0</v>
      </c>
      <c r="QP302" s="1008"/>
      <c r="QQ302" s="1016"/>
      <c r="QR302" s="898"/>
      <c r="QS302" s="898"/>
      <c r="QT302" s="934"/>
      <c r="QU302" s="934"/>
      <c r="QV302" s="934"/>
      <c r="QW302" s="934"/>
      <c r="QX302" s="935"/>
      <c r="QY302" s="936"/>
      <c r="RB302" s="405"/>
      <c r="RC302" s="406"/>
      <c r="RD302" s="407"/>
      <c r="RE302" s="408"/>
      <c r="RF302" s="409"/>
      <c r="RG302" s="410"/>
      <c r="RH302" s="410"/>
      <c r="RI302" s="898"/>
      <c r="RJ302" s="898"/>
      <c r="RK302" s="934"/>
      <c r="RL302" s="934"/>
      <c r="RM302" s="934"/>
      <c r="RN302" s="934"/>
      <c r="RO302" s="935"/>
      <c r="RP302" s="936"/>
      <c r="RS302" s="405"/>
      <c r="RT302" s="406"/>
      <c r="RU302" s="407"/>
      <c r="RV302" s="408"/>
      <c r="RW302" s="409"/>
      <c r="RX302" s="410"/>
      <c r="RY302" s="410"/>
      <c r="RZ302" s="898"/>
      <c r="SA302" s="898"/>
      <c r="SB302" s="934"/>
      <c r="SC302" s="934"/>
      <c r="SD302" s="934"/>
      <c r="SE302" s="934"/>
      <c r="SF302" s="935"/>
      <c r="SG302" s="936"/>
      <c r="SJ302" s="405"/>
      <c r="SK302" s="406"/>
      <c r="SL302" s="407"/>
      <c r="SM302" s="408"/>
      <c r="SN302" s="409"/>
      <c r="SO302" s="410"/>
      <c r="SP302" s="410"/>
      <c r="SQ302" s="898"/>
      <c r="SR302" s="898"/>
      <c r="SS302" s="934"/>
      <c r="ST302" s="934"/>
      <c r="SU302" s="934"/>
      <c r="SV302" s="934"/>
      <c r="SW302" s="935"/>
      <c r="SX302" s="936"/>
    </row>
    <row r="303" spans="2:518" ht="60.75" customHeight="1" thickTop="1" thickBot="1">
      <c r="B303" s="958"/>
      <c r="C303" s="1190" t="s">
        <v>648</v>
      </c>
      <c r="D303" s="1179"/>
      <c r="E303" s="1180"/>
      <c r="F303" s="1017"/>
      <c r="G303" s="1025"/>
      <c r="H303" s="1016"/>
      <c r="K303" s="958"/>
      <c r="L303" s="1190" t="s">
        <v>648</v>
      </c>
      <c r="M303" s="1179"/>
      <c r="N303" s="1180"/>
      <c r="O303" s="1017"/>
      <c r="P303" s="1025"/>
      <c r="Q303" s="1016"/>
      <c r="R303" s="898"/>
      <c r="S303" s="898"/>
      <c r="T303" s="934"/>
      <c r="U303" s="934"/>
      <c r="V303" s="934"/>
      <c r="W303" s="934"/>
      <c r="X303" s="935"/>
      <c r="Y303" s="936"/>
      <c r="Z303" s="872"/>
      <c r="AA303" s="872"/>
      <c r="AB303" s="958"/>
      <c r="AC303" s="1190" t="s">
        <v>648</v>
      </c>
      <c r="AD303" s="1179"/>
      <c r="AE303" s="1180"/>
      <c r="AF303" s="1017"/>
      <c r="AG303" s="1025"/>
      <c r="AH303" s="1016"/>
      <c r="AI303" s="898"/>
      <c r="AJ303" s="898"/>
      <c r="AK303" s="934"/>
      <c r="AL303" s="934"/>
      <c r="AM303" s="934"/>
      <c r="AN303" s="934"/>
      <c r="AO303" s="935"/>
      <c r="AP303" s="936"/>
      <c r="AQ303" s="872"/>
      <c r="AR303" s="872"/>
      <c r="AS303" s="958"/>
      <c r="AT303" s="1191" t="s">
        <v>648</v>
      </c>
      <c r="AU303" s="1179"/>
      <c r="AV303" s="1180"/>
      <c r="AW303" s="1242"/>
      <c r="AX303" s="1026"/>
      <c r="AY303" s="1016"/>
      <c r="AZ303" s="898"/>
      <c r="BA303" s="898"/>
      <c r="BB303" s="934"/>
      <c r="BC303" s="934"/>
      <c r="BD303" s="934"/>
      <c r="BE303" s="934"/>
      <c r="BF303" s="935"/>
      <c r="BG303" s="936"/>
      <c r="BJ303" s="958"/>
      <c r="BK303" s="1190" t="s">
        <v>648</v>
      </c>
      <c r="BL303" s="1179"/>
      <c r="BM303" s="1180"/>
      <c r="BN303" s="1017"/>
      <c r="BO303" s="1025"/>
      <c r="BP303" s="1016"/>
      <c r="BQ303" s="898"/>
      <c r="BR303" s="898"/>
      <c r="BS303" s="934"/>
      <c r="BT303" s="934"/>
      <c r="BU303" s="934"/>
      <c r="BV303" s="934"/>
      <c r="BW303" s="935"/>
      <c r="BX303" s="936"/>
      <c r="CA303" s="958"/>
      <c r="CB303" s="1190" t="s">
        <v>648</v>
      </c>
      <c r="CC303" s="1179"/>
      <c r="CD303" s="1180"/>
      <c r="CE303" s="1017"/>
      <c r="CF303" s="1025"/>
      <c r="CG303" s="1016"/>
      <c r="CH303" s="898"/>
      <c r="CI303" s="898"/>
      <c r="CJ303" s="934"/>
      <c r="CK303" s="934"/>
      <c r="CL303" s="934"/>
      <c r="CM303" s="934"/>
      <c r="CN303" s="935"/>
      <c r="CO303" s="936"/>
      <c r="CR303" s="958"/>
      <c r="CS303" s="1190" t="s">
        <v>648</v>
      </c>
      <c r="CT303" s="1179"/>
      <c r="CU303" s="1180"/>
      <c r="CV303" s="1017"/>
      <c r="CW303" s="1025"/>
      <c r="CX303" s="1016"/>
      <c r="CY303" s="898"/>
      <c r="CZ303" s="898"/>
      <c r="DA303" s="934"/>
      <c r="DB303" s="934"/>
      <c r="DC303" s="934"/>
      <c r="DD303" s="934"/>
      <c r="DE303" s="935"/>
      <c r="DF303" s="936"/>
      <c r="DI303" s="958"/>
      <c r="DJ303" s="1190" t="s">
        <v>648</v>
      </c>
      <c r="DK303" s="1179"/>
      <c r="DL303" s="1180"/>
      <c r="DM303" s="1017"/>
      <c r="DN303" s="1025"/>
      <c r="DO303" s="1016"/>
      <c r="DP303" s="898"/>
      <c r="DQ303" s="898"/>
      <c r="DR303" s="934"/>
      <c r="DS303" s="934"/>
      <c r="DT303" s="934"/>
      <c r="DU303" s="934"/>
      <c r="DV303" s="935"/>
      <c r="DW303" s="936"/>
      <c r="DZ303" s="958"/>
      <c r="EA303" s="1190" t="s">
        <v>648</v>
      </c>
      <c r="EB303" s="1179"/>
      <c r="EC303" s="1180"/>
      <c r="ED303" s="1017"/>
      <c r="EE303" s="1025"/>
      <c r="EF303" s="1016"/>
      <c r="EG303" s="898"/>
      <c r="EH303" s="898"/>
      <c r="EI303" s="934"/>
      <c r="EJ303" s="934"/>
      <c r="EK303" s="934"/>
      <c r="EL303" s="934"/>
      <c r="EM303" s="935"/>
      <c r="EN303" s="936"/>
      <c r="EQ303" s="958"/>
      <c r="ER303" s="1190" t="s">
        <v>648</v>
      </c>
      <c r="ES303" s="1179"/>
      <c r="ET303" s="1180"/>
      <c r="EU303" s="1017"/>
      <c r="EV303" s="1025"/>
      <c r="EW303" s="1016"/>
      <c r="EX303" s="898"/>
      <c r="EY303" s="898"/>
      <c r="EZ303" s="934"/>
      <c r="FA303" s="934"/>
      <c r="FB303" s="934"/>
      <c r="FC303" s="934"/>
      <c r="FD303" s="935"/>
      <c r="FE303" s="936"/>
      <c r="FH303" s="958"/>
      <c r="FI303" s="1190"/>
      <c r="FJ303" s="1179"/>
      <c r="FK303" s="1180"/>
      <c r="FL303" s="1017"/>
      <c r="FM303" s="1025"/>
      <c r="FN303" s="1016"/>
      <c r="FO303" s="898"/>
      <c r="FP303" s="898"/>
      <c r="FQ303" s="934"/>
      <c r="FR303" s="934"/>
      <c r="FS303" s="934"/>
      <c r="FT303" s="934"/>
      <c r="FU303" s="935"/>
      <c r="FV303" s="936"/>
      <c r="FY303" s="958"/>
      <c r="FZ303" s="1190" t="s">
        <v>648</v>
      </c>
      <c r="GA303" s="1179"/>
      <c r="GB303" s="1180"/>
      <c r="GC303" s="1017"/>
      <c r="GD303" s="1025"/>
      <c r="GE303" s="1016"/>
      <c r="GF303" s="898"/>
      <c r="GG303" s="898"/>
      <c r="GH303" s="934"/>
      <c r="GI303" s="934"/>
      <c r="GJ303" s="934"/>
      <c r="GK303" s="934"/>
      <c r="GL303" s="935"/>
      <c r="GM303" s="936"/>
      <c r="GP303" s="958"/>
      <c r="GQ303" s="1190" t="s">
        <v>648</v>
      </c>
      <c r="GR303" s="1179"/>
      <c r="GS303" s="1180"/>
      <c r="GT303" s="1017"/>
      <c r="GU303" s="1025"/>
      <c r="GV303" s="1016"/>
      <c r="GW303" s="898"/>
      <c r="GX303" s="898"/>
      <c r="GY303" s="934"/>
      <c r="GZ303" s="934"/>
      <c r="HA303" s="934"/>
      <c r="HB303" s="934"/>
      <c r="HC303" s="935"/>
      <c r="HD303" s="936"/>
      <c r="HG303" s="958"/>
      <c r="HH303" s="1190" t="s">
        <v>648</v>
      </c>
      <c r="HI303" s="1179"/>
      <c r="HJ303" s="1180"/>
      <c r="HK303" s="1017"/>
      <c r="HL303" s="1025"/>
      <c r="HM303" s="1016"/>
      <c r="HN303" s="898"/>
      <c r="HO303" s="898"/>
      <c r="HP303" s="934"/>
      <c r="HQ303" s="934"/>
      <c r="HR303" s="934"/>
      <c r="HS303" s="934"/>
      <c r="HT303" s="935"/>
      <c r="HU303" s="936"/>
      <c r="HX303" s="958"/>
      <c r="HY303" s="1190" t="s">
        <v>648</v>
      </c>
      <c r="HZ303" s="1179"/>
      <c r="IA303" s="1180"/>
      <c r="IB303" s="1017"/>
      <c r="IC303" s="1025"/>
      <c r="ID303" s="1016"/>
      <c r="IE303" s="898"/>
      <c r="IF303" s="898"/>
      <c r="IG303" s="934"/>
      <c r="IH303" s="934"/>
      <c r="II303" s="934"/>
      <c r="IJ303" s="934"/>
      <c r="IK303" s="935"/>
      <c r="IL303" s="936"/>
      <c r="IO303" s="958"/>
      <c r="IP303" s="1190" t="s">
        <v>648</v>
      </c>
      <c r="IQ303" s="1179"/>
      <c r="IR303" s="1180"/>
      <c r="IS303" s="1017"/>
      <c r="IT303" s="1025"/>
      <c r="IU303" s="1016"/>
      <c r="IV303" s="898"/>
      <c r="IW303" s="898"/>
      <c r="IX303" s="934"/>
      <c r="IY303" s="934"/>
      <c r="IZ303" s="934"/>
      <c r="JA303" s="934"/>
      <c r="JB303" s="935"/>
      <c r="JC303" s="936"/>
      <c r="JF303" s="958"/>
      <c r="JG303" s="1190" t="s">
        <v>648</v>
      </c>
      <c r="JH303" s="1179"/>
      <c r="JI303" s="1180"/>
      <c r="JJ303" s="1017"/>
      <c r="JK303" s="1025"/>
      <c r="JL303" s="1016"/>
      <c r="JM303" s="898"/>
      <c r="JN303" s="898"/>
      <c r="JO303" s="934"/>
      <c r="JP303" s="934"/>
      <c r="JQ303" s="934"/>
      <c r="JR303" s="934"/>
      <c r="JS303" s="935"/>
      <c r="JT303" s="936"/>
      <c r="JW303" s="958"/>
      <c r="JX303" s="1190" t="s">
        <v>648</v>
      </c>
      <c r="JY303" s="1179"/>
      <c r="JZ303" s="1180"/>
      <c r="KA303" s="1017"/>
      <c r="KB303" s="1025"/>
      <c r="KC303" s="1016"/>
      <c r="KD303" s="898"/>
      <c r="KE303" s="898"/>
      <c r="KF303" s="934"/>
      <c r="KG303" s="934"/>
      <c r="KH303" s="934"/>
      <c r="KI303" s="934"/>
      <c r="KJ303" s="935"/>
      <c r="KK303" s="936"/>
      <c r="KN303" s="958"/>
      <c r="KO303" s="1190" t="s">
        <v>648</v>
      </c>
      <c r="KP303" s="1179"/>
      <c r="KQ303" s="1180"/>
      <c r="KR303" s="1017"/>
      <c r="KS303" s="1025"/>
      <c r="KT303" s="1016"/>
      <c r="KU303" s="898"/>
      <c r="KV303" s="898"/>
      <c r="KW303" s="934"/>
      <c r="KX303" s="934"/>
      <c r="KY303" s="934"/>
      <c r="KZ303" s="934"/>
      <c r="LA303" s="935"/>
      <c r="LB303" s="936"/>
      <c r="LE303" s="958"/>
      <c r="LF303" s="1190" t="s">
        <v>648</v>
      </c>
      <c r="LG303" s="1179"/>
      <c r="LH303" s="1180"/>
      <c r="LI303" s="1243">
        <v>0</v>
      </c>
      <c r="LJ303" s="1028"/>
      <c r="LK303" s="1016"/>
      <c r="LL303" s="898"/>
      <c r="LM303" s="898"/>
      <c r="LN303" s="934"/>
      <c r="LO303" s="934"/>
      <c r="LP303" s="934"/>
      <c r="LQ303" s="934"/>
      <c r="LR303" s="935"/>
      <c r="LS303" s="936"/>
      <c r="LV303" s="958"/>
      <c r="LW303" s="1190" t="s">
        <v>648</v>
      </c>
      <c r="LX303" s="1179"/>
      <c r="LY303" s="1180"/>
      <c r="LZ303" s="1017"/>
      <c r="MA303" s="1025"/>
      <c r="MB303" s="1016"/>
      <c r="MC303" s="898"/>
      <c r="MD303" s="898"/>
      <c r="ME303" s="934"/>
      <c r="MF303" s="934"/>
      <c r="MG303" s="934"/>
      <c r="MH303" s="934"/>
      <c r="MI303" s="935"/>
      <c r="MJ303" s="936"/>
      <c r="MM303" s="958"/>
      <c r="MN303" s="1190" t="s">
        <v>648</v>
      </c>
      <c r="MO303" s="1179"/>
      <c r="MP303" s="1180"/>
      <c r="MQ303" s="1017"/>
      <c r="MR303" s="1025"/>
      <c r="MS303" s="1016"/>
      <c r="MT303" s="898"/>
      <c r="MU303" s="898"/>
      <c r="MV303" s="934"/>
      <c r="MW303" s="934"/>
      <c r="MX303" s="934"/>
      <c r="MY303" s="934"/>
      <c r="MZ303" s="935"/>
      <c r="NA303" s="936"/>
      <c r="ND303" s="975"/>
      <c r="NE303" s="976" t="s">
        <v>648</v>
      </c>
      <c r="NF303" s="1175"/>
      <c r="NG303" s="1176"/>
      <c r="NH303" s="979"/>
      <c r="NI303" s="980"/>
      <c r="NJ303" s="1016"/>
      <c r="NK303" s="898"/>
      <c r="NL303" s="898"/>
      <c r="NM303" s="934"/>
      <c r="NN303" s="934"/>
      <c r="NO303" s="934"/>
      <c r="NP303" s="934"/>
      <c r="NQ303" s="935"/>
      <c r="NR303" s="936"/>
      <c r="NU303" s="981"/>
      <c r="NV303" s="982" t="s">
        <v>648</v>
      </c>
      <c r="NW303" s="1177"/>
      <c r="NX303" s="1178"/>
      <c r="NY303" s="1244"/>
      <c r="NZ303" s="986"/>
      <c r="OA303" s="1016"/>
      <c r="OB303" s="898"/>
      <c r="OC303" s="898"/>
      <c r="OD303" s="934"/>
      <c r="OE303" s="934"/>
      <c r="OF303" s="934"/>
      <c r="OG303" s="934"/>
      <c r="OH303" s="935"/>
      <c r="OI303" s="936"/>
      <c r="OL303" s="958"/>
      <c r="OM303" s="1245" t="s">
        <v>648</v>
      </c>
      <c r="ON303" s="1179"/>
      <c r="OO303" s="1180"/>
      <c r="OP303" s="1017"/>
      <c r="OQ303" s="1025"/>
      <c r="OR303" s="1016"/>
      <c r="OS303" s="898"/>
      <c r="OT303" s="898"/>
      <c r="OU303" s="934"/>
      <c r="OV303" s="934"/>
      <c r="OW303" s="934"/>
      <c r="OX303" s="934"/>
      <c r="OY303" s="935"/>
      <c r="OZ303" s="936"/>
      <c r="PC303" s="958"/>
      <c r="PD303" s="1190" t="s">
        <v>648</v>
      </c>
      <c r="PE303" s="1179"/>
      <c r="PF303" s="1180"/>
      <c r="PG303" s="1246"/>
      <c r="PH303" s="1029"/>
      <c r="PI303" s="1249"/>
      <c r="PJ303" s="898"/>
      <c r="PK303" s="898"/>
      <c r="PL303" s="934"/>
      <c r="PM303" s="934"/>
      <c r="PN303" s="934"/>
      <c r="PO303" s="934"/>
      <c r="PP303" s="935"/>
      <c r="PQ303" s="936"/>
      <c r="PT303" s="958"/>
      <c r="PU303" s="1190" t="s">
        <v>648</v>
      </c>
      <c r="PV303" s="1179"/>
      <c r="PW303" s="1180"/>
      <c r="PX303" s="1017"/>
      <c r="PY303" s="1025"/>
      <c r="PZ303" s="1016"/>
      <c r="QA303" s="898"/>
      <c r="QB303" s="898"/>
      <c r="QC303" s="934"/>
      <c r="QD303" s="934"/>
      <c r="QE303" s="934"/>
      <c r="QF303" s="934"/>
      <c r="QG303" s="935"/>
      <c r="QH303" s="936"/>
      <c r="QK303" s="958"/>
      <c r="QL303" s="1190" t="s">
        <v>648</v>
      </c>
      <c r="QM303" s="1179"/>
      <c r="QN303" s="1180"/>
      <c r="QO303" s="1243">
        <v>0</v>
      </c>
      <c r="QP303" s="1028"/>
      <c r="QQ303" s="1016"/>
      <c r="QR303" s="898"/>
      <c r="QS303" s="898"/>
      <c r="QT303" s="934"/>
      <c r="QU303" s="934"/>
      <c r="QV303" s="934"/>
      <c r="QW303" s="934"/>
      <c r="QX303" s="935"/>
      <c r="QY303" s="936"/>
      <c r="RB303" s="405"/>
      <c r="RC303" s="406"/>
      <c r="RD303" s="407"/>
      <c r="RE303" s="408"/>
      <c r="RF303" s="409"/>
      <c r="RG303" s="410"/>
      <c r="RH303" s="410"/>
      <c r="RI303" s="898"/>
      <c r="RJ303" s="898"/>
      <c r="RK303" s="934"/>
      <c r="RL303" s="934"/>
      <c r="RM303" s="934"/>
      <c r="RN303" s="934"/>
      <c r="RO303" s="935"/>
      <c r="RP303" s="936"/>
      <c r="RS303" s="405"/>
      <c r="RT303" s="406"/>
      <c r="RU303" s="407"/>
      <c r="RV303" s="408"/>
      <c r="RW303" s="409"/>
      <c r="RX303" s="410"/>
      <c r="RY303" s="410"/>
      <c r="RZ303" s="898"/>
      <c r="SA303" s="898"/>
      <c r="SB303" s="934"/>
      <c r="SC303" s="934"/>
      <c r="SD303" s="934"/>
      <c r="SE303" s="934"/>
      <c r="SF303" s="935"/>
      <c r="SG303" s="936"/>
      <c r="SJ303" s="405"/>
      <c r="SK303" s="406"/>
      <c r="SL303" s="407"/>
      <c r="SM303" s="408"/>
      <c r="SN303" s="409"/>
      <c r="SO303" s="410"/>
      <c r="SP303" s="410"/>
      <c r="SQ303" s="898"/>
      <c r="SR303" s="898"/>
      <c r="SS303" s="934"/>
      <c r="ST303" s="934"/>
      <c r="SU303" s="934"/>
      <c r="SV303" s="934"/>
      <c r="SW303" s="935"/>
      <c r="SX303" s="936"/>
    </row>
    <row r="304" spans="2:518" ht="38.25" customHeight="1" thickTop="1" thickBot="1">
      <c r="B304" s="958" t="s">
        <v>347</v>
      </c>
      <c r="C304" s="1190" t="s">
        <v>649</v>
      </c>
      <c r="D304" s="1179" t="s">
        <v>236</v>
      </c>
      <c r="E304" s="1180">
        <v>1354</v>
      </c>
      <c r="F304" s="1015"/>
      <c r="G304" s="1025">
        <f>ROUND(E304*F304,0)</f>
        <v>0</v>
      </c>
      <c r="H304" s="1016"/>
      <c r="K304" s="958" t="s">
        <v>347</v>
      </c>
      <c r="L304" s="1190" t="s">
        <v>649</v>
      </c>
      <c r="M304" s="1179" t="s">
        <v>236</v>
      </c>
      <c r="N304" s="1180">
        <v>1354</v>
      </c>
      <c r="O304" s="1017">
        <v>3167</v>
      </c>
      <c r="P304" s="1025">
        <f t="shared" ref="P304:P308" si="5190">ROUND(N304*O304,0)</f>
        <v>4288118</v>
      </c>
      <c r="Q304" s="1016"/>
      <c r="R304" s="898">
        <f t="shared" si="4950"/>
        <v>1</v>
      </c>
      <c r="S304" s="898">
        <f t="shared" si="4951"/>
        <v>1</v>
      </c>
      <c r="T304" s="899">
        <f t="shared" si="4952"/>
        <v>1</v>
      </c>
      <c r="U304" s="899">
        <f t="shared" si="4953"/>
        <v>1</v>
      </c>
      <c r="V304" s="899">
        <f t="shared" si="4954"/>
        <v>1</v>
      </c>
      <c r="W304" s="899">
        <f t="shared" si="4955"/>
        <v>1</v>
      </c>
      <c r="X304" s="966">
        <f t="shared" si="4956"/>
        <v>4288118</v>
      </c>
      <c r="Y304" s="901">
        <f t="shared" si="4957"/>
        <v>0</v>
      </c>
      <c r="Z304" s="872"/>
      <c r="AA304" s="872"/>
      <c r="AB304" s="958" t="s">
        <v>347</v>
      </c>
      <c r="AC304" s="1190" t="s">
        <v>649</v>
      </c>
      <c r="AD304" s="1179" t="s">
        <v>236</v>
      </c>
      <c r="AE304" s="1180">
        <v>1354</v>
      </c>
      <c r="AF304" s="1015">
        <v>3650</v>
      </c>
      <c r="AG304" s="1025">
        <f t="shared" ref="AG304:AG308" si="5191">ROUND(AE304*AF304,0)</f>
        <v>4942100</v>
      </c>
      <c r="AH304" s="1016"/>
      <c r="AI304" s="898">
        <f t="shared" ref="AI304:AI308" si="5192">IF(EXACT(VLOOKUP(AB304,OFERTA_0,2,FALSE),AC304),1,0)</f>
        <v>1</v>
      </c>
      <c r="AJ304" s="898">
        <f t="shared" ref="AJ304:AJ308" si="5193">IF(EXACT(VLOOKUP(AB304,OFERTA_0,3,FALSE),AD304),1,0)</f>
        <v>1</v>
      </c>
      <c r="AK304" s="899">
        <f t="shared" ref="AK304:AK308" si="5194">IF(EXACT(VLOOKUP(AB304,OFERTA_0,4,FALSE),AE304),1,0)</f>
        <v>1</v>
      </c>
      <c r="AL304" s="899">
        <f t="shared" ref="AL304:AL308" si="5195">IF(AF304=0,0,1)</f>
        <v>1</v>
      </c>
      <c r="AM304" s="899">
        <f t="shared" ref="AM304:AM308" si="5196">IF(AG304=0,0,1)</f>
        <v>1</v>
      </c>
      <c r="AN304" s="899">
        <f t="shared" ref="AN304:AN308" si="5197">PRODUCT(AI304:AM304)</f>
        <v>1</v>
      </c>
      <c r="AO304" s="966">
        <f t="shared" ref="AO304:AO308" si="5198">ROUND(AG304,0)</f>
        <v>4942100</v>
      </c>
      <c r="AP304" s="901">
        <f t="shared" ref="AP304:AP308" si="5199">AG304-AO304</f>
        <v>0</v>
      </c>
      <c r="AQ304" s="872"/>
      <c r="AR304" s="872"/>
      <c r="AS304" s="958" t="s">
        <v>347</v>
      </c>
      <c r="AT304" s="1191" t="s">
        <v>649</v>
      </c>
      <c r="AU304" s="1179" t="s">
        <v>236</v>
      </c>
      <c r="AV304" s="1180">
        <v>1354</v>
      </c>
      <c r="AW304" s="1019">
        <v>4000</v>
      </c>
      <c r="AX304" s="1026">
        <f t="shared" ref="AX304:AX308" si="5200">ROUND(AV304*AW304,0)</f>
        <v>5416000</v>
      </c>
      <c r="AY304" s="1016"/>
      <c r="AZ304" s="898">
        <f t="shared" ref="AZ304:AZ308" si="5201">IF(EXACT(VLOOKUP(AS304,OFERTA_0,2,FALSE),AT304),1,0)</f>
        <v>1</v>
      </c>
      <c r="BA304" s="898">
        <f t="shared" ref="BA304:BA308" si="5202">IF(EXACT(VLOOKUP(AS304,OFERTA_0,3,FALSE),AU304),1,0)</f>
        <v>1</v>
      </c>
      <c r="BB304" s="899">
        <f t="shared" ref="BB304:BB308" si="5203">IF(EXACT(VLOOKUP(AS304,OFERTA_0,4,FALSE),AV304),1,0)</f>
        <v>1</v>
      </c>
      <c r="BC304" s="899">
        <f t="shared" ref="BC304:BC308" si="5204">IF(AW304=0,0,1)</f>
        <v>1</v>
      </c>
      <c r="BD304" s="899">
        <f t="shared" ref="BD304:BD308" si="5205">IF(AX304=0,0,1)</f>
        <v>1</v>
      </c>
      <c r="BE304" s="899">
        <f t="shared" ref="BE304:BE308" si="5206">PRODUCT(AZ304:BD304)</f>
        <v>1</v>
      </c>
      <c r="BF304" s="966">
        <f t="shared" ref="BF304:BF308" si="5207">ROUND(AX304,0)</f>
        <v>5416000</v>
      </c>
      <c r="BG304" s="901">
        <f t="shared" ref="BG304:BG308" si="5208">AX304-BF304</f>
        <v>0</v>
      </c>
      <c r="BJ304" s="958" t="s">
        <v>347</v>
      </c>
      <c r="BK304" s="1190" t="s">
        <v>649</v>
      </c>
      <c r="BL304" s="1179" t="s">
        <v>236</v>
      </c>
      <c r="BM304" s="1180">
        <v>1354</v>
      </c>
      <c r="BN304" s="1015">
        <v>3315</v>
      </c>
      <c r="BO304" s="1025">
        <f t="shared" ref="BO304:BO308" si="5209">ROUND(BM304*BN304,0)</f>
        <v>4488510</v>
      </c>
      <c r="BP304" s="1016"/>
      <c r="BQ304" s="898">
        <f t="shared" ref="BQ304:BQ308" si="5210">IF(EXACT(VLOOKUP(BJ304,OFERTA_0,2,FALSE),BK304),1,0)</f>
        <v>1</v>
      </c>
      <c r="BR304" s="898">
        <f t="shared" ref="BR304:BR308" si="5211">IF(EXACT(VLOOKUP(BJ304,OFERTA_0,3,FALSE),BL304),1,0)</f>
        <v>1</v>
      </c>
      <c r="BS304" s="899">
        <f t="shared" ref="BS304:BS308" si="5212">IF(EXACT(VLOOKUP(BJ304,OFERTA_0,4,FALSE),BM304),1,0)</f>
        <v>1</v>
      </c>
      <c r="BT304" s="899">
        <f t="shared" ref="BT304:BT308" si="5213">IF(BN304=0,0,1)</f>
        <v>1</v>
      </c>
      <c r="BU304" s="899">
        <f t="shared" ref="BU304:BU308" si="5214">IF(BO304=0,0,1)</f>
        <v>1</v>
      </c>
      <c r="BV304" s="899">
        <f t="shared" ref="BV304:BV308" si="5215">PRODUCT(BQ304:BU304)</f>
        <v>1</v>
      </c>
      <c r="BW304" s="966">
        <f t="shared" ref="BW304:BW308" si="5216">ROUND(BO304,0)</f>
        <v>4488510</v>
      </c>
      <c r="BX304" s="901">
        <f t="shared" ref="BX304:BX308" si="5217">BO304-BW304</f>
        <v>0</v>
      </c>
      <c r="CA304" s="958" t="s">
        <v>347</v>
      </c>
      <c r="CB304" s="1190" t="s">
        <v>649</v>
      </c>
      <c r="CC304" s="1179" t="s">
        <v>236</v>
      </c>
      <c r="CD304" s="1180">
        <v>1354</v>
      </c>
      <c r="CE304" s="1015">
        <v>3221</v>
      </c>
      <c r="CF304" s="1025">
        <f t="shared" ref="CF304:CF308" si="5218">ROUND(CD304*CE304,0)</f>
        <v>4361234</v>
      </c>
      <c r="CG304" s="1016"/>
      <c r="CH304" s="898">
        <f t="shared" ref="CH304:CH308" si="5219">IF(EXACT(VLOOKUP(CA304,OFERTA_0,2,FALSE),CB304),1,0)</f>
        <v>1</v>
      </c>
      <c r="CI304" s="898">
        <f t="shared" ref="CI304:CI308" si="5220">IF(EXACT(VLOOKUP(CA304,OFERTA_0,3,FALSE),CC304),1,0)</f>
        <v>1</v>
      </c>
      <c r="CJ304" s="899">
        <f t="shared" ref="CJ304:CJ308" si="5221">IF(EXACT(VLOOKUP(CA304,OFERTA_0,4,FALSE),CD304),1,0)</f>
        <v>1</v>
      </c>
      <c r="CK304" s="899">
        <f t="shared" ref="CK304:CK308" si="5222">IF(CE304=0,0,1)</f>
        <v>1</v>
      </c>
      <c r="CL304" s="899">
        <f t="shared" ref="CL304:CL308" si="5223">IF(CF304=0,0,1)</f>
        <v>1</v>
      </c>
      <c r="CM304" s="899">
        <f t="shared" ref="CM304:CM308" si="5224">PRODUCT(CH304:CL304)</f>
        <v>1</v>
      </c>
      <c r="CN304" s="966">
        <f t="shared" ref="CN304:CN308" si="5225">ROUND(CF304,0)</f>
        <v>4361234</v>
      </c>
      <c r="CO304" s="901">
        <f t="shared" ref="CO304:CO308" si="5226">CF304-CN304</f>
        <v>0</v>
      </c>
      <c r="CR304" s="958" t="s">
        <v>347</v>
      </c>
      <c r="CS304" s="1190" t="s">
        <v>649</v>
      </c>
      <c r="CT304" s="1179" t="s">
        <v>236</v>
      </c>
      <c r="CU304" s="1180">
        <v>1354</v>
      </c>
      <c r="CV304" s="1015">
        <v>5300</v>
      </c>
      <c r="CW304" s="1025">
        <f t="shared" ref="CW304:CW308" si="5227">ROUND(CU304*CV304,0)</f>
        <v>7176200</v>
      </c>
      <c r="CX304" s="1016"/>
      <c r="CY304" s="898">
        <f t="shared" ref="CY304:CY308" si="5228">IF(EXACT(VLOOKUP(CR304,OFERTA_0,2,FALSE),CS304),1,0)</f>
        <v>1</v>
      </c>
      <c r="CZ304" s="898">
        <f t="shared" ref="CZ304:CZ308" si="5229">IF(EXACT(VLOOKUP(CR304,OFERTA_0,3,FALSE),CT304),1,0)</f>
        <v>1</v>
      </c>
      <c r="DA304" s="899">
        <f t="shared" ref="DA304:DA308" si="5230">IF(EXACT(VLOOKUP(CR304,OFERTA_0,4,FALSE),CU304),1,0)</f>
        <v>1</v>
      </c>
      <c r="DB304" s="899">
        <f t="shared" ref="DB304:DB308" si="5231">IF(CV304=0,0,1)</f>
        <v>1</v>
      </c>
      <c r="DC304" s="899">
        <f t="shared" ref="DC304:DC308" si="5232">IF(CW304=0,0,1)</f>
        <v>1</v>
      </c>
      <c r="DD304" s="899">
        <f t="shared" ref="DD304:DD308" si="5233">PRODUCT(CY304:DC304)</f>
        <v>1</v>
      </c>
      <c r="DE304" s="966">
        <f t="shared" ref="DE304:DE308" si="5234">ROUND(CW304,0)</f>
        <v>7176200</v>
      </c>
      <c r="DF304" s="901">
        <f t="shared" ref="DF304:DF308" si="5235">CW304-DE304</f>
        <v>0</v>
      </c>
      <c r="DI304" s="958" t="s">
        <v>347</v>
      </c>
      <c r="DJ304" s="1190" t="s">
        <v>649</v>
      </c>
      <c r="DK304" s="1179" t="s">
        <v>236</v>
      </c>
      <c r="DL304" s="1180">
        <v>1354</v>
      </c>
      <c r="DM304" s="1015">
        <v>4726</v>
      </c>
      <c r="DN304" s="1025">
        <f t="shared" ref="DN304:DN308" si="5236">ROUND(DL304*DM304,0)</f>
        <v>6399004</v>
      </c>
      <c r="DO304" s="1016"/>
      <c r="DP304" s="898">
        <f t="shared" ref="DP304:DP308" si="5237">IF(EXACT(VLOOKUP(DI304,OFERTA_0,2,FALSE),DJ304),1,0)</f>
        <v>1</v>
      </c>
      <c r="DQ304" s="898">
        <f t="shared" ref="DQ304:DQ308" si="5238">IF(EXACT(VLOOKUP(DI304,OFERTA_0,3,FALSE),DK304),1,0)</f>
        <v>1</v>
      </c>
      <c r="DR304" s="899">
        <f t="shared" ref="DR304:DR308" si="5239">IF(EXACT(VLOOKUP(DI304,OFERTA_0,4,FALSE),DL304),1,0)</f>
        <v>1</v>
      </c>
      <c r="DS304" s="899">
        <f t="shared" ref="DS304:DS308" si="5240">IF(DM304=0,0,1)</f>
        <v>1</v>
      </c>
      <c r="DT304" s="899">
        <f t="shared" ref="DT304:DT308" si="5241">IF(DN304=0,0,1)</f>
        <v>1</v>
      </c>
      <c r="DU304" s="899">
        <f t="shared" ref="DU304:DU308" si="5242">PRODUCT(DP304:DT304)</f>
        <v>1</v>
      </c>
      <c r="DV304" s="966">
        <f t="shared" ref="DV304:DV308" si="5243">ROUND(DN304,0)</f>
        <v>6399004</v>
      </c>
      <c r="DW304" s="901">
        <f t="shared" ref="DW304:DW308" si="5244">DN304-DV304</f>
        <v>0</v>
      </c>
      <c r="DZ304" s="958" t="s">
        <v>347</v>
      </c>
      <c r="EA304" s="1190" t="s">
        <v>649</v>
      </c>
      <c r="EB304" s="1179" t="s">
        <v>236</v>
      </c>
      <c r="EC304" s="1180">
        <v>1354</v>
      </c>
      <c r="ED304" s="1015">
        <v>4000</v>
      </c>
      <c r="EE304" s="1025">
        <f t="shared" ref="EE304:EE308" si="5245">ROUND(EC304*ED304,0)</f>
        <v>5416000</v>
      </c>
      <c r="EF304" s="1016"/>
      <c r="EG304" s="898">
        <f t="shared" ref="EG304:EG308" si="5246">IF(EXACT(VLOOKUP(DZ304,OFERTA_0,2,FALSE),EA304),1,0)</f>
        <v>1</v>
      </c>
      <c r="EH304" s="898">
        <f t="shared" ref="EH304:EH308" si="5247">IF(EXACT(VLOOKUP(DZ304,OFERTA_0,3,FALSE),EB304),1,0)</f>
        <v>1</v>
      </c>
      <c r="EI304" s="899">
        <f t="shared" ref="EI304:EI308" si="5248">IF(EXACT(VLOOKUP(DZ304,OFERTA_0,4,FALSE),EC304),1,0)</f>
        <v>1</v>
      </c>
      <c r="EJ304" s="899">
        <f t="shared" ref="EJ304:EJ308" si="5249">IF(ED304=0,0,1)</f>
        <v>1</v>
      </c>
      <c r="EK304" s="899">
        <f t="shared" ref="EK304:EK308" si="5250">IF(EE304=0,0,1)</f>
        <v>1</v>
      </c>
      <c r="EL304" s="899">
        <f t="shared" ref="EL304:EL308" si="5251">PRODUCT(EG304:EK304)</f>
        <v>1</v>
      </c>
      <c r="EM304" s="966">
        <f t="shared" ref="EM304:EM308" si="5252">ROUND(EE304,0)</f>
        <v>5416000</v>
      </c>
      <c r="EN304" s="901">
        <f t="shared" ref="EN304:EN308" si="5253">EE304-EM304</f>
        <v>0</v>
      </c>
      <c r="EQ304" s="958" t="s">
        <v>347</v>
      </c>
      <c r="ER304" s="1190" t="s">
        <v>649</v>
      </c>
      <c r="ES304" s="1179" t="s">
        <v>236</v>
      </c>
      <c r="ET304" s="1180">
        <v>1354</v>
      </c>
      <c r="EU304" s="1015">
        <v>3200</v>
      </c>
      <c r="EV304" s="1025">
        <f t="shared" ref="EV304:EV308" si="5254">ROUND(ET304*EU304,0)</f>
        <v>4332800</v>
      </c>
      <c r="EW304" s="1016"/>
      <c r="EX304" s="898">
        <f t="shared" ref="EX304:EX308" si="5255">IF(EXACT(VLOOKUP(EQ304,OFERTA_0,2,FALSE),ER304),1,0)</f>
        <v>1</v>
      </c>
      <c r="EY304" s="898">
        <f t="shared" ref="EY304:EY308" si="5256">IF(EXACT(VLOOKUP(EQ304,OFERTA_0,3,FALSE),ES304),1,0)</f>
        <v>1</v>
      </c>
      <c r="EZ304" s="899">
        <f t="shared" ref="EZ304:EZ308" si="5257">IF(EXACT(VLOOKUP(EQ304,OFERTA_0,4,FALSE),ET304),1,0)</f>
        <v>1</v>
      </c>
      <c r="FA304" s="899">
        <f t="shared" ref="FA304:FA308" si="5258">IF(EU304=0,0,1)</f>
        <v>1</v>
      </c>
      <c r="FB304" s="899">
        <f t="shared" ref="FB304:FB308" si="5259">IF(EV304=0,0,1)</f>
        <v>1</v>
      </c>
      <c r="FC304" s="899">
        <f t="shared" ref="FC304:FC308" si="5260">PRODUCT(EX304:FB304)</f>
        <v>1</v>
      </c>
      <c r="FD304" s="966">
        <f t="shared" ref="FD304:FD308" si="5261">ROUND(EV304,0)</f>
        <v>4332800</v>
      </c>
      <c r="FE304" s="901">
        <f t="shared" ref="FE304:FE308" si="5262">EV304-FD304</f>
        <v>0</v>
      </c>
      <c r="FH304" s="958"/>
      <c r="FI304" s="1190"/>
      <c r="FJ304" s="1179"/>
      <c r="FK304" s="1180"/>
      <c r="FL304" s="1015"/>
      <c r="FM304" s="1025">
        <f t="shared" ref="FM304:FM308" si="5263">ROUND(FK304*FL304,0)</f>
        <v>0</v>
      </c>
      <c r="FN304" s="1016"/>
      <c r="FO304" s="898" t="e">
        <f t="shared" ref="FO304:FO308" si="5264">IF(EXACT(VLOOKUP(FH304,OFERTA_0,2,FALSE),FI304),1,0)</f>
        <v>#N/A</v>
      </c>
      <c r="FP304" s="898" t="e">
        <f t="shared" ref="FP304:FP308" si="5265">IF(EXACT(VLOOKUP(FH304,OFERTA_0,3,FALSE),FJ304),1,0)</f>
        <v>#N/A</v>
      </c>
      <c r="FQ304" s="899" t="e">
        <f t="shared" ref="FQ304:FQ308" si="5266">IF(EXACT(VLOOKUP(FH304,OFERTA_0,4,FALSE),FK304),1,0)</f>
        <v>#N/A</v>
      </c>
      <c r="FR304" s="899">
        <f t="shared" ref="FR304:FR308" si="5267">IF(FL304=0,0,1)</f>
        <v>0</v>
      </c>
      <c r="FS304" s="899">
        <f t="shared" ref="FS304:FS308" si="5268">IF(FM304=0,0,1)</f>
        <v>0</v>
      </c>
      <c r="FT304" s="899" t="e">
        <f t="shared" ref="FT304:FT308" si="5269">PRODUCT(FO304:FS304)</f>
        <v>#N/A</v>
      </c>
      <c r="FU304" s="966">
        <f t="shared" ref="FU304:FU308" si="5270">ROUND(FM304,0)</f>
        <v>0</v>
      </c>
      <c r="FV304" s="901">
        <f t="shared" ref="FV304:FV308" si="5271">FM304-FU304</f>
        <v>0</v>
      </c>
      <c r="FY304" s="958" t="s">
        <v>347</v>
      </c>
      <c r="FZ304" s="1190" t="s">
        <v>649</v>
      </c>
      <c r="GA304" s="1179" t="s">
        <v>236</v>
      </c>
      <c r="GB304" s="1180">
        <v>1354</v>
      </c>
      <c r="GC304" s="1017">
        <v>3177</v>
      </c>
      <c r="GD304" s="1025">
        <f t="shared" ref="GD304:GD308" si="5272">ROUND(GB304*GC304,0)</f>
        <v>4301658</v>
      </c>
      <c r="GE304" s="1016"/>
      <c r="GF304" s="898">
        <f t="shared" ref="GF304:GF308" si="5273">IF(EXACT(VLOOKUP(FY304,OFERTA_0,2,FALSE),FZ304),1,0)</f>
        <v>1</v>
      </c>
      <c r="GG304" s="898">
        <f t="shared" ref="GG304:GG308" si="5274">IF(EXACT(VLOOKUP(FY304,OFERTA_0,3,FALSE),GA304),1,0)</f>
        <v>1</v>
      </c>
      <c r="GH304" s="899">
        <f t="shared" ref="GH304:GH308" si="5275">IF(EXACT(VLOOKUP(FY304,OFERTA_0,4,FALSE),GB304),1,0)</f>
        <v>1</v>
      </c>
      <c r="GI304" s="899">
        <f t="shared" ref="GI304:GI308" si="5276">IF(GC304=0,0,1)</f>
        <v>1</v>
      </c>
      <c r="GJ304" s="899">
        <f t="shared" ref="GJ304:GJ308" si="5277">IF(GD304=0,0,1)</f>
        <v>1</v>
      </c>
      <c r="GK304" s="899">
        <f t="shared" ref="GK304:GK308" si="5278">PRODUCT(GF304:GJ304)</f>
        <v>1</v>
      </c>
      <c r="GL304" s="966">
        <f t="shared" ref="GL304:GL308" si="5279">ROUND(GD304,0)</f>
        <v>4301658</v>
      </c>
      <c r="GM304" s="901">
        <f t="shared" ref="GM304:GM308" si="5280">GD304-GL304</f>
        <v>0</v>
      </c>
      <c r="GP304" s="958" t="s">
        <v>347</v>
      </c>
      <c r="GQ304" s="1190" t="s">
        <v>649</v>
      </c>
      <c r="GR304" s="1179" t="s">
        <v>236</v>
      </c>
      <c r="GS304" s="1180">
        <v>1354</v>
      </c>
      <c r="GT304" s="1015">
        <v>3240</v>
      </c>
      <c r="GU304" s="1025">
        <f t="shared" ref="GU304:GU308" si="5281">ROUND(GS304*GT304,0)</f>
        <v>4386960</v>
      </c>
      <c r="GV304" s="1016"/>
      <c r="GW304" s="898">
        <f t="shared" ref="GW304:GW308" si="5282">IF(EXACT(VLOOKUP(GP304,OFERTA_0,2,FALSE),GQ304),1,0)</f>
        <v>1</v>
      </c>
      <c r="GX304" s="898">
        <f t="shared" ref="GX304:GX308" si="5283">IF(EXACT(VLOOKUP(GP304,OFERTA_0,3,FALSE),GR304),1,0)</f>
        <v>1</v>
      </c>
      <c r="GY304" s="899">
        <f t="shared" ref="GY304:GY308" si="5284">IF(EXACT(VLOOKUP(GP304,OFERTA_0,4,FALSE),GS304),1,0)</f>
        <v>1</v>
      </c>
      <c r="GZ304" s="899">
        <f t="shared" ref="GZ304:GZ308" si="5285">IF(GT304=0,0,1)</f>
        <v>1</v>
      </c>
      <c r="HA304" s="899">
        <f t="shared" ref="HA304:HA308" si="5286">IF(GU304=0,0,1)</f>
        <v>1</v>
      </c>
      <c r="HB304" s="899">
        <f t="shared" ref="HB304:HB308" si="5287">PRODUCT(GW304:HA304)</f>
        <v>1</v>
      </c>
      <c r="HC304" s="966">
        <f t="shared" ref="HC304:HC308" si="5288">ROUND(GU304,0)</f>
        <v>4386960</v>
      </c>
      <c r="HD304" s="901">
        <f t="shared" ref="HD304:HD308" si="5289">GU304-HC304</f>
        <v>0</v>
      </c>
      <c r="HG304" s="958" t="s">
        <v>347</v>
      </c>
      <c r="HH304" s="1190" t="s">
        <v>649</v>
      </c>
      <c r="HI304" s="1179" t="s">
        <v>236</v>
      </c>
      <c r="HJ304" s="1180">
        <v>1354</v>
      </c>
      <c r="HK304" s="1015">
        <v>4035</v>
      </c>
      <c r="HL304" s="1025">
        <f t="shared" ref="HL304:HL308" si="5290">ROUND(HJ304*HK304,0)</f>
        <v>5463390</v>
      </c>
      <c r="HM304" s="1016"/>
      <c r="HN304" s="898">
        <f t="shared" ref="HN304:HN308" si="5291">IF(EXACT(VLOOKUP(HG304,OFERTA_0,2,FALSE),HH304),1,0)</f>
        <v>1</v>
      </c>
      <c r="HO304" s="898">
        <f t="shared" ref="HO304:HO308" si="5292">IF(EXACT(VLOOKUP(HG304,OFERTA_0,3,FALSE),HI304),1,0)</f>
        <v>1</v>
      </c>
      <c r="HP304" s="899">
        <f t="shared" ref="HP304:HP308" si="5293">IF(EXACT(VLOOKUP(HG304,OFERTA_0,4,FALSE),HJ304),1,0)</f>
        <v>1</v>
      </c>
      <c r="HQ304" s="899">
        <f t="shared" ref="HQ304:HQ308" si="5294">IF(HK304=0,0,1)</f>
        <v>1</v>
      </c>
      <c r="HR304" s="899">
        <f t="shared" ref="HR304:HR308" si="5295">IF(HL304=0,0,1)</f>
        <v>1</v>
      </c>
      <c r="HS304" s="899">
        <f t="shared" ref="HS304:HS308" si="5296">PRODUCT(HN304:HR304)</f>
        <v>1</v>
      </c>
      <c r="HT304" s="966">
        <f t="shared" ref="HT304:HT308" si="5297">ROUND(HL304,0)</f>
        <v>5463390</v>
      </c>
      <c r="HU304" s="901">
        <f t="shared" ref="HU304:HU308" si="5298">HL304-HT304</f>
        <v>0</v>
      </c>
      <c r="HX304" s="958" t="s">
        <v>347</v>
      </c>
      <c r="HY304" s="1190" t="s">
        <v>649</v>
      </c>
      <c r="HZ304" s="1179" t="s">
        <v>236</v>
      </c>
      <c r="IA304" s="1180">
        <v>1354</v>
      </c>
      <c r="IB304" s="1020">
        <v>3160</v>
      </c>
      <c r="IC304" s="1027">
        <f t="shared" ref="IC304:IC308" si="5299">ROUND(IA304*IB304,0)</f>
        <v>4278640</v>
      </c>
      <c r="ID304" s="1016"/>
      <c r="IE304" s="898">
        <f t="shared" ref="IE304:IE308" si="5300">IF(EXACT(VLOOKUP(HX304,OFERTA_0,2,FALSE),HY304),1,0)</f>
        <v>1</v>
      </c>
      <c r="IF304" s="898">
        <f t="shared" ref="IF304:IF308" si="5301">IF(EXACT(VLOOKUP(HX304,OFERTA_0,3,FALSE),HZ304),1,0)</f>
        <v>1</v>
      </c>
      <c r="IG304" s="899">
        <f t="shared" ref="IG304:IG308" si="5302">IF(EXACT(VLOOKUP(HX304,OFERTA_0,4,FALSE),IA304),1,0)</f>
        <v>1</v>
      </c>
      <c r="IH304" s="899">
        <f t="shared" ref="IH304:IH308" si="5303">IF(IB304=0,0,1)</f>
        <v>1</v>
      </c>
      <c r="II304" s="899">
        <f t="shared" ref="II304:II308" si="5304">IF(IC304=0,0,1)</f>
        <v>1</v>
      </c>
      <c r="IJ304" s="899">
        <f t="shared" ref="IJ304:IJ308" si="5305">PRODUCT(IE304:II304)</f>
        <v>1</v>
      </c>
      <c r="IK304" s="966">
        <f t="shared" ref="IK304:IK308" si="5306">ROUND(IC304,0)</f>
        <v>4278640</v>
      </c>
      <c r="IL304" s="901">
        <f t="shared" ref="IL304:IL308" si="5307">IC304-IK304</f>
        <v>0</v>
      </c>
      <c r="IO304" s="958" t="s">
        <v>347</v>
      </c>
      <c r="IP304" s="1190" t="s">
        <v>649</v>
      </c>
      <c r="IQ304" s="1179" t="s">
        <v>236</v>
      </c>
      <c r="IR304" s="1180">
        <v>1354</v>
      </c>
      <c r="IS304" s="1015">
        <v>3050</v>
      </c>
      <c r="IT304" s="1025">
        <f t="shared" ref="IT304:IT308" si="5308">ROUND(IR304*IS304,0)</f>
        <v>4129700</v>
      </c>
      <c r="IU304" s="1016"/>
      <c r="IV304" s="898">
        <f t="shared" ref="IV304:IV308" si="5309">IF(EXACT(VLOOKUP(IO304,OFERTA_0,2,FALSE),IP304),1,0)</f>
        <v>1</v>
      </c>
      <c r="IW304" s="898">
        <f t="shared" ref="IW304:IW308" si="5310">IF(EXACT(VLOOKUP(IO304,OFERTA_0,3,FALSE),IQ304),1,0)</f>
        <v>1</v>
      </c>
      <c r="IX304" s="899">
        <f t="shared" ref="IX304:IX308" si="5311">IF(EXACT(VLOOKUP(IO304,OFERTA_0,4,FALSE),IR304),1,0)</f>
        <v>1</v>
      </c>
      <c r="IY304" s="899">
        <f t="shared" ref="IY304:IY308" si="5312">IF(IS304=0,0,1)</f>
        <v>1</v>
      </c>
      <c r="IZ304" s="899">
        <f t="shared" ref="IZ304:IZ308" si="5313">IF(IT304=0,0,1)</f>
        <v>1</v>
      </c>
      <c r="JA304" s="899">
        <f t="shared" ref="JA304:JA308" si="5314">PRODUCT(IV304:IZ304)</f>
        <v>1</v>
      </c>
      <c r="JB304" s="966">
        <f t="shared" ref="JB304:JB308" si="5315">ROUND(IT304,0)</f>
        <v>4129700</v>
      </c>
      <c r="JC304" s="901">
        <f t="shared" ref="JC304:JC308" si="5316">IT304-JB304</f>
        <v>0</v>
      </c>
      <c r="JF304" s="958" t="s">
        <v>347</v>
      </c>
      <c r="JG304" s="1190" t="s">
        <v>649</v>
      </c>
      <c r="JH304" s="1179" t="s">
        <v>236</v>
      </c>
      <c r="JI304" s="1180">
        <v>1354</v>
      </c>
      <c r="JJ304" s="1015">
        <v>5100</v>
      </c>
      <c r="JK304" s="1025">
        <f t="shared" ref="JK304:JK308" si="5317">ROUND(JI304*JJ304,0)</f>
        <v>6905400</v>
      </c>
      <c r="JL304" s="1016"/>
      <c r="JM304" s="898">
        <f t="shared" ref="JM304:JM308" si="5318">IF(EXACT(VLOOKUP(JF304,OFERTA_0,2,FALSE),JG304),1,0)</f>
        <v>1</v>
      </c>
      <c r="JN304" s="898">
        <f t="shared" ref="JN304:JN308" si="5319">IF(EXACT(VLOOKUP(JF304,OFERTA_0,3,FALSE),JH304),1,0)</f>
        <v>1</v>
      </c>
      <c r="JO304" s="899">
        <f t="shared" ref="JO304:JO308" si="5320">IF(EXACT(VLOOKUP(JF304,OFERTA_0,4,FALSE),JI304),1,0)</f>
        <v>1</v>
      </c>
      <c r="JP304" s="899">
        <f t="shared" ref="JP304:JP308" si="5321">IF(JJ304=0,0,1)</f>
        <v>1</v>
      </c>
      <c r="JQ304" s="899">
        <f t="shared" ref="JQ304:JQ308" si="5322">IF(JK304=0,0,1)</f>
        <v>1</v>
      </c>
      <c r="JR304" s="899">
        <f t="shared" ref="JR304:JR308" si="5323">PRODUCT(JM304:JQ304)</f>
        <v>1</v>
      </c>
      <c r="JS304" s="966">
        <f t="shared" ref="JS304:JS308" si="5324">ROUND(JK304,0)</f>
        <v>6905400</v>
      </c>
      <c r="JT304" s="901">
        <f t="shared" ref="JT304:JT308" si="5325">JK304-JS304</f>
        <v>0</v>
      </c>
      <c r="JW304" s="958" t="s">
        <v>347</v>
      </c>
      <c r="JX304" s="1190" t="s">
        <v>649</v>
      </c>
      <c r="JY304" s="1179" t="s">
        <v>236</v>
      </c>
      <c r="JZ304" s="1180">
        <v>1354</v>
      </c>
      <c r="KA304" s="1015">
        <v>3264.0956000000001</v>
      </c>
      <c r="KB304" s="1025">
        <f t="shared" ref="KB304:KB308" si="5326">ROUND(JZ304*KA304,0)</f>
        <v>4419585</v>
      </c>
      <c r="KC304" s="1016"/>
      <c r="KD304" s="898">
        <f t="shared" ref="KD304:KD308" si="5327">IF(EXACT(VLOOKUP(JW304,OFERTA_0,2,FALSE),JX304),1,0)</f>
        <v>1</v>
      </c>
      <c r="KE304" s="898">
        <f t="shared" ref="KE304:KE308" si="5328">IF(EXACT(VLOOKUP(JW304,OFERTA_0,3,FALSE),JY304),1,0)</f>
        <v>1</v>
      </c>
      <c r="KF304" s="899">
        <f t="shared" ref="KF304:KF308" si="5329">IF(EXACT(VLOOKUP(JW304,OFERTA_0,4,FALSE),JZ304),1,0)</f>
        <v>1</v>
      </c>
      <c r="KG304" s="899">
        <f t="shared" ref="KG304:KG308" si="5330">IF(KA304=0,0,1)</f>
        <v>1</v>
      </c>
      <c r="KH304" s="899">
        <f t="shared" ref="KH304:KH308" si="5331">IF(KB304=0,0,1)</f>
        <v>1</v>
      </c>
      <c r="KI304" s="899">
        <f t="shared" ref="KI304:KI308" si="5332">PRODUCT(KD304:KH304)</f>
        <v>1</v>
      </c>
      <c r="KJ304" s="966">
        <f t="shared" ref="KJ304:KJ308" si="5333">ROUND(KB304,0)</f>
        <v>4419585</v>
      </c>
      <c r="KK304" s="901">
        <f t="shared" ref="KK304:KK308" si="5334">KB304-KJ304</f>
        <v>0</v>
      </c>
      <c r="KN304" s="958" t="s">
        <v>347</v>
      </c>
      <c r="KO304" s="1190" t="s">
        <v>649</v>
      </c>
      <c r="KP304" s="1179" t="s">
        <v>236</v>
      </c>
      <c r="KQ304" s="1180">
        <v>1354</v>
      </c>
      <c r="KR304" s="1015">
        <v>14977</v>
      </c>
      <c r="KS304" s="1025">
        <f t="shared" ref="KS304:KS308" si="5335">ROUND(KQ304*KR304,0)</f>
        <v>20278858</v>
      </c>
      <c r="KT304" s="1016"/>
      <c r="KU304" s="898">
        <f t="shared" ref="KU304:KU308" si="5336">IF(EXACT(VLOOKUP(KN304,OFERTA_0,2,FALSE),KO304),1,0)</f>
        <v>1</v>
      </c>
      <c r="KV304" s="898">
        <f t="shared" ref="KV304:KV308" si="5337">IF(EXACT(VLOOKUP(KN304,OFERTA_0,3,FALSE),KP304),1,0)</f>
        <v>1</v>
      </c>
      <c r="KW304" s="899">
        <f t="shared" ref="KW304:KW308" si="5338">IF(EXACT(VLOOKUP(KN304,OFERTA_0,4,FALSE),KQ304),1,0)</f>
        <v>1</v>
      </c>
      <c r="KX304" s="899">
        <f t="shared" ref="KX304:KX308" si="5339">IF(KR304=0,0,1)</f>
        <v>1</v>
      </c>
      <c r="KY304" s="899">
        <f t="shared" ref="KY304:KY308" si="5340">IF(KS304=0,0,1)</f>
        <v>1</v>
      </c>
      <c r="KZ304" s="899">
        <f t="shared" ref="KZ304:KZ308" si="5341">PRODUCT(KU304:KY304)</f>
        <v>1</v>
      </c>
      <c r="LA304" s="966">
        <f t="shared" ref="LA304:LA308" si="5342">ROUND(KS304,0)</f>
        <v>20278858</v>
      </c>
      <c r="LB304" s="901">
        <f t="shared" ref="LB304:LB308" si="5343">KS304-LA304</f>
        <v>0</v>
      </c>
      <c r="LE304" s="958" t="s">
        <v>347</v>
      </c>
      <c r="LF304" s="1190" t="s">
        <v>649</v>
      </c>
      <c r="LG304" s="1179" t="s">
        <v>236</v>
      </c>
      <c r="LH304" s="1180">
        <v>1354</v>
      </c>
      <c r="LI304" s="1021">
        <v>7976</v>
      </c>
      <c r="LJ304" s="1028">
        <f t="shared" ref="LJ304:LJ308" si="5344">ROUND(LH304*LI304,0)</f>
        <v>10799504</v>
      </c>
      <c r="LK304" s="1016"/>
      <c r="LL304" s="898">
        <f t="shared" ref="LL304:LL308" si="5345">IF(EXACT(VLOOKUP(LE304,OFERTA_0,2,FALSE),LF304),1,0)</f>
        <v>1</v>
      </c>
      <c r="LM304" s="898">
        <f t="shared" ref="LM304:LM308" si="5346">IF(EXACT(VLOOKUP(LE304,OFERTA_0,3,FALSE),LG304),1,0)</f>
        <v>1</v>
      </c>
      <c r="LN304" s="899">
        <f t="shared" ref="LN304:LN308" si="5347">IF(EXACT(VLOOKUP(LE304,OFERTA_0,4,FALSE),LH304),1,0)</f>
        <v>1</v>
      </c>
      <c r="LO304" s="899">
        <f t="shared" ref="LO304:LO308" si="5348">IF(LI304=0,0,1)</f>
        <v>1</v>
      </c>
      <c r="LP304" s="899">
        <f t="shared" ref="LP304:LP308" si="5349">IF(LJ304=0,0,1)</f>
        <v>1</v>
      </c>
      <c r="LQ304" s="899">
        <f t="shared" ref="LQ304:LQ308" si="5350">PRODUCT(LL304:LP304)</f>
        <v>1</v>
      </c>
      <c r="LR304" s="966">
        <f t="shared" ref="LR304:LR308" si="5351">ROUND(LJ304,0)</f>
        <v>10799504</v>
      </c>
      <c r="LS304" s="901">
        <f t="shared" ref="LS304:LS308" si="5352">LJ304-LR304</f>
        <v>0</v>
      </c>
      <c r="LV304" s="958" t="s">
        <v>347</v>
      </c>
      <c r="LW304" s="1190" t="s">
        <v>649</v>
      </c>
      <c r="LX304" s="1179" t="s">
        <v>236</v>
      </c>
      <c r="LY304" s="1180">
        <v>1354</v>
      </c>
      <c r="LZ304" s="1015">
        <v>40300</v>
      </c>
      <c r="MA304" s="1025">
        <f t="shared" ref="MA304:MA308" si="5353">ROUND(LY304*LZ304,0)</f>
        <v>54566200</v>
      </c>
      <c r="MB304" s="1016"/>
      <c r="MC304" s="898">
        <f t="shared" ref="MC304:MC308" si="5354">IF(EXACT(VLOOKUP(LV304,OFERTA_0,2,FALSE),LW304),1,0)</f>
        <v>1</v>
      </c>
      <c r="MD304" s="898">
        <f t="shared" ref="MD304:MD308" si="5355">IF(EXACT(VLOOKUP(LV304,OFERTA_0,3,FALSE),LX304),1,0)</f>
        <v>1</v>
      </c>
      <c r="ME304" s="899">
        <f t="shared" ref="ME304:ME308" si="5356">IF(EXACT(VLOOKUP(LV304,OFERTA_0,4,FALSE),LY304),1,0)</f>
        <v>1</v>
      </c>
      <c r="MF304" s="899">
        <f t="shared" ref="MF304:MF308" si="5357">IF(LZ304=0,0,1)</f>
        <v>1</v>
      </c>
      <c r="MG304" s="899">
        <f t="shared" ref="MG304:MG308" si="5358">IF(MA304=0,0,1)</f>
        <v>1</v>
      </c>
      <c r="MH304" s="899">
        <f t="shared" ref="MH304:MH308" si="5359">PRODUCT(MC304:MG304)</f>
        <v>1</v>
      </c>
      <c r="MI304" s="966">
        <f t="shared" ref="MI304:MI308" si="5360">ROUND(MA304,0)</f>
        <v>54566200</v>
      </c>
      <c r="MJ304" s="901">
        <f t="shared" ref="MJ304:MJ308" si="5361">MA304-MI304</f>
        <v>0</v>
      </c>
      <c r="MM304" s="958" t="s">
        <v>347</v>
      </c>
      <c r="MN304" s="1190" t="s">
        <v>649</v>
      </c>
      <c r="MO304" s="1179" t="s">
        <v>236</v>
      </c>
      <c r="MP304" s="1180">
        <v>1354</v>
      </c>
      <c r="MQ304" s="1015">
        <v>6960</v>
      </c>
      <c r="MR304" s="1025">
        <f t="shared" ref="MR304:MR308" si="5362">ROUND(MP304*MQ304,0)</f>
        <v>9423840</v>
      </c>
      <c r="MS304" s="1016"/>
      <c r="MT304" s="898">
        <f t="shared" ref="MT304:MT308" si="5363">IF(EXACT(VLOOKUP(MM304,OFERTA_0,2,FALSE),MN304),1,0)</f>
        <v>1</v>
      </c>
      <c r="MU304" s="898">
        <f t="shared" ref="MU304:MU308" si="5364">IF(EXACT(VLOOKUP(MM304,OFERTA_0,3,FALSE),MO304),1,0)</f>
        <v>1</v>
      </c>
      <c r="MV304" s="899">
        <f t="shared" ref="MV304:MV308" si="5365">IF(EXACT(VLOOKUP(MM304,OFERTA_0,4,FALSE),MP304),1,0)</f>
        <v>1</v>
      </c>
      <c r="MW304" s="899">
        <f t="shared" ref="MW304:MW308" si="5366">IF(MQ304=0,0,1)</f>
        <v>1</v>
      </c>
      <c r="MX304" s="899">
        <f t="shared" ref="MX304:MX308" si="5367">IF(MR304=0,0,1)</f>
        <v>1</v>
      </c>
      <c r="MY304" s="899">
        <f t="shared" ref="MY304:MY308" si="5368">PRODUCT(MT304:MX304)</f>
        <v>1</v>
      </c>
      <c r="MZ304" s="966">
        <f t="shared" ref="MZ304:MZ308" si="5369">ROUND(MR304,0)</f>
        <v>9423840</v>
      </c>
      <c r="NA304" s="901">
        <f t="shared" ref="NA304:NA308" si="5370">MR304-MZ304</f>
        <v>0</v>
      </c>
      <c r="ND304" s="975" t="s">
        <v>347</v>
      </c>
      <c r="NE304" s="976" t="s">
        <v>649</v>
      </c>
      <c r="NF304" s="1175" t="s">
        <v>236</v>
      </c>
      <c r="NG304" s="1176">
        <v>1354</v>
      </c>
      <c r="NH304" s="979">
        <v>42201.72</v>
      </c>
      <c r="NI304" s="980">
        <v>57141129</v>
      </c>
      <c r="NJ304" s="1016"/>
      <c r="NK304" s="898">
        <f t="shared" ref="NK304:NK308" si="5371">IF(EXACT(VLOOKUP(ND304,OFERTA_0,2,FALSE),NE304),1,0)</f>
        <v>1</v>
      </c>
      <c r="NL304" s="898">
        <f t="shared" ref="NL304:NL308" si="5372">IF(EXACT(VLOOKUP(ND304,OFERTA_0,3,FALSE),NF304),1,0)</f>
        <v>1</v>
      </c>
      <c r="NM304" s="899">
        <f t="shared" ref="NM304:NM308" si="5373">IF(EXACT(VLOOKUP(ND304,OFERTA_0,4,FALSE),NG304),1,0)</f>
        <v>1</v>
      </c>
      <c r="NN304" s="899">
        <f t="shared" ref="NN304:NN308" si="5374">IF(NH304=0,0,1)</f>
        <v>1</v>
      </c>
      <c r="NO304" s="899">
        <f t="shared" ref="NO304:NO308" si="5375">IF(NI304=0,0,1)</f>
        <v>1</v>
      </c>
      <c r="NP304" s="899">
        <f t="shared" ref="NP304:NP308" si="5376">PRODUCT(NK304:NO304)</f>
        <v>1</v>
      </c>
      <c r="NQ304" s="966">
        <f t="shared" ref="NQ304:NQ308" si="5377">ROUND(NI304,0)</f>
        <v>57141129</v>
      </c>
      <c r="NR304" s="901">
        <f t="shared" ref="NR304:NR308" si="5378">NI304-NQ304</f>
        <v>0</v>
      </c>
      <c r="NU304" s="981" t="s">
        <v>347</v>
      </c>
      <c r="NV304" s="982" t="s">
        <v>649</v>
      </c>
      <c r="NW304" s="1177" t="s">
        <v>236</v>
      </c>
      <c r="NX304" s="1178">
        <v>1354</v>
      </c>
      <c r="NY304" s="1022">
        <v>42628</v>
      </c>
      <c r="NZ304" s="986">
        <f t="shared" ref="NZ304:NZ308" si="5379">ROUND(NX304*NY304,0)</f>
        <v>57718312</v>
      </c>
      <c r="OA304" s="1016"/>
      <c r="OB304" s="898">
        <f t="shared" ref="OB304:OB308" si="5380">IF(EXACT(VLOOKUP(NU304,OFERTA_0,2,FALSE),NV304),1,0)</f>
        <v>1</v>
      </c>
      <c r="OC304" s="898">
        <f t="shared" ref="OC304:OC308" si="5381">IF(EXACT(VLOOKUP(NU304,OFERTA_0,3,FALSE),NW304),1,0)</f>
        <v>1</v>
      </c>
      <c r="OD304" s="899">
        <f t="shared" ref="OD304:OD308" si="5382">IF(EXACT(VLOOKUP(NU304,OFERTA_0,4,FALSE),NX304),1,0)</f>
        <v>1</v>
      </c>
      <c r="OE304" s="899">
        <f t="shared" ref="OE304:OE308" si="5383">IF(NY304=0,0,1)</f>
        <v>1</v>
      </c>
      <c r="OF304" s="899">
        <f t="shared" ref="OF304:OF308" si="5384">IF(NZ304=0,0,1)</f>
        <v>1</v>
      </c>
      <c r="OG304" s="899">
        <f t="shared" ref="OG304:OG308" si="5385">PRODUCT(OB304:OF304)</f>
        <v>1</v>
      </c>
      <c r="OH304" s="966">
        <f t="shared" ref="OH304:OH308" si="5386">ROUND(NZ304,0)</f>
        <v>57718312</v>
      </c>
      <c r="OI304" s="901">
        <f t="shared" ref="OI304:OI308" si="5387">NZ304-OH304</f>
        <v>0</v>
      </c>
      <c r="OL304" s="958" t="s">
        <v>347</v>
      </c>
      <c r="OM304" s="1190" t="s">
        <v>649</v>
      </c>
      <c r="ON304" s="1179" t="s">
        <v>236</v>
      </c>
      <c r="OO304" s="1180">
        <v>1354</v>
      </c>
      <c r="OP304" s="1015">
        <v>2838</v>
      </c>
      <c r="OQ304" s="1025">
        <f t="shared" ref="OQ304:OQ308" si="5388">ROUND(OO304*OP304,0)</f>
        <v>3842652</v>
      </c>
      <c r="OR304" s="1016"/>
      <c r="OS304" s="898">
        <f t="shared" ref="OS304:OS308" si="5389">IF(EXACT(VLOOKUP(OL304,OFERTA_0,2,FALSE),OM304),1,0)</f>
        <v>1</v>
      </c>
      <c r="OT304" s="898">
        <f t="shared" ref="OT304:OT308" si="5390">IF(EXACT(VLOOKUP(OL304,OFERTA_0,3,FALSE),ON304),1,0)</f>
        <v>1</v>
      </c>
      <c r="OU304" s="899">
        <f t="shared" ref="OU304:OU308" si="5391">IF(EXACT(VLOOKUP(OL304,OFERTA_0,4,FALSE),OO304),1,0)</f>
        <v>1</v>
      </c>
      <c r="OV304" s="899">
        <f t="shared" ref="OV304:OV308" si="5392">IF(OP304=0,0,1)</f>
        <v>1</v>
      </c>
      <c r="OW304" s="899">
        <f t="shared" ref="OW304:OW308" si="5393">IF(OQ304=0,0,1)</f>
        <v>1</v>
      </c>
      <c r="OX304" s="899">
        <f t="shared" ref="OX304:OX308" si="5394">PRODUCT(OS304:OW304)</f>
        <v>1</v>
      </c>
      <c r="OY304" s="966">
        <f t="shared" ref="OY304:OY308" si="5395">ROUND(OQ304,0)</f>
        <v>3842652</v>
      </c>
      <c r="OZ304" s="901">
        <f t="shared" ref="OZ304:OZ308" si="5396">OQ304-OY304</f>
        <v>0</v>
      </c>
      <c r="PC304" s="958" t="s">
        <v>347</v>
      </c>
      <c r="PD304" s="1190" t="s">
        <v>649</v>
      </c>
      <c r="PE304" s="1179" t="s">
        <v>236</v>
      </c>
      <c r="PF304" s="1180">
        <v>1354</v>
      </c>
      <c r="PG304" s="1023">
        <v>6576</v>
      </c>
      <c r="PH304" s="1029">
        <v>8903904</v>
      </c>
      <c r="PI304" s="1249"/>
      <c r="PJ304" s="898">
        <f t="shared" ref="PJ304:PJ308" si="5397">IF(EXACT(VLOOKUP(PC304,OFERTA_0,2,FALSE),PD304),1,0)</f>
        <v>1</v>
      </c>
      <c r="PK304" s="898">
        <f t="shared" ref="PK304:PK308" si="5398">IF(EXACT(VLOOKUP(PC304,OFERTA_0,3,FALSE),PE304),1,0)</f>
        <v>1</v>
      </c>
      <c r="PL304" s="899">
        <f t="shared" ref="PL304:PL308" si="5399">IF(EXACT(VLOOKUP(PC304,OFERTA_0,4,FALSE),PF304),1,0)</f>
        <v>1</v>
      </c>
      <c r="PM304" s="899">
        <f t="shared" ref="PM304:PM308" si="5400">IF(PG304=0,0,1)</f>
        <v>1</v>
      </c>
      <c r="PN304" s="899">
        <f t="shared" ref="PN304:PN308" si="5401">IF(PH304=0,0,1)</f>
        <v>1</v>
      </c>
      <c r="PO304" s="899">
        <f t="shared" ref="PO304:PO308" si="5402">PRODUCT(PJ304:PN304)</f>
        <v>1</v>
      </c>
      <c r="PP304" s="966">
        <f t="shared" ref="PP304:PP308" si="5403">ROUND(PH304,0)</f>
        <v>8903904</v>
      </c>
      <c r="PQ304" s="901">
        <f t="shared" ref="PQ304:PQ308" si="5404">PH304-PP304</f>
        <v>0</v>
      </c>
      <c r="PT304" s="958" t="s">
        <v>347</v>
      </c>
      <c r="PU304" s="1190" t="s">
        <v>649</v>
      </c>
      <c r="PV304" s="1179" t="s">
        <v>236</v>
      </c>
      <c r="PW304" s="1180">
        <v>1354</v>
      </c>
      <c r="PX304" s="1015">
        <v>3210</v>
      </c>
      <c r="PY304" s="1025">
        <f t="shared" ref="PY304:PY308" si="5405">ROUND(PW304*PX304,0)</f>
        <v>4346340</v>
      </c>
      <c r="PZ304" s="1016"/>
      <c r="QA304" s="898">
        <f t="shared" ref="QA304:QA308" si="5406">IF(EXACT(VLOOKUP(PT304,OFERTA_0,2,FALSE),PU304),1,0)</f>
        <v>1</v>
      </c>
      <c r="QB304" s="898">
        <f t="shared" ref="QB304:QB308" si="5407">IF(EXACT(VLOOKUP(PT304,OFERTA_0,3,FALSE),PV304),1,0)</f>
        <v>1</v>
      </c>
      <c r="QC304" s="899">
        <f t="shared" ref="QC304:QC308" si="5408">IF(EXACT(VLOOKUP(PT304,OFERTA_0,4,FALSE),PW304),1,0)</f>
        <v>1</v>
      </c>
      <c r="QD304" s="899">
        <f t="shared" ref="QD304:QD308" si="5409">IF(PX304=0,0,1)</f>
        <v>1</v>
      </c>
      <c r="QE304" s="899">
        <f t="shared" ref="QE304:QE308" si="5410">IF(PY304=0,0,1)</f>
        <v>1</v>
      </c>
      <c r="QF304" s="899">
        <f t="shared" ref="QF304:QF308" si="5411">PRODUCT(QA304:QE304)</f>
        <v>1</v>
      </c>
      <c r="QG304" s="966">
        <f t="shared" ref="QG304:QG308" si="5412">ROUND(PY304,0)</f>
        <v>4346340</v>
      </c>
      <c r="QH304" s="901">
        <f t="shared" ref="QH304:QH308" si="5413">PY304-QG304</f>
        <v>0</v>
      </c>
      <c r="QK304" s="958" t="s">
        <v>347</v>
      </c>
      <c r="QL304" s="1190" t="s">
        <v>649</v>
      </c>
      <c r="QM304" s="1179" t="s">
        <v>236</v>
      </c>
      <c r="QN304" s="1180">
        <v>1354</v>
      </c>
      <c r="QO304" s="1021">
        <v>8015.8799999999992</v>
      </c>
      <c r="QP304" s="1028">
        <f t="shared" ref="QP304:QP308" si="5414">ROUND(QN304*QO304,0)</f>
        <v>10853502</v>
      </c>
      <c r="QQ304" s="1016"/>
      <c r="QR304" s="898">
        <f t="shared" ref="QR304:QR308" si="5415">IF(EXACT(VLOOKUP(QK304,OFERTA_0,2,FALSE),QL304),1,0)</f>
        <v>1</v>
      </c>
      <c r="QS304" s="898">
        <f t="shared" ref="QS304:QS308" si="5416">IF(EXACT(VLOOKUP(QK304,OFERTA_0,3,FALSE),QM304),1,0)</f>
        <v>1</v>
      </c>
      <c r="QT304" s="899">
        <f t="shared" ref="QT304:QT308" si="5417">IF(EXACT(VLOOKUP(QK304,OFERTA_0,4,FALSE),QN304),1,0)</f>
        <v>1</v>
      </c>
      <c r="QU304" s="899">
        <f t="shared" ref="QU304:QU308" si="5418">IF(QO304=0,0,1)</f>
        <v>1</v>
      </c>
      <c r="QV304" s="899">
        <f t="shared" ref="QV304:QV308" si="5419">IF(QP304=0,0,1)</f>
        <v>1</v>
      </c>
      <c r="QW304" s="899">
        <f t="shared" ref="QW304:QW308" si="5420">PRODUCT(QR304:QV304)</f>
        <v>1</v>
      </c>
      <c r="QX304" s="966">
        <f t="shared" ref="QX304:QX308" si="5421">ROUND(QP304,0)</f>
        <v>10853502</v>
      </c>
      <c r="QY304" s="901">
        <f t="shared" ref="QY304:QY308" si="5422">QP304-QX304</f>
        <v>0</v>
      </c>
      <c r="RB304" s="405"/>
      <c r="RC304" s="406"/>
      <c r="RD304" s="407"/>
      <c r="RE304" s="408"/>
      <c r="RF304" s="409"/>
      <c r="RG304" s="410"/>
      <c r="RH304" s="410"/>
      <c r="RI304" s="898"/>
      <c r="RJ304" s="898"/>
      <c r="RK304" s="934"/>
      <c r="RL304" s="934"/>
      <c r="RM304" s="934"/>
      <c r="RN304" s="934"/>
      <c r="RO304" s="935"/>
      <c r="RP304" s="936"/>
      <c r="RS304" s="405"/>
      <c r="RT304" s="406"/>
      <c r="RU304" s="407"/>
      <c r="RV304" s="408"/>
      <c r="RW304" s="409"/>
      <c r="RX304" s="410"/>
      <c r="RY304" s="410"/>
      <c r="RZ304" s="898"/>
      <c r="SA304" s="898"/>
      <c r="SB304" s="934"/>
      <c r="SC304" s="934"/>
      <c r="SD304" s="934"/>
      <c r="SE304" s="934"/>
      <c r="SF304" s="935"/>
      <c r="SG304" s="936"/>
      <c r="SJ304" s="405"/>
      <c r="SK304" s="406"/>
      <c r="SL304" s="407"/>
      <c r="SM304" s="408"/>
      <c r="SN304" s="409"/>
      <c r="SO304" s="410"/>
      <c r="SP304" s="410"/>
      <c r="SQ304" s="898"/>
      <c r="SR304" s="898"/>
      <c r="SS304" s="934"/>
      <c r="ST304" s="934"/>
      <c r="SU304" s="934"/>
      <c r="SV304" s="934"/>
      <c r="SW304" s="935"/>
      <c r="SX304" s="936"/>
    </row>
    <row r="305" spans="2:518" ht="38.25" customHeight="1" thickTop="1" thickBot="1">
      <c r="B305" s="958" t="s">
        <v>348</v>
      </c>
      <c r="C305" s="1190" t="s">
        <v>650</v>
      </c>
      <c r="D305" s="1179" t="s">
        <v>236</v>
      </c>
      <c r="E305" s="1180">
        <v>3649</v>
      </c>
      <c r="F305" s="1015"/>
      <c r="G305" s="1025">
        <f>ROUND(E305*F305,0)</f>
        <v>0</v>
      </c>
      <c r="H305" s="1016"/>
      <c r="K305" s="958" t="s">
        <v>348</v>
      </c>
      <c r="L305" s="1190" t="s">
        <v>650</v>
      </c>
      <c r="M305" s="1179" t="s">
        <v>236</v>
      </c>
      <c r="N305" s="1180">
        <v>3649</v>
      </c>
      <c r="O305" s="1017">
        <v>2400</v>
      </c>
      <c r="P305" s="1025">
        <f t="shared" si="5190"/>
        <v>8757600</v>
      </c>
      <c r="Q305" s="1016"/>
      <c r="R305" s="898">
        <f t="shared" si="4950"/>
        <v>1</v>
      </c>
      <c r="S305" s="898">
        <f t="shared" si="4951"/>
        <v>1</v>
      </c>
      <c r="T305" s="899">
        <f t="shared" si="4952"/>
        <v>1</v>
      </c>
      <c r="U305" s="899">
        <f t="shared" si="4953"/>
        <v>1</v>
      </c>
      <c r="V305" s="899">
        <f t="shared" si="4954"/>
        <v>1</v>
      </c>
      <c r="W305" s="899">
        <f t="shared" si="4955"/>
        <v>1</v>
      </c>
      <c r="X305" s="966">
        <f t="shared" si="4956"/>
        <v>8757600</v>
      </c>
      <c r="Y305" s="901">
        <f t="shared" si="4957"/>
        <v>0</v>
      </c>
      <c r="Z305" s="872"/>
      <c r="AA305" s="872"/>
      <c r="AB305" s="958" t="s">
        <v>348</v>
      </c>
      <c r="AC305" s="1190" t="s">
        <v>650</v>
      </c>
      <c r="AD305" s="1179" t="s">
        <v>236</v>
      </c>
      <c r="AE305" s="1180">
        <v>3649</v>
      </c>
      <c r="AF305" s="1015">
        <v>2700</v>
      </c>
      <c r="AG305" s="1025">
        <f t="shared" si="5191"/>
        <v>9852300</v>
      </c>
      <c r="AH305" s="1016"/>
      <c r="AI305" s="898">
        <f t="shared" si="5192"/>
        <v>1</v>
      </c>
      <c r="AJ305" s="898">
        <f t="shared" si="5193"/>
        <v>1</v>
      </c>
      <c r="AK305" s="899">
        <f t="shared" si="5194"/>
        <v>1</v>
      </c>
      <c r="AL305" s="899">
        <f t="shared" si="5195"/>
        <v>1</v>
      </c>
      <c r="AM305" s="899">
        <f t="shared" si="5196"/>
        <v>1</v>
      </c>
      <c r="AN305" s="899">
        <f t="shared" si="5197"/>
        <v>1</v>
      </c>
      <c r="AO305" s="966">
        <f t="shared" si="5198"/>
        <v>9852300</v>
      </c>
      <c r="AP305" s="901">
        <f t="shared" si="5199"/>
        <v>0</v>
      </c>
      <c r="AQ305" s="872"/>
      <c r="AR305" s="872"/>
      <c r="AS305" s="958" t="s">
        <v>348</v>
      </c>
      <c r="AT305" s="1191" t="s">
        <v>650</v>
      </c>
      <c r="AU305" s="1179" t="s">
        <v>236</v>
      </c>
      <c r="AV305" s="1180">
        <v>3649</v>
      </c>
      <c r="AW305" s="1019">
        <v>8000</v>
      </c>
      <c r="AX305" s="1026">
        <f t="shared" si="5200"/>
        <v>29192000</v>
      </c>
      <c r="AY305" s="1016"/>
      <c r="AZ305" s="898">
        <f t="shared" si="5201"/>
        <v>1</v>
      </c>
      <c r="BA305" s="898">
        <f t="shared" si="5202"/>
        <v>1</v>
      </c>
      <c r="BB305" s="899">
        <f t="shared" si="5203"/>
        <v>1</v>
      </c>
      <c r="BC305" s="899">
        <f t="shared" si="5204"/>
        <v>1</v>
      </c>
      <c r="BD305" s="899">
        <f t="shared" si="5205"/>
        <v>1</v>
      </c>
      <c r="BE305" s="899">
        <f t="shared" si="5206"/>
        <v>1</v>
      </c>
      <c r="BF305" s="966">
        <f t="shared" si="5207"/>
        <v>29192000</v>
      </c>
      <c r="BG305" s="901">
        <f t="shared" si="5208"/>
        <v>0</v>
      </c>
      <c r="BJ305" s="958" t="s">
        <v>348</v>
      </c>
      <c r="BK305" s="1190" t="s">
        <v>650</v>
      </c>
      <c r="BL305" s="1179" t="s">
        <v>236</v>
      </c>
      <c r="BM305" s="1180">
        <v>3649</v>
      </c>
      <c r="BN305" s="1015">
        <v>2275</v>
      </c>
      <c r="BO305" s="1025">
        <f t="shared" si="5209"/>
        <v>8301475</v>
      </c>
      <c r="BP305" s="1016"/>
      <c r="BQ305" s="898">
        <f t="shared" si="5210"/>
        <v>1</v>
      </c>
      <c r="BR305" s="898">
        <f t="shared" si="5211"/>
        <v>1</v>
      </c>
      <c r="BS305" s="899">
        <f t="shared" si="5212"/>
        <v>1</v>
      </c>
      <c r="BT305" s="899">
        <f t="shared" si="5213"/>
        <v>1</v>
      </c>
      <c r="BU305" s="899">
        <f t="shared" si="5214"/>
        <v>1</v>
      </c>
      <c r="BV305" s="899">
        <f t="shared" si="5215"/>
        <v>1</v>
      </c>
      <c r="BW305" s="966">
        <f t="shared" si="5216"/>
        <v>8301475</v>
      </c>
      <c r="BX305" s="901">
        <f t="shared" si="5217"/>
        <v>0</v>
      </c>
      <c r="CA305" s="958" t="s">
        <v>348</v>
      </c>
      <c r="CB305" s="1190" t="s">
        <v>650</v>
      </c>
      <c r="CC305" s="1179" t="s">
        <v>236</v>
      </c>
      <c r="CD305" s="1180">
        <v>3649</v>
      </c>
      <c r="CE305" s="1015">
        <v>2632</v>
      </c>
      <c r="CF305" s="1025">
        <f t="shared" si="5218"/>
        <v>9604168</v>
      </c>
      <c r="CG305" s="1016"/>
      <c r="CH305" s="898">
        <f t="shared" si="5219"/>
        <v>1</v>
      </c>
      <c r="CI305" s="898">
        <f t="shared" si="5220"/>
        <v>1</v>
      </c>
      <c r="CJ305" s="899">
        <f t="shared" si="5221"/>
        <v>1</v>
      </c>
      <c r="CK305" s="899">
        <f t="shared" si="5222"/>
        <v>1</v>
      </c>
      <c r="CL305" s="899">
        <f t="shared" si="5223"/>
        <v>1</v>
      </c>
      <c r="CM305" s="899">
        <f t="shared" si="5224"/>
        <v>1</v>
      </c>
      <c r="CN305" s="966">
        <f t="shared" si="5225"/>
        <v>9604168</v>
      </c>
      <c r="CO305" s="901">
        <f t="shared" si="5226"/>
        <v>0</v>
      </c>
      <c r="CR305" s="958" t="s">
        <v>348</v>
      </c>
      <c r="CS305" s="1190" t="s">
        <v>650</v>
      </c>
      <c r="CT305" s="1179" t="s">
        <v>236</v>
      </c>
      <c r="CU305" s="1180">
        <v>3649</v>
      </c>
      <c r="CV305" s="1015">
        <v>4500</v>
      </c>
      <c r="CW305" s="1025">
        <f t="shared" si="5227"/>
        <v>16420500</v>
      </c>
      <c r="CX305" s="1016"/>
      <c r="CY305" s="898">
        <f t="shared" si="5228"/>
        <v>1</v>
      </c>
      <c r="CZ305" s="898">
        <f t="shared" si="5229"/>
        <v>1</v>
      </c>
      <c r="DA305" s="899">
        <f t="shared" si="5230"/>
        <v>1</v>
      </c>
      <c r="DB305" s="899">
        <f t="shared" si="5231"/>
        <v>1</v>
      </c>
      <c r="DC305" s="899">
        <f t="shared" si="5232"/>
        <v>1</v>
      </c>
      <c r="DD305" s="899">
        <f t="shared" si="5233"/>
        <v>1</v>
      </c>
      <c r="DE305" s="966">
        <f t="shared" si="5234"/>
        <v>16420500</v>
      </c>
      <c r="DF305" s="901">
        <f t="shared" si="5235"/>
        <v>0</v>
      </c>
      <c r="DI305" s="958" t="s">
        <v>348</v>
      </c>
      <c r="DJ305" s="1190" t="s">
        <v>650</v>
      </c>
      <c r="DK305" s="1179" t="s">
        <v>236</v>
      </c>
      <c r="DL305" s="1180">
        <v>3649</v>
      </c>
      <c r="DM305" s="1015">
        <v>3254</v>
      </c>
      <c r="DN305" s="1025">
        <f t="shared" si="5236"/>
        <v>11873846</v>
      </c>
      <c r="DO305" s="1016"/>
      <c r="DP305" s="898">
        <f t="shared" si="5237"/>
        <v>1</v>
      </c>
      <c r="DQ305" s="898">
        <f t="shared" si="5238"/>
        <v>1</v>
      </c>
      <c r="DR305" s="899">
        <f t="shared" si="5239"/>
        <v>1</v>
      </c>
      <c r="DS305" s="899">
        <f t="shared" si="5240"/>
        <v>1</v>
      </c>
      <c r="DT305" s="899">
        <f t="shared" si="5241"/>
        <v>1</v>
      </c>
      <c r="DU305" s="899">
        <f t="shared" si="5242"/>
        <v>1</v>
      </c>
      <c r="DV305" s="966">
        <f t="shared" si="5243"/>
        <v>11873846</v>
      </c>
      <c r="DW305" s="901">
        <f t="shared" si="5244"/>
        <v>0</v>
      </c>
      <c r="DZ305" s="958" t="s">
        <v>348</v>
      </c>
      <c r="EA305" s="1190" t="s">
        <v>650</v>
      </c>
      <c r="EB305" s="1179" t="s">
        <v>236</v>
      </c>
      <c r="EC305" s="1180">
        <v>3649</v>
      </c>
      <c r="ED305" s="1015">
        <v>3100</v>
      </c>
      <c r="EE305" s="1025">
        <f t="shared" si="5245"/>
        <v>11311900</v>
      </c>
      <c r="EF305" s="1016"/>
      <c r="EG305" s="898">
        <f t="shared" si="5246"/>
        <v>1</v>
      </c>
      <c r="EH305" s="898">
        <f t="shared" si="5247"/>
        <v>1</v>
      </c>
      <c r="EI305" s="899">
        <f t="shared" si="5248"/>
        <v>1</v>
      </c>
      <c r="EJ305" s="899">
        <f t="shared" si="5249"/>
        <v>1</v>
      </c>
      <c r="EK305" s="899">
        <f t="shared" si="5250"/>
        <v>1</v>
      </c>
      <c r="EL305" s="899">
        <f t="shared" si="5251"/>
        <v>1</v>
      </c>
      <c r="EM305" s="966">
        <f t="shared" si="5252"/>
        <v>11311900</v>
      </c>
      <c r="EN305" s="901">
        <f t="shared" si="5253"/>
        <v>0</v>
      </c>
      <c r="EQ305" s="958" t="s">
        <v>348</v>
      </c>
      <c r="ER305" s="1190" t="s">
        <v>650</v>
      </c>
      <c r="ES305" s="1179" t="s">
        <v>236</v>
      </c>
      <c r="ET305" s="1180">
        <v>3649</v>
      </c>
      <c r="EU305" s="1015">
        <v>2630</v>
      </c>
      <c r="EV305" s="1025">
        <f t="shared" si="5254"/>
        <v>9596870</v>
      </c>
      <c r="EW305" s="1016"/>
      <c r="EX305" s="898">
        <f t="shared" si="5255"/>
        <v>1</v>
      </c>
      <c r="EY305" s="898">
        <f t="shared" si="5256"/>
        <v>1</v>
      </c>
      <c r="EZ305" s="899">
        <f t="shared" si="5257"/>
        <v>1</v>
      </c>
      <c r="FA305" s="899">
        <f t="shared" si="5258"/>
        <v>1</v>
      </c>
      <c r="FB305" s="899">
        <f t="shared" si="5259"/>
        <v>1</v>
      </c>
      <c r="FC305" s="899">
        <f t="shared" si="5260"/>
        <v>1</v>
      </c>
      <c r="FD305" s="966">
        <f t="shared" si="5261"/>
        <v>9596870</v>
      </c>
      <c r="FE305" s="901">
        <f t="shared" si="5262"/>
        <v>0</v>
      </c>
      <c r="FH305" s="958"/>
      <c r="FI305" s="1190"/>
      <c r="FJ305" s="1179"/>
      <c r="FK305" s="1180"/>
      <c r="FL305" s="1015"/>
      <c r="FM305" s="1025">
        <f t="shared" si="5263"/>
        <v>0</v>
      </c>
      <c r="FN305" s="1016"/>
      <c r="FO305" s="898" t="e">
        <f t="shared" si="5264"/>
        <v>#N/A</v>
      </c>
      <c r="FP305" s="898" t="e">
        <f t="shared" si="5265"/>
        <v>#N/A</v>
      </c>
      <c r="FQ305" s="899" t="e">
        <f t="shared" si="5266"/>
        <v>#N/A</v>
      </c>
      <c r="FR305" s="899">
        <f t="shared" si="5267"/>
        <v>0</v>
      </c>
      <c r="FS305" s="899">
        <f t="shared" si="5268"/>
        <v>0</v>
      </c>
      <c r="FT305" s="899" t="e">
        <f t="shared" si="5269"/>
        <v>#N/A</v>
      </c>
      <c r="FU305" s="966">
        <f t="shared" si="5270"/>
        <v>0</v>
      </c>
      <c r="FV305" s="901">
        <f t="shared" si="5271"/>
        <v>0</v>
      </c>
      <c r="FY305" s="958" t="s">
        <v>348</v>
      </c>
      <c r="FZ305" s="1190" t="s">
        <v>650</v>
      </c>
      <c r="GA305" s="1179" t="s">
        <v>236</v>
      </c>
      <c r="GB305" s="1180">
        <v>3649</v>
      </c>
      <c r="GC305" s="1017">
        <v>2450</v>
      </c>
      <c r="GD305" s="1025">
        <f t="shared" si="5272"/>
        <v>8940050</v>
      </c>
      <c r="GE305" s="1016"/>
      <c r="GF305" s="898">
        <f t="shared" si="5273"/>
        <v>1</v>
      </c>
      <c r="GG305" s="898">
        <f t="shared" si="5274"/>
        <v>1</v>
      </c>
      <c r="GH305" s="899">
        <f t="shared" si="5275"/>
        <v>1</v>
      </c>
      <c r="GI305" s="899">
        <f t="shared" si="5276"/>
        <v>1</v>
      </c>
      <c r="GJ305" s="899">
        <f t="shared" si="5277"/>
        <v>1</v>
      </c>
      <c r="GK305" s="899">
        <f t="shared" si="5278"/>
        <v>1</v>
      </c>
      <c r="GL305" s="966">
        <f t="shared" si="5279"/>
        <v>8940050</v>
      </c>
      <c r="GM305" s="901">
        <f t="shared" si="5280"/>
        <v>0</v>
      </c>
      <c r="GP305" s="958" t="s">
        <v>348</v>
      </c>
      <c r="GQ305" s="1190" t="s">
        <v>650</v>
      </c>
      <c r="GR305" s="1179" t="s">
        <v>236</v>
      </c>
      <c r="GS305" s="1180">
        <v>3649</v>
      </c>
      <c r="GT305" s="1015">
        <v>2650</v>
      </c>
      <c r="GU305" s="1025">
        <f t="shared" si="5281"/>
        <v>9669850</v>
      </c>
      <c r="GV305" s="1016"/>
      <c r="GW305" s="898">
        <f t="shared" si="5282"/>
        <v>1</v>
      </c>
      <c r="GX305" s="898">
        <f t="shared" si="5283"/>
        <v>1</v>
      </c>
      <c r="GY305" s="899">
        <f t="shared" si="5284"/>
        <v>1</v>
      </c>
      <c r="GZ305" s="899">
        <f t="shared" si="5285"/>
        <v>1</v>
      </c>
      <c r="HA305" s="899">
        <f t="shared" si="5286"/>
        <v>1</v>
      </c>
      <c r="HB305" s="899">
        <f t="shared" si="5287"/>
        <v>1</v>
      </c>
      <c r="HC305" s="966">
        <f t="shared" si="5288"/>
        <v>9669850</v>
      </c>
      <c r="HD305" s="901">
        <f t="shared" si="5289"/>
        <v>0</v>
      </c>
      <c r="HG305" s="958" t="s">
        <v>348</v>
      </c>
      <c r="HH305" s="1190" t="s">
        <v>650</v>
      </c>
      <c r="HI305" s="1179" t="s">
        <v>236</v>
      </c>
      <c r="HJ305" s="1180">
        <v>3649</v>
      </c>
      <c r="HK305" s="1015">
        <v>2346</v>
      </c>
      <c r="HL305" s="1025">
        <f t="shared" si="5290"/>
        <v>8560554</v>
      </c>
      <c r="HM305" s="1016"/>
      <c r="HN305" s="898">
        <f t="shared" si="5291"/>
        <v>1</v>
      </c>
      <c r="HO305" s="898">
        <f t="shared" si="5292"/>
        <v>1</v>
      </c>
      <c r="HP305" s="899">
        <f t="shared" si="5293"/>
        <v>1</v>
      </c>
      <c r="HQ305" s="899">
        <f t="shared" si="5294"/>
        <v>1</v>
      </c>
      <c r="HR305" s="899">
        <f t="shared" si="5295"/>
        <v>1</v>
      </c>
      <c r="HS305" s="899">
        <f t="shared" si="5296"/>
        <v>1</v>
      </c>
      <c r="HT305" s="966">
        <f t="shared" si="5297"/>
        <v>8560554</v>
      </c>
      <c r="HU305" s="901">
        <f t="shared" si="5298"/>
        <v>0</v>
      </c>
      <c r="HX305" s="958" t="s">
        <v>348</v>
      </c>
      <c r="HY305" s="1190" t="s">
        <v>650</v>
      </c>
      <c r="HZ305" s="1179" t="s">
        <v>236</v>
      </c>
      <c r="IA305" s="1180">
        <v>3649</v>
      </c>
      <c r="IB305" s="1020">
        <v>2180</v>
      </c>
      <c r="IC305" s="1027">
        <f t="shared" si="5299"/>
        <v>7954820</v>
      </c>
      <c r="ID305" s="1016"/>
      <c r="IE305" s="898">
        <f t="shared" si="5300"/>
        <v>1</v>
      </c>
      <c r="IF305" s="898">
        <f t="shared" si="5301"/>
        <v>1</v>
      </c>
      <c r="IG305" s="899">
        <f t="shared" si="5302"/>
        <v>1</v>
      </c>
      <c r="IH305" s="899">
        <f t="shared" si="5303"/>
        <v>1</v>
      </c>
      <c r="II305" s="899">
        <f t="shared" si="5304"/>
        <v>1</v>
      </c>
      <c r="IJ305" s="899">
        <f t="shared" si="5305"/>
        <v>1</v>
      </c>
      <c r="IK305" s="966">
        <f t="shared" si="5306"/>
        <v>7954820</v>
      </c>
      <c r="IL305" s="901">
        <f t="shared" si="5307"/>
        <v>0</v>
      </c>
      <c r="IO305" s="958" t="s">
        <v>348</v>
      </c>
      <c r="IP305" s="1190" t="s">
        <v>650</v>
      </c>
      <c r="IQ305" s="1179" t="s">
        <v>236</v>
      </c>
      <c r="IR305" s="1180">
        <v>3649</v>
      </c>
      <c r="IS305" s="1015">
        <v>2300</v>
      </c>
      <c r="IT305" s="1025">
        <f t="shared" si="5308"/>
        <v>8392700</v>
      </c>
      <c r="IU305" s="1016"/>
      <c r="IV305" s="898">
        <f t="shared" si="5309"/>
        <v>1</v>
      </c>
      <c r="IW305" s="898">
        <f t="shared" si="5310"/>
        <v>1</v>
      </c>
      <c r="IX305" s="899">
        <f t="shared" si="5311"/>
        <v>1</v>
      </c>
      <c r="IY305" s="899">
        <f t="shared" si="5312"/>
        <v>1</v>
      </c>
      <c r="IZ305" s="899">
        <f t="shared" si="5313"/>
        <v>1</v>
      </c>
      <c r="JA305" s="899">
        <f t="shared" si="5314"/>
        <v>1</v>
      </c>
      <c r="JB305" s="966">
        <f t="shared" si="5315"/>
        <v>8392700</v>
      </c>
      <c r="JC305" s="901">
        <f t="shared" si="5316"/>
        <v>0</v>
      </c>
      <c r="JF305" s="958" t="s">
        <v>348</v>
      </c>
      <c r="JG305" s="1190" t="s">
        <v>650</v>
      </c>
      <c r="JH305" s="1179" t="s">
        <v>236</v>
      </c>
      <c r="JI305" s="1180">
        <v>3649</v>
      </c>
      <c r="JJ305" s="1015">
        <v>3200</v>
      </c>
      <c r="JK305" s="1025">
        <f t="shared" si="5317"/>
        <v>11676800</v>
      </c>
      <c r="JL305" s="1016"/>
      <c r="JM305" s="898">
        <f t="shared" si="5318"/>
        <v>1</v>
      </c>
      <c r="JN305" s="898">
        <f t="shared" si="5319"/>
        <v>1</v>
      </c>
      <c r="JO305" s="899">
        <f t="shared" si="5320"/>
        <v>1</v>
      </c>
      <c r="JP305" s="899">
        <f t="shared" si="5321"/>
        <v>1</v>
      </c>
      <c r="JQ305" s="899">
        <f t="shared" si="5322"/>
        <v>1</v>
      </c>
      <c r="JR305" s="899">
        <f t="shared" si="5323"/>
        <v>1</v>
      </c>
      <c r="JS305" s="966">
        <f t="shared" si="5324"/>
        <v>11676800</v>
      </c>
      <c r="JT305" s="901">
        <f t="shared" si="5325"/>
        <v>0</v>
      </c>
      <c r="JW305" s="958" t="s">
        <v>348</v>
      </c>
      <c r="JX305" s="1190" t="s">
        <v>650</v>
      </c>
      <c r="JY305" s="1179" t="s">
        <v>236</v>
      </c>
      <c r="JZ305" s="1180">
        <v>3649</v>
      </c>
      <c r="KA305" s="1015">
        <v>2268.1680000000001</v>
      </c>
      <c r="KB305" s="1025">
        <f t="shared" si="5326"/>
        <v>8276545</v>
      </c>
      <c r="KC305" s="1016"/>
      <c r="KD305" s="898">
        <f t="shared" si="5327"/>
        <v>1</v>
      </c>
      <c r="KE305" s="898">
        <f t="shared" si="5328"/>
        <v>1</v>
      </c>
      <c r="KF305" s="899">
        <f t="shared" si="5329"/>
        <v>1</v>
      </c>
      <c r="KG305" s="899">
        <f t="shared" si="5330"/>
        <v>1</v>
      </c>
      <c r="KH305" s="899">
        <f t="shared" si="5331"/>
        <v>1</v>
      </c>
      <c r="KI305" s="899">
        <f t="shared" si="5332"/>
        <v>1</v>
      </c>
      <c r="KJ305" s="966">
        <f t="shared" si="5333"/>
        <v>8276545</v>
      </c>
      <c r="KK305" s="901">
        <f t="shared" si="5334"/>
        <v>0</v>
      </c>
      <c r="KN305" s="958" t="s">
        <v>348</v>
      </c>
      <c r="KO305" s="1190" t="s">
        <v>650</v>
      </c>
      <c r="KP305" s="1179" t="s">
        <v>236</v>
      </c>
      <c r="KQ305" s="1180">
        <v>3649</v>
      </c>
      <c r="KR305" s="1015">
        <v>14207</v>
      </c>
      <c r="KS305" s="1025">
        <f t="shared" si="5335"/>
        <v>51841343</v>
      </c>
      <c r="KT305" s="1016"/>
      <c r="KU305" s="898">
        <f t="shared" si="5336"/>
        <v>1</v>
      </c>
      <c r="KV305" s="898">
        <f t="shared" si="5337"/>
        <v>1</v>
      </c>
      <c r="KW305" s="899">
        <f t="shared" si="5338"/>
        <v>1</v>
      </c>
      <c r="KX305" s="899">
        <f t="shared" si="5339"/>
        <v>1</v>
      </c>
      <c r="KY305" s="899">
        <f t="shared" si="5340"/>
        <v>1</v>
      </c>
      <c r="KZ305" s="899">
        <f t="shared" si="5341"/>
        <v>1</v>
      </c>
      <c r="LA305" s="966">
        <f t="shared" si="5342"/>
        <v>51841343</v>
      </c>
      <c r="LB305" s="901">
        <f t="shared" si="5343"/>
        <v>0</v>
      </c>
      <c r="LE305" s="958" t="s">
        <v>348</v>
      </c>
      <c r="LF305" s="1190" t="s">
        <v>650</v>
      </c>
      <c r="LG305" s="1179" t="s">
        <v>236</v>
      </c>
      <c r="LH305" s="1180">
        <v>3649</v>
      </c>
      <c r="LI305" s="1021">
        <v>6979</v>
      </c>
      <c r="LJ305" s="1028">
        <f t="shared" si="5344"/>
        <v>25466371</v>
      </c>
      <c r="LK305" s="1016"/>
      <c r="LL305" s="898">
        <f t="shared" si="5345"/>
        <v>1</v>
      </c>
      <c r="LM305" s="898">
        <f t="shared" si="5346"/>
        <v>1</v>
      </c>
      <c r="LN305" s="899">
        <f t="shared" si="5347"/>
        <v>1</v>
      </c>
      <c r="LO305" s="899">
        <f t="shared" si="5348"/>
        <v>1</v>
      </c>
      <c r="LP305" s="899">
        <f t="shared" si="5349"/>
        <v>1</v>
      </c>
      <c r="LQ305" s="899">
        <f t="shared" si="5350"/>
        <v>1</v>
      </c>
      <c r="LR305" s="966">
        <f t="shared" si="5351"/>
        <v>25466371</v>
      </c>
      <c r="LS305" s="901">
        <f t="shared" si="5352"/>
        <v>0</v>
      </c>
      <c r="LV305" s="958" t="s">
        <v>348</v>
      </c>
      <c r="LW305" s="1190" t="s">
        <v>650</v>
      </c>
      <c r="LX305" s="1179" t="s">
        <v>236</v>
      </c>
      <c r="LY305" s="1180">
        <v>3649</v>
      </c>
      <c r="LZ305" s="1015">
        <v>37700</v>
      </c>
      <c r="MA305" s="1025">
        <f t="shared" si="5353"/>
        <v>137567300</v>
      </c>
      <c r="MB305" s="1016"/>
      <c r="MC305" s="898">
        <f t="shared" si="5354"/>
        <v>1</v>
      </c>
      <c r="MD305" s="898">
        <f t="shared" si="5355"/>
        <v>1</v>
      </c>
      <c r="ME305" s="899">
        <f t="shared" si="5356"/>
        <v>1</v>
      </c>
      <c r="MF305" s="899">
        <f t="shared" si="5357"/>
        <v>1</v>
      </c>
      <c r="MG305" s="899">
        <f t="shared" si="5358"/>
        <v>1</v>
      </c>
      <c r="MH305" s="899">
        <f t="shared" si="5359"/>
        <v>1</v>
      </c>
      <c r="MI305" s="966">
        <f t="shared" si="5360"/>
        <v>137567300</v>
      </c>
      <c r="MJ305" s="901">
        <f t="shared" si="5361"/>
        <v>0</v>
      </c>
      <c r="MM305" s="958" t="s">
        <v>348</v>
      </c>
      <c r="MN305" s="1190" t="s">
        <v>650</v>
      </c>
      <c r="MO305" s="1179" t="s">
        <v>236</v>
      </c>
      <c r="MP305" s="1180">
        <v>3649</v>
      </c>
      <c r="MQ305" s="1015">
        <v>6090</v>
      </c>
      <c r="MR305" s="1025">
        <f t="shared" si="5362"/>
        <v>22222410</v>
      </c>
      <c r="MS305" s="1016"/>
      <c r="MT305" s="898">
        <f t="shared" si="5363"/>
        <v>1</v>
      </c>
      <c r="MU305" s="898">
        <f t="shared" si="5364"/>
        <v>1</v>
      </c>
      <c r="MV305" s="899">
        <f t="shared" si="5365"/>
        <v>1</v>
      </c>
      <c r="MW305" s="899">
        <f t="shared" si="5366"/>
        <v>1</v>
      </c>
      <c r="MX305" s="899">
        <f t="shared" si="5367"/>
        <v>1</v>
      </c>
      <c r="MY305" s="899">
        <f t="shared" si="5368"/>
        <v>1</v>
      </c>
      <c r="MZ305" s="966">
        <f t="shared" si="5369"/>
        <v>22222410</v>
      </c>
      <c r="NA305" s="901">
        <f t="shared" si="5370"/>
        <v>0</v>
      </c>
      <c r="ND305" s="975" t="s">
        <v>348</v>
      </c>
      <c r="NE305" s="976" t="s">
        <v>650</v>
      </c>
      <c r="NF305" s="1175" t="s">
        <v>236</v>
      </c>
      <c r="NG305" s="1176">
        <v>3649</v>
      </c>
      <c r="NH305" s="979">
        <v>27141.84</v>
      </c>
      <c r="NI305" s="980">
        <v>99040574</v>
      </c>
      <c r="NJ305" s="1016"/>
      <c r="NK305" s="898">
        <f t="shared" si="5371"/>
        <v>1</v>
      </c>
      <c r="NL305" s="898">
        <f t="shared" si="5372"/>
        <v>1</v>
      </c>
      <c r="NM305" s="899">
        <f t="shared" si="5373"/>
        <v>1</v>
      </c>
      <c r="NN305" s="899">
        <f t="shared" si="5374"/>
        <v>1</v>
      </c>
      <c r="NO305" s="899">
        <f t="shared" si="5375"/>
        <v>1</v>
      </c>
      <c r="NP305" s="899">
        <f t="shared" si="5376"/>
        <v>1</v>
      </c>
      <c r="NQ305" s="966">
        <f t="shared" si="5377"/>
        <v>99040574</v>
      </c>
      <c r="NR305" s="901">
        <f t="shared" si="5378"/>
        <v>0</v>
      </c>
      <c r="NU305" s="981" t="s">
        <v>348</v>
      </c>
      <c r="NV305" s="982" t="s">
        <v>650</v>
      </c>
      <c r="NW305" s="1177" t="s">
        <v>236</v>
      </c>
      <c r="NX305" s="1178">
        <v>3649</v>
      </c>
      <c r="NY305" s="1022">
        <v>27416</v>
      </c>
      <c r="NZ305" s="986">
        <f t="shared" si="5379"/>
        <v>100040984</v>
      </c>
      <c r="OA305" s="1016"/>
      <c r="OB305" s="898">
        <f t="shared" si="5380"/>
        <v>1</v>
      </c>
      <c r="OC305" s="898">
        <f t="shared" si="5381"/>
        <v>1</v>
      </c>
      <c r="OD305" s="899">
        <f t="shared" si="5382"/>
        <v>1</v>
      </c>
      <c r="OE305" s="899">
        <f t="shared" si="5383"/>
        <v>1</v>
      </c>
      <c r="OF305" s="899">
        <f t="shared" si="5384"/>
        <v>1</v>
      </c>
      <c r="OG305" s="899">
        <f t="shared" si="5385"/>
        <v>1</v>
      </c>
      <c r="OH305" s="966">
        <f t="shared" si="5386"/>
        <v>100040984</v>
      </c>
      <c r="OI305" s="901">
        <f t="shared" si="5387"/>
        <v>0</v>
      </c>
      <c r="OL305" s="958" t="s">
        <v>348</v>
      </c>
      <c r="OM305" s="1190" t="s">
        <v>650</v>
      </c>
      <c r="ON305" s="1179" t="s">
        <v>236</v>
      </c>
      <c r="OO305" s="1180">
        <v>3649</v>
      </c>
      <c r="OP305" s="1015">
        <v>1957</v>
      </c>
      <c r="OQ305" s="1025">
        <f t="shared" si="5388"/>
        <v>7141093</v>
      </c>
      <c r="OR305" s="1016"/>
      <c r="OS305" s="898">
        <f t="shared" si="5389"/>
        <v>1</v>
      </c>
      <c r="OT305" s="898">
        <f t="shared" si="5390"/>
        <v>1</v>
      </c>
      <c r="OU305" s="899">
        <f t="shared" si="5391"/>
        <v>1</v>
      </c>
      <c r="OV305" s="899">
        <f t="shared" si="5392"/>
        <v>1</v>
      </c>
      <c r="OW305" s="899">
        <f t="shared" si="5393"/>
        <v>1</v>
      </c>
      <c r="OX305" s="899">
        <f t="shared" si="5394"/>
        <v>1</v>
      </c>
      <c r="OY305" s="966">
        <f t="shared" si="5395"/>
        <v>7141093</v>
      </c>
      <c r="OZ305" s="901">
        <f t="shared" si="5396"/>
        <v>0</v>
      </c>
      <c r="PC305" s="958" t="s">
        <v>348</v>
      </c>
      <c r="PD305" s="1190" t="s">
        <v>650</v>
      </c>
      <c r="PE305" s="1179" t="s">
        <v>236</v>
      </c>
      <c r="PF305" s="1180">
        <v>3649</v>
      </c>
      <c r="PG305" s="1023">
        <v>5176</v>
      </c>
      <c r="PH305" s="1029">
        <v>18887224</v>
      </c>
      <c r="PI305" s="1249"/>
      <c r="PJ305" s="898">
        <f t="shared" si="5397"/>
        <v>1</v>
      </c>
      <c r="PK305" s="898">
        <f t="shared" si="5398"/>
        <v>1</v>
      </c>
      <c r="PL305" s="899">
        <f t="shared" si="5399"/>
        <v>1</v>
      </c>
      <c r="PM305" s="899">
        <f t="shared" si="5400"/>
        <v>1</v>
      </c>
      <c r="PN305" s="899">
        <f t="shared" si="5401"/>
        <v>1</v>
      </c>
      <c r="PO305" s="899">
        <f t="shared" si="5402"/>
        <v>1</v>
      </c>
      <c r="PP305" s="966">
        <f t="shared" si="5403"/>
        <v>18887224</v>
      </c>
      <c r="PQ305" s="901">
        <f t="shared" si="5404"/>
        <v>0</v>
      </c>
      <c r="PT305" s="958" t="s">
        <v>348</v>
      </c>
      <c r="PU305" s="1190" t="s">
        <v>650</v>
      </c>
      <c r="PV305" s="1179" t="s">
        <v>236</v>
      </c>
      <c r="PW305" s="1180">
        <v>3649</v>
      </c>
      <c r="PX305" s="1015">
        <v>2600</v>
      </c>
      <c r="PY305" s="1025">
        <f t="shared" si="5405"/>
        <v>9487400</v>
      </c>
      <c r="PZ305" s="1016"/>
      <c r="QA305" s="898">
        <f t="shared" si="5406"/>
        <v>1</v>
      </c>
      <c r="QB305" s="898">
        <f t="shared" si="5407"/>
        <v>1</v>
      </c>
      <c r="QC305" s="899">
        <f t="shared" si="5408"/>
        <v>1</v>
      </c>
      <c r="QD305" s="899">
        <f t="shared" si="5409"/>
        <v>1</v>
      </c>
      <c r="QE305" s="899">
        <f t="shared" si="5410"/>
        <v>1</v>
      </c>
      <c r="QF305" s="899">
        <f t="shared" si="5411"/>
        <v>1</v>
      </c>
      <c r="QG305" s="966">
        <f t="shared" si="5412"/>
        <v>9487400</v>
      </c>
      <c r="QH305" s="901">
        <f t="shared" si="5413"/>
        <v>0</v>
      </c>
      <c r="QK305" s="958" t="s">
        <v>348</v>
      </c>
      <c r="QL305" s="1190" t="s">
        <v>650</v>
      </c>
      <c r="QM305" s="1179" t="s">
        <v>236</v>
      </c>
      <c r="QN305" s="1180">
        <v>3649</v>
      </c>
      <c r="QO305" s="1021">
        <v>7013.8949999999995</v>
      </c>
      <c r="QP305" s="1028">
        <f t="shared" si="5414"/>
        <v>25593703</v>
      </c>
      <c r="QQ305" s="1016"/>
      <c r="QR305" s="898">
        <f t="shared" si="5415"/>
        <v>1</v>
      </c>
      <c r="QS305" s="898">
        <f t="shared" si="5416"/>
        <v>1</v>
      </c>
      <c r="QT305" s="899">
        <f t="shared" si="5417"/>
        <v>1</v>
      </c>
      <c r="QU305" s="899">
        <f t="shared" si="5418"/>
        <v>1</v>
      </c>
      <c r="QV305" s="899">
        <f t="shared" si="5419"/>
        <v>1</v>
      </c>
      <c r="QW305" s="899">
        <f t="shared" si="5420"/>
        <v>1</v>
      </c>
      <c r="QX305" s="966">
        <f t="shared" si="5421"/>
        <v>25593703</v>
      </c>
      <c r="QY305" s="901">
        <f t="shared" si="5422"/>
        <v>0</v>
      </c>
      <c r="RB305" s="405"/>
      <c r="RC305" s="406"/>
      <c r="RD305" s="407"/>
      <c r="RE305" s="408"/>
      <c r="RF305" s="409"/>
      <c r="RG305" s="410"/>
      <c r="RH305" s="410"/>
      <c r="RI305" s="898"/>
      <c r="RJ305" s="898"/>
      <c r="RK305" s="934"/>
      <c r="RL305" s="934"/>
      <c r="RM305" s="934"/>
      <c r="RN305" s="934"/>
      <c r="RO305" s="935"/>
      <c r="RP305" s="936"/>
      <c r="RS305" s="405"/>
      <c r="RT305" s="406"/>
      <c r="RU305" s="407"/>
      <c r="RV305" s="408"/>
      <c r="RW305" s="409"/>
      <c r="RX305" s="410"/>
      <c r="RY305" s="410"/>
      <c r="RZ305" s="898"/>
      <c r="SA305" s="898"/>
      <c r="SB305" s="934"/>
      <c r="SC305" s="934"/>
      <c r="SD305" s="934"/>
      <c r="SE305" s="934"/>
      <c r="SF305" s="935"/>
      <c r="SG305" s="936"/>
      <c r="SJ305" s="405"/>
      <c r="SK305" s="406"/>
      <c r="SL305" s="407"/>
      <c r="SM305" s="408"/>
      <c r="SN305" s="409"/>
      <c r="SO305" s="410"/>
      <c r="SP305" s="410"/>
      <c r="SQ305" s="898"/>
      <c r="SR305" s="898"/>
      <c r="SS305" s="934"/>
      <c r="ST305" s="934"/>
      <c r="SU305" s="934"/>
      <c r="SV305" s="934"/>
      <c r="SW305" s="935"/>
      <c r="SX305" s="936"/>
    </row>
    <row r="306" spans="2:518" ht="38.25" customHeight="1" thickTop="1" thickBot="1">
      <c r="B306" s="958" t="s">
        <v>350</v>
      </c>
      <c r="C306" s="1190" t="s">
        <v>651</v>
      </c>
      <c r="D306" s="1179" t="s">
        <v>236</v>
      </c>
      <c r="E306" s="1180">
        <v>125</v>
      </c>
      <c r="F306" s="1015"/>
      <c r="G306" s="1025">
        <f>ROUND(E306*F306,0)</f>
        <v>0</v>
      </c>
      <c r="H306" s="1016"/>
      <c r="K306" s="958" t="s">
        <v>350</v>
      </c>
      <c r="L306" s="1190" t="s">
        <v>651</v>
      </c>
      <c r="M306" s="1179" t="s">
        <v>236</v>
      </c>
      <c r="N306" s="1180">
        <v>125</v>
      </c>
      <c r="O306" s="1017">
        <v>9329</v>
      </c>
      <c r="P306" s="1025">
        <f t="shared" si="5190"/>
        <v>1166125</v>
      </c>
      <c r="Q306" s="1016"/>
      <c r="R306" s="898">
        <f t="shared" si="4950"/>
        <v>1</v>
      </c>
      <c r="S306" s="898">
        <f t="shared" si="4951"/>
        <v>1</v>
      </c>
      <c r="T306" s="899">
        <f t="shared" si="4952"/>
        <v>1</v>
      </c>
      <c r="U306" s="899">
        <f t="shared" si="4953"/>
        <v>1</v>
      </c>
      <c r="V306" s="899">
        <f t="shared" si="4954"/>
        <v>1</v>
      </c>
      <c r="W306" s="899">
        <f t="shared" si="4955"/>
        <v>1</v>
      </c>
      <c r="X306" s="966">
        <f t="shared" si="4956"/>
        <v>1166125</v>
      </c>
      <c r="Y306" s="901">
        <f t="shared" si="4957"/>
        <v>0</v>
      </c>
      <c r="Z306" s="872"/>
      <c r="AA306" s="872"/>
      <c r="AB306" s="958" t="s">
        <v>350</v>
      </c>
      <c r="AC306" s="1190" t="s">
        <v>651</v>
      </c>
      <c r="AD306" s="1179" t="s">
        <v>236</v>
      </c>
      <c r="AE306" s="1180">
        <v>125</v>
      </c>
      <c r="AF306" s="1015">
        <v>9673</v>
      </c>
      <c r="AG306" s="1025">
        <f t="shared" si="5191"/>
        <v>1209125</v>
      </c>
      <c r="AH306" s="1016"/>
      <c r="AI306" s="898">
        <f t="shared" si="5192"/>
        <v>1</v>
      </c>
      <c r="AJ306" s="898">
        <f t="shared" si="5193"/>
        <v>1</v>
      </c>
      <c r="AK306" s="899">
        <f t="shared" si="5194"/>
        <v>1</v>
      </c>
      <c r="AL306" s="899">
        <f t="shared" si="5195"/>
        <v>1</v>
      </c>
      <c r="AM306" s="899">
        <f t="shared" si="5196"/>
        <v>1</v>
      </c>
      <c r="AN306" s="899">
        <f t="shared" si="5197"/>
        <v>1</v>
      </c>
      <c r="AO306" s="966">
        <f t="shared" si="5198"/>
        <v>1209125</v>
      </c>
      <c r="AP306" s="901">
        <f t="shared" si="5199"/>
        <v>0</v>
      </c>
      <c r="AQ306" s="872"/>
      <c r="AR306" s="872"/>
      <c r="AS306" s="958" t="s">
        <v>350</v>
      </c>
      <c r="AT306" s="1191" t="s">
        <v>651</v>
      </c>
      <c r="AU306" s="1179" t="s">
        <v>236</v>
      </c>
      <c r="AV306" s="1180">
        <v>125</v>
      </c>
      <c r="AW306" s="1019">
        <v>13000</v>
      </c>
      <c r="AX306" s="1026">
        <f t="shared" si="5200"/>
        <v>1625000</v>
      </c>
      <c r="AY306" s="1016"/>
      <c r="AZ306" s="898">
        <f t="shared" si="5201"/>
        <v>1</v>
      </c>
      <c r="BA306" s="898">
        <f t="shared" si="5202"/>
        <v>1</v>
      </c>
      <c r="BB306" s="899">
        <f t="shared" si="5203"/>
        <v>1</v>
      </c>
      <c r="BC306" s="899">
        <f t="shared" si="5204"/>
        <v>1</v>
      </c>
      <c r="BD306" s="899">
        <f t="shared" si="5205"/>
        <v>1</v>
      </c>
      <c r="BE306" s="899">
        <f t="shared" si="5206"/>
        <v>1</v>
      </c>
      <c r="BF306" s="966">
        <f t="shared" si="5207"/>
        <v>1625000</v>
      </c>
      <c r="BG306" s="901">
        <f t="shared" si="5208"/>
        <v>0</v>
      </c>
      <c r="BJ306" s="958" t="s">
        <v>350</v>
      </c>
      <c r="BK306" s="1190" t="s">
        <v>651</v>
      </c>
      <c r="BL306" s="1179" t="s">
        <v>236</v>
      </c>
      <c r="BM306" s="1180">
        <v>125</v>
      </c>
      <c r="BN306" s="1015">
        <v>14287</v>
      </c>
      <c r="BO306" s="1025">
        <f t="shared" si="5209"/>
        <v>1785875</v>
      </c>
      <c r="BP306" s="1016"/>
      <c r="BQ306" s="898">
        <f t="shared" si="5210"/>
        <v>1</v>
      </c>
      <c r="BR306" s="898">
        <f t="shared" si="5211"/>
        <v>1</v>
      </c>
      <c r="BS306" s="899">
        <f t="shared" si="5212"/>
        <v>1</v>
      </c>
      <c r="BT306" s="899">
        <f t="shared" si="5213"/>
        <v>1</v>
      </c>
      <c r="BU306" s="899">
        <f t="shared" si="5214"/>
        <v>1</v>
      </c>
      <c r="BV306" s="899">
        <f t="shared" si="5215"/>
        <v>1</v>
      </c>
      <c r="BW306" s="966">
        <f t="shared" si="5216"/>
        <v>1785875</v>
      </c>
      <c r="BX306" s="901">
        <f t="shared" si="5217"/>
        <v>0</v>
      </c>
      <c r="CA306" s="958" t="s">
        <v>350</v>
      </c>
      <c r="CB306" s="1190" t="s">
        <v>651</v>
      </c>
      <c r="CC306" s="1179" t="s">
        <v>236</v>
      </c>
      <c r="CD306" s="1180">
        <v>125</v>
      </c>
      <c r="CE306" s="1015">
        <v>9086</v>
      </c>
      <c r="CF306" s="1025">
        <f t="shared" si="5218"/>
        <v>1135750</v>
      </c>
      <c r="CG306" s="1016"/>
      <c r="CH306" s="898">
        <f t="shared" si="5219"/>
        <v>1</v>
      </c>
      <c r="CI306" s="898">
        <f t="shared" si="5220"/>
        <v>1</v>
      </c>
      <c r="CJ306" s="899">
        <f t="shared" si="5221"/>
        <v>1</v>
      </c>
      <c r="CK306" s="899">
        <f t="shared" si="5222"/>
        <v>1</v>
      </c>
      <c r="CL306" s="899">
        <f t="shared" si="5223"/>
        <v>1</v>
      </c>
      <c r="CM306" s="899">
        <f t="shared" si="5224"/>
        <v>1</v>
      </c>
      <c r="CN306" s="966">
        <f t="shared" si="5225"/>
        <v>1135750</v>
      </c>
      <c r="CO306" s="901">
        <f t="shared" si="5226"/>
        <v>0</v>
      </c>
      <c r="CR306" s="958" t="s">
        <v>350</v>
      </c>
      <c r="CS306" s="1190" t="s">
        <v>651</v>
      </c>
      <c r="CT306" s="1179" t="s">
        <v>236</v>
      </c>
      <c r="CU306" s="1180">
        <v>125</v>
      </c>
      <c r="CV306" s="1015">
        <v>10200</v>
      </c>
      <c r="CW306" s="1025">
        <f t="shared" si="5227"/>
        <v>1275000</v>
      </c>
      <c r="CX306" s="1016"/>
      <c r="CY306" s="898">
        <f t="shared" si="5228"/>
        <v>1</v>
      </c>
      <c r="CZ306" s="898">
        <f t="shared" si="5229"/>
        <v>1</v>
      </c>
      <c r="DA306" s="899">
        <f t="shared" si="5230"/>
        <v>1</v>
      </c>
      <c r="DB306" s="899">
        <f t="shared" si="5231"/>
        <v>1</v>
      </c>
      <c r="DC306" s="899">
        <f t="shared" si="5232"/>
        <v>1</v>
      </c>
      <c r="DD306" s="899">
        <f t="shared" si="5233"/>
        <v>1</v>
      </c>
      <c r="DE306" s="966">
        <f t="shared" si="5234"/>
        <v>1275000</v>
      </c>
      <c r="DF306" s="901">
        <f t="shared" si="5235"/>
        <v>0</v>
      </c>
      <c r="DI306" s="958" t="s">
        <v>350</v>
      </c>
      <c r="DJ306" s="1190" t="s">
        <v>651</v>
      </c>
      <c r="DK306" s="1179" t="s">
        <v>236</v>
      </c>
      <c r="DL306" s="1180">
        <v>125</v>
      </c>
      <c r="DM306" s="1015">
        <v>16673</v>
      </c>
      <c r="DN306" s="1025">
        <f t="shared" si="5236"/>
        <v>2084125</v>
      </c>
      <c r="DO306" s="1016"/>
      <c r="DP306" s="898">
        <f t="shared" si="5237"/>
        <v>1</v>
      </c>
      <c r="DQ306" s="898">
        <f t="shared" si="5238"/>
        <v>1</v>
      </c>
      <c r="DR306" s="899">
        <f t="shared" si="5239"/>
        <v>1</v>
      </c>
      <c r="DS306" s="899">
        <f t="shared" si="5240"/>
        <v>1</v>
      </c>
      <c r="DT306" s="899">
        <f t="shared" si="5241"/>
        <v>1</v>
      </c>
      <c r="DU306" s="899">
        <f t="shared" si="5242"/>
        <v>1</v>
      </c>
      <c r="DV306" s="966">
        <f t="shared" si="5243"/>
        <v>2084125</v>
      </c>
      <c r="DW306" s="901">
        <f t="shared" si="5244"/>
        <v>0</v>
      </c>
      <c r="DZ306" s="958" t="s">
        <v>350</v>
      </c>
      <c r="EA306" s="1190" t="s">
        <v>651</v>
      </c>
      <c r="EB306" s="1179" t="s">
        <v>236</v>
      </c>
      <c r="EC306" s="1180">
        <v>125</v>
      </c>
      <c r="ED306" s="1015">
        <v>8100</v>
      </c>
      <c r="EE306" s="1025">
        <f t="shared" si="5245"/>
        <v>1012500</v>
      </c>
      <c r="EF306" s="1016"/>
      <c r="EG306" s="898">
        <f t="shared" si="5246"/>
        <v>1</v>
      </c>
      <c r="EH306" s="898">
        <f t="shared" si="5247"/>
        <v>1</v>
      </c>
      <c r="EI306" s="899">
        <f t="shared" si="5248"/>
        <v>1</v>
      </c>
      <c r="EJ306" s="899">
        <f t="shared" si="5249"/>
        <v>1</v>
      </c>
      <c r="EK306" s="899">
        <f t="shared" si="5250"/>
        <v>1</v>
      </c>
      <c r="EL306" s="899">
        <f t="shared" si="5251"/>
        <v>1</v>
      </c>
      <c r="EM306" s="966">
        <f t="shared" si="5252"/>
        <v>1012500</v>
      </c>
      <c r="EN306" s="901">
        <f t="shared" si="5253"/>
        <v>0</v>
      </c>
      <c r="EQ306" s="958" t="s">
        <v>350</v>
      </c>
      <c r="ER306" s="1190" t="s">
        <v>651</v>
      </c>
      <c r="ES306" s="1179" t="s">
        <v>236</v>
      </c>
      <c r="ET306" s="1180">
        <v>125</v>
      </c>
      <c r="EU306" s="1015">
        <v>9100</v>
      </c>
      <c r="EV306" s="1025">
        <f t="shared" si="5254"/>
        <v>1137500</v>
      </c>
      <c r="EW306" s="1016"/>
      <c r="EX306" s="898">
        <f t="shared" si="5255"/>
        <v>1</v>
      </c>
      <c r="EY306" s="898">
        <f t="shared" si="5256"/>
        <v>1</v>
      </c>
      <c r="EZ306" s="899">
        <f t="shared" si="5257"/>
        <v>1</v>
      </c>
      <c r="FA306" s="899">
        <f t="shared" si="5258"/>
        <v>1</v>
      </c>
      <c r="FB306" s="899">
        <f t="shared" si="5259"/>
        <v>1</v>
      </c>
      <c r="FC306" s="899">
        <f t="shared" si="5260"/>
        <v>1</v>
      </c>
      <c r="FD306" s="966">
        <f t="shared" si="5261"/>
        <v>1137500</v>
      </c>
      <c r="FE306" s="901">
        <f t="shared" si="5262"/>
        <v>0</v>
      </c>
      <c r="FH306" s="958"/>
      <c r="FI306" s="1190"/>
      <c r="FJ306" s="1179"/>
      <c r="FK306" s="1180"/>
      <c r="FL306" s="1015"/>
      <c r="FM306" s="1025">
        <f t="shared" si="5263"/>
        <v>0</v>
      </c>
      <c r="FN306" s="1016"/>
      <c r="FO306" s="898" t="e">
        <f t="shared" si="5264"/>
        <v>#N/A</v>
      </c>
      <c r="FP306" s="898" t="e">
        <f t="shared" si="5265"/>
        <v>#N/A</v>
      </c>
      <c r="FQ306" s="899" t="e">
        <f t="shared" si="5266"/>
        <v>#N/A</v>
      </c>
      <c r="FR306" s="899">
        <f t="shared" si="5267"/>
        <v>0</v>
      </c>
      <c r="FS306" s="899">
        <f t="shared" si="5268"/>
        <v>0</v>
      </c>
      <c r="FT306" s="899" t="e">
        <f t="shared" si="5269"/>
        <v>#N/A</v>
      </c>
      <c r="FU306" s="966">
        <f t="shared" si="5270"/>
        <v>0</v>
      </c>
      <c r="FV306" s="901">
        <f t="shared" si="5271"/>
        <v>0</v>
      </c>
      <c r="FY306" s="958" t="s">
        <v>350</v>
      </c>
      <c r="FZ306" s="1190" t="s">
        <v>651</v>
      </c>
      <c r="GA306" s="1179" t="s">
        <v>236</v>
      </c>
      <c r="GB306" s="1180">
        <v>125</v>
      </c>
      <c r="GC306" s="1017">
        <v>9329</v>
      </c>
      <c r="GD306" s="1025">
        <f t="shared" si="5272"/>
        <v>1166125</v>
      </c>
      <c r="GE306" s="1016"/>
      <c r="GF306" s="898">
        <f t="shared" si="5273"/>
        <v>1</v>
      </c>
      <c r="GG306" s="898">
        <f t="shared" si="5274"/>
        <v>1</v>
      </c>
      <c r="GH306" s="899">
        <f t="shared" si="5275"/>
        <v>1</v>
      </c>
      <c r="GI306" s="899">
        <f t="shared" si="5276"/>
        <v>1</v>
      </c>
      <c r="GJ306" s="899">
        <f t="shared" si="5277"/>
        <v>1</v>
      </c>
      <c r="GK306" s="899">
        <f t="shared" si="5278"/>
        <v>1</v>
      </c>
      <c r="GL306" s="966">
        <f t="shared" si="5279"/>
        <v>1166125</v>
      </c>
      <c r="GM306" s="901">
        <f t="shared" si="5280"/>
        <v>0</v>
      </c>
      <c r="GP306" s="958" t="s">
        <v>350</v>
      </c>
      <c r="GQ306" s="1190" t="s">
        <v>651</v>
      </c>
      <c r="GR306" s="1179" t="s">
        <v>236</v>
      </c>
      <c r="GS306" s="1180">
        <v>125</v>
      </c>
      <c r="GT306" s="1015">
        <v>9150</v>
      </c>
      <c r="GU306" s="1025">
        <f t="shared" si="5281"/>
        <v>1143750</v>
      </c>
      <c r="GV306" s="1016"/>
      <c r="GW306" s="898">
        <f t="shared" si="5282"/>
        <v>1</v>
      </c>
      <c r="GX306" s="898">
        <f t="shared" si="5283"/>
        <v>1</v>
      </c>
      <c r="GY306" s="899">
        <f t="shared" si="5284"/>
        <v>1</v>
      </c>
      <c r="GZ306" s="899">
        <f t="shared" si="5285"/>
        <v>1</v>
      </c>
      <c r="HA306" s="899">
        <f t="shared" si="5286"/>
        <v>1</v>
      </c>
      <c r="HB306" s="899">
        <f t="shared" si="5287"/>
        <v>1</v>
      </c>
      <c r="HC306" s="966">
        <f t="shared" si="5288"/>
        <v>1143750</v>
      </c>
      <c r="HD306" s="901">
        <f t="shared" si="5289"/>
        <v>0</v>
      </c>
      <c r="HG306" s="958" t="s">
        <v>350</v>
      </c>
      <c r="HH306" s="1190" t="s">
        <v>651</v>
      </c>
      <c r="HI306" s="1179" t="s">
        <v>236</v>
      </c>
      <c r="HJ306" s="1180">
        <v>125</v>
      </c>
      <c r="HK306" s="1015">
        <v>13188</v>
      </c>
      <c r="HL306" s="1025">
        <f t="shared" si="5290"/>
        <v>1648500</v>
      </c>
      <c r="HM306" s="1016"/>
      <c r="HN306" s="898">
        <f t="shared" si="5291"/>
        <v>1</v>
      </c>
      <c r="HO306" s="898">
        <f t="shared" si="5292"/>
        <v>1</v>
      </c>
      <c r="HP306" s="899">
        <f t="shared" si="5293"/>
        <v>1</v>
      </c>
      <c r="HQ306" s="899">
        <f t="shared" si="5294"/>
        <v>1</v>
      </c>
      <c r="HR306" s="899">
        <f t="shared" si="5295"/>
        <v>1</v>
      </c>
      <c r="HS306" s="899">
        <f t="shared" si="5296"/>
        <v>1</v>
      </c>
      <c r="HT306" s="966">
        <f t="shared" si="5297"/>
        <v>1648500</v>
      </c>
      <c r="HU306" s="901">
        <f t="shared" si="5298"/>
        <v>0</v>
      </c>
      <c r="HX306" s="958" t="s">
        <v>350</v>
      </c>
      <c r="HY306" s="1190" t="s">
        <v>651</v>
      </c>
      <c r="HZ306" s="1179" t="s">
        <v>236</v>
      </c>
      <c r="IA306" s="1180">
        <v>125</v>
      </c>
      <c r="IB306" s="1020">
        <v>9757</v>
      </c>
      <c r="IC306" s="1027">
        <f t="shared" si="5299"/>
        <v>1219625</v>
      </c>
      <c r="ID306" s="1016"/>
      <c r="IE306" s="898">
        <f t="shared" si="5300"/>
        <v>1</v>
      </c>
      <c r="IF306" s="898">
        <f t="shared" si="5301"/>
        <v>1</v>
      </c>
      <c r="IG306" s="899">
        <f t="shared" si="5302"/>
        <v>1</v>
      </c>
      <c r="IH306" s="899">
        <f t="shared" si="5303"/>
        <v>1</v>
      </c>
      <c r="II306" s="899">
        <f t="shared" si="5304"/>
        <v>1</v>
      </c>
      <c r="IJ306" s="899">
        <f t="shared" si="5305"/>
        <v>1</v>
      </c>
      <c r="IK306" s="966">
        <f t="shared" si="5306"/>
        <v>1219625</v>
      </c>
      <c r="IL306" s="901">
        <f t="shared" si="5307"/>
        <v>0</v>
      </c>
      <c r="IO306" s="958" t="s">
        <v>350</v>
      </c>
      <c r="IP306" s="1190" t="s">
        <v>651</v>
      </c>
      <c r="IQ306" s="1179" t="s">
        <v>236</v>
      </c>
      <c r="IR306" s="1180">
        <v>125</v>
      </c>
      <c r="IS306" s="1015">
        <v>8723</v>
      </c>
      <c r="IT306" s="1025">
        <f t="shared" si="5308"/>
        <v>1090375</v>
      </c>
      <c r="IU306" s="1016"/>
      <c r="IV306" s="898">
        <f t="shared" si="5309"/>
        <v>1</v>
      </c>
      <c r="IW306" s="898">
        <f t="shared" si="5310"/>
        <v>1</v>
      </c>
      <c r="IX306" s="899">
        <f t="shared" si="5311"/>
        <v>1</v>
      </c>
      <c r="IY306" s="899">
        <f t="shared" si="5312"/>
        <v>1</v>
      </c>
      <c r="IZ306" s="899">
        <f t="shared" si="5313"/>
        <v>1</v>
      </c>
      <c r="JA306" s="899">
        <f t="shared" si="5314"/>
        <v>1</v>
      </c>
      <c r="JB306" s="966">
        <f t="shared" si="5315"/>
        <v>1090375</v>
      </c>
      <c r="JC306" s="901">
        <f t="shared" si="5316"/>
        <v>0</v>
      </c>
      <c r="JF306" s="958" t="s">
        <v>350</v>
      </c>
      <c r="JG306" s="1190" t="s">
        <v>651</v>
      </c>
      <c r="JH306" s="1179" t="s">
        <v>236</v>
      </c>
      <c r="JI306" s="1180">
        <v>125</v>
      </c>
      <c r="JJ306" s="1015">
        <v>14000</v>
      </c>
      <c r="JK306" s="1025">
        <f t="shared" si="5317"/>
        <v>1750000</v>
      </c>
      <c r="JL306" s="1016"/>
      <c r="JM306" s="898">
        <f t="shared" si="5318"/>
        <v>1</v>
      </c>
      <c r="JN306" s="898">
        <f t="shared" si="5319"/>
        <v>1</v>
      </c>
      <c r="JO306" s="899">
        <f t="shared" si="5320"/>
        <v>1</v>
      </c>
      <c r="JP306" s="899">
        <f t="shared" si="5321"/>
        <v>1</v>
      </c>
      <c r="JQ306" s="899">
        <f t="shared" si="5322"/>
        <v>1</v>
      </c>
      <c r="JR306" s="899">
        <f t="shared" si="5323"/>
        <v>1</v>
      </c>
      <c r="JS306" s="966">
        <f t="shared" si="5324"/>
        <v>1750000</v>
      </c>
      <c r="JT306" s="901">
        <f t="shared" si="5325"/>
        <v>0</v>
      </c>
      <c r="JW306" s="958" t="s">
        <v>350</v>
      </c>
      <c r="JX306" s="1190" t="s">
        <v>651</v>
      </c>
      <c r="JY306" s="1179" t="s">
        <v>236</v>
      </c>
      <c r="JZ306" s="1180">
        <v>125</v>
      </c>
      <c r="KA306" s="1015">
        <v>13560.228750000002</v>
      </c>
      <c r="KB306" s="1025">
        <f t="shared" si="5326"/>
        <v>1695029</v>
      </c>
      <c r="KC306" s="1016"/>
      <c r="KD306" s="898">
        <f t="shared" si="5327"/>
        <v>1</v>
      </c>
      <c r="KE306" s="898">
        <f t="shared" si="5328"/>
        <v>1</v>
      </c>
      <c r="KF306" s="899">
        <f t="shared" si="5329"/>
        <v>1</v>
      </c>
      <c r="KG306" s="899">
        <f t="shared" si="5330"/>
        <v>1</v>
      </c>
      <c r="KH306" s="899">
        <f t="shared" si="5331"/>
        <v>1</v>
      </c>
      <c r="KI306" s="899">
        <f t="shared" si="5332"/>
        <v>1</v>
      </c>
      <c r="KJ306" s="966">
        <f t="shared" si="5333"/>
        <v>1695029</v>
      </c>
      <c r="KK306" s="901">
        <f t="shared" si="5334"/>
        <v>0</v>
      </c>
      <c r="KN306" s="958" t="s">
        <v>350</v>
      </c>
      <c r="KO306" s="1190" t="s">
        <v>651</v>
      </c>
      <c r="KP306" s="1179" t="s">
        <v>236</v>
      </c>
      <c r="KQ306" s="1180">
        <v>125</v>
      </c>
      <c r="KR306" s="1015">
        <v>19135</v>
      </c>
      <c r="KS306" s="1025">
        <f t="shared" si="5335"/>
        <v>2391875</v>
      </c>
      <c r="KT306" s="1016"/>
      <c r="KU306" s="898">
        <f t="shared" si="5336"/>
        <v>1</v>
      </c>
      <c r="KV306" s="898">
        <f t="shared" si="5337"/>
        <v>1</v>
      </c>
      <c r="KW306" s="899">
        <f t="shared" si="5338"/>
        <v>1</v>
      </c>
      <c r="KX306" s="899">
        <f t="shared" si="5339"/>
        <v>1</v>
      </c>
      <c r="KY306" s="899">
        <f t="shared" si="5340"/>
        <v>1</v>
      </c>
      <c r="KZ306" s="899">
        <f t="shared" si="5341"/>
        <v>1</v>
      </c>
      <c r="LA306" s="966">
        <f t="shared" si="5342"/>
        <v>2391875</v>
      </c>
      <c r="LB306" s="901">
        <f t="shared" si="5343"/>
        <v>0</v>
      </c>
      <c r="LE306" s="958" t="s">
        <v>350</v>
      </c>
      <c r="LF306" s="1190" t="s">
        <v>651</v>
      </c>
      <c r="LG306" s="1179" t="s">
        <v>236</v>
      </c>
      <c r="LH306" s="1180">
        <v>125</v>
      </c>
      <c r="LI306" s="1021">
        <v>17946</v>
      </c>
      <c r="LJ306" s="1028">
        <f t="shared" si="5344"/>
        <v>2243250</v>
      </c>
      <c r="LK306" s="1016"/>
      <c r="LL306" s="898">
        <f t="shared" si="5345"/>
        <v>1</v>
      </c>
      <c r="LM306" s="898">
        <f t="shared" si="5346"/>
        <v>1</v>
      </c>
      <c r="LN306" s="899">
        <f t="shared" si="5347"/>
        <v>1</v>
      </c>
      <c r="LO306" s="899">
        <f t="shared" si="5348"/>
        <v>1</v>
      </c>
      <c r="LP306" s="899">
        <f t="shared" si="5349"/>
        <v>1</v>
      </c>
      <c r="LQ306" s="899">
        <f t="shared" si="5350"/>
        <v>1</v>
      </c>
      <c r="LR306" s="966">
        <f t="shared" si="5351"/>
        <v>2243250</v>
      </c>
      <c r="LS306" s="901">
        <f t="shared" si="5352"/>
        <v>0</v>
      </c>
      <c r="LV306" s="958" t="s">
        <v>350</v>
      </c>
      <c r="LW306" s="1190" t="s">
        <v>651</v>
      </c>
      <c r="LX306" s="1179" t="s">
        <v>236</v>
      </c>
      <c r="LY306" s="1180">
        <v>125</v>
      </c>
      <c r="LZ306" s="1015">
        <v>29250</v>
      </c>
      <c r="MA306" s="1025">
        <f t="shared" si="5353"/>
        <v>3656250</v>
      </c>
      <c r="MB306" s="1016"/>
      <c r="MC306" s="898">
        <f t="shared" si="5354"/>
        <v>1</v>
      </c>
      <c r="MD306" s="898">
        <f t="shared" si="5355"/>
        <v>1</v>
      </c>
      <c r="ME306" s="899">
        <f t="shared" si="5356"/>
        <v>1</v>
      </c>
      <c r="MF306" s="899">
        <f t="shared" si="5357"/>
        <v>1</v>
      </c>
      <c r="MG306" s="899">
        <f t="shared" si="5358"/>
        <v>1</v>
      </c>
      <c r="MH306" s="899">
        <f t="shared" si="5359"/>
        <v>1</v>
      </c>
      <c r="MI306" s="966">
        <f t="shared" si="5360"/>
        <v>3656250</v>
      </c>
      <c r="MJ306" s="901">
        <f t="shared" si="5361"/>
        <v>0</v>
      </c>
      <c r="MM306" s="958" t="s">
        <v>350</v>
      </c>
      <c r="MN306" s="1190" t="s">
        <v>651</v>
      </c>
      <c r="MO306" s="1179" t="s">
        <v>236</v>
      </c>
      <c r="MP306" s="1180">
        <v>125</v>
      </c>
      <c r="MQ306" s="1015">
        <v>15660</v>
      </c>
      <c r="MR306" s="1025">
        <f t="shared" si="5362"/>
        <v>1957500</v>
      </c>
      <c r="MS306" s="1016"/>
      <c r="MT306" s="898">
        <f t="shared" si="5363"/>
        <v>1</v>
      </c>
      <c r="MU306" s="898">
        <f t="shared" si="5364"/>
        <v>1</v>
      </c>
      <c r="MV306" s="899">
        <f t="shared" si="5365"/>
        <v>1</v>
      </c>
      <c r="MW306" s="899">
        <f t="shared" si="5366"/>
        <v>1</v>
      </c>
      <c r="MX306" s="899">
        <f t="shared" si="5367"/>
        <v>1</v>
      </c>
      <c r="MY306" s="899">
        <f t="shared" si="5368"/>
        <v>1</v>
      </c>
      <c r="MZ306" s="966">
        <f t="shared" si="5369"/>
        <v>1957500</v>
      </c>
      <c r="NA306" s="901">
        <f t="shared" si="5370"/>
        <v>0</v>
      </c>
      <c r="ND306" s="975" t="s">
        <v>350</v>
      </c>
      <c r="NE306" s="976" t="s">
        <v>651</v>
      </c>
      <c r="NF306" s="1175" t="s">
        <v>236</v>
      </c>
      <c r="NG306" s="1176">
        <v>125</v>
      </c>
      <c r="NH306" s="979">
        <v>54796.5</v>
      </c>
      <c r="NI306" s="980">
        <v>6849563</v>
      </c>
      <c r="NJ306" s="1016"/>
      <c r="NK306" s="898">
        <f t="shared" si="5371"/>
        <v>1</v>
      </c>
      <c r="NL306" s="898">
        <f t="shared" si="5372"/>
        <v>1</v>
      </c>
      <c r="NM306" s="899">
        <f t="shared" si="5373"/>
        <v>1</v>
      </c>
      <c r="NN306" s="899">
        <f t="shared" si="5374"/>
        <v>1</v>
      </c>
      <c r="NO306" s="899">
        <f t="shared" si="5375"/>
        <v>1</v>
      </c>
      <c r="NP306" s="899">
        <f t="shared" si="5376"/>
        <v>1</v>
      </c>
      <c r="NQ306" s="966">
        <f t="shared" si="5377"/>
        <v>6849563</v>
      </c>
      <c r="NR306" s="901">
        <f t="shared" si="5378"/>
        <v>0</v>
      </c>
      <c r="NU306" s="981" t="s">
        <v>350</v>
      </c>
      <c r="NV306" s="982" t="s">
        <v>651</v>
      </c>
      <c r="NW306" s="1177" t="s">
        <v>236</v>
      </c>
      <c r="NX306" s="1178">
        <v>125</v>
      </c>
      <c r="NY306" s="1022">
        <v>55350</v>
      </c>
      <c r="NZ306" s="986">
        <f t="shared" si="5379"/>
        <v>6918750</v>
      </c>
      <c r="OA306" s="1016"/>
      <c r="OB306" s="898">
        <f t="shared" si="5380"/>
        <v>1</v>
      </c>
      <c r="OC306" s="898">
        <f t="shared" si="5381"/>
        <v>1</v>
      </c>
      <c r="OD306" s="899">
        <f t="shared" si="5382"/>
        <v>1</v>
      </c>
      <c r="OE306" s="899">
        <f t="shared" si="5383"/>
        <v>1</v>
      </c>
      <c r="OF306" s="899">
        <f t="shared" si="5384"/>
        <v>1</v>
      </c>
      <c r="OG306" s="899">
        <f t="shared" si="5385"/>
        <v>1</v>
      </c>
      <c r="OH306" s="966">
        <f t="shared" si="5386"/>
        <v>6918750</v>
      </c>
      <c r="OI306" s="901">
        <f t="shared" si="5387"/>
        <v>0</v>
      </c>
      <c r="OL306" s="958" t="s">
        <v>350</v>
      </c>
      <c r="OM306" s="1190" t="s">
        <v>651</v>
      </c>
      <c r="ON306" s="1179" t="s">
        <v>236</v>
      </c>
      <c r="OO306" s="1180">
        <v>125</v>
      </c>
      <c r="OP306" s="1015">
        <v>11841</v>
      </c>
      <c r="OQ306" s="1025">
        <f t="shared" si="5388"/>
        <v>1480125</v>
      </c>
      <c r="OR306" s="1016"/>
      <c r="OS306" s="898">
        <f t="shared" si="5389"/>
        <v>1</v>
      </c>
      <c r="OT306" s="898">
        <f t="shared" si="5390"/>
        <v>1</v>
      </c>
      <c r="OU306" s="899">
        <f t="shared" si="5391"/>
        <v>1</v>
      </c>
      <c r="OV306" s="899">
        <f t="shared" si="5392"/>
        <v>1</v>
      </c>
      <c r="OW306" s="899">
        <f t="shared" si="5393"/>
        <v>1</v>
      </c>
      <c r="OX306" s="899">
        <f t="shared" si="5394"/>
        <v>1</v>
      </c>
      <c r="OY306" s="966">
        <f t="shared" si="5395"/>
        <v>1480125</v>
      </c>
      <c r="OZ306" s="901">
        <f t="shared" si="5396"/>
        <v>0</v>
      </c>
      <c r="PC306" s="958" t="s">
        <v>350</v>
      </c>
      <c r="PD306" s="1190" t="s">
        <v>651</v>
      </c>
      <c r="PE306" s="1179" t="s">
        <v>236</v>
      </c>
      <c r="PF306" s="1180">
        <v>125</v>
      </c>
      <c r="PG306" s="1023">
        <v>23783</v>
      </c>
      <c r="PH306" s="1029">
        <v>2972875</v>
      </c>
      <c r="PI306" s="1249"/>
      <c r="PJ306" s="898">
        <f t="shared" si="5397"/>
        <v>1</v>
      </c>
      <c r="PK306" s="898">
        <f t="shared" si="5398"/>
        <v>1</v>
      </c>
      <c r="PL306" s="899">
        <f t="shared" si="5399"/>
        <v>1</v>
      </c>
      <c r="PM306" s="899">
        <f t="shared" si="5400"/>
        <v>1</v>
      </c>
      <c r="PN306" s="899">
        <f t="shared" si="5401"/>
        <v>1</v>
      </c>
      <c r="PO306" s="899">
        <f t="shared" si="5402"/>
        <v>1</v>
      </c>
      <c r="PP306" s="966">
        <f t="shared" si="5403"/>
        <v>2972875</v>
      </c>
      <c r="PQ306" s="901">
        <f t="shared" si="5404"/>
        <v>0</v>
      </c>
      <c r="PT306" s="958" t="s">
        <v>350</v>
      </c>
      <c r="PU306" s="1190" t="s">
        <v>651</v>
      </c>
      <c r="PV306" s="1179" t="s">
        <v>236</v>
      </c>
      <c r="PW306" s="1180">
        <v>125</v>
      </c>
      <c r="PX306" s="1015">
        <v>9090</v>
      </c>
      <c r="PY306" s="1025">
        <f t="shared" si="5405"/>
        <v>1136250</v>
      </c>
      <c r="PZ306" s="1016"/>
      <c r="QA306" s="898">
        <f t="shared" si="5406"/>
        <v>1</v>
      </c>
      <c r="QB306" s="898">
        <f t="shared" si="5407"/>
        <v>1</v>
      </c>
      <c r="QC306" s="899">
        <f t="shared" si="5408"/>
        <v>1</v>
      </c>
      <c r="QD306" s="899">
        <f t="shared" si="5409"/>
        <v>1</v>
      </c>
      <c r="QE306" s="899">
        <f t="shared" si="5410"/>
        <v>1</v>
      </c>
      <c r="QF306" s="899">
        <f t="shared" si="5411"/>
        <v>1</v>
      </c>
      <c r="QG306" s="966">
        <f t="shared" si="5412"/>
        <v>1136250</v>
      </c>
      <c r="QH306" s="901">
        <f t="shared" si="5413"/>
        <v>0</v>
      </c>
      <c r="QK306" s="958" t="s">
        <v>350</v>
      </c>
      <c r="QL306" s="1190" t="s">
        <v>651</v>
      </c>
      <c r="QM306" s="1179" t="s">
        <v>236</v>
      </c>
      <c r="QN306" s="1180">
        <v>125</v>
      </c>
      <c r="QO306" s="1021">
        <v>18035.73</v>
      </c>
      <c r="QP306" s="1028">
        <f t="shared" si="5414"/>
        <v>2254466</v>
      </c>
      <c r="QQ306" s="1016"/>
      <c r="QR306" s="898">
        <f t="shared" si="5415"/>
        <v>1</v>
      </c>
      <c r="QS306" s="898">
        <f t="shared" si="5416"/>
        <v>1</v>
      </c>
      <c r="QT306" s="899">
        <f t="shared" si="5417"/>
        <v>1</v>
      </c>
      <c r="QU306" s="899">
        <f t="shared" si="5418"/>
        <v>1</v>
      </c>
      <c r="QV306" s="899">
        <f t="shared" si="5419"/>
        <v>1</v>
      </c>
      <c r="QW306" s="899">
        <f t="shared" si="5420"/>
        <v>1</v>
      </c>
      <c r="QX306" s="966">
        <f t="shared" si="5421"/>
        <v>2254466</v>
      </c>
      <c r="QY306" s="901">
        <f t="shared" si="5422"/>
        <v>0</v>
      </c>
      <c r="RB306" s="405"/>
      <c r="RC306" s="406"/>
      <c r="RD306" s="407"/>
      <c r="RE306" s="408"/>
      <c r="RF306" s="409"/>
      <c r="RG306" s="410"/>
      <c r="RH306" s="410"/>
      <c r="RI306" s="898"/>
      <c r="RJ306" s="898"/>
      <c r="RK306" s="934"/>
      <c r="RL306" s="934"/>
      <c r="RM306" s="934"/>
      <c r="RN306" s="934"/>
      <c r="RO306" s="935"/>
      <c r="RP306" s="936"/>
      <c r="RS306" s="405"/>
      <c r="RT306" s="406"/>
      <c r="RU306" s="407"/>
      <c r="RV306" s="408"/>
      <c r="RW306" s="409"/>
      <c r="RX306" s="410"/>
      <c r="RY306" s="410"/>
      <c r="RZ306" s="898"/>
      <c r="SA306" s="898"/>
      <c r="SB306" s="934"/>
      <c r="SC306" s="934"/>
      <c r="SD306" s="934"/>
      <c r="SE306" s="934"/>
      <c r="SF306" s="935"/>
      <c r="SG306" s="936"/>
      <c r="SJ306" s="405"/>
      <c r="SK306" s="406"/>
      <c r="SL306" s="407"/>
      <c r="SM306" s="408"/>
      <c r="SN306" s="409"/>
      <c r="SO306" s="410"/>
      <c r="SP306" s="410"/>
      <c r="SQ306" s="898"/>
      <c r="SR306" s="898"/>
      <c r="SS306" s="934"/>
      <c r="ST306" s="934"/>
      <c r="SU306" s="934"/>
      <c r="SV306" s="934"/>
      <c r="SW306" s="935"/>
      <c r="SX306" s="936"/>
    </row>
    <row r="307" spans="2:518" ht="38.25" customHeight="1" thickTop="1" thickBot="1">
      <c r="B307" s="958" t="s">
        <v>351</v>
      </c>
      <c r="C307" s="1190" t="s">
        <v>652</v>
      </c>
      <c r="D307" s="1179" t="s">
        <v>236</v>
      </c>
      <c r="E307" s="1180">
        <v>193</v>
      </c>
      <c r="F307" s="1015"/>
      <c r="G307" s="1025">
        <f>ROUND(E307*F307,0)</f>
        <v>0</v>
      </c>
      <c r="H307" s="1016"/>
      <c r="K307" s="958" t="s">
        <v>351</v>
      </c>
      <c r="L307" s="1190" t="s">
        <v>652</v>
      </c>
      <c r="M307" s="1179" t="s">
        <v>236</v>
      </c>
      <c r="N307" s="1180">
        <v>193</v>
      </c>
      <c r="O307" s="1017">
        <v>7338</v>
      </c>
      <c r="P307" s="1025">
        <f t="shared" si="5190"/>
        <v>1416234</v>
      </c>
      <c r="Q307" s="1016"/>
      <c r="R307" s="898">
        <f t="shared" si="4950"/>
        <v>1</v>
      </c>
      <c r="S307" s="898">
        <f t="shared" si="4951"/>
        <v>1</v>
      </c>
      <c r="T307" s="899">
        <f t="shared" si="4952"/>
        <v>1</v>
      </c>
      <c r="U307" s="899">
        <f t="shared" si="4953"/>
        <v>1</v>
      </c>
      <c r="V307" s="899">
        <f t="shared" si="4954"/>
        <v>1</v>
      </c>
      <c r="W307" s="899">
        <f t="shared" si="4955"/>
        <v>1</v>
      </c>
      <c r="X307" s="966">
        <f t="shared" si="4956"/>
        <v>1416234</v>
      </c>
      <c r="Y307" s="901">
        <f t="shared" si="4957"/>
        <v>0</v>
      </c>
      <c r="Z307" s="872"/>
      <c r="AA307" s="872"/>
      <c r="AB307" s="958" t="s">
        <v>351</v>
      </c>
      <c r="AC307" s="1190" t="s">
        <v>652</v>
      </c>
      <c r="AD307" s="1179" t="s">
        <v>236</v>
      </c>
      <c r="AE307" s="1180">
        <v>193</v>
      </c>
      <c r="AF307" s="1015">
        <v>7176</v>
      </c>
      <c r="AG307" s="1025">
        <f t="shared" si="5191"/>
        <v>1384968</v>
      </c>
      <c r="AH307" s="1016"/>
      <c r="AI307" s="898">
        <f t="shared" si="5192"/>
        <v>1</v>
      </c>
      <c r="AJ307" s="898">
        <f t="shared" si="5193"/>
        <v>1</v>
      </c>
      <c r="AK307" s="899">
        <f t="shared" si="5194"/>
        <v>1</v>
      </c>
      <c r="AL307" s="899">
        <f t="shared" si="5195"/>
        <v>1</v>
      </c>
      <c r="AM307" s="899">
        <f t="shared" si="5196"/>
        <v>1</v>
      </c>
      <c r="AN307" s="899">
        <f t="shared" si="5197"/>
        <v>1</v>
      </c>
      <c r="AO307" s="966">
        <f t="shared" si="5198"/>
        <v>1384968</v>
      </c>
      <c r="AP307" s="901">
        <f t="shared" si="5199"/>
        <v>0</v>
      </c>
      <c r="AQ307" s="872"/>
      <c r="AR307" s="872"/>
      <c r="AS307" s="958" t="s">
        <v>351</v>
      </c>
      <c r="AT307" s="1191" t="s">
        <v>652</v>
      </c>
      <c r="AU307" s="1179" t="s">
        <v>236</v>
      </c>
      <c r="AV307" s="1180">
        <v>193</v>
      </c>
      <c r="AW307" s="1019">
        <v>8000</v>
      </c>
      <c r="AX307" s="1026">
        <f t="shared" si="5200"/>
        <v>1544000</v>
      </c>
      <c r="AY307" s="1016"/>
      <c r="AZ307" s="898">
        <f t="shared" si="5201"/>
        <v>1</v>
      </c>
      <c r="BA307" s="898">
        <f t="shared" si="5202"/>
        <v>1</v>
      </c>
      <c r="BB307" s="899">
        <f t="shared" si="5203"/>
        <v>1</v>
      </c>
      <c r="BC307" s="899">
        <f t="shared" si="5204"/>
        <v>1</v>
      </c>
      <c r="BD307" s="899">
        <f t="shared" si="5205"/>
        <v>1</v>
      </c>
      <c r="BE307" s="899">
        <f t="shared" si="5206"/>
        <v>1</v>
      </c>
      <c r="BF307" s="966">
        <f t="shared" si="5207"/>
        <v>1544000</v>
      </c>
      <c r="BG307" s="901">
        <f t="shared" si="5208"/>
        <v>0</v>
      </c>
      <c r="BJ307" s="958" t="s">
        <v>351</v>
      </c>
      <c r="BK307" s="1190" t="s">
        <v>652</v>
      </c>
      <c r="BL307" s="1179" t="s">
        <v>236</v>
      </c>
      <c r="BM307" s="1180">
        <v>193</v>
      </c>
      <c r="BN307" s="1015">
        <v>8190</v>
      </c>
      <c r="BO307" s="1025">
        <f t="shared" si="5209"/>
        <v>1580670</v>
      </c>
      <c r="BP307" s="1016"/>
      <c r="BQ307" s="898">
        <f t="shared" si="5210"/>
        <v>1</v>
      </c>
      <c r="BR307" s="898">
        <f t="shared" si="5211"/>
        <v>1</v>
      </c>
      <c r="BS307" s="899">
        <f t="shared" si="5212"/>
        <v>1</v>
      </c>
      <c r="BT307" s="899">
        <f t="shared" si="5213"/>
        <v>1</v>
      </c>
      <c r="BU307" s="899">
        <f t="shared" si="5214"/>
        <v>1</v>
      </c>
      <c r="BV307" s="899">
        <f t="shared" si="5215"/>
        <v>1</v>
      </c>
      <c r="BW307" s="966">
        <f t="shared" si="5216"/>
        <v>1580670</v>
      </c>
      <c r="BX307" s="901">
        <f t="shared" si="5217"/>
        <v>0</v>
      </c>
      <c r="CA307" s="958" t="s">
        <v>351</v>
      </c>
      <c r="CB307" s="1190" t="s">
        <v>652</v>
      </c>
      <c r="CC307" s="1179" t="s">
        <v>236</v>
      </c>
      <c r="CD307" s="1180">
        <v>193</v>
      </c>
      <c r="CE307" s="1015">
        <v>7147</v>
      </c>
      <c r="CF307" s="1025">
        <f t="shared" si="5218"/>
        <v>1379371</v>
      </c>
      <c r="CG307" s="1016"/>
      <c r="CH307" s="898">
        <f t="shared" si="5219"/>
        <v>1</v>
      </c>
      <c r="CI307" s="898">
        <f t="shared" si="5220"/>
        <v>1</v>
      </c>
      <c r="CJ307" s="899">
        <f t="shared" si="5221"/>
        <v>1</v>
      </c>
      <c r="CK307" s="899">
        <f t="shared" si="5222"/>
        <v>1</v>
      </c>
      <c r="CL307" s="899">
        <f t="shared" si="5223"/>
        <v>1</v>
      </c>
      <c r="CM307" s="899">
        <f t="shared" si="5224"/>
        <v>1</v>
      </c>
      <c r="CN307" s="966">
        <f t="shared" si="5225"/>
        <v>1379371</v>
      </c>
      <c r="CO307" s="901">
        <f t="shared" si="5226"/>
        <v>0</v>
      </c>
      <c r="CR307" s="958" t="s">
        <v>351</v>
      </c>
      <c r="CS307" s="1190" t="s">
        <v>652</v>
      </c>
      <c r="CT307" s="1179" t="s">
        <v>236</v>
      </c>
      <c r="CU307" s="1180">
        <v>193</v>
      </c>
      <c r="CV307" s="1015">
        <v>9200</v>
      </c>
      <c r="CW307" s="1025">
        <f t="shared" si="5227"/>
        <v>1775600</v>
      </c>
      <c r="CX307" s="1016"/>
      <c r="CY307" s="898">
        <f t="shared" si="5228"/>
        <v>1</v>
      </c>
      <c r="CZ307" s="898">
        <f t="shared" si="5229"/>
        <v>1</v>
      </c>
      <c r="DA307" s="899">
        <f t="shared" si="5230"/>
        <v>1</v>
      </c>
      <c r="DB307" s="899">
        <f t="shared" si="5231"/>
        <v>1</v>
      </c>
      <c r="DC307" s="899">
        <f t="shared" si="5232"/>
        <v>1</v>
      </c>
      <c r="DD307" s="899">
        <f t="shared" si="5233"/>
        <v>1</v>
      </c>
      <c r="DE307" s="966">
        <f t="shared" si="5234"/>
        <v>1775600</v>
      </c>
      <c r="DF307" s="901">
        <f t="shared" si="5235"/>
        <v>0</v>
      </c>
      <c r="DI307" s="958" t="s">
        <v>351</v>
      </c>
      <c r="DJ307" s="1190" t="s">
        <v>652</v>
      </c>
      <c r="DK307" s="1179" t="s">
        <v>236</v>
      </c>
      <c r="DL307" s="1180">
        <v>193</v>
      </c>
      <c r="DM307" s="1015">
        <v>12126</v>
      </c>
      <c r="DN307" s="1025">
        <f t="shared" si="5236"/>
        <v>2340318</v>
      </c>
      <c r="DO307" s="1016"/>
      <c r="DP307" s="898">
        <f t="shared" si="5237"/>
        <v>1</v>
      </c>
      <c r="DQ307" s="898">
        <f t="shared" si="5238"/>
        <v>1</v>
      </c>
      <c r="DR307" s="899">
        <f t="shared" si="5239"/>
        <v>1</v>
      </c>
      <c r="DS307" s="899">
        <f t="shared" si="5240"/>
        <v>1</v>
      </c>
      <c r="DT307" s="899">
        <f t="shared" si="5241"/>
        <v>1</v>
      </c>
      <c r="DU307" s="899">
        <f t="shared" si="5242"/>
        <v>1</v>
      </c>
      <c r="DV307" s="966">
        <f t="shared" si="5243"/>
        <v>2340318</v>
      </c>
      <c r="DW307" s="901">
        <f t="shared" si="5244"/>
        <v>0</v>
      </c>
      <c r="DZ307" s="958" t="s">
        <v>351</v>
      </c>
      <c r="EA307" s="1190" t="s">
        <v>652</v>
      </c>
      <c r="EB307" s="1179" t="s">
        <v>236</v>
      </c>
      <c r="EC307" s="1180">
        <v>193</v>
      </c>
      <c r="ED307" s="1015">
        <v>10700</v>
      </c>
      <c r="EE307" s="1025">
        <f t="shared" si="5245"/>
        <v>2065100</v>
      </c>
      <c r="EF307" s="1016"/>
      <c r="EG307" s="898">
        <f t="shared" si="5246"/>
        <v>1</v>
      </c>
      <c r="EH307" s="898">
        <f t="shared" si="5247"/>
        <v>1</v>
      </c>
      <c r="EI307" s="899">
        <f t="shared" si="5248"/>
        <v>1</v>
      </c>
      <c r="EJ307" s="899">
        <f t="shared" si="5249"/>
        <v>1</v>
      </c>
      <c r="EK307" s="899">
        <f t="shared" si="5250"/>
        <v>1</v>
      </c>
      <c r="EL307" s="899">
        <f t="shared" si="5251"/>
        <v>1</v>
      </c>
      <c r="EM307" s="966">
        <f t="shared" si="5252"/>
        <v>2065100</v>
      </c>
      <c r="EN307" s="901">
        <f t="shared" si="5253"/>
        <v>0</v>
      </c>
      <c r="EQ307" s="958" t="s">
        <v>351</v>
      </c>
      <c r="ER307" s="1190" t="s">
        <v>652</v>
      </c>
      <c r="ES307" s="1179" t="s">
        <v>236</v>
      </c>
      <c r="ET307" s="1180">
        <v>193</v>
      </c>
      <c r="EU307" s="1015">
        <v>7200</v>
      </c>
      <c r="EV307" s="1025">
        <f t="shared" si="5254"/>
        <v>1389600</v>
      </c>
      <c r="EW307" s="1016"/>
      <c r="EX307" s="898">
        <f t="shared" si="5255"/>
        <v>1</v>
      </c>
      <c r="EY307" s="898">
        <f t="shared" si="5256"/>
        <v>1</v>
      </c>
      <c r="EZ307" s="899">
        <f t="shared" si="5257"/>
        <v>1</v>
      </c>
      <c r="FA307" s="899">
        <f t="shared" si="5258"/>
        <v>1</v>
      </c>
      <c r="FB307" s="899">
        <f t="shared" si="5259"/>
        <v>1</v>
      </c>
      <c r="FC307" s="899">
        <f t="shared" si="5260"/>
        <v>1</v>
      </c>
      <c r="FD307" s="966">
        <f t="shared" si="5261"/>
        <v>1389600</v>
      </c>
      <c r="FE307" s="901">
        <f t="shared" si="5262"/>
        <v>0</v>
      </c>
      <c r="FH307" s="958"/>
      <c r="FI307" s="1190"/>
      <c r="FJ307" s="1179"/>
      <c r="FK307" s="1180"/>
      <c r="FL307" s="1015"/>
      <c r="FM307" s="1025">
        <f t="shared" si="5263"/>
        <v>0</v>
      </c>
      <c r="FN307" s="1016"/>
      <c r="FO307" s="898" t="e">
        <f t="shared" si="5264"/>
        <v>#N/A</v>
      </c>
      <c r="FP307" s="898" t="e">
        <f t="shared" si="5265"/>
        <v>#N/A</v>
      </c>
      <c r="FQ307" s="899" t="e">
        <f t="shared" si="5266"/>
        <v>#N/A</v>
      </c>
      <c r="FR307" s="899">
        <f t="shared" si="5267"/>
        <v>0</v>
      </c>
      <c r="FS307" s="899">
        <f t="shared" si="5268"/>
        <v>0</v>
      </c>
      <c r="FT307" s="899" t="e">
        <f t="shared" si="5269"/>
        <v>#N/A</v>
      </c>
      <c r="FU307" s="966">
        <f t="shared" si="5270"/>
        <v>0</v>
      </c>
      <c r="FV307" s="901">
        <f t="shared" si="5271"/>
        <v>0</v>
      </c>
      <c r="FY307" s="958" t="s">
        <v>351</v>
      </c>
      <c r="FZ307" s="1190" t="s">
        <v>652</v>
      </c>
      <c r="GA307" s="1179" t="s">
        <v>236</v>
      </c>
      <c r="GB307" s="1180">
        <v>193</v>
      </c>
      <c r="GC307" s="1017">
        <v>7338</v>
      </c>
      <c r="GD307" s="1025">
        <f t="shared" si="5272"/>
        <v>1416234</v>
      </c>
      <c r="GE307" s="1016"/>
      <c r="GF307" s="898">
        <f t="shared" si="5273"/>
        <v>1</v>
      </c>
      <c r="GG307" s="898">
        <f t="shared" si="5274"/>
        <v>1</v>
      </c>
      <c r="GH307" s="899">
        <f t="shared" si="5275"/>
        <v>1</v>
      </c>
      <c r="GI307" s="899">
        <f t="shared" si="5276"/>
        <v>1</v>
      </c>
      <c r="GJ307" s="899">
        <f t="shared" si="5277"/>
        <v>1</v>
      </c>
      <c r="GK307" s="899">
        <f t="shared" si="5278"/>
        <v>1</v>
      </c>
      <c r="GL307" s="966">
        <f t="shared" si="5279"/>
        <v>1416234</v>
      </c>
      <c r="GM307" s="901">
        <f t="shared" si="5280"/>
        <v>0</v>
      </c>
      <c r="GP307" s="958" t="s">
        <v>351</v>
      </c>
      <c r="GQ307" s="1190" t="s">
        <v>652</v>
      </c>
      <c r="GR307" s="1179" t="s">
        <v>236</v>
      </c>
      <c r="GS307" s="1180">
        <v>193</v>
      </c>
      <c r="GT307" s="1015">
        <v>7190</v>
      </c>
      <c r="GU307" s="1025">
        <f t="shared" si="5281"/>
        <v>1387670</v>
      </c>
      <c r="GV307" s="1016"/>
      <c r="GW307" s="898">
        <f t="shared" si="5282"/>
        <v>1</v>
      </c>
      <c r="GX307" s="898">
        <f t="shared" si="5283"/>
        <v>1</v>
      </c>
      <c r="GY307" s="899">
        <f t="shared" si="5284"/>
        <v>1</v>
      </c>
      <c r="GZ307" s="899">
        <f t="shared" si="5285"/>
        <v>1</v>
      </c>
      <c r="HA307" s="899">
        <f t="shared" si="5286"/>
        <v>1</v>
      </c>
      <c r="HB307" s="899">
        <f t="shared" si="5287"/>
        <v>1</v>
      </c>
      <c r="HC307" s="966">
        <f t="shared" si="5288"/>
        <v>1387670</v>
      </c>
      <c r="HD307" s="901">
        <f t="shared" si="5289"/>
        <v>0</v>
      </c>
      <c r="HG307" s="958" t="s">
        <v>351</v>
      </c>
      <c r="HH307" s="1190" t="s">
        <v>652</v>
      </c>
      <c r="HI307" s="1179" t="s">
        <v>236</v>
      </c>
      <c r="HJ307" s="1180">
        <v>193</v>
      </c>
      <c r="HK307" s="1015">
        <v>9056</v>
      </c>
      <c r="HL307" s="1025">
        <f t="shared" si="5290"/>
        <v>1747808</v>
      </c>
      <c r="HM307" s="1016"/>
      <c r="HN307" s="898">
        <f t="shared" si="5291"/>
        <v>1</v>
      </c>
      <c r="HO307" s="898">
        <f t="shared" si="5292"/>
        <v>1</v>
      </c>
      <c r="HP307" s="899">
        <f t="shared" si="5293"/>
        <v>1</v>
      </c>
      <c r="HQ307" s="899">
        <f t="shared" si="5294"/>
        <v>1</v>
      </c>
      <c r="HR307" s="899">
        <f t="shared" si="5295"/>
        <v>1</v>
      </c>
      <c r="HS307" s="899">
        <f t="shared" si="5296"/>
        <v>1</v>
      </c>
      <c r="HT307" s="966">
        <f t="shared" si="5297"/>
        <v>1747808</v>
      </c>
      <c r="HU307" s="901">
        <f t="shared" si="5298"/>
        <v>0</v>
      </c>
      <c r="HX307" s="958" t="s">
        <v>351</v>
      </c>
      <c r="HY307" s="1190" t="s">
        <v>652</v>
      </c>
      <c r="HZ307" s="1179" t="s">
        <v>236</v>
      </c>
      <c r="IA307" s="1180">
        <v>193</v>
      </c>
      <c r="IB307" s="1020">
        <v>6975</v>
      </c>
      <c r="IC307" s="1027">
        <f t="shared" si="5299"/>
        <v>1346175</v>
      </c>
      <c r="ID307" s="1016"/>
      <c r="IE307" s="898">
        <f t="shared" si="5300"/>
        <v>1</v>
      </c>
      <c r="IF307" s="898">
        <f t="shared" si="5301"/>
        <v>1</v>
      </c>
      <c r="IG307" s="899">
        <f t="shared" si="5302"/>
        <v>1</v>
      </c>
      <c r="IH307" s="899">
        <f t="shared" si="5303"/>
        <v>1</v>
      </c>
      <c r="II307" s="899">
        <f t="shared" si="5304"/>
        <v>1</v>
      </c>
      <c r="IJ307" s="899">
        <f t="shared" si="5305"/>
        <v>1</v>
      </c>
      <c r="IK307" s="966">
        <f t="shared" si="5306"/>
        <v>1346175</v>
      </c>
      <c r="IL307" s="901">
        <f t="shared" si="5307"/>
        <v>0</v>
      </c>
      <c r="IO307" s="958" t="s">
        <v>351</v>
      </c>
      <c r="IP307" s="1190" t="s">
        <v>652</v>
      </c>
      <c r="IQ307" s="1179" t="s">
        <v>236</v>
      </c>
      <c r="IR307" s="1180">
        <v>193</v>
      </c>
      <c r="IS307" s="1015">
        <v>5717</v>
      </c>
      <c r="IT307" s="1025">
        <f t="shared" si="5308"/>
        <v>1103381</v>
      </c>
      <c r="IU307" s="1016"/>
      <c r="IV307" s="898">
        <f t="shared" si="5309"/>
        <v>1</v>
      </c>
      <c r="IW307" s="898">
        <f t="shared" si="5310"/>
        <v>1</v>
      </c>
      <c r="IX307" s="899">
        <f t="shared" si="5311"/>
        <v>1</v>
      </c>
      <c r="IY307" s="899">
        <f t="shared" si="5312"/>
        <v>1</v>
      </c>
      <c r="IZ307" s="899">
        <f t="shared" si="5313"/>
        <v>1</v>
      </c>
      <c r="JA307" s="899">
        <f t="shared" si="5314"/>
        <v>1</v>
      </c>
      <c r="JB307" s="966">
        <f t="shared" si="5315"/>
        <v>1103381</v>
      </c>
      <c r="JC307" s="901">
        <f t="shared" si="5316"/>
        <v>0</v>
      </c>
      <c r="JF307" s="958" t="s">
        <v>351</v>
      </c>
      <c r="JG307" s="1190" t="s">
        <v>652</v>
      </c>
      <c r="JH307" s="1179" t="s">
        <v>236</v>
      </c>
      <c r="JI307" s="1180">
        <v>193</v>
      </c>
      <c r="JJ307" s="1015">
        <v>8500</v>
      </c>
      <c r="JK307" s="1025">
        <f t="shared" si="5317"/>
        <v>1640500</v>
      </c>
      <c r="JL307" s="1016"/>
      <c r="JM307" s="898">
        <f t="shared" si="5318"/>
        <v>1</v>
      </c>
      <c r="JN307" s="898">
        <f t="shared" si="5319"/>
        <v>1</v>
      </c>
      <c r="JO307" s="899">
        <f t="shared" si="5320"/>
        <v>1</v>
      </c>
      <c r="JP307" s="899">
        <f t="shared" si="5321"/>
        <v>1</v>
      </c>
      <c r="JQ307" s="899">
        <f t="shared" si="5322"/>
        <v>1</v>
      </c>
      <c r="JR307" s="899">
        <f t="shared" si="5323"/>
        <v>1</v>
      </c>
      <c r="JS307" s="966">
        <f t="shared" si="5324"/>
        <v>1640500</v>
      </c>
      <c r="JT307" s="901">
        <f t="shared" si="5325"/>
        <v>0</v>
      </c>
      <c r="JW307" s="958" t="s">
        <v>351</v>
      </c>
      <c r="JX307" s="1190" t="s">
        <v>652</v>
      </c>
      <c r="JY307" s="1179" t="s">
        <v>236</v>
      </c>
      <c r="JZ307" s="1180">
        <v>193</v>
      </c>
      <c r="KA307" s="1015">
        <v>9349.7134500000011</v>
      </c>
      <c r="KB307" s="1025">
        <f t="shared" si="5326"/>
        <v>1804495</v>
      </c>
      <c r="KC307" s="1016"/>
      <c r="KD307" s="898">
        <f t="shared" si="5327"/>
        <v>1</v>
      </c>
      <c r="KE307" s="898">
        <f t="shared" si="5328"/>
        <v>1</v>
      </c>
      <c r="KF307" s="899">
        <f t="shared" si="5329"/>
        <v>1</v>
      </c>
      <c r="KG307" s="899">
        <f t="shared" si="5330"/>
        <v>1</v>
      </c>
      <c r="KH307" s="899">
        <f t="shared" si="5331"/>
        <v>1</v>
      </c>
      <c r="KI307" s="899">
        <f t="shared" si="5332"/>
        <v>1</v>
      </c>
      <c r="KJ307" s="966">
        <f t="shared" si="5333"/>
        <v>1804495</v>
      </c>
      <c r="KK307" s="901">
        <f t="shared" si="5334"/>
        <v>0</v>
      </c>
      <c r="KN307" s="958" t="s">
        <v>351</v>
      </c>
      <c r="KO307" s="1190" t="s">
        <v>652</v>
      </c>
      <c r="KP307" s="1179" t="s">
        <v>236</v>
      </c>
      <c r="KQ307" s="1180">
        <v>193</v>
      </c>
      <c r="KR307" s="1015">
        <v>20293</v>
      </c>
      <c r="KS307" s="1025">
        <f t="shared" si="5335"/>
        <v>3916549</v>
      </c>
      <c r="KT307" s="1016"/>
      <c r="KU307" s="898">
        <f t="shared" si="5336"/>
        <v>1</v>
      </c>
      <c r="KV307" s="898">
        <f t="shared" si="5337"/>
        <v>1</v>
      </c>
      <c r="KW307" s="899">
        <f t="shared" si="5338"/>
        <v>1</v>
      </c>
      <c r="KX307" s="899">
        <f t="shared" si="5339"/>
        <v>1</v>
      </c>
      <c r="KY307" s="899">
        <f t="shared" si="5340"/>
        <v>1</v>
      </c>
      <c r="KZ307" s="899">
        <f t="shared" si="5341"/>
        <v>1</v>
      </c>
      <c r="LA307" s="966">
        <f t="shared" si="5342"/>
        <v>3916549</v>
      </c>
      <c r="LB307" s="901">
        <f t="shared" si="5343"/>
        <v>0</v>
      </c>
      <c r="LE307" s="958" t="s">
        <v>351</v>
      </c>
      <c r="LF307" s="1190" t="s">
        <v>652</v>
      </c>
      <c r="LG307" s="1179" t="s">
        <v>236</v>
      </c>
      <c r="LH307" s="1180">
        <v>193</v>
      </c>
      <c r="LI307" s="1021">
        <v>15952</v>
      </c>
      <c r="LJ307" s="1028">
        <f t="shared" si="5344"/>
        <v>3078736</v>
      </c>
      <c r="LK307" s="1016"/>
      <c r="LL307" s="898">
        <f t="shared" si="5345"/>
        <v>1</v>
      </c>
      <c r="LM307" s="898">
        <f t="shared" si="5346"/>
        <v>1</v>
      </c>
      <c r="LN307" s="899">
        <f t="shared" si="5347"/>
        <v>1</v>
      </c>
      <c r="LO307" s="899">
        <f t="shared" si="5348"/>
        <v>1</v>
      </c>
      <c r="LP307" s="899">
        <f t="shared" si="5349"/>
        <v>1</v>
      </c>
      <c r="LQ307" s="899">
        <f t="shared" si="5350"/>
        <v>1</v>
      </c>
      <c r="LR307" s="966">
        <f t="shared" si="5351"/>
        <v>3078736</v>
      </c>
      <c r="LS307" s="901">
        <f t="shared" si="5352"/>
        <v>0</v>
      </c>
      <c r="LV307" s="958" t="s">
        <v>351</v>
      </c>
      <c r="LW307" s="1190" t="s">
        <v>652</v>
      </c>
      <c r="LX307" s="1179" t="s">
        <v>236</v>
      </c>
      <c r="LY307" s="1180">
        <v>193</v>
      </c>
      <c r="LZ307" s="1015">
        <v>31200</v>
      </c>
      <c r="MA307" s="1025">
        <f t="shared" si="5353"/>
        <v>6021600</v>
      </c>
      <c r="MB307" s="1016"/>
      <c r="MC307" s="898">
        <f t="shared" si="5354"/>
        <v>1</v>
      </c>
      <c r="MD307" s="898">
        <f t="shared" si="5355"/>
        <v>1</v>
      </c>
      <c r="ME307" s="899">
        <f t="shared" si="5356"/>
        <v>1</v>
      </c>
      <c r="MF307" s="899">
        <f t="shared" si="5357"/>
        <v>1</v>
      </c>
      <c r="MG307" s="899">
        <f t="shared" si="5358"/>
        <v>1</v>
      </c>
      <c r="MH307" s="899">
        <f t="shared" si="5359"/>
        <v>1</v>
      </c>
      <c r="MI307" s="966">
        <f t="shared" si="5360"/>
        <v>6021600</v>
      </c>
      <c r="MJ307" s="901">
        <f t="shared" si="5361"/>
        <v>0</v>
      </c>
      <c r="MM307" s="958" t="s">
        <v>351</v>
      </c>
      <c r="MN307" s="1190" t="s">
        <v>652</v>
      </c>
      <c r="MO307" s="1179" t="s">
        <v>236</v>
      </c>
      <c r="MP307" s="1180">
        <v>193</v>
      </c>
      <c r="MQ307" s="1015">
        <v>13920</v>
      </c>
      <c r="MR307" s="1025">
        <f t="shared" si="5362"/>
        <v>2686560</v>
      </c>
      <c r="MS307" s="1016"/>
      <c r="MT307" s="898">
        <f t="shared" si="5363"/>
        <v>1</v>
      </c>
      <c r="MU307" s="898">
        <f t="shared" si="5364"/>
        <v>1</v>
      </c>
      <c r="MV307" s="899">
        <f t="shared" si="5365"/>
        <v>1</v>
      </c>
      <c r="MW307" s="899">
        <f t="shared" si="5366"/>
        <v>1</v>
      </c>
      <c r="MX307" s="899">
        <f t="shared" si="5367"/>
        <v>1</v>
      </c>
      <c r="MY307" s="899">
        <f t="shared" si="5368"/>
        <v>1</v>
      </c>
      <c r="MZ307" s="966">
        <f t="shared" si="5369"/>
        <v>2686560</v>
      </c>
      <c r="NA307" s="901">
        <f t="shared" si="5370"/>
        <v>0</v>
      </c>
      <c r="ND307" s="975" t="s">
        <v>351</v>
      </c>
      <c r="NE307" s="976" t="s">
        <v>652</v>
      </c>
      <c r="NF307" s="1175" t="s">
        <v>236</v>
      </c>
      <c r="NG307" s="1176">
        <v>193</v>
      </c>
      <c r="NH307" s="979">
        <v>10832.58</v>
      </c>
      <c r="NI307" s="980">
        <v>2090688</v>
      </c>
      <c r="NJ307" s="1016"/>
      <c r="NK307" s="898">
        <f t="shared" si="5371"/>
        <v>1</v>
      </c>
      <c r="NL307" s="898">
        <f t="shared" si="5372"/>
        <v>1</v>
      </c>
      <c r="NM307" s="899">
        <f t="shared" si="5373"/>
        <v>1</v>
      </c>
      <c r="NN307" s="899">
        <f t="shared" si="5374"/>
        <v>1</v>
      </c>
      <c r="NO307" s="899">
        <f t="shared" si="5375"/>
        <v>1</v>
      </c>
      <c r="NP307" s="899">
        <f t="shared" si="5376"/>
        <v>1</v>
      </c>
      <c r="NQ307" s="966">
        <f t="shared" si="5377"/>
        <v>2090688</v>
      </c>
      <c r="NR307" s="901">
        <f t="shared" si="5378"/>
        <v>0</v>
      </c>
      <c r="NU307" s="981" t="s">
        <v>351</v>
      </c>
      <c r="NV307" s="982" t="s">
        <v>652</v>
      </c>
      <c r="NW307" s="1177" t="s">
        <v>236</v>
      </c>
      <c r="NX307" s="1178">
        <v>193</v>
      </c>
      <c r="NY307" s="1022">
        <v>10942</v>
      </c>
      <c r="NZ307" s="986">
        <f t="shared" si="5379"/>
        <v>2111806</v>
      </c>
      <c r="OA307" s="1016"/>
      <c r="OB307" s="898">
        <f t="shared" si="5380"/>
        <v>1</v>
      </c>
      <c r="OC307" s="898">
        <f t="shared" si="5381"/>
        <v>1</v>
      </c>
      <c r="OD307" s="899">
        <f t="shared" si="5382"/>
        <v>1</v>
      </c>
      <c r="OE307" s="899">
        <f t="shared" si="5383"/>
        <v>1</v>
      </c>
      <c r="OF307" s="899">
        <f t="shared" si="5384"/>
        <v>1</v>
      </c>
      <c r="OG307" s="899">
        <f t="shared" si="5385"/>
        <v>1</v>
      </c>
      <c r="OH307" s="966">
        <f t="shared" si="5386"/>
        <v>2111806</v>
      </c>
      <c r="OI307" s="901">
        <f t="shared" si="5387"/>
        <v>0</v>
      </c>
      <c r="OL307" s="958" t="s">
        <v>351</v>
      </c>
      <c r="OM307" s="1190" t="s">
        <v>652</v>
      </c>
      <c r="ON307" s="1179" t="s">
        <v>236</v>
      </c>
      <c r="OO307" s="1180">
        <v>193</v>
      </c>
      <c r="OP307" s="1015">
        <v>11058</v>
      </c>
      <c r="OQ307" s="1025">
        <f t="shared" si="5388"/>
        <v>2134194</v>
      </c>
      <c r="OR307" s="1016"/>
      <c r="OS307" s="898">
        <f t="shared" si="5389"/>
        <v>1</v>
      </c>
      <c r="OT307" s="898">
        <f t="shared" si="5390"/>
        <v>1</v>
      </c>
      <c r="OU307" s="899">
        <f t="shared" si="5391"/>
        <v>1</v>
      </c>
      <c r="OV307" s="899">
        <f t="shared" si="5392"/>
        <v>1</v>
      </c>
      <c r="OW307" s="899">
        <f t="shared" si="5393"/>
        <v>1</v>
      </c>
      <c r="OX307" s="899">
        <f t="shared" si="5394"/>
        <v>1</v>
      </c>
      <c r="OY307" s="966">
        <f t="shared" si="5395"/>
        <v>2134194</v>
      </c>
      <c r="OZ307" s="901">
        <f t="shared" si="5396"/>
        <v>0</v>
      </c>
      <c r="PC307" s="958" t="s">
        <v>351</v>
      </c>
      <c r="PD307" s="1190" t="s">
        <v>652</v>
      </c>
      <c r="PE307" s="1179" t="s">
        <v>236</v>
      </c>
      <c r="PF307" s="1180">
        <v>193</v>
      </c>
      <c r="PG307" s="1023">
        <v>20986</v>
      </c>
      <c r="PH307" s="1029">
        <v>4050298</v>
      </c>
      <c r="PI307" s="1249"/>
      <c r="PJ307" s="898">
        <f t="shared" si="5397"/>
        <v>1</v>
      </c>
      <c r="PK307" s="898">
        <f t="shared" si="5398"/>
        <v>1</v>
      </c>
      <c r="PL307" s="899">
        <f t="shared" si="5399"/>
        <v>1</v>
      </c>
      <c r="PM307" s="899">
        <f t="shared" si="5400"/>
        <v>1</v>
      </c>
      <c r="PN307" s="899">
        <f t="shared" si="5401"/>
        <v>1</v>
      </c>
      <c r="PO307" s="899">
        <f t="shared" si="5402"/>
        <v>1</v>
      </c>
      <c r="PP307" s="966">
        <f t="shared" si="5403"/>
        <v>4050298</v>
      </c>
      <c r="PQ307" s="901">
        <f t="shared" si="5404"/>
        <v>0</v>
      </c>
      <c r="PT307" s="958" t="s">
        <v>351</v>
      </c>
      <c r="PU307" s="1190" t="s">
        <v>652</v>
      </c>
      <c r="PV307" s="1179" t="s">
        <v>236</v>
      </c>
      <c r="PW307" s="1180">
        <v>193</v>
      </c>
      <c r="PX307" s="1015">
        <v>7150</v>
      </c>
      <c r="PY307" s="1025">
        <f t="shared" si="5405"/>
        <v>1379950</v>
      </c>
      <c r="PZ307" s="1016"/>
      <c r="QA307" s="898">
        <f t="shared" si="5406"/>
        <v>1</v>
      </c>
      <c r="QB307" s="898">
        <f t="shared" si="5407"/>
        <v>1</v>
      </c>
      <c r="QC307" s="899">
        <f t="shared" si="5408"/>
        <v>1</v>
      </c>
      <c r="QD307" s="899">
        <f t="shared" si="5409"/>
        <v>1</v>
      </c>
      <c r="QE307" s="899">
        <f t="shared" si="5410"/>
        <v>1</v>
      </c>
      <c r="QF307" s="899">
        <f t="shared" si="5411"/>
        <v>1</v>
      </c>
      <c r="QG307" s="966">
        <f t="shared" si="5412"/>
        <v>1379950</v>
      </c>
      <c r="QH307" s="901">
        <f t="shared" si="5413"/>
        <v>0</v>
      </c>
      <c r="QK307" s="958" t="s">
        <v>351</v>
      </c>
      <c r="QL307" s="1190" t="s">
        <v>652</v>
      </c>
      <c r="QM307" s="1179" t="s">
        <v>236</v>
      </c>
      <c r="QN307" s="1180">
        <v>193</v>
      </c>
      <c r="QO307" s="1021">
        <v>16031.759999999998</v>
      </c>
      <c r="QP307" s="1028">
        <f t="shared" si="5414"/>
        <v>3094130</v>
      </c>
      <c r="QQ307" s="1016"/>
      <c r="QR307" s="898">
        <f t="shared" si="5415"/>
        <v>1</v>
      </c>
      <c r="QS307" s="898">
        <f t="shared" si="5416"/>
        <v>1</v>
      </c>
      <c r="QT307" s="899">
        <f t="shared" si="5417"/>
        <v>1</v>
      </c>
      <c r="QU307" s="899">
        <f t="shared" si="5418"/>
        <v>1</v>
      </c>
      <c r="QV307" s="899">
        <f t="shared" si="5419"/>
        <v>1</v>
      </c>
      <c r="QW307" s="899">
        <f t="shared" si="5420"/>
        <v>1</v>
      </c>
      <c r="QX307" s="966">
        <f t="shared" si="5421"/>
        <v>3094130</v>
      </c>
      <c r="QY307" s="901">
        <f t="shared" si="5422"/>
        <v>0</v>
      </c>
      <c r="RB307" s="405"/>
      <c r="RC307" s="406"/>
      <c r="RD307" s="407"/>
      <c r="RE307" s="408"/>
      <c r="RF307" s="409"/>
      <c r="RG307" s="410"/>
      <c r="RH307" s="410"/>
      <c r="RI307" s="898"/>
      <c r="RJ307" s="898"/>
      <c r="RK307" s="934"/>
      <c r="RL307" s="934"/>
      <c r="RM307" s="934"/>
      <c r="RN307" s="934"/>
      <c r="RO307" s="935"/>
      <c r="RP307" s="936"/>
      <c r="RS307" s="405"/>
      <c r="RT307" s="406"/>
      <c r="RU307" s="407"/>
      <c r="RV307" s="408"/>
      <c r="RW307" s="409"/>
      <c r="RX307" s="410"/>
      <c r="RY307" s="410"/>
      <c r="RZ307" s="898"/>
      <c r="SA307" s="898"/>
      <c r="SB307" s="934"/>
      <c r="SC307" s="934"/>
      <c r="SD307" s="934"/>
      <c r="SE307" s="934"/>
      <c r="SF307" s="935"/>
      <c r="SG307" s="936"/>
      <c r="SJ307" s="405"/>
      <c r="SK307" s="406"/>
      <c r="SL307" s="407"/>
      <c r="SM307" s="408"/>
      <c r="SN307" s="409"/>
      <c r="SO307" s="410"/>
      <c r="SP307" s="410"/>
      <c r="SQ307" s="898"/>
      <c r="SR307" s="898"/>
      <c r="SS307" s="934"/>
      <c r="ST307" s="934"/>
      <c r="SU307" s="934"/>
      <c r="SV307" s="934"/>
      <c r="SW307" s="935"/>
      <c r="SX307" s="936"/>
    </row>
    <row r="308" spans="2:518" ht="38.25" customHeight="1" thickTop="1" thickBot="1">
      <c r="B308" s="958" t="s">
        <v>983</v>
      </c>
      <c r="C308" s="1067" t="s">
        <v>653</v>
      </c>
      <c r="D308" s="1193" t="s">
        <v>236</v>
      </c>
      <c r="E308" s="1194">
        <v>438</v>
      </c>
      <c r="F308" s="1033"/>
      <c r="G308" s="1025">
        <f>ROUND(E308*F308,0)</f>
        <v>0</v>
      </c>
      <c r="H308" s="1016"/>
      <c r="K308" s="958" t="s">
        <v>983</v>
      </c>
      <c r="L308" s="1067" t="s">
        <v>653</v>
      </c>
      <c r="M308" s="1193" t="s">
        <v>236</v>
      </c>
      <c r="N308" s="1194">
        <v>438</v>
      </c>
      <c r="O308" s="1034">
        <v>2540</v>
      </c>
      <c r="P308" s="1025">
        <f t="shared" si="5190"/>
        <v>1112520</v>
      </c>
      <c r="Q308" s="1016"/>
      <c r="R308" s="898">
        <f t="shared" si="4950"/>
        <v>1</v>
      </c>
      <c r="S308" s="898">
        <f t="shared" si="4951"/>
        <v>1</v>
      </c>
      <c r="T308" s="899">
        <f t="shared" si="4952"/>
        <v>1</v>
      </c>
      <c r="U308" s="899">
        <f t="shared" si="4953"/>
        <v>1</v>
      </c>
      <c r="V308" s="899">
        <f t="shared" si="4954"/>
        <v>1</v>
      </c>
      <c r="W308" s="899">
        <f t="shared" si="4955"/>
        <v>1</v>
      </c>
      <c r="X308" s="966">
        <f t="shared" si="4956"/>
        <v>1112520</v>
      </c>
      <c r="Y308" s="901">
        <f t="shared" si="4957"/>
        <v>0</v>
      </c>
      <c r="Z308" s="872"/>
      <c r="AA308" s="872"/>
      <c r="AB308" s="958" t="s">
        <v>983</v>
      </c>
      <c r="AC308" s="1067" t="s">
        <v>653</v>
      </c>
      <c r="AD308" s="1193" t="s">
        <v>236</v>
      </c>
      <c r="AE308" s="1194">
        <v>438</v>
      </c>
      <c r="AF308" s="1033">
        <v>1100</v>
      </c>
      <c r="AG308" s="1025">
        <f t="shared" si="5191"/>
        <v>481800</v>
      </c>
      <c r="AH308" s="1016"/>
      <c r="AI308" s="898">
        <f t="shared" si="5192"/>
        <v>1</v>
      </c>
      <c r="AJ308" s="898">
        <f t="shared" si="5193"/>
        <v>1</v>
      </c>
      <c r="AK308" s="899">
        <f t="shared" si="5194"/>
        <v>1</v>
      </c>
      <c r="AL308" s="899">
        <f t="shared" si="5195"/>
        <v>1</v>
      </c>
      <c r="AM308" s="899">
        <f t="shared" si="5196"/>
        <v>1</v>
      </c>
      <c r="AN308" s="899">
        <f t="shared" si="5197"/>
        <v>1</v>
      </c>
      <c r="AO308" s="966">
        <f t="shared" si="5198"/>
        <v>481800</v>
      </c>
      <c r="AP308" s="901">
        <f t="shared" si="5199"/>
        <v>0</v>
      </c>
      <c r="AQ308" s="872"/>
      <c r="AR308" s="872"/>
      <c r="AS308" s="958" t="s">
        <v>983</v>
      </c>
      <c r="AT308" s="1071" t="s">
        <v>653</v>
      </c>
      <c r="AU308" s="1193" t="s">
        <v>236</v>
      </c>
      <c r="AV308" s="1194">
        <v>438</v>
      </c>
      <c r="AW308" s="1036">
        <v>5000</v>
      </c>
      <c r="AX308" s="1026">
        <f t="shared" si="5200"/>
        <v>2190000</v>
      </c>
      <c r="AY308" s="1016"/>
      <c r="AZ308" s="898">
        <f t="shared" si="5201"/>
        <v>1</v>
      </c>
      <c r="BA308" s="898">
        <f t="shared" si="5202"/>
        <v>1</v>
      </c>
      <c r="BB308" s="899">
        <f t="shared" si="5203"/>
        <v>1</v>
      </c>
      <c r="BC308" s="899">
        <f t="shared" si="5204"/>
        <v>1</v>
      </c>
      <c r="BD308" s="899">
        <f t="shared" si="5205"/>
        <v>1</v>
      </c>
      <c r="BE308" s="899">
        <f t="shared" si="5206"/>
        <v>1</v>
      </c>
      <c r="BF308" s="966">
        <f t="shared" si="5207"/>
        <v>2190000</v>
      </c>
      <c r="BG308" s="901">
        <f t="shared" si="5208"/>
        <v>0</v>
      </c>
      <c r="BJ308" s="958" t="s">
        <v>983</v>
      </c>
      <c r="BK308" s="1067" t="s">
        <v>653</v>
      </c>
      <c r="BL308" s="1193" t="s">
        <v>236</v>
      </c>
      <c r="BM308" s="1194">
        <v>438</v>
      </c>
      <c r="BN308" s="1033">
        <v>1600</v>
      </c>
      <c r="BO308" s="1025">
        <f t="shared" si="5209"/>
        <v>700800</v>
      </c>
      <c r="BP308" s="1016"/>
      <c r="BQ308" s="898">
        <f t="shared" si="5210"/>
        <v>1</v>
      </c>
      <c r="BR308" s="898">
        <f t="shared" si="5211"/>
        <v>1</v>
      </c>
      <c r="BS308" s="899">
        <f t="shared" si="5212"/>
        <v>1</v>
      </c>
      <c r="BT308" s="899">
        <f t="shared" si="5213"/>
        <v>1</v>
      </c>
      <c r="BU308" s="899">
        <f t="shared" si="5214"/>
        <v>1</v>
      </c>
      <c r="BV308" s="899">
        <f t="shared" si="5215"/>
        <v>1</v>
      </c>
      <c r="BW308" s="966">
        <f t="shared" si="5216"/>
        <v>700800</v>
      </c>
      <c r="BX308" s="901">
        <f t="shared" si="5217"/>
        <v>0</v>
      </c>
      <c r="CA308" s="958" t="s">
        <v>983</v>
      </c>
      <c r="CB308" s="1067" t="s">
        <v>653</v>
      </c>
      <c r="CC308" s="1193" t="s">
        <v>236</v>
      </c>
      <c r="CD308" s="1194">
        <v>438</v>
      </c>
      <c r="CE308" s="1033">
        <v>2473</v>
      </c>
      <c r="CF308" s="1025">
        <f t="shared" si="5218"/>
        <v>1083174</v>
      </c>
      <c r="CG308" s="1016"/>
      <c r="CH308" s="898">
        <f t="shared" si="5219"/>
        <v>1</v>
      </c>
      <c r="CI308" s="898">
        <f t="shared" si="5220"/>
        <v>1</v>
      </c>
      <c r="CJ308" s="899">
        <f t="shared" si="5221"/>
        <v>1</v>
      </c>
      <c r="CK308" s="899">
        <f t="shared" si="5222"/>
        <v>1</v>
      </c>
      <c r="CL308" s="899">
        <f t="shared" si="5223"/>
        <v>1</v>
      </c>
      <c r="CM308" s="899">
        <f t="shared" si="5224"/>
        <v>1</v>
      </c>
      <c r="CN308" s="966">
        <f t="shared" si="5225"/>
        <v>1083174</v>
      </c>
      <c r="CO308" s="901">
        <f t="shared" si="5226"/>
        <v>0</v>
      </c>
      <c r="CR308" s="958" t="s">
        <v>983</v>
      </c>
      <c r="CS308" s="1067" t="s">
        <v>653</v>
      </c>
      <c r="CT308" s="1193" t="s">
        <v>236</v>
      </c>
      <c r="CU308" s="1194">
        <v>438</v>
      </c>
      <c r="CV308" s="1033">
        <v>3900</v>
      </c>
      <c r="CW308" s="1025">
        <f t="shared" si="5227"/>
        <v>1708200</v>
      </c>
      <c r="CX308" s="1016"/>
      <c r="CY308" s="898">
        <f t="shared" si="5228"/>
        <v>1</v>
      </c>
      <c r="CZ308" s="898">
        <f t="shared" si="5229"/>
        <v>1</v>
      </c>
      <c r="DA308" s="899">
        <f t="shared" si="5230"/>
        <v>1</v>
      </c>
      <c r="DB308" s="899">
        <f t="shared" si="5231"/>
        <v>1</v>
      </c>
      <c r="DC308" s="899">
        <f t="shared" si="5232"/>
        <v>1</v>
      </c>
      <c r="DD308" s="899">
        <f t="shared" si="5233"/>
        <v>1</v>
      </c>
      <c r="DE308" s="966">
        <f t="shared" si="5234"/>
        <v>1708200</v>
      </c>
      <c r="DF308" s="901">
        <f t="shared" si="5235"/>
        <v>0</v>
      </c>
      <c r="DI308" s="958" t="s">
        <v>983</v>
      </c>
      <c r="DJ308" s="1067" t="s">
        <v>653</v>
      </c>
      <c r="DK308" s="1193" t="s">
        <v>236</v>
      </c>
      <c r="DL308" s="1194">
        <v>438</v>
      </c>
      <c r="DM308" s="1033">
        <v>981</v>
      </c>
      <c r="DN308" s="1025">
        <f t="shared" si="5236"/>
        <v>429678</v>
      </c>
      <c r="DO308" s="1016"/>
      <c r="DP308" s="898">
        <f t="shared" si="5237"/>
        <v>1</v>
      </c>
      <c r="DQ308" s="898">
        <f t="shared" si="5238"/>
        <v>1</v>
      </c>
      <c r="DR308" s="899">
        <f t="shared" si="5239"/>
        <v>1</v>
      </c>
      <c r="DS308" s="899">
        <f t="shared" si="5240"/>
        <v>1</v>
      </c>
      <c r="DT308" s="899">
        <f t="shared" si="5241"/>
        <v>1</v>
      </c>
      <c r="DU308" s="899">
        <f t="shared" si="5242"/>
        <v>1</v>
      </c>
      <c r="DV308" s="966">
        <f t="shared" si="5243"/>
        <v>429678</v>
      </c>
      <c r="DW308" s="901">
        <f t="shared" si="5244"/>
        <v>0</v>
      </c>
      <c r="DZ308" s="958" t="s">
        <v>983</v>
      </c>
      <c r="EA308" s="1067" t="s">
        <v>653</v>
      </c>
      <c r="EB308" s="1193" t="s">
        <v>236</v>
      </c>
      <c r="EC308" s="1194">
        <v>438</v>
      </c>
      <c r="ED308" s="1015">
        <v>5700</v>
      </c>
      <c r="EE308" s="1025">
        <f t="shared" si="5245"/>
        <v>2496600</v>
      </c>
      <c r="EF308" s="1016"/>
      <c r="EG308" s="898">
        <f t="shared" si="5246"/>
        <v>1</v>
      </c>
      <c r="EH308" s="898">
        <f t="shared" si="5247"/>
        <v>1</v>
      </c>
      <c r="EI308" s="899">
        <f t="shared" si="5248"/>
        <v>1</v>
      </c>
      <c r="EJ308" s="899">
        <f t="shared" si="5249"/>
        <v>1</v>
      </c>
      <c r="EK308" s="899">
        <f t="shared" si="5250"/>
        <v>1</v>
      </c>
      <c r="EL308" s="899">
        <f t="shared" si="5251"/>
        <v>1</v>
      </c>
      <c r="EM308" s="966">
        <f t="shared" si="5252"/>
        <v>2496600</v>
      </c>
      <c r="EN308" s="901">
        <f t="shared" si="5253"/>
        <v>0</v>
      </c>
      <c r="EQ308" s="958" t="s">
        <v>983</v>
      </c>
      <c r="ER308" s="1067" t="s">
        <v>653</v>
      </c>
      <c r="ES308" s="1193" t="s">
        <v>236</v>
      </c>
      <c r="ET308" s="1194">
        <v>438</v>
      </c>
      <c r="EU308" s="1033">
        <v>2450</v>
      </c>
      <c r="EV308" s="1025">
        <f t="shared" si="5254"/>
        <v>1073100</v>
      </c>
      <c r="EW308" s="1016"/>
      <c r="EX308" s="898">
        <f t="shared" si="5255"/>
        <v>1</v>
      </c>
      <c r="EY308" s="898">
        <f t="shared" si="5256"/>
        <v>1</v>
      </c>
      <c r="EZ308" s="899">
        <f t="shared" si="5257"/>
        <v>1</v>
      </c>
      <c r="FA308" s="899">
        <f t="shared" si="5258"/>
        <v>1</v>
      </c>
      <c r="FB308" s="899">
        <f t="shared" si="5259"/>
        <v>1</v>
      </c>
      <c r="FC308" s="899">
        <f t="shared" si="5260"/>
        <v>1</v>
      </c>
      <c r="FD308" s="966">
        <f t="shared" si="5261"/>
        <v>1073100</v>
      </c>
      <c r="FE308" s="901">
        <f t="shared" si="5262"/>
        <v>0</v>
      </c>
      <c r="FH308" s="958"/>
      <c r="FI308" s="1067"/>
      <c r="FJ308" s="1193"/>
      <c r="FK308" s="1194"/>
      <c r="FL308" s="1033"/>
      <c r="FM308" s="1025">
        <f t="shared" si="5263"/>
        <v>0</v>
      </c>
      <c r="FN308" s="1016"/>
      <c r="FO308" s="898" t="e">
        <f t="shared" si="5264"/>
        <v>#N/A</v>
      </c>
      <c r="FP308" s="898" t="e">
        <f t="shared" si="5265"/>
        <v>#N/A</v>
      </c>
      <c r="FQ308" s="899" t="e">
        <f t="shared" si="5266"/>
        <v>#N/A</v>
      </c>
      <c r="FR308" s="899">
        <f t="shared" si="5267"/>
        <v>0</v>
      </c>
      <c r="FS308" s="899">
        <f t="shared" si="5268"/>
        <v>0</v>
      </c>
      <c r="FT308" s="899" t="e">
        <f t="shared" si="5269"/>
        <v>#N/A</v>
      </c>
      <c r="FU308" s="966">
        <f t="shared" si="5270"/>
        <v>0</v>
      </c>
      <c r="FV308" s="901">
        <f t="shared" si="5271"/>
        <v>0</v>
      </c>
      <c r="FY308" s="958" t="s">
        <v>983</v>
      </c>
      <c r="FZ308" s="1067" t="s">
        <v>653</v>
      </c>
      <c r="GA308" s="1193" t="s">
        <v>236</v>
      </c>
      <c r="GB308" s="1194">
        <v>438</v>
      </c>
      <c r="GC308" s="1034">
        <v>2540</v>
      </c>
      <c r="GD308" s="1025">
        <f t="shared" si="5272"/>
        <v>1112520</v>
      </c>
      <c r="GE308" s="1016"/>
      <c r="GF308" s="898">
        <f t="shared" si="5273"/>
        <v>1</v>
      </c>
      <c r="GG308" s="898">
        <f t="shared" si="5274"/>
        <v>1</v>
      </c>
      <c r="GH308" s="899">
        <f t="shared" si="5275"/>
        <v>1</v>
      </c>
      <c r="GI308" s="899">
        <f t="shared" si="5276"/>
        <v>1</v>
      </c>
      <c r="GJ308" s="899">
        <f t="shared" si="5277"/>
        <v>1</v>
      </c>
      <c r="GK308" s="899">
        <f t="shared" si="5278"/>
        <v>1</v>
      </c>
      <c r="GL308" s="966">
        <f t="shared" si="5279"/>
        <v>1112520</v>
      </c>
      <c r="GM308" s="901">
        <f t="shared" si="5280"/>
        <v>0</v>
      </c>
      <c r="GP308" s="958" t="s">
        <v>983</v>
      </c>
      <c r="GQ308" s="1067" t="s">
        <v>653</v>
      </c>
      <c r="GR308" s="1193" t="s">
        <v>236</v>
      </c>
      <c r="GS308" s="1194">
        <v>438</v>
      </c>
      <c r="GT308" s="1033">
        <v>2490</v>
      </c>
      <c r="GU308" s="1025">
        <f t="shared" si="5281"/>
        <v>1090620</v>
      </c>
      <c r="GV308" s="1016"/>
      <c r="GW308" s="898">
        <f t="shared" si="5282"/>
        <v>1</v>
      </c>
      <c r="GX308" s="898">
        <f t="shared" si="5283"/>
        <v>1</v>
      </c>
      <c r="GY308" s="899">
        <f t="shared" si="5284"/>
        <v>1</v>
      </c>
      <c r="GZ308" s="899">
        <f t="shared" si="5285"/>
        <v>1</v>
      </c>
      <c r="HA308" s="899">
        <f t="shared" si="5286"/>
        <v>1</v>
      </c>
      <c r="HB308" s="899">
        <f t="shared" si="5287"/>
        <v>1</v>
      </c>
      <c r="HC308" s="966">
        <f t="shared" si="5288"/>
        <v>1090620</v>
      </c>
      <c r="HD308" s="901">
        <f t="shared" si="5289"/>
        <v>0</v>
      </c>
      <c r="HG308" s="958" t="s">
        <v>983</v>
      </c>
      <c r="HH308" s="1067" t="s">
        <v>653</v>
      </c>
      <c r="HI308" s="1193" t="s">
        <v>236</v>
      </c>
      <c r="HJ308" s="1194">
        <v>438</v>
      </c>
      <c r="HK308" s="1033">
        <v>2405</v>
      </c>
      <c r="HL308" s="1025">
        <f t="shared" si="5290"/>
        <v>1053390</v>
      </c>
      <c r="HM308" s="1016"/>
      <c r="HN308" s="898">
        <f t="shared" si="5291"/>
        <v>1</v>
      </c>
      <c r="HO308" s="898">
        <f t="shared" si="5292"/>
        <v>1</v>
      </c>
      <c r="HP308" s="899">
        <f t="shared" si="5293"/>
        <v>1</v>
      </c>
      <c r="HQ308" s="899">
        <f t="shared" si="5294"/>
        <v>1</v>
      </c>
      <c r="HR308" s="899">
        <f t="shared" si="5295"/>
        <v>1</v>
      </c>
      <c r="HS308" s="899">
        <f t="shared" si="5296"/>
        <v>1</v>
      </c>
      <c r="HT308" s="966">
        <f t="shared" si="5297"/>
        <v>1053390</v>
      </c>
      <c r="HU308" s="901">
        <f t="shared" si="5298"/>
        <v>0</v>
      </c>
      <c r="HX308" s="958" t="s">
        <v>983</v>
      </c>
      <c r="HY308" s="1067" t="s">
        <v>653</v>
      </c>
      <c r="HZ308" s="1193" t="s">
        <v>236</v>
      </c>
      <c r="IA308" s="1194">
        <v>438</v>
      </c>
      <c r="IB308" s="1037">
        <v>913</v>
      </c>
      <c r="IC308" s="1027">
        <f t="shared" si="5299"/>
        <v>399894</v>
      </c>
      <c r="ID308" s="1016"/>
      <c r="IE308" s="898">
        <f t="shared" si="5300"/>
        <v>1</v>
      </c>
      <c r="IF308" s="898">
        <f t="shared" si="5301"/>
        <v>1</v>
      </c>
      <c r="IG308" s="899">
        <f t="shared" si="5302"/>
        <v>1</v>
      </c>
      <c r="IH308" s="899">
        <f t="shared" si="5303"/>
        <v>1</v>
      </c>
      <c r="II308" s="899">
        <f t="shared" si="5304"/>
        <v>1</v>
      </c>
      <c r="IJ308" s="899">
        <f t="shared" si="5305"/>
        <v>1</v>
      </c>
      <c r="IK308" s="966">
        <f t="shared" si="5306"/>
        <v>399894</v>
      </c>
      <c r="IL308" s="901">
        <f t="shared" si="5307"/>
        <v>0</v>
      </c>
      <c r="IO308" s="958" t="s">
        <v>983</v>
      </c>
      <c r="IP308" s="1067" t="s">
        <v>653</v>
      </c>
      <c r="IQ308" s="1193" t="s">
        <v>236</v>
      </c>
      <c r="IR308" s="1194">
        <v>438</v>
      </c>
      <c r="IS308" s="1033">
        <v>690</v>
      </c>
      <c r="IT308" s="1025">
        <f t="shared" si="5308"/>
        <v>302220</v>
      </c>
      <c r="IU308" s="1016"/>
      <c r="IV308" s="898">
        <f t="shared" si="5309"/>
        <v>1</v>
      </c>
      <c r="IW308" s="898">
        <f t="shared" si="5310"/>
        <v>1</v>
      </c>
      <c r="IX308" s="899">
        <f t="shared" si="5311"/>
        <v>1</v>
      </c>
      <c r="IY308" s="899">
        <f t="shared" si="5312"/>
        <v>1</v>
      </c>
      <c r="IZ308" s="899">
        <f t="shared" si="5313"/>
        <v>1</v>
      </c>
      <c r="JA308" s="899">
        <f t="shared" si="5314"/>
        <v>1</v>
      </c>
      <c r="JB308" s="966">
        <f t="shared" si="5315"/>
        <v>302220</v>
      </c>
      <c r="JC308" s="901">
        <f t="shared" si="5316"/>
        <v>0</v>
      </c>
      <c r="JF308" s="958" t="s">
        <v>983</v>
      </c>
      <c r="JG308" s="1067" t="s">
        <v>653</v>
      </c>
      <c r="JH308" s="1193" t="s">
        <v>236</v>
      </c>
      <c r="JI308" s="1194">
        <v>438</v>
      </c>
      <c r="JJ308" s="1033">
        <v>1350</v>
      </c>
      <c r="JK308" s="1025">
        <f t="shared" si="5317"/>
        <v>591300</v>
      </c>
      <c r="JL308" s="1016"/>
      <c r="JM308" s="898">
        <f t="shared" si="5318"/>
        <v>1</v>
      </c>
      <c r="JN308" s="898">
        <f t="shared" si="5319"/>
        <v>1</v>
      </c>
      <c r="JO308" s="899">
        <f t="shared" si="5320"/>
        <v>1</v>
      </c>
      <c r="JP308" s="899">
        <f t="shared" si="5321"/>
        <v>1</v>
      </c>
      <c r="JQ308" s="899">
        <f t="shared" si="5322"/>
        <v>1</v>
      </c>
      <c r="JR308" s="899">
        <f t="shared" si="5323"/>
        <v>1</v>
      </c>
      <c r="JS308" s="966">
        <f t="shared" si="5324"/>
        <v>591300</v>
      </c>
      <c r="JT308" s="901">
        <f t="shared" si="5325"/>
        <v>0</v>
      </c>
      <c r="JW308" s="958" t="s">
        <v>983</v>
      </c>
      <c r="JX308" s="1067" t="s">
        <v>653</v>
      </c>
      <c r="JY308" s="1193" t="s">
        <v>236</v>
      </c>
      <c r="JZ308" s="1194">
        <v>438</v>
      </c>
      <c r="KA308" s="1033">
        <v>1348.6836000000001</v>
      </c>
      <c r="KB308" s="1025">
        <f t="shared" si="5326"/>
        <v>590723</v>
      </c>
      <c r="KC308" s="1016"/>
      <c r="KD308" s="898">
        <f t="shared" si="5327"/>
        <v>1</v>
      </c>
      <c r="KE308" s="898">
        <f t="shared" si="5328"/>
        <v>1</v>
      </c>
      <c r="KF308" s="899">
        <f t="shared" si="5329"/>
        <v>1</v>
      </c>
      <c r="KG308" s="899">
        <f t="shared" si="5330"/>
        <v>1</v>
      </c>
      <c r="KH308" s="899">
        <f t="shared" si="5331"/>
        <v>1</v>
      </c>
      <c r="KI308" s="899">
        <f t="shared" si="5332"/>
        <v>1</v>
      </c>
      <c r="KJ308" s="966">
        <f t="shared" si="5333"/>
        <v>590723</v>
      </c>
      <c r="KK308" s="901">
        <f t="shared" si="5334"/>
        <v>0</v>
      </c>
      <c r="KN308" s="958" t="s">
        <v>983</v>
      </c>
      <c r="KO308" s="1067" t="s">
        <v>653</v>
      </c>
      <c r="KP308" s="1193" t="s">
        <v>236</v>
      </c>
      <c r="KQ308" s="1194">
        <v>438</v>
      </c>
      <c r="KR308" s="1033">
        <v>22638</v>
      </c>
      <c r="KS308" s="1025">
        <f t="shared" si="5335"/>
        <v>9915444</v>
      </c>
      <c r="KT308" s="1016"/>
      <c r="KU308" s="898">
        <f t="shared" si="5336"/>
        <v>1</v>
      </c>
      <c r="KV308" s="898">
        <f t="shared" si="5337"/>
        <v>1</v>
      </c>
      <c r="KW308" s="899">
        <f t="shared" si="5338"/>
        <v>1</v>
      </c>
      <c r="KX308" s="899">
        <f t="shared" si="5339"/>
        <v>1</v>
      </c>
      <c r="KY308" s="899">
        <f t="shared" si="5340"/>
        <v>1</v>
      </c>
      <c r="KZ308" s="899">
        <f t="shared" si="5341"/>
        <v>1</v>
      </c>
      <c r="LA308" s="966">
        <f t="shared" si="5342"/>
        <v>9915444</v>
      </c>
      <c r="LB308" s="901">
        <f t="shared" si="5343"/>
        <v>0</v>
      </c>
      <c r="LE308" s="958" t="s">
        <v>983</v>
      </c>
      <c r="LF308" s="1067" t="s">
        <v>653</v>
      </c>
      <c r="LG308" s="1193" t="s">
        <v>236</v>
      </c>
      <c r="LH308" s="1194">
        <v>438</v>
      </c>
      <c r="LI308" s="1038">
        <v>17946</v>
      </c>
      <c r="LJ308" s="1028">
        <f t="shared" si="5344"/>
        <v>7860348</v>
      </c>
      <c r="LK308" s="1016"/>
      <c r="LL308" s="898">
        <f t="shared" si="5345"/>
        <v>1</v>
      </c>
      <c r="LM308" s="898">
        <f t="shared" si="5346"/>
        <v>1</v>
      </c>
      <c r="LN308" s="899">
        <f t="shared" si="5347"/>
        <v>1</v>
      </c>
      <c r="LO308" s="899">
        <f t="shared" si="5348"/>
        <v>1</v>
      </c>
      <c r="LP308" s="899">
        <f t="shared" si="5349"/>
        <v>1</v>
      </c>
      <c r="LQ308" s="899">
        <f t="shared" si="5350"/>
        <v>1</v>
      </c>
      <c r="LR308" s="966">
        <f t="shared" si="5351"/>
        <v>7860348</v>
      </c>
      <c r="LS308" s="901">
        <f t="shared" si="5352"/>
        <v>0</v>
      </c>
      <c r="LV308" s="958" t="s">
        <v>983</v>
      </c>
      <c r="LW308" s="1067" t="s">
        <v>653</v>
      </c>
      <c r="LX308" s="1193" t="s">
        <v>236</v>
      </c>
      <c r="LY308" s="1194">
        <v>438</v>
      </c>
      <c r="LZ308" s="1033">
        <v>30550</v>
      </c>
      <c r="MA308" s="1025">
        <f t="shared" si="5353"/>
        <v>13380900</v>
      </c>
      <c r="MB308" s="1016"/>
      <c r="MC308" s="898">
        <f t="shared" si="5354"/>
        <v>1</v>
      </c>
      <c r="MD308" s="898">
        <f t="shared" si="5355"/>
        <v>1</v>
      </c>
      <c r="ME308" s="899">
        <f t="shared" si="5356"/>
        <v>1</v>
      </c>
      <c r="MF308" s="899">
        <f t="shared" si="5357"/>
        <v>1</v>
      </c>
      <c r="MG308" s="899">
        <f t="shared" si="5358"/>
        <v>1</v>
      </c>
      <c r="MH308" s="899">
        <f t="shared" si="5359"/>
        <v>1</v>
      </c>
      <c r="MI308" s="966">
        <f t="shared" si="5360"/>
        <v>13380900</v>
      </c>
      <c r="MJ308" s="901">
        <f t="shared" si="5361"/>
        <v>0</v>
      </c>
      <c r="MM308" s="958" t="s">
        <v>983</v>
      </c>
      <c r="MN308" s="1067" t="s">
        <v>653</v>
      </c>
      <c r="MO308" s="1193" t="s">
        <v>236</v>
      </c>
      <c r="MP308" s="1194">
        <v>438</v>
      </c>
      <c r="MQ308" s="1033">
        <v>15660</v>
      </c>
      <c r="MR308" s="1025">
        <f t="shared" si="5362"/>
        <v>6859080</v>
      </c>
      <c r="MS308" s="1016"/>
      <c r="MT308" s="898">
        <f t="shared" si="5363"/>
        <v>1</v>
      </c>
      <c r="MU308" s="898">
        <f t="shared" si="5364"/>
        <v>1</v>
      </c>
      <c r="MV308" s="899">
        <f t="shared" si="5365"/>
        <v>1</v>
      </c>
      <c r="MW308" s="899">
        <f t="shared" si="5366"/>
        <v>1</v>
      </c>
      <c r="MX308" s="899">
        <f t="shared" si="5367"/>
        <v>1</v>
      </c>
      <c r="MY308" s="899">
        <f t="shared" si="5368"/>
        <v>1</v>
      </c>
      <c r="MZ308" s="966">
        <f t="shared" si="5369"/>
        <v>6859080</v>
      </c>
      <c r="NA308" s="901">
        <f t="shared" si="5370"/>
        <v>0</v>
      </c>
      <c r="ND308" s="975" t="s">
        <v>983</v>
      </c>
      <c r="NE308" s="976" t="s">
        <v>653</v>
      </c>
      <c r="NF308" s="1175" t="s">
        <v>236</v>
      </c>
      <c r="NG308" s="1176">
        <v>438</v>
      </c>
      <c r="NH308" s="979">
        <v>20421.72</v>
      </c>
      <c r="NI308" s="980">
        <v>8944713</v>
      </c>
      <c r="NJ308" s="1016"/>
      <c r="NK308" s="898">
        <f t="shared" si="5371"/>
        <v>1</v>
      </c>
      <c r="NL308" s="898">
        <f t="shared" si="5372"/>
        <v>1</v>
      </c>
      <c r="NM308" s="899">
        <f t="shared" si="5373"/>
        <v>1</v>
      </c>
      <c r="NN308" s="899">
        <f t="shared" si="5374"/>
        <v>1</v>
      </c>
      <c r="NO308" s="899">
        <f t="shared" si="5375"/>
        <v>1</v>
      </c>
      <c r="NP308" s="899">
        <f t="shared" si="5376"/>
        <v>1</v>
      </c>
      <c r="NQ308" s="966">
        <f t="shared" si="5377"/>
        <v>8944713</v>
      </c>
      <c r="NR308" s="901">
        <f t="shared" si="5378"/>
        <v>0</v>
      </c>
      <c r="NU308" s="981" t="s">
        <v>983</v>
      </c>
      <c r="NV308" s="982" t="s">
        <v>653</v>
      </c>
      <c r="NW308" s="1177" t="s">
        <v>236</v>
      </c>
      <c r="NX308" s="1178">
        <v>438</v>
      </c>
      <c r="NY308" s="1041">
        <v>20628</v>
      </c>
      <c r="NZ308" s="986">
        <f t="shared" si="5379"/>
        <v>9035064</v>
      </c>
      <c r="OA308" s="1016"/>
      <c r="OB308" s="898">
        <f t="shared" si="5380"/>
        <v>1</v>
      </c>
      <c r="OC308" s="898">
        <f t="shared" si="5381"/>
        <v>1</v>
      </c>
      <c r="OD308" s="899">
        <f t="shared" si="5382"/>
        <v>1</v>
      </c>
      <c r="OE308" s="899">
        <f t="shared" si="5383"/>
        <v>1</v>
      </c>
      <c r="OF308" s="899">
        <f t="shared" si="5384"/>
        <v>1</v>
      </c>
      <c r="OG308" s="899">
        <f t="shared" si="5385"/>
        <v>1</v>
      </c>
      <c r="OH308" s="966">
        <f t="shared" si="5386"/>
        <v>9035064</v>
      </c>
      <c r="OI308" s="901">
        <f t="shared" si="5387"/>
        <v>0</v>
      </c>
      <c r="OL308" s="958" t="s">
        <v>983</v>
      </c>
      <c r="OM308" s="1067" t="s">
        <v>653</v>
      </c>
      <c r="ON308" s="1193" t="s">
        <v>236</v>
      </c>
      <c r="OO308" s="1194">
        <v>438</v>
      </c>
      <c r="OP308" s="1033">
        <v>1761</v>
      </c>
      <c r="OQ308" s="1025">
        <f t="shared" si="5388"/>
        <v>771318</v>
      </c>
      <c r="OR308" s="1016"/>
      <c r="OS308" s="898">
        <f t="shared" si="5389"/>
        <v>1</v>
      </c>
      <c r="OT308" s="898">
        <f t="shared" si="5390"/>
        <v>1</v>
      </c>
      <c r="OU308" s="899">
        <f t="shared" si="5391"/>
        <v>1</v>
      </c>
      <c r="OV308" s="899">
        <f t="shared" si="5392"/>
        <v>1</v>
      </c>
      <c r="OW308" s="899">
        <f t="shared" si="5393"/>
        <v>1</v>
      </c>
      <c r="OX308" s="899">
        <f t="shared" si="5394"/>
        <v>1</v>
      </c>
      <c r="OY308" s="966">
        <f t="shared" si="5395"/>
        <v>771318</v>
      </c>
      <c r="OZ308" s="901">
        <f t="shared" si="5396"/>
        <v>0</v>
      </c>
      <c r="PC308" s="958" t="s">
        <v>983</v>
      </c>
      <c r="PD308" s="1067" t="s">
        <v>653</v>
      </c>
      <c r="PE308" s="1193" t="s">
        <v>236</v>
      </c>
      <c r="PF308" s="1194">
        <v>438</v>
      </c>
      <c r="PG308" s="1023">
        <v>3497</v>
      </c>
      <c r="PH308" s="1029">
        <v>1531686</v>
      </c>
      <c r="PI308" s="1249"/>
      <c r="PJ308" s="898">
        <f t="shared" si="5397"/>
        <v>1</v>
      </c>
      <c r="PK308" s="898">
        <f t="shared" si="5398"/>
        <v>1</v>
      </c>
      <c r="PL308" s="899">
        <f t="shared" si="5399"/>
        <v>1</v>
      </c>
      <c r="PM308" s="899">
        <f t="shared" si="5400"/>
        <v>1</v>
      </c>
      <c r="PN308" s="899">
        <f t="shared" si="5401"/>
        <v>1</v>
      </c>
      <c r="PO308" s="899">
        <f t="shared" si="5402"/>
        <v>1</v>
      </c>
      <c r="PP308" s="966">
        <f t="shared" si="5403"/>
        <v>1531686</v>
      </c>
      <c r="PQ308" s="901">
        <f t="shared" si="5404"/>
        <v>0</v>
      </c>
      <c r="PT308" s="958" t="s">
        <v>983</v>
      </c>
      <c r="PU308" s="1067" t="s">
        <v>653</v>
      </c>
      <c r="PV308" s="1193" t="s">
        <v>236</v>
      </c>
      <c r="PW308" s="1194">
        <v>438</v>
      </c>
      <c r="PX308" s="1033">
        <v>2430</v>
      </c>
      <c r="PY308" s="1025">
        <f t="shared" si="5405"/>
        <v>1064340</v>
      </c>
      <c r="PZ308" s="1016"/>
      <c r="QA308" s="898">
        <f t="shared" si="5406"/>
        <v>1</v>
      </c>
      <c r="QB308" s="898">
        <f t="shared" si="5407"/>
        <v>1</v>
      </c>
      <c r="QC308" s="899">
        <f t="shared" si="5408"/>
        <v>1</v>
      </c>
      <c r="QD308" s="899">
        <f t="shared" si="5409"/>
        <v>1</v>
      </c>
      <c r="QE308" s="899">
        <f t="shared" si="5410"/>
        <v>1</v>
      </c>
      <c r="QF308" s="899">
        <f t="shared" si="5411"/>
        <v>1</v>
      </c>
      <c r="QG308" s="966">
        <f t="shared" si="5412"/>
        <v>1064340</v>
      </c>
      <c r="QH308" s="901">
        <f t="shared" si="5413"/>
        <v>0</v>
      </c>
      <c r="QK308" s="958" t="s">
        <v>983</v>
      </c>
      <c r="QL308" s="1067" t="s">
        <v>653</v>
      </c>
      <c r="QM308" s="1193" t="s">
        <v>236</v>
      </c>
      <c r="QN308" s="1194">
        <v>438</v>
      </c>
      <c r="QO308" s="1038">
        <v>18035.73</v>
      </c>
      <c r="QP308" s="1028">
        <f t="shared" si="5414"/>
        <v>7899650</v>
      </c>
      <c r="QQ308" s="1016"/>
      <c r="QR308" s="898">
        <f t="shared" si="5415"/>
        <v>1</v>
      </c>
      <c r="QS308" s="898">
        <f t="shared" si="5416"/>
        <v>1</v>
      </c>
      <c r="QT308" s="899">
        <f t="shared" si="5417"/>
        <v>1</v>
      </c>
      <c r="QU308" s="899">
        <f t="shared" si="5418"/>
        <v>1</v>
      </c>
      <c r="QV308" s="899">
        <f t="shared" si="5419"/>
        <v>1</v>
      </c>
      <c r="QW308" s="899">
        <f t="shared" si="5420"/>
        <v>1</v>
      </c>
      <c r="QX308" s="966">
        <f t="shared" si="5421"/>
        <v>7899650</v>
      </c>
      <c r="QY308" s="901">
        <f t="shared" si="5422"/>
        <v>0</v>
      </c>
      <c r="RB308" s="405"/>
      <c r="RC308" s="406"/>
      <c r="RD308" s="407"/>
      <c r="RE308" s="408"/>
      <c r="RF308" s="409"/>
      <c r="RG308" s="410"/>
      <c r="RH308" s="410"/>
      <c r="RI308" s="898"/>
      <c r="RJ308" s="898"/>
      <c r="RK308" s="934"/>
      <c r="RL308" s="934"/>
      <c r="RM308" s="934"/>
      <c r="RN308" s="934"/>
      <c r="RO308" s="935"/>
      <c r="RP308" s="936"/>
      <c r="RS308" s="405"/>
      <c r="RT308" s="406"/>
      <c r="RU308" s="407"/>
      <c r="RV308" s="408"/>
      <c r="RW308" s="409"/>
      <c r="RX308" s="410"/>
      <c r="RY308" s="410"/>
      <c r="RZ308" s="898"/>
      <c r="SA308" s="898"/>
      <c r="SB308" s="934"/>
      <c r="SC308" s="934"/>
      <c r="SD308" s="934"/>
      <c r="SE308" s="934"/>
      <c r="SF308" s="935"/>
      <c r="SG308" s="936"/>
      <c r="SJ308" s="405"/>
      <c r="SK308" s="406"/>
      <c r="SL308" s="407"/>
      <c r="SM308" s="408"/>
      <c r="SN308" s="409"/>
      <c r="SO308" s="410"/>
      <c r="SP308" s="410"/>
      <c r="SQ308" s="898"/>
      <c r="SR308" s="898"/>
      <c r="SS308" s="934"/>
      <c r="ST308" s="934"/>
      <c r="SU308" s="934"/>
      <c r="SV308" s="934"/>
      <c r="SW308" s="935"/>
      <c r="SX308" s="936"/>
    </row>
    <row r="309" spans="2:518" ht="29.25" customHeight="1" thickTop="1" thickBot="1">
      <c r="B309" s="937" t="s">
        <v>984</v>
      </c>
      <c r="C309" s="938" t="s">
        <v>654</v>
      </c>
      <c r="D309" s="939"/>
      <c r="E309" s="940"/>
      <c r="F309" s="941"/>
      <c r="G309" s="942"/>
      <c r="H309" s="1016"/>
      <c r="K309" s="937" t="s">
        <v>984</v>
      </c>
      <c r="L309" s="938" t="s">
        <v>654</v>
      </c>
      <c r="M309" s="939"/>
      <c r="N309" s="940"/>
      <c r="O309" s="941"/>
      <c r="P309" s="942"/>
      <c r="Q309" s="1016"/>
      <c r="R309" s="898"/>
      <c r="S309" s="898"/>
      <c r="T309" s="934"/>
      <c r="U309" s="934"/>
      <c r="V309" s="934"/>
      <c r="W309" s="934"/>
      <c r="X309" s="935"/>
      <c r="Y309" s="936"/>
      <c r="Z309" s="872"/>
      <c r="AA309" s="872"/>
      <c r="AB309" s="937" t="s">
        <v>984</v>
      </c>
      <c r="AC309" s="938" t="s">
        <v>654</v>
      </c>
      <c r="AD309" s="939"/>
      <c r="AE309" s="940"/>
      <c r="AF309" s="941"/>
      <c r="AG309" s="942"/>
      <c r="AH309" s="1016"/>
      <c r="AI309" s="898"/>
      <c r="AJ309" s="898"/>
      <c r="AK309" s="934"/>
      <c r="AL309" s="934"/>
      <c r="AM309" s="934"/>
      <c r="AN309" s="934"/>
      <c r="AO309" s="935"/>
      <c r="AP309" s="936"/>
      <c r="AQ309" s="872"/>
      <c r="AR309" s="872"/>
      <c r="AS309" s="937" t="s">
        <v>984</v>
      </c>
      <c r="AT309" s="1006" t="s">
        <v>654</v>
      </c>
      <c r="AU309" s="939"/>
      <c r="AV309" s="940"/>
      <c r="AW309" s="944"/>
      <c r="AX309" s="945"/>
      <c r="AY309" s="1016"/>
      <c r="AZ309" s="898"/>
      <c r="BA309" s="898"/>
      <c r="BB309" s="934"/>
      <c r="BC309" s="934"/>
      <c r="BD309" s="934"/>
      <c r="BE309" s="934"/>
      <c r="BF309" s="935"/>
      <c r="BG309" s="936"/>
      <c r="BJ309" s="937" t="s">
        <v>984</v>
      </c>
      <c r="BK309" s="938" t="s">
        <v>654</v>
      </c>
      <c r="BL309" s="939"/>
      <c r="BM309" s="940"/>
      <c r="BN309" s="941"/>
      <c r="BO309" s="942"/>
      <c r="BP309" s="1016"/>
      <c r="BQ309" s="898"/>
      <c r="BR309" s="898"/>
      <c r="BS309" s="934"/>
      <c r="BT309" s="934"/>
      <c r="BU309" s="934"/>
      <c r="BV309" s="934"/>
      <c r="BW309" s="935"/>
      <c r="BX309" s="936"/>
      <c r="CA309" s="937" t="s">
        <v>984</v>
      </c>
      <c r="CB309" s="938" t="s">
        <v>654</v>
      </c>
      <c r="CC309" s="939"/>
      <c r="CD309" s="940"/>
      <c r="CE309" s="941"/>
      <c r="CF309" s="942"/>
      <c r="CG309" s="1016"/>
      <c r="CH309" s="898"/>
      <c r="CI309" s="898"/>
      <c r="CJ309" s="934"/>
      <c r="CK309" s="934"/>
      <c r="CL309" s="934"/>
      <c r="CM309" s="934"/>
      <c r="CN309" s="935"/>
      <c r="CO309" s="936"/>
      <c r="CR309" s="937" t="s">
        <v>984</v>
      </c>
      <c r="CS309" s="938" t="s">
        <v>654</v>
      </c>
      <c r="CT309" s="939"/>
      <c r="CU309" s="940"/>
      <c r="CV309" s="941"/>
      <c r="CW309" s="942"/>
      <c r="CX309" s="1016"/>
      <c r="CY309" s="898"/>
      <c r="CZ309" s="898"/>
      <c r="DA309" s="934"/>
      <c r="DB309" s="934"/>
      <c r="DC309" s="934"/>
      <c r="DD309" s="934"/>
      <c r="DE309" s="935"/>
      <c r="DF309" s="936"/>
      <c r="DI309" s="937" t="s">
        <v>984</v>
      </c>
      <c r="DJ309" s="938" t="s">
        <v>654</v>
      </c>
      <c r="DK309" s="939"/>
      <c r="DL309" s="940"/>
      <c r="DM309" s="941"/>
      <c r="DN309" s="942"/>
      <c r="DO309" s="1016"/>
      <c r="DP309" s="898"/>
      <c r="DQ309" s="898"/>
      <c r="DR309" s="934"/>
      <c r="DS309" s="934"/>
      <c r="DT309" s="934"/>
      <c r="DU309" s="934"/>
      <c r="DV309" s="935"/>
      <c r="DW309" s="936"/>
      <c r="DZ309" s="937" t="s">
        <v>984</v>
      </c>
      <c r="EA309" s="938" t="s">
        <v>654</v>
      </c>
      <c r="EB309" s="939"/>
      <c r="EC309" s="940"/>
      <c r="ED309" s="941"/>
      <c r="EE309" s="942"/>
      <c r="EF309" s="1016"/>
      <c r="EG309" s="898"/>
      <c r="EH309" s="898"/>
      <c r="EI309" s="934"/>
      <c r="EJ309" s="934"/>
      <c r="EK309" s="934"/>
      <c r="EL309" s="934"/>
      <c r="EM309" s="935"/>
      <c r="EN309" s="936"/>
      <c r="EQ309" s="937" t="s">
        <v>984</v>
      </c>
      <c r="ER309" s="938" t="s">
        <v>654</v>
      </c>
      <c r="ES309" s="939"/>
      <c r="ET309" s="940"/>
      <c r="EU309" s="941"/>
      <c r="EV309" s="942"/>
      <c r="EW309" s="1016"/>
      <c r="EX309" s="898"/>
      <c r="EY309" s="898"/>
      <c r="EZ309" s="934"/>
      <c r="FA309" s="934"/>
      <c r="FB309" s="934"/>
      <c r="FC309" s="934"/>
      <c r="FD309" s="935"/>
      <c r="FE309" s="936"/>
      <c r="FH309" s="937"/>
      <c r="FI309" s="938"/>
      <c r="FJ309" s="939"/>
      <c r="FK309" s="940"/>
      <c r="FL309" s="941"/>
      <c r="FM309" s="942"/>
      <c r="FN309" s="1016"/>
      <c r="FO309" s="898"/>
      <c r="FP309" s="898"/>
      <c r="FQ309" s="934"/>
      <c r="FR309" s="934"/>
      <c r="FS309" s="934"/>
      <c r="FT309" s="934"/>
      <c r="FU309" s="935"/>
      <c r="FV309" s="936"/>
      <c r="FY309" s="937" t="s">
        <v>984</v>
      </c>
      <c r="FZ309" s="938" t="s">
        <v>654</v>
      </c>
      <c r="GA309" s="939"/>
      <c r="GB309" s="940"/>
      <c r="GC309" s="941"/>
      <c r="GD309" s="942"/>
      <c r="GE309" s="1016"/>
      <c r="GF309" s="898"/>
      <c r="GG309" s="898"/>
      <c r="GH309" s="934"/>
      <c r="GI309" s="934"/>
      <c r="GJ309" s="934"/>
      <c r="GK309" s="934"/>
      <c r="GL309" s="935"/>
      <c r="GM309" s="936"/>
      <c r="GP309" s="937" t="s">
        <v>984</v>
      </c>
      <c r="GQ309" s="938" t="s">
        <v>654</v>
      </c>
      <c r="GR309" s="939"/>
      <c r="GS309" s="940"/>
      <c r="GT309" s="941"/>
      <c r="GU309" s="942"/>
      <c r="GV309" s="1016"/>
      <c r="GW309" s="898"/>
      <c r="GX309" s="898"/>
      <c r="GY309" s="934"/>
      <c r="GZ309" s="934"/>
      <c r="HA309" s="934"/>
      <c r="HB309" s="934"/>
      <c r="HC309" s="935"/>
      <c r="HD309" s="936"/>
      <c r="HG309" s="937" t="s">
        <v>984</v>
      </c>
      <c r="HH309" s="938" t="s">
        <v>654</v>
      </c>
      <c r="HI309" s="939"/>
      <c r="HJ309" s="940"/>
      <c r="HK309" s="941"/>
      <c r="HL309" s="942"/>
      <c r="HM309" s="1016"/>
      <c r="HN309" s="898"/>
      <c r="HO309" s="898"/>
      <c r="HP309" s="934"/>
      <c r="HQ309" s="934"/>
      <c r="HR309" s="934"/>
      <c r="HS309" s="934"/>
      <c r="HT309" s="935"/>
      <c r="HU309" s="936"/>
      <c r="HX309" s="937" t="s">
        <v>984</v>
      </c>
      <c r="HY309" s="938" t="s">
        <v>654</v>
      </c>
      <c r="HZ309" s="939"/>
      <c r="IA309" s="940"/>
      <c r="IB309" s="941"/>
      <c r="IC309" s="942"/>
      <c r="ID309" s="1016"/>
      <c r="IE309" s="898"/>
      <c r="IF309" s="898"/>
      <c r="IG309" s="934"/>
      <c r="IH309" s="934"/>
      <c r="II309" s="934"/>
      <c r="IJ309" s="934"/>
      <c r="IK309" s="935"/>
      <c r="IL309" s="936"/>
      <c r="IO309" s="937" t="s">
        <v>984</v>
      </c>
      <c r="IP309" s="938" t="s">
        <v>654</v>
      </c>
      <c r="IQ309" s="939"/>
      <c r="IR309" s="940"/>
      <c r="IS309" s="941"/>
      <c r="IT309" s="942"/>
      <c r="IU309" s="1016"/>
      <c r="IV309" s="898"/>
      <c r="IW309" s="898"/>
      <c r="IX309" s="934"/>
      <c r="IY309" s="934"/>
      <c r="IZ309" s="934"/>
      <c r="JA309" s="934"/>
      <c r="JB309" s="935"/>
      <c r="JC309" s="936"/>
      <c r="JF309" s="937" t="s">
        <v>984</v>
      </c>
      <c r="JG309" s="938" t="s">
        <v>654</v>
      </c>
      <c r="JH309" s="939"/>
      <c r="JI309" s="940"/>
      <c r="JJ309" s="941"/>
      <c r="JK309" s="942"/>
      <c r="JL309" s="1016"/>
      <c r="JM309" s="898"/>
      <c r="JN309" s="898"/>
      <c r="JO309" s="934"/>
      <c r="JP309" s="934"/>
      <c r="JQ309" s="934"/>
      <c r="JR309" s="934"/>
      <c r="JS309" s="935"/>
      <c r="JT309" s="936"/>
      <c r="JW309" s="937" t="s">
        <v>984</v>
      </c>
      <c r="JX309" s="938" t="s">
        <v>654</v>
      </c>
      <c r="JY309" s="939"/>
      <c r="JZ309" s="940"/>
      <c r="KA309" s="941"/>
      <c r="KB309" s="942"/>
      <c r="KC309" s="1016"/>
      <c r="KD309" s="898"/>
      <c r="KE309" s="898"/>
      <c r="KF309" s="934"/>
      <c r="KG309" s="934"/>
      <c r="KH309" s="934"/>
      <c r="KI309" s="934"/>
      <c r="KJ309" s="935"/>
      <c r="KK309" s="936"/>
      <c r="KN309" s="937" t="s">
        <v>984</v>
      </c>
      <c r="KO309" s="938" t="s">
        <v>654</v>
      </c>
      <c r="KP309" s="939"/>
      <c r="KQ309" s="940"/>
      <c r="KR309" s="941"/>
      <c r="KS309" s="942"/>
      <c r="KT309" s="1016"/>
      <c r="KU309" s="898"/>
      <c r="KV309" s="898"/>
      <c r="KW309" s="934"/>
      <c r="KX309" s="934"/>
      <c r="KY309" s="934"/>
      <c r="KZ309" s="934"/>
      <c r="LA309" s="935"/>
      <c r="LB309" s="936"/>
      <c r="LE309" s="937" t="s">
        <v>984</v>
      </c>
      <c r="LF309" s="938" t="s">
        <v>654</v>
      </c>
      <c r="LG309" s="939"/>
      <c r="LH309" s="940"/>
      <c r="LI309" s="1007">
        <v>0</v>
      </c>
      <c r="LJ309" s="1008"/>
      <c r="LK309" s="1016"/>
      <c r="LL309" s="898"/>
      <c r="LM309" s="898"/>
      <c r="LN309" s="934"/>
      <c r="LO309" s="934"/>
      <c r="LP309" s="934"/>
      <c r="LQ309" s="934"/>
      <c r="LR309" s="935"/>
      <c r="LS309" s="936"/>
      <c r="LV309" s="937" t="s">
        <v>984</v>
      </c>
      <c r="LW309" s="938" t="s">
        <v>654</v>
      </c>
      <c r="LX309" s="939"/>
      <c r="LY309" s="940"/>
      <c r="LZ309" s="941"/>
      <c r="MA309" s="942"/>
      <c r="MB309" s="1016"/>
      <c r="MC309" s="898"/>
      <c r="MD309" s="898"/>
      <c r="ME309" s="934"/>
      <c r="MF309" s="934"/>
      <c r="MG309" s="934"/>
      <c r="MH309" s="934"/>
      <c r="MI309" s="935"/>
      <c r="MJ309" s="936"/>
      <c r="MM309" s="937" t="s">
        <v>984</v>
      </c>
      <c r="MN309" s="938" t="s">
        <v>654</v>
      </c>
      <c r="MO309" s="939"/>
      <c r="MP309" s="940"/>
      <c r="MQ309" s="941"/>
      <c r="MR309" s="942"/>
      <c r="MS309" s="1016"/>
      <c r="MT309" s="898"/>
      <c r="MU309" s="898"/>
      <c r="MV309" s="934"/>
      <c r="MW309" s="934"/>
      <c r="MX309" s="934"/>
      <c r="MY309" s="934"/>
      <c r="MZ309" s="935"/>
      <c r="NA309" s="936"/>
      <c r="ND309" s="946" t="s">
        <v>984</v>
      </c>
      <c r="NE309" s="1009" t="s">
        <v>654</v>
      </c>
      <c r="NF309" s="948"/>
      <c r="NG309" s="949"/>
      <c r="NH309" s="998"/>
      <c r="NI309" s="950"/>
      <c r="NJ309" s="1016"/>
      <c r="NK309" s="898"/>
      <c r="NL309" s="898"/>
      <c r="NM309" s="934"/>
      <c r="NN309" s="934"/>
      <c r="NO309" s="934"/>
      <c r="NP309" s="934"/>
      <c r="NQ309" s="935"/>
      <c r="NR309" s="936"/>
      <c r="NU309" s="951" t="s">
        <v>984</v>
      </c>
      <c r="NV309" s="1010" t="s">
        <v>654</v>
      </c>
      <c r="NW309" s="953"/>
      <c r="NX309" s="954"/>
      <c r="NY309" s="1011"/>
      <c r="NZ309" s="955"/>
      <c r="OA309" s="1016"/>
      <c r="OB309" s="898"/>
      <c r="OC309" s="898"/>
      <c r="OD309" s="934"/>
      <c r="OE309" s="934"/>
      <c r="OF309" s="934"/>
      <c r="OG309" s="934"/>
      <c r="OH309" s="935"/>
      <c r="OI309" s="936"/>
      <c r="OL309" s="937" t="s">
        <v>984</v>
      </c>
      <c r="OM309" s="938" t="s">
        <v>654</v>
      </c>
      <c r="ON309" s="939"/>
      <c r="OO309" s="940"/>
      <c r="OP309" s="941"/>
      <c r="OQ309" s="942"/>
      <c r="OR309" s="1016"/>
      <c r="OS309" s="898"/>
      <c r="OT309" s="898"/>
      <c r="OU309" s="934"/>
      <c r="OV309" s="934"/>
      <c r="OW309" s="934"/>
      <c r="OX309" s="934"/>
      <c r="OY309" s="935"/>
      <c r="OZ309" s="936"/>
      <c r="PC309" s="937" t="s">
        <v>984</v>
      </c>
      <c r="PD309" s="938" t="s">
        <v>654</v>
      </c>
      <c r="PE309" s="939"/>
      <c r="PF309" s="940"/>
      <c r="PG309" s="956"/>
      <c r="PH309" s="957"/>
      <c r="PI309" s="1249"/>
      <c r="PJ309" s="898"/>
      <c r="PK309" s="898"/>
      <c r="PL309" s="934"/>
      <c r="PM309" s="934"/>
      <c r="PN309" s="934"/>
      <c r="PO309" s="934"/>
      <c r="PP309" s="935"/>
      <c r="PQ309" s="936"/>
      <c r="PT309" s="937" t="s">
        <v>984</v>
      </c>
      <c r="PU309" s="938" t="s">
        <v>654</v>
      </c>
      <c r="PV309" s="939"/>
      <c r="PW309" s="940"/>
      <c r="PX309" s="941"/>
      <c r="PY309" s="942"/>
      <c r="PZ309" s="1016"/>
      <c r="QA309" s="898"/>
      <c r="QB309" s="898"/>
      <c r="QC309" s="934"/>
      <c r="QD309" s="934"/>
      <c r="QE309" s="934"/>
      <c r="QF309" s="934"/>
      <c r="QG309" s="935"/>
      <c r="QH309" s="936"/>
      <c r="QK309" s="937" t="s">
        <v>984</v>
      </c>
      <c r="QL309" s="938" t="s">
        <v>654</v>
      </c>
      <c r="QM309" s="939"/>
      <c r="QN309" s="940"/>
      <c r="QO309" s="1007">
        <v>0</v>
      </c>
      <c r="QP309" s="1008"/>
      <c r="QQ309" s="1016"/>
      <c r="QR309" s="898"/>
      <c r="QS309" s="898"/>
      <c r="QT309" s="934"/>
      <c r="QU309" s="934"/>
      <c r="QV309" s="934"/>
      <c r="QW309" s="934"/>
      <c r="QX309" s="935"/>
      <c r="QY309" s="936"/>
      <c r="RB309" s="405"/>
      <c r="RC309" s="406"/>
      <c r="RD309" s="407"/>
      <c r="RE309" s="408"/>
      <c r="RF309" s="409"/>
      <c r="RG309" s="410"/>
      <c r="RH309" s="410"/>
      <c r="RI309" s="898"/>
      <c r="RJ309" s="898"/>
      <c r="RK309" s="934"/>
      <c r="RL309" s="934"/>
      <c r="RM309" s="934"/>
      <c r="RN309" s="934"/>
      <c r="RO309" s="935"/>
      <c r="RP309" s="936"/>
      <c r="RS309" s="405"/>
      <c r="RT309" s="406"/>
      <c r="RU309" s="407"/>
      <c r="RV309" s="408"/>
      <c r="RW309" s="409"/>
      <c r="RX309" s="410"/>
      <c r="RY309" s="410"/>
      <c r="RZ309" s="898"/>
      <c r="SA309" s="898"/>
      <c r="SB309" s="934"/>
      <c r="SC309" s="934"/>
      <c r="SD309" s="934"/>
      <c r="SE309" s="934"/>
      <c r="SF309" s="935"/>
      <c r="SG309" s="936"/>
      <c r="SJ309" s="405"/>
      <c r="SK309" s="406"/>
      <c r="SL309" s="407"/>
      <c r="SM309" s="408"/>
      <c r="SN309" s="409"/>
      <c r="SO309" s="410"/>
      <c r="SP309" s="410"/>
      <c r="SQ309" s="898"/>
      <c r="SR309" s="898"/>
      <c r="SS309" s="934"/>
      <c r="ST309" s="934"/>
      <c r="SU309" s="934"/>
      <c r="SV309" s="934"/>
      <c r="SW309" s="935"/>
      <c r="SX309" s="936"/>
    </row>
    <row r="310" spans="2:518" ht="68.25" customHeight="1" thickTop="1" thickBot="1">
      <c r="B310" s="958"/>
      <c r="C310" s="1190" t="s">
        <v>655</v>
      </c>
      <c r="D310" s="1179"/>
      <c r="E310" s="1180"/>
      <c r="F310" s="1017"/>
      <c r="G310" s="1025"/>
      <c r="H310" s="1016"/>
      <c r="K310" s="958"/>
      <c r="L310" s="1190" t="s">
        <v>655</v>
      </c>
      <c r="M310" s="1179"/>
      <c r="N310" s="1180"/>
      <c r="O310" s="1017"/>
      <c r="P310" s="1025"/>
      <c r="Q310" s="1016"/>
      <c r="R310" s="898"/>
      <c r="S310" s="898"/>
      <c r="T310" s="934"/>
      <c r="U310" s="934"/>
      <c r="V310" s="934"/>
      <c r="W310" s="934"/>
      <c r="X310" s="935"/>
      <c r="Y310" s="936"/>
      <c r="Z310" s="872"/>
      <c r="AA310" s="872"/>
      <c r="AB310" s="958"/>
      <c r="AC310" s="1190" t="s">
        <v>655</v>
      </c>
      <c r="AD310" s="1179"/>
      <c r="AE310" s="1180"/>
      <c r="AF310" s="1017"/>
      <c r="AG310" s="1025"/>
      <c r="AH310" s="1016"/>
      <c r="AI310" s="898"/>
      <c r="AJ310" s="898"/>
      <c r="AK310" s="934"/>
      <c r="AL310" s="934"/>
      <c r="AM310" s="934"/>
      <c r="AN310" s="934"/>
      <c r="AO310" s="935"/>
      <c r="AP310" s="936"/>
      <c r="AQ310" s="872"/>
      <c r="AR310" s="872"/>
      <c r="AS310" s="958"/>
      <c r="AT310" s="1191" t="s">
        <v>655</v>
      </c>
      <c r="AU310" s="1179"/>
      <c r="AV310" s="1180"/>
      <c r="AW310" s="1242"/>
      <c r="AX310" s="1026"/>
      <c r="AY310" s="1016"/>
      <c r="AZ310" s="898"/>
      <c r="BA310" s="898"/>
      <c r="BB310" s="934"/>
      <c r="BC310" s="934"/>
      <c r="BD310" s="934"/>
      <c r="BE310" s="934"/>
      <c r="BF310" s="935"/>
      <c r="BG310" s="936"/>
      <c r="BJ310" s="958"/>
      <c r="BK310" s="1190" t="s">
        <v>655</v>
      </c>
      <c r="BL310" s="1179"/>
      <c r="BM310" s="1180"/>
      <c r="BN310" s="1017"/>
      <c r="BO310" s="1025"/>
      <c r="BP310" s="1016"/>
      <c r="BQ310" s="898"/>
      <c r="BR310" s="898"/>
      <c r="BS310" s="934"/>
      <c r="BT310" s="934"/>
      <c r="BU310" s="934"/>
      <c r="BV310" s="934"/>
      <c r="BW310" s="935"/>
      <c r="BX310" s="936"/>
      <c r="CA310" s="958"/>
      <c r="CB310" s="1190" t="s">
        <v>655</v>
      </c>
      <c r="CC310" s="1179"/>
      <c r="CD310" s="1180"/>
      <c r="CE310" s="1017"/>
      <c r="CF310" s="1025"/>
      <c r="CG310" s="1016"/>
      <c r="CH310" s="898"/>
      <c r="CI310" s="898"/>
      <c r="CJ310" s="934"/>
      <c r="CK310" s="934"/>
      <c r="CL310" s="934"/>
      <c r="CM310" s="934"/>
      <c r="CN310" s="935"/>
      <c r="CO310" s="936"/>
      <c r="CR310" s="958"/>
      <c r="CS310" s="1190" t="s">
        <v>655</v>
      </c>
      <c r="CT310" s="1179"/>
      <c r="CU310" s="1180"/>
      <c r="CV310" s="1017"/>
      <c r="CW310" s="1025"/>
      <c r="CX310" s="1016"/>
      <c r="CY310" s="898"/>
      <c r="CZ310" s="898"/>
      <c r="DA310" s="934"/>
      <c r="DB310" s="934"/>
      <c r="DC310" s="934"/>
      <c r="DD310" s="934"/>
      <c r="DE310" s="935"/>
      <c r="DF310" s="936"/>
      <c r="DI310" s="958"/>
      <c r="DJ310" s="1190" t="s">
        <v>655</v>
      </c>
      <c r="DK310" s="1179"/>
      <c r="DL310" s="1180"/>
      <c r="DM310" s="1017"/>
      <c r="DN310" s="1025"/>
      <c r="DO310" s="1016"/>
      <c r="DP310" s="898"/>
      <c r="DQ310" s="898"/>
      <c r="DR310" s="934"/>
      <c r="DS310" s="934"/>
      <c r="DT310" s="934"/>
      <c r="DU310" s="934"/>
      <c r="DV310" s="935"/>
      <c r="DW310" s="936"/>
      <c r="DZ310" s="958"/>
      <c r="EA310" s="1190" t="s">
        <v>655</v>
      </c>
      <c r="EB310" s="1179"/>
      <c r="EC310" s="1180"/>
      <c r="ED310" s="1017"/>
      <c r="EE310" s="1025"/>
      <c r="EF310" s="1016"/>
      <c r="EG310" s="898"/>
      <c r="EH310" s="898"/>
      <c r="EI310" s="934"/>
      <c r="EJ310" s="934"/>
      <c r="EK310" s="934"/>
      <c r="EL310" s="934"/>
      <c r="EM310" s="935"/>
      <c r="EN310" s="936"/>
      <c r="EQ310" s="958"/>
      <c r="ER310" s="1190" t="s">
        <v>655</v>
      </c>
      <c r="ES310" s="1179"/>
      <c r="ET310" s="1180"/>
      <c r="EU310" s="1017"/>
      <c r="EV310" s="1025"/>
      <c r="EW310" s="1016"/>
      <c r="EX310" s="898"/>
      <c r="EY310" s="898"/>
      <c r="EZ310" s="934"/>
      <c r="FA310" s="934"/>
      <c r="FB310" s="934"/>
      <c r="FC310" s="934"/>
      <c r="FD310" s="935"/>
      <c r="FE310" s="936"/>
      <c r="FH310" s="958"/>
      <c r="FI310" s="1190"/>
      <c r="FJ310" s="1179"/>
      <c r="FK310" s="1180"/>
      <c r="FL310" s="1017"/>
      <c r="FM310" s="1025"/>
      <c r="FN310" s="1016"/>
      <c r="FO310" s="898"/>
      <c r="FP310" s="898"/>
      <c r="FQ310" s="934"/>
      <c r="FR310" s="934"/>
      <c r="FS310" s="934"/>
      <c r="FT310" s="934"/>
      <c r="FU310" s="935"/>
      <c r="FV310" s="936"/>
      <c r="FY310" s="958"/>
      <c r="FZ310" s="1190" t="s">
        <v>655</v>
      </c>
      <c r="GA310" s="1179"/>
      <c r="GB310" s="1180"/>
      <c r="GC310" s="1017"/>
      <c r="GD310" s="1025"/>
      <c r="GE310" s="1016"/>
      <c r="GF310" s="898"/>
      <c r="GG310" s="898"/>
      <c r="GH310" s="934"/>
      <c r="GI310" s="934"/>
      <c r="GJ310" s="934"/>
      <c r="GK310" s="934"/>
      <c r="GL310" s="935"/>
      <c r="GM310" s="936"/>
      <c r="GP310" s="958"/>
      <c r="GQ310" s="1190" t="s">
        <v>655</v>
      </c>
      <c r="GR310" s="1179"/>
      <c r="GS310" s="1180"/>
      <c r="GT310" s="1017"/>
      <c r="GU310" s="1025"/>
      <c r="GV310" s="1016"/>
      <c r="GW310" s="898"/>
      <c r="GX310" s="898"/>
      <c r="GY310" s="934"/>
      <c r="GZ310" s="934"/>
      <c r="HA310" s="934"/>
      <c r="HB310" s="934"/>
      <c r="HC310" s="935"/>
      <c r="HD310" s="936"/>
      <c r="HG310" s="958"/>
      <c r="HH310" s="1190" t="s">
        <v>655</v>
      </c>
      <c r="HI310" s="1179"/>
      <c r="HJ310" s="1180"/>
      <c r="HK310" s="1017"/>
      <c r="HL310" s="1025"/>
      <c r="HM310" s="1016"/>
      <c r="HN310" s="898"/>
      <c r="HO310" s="898"/>
      <c r="HP310" s="934"/>
      <c r="HQ310" s="934"/>
      <c r="HR310" s="934"/>
      <c r="HS310" s="934"/>
      <c r="HT310" s="935"/>
      <c r="HU310" s="936"/>
      <c r="HX310" s="958"/>
      <c r="HY310" s="1190" t="s">
        <v>655</v>
      </c>
      <c r="HZ310" s="1179"/>
      <c r="IA310" s="1180"/>
      <c r="IB310" s="1017"/>
      <c r="IC310" s="1025"/>
      <c r="ID310" s="1016"/>
      <c r="IE310" s="898"/>
      <c r="IF310" s="898"/>
      <c r="IG310" s="934"/>
      <c r="IH310" s="934"/>
      <c r="II310" s="934"/>
      <c r="IJ310" s="934"/>
      <c r="IK310" s="935"/>
      <c r="IL310" s="936"/>
      <c r="IO310" s="958"/>
      <c r="IP310" s="1190" t="s">
        <v>655</v>
      </c>
      <c r="IQ310" s="1179"/>
      <c r="IR310" s="1180"/>
      <c r="IS310" s="1017"/>
      <c r="IT310" s="1025"/>
      <c r="IU310" s="1016"/>
      <c r="IV310" s="898"/>
      <c r="IW310" s="898"/>
      <c r="IX310" s="934"/>
      <c r="IY310" s="934"/>
      <c r="IZ310" s="934"/>
      <c r="JA310" s="934"/>
      <c r="JB310" s="935"/>
      <c r="JC310" s="936"/>
      <c r="JF310" s="958"/>
      <c r="JG310" s="1190" t="s">
        <v>655</v>
      </c>
      <c r="JH310" s="1179"/>
      <c r="JI310" s="1180"/>
      <c r="JJ310" s="1017"/>
      <c r="JK310" s="1025"/>
      <c r="JL310" s="1016"/>
      <c r="JM310" s="898"/>
      <c r="JN310" s="898"/>
      <c r="JO310" s="934"/>
      <c r="JP310" s="934"/>
      <c r="JQ310" s="934"/>
      <c r="JR310" s="934"/>
      <c r="JS310" s="935"/>
      <c r="JT310" s="936"/>
      <c r="JW310" s="958"/>
      <c r="JX310" s="1190" t="s">
        <v>655</v>
      </c>
      <c r="JY310" s="1179"/>
      <c r="JZ310" s="1180"/>
      <c r="KA310" s="1017"/>
      <c r="KB310" s="1025"/>
      <c r="KC310" s="1016"/>
      <c r="KD310" s="898"/>
      <c r="KE310" s="898"/>
      <c r="KF310" s="934"/>
      <c r="KG310" s="934"/>
      <c r="KH310" s="934"/>
      <c r="KI310" s="934"/>
      <c r="KJ310" s="935"/>
      <c r="KK310" s="936"/>
      <c r="KN310" s="958"/>
      <c r="KO310" s="1190" t="s">
        <v>655</v>
      </c>
      <c r="KP310" s="1179"/>
      <c r="KQ310" s="1180"/>
      <c r="KR310" s="1017"/>
      <c r="KS310" s="1025"/>
      <c r="KT310" s="1016"/>
      <c r="KU310" s="898"/>
      <c r="KV310" s="898"/>
      <c r="KW310" s="934"/>
      <c r="KX310" s="934"/>
      <c r="KY310" s="934"/>
      <c r="KZ310" s="934"/>
      <c r="LA310" s="935"/>
      <c r="LB310" s="936"/>
      <c r="LE310" s="958"/>
      <c r="LF310" s="1190" t="s">
        <v>655</v>
      </c>
      <c r="LG310" s="1179"/>
      <c r="LH310" s="1180"/>
      <c r="LI310" s="1243">
        <v>0</v>
      </c>
      <c r="LJ310" s="1028"/>
      <c r="LK310" s="1016"/>
      <c r="LL310" s="898"/>
      <c r="LM310" s="898"/>
      <c r="LN310" s="934"/>
      <c r="LO310" s="934"/>
      <c r="LP310" s="934"/>
      <c r="LQ310" s="934"/>
      <c r="LR310" s="935"/>
      <c r="LS310" s="936"/>
      <c r="LV310" s="958"/>
      <c r="LW310" s="1190" t="s">
        <v>655</v>
      </c>
      <c r="LX310" s="1179"/>
      <c r="LY310" s="1180"/>
      <c r="LZ310" s="1017"/>
      <c r="MA310" s="1025"/>
      <c r="MB310" s="1016"/>
      <c r="MC310" s="898"/>
      <c r="MD310" s="898"/>
      <c r="ME310" s="934"/>
      <c r="MF310" s="934"/>
      <c r="MG310" s="934"/>
      <c r="MH310" s="934"/>
      <c r="MI310" s="935"/>
      <c r="MJ310" s="936"/>
      <c r="MM310" s="958"/>
      <c r="MN310" s="1190" t="s">
        <v>655</v>
      </c>
      <c r="MO310" s="1179"/>
      <c r="MP310" s="1180"/>
      <c r="MQ310" s="1017"/>
      <c r="MR310" s="1025"/>
      <c r="MS310" s="1016"/>
      <c r="MT310" s="898"/>
      <c r="MU310" s="898"/>
      <c r="MV310" s="934"/>
      <c r="MW310" s="934"/>
      <c r="MX310" s="934"/>
      <c r="MY310" s="934"/>
      <c r="MZ310" s="935"/>
      <c r="NA310" s="936"/>
      <c r="ND310" s="975"/>
      <c r="NE310" s="976" t="s">
        <v>655</v>
      </c>
      <c r="NF310" s="1175"/>
      <c r="NG310" s="1176"/>
      <c r="NH310" s="979"/>
      <c r="NI310" s="980"/>
      <c r="NJ310" s="1016"/>
      <c r="NK310" s="898"/>
      <c r="NL310" s="898"/>
      <c r="NM310" s="934"/>
      <c r="NN310" s="934"/>
      <c r="NO310" s="934"/>
      <c r="NP310" s="934"/>
      <c r="NQ310" s="935"/>
      <c r="NR310" s="936"/>
      <c r="NU310" s="981"/>
      <c r="NV310" s="982" t="s">
        <v>655</v>
      </c>
      <c r="NW310" s="1177"/>
      <c r="NX310" s="1178"/>
      <c r="NY310" s="1244"/>
      <c r="NZ310" s="986"/>
      <c r="OA310" s="1016"/>
      <c r="OB310" s="898"/>
      <c r="OC310" s="898"/>
      <c r="OD310" s="934"/>
      <c r="OE310" s="934"/>
      <c r="OF310" s="934"/>
      <c r="OG310" s="934"/>
      <c r="OH310" s="935"/>
      <c r="OI310" s="936"/>
      <c r="OL310" s="958"/>
      <c r="OM310" s="1245" t="s">
        <v>655</v>
      </c>
      <c r="ON310" s="1179"/>
      <c r="OO310" s="1180"/>
      <c r="OP310" s="1017"/>
      <c r="OQ310" s="1025"/>
      <c r="OR310" s="1016"/>
      <c r="OS310" s="898"/>
      <c r="OT310" s="898"/>
      <c r="OU310" s="934"/>
      <c r="OV310" s="934"/>
      <c r="OW310" s="934"/>
      <c r="OX310" s="934"/>
      <c r="OY310" s="935"/>
      <c r="OZ310" s="936"/>
      <c r="PC310" s="958"/>
      <c r="PD310" s="1190" t="s">
        <v>655</v>
      </c>
      <c r="PE310" s="1179"/>
      <c r="PF310" s="1180"/>
      <c r="PG310" s="1246"/>
      <c r="PH310" s="1029"/>
      <c r="PI310" s="1249"/>
      <c r="PJ310" s="898"/>
      <c r="PK310" s="898"/>
      <c r="PL310" s="934"/>
      <c r="PM310" s="934"/>
      <c r="PN310" s="934"/>
      <c r="PO310" s="934"/>
      <c r="PP310" s="935"/>
      <c r="PQ310" s="936"/>
      <c r="PT310" s="958"/>
      <c r="PU310" s="1190" t="s">
        <v>655</v>
      </c>
      <c r="PV310" s="1179"/>
      <c r="PW310" s="1180"/>
      <c r="PX310" s="1017"/>
      <c r="PY310" s="1025"/>
      <c r="PZ310" s="1016"/>
      <c r="QA310" s="898"/>
      <c r="QB310" s="898"/>
      <c r="QC310" s="934"/>
      <c r="QD310" s="934"/>
      <c r="QE310" s="934"/>
      <c r="QF310" s="934"/>
      <c r="QG310" s="935"/>
      <c r="QH310" s="936"/>
      <c r="QK310" s="958"/>
      <c r="QL310" s="1190" t="s">
        <v>655</v>
      </c>
      <c r="QM310" s="1179"/>
      <c r="QN310" s="1180"/>
      <c r="QO310" s="1243">
        <v>0</v>
      </c>
      <c r="QP310" s="1028"/>
      <c r="QQ310" s="1016"/>
      <c r="QR310" s="898"/>
      <c r="QS310" s="898"/>
      <c r="QT310" s="934"/>
      <c r="QU310" s="934"/>
      <c r="QV310" s="934"/>
      <c r="QW310" s="934"/>
      <c r="QX310" s="935"/>
      <c r="QY310" s="936"/>
      <c r="RB310" s="405"/>
      <c r="RC310" s="406"/>
      <c r="RD310" s="407"/>
      <c r="RE310" s="408"/>
      <c r="RF310" s="409"/>
      <c r="RG310" s="410"/>
      <c r="RH310" s="410"/>
      <c r="RI310" s="898"/>
      <c r="RJ310" s="898"/>
      <c r="RK310" s="934"/>
      <c r="RL310" s="934"/>
      <c r="RM310" s="934"/>
      <c r="RN310" s="934"/>
      <c r="RO310" s="935"/>
      <c r="RP310" s="936"/>
      <c r="RS310" s="405"/>
      <c r="RT310" s="406"/>
      <c r="RU310" s="407"/>
      <c r="RV310" s="408"/>
      <c r="RW310" s="409"/>
      <c r="RX310" s="410"/>
      <c r="RY310" s="410"/>
      <c r="RZ310" s="898"/>
      <c r="SA310" s="898"/>
      <c r="SB310" s="934"/>
      <c r="SC310" s="934"/>
      <c r="SD310" s="934"/>
      <c r="SE310" s="934"/>
      <c r="SF310" s="935"/>
      <c r="SG310" s="936"/>
      <c r="SJ310" s="405"/>
      <c r="SK310" s="406"/>
      <c r="SL310" s="407"/>
      <c r="SM310" s="408"/>
      <c r="SN310" s="409"/>
      <c r="SO310" s="410"/>
      <c r="SP310" s="410"/>
      <c r="SQ310" s="898"/>
      <c r="SR310" s="898"/>
      <c r="SS310" s="934"/>
      <c r="ST310" s="934"/>
      <c r="SU310" s="934"/>
      <c r="SV310" s="934"/>
      <c r="SW310" s="935"/>
      <c r="SX310" s="936"/>
    </row>
    <row r="311" spans="2:518" ht="76.5" customHeight="1" thickTop="1" thickBot="1">
      <c r="B311" s="958" t="s">
        <v>352</v>
      </c>
      <c r="C311" s="1190" t="s">
        <v>656</v>
      </c>
      <c r="D311" s="1179" t="s">
        <v>149</v>
      </c>
      <c r="E311" s="1180">
        <v>1</v>
      </c>
      <c r="F311" s="1015"/>
      <c r="G311" s="1025">
        <f t="shared" ref="G311:G330" si="5423">ROUND(E311*F311,0)</f>
        <v>0</v>
      </c>
      <c r="H311" s="1016"/>
      <c r="K311" s="958" t="s">
        <v>352</v>
      </c>
      <c r="L311" s="1190" t="s">
        <v>656</v>
      </c>
      <c r="M311" s="1179" t="s">
        <v>149</v>
      </c>
      <c r="N311" s="1180">
        <v>1</v>
      </c>
      <c r="O311" s="1017">
        <v>112115</v>
      </c>
      <c r="P311" s="1025">
        <f t="shared" ref="P311:P330" si="5424">ROUND(N311*O311,0)</f>
        <v>112115</v>
      </c>
      <c r="Q311" s="1016"/>
      <c r="R311" s="898">
        <f t="shared" si="4950"/>
        <v>1</v>
      </c>
      <c r="S311" s="898">
        <f t="shared" si="4951"/>
        <v>1</v>
      </c>
      <c r="T311" s="899">
        <f t="shared" si="4952"/>
        <v>1</v>
      </c>
      <c r="U311" s="899">
        <f t="shared" si="4953"/>
        <v>1</v>
      </c>
      <c r="V311" s="899">
        <f t="shared" si="4954"/>
        <v>1</v>
      </c>
      <c r="W311" s="899">
        <f t="shared" si="4955"/>
        <v>1</v>
      </c>
      <c r="X311" s="966">
        <f t="shared" si="4956"/>
        <v>112115</v>
      </c>
      <c r="Y311" s="901">
        <f t="shared" si="4957"/>
        <v>0</v>
      </c>
      <c r="Z311" s="872"/>
      <c r="AA311" s="872"/>
      <c r="AB311" s="958" t="s">
        <v>352</v>
      </c>
      <c r="AC311" s="1190" t="s">
        <v>656</v>
      </c>
      <c r="AD311" s="1179" t="s">
        <v>149</v>
      </c>
      <c r="AE311" s="1180">
        <v>1</v>
      </c>
      <c r="AF311" s="1015">
        <v>143746</v>
      </c>
      <c r="AG311" s="1025">
        <f t="shared" ref="AG311:AG330" si="5425">ROUND(AE311*AF311,0)</f>
        <v>143746</v>
      </c>
      <c r="AH311" s="1016"/>
      <c r="AI311" s="898">
        <f t="shared" ref="AI311:AI317" si="5426">IF(EXACT(VLOOKUP(AB311,OFERTA_0,2,FALSE),AC311),1,0)</f>
        <v>1</v>
      </c>
      <c r="AJ311" s="898">
        <f t="shared" ref="AJ311:AJ317" si="5427">IF(EXACT(VLOOKUP(AB311,OFERTA_0,3,FALSE),AD311),1,0)</f>
        <v>1</v>
      </c>
      <c r="AK311" s="899">
        <f t="shared" ref="AK311:AK317" si="5428">IF(EXACT(VLOOKUP(AB311,OFERTA_0,4,FALSE),AE311),1,0)</f>
        <v>1</v>
      </c>
      <c r="AL311" s="899">
        <f t="shared" ref="AL311:AL317" si="5429">IF(AF311=0,0,1)</f>
        <v>1</v>
      </c>
      <c r="AM311" s="899">
        <f t="shared" ref="AM311:AM317" si="5430">IF(AG311=0,0,1)</f>
        <v>1</v>
      </c>
      <c r="AN311" s="899">
        <f t="shared" ref="AN311:AN317" si="5431">PRODUCT(AI311:AM311)</f>
        <v>1</v>
      </c>
      <c r="AO311" s="966">
        <f t="shared" ref="AO311:AO317" si="5432">ROUND(AG311,0)</f>
        <v>143746</v>
      </c>
      <c r="AP311" s="901">
        <f t="shared" ref="AP311:AP317" si="5433">AG311-AO311</f>
        <v>0</v>
      </c>
      <c r="AQ311" s="872"/>
      <c r="AR311" s="872"/>
      <c r="AS311" s="958" t="s">
        <v>352</v>
      </c>
      <c r="AT311" s="1191" t="s">
        <v>656</v>
      </c>
      <c r="AU311" s="1179" t="s">
        <v>149</v>
      </c>
      <c r="AV311" s="1180">
        <v>1</v>
      </c>
      <c r="AW311" s="1019">
        <v>75000</v>
      </c>
      <c r="AX311" s="1026">
        <f t="shared" ref="AX311:AX330" si="5434">ROUND(AV311*AW311,0)</f>
        <v>75000</v>
      </c>
      <c r="AY311" s="1016"/>
      <c r="AZ311" s="898">
        <f t="shared" ref="AZ311:AZ317" si="5435">IF(EXACT(VLOOKUP(AS311,OFERTA_0,2,FALSE),AT311),1,0)</f>
        <v>1</v>
      </c>
      <c r="BA311" s="898">
        <f t="shared" ref="BA311:BA317" si="5436">IF(EXACT(VLOOKUP(AS311,OFERTA_0,3,FALSE),AU311),1,0)</f>
        <v>1</v>
      </c>
      <c r="BB311" s="899">
        <f t="shared" ref="BB311:BB317" si="5437">IF(EXACT(VLOOKUP(AS311,OFERTA_0,4,FALSE),AV311),1,0)</f>
        <v>1</v>
      </c>
      <c r="BC311" s="899">
        <f t="shared" ref="BC311:BC317" si="5438">IF(AW311=0,0,1)</f>
        <v>1</v>
      </c>
      <c r="BD311" s="899">
        <f t="shared" ref="BD311:BD317" si="5439">IF(AX311=0,0,1)</f>
        <v>1</v>
      </c>
      <c r="BE311" s="899">
        <f t="shared" ref="BE311:BE317" si="5440">PRODUCT(AZ311:BD311)</f>
        <v>1</v>
      </c>
      <c r="BF311" s="966">
        <f t="shared" ref="BF311:BF317" si="5441">ROUND(AX311,0)</f>
        <v>75000</v>
      </c>
      <c r="BG311" s="901">
        <f t="shared" ref="BG311:BG317" si="5442">AX311-BF311</f>
        <v>0</v>
      </c>
      <c r="BJ311" s="958" t="s">
        <v>352</v>
      </c>
      <c r="BK311" s="1190" t="s">
        <v>656</v>
      </c>
      <c r="BL311" s="1179" t="s">
        <v>149</v>
      </c>
      <c r="BM311" s="1180">
        <v>1</v>
      </c>
      <c r="BN311" s="1015">
        <v>450000</v>
      </c>
      <c r="BO311" s="1025">
        <f t="shared" ref="BO311:BO330" si="5443">ROUND(BM311*BN311,0)</f>
        <v>450000</v>
      </c>
      <c r="BP311" s="1016"/>
      <c r="BQ311" s="898">
        <f t="shared" ref="BQ311:BQ317" si="5444">IF(EXACT(VLOOKUP(BJ311,OFERTA_0,2,FALSE),BK311),1,0)</f>
        <v>1</v>
      </c>
      <c r="BR311" s="898">
        <f t="shared" ref="BR311:BR317" si="5445">IF(EXACT(VLOOKUP(BJ311,OFERTA_0,3,FALSE),BL311),1,0)</f>
        <v>1</v>
      </c>
      <c r="BS311" s="899">
        <f t="shared" ref="BS311:BS317" si="5446">IF(EXACT(VLOOKUP(BJ311,OFERTA_0,4,FALSE),BM311),1,0)</f>
        <v>1</v>
      </c>
      <c r="BT311" s="899">
        <f t="shared" ref="BT311:BT317" si="5447">IF(BN311=0,0,1)</f>
        <v>1</v>
      </c>
      <c r="BU311" s="899">
        <f t="shared" ref="BU311:BU317" si="5448">IF(BO311=0,0,1)</f>
        <v>1</v>
      </c>
      <c r="BV311" s="899">
        <f t="shared" ref="BV311:BV317" si="5449">PRODUCT(BQ311:BU311)</f>
        <v>1</v>
      </c>
      <c r="BW311" s="966">
        <f t="shared" ref="BW311:BW317" si="5450">ROUND(BO311,0)</f>
        <v>450000</v>
      </c>
      <c r="BX311" s="901">
        <f t="shared" ref="BX311:BX317" si="5451">BO311-BW311</f>
        <v>0</v>
      </c>
      <c r="CA311" s="958" t="s">
        <v>352</v>
      </c>
      <c r="CB311" s="1190" t="s">
        <v>656</v>
      </c>
      <c r="CC311" s="1179" t="s">
        <v>149</v>
      </c>
      <c r="CD311" s="1180">
        <v>1</v>
      </c>
      <c r="CE311" s="1015">
        <v>109200</v>
      </c>
      <c r="CF311" s="1025">
        <f t="shared" ref="CF311:CF330" si="5452">ROUND(CD311*CE311,0)</f>
        <v>109200</v>
      </c>
      <c r="CG311" s="1016"/>
      <c r="CH311" s="898">
        <f t="shared" ref="CH311:CH317" si="5453">IF(EXACT(VLOOKUP(CA311,OFERTA_0,2,FALSE),CB311),1,0)</f>
        <v>1</v>
      </c>
      <c r="CI311" s="898">
        <f t="shared" ref="CI311:CI317" si="5454">IF(EXACT(VLOOKUP(CA311,OFERTA_0,3,FALSE),CC311),1,0)</f>
        <v>1</v>
      </c>
      <c r="CJ311" s="899">
        <f t="shared" ref="CJ311:CJ317" si="5455">IF(EXACT(VLOOKUP(CA311,OFERTA_0,4,FALSE),CD311),1,0)</f>
        <v>1</v>
      </c>
      <c r="CK311" s="899">
        <f t="shared" ref="CK311:CK317" si="5456">IF(CE311=0,0,1)</f>
        <v>1</v>
      </c>
      <c r="CL311" s="899">
        <f t="shared" ref="CL311:CL317" si="5457">IF(CF311=0,0,1)</f>
        <v>1</v>
      </c>
      <c r="CM311" s="899">
        <f t="shared" ref="CM311:CM317" si="5458">PRODUCT(CH311:CL311)</f>
        <v>1</v>
      </c>
      <c r="CN311" s="966">
        <f t="shared" ref="CN311:CN317" si="5459">ROUND(CF311,0)</f>
        <v>109200</v>
      </c>
      <c r="CO311" s="901">
        <f t="shared" ref="CO311:CO317" si="5460">CF311-CN311</f>
        <v>0</v>
      </c>
      <c r="CR311" s="958" t="s">
        <v>352</v>
      </c>
      <c r="CS311" s="1190" t="s">
        <v>656</v>
      </c>
      <c r="CT311" s="1179" t="s">
        <v>149</v>
      </c>
      <c r="CU311" s="1180">
        <v>1</v>
      </c>
      <c r="CV311" s="1015">
        <v>36000</v>
      </c>
      <c r="CW311" s="1025">
        <f t="shared" ref="CW311:CW330" si="5461">ROUND(CU311*CV311,0)</f>
        <v>36000</v>
      </c>
      <c r="CX311" s="1016"/>
      <c r="CY311" s="898">
        <f t="shared" ref="CY311:CY317" si="5462">IF(EXACT(VLOOKUP(CR311,OFERTA_0,2,FALSE),CS311),1,0)</f>
        <v>1</v>
      </c>
      <c r="CZ311" s="898">
        <f t="shared" ref="CZ311:CZ317" si="5463">IF(EXACT(VLOOKUP(CR311,OFERTA_0,3,FALSE),CT311),1,0)</f>
        <v>1</v>
      </c>
      <c r="DA311" s="899">
        <f t="shared" ref="DA311:DA317" si="5464">IF(EXACT(VLOOKUP(CR311,OFERTA_0,4,FALSE),CU311),1,0)</f>
        <v>1</v>
      </c>
      <c r="DB311" s="899">
        <f t="shared" ref="DB311:DB317" si="5465">IF(CV311=0,0,1)</f>
        <v>1</v>
      </c>
      <c r="DC311" s="899">
        <f t="shared" ref="DC311:DC317" si="5466">IF(CW311=0,0,1)</f>
        <v>1</v>
      </c>
      <c r="DD311" s="899">
        <f t="shared" ref="DD311:DD317" si="5467">PRODUCT(CY311:DC311)</f>
        <v>1</v>
      </c>
      <c r="DE311" s="966">
        <f t="shared" ref="DE311:DE317" si="5468">ROUND(CW311,0)</f>
        <v>36000</v>
      </c>
      <c r="DF311" s="901">
        <f t="shared" ref="DF311:DF317" si="5469">CW311-DE311</f>
        <v>0</v>
      </c>
      <c r="DI311" s="958" t="s">
        <v>352</v>
      </c>
      <c r="DJ311" s="1190" t="s">
        <v>656</v>
      </c>
      <c r="DK311" s="1179" t="s">
        <v>149</v>
      </c>
      <c r="DL311" s="1180">
        <v>1</v>
      </c>
      <c r="DM311" s="1015">
        <v>204354</v>
      </c>
      <c r="DN311" s="1025">
        <f t="shared" ref="DN311:DN330" si="5470">ROUND(DL311*DM311,0)</f>
        <v>204354</v>
      </c>
      <c r="DO311" s="1016"/>
      <c r="DP311" s="898">
        <f t="shared" ref="DP311:DP317" si="5471">IF(EXACT(VLOOKUP(DI311,OFERTA_0,2,FALSE),DJ311),1,0)</f>
        <v>1</v>
      </c>
      <c r="DQ311" s="898">
        <f t="shared" ref="DQ311:DQ317" si="5472">IF(EXACT(VLOOKUP(DI311,OFERTA_0,3,FALSE),DK311),1,0)</f>
        <v>1</v>
      </c>
      <c r="DR311" s="899">
        <f t="shared" ref="DR311:DR317" si="5473">IF(EXACT(VLOOKUP(DI311,OFERTA_0,4,FALSE),DL311),1,0)</f>
        <v>1</v>
      </c>
      <c r="DS311" s="899">
        <f t="shared" ref="DS311:DS317" si="5474">IF(DM311=0,0,1)</f>
        <v>1</v>
      </c>
      <c r="DT311" s="899">
        <f t="shared" ref="DT311:DT317" si="5475">IF(DN311=0,0,1)</f>
        <v>1</v>
      </c>
      <c r="DU311" s="899">
        <f t="shared" ref="DU311:DU317" si="5476">PRODUCT(DP311:DT311)</f>
        <v>1</v>
      </c>
      <c r="DV311" s="966">
        <f t="shared" ref="DV311:DV317" si="5477">ROUND(DN311,0)</f>
        <v>204354</v>
      </c>
      <c r="DW311" s="901">
        <f t="shared" ref="DW311:DW317" si="5478">DN311-DV311</f>
        <v>0</v>
      </c>
      <c r="DZ311" s="958" t="s">
        <v>352</v>
      </c>
      <c r="EA311" s="1190" t="s">
        <v>656</v>
      </c>
      <c r="EB311" s="1179" t="s">
        <v>149</v>
      </c>
      <c r="EC311" s="1180">
        <v>1</v>
      </c>
      <c r="ED311" s="1015">
        <v>75700</v>
      </c>
      <c r="EE311" s="1025">
        <f t="shared" ref="EE311:EE330" si="5479">ROUND(EC311*ED311,0)</f>
        <v>75700</v>
      </c>
      <c r="EF311" s="1016"/>
      <c r="EG311" s="898">
        <f t="shared" ref="EG311:EG317" si="5480">IF(EXACT(VLOOKUP(DZ311,OFERTA_0,2,FALSE),EA311),1,0)</f>
        <v>1</v>
      </c>
      <c r="EH311" s="898">
        <f t="shared" ref="EH311:EH317" si="5481">IF(EXACT(VLOOKUP(DZ311,OFERTA_0,3,FALSE),EB311),1,0)</f>
        <v>1</v>
      </c>
      <c r="EI311" s="899">
        <f t="shared" ref="EI311:EI317" si="5482">IF(EXACT(VLOOKUP(DZ311,OFERTA_0,4,FALSE),EC311),1,0)</f>
        <v>1</v>
      </c>
      <c r="EJ311" s="899">
        <f t="shared" ref="EJ311:EJ317" si="5483">IF(ED311=0,0,1)</f>
        <v>1</v>
      </c>
      <c r="EK311" s="899">
        <f t="shared" ref="EK311:EK317" si="5484">IF(EE311=0,0,1)</f>
        <v>1</v>
      </c>
      <c r="EL311" s="899">
        <f t="shared" ref="EL311:EL317" si="5485">PRODUCT(EG311:EK311)</f>
        <v>1</v>
      </c>
      <c r="EM311" s="966">
        <f t="shared" ref="EM311:EM317" si="5486">ROUND(EE311,0)</f>
        <v>75700</v>
      </c>
      <c r="EN311" s="901">
        <f t="shared" ref="EN311:EN317" si="5487">EE311-EM311</f>
        <v>0</v>
      </c>
      <c r="EQ311" s="958" t="s">
        <v>352</v>
      </c>
      <c r="ER311" s="1190" t="s">
        <v>656</v>
      </c>
      <c r="ES311" s="1179" t="s">
        <v>149</v>
      </c>
      <c r="ET311" s="1180">
        <v>1</v>
      </c>
      <c r="EU311" s="1015">
        <v>109800</v>
      </c>
      <c r="EV311" s="1025">
        <f t="shared" ref="EV311:EV330" si="5488">ROUND(ET311*EU311,0)</f>
        <v>109800</v>
      </c>
      <c r="EW311" s="1016"/>
      <c r="EX311" s="898">
        <f t="shared" ref="EX311:EX317" si="5489">IF(EXACT(VLOOKUP(EQ311,OFERTA_0,2,FALSE),ER311),1,0)</f>
        <v>1</v>
      </c>
      <c r="EY311" s="898">
        <f t="shared" ref="EY311:EY317" si="5490">IF(EXACT(VLOOKUP(EQ311,OFERTA_0,3,FALSE),ES311),1,0)</f>
        <v>1</v>
      </c>
      <c r="EZ311" s="899">
        <f t="shared" ref="EZ311:EZ317" si="5491">IF(EXACT(VLOOKUP(EQ311,OFERTA_0,4,FALSE),ET311),1,0)</f>
        <v>1</v>
      </c>
      <c r="FA311" s="899">
        <f t="shared" ref="FA311:FA317" si="5492">IF(EU311=0,0,1)</f>
        <v>1</v>
      </c>
      <c r="FB311" s="899">
        <f t="shared" ref="FB311:FB317" si="5493">IF(EV311=0,0,1)</f>
        <v>1</v>
      </c>
      <c r="FC311" s="899">
        <f t="shared" ref="FC311:FC317" si="5494">PRODUCT(EX311:FB311)</f>
        <v>1</v>
      </c>
      <c r="FD311" s="966">
        <f t="shared" ref="FD311:FD317" si="5495">ROUND(EV311,0)</f>
        <v>109800</v>
      </c>
      <c r="FE311" s="901">
        <f t="shared" ref="FE311:FE317" si="5496">EV311-FD311</f>
        <v>0</v>
      </c>
      <c r="FH311" s="958"/>
      <c r="FI311" s="1190"/>
      <c r="FJ311" s="1179"/>
      <c r="FK311" s="1180"/>
      <c r="FL311" s="1015"/>
      <c r="FM311" s="1025">
        <f t="shared" ref="FM311:FM330" si="5497">ROUND(FK311*FL311,0)</f>
        <v>0</v>
      </c>
      <c r="FN311" s="1016"/>
      <c r="FO311" s="898" t="e">
        <f t="shared" ref="FO311:FO317" si="5498">IF(EXACT(VLOOKUP(FH311,OFERTA_0,2,FALSE),FI311),1,0)</f>
        <v>#N/A</v>
      </c>
      <c r="FP311" s="898" t="e">
        <f t="shared" ref="FP311:FP317" si="5499">IF(EXACT(VLOOKUP(FH311,OFERTA_0,3,FALSE),FJ311),1,0)</f>
        <v>#N/A</v>
      </c>
      <c r="FQ311" s="899" t="e">
        <f t="shared" ref="FQ311:FQ317" si="5500">IF(EXACT(VLOOKUP(FH311,OFERTA_0,4,FALSE),FK311),1,0)</f>
        <v>#N/A</v>
      </c>
      <c r="FR311" s="899">
        <f t="shared" ref="FR311:FR317" si="5501">IF(FL311=0,0,1)</f>
        <v>0</v>
      </c>
      <c r="FS311" s="899">
        <f t="shared" ref="FS311:FS317" si="5502">IF(FM311=0,0,1)</f>
        <v>0</v>
      </c>
      <c r="FT311" s="899" t="e">
        <f t="shared" ref="FT311:FT317" si="5503">PRODUCT(FO311:FS311)</f>
        <v>#N/A</v>
      </c>
      <c r="FU311" s="966">
        <f t="shared" ref="FU311:FU317" si="5504">ROUND(FM311,0)</f>
        <v>0</v>
      </c>
      <c r="FV311" s="901">
        <f t="shared" ref="FV311:FV317" si="5505">FM311-FU311</f>
        <v>0</v>
      </c>
      <c r="FY311" s="958" t="s">
        <v>352</v>
      </c>
      <c r="FZ311" s="1190" t="s">
        <v>656</v>
      </c>
      <c r="GA311" s="1179" t="s">
        <v>149</v>
      </c>
      <c r="GB311" s="1180">
        <v>1</v>
      </c>
      <c r="GC311" s="1017">
        <v>112115</v>
      </c>
      <c r="GD311" s="1025">
        <f t="shared" ref="GD311:GD330" si="5506">ROUND(GB311*GC311,0)</f>
        <v>112115</v>
      </c>
      <c r="GE311" s="1016"/>
      <c r="GF311" s="898">
        <f t="shared" ref="GF311:GF317" si="5507">IF(EXACT(VLOOKUP(FY311,OFERTA_0,2,FALSE),FZ311),1,0)</f>
        <v>1</v>
      </c>
      <c r="GG311" s="898">
        <f t="shared" ref="GG311:GG317" si="5508">IF(EXACT(VLOOKUP(FY311,OFERTA_0,3,FALSE),GA311),1,0)</f>
        <v>1</v>
      </c>
      <c r="GH311" s="899">
        <f t="shared" ref="GH311:GH317" si="5509">IF(EXACT(VLOOKUP(FY311,OFERTA_0,4,FALSE),GB311),1,0)</f>
        <v>1</v>
      </c>
      <c r="GI311" s="899">
        <f t="shared" ref="GI311:GI317" si="5510">IF(GC311=0,0,1)</f>
        <v>1</v>
      </c>
      <c r="GJ311" s="899">
        <f t="shared" ref="GJ311:GJ317" si="5511">IF(GD311=0,0,1)</f>
        <v>1</v>
      </c>
      <c r="GK311" s="899">
        <f t="shared" ref="GK311:GK317" si="5512">PRODUCT(GF311:GJ311)</f>
        <v>1</v>
      </c>
      <c r="GL311" s="966">
        <f t="shared" ref="GL311:GL317" si="5513">ROUND(GD311,0)</f>
        <v>112115</v>
      </c>
      <c r="GM311" s="901">
        <f t="shared" ref="GM311:GM317" si="5514">GD311-GL311</f>
        <v>0</v>
      </c>
      <c r="GP311" s="958" t="s">
        <v>352</v>
      </c>
      <c r="GQ311" s="1190" t="s">
        <v>656</v>
      </c>
      <c r="GR311" s="1179" t="s">
        <v>149</v>
      </c>
      <c r="GS311" s="1180">
        <v>1</v>
      </c>
      <c r="GT311" s="1015">
        <v>109850</v>
      </c>
      <c r="GU311" s="1025">
        <f t="shared" ref="GU311:GU330" si="5515">ROUND(GS311*GT311,0)</f>
        <v>109850</v>
      </c>
      <c r="GV311" s="1016"/>
      <c r="GW311" s="898">
        <f t="shared" ref="GW311:GW317" si="5516">IF(EXACT(VLOOKUP(GP311,OFERTA_0,2,FALSE),GQ311),1,0)</f>
        <v>1</v>
      </c>
      <c r="GX311" s="898">
        <f t="shared" ref="GX311:GX317" si="5517">IF(EXACT(VLOOKUP(GP311,OFERTA_0,3,FALSE),GR311),1,0)</f>
        <v>1</v>
      </c>
      <c r="GY311" s="899">
        <f t="shared" ref="GY311:GY317" si="5518">IF(EXACT(VLOOKUP(GP311,OFERTA_0,4,FALSE),GS311),1,0)</f>
        <v>1</v>
      </c>
      <c r="GZ311" s="899">
        <f t="shared" ref="GZ311:GZ317" si="5519">IF(GT311=0,0,1)</f>
        <v>1</v>
      </c>
      <c r="HA311" s="899">
        <f t="shared" ref="HA311:HA317" si="5520">IF(GU311=0,0,1)</f>
        <v>1</v>
      </c>
      <c r="HB311" s="899">
        <f t="shared" ref="HB311:HB317" si="5521">PRODUCT(GW311:HA311)</f>
        <v>1</v>
      </c>
      <c r="HC311" s="966">
        <f t="shared" ref="HC311:HC317" si="5522">ROUND(GU311,0)</f>
        <v>109850</v>
      </c>
      <c r="HD311" s="901">
        <f t="shared" ref="HD311:HD317" si="5523">GU311-HC311</f>
        <v>0</v>
      </c>
      <c r="HG311" s="958" t="s">
        <v>352</v>
      </c>
      <c r="HH311" s="1190" t="s">
        <v>656</v>
      </c>
      <c r="HI311" s="1179" t="s">
        <v>149</v>
      </c>
      <c r="HJ311" s="1180">
        <v>1</v>
      </c>
      <c r="HK311" s="1015">
        <v>57099</v>
      </c>
      <c r="HL311" s="1025">
        <f t="shared" ref="HL311:HL330" si="5524">ROUND(HJ311*HK311,0)</f>
        <v>57099</v>
      </c>
      <c r="HM311" s="1016"/>
      <c r="HN311" s="898">
        <f t="shared" ref="HN311:HN317" si="5525">IF(EXACT(VLOOKUP(HG311,OFERTA_0,2,FALSE),HH311),1,0)</f>
        <v>1</v>
      </c>
      <c r="HO311" s="898">
        <f t="shared" ref="HO311:HO317" si="5526">IF(EXACT(VLOOKUP(HG311,OFERTA_0,3,FALSE),HI311),1,0)</f>
        <v>1</v>
      </c>
      <c r="HP311" s="899">
        <f t="shared" ref="HP311:HP317" si="5527">IF(EXACT(VLOOKUP(HG311,OFERTA_0,4,FALSE),HJ311),1,0)</f>
        <v>1</v>
      </c>
      <c r="HQ311" s="899">
        <f t="shared" ref="HQ311:HQ317" si="5528">IF(HK311=0,0,1)</f>
        <v>1</v>
      </c>
      <c r="HR311" s="899">
        <f t="shared" ref="HR311:HR317" si="5529">IF(HL311=0,0,1)</f>
        <v>1</v>
      </c>
      <c r="HS311" s="899">
        <f t="shared" ref="HS311:HS317" si="5530">PRODUCT(HN311:HR311)</f>
        <v>1</v>
      </c>
      <c r="HT311" s="966">
        <f t="shared" ref="HT311:HT317" si="5531">ROUND(HL311,0)</f>
        <v>57099</v>
      </c>
      <c r="HU311" s="901">
        <f t="shared" ref="HU311:HU317" si="5532">HL311-HT311</f>
        <v>0</v>
      </c>
      <c r="HX311" s="958" t="s">
        <v>352</v>
      </c>
      <c r="HY311" s="1190" t="s">
        <v>656</v>
      </c>
      <c r="HZ311" s="1179" t="s">
        <v>149</v>
      </c>
      <c r="IA311" s="1180">
        <v>1</v>
      </c>
      <c r="IB311" s="1020">
        <v>108088</v>
      </c>
      <c r="IC311" s="1027">
        <f t="shared" ref="IC311:IC330" si="5533">ROUND(IA311*IB311,0)</f>
        <v>108088</v>
      </c>
      <c r="ID311" s="1016"/>
      <c r="IE311" s="898">
        <f t="shared" ref="IE311:IE317" si="5534">IF(EXACT(VLOOKUP(HX311,OFERTA_0,2,FALSE),HY311),1,0)</f>
        <v>1</v>
      </c>
      <c r="IF311" s="898">
        <f t="shared" ref="IF311:IF317" si="5535">IF(EXACT(VLOOKUP(HX311,OFERTA_0,3,FALSE),HZ311),1,0)</f>
        <v>1</v>
      </c>
      <c r="IG311" s="899">
        <f t="shared" ref="IG311:IG317" si="5536">IF(EXACT(VLOOKUP(HX311,OFERTA_0,4,FALSE),IA311),1,0)</f>
        <v>1</v>
      </c>
      <c r="IH311" s="899">
        <f t="shared" ref="IH311:IH317" si="5537">IF(IB311=0,0,1)</f>
        <v>1</v>
      </c>
      <c r="II311" s="899">
        <f t="shared" ref="II311:II317" si="5538">IF(IC311=0,0,1)</f>
        <v>1</v>
      </c>
      <c r="IJ311" s="899">
        <f t="shared" ref="IJ311:IJ317" si="5539">PRODUCT(IE311:II311)</f>
        <v>1</v>
      </c>
      <c r="IK311" s="966">
        <f t="shared" ref="IK311:IK317" si="5540">ROUND(IC311,0)</f>
        <v>108088</v>
      </c>
      <c r="IL311" s="901">
        <f t="shared" ref="IL311:IL317" si="5541">IC311-IK311</f>
        <v>0</v>
      </c>
      <c r="IO311" s="958" t="s">
        <v>352</v>
      </c>
      <c r="IP311" s="1190" t="s">
        <v>656</v>
      </c>
      <c r="IQ311" s="1179" t="s">
        <v>149</v>
      </c>
      <c r="IR311" s="1180">
        <v>1</v>
      </c>
      <c r="IS311" s="1015">
        <v>154960</v>
      </c>
      <c r="IT311" s="1025">
        <f t="shared" ref="IT311:IT330" si="5542">ROUND(IR311*IS311,0)</f>
        <v>154960</v>
      </c>
      <c r="IU311" s="1016"/>
      <c r="IV311" s="898">
        <f t="shared" ref="IV311:IV317" si="5543">IF(EXACT(VLOOKUP(IO311,OFERTA_0,2,FALSE),IP311),1,0)</f>
        <v>1</v>
      </c>
      <c r="IW311" s="898">
        <f t="shared" ref="IW311:IW317" si="5544">IF(EXACT(VLOOKUP(IO311,OFERTA_0,3,FALSE),IQ311),1,0)</f>
        <v>1</v>
      </c>
      <c r="IX311" s="899">
        <f t="shared" ref="IX311:IX317" si="5545">IF(EXACT(VLOOKUP(IO311,OFERTA_0,4,FALSE),IR311),1,0)</f>
        <v>1</v>
      </c>
      <c r="IY311" s="899">
        <f t="shared" ref="IY311:IY317" si="5546">IF(IS311=0,0,1)</f>
        <v>1</v>
      </c>
      <c r="IZ311" s="899">
        <f t="shared" ref="IZ311:IZ317" si="5547">IF(IT311=0,0,1)</f>
        <v>1</v>
      </c>
      <c r="JA311" s="899">
        <f t="shared" ref="JA311:JA317" si="5548">PRODUCT(IV311:IZ311)</f>
        <v>1</v>
      </c>
      <c r="JB311" s="966">
        <f t="shared" ref="JB311:JB317" si="5549">ROUND(IT311,0)</f>
        <v>154960</v>
      </c>
      <c r="JC311" s="901">
        <f t="shared" ref="JC311:JC317" si="5550">IT311-JB311</f>
        <v>0</v>
      </c>
      <c r="JF311" s="958" t="s">
        <v>352</v>
      </c>
      <c r="JG311" s="1190" t="s">
        <v>656</v>
      </c>
      <c r="JH311" s="1179" t="s">
        <v>149</v>
      </c>
      <c r="JI311" s="1180">
        <v>1</v>
      </c>
      <c r="JJ311" s="1015">
        <v>171000</v>
      </c>
      <c r="JK311" s="1025">
        <f t="shared" ref="JK311:JK330" si="5551">ROUND(JI311*JJ311,0)</f>
        <v>171000</v>
      </c>
      <c r="JL311" s="1016"/>
      <c r="JM311" s="898">
        <f t="shared" ref="JM311:JM317" si="5552">IF(EXACT(VLOOKUP(JF311,OFERTA_0,2,FALSE),JG311),1,0)</f>
        <v>1</v>
      </c>
      <c r="JN311" s="898">
        <f t="shared" ref="JN311:JN317" si="5553">IF(EXACT(VLOOKUP(JF311,OFERTA_0,3,FALSE),JH311),1,0)</f>
        <v>1</v>
      </c>
      <c r="JO311" s="899">
        <f t="shared" ref="JO311:JO317" si="5554">IF(EXACT(VLOOKUP(JF311,OFERTA_0,4,FALSE),JI311),1,0)</f>
        <v>1</v>
      </c>
      <c r="JP311" s="899">
        <f t="shared" ref="JP311:JP317" si="5555">IF(JJ311=0,0,1)</f>
        <v>1</v>
      </c>
      <c r="JQ311" s="899">
        <f t="shared" ref="JQ311:JQ317" si="5556">IF(JK311=0,0,1)</f>
        <v>1</v>
      </c>
      <c r="JR311" s="899">
        <f t="shared" ref="JR311:JR317" si="5557">PRODUCT(JM311:JQ311)</f>
        <v>1</v>
      </c>
      <c r="JS311" s="966">
        <f t="shared" ref="JS311:JS317" si="5558">ROUND(JK311,0)</f>
        <v>171000</v>
      </c>
      <c r="JT311" s="901">
        <f t="shared" ref="JT311:JT317" si="5559">JK311-JS311</f>
        <v>0</v>
      </c>
      <c r="JW311" s="958" t="s">
        <v>352</v>
      </c>
      <c r="JX311" s="1190" t="s">
        <v>656</v>
      </c>
      <c r="JY311" s="1179" t="s">
        <v>149</v>
      </c>
      <c r="JZ311" s="1180">
        <v>1</v>
      </c>
      <c r="KA311" s="1015">
        <v>145384.53885000001</v>
      </c>
      <c r="KB311" s="1025">
        <f t="shared" ref="KB311:KB330" si="5560">ROUND(JZ311*KA311,0)</f>
        <v>145385</v>
      </c>
      <c r="KC311" s="1016"/>
      <c r="KD311" s="898">
        <f t="shared" ref="KD311:KD317" si="5561">IF(EXACT(VLOOKUP(JW311,OFERTA_0,2,FALSE),JX311),1,0)</f>
        <v>1</v>
      </c>
      <c r="KE311" s="898">
        <f t="shared" ref="KE311:KE317" si="5562">IF(EXACT(VLOOKUP(JW311,OFERTA_0,3,FALSE),JY311),1,0)</f>
        <v>1</v>
      </c>
      <c r="KF311" s="899">
        <f t="shared" ref="KF311:KF317" si="5563">IF(EXACT(VLOOKUP(JW311,OFERTA_0,4,FALSE),JZ311),1,0)</f>
        <v>1</v>
      </c>
      <c r="KG311" s="899">
        <f t="shared" ref="KG311:KG317" si="5564">IF(KA311=0,0,1)</f>
        <v>1</v>
      </c>
      <c r="KH311" s="899">
        <f t="shared" ref="KH311:KH317" si="5565">IF(KB311=0,0,1)</f>
        <v>1</v>
      </c>
      <c r="KI311" s="899">
        <f t="shared" ref="KI311:KI317" si="5566">PRODUCT(KD311:KH311)</f>
        <v>1</v>
      </c>
      <c r="KJ311" s="966">
        <f t="shared" ref="KJ311:KJ317" si="5567">ROUND(KB311,0)</f>
        <v>145385</v>
      </c>
      <c r="KK311" s="901">
        <f t="shared" ref="KK311:KK317" si="5568">KB311-KJ311</f>
        <v>0</v>
      </c>
      <c r="KN311" s="958" t="s">
        <v>352</v>
      </c>
      <c r="KO311" s="1190" t="s">
        <v>656</v>
      </c>
      <c r="KP311" s="1179" t="s">
        <v>149</v>
      </c>
      <c r="KQ311" s="1180">
        <v>1</v>
      </c>
      <c r="KR311" s="1015">
        <v>29145</v>
      </c>
      <c r="KS311" s="1025">
        <f t="shared" ref="KS311:KS330" si="5569">ROUND(KQ311*KR311,0)</f>
        <v>29145</v>
      </c>
      <c r="KT311" s="1016"/>
      <c r="KU311" s="898">
        <f t="shared" ref="KU311:KU317" si="5570">IF(EXACT(VLOOKUP(KN311,OFERTA_0,2,FALSE),KO311),1,0)</f>
        <v>1</v>
      </c>
      <c r="KV311" s="898">
        <f t="shared" ref="KV311:KV317" si="5571">IF(EXACT(VLOOKUP(KN311,OFERTA_0,3,FALSE),KP311),1,0)</f>
        <v>1</v>
      </c>
      <c r="KW311" s="899">
        <f t="shared" ref="KW311:KW317" si="5572">IF(EXACT(VLOOKUP(KN311,OFERTA_0,4,FALSE),KQ311),1,0)</f>
        <v>1</v>
      </c>
      <c r="KX311" s="899">
        <f t="shared" ref="KX311:KX317" si="5573">IF(KR311=0,0,1)</f>
        <v>1</v>
      </c>
      <c r="KY311" s="899">
        <f t="shared" ref="KY311:KY317" si="5574">IF(KS311=0,0,1)</f>
        <v>1</v>
      </c>
      <c r="KZ311" s="899">
        <f t="shared" ref="KZ311:KZ317" si="5575">PRODUCT(KU311:KY311)</f>
        <v>1</v>
      </c>
      <c r="LA311" s="966">
        <f t="shared" ref="LA311:LA317" si="5576">ROUND(KS311,0)</f>
        <v>29145</v>
      </c>
      <c r="LB311" s="901">
        <f t="shared" ref="LB311:LB317" si="5577">KS311-LA311</f>
        <v>0</v>
      </c>
      <c r="LE311" s="958" t="s">
        <v>352</v>
      </c>
      <c r="LF311" s="1190" t="s">
        <v>656</v>
      </c>
      <c r="LG311" s="1179" t="s">
        <v>149</v>
      </c>
      <c r="LH311" s="1180">
        <v>1</v>
      </c>
      <c r="LI311" s="1021">
        <v>179460</v>
      </c>
      <c r="LJ311" s="1028">
        <f t="shared" ref="LJ311:LJ330" si="5578">ROUND(LH311*LI311,0)</f>
        <v>179460</v>
      </c>
      <c r="LK311" s="1016"/>
      <c r="LL311" s="898">
        <f t="shared" ref="LL311:LL317" si="5579">IF(EXACT(VLOOKUP(LE311,OFERTA_0,2,FALSE),LF311),1,0)</f>
        <v>1</v>
      </c>
      <c r="LM311" s="898">
        <f t="shared" ref="LM311:LM317" si="5580">IF(EXACT(VLOOKUP(LE311,OFERTA_0,3,FALSE),LG311),1,0)</f>
        <v>1</v>
      </c>
      <c r="LN311" s="899">
        <f t="shared" ref="LN311:LN317" si="5581">IF(EXACT(VLOOKUP(LE311,OFERTA_0,4,FALSE),LH311),1,0)</f>
        <v>1</v>
      </c>
      <c r="LO311" s="899">
        <f t="shared" ref="LO311:LO317" si="5582">IF(LI311=0,0,1)</f>
        <v>1</v>
      </c>
      <c r="LP311" s="899">
        <f t="shared" ref="LP311:LP317" si="5583">IF(LJ311=0,0,1)</f>
        <v>1</v>
      </c>
      <c r="LQ311" s="899">
        <f t="shared" ref="LQ311:LQ317" si="5584">PRODUCT(LL311:LP311)</f>
        <v>1</v>
      </c>
      <c r="LR311" s="966">
        <f t="shared" ref="LR311:LR317" si="5585">ROUND(LJ311,0)</f>
        <v>179460</v>
      </c>
      <c r="LS311" s="901">
        <f t="shared" ref="LS311:LS317" si="5586">LJ311-LR311</f>
        <v>0</v>
      </c>
      <c r="LV311" s="958" t="s">
        <v>352</v>
      </c>
      <c r="LW311" s="1190" t="s">
        <v>656</v>
      </c>
      <c r="LX311" s="1179" t="s">
        <v>149</v>
      </c>
      <c r="LY311" s="1180">
        <v>1</v>
      </c>
      <c r="LZ311" s="1015">
        <v>42250</v>
      </c>
      <c r="MA311" s="1025">
        <f t="shared" ref="MA311:MA330" si="5587">ROUND(LY311*LZ311,0)</f>
        <v>42250</v>
      </c>
      <c r="MB311" s="1016"/>
      <c r="MC311" s="898">
        <f t="shared" ref="MC311:MC317" si="5588">IF(EXACT(VLOOKUP(LV311,OFERTA_0,2,FALSE),LW311),1,0)</f>
        <v>1</v>
      </c>
      <c r="MD311" s="898">
        <f t="shared" ref="MD311:MD317" si="5589">IF(EXACT(VLOOKUP(LV311,OFERTA_0,3,FALSE),LX311),1,0)</f>
        <v>1</v>
      </c>
      <c r="ME311" s="899">
        <f t="shared" ref="ME311:ME317" si="5590">IF(EXACT(VLOOKUP(LV311,OFERTA_0,4,FALSE),LY311),1,0)</f>
        <v>1</v>
      </c>
      <c r="MF311" s="899">
        <f t="shared" ref="MF311:MF317" si="5591">IF(LZ311=0,0,1)</f>
        <v>1</v>
      </c>
      <c r="MG311" s="899">
        <f t="shared" ref="MG311:MG317" si="5592">IF(MA311=0,0,1)</f>
        <v>1</v>
      </c>
      <c r="MH311" s="899">
        <f t="shared" ref="MH311:MH317" si="5593">PRODUCT(MC311:MG311)</f>
        <v>1</v>
      </c>
      <c r="MI311" s="966">
        <f t="shared" ref="MI311:MI317" si="5594">ROUND(MA311,0)</f>
        <v>42250</v>
      </c>
      <c r="MJ311" s="901">
        <f t="shared" ref="MJ311:MJ317" si="5595">MA311-MI311</f>
        <v>0</v>
      </c>
      <c r="MM311" s="958" t="s">
        <v>352</v>
      </c>
      <c r="MN311" s="1190" t="s">
        <v>656</v>
      </c>
      <c r="MO311" s="1179" t="s">
        <v>149</v>
      </c>
      <c r="MP311" s="1180">
        <v>1</v>
      </c>
      <c r="MQ311" s="1015">
        <v>156600</v>
      </c>
      <c r="MR311" s="1025">
        <f t="shared" ref="MR311:MR330" si="5596">ROUND(MP311*MQ311,0)</f>
        <v>156600</v>
      </c>
      <c r="MS311" s="1016"/>
      <c r="MT311" s="898">
        <f t="shared" ref="MT311:MT317" si="5597">IF(EXACT(VLOOKUP(MM311,OFERTA_0,2,FALSE),MN311),1,0)</f>
        <v>1</v>
      </c>
      <c r="MU311" s="898">
        <f t="shared" ref="MU311:MU317" si="5598">IF(EXACT(VLOOKUP(MM311,OFERTA_0,3,FALSE),MO311),1,0)</f>
        <v>1</v>
      </c>
      <c r="MV311" s="899">
        <f t="shared" ref="MV311:MV317" si="5599">IF(EXACT(VLOOKUP(MM311,OFERTA_0,4,FALSE),MP311),1,0)</f>
        <v>1</v>
      </c>
      <c r="MW311" s="899">
        <f t="shared" ref="MW311:MW317" si="5600">IF(MQ311=0,0,1)</f>
        <v>1</v>
      </c>
      <c r="MX311" s="899">
        <f t="shared" ref="MX311:MX317" si="5601">IF(MR311=0,0,1)</f>
        <v>1</v>
      </c>
      <c r="MY311" s="899">
        <f t="shared" ref="MY311:MY317" si="5602">PRODUCT(MT311:MX311)</f>
        <v>1</v>
      </c>
      <c r="MZ311" s="966">
        <f t="shared" ref="MZ311:MZ317" si="5603">ROUND(MR311,0)</f>
        <v>156600</v>
      </c>
      <c r="NA311" s="901">
        <f t="shared" ref="NA311:NA317" si="5604">MR311-MZ311</f>
        <v>0</v>
      </c>
      <c r="ND311" s="975" t="s">
        <v>352</v>
      </c>
      <c r="NE311" s="976" t="s">
        <v>656</v>
      </c>
      <c r="NF311" s="1175" t="s">
        <v>149</v>
      </c>
      <c r="NG311" s="1176">
        <v>1</v>
      </c>
      <c r="NH311" s="979">
        <v>79975.17</v>
      </c>
      <c r="NI311" s="980">
        <v>79975</v>
      </c>
      <c r="NJ311" s="1016"/>
      <c r="NK311" s="898">
        <f t="shared" ref="NK311:NK317" si="5605">IF(EXACT(VLOOKUP(ND311,OFERTA_0,2,FALSE),NE311),1,0)</f>
        <v>1</v>
      </c>
      <c r="NL311" s="898">
        <f t="shared" ref="NL311:NL317" si="5606">IF(EXACT(VLOOKUP(ND311,OFERTA_0,3,FALSE),NF311),1,0)</f>
        <v>1</v>
      </c>
      <c r="NM311" s="899">
        <f t="shared" ref="NM311:NM317" si="5607">IF(EXACT(VLOOKUP(ND311,OFERTA_0,4,FALSE),NG311),1,0)</f>
        <v>1</v>
      </c>
      <c r="NN311" s="899">
        <f t="shared" ref="NN311:NN317" si="5608">IF(NH311=0,0,1)</f>
        <v>1</v>
      </c>
      <c r="NO311" s="899">
        <f t="shared" ref="NO311:NO317" si="5609">IF(NI311=0,0,1)</f>
        <v>1</v>
      </c>
      <c r="NP311" s="899">
        <f t="shared" ref="NP311:NP317" si="5610">PRODUCT(NK311:NO311)</f>
        <v>1</v>
      </c>
      <c r="NQ311" s="966">
        <f t="shared" ref="NQ311:NQ317" si="5611">ROUND(NI311,0)</f>
        <v>79975</v>
      </c>
      <c r="NR311" s="901">
        <f t="shared" ref="NR311:NR317" si="5612">NI311-NQ311</f>
        <v>0</v>
      </c>
      <c r="NU311" s="981" t="s">
        <v>352</v>
      </c>
      <c r="NV311" s="982" t="s">
        <v>656</v>
      </c>
      <c r="NW311" s="1177" t="s">
        <v>149</v>
      </c>
      <c r="NX311" s="1178">
        <v>1</v>
      </c>
      <c r="NY311" s="1022">
        <v>80783</v>
      </c>
      <c r="NZ311" s="986">
        <f t="shared" ref="NZ311:NZ330" si="5613">ROUND(NX311*NY311,0)</f>
        <v>80783</v>
      </c>
      <c r="OA311" s="1016"/>
      <c r="OB311" s="898">
        <f t="shared" ref="OB311:OB317" si="5614">IF(EXACT(VLOOKUP(NU311,OFERTA_0,2,FALSE),NV311),1,0)</f>
        <v>1</v>
      </c>
      <c r="OC311" s="898">
        <f t="shared" ref="OC311:OC317" si="5615">IF(EXACT(VLOOKUP(NU311,OFERTA_0,3,FALSE),NW311),1,0)</f>
        <v>1</v>
      </c>
      <c r="OD311" s="899">
        <f t="shared" ref="OD311:OD317" si="5616">IF(EXACT(VLOOKUP(NU311,OFERTA_0,4,FALSE),NX311),1,0)</f>
        <v>1</v>
      </c>
      <c r="OE311" s="899">
        <f t="shared" ref="OE311:OE317" si="5617">IF(NY311=0,0,1)</f>
        <v>1</v>
      </c>
      <c r="OF311" s="899">
        <f t="shared" ref="OF311:OF317" si="5618">IF(NZ311=0,0,1)</f>
        <v>1</v>
      </c>
      <c r="OG311" s="899">
        <f t="shared" ref="OG311:OG317" si="5619">PRODUCT(OB311:OF311)</f>
        <v>1</v>
      </c>
      <c r="OH311" s="966">
        <f t="shared" ref="OH311:OH317" si="5620">ROUND(NZ311,0)</f>
        <v>80783</v>
      </c>
      <c r="OI311" s="901">
        <f t="shared" ref="OI311:OI317" si="5621">NZ311-OH311</f>
        <v>0</v>
      </c>
      <c r="OL311" s="958" t="s">
        <v>352</v>
      </c>
      <c r="OM311" s="1190" t="s">
        <v>656</v>
      </c>
      <c r="ON311" s="1179" t="s">
        <v>149</v>
      </c>
      <c r="OO311" s="1180">
        <v>1</v>
      </c>
      <c r="OP311" s="1015">
        <v>139255</v>
      </c>
      <c r="OQ311" s="1025">
        <f t="shared" ref="OQ311:OQ330" si="5622">ROUND(OO311*OP311,0)</f>
        <v>139255</v>
      </c>
      <c r="OR311" s="1016"/>
      <c r="OS311" s="898">
        <f t="shared" ref="OS311:OS317" si="5623">IF(EXACT(VLOOKUP(OL311,OFERTA_0,2,FALSE),OM311),1,0)</f>
        <v>1</v>
      </c>
      <c r="OT311" s="898">
        <f t="shared" ref="OT311:OT317" si="5624">IF(EXACT(VLOOKUP(OL311,OFERTA_0,3,FALSE),ON311),1,0)</f>
        <v>1</v>
      </c>
      <c r="OU311" s="899">
        <f t="shared" ref="OU311:OU317" si="5625">IF(EXACT(VLOOKUP(OL311,OFERTA_0,4,FALSE),OO311),1,0)</f>
        <v>1</v>
      </c>
      <c r="OV311" s="899">
        <f t="shared" ref="OV311:OV317" si="5626">IF(OP311=0,0,1)</f>
        <v>1</v>
      </c>
      <c r="OW311" s="899">
        <f t="shared" ref="OW311:OW317" si="5627">IF(OQ311=0,0,1)</f>
        <v>1</v>
      </c>
      <c r="OX311" s="899">
        <f t="shared" ref="OX311:OX317" si="5628">PRODUCT(OS311:OW311)</f>
        <v>1</v>
      </c>
      <c r="OY311" s="966">
        <f t="shared" ref="OY311:OY317" si="5629">ROUND(OQ311,0)</f>
        <v>139255</v>
      </c>
      <c r="OZ311" s="901">
        <f t="shared" ref="OZ311:OZ317" si="5630">OQ311-OY311</f>
        <v>0</v>
      </c>
      <c r="PC311" s="958" t="s">
        <v>352</v>
      </c>
      <c r="PD311" s="1190" t="s">
        <v>656</v>
      </c>
      <c r="PE311" s="1179" t="s">
        <v>149</v>
      </c>
      <c r="PF311" s="1180">
        <v>1</v>
      </c>
      <c r="PG311" s="1023">
        <v>419720</v>
      </c>
      <c r="PH311" s="1029">
        <v>419720</v>
      </c>
      <c r="PI311" s="1249"/>
      <c r="PJ311" s="898">
        <f t="shared" ref="PJ311:PJ317" si="5631">IF(EXACT(VLOOKUP(PC311,OFERTA_0,2,FALSE),PD311),1,0)</f>
        <v>1</v>
      </c>
      <c r="PK311" s="898">
        <f t="shared" ref="PK311:PK317" si="5632">IF(EXACT(VLOOKUP(PC311,OFERTA_0,3,FALSE),PE311),1,0)</f>
        <v>1</v>
      </c>
      <c r="PL311" s="899">
        <f t="shared" ref="PL311:PL317" si="5633">IF(EXACT(VLOOKUP(PC311,OFERTA_0,4,FALSE),PF311),1,0)</f>
        <v>1</v>
      </c>
      <c r="PM311" s="899">
        <f t="shared" ref="PM311:PM317" si="5634">IF(PG311=0,0,1)</f>
        <v>1</v>
      </c>
      <c r="PN311" s="899">
        <f t="shared" ref="PN311:PN317" si="5635">IF(PH311=0,0,1)</f>
        <v>1</v>
      </c>
      <c r="PO311" s="899">
        <f t="shared" ref="PO311:PO317" si="5636">PRODUCT(PJ311:PN311)</f>
        <v>1</v>
      </c>
      <c r="PP311" s="966">
        <f t="shared" ref="PP311:PP317" si="5637">ROUND(PH311,0)</f>
        <v>419720</v>
      </c>
      <c r="PQ311" s="901">
        <f t="shared" ref="PQ311:PQ317" si="5638">PH311-PP311</f>
        <v>0</v>
      </c>
      <c r="PT311" s="958" t="s">
        <v>352</v>
      </c>
      <c r="PU311" s="1190" t="s">
        <v>656</v>
      </c>
      <c r="PV311" s="1179" t="s">
        <v>149</v>
      </c>
      <c r="PW311" s="1180">
        <v>1</v>
      </c>
      <c r="PX311" s="1015">
        <v>109710</v>
      </c>
      <c r="PY311" s="1025">
        <f t="shared" ref="PY311:PY330" si="5639">ROUND(PW311*PX311,0)</f>
        <v>109710</v>
      </c>
      <c r="PZ311" s="1016"/>
      <c r="QA311" s="898">
        <f t="shared" ref="QA311:QA317" si="5640">IF(EXACT(VLOOKUP(PT311,OFERTA_0,2,FALSE),PU311),1,0)</f>
        <v>1</v>
      </c>
      <c r="QB311" s="898">
        <f t="shared" ref="QB311:QB317" si="5641">IF(EXACT(VLOOKUP(PT311,OFERTA_0,3,FALSE),PV311),1,0)</f>
        <v>1</v>
      </c>
      <c r="QC311" s="899">
        <f t="shared" ref="QC311:QC317" si="5642">IF(EXACT(VLOOKUP(PT311,OFERTA_0,4,FALSE),PW311),1,0)</f>
        <v>1</v>
      </c>
      <c r="QD311" s="899">
        <f t="shared" ref="QD311:QD317" si="5643">IF(PX311=0,0,1)</f>
        <v>1</v>
      </c>
      <c r="QE311" s="899">
        <f t="shared" ref="QE311:QE317" si="5644">IF(PY311=0,0,1)</f>
        <v>1</v>
      </c>
      <c r="QF311" s="899">
        <f t="shared" ref="QF311:QF317" si="5645">PRODUCT(QA311:QE311)</f>
        <v>1</v>
      </c>
      <c r="QG311" s="966">
        <f t="shared" ref="QG311:QG317" si="5646">ROUND(PY311,0)</f>
        <v>109710</v>
      </c>
      <c r="QH311" s="901">
        <f t="shared" ref="QH311:QH317" si="5647">PY311-QG311</f>
        <v>0</v>
      </c>
      <c r="QK311" s="958" t="s">
        <v>352</v>
      </c>
      <c r="QL311" s="1190" t="s">
        <v>656</v>
      </c>
      <c r="QM311" s="1179" t="s">
        <v>149</v>
      </c>
      <c r="QN311" s="1180">
        <v>1</v>
      </c>
      <c r="QO311" s="1021">
        <v>180357.3</v>
      </c>
      <c r="QP311" s="1028">
        <f t="shared" ref="QP311:QP330" si="5648">ROUND(QN311*QO311,0)</f>
        <v>180357</v>
      </c>
      <c r="QQ311" s="1016"/>
      <c r="QR311" s="898">
        <f t="shared" ref="QR311:QR317" si="5649">IF(EXACT(VLOOKUP(QK311,OFERTA_0,2,FALSE),QL311),1,0)</f>
        <v>1</v>
      </c>
      <c r="QS311" s="898">
        <f t="shared" ref="QS311:QS317" si="5650">IF(EXACT(VLOOKUP(QK311,OFERTA_0,3,FALSE),QM311),1,0)</f>
        <v>1</v>
      </c>
      <c r="QT311" s="899">
        <f t="shared" ref="QT311:QT317" si="5651">IF(EXACT(VLOOKUP(QK311,OFERTA_0,4,FALSE),QN311),1,0)</f>
        <v>1</v>
      </c>
      <c r="QU311" s="899">
        <f t="shared" ref="QU311:QU317" si="5652">IF(QO311=0,0,1)</f>
        <v>1</v>
      </c>
      <c r="QV311" s="899">
        <f t="shared" ref="QV311:QV317" si="5653">IF(QP311=0,0,1)</f>
        <v>1</v>
      </c>
      <c r="QW311" s="899">
        <f t="shared" ref="QW311:QW317" si="5654">PRODUCT(QR311:QV311)</f>
        <v>1</v>
      </c>
      <c r="QX311" s="966">
        <f t="shared" ref="QX311:QX317" si="5655">ROUND(QP311,0)</f>
        <v>180357</v>
      </c>
      <c r="QY311" s="901">
        <f t="shared" ref="QY311:QY317" si="5656">QP311-QX311</f>
        <v>0</v>
      </c>
      <c r="RB311" s="405"/>
      <c r="RC311" s="406"/>
      <c r="RD311" s="407"/>
      <c r="RE311" s="408"/>
      <c r="RF311" s="409"/>
      <c r="RG311" s="410"/>
      <c r="RH311" s="410"/>
      <c r="RI311" s="898"/>
      <c r="RJ311" s="898"/>
      <c r="RK311" s="934"/>
      <c r="RL311" s="934"/>
      <c r="RM311" s="934"/>
      <c r="RN311" s="934"/>
      <c r="RO311" s="935"/>
      <c r="RP311" s="936"/>
      <c r="RS311" s="405"/>
      <c r="RT311" s="406"/>
      <c r="RU311" s="407"/>
      <c r="RV311" s="408"/>
      <c r="RW311" s="409"/>
      <c r="RX311" s="410"/>
      <c r="RY311" s="410"/>
      <c r="RZ311" s="898"/>
      <c r="SA311" s="898"/>
      <c r="SB311" s="934"/>
      <c r="SC311" s="934"/>
      <c r="SD311" s="934"/>
      <c r="SE311" s="934"/>
      <c r="SF311" s="935"/>
      <c r="SG311" s="936"/>
      <c r="SJ311" s="405"/>
      <c r="SK311" s="406"/>
      <c r="SL311" s="407"/>
      <c r="SM311" s="408"/>
      <c r="SN311" s="409"/>
      <c r="SO311" s="410"/>
      <c r="SP311" s="410"/>
      <c r="SQ311" s="898"/>
      <c r="SR311" s="898"/>
      <c r="SS311" s="934"/>
      <c r="ST311" s="934"/>
      <c r="SU311" s="934"/>
      <c r="SV311" s="934"/>
      <c r="SW311" s="935"/>
      <c r="SX311" s="936"/>
    </row>
    <row r="312" spans="2:518" ht="76.5" customHeight="1" thickTop="1" thickBot="1">
      <c r="B312" s="958" t="s">
        <v>985</v>
      </c>
      <c r="C312" s="1190" t="s">
        <v>657</v>
      </c>
      <c r="D312" s="1179" t="s">
        <v>149</v>
      </c>
      <c r="E312" s="1180">
        <v>1</v>
      </c>
      <c r="F312" s="1015"/>
      <c r="G312" s="1025">
        <f t="shared" si="5423"/>
        <v>0</v>
      </c>
      <c r="H312" s="1016"/>
      <c r="K312" s="958" t="s">
        <v>985</v>
      </c>
      <c r="L312" s="1190" t="s">
        <v>657</v>
      </c>
      <c r="M312" s="1179" t="s">
        <v>149</v>
      </c>
      <c r="N312" s="1180">
        <v>1</v>
      </c>
      <c r="O312" s="1017">
        <v>70033</v>
      </c>
      <c r="P312" s="1025">
        <f t="shared" si="5424"/>
        <v>70033</v>
      </c>
      <c r="Q312" s="1016"/>
      <c r="R312" s="898">
        <f t="shared" si="4950"/>
        <v>1</v>
      </c>
      <c r="S312" s="898">
        <f t="shared" si="4951"/>
        <v>1</v>
      </c>
      <c r="T312" s="899">
        <f t="shared" si="4952"/>
        <v>1</v>
      </c>
      <c r="U312" s="899">
        <f t="shared" si="4953"/>
        <v>1</v>
      </c>
      <c r="V312" s="899">
        <f t="shared" si="4954"/>
        <v>1</v>
      </c>
      <c r="W312" s="899">
        <f t="shared" si="4955"/>
        <v>1</v>
      </c>
      <c r="X312" s="966">
        <f t="shared" si="4956"/>
        <v>70033</v>
      </c>
      <c r="Y312" s="901">
        <f t="shared" si="4957"/>
        <v>0</v>
      </c>
      <c r="Z312" s="872"/>
      <c r="AA312" s="872"/>
      <c r="AB312" s="958" t="s">
        <v>985</v>
      </c>
      <c r="AC312" s="1190" t="s">
        <v>657</v>
      </c>
      <c r="AD312" s="1179" t="s">
        <v>149</v>
      </c>
      <c r="AE312" s="1180">
        <v>1</v>
      </c>
      <c r="AF312" s="1015">
        <v>149996</v>
      </c>
      <c r="AG312" s="1025">
        <f t="shared" si="5425"/>
        <v>149996</v>
      </c>
      <c r="AH312" s="1016"/>
      <c r="AI312" s="898">
        <f t="shared" si="5426"/>
        <v>1</v>
      </c>
      <c r="AJ312" s="898">
        <f t="shared" si="5427"/>
        <v>1</v>
      </c>
      <c r="AK312" s="899">
        <f t="shared" si="5428"/>
        <v>1</v>
      </c>
      <c r="AL312" s="899">
        <f t="shared" si="5429"/>
        <v>1</v>
      </c>
      <c r="AM312" s="899">
        <f t="shared" si="5430"/>
        <v>1</v>
      </c>
      <c r="AN312" s="899">
        <f t="shared" si="5431"/>
        <v>1</v>
      </c>
      <c r="AO312" s="966">
        <f t="shared" si="5432"/>
        <v>149996</v>
      </c>
      <c r="AP312" s="901">
        <f t="shared" si="5433"/>
        <v>0</v>
      </c>
      <c r="AQ312" s="872"/>
      <c r="AR312" s="872"/>
      <c r="AS312" s="958" t="s">
        <v>985</v>
      </c>
      <c r="AT312" s="1191" t="s">
        <v>657</v>
      </c>
      <c r="AU312" s="1179" t="s">
        <v>149</v>
      </c>
      <c r="AV312" s="1180">
        <v>1</v>
      </c>
      <c r="AW312" s="1019">
        <v>50000</v>
      </c>
      <c r="AX312" s="1026">
        <f t="shared" si="5434"/>
        <v>50000</v>
      </c>
      <c r="AY312" s="1016"/>
      <c r="AZ312" s="898">
        <f t="shared" si="5435"/>
        <v>1</v>
      </c>
      <c r="BA312" s="898">
        <f t="shared" si="5436"/>
        <v>1</v>
      </c>
      <c r="BB312" s="899">
        <f t="shared" si="5437"/>
        <v>1</v>
      </c>
      <c r="BC312" s="899">
        <f t="shared" si="5438"/>
        <v>1</v>
      </c>
      <c r="BD312" s="899">
        <f t="shared" si="5439"/>
        <v>1</v>
      </c>
      <c r="BE312" s="899">
        <f t="shared" si="5440"/>
        <v>1</v>
      </c>
      <c r="BF312" s="966">
        <f t="shared" si="5441"/>
        <v>50000</v>
      </c>
      <c r="BG312" s="901">
        <f t="shared" si="5442"/>
        <v>0</v>
      </c>
      <c r="BJ312" s="958" t="s">
        <v>985</v>
      </c>
      <c r="BK312" s="1190" t="s">
        <v>657</v>
      </c>
      <c r="BL312" s="1179" t="s">
        <v>149</v>
      </c>
      <c r="BM312" s="1180">
        <v>1</v>
      </c>
      <c r="BN312" s="1015">
        <v>420000</v>
      </c>
      <c r="BO312" s="1025">
        <f t="shared" si="5443"/>
        <v>420000</v>
      </c>
      <c r="BP312" s="1016"/>
      <c r="BQ312" s="898">
        <f t="shared" si="5444"/>
        <v>1</v>
      </c>
      <c r="BR312" s="898">
        <f t="shared" si="5445"/>
        <v>1</v>
      </c>
      <c r="BS312" s="899">
        <f t="shared" si="5446"/>
        <v>1</v>
      </c>
      <c r="BT312" s="899">
        <f t="shared" si="5447"/>
        <v>1</v>
      </c>
      <c r="BU312" s="899">
        <f t="shared" si="5448"/>
        <v>1</v>
      </c>
      <c r="BV312" s="899">
        <f t="shared" si="5449"/>
        <v>1</v>
      </c>
      <c r="BW312" s="966">
        <f t="shared" si="5450"/>
        <v>420000</v>
      </c>
      <c r="BX312" s="901">
        <f t="shared" si="5451"/>
        <v>0</v>
      </c>
      <c r="CA312" s="958" t="s">
        <v>985</v>
      </c>
      <c r="CB312" s="1190" t="s">
        <v>657</v>
      </c>
      <c r="CC312" s="1179" t="s">
        <v>149</v>
      </c>
      <c r="CD312" s="1180">
        <v>1</v>
      </c>
      <c r="CE312" s="1015">
        <v>68212</v>
      </c>
      <c r="CF312" s="1025">
        <f t="shared" si="5452"/>
        <v>68212</v>
      </c>
      <c r="CG312" s="1016"/>
      <c r="CH312" s="898">
        <f t="shared" si="5453"/>
        <v>1</v>
      </c>
      <c r="CI312" s="898">
        <f t="shared" si="5454"/>
        <v>1</v>
      </c>
      <c r="CJ312" s="899">
        <f t="shared" si="5455"/>
        <v>1</v>
      </c>
      <c r="CK312" s="899">
        <f t="shared" si="5456"/>
        <v>1</v>
      </c>
      <c r="CL312" s="899">
        <f t="shared" si="5457"/>
        <v>1</v>
      </c>
      <c r="CM312" s="899">
        <f t="shared" si="5458"/>
        <v>1</v>
      </c>
      <c r="CN312" s="966">
        <f t="shared" si="5459"/>
        <v>68212</v>
      </c>
      <c r="CO312" s="901">
        <f t="shared" si="5460"/>
        <v>0</v>
      </c>
      <c r="CR312" s="958" t="s">
        <v>985</v>
      </c>
      <c r="CS312" s="1190" t="s">
        <v>657</v>
      </c>
      <c r="CT312" s="1179" t="s">
        <v>149</v>
      </c>
      <c r="CU312" s="1180">
        <v>1</v>
      </c>
      <c r="CV312" s="1015">
        <v>29900</v>
      </c>
      <c r="CW312" s="1025">
        <f t="shared" si="5461"/>
        <v>29900</v>
      </c>
      <c r="CX312" s="1016"/>
      <c r="CY312" s="898">
        <f t="shared" si="5462"/>
        <v>1</v>
      </c>
      <c r="CZ312" s="898">
        <f t="shared" si="5463"/>
        <v>1</v>
      </c>
      <c r="DA312" s="899">
        <f t="shared" si="5464"/>
        <v>1</v>
      </c>
      <c r="DB312" s="899">
        <f t="shared" si="5465"/>
        <v>1</v>
      </c>
      <c r="DC312" s="899">
        <f t="shared" si="5466"/>
        <v>1</v>
      </c>
      <c r="DD312" s="899">
        <f t="shared" si="5467"/>
        <v>1</v>
      </c>
      <c r="DE312" s="966">
        <f t="shared" si="5468"/>
        <v>29900</v>
      </c>
      <c r="DF312" s="901">
        <f t="shared" si="5469"/>
        <v>0</v>
      </c>
      <c r="DI312" s="958" t="s">
        <v>985</v>
      </c>
      <c r="DJ312" s="1190" t="s">
        <v>657</v>
      </c>
      <c r="DK312" s="1179" t="s">
        <v>149</v>
      </c>
      <c r="DL312" s="1180">
        <v>1</v>
      </c>
      <c r="DM312" s="1015">
        <v>191698</v>
      </c>
      <c r="DN312" s="1025">
        <f t="shared" si="5470"/>
        <v>191698</v>
      </c>
      <c r="DO312" s="1016"/>
      <c r="DP312" s="898">
        <f t="shared" si="5471"/>
        <v>1</v>
      </c>
      <c r="DQ312" s="898">
        <f t="shared" si="5472"/>
        <v>1</v>
      </c>
      <c r="DR312" s="899">
        <f t="shared" si="5473"/>
        <v>1</v>
      </c>
      <c r="DS312" s="899">
        <f t="shared" si="5474"/>
        <v>1</v>
      </c>
      <c r="DT312" s="899">
        <f t="shared" si="5475"/>
        <v>1</v>
      </c>
      <c r="DU312" s="899">
        <f t="shared" si="5476"/>
        <v>1</v>
      </c>
      <c r="DV312" s="966">
        <f t="shared" si="5477"/>
        <v>191698</v>
      </c>
      <c r="DW312" s="901">
        <f t="shared" si="5478"/>
        <v>0</v>
      </c>
      <c r="DZ312" s="958" t="s">
        <v>985</v>
      </c>
      <c r="EA312" s="1190" t="s">
        <v>657</v>
      </c>
      <c r="EB312" s="1179" t="s">
        <v>149</v>
      </c>
      <c r="EC312" s="1180">
        <v>1</v>
      </c>
      <c r="ED312" s="1015">
        <v>134000</v>
      </c>
      <c r="EE312" s="1025">
        <f t="shared" si="5479"/>
        <v>134000</v>
      </c>
      <c r="EF312" s="1016"/>
      <c r="EG312" s="898">
        <f t="shared" si="5480"/>
        <v>1</v>
      </c>
      <c r="EH312" s="898">
        <f t="shared" si="5481"/>
        <v>1</v>
      </c>
      <c r="EI312" s="899">
        <f t="shared" si="5482"/>
        <v>1</v>
      </c>
      <c r="EJ312" s="899">
        <f t="shared" si="5483"/>
        <v>1</v>
      </c>
      <c r="EK312" s="899">
        <f t="shared" si="5484"/>
        <v>1</v>
      </c>
      <c r="EL312" s="899">
        <f t="shared" si="5485"/>
        <v>1</v>
      </c>
      <c r="EM312" s="966">
        <f t="shared" si="5486"/>
        <v>134000</v>
      </c>
      <c r="EN312" s="901">
        <f t="shared" si="5487"/>
        <v>0</v>
      </c>
      <c r="EQ312" s="958" t="s">
        <v>985</v>
      </c>
      <c r="ER312" s="1190" t="s">
        <v>657</v>
      </c>
      <c r="ES312" s="1179" t="s">
        <v>149</v>
      </c>
      <c r="ET312" s="1180">
        <v>1</v>
      </c>
      <c r="EU312" s="1015">
        <v>68600</v>
      </c>
      <c r="EV312" s="1025">
        <f t="shared" si="5488"/>
        <v>68600</v>
      </c>
      <c r="EW312" s="1016"/>
      <c r="EX312" s="898">
        <f t="shared" si="5489"/>
        <v>1</v>
      </c>
      <c r="EY312" s="898">
        <f t="shared" si="5490"/>
        <v>1</v>
      </c>
      <c r="EZ312" s="899">
        <f t="shared" si="5491"/>
        <v>1</v>
      </c>
      <c r="FA312" s="899">
        <f t="shared" si="5492"/>
        <v>1</v>
      </c>
      <c r="FB312" s="899">
        <f t="shared" si="5493"/>
        <v>1</v>
      </c>
      <c r="FC312" s="899">
        <f t="shared" si="5494"/>
        <v>1</v>
      </c>
      <c r="FD312" s="966">
        <f t="shared" si="5495"/>
        <v>68600</v>
      </c>
      <c r="FE312" s="901">
        <f t="shared" si="5496"/>
        <v>0</v>
      </c>
      <c r="FH312" s="958"/>
      <c r="FI312" s="1190"/>
      <c r="FJ312" s="1179"/>
      <c r="FK312" s="1180"/>
      <c r="FL312" s="1015"/>
      <c r="FM312" s="1025">
        <f t="shared" si="5497"/>
        <v>0</v>
      </c>
      <c r="FN312" s="1016"/>
      <c r="FO312" s="898" t="e">
        <f t="shared" si="5498"/>
        <v>#N/A</v>
      </c>
      <c r="FP312" s="898" t="e">
        <f t="shared" si="5499"/>
        <v>#N/A</v>
      </c>
      <c r="FQ312" s="899" t="e">
        <f t="shared" si="5500"/>
        <v>#N/A</v>
      </c>
      <c r="FR312" s="899">
        <f t="shared" si="5501"/>
        <v>0</v>
      </c>
      <c r="FS312" s="899">
        <f t="shared" si="5502"/>
        <v>0</v>
      </c>
      <c r="FT312" s="899" t="e">
        <f t="shared" si="5503"/>
        <v>#N/A</v>
      </c>
      <c r="FU312" s="966">
        <f t="shared" si="5504"/>
        <v>0</v>
      </c>
      <c r="FV312" s="901">
        <f t="shared" si="5505"/>
        <v>0</v>
      </c>
      <c r="FY312" s="958" t="s">
        <v>985</v>
      </c>
      <c r="FZ312" s="1190" t="s">
        <v>657</v>
      </c>
      <c r="GA312" s="1179" t="s">
        <v>149</v>
      </c>
      <c r="GB312" s="1180">
        <v>1</v>
      </c>
      <c r="GC312" s="1017">
        <v>70033</v>
      </c>
      <c r="GD312" s="1025">
        <f t="shared" si="5506"/>
        <v>70033</v>
      </c>
      <c r="GE312" s="1016"/>
      <c r="GF312" s="898">
        <f t="shared" si="5507"/>
        <v>1</v>
      </c>
      <c r="GG312" s="898">
        <f t="shared" si="5508"/>
        <v>1</v>
      </c>
      <c r="GH312" s="899">
        <f t="shared" si="5509"/>
        <v>1</v>
      </c>
      <c r="GI312" s="899">
        <f t="shared" si="5510"/>
        <v>1</v>
      </c>
      <c r="GJ312" s="899">
        <f t="shared" si="5511"/>
        <v>1</v>
      </c>
      <c r="GK312" s="899">
        <f t="shared" si="5512"/>
        <v>1</v>
      </c>
      <c r="GL312" s="966">
        <f t="shared" si="5513"/>
        <v>70033</v>
      </c>
      <c r="GM312" s="901">
        <f t="shared" si="5514"/>
        <v>0</v>
      </c>
      <c r="GP312" s="958" t="s">
        <v>985</v>
      </c>
      <c r="GQ312" s="1190" t="s">
        <v>657</v>
      </c>
      <c r="GR312" s="1179" t="s">
        <v>149</v>
      </c>
      <c r="GS312" s="1180">
        <v>1</v>
      </c>
      <c r="GT312" s="1015">
        <v>68620</v>
      </c>
      <c r="GU312" s="1025">
        <f t="shared" si="5515"/>
        <v>68620</v>
      </c>
      <c r="GV312" s="1016"/>
      <c r="GW312" s="898">
        <f t="shared" si="5516"/>
        <v>1</v>
      </c>
      <c r="GX312" s="898">
        <f t="shared" si="5517"/>
        <v>1</v>
      </c>
      <c r="GY312" s="899">
        <f t="shared" si="5518"/>
        <v>1</v>
      </c>
      <c r="GZ312" s="899">
        <f t="shared" si="5519"/>
        <v>1</v>
      </c>
      <c r="HA312" s="899">
        <f t="shared" si="5520"/>
        <v>1</v>
      </c>
      <c r="HB312" s="899">
        <f t="shared" si="5521"/>
        <v>1</v>
      </c>
      <c r="HC312" s="966">
        <f t="shared" si="5522"/>
        <v>68620</v>
      </c>
      <c r="HD312" s="901">
        <f t="shared" si="5523"/>
        <v>0</v>
      </c>
      <c r="HG312" s="958" t="s">
        <v>985</v>
      </c>
      <c r="HH312" s="1190" t="s">
        <v>657</v>
      </c>
      <c r="HI312" s="1179" t="s">
        <v>149</v>
      </c>
      <c r="HJ312" s="1180">
        <v>1</v>
      </c>
      <c r="HK312" s="1015">
        <v>58833</v>
      </c>
      <c r="HL312" s="1025">
        <f t="shared" si="5524"/>
        <v>58833</v>
      </c>
      <c r="HM312" s="1016"/>
      <c r="HN312" s="898">
        <f t="shared" si="5525"/>
        <v>1</v>
      </c>
      <c r="HO312" s="898">
        <f t="shared" si="5526"/>
        <v>1</v>
      </c>
      <c r="HP312" s="899">
        <f t="shared" si="5527"/>
        <v>1</v>
      </c>
      <c r="HQ312" s="899">
        <f t="shared" si="5528"/>
        <v>1</v>
      </c>
      <c r="HR312" s="899">
        <f t="shared" si="5529"/>
        <v>1</v>
      </c>
      <c r="HS312" s="899">
        <f t="shared" si="5530"/>
        <v>1</v>
      </c>
      <c r="HT312" s="966">
        <f t="shared" si="5531"/>
        <v>58833</v>
      </c>
      <c r="HU312" s="901">
        <f t="shared" si="5532"/>
        <v>0</v>
      </c>
      <c r="HX312" s="958" t="s">
        <v>985</v>
      </c>
      <c r="HY312" s="1190" t="s">
        <v>657</v>
      </c>
      <c r="HZ312" s="1179" t="s">
        <v>149</v>
      </c>
      <c r="IA312" s="1180">
        <v>1</v>
      </c>
      <c r="IB312" s="1020">
        <v>65352</v>
      </c>
      <c r="IC312" s="1027">
        <f t="shared" si="5533"/>
        <v>65352</v>
      </c>
      <c r="ID312" s="1016"/>
      <c r="IE312" s="898">
        <f t="shared" si="5534"/>
        <v>1</v>
      </c>
      <c r="IF312" s="898">
        <f t="shared" si="5535"/>
        <v>1</v>
      </c>
      <c r="IG312" s="899">
        <f t="shared" si="5536"/>
        <v>1</v>
      </c>
      <c r="IH312" s="899">
        <f t="shared" si="5537"/>
        <v>1</v>
      </c>
      <c r="II312" s="899">
        <f t="shared" si="5538"/>
        <v>1</v>
      </c>
      <c r="IJ312" s="899">
        <f t="shared" si="5539"/>
        <v>1</v>
      </c>
      <c r="IK312" s="966">
        <f t="shared" si="5540"/>
        <v>65352</v>
      </c>
      <c r="IL312" s="901">
        <f t="shared" si="5541"/>
        <v>0</v>
      </c>
      <c r="IO312" s="958" t="s">
        <v>985</v>
      </c>
      <c r="IP312" s="1190" t="s">
        <v>657</v>
      </c>
      <c r="IQ312" s="1179" t="s">
        <v>149</v>
      </c>
      <c r="IR312" s="1180">
        <v>1</v>
      </c>
      <c r="IS312" s="1015">
        <v>193700</v>
      </c>
      <c r="IT312" s="1025">
        <f t="shared" si="5542"/>
        <v>193700</v>
      </c>
      <c r="IU312" s="1016"/>
      <c r="IV312" s="898">
        <f t="shared" si="5543"/>
        <v>1</v>
      </c>
      <c r="IW312" s="898">
        <f t="shared" si="5544"/>
        <v>1</v>
      </c>
      <c r="IX312" s="899">
        <f t="shared" si="5545"/>
        <v>1</v>
      </c>
      <c r="IY312" s="899">
        <f t="shared" si="5546"/>
        <v>1</v>
      </c>
      <c r="IZ312" s="899">
        <f t="shared" si="5547"/>
        <v>1</v>
      </c>
      <c r="JA312" s="899">
        <f t="shared" si="5548"/>
        <v>1</v>
      </c>
      <c r="JB312" s="966">
        <f t="shared" si="5549"/>
        <v>193700</v>
      </c>
      <c r="JC312" s="901">
        <f t="shared" si="5550"/>
        <v>0</v>
      </c>
      <c r="JF312" s="958" t="s">
        <v>985</v>
      </c>
      <c r="JG312" s="1190" t="s">
        <v>657</v>
      </c>
      <c r="JH312" s="1179" t="s">
        <v>149</v>
      </c>
      <c r="JI312" s="1180">
        <v>1</v>
      </c>
      <c r="JJ312" s="1015">
        <v>152800</v>
      </c>
      <c r="JK312" s="1025">
        <f t="shared" si="5551"/>
        <v>152800</v>
      </c>
      <c r="JL312" s="1016"/>
      <c r="JM312" s="898">
        <f t="shared" si="5552"/>
        <v>1</v>
      </c>
      <c r="JN312" s="898">
        <f t="shared" si="5553"/>
        <v>1</v>
      </c>
      <c r="JO312" s="899">
        <f t="shared" si="5554"/>
        <v>1</v>
      </c>
      <c r="JP312" s="899">
        <f t="shared" si="5555"/>
        <v>1</v>
      </c>
      <c r="JQ312" s="899">
        <f t="shared" si="5556"/>
        <v>1</v>
      </c>
      <c r="JR312" s="899">
        <f t="shared" si="5557"/>
        <v>1</v>
      </c>
      <c r="JS312" s="966">
        <f t="shared" si="5558"/>
        <v>152800</v>
      </c>
      <c r="JT312" s="901">
        <f t="shared" si="5559"/>
        <v>0</v>
      </c>
      <c r="JW312" s="958" t="s">
        <v>985</v>
      </c>
      <c r="JX312" s="1190" t="s">
        <v>657</v>
      </c>
      <c r="JY312" s="1179" t="s">
        <v>149</v>
      </c>
      <c r="JZ312" s="1180">
        <v>1</v>
      </c>
      <c r="KA312" s="1015">
        <v>135654.62729999999</v>
      </c>
      <c r="KB312" s="1025">
        <f t="shared" si="5560"/>
        <v>135655</v>
      </c>
      <c r="KC312" s="1016"/>
      <c r="KD312" s="898">
        <f t="shared" si="5561"/>
        <v>1</v>
      </c>
      <c r="KE312" s="898">
        <f t="shared" si="5562"/>
        <v>1</v>
      </c>
      <c r="KF312" s="899">
        <f t="shared" si="5563"/>
        <v>1</v>
      </c>
      <c r="KG312" s="899">
        <f t="shared" si="5564"/>
        <v>1</v>
      </c>
      <c r="KH312" s="899">
        <f t="shared" si="5565"/>
        <v>1</v>
      </c>
      <c r="KI312" s="899">
        <f t="shared" si="5566"/>
        <v>1</v>
      </c>
      <c r="KJ312" s="966">
        <f t="shared" si="5567"/>
        <v>135655</v>
      </c>
      <c r="KK312" s="901">
        <f t="shared" si="5568"/>
        <v>0</v>
      </c>
      <c r="KN312" s="958" t="s">
        <v>985</v>
      </c>
      <c r="KO312" s="1190" t="s">
        <v>657</v>
      </c>
      <c r="KP312" s="1179" t="s">
        <v>149</v>
      </c>
      <c r="KQ312" s="1180">
        <v>1</v>
      </c>
      <c r="KR312" s="1015">
        <v>36806</v>
      </c>
      <c r="KS312" s="1025">
        <f t="shared" si="5569"/>
        <v>36806</v>
      </c>
      <c r="KT312" s="1016"/>
      <c r="KU312" s="898">
        <f t="shared" si="5570"/>
        <v>1</v>
      </c>
      <c r="KV312" s="898">
        <f t="shared" si="5571"/>
        <v>1</v>
      </c>
      <c r="KW312" s="899">
        <f t="shared" si="5572"/>
        <v>1</v>
      </c>
      <c r="KX312" s="899">
        <f t="shared" si="5573"/>
        <v>1</v>
      </c>
      <c r="KY312" s="899">
        <f t="shared" si="5574"/>
        <v>1</v>
      </c>
      <c r="KZ312" s="899">
        <f t="shared" si="5575"/>
        <v>1</v>
      </c>
      <c r="LA312" s="966">
        <f t="shared" si="5576"/>
        <v>36806</v>
      </c>
      <c r="LB312" s="901">
        <f t="shared" si="5577"/>
        <v>0</v>
      </c>
      <c r="LE312" s="958" t="s">
        <v>985</v>
      </c>
      <c r="LF312" s="1190" t="s">
        <v>657</v>
      </c>
      <c r="LG312" s="1179" t="s">
        <v>149</v>
      </c>
      <c r="LH312" s="1180">
        <v>1</v>
      </c>
      <c r="LI312" s="1021">
        <v>184445</v>
      </c>
      <c r="LJ312" s="1028">
        <f t="shared" si="5578"/>
        <v>184445</v>
      </c>
      <c r="LK312" s="1016"/>
      <c r="LL312" s="898">
        <f t="shared" si="5579"/>
        <v>1</v>
      </c>
      <c r="LM312" s="898">
        <f t="shared" si="5580"/>
        <v>1</v>
      </c>
      <c r="LN312" s="899">
        <f t="shared" si="5581"/>
        <v>1</v>
      </c>
      <c r="LO312" s="899">
        <f t="shared" si="5582"/>
        <v>1</v>
      </c>
      <c r="LP312" s="899">
        <f t="shared" si="5583"/>
        <v>1</v>
      </c>
      <c r="LQ312" s="899">
        <f t="shared" si="5584"/>
        <v>1</v>
      </c>
      <c r="LR312" s="966">
        <f t="shared" si="5585"/>
        <v>184445</v>
      </c>
      <c r="LS312" s="901">
        <f t="shared" si="5586"/>
        <v>0</v>
      </c>
      <c r="LV312" s="958" t="s">
        <v>985</v>
      </c>
      <c r="LW312" s="1190" t="s">
        <v>657</v>
      </c>
      <c r="LX312" s="1179" t="s">
        <v>149</v>
      </c>
      <c r="LY312" s="1180">
        <v>1</v>
      </c>
      <c r="LZ312" s="1015">
        <v>44200</v>
      </c>
      <c r="MA312" s="1025">
        <f t="shared" si="5587"/>
        <v>44200</v>
      </c>
      <c r="MB312" s="1016"/>
      <c r="MC312" s="898">
        <f t="shared" si="5588"/>
        <v>1</v>
      </c>
      <c r="MD312" s="898">
        <f t="shared" si="5589"/>
        <v>1</v>
      </c>
      <c r="ME312" s="899">
        <f t="shared" si="5590"/>
        <v>1</v>
      </c>
      <c r="MF312" s="899">
        <f t="shared" si="5591"/>
        <v>1</v>
      </c>
      <c r="MG312" s="899">
        <f t="shared" si="5592"/>
        <v>1</v>
      </c>
      <c r="MH312" s="899">
        <f t="shared" si="5593"/>
        <v>1</v>
      </c>
      <c r="MI312" s="966">
        <f t="shared" si="5594"/>
        <v>44200</v>
      </c>
      <c r="MJ312" s="901">
        <f t="shared" si="5595"/>
        <v>0</v>
      </c>
      <c r="MM312" s="958" t="s">
        <v>985</v>
      </c>
      <c r="MN312" s="1190" t="s">
        <v>657</v>
      </c>
      <c r="MO312" s="1179" t="s">
        <v>149</v>
      </c>
      <c r="MP312" s="1180">
        <v>1</v>
      </c>
      <c r="MQ312" s="1015">
        <v>160950</v>
      </c>
      <c r="MR312" s="1025">
        <f t="shared" si="5596"/>
        <v>160950</v>
      </c>
      <c r="MS312" s="1016"/>
      <c r="MT312" s="898">
        <f t="shared" si="5597"/>
        <v>1</v>
      </c>
      <c r="MU312" s="898">
        <f t="shared" si="5598"/>
        <v>1</v>
      </c>
      <c r="MV312" s="899">
        <f t="shared" si="5599"/>
        <v>1</v>
      </c>
      <c r="MW312" s="899">
        <f t="shared" si="5600"/>
        <v>1</v>
      </c>
      <c r="MX312" s="899">
        <f t="shared" si="5601"/>
        <v>1</v>
      </c>
      <c r="MY312" s="899">
        <f t="shared" si="5602"/>
        <v>1</v>
      </c>
      <c r="MZ312" s="966">
        <f t="shared" si="5603"/>
        <v>160950</v>
      </c>
      <c r="NA312" s="901">
        <f t="shared" si="5604"/>
        <v>0</v>
      </c>
      <c r="ND312" s="975" t="s">
        <v>985</v>
      </c>
      <c r="NE312" s="976" t="s">
        <v>657</v>
      </c>
      <c r="NF312" s="1175" t="s">
        <v>149</v>
      </c>
      <c r="NG312" s="1176">
        <v>1</v>
      </c>
      <c r="NH312" s="979">
        <v>73392.66</v>
      </c>
      <c r="NI312" s="980">
        <v>73393</v>
      </c>
      <c r="NJ312" s="1016"/>
      <c r="NK312" s="898">
        <f t="shared" si="5605"/>
        <v>1</v>
      </c>
      <c r="NL312" s="898">
        <f t="shared" si="5606"/>
        <v>1</v>
      </c>
      <c r="NM312" s="899">
        <f t="shared" si="5607"/>
        <v>1</v>
      </c>
      <c r="NN312" s="899">
        <f t="shared" si="5608"/>
        <v>1</v>
      </c>
      <c r="NO312" s="899">
        <f t="shared" si="5609"/>
        <v>1</v>
      </c>
      <c r="NP312" s="899">
        <f t="shared" si="5610"/>
        <v>1</v>
      </c>
      <c r="NQ312" s="966">
        <f t="shared" si="5611"/>
        <v>73393</v>
      </c>
      <c r="NR312" s="901">
        <f t="shared" si="5612"/>
        <v>0</v>
      </c>
      <c r="NU312" s="981" t="s">
        <v>985</v>
      </c>
      <c r="NV312" s="982" t="s">
        <v>657</v>
      </c>
      <c r="NW312" s="1177" t="s">
        <v>149</v>
      </c>
      <c r="NX312" s="1178">
        <v>1</v>
      </c>
      <c r="NY312" s="1022">
        <v>74134</v>
      </c>
      <c r="NZ312" s="986">
        <f t="shared" si="5613"/>
        <v>74134</v>
      </c>
      <c r="OA312" s="1016"/>
      <c r="OB312" s="898">
        <f t="shared" si="5614"/>
        <v>1</v>
      </c>
      <c r="OC312" s="898">
        <f t="shared" si="5615"/>
        <v>1</v>
      </c>
      <c r="OD312" s="899">
        <f t="shared" si="5616"/>
        <v>1</v>
      </c>
      <c r="OE312" s="899">
        <f t="shared" si="5617"/>
        <v>1</v>
      </c>
      <c r="OF312" s="899">
        <f t="shared" si="5618"/>
        <v>1</v>
      </c>
      <c r="OG312" s="899">
        <f t="shared" si="5619"/>
        <v>1</v>
      </c>
      <c r="OH312" s="966">
        <f t="shared" si="5620"/>
        <v>74134</v>
      </c>
      <c r="OI312" s="901">
        <f t="shared" si="5621"/>
        <v>0</v>
      </c>
      <c r="OL312" s="958" t="s">
        <v>985</v>
      </c>
      <c r="OM312" s="1190" t="s">
        <v>657</v>
      </c>
      <c r="ON312" s="1179" t="s">
        <v>149</v>
      </c>
      <c r="OO312" s="1180">
        <v>1</v>
      </c>
      <c r="OP312" s="1015">
        <v>124478</v>
      </c>
      <c r="OQ312" s="1025">
        <f t="shared" si="5622"/>
        <v>124478</v>
      </c>
      <c r="OR312" s="1016"/>
      <c r="OS312" s="898">
        <f t="shared" si="5623"/>
        <v>1</v>
      </c>
      <c r="OT312" s="898">
        <f t="shared" si="5624"/>
        <v>1</v>
      </c>
      <c r="OU312" s="899">
        <f t="shared" si="5625"/>
        <v>1</v>
      </c>
      <c r="OV312" s="899">
        <f t="shared" si="5626"/>
        <v>1</v>
      </c>
      <c r="OW312" s="899">
        <f t="shared" si="5627"/>
        <v>1</v>
      </c>
      <c r="OX312" s="899">
        <f t="shared" si="5628"/>
        <v>1</v>
      </c>
      <c r="OY312" s="966">
        <f t="shared" si="5629"/>
        <v>124478</v>
      </c>
      <c r="OZ312" s="901">
        <f t="shared" si="5630"/>
        <v>0</v>
      </c>
      <c r="PC312" s="958" t="s">
        <v>985</v>
      </c>
      <c r="PD312" s="1190" t="s">
        <v>657</v>
      </c>
      <c r="PE312" s="1179" t="s">
        <v>149</v>
      </c>
      <c r="PF312" s="1180">
        <v>1</v>
      </c>
      <c r="PG312" s="1023">
        <v>335776</v>
      </c>
      <c r="PH312" s="1029">
        <v>335776</v>
      </c>
      <c r="PI312" s="1249"/>
      <c r="PJ312" s="898">
        <f t="shared" si="5631"/>
        <v>1</v>
      </c>
      <c r="PK312" s="898">
        <f t="shared" si="5632"/>
        <v>1</v>
      </c>
      <c r="PL312" s="899">
        <f t="shared" si="5633"/>
        <v>1</v>
      </c>
      <c r="PM312" s="899">
        <f t="shared" si="5634"/>
        <v>1</v>
      </c>
      <c r="PN312" s="899">
        <f t="shared" si="5635"/>
        <v>1</v>
      </c>
      <c r="PO312" s="899">
        <f t="shared" si="5636"/>
        <v>1</v>
      </c>
      <c r="PP312" s="966">
        <f t="shared" si="5637"/>
        <v>335776</v>
      </c>
      <c r="PQ312" s="901">
        <f t="shared" si="5638"/>
        <v>0</v>
      </c>
      <c r="PT312" s="958" t="s">
        <v>985</v>
      </c>
      <c r="PU312" s="1190" t="s">
        <v>657</v>
      </c>
      <c r="PV312" s="1179" t="s">
        <v>149</v>
      </c>
      <c r="PW312" s="1180">
        <v>1</v>
      </c>
      <c r="PX312" s="1015">
        <v>68520</v>
      </c>
      <c r="PY312" s="1025">
        <f t="shared" si="5639"/>
        <v>68520</v>
      </c>
      <c r="PZ312" s="1016"/>
      <c r="QA312" s="898">
        <f t="shared" si="5640"/>
        <v>1</v>
      </c>
      <c r="QB312" s="898">
        <f t="shared" si="5641"/>
        <v>1</v>
      </c>
      <c r="QC312" s="899">
        <f t="shared" si="5642"/>
        <v>1</v>
      </c>
      <c r="QD312" s="899">
        <f t="shared" si="5643"/>
        <v>1</v>
      </c>
      <c r="QE312" s="899">
        <f t="shared" si="5644"/>
        <v>1</v>
      </c>
      <c r="QF312" s="899">
        <f t="shared" si="5645"/>
        <v>1</v>
      </c>
      <c r="QG312" s="966">
        <f t="shared" si="5646"/>
        <v>68520</v>
      </c>
      <c r="QH312" s="901">
        <f t="shared" si="5647"/>
        <v>0</v>
      </c>
      <c r="QK312" s="958" t="s">
        <v>985</v>
      </c>
      <c r="QL312" s="1190" t="s">
        <v>657</v>
      </c>
      <c r="QM312" s="1179" t="s">
        <v>149</v>
      </c>
      <c r="QN312" s="1180">
        <v>1</v>
      </c>
      <c r="QO312" s="1021">
        <v>185367.22499999998</v>
      </c>
      <c r="QP312" s="1028">
        <f t="shared" si="5648"/>
        <v>185367</v>
      </c>
      <c r="QQ312" s="1016"/>
      <c r="QR312" s="898">
        <f t="shared" si="5649"/>
        <v>1</v>
      </c>
      <c r="QS312" s="898">
        <f t="shared" si="5650"/>
        <v>1</v>
      </c>
      <c r="QT312" s="899">
        <f t="shared" si="5651"/>
        <v>1</v>
      </c>
      <c r="QU312" s="899">
        <f t="shared" si="5652"/>
        <v>1</v>
      </c>
      <c r="QV312" s="899">
        <f t="shared" si="5653"/>
        <v>1</v>
      </c>
      <c r="QW312" s="899">
        <f t="shared" si="5654"/>
        <v>1</v>
      </c>
      <c r="QX312" s="966">
        <f t="shared" si="5655"/>
        <v>185367</v>
      </c>
      <c r="QY312" s="901">
        <f t="shared" si="5656"/>
        <v>0</v>
      </c>
      <c r="RB312" s="405"/>
      <c r="RC312" s="406"/>
      <c r="RD312" s="407"/>
      <c r="RE312" s="408"/>
      <c r="RF312" s="409"/>
      <c r="RG312" s="410"/>
      <c r="RH312" s="410"/>
      <c r="RI312" s="898"/>
      <c r="RJ312" s="898"/>
      <c r="RK312" s="934"/>
      <c r="RL312" s="934"/>
      <c r="RM312" s="934"/>
      <c r="RN312" s="934"/>
      <c r="RO312" s="935"/>
      <c r="RP312" s="936"/>
      <c r="RS312" s="405"/>
      <c r="RT312" s="406"/>
      <c r="RU312" s="407"/>
      <c r="RV312" s="408"/>
      <c r="RW312" s="409"/>
      <c r="RX312" s="410"/>
      <c r="RY312" s="410"/>
      <c r="RZ312" s="898"/>
      <c r="SA312" s="898"/>
      <c r="SB312" s="934"/>
      <c r="SC312" s="934"/>
      <c r="SD312" s="934"/>
      <c r="SE312" s="934"/>
      <c r="SF312" s="935"/>
      <c r="SG312" s="936"/>
      <c r="SJ312" s="405"/>
      <c r="SK312" s="406"/>
      <c r="SL312" s="407"/>
      <c r="SM312" s="408"/>
      <c r="SN312" s="409"/>
      <c r="SO312" s="410"/>
      <c r="SP312" s="410"/>
      <c r="SQ312" s="898"/>
      <c r="SR312" s="898"/>
      <c r="SS312" s="934"/>
      <c r="ST312" s="934"/>
      <c r="SU312" s="934"/>
      <c r="SV312" s="934"/>
      <c r="SW312" s="935"/>
      <c r="SX312" s="936"/>
    </row>
    <row r="313" spans="2:518" ht="61.5" customHeight="1" thickTop="1" thickBot="1">
      <c r="B313" s="958" t="s">
        <v>986</v>
      </c>
      <c r="C313" s="1190" t="s">
        <v>658</v>
      </c>
      <c r="D313" s="1179" t="s">
        <v>149</v>
      </c>
      <c r="E313" s="1180">
        <v>18</v>
      </c>
      <c r="F313" s="1015"/>
      <c r="G313" s="1025">
        <f t="shared" si="5423"/>
        <v>0</v>
      </c>
      <c r="H313" s="1016"/>
      <c r="K313" s="958" t="s">
        <v>986</v>
      </c>
      <c r="L313" s="1190" t="s">
        <v>658</v>
      </c>
      <c r="M313" s="1179" t="s">
        <v>149</v>
      </c>
      <c r="N313" s="1180">
        <v>18</v>
      </c>
      <c r="O313" s="1017">
        <v>92500</v>
      </c>
      <c r="P313" s="1025">
        <f t="shared" si="5424"/>
        <v>1665000</v>
      </c>
      <c r="Q313" s="1016"/>
      <c r="R313" s="898">
        <f t="shared" si="4950"/>
        <v>1</v>
      </c>
      <c r="S313" s="898">
        <f t="shared" si="4951"/>
        <v>1</v>
      </c>
      <c r="T313" s="899">
        <f t="shared" si="4952"/>
        <v>1</v>
      </c>
      <c r="U313" s="899">
        <f t="shared" si="4953"/>
        <v>1</v>
      </c>
      <c r="V313" s="899">
        <f t="shared" si="4954"/>
        <v>1</v>
      </c>
      <c r="W313" s="899">
        <f t="shared" si="4955"/>
        <v>1</v>
      </c>
      <c r="X313" s="966">
        <f t="shared" si="4956"/>
        <v>1665000</v>
      </c>
      <c r="Y313" s="901">
        <f t="shared" si="4957"/>
        <v>0</v>
      </c>
      <c r="Z313" s="872"/>
      <c r="AA313" s="872"/>
      <c r="AB313" s="958" t="s">
        <v>986</v>
      </c>
      <c r="AC313" s="1190" t="s">
        <v>658</v>
      </c>
      <c r="AD313" s="1179" t="s">
        <v>149</v>
      </c>
      <c r="AE313" s="1180">
        <v>18</v>
      </c>
      <c r="AF313" s="1015">
        <v>155447</v>
      </c>
      <c r="AG313" s="1025">
        <f t="shared" si="5425"/>
        <v>2798046</v>
      </c>
      <c r="AH313" s="1016"/>
      <c r="AI313" s="898">
        <f t="shared" si="5426"/>
        <v>1</v>
      </c>
      <c r="AJ313" s="898">
        <f t="shared" si="5427"/>
        <v>1</v>
      </c>
      <c r="AK313" s="899">
        <f t="shared" si="5428"/>
        <v>1</v>
      </c>
      <c r="AL313" s="899">
        <f t="shared" si="5429"/>
        <v>1</v>
      </c>
      <c r="AM313" s="899">
        <f t="shared" si="5430"/>
        <v>1</v>
      </c>
      <c r="AN313" s="899">
        <f t="shared" si="5431"/>
        <v>1</v>
      </c>
      <c r="AO313" s="966">
        <f t="shared" si="5432"/>
        <v>2798046</v>
      </c>
      <c r="AP313" s="901">
        <f t="shared" si="5433"/>
        <v>0</v>
      </c>
      <c r="AQ313" s="872"/>
      <c r="AR313" s="872"/>
      <c r="AS313" s="958" t="s">
        <v>986</v>
      </c>
      <c r="AT313" s="1191" t="s">
        <v>658</v>
      </c>
      <c r="AU313" s="1179" t="s">
        <v>149</v>
      </c>
      <c r="AV313" s="1180">
        <v>18</v>
      </c>
      <c r="AW313" s="1019">
        <v>78000</v>
      </c>
      <c r="AX313" s="1026">
        <f t="shared" si="5434"/>
        <v>1404000</v>
      </c>
      <c r="AY313" s="1016"/>
      <c r="AZ313" s="898">
        <f t="shared" si="5435"/>
        <v>1</v>
      </c>
      <c r="BA313" s="898">
        <f t="shared" si="5436"/>
        <v>1</v>
      </c>
      <c r="BB313" s="899">
        <f t="shared" si="5437"/>
        <v>1</v>
      </c>
      <c r="BC313" s="899">
        <f t="shared" si="5438"/>
        <v>1</v>
      </c>
      <c r="BD313" s="899">
        <f t="shared" si="5439"/>
        <v>1</v>
      </c>
      <c r="BE313" s="899">
        <f t="shared" si="5440"/>
        <v>1</v>
      </c>
      <c r="BF313" s="966">
        <f t="shared" si="5441"/>
        <v>1404000</v>
      </c>
      <c r="BG313" s="901">
        <f t="shared" si="5442"/>
        <v>0</v>
      </c>
      <c r="BJ313" s="958" t="s">
        <v>986</v>
      </c>
      <c r="BK313" s="1190" t="s">
        <v>658</v>
      </c>
      <c r="BL313" s="1179" t="s">
        <v>149</v>
      </c>
      <c r="BM313" s="1180">
        <v>18</v>
      </c>
      <c r="BN313" s="1015">
        <v>423627</v>
      </c>
      <c r="BO313" s="1025">
        <f t="shared" si="5443"/>
        <v>7625286</v>
      </c>
      <c r="BP313" s="1016"/>
      <c r="BQ313" s="898">
        <f t="shared" si="5444"/>
        <v>1</v>
      </c>
      <c r="BR313" s="898">
        <f t="shared" si="5445"/>
        <v>1</v>
      </c>
      <c r="BS313" s="899">
        <f t="shared" si="5446"/>
        <v>1</v>
      </c>
      <c r="BT313" s="899">
        <f t="shared" si="5447"/>
        <v>1</v>
      </c>
      <c r="BU313" s="899">
        <f t="shared" si="5448"/>
        <v>1</v>
      </c>
      <c r="BV313" s="899">
        <f t="shared" si="5449"/>
        <v>1</v>
      </c>
      <c r="BW313" s="966">
        <f t="shared" si="5450"/>
        <v>7625286</v>
      </c>
      <c r="BX313" s="901">
        <f t="shared" si="5451"/>
        <v>0</v>
      </c>
      <c r="CA313" s="958" t="s">
        <v>986</v>
      </c>
      <c r="CB313" s="1190" t="s">
        <v>658</v>
      </c>
      <c r="CC313" s="1179" t="s">
        <v>149</v>
      </c>
      <c r="CD313" s="1180">
        <v>18</v>
      </c>
      <c r="CE313" s="1015">
        <v>90095</v>
      </c>
      <c r="CF313" s="1025">
        <f t="shared" si="5452"/>
        <v>1621710</v>
      </c>
      <c r="CG313" s="1016"/>
      <c r="CH313" s="898">
        <f t="shared" si="5453"/>
        <v>1</v>
      </c>
      <c r="CI313" s="898">
        <f t="shared" si="5454"/>
        <v>1</v>
      </c>
      <c r="CJ313" s="899">
        <f t="shared" si="5455"/>
        <v>1</v>
      </c>
      <c r="CK313" s="899">
        <f t="shared" si="5456"/>
        <v>1</v>
      </c>
      <c r="CL313" s="899">
        <f t="shared" si="5457"/>
        <v>1</v>
      </c>
      <c r="CM313" s="899">
        <f t="shared" si="5458"/>
        <v>1</v>
      </c>
      <c r="CN313" s="966">
        <f t="shared" si="5459"/>
        <v>1621710</v>
      </c>
      <c r="CO313" s="901">
        <f t="shared" si="5460"/>
        <v>0</v>
      </c>
      <c r="CR313" s="958" t="s">
        <v>986</v>
      </c>
      <c r="CS313" s="1190" t="s">
        <v>658</v>
      </c>
      <c r="CT313" s="1179" t="s">
        <v>149</v>
      </c>
      <c r="CU313" s="1180">
        <v>18</v>
      </c>
      <c r="CV313" s="1015">
        <v>28800</v>
      </c>
      <c r="CW313" s="1025">
        <f t="shared" si="5461"/>
        <v>518400</v>
      </c>
      <c r="CX313" s="1016"/>
      <c r="CY313" s="898">
        <f t="shared" si="5462"/>
        <v>1</v>
      </c>
      <c r="CZ313" s="898">
        <f t="shared" si="5463"/>
        <v>1</v>
      </c>
      <c r="DA313" s="899">
        <f t="shared" si="5464"/>
        <v>1</v>
      </c>
      <c r="DB313" s="899">
        <f t="shared" si="5465"/>
        <v>1</v>
      </c>
      <c r="DC313" s="899">
        <f t="shared" si="5466"/>
        <v>1</v>
      </c>
      <c r="DD313" s="899">
        <f t="shared" si="5467"/>
        <v>1</v>
      </c>
      <c r="DE313" s="966">
        <f t="shared" si="5468"/>
        <v>518400</v>
      </c>
      <c r="DF313" s="901">
        <f t="shared" si="5469"/>
        <v>0</v>
      </c>
      <c r="DI313" s="958" t="s">
        <v>986</v>
      </c>
      <c r="DJ313" s="1190" t="s">
        <v>658</v>
      </c>
      <c r="DK313" s="1179" t="s">
        <v>149</v>
      </c>
      <c r="DL313" s="1180">
        <v>18</v>
      </c>
      <c r="DM313" s="1015">
        <v>166733</v>
      </c>
      <c r="DN313" s="1025">
        <f t="shared" si="5470"/>
        <v>3001194</v>
      </c>
      <c r="DO313" s="1016"/>
      <c r="DP313" s="898">
        <f t="shared" si="5471"/>
        <v>1</v>
      </c>
      <c r="DQ313" s="898">
        <f t="shared" si="5472"/>
        <v>1</v>
      </c>
      <c r="DR313" s="899">
        <f t="shared" si="5473"/>
        <v>1</v>
      </c>
      <c r="DS313" s="899">
        <f t="shared" si="5474"/>
        <v>1</v>
      </c>
      <c r="DT313" s="899">
        <f t="shared" si="5475"/>
        <v>1</v>
      </c>
      <c r="DU313" s="899">
        <f t="shared" si="5476"/>
        <v>1</v>
      </c>
      <c r="DV313" s="966">
        <f t="shared" si="5477"/>
        <v>3001194</v>
      </c>
      <c r="DW313" s="901">
        <f t="shared" si="5478"/>
        <v>0</v>
      </c>
      <c r="DZ313" s="958" t="s">
        <v>986</v>
      </c>
      <c r="EA313" s="1190" t="s">
        <v>658</v>
      </c>
      <c r="EB313" s="1179" t="s">
        <v>149</v>
      </c>
      <c r="EC313" s="1180">
        <v>18</v>
      </c>
      <c r="ED313" s="1015">
        <v>134000</v>
      </c>
      <c r="EE313" s="1025">
        <f t="shared" si="5479"/>
        <v>2412000</v>
      </c>
      <c r="EF313" s="1016"/>
      <c r="EG313" s="898">
        <f t="shared" si="5480"/>
        <v>1</v>
      </c>
      <c r="EH313" s="898">
        <f t="shared" si="5481"/>
        <v>1</v>
      </c>
      <c r="EI313" s="899">
        <f t="shared" si="5482"/>
        <v>1</v>
      </c>
      <c r="EJ313" s="899">
        <f t="shared" si="5483"/>
        <v>1</v>
      </c>
      <c r="EK313" s="899">
        <f t="shared" si="5484"/>
        <v>1</v>
      </c>
      <c r="EL313" s="899">
        <f t="shared" si="5485"/>
        <v>1</v>
      </c>
      <c r="EM313" s="966">
        <f t="shared" si="5486"/>
        <v>2412000</v>
      </c>
      <c r="EN313" s="901">
        <f t="shared" si="5487"/>
        <v>0</v>
      </c>
      <c r="EQ313" s="958" t="s">
        <v>986</v>
      </c>
      <c r="ER313" s="1190" t="s">
        <v>658</v>
      </c>
      <c r="ES313" s="1179" t="s">
        <v>149</v>
      </c>
      <c r="ET313" s="1180">
        <v>18</v>
      </c>
      <c r="EU313" s="1015">
        <v>90500</v>
      </c>
      <c r="EV313" s="1025">
        <f t="shared" si="5488"/>
        <v>1629000</v>
      </c>
      <c r="EW313" s="1016"/>
      <c r="EX313" s="898">
        <f t="shared" si="5489"/>
        <v>1</v>
      </c>
      <c r="EY313" s="898">
        <f t="shared" si="5490"/>
        <v>1</v>
      </c>
      <c r="EZ313" s="899">
        <f t="shared" si="5491"/>
        <v>1</v>
      </c>
      <c r="FA313" s="899">
        <f t="shared" si="5492"/>
        <v>1</v>
      </c>
      <c r="FB313" s="899">
        <f t="shared" si="5493"/>
        <v>1</v>
      </c>
      <c r="FC313" s="899">
        <f t="shared" si="5494"/>
        <v>1</v>
      </c>
      <c r="FD313" s="966">
        <f t="shared" si="5495"/>
        <v>1629000</v>
      </c>
      <c r="FE313" s="901">
        <f t="shared" si="5496"/>
        <v>0</v>
      </c>
      <c r="FH313" s="958"/>
      <c r="FI313" s="1190"/>
      <c r="FJ313" s="1179"/>
      <c r="FK313" s="1180"/>
      <c r="FL313" s="1015"/>
      <c r="FM313" s="1025">
        <f t="shared" si="5497"/>
        <v>0</v>
      </c>
      <c r="FN313" s="1016"/>
      <c r="FO313" s="898" t="e">
        <f t="shared" si="5498"/>
        <v>#N/A</v>
      </c>
      <c r="FP313" s="898" t="e">
        <f t="shared" si="5499"/>
        <v>#N/A</v>
      </c>
      <c r="FQ313" s="899" t="e">
        <f t="shared" si="5500"/>
        <v>#N/A</v>
      </c>
      <c r="FR313" s="899">
        <f t="shared" si="5501"/>
        <v>0</v>
      </c>
      <c r="FS313" s="899">
        <f t="shared" si="5502"/>
        <v>0</v>
      </c>
      <c r="FT313" s="899" t="e">
        <f t="shared" si="5503"/>
        <v>#N/A</v>
      </c>
      <c r="FU313" s="966">
        <f t="shared" si="5504"/>
        <v>0</v>
      </c>
      <c r="FV313" s="901">
        <f t="shared" si="5505"/>
        <v>0</v>
      </c>
      <c r="FY313" s="958" t="s">
        <v>986</v>
      </c>
      <c r="FZ313" s="1190" t="s">
        <v>658</v>
      </c>
      <c r="GA313" s="1179" t="s">
        <v>149</v>
      </c>
      <c r="GB313" s="1180">
        <v>18</v>
      </c>
      <c r="GC313" s="1017">
        <v>92500</v>
      </c>
      <c r="GD313" s="1025">
        <f t="shared" si="5506"/>
        <v>1665000</v>
      </c>
      <c r="GE313" s="1016"/>
      <c r="GF313" s="898">
        <f t="shared" si="5507"/>
        <v>1</v>
      </c>
      <c r="GG313" s="898">
        <f t="shared" si="5508"/>
        <v>1</v>
      </c>
      <c r="GH313" s="899">
        <f t="shared" si="5509"/>
        <v>1</v>
      </c>
      <c r="GI313" s="899">
        <f t="shared" si="5510"/>
        <v>1</v>
      </c>
      <c r="GJ313" s="899">
        <f t="shared" si="5511"/>
        <v>1</v>
      </c>
      <c r="GK313" s="899">
        <f t="shared" si="5512"/>
        <v>1</v>
      </c>
      <c r="GL313" s="966">
        <f t="shared" si="5513"/>
        <v>1665000</v>
      </c>
      <c r="GM313" s="901">
        <f t="shared" si="5514"/>
        <v>0</v>
      </c>
      <c r="GP313" s="958" t="s">
        <v>986</v>
      </c>
      <c r="GQ313" s="1190" t="s">
        <v>658</v>
      </c>
      <c r="GR313" s="1179" t="s">
        <v>149</v>
      </c>
      <c r="GS313" s="1180">
        <v>18</v>
      </c>
      <c r="GT313" s="1015">
        <v>90650</v>
      </c>
      <c r="GU313" s="1025">
        <f t="shared" si="5515"/>
        <v>1631700</v>
      </c>
      <c r="GV313" s="1016"/>
      <c r="GW313" s="898">
        <f t="shared" si="5516"/>
        <v>1</v>
      </c>
      <c r="GX313" s="898">
        <f t="shared" si="5517"/>
        <v>1</v>
      </c>
      <c r="GY313" s="899">
        <f t="shared" si="5518"/>
        <v>1</v>
      </c>
      <c r="GZ313" s="899">
        <f t="shared" si="5519"/>
        <v>1</v>
      </c>
      <c r="HA313" s="899">
        <f t="shared" si="5520"/>
        <v>1</v>
      </c>
      <c r="HB313" s="899">
        <f t="shared" si="5521"/>
        <v>1</v>
      </c>
      <c r="HC313" s="966">
        <f t="shared" si="5522"/>
        <v>1631700</v>
      </c>
      <c r="HD313" s="901">
        <f t="shared" si="5523"/>
        <v>0</v>
      </c>
      <c r="HG313" s="958" t="s">
        <v>986</v>
      </c>
      <c r="HH313" s="1190" t="s">
        <v>658</v>
      </c>
      <c r="HI313" s="1179" t="s">
        <v>149</v>
      </c>
      <c r="HJ313" s="1180">
        <v>18</v>
      </c>
      <c r="HK313" s="1015">
        <v>104454</v>
      </c>
      <c r="HL313" s="1025">
        <f t="shared" si="5524"/>
        <v>1880172</v>
      </c>
      <c r="HM313" s="1016"/>
      <c r="HN313" s="898">
        <f t="shared" si="5525"/>
        <v>1</v>
      </c>
      <c r="HO313" s="898">
        <f t="shared" si="5526"/>
        <v>1</v>
      </c>
      <c r="HP313" s="899">
        <f t="shared" si="5527"/>
        <v>1</v>
      </c>
      <c r="HQ313" s="899">
        <f t="shared" si="5528"/>
        <v>1</v>
      </c>
      <c r="HR313" s="899">
        <f t="shared" si="5529"/>
        <v>1</v>
      </c>
      <c r="HS313" s="899">
        <f t="shared" si="5530"/>
        <v>1</v>
      </c>
      <c r="HT313" s="966">
        <f t="shared" si="5531"/>
        <v>1880172</v>
      </c>
      <c r="HU313" s="901">
        <f t="shared" si="5532"/>
        <v>0</v>
      </c>
      <c r="HX313" s="958" t="s">
        <v>986</v>
      </c>
      <c r="HY313" s="1190" t="s">
        <v>658</v>
      </c>
      <c r="HZ313" s="1179" t="s">
        <v>149</v>
      </c>
      <c r="IA313" s="1180">
        <v>18</v>
      </c>
      <c r="IB313" s="1020">
        <v>94297</v>
      </c>
      <c r="IC313" s="1027">
        <f t="shared" si="5533"/>
        <v>1697346</v>
      </c>
      <c r="ID313" s="1016"/>
      <c r="IE313" s="898">
        <f t="shared" si="5534"/>
        <v>1</v>
      </c>
      <c r="IF313" s="898">
        <f t="shared" si="5535"/>
        <v>1</v>
      </c>
      <c r="IG313" s="899">
        <f t="shared" si="5536"/>
        <v>1</v>
      </c>
      <c r="IH313" s="899">
        <f t="shared" si="5537"/>
        <v>1</v>
      </c>
      <c r="II313" s="899">
        <f t="shared" si="5538"/>
        <v>1</v>
      </c>
      <c r="IJ313" s="899">
        <f t="shared" si="5539"/>
        <v>1</v>
      </c>
      <c r="IK313" s="966">
        <f t="shared" si="5540"/>
        <v>1697346</v>
      </c>
      <c r="IL313" s="901">
        <f t="shared" si="5541"/>
        <v>0</v>
      </c>
      <c r="IO313" s="958" t="s">
        <v>986</v>
      </c>
      <c r="IP313" s="1190" t="s">
        <v>658</v>
      </c>
      <c r="IQ313" s="1179" t="s">
        <v>149</v>
      </c>
      <c r="IR313" s="1180">
        <v>18</v>
      </c>
      <c r="IS313" s="1015">
        <v>164645</v>
      </c>
      <c r="IT313" s="1025">
        <f t="shared" si="5542"/>
        <v>2963610</v>
      </c>
      <c r="IU313" s="1016"/>
      <c r="IV313" s="898">
        <f t="shared" si="5543"/>
        <v>1</v>
      </c>
      <c r="IW313" s="898">
        <f t="shared" si="5544"/>
        <v>1</v>
      </c>
      <c r="IX313" s="899">
        <f t="shared" si="5545"/>
        <v>1</v>
      </c>
      <c r="IY313" s="899">
        <f t="shared" si="5546"/>
        <v>1</v>
      </c>
      <c r="IZ313" s="899">
        <f t="shared" si="5547"/>
        <v>1</v>
      </c>
      <c r="JA313" s="899">
        <f t="shared" si="5548"/>
        <v>1</v>
      </c>
      <c r="JB313" s="966">
        <f t="shared" si="5549"/>
        <v>2963610</v>
      </c>
      <c r="JC313" s="901">
        <f t="shared" si="5550"/>
        <v>0</v>
      </c>
      <c r="JF313" s="958" t="s">
        <v>986</v>
      </c>
      <c r="JG313" s="1190" t="s">
        <v>658</v>
      </c>
      <c r="JH313" s="1179" t="s">
        <v>149</v>
      </c>
      <c r="JI313" s="1180">
        <v>18</v>
      </c>
      <c r="JJ313" s="1015">
        <v>62000</v>
      </c>
      <c r="JK313" s="1025">
        <f t="shared" si="5551"/>
        <v>1116000</v>
      </c>
      <c r="JL313" s="1016"/>
      <c r="JM313" s="898">
        <f t="shared" si="5552"/>
        <v>1</v>
      </c>
      <c r="JN313" s="898">
        <f t="shared" si="5553"/>
        <v>1</v>
      </c>
      <c r="JO313" s="899">
        <f t="shared" si="5554"/>
        <v>1</v>
      </c>
      <c r="JP313" s="899">
        <f t="shared" si="5555"/>
        <v>1</v>
      </c>
      <c r="JQ313" s="899">
        <f t="shared" si="5556"/>
        <v>1</v>
      </c>
      <c r="JR313" s="899">
        <f t="shared" si="5557"/>
        <v>1</v>
      </c>
      <c r="JS313" s="966">
        <f t="shared" si="5558"/>
        <v>1116000</v>
      </c>
      <c r="JT313" s="901">
        <f t="shared" si="5559"/>
        <v>0</v>
      </c>
      <c r="JW313" s="958" t="s">
        <v>986</v>
      </c>
      <c r="JX313" s="1190" t="s">
        <v>658</v>
      </c>
      <c r="JY313" s="1179" t="s">
        <v>149</v>
      </c>
      <c r="JZ313" s="1180">
        <v>18</v>
      </c>
      <c r="KA313" s="1015">
        <v>128296.68975000002</v>
      </c>
      <c r="KB313" s="1025">
        <f t="shared" si="5560"/>
        <v>2309340</v>
      </c>
      <c r="KC313" s="1016"/>
      <c r="KD313" s="898">
        <f t="shared" si="5561"/>
        <v>1</v>
      </c>
      <c r="KE313" s="898">
        <f t="shared" si="5562"/>
        <v>1</v>
      </c>
      <c r="KF313" s="899">
        <f t="shared" si="5563"/>
        <v>1</v>
      </c>
      <c r="KG313" s="899">
        <f t="shared" si="5564"/>
        <v>1</v>
      </c>
      <c r="KH313" s="899">
        <f t="shared" si="5565"/>
        <v>1</v>
      </c>
      <c r="KI313" s="899">
        <f t="shared" si="5566"/>
        <v>1</v>
      </c>
      <c r="KJ313" s="966">
        <f t="shared" si="5567"/>
        <v>2309340</v>
      </c>
      <c r="KK313" s="901">
        <f t="shared" si="5568"/>
        <v>0</v>
      </c>
      <c r="KN313" s="958" t="s">
        <v>986</v>
      </c>
      <c r="KO313" s="1190" t="s">
        <v>658</v>
      </c>
      <c r="KP313" s="1179" t="s">
        <v>149</v>
      </c>
      <c r="KQ313" s="1180">
        <v>18</v>
      </c>
      <c r="KR313" s="1015">
        <v>39455</v>
      </c>
      <c r="KS313" s="1025">
        <f t="shared" si="5569"/>
        <v>710190</v>
      </c>
      <c r="KT313" s="1016"/>
      <c r="KU313" s="898">
        <f t="shared" si="5570"/>
        <v>1</v>
      </c>
      <c r="KV313" s="898">
        <f t="shared" si="5571"/>
        <v>1</v>
      </c>
      <c r="KW313" s="899">
        <f t="shared" si="5572"/>
        <v>1</v>
      </c>
      <c r="KX313" s="899">
        <f t="shared" si="5573"/>
        <v>1</v>
      </c>
      <c r="KY313" s="899">
        <f t="shared" si="5574"/>
        <v>1</v>
      </c>
      <c r="KZ313" s="899">
        <f t="shared" si="5575"/>
        <v>1</v>
      </c>
      <c r="LA313" s="966">
        <f t="shared" si="5576"/>
        <v>710190</v>
      </c>
      <c r="LB313" s="901">
        <f t="shared" si="5577"/>
        <v>0</v>
      </c>
      <c r="LE313" s="958" t="s">
        <v>986</v>
      </c>
      <c r="LF313" s="1190" t="s">
        <v>658</v>
      </c>
      <c r="LG313" s="1179" t="s">
        <v>149</v>
      </c>
      <c r="LH313" s="1180">
        <v>18</v>
      </c>
      <c r="LI313" s="1021">
        <v>144565</v>
      </c>
      <c r="LJ313" s="1028">
        <f t="shared" si="5578"/>
        <v>2602170</v>
      </c>
      <c r="LK313" s="1016"/>
      <c r="LL313" s="898">
        <f t="shared" si="5579"/>
        <v>1</v>
      </c>
      <c r="LM313" s="898">
        <f t="shared" si="5580"/>
        <v>1</v>
      </c>
      <c r="LN313" s="899">
        <f t="shared" si="5581"/>
        <v>1</v>
      </c>
      <c r="LO313" s="899">
        <f t="shared" si="5582"/>
        <v>1</v>
      </c>
      <c r="LP313" s="899">
        <f t="shared" si="5583"/>
        <v>1</v>
      </c>
      <c r="LQ313" s="899">
        <f t="shared" si="5584"/>
        <v>1</v>
      </c>
      <c r="LR313" s="966">
        <f t="shared" si="5585"/>
        <v>2602170</v>
      </c>
      <c r="LS313" s="901">
        <f t="shared" si="5586"/>
        <v>0</v>
      </c>
      <c r="LV313" s="958" t="s">
        <v>986</v>
      </c>
      <c r="LW313" s="1190" t="s">
        <v>658</v>
      </c>
      <c r="LX313" s="1179" t="s">
        <v>149</v>
      </c>
      <c r="LY313" s="1180">
        <v>18</v>
      </c>
      <c r="LZ313" s="1015">
        <v>50700</v>
      </c>
      <c r="MA313" s="1025">
        <f t="shared" si="5587"/>
        <v>912600</v>
      </c>
      <c r="MB313" s="1016"/>
      <c r="MC313" s="898">
        <f t="shared" si="5588"/>
        <v>1</v>
      </c>
      <c r="MD313" s="898">
        <f t="shared" si="5589"/>
        <v>1</v>
      </c>
      <c r="ME313" s="899">
        <f t="shared" si="5590"/>
        <v>1</v>
      </c>
      <c r="MF313" s="899">
        <f t="shared" si="5591"/>
        <v>1</v>
      </c>
      <c r="MG313" s="899">
        <f t="shared" si="5592"/>
        <v>1</v>
      </c>
      <c r="MH313" s="899">
        <f t="shared" si="5593"/>
        <v>1</v>
      </c>
      <c r="MI313" s="966">
        <f t="shared" si="5594"/>
        <v>912600</v>
      </c>
      <c r="MJ313" s="901">
        <f t="shared" si="5595"/>
        <v>0</v>
      </c>
      <c r="MM313" s="958" t="s">
        <v>986</v>
      </c>
      <c r="MN313" s="1190" t="s">
        <v>658</v>
      </c>
      <c r="MO313" s="1179" t="s">
        <v>149</v>
      </c>
      <c r="MP313" s="1180">
        <v>18</v>
      </c>
      <c r="MQ313" s="1015">
        <v>126150</v>
      </c>
      <c r="MR313" s="1025">
        <f t="shared" si="5596"/>
        <v>2270700</v>
      </c>
      <c r="MS313" s="1016"/>
      <c r="MT313" s="898">
        <f t="shared" si="5597"/>
        <v>1</v>
      </c>
      <c r="MU313" s="898">
        <f t="shared" si="5598"/>
        <v>1</v>
      </c>
      <c r="MV313" s="899">
        <f t="shared" si="5599"/>
        <v>1</v>
      </c>
      <c r="MW313" s="899">
        <f t="shared" si="5600"/>
        <v>1</v>
      </c>
      <c r="MX313" s="899">
        <f t="shared" si="5601"/>
        <v>1</v>
      </c>
      <c r="MY313" s="899">
        <f t="shared" si="5602"/>
        <v>1</v>
      </c>
      <c r="MZ313" s="966">
        <f t="shared" si="5603"/>
        <v>2270700</v>
      </c>
      <c r="NA313" s="901">
        <f t="shared" si="5604"/>
        <v>0</v>
      </c>
      <c r="ND313" s="975" t="s">
        <v>986</v>
      </c>
      <c r="NE313" s="976" t="s">
        <v>658</v>
      </c>
      <c r="NF313" s="1175" t="s">
        <v>149</v>
      </c>
      <c r="NG313" s="1176">
        <v>18</v>
      </c>
      <c r="NH313" s="979">
        <v>69322.77</v>
      </c>
      <c r="NI313" s="980">
        <v>1247810</v>
      </c>
      <c r="NJ313" s="1016"/>
      <c r="NK313" s="898">
        <f t="shared" si="5605"/>
        <v>1</v>
      </c>
      <c r="NL313" s="898">
        <f t="shared" si="5606"/>
        <v>1</v>
      </c>
      <c r="NM313" s="899">
        <f t="shared" si="5607"/>
        <v>1</v>
      </c>
      <c r="NN313" s="899">
        <f t="shared" si="5608"/>
        <v>1</v>
      </c>
      <c r="NO313" s="899">
        <f t="shared" si="5609"/>
        <v>1</v>
      </c>
      <c r="NP313" s="899">
        <f t="shared" si="5610"/>
        <v>1</v>
      </c>
      <c r="NQ313" s="966">
        <f t="shared" si="5611"/>
        <v>1247810</v>
      </c>
      <c r="NR313" s="901">
        <f t="shared" si="5612"/>
        <v>0</v>
      </c>
      <c r="NU313" s="981" t="s">
        <v>986</v>
      </c>
      <c r="NV313" s="982" t="s">
        <v>658</v>
      </c>
      <c r="NW313" s="1177" t="s">
        <v>149</v>
      </c>
      <c r="NX313" s="1178">
        <v>18</v>
      </c>
      <c r="NY313" s="1022">
        <v>70023</v>
      </c>
      <c r="NZ313" s="986">
        <f t="shared" si="5613"/>
        <v>1260414</v>
      </c>
      <c r="OA313" s="1016"/>
      <c r="OB313" s="898">
        <f t="shared" si="5614"/>
        <v>1</v>
      </c>
      <c r="OC313" s="898">
        <f t="shared" si="5615"/>
        <v>1</v>
      </c>
      <c r="OD313" s="899">
        <f t="shared" si="5616"/>
        <v>1</v>
      </c>
      <c r="OE313" s="899">
        <f t="shared" si="5617"/>
        <v>1</v>
      </c>
      <c r="OF313" s="899">
        <f t="shared" si="5618"/>
        <v>1</v>
      </c>
      <c r="OG313" s="899">
        <f t="shared" si="5619"/>
        <v>1</v>
      </c>
      <c r="OH313" s="966">
        <f t="shared" si="5620"/>
        <v>1260414</v>
      </c>
      <c r="OI313" s="901">
        <f t="shared" si="5621"/>
        <v>0</v>
      </c>
      <c r="OL313" s="958" t="s">
        <v>986</v>
      </c>
      <c r="OM313" s="1190" t="s">
        <v>658</v>
      </c>
      <c r="ON313" s="1179" t="s">
        <v>149</v>
      </c>
      <c r="OO313" s="1180">
        <v>18</v>
      </c>
      <c r="OP313" s="1015">
        <v>32979</v>
      </c>
      <c r="OQ313" s="1025">
        <f t="shared" si="5622"/>
        <v>593622</v>
      </c>
      <c r="OR313" s="1016"/>
      <c r="OS313" s="898">
        <f t="shared" si="5623"/>
        <v>1</v>
      </c>
      <c r="OT313" s="898">
        <f t="shared" si="5624"/>
        <v>1</v>
      </c>
      <c r="OU313" s="899">
        <f t="shared" si="5625"/>
        <v>1</v>
      </c>
      <c r="OV313" s="899">
        <f t="shared" si="5626"/>
        <v>1</v>
      </c>
      <c r="OW313" s="899">
        <f t="shared" si="5627"/>
        <v>1</v>
      </c>
      <c r="OX313" s="899">
        <f t="shared" si="5628"/>
        <v>1</v>
      </c>
      <c r="OY313" s="966">
        <f t="shared" si="5629"/>
        <v>593622</v>
      </c>
      <c r="OZ313" s="901">
        <f t="shared" si="5630"/>
        <v>0</v>
      </c>
      <c r="PC313" s="958" t="s">
        <v>986</v>
      </c>
      <c r="PD313" s="1190" t="s">
        <v>658</v>
      </c>
      <c r="PE313" s="1179" t="s">
        <v>149</v>
      </c>
      <c r="PF313" s="1180">
        <v>18</v>
      </c>
      <c r="PG313" s="1023">
        <v>328780</v>
      </c>
      <c r="PH313" s="1029">
        <v>5918040</v>
      </c>
      <c r="PI313" s="1249"/>
      <c r="PJ313" s="898">
        <f t="shared" si="5631"/>
        <v>1</v>
      </c>
      <c r="PK313" s="898">
        <f t="shared" si="5632"/>
        <v>1</v>
      </c>
      <c r="PL313" s="899">
        <f t="shared" si="5633"/>
        <v>1</v>
      </c>
      <c r="PM313" s="899">
        <f t="shared" si="5634"/>
        <v>1</v>
      </c>
      <c r="PN313" s="899">
        <f t="shared" si="5635"/>
        <v>1</v>
      </c>
      <c r="PO313" s="899">
        <f t="shared" si="5636"/>
        <v>1</v>
      </c>
      <c r="PP313" s="966">
        <f t="shared" si="5637"/>
        <v>5918040</v>
      </c>
      <c r="PQ313" s="901">
        <f t="shared" si="5638"/>
        <v>0</v>
      </c>
      <c r="PT313" s="958" t="s">
        <v>986</v>
      </c>
      <c r="PU313" s="1190" t="s">
        <v>658</v>
      </c>
      <c r="PV313" s="1179" t="s">
        <v>149</v>
      </c>
      <c r="PW313" s="1180">
        <v>18</v>
      </c>
      <c r="PX313" s="1015">
        <v>90480</v>
      </c>
      <c r="PY313" s="1025">
        <f t="shared" si="5639"/>
        <v>1628640</v>
      </c>
      <c r="PZ313" s="1016"/>
      <c r="QA313" s="898">
        <f t="shared" si="5640"/>
        <v>1</v>
      </c>
      <c r="QB313" s="898">
        <f t="shared" si="5641"/>
        <v>1</v>
      </c>
      <c r="QC313" s="899">
        <f t="shared" si="5642"/>
        <v>1</v>
      </c>
      <c r="QD313" s="899">
        <f t="shared" si="5643"/>
        <v>1</v>
      </c>
      <c r="QE313" s="899">
        <f t="shared" si="5644"/>
        <v>1</v>
      </c>
      <c r="QF313" s="899">
        <f t="shared" si="5645"/>
        <v>1</v>
      </c>
      <c r="QG313" s="966">
        <f t="shared" si="5646"/>
        <v>1628640</v>
      </c>
      <c r="QH313" s="901">
        <f t="shared" si="5647"/>
        <v>0</v>
      </c>
      <c r="QK313" s="958" t="s">
        <v>986</v>
      </c>
      <c r="QL313" s="1190" t="s">
        <v>658</v>
      </c>
      <c r="QM313" s="1179" t="s">
        <v>149</v>
      </c>
      <c r="QN313" s="1180">
        <v>18</v>
      </c>
      <c r="QO313" s="1021">
        <v>145287.82499999998</v>
      </c>
      <c r="QP313" s="1028">
        <f t="shared" si="5648"/>
        <v>2615181</v>
      </c>
      <c r="QQ313" s="1016"/>
      <c r="QR313" s="898">
        <f t="shared" si="5649"/>
        <v>1</v>
      </c>
      <c r="QS313" s="898">
        <f t="shared" si="5650"/>
        <v>1</v>
      </c>
      <c r="QT313" s="899">
        <f t="shared" si="5651"/>
        <v>1</v>
      </c>
      <c r="QU313" s="899">
        <f t="shared" si="5652"/>
        <v>1</v>
      </c>
      <c r="QV313" s="899">
        <f t="shared" si="5653"/>
        <v>1</v>
      </c>
      <c r="QW313" s="899">
        <f t="shared" si="5654"/>
        <v>1</v>
      </c>
      <c r="QX313" s="966">
        <f t="shared" si="5655"/>
        <v>2615181</v>
      </c>
      <c r="QY313" s="901">
        <f t="shared" si="5656"/>
        <v>0</v>
      </c>
      <c r="RB313" s="405"/>
      <c r="RC313" s="406"/>
      <c r="RD313" s="407"/>
      <c r="RE313" s="408"/>
      <c r="RF313" s="409"/>
      <c r="RG313" s="410"/>
      <c r="RH313" s="410"/>
      <c r="RI313" s="898"/>
      <c r="RJ313" s="898"/>
      <c r="RK313" s="934"/>
      <c r="RL313" s="934"/>
      <c r="RM313" s="934"/>
      <c r="RN313" s="934"/>
      <c r="RO313" s="935"/>
      <c r="RP313" s="936"/>
      <c r="RS313" s="405"/>
      <c r="RT313" s="406"/>
      <c r="RU313" s="407"/>
      <c r="RV313" s="408"/>
      <c r="RW313" s="409"/>
      <c r="RX313" s="410"/>
      <c r="RY313" s="410"/>
      <c r="RZ313" s="898"/>
      <c r="SA313" s="898"/>
      <c r="SB313" s="934"/>
      <c r="SC313" s="934"/>
      <c r="SD313" s="934"/>
      <c r="SE313" s="934"/>
      <c r="SF313" s="935"/>
      <c r="SG313" s="936"/>
      <c r="SJ313" s="405"/>
      <c r="SK313" s="406"/>
      <c r="SL313" s="407"/>
      <c r="SM313" s="408"/>
      <c r="SN313" s="409"/>
      <c r="SO313" s="410"/>
      <c r="SP313" s="410"/>
      <c r="SQ313" s="898"/>
      <c r="SR313" s="898"/>
      <c r="SS313" s="934"/>
      <c r="ST313" s="934"/>
      <c r="SU313" s="934"/>
      <c r="SV313" s="934"/>
      <c r="SW313" s="935"/>
      <c r="SX313" s="936"/>
    </row>
    <row r="314" spans="2:518" ht="61.5" customHeight="1" thickTop="1" thickBot="1">
      <c r="B314" s="958" t="s">
        <v>987</v>
      </c>
      <c r="C314" s="1190" t="s">
        <v>659</v>
      </c>
      <c r="D314" s="1179" t="s">
        <v>149</v>
      </c>
      <c r="E314" s="1180">
        <v>5</v>
      </c>
      <c r="F314" s="1015"/>
      <c r="G314" s="1025">
        <f t="shared" si="5423"/>
        <v>0</v>
      </c>
      <c r="H314" s="1016"/>
      <c r="K314" s="958" t="s">
        <v>987</v>
      </c>
      <c r="L314" s="1190" t="s">
        <v>659</v>
      </c>
      <c r="M314" s="1179" t="s">
        <v>149</v>
      </c>
      <c r="N314" s="1180">
        <v>5</v>
      </c>
      <c r="O314" s="1017">
        <v>33785</v>
      </c>
      <c r="P314" s="1025">
        <f t="shared" si="5424"/>
        <v>168925</v>
      </c>
      <c r="Q314" s="1016"/>
      <c r="R314" s="898">
        <f t="shared" si="4950"/>
        <v>1</v>
      </c>
      <c r="S314" s="898">
        <f t="shared" si="4951"/>
        <v>1</v>
      </c>
      <c r="T314" s="899">
        <f t="shared" si="4952"/>
        <v>1</v>
      </c>
      <c r="U314" s="899">
        <f t="shared" si="4953"/>
        <v>1</v>
      </c>
      <c r="V314" s="899">
        <f t="shared" si="4954"/>
        <v>1</v>
      </c>
      <c r="W314" s="899">
        <f t="shared" si="4955"/>
        <v>1</v>
      </c>
      <c r="X314" s="966">
        <f t="shared" si="4956"/>
        <v>168925</v>
      </c>
      <c r="Y314" s="901">
        <f t="shared" si="4957"/>
        <v>0</v>
      </c>
      <c r="Z314" s="872"/>
      <c r="AA314" s="872"/>
      <c r="AB314" s="958" t="s">
        <v>987</v>
      </c>
      <c r="AC314" s="1190" t="s">
        <v>659</v>
      </c>
      <c r="AD314" s="1179" t="s">
        <v>149</v>
      </c>
      <c r="AE314" s="1180">
        <v>5</v>
      </c>
      <c r="AF314" s="1015">
        <v>56597</v>
      </c>
      <c r="AG314" s="1025">
        <f t="shared" si="5425"/>
        <v>282985</v>
      </c>
      <c r="AH314" s="1016"/>
      <c r="AI314" s="898">
        <f t="shared" si="5426"/>
        <v>1</v>
      </c>
      <c r="AJ314" s="898">
        <f t="shared" si="5427"/>
        <v>1</v>
      </c>
      <c r="AK314" s="899">
        <f t="shared" si="5428"/>
        <v>1</v>
      </c>
      <c r="AL314" s="899">
        <f t="shared" si="5429"/>
        <v>1</v>
      </c>
      <c r="AM314" s="899">
        <f t="shared" si="5430"/>
        <v>1</v>
      </c>
      <c r="AN314" s="899">
        <f t="shared" si="5431"/>
        <v>1</v>
      </c>
      <c r="AO314" s="966">
        <f t="shared" si="5432"/>
        <v>282985</v>
      </c>
      <c r="AP314" s="901">
        <f t="shared" si="5433"/>
        <v>0</v>
      </c>
      <c r="AQ314" s="872"/>
      <c r="AR314" s="872"/>
      <c r="AS314" s="958" t="s">
        <v>987</v>
      </c>
      <c r="AT314" s="1191" t="s">
        <v>659</v>
      </c>
      <c r="AU314" s="1179" t="s">
        <v>149</v>
      </c>
      <c r="AV314" s="1180">
        <v>5</v>
      </c>
      <c r="AW314" s="1019">
        <v>75000</v>
      </c>
      <c r="AX314" s="1026">
        <f t="shared" si="5434"/>
        <v>375000</v>
      </c>
      <c r="AY314" s="1016"/>
      <c r="AZ314" s="898">
        <f t="shared" si="5435"/>
        <v>1</v>
      </c>
      <c r="BA314" s="898">
        <f t="shared" si="5436"/>
        <v>1</v>
      </c>
      <c r="BB314" s="899">
        <f t="shared" si="5437"/>
        <v>1</v>
      </c>
      <c r="BC314" s="899">
        <f t="shared" si="5438"/>
        <v>1</v>
      </c>
      <c r="BD314" s="899">
        <f t="shared" si="5439"/>
        <v>1</v>
      </c>
      <c r="BE314" s="899">
        <f t="shared" si="5440"/>
        <v>1</v>
      </c>
      <c r="BF314" s="966">
        <f t="shared" si="5441"/>
        <v>375000</v>
      </c>
      <c r="BG314" s="901">
        <f t="shared" si="5442"/>
        <v>0</v>
      </c>
      <c r="BJ314" s="958" t="s">
        <v>987</v>
      </c>
      <c r="BK314" s="1190" t="s">
        <v>659</v>
      </c>
      <c r="BL314" s="1179" t="s">
        <v>149</v>
      </c>
      <c r="BM314" s="1180">
        <v>5</v>
      </c>
      <c r="BN314" s="1015">
        <v>115000</v>
      </c>
      <c r="BO314" s="1025">
        <f t="shared" si="5443"/>
        <v>575000</v>
      </c>
      <c r="BP314" s="1016"/>
      <c r="BQ314" s="898">
        <f t="shared" si="5444"/>
        <v>1</v>
      </c>
      <c r="BR314" s="898">
        <f t="shared" si="5445"/>
        <v>1</v>
      </c>
      <c r="BS314" s="899">
        <f t="shared" si="5446"/>
        <v>1</v>
      </c>
      <c r="BT314" s="899">
        <f t="shared" si="5447"/>
        <v>1</v>
      </c>
      <c r="BU314" s="899">
        <f t="shared" si="5448"/>
        <v>1</v>
      </c>
      <c r="BV314" s="899">
        <f t="shared" si="5449"/>
        <v>1</v>
      </c>
      <c r="BW314" s="966">
        <f t="shared" si="5450"/>
        <v>575000</v>
      </c>
      <c r="BX314" s="901">
        <f t="shared" si="5451"/>
        <v>0</v>
      </c>
      <c r="CA314" s="958" t="s">
        <v>987</v>
      </c>
      <c r="CB314" s="1190" t="s">
        <v>659</v>
      </c>
      <c r="CC314" s="1179" t="s">
        <v>149</v>
      </c>
      <c r="CD314" s="1180">
        <v>5</v>
      </c>
      <c r="CE314" s="1015">
        <v>32906</v>
      </c>
      <c r="CF314" s="1025">
        <f t="shared" si="5452"/>
        <v>164530</v>
      </c>
      <c r="CG314" s="1016"/>
      <c r="CH314" s="898">
        <f t="shared" si="5453"/>
        <v>1</v>
      </c>
      <c r="CI314" s="898">
        <f t="shared" si="5454"/>
        <v>1</v>
      </c>
      <c r="CJ314" s="899">
        <f t="shared" si="5455"/>
        <v>1</v>
      </c>
      <c r="CK314" s="899">
        <f t="shared" si="5456"/>
        <v>1</v>
      </c>
      <c r="CL314" s="899">
        <f t="shared" si="5457"/>
        <v>1</v>
      </c>
      <c r="CM314" s="899">
        <f t="shared" si="5458"/>
        <v>1</v>
      </c>
      <c r="CN314" s="966">
        <f t="shared" si="5459"/>
        <v>164530</v>
      </c>
      <c r="CO314" s="901">
        <f t="shared" si="5460"/>
        <v>0</v>
      </c>
      <c r="CR314" s="958" t="s">
        <v>987</v>
      </c>
      <c r="CS314" s="1190" t="s">
        <v>659</v>
      </c>
      <c r="CT314" s="1179" t="s">
        <v>149</v>
      </c>
      <c r="CU314" s="1180">
        <v>5</v>
      </c>
      <c r="CV314" s="1015">
        <v>34000</v>
      </c>
      <c r="CW314" s="1025">
        <f t="shared" si="5461"/>
        <v>170000</v>
      </c>
      <c r="CX314" s="1016"/>
      <c r="CY314" s="898">
        <f t="shared" si="5462"/>
        <v>1</v>
      </c>
      <c r="CZ314" s="898">
        <f t="shared" si="5463"/>
        <v>1</v>
      </c>
      <c r="DA314" s="899">
        <f t="shared" si="5464"/>
        <v>1</v>
      </c>
      <c r="DB314" s="899">
        <f t="shared" si="5465"/>
        <v>1</v>
      </c>
      <c r="DC314" s="899">
        <f t="shared" si="5466"/>
        <v>1</v>
      </c>
      <c r="DD314" s="899">
        <f t="shared" si="5467"/>
        <v>1</v>
      </c>
      <c r="DE314" s="966">
        <f t="shared" si="5468"/>
        <v>170000</v>
      </c>
      <c r="DF314" s="901">
        <f t="shared" si="5469"/>
        <v>0</v>
      </c>
      <c r="DI314" s="958" t="s">
        <v>987</v>
      </c>
      <c r="DJ314" s="1190" t="s">
        <v>659</v>
      </c>
      <c r="DK314" s="1179" t="s">
        <v>149</v>
      </c>
      <c r="DL314" s="1180">
        <v>5</v>
      </c>
      <c r="DM314" s="1015">
        <v>120368</v>
      </c>
      <c r="DN314" s="1025">
        <f t="shared" si="5470"/>
        <v>601840</v>
      </c>
      <c r="DO314" s="1016"/>
      <c r="DP314" s="898">
        <f t="shared" si="5471"/>
        <v>1</v>
      </c>
      <c r="DQ314" s="898">
        <f t="shared" si="5472"/>
        <v>1</v>
      </c>
      <c r="DR314" s="899">
        <f t="shared" si="5473"/>
        <v>1</v>
      </c>
      <c r="DS314" s="899">
        <f t="shared" si="5474"/>
        <v>1</v>
      </c>
      <c r="DT314" s="899">
        <f t="shared" si="5475"/>
        <v>1</v>
      </c>
      <c r="DU314" s="899">
        <f t="shared" si="5476"/>
        <v>1</v>
      </c>
      <c r="DV314" s="966">
        <f t="shared" si="5477"/>
        <v>601840</v>
      </c>
      <c r="DW314" s="901">
        <f t="shared" si="5478"/>
        <v>0</v>
      </c>
      <c r="DZ314" s="958" t="s">
        <v>987</v>
      </c>
      <c r="EA314" s="1190" t="s">
        <v>659</v>
      </c>
      <c r="EB314" s="1179" t="s">
        <v>149</v>
      </c>
      <c r="EC314" s="1180">
        <v>5</v>
      </c>
      <c r="ED314" s="1015">
        <v>98500</v>
      </c>
      <c r="EE314" s="1025">
        <f t="shared" si="5479"/>
        <v>492500</v>
      </c>
      <c r="EF314" s="1016"/>
      <c r="EG314" s="898">
        <f t="shared" si="5480"/>
        <v>1</v>
      </c>
      <c r="EH314" s="898">
        <f t="shared" si="5481"/>
        <v>1</v>
      </c>
      <c r="EI314" s="899">
        <f t="shared" si="5482"/>
        <v>1</v>
      </c>
      <c r="EJ314" s="899">
        <f t="shared" si="5483"/>
        <v>1</v>
      </c>
      <c r="EK314" s="899">
        <f t="shared" si="5484"/>
        <v>1</v>
      </c>
      <c r="EL314" s="899">
        <f t="shared" si="5485"/>
        <v>1</v>
      </c>
      <c r="EM314" s="966">
        <f t="shared" si="5486"/>
        <v>492500</v>
      </c>
      <c r="EN314" s="901">
        <f t="shared" si="5487"/>
        <v>0</v>
      </c>
      <c r="EQ314" s="958" t="s">
        <v>987</v>
      </c>
      <c r="ER314" s="1190" t="s">
        <v>659</v>
      </c>
      <c r="ES314" s="1179" t="s">
        <v>149</v>
      </c>
      <c r="ET314" s="1180">
        <v>5</v>
      </c>
      <c r="EU314" s="1015">
        <v>33000</v>
      </c>
      <c r="EV314" s="1025">
        <f t="shared" si="5488"/>
        <v>165000</v>
      </c>
      <c r="EW314" s="1016"/>
      <c r="EX314" s="898">
        <f t="shared" si="5489"/>
        <v>1</v>
      </c>
      <c r="EY314" s="898">
        <f t="shared" si="5490"/>
        <v>1</v>
      </c>
      <c r="EZ314" s="899">
        <f t="shared" si="5491"/>
        <v>1</v>
      </c>
      <c r="FA314" s="899">
        <f t="shared" si="5492"/>
        <v>1</v>
      </c>
      <c r="FB314" s="899">
        <f t="shared" si="5493"/>
        <v>1</v>
      </c>
      <c r="FC314" s="899">
        <f t="shared" si="5494"/>
        <v>1</v>
      </c>
      <c r="FD314" s="966">
        <f t="shared" si="5495"/>
        <v>165000</v>
      </c>
      <c r="FE314" s="901">
        <f t="shared" si="5496"/>
        <v>0</v>
      </c>
      <c r="FH314" s="958"/>
      <c r="FI314" s="1190"/>
      <c r="FJ314" s="1179"/>
      <c r="FK314" s="1180"/>
      <c r="FL314" s="1015"/>
      <c r="FM314" s="1025">
        <f t="shared" si="5497"/>
        <v>0</v>
      </c>
      <c r="FN314" s="1016"/>
      <c r="FO314" s="898" t="e">
        <f t="shared" si="5498"/>
        <v>#N/A</v>
      </c>
      <c r="FP314" s="898" t="e">
        <f t="shared" si="5499"/>
        <v>#N/A</v>
      </c>
      <c r="FQ314" s="899" t="e">
        <f t="shared" si="5500"/>
        <v>#N/A</v>
      </c>
      <c r="FR314" s="899">
        <f t="shared" si="5501"/>
        <v>0</v>
      </c>
      <c r="FS314" s="899">
        <f t="shared" si="5502"/>
        <v>0</v>
      </c>
      <c r="FT314" s="899" t="e">
        <f t="shared" si="5503"/>
        <v>#N/A</v>
      </c>
      <c r="FU314" s="966">
        <f t="shared" si="5504"/>
        <v>0</v>
      </c>
      <c r="FV314" s="901">
        <f t="shared" si="5505"/>
        <v>0</v>
      </c>
      <c r="FY314" s="958" t="s">
        <v>987</v>
      </c>
      <c r="FZ314" s="1190" t="s">
        <v>659</v>
      </c>
      <c r="GA314" s="1179" t="s">
        <v>149</v>
      </c>
      <c r="GB314" s="1180">
        <v>5</v>
      </c>
      <c r="GC314" s="1017">
        <v>33785</v>
      </c>
      <c r="GD314" s="1025">
        <f t="shared" si="5506"/>
        <v>168925</v>
      </c>
      <c r="GE314" s="1016"/>
      <c r="GF314" s="898">
        <f t="shared" si="5507"/>
        <v>1</v>
      </c>
      <c r="GG314" s="898">
        <f t="shared" si="5508"/>
        <v>1</v>
      </c>
      <c r="GH314" s="899">
        <f t="shared" si="5509"/>
        <v>1</v>
      </c>
      <c r="GI314" s="899">
        <f t="shared" si="5510"/>
        <v>1</v>
      </c>
      <c r="GJ314" s="899">
        <f t="shared" si="5511"/>
        <v>1</v>
      </c>
      <c r="GK314" s="899">
        <f t="shared" si="5512"/>
        <v>1</v>
      </c>
      <c r="GL314" s="966">
        <f t="shared" si="5513"/>
        <v>168925</v>
      </c>
      <c r="GM314" s="901">
        <f t="shared" si="5514"/>
        <v>0</v>
      </c>
      <c r="GP314" s="958" t="s">
        <v>987</v>
      </c>
      <c r="GQ314" s="1190" t="s">
        <v>659</v>
      </c>
      <c r="GR314" s="1179" t="s">
        <v>149</v>
      </c>
      <c r="GS314" s="1180">
        <v>5</v>
      </c>
      <c r="GT314" s="1015">
        <v>33100</v>
      </c>
      <c r="GU314" s="1025">
        <f t="shared" si="5515"/>
        <v>165500</v>
      </c>
      <c r="GV314" s="1016"/>
      <c r="GW314" s="898">
        <f t="shared" si="5516"/>
        <v>1</v>
      </c>
      <c r="GX314" s="898">
        <f t="shared" si="5517"/>
        <v>1</v>
      </c>
      <c r="GY314" s="899">
        <f t="shared" si="5518"/>
        <v>1</v>
      </c>
      <c r="GZ314" s="899">
        <f t="shared" si="5519"/>
        <v>1</v>
      </c>
      <c r="HA314" s="899">
        <f t="shared" si="5520"/>
        <v>1</v>
      </c>
      <c r="HB314" s="899">
        <f t="shared" si="5521"/>
        <v>1</v>
      </c>
      <c r="HC314" s="966">
        <f t="shared" si="5522"/>
        <v>165500</v>
      </c>
      <c r="HD314" s="901">
        <f t="shared" si="5523"/>
        <v>0</v>
      </c>
      <c r="HG314" s="958" t="s">
        <v>987</v>
      </c>
      <c r="HH314" s="1190" t="s">
        <v>659</v>
      </c>
      <c r="HI314" s="1179" t="s">
        <v>149</v>
      </c>
      <c r="HJ314" s="1180">
        <v>5</v>
      </c>
      <c r="HK314" s="1015">
        <v>52876</v>
      </c>
      <c r="HL314" s="1025">
        <f t="shared" si="5524"/>
        <v>264380</v>
      </c>
      <c r="HM314" s="1016"/>
      <c r="HN314" s="898">
        <f t="shared" si="5525"/>
        <v>1</v>
      </c>
      <c r="HO314" s="898">
        <f t="shared" si="5526"/>
        <v>1</v>
      </c>
      <c r="HP314" s="899">
        <f t="shared" si="5527"/>
        <v>1</v>
      </c>
      <c r="HQ314" s="899">
        <f t="shared" si="5528"/>
        <v>1</v>
      </c>
      <c r="HR314" s="899">
        <f t="shared" si="5529"/>
        <v>1</v>
      </c>
      <c r="HS314" s="899">
        <f t="shared" si="5530"/>
        <v>1</v>
      </c>
      <c r="HT314" s="966">
        <f t="shared" si="5531"/>
        <v>264380</v>
      </c>
      <c r="HU314" s="901">
        <f t="shared" si="5532"/>
        <v>0</v>
      </c>
      <c r="HX314" s="958" t="s">
        <v>987</v>
      </c>
      <c r="HY314" s="1190" t="s">
        <v>659</v>
      </c>
      <c r="HZ314" s="1179" t="s">
        <v>149</v>
      </c>
      <c r="IA314" s="1180">
        <v>5</v>
      </c>
      <c r="IB314" s="1020">
        <v>13570</v>
      </c>
      <c r="IC314" s="1027">
        <f t="shared" si="5533"/>
        <v>67850</v>
      </c>
      <c r="ID314" s="1016"/>
      <c r="IE314" s="898">
        <f t="shared" si="5534"/>
        <v>1</v>
      </c>
      <c r="IF314" s="898">
        <f t="shared" si="5535"/>
        <v>1</v>
      </c>
      <c r="IG314" s="899">
        <f t="shared" si="5536"/>
        <v>1</v>
      </c>
      <c r="IH314" s="899">
        <f t="shared" si="5537"/>
        <v>1</v>
      </c>
      <c r="II314" s="899">
        <f t="shared" si="5538"/>
        <v>1</v>
      </c>
      <c r="IJ314" s="899">
        <f t="shared" si="5539"/>
        <v>1</v>
      </c>
      <c r="IK314" s="966">
        <f t="shared" si="5540"/>
        <v>67850</v>
      </c>
      <c r="IL314" s="901">
        <f t="shared" si="5541"/>
        <v>0</v>
      </c>
      <c r="IO314" s="958" t="s">
        <v>987</v>
      </c>
      <c r="IP314" s="1190" t="s">
        <v>659</v>
      </c>
      <c r="IQ314" s="1179" t="s">
        <v>149</v>
      </c>
      <c r="IR314" s="1180">
        <v>5</v>
      </c>
      <c r="IS314" s="1015">
        <v>72638</v>
      </c>
      <c r="IT314" s="1025">
        <f t="shared" si="5542"/>
        <v>363190</v>
      </c>
      <c r="IU314" s="1016"/>
      <c r="IV314" s="898">
        <f t="shared" si="5543"/>
        <v>1</v>
      </c>
      <c r="IW314" s="898">
        <f t="shared" si="5544"/>
        <v>1</v>
      </c>
      <c r="IX314" s="899">
        <f t="shared" si="5545"/>
        <v>1</v>
      </c>
      <c r="IY314" s="899">
        <f t="shared" si="5546"/>
        <v>1</v>
      </c>
      <c r="IZ314" s="899">
        <f t="shared" si="5547"/>
        <v>1</v>
      </c>
      <c r="JA314" s="899">
        <f t="shared" si="5548"/>
        <v>1</v>
      </c>
      <c r="JB314" s="966">
        <f t="shared" si="5549"/>
        <v>363190</v>
      </c>
      <c r="JC314" s="901">
        <f t="shared" si="5550"/>
        <v>0</v>
      </c>
      <c r="JF314" s="958" t="s">
        <v>987</v>
      </c>
      <c r="JG314" s="1190" t="s">
        <v>659</v>
      </c>
      <c r="JH314" s="1179" t="s">
        <v>149</v>
      </c>
      <c r="JI314" s="1180">
        <v>5</v>
      </c>
      <c r="JJ314" s="1015">
        <v>51000</v>
      </c>
      <c r="JK314" s="1025">
        <f t="shared" si="5551"/>
        <v>255000</v>
      </c>
      <c r="JL314" s="1016"/>
      <c r="JM314" s="898">
        <f t="shared" si="5552"/>
        <v>1</v>
      </c>
      <c r="JN314" s="898">
        <f t="shared" si="5553"/>
        <v>1</v>
      </c>
      <c r="JO314" s="899">
        <f t="shared" si="5554"/>
        <v>1</v>
      </c>
      <c r="JP314" s="899">
        <f t="shared" si="5555"/>
        <v>1</v>
      </c>
      <c r="JQ314" s="899">
        <f t="shared" si="5556"/>
        <v>1</v>
      </c>
      <c r="JR314" s="899">
        <f t="shared" si="5557"/>
        <v>1</v>
      </c>
      <c r="JS314" s="966">
        <f t="shared" si="5558"/>
        <v>255000</v>
      </c>
      <c r="JT314" s="901">
        <f t="shared" si="5559"/>
        <v>0</v>
      </c>
      <c r="JW314" s="958" t="s">
        <v>987</v>
      </c>
      <c r="JX314" s="1190" t="s">
        <v>659</v>
      </c>
      <c r="JY314" s="1179" t="s">
        <v>149</v>
      </c>
      <c r="JZ314" s="1180">
        <v>5</v>
      </c>
      <c r="KA314" s="1015">
        <v>42542.621100000004</v>
      </c>
      <c r="KB314" s="1025">
        <f t="shared" si="5560"/>
        <v>212713</v>
      </c>
      <c r="KC314" s="1016"/>
      <c r="KD314" s="898">
        <f t="shared" si="5561"/>
        <v>1</v>
      </c>
      <c r="KE314" s="898">
        <f t="shared" si="5562"/>
        <v>1</v>
      </c>
      <c r="KF314" s="899">
        <f t="shared" si="5563"/>
        <v>1</v>
      </c>
      <c r="KG314" s="899">
        <f t="shared" si="5564"/>
        <v>1</v>
      </c>
      <c r="KH314" s="899">
        <f t="shared" si="5565"/>
        <v>1</v>
      </c>
      <c r="KI314" s="899">
        <f t="shared" si="5566"/>
        <v>1</v>
      </c>
      <c r="KJ314" s="966">
        <f t="shared" si="5567"/>
        <v>212713</v>
      </c>
      <c r="KK314" s="901">
        <f t="shared" si="5568"/>
        <v>0</v>
      </c>
      <c r="KN314" s="958" t="s">
        <v>987</v>
      </c>
      <c r="KO314" s="1190" t="s">
        <v>659</v>
      </c>
      <c r="KP314" s="1179" t="s">
        <v>149</v>
      </c>
      <c r="KQ314" s="1180">
        <v>5</v>
      </c>
      <c r="KR314" s="1015">
        <v>42620</v>
      </c>
      <c r="KS314" s="1025">
        <f t="shared" si="5569"/>
        <v>213100</v>
      </c>
      <c r="KT314" s="1016"/>
      <c r="KU314" s="898">
        <f t="shared" si="5570"/>
        <v>1</v>
      </c>
      <c r="KV314" s="898">
        <f t="shared" si="5571"/>
        <v>1</v>
      </c>
      <c r="KW314" s="899">
        <f t="shared" si="5572"/>
        <v>1</v>
      </c>
      <c r="KX314" s="899">
        <f t="shared" si="5573"/>
        <v>1</v>
      </c>
      <c r="KY314" s="899">
        <f t="shared" si="5574"/>
        <v>1</v>
      </c>
      <c r="KZ314" s="899">
        <f t="shared" si="5575"/>
        <v>1</v>
      </c>
      <c r="LA314" s="966">
        <f t="shared" si="5576"/>
        <v>213100</v>
      </c>
      <c r="LB314" s="901">
        <f t="shared" si="5577"/>
        <v>0</v>
      </c>
      <c r="LE314" s="958" t="s">
        <v>987</v>
      </c>
      <c r="LF314" s="1190" t="s">
        <v>659</v>
      </c>
      <c r="LG314" s="1179" t="s">
        <v>149</v>
      </c>
      <c r="LH314" s="1180">
        <v>5</v>
      </c>
      <c r="LI314" s="1021">
        <v>99700</v>
      </c>
      <c r="LJ314" s="1028">
        <f t="shared" si="5578"/>
        <v>498500</v>
      </c>
      <c r="LK314" s="1016"/>
      <c r="LL314" s="898">
        <f t="shared" si="5579"/>
        <v>1</v>
      </c>
      <c r="LM314" s="898">
        <f t="shared" si="5580"/>
        <v>1</v>
      </c>
      <c r="LN314" s="899">
        <f t="shared" si="5581"/>
        <v>1</v>
      </c>
      <c r="LO314" s="899">
        <f t="shared" si="5582"/>
        <v>1</v>
      </c>
      <c r="LP314" s="899">
        <f t="shared" si="5583"/>
        <v>1</v>
      </c>
      <c r="LQ314" s="899">
        <f t="shared" si="5584"/>
        <v>1</v>
      </c>
      <c r="LR314" s="966">
        <f t="shared" si="5585"/>
        <v>498500</v>
      </c>
      <c r="LS314" s="901">
        <f t="shared" si="5586"/>
        <v>0</v>
      </c>
      <c r="LV314" s="958" t="s">
        <v>987</v>
      </c>
      <c r="LW314" s="1190" t="s">
        <v>659</v>
      </c>
      <c r="LX314" s="1179" t="s">
        <v>149</v>
      </c>
      <c r="LY314" s="1180">
        <v>5</v>
      </c>
      <c r="LZ314" s="1015">
        <v>53300</v>
      </c>
      <c r="MA314" s="1025">
        <f t="shared" si="5587"/>
        <v>266500</v>
      </c>
      <c r="MB314" s="1016"/>
      <c r="MC314" s="898">
        <f t="shared" si="5588"/>
        <v>1</v>
      </c>
      <c r="MD314" s="898">
        <f t="shared" si="5589"/>
        <v>1</v>
      </c>
      <c r="ME314" s="899">
        <f t="shared" si="5590"/>
        <v>1</v>
      </c>
      <c r="MF314" s="899">
        <f t="shared" si="5591"/>
        <v>1</v>
      </c>
      <c r="MG314" s="899">
        <f t="shared" si="5592"/>
        <v>1</v>
      </c>
      <c r="MH314" s="899">
        <f t="shared" si="5593"/>
        <v>1</v>
      </c>
      <c r="MI314" s="966">
        <f t="shared" si="5594"/>
        <v>266500</v>
      </c>
      <c r="MJ314" s="901">
        <f t="shared" si="5595"/>
        <v>0</v>
      </c>
      <c r="MM314" s="958" t="s">
        <v>987</v>
      </c>
      <c r="MN314" s="1190" t="s">
        <v>659</v>
      </c>
      <c r="MO314" s="1179" t="s">
        <v>149</v>
      </c>
      <c r="MP314" s="1180">
        <v>5</v>
      </c>
      <c r="MQ314" s="1015">
        <v>87000</v>
      </c>
      <c r="MR314" s="1025">
        <f t="shared" si="5596"/>
        <v>435000</v>
      </c>
      <c r="MS314" s="1016"/>
      <c r="MT314" s="898">
        <f t="shared" si="5597"/>
        <v>1</v>
      </c>
      <c r="MU314" s="898">
        <f t="shared" si="5598"/>
        <v>1</v>
      </c>
      <c r="MV314" s="899">
        <f t="shared" si="5599"/>
        <v>1</v>
      </c>
      <c r="MW314" s="899">
        <f t="shared" si="5600"/>
        <v>1</v>
      </c>
      <c r="MX314" s="899">
        <f t="shared" si="5601"/>
        <v>1</v>
      </c>
      <c r="MY314" s="899">
        <f t="shared" si="5602"/>
        <v>1</v>
      </c>
      <c r="MZ314" s="966">
        <f t="shared" si="5603"/>
        <v>435000</v>
      </c>
      <c r="NA314" s="901">
        <f t="shared" si="5604"/>
        <v>0</v>
      </c>
      <c r="ND314" s="975" t="s">
        <v>987</v>
      </c>
      <c r="NE314" s="976" t="s">
        <v>659</v>
      </c>
      <c r="NF314" s="1175" t="s">
        <v>149</v>
      </c>
      <c r="NG314" s="1176">
        <v>5</v>
      </c>
      <c r="NH314" s="979">
        <v>63577.8</v>
      </c>
      <c r="NI314" s="980">
        <v>317889</v>
      </c>
      <c r="NJ314" s="1016"/>
      <c r="NK314" s="898">
        <f t="shared" si="5605"/>
        <v>1</v>
      </c>
      <c r="NL314" s="898">
        <f t="shared" si="5606"/>
        <v>1</v>
      </c>
      <c r="NM314" s="899">
        <f t="shared" si="5607"/>
        <v>1</v>
      </c>
      <c r="NN314" s="899">
        <f t="shared" si="5608"/>
        <v>1</v>
      </c>
      <c r="NO314" s="899">
        <f t="shared" si="5609"/>
        <v>1</v>
      </c>
      <c r="NP314" s="899">
        <f t="shared" si="5610"/>
        <v>1</v>
      </c>
      <c r="NQ314" s="966">
        <f t="shared" si="5611"/>
        <v>317889</v>
      </c>
      <c r="NR314" s="901">
        <f t="shared" si="5612"/>
        <v>0</v>
      </c>
      <c r="NU314" s="981" t="s">
        <v>987</v>
      </c>
      <c r="NV314" s="982" t="s">
        <v>659</v>
      </c>
      <c r="NW314" s="1177" t="s">
        <v>149</v>
      </c>
      <c r="NX314" s="1178">
        <v>5</v>
      </c>
      <c r="NY314" s="1022">
        <v>64220</v>
      </c>
      <c r="NZ314" s="986">
        <f t="shared" si="5613"/>
        <v>321100</v>
      </c>
      <c r="OA314" s="1016"/>
      <c r="OB314" s="898">
        <f t="shared" si="5614"/>
        <v>1</v>
      </c>
      <c r="OC314" s="898">
        <f t="shared" si="5615"/>
        <v>1</v>
      </c>
      <c r="OD314" s="899">
        <f t="shared" si="5616"/>
        <v>1</v>
      </c>
      <c r="OE314" s="899">
        <f t="shared" si="5617"/>
        <v>1</v>
      </c>
      <c r="OF314" s="899">
        <f t="shared" si="5618"/>
        <v>1</v>
      </c>
      <c r="OG314" s="899">
        <f t="shared" si="5619"/>
        <v>1</v>
      </c>
      <c r="OH314" s="966">
        <f t="shared" si="5620"/>
        <v>321100</v>
      </c>
      <c r="OI314" s="901">
        <f t="shared" si="5621"/>
        <v>0</v>
      </c>
      <c r="OL314" s="958" t="s">
        <v>987</v>
      </c>
      <c r="OM314" s="1190" t="s">
        <v>659</v>
      </c>
      <c r="ON314" s="1179" t="s">
        <v>149</v>
      </c>
      <c r="OO314" s="1180">
        <v>5</v>
      </c>
      <c r="OP314" s="1015">
        <v>53921</v>
      </c>
      <c r="OQ314" s="1025">
        <f t="shared" si="5622"/>
        <v>269605</v>
      </c>
      <c r="OR314" s="1016"/>
      <c r="OS314" s="898">
        <f t="shared" si="5623"/>
        <v>1</v>
      </c>
      <c r="OT314" s="898">
        <f t="shared" si="5624"/>
        <v>1</v>
      </c>
      <c r="OU314" s="899">
        <f t="shared" si="5625"/>
        <v>1</v>
      </c>
      <c r="OV314" s="899">
        <f t="shared" si="5626"/>
        <v>1</v>
      </c>
      <c r="OW314" s="899">
        <f t="shared" si="5627"/>
        <v>1</v>
      </c>
      <c r="OX314" s="899">
        <f t="shared" si="5628"/>
        <v>1</v>
      </c>
      <c r="OY314" s="966">
        <f t="shared" si="5629"/>
        <v>269605</v>
      </c>
      <c r="OZ314" s="901">
        <f t="shared" si="5630"/>
        <v>0</v>
      </c>
      <c r="PC314" s="958" t="s">
        <v>987</v>
      </c>
      <c r="PD314" s="1190" t="s">
        <v>659</v>
      </c>
      <c r="PE314" s="1179" t="s">
        <v>149</v>
      </c>
      <c r="PF314" s="1180">
        <v>5</v>
      </c>
      <c r="PG314" s="1023">
        <v>71352</v>
      </c>
      <c r="PH314" s="1029">
        <v>356760</v>
      </c>
      <c r="PI314" s="1249"/>
      <c r="PJ314" s="898">
        <f t="shared" si="5631"/>
        <v>1</v>
      </c>
      <c r="PK314" s="898">
        <f t="shared" si="5632"/>
        <v>1</v>
      </c>
      <c r="PL314" s="899">
        <f t="shared" si="5633"/>
        <v>1</v>
      </c>
      <c r="PM314" s="899">
        <f t="shared" si="5634"/>
        <v>1</v>
      </c>
      <c r="PN314" s="899">
        <f t="shared" si="5635"/>
        <v>1</v>
      </c>
      <c r="PO314" s="899">
        <f t="shared" si="5636"/>
        <v>1</v>
      </c>
      <c r="PP314" s="966">
        <f t="shared" si="5637"/>
        <v>356760</v>
      </c>
      <c r="PQ314" s="901">
        <f t="shared" si="5638"/>
        <v>0</v>
      </c>
      <c r="PT314" s="958" t="s">
        <v>987</v>
      </c>
      <c r="PU314" s="1190" t="s">
        <v>659</v>
      </c>
      <c r="PV314" s="1179" t="s">
        <v>149</v>
      </c>
      <c r="PW314" s="1180">
        <v>5</v>
      </c>
      <c r="PX314" s="1015">
        <v>32950</v>
      </c>
      <c r="PY314" s="1025">
        <f t="shared" si="5639"/>
        <v>164750</v>
      </c>
      <c r="PZ314" s="1016"/>
      <c r="QA314" s="898">
        <f t="shared" si="5640"/>
        <v>1</v>
      </c>
      <c r="QB314" s="898">
        <f t="shared" si="5641"/>
        <v>1</v>
      </c>
      <c r="QC314" s="899">
        <f t="shared" si="5642"/>
        <v>1</v>
      </c>
      <c r="QD314" s="899">
        <f t="shared" si="5643"/>
        <v>1</v>
      </c>
      <c r="QE314" s="899">
        <f t="shared" si="5644"/>
        <v>1</v>
      </c>
      <c r="QF314" s="899">
        <f t="shared" si="5645"/>
        <v>1</v>
      </c>
      <c r="QG314" s="966">
        <f t="shared" si="5646"/>
        <v>164750</v>
      </c>
      <c r="QH314" s="901">
        <f t="shared" si="5647"/>
        <v>0</v>
      </c>
      <c r="QK314" s="958" t="s">
        <v>987</v>
      </c>
      <c r="QL314" s="1190" t="s">
        <v>659</v>
      </c>
      <c r="QM314" s="1179" t="s">
        <v>149</v>
      </c>
      <c r="QN314" s="1180">
        <v>5</v>
      </c>
      <c r="QO314" s="1021">
        <v>100198.49999999999</v>
      </c>
      <c r="QP314" s="1028">
        <f t="shared" si="5648"/>
        <v>500993</v>
      </c>
      <c r="QQ314" s="1016"/>
      <c r="QR314" s="898">
        <f t="shared" si="5649"/>
        <v>1</v>
      </c>
      <c r="QS314" s="898">
        <f t="shared" si="5650"/>
        <v>1</v>
      </c>
      <c r="QT314" s="899">
        <f t="shared" si="5651"/>
        <v>1</v>
      </c>
      <c r="QU314" s="899">
        <f t="shared" si="5652"/>
        <v>1</v>
      </c>
      <c r="QV314" s="899">
        <f t="shared" si="5653"/>
        <v>1</v>
      </c>
      <c r="QW314" s="899">
        <f t="shared" si="5654"/>
        <v>1</v>
      </c>
      <c r="QX314" s="966">
        <f t="shared" si="5655"/>
        <v>500993</v>
      </c>
      <c r="QY314" s="901">
        <f t="shared" si="5656"/>
        <v>0</v>
      </c>
      <c r="RB314" s="405"/>
      <c r="RC314" s="406"/>
      <c r="RD314" s="407"/>
      <c r="RE314" s="408"/>
      <c r="RF314" s="409"/>
      <c r="RG314" s="410"/>
      <c r="RH314" s="410"/>
      <c r="RI314" s="898"/>
      <c r="RJ314" s="898"/>
      <c r="RK314" s="934"/>
      <c r="RL314" s="934"/>
      <c r="RM314" s="934"/>
      <c r="RN314" s="934"/>
      <c r="RO314" s="935"/>
      <c r="RP314" s="936"/>
      <c r="RS314" s="405"/>
      <c r="RT314" s="406"/>
      <c r="RU314" s="407"/>
      <c r="RV314" s="408"/>
      <c r="RW314" s="409"/>
      <c r="RX314" s="410"/>
      <c r="RY314" s="410"/>
      <c r="RZ314" s="898"/>
      <c r="SA314" s="898"/>
      <c r="SB314" s="934"/>
      <c r="SC314" s="934"/>
      <c r="SD314" s="934"/>
      <c r="SE314" s="934"/>
      <c r="SF314" s="935"/>
      <c r="SG314" s="936"/>
      <c r="SJ314" s="405"/>
      <c r="SK314" s="406"/>
      <c r="SL314" s="407"/>
      <c r="SM314" s="408"/>
      <c r="SN314" s="409"/>
      <c r="SO314" s="410"/>
      <c r="SP314" s="410"/>
      <c r="SQ314" s="898"/>
      <c r="SR314" s="898"/>
      <c r="SS314" s="934"/>
      <c r="ST314" s="934"/>
      <c r="SU314" s="934"/>
      <c r="SV314" s="934"/>
      <c r="SW314" s="935"/>
      <c r="SX314" s="936"/>
    </row>
    <row r="315" spans="2:518" ht="61.5" customHeight="1" thickTop="1" thickBot="1">
      <c r="B315" s="958" t="s">
        <v>988</v>
      </c>
      <c r="C315" s="1190" t="s">
        <v>660</v>
      </c>
      <c r="D315" s="1179" t="s">
        <v>149</v>
      </c>
      <c r="E315" s="1180">
        <v>2</v>
      </c>
      <c r="F315" s="1015"/>
      <c r="G315" s="1025">
        <f t="shared" si="5423"/>
        <v>0</v>
      </c>
      <c r="H315" s="1016"/>
      <c r="K315" s="958" t="s">
        <v>988</v>
      </c>
      <c r="L315" s="1190" t="s">
        <v>660</v>
      </c>
      <c r="M315" s="1179" t="s">
        <v>149</v>
      </c>
      <c r="N315" s="1180">
        <v>2</v>
      </c>
      <c r="O315" s="1017">
        <v>54805</v>
      </c>
      <c r="P315" s="1025">
        <f t="shared" si="5424"/>
        <v>109610</v>
      </c>
      <c r="Q315" s="1016"/>
      <c r="R315" s="898">
        <f t="shared" si="4950"/>
        <v>1</v>
      </c>
      <c r="S315" s="898">
        <f t="shared" si="4951"/>
        <v>1</v>
      </c>
      <c r="T315" s="899">
        <f t="shared" si="4952"/>
        <v>1</v>
      </c>
      <c r="U315" s="899">
        <f t="shared" si="4953"/>
        <v>1</v>
      </c>
      <c r="V315" s="899">
        <f t="shared" si="4954"/>
        <v>1</v>
      </c>
      <c r="W315" s="899">
        <f t="shared" si="4955"/>
        <v>1</v>
      </c>
      <c r="X315" s="966">
        <f t="shared" si="4956"/>
        <v>109610</v>
      </c>
      <c r="Y315" s="901">
        <f t="shared" si="4957"/>
        <v>0</v>
      </c>
      <c r="Z315" s="872"/>
      <c r="AA315" s="872"/>
      <c r="AB315" s="958" t="s">
        <v>988</v>
      </c>
      <c r="AC315" s="1190" t="s">
        <v>660</v>
      </c>
      <c r="AD315" s="1179" t="s">
        <v>149</v>
      </c>
      <c r="AE315" s="1180">
        <v>2</v>
      </c>
      <c r="AF315" s="1015">
        <v>69197</v>
      </c>
      <c r="AG315" s="1025">
        <f t="shared" si="5425"/>
        <v>138394</v>
      </c>
      <c r="AH315" s="1016"/>
      <c r="AI315" s="898">
        <f t="shared" si="5426"/>
        <v>1</v>
      </c>
      <c r="AJ315" s="898">
        <f t="shared" si="5427"/>
        <v>1</v>
      </c>
      <c r="AK315" s="899">
        <f t="shared" si="5428"/>
        <v>1</v>
      </c>
      <c r="AL315" s="899">
        <f t="shared" si="5429"/>
        <v>1</v>
      </c>
      <c r="AM315" s="899">
        <f t="shared" si="5430"/>
        <v>1</v>
      </c>
      <c r="AN315" s="899">
        <f t="shared" si="5431"/>
        <v>1</v>
      </c>
      <c r="AO315" s="966">
        <f t="shared" si="5432"/>
        <v>138394</v>
      </c>
      <c r="AP315" s="901">
        <f t="shared" si="5433"/>
        <v>0</v>
      </c>
      <c r="AQ315" s="872"/>
      <c r="AR315" s="872"/>
      <c r="AS315" s="958" t="s">
        <v>988</v>
      </c>
      <c r="AT315" s="1191" t="s">
        <v>660</v>
      </c>
      <c r="AU315" s="1179" t="s">
        <v>149</v>
      </c>
      <c r="AV315" s="1180">
        <v>2</v>
      </c>
      <c r="AW315" s="1019">
        <v>85000</v>
      </c>
      <c r="AX315" s="1026">
        <f t="shared" si="5434"/>
        <v>170000</v>
      </c>
      <c r="AY315" s="1016"/>
      <c r="AZ315" s="898">
        <f t="shared" si="5435"/>
        <v>1</v>
      </c>
      <c r="BA315" s="898">
        <f t="shared" si="5436"/>
        <v>1</v>
      </c>
      <c r="BB315" s="899">
        <f t="shared" si="5437"/>
        <v>1</v>
      </c>
      <c r="BC315" s="899">
        <f t="shared" si="5438"/>
        <v>1</v>
      </c>
      <c r="BD315" s="899">
        <f t="shared" si="5439"/>
        <v>1</v>
      </c>
      <c r="BE315" s="899">
        <f t="shared" si="5440"/>
        <v>1</v>
      </c>
      <c r="BF315" s="966">
        <f t="shared" si="5441"/>
        <v>170000</v>
      </c>
      <c r="BG315" s="901">
        <f t="shared" si="5442"/>
        <v>0</v>
      </c>
      <c r="BJ315" s="958" t="s">
        <v>988</v>
      </c>
      <c r="BK315" s="1192" t="s">
        <v>660</v>
      </c>
      <c r="BL315" s="1179" t="s">
        <v>149</v>
      </c>
      <c r="BM315" s="1180">
        <v>2</v>
      </c>
      <c r="BN315" s="1015">
        <v>40140</v>
      </c>
      <c r="BO315" s="1025">
        <f t="shared" si="5443"/>
        <v>80280</v>
      </c>
      <c r="BP315" s="1016"/>
      <c r="BQ315" s="898">
        <f t="shared" si="5444"/>
        <v>1</v>
      </c>
      <c r="BR315" s="898">
        <f t="shared" si="5445"/>
        <v>1</v>
      </c>
      <c r="BS315" s="899">
        <f t="shared" si="5446"/>
        <v>1</v>
      </c>
      <c r="BT315" s="899">
        <f t="shared" si="5447"/>
        <v>1</v>
      </c>
      <c r="BU315" s="899">
        <f t="shared" si="5448"/>
        <v>1</v>
      </c>
      <c r="BV315" s="899">
        <f t="shared" si="5449"/>
        <v>1</v>
      </c>
      <c r="BW315" s="966">
        <f t="shared" si="5450"/>
        <v>80280</v>
      </c>
      <c r="BX315" s="901">
        <f t="shared" si="5451"/>
        <v>0</v>
      </c>
      <c r="CA315" s="958" t="s">
        <v>988</v>
      </c>
      <c r="CB315" s="1190" t="s">
        <v>660</v>
      </c>
      <c r="CC315" s="1179" t="s">
        <v>149</v>
      </c>
      <c r="CD315" s="1180">
        <v>2</v>
      </c>
      <c r="CE315" s="1015">
        <v>53380</v>
      </c>
      <c r="CF315" s="1025">
        <f t="shared" si="5452"/>
        <v>106760</v>
      </c>
      <c r="CG315" s="1016"/>
      <c r="CH315" s="898">
        <f t="shared" si="5453"/>
        <v>1</v>
      </c>
      <c r="CI315" s="898">
        <f t="shared" si="5454"/>
        <v>1</v>
      </c>
      <c r="CJ315" s="899">
        <f t="shared" si="5455"/>
        <v>1</v>
      </c>
      <c r="CK315" s="899">
        <f t="shared" si="5456"/>
        <v>1</v>
      </c>
      <c r="CL315" s="899">
        <f t="shared" si="5457"/>
        <v>1</v>
      </c>
      <c r="CM315" s="899">
        <f t="shared" si="5458"/>
        <v>1</v>
      </c>
      <c r="CN315" s="966">
        <f t="shared" si="5459"/>
        <v>106760</v>
      </c>
      <c r="CO315" s="901">
        <f t="shared" si="5460"/>
        <v>0</v>
      </c>
      <c r="CR315" s="958" t="s">
        <v>988</v>
      </c>
      <c r="CS315" s="1190" t="s">
        <v>660</v>
      </c>
      <c r="CT315" s="1179" t="s">
        <v>149</v>
      </c>
      <c r="CU315" s="1180">
        <v>2</v>
      </c>
      <c r="CV315" s="1015">
        <v>43000</v>
      </c>
      <c r="CW315" s="1025">
        <f t="shared" si="5461"/>
        <v>86000</v>
      </c>
      <c r="CX315" s="1016"/>
      <c r="CY315" s="898">
        <f t="shared" si="5462"/>
        <v>1</v>
      </c>
      <c r="CZ315" s="898">
        <f t="shared" si="5463"/>
        <v>1</v>
      </c>
      <c r="DA315" s="899">
        <f t="shared" si="5464"/>
        <v>1</v>
      </c>
      <c r="DB315" s="899">
        <f t="shared" si="5465"/>
        <v>1</v>
      </c>
      <c r="DC315" s="899">
        <f t="shared" si="5466"/>
        <v>1</v>
      </c>
      <c r="DD315" s="899">
        <f t="shared" si="5467"/>
        <v>1</v>
      </c>
      <c r="DE315" s="966">
        <f t="shared" si="5468"/>
        <v>86000</v>
      </c>
      <c r="DF315" s="901">
        <f t="shared" si="5469"/>
        <v>0</v>
      </c>
      <c r="DI315" s="958" t="s">
        <v>988</v>
      </c>
      <c r="DJ315" s="1190" t="s">
        <v>660</v>
      </c>
      <c r="DK315" s="1179" t="s">
        <v>149</v>
      </c>
      <c r="DL315" s="1180">
        <v>2</v>
      </c>
      <c r="DM315" s="1015">
        <v>130444</v>
      </c>
      <c r="DN315" s="1025">
        <f t="shared" si="5470"/>
        <v>260888</v>
      </c>
      <c r="DO315" s="1016"/>
      <c r="DP315" s="898">
        <f t="shared" si="5471"/>
        <v>1</v>
      </c>
      <c r="DQ315" s="898">
        <f t="shared" si="5472"/>
        <v>1</v>
      </c>
      <c r="DR315" s="899">
        <f t="shared" si="5473"/>
        <v>1</v>
      </c>
      <c r="DS315" s="899">
        <f t="shared" si="5474"/>
        <v>1</v>
      </c>
      <c r="DT315" s="899">
        <f t="shared" si="5475"/>
        <v>1</v>
      </c>
      <c r="DU315" s="899">
        <f t="shared" si="5476"/>
        <v>1</v>
      </c>
      <c r="DV315" s="966">
        <f t="shared" si="5477"/>
        <v>260888</v>
      </c>
      <c r="DW315" s="901">
        <f t="shared" si="5478"/>
        <v>0</v>
      </c>
      <c r="DZ315" s="958" t="s">
        <v>988</v>
      </c>
      <c r="EA315" s="1190" t="s">
        <v>660</v>
      </c>
      <c r="EB315" s="1179" t="s">
        <v>149</v>
      </c>
      <c r="EC315" s="1180">
        <v>2</v>
      </c>
      <c r="ED315" s="1015">
        <v>98500</v>
      </c>
      <c r="EE315" s="1025">
        <f t="shared" si="5479"/>
        <v>197000</v>
      </c>
      <c r="EF315" s="1016"/>
      <c r="EG315" s="898">
        <f t="shared" si="5480"/>
        <v>1</v>
      </c>
      <c r="EH315" s="898">
        <f t="shared" si="5481"/>
        <v>1</v>
      </c>
      <c r="EI315" s="899">
        <f t="shared" si="5482"/>
        <v>1</v>
      </c>
      <c r="EJ315" s="899">
        <f t="shared" si="5483"/>
        <v>1</v>
      </c>
      <c r="EK315" s="899">
        <f t="shared" si="5484"/>
        <v>1</v>
      </c>
      <c r="EL315" s="899">
        <f t="shared" si="5485"/>
        <v>1</v>
      </c>
      <c r="EM315" s="966">
        <f t="shared" si="5486"/>
        <v>197000</v>
      </c>
      <c r="EN315" s="901">
        <f t="shared" si="5487"/>
        <v>0</v>
      </c>
      <c r="EQ315" s="958" t="s">
        <v>988</v>
      </c>
      <c r="ER315" s="1190" t="s">
        <v>660</v>
      </c>
      <c r="ES315" s="1179" t="s">
        <v>149</v>
      </c>
      <c r="ET315" s="1180">
        <v>2</v>
      </c>
      <c r="EU315" s="1015">
        <v>53650</v>
      </c>
      <c r="EV315" s="1025">
        <f t="shared" si="5488"/>
        <v>107300</v>
      </c>
      <c r="EW315" s="1016"/>
      <c r="EX315" s="898">
        <f t="shared" si="5489"/>
        <v>1</v>
      </c>
      <c r="EY315" s="898">
        <f t="shared" si="5490"/>
        <v>1</v>
      </c>
      <c r="EZ315" s="899">
        <f t="shared" si="5491"/>
        <v>1</v>
      </c>
      <c r="FA315" s="899">
        <f t="shared" si="5492"/>
        <v>1</v>
      </c>
      <c r="FB315" s="899">
        <f t="shared" si="5493"/>
        <v>1</v>
      </c>
      <c r="FC315" s="899">
        <f t="shared" si="5494"/>
        <v>1</v>
      </c>
      <c r="FD315" s="966">
        <f t="shared" si="5495"/>
        <v>107300</v>
      </c>
      <c r="FE315" s="901">
        <f t="shared" si="5496"/>
        <v>0</v>
      </c>
      <c r="FH315" s="958"/>
      <c r="FI315" s="1190"/>
      <c r="FJ315" s="1179"/>
      <c r="FK315" s="1180"/>
      <c r="FL315" s="1015"/>
      <c r="FM315" s="1025">
        <f t="shared" si="5497"/>
        <v>0</v>
      </c>
      <c r="FN315" s="1016"/>
      <c r="FO315" s="898" t="e">
        <f t="shared" si="5498"/>
        <v>#N/A</v>
      </c>
      <c r="FP315" s="898" t="e">
        <f t="shared" si="5499"/>
        <v>#N/A</v>
      </c>
      <c r="FQ315" s="899" t="e">
        <f t="shared" si="5500"/>
        <v>#N/A</v>
      </c>
      <c r="FR315" s="899">
        <f t="shared" si="5501"/>
        <v>0</v>
      </c>
      <c r="FS315" s="899">
        <f t="shared" si="5502"/>
        <v>0</v>
      </c>
      <c r="FT315" s="899" t="e">
        <f t="shared" si="5503"/>
        <v>#N/A</v>
      </c>
      <c r="FU315" s="966">
        <f t="shared" si="5504"/>
        <v>0</v>
      </c>
      <c r="FV315" s="901">
        <f t="shared" si="5505"/>
        <v>0</v>
      </c>
      <c r="FY315" s="958" t="s">
        <v>988</v>
      </c>
      <c r="FZ315" s="1190" t="s">
        <v>660</v>
      </c>
      <c r="GA315" s="1179" t="s">
        <v>149</v>
      </c>
      <c r="GB315" s="1180">
        <v>2</v>
      </c>
      <c r="GC315" s="1017">
        <v>54805</v>
      </c>
      <c r="GD315" s="1025">
        <f t="shared" si="5506"/>
        <v>109610</v>
      </c>
      <c r="GE315" s="1016"/>
      <c r="GF315" s="898">
        <f t="shared" si="5507"/>
        <v>1</v>
      </c>
      <c r="GG315" s="898">
        <f t="shared" si="5508"/>
        <v>1</v>
      </c>
      <c r="GH315" s="899">
        <f t="shared" si="5509"/>
        <v>1</v>
      </c>
      <c r="GI315" s="899">
        <f t="shared" si="5510"/>
        <v>1</v>
      </c>
      <c r="GJ315" s="899">
        <f t="shared" si="5511"/>
        <v>1</v>
      </c>
      <c r="GK315" s="899">
        <f t="shared" si="5512"/>
        <v>1</v>
      </c>
      <c r="GL315" s="966">
        <f t="shared" si="5513"/>
        <v>109610</v>
      </c>
      <c r="GM315" s="901">
        <f t="shared" si="5514"/>
        <v>0</v>
      </c>
      <c r="GP315" s="958" t="s">
        <v>988</v>
      </c>
      <c r="GQ315" s="1190" t="s">
        <v>660</v>
      </c>
      <c r="GR315" s="1179" t="s">
        <v>149</v>
      </c>
      <c r="GS315" s="1180">
        <v>2</v>
      </c>
      <c r="GT315" s="1015">
        <v>53700</v>
      </c>
      <c r="GU315" s="1025">
        <f t="shared" si="5515"/>
        <v>107400</v>
      </c>
      <c r="GV315" s="1016"/>
      <c r="GW315" s="898">
        <f t="shared" si="5516"/>
        <v>1</v>
      </c>
      <c r="GX315" s="898">
        <f t="shared" si="5517"/>
        <v>1</v>
      </c>
      <c r="GY315" s="899">
        <f t="shared" si="5518"/>
        <v>1</v>
      </c>
      <c r="GZ315" s="899">
        <f t="shared" si="5519"/>
        <v>1</v>
      </c>
      <c r="HA315" s="899">
        <f t="shared" si="5520"/>
        <v>1</v>
      </c>
      <c r="HB315" s="899">
        <f t="shared" si="5521"/>
        <v>1</v>
      </c>
      <c r="HC315" s="966">
        <f t="shared" si="5522"/>
        <v>107400</v>
      </c>
      <c r="HD315" s="901">
        <f t="shared" si="5523"/>
        <v>0</v>
      </c>
      <c r="HG315" s="958" t="s">
        <v>988</v>
      </c>
      <c r="HH315" s="1190" t="s">
        <v>660</v>
      </c>
      <c r="HI315" s="1179" t="s">
        <v>149</v>
      </c>
      <c r="HJ315" s="1180">
        <v>2</v>
      </c>
      <c r="HK315" s="1015">
        <v>60516</v>
      </c>
      <c r="HL315" s="1025">
        <f t="shared" si="5524"/>
        <v>121032</v>
      </c>
      <c r="HM315" s="1016"/>
      <c r="HN315" s="898">
        <f t="shared" si="5525"/>
        <v>1</v>
      </c>
      <c r="HO315" s="898">
        <f t="shared" si="5526"/>
        <v>1</v>
      </c>
      <c r="HP315" s="899">
        <f t="shared" si="5527"/>
        <v>1</v>
      </c>
      <c r="HQ315" s="899">
        <f t="shared" si="5528"/>
        <v>1</v>
      </c>
      <c r="HR315" s="899">
        <f t="shared" si="5529"/>
        <v>1</v>
      </c>
      <c r="HS315" s="899">
        <f t="shared" si="5530"/>
        <v>1</v>
      </c>
      <c r="HT315" s="966">
        <f t="shared" si="5531"/>
        <v>121032</v>
      </c>
      <c r="HU315" s="901">
        <f t="shared" si="5532"/>
        <v>0</v>
      </c>
      <c r="HX315" s="958" t="s">
        <v>988</v>
      </c>
      <c r="HY315" s="1190" t="s">
        <v>660</v>
      </c>
      <c r="HZ315" s="1179" t="s">
        <v>149</v>
      </c>
      <c r="IA315" s="1180">
        <v>2</v>
      </c>
      <c r="IB315" s="1020">
        <v>27896</v>
      </c>
      <c r="IC315" s="1027">
        <f t="shared" si="5533"/>
        <v>55792</v>
      </c>
      <c r="ID315" s="1016"/>
      <c r="IE315" s="898">
        <f t="shared" si="5534"/>
        <v>1</v>
      </c>
      <c r="IF315" s="898">
        <f t="shared" si="5535"/>
        <v>1</v>
      </c>
      <c r="IG315" s="899">
        <f t="shared" si="5536"/>
        <v>1</v>
      </c>
      <c r="IH315" s="899">
        <f t="shared" si="5537"/>
        <v>1</v>
      </c>
      <c r="II315" s="899">
        <f t="shared" si="5538"/>
        <v>1</v>
      </c>
      <c r="IJ315" s="899">
        <f t="shared" si="5539"/>
        <v>1</v>
      </c>
      <c r="IK315" s="966">
        <f t="shared" si="5540"/>
        <v>55792</v>
      </c>
      <c r="IL315" s="901">
        <f t="shared" si="5541"/>
        <v>0</v>
      </c>
      <c r="IO315" s="958" t="s">
        <v>988</v>
      </c>
      <c r="IP315" s="1190" t="s">
        <v>660</v>
      </c>
      <c r="IQ315" s="1179" t="s">
        <v>149</v>
      </c>
      <c r="IR315" s="1180">
        <v>2</v>
      </c>
      <c r="IS315" s="1015">
        <v>77480</v>
      </c>
      <c r="IT315" s="1025">
        <f t="shared" si="5542"/>
        <v>154960</v>
      </c>
      <c r="IU315" s="1016"/>
      <c r="IV315" s="898">
        <f t="shared" si="5543"/>
        <v>1</v>
      </c>
      <c r="IW315" s="898">
        <f t="shared" si="5544"/>
        <v>1</v>
      </c>
      <c r="IX315" s="899">
        <f t="shared" si="5545"/>
        <v>1</v>
      </c>
      <c r="IY315" s="899">
        <f t="shared" si="5546"/>
        <v>1</v>
      </c>
      <c r="IZ315" s="899">
        <f t="shared" si="5547"/>
        <v>1</v>
      </c>
      <c r="JA315" s="899">
        <f t="shared" si="5548"/>
        <v>1</v>
      </c>
      <c r="JB315" s="966">
        <f t="shared" si="5549"/>
        <v>154960</v>
      </c>
      <c r="JC315" s="901">
        <f t="shared" si="5550"/>
        <v>0</v>
      </c>
      <c r="JF315" s="958" t="s">
        <v>988</v>
      </c>
      <c r="JG315" s="1190" t="s">
        <v>660</v>
      </c>
      <c r="JH315" s="1179" t="s">
        <v>149</v>
      </c>
      <c r="JI315" s="1180">
        <v>2</v>
      </c>
      <c r="JJ315" s="1015">
        <v>64200</v>
      </c>
      <c r="JK315" s="1025">
        <f t="shared" si="5551"/>
        <v>128400</v>
      </c>
      <c r="JL315" s="1016"/>
      <c r="JM315" s="898">
        <f t="shared" si="5552"/>
        <v>1</v>
      </c>
      <c r="JN315" s="898">
        <f t="shared" si="5553"/>
        <v>1</v>
      </c>
      <c r="JO315" s="899">
        <f t="shared" si="5554"/>
        <v>1</v>
      </c>
      <c r="JP315" s="899">
        <f t="shared" si="5555"/>
        <v>1</v>
      </c>
      <c r="JQ315" s="899">
        <f t="shared" si="5556"/>
        <v>1</v>
      </c>
      <c r="JR315" s="899">
        <f t="shared" si="5557"/>
        <v>1</v>
      </c>
      <c r="JS315" s="966">
        <f t="shared" si="5558"/>
        <v>128400</v>
      </c>
      <c r="JT315" s="901">
        <f t="shared" si="5559"/>
        <v>0</v>
      </c>
      <c r="JW315" s="958" t="s">
        <v>988</v>
      </c>
      <c r="JX315" s="1190" t="s">
        <v>660</v>
      </c>
      <c r="JY315" s="1179" t="s">
        <v>149</v>
      </c>
      <c r="JZ315" s="1180">
        <v>2</v>
      </c>
      <c r="KA315" s="1015">
        <v>54635.169150000002</v>
      </c>
      <c r="KB315" s="1025">
        <f t="shared" si="5560"/>
        <v>109270</v>
      </c>
      <c r="KC315" s="1016"/>
      <c r="KD315" s="898">
        <f t="shared" si="5561"/>
        <v>1</v>
      </c>
      <c r="KE315" s="898">
        <f t="shared" si="5562"/>
        <v>1</v>
      </c>
      <c r="KF315" s="899">
        <f t="shared" si="5563"/>
        <v>1</v>
      </c>
      <c r="KG315" s="899">
        <f t="shared" si="5564"/>
        <v>1</v>
      </c>
      <c r="KH315" s="899">
        <f t="shared" si="5565"/>
        <v>1</v>
      </c>
      <c r="KI315" s="899">
        <f t="shared" si="5566"/>
        <v>1</v>
      </c>
      <c r="KJ315" s="966">
        <f t="shared" si="5567"/>
        <v>109270</v>
      </c>
      <c r="KK315" s="901">
        <f t="shared" si="5568"/>
        <v>0</v>
      </c>
      <c r="KN315" s="958" t="s">
        <v>988</v>
      </c>
      <c r="KO315" s="1190" t="s">
        <v>660</v>
      </c>
      <c r="KP315" s="1179" t="s">
        <v>149</v>
      </c>
      <c r="KQ315" s="1180">
        <v>2</v>
      </c>
      <c r="KR315" s="1015">
        <v>44545</v>
      </c>
      <c r="KS315" s="1025">
        <f t="shared" si="5569"/>
        <v>89090</v>
      </c>
      <c r="KT315" s="1016"/>
      <c r="KU315" s="898">
        <f t="shared" si="5570"/>
        <v>1</v>
      </c>
      <c r="KV315" s="898">
        <f t="shared" si="5571"/>
        <v>1</v>
      </c>
      <c r="KW315" s="899">
        <f t="shared" si="5572"/>
        <v>1</v>
      </c>
      <c r="KX315" s="899">
        <f t="shared" si="5573"/>
        <v>1</v>
      </c>
      <c r="KY315" s="899">
        <f t="shared" si="5574"/>
        <v>1</v>
      </c>
      <c r="KZ315" s="899">
        <f t="shared" si="5575"/>
        <v>1</v>
      </c>
      <c r="LA315" s="966">
        <f t="shared" si="5576"/>
        <v>89090</v>
      </c>
      <c r="LB315" s="901">
        <f t="shared" si="5577"/>
        <v>0</v>
      </c>
      <c r="LE315" s="958" t="s">
        <v>988</v>
      </c>
      <c r="LF315" s="1190" t="s">
        <v>660</v>
      </c>
      <c r="LG315" s="1179" t="s">
        <v>149</v>
      </c>
      <c r="LH315" s="1180">
        <v>2</v>
      </c>
      <c r="LI315" s="1021">
        <v>104685</v>
      </c>
      <c r="LJ315" s="1028">
        <f t="shared" si="5578"/>
        <v>209370</v>
      </c>
      <c r="LK315" s="1016"/>
      <c r="LL315" s="898">
        <f t="shared" si="5579"/>
        <v>1</v>
      </c>
      <c r="LM315" s="898">
        <f t="shared" si="5580"/>
        <v>1</v>
      </c>
      <c r="LN315" s="899">
        <f t="shared" si="5581"/>
        <v>1</v>
      </c>
      <c r="LO315" s="899">
        <f t="shared" si="5582"/>
        <v>1</v>
      </c>
      <c r="LP315" s="899">
        <f t="shared" si="5583"/>
        <v>1</v>
      </c>
      <c r="LQ315" s="899">
        <f t="shared" si="5584"/>
        <v>1</v>
      </c>
      <c r="LR315" s="966">
        <f t="shared" si="5585"/>
        <v>209370</v>
      </c>
      <c r="LS315" s="901">
        <f t="shared" si="5586"/>
        <v>0</v>
      </c>
      <c r="LV315" s="958" t="s">
        <v>988</v>
      </c>
      <c r="LW315" s="1190" t="s">
        <v>660</v>
      </c>
      <c r="LX315" s="1179" t="s">
        <v>149</v>
      </c>
      <c r="LY315" s="1180">
        <v>2</v>
      </c>
      <c r="LZ315" s="1015">
        <v>61750</v>
      </c>
      <c r="MA315" s="1025">
        <f t="shared" si="5587"/>
        <v>123500</v>
      </c>
      <c r="MB315" s="1016"/>
      <c r="MC315" s="898">
        <f t="shared" si="5588"/>
        <v>1</v>
      </c>
      <c r="MD315" s="898">
        <f t="shared" si="5589"/>
        <v>1</v>
      </c>
      <c r="ME315" s="899">
        <f t="shared" si="5590"/>
        <v>1</v>
      </c>
      <c r="MF315" s="899">
        <f t="shared" si="5591"/>
        <v>1</v>
      </c>
      <c r="MG315" s="899">
        <f t="shared" si="5592"/>
        <v>1</v>
      </c>
      <c r="MH315" s="899">
        <f t="shared" si="5593"/>
        <v>1</v>
      </c>
      <c r="MI315" s="966">
        <f t="shared" si="5594"/>
        <v>123500</v>
      </c>
      <c r="MJ315" s="901">
        <f t="shared" si="5595"/>
        <v>0</v>
      </c>
      <c r="MM315" s="958" t="s">
        <v>988</v>
      </c>
      <c r="MN315" s="1190" t="s">
        <v>660</v>
      </c>
      <c r="MO315" s="1179" t="s">
        <v>149</v>
      </c>
      <c r="MP315" s="1180">
        <v>2</v>
      </c>
      <c r="MQ315" s="1015">
        <v>91350</v>
      </c>
      <c r="MR315" s="1025">
        <f t="shared" si="5596"/>
        <v>182700</v>
      </c>
      <c r="MS315" s="1016"/>
      <c r="MT315" s="898">
        <f t="shared" si="5597"/>
        <v>1</v>
      </c>
      <c r="MU315" s="898">
        <f t="shared" si="5598"/>
        <v>1</v>
      </c>
      <c r="MV315" s="899">
        <f t="shared" si="5599"/>
        <v>1</v>
      </c>
      <c r="MW315" s="899">
        <f t="shared" si="5600"/>
        <v>1</v>
      </c>
      <c r="MX315" s="899">
        <f t="shared" si="5601"/>
        <v>1</v>
      </c>
      <c r="MY315" s="899">
        <f t="shared" si="5602"/>
        <v>1</v>
      </c>
      <c r="MZ315" s="966">
        <f t="shared" si="5603"/>
        <v>182700</v>
      </c>
      <c r="NA315" s="901">
        <f t="shared" si="5604"/>
        <v>0</v>
      </c>
      <c r="ND315" s="975" t="s">
        <v>988</v>
      </c>
      <c r="NE315" s="976" t="s">
        <v>660</v>
      </c>
      <c r="NF315" s="1175" t="s">
        <v>149</v>
      </c>
      <c r="NG315" s="1176">
        <v>2</v>
      </c>
      <c r="NH315" s="979">
        <v>58251.6</v>
      </c>
      <c r="NI315" s="980">
        <v>116503</v>
      </c>
      <c r="NJ315" s="1016"/>
      <c r="NK315" s="898">
        <f t="shared" si="5605"/>
        <v>1</v>
      </c>
      <c r="NL315" s="898">
        <f t="shared" si="5606"/>
        <v>1</v>
      </c>
      <c r="NM315" s="899">
        <f t="shared" si="5607"/>
        <v>1</v>
      </c>
      <c r="NN315" s="899">
        <f t="shared" si="5608"/>
        <v>1</v>
      </c>
      <c r="NO315" s="899">
        <f t="shared" si="5609"/>
        <v>1</v>
      </c>
      <c r="NP315" s="899">
        <f t="shared" si="5610"/>
        <v>1</v>
      </c>
      <c r="NQ315" s="966">
        <f t="shared" si="5611"/>
        <v>116503</v>
      </c>
      <c r="NR315" s="901">
        <f t="shared" si="5612"/>
        <v>0</v>
      </c>
      <c r="NU315" s="981" t="s">
        <v>988</v>
      </c>
      <c r="NV315" s="982" t="s">
        <v>660</v>
      </c>
      <c r="NW315" s="1177" t="s">
        <v>149</v>
      </c>
      <c r="NX315" s="1178">
        <v>2</v>
      </c>
      <c r="NY315" s="1022">
        <v>58840</v>
      </c>
      <c r="NZ315" s="986">
        <f t="shared" si="5613"/>
        <v>117680</v>
      </c>
      <c r="OA315" s="1016"/>
      <c r="OB315" s="898">
        <f t="shared" si="5614"/>
        <v>1</v>
      </c>
      <c r="OC315" s="898">
        <f t="shared" si="5615"/>
        <v>1</v>
      </c>
      <c r="OD315" s="899">
        <f t="shared" si="5616"/>
        <v>1</v>
      </c>
      <c r="OE315" s="899">
        <f t="shared" si="5617"/>
        <v>1</v>
      </c>
      <c r="OF315" s="899">
        <f t="shared" si="5618"/>
        <v>1</v>
      </c>
      <c r="OG315" s="899">
        <f t="shared" si="5619"/>
        <v>1</v>
      </c>
      <c r="OH315" s="966">
        <f t="shared" si="5620"/>
        <v>117680</v>
      </c>
      <c r="OI315" s="901">
        <f t="shared" si="5621"/>
        <v>0</v>
      </c>
      <c r="OL315" s="958" t="s">
        <v>988</v>
      </c>
      <c r="OM315" s="1190" t="s">
        <v>660</v>
      </c>
      <c r="ON315" s="1179" t="s">
        <v>149</v>
      </c>
      <c r="OO315" s="1180">
        <v>2</v>
      </c>
      <c r="OP315" s="1015">
        <v>58814</v>
      </c>
      <c r="OQ315" s="1025">
        <f t="shared" si="5622"/>
        <v>117628</v>
      </c>
      <c r="OR315" s="1016"/>
      <c r="OS315" s="898">
        <f t="shared" si="5623"/>
        <v>1</v>
      </c>
      <c r="OT315" s="898">
        <f t="shared" si="5624"/>
        <v>1</v>
      </c>
      <c r="OU315" s="899">
        <f t="shared" si="5625"/>
        <v>1</v>
      </c>
      <c r="OV315" s="899">
        <f t="shared" si="5626"/>
        <v>1</v>
      </c>
      <c r="OW315" s="899">
        <f t="shared" si="5627"/>
        <v>1</v>
      </c>
      <c r="OX315" s="899">
        <f t="shared" si="5628"/>
        <v>1</v>
      </c>
      <c r="OY315" s="966">
        <f t="shared" si="5629"/>
        <v>117628</v>
      </c>
      <c r="OZ315" s="901">
        <f t="shared" si="5630"/>
        <v>0</v>
      </c>
      <c r="PC315" s="958" t="s">
        <v>988</v>
      </c>
      <c r="PD315" s="1190" t="s">
        <v>660</v>
      </c>
      <c r="PE315" s="1179" t="s">
        <v>149</v>
      </c>
      <c r="PF315" s="1180">
        <v>2</v>
      </c>
      <c r="PG315" s="1023">
        <v>78348</v>
      </c>
      <c r="PH315" s="1029">
        <v>156696</v>
      </c>
      <c r="PI315" s="1249"/>
      <c r="PJ315" s="898">
        <f t="shared" si="5631"/>
        <v>1</v>
      </c>
      <c r="PK315" s="898">
        <f t="shared" si="5632"/>
        <v>1</v>
      </c>
      <c r="PL315" s="899">
        <f t="shared" si="5633"/>
        <v>1</v>
      </c>
      <c r="PM315" s="899">
        <f t="shared" si="5634"/>
        <v>1</v>
      </c>
      <c r="PN315" s="899">
        <f t="shared" si="5635"/>
        <v>1</v>
      </c>
      <c r="PO315" s="899">
        <f t="shared" si="5636"/>
        <v>1</v>
      </c>
      <c r="PP315" s="966">
        <f t="shared" si="5637"/>
        <v>156696</v>
      </c>
      <c r="PQ315" s="901">
        <f t="shared" si="5638"/>
        <v>0</v>
      </c>
      <c r="PT315" s="958" t="s">
        <v>988</v>
      </c>
      <c r="PU315" s="1190" t="s">
        <v>660</v>
      </c>
      <c r="PV315" s="1179" t="s">
        <v>149</v>
      </c>
      <c r="PW315" s="1180">
        <v>2</v>
      </c>
      <c r="PX315" s="1015">
        <v>53460</v>
      </c>
      <c r="PY315" s="1025">
        <f t="shared" si="5639"/>
        <v>106920</v>
      </c>
      <c r="PZ315" s="1016"/>
      <c r="QA315" s="898">
        <f t="shared" si="5640"/>
        <v>1</v>
      </c>
      <c r="QB315" s="898">
        <f t="shared" si="5641"/>
        <v>1</v>
      </c>
      <c r="QC315" s="899">
        <f t="shared" si="5642"/>
        <v>1</v>
      </c>
      <c r="QD315" s="899">
        <f t="shared" si="5643"/>
        <v>1</v>
      </c>
      <c r="QE315" s="899">
        <f t="shared" si="5644"/>
        <v>1</v>
      </c>
      <c r="QF315" s="899">
        <f t="shared" si="5645"/>
        <v>1</v>
      </c>
      <c r="QG315" s="966">
        <f t="shared" si="5646"/>
        <v>106920</v>
      </c>
      <c r="QH315" s="901">
        <f t="shared" si="5647"/>
        <v>0</v>
      </c>
      <c r="QK315" s="958" t="s">
        <v>988</v>
      </c>
      <c r="QL315" s="1190" t="s">
        <v>660</v>
      </c>
      <c r="QM315" s="1179" t="s">
        <v>149</v>
      </c>
      <c r="QN315" s="1180">
        <v>2</v>
      </c>
      <c r="QO315" s="1021">
        <v>105208.42499999999</v>
      </c>
      <c r="QP315" s="1028">
        <f t="shared" si="5648"/>
        <v>210417</v>
      </c>
      <c r="QQ315" s="1016"/>
      <c r="QR315" s="898">
        <f t="shared" si="5649"/>
        <v>1</v>
      </c>
      <c r="QS315" s="898">
        <f t="shared" si="5650"/>
        <v>1</v>
      </c>
      <c r="QT315" s="899">
        <f t="shared" si="5651"/>
        <v>1</v>
      </c>
      <c r="QU315" s="899">
        <f t="shared" si="5652"/>
        <v>1</v>
      </c>
      <c r="QV315" s="899">
        <f t="shared" si="5653"/>
        <v>1</v>
      </c>
      <c r="QW315" s="899">
        <f t="shared" si="5654"/>
        <v>1</v>
      </c>
      <c r="QX315" s="966">
        <f t="shared" si="5655"/>
        <v>210417</v>
      </c>
      <c r="QY315" s="901">
        <f t="shared" si="5656"/>
        <v>0</v>
      </c>
      <c r="RB315" s="405"/>
      <c r="RC315" s="406"/>
      <c r="RD315" s="407"/>
      <c r="RE315" s="408"/>
      <c r="RF315" s="409"/>
      <c r="RG315" s="410"/>
      <c r="RH315" s="410"/>
      <c r="RI315" s="898"/>
      <c r="RJ315" s="898"/>
      <c r="RK315" s="934"/>
      <c r="RL315" s="934"/>
      <c r="RM315" s="934"/>
      <c r="RN315" s="934"/>
      <c r="RO315" s="935"/>
      <c r="RP315" s="936"/>
      <c r="RS315" s="405"/>
      <c r="RT315" s="406"/>
      <c r="RU315" s="407"/>
      <c r="RV315" s="408"/>
      <c r="RW315" s="409"/>
      <c r="RX315" s="410"/>
      <c r="RY315" s="410"/>
      <c r="RZ315" s="898"/>
      <c r="SA315" s="898"/>
      <c r="SB315" s="934"/>
      <c r="SC315" s="934"/>
      <c r="SD315" s="934"/>
      <c r="SE315" s="934"/>
      <c r="SF315" s="935"/>
      <c r="SG315" s="936"/>
      <c r="SJ315" s="405"/>
      <c r="SK315" s="406"/>
      <c r="SL315" s="407"/>
      <c r="SM315" s="408"/>
      <c r="SN315" s="409"/>
      <c r="SO315" s="410"/>
      <c r="SP315" s="410"/>
      <c r="SQ315" s="898"/>
      <c r="SR315" s="898"/>
      <c r="SS315" s="934"/>
      <c r="ST315" s="934"/>
      <c r="SU315" s="934"/>
      <c r="SV315" s="934"/>
      <c r="SW315" s="935"/>
      <c r="SX315" s="936"/>
    </row>
    <row r="316" spans="2:518" ht="61.5" customHeight="1" thickTop="1" thickBot="1">
      <c r="B316" s="958" t="s">
        <v>989</v>
      </c>
      <c r="C316" s="1190" t="s">
        <v>661</v>
      </c>
      <c r="D316" s="1179" t="s">
        <v>149</v>
      </c>
      <c r="E316" s="1180">
        <v>12</v>
      </c>
      <c r="F316" s="1015"/>
      <c r="G316" s="1025">
        <f t="shared" si="5423"/>
        <v>0</v>
      </c>
      <c r="H316" s="1016"/>
      <c r="K316" s="958" t="s">
        <v>989</v>
      </c>
      <c r="L316" s="1190" t="s">
        <v>661</v>
      </c>
      <c r="M316" s="1179" t="s">
        <v>149</v>
      </c>
      <c r="N316" s="1180">
        <v>12</v>
      </c>
      <c r="O316" s="1017">
        <v>27206</v>
      </c>
      <c r="P316" s="1025">
        <f t="shared" si="5424"/>
        <v>326472</v>
      </c>
      <c r="Q316" s="1016"/>
      <c r="R316" s="898">
        <f t="shared" si="4950"/>
        <v>1</v>
      </c>
      <c r="S316" s="898">
        <f t="shared" si="4951"/>
        <v>1</v>
      </c>
      <c r="T316" s="899">
        <f t="shared" si="4952"/>
        <v>1</v>
      </c>
      <c r="U316" s="899">
        <f t="shared" si="4953"/>
        <v>1</v>
      </c>
      <c r="V316" s="899">
        <f t="shared" si="4954"/>
        <v>1</v>
      </c>
      <c r="W316" s="899">
        <f t="shared" si="4955"/>
        <v>1</v>
      </c>
      <c r="X316" s="966">
        <f t="shared" si="4956"/>
        <v>326472</v>
      </c>
      <c r="Y316" s="901">
        <f t="shared" si="4957"/>
        <v>0</v>
      </c>
      <c r="Z316" s="872"/>
      <c r="AA316" s="872"/>
      <c r="AB316" s="958" t="s">
        <v>989</v>
      </c>
      <c r="AC316" s="1190" t="s">
        <v>661</v>
      </c>
      <c r="AD316" s="1179" t="s">
        <v>149</v>
      </c>
      <c r="AE316" s="1180">
        <v>12</v>
      </c>
      <c r="AF316" s="1015">
        <v>53598</v>
      </c>
      <c r="AG316" s="1025">
        <f t="shared" si="5425"/>
        <v>643176</v>
      </c>
      <c r="AH316" s="1016"/>
      <c r="AI316" s="898">
        <f t="shared" si="5426"/>
        <v>1</v>
      </c>
      <c r="AJ316" s="898">
        <f t="shared" si="5427"/>
        <v>1</v>
      </c>
      <c r="AK316" s="899">
        <f t="shared" si="5428"/>
        <v>1</v>
      </c>
      <c r="AL316" s="899">
        <f t="shared" si="5429"/>
        <v>1</v>
      </c>
      <c r="AM316" s="899">
        <f t="shared" si="5430"/>
        <v>1</v>
      </c>
      <c r="AN316" s="899">
        <f t="shared" si="5431"/>
        <v>1</v>
      </c>
      <c r="AO316" s="966">
        <f t="shared" si="5432"/>
        <v>643176</v>
      </c>
      <c r="AP316" s="901">
        <f t="shared" si="5433"/>
        <v>0</v>
      </c>
      <c r="AQ316" s="872"/>
      <c r="AR316" s="872"/>
      <c r="AS316" s="958" t="s">
        <v>989</v>
      </c>
      <c r="AT316" s="1191" t="s">
        <v>661</v>
      </c>
      <c r="AU316" s="1179" t="s">
        <v>149</v>
      </c>
      <c r="AV316" s="1180">
        <v>12</v>
      </c>
      <c r="AW316" s="1019">
        <v>75000</v>
      </c>
      <c r="AX316" s="1026">
        <f t="shared" si="5434"/>
        <v>900000</v>
      </c>
      <c r="AY316" s="1016"/>
      <c r="AZ316" s="898">
        <f t="shared" si="5435"/>
        <v>1</v>
      </c>
      <c r="BA316" s="898">
        <f t="shared" si="5436"/>
        <v>1</v>
      </c>
      <c r="BB316" s="899">
        <f t="shared" si="5437"/>
        <v>1</v>
      </c>
      <c r="BC316" s="899">
        <f t="shared" si="5438"/>
        <v>1</v>
      </c>
      <c r="BD316" s="899">
        <f t="shared" si="5439"/>
        <v>1</v>
      </c>
      <c r="BE316" s="899">
        <f t="shared" si="5440"/>
        <v>1</v>
      </c>
      <c r="BF316" s="966">
        <f t="shared" si="5441"/>
        <v>900000</v>
      </c>
      <c r="BG316" s="901">
        <f t="shared" si="5442"/>
        <v>0</v>
      </c>
      <c r="BJ316" s="958" t="s">
        <v>989</v>
      </c>
      <c r="BK316" s="1190" t="s">
        <v>661</v>
      </c>
      <c r="BL316" s="1179" t="s">
        <v>149</v>
      </c>
      <c r="BM316" s="1180">
        <v>12</v>
      </c>
      <c r="BN316" s="1015">
        <v>146358</v>
      </c>
      <c r="BO316" s="1025">
        <f t="shared" si="5443"/>
        <v>1756296</v>
      </c>
      <c r="BP316" s="1016"/>
      <c r="BQ316" s="898">
        <f t="shared" si="5444"/>
        <v>1</v>
      </c>
      <c r="BR316" s="898">
        <f t="shared" si="5445"/>
        <v>1</v>
      </c>
      <c r="BS316" s="899">
        <f t="shared" si="5446"/>
        <v>1</v>
      </c>
      <c r="BT316" s="899">
        <f t="shared" si="5447"/>
        <v>1</v>
      </c>
      <c r="BU316" s="899">
        <f t="shared" si="5448"/>
        <v>1</v>
      </c>
      <c r="BV316" s="899">
        <f t="shared" si="5449"/>
        <v>1</v>
      </c>
      <c r="BW316" s="966">
        <f t="shared" si="5450"/>
        <v>1756296</v>
      </c>
      <c r="BX316" s="901">
        <f t="shared" si="5451"/>
        <v>0</v>
      </c>
      <c r="CA316" s="958" t="s">
        <v>989</v>
      </c>
      <c r="CB316" s="1190" t="s">
        <v>661</v>
      </c>
      <c r="CC316" s="1179" t="s">
        <v>149</v>
      </c>
      <c r="CD316" s="1180">
        <v>12</v>
      </c>
      <c r="CE316" s="1015">
        <v>26498</v>
      </c>
      <c r="CF316" s="1025">
        <f t="shared" si="5452"/>
        <v>317976</v>
      </c>
      <c r="CG316" s="1016"/>
      <c r="CH316" s="898">
        <f t="shared" si="5453"/>
        <v>1</v>
      </c>
      <c r="CI316" s="898">
        <f t="shared" si="5454"/>
        <v>1</v>
      </c>
      <c r="CJ316" s="899">
        <f t="shared" si="5455"/>
        <v>1</v>
      </c>
      <c r="CK316" s="899">
        <f t="shared" si="5456"/>
        <v>1</v>
      </c>
      <c r="CL316" s="899">
        <f t="shared" si="5457"/>
        <v>1</v>
      </c>
      <c r="CM316" s="899">
        <f t="shared" si="5458"/>
        <v>1</v>
      </c>
      <c r="CN316" s="966">
        <f t="shared" si="5459"/>
        <v>317976</v>
      </c>
      <c r="CO316" s="901">
        <f t="shared" si="5460"/>
        <v>0</v>
      </c>
      <c r="CR316" s="958" t="s">
        <v>989</v>
      </c>
      <c r="CS316" s="1190" t="s">
        <v>661</v>
      </c>
      <c r="CT316" s="1179" t="s">
        <v>149</v>
      </c>
      <c r="CU316" s="1180">
        <v>12</v>
      </c>
      <c r="CV316" s="1015">
        <v>54000</v>
      </c>
      <c r="CW316" s="1025">
        <f t="shared" si="5461"/>
        <v>648000</v>
      </c>
      <c r="CX316" s="1016"/>
      <c r="CY316" s="898">
        <f t="shared" si="5462"/>
        <v>1</v>
      </c>
      <c r="CZ316" s="898">
        <f t="shared" si="5463"/>
        <v>1</v>
      </c>
      <c r="DA316" s="899">
        <f t="shared" si="5464"/>
        <v>1</v>
      </c>
      <c r="DB316" s="899">
        <f t="shared" si="5465"/>
        <v>1</v>
      </c>
      <c r="DC316" s="899">
        <f t="shared" si="5466"/>
        <v>1</v>
      </c>
      <c r="DD316" s="899">
        <f t="shared" si="5467"/>
        <v>1</v>
      </c>
      <c r="DE316" s="966">
        <f t="shared" si="5468"/>
        <v>648000</v>
      </c>
      <c r="DF316" s="901">
        <f t="shared" si="5469"/>
        <v>0</v>
      </c>
      <c r="DI316" s="958" t="s">
        <v>989</v>
      </c>
      <c r="DJ316" s="1190" t="s">
        <v>661</v>
      </c>
      <c r="DK316" s="1179" t="s">
        <v>149</v>
      </c>
      <c r="DL316" s="1180">
        <v>12</v>
      </c>
      <c r="DM316" s="1015">
        <v>110561</v>
      </c>
      <c r="DN316" s="1025">
        <f t="shared" si="5470"/>
        <v>1326732</v>
      </c>
      <c r="DO316" s="1016"/>
      <c r="DP316" s="898">
        <f t="shared" si="5471"/>
        <v>1</v>
      </c>
      <c r="DQ316" s="898">
        <f t="shared" si="5472"/>
        <v>1</v>
      </c>
      <c r="DR316" s="899">
        <f t="shared" si="5473"/>
        <v>1</v>
      </c>
      <c r="DS316" s="899">
        <f t="shared" si="5474"/>
        <v>1</v>
      </c>
      <c r="DT316" s="899">
        <f t="shared" si="5475"/>
        <v>1</v>
      </c>
      <c r="DU316" s="899">
        <f t="shared" si="5476"/>
        <v>1</v>
      </c>
      <c r="DV316" s="966">
        <f t="shared" si="5477"/>
        <v>1326732</v>
      </c>
      <c r="DW316" s="901">
        <f t="shared" si="5478"/>
        <v>0</v>
      </c>
      <c r="DZ316" s="958" t="s">
        <v>989</v>
      </c>
      <c r="EA316" s="1190" t="s">
        <v>661</v>
      </c>
      <c r="EB316" s="1179" t="s">
        <v>149</v>
      </c>
      <c r="EC316" s="1180">
        <v>12</v>
      </c>
      <c r="ED316" s="1015">
        <v>98500</v>
      </c>
      <c r="EE316" s="1025">
        <f t="shared" si="5479"/>
        <v>1182000</v>
      </c>
      <c r="EF316" s="1016"/>
      <c r="EG316" s="898">
        <f t="shared" si="5480"/>
        <v>1</v>
      </c>
      <c r="EH316" s="898">
        <f t="shared" si="5481"/>
        <v>1</v>
      </c>
      <c r="EI316" s="899">
        <f t="shared" si="5482"/>
        <v>1</v>
      </c>
      <c r="EJ316" s="899">
        <f t="shared" si="5483"/>
        <v>1</v>
      </c>
      <c r="EK316" s="899">
        <f t="shared" si="5484"/>
        <v>1</v>
      </c>
      <c r="EL316" s="899">
        <f t="shared" si="5485"/>
        <v>1</v>
      </c>
      <c r="EM316" s="966">
        <f t="shared" si="5486"/>
        <v>1182000</v>
      </c>
      <c r="EN316" s="901">
        <f t="shared" si="5487"/>
        <v>0</v>
      </c>
      <c r="EQ316" s="958" t="s">
        <v>989</v>
      </c>
      <c r="ER316" s="1190" t="s">
        <v>661</v>
      </c>
      <c r="ES316" s="1179" t="s">
        <v>149</v>
      </c>
      <c r="ET316" s="1180">
        <v>12</v>
      </c>
      <c r="EU316" s="1015">
        <v>26600</v>
      </c>
      <c r="EV316" s="1025">
        <f t="shared" si="5488"/>
        <v>319200</v>
      </c>
      <c r="EW316" s="1016"/>
      <c r="EX316" s="898">
        <f t="shared" si="5489"/>
        <v>1</v>
      </c>
      <c r="EY316" s="898">
        <f t="shared" si="5490"/>
        <v>1</v>
      </c>
      <c r="EZ316" s="899">
        <f t="shared" si="5491"/>
        <v>1</v>
      </c>
      <c r="FA316" s="899">
        <f t="shared" si="5492"/>
        <v>1</v>
      </c>
      <c r="FB316" s="899">
        <f t="shared" si="5493"/>
        <v>1</v>
      </c>
      <c r="FC316" s="899">
        <f t="shared" si="5494"/>
        <v>1</v>
      </c>
      <c r="FD316" s="966">
        <f t="shared" si="5495"/>
        <v>319200</v>
      </c>
      <c r="FE316" s="901">
        <f t="shared" si="5496"/>
        <v>0</v>
      </c>
      <c r="FH316" s="958"/>
      <c r="FI316" s="1190"/>
      <c r="FJ316" s="1179"/>
      <c r="FK316" s="1180"/>
      <c r="FL316" s="1015"/>
      <c r="FM316" s="1025">
        <f t="shared" si="5497"/>
        <v>0</v>
      </c>
      <c r="FN316" s="1016"/>
      <c r="FO316" s="898" t="e">
        <f t="shared" si="5498"/>
        <v>#N/A</v>
      </c>
      <c r="FP316" s="898" t="e">
        <f t="shared" si="5499"/>
        <v>#N/A</v>
      </c>
      <c r="FQ316" s="899" t="e">
        <f t="shared" si="5500"/>
        <v>#N/A</v>
      </c>
      <c r="FR316" s="899">
        <f t="shared" si="5501"/>
        <v>0</v>
      </c>
      <c r="FS316" s="899">
        <f t="shared" si="5502"/>
        <v>0</v>
      </c>
      <c r="FT316" s="899" t="e">
        <f t="shared" si="5503"/>
        <v>#N/A</v>
      </c>
      <c r="FU316" s="966">
        <f t="shared" si="5504"/>
        <v>0</v>
      </c>
      <c r="FV316" s="901">
        <f t="shared" si="5505"/>
        <v>0</v>
      </c>
      <c r="FY316" s="958" t="s">
        <v>989</v>
      </c>
      <c r="FZ316" s="1190" t="s">
        <v>661</v>
      </c>
      <c r="GA316" s="1179" t="s">
        <v>149</v>
      </c>
      <c r="GB316" s="1180">
        <v>12</v>
      </c>
      <c r="GC316" s="1017">
        <v>27206</v>
      </c>
      <c r="GD316" s="1025">
        <f t="shared" si="5506"/>
        <v>326472</v>
      </c>
      <c r="GE316" s="1016"/>
      <c r="GF316" s="898">
        <f t="shared" si="5507"/>
        <v>1</v>
      </c>
      <c r="GG316" s="898">
        <f t="shared" si="5508"/>
        <v>1</v>
      </c>
      <c r="GH316" s="899">
        <f t="shared" si="5509"/>
        <v>1</v>
      </c>
      <c r="GI316" s="899">
        <f t="shared" si="5510"/>
        <v>1</v>
      </c>
      <c r="GJ316" s="899">
        <f t="shared" si="5511"/>
        <v>1</v>
      </c>
      <c r="GK316" s="899">
        <f t="shared" si="5512"/>
        <v>1</v>
      </c>
      <c r="GL316" s="966">
        <f t="shared" si="5513"/>
        <v>326472</v>
      </c>
      <c r="GM316" s="901">
        <f t="shared" si="5514"/>
        <v>0</v>
      </c>
      <c r="GP316" s="958" t="s">
        <v>989</v>
      </c>
      <c r="GQ316" s="1190" t="s">
        <v>661</v>
      </c>
      <c r="GR316" s="1179" t="s">
        <v>149</v>
      </c>
      <c r="GS316" s="1180">
        <v>12</v>
      </c>
      <c r="GT316" s="1015">
        <v>26650</v>
      </c>
      <c r="GU316" s="1025">
        <f t="shared" si="5515"/>
        <v>319800</v>
      </c>
      <c r="GV316" s="1016"/>
      <c r="GW316" s="898">
        <f t="shared" si="5516"/>
        <v>1</v>
      </c>
      <c r="GX316" s="898">
        <f t="shared" si="5517"/>
        <v>1</v>
      </c>
      <c r="GY316" s="899">
        <f t="shared" si="5518"/>
        <v>1</v>
      </c>
      <c r="GZ316" s="899">
        <f t="shared" si="5519"/>
        <v>1</v>
      </c>
      <c r="HA316" s="899">
        <f t="shared" si="5520"/>
        <v>1</v>
      </c>
      <c r="HB316" s="899">
        <f t="shared" si="5521"/>
        <v>1</v>
      </c>
      <c r="HC316" s="966">
        <f t="shared" si="5522"/>
        <v>319800</v>
      </c>
      <c r="HD316" s="901">
        <f t="shared" si="5523"/>
        <v>0</v>
      </c>
      <c r="HG316" s="958" t="s">
        <v>989</v>
      </c>
      <c r="HH316" s="1190" t="s">
        <v>661</v>
      </c>
      <c r="HI316" s="1179" t="s">
        <v>149</v>
      </c>
      <c r="HJ316" s="1180">
        <v>12</v>
      </c>
      <c r="HK316" s="1015">
        <v>41848</v>
      </c>
      <c r="HL316" s="1025">
        <f t="shared" si="5524"/>
        <v>502176</v>
      </c>
      <c r="HM316" s="1016"/>
      <c r="HN316" s="898">
        <f t="shared" si="5525"/>
        <v>1</v>
      </c>
      <c r="HO316" s="898">
        <f t="shared" si="5526"/>
        <v>1</v>
      </c>
      <c r="HP316" s="899">
        <f t="shared" si="5527"/>
        <v>1</v>
      </c>
      <c r="HQ316" s="899">
        <f t="shared" si="5528"/>
        <v>1</v>
      </c>
      <c r="HR316" s="899">
        <f t="shared" si="5529"/>
        <v>1</v>
      </c>
      <c r="HS316" s="899">
        <f t="shared" si="5530"/>
        <v>1</v>
      </c>
      <c r="HT316" s="966">
        <f t="shared" si="5531"/>
        <v>502176</v>
      </c>
      <c r="HU316" s="901">
        <f t="shared" si="5532"/>
        <v>0</v>
      </c>
      <c r="HX316" s="958" t="s">
        <v>989</v>
      </c>
      <c r="HY316" s="1190" t="s">
        <v>661</v>
      </c>
      <c r="HZ316" s="1179" t="s">
        <v>149</v>
      </c>
      <c r="IA316" s="1180">
        <v>12</v>
      </c>
      <c r="IB316" s="1020">
        <v>11260</v>
      </c>
      <c r="IC316" s="1027">
        <f t="shared" si="5533"/>
        <v>135120</v>
      </c>
      <c r="ID316" s="1016"/>
      <c r="IE316" s="898">
        <f t="shared" si="5534"/>
        <v>1</v>
      </c>
      <c r="IF316" s="898">
        <f t="shared" si="5535"/>
        <v>1</v>
      </c>
      <c r="IG316" s="899">
        <f t="shared" si="5536"/>
        <v>1</v>
      </c>
      <c r="IH316" s="899">
        <f t="shared" si="5537"/>
        <v>1</v>
      </c>
      <c r="II316" s="899">
        <f t="shared" si="5538"/>
        <v>1</v>
      </c>
      <c r="IJ316" s="899">
        <f t="shared" si="5539"/>
        <v>1</v>
      </c>
      <c r="IK316" s="966">
        <f t="shared" si="5540"/>
        <v>135120</v>
      </c>
      <c r="IL316" s="901">
        <f t="shared" si="5541"/>
        <v>0</v>
      </c>
      <c r="IO316" s="958" t="s">
        <v>989</v>
      </c>
      <c r="IP316" s="1190" t="s">
        <v>661</v>
      </c>
      <c r="IQ316" s="1179" t="s">
        <v>149</v>
      </c>
      <c r="IR316" s="1180">
        <v>12</v>
      </c>
      <c r="IS316" s="1015">
        <v>67795</v>
      </c>
      <c r="IT316" s="1025">
        <f t="shared" si="5542"/>
        <v>813540</v>
      </c>
      <c r="IU316" s="1016"/>
      <c r="IV316" s="898">
        <f t="shared" si="5543"/>
        <v>1</v>
      </c>
      <c r="IW316" s="898">
        <f t="shared" si="5544"/>
        <v>1</v>
      </c>
      <c r="IX316" s="899">
        <f t="shared" si="5545"/>
        <v>1</v>
      </c>
      <c r="IY316" s="899">
        <f t="shared" si="5546"/>
        <v>1</v>
      </c>
      <c r="IZ316" s="899">
        <f t="shared" si="5547"/>
        <v>1</v>
      </c>
      <c r="JA316" s="899">
        <f t="shared" si="5548"/>
        <v>1</v>
      </c>
      <c r="JB316" s="966">
        <f t="shared" si="5549"/>
        <v>813540</v>
      </c>
      <c r="JC316" s="901">
        <f t="shared" si="5550"/>
        <v>0</v>
      </c>
      <c r="JF316" s="958" t="s">
        <v>989</v>
      </c>
      <c r="JG316" s="1190" t="s">
        <v>661</v>
      </c>
      <c r="JH316" s="1179" t="s">
        <v>149</v>
      </c>
      <c r="JI316" s="1180">
        <v>12</v>
      </c>
      <c r="JJ316" s="1015">
        <v>46200</v>
      </c>
      <c r="JK316" s="1025">
        <f t="shared" si="5551"/>
        <v>554400</v>
      </c>
      <c r="JL316" s="1016"/>
      <c r="JM316" s="898">
        <f t="shared" si="5552"/>
        <v>1</v>
      </c>
      <c r="JN316" s="898">
        <f t="shared" si="5553"/>
        <v>1</v>
      </c>
      <c r="JO316" s="899">
        <f t="shared" si="5554"/>
        <v>1</v>
      </c>
      <c r="JP316" s="899">
        <f t="shared" si="5555"/>
        <v>1</v>
      </c>
      <c r="JQ316" s="899">
        <f t="shared" si="5556"/>
        <v>1</v>
      </c>
      <c r="JR316" s="899">
        <f t="shared" si="5557"/>
        <v>1</v>
      </c>
      <c r="JS316" s="966">
        <f t="shared" si="5558"/>
        <v>554400</v>
      </c>
      <c r="JT316" s="901">
        <f t="shared" si="5559"/>
        <v>0</v>
      </c>
      <c r="JW316" s="958" t="s">
        <v>989</v>
      </c>
      <c r="JX316" s="1190" t="s">
        <v>661</v>
      </c>
      <c r="JY316" s="1179" t="s">
        <v>149</v>
      </c>
      <c r="JZ316" s="1180">
        <v>12</v>
      </c>
      <c r="KA316" s="1015">
        <v>40400.449200000003</v>
      </c>
      <c r="KB316" s="1025">
        <f t="shared" si="5560"/>
        <v>484805</v>
      </c>
      <c r="KC316" s="1016"/>
      <c r="KD316" s="898">
        <f t="shared" si="5561"/>
        <v>1</v>
      </c>
      <c r="KE316" s="898">
        <f t="shared" si="5562"/>
        <v>1</v>
      </c>
      <c r="KF316" s="899">
        <f t="shared" si="5563"/>
        <v>1</v>
      </c>
      <c r="KG316" s="899">
        <f t="shared" si="5564"/>
        <v>1</v>
      </c>
      <c r="KH316" s="899">
        <f t="shared" si="5565"/>
        <v>1</v>
      </c>
      <c r="KI316" s="899">
        <f t="shared" si="5566"/>
        <v>1</v>
      </c>
      <c r="KJ316" s="966">
        <f t="shared" si="5567"/>
        <v>484805</v>
      </c>
      <c r="KK316" s="901">
        <f t="shared" si="5568"/>
        <v>0</v>
      </c>
      <c r="KN316" s="958" t="s">
        <v>989</v>
      </c>
      <c r="KO316" s="1190" t="s">
        <v>661</v>
      </c>
      <c r="KP316" s="1179" t="s">
        <v>149</v>
      </c>
      <c r="KQ316" s="1180">
        <v>12</v>
      </c>
      <c r="KR316" s="1015">
        <v>48926</v>
      </c>
      <c r="KS316" s="1025">
        <f t="shared" si="5569"/>
        <v>587112</v>
      </c>
      <c r="KT316" s="1016"/>
      <c r="KU316" s="898">
        <f t="shared" si="5570"/>
        <v>1</v>
      </c>
      <c r="KV316" s="898">
        <f t="shared" si="5571"/>
        <v>1</v>
      </c>
      <c r="KW316" s="899">
        <f t="shared" si="5572"/>
        <v>1</v>
      </c>
      <c r="KX316" s="899">
        <f t="shared" si="5573"/>
        <v>1</v>
      </c>
      <c r="KY316" s="899">
        <f t="shared" si="5574"/>
        <v>1</v>
      </c>
      <c r="KZ316" s="899">
        <f t="shared" si="5575"/>
        <v>1</v>
      </c>
      <c r="LA316" s="966">
        <f t="shared" si="5576"/>
        <v>587112</v>
      </c>
      <c r="LB316" s="901">
        <f t="shared" si="5577"/>
        <v>0</v>
      </c>
      <c r="LE316" s="958" t="s">
        <v>989</v>
      </c>
      <c r="LF316" s="1190" t="s">
        <v>661</v>
      </c>
      <c r="LG316" s="1179" t="s">
        <v>149</v>
      </c>
      <c r="LH316" s="1180">
        <v>12</v>
      </c>
      <c r="LI316" s="1021">
        <v>99700</v>
      </c>
      <c r="LJ316" s="1028">
        <f t="shared" si="5578"/>
        <v>1196400</v>
      </c>
      <c r="LK316" s="1016"/>
      <c r="LL316" s="898">
        <f t="shared" si="5579"/>
        <v>1</v>
      </c>
      <c r="LM316" s="898">
        <f t="shared" si="5580"/>
        <v>1</v>
      </c>
      <c r="LN316" s="899">
        <f t="shared" si="5581"/>
        <v>1</v>
      </c>
      <c r="LO316" s="899">
        <f t="shared" si="5582"/>
        <v>1</v>
      </c>
      <c r="LP316" s="899">
        <f t="shared" si="5583"/>
        <v>1</v>
      </c>
      <c r="LQ316" s="899">
        <f t="shared" si="5584"/>
        <v>1</v>
      </c>
      <c r="LR316" s="966">
        <f t="shared" si="5585"/>
        <v>1196400</v>
      </c>
      <c r="LS316" s="901">
        <f t="shared" si="5586"/>
        <v>0</v>
      </c>
      <c r="LV316" s="958" t="s">
        <v>989</v>
      </c>
      <c r="LW316" s="1190" t="s">
        <v>661</v>
      </c>
      <c r="LX316" s="1179" t="s">
        <v>149</v>
      </c>
      <c r="LY316" s="1180">
        <v>12</v>
      </c>
      <c r="LZ316" s="1015">
        <v>50700</v>
      </c>
      <c r="MA316" s="1025">
        <f t="shared" si="5587"/>
        <v>608400</v>
      </c>
      <c r="MB316" s="1016"/>
      <c r="MC316" s="898">
        <f t="shared" si="5588"/>
        <v>1</v>
      </c>
      <c r="MD316" s="898">
        <f t="shared" si="5589"/>
        <v>1</v>
      </c>
      <c r="ME316" s="899">
        <f t="shared" si="5590"/>
        <v>1</v>
      </c>
      <c r="MF316" s="899">
        <f t="shared" si="5591"/>
        <v>1</v>
      </c>
      <c r="MG316" s="899">
        <f t="shared" si="5592"/>
        <v>1</v>
      </c>
      <c r="MH316" s="899">
        <f t="shared" si="5593"/>
        <v>1</v>
      </c>
      <c r="MI316" s="966">
        <f t="shared" si="5594"/>
        <v>608400</v>
      </c>
      <c r="MJ316" s="901">
        <f t="shared" si="5595"/>
        <v>0</v>
      </c>
      <c r="MM316" s="958" t="s">
        <v>989</v>
      </c>
      <c r="MN316" s="1190" t="s">
        <v>661</v>
      </c>
      <c r="MO316" s="1179" t="s">
        <v>149</v>
      </c>
      <c r="MP316" s="1180">
        <v>12</v>
      </c>
      <c r="MQ316" s="1015">
        <v>87000</v>
      </c>
      <c r="MR316" s="1025">
        <f t="shared" si="5596"/>
        <v>1044000</v>
      </c>
      <c r="MS316" s="1016"/>
      <c r="MT316" s="898">
        <f t="shared" si="5597"/>
        <v>1</v>
      </c>
      <c r="MU316" s="898">
        <f t="shared" si="5598"/>
        <v>1</v>
      </c>
      <c r="MV316" s="899">
        <f t="shared" si="5599"/>
        <v>1</v>
      </c>
      <c r="MW316" s="899">
        <f t="shared" si="5600"/>
        <v>1</v>
      </c>
      <c r="MX316" s="899">
        <f t="shared" si="5601"/>
        <v>1</v>
      </c>
      <c r="MY316" s="899">
        <f t="shared" si="5602"/>
        <v>1</v>
      </c>
      <c r="MZ316" s="966">
        <f t="shared" si="5603"/>
        <v>1044000</v>
      </c>
      <c r="NA316" s="901">
        <f t="shared" si="5604"/>
        <v>0</v>
      </c>
      <c r="ND316" s="975" t="s">
        <v>989</v>
      </c>
      <c r="NE316" s="976" t="s">
        <v>661</v>
      </c>
      <c r="NF316" s="1175" t="s">
        <v>149</v>
      </c>
      <c r="NG316" s="1176">
        <v>12</v>
      </c>
      <c r="NH316" s="979">
        <v>53344.17</v>
      </c>
      <c r="NI316" s="980">
        <v>640130</v>
      </c>
      <c r="NJ316" s="1016"/>
      <c r="NK316" s="898">
        <f t="shared" si="5605"/>
        <v>1</v>
      </c>
      <c r="NL316" s="898">
        <f t="shared" si="5606"/>
        <v>1</v>
      </c>
      <c r="NM316" s="899">
        <f t="shared" si="5607"/>
        <v>1</v>
      </c>
      <c r="NN316" s="899">
        <f t="shared" si="5608"/>
        <v>1</v>
      </c>
      <c r="NO316" s="899">
        <f t="shared" si="5609"/>
        <v>1</v>
      </c>
      <c r="NP316" s="899">
        <f t="shared" si="5610"/>
        <v>1</v>
      </c>
      <c r="NQ316" s="966">
        <f t="shared" si="5611"/>
        <v>640130</v>
      </c>
      <c r="NR316" s="901">
        <f t="shared" si="5612"/>
        <v>0</v>
      </c>
      <c r="NU316" s="981" t="s">
        <v>989</v>
      </c>
      <c r="NV316" s="982" t="s">
        <v>661</v>
      </c>
      <c r="NW316" s="1177" t="s">
        <v>149</v>
      </c>
      <c r="NX316" s="1178">
        <v>12</v>
      </c>
      <c r="NY316" s="1022">
        <v>53883</v>
      </c>
      <c r="NZ316" s="986">
        <f t="shared" si="5613"/>
        <v>646596</v>
      </c>
      <c r="OA316" s="1016"/>
      <c r="OB316" s="898">
        <f t="shared" si="5614"/>
        <v>1</v>
      </c>
      <c r="OC316" s="898">
        <f t="shared" si="5615"/>
        <v>1</v>
      </c>
      <c r="OD316" s="899">
        <f t="shared" si="5616"/>
        <v>1</v>
      </c>
      <c r="OE316" s="899">
        <f t="shared" si="5617"/>
        <v>1</v>
      </c>
      <c r="OF316" s="899">
        <f t="shared" si="5618"/>
        <v>1</v>
      </c>
      <c r="OG316" s="899">
        <f t="shared" si="5619"/>
        <v>1</v>
      </c>
      <c r="OH316" s="966">
        <f t="shared" si="5620"/>
        <v>646596</v>
      </c>
      <c r="OI316" s="901">
        <f t="shared" si="5621"/>
        <v>0</v>
      </c>
      <c r="OL316" s="958" t="s">
        <v>989</v>
      </c>
      <c r="OM316" s="1190" t="s">
        <v>661</v>
      </c>
      <c r="ON316" s="1179" t="s">
        <v>149</v>
      </c>
      <c r="OO316" s="1180">
        <v>12</v>
      </c>
      <c r="OP316" s="1015">
        <v>48832</v>
      </c>
      <c r="OQ316" s="1025">
        <f t="shared" si="5622"/>
        <v>585984</v>
      </c>
      <c r="OR316" s="1016"/>
      <c r="OS316" s="898">
        <f t="shared" si="5623"/>
        <v>1</v>
      </c>
      <c r="OT316" s="898">
        <f t="shared" si="5624"/>
        <v>1</v>
      </c>
      <c r="OU316" s="899">
        <f t="shared" si="5625"/>
        <v>1</v>
      </c>
      <c r="OV316" s="899">
        <f t="shared" si="5626"/>
        <v>1</v>
      </c>
      <c r="OW316" s="899">
        <f t="shared" si="5627"/>
        <v>1</v>
      </c>
      <c r="OX316" s="899">
        <f t="shared" si="5628"/>
        <v>1</v>
      </c>
      <c r="OY316" s="966">
        <f t="shared" si="5629"/>
        <v>585984</v>
      </c>
      <c r="OZ316" s="901">
        <f t="shared" si="5630"/>
        <v>0</v>
      </c>
      <c r="PC316" s="958" t="s">
        <v>989</v>
      </c>
      <c r="PD316" s="1190" t="s">
        <v>661</v>
      </c>
      <c r="PE316" s="1179" t="s">
        <v>149</v>
      </c>
      <c r="PF316" s="1180">
        <v>12</v>
      </c>
      <c r="PG316" s="1023">
        <v>67155</v>
      </c>
      <c r="PH316" s="1029">
        <v>805860</v>
      </c>
      <c r="PI316" s="1249"/>
      <c r="PJ316" s="898">
        <f t="shared" si="5631"/>
        <v>1</v>
      </c>
      <c r="PK316" s="898">
        <f t="shared" si="5632"/>
        <v>1</v>
      </c>
      <c r="PL316" s="899">
        <f t="shared" si="5633"/>
        <v>1</v>
      </c>
      <c r="PM316" s="899">
        <f t="shared" si="5634"/>
        <v>1</v>
      </c>
      <c r="PN316" s="899">
        <f t="shared" si="5635"/>
        <v>1</v>
      </c>
      <c r="PO316" s="899">
        <f t="shared" si="5636"/>
        <v>1</v>
      </c>
      <c r="PP316" s="966">
        <f t="shared" si="5637"/>
        <v>805860</v>
      </c>
      <c r="PQ316" s="901">
        <f t="shared" si="5638"/>
        <v>0</v>
      </c>
      <c r="PT316" s="958" t="s">
        <v>989</v>
      </c>
      <c r="PU316" s="1190" t="s">
        <v>661</v>
      </c>
      <c r="PV316" s="1179" t="s">
        <v>149</v>
      </c>
      <c r="PW316" s="1180">
        <v>12</v>
      </c>
      <c r="PX316" s="1015">
        <v>26570</v>
      </c>
      <c r="PY316" s="1025">
        <f t="shared" si="5639"/>
        <v>318840</v>
      </c>
      <c r="PZ316" s="1016"/>
      <c r="QA316" s="898">
        <f t="shared" si="5640"/>
        <v>1</v>
      </c>
      <c r="QB316" s="898">
        <f t="shared" si="5641"/>
        <v>1</v>
      </c>
      <c r="QC316" s="899">
        <f t="shared" si="5642"/>
        <v>1</v>
      </c>
      <c r="QD316" s="899">
        <f t="shared" si="5643"/>
        <v>1</v>
      </c>
      <c r="QE316" s="899">
        <f t="shared" si="5644"/>
        <v>1</v>
      </c>
      <c r="QF316" s="899">
        <f t="shared" si="5645"/>
        <v>1</v>
      </c>
      <c r="QG316" s="966">
        <f t="shared" si="5646"/>
        <v>318840</v>
      </c>
      <c r="QH316" s="901">
        <f t="shared" si="5647"/>
        <v>0</v>
      </c>
      <c r="QK316" s="958" t="s">
        <v>989</v>
      </c>
      <c r="QL316" s="1190" t="s">
        <v>661</v>
      </c>
      <c r="QM316" s="1179" t="s">
        <v>149</v>
      </c>
      <c r="QN316" s="1180">
        <v>12</v>
      </c>
      <c r="QO316" s="1021">
        <v>100198.49999999999</v>
      </c>
      <c r="QP316" s="1028">
        <f t="shared" si="5648"/>
        <v>1202382</v>
      </c>
      <c r="QQ316" s="1016"/>
      <c r="QR316" s="898">
        <f t="shared" si="5649"/>
        <v>1</v>
      </c>
      <c r="QS316" s="898">
        <f t="shared" si="5650"/>
        <v>1</v>
      </c>
      <c r="QT316" s="899">
        <f t="shared" si="5651"/>
        <v>1</v>
      </c>
      <c r="QU316" s="899">
        <f t="shared" si="5652"/>
        <v>1</v>
      </c>
      <c r="QV316" s="899">
        <f t="shared" si="5653"/>
        <v>1</v>
      </c>
      <c r="QW316" s="899">
        <f t="shared" si="5654"/>
        <v>1</v>
      </c>
      <c r="QX316" s="966">
        <f t="shared" si="5655"/>
        <v>1202382</v>
      </c>
      <c r="QY316" s="901">
        <f t="shared" si="5656"/>
        <v>0</v>
      </c>
      <c r="RB316" s="405"/>
      <c r="RC316" s="406"/>
      <c r="RD316" s="407"/>
      <c r="RE316" s="408"/>
      <c r="RF316" s="409"/>
      <c r="RG316" s="410"/>
      <c r="RH316" s="410"/>
      <c r="RI316" s="898"/>
      <c r="RJ316" s="898"/>
      <c r="RK316" s="934"/>
      <c r="RL316" s="934"/>
      <c r="RM316" s="934"/>
      <c r="RN316" s="934"/>
      <c r="RO316" s="935"/>
      <c r="RP316" s="936"/>
      <c r="RS316" s="405"/>
      <c r="RT316" s="406"/>
      <c r="RU316" s="407"/>
      <c r="RV316" s="408"/>
      <c r="RW316" s="409"/>
      <c r="RX316" s="410"/>
      <c r="RY316" s="410"/>
      <c r="RZ316" s="898"/>
      <c r="SA316" s="898"/>
      <c r="SB316" s="934"/>
      <c r="SC316" s="934"/>
      <c r="SD316" s="934"/>
      <c r="SE316" s="934"/>
      <c r="SF316" s="935"/>
      <c r="SG316" s="936"/>
      <c r="SJ316" s="405"/>
      <c r="SK316" s="406"/>
      <c r="SL316" s="407"/>
      <c r="SM316" s="408"/>
      <c r="SN316" s="409"/>
      <c r="SO316" s="410"/>
      <c r="SP316" s="410"/>
      <c r="SQ316" s="898"/>
      <c r="SR316" s="898"/>
      <c r="SS316" s="934"/>
      <c r="ST316" s="934"/>
      <c r="SU316" s="934"/>
      <c r="SV316" s="934"/>
      <c r="SW316" s="935"/>
      <c r="SX316" s="936"/>
    </row>
    <row r="317" spans="2:518" ht="61.5" customHeight="1" thickTop="1" thickBot="1">
      <c r="B317" s="958" t="s">
        <v>990</v>
      </c>
      <c r="C317" s="1190" t="s">
        <v>662</v>
      </c>
      <c r="D317" s="1179" t="s">
        <v>149</v>
      </c>
      <c r="E317" s="1180">
        <v>26</v>
      </c>
      <c r="F317" s="1015"/>
      <c r="G317" s="1025">
        <f t="shared" si="5423"/>
        <v>0</v>
      </c>
      <c r="H317" s="1016"/>
      <c r="K317" s="958" t="s">
        <v>990</v>
      </c>
      <c r="L317" s="1190" t="s">
        <v>662</v>
      </c>
      <c r="M317" s="1179" t="s">
        <v>149</v>
      </c>
      <c r="N317" s="1180">
        <v>26</v>
      </c>
      <c r="O317" s="1017">
        <v>33785</v>
      </c>
      <c r="P317" s="1025">
        <f t="shared" si="5424"/>
        <v>878410</v>
      </c>
      <c r="Q317" s="1016"/>
      <c r="R317" s="898">
        <f t="shared" si="4950"/>
        <v>1</v>
      </c>
      <c r="S317" s="898">
        <f t="shared" si="4951"/>
        <v>1</v>
      </c>
      <c r="T317" s="899">
        <f t="shared" si="4952"/>
        <v>1</v>
      </c>
      <c r="U317" s="899">
        <f t="shared" si="4953"/>
        <v>1</v>
      </c>
      <c r="V317" s="899">
        <f t="shared" si="4954"/>
        <v>1</v>
      </c>
      <c r="W317" s="899">
        <f t="shared" si="4955"/>
        <v>1</v>
      </c>
      <c r="X317" s="966">
        <f t="shared" si="4956"/>
        <v>878410</v>
      </c>
      <c r="Y317" s="901">
        <f t="shared" si="4957"/>
        <v>0</v>
      </c>
      <c r="Z317" s="872"/>
      <c r="AA317" s="872"/>
      <c r="AB317" s="958" t="s">
        <v>990</v>
      </c>
      <c r="AC317" s="1190" t="s">
        <v>662</v>
      </c>
      <c r="AD317" s="1179" t="s">
        <v>149</v>
      </c>
      <c r="AE317" s="1180">
        <v>26</v>
      </c>
      <c r="AF317" s="1015">
        <v>60995</v>
      </c>
      <c r="AG317" s="1025">
        <f t="shared" si="5425"/>
        <v>1585870</v>
      </c>
      <c r="AH317" s="1016"/>
      <c r="AI317" s="898">
        <f t="shared" si="5426"/>
        <v>1</v>
      </c>
      <c r="AJ317" s="898">
        <f t="shared" si="5427"/>
        <v>1</v>
      </c>
      <c r="AK317" s="899">
        <f t="shared" si="5428"/>
        <v>1</v>
      </c>
      <c r="AL317" s="899">
        <f t="shared" si="5429"/>
        <v>1</v>
      </c>
      <c r="AM317" s="899">
        <f t="shared" si="5430"/>
        <v>1</v>
      </c>
      <c r="AN317" s="899">
        <f t="shared" si="5431"/>
        <v>1</v>
      </c>
      <c r="AO317" s="966">
        <f t="shared" si="5432"/>
        <v>1585870</v>
      </c>
      <c r="AP317" s="901">
        <f t="shared" si="5433"/>
        <v>0</v>
      </c>
      <c r="AQ317" s="872"/>
      <c r="AR317" s="872"/>
      <c r="AS317" s="958" t="s">
        <v>990</v>
      </c>
      <c r="AT317" s="1191" t="s">
        <v>662</v>
      </c>
      <c r="AU317" s="1179" t="s">
        <v>149</v>
      </c>
      <c r="AV317" s="1180">
        <v>26</v>
      </c>
      <c r="AW317" s="1019">
        <v>50000</v>
      </c>
      <c r="AX317" s="1026">
        <f t="shared" si="5434"/>
        <v>1300000</v>
      </c>
      <c r="AY317" s="1016"/>
      <c r="AZ317" s="898">
        <f t="shared" si="5435"/>
        <v>1</v>
      </c>
      <c r="BA317" s="898">
        <f t="shared" si="5436"/>
        <v>1</v>
      </c>
      <c r="BB317" s="899">
        <f t="shared" si="5437"/>
        <v>1</v>
      </c>
      <c r="BC317" s="899">
        <f t="shared" si="5438"/>
        <v>1</v>
      </c>
      <c r="BD317" s="899">
        <f t="shared" si="5439"/>
        <v>1</v>
      </c>
      <c r="BE317" s="899">
        <f t="shared" si="5440"/>
        <v>1</v>
      </c>
      <c r="BF317" s="966">
        <f t="shared" si="5441"/>
        <v>1300000</v>
      </c>
      <c r="BG317" s="901">
        <f t="shared" si="5442"/>
        <v>0</v>
      </c>
      <c r="BJ317" s="958" t="s">
        <v>990</v>
      </c>
      <c r="BK317" s="1190" t="s">
        <v>662</v>
      </c>
      <c r="BL317" s="1179" t="s">
        <v>149</v>
      </c>
      <c r="BM317" s="1180">
        <v>26</v>
      </c>
      <c r="BN317" s="1015">
        <v>135000</v>
      </c>
      <c r="BO317" s="1025">
        <f t="shared" si="5443"/>
        <v>3510000</v>
      </c>
      <c r="BP317" s="1016"/>
      <c r="BQ317" s="898">
        <f t="shared" si="5444"/>
        <v>1</v>
      </c>
      <c r="BR317" s="898">
        <f t="shared" si="5445"/>
        <v>1</v>
      </c>
      <c r="BS317" s="899">
        <f t="shared" si="5446"/>
        <v>1</v>
      </c>
      <c r="BT317" s="899">
        <f t="shared" si="5447"/>
        <v>1</v>
      </c>
      <c r="BU317" s="899">
        <f t="shared" si="5448"/>
        <v>1</v>
      </c>
      <c r="BV317" s="899">
        <f t="shared" si="5449"/>
        <v>1</v>
      </c>
      <c r="BW317" s="966">
        <f t="shared" si="5450"/>
        <v>3510000</v>
      </c>
      <c r="BX317" s="901">
        <f t="shared" si="5451"/>
        <v>0</v>
      </c>
      <c r="CA317" s="958" t="s">
        <v>990</v>
      </c>
      <c r="CB317" s="1190" t="s">
        <v>662</v>
      </c>
      <c r="CC317" s="1179" t="s">
        <v>149</v>
      </c>
      <c r="CD317" s="1180">
        <v>26</v>
      </c>
      <c r="CE317" s="1015">
        <v>32906</v>
      </c>
      <c r="CF317" s="1025">
        <f t="shared" si="5452"/>
        <v>855556</v>
      </c>
      <c r="CG317" s="1016"/>
      <c r="CH317" s="898">
        <f t="shared" si="5453"/>
        <v>1</v>
      </c>
      <c r="CI317" s="898">
        <f t="shared" si="5454"/>
        <v>1</v>
      </c>
      <c r="CJ317" s="899">
        <f t="shared" si="5455"/>
        <v>1</v>
      </c>
      <c r="CK317" s="899">
        <f t="shared" si="5456"/>
        <v>1</v>
      </c>
      <c r="CL317" s="899">
        <f t="shared" si="5457"/>
        <v>1</v>
      </c>
      <c r="CM317" s="899">
        <f t="shared" si="5458"/>
        <v>1</v>
      </c>
      <c r="CN317" s="966">
        <f t="shared" si="5459"/>
        <v>855556</v>
      </c>
      <c r="CO317" s="901">
        <f t="shared" si="5460"/>
        <v>0</v>
      </c>
      <c r="CR317" s="958" t="s">
        <v>990</v>
      </c>
      <c r="CS317" s="1190" t="s">
        <v>662</v>
      </c>
      <c r="CT317" s="1179" t="s">
        <v>149</v>
      </c>
      <c r="CU317" s="1180">
        <v>26</v>
      </c>
      <c r="CV317" s="1015">
        <v>98000</v>
      </c>
      <c r="CW317" s="1025">
        <f t="shared" si="5461"/>
        <v>2548000</v>
      </c>
      <c r="CX317" s="1016"/>
      <c r="CY317" s="898">
        <f t="shared" si="5462"/>
        <v>1</v>
      </c>
      <c r="CZ317" s="898">
        <f t="shared" si="5463"/>
        <v>1</v>
      </c>
      <c r="DA317" s="899">
        <f t="shared" si="5464"/>
        <v>1</v>
      </c>
      <c r="DB317" s="899">
        <f t="shared" si="5465"/>
        <v>1</v>
      </c>
      <c r="DC317" s="899">
        <f t="shared" si="5466"/>
        <v>1</v>
      </c>
      <c r="DD317" s="899">
        <f t="shared" si="5467"/>
        <v>1</v>
      </c>
      <c r="DE317" s="966">
        <f t="shared" si="5468"/>
        <v>2548000</v>
      </c>
      <c r="DF317" s="901">
        <f t="shared" si="5469"/>
        <v>0</v>
      </c>
      <c r="DI317" s="958" t="s">
        <v>990</v>
      </c>
      <c r="DJ317" s="1190" t="s">
        <v>662</v>
      </c>
      <c r="DK317" s="1179" t="s">
        <v>149</v>
      </c>
      <c r="DL317" s="1180">
        <v>26</v>
      </c>
      <c r="DM317" s="1015">
        <v>120368</v>
      </c>
      <c r="DN317" s="1025">
        <f t="shared" si="5470"/>
        <v>3129568</v>
      </c>
      <c r="DO317" s="1016"/>
      <c r="DP317" s="898">
        <f t="shared" si="5471"/>
        <v>1</v>
      </c>
      <c r="DQ317" s="898">
        <f t="shared" si="5472"/>
        <v>1</v>
      </c>
      <c r="DR317" s="899">
        <f t="shared" si="5473"/>
        <v>1</v>
      </c>
      <c r="DS317" s="899">
        <f t="shared" si="5474"/>
        <v>1</v>
      </c>
      <c r="DT317" s="899">
        <f t="shared" si="5475"/>
        <v>1</v>
      </c>
      <c r="DU317" s="899">
        <f t="shared" si="5476"/>
        <v>1</v>
      </c>
      <c r="DV317" s="966">
        <f t="shared" si="5477"/>
        <v>3129568</v>
      </c>
      <c r="DW317" s="901">
        <f t="shared" si="5478"/>
        <v>0</v>
      </c>
      <c r="DZ317" s="958" t="s">
        <v>990</v>
      </c>
      <c r="EA317" s="1190" t="s">
        <v>662</v>
      </c>
      <c r="EB317" s="1179" t="s">
        <v>149</v>
      </c>
      <c r="EC317" s="1180">
        <v>26</v>
      </c>
      <c r="ED317" s="1015">
        <v>98500</v>
      </c>
      <c r="EE317" s="1025">
        <f t="shared" si="5479"/>
        <v>2561000</v>
      </c>
      <c r="EF317" s="1016"/>
      <c r="EG317" s="898">
        <f t="shared" si="5480"/>
        <v>1</v>
      </c>
      <c r="EH317" s="898">
        <f t="shared" si="5481"/>
        <v>1</v>
      </c>
      <c r="EI317" s="899">
        <f t="shared" si="5482"/>
        <v>1</v>
      </c>
      <c r="EJ317" s="899">
        <f t="shared" si="5483"/>
        <v>1</v>
      </c>
      <c r="EK317" s="899">
        <f t="shared" si="5484"/>
        <v>1</v>
      </c>
      <c r="EL317" s="899">
        <f t="shared" si="5485"/>
        <v>1</v>
      </c>
      <c r="EM317" s="966">
        <f t="shared" si="5486"/>
        <v>2561000</v>
      </c>
      <c r="EN317" s="901">
        <f t="shared" si="5487"/>
        <v>0</v>
      </c>
      <c r="EQ317" s="958" t="s">
        <v>990</v>
      </c>
      <c r="ER317" s="1190" t="s">
        <v>662</v>
      </c>
      <c r="ES317" s="1179" t="s">
        <v>149</v>
      </c>
      <c r="ET317" s="1180">
        <v>26</v>
      </c>
      <c r="EU317" s="1015">
        <v>33000</v>
      </c>
      <c r="EV317" s="1025">
        <f t="shared" si="5488"/>
        <v>858000</v>
      </c>
      <c r="EW317" s="1016"/>
      <c r="EX317" s="898">
        <f t="shared" si="5489"/>
        <v>1</v>
      </c>
      <c r="EY317" s="898">
        <f t="shared" si="5490"/>
        <v>1</v>
      </c>
      <c r="EZ317" s="899">
        <f t="shared" si="5491"/>
        <v>1</v>
      </c>
      <c r="FA317" s="899">
        <f t="shared" si="5492"/>
        <v>1</v>
      </c>
      <c r="FB317" s="899">
        <f t="shared" si="5493"/>
        <v>1</v>
      </c>
      <c r="FC317" s="899">
        <f t="shared" si="5494"/>
        <v>1</v>
      </c>
      <c r="FD317" s="966">
        <f t="shared" si="5495"/>
        <v>858000</v>
      </c>
      <c r="FE317" s="901">
        <f t="shared" si="5496"/>
        <v>0</v>
      </c>
      <c r="FH317" s="958"/>
      <c r="FI317" s="1190"/>
      <c r="FJ317" s="1179"/>
      <c r="FK317" s="1180"/>
      <c r="FL317" s="1015"/>
      <c r="FM317" s="1025">
        <f t="shared" si="5497"/>
        <v>0</v>
      </c>
      <c r="FN317" s="1016"/>
      <c r="FO317" s="898" t="e">
        <f t="shared" si="5498"/>
        <v>#N/A</v>
      </c>
      <c r="FP317" s="898" t="e">
        <f t="shared" si="5499"/>
        <v>#N/A</v>
      </c>
      <c r="FQ317" s="899" t="e">
        <f t="shared" si="5500"/>
        <v>#N/A</v>
      </c>
      <c r="FR317" s="899">
        <f t="shared" si="5501"/>
        <v>0</v>
      </c>
      <c r="FS317" s="899">
        <f t="shared" si="5502"/>
        <v>0</v>
      </c>
      <c r="FT317" s="899" t="e">
        <f t="shared" si="5503"/>
        <v>#N/A</v>
      </c>
      <c r="FU317" s="966">
        <f t="shared" si="5504"/>
        <v>0</v>
      </c>
      <c r="FV317" s="901">
        <f t="shared" si="5505"/>
        <v>0</v>
      </c>
      <c r="FY317" s="958" t="s">
        <v>990</v>
      </c>
      <c r="FZ317" s="1190" t="s">
        <v>662</v>
      </c>
      <c r="GA317" s="1179" t="s">
        <v>149</v>
      </c>
      <c r="GB317" s="1180">
        <v>26</v>
      </c>
      <c r="GC317" s="1017">
        <v>33785</v>
      </c>
      <c r="GD317" s="1025">
        <f t="shared" si="5506"/>
        <v>878410</v>
      </c>
      <c r="GE317" s="1016"/>
      <c r="GF317" s="898">
        <f t="shared" si="5507"/>
        <v>1</v>
      </c>
      <c r="GG317" s="898">
        <f t="shared" si="5508"/>
        <v>1</v>
      </c>
      <c r="GH317" s="899">
        <f t="shared" si="5509"/>
        <v>1</v>
      </c>
      <c r="GI317" s="899">
        <f t="shared" si="5510"/>
        <v>1</v>
      </c>
      <c r="GJ317" s="899">
        <f t="shared" si="5511"/>
        <v>1</v>
      </c>
      <c r="GK317" s="899">
        <f t="shared" si="5512"/>
        <v>1</v>
      </c>
      <c r="GL317" s="966">
        <f t="shared" si="5513"/>
        <v>878410</v>
      </c>
      <c r="GM317" s="901">
        <f t="shared" si="5514"/>
        <v>0</v>
      </c>
      <c r="GP317" s="958" t="s">
        <v>990</v>
      </c>
      <c r="GQ317" s="1190" t="s">
        <v>662</v>
      </c>
      <c r="GR317" s="1179" t="s">
        <v>149</v>
      </c>
      <c r="GS317" s="1180">
        <v>26</v>
      </c>
      <c r="GT317" s="1015">
        <v>33100</v>
      </c>
      <c r="GU317" s="1025">
        <f t="shared" si="5515"/>
        <v>860600</v>
      </c>
      <c r="GV317" s="1016"/>
      <c r="GW317" s="898">
        <f t="shared" si="5516"/>
        <v>1</v>
      </c>
      <c r="GX317" s="898">
        <f t="shared" si="5517"/>
        <v>1</v>
      </c>
      <c r="GY317" s="899">
        <f t="shared" si="5518"/>
        <v>1</v>
      </c>
      <c r="GZ317" s="899">
        <f t="shared" si="5519"/>
        <v>1</v>
      </c>
      <c r="HA317" s="899">
        <f t="shared" si="5520"/>
        <v>1</v>
      </c>
      <c r="HB317" s="899">
        <f t="shared" si="5521"/>
        <v>1</v>
      </c>
      <c r="HC317" s="966">
        <f t="shared" si="5522"/>
        <v>860600</v>
      </c>
      <c r="HD317" s="901">
        <f t="shared" si="5523"/>
        <v>0</v>
      </c>
      <c r="HG317" s="958" t="s">
        <v>990</v>
      </c>
      <c r="HH317" s="1190" t="s">
        <v>662</v>
      </c>
      <c r="HI317" s="1179" t="s">
        <v>149</v>
      </c>
      <c r="HJ317" s="1180">
        <v>26</v>
      </c>
      <c r="HK317" s="1015">
        <v>51029</v>
      </c>
      <c r="HL317" s="1025">
        <f t="shared" si="5524"/>
        <v>1326754</v>
      </c>
      <c r="HM317" s="1016"/>
      <c r="HN317" s="898">
        <f t="shared" si="5525"/>
        <v>1</v>
      </c>
      <c r="HO317" s="898">
        <f t="shared" si="5526"/>
        <v>1</v>
      </c>
      <c r="HP317" s="899">
        <f t="shared" si="5527"/>
        <v>1</v>
      </c>
      <c r="HQ317" s="899">
        <f t="shared" si="5528"/>
        <v>1</v>
      </c>
      <c r="HR317" s="899">
        <f t="shared" si="5529"/>
        <v>1</v>
      </c>
      <c r="HS317" s="899">
        <f t="shared" si="5530"/>
        <v>1</v>
      </c>
      <c r="HT317" s="966">
        <f t="shared" si="5531"/>
        <v>1326754</v>
      </c>
      <c r="HU317" s="901">
        <f t="shared" si="5532"/>
        <v>0</v>
      </c>
      <c r="HX317" s="958" t="s">
        <v>990</v>
      </c>
      <c r="HY317" s="1190" t="s">
        <v>662</v>
      </c>
      <c r="HZ317" s="1179" t="s">
        <v>149</v>
      </c>
      <c r="IA317" s="1180">
        <v>26</v>
      </c>
      <c r="IB317" s="1020">
        <v>15783</v>
      </c>
      <c r="IC317" s="1027">
        <f t="shared" si="5533"/>
        <v>410358</v>
      </c>
      <c r="ID317" s="1016"/>
      <c r="IE317" s="898">
        <f t="shared" si="5534"/>
        <v>1</v>
      </c>
      <c r="IF317" s="898">
        <f t="shared" si="5535"/>
        <v>1</v>
      </c>
      <c r="IG317" s="899">
        <f t="shared" si="5536"/>
        <v>1</v>
      </c>
      <c r="IH317" s="899">
        <f t="shared" si="5537"/>
        <v>1</v>
      </c>
      <c r="II317" s="899">
        <f t="shared" si="5538"/>
        <v>1</v>
      </c>
      <c r="IJ317" s="899">
        <f t="shared" si="5539"/>
        <v>1</v>
      </c>
      <c r="IK317" s="966">
        <f t="shared" si="5540"/>
        <v>410358</v>
      </c>
      <c r="IL317" s="901">
        <f t="shared" si="5541"/>
        <v>0</v>
      </c>
      <c r="IO317" s="958" t="s">
        <v>990</v>
      </c>
      <c r="IP317" s="1190" t="s">
        <v>662</v>
      </c>
      <c r="IQ317" s="1179" t="s">
        <v>149</v>
      </c>
      <c r="IR317" s="1180">
        <v>26</v>
      </c>
      <c r="IS317" s="1015">
        <v>71669</v>
      </c>
      <c r="IT317" s="1025">
        <f t="shared" si="5542"/>
        <v>1863394</v>
      </c>
      <c r="IU317" s="1016"/>
      <c r="IV317" s="898">
        <f t="shared" si="5543"/>
        <v>1</v>
      </c>
      <c r="IW317" s="898">
        <f t="shared" si="5544"/>
        <v>1</v>
      </c>
      <c r="IX317" s="899">
        <f t="shared" si="5545"/>
        <v>1</v>
      </c>
      <c r="IY317" s="899">
        <f t="shared" si="5546"/>
        <v>1</v>
      </c>
      <c r="IZ317" s="899">
        <f t="shared" si="5547"/>
        <v>1</v>
      </c>
      <c r="JA317" s="899">
        <f t="shared" si="5548"/>
        <v>1</v>
      </c>
      <c r="JB317" s="966">
        <f t="shared" si="5549"/>
        <v>1863394</v>
      </c>
      <c r="JC317" s="901">
        <f t="shared" si="5550"/>
        <v>0</v>
      </c>
      <c r="JF317" s="958" t="s">
        <v>990</v>
      </c>
      <c r="JG317" s="1190" t="s">
        <v>662</v>
      </c>
      <c r="JH317" s="1179" t="s">
        <v>149</v>
      </c>
      <c r="JI317" s="1180">
        <v>26</v>
      </c>
      <c r="JJ317" s="1015">
        <v>50000</v>
      </c>
      <c r="JK317" s="1025">
        <f t="shared" si="5551"/>
        <v>1300000</v>
      </c>
      <c r="JL317" s="1016"/>
      <c r="JM317" s="898">
        <f t="shared" si="5552"/>
        <v>1</v>
      </c>
      <c r="JN317" s="898">
        <f t="shared" si="5553"/>
        <v>1</v>
      </c>
      <c r="JO317" s="899">
        <f t="shared" si="5554"/>
        <v>1</v>
      </c>
      <c r="JP317" s="899">
        <f t="shared" si="5555"/>
        <v>1</v>
      </c>
      <c r="JQ317" s="899">
        <f t="shared" si="5556"/>
        <v>1</v>
      </c>
      <c r="JR317" s="899">
        <f t="shared" si="5557"/>
        <v>1</v>
      </c>
      <c r="JS317" s="966">
        <f t="shared" si="5558"/>
        <v>1300000</v>
      </c>
      <c r="JT317" s="901">
        <f t="shared" si="5559"/>
        <v>0</v>
      </c>
      <c r="JW317" s="958" t="s">
        <v>990</v>
      </c>
      <c r="JX317" s="1190" t="s">
        <v>662</v>
      </c>
      <c r="JY317" s="1179" t="s">
        <v>149</v>
      </c>
      <c r="JZ317" s="1180">
        <v>26</v>
      </c>
      <c r="KA317" s="1015">
        <v>44272.648200000003</v>
      </c>
      <c r="KB317" s="1025">
        <f t="shared" si="5560"/>
        <v>1151089</v>
      </c>
      <c r="KC317" s="1016"/>
      <c r="KD317" s="898">
        <f t="shared" si="5561"/>
        <v>1</v>
      </c>
      <c r="KE317" s="898">
        <f t="shared" si="5562"/>
        <v>1</v>
      </c>
      <c r="KF317" s="899">
        <f t="shared" si="5563"/>
        <v>1</v>
      </c>
      <c r="KG317" s="899">
        <f t="shared" si="5564"/>
        <v>1</v>
      </c>
      <c r="KH317" s="899">
        <f t="shared" si="5565"/>
        <v>1</v>
      </c>
      <c r="KI317" s="899">
        <f t="shared" si="5566"/>
        <v>1</v>
      </c>
      <c r="KJ317" s="966">
        <f t="shared" si="5567"/>
        <v>1151089</v>
      </c>
      <c r="KK317" s="901">
        <f t="shared" si="5568"/>
        <v>0</v>
      </c>
      <c r="KN317" s="958" t="s">
        <v>990</v>
      </c>
      <c r="KO317" s="1190" t="s">
        <v>662</v>
      </c>
      <c r="KP317" s="1179" t="s">
        <v>149</v>
      </c>
      <c r="KQ317" s="1180">
        <v>26</v>
      </c>
      <c r="KR317" s="1015">
        <v>54940</v>
      </c>
      <c r="KS317" s="1025">
        <f t="shared" si="5569"/>
        <v>1428440</v>
      </c>
      <c r="KT317" s="1016"/>
      <c r="KU317" s="898">
        <f t="shared" si="5570"/>
        <v>1</v>
      </c>
      <c r="KV317" s="898">
        <f t="shared" si="5571"/>
        <v>1</v>
      </c>
      <c r="KW317" s="899">
        <f t="shared" si="5572"/>
        <v>1</v>
      </c>
      <c r="KX317" s="899">
        <f t="shared" si="5573"/>
        <v>1</v>
      </c>
      <c r="KY317" s="899">
        <f t="shared" si="5574"/>
        <v>1</v>
      </c>
      <c r="KZ317" s="899">
        <f t="shared" si="5575"/>
        <v>1</v>
      </c>
      <c r="LA317" s="966">
        <f t="shared" si="5576"/>
        <v>1428440</v>
      </c>
      <c r="LB317" s="901">
        <f t="shared" si="5577"/>
        <v>0</v>
      </c>
      <c r="LE317" s="958" t="s">
        <v>990</v>
      </c>
      <c r="LF317" s="1190" t="s">
        <v>662</v>
      </c>
      <c r="LG317" s="1179" t="s">
        <v>149</v>
      </c>
      <c r="LH317" s="1180">
        <v>26</v>
      </c>
      <c r="LI317" s="1021">
        <v>89730</v>
      </c>
      <c r="LJ317" s="1028">
        <f t="shared" si="5578"/>
        <v>2332980</v>
      </c>
      <c r="LK317" s="1016"/>
      <c r="LL317" s="898">
        <f t="shared" si="5579"/>
        <v>1</v>
      </c>
      <c r="LM317" s="898">
        <f t="shared" si="5580"/>
        <v>1</v>
      </c>
      <c r="LN317" s="899">
        <f t="shared" si="5581"/>
        <v>1</v>
      </c>
      <c r="LO317" s="899">
        <f t="shared" si="5582"/>
        <v>1</v>
      </c>
      <c r="LP317" s="899">
        <f t="shared" si="5583"/>
        <v>1</v>
      </c>
      <c r="LQ317" s="899">
        <f t="shared" si="5584"/>
        <v>1</v>
      </c>
      <c r="LR317" s="966">
        <f t="shared" si="5585"/>
        <v>2332980</v>
      </c>
      <c r="LS317" s="901">
        <f t="shared" si="5586"/>
        <v>0</v>
      </c>
      <c r="LV317" s="958" t="s">
        <v>990</v>
      </c>
      <c r="LW317" s="1190" t="s">
        <v>662</v>
      </c>
      <c r="LX317" s="1179" t="s">
        <v>149</v>
      </c>
      <c r="LY317" s="1180">
        <v>26</v>
      </c>
      <c r="LZ317" s="1015">
        <v>44200</v>
      </c>
      <c r="MA317" s="1025">
        <f t="shared" si="5587"/>
        <v>1149200</v>
      </c>
      <c r="MB317" s="1016"/>
      <c r="MC317" s="898">
        <f t="shared" si="5588"/>
        <v>1</v>
      </c>
      <c r="MD317" s="898">
        <f t="shared" si="5589"/>
        <v>1</v>
      </c>
      <c r="ME317" s="899">
        <f t="shared" si="5590"/>
        <v>1</v>
      </c>
      <c r="MF317" s="899">
        <f t="shared" si="5591"/>
        <v>1</v>
      </c>
      <c r="MG317" s="899">
        <f t="shared" si="5592"/>
        <v>1</v>
      </c>
      <c r="MH317" s="899">
        <f t="shared" si="5593"/>
        <v>1</v>
      </c>
      <c r="MI317" s="966">
        <f t="shared" si="5594"/>
        <v>1149200</v>
      </c>
      <c r="MJ317" s="901">
        <f t="shared" si="5595"/>
        <v>0</v>
      </c>
      <c r="MM317" s="958" t="s">
        <v>990</v>
      </c>
      <c r="MN317" s="1190" t="s">
        <v>662</v>
      </c>
      <c r="MO317" s="1179" t="s">
        <v>149</v>
      </c>
      <c r="MP317" s="1180">
        <v>26</v>
      </c>
      <c r="MQ317" s="1015">
        <v>78300</v>
      </c>
      <c r="MR317" s="1025">
        <f t="shared" si="5596"/>
        <v>2035800</v>
      </c>
      <c r="MS317" s="1016"/>
      <c r="MT317" s="898">
        <f t="shared" si="5597"/>
        <v>1</v>
      </c>
      <c r="MU317" s="898">
        <f t="shared" si="5598"/>
        <v>1</v>
      </c>
      <c r="MV317" s="899">
        <f t="shared" si="5599"/>
        <v>1</v>
      </c>
      <c r="MW317" s="899">
        <f t="shared" si="5600"/>
        <v>1</v>
      </c>
      <c r="MX317" s="899">
        <f t="shared" si="5601"/>
        <v>1</v>
      </c>
      <c r="MY317" s="899">
        <f t="shared" si="5602"/>
        <v>1</v>
      </c>
      <c r="MZ317" s="966">
        <f t="shared" si="5603"/>
        <v>2035800</v>
      </c>
      <c r="NA317" s="901">
        <f t="shared" si="5604"/>
        <v>0</v>
      </c>
      <c r="ND317" s="975" t="s">
        <v>990</v>
      </c>
      <c r="NE317" s="976" t="s">
        <v>662</v>
      </c>
      <c r="NF317" s="1175" t="s">
        <v>149</v>
      </c>
      <c r="NG317" s="1176">
        <v>26</v>
      </c>
      <c r="NH317" s="979">
        <v>48226.86</v>
      </c>
      <c r="NI317" s="980">
        <v>1253898</v>
      </c>
      <c r="NJ317" s="1016"/>
      <c r="NK317" s="898">
        <f t="shared" si="5605"/>
        <v>1</v>
      </c>
      <c r="NL317" s="898">
        <f t="shared" si="5606"/>
        <v>1</v>
      </c>
      <c r="NM317" s="899">
        <f t="shared" si="5607"/>
        <v>1</v>
      </c>
      <c r="NN317" s="899">
        <f t="shared" si="5608"/>
        <v>1</v>
      </c>
      <c r="NO317" s="899">
        <f t="shared" si="5609"/>
        <v>1</v>
      </c>
      <c r="NP317" s="899">
        <f t="shared" si="5610"/>
        <v>1</v>
      </c>
      <c r="NQ317" s="966">
        <f t="shared" si="5611"/>
        <v>1253898</v>
      </c>
      <c r="NR317" s="901">
        <f t="shared" si="5612"/>
        <v>0</v>
      </c>
      <c r="NU317" s="981" t="s">
        <v>990</v>
      </c>
      <c r="NV317" s="982" t="s">
        <v>662</v>
      </c>
      <c r="NW317" s="1177" t="s">
        <v>149</v>
      </c>
      <c r="NX317" s="1178">
        <v>26</v>
      </c>
      <c r="NY317" s="1022">
        <v>48714</v>
      </c>
      <c r="NZ317" s="986">
        <f t="shared" si="5613"/>
        <v>1266564</v>
      </c>
      <c r="OA317" s="1016"/>
      <c r="OB317" s="898">
        <f t="shared" si="5614"/>
        <v>1</v>
      </c>
      <c r="OC317" s="898">
        <f t="shared" si="5615"/>
        <v>1</v>
      </c>
      <c r="OD317" s="899">
        <f t="shared" si="5616"/>
        <v>1</v>
      </c>
      <c r="OE317" s="899">
        <f t="shared" si="5617"/>
        <v>1</v>
      </c>
      <c r="OF317" s="899">
        <f t="shared" si="5618"/>
        <v>1</v>
      </c>
      <c r="OG317" s="899">
        <f t="shared" si="5619"/>
        <v>1</v>
      </c>
      <c r="OH317" s="966">
        <f t="shared" si="5620"/>
        <v>1266564</v>
      </c>
      <c r="OI317" s="901">
        <f t="shared" si="5621"/>
        <v>0</v>
      </c>
      <c r="OL317" s="958" t="s">
        <v>990</v>
      </c>
      <c r="OM317" s="1190" t="s">
        <v>662</v>
      </c>
      <c r="ON317" s="1179" t="s">
        <v>149</v>
      </c>
      <c r="OO317" s="1180">
        <v>26</v>
      </c>
      <c r="OP317" s="1015">
        <v>50985</v>
      </c>
      <c r="OQ317" s="1025">
        <f t="shared" si="5622"/>
        <v>1325610</v>
      </c>
      <c r="OR317" s="1016"/>
      <c r="OS317" s="898">
        <f t="shared" si="5623"/>
        <v>1</v>
      </c>
      <c r="OT317" s="898">
        <f t="shared" si="5624"/>
        <v>1</v>
      </c>
      <c r="OU317" s="899">
        <f t="shared" si="5625"/>
        <v>1</v>
      </c>
      <c r="OV317" s="899">
        <f t="shared" si="5626"/>
        <v>1</v>
      </c>
      <c r="OW317" s="899">
        <f t="shared" si="5627"/>
        <v>1</v>
      </c>
      <c r="OX317" s="899">
        <f t="shared" si="5628"/>
        <v>1</v>
      </c>
      <c r="OY317" s="966">
        <f t="shared" si="5629"/>
        <v>1325610</v>
      </c>
      <c r="OZ317" s="901">
        <f t="shared" si="5630"/>
        <v>0</v>
      </c>
      <c r="PC317" s="958" t="s">
        <v>990</v>
      </c>
      <c r="PD317" s="1190" t="s">
        <v>662</v>
      </c>
      <c r="PE317" s="1179" t="s">
        <v>149</v>
      </c>
      <c r="PF317" s="1180">
        <v>26</v>
      </c>
      <c r="PG317" s="1023">
        <v>69953</v>
      </c>
      <c r="PH317" s="1029">
        <v>1818778</v>
      </c>
      <c r="PI317" s="1249"/>
      <c r="PJ317" s="898">
        <f t="shared" si="5631"/>
        <v>1</v>
      </c>
      <c r="PK317" s="898">
        <f t="shared" si="5632"/>
        <v>1</v>
      </c>
      <c r="PL317" s="899">
        <f t="shared" si="5633"/>
        <v>1</v>
      </c>
      <c r="PM317" s="899">
        <f t="shared" si="5634"/>
        <v>1</v>
      </c>
      <c r="PN317" s="899">
        <f t="shared" si="5635"/>
        <v>1</v>
      </c>
      <c r="PO317" s="899">
        <f t="shared" si="5636"/>
        <v>1</v>
      </c>
      <c r="PP317" s="966">
        <f t="shared" si="5637"/>
        <v>1818778</v>
      </c>
      <c r="PQ317" s="901">
        <f t="shared" si="5638"/>
        <v>0</v>
      </c>
      <c r="PT317" s="958" t="s">
        <v>990</v>
      </c>
      <c r="PU317" s="1190" t="s">
        <v>662</v>
      </c>
      <c r="PV317" s="1179" t="s">
        <v>149</v>
      </c>
      <c r="PW317" s="1180">
        <v>26</v>
      </c>
      <c r="PX317" s="1015">
        <v>32970</v>
      </c>
      <c r="PY317" s="1025">
        <f t="shared" si="5639"/>
        <v>857220</v>
      </c>
      <c r="PZ317" s="1016"/>
      <c r="QA317" s="898">
        <f t="shared" si="5640"/>
        <v>1</v>
      </c>
      <c r="QB317" s="898">
        <f t="shared" si="5641"/>
        <v>1</v>
      </c>
      <c r="QC317" s="899">
        <f t="shared" si="5642"/>
        <v>1</v>
      </c>
      <c r="QD317" s="899">
        <f t="shared" si="5643"/>
        <v>1</v>
      </c>
      <c r="QE317" s="899">
        <f t="shared" si="5644"/>
        <v>1</v>
      </c>
      <c r="QF317" s="899">
        <f t="shared" si="5645"/>
        <v>1</v>
      </c>
      <c r="QG317" s="966">
        <f t="shared" si="5646"/>
        <v>857220</v>
      </c>
      <c r="QH317" s="901">
        <f t="shared" si="5647"/>
        <v>0</v>
      </c>
      <c r="QK317" s="958" t="s">
        <v>990</v>
      </c>
      <c r="QL317" s="1190" t="s">
        <v>662</v>
      </c>
      <c r="QM317" s="1179" t="s">
        <v>149</v>
      </c>
      <c r="QN317" s="1180">
        <v>26</v>
      </c>
      <c r="QO317" s="1021">
        <v>90178.65</v>
      </c>
      <c r="QP317" s="1028">
        <f t="shared" si="5648"/>
        <v>2344645</v>
      </c>
      <c r="QQ317" s="1016"/>
      <c r="QR317" s="898">
        <f t="shared" si="5649"/>
        <v>1</v>
      </c>
      <c r="QS317" s="898">
        <f t="shared" si="5650"/>
        <v>1</v>
      </c>
      <c r="QT317" s="899">
        <f t="shared" si="5651"/>
        <v>1</v>
      </c>
      <c r="QU317" s="899">
        <f t="shared" si="5652"/>
        <v>1</v>
      </c>
      <c r="QV317" s="899">
        <f t="shared" si="5653"/>
        <v>1</v>
      </c>
      <c r="QW317" s="899">
        <f t="shared" si="5654"/>
        <v>1</v>
      </c>
      <c r="QX317" s="966">
        <f t="shared" si="5655"/>
        <v>2344645</v>
      </c>
      <c r="QY317" s="901">
        <f t="shared" si="5656"/>
        <v>0</v>
      </c>
      <c r="RB317" s="405"/>
      <c r="RC317" s="406"/>
      <c r="RD317" s="407"/>
      <c r="RE317" s="408"/>
      <c r="RF317" s="409"/>
      <c r="RG317" s="410"/>
      <c r="RH317" s="410"/>
      <c r="RI317" s="898"/>
      <c r="RJ317" s="898"/>
      <c r="RK317" s="934"/>
      <c r="RL317" s="934"/>
      <c r="RM317" s="934"/>
      <c r="RN317" s="934"/>
      <c r="RO317" s="935"/>
      <c r="RP317" s="936"/>
      <c r="RS317" s="405"/>
      <c r="RT317" s="406"/>
      <c r="RU317" s="407"/>
      <c r="RV317" s="408"/>
      <c r="RW317" s="409"/>
      <c r="RX317" s="410"/>
      <c r="RY317" s="410"/>
      <c r="RZ317" s="898"/>
      <c r="SA317" s="898"/>
      <c r="SB317" s="934"/>
      <c r="SC317" s="934"/>
      <c r="SD317" s="934"/>
      <c r="SE317" s="934"/>
      <c r="SF317" s="935"/>
      <c r="SG317" s="936"/>
      <c r="SJ317" s="405"/>
      <c r="SK317" s="406"/>
      <c r="SL317" s="407"/>
      <c r="SM317" s="408"/>
      <c r="SN317" s="409"/>
      <c r="SO317" s="410"/>
      <c r="SP317" s="410"/>
      <c r="SQ317" s="898"/>
      <c r="SR317" s="898"/>
      <c r="SS317" s="934"/>
      <c r="ST317" s="934"/>
      <c r="SU317" s="934"/>
      <c r="SV317" s="934"/>
      <c r="SW317" s="935"/>
      <c r="SX317" s="936"/>
    </row>
    <row r="318" spans="2:518" ht="46.5" thickTop="1" thickBot="1">
      <c r="B318" s="958" t="s">
        <v>991</v>
      </c>
      <c r="C318" s="1190" t="s">
        <v>663</v>
      </c>
      <c r="D318" s="1179" t="s">
        <v>149</v>
      </c>
      <c r="E318" s="1180">
        <v>23</v>
      </c>
      <c r="F318" s="1015"/>
      <c r="G318" s="1025">
        <f t="shared" si="5423"/>
        <v>0</v>
      </c>
      <c r="H318" s="1016"/>
      <c r="K318" s="958" t="s">
        <v>991</v>
      </c>
      <c r="L318" s="1190" t="s">
        <v>663</v>
      </c>
      <c r="M318" s="1179" t="s">
        <v>149</v>
      </c>
      <c r="N318" s="1180">
        <v>23</v>
      </c>
      <c r="O318" s="1017">
        <v>54805</v>
      </c>
      <c r="P318" s="1025">
        <f t="shared" si="5424"/>
        <v>1260515</v>
      </c>
      <c r="Q318" s="1016"/>
      <c r="R318" s="898">
        <f>IF(EXACT(VLOOKUP(K318,OFERTA_0,2,FALSE),L318),1,0)</f>
        <v>1</v>
      </c>
      <c r="S318" s="898">
        <f>IF(EXACT(VLOOKUP(K318,OFERTA_0,3,FALSE),M318),1,0)</f>
        <v>1</v>
      </c>
      <c r="T318" s="899">
        <f>IF(EXACT(VLOOKUP(K318,OFERTA_0,4,FALSE),N318),1,0)</f>
        <v>1</v>
      </c>
      <c r="U318" s="899">
        <f>IF(O318=0,0,1)</f>
        <v>1</v>
      </c>
      <c r="V318" s="899">
        <f>IF(P318=0,0,1)</f>
        <v>1</v>
      </c>
      <c r="W318" s="899">
        <f>PRODUCT(R318:V318)</f>
        <v>1</v>
      </c>
      <c r="X318" s="966">
        <f>ROUND(P318,0)</f>
        <v>1260515</v>
      </c>
      <c r="Y318" s="901">
        <f>P318-X318</f>
        <v>0</v>
      </c>
      <c r="Z318" s="872"/>
      <c r="AA318" s="872"/>
      <c r="AB318" s="958" t="s">
        <v>991</v>
      </c>
      <c r="AC318" s="1190" t="s">
        <v>663</v>
      </c>
      <c r="AD318" s="1179" t="s">
        <v>149</v>
      </c>
      <c r="AE318" s="1180">
        <v>23</v>
      </c>
      <c r="AF318" s="1015">
        <v>69347</v>
      </c>
      <c r="AG318" s="1025">
        <f t="shared" si="5425"/>
        <v>1594981</v>
      </c>
      <c r="AH318" s="1016"/>
      <c r="AI318" s="898">
        <f>IF(EXACT(VLOOKUP(AB318,OFERTA_0,2,FALSE),AC318),1,0)</f>
        <v>1</v>
      </c>
      <c r="AJ318" s="898">
        <f>IF(EXACT(VLOOKUP(AB318,OFERTA_0,3,FALSE),AD318),1,0)</f>
        <v>1</v>
      </c>
      <c r="AK318" s="899">
        <f>IF(EXACT(VLOOKUP(AB318,OFERTA_0,4,FALSE),AE318),1,0)</f>
        <v>1</v>
      </c>
      <c r="AL318" s="899">
        <f>IF(AF318=0,0,1)</f>
        <v>1</v>
      </c>
      <c r="AM318" s="899">
        <f>IF(AG318=0,0,1)</f>
        <v>1</v>
      </c>
      <c r="AN318" s="899">
        <f>PRODUCT(AI318:AM318)</f>
        <v>1</v>
      </c>
      <c r="AO318" s="966">
        <f>ROUND(AG318,0)</f>
        <v>1594981</v>
      </c>
      <c r="AP318" s="901">
        <f>AG318-AO318</f>
        <v>0</v>
      </c>
      <c r="AQ318" s="872"/>
      <c r="AR318" s="872"/>
      <c r="AS318" s="958" t="s">
        <v>991</v>
      </c>
      <c r="AT318" s="1191" t="s">
        <v>663</v>
      </c>
      <c r="AU318" s="1179" t="s">
        <v>149</v>
      </c>
      <c r="AV318" s="1180">
        <v>23</v>
      </c>
      <c r="AW318" s="1019">
        <v>85000</v>
      </c>
      <c r="AX318" s="1026">
        <f t="shared" si="5434"/>
        <v>1955000</v>
      </c>
      <c r="AY318" s="1016"/>
      <c r="AZ318" s="898">
        <f>IF(EXACT(VLOOKUP(AS318,OFERTA_0,2,FALSE),AT318),1,0)</f>
        <v>1</v>
      </c>
      <c r="BA318" s="898">
        <f>IF(EXACT(VLOOKUP(AS318,OFERTA_0,3,FALSE),AU318),1,0)</f>
        <v>1</v>
      </c>
      <c r="BB318" s="899">
        <f>IF(EXACT(VLOOKUP(AS318,OFERTA_0,4,FALSE),AV318),1,0)</f>
        <v>1</v>
      </c>
      <c r="BC318" s="899">
        <f>IF(AW318=0,0,1)</f>
        <v>1</v>
      </c>
      <c r="BD318" s="899">
        <f>IF(AX318=0,0,1)</f>
        <v>1</v>
      </c>
      <c r="BE318" s="899">
        <f>PRODUCT(AZ318:BD318)</f>
        <v>1</v>
      </c>
      <c r="BF318" s="966">
        <f>ROUND(AX318,0)</f>
        <v>1955000</v>
      </c>
      <c r="BG318" s="901">
        <f>AX318-BF318</f>
        <v>0</v>
      </c>
      <c r="BJ318" s="958" t="s">
        <v>991</v>
      </c>
      <c r="BK318" s="1190" t="s">
        <v>663</v>
      </c>
      <c r="BL318" s="1179" t="s">
        <v>149</v>
      </c>
      <c r="BM318" s="1180">
        <v>23</v>
      </c>
      <c r="BN318" s="1015">
        <v>93579</v>
      </c>
      <c r="BO318" s="1025">
        <f t="shared" si="5443"/>
        <v>2152317</v>
      </c>
      <c r="BP318" s="1016"/>
      <c r="BQ318" s="898">
        <f>IF(EXACT(VLOOKUP(BJ318,OFERTA_0,2,FALSE),BK318),1,0)</f>
        <v>1</v>
      </c>
      <c r="BR318" s="898">
        <f>IF(EXACT(VLOOKUP(BJ318,OFERTA_0,3,FALSE),BL318),1,0)</f>
        <v>1</v>
      </c>
      <c r="BS318" s="899">
        <f>IF(EXACT(VLOOKUP(BJ318,OFERTA_0,4,FALSE),BM318),1,0)</f>
        <v>1</v>
      </c>
      <c r="BT318" s="899">
        <f>IF(BN318=0,0,1)</f>
        <v>1</v>
      </c>
      <c r="BU318" s="899">
        <f>IF(BO318=0,0,1)</f>
        <v>1</v>
      </c>
      <c r="BV318" s="899">
        <f>PRODUCT(BQ318:BU318)</f>
        <v>1</v>
      </c>
      <c r="BW318" s="966">
        <f>ROUND(BO318,0)</f>
        <v>2152317</v>
      </c>
      <c r="BX318" s="901">
        <f>BO318-BW318</f>
        <v>0</v>
      </c>
      <c r="CA318" s="958" t="s">
        <v>991</v>
      </c>
      <c r="CB318" s="1190" t="s">
        <v>663</v>
      </c>
      <c r="CC318" s="1179" t="s">
        <v>149</v>
      </c>
      <c r="CD318" s="1180">
        <v>23</v>
      </c>
      <c r="CE318" s="1015">
        <v>53380</v>
      </c>
      <c r="CF318" s="1025">
        <f t="shared" si="5452"/>
        <v>1227740</v>
      </c>
      <c r="CG318" s="1016"/>
      <c r="CH318" s="898">
        <f>IF(EXACT(VLOOKUP(CA318,OFERTA_0,2,FALSE),CB318),1,0)</f>
        <v>1</v>
      </c>
      <c r="CI318" s="898">
        <f>IF(EXACT(VLOOKUP(CA318,OFERTA_0,3,FALSE),CC318),1,0)</f>
        <v>1</v>
      </c>
      <c r="CJ318" s="899">
        <f>IF(EXACT(VLOOKUP(CA318,OFERTA_0,4,FALSE),CD318),1,0)</f>
        <v>1</v>
      </c>
      <c r="CK318" s="899">
        <f>IF(CE318=0,0,1)</f>
        <v>1</v>
      </c>
      <c r="CL318" s="899">
        <f>IF(CF318=0,0,1)</f>
        <v>1</v>
      </c>
      <c r="CM318" s="899">
        <f>PRODUCT(CH318:CL318)</f>
        <v>1</v>
      </c>
      <c r="CN318" s="966">
        <f>ROUND(CF318,0)</f>
        <v>1227740</v>
      </c>
      <c r="CO318" s="901">
        <f>CF318-CN318</f>
        <v>0</v>
      </c>
      <c r="CR318" s="958" t="s">
        <v>991</v>
      </c>
      <c r="CS318" s="1190" t="s">
        <v>663</v>
      </c>
      <c r="CT318" s="1179" t="s">
        <v>149</v>
      </c>
      <c r="CU318" s="1180">
        <v>23</v>
      </c>
      <c r="CV318" s="1015">
        <v>89000</v>
      </c>
      <c r="CW318" s="1025">
        <f t="shared" si="5461"/>
        <v>2047000</v>
      </c>
      <c r="CX318" s="1016"/>
      <c r="CY318" s="898">
        <f>IF(EXACT(VLOOKUP(CR318,OFERTA_0,2,FALSE),CS318),1,0)</f>
        <v>1</v>
      </c>
      <c r="CZ318" s="898">
        <f>IF(EXACT(VLOOKUP(CR318,OFERTA_0,3,FALSE),CT318),1,0)</f>
        <v>1</v>
      </c>
      <c r="DA318" s="899">
        <f>IF(EXACT(VLOOKUP(CR318,OFERTA_0,4,FALSE),CU318),1,0)</f>
        <v>1</v>
      </c>
      <c r="DB318" s="899">
        <f>IF(CV318=0,0,1)</f>
        <v>1</v>
      </c>
      <c r="DC318" s="899">
        <f>IF(CW318=0,0,1)</f>
        <v>1</v>
      </c>
      <c r="DD318" s="899">
        <f>PRODUCT(CY318:DC318)</f>
        <v>1</v>
      </c>
      <c r="DE318" s="966">
        <f>ROUND(CW318,0)</f>
        <v>2047000</v>
      </c>
      <c r="DF318" s="901">
        <f>CW318-DE318</f>
        <v>0</v>
      </c>
      <c r="DI318" s="958" t="s">
        <v>991</v>
      </c>
      <c r="DJ318" s="1190" t="s">
        <v>663</v>
      </c>
      <c r="DK318" s="1179" t="s">
        <v>149</v>
      </c>
      <c r="DL318" s="1180">
        <v>23</v>
      </c>
      <c r="DM318" s="1015">
        <v>102536</v>
      </c>
      <c r="DN318" s="1025">
        <f t="shared" si="5470"/>
        <v>2358328</v>
      </c>
      <c r="DO318" s="1016"/>
      <c r="DP318" s="898">
        <f>IF(EXACT(VLOOKUP(DI318,OFERTA_0,2,FALSE),DJ318),1,0)</f>
        <v>1</v>
      </c>
      <c r="DQ318" s="898">
        <f>IF(EXACT(VLOOKUP(DI318,OFERTA_0,3,FALSE),DK318),1,0)</f>
        <v>1</v>
      </c>
      <c r="DR318" s="899">
        <f>IF(EXACT(VLOOKUP(DI318,OFERTA_0,4,FALSE),DL318),1,0)</f>
        <v>1</v>
      </c>
      <c r="DS318" s="899">
        <f>IF(DM318=0,0,1)</f>
        <v>1</v>
      </c>
      <c r="DT318" s="899">
        <f>IF(DN318=0,0,1)</f>
        <v>1</v>
      </c>
      <c r="DU318" s="899">
        <f>PRODUCT(DP318:DT318)</f>
        <v>1</v>
      </c>
      <c r="DV318" s="966">
        <f>ROUND(DN318,0)</f>
        <v>2358328</v>
      </c>
      <c r="DW318" s="901">
        <f>DN318-DV318</f>
        <v>0</v>
      </c>
      <c r="DZ318" s="958" t="s">
        <v>991</v>
      </c>
      <c r="EA318" s="1190" t="s">
        <v>663</v>
      </c>
      <c r="EB318" s="1179" t="s">
        <v>149</v>
      </c>
      <c r="EC318" s="1180">
        <v>23</v>
      </c>
      <c r="ED318" s="1015">
        <v>98500</v>
      </c>
      <c r="EE318" s="1025">
        <f t="shared" si="5479"/>
        <v>2265500</v>
      </c>
      <c r="EF318" s="1016"/>
      <c r="EG318" s="898">
        <f>IF(EXACT(VLOOKUP(DZ318,OFERTA_0,2,FALSE),EA318),1,0)</f>
        <v>1</v>
      </c>
      <c r="EH318" s="898">
        <f>IF(EXACT(VLOOKUP(DZ318,OFERTA_0,3,FALSE),EB318),1,0)</f>
        <v>1</v>
      </c>
      <c r="EI318" s="899">
        <f>IF(EXACT(VLOOKUP(DZ318,OFERTA_0,4,FALSE),EC318),1,0)</f>
        <v>1</v>
      </c>
      <c r="EJ318" s="899">
        <f>IF(ED318=0,0,1)</f>
        <v>1</v>
      </c>
      <c r="EK318" s="899">
        <f>IF(EE318=0,0,1)</f>
        <v>1</v>
      </c>
      <c r="EL318" s="899">
        <f>PRODUCT(EG318:EK318)</f>
        <v>1</v>
      </c>
      <c r="EM318" s="966">
        <f>ROUND(EE318,0)</f>
        <v>2265500</v>
      </c>
      <c r="EN318" s="901">
        <f>EE318-EM318</f>
        <v>0</v>
      </c>
      <c r="EQ318" s="958" t="s">
        <v>991</v>
      </c>
      <c r="ER318" s="1190" t="s">
        <v>663</v>
      </c>
      <c r="ES318" s="1179" t="s">
        <v>149</v>
      </c>
      <c r="ET318" s="1180">
        <v>23</v>
      </c>
      <c r="EU318" s="1015">
        <v>53600</v>
      </c>
      <c r="EV318" s="1025">
        <f t="shared" si="5488"/>
        <v>1232800</v>
      </c>
      <c r="EW318" s="1016"/>
      <c r="EX318" s="898">
        <f>IF(EXACT(VLOOKUP(EQ318,OFERTA_0,2,FALSE),ER318),1,0)</f>
        <v>1</v>
      </c>
      <c r="EY318" s="898">
        <f>IF(EXACT(VLOOKUP(EQ318,OFERTA_0,3,FALSE),ES318),1,0)</f>
        <v>1</v>
      </c>
      <c r="EZ318" s="899">
        <f>IF(EXACT(VLOOKUP(EQ318,OFERTA_0,4,FALSE),ET318),1,0)</f>
        <v>1</v>
      </c>
      <c r="FA318" s="899">
        <f>IF(EU318=0,0,1)</f>
        <v>1</v>
      </c>
      <c r="FB318" s="899">
        <f>IF(EV318=0,0,1)</f>
        <v>1</v>
      </c>
      <c r="FC318" s="899">
        <f>PRODUCT(EX318:FB318)</f>
        <v>1</v>
      </c>
      <c r="FD318" s="966">
        <f>ROUND(EV318,0)</f>
        <v>1232800</v>
      </c>
      <c r="FE318" s="901">
        <f>EV318-FD318</f>
        <v>0</v>
      </c>
      <c r="FH318" s="958"/>
      <c r="FI318" s="1190"/>
      <c r="FJ318" s="1179"/>
      <c r="FK318" s="1180"/>
      <c r="FL318" s="1015"/>
      <c r="FM318" s="1025">
        <f t="shared" si="5497"/>
        <v>0</v>
      </c>
      <c r="FN318" s="1016"/>
      <c r="FO318" s="898" t="e">
        <f>IF(EXACT(VLOOKUP(FH318,OFERTA_0,2,FALSE),FI318),1,0)</f>
        <v>#N/A</v>
      </c>
      <c r="FP318" s="898" t="e">
        <f>IF(EXACT(VLOOKUP(FH318,OFERTA_0,3,FALSE),FJ318),1,0)</f>
        <v>#N/A</v>
      </c>
      <c r="FQ318" s="899" t="e">
        <f>IF(EXACT(VLOOKUP(FH318,OFERTA_0,4,FALSE),FK318),1,0)</f>
        <v>#N/A</v>
      </c>
      <c r="FR318" s="899">
        <f>IF(FL318=0,0,1)</f>
        <v>0</v>
      </c>
      <c r="FS318" s="899">
        <f>IF(FM318=0,0,1)</f>
        <v>0</v>
      </c>
      <c r="FT318" s="899" t="e">
        <f>PRODUCT(FO318:FS318)</f>
        <v>#N/A</v>
      </c>
      <c r="FU318" s="966">
        <f>ROUND(FM318,0)</f>
        <v>0</v>
      </c>
      <c r="FV318" s="901">
        <f>FM318-FU318</f>
        <v>0</v>
      </c>
      <c r="FY318" s="958" t="s">
        <v>991</v>
      </c>
      <c r="FZ318" s="1190" t="s">
        <v>663</v>
      </c>
      <c r="GA318" s="1179" t="s">
        <v>149</v>
      </c>
      <c r="GB318" s="1180">
        <v>23</v>
      </c>
      <c r="GC318" s="1017">
        <v>54805</v>
      </c>
      <c r="GD318" s="1025">
        <f t="shared" si="5506"/>
        <v>1260515</v>
      </c>
      <c r="GE318" s="1016"/>
      <c r="GF318" s="898">
        <f>IF(EXACT(VLOOKUP(FY318,OFERTA_0,2,FALSE),FZ318),1,0)</f>
        <v>1</v>
      </c>
      <c r="GG318" s="898">
        <f>IF(EXACT(VLOOKUP(FY318,OFERTA_0,3,FALSE),GA318),1,0)</f>
        <v>1</v>
      </c>
      <c r="GH318" s="899">
        <f>IF(EXACT(VLOOKUP(FY318,OFERTA_0,4,FALSE),GB318),1,0)</f>
        <v>1</v>
      </c>
      <c r="GI318" s="899">
        <f>IF(GC318=0,0,1)</f>
        <v>1</v>
      </c>
      <c r="GJ318" s="899">
        <f>IF(GD318=0,0,1)</f>
        <v>1</v>
      </c>
      <c r="GK318" s="899">
        <f>PRODUCT(GF318:GJ318)</f>
        <v>1</v>
      </c>
      <c r="GL318" s="966">
        <f>ROUND(GD318,0)</f>
        <v>1260515</v>
      </c>
      <c r="GM318" s="901">
        <f>GD318-GL318</f>
        <v>0</v>
      </c>
      <c r="GP318" s="958" t="s">
        <v>991</v>
      </c>
      <c r="GQ318" s="1190" t="s">
        <v>663</v>
      </c>
      <c r="GR318" s="1179" t="s">
        <v>149</v>
      </c>
      <c r="GS318" s="1180">
        <v>23</v>
      </c>
      <c r="GT318" s="1015">
        <v>53700</v>
      </c>
      <c r="GU318" s="1025">
        <f t="shared" si="5515"/>
        <v>1235100</v>
      </c>
      <c r="GV318" s="1016"/>
      <c r="GW318" s="898">
        <f>IF(EXACT(VLOOKUP(GP318,OFERTA_0,2,FALSE),GQ318),1,0)</f>
        <v>1</v>
      </c>
      <c r="GX318" s="898">
        <f>IF(EXACT(VLOOKUP(GP318,OFERTA_0,3,FALSE),GR318),1,0)</f>
        <v>1</v>
      </c>
      <c r="GY318" s="899">
        <f>IF(EXACT(VLOOKUP(GP318,OFERTA_0,4,FALSE),GS318),1,0)</f>
        <v>1</v>
      </c>
      <c r="GZ318" s="899">
        <f>IF(GT318=0,0,1)</f>
        <v>1</v>
      </c>
      <c r="HA318" s="899">
        <f>IF(GU318=0,0,1)</f>
        <v>1</v>
      </c>
      <c r="HB318" s="899">
        <f>PRODUCT(GW318:HA318)</f>
        <v>1</v>
      </c>
      <c r="HC318" s="966">
        <f>ROUND(GU318,0)</f>
        <v>1235100</v>
      </c>
      <c r="HD318" s="901">
        <f>GU318-HC318</f>
        <v>0</v>
      </c>
      <c r="HG318" s="958" t="s">
        <v>991</v>
      </c>
      <c r="HH318" s="1190" t="s">
        <v>663</v>
      </c>
      <c r="HI318" s="1179" t="s">
        <v>149</v>
      </c>
      <c r="HJ318" s="1180">
        <v>23</v>
      </c>
      <c r="HK318" s="1015">
        <v>60210</v>
      </c>
      <c r="HL318" s="1025">
        <f t="shared" si="5524"/>
        <v>1384830</v>
      </c>
      <c r="HM318" s="1016"/>
      <c r="HN318" s="898">
        <f>IF(EXACT(VLOOKUP(HG318,OFERTA_0,2,FALSE),HH318),1,0)</f>
        <v>1</v>
      </c>
      <c r="HO318" s="898">
        <f>IF(EXACT(VLOOKUP(HG318,OFERTA_0,3,FALSE),HI318),1,0)</f>
        <v>1</v>
      </c>
      <c r="HP318" s="899">
        <f>IF(EXACT(VLOOKUP(HG318,OFERTA_0,4,FALSE),HJ318),1,0)</f>
        <v>1</v>
      </c>
      <c r="HQ318" s="899">
        <f>IF(HK318=0,0,1)</f>
        <v>1</v>
      </c>
      <c r="HR318" s="899">
        <f>IF(HL318=0,0,1)</f>
        <v>1</v>
      </c>
      <c r="HS318" s="899">
        <f>PRODUCT(HN318:HR318)</f>
        <v>1</v>
      </c>
      <c r="HT318" s="966">
        <f>ROUND(HL318,0)</f>
        <v>1384830</v>
      </c>
      <c r="HU318" s="901">
        <f>HL318-HT318</f>
        <v>0</v>
      </c>
      <c r="HX318" s="958" t="s">
        <v>991</v>
      </c>
      <c r="HY318" s="1190" t="s">
        <v>663</v>
      </c>
      <c r="HZ318" s="1179" t="s">
        <v>149</v>
      </c>
      <c r="IA318" s="1180">
        <v>23</v>
      </c>
      <c r="IB318" s="1020">
        <v>30109</v>
      </c>
      <c r="IC318" s="1027">
        <f t="shared" si="5533"/>
        <v>692507</v>
      </c>
      <c r="ID318" s="1016"/>
      <c r="IE318" s="898">
        <f>IF(EXACT(VLOOKUP(HX318,OFERTA_0,2,FALSE),HY318),1,0)</f>
        <v>1</v>
      </c>
      <c r="IF318" s="898">
        <f>IF(EXACT(VLOOKUP(HX318,OFERTA_0,3,FALSE),HZ318),1,0)</f>
        <v>1</v>
      </c>
      <c r="IG318" s="899">
        <f>IF(EXACT(VLOOKUP(HX318,OFERTA_0,4,FALSE),IA318),1,0)</f>
        <v>1</v>
      </c>
      <c r="IH318" s="899">
        <f>IF(IB318=0,0,1)</f>
        <v>1</v>
      </c>
      <c r="II318" s="899">
        <f>IF(IC318=0,0,1)</f>
        <v>1</v>
      </c>
      <c r="IJ318" s="899">
        <f>PRODUCT(IE318:II318)</f>
        <v>1</v>
      </c>
      <c r="IK318" s="966">
        <f>ROUND(IC318,0)</f>
        <v>692507</v>
      </c>
      <c r="IL318" s="901">
        <f>IC318-IK318</f>
        <v>0</v>
      </c>
      <c r="IO318" s="958" t="s">
        <v>991</v>
      </c>
      <c r="IP318" s="1190" t="s">
        <v>663</v>
      </c>
      <c r="IQ318" s="1179" t="s">
        <v>149</v>
      </c>
      <c r="IR318" s="1180">
        <v>23</v>
      </c>
      <c r="IS318" s="1015">
        <v>81354</v>
      </c>
      <c r="IT318" s="1025">
        <f t="shared" si="5542"/>
        <v>1871142</v>
      </c>
      <c r="IU318" s="1016"/>
      <c r="IV318" s="898">
        <f>IF(EXACT(VLOOKUP(IO318,OFERTA_0,2,FALSE),IP318),1,0)</f>
        <v>1</v>
      </c>
      <c r="IW318" s="898">
        <f>IF(EXACT(VLOOKUP(IO318,OFERTA_0,3,FALSE),IQ318),1,0)</f>
        <v>1</v>
      </c>
      <c r="IX318" s="899">
        <f>IF(EXACT(VLOOKUP(IO318,OFERTA_0,4,FALSE),IR318),1,0)</f>
        <v>1</v>
      </c>
      <c r="IY318" s="899">
        <f>IF(IS318=0,0,1)</f>
        <v>1</v>
      </c>
      <c r="IZ318" s="899">
        <f>IF(IT318=0,0,1)</f>
        <v>1</v>
      </c>
      <c r="JA318" s="899">
        <f>PRODUCT(IV318:IZ318)</f>
        <v>1</v>
      </c>
      <c r="JB318" s="966">
        <f>ROUND(IT318,0)</f>
        <v>1871142</v>
      </c>
      <c r="JC318" s="901">
        <f>IT318-JB318</f>
        <v>0</v>
      </c>
      <c r="JF318" s="958" t="s">
        <v>991</v>
      </c>
      <c r="JG318" s="1190" t="s">
        <v>663</v>
      </c>
      <c r="JH318" s="1179" t="s">
        <v>149</v>
      </c>
      <c r="JI318" s="1180">
        <v>23</v>
      </c>
      <c r="JJ318" s="1015">
        <v>70500</v>
      </c>
      <c r="JK318" s="1025">
        <f t="shared" si="5551"/>
        <v>1621500</v>
      </c>
      <c r="JL318" s="1016"/>
      <c r="JM318" s="898">
        <f>IF(EXACT(VLOOKUP(JF318,OFERTA_0,2,FALSE),JG318),1,0)</f>
        <v>1</v>
      </c>
      <c r="JN318" s="898">
        <f>IF(EXACT(VLOOKUP(JF318,OFERTA_0,3,FALSE),JH318),1,0)</f>
        <v>1</v>
      </c>
      <c r="JO318" s="899">
        <f>IF(EXACT(VLOOKUP(JF318,OFERTA_0,4,FALSE),JI318),1,0)</f>
        <v>1</v>
      </c>
      <c r="JP318" s="899">
        <f>IF(JJ318=0,0,1)</f>
        <v>1</v>
      </c>
      <c r="JQ318" s="899">
        <f>IF(JK318=0,0,1)</f>
        <v>1</v>
      </c>
      <c r="JR318" s="899">
        <f>PRODUCT(JM318:JQ318)</f>
        <v>1</v>
      </c>
      <c r="JS318" s="966">
        <f>ROUND(JK318,0)</f>
        <v>1621500</v>
      </c>
      <c r="JT318" s="901">
        <f>JK318-JS318</f>
        <v>0</v>
      </c>
      <c r="JW318" s="958" t="s">
        <v>991</v>
      </c>
      <c r="JX318" s="1190" t="s">
        <v>663</v>
      </c>
      <c r="JY318" s="1179" t="s">
        <v>149</v>
      </c>
      <c r="JZ318" s="1180">
        <v>23</v>
      </c>
      <c r="KA318" s="1015">
        <v>56728.250700000004</v>
      </c>
      <c r="KB318" s="1025">
        <f t="shared" si="5560"/>
        <v>1304750</v>
      </c>
      <c r="KC318" s="1016"/>
      <c r="KD318" s="898">
        <f>IF(EXACT(VLOOKUP(JW318,OFERTA_0,2,FALSE),JX318),1,0)</f>
        <v>1</v>
      </c>
      <c r="KE318" s="898">
        <f>IF(EXACT(VLOOKUP(JW318,OFERTA_0,3,FALSE),JY318),1,0)</f>
        <v>1</v>
      </c>
      <c r="KF318" s="899">
        <f>IF(EXACT(VLOOKUP(JW318,OFERTA_0,4,FALSE),JZ318),1,0)</f>
        <v>1</v>
      </c>
      <c r="KG318" s="899">
        <f>IF(KA318=0,0,1)</f>
        <v>1</v>
      </c>
      <c r="KH318" s="899">
        <f>IF(KB318=0,0,1)</f>
        <v>1</v>
      </c>
      <c r="KI318" s="899">
        <f>PRODUCT(KD318:KH318)</f>
        <v>1</v>
      </c>
      <c r="KJ318" s="966">
        <f>ROUND(KB318,0)</f>
        <v>1304750</v>
      </c>
      <c r="KK318" s="901">
        <f>KB318-KJ318</f>
        <v>0</v>
      </c>
      <c r="KN318" s="958" t="s">
        <v>991</v>
      </c>
      <c r="KO318" s="1190" t="s">
        <v>663</v>
      </c>
      <c r="KP318" s="1179" t="s">
        <v>149</v>
      </c>
      <c r="KQ318" s="1180">
        <v>23</v>
      </c>
      <c r="KR318" s="1015">
        <v>54709</v>
      </c>
      <c r="KS318" s="1025">
        <f t="shared" si="5569"/>
        <v>1258307</v>
      </c>
      <c r="KT318" s="1016"/>
      <c r="KU318" s="898">
        <f>IF(EXACT(VLOOKUP(KN318,OFERTA_0,2,FALSE),KO318),1,0)</f>
        <v>1</v>
      </c>
      <c r="KV318" s="898">
        <f>IF(EXACT(VLOOKUP(KN318,OFERTA_0,3,FALSE),KP318),1,0)</f>
        <v>1</v>
      </c>
      <c r="KW318" s="899">
        <f>IF(EXACT(VLOOKUP(KN318,OFERTA_0,4,FALSE),KQ318),1,0)</f>
        <v>1</v>
      </c>
      <c r="KX318" s="899">
        <f>IF(KR318=0,0,1)</f>
        <v>1</v>
      </c>
      <c r="KY318" s="899">
        <f>IF(KS318=0,0,1)</f>
        <v>1</v>
      </c>
      <c r="KZ318" s="899">
        <f>PRODUCT(KU318:KY318)</f>
        <v>1</v>
      </c>
      <c r="LA318" s="966">
        <f>ROUND(KS318,0)</f>
        <v>1258307</v>
      </c>
      <c r="LB318" s="901">
        <f>KS318-LA318</f>
        <v>0</v>
      </c>
      <c r="LE318" s="958" t="s">
        <v>991</v>
      </c>
      <c r="LF318" s="1190" t="s">
        <v>663</v>
      </c>
      <c r="LG318" s="1179" t="s">
        <v>149</v>
      </c>
      <c r="LH318" s="1180">
        <v>23</v>
      </c>
      <c r="LI318" s="1021">
        <v>94715</v>
      </c>
      <c r="LJ318" s="1028">
        <f t="shared" si="5578"/>
        <v>2178445</v>
      </c>
      <c r="LK318" s="1016"/>
      <c r="LL318" s="898">
        <f>IF(EXACT(VLOOKUP(LE318,OFERTA_0,2,FALSE),LF318),1,0)</f>
        <v>1</v>
      </c>
      <c r="LM318" s="898">
        <f>IF(EXACT(VLOOKUP(LE318,OFERTA_0,3,FALSE),LG318),1,0)</f>
        <v>1</v>
      </c>
      <c r="LN318" s="899">
        <f>IF(EXACT(VLOOKUP(LE318,OFERTA_0,4,FALSE),LH318),1,0)</f>
        <v>1</v>
      </c>
      <c r="LO318" s="899">
        <f>IF(LI318=0,0,1)</f>
        <v>1</v>
      </c>
      <c r="LP318" s="899">
        <f>IF(LJ318=0,0,1)</f>
        <v>1</v>
      </c>
      <c r="LQ318" s="899">
        <f>PRODUCT(LL318:LP318)</f>
        <v>1</v>
      </c>
      <c r="LR318" s="966">
        <f>ROUND(LJ318,0)</f>
        <v>2178445</v>
      </c>
      <c r="LS318" s="901">
        <f>LJ318-LR318</f>
        <v>0</v>
      </c>
      <c r="LV318" s="958" t="s">
        <v>991</v>
      </c>
      <c r="LW318" s="1190" t="s">
        <v>663</v>
      </c>
      <c r="LX318" s="1179" t="s">
        <v>149</v>
      </c>
      <c r="LY318" s="1180">
        <v>23</v>
      </c>
      <c r="LZ318" s="1015">
        <v>55250</v>
      </c>
      <c r="MA318" s="1025">
        <f t="shared" si="5587"/>
        <v>1270750</v>
      </c>
      <c r="MB318" s="1016"/>
      <c r="MC318" s="898">
        <f>IF(EXACT(VLOOKUP(LV318,OFERTA_0,2,FALSE),LW318),1,0)</f>
        <v>1</v>
      </c>
      <c r="MD318" s="898">
        <f>IF(EXACT(VLOOKUP(LV318,OFERTA_0,3,FALSE),LX318),1,0)</f>
        <v>1</v>
      </c>
      <c r="ME318" s="899">
        <f>IF(EXACT(VLOOKUP(LV318,OFERTA_0,4,FALSE),LY318),1,0)</f>
        <v>1</v>
      </c>
      <c r="MF318" s="899">
        <f>IF(LZ318=0,0,1)</f>
        <v>1</v>
      </c>
      <c r="MG318" s="899">
        <f>IF(MA318=0,0,1)</f>
        <v>1</v>
      </c>
      <c r="MH318" s="899">
        <f>PRODUCT(MC318:MG318)</f>
        <v>1</v>
      </c>
      <c r="MI318" s="966">
        <f>ROUND(MA318,0)</f>
        <v>1270750</v>
      </c>
      <c r="MJ318" s="901">
        <f>MA318-MI318</f>
        <v>0</v>
      </c>
      <c r="MM318" s="958" t="s">
        <v>991</v>
      </c>
      <c r="MN318" s="1190" t="s">
        <v>663</v>
      </c>
      <c r="MO318" s="1179" t="s">
        <v>149</v>
      </c>
      <c r="MP318" s="1180">
        <v>23</v>
      </c>
      <c r="MQ318" s="1015">
        <v>82650</v>
      </c>
      <c r="MR318" s="1025">
        <f t="shared" si="5596"/>
        <v>1900950</v>
      </c>
      <c r="MS318" s="1016"/>
      <c r="MT318" s="898">
        <f>IF(EXACT(VLOOKUP(MM318,OFERTA_0,2,FALSE),MN318),1,0)</f>
        <v>1</v>
      </c>
      <c r="MU318" s="898">
        <f>IF(EXACT(VLOOKUP(MM318,OFERTA_0,3,FALSE),MO318),1,0)</f>
        <v>1</v>
      </c>
      <c r="MV318" s="899">
        <f>IF(EXACT(VLOOKUP(MM318,OFERTA_0,4,FALSE),MP318),1,0)</f>
        <v>1</v>
      </c>
      <c r="MW318" s="899">
        <f>IF(MQ318=0,0,1)</f>
        <v>1</v>
      </c>
      <c r="MX318" s="899">
        <f>IF(MR318=0,0,1)</f>
        <v>1</v>
      </c>
      <c r="MY318" s="899">
        <f>PRODUCT(MT318:MX318)</f>
        <v>1</v>
      </c>
      <c r="MZ318" s="966">
        <f>ROUND(MR318,0)</f>
        <v>1900950</v>
      </c>
      <c r="NA318" s="901">
        <f>MR318-MZ318</f>
        <v>0</v>
      </c>
      <c r="ND318" s="975" t="s">
        <v>991</v>
      </c>
      <c r="NE318" s="976" t="s">
        <v>663</v>
      </c>
      <c r="NF318" s="1175" t="s">
        <v>149</v>
      </c>
      <c r="NG318" s="1176">
        <v>23</v>
      </c>
      <c r="NH318" s="979">
        <v>43110.54</v>
      </c>
      <c r="NI318" s="980">
        <v>991542</v>
      </c>
      <c r="NJ318" s="1016"/>
      <c r="NK318" s="898">
        <f>IF(EXACT(VLOOKUP(ND318,OFERTA_0,2,FALSE),NE318),1,0)</f>
        <v>1</v>
      </c>
      <c r="NL318" s="898">
        <f>IF(EXACT(VLOOKUP(ND318,OFERTA_0,3,FALSE),NF318),1,0)</f>
        <v>1</v>
      </c>
      <c r="NM318" s="899">
        <f>IF(EXACT(VLOOKUP(ND318,OFERTA_0,4,FALSE),NG318),1,0)</f>
        <v>1</v>
      </c>
      <c r="NN318" s="899">
        <f>IF(NH318=0,0,1)</f>
        <v>1</v>
      </c>
      <c r="NO318" s="899">
        <f>IF(NI318=0,0,1)</f>
        <v>1</v>
      </c>
      <c r="NP318" s="899">
        <f>PRODUCT(NK318:NO318)</f>
        <v>1</v>
      </c>
      <c r="NQ318" s="966">
        <f>ROUND(NI318,0)</f>
        <v>991542</v>
      </c>
      <c r="NR318" s="901">
        <f>NI318-NQ318</f>
        <v>0</v>
      </c>
      <c r="NU318" s="981" t="s">
        <v>991</v>
      </c>
      <c r="NV318" s="982" t="s">
        <v>663</v>
      </c>
      <c r="NW318" s="1177" t="s">
        <v>149</v>
      </c>
      <c r="NX318" s="1178">
        <v>23</v>
      </c>
      <c r="NY318" s="1022">
        <v>43546</v>
      </c>
      <c r="NZ318" s="986">
        <f t="shared" si="5613"/>
        <v>1001558</v>
      </c>
      <c r="OA318" s="1016"/>
      <c r="OB318" s="898">
        <f>IF(EXACT(VLOOKUP(NU318,OFERTA_0,2,FALSE),NV318),1,0)</f>
        <v>1</v>
      </c>
      <c r="OC318" s="898">
        <f>IF(EXACT(VLOOKUP(NU318,OFERTA_0,3,FALSE),NW318),1,0)</f>
        <v>1</v>
      </c>
      <c r="OD318" s="899">
        <f>IF(EXACT(VLOOKUP(NU318,OFERTA_0,4,FALSE),NX318),1,0)</f>
        <v>1</v>
      </c>
      <c r="OE318" s="899">
        <f>IF(NY318=0,0,1)</f>
        <v>1</v>
      </c>
      <c r="OF318" s="899">
        <f>IF(NZ318=0,0,1)</f>
        <v>1</v>
      </c>
      <c r="OG318" s="899">
        <f>PRODUCT(OB318:OF318)</f>
        <v>1</v>
      </c>
      <c r="OH318" s="966">
        <f>ROUND(NZ318,0)</f>
        <v>1001558</v>
      </c>
      <c r="OI318" s="901">
        <f>NZ318-OH318</f>
        <v>0</v>
      </c>
      <c r="OL318" s="958" t="s">
        <v>991</v>
      </c>
      <c r="OM318" s="1190" t="s">
        <v>663</v>
      </c>
      <c r="ON318" s="1179" t="s">
        <v>149</v>
      </c>
      <c r="OO318" s="1180">
        <v>23</v>
      </c>
      <c r="OP318" s="1015">
        <v>38948</v>
      </c>
      <c r="OQ318" s="1025">
        <f t="shared" si="5622"/>
        <v>895804</v>
      </c>
      <c r="OR318" s="1016"/>
      <c r="OS318" s="898">
        <f>IF(EXACT(VLOOKUP(OL318,OFERTA_0,2,FALSE),OM318),1,0)</f>
        <v>1</v>
      </c>
      <c r="OT318" s="898">
        <f>IF(EXACT(VLOOKUP(OL318,OFERTA_0,3,FALSE),ON318),1,0)</f>
        <v>1</v>
      </c>
      <c r="OU318" s="899">
        <f>IF(EXACT(VLOOKUP(OL318,OFERTA_0,4,FALSE),OO318),1,0)</f>
        <v>1</v>
      </c>
      <c r="OV318" s="899">
        <f>IF(OP318=0,0,1)</f>
        <v>1</v>
      </c>
      <c r="OW318" s="899">
        <f>IF(OQ318=0,0,1)</f>
        <v>1</v>
      </c>
      <c r="OX318" s="899">
        <f>PRODUCT(OS318:OW318)</f>
        <v>1</v>
      </c>
      <c r="OY318" s="966">
        <f>ROUND(OQ318,0)</f>
        <v>895804</v>
      </c>
      <c r="OZ318" s="901">
        <f>OQ318-OY318</f>
        <v>0</v>
      </c>
      <c r="PC318" s="958" t="s">
        <v>991</v>
      </c>
      <c r="PD318" s="1190" t="s">
        <v>663</v>
      </c>
      <c r="PE318" s="1179" t="s">
        <v>149</v>
      </c>
      <c r="PF318" s="1180">
        <v>23</v>
      </c>
      <c r="PG318" s="1023">
        <v>76948</v>
      </c>
      <c r="PH318" s="1029">
        <v>1769804</v>
      </c>
      <c r="PI318" s="1249"/>
      <c r="PJ318" s="898">
        <f>IF(EXACT(VLOOKUP(PC318,OFERTA_0,2,FALSE),PD318),1,0)</f>
        <v>1</v>
      </c>
      <c r="PK318" s="898">
        <f>IF(EXACT(VLOOKUP(PC318,OFERTA_0,3,FALSE),PE318),1,0)</f>
        <v>1</v>
      </c>
      <c r="PL318" s="899">
        <f>IF(EXACT(VLOOKUP(PC318,OFERTA_0,4,FALSE),PF318),1,0)</f>
        <v>1</v>
      </c>
      <c r="PM318" s="899">
        <f>IF(PG318=0,0,1)</f>
        <v>1</v>
      </c>
      <c r="PN318" s="899">
        <f>IF(PH318=0,0,1)</f>
        <v>1</v>
      </c>
      <c r="PO318" s="899">
        <f>PRODUCT(PJ318:PN318)</f>
        <v>1</v>
      </c>
      <c r="PP318" s="966">
        <f>ROUND(PH318,0)</f>
        <v>1769804</v>
      </c>
      <c r="PQ318" s="901">
        <f>PH318-PP318</f>
        <v>0</v>
      </c>
      <c r="PT318" s="958" t="s">
        <v>991</v>
      </c>
      <c r="PU318" s="1190" t="s">
        <v>663</v>
      </c>
      <c r="PV318" s="1179" t="s">
        <v>149</v>
      </c>
      <c r="PW318" s="1180">
        <v>23</v>
      </c>
      <c r="PX318" s="1015">
        <v>53480</v>
      </c>
      <c r="PY318" s="1025">
        <f t="shared" si="5639"/>
        <v>1230040</v>
      </c>
      <c r="PZ318" s="1016"/>
      <c r="QA318" s="898">
        <f>IF(EXACT(VLOOKUP(PT318,OFERTA_0,2,FALSE),PU318),1,0)</f>
        <v>1</v>
      </c>
      <c r="QB318" s="898">
        <f>IF(EXACT(VLOOKUP(PT318,OFERTA_0,3,FALSE),PV318),1,0)</f>
        <v>1</v>
      </c>
      <c r="QC318" s="899">
        <f>IF(EXACT(VLOOKUP(PT318,OFERTA_0,4,FALSE),PW318),1,0)</f>
        <v>1</v>
      </c>
      <c r="QD318" s="899">
        <f>IF(PX318=0,0,1)</f>
        <v>1</v>
      </c>
      <c r="QE318" s="899">
        <f>IF(PY318=0,0,1)</f>
        <v>1</v>
      </c>
      <c r="QF318" s="899">
        <f>PRODUCT(QA318:QE318)</f>
        <v>1</v>
      </c>
      <c r="QG318" s="966">
        <f>ROUND(PY318,0)</f>
        <v>1230040</v>
      </c>
      <c r="QH318" s="901">
        <f>PY318-QG318</f>
        <v>0</v>
      </c>
      <c r="QK318" s="958" t="s">
        <v>991</v>
      </c>
      <c r="QL318" s="1190" t="s">
        <v>663</v>
      </c>
      <c r="QM318" s="1179" t="s">
        <v>149</v>
      </c>
      <c r="QN318" s="1180">
        <v>23</v>
      </c>
      <c r="QO318" s="1021">
        <v>95188.574999999997</v>
      </c>
      <c r="QP318" s="1028">
        <f t="shared" si="5648"/>
        <v>2189337</v>
      </c>
      <c r="QQ318" s="1016"/>
      <c r="QR318" s="898">
        <f>IF(EXACT(VLOOKUP(QK318,OFERTA_0,2,FALSE),QL318),1,0)</f>
        <v>1</v>
      </c>
      <c r="QS318" s="898">
        <f>IF(EXACT(VLOOKUP(QK318,OFERTA_0,3,FALSE),QM318),1,0)</f>
        <v>1</v>
      </c>
      <c r="QT318" s="899">
        <f>IF(EXACT(VLOOKUP(QK318,OFERTA_0,4,FALSE),QN318),1,0)</f>
        <v>1</v>
      </c>
      <c r="QU318" s="899">
        <f>IF(QO318=0,0,1)</f>
        <v>1</v>
      </c>
      <c r="QV318" s="899">
        <f>IF(QP318=0,0,1)</f>
        <v>1</v>
      </c>
      <c r="QW318" s="899">
        <f>PRODUCT(QR318:QV318)</f>
        <v>1</v>
      </c>
      <c r="QX318" s="966">
        <f>ROUND(QP318,0)</f>
        <v>2189337</v>
      </c>
      <c r="QY318" s="901">
        <f>QP318-QX318</f>
        <v>0</v>
      </c>
      <c r="RB318" s="405"/>
      <c r="RC318" s="406"/>
      <c r="RD318" s="407"/>
      <c r="RE318" s="408"/>
      <c r="RF318" s="409"/>
      <c r="RG318" s="410"/>
      <c r="RH318" s="410"/>
      <c r="RI318" s="898"/>
      <c r="RJ318" s="898"/>
      <c r="RK318" s="934"/>
      <c r="RL318" s="934"/>
      <c r="RM318" s="934"/>
      <c r="RN318" s="934"/>
      <c r="RO318" s="935"/>
      <c r="RP318" s="936"/>
      <c r="RS318" s="405"/>
      <c r="RT318" s="406"/>
      <c r="RU318" s="407"/>
      <c r="RV318" s="408"/>
      <c r="RW318" s="409"/>
      <c r="RX318" s="410"/>
      <c r="RY318" s="410"/>
      <c r="RZ318" s="898"/>
      <c r="SA318" s="898"/>
      <c r="SB318" s="934"/>
      <c r="SC318" s="934"/>
      <c r="SD318" s="934"/>
      <c r="SE318" s="934"/>
      <c r="SF318" s="935"/>
      <c r="SG318" s="936"/>
      <c r="SJ318" s="405"/>
      <c r="SK318" s="406"/>
      <c r="SL318" s="407"/>
      <c r="SM318" s="408"/>
      <c r="SN318" s="409"/>
      <c r="SO318" s="410"/>
      <c r="SP318" s="410"/>
      <c r="SQ318" s="898"/>
      <c r="SR318" s="898"/>
      <c r="SS318" s="934"/>
      <c r="ST318" s="934"/>
      <c r="SU318" s="934"/>
      <c r="SV318" s="934"/>
      <c r="SW318" s="935"/>
      <c r="SX318" s="936"/>
    </row>
    <row r="319" spans="2:518" ht="64.5" customHeight="1" thickTop="1" thickBot="1">
      <c r="B319" s="958" t="s">
        <v>992</v>
      </c>
      <c r="C319" s="1190" t="s">
        <v>664</v>
      </c>
      <c r="D319" s="1179" t="s">
        <v>149</v>
      </c>
      <c r="E319" s="1180">
        <v>22</v>
      </c>
      <c r="F319" s="1015"/>
      <c r="G319" s="1025">
        <f t="shared" si="5423"/>
        <v>0</v>
      </c>
      <c r="H319" s="1016"/>
      <c r="K319" s="958" t="s">
        <v>992</v>
      </c>
      <c r="L319" s="1190" t="s">
        <v>664</v>
      </c>
      <c r="M319" s="1179" t="s">
        <v>149</v>
      </c>
      <c r="N319" s="1180">
        <v>22</v>
      </c>
      <c r="O319" s="1017">
        <v>42138</v>
      </c>
      <c r="P319" s="1025">
        <f t="shared" si="5424"/>
        <v>927036</v>
      </c>
      <c r="Q319" s="1016"/>
      <c r="R319" s="898">
        <f>IF(EXACT(VLOOKUP(K319,OFERTA_0,2,FALSE),L319),1,0)</f>
        <v>1</v>
      </c>
      <c r="S319" s="898">
        <f>IF(EXACT(VLOOKUP(K319,OFERTA_0,3,FALSE),M319),1,0)</f>
        <v>1</v>
      </c>
      <c r="T319" s="899">
        <f>IF(EXACT(VLOOKUP(K319,OFERTA_0,4,FALSE),N319),1,0)</f>
        <v>1</v>
      </c>
      <c r="U319" s="899">
        <f>IF(O319=0,0,1)</f>
        <v>1</v>
      </c>
      <c r="V319" s="899">
        <f>IF(P319=0,0,1)</f>
        <v>1</v>
      </c>
      <c r="W319" s="899">
        <f>PRODUCT(R319:V319)</f>
        <v>1</v>
      </c>
      <c r="X319" s="966">
        <f>ROUND(P319,0)</f>
        <v>927036</v>
      </c>
      <c r="Y319" s="901">
        <f>P319-X319</f>
        <v>0</v>
      </c>
      <c r="Z319" s="872"/>
      <c r="AA319" s="872"/>
      <c r="AB319" s="958" t="s">
        <v>992</v>
      </c>
      <c r="AC319" s="1190" t="s">
        <v>664</v>
      </c>
      <c r="AD319" s="1179" t="s">
        <v>149</v>
      </c>
      <c r="AE319" s="1180">
        <v>22</v>
      </c>
      <c r="AF319" s="1015">
        <v>50495</v>
      </c>
      <c r="AG319" s="1025">
        <f t="shared" si="5425"/>
        <v>1110890</v>
      </c>
      <c r="AH319" s="1016"/>
      <c r="AI319" s="898">
        <f>IF(EXACT(VLOOKUP(AB319,OFERTA_0,2,FALSE),AC319),1,0)</f>
        <v>1</v>
      </c>
      <c r="AJ319" s="898">
        <f>IF(EXACT(VLOOKUP(AB319,OFERTA_0,3,FALSE),AD319),1,0)</f>
        <v>1</v>
      </c>
      <c r="AK319" s="899">
        <f>IF(EXACT(VLOOKUP(AB319,OFERTA_0,4,FALSE),AE319),1,0)</f>
        <v>1</v>
      </c>
      <c r="AL319" s="899">
        <f>IF(AF319=0,0,1)</f>
        <v>1</v>
      </c>
      <c r="AM319" s="899">
        <f>IF(AG319=0,0,1)</f>
        <v>1</v>
      </c>
      <c r="AN319" s="899">
        <f>PRODUCT(AI319:AM319)</f>
        <v>1</v>
      </c>
      <c r="AO319" s="966">
        <f>ROUND(AG319,0)</f>
        <v>1110890</v>
      </c>
      <c r="AP319" s="901">
        <f>AG319-AO319</f>
        <v>0</v>
      </c>
      <c r="AQ319" s="872"/>
      <c r="AR319" s="872"/>
      <c r="AS319" s="958" t="s">
        <v>992</v>
      </c>
      <c r="AT319" s="1191" t="s">
        <v>664</v>
      </c>
      <c r="AU319" s="1179" t="s">
        <v>149</v>
      </c>
      <c r="AV319" s="1180">
        <v>22</v>
      </c>
      <c r="AW319" s="1019">
        <v>50000</v>
      </c>
      <c r="AX319" s="1026">
        <f t="shared" si="5434"/>
        <v>1100000</v>
      </c>
      <c r="AY319" s="1016"/>
      <c r="AZ319" s="898">
        <f>IF(EXACT(VLOOKUP(AS319,OFERTA_0,2,FALSE),AT319),1,0)</f>
        <v>1</v>
      </c>
      <c r="BA319" s="898">
        <f>IF(EXACT(VLOOKUP(AS319,OFERTA_0,3,FALSE),AU319),1,0)</f>
        <v>1</v>
      </c>
      <c r="BB319" s="899">
        <f>IF(EXACT(VLOOKUP(AS319,OFERTA_0,4,FALSE),AV319),1,0)</f>
        <v>1</v>
      </c>
      <c r="BC319" s="899">
        <f>IF(AW319=0,0,1)</f>
        <v>1</v>
      </c>
      <c r="BD319" s="899">
        <f>IF(AX319=0,0,1)</f>
        <v>1</v>
      </c>
      <c r="BE319" s="899">
        <f>PRODUCT(AZ319:BD319)</f>
        <v>1</v>
      </c>
      <c r="BF319" s="966">
        <f>ROUND(AX319,0)</f>
        <v>1100000</v>
      </c>
      <c r="BG319" s="901">
        <f>AX319-BF319</f>
        <v>0</v>
      </c>
      <c r="BJ319" s="958" t="s">
        <v>992</v>
      </c>
      <c r="BK319" s="1192" t="s">
        <v>664</v>
      </c>
      <c r="BL319" s="1179" t="s">
        <v>149</v>
      </c>
      <c r="BM319" s="1180">
        <v>22</v>
      </c>
      <c r="BN319" s="1015">
        <v>51350</v>
      </c>
      <c r="BO319" s="1025">
        <f t="shared" si="5443"/>
        <v>1129700</v>
      </c>
      <c r="BP319" s="1016"/>
      <c r="BQ319" s="898">
        <f>IF(EXACT(VLOOKUP(BJ319,OFERTA_0,2,FALSE),BK319),1,0)</f>
        <v>1</v>
      </c>
      <c r="BR319" s="898">
        <f>IF(EXACT(VLOOKUP(BJ319,OFERTA_0,3,FALSE),BL319),1,0)</f>
        <v>1</v>
      </c>
      <c r="BS319" s="899">
        <f>IF(EXACT(VLOOKUP(BJ319,OFERTA_0,4,FALSE),BM319),1,0)</f>
        <v>1</v>
      </c>
      <c r="BT319" s="899">
        <f>IF(BN319=0,0,1)</f>
        <v>1</v>
      </c>
      <c r="BU319" s="899">
        <f>IF(BO319=0,0,1)</f>
        <v>1</v>
      </c>
      <c r="BV319" s="899">
        <f>PRODUCT(BQ319:BU319)</f>
        <v>1</v>
      </c>
      <c r="BW319" s="966">
        <f>ROUND(BO319,0)</f>
        <v>1129700</v>
      </c>
      <c r="BX319" s="901">
        <f>BO319-BW319</f>
        <v>0</v>
      </c>
      <c r="CA319" s="958" t="s">
        <v>992</v>
      </c>
      <c r="CB319" s="1190" t="s">
        <v>664</v>
      </c>
      <c r="CC319" s="1179" t="s">
        <v>149</v>
      </c>
      <c r="CD319" s="1180">
        <v>22</v>
      </c>
      <c r="CE319" s="1015">
        <v>41042</v>
      </c>
      <c r="CF319" s="1025">
        <f t="shared" si="5452"/>
        <v>902924</v>
      </c>
      <c r="CG319" s="1016"/>
      <c r="CH319" s="898">
        <f>IF(EXACT(VLOOKUP(CA319,OFERTA_0,2,FALSE),CB319),1,0)</f>
        <v>1</v>
      </c>
      <c r="CI319" s="898">
        <f>IF(EXACT(VLOOKUP(CA319,OFERTA_0,3,FALSE),CC319),1,0)</f>
        <v>1</v>
      </c>
      <c r="CJ319" s="899">
        <f>IF(EXACT(VLOOKUP(CA319,OFERTA_0,4,FALSE),CD319),1,0)</f>
        <v>1</v>
      </c>
      <c r="CK319" s="899">
        <f>IF(CE319=0,0,1)</f>
        <v>1</v>
      </c>
      <c r="CL319" s="899">
        <f>IF(CF319=0,0,1)</f>
        <v>1</v>
      </c>
      <c r="CM319" s="899">
        <f>PRODUCT(CH319:CL319)</f>
        <v>1</v>
      </c>
      <c r="CN319" s="966">
        <f>ROUND(CF319,0)</f>
        <v>902924</v>
      </c>
      <c r="CO319" s="901">
        <f>CF319-CN319</f>
        <v>0</v>
      </c>
      <c r="CR319" s="958" t="s">
        <v>992</v>
      </c>
      <c r="CS319" s="1190" t="s">
        <v>664</v>
      </c>
      <c r="CT319" s="1179" t="s">
        <v>149</v>
      </c>
      <c r="CU319" s="1180">
        <v>22</v>
      </c>
      <c r="CV319" s="1015">
        <v>81000</v>
      </c>
      <c r="CW319" s="1025">
        <f t="shared" si="5461"/>
        <v>1782000</v>
      </c>
      <c r="CX319" s="1016"/>
      <c r="CY319" s="898">
        <f>IF(EXACT(VLOOKUP(CR319,OFERTA_0,2,FALSE),CS319),1,0)</f>
        <v>1</v>
      </c>
      <c r="CZ319" s="898">
        <f>IF(EXACT(VLOOKUP(CR319,OFERTA_0,3,FALSE),CT319),1,0)</f>
        <v>1</v>
      </c>
      <c r="DA319" s="899">
        <f>IF(EXACT(VLOOKUP(CR319,OFERTA_0,4,FALSE),CU319),1,0)</f>
        <v>1</v>
      </c>
      <c r="DB319" s="899">
        <f>IF(CV319=0,0,1)</f>
        <v>1</v>
      </c>
      <c r="DC319" s="899">
        <f>IF(CW319=0,0,1)</f>
        <v>1</v>
      </c>
      <c r="DD319" s="899">
        <f>PRODUCT(CY319:DC319)</f>
        <v>1</v>
      </c>
      <c r="DE319" s="966">
        <f>ROUND(CW319,0)</f>
        <v>1782000</v>
      </c>
      <c r="DF319" s="901">
        <f>CW319-DE319</f>
        <v>0</v>
      </c>
      <c r="DI319" s="958" t="s">
        <v>992</v>
      </c>
      <c r="DJ319" s="1190" t="s">
        <v>664</v>
      </c>
      <c r="DK319" s="1179" t="s">
        <v>149</v>
      </c>
      <c r="DL319" s="1180">
        <v>22</v>
      </c>
      <c r="DM319" s="1015">
        <v>111452</v>
      </c>
      <c r="DN319" s="1025">
        <f t="shared" si="5470"/>
        <v>2451944</v>
      </c>
      <c r="DO319" s="1016"/>
      <c r="DP319" s="898">
        <f>IF(EXACT(VLOOKUP(DI319,OFERTA_0,2,FALSE),DJ319),1,0)</f>
        <v>1</v>
      </c>
      <c r="DQ319" s="898">
        <f>IF(EXACT(VLOOKUP(DI319,OFERTA_0,3,FALSE),DK319),1,0)</f>
        <v>1</v>
      </c>
      <c r="DR319" s="899">
        <f>IF(EXACT(VLOOKUP(DI319,OFERTA_0,4,FALSE),DL319),1,0)</f>
        <v>1</v>
      </c>
      <c r="DS319" s="899">
        <f>IF(DM319=0,0,1)</f>
        <v>1</v>
      </c>
      <c r="DT319" s="899">
        <f>IF(DN319=0,0,1)</f>
        <v>1</v>
      </c>
      <c r="DU319" s="899">
        <f>PRODUCT(DP319:DT319)</f>
        <v>1</v>
      </c>
      <c r="DV319" s="966">
        <f>ROUND(DN319,0)</f>
        <v>2451944</v>
      </c>
      <c r="DW319" s="901">
        <f>DN319-DV319</f>
        <v>0</v>
      </c>
      <c r="DZ319" s="958" t="s">
        <v>992</v>
      </c>
      <c r="EA319" s="1190" t="s">
        <v>664</v>
      </c>
      <c r="EB319" s="1179" t="s">
        <v>149</v>
      </c>
      <c r="EC319" s="1180">
        <v>22</v>
      </c>
      <c r="ED319" s="1015">
        <v>98500</v>
      </c>
      <c r="EE319" s="1025">
        <f t="shared" si="5479"/>
        <v>2167000</v>
      </c>
      <c r="EF319" s="1016"/>
      <c r="EG319" s="898">
        <f>IF(EXACT(VLOOKUP(DZ319,OFERTA_0,2,FALSE),EA319),1,0)</f>
        <v>1</v>
      </c>
      <c r="EH319" s="898">
        <f>IF(EXACT(VLOOKUP(DZ319,OFERTA_0,3,FALSE),EB319),1,0)</f>
        <v>1</v>
      </c>
      <c r="EI319" s="899">
        <f>IF(EXACT(VLOOKUP(DZ319,OFERTA_0,4,FALSE),EC319),1,0)</f>
        <v>1</v>
      </c>
      <c r="EJ319" s="899">
        <f>IF(ED319=0,0,1)</f>
        <v>1</v>
      </c>
      <c r="EK319" s="899">
        <f>IF(EE319=0,0,1)</f>
        <v>1</v>
      </c>
      <c r="EL319" s="899">
        <f>PRODUCT(EG319:EK319)</f>
        <v>1</v>
      </c>
      <c r="EM319" s="966">
        <f>ROUND(EE319,0)</f>
        <v>2167000</v>
      </c>
      <c r="EN319" s="901">
        <f>EE319-EM319</f>
        <v>0</v>
      </c>
      <c r="EQ319" s="958" t="s">
        <v>992</v>
      </c>
      <c r="ER319" s="1190" t="s">
        <v>664</v>
      </c>
      <c r="ES319" s="1179" t="s">
        <v>149</v>
      </c>
      <c r="ET319" s="1180">
        <v>22</v>
      </c>
      <c r="EU319" s="1015">
        <v>41200</v>
      </c>
      <c r="EV319" s="1025">
        <f t="shared" si="5488"/>
        <v>906400</v>
      </c>
      <c r="EW319" s="1016"/>
      <c r="EX319" s="898">
        <f>IF(EXACT(VLOOKUP(EQ319,OFERTA_0,2,FALSE),ER319),1,0)</f>
        <v>1</v>
      </c>
      <c r="EY319" s="898">
        <f>IF(EXACT(VLOOKUP(EQ319,OFERTA_0,3,FALSE),ES319),1,0)</f>
        <v>1</v>
      </c>
      <c r="EZ319" s="899">
        <f>IF(EXACT(VLOOKUP(EQ319,OFERTA_0,4,FALSE),ET319),1,0)</f>
        <v>1</v>
      </c>
      <c r="FA319" s="899">
        <f>IF(EU319=0,0,1)</f>
        <v>1</v>
      </c>
      <c r="FB319" s="899">
        <f>IF(EV319=0,0,1)</f>
        <v>1</v>
      </c>
      <c r="FC319" s="899">
        <f>PRODUCT(EX319:FB319)</f>
        <v>1</v>
      </c>
      <c r="FD319" s="966">
        <f>ROUND(EV319,0)</f>
        <v>906400</v>
      </c>
      <c r="FE319" s="901">
        <f>EV319-FD319</f>
        <v>0</v>
      </c>
      <c r="FH319" s="958"/>
      <c r="FI319" s="1190"/>
      <c r="FJ319" s="1179"/>
      <c r="FK319" s="1180"/>
      <c r="FL319" s="1015"/>
      <c r="FM319" s="1025">
        <f t="shared" si="5497"/>
        <v>0</v>
      </c>
      <c r="FN319" s="1016"/>
      <c r="FO319" s="898" t="e">
        <f>IF(EXACT(VLOOKUP(FH319,OFERTA_0,2,FALSE),FI319),1,0)</f>
        <v>#N/A</v>
      </c>
      <c r="FP319" s="898" t="e">
        <f>IF(EXACT(VLOOKUP(FH319,OFERTA_0,3,FALSE),FJ319),1,0)</f>
        <v>#N/A</v>
      </c>
      <c r="FQ319" s="899" t="e">
        <f>IF(EXACT(VLOOKUP(FH319,OFERTA_0,4,FALSE),FK319),1,0)</f>
        <v>#N/A</v>
      </c>
      <c r="FR319" s="899">
        <f>IF(FL319=0,0,1)</f>
        <v>0</v>
      </c>
      <c r="FS319" s="899">
        <f>IF(FM319=0,0,1)</f>
        <v>0</v>
      </c>
      <c r="FT319" s="899" t="e">
        <f>PRODUCT(FO319:FS319)</f>
        <v>#N/A</v>
      </c>
      <c r="FU319" s="966">
        <f>ROUND(FM319,0)</f>
        <v>0</v>
      </c>
      <c r="FV319" s="901">
        <f>FM319-FU319</f>
        <v>0</v>
      </c>
      <c r="FY319" s="958" t="s">
        <v>992</v>
      </c>
      <c r="FZ319" s="1190" t="s">
        <v>664</v>
      </c>
      <c r="GA319" s="1179" t="s">
        <v>149</v>
      </c>
      <c r="GB319" s="1180">
        <v>22</v>
      </c>
      <c r="GC319" s="1017">
        <v>42138</v>
      </c>
      <c r="GD319" s="1025">
        <f t="shared" si="5506"/>
        <v>927036</v>
      </c>
      <c r="GE319" s="1016"/>
      <c r="GF319" s="898">
        <f>IF(EXACT(VLOOKUP(FY319,OFERTA_0,2,FALSE),FZ319),1,0)</f>
        <v>1</v>
      </c>
      <c r="GG319" s="898">
        <f>IF(EXACT(VLOOKUP(FY319,OFERTA_0,3,FALSE),GA319),1,0)</f>
        <v>1</v>
      </c>
      <c r="GH319" s="899">
        <f>IF(EXACT(VLOOKUP(FY319,OFERTA_0,4,FALSE),GB319),1,0)</f>
        <v>1</v>
      </c>
      <c r="GI319" s="899">
        <f>IF(GC319=0,0,1)</f>
        <v>1</v>
      </c>
      <c r="GJ319" s="899">
        <f>IF(GD319=0,0,1)</f>
        <v>1</v>
      </c>
      <c r="GK319" s="899">
        <f>PRODUCT(GF319:GJ319)</f>
        <v>1</v>
      </c>
      <c r="GL319" s="966">
        <f>ROUND(GD319,0)</f>
        <v>927036</v>
      </c>
      <c r="GM319" s="901">
        <f>GD319-GL319</f>
        <v>0</v>
      </c>
      <c r="GP319" s="958" t="s">
        <v>992</v>
      </c>
      <c r="GQ319" s="1190" t="s">
        <v>664</v>
      </c>
      <c r="GR319" s="1179" t="s">
        <v>149</v>
      </c>
      <c r="GS319" s="1180">
        <v>22</v>
      </c>
      <c r="GT319" s="1015">
        <v>41300</v>
      </c>
      <c r="GU319" s="1025">
        <f t="shared" si="5515"/>
        <v>908600</v>
      </c>
      <c r="GV319" s="1016"/>
      <c r="GW319" s="898">
        <f>IF(EXACT(VLOOKUP(GP319,OFERTA_0,2,FALSE),GQ319),1,0)</f>
        <v>1</v>
      </c>
      <c r="GX319" s="898">
        <f>IF(EXACT(VLOOKUP(GP319,OFERTA_0,3,FALSE),GR319),1,0)</f>
        <v>1</v>
      </c>
      <c r="GY319" s="899">
        <f>IF(EXACT(VLOOKUP(GP319,OFERTA_0,4,FALSE),GS319),1,0)</f>
        <v>1</v>
      </c>
      <c r="GZ319" s="899">
        <f>IF(GT319=0,0,1)</f>
        <v>1</v>
      </c>
      <c r="HA319" s="899">
        <f>IF(GU319=0,0,1)</f>
        <v>1</v>
      </c>
      <c r="HB319" s="899">
        <f>PRODUCT(GW319:HA319)</f>
        <v>1</v>
      </c>
      <c r="HC319" s="966">
        <f>ROUND(GU319,0)</f>
        <v>908600</v>
      </c>
      <c r="HD319" s="901">
        <f>GU319-HC319</f>
        <v>0</v>
      </c>
      <c r="HG319" s="958" t="s">
        <v>992</v>
      </c>
      <c r="HH319" s="1190" t="s">
        <v>664</v>
      </c>
      <c r="HI319" s="1179" t="s">
        <v>149</v>
      </c>
      <c r="HJ319" s="1180">
        <v>22</v>
      </c>
      <c r="HK319" s="1015">
        <v>51350</v>
      </c>
      <c r="HL319" s="1025">
        <f t="shared" si="5524"/>
        <v>1129700</v>
      </c>
      <c r="HM319" s="1016"/>
      <c r="HN319" s="898">
        <f>IF(EXACT(VLOOKUP(HG319,OFERTA_0,2,FALSE),HH319),1,0)</f>
        <v>1</v>
      </c>
      <c r="HO319" s="898">
        <f>IF(EXACT(VLOOKUP(HG319,OFERTA_0,3,FALSE),HI319),1,0)</f>
        <v>1</v>
      </c>
      <c r="HP319" s="899">
        <f>IF(EXACT(VLOOKUP(HG319,OFERTA_0,4,FALSE),HJ319),1,0)</f>
        <v>1</v>
      </c>
      <c r="HQ319" s="899">
        <f>IF(HK319=0,0,1)</f>
        <v>1</v>
      </c>
      <c r="HR319" s="899">
        <f>IF(HL319=0,0,1)</f>
        <v>1</v>
      </c>
      <c r="HS319" s="899">
        <f>PRODUCT(HN319:HR319)</f>
        <v>1</v>
      </c>
      <c r="HT319" s="966">
        <f>ROUND(HL319,0)</f>
        <v>1129700</v>
      </c>
      <c r="HU319" s="901">
        <f>HL319-HT319</f>
        <v>0</v>
      </c>
      <c r="HX319" s="958" t="s">
        <v>992</v>
      </c>
      <c r="HY319" s="1190" t="s">
        <v>664</v>
      </c>
      <c r="HZ319" s="1179" t="s">
        <v>149</v>
      </c>
      <c r="IA319" s="1180">
        <v>22</v>
      </c>
      <c r="IB319" s="1020">
        <v>16571</v>
      </c>
      <c r="IC319" s="1027">
        <f t="shared" si="5533"/>
        <v>364562</v>
      </c>
      <c r="ID319" s="1016"/>
      <c r="IE319" s="898">
        <f>IF(EXACT(VLOOKUP(HX319,OFERTA_0,2,FALSE),HY319),1,0)</f>
        <v>1</v>
      </c>
      <c r="IF319" s="898">
        <f>IF(EXACT(VLOOKUP(HX319,OFERTA_0,3,FALSE),HZ319),1,0)</f>
        <v>1</v>
      </c>
      <c r="IG319" s="899">
        <f>IF(EXACT(VLOOKUP(HX319,OFERTA_0,4,FALSE),IA319),1,0)</f>
        <v>1</v>
      </c>
      <c r="IH319" s="899">
        <f>IF(IB319=0,0,1)</f>
        <v>1</v>
      </c>
      <c r="II319" s="899">
        <f>IF(IC319=0,0,1)</f>
        <v>1</v>
      </c>
      <c r="IJ319" s="899">
        <f>PRODUCT(IE319:II319)</f>
        <v>1</v>
      </c>
      <c r="IK319" s="966">
        <f>ROUND(IC319,0)</f>
        <v>364562</v>
      </c>
      <c r="IL319" s="901">
        <f>IC319-IK319</f>
        <v>0</v>
      </c>
      <c r="IO319" s="958" t="s">
        <v>992</v>
      </c>
      <c r="IP319" s="1190" t="s">
        <v>664</v>
      </c>
      <c r="IQ319" s="1179" t="s">
        <v>149</v>
      </c>
      <c r="IR319" s="1180">
        <v>22</v>
      </c>
      <c r="IS319" s="1015">
        <v>81354</v>
      </c>
      <c r="IT319" s="1025">
        <f t="shared" si="5542"/>
        <v>1789788</v>
      </c>
      <c r="IU319" s="1016"/>
      <c r="IV319" s="898">
        <f>IF(EXACT(VLOOKUP(IO319,OFERTA_0,2,FALSE),IP319),1,0)</f>
        <v>1</v>
      </c>
      <c r="IW319" s="898">
        <f>IF(EXACT(VLOOKUP(IO319,OFERTA_0,3,FALSE),IQ319),1,0)</f>
        <v>1</v>
      </c>
      <c r="IX319" s="899">
        <f>IF(EXACT(VLOOKUP(IO319,OFERTA_0,4,FALSE),IR319),1,0)</f>
        <v>1</v>
      </c>
      <c r="IY319" s="899">
        <f>IF(IS319=0,0,1)</f>
        <v>1</v>
      </c>
      <c r="IZ319" s="899">
        <f>IF(IT319=0,0,1)</f>
        <v>1</v>
      </c>
      <c r="JA319" s="899">
        <f>PRODUCT(IV319:IZ319)</f>
        <v>1</v>
      </c>
      <c r="JB319" s="966">
        <f>ROUND(IT319,0)</f>
        <v>1789788</v>
      </c>
      <c r="JC319" s="901">
        <f>IT319-JB319</f>
        <v>0</v>
      </c>
      <c r="JF319" s="958" t="s">
        <v>992</v>
      </c>
      <c r="JG319" s="1190" t="s">
        <v>664</v>
      </c>
      <c r="JH319" s="1179" t="s">
        <v>149</v>
      </c>
      <c r="JI319" s="1180">
        <v>22</v>
      </c>
      <c r="JJ319" s="1015">
        <v>51300</v>
      </c>
      <c r="JK319" s="1025">
        <f t="shared" si="5551"/>
        <v>1128600</v>
      </c>
      <c r="JL319" s="1016"/>
      <c r="JM319" s="898">
        <f>IF(EXACT(VLOOKUP(JF319,OFERTA_0,2,FALSE),JG319),1,0)</f>
        <v>1</v>
      </c>
      <c r="JN319" s="898">
        <f>IF(EXACT(VLOOKUP(JF319,OFERTA_0,3,FALSE),JH319),1,0)</f>
        <v>1</v>
      </c>
      <c r="JO319" s="899">
        <f>IF(EXACT(VLOOKUP(JF319,OFERTA_0,4,FALSE),JI319),1,0)</f>
        <v>1</v>
      </c>
      <c r="JP319" s="899">
        <f>IF(JJ319=0,0,1)</f>
        <v>1</v>
      </c>
      <c r="JQ319" s="899">
        <f>IF(JK319=0,0,1)</f>
        <v>1</v>
      </c>
      <c r="JR319" s="899">
        <f>PRODUCT(JM319:JQ319)</f>
        <v>1</v>
      </c>
      <c r="JS319" s="966">
        <f>ROUND(JK319,0)</f>
        <v>1128600</v>
      </c>
      <c r="JT319" s="901">
        <f>JK319-JS319</f>
        <v>0</v>
      </c>
      <c r="JW319" s="958" t="s">
        <v>992</v>
      </c>
      <c r="JX319" s="1190" t="s">
        <v>664</v>
      </c>
      <c r="JY319" s="1179" t="s">
        <v>149</v>
      </c>
      <c r="JZ319" s="1180">
        <v>22</v>
      </c>
      <c r="KA319" s="1015">
        <v>47500.696650000005</v>
      </c>
      <c r="KB319" s="1025">
        <f t="shared" si="5560"/>
        <v>1045015</v>
      </c>
      <c r="KC319" s="1016"/>
      <c r="KD319" s="898">
        <f>IF(EXACT(VLOOKUP(JW319,OFERTA_0,2,FALSE),JX319),1,0)</f>
        <v>1</v>
      </c>
      <c r="KE319" s="898">
        <f>IF(EXACT(VLOOKUP(JW319,OFERTA_0,3,FALSE),JY319),1,0)</f>
        <v>1</v>
      </c>
      <c r="KF319" s="899">
        <f>IF(EXACT(VLOOKUP(JW319,OFERTA_0,4,FALSE),JZ319),1,0)</f>
        <v>1</v>
      </c>
      <c r="KG319" s="899">
        <f>IF(KA319=0,0,1)</f>
        <v>1</v>
      </c>
      <c r="KH319" s="899">
        <f>IF(KB319=0,0,1)</f>
        <v>1</v>
      </c>
      <c r="KI319" s="899">
        <f>PRODUCT(KD319:KH319)</f>
        <v>1</v>
      </c>
      <c r="KJ319" s="966">
        <f>ROUND(KB319,0)</f>
        <v>1045015</v>
      </c>
      <c r="KK319" s="901">
        <f>KB319-KJ319</f>
        <v>0</v>
      </c>
      <c r="KN319" s="958" t="s">
        <v>992</v>
      </c>
      <c r="KO319" s="1190" t="s">
        <v>664</v>
      </c>
      <c r="KP319" s="1179" t="s">
        <v>149</v>
      </c>
      <c r="KQ319" s="1180">
        <v>22</v>
      </c>
      <c r="KR319" s="1015">
        <v>56595</v>
      </c>
      <c r="KS319" s="1025">
        <f t="shared" si="5569"/>
        <v>1245090</v>
      </c>
      <c r="KT319" s="1016"/>
      <c r="KU319" s="898">
        <f>IF(EXACT(VLOOKUP(KN319,OFERTA_0,2,FALSE),KO319),1,0)</f>
        <v>1</v>
      </c>
      <c r="KV319" s="898">
        <f>IF(EXACT(VLOOKUP(KN319,OFERTA_0,3,FALSE),KP319),1,0)</f>
        <v>1</v>
      </c>
      <c r="KW319" s="899">
        <f>IF(EXACT(VLOOKUP(KN319,OFERTA_0,4,FALSE),KQ319),1,0)</f>
        <v>1</v>
      </c>
      <c r="KX319" s="899">
        <f>IF(KR319=0,0,1)</f>
        <v>1</v>
      </c>
      <c r="KY319" s="899">
        <f>IF(KS319=0,0,1)</f>
        <v>1</v>
      </c>
      <c r="KZ319" s="899">
        <f>PRODUCT(KU319:KY319)</f>
        <v>1</v>
      </c>
      <c r="LA319" s="966">
        <f>ROUND(KS319,0)</f>
        <v>1245090</v>
      </c>
      <c r="LB319" s="901">
        <f>KS319-LA319</f>
        <v>0</v>
      </c>
      <c r="LE319" s="958" t="s">
        <v>992</v>
      </c>
      <c r="LF319" s="1190" t="s">
        <v>664</v>
      </c>
      <c r="LG319" s="1179" t="s">
        <v>149</v>
      </c>
      <c r="LH319" s="1180">
        <v>22</v>
      </c>
      <c r="LI319" s="1021">
        <v>89730</v>
      </c>
      <c r="LJ319" s="1028">
        <f t="shared" si="5578"/>
        <v>1974060</v>
      </c>
      <c r="LK319" s="1016"/>
      <c r="LL319" s="898">
        <f>IF(EXACT(VLOOKUP(LE319,OFERTA_0,2,FALSE),LF319),1,0)</f>
        <v>1</v>
      </c>
      <c r="LM319" s="898">
        <f>IF(EXACT(VLOOKUP(LE319,OFERTA_0,3,FALSE),LG319),1,0)</f>
        <v>1</v>
      </c>
      <c r="LN319" s="899">
        <f>IF(EXACT(VLOOKUP(LE319,OFERTA_0,4,FALSE),LH319),1,0)</f>
        <v>1</v>
      </c>
      <c r="LO319" s="899">
        <f>IF(LI319=0,0,1)</f>
        <v>1</v>
      </c>
      <c r="LP319" s="899">
        <f>IF(LJ319=0,0,1)</f>
        <v>1</v>
      </c>
      <c r="LQ319" s="899">
        <f>PRODUCT(LL319:LP319)</f>
        <v>1</v>
      </c>
      <c r="LR319" s="966">
        <f>ROUND(LJ319,0)</f>
        <v>1974060</v>
      </c>
      <c r="LS319" s="901">
        <f>LJ319-LR319</f>
        <v>0</v>
      </c>
      <c r="LV319" s="958" t="s">
        <v>992</v>
      </c>
      <c r="LW319" s="1190" t="s">
        <v>664</v>
      </c>
      <c r="LX319" s="1179" t="s">
        <v>149</v>
      </c>
      <c r="LY319" s="1180">
        <v>22</v>
      </c>
      <c r="LZ319" s="1015">
        <v>56550</v>
      </c>
      <c r="MA319" s="1025">
        <f t="shared" si="5587"/>
        <v>1244100</v>
      </c>
      <c r="MB319" s="1016"/>
      <c r="MC319" s="898">
        <f>IF(EXACT(VLOOKUP(LV319,OFERTA_0,2,FALSE),LW319),1,0)</f>
        <v>1</v>
      </c>
      <c r="MD319" s="898">
        <f>IF(EXACT(VLOOKUP(LV319,OFERTA_0,3,FALSE),LX319),1,0)</f>
        <v>1</v>
      </c>
      <c r="ME319" s="899">
        <f>IF(EXACT(VLOOKUP(LV319,OFERTA_0,4,FALSE),LY319),1,0)</f>
        <v>1</v>
      </c>
      <c r="MF319" s="899">
        <f>IF(LZ319=0,0,1)</f>
        <v>1</v>
      </c>
      <c r="MG319" s="899">
        <f>IF(MA319=0,0,1)</f>
        <v>1</v>
      </c>
      <c r="MH319" s="899">
        <f>PRODUCT(MC319:MG319)</f>
        <v>1</v>
      </c>
      <c r="MI319" s="966">
        <f>ROUND(MA319,0)</f>
        <v>1244100</v>
      </c>
      <c r="MJ319" s="901">
        <f>MA319-MI319</f>
        <v>0</v>
      </c>
      <c r="MM319" s="958" t="s">
        <v>992</v>
      </c>
      <c r="MN319" s="1190" t="s">
        <v>664</v>
      </c>
      <c r="MO319" s="1179" t="s">
        <v>149</v>
      </c>
      <c r="MP319" s="1180">
        <v>22</v>
      </c>
      <c r="MQ319" s="1015">
        <v>78300</v>
      </c>
      <c r="MR319" s="1025">
        <f t="shared" si="5596"/>
        <v>1722600</v>
      </c>
      <c r="MS319" s="1016"/>
      <c r="MT319" s="898">
        <f>IF(EXACT(VLOOKUP(MM319,OFERTA_0,2,FALSE),MN319),1,0)</f>
        <v>1</v>
      </c>
      <c r="MU319" s="898">
        <f>IF(EXACT(VLOOKUP(MM319,OFERTA_0,3,FALSE),MO319),1,0)</f>
        <v>1</v>
      </c>
      <c r="MV319" s="899">
        <f>IF(EXACT(VLOOKUP(MM319,OFERTA_0,4,FALSE),MP319),1,0)</f>
        <v>1</v>
      </c>
      <c r="MW319" s="899">
        <f>IF(MQ319=0,0,1)</f>
        <v>1</v>
      </c>
      <c r="MX319" s="899">
        <f>IF(MR319=0,0,1)</f>
        <v>1</v>
      </c>
      <c r="MY319" s="899">
        <f>PRODUCT(MT319:MX319)</f>
        <v>1</v>
      </c>
      <c r="MZ319" s="966">
        <f>ROUND(MR319,0)</f>
        <v>1722600</v>
      </c>
      <c r="NA319" s="901">
        <f>MR319-MZ319</f>
        <v>0</v>
      </c>
      <c r="ND319" s="975" t="s">
        <v>992</v>
      </c>
      <c r="NE319" s="976" t="s">
        <v>664</v>
      </c>
      <c r="NF319" s="1175" t="s">
        <v>149</v>
      </c>
      <c r="NG319" s="1176">
        <v>22</v>
      </c>
      <c r="NH319" s="979">
        <v>47893.23</v>
      </c>
      <c r="NI319" s="980">
        <v>1053651</v>
      </c>
      <c r="NJ319" s="1016"/>
      <c r="NK319" s="898">
        <f>IF(EXACT(VLOOKUP(ND319,OFERTA_0,2,FALSE),NE319),1,0)</f>
        <v>1</v>
      </c>
      <c r="NL319" s="898">
        <f>IF(EXACT(VLOOKUP(ND319,OFERTA_0,3,FALSE),NF319),1,0)</f>
        <v>1</v>
      </c>
      <c r="NM319" s="899">
        <f>IF(EXACT(VLOOKUP(ND319,OFERTA_0,4,FALSE),NG319),1,0)</f>
        <v>1</v>
      </c>
      <c r="NN319" s="899">
        <f>IF(NH319=0,0,1)</f>
        <v>1</v>
      </c>
      <c r="NO319" s="899">
        <f>IF(NI319=0,0,1)</f>
        <v>1</v>
      </c>
      <c r="NP319" s="899">
        <f>PRODUCT(NK319:NO319)</f>
        <v>1</v>
      </c>
      <c r="NQ319" s="966">
        <f>ROUND(NI319,0)</f>
        <v>1053651</v>
      </c>
      <c r="NR319" s="901">
        <f>NI319-NQ319</f>
        <v>0</v>
      </c>
      <c r="NU319" s="981" t="s">
        <v>992</v>
      </c>
      <c r="NV319" s="982" t="s">
        <v>664</v>
      </c>
      <c r="NW319" s="1177" t="s">
        <v>149</v>
      </c>
      <c r="NX319" s="1178">
        <v>22</v>
      </c>
      <c r="NY319" s="1022">
        <v>48377</v>
      </c>
      <c r="NZ319" s="986">
        <f t="shared" si="5613"/>
        <v>1064294</v>
      </c>
      <c r="OA319" s="1016"/>
      <c r="OB319" s="898">
        <f>IF(EXACT(VLOOKUP(NU319,OFERTA_0,2,FALSE),NV319),1,0)</f>
        <v>1</v>
      </c>
      <c r="OC319" s="898">
        <f>IF(EXACT(VLOOKUP(NU319,OFERTA_0,3,FALSE),NW319),1,0)</f>
        <v>1</v>
      </c>
      <c r="OD319" s="899">
        <f>IF(EXACT(VLOOKUP(NU319,OFERTA_0,4,FALSE),NX319),1,0)</f>
        <v>1</v>
      </c>
      <c r="OE319" s="899">
        <f>IF(NY319=0,0,1)</f>
        <v>1</v>
      </c>
      <c r="OF319" s="899">
        <f>IF(NZ319=0,0,1)</f>
        <v>1</v>
      </c>
      <c r="OG319" s="899">
        <f>PRODUCT(OB319:OF319)</f>
        <v>1</v>
      </c>
      <c r="OH319" s="966">
        <f>ROUND(NZ319,0)</f>
        <v>1064294</v>
      </c>
      <c r="OI319" s="901">
        <f>NZ319-OH319</f>
        <v>0</v>
      </c>
      <c r="OL319" s="958" t="s">
        <v>992</v>
      </c>
      <c r="OM319" s="1190" t="s">
        <v>664</v>
      </c>
      <c r="ON319" s="1179" t="s">
        <v>149</v>
      </c>
      <c r="OO319" s="1180">
        <v>22</v>
      </c>
      <c r="OP319" s="1015">
        <v>58716</v>
      </c>
      <c r="OQ319" s="1025">
        <f t="shared" si="5622"/>
        <v>1291752</v>
      </c>
      <c r="OR319" s="1016"/>
      <c r="OS319" s="898">
        <f>IF(EXACT(VLOOKUP(OL319,OFERTA_0,2,FALSE),OM319),1,0)</f>
        <v>1</v>
      </c>
      <c r="OT319" s="898">
        <f>IF(EXACT(VLOOKUP(OL319,OFERTA_0,3,FALSE),ON319),1,0)</f>
        <v>1</v>
      </c>
      <c r="OU319" s="899">
        <f>IF(EXACT(VLOOKUP(OL319,OFERTA_0,4,FALSE),OO319),1,0)</f>
        <v>1</v>
      </c>
      <c r="OV319" s="899">
        <f>IF(OP319=0,0,1)</f>
        <v>1</v>
      </c>
      <c r="OW319" s="899">
        <f>IF(OQ319=0,0,1)</f>
        <v>1</v>
      </c>
      <c r="OX319" s="899">
        <f>PRODUCT(OS319:OW319)</f>
        <v>1</v>
      </c>
      <c r="OY319" s="966">
        <f>ROUND(OQ319,0)</f>
        <v>1291752</v>
      </c>
      <c r="OZ319" s="901">
        <f>OQ319-OY319</f>
        <v>0</v>
      </c>
      <c r="PC319" s="958" t="s">
        <v>992</v>
      </c>
      <c r="PD319" s="1190" t="s">
        <v>664</v>
      </c>
      <c r="PE319" s="1179" t="s">
        <v>149</v>
      </c>
      <c r="PF319" s="1180">
        <v>22</v>
      </c>
      <c r="PG319" s="1023">
        <v>83944</v>
      </c>
      <c r="PH319" s="1029">
        <v>1846768</v>
      </c>
      <c r="PI319" s="1249"/>
      <c r="PJ319" s="898">
        <f>IF(EXACT(VLOOKUP(PC319,OFERTA_0,2,FALSE),PD319),1,0)</f>
        <v>1</v>
      </c>
      <c r="PK319" s="898">
        <f>IF(EXACT(VLOOKUP(PC319,OFERTA_0,3,FALSE),PE319),1,0)</f>
        <v>1</v>
      </c>
      <c r="PL319" s="899">
        <f>IF(EXACT(VLOOKUP(PC319,OFERTA_0,4,FALSE),PF319),1,0)</f>
        <v>1</v>
      </c>
      <c r="PM319" s="899">
        <f>IF(PG319=0,0,1)</f>
        <v>1</v>
      </c>
      <c r="PN319" s="899">
        <f>IF(PH319=0,0,1)</f>
        <v>1</v>
      </c>
      <c r="PO319" s="899">
        <f>PRODUCT(PJ319:PN319)</f>
        <v>1</v>
      </c>
      <c r="PP319" s="966">
        <f>ROUND(PH319,0)</f>
        <v>1846768</v>
      </c>
      <c r="PQ319" s="901">
        <f>PH319-PP319</f>
        <v>0</v>
      </c>
      <c r="PT319" s="958" t="s">
        <v>992</v>
      </c>
      <c r="PU319" s="1190" t="s">
        <v>664</v>
      </c>
      <c r="PV319" s="1179" t="s">
        <v>149</v>
      </c>
      <c r="PW319" s="1180">
        <v>22</v>
      </c>
      <c r="PX319" s="1015">
        <v>41080</v>
      </c>
      <c r="PY319" s="1025">
        <f t="shared" si="5639"/>
        <v>903760</v>
      </c>
      <c r="PZ319" s="1016"/>
      <c r="QA319" s="898">
        <f>IF(EXACT(VLOOKUP(PT319,OFERTA_0,2,FALSE),PU319),1,0)</f>
        <v>1</v>
      </c>
      <c r="QB319" s="898">
        <f>IF(EXACT(VLOOKUP(PT319,OFERTA_0,3,FALSE),PV319),1,0)</f>
        <v>1</v>
      </c>
      <c r="QC319" s="899">
        <f>IF(EXACT(VLOOKUP(PT319,OFERTA_0,4,FALSE),PW319),1,0)</f>
        <v>1</v>
      </c>
      <c r="QD319" s="899">
        <f>IF(PX319=0,0,1)</f>
        <v>1</v>
      </c>
      <c r="QE319" s="899">
        <f>IF(PY319=0,0,1)</f>
        <v>1</v>
      </c>
      <c r="QF319" s="899">
        <f>PRODUCT(QA319:QE319)</f>
        <v>1</v>
      </c>
      <c r="QG319" s="966">
        <f>ROUND(PY319,0)</f>
        <v>903760</v>
      </c>
      <c r="QH319" s="901">
        <f>PY319-QG319</f>
        <v>0</v>
      </c>
      <c r="QK319" s="958" t="s">
        <v>992</v>
      </c>
      <c r="QL319" s="1190" t="s">
        <v>664</v>
      </c>
      <c r="QM319" s="1179" t="s">
        <v>149</v>
      </c>
      <c r="QN319" s="1180">
        <v>22</v>
      </c>
      <c r="QO319" s="1021">
        <v>90178.65</v>
      </c>
      <c r="QP319" s="1028">
        <f t="shared" si="5648"/>
        <v>1983930</v>
      </c>
      <c r="QQ319" s="1016"/>
      <c r="QR319" s="898">
        <f>IF(EXACT(VLOOKUP(QK319,OFERTA_0,2,FALSE),QL319),1,0)</f>
        <v>1</v>
      </c>
      <c r="QS319" s="898">
        <f>IF(EXACT(VLOOKUP(QK319,OFERTA_0,3,FALSE),QM319),1,0)</f>
        <v>1</v>
      </c>
      <c r="QT319" s="899">
        <f>IF(EXACT(VLOOKUP(QK319,OFERTA_0,4,FALSE),QN319),1,0)</f>
        <v>1</v>
      </c>
      <c r="QU319" s="899">
        <f>IF(QO319=0,0,1)</f>
        <v>1</v>
      </c>
      <c r="QV319" s="899">
        <f>IF(QP319=0,0,1)</f>
        <v>1</v>
      </c>
      <c r="QW319" s="899">
        <f>PRODUCT(QR319:QV319)</f>
        <v>1</v>
      </c>
      <c r="QX319" s="966">
        <f>ROUND(QP319,0)</f>
        <v>1983930</v>
      </c>
      <c r="QY319" s="901">
        <f>QP319-QX319</f>
        <v>0</v>
      </c>
      <c r="RB319" s="405"/>
      <c r="RC319" s="406"/>
      <c r="RD319" s="407"/>
      <c r="RE319" s="408"/>
      <c r="RF319" s="409"/>
      <c r="RG319" s="410"/>
      <c r="RH319" s="410"/>
      <c r="RI319" s="898"/>
      <c r="RJ319" s="898"/>
      <c r="RK319" s="934"/>
      <c r="RL319" s="934"/>
      <c r="RM319" s="934"/>
      <c r="RN319" s="934"/>
      <c r="RO319" s="935"/>
      <c r="RP319" s="936"/>
      <c r="RS319" s="405"/>
      <c r="RT319" s="406"/>
      <c r="RU319" s="407"/>
      <c r="RV319" s="408"/>
      <c r="RW319" s="409"/>
      <c r="RX319" s="410"/>
      <c r="RY319" s="410"/>
      <c r="RZ319" s="898"/>
      <c r="SA319" s="898"/>
      <c r="SB319" s="934"/>
      <c r="SC319" s="934"/>
      <c r="SD319" s="934"/>
      <c r="SE319" s="934"/>
      <c r="SF319" s="935"/>
      <c r="SG319" s="936"/>
      <c r="SJ319" s="405"/>
      <c r="SK319" s="406"/>
      <c r="SL319" s="407"/>
      <c r="SM319" s="408"/>
      <c r="SN319" s="409"/>
      <c r="SO319" s="410"/>
      <c r="SP319" s="410"/>
      <c r="SQ319" s="898"/>
      <c r="SR319" s="898"/>
      <c r="SS319" s="934"/>
      <c r="ST319" s="934"/>
      <c r="SU319" s="934"/>
      <c r="SV319" s="934"/>
      <c r="SW319" s="935"/>
      <c r="SX319" s="936"/>
    </row>
    <row r="320" spans="2:518" ht="64.5" customHeight="1" thickTop="1" thickBot="1">
      <c r="B320" s="958" t="s">
        <v>993</v>
      </c>
      <c r="C320" s="1190" t="s">
        <v>665</v>
      </c>
      <c r="D320" s="1179" t="s">
        <v>149</v>
      </c>
      <c r="E320" s="1180">
        <v>2</v>
      </c>
      <c r="F320" s="1015"/>
      <c r="G320" s="1025">
        <f t="shared" si="5423"/>
        <v>0</v>
      </c>
      <c r="H320" s="1016"/>
      <c r="K320" s="958" t="s">
        <v>993</v>
      </c>
      <c r="L320" s="1190" t="s">
        <v>665</v>
      </c>
      <c r="M320" s="1179" t="s">
        <v>149</v>
      </c>
      <c r="N320" s="1180">
        <v>2</v>
      </c>
      <c r="O320" s="1017">
        <v>62828</v>
      </c>
      <c r="P320" s="1025">
        <f t="shared" si="5424"/>
        <v>125656</v>
      </c>
      <c r="Q320" s="1016"/>
      <c r="R320" s="898">
        <f t="shared" ref="R320:R336" si="5657">IF(EXACT(VLOOKUP(K320,OFERTA_0,2,FALSE),L320),1,0)</f>
        <v>1</v>
      </c>
      <c r="S320" s="898">
        <f t="shared" ref="S320:S336" si="5658">IF(EXACT(VLOOKUP(K320,OFERTA_0,3,FALSE),M320),1,0)</f>
        <v>1</v>
      </c>
      <c r="T320" s="899">
        <f t="shared" ref="T320:T336" si="5659">IF(EXACT(VLOOKUP(K320,OFERTA_0,4,FALSE),N320),1,0)</f>
        <v>1</v>
      </c>
      <c r="U320" s="899">
        <f t="shared" ref="U320:U336" si="5660">IF(O320=0,0,1)</f>
        <v>1</v>
      </c>
      <c r="V320" s="899">
        <f t="shared" ref="V320:V336" si="5661">IF(P320=0,0,1)</f>
        <v>1</v>
      </c>
      <c r="W320" s="899">
        <f t="shared" ref="W320:W336" si="5662">PRODUCT(R320:V320)</f>
        <v>1</v>
      </c>
      <c r="X320" s="966">
        <f t="shared" ref="X320:X336" si="5663">ROUND(P320,0)</f>
        <v>125656</v>
      </c>
      <c r="Y320" s="901">
        <f t="shared" ref="Y320:Y336" si="5664">P320-X320</f>
        <v>0</v>
      </c>
      <c r="Z320" s="872"/>
      <c r="AA320" s="872"/>
      <c r="AB320" s="958" t="s">
        <v>993</v>
      </c>
      <c r="AC320" s="1190" t="s">
        <v>665</v>
      </c>
      <c r="AD320" s="1179" t="s">
        <v>149</v>
      </c>
      <c r="AE320" s="1180">
        <v>2</v>
      </c>
      <c r="AF320" s="1015">
        <v>58847</v>
      </c>
      <c r="AG320" s="1025">
        <f t="shared" si="5425"/>
        <v>117694</v>
      </c>
      <c r="AH320" s="1016"/>
      <c r="AI320" s="898">
        <f t="shared" ref="AI320:AI330" si="5665">IF(EXACT(VLOOKUP(AB320,OFERTA_0,2,FALSE),AC320),1,0)</f>
        <v>1</v>
      </c>
      <c r="AJ320" s="898">
        <f t="shared" ref="AJ320:AJ330" si="5666">IF(EXACT(VLOOKUP(AB320,OFERTA_0,3,FALSE),AD320),1,0)</f>
        <v>1</v>
      </c>
      <c r="AK320" s="899">
        <f t="shared" ref="AK320:AK330" si="5667">IF(EXACT(VLOOKUP(AB320,OFERTA_0,4,FALSE),AE320),1,0)</f>
        <v>1</v>
      </c>
      <c r="AL320" s="899">
        <f t="shared" ref="AL320:AL330" si="5668">IF(AF320=0,0,1)</f>
        <v>1</v>
      </c>
      <c r="AM320" s="899">
        <f t="shared" ref="AM320:AM330" si="5669">IF(AG320=0,0,1)</f>
        <v>1</v>
      </c>
      <c r="AN320" s="899">
        <f t="shared" ref="AN320:AN330" si="5670">PRODUCT(AI320:AM320)</f>
        <v>1</v>
      </c>
      <c r="AO320" s="966">
        <f t="shared" ref="AO320:AO330" si="5671">ROUND(AG320,0)</f>
        <v>117694</v>
      </c>
      <c r="AP320" s="901">
        <f t="shared" ref="AP320:AP330" si="5672">AG320-AO320</f>
        <v>0</v>
      </c>
      <c r="AQ320" s="872"/>
      <c r="AR320" s="872"/>
      <c r="AS320" s="958" t="s">
        <v>993</v>
      </c>
      <c r="AT320" s="1191" t="s">
        <v>665</v>
      </c>
      <c r="AU320" s="1179" t="s">
        <v>149</v>
      </c>
      <c r="AV320" s="1180">
        <v>2</v>
      </c>
      <c r="AW320" s="1019">
        <v>85000</v>
      </c>
      <c r="AX320" s="1026">
        <f t="shared" si="5434"/>
        <v>170000</v>
      </c>
      <c r="AY320" s="1016"/>
      <c r="AZ320" s="898">
        <f t="shared" ref="AZ320:AZ330" si="5673">IF(EXACT(VLOOKUP(AS320,OFERTA_0,2,FALSE),AT320),1,0)</f>
        <v>1</v>
      </c>
      <c r="BA320" s="898">
        <f t="shared" ref="BA320:BA330" si="5674">IF(EXACT(VLOOKUP(AS320,OFERTA_0,3,FALSE),AU320),1,0)</f>
        <v>1</v>
      </c>
      <c r="BB320" s="899">
        <f t="shared" ref="BB320:BB330" si="5675">IF(EXACT(VLOOKUP(AS320,OFERTA_0,4,FALSE),AV320),1,0)</f>
        <v>1</v>
      </c>
      <c r="BC320" s="899">
        <f t="shared" ref="BC320:BC330" si="5676">IF(AW320=0,0,1)</f>
        <v>1</v>
      </c>
      <c r="BD320" s="899">
        <f t="shared" ref="BD320:BD330" si="5677">IF(AX320=0,0,1)</f>
        <v>1</v>
      </c>
      <c r="BE320" s="899">
        <f t="shared" ref="BE320:BE330" si="5678">PRODUCT(AZ320:BD320)</f>
        <v>1</v>
      </c>
      <c r="BF320" s="966">
        <f t="shared" ref="BF320:BF330" si="5679">ROUND(AX320,0)</f>
        <v>170000</v>
      </c>
      <c r="BG320" s="901">
        <f t="shared" ref="BG320:BG330" si="5680">AX320-BF320</f>
        <v>0</v>
      </c>
      <c r="BJ320" s="958" t="s">
        <v>993</v>
      </c>
      <c r="BK320" s="1192" t="s">
        <v>665</v>
      </c>
      <c r="BL320" s="1179" t="s">
        <v>149</v>
      </c>
      <c r="BM320" s="1180">
        <v>2</v>
      </c>
      <c r="BN320" s="1015">
        <v>51350</v>
      </c>
      <c r="BO320" s="1025">
        <f t="shared" si="5443"/>
        <v>102700</v>
      </c>
      <c r="BP320" s="1016"/>
      <c r="BQ320" s="898">
        <f t="shared" ref="BQ320:BQ330" si="5681">IF(EXACT(VLOOKUP(BJ320,OFERTA_0,2,FALSE),BK320),1,0)</f>
        <v>1</v>
      </c>
      <c r="BR320" s="898">
        <f t="shared" ref="BR320:BR330" si="5682">IF(EXACT(VLOOKUP(BJ320,OFERTA_0,3,FALSE),BL320),1,0)</f>
        <v>1</v>
      </c>
      <c r="BS320" s="899">
        <f t="shared" ref="BS320:BS330" si="5683">IF(EXACT(VLOOKUP(BJ320,OFERTA_0,4,FALSE),BM320),1,0)</f>
        <v>1</v>
      </c>
      <c r="BT320" s="899">
        <f t="shared" ref="BT320:BT330" si="5684">IF(BN320=0,0,1)</f>
        <v>1</v>
      </c>
      <c r="BU320" s="899">
        <f t="shared" ref="BU320:BU330" si="5685">IF(BO320=0,0,1)</f>
        <v>1</v>
      </c>
      <c r="BV320" s="899">
        <f t="shared" ref="BV320:BV330" si="5686">PRODUCT(BQ320:BU320)</f>
        <v>1</v>
      </c>
      <c r="BW320" s="966">
        <f t="shared" ref="BW320:BW330" si="5687">ROUND(BO320,0)</f>
        <v>102700</v>
      </c>
      <c r="BX320" s="901">
        <f t="shared" ref="BX320:BX330" si="5688">BO320-BW320</f>
        <v>0</v>
      </c>
      <c r="CA320" s="958" t="s">
        <v>993</v>
      </c>
      <c r="CB320" s="1190" t="s">
        <v>665</v>
      </c>
      <c r="CC320" s="1179" t="s">
        <v>149</v>
      </c>
      <c r="CD320" s="1180">
        <v>2</v>
      </c>
      <c r="CE320" s="1015">
        <v>61194</v>
      </c>
      <c r="CF320" s="1025">
        <f t="shared" si="5452"/>
        <v>122388</v>
      </c>
      <c r="CG320" s="1016"/>
      <c r="CH320" s="898">
        <f t="shared" ref="CH320:CH330" si="5689">IF(EXACT(VLOOKUP(CA320,OFERTA_0,2,FALSE),CB320),1,0)</f>
        <v>1</v>
      </c>
      <c r="CI320" s="898">
        <f t="shared" ref="CI320:CI330" si="5690">IF(EXACT(VLOOKUP(CA320,OFERTA_0,3,FALSE),CC320),1,0)</f>
        <v>1</v>
      </c>
      <c r="CJ320" s="899">
        <f t="shared" ref="CJ320:CJ330" si="5691">IF(EXACT(VLOOKUP(CA320,OFERTA_0,4,FALSE),CD320),1,0)</f>
        <v>1</v>
      </c>
      <c r="CK320" s="899">
        <f t="shared" ref="CK320:CK330" si="5692">IF(CE320=0,0,1)</f>
        <v>1</v>
      </c>
      <c r="CL320" s="899">
        <f t="shared" ref="CL320:CL330" si="5693">IF(CF320=0,0,1)</f>
        <v>1</v>
      </c>
      <c r="CM320" s="899">
        <f t="shared" ref="CM320:CM330" si="5694">PRODUCT(CH320:CL320)</f>
        <v>1</v>
      </c>
      <c r="CN320" s="966">
        <f t="shared" ref="CN320:CN330" si="5695">ROUND(CF320,0)</f>
        <v>122388</v>
      </c>
      <c r="CO320" s="901">
        <f t="shared" ref="CO320:CO330" si="5696">CF320-CN320</f>
        <v>0</v>
      </c>
      <c r="CR320" s="958" t="s">
        <v>993</v>
      </c>
      <c r="CS320" s="1190" t="s">
        <v>665</v>
      </c>
      <c r="CT320" s="1179" t="s">
        <v>149</v>
      </c>
      <c r="CU320" s="1180">
        <v>2</v>
      </c>
      <c r="CV320" s="1015">
        <v>82000</v>
      </c>
      <c r="CW320" s="1025">
        <f t="shared" si="5461"/>
        <v>164000</v>
      </c>
      <c r="CX320" s="1016"/>
      <c r="CY320" s="898">
        <f t="shared" ref="CY320:CY330" si="5697">IF(EXACT(VLOOKUP(CR320,OFERTA_0,2,FALSE),CS320),1,0)</f>
        <v>1</v>
      </c>
      <c r="CZ320" s="898">
        <f t="shared" ref="CZ320:CZ330" si="5698">IF(EXACT(VLOOKUP(CR320,OFERTA_0,3,FALSE),CT320),1,0)</f>
        <v>1</v>
      </c>
      <c r="DA320" s="899">
        <f t="shared" ref="DA320:DA330" si="5699">IF(EXACT(VLOOKUP(CR320,OFERTA_0,4,FALSE),CU320),1,0)</f>
        <v>1</v>
      </c>
      <c r="DB320" s="899">
        <f t="shared" ref="DB320:DB330" si="5700">IF(CV320=0,0,1)</f>
        <v>1</v>
      </c>
      <c r="DC320" s="899">
        <f t="shared" ref="DC320:DC330" si="5701">IF(CW320=0,0,1)</f>
        <v>1</v>
      </c>
      <c r="DD320" s="899">
        <f t="shared" ref="DD320:DD330" si="5702">PRODUCT(CY320:DC320)</f>
        <v>1</v>
      </c>
      <c r="DE320" s="966">
        <f t="shared" ref="DE320:DE330" si="5703">ROUND(CW320,0)</f>
        <v>164000</v>
      </c>
      <c r="DF320" s="901">
        <f t="shared" ref="DF320:DF330" si="5704">CW320-DE320</f>
        <v>0</v>
      </c>
      <c r="DI320" s="958" t="s">
        <v>993</v>
      </c>
      <c r="DJ320" s="1190" t="s">
        <v>665</v>
      </c>
      <c r="DK320" s="1179" t="s">
        <v>149</v>
      </c>
      <c r="DL320" s="1180">
        <v>2</v>
      </c>
      <c r="DM320" s="1015">
        <v>115910</v>
      </c>
      <c r="DN320" s="1025">
        <f t="shared" si="5470"/>
        <v>231820</v>
      </c>
      <c r="DO320" s="1016"/>
      <c r="DP320" s="898">
        <f t="shared" ref="DP320:DP330" si="5705">IF(EXACT(VLOOKUP(DI320,OFERTA_0,2,FALSE),DJ320),1,0)</f>
        <v>1</v>
      </c>
      <c r="DQ320" s="898">
        <f t="shared" ref="DQ320:DQ330" si="5706">IF(EXACT(VLOOKUP(DI320,OFERTA_0,3,FALSE),DK320),1,0)</f>
        <v>1</v>
      </c>
      <c r="DR320" s="899">
        <f t="shared" ref="DR320:DR330" si="5707">IF(EXACT(VLOOKUP(DI320,OFERTA_0,4,FALSE),DL320),1,0)</f>
        <v>1</v>
      </c>
      <c r="DS320" s="899">
        <f t="shared" ref="DS320:DS330" si="5708">IF(DM320=0,0,1)</f>
        <v>1</v>
      </c>
      <c r="DT320" s="899">
        <f t="shared" ref="DT320:DT330" si="5709">IF(DN320=0,0,1)</f>
        <v>1</v>
      </c>
      <c r="DU320" s="899">
        <f t="shared" ref="DU320:DU330" si="5710">PRODUCT(DP320:DT320)</f>
        <v>1</v>
      </c>
      <c r="DV320" s="966">
        <f t="shared" ref="DV320:DV330" si="5711">ROUND(DN320,0)</f>
        <v>231820</v>
      </c>
      <c r="DW320" s="901">
        <f t="shared" ref="DW320:DW330" si="5712">DN320-DV320</f>
        <v>0</v>
      </c>
      <c r="DZ320" s="958" t="s">
        <v>993</v>
      </c>
      <c r="EA320" s="1190" t="s">
        <v>665</v>
      </c>
      <c r="EB320" s="1179" t="s">
        <v>149</v>
      </c>
      <c r="EC320" s="1180">
        <v>2</v>
      </c>
      <c r="ED320" s="1015">
        <v>98500</v>
      </c>
      <c r="EE320" s="1025">
        <f t="shared" si="5479"/>
        <v>197000</v>
      </c>
      <c r="EF320" s="1016"/>
      <c r="EG320" s="898">
        <f t="shared" ref="EG320:EG330" si="5713">IF(EXACT(VLOOKUP(DZ320,OFERTA_0,2,FALSE),EA320),1,0)</f>
        <v>1</v>
      </c>
      <c r="EH320" s="898">
        <f t="shared" ref="EH320:EH330" si="5714">IF(EXACT(VLOOKUP(DZ320,OFERTA_0,3,FALSE),EB320),1,0)</f>
        <v>1</v>
      </c>
      <c r="EI320" s="899">
        <f t="shared" ref="EI320:EI330" si="5715">IF(EXACT(VLOOKUP(DZ320,OFERTA_0,4,FALSE),EC320),1,0)</f>
        <v>1</v>
      </c>
      <c r="EJ320" s="899">
        <f t="shared" ref="EJ320:EJ330" si="5716">IF(ED320=0,0,1)</f>
        <v>1</v>
      </c>
      <c r="EK320" s="899">
        <f t="shared" ref="EK320:EK330" si="5717">IF(EE320=0,0,1)</f>
        <v>1</v>
      </c>
      <c r="EL320" s="899">
        <f t="shared" ref="EL320:EL330" si="5718">PRODUCT(EG320:EK320)</f>
        <v>1</v>
      </c>
      <c r="EM320" s="966">
        <f t="shared" ref="EM320:EM330" si="5719">ROUND(EE320,0)</f>
        <v>197000</v>
      </c>
      <c r="EN320" s="901">
        <f t="shared" ref="EN320:EN330" si="5720">EE320-EM320</f>
        <v>0</v>
      </c>
      <c r="EQ320" s="958" t="s">
        <v>993</v>
      </c>
      <c r="ER320" s="1190" t="s">
        <v>665</v>
      </c>
      <c r="ES320" s="1179" t="s">
        <v>149</v>
      </c>
      <c r="ET320" s="1180">
        <v>2</v>
      </c>
      <c r="EU320" s="1015">
        <v>61500</v>
      </c>
      <c r="EV320" s="1025">
        <f t="shared" si="5488"/>
        <v>123000</v>
      </c>
      <c r="EW320" s="1016"/>
      <c r="EX320" s="898">
        <f t="shared" ref="EX320:EX330" si="5721">IF(EXACT(VLOOKUP(EQ320,OFERTA_0,2,FALSE),ER320),1,0)</f>
        <v>1</v>
      </c>
      <c r="EY320" s="898">
        <f t="shared" ref="EY320:EY330" si="5722">IF(EXACT(VLOOKUP(EQ320,OFERTA_0,3,FALSE),ES320),1,0)</f>
        <v>1</v>
      </c>
      <c r="EZ320" s="899">
        <f t="shared" ref="EZ320:EZ330" si="5723">IF(EXACT(VLOOKUP(EQ320,OFERTA_0,4,FALSE),ET320),1,0)</f>
        <v>1</v>
      </c>
      <c r="FA320" s="899">
        <f t="shared" ref="FA320:FA330" si="5724">IF(EU320=0,0,1)</f>
        <v>1</v>
      </c>
      <c r="FB320" s="899">
        <f t="shared" ref="FB320:FB330" si="5725">IF(EV320=0,0,1)</f>
        <v>1</v>
      </c>
      <c r="FC320" s="899">
        <f t="shared" ref="FC320:FC330" si="5726">PRODUCT(EX320:FB320)</f>
        <v>1</v>
      </c>
      <c r="FD320" s="966">
        <f t="shared" ref="FD320:FD330" si="5727">ROUND(EV320,0)</f>
        <v>123000</v>
      </c>
      <c r="FE320" s="901">
        <f t="shared" ref="FE320:FE330" si="5728">EV320-FD320</f>
        <v>0</v>
      </c>
      <c r="FH320" s="958"/>
      <c r="FI320" s="1190"/>
      <c r="FJ320" s="1179"/>
      <c r="FK320" s="1180"/>
      <c r="FL320" s="1015"/>
      <c r="FM320" s="1025">
        <f t="shared" si="5497"/>
        <v>0</v>
      </c>
      <c r="FN320" s="1016"/>
      <c r="FO320" s="898" t="e">
        <f t="shared" ref="FO320:FO330" si="5729">IF(EXACT(VLOOKUP(FH320,OFERTA_0,2,FALSE),FI320),1,0)</f>
        <v>#N/A</v>
      </c>
      <c r="FP320" s="898" t="e">
        <f t="shared" ref="FP320:FP330" si="5730">IF(EXACT(VLOOKUP(FH320,OFERTA_0,3,FALSE),FJ320),1,0)</f>
        <v>#N/A</v>
      </c>
      <c r="FQ320" s="899" t="e">
        <f t="shared" ref="FQ320:FQ330" si="5731">IF(EXACT(VLOOKUP(FH320,OFERTA_0,4,FALSE),FK320),1,0)</f>
        <v>#N/A</v>
      </c>
      <c r="FR320" s="899">
        <f t="shared" ref="FR320:FR330" si="5732">IF(FL320=0,0,1)</f>
        <v>0</v>
      </c>
      <c r="FS320" s="899">
        <f t="shared" ref="FS320:FS330" si="5733">IF(FM320=0,0,1)</f>
        <v>0</v>
      </c>
      <c r="FT320" s="899" t="e">
        <f t="shared" ref="FT320:FT330" si="5734">PRODUCT(FO320:FS320)</f>
        <v>#N/A</v>
      </c>
      <c r="FU320" s="966">
        <f t="shared" ref="FU320:FU330" si="5735">ROUND(FM320,0)</f>
        <v>0</v>
      </c>
      <c r="FV320" s="901">
        <f t="shared" ref="FV320:FV330" si="5736">FM320-FU320</f>
        <v>0</v>
      </c>
      <c r="FY320" s="958" t="s">
        <v>993</v>
      </c>
      <c r="FZ320" s="1190" t="s">
        <v>665</v>
      </c>
      <c r="GA320" s="1179" t="s">
        <v>149</v>
      </c>
      <c r="GB320" s="1180">
        <v>2</v>
      </c>
      <c r="GC320" s="1017">
        <v>62828</v>
      </c>
      <c r="GD320" s="1025">
        <f t="shared" si="5506"/>
        <v>125656</v>
      </c>
      <c r="GE320" s="1016"/>
      <c r="GF320" s="898">
        <f t="shared" ref="GF320:GF330" si="5737">IF(EXACT(VLOOKUP(FY320,OFERTA_0,2,FALSE),FZ320),1,0)</f>
        <v>1</v>
      </c>
      <c r="GG320" s="898">
        <f t="shared" ref="GG320:GG330" si="5738">IF(EXACT(VLOOKUP(FY320,OFERTA_0,3,FALSE),GA320),1,0)</f>
        <v>1</v>
      </c>
      <c r="GH320" s="899">
        <f t="shared" ref="GH320:GH330" si="5739">IF(EXACT(VLOOKUP(FY320,OFERTA_0,4,FALSE),GB320),1,0)</f>
        <v>1</v>
      </c>
      <c r="GI320" s="899">
        <f t="shared" ref="GI320:GI330" si="5740">IF(GC320=0,0,1)</f>
        <v>1</v>
      </c>
      <c r="GJ320" s="899">
        <f t="shared" ref="GJ320:GJ330" si="5741">IF(GD320=0,0,1)</f>
        <v>1</v>
      </c>
      <c r="GK320" s="899">
        <f t="shared" ref="GK320:GK330" si="5742">PRODUCT(GF320:GJ320)</f>
        <v>1</v>
      </c>
      <c r="GL320" s="966">
        <f t="shared" ref="GL320:GL330" si="5743">ROUND(GD320,0)</f>
        <v>125656</v>
      </c>
      <c r="GM320" s="901">
        <f t="shared" ref="GM320:GM330" si="5744">GD320-GL320</f>
        <v>0</v>
      </c>
      <c r="GP320" s="958" t="s">
        <v>993</v>
      </c>
      <c r="GQ320" s="1190" t="s">
        <v>665</v>
      </c>
      <c r="GR320" s="1179" t="s">
        <v>149</v>
      </c>
      <c r="GS320" s="1180">
        <v>2</v>
      </c>
      <c r="GT320" s="1015">
        <v>61570</v>
      </c>
      <c r="GU320" s="1025">
        <f t="shared" si="5515"/>
        <v>123140</v>
      </c>
      <c r="GV320" s="1016"/>
      <c r="GW320" s="898">
        <f t="shared" ref="GW320:GW330" si="5745">IF(EXACT(VLOOKUP(GP320,OFERTA_0,2,FALSE),GQ320),1,0)</f>
        <v>1</v>
      </c>
      <c r="GX320" s="898">
        <f t="shared" ref="GX320:GX330" si="5746">IF(EXACT(VLOOKUP(GP320,OFERTA_0,3,FALSE),GR320),1,0)</f>
        <v>1</v>
      </c>
      <c r="GY320" s="899">
        <f t="shared" ref="GY320:GY330" si="5747">IF(EXACT(VLOOKUP(GP320,OFERTA_0,4,FALSE),GS320),1,0)</f>
        <v>1</v>
      </c>
      <c r="GZ320" s="899">
        <f t="shared" ref="GZ320:GZ330" si="5748">IF(GT320=0,0,1)</f>
        <v>1</v>
      </c>
      <c r="HA320" s="899">
        <f t="shared" ref="HA320:HA330" si="5749">IF(GU320=0,0,1)</f>
        <v>1</v>
      </c>
      <c r="HB320" s="899">
        <f t="shared" ref="HB320:HB330" si="5750">PRODUCT(GW320:HA320)</f>
        <v>1</v>
      </c>
      <c r="HC320" s="966">
        <f t="shared" ref="HC320:HC330" si="5751">ROUND(GU320,0)</f>
        <v>123140</v>
      </c>
      <c r="HD320" s="901">
        <f t="shared" ref="HD320:HD330" si="5752">GU320-HC320</f>
        <v>0</v>
      </c>
      <c r="HG320" s="958" t="s">
        <v>993</v>
      </c>
      <c r="HH320" s="1190" t="s">
        <v>665</v>
      </c>
      <c r="HI320" s="1179" t="s">
        <v>149</v>
      </c>
      <c r="HJ320" s="1180">
        <v>2</v>
      </c>
      <c r="HK320" s="1015">
        <v>60210</v>
      </c>
      <c r="HL320" s="1025">
        <f t="shared" si="5524"/>
        <v>120420</v>
      </c>
      <c r="HM320" s="1016"/>
      <c r="HN320" s="898">
        <f t="shared" ref="HN320:HN330" si="5753">IF(EXACT(VLOOKUP(HG320,OFERTA_0,2,FALSE),HH320),1,0)</f>
        <v>1</v>
      </c>
      <c r="HO320" s="898">
        <f t="shared" ref="HO320:HO330" si="5754">IF(EXACT(VLOOKUP(HG320,OFERTA_0,3,FALSE),HI320),1,0)</f>
        <v>1</v>
      </c>
      <c r="HP320" s="899">
        <f t="shared" ref="HP320:HP330" si="5755">IF(EXACT(VLOOKUP(HG320,OFERTA_0,4,FALSE),HJ320),1,0)</f>
        <v>1</v>
      </c>
      <c r="HQ320" s="899">
        <f t="shared" ref="HQ320:HQ330" si="5756">IF(HK320=0,0,1)</f>
        <v>1</v>
      </c>
      <c r="HR320" s="899">
        <f t="shared" ref="HR320:HR330" si="5757">IF(HL320=0,0,1)</f>
        <v>1</v>
      </c>
      <c r="HS320" s="899">
        <f t="shared" ref="HS320:HS330" si="5758">PRODUCT(HN320:HR320)</f>
        <v>1</v>
      </c>
      <c r="HT320" s="966">
        <f t="shared" ref="HT320:HT330" si="5759">ROUND(HL320,0)</f>
        <v>120420</v>
      </c>
      <c r="HU320" s="901">
        <f t="shared" ref="HU320:HU330" si="5760">HL320-HT320</f>
        <v>0</v>
      </c>
      <c r="HX320" s="958" t="s">
        <v>993</v>
      </c>
      <c r="HY320" s="1190" t="s">
        <v>665</v>
      </c>
      <c r="HZ320" s="1179" t="s">
        <v>149</v>
      </c>
      <c r="IA320" s="1180">
        <v>2</v>
      </c>
      <c r="IB320" s="1020">
        <v>30897</v>
      </c>
      <c r="IC320" s="1027">
        <f t="shared" si="5533"/>
        <v>61794</v>
      </c>
      <c r="ID320" s="1016"/>
      <c r="IE320" s="898">
        <f t="shared" ref="IE320:IE330" si="5761">IF(EXACT(VLOOKUP(HX320,OFERTA_0,2,FALSE),HY320),1,0)</f>
        <v>1</v>
      </c>
      <c r="IF320" s="898">
        <f t="shared" ref="IF320:IF330" si="5762">IF(EXACT(VLOOKUP(HX320,OFERTA_0,3,FALSE),HZ320),1,0)</f>
        <v>1</v>
      </c>
      <c r="IG320" s="899">
        <f t="shared" ref="IG320:IG330" si="5763">IF(EXACT(VLOOKUP(HX320,OFERTA_0,4,FALSE),IA320),1,0)</f>
        <v>1</v>
      </c>
      <c r="IH320" s="899">
        <f t="shared" ref="IH320:IH330" si="5764">IF(IB320=0,0,1)</f>
        <v>1</v>
      </c>
      <c r="II320" s="899">
        <f t="shared" ref="II320:II330" si="5765">IF(IC320=0,0,1)</f>
        <v>1</v>
      </c>
      <c r="IJ320" s="899">
        <f t="shared" ref="IJ320:IJ330" si="5766">PRODUCT(IE320:II320)</f>
        <v>1</v>
      </c>
      <c r="IK320" s="966">
        <f t="shared" ref="IK320:IK330" si="5767">ROUND(IC320,0)</f>
        <v>61794</v>
      </c>
      <c r="IL320" s="901">
        <f t="shared" ref="IL320:IL330" si="5768">IC320-IK320</f>
        <v>0</v>
      </c>
      <c r="IO320" s="958" t="s">
        <v>993</v>
      </c>
      <c r="IP320" s="1190" t="s">
        <v>665</v>
      </c>
      <c r="IQ320" s="1179" t="s">
        <v>149</v>
      </c>
      <c r="IR320" s="1180">
        <v>2</v>
      </c>
      <c r="IS320" s="1015">
        <v>81354</v>
      </c>
      <c r="IT320" s="1025">
        <f t="shared" si="5542"/>
        <v>162708</v>
      </c>
      <c r="IU320" s="1016"/>
      <c r="IV320" s="898">
        <f t="shared" ref="IV320:IV330" si="5769">IF(EXACT(VLOOKUP(IO320,OFERTA_0,2,FALSE),IP320),1,0)</f>
        <v>1</v>
      </c>
      <c r="IW320" s="898">
        <f t="shared" ref="IW320:IW330" si="5770">IF(EXACT(VLOOKUP(IO320,OFERTA_0,3,FALSE),IQ320),1,0)</f>
        <v>1</v>
      </c>
      <c r="IX320" s="899">
        <f t="shared" ref="IX320:IX330" si="5771">IF(EXACT(VLOOKUP(IO320,OFERTA_0,4,FALSE),IR320),1,0)</f>
        <v>1</v>
      </c>
      <c r="IY320" s="899">
        <f t="shared" ref="IY320:IY330" si="5772">IF(IS320=0,0,1)</f>
        <v>1</v>
      </c>
      <c r="IZ320" s="899">
        <f t="shared" ref="IZ320:IZ330" si="5773">IF(IT320=0,0,1)</f>
        <v>1</v>
      </c>
      <c r="JA320" s="899">
        <f t="shared" ref="JA320:JA330" si="5774">PRODUCT(IV320:IZ320)</f>
        <v>1</v>
      </c>
      <c r="JB320" s="966">
        <f t="shared" ref="JB320:JB330" si="5775">ROUND(IT320,0)</f>
        <v>162708</v>
      </c>
      <c r="JC320" s="901">
        <f t="shared" ref="JC320:JC330" si="5776">IT320-JB320</f>
        <v>0</v>
      </c>
      <c r="JF320" s="958" t="s">
        <v>993</v>
      </c>
      <c r="JG320" s="1190" t="s">
        <v>665</v>
      </c>
      <c r="JH320" s="1179" t="s">
        <v>149</v>
      </c>
      <c r="JI320" s="1180">
        <v>2</v>
      </c>
      <c r="JJ320" s="1015">
        <v>72800</v>
      </c>
      <c r="JK320" s="1025">
        <f t="shared" si="5551"/>
        <v>145600</v>
      </c>
      <c r="JL320" s="1016"/>
      <c r="JM320" s="898">
        <f t="shared" ref="JM320:JM330" si="5777">IF(EXACT(VLOOKUP(JF320,OFERTA_0,2,FALSE),JG320),1,0)</f>
        <v>1</v>
      </c>
      <c r="JN320" s="898">
        <f t="shared" ref="JN320:JN330" si="5778">IF(EXACT(VLOOKUP(JF320,OFERTA_0,3,FALSE),JH320),1,0)</f>
        <v>1</v>
      </c>
      <c r="JO320" s="899">
        <f t="shared" ref="JO320:JO330" si="5779">IF(EXACT(VLOOKUP(JF320,OFERTA_0,4,FALSE),JI320),1,0)</f>
        <v>1</v>
      </c>
      <c r="JP320" s="899">
        <f t="shared" ref="JP320:JP330" si="5780">IF(JJ320=0,0,1)</f>
        <v>1</v>
      </c>
      <c r="JQ320" s="899">
        <f t="shared" ref="JQ320:JQ330" si="5781">IF(JK320=0,0,1)</f>
        <v>1</v>
      </c>
      <c r="JR320" s="899">
        <f t="shared" ref="JR320:JR330" si="5782">PRODUCT(JM320:JQ320)</f>
        <v>1</v>
      </c>
      <c r="JS320" s="966">
        <f t="shared" ref="JS320:JS330" si="5783">ROUND(JK320,0)</f>
        <v>145600</v>
      </c>
      <c r="JT320" s="901">
        <f t="shared" ref="JT320:JT330" si="5784">JK320-JS320</f>
        <v>0</v>
      </c>
      <c r="JW320" s="958" t="s">
        <v>993</v>
      </c>
      <c r="JX320" s="1190" t="s">
        <v>665</v>
      </c>
      <c r="JY320" s="1179" t="s">
        <v>149</v>
      </c>
      <c r="JZ320" s="1180">
        <v>2</v>
      </c>
      <c r="KA320" s="1015">
        <v>60458.768700000008</v>
      </c>
      <c r="KB320" s="1025">
        <f t="shared" si="5560"/>
        <v>120918</v>
      </c>
      <c r="KC320" s="1016"/>
      <c r="KD320" s="898">
        <f t="shared" ref="KD320:KD330" si="5785">IF(EXACT(VLOOKUP(JW320,OFERTA_0,2,FALSE),JX320),1,0)</f>
        <v>1</v>
      </c>
      <c r="KE320" s="898">
        <f t="shared" ref="KE320:KE330" si="5786">IF(EXACT(VLOOKUP(JW320,OFERTA_0,3,FALSE),JY320),1,0)</f>
        <v>1</v>
      </c>
      <c r="KF320" s="899">
        <f t="shared" ref="KF320:KF330" si="5787">IF(EXACT(VLOOKUP(JW320,OFERTA_0,4,FALSE),JZ320),1,0)</f>
        <v>1</v>
      </c>
      <c r="KG320" s="899">
        <f t="shared" ref="KG320:KG330" si="5788">IF(KA320=0,0,1)</f>
        <v>1</v>
      </c>
      <c r="KH320" s="899">
        <f t="shared" ref="KH320:KH330" si="5789">IF(KB320=0,0,1)</f>
        <v>1</v>
      </c>
      <c r="KI320" s="899">
        <f t="shared" ref="KI320:KI330" si="5790">PRODUCT(KD320:KH320)</f>
        <v>1</v>
      </c>
      <c r="KJ320" s="966">
        <f t="shared" ref="KJ320:KJ330" si="5791">ROUND(KB320,0)</f>
        <v>120918</v>
      </c>
      <c r="KK320" s="901">
        <f t="shared" ref="KK320:KK330" si="5792">KB320-KJ320</f>
        <v>0</v>
      </c>
      <c r="KN320" s="958" t="s">
        <v>993</v>
      </c>
      <c r="KO320" s="1190" t="s">
        <v>665</v>
      </c>
      <c r="KP320" s="1179" t="s">
        <v>149</v>
      </c>
      <c r="KQ320" s="1180">
        <v>2</v>
      </c>
      <c r="KR320" s="1015">
        <v>58021</v>
      </c>
      <c r="KS320" s="1025">
        <f t="shared" si="5569"/>
        <v>116042</v>
      </c>
      <c r="KT320" s="1016"/>
      <c r="KU320" s="898">
        <f t="shared" ref="KU320:KU330" si="5793">IF(EXACT(VLOOKUP(KN320,OFERTA_0,2,FALSE),KO320),1,0)</f>
        <v>1</v>
      </c>
      <c r="KV320" s="898">
        <f t="shared" ref="KV320:KV330" si="5794">IF(EXACT(VLOOKUP(KN320,OFERTA_0,3,FALSE),KP320),1,0)</f>
        <v>1</v>
      </c>
      <c r="KW320" s="899">
        <f t="shared" ref="KW320:KW330" si="5795">IF(EXACT(VLOOKUP(KN320,OFERTA_0,4,FALSE),KQ320),1,0)</f>
        <v>1</v>
      </c>
      <c r="KX320" s="899">
        <f t="shared" ref="KX320:KX330" si="5796">IF(KR320=0,0,1)</f>
        <v>1</v>
      </c>
      <c r="KY320" s="899">
        <f t="shared" ref="KY320:KY330" si="5797">IF(KS320=0,0,1)</f>
        <v>1</v>
      </c>
      <c r="KZ320" s="899">
        <f t="shared" ref="KZ320:KZ330" si="5798">PRODUCT(KU320:KY320)</f>
        <v>1</v>
      </c>
      <c r="LA320" s="966">
        <f t="shared" ref="LA320:LA330" si="5799">ROUND(KS320,0)</f>
        <v>116042</v>
      </c>
      <c r="LB320" s="901">
        <f t="shared" ref="LB320:LB330" si="5800">KS320-LA320</f>
        <v>0</v>
      </c>
      <c r="LE320" s="958" t="s">
        <v>993</v>
      </c>
      <c r="LF320" s="1190" t="s">
        <v>665</v>
      </c>
      <c r="LG320" s="1179" t="s">
        <v>149</v>
      </c>
      <c r="LH320" s="1180">
        <v>2</v>
      </c>
      <c r="LI320" s="1021">
        <v>94715</v>
      </c>
      <c r="LJ320" s="1028">
        <f t="shared" si="5578"/>
        <v>189430</v>
      </c>
      <c r="LK320" s="1016"/>
      <c r="LL320" s="898">
        <f t="shared" ref="LL320:LL330" si="5801">IF(EXACT(VLOOKUP(LE320,OFERTA_0,2,FALSE),LF320),1,0)</f>
        <v>1</v>
      </c>
      <c r="LM320" s="898">
        <f t="shared" ref="LM320:LM330" si="5802">IF(EXACT(VLOOKUP(LE320,OFERTA_0,3,FALSE),LG320),1,0)</f>
        <v>1</v>
      </c>
      <c r="LN320" s="899">
        <f t="shared" ref="LN320:LN330" si="5803">IF(EXACT(VLOOKUP(LE320,OFERTA_0,4,FALSE),LH320),1,0)</f>
        <v>1</v>
      </c>
      <c r="LO320" s="899">
        <f t="shared" ref="LO320:LO330" si="5804">IF(LI320=0,0,1)</f>
        <v>1</v>
      </c>
      <c r="LP320" s="899">
        <f t="shared" ref="LP320:LP330" si="5805">IF(LJ320=0,0,1)</f>
        <v>1</v>
      </c>
      <c r="LQ320" s="899">
        <f t="shared" ref="LQ320:LQ330" si="5806">PRODUCT(LL320:LP320)</f>
        <v>1</v>
      </c>
      <c r="LR320" s="966">
        <f t="shared" ref="LR320:LR330" si="5807">ROUND(LJ320,0)</f>
        <v>189430</v>
      </c>
      <c r="LS320" s="901">
        <f t="shared" ref="LS320:LS330" si="5808">LJ320-LR320</f>
        <v>0</v>
      </c>
      <c r="LV320" s="958" t="s">
        <v>993</v>
      </c>
      <c r="LW320" s="1190" t="s">
        <v>665</v>
      </c>
      <c r="LX320" s="1179" t="s">
        <v>149</v>
      </c>
      <c r="LY320" s="1180">
        <v>2</v>
      </c>
      <c r="LZ320" s="1015">
        <v>63700</v>
      </c>
      <c r="MA320" s="1025">
        <f t="shared" si="5587"/>
        <v>127400</v>
      </c>
      <c r="MB320" s="1016"/>
      <c r="MC320" s="898">
        <f t="shared" ref="MC320:MC330" si="5809">IF(EXACT(VLOOKUP(LV320,OFERTA_0,2,FALSE),LW320),1,0)</f>
        <v>1</v>
      </c>
      <c r="MD320" s="898">
        <f t="shared" ref="MD320:MD330" si="5810">IF(EXACT(VLOOKUP(LV320,OFERTA_0,3,FALSE),LX320),1,0)</f>
        <v>1</v>
      </c>
      <c r="ME320" s="899">
        <f t="shared" ref="ME320:ME330" si="5811">IF(EXACT(VLOOKUP(LV320,OFERTA_0,4,FALSE),LY320),1,0)</f>
        <v>1</v>
      </c>
      <c r="MF320" s="899">
        <f t="shared" ref="MF320:MF330" si="5812">IF(LZ320=0,0,1)</f>
        <v>1</v>
      </c>
      <c r="MG320" s="899">
        <f t="shared" ref="MG320:MG330" si="5813">IF(MA320=0,0,1)</f>
        <v>1</v>
      </c>
      <c r="MH320" s="899">
        <f t="shared" ref="MH320:MH330" si="5814">PRODUCT(MC320:MG320)</f>
        <v>1</v>
      </c>
      <c r="MI320" s="966">
        <f t="shared" ref="MI320:MI330" si="5815">ROUND(MA320,0)</f>
        <v>127400</v>
      </c>
      <c r="MJ320" s="901">
        <f t="shared" ref="MJ320:MJ330" si="5816">MA320-MI320</f>
        <v>0</v>
      </c>
      <c r="MM320" s="958" t="s">
        <v>993</v>
      </c>
      <c r="MN320" s="1190" t="s">
        <v>665</v>
      </c>
      <c r="MO320" s="1179" t="s">
        <v>149</v>
      </c>
      <c r="MP320" s="1180">
        <v>2</v>
      </c>
      <c r="MQ320" s="1015">
        <v>82650</v>
      </c>
      <c r="MR320" s="1025">
        <f t="shared" si="5596"/>
        <v>165300</v>
      </c>
      <c r="MS320" s="1016"/>
      <c r="MT320" s="898">
        <f t="shared" ref="MT320:MT330" si="5817">IF(EXACT(VLOOKUP(MM320,OFERTA_0,2,FALSE),MN320),1,0)</f>
        <v>1</v>
      </c>
      <c r="MU320" s="898">
        <f t="shared" ref="MU320:MU330" si="5818">IF(EXACT(VLOOKUP(MM320,OFERTA_0,3,FALSE),MO320),1,0)</f>
        <v>1</v>
      </c>
      <c r="MV320" s="899">
        <f t="shared" ref="MV320:MV330" si="5819">IF(EXACT(VLOOKUP(MM320,OFERTA_0,4,FALSE),MP320),1,0)</f>
        <v>1</v>
      </c>
      <c r="MW320" s="899">
        <f t="shared" ref="MW320:MW330" si="5820">IF(MQ320=0,0,1)</f>
        <v>1</v>
      </c>
      <c r="MX320" s="899">
        <f t="shared" ref="MX320:MX330" si="5821">IF(MR320=0,0,1)</f>
        <v>1</v>
      </c>
      <c r="MY320" s="899">
        <f t="shared" ref="MY320:MY330" si="5822">PRODUCT(MT320:MX320)</f>
        <v>1</v>
      </c>
      <c r="MZ320" s="966">
        <f t="shared" ref="MZ320:MZ330" si="5823">ROUND(MR320,0)</f>
        <v>165300</v>
      </c>
      <c r="NA320" s="901">
        <f t="shared" ref="NA320:NA330" si="5824">MR320-MZ320</f>
        <v>0</v>
      </c>
      <c r="ND320" s="975" t="s">
        <v>993</v>
      </c>
      <c r="NE320" s="976" t="s">
        <v>665</v>
      </c>
      <c r="NF320" s="1175" t="s">
        <v>149</v>
      </c>
      <c r="NG320" s="1176">
        <v>2</v>
      </c>
      <c r="NH320" s="979">
        <v>72504.63</v>
      </c>
      <c r="NI320" s="980">
        <v>145009</v>
      </c>
      <c r="NJ320" s="1016"/>
      <c r="NK320" s="898">
        <f t="shared" ref="NK320:NK330" si="5825">IF(EXACT(VLOOKUP(ND320,OFERTA_0,2,FALSE),NE320),1,0)</f>
        <v>1</v>
      </c>
      <c r="NL320" s="898">
        <f t="shared" ref="NL320:NL330" si="5826">IF(EXACT(VLOOKUP(ND320,OFERTA_0,3,FALSE),NF320),1,0)</f>
        <v>1</v>
      </c>
      <c r="NM320" s="899">
        <f t="shared" ref="NM320:NM330" si="5827">IF(EXACT(VLOOKUP(ND320,OFERTA_0,4,FALSE),NG320),1,0)</f>
        <v>1</v>
      </c>
      <c r="NN320" s="899">
        <f t="shared" ref="NN320:NN330" si="5828">IF(NH320=0,0,1)</f>
        <v>1</v>
      </c>
      <c r="NO320" s="899">
        <f t="shared" ref="NO320:NO330" si="5829">IF(NI320=0,0,1)</f>
        <v>1</v>
      </c>
      <c r="NP320" s="899">
        <f t="shared" ref="NP320:NP330" si="5830">PRODUCT(NK320:NO320)</f>
        <v>1</v>
      </c>
      <c r="NQ320" s="966">
        <f t="shared" ref="NQ320:NQ330" si="5831">ROUND(NI320,0)</f>
        <v>145009</v>
      </c>
      <c r="NR320" s="901">
        <f t="shared" ref="NR320:NR330" si="5832">NI320-NQ320</f>
        <v>0</v>
      </c>
      <c r="NU320" s="981" t="s">
        <v>993</v>
      </c>
      <c r="NV320" s="982" t="s">
        <v>665</v>
      </c>
      <c r="NW320" s="1177" t="s">
        <v>149</v>
      </c>
      <c r="NX320" s="1178">
        <v>2</v>
      </c>
      <c r="NY320" s="1022">
        <v>73237</v>
      </c>
      <c r="NZ320" s="986">
        <f t="shared" si="5613"/>
        <v>146474</v>
      </c>
      <c r="OA320" s="1016"/>
      <c r="OB320" s="898">
        <f t="shared" ref="OB320:OB330" si="5833">IF(EXACT(VLOOKUP(NU320,OFERTA_0,2,FALSE),NV320),1,0)</f>
        <v>1</v>
      </c>
      <c r="OC320" s="898">
        <f t="shared" ref="OC320:OC330" si="5834">IF(EXACT(VLOOKUP(NU320,OFERTA_0,3,FALSE),NW320),1,0)</f>
        <v>1</v>
      </c>
      <c r="OD320" s="899">
        <f t="shared" ref="OD320:OD330" si="5835">IF(EXACT(VLOOKUP(NU320,OFERTA_0,4,FALSE),NX320),1,0)</f>
        <v>1</v>
      </c>
      <c r="OE320" s="899">
        <f t="shared" ref="OE320:OE330" si="5836">IF(NY320=0,0,1)</f>
        <v>1</v>
      </c>
      <c r="OF320" s="899">
        <f t="shared" ref="OF320:OF330" si="5837">IF(NZ320=0,0,1)</f>
        <v>1</v>
      </c>
      <c r="OG320" s="899">
        <f t="shared" ref="OG320:OG330" si="5838">PRODUCT(OB320:OF320)</f>
        <v>1</v>
      </c>
      <c r="OH320" s="966">
        <f t="shared" ref="OH320:OH330" si="5839">ROUND(NZ320,0)</f>
        <v>146474</v>
      </c>
      <c r="OI320" s="901">
        <f t="shared" ref="OI320:OI330" si="5840">NZ320-OH320</f>
        <v>0</v>
      </c>
      <c r="OL320" s="958" t="s">
        <v>993</v>
      </c>
      <c r="OM320" s="1190" t="s">
        <v>665</v>
      </c>
      <c r="ON320" s="1179" t="s">
        <v>149</v>
      </c>
      <c r="OO320" s="1180">
        <v>2</v>
      </c>
      <c r="OP320" s="1015">
        <v>64588</v>
      </c>
      <c r="OQ320" s="1025">
        <f t="shared" si="5622"/>
        <v>129176</v>
      </c>
      <c r="OR320" s="1016"/>
      <c r="OS320" s="898">
        <f t="shared" ref="OS320:OS330" si="5841">IF(EXACT(VLOOKUP(OL320,OFERTA_0,2,FALSE),OM320),1,0)</f>
        <v>1</v>
      </c>
      <c r="OT320" s="898">
        <f t="shared" ref="OT320:OT330" si="5842">IF(EXACT(VLOOKUP(OL320,OFERTA_0,3,FALSE),ON320),1,0)</f>
        <v>1</v>
      </c>
      <c r="OU320" s="899">
        <f t="shared" ref="OU320:OU330" si="5843">IF(EXACT(VLOOKUP(OL320,OFERTA_0,4,FALSE),OO320),1,0)</f>
        <v>1</v>
      </c>
      <c r="OV320" s="899">
        <f t="shared" ref="OV320:OV330" si="5844">IF(OP320=0,0,1)</f>
        <v>1</v>
      </c>
      <c r="OW320" s="899">
        <f t="shared" ref="OW320:OW330" si="5845">IF(OQ320=0,0,1)</f>
        <v>1</v>
      </c>
      <c r="OX320" s="899">
        <f t="shared" ref="OX320:OX330" si="5846">PRODUCT(OS320:OW320)</f>
        <v>1</v>
      </c>
      <c r="OY320" s="966">
        <f t="shared" ref="OY320:OY330" si="5847">ROUND(OQ320,0)</f>
        <v>129176</v>
      </c>
      <c r="OZ320" s="901">
        <f t="shared" ref="OZ320:OZ330" si="5848">OQ320-OY320</f>
        <v>0</v>
      </c>
      <c r="PC320" s="958" t="s">
        <v>993</v>
      </c>
      <c r="PD320" s="1190" t="s">
        <v>665</v>
      </c>
      <c r="PE320" s="1179" t="s">
        <v>149</v>
      </c>
      <c r="PF320" s="1180">
        <v>2</v>
      </c>
      <c r="PG320" s="1023">
        <v>90939</v>
      </c>
      <c r="PH320" s="1029">
        <v>181878</v>
      </c>
      <c r="PI320" s="1249"/>
      <c r="PJ320" s="898">
        <f t="shared" ref="PJ320:PJ330" si="5849">IF(EXACT(VLOOKUP(PC320,OFERTA_0,2,FALSE),PD320),1,0)</f>
        <v>1</v>
      </c>
      <c r="PK320" s="898">
        <f t="shared" ref="PK320:PK330" si="5850">IF(EXACT(VLOOKUP(PC320,OFERTA_0,3,FALSE),PE320),1,0)</f>
        <v>1</v>
      </c>
      <c r="PL320" s="899">
        <f t="shared" ref="PL320:PL330" si="5851">IF(EXACT(VLOOKUP(PC320,OFERTA_0,4,FALSE),PF320),1,0)</f>
        <v>1</v>
      </c>
      <c r="PM320" s="899">
        <f t="shared" ref="PM320:PM330" si="5852">IF(PG320=0,0,1)</f>
        <v>1</v>
      </c>
      <c r="PN320" s="899">
        <f t="shared" ref="PN320:PN330" si="5853">IF(PH320=0,0,1)</f>
        <v>1</v>
      </c>
      <c r="PO320" s="899">
        <f t="shared" ref="PO320:PO330" si="5854">PRODUCT(PJ320:PN320)</f>
        <v>1</v>
      </c>
      <c r="PP320" s="966">
        <f t="shared" ref="PP320:PP330" si="5855">ROUND(PH320,0)</f>
        <v>181878</v>
      </c>
      <c r="PQ320" s="901">
        <f t="shared" ref="PQ320:PQ330" si="5856">PH320-PP320</f>
        <v>0</v>
      </c>
      <c r="PT320" s="958" t="s">
        <v>993</v>
      </c>
      <c r="PU320" s="1190" t="s">
        <v>665</v>
      </c>
      <c r="PV320" s="1179" t="s">
        <v>149</v>
      </c>
      <c r="PW320" s="1180">
        <v>2</v>
      </c>
      <c r="PX320" s="1015">
        <v>61470</v>
      </c>
      <c r="PY320" s="1025">
        <f t="shared" si="5639"/>
        <v>122940</v>
      </c>
      <c r="PZ320" s="1016"/>
      <c r="QA320" s="898">
        <f t="shared" ref="QA320:QA330" si="5857">IF(EXACT(VLOOKUP(PT320,OFERTA_0,2,FALSE),PU320),1,0)</f>
        <v>1</v>
      </c>
      <c r="QB320" s="898">
        <f t="shared" ref="QB320:QB330" si="5858">IF(EXACT(VLOOKUP(PT320,OFERTA_0,3,FALSE),PV320),1,0)</f>
        <v>1</v>
      </c>
      <c r="QC320" s="899">
        <f t="shared" ref="QC320:QC330" si="5859">IF(EXACT(VLOOKUP(PT320,OFERTA_0,4,FALSE),PW320),1,0)</f>
        <v>1</v>
      </c>
      <c r="QD320" s="899">
        <f t="shared" ref="QD320:QD330" si="5860">IF(PX320=0,0,1)</f>
        <v>1</v>
      </c>
      <c r="QE320" s="899">
        <f t="shared" ref="QE320:QE330" si="5861">IF(PY320=0,0,1)</f>
        <v>1</v>
      </c>
      <c r="QF320" s="899">
        <f t="shared" ref="QF320:QF330" si="5862">PRODUCT(QA320:QE320)</f>
        <v>1</v>
      </c>
      <c r="QG320" s="966">
        <f t="shared" ref="QG320:QG330" si="5863">ROUND(PY320,0)</f>
        <v>122940</v>
      </c>
      <c r="QH320" s="901">
        <f t="shared" ref="QH320:QH330" si="5864">PY320-QG320</f>
        <v>0</v>
      </c>
      <c r="QK320" s="958" t="s">
        <v>993</v>
      </c>
      <c r="QL320" s="1190" t="s">
        <v>665</v>
      </c>
      <c r="QM320" s="1179" t="s">
        <v>149</v>
      </c>
      <c r="QN320" s="1180">
        <v>2</v>
      </c>
      <c r="QO320" s="1021">
        <v>95188.574999999997</v>
      </c>
      <c r="QP320" s="1028">
        <f t="shared" si="5648"/>
        <v>190377</v>
      </c>
      <c r="QQ320" s="1016"/>
      <c r="QR320" s="898">
        <f t="shared" ref="QR320:QR330" si="5865">IF(EXACT(VLOOKUP(QK320,OFERTA_0,2,FALSE),QL320),1,0)</f>
        <v>1</v>
      </c>
      <c r="QS320" s="898">
        <f t="shared" ref="QS320:QS330" si="5866">IF(EXACT(VLOOKUP(QK320,OFERTA_0,3,FALSE),QM320),1,0)</f>
        <v>1</v>
      </c>
      <c r="QT320" s="899">
        <f t="shared" ref="QT320:QT330" si="5867">IF(EXACT(VLOOKUP(QK320,OFERTA_0,4,FALSE),QN320),1,0)</f>
        <v>1</v>
      </c>
      <c r="QU320" s="899">
        <f t="shared" ref="QU320:QU330" si="5868">IF(QO320=0,0,1)</f>
        <v>1</v>
      </c>
      <c r="QV320" s="899">
        <f t="shared" ref="QV320:QV330" si="5869">IF(QP320=0,0,1)</f>
        <v>1</v>
      </c>
      <c r="QW320" s="899">
        <f t="shared" ref="QW320:QW330" si="5870">PRODUCT(QR320:QV320)</f>
        <v>1</v>
      </c>
      <c r="QX320" s="966">
        <f t="shared" ref="QX320:QX330" si="5871">ROUND(QP320,0)</f>
        <v>190377</v>
      </c>
      <c r="QY320" s="901">
        <f t="shared" ref="QY320:QY330" si="5872">QP320-QX320</f>
        <v>0</v>
      </c>
      <c r="RB320" s="405"/>
      <c r="RC320" s="406"/>
      <c r="RD320" s="407"/>
      <c r="RE320" s="408"/>
      <c r="RF320" s="409"/>
      <c r="RG320" s="410"/>
      <c r="RH320" s="410"/>
      <c r="RI320" s="898"/>
      <c r="RJ320" s="898"/>
      <c r="RK320" s="934"/>
      <c r="RL320" s="934"/>
      <c r="RM320" s="934"/>
      <c r="RN320" s="934"/>
      <c r="RO320" s="935"/>
      <c r="RP320" s="936"/>
      <c r="RS320" s="405"/>
      <c r="RT320" s="406"/>
      <c r="RU320" s="407"/>
      <c r="RV320" s="408"/>
      <c r="RW320" s="409"/>
      <c r="RX320" s="410"/>
      <c r="RY320" s="410"/>
      <c r="RZ320" s="898"/>
      <c r="SA320" s="898"/>
      <c r="SB320" s="934"/>
      <c r="SC320" s="934"/>
      <c r="SD320" s="934"/>
      <c r="SE320" s="934"/>
      <c r="SF320" s="935"/>
      <c r="SG320" s="936"/>
      <c r="SJ320" s="405"/>
      <c r="SK320" s="406"/>
      <c r="SL320" s="407"/>
      <c r="SM320" s="408"/>
      <c r="SN320" s="409"/>
      <c r="SO320" s="410"/>
      <c r="SP320" s="410"/>
      <c r="SQ320" s="898"/>
      <c r="SR320" s="898"/>
      <c r="SS320" s="934"/>
      <c r="ST320" s="934"/>
      <c r="SU320" s="934"/>
      <c r="SV320" s="934"/>
      <c r="SW320" s="935"/>
      <c r="SX320" s="936"/>
    </row>
    <row r="321" spans="2:518" ht="64.5" customHeight="1" thickTop="1" thickBot="1">
      <c r="B321" s="1120" t="s">
        <v>994</v>
      </c>
      <c r="C321" s="1030" t="s">
        <v>666</v>
      </c>
      <c r="D321" s="1254" t="s">
        <v>149</v>
      </c>
      <c r="E321" s="1173">
        <v>2</v>
      </c>
      <c r="F321" s="1045"/>
      <c r="G321" s="1025">
        <f t="shared" si="5423"/>
        <v>0</v>
      </c>
      <c r="H321" s="1016"/>
      <c r="K321" s="1120" t="s">
        <v>994</v>
      </c>
      <c r="L321" s="1030" t="s">
        <v>666</v>
      </c>
      <c r="M321" s="1254" t="s">
        <v>149</v>
      </c>
      <c r="N321" s="1173">
        <v>2</v>
      </c>
      <c r="O321" s="1255">
        <v>61277</v>
      </c>
      <c r="P321" s="1025">
        <f t="shared" si="5424"/>
        <v>122554</v>
      </c>
      <c r="Q321" s="1016"/>
      <c r="R321" s="898">
        <f t="shared" si="5657"/>
        <v>1</v>
      </c>
      <c r="S321" s="898">
        <f t="shared" si="5658"/>
        <v>1</v>
      </c>
      <c r="T321" s="899">
        <f t="shared" si="5659"/>
        <v>1</v>
      </c>
      <c r="U321" s="899">
        <f t="shared" si="5660"/>
        <v>1</v>
      </c>
      <c r="V321" s="899">
        <f t="shared" si="5661"/>
        <v>1</v>
      </c>
      <c r="W321" s="899">
        <f t="shared" si="5662"/>
        <v>1</v>
      </c>
      <c r="X321" s="966">
        <f t="shared" si="5663"/>
        <v>122554</v>
      </c>
      <c r="Y321" s="901">
        <f t="shared" si="5664"/>
        <v>0</v>
      </c>
      <c r="Z321" s="872"/>
      <c r="AA321" s="872"/>
      <c r="AB321" s="1120" t="s">
        <v>994</v>
      </c>
      <c r="AC321" s="1030" t="s">
        <v>666</v>
      </c>
      <c r="AD321" s="1254" t="s">
        <v>149</v>
      </c>
      <c r="AE321" s="1173">
        <v>2</v>
      </c>
      <c r="AF321" s="1045">
        <v>114324</v>
      </c>
      <c r="AG321" s="1025">
        <f t="shared" si="5425"/>
        <v>228648</v>
      </c>
      <c r="AH321" s="1016"/>
      <c r="AI321" s="898">
        <f t="shared" si="5665"/>
        <v>1</v>
      </c>
      <c r="AJ321" s="898">
        <f t="shared" si="5666"/>
        <v>1</v>
      </c>
      <c r="AK321" s="899">
        <f t="shared" si="5667"/>
        <v>1</v>
      </c>
      <c r="AL321" s="899">
        <f t="shared" si="5668"/>
        <v>1</v>
      </c>
      <c r="AM321" s="899">
        <f t="shared" si="5669"/>
        <v>1</v>
      </c>
      <c r="AN321" s="899">
        <f t="shared" si="5670"/>
        <v>1</v>
      </c>
      <c r="AO321" s="966">
        <f t="shared" si="5671"/>
        <v>228648</v>
      </c>
      <c r="AP321" s="901">
        <f t="shared" si="5672"/>
        <v>0</v>
      </c>
      <c r="AQ321" s="872"/>
      <c r="AR321" s="872"/>
      <c r="AS321" s="1120" t="s">
        <v>994</v>
      </c>
      <c r="AT321" s="1035" t="s">
        <v>666</v>
      </c>
      <c r="AU321" s="1254" t="s">
        <v>149</v>
      </c>
      <c r="AV321" s="1173">
        <v>2</v>
      </c>
      <c r="AW321" s="1047">
        <v>50000</v>
      </c>
      <c r="AX321" s="1026">
        <f t="shared" si="5434"/>
        <v>100000</v>
      </c>
      <c r="AY321" s="1016"/>
      <c r="AZ321" s="898">
        <f t="shared" si="5673"/>
        <v>1</v>
      </c>
      <c r="BA321" s="898">
        <f t="shared" si="5674"/>
        <v>1</v>
      </c>
      <c r="BB321" s="899">
        <f t="shared" si="5675"/>
        <v>1</v>
      </c>
      <c r="BC321" s="899">
        <f t="shared" si="5676"/>
        <v>1</v>
      </c>
      <c r="BD321" s="899">
        <f t="shared" si="5677"/>
        <v>1</v>
      </c>
      <c r="BE321" s="899">
        <f t="shared" si="5678"/>
        <v>1</v>
      </c>
      <c r="BF321" s="966">
        <f t="shared" si="5679"/>
        <v>100000</v>
      </c>
      <c r="BG321" s="901">
        <f t="shared" si="5680"/>
        <v>0</v>
      </c>
      <c r="BJ321" s="1120" t="s">
        <v>994</v>
      </c>
      <c r="BK321" s="1030" t="s">
        <v>666</v>
      </c>
      <c r="BL321" s="1254" t="s">
        <v>149</v>
      </c>
      <c r="BM321" s="1173">
        <v>2</v>
      </c>
      <c r="BN321" s="1045">
        <v>138049</v>
      </c>
      <c r="BO321" s="1025">
        <f t="shared" si="5443"/>
        <v>276098</v>
      </c>
      <c r="BP321" s="1016"/>
      <c r="BQ321" s="898">
        <f t="shared" si="5681"/>
        <v>1</v>
      </c>
      <c r="BR321" s="898">
        <f t="shared" si="5682"/>
        <v>1</v>
      </c>
      <c r="BS321" s="899">
        <f t="shared" si="5683"/>
        <v>1</v>
      </c>
      <c r="BT321" s="899">
        <f t="shared" si="5684"/>
        <v>1</v>
      </c>
      <c r="BU321" s="899">
        <f t="shared" si="5685"/>
        <v>1</v>
      </c>
      <c r="BV321" s="899">
        <f t="shared" si="5686"/>
        <v>1</v>
      </c>
      <c r="BW321" s="966">
        <f t="shared" si="5687"/>
        <v>276098</v>
      </c>
      <c r="BX321" s="901">
        <f t="shared" si="5688"/>
        <v>0</v>
      </c>
      <c r="CA321" s="1120" t="s">
        <v>994</v>
      </c>
      <c r="CB321" s="1030" t="s">
        <v>666</v>
      </c>
      <c r="CC321" s="1254" t="s">
        <v>149</v>
      </c>
      <c r="CD321" s="1173">
        <v>2</v>
      </c>
      <c r="CE321" s="1045">
        <v>59683</v>
      </c>
      <c r="CF321" s="1025">
        <f t="shared" si="5452"/>
        <v>119366</v>
      </c>
      <c r="CG321" s="1016"/>
      <c r="CH321" s="898">
        <f t="shared" si="5689"/>
        <v>1</v>
      </c>
      <c r="CI321" s="898">
        <f t="shared" si="5690"/>
        <v>1</v>
      </c>
      <c r="CJ321" s="899">
        <f t="shared" si="5691"/>
        <v>1</v>
      </c>
      <c r="CK321" s="899">
        <f t="shared" si="5692"/>
        <v>1</v>
      </c>
      <c r="CL321" s="899">
        <f t="shared" si="5693"/>
        <v>1</v>
      </c>
      <c r="CM321" s="899">
        <f t="shared" si="5694"/>
        <v>1</v>
      </c>
      <c r="CN321" s="966">
        <f t="shared" si="5695"/>
        <v>119366</v>
      </c>
      <c r="CO321" s="901">
        <f t="shared" si="5696"/>
        <v>0</v>
      </c>
      <c r="CR321" s="1120" t="s">
        <v>994</v>
      </c>
      <c r="CS321" s="1030" t="s">
        <v>666</v>
      </c>
      <c r="CT321" s="1254" t="s">
        <v>149</v>
      </c>
      <c r="CU321" s="1173">
        <v>2</v>
      </c>
      <c r="CV321" s="1045">
        <v>79000</v>
      </c>
      <c r="CW321" s="1025">
        <f t="shared" si="5461"/>
        <v>158000</v>
      </c>
      <c r="CX321" s="1016"/>
      <c r="CY321" s="898">
        <f t="shared" si="5697"/>
        <v>1</v>
      </c>
      <c r="CZ321" s="898">
        <f t="shared" si="5698"/>
        <v>1</v>
      </c>
      <c r="DA321" s="899">
        <f t="shared" si="5699"/>
        <v>1</v>
      </c>
      <c r="DB321" s="899">
        <f t="shared" si="5700"/>
        <v>1</v>
      </c>
      <c r="DC321" s="899">
        <f t="shared" si="5701"/>
        <v>1</v>
      </c>
      <c r="DD321" s="899">
        <f t="shared" si="5702"/>
        <v>1</v>
      </c>
      <c r="DE321" s="966">
        <f t="shared" si="5703"/>
        <v>158000</v>
      </c>
      <c r="DF321" s="901">
        <f t="shared" si="5704"/>
        <v>0</v>
      </c>
      <c r="DI321" s="1120" t="s">
        <v>994</v>
      </c>
      <c r="DJ321" s="1030" t="s">
        <v>666</v>
      </c>
      <c r="DK321" s="1254" t="s">
        <v>149</v>
      </c>
      <c r="DL321" s="1173">
        <v>2</v>
      </c>
      <c r="DM321" s="1045">
        <v>112344</v>
      </c>
      <c r="DN321" s="1025">
        <f t="shared" si="5470"/>
        <v>224688</v>
      </c>
      <c r="DO321" s="1016"/>
      <c r="DP321" s="898">
        <f t="shared" si="5705"/>
        <v>1</v>
      </c>
      <c r="DQ321" s="898">
        <f t="shared" si="5706"/>
        <v>1</v>
      </c>
      <c r="DR321" s="899">
        <f t="shared" si="5707"/>
        <v>1</v>
      </c>
      <c r="DS321" s="899">
        <f t="shared" si="5708"/>
        <v>1</v>
      </c>
      <c r="DT321" s="899">
        <f t="shared" si="5709"/>
        <v>1</v>
      </c>
      <c r="DU321" s="899">
        <f t="shared" si="5710"/>
        <v>1</v>
      </c>
      <c r="DV321" s="966">
        <f t="shared" si="5711"/>
        <v>224688</v>
      </c>
      <c r="DW321" s="901">
        <f t="shared" si="5712"/>
        <v>0</v>
      </c>
      <c r="DZ321" s="1120" t="s">
        <v>994</v>
      </c>
      <c r="EA321" s="1030" t="s">
        <v>666</v>
      </c>
      <c r="EB321" s="1254" t="s">
        <v>149</v>
      </c>
      <c r="EC321" s="1173">
        <v>2</v>
      </c>
      <c r="ED321" s="1045">
        <v>102000</v>
      </c>
      <c r="EE321" s="1025">
        <f t="shared" si="5479"/>
        <v>204000</v>
      </c>
      <c r="EF321" s="1016"/>
      <c r="EG321" s="898">
        <f t="shared" si="5713"/>
        <v>1</v>
      </c>
      <c r="EH321" s="898">
        <f t="shared" si="5714"/>
        <v>1</v>
      </c>
      <c r="EI321" s="899">
        <f t="shared" si="5715"/>
        <v>1</v>
      </c>
      <c r="EJ321" s="899">
        <f t="shared" si="5716"/>
        <v>1</v>
      </c>
      <c r="EK321" s="899">
        <f t="shared" si="5717"/>
        <v>1</v>
      </c>
      <c r="EL321" s="899">
        <f t="shared" si="5718"/>
        <v>1</v>
      </c>
      <c r="EM321" s="966">
        <f t="shared" si="5719"/>
        <v>204000</v>
      </c>
      <c r="EN321" s="901">
        <f t="shared" si="5720"/>
        <v>0</v>
      </c>
      <c r="EQ321" s="1120" t="s">
        <v>994</v>
      </c>
      <c r="ER321" s="1030" t="s">
        <v>666</v>
      </c>
      <c r="ES321" s="1254" t="s">
        <v>149</v>
      </c>
      <c r="ET321" s="1173">
        <v>2</v>
      </c>
      <c r="EU321" s="1045">
        <v>60000</v>
      </c>
      <c r="EV321" s="1025">
        <f t="shared" si="5488"/>
        <v>120000</v>
      </c>
      <c r="EW321" s="1016"/>
      <c r="EX321" s="898">
        <f t="shared" si="5721"/>
        <v>1</v>
      </c>
      <c r="EY321" s="898">
        <f t="shared" si="5722"/>
        <v>1</v>
      </c>
      <c r="EZ321" s="899">
        <f t="shared" si="5723"/>
        <v>1</v>
      </c>
      <c r="FA321" s="899">
        <f t="shared" si="5724"/>
        <v>1</v>
      </c>
      <c r="FB321" s="899">
        <f t="shared" si="5725"/>
        <v>1</v>
      </c>
      <c r="FC321" s="899">
        <f t="shared" si="5726"/>
        <v>1</v>
      </c>
      <c r="FD321" s="966">
        <f t="shared" si="5727"/>
        <v>120000</v>
      </c>
      <c r="FE321" s="901">
        <f t="shared" si="5728"/>
        <v>0</v>
      </c>
      <c r="FH321" s="1120"/>
      <c r="FI321" s="1030"/>
      <c r="FJ321" s="1254"/>
      <c r="FK321" s="1173"/>
      <c r="FL321" s="1045"/>
      <c r="FM321" s="1025">
        <f t="shared" si="5497"/>
        <v>0</v>
      </c>
      <c r="FN321" s="1016"/>
      <c r="FO321" s="898" t="e">
        <f t="shared" si="5729"/>
        <v>#N/A</v>
      </c>
      <c r="FP321" s="898" t="e">
        <f t="shared" si="5730"/>
        <v>#N/A</v>
      </c>
      <c r="FQ321" s="899" t="e">
        <f t="shared" si="5731"/>
        <v>#N/A</v>
      </c>
      <c r="FR321" s="899">
        <f t="shared" si="5732"/>
        <v>0</v>
      </c>
      <c r="FS321" s="899">
        <f t="shared" si="5733"/>
        <v>0</v>
      </c>
      <c r="FT321" s="899" t="e">
        <f t="shared" si="5734"/>
        <v>#N/A</v>
      </c>
      <c r="FU321" s="966">
        <f t="shared" si="5735"/>
        <v>0</v>
      </c>
      <c r="FV321" s="901">
        <f t="shared" si="5736"/>
        <v>0</v>
      </c>
      <c r="FY321" s="1120" t="s">
        <v>994</v>
      </c>
      <c r="FZ321" s="1030" t="s">
        <v>666</v>
      </c>
      <c r="GA321" s="1254" t="s">
        <v>149</v>
      </c>
      <c r="GB321" s="1173">
        <v>2</v>
      </c>
      <c r="GC321" s="1255">
        <v>61277</v>
      </c>
      <c r="GD321" s="1025">
        <f t="shared" si="5506"/>
        <v>122554</v>
      </c>
      <c r="GE321" s="1016"/>
      <c r="GF321" s="898">
        <f t="shared" si="5737"/>
        <v>1</v>
      </c>
      <c r="GG321" s="898">
        <f t="shared" si="5738"/>
        <v>1</v>
      </c>
      <c r="GH321" s="899">
        <f t="shared" si="5739"/>
        <v>1</v>
      </c>
      <c r="GI321" s="899">
        <f t="shared" si="5740"/>
        <v>1</v>
      </c>
      <c r="GJ321" s="899">
        <f t="shared" si="5741"/>
        <v>1</v>
      </c>
      <c r="GK321" s="899">
        <f t="shared" si="5742"/>
        <v>1</v>
      </c>
      <c r="GL321" s="966">
        <f t="shared" si="5743"/>
        <v>122554</v>
      </c>
      <c r="GM321" s="901">
        <f t="shared" si="5744"/>
        <v>0</v>
      </c>
      <c r="GP321" s="1120" t="s">
        <v>994</v>
      </c>
      <c r="GQ321" s="1030" t="s">
        <v>666</v>
      </c>
      <c r="GR321" s="1254" t="s">
        <v>149</v>
      </c>
      <c r="GS321" s="1173">
        <v>2</v>
      </c>
      <c r="GT321" s="1045">
        <v>60050</v>
      </c>
      <c r="GU321" s="1025">
        <f t="shared" si="5515"/>
        <v>120100</v>
      </c>
      <c r="GV321" s="1016"/>
      <c r="GW321" s="898">
        <f t="shared" si="5745"/>
        <v>1</v>
      </c>
      <c r="GX321" s="898">
        <f t="shared" si="5746"/>
        <v>1</v>
      </c>
      <c r="GY321" s="899">
        <f t="shared" si="5747"/>
        <v>1</v>
      </c>
      <c r="GZ321" s="899">
        <f t="shared" si="5748"/>
        <v>1</v>
      </c>
      <c r="HA321" s="899">
        <f t="shared" si="5749"/>
        <v>1</v>
      </c>
      <c r="HB321" s="899">
        <f t="shared" si="5750"/>
        <v>1</v>
      </c>
      <c r="HC321" s="966">
        <f t="shared" si="5751"/>
        <v>120100</v>
      </c>
      <c r="HD321" s="901">
        <f t="shared" si="5752"/>
        <v>0</v>
      </c>
      <c r="HG321" s="1120" t="s">
        <v>994</v>
      </c>
      <c r="HH321" s="1030" t="s">
        <v>666</v>
      </c>
      <c r="HI321" s="1254" t="s">
        <v>149</v>
      </c>
      <c r="HJ321" s="1173">
        <v>2</v>
      </c>
      <c r="HK321" s="1045">
        <v>89283</v>
      </c>
      <c r="HL321" s="1025">
        <f t="shared" si="5524"/>
        <v>178566</v>
      </c>
      <c r="HM321" s="1016"/>
      <c r="HN321" s="898">
        <f t="shared" si="5753"/>
        <v>1</v>
      </c>
      <c r="HO321" s="898">
        <f t="shared" si="5754"/>
        <v>1</v>
      </c>
      <c r="HP321" s="899">
        <f t="shared" si="5755"/>
        <v>1</v>
      </c>
      <c r="HQ321" s="899">
        <f t="shared" si="5756"/>
        <v>1</v>
      </c>
      <c r="HR321" s="899">
        <f t="shared" si="5757"/>
        <v>1</v>
      </c>
      <c r="HS321" s="899">
        <f t="shared" si="5758"/>
        <v>1</v>
      </c>
      <c r="HT321" s="966">
        <f t="shared" si="5759"/>
        <v>178566</v>
      </c>
      <c r="HU321" s="901">
        <f t="shared" si="5760"/>
        <v>0</v>
      </c>
      <c r="HX321" s="1120" t="s">
        <v>994</v>
      </c>
      <c r="HY321" s="1030" t="s">
        <v>666</v>
      </c>
      <c r="HZ321" s="1254" t="s">
        <v>149</v>
      </c>
      <c r="IA321" s="1173">
        <v>2</v>
      </c>
      <c r="IB321" s="1048">
        <v>53709</v>
      </c>
      <c r="IC321" s="1027">
        <f t="shared" si="5533"/>
        <v>107418</v>
      </c>
      <c r="ID321" s="1016"/>
      <c r="IE321" s="898">
        <f t="shared" si="5761"/>
        <v>1</v>
      </c>
      <c r="IF321" s="898">
        <f t="shared" si="5762"/>
        <v>1</v>
      </c>
      <c r="IG321" s="899">
        <f t="shared" si="5763"/>
        <v>1</v>
      </c>
      <c r="IH321" s="899">
        <f t="shared" si="5764"/>
        <v>1</v>
      </c>
      <c r="II321" s="899">
        <f t="shared" si="5765"/>
        <v>1</v>
      </c>
      <c r="IJ321" s="899">
        <f t="shared" si="5766"/>
        <v>1</v>
      </c>
      <c r="IK321" s="966">
        <f t="shared" si="5767"/>
        <v>107418</v>
      </c>
      <c r="IL321" s="901">
        <f t="shared" si="5768"/>
        <v>0</v>
      </c>
      <c r="IO321" s="1120" t="s">
        <v>994</v>
      </c>
      <c r="IP321" s="1030" t="s">
        <v>666</v>
      </c>
      <c r="IQ321" s="1254" t="s">
        <v>149</v>
      </c>
      <c r="IR321" s="1173">
        <v>2</v>
      </c>
      <c r="IS321" s="1045">
        <v>121063</v>
      </c>
      <c r="IT321" s="1025">
        <f t="shared" si="5542"/>
        <v>242126</v>
      </c>
      <c r="IU321" s="1016"/>
      <c r="IV321" s="898">
        <f t="shared" si="5769"/>
        <v>1</v>
      </c>
      <c r="IW321" s="898">
        <f t="shared" si="5770"/>
        <v>1</v>
      </c>
      <c r="IX321" s="899">
        <f t="shared" si="5771"/>
        <v>1</v>
      </c>
      <c r="IY321" s="899">
        <f t="shared" si="5772"/>
        <v>1</v>
      </c>
      <c r="IZ321" s="899">
        <f t="shared" si="5773"/>
        <v>1</v>
      </c>
      <c r="JA321" s="899">
        <f t="shared" si="5774"/>
        <v>1</v>
      </c>
      <c r="JB321" s="966">
        <f t="shared" si="5775"/>
        <v>242126</v>
      </c>
      <c r="JC321" s="901">
        <f t="shared" si="5776"/>
        <v>0</v>
      </c>
      <c r="JF321" s="1120" t="s">
        <v>994</v>
      </c>
      <c r="JG321" s="1030" t="s">
        <v>666</v>
      </c>
      <c r="JH321" s="1254" t="s">
        <v>149</v>
      </c>
      <c r="JI321" s="1173">
        <v>2</v>
      </c>
      <c r="JJ321" s="1045">
        <v>75400</v>
      </c>
      <c r="JK321" s="1025">
        <f t="shared" si="5551"/>
        <v>150800</v>
      </c>
      <c r="JL321" s="1016"/>
      <c r="JM321" s="898">
        <f t="shared" si="5777"/>
        <v>1</v>
      </c>
      <c r="JN321" s="898">
        <f t="shared" si="5778"/>
        <v>1</v>
      </c>
      <c r="JO321" s="899">
        <f t="shared" si="5779"/>
        <v>1</v>
      </c>
      <c r="JP321" s="899">
        <f t="shared" si="5780"/>
        <v>1</v>
      </c>
      <c r="JQ321" s="899">
        <f t="shared" si="5781"/>
        <v>1</v>
      </c>
      <c r="JR321" s="899">
        <f t="shared" si="5782"/>
        <v>1</v>
      </c>
      <c r="JS321" s="966">
        <f t="shared" si="5783"/>
        <v>150800</v>
      </c>
      <c r="JT321" s="901">
        <f t="shared" si="5784"/>
        <v>0</v>
      </c>
      <c r="JW321" s="1120" t="s">
        <v>994</v>
      </c>
      <c r="JX321" s="1030" t="s">
        <v>666</v>
      </c>
      <c r="JY321" s="1254" t="s">
        <v>149</v>
      </c>
      <c r="JZ321" s="1173">
        <v>2</v>
      </c>
      <c r="KA321" s="1045">
        <v>141097.50585000002</v>
      </c>
      <c r="KB321" s="1025">
        <f t="shared" si="5560"/>
        <v>282195</v>
      </c>
      <c r="KC321" s="1016"/>
      <c r="KD321" s="898">
        <f t="shared" si="5785"/>
        <v>1</v>
      </c>
      <c r="KE321" s="898">
        <f t="shared" si="5786"/>
        <v>1</v>
      </c>
      <c r="KF321" s="899">
        <f t="shared" si="5787"/>
        <v>1</v>
      </c>
      <c r="KG321" s="899">
        <f t="shared" si="5788"/>
        <v>1</v>
      </c>
      <c r="KH321" s="899">
        <f t="shared" si="5789"/>
        <v>1</v>
      </c>
      <c r="KI321" s="899">
        <f t="shared" si="5790"/>
        <v>1</v>
      </c>
      <c r="KJ321" s="966">
        <f t="shared" si="5791"/>
        <v>282195</v>
      </c>
      <c r="KK321" s="901">
        <f t="shared" si="5792"/>
        <v>0</v>
      </c>
      <c r="KN321" s="1120" t="s">
        <v>994</v>
      </c>
      <c r="KO321" s="1030" t="s">
        <v>666</v>
      </c>
      <c r="KP321" s="1254" t="s">
        <v>149</v>
      </c>
      <c r="KQ321" s="1173">
        <v>2</v>
      </c>
      <c r="KR321" s="1045">
        <v>59945</v>
      </c>
      <c r="KS321" s="1025">
        <f t="shared" si="5569"/>
        <v>119890</v>
      </c>
      <c r="KT321" s="1016"/>
      <c r="KU321" s="898">
        <f t="shared" si="5793"/>
        <v>1</v>
      </c>
      <c r="KV321" s="898">
        <f t="shared" si="5794"/>
        <v>1</v>
      </c>
      <c r="KW321" s="899">
        <f t="shared" si="5795"/>
        <v>1</v>
      </c>
      <c r="KX321" s="899">
        <f t="shared" si="5796"/>
        <v>1</v>
      </c>
      <c r="KY321" s="899">
        <f t="shared" si="5797"/>
        <v>1</v>
      </c>
      <c r="KZ321" s="899">
        <f t="shared" si="5798"/>
        <v>1</v>
      </c>
      <c r="LA321" s="966">
        <f t="shared" si="5799"/>
        <v>119890</v>
      </c>
      <c r="LB321" s="901">
        <f t="shared" si="5800"/>
        <v>0</v>
      </c>
      <c r="LE321" s="1120" t="s">
        <v>994</v>
      </c>
      <c r="LF321" s="1030" t="s">
        <v>666</v>
      </c>
      <c r="LG321" s="1254" t="s">
        <v>149</v>
      </c>
      <c r="LH321" s="1173">
        <v>2</v>
      </c>
      <c r="LI321" s="1049">
        <v>114655</v>
      </c>
      <c r="LJ321" s="1028">
        <f t="shared" si="5578"/>
        <v>229310</v>
      </c>
      <c r="LK321" s="1016"/>
      <c r="LL321" s="898">
        <f t="shared" si="5801"/>
        <v>1</v>
      </c>
      <c r="LM321" s="898">
        <f t="shared" si="5802"/>
        <v>1</v>
      </c>
      <c r="LN321" s="899">
        <f t="shared" si="5803"/>
        <v>1</v>
      </c>
      <c r="LO321" s="899">
        <f t="shared" si="5804"/>
        <v>1</v>
      </c>
      <c r="LP321" s="899">
        <f t="shared" si="5805"/>
        <v>1</v>
      </c>
      <c r="LQ321" s="899">
        <f t="shared" si="5806"/>
        <v>1</v>
      </c>
      <c r="LR321" s="966">
        <f t="shared" si="5807"/>
        <v>229310</v>
      </c>
      <c r="LS321" s="901">
        <f t="shared" si="5808"/>
        <v>0</v>
      </c>
      <c r="LV321" s="1120" t="s">
        <v>994</v>
      </c>
      <c r="LW321" s="1030" t="s">
        <v>666</v>
      </c>
      <c r="LX321" s="1254" t="s">
        <v>149</v>
      </c>
      <c r="LY321" s="1173">
        <v>2</v>
      </c>
      <c r="LZ321" s="1045">
        <v>87750</v>
      </c>
      <c r="MA321" s="1025">
        <f t="shared" si="5587"/>
        <v>175500</v>
      </c>
      <c r="MB321" s="1016"/>
      <c r="MC321" s="898">
        <f t="shared" si="5809"/>
        <v>1</v>
      </c>
      <c r="MD321" s="898">
        <f t="shared" si="5810"/>
        <v>1</v>
      </c>
      <c r="ME321" s="899">
        <f t="shared" si="5811"/>
        <v>1</v>
      </c>
      <c r="MF321" s="899">
        <f t="shared" si="5812"/>
        <v>1</v>
      </c>
      <c r="MG321" s="899">
        <f t="shared" si="5813"/>
        <v>1</v>
      </c>
      <c r="MH321" s="899">
        <f t="shared" si="5814"/>
        <v>1</v>
      </c>
      <c r="MI321" s="966">
        <f t="shared" si="5815"/>
        <v>175500</v>
      </c>
      <c r="MJ321" s="901">
        <f t="shared" si="5816"/>
        <v>0</v>
      </c>
      <c r="MM321" s="1120" t="s">
        <v>994</v>
      </c>
      <c r="MN321" s="1030" t="s">
        <v>666</v>
      </c>
      <c r="MO321" s="1254" t="s">
        <v>149</v>
      </c>
      <c r="MP321" s="1173">
        <v>2</v>
      </c>
      <c r="MQ321" s="1045">
        <v>100050</v>
      </c>
      <c r="MR321" s="1025">
        <f t="shared" si="5596"/>
        <v>200100</v>
      </c>
      <c r="MS321" s="1016"/>
      <c r="MT321" s="898">
        <f t="shared" si="5817"/>
        <v>1</v>
      </c>
      <c r="MU321" s="898">
        <f t="shared" si="5818"/>
        <v>1</v>
      </c>
      <c r="MV321" s="899">
        <f t="shared" si="5819"/>
        <v>1</v>
      </c>
      <c r="MW321" s="899">
        <f t="shared" si="5820"/>
        <v>1</v>
      </c>
      <c r="MX321" s="899">
        <f t="shared" si="5821"/>
        <v>1</v>
      </c>
      <c r="MY321" s="899">
        <f t="shared" si="5822"/>
        <v>1</v>
      </c>
      <c r="MZ321" s="966">
        <f t="shared" si="5823"/>
        <v>200100</v>
      </c>
      <c r="NA321" s="901">
        <f t="shared" si="5824"/>
        <v>0</v>
      </c>
      <c r="ND321" s="975" t="s">
        <v>994</v>
      </c>
      <c r="NE321" s="976" t="s">
        <v>666</v>
      </c>
      <c r="NF321" s="1175" t="s">
        <v>149</v>
      </c>
      <c r="NG321" s="1176">
        <v>2</v>
      </c>
      <c r="NH321" s="979">
        <v>74483.64</v>
      </c>
      <c r="NI321" s="980">
        <v>148967</v>
      </c>
      <c r="NJ321" s="1016"/>
      <c r="NK321" s="898">
        <f t="shared" si="5825"/>
        <v>1</v>
      </c>
      <c r="NL321" s="898">
        <f t="shared" si="5826"/>
        <v>1</v>
      </c>
      <c r="NM321" s="899">
        <f t="shared" si="5827"/>
        <v>1</v>
      </c>
      <c r="NN321" s="899">
        <f t="shared" si="5828"/>
        <v>1</v>
      </c>
      <c r="NO321" s="899">
        <f t="shared" si="5829"/>
        <v>1</v>
      </c>
      <c r="NP321" s="899">
        <f t="shared" si="5830"/>
        <v>1</v>
      </c>
      <c r="NQ321" s="966">
        <f t="shared" si="5831"/>
        <v>148967</v>
      </c>
      <c r="NR321" s="901">
        <f t="shared" si="5832"/>
        <v>0</v>
      </c>
      <c r="NU321" s="981" t="s">
        <v>994</v>
      </c>
      <c r="NV321" s="982" t="s">
        <v>666</v>
      </c>
      <c r="NW321" s="1177" t="s">
        <v>149</v>
      </c>
      <c r="NX321" s="1178">
        <v>2</v>
      </c>
      <c r="NY321" s="1022">
        <v>75236</v>
      </c>
      <c r="NZ321" s="986">
        <f t="shared" si="5613"/>
        <v>150472</v>
      </c>
      <c r="OA321" s="1016"/>
      <c r="OB321" s="898">
        <f t="shared" si="5833"/>
        <v>1</v>
      </c>
      <c r="OC321" s="898">
        <f t="shared" si="5834"/>
        <v>1</v>
      </c>
      <c r="OD321" s="899">
        <f t="shared" si="5835"/>
        <v>1</v>
      </c>
      <c r="OE321" s="899">
        <f t="shared" si="5836"/>
        <v>1</v>
      </c>
      <c r="OF321" s="899">
        <f t="shared" si="5837"/>
        <v>1</v>
      </c>
      <c r="OG321" s="899">
        <f t="shared" si="5838"/>
        <v>1</v>
      </c>
      <c r="OH321" s="966">
        <f t="shared" si="5839"/>
        <v>150472</v>
      </c>
      <c r="OI321" s="901">
        <f t="shared" si="5840"/>
        <v>0</v>
      </c>
      <c r="OL321" s="1120" t="s">
        <v>994</v>
      </c>
      <c r="OM321" s="1030" t="s">
        <v>666</v>
      </c>
      <c r="ON321" s="1254" t="s">
        <v>149</v>
      </c>
      <c r="OO321" s="1173">
        <v>2</v>
      </c>
      <c r="OP321" s="1045">
        <v>78679</v>
      </c>
      <c r="OQ321" s="1025">
        <f t="shared" si="5622"/>
        <v>157358</v>
      </c>
      <c r="OR321" s="1016"/>
      <c r="OS321" s="898">
        <f t="shared" si="5841"/>
        <v>1</v>
      </c>
      <c r="OT321" s="898">
        <f t="shared" si="5842"/>
        <v>1</v>
      </c>
      <c r="OU321" s="899">
        <f t="shared" si="5843"/>
        <v>1</v>
      </c>
      <c r="OV321" s="899">
        <f t="shared" si="5844"/>
        <v>1</v>
      </c>
      <c r="OW321" s="899">
        <f t="shared" si="5845"/>
        <v>1</v>
      </c>
      <c r="OX321" s="899">
        <f t="shared" si="5846"/>
        <v>1</v>
      </c>
      <c r="OY321" s="966">
        <f t="shared" si="5847"/>
        <v>157358</v>
      </c>
      <c r="OZ321" s="901">
        <f t="shared" si="5848"/>
        <v>0</v>
      </c>
      <c r="PC321" s="1120" t="s">
        <v>994</v>
      </c>
      <c r="PD321" s="1030" t="s">
        <v>666</v>
      </c>
      <c r="PE321" s="1254" t="s">
        <v>149</v>
      </c>
      <c r="PF321" s="1173">
        <v>2</v>
      </c>
      <c r="PG321" s="1023">
        <v>138507</v>
      </c>
      <c r="PH321" s="1029">
        <v>277014</v>
      </c>
      <c r="PI321" s="1249"/>
      <c r="PJ321" s="898">
        <f t="shared" si="5849"/>
        <v>1</v>
      </c>
      <c r="PK321" s="898">
        <f t="shared" si="5850"/>
        <v>1</v>
      </c>
      <c r="PL321" s="899">
        <f t="shared" si="5851"/>
        <v>1</v>
      </c>
      <c r="PM321" s="899">
        <f t="shared" si="5852"/>
        <v>1</v>
      </c>
      <c r="PN321" s="899">
        <f t="shared" si="5853"/>
        <v>1</v>
      </c>
      <c r="PO321" s="899">
        <f t="shared" si="5854"/>
        <v>1</v>
      </c>
      <c r="PP321" s="966">
        <f t="shared" si="5855"/>
        <v>277014</v>
      </c>
      <c r="PQ321" s="901">
        <f t="shared" si="5856"/>
        <v>0</v>
      </c>
      <c r="PT321" s="1120" t="s">
        <v>994</v>
      </c>
      <c r="PU321" s="1030" t="s">
        <v>666</v>
      </c>
      <c r="PV321" s="1254" t="s">
        <v>149</v>
      </c>
      <c r="PW321" s="1173">
        <v>2</v>
      </c>
      <c r="PX321" s="1045">
        <v>59900</v>
      </c>
      <c r="PY321" s="1025">
        <f t="shared" si="5639"/>
        <v>119800</v>
      </c>
      <c r="PZ321" s="1016"/>
      <c r="QA321" s="898">
        <f t="shared" si="5857"/>
        <v>1</v>
      </c>
      <c r="QB321" s="898">
        <f t="shared" si="5858"/>
        <v>1</v>
      </c>
      <c r="QC321" s="899">
        <f t="shared" si="5859"/>
        <v>1</v>
      </c>
      <c r="QD321" s="899">
        <f t="shared" si="5860"/>
        <v>1</v>
      </c>
      <c r="QE321" s="899">
        <f t="shared" si="5861"/>
        <v>1</v>
      </c>
      <c r="QF321" s="899">
        <f t="shared" si="5862"/>
        <v>1</v>
      </c>
      <c r="QG321" s="966">
        <f t="shared" si="5863"/>
        <v>119800</v>
      </c>
      <c r="QH321" s="901">
        <f t="shared" si="5864"/>
        <v>0</v>
      </c>
      <c r="QK321" s="1120" t="s">
        <v>994</v>
      </c>
      <c r="QL321" s="1030" t="s">
        <v>666</v>
      </c>
      <c r="QM321" s="1254" t="s">
        <v>149</v>
      </c>
      <c r="QN321" s="1173">
        <v>2</v>
      </c>
      <c r="QO321" s="1049">
        <v>115228.27499999999</v>
      </c>
      <c r="QP321" s="1028">
        <f t="shared" si="5648"/>
        <v>230457</v>
      </c>
      <c r="QQ321" s="1016"/>
      <c r="QR321" s="898">
        <f t="shared" si="5865"/>
        <v>1</v>
      </c>
      <c r="QS321" s="898">
        <f t="shared" si="5866"/>
        <v>1</v>
      </c>
      <c r="QT321" s="899">
        <f t="shared" si="5867"/>
        <v>1</v>
      </c>
      <c r="QU321" s="899">
        <f t="shared" si="5868"/>
        <v>1</v>
      </c>
      <c r="QV321" s="899">
        <f t="shared" si="5869"/>
        <v>1</v>
      </c>
      <c r="QW321" s="899">
        <f t="shared" si="5870"/>
        <v>1</v>
      </c>
      <c r="QX321" s="966">
        <f t="shared" si="5871"/>
        <v>230457</v>
      </c>
      <c r="QY321" s="901">
        <f t="shared" si="5872"/>
        <v>0</v>
      </c>
      <c r="RB321" s="405"/>
      <c r="RC321" s="406"/>
      <c r="RD321" s="407"/>
      <c r="RE321" s="408"/>
      <c r="RF321" s="409"/>
      <c r="RG321" s="410"/>
      <c r="RH321" s="410"/>
      <c r="RI321" s="898"/>
      <c r="RJ321" s="898"/>
      <c r="RK321" s="934"/>
      <c r="RL321" s="934"/>
      <c r="RM321" s="934"/>
      <c r="RN321" s="934"/>
      <c r="RO321" s="935"/>
      <c r="RP321" s="936"/>
      <c r="RS321" s="405"/>
      <c r="RT321" s="406"/>
      <c r="RU321" s="407"/>
      <c r="RV321" s="408"/>
      <c r="RW321" s="409"/>
      <c r="RX321" s="410"/>
      <c r="RY321" s="410"/>
      <c r="RZ321" s="898"/>
      <c r="SA321" s="898"/>
      <c r="SB321" s="934"/>
      <c r="SC321" s="934"/>
      <c r="SD321" s="934"/>
      <c r="SE321" s="934"/>
      <c r="SF321" s="935"/>
      <c r="SG321" s="936"/>
      <c r="SJ321" s="405"/>
      <c r="SK321" s="406"/>
      <c r="SL321" s="407"/>
      <c r="SM321" s="408"/>
      <c r="SN321" s="409"/>
      <c r="SO321" s="410"/>
      <c r="SP321" s="410"/>
      <c r="SQ321" s="898"/>
      <c r="SR321" s="898"/>
      <c r="SS321" s="934"/>
      <c r="ST321" s="934"/>
      <c r="SU321" s="934"/>
      <c r="SV321" s="934"/>
      <c r="SW321" s="935"/>
      <c r="SX321" s="936"/>
    </row>
    <row r="322" spans="2:518" ht="64.5" customHeight="1" thickTop="1" thickBot="1">
      <c r="B322" s="958" t="s">
        <v>995</v>
      </c>
      <c r="C322" s="1012" t="s">
        <v>667</v>
      </c>
      <c r="D322" s="1179" t="s">
        <v>149</v>
      </c>
      <c r="E322" s="1180">
        <v>46</v>
      </c>
      <c r="F322" s="1015"/>
      <c r="G322" s="1025">
        <f t="shared" si="5423"/>
        <v>0</v>
      </c>
      <c r="H322" s="1016"/>
      <c r="K322" s="958" t="s">
        <v>995</v>
      </c>
      <c r="L322" s="1012" t="s">
        <v>667</v>
      </c>
      <c r="M322" s="1179" t="s">
        <v>149</v>
      </c>
      <c r="N322" s="1180">
        <v>46</v>
      </c>
      <c r="O322" s="1017">
        <v>38133</v>
      </c>
      <c r="P322" s="1025">
        <f t="shared" si="5424"/>
        <v>1754118</v>
      </c>
      <c r="Q322" s="1016"/>
      <c r="R322" s="898">
        <f t="shared" si="5657"/>
        <v>1</v>
      </c>
      <c r="S322" s="898">
        <f t="shared" si="5658"/>
        <v>1</v>
      </c>
      <c r="T322" s="899">
        <f t="shared" si="5659"/>
        <v>1</v>
      </c>
      <c r="U322" s="899">
        <f t="shared" si="5660"/>
        <v>1</v>
      </c>
      <c r="V322" s="899">
        <f t="shared" si="5661"/>
        <v>1</v>
      </c>
      <c r="W322" s="899">
        <f t="shared" si="5662"/>
        <v>1</v>
      </c>
      <c r="X322" s="966">
        <f t="shared" si="5663"/>
        <v>1754118</v>
      </c>
      <c r="Y322" s="901">
        <f t="shared" si="5664"/>
        <v>0</v>
      </c>
      <c r="Z322" s="872"/>
      <c r="AA322" s="872"/>
      <c r="AB322" s="958" t="s">
        <v>995</v>
      </c>
      <c r="AC322" s="1012" t="s">
        <v>667</v>
      </c>
      <c r="AD322" s="1179" t="s">
        <v>149</v>
      </c>
      <c r="AE322" s="1180">
        <v>46</v>
      </c>
      <c r="AF322" s="1015">
        <v>69244</v>
      </c>
      <c r="AG322" s="1025">
        <f t="shared" si="5425"/>
        <v>3185224</v>
      </c>
      <c r="AH322" s="1016"/>
      <c r="AI322" s="898">
        <f t="shared" si="5665"/>
        <v>1</v>
      </c>
      <c r="AJ322" s="898">
        <f t="shared" si="5666"/>
        <v>1</v>
      </c>
      <c r="AK322" s="899">
        <f t="shared" si="5667"/>
        <v>1</v>
      </c>
      <c r="AL322" s="899">
        <f t="shared" si="5668"/>
        <v>1</v>
      </c>
      <c r="AM322" s="899">
        <f t="shared" si="5669"/>
        <v>1</v>
      </c>
      <c r="AN322" s="899">
        <f t="shared" si="5670"/>
        <v>1</v>
      </c>
      <c r="AO322" s="966">
        <f t="shared" si="5671"/>
        <v>3185224</v>
      </c>
      <c r="AP322" s="901">
        <f t="shared" si="5672"/>
        <v>0</v>
      </c>
      <c r="AQ322" s="872"/>
      <c r="AR322" s="872"/>
      <c r="AS322" s="958" t="s">
        <v>995</v>
      </c>
      <c r="AT322" s="1018" t="s">
        <v>667</v>
      </c>
      <c r="AU322" s="1179" t="s">
        <v>149</v>
      </c>
      <c r="AV322" s="1180">
        <v>46</v>
      </c>
      <c r="AW322" s="1019">
        <v>70000</v>
      </c>
      <c r="AX322" s="1026">
        <f t="shared" si="5434"/>
        <v>3220000</v>
      </c>
      <c r="AY322" s="1016"/>
      <c r="AZ322" s="898">
        <f t="shared" si="5673"/>
        <v>1</v>
      </c>
      <c r="BA322" s="898">
        <f t="shared" si="5674"/>
        <v>1</v>
      </c>
      <c r="BB322" s="899">
        <f t="shared" si="5675"/>
        <v>1</v>
      </c>
      <c r="BC322" s="899">
        <f t="shared" si="5676"/>
        <v>1</v>
      </c>
      <c r="BD322" s="899">
        <f t="shared" si="5677"/>
        <v>1</v>
      </c>
      <c r="BE322" s="899">
        <f t="shared" si="5678"/>
        <v>1</v>
      </c>
      <c r="BF322" s="966">
        <f t="shared" si="5679"/>
        <v>3220000</v>
      </c>
      <c r="BG322" s="901">
        <f t="shared" si="5680"/>
        <v>0</v>
      </c>
      <c r="BJ322" s="958" t="s">
        <v>995</v>
      </c>
      <c r="BK322" s="1012" t="s">
        <v>667</v>
      </c>
      <c r="BL322" s="1179" t="s">
        <v>149</v>
      </c>
      <c r="BM322" s="1180">
        <v>46</v>
      </c>
      <c r="BN322" s="1015">
        <v>130737</v>
      </c>
      <c r="BO322" s="1025">
        <f t="shared" si="5443"/>
        <v>6013902</v>
      </c>
      <c r="BP322" s="1016"/>
      <c r="BQ322" s="898">
        <f t="shared" si="5681"/>
        <v>1</v>
      </c>
      <c r="BR322" s="898">
        <f t="shared" si="5682"/>
        <v>1</v>
      </c>
      <c r="BS322" s="899">
        <f t="shared" si="5683"/>
        <v>1</v>
      </c>
      <c r="BT322" s="899">
        <f t="shared" si="5684"/>
        <v>1</v>
      </c>
      <c r="BU322" s="899">
        <f t="shared" si="5685"/>
        <v>1</v>
      </c>
      <c r="BV322" s="899">
        <f t="shared" si="5686"/>
        <v>1</v>
      </c>
      <c r="BW322" s="966">
        <f t="shared" si="5687"/>
        <v>6013902</v>
      </c>
      <c r="BX322" s="901">
        <f t="shared" si="5688"/>
        <v>0</v>
      </c>
      <c r="CA322" s="958" t="s">
        <v>995</v>
      </c>
      <c r="CB322" s="1012" t="s">
        <v>667</v>
      </c>
      <c r="CC322" s="1179" t="s">
        <v>149</v>
      </c>
      <c r="CD322" s="1180">
        <v>46</v>
      </c>
      <c r="CE322" s="1015">
        <v>37141</v>
      </c>
      <c r="CF322" s="1025">
        <f t="shared" si="5452"/>
        <v>1708486</v>
      </c>
      <c r="CG322" s="1016"/>
      <c r="CH322" s="898">
        <f t="shared" si="5689"/>
        <v>1</v>
      </c>
      <c r="CI322" s="898">
        <f t="shared" si="5690"/>
        <v>1</v>
      </c>
      <c r="CJ322" s="899">
        <f t="shared" si="5691"/>
        <v>1</v>
      </c>
      <c r="CK322" s="899">
        <f t="shared" si="5692"/>
        <v>1</v>
      </c>
      <c r="CL322" s="899">
        <f t="shared" si="5693"/>
        <v>1</v>
      </c>
      <c r="CM322" s="899">
        <f t="shared" si="5694"/>
        <v>1</v>
      </c>
      <c r="CN322" s="966">
        <f t="shared" si="5695"/>
        <v>1708486</v>
      </c>
      <c r="CO322" s="901">
        <f t="shared" si="5696"/>
        <v>0</v>
      </c>
      <c r="CR322" s="958" t="s">
        <v>995</v>
      </c>
      <c r="CS322" s="1012" t="s">
        <v>667</v>
      </c>
      <c r="CT322" s="1179" t="s">
        <v>149</v>
      </c>
      <c r="CU322" s="1180">
        <v>46</v>
      </c>
      <c r="CV322" s="1015">
        <v>77000</v>
      </c>
      <c r="CW322" s="1025">
        <f t="shared" si="5461"/>
        <v>3542000</v>
      </c>
      <c r="CX322" s="1016"/>
      <c r="CY322" s="898">
        <f t="shared" si="5697"/>
        <v>1</v>
      </c>
      <c r="CZ322" s="898">
        <f t="shared" si="5698"/>
        <v>1</v>
      </c>
      <c r="DA322" s="899">
        <f t="shared" si="5699"/>
        <v>1</v>
      </c>
      <c r="DB322" s="899">
        <f t="shared" si="5700"/>
        <v>1</v>
      </c>
      <c r="DC322" s="899">
        <f t="shared" si="5701"/>
        <v>1</v>
      </c>
      <c r="DD322" s="899">
        <f t="shared" si="5702"/>
        <v>1</v>
      </c>
      <c r="DE322" s="966">
        <f t="shared" si="5703"/>
        <v>3542000</v>
      </c>
      <c r="DF322" s="901">
        <f t="shared" si="5704"/>
        <v>0</v>
      </c>
      <c r="DI322" s="958" t="s">
        <v>995</v>
      </c>
      <c r="DJ322" s="1012" t="s">
        <v>667</v>
      </c>
      <c r="DK322" s="1179" t="s">
        <v>149</v>
      </c>
      <c r="DL322" s="1180">
        <v>46</v>
      </c>
      <c r="DM322" s="1015">
        <v>126610</v>
      </c>
      <c r="DN322" s="1025">
        <f t="shared" si="5470"/>
        <v>5824060</v>
      </c>
      <c r="DO322" s="1016"/>
      <c r="DP322" s="898">
        <f t="shared" si="5705"/>
        <v>1</v>
      </c>
      <c r="DQ322" s="898">
        <f t="shared" si="5706"/>
        <v>1</v>
      </c>
      <c r="DR322" s="899">
        <f t="shared" si="5707"/>
        <v>1</v>
      </c>
      <c r="DS322" s="899">
        <f t="shared" si="5708"/>
        <v>1</v>
      </c>
      <c r="DT322" s="899">
        <f t="shared" si="5709"/>
        <v>1</v>
      </c>
      <c r="DU322" s="899">
        <f t="shared" si="5710"/>
        <v>1</v>
      </c>
      <c r="DV322" s="966">
        <f t="shared" si="5711"/>
        <v>5824060</v>
      </c>
      <c r="DW322" s="901">
        <f t="shared" si="5712"/>
        <v>0</v>
      </c>
      <c r="DZ322" s="958" t="s">
        <v>995</v>
      </c>
      <c r="EA322" s="1012" t="s">
        <v>667</v>
      </c>
      <c r="EB322" s="1179" t="s">
        <v>149</v>
      </c>
      <c r="EC322" s="1180">
        <v>46</v>
      </c>
      <c r="ED322" s="1045">
        <v>102000</v>
      </c>
      <c r="EE322" s="1025">
        <f t="shared" si="5479"/>
        <v>4692000</v>
      </c>
      <c r="EF322" s="1016"/>
      <c r="EG322" s="898">
        <f t="shared" si="5713"/>
        <v>1</v>
      </c>
      <c r="EH322" s="898">
        <f t="shared" si="5714"/>
        <v>1</v>
      </c>
      <c r="EI322" s="899">
        <f t="shared" si="5715"/>
        <v>1</v>
      </c>
      <c r="EJ322" s="899">
        <f t="shared" si="5716"/>
        <v>1</v>
      </c>
      <c r="EK322" s="899">
        <f t="shared" si="5717"/>
        <v>1</v>
      </c>
      <c r="EL322" s="899">
        <f t="shared" si="5718"/>
        <v>1</v>
      </c>
      <c r="EM322" s="966">
        <f t="shared" si="5719"/>
        <v>4692000</v>
      </c>
      <c r="EN322" s="901">
        <f t="shared" si="5720"/>
        <v>0</v>
      </c>
      <c r="EQ322" s="958" t="s">
        <v>995</v>
      </c>
      <c r="ER322" s="1012" t="s">
        <v>667</v>
      </c>
      <c r="ES322" s="1179" t="s">
        <v>149</v>
      </c>
      <c r="ET322" s="1180">
        <v>46</v>
      </c>
      <c r="EU322" s="1015">
        <v>37200</v>
      </c>
      <c r="EV322" s="1025">
        <f t="shared" si="5488"/>
        <v>1711200</v>
      </c>
      <c r="EW322" s="1016"/>
      <c r="EX322" s="898">
        <f t="shared" si="5721"/>
        <v>1</v>
      </c>
      <c r="EY322" s="898">
        <f t="shared" si="5722"/>
        <v>1</v>
      </c>
      <c r="EZ322" s="899">
        <f t="shared" si="5723"/>
        <v>1</v>
      </c>
      <c r="FA322" s="899">
        <f t="shared" si="5724"/>
        <v>1</v>
      </c>
      <c r="FB322" s="899">
        <f t="shared" si="5725"/>
        <v>1</v>
      </c>
      <c r="FC322" s="899">
        <f t="shared" si="5726"/>
        <v>1</v>
      </c>
      <c r="FD322" s="966">
        <f t="shared" si="5727"/>
        <v>1711200</v>
      </c>
      <c r="FE322" s="901">
        <f t="shared" si="5728"/>
        <v>0</v>
      </c>
      <c r="FH322" s="958"/>
      <c r="FI322" s="1012"/>
      <c r="FJ322" s="1179"/>
      <c r="FK322" s="1180"/>
      <c r="FL322" s="1015"/>
      <c r="FM322" s="1025">
        <f t="shared" si="5497"/>
        <v>0</v>
      </c>
      <c r="FN322" s="1016"/>
      <c r="FO322" s="898" t="e">
        <f t="shared" si="5729"/>
        <v>#N/A</v>
      </c>
      <c r="FP322" s="898" t="e">
        <f t="shared" si="5730"/>
        <v>#N/A</v>
      </c>
      <c r="FQ322" s="899" t="e">
        <f t="shared" si="5731"/>
        <v>#N/A</v>
      </c>
      <c r="FR322" s="899">
        <f t="shared" si="5732"/>
        <v>0</v>
      </c>
      <c r="FS322" s="899">
        <f t="shared" si="5733"/>
        <v>0</v>
      </c>
      <c r="FT322" s="899" t="e">
        <f t="shared" si="5734"/>
        <v>#N/A</v>
      </c>
      <c r="FU322" s="966">
        <f t="shared" si="5735"/>
        <v>0</v>
      </c>
      <c r="FV322" s="901">
        <f t="shared" si="5736"/>
        <v>0</v>
      </c>
      <c r="FY322" s="958" t="s">
        <v>995</v>
      </c>
      <c r="FZ322" s="1012" t="s">
        <v>667</v>
      </c>
      <c r="GA322" s="1179" t="s">
        <v>149</v>
      </c>
      <c r="GB322" s="1180">
        <v>46</v>
      </c>
      <c r="GC322" s="1017">
        <v>38133</v>
      </c>
      <c r="GD322" s="1025">
        <f t="shared" si="5506"/>
        <v>1754118</v>
      </c>
      <c r="GE322" s="1016"/>
      <c r="GF322" s="898">
        <f t="shared" si="5737"/>
        <v>1</v>
      </c>
      <c r="GG322" s="898">
        <f t="shared" si="5738"/>
        <v>1</v>
      </c>
      <c r="GH322" s="899">
        <f t="shared" si="5739"/>
        <v>1</v>
      </c>
      <c r="GI322" s="899">
        <f t="shared" si="5740"/>
        <v>1</v>
      </c>
      <c r="GJ322" s="899">
        <f t="shared" si="5741"/>
        <v>1</v>
      </c>
      <c r="GK322" s="899">
        <f t="shared" si="5742"/>
        <v>1</v>
      </c>
      <c r="GL322" s="966">
        <f t="shared" si="5743"/>
        <v>1754118</v>
      </c>
      <c r="GM322" s="901">
        <f t="shared" si="5744"/>
        <v>0</v>
      </c>
      <c r="GP322" s="958" t="s">
        <v>995</v>
      </c>
      <c r="GQ322" s="1012" t="s">
        <v>667</v>
      </c>
      <c r="GR322" s="1179" t="s">
        <v>149</v>
      </c>
      <c r="GS322" s="1180">
        <v>46</v>
      </c>
      <c r="GT322" s="1015">
        <v>37300</v>
      </c>
      <c r="GU322" s="1025">
        <f t="shared" si="5515"/>
        <v>1715800</v>
      </c>
      <c r="GV322" s="1016"/>
      <c r="GW322" s="898">
        <f t="shared" si="5745"/>
        <v>1</v>
      </c>
      <c r="GX322" s="898">
        <f t="shared" si="5746"/>
        <v>1</v>
      </c>
      <c r="GY322" s="899">
        <f t="shared" si="5747"/>
        <v>1</v>
      </c>
      <c r="GZ322" s="899">
        <f t="shared" si="5748"/>
        <v>1</v>
      </c>
      <c r="HA322" s="899">
        <f t="shared" si="5749"/>
        <v>1</v>
      </c>
      <c r="HB322" s="899">
        <f t="shared" si="5750"/>
        <v>1</v>
      </c>
      <c r="HC322" s="966">
        <f t="shared" si="5751"/>
        <v>1715800</v>
      </c>
      <c r="HD322" s="901">
        <f t="shared" si="5752"/>
        <v>0</v>
      </c>
      <c r="HG322" s="958" t="s">
        <v>995</v>
      </c>
      <c r="HH322" s="1012" t="s">
        <v>667</v>
      </c>
      <c r="HI322" s="1179" t="s">
        <v>149</v>
      </c>
      <c r="HJ322" s="1180">
        <v>46</v>
      </c>
      <c r="HK322" s="1015">
        <v>51029</v>
      </c>
      <c r="HL322" s="1025">
        <f t="shared" si="5524"/>
        <v>2347334</v>
      </c>
      <c r="HM322" s="1016"/>
      <c r="HN322" s="898">
        <f t="shared" si="5753"/>
        <v>1</v>
      </c>
      <c r="HO322" s="898">
        <f t="shared" si="5754"/>
        <v>1</v>
      </c>
      <c r="HP322" s="899">
        <f t="shared" si="5755"/>
        <v>1</v>
      </c>
      <c r="HQ322" s="899">
        <f t="shared" si="5756"/>
        <v>1</v>
      </c>
      <c r="HR322" s="899">
        <f t="shared" si="5757"/>
        <v>1</v>
      </c>
      <c r="HS322" s="899">
        <f t="shared" si="5758"/>
        <v>1</v>
      </c>
      <c r="HT322" s="966">
        <f t="shared" si="5759"/>
        <v>2347334</v>
      </c>
      <c r="HU322" s="901">
        <f t="shared" si="5760"/>
        <v>0</v>
      </c>
      <c r="HX322" s="958" t="s">
        <v>995</v>
      </c>
      <c r="HY322" s="1012" t="s">
        <v>667</v>
      </c>
      <c r="HZ322" s="1179" t="s">
        <v>149</v>
      </c>
      <c r="IA322" s="1180">
        <v>46</v>
      </c>
      <c r="IB322" s="1020">
        <v>19197</v>
      </c>
      <c r="IC322" s="1027">
        <f t="shared" si="5533"/>
        <v>883062</v>
      </c>
      <c r="ID322" s="1016"/>
      <c r="IE322" s="898">
        <f t="shared" si="5761"/>
        <v>1</v>
      </c>
      <c r="IF322" s="898">
        <f t="shared" si="5762"/>
        <v>1</v>
      </c>
      <c r="IG322" s="899">
        <f t="shared" si="5763"/>
        <v>1</v>
      </c>
      <c r="IH322" s="899">
        <f t="shared" si="5764"/>
        <v>1</v>
      </c>
      <c r="II322" s="899">
        <f t="shared" si="5765"/>
        <v>1</v>
      </c>
      <c r="IJ322" s="899">
        <f t="shared" si="5766"/>
        <v>1</v>
      </c>
      <c r="IK322" s="966">
        <f t="shared" si="5767"/>
        <v>883062</v>
      </c>
      <c r="IL322" s="901">
        <f t="shared" si="5768"/>
        <v>0</v>
      </c>
      <c r="IO322" s="958" t="s">
        <v>995</v>
      </c>
      <c r="IP322" s="1012" t="s">
        <v>667</v>
      </c>
      <c r="IQ322" s="1179" t="s">
        <v>149</v>
      </c>
      <c r="IR322" s="1180">
        <v>46</v>
      </c>
      <c r="IS322" s="1015">
        <v>72638</v>
      </c>
      <c r="IT322" s="1025">
        <f t="shared" si="5542"/>
        <v>3341348</v>
      </c>
      <c r="IU322" s="1016"/>
      <c r="IV322" s="898">
        <f t="shared" si="5769"/>
        <v>1</v>
      </c>
      <c r="IW322" s="898">
        <f t="shared" si="5770"/>
        <v>1</v>
      </c>
      <c r="IX322" s="899">
        <f t="shared" si="5771"/>
        <v>1</v>
      </c>
      <c r="IY322" s="899">
        <f t="shared" si="5772"/>
        <v>1</v>
      </c>
      <c r="IZ322" s="899">
        <f t="shared" si="5773"/>
        <v>1</v>
      </c>
      <c r="JA322" s="899">
        <f t="shared" si="5774"/>
        <v>1</v>
      </c>
      <c r="JB322" s="966">
        <f t="shared" si="5775"/>
        <v>3341348</v>
      </c>
      <c r="JC322" s="901">
        <f t="shared" si="5776"/>
        <v>0</v>
      </c>
      <c r="JF322" s="958" t="s">
        <v>995</v>
      </c>
      <c r="JG322" s="1012" t="s">
        <v>667</v>
      </c>
      <c r="JH322" s="1179" t="s">
        <v>149</v>
      </c>
      <c r="JI322" s="1180">
        <v>46</v>
      </c>
      <c r="JJ322" s="1015">
        <v>57900</v>
      </c>
      <c r="JK322" s="1025">
        <f t="shared" si="5551"/>
        <v>2663400</v>
      </c>
      <c r="JL322" s="1016"/>
      <c r="JM322" s="898">
        <f t="shared" si="5777"/>
        <v>1</v>
      </c>
      <c r="JN322" s="898">
        <f t="shared" si="5778"/>
        <v>1</v>
      </c>
      <c r="JO322" s="899">
        <f t="shared" si="5779"/>
        <v>1</v>
      </c>
      <c r="JP322" s="899">
        <f t="shared" si="5780"/>
        <v>1</v>
      </c>
      <c r="JQ322" s="899">
        <f t="shared" si="5781"/>
        <v>1</v>
      </c>
      <c r="JR322" s="899">
        <f t="shared" si="5782"/>
        <v>1</v>
      </c>
      <c r="JS322" s="966">
        <f t="shared" si="5783"/>
        <v>2663400</v>
      </c>
      <c r="JT322" s="901">
        <f t="shared" si="5784"/>
        <v>0</v>
      </c>
      <c r="JW322" s="958" t="s">
        <v>995</v>
      </c>
      <c r="JX322" s="1012" t="s">
        <v>667</v>
      </c>
      <c r="JY322" s="1179" t="s">
        <v>149</v>
      </c>
      <c r="JZ322" s="1180">
        <v>46</v>
      </c>
      <c r="KA322" s="1015">
        <v>49059.361950000006</v>
      </c>
      <c r="KB322" s="1025">
        <f t="shared" si="5560"/>
        <v>2256731</v>
      </c>
      <c r="KC322" s="1016"/>
      <c r="KD322" s="898">
        <f t="shared" si="5785"/>
        <v>1</v>
      </c>
      <c r="KE322" s="898">
        <f t="shared" si="5786"/>
        <v>1</v>
      </c>
      <c r="KF322" s="899">
        <f t="shared" si="5787"/>
        <v>1</v>
      </c>
      <c r="KG322" s="899">
        <f t="shared" si="5788"/>
        <v>1</v>
      </c>
      <c r="KH322" s="899">
        <f t="shared" si="5789"/>
        <v>1</v>
      </c>
      <c r="KI322" s="899">
        <f t="shared" si="5790"/>
        <v>1</v>
      </c>
      <c r="KJ322" s="966">
        <f t="shared" si="5791"/>
        <v>2256731</v>
      </c>
      <c r="KK322" s="901">
        <f t="shared" si="5792"/>
        <v>0</v>
      </c>
      <c r="KN322" s="958" t="s">
        <v>995</v>
      </c>
      <c r="KO322" s="1012" t="s">
        <v>667</v>
      </c>
      <c r="KP322" s="1179" t="s">
        <v>149</v>
      </c>
      <c r="KQ322" s="1180">
        <v>46</v>
      </c>
      <c r="KR322" s="1015">
        <v>61101</v>
      </c>
      <c r="KS322" s="1025">
        <f t="shared" si="5569"/>
        <v>2810646</v>
      </c>
      <c r="KT322" s="1016"/>
      <c r="KU322" s="898">
        <f t="shared" si="5793"/>
        <v>1</v>
      </c>
      <c r="KV322" s="898">
        <f t="shared" si="5794"/>
        <v>1</v>
      </c>
      <c r="KW322" s="899">
        <f t="shared" si="5795"/>
        <v>1</v>
      </c>
      <c r="KX322" s="899">
        <f t="shared" si="5796"/>
        <v>1</v>
      </c>
      <c r="KY322" s="899">
        <f t="shared" si="5797"/>
        <v>1</v>
      </c>
      <c r="KZ322" s="899">
        <f t="shared" si="5798"/>
        <v>1</v>
      </c>
      <c r="LA322" s="966">
        <f t="shared" si="5799"/>
        <v>2810646</v>
      </c>
      <c r="LB322" s="901">
        <f t="shared" si="5800"/>
        <v>0</v>
      </c>
      <c r="LE322" s="958" t="s">
        <v>995</v>
      </c>
      <c r="LF322" s="1012" t="s">
        <v>667</v>
      </c>
      <c r="LG322" s="1179" t="s">
        <v>149</v>
      </c>
      <c r="LH322" s="1180">
        <v>46</v>
      </c>
      <c r="LI322" s="1021">
        <v>109670</v>
      </c>
      <c r="LJ322" s="1028">
        <f t="shared" si="5578"/>
        <v>5044820</v>
      </c>
      <c r="LK322" s="1016"/>
      <c r="LL322" s="898">
        <f t="shared" si="5801"/>
        <v>1</v>
      </c>
      <c r="LM322" s="898">
        <f t="shared" si="5802"/>
        <v>1</v>
      </c>
      <c r="LN322" s="899">
        <f t="shared" si="5803"/>
        <v>1</v>
      </c>
      <c r="LO322" s="899">
        <f t="shared" si="5804"/>
        <v>1</v>
      </c>
      <c r="LP322" s="899">
        <f t="shared" si="5805"/>
        <v>1</v>
      </c>
      <c r="LQ322" s="899">
        <f t="shared" si="5806"/>
        <v>1</v>
      </c>
      <c r="LR322" s="966">
        <f t="shared" si="5807"/>
        <v>5044820</v>
      </c>
      <c r="LS322" s="901">
        <f t="shared" si="5808"/>
        <v>0</v>
      </c>
      <c r="LV322" s="958" t="s">
        <v>995</v>
      </c>
      <c r="LW322" s="1012" t="s">
        <v>667</v>
      </c>
      <c r="LX322" s="1179" t="s">
        <v>149</v>
      </c>
      <c r="LY322" s="1180">
        <v>46</v>
      </c>
      <c r="LZ322" s="1015">
        <v>71500</v>
      </c>
      <c r="MA322" s="1025">
        <f t="shared" si="5587"/>
        <v>3289000</v>
      </c>
      <c r="MB322" s="1016"/>
      <c r="MC322" s="898">
        <f t="shared" si="5809"/>
        <v>1</v>
      </c>
      <c r="MD322" s="898">
        <f t="shared" si="5810"/>
        <v>1</v>
      </c>
      <c r="ME322" s="899">
        <f t="shared" si="5811"/>
        <v>1</v>
      </c>
      <c r="MF322" s="899">
        <f t="shared" si="5812"/>
        <v>1</v>
      </c>
      <c r="MG322" s="899">
        <f t="shared" si="5813"/>
        <v>1</v>
      </c>
      <c r="MH322" s="899">
        <f t="shared" si="5814"/>
        <v>1</v>
      </c>
      <c r="MI322" s="966">
        <f t="shared" si="5815"/>
        <v>3289000</v>
      </c>
      <c r="MJ322" s="901">
        <f t="shared" si="5816"/>
        <v>0</v>
      </c>
      <c r="MM322" s="958" t="s">
        <v>995</v>
      </c>
      <c r="MN322" s="1012" t="s">
        <v>667</v>
      </c>
      <c r="MO322" s="1179" t="s">
        <v>149</v>
      </c>
      <c r="MP322" s="1180">
        <v>46</v>
      </c>
      <c r="MQ322" s="1015">
        <v>95700</v>
      </c>
      <c r="MR322" s="1025">
        <f t="shared" si="5596"/>
        <v>4402200</v>
      </c>
      <c r="MS322" s="1016"/>
      <c r="MT322" s="898">
        <f t="shared" si="5817"/>
        <v>1</v>
      </c>
      <c r="MU322" s="898">
        <f t="shared" si="5818"/>
        <v>1</v>
      </c>
      <c r="MV322" s="899">
        <f t="shared" si="5819"/>
        <v>1</v>
      </c>
      <c r="MW322" s="899">
        <f t="shared" si="5820"/>
        <v>1</v>
      </c>
      <c r="MX322" s="899">
        <f t="shared" si="5821"/>
        <v>1</v>
      </c>
      <c r="MY322" s="899">
        <f t="shared" si="5822"/>
        <v>1</v>
      </c>
      <c r="MZ322" s="966">
        <f t="shared" si="5823"/>
        <v>4402200</v>
      </c>
      <c r="NA322" s="901">
        <f t="shared" si="5824"/>
        <v>0</v>
      </c>
      <c r="ND322" s="975" t="s">
        <v>995</v>
      </c>
      <c r="NE322" s="976" t="s">
        <v>667</v>
      </c>
      <c r="NF322" s="1175" t="s">
        <v>149</v>
      </c>
      <c r="NG322" s="1176">
        <v>46</v>
      </c>
      <c r="NH322" s="979">
        <v>32238.36</v>
      </c>
      <c r="NI322" s="980">
        <v>1482965</v>
      </c>
      <c r="NJ322" s="1016"/>
      <c r="NK322" s="898">
        <f t="shared" si="5825"/>
        <v>1</v>
      </c>
      <c r="NL322" s="898">
        <f t="shared" si="5826"/>
        <v>1</v>
      </c>
      <c r="NM322" s="899">
        <f t="shared" si="5827"/>
        <v>1</v>
      </c>
      <c r="NN322" s="899">
        <f t="shared" si="5828"/>
        <v>1</v>
      </c>
      <c r="NO322" s="899">
        <f t="shared" si="5829"/>
        <v>1</v>
      </c>
      <c r="NP322" s="899">
        <f t="shared" si="5830"/>
        <v>1</v>
      </c>
      <c r="NQ322" s="966">
        <f t="shared" si="5831"/>
        <v>1482965</v>
      </c>
      <c r="NR322" s="901">
        <f t="shared" si="5832"/>
        <v>0</v>
      </c>
      <c r="NU322" s="981" t="s">
        <v>995</v>
      </c>
      <c r="NV322" s="982" t="s">
        <v>667</v>
      </c>
      <c r="NW322" s="1177" t="s">
        <v>149</v>
      </c>
      <c r="NX322" s="1178">
        <v>46</v>
      </c>
      <c r="NY322" s="1022">
        <v>32564</v>
      </c>
      <c r="NZ322" s="986">
        <f t="shared" si="5613"/>
        <v>1497944</v>
      </c>
      <c r="OA322" s="1016"/>
      <c r="OB322" s="898">
        <f t="shared" si="5833"/>
        <v>1</v>
      </c>
      <c r="OC322" s="898">
        <f t="shared" si="5834"/>
        <v>1</v>
      </c>
      <c r="OD322" s="899">
        <f t="shared" si="5835"/>
        <v>1</v>
      </c>
      <c r="OE322" s="899">
        <f t="shared" si="5836"/>
        <v>1</v>
      </c>
      <c r="OF322" s="899">
        <f t="shared" si="5837"/>
        <v>1</v>
      </c>
      <c r="OG322" s="899">
        <f t="shared" si="5838"/>
        <v>1</v>
      </c>
      <c r="OH322" s="966">
        <f t="shared" si="5839"/>
        <v>1497944</v>
      </c>
      <c r="OI322" s="901">
        <f t="shared" si="5840"/>
        <v>0</v>
      </c>
      <c r="OL322" s="958" t="s">
        <v>995</v>
      </c>
      <c r="OM322" s="1012" t="s">
        <v>667</v>
      </c>
      <c r="ON322" s="1179" t="s">
        <v>149</v>
      </c>
      <c r="OO322" s="1180">
        <v>46</v>
      </c>
      <c r="OP322" s="1015">
        <v>61065</v>
      </c>
      <c r="OQ322" s="1025">
        <f t="shared" si="5622"/>
        <v>2808990</v>
      </c>
      <c r="OR322" s="1016"/>
      <c r="OS322" s="898">
        <f t="shared" si="5841"/>
        <v>1</v>
      </c>
      <c r="OT322" s="898">
        <f t="shared" si="5842"/>
        <v>1</v>
      </c>
      <c r="OU322" s="899">
        <f t="shared" si="5843"/>
        <v>1</v>
      </c>
      <c r="OV322" s="899">
        <f t="shared" si="5844"/>
        <v>1</v>
      </c>
      <c r="OW322" s="899">
        <f t="shared" si="5845"/>
        <v>1</v>
      </c>
      <c r="OX322" s="899">
        <f t="shared" si="5846"/>
        <v>1</v>
      </c>
      <c r="OY322" s="966">
        <f t="shared" si="5847"/>
        <v>2808990</v>
      </c>
      <c r="OZ322" s="901">
        <f t="shared" si="5848"/>
        <v>0</v>
      </c>
      <c r="PC322" s="958" t="s">
        <v>995</v>
      </c>
      <c r="PD322" s="1012" t="s">
        <v>667</v>
      </c>
      <c r="PE322" s="1179" t="s">
        <v>149</v>
      </c>
      <c r="PF322" s="1180">
        <v>46</v>
      </c>
      <c r="PG322" s="1023">
        <v>90239</v>
      </c>
      <c r="PH322" s="1029">
        <v>4150994</v>
      </c>
      <c r="PI322" s="1249"/>
      <c r="PJ322" s="898">
        <f t="shared" si="5849"/>
        <v>1</v>
      </c>
      <c r="PK322" s="898">
        <f t="shared" si="5850"/>
        <v>1</v>
      </c>
      <c r="PL322" s="899">
        <f t="shared" si="5851"/>
        <v>1</v>
      </c>
      <c r="PM322" s="899">
        <f t="shared" si="5852"/>
        <v>1</v>
      </c>
      <c r="PN322" s="899">
        <f t="shared" si="5853"/>
        <v>1</v>
      </c>
      <c r="PO322" s="899">
        <f t="shared" si="5854"/>
        <v>1</v>
      </c>
      <c r="PP322" s="966">
        <f t="shared" si="5855"/>
        <v>4150994</v>
      </c>
      <c r="PQ322" s="901">
        <f t="shared" si="5856"/>
        <v>0</v>
      </c>
      <c r="PT322" s="958" t="s">
        <v>995</v>
      </c>
      <c r="PU322" s="1012" t="s">
        <v>667</v>
      </c>
      <c r="PV322" s="1179" t="s">
        <v>149</v>
      </c>
      <c r="PW322" s="1180">
        <v>46</v>
      </c>
      <c r="PX322" s="1015">
        <v>37140</v>
      </c>
      <c r="PY322" s="1025">
        <f t="shared" si="5639"/>
        <v>1708440</v>
      </c>
      <c r="PZ322" s="1016"/>
      <c r="QA322" s="898">
        <f t="shared" si="5857"/>
        <v>1</v>
      </c>
      <c r="QB322" s="898">
        <f t="shared" si="5858"/>
        <v>1</v>
      </c>
      <c r="QC322" s="899">
        <f t="shared" si="5859"/>
        <v>1</v>
      </c>
      <c r="QD322" s="899">
        <f t="shared" si="5860"/>
        <v>1</v>
      </c>
      <c r="QE322" s="899">
        <f t="shared" si="5861"/>
        <v>1</v>
      </c>
      <c r="QF322" s="899">
        <f t="shared" si="5862"/>
        <v>1</v>
      </c>
      <c r="QG322" s="966">
        <f t="shared" si="5863"/>
        <v>1708440</v>
      </c>
      <c r="QH322" s="901">
        <f t="shared" si="5864"/>
        <v>0</v>
      </c>
      <c r="QK322" s="958" t="s">
        <v>995</v>
      </c>
      <c r="QL322" s="1012" t="s">
        <v>667</v>
      </c>
      <c r="QM322" s="1179" t="s">
        <v>149</v>
      </c>
      <c r="QN322" s="1180">
        <v>46</v>
      </c>
      <c r="QO322" s="1021">
        <v>110218.34999999999</v>
      </c>
      <c r="QP322" s="1028">
        <f t="shared" si="5648"/>
        <v>5070044</v>
      </c>
      <c r="QQ322" s="1016"/>
      <c r="QR322" s="898">
        <f t="shared" si="5865"/>
        <v>1</v>
      </c>
      <c r="QS322" s="898">
        <f t="shared" si="5866"/>
        <v>1</v>
      </c>
      <c r="QT322" s="899">
        <f t="shared" si="5867"/>
        <v>1</v>
      </c>
      <c r="QU322" s="899">
        <f t="shared" si="5868"/>
        <v>1</v>
      </c>
      <c r="QV322" s="899">
        <f t="shared" si="5869"/>
        <v>1</v>
      </c>
      <c r="QW322" s="899">
        <f t="shared" si="5870"/>
        <v>1</v>
      </c>
      <c r="QX322" s="966">
        <f t="shared" si="5871"/>
        <v>5070044</v>
      </c>
      <c r="QY322" s="901">
        <f t="shared" si="5872"/>
        <v>0</v>
      </c>
      <c r="RB322" s="405"/>
      <c r="RC322" s="406"/>
      <c r="RD322" s="407"/>
      <c r="RE322" s="408"/>
      <c r="RF322" s="409"/>
      <c r="RG322" s="410"/>
      <c r="RH322" s="410"/>
      <c r="RI322" s="898"/>
      <c r="RJ322" s="898"/>
      <c r="RK322" s="934"/>
      <c r="RL322" s="934"/>
      <c r="RM322" s="934"/>
      <c r="RN322" s="934"/>
      <c r="RO322" s="935"/>
      <c r="RP322" s="936"/>
      <c r="RS322" s="405"/>
      <c r="RT322" s="406"/>
      <c r="RU322" s="407"/>
      <c r="RV322" s="408"/>
      <c r="RW322" s="409"/>
      <c r="RX322" s="410"/>
      <c r="RY322" s="410"/>
      <c r="RZ322" s="898"/>
      <c r="SA322" s="898"/>
      <c r="SB322" s="934"/>
      <c r="SC322" s="934"/>
      <c r="SD322" s="934"/>
      <c r="SE322" s="934"/>
      <c r="SF322" s="935"/>
      <c r="SG322" s="936"/>
      <c r="SJ322" s="405"/>
      <c r="SK322" s="406"/>
      <c r="SL322" s="407"/>
      <c r="SM322" s="408"/>
      <c r="SN322" s="409"/>
      <c r="SO322" s="410"/>
      <c r="SP322" s="410"/>
      <c r="SQ322" s="898"/>
      <c r="SR322" s="898"/>
      <c r="SS322" s="934"/>
      <c r="ST322" s="934"/>
      <c r="SU322" s="934"/>
      <c r="SV322" s="934"/>
      <c r="SW322" s="935"/>
      <c r="SX322" s="936"/>
    </row>
    <row r="323" spans="2:518" ht="64.5" customHeight="1" thickTop="1" thickBot="1">
      <c r="B323" s="958" t="s">
        <v>996</v>
      </c>
      <c r="C323" s="1012" t="s">
        <v>668</v>
      </c>
      <c r="D323" s="1179" t="s">
        <v>149</v>
      </c>
      <c r="E323" s="1180">
        <v>80</v>
      </c>
      <c r="F323" s="1015"/>
      <c r="G323" s="1025">
        <f t="shared" si="5423"/>
        <v>0</v>
      </c>
      <c r="H323" s="1016"/>
      <c r="K323" s="958" t="s">
        <v>996</v>
      </c>
      <c r="L323" s="1012" t="s">
        <v>668</v>
      </c>
      <c r="M323" s="1179" t="s">
        <v>149</v>
      </c>
      <c r="N323" s="1180">
        <v>80</v>
      </c>
      <c r="O323" s="1017">
        <v>34271</v>
      </c>
      <c r="P323" s="1025">
        <f t="shared" si="5424"/>
        <v>2741680</v>
      </c>
      <c r="Q323" s="1016"/>
      <c r="R323" s="898">
        <f t="shared" si="5657"/>
        <v>1</v>
      </c>
      <c r="S323" s="898">
        <f t="shared" si="5658"/>
        <v>1</v>
      </c>
      <c r="T323" s="899">
        <f t="shared" si="5659"/>
        <v>1</v>
      </c>
      <c r="U323" s="899">
        <f t="shared" si="5660"/>
        <v>1</v>
      </c>
      <c r="V323" s="899">
        <f t="shared" si="5661"/>
        <v>1</v>
      </c>
      <c r="W323" s="899">
        <f t="shared" si="5662"/>
        <v>1</v>
      </c>
      <c r="X323" s="966">
        <f t="shared" si="5663"/>
        <v>2741680</v>
      </c>
      <c r="Y323" s="901">
        <f t="shared" si="5664"/>
        <v>0</v>
      </c>
      <c r="Z323" s="872"/>
      <c r="AA323" s="872"/>
      <c r="AB323" s="958" t="s">
        <v>996</v>
      </c>
      <c r="AC323" s="1012" t="s">
        <v>668</v>
      </c>
      <c r="AD323" s="1179" t="s">
        <v>149</v>
      </c>
      <c r="AE323" s="1180">
        <v>80</v>
      </c>
      <c r="AF323" s="1015">
        <v>65000</v>
      </c>
      <c r="AG323" s="1025">
        <f t="shared" si="5425"/>
        <v>5200000</v>
      </c>
      <c r="AH323" s="1016"/>
      <c r="AI323" s="898">
        <f t="shared" si="5665"/>
        <v>1</v>
      </c>
      <c r="AJ323" s="898">
        <f t="shared" si="5666"/>
        <v>1</v>
      </c>
      <c r="AK323" s="899">
        <f t="shared" si="5667"/>
        <v>1</v>
      </c>
      <c r="AL323" s="899">
        <f t="shared" si="5668"/>
        <v>1</v>
      </c>
      <c r="AM323" s="899">
        <f t="shared" si="5669"/>
        <v>1</v>
      </c>
      <c r="AN323" s="899">
        <f t="shared" si="5670"/>
        <v>1</v>
      </c>
      <c r="AO323" s="966">
        <f t="shared" si="5671"/>
        <v>5200000</v>
      </c>
      <c r="AP323" s="901">
        <f t="shared" si="5672"/>
        <v>0</v>
      </c>
      <c r="AQ323" s="872"/>
      <c r="AR323" s="872"/>
      <c r="AS323" s="958" t="s">
        <v>996</v>
      </c>
      <c r="AT323" s="1018" t="s">
        <v>668</v>
      </c>
      <c r="AU323" s="1179" t="s">
        <v>149</v>
      </c>
      <c r="AV323" s="1180">
        <v>80</v>
      </c>
      <c r="AW323" s="1019">
        <v>65000</v>
      </c>
      <c r="AX323" s="1026">
        <f t="shared" si="5434"/>
        <v>5200000</v>
      </c>
      <c r="AY323" s="1016"/>
      <c r="AZ323" s="898">
        <f t="shared" si="5673"/>
        <v>1</v>
      </c>
      <c r="BA323" s="898">
        <f t="shared" si="5674"/>
        <v>1</v>
      </c>
      <c r="BB323" s="899">
        <f t="shared" si="5675"/>
        <v>1</v>
      </c>
      <c r="BC323" s="899">
        <f t="shared" si="5676"/>
        <v>1</v>
      </c>
      <c r="BD323" s="899">
        <f t="shared" si="5677"/>
        <v>1</v>
      </c>
      <c r="BE323" s="899">
        <f t="shared" si="5678"/>
        <v>1</v>
      </c>
      <c r="BF323" s="966">
        <f t="shared" si="5679"/>
        <v>5200000</v>
      </c>
      <c r="BG323" s="901">
        <f t="shared" si="5680"/>
        <v>0</v>
      </c>
      <c r="BJ323" s="958" t="s">
        <v>996</v>
      </c>
      <c r="BK323" s="1125" t="s">
        <v>668</v>
      </c>
      <c r="BL323" s="1179" t="s">
        <v>149</v>
      </c>
      <c r="BM323" s="1180">
        <v>80</v>
      </c>
      <c r="BN323" s="1252">
        <v>59850</v>
      </c>
      <c r="BO323" s="1025">
        <f t="shared" si="5443"/>
        <v>4788000</v>
      </c>
      <c r="BP323" s="1016"/>
      <c r="BQ323" s="898">
        <f t="shared" si="5681"/>
        <v>1</v>
      </c>
      <c r="BR323" s="898">
        <f t="shared" si="5682"/>
        <v>1</v>
      </c>
      <c r="BS323" s="899">
        <f t="shared" si="5683"/>
        <v>1</v>
      </c>
      <c r="BT323" s="899">
        <f t="shared" si="5684"/>
        <v>1</v>
      </c>
      <c r="BU323" s="899">
        <f t="shared" si="5685"/>
        <v>1</v>
      </c>
      <c r="BV323" s="899">
        <f t="shared" si="5686"/>
        <v>1</v>
      </c>
      <c r="BW323" s="966">
        <f t="shared" si="5687"/>
        <v>4788000</v>
      </c>
      <c r="BX323" s="901">
        <f t="shared" si="5688"/>
        <v>0</v>
      </c>
      <c r="CA323" s="958" t="s">
        <v>996</v>
      </c>
      <c r="CB323" s="1012" t="s">
        <v>668</v>
      </c>
      <c r="CC323" s="1179" t="s">
        <v>149</v>
      </c>
      <c r="CD323" s="1180">
        <v>80</v>
      </c>
      <c r="CE323" s="1015">
        <v>33379</v>
      </c>
      <c r="CF323" s="1025">
        <f t="shared" si="5452"/>
        <v>2670320</v>
      </c>
      <c r="CG323" s="1016"/>
      <c r="CH323" s="898">
        <f t="shared" si="5689"/>
        <v>1</v>
      </c>
      <c r="CI323" s="898">
        <f t="shared" si="5690"/>
        <v>1</v>
      </c>
      <c r="CJ323" s="899">
        <f t="shared" si="5691"/>
        <v>1</v>
      </c>
      <c r="CK323" s="899">
        <f t="shared" si="5692"/>
        <v>1</v>
      </c>
      <c r="CL323" s="899">
        <f t="shared" si="5693"/>
        <v>1</v>
      </c>
      <c r="CM323" s="899">
        <f t="shared" si="5694"/>
        <v>1</v>
      </c>
      <c r="CN323" s="966">
        <f t="shared" si="5695"/>
        <v>2670320</v>
      </c>
      <c r="CO323" s="901">
        <f t="shared" si="5696"/>
        <v>0</v>
      </c>
      <c r="CR323" s="958" t="s">
        <v>996</v>
      </c>
      <c r="CS323" s="1012" t="s">
        <v>668</v>
      </c>
      <c r="CT323" s="1179" t="s">
        <v>149</v>
      </c>
      <c r="CU323" s="1180">
        <v>80</v>
      </c>
      <c r="CV323" s="1015">
        <v>75000</v>
      </c>
      <c r="CW323" s="1025">
        <f t="shared" si="5461"/>
        <v>6000000</v>
      </c>
      <c r="CX323" s="1016"/>
      <c r="CY323" s="898">
        <f t="shared" si="5697"/>
        <v>1</v>
      </c>
      <c r="CZ323" s="898">
        <f t="shared" si="5698"/>
        <v>1</v>
      </c>
      <c r="DA323" s="899">
        <f t="shared" si="5699"/>
        <v>1</v>
      </c>
      <c r="DB323" s="899">
        <f t="shared" si="5700"/>
        <v>1</v>
      </c>
      <c r="DC323" s="899">
        <f t="shared" si="5701"/>
        <v>1</v>
      </c>
      <c r="DD323" s="899">
        <f t="shared" si="5702"/>
        <v>1</v>
      </c>
      <c r="DE323" s="966">
        <f t="shared" si="5703"/>
        <v>6000000</v>
      </c>
      <c r="DF323" s="901">
        <f t="shared" si="5704"/>
        <v>0</v>
      </c>
      <c r="DI323" s="958" t="s">
        <v>996</v>
      </c>
      <c r="DJ323" s="1012" t="s">
        <v>668</v>
      </c>
      <c r="DK323" s="1179" t="s">
        <v>149</v>
      </c>
      <c r="DL323" s="1180">
        <v>80</v>
      </c>
      <c r="DM323" s="1015">
        <v>119477</v>
      </c>
      <c r="DN323" s="1025">
        <f t="shared" si="5470"/>
        <v>9558160</v>
      </c>
      <c r="DO323" s="1016"/>
      <c r="DP323" s="898">
        <f t="shared" si="5705"/>
        <v>1</v>
      </c>
      <c r="DQ323" s="898">
        <f t="shared" si="5706"/>
        <v>1</v>
      </c>
      <c r="DR323" s="899">
        <f t="shared" si="5707"/>
        <v>1</v>
      </c>
      <c r="DS323" s="899">
        <f t="shared" si="5708"/>
        <v>1</v>
      </c>
      <c r="DT323" s="899">
        <f t="shared" si="5709"/>
        <v>1</v>
      </c>
      <c r="DU323" s="899">
        <f t="shared" si="5710"/>
        <v>1</v>
      </c>
      <c r="DV323" s="966">
        <f t="shared" si="5711"/>
        <v>9558160</v>
      </c>
      <c r="DW323" s="901">
        <f t="shared" si="5712"/>
        <v>0</v>
      </c>
      <c r="DZ323" s="958" t="s">
        <v>996</v>
      </c>
      <c r="EA323" s="1012" t="s">
        <v>668</v>
      </c>
      <c r="EB323" s="1179" t="s">
        <v>149</v>
      </c>
      <c r="EC323" s="1180">
        <v>80</v>
      </c>
      <c r="ED323" s="1045">
        <v>102000</v>
      </c>
      <c r="EE323" s="1025">
        <f t="shared" si="5479"/>
        <v>8160000</v>
      </c>
      <c r="EF323" s="1016"/>
      <c r="EG323" s="898">
        <f t="shared" si="5713"/>
        <v>1</v>
      </c>
      <c r="EH323" s="898">
        <f t="shared" si="5714"/>
        <v>1</v>
      </c>
      <c r="EI323" s="899">
        <f t="shared" si="5715"/>
        <v>1</v>
      </c>
      <c r="EJ323" s="899">
        <f t="shared" si="5716"/>
        <v>1</v>
      </c>
      <c r="EK323" s="899">
        <f t="shared" si="5717"/>
        <v>1</v>
      </c>
      <c r="EL323" s="899">
        <f t="shared" si="5718"/>
        <v>1</v>
      </c>
      <c r="EM323" s="966">
        <f t="shared" si="5719"/>
        <v>8160000</v>
      </c>
      <c r="EN323" s="901">
        <f t="shared" si="5720"/>
        <v>0</v>
      </c>
      <c r="EQ323" s="958" t="s">
        <v>996</v>
      </c>
      <c r="ER323" s="1012" t="s">
        <v>668</v>
      </c>
      <c r="ES323" s="1179" t="s">
        <v>149</v>
      </c>
      <c r="ET323" s="1180">
        <v>80</v>
      </c>
      <c r="EU323" s="1015">
        <v>33500</v>
      </c>
      <c r="EV323" s="1025">
        <f t="shared" si="5488"/>
        <v>2680000</v>
      </c>
      <c r="EW323" s="1016"/>
      <c r="EX323" s="898">
        <f t="shared" si="5721"/>
        <v>1</v>
      </c>
      <c r="EY323" s="898">
        <f t="shared" si="5722"/>
        <v>1</v>
      </c>
      <c r="EZ323" s="899">
        <f t="shared" si="5723"/>
        <v>1</v>
      </c>
      <c r="FA323" s="899">
        <f t="shared" si="5724"/>
        <v>1</v>
      </c>
      <c r="FB323" s="899">
        <f t="shared" si="5725"/>
        <v>1</v>
      </c>
      <c r="FC323" s="899">
        <f t="shared" si="5726"/>
        <v>1</v>
      </c>
      <c r="FD323" s="966">
        <f t="shared" si="5727"/>
        <v>2680000</v>
      </c>
      <c r="FE323" s="901">
        <f t="shared" si="5728"/>
        <v>0</v>
      </c>
      <c r="FH323" s="958"/>
      <c r="FI323" s="1012"/>
      <c r="FJ323" s="1179"/>
      <c r="FK323" s="1180"/>
      <c r="FL323" s="1015"/>
      <c r="FM323" s="1025">
        <f t="shared" si="5497"/>
        <v>0</v>
      </c>
      <c r="FN323" s="1016"/>
      <c r="FO323" s="898" t="e">
        <f t="shared" si="5729"/>
        <v>#N/A</v>
      </c>
      <c r="FP323" s="898" t="e">
        <f t="shared" si="5730"/>
        <v>#N/A</v>
      </c>
      <c r="FQ323" s="899" t="e">
        <f t="shared" si="5731"/>
        <v>#N/A</v>
      </c>
      <c r="FR323" s="899">
        <f t="shared" si="5732"/>
        <v>0</v>
      </c>
      <c r="FS323" s="899">
        <f t="shared" si="5733"/>
        <v>0</v>
      </c>
      <c r="FT323" s="899" t="e">
        <f t="shared" si="5734"/>
        <v>#N/A</v>
      </c>
      <c r="FU323" s="966">
        <f t="shared" si="5735"/>
        <v>0</v>
      </c>
      <c r="FV323" s="901">
        <f t="shared" si="5736"/>
        <v>0</v>
      </c>
      <c r="FY323" s="958" t="s">
        <v>996</v>
      </c>
      <c r="FZ323" s="1012" t="s">
        <v>668</v>
      </c>
      <c r="GA323" s="1179" t="s">
        <v>149</v>
      </c>
      <c r="GB323" s="1180">
        <v>80</v>
      </c>
      <c r="GC323" s="1017">
        <v>34271</v>
      </c>
      <c r="GD323" s="1025">
        <f t="shared" si="5506"/>
        <v>2741680</v>
      </c>
      <c r="GE323" s="1016"/>
      <c r="GF323" s="898">
        <f t="shared" si="5737"/>
        <v>1</v>
      </c>
      <c r="GG323" s="898">
        <f t="shared" si="5738"/>
        <v>1</v>
      </c>
      <c r="GH323" s="899">
        <f t="shared" si="5739"/>
        <v>1</v>
      </c>
      <c r="GI323" s="899">
        <f t="shared" si="5740"/>
        <v>1</v>
      </c>
      <c r="GJ323" s="899">
        <f t="shared" si="5741"/>
        <v>1</v>
      </c>
      <c r="GK323" s="899">
        <f t="shared" si="5742"/>
        <v>1</v>
      </c>
      <c r="GL323" s="966">
        <f t="shared" si="5743"/>
        <v>2741680</v>
      </c>
      <c r="GM323" s="901">
        <f t="shared" si="5744"/>
        <v>0</v>
      </c>
      <c r="GP323" s="958" t="s">
        <v>996</v>
      </c>
      <c r="GQ323" s="1012" t="s">
        <v>668</v>
      </c>
      <c r="GR323" s="1179" t="s">
        <v>149</v>
      </c>
      <c r="GS323" s="1180">
        <v>80</v>
      </c>
      <c r="GT323" s="1015">
        <v>33550</v>
      </c>
      <c r="GU323" s="1025">
        <f t="shared" si="5515"/>
        <v>2684000</v>
      </c>
      <c r="GV323" s="1016"/>
      <c r="GW323" s="898">
        <f t="shared" si="5745"/>
        <v>1</v>
      </c>
      <c r="GX323" s="898">
        <f t="shared" si="5746"/>
        <v>1</v>
      </c>
      <c r="GY323" s="899">
        <f t="shared" si="5747"/>
        <v>1</v>
      </c>
      <c r="GZ323" s="899">
        <f t="shared" si="5748"/>
        <v>1</v>
      </c>
      <c r="HA323" s="899">
        <f t="shared" si="5749"/>
        <v>1</v>
      </c>
      <c r="HB323" s="899">
        <f t="shared" si="5750"/>
        <v>1</v>
      </c>
      <c r="HC323" s="966">
        <f t="shared" si="5751"/>
        <v>2684000</v>
      </c>
      <c r="HD323" s="901">
        <f t="shared" si="5752"/>
        <v>0</v>
      </c>
      <c r="HG323" s="958" t="s">
        <v>996</v>
      </c>
      <c r="HH323" s="1012" t="s">
        <v>668</v>
      </c>
      <c r="HI323" s="1179" t="s">
        <v>149</v>
      </c>
      <c r="HJ323" s="1180">
        <v>80</v>
      </c>
      <c r="HK323" s="1015">
        <v>46897</v>
      </c>
      <c r="HL323" s="1025">
        <f t="shared" si="5524"/>
        <v>3751760</v>
      </c>
      <c r="HM323" s="1016"/>
      <c r="HN323" s="898">
        <f t="shared" si="5753"/>
        <v>1</v>
      </c>
      <c r="HO323" s="898">
        <f t="shared" si="5754"/>
        <v>1</v>
      </c>
      <c r="HP323" s="899">
        <f t="shared" si="5755"/>
        <v>1</v>
      </c>
      <c r="HQ323" s="899">
        <f t="shared" si="5756"/>
        <v>1</v>
      </c>
      <c r="HR323" s="899">
        <f t="shared" si="5757"/>
        <v>1</v>
      </c>
      <c r="HS323" s="899">
        <f t="shared" si="5758"/>
        <v>1</v>
      </c>
      <c r="HT323" s="966">
        <f t="shared" si="5759"/>
        <v>3751760</v>
      </c>
      <c r="HU323" s="901">
        <f t="shared" si="5760"/>
        <v>0</v>
      </c>
      <c r="HX323" s="958" t="s">
        <v>996</v>
      </c>
      <c r="HY323" s="1012" t="s">
        <v>668</v>
      </c>
      <c r="HZ323" s="1179" t="s">
        <v>149</v>
      </c>
      <c r="IA323" s="1180">
        <v>80</v>
      </c>
      <c r="IB323" s="1020">
        <v>16887</v>
      </c>
      <c r="IC323" s="1027">
        <f t="shared" si="5533"/>
        <v>1350960</v>
      </c>
      <c r="ID323" s="1016"/>
      <c r="IE323" s="898">
        <f t="shared" si="5761"/>
        <v>1</v>
      </c>
      <c r="IF323" s="898">
        <f t="shared" si="5762"/>
        <v>1</v>
      </c>
      <c r="IG323" s="899">
        <f t="shared" si="5763"/>
        <v>1</v>
      </c>
      <c r="IH323" s="899">
        <f t="shared" si="5764"/>
        <v>1</v>
      </c>
      <c r="II323" s="899">
        <f t="shared" si="5765"/>
        <v>1</v>
      </c>
      <c r="IJ323" s="899">
        <f t="shared" si="5766"/>
        <v>1</v>
      </c>
      <c r="IK323" s="966">
        <f t="shared" si="5767"/>
        <v>1350960</v>
      </c>
      <c r="IL323" s="901">
        <f t="shared" si="5768"/>
        <v>0</v>
      </c>
      <c r="IO323" s="958" t="s">
        <v>996</v>
      </c>
      <c r="IP323" s="1012" t="s">
        <v>668</v>
      </c>
      <c r="IQ323" s="1179" t="s">
        <v>149</v>
      </c>
      <c r="IR323" s="1180">
        <v>80</v>
      </c>
      <c r="IS323" s="1015">
        <v>72638</v>
      </c>
      <c r="IT323" s="1025">
        <f t="shared" si="5542"/>
        <v>5811040</v>
      </c>
      <c r="IU323" s="1016"/>
      <c r="IV323" s="898">
        <f t="shared" si="5769"/>
        <v>1</v>
      </c>
      <c r="IW323" s="898">
        <f t="shared" si="5770"/>
        <v>1</v>
      </c>
      <c r="IX323" s="899">
        <f t="shared" si="5771"/>
        <v>1</v>
      </c>
      <c r="IY323" s="899">
        <f t="shared" si="5772"/>
        <v>1</v>
      </c>
      <c r="IZ323" s="899">
        <f t="shared" si="5773"/>
        <v>1</v>
      </c>
      <c r="JA323" s="899">
        <f t="shared" si="5774"/>
        <v>1</v>
      </c>
      <c r="JB323" s="966">
        <f t="shared" si="5775"/>
        <v>5811040</v>
      </c>
      <c r="JC323" s="901">
        <f t="shared" si="5776"/>
        <v>0</v>
      </c>
      <c r="JF323" s="958" t="s">
        <v>996</v>
      </c>
      <c r="JG323" s="1012" t="s">
        <v>668</v>
      </c>
      <c r="JH323" s="1179" t="s">
        <v>149</v>
      </c>
      <c r="JI323" s="1180">
        <v>80</v>
      </c>
      <c r="JJ323" s="1015">
        <v>52800</v>
      </c>
      <c r="JK323" s="1025">
        <f t="shared" si="5551"/>
        <v>4224000</v>
      </c>
      <c r="JL323" s="1016"/>
      <c r="JM323" s="898">
        <f t="shared" si="5777"/>
        <v>1</v>
      </c>
      <c r="JN323" s="898">
        <f t="shared" si="5778"/>
        <v>1</v>
      </c>
      <c r="JO323" s="899">
        <f t="shared" si="5779"/>
        <v>1</v>
      </c>
      <c r="JP323" s="899">
        <f t="shared" si="5780"/>
        <v>1</v>
      </c>
      <c r="JQ323" s="899">
        <f t="shared" si="5781"/>
        <v>1</v>
      </c>
      <c r="JR323" s="899">
        <f t="shared" si="5782"/>
        <v>1</v>
      </c>
      <c r="JS323" s="966">
        <f t="shared" si="5783"/>
        <v>4224000</v>
      </c>
      <c r="JT323" s="901">
        <f t="shared" si="5784"/>
        <v>0</v>
      </c>
      <c r="JW323" s="958" t="s">
        <v>996</v>
      </c>
      <c r="JX323" s="1012" t="s">
        <v>668</v>
      </c>
      <c r="JY323" s="1179" t="s">
        <v>149</v>
      </c>
      <c r="JZ323" s="1180">
        <v>80</v>
      </c>
      <c r="KA323" s="1015">
        <v>46393.182000000001</v>
      </c>
      <c r="KB323" s="1025">
        <f t="shared" si="5560"/>
        <v>3711455</v>
      </c>
      <c r="KC323" s="1016"/>
      <c r="KD323" s="898">
        <f t="shared" si="5785"/>
        <v>1</v>
      </c>
      <c r="KE323" s="898">
        <f t="shared" si="5786"/>
        <v>1</v>
      </c>
      <c r="KF323" s="899">
        <f t="shared" si="5787"/>
        <v>1</v>
      </c>
      <c r="KG323" s="899">
        <f t="shared" si="5788"/>
        <v>1</v>
      </c>
      <c r="KH323" s="899">
        <f t="shared" si="5789"/>
        <v>1</v>
      </c>
      <c r="KI323" s="899">
        <f t="shared" si="5790"/>
        <v>1</v>
      </c>
      <c r="KJ323" s="966">
        <f t="shared" si="5791"/>
        <v>3711455</v>
      </c>
      <c r="KK323" s="901">
        <f t="shared" si="5792"/>
        <v>0</v>
      </c>
      <c r="KN323" s="958" t="s">
        <v>996</v>
      </c>
      <c r="KO323" s="1012" t="s">
        <v>668</v>
      </c>
      <c r="KP323" s="1179" t="s">
        <v>149</v>
      </c>
      <c r="KQ323" s="1180">
        <v>80</v>
      </c>
      <c r="KR323" s="1015">
        <v>50146</v>
      </c>
      <c r="KS323" s="1025">
        <f t="shared" si="5569"/>
        <v>4011680</v>
      </c>
      <c r="KT323" s="1016"/>
      <c r="KU323" s="898">
        <f t="shared" si="5793"/>
        <v>1</v>
      </c>
      <c r="KV323" s="898">
        <f t="shared" si="5794"/>
        <v>1</v>
      </c>
      <c r="KW323" s="899">
        <f t="shared" si="5795"/>
        <v>1</v>
      </c>
      <c r="KX323" s="899">
        <f t="shared" si="5796"/>
        <v>1</v>
      </c>
      <c r="KY323" s="899">
        <f t="shared" si="5797"/>
        <v>1</v>
      </c>
      <c r="KZ323" s="899">
        <f t="shared" si="5798"/>
        <v>1</v>
      </c>
      <c r="LA323" s="966">
        <f t="shared" si="5799"/>
        <v>4011680</v>
      </c>
      <c r="LB323" s="901">
        <f t="shared" si="5800"/>
        <v>0</v>
      </c>
      <c r="LE323" s="958" t="s">
        <v>996</v>
      </c>
      <c r="LF323" s="1012" t="s">
        <v>668</v>
      </c>
      <c r="LG323" s="1179" t="s">
        <v>149</v>
      </c>
      <c r="LH323" s="1180">
        <v>80</v>
      </c>
      <c r="LI323" s="1021">
        <v>99700</v>
      </c>
      <c r="LJ323" s="1028">
        <f t="shared" si="5578"/>
        <v>7976000</v>
      </c>
      <c r="LK323" s="1016"/>
      <c r="LL323" s="898">
        <f t="shared" si="5801"/>
        <v>1</v>
      </c>
      <c r="LM323" s="898">
        <f t="shared" si="5802"/>
        <v>1</v>
      </c>
      <c r="LN323" s="899">
        <f t="shared" si="5803"/>
        <v>1</v>
      </c>
      <c r="LO323" s="899">
        <f t="shared" si="5804"/>
        <v>1</v>
      </c>
      <c r="LP323" s="899">
        <f t="shared" si="5805"/>
        <v>1</v>
      </c>
      <c r="LQ323" s="899">
        <f t="shared" si="5806"/>
        <v>1</v>
      </c>
      <c r="LR323" s="966">
        <f t="shared" si="5807"/>
        <v>7976000</v>
      </c>
      <c r="LS323" s="901">
        <f t="shared" si="5808"/>
        <v>0</v>
      </c>
      <c r="LV323" s="958" t="s">
        <v>996</v>
      </c>
      <c r="LW323" s="1012" t="s">
        <v>668</v>
      </c>
      <c r="LX323" s="1179" t="s">
        <v>149</v>
      </c>
      <c r="LY323" s="1180">
        <v>80</v>
      </c>
      <c r="LZ323" s="1015">
        <v>50700</v>
      </c>
      <c r="MA323" s="1025">
        <f t="shared" si="5587"/>
        <v>4056000</v>
      </c>
      <c r="MB323" s="1016"/>
      <c r="MC323" s="898">
        <f t="shared" si="5809"/>
        <v>1</v>
      </c>
      <c r="MD323" s="898">
        <f t="shared" si="5810"/>
        <v>1</v>
      </c>
      <c r="ME323" s="899">
        <f t="shared" si="5811"/>
        <v>1</v>
      </c>
      <c r="MF323" s="899">
        <f t="shared" si="5812"/>
        <v>1</v>
      </c>
      <c r="MG323" s="899">
        <f t="shared" si="5813"/>
        <v>1</v>
      </c>
      <c r="MH323" s="899">
        <f t="shared" si="5814"/>
        <v>1</v>
      </c>
      <c r="MI323" s="966">
        <f t="shared" si="5815"/>
        <v>4056000</v>
      </c>
      <c r="MJ323" s="901">
        <f t="shared" si="5816"/>
        <v>0</v>
      </c>
      <c r="MM323" s="958" t="s">
        <v>996</v>
      </c>
      <c r="MN323" s="1012" t="s">
        <v>668</v>
      </c>
      <c r="MO323" s="1179" t="s">
        <v>149</v>
      </c>
      <c r="MP323" s="1180">
        <v>80</v>
      </c>
      <c r="MQ323" s="1015">
        <v>87000</v>
      </c>
      <c r="MR323" s="1025">
        <f t="shared" si="5596"/>
        <v>6960000</v>
      </c>
      <c r="MS323" s="1016"/>
      <c r="MT323" s="898">
        <f t="shared" si="5817"/>
        <v>1</v>
      </c>
      <c r="MU323" s="898">
        <f t="shared" si="5818"/>
        <v>1</v>
      </c>
      <c r="MV323" s="899">
        <f t="shared" si="5819"/>
        <v>1</v>
      </c>
      <c r="MW323" s="899">
        <f t="shared" si="5820"/>
        <v>1</v>
      </c>
      <c r="MX323" s="899">
        <f t="shared" si="5821"/>
        <v>1</v>
      </c>
      <c r="MY323" s="899">
        <f t="shared" si="5822"/>
        <v>1</v>
      </c>
      <c r="MZ323" s="966">
        <f t="shared" si="5823"/>
        <v>6960000</v>
      </c>
      <c r="NA323" s="901">
        <f t="shared" si="5824"/>
        <v>0</v>
      </c>
      <c r="ND323" s="975" t="s">
        <v>996</v>
      </c>
      <c r="NE323" s="976" t="s">
        <v>668</v>
      </c>
      <c r="NF323" s="1175" t="s">
        <v>149</v>
      </c>
      <c r="NG323" s="1176">
        <v>80</v>
      </c>
      <c r="NH323" s="979">
        <v>53117.46</v>
      </c>
      <c r="NI323" s="980">
        <v>4249397</v>
      </c>
      <c r="NJ323" s="1016"/>
      <c r="NK323" s="898">
        <f t="shared" si="5825"/>
        <v>1</v>
      </c>
      <c r="NL323" s="898">
        <f t="shared" si="5826"/>
        <v>1</v>
      </c>
      <c r="NM323" s="899">
        <f t="shared" si="5827"/>
        <v>1</v>
      </c>
      <c r="NN323" s="899">
        <f t="shared" si="5828"/>
        <v>1</v>
      </c>
      <c r="NO323" s="899">
        <f t="shared" si="5829"/>
        <v>1</v>
      </c>
      <c r="NP323" s="899">
        <f t="shared" si="5830"/>
        <v>1</v>
      </c>
      <c r="NQ323" s="966">
        <f t="shared" si="5831"/>
        <v>4249397</v>
      </c>
      <c r="NR323" s="901">
        <f t="shared" si="5832"/>
        <v>0</v>
      </c>
      <c r="NU323" s="981" t="s">
        <v>996</v>
      </c>
      <c r="NV323" s="982" t="s">
        <v>668</v>
      </c>
      <c r="NW323" s="1177" t="s">
        <v>149</v>
      </c>
      <c r="NX323" s="1178">
        <v>80</v>
      </c>
      <c r="NY323" s="1022">
        <v>53654</v>
      </c>
      <c r="NZ323" s="986">
        <f t="shared" si="5613"/>
        <v>4292320</v>
      </c>
      <c r="OA323" s="1016"/>
      <c r="OB323" s="898">
        <f t="shared" si="5833"/>
        <v>1</v>
      </c>
      <c r="OC323" s="898">
        <f t="shared" si="5834"/>
        <v>1</v>
      </c>
      <c r="OD323" s="899">
        <f t="shared" si="5835"/>
        <v>1</v>
      </c>
      <c r="OE323" s="899">
        <f t="shared" si="5836"/>
        <v>1</v>
      </c>
      <c r="OF323" s="899">
        <f t="shared" si="5837"/>
        <v>1</v>
      </c>
      <c r="OG323" s="899">
        <f t="shared" si="5838"/>
        <v>1</v>
      </c>
      <c r="OH323" s="966">
        <f t="shared" si="5839"/>
        <v>4292320</v>
      </c>
      <c r="OI323" s="901">
        <f t="shared" si="5840"/>
        <v>0</v>
      </c>
      <c r="OL323" s="958" t="s">
        <v>996</v>
      </c>
      <c r="OM323" s="1012" t="s">
        <v>668</v>
      </c>
      <c r="ON323" s="1179" t="s">
        <v>149</v>
      </c>
      <c r="OO323" s="1180">
        <v>80</v>
      </c>
      <c r="OP323" s="1015">
        <v>59499</v>
      </c>
      <c r="OQ323" s="1025">
        <f t="shared" si="5622"/>
        <v>4759920</v>
      </c>
      <c r="OR323" s="1016"/>
      <c r="OS323" s="898">
        <f t="shared" si="5841"/>
        <v>1</v>
      </c>
      <c r="OT323" s="898">
        <f t="shared" si="5842"/>
        <v>1</v>
      </c>
      <c r="OU323" s="899">
        <f t="shared" si="5843"/>
        <v>1</v>
      </c>
      <c r="OV323" s="899">
        <f t="shared" si="5844"/>
        <v>1</v>
      </c>
      <c r="OW323" s="899">
        <f t="shared" si="5845"/>
        <v>1</v>
      </c>
      <c r="OX323" s="899">
        <f t="shared" si="5846"/>
        <v>1</v>
      </c>
      <c r="OY323" s="966">
        <f t="shared" si="5847"/>
        <v>4759920</v>
      </c>
      <c r="OZ323" s="901">
        <f t="shared" si="5848"/>
        <v>0</v>
      </c>
      <c r="PC323" s="958" t="s">
        <v>996</v>
      </c>
      <c r="PD323" s="1012" t="s">
        <v>668</v>
      </c>
      <c r="PE323" s="1179" t="s">
        <v>149</v>
      </c>
      <c r="PF323" s="1180">
        <v>80</v>
      </c>
      <c r="PG323" s="1023">
        <v>86042</v>
      </c>
      <c r="PH323" s="1029">
        <v>6883360</v>
      </c>
      <c r="PI323" s="1249"/>
      <c r="PJ323" s="898">
        <f t="shared" si="5849"/>
        <v>1</v>
      </c>
      <c r="PK323" s="898">
        <f t="shared" si="5850"/>
        <v>1</v>
      </c>
      <c r="PL323" s="899">
        <f t="shared" si="5851"/>
        <v>1</v>
      </c>
      <c r="PM323" s="899">
        <f t="shared" si="5852"/>
        <v>1</v>
      </c>
      <c r="PN323" s="899">
        <f t="shared" si="5853"/>
        <v>1</v>
      </c>
      <c r="PO323" s="899">
        <f t="shared" si="5854"/>
        <v>1</v>
      </c>
      <c r="PP323" s="966">
        <f t="shared" si="5855"/>
        <v>6883360</v>
      </c>
      <c r="PQ323" s="901">
        <f t="shared" si="5856"/>
        <v>0</v>
      </c>
      <c r="PT323" s="958" t="s">
        <v>996</v>
      </c>
      <c r="PU323" s="1012" t="s">
        <v>668</v>
      </c>
      <c r="PV323" s="1179" t="s">
        <v>149</v>
      </c>
      <c r="PW323" s="1180">
        <v>80</v>
      </c>
      <c r="PX323" s="1015">
        <v>33490</v>
      </c>
      <c r="PY323" s="1025">
        <f t="shared" si="5639"/>
        <v>2679200</v>
      </c>
      <c r="PZ323" s="1016"/>
      <c r="QA323" s="898">
        <f t="shared" si="5857"/>
        <v>1</v>
      </c>
      <c r="QB323" s="898">
        <f t="shared" si="5858"/>
        <v>1</v>
      </c>
      <c r="QC323" s="899">
        <f t="shared" si="5859"/>
        <v>1</v>
      </c>
      <c r="QD323" s="899">
        <f t="shared" si="5860"/>
        <v>1</v>
      </c>
      <c r="QE323" s="899">
        <f t="shared" si="5861"/>
        <v>1</v>
      </c>
      <c r="QF323" s="899">
        <f t="shared" si="5862"/>
        <v>1</v>
      </c>
      <c r="QG323" s="966">
        <f t="shared" si="5863"/>
        <v>2679200</v>
      </c>
      <c r="QH323" s="901">
        <f t="shared" si="5864"/>
        <v>0</v>
      </c>
      <c r="QK323" s="958" t="s">
        <v>996</v>
      </c>
      <c r="QL323" s="1012" t="s">
        <v>668</v>
      </c>
      <c r="QM323" s="1179" t="s">
        <v>149</v>
      </c>
      <c r="QN323" s="1180">
        <v>80</v>
      </c>
      <c r="QO323" s="1021">
        <v>100198.49999999999</v>
      </c>
      <c r="QP323" s="1028">
        <f t="shared" si="5648"/>
        <v>8015880</v>
      </c>
      <c r="QQ323" s="1016"/>
      <c r="QR323" s="898">
        <f t="shared" si="5865"/>
        <v>1</v>
      </c>
      <c r="QS323" s="898">
        <f t="shared" si="5866"/>
        <v>1</v>
      </c>
      <c r="QT323" s="899">
        <f t="shared" si="5867"/>
        <v>1</v>
      </c>
      <c r="QU323" s="899">
        <f t="shared" si="5868"/>
        <v>1</v>
      </c>
      <c r="QV323" s="899">
        <f t="shared" si="5869"/>
        <v>1</v>
      </c>
      <c r="QW323" s="899">
        <f t="shared" si="5870"/>
        <v>1</v>
      </c>
      <c r="QX323" s="966">
        <f t="shared" si="5871"/>
        <v>8015880</v>
      </c>
      <c r="QY323" s="901">
        <f t="shared" si="5872"/>
        <v>0</v>
      </c>
      <c r="RB323" s="405"/>
      <c r="RC323" s="406"/>
      <c r="RD323" s="407"/>
      <c r="RE323" s="408"/>
      <c r="RF323" s="409"/>
      <c r="RG323" s="410"/>
      <c r="RH323" s="410"/>
      <c r="RI323" s="898"/>
      <c r="RJ323" s="898"/>
      <c r="RK323" s="934"/>
      <c r="RL323" s="934"/>
      <c r="RM323" s="934"/>
      <c r="RN323" s="934"/>
      <c r="RO323" s="935"/>
      <c r="RP323" s="936"/>
      <c r="RS323" s="405"/>
      <c r="RT323" s="406"/>
      <c r="RU323" s="407"/>
      <c r="RV323" s="408"/>
      <c r="RW323" s="409"/>
      <c r="RX323" s="410"/>
      <c r="RY323" s="410"/>
      <c r="RZ323" s="898"/>
      <c r="SA323" s="898"/>
      <c r="SB323" s="934"/>
      <c r="SC323" s="934"/>
      <c r="SD323" s="934"/>
      <c r="SE323" s="934"/>
      <c r="SF323" s="935"/>
      <c r="SG323" s="936"/>
      <c r="SJ323" s="405"/>
      <c r="SK323" s="406"/>
      <c r="SL323" s="407"/>
      <c r="SM323" s="408"/>
      <c r="SN323" s="409"/>
      <c r="SO323" s="410"/>
      <c r="SP323" s="410"/>
      <c r="SQ323" s="898"/>
      <c r="SR323" s="898"/>
      <c r="SS323" s="934"/>
      <c r="ST323" s="934"/>
      <c r="SU323" s="934"/>
      <c r="SV323" s="934"/>
      <c r="SW323" s="935"/>
      <c r="SX323" s="936"/>
    </row>
    <row r="324" spans="2:518" ht="64.5" customHeight="1" thickTop="1" thickBot="1">
      <c r="B324" s="958" t="s">
        <v>997</v>
      </c>
      <c r="C324" s="1012" t="s">
        <v>669</v>
      </c>
      <c r="D324" s="1179" t="s">
        <v>149</v>
      </c>
      <c r="E324" s="1180">
        <v>6</v>
      </c>
      <c r="F324" s="1015"/>
      <c r="G324" s="1025">
        <f t="shared" si="5423"/>
        <v>0</v>
      </c>
      <c r="H324" s="1016"/>
      <c r="K324" s="958" t="s">
        <v>997</v>
      </c>
      <c r="L324" s="1012" t="s">
        <v>669</v>
      </c>
      <c r="M324" s="1179" t="s">
        <v>149</v>
      </c>
      <c r="N324" s="1180">
        <v>6</v>
      </c>
      <c r="O324" s="1017">
        <v>36786</v>
      </c>
      <c r="P324" s="1025">
        <f t="shared" si="5424"/>
        <v>220716</v>
      </c>
      <c r="Q324" s="1016"/>
      <c r="R324" s="898">
        <f t="shared" si="5657"/>
        <v>1</v>
      </c>
      <c r="S324" s="898">
        <f t="shared" si="5658"/>
        <v>1</v>
      </c>
      <c r="T324" s="899">
        <f t="shared" si="5659"/>
        <v>1</v>
      </c>
      <c r="U324" s="899">
        <f t="shared" si="5660"/>
        <v>1</v>
      </c>
      <c r="V324" s="899">
        <f t="shared" si="5661"/>
        <v>1</v>
      </c>
      <c r="W324" s="899">
        <f t="shared" si="5662"/>
        <v>1</v>
      </c>
      <c r="X324" s="966">
        <f t="shared" si="5663"/>
        <v>220716</v>
      </c>
      <c r="Y324" s="901">
        <f t="shared" si="5664"/>
        <v>0</v>
      </c>
      <c r="Z324" s="872"/>
      <c r="AA324" s="872"/>
      <c r="AB324" s="958" t="s">
        <v>997</v>
      </c>
      <c r="AC324" s="1012" t="s">
        <v>669</v>
      </c>
      <c r="AD324" s="1179" t="s">
        <v>149</v>
      </c>
      <c r="AE324" s="1180">
        <v>6</v>
      </c>
      <c r="AF324" s="1015">
        <v>66245</v>
      </c>
      <c r="AG324" s="1025">
        <f t="shared" si="5425"/>
        <v>397470</v>
      </c>
      <c r="AH324" s="1016"/>
      <c r="AI324" s="898">
        <f t="shared" si="5665"/>
        <v>1</v>
      </c>
      <c r="AJ324" s="898">
        <f t="shared" si="5666"/>
        <v>1</v>
      </c>
      <c r="AK324" s="899">
        <f t="shared" si="5667"/>
        <v>1</v>
      </c>
      <c r="AL324" s="899">
        <f t="shared" si="5668"/>
        <v>1</v>
      </c>
      <c r="AM324" s="899">
        <f t="shared" si="5669"/>
        <v>1</v>
      </c>
      <c r="AN324" s="899">
        <f t="shared" si="5670"/>
        <v>1</v>
      </c>
      <c r="AO324" s="966">
        <f t="shared" si="5671"/>
        <v>397470</v>
      </c>
      <c r="AP324" s="901">
        <f t="shared" si="5672"/>
        <v>0</v>
      </c>
      <c r="AQ324" s="872"/>
      <c r="AR324" s="872"/>
      <c r="AS324" s="958" t="s">
        <v>997</v>
      </c>
      <c r="AT324" s="1018" t="s">
        <v>669</v>
      </c>
      <c r="AU324" s="1179" t="s">
        <v>149</v>
      </c>
      <c r="AV324" s="1180">
        <v>6</v>
      </c>
      <c r="AW324" s="1019">
        <v>65000</v>
      </c>
      <c r="AX324" s="1026">
        <f t="shared" si="5434"/>
        <v>390000</v>
      </c>
      <c r="AY324" s="1016"/>
      <c r="AZ324" s="898">
        <f t="shared" si="5673"/>
        <v>1</v>
      </c>
      <c r="BA324" s="898">
        <f t="shared" si="5674"/>
        <v>1</v>
      </c>
      <c r="BB324" s="899">
        <f t="shared" si="5675"/>
        <v>1</v>
      </c>
      <c r="BC324" s="899">
        <f t="shared" si="5676"/>
        <v>1</v>
      </c>
      <c r="BD324" s="899">
        <f t="shared" si="5677"/>
        <v>1</v>
      </c>
      <c r="BE324" s="899">
        <f t="shared" si="5678"/>
        <v>1</v>
      </c>
      <c r="BF324" s="966">
        <f t="shared" si="5679"/>
        <v>390000</v>
      </c>
      <c r="BG324" s="901">
        <f t="shared" si="5680"/>
        <v>0</v>
      </c>
      <c r="BJ324" s="958" t="s">
        <v>997</v>
      </c>
      <c r="BK324" s="1012" t="s">
        <v>669</v>
      </c>
      <c r="BL324" s="1179" t="s">
        <v>149</v>
      </c>
      <c r="BM324" s="1180">
        <v>6</v>
      </c>
      <c r="BN324" s="1015">
        <v>78265</v>
      </c>
      <c r="BO324" s="1025">
        <f t="shared" si="5443"/>
        <v>469590</v>
      </c>
      <c r="BP324" s="1016"/>
      <c r="BQ324" s="898">
        <f t="shared" si="5681"/>
        <v>1</v>
      </c>
      <c r="BR324" s="898">
        <f t="shared" si="5682"/>
        <v>1</v>
      </c>
      <c r="BS324" s="899">
        <f t="shared" si="5683"/>
        <v>1</v>
      </c>
      <c r="BT324" s="899">
        <f t="shared" si="5684"/>
        <v>1</v>
      </c>
      <c r="BU324" s="899">
        <f t="shared" si="5685"/>
        <v>1</v>
      </c>
      <c r="BV324" s="899">
        <f t="shared" si="5686"/>
        <v>1</v>
      </c>
      <c r="BW324" s="966">
        <f t="shared" si="5687"/>
        <v>469590</v>
      </c>
      <c r="BX324" s="901">
        <f t="shared" si="5688"/>
        <v>0</v>
      </c>
      <c r="CA324" s="958" t="s">
        <v>997</v>
      </c>
      <c r="CB324" s="1012" t="s">
        <v>669</v>
      </c>
      <c r="CC324" s="1179" t="s">
        <v>149</v>
      </c>
      <c r="CD324" s="1180">
        <v>6</v>
      </c>
      <c r="CE324" s="1015">
        <v>35829</v>
      </c>
      <c r="CF324" s="1025">
        <f t="shared" si="5452"/>
        <v>214974</v>
      </c>
      <c r="CG324" s="1016"/>
      <c r="CH324" s="898">
        <f t="shared" si="5689"/>
        <v>1</v>
      </c>
      <c r="CI324" s="898">
        <f t="shared" si="5690"/>
        <v>1</v>
      </c>
      <c r="CJ324" s="899">
        <f t="shared" si="5691"/>
        <v>1</v>
      </c>
      <c r="CK324" s="899">
        <f t="shared" si="5692"/>
        <v>1</v>
      </c>
      <c r="CL324" s="899">
        <f t="shared" si="5693"/>
        <v>1</v>
      </c>
      <c r="CM324" s="899">
        <f t="shared" si="5694"/>
        <v>1</v>
      </c>
      <c r="CN324" s="966">
        <f t="shared" si="5695"/>
        <v>214974</v>
      </c>
      <c r="CO324" s="901">
        <f t="shared" si="5696"/>
        <v>0</v>
      </c>
      <c r="CR324" s="958" t="s">
        <v>997</v>
      </c>
      <c r="CS324" s="1012" t="s">
        <v>669</v>
      </c>
      <c r="CT324" s="1179" t="s">
        <v>149</v>
      </c>
      <c r="CU324" s="1180">
        <v>6</v>
      </c>
      <c r="CV324" s="1015">
        <v>76000</v>
      </c>
      <c r="CW324" s="1025">
        <f t="shared" si="5461"/>
        <v>456000</v>
      </c>
      <c r="CX324" s="1016"/>
      <c r="CY324" s="898">
        <f t="shared" si="5697"/>
        <v>1</v>
      </c>
      <c r="CZ324" s="898">
        <f t="shared" si="5698"/>
        <v>1</v>
      </c>
      <c r="DA324" s="899">
        <f t="shared" si="5699"/>
        <v>1</v>
      </c>
      <c r="DB324" s="899">
        <f t="shared" si="5700"/>
        <v>1</v>
      </c>
      <c r="DC324" s="899">
        <f t="shared" si="5701"/>
        <v>1</v>
      </c>
      <c r="DD324" s="899">
        <f t="shared" si="5702"/>
        <v>1</v>
      </c>
      <c r="DE324" s="966">
        <f t="shared" si="5703"/>
        <v>456000</v>
      </c>
      <c r="DF324" s="901">
        <f t="shared" si="5704"/>
        <v>0</v>
      </c>
      <c r="DI324" s="958" t="s">
        <v>997</v>
      </c>
      <c r="DJ324" s="1012" t="s">
        <v>669</v>
      </c>
      <c r="DK324" s="1179" t="s">
        <v>149</v>
      </c>
      <c r="DL324" s="1180">
        <v>6</v>
      </c>
      <c r="DM324" s="1015">
        <v>130176</v>
      </c>
      <c r="DN324" s="1025">
        <f t="shared" si="5470"/>
        <v>781056</v>
      </c>
      <c r="DO324" s="1016"/>
      <c r="DP324" s="898">
        <f t="shared" si="5705"/>
        <v>1</v>
      </c>
      <c r="DQ324" s="898">
        <f t="shared" si="5706"/>
        <v>1</v>
      </c>
      <c r="DR324" s="899">
        <f t="shared" si="5707"/>
        <v>1</v>
      </c>
      <c r="DS324" s="899">
        <f t="shared" si="5708"/>
        <v>1</v>
      </c>
      <c r="DT324" s="899">
        <f t="shared" si="5709"/>
        <v>1</v>
      </c>
      <c r="DU324" s="899">
        <f t="shared" si="5710"/>
        <v>1</v>
      </c>
      <c r="DV324" s="966">
        <f t="shared" si="5711"/>
        <v>781056</v>
      </c>
      <c r="DW324" s="901">
        <f t="shared" si="5712"/>
        <v>0</v>
      </c>
      <c r="DZ324" s="958" t="s">
        <v>997</v>
      </c>
      <c r="EA324" s="1012" t="s">
        <v>669</v>
      </c>
      <c r="EB324" s="1179" t="s">
        <v>149</v>
      </c>
      <c r="EC324" s="1180">
        <v>6</v>
      </c>
      <c r="ED324" s="1045">
        <v>102000</v>
      </c>
      <c r="EE324" s="1025">
        <f t="shared" si="5479"/>
        <v>612000</v>
      </c>
      <c r="EF324" s="1016"/>
      <c r="EG324" s="898">
        <f t="shared" si="5713"/>
        <v>1</v>
      </c>
      <c r="EH324" s="898">
        <f t="shared" si="5714"/>
        <v>1</v>
      </c>
      <c r="EI324" s="899">
        <f t="shared" si="5715"/>
        <v>1</v>
      </c>
      <c r="EJ324" s="899">
        <f t="shared" si="5716"/>
        <v>1</v>
      </c>
      <c r="EK324" s="899">
        <f t="shared" si="5717"/>
        <v>1</v>
      </c>
      <c r="EL324" s="899">
        <f t="shared" si="5718"/>
        <v>1</v>
      </c>
      <c r="EM324" s="966">
        <f t="shared" si="5719"/>
        <v>612000</v>
      </c>
      <c r="EN324" s="901">
        <f t="shared" si="5720"/>
        <v>0</v>
      </c>
      <c r="EQ324" s="958" t="s">
        <v>997</v>
      </c>
      <c r="ER324" s="1012" t="s">
        <v>669</v>
      </c>
      <c r="ES324" s="1179" t="s">
        <v>149</v>
      </c>
      <c r="ET324" s="1180">
        <v>6</v>
      </c>
      <c r="EU324" s="1015">
        <v>36000</v>
      </c>
      <c r="EV324" s="1025">
        <f t="shared" si="5488"/>
        <v>216000</v>
      </c>
      <c r="EW324" s="1016"/>
      <c r="EX324" s="898">
        <f t="shared" si="5721"/>
        <v>1</v>
      </c>
      <c r="EY324" s="898">
        <f t="shared" si="5722"/>
        <v>1</v>
      </c>
      <c r="EZ324" s="899">
        <f t="shared" si="5723"/>
        <v>1</v>
      </c>
      <c r="FA324" s="899">
        <f t="shared" si="5724"/>
        <v>1</v>
      </c>
      <c r="FB324" s="899">
        <f t="shared" si="5725"/>
        <v>1</v>
      </c>
      <c r="FC324" s="899">
        <f t="shared" si="5726"/>
        <v>1</v>
      </c>
      <c r="FD324" s="966">
        <f t="shared" si="5727"/>
        <v>216000</v>
      </c>
      <c r="FE324" s="901">
        <f t="shared" si="5728"/>
        <v>0</v>
      </c>
      <c r="FH324" s="958"/>
      <c r="FI324" s="1012"/>
      <c r="FJ324" s="1179"/>
      <c r="FK324" s="1180"/>
      <c r="FL324" s="1015"/>
      <c r="FM324" s="1025">
        <f t="shared" si="5497"/>
        <v>0</v>
      </c>
      <c r="FN324" s="1016"/>
      <c r="FO324" s="898" t="e">
        <f t="shared" si="5729"/>
        <v>#N/A</v>
      </c>
      <c r="FP324" s="898" t="e">
        <f t="shared" si="5730"/>
        <v>#N/A</v>
      </c>
      <c r="FQ324" s="899" t="e">
        <f t="shared" si="5731"/>
        <v>#N/A</v>
      </c>
      <c r="FR324" s="899">
        <f t="shared" si="5732"/>
        <v>0</v>
      </c>
      <c r="FS324" s="899">
        <f t="shared" si="5733"/>
        <v>0</v>
      </c>
      <c r="FT324" s="899" t="e">
        <f t="shared" si="5734"/>
        <v>#N/A</v>
      </c>
      <c r="FU324" s="966">
        <f t="shared" si="5735"/>
        <v>0</v>
      </c>
      <c r="FV324" s="901">
        <f t="shared" si="5736"/>
        <v>0</v>
      </c>
      <c r="FY324" s="958" t="s">
        <v>997</v>
      </c>
      <c r="FZ324" s="1012" t="s">
        <v>669</v>
      </c>
      <c r="GA324" s="1179" t="s">
        <v>149</v>
      </c>
      <c r="GB324" s="1180">
        <v>6</v>
      </c>
      <c r="GC324" s="1017">
        <v>36786</v>
      </c>
      <c r="GD324" s="1025">
        <f t="shared" si="5506"/>
        <v>220716</v>
      </c>
      <c r="GE324" s="1016"/>
      <c r="GF324" s="898">
        <f t="shared" si="5737"/>
        <v>1</v>
      </c>
      <c r="GG324" s="898">
        <f t="shared" si="5738"/>
        <v>1</v>
      </c>
      <c r="GH324" s="899">
        <f t="shared" si="5739"/>
        <v>1</v>
      </c>
      <c r="GI324" s="899">
        <f t="shared" si="5740"/>
        <v>1</v>
      </c>
      <c r="GJ324" s="899">
        <f t="shared" si="5741"/>
        <v>1</v>
      </c>
      <c r="GK324" s="899">
        <f t="shared" si="5742"/>
        <v>1</v>
      </c>
      <c r="GL324" s="966">
        <f t="shared" si="5743"/>
        <v>220716</v>
      </c>
      <c r="GM324" s="901">
        <f t="shared" si="5744"/>
        <v>0</v>
      </c>
      <c r="GP324" s="958" t="s">
        <v>997</v>
      </c>
      <c r="GQ324" s="1012" t="s">
        <v>669</v>
      </c>
      <c r="GR324" s="1179" t="s">
        <v>149</v>
      </c>
      <c r="GS324" s="1180">
        <v>6</v>
      </c>
      <c r="GT324" s="1015">
        <v>36050</v>
      </c>
      <c r="GU324" s="1025">
        <f t="shared" si="5515"/>
        <v>216300</v>
      </c>
      <c r="GV324" s="1016"/>
      <c r="GW324" s="898">
        <f t="shared" si="5745"/>
        <v>1</v>
      </c>
      <c r="GX324" s="898">
        <f t="shared" si="5746"/>
        <v>1</v>
      </c>
      <c r="GY324" s="899">
        <f t="shared" si="5747"/>
        <v>1</v>
      </c>
      <c r="GZ324" s="899">
        <f t="shared" si="5748"/>
        <v>1</v>
      </c>
      <c r="HA324" s="899">
        <f t="shared" si="5749"/>
        <v>1</v>
      </c>
      <c r="HB324" s="899">
        <f t="shared" si="5750"/>
        <v>1</v>
      </c>
      <c r="HC324" s="966">
        <f t="shared" si="5751"/>
        <v>216300</v>
      </c>
      <c r="HD324" s="901">
        <f t="shared" si="5752"/>
        <v>0</v>
      </c>
      <c r="HG324" s="958" t="s">
        <v>997</v>
      </c>
      <c r="HH324" s="1012" t="s">
        <v>669</v>
      </c>
      <c r="HI324" s="1179" t="s">
        <v>149</v>
      </c>
      <c r="HJ324" s="1180">
        <v>6</v>
      </c>
      <c r="HK324" s="1015">
        <v>46897</v>
      </c>
      <c r="HL324" s="1025">
        <f t="shared" si="5524"/>
        <v>281382</v>
      </c>
      <c r="HM324" s="1016"/>
      <c r="HN324" s="898">
        <f t="shared" si="5753"/>
        <v>1</v>
      </c>
      <c r="HO324" s="898">
        <f t="shared" si="5754"/>
        <v>1</v>
      </c>
      <c r="HP324" s="899">
        <f t="shared" si="5755"/>
        <v>1</v>
      </c>
      <c r="HQ324" s="899">
        <f t="shared" si="5756"/>
        <v>1</v>
      </c>
      <c r="HR324" s="899">
        <f t="shared" si="5757"/>
        <v>1</v>
      </c>
      <c r="HS324" s="899">
        <f t="shared" si="5758"/>
        <v>1</v>
      </c>
      <c r="HT324" s="966">
        <f t="shared" si="5759"/>
        <v>281382</v>
      </c>
      <c r="HU324" s="901">
        <f t="shared" si="5760"/>
        <v>0</v>
      </c>
      <c r="HX324" s="958" t="s">
        <v>997</v>
      </c>
      <c r="HY324" s="1012" t="s">
        <v>669</v>
      </c>
      <c r="HZ324" s="1179" t="s">
        <v>149</v>
      </c>
      <c r="IA324" s="1180">
        <v>6</v>
      </c>
      <c r="IB324" s="1020">
        <v>16887</v>
      </c>
      <c r="IC324" s="1027">
        <f t="shared" si="5533"/>
        <v>101322</v>
      </c>
      <c r="ID324" s="1016"/>
      <c r="IE324" s="898">
        <f t="shared" si="5761"/>
        <v>1</v>
      </c>
      <c r="IF324" s="898">
        <f t="shared" si="5762"/>
        <v>1</v>
      </c>
      <c r="IG324" s="899">
        <f t="shared" si="5763"/>
        <v>1</v>
      </c>
      <c r="IH324" s="899">
        <f t="shared" si="5764"/>
        <v>1</v>
      </c>
      <c r="II324" s="899">
        <f t="shared" si="5765"/>
        <v>1</v>
      </c>
      <c r="IJ324" s="899">
        <f t="shared" si="5766"/>
        <v>1</v>
      </c>
      <c r="IK324" s="966">
        <f t="shared" si="5767"/>
        <v>101322</v>
      </c>
      <c r="IL324" s="901">
        <f t="shared" si="5768"/>
        <v>0</v>
      </c>
      <c r="IO324" s="958" t="s">
        <v>997</v>
      </c>
      <c r="IP324" s="1012" t="s">
        <v>669</v>
      </c>
      <c r="IQ324" s="1179" t="s">
        <v>149</v>
      </c>
      <c r="IR324" s="1180">
        <v>6</v>
      </c>
      <c r="IS324" s="1015">
        <v>72638</v>
      </c>
      <c r="IT324" s="1025">
        <f t="shared" si="5542"/>
        <v>435828</v>
      </c>
      <c r="IU324" s="1016"/>
      <c r="IV324" s="898">
        <f t="shared" si="5769"/>
        <v>1</v>
      </c>
      <c r="IW324" s="898">
        <f t="shared" si="5770"/>
        <v>1</v>
      </c>
      <c r="IX324" s="899">
        <f t="shared" si="5771"/>
        <v>1</v>
      </c>
      <c r="IY324" s="899">
        <f t="shared" si="5772"/>
        <v>1</v>
      </c>
      <c r="IZ324" s="899">
        <f t="shared" si="5773"/>
        <v>1</v>
      </c>
      <c r="JA324" s="899">
        <f t="shared" si="5774"/>
        <v>1</v>
      </c>
      <c r="JB324" s="966">
        <f t="shared" si="5775"/>
        <v>435828</v>
      </c>
      <c r="JC324" s="901">
        <f t="shared" si="5776"/>
        <v>0</v>
      </c>
      <c r="JF324" s="958" t="s">
        <v>997</v>
      </c>
      <c r="JG324" s="1012" t="s">
        <v>669</v>
      </c>
      <c r="JH324" s="1179" t="s">
        <v>149</v>
      </c>
      <c r="JI324" s="1180">
        <v>6</v>
      </c>
      <c r="JJ324" s="1015">
        <v>52800</v>
      </c>
      <c r="JK324" s="1025">
        <f t="shared" si="5551"/>
        <v>316800</v>
      </c>
      <c r="JL324" s="1016"/>
      <c r="JM324" s="898">
        <f t="shared" si="5777"/>
        <v>1</v>
      </c>
      <c r="JN324" s="898">
        <f t="shared" si="5778"/>
        <v>1</v>
      </c>
      <c r="JO324" s="899">
        <f t="shared" si="5779"/>
        <v>1</v>
      </c>
      <c r="JP324" s="899">
        <f t="shared" si="5780"/>
        <v>1</v>
      </c>
      <c r="JQ324" s="899">
        <f t="shared" si="5781"/>
        <v>1</v>
      </c>
      <c r="JR324" s="899">
        <f t="shared" si="5782"/>
        <v>1</v>
      </c>
      <c r="JS324" s="966">
        <f t="shared" si="5783"/>
        <v>316800</v>
      </c>
      <c r="JT324" s="901">
        <f t="shared" si="5784"/>
        <v>0</v>
      </c>
      <c r="JW324" s="958" t="s">
        <v>997</v>
      </c>
      <c r="JX324" s="1012" t="s">
        <v>669</v>
      </c>
      <c r="JY324" s="1179" t="s">
        <v>149</v>
      </c>
      <c r="JZ324" s="1180">
        <v>6</v>
      </c>
      <c r="KA324" s="1015">
        <v>46393.182000000001</v>
      </c>
      <c r="KB324" s="1025">
        <f t="shared" si="5560"/>
        <v>278359</v>
      </c>
      <c r="KC324" s="1016"/>
      <c r="KD324" s="898">
        <f t="shared" si="5785"/>
        <v>1</v>
      </c>
      <c r="KE324" s="898">
        <f t="shared" si="5786"/>
        <v>1</v>
      </c>
      <c r="KF324" s="899">
        <f t="shared" si="5787"/>
        <v>1</v>
      </c>
      <c r="KG324" s="899">
        <f t="shared" si="5788"/>
        <v>1</v>
      </c>
      <c r="KH324" s="899">
        <f t="shared" si="5789"/>
        <v>1</v>
      </c>
      <c r="KI324" s="899">
        <f t="shared" si="5790"/>
        <v>1</v>
      </c>
      <c r="KJ324" s="966">
        <f t="shared" si="5791"/>
        <v>278359</v>
      </c>
      <c r="KK324" s="901">
        <f t="shared" si="5792"/>
        <v>0</v>
      </c>
      <c r="KN324" s="958" t="s">
        <v>997</v>
      </c>
      <c r="KO324" s="1012" t="s">
        <v>669</v>
      </c>
      <c r="KP324" s="1179" t="s">
        <v>149</v>
      </c>
      <c r="KQ324" s="1180">
        <v>6</v>
      </c>
      <c r="KR324" s="1015">
        <v>28137</v>
      </c>
      <c r="KS324" s="1025">
        <f t="shared" si="5569"/>
        <v>168822</v>
      </c>
      <c r="KT324" s="1016"/>
      <c r="KU324" s="898">
        <f t="shared" si="5793"/>
        <v>1</v>
      </c>
      <c r="KV324" s="898">
        <f t="shared" si="5794"/>
        <v>1</v>
      </c>
      <c r="KW324" s="899">
        <f t="shared" si="5795"/>
        <v>1</v>
      </c>
      <c r="KX324" s="899">
        <f t="shared" si="5796"/>
        <v>1</v>
      </c>
      <c r="KY324" s="899">
        <f t="shared" si="5797"/>
        <v>1</v>
      </c>
      <c r="KZ324" s="899">
        <f t="shared" si="5798"/>
        <v>1</v>
      </c>
      <c r="LA324" s="966">
        <f t="shared" si="5799"/>
        <v>168822</v>
      </c>
      <c r="LB324" s="901">
        <f t="shared" si="5800"/>
        <v>0</v>
      </c>
      <c r="LE324" s="958" t="s">
        <v>997</v>
      </c>
      <c r="LF324" s="1012" t="s">
        <v>669</v>
      </c>
      <c r="LG324" s="1179" t="s">
        <v>149</v>
      </c>
      <c r="LH324" s="1180">
        <v>6</v>
      </c>
      <c r="LI324" s="1021">
        <v>99700</v>
      </c>
      <c r="LJ324" s="1028">
        <f t="shared" si="5578"/>
        <v>598200</v>
      </c>
      <c r="LK324" s="1016"/>
      <c r="LL324" s="898">
        <f t="shared" si="5801"/>
        <v>1</v>
      </c>
      <c r="LM324" s="898">
        <f t="shared" si="5802"/>
        <v>1</v>
      </c>
      <c r="LN324" s="899">
        <f t="shared" si="5803"/>
        <v>1</v>
      </c>
      <c r="LO324" s="899">
        <f t="shared" si="5804"/>
        <v>1</v>
      </c>
      <c r="LP324" s="899">
        <f t="shared" si="5805"/>
        <v>1</v>
      </c>
      <c r="LQ324" s="899">
        <f t="shared" si="5806"/>
        <v>1</v>
      </c>
      <c r="LR324" s="966">
        <f t="shared" si="5807"/>
        <v>598200</v>
      </c>
      <c r="LS324" s="901">
        <f t="shared" si="5808"/>
        <v>0</v>
      </c>
      <c r="LV324" s="958" t="s">
        <v>997</v>
      </c>
      <c r="LW324" s="1012" t="s">
        <v>669</v>
      </c>
      <c r="LX324" s="1179" t="s">
        <v>149</v>
      </c>
      <c r="LY324" s="1180">
        <v>6</v>
      </c>
      <c r="LZ324" s="1015">
        <v>54600</v>
      </c>
      <c r="MA324" s="1025">
        <f t="shared" si="5587"/>
        <v>327600</v>
      </c>
      <c r="MB324" s="1016"/>
      <c r="MC324" s="898">
        <f t="shared" si="5809"/>
        <v>1</v>
      </c>
      <c r="MD324" s="898">
        <f t="shared" si="5810"/>
        <v>1</v>
      </c>
      <c r="ME324" s="899">
        <f t="shared" si="5811"/>
        <v>1</v>
      </c>
      <c r="MF324" s="899">
        <f t="shared" si="5812"/>
        <v>1</v>
      </c>
      <c r="MG324" s="899">
        <f t="shared" si="5813"/>
        <v>1</v>
      </c>
      <c r="MH324" s="899">
        <f t="shared" si="5814"/>
        <v>1</v>
      </c>
      <c r="MI324" s="966">
        <f t="shared" si="5815"/>
        <v>327600</v>
      </c>
      <c r="MJ324" s="901">
        <f t="shared" si="5816"/>
        <v>0</v>
      </c>
      <c r="MM324" s="958" t="s">
        <v>997</v>
      </c>
      <c r="MN324" s="1012" t="s">
        <v>669</v>
      </c>
      <c r="MO324" s="1179" t="s">
        <v>149</v>
      </c>
      <c r="MP324" s="1180">
        <v>6</v>
      </c>
      <c r="MQ324" s="1015">
        <v>87000</v>
      </c>
      <c r="MR324" s="1025">
        <f t="shared" si="5596"/>
        <v>522000</v>
      </c>
      <c r="MS324" s="1016"/>
      <c r="MT324" s="898">
        <f t="shared" si="5817"/>
        <v>1</v>
      </c>
      <c r="MU324" s="898">
        <f t="shared" si="5818"/>
        <v>1</v>
      </c>
      <c r="MV324" s="899">
        <f t="shared" si="5819"/>
        <v>1</v>
      </c>
      <c r="MW324" s="899">
        <f t="shared" si="5820"/>
        <v>1</v>
      </c>
      <c r="MX324" s="899">
        <f t="shared" si="5821"/>
        <v>1</v>
      </c>
      <c r="MY324" s="899">
        <f t="shared" si="5822"/>
        <v>1</v>
      </c>
      <c r="MZ324" s="966">
        <f t="shared" si="5823"/>
        <v>522000</v>
      </c>
      <c r="NA324" s="901">
        <f t="shared" si="5824"/>
        <v>0</v>
      </c>
      <c r="ND324" s="975" t="s">
        <v>997</v>
      </c>
      <c r="NE324" s="976" t="s">
        <v>669</v>
      </c>
      <c r="NF324" s="1175" t="s">
        <v>149</v>
      </c>
      <c r="NG324" s="1176">
        <v>6</v>
      </c>
      <c r="NH324" s="979">
        <v>64096.56</v>
      </c>
      <c r="NI324" s="980">
        <v>384579</v>
      </c>
      <c r="NJ324" s="1016"/>
      <c r="NK324" s="898">
        <f t="shared" si="5825"/>
        <v>1</v>
      </c>
      <c r="NL324" s="898">
        <f t="shared" si="5826"/>
        <v>1</v>
      </c>
      <c r="NM324" s="899">
        <f t="shared" si="5827"/>
        <v>1</v>
      </c>
      <c r="NN324" s="899">
        <f t="shared" si="5828"/>
        <v>1</v>
      </c>
      <c r="NO324" s="899">
        <f t="shared" si="5829"/>
        <v>1</v>
      </c>
      <c r="NP324" s="899">
        <f t="shared" si="5830"/>
        <v>1</v>
      </c>
      <c r="NQ324" s="966">
        <f t="shared" si="5831"/>
        <v>384579</v>
      </c>
      <c r="NR324" s="901">
        <f t="shared" si="5832"/>
        <v>0</v>
      </c>
      <c r="NU324" s="981" t="s">
        <v>997</v>
      </c>
      <c r="NV324" s="982" t="s">
        <v>669</v>
      </c>
      <c r="NW324" s="1177" t="s">
        <v>149</v>
      </c>
      <c r="NX324" s="1178">
        <v>6</v>
      </c>
      <c r="NY324" s="1022">
        <v>64744</v>
      </c>
      <c r="NZ324" s="986">
        <f t="shared" si="5613"/>
        <v>388464</v>
      </c>
      <c r="OA324" s="1016"/>
      <c r="OB324" s="898">
        <f t="shared" si="5833"/>
        <v>1</v>
      </c>
      <c r="OC324" s="898">
        <f t="shared" si="5834"/>
        <v>1</v>
      </c>
      <c r="OD324" s="899">
        <f t="shared" si="5835"/>
        <v>1</v>
      </c>
      <c r="OE324" s="899">
        <f t="shared" si="5836"/>
        <v>1</v>
      </c>
      <c r="OF324" s="899">
        <f t="shared" si="5837"/>
        <v>1</v>
      </c>
      <c r="OG324" s="899">
        <f t="shared" si="5838"/>
        <v>1</v>
      </c>
      <c r="OH324" s="966">
        <f t="shared" si="5839"/>
        <v>388464</v>
      </c>
      <c r="OI324" s="901">
        <f t="shared" si="5840"/>
        <v>0</v>
      </c>
      <c r="OL324" s="958" t="s">
        <v>997</v>
      </c>
      <c r="OM324" s="1012" t="s">
        <v>669</v>
      </c>
      <c r="ON324" s="1179" t="s">
        <v>149</v>
      </c>
      <c r="OO324" s="1180">
        <v>6</v>
      </c>
      <c r="OP324" s="1015">
        <v>59499</v>
      </c>
      <c r="OQ324" s="1025">
        <f t="shared" si="5622"/>
        <v>356994</v>
      </c>
      <c r="OR324" s="1016"/>
      <c r="OS324" s="898">
        <f t="shared" si="5841"/>
        <v>1</v>
      </c>
      <c r="OT324" s="898">
        <f t="shared" si="5842"/>
        <v>1</v>
      </c>
      <c r="OU324" s="899">
        <f t="shared" si="5843"/>
        <v>1</v>
      </c>
      <c r="OV324" s="899">
        <f t="shared" si="5844"/>
        <v>1</v>
      </c>
      <c r="OW324" s="899">
        <f t="shared" si="5845"/>
        <v>1</v>
      </c>
      <c r="OX324" s="899">
        <f t="shared" si="5846"/>
        <v>1</v>
      </c>
      <c r="OY324" s="966">
        <f t="shared" si="5847"/>
        <v>356994</v>
      </c>
      <c r="OZ324" s="901">
        <f t="shared" si="5848"/>
        <v>0</v>
      </c>
      <c r="PC324" s="958" t="s">
        <v>997</v>
      </c>
      <c r="PD324" s="1012" t="s">
        <v>669</v>
      </c>
      <c r="PE324" s="1179" t="s">
        <v>149</v>
      </c>
      <c r="PF324" s="1180">
        <v>6</v>
      </c>
      <c r="PG324" s="1023">
        <v>86042</v>
      </c>
      <c r="PH324" s="1029">
        <v>516252</v>
      </c>
      <c r="PI324" s="1249"/>
      <c r="PJ324" s="898">
        <f t="shared" si="5849"/>
        <v>1</v>
      </c>
      <c r="PK324" s="898">
        <f t="shared" si="5850"/>
        <v>1</v>
      </c>
      <c r="PL324" s="899">
        <f t="shared" si="5851"/>
        <v>1</v>
      </c>
      <c r="PM324" s="899">
        <f t="shared" si="5852"/>
        <v>1</v>
      </c>
      <c r="PN324" s="899">
        <f t="shared" si="5853"/>
        <v>1</v>
      </c>
      <c r="PO324" s="899">
        <f t="shared" si="5854"/>
        <v>1</v>
      </c>
      <c r="PP324" s="966">
        <f t="shared" si="5855"/>
        <v>516252</v>
      </c>
      <c r="PQ324" s="901">
        <f t="shared" si="5856"/>
        <v>0</v>
      </c>
      <c r="PT324" s="958" t="s">
        <v>997</v>
      </c>
      <c r="PU324" s="1012" t="s">
        <v>669</v>
      </c>
      <c r="PV324" s="1179" t="s">
        <v>149</v>
      </c>
      <c r="PW324" s="1180">
        <v>6</v>
      </c>
      <c r="PX324" s="1015">
        <v>35990</v>
      </c>
      <c r="PY324" s="1025">
        <f t="shared" si="5639"/>
        <v>215940</v>
      </c>
      <c r="PZ324" s="1016"/>
      <c r="QA324" s="898">
        <f t="shared" si="5857"/>
        <v>1</v>
      </c>
      <c r="QB324" s="898">
        <f t="shared" si="5858"/>
        <v>1</v>
      </c>
      <c r="QC324" s="899">
        <f t="shared" si="5859"/>
        <v>1</v>
      </c>
      <c r="QD324" s="899">
        <f t="shared" si="5860"/>
        <v>1</v>
      </c>
      <c r="QE324" s="899">
        <f t="shared" si="5861"/>
        <v>1</v>
      </c>
      <c r="QF324" s="899">
        <f t="shared" si="5862"/>
        <v>1</v>
      </c>
      <c r="QG324" s="966">
        <f t="shared" si="5863"/>
        <v>215940</v>
      </c>
      <c r="QH324" s="901">
        <f t="shared" si="5864"/>
        <v>0</v>
      </c>
      <c r="QK324" s="958" t="s">
        <v>997</v>
      </c>
      <c r="QL324" s="1012" t="s">
        <v>669</v>
      </c>
      <c r="QM324" s="1179" t="s">
        <v>149</v>
      </c>
      <c r="QN324" s="1180">
        <v>6</v>
      </c>
      <c r="QO324" s="1021">
        <v>100198.49999999999</v>
      </c>
      <c r="QP324" s="1028">
        <f t="shared" si="5648"/>
        <v>601191</v>
      </c>
      <c r="QQ324" s="1016"/>
      <c r="QR324" s="898">
        <f t="shared" si="5865"/>
        <v>1</v>
      </c>
      <c r="QS324" s="898">
        <f t="shared" si="5866"/>
        <v>1</v>
      </c>
      <c r="QT324" s="899">
        <f t="shared" si="5867"/>
        <v>1</v>
      </c>
      <c r="QU324" s="899">
        <f t="shared" si="5868"/>
        <v>1</v>
      </c>
      <c r="QV324" s="899">
        <f t="shared" si="5869"/>
        <v>1</v>
      </c>
      <c r="QW324" s="899">
        <f t="shared" si="5870"/>
        <v>1</v>
      </c>
      <c r="QX324" s="966">
        <f t="shared" si="5871"/>
        <v>601191</v>
      </c>
      <c r="QY324" s="901">
        <f t="shared" si="5872"/>
        <v>0</v>
      </c>
      <c r="RB324" s="405"/>
      <c r="RC324" s="406"/>
      <c r="RD324" s="407"/>
      <c r="RE324" s="408"/>
      <c r="RF324" s="409"/>
      <c r="RG324" s="410"/>
      <c r="RH324" s="410"/>
      <c r="RI324" s="898"/>
      <c r="RJ324" s="898"/>
      <c r="RK324" s="934"/>
      <c r="RL324" s="934"/>
      <c r="RM324" s="934"/>
      <c r="RN324" s="934"/>
      <c r="RO324" s="935"/>
      <c r="RP324" s="936"/>
      <c r="RS324" s="405"/>
      <c r="RT324" s="406"/>
      <c r="RU324" s="407"/>
      <c r="RV324" s="408"/>
      <c r="RW324" s="409"/>
      <c r="RX324" s="410"/>
      <c r="RY324" s="410"/>
      <c r="RZ324" s="898"/>
      <c r="SA324" s="898"/>
      <c r="SB324" s="934"/>
      <c r="SC324" s="934"/>
      <c r="SD324" s="934"/>
      <c r="SE324" s="934"/>
      <c r="SF324" s="935"/>
      <c r="SG324" s="936"/>
      <c r="SJ324" s="405"/>
      <c r="SK324" s="406"/>
      <c r="SL324" s="407"/>
      <c r="SM324" s="408"/>
      <c r="SN324" s="409"/>
      <c r="SO324" s="410"/>
      <c r="SP324" s="410"/>
      <c r="SQ324" s="898"/>
      <c r="SR324" s="898"/>
      <c r="SS324" s="934"/>
      <c r="ST324" s="934"/>
      <c r="SU324" s="934"/>
      <c r="SV324" s="934"/>
      <c r="SW324" s="935"/>
      <c r="SX324" s="936"/>
    </row>
    <row r="325" spans="2:518" ht="64.5" customHeight="1" thickTop="1" thickBot="1">
      <c r="B325" s="958" t="s">
        <v>998</v>
      </c>
      <c r="C325" s="1012" t="s">
        <v>670</v>
      </c>
      <c r="D325" s="1179" t="s">
        <v>149</v>
      </c>
      <c r="E325" s="1180">
        <v>1</v>
      </c>
      <c r="F325" s="1015"/>
      <c r="G325" s="1025">
        <f t="shared" si="5423"/>
        <v>0</v>
      </c>
      <c r="H325" s="1016"/>
      <c r="K325" s="958" t="s">
        <v>998</v>
      </c>
      <c r="L325" s="1012" t="s">
        <v>670</v>
      </c>
      <c r="M325" s="1179" t="s">
        <v>149</v>
      </c>
      <c r="N325" s="1180">
        <v>1</v>
      </c>
      <c r="O325" s="1017">
        <v>56096</v>
      </c>
      <c r="P325" s="1025">
        <f t="shared" si="5424"/>
        <v>56096</v>
      </c>
      <c r="Q325" s="1016"/>
      <c r="R325" s="898">
        <f t="shared" si="5657"/>
        <v>1</v>
      </c>
      <c r="S325" s="898">
        <f t="shared" si="5658"/>
        <v>1</v>
      </c>
      <c r="T325" s="899">
        <f t="shared" si="5659"/>
        <v>1</v>
      </c>
      <c r="U325" s="899">
        <f t="shared" si="5660"/>
        <v>1</v>
      </c>
      <c r="V325" s="899">
        <f t="shared" si="5661"/>
        <v>1</v>
      </c>
      <c r="W325" s="899">
        <f t="shared" si="5662"/>
        <v>1</v>
      </c>
      <c r="X325" s="966">
        <f t="shared" si="5663"/>
        <v>56096</v>
      </c>
      <c r="Y325" s="901">
        <f t="shared" si="5664"/>
        <v>0</v>
      </c>
      <c r="Z325" s="872"/>
      <c r="AA325" s="872"/>
      <c r="AB325" s="958" t="s">
        <v>998</v>
      </c>
      <c r="AC325" s="1012" t="s">
        <v>670</v>
      </c>
      <c r="AD325" s="1179" t="s">
        <v>149</v>
      </c>
      <c r="AE325" s="1180">
        <v>1</v>
      </c>
      <c r="AF325" s="1015">
        <v>102796</v>
      </c>
      <c r="AG325" s="1025">
        <f t="shared" si="5425"/>
        <v>102796</v>
      </c>
      <c r="AH325" s="1016"/>
      <c r="AI325" s="898">
        <f t="shared" si="5665"/>
        <v>1</v>
      </c>
      <c r="AJ325" s="898">
        <f t="shared" si="5666"/>
        <v>1</v>
      </c>
      <c r="AK325" s="899">
        <f t="shared" si="5667"/>
        <v>1</v>
      </c>
      <c r="AL325" s="899">
        <f t="shared" si="5668"/>
        <v>1</v>
      </c>
      <c r="AM325" s="899">
        <f t="shared" si="5669"/>
        <v>1</v>
      </c>
      <c r="AN325" s="899">
        <f t="shared" si="5670"/>
        <v>1</v>
      </c>
      <c r="AO325" s="966">
        <f t="shared" si="5671"/>
        <v>102796</v>
      </c>
      <c r="AP325" s="901">
        <f t="shared" si="5672"/>
        <v>0</v>
      </c>
      <c r="AQ325" s="872"/>
      <c r="AR325" s="872"/>
      <c r="AS325" s="958" t="s">
        <v>998</v>
      </c>
      <c r="AT325" s="1018" t="s">
        <v>670</v>
      </c>
      <c r="AU325" s="1179" t="s">
        <v>149</v>
      </c>
      <c r="AV325" s="1180">
        <v>1</v>
      </c>
      <c r="AW325" s="1019">
        <v>75000</v>
      </c>
      <c r="AX325" s="1026">
        <f t="shared" si="5434"/>
        <v>75000</v>
      </c>
      <c r="AY325" s="1016"/>
      <c r="AZ325" s="898">
        <f t="shared" si="5673"/>
        <v>1</v>
      </c>
      <c r="BA325" s="898">
        <f t="shared" si="5674"/>
        <v>1</v>
      </c>
      <c r="BB325" s="899">
        <f t="shared" si="5675"/>
        <v>1</v>
      </c>
      <c r="BC325" s="899">
        <f t="shared" si="5676"/>
        <v>1</v>
      </c>
      <c r="BD325" s="899">
        <f t="shared" si="5677"/>
        <v>1</v>
      </c>
      <c r="BE325" s="899">
        <f t="shared" si="5678"/>
        <v>1</v>
      </c>
      <c r="BF325" s="966">
        <f t="shared" si="5679"/>
        <v>75000</v>
      </c>
      <c r="BG325" s="901">
        <f t="shared" si="5680"/>
        <v>0</v>
      </c>
      <c r="BJ325" s="958" t="s">
        <v>998</v>
      </c>
      <c r="BK325" s="1012" t="s">
        <v>670</v>
      </c>
      <c r="BL325" s="1179" t="s">
        <v>149</v>
      </c>
      <c r="BM325" s="1180">
        <v>1</v>
      </c>
      <c r="BN325" s="1015">
        <v>133166</v>
      </c>
      <c r="BO325" s="1025">
        <f t="shared" si="5443"/>
        <v>133166</v>
      </c>
      <c r="BP325" s="1016"/>
      <c r="BQ325" s="898">
        <f t="shared" si="5681"/>
        <v>1</v>
      </c>
      <c r="BR325" s="898">
        <f t="shared" si="5682"/>
        <v>1</v>
      </c>
      <c r="BS325" s="899">
        <f t="shared" si="5683"/>
        <v>1</v>
      </c>
      <c r="BT325" s="899">
        <f t="shared" si="5684"/>
        <v>1</v>
      </c>
      <c r="BU325" s="899">
        <f t="shared" si="5685"/>
        <v>1</v>
      </c>
      <c r="BV325" s="899">
        <f t="shared" si="5686"/>
        <v>1</v>
      </c>
      <c r="BW325" s="966">
        <f t="shared" si="5687"/>
        <v>133166</v>
      </c>
      <c r="BX325" s="901">
        <f t="shared" si="5688"/>
        <v>0</v>
      </c>
      <c r="CA325" s="958" t="s">
        <v>998</v>
      </c>
      <c r="CB325" s="1012" t="s">
        <v>670</v>
      </c>
      <c r="CC325" s="1179" t="s">
        <v>149</v>
      </c>
      <c r="CD325" s="1180">
        <v>1</v>
      </c>
      <c r="CE325" s="1015">
        <v>54637</v>
      </c>
      <c r="CF325" s="1025">
        <f t="shared" si="5452"/>
        <v>54637</v>
      </c>
      <c r="CG325" s="1016"/>
      <c r="CH325" s="898">
        <f t="shared" si="5689"/>
        <v>1</v>
      </c>
      <c r="CI325" s="898">
        <f t="shared" si="5690"/>
        <v>1</v>
      </c>
      <c r="CJ325" s="899">
        <f t="shared" si="5691"/>
        <v>1</v>
      </c>
      <c r="CK325" s="899">
        <f t="shared" si="5692"/>
        <v>1</v>
      </c>
      <c r="CL325" s="899">
        <f t="shared" si="5693"/>
        <v>1</v>
      </c>
      <c r="CM325" s="899">
        <f t="shared" si="5694"/>
        <v>1</v>
      </c>
      <c r="CN325" s="966">
        <f t="shared" si="5695"/>
        <v>54637</v>
      </c>
      <c r="CO325" s="901">
        <f t="shared" si="5696"/>
        <v>0</v>
      </c>
      <c r="CR325" s="958" t="s">
        <v>998</v>
      </c>
      <c r="CS325" s="1012" t="s">
        <v>670</v>
      </c>
      <c r="CT325" s="1179" t="s">
        <v>149</v>
      </c>
      <c r="CU325" s="1180">
        <v>1</v>
      </c>
      <c r="CV325" s="1015">
        <v>98000</v>
      </c>
      <c r="CW325" s="1025">
        <f t="shared" si="5461"/>
        <v>98000</v>
      </c>
      <c r="CX325" s="1016"/>
      <c r="CY325" s="898">
        <f t="shared" si="5697"/>
        <v>1</v>
      </c>
      <c r="CZ325" s="898">
        <f t="shared" si="5698"/>
        <v>1</v>
      </c>
      <c r="DA325" s="899">
        <f t="shared" si="5699"/>
        <v>1</v>
      </c>
      <c r="DB325" s="899">
        <f t="shared" si="5700"/>
        <v>1</v>
      </c>
      <c r="DC325" s="899">
        <f t="shared" si="5701"/>
        <v>1</v>
      </c>
      <c r="DD325" s="899">
        <f t="shared" si="5702"/>
        <v>1</v>
      </c>
      <c r="DE325" s="966">
        <f t="shared" si="5703"/>
        <v>98000</v>
      </c>
      <c r="DF325" s="901">
        <f t="shared" si="5704"/>
        <v>0</v>
      </c>
      <c r="DI325" s="958" t="s">
        <v>998</v>
      </c>
      <c r="DJ325" s="1012" t="s">
        <v>670</v>
      </c>
      <c r="DK325" s="1179" t="s">
        <v>149</v>
      </c>
      <c r="DL325" s="1180">
        <v>1</v>
      </c>
      <c r="DM325" s="1015">
        <v>92728</v>
      </c>
      <c r="DN325" s="1025">
        <f t="shared" si="5470"/>
        <v>92728</v>
      </c>
      <c r="DO325" s="1016"/>
      <c r="DP325" s="898">
        <f t="shared" si="5705"/>
        <v>1</v>
      </c>
      <c r="DQ325" s="898">
        <f t="shared" si="5706"/>
        <v>1</v>
      </c>
      <c r="DR325" s="899">
        <f t="shared" si="5707"/>
        <v>1</v>
      </c>
      <c r="DS325" s="899">
        <f t="shared" si="5708"/>
        <v>1</v>
      </c>
      <c r="DT325" s="899">
        <f t="shared" si="5709"/>
        <v>1</v>
      </c>
      <c r="DU325" s="899">
        <f t="shared" si="5710"/>
        <v>1</v>
      </c>
      <c r="DV325" s="966">
        <f t="shared" si="5711"/>
        <v>92728</v>
      </c>
      <c r="DW325" s="901">
        <f t="shared" si="5712"/>
        <v>0</v>
      </c>
      <c r="DZ325" s="958" t="s">
        <v>998</v>
      </c>
      <c r="EA325" s="1012" t="s">
        <v>670</v>
      </c>
      <c r="EB325" s="1179" t="s">
        <v>149</v>
      </c>
      <c r="EC325" s="1180">
        <v>1</v>
      </c>
      <c r="ED325" s="1045">
        <v>102000</v>
      </c>
      <c r="EE325" s="1025">
        <f t="shared" si="5479"/>
        <v>102000</v>
      </c>
      <c r="EF325" s="1016"/>
      <c r="EG325" s="898">
        <f t="shared" si="5713"/>
        <v>1</v>
      </c>
      <c r="EH325" s="898">
        <f t="shared" si="5714"/>
        <v>1</v>
      </c>
      <c r="EI325" s="899">
        <f t="shared" si="5715"/>
        <v>1</v>
      </c>
      <c r="EJ325" s="899">
        <f t="shared" si="5716"/>
        <v>1</v>
      </c>
      <c r="EK325" s="899">
        <f t="shared" si="5717"/>
        <v>1</v>
      </c>
      <c r="EL325" s="899">
        <f t="shared" si="5718"/>
        <v>1</v>
      </c>
      <c r="EM325" s="966">
        <f t="shared" si="5719"/>
        <v>102000</v>
      </c>
      <c r="EN325" s="901">
        <f t="shared" si="5720"/>
        <v>0</v>
      </c>
      <c r="EQ325" s="958" t="s">
        <v>998</v>
      </c>
      <c r="ER325" s="1012" t="s">
        <v>670</v>
      </c>
      <c r="ES325" s="1179" t="s">
        <v>149</v>
      </c>
      <c r="ET325" s="1180">
        <v>1</v>
      </c>
      <c r="EU325" s="1015">
        <v>54800</v>
      </c>
      <c r="EV325" s="1025">
        <f t="shared" si="5488"/>
        <v>54800</v>
      </c>
      <c r="EW325" s="1016"/>
      <c r="EX325" s="898">
        <f t="shared" si="5721"/>
        <v>1</v>
      </c>
      <c r="EY325" s="898">
        <f t="shared" si="5722"/>
        <v>1</v>
      </c>
      <c r="EZ325" s="899">
        <f t="shared" si="5723"/>
        <v>1</v>
      </c>
      <c r="FA325" s="899">
        <f t="shared" si="5724"/>
        <v>1</v>
      </c>
      <c r="FB325" s="899">
        <f t="shared" si="5725"/>
        <v>1</v>
      </c>
      <c r="FC325" s="899">
        <f t="shared" si="5726"/>
        <v>1</v>
      </c>
      <c r="FD325" s="966">
        <f t="shared" si="5727"/>
        <v>54800</v>
      </c>
      <c r="FE325" s="901">
        <f t="shared" si="5728"/>
        <v>0</v>
      </c>
      <c r="FH325" s="958"/>
      <c r="FI325" s="1012"/>
      <c r="FJ325" s="1179"/>
      <c r="FK325" s="1180"/>
      <c r="FL325" s="1015"/>
      <c r="FM325" s="1025">
        <f t="shared" si="5497"/>
        <v>0</v>
      </c>
      <c r="FN325" s="1016"/>
      <c r="FO325" s="898" t="e">
        <f t="shared" si="5729"/>
        <v>#N/A</v>
      </c>
      <c r="FP325" s="898" t="e">
        <f t="shared" si="5730"/>
        <v>#N/A</v>
      </c>
      <c r="FQ325" s="899" t="e">
        <f t="shared" si="5731"/>
        <v>#N/A</v>
      </c>
      <c r="FR325" s="899">
        <f t="shared" si="5732"/>
        <v>0</v>
      </c>
      <c r="FS325" s="899">
        <f t="shared" si="5733"/>
        <v>0</v>
      </c>
      <c r="FT325" s="899" t="e">
        <f t="shared" si="5734"/>
        <v>#N/A</v>
      </c>
      <c r="FU325" s="966">
        <f t="shared" si="5735"/>
        <v>0</v>
      </c>
      <c r="FV325" s="901">
        <f t="shared" si="5736"/>
        <v>0</v>
      </c>
      <c r="FY325" s="958" t="s">
        <v>998</v>
      </c>
      <c r="FZ325" s="1012" t="s">
        <v>670</v>
      </c>
      <c r="GA325" s="1179" t="s">
        <v>149</v>
      </c>
      <c r="GB325" s="1180">
        <v>1</v>
      </c>
      <c r="GC325" s="1017">
        <v>56096</v>
      </c>
      <c r="GD325" s="1025">
        <f t="shared" si="5506"/>
        <v>56096</v>
      </c>
      <c r="GE325" s="1016"/>
      <c r="GF325" s="898">
        <f t="shared" si="5737"/>
        <v>1</v>
      </c>
      <c r="GG325" s="898">
        <f t="shared" si="5738"/>
        <v>1</v>
      </c>
      <c r="GH325" s="899">
        <f t="shared" si="5739"/>
        <v>1</v>
      </c>
      <c r="GI325" s="899">
        <f t="shared" si="5740"/>
        <v>1</v>
      </c>
      <c r="GJ325" s="899">
        <f t="shared" si="5741"/>
        <v>1</v>
      </c>
      <c r="GK325" s="899">
        <f t="shared" si="5742"/>
        <v>1</v>
      </c>
      <c r="GL325" s="966">
        <f t="shared" si="5743"/>
        <v>56096</v>
      </c>
      <c r="GM325" s="901">
        <f t="shared" si="5744"/>
        <v>0</v>
      </c>
      <c r="GP325" s="958" t="s">
        <v>998</v>
      </c>
      <c r="GQ325" s="1012" t="s">
        <v>670</v>
      </c>
      <c r="GR325" s="1179" t="s">
        <v>149</v>
      </c>
      <c r="GS325" s="1180">
        <v>1</v>
      </c>
      <c r="GT325" s="1015">
        <v>55000</v>
      </c>
      <c r="GU325" s="1025">
        <f t="shared" si="5515"/>
        <v>55000</v>
      </c>
      <c r="GV325" s="1016"/>
      <c r="GW325" s="898">
        <f t="shared" si="5745"/>
        <v>1</v>
      </c>
      <c r="GX325" s="898">
        <f t="shared" si="5746"/>
        <v>1</v>
      </c>
      <c r="GY325" s="899">
        <f t="shared" si="5747"/>
        <v>1</v>
      </c>
      <c r="GZ325" s="899">
        <f t="shared" si="5748"/>
        <v>1</v>
      </c>
      <c r="HA325" s="899">
        <f t="shared" si="5749"/>
        <v>1</v>
      </c>
      <c r="HB325" s="899">
        <f t="shared" si="5750"/>
        <v>1</v>
      </c>
      <c r="HC325" s="966">
        <f t="shared" si="5751"/>
        <v>55000</v>
      </c>
      <c r="HD325" s="901">
        <f t="shared" si="5752"/>
        <v>0</v>
      </c>
      <c r="HG325" s="958" t="s">
        <v>998</v>
      </c>
      <c r="HH325" s="1012" t="s">
        <v>670</v>
      </c>
      <c r="HI325" s="1179" t="s">
        <v>149</v>
      </c>
      <c r="HJ325" s="1180">
        <v>1</v>
      </c>
      <c r="HK325" s="1015">
        <v>58221</v>
      </c>
      <c r="HL325" s="1025">
        <f t="shared" si="5524"/>
        <v>58221</v>
      </c>
      <c r="HM325" s="1016"/>
      <c r="HN325" s="898">
        <f t="shared" si="5753"/>
        <v>1</v>
      </c>
      <c r="HO325" s="898">
        <f t="shared" si="5754"/>
        <v>1</v>
      </c>
      <c r="HP325" s="899">
        <f t="shared" si="5755"/>
        <v>1</v>
      </c>
      <c r="HQ325" s="899">
        <f t="shared" si="5756"/>
        <v>1</v>
      </c>
      <c r="HR325" s="899">
        <f t="shared" si="5757"/>
        <v>1</v>
      </c>
      <c r="HS325" s="899">
        <f t="shared" si="5758"/>
        <v>1</v>
      </c>
      <c r="HT325" s="966">
        <f t="shared" si="5759"/>
        <v>58221</v>
      </c>
      <c r="HU325" s="901">
        <f t="shared" si="5760"/>
        <v>0</v>
      </c>
      <c r="HX325" s="958" t="s">
        <v>998</v>
      </c>
      <c r="HY325" s="1012" t="s">
        <v>670</v>
      </c>
      <c r="HZ325" s="1179" t="s">
        <v>149</v>
      </c>
      <c r="IA325" s="1180">
        <v>1</v>
      </c>
      <c r="IB325" s="1020">
        <v>42154</v>
      </c>
      <c r="IC325" s="1027">
        <f t="shared" si="5533"/>
        <v>42154</v>
      </c>
      <c r="ID325" s="1016"/>
      <c r="IE325" s="898">
        <f t="shared" si="5761"/>
        <v>1</v>
      </c>
      <c r="IF325" s="898">
        <f t="shared" si="5762"/>
        <v>1</v>
      </c>
      <c r="IG325" s="899">
        <f t="shared" si="5763"/>
        <v>1</v>
      </c>
      <c r="IH325" s="899">
        <f t="shared" si="5764"/>
        <v>1</v>
      </c>
      <c r="II325" s="899">
        <f t="shared" si="5765"/>
        <v>1</v>
      </c>
      <c r="IJ325" s="899">
        <f t="shared" si="5766"/>
        <v>1</v>
      </c>
      <c r="IK325" s="966">
        <f t="shared" si="5767"/>
        <v>42154</v>
      </c>
      <c r="IL325" s="901">
        <f t="shared" si="5768"/>
        <v>0</v>
      </c>
      <c r="IO325" s="958" t="s">
        <v>998</v>
      </c>
      <c r="IP325" s="1012" t="s">
        <v>670</v>
      </c>
      <c r="IQ325" s="1179" t="s">
        <v>149</v>
      </c>
      <c r="IR325" s="1180">
        <v>1</v>
      </c>
      <c r="IS325" s="1015">
        <v>62953</v>
      </c>
      <c r="IT325" s="1025">
        <f t="shared" si="5542"/>
        <v>62953</v>
      </c>
      <c r="IU325" s="1016"/>
      <c r="IV325" s="898">
        <f t="shared" si="5769"/>
        <v>1</v>
      </c>
      <c r="IW325" s="898">
        <f t="shared" si="5770"/>
        <v>1</v>
      </c>
      <c r="IX325" s="899">
        <f t="shared" si="5771"/>
        <v>1</v>
      </c>
      <c r="IY325" s="899">
        <f t="shared" si="5772"/>
        <v>1</v>
      </c>
      <c r="IZ325" s="899">
        <f t="shared" si="5773"/>
        <v>1</v>
      </c>
      <c r="JA325" s="899">
        <f t="shared" si="5774"/>
        <v>1</v>
      </c>
      <c r="JB325" s="966">
        <f t="shared" si="5775"/>
        <v>62953</v>
      </c>
      <c r="JC325" s="901">
        <f t="shared" si="5776"/>
        <v>0</v>
      </c>
      <c r="JF325" s="958" t="s">
        <v>998</v>
      </c>
      <c r="JG325" s="1012" t="s">
        <v>670</v>
      </c>
      <c r="JH325" s="1179" t="s">
        <v>149</v>
      </c>
      <c r="JI325" s="1180">
        <v>1</v>
      </c>
      <c r="JJ325" s="1015">
        <v>65700</v>
      </c>
      <c r="JK325" s="1025">
        <f t="shared" si="5551"/>
        <v>65700</v>
      </c>
      <c r="JL325" s="1016"/>
      <c r="JM325" s="898">
        <f t="shared" si="5777"/>
        <v>1</v>
      </c>
      <c r="JN325" s="898">
        <f t="shared" si="5778"/>
        <v>1</v>
      </c>
      <c r="JO325" s="899">
        <f t="shared" si="5779"/>
        <v>1</v>
      </c>
      <c r="JP325" s="899">
        <f t="shared" si="5780"/>
        <v>1</v>
      </c>
      <c r="JQ325" s="899">
        <f t="shared" si="5781"/>
        <v>1</v>
      </c>
      <c r="JR325" s="899">
        <f t="shared" si="5782"/>
        <v>1</v>
      </c>
      <c r="JS325" s="966">
        <f t="shared" si="5783"/>
        <v>65700</v>
      </c>
      <c r="JT325" s="901">
        <f t="shared" si="5784"/>
        <v>0</v>
      </c>
      <c r="JW325" s="958" t="s">
        <v>998</v>
      </c>
      <c r="JX325" s="1012" t="s">
        <v>670</v>
      </c>
      <c r="JY325" s="1179" t="s">
        <v>149</v>
      </c>
      <c r="JZ325" s="1180">
        <v>1</v>
      </c>
      <c r="KA325" s="1015">
        <v>51475.608150000007</v>
      </c>
      <c r="KB325" s="1025">
        <f t="shared" si="5560"/>
        <v>51476</v>
      </c>
      <c r="KC325" s="1016"/>
      <c r="KD325" s="898">
        <f t="shared" si="5785"/>
        <v>1</v>
      </c>
      <c r="KE325" s="898">
        <f t="shared" si="5786"/>
        <v>1</v>
      </c>
      <c r="KF325" s="899">
        <f t="shared" si="5787"/>
        <v>1</v>
      </c>
      <c r="KG325" s="899">
        <f t="shared" si="5788"/>
        <v>1</v>
      </c>
      <c r="KH325" s="899">
        <f t="shared" si="5789"/>
        <v>1</v>
      </c>
      <c r="KI325" s="899">
        <f t="shared" si="5790"/>
        <v>1</v>
      </c>
      <c r="KJ325" s="966">
        <f t="shared" si="5791"/>
        <v>51476</v>
      </c>
      <c r="KK325" s="901">
        <f t="shared" si="5792"/>
        <v>0</v>
      </c>
      <c r="KN325" s="958" t="s">
        <v>998</v>
      </c>
      <c r="KO325" s="1012" t="s">
        <v>670</v>
      </c>
      <c r="KP325" s="1179" t="s">
        <v>149</v>
      </c>
      <c r="KQ325" s="1180">
        <v>1</v>
      </c>
      <c r="KR325" s="1015">
        <v>30447</v>
      </c>
      <c r="KS325" s="1025">
        <f t="shared" si="5569"/>
        <v>30447</v>
      </c>
      <c r="KT325" s="1016"/>
      <c r="KU325" s="898">
        <f t="shared" si="5793"/>
        <v>1</v>
      </c>
      <c r="KV325" s="898">
        <f t="shared" si="5794"/>
        <v>1</v>
      </c>
      <c r="KW325" s="899">
        <f t="shared" si="5795"/>
        <v>1</v>
      </c>
      <c r="KX325" s="899">
        <f t="shared" si="5796"/>
        <v>1</v>
      </c>
      <c r="KY325" s="899">
        <f t="shared" si="5797"/>
        <v>1</v>
      </c>
      <c r="KZ325" s="899">
        <f t="shared" si="5798"/>
        <v>1</v>
      </c>
      <c r="LA325" s="966">
        <f t="shared" si="5799"/>
        <v>30447</v>
      </c>
      <c r="LB325" s="901">
        <f t="shared" si="5800"/>
        <v>0</v>
      </c>
      <c r="LE325" s="958" t="s">
        <v>998</v>
      </c>
      <c r="LF325" s="1012" t="s">
        <v>670</v>
      </c>
      <c r="LG325" s="1179" t="s">
        <v>149</v>
      </c>
      <c r="LH325" s="1180">
        <v>1</v>
      </c>
      <c r="LI325" s="1021">
        <v>109670</v>
      </c>
      <c r="LJ325" s="1028">
        <f t="shared" si="5578"/>
        <v>109670</v>
      </c>
      <c r="LK325" s="1016"/>
      <c r="LL325" s="898">
        <f t="shared" si="5801"/>
        <v>1</v>
      </c>
      <c r="LM325" s="898">
        <f t="shared" si="5802"/>
        <v>1</v>
      </c>
      <c r="LN325" s="899">
        <f t="shared" si="5803"/>
        <v>1</v>
      </c>
      <c r="LO325" s="899">
        <f t="shared" si="5804"/>
        <v>1</v>
      </c>
      <c r="LP325" s="899">
        <f t="shared" si="5805"/>
        <v>1</v>
      </c>
      <c r="LQ325" s="899">
        <f t="shared" si="5806"/>
        <v>1</v>
      </c>
      <c r="LR325" s="966">
        <f t="shared" si="5807"/>
        <v>109670</v>
      </c>
      <c r="LS325" s="901">
        <f t="shared" si="5808"/>
        <v>0</v>
      </c>
      <c r="LV325" s="958" t="s">
        <v>998</v>
      </c>
      <c r="LW325" s="1012" t="s">
        <v>670</v>
      </c>
      <c r="LX325" s="1179" t="s">
        <v>149</v>
      </c>
      <c r="LY325" s="1180">
        <v>1</v>
      </c>
      <c r="LZ325" s="1015">
        <v>49400</v>
      </c>
      <c r="MA325" s="1025">
        <f t="shared" si="5587"/>
        <v>49400</v>
      </c>
      <c r="MB325" s="1016"/>
      <c r="MC325" s="898">
        <f t="shared" si="5809"/>
        <v>1</v>
      </c>
      <c r="MD325" s="898">
        <f t="shared" si="5810"/>
        <v>1</v>
      </c>
      <c r="ME325" s="899">
        <f t="shared" si="5811"/>
        <v>1</v>
      </c>
      <c r="MF325" s="899">
        <f t="shared" si="5812"/>
        <v>1</v>
      </c>
      <c r="MG325" s="899">
        <f t="shared" si="5813"/>
        <v>1</v>
      </c>
      <c r="MH325" s="899">
        <f t="shared" si="5814"/>
        <v>1</v>
      </c>
      <c r="MI325" s="966">
        <f t="shared" si="5815"/>
        <v>49400</v>
      </c>
      <c r="MJ325" s="901">
        <f t="shared" si="5816"/>
        <v>0</v>
      </c>
      <c r="MM325" s="958" t="s">
        <v>998</v>
      </c>
      <c r="MN325" s="1012" t="s">
        <v>670</v>
      </c>
      <c r="MO325" s="1179" t="s">
        <v>149</v>
      </c>
      <c r="MP325" s="1180">
        <v>1</v>
      </c>
      <c r="MQ325" s="1015">
        <v>95700</v>
      </c>
      <c r="MR325" s="1025">
        <f t="shared" si="5596"/>
        <v>95700</v>
      </c>
      <c r="MS325" s="1016"/>
      <c r="MT325" s="898">
        <f t="shared" si="5817"/>
        <v>1</v>
      </c>
      <c r="MU325" s="898">
        <f t="shared" si="5818"/>
        <v>1</v>
      </c>
      <c r="MV325" s="899">
        <f t="shared" si="5819"/>
        <v>1</v>
      </c>
      <c r="MW325" s="899">
        <f t="shared" si="5820"/>
        <v>1</v>
      </c>
      <c r="MX325" s="899">
        <f t="shared" si="5821"/>
        <v>1</v>
      </c>
      <c r="MY325" s="899">
        <f t="shared" si="5822"/>
        <v>1</v>
      </c>
      <c r="MZ325" s="966">
        <f t="shared" si="5823"/>
        <v>95700</v>
      </c>
      <c r="NA325" s="901">
        <f t="shared" si="5824"/>
        <v>0</v>
      </c>
      <c r="ND325" s="975" t="s">
        <v>998</v>
      </c>
      <c r="NE325" s="976" t="s">
        <v>670</v>
      </c>
      <c r="NF325" s="1175" t="s">
        <v>149</v>
      </c>
      <c r="NG325" s="1176">
        <v>1</v>
      </c>
      <c r="NH325" s="979">
        <v>55790.46</v>
      </c>
      <c r="NI325" s="980">
        <v>55790</v>
      </c>
      <c r="NJ325" s="1016"/>
      <c r="NK325" s="898">
        <f t="shared" si="5825"/>
        <v>1</v>
      </c>
      <c r="NL325" s="898">
        <f t="shared" si="5826"/>
        <v>1</v>
      </c>
      <c r="NM325" s="899">
        <f t="shared" si="5827"/>
        <v>1</v>
      </c>
      <c r="NN325" s="899">
        <f t="shared" si="5828"/>
        <v>1</v>
      </c>
      <c r="NO325" s="899">
        <f t="shared" si="5829"/>
        <v>1</v>
      </c>
      <c r="NP325" s="899">
        <f t="shared" si="5830"/>
        <v>1</v>
      </c>
      <c r="NQ325" s="966">
        <f t="shared" si="5831"/>
        <v>55790</v>
      </c>
      <c r="NR325" s="901">
        <f t="shared" si="5832"/>
        <v>0</v>
      </c>
      <c r="NU325" s="981" t="s">
        <v>998</v>
      </c>
      <c r="NV325" s="982" t="s">
        <v>670</v>
      </c>
      <c r="NW325" s="1177" t="s">
        <v>149</v>
      </c>
      <c r="NX325" s="1178">
        <v>1</v>
      </c>
      <c r="NY325" s="1022">
        <v>56354</v>
      </c>
      <c r="NZ325" s="986">
        <f t="shared" si="5613"/>
        <v>56354</v>
      </c>
      <c r="OA325" s="1016"/>
      <c r="OB325" s="898">
        <f t="shared" si="5833"/>
        <v>1</v>
      </c>
      <c r="OC325" s="898">
        <f t="shared" si="5834"/>
        <v>1</v>
      </c>
      <c r="OD325" s="899">
        <f t="shared" si="5835"/>
        <v>1</v>
      </c>
      <c r="OE325" s="899">
        <f t="shared" si="5836"/>
        <v>1</v>
      </c>
      <c r="OF325" s="899">
        <f t="shared" si="5837"/>
        <v>1</v>
      </c>
      <c r="OG325" s="899">
        <f t="shared" si="5838"/>
        <v>1</v>
      </c>
      <c r="OH325" s="966">
        <f t="shared" si="5839"/>
        <v>56354</v>
      </c>
      <c r="OI325" s="901">
        <f t="shared" si="5840"/>
        <v>0</v>
      </c>
      <c r="OL325" s="958" t="s">
        <v>998</v>
      </c>
      <c r="OM325" s="1012" t="s">
        <v>670</v>
      </c>
      <c r="ON325" s="1179" t="s">
        <v>149</v>
      </c>
      <c r="OO325" s="1180">
        <v>1</v>
      </c>
      <c r="OP325" s="1015">
        <v>66936</v>
      </c>
      <c r="OQ325" s="1025">
        <f t="shared" si="5622"/>
        <v>66936</v>
      </c>
      <c r="OR325" s="1016"/>
      <c r="OS325" s="898">
        <f t="shared" si="5841"/>
        <v>1</v>
      </c>
      <c r="OT325" s="898">
        <f t="shared" si="5842"/>
        <v>1</v>
      </c>
      <c r="OU325" s="899">
        <f t="shared" si="5843"/>
        <v>1</v>
      </c>
      <c r="OV325" s="899">
        <f t="shared" si="5844"/>
        <v>1</v>
      </c>
      <c r="OW325" s="899">
        <f t="shared" si="5845"/>
        <v>1</v>
      </c>
      <c r="OX325" s="899">
        <f t="shared" si="5846"/>
        <v>1</v>
      </c>
      <c r="OY325" s="966">
        <f t="shared" si="5847"/>
        <v>66936</v>
      </c>
      <c r="OZ325" s="901">
        <f t="shared" si="5848"/>
        <v>0</v>
      </c>
      <c r="PC325" s="958" t="s">
        <v>998</v>
      </c>
      <c r="PD325" s="1012" t="s">
        <v>670</v>
      </c>
      <c r="PE325" s="1179" t="s">
        <v>149</v>
      </c>
      <c r="PF325" s="1180">
        <v>1</v>
      </c>
      <c r="PG325" s="1023">
        <v>93737</v>
      </c>
      <c r="PH325" s="1029">
        <v>93737</v>
      </c>
      <c r="PI325" s="1249"/>
      <c r="PJ325" s="898">
        <f t="shared" si="5849"/>
        <v>1</v>
      </c>
      <c r="PK325" s="898">
        <f t="shared" si="5850"/>
        <v>1</v>
      </c>
      <c r="PL325" s="899">
        <f t="shared" si="5851"/>
        <v>1</v>
      </c>
      <c r="PM325" s="899">
        <f t="shared" si="5852"/>
        <v>1</v>
      </c>
      <c r="PN325" s="899">
        <f t="shared" si="5853"/>
        <v>1</v>
      </c>
      <c r="PO325" s="899">
        <f t="shared" si="5854"/>
        <v>1</v>
      </c>
      <c r="PP325" s="966">
        <f t="shared" si="5855"/>
        <v>93737</v>
      </c>
      <c r="PQ325" s="901">
        <f t="shared" si="5856"/>
        <v>0</v>
      </c>
      <c r="PT325" s="958" t="s">
        <v>998</v>
      </c>
      <c r="PU325" s="1012" t="s">
        <v>670</v>
      </c>
      <c r="PV325" s="1179" t="s">
        <v>149</v>
      </c>
      <c r="PW325" s="1180">
        <v>1</v>
      </c>
      <c r="PX325" s="1015">
        <v>54680</v>
      </c>
      <c r="PY325" s="1025">
        <f t="shared" si="5639"/>
        <v>54680</v>
      </c>
      <c r="PZ325" s="1016"/>
      <c r="QA325" s="898">
        <f t="shared" si="5857"/>
        <v>1</v>
      </c>
      <c r="QB325" s="898">
        <f t="shared" si="5858"/>
        <v>1</v>
      </c>
      <c r="QC325" s="899">
        <f t="shared" si="5859"/>
        <v>1</v>
      </c>
      <c r="QD325" s="899">
        <f t="shared" si="5860"/>
        <v>1</v>
      </c>
      <c r="QE325" s="899">
        <f t="shared" si="5861"/>
        <v>1</v>
      </c>
      <c r="QF325" s="899">
        <f t="shared" si="5862"/>
        <v>1</v>
      </c>
      <c r="QG325" s="966">
        <f t="shared" si="5863"/>
        <v>54680</v>
      </c>
      <c r="QH325" s="901">
        <f t="shared" si="5864"/>
        <v>0</v>
      </c>
      <c r="QK325" s="958" t="s">
        <v>998</v>
      </c>
      <c r="QL325" s="1012" t="s">
        <v>670</v>
      </c>
      <c r="QM325" s="1179" t="s">
        <v>149</v>
      </c>
      <c r="QN325" s="1180">
        <v>1</v>
      </c>
      <c r="QO325" s="1021">
        <v>110218.34999999999</v>
      </c>
      <c r="QP325" s="1028">
        <f t="shared" si="5648"/>
        <v>110218</v>
      </c>
      <c r="QQ325" s="1016"/>
      <c r="QR325" s="898">
        <f t="shared" si="5865"/>
        <v>1</v>
      </c>
      <c r="QS325" s="898">
        <f t="shared" si="5866"/>
        <v>1</v>
      </c>
      <c r="QT325" s="899">
        <f t="shared" si="5867"/>
        <v>1</v>
      </c>
      <c r="QU325" s="899">
        <f t="shared" si="5868"/>
        <v>1</v>
      </c>
      <c r="QV325" s="899">
        <f t="shared" si="5869"/>
        <v>1</v>
      </c>
      <c r="QW325" s="899">
        <f t="shared" si="5870"/>
        <v>1</v>
      </c>
      <c r="QX325" s="966">
        <f t="shared" si="5871"/>
        <v>110218</v>
      </c>
      <c r="QY325" s="901">
        <f t="shared" si="5872"/>
        <v>0</v>
      </c>
      <c r="RB325" s="405"/>
      <c r="RC325" s="406"/>
      <c r="RD325" s="407"/>
      <c r="RE325" s="408"/>
      <c r="RF325" s="409"/>
      <c r="RG325" s="410"/>
      <c r="RH325" s="410"/>
      <c r="RI325" s="898"/>
      <c r="RJ325" s="898"/>
      <c r="RK325" s="934"/>
      <c r="RL325" s="934"/>
      <c r="RM325" s="934"/>
      <c r="RN325" s="934"/>
      <c r="RO325" s="935"/>
      <c r="RP325" s="936"/>
      <c r="RS325" s="405"/>
      <c r="RT325" s="406"/>
      <c r="RU325" s="407"/>
      <c r="RV325" s="408"/>
      <c r="RW325" s="409"/>
      <c r="RX325" s="410"/>
      <c r="RY325" s="410"/>
      <c r="RZ325" s="898"/>
      <c r="SA325" s="898"/>
      <c r="SB325" s="934"/>
      <c r="SC325" s="934"/>
      <c r="SD325" s="934"/>
      <c r="SE325" s="934"/>
      <c r="SF325" s="935"/>
      <c r="SG325" s="936"/>
      <c r="SJ325" s="405"/>
      <c r="SK325" s="406"/>
      <c r="SL325" s="407"/>
      <c r="SM325" s="408"/>
      <c r="SN325" s="409"/>
      <c r="SO325" s="410"/>
      <c r="SP325" s="410"/>
      <c r="SQ325" s="898"/>
      <c r="SR325" s="898"/>
      <c r="SS325" s="934"/>
      <c r="ST325" s="934"/>
      <c r="SU325" s="934"/>
      <c r="SV325" s="934"/>
      <c r="SW325" s="935"/>
      <c r="SX325" s="936"/>
    </row>
    <row r="326" spans="2:518" ht="64.5" customHeight="1" thickTop="1" thickBot="1">
      <c r="B326" s="958" t="s">
        <v>999</v>
      </c>
      <c r="C326" s="1012" t="s">
        <v>671</v>
      </c>
      <c r="D326" s="1179" t="s">
        <v>149</v>
      </c>
      <c r="E326" s="1180">
        <v>1</v>
      </c>
      <c r="F326" s="1015"/>
      <c r="G326" s="1025">
        <f t="shared" si="5423"/>
        <v>0</v>
      </c>
      <c r="H326" s="1016"/>
      <c r="K326" s="958" t="s">
        <v>999</v>
      </c>
      <c r="L326" s="1012" t="s">
        <v>671</v>
      </c>
      <c r="M326" s="1179" t="s">
        <v>149</v>
      </c>
      <c r="N326" s="1180">
        <v>1</v>
      </c>
      <c r="O326" s="1017">
        <v>35605</v>
      </c>
      <c r="P326" s="1025">
        <f t="shared" si="5424"/>
        <v>35605</v>
      </c>
      <c r="Q326" s="1016"/>
      <c r="R326" s="898">
        <f t="shared" si="5657"/>
        <v>1</v>
      </c>
      <c r="S326" s="898">
        <f t="shared" si="5658"/>
        <v>1</v>
      </c>
      <c r="T326" s="899">
        <f t="shared" si="5659"/>
        <v>1</v>
      </c>
      <c r="U326" s="899">
        <f t="shared" si="5660"/>
        <v>1</v>
      </c>
      <c r="V326" s="899">
        <f t="shared" si="5661"/>
        <v>1</v>
      </c>
      <c r="W326" s="899">
        <f t="shared" si="5662"/>
        <v>1</v>
      </c>
      <c r="X326" s="966">
        <f t="shared" si="5663"/>
        <v>35605</v>
      </c>
      <c r="Y326" s="901">
        <f t="shared" si="5664"/>
        <v>0</v>
      </c>
      <c r="Z326" s="872"/>
      <c r="AA326" s="872"/>
      <c r="AB326" s="958" t="s">
        <v>999</v>
      </c>
      <c r="AC326" s="1012" t="s">
        <v>671</v>
      </c>
      <c r="AD326" s="1179" t="s">
        <v>149</v>
      </c>
      <c r="AE326" s="1180">
        <v>1</v>
      </c>
      <c r="AF326" s="1015">
        <v>87150</v>
      </c>
      <c r="AG326" s="1025">
        <f t="shared" si="5425"/>
        <v>87150</v>
      </c>
      <c r="AH326" s="1016"/>
      <c r="AI326" s="898">
        <f t="shared" si="5665"/>
        <v>1</v>
      </c>
      <c r="AJ326" s="898">
        <f t="shared" si="5666"/>
        <v>1</v>
      </c>
      <c r="AK326" s="899">
        <f t="shared" si="5667"/>
        <v>1</v>
      </c>
      <c r="AL326" s="899">
        <f t="shared" si="5668"/>
        <v>1</v>
      </c>
      <c r="AM326" s="899">
        <f t="shared" si="5669"/>
        <v>1</v>
      </c>
      <c r="AN326" s="899">
        <f t="shared" si="5670"/>
        <v>1</v>
      </c>
      <c r="AO326" s="966">
        <f t="shared" si="5671"/>
        <v>87150</v>
      </c>
      <c r="AP326" s="901">
        <f t="shared" si="5672"/>
        <v>0</v>
      </c>
      <c r="AQ326" s="872"/>
      <c r="AR326" s="872"/>
      <c r="AS326" s="958" t="s">
        <v>999</v>
      </c>
      <c r="AT326" s="1018" t="s">
        <v>671</v>
      </c>
      <c r="AU326" s="1179" t="s">
        <v>149</v>
      </c>
      <c r="AV326" s="1180">
        <v>1</v>
      </c>
      <c r="AW326" s="1019">
        <v>50000</v>
      </c>
      <c r="AX326" s="1026">
        <f t="shared" si="5434"/>
        <v>50000</v>
      </c>
      <c r="AY326" s="1016"/>
      <c r="AZ326" s="898">
        <f t="shared" si="5673"/>
        <v>1</v>
      </c>
      <c r="BA326" s="898">
        <f t="shared" si="5674"/>
        <v>1</v>
      </c>
      <c r="BB326" s="899">
        <f t="shared" si="5675"/>
        <v>1</v>
      </c>
      <c r="BC326" s="899">
        <f t="shared" si="5676"/>
        <v>1</v>
      </c>
      <c r="BD326" s="899">
        <f t="shared" si="5677"/>
        <v>1</v>
      </c>
      <c r="BE326" s="899">
        <f t="shared" si="5678"/>
        <v>1</v>
      </c>
      <c r="BF326" s="966">
        <f t="shared" si="5679"/>
        <v>50000</v>
      </c>
      <c r="BG326" s="901">
        <f t="shared" si="5680"/>
        <v>0</v>
      </c>
      <c r="BJ326" s="958" t="s">
        <v>999</v>
      </c>
      <c r="BK326" s="1012" t="s">
        <v>671</v>
      </c>
      <c r="BL326" s="1179" t="s">
        <v>149</v>
      </c>
      <c r="BM326" s="1180">
        <v>1</v>
      </c>
      <c r="BN326" s="1015">
        <v>144295</v>
      </c>
      <c r="BO326" s="1025">
        <f t="shared" si="5443"/>
        <v>144295</v>
      </c>
      <c r="BP326" s="1016"/>
      <c r="BQ326" s="898">
        <f t="shared" si="5681"/>
        <v>1</v>
      </c>
      <c r="BR326" s="898">
        <f t="shared" si="5682"/>
        <v>1</v>
      </c>
      <c r="BS326" s="899">
        <f t="shared" si="5683"/>
        <v>1</v>
      </c>
      <c r="BT326" s="899">
        <f t="shared" si="5684"/>
        <v>1</v>
      </c>
      <c r="BU326" s="899">
        <f t="shared" si="5685"/>
        <v>1</v>
      </c>
      <c r="BV326" s="899">
        <f t="shared" si="5686"/>
        <v>1</v>
      </c>
      <c r="BW326" s="966">
        <f t="shared" si="5687"/>
        <v>144295</v>
      </c>
      <c r="BX326" s="901">
        <f t="shared" si="5688"/>
        <v>0</v>
      </c>
      <c r="CA326" s="958" t="s">
        <v>999</v>
      </c>
      <c r="CB326" s="1012" t="s">
        <v>671</v>
      </c>
      <c r="CC326" s="1179" t="s">
        <v>149</v>
      </c>
      <c r="CD326" s="1180">
        <v>1</v>
      </c>
      <c r="CE326" s="1015">
        <v>34679</v>
      </c>
      <c r="CF326" s="1025">
        <f t="shared" si="5452"/>
        <v>34679</v>
      </c>
      <c r="CG326" s="1016"/>
      <c r="CH326" s="898">
        <f t="shared" si="5689"/>
        <v>1</v>
      </c>
      <c r="CI326" s="898">
        <f t="shared" si="5690"/>
        <v>1</v>
      </c>
      <c r="CJ326" s="899">
        <f t="shared" si="5691"/>
        <v>1</v>
      </c>
      <c r="CK326" s="899">
        <f t="shared" si="5692"/>
        <v>1</v>
      </c>
      <c r="CL326" s="899">
        <f t="shared" si="5693"/>
        <v>1</v>
      </c>
      <c r="CM326" s="899">
        <f t="shared" si="5694"/>
        <v>1</v>
      </c>
      <c r="CN326" s="966">
        <f t="shared" si="5695"/>
        <v>34679</v>
      </c>
      <c r="CO326" s="901">
        <f t="shared" si="5696"/>
        <v>0</v>
      </c>
      <c r="CR326" s="958" t="s">
        <v>999</v>
      </c>
      <c r="CS326" s="1012" t="s">
        <v>671</v>
      </c>
      <c r="CT326" s="1179" t="s">
        <v>149</v>
      </c>
      <c r="CU326" s="1180">
        <v>1</v>
      </c>
      <c r="CV326" s="1015">
        <v>76000</v>
      </c>
      <c r="CW326" s="1025">
        <f t="shared" si="5461"/>
        <v>76000</v>
      </c>
      <c r="CX326" s="1016"/>
      <c r="CY326" s="898">
        <f t="shared" si="5697"/>
        <v>1</v>
      </c>
      <c r="CZ326" s="898">
        <f t="shared" si="5698"/>
        <v>1</v>
      </c>
      <c r="DA326" s="899">
        <f t="shared" si="5699"/>
        <v>1</v>
      </c>
      <c r="DB326" s="899">
        <f t="shared" si="5700"/>
        <v>1</v>
      </c>
      <c r="DC326" s="899">
        <f t="shared" si="5701"/>
        <v>1</v>
      </c>
      <c r="DD326" s="899">
        <f t="shared" si="5702"/>
        <v>1</v>
      </c>
      <c r="DE326" s="966">
        <f t="shared" si="5703"/>
        <v>76000</v>
      </c>
      <c r="DF326" s="901">
        <f t="shared" si="5704"/>
        <v>0</v>
      </c>
      <c r="DI326" s="958" t="s">
        <v>999</v>
      </c>
      <c r="DJ326" s="1012" t="s">
        <v>671</v>
      </c>
      <c r="DK326" s="1179" t="s">
        <v>149</v>
      </c>
      <c r="DL326" s="1180">
        <v>1</v>
      </c>
      <c r="DM326" s="1015">
        <v>83812</v>
      </c>
      <c r="DN326" s="1025">
        <f t="shared" si="5470"/>
        <v>83812</v>
      </c>
      <c r="DO326" s="1016"/>
      <c r="DP326" s="898">
        <f t="shared" si="5705"/>
        <v>1</v>
      </c>
      <c r="DQ326" s="898">
        <f t="shared" si="5706"/>
        <v>1</v>
      </c>
      <c r="DR326" s="899">
        <f t="shared" si="5707"/>
        <v>1</v>
      </c>
      <c r="DS326" s="899">
        <f t="shared" si="5708"/>
        <v>1</v>
      </c>
      <c r="DT326" s="899">
        <f t="shared" si="5709"/>
        <v>1</v>
      </c>
      <c r="DU326" s="899">
        <f t="shared" si="5710"/>
        <v>1</v>
      </c>
      <c r="DV326" s="966">
        <f t="shared" si="5711"/>
        <v>83812</v>
      </c>
      <c r="DW326" s="901">
        <f t="shared" si="5712"/>
        <v>0</v>
      </c>
      <c r="DZ326" s="958" t="s">
        <v>999</v>
      </c>
      <c r="EA326" s="1012" t="s">
        <v>671</v>
      </c>
      <c r="EB326" s="1179" t="s">
        <v>149</v>
      </c>
      <c r="EC326" s="1180">
        <v>1</v>
      </c>
      <c r="ED326" s="1015">
        <v>67800</v>
      </c>
      <c r="EE326" s="1025">
        <f t="shared" si="5479"/>
        <v>67800</v>
      </c>
      <c r="EF326" s="1016"/>
      <c r="EG326" s="898">
        <f t="shared" si="5713"/>
        <v>1</v>
      </c>
      <c r="EH326" s="898">
        <f t="shared" si="5714"/>
        <v>1</v>
      </c>
      <c r="EI326" s="899">
        <f t="shared" si="5715"/>
        <v>1</v>
      </c>
      <c r="EJ326" s="899">
        <f t="shared" si="5716"/>
        <v>1</v>
      </c>
      <c r="EK326" s="899">
        <f t="shared" si="5717"/>
        <v>1</v>
      </c>
      <c r="EL326" s="899">
        <f t="shared" si="5718"/>
        <v>1</v>
      </c>
      <c r="EM326" s="966">
        <f t="shared" si="5719"/>
        <v>67800</v>
      </c>
      <c r="EN326" s="901">
        <f t="shared" si="5720"/>
        <v>0</v>
      </c>
      <c r="EQ326" s="958" t="s">
        <v>999</v>
      </c>
      <c r="ER326" s="1012" t="s">
        <v>671</v>
      </c>
      <c r="ES326" s="1179" t="s">
        <v>149</v>
      </c>
      <c r="ET326" s="1180">
        <v>1</v>
      </c>
      <c r="EU326" s="1015">
        <v>34850</v>
      </c>
      <c r="EV326" s="1025">
        <f t="shared" si="5488"/>
        <v>34850</v>
      </c>
      <c r="EW326" s="1016"/>
      <c r="EX326" s="898">
        <f t="shared" si="5721"/>
        <v>1</v>
      </c>
      <c r="EY326" s="898">
        <f t="shared" si="5722"/>
        <v>1</v>
      </c>
      <c r="EZ326" s="899">
        <f t="shared" si="5723"/>
        <v>1</v>
      </c>
      <c r="FA326" s="899">
        <f t="shared" si="5724"/>
        <v>1</v>
      </c>
      <c r="FB326" s="899">
        <f t="shared" si="5725"/>
        <v>1</v>
      </c>
      <c r="FC326" s="899">
        <f t="shared" si="5726"/>
        <v>1</v>
      </c>
      <c r="FD326" s="966">
        <f t="shared" si="5727"/>
        <v>34850</v>
      </c>
      <c r="FE326" s="901">
        <f t="shared" si="5728"/>
        <v>0</v>
      </c>
      <c r="FH326" s="958"/>
      <c r="FI326" s="1012"/>
      <c r="FJ326" s="1179"/>
      <c r="FK326" s="1180"/>
      <c r="FL326" s="1015"/>
      <c r="FM326" s="1025">
        <f t="shared" si="5497"/>
        <v>0</v>
      </c>
      <c r="FN326" s="1016"/>
      <c r="FO326" s="898" t="e">
        <f t="shared" si="5729"/>
        <v>#N/A</v>
      </c>
      <c r="FP326" s="898" t="e">
        <f t="shared" si="5730"/>
        <v>#N/A</v>
      </c>
      <c r="FQ326" s="899" t="e">
        <f t="shared" si="5731"/>
        <v>#N/A</v>
      </c>
      <c r="FR326" s="899">
        <f t="shared" si="5732"/>
        <v>0</v>
      </c>
      <c r="FS326" s="899">
        <f t="shared" si="5733"/>
        <v>0</v>
      </c>
      <c r="FT326" s="899" t="e">
        <f t="shared" si="5734"/>
        <v>#N/A</v>
      </c>
      <c r="FU326" s="966">
        <f t="shared" si="5735"/>
        <v>0</v>
      </c>
      <c r="FV326" s="901">
        <f t="shared" si="5736"/>
        <v>0</v>
      </c>
      <c r="FY326" s="958" t="s">
        <v>999</v>
      </c>
      <c r="FZ326" s="1012" t="s">
        <v>671</v>
      </c>
      <c r="GA326" s="1179" t="s">
        <v>149</v>
      </c>
      <c r="GB326" s="1180">
        <v>1</v>
      </c>
      <c r="GC326" s="1017">
        <v>35605</v>
      </c>
      <c r="GD326" s="1025">
        <f t="shared" si="5506"/>
        <v>35605</v>
      </c>
      <c r="GE326" s="1016"/>
      <c r="GF326" s="898">
        <f t="shared" si="5737"/>
        <v>1</v>
      </c>
      <c r="GG326" s="898">
        <f t="shared" si="5738"/>
        <v>1</v>
      </c>
      <c r="GH326" s="899">
        <f t="shared" si="5739"/>
        <v>1</v>
      </c>
      <c r="GI326" s="899">
        <f t="shared" si="5740"/>
        <v>1</v>
      </c>
      <c r="GJ326" s="899">
        <f t="shared" si="5741"/>
        <v>1</v>
      </c>
      <c r="GK326" s="899">
        <f t="shared" si="5742"/>
        <v>1</v>
      </c>
      <c r="GL326" s="966">
        <f t="shared" si="5743"/>
        <v>35605</v>
      </c>
      <c r="GM326" s="901">
        <f t="shared" si="5744"/>
        <v>0</v>
      </c>
      <c r="GP326" s="958" t="s">
        <v>999</v>
      </c>
      <c r="GQ326" s="1012" t="s">
        <v>671</v>
      </c>
      <c r="GR326" s="1179" t="s">
        <v>149</v>
      </c>
      <c r="GS326" s="1180">
        <v>1</v>
      </c>
      <c r="GT326" s="1015">
        <v>34900</v>
      </c>
      <c r="GU326" s="1025">
        <f t="shared" si="5515"/>
        <v>34900</v>
      </c>
      <c r="GV326" s="1016"/>
      <c r="GW326" s="898">
        <f t="shared" si="5745"/>
        <v>1</v>
      </c>
      <c r="GX326" s="898">
        <f t="shared" si="5746"/>
        <v>1</v>
      </c>
      <c r="GY326" s="899">
        <f t="shared" si="5747"/>
        <v>1</v>
      </c>
      <c r="GZ326" s="899">
        <f t="shared" si="5748"/>
        <v>1</v>
      </c>
      <c r="HA326" s="899">
        <f t="shared" si="5749"/>
        <v>1</v>
      </c>
      <c r="HB326" s="899">
        <f t="shared" si="5750"/>
        <v>1</v>
      </c>
      <c r="HC326" s="966">
        <f t="shared" si="5751"/>
        <v>34900</v>
      </c>
      <c r="HD326" s="901">
        <f t="shared" si="5752"/>
        <v>0</v>
      </c>
      <c r="HG326" s="958" t="s">
        <v>999</v>
      </c>
      <c r="HH326" s="1012" t="s">
        <v>671</v>
      </c>
      <c r="HI326" s="1179" t="s">
        <v>149</v>
      </c>
      <c r="HJ326" s="1180">
        <v>1</v>
      </c>
      <c r="HK326" s="1015">
        <v>44909</v>
      </c>
      <c r="HL326" s="1025">
        <f t="shared" si="5524"/>
        <v>44909</v>
      </c>
      <c r="HM326" s="1016"/>
      <c r="HN326" s="898">
        <f t="shared" si="5753"/>
        <v>1</v>
      </c>
      <c r="HO326" s="898">
        <f t="shared" si="5754"/>
        <v>1</v>
      </c>
      <c r="HP326" s="899">
        <f t="shared" si="5755"/>
        <v>1</v>
      </c>
      <c r="HQ326" s="899">
        <f t="shared" si="5756"/>
        <v>1</v>
      </c>
      <c r="HR326" s="899">
        <f t="shared" si="5757"/>
        <v>1</v>
      </c>
      <c r="HS326" s="899">
        <f t="shared" si="5758"/>
        <v>1</v>
      </c>
      <c r="HT326" s="966">
        <f t="shared" si="5759"/>
        <v>44909</v>
      </c>
      <c r="HU326" s="901">
        <f t="shared" si="5760"/>
        <v>0</v>
      </c>
      <c r="HX326" s="958" t="s">
        <v>999</v>
      </c>
      <c r="HY326" s="1012" t="s">
        <v>671</v>
      </c>
      <c r="HZ326" s="1179" t="s">
        <v>149</v>
      </c>
      <c r="IA326" s="1180">
        <v>1</v>
      </c>
      <c r="IB326" s="1020">
        <v>34533</v>
      </c>
      <c r="IC326" s="1027">
        <f t="shared" si="5533"/>
        <v>34533</v>
      </c>
      <c r="ID326" s="1016"/>
      <c r="IE326" s="898">
        <f t="shared" si="5761"/>
        <v>1</v>
      </c>
      <c r="IF326" s="898">
        <f t="shared" si="5762"/>
        <v>1</v>
      </c>
      <c r="IG326" s="899">
        <f t="shared" si="5763"/>
        <v>1</v>
      </c>
      <c r="IH326" s="899">
        <f t="shared" si="5764"/>
        <v>1</v>
      </c>
      <c r="II326" s="899">
        <f t="shared" si="5765"/>
        <v>1</v>
      </c>
      <c r="IJ326" s="899">
        <f t="shared" si="5766"/>
        <v>1</v>
      </c>
      <c r="IK326" s="966">
        <f t="shared" si="5767"/>
        <v>34533</v>
      </c>
      <c r="IL326" s="901">
        <f t="shared" si="5768"/>
        <v>0</v>
      </c>
      <c r="IO326" s="958" t="s">
        <v>999</v>
      </c>
      <c r="IP326" s="1012" t="s">
        <v>671</v>
      </c>
      <c r="IQ326" s="1179" t="s">
        <v>149</v>
      </c>
      <c r="IR326" s="1180">
        <v>1</v>
      </c>
      <c r="IS326" s="1015">
        <v>65858</v>
      </c>
      <c r="IT326" s="1025">
        <f t="shared" si="5542"/>
        <v>65858</v>
      </c>
      <c r="IU326" s="1016"/>
      <c r="IV326" s="898">
        <f t="shared" si="5769"/>
        <v>1</v>
      </c>
      <c r="IW326" s="898">
        <f t="shared" si="5770"/>
        <v>1</v>
      </c>
      <c r="IX326" s="899">
        <f t="shared" si="5771"/>
        <v>1</v>
      </c>
      <c r="IY326" s="899">
        <f t="shared" si="5772"/>
        <v>1</v>
      </c>
      <c r="IZ326" s="899">
        <f t="shared" si="5773"/>
        <v>1</v>
      </c>
      <c r="JA326" s="899">
        <f t="shared" si="5774"/>
        <v>1</v>
      </c>
      <c r="JB326" s="966">
        <f t="shared" si="5775"/>
        <v>65858</v>
      </c>
      <c r="JC326" s="901">
        <f t="shared" si="5776"/>
        <v>0</v>
      </c>
      <c r="JF326" s="958" t="s">
        <v>999</v>
      </c>
      <c r="JG326" s="1012" t="s">
        <v>671</v>
      </c>
      <c r="JH326" s="1179" t="s">
        <v>149</v>
      </c>
      <c r="JI326" s="1180">
        <v>1</v>
      </c>
      <c r="JJ326" s="1015">
        <v>58700</v>
      </c>
      <c r="JK326" s="1025">
        <f t="shared" si="5551"/>
        <v>58700</v>
      </c>
      <c r="JL326" s="1016"/>
      <c r="JM326" s="898">
        <f t="shared" si="5777"/>
        <v>1</v>
      </c>
      <c r="JN326" s="898">
        <f t="shared" si="5778"/>
        <v>1</v>
      </c>
      <c r="JO326" s="899">
        <f t="shared" si="5779"/>
        <v>1</v>
      </c>
      <c r="JP326" s="899">
        <f t="shared" si="5780"/>
        <v>1</v>
      </c>
      <c r="JQ326" s="899">
        <f t="shared" si="5781"/>
        <v>1</v>
      </c>
      <c r="JR326" s="899">
        <f t="shared" si="5782"/>
        <v>1</v>
      </c>
      <c r="JS326" s="966">
        <f t="shared" si="5783"/>
        <v>58700</v>
      </c>
      <c r="JT326" s="901">
        <f t="shared" si="5784"/>
        <v>0</v>
      </c>
      <c r="JW326" s="958" t="s">
        <v>999</v>
      </c>
      <c r="JX326" s="1012" t="s">
        <v>671</v>
      </c>
      <c r="JY326" s="1179" t="s">
        <v>149</v>
      </c>
      <c r="JZ326" s="1180">
        <v>1</v>
      </c>
      <c r="KA326" s="1015">
        <v>47838.627</v>
      </c>
      <c r="KB326" s="1025">
        <f t="shared" si="5560"/>
        <v>47839</v>
      </c>
      <c r="KC326" s="1016"/>
      <c r="KD326" s="898">
        <f t="shared" si="5785"/>
        <v>1</v>
      </c>
      <c r="KE326" s="898">
        <f t="shared" si="5786"/>
        <v>1</v>
      </c>
      <c r="KF326" s="899">
        <f t="shared" si="5787"/>
        <v>1</v>
      </c>
      <c r="KG326" s="899">
        <f t="shared" si="5788"/>
        <v>1</v>
      </c>
      <c r="KH326" s="899">
        <f t="shared" si="5789"/>
        <v>1</v>
      </c>
      <c r="KI326" s="899">
        <f t="shared" si="5790"/>
        <v>1</v>
      </c>
      <c r="KJ326" s="966">
        <f t="shared" si="5791"/>
        <v>47839</v>
      </c>
      <c r="KK326" s="901">
        <f t="shared" si="5792"/>
        <v>0</v>
      </c>
      <c r="KN326" s="958" t="s">
        <v>999</v>
      </c>
      <c r="KO326" s="1012" t="s">
        <v>671</v>
      </c>
      <c r="KP326" s="1179" t="s">
        <v>149</v>
      </c>
      <c r="KQ326" s="1180">
        <v>1</v>
      </c>
      <c r="KR326" s="1015">
        <v>2727</v>
      </c>
      <c r="KS326" s="1025">
        <f t="shared" si="5569"/>
        <v>2727</v>
      </c>
      <c r="KT326" s="1016"/>
      <c r="KU326" s="898">
        <f t="shared" si="5793"/>
        <v>1</v>
      </c>
      <c r="KV326" s="898">
        <f t="shared" si="5794"/>
        <v>1</v>
      </c>
      <c r="KW326" s="899">
        <f t="shared" si="5795"/>
        <v>1</v>
      </c>
      <c r="KX326" s="899">
        <f t="shared" si="5796"/>
        <v>1</v>
      </c>
      <c r="KY326" s="899">
        <f t="shared" si="5797"/>
        <v>1</v>
      </c>
      <c r="KZ326" s="899">
        <f t="shared" si="5798"/>
        <v>1</v>
      </c>
      <c r="LA326" s="966">
        <f t="shared" si="5799"/>
        <v>2727</v>
      </c>
      <c r="LB326" s="901">
        <f t="shared" si="5800"/>
        <v>0</v>
      </c>
      <c r="LE326" s="958" t="s">
        <v>999</v>
      </c>
      <c r="LF326" s="1012" t="s">
        <v>671</v>
      </c>
      <c r="LG326" s="1179" t="s">
        <v>149</v>
      </c>
      <c r="LH326" s="1180">
        <v>1</v>
      </c>
      <c r="LI326" s="1021">
        <v>99700</v>
      </c>
      <c r="LJ326" s="1028">
        <f t="shared" si="5578"/>
        <v>99700</v>
      </c>
      <c r="LK326" s="1016"/>
      <c r="LL326" s="898">
        <f t="shared" si="5801"/>
        <v>1</v>
      </c>
      <c r="LM326" s="898">
        <f t="shared" si="5802"/>
        <v>1</v>
      </c>
      <c r="LN326" s="899">
        <f t="shared" si="5803"/>
        <v>1</v>
      </c>
      <c r="LO326" s="899">
        <f t="shared" si="5804"/>
        <v>1</v>
      </c>
      <c r="LP326" s="899">
        <f t="shared" si="5805"/>
        <v>1</v>
      </c>
      <c r="LQ326" s="899">
        <f t="shared" si="5806"/>
        <v>1</v>
      </c>
      <c r="LR326" s="966">
        <f t="shared" si="5807"/>
        <v>99700</v>
      </c>
      <c r="LS326" s="901">
        <f t="shared" si="5808"/>
        <v>0</v>
      </c>
      <c r="LV326" s="958" t="s">
        <v>999</v>
      </c>
      <c r="LW326" s="1012" t="s">
        <v>671</v>
      </c>
      <c r="LX326" s="1179" t="s">
        <v>149</v>
      </c>
      <c r="LY326" s="1180">
        <v>1</v>
      </c>
      <c r="LZ326" s="1015">
        <v>49400</v>
      </c>
      <c r="MA326" s="1025">
        <f t="shared" si="5587"/>
        <v>49400</v>
      </c>
      <c r="MB326" s="1016"/>
      <c r="MC326" s="898">
        <f t="shared" si="5809"/>
        <v>1</v>
      </c>
      <c r="MD326" s="898">
        <f t="shared" si="5810"/>
        <v>1</v>
      </c>
      <c r="ME326" s="899">
        <f t="shared" si="5811"/>
        <v>1</v>
      </c>
      <c r="MF326" s="899">
        <f t="shared" si="5812"/>
        <v>1</v>
      </c>
      <c r="MG326" s="899">
        <f t="shared" si="5813"/>
        <v>1</v>
      </c>
      <c r="MH326" s="899">
        <f t="shared" si="5814"/>
        <v>1</v>
      </c>
      <c r="MI326" s="966">
        <f t="shared" si="5815"/>
        <v>49400</v>
      </c>
      <c r="MJ326" s="901">
        <f t="shared" si="5816"/>
        <v>0</v>
      </c>
      <c r="MM326" s="958" t="s">
        <v>999</v>
      </c>
      <c r="MN326" s="1012" t="s">
        <v>671</v>
      </c>
      <c r="MO326" s="1179" t="s">
        <v>149</v>
      </c>
      <c r="MP326" s="1180">
        <v>1</v>
      </c>
      <c r="MQ326" s="1015">
        <v>87000</v>
      </c>
      <c r="MR326" s="1025">
        <f t="shared" si="5596"/>
        <v>87000</v>
      </c>
      <c r="MS326" s="1016"/>
      <c r="MT326" s="898">
        <f t="shared" si="5817"/>
        <v>1</v>
      </c>
      <c r="MU326" s="898">
        <f t="shared" si="5818"/>
        <v>1</v>
      </c>
      <c r="MV326" s="899">
        <f t="shared" si="5819"/>
        <v>1</v>
      </c>
      <c r="MW326" s="899">
        <f t="shared" si="5820"/>
        <v>1</v>
      </c>
      <c r="MX326" s="899">
        <f t="shared" si="5821"/>
        <v>1</v>
      </c>
      <c r="MY326" s="899">
        <f t="shared" si="5822"/>
        <v>1</v>
      </c>
      <c r="MZ326" s="966">
        <f t="shared" si="5823"/>
        <v>87000</v>
      </c>
      <c r="NA326" s="901">
        <f t="shared" si="5824"/>
        <v>0</v>
      </c>
      <c r="ND326" s="975" t="s">
        <v>999</v>
      </c>
      <c r="NE326" s="976" t="s">
        <v>671</v>
      </c>
      <c r="NF326" s="1175" t="s">
        <v>149</v>
      </c>
      <c r="NG326" s="1176">
        <v>1</v>
      </c>
      <c r="NH326" s="979">
        <v>54017.37</v>
      </c>
      <c r="NI326" s="980">
        <v>54017</v>
      </c>
      <c r="NJ326" s="1016"/>
      <c r="NK326" s="898">
        <f t="shared" si="5825"/>
        <v>1</v>
      </c>
      <c r="NL326" s="898">
        <f t="shared" si="5826"/>
        <v>1</v>
      </c>
      <c r="NM326" s="899">
        <f t="shared" si="5827"/>
        <v>1</v>
      </c>
      <c r="NN326" s="899">
        <f t="shared" si="5828"/>
        <v>1</v>
      </c>
      <c r="NO326" s="899">
        <f t="shared" si="5829"/>
        <v>1</v>
      </c>
      <c r="NP326" s="899">
        <f t="shared" si="5830"/>
        <v>1</v>
      </c>
      <c r="NQ326" s="966">
        <f t="shared" si="5831"/>
        <v>54017</v>
      </c>
      <c r="NR326" s="901">
        <f t="shared" si="5832"/>
        <v>0</v>
      </c>
      <c r="NU326" s="981" t="s">
        <v>999</v>
      </c>
      <c r="NV326" s="982" t="s">
        <v>671</v>
      </c>
      <c r="NW326" s="1177" t="s">
        <v>149</v>
      </c>
      <c r="NX326" s="1178">
        <v>1</v>
      </c>
      <c r="NY326" s="1022">
        <v>54563</v>
      </c>
      <c r="NZ326" s="986">
        <f t="shared" si="5613"/>
        <v>54563</v>
      </c>
      <c r="OA326" s="1016"/>
      <c r="OB326" s="898">
        <f t="shared" si="5833"/>
        <v>1</v>
      </c>
      <c r="OC326" s="898">
        <f t="shared" si="5834"/>
        <v>1</v>
      </c>
      <c r="OD326" s="899">
        <f t="shared" si="5835"/>
        <v>1</v>
      </c>
      <c r="OE326" s="899">
        <f t="shared" si="5836"/>
        <v>1</v>
      </c>
      <c r="OF326" s="899">
        <f t="shared" si="5837"/>
        <v>1</v>
      </c>
      <c r="OG326" s="899">
        <f t="shared" si="5838"/>
        <v>1</v>
      </c>
      <c r="OH326" s="966">
        <f t="shared" si="5839"/>
        <v>54563</v>
      </c>
      <c r="OI326" s="901">
        <f t="shared" si="5840"/>
        <v>0</v>
      </c>
      <c r="OL326" s="958" t="s">
        <v>999</v>
      </c>
      <c r="OM326" s="1012" t="s">
        <v>671</v>
      </c>
      <c r="ON326" s="1179" t="s">
        <v>149</v>
      </c>
      <c r="OO326" s="1180">
        <v>1</v>
      </c>
      <c r="OP326" s="1015">
        <v>59499</v>
      </c>
      <c r="OQ326" s="1025">
        <f t="shared" si="5622"/>
        <v>59499</v>
      </c>
      <c r="OR326" s="1016"/>
      <c r="OS326" s="898">
        <f t="shared" si="5841"/>
        <v>1</v>
      </c>
      <c r="OT326" s="898">
        <f t="shared" si="5842"/>
        <v>1</v>
      </c>
      <c r="OU326" s="899">
        <f t="shared" si="5843"/>
        <v>1</v>
      </c>
      <c r="OV326" s="899">
        <f t="shared" si="5844"/>
        <v>1</v>
      </c>
      <c r="OW326" s="899">
        <f t="shared" si="5845"/>
        <v>1</v>
      </c>
      <c r="OX326" s="899">
        <f t="shared" si="5846"/>
        <v>1</v>
      </c>
      <c r="OY326" s="966">
        <f t="shared" si="5847"/>
        <v>59499</v>
      </c>
      <c r="OZ326" s="901">
        <f t="shared" si="5848"/>
        <v>0</v>
      </c>
      <c r="PC326" s="958" t="s">
        <v>999</v>
      </c>
      <c r="PD326" s="1012" t="s">
        <v>671</v>
      </c>
      <c r="PE326" s="1179" t="s">
        <v>149</v>
      </c>
      <c r="PF326" s="1180">
        <v>1</v>
      </c>
      <c r="PG326" s="1023">
        <v>75549</v>
      </c>
      <c r="PH326" s="1029">
        <v>75549</v>
      </c>
      <c r="PI326" s="1249"/>
      <c r="PJ326" s="898">
        <f t="shared" si="5849"/>
        <v>1</v>
      </c>
      <c r="PK326" s="898">
        <f t="shared" si="5850"/>
        <v>1</v>
      </c>
      <c r="PL326" s="899">
        <f t="shared" si="5851"/>
        <v>1</v>
      </c>
      <c r="PM326" s="899">
        <f t="shared" si="5852"/>
        <v>1</v>
      </c>
      <c r="PN326" s="899">
        <f t="shared" si="5853"/>
        <v>1</v>
      </c>
      <c r="PO326" s="899">
        <f t="shared" si="5854"/>
        <v>1</v>
      </c>
      <c r="PP326" s="966">
        <f t="shared" si="5855"/>
        <v>75549</v>
      </c>
      <c r="PQ326" s="901">
        <f t="shared" si="5856"/>
        <v>0</v>
      </c>
      <c r="PT326" s="958" t="s">
        <v>999</v>
      </c>
      <c r="PU326" s="1012" t="s">
        <v>671</v>
      </c>
      <c r="PV326" s="1179" t="s">
        <v>149</v>
      </c>
      <c r="PW326" s="1180">
        <v>1</v>
      </c>
      <c r="PX326" s="1015">
        <v>34820</v>
      </c>
      <c r="PY326" s="1025">
        <f t="shared" si="5639"/>
        <v>34820</v>
      </c>
      <c r="PZ326" s="1016"/>
      <c r="QA326" s="898">
        <f t="shared" si="5857"/>
        <v>1</v>
      </c>
      <c r="QB326" s="898">
        <f t="shared" si="5858"/>
        <v>1</v>
      </c>
      <c r="QC326" s="899">
        <f t="shared" si="5859"/>
        <v>1</v>
      </c>
      <c r="QD326" s="899">
        <f t="shared" si="5860"/>
        <v>1</v>
      </c>
      <c r="QE326" s="899">
        <f t="shared" si="5861"/>
        <v>1</v>
      </c>
      <c r="QF326" s="899">
        <f t="shared" si="5862"/>
        <v>1</v>
      </c>
      <c r="QG326" s="966">
        <f t="shared" si="5863"/>
        <v>34820</v>
      </c>
      <c r="QH326" s="901">
        <f t="shared" si="5864"/>
        <v>0</v>
      </c>
      <c r="QK326" s="958" t="s">
        <v>999</v>
      </c>
      <c r="QL326" s="1012" t="s">
        <v>671</v>
      </c>
      <c r="QM326" s="1179" t="s">
        <v>149</v>
      </c>
      <c r="QN326" s="1180">
        <v>1</v>
      </c>
      <c r="QO326" s="1021">
        <v>100198.49999999999</v>
      </c>
      <c r="QP326" s="1028">
        <f t="shared" si="5648"/>
        <v>100199</v>
      </c>
      <c r="QQ326" s="1016"/>
      <c r="QR326" s="898">
        <f t="shared" si="5865"/>
        <v>1</v>
      </c>
      <c r="QS326" s="898">
        <f t="shared" si="5866"/>
        <v>1</v>
      </c>
      <c r="QT326" s="899">
        <f t="shared" si="5867"/>
        <v>1</v>
      </c>
      <c r="QU326" s="899">
        <f t="shared" si="5868"/>
        <v>1</v>
      </c>
      <c r="QV326" s="899">
        <f t="shared" si="5869"/>
        <v>1</v>
      </c>
      <c r="QW326" s="899">
        <f t="shared" si="5870"/>
        <v>1</v>
      </c>
      <c r="QX326" s="966">
        <f t="shared" si="5871"/>
        <v>100199</v>
      </c>
      <c r="QY326" s="901">
        <f t="shared" si="5872"/>
        <v>0</v>
      </c>
      <c r="RB326" s="405"/>
      <c r="RC326" s="406"/>
      <c r="RD326" s="407"/>
      <c r="RE326" s="408"/>
      <c r="RF326" s="409"/>
      <c r="RG326" s="410"/>
      <c r="RH326" s="410"/>
      <c r="RI326" s="898"/>
      <c r="RJ326" s="898"/>
      <c r="RK326" s="934"/>
      <c r="RL326" s="934"/>
      <c r="RM326" s="934"/>
      <c r="RN326" s="934"/>
      <c r="RO326" s="935"/>
      <c r="RP326" s="936"/>
      <c r="RS326" s="405"/>
      <c r="RT326" s="406"/>
      <c r="RU326" s="407"/>
      <c r="RV326" s="408"/>
      <c r="RW326" s="409"/>
      <c r="RX326" s="410"/>
      <c r="RY326" s="410"/>
      <c r="RZ326" s="898"/>
      <c r="SA326" s="898"/>
      <c r="SB326" s="934"/>
      <c r="SC326" s="934"/>
      <c r="SD326" s="934"/>
      <c r="SE326" s="934"/>
      <c r="SF326" s="935"/>
      <c r="SG326" s="936"/>
      <c r="SJ326" s="405"/>
      <c r="SK326" s="406"/>
      <c r="SL326" s="407"/>
      <c r="SM326" s="408"/>
      <c r="SN326" s="409"/>
      <c r="SO326" s="410"/>
      <c r="SP326" s="410"/>
      <c r="SQ326" s="898"/>
      <c r="SR326" s="898"/>
      <c r="SS326" s="934"/>
      <c r="ST326" s="934"/>
      <c r="SU326" s="934"/>
      <c r="SV326" s="934"/>
      <c r="SW326" s="935"/>
      <c r="SX326" s="936"/>
    </row>
    <row r="327" spans="2:518" ht="64.5" customHeight="1" thickTop="1" thickBot="1">
      <c r="B327" s="958" t="s">
        <v>1000</v>
      </c>
      <c r="C327" s="1012" t="s">
        <v>672</v>
      </c>
      <c r="D327" s="1179" t="s">
        <v>149</v>
      </c>
      <c r="E327" s="1180">
        <v>2</v>
      </c>
      <c r="F327" s="1015"/>
      <c r="G327" s="1025">
        <f t="shared" si="5423"/>
        <v>0</v>
      </c>
      <c r="H327" s="1016"/>
      <c r="K327" s="958" t="s">
        <v>1000</v>
      </c>
      <c r="L327" s="1012" t="s">
        <v>672</v>
      </c>
      <c r="M327" s="1179" t="s">
        <v>149</v>
      </c>
      <c r="N327" s="1180">
        <v>2</v>
      </c>
      <c r="O327" s="1017">
        <v>32721</v>
      </c>
      <c r="P327" s="1025">
        <f t="shared" si="5424"/>
        <v>65442</v>
      </c>
      <c r="Q327" s="1016"/>
      <c r="R327" s="898">
        <f t="shared" si="5657"/>
        <v>1</v>
      </c>
      <c r="S327" s="898">
        <f t="shared" si="5658"/>
        <v>1</v>
      </c>
      <c r="T327" s="899">
        <f t="shared" si="5659"/>
        <v>1</v>
      </c>
      <c r="U327" s="899">
        <f t="shared" si="5660"/>
        <v>1</v>
      </c>
      <c r="V327" s="899">
        <f t="shared" si="5661"/>
        <v>1</v>
      </c>
      <c r="W327" s="899">
        <f t="shared" si="5662"/>
        <v>1</v>
      </c>
      <c r="X327" s="966">
        <f t="shared" si="5663"/>
        <v>65442</v>
      </c>
      <c r="Y327" s="901">
        <f t="shared" si="5664"/>
        <v>0</v>
      </c>
      <c r="Z327" s="872"/>
      <c r="AA327" s="872"/>
      <c r="AB327" s="958" t="s">
        <v>1000</v>
      </c>
      <c r="AC327" s="1012" t="s">
        <v>672</v>
      </c>
      <c r="AD327" s="1179" t="s">
        <v>149</v>
      </c>
      <c r="AE327" s="1180">
        <v>2</v>
      </c>
      <c r="AF327" s="1015">
        <v>82950</v>
      </c>
      <c r="AG327" s="1025">
        <f t="shared" si="5425"/>
        <v>165900</v>
      </c>
      <c r="AH327" s="1016"/>
      <c r="AI327" s="898">
        <f t="shared" si="5665"/>
        <v>1</v>
      </c>
      <c r="AJ327" s="898">
        <f t="shared" si="5666"/>
        <v>1</v>
      </c>
      <c r="AK327" s="899">
        <f t="shared" si="5667"/>
        <v>1</v>
      </c>
      <c r="AL327" s="899">
        <f t="shared" si="5668"/>
        <v>1</v>
      </c>
      <c r="AM327" s="899">
        <f t="shared" si="5669"/>
        <v>1</v>
      </c>
      <c r="AN327" s="899">
        <f t="shared" si="5670"/>
        <v>1</v>
      </c>
      <c r="AO327" s="966">
        <f t="shared" si="5671"/>
        <v>165900</v>
      </c>
      <c r="AP327" s="901">
        <f t="shared" si="5672"/>
        <v>0</v>
      </c>
      <c r="AQ327" s="872"/>
      <c r="AR327" s="872"/>
      <c r="AS327" s="958" t="s">
        <v>1000</v>
      </c>
      <c r="AT327" s="1018" t="s">
        <v>672</v>
      </c>
      <c r="AU327" s="1179" t="s">
        <v>149</v>
      </c>
      <c r="AV327" s="1180">
        <v>2</v>
      </c>
      <c r="AW327" s="1019">
        <v>50000</v>
      </c>
      <c r="AX327" s="1026">
        <f t="shared" si="5434"/>
        <v>100000</v>
      </c>
      <c r="AY327" s="1016"/>
      <c r="AZ327" s="898">
        <f t="shared" si="5673"/>
        <v>1</v>
      </c>
      <c r="BA327" s="898">
        <f t="shared" si="5674"/>
        <v>1</v>
      </c>
      <c r="BB327" s="899">
        <f t="shared" si="5675"/>
        <v>1</v>
      </c>
      <c r="BC327" s="899">
        <f t="shared" si="5676"/>
        <v>1</v>
      </c>
      <c r="BD327" s="899">
        <f t="shared" si="5677"/>
        <v>1</v>
      </c>
      <c r="BE327" s="899">
        <f t="shared" si="5678"/>
        <v>1</v>
      </c>
      <c r="BF327" s="966">
        <f t="shared" si="5679"/>
        <v>100000</v>
      </c>
      <c r="BG327" s="901">
        <f t="shared" si="5680"/>
        <v>0</v>
      </c>
      <c r="BJ327" s="958" t="s">
        <v>1000</v>
      </c>
      <c r="BK327" s="1012" t="s">
        <v>672</v>
      </c>
      <c r="BL327" s="1179" t="s">
        <v>149</v>
      </c>
      <c r="BM327" s="1180">
        <v>2</v>
      </c>
      <c r="BN327" s="1015">
        <v>125863</v>
      </c>
      <c r="BO327" s="1025">
        <f t="shared" si="5443"/>
        <v>251726</v>
      </c>
      <c r="BP327" s="1016"/>
      <c r="BQ327" s="898">
        <f t="shared" si="5681"/>
        <v>1</v>
      </c>
      <c r="BR327" s="898">
        <f t="shared" si="5682"/>
        <v>1</v>
      </c>
      <c r="BS327" s="899">
        <f t="shared" si="5683"/>
        <v>1</v>
      </c>
      <c r="BT327" s="899">
        <f t="shared" si="5684"/>
        <v>1</v>
      </c>
      <c r="BU327" s="899">
        <f t="shared" si="5685"/>
        <v>1</v>
      </c>
      <c r="BV327" s="899">
        <f t="shared" si="5686"/>
        <v>1</v>
      </c>
      <c r="BW327" s="966">
        <f t="shared" si="5687"/>
        <v>251726</v>
      </c>
      <c r="BX327" s="901">
        <f t="shared" si="5688"/>
        <v>0</v>
      </c>
      <c r="CA327" s="958" t="s">
        <v>1000</v>
      </c>
      <c r="CB327" s="1012" t="s">
        <v>672</v>
      </c>
      <c r="CC327" s="1179" t="s">
        <v>149</v>
      </c>
      <c r="CD327" s="1180">
        <v>2</v>
      </c>
      <c r="CE327" s="1015">
        <v>31870</v>
      </c>
      <c r="CF327" s="1025">
        <f t="shared" si="5452"/>
        <v>63740</v>
      </c>
      <c r="CG327" s="1016"/>
      <c r="CH327" s="898">
        <f t="shared" si="5689"/>
        <v>1</v>
      </c>
      <c r="CI327" s="898">
        <f t="shared" si="5690"/>
        <v>1</v>
      </c>
      <c r="CJ327" s="899">
        <f t="shared" si="5691"/>
        <v>1</v>
      </c>
      <c r="CK327" s="899">
        <f t="shared" si="5692"/>
        <v>1</v>
      </c>
      <c r="CL327" s="899">
        <f t="shared" si="5693"/>
        <v>1</v>
      </c>
      <c r="CM327" s="899">
        <f t="shared" si="5694"/>
        <v>1</v>
      </c>
      <c r="CN327" s="966">
        <f t="shared" si="5695"/>
        <v>63740</v>
      </c>
      <c r="CO327" s="901">
        <f t="shared" si="5696"/>
        <v>0</v>
      </c>
      <c r="CR327" s="958" t="s">
        <v>1000</v>
      </c>
      <c r="CS327" s="1012" t="s">
        <v>672</v>
      </c>
      <c r="CT327" s="1179" t="s">
        <v>149</v>
      </c>
      <c r="CU327" s="1180">
        <v>2</v>
      </c>
      <c r="CV327" s="1015">
        <v>70000</v>
      </c>
      <c r="CW327" s="1025">
        <f t="shared" si="5461"/>
        <v>140000</v>
      </c>
      <c r="CX327" s="1016"/>
      <c r="CY327" s="898">
        <f t="shared" si="5697"/>
        <v>1</v>
      </c>
      <c r="CZ327" s="898">
        <f t="shared" si="5698"/>
        <v>1</v>
      </c>
      <c r="DA327" s="899">
        <f t="shared" si="5699"/>
        <v>1</v>
      </c>
      <c r="DB327" s="899">
        <f t="shared" si="5700"/>
        <v>1</v>
      </c>
      <c r="DC327" s="899">
        <f t="shared" si="5701"/>
        <v>1</v>
      </c>
      <c r="DD327" s="899">
        <f t="shared" si="5702"/>
        <v>1</v>
      </c>
      <c r="DE327" s="966">
        <f t="shared" si="5703"/>
        <v>140000</v>
      </c>
      <c r="DF327" s="901">
        <f t="shared" si="5704"/>
        <v>0</v>
      </c>
      <c r="DI327" s="958" t="s">
        <v>1000</v>
      </c>
      <c r="DJ327" s="1012" t="s">
        <v>672</v>
      </c>
      <c r="DK327" s="1179" t="s">
        <v>149</v>
      </c>
      <c r="DL327" s="1180">
        <v>2</v>
      </c>
      <c r="DM327" s="1015">
        <v>76679</v>
      </c>
      <c r="DN327" s="1025">
        <f t="shared" si="5470"/>
        <v>153358</v>
      </c>
      <c r="DO327" s="1016"/>
      <c r="DP327" s="898">
        <f t="shared" si="5705"/>
        <v>1</v>
      </c>
      <c r="DQ327" s="898">
        <f t="shared" si="5706"/>
        <v>1</v>
      </c>
      <c r="DR327" s="899">
        <f t="shared" si="5707"/>
        <v>1</v>
      </c>
      <c r="DS327" s="899">
        <f t="shared" si="5708"/>
        <v>1</v>
      </c>
      <c r="DT327" s="899">
        <f t="shared" si="5709"/>
        <v>1</v>
      </c>
      <c r="DU327" s="899">
        <f t="shared" si="5710"/>
        <v>1</v>
      </c>
      <c r="DV327" s="966">
        <f t="shared" si="5711"/>
        <v>153358</v>
      </c>
      <c r="DW327" s="901">
        <f t="shared" si="5712"/>
        <v>0</v>
      </c>
      <c r="DZ327" s="958" t="s">
        <v>1000</v>
      </c>
      <c r="EA327" s="1012" t="s">
        <v>672</v>
      </c>
      <c r="EB327" s="1179" t="s">
        <v>149</v>
      </c>
      <c r="EC327" s="1180">
        <v>2</v>
      </c>
      <c r="ED327" s="1015">
        <v>67800</v>
      </c>
      <c r="EE327" s="1025">
        <f t="shared" si="5479"/>
        <v>135600</v>
      </c>
      <c r="EF327" s="1016"/>
      <c r="EG327" s="898">
        <f t="shared" si="5713"/>
        <v>1</v>
      </c>
      <c r="EH327" s="898">
        <f t="shared" si="5714"/>
        <v>1</v>
      </c>
      <c r="EI327" s="899">
        <f t="shared" si="5715"/>
        <v>1</v>
      </c>
      <c r="EJ327" s="899">
        <f t="shared" si="5716"/>
        <v>1</v>
      </c>
      <c r="EK327" s="899">
        <f t="shared" si="5717"/>
        <v>1</v>
      </c>
      <c r="EL327" s="899">
        <f t="shared" si="5718"/>
        <v>1</v>
      </c>
      <c r="EM327" s="966">
        <f t="shared" si="5719"/>
        <v>135600</v>
      </c>
      <c r="EN327" s="901">
        <f t="shared" si="5720"/>
        <v>0</v>
      </c>
      <c r="EQ327" s="958" t="s">
        <v>1000</v>
      </c>
      <c r="ER327" s="1012" t="s">
        <v>672</v>
      </c>
      <c r="ES327" s="1179" t="s">
        <v>149</v>
      </c>
      <c r="ET327" s="1180">
        <v>2</v>
      </c>
      <c r="EU327" s="1015">
        <v>32000</v>
      </c>
      <c r="EV327" s="1025">
        <f t="shared" si="5488"/>
        <v>64000</v>
      </c>
      <c r="EW327" s="1016"/>
      <c r="EX327" s="898">
        <f t="shared" si="5721"/>
        <v>1</v>
      </c>
      <c r="EY327" s="898">
        <f t="shared" si="5722"/>
        <v>1</v>
      </c>
      <c r="EZ327" s="899">
        <f t="shared" si="5723"/>
        <v>1</v>
      </c>
      <c r="FA327" s="899">
        <f t="shared" si="5724"/>
        <v>1</v>
      </c>
      <c r="FB327" s="899">
        <f t="shared" si="5725"/>
        <v>1</v>
      </c>
      <c r="FC327" s="899">
        <f t="shared" si="5726"/>
        <v>1</v>
      </c>
      <c r="FD327" s="966">
        <f t="shared" si="5727"/>
        <v>64000</v>
      </c>
      <c r="FE327" s="901">
        <f t="shared" si="5728"/>
        <v>0</v>
      </c>
      <c r="FH327" s="958"/>
      <c r="FI327" s="1012"/>
      <c r="FJ327" s="1179"/>
      <c r="FK327" s="1180"/>
      <c r="FL327" s="1015"/>
      <c r="FM327" s="1025">
        <f t="shared" si="5497"/>
        <v>0</v>
      </c>
      <c r="FN327" s="1016"/>
      <c r="FO327" s="898" t="e">
        <f t="shared" si="5729"/>
        <v>#N/A</v>
      </c>
      <c r="FP327" s="898" t="e">
        <f t="shared" si="5730"/>
        <v>#N/A</v>
      </c>
      <c r="FQ327" s="899" t="e">
        <f t="shared" si="5731"/>
        <v>#N/A</v>
      </c>
      <c r="FR327" s="899">
        <f t="shared" si="5732"/>
        <v>0</v>
      </c>
      <c r="FS327" s="899">
        <f t="shared" si="5733"/>
        <v>0</v>
      </c>
      <c r="FT327" s="899" t="e">
        <f t="shared" si="5734"/>
        <v>#N/A</v>
      </c>
      <c r="FU327" s="966">
        <f t="shared" si="5735"/>
        <v>0</v>
      </c>
      <c r="FV327" s="901">
        <f t="shared" si="5736"/>
        <v>0</v>
      </c>
      <c r="FY327" s="958" t="s">
        <v>1000</v>
      </c>
      <c r="FZ327" s="1012" t="s">
        <v>672</v>
      </c>
      <c r="GA327" s="1179" t="s">
        <v>149</v>
      </c>
      <c r="GB327" s="1180">
        <v>2</v>
      </c>
      <c r="GC327" s="1017">
        <v>32721</v>
      </c>
      <c r="GD327" s="1025">
        <f t="shared" si="5506"/>
        <v>65442</v>
      </c>
      <c r="GE327" s="1016"/>
      <c r="GF327" s="898">
        <f t="shared" si="5737"/>
        <v>1</v>
      </c>
      <c r="GG327" s="898">
        <f t="shared" si="5738"/>
        <v>1</v>
      </c>
      <c r="GH327" s="899">
        <f t="shared" si="5739"/>
        <v>1</v>
      </c>
      <c r="GI327" s="899">
        <f t="shared" si="5740"/>
        <v>1</v>
      </c>
      <c r="GJ327" s="899">
        <f t="shared" si="5741"/>
        <v>1</v>
      </c>
      <c r="GK327" s="899">
        <f t="shared" si="5742"/>
        <v>1</v>
      </c>
      <c r="GL327" s="966">
        <f t="shared" si="5743"/>
        <v>65442</v>
      </c>
      <c r="GM327" s="901">
        <f t="shared" si="5744"/>
        <v>0</v>
      </c>
      <c r="GP327" s="958" t="s">
        <v>1000</v>
      </c>
      <c r="GQ327" s="1012" t="s">
        <v>672</v>
      </c>
      <c r="GR327" s="1179" t="s">
        <v>149</v>
      </c>
      <c r="GS327" s="1180">
        <v>2</v>
      </c>
      <c r="GT327" s="1015">
        <v>32050</v>
      </c>
      <c r="GU327" s="1025">
        <f t="shared" si="5515"/>
        <v>64100</v>
      </c>
      <c r="GV327" s="1016"/>
      <c r="GW327" s="898">
        <f t="shared" si="5745"/>
        <v>1</v>
      </c>
      <c r="GX327" s="898">
        <f t="shared" si="5746"/>
        <v>1</v>
      </c>
      <c r="GY327" s="899">
        <f t="shared" si="5747"/>
        <v>1</v>
      </c>
      <c r="GZ327" s="899">
        <f t="shared" si="5748"/>
        <v>1</v>
      </c>
      <c r="HA327" s="899">
        <f t="shared" si="5749"/>
        <v>1</v>
      </c>
      <c r="HB327" s="899">
        <f t="shared" si="5750"/>
        <v>1</v>
      </c>
      <c r="HC327" s="966">
        <f t="shared" si="5751"/>
        <v>64100</v>
      </c>
      <c r="HD327" s="901">
        <f t="shared" si="5752"/>
        <v>0</v>
      </c>
      <c r="HG327" s="958" t="s">
        <v>1000</v>
      </c>
      <c r="HH327" s="1012" t="s">
        <v>672</v>
      </c>
      <c r="HI327" s="1179" t="s">
        <v>149</v>
      </c>
      <c r="HJ327" s="1180">
        <v>2</v>
      </c>
      <c r="HK327" s="1015">
        <v>47268</v>
      </c>
      <c r="HL327" s="1025">
        <f t="shared" si="5524"/>
        <v>94536</v>
      </c>
      <c r="HM327" s="1016"/>
      <c r="HN327" s="898">
        <f t="shared" si="5753"/>
        <v>1</v>
      </c>
      <c r="HO327" s="898">
        <f t="shared" si="5754"/>
        <v>1</v>
      </c>
      <c r="HP327" s="899">
        <f t="shared" si="5755"/>
        <v>1</v>
      </c>
      <c r="HQ327" s="899">
        <f t="shared" si="5756"/>
        <v>1</v>
      </c>
      <c r="HR327" s="899">
        <f t="shared" si="5757"/>
        <v>1</v>
      </c>
      <c r="HS327" s="899">
        <f t="shared" si="5758"/>
        <v>1</v>
      </c>
      <c r="HT327" s="966">
        <f t="shared" si="5759"/>
        <v>94536</v>
      </c>
      <c r="HU327" s="901">
        <f t="shared" si="5760"/>
        <v>0</v>
      </c>
      <c r="HX327" s="958" t="s">
        <v>1000</v>
      </c>
      <c r="HY327" s="1012" t="s">
        <v>672</v>
      </c>
      <c r="HZ327" s="1179" t="s">
        <v>149</v>
      </c>
      <c r="IA327" s="1180">
        <v>2</v>
      </c>
      <c r="IB327" s="1020">
        <v>24863</v>
      </c>
      <c r="IC327" s="1027">
        <f t="shared" si="5533"/>
        <v>49726</v>
      </c>
      <c r="ID327" s="1016"/>
      <c r="IE327" s="898">
        <f t="shared" si="5761"/>
        <v>1</v>
      </c>
      <c r="IF327" s="898">
        <f t="shared" si="5762"/>
        <v>1</v>
      </c>
      <c r="IG327" s="899">
        <f t="shared" si="5763"/>
        <v>1</v>
      </c>
      <c r="IH327" s="899">
        <f t="shared" si="5764"/>
        <v>1</v>
      </c>
      <c r="II327" s="899">
        <f t="shared" si="5765"/>
        <v>1</v>
      </c>
      <c r="IJ327" s="899">
        <f t="shared" si="5766"/>
        <v>1</v>
      </c>
      <c r="IK327" s="966">
        <f t="shared" si="5767"/>
        <v>49726</v>
      </c>
      <c r="IL327" s="901">
        <f t="shared" si="5768"/>
        <v>0</v>
      </c>
      <c r="IO327" s="958" t="s">
        <v>1000</v>
      </c>
      <c r="IP327" s="1012" t="s">
        <v>672</v>
      </c>
      <c r="IQ327" s="1179" t="s">
        <v>149</v>
      </c>
      <c r="IR327" s="1180">
        <v>2</v>
      </c>
      <c r="IS327" s="1015">
        <v>69732</v>
      </c>
      <c r="IT327" s="1025">
        <f t="shared" si="5542"/>
        <v>139464</v>
      </c>
      <c r="IU327" s="1016"/>
      <c r="IV327" s="898">
        <f t="shared" si="5769"/>
        <v>1</v>
      </c>
      <c r="IW327" s="898">
        <f t="shared" si="5770"/>
        <v>1</v>
      </c>
      <c r="IX327" s="899">
        <f t="shared" si="5771"/>
        <v>1</v>
      </c>
      <c r="IY327" s="899">
        <f t="shared" si="5772"/>
        <v>1</v>
      </c>
      <c r="IZ327" s="899">
        <f t="shared" si="5773"/>
        <v>1</v>
      </c>
      <c r="JA327" s="899">
        <f t="shared" si="5774"/>
        <v>1</v>
      </c>
      <c r="JB327" s="966">
        <f t="shared" si="5775"/>
        <v>139464</v>
      </c>
      <c r="JC327" s="901">
        <f t="shared" si="5776"/>
        <v>0</v>
      </c>
      <c r="JF327" s="958" t="s">
        <v>1000</v>
      </c>
      <c r="JG327" s="1012" t="s">
        <v>672</v>
      </c>
      <c r="JH327" s="1179" t="s">
        <v>149</v>
      </c>
      <c r="JI327" s="1180">
        <v>2</v>
      </c>
      <c r="JJ327" s="1015">
        <v>62300</v>
      </c>
      <c r="JK327" s="1025">
        <f t="shared" si="5551"/>
        <v>124600</v>
      </c>
      <c r="JL327" s="1016"/>
      <c r="JM327" s="898">
        <f t="shared" si="5777"/>
        <v>1</v>
      </c>
      <c r="JN327" s="898">
        <f t="shared" si="5778"/>
        <v>1</v>
      </c>
      <c r="JO327" s="899">
        <f t="shared" si="5779"/>
        <v>1</v>
      </c>
      <c r="JP327" s="899">
        <f t="shared" si="5780"/>
        <v>1</v>
      </c>
      <c r="JQ327" s="899">
        <f t="shared" si="5781"/>
        <v>1</v>
      </c>
      <c r="JR327" s="899">
        <f t="shared" si="5782"/>
        <v>1</v>
      </c>
      <c r="JS327" s="966">
        <f t="shared" si="5783"/>
        <v>124600</v>
      </c>
      <c r="JT327" s="901">
        <f t="shared" si="5784"/>
        <v>0</v>
      </c>
      <c r="JW327" s="958" t="s">
        <v>1000</v>
      </c>
      <c r="JX327" s="1012" t="s">
        <v>672</v>
      </c>
      <c r="JY327" s="1179" t="s">
        <v>149</v>
      </c>
      <c r="JZ327" s="1180">
        <v>2</v>
      </c>
      <c r="KA327" s="1015">
        <v>43781.13465</v>
      </c>
      <c r="KB327" s="1025">
        <f t="shared" si="5560"/>
        <v>87562</v>
      </c>
      <c r="KC327" s="1016"/>
      <c r="KD327" s="898">
        <f t="shared" si="5785"/>
        <v>1</v>
      </c>
      <c r="KE327" s="898">
        <f t="shared" si="5786"/>
        <v>1</v>
      </c>
      <c r="KF327" s="899">
        <f t="shared" si="5787"/>
        <v>1</v>
      </c>
      <c r="KG327" s="899">
        <f t="shared" si="5788"/>
        <v>1</v>
      </c>
      <c r="KH327" s="899">
        <f t="shared" si="5789"/>
        <v>1</v>
      </c>
      <c r="KI327" s="899">
        <f t="shared" si="5790"/>
        <v>1</v>
      </c>
      <c r="KJ327" s="966">
        <f t="shared" si="5791"/>
        <v>87562</v>
      </c>
      <c r="KK327" s="901">
        <f t="shared" si="5792"/>
        <v>0</v>
      </c>
      <c r="KN327" s="958" t="s">
        <v>1000</v>
      </c>
      <c r="KO327" s="1012" t="s">
        <v>672</v>
      </c>
      <c r="KP327" s="1179" t="s">
        <v>149</v>
      </c>
      <c r="KQ327" s="1180">
        <v>2</v>
      </c>
      <c r="KR327" s="1015">
        <v>50204</v>
      </c>
      <c r="KS327" s="1025">
        <f t="shared" si="5569"/>
        <v>100408</v>
      </c>
      <c r="KT327" s="1016"/>
      <c r="KU327" s="898">
        <f t="shared" si="5793"/>
        <v>1</v>
      </c>
      <c r="KV327" s="898">
        <f t="shared" si="5794"/>
        <v>1</v>
      </c>
      <c r="KW327" s="899">
        <f t="shared" si="5795"/>
        <v>1</v>
      </c>
      <c r="KX327" s="899">
        <f t="shared" si="5796"/>
        <v>1</v>
      </c>
      <c r="KY327" s="899">
        <f t="shared" si="5797"/>
        <v>1</v>
      </c>
      <c r="KZ327" s="899">
        <f t="shared" si="5798"/>
        <v>1</v>
      </c>
      <c r="LA327" s="966">
        <f t="shared" si="5799"/>
        <v>100408</v>
      </c>
      <c r="LB327" s="901">
        <f t="shared" si="5800"/>
        <v>0</v>
      </c>
      <c r="LE327" s="958" t="s">
        <v>1000</v>
      </c>
      <c r="LF327" s="1012" t="s">
        <v>672</v>
      </c>
      <c r="LG327" s="1179" t="s">
        <v>149</v>
      </c>
      <c r="LH327" s="1180">
        <v>2</v>
      </c>
      <c r="LI327" s="1021">
        <v>99700</v>
      </c>
      <c r="LJ327" s="1028">
        <f t="shared" si="5578"/>
        <v>199400</v>
      </c>
      <c r="LK327" s="1016"/>
      <c r="LL327" s="898">
        <f t="shared" si="5801"/>
        <v>1</v>
      </c>
      <c r="LM327" s="898">
        <f t="shared" si="5802"/>
        <v>1</v>
      </c>
      <c r="LN327" s="899">
        <f t="shared" si="5803"/>
        <v>1</v>
      </c>
      <c r="LO327" s="899">
        <f t="shared" si="5804"/>
        <v>1</v>
      </c>
      <c r="LP327" s="899">
        <f t="shared" si="5805"/>
        <v>1</v>
      </c>
      <c r="LQ327" s="899">
        <f t="shared" si="5806"/>
        <v>1</v>
      </c>
      <c r="LR327" s="966">
        <f t="shared" si="5807"/>
        <v>199400</v>
      </c>
      <c r="LS327" s="901">
        <f t="shared" si="5808"/>
        <v>0</v>
      </c>
      <c r="LV327" s="958" t="s">
        <v>1000</v>
      </c>
      <c r="LW327" s="1012" t="s">
        <v>672</v>
      </c>
      <c r="LX327" s="1179" t="s">
        <v>149</v>
      </c>
      <c r="LY327" s="1180">
        <v>2</v>
      </c>
      <c r="LZ327" s="1015">
        <v>49400</v>
      </c>
      <c r="MA327" s="1025">
        <f t="shared" si="5587"/>
        <v>98800</v>
      </c>
      <c r="MB327" s="1016"/>
      <c r="MC327" s="898">
        <f t="shared" si="5809"/>
        <v>1</v>
      </c>
      <c r="MD327" s="898">
        <f t="shared" si="5810"/>
        <v>1</v>
      </c>
      <c r="ME327" s="899">
        <f t="shared" si="5811"/>
        <v>1</v>
      </c>
      <c r="MF327" s="899">
        <f t="shared" si="5812"/>
        <v>1</v>
      </c>
      <c r="MG327" s="899">
        <f t="shared" si="5813"/>
        <v>1</v>
      </c>
      <c r="MH327" s="899">
        <f t="shared" si="5814"/>
        <v>1</v>
      </c>
      <c r="MI327" s="966">
        <f t="shared" si="5815"/>
        <v>98800</v>
      </c>
      <c r="MJ327" s="901">
        <f t="shared" si="5816"/>
        <v>0</v>
      </c>
      <c r="MM327" s="958" t="s">
        <v>1000</v>
      </c>
      <c r="MN327" s="1012" t="s">
        <v>672</v>
      </c>
      <c r="MO327" s="1179" t="s">
        <v>149</v>
      </c>
      <c r="MP327" s="1180">
        <v>2</v>
      </c>
      <c r="MQ327" s="1015">
        <v>87000</v>
      </c>
      <c r="MR327" s="1025">
        <f t="shared" si="5596"/>
        <v>174000</v>
      </c>
      <c r="MS327" s="1016"/>
      <c r="MT327" s="898">
        <f t="shared" si="5817"/>
        <v>1</v>
      </c>
      <c r="MU327" s="898">
        <f t="shared" si="5818"/>
        <v>1</v>
      </c>
      <c r="MV327" s="899">
        <f t="shared" si="5819"/>
        <v>1</v>
      </c>
      <c r="MW327" s="899">
        <f t="shared" si="5820"/>
        <v>1</v>
      </c>
      <c r="MX327" s="899">
        <f t="shared" si="5821"/>
        <v>1</v>
      </c>
      <c r="MY327" s="899">
        <f t="shared" si="5822"/>
        <v>1</v>
      </c>
      <c r="MZ327" s="966">
        <f t="shared" si="5823"/>
        <v>174000</v>
      </c>
      <c r="NA327" s="901">
        <f t="shared" si="5824"/>
        <v>0</v>
      </c>
      <c r="ND327" s="975" t="s">
        <v>1000</v>
      </c>
      <c r="NE327" s="976" t="s">
        <v>672</v>
      </c>
      <c r="NF327" s="1175" t="s">
        <v>149</v>
      </c>
      <c r="NG327" s="1176">
        <v>2</v>
      </c>
      <c r="NH327" s="979">
        <v>84775.679999999993</v>
      </c>
      <c r="NI327" s="980">
        <v>169551</v>
      </c>
      <c r="NJ327" s="1016"/>
      <c r="NK327" s="898">
        <f t="shared" si="5825"/>
        <v>1</v>
      </c>
      <c r="NL327" s="898">
        <f t="shared" si="5826"/>
        <v>1</v>
      </c>
      <c r="NM327" s="899">
        <f t="shared" si="5827"/>
        <v>1</v>
      </c>
      <c r="NN327" s="899">
        <f t="shared" si="5828"/>
        <v>1</v>
      </c>
      <c r="NO327" s="899">
        <f t="shared" si="5829"/>
        <v>1</v>
      </c>
      <c r="NP327" s="899">
        <f t="shared" si="5830"/>
        <v>1</v>
      </c>
      <c r="NQ327" s="966">
        <f t="shared" si="5831"/>
        <v>169551</v>
      </c>
      <c r="NR327" s="901">
        <f t="shared" si="5832"/>
        <v>0</v>
      </c>
      <c r="NU327" s="981" t="s">
        <v>1000</v>
      </c>
      <c r="NV327" s="982" t="s">
        <v>672</v>
      </c>
      <c r="NW327" s="1177" t="s">
        <v>149</v>
      </c>
      <c r="NX327" s="1178">
        <v>2</v>
      </c>
      <c r="NY327" s="1022">
        <v>85632</v>
      </c>
      <c r="NZ327" s="986">
        <f t="shared" si="5613"/>
        <v>171264</v>
      </c>
      <c r="OA327" s="1016"/>
      <c r="OB327" s="898">
        <f t="shared" si="5833"/>
        <v>1</v>
      </c>
      <c r="OC327" s="898">
        <f t="shared" si="5834"/>
        <v>1</v>
      </c>
      <c r="OD327" s="899">
        <f t="shared" si="5835"/>
        <v>1</v>
      </c>
      <c r="OE327" s="899">
        <f t="shared" si="5836"/>
        <v>1</v>
      </c>
      <c r="OF327" s="899">
        <f t="shared" si="5837"/>
        <v>1</v>
      </c>
      <c r="OG327" s="899">
        <f t="shared" si="5838"/>
        <v>1</v>
      </c>
      <c r="OH327" s="966">
        <f t="shared" si="5839"/>
        <v>171264</v>
      </c>
      <c r="OI327" s="901">
        <f t="shared" si="5840"/>
        <v>0</v>
      </c>
      <c r="OL327" s="958" t="s">
        <v>1000</v>
      </c>
      <c r="OM327" s="1012" t="s">
        <v>672</v>
      </c>
      <c r="ON327" s="1179" t="s">
        <v>149</v>
      </c>
      <c r="OO327" s="1180">
        <v>2</v>
      </c>
      <c r="OP327" s="1015">
        <v>56661</v>
      </c>
      <c r="OQ327" s="1025">
        <f t="shared" si="5622"/>
        <v>113322</v>
      </c>
      <c r="OR327" s="1016"/>
      <c r="OS327" s="898">
        <f t="shared" si="5841"/>
        <v>1</v>
      </c>
      <c r="OT327" s="898">
        <f t="shared" si="5842"/>
        <v>1</v>
      </c>
      <c r="OU327" s="899">
        <f t="shared" si="5843"/>
        <v>1</v>
      </c>
      <c r="OV327" s="899">
        <f t="shared" si="5844"/>
        <v>1</v>
      </c>
      <c r="OW327" s="899">
        <f t="shared" si="5845"/>
        <v>1</v>
      </c>
      <c r="OX327" s="899">
        <f t="shared" si="5846"/>
        <v>1</v>
      </c>
      <c r="OY327" s="966">
        <f t="shared" si="5847"/>
        <v>113322</v>
      </c>
      <c r="OZ327" s="901">
        <f t="shared" si="5848"/>
        <v>0</v>
      </c>
      <c r="PC327" s="958" t="s">
        <v>1000</v>
      </c>
      <c r="PD327" s="1012" t="s">
        <v>672</v>
      </c>
      <c r="PE327" s="1179" t="s">
        <v>149</v>
      </c>
      <c r="PF327" s="1180">
        <v>2</v>
      </c>
      <c r="PG327" s="1023">
        <v>75549</v>
      </c>
      <c r="PH327" s="1029">
        <v>151098</v>
      </c>
      <c r="PI327" s="1249"/>
      <c r="PJ327" s="898">
        <f t="shared" si="5849"/>
        <v>1</v>
      </c>
      <c r="PK327" s="898">
        <f t="shared" si="5850"/>
        <v>1</v>
      </c>
      <c r="PL327" s="899">
        <f t="shared" si="5851"/>
        <v>1</v>
      </c>
      <c r="PM327" s="899">
        <f t="shared" si="5852"/>
        <v>1</v>
      </c>
      <c r="PN327" s="899">
        <f t="shared" si="5853"/>
        <v>1</v>
      </c>
      <c r="PO327" s="899">
        <f t="shared" si="5854"/>
        <v>1</v>
      </c>
      <c r="PP327" s="966">
        <f t="shared" si="5855"/>
        <v>151098</v>
      </c>
      <c r="PQ327" s="901">
        <f t="shared" si="5856"/>
        <v>0</v>
      </c>
      <c r="PT327" s="958" t="s">
        <v>1000</v>
      </c>
      <c r="PU327" s="1012" t="s">
        <v>672</v>
      </c>
      <c r="PV327" s="1179" t="s">
        <v>149</v>
      </c>
      <c r="PW327" s="1180">
        <v>2</v>
      </c>
      <c r="PX327" s="1015">
        <v>31980</v>
      </c>
      <c r="PY327" s="1025">
        <f t="shared" si="5639"/>
        <v>63960</v>
      </c>
      <c r="PZ327" s="1016"/>
      <c r="QA327" s="898">
        <f t="shared" si="5857"/>
        <v>1</v>
      </c>
      <c r="QB327" s="898">
        <f t="shared" si="5858"/>
        <v>1</v>
      </c>
      <c r="QC327" s="899">
        <f t="shared" si="5859"/>
        <v>1</v>
      </c>
      <c r="QD327" s="899">
        <f t="shared" si="5860"/>
        <v>1</v>
      </c>
      <c r="QE327" s="899">
        <f t="shared" si="5861"/>
        <v>1</v>
      </c>
      <c r="QF327" s="899">
        <f t="shared" si="5862"/>
        <v>1</v>
      </c>
      <c r="QG327" s="966">
        <f t="shared" si="5863"/>
        <v>63960</v>
      </c>
      <c r="QH327" s="901">
        <f t="shared" si="5864"/>
        <v>0</v>
      </c>
      <c r="QK327" s="958" t="s">
        <v>1000</v>
      </c>
      <c r="QL327" s="1012" t="s">
        <v>672</v>
      </c>
      <c r="QM327" s="1179" t="s">
        <v>149</v>
      </c>
      <c r="QN327" s="1180">
        <v>2</v>
      </c>
      <c r="QO327" s="1021">
        <v>100198.49999999999</v>
      </c>
      <c r="QP327" s="1028">
        <f t="shared" si="5648"/>
        <v>200397</v>
      </c>
      <c r="QQ327" s="1016"/>
      <c r="QR327" s="898">
        <f t="shared" si="5865"/>
        <v>1</v>
      </c>
      <c r="QS327" s="898">
        <f t="shared" si="5866"/>
        <v>1</v>
      </c>
      <c r="QT327" s="899">
        <f t="shared" si="5867"/>
        <v>1</v>
      </c>
      <c r="QU327" s="899">
        <f t="shared" si="5868"/>
        <v>1</v>
      </c>
      <c r="QV327" s="899">
        <f t="shared" si="5869"/>
        <v>1</v>
      </c>
      <c r="QW327" s="899">
        <f t="shared" si="5870"/>
        <v>1</v>
      </c>
      <c r="QX327" s="966">
        <f t="shared" si="5871"/>
        <v>200397</v>
      </c>
      <c r="QY327" s="901">
        <f t="shared" si="5872"/>
        <v>0</v>
      </c>
      <c r="RB327" s="405"/>
      <c r="RC327" s="406"/>
      <c r="RD327" s="407"/>
      <c r="RE327" s="408"/>
      <c r="RF327" s="409"/>
      <c r="RG327" s="410"/>
      <c r="RH327" s="410"/>
      <c r="RI327" s="898"/>
      <c r="RJ327" s="898"/>
      <c r="RK327" s="934"/>
      <c r="RL327" s="934"/>
      <c r="RM327" s="934"/>
      <c r="RN327" s="934"/>
      <c r="RO327" s="935"/>
      <c r="RP327" s="936"/>
      <c r="RS327" s="405"/>
      <c r="RT327" s="406"/>
      <c r="RU327" s="407"/>
      <c r="RV327" s="408"/>
      <c r="RW327" s="409"/>
      <c r="RX327" s="410"/>
      <c r="RY327" s="410"/>
      <c r="RZ327" s="898"/>
      <c r="SA327" s="898"/>
      <c r="SB327" s="934"/>
      <c r="SC327" s="934"/>
      <c r="SD327" s="934"/>
      <c r="SE327" s="934"/>
      <c r="SF327" s="935"/>
      <c r="SG327" s="936"/>
      <c r="SJ327" s="405"/>
      <c r="SK327" s="406"/>
      <c r="SL327" s="407"/>
      <c r="SM327" s="408"/>
      <c r="SN327" s="409"/>
      <c r="SO327" s="410"/>
      <c r="SP327" s="410"/>
      <c r="SQ327" s="898"/>
      <c r="SR327" s="898"/>
      <c r="SS327" s="934"/>
      <c r="ST327" s="934"/>
      <c r="SU327" s="934"/>
      <c r="SV327" s="934"/>
      <c r="SW327" s="935"/>
      <c r="SX327" s="936"/>
    </row>
    <row r="328" spans="2:518" ht="64.5" customHeight="1" thickTop="1" thickBot="1">
      <c r="B328" s="958" t="s">
        <v>1001</v>
      </c>
      <c r="C328" s="1012" t="s">
        <v>673</v>
      </c>
      <c r="D328" s="1179" t="s">
        <v>149</v>
      </c>
      <c r="E328" s="1180">
        <v>7</v>
      </c>
      <c r="F328" s="1015"/>
      <c r="G328" s="1025">
        <f t="shared" si="5423"/>
        <v>0</v>
      </c>
      <c r="H328" s="1016"/>
      <c r="K328" s="958" t="s">
        <v>1001</v>
      </c>
      <c r="L328" s="1012" t="s">
        <v>673</v>
      </c>
      <c r="M328" s="1179" t="s">
        <v>149</v>
      </c>
      <c r="N328" s="1180">
        <v>7</v>
      </c>
      <c r="O328" s="1017">
        <v>41612</v>
      </c>
      <c r="P328" s="1025">
        <f t="shared" si="5424"/>
        <v>291284</v>
      </c>
      <c r="Q328" s="1016"/>
      <c r="R328" s="898">
        <f t="shared" si="5657"/>
        <v>1</v>
      </c>
      <c r="S328" s="898">
        <f t="shared" si="5658"/>
        <v>1</v>
      </c>
      <c r="T328" s="899">
        <f t="shared" si="5659"/>
        <v>1</v>
      </c>
      <c r="U328" s="899">
        <f t="shared" si="5660"/>
        <v>1</v>
      </c>
      <c r="V328" s="899">
        <f t="shared" si="5661"/>
        <v>1</v>
      </c>
      <c r="W328" s="899">
        <f t="shared" si="5662"/>
        <v>1</v>
      </c>
      <c r="X328" s="966">
        <f t="shared" si="5663"/>
        <v>291284</v>
      </c>
      <c r="Y328" s="901">
        <f t="shared" si="5664"/>
        <v>0</v>
      </c>
      <c r="Z328" s="872"/>
      <c r="AA328" s="872"/>
      <c r="AB328" s="958" t="s">
        <v>1001</v>
      </c>
      <c r="AC328" s="1012" t="s">
        <v>673</v>
      </c>
      <c r="AD328" s="1179" t="s">
        <v>149</v>
      </c>
      <c r="AE328" s="1180">
        <v>7</v>
      </c>
      <c r="AF328" s="1015">
        <v>68098</v>
      </c>
      <c r="AG328" s="1025">
        <f t="shared" si="5425"/>
        <v>476686</v>
      </c>
      <c r="AH328" s="1016"/>
      <c r="AI328" s="898">
        <f t="shared" si="5665"/>
        <v>1</v>
      </c>
      <c r="AJ328" s="898">
        <f t="shared" si="5666"/>
        <v>1</v>
      </c>
      <c r="AK328" s="899">
        <f t="shared" si="5667"/>
        <v>1</v>
      </c>
      <c r="AL328" s="899">
        <f t="shared" si="5668"/>
        <v>1</v>
      </c>
      <c r="AM328" s="899">
        <f t="shared" si="5669"/>
        <v>1</v>
      </c>
      <c r="AN328" s="899">
        <f t="shared" si="5670"/>
        <v>1</v>
      </c>
      <c r="AO328" s="966">
        <f t="shared" si="5671"/>
        <v>476686</v>
      </c>
      <c r="AP328" s="901">
        <f t="shared" si="5672"/>
        <v>0</v>
      </c>
      <c r="AQ328" s="872"/>
      <c r="AR328" s="872"/>
      <c r="AS328" s="958" t="s">
        <v>1001</v>
      </c>
      <c r="AT328" s="1018" t="s">
        <v>673</v>
      </c>
      <c r="AU328" s="1179" t="s">
        <v>149</v>
      </c>
      <c r="AV328" s="1180">
        <v>7</v>
      </c>
      <c r="AW328" s="1019">
        <v>60000</v>
      </c>
      <c r="AX328" s="1026">
        <f t="shared" si="5434"/>
        <v>420000</v>
      </c>
      <c r="AY328" s="1016"/>
      <c r="AZ328" s="898">
        <f t="shared" si="5673"/>
        <v>1</v>
      </c>
      <c r="BA328" s="898">
        <f t="shared" si="5674"/>
        <v>1</v>
      </c>
      <c r="BB328" s="899">
        <f t="shared" si="5675"/>
        <v>1</v>
      </c>
      <c r="BC328" s="899">
        <f t="shared" si="5676"/>
        <v>1</v>
      </c>
      <c r="BD328" s="899">
        <f t="shared" si="5677"/>
        <v>1</v>
      </c>
      <c r="BE328" s="899">
        <f t="shared" si="5678"/>
        <v>1</v>
      </c>
      <c r="BF328" s="966">
        <f t="shared" si="5679"/>
        <v>420000</v>
      </c>
      <c r="BG328" s="901">
        <f t="shared" si="5680"/>
        <v>0</v>
      </c>
      <c r="BJ328" s="958" t="s">
        <v>1001</v>
      </c>
      <c r="BK328" s="1012" t="s">
        <v>673</v>
      </c>
      <c r="BL328" s="1179" t="s">
        <v>149</v>
      </c>
      <c r="BM328" s="1180">
        <v>7</v>
      </c>
      <c r="BN328" s="1015">
        <v>16055</v>
      </c>
      <c r="BO328" s="1025">
        <f t="shared" si="5443"/>
        <v>112385</v>
      </c>
      <c r="BP328" s="1016"/>
      <c r="BQ328" s="898">
        <f t="shared" si="5681"/>
        <v>1</v>
      </c>
      <c r="BR328" s="898">
        <f t="shared" si="5682"/>
        <v>1</v>
      </c>
      <c r="BS328" s="899">
        <f t="shared" si="5683"/>
        <v>1</v>
      </c>
      <c r="BT328" s="899">
        <f t="shared" si="5684"/>
        <v>1</v>
      </c>
      <c r="BU328" s="899">
        <f t="shared" si="5685"/>
        <v>1</v>
      </c>
      <c r="BV328" s="899">
        <f t="shared" si="5686"/>
        <v>1</v>
      </c>
      <c r="BW328" s="966">
        <f t="shared" si="5687"/>
        <v>112385</v>
      </c>
      <c r="BX328" s="901">
        <f t="shared" si="5688"/>
        <v>0</v>
      </c>
      <c r="CA328" s="958" t="s">
        <v>1001</v>
      </c>
      <c r="CB328" s="1012" t="s">
        <v>673</v>
      </c>
      <c r="CC328" s="1179" t="s">
        <v>149</v>
      </c>
      <c r="CD328" s="1180">
        <v>7</v>
      </c>
      <c r="CE328" s="1015">
        <v>40530</v>
      </c>
      <c r="CF328" s="1025">
        <f t="shared" si="5452"/>
        <v>283710</v>
      </c>
      <c r="CG328" s="1016"/>
      <c r="CH328" s="898">
        <f t="shared" si="5689"/>
        <v>1</v>
      </c>
      <c r="CI328" s="898">
        <f t="shared" si="5690"/>
        <v>1</v>
      </c>
      <c r="CJ328" s="899">
        <f t="shared" si="5691"/>
        <v>1</v>
      </c>
      <c r="CK328" s="899">
        <f t="shared" si="5692"/>
        <v>1</v>
      </c>
      <c r="CL328" s="899">
        <f t="shared" si="5693"/>
        <v>1</v>
      </c>
      <c r="CM328" s="899">
        <f t="shared" si="5694"/>
        <v>1</v>
      </c>
      <c r="CN328" s="966">
        <f t="shared" si="5695"/>
        <v>283710</v>
      </c>
      <c r="CO328" s="901">
        <f t="shared" si="5696"/>
        <v>0</v>
      </c>
      <c r="CR328" s="958" t="s">
        <v>1001</v>
      </c>
      <c r="CS328" s="1012" t="s">
        <v>673</v>
      </c>
      <c r="CT328" s="1179" t="s">
        <v>149</v>
      </c>
      <c r="CU328" s="1180">
        <v>7</v>
      </c>
      <c r="CV328" s="1015">
        <v>68000</v>
      </c>
      <c r="CW328" s="1025">
        <f t="shared" si="5461"/>
        <v>476000</v>
      </c>
      <c r="CX328" s="1016"/>
      <c r="CY328" s="898">
        <f t="shared" si="5697"/>
        <v>1</v>
      </c>
      <c r="CZ328" s="898">
        <f t="shared" si="5698"/>
        <v>1</v>
      </c>
      <c r="DA328" s="899">
        <f t="shared" si="5699"/>
        <v>1</v>
      </c>
      <c r="DB328" s="899">
        <f t="shared" si="5700"/>
        <v>1</v>
      </c>
      <c r="DC328" s="899">
        <f t="shared" si="5701"/>
        <v>1</v>
      </c>
      <c r="DD328" s="899">
        <f t="shared" si="5702"/>
        <v>1</v>
      </c>
      <c r="DE328" s="966">
        <f t="shared" si="5703"/>
        <v>476000</v>
      </c>
      <c r="DF328" s="901">
        <f t="shared" si="5704"/>
        <v>0</v>
      </c>
      <c r="DI328" s="958" t="s">
        <v>1001</v>
      </c>
      <c r="DJ328" s="1012" t="s">
        <v>673</v>
      </c>
      <c r="DK328" s="1179" t="s">
        <v>149</v>
      </c>
      <c r="DL328" s="1180">
        <v>7</v>
      </c>
      <c r="DM328" s="1015">
        <v>67763</v>
      </c>
      <c r="DN328" s="1025">
        <f t="shared" si="5470"/>
        <v>474341</v>
      </c>
      <c r="DO328" s="1016"/>
      <c r="DP328" s="898">
        <f t="shared" si="5705"/>
        <v>1</v>
      </c>
      <c r="DQ328" s="898">
        <f t="shared" si="5706"/>
        <v>1</v>
      </c>
      <c r="DR328" s="899">
        <f t="shared" si="5707"/>
        <v>1</v>
      </c>
      <c r="DS328" s="899">
        <f t="shared" si="5708"/>
        <v>1</v>
      </c>
      <c r="DT328" s="899">
        <f t="shared" si="5709"/>
        <v>1</v>
      </c>
      <c r="DU328" s="899">
        <f t="shared" si="5710"/>
        <v>1</v>
      </c>
      <c r="DV328" s="966">
        <f t="shared" si="5711"/>
        <v>474341</v>
      </c>
      <c r="DW328" s="901">
        <f t="shared" si="5712"/>
        <v>0</v>
      </c>
      <c r="DZ328" s="958" t="s">
        <v>1001</v>
      </c>
      <c r="EA328" s="1012" t="s">
        <v>673</v>
      </c>
      <c r="EB328" s="1179" t="s">
        <v>149</v>
      </c>
      <c r="EC328" s="1180">
        <v>7</v>
      </c>
      <c r="ED328" s="1015">
        <v>67800</v>
      </c>
      <c r="EE328" s="1025">
        <f t="shared" si="5479"/>
        <v>474600</v>
      </c>
      <c r="EF328" s="1016"/>
      <c r="EG328" s="898">
        <f t="shared" si="5713"/>
        <v>1</v>
      </c>
      <c r="EH328" s="898">
        <f t="shared" si="5714"/>
        <v>1</v>
      </c>
      <c r="EI328" s="899">
        <f t="shared" si="5715"/>
        <v>1</v>
      </c>
      <c r="EJ328" s="899">
        <f t="shared" si="5716"/>
        <v>1</v>
      </c>
      <c r="EK328" s="899">
        <f t="shared" si="5717"/>
        <v>1</v>
      </c>
      <c r="EL328" s="899">
        <f t="shared" si="5718"/>
        <v>1</v>
      </c>
      <c r="EM328" s="966">
        <f t="shared" si="5719"/>
        <v>474600</v>
      </c>
      <c r="EN328" s="901">
        <f t="shared" si="5720"/>
        <v>0</v>
      </c>
      <c r="EQ328" s="958" t="s">
        <v>1001</v>
      </c>
      <c r="ER328" s="1012" t="s">
        <v>673</v>
      </c>
      <c r="ES328" s="1179" t="s">
        <v>149</v>
      </c>
      <c r="ET328" s="1180">
        <v>7</v>
      </c>
      <c r="EU328" s="1015">
        <v>40600</v>
      </c>
      <c r="EV328" s="1025">
        <f t="shared" si="5488"/>
        <v>284200</v>
      </c>
      <c r="EW328" s="1016"/>
      <c r="EX328" s="898">
        <f t="shared" si="5721"/>
        <v>1</v>
      </c>
      <c r="EY328" s="898">
        <f t="shared" si="5722"/>
        <v>1</v>
      </c>
      <c r="EZ328" s="899">
        <f t="shared" si="5723"/>
        <v>1</v>
      </c>
      <c r="FA328" s="899">
        <f t="shared" si="5724"/>
        <v>1</v>
      </c>
      <c r="FB328" s="899">
        <f t="shared" si="5725"/>
        <v>1</v>
      </c>
      <c r="FC328" s="899">
        <f t="shared" si="5726"/>
        <v>1</v>
      </c>
      <c r="FD328" s="966">
        <f t="shared" si="5727"/>
        <v>284200</v>
      </c>
      <c r="FE328" s="901">
        <f t="shared" si="5728"/>
        <v>0</v>
      </c>
      <c r="FH328" s="958"/>
      <c r="FI328" s="1012"/>
      <c r="FJ328" s="1179"/>
      <c r="FK328" s="1180"/>
      <c r="FL328" s="1015"/>
      <c r="FM328" s="1025">
        <f t="shared" si="5497"/>
        <v>0</v>
      </c>
      <c r="FN328" s="1016"/>
      <c r="FO328" s="898" t="e">
        <f t="shared" si="5729"/>
        <v>#N/A</v>
      </c>
      <c r="FP328" s="898" t="e">
        <f t="shared" si="5730"/>
        <v>#N/A</v>
      </c>
      <c r="FQ328" s="899" t="e">
        <f t="shared" si="5731"/>
        <v>#N/A</v>
      </c>
      <c r="FR328" s="899">
        <f t="shared" si="5732"/>
        <v>0</v>
      </c>
      <c r="FS328" s="899">
        <f t="shared" si="5733"/>
        <v>0</v>
      </c>
      <c r="FT328" s="899" t="e">
        <f t="shared" si="5734"/>
        <v>#N/A</v>
      </c>
      <c r="FU328" s="966">
        <f t="shared" si="5735"/>
        <v>0</v>
      </c>
      <c r="FV328" s="901">
        <f t="shared" si="5736"/>
        <v>0</v>
      </c>
      <c r="FY328" s="958" t="s">
        <v>1001</v>
      </c>
      <c r="FZ328" s="1012" t="s">
        <v>673</v>
      </c>
      <c r="GA328" s="1179" t="s">
        <v>149</v>
      </c>
      <c r="GB328" s="1180">
        <v>7</v>
      </c>
      <c r="GC328" s="1017">
        <v>41612</v>
      </c>
      <c r="GD328" s="1025">
        <f t="shared" si="5506"/>
        <v>291284</v>
      </c>
      <c r="GE328" s="1016"/>
      <c r="GF328" s="898">
        <f t="shared" si="5737"/>
        <v>1</v>
      </c>
      <c r="GG328" s="898">
        <f t="shared" si="5738"/>
        <v>1</v>
      </c>
      <c r="GH328" s="899">
        <f t="shared" si="5739"/>
        <v>1</v>
      </c>
      <c r="GI328" s="899">
        <f t="shared" si="5740"/>
        <v>1</v>
      </c>
      <c r="GJ328" s="899">
        <f t="shared" si="5741"/>
        <v>1</v>
      </c>
      <c r="GK328" s="899">
        <f t="shared" si="5742"/>
        <v>1</v>
      </c>
      <c r="GL328" s="966">
        <f t="shared" si="5743"/>
        <v>291284</v>
      </c>
      <c r="GM328" s="901">
        <f t="shared" si="5744"/>
        <v>0</v>
      </c>
      <c r="GP328" s="958" t="s">
        <v>1001</v>
      </c>
      <c r="GQ328" s="1012" t="s">
        <v>673</v>
      </c>
      <c r="GR328" s="1179" t="s">
        <v>149</v>
      </c>
      <c r="GS328" s="1180">
        <v>7</v>
      </c>
      <c r="GT328" s="1015">
        <v>40750</v>
      </c>
      <c r="GU328" s="1025">
        <f t="shared" si="5515"/>
        <v>285250</v>
      </c>
      <c r="GV328" s="1016"/>
      <c r="GW328" s="898">
        <f t="shared" si="5745"/>
        <v>1</v>
      </c>
      <c r="GX328" s="898">
        <f t="shared" si="5746"/>
        <v>1</v>
      </c>
      <c r="GY328" s="899">
        <f t="shared" si="5747"/>
        <v>1</v>
      </c>
      <c r="GZ328" s="899">
        <f t="shared" si="5748"/>
        <v>1</v>
      </c>
      <c r="HA328" s="899">
        <f t="shared" si="5749"/>
        <v>1</v>
      </c>
      <c r="HB328" s="899">
        <f t="shared" si="5750"/>
        <v>1</v>
      </c>
      <c r="HC328" s="966">
        <f t="shared" si="5751"/>
        <v>285250</v>
      </c>
      <c r="HD328" s="901">
        <f t="shared" si="5752"/>
        <v>0</v>
      </c>
      <c r="HG328" s="958" t="s">
        <v>1001</v>
      </c>
      <c r="HH328" s="1012" t="s">
        <v>673</v>
      </c>
      <c r="HI328" s="1179" t="s">
        <v>149</v>
      </c>
      <c r="HJ328" s="1180">
        <v>7</v>
      </c>
      <c r="HK328" s="1015">
        <v>48482</v>
      </c>
      <c r="HL328" s="1025">
        <f t="shared" si="5524"/>
        <v>339374</v>
      </c>
      <c r="HM328" s="1016"/>
      <c r="HN328" s="898">
        <f t="shared" si="5753"/>
        <v>1</v>
      </c>
      <c r="HO328" s="898">
        <f t="shared" si="5754"/>
        <v>1</v>
      </c>
      <c r="HP328" s="899">
        <f t="shared" si="5755"/>
        <v>1</v>
      </c>
      <c r="HQ328" s="899">
        <f t="shared" si="5756"/>
        <v>1</v>
      </c>
      <c r="HR328" s="899">
        <f t="shared" si="5757"/>
        <v>1</v>
      </c>
      <c r="HS328" s="899">
        <f t="shared" si="5758"/>
        <v>1</v>
      </c>
      <c r="HT328" s="966">
        <f t="shared" si="5759"/>
        <v>339374</v>
      </c>
      <c r="HU328" s="901">
        <f t="shared" si="5760"/>
        <v>0</v>
      </c>
      <c r="HX328" s="958" t="s">
        <v>1001</v>
      </c>
      <c r="HY328" s="1012" t="s">
        <v>673</v>
      </c>
      <c r="HZ328" s="1179" t="s">
        <v>149</v>
      </c>
      <c r="IA328" s="1180">
        <v>7</v>
      </c>
      <c r="IB328" s="1020">
        <v>15479</v>
      </c>
      <c r="IC328" s="1027">
        <f t="shared" si="5533"/>
        <v>108353</v>
      </c>
      <c r="ID328" s="1016"/>
      <c r="IE328" s="898">
        <f t="shared" si="5761"/>
        <v>1</v>
      </c>
      <c r="IF328" s="898">
        <f t="shared" si="5762"/>
        <v>1</v>
      </c>
      <c r="IG328" s="899">
        <f t="shared" si="5763"/>
        <v>1</v>
      </c>
      <c r="IH328" s="899">
        <f t="shared" si="5764"/>
        <v>1</v>
      </c>
      <c r="II328" s="899">
        <f t="shared" si="5765"/>
        <v>1</v>
      </c>
      <c r="IJ328" s="899">
        <f t="shared" si="5766"/>
        <v>1</v>
      </c>
      <c r="IK328" s="966">
        <f t="shared" si="5767"/>
        <v>108353</v>
      </c>
      <c r="IL328" s="901">
        <f t="shared" si="5768"/>
        <v>0</v>
      </c>
      <c r="IO328" s="958" t="s">
        <v>1001</v>
      </c>
      <c r="IP328" s="1012" t="s">
        <v>673</v>
      </c>
      <c r="IQ328" s="1179" t="s">
        <v>149</v>
      </c>
      <c r="IR328" s="1180">
        <v>7</v>
      </c>
      <c r="IS328" s="1015">
        <v>62953</v>
      </c>
      <c r="IT328" s="1025">
        <f t="shared" si="5542"/>
        <v>440671</v>
      </c>
      <c r="IU328" s="1016"/>
      <c r="IV328" s="898">
        <f t="shared" si="5769"/>
        <v>1</v>
      </c>
      <c r="IW328" s="898">
        <f t="shared" si="5770"/>
        <v>1</v>
      </c>
      <c r="IX328" s="899">
        <f t="shared" si="5771"/>
        <v>1</v>
      </c>
      <c r="IY328" s="899">
        <f t="shared" si="5772"/>
        <v>1</v>
      </c>
      <c r="IZ328" s="899">
        <f t="shared" si="5773"/>
        <v>1</v>
      </c>
      <c r="JA328" s="899">
        <f t="shared" si="5774"/>
        <v>1</v>
      </c>
      <c r="JB328" s="966">
        <f t="shared" si="5775"/>
        <v>440671</v>
      </c>
      <c r="JC328" s="901">
        <f t="shared" si="5776"/>
        <v>0</v>
      </c>
      <c r="JF328" s="958" t="s">
        <v>1001</v>
      </c>
      <c r="JG328" s="1012" t="s">
        <v>673</v>
      </c>
      <c r="JH328" s="1179" t="s">
        <v>149</v>
      </c>
      <c r="JI328" s="1180">
        <v>7</v>
      </c>
      <c r="JJ328" s="1015">
        <v>57900</v>
      </c>
      <c r="JK328" s="1025">
        <f t="shared" si="5551"/>
        <v>405300</v>
      </c>
      <c r="JL328" s="1016"/>
      <c r="JM328" s="898">
        <f t="shared" si="5777"/>
        <v>1</v>
      </c>
      <c r="JN328" s="898">
        <f t="shared" si="5778"/>
        <v>1</v>
      </c>
      <c r="JO328" s="899">
        <f t="shared" si="5779"/>
        <v>1</v>
      </c>
      <c r="JP328" s="899">
        <f t="shared" si="5780"/>
        <v>1</v>
      </c>
      <c r="JQ328" s="899">
        <f t="shared" si="5781"/>
        <v>1</v>
      </c>
      <c r="JR328" s="899">
        <f t="shared" si="5782"/>
        <v>1</v>
      </c>
      <c r="JS328" s="966">
        <f t="shared" si="5783"/>
        <v>405300</v>
      </c>
      <c r="JT328" s="901">
        <f t="shared" si="5784"/>
        <v>0</v>
      </c>
      <c r="JW328" s="958" t="s">
        <v>1001</v>
      </c>
      <c r="JX328" s="1012" t="s">
        <v>673</v>
      </c>
      <c r="JY328" s="1179" t="s">
        <v>149</v>
      </c>
      <c r="JZ328" s="1180">
        <v>7</v>
      </c>
      <c r="KA328" s="1015">
        <v>42559.951500000003</v>
      </c>
      <c r="KB328" s="1025">
        <f t="shared" si="5560"/>
        <v>297920</v>
      </c>
      <c r="KC328" s="1016"/>
      <c r="KD328" s="898">
        <f t="shared" si="5785"/>
        <v>1</v>
      </c>
      <c r="KE328" s="898">
        <f t="shared" si="5786"/>
        <v>1</v>
      </c>
      <c r="KF328" s="899">
        <f t="shared" si="5787"/>
        <v>1</v>
      </c>
      <c r="KG328" s="899">
        <f t="shared" si="5788"/>
        <v>1</v>
      </c>
      <c r="KH328" s="899">
        <f t="shared" si="5789"/>
        <v>1</v>
      </c>
      <c r="KI328" s="899">
        <f t="shared" si="5790"/>
        <v>1</v>
      </c>
      <c r="KJ328" s="966">
        <f t="shared" si="5791"/>
        <v>297920</v>
      </c>
      <c r="KK328" s="901">
        <f t="shared" si="5792"/>
        <v>0</v>
      </c>
      <c r="KN328" s="958" t="s">
        <v>1001</v>
      </c>
      <c r="KO328" s="1012" t="s">
        <v>673</v>
      </c>
      <c r="KP328" s="1179" t="s">
        <v>149</v>
      </c>
      <c r="KQ328" s="1180">
        <v>7</v>
      </c>
      <c r="KR328" s="1015">
        <v>38161</v>
      </c>
      <c r="KS328" s="1025">
        <f t="shared" si="5569"/>
        <v>267127</v>
      </c>
      <c r="KT328" s="1016"/>
      <c r="KU328" s="898">
        <f t="shared" si="5793"/>
        <v>1</v>
      </c>
      <c r="KV328" s="898">
        <f t="shared" si="5794"/>
        <v>1</v>
      </c>
      <c r="KW328" s="899">
        <f t="shared" si="5795"/>
        <v>1</v>
      </c>
      <c r="KX328" s="899">
        <f t="shared" si="5796"/>
        <v>1</v>
      </c>
      <c r="KY328" s="899">
        <f t="shared" si="5797"/>
        <v>1</v>
      </c>
      <c r="KZ328" s="899">
        <f t="shared" si="5798"/>
        <v>1</v>
      </c>
      <c r="LA328" s="966">
        <f t="shared" si="5799"/>
        <v>267127</v>
      </c>
      <c r="LB328" s="901">
        <f t="shared" si="5800"/>
        <v>0</v>
      </c>
      <c r="LE328" s="958" t="s">
        <v>1001</v>
      </c>
      <c r="LF328" s="1012" t="s">
        <v>673</v>
      </c>
      <c r="LG328" s="1179" t="s">
        <v>149</v>
      </c>
      <c r="LH328" s="1180">
        <v>7</v>
      </c>
      <c r="LI328" s="1021">
        <v>99700</v>
      </c>
      <c r="LJ328" s="1028">
        <f t="shared" si="5578"/>
        <v>697900</v>
      </c>
      <c r="LK328" s="1016"/>
      <c r="LL328" s="898">
        <f t="shared" si="5801"/>
        <v>1</v>
      </c>
      <c r="LM328" s="898">
        <f t="shared" si="5802"/>
        <v>1</v>
      </c>
      <c r="LN328" s="899">
        <f t="shared" si="5803"/>
        <v>1</v>
      </c>
      <c r="LO328" s="899">
        <f t="shared" si="5804"/>
        <v>1</v>
      </c>
      <c r="LP328" s="899">
        <f t="shared" si="5805"/>
        <v>1</v>
      </c>
      <c r="LQ328" s="899">
        <f t="shared" si="5806"/>
        <v>1</v>
      </c>
      <c r="LR328" s="966">
        <f t="shared" si="5807"/>
        <v>697900</v>
      </c>
      <c r="LS328" s="901">
        <f t="shared" si="5808"/>
        <v>0</v>
      </c>
      <c r="LV328" s="958" t="s">
        <v>1001</v>
      </c>
      <c r="LW328" s="1012" t="s">
        <v>673</v>
      </c>
      <c r="LX328" s="1179" t="s">
        <v>149</v>
      </c>
      <c r="LY328" s="1180">
        <v>7</v>
      </c>
      <c r="LZ328" s="1015">
        <v>49400</v>
      </c>
      <c r="MA328" s="1025">
        <f t="shared" si="5587"/>
        <v>345800</v>
      </c>
      <c r="MB328" s="1016"/>
      <c r="MC328" s="898">
        <f t="shared" si="5809"/>
        <v>1</v>
      </c>
      <c r="MD328" s="898">
        <f t="shared" si="5810"/>
        <v>1</v>
      </c>
      <c r="ME328" s="899">
        <f t="shared" si="5811"/>
        <v>1</v>
      </c>
      <c r="MF328" s="899">
        <f t="shared" si="5812"/>
        <v>1</v>
      </c>
      <c r="MG328" s="899">
        <f t="shared" si="5813"/>
        <v>1</v>
      </c>
      <c r="MH328" s="899">
        <f t="shared" si="5814"/>
        <v>1</v>
      </c>
      <c r="MI328" s="966">
        <f t="shared" si="5815"/>
        <v>345800</v>
      </c>
      <c r="MJ328" s="901">
        <f t="shared" si="5816"/>
        <v>0</v>
      </c>
      <c r="MM328" s="958" t="s">
        <v>1001</v>
      </c>
      <c r="MN328" s="1012" t="s">
        <v>673</v>
      </c>
      <c r="MO328" s="1179" t="s">
        <v>149</v>
      </c>
      <c r="MP328" s="1180">
        <v>7</v>
      </c>
      <c r="MQ328" s="1015">
        <v>87000</v>
      </c>
      <c r="MR328" s="1025">
        <f t="shared" si="5596"/>
        <v>609000</v>
      </c>
      <c r="MS328" s="1016"/>
      <c r="MT328" s="898">
        <f t="shared" si="5817"/>
        <v>1</v>
      </c>
      <c r="MU328" s="898">
        <f t="shared" si="5818"/>
        <v>1</v>
      </c>
      <c r="MV328" s="899">
        <f t="shared" si="5819"/>
        <v>1</v>
      </c>
      <c r="MW328" s="899">
        <f t="shared" si="5820"/>
        <v>1</v>
      </c>
      <c r="MX328" s="899">
        <f t="shared" si="5821"/>
        <v>1</v>
      </c>
      <c r="MY328" s="899">
        <f t="shared" si="5822"/>
        <v>1</v>
      </c>
      <c r="MZ328" s="966">
        <f t="shared" si="5823"/>
        <v>609000</v>
      </c>
      <c r="NA328" s="901">
        <f t="shared" si="5824"/>
        <v>0</v>
      </c>
      <c r="ND328" s="975" t="s">
        <v>1001</v>
      </c>
      <c r="NE328" s="976" t="s">
        <v>673</v>
      </c>
      <c r="NF328" s="1175" t="s">
        <v>149</v>
      </c>
      <c r="NG328" s="1176">
        <v>7</v>
      </c>
      <c r="NH328" s="979">
        <v>62656.11</v>
      </c>
      <c r="NI328" s="980">
        <v>438593</v>
      </c>
      <c r="NJ328" s="1016"/>
      <c r="NK328" s="898">
        <f t="shared" si="5825"/>
        <v>1</v>
      </c>
      <c r="NL328" s="898">
        <f t="shared" si="5826"/>
        <v>1</v>
      </c>
      <c r="NM328" s="899">
        <f t="shared" si="5827"/>
        <v>1</v>
      </c>
      <c r="NN328" s="899">
        <f t="shared" si="5828"/>
        <v>1</v>
      </c>
      <c r="NO328" s="899">
        <f t="shared" si="5829"/>
        <v>1</v>
      </c>
      <c r="NP328" s="899">
        <f t="shared" si="5830"/>
        <v>1</v>
      </c>
      <c r="NQ328" s="966">
        <f t="shared" si="5831"/>
        <v>438593</v>
      </c>
      <c r="NR328" s="901">
        <f t="shared" si="5832"/>
        <v>0</v>
      </c>
      <c r="NU328" s="981" t="s">
        <v>1001</v>
      </c>
      <c r="NV328" s="982" t="s">
        <v>673</v>
      </c>
      <c r="NW328" s="1177" t="s">
        <v>149</v>
      </c>
      <c r="NX328" s="1178">
        <v>7</v>
      </c>
      <c r="NY328" s="1022">
        <v>63289</v>
      </c>
      <c r="NZ328" s="986">
        <f t="shared" si="5613"/>
        <v>443023</v>
      </c>
      <c r="OA328" s="1016"/>
      <c r="OB328" s="898">
        <f t="shared" si="5833"/>
        <v>1</v>
      </c>
      <c r="OC328" s="898">
        <f t="shared" si="5834"/>
        <v>1</v>
      </c>
      <c r="OD328" s="899">
        <f t="shared" si="5835"/>
        <v>1</v>
      </c>
      <c r="OE328" s="899">
        <f t="shared" si="5836"/>
        <v>1</v>
      </c>
      <c r="OF328" s="899">
        <f t="shared" si="5837"/>
        <v>1</v>
      </c>
      <c r="OG328" s="899">
        <f t="shared" si="5838"/>
        <v>1</v>
      </c>
      <c r="OH328" s="966">
        <f t="shared" si="5839"/>
        <v>443023</v>
      </c>
      <c r="OI328" s="901">
        <f t="shared" si="5840"/>
        <v>0</v>
      </c>
      <c r="OL328" s="958" t="s">
        <v>1001</v>
      </c>
      <c r="OM328" s="1012" t="s">
        <v>673</v>
      </c>
      <c r="ON328" s="1179" t="s">
        <v>149</v>
      </c>
      <c r="OO328" s="1180">
        <v>7</v>
      </c>
      <c r="OP328" s="1015">
        <v>55878</v>
      </c>
      <c r="OQ328" s="1025">
        <f t="shared" si="5622"/>
        <v>391146</v>
      </c>
      <c r="OR328" s="1016"/>
      <c r="OS328" s="898">
        <f t="shared" si="5841"/>
        <v>1</v>
      </c>
      <c r="OT328" s="898">
        <f t="shared" si="5842"/>
        <v>1</v>
      </c>
      <c r="OU328" s="899">
        <f t="shared" si="5843"/>
        <v>1</v>
      </c>
      <c r="OV328" s="899">
        <f t="shared" si="5844"/>
        <v>1</v>
      </c>
      <c r="OW328" s="899">
        <f t="shared" si="5845"/>
        <v>1</v>
      </c>
      <c r="OX328" s="899">
        <f t="shared" si="5846"/>
        <v>1</v>
      </c>
      <c r="OY328" s="966">
        <f t="shared" si="5847"/>
        <v>391146</v>
      </c>
      <c r="OZ328" s="901">
        <f t="shared" si="5848"/>
        <v>0</v>
      </c>
      <c r="PC328" s="958" t="s">
        <v>1001</v>
      </c>
      <c r="PD328" s="1012" t="s">
        <v>673</v>
      </c>
      <c r="PE328" s="1179" t="s">
        <v>149</v>
      </c>
      <c r="PF328" s="1180">
        <v>7</v>
      </c>
      <c r="PG328" s="1023">
        <v>79746</v>
      </c>
      <c r="PH328" s="1029">
        <v>558222</v>
      </c>
      <c r="PI328" s="1249"/>
      <c r="PJ328" s="898">
        <f t="shared" si="5849"/>
        <v>1</v>
      </c>
      <c r="PK328" s="898">
        <f t="shared" si="5850"/>
        <v>1</v>
      </c>
      <c r="PL328" s="899">
        <f t="shared" si="5851"/>
        <v>1</v>
      </c>
      <c r="PM328" s="899">
        <f t="shared" si="5852"/>
        <v>1</v>
      </c>
      <c r="PN328" s="899">
        <f t="shared" si="5853"/>
        <v>1</v>
      </c>
      <c r="PO328" s="899">
        <f t="shared" si="5854"/>
        <v>1</v>
      </c>
      <c r="PP328" s="966">
        <f t="shared" si="5855"/>
        <v>558222</v>
      </c>
      <c r="PQ328" s="901">
        <f t="shared" si="5856"/>
        <v>0</v>
      </c>
      <c r="PT328" s="958" t="s">
        <v>1001</v>
      </c>
      <c r="PU328" s="1012" t="s">
        <v>673</v>
      </c>
      <c r="PV328" s="1179" t="s">
        <v>149</v>
      </c>
      <c r="PW328" s="1180">
        <v>7</v>
      </c>
      <c r="PX328" s="1015">
        <v>40520</v>
      </c>
      <c r="PY328" s="1025">
        <f t="shared" si="5639"/>
        <v>283640</v>
      </c>
      <c r="PZ328" s="1016"/>
      <c r="QA328" s="898">
        <f t="shared" si="5857"/>
        <v>1</v>
      </c>
      <c r="QB328" s="898">
        <f t="shared" si="5858"/>
        <v>1</v>
      </c>
      <c r="QC328" s="899">
        <f t="shared" si="5859"/>
        <v>1</v>
      </c>
      <c r="QD328" s="899">
        <f t="shared" si="5860"/>
        <v>1</v>
      </c>
      <c r="QE328" s="899">
        <f t="shared" si="5861"/>
        <v>1</v>
      </c>
      <c r="QF328" s="899">
        <f t="shared" si="5862"/>
        <v>1</v>
      </c>
      <c r="QG328" s="966">
        <f t="shared" si="5863"/>
        <v>283640</v>
      </c>
      <c r="QH328" s="901">
        <f t="shared" si="5864"/>
        <v>0</v>
      </c>
      <c r="QK328" s="958" t="s">
        <v>1001</v>
      </c>
      <c r="QL328" s="1012" t="s">
        <v>673</v>
      </c>
      <c r="QM328" s="1179" t="s">
        <v>149</v>
      </c>
      <c r="QN328" s="1180">
        <v>7</v>
      </c>
      <c r="QO328" s="1021">
        <v>100198.49999999999</v>
      </c>
      <c r="QP328" s="1028">
        <f t="shared" si="5648"/>
        <v>701390</v>
      </c>
      <c r="QQ328" s="1016"/>
      <c r="QR328" s="898">
        <f t="shared" si="5865"/>
        <v>1</v>
      </c>
      <c r="QS328" s="898">
        <f t="shared" si="5866"/>
        <v>1</v>
      </c>
      <c r="QT328" s="899">
        <f t="shared" si="5867"/>
        <v>1</v>
      </c>
      <c r="QU328" s="899">
        <f t="shared" si="5868"/>
        <v>1</v>
      </c>
      <c r="QV328" s="899">
        <f t="shared" si="5869"/>
        <v>1</v>
      </c>
      <c r="QW328" s="899">
        <f t="shared" si="5870"/>
        <v>1</v>
      </c>
      <c r="QX328" s="966">
        <f t="shared" si="5871"/>
        <v>701390</v>
      </c>
      <c r="QY328" s="901">
        <f t="shared" si="5872"/>
        <v>0</v>
      </c>
      <c r="RB328" s="405"/>
      <c r="RC328" s="406"/>
      <c r="RD328" s="407"/>
      <c r="RE328" s="408"/>
      <c r="RF328" s="409"/>
      <c r="RG328" s="410"/>
      <c r="RH328" s="410"/>
      <c r="RI328" s="898"/>
      <c r="RJ328" s="898"/>
      <c r="RK328" s="934"/>
      <c r="RL328" s="934"/>
      <c r="RM328" s="934"/>
      <c r="RN328" s="934"/>
      <c r="RO328" s="935"/>
      <c r="RP328" s="936"/>
      <c r="RS328" s="405"/>
      <c r="RT328" s="406"/>
      <c r="RU328" s="407"/>
      <c r="RV328" s="408"/>
      <c r="RW328" s="409"/>
      <c r="RX328" s="410"/>
      <c r="RY328" s="410"/>
      <c r="RZ328" s="898"/>
      <c r="SA328" s="898"/>
      <c r="SB328" s="934"/>
      <c r="SC328" s="934"/>
      <c r="SD328" s="934"/>
      <c r="SE328" s="934"/>
      <c r="SF328" s="935"/>
      <c r="SG328" s="936"/>
      <c r="SJ328" s="405"/>
      <c r="SK328" s="406"/>
      <c r="SL328" s="407"/>
      <c r="SM328" s="408"/>
      <c r="SN328" s="409"/>
      <c r="SO328" s="410"/>
      <c r="SP328" s="410"/>
      <c r="SQ328" s="898"/>
      <c r="SR328" s="898"/>
      <c r="SS328" s="934"/>
      <c r="ST328" s="934"/>
      <c r="SU328" s="934"/>
      <c r="SV328" s="934"/>
      <c r="SW328" s="935"/>
      <c r="SX328" s="936"/>
    </row>
    <row r="329" spans="2:518" ht="64.5" customHeight="1" thickTop="1" thickBot="1">
      <c r="B329" s="958" t="s">
        <v>1002</v>
      </c>
      <c r="C329" s="1012" t="s">
        <v>674</v>
      </c>
      <c r="D329" s="1179" t="s">
        <v>149</v>
      </c>
      <c r="E329" s="1180">
        <v>7</v>
      </c>
      <c r="F329" s="1015"/>
      <c r="G329" s="1025">
        <f t="shared" si="5423"/>
        <v>0</v>
      </c>
      <c r="H329" s="1016"/>
      <c r="K329" s="958" t="s">
        <v>1002</v>
      </c>
      <c r="L329" s="1012" t="s">
        <v>674</v>
      </c>
      <c r="M329" s="1179" t="s">
        <v>149</v>
      </c>
      <c r="N329" s="1180">
        <v>7</v>
      </c>
      <c r="O329" s="1017">
        <v>33328</v>
      </c>
      <c r="P329" s="1025">
        <f t="shared" si="5424"/>
        <v>233296</v>
      </c>
      <c r="Q329" s="1016"/>
      <c r="R329" s="898">
        <f t="shared" si="5657"/>
        <v>1</v>
      </c>
      <c r="S329" s="898">
        <f t="shared" si="5658"/>
        <v>1</v>
      </c>
      <c r="T329" s="899">
        <f t="shared" si="5659"/>
        <v>1</v>
      </c>
      <c r="U329" s="899">
        <f t="shared" si="5660"/>
        <v>1</v>
      </c>
      <c r="V329" s="899">
        <f t="shared" si="5661"/>
        <v>1</v>
      </c>
      <c r="W329" s="899">
        <f t="shared" si="5662"/>
        <v>1</v>
      </c>
      <c r="X329" s="966">
        <f t="shared" si="5663"/>
        <v>233296</v>
      </c>
      <c r="Y329" s="901">
        <f t="shared" si="5664"/>
        <v>0</v>
      </c>
      <c r="Z329" s="872"/>
      <c r="AA329" s="872"/>
      <c r="AB329" s="958" t="s">
        <v>1002</v>
      </c>
      <c r="AC329" s="1012" t="s">
        <v>674</v>
      </c>
      <c r="AD329" s="1179" t="s">
        <v>149</v>
      </c>
      <c r="AE329" s="1180">
        <v>7</v>
      </c>
      <c r="AF329" s="1015">
        <v>65100</v>
      </c>
      <c r="AG329" s="1025">
        <f t="shared" si="5425"/>
        <v>455700</v>
      </c>
      <c r="AH329" s="1016"/>
      <c r="AI329" s="898">
        <f t="shared" si="5665"/>
        <v>1</v>
      </c>
      <c r="AJ329" s="898">
        <f t="shared" si="5666"/>
        <v>1</v>
      </c>
      <c r="AK329" s="899">
        <f t="shared" si="5667"/>
        <v>1</v>
      </c>
      <c r="AL329" s="899">
        <f t="shared" si="5668"/>
        <v>1</v>
      </c>
      <c r="AM329" s="899">
        <f t="shared" si="5669"/>
        <v>1</v>
      </c>
      <c r="AN329" s="899">
        <f t="shared" si="5670"/>
        <v>1</v>
      </c>
      <c r="AO329" s="966">
        <f t="shared" si="5671"/>
        <v>455700</v>
      </c>
      <c r="AP329" s="901">
        <f t="shared" si="5672"/>
        <v>0</v>
      </c>
      <c r="AQ329" s="872"/>
      <c r="AR329" s="872"/>
      <c r="AS329" s="958" t="s">
        <v>1002</v>
      </c>
      <c r="AT329" s="1018" t="s">
        <v>674</v>
      </c>
      <c r="AU329" s="1179" t="s">
        <v>149</v>
      </c>
      <c r="AV329" s="1180">
        <v>7</v>
      </c>
      <c r="AW329" s="1019">
        <v>50000</v>
      </c>
      <c r="AX329" s="1026">
        <f t="shared" si="5434"/>
        <v>350000</v>
      </c>
      <c r="AY329" s="1016"/>
      <c r="AZ329" s="898">
        <f t="shared" si="5673"/>
        <v>1</v>
      </c>
      <c r="BA329" s="898">
        <f t="shared" si="5674"/>
        <v>1</v>
      </c>
      <c r="BB329" s="899">
        <f t="shared" si="5675"/>
        <v>1</v>
      </c>
      <c r="BC329" s="899">
        <f t="shared" si="5676"/>
        <v>1</v>
      </c>
      <c r="BD329" s="899">
        <f t="shared" si="5677"/>
        <v>1</v>
      </c>
      <c r="BE329" s="899">
        <f t="shared" si="5678"/>
        <v>1</v>
      </c>
      <c r="BF329" s="966">
        <f t="shared" si="5679"/>
        <v>350000</v>
      </c>
      <c r="BG329" s="901">
        <f t="shared" si="5680"/>
        <v>0</v>
      </c>
      <c r="BJ329" s="958" t="s">
        <v>1002</v>
      </c>
      <c r="BK329" s="1012" t="s">
        <v>674</v>
      </c>
      <c r="BL329" s="1179" t="s">
        <v>149</v>
      </c>
      <c r="BM329" s="1180">
        <v>7</v>
      </c>
      <c r="BN329" s="1015">
        <v>16055</v>
      </c>
      <c r="BO329" s="1025">
        <f t="shared" si="5443"/>
        <v>112385</v>
      </c>
      <c r="BP329" s="1016"/>
      <c r="BQ329" s="898">
        <f t="shared" si="5681"/>
        <v>1</v>
      </c>
      <c r="BR329" s="898">
        <f t="shared" si="5682"/>
        <v>1</v>
      </c>
      <c r="BS329" s="899">
        <f t="shared" si="5683"/>
        <v>1</v>
      </c>
      <c r="BT329" s="899">
        <f t="shared" si="5684"/>
        <v>1</v>
      </c>
      <c r="BU329" s="899">
        <f t="shared" si="5685"/>
        <v>1</v>
      </c>
      <c r="BV329" s="899">
        <f t="shared" si="5686"/>
        <v>1</v>
      </c>
      <c r="BW329" s="966">
        <f t="shared" si="5687"/>
        <v>112385</v>
      </c>
      <c r="BX329" s="901">
        <f t="shared" si="5688"/>
        <v>0</v>
      </c>
      <c r="CA329" s="958" t="s">
        <v>1002</v>
      </c>
      <c r="CB329" s="1012" t="s">
        <v>674</v>
      </c>
      <c r="CC329" s="1179" t="s">
        <v>149</v>
      </c>
      <c r="CD329" s="1180">
        <v>7</v>
      </c>
      <c r="CE329" s="1015">
        <v>32461</v>
      </c>
      <c r="CF329" s="1025">
        <f t="shared" si="5452"/>
        <v>227227</v>
      </c>
      <c r="CG329" s="1016"/>
      <c r="CH329" s="898">
        <f t="shared" si="5689"/>
        <v>1</v>
      </c>
      <c r="CI329" s="898">
        <f t="shared" si="5690"/>
        <v>1</v>
      </c>
      <c r="CJ329" s="899">
        <f t="shared" si="5691"/>
        <v>1</v>
      </c>
      <c r="CK329" s="899">
        <f t="shared" si="5692"/>
        <v>1</v>
      </c>
      <c r="CL329" s="899">
        <f t="shared" si="5693"/>
        <v>1</v>
      </c>
      <c r="CM329" s="899">
        <f t="shared" si="5694"/>
        <v>1</v>
      </c>
      <c r="CN329" s="966">
        <f t="shared" si="5695"/>
        <v>227227</v>
      </c>
      <c r="CO329" s="901">
        <f t="shared" si="5696"/>
        <v>0</v>
      </c>
      <c r="CR329" s="958" t="s">
        <v>1002</v>
      </c>
      <c r="CS329" s="1012" t="s">
        <v>674</v>
      </c>
      <c r="CT329" s="1179" t="s">
        <v>149</v>
      </c>
      <c r="CU329" s="1180">
        <v>7</v>
      </c>
      <c r="CV329" s="1015">
        <v>68000</v>
      </c>
      <c r="CW329" s="1025">
        <f t="shared" si="5461"/>
        <v>476000</v>
      </c>
      <c r="CX329" s="1016"/>
      <c r="CY329" s="898">
        <f t="shared" si="5697"/>
        <v>1</v>
      </c>
      <c r="CZ329" s="898">
        <f t="shared" si="5698"/>
        <v>1</v>
      </c>
      <c r="DA329" s="899">
        <f t="shared" si="5699"/>
        <v>1</v>
      </c>
      <c r="DB329" s="899">
        <f t="shared" si="5700"/>
        <v>1</v>
      </c>
      <c r="DC329" s="899">
        <f t="shared" si="5701"/>
        <v>1</v>
      </c>
      <c r="DD329" s="899">
        <f t="shared" si="5702"/>
        <v>1</v>
      </c>
      <c r="DE329" s="966">
        <f t="shared" si="5703"/>
        <v>476000</v>
      </c>
      <c r="DF329" s="901">
        <f t="shared" si="5704"/>
        <v>0</v>
      </c>
      <c r="DI329" s="958" t="s">
        <v>1002</v>
      </c>
      <c r="DJ329" s="1012" t="s">
        <v>674</v>
      </c>
      <c r="DK329" s="1179" t="s">
        <v>149</v>
      </c>
      <c r="DL329" s="1180">
        <v>7</v>
      </c>
      <c r="DM329" s="1015">
        <v>57955</v>
      </c>
      <c r="DN329" s="1025">
        <f t="shared" si="5470"/>
        <v>405685</v>
      </c>
      <c r="DO329" s="1016"/>
      <c r="DP329" s="898">
        <f t="shared" si="5705"/>
        <v>1</v>
      </c>
      <c r="DQ329" s="898">
        <f t="shared" si="5706"/>
        <v>1</v>
      </c>
      <c r="DR329" s="899">
        <f t="shared" si="5707"/>
        <v>1</v>
      </c>
      <c r="DS329" s="899">
        <f t="shared" si="5708"/>
        <v>1</v>
      </c>
      <c r="DT329" s="899">
        <f t="shared" si="5709"/>
        <v>1</v>
      </c>
      <c r="DU329" s="899">
        <f t="shared" si="5710"/>
        <v>1</v>
      </c>
      <c r="DV329" s="966">
        <f t="shared" si="5711"/>
        <v>405685</v>
      </c>
      <c r="DW329" s="901">
        <f t="shared" si="5712"/>
        <v>0</v>
      </c>
      <c r="DZ329" s="958" t="s">
        <v>1002</v>
      </c>
      <c r="EA329" s="1012" t="s">
        <v>674</v>
      </c>
      <c r="EB329" s="1179" t="s">
        <v>149</v>
      </c>
      <c r="EC329" s="1180">
        <v>7</v>
      </c>
      <c r="ED329" s="1015">
        <v>67800</v>
      </c>
      <c r="EE329" s="1025">
        <f t="shared" si="5479"/>
        <v>474600</v>
      </c>
      <c r="EF329" s="1016"/>
      <c r="EG329" s="898">
        <f t="shared" si="5713"/>
        <v>1</v>
      </c>
      <c r="EH329" s="898">
        <f t="shared" si="5714"/>
        <v>1</v>
      </c>
      <c r="EI329" s="899">
        <f t="shared" si="5715"/>
        <v>1</v>
      </c>
      <c r="EJ329" s="899">
        <f t="shared" si="5716"/>
        <v>1</v>
      </c>
      <c r="EK329" s="899">
        <f t="shared" si="5717"/>
        <v>1</v>
      </c>
      <c r="EL329" s="899">
        <f t="shared" si="5718"/>
        <v>1</v>
      </c>
      <c r="EM329" s="966">
        <f t="shared" si="5719"/>
        <v>474600</v>
      </c>
      <c r="EN329" s="901">
        <f t="shared" si="5720"/>
        <v>0</v>
      </c>
      <c r="EQ329" s="958" t="s">
        <v>1002</v>
      </c>
      <c r="ER329" s="1012" t="s">
        <v>674</v>
      </c>
      <c r="ES329" s="1179" t="s">
        <v>149</v>
      </c>
      <c r="ET329" s="1180">
        <v>7</v>
      </c>
      <c r="EU329" s="1015">
        <v>32400</v>
      </c>
      <c r="EV329" s="1025">
        <f t="shared" si="5488"/>
        <v>226800</v>
      </c>
      <c r="EW329" s="1016"/>
      <c r="EX329" s="898">
        <f t="shared" si="5721"/>
        <v>1</v>
      </c>
      <c r="EY329" s="898">
        <f t="shared" si="5722"/>
        <v>1</v>
      </c>
      <c r="EZ329" s="899">
        <f t="shared" si="5723"/>
        <v>1</v>
      </c>
      <c r="FA329" s="899">
        <f t="shared" si="5724"/>
        <v>1</v>
      </c>
      <c r="FB329" s="899">
        <f t="shared" si="5725"/>
        <v>1</v>
      </c>
      <c r="FC329" s="899">
        <f t="shared" si="5726"/>
        <v>1</v>
      </c>
      <c r="FD329" s="966">
        <f t="shared" si="5727"/>
        <v>226800</v>
      </c>
      <c r="FE329" s="901">
        <f t="shared" si="5728"/>
        <v>0</v>
      </c>
      <c r="FH329" s="958"/>
      <c r="FI329" s="1012"/>
      <c r="FJ329" s="1179"/>
      <c r="FK329" s="1180"/>
      <c r="FL329" s="1015"/>
      <c r="FM329" s="1025">
        <f t="shared" si="5497"/>
        <v>0</v>
      </c>
      <c r="FN329" s="1016"/>
      <c r="FO329" s="898" t="e">
        <f t="shared" si="5729"/>
        <v>#N/A</v>
      </c>
      <c r="FP329" s="898" t="e">
        <f t="shared" si="5730"/>
        <v>#N/A</v>
      </c>
      <c r="FQ329" s="899" t="e">
        <f t="shared" si="5731"/>
        <v>#N/A</v>
      </c>
      <c r="FR329" s="899">
        <f t="shared" si="5732"/>
        <v>0</v>
      </c>
      <c r="FS329" s="899">
        <f t="shared" si="5733"/>
        <v>0</v>
      </c>
      <c r="FT329" s="899" t="e">
        <f t="shared" si="5734"/>
        <v>#N/A</v>
      </c>
      <c r="FU329" s="966">
        <f t="shared" si="5735"/>
        <v>0</v>
      </c>
      <c r="FV329" s="901">
        <f t="shared" si="5736"/>
        <v>0</v>
      </c>
      <c r="FY329" s="958" t="s">
        <v>1002</v>
      </c>
      <c r="FZ329" s="1012" t="s">
        <v>674</v>
      </c>
      <c r="GA329" s="1179" t="s">
        <v>149</v>
      </c>
      <c r="GB329" s="1180">
        <v>7</v>
      </c>
      <c r="GC329" s="1017">
        <v>33328</v>
      </c>
      <c r="GD329" s="1025">
        <f t="shared" si="5506"/>
        <v>233296</v>
      </c>
      <c r="GE329" s="1016"/>
      <c r="GF329" s="898">
        <f t="shared" si="5737"/>
        <v>1</v>
      </c>
      <c r="GG329" s="898">
        <f t="shared" si="5738"/>
        <v>1</v>
      </c>
      <c r="GH329" s="899">
        <f t="shared" si="5739"/>
        <v>1</v>
      </c>
      <c r="GI329" s="899">
        <f t="shared" si="5740"/>
        <v>1</v>
      </c>
      <c r="GJ329" s="899">
        <f t="shared" si="5741"/>
        <v>1</v>
      </c>
      <c r="GK329" s="899">
        <f t="shared" si="5742"/>
        <v>1</v>
      </c>
      <c r="GL329" s="966">
        <f t="shared" si="5743"/>
        <v>233296</v>
      </c>
      <c r="GM329" s="901">
        <f t="shared" si="5744"/>
        <v>0</v>
      </c>
      <c r="GP329" s="958" t="s">
        <v>1002</v>
      </c>
      <c r="GQ329" s="1012" t="s">
        <v>674</v>
      </c>
      <c r="GR329" s="1179" t="s">
        <v>149</v>
      </c>
      <c r="GS329" s="1180">
        <v>7</v>
      </c>
      <c r="GT329" s="1015">
        <v>32650</v>
      </c>
      <c r="GU329" s="1025">
        <f t="shared" si="5515"/>
        <v>228550</v>
      </c>
      <c r="GV329" s="1016"/>
      <c r="GW329" s="898">
        <f t="shared" si="5745"/>
        <v>1</v>
      </c>
      <c r="GX329" s="898">
        <f t="shared" si="5746"/>
        <v>1</v>
      </c>
      <c r="GY329" s="899">
        <f t="shared" si="5747"/>
        <v>1</v>
      </c>
      <c r="GZ329" s="899">
        <f t="shared" si="5748"/>
        <v>1</v>
      </c>
      <c r="HA329" s="899">
        <f t="shared" si="5749"/>
        <v>1</v>
      </c>
      <c r="HB329" s="899">
        <f t="shared" si="5750"/>
        <v>1</v>
      </c>
      <c r="HC329" s="966">
        <f t="shared" si="5751"/>
        <v>228550</v>
      </c>
      <c r="HD329" s="901">
        <f t="shared" si="5752"/>
        <v>0</v>
      </c>
      <c r="HG329" s="958" t="s">
        <v>1002</v>
      </c>
      <c r="HH329" s="1012" t="s">
        <v>674</v>
      </c>
      <c r="HI329" s="1179" t="s">
        <v>149</v>
      </c>
      <c r="HJ329" s="1180">
        <v>7</v>
      </c>
      <c r="HK329" s="1015">
        <v>43378</v>
      </c>
      <c r="HL329" s="1025">
        <f t="shared" si="5524"/>
        <v>303646</v>
      </c>
      <c r="HM329" s="1016"/>
      <c r="HN329" s="898">
        <f t="shared" si="5753"/>
        <v>1</v>
      </c>
      <c r="HO329" s="898">
        <f t="shared" si="5754"/>
        <v>1</v>
      </c>
      <c r="HP329" s="899">
        <f t="shared" si="5755"/>
        <v>1</v>
      </c>
      <c r="HQ329" s="899">
        <f t="shared" si="5756"/>
        <v>1</v>
      </c>
      <c r="HR329" s="899">
        <f t="shared" si="5757"/>
        <v>1</v>
      </c>
      <c r="HS329" s="899">
        <f t="shared" si="5758"/>
        <v>1</v>
      </c>
      <c r="HT329" s="966">
        <f t="shared" si="5759"/>
        <v>303646</v>
      </c>
      <c r="HU329" s="901">
        <f t="shared" si="5760"/>
        <v>0</v>
      </c>
      <c r="HX329" s="958" t="s">
        <v>1002</v>
      </c>
      <c r="HY329" s="1012" t="s">
        <v>674</v>
      </c>
      <c r="HZ329" s="1179" t="s">
        <v>149</v>
      </c>
      <c r="IA329" s="1180">
        <v>7</v>
      </c>
      <c r="IB329" s="1020">
        <v>13169</v>
      </c>
      <c r="IC329" s="1027">
        <f t="shared" si="5533"/>
        <v>92183</v>
      </c>
      <c r="ID329" s="1016"/>
      <c r="IE329" s="898">
        <f t="shared" si="5761"/>
        <v>1</v>
      </c>
      <c r="IF329" s="898">
        <f t="shared" si="5762"/>
        <v>1</v>
      </c>
      <c r="IG329" s="899">
        <f t="shared" si="5763"/>
        <v>1</v>
      </c>
      <c r="IH329" s="899">
        <f t="shared" si="5764"/>
        <v>1</v>
      </c>
      <c r="II329" s="899">
        <f t="shared" si="5765"/>
        <v>1</v>
      </c>
      <c r="IJ329" s="899">
        <f t="shared" si="5766"/>
        <v>1</v>
      </c>
      <c r="IK329" s="966">
        <f t="shared" si="5767"/>
        <v>92183</v>
      </c>
      <c r="IL329" s="901">
        <f t="shared" si="5768"/>
        <v>0</v>
      </c>
      <c r="IO329" s="958" t="s">
        <v>1002</v>
      </c>
      <c r="IP329" s="1012" t="s">
        <v>674</v>
      </c>
      <c r="IQ329" s="1179" t="s">
        <v>149</v>
      </c>
      <c r="IR329" s="1180">
        <v>7</v>
      </c>
      <c r="IS329" s="1015">
        <v>62953</v>
      </c>
      <c r="IT329" s="1025">
        <f t="shared" si="5542"/>
        <v>440671</v>
      </c>
      <c r="IU329" s="1016"/>
      <c r="IV329" s="898">
        <f t="shared" si="5769"/>
        <v>1</v>
      </c>
      <c r="IW329" s="898">
        <f t="shared" si="5770"/>
        <v>1</v>
      </c>
      <c r="IX329" s="899">
        <f t="shared" si="5771"/>
        <v>1</v>
      </c>
      <c r="IY329" s="899">
        <f t="shared" si="5772"/>
        <v>1</v>
      </c>
      <c r="IZ329" s="899">
        <f t="shared" si="5773"/>
        <v>1</v>
      </c>
      <c r="JA329" s="899">
        <f t="shared" si="5774"/>
        <v>1</v>
      </c>
      <c r="JB329" s="966">
        <f t="shared" si="5775"/>
        <v>440671</v>
      </c>
      <c r="JC329" s="901">
        <f t="shared" si="5776"/>
        <v>0</v>
      </c>
      <c r="JF329" s="958" t="s">
        <v>1002</v>
      </c>
      <c r="JG329" s="1012" t="s">
        <v>674</v>
      </c>
      <c r="JH329" s="1179" t="s">
        <v>149</v>
      </c>
      <c r="JI329" s="1180">
        <v>7</v>
      </c>
      <c r="JJ329" s="1015">
        <v>52900</v>
      </c>
      <c r="JK329" s="1025">
        <f t="shared" si="5551"/>
        <v>370300</v>
      </c>
      <c r="JL329" s="1016"/>
      <c r="JM329" s="898">
        <f t="shared" si="5777"/>
        <v>1</v>
      </c>
      <c r="JN329" s="898">
        <f t="shared" si="5778"/>
        <v>1</v>
      </c>
      <c r="JO329" s="899">
        <f t="shared" si="5779"/>
        <v>1</v>
      </c>
      <c r="JP329" s="899">
        <f t="shared" si="5780"/>
        <v>1</v>
      </c>
      <c r="JQ329" s="899">
        <f t="shared" si="5781"/>
        <v>1</v>
      </c>
      <c r="JR329" s="899">
        <f t="shared" si="5782"/>
        <v>1</v>
      </c>
      <c r="JS329" s="966">
        <f t="shared" si="5783"/>
        <v>370300</v>
      </c>
      <c r="JT329" s="901">
        <f t="shared" si="5784"/>
        <v>0</v>
      </c>
      <c r="JW329" s="958" t="s">
        <v>1002</v>
      </c>
      <c r="JX329" s="1012" t="s">
        <v>674</v>
      </c>
      <c r="JY329" s="1179" t="s">
        <v>149</v>
      </c>
      <c r="JZ329" s="1180">
        <v>7</v>
      </c>
      <c r="KA329" s="1015">
        <v>41283.303599999999</v>
      </c>
      <c r="KB329" s="1025">
        <f t="shared" si="5560"/>
        <v>288983</v>
      </c>
      <c r="KC329" s="1016"/>
      <c r="KD329" s="898">
        <f t="shared" si="5785"/>
        <v>1</v>
      </c>
      <c r="KE329" s="898">
        <f t="shared" si="5786"/>
        <v>1</v>
      </c>
      <c r="KF329" s="899">
        <f t="shared" si="5787"/>
        <v>1</v>
      </c>
      <c r="KG329" s="899">
        <f t="shared" si="5788"/>
        <v>1</v>
      </c>
      <c r="KH329" s="899">
        <f t="shared" si="5789"/>
        <v>1</v>
      </c>
      <c r="KI329" s="899">
        <f t="shared" si="5790"/>
        <v>1</v>
      </c>
      <c r="KJ329" s="966">
        <f t="shared" si="5791"/>
        <v>288983</v>
      </c>
      <c r="KK329" s="901">
        <f t="shared" si="5792"/>
        <v>0</v>
      </c>
      <c r="KN329" s="958" t="s">
        <v>1002</v>
      </c>
      <c r="KO329" s="1012" t="s">
        <v>674</v>
      </c>
      <c r="KP329" s="1179" t="s">
        <v>149</v>
      </c>
      <c r="KQ329" s="1180">
        <v>7</v>
      </c>
      <c r="KR329" s="1015">
        <v>49665</v>
      </c>
      <c r="KS329" s="1025">
        <f t="shared" si="5569"/>
        <v>347655</v>
      </c>
      <c r="KT329" s="1016"/>
      <c r="KU329" s="898">
        <f t="shared" si="5793"/>
        <v>1</v>
      </c>
      <c r="KV329" s="898">
        <f t="shared" si="5794"/>
        <v>1</v>
      </c>
      <c r="KW329" s="899">
        <f t="shared" si="5795"/>
        <v>1</v>
      </c>
      <c r="KX329" s="899">
        <f t="shared" si="5796"/>
        <v>1</v>
      </c>
      <c r="KY329" s="899">
        <f t="shared" si="5797"/>
        <v>1</v>
      </c>
      <c r="KZ329" s="899">
        <f t="shared" si="5798"/>
        <v>1</v>
      </c>
      <c r="LA329" s="966">
        <f t="shared" si="5799"/>
        <v>347655</v>
      </c>
      <c r="LB329" s="901">
        <f t="shared" si="5800"/>
        <v>0</v>
      </c>
      <c r="LE329" s="958" t="s">
        <v>1002</v>
      </c>
      <c r="LF329" s="1012" t="s">
        <v>674</v>
      </c>
      <c r="LG329" s="1179" t="s">
        <v>149</v>
      </c>
      <c r="LH329" s="1180">
        <v>7</v>
      </c>
      <c r="LI329" s="1021">
        <v>99700</v>
      </c>
      <c r="LJ329" s="1028">
        <f t="shared" si="5578"/>
        <v>697900</v>
      </c>
      <c r="LK329" s="1016"/>
      <c r="LL329" s="898">
        <f t="shared" si="5801"/>
        <v>1</v>
      </c>
      <c r="LM329" s="898">
        <f t="shared" si="5802"/>
        <v>1</v>
      </c>
      <c r="LN329" s="899">
        <f t="shared" si="5803"/>
        <v>1</v>
      </c>
      <c r="LO329" s="899">
        <f t="shared" si="5804"/>
        <v>1</v>
      </c>
      <c r="LP329" s="899">
        <f t="shared" si="5805"/>
        <v>1</v>
      </c>
      <c r="LQ329" s="899">
        <f t="shared" si="5806"/>
        <v>1</v>
      </c>
      <c r="LR329" s="966">
        <f t="shared" si="5807"/>
        <v>697900</v>
      </c>
      <c r="LS329" s="901">
        <f t="shared" si="5808"/>
        <v>0</v>
      </c>
      <c r="LV329" s="958" t="s">
        <v>1002</v>
      </c>
      <c r="LW329" s="1012" t="s">
        <v>674</v>
      </c>
      <c r="LX329" s="1179" t="s">
        <v>149</v>
      </c>
      <c r="LY329" s="1180">
        <v>7</v>
      </c>
      <c r="LZ329" s="1015">
        <v>49400</v>
      </c>
      <c r="MA329" s="1025">
        <f t="shared" si="5587"/>
        <v>345800</v>
      </c>
      <c r="MB329" s="1016"/>
      <c r="MC329" s="898">
        <f t="shared" si="5809"/>
        <v>1</v>
      </c>
      <c r="MD329" s="898">
        <f t="shared" si="5810"/>
        <v>1</v>
      </c>
      <c r="ME329" s="899">
        <f t="shared" si="5811"/>
        <v>1</v>
      </c>
      <c r="MF329" s="899">
        <f t="shared" si="5812"/>
        <v>1</v>
      </c>
      <c r="MG329" s="899">
        <f t="shared" si="5813"/>
        <v>1</v>
      </c>
      <c r="MH329" s="899">
        <f t="shared" si="5814"/>
        <v>1</v>
      </c>
      <c r="MI329" s="966">
        <f t="shared" si="5815"/>
        <v>345800</v>
      </c>
      <c r="MJ329" s="901">
        <f t="shared" si="5816"/>
        <v>0</v>
      </c>
      <c r="MM329" s="958" t="s">
        <v>1002</v>
      </c>
      <c r="MN329" s="1012" t="s">
        <v>674</v>
      </c>
      <c r="MO329" s="1179" t="s">
        <v>149</v>
      </c>
      <c r="MP329" s="1180">
        <v>7</v>
      </c>
      <c r="MQ329" s="1015">
        <v>87000</v>
      </c>
      <c r="MR329" s="1025">
        <f t="shared" si="5596"/>
        <v>609000</v>
      </c>
      <c r="MS329" s="1016"/>
      <c r="MT329" s="898">
        <f t="shared" si="5817"/>
        <v>1</v>
      </c>
      <c r="MU329" s="898">
        <f t="shared" si="5818"/>
        <v>1</v>
      </c>
      <c r="MV329" s="899">
        <f t="shared" si="5819"/>
        <v>1</v>
      </c>
      <c r="MW329" s="899">
        <f t="shared" si="5820"/>
        <v>1</v>
      </c>
      <c r="MX329" s="899">
        <f t="shared" si="5821"/>
        <v>1</v>
      </c>
      <c r="MY329" s="899">
        <f t="shared" si="5822"/>
        <v>1</v>
      </c>
      <c r="MZ329" s="966">
        <f t="shared" si="5823"/>
        <v>609000</v>
      </c>
      <c r="NA329" s="901">
        <f t="shared" si="5824"/>
        <v>0</v>
      </c>
      <c r="ND329" s="975" t="s">
        <v>1002</v>
      </c>
      <c r="NE329" s="976" t="s">
        <v>674</v>
      </c>
      <c r="NF329" s="1175" t="s">
        <v>149</v>
      </c>
      <c r="NG329" s="1176">
        <v>7</v>
      </c>
      <c r="NH329" s="979">
        <v>73493.64</v>
      </c>
      <c r="NI329" s="980">
        <v>514455</v>
      </c>
      <c r="NJ329" s="1016"/>
      <c r="NK329" s="898">
        <f t="shared" si="5825"/>
        <v>1</v>
      </c>
      <c r="NL329" s="898">
        <f t="shared" si="5826"/>
        <v>1</v>
      </c>
      <c r="NM329" s="899">
        <f t="shared" si="5827"/>
        <v>1</v>
      </c>
      <c r="NN329" s="899">
        <f t="shared" si="5828"/>
        <v>1</v>
      </c>
      <c r="NO329" s="899">
        <f t="shared" si="5829"/>
        <v>1</v>
      </c>
      <c r="NP329" s="899">
        <f t="shared" si="5830"/>
        <v>1</v>
      </c>
      <c r="NQ329" s="966">
        <f t="shared" si="5831"/>
        <v>514455</v>
      </c>
      <c r="NR329" s="901">
        <f t="shared" si="5832"/>
        <v>0</v>
      </c>
      <c r="NU329" s="981" t="s">
        <v>1002</v>
      </c>
      <c r="NV329" s="982" t="s">
        <v>674</v>
      </c>
      <c r="NW329" s="1177" t="s">
        <v>149</v>
      </c>
      <c r="NX329" s="1178">
        <v>7</v>
      </c>
      <c r="NY329" s="1022">
        <v>74236</v>
      </c>
      <c r="NZ329" s="986">
        <f t="shared" si="5613"/>
        <v>519652</v>
      </c>
      <c r="OA329" s="1016"/>
      <c r="OB329" s="898">
        <f t="shared" si="5833"/>
        <v>1</v>
      </c>
      <c r="OC329" s="898">
        <f t="shared" si="5834"/>
        <v>1</v>
      </c>
      <c r="OD329" s="899">
        <f t="shared" si="5835"/>
        <v>1</v>
      </c>
      <c r="OE329" s="899">
        <f t="shared" si="5836"/>
        <v>1</v>
      </c>
      <c r="OF329" s="899">
        <f t="shared" si="5837"/>
        <v>1</v>
      </c>
      <c r="OG329" s="899">
        <f t="shared" si="5838"/>
        <v>1</v>
      </c>
      <c r="OH329" s="966">
        <f t="shared" si="5839"/>
        <v>519652</v>
      </c>
      <c r="OI329" s="901">
        <f t="shared" si="5840"/>
        <v>0</v>
      </c>
      <c r="OL329" s="958" t="s">
        <v>1002</v>
      </c>
      <c r="OM329" s="1012" t="s">
        <v>674</v>
      </c>
      <c r="ON329" s="1179" t="s">
        <v>149</v>
      </c>
      <c r="OO329" s="1180">
        <v>7</v>
      </c>
      <c r="OP329" s="1015">
        <v>55878</v>
      </c>
      <c r="OQ329" s="1025">
        <f t="shared" si="5622"/>
        <v>391146</v>
      </c>
      <c r="OR329" s="1016"/>
      <c r="OS329" s="898">
        <f t="shared" si="5841"/>
        <v>1</v>
      </c>
      <c r="OT329" s="898">
        <f t="shared" si="5842"/>
        <v>1</v>
      </c>
      <c r="OU329" s="899">
        <f t="shared" si="5843"/>
        <v>1</v>
      </c>
      <c r="OV329" s="899">
        <f t="shared" si="5844"/>
        <v>1</v>
      </c>
      <c r="OW329" s="899">
        <f t="shared" si="5845"/>
        <v>1</v>
      </c>
      <c r="OX329" s="899">
        <f t="shared" si="5846"/>
        <v>1</v>
      </c>
      <c r="OY329" s="966">
        <f t="shared" si="5847"/>
        <v>391146</v>
      </c>
      <c r="OZ329" s="901">
        <f t="shared" si="5848"/>
        <v>0</v>
      </c>
      <c r="PC329" s="958" t="s">
        <v>1002</v>
      </c>
      <c r="PD329" s="1012" t="s">
        <v>674</v>
      </c>
      <c r="PE329" s="1179" t="s">
        <v>149</v>
      </c>
      <c r="PF329" s="1180">
        <v>7</v>
      </c>
      <c r="PG329" s="1023">
        <v>79746</v>
      </c>
      <c r="PH329" s="1029">
        <v>558222</v>
      </c>
      <c r="PI329" s="1249"/>
      <c r="PJ329" s="898">
        <f t="shared" si="5849"/>
        <v>1</v>
      </c>
      <c r="PK329" s="898">
        <f t="shared" si="5850"/>
        <v>1</v>
      </c>
      <c r="PL329" s="899">
        <f t="shared" si="5851"/>
        <v>1</v>
      </c>
      <c r="PM329" s="899">
        <f t="shared" si="5852"/>
        <v>1</v>
      </c>
      <c r="PN329" s="899">
        <f t="shared" si="5853"/>
        <v>1</v>
      </c>
      <c r="PO329" s="899">
        <f t="shared" si="5854"/>
        <v>1</v>
      </c>
      <c r="PP329" s="966">
        <f t="shared" si="5855"/>
        <v>558222</v>
      </c>
      <c r="PQ329" s="901">
        <f t="shared" si="5856"/>
        <v>0</v>
      </c>
      <c r="PT329" s="958" t="s">
        <v>1002</v>
      </c>
      <c r="PU329" s="1012" t="s">
        <v>674</v>
      </c>
      <c r="PV329" s="1179" t="s">
        <v>149</v>
      </c>
      <c r="PW329" s="1180">
        <v>7</v>
      </c>
      <c r="PX329" s="1015">
        <v>32360</v>
      </c>
      <c r="PY329" s="1025">
        <f t="shared" si="5639"/>
        <v>226520</v>
      </c>
      <c r="PZ329" s="1016"/>
      <c r="QA329" s="898">
        <f t="shared" si="5857"/>
        <v>1</v>
      </c>
      <c r="QB329" s="898">
        <f t="shared" si="5858"/>
        <v>1</v>
      </c>
      <c r="QC329" s="899">
        <f t="shared" si="5859"/>
        <v>1</v>
      </c>
      <c r="QD329" s="899">
        <f t="shared" si="5860"/>
        <v>1</v>
      </c>
      <c r="QE329" s="899">
        <f t="shared" si="5861"/>
        <v>1</v>
      </c>
      <c r="QF329" s="899">
        <f t="shared" si="5862"/>
        <v>1</v>
      </c>
      <c r="QG329" s="966">
        <f t="shared" si="5863"/>
        <v>226520</v>
      </c>
      <c r="QH329" s="901">
        <f t="shared" si="5864"/>
        <v>0</v>
      </c>
      <c r="QK329" s="958" t="s">
        <v>1002</v>
      </c>
      <c r="QL329" s="1012" t="s">
        <v>674</v>
      </c>
      <c r="QM329" s="1179" t="s">
        <v>149</v>
      </c>
      <c r="QN329" s="1180">
        <v>7</v>
      </c>
      <c r="QO329" s="1021">
        <v>100198.49999999999</v>
      </c>
      <c r="QP329" s="1028">
        <f t="shared" si="5648"/>
        <v>701390</v>
      </c>
      <c r="QQ329" s="1016"/>
      <c r="QR329" s="898">
        <f t="shared" si="5865"/>
        <v>1</v>
      </c>
      <c r="QS329" s="898">
        <f t="shared" si="5866"/>
        <v>1</v>
      </c>
      <c r="QT329" s="899">
        <f t="shared" si="5867"/>
        <v>1</v>
      </c>
      <c r="QU329" s="899">
        <f t="shared" si="5868"/>
        <v>1</v>
      </c>
      <c r="QV329" s="899">
        <f t="shared" si="5869"/>
        <v>1</v>
      </c>
      <c r="QW329" s="899">
        <f t="shared" si="5870"/>
        <v>1</v>
      </c>
      <c r="QX329" s="966">
        <f t="shared" si="5871"/>
        <v>701390</v>
      </c>
      <c r="QY329" s="901">
        <f t="shared" si="5872"/>
        <v>0</v>
      </c>
      <c r="RB329" s="405"/>
      <c r="RC329" s="406"/>
      <c r="RD329" s="407"/>
      <c r="RE329" s="408"/>
      <c r="RF329" s="409"/>
      <c r="RG329" s="410"/>
      <c r="RH329" s="410"/>
      <c r="RI329" s="898"/>
      <c r="RJ329" s="898"/>
      <c r="RK329" s="934"/>
      <c r="RL329" s="934"/>
      <c r="RM329" s="934"/>
      <c r="RN329" s="934"/>
      <c r="RO329" s="935"/>
      <c r="RP329" s="936"/>
      <c r="RS329" s="405"/>
      <c r="RT329" s="406"/>
      <c r="RU329" s="407"/>
      <c r="RV329" s="408"/>
      <c r="RW329" s="409"/>
      <c r="RX329" s="410"/>
      <c r="RY329" s="410"/>
      <c r="RZ329" s="898"/>
      <c r="SA329" s="898"/>
      <c r="SB329" s="934"/>
      <c r="SC329" s="934"/>
      <c r="SD329" s="934"/>
      <c r="SE329" s="934"/>
      <c r="SF329" s="935"/>
      <c r="SG329" s="936"/>
      <c r="SJ329" s="405"/>
      <c r="SK329" s="406"/>
      <c r="SL329" s="407"/>
      <c r="SM329" s="408"/>
      <c r="SN329" s="409"/>
      <c r="SO329" s="410"/>
      <c r="SP329" s="410"/>
      <c r="SQ329" s="898"/>
      <c r="SR329" s="898"/>
      <c r="SS329" s="934"/>
      <c r="ST329" s="934"/>
      <c r="SU329" s="934"/>
      <c r="SV329" s="934"/>
      <c r="SW329" s="935"/>
      <c r="SX329" s="936"/>
    </row>
    <row r="330" spans="2:518" ht="64.5" customHeight="1" thickTop="1" thickBot="1">
      <c r="B330" s="958" t="s">
        <v>1003</v>
      </c>
      <c r="C330" s="1012" t="s">
        <v>675</v>
      </c>
      <c r="D330" s="1179" t="s">
        <v>149</v>
      </c>
      <c r="E330" s="1180">
        <v>2</v>
      </c>
      <c r="F330" s="1015"/>
      <c r="G330" s="1025">
        <f t="shared" si="5423"/>
        <v>0</v>
      </c>
      <c r="H330" s="1016"/>
      <c r="K330" s="958" t="s">
        <v>1003</v>
      </c>
      <c r="L330" s="1012" t="s">
        <v>675</v>
      </c>
      <c r="M330" s="1179" t="s">
        <v>149</v>
      </c>
      <c r="N330" s="1180">
        <v>2</v>
      </c>
      <c r="O330" s="1017">
        <v>42038</v>
      </c>
      <c r="P330" s="1025">
        <f t="shared" si="5424"/>
        <v>84076</v>
      </c>
      <c r="Q330" s="1016"/>
      <c r="R330" s="898">
        <f t="shared" si="5657"/>
        <v>1</v>
      </c>
      <c r="S330" s="898">
        <f t="shared" si="5658"/>
        <v>1</v>
      </c>
      <c r="T330" s="899">
        <f t="shared" si="5659"/>
        <v>1</v>
      </c>
      <c r="U330" s="899">
        <f t="shared" si="5660"/>
        <v>1</v>
      </c>
      <c r="V330" s="899">
        <f t="shared" si="5661"/>
        <v>1</v>
      </c>
      <c r="W330" s="899">
        <f t="shared" si="5662"/>
        <v>1</v>
      </c>
      <c r="X330" s="966">
        <f t="shared" si="5663"/>
        <v>84076</v>
      </c>
      <c r="Y330" s="901">
        <f t="shared" si="5664"/>
        <v>0</v>
      </c>
      <c r="Z330" s="872"/>
      <c r="AA330" s="872"/>
      <c r="AB330" s="958" t="s">
        <v>1003</v>
      </c>
      <c r="AC330" s="1012" t="s">
        <v>675</v>
      </c>
      <c r="AD330" s="1179" t="s">
        <v>149</v>
      </c>
      <c r="AE330" s="1180">
        <v>2</v>
      </c>
      <c r="AF330" s="1015">
        <v>82950</v>
      </c>
      <c r="AG330" s="1025">
        <f t="shared" si="5425"/>
        <v>165900</v>
      </c>
      <c r="AH330" s="1016"/>
      <c r="AI330" s="898">
        <f t="shared" si="5665"/>
        <v>1</v>
      </c>
      <c r="AJ330" s="898">
        <f t="shared" si="5666"/>
        <v>1</v>
      </c>
      <c r="AK330" s="899">
        <f t="shared" si="5667"/>
        <v>1</v>
      </c>
      <c r="AL330" s="899">
        <f t="shared" si="5668"/>
        <v>1</v>
      </c>
      <c r="AM330" s="899">
        <f t="shared" si="5669"/>
        <v>1</v>
      </c>
      <c r="AN330" s="899">
        <f t="shared" si="5670"/>
        <v>1</v>
      </c>
      <c r="AO330" s="966">
        <f t="shared" si="5671"/>
        <v>165900</v>
      </c>
      <c r="AP330" s="901">
        <f t="shared" si="5672"/>
        <v>0</v>
      </c>
      <c r="AQ330" s="872"/>
      <c r="AR330" s="872"/>
      <c r="AS330" s="958" t="s">
        <v>1003</v>
      </c>
      <c r="AT330" s="1018" t="s">
        <v>675</v>
      </c>
      <c r="AU330" s="1179" t="s">
        <v>149</v>
      </c>
      <c r="AV330" s="1180">
        <v>2</v>
      </c>
      <c r="AW330" s="1019">
        <v>55000</v>
      </c>
      <c r="AX330" s="1026">
        <f t="shared" si="5434"/>
        <v>110000</v>
      </c>
      <c r="AY330" s="1016"/>
      <c r="AZ330" s="898">
        <f t="shared" si="5673"/>
        <v>1</v>
      </c>
      <c r="BA330" s="898">
        <f t="shared" si="5674"/>
        <v>1</v>
      </c>
      <c r="BB330" s="899">
        <f t="shared" si="5675"/>
        <v>1</v>
      </c>
      <c r="BC330" s="899">
        <f t="shared" si="5676"/>
        <v>1</v>
      </c>
      <c r="BD330" s="899">
        <f t="shared" si="5677"/>
        <v>1</v>
      </c>
      <c r="BE330" s="899">
        <f t="shared" si="5678"/>
        <v>1</v>
      </c>
      <c r="BF330" s="966">
        <f t="shared" si="5679"/>
        <v>110000</v>
      </c>
      <c r="BG330" s="901">
        <f t="shared" si="5680"/>
        <v>0</v>
      </c>
      <c r="BJ330" s="958" t="s">
        <v>1003</v>
      </c>
      <c r="BK330" s="1125" t="s">
        <v>675</v>
      </c>
      <c r="BL330" s="1179" t="s">
        <v>149</v>
      </c>
      <c r="BM330" s="1180">
        <v>2</v>
      </c>
      <c r="BN330" s="1015">
        <v>17250</v>
      </c>
      <c r="BO330" s="1025">
        <f t="shared" si="5443"/>
        <v>34500</v>
      </c>
      <c r="BP330" s="1016"/>
      <c r="BQ330" s="898">
        <f t="shared" si="5681"/>
        <v>1</v>
      </c>
      <c r="BR330" s="898">
        <f t="shared" si="5682"/>
        <v>1</v>
      </c>
      <c r="BS330" s="899">
        <f t="shared" si="5683"/>
        <v>1</v>
      </c>
      <c r="BT330" s="899">
        <f t="shared" si="5684"/>
        <v>1</v>
      </c>
      <c r="BU330" s="899">
        <f t="shared" si="5685"/>
        <v>1</v>
      </c>
      <c r="BV330" s="899">
        <f t="shared" si="5686"/>
        <v>1</v>
      </c>
      <c r="BW330" s="966">
        <f t="shared" si="5687"/>
        <v>34500</v>
      </c>
      <c r="BX330" s="901">
        <f t="shared" si="5688"/>
        <v>0</v>
      </c>
      <c r="CA330" s="958" t="s">
        <v>1003</v>
      </c>
      <c r="CB330" s="1012" t="s">
        <v>675</v>
      </c>
      <c r="CC330" s="1179" t="s">
        <v>149</v>
      </c>
      <c r="CD330" s="1180">
        <v>2</v>
      </c>
      <c r="CE330" s="1015">
        <v>40945</v>
      </c>
      <c r="CF330" s="1025">
        <f t="shared" si="5452"/>
        <v>81890</v>
      </c>
      <c r="CG330" s="1016"/>
      <c r="CH330" s="898">
        <f t="shared" si="5689"/>
        <v>1</v>
      </c>
      <c r="CI330" s="898">
        <f t="shared" si="5690"/>
        <v>1</v>
      </c>
      <c r="CJ330" s="899">
        <f t="shared" si="5691"/>
        <v>1</v>
      </c>
      <c r="CK330" s="899">
        <f t="shared" si="5692"/>
        <v>1</v>
      </c>
      <c r="CL330" s="899">
        <f t="shared" si="5693"/>
        <v>1</v>
      </c>
      <c r="CM330" s="899">
        <f t="shared" si="5694"/>
        <v>1</v>
      </c>
      <c r="CN330" s="966">
        <f t="shared" si="5695"/>
        <v>81890</v>
      </c>
      <c r="CO330" s="901">
        <f t="shared" si="5696"/>
        <v>0</v>
      </c>
      <c r="CR330" s="958" t="s">
        <v>1003</v>
      </c>
      <c r="CS330" s="1012" t="s">
        <v>675</v>
      </c>
      <c r="CT330" s="1179" t="s">
        <v>149</v>
      </c>
      <c r="CU330" s="1180">
        <v>2</v>
      </c>
      <c r="CV330" s="1015">
        <v>79000</v>
      </c>
      <c r="CW330" s="1025">
        <f t="shared" si="5461"/>
        <v>158000</v>
      </c>
      <c r="CX330" s="1016"/>
      <c r="CY330" s="898">
        <f t="shared" si="5697"/>
        <v>1</v>
      </c>
      <c r="CZ330" s="898">
        <f t="shared" si="5698"/>
        <v>1</v>
      </c>
      <c r="DA330" s="899">
        <f t="shared" si="5699"/>
        <v>1</v>
      </c>
      <c r="DB330" s="899">
        <f t="shared" si="5700"/>
        <v>1</v>
      </c>
      <c r="DC330" s="899">
        <f t="shared" si="5701"/>
        <v>1</v>
      </c>
      <c r="DD330" s="899">
        <f t="shared" si="5702"/>
        <v>1</v>
      </c>
      <c r="DE330" s="966">
        <f t="shared" si="5703"/>
        <v>158000</v>
      </c>
      <c r="DF330" s="901">
        <f t="shared" si="5704"/>
        <v>0</v>
      </c>
      <c r="DI330" s="958" t="s">
        <v>1003</v>
      </c>
      <c r="DJ330" s="1012" t="s">
        <v>675</v>
      </c>
      <c r="DK330" s="1179" t="s">
        <v>149</v>
      </c>
      <c r="DL330" s="1180">
        <v>2</v>
      </c>
      <c r="DM330" s="1015">
        <v>115019</v>
      </c>
      <c r="DN330" s="1025">
        <f t="shared" si="5470"/>
        <v>230038</v>
      </c>
      <c r="DO330" s="1016"/>
      <c r="DP330" s="898">
        <f t="shared" si="5705"/>
        <v>1</v>
      </c>
      <c r="DQ330" s="898">
        <f t="shared" si="5706"/>
        <v>1</v>
      </c>
      <c r="DR330" s="899">
        <f t="shared" si="5707"/>
        <v>1</v>
      </c>
      <c r="DS330" s="899">
        <f t="shared" si="5708"/>
        <v>1</v>
      </c>
      <c r="DT330" s="899">
        <f t="shared" si="5709"/>
        <v>1</v>
      </c>
      <c r="DU330" s="899">
        <f t="shared" si="5710"/>
        <v>1</v>
      </c>
      <c r="DV330" s="966">
        <f t="shared" si="5711"/>
        <v>230038</v>
      </c>
      <c r="DW330" s="901">
        <f t="shared" si="5712"/>
        <v>0</v>
      </c>
      <c r="DZ330" s="958" t="s">
        <v>1003</v>
      </c>
      <c r="EA330" s="1012" t="s">
        <v>675</v>
      </c>
      <c r="EB330" s="1179" t="s">
        <v>149</v>
      </c>
      <c r="EC330" s="1180">
        <v>2</v>
      </c>
      <c r="ED330" s="1015">
        <v>67800</v>
      </c>
      <c r="EE330" s="1025">
        <f t="shared" si="5479"/>
        <v>135600</v>
      </c>
      <c r="EF330" s="1016"/>
      <c r="EG330" s="898">
        <f t="shared" si="5713"/>
        <v>1</v>
      </c>
      <c r="EH330" s="898">
        <f t="shared" si="5714"/>
        <v>1</v>
      </c>
      <c r="EI330" s="899">
        <f t="shared" si="5715"/>
        <v>1</v>
      </c>
      <c r="EJ330" s="899">
        <f t="shared" si="5716"/>
        <v>1</v>
      </c>
      <c r="EK330" s="899">
        <f t="shared" si="5717"/>
        <v>1</v>
      </c>
      <c r="EL330" s="899">
        <f t="shared" si="5718"/>
        <v>1</v>
      </c>
      <c r="EM330" s="966">
        <f t="shared" si="5719"/>
        <v>135600</v>
      </c>
      <c r="EN330" s="901">
        <f t="shared" si="5720"/>
        <v>0</v>
      </c>
      <c r="EQ330" s="958" t="s">
        <v>1003</v>
      </c>
      <c r="ER330" s="1012" t="s">
        <v>675</v>
      </c>
      <c r="ES330" s="1179" t="s">
        <v>149</v>
      </c>
      <c r="ET330" s="1180">
        <v>2</v>
      </c>
      <c r="EU330" s="1015">
        <v>41000</v>
      </c>
      <c r="EV330" s="1025">
        <f t="shared" si="5488"/>
        <v>82000</v>
      </c>
      <c r="EW330" s="1016"/>
      <c r="EX330" s="898">
        <f t="shared" si="5721"/>
        <v>1</v>
      </c>
      <c r="EY330" s="898">
        <f t="shared" si="5722"/>
        <v>1</v>
      </c>
      <c r="EZ330" s="899">
        <f t="shared" si="5723"/>
        <v>1</v>
      </c>
      <c r="FA330" s="899">
        <f t="shared" si="5724"/>
        <v>1</v>
      </c>
      <c r="FB330" s="899">
        <f t="shared" si="5725"/>
        <v>1</v>
      </c>
      <c r="FC330" s="899">
        <f t="shared" si="5726"/>
        <v>1</v>
      </c>
      <c r="FD330" s="966">
        <f t="shared" si="5727"/>
        <v>82000</v>
      </c>
      <c r="FE330" s="901">
        <f t="shared" si="5728"/>
        <v>0</v>
      </c>
      <c r="FH330" s="958"/>
      <c r="FI330" s="1012"/>
      <c r="FJ330" s="1179"/>
      <c r="FK330" s="1180"/>
      <c r="FL330" s="1015"/>
      <c r="FM330" s="1025">
        <f t="shared" si="5497"/>
        <v>0</v>
      </c>
      <c r="FN330" s="1016"/>
      <c r="FO330" s="898" t="e">
        <f t="shared" si="5729"/>
        <v>#N/A</v>
      </c>
      <c r="FP330" s="898" t="e">
        <f t="shared" si="5730"/>
        <v>#N/A</v>
      </c>
      <c r="FQ330" s="899" t="e">
        <f t="shared" si="5731"/>
        <v>#N/A</v>
      </c>
      <c r="FR330" s="899">
        <f t="shared" si="5732"/>
        <v>0</v>
      </c>
      <c r="FS330" s="899">
        <f t="shared" si="5733"/>
        <v>0</v>
      </c>
      <c r="FT330" s="899" t="e">
        <f t="shared" si="5734"/>
        <v>#N/A</v>
      </c>
      <c r="FU330" s="966">
        <f t="shared" si="5735"/>
        <v>0</v>
      </c>
      <c r="FV330" s="901">
        <f t="shared" si="5736"/>
        <v>0</v>
      </c>
      <c r="FY330" s="958" t="s">
        <v>1003</v>
      </c>
      <c r="FZ330" s="1012" t="s">
        <v>675</v>
      </c>
      <c r="GA330" s="1179" t="s">
        <v>149</v>
      </c>
      <c r="GB330" s="1180">
        <v>2</v>
      </c>
      <c r="GC330" s="1017">
        <v>42038</v>
      </c>
      <c r="GD330" s="1025">
        <f t="shared" si="5506"/>
        <v>84076</v>
      </c>
      <c r="GE330" s="1016"/>
      <c r="GF330" s="898">
        <f t="shared" si="5737"/>
        <v>1</v>
      </c>
      <c r="GG330" s="898">
        <f t="shared" si="5738"/>
        <v>1</v>
      </c>
      <c r="GH330" s="899">
        <f t="shared" si="5739"/>
        <v>1</v>
      </c>
      <c r="GI330" s="899">
        <f t="shared" si="5740"/>
        <v>1</v>
      </c>
      <c r="GJ330" s="899">
        <f t="shared" si="5741"/>
        <v>1</v>
      </c>
      <c r="GK330" s="899">
        <f t="shared" si="5742"/>
        <v>1</v>
      </c>
      <c r="GL330" s="966">
        <f t="shared" si="5743"/>
        <v>84076</v>
      </c>
      <c r="GM330" s="901">
        <f t="shared" si="5744"/>
        <v>0</v>
      </c>
      <c r="GP330" s="958" t="s">
        <v>1003</v>
      </c>
      <c r="GQ330" s="1012" t="s">
        <v>675</v>
      </c>
      <c r="GR330" s="1179" t="s">
        <v>149</v>
      </c>
      <c r="GS330" s="1180">
        <v>2</v>
      </c>
      <c r="GT330" s="1015">
        <v>41200</v>
      </c>
      <c r="GU330" s="1025">
        <f t="shared" si="5515"/>
        <v>82400</v>
      </c>
      <c r="GV330" s="1016"/>
      <c r="GW330" s="898">
        <f t="shared" si="5745"/>
        <v>1</v>
      </c>
      <c r="GX330" s="898">
        <f t="shared" si="5746"/>
        <v>1</v>
      </c>
      <c r="GY330" s="899">
        <f t="shared" si="5747"/>
        <v>1</v>
      </c>
      <c r="GZ330" s="899">
        <f t="shared" si="5748"/>
        <v>1</v>
      </c>
      <c r="HA330" s="899">
        <f t="shared" si="5749"/>
        <v>1</v>
      </c>
      <c r="HB330" s="899">
        <f t="shared" si="5750"/>
        <v>1</v>
      </c>
      <c r="HC330" s="966">
        <f t="shared" si="5751"/>
        <v>82400</v>
      </c>
      <c r="HD330" s="901">
        <f t="shared" si="5752"/>
        <v>0</v>
      </c>
      <c r="HG330" s="958" t="s">
        <v>1003</v>
      </c>
      <c r="HH330" s="1012" t="s">
        <v>675</v>
      </c>
      <c r="HI330" s="1179" t="s">
        <v>149</v>
      </c>
      <c r="HJ330" s="1180">
        <v>2</v>
      </c>
      <c r="HK330" s="1015">
        <v>49499</v>
      </c>
      <c r="HL330" s="1025">
        <f t="shared" si="5524"/>
        <v>98998</v>
      </c>
      <c r="HM330" s="1016"/>
      <c r="HN330" s="898">
        <f t="shared" si="5753"/>
        <v>1</v>
      </c>
      <c r="HO330" s="898">
        <f t="shared" si="5754"/>
        <v>1</v>
      </c>
      <c r="HP330" s="899">
        <f t="shared" si="5755"/>
        <v>1</v>
      </c>
      <c r="HQ330" s="899">
        <f t="shared" si="5756"/>
        <v>1</v>
      </c>
      <c r="HR330" s="899">
        <f t="shared" si="5757"/>
        <v>1</v>
      </c>
      <c r="HS330" s="899">
        <f t="shared" si="5758"/>
        <v>1</v>
      </c>
      <c r="HT330" s="966">
        <f t="shared" si="5759"/>
        <v>98998</v>
      </c>
      <c r="HU330" s="901">
        <f t="shared" si="5760"/>
        <v>0</v>
      </c>
      <c r="HX330" s="958" t="s">
        <v>1003</v>
      </c>
      <c r="HY330" s="1012" t="s">
        <v>675</v>
      </c>
      <c r="HZ330" s="1179" t="s">
        <v>149</v>
      </c>
      <c r="IA330" s="1180">
        <v>2</v>
      </c>
      <c r="IB330" s="1020">
        <v>13502</v>
      </c>
      <c r="IC330" s="1027">
        <f t="shared" si="5533"/>
        <v>27004</v>
      </c>
      <c r="ID330" s="1016"/>
      <c r="IE330" s="898">
        <f t="shared" si="5761"/>
        <v>1</v>
      </c>
      <c r="IF330" s="898">
        <f t="shared" si="5762"/>
        <v>1</v>
      </c>
      <c r="IG330" s="899">
        <f t="shared" si="5763"/>
        <v>1</v>
      </c>
      <c r="IH330" s="899">
        <f t="shared" si="5764"/>
        <v>1</v>
      </c>
      <c r="II330" s="899">
        <f t="shared" si="5765"/>
        <v>1</v>
      </c>
      <c r="IJ330" s="899">
        <f t="shared" si="5766"/>
        <v>1</v>
      </c>
      <c r="IK330" s="966">
        <f t="shared" si="5767"/>
        <v>27004</v>
      </c>
      <c r="IL330" s="901">
        <f t="shared" si="5768"/>
        <v>0</v>
      </c>
      <c r="IO330" s="958" t="s">
        <v>1003</v>
      </c>
      <c r="IP330" s="1012" t="s">
        <v>675</v>
      </c>
      <c r="IQ330" s="1179" t="s">
        <v>149</v>
      </c>
      <c r="IR330" s="1180">
        <v>2</v>
      </c>
      <c r="IS330" s="1015">
        <v>67795</v>
      </c>
      <c r="IT330" s="1025">
        <f t="shared" si="5542"/>
        <v>135590</v>
      </c>
      <c r="IU330" s="1016"/>
      <c r="IV330" s="898">
        <f t="shared" si="5769"/>
        <v>1</v>
      </c>
      <c r="IW330" s="898">
        <f t="shared" si="5770"/>
        <v>1</v>
      </c>
      <c r="IX330" s="899">
        <f t="shared" si="5771"/>
        <v>1</v>
      </c>
      <c r="IY330" s="899">
        <f t="shared" si="5772"/>
        <v>1</v>
      </c>
      <c r="IZ330" s="899">
        <f t="shared" si="5773"/>
        <v>1</v>
      </c>
      <c r="JA330" s="899">
        <f t="shared" si="5774"/>
        <v>1</v>
      </c>
      <c r="JB330" s="966">
        <f t="shared" si="5775"/>
        <v>135590</v>
      </c>
      <c r="JC330" s="901">
        <f t="shared" si="5776"/>
        <v>0</v>
      </c>
      <c r="JF330" s="958" t="s">
        <v>1003</v>
      </c>
      <c r="JG330" s="1012" t="s">
        <v>675</v>
      </c>
      <c r="JH330" s="1179" t="s">
        <v>149</v>
      </c>
      <c r="JI330" s="1180">
        <v>2</v>
      </c>
      <c r="JJ330" s="1015">
        <v>52900</v>
      </c>
      <c r="JK330" s="1025">
        <f t="shared" si="5551"/>
        <v>105800</v>
      </c>
      <c r="JL330" s="1016"/>
      <c r="JM330" s="898">
        <f t="shared" si="5777"/>
        <v>1</v>
      </c>
      <c r="JN330" s="898">
        <f t="shared" si="5778"/>
        <v>1</v>
      </c>
      <c r="JO330" s="899">
        <f t="shared" si="5779"/>
        <v>1</v>
      </c>
      <c r="JP330" s="899">
        <f t="shared" si="5780"/>
        <v>1</v>
      </c>
      <c r="JQ330" s="899">
        <f t="shared" si="5781"/>
        <v>1</v>
      </c>
      <c r="JR330" s="899">
        <f t="shared" si="5782"/>
        <v>1</v>
      </c>
      <c r="JS330" s="966">
        <f t="shared" si="5783"/>
        <v>105800</v>
      </c>
      <c r="JT330" s="901">
        <f t="shared" si="5784"/>
        <v>0</v>
      </c>
      <c r="JW330" s="958" t="s">
        <v>1003</v>
      </c>
      <c r="JX330" s="1012" t="s">
        <v>675</v>
      </c>
      <c r="JY330" s="1179" t="s">
        <v>149</v>
      </c>
      <c r="JZ330" s="1180">
        <v>2</v>
      </c>
      <c r="KA330" s="1015">
        <v>40917.63465</v>
      </c>
      <c r="KB330" s="1025">
        <f t="shared" si="5560"/>
        <v>81835</v>
      </c>
      <c r="KC330" s="1016"/>
      <c r="KD330" s="898">
        <f t="shared" si="5785"/>
        <v>1</v>
      </c>
      <c r="KE330" s="898">
        <f t="shared" si="5786"/>
        <v>1</v>
      </c>
      <c r="KF330" s="899">
        <f t="shared" si="5787"/>
        <v>1</v>
      </c>
      <c r="KG330" s="899">
        <f t="shared" si="5788"/>
        <v>1</v>
      </c>
      <c r="KH330" s="899">
        <f t="shared" si="5789"/>
        <v>1</v>
      </c>
      <c r="KI330" s="899">
        <f t="shared" si="5790"/>
        <v>1</v>
      </c>
      <c r="KJ330" s="966">
        <f t="shared" si="5791"/>
        <v>81835</v>
      </c>
      <c r="KK330" s="901">
        <f t="shared" si="5792"/>
        <v>0</v>
      </c>
      <c r="KN330" s="958" t="s">
        <v>1003</v>
      </c>
      <c r="KO330" s="1012" t="s">
        <v>675</v>
      </c>
      <c r="KP330" s="1179" t="s">
        <v>149</v>
      </c>
      <c r="KQ330" s="1180">
        <v>2</v>
      </c>
      <c r="KR330" s="1015">
        <v>50050</v>
      </c>
      <c r="KS330" s="1025">
        <f t="shared" si="5569"/>
        <v>100100</v>
      </c>
      <c r="KT330" s="1016"/>
      <c r="KU330" s="898">
        <f t="shared" si="5793"/>
        <v>1</v>
      </c>
      <c r="KV330" s="898">
        <f t="shared" si="5794"/>
        <v>1</v>
      </c>
      <c r="KW330" s="899">
        <f t="shared" si="5795"/>
        <v>1</v>
      </c>
      <c r="KX330" s="899">
        <f t="shared" si="5796"/>
        <v>1</v>
      </c>
      <c r="KY330" s="899">
        <f t="shared" si="5797"/>
        <v>1</v>
      </c>
      <c r="KZ330" s="899">
        <f t="shared" si="5798"/>
        <v>1</v>
      </c>
      <c r="LA330" s="966">
        <f t="shared" si="5799"/>
        <v>100100</v>
      </c>
      <c r="LB330" s="901">
        <f t="shared" si="5800"/>
        <v>0</v>
      </c>
      <c r="LE330" s="958" t="s">
        <v>1003</v>
      </c>
      <c r="LF330" s="1012" t="s">
        <v>675</v>
      </c>
      <c r="LG330" s="1179" t="s">
        <v>149</v>
      </c>
      <c r="LH330" s="1180">
        <v>2</v>
      </c>
      <c r="LI330" s="1021">
        <v>99700</v>
      </c>
      <c r="LJ330" s="1028">
        <f t="shared" si="5578"/>
        <v>199400</v>
      </c>
      <c r="LK330" s="1016"/>
      <c r="LL330" s="898">
        <f t="shared" si="5801"/>
        <v>1</v>
      </c>
      <c r="LM330" s="898">
        <f t="shared" si="5802"/>
        <v>1</v>
      </c>
      <c r="LN330" s="899">
        <f t="shared" si="5803"/>
        <v>1</v>
      </c>
      <c r="LO330" s="899">
        <f t="shared" si="5804"/>
        <v>1</v>
      </c>
      <c r="LP330" s="899">
        <f t="shared" si="5805"/>
        <v>1</v>
      </c>
      <c r="LQ330" s="899">
        <f t="shared" si="5806"/>
        <v>1</v>
      </c>
      <c r="LR330" s="966">
        <f t="shared" si="5807"/>
        <v>199400</v>
      </c>
      <c r="LS330" s="901">
        <f t="shared" si="5808"/>
        <v>0</v>
      </c>
      <c r="LV330" s="958" t="s">
        <v>1003</v>
      </c>
      <c r="LW330" s="1012" t="s">
        <v>675</v>
      </c>
      <c r="LX330" s="1179" t="s">
        <v>149</v>
      </c>
      <c r="LY330" s="1180">
        <v>2</v>
      </c>
      <c r="LZ330" s="1015">
        <v>42250</v>
      </c>
      <c r="MA330" s="1025">
        <f t="shared" si="5587"/>
        <v>84500</v>
      </c>
      <c r="MB330" s="1016"/>
      <c r="MC330" s="898">
        <f t="shared" si="5809"/>
        <v>1</v>
      </c>
      <c r="MD330" s="898">
        <f t="shared" si="5810"/>
        <v>1</v>
      </c>
      <c r="ME330" s="899">
        <f t="shared" si="5811"/>
        <v>1</v>
      </c>
      <c r="MF330" s="899">
        <f t="shared" si="5812"/>
        <v>1</v>
      </c>
      <c r="MG330" s="899">
        <f t="shared" si="5813"/>
        <v>1</v>
      </c>
      <c r="MH330" s="899">
        <f t="shared" si="5814"/>
        <v>1</v>
      </c>
      <c r="MI330" s="966">
        <f t="shared" si="5815"/>
        <v>84500</v>
      </c>
      <c r="MJ330" s="901">
        <f t="shared" si="5816"/>
        <v>0</v>
      </c>
      <c r="MM330" s="958" t="s">
        <v>1003</v>
      </c>
      <c r="MN330" s="1012" t="s">
        <v>675</v>
      </c>
      <c r="MO330" s="1179" t="s">
        <v>149</v>
      </c>
      <c r="MP330" s="1180">
        <v>2</v>
      </c>
      <c r="MQ330" s="1015">
        <v>87000</v>
      </c>
      <c r="MR330" s="1025">
        <f t="shared" si="5596"/>
        <v>174000</v>
      </c>
      <c r="MS330" s="1016"/>
      <c r="MT330" s="898">
        <f t="shared" si="5817"/>
        <v>1</v>
      </c>
      <c r="MU330" s="898">
        <f t="shared" si="5818"/>
        <v>1</v>
      </c>
      <c r="MV330" s="899">
        <f t="shared" si="5819"/>
        <v>1</v>
      </c>
      <c r="MW330" s="899">
        <f t="shared" si="5820"/>
        <v>1</v>
      </c>
      <c r="MX330" s="899">
        <f t="shared" si="5821"/>
        <v>1</v>
      </c>
      <c r="MY330" s="899">
        <f t="shared" si="5822"/>
        <v>1</v>
      </c>
      <c r="MZ330" s="966">
        <f t="shared" si="5823"/>
        <v>174000</v>
      </c>
      <c r="NA330" s="901">
        <f t="shared" si="5824"/>
        <v>0</v>
      </c>
      <c r="ND330" s="975" t="s">
        <v>1003</v>
      </c>
      <c r="NE330" s="976" t="s">
        <v>675</v>
      </c>
      <c r="NF330" s="1175" t="s">
        <v>149</v>
      </c>
      <c r="NG330" s="1176">
        <v>2</v>
      </c>
      <c r="NH330" s="979">
        <v>56324.07</v>
      </c>
      <c r="NI330" s="980">
        <v>112648</v>
      </c>
      <c r="NJ330" s="1016"/>
      <c r="NK330" s="898">
        <f t="shared" si="5825"/>
        <v>1</v>
      </c>
      <c r="NL330" s="898">
        <f t="shared" si="5826"/>
        <v>1</v>
      </c>
      <c r="NM330" s="899">
        <f t="shared" si="5827"/>
        <v>1</v>
      </c>
      <c r="NN330" s="899">
        <f t="shared" si="5828"/>
        <v>1</v>
      </c>
      <c r="NO330" s="899">
        <f t="shared" si="5829"/>
        <v>1</v>
      </c>
      <c r="NP330" s="899">
        <f t="shared" si="5830"/>
        <v>1</v>
      </c>
      <c r="NQ330" s="966">
        <f t="shared" si="5831"/>
        <v>112648</v>
      </c>
      <c r="NR330" s="901">
        <f t="shared" si="5832"/>
        <v>0</v>
      </c>
      <c r="NU330" s="981" t="s">
        <v>1003</v>
      </c>
      <c r="NV330" s="982" t="s">
        <v>675</v>
      </c>
      <c r="NW330" s="1177" t="s">
        <v>149</v>
      </c>
      <c r="NX330" s="1178">
        <v>2</v>
      </c>
      <c r="NY330" s="1022">
        <v>56893</v>
      </c>
      <c r="NZ330" s="986">
        <f t="shared" si="5613"/>
        <v>113786</v>
      </c>
      <c r="OA330" s="1016"/>
      <c r="OB330" s="898">
        <f t="shared" si="5833"/>
        <v>1</v>
      </c>
      <c r="OC330" s="898">
        <f t="shared" si="5834"/>
        <v>1</v>
      </c>
      <c r="OD330" s="899">
        <f t="shared" si="5835"/>
        <v>1</v>
      </c>
      <c r="OE330" s="899">
        <f t="shared" si="5836"/>
        <v>1</v>
      </c>
      <c r="OF330" s="899">
        <f t="shared" si="5837"/>
        <v>1</v>
      </c>
      <c r="OG330" s="899">
        <f t="shared" si="5838"/>
        <v>1</v>
      </c>
      <c r="OH330" s="966">
        <f t="shared" si="5839"/>
        <v>113786</v>
      </c>
      <c r="OI330" s="901">
        <f t="shared" si="5840"/>
        <v>0</v>
      </c>
      <c r="OL330" s="958" t="s">
        <v>1003</v>
      </c>
      <c r="OM330" s="1012" t="s">
        <v>675</v>
      </c>
      <c r="ON330" s="1179" t="s">
        <v>149</v>
      </c>
      <c r="OO330" s="1180">
        <v>2</v>
      </c>
      <c r="OP330" s="1015">
        <v>60282</v>
      </c>
      <c r="OQ330" s="1025">
        <f t="shared" si="5622"/>
        <v>120564</v>
      </c>
      <c r="OR330" s="1016"/>
      <c r="OS330" s="898">
        <f t="shared" si="5841"/>
        <v>1</v>
      </c>
      <c r="OT330" s="898">
        <f t="shared" si="5842"/>
        <v>1</v>
      </c>
      <c r="OU330" s="899">
        <f t="shared" si="5843"/>
        <v>1</v>
      </c>
      <c r="OV330" s="899">
        <f t="shared" si="5844"/>
        <v>1</v>
      </c>
      <c r="OW330" s="899">
        <f t="shared" si="5845"/>
        <v>1</v>
      </c>
      <c r="OX330" s="899">
        <f t="shared" si="5846"/>
        <v>1</v>
      </c>
      <c r="OY330" s="966">
        <f t="shared" si="5847"/>
        <v>120564</v>
      </c>
      <c r="OZ330" s="901">
        <f t="shared" si="5848"/>
        <v>0</v>
      </c>
      <c r="PC330" s="958" t="s">
        <v>1003</v>
      </c>
      <c r="PD330" s="1012" t="s">
        <v>675</v>
      </c>
      <c r="PE330" s="1179" t="s">
        <v>149</v>
      </c>
      <c r="PF330" s="1180">
        <v>2</v>
      </c>
      <c r="PG330" s="1023">
        <v>92338</v>
      </c>
      <c r="PH330" s="1029">
        <v>184676</v>
      </c>
      <c r="PI330" s="1249"/>
      <c r="PJ330" s="898">
        <f t="shared" si="5849"/>
        <v>1</v>
      </c>
      <c r="PK330" s="898">
        <f t="shared" si="5850"/>
        <v>1</v>
      </c>
      <c r="PL330" s="899">
        <f t="shared" si="5851"/>
        <v>1</v>
      </c>
      <c r="PM330" s="899">
        <f t="shared" si="5852"/>
        <v>1</v>
      </c>
      <c r="PN330" s="899">
        <f t="shared" si="5853"/>
        <v>1</v>
      </c>
      <c r="PO330" s="899">
        <f t="shared" si="5854"/>
        <v>1</v>
      </c>
      <c r="PP330" s="966">
        <f t="shared" si="5855"/>
        <v>184676</v>
      </c>
      <c r="PQ330" s="901">
        <f t="shared" si="5856"/>
        <v>0</v>
      </c>
      <c r="PT330" s="958" t="s">
        <v>1003</v>
      </c>
      <c r="PU330" s="1012" t="s">
        <v>675</v>
      </c>
      <c r="PV330" s="1179" t="s">
        <v>149</v>
      </c>
      <c r="PW330" s="1180">
        <v>2</v>
      </c>
      <c r="PX330" s="1015">
        <v>40890</v>
      </c>
      <c r="PY330" s="1025">
        <f t="shared" si="5639"/>
        <v>81780</v>
      </c>
      <c r="PZ330" s="1016"/>
      <c r="QA330" s="898">
        <f t="shared" si="5857"/>
        <v>1</v>
      </c>
      <c r="QB330" s="898">
        <f t="shared" si="5858"/>
        <v>1</v>
      </c>
      <c r="QC330" s="899">
        <f t="shared" si="5859"/>
        <v>1</v>
      </c>
      <c r="QD330" s="899">
        <f t="shared" si="5860"/>
        <v>1</v>
      </c>
      <c r="QE330" s="899">
        <f t="shared" si="5861"/>
        <v>1</v>
      </c>
      <c r="QF330" s="899">
        <f t="shared" si="5862"/>
        <v>1</v>
      </c>
      <c r="QG330" s="966">
        <f t="shared" si="5863"/>
        <v>81780</v>
      </c>
      <c r="QH330" s="901">
        <f t="shared" si="5864"/>
        <v>0</v>
      </c>
      <c r="QK330" s="958" t="s">
        <v>1003</v>
      </c>
      <c r="QL330" s="1012" t="s">
        <v>675</v>
      </c>
      <c r="QM330" s="1179" t="s">
        <v>149</v>
      </c>
      <c r="QN330" s="1180">
        <v>2</v>
      </c>
      <c r="QO330" s="1021">
        <v>100198.49999999999</v>
      </c>
      <c r="QP330" s="1028">
        <f t="shared" si="5648"/>
        <v>200397</v>
      </c>
      <c r="QQ330" s="1016"/>
      <c r="QR330" s="898">
        <f t="shared" si="5865"/>
        <v>1</v>
      </c>
      <c r="QS330" s="898">
        <f t="shared" si="5866"/>
        <v>1</v>
      </c>
      <c r="QT330" s="899">
        <f t="shared" si="5867"/>
        <v>1</v>
      </c>
      <c r="QU330" s="899">
        <f t="shared" si="5868"/>
        <v>1</v>
      </c>
      <c r="QV330" s="899">
        <f t="shared" si="5869"/>
        <v>1</v>
      </c>
      <c r="QW330" s="899">
        <f t="shared" si="5870"/>
        <v>1</v>
      </c>
      <c r="QX330" s="966">
        <f t="shared" si="5871"/>
        <v>200397</v>
      </c>
      <c r="QY330" s="901">
        <f t="shared" si="5872"/>
        <v>0</v>
      </c>
      <c r="RB330" s="405"/>
      <c r="RC330" s="406"/>
      <c r="RD330" s="407"/>
      <c r="RE330" s="408"/>
      <c r="RF330" s="409"/>
      <c r="RG330" s="410"/>
      <c r="RH330" s="410"/>
      <c r="RI330" s="898"/>
      <c r="RJ330" s="898"/>
      <c r="RK330" s="934"/>
      <c r="RL330" s="934"/>
      <c r="RM330" s="934"/>
      <c r="RN330" s="934"/>
      <c r="RO330" s="935"/>
      <c r="RP330" s="936"/>
      <c r="RS330" s="405"/>
      <c r="RT330" s="406"/>
      <c r="RU330" s="407"/>
      <c r="RV330" s="408"/>
      <c r="RW330" s="409"/>
      <c r="RX330" s="410"/>
      <c r="RY330" s="410"/>
      <c r="RZ330" s="898"/>
      <c r="SA330" s="898"/>
      <c r="SB330" s="934"/>
      <c r="SC330" s="934"/>
      <c r="SD330" s="934"/>
      <c r="SE330" s="934"/>
      <c r="SF330" s="935"/>
      <c r="SG330" s="936"/>
      <c r="SJ330" s="405"/>
      <c r="SK330" s="406"/>
      <c r="SL330" s="407"/>
      <c r="SM330" s="408"/>
      <c r="SN330" s="409"/>
      <c r="SO330" s="410"/>
      <c r="SP330" s="410"/>
      <c r="SQ330" s="898"/>
      <c r="SR330" s="898"/>
      <c r="SS330" s="934"/>
      <c r="ST330" s="934"/>
      <c r="SU330" s="934"/>
      <c r="SV330" s="934"/>
      <c r="SW330" s="935"/>
      <c r="SX330" s="936"/>
    </row>
    <row r="331" spans="2:518" ht="32.25" customHeight="1" thickTop="1" thickBot="1">
      <c r="B331" s="937" t="s">
        <v>1004</v>
      </c>
      <c r="C331" s="938" t="s">
        <v>676</v>
      </c>
      <c r="D331" s="939"/>
      <c r="E331" s="940"/>
      <c r="F331" s="941"/>
      <c r="G331" s="942"/>
      <c r="H331" s="1016"/>
      <c r="K331" s="937" t="s">
        <v>1004</v>
      </c>
      <c r="L331" s="938" t="s">
        <v>676</v>
      </c>
      <c r="M331" s="939"/>
      <c r="N331" s="940"/>
      <c r="O331" s="941"/>
      <c r="P331" s="942"/>
      <c r="Q331" s="1016"/>
      <c r="R331" s="898"/>
      <c r="S331" s="898"/>
      <c r="T331" s="934"/>
      <c r="U331" s="934"/>
      <c r="V331" s="934"/>
      <c r="W331" s="934"/>
      <c r="X331" s="935"/>
      <c r="Y331" s="936"/>
      <c r="Z331" s="872"/>
      <c r="AA331" s="872"/>
      <c r="AB331" s="937" t="s">
        <v>1004</v>
      </c>
      <c r="AC331" s="938" t="s">
        <v>676</v>
      </c>
      <c r="AD331" s="939"/>
      <c r="AE331" s="940"/>
      <c r="AF331" s="941"/>
      <c r="AG331" s="942"/>
      <c r="AH331" s="1016"/>
      <c r="AI331" s="898"/>
      <c r="AJ331" s="898"/>
      <c r="AK331" s="934"/>
      <c r="AL331" s="934"/>
      <c r="AM331" s="934"/>
      <c r="AN331" s="934"/>
      <c r="AO331" s="935"/>
      <c r="AP331" s="936"/>
      <c r="AQ331" s="872"/>
      <c r="AR331" s="872"/>
      <c r="AS331" s="937" t="s">
        <v>1004</v>
      </c>
      <c r="AT331" s="1006" t="s">
        <v>676</v>
      </c>
      <c r="AU331" s="939"/>
      <c r="AV331" s="940"/>
      <c r="AW331" s="944"/>
      <c r="AX331" s="945"/>
      <c r="AY331" s="1016"/>
      <c r="AZ331" s="898"/>
      <c r="BA331" s="898"/>
      <c r="BB331" s="934"/>
      <c r="BC331" s="934"/>
      <c r="BD331" s="934"/>
      <c r="BE331" s="934"/>
      <c r="BF331" s="935"/>
      <c r="BG331" s="936"/>
      <c r="BJ331" s="937" t="s">
        <v>1004</v>
      </c>
      <c r="BK331" s="938" t="s">
        <v>676</v>
      </c>
      <c r="BL331" s="939"/>
      <c r="BM331" s="940"/>
      <c r="BN331" s="941"/>
      <c r="BO331" s="942"/>
      <c r="BP331" s="1016"/>
      <c r="BQ331" s="898"/>
      <c r="BR331" s="898"/>
      <c r="BS331" s="934"/>
      <c r="BT331" s="934"/>
      <c r="BU331" s="934"/>
      <c r="BV331" s="934"/>
      <c r="BW331" s="935"/>
      <c r="BX331" s="936"/>
      <c r="CA331" s="937" t="s">
        <v>1004</v>
      </c>
      <c r="CB331" s="938" t="s">
        <v>676</v>
      </c>
      <c r="CC331" s="939"/>
      <c r="CD331" s="940"/>
      <c r="CE331" s="941"/>
      <c r="CF331" s="942"/>
      <c r="CG331" s="1016"/>
      <c r="CH331" s="898"/>
      <c r="CI331" s="898"/>
      <c r="CJ331" s="934"/>
      <c r="CK331" s="934"/>
      <c r="CL331" s="934"/>
      <c r="CM331" s="934"/>
      <c r="CN331" s="935"/>
      <c r="CO331" s="936"/>
      <c r="CR331" s="937" t="s">
        <v>1004</v>
      </c>
      <c r="CS331" s="938" t="s">
        <v>676</v>
      </c>
      <c r="CT331" s="939"/>
      <c r="CU331" s="940"/>
      <c r="CV331" s="941"/>
      <c r="CW331" s="942"/>
      <c r="CX331" s="1016"/>
      <c r="CY331" s="898"/>
      <c r="CZ331" s="898"/>
      <c r="DA331" s="934"/>
      <c r="DB331" s="934"/>
      <c r="DC331" s="934"/>
      <c r="DD331" s="934"/>
      <c r="DE331" s="935"/>
      <c r="DF331" s="936"/>
      <c r="DI331" s="937" t="s">
        <v>1004</v>
      </c>
      <c r="DJ331" s="938" t="s">
        <v>676</v>
      </c>
      <c r="DK331" s="939"/>
      <c r="DL331" s="940"/>
      <c r="DM331" s="941"/>
      <c r="DN331" s="942"/>
      <c r="DO331" s="1016"/>
      <c r="DP331" s="898"/>
      <c r="DQ331" s="898"/>
      <c r="DR331" s="934"/>
      <c r="DS331" s="934"/>
      <c r="DT331" s="934"/>
      <c r="DU331" s="934"/>
      <c r="DV331" s="935"/>
      <c r="DW331" s="936"/>
      <c r="DZ331" s="937" t="s">
        <v>1004</v>
      </c>
      <c r="EA331" s="938" t="s">
        <v>676</v>
      </c>
      <c r="EB331" s="939"/>
      <c r="EC331" s="940"/>
      <c r="ED331" s="941"/>
      <c r="EE331" s="942"/>
      <c r="EF331" s="1016"/>
      <c r="EG331" s="898"/>
      <c r="EH331" s="898"/>
      <c r="EI331" s="934"/>
      <c r="EJ331" s="934"/>
      <c r="EK331" s="934"/>
      <c r="EL331" s="934"/>
      <c r="EM331" s="935"/>
      <c r="EN331" s="936"/>
      <c r="EQ331" s="937" t="s">
        <v>1004</v>
      </c>
      <c r="ER331" s="938" t="s">
        <v>676</v>
      </c>
      <c r="ES331" s="939"/>
      <c r="ET331" s="940"/>
      <c r="EU331" s="941"/>
      <c r="EV331" s="942"/>
      <c r="EW331" s="1016"/>
      <c r="EX331" s="898"/>
      <c r="EY331" s="898"/>
      <c r="EZ331" s="934"/>
      <c r="FA331" s="934"/>
      <c r="FB331" s="934"/>
      <c r="FC331" s="934"/>
      <c r="FD331" s="935"/>
      <c r="FE331" s="936"/>
      <c r="FH331" s="937"/>
      <c r="FI331" s="938"/>
      <c r="FJ331" s="939"/>
      <c r="FK331" s="940"/>
      <c r="FL331" s="941"/>
      <c r="FM331" s="942"/>
      <c r="FN331" s="1016"/>
      <c r="FO331" s="898"/>
      <c r="FP331" s="898"/>
      <c r="FQ331" s="934"/>
      <c r="FR331" s="934"/>
      <c r="FS331" s="934"/>
      <c r="FT331" s="934"/>
      <c r="FU331" s="935"/>
      <c r="FV331" s="936"/>
      <c r="FY331" s="937" t="s">
        <v>1004</v>
      </c>
      <c r="FZ331" s="938" t="s">
        <v>676</v>
      </c>
      <c r="GA331" s="939"/>
      <c r="GB331" s="940"/>
      <c r="GC331" s="941"/>
      <c r="GD331" s="942"/>
      <c r="GE331" s="1016"/>
      <c r="GF331" s="898"/>
      <c r="GG331" s="898"/>
      <c r="GH331" s="934"/>
      <c r="GI331" s="934"/>
      <c r="GJ331" s="934"/>
      <c r="GK331" s="934"/>
      <c r="GL331" s="935"/>
      <c r="GM331" s="936"/>
      <c r="GP331" s="937" t="s">
        <v>1004</v>
      </c>
      <c r="GQ331" s="938" t="s">
        <v>676</v>
      </c>
      <c r="GR331" s="939"/>
      <c r="GS331" s="940"/>
      <c r="GT331" s="941"/>
      <c r="GU331" s="942"/>
      <c r="GV331" s="1016"/>
      <c r="GW331" s="898"/>
      <c r="GX331" s="898"/>
      <c r="GY331" s="934"/>
      <c r="GZ331" s="934"/>
      <c r="HA331" s="934"/>
      <c r="HB331" s="934"/>
      <c r="HC331" s="935"/>
      <c r="HD331" s="936"/>
      <c r="HG331" s="937" t="s">
        <v>1004</v>
      </c>
      <c r="HH331" s="938" t="s">
        <v>676</v>
      </c>
      <c r="HI331" s="939"/>
      <c r="HJ331" s="940"/>
      <c r="HK331" s="941"/>
      <c r="HL331" s="942"/>
      <c r="HM331" s="1016"/>
      <c r="HN331" s="898"/>
      <c r="HO331" s="898"/>
      <c r="HP331" s="934"/>
      <c r="HQ331" s="934"/>
      <c r="HR331" s="934"/>
      <c r="HS331" s="934"/>
      <c r="HT331" s="935"/>
      <c r="HU331" s="936"/>
      <c r="HX331" s="937" t="s">
        <v>1004</v>
      </c>
      <c r="HY331" s="938" t="s">
        <v>676</v>
      </c>
      <c r="HZ331" s="939"/>
      <c r="IA331" s="940"/>
      <c r="IB331" s="941"/>
      <c r="IC331" s="942"/>
      <c r="ID331" s="1016"/>
      <c r="IE331" s="898"/>
      <c r="IF331" s="898"/>
      <c r="IG331" s="934"/>
      <c r="IH331" s="934"/>
      <c r="II331" s="934"/>
      <c r="IJ331" s="934"/>
      <c r="IK331" s="935"/>
      <c r="IL331" s="936"/>
      <c r="IO331" s="937" t="s">
        <v>1004</v>
      </c>
      <c r="IP331" s="938" t="s">
        <v>676</v>
      </c>
      <c r="IQ331" s="939"/>
      <c r="IR331" s="940"/>
      <c r="IS331" s="941"/>
      <c r="IT331" s="942"/>
      <c r="IU331" s="1016"/>
      <c r="IV331" s="898"/>
      <c r="IW331" s="898"/>
      <c r="IX331" s="934"/>
      <c r="IY331" s="934"/>
      <c r="IZ331" s="934"/>
      <c r="JA331" s="934"/>
      <c r="JB331" s="935"/>
      <c r="JC331" s="936"/>
      <c r="JF331" s="937" t="s">
        <v>1004</v>
      </c>
      <c r="JG331" s="938" t="s">
        <v>676</v>
      </c>
      <c r="JH331" s="939"/>
      <c r="JI331" s="940"/>
      <c r="JJ331" s="941"/>
      <c r="JK331" s="942"/>
      <c r="JL331" s="1016"/>
      <c r="JM331" s="898"/>
      <c r="JN331" s="898"/>
      <c r="JO331" s="934"/>
      <c r="JP331" s="934"/>
      <c r="JQ331" s="934"/>
      <c r="JR331" s="934"/>
      <c r="JS331" s="935"/>
      <c r="JT331" s="936"/>
      <c r="JW331" s="937" t="s">
        <v>1004</v>
      </c>
      <c r="JX331" s="938" t="s">
        <v>676</v>
      </c>
      <c r="JY331" s="939"/>
      <c r="JZ331" s="940"/>
      <c r="KA331" s="941"/>
      <c r="KB331" s="942"/>
      <c r="KC331" s="1016"/>
      <c r="KD331" s="898"/>
      <c r="KE331" s="898"/>
      <c r="KF331" s="934"/>
      <c r="KG331" s="934"/>
      <c r="KH331" s="934"/>
      <c r="KI331" s="934"/>
      <c r="KJ331" s="935"/>
      <c r="KK331" s="936"/>
      <c r="KN331" s="937" t="s">
        <v>1004</v>
      </c>
      <c r="KO331" s="938" t="s">
        <v>676</v>
      </c>
      <c r="KP331" s="939"/>
      <c r="KQ331" s="940"/>
      <c r="KR331" s="941"/>
      <c r="KS331" s="942"/>
      <c r="KT331" s="1016"/>
      <c r="KU331" s="898"/>
      <c r="KV331" s="898"/>
      <c r="KW331" s="934"/>
      <c r="KX331" s="934"/>
      <c r="KY331" s="934"/>
      <c r="KZ331" s="934"/>
      <c r="LA331" s="935"/>
      <c r="LB331" s="936"/>
      <c r="LE331" s="937" t="s">
        <v>1004</v>
      </c>
      <c r="LF331" s="938" t="s">
        <v>676</v>
      </c>
      <c r="LG331" s="939"/>
      <c r="LH331" s="940"/>
      <c r="LI331" s="1007">
        <v>0</v>
      </c>
      <c r="LJ331" s="1008"/>
      <c r="LK331" s="1016"/>
      <c r="LL331" s="898"/>
      <c r="LM331" s="898"/>
      <c r="LN331" s="934"/>
      <c r="LO331" s="934"/>
      <c r="LP331" s="934"/>
      <c r="LQ331" s="934"/>
      <c r="LR331" s="935"/>
      <c r="LS331" s="936"/>
      <c r="LV331" s="937" t="s">
        <v>1004</v>
      </c>
      <c r="LW331" s="938" t="s">
        <v>676</v>
      </c>
      <c r="LX331" s="939"/>
      <c r="LY331" s="940"/>
      <c r="LZ331" s="941"/>
      <c r="MA331" s="942"/>
      <c r="MB331" s="1016"/>
      <c r="MC331" s="898"/>
      <c r="MD331" s="898"/>
      <c r="ME331" s="934"/>
      <c r="MF331" s="934"/>
      <c r="MG331" s="934"/>
      <c r="MH331" s="934"/>
      <c r="MI331" s="935"/>
      <c r="MJ331" s="936"/>
      <c r="MM331" s="937" t="s">
        <v>1004</v>
      </c>
      <c r="MN331" s="938" t="s">
        <v>676</v>
      </c>
      <c r="MO331" s="939"/>
      <c r="MP331" s="940"/>
      <c r="MQ331" s="941"/>
      <c r="MR331" s="942"/>
      <c r="MS331" s="1016"/>
      <c r="MT331" s="898"/>
      <c r="MU331" s="898"/>
      <c r="MV331" s="934"/>
      <c r="MW331" s="934"/>
      <c r="MX331" s="934"/>
      <c r="MY331" s="934"/>
      <c r="MZ331" s="935"/>
      <c r="NA331" s="936"/>
      <c r="ND331" s="946" t="s">
        <v>1004</v>
      </c>
      <c r="NE331" s="1009" t="s">
        <v>676</v>
      </c>
      <c r="NF331" s="948"/>
      <c r="NG331" s="949"/>
      <c r="NH331" s="998"/>
      <c r="NI331" s="950"/>
      <c r="NJ331" s="1016"/>
      <c r="NK331" s="898"/>
      <c r="NL331" s="898"/>
      <c r="NM331" s="934"/>
      <c r="NN331" s="934"/>
      <c r="NO331" s="934"/>
      <c r="NP331" s="934"/>
      <c r="NQ331" s="935"/>
      <c r="NR331" s="936"/>
      <c r="NU331" s="951" t="s">
        <v>1004</v>
      </c>
      <c r="NV331" s="1010" t="s">
        <v>676</v>
      </c>
      <c r="NW331" s="953"/>
      <c r="NX331" s="954"/>
      <c r="NY331" s="1011"/>
      <c r="NZ331" s="955"/>
      <c r="OA331" s="1016"/>
      <c r="OB331" s="898"/>
      <c r="OC331" s="898"/>
      <c r="OD331" s="934"/>
      <c r="OE331" s="934"/>
      <c r="OF331" s="934"/>
      <c r="OG331" s="934"/>
      <c r="OH331" s="935"/>
      <c r="OI331" s="936"/>
      <c r="OL331" s="937" t="s">
        <v>1004</v>
      </c>
      <c r="OM331" s="938" t="s">
        <v>676</v>
      </c>
      <c r="ON331" s="939"/>
      <c r="OO331" s="940"/>
      <c r="OP331" s="941"/>
      <c r="OQ331" s="942"/>
      <c r="OR331" s="1016"/>
      <c r="OS331" s="898"/>
      <c r="OT331" s="898"/>
      <c r="OU331" s="934"/>
      <c r="OV331" s="934"/>
      <c r="OW331" s="934"/>
      <c r="OX331" s="934"/>
      <c r="OY331" s="935"/>
      <c r="OZ331" s="936"/>
      <c r="PC331" s="937" t="s">
        <v>1004</v>
      </c>
      <c r="PD331" s="938" t="s">
        <v>676</v>
      </c>
      <c r="PE331" s="939"/>
      <c r="PF331" s="940"/>
      <c r="PG331" s="956"/>
      <c r="PH331" s="957"/>
      <c r="PI331" s="1249"/>
      <c r="PJ331" s="898"/>
      <c r="PK331" s="898"/>
      <c r="PL331" s="934"/>
      <c r="PM331" s="934"/>
      <c r="PN331" s="934"/>
      <c r="PO331" s="934"/>
      <c r="PP331" s="935"/>
      <c r="PQ331" s="936"/>
      <c r="PT331" s="937" t="s">
        <v>1004</v>
      </c>
      <c r="PU331" s="938" t="s">
        <v>676</v>
      </c>
      <c r="PV331" s="939"/>
      <c r="PW331" s="940"/>
      <c r="PX331" s="941"/>
      <c r="PY331" s="942"/>
      <c r="PZ331" s="1016"/>
      <c r="QA331" s="898"/>
      <c r="QB331" s="898"/>
      <c r="QC331" s="934"/>
      <c r="QD331" s="934"/>
      <c r="QE331" s="934"/>
      <c r="QF331" s="934"/>
      <c r="QG331" s="935"/>
      <c r="QH331" s="936"/>
      <c r="QK331" s="937" t="s">
        <v>1004</v>
      </c>
      <c r="QL331" s="938" t="s">
        <v>676</v>
      </c>
      <c r="QM331" s="939"/>
      <c r="QN331" s="940"/>
      <c r="QO331" s="1007">
        <v>0</v>
      </c>
      <c r="QP331" s="1008"/>
      <c r="QQ331" s="1016"/>
      <c r="QR331" s="898"/>
      <c r="QS331" s="898"/>
      <c r="QT331" s="934"/>
      <c r="QU331" s="934"/>
      <c r="QV331" s="934"/>
      <c r="QW331" s="934"/>
      <c r="QX331" s="935"/>
      <c r="QY331" s="936"/>
      <c r="RB331" s="405"/>
      <c r="RC331" s="406"/>
      <c r="RD331" s="407"/>
      <c r="RE331" s="408"/>
      <c r="RF331" s="409"/>
      <c r="RG331" s="410"/>
      <c r="RH331" s="410"/>
      <c r="RI331" s="898"/>
      <c r="RJ331" s="898"/>
      <c r="RK331" s="934"/>
      <c r="RL331" s="934"/>
      <c r="RM331" s="934"/>
      <c r="RN331" s="934"/>
      <c r="RO331" s="935"/>
      <c r="RP331" s="936"/>
      <c r="RS331" s="405"/>
      <c r="RT331" s="406"/>
      <c r="RU331" s="407"/>
      <c r="RV331" s="408"/>
      <c r="RW331" s="409"/>
      <c r="RX331" s="410"/>
      <c r="RY331" s="410"/>
      <c r="RZ331" s="898"/>
      <c r="SA331" s="898"/>
      <c r="SB331" s="934"/>
      <c r="SC331" s="934"/>
      <c r="SD331" s="934"/>
      <c r="SE331" s="934"/>
      <c r="SF331" s="935"/>
      <c r="SG331" s="936"/>
      <c r="SJ331" s="405"/>
      <c r="SK331" s="406"/>
      <c r="SL331" s="407"/>
      <c r="SM331" s="408"/>
      <c r="SN331" s="409"/>
      <c r="SO331" s="410"/>
      <c r="SP331" s="410"/>
      <c r="SQ331" s="898"/>
      <c r="SR331" s="898"/>
      <c r="SS331" s="934"/>
      <c r="ST331" s="934"/>
      <c r="SU331" s="934"/>
      <c r="SV331" s="934"/>
      <c r="SW331" s="935"/>
      <c r="SX331" s="936"/>
    </row>
    <row r="332" spans="2:518" ht="64.5" customHeight="1" thickTop="1" thickBot="1">
      <c r="B332" s="958"/>
      <c r="C332" s="1190" t="s">
        <v>677</v>
      </c>
      <c r="D332" s="1179"/>
      <c r="E332" s="1180"/>
      <c r="F332" s="1017"/>
      <c r="G332" s="1025"/>
      <c r="H332" s="1016"/>
      <c r="K332" s="958"/>
      <c r="L332" s="1190" t="s">
        <v>677</v>
      </c>
      <c r="M332" s="1179"/>
      <c r="N332" s="1180"/>
      <c r="O332" s="1017"/>
      <c r="P332" s="1025"/>
      <c r="Q332" s="1016"/>
      <c r="R332" s="898"/>
      <c r="S332" s="898"/>
      <c r="T332" s="934"/>
      <c r="U332" s="934"/>
      <c r="V332" s="934"/>
      <c r="W332" s="934"/>
      <c r="X332" s="935"/>
      <c r="Y332" s="936"/>
      <c r="Z332" s="872"/>
      <c r="AA332" s="872"/>
      <c r="AB332" s="958"/>
      <c r="AC332" s="1190" t="s">
        <v>677</v>
      </c>
      <c r="AD332" s="1179"/>
      <c r="AE332" s="1180"/>
      <c r="AF332" s="1017"/>
      <c r="AG332" s="1025"/>
      <c r="AH332" s="1016"/>
      <c r="AI332" s="898"/>
      <c r="AJ332" s="898"/>
      <c r="AK332" s="934"/>
      <c r="AL332" s="934"/>
      <c r="AM332" s="934"/>
      <c r="AN332" s="934"/>
      <c r="AO332" s="935"/>
      <c r="AP332" s="936"/>
      <c r="AQ332" s="872"/>
      <c r="AR332" s="872"/>
      <c r="AS332" s="958"/>
      <c r="AT332" s="1191" t="s">
        <v>677</v>
      </c>
      <c r="AU332" s="1179"/>
      <c r="AV332" s="1180"/>
      <c r="AW332" s="1242"/>
      <c r="AX332" s="1026"/>
      <c r="AY332" s="1016"/>
      <c r="AZ332" s="898"/>
      <c r="BA332" s="898"/>
      <c r="BB332" s="934"/>
      <c r="BC332" s="934"/>
      <c r="BD332" s="934"/>
      <c r="BE332" s="934"/>
      <c r="BF332" s="935"/>
      <c r="BG332" s="936"/>
      <c r="BJ332" s="958"/>
      <c r="BK332" s="1190" t="s">
        <v>677</v>
      </c>
      <c r="BL332" s="1179"/>
      <c r="BM332" s="1180"/>
      <c r="BN332" s="1017"/>
      <c r="BO332" s="1025"/>
      <c r="BP332" s="1016"/>
      <c r="BQ332" s="898"/>
      <c r="BR332" s="898"/>
      <c r="BS332" s="934"/>
      <c r="BT332" s="934"/>
      <c r="BU332" s="934"/>
      <c r="BV332" s="934"/>
      <c r="BW332" s="935"/>
      <c r="BX332" s="936"/>
      <c r="CA332" s="958"/>
      <c r="CB332" s="1190" t="s">
        <v>677</v>
      </c>
      <c r="CC332" s="1179"/>
      <c r="CD332" s="1180"/>
      <c r="CE332" s="1017"/>
      <c r="CF332" s="1025"/>
      <c r="CG332" s="1016"/>
      <c r="CH332" s="898"/>
      <c r="CI332" s="898"/>
      <c r="CJ332" s="934"/>
      <c r="CK332" s="934"/>
      <c r="CL332" s="934"/>
      <c r="CM332" s="934"/>
      <c r="CN332" s="935"/>
      <c r="CO332" s="936"/>
      <c r="CR332" s="958"/>
      <c r="CS332" s="1190" t="s">
        <v>677</v>
      </c>
      <c r="CT332" s="1179"/>
      <c r="CU332" s="1180"/>
      <c r="CV332" s="1017"/>
      <c r="CW332" s="1025"/>
      <c r="CX332" s="1016"/>
      <c r="CY332" s="898"/>
      <c r="CZ332" s="898"/>
      <c r="DA332" s="934"/>
      <c r="DB332" s="934"/>
      <c r="DC332" s="934"/>
      <c r="DD332" s="934"/>
      <c r="DE332" s="935"/>
      <c r="DF332" s="936"/>
      <c r="DI332" s="958"/>
      <c r="DJ332" s="1190" t="s">
        <v>677</v>
      </c>
      <c r="DK332" s="1179"/>
      <c r="DL332" s="1180"/>
      <c r="DM332" s="1017"/>
      <c r="DN332" s="1025"/>
      <c r="DO332" s="1016"/>
      <c r="DP332" s="898"/>
      <c r="DQ332" s="898"/>
      <c r="DR332" s="934"/>
      <c r="DS332" s="934"/>
      <c r="DT332" s="934"/>
      <c r="DU332" s="934"/>
      <c r="DV332" s="935"/>
      <c r="DW332" s="936"/>
      <c r="DZ332" s="958"/>
      <c r="EA332" s="1190" t="s">
        <v>677</v>
      </c>
      <c r="EB332" s="1179"/>
      <c r="EC332" s="1180"/>
      <c r="ED332" s="1017"/>
      <c r="EE332" s="1025"/>
      <c r="EF332" s="1016"/>
      <c r="EG332" s="898"/>
      <c r="EH332" s="898"/>
      <c r="EI332" s="934"/>
      <c r="EJ332" s="934"/>
      <c r="EK332" s="934"/>
      <c r="EL332" s="934"/>
      <c r="EM332" s="935"/>
      <c r="EN332" s="936"/>
      <c r="EQ332" s="958"/>
      <c r="ER332" s="1190" t="s">
        <v>677</v>
      </c>
      <c r="ES332" s="1179"/>
      <c r="ET332" s="1180"/>
      <c r="EU332" s="1017"/>
      <c r="EV332" s="1025"/>
      <c r="EW332" s="1016"/>
      <c r="EX332" s="898"/>
      <c r="EY332" s="898"/>
      <c r="EZ332" s="934"/>
      <c r="FA332" s="934"/>
      <c r="FB332" s="934"/>
      <c r="FC332" s="934"/>
      <c r="FD332" s="935"/>
      <c r="FE332" s="936"/>
      <c r="FH332" s="958"/>
      <c r="FI332" s="1190"/>
      <c r="FJ332" s="1179"/>
      <c r="FK332" s="1180"/>
      <c r="FL332" s="1017"/>
      <c r="FM332" s="1025"/>
      <c r="FN332" s="1016"/>
      <c r="FO332" s="898"/>
      <c r="FP332" s="898"/>
      <c r="FQ332" s="934"/>
      <c r="FR332" s="934"/>
      <c r="FS332" s="934"/>
      <c r="FT332" s="934"/>
      <c r="FU332" s="935"/>
      <c r="FV332" s="936"/>
      <c r="FY332" s="958"/>
      <c r="FZ332" s="1190" t="s">
        <v>677</v>
      </c>
      <c r="GA332" s="1179"/>
      <c r="GB332" s="1180"/>
      <c r="GC332" s="1017"/>
      <c r="GD332" s="1025"/>
      <c r="GE332" s="1016"/>
      <c r="GF332" s="898"/>
      <c r="GG332" s="898"/>
      <c r="GH332" s="934"/>
      <c r="GI332" s="934"/>
      <c r="GJ332" s="934"/>
      <c r="GK332" s="934"/>
      <c r="GL332" s="935"/>
      <c r="GM332" s="936"/>
      <c r="GP332" s="958"/>
      <c r="GQ332" s="1190" t="s">
        <v>677</v>
      </c>
      <c r="GR332" s="1179"/>
      <c r="GS332" s="1180"/>
      <c r="GT332" s="1017"/>
      <c r="GU332" s="1025"/>
      <c r="GV332" s="1016"/>
      <c r="GW332" s="898"/>
      <c r="GX332" s="898"/>
      <c r="GY332" s="934"/>
      <c r="GZ332" s="934"/>
      <c r="HA332" s="934"/>
      <c r="HB332" s="934"/>
      <c r="HC332" s="935"/>
      <c r="HD332" s="936"/>
      <c r="HG332" s="958"/>
      <c r="HH332" s="1190" t="s">
        <v>677</v>
      </c>
      <c r="HI332" s="1179"/>
      <c r="HJ332" s="1180"/>
      <c r="HK332" s="1017"/>
      <c r="HL332" s="1025"/>
      <c r="HM332" s="1016"/>
      <c r="HN332" s="898"/>
      <c r="HO332" s="898"/>
      <c r="HP332" s="934"/>
      <c r="HQ332" s="934"/>
      <c r="HR332" s="934"/>
      <c r="HS332" s="934"/>
      <c r="HT332" s="935"/>
      <c r="HU332" s="936"/>
      <c r="HX332" s="958"/>
      <c r="HY332" s="1190" t="s">
        <v>677</v>
      </c>
      <c r="HZ332" s="1179"/>
      <c r="IA332" s="1180"/>
      <c r="IB332" s="1256"/>
      <c r="IC332" s="1027"/>
      <c r="ID332" s="1016"/>
      <c r="IE332" s="898"/>
      <c r="IF332" s="898"/>
      <c r="IG332" s="934"/>
      <c r="IH332" s="934"/>
      <c r="II332" s="934"/>
      <c r="IJ332" s="934"/>
      <c r="IK332" s="935"/>
      <c r="IL332" s="936"/>
      <c r="IO332" s="958"/>
      <c r="IP332" s="1190" t="s">
        <v>677</v>
      </c>
      <c r="IQ332" s="1179"/>
      <c r="IR332" s="1180"/>
      <c r="IS332" s="1017"/>
      <c r="IT332" s="1025"/>
      <c r="IU332" s="1016"/>
      <c r="IV332" s="898"/>
      <c r="IW332" s="898"/>
      <c r="IX332" s="934"/>
      <c r="IY332" s="934"/>
      <c r="IZ332" s="934"/>
      <c r="JA332" s="934"/>
      <c r="JB332" s="935"/>
      <c r="JC332" s="936"/>
      <c r="JF332" s="958"/>
      <c r="JG332" s="1190" t="s">
        <v>677</v>
      </c>
      <c r="JH332" s="1179"/>
      <c r="JI332" s="1180"/>
      <c r="JJ332" s="1017"/>
      <c r="JK332" s="1025"/>
      <c r="JL332" s="1016"/>
      <c r="JM332" s="898"/>
      <c r="JN332" s="898"/>
      <c r="JO332" s="934"/>
      <c r="JP332" s="934"/>
      <c r="JQ332" s="934"/>
      <c r="JR332" s="934"/>
      <c r="JS332" s="935"/>
      <c r="JT332" s="936"/>
      <c r="JW332" s="958"/>
      <c r="JX332" s="1190" t="s">
        <v>677</v>
      </c>
      <c r="JY332" s="1179"/>
      <c r="JZ332" s="1180"/>
      <c r="KA332" s="1017"/>
      <c r="KB332" s="1025"/>
      <c r="KC332" s="1016"/>
      <c r="KD332" s="898"/>
      <c r="KE332" s="898"/>
      <c r="KF332" s="934"/>
      <c r="KG332" s="934"/>
      <c r="KH332" s="934"/>
      <c r="KI332" s="934"/>
      <c r="KJ332" s="935"/>
      <c r="KK332" s="936"/>
      <c r="KN332" s="958"/>
      <c r="KO332" s="1190" t="s">
        <v>677</v>
      </c>
      <c r="KP332" s="1179"/>
      <c r="KQ332" s="1180"/>
      <c r="KR332" s="1017"/>
      <c r="KS332" s="1025"/>
      <c r="KT332" s="1016"/>
      <c r="KU332" s="898"/>
      <c r="KV332" s="898"/>
      <c r="KW332" s="934"/>
      <c r="KX332" s="934"/>
      <c r="KY332" s="934"/>
      <c r="KZ332" s="934"/>
      <c r="LA332" s="935"/>
      <c r="LB332" s="936"/>
      <c r="LE332" s="958"/>
      <c r="LF332" s="1190" t="s">
        <v>677</v>
      </c>
      <c r="LG332" s="1179"/>
      <c r="LH332" s="1180"/>
      <c r="LI332" s="1243">
        <v>0</v>
      </c>
      <c r="LJ332" s="1028"/>
      <c r="LK332" s="1016"/>
      <c r="LL332" s="898"/>
      <c r="LM332" s="898"/>
      <c r="LN332" s="934"/>
      <c r="LO332" s="934"/>
      <c r="LP332" s="934"/>
      <c r="LQ332" s="934"/>
      <c r="LR332" s="935"/>
      <c r="LS332" s="936"/>
      <c r="LV332" s="958"/>
      <c r="LW332" s="1190" t="s">
        <v>677</v>
      </c>
      <c r="LX332" s="1179"/>
      <c r="LY332" s="1180"/>
      <c r="LZ332" s="1017"/>
      <c r="MA332" s="1025"/>
      <c r="MB332" s="1016"/>
      <c r="MC332" s="898"/>
      <c r="MD332" s="898"/>
      <c r="ME332" s="934"/>
      <c r="MF332" s="934"/>
      <c r="MG332" s="934"/>
      <c r="MH332" s="934"/>
      <c r="MI332" s="935"/>
      <c r="MJ332" s="936"/>
      <c r="MM332" s="958"/>
      <c r="MN332" s="1190" t="s">
        <v>677</v>
      </c>
      <c r="MO332" s="1179"/>
      <c r="MP332" s="1180"/>
      <c r="MQ332" s="1017"/>
      <c r="MR332" s="1025"/>
      <c r="MS332" s="1016"/>
      <c r="MT332" s="898"/>
      <c r="MU332" s="898"/>
      <c r="MV332" s="934"/>
      <c r="MW332" s="934"/>
      <c r="MX332" s="934"/>
      <c r="MY332" s="934"/>
      <c r="MZ332" s="935"/>
      <c r="NA332" s="936"/>
      <c r="ND332" s="975"/>
      <c r="NE332" s="976" t="s">
        <v>677</v>
      </c>
      <c r="NF332" s="1175"/>
      <c r="NG332" s="1176"/>
      <c r="NH332" s="979"/>
      <c r="NI332" s="980"/>
      <c r="NJ332" s="1016"/>
      <c r="NK332" s="898"/>
      <c r="NL332" s="898"/>
      <c r="NM332" s="934"/>
      <c r="NN332" s="934"/>
      <c r="NO332" s="934"/>
      <c r="NP332" s="934"/>
      <c r="NQ332" s="935"/>
      <c r="NR332" s="936"/>
      <c r="NU332" s="981"/>
      <c r="NV332" s="982" t="s">
        <v>677</v>
      </c>
      <c r="NW332" s="1177"/>
      <c r="NX332" s="1178"/>
      <c r="NY332" s="1244"/>
      <c r="NZ332" s="986"/>
      <c r="OA332" s="1016"/>
      <c r="OB332" s="898"/>
      <c r="OC332" s="898"/>
      <c r="OD332" s="934"/>
      <c r="OE332" s="934"/>
      <c r="OF332" s="934"/>
      <c r="OG332" s="934"/>
      <c r="OH332" s="935"/>
      <c r="OI332" s="936"/>
      <c r="OL332" s="958"/>
      <c r="OM332" s="1245" t="s">
        <v>677</v>
      </c>
      <c r="ON332" s="1179"/>
      <c r="OO332" s="1180"/>
      <c r="OP332" s="1017"/>
      <c r="OQ332" s="1025"/>
      <c r="OR332" s="1016"/>
      <c r="OS332" s="898"/>
      <c r="OT332" s="898"/>
      <c r="OU332" s="934"/>
      <c r="OV332" s="934"/>
      <c r="OW332" s="934"/>
      <c r="OX332" s="934"/>
      <c r="OY332" s="935"/>
      <c r="OZ332" s="936"/>
      <c r="PC332" s="958"/>
      <c r="PD332" s="1190" t="s">
        <v>677</v>
      </c>
      <c r="PE332" s="1179"/>
      <c r="PF332" s="1180"/>
      <c r="PG332" s="1246"/>
      <c r="PH332" s="1029"/>
      <c r="PI332" s="1249"/>
      <c r="PJ332" s="898"/>
      <c r="PK332" s="898"/>
      <c r="PL332" s="934"/>
      <c r="PM332" s="934"/>
      <c r="PN332" s="934"/>
      <c r="PO332" s="934"/>
      <c r="PP332" s="935"/>
      <c r="PQ332" s="936"/>
      <c r="PT332" s="958"/>
      <c r="PU332" s="1190" t="s">
        <v>677</v>
      </c>
      <c r="PV332" s="1179"/>
      <c r="PW332" s="1180"/>
      <c r="PX332" s="1017"/>
      <c r="PY332" s="1025"/>
      <c r="PZ332" s="1016"/>
      <c r="QA332" s="898"/>
      <c r="QB332" s="898"/>
      <c r="QC332" s="934"/>
      <c r="QD332" s="934"/>
      <c r="QE332" s="934"/>
      <c r="QF332" s="934"/>
      <c r="QG332" s="935"/>
      <c r="QH332" s="936"/>
      <c r="QK332" s="958"/>
      <c r="QL332" s="1190" t="s">
        <v>677</v>
      </c>
      <c r="QM332" s="1179"/>
      <c r="QN332" s="1180"/>
      <c r="QO332" s="1243">
        <v>0</v>
      </c>
      <c r="QP332" s="1028"/>
      <c r="QQ332" s="1016"/>
      <c r="QR332" s="898"/>
      <c r="QS332" s="898"/>
      <c r="QT332" s="934"/>
      <c r="QU332" s="934"/>
      <c r="QV332" s="934"/>
      <c r="QW332" s="934"/>
      <c r="QX332" s="935"/>
      <c r="QY332" s="936"/>
      <c r="RB332" s="405"/>
      <c r="RC332" s="406"/>
      <c r="RD332" s="407"/>
      <c r="RE332" s="408"/>
      <c r="RF332" s="409"/>
      <c r="RG332" s="410"/>
      <c r="RH332" s="410"/>
      <c r="RI332" s="898"/>
      <c r="RJ332" s="898"/>
      <c r="RK332" s="934"/>
      <c r="RL332" s="934"/>
      <c r="RM332" s="934"/>
      <c r="RN332" s="934"/>
      <c r="RO332" s="935"/>
      <c r="RP332" s="936"/>
      <c r="RS332" s="405"/>
      <c r="RT332" s="406"/>
      <c r="RU332" s="407"/>
      <c r="RV332" s="408"/>
      <c r="RW332" s="409"/>
      <c r="RX332" s="410"/>
      <c r="RY332" s="410"/>
      <c r="RZ332" s="898"/>
      <c r="SA332" s="898"/>
      <c r="SB332" s="934"/>
      <c r="SC332" s="934"/>
      <c r="SD332" s="934"/>
      <c r="SE332" s="934"/>
      <c r="SF332" s="935"/>
      <c r="SG332" s="936"/>
      <c r="SJ332" s="405"/>
      <c r="SK332" s="406"/>
      <c r="SL332" s="407"/>
      <c r="SM332" s="408"/>
      <c r="SN332" s="409"/>
      <c r="SO332" s="410"/>
      <c r="SP332" s="410"/>
      <c r="SQ332" s="898"/>
      <c r="SR332" s="898"/>
      <c r="SS332" s="934"/>
      <c r="ST332" s="934"/>
      <c r="SU332" s="934"/>
      <c r="SV332" s="934"/>
      <c r="SW332" s="935"/>
      <c r="SX332" s="936"/>
    </row>
    <row r="333" spans="2:518" ht="64.5" customHeight="1" thickTop="1" thickBot="1">
      <c r="B333" s="958" t="s">
        <v>1005</v>
      </c>
      <c r="C333" s="1190" t="s">
        <v>678</v>
      </c>
      <c r="D333" s="1179" t="s">
        <v>149</v>
      </c>
      <c r="E333" s="1180">
        <v>96</v>
      </c>
      <c r="F333" s="1015"/>
      <c r="G333" s="1025">
        <f t="shared" ref="G333:G338" si="5873">ROUND(E333*F333,0)</f>
        <v>0</v>
      </c>
      <c r="H333" s="1016"/>
      <c r="K333" s="958" t="s">
        <v>1005</v>
      </c>
      <c r="L333" s="1190" t="s">
        <v>678</v>
      </c>
      <c r="M333" s="1179" t="s">
        <v>149</v>
      </c>
      <c r="N333" s="1180">
        <v>96</v>
      </c>
      <c r="O333" s="1017">
        <v>194000</v>
      </c>
      <c r="P333" s="1025">
        <f t="shared" ref="P333:P338" si="5874">ROUND(N333*O333,0)</f>
        <v>18624000</v>
      </c>
      <c r="Q333" s="1016"/>
      <c r="R333" s="898">
        <f t="shared" si="5657"/>
        <v>1</v>
      </c>
      <c r="S333" s="898">
        <f t="shared" si="5658"/>
        <v>1</v>
      </c>
      <c r="T333" s="899">
        <f t="shared" si="5659"/>
        <v>1</v>
      </c>
      <c r="U333" s="899">
        <f t="shared" si="5660"/>
        <v>1</v>
      </c>
      <c r="V333" s="899">
        <f t="shared" si="5661"/>
        <v>1</v>
      </c>
      <c r="W333" s="899">
        <f t="shared" si="5662"/>
        <v>1</v>
      </c>
      <c r="X333" s="966">
        <f t="shared" si="5663"/>
        <v>18624000</v>
      </c>
      <c r="Y333" s="901">
        <f t="shared" si="5664"/>
        <v>0</v>
      </c>
      <c r="Z333" s="872"/>
      <c r="AA333" s="872"/>
      <c r="AB333" s="958" t="s">
        <v>1005</v>
      </c>
      <c r="AC333" s="1190" t="s">
        <v>678</v>
      </c>
      <c r="AD333" s="1179" t="s">
        <v>149</v>
      </c>
      <c r="AE333" s="1180">
        <v>96</v>
      </c>
      <c r="AF333" s="1015">
        <v>160000</v>
      </c>
      <c r="AG333" s="1025">
        <f t="shared" ref="AG333:AG338" si="5875">ROUND(AE333*AF333,0)</f>
        <v>15360000</v>
      </c>
      <c r="AH333" s="1016"/>
      <c r="AI333" s="898">
        <f t="shared" ref="AI333:AI336" si="5876">IF(EXACT(VLOOKUP(AB333,OFERTA_0,2,FALSE),AC333),1,0)</f>
        <v>1</v>
      </c>
      <c r="AJ333" s="898">
        <f t="shared" ref="AJ333:AJ336" si="5877">IF(EXACT(VLOOKUP(AB333,OFERTA_0,3,FALSE),AD333),1,0)</f>
        <v>1</v>
      </c>
      <c r="AK333" s="899">
        <f t="shared" ref="AK333:AK336" si="5878">IF(EXACT(VLOOKUP(AB333,OFERTA_0,4,FALSE),AE333),1,0)</f>
        <v>1</v>
      </c>
      <c r="AL333" s="899">
        <f t="shared" ref="AL333:AL336" si="5879">IF(AF333=0,0,1)</f>
        <v>1</v>
      </c>
      <c r="AM333" s="899">
        <f t="shared" ref="AM333:AM336" si="5880">IF(AG333=0,0,1)</f>
        <v>1</v>
      </c>
      <c r="AN333" s="899">
        <f t="shared" ref="AN333:AN336" si="5881">PRODUCT(AI333:AM333)</f>
        <v>1</v>
      </c>
      <c r="AO333" s="966">
        <f t="shared" ref="AO333:AO336" si="5882">ROUND(AG333,0)</f>
        <v>15360000</v>
      </c>
      <c r="AP333" s="901">
        <f t="shared" ref="AP333:AP336" si="5883">AG333-AO333</f>
        <v>0</v>
      </c>
      <c r="AQ333" s="872"/>
      <c r="AR333" s="872"/>
      <c r="AS333" s="958" t="s">
        <v>1005</v>
      </c>
      <c r="AT333" s="1191" t="s">
        <v>678</v>
      </c>
      <c r="AU333" s="1179" t="s">
        <v>149</v>
      </c>
      <c r="AV333" s="1180">
        <v>96</v>
      </c>
      <c r="AW333" s="1019">
        <v>290000</v>
      </c>
      <c r="AX333" s="1026">
        <f t="shared" ref="AX333:AX338" si="5884">ROUND(AV333*AW333,0)</f>
        <v>27840000</v>
      </c>
      <c r="AY333" s="1016"/>
      <c r="AZ333" s="898">
        <f t="shared" ref="AZ333:AZ336" si="5885">IF(EXACT(VLOOKUP(AS333,OFERTA_0,2,FALSE),AT333),1,0)</f>
        <v>1</v>
      </c>
      <c r="BA333" s="898">
        <f t="shared" ref="BA333:BA336" si="5886">IF(EXACT(VLOOKUP(AS333,OFERTA_0,3,FALSE),AU333),1,0)</f>
        <v>1</v>
      </c>
      <c r="BB333" s="899">
        <f t="shared" ref="BB333:BB336" si="5887">IF(EXACT(VLOOKUP(AS333,OFERTA_0,4,FALSE),AV333),1,0)</f>
        <v>1</v>
      </c>
      <c r="BC333" s="899">
        <f t="shared" ref="BC333:BC336" si="5888">IF(AW333=0,0,1)</f>
        <v>1</v>
      </c>
      <c r="BD333" s="899">
        <f t="shared" ref="BD333:BD336" si="5889">IF(AX333=0,0,1)</f>
        <v>1</v>
      </c>
      <c r="BE333" s="899">
        <f t="shared" ref="BE333:BE336" si="5890">PRODUCT(AZ333:BD333)</f>
        <v>1</v>
      </c>
      <c r="BF333" s="966">
        <f t="shared" ref="BF333:BF336" si="5891">ROUND(AX333,0)</f>
        <v>27840000</v>
      </c>
      <c r="BG333" s="901">
        <f t="shared" ref="BG333:BG336" si="5892">AX333-BF333</f>
        <v>0</v>
      </c>
      <c r="BJ333" s="958" t="s">
        <v>1005</v>
      </c>
      <c r="BK333" s="1190" t="s">
        <v>678</v>
      </c>
      <c r="BL333" s="1179" t="s">
        <v>149</v>
      </c>
      <c r="BM333" s="1180">
        <v>96</v>
      </c>
      <c r="BN333" s="1015">
        <v>231650</v>
      </c>
      <c r="BO333" s="1025">
        <f t="shared" ref="BO333:BO338" si="5893">ROUND(BM333*BN333,0)</f>
        <v>22238400</v>
      </c>
      <c r="BP333" s="1016"/>
      <c r="BQ333" s="898">
        <f t="shared" ref="BQ333:BQ336" si="5894">IF(EXACT(VLOOKUP(BJ333,OFERTA_0,2,FALSE),BK333),1,0)</f>
        <v>1</v>
      </c>
      <c r="BR333" s="898">
        <f t="shared" ref="BR333:BR336" si="5895">IF(EXACT(VLOOKUP(BJ333,OFERTA_0,3,FALSE),BL333),1,0)</f>
        <v>1</v>
      </c>
      <c r="BS333" s="899">
        <f t="shared" ref="BS333:BS336" si="5896">IF(EXACT(VLOOKUP(BJ333,OFERTA_0,4,FALSE),BM333),1,0)</f>
        <v>1</v>
      </c>
      <c r="BT333" s="899">
        <f t="shared" ref="BT333:BT336" si="5897">IF(BN333=0,0,1)</f>
        <v>1</v>
      </c>
      <c r="BU333" s="899">
        <f t="shared" ref="BU333:BU336" si="5898">IF(BO333=0,0,1)</f>
        <v>1</v>
      </c>
      <c r="BV333" s="899">
        <f t="shared" ref="BV333:BV336" si="5899">PRODUCT(BQ333:BU333)</f>
        <v>1</v>
      </c>
      <c r="BW333" s="966">
        <f t="shared" ref="BW333:BW336" si="5900">ROUND(BO333,0)</f>
        <v>22238400</v>
      </c>
      <c r="BX333" s="901">
        <f t="shared" ref="BX333:BX336" si="5901">BO333-BW333</f>
        <v>0</v>
      </c>
      <c r="CA333" s="958" t="s">
        <v>1005</v>
      </c>
      <c r="CB333" s="1190" t="s">
        <v>678</v>
      </c>
      <c r="CC333" s="1179" t="s">
        <v>149</v>
      </c>
      <c r="CD333" s="1180">
        <v>96</v>
      </c>
      <c r="CE333" s="1015">
        <v>190665</v>
      </c>
      <c r="CF333" s="1025">
        <f t="shared" ref="CF333:CF338" si="5902">ROUND(CD333*CE333,0)</f>
        <v>18303840</v>
      </c>
      <c r="CG333" s="1016"/>
      <c r="CH333" s="898">
        <f t="shared" ref="CH333:CH336" si="5903">IF(EXACT(VLOOKUP(CA333,OFERTA_0,2,FALSE),CB333),1,0)</f>
        <v>1</v>
      </c>
      <c r="CI333" s="898">
        <f t="shared" ref="CI333:CI336" si="5904">IF(EXACT(VLOOKUP(CA333,OFERTA_0,3,FALSE),CC333),1,0)</f>
        <v>1</v>
      </c>
      <c r="CJ333" s="899">
        <f t="shared" ref="CJ333:CJ336" si="5905">IF(EXACT(VLOOKUP(CA333,OFERTA_0,4,FALSE),CD333),1,0)</f>
        <v>1</v>
      </c>
      <c r="CK333" s="899">
        <f t="shared" ref="CK333:CK336" si="5906">IF(CE333=0,0,1)</f>
        <v>1</v>
      </c>
      <c r="CL333" s="899">
        <f t="shared" ref="CL333:CL336" si="5907">IF(CF333=0,0,1)</f>
        <v>1</v>
      </c>
      <c r="CM333" s="899">
        <f t="shared" ref="CM333:CM336" si="5908">PRODUCT(CH333:CL333)</f>
        <v>1</v>
      </c>
      <c r="CN333" s="966">
        <f t="shared" ref="CN333:CN336" si="5909">ROUND(CF333,0)</f>
        <v>18303840</v>
      </c>
      <c r="CO333" s="901">
        <f t="shared" ref="CO333:CO336" si="5910">CF333-CN333</f>
        <v>0</v>
      </c>
      <c r="CR333" s="958" t="s">
        <v>1005</v>
      </c>
      <c r="CS333" s="1190" t="s">
        <v>678</v>
      </c>
      <c r="CT333" s="1179" t="s">
        <v>149</v>
      </c>
      <c r="CU333" s="1180">
        <v>96</v>
      </c>
      <c r="CV333" s="1015">
        <v>78000</v>
      </c>
      <c r="CW333" s="1025">
        <f t="shared" ref="CW333:CW338" si="5911">ROUND(CU333*CV333,0)</f>
        <v>7488000</v>
      </c>
      <c r="CX333" s="1016"/>
      <c r="CY333" s="898">
        <f t="shared" ref="CY333:CY336" si="5912">IF(EXACT(VLOOKUP(CR333,OFERTA_0,2,FALSE),CS333),1,0)</f>
        <v>1</v>
      </c>
      <c r="CZ333" s="898">
        <f t="shared" ref="CZ333:CZ336" si="5913">IF(EXACT(VLOOKUP(CR333,OFERTA_0,3,FALSE),CT333),1,0)</f>
        <v>1</v>
      </c>
      <c r="DA333" s="899">
        <f t="shared" ref="DA333:DA336" si="5914">IF(EXACT(VLOOKUP(CR333,OFERTA_0,4,FALSE),CU333),1,0)</f>
        <v>1</v>
      </c>
      <c r="DB333" s="899">
        <f t="shared" ref="DB333:DB336" si="5915">IF(CV333=0,0,1)</f>
        <v>1</v>
      </c>
      <c r="DC333" s="899">
        <f t="shared" ref="DC333:DC336" si="5916">IF(CW333=0,0,1)</f>
        <v>1</v>
      </c>
      <c r="DD333" s="899">
        <f t="shared" ref="DD333:DD336" si="5917">PRODUCT(CY333:DC333)</f>
        <v>1</v>
      </c>
      <c r="DE333" s="966">
        <f t="shared" ref="DE333:DE336" si="5918">ROUND(CW333,0)</f>
        <v>7488000</v>
      </c>
      <c r="DF333" s="901">
        <f t="shared" ref="DF333:DF336" si="5919">CW333-DE333</f>
        <v>0</v>
      </c>
      <c r="DI333" s="958" t="s">
        <v>1005</v>
      </c>
      <c r="DJ333" s="1190" t="s">
        <v>678</v>
      </c>
      <c r="DK333" s="1179" t="s">
        <v>149</v>
      </c>
      <c r="DL333" s="1180">
        <v>96</v>
      </c>
      <c r="DM333" s="1015">
        <v>133163</v>
      </c>
      <c r="DN333" s="1025">
        <f t="shared" ref="DN333:DN338" si="5920">ROUND(DL333*DM333,0)</f>
        <v>12783648</v>
      </c>
      <c r="DO333" s="1016"/>
      <c r="DP333" s="898">
        <f t="shared" ref="DP333:DP336" si="5921">IF(EXACT(VLOOKUP(DI333,OFERTA_0,2,FALSE),DJ333),1,0)</f>
        <v>1</v>
      </c>
      <c r="DQ333" s="898">
        <f t="shared" ref="DQ333:DQ336" si="5922">IF(EXACT(VLOOKUP(DI333,OFERTA_0,3,FALSE),DK333),1,0)</f>
        <v>1</v>
      </c>
      <c r="DR333" s="899">
        <f t="shared" ref="DR333:DR336" si="5923">IF(EXACT(VLOOKUP(DI333,OFERTA_0,4,FALSE),DL333),1,0)</f>
        <v>1</v>
      </c>
      <c r="DS333" s="899">
        <f t="shared" ref="DS333:DS336" si="5924">IF(DM333=0,0,1)</f>
        <v>1</v>
      </c>
      <c r="DT333" s="899">
        <f t="shared" ref="DT333:DT336" si="5925">IF(DN333=0,0,1)</f>
        <v>1</v>
      </c>
      <c r="DU333" s="899">
        <f t="shared" ref="DU333:DU336" si="5926">PRODUCT(DP333:DT333)</f>
        <v>1</v>
      </c>
      <c r="DV333" s="966">
        <f t="shared" ref="DV333:DV336" si="5927">ROUND(DN333,0)</f>
        <v>12783648</v>
      </c>
      <c r="DW333" s="901">
        <f t="shared" ref="DW333:DW336" si="5928">DN333-DV333</f>
        <v>0</v>
      </c>
      <c r="DZ333" s="958" t="s">
        <v>1005</v>
      </c>
      <c r="EA333" s="1190" t="s">
        <v>678</v>
      </c>
      <c r="EB333" s="1179" t="s">
        <v>149</v>
      </c>
      <c r="EC333" s="1180">
        <v>96</v>
      </c>
      <c r="ED333" s="1015">
        <v>198750</v>
      </c>
      <c r="EE333" s="1025">
        <f t="shared" ref="EE333:EE338" si="5929">ROUND(EC333*ED333,0)</f>
        <v>19080000</v>
      </c>
      <c r="EF333" s="1016"/>
      <c r="EG333" s="898">
        <f t="shared" ref="EG333:EG336" si="5930">IF(EXACT(VLOOKUP(DZ333,OFERTA_0,2,FALSE),EA333),1,0)</f>
        <v>1</v>
      </c>
      <c r="EH333" s="898">
        <f t="shared" ref="EH333:EH336" si="5931">IF(EXACT(VLOOKUP(DZ333,OFERTA_0,3,FALSE),EB333),1,0)</f>
        <v>1</v>
      </c>
      <c r="EI333" s="899">
        <f t="shared" ref="EI333:EI336" si="5932">IF(EXACT(VLOOKUP(DZ333,OFERTA_0,4,FALSE),EC333),1,0)</f>
        <v>1</v>
      </c>
      <c r="EJ333" s="899">
        <f t="shared" ref="EJ333:EJ336" si="5933">IF(ED333=0,0,1)</f>
        <v>1</v>
      </c>
      <c r="EK333" s="899">
        <f t="shared" ref="EK333:EK336" si="5934">IF(EE333=0,0,1)</f>
        <v>1</v>
      </c>
      <c r="EL333" s="899">
        <f t="shared" ref="EL333:EL336" si="5935">PRODUCT(EG333:EK333)</f>
        <v>1</v>
      </c>
      <c r="EM333" s="966">
        <f t="shared" ref="EM333:EM336" si="5936">ROUND(EE333,0)</f>
        <v>19080000</v>
      </c>
      <c r="EN333" s="901">
        <f t="shared" ref="EN333:EN336" si="5937">EE333-EM333</f>
        <v>0</v>
      </c>
      <c r="EQ333" s="958" t="s">
        <v>1005</v>
      </c>
      <c r="ER333" s="1190" t="s">
        <v>678</v>
      </c>
      <c r="ES333" s="1179" t="s">
        <v>149</v>
      </c>
      <c r="ET333" s="1180">
        <v>96</v>
      </c>
      <c r="EU333" s="1015">
        <v>191600</v>
      </c>
      <c r="EV333" s="1025">
        <f t="shared" ref="EV333:EV338" si="5938">ROUND(ET333*EU333,0)</f>
        <v>18393600</v>
      </c>
      <c r="EW333" s="1016"/>
      <c r="EX333" s="898">
        <f t="shared" ref="EX333:EX336" si="5939">IF(EXACT(VLOOKUP(EQ333,OFERTA_0,2,FALSE),ER333),1,0)</f>
        <v>1</v>
      </c>
      <c r="EY333" s="898">
        <f t="shared" ref="EY333:EY336" si="5940">IF(EXACT(VLOOKUP(EQ333,OFERTA_0,3,FALSE),ES333),1,0)</f>
        <v>1</v>
      </c>
      <c r="EZ333" s="899">
        <f t="shared" ref="EZ333:EZ336" si="5941">IF(EXACT(VLOOKUP(EQ333,OFERTA_0,4,FALSE),ET333),1,0)</f>
        <v>1</v>
      </c>
      <c r="FA333" s="899">
        <f t="shared" ref="FA333:FA336" si="5942">IF(EU333=0,0,1)</f>
        <v>1</v>
      </c>
      <c r="FB333" s="899">
        <f t="shared" ref="FB333:FB336" si="5943">IF(EV333=0,0,1)</f>
        <v>1</v>
      </c>
      <c r="FC333" s="899">
        <f t="shared" ref="FC333:FC336" si="5944">PRODUCT(EX333:FB333)</f>
        <v>1</v>
      </c>
      <c r="FD333" s="966">
        <f t="shared" ref="FD333:FD336" si="5945">ROUND(EV333,0)</f>
        <v>18393600</v>
      </c>
      <c r="FE333" s="901">
        <f t="shared" ref="FE333:FE336" si="5946">EV333-FD333</f>
        <v>0</v>
      </c>
      <c r="FH333" s="958"/>
      <c r="FI333" s="1190"/>
      <c r="FJ333" s="1179"/>
      <c r="FK333" s="1180"/>
      <c r="FL333" s="1015"/>
      <c r="FM333" s="1025">
        <f t="shared" ref="FM333:FM338" si="5947">ROUND(FK333*FL333,0)</f>
        <v>0</v>
      </c>
      <c r="FN333" s="1016"/>
      <c r="FO333" s="898" t="e">
        <f t="shared" ref="FO333:FO336" si="5948">IF(EXACT(VLOOKUP(FH333,OFERTA_0,2,FALSE),FI333),1,0)</f>
        <v>#N/A</v>
      </c>
      <c r="FP333" s="898" t="e">
        <f t="shared" ref="FP333:FP336" si="5949">IF(EXACT(VLOOKUP(FH333,OFERTA_0,3,FALSE),FJ333),1,0)</f>
        <v>#N/A</v>
      </c>
      <c r="FQ333" s="899" t="e">
        <f t="shared" ref="FQ333:FQ336" si="5950">IF(EXACT(VLOOKUP(FH333,OFERTA_0,4,FALSE),FK333),1,0)</f>
        <v>#N/A</v>
      </c>
      <c r="FR333" s="899">
        <f t="shared" ref="FR333:FR336" si="5951">IF(FL333=0,0,1)</f>
        <v>0</v>
      </c>
      <c r="FS333" s="899">
        <f t="shared" ref="FS333:FS336" si="5952">IF(FM333=0,0,1)</f>
        <v>0</v>
      </c>
      <c r="FT333" s="899" t="e">
        <f t="shared" ref="FT333:FT336" si="5953">PRODUCT(FO333:FS333)</f>
        <v>#N/A</v>
      </c>
      <c r="FU333" s="966">
        <f t="shared" ref="FU333:FU336" si="5954">ROUND(FM333,0)</f>
        <v>0</v>
      </c>
      <c r="FV333" s="901">
        <f t="shared" ref="FV333:FV336" si="5955">FM333-FU333</f>
        <v>0</v>
      </c>
      <c r="FY333" s="958" t="s">
        <v>1005</v>
      </c>
      <c r="FZ333" s="1190" t="s">
        <v>678</v>
      </c>
      <c r="GA333" s="1179" t="s">
        <v>149</v>
      </c>
      <c r="GB333" s="1180">
        <v>96</v>
      </c>
      <c r="GC333" s="1017">
        <v>194000</v>
      </c>
      <c r="GD333" s="1025">
        <f t="shared" ref="GD333:GD338" si="5956">ROUND(GB333*GC333,0)</f>
        <v>18624000</v>
      </c>
      <c r="GE333" s="1016"/>
      <c r="GF333" s="898">
        <f t="shared" ref="GF333:GF336" si="5957">IF(EXACT(VLOOKUP(FY333,OFERTA_0,2,FALSE),FZ333),1,0)</f>
        <v>1</v>
      </c>
      <c r="GG333" s="898">
        <f t="shared" ref="GG333:GG336" si="5958">IF(EXACT(VLOOKUP(FY333,OFERTA_0,3,FALSE),GA333),1,0)</f>
        <v>1</v>
      </c>
      <c r="GH333" s="899">
        <f t="shared" ref="GH333:GH336" si="5959">IF(EXACT(VLOOKUP(FY333,OFERTA_0,4,FALSE),GB333),1,0)</f>
        <v>1</v>
      </c>
      <c r="GI333" s="899">
        <f t="shared" ref="GI333:GI336" si="5960">IF(GC333=0,0,1)</f>
        <v>1</v>
      </c>
      <c r="GJ333" s="899">
        <f t="shared" ref="GJ333:GJ336" si="5961">IF(GD333=0,0,1)</f>
        <v>1</v>
      </c>
      <c r="GK333" s="899">
        <f t="shared" ref="GK333:GK336" si="5962">PRODUCT(GF333:GJ333)</f>
        <v>1</v>
      </c>
      <c r="GL333" s="966">
        <f t="shared" ref="GL333:GL336" si="5963">ROUND(GD333,0)</f>
        <v>18624000</v>
      </c>
      <c r="GM333" s="901">
        <f t="shared" ref="GM333:GM336" si="5964">GD333-GL333</f>
        <v>0</v>
      </c>
      <c r="GP333" s="958" t="s">
        <v>1005</v>
      </c>
      <c r="GQ333" s="1190" t="s">
        <v>678</v>
      </c>
      <c r="GR333" s="1179" t="s">
        <v>149</v>
      </c>
      <c r="GS333" s="1180">
        <v>96</v>
      </c>
      <c r="GT333" s="1015">
        <v>191850</v>
      </c>
      <c r="GU333" s="1025">
        <f t="shared" ref="GU333:GU338" si="5965">ROUND(GS333*GT333,0)</f>
        <v>18417600</v>
      </c>
      <c r="GV333" s="1016"/>
      <c r="GW333" s="898">
        <f t="shared" ref="GW333:GW336" si="5966">IF(EXACT(VLOOKUP(GP333,OFERTA_0,2,FALSE),GQ333),1,0)</f>
        <v>1</v>
      </c>
      <c r="GX333" s="898">
        <f t="shared" ref="GX333:GX336" si="5967">IF(EXACT(VLOOKUP(GP333,OFERTA_0,3,FALSE),GR333),1,0)</f>
        <v>1</v>
      </c>
      <c r="GY333" s="899">
        <f t="shared" ref="GY333:GY336" si="5968">IF(EXACT(VLOOKUP(GP333,OFERTA_0,4,FALSE),GS333),1,0)</f>
        <v>1</v>
      </c>
      <c r="GZ333" s="899">
        <f t="shared" ref="GZ333:GZ336" si="5969">IF(GT333=0,0,1)</f>
        <v>1</v>
      </c>
      <c r="HA333" s="899">
        <f t="shared" ref="HA333:HA336" si="5970">IF(GU333=0,0,1)</f>
        <v>1</v>
      </c>
      <c r="HB333" s="899">
        <f t="shared" ref="HB333:HB336" si="5971">PRODUCT(GW333:HA333)</f>
        <v>1</v>
      </c>
      <c r="HC333" s="966">
        <f t="shared" ref="HC333:HC336" si="5972">ROUND(GU333,0)</f>
        <v>18417600</v>
      </c>
      <c r="HD333" s="901">
        <f t="shared" ref="HD333:HD336" si="5973">GU333-HC333</f>
        <v>0</v>
      </c>
      <c r="HG333" s="958" t="s">
        <v>1005</v>
      </c>
      <c r="HH333" s="1190" t="s">
        <v>678</v>
      </c>
      <c r="HI333" s="1179" t="s">
        <v>149</v>
      </c>
      <c r="HJ333" s="1180">
        <v>96</v>
      </c>
      <c r="HK333" s="1015">
        <v>104154</v>
      </c>
      <c r="HL333" s="1025">
        <f t="shared" ref="HL333:HL338" si="5974">ROUND(HJ333*HK333,0)</f>
        <v>9998784</v>
      </c>
      <c r="HM333" s="1016"/>
      <c r="HN333" s="898">
        <f t="shared" ref="HN333:HN336" si="5975">IF(EXACT(VLOOKUP(HG333,OFERTA_0,2,FALSE),HH333),1,0)</f>
        <v>1</v>
      </c>
      <c r="HO333" s="898">
        <f t="shared" ref="HO333:HO336" si="5976">IF(EXACT(VLOOKUP(HG333,OFERTA_0,3,FALSE),HI333),1,0)</f>
        <v>1</v>
      </c>
      <c r="HP333" s="899">
        <f t="shared" ref="HP333:HP336" si="5977">IF(EXACT(VLOOKUP(HG333,OFERTA_0,4,FALSE),HJ333),1,0)</f>
        <v>1</v>
      </c>
      <c r="HQ333" s="899">
        <f t="shared" ref="HQ333:HQ336" si="5978">IF(HK333=0,0,1)</f>
        <v>1</v>
      </c>
      <c r="HR333" s="899">
        <f t="shared" ref="HR333:HR336" si="5979">IF(HL333=0,0,1)</f>
        <v>1</v>
      </c>
      <c r="HS333" s="899">
        <f t="shared" ref="HS333:HS336" si="5980">PRODUCT(HN333:HR333)</f>
        <v>1</v>
      </c>
      <c r="HT333" s="966">
        <f t="shared" ref="HT333:HT336" si="5981">ROUND(HL333,0)</f>
        <v>9998784</v>
      </c>
      <c r="HU333" s="901">
        <f t="shared" ref="HU333:HU336" si="5982">HL333-HT333</f>
        <v>0</v>
      </c>
      <c r="HX333" s="958" t="s">
        <v>1005</v>
      </c>
      <c r="HY333" s="1190" t="s">
        <v>678</v>
      </c>
      <c r="HZ333" s="1179" t="s">
        <v>149</v>
      </c>
      <c r="IA333" s="1180">
        <v>96</v>
      </c>
      <c r="IB333" s="1020">
        <v>117672</v>
      </c>
      <c r="IC333" s="1027">
        <f t="shared" ref="IC333:IC338" si="5983">ROUND(IA333*IB333,0)</f>
        <v>11296512</v>
      </c>
      <c r="ID333" s="1016"/>
      <c r="IE333" s="898">
        <f t="shared" ref="IE333:IE336" si="5984">IF(EXACT(VLOOKUP(HX333,OFERTA_0,2,FALSE),HY333),1,0)</f>
        <v>1</v>
      </c>
      <c r="IF333" s="898">
        <f t="shared" ref="IF333:IF336" si="5985">IF(EXACT(VLOOKUP(HX333,OFERTA_0,3,FALSE),HZ333),1,0)</f>
        <v>1</v>
      </c>
      <c r="IG333" s="899">
        <f t="shared" ref="IG333:IG336" si="5986">IF(EXACT(VLOOKUP(HX333,OFERTA_0,4,FALSE),IA333),1,0)</f>
        <v>1</v>
      </c>
      <c r="IH333" s="899">
        <f t="shared" ref="IH333:IH336" si="5987">IF(IB333=0,0,1)</f>
        <v>1</v>
      </c>
      <c r="II333" s="899">
        <f t="shared" ref="II333:II336" si="5988">IF(IC333=0,0,1)</f>
        <v>1</v>
      </c>
      <c r="IJ333" s="899">
        <f t="shared" ref="IJ333:IJ336" si="5989">PRODUCT(IE333:II333)</f>
        <v>1</v>
      </c>
      <c r="IK333" s="966">
        <f t="shared" ref="IK333:IK336" si="5990">ROUND(IC333,0)</f>
        <v>11296512</v>
      </c>
      <c r="IL333" s="901">
        <f t="shared" ref="IL333:IL336" si="5991">IC333-IK333</f>
        <v>0</v>
      </c>
      <c r="IO333" s="958" t="s">
        <v>1005</v>
      </c>
      <c r="IP333" s="1190" t="s">
        <v>678</v>
      </c>
      <c r="IQ333" s="1179" t="s">
        <v>149</v>
      </c>
      <c r="IR333" s="1180">
        <v>96</v>
      </c>
      <c r="IS333" s="1015">
        <v>124000</v>
      </c>
      <c r="IT333" s="1025">
        <f t="shared" ref="IT333:IT338" si="5992">ROUND(IR333*IS333,0)</f>
        <v>11904000</v>
      </c>
      <c r="IU333" s="1016"/>
      <c r="IV333" s="898">
        <f t="shared" ref="IV333:IV336" si="5993">IF(EXACT(VLOOKUP(IO333,OFERTA_0,2,FALSE),IP333),1,0)</f>
        <v>1</v>
      </c>
      <c r="IW333" s="898">
        <f t="shared" ref="IW333:IW336" si="5994">IF(EXACT(VLOOKUP(IO333,OFERTA_0,3,FALSE),IQ333),1,0)</f>
        <v>1</v>
      </c>
      <c r="IX333" s="899">
        <f t="shared" ref="IX333:IX336" si="5995">IF(EXACT(VLOOKUP(IO333,OFERTA_0,4,FALSE),IR333),1,0)</f>
        <v>1</v>
      </c>
      <c r="IY333" s="899">
        <f t="shared" ref="IY333:IY336" si="5996">IF(IS333=0,0,1)</f>
        <v>1</v>
      </c>
      <c r="IZ333" s="899">
        <f t="shared" ref="IZ333:IZ336" si="5997">IF(IT333=0,0,1)</f>
        <v>1</v>
      </c>
      <c r="JA333" s="899">
        <f t="shared" ref="JA333:JA336" si="5998">PRODUCT(IV333:IZ333)</f>
        <v>1</v>
      </c>
      <c r="JB333" s="966">
        <f t="shared" ref="JB333:JB336" si="5999">ROUND(IT333,0)</f>
        <v>11904000</v>
      </c>
      <c r="JC333" s="901">
        <f t="shared" ref="JC333:JC336" si="6000">IT333-JB333</f>
        <v>0</v>
      </c>
      <c r="JF333" s="958" t="s">
        <v>1005</v>
      </c>
      <c r="JG333" s="1190" t="s">
        <v>678</v>
      </c>
      <c r="JH333" s="1179" t="s">
        <v>149</v>
      </c>
      <c r="JI333" s="1180">
        <v>96</v>
      </c>
      <c r="JJ333" s="1015">
        <v>137000</v>
      </c>
      <c r="JK333" s="1025">
        <f t="shared" ref="JK333:JK338" si="6001">ROUND(JI333*JJ333,0)</f>
        <v>13152000</v>
      </c>
      <c r="JL333" s="1016"/>
      <c r="JM333" s="898">
        <f t="shared" ref="JM333:JM336" si="6002">IF(EXACT(VLOOKUP(JF333,OFERTA_0,2,FALSE),JG333),1,0)</f>
        <v>1</v>
      </c>
      <c r="JN333" s="898">
        <f t="shared" ref="JN333:JN336" si="6003">IF(EXACT(VLOOKUP(JF333,OFERTA_0,3,FALSE),JH333),1,0)</f>
        <v>1</v>
      </c>
      <c r="JO333" s="899">
        <f t="shared" ref="JO333:JO336" si="6004">IF(EXACT(VLOOKUP(JF333,OFERTA_0,4,FALSE),JI333),1,0)</f>
        <v>1</v>
      </c>
      <c r="JP333" s="899">
        <f t="shared" ref="JP333:JP336" si="6005">IF(JJ333=0,0,1)</f>
        <v>1</v>
      </c>
      <c r="JQ333" s="899">
        <f t="shared" ref="JQ333:JQ336" si="6006">IF(JK333=0,0,1)</f>
        <v>1</v>
      </c>
      <c r="JR333" s="899">
        <f t="shared" ref="JR333:JR336" si="6007">PRODUCT(JM333:JQ333)</f>
        <v>1</v>
      </c>
      <c r="JS333" s="966">
        <f t="shared" ref="JS333:JS336" si="6008">ROUND(JK333,0)</f>
        <v>13152000</v>
      </c>
      <c r="JT333" s="901">
        <f t="shared" ref="JT333:JT336" si="6009">JK333-JS333</f>
        <v>0</v>
      </c>
      <c r="JW333" s="958" t="s">
        <v>1005</v>
      </c>
      <c r="JX333" s="1190" t="s">
        <v>678</v>
      </c>
      <c r="JY333" s="1179" t="s">
        <v>149</v>
      </c>
      <c r="JZ333" s="1180">
        <v>96</v>
      </c>
      <c r="KA333" s="1015">
        <v>192535.75080000001</v>
      </c>
      <c r="KB333" s="1025">
        <f t="shared" ref="KB333:KB338" si="6010">ROUND(JZ333*KA333,0)</f>
        <v>18483432</v>
      </c>
      <c r="KC333" s="1016"/>
      <c r="KD333" s="898">
        <f t="shared" ref="KD333:KD336" si="6011">IF(EXACT(VLOOKUP(JW333,OFERTA_0,2,FALSE),JX333),1,0)</f>
        <v>1</v>
      </c>
      <c r="KE333" s="898">
        <f t="shared" ref="KE333:KE336" si="6012">IF(EXACT(VLOOKUP(JW333,OFERTA_0,3,FALSE),JY333),1,0)</f>
        <v>1</v>
      </c>
      <c r="KF333" s="899">
        <f t="shared" ref="KF333:KF336" si="6013">IF(EXACT(VLOOKUP(JW333,OFERTA_0,4,FALSE),JZ333),1,0)</f>
        <v>1</v>
      </c>
      <c r="KG333" s="899">
        <f t="shared" ref="KG333:KG336" si="6014">IF(KA333=0,0,1)</f>
        <v>1</v>
      </c>
      <c r="KH333" s="899">
        <f t="shared" ref="KH333:KH336" si="6015">IF(KB333=0,0,1)</f>
        <v>1</v>
      </c>
      <c r="KI333" s="899">
        <f t="shared" ref="KI333:KI336" si="6016">PRODUCT(KD333:KH333)</f>
        <v>1</v>
      </c>
      <c r="KJ333" s="966">
        <f t="shared" ref="KJ333:KJ336" si="6017">ROUND(KB333,0)</f>
        <v>18483432</v>
      </c>
      <c r="KK333" s="901">
        <f t="shared" ref="KK333:KK336" si="6018">KB333-KJ333</f>
        <v>0</v>
      </c>
      <c r="KN333" s="958" t="s">
        <v>1005</v>
      </c>
      <c r="KO333" s="1190" t="s">
        <v>678</v>
      </c>
      <c r="KP333" s="1179" t="s">
        <v>149</v>
      </c>
      <c r="KQ333" s="1180">
        <v>96</v>
      </c>
      <c r="KR333" s="1015">
        <v>29145</v>
      </c>
      <c r="KS333" s="1025">
        <f t="shared" ref="KS333:KS338" si="6019">ROUND(KQ333*KR333,0)</f>
        <v>2797920</v>
      </c>
      <c r="KT333" s="1016"/>
      <c r="KU333" s="898">
        <f t="shared" ref="KU333:KU336" si="6020">IF(EXACT(VLOOKUP(KN333,OFERTA_0,2,FALSE),KO333),1,0)</f>
        <v>1</v>
      </c>
      <c r="KV333" s="898">
        <f t="shared" ref="KV333:KV336" si="6021">IF(EXACT(VLOOKUP(KN333,OFERTA_0,3,FALSE),KP333),1,0)</f>
        <v>1</v>
      </c>
      <c r="KW333" s="899">
        <f t="shared" ref="KW333:KW336" si="6022">IF(EXACT(VLOOKUP(KN333,OFERTA_0,4,FALSE),KQ333),1,0)</f>
        <v>1</v>
      </c>
      <c r="KX333" s="899">
        <f t="shared" ref="KX333:KX336" si="6023">IF(KR333=0,0,1)</f>
        <v>1</v>
      </c>
      <c r="KY333" s="899">
        <f t="shared" ref="KY333:KY336" si="6024">IF(KS333=0,0,1)</f>
        <v>1</v>
      </c>
      <c r="KZ333" s="899">
        <f t="shared" ref="KZ333:KZ336" si="6025">PRODUCT(KU333:KY333)</f>
        <v>1</v>
      </c>
      <c r="LA333" s="966">
        <f t="shared" ref="LA333:LA336" si="6026">ROUND(KS333,0)</f>
        <v>2797920</v>
      </c>
      <c r="LB333" s="901">
        <f t="shared" ref="LB333:LB336" si="6027">KS333-LA333</f>
        <v>0</v>
      </c>
      <c r="LE333" s="958" t="s">
        <v>1005</v>
      </c>
      <c r="LF333" s="1190" t="s">
        <v>678</v>
      </c>
      <c r="LG333" s="1179" t="s">
        <v>149</v>
      </c>
      <c r="LH333" s="1180">
        <v>96</v>
      </c>
      <c r="LI333" s="1021">
        <v>164505</v>
      </c>
      <c r="LJ333" s="1028">
        <f t="shared" ref="LJ333:LJ338" si="6028">ROUND(LH333*LI333,0)</f>
        <v>15792480</v>
      </c>
      <c r="LK333" s="1016"/>
      <c r="LL333" s="898">
        <f t="shared" ref="LL333:LL336" si="6029">IF(EXACT(VLOOKUP(LE333,OFERTA_0,2,FALSE),LF333),1,0)</f>
        <v>1</v>
      </c>
      <c r="LM333" s="898">
        <f t="shared" ref="LM333:LM336" si="6030">IF(EXACT(VLOOKUP(LE333,OFERTA_0,3,FALSE),LG333),1,0)</f>
        <v>1</v>
      </c>
      <c r="LN333" s="899">
        <f t="shared" ref="LN333:LN336" si="6031">IF(EXACT(VLOOKUP(LE333,OFERTA_0,4,FALSE),LH333),1,0)</f>
        <v>1</v>
      </c>
      <c r="LO333" s="899">
        <f t="shared" ref="LO333:LO336" si="6032">IF(LI333=0,0,1)</f>
        <v>1</v>
      </c>
      <c r="LP333" s="899">
        <f t="shared" ref="LP333:LP336" si="6033">IF(LJ333=0,0,1)</f>
        <v>1</v>
      </c>
      <c r="LQ333" s="899">
        <f t="shared" ref="LQ333:LQ336" si="6034">PRODUCT(LL333:LP333)</f>
        <v>1</v>
      </c>
      <c r="LR333" s="966">
        <f t="shared" ref="LR333:LR336" si="6035">ROUND(LJ333,0)</f>
        <v>15792480</v>
      </c>
      <c r="LS333" s="901">
        <f t="shared" ref="LS333:LS336" si="6036">LJ333-LR333</f>
        <v>0</v>
      </c>
      <c r="LV333" s="958" t="s">
        <v>1005</v>
      </c>
      <c r="LW333" s="1190" t="s">
        <v>678</v>
      </c>
      <c r="LX333" s="1179" t="s">
        <v>149</v>
      </c>
      <c r="LY333" s="1180">
        <v>96</v>
      </c>
      <c r="LZ333" s="1015">
        <v>94250</v>
      </c>
      <c r="MA333" s="1025">
        <f t="shared" ref="MA333:MA338" si="6037">ROUND(LY333*LZ333,0)</f>
        <v>9048000</v>
      </c>
      <c r="MB333" s="1016"/>
      <c r="MC333" s="898">
        <f t="shared" ref="MC333:MC336" si="6038">IF(EXACT(VLOOKUP(LV333,OFERTA_0,2,FALSE),LW333),1,0)</f>
        <v>1</v>
      </c>
      <c r="MD333" s="898">
        <f t="shared" ref="MD333:MD336" si="6039">IF(EXACT(VLOOKUP(LV333,OFERTA_0,3,FALSE),LX333),1,0)</f>
        <v>1</v>
      </c>
      <c r="ME333" s="899">
        <f t="shared" ref="ME333:ME336" si="6040">IF(EXACT(VLOOKUP(LV333,OFERTA_0,4,FALSE),LY333),1,0)</f>
        <v>1</v>
      </c>
      <c r="MF333" s="899">
        <f t="shared" ref="MF333:MF336" si="6041">IF(LZ333=0,0,1)</f>
        <v>1</v>
      </c>
      <c r="MG333" s="899">
        <f t="shared" ref="MG333:MG336" si="6042">IF(MA333=0,0,1)</f>
        <v>1</v>
      </c>
      <c r="MH333" s="899">
        <f t="shared" ref="MH333:MH336" si="6043">PRODUCT(MC333:MG333)</f>
        <v>1</v>
      </c>
      <c r="MI333" s="966">
        <f t="shared" ref="MI333:MI336" si="6044">ROUND(MA333,0)</f>
        <v>9048000</v>
      </c>
      <c r="MJ333" s="901">
        <f t="shared" ref="MJ333:MJ336" si="6045">MA333-MI333</f>
        <v>0</v>
      </c>
      <c r="MM333" s="958" t="s">
        <v>1005</v>
      </c>
      <c r="MN333" s="1190" t="s">
        <v>678</v>
      </c>
      <c r="MO333" s="1179" t="s">
        <v>149</v>
      </c>
      <c r="MP333" s="1180">
        <v>96</v>
      </c>
      <c r="MQ333" s="1015">
        <v>143550</v>
      </c>
      <c r="MR333" s="1025">
        <f t="shared" ref="MR333:MR338" si="6046">ROUND(MP333*MQ333,0)</f>
        <v>13780800</v>
      </c>
      <c r="MS333" s="1016"/>
      <c r="MT333" s="898">
        <f t="shared" ref="MT333:MT336" si="6047">IF(EXACT(VLOOKUP(MM333,OFERTA_0,2,FALSE),MN333),1,0)</f>
        <v>1</v>
      </c>
      <c r="MU333" s="898">
        <f t="shared" ref="MU333:MU336" si="6048">IF(EXACT(VLOOKUP(MM333,OFERTA_0,3,FALSE),MO333),1,0)</f>
        <v>1</v>
      </c>
      <c r="MV333" s="899">
        <f t="shared" ref="MV333:MV336" si="6049">IF(EXACT(VLOOKUP(MM333,OFERTA_0,4,FALSE),MP333),1,0)</f>
        <v>1</v>
      </c>
      <c r="MW333" s="899">
        <f t="shared" ref="MW333:MW336" si="6050">IF(MQ333=0,0,1)</f>
        <v>1</v>
      </c>
      <c r="MX333" s="899">
        <f t="shared" ref="MX333:MX336" si="6051">IF(MR333=0,0,1)</f>
        <v>1</v>
      </c>
      <c r="MY333" s="899">
        <f t="shared" ref="MY333:MY336" si="6052">PRODUCT(MT333:MX333)</f>
        <v>1</v>
      </c>
      <c r="MZ333" s="966">
        <f t="shared" ref="MZ333:MZ336" si="6053">ROUND(MR333,0)</f>
        <v>13780800</v>
      </c>
      <c r="NA333" s="901">
        <f t="shared" ref="NA333:NA336" si="6054">MR333-MZ333</f>
        <v>0</v>
      </c>
      <c r="ND333" s="975" t="s">
        <v>1005</v>
      </c>
      <c r="NE333" s="976" t="s">
        <v>678</v>
      </c>
      <c r="NF333" s="1175" t="s">
        <v>149</v>
      </c>
      <c r="NG333" s="1176">
        <v>96</v>
      </c>
      <c r="NH333" s="979">
        <v>152460</v>
      </c>
      <c r="NI333" s="980">
        <v>14636160</v>
      </c>
      <c r="NJ333" s="1016"/>
      <c r="NK333" s="898">
        <f t="shared" ref="NK333:NK336" si="6055">IF(EXACT(VLOOKUP(ND333,OFERTA_0,2,FALSE),NE333),1,0)</f>
        <v>1</v>
      </c>
      <c r="NL333" s="898">
        <f t="shared" ref="NL333:NL336" si="6056">IF(EXACT(VLOOKUP(ND333,OFERTA_0,3,FALSE),NF333),1,0)</f>
        <v>1</v>
      </c>
      <c r="NM333" s="899">
        <f t="shared" ref="NM333:NM336" si="6057">IF(EXACT(VLOOKUP(ND333,OFERTA_0,4,FALSE),NG333),1,0)</f>
        <v>1</v>
      </c>
      <c r="NN333" s="899">
        <f t="shared" ref="NN333:NN336" si="6058">IF(NH333=0,0,1)</f>
        <v>1</v>
      </c>
      <c r="NO333" s="899">
        <f t="shared" ref="NO333:NO336" si="6059">IF(NI333=0,0,1)</f>
        <v>1</v>
      </c>
      <c r="NP333" s="899">
        <f t="shared" ref="NP333:NP336" si="6060">PRODUCT(NK333:NO333)</f>
        <v>1</v>
      </c>
      <c r="NQ333" s="966">
        <f t="shared" ref="NQ333:NQ336" si="6061">ROUND(NI333,0)</f>
        <v>14636160</v>
      </c>
      <c r="NR333" s="901">
        <f t="shared" ref="NR333:NR336" si="6062">NI333-NQ333</f>
        <v>0</v>
      </c>
      <c r="NU333" s="981" t="s">
        <v>1005</v>
      </c>
      <c r="NV333" s="982" t="s">
        <v>678</v>
      </c>
      <c r="NW333" s="1177" t="s">
        <v>149</v>
      </c>
      <c r="NX333" s="1178">
        <v>96</v>
      </c>
      <c r="NY333" s="1022">
        <v>154000</v>
      </c>
      <c r="NZ333" s="986">
        <f t="shared" ref="NZ333:NZ338" si="6063">ROUND(NX333*NY333,0)</f>
        <v>14784000</v>
      </c>
      <c r="OA333" s="1016"/>
      <c r="OB333" s="898">
        <f t="shared" ref="OB333:OB336" si="6064">IF(EXACT(VLOOKUP(NU333,OFERTA_0,2,FALSE),NV333),1,0)</f>
        <v>1</v>
      </c>
      <c r="OC333" s="898">
        <f t="shared" ref="OC333:OC336" si="6065">IF(EXACT(VLOOKUP(NU333,OFERTA_0,3,FALSE),NW333),1,0)</f>
        <v>1</v>
      </c>
      <c r="OD333" s="899">
        <f t="shared" ref="OD333:OD336" si="6066">IF(EXACT(VLOOKUP(NU333,OFERTA_0,4,FALSE),NX333),1,0)</f>
        <v>1</v>
      </c>
      <c r="OE333" s="899">
        <f t="shared" ref="OE333:OE336" si="6067">IF(NY333=0,0,1)</f>
        <v>1</v>
      </c>
      <c r="OF333" s="899">
        <f t="shared" ref="OF333:OF336" si="6068">IF(NZ333=0,0,1)</f>
        <v>1</v>
      </c>
      <c r="OG333" s="899">
        <f t="shared" ref="OG333:OG336" si="6069">PRODUCT(OB333:OF333)</f>
        <v>1</v>
      </c>
      <c r="OH333" s="966">
        <f t="shared" ref="OH333:OH336" si="6070">ROUND(NZ333,0)</f>
        <v>14784000</v>
      </c>
      <c r="OI333" s="901">
        <f t="shared" ref="OI333:OI336" si="6071">NZ333-OH333</f>
        <v>0</v>
      </c>
      <c r="OL333" s="958" t="s">
        <v>1005</v>
      </c>
      <c r="OM333" s="1190" t="s">
        <v>678</v>
      </c>
      <c r="ON333" s="1179" t="s">
        <v>149</v>
      </c>
      <c r="OO333" s="1180">
        <v>96</v>
      </c>
      <c r="OP333" s="1015">
        <v>283109</v>
      </c>
      <c r="OQ333" s="1025">
        <f t="shared" ref="OQ333:OQ338" si="6072">ROUND(OO333*OP333,0)</f>
        <v>27178464</v>
      </c>
      <c r="OR333" s="1016"/>
      <c r="OS333" s="898">
        <f t="shared" ref="OS333:OS336" si="6073">IF(EXACT(VLOOKUP(OL333,OFERTA_0,2,FALSE),OM333),1,0)</f>
        <v>1</v>
      </c>
      <c r="OT333" s="898">
        <f t="shared" ref="OT333:OT336" si="6074">IF(EXACT(VLOOKUP(OL333,OFERTA_0,3,FALSE),ON333),1,0)</f>
        <v>1</v>
      </c>
      <c r="OU333" s="899">
        <f t="shared" ref="OU333:OU336" si="6075">IF(EXACT(VLOOKUP(OL333,OFERTA_0,4,FALSE),OO333),1,0)</f>
        <v>1</v>
      </c>
      <c r="OV333" s="899">
        <f t="shared" ref="OV333:OV336" si="6076">IF(OP333=0,0,1)</f>
        <v>1</v>
      </c>
      <c r="OW333" s="899">
        <f t="shared" ref="OW333:OW336" si="6077">IF(OQ333=0,0,1)</f>
        <v>1</v>
      </c>
      <c r="OX333" s="899">
        <f t="shared" ref="OX333:OX336" si="6078">PRODUCT(OS333:OW333)</f>
        <v>1</v>
      </c>
      <c r="OY333" s="966">
        <f t="shared" ref="OY333:OY336" si="6079">ROUND(OQ333,0)</f>
        <v>27178464</v>
      </c>
      <c r="OZ333" s="901">
        <f t="shared" ref="OZ333:OZ336" si="6080">OQ333-OY333</f>
        <v>0</v>
      </c>
      <c r="PC333" s="958" t="s">
        <v>1005</v>
      </c>
      <c r="PD333" s="1190" t="s">
        <v>678</v>
      </c>
      <c r="PE333" s="1179" t="s">
        <v>149</v>
      </c>
      <c r="PF333" s="1180">
        <v>96</v>
      </c>
      <c r="PG333" s="1023">
        <v>307095</v>
      </c>
      <c r="PH333" s="1029">
        <v>29481120</v>
      </c>
      <c r="PI333" s="1249"/>
      <c r="PJ333" s="898">
        <f t="shared" ref="PJ333:PJ336" si="6081">IF(EXACT(VLOOKUP(PC333,OFERTA_0,2,FALSE),PD333),1,0)</f>
        <v>1</v>
      </c>
      <c r="PK333" s="898">
        <f t="shared" ref="PK333:PK336" si="6082">IF(EXACT(VLOOKUP(PC333,OFERTA_0,3,FALSE),PE333),1,0)</f>
        <v>1</v>
      </c>
      <c r="PL333" s="899">
        <f t="shared" ref="PL333:PL336" si="6083">IF(EXACT(VLOOKUP(PC333,OFERTA_0,4,FALSE),PF333),1,0)</f>
        <v>1</v>
      </c>
      <c r="PM333" s="899">
        <f t="shared" ref="PM333:PM336" si="6084">IF(PG333=0,0,1)</f>
        <v>1</v>
      </c>
      <c r="PN333" s="899">
        <f t="shared" ref="PN333:PN336" si="6085">IF(PH333=0,0,1)</f>
        <v>1</v>
      </c>
      <c r="PO333" s="899">
        <f t="shared" ref="PO333:PO336" si="6086">PRODUCT(PJ333:PN333)</f>
        <v>1</v>
      </c>
      <c r="PP333" s="966">
        <f t="shared" ref="PP333:PP336" si="6087">ROUND(PH333,0)</f>
        <v>29481120</v>
      </c>
      <c r="PQ333" s="901">
        <f t="shared" ref="PQ333:PQ336" si="6088">PH333-PP333</f>
        <v>0</v>
      </c>
      <c r="PT333" s="958" t="s">
        <v>1005</v>
      </c>
      <c r="PU333" s="1190" t="s">
        <v>678</v>
      </c>
      <c r="PV333" s="1179" t="s">
        <v>149</v>
      </c>
      <c r="PW333" s="1180">
        <v>96</v>
      </c>
      <c r="PX333" s="1015">
        <v>191300</v>
      </c>
      <c r="PY333" s="1025">
        <f t="shared" ref="PY333:PY338" si="6089">ROUND(PW333*PX333,0)</f>
        <v>18364800</v>
      </c>
      <c r="PZ333" s="1016"/>
      <c r="QA333" s="898">
        <f t="shared" ref="QA333:QA336" si="6090">IF(EXACT(VLOOKUP(PT333,OFERTA_0,2,FALSE),PU333),1,0)</f>
        <v>1</v>
      </c>
      <c r="QB333" s="898">
        <f t="shared" ref="QB333:QB336" si="6091">IF(EXACT(VLOOKUP(PT333,OFERTA_0,3,FALSE),PV333),1,0)</f>
        <v>1</v>
      </c>
      <c r="QC333" s="899">
        <f t="shared" ref="QC333:QC336" si="6092">IF(EXACT(VLOOKUP(PT333,OFERTA_0,4,FALSE),PW333),1,0)</f>
        <v>1</v>
      </c>
      <c r="QD333" s="899">
        <f t="shared" ref="QD333:QD336" si="6093">IF(PX333=0,0,1)</f>
        <v>1</v>
      </c>
      <c r="QE333" s="899">
        <f t="shared" ref="QE333:QE336" si="6094">IF(PY333=0,0,1)</f>
        <v>1</v>
      </c>
      <c r="QF333" s="899">
        <f t="shared" ref="QF333:QF336" si="6095">PRODUCT(QA333:QE333)</f>
        <v>1</v>
      </c>
      <c r="QG333" s="966">
        <f t="shared" ref="QG333:QG336" si="6096">ROUND(PY333,0)</f>
        <v>18364800</v>
      </c>
      <c r="QH333" s="901">
        <f t="shared" ref="QH333:QH336" si="6097">PY333-QG333</f>
        <v>0</v>
      </c>
      <c r="QK333" s="958" t="s">
        <v>1005</v>
      </c>
      <c r="QL333" s="1190" t="s">
        <v>678</v>
      </c>
      <c r="QM333" s="1179" t="s">
        <v>149</v>
      </c>
      <c r="QN333" s="1180">
        <v>96</v>
      </c>
      <c r="QO333" s="1021">
        <v>165327.52499999999</v>
      </c>
      <c r="QP333" s="1028">
        <f t="shared" ref="QP333:QP338" si="6098">ROUND(QN333*QO333,0)</f>
        <v>15871442</v>
      </c>
      <c r="QQ333" s="1016"/>
      <c r="QR333" s="898">
        <f t="shared" ref="QR333:QR336" si="6099">IF(EXACT(VLOOKUP(QK333,OFERTA_0,2,FALSE),QL333),1,0)</f>
        <v>1</v>
      </c>
      <c r="QS333" s="898">
        <f t="shared" ref="QS333:QS336" si="6100">IF(EXACT(VLOOKUP(QK333,OFERTA_0,3,FALSE),QM333),1,0)</f>
        <v>1</v>
      </c>
      <c r="QT333" s="899">
        <f t="shared" ref="QT333:QT336" si="6101">IF(EXACT(VLOOKUP(QK333,OFERTA_0,4,FALSE),QN333),1,0)</f>
        <v>1</v>
      </c>
      <c r="QU333" s="899">
        <f t="shared" ref="QU333:QU336" si="6102">IF(QO333=0,0,1)</f>
        <v>1</v>
      </c>
      <c r="QV333" s="899">
        <f t="shared" ref="QV333:QV336" si="6103">IF(QP333=0,0,1)</f>
        <v>1</v>
      </c>
      <c r="QW333" s="899">
        <f t="shared" ref="QW333:QW336" si="6104">PRODUCT(QR333:QV333)</f>
        <v>1</v>
      </c>
      <c r="QX333" s="966">
        <f t="shared" ref="QX333:QX336" si="6105">ROUND(QP333,0)</f>
        <v>15871442</v>
      </c>
      <c r="QY333" s="901">
        <f t="shared" ref="QY333:QY336" si="6106">QP333-QX333</f>
        <v>0</v>
      </c>
      <c r="RB333" s="405"/>
      <c r="RC333" s="406"/>
      <c r="RD333" s="407"/>
      <c r="RE333" s="408"/>
      <c r="RF333" s="409"/>
      <c r="RG333" s="410"/>
      <c r="RH333" s="410"/>
      <c r="RI333" s="898"/>
      <c r="RJ333" s="898"/>
      <c r="RK333" s="934"/>
      <c r="RL333" s="934"/>
      <c r="RM333" s="934"/>
      <c r="RN333" s="934"/>
      <c r="RO333" s="935"/>
      <c r="RP333" s="936"/>
      <c r="RS333" s="405"/>
      <c r="RT333" s="406"/>
      <c r="RU333" s="407"/>
      <c r="RV333" s="408"/>
      <c r="RW333" s="409"/>
      <c r="RX333" s="410"/>
      <c r="RY333" s="410"/>
      <c r="RZ333" s="898"/>
      <c r="SA333" s="898"/>
      <c r="SB333" s="934"/>
      <c r="SC333" s="934"/>
      <c r="SD333" s="934"/>
      <c r="SE333" s="934"/>
      <c r="SF333" s="935"/>
      <c r="SG333" s="936"/>
      <c r="SJ333" s="405"/>
      <c r="SK333" s="406"/>
      <c r="SL333" s="407"/>
      <c r="SM333" s="408"/>
      <c r="SN333" s="409"/>
      <c r="SO333" s="410"/>
      <c r="SP333" s="410"/>
      <c r="SQ333" s="898"/>
      <c r="SR333" s="898"/>
      <c r="SS333" s="934"/>
      <c r="ST333" s="934"/>
      <c r="SU333" s="934"/>
      <c r="SV333" s="934"/>
      <c r="SW333" s="935"/>
      <c r="SX333" s="936"/>
    </row>
    <row r="334" spans="2:518" ht="64.5" customHeight="1" thickTop="1" thickBot="1">
      <c r="B334" s="958" t="s">
        <v>1006</v>
      </c>
      <c r="C334" s="1190" t="s">
        <v>679</v>
      </c>
      <c r="D334" s="1179" t="s">
        <v>149</v>
      </c>
      <c r="E334" s="1180">
        <v>7</v>
      </c>
      <c r="F334" s="1015"/>
      <c r="G334" s="1025">
        <f t="shared" si="5873"/>
        <v>0</v>
      </c>
      <c r="H334" s="1016"/>
      <c r="K334" s="958" t="s">
        <v>1006</v>
      </c>
      <c r="L334" s="1190" t="s">
        <v>679</v>
      </c>
      <c r="M334" s="1179" t="s">
        <v>149</v>
      </c>
      <c r="N334" s="1180">
        <v>7</v>
      </c>
      <c r="O334" s="1017">
        <v>57807</v>
      </c>
      <c r="P334" s="1025">
        <f t="shared" si="5874"/>
        <v>404649</v>
      </c>
      <c r="Q334" s="1016"/>
      <c r="R334" s="898">
        <f t="shared" si="5657"/>
        <v>1</v>
      </c>
      <c r="S334" s="898">
        <f t="shared" si="5658"/>
        <v>1</v>
      </c>
      <c r="T334" s="899">
        <f t="shared" si="5659"/>
        <v>1</v>
      </c>
      <c r="U334" s="899">
        <f t="shared" si="5660"/>
        <v>1</v>
      </c>
      <c r="V334" s="899">
        <f t="shared" si="5661"/>
        <v>1</v>
      </c>
      <c r="W334" s="899">
        <f t="shared" si="5662"/>
        <v>1</v>
      </c>
      <c r="X334" s="966">
        <f t="shared" si="5663"/>
        <v>404649</v>
      </c>
      <c r="Y334" s="901">
        <f t="shared" si="5664"/>
        <v>0</v>
      </c>
      <c r="Z334" s="872"/>
      <c r="AA334" s="872"/>
      <c r="AB334" s="958" t="s">
        <v>1006</v>
      </c>
      <c r="AC334" s="1190" t="s">
        <v>679</v>
      </c>
      <c r="AD334" s="1179" t="s">
        <v>149</v>
      </c>
      <c r="AE334" s="1180">
        <v>7</v>
      </c>
      <c r="AF334" s="1015">
        <v>156559</v>
      </c>
      <c r="AG334" s="1025">
        <f t="shared" si="5875"/>
        <v>1095913</v>
      </c>
      <c r="AH334" s="1016"/>
      <c r="AI334" s="898">
        <f t="shared" si="5876"/>
        <v>1</v>
      </c>
      <c r="AJ334" s="898">
        <f t="shared" si="5877"/>
        <v>1</v>
      </c>
      <c r="AK334" s="899">
        <f t="shared" si="5878"/>
        <v>1</v>
      </c>
      <c r="AL334" s="899">
        <f t="shared" si="5879"/>
        <v>1</v>
      </c>
      <c r="AM334" s="899">
        <f t="shared" si="5880"/>
        <v>1</v>
      </c>
      <c r="AN334" s="899">
        <f t="shared" si="5881"/>
        <v>1</v>
      </c>
      <c r="AO334" s="966">
        <f t="shared" si="5882"/>
        <v>1095913</v>
      </c>
      <c r="AP334" s="901">
        <f t="shared" si="5883"/>
        <v>0</v>
      </c>
      <c r="AQ334" s="872"/>
      <c r="AR334" s="872"/>
      <c r="AS334" s="958" t="s">
        <v>1006</v>
      </c>
      <c r="AT334" s="1191" t="s">
        <v>679</v>
      </c>
      <c r="AU334" s="1179" t="s">
        <v>149</v>
      </c>
      <c r="AV334" s="1180">
        <v>7</v>
      </c>
      <c r="AW334" s="1019">
        <v>65000</v>
      </c>
      <c r="AX334" s="1026">
        <f t="shared" si="5884"/>
        <v>455000</v>
      </c>
      <c r="AY334" s="1016"/>
      <c r="AZ334" s="898">
        <f t="shared" si="5885"/>
        <v>1</v>
      </c>
      <c r="BA334" s="898">
        <f t="shared" si="5886"/>
        <v>1</v>
      </c>
      <c r="BB334" s="899">
        <f t="shared" si="5887"/>
        <v>1</v>
      </c>
      <c r="BC334" s="899">
        <f t="shared" si="5888"/>
        <v>1</v>
      </c>
      <c r="BD334" s="899">
        <f t="shared" si="5889"/>
        <v>1</v>
      </c>
      <c r="BE334" s="899">
        <f t="shared" si="5890"/>
        <v>1</v>
      </c>
      <c r="BF334" s="966">
        <f t="shared" si="5891"/>
        <v>455000</v>
      </c>
      <c r="BG334" s="901">
        <f t="shared" si="5892"/>
        <v>0</v>
      </c>
      <c r="BJ334" s="958" t="s">
        <v>1006</v>
      </c>
      <c r="BK334" s="1190" t="s">
        <v>679</v>
      </c>
      <c r="BL334" s="1179" t="s">
        <v>149</v>
      </c>
      <c r="BM334" s="1180">
        <v>7</v>
      </c>
      <c r="BN334" s="1015">
        <v>39000</v>
      </c>
      <c r="BO334" s="1025">
        <f t="shared" si="5893"/>
        <v>273000</v>
      </c>
      <c r="BP334" s="1016"/>
      <c r="BQ334" s="898">
        <f t="shared" si="5894"/>
        <v>1</v>
      </c>
      <c r="BR334" s="898">
        <f t="shared" si="5895"/>
        <v>1</v>
      </c>
      <c r="BS334" s="899">
        <f t="shared" si="5896"/>
        <v>1</v>
      </c>
      <c r="BT334" s="899">
        <f t="shared" si="5897"/>
        <v>1</v>
      </c>
      <c r="BU334" s="899">
        <f t="shared" si="5898"/>
        <v>1</v>
      </c>
      <c r="BV334" s="899">
        <f t="shared" si="5899"/>
        <v>1</v>
      </c>
      <c r="BW334" s="966">
        <f t="shared" si="5900"/>
        <v>273000</v>
      </c>
      <c r="BX334" s="901">
        <f t="shared" si="5901"/>
        <v>0</v>
      </c>
      <c r="CA334" s="958" t="s">
        <v>1006</v>
      </c>
      <c r="CB334" s="1190" t="s">
        <v>679</v>
      </c>
      <c r="CC334" s="1179" t="s">
        <v>149</v>
      </c>
      <c r="CD334" s="1180">
        <v>7</v>
      </c>
      <c r="CE334" s="1015">
        <v>56304</v>
      </c>
      <c r="CF334" s="1025">
        <f t="shared" si="5902"/>
        <v>394128</v>
      </c>
      <c r="CG334" s="1016"/>
      <c r="CH334" s="898">
        <f t="shared" si="5903"/>
        <v>1</v>
      </c>
      <c r="CI334" s="898">
        <f t="shared" si="5904"/>
        <v>1</v>
      </c>
      <c r="CJ334" s="899">
        <f t="shared" si="5905"/>
        <v>1</v>
      </c>
      <c r="CK334" s="899">
        <f t="shared" si="5906"/>
        <v>1</v>
      </c>
      <c r="CL334" s="899">
        <f t="shared" si="5907"/>
        <v>1</v>
      </c>
      <c r="CM334" s="899">
        <f t="shared" si="5908"/>
        <v>1</v>
      </c>
      <c r="CN334" s="966">
        <f t="shared" si="5909"/>
        <v>394128</v>
      </c>
      <c r="CO334" s="901">
        <f t="shared" si="5910"/>
        <v>0</v>
      </c>
      <c r="CR334" s="958" t="s">
        <v>1006</v>
      </c>
      <c r="CS334" s="1190" t="s">
        <v>679</v>
      </c>
      <c r="CT334" s="1179" t="s">
        <v>149</v>
      </c>
      <c r="CU334" s="1180">
        <v>7</v>
      </c>
      <c r="CV334" s="1015">
        <v>82000</v>
      </c>
      <c r="CW334" s="1025">
        <f t="shared" si="5911"/>
        <v>574000</v>
      </c>
      <c r="CX334" s="1016"/>
      <c r="CY334" s="898">
        <f t="shared" si="5912"/>
        <v>1</v>
      </c>
      <c r="CZ334" s="898">
        <f t="shared" si="5913"/>
        <v>1</v>
      </c>
      <c r="DA334" s="899">
        <f t="shared" si="5914"/>
        <v>1</v>
      </c>
      <c r="DB334" s="899">
        <f t="shared" si="5915"/>
        <v>1</v>
      </c>
      <c r="DC334" s="899">
        <f t="shared" si="5916"/>
        <v>1</v>
      </c>
      <c r="DD334" s="899">
        <f t="shared" si="5917"/>
        <v>1</v>
      </c>
      <c r="DE334" s="966">
        <f t="shared" si="5918"/>
        <v>574000</v>
      </c>
      <c r="DF334" s="901">
        <f t="shared" si="5919"/>
        <v>0</v>
      </c>
      <c r="DI334" s="958" t="s">
        <v>1006</v>
      </c>
      <c r="DJ334" s="1190" t="s">
        <v>679</v>
      </c>
      <c r="DK334" s="1179" t="s">
        <v>149</v>
      </c>
      <c r="DL334" s="1180">
        <v>7</v>
      </c>
      <c r="DM334" s="1015">
        <v>51536</v>
      </c>
      <c r="DN334" s="1025">
        <f t="shared" si="5920"/>
        <v>360752</v>
      </c>
      <c r="DO334" s="1016"/>
      <c r="DP334" s="898">
        <f t="shared" si="5921"/>
        <v>1</v>
      </c>
      <c r="DQ334" s="898">
        <f t="shared" si="5922"/>
        <v>1</v>
      </c>
      <c r="DR334" s="899">
        <f t="shared" si="5923"/>
        <v>1</v>
      </c>
      <c r="DS334" s="899">
        <f t="shared" si="5924"/>
        <v>1</v>
      </c>
      <c r="DT334" s="899">
        <f t="shared" si="5925"/>
        <v>1</v>
      </c>
      <c r="DU334" s="899">
        <f t="shared" si="5926"/>
        <v>1</v>
      </c>
      <c r="DV334" s="966">
        <f t="shared" si="5927"/>
        <v>360752</v>
      </c>
      <c r="DW334" s="901">
        <f t="shared" si="5928"/>
        <v>0</v>
      </c>
      <c r="DZ334" s="958" t="s">
        <v>1006</v>
      </c>
      <c r="EA334" s="1190" t="s">
        <v>679</v>
      </c>
      <c r="EB334" s="1179" t="s">
        <v>149</v>
      </c>
      <c r="EC334" s="1180">
        <v>7</v>
      </c>
      <c r="ED334" s="1015">
        <v>187500</v>
      </c>
      <c r="EE334" s="1025">
        <f t="shared" si="5929"/>
        <v>1312500</v>
      </c>
      <c r="EF334" s="1016"/>
      <c r="EG334" s="898">
        <f t="shared" si="5930"/>
        <v>1</v>
      </c>
      <c r="EH334" s="898">
        <f t="shared" si="5931"/>
        <v>1</v>
      </c>
      <c r="EI334" s="899">
        <f t="shared" si="5932"/>
        <v>1</v>
      </c>
      <c r="EJ334" s="899">
        <f t="shared" si="5933"/>
        <v>1</v>
      </c>
      <c r="EK334" s="899">
        <f t="shared" si="5934"/>
        <v>1</v>
      </c>
      <c r="EL334" s="899">
        <f t="shared" si="5935"/>
        <v>1</v>
      </c>
      <c r="EM334" s="966">
        <f t="shared" si="5936"/>
        <v>1312500</v>
      </c>
      <c r="EN334" s="901">
        <f t="shared" si="5937"/>
        <v>0</v>
      </c>
      <c r="EQ334" s="958" t="s">
        <v>1006</v>
      </c>
      <c r="ER334" s="1190" t="s">
        <v>679</v>
      </c>
      <c r="ES334" s="1179" t="s">
        <v>149</v>
      </c>
      <c r="ET334" s="1180">
        <v>7</v>
      </c>
      <c r="EU334" s="1015">
        <v>56500</v>
      </c>
      <c r="EV334" s="1025">
        <f t="shared" si="5938"/>
        <v>395500</v>
      </c>
      <c r="EW334" s="1016"/>
      <c r="EX334" s="898">
        <f t="shared" si="5939"/>
        <v>1</v>
      </c>
      <c r="EY334" s="898">
        <f t="shared" si="5940"/>
        <v>1</v>
      </c>
      <c r="EZ334" s="899">
        <f t="shared" si="5941"/>
        <v>1</v>
      </c>
      <c r="FA334" s="899">
        <f t="shared" si="5942"/>
        <v>1</v>
      </c>
      <c r="FB334" s="899">
        <f t="shared" si="5943"/>
        <v>1</v>
      </c>
      <c r="FC334" s="899">
        <f t="shared" si="5944"/>
        <v>1</v>
      </c>
      <c r="FD334" s="966">
        <f t="shared" si="5945"/>
        <v>395500</v>
      </c>
      <c r="FE334" s="901">
        <f t="shared" si="5946"/>
        <v>0</v>
      </c>
      <c r="FH334" s="958"/>
      <c r="FI334" s="1190"/>
      <c r="FJ334" s="1179"/>
      <c r="FK334" s="1180"/>
      <c r="FL334" s="1015"/>
      <c r="FM334" s="1025">
        <f t="shared" si="5947"/>
        <v>0</v>
      </c>
      <c r="FN334" s="1016"/>
      <c r="FO334" s="898" t="e">
        <f t="shared" si="5948"/>
        <v>#N/A</v>
      </c>
      <c r="FP334" s="898" t="e">
        <f t="shared" si="5949"/>
        <v>#N/A</v>
      </c>
      <c r="FQ334" s="899" t="e">
        <f t="shared" si="5950"/>
        <v>#N/A</v>
      </c>
      <c r="FR334" s="899">
        <f t="shared" si="5951"/>
        <v>0</v>
      </c>
      <c r="FS334" s="899">
        <f t="shared" si="5952"/>
        <v>0</v>
      </c>
      <c r="FT334" s="899" t="e">
        <f t="shared" si="5953"/>
        <v>#N/A</v>
      </c>
      <c r="FU334" s="966">
        <f t="shared" si="5954"/>
        <v>0</v>
      </c>
      <c r="FV334" s="901">
        <f t="shared" si="5955"/>
        <v>0</v>
      </c>
      <c r="FY334" s="958" t="s">
        <v>1006</v>
      </c>
      <c r="FZ334" s="1190" t="s">
        <v>679</v>
      </c>
      <c r="GA334" s="1179" t="s">
        <v>149</v>
      </c>
      <c r="GB334" s="1180">
        <v>7</v>
      </c>
      <c r="GC334" s="1017">
        <v>57807</v>
      </c>
      <c r="GD334" s="1025">
        <f t="shared" si="5956"/>
        <v>404649</v>
      </c>
      <c r="GE334" s="1016"/>
      <c r="GF334" s="898">
        <f t="shared" si="5957"/>
        <v>1</v>
      </c>
      <c r="GG334" s="898">
        <f t="shared" si="5958"/>
        <v>1</v>
      </c>
      <c r="GH334" s="899">
        <f t="shared" si="5959"/>
        <v>1</v>
      </c>
      <c r="GI334" s="899">
        <f t="shared" si="5960"/>
        <v>1</v>
      </c>
      <c r="GJ334" s="899">
        <f t="shared" si="5961"/>
        <v>1</v>
      </c>
      <c r="GK334" s="899">
        <f t="shared" si="5962"/>
        <v>1</v>
      </c>
      <c r="GL334" s="966">
        <f t="shared" si="5963"/>
        <v>404649</v>
      </c>
      <c r="GM334" s="901">
        <f t="shared" si="5964"/>
        <v>0</v>
      </c>
      <c r="GP334" s="958" t="s">
        <v>1006</v>
      </c>
      <c r="GQ334" s="1190" t="s">
        <v>679</v>
      </c>
      <c r="GR334" s="1179" t="s">
        <v>149</v>
      </c>
      <c r="GS334" s="1180">
        <v>7</v>
      </c>
      <c r="GT334" s="1015">
        <v>56650</v>
      </c>
      <c r="GU334" s="1025">
        <f t="shared" si="5965"/>
        <v>396550</v>
      </c>
      <c r="GV334" s="1016"/>
      <c r="GW334" s="898">
        <f t="shared" si="5966"/>
        <v>1</v>
      </c>
      <c r="GX334" s="898">
        <f t="shared" si="5967"/>
        <v>1</v>
      </c>
      <c r="GY334" s="899">
        <f t="shared" si="5968"/>
        <v>1</v>
      </c>
      <c r="GZ334" s="899">
        <f t="shared" si="5969"/>
        <v>1</v>
      </c>
      <c r="HA334" s="899">
        <f t="shared" si="5970"/>
        <v>1</v>
      </c>
      <c r="HB334" s="899">
        <f t="shared" si="5971"/>
        <v>1</v>
      </c>
      <c r="HC334" s="966">
        <f t="shared" si="5972"/>
        <v>396550</v>
      </c>
      <c r="HD334" s="901">
        <f t="shared" si="5973"/>
        <v>0</v>
      </c>
      <c r="HG334" s="958" t="s">
        <v>1006</v>
      </c>
      <c r="HH334" s="1190" t="s">
        <v>679</v>
      </c>
      <c r="HI334" s="1179" t="s">
        <v>149</v>
      </c>
      <c r="HJ334" s="1180">
        <v>7</v>
      </c>
      <c r="HK334" s="1015">
        <v>34602</v>
      </c>
      <c r="HL334" s="1025">
        <f t="shared" si="5974"/>
        <v>242214</v>
      </c>
      <c r="HM334" s="1016"/>
      <c r="HN334" s="898">
        <f t="shared" si="5975"/>
        <v>1</v>
      </c>
      <c r="HO334" s="898">
        <f t="shared" si="5976"/>
        <v>1</v>
      </c>
      <c r="HP334" s="899">
        <f t="shared" si="5977"/>
        <v>1</v>
      </c>
      <c r="HQ334" s="899">
        <f t="shared" si="5978"/>
        <v>1</v>
      </c>
      <c r="HR334" s="899">
        <f t="shared" si="5979"/>
        <v>1</v>
      </c>
      <c r="HS334" s="899">
        <f t="shared" si="5980"/>
        <v>1</v>
      </c>
      <c r="HT334" s="966">
        <f t="shared" si="5981"/>
        <v>242214</v>
      </c>
      <c r="HU334" s="901">
        <f t="shared" si="5982"/>
        <v>0</v>
      </c>
      <c r="HX334" s="958" t="s">
        <v>1006</v>
      </c>
      <c r="HY334" s="1190" t="s">
        <v>679</v>
      </c>
      <c r="HZ334" s="1179" t="s">
        <v>149</v>
      </c>
      <c r="IA334" s="1180">
        <v>7</v>
      </c>
      <c r="IB334" s="1020">
        <v>45746</v>
      </c>
      <c r="IC334" s="1027">
        <f t="shared" si="5983"/>
        <v>320222</v>
      </c>
      <c r="ID334" s="1016"/>
      <c r="IE334" s="898">
        <f t="shared" si="5984"/>
        <v>1</v>
      </c>
      <c r="IF334" s="898">
        <f t="shared" si="5985"/>
        <v>1</v>
      </c>
      <c r="IG334" s="899">
        <f t="shared" si="5986"/>
        <v>1</v>
      </c>
      <c r="IH334" s="899">
        <f t="shared" si="5987"/>
        <v>1</v>
      </c>
      <c r="II334" s="899">
        <f t="shared" si="5988"/>
        <v>1</v>
      </c>
      <c r="IJ334" s="899">
        <f t="shared" si="5989"/>
        <v>1</v>
      </c>
      <c r="IK334" s="966">
        <f t="shared" si="5990"/>
        <v>320222</v>
      </c>
      <c r="IL334" s="901">
        <f t="shared" si="5991"/>
        <v>0</v>
      </c>
      <c r="IO334" s="958" t="s">
        <v>1006</v>
      </c>
      <c r="IP334" s="1190" t="s">
        <v>679</v>
      </c>
      <c r="IQ334" s="1179" t="s">
        <v>149</v>
      </c>
      <c r="IR334" s="1180">
        <v>7</v>
      </c>
      <c r="IS334" s="1015">
        <v>48425</v>
      </c>
      <c r="IT334" s="1025">
        <f t="shared" si="5992"/>
        <v>338975</v>
      </c>
      <c r="IU334" s="1016"/>
      <c r="IV334" s="898">
        <f t="shared" si="5993"/>
        <v>1</v>
      </c>
      <c r="IW334" s="898">
        <f t="shared" si="5994"/>
        <v>1</v>
      </c>
      <c r="IX334" s="899">
        <f t="shared" si="5995"/>
        <v>1</v>
      </c>
      <c r="IY334" s="899">
        <f t="shared" si="5996"/>
        <v>1</v>
      </c>
      <c r="IZ334" s="899">
        <f t="shared" si="5997"/>
        <v>1</v>
      </c>
      <c r="JA334" s="899">
        <f t="shared" si="5998"/>
        <v>1</v>
      </c>
      <c r="JB334" s="966">
        <f t="shared" si="5999"/>
        <v>338975</v>
      </c>
      <c r="JC334" s="901">
        <f t="shared" si="6000"/>
        <v>0</v>
      </c>
      <c r="JF334" s="958" t="s">
        <v>1006</v>
      </c>
      <c r="JG334" s="1190" t="s">
        <v>679</v>
      </c>
      <c r="JH334" s="1179" t="s">
        <v>149</v>
      </c>
      <c r="JI334" s="1180">
        <v>7</v>
      </c>
      <c r="JJ334" s="1015">
        <v>358000</v>
      </c>
      <c r="JK334" s="1025">
        <f t="shared" si="6001"/>
        <v>2506000</v>
      </c>
      <c r="JL334" s="1016"/>
      <c r="JM334" s="898">
        <f t="shared" si="6002"/>
        <v>1</v>
      </c>
      <c r="JN334" s="898">
        <f t="shared" si="6003"/>
        <v>1</v>
      </c>
      <c r="JO334" s="899">
        <f t="shared" si="6004"/>
        <v>1</v>
      </c>
      <c r="JP334" s="899">
        <f t="shared" si="6005"/>
        <v>1</v>
      </c>
      <c r="JQ334" s="899">
        <f t="shared" si="6006"/>
        <v>1</v>
      </c>
      <c r="JR334" s="899">
        <f t="shared" si="6007"/>
        <v>1</v>
      </c>
      <c r="JS334" s="966">
        <f t="shared" si="6008"/>
        <v>2506000</v>
      </c>
      <c r="JT334" s="901">
        <f t="shared" si="6009"/>
        <v>0</v>
      </c>
      <c r="JW334" s="958" t="s">
        <v>1006</v>
      </c>
      <c r="JX334" s="1190" t="s">
        <v>679</v>
      </c>
      <c r="JY334" s="1179" t="s">
        <v>149</v>
      </c>
      <c r="JZ334" s="1180">
        <v>7</v>
      </c>
      <c r="KA334" s="1015">
        <v>115558.60920000002</v>
      </c>
      <c r="KB334" s="1025">
        <f t="shared" si="6010"/>
        <v>808910</v>
      </c>
      <c r="KC334" s="1016"/>
      <c r="KD334" s="898">
        <f t="shared" si="6011"/>
        <v>1</v>
      </c>
      <c r="KE334" s="898">
        <f t="shared" si="6012"/>
        <v>1</v>
      </c>
      <c r="KF334" s="899">
        <f t="shared" si="6013"/>
        <v>1</v>
      </c>
      <c r="KG334" s="899">
        <f t="shared" si="6014"/>
        <v>1</v>
      </c>
      <c r="KH334" s="899">
        <f t="shared" si="6015"/>
        <v>1</v>
      </c>
      <c r="KI334" s="899">
        <f t="shared" si="6016"/>
        <v>1</v>
      </c>
      <c r="KJ334" s="966">
        <f t="shared" si="6017"/>
        <v>808910</v>
      </c>
      <c r="KK334" s="901">
        <f t="shared" si="6018"/>
        <v>0</v>
      </c>
      <c r="KN334" s="958" t="s">
        <v>1006</v>
      </c>
      <c r="KO334" s="1190" t="s">
        <v>679</v>
      </c>
      <c r="KP334" s="1179" t="s">
        <v>149</v>
      </c>
      <c r="KQ334" s="1180">
        <v>7</v>
      </c>
      <c r="KR334" s="1015">
        <v>28182</v>
      </c>
      <c r="KS334" s="1025">
        <f t="shared" si="6019"/>
        <v>197274</v>
      </c>
      <c r="KT334" s="1016"/>
      <c r="KU334" s="898">
        <f t="shared" si="6020"/>
        <v>1</v>
      </c>
      <c r="KV334" s="898">
        <f t="shared" si="6021"/>
        <v>1</v>
      </c>
      <c r="KW334" s="899">
        <f t="shared" si="6022"/>
        <v>1</v>
      </c>
      <c r="KX334" s="899">
        <f t="shared" si="6023"/>
        <v>1</v>
      </c>
      <c r="KY334" s="899">
        <f t="shared" si="6024"/>
        <v>1</v>
      </c>
      <c r="KZ334" s="899">
        <f t="shared" si="6025"/>
        <v>1</v>
      </c>
      <c r="LA334" s="966">
        <f t="shared" si="6026"/>
        <v>197274</v>
      </c>
      <c r="LB334" s="901">
        <f t="shared" si="6027"/>
        <v>0</v>
      </c>
      <c r="LE334" s="958" t="s">
        <v>1006</v>
      </c>
      <c r="LF334" s="1190" t="s">
        <v>679</v>
      </c>
      <c r="LG334" s="1179" t="s">
        <v>149</v>
      </c>
      <c r="LH334" s="1180">
        <v>7</v>
      </c>
      <c r="LI334" s="1021">
        <v>84745</v>
      </c>
      <c r="LJ334" s="1028">
        <f t="shared" si="6028"/>
        <v>593215</v>
      </c>
      <c r="LK334" s="1016"/>
      <c r="LL334" s="898">
        <f t="shared" si="6029"/>
        <v>1</v>
      </c>
      <c r="LM334" s="898">
        <f t="shared" si="6030"/>
        <v>1</v>
      </c>
      <c r="LN334" s="899">
        <f t="shared" si="6031"/>
        <v>1</v>
      </c>
      <c r="LO334" s="899">
        <f t="shared" si="6032"/>
        <v>1</v>
      </c>
      <c r="LP334" s="899">
        <f t="shared" si="6033"/>
        <v>1</v>
      </c>
      <c r="LQ334" s="899">
        <f t="shared" si="6034"/>
        <v>1</v>
      </c>
      <c r="LR334" s="966">
        <f t="shared" si="6035"/>
        <v>593215</v>
      </c>
      <c r="LS334" s="901">
        <f t="shared" si="6036"/>
        <v>0</v>
      </c>
      <c r="LV334" s="958" t="s">
        <v>1006</v>
      </c>
      <c r="LW334" s="1190" t="s">
        <v>679</v>
      </c>
      <c r="LX334" s="1179" t="s">
        <v>149</v>
      </c>
      <c r="LY334" s="1180">
        <v>7</v>
      </c>
      <c r="LZ334" s="1015">
        <v>68250</v>
      </c>
      <c r="MA334" s="1025">
        <f t="shared" si="6037"/>
        <v>477750</v>
      </c>
      <c r="MB334" s="1016"/>
      <c r="MC334" s="898">
        <f t="shared" si="6038"/>
        <v>1</v>
      </c>
      <c r="MD334" s="898">
        <f t="shared" si="6039"/>
        <v>1</v>
      </c>
      <c r="ME334" s="899">
        <f t="shared" si="6040"/>
        <v>1</v>
      </c>
      <c r="MF334" s="899">
        <f t="shared" si="6041"/>
        <v>1</v>
      </c>
      <c r="MG334" s="899">
        <f t="shared" si="6042"/>
        <v>1</v>
      </c>
      <c r="MH334" s="899">
        <f t="shared" si="6043"/>
        <v>1</v>
      </c>
      <c r="MI334" s="966">
        <f t="shared" si="6044"/>
        <v>477750</v>
      </c>
      <c r="MJ334" s="901">
        <f t="shared" si="6045"/>
        <v>0</v>
      </c>
      <c r="MM334" s="958" t="s">
        <v>1006</v>
      </c>
      <c r="MN334" s="1190" t="s">
        <v>679</v>
      </c>
      <c r="MO334" s="1179" t="s">
        <v>149</v>
      </c>
      <c r="MP334" s="1180">
        <v>7</v>
      </c>
      <c r="MQ334" s="1015">
        <v>73950</v>
      </c>
      <c r="MR334" s="1025">
        <f t="shared" si="6046"/>
        <v>517650</v>
      </c>
      <c r="MS334" s="1016"/>
      <c r="MT334" s="898">
        <f t="shared" si="6047"/>
        <v>1</v>
      </c>
      <c r="MU334" s="898">
        <f t="shared" si="6048"/>
        <v>1</v>
      </c>
      <c r="MV334" s="899">
        <f t="shared" si="6049"/>
        <v>1</v>
      </c>
      <c r="MW334" s="899">
        <f t="shared" si="6050"/>
        <v>1</v>
      </c>
      <c r="MX334" s="899">
        <f t="shared" si="6051"/>
        <v>1</v>
      </c>
      <c r="MY334" s="899">
        <f t="shared" si="6052"/>
        <v>1</v>
      </c>
      <c r="MZ334" s="966">
        <f t="shared" si="6053"/>
        <v>517650</v>
      </c>
      <c r="NA334" s="901">
        <f t="shared" si="6054"/>
        <v>0</v>
      </c>
      <c r="ND334" s="975" t="s">
        <v>1006</v>
      </c>
      <c r="NE334" s="976" t="s">
        <v>679</v>
      </c>
      <c r="NF334" s="1175" t="s">
        <v>149</v>
      </c>
      <c r="NG334" s="1176">
        <v>7</v>
      </c>
      <c r="NH334" s="979">
        <v>74879.64</v>
      </c>
      <c r="NI334" s="980">
        <v>524157</v>
      </c>
      <c r="NJ334" s="1016"/>
      <c r="NK334" s="898">
        <f t="shared" si="6055"/>
        <v>1</v>
      </c>
      <c r="NL334" s="898">
        <f t="shared" si="6056"/>
        <v>1</v>
      </c>
      <c r="NM334" s="899">
        <f t="shared" si="6057"/>
        <v>1</v>
      </c>
      <c r="NN334" s="899">
        <f t="shared" si="6058"/>
        <v>1</v>
      </c>
      <c r="NO334" s="899">
        <f t="shared" si="6059"/>
        <v>1</v>
      </c>
      <c r="NP334" s="899">
        <f t="shared" si="6060"/>
        <v>1</v>
      </c>
      <c r="NQ334" s="966">
        <f t="shared" si="6061"/>
        <v>524157</v>
      </c>
      <c r="NR334" s="901">
        <f t="shared" si="6062"/>
        <v>0</v>
      </c>
      <c r="NU334" s="981" t="s">
        <v>1006</v>
      </c>
      <c r="NV334" s="982" t="s">
        <v>679</v>
      </c>
      <c r="NW334" s="1177" t="s">
        <v>149</v>
      </c>
      <c r="NX334" s="1178">
        <v>7</v>
      </c>
      <c r="NY334" s="1022">
        <v>75636</v>
      </c>
      <c r="NZ334" s="986">
        <f t="shared" si="6063"/>
        <v>529452</v>
      </c>
      <c r="OA334" s="1016"/>
      <c r="OB334" s="898">
        <f t="shared" si="6064"/>
        <v>1</v>
      </c>
      <c r="OC334" s="898">
        <f t="shared" si="6065"/>
        <v>1</v>
      </c>
      <c r="OD334" s="899">
        <f t="shared" si="6066"/>
        <v>1</v>
      </c>
      <c r="OE334" s="899">
        <f t="shared" si="6067"/>
        <v>1</v>
      </c>
      <c r="OF334" s="899">
        <f t="shared" si="6068"/>
        <v>1</v>
      </c>
      <c r="OG334" s="899">
        <f t="shared" si="6069"/>
        <v>1</v>
      </c>
      <c r="OH334" s="966">
        <f t="shared" si="6070"/>
        <v>529452</v>
      </c>
      <c r="OI334" s="901">
        <f t="shared" si="6071"/>
        <v>0</v>
      </c>
      <c r="OL334" s="958" t="s">
        <v>1006</v>
      </c>
      <c r="OM334" s="1190" t="s">
        <v>679</v>
      </c>
      <c r="ON334" s="1179" t="s">
        <v>149</v>
      </c>
      <c r="OO334" s="1180">
        <v>7</v>
      </c>
      <c r="OP334" s="1015">
        <v>87193</v>
      </c>
      <c r="OQ334" s="1025">
        <f t="shared" si="6072"/>
        <v>610351</v>
      </c>
      <c r="OR334" s="1016"/>
      <c r="OS334" s="898">
        <f t="shared" si="6073"/>
        <v>1</v>
      </c>
      <c r="OT334" s="898">
        <f t="shared" si="6074"/>
        <v>1</v>
      </c>
      <c r="OU334" s="899">
        <f t="shared" si="6075"/>
        <v>1</v>
      </c>
      <c r="OV334" s="899">
        <f t="shared" si="6076"/>
        <v>1</v>
      </c>
      <c r="OW334" s="899">
        <f t="shared" si="6077"/>
        <v>1</v>
      </c>
      <c r="OX334" s="899">
        <f t="shared" si="6078"/>
        <v>1</v>
      </c>
      <c r="OY334" s="966">
        <f t="shared" si="6079"/>
        <v>610351</v>
      </c>
      <c r="OZ334" s="901">
        <f t="shared" si="6080"/>
        <v>0</v>
      </c>
      <c r="PC334" s="958" t="s">
        <v>1006</v>
      </c>
      <c r="PD334" s="1190" t="s">
        <v>679</v>
      </c>
      <c r="PE334" s="1179" t="s">
        <v>149</v>
      </c>
      <c r="PF334" s="1180">
        <v>7</v>
      </c>
      <c r="PG334" s="1023">
        <v>79047</v>
      </c>
      <c r="PH334" s="1029">
        <v>553329</v>
      </c>
      <c r="PI334" s="1249"/>
      <c r="PJ334" s="898">
        <f t="shared" si="6081"/>
        <v>1</v>
      </c>
      <c r="PK334" s="898">
        <f t="shared" si="6082"/>
        <v>1</v>
      </c>
      <c r="PL334" s="899">
        <f t="shared" si="6083"/>
        <v>1</v>
      </c>
      <c r="PM334" s="899">
        <f t="shared" si="6084"/>
        <v>1</v>
      </c>
      <c r="PN334" s="899">
        <f t="shared" si="6085"/>
        <v>1</v>
      </c>
      <c r="PO334" s="899">
        <f t="shared" si="6086"/>
        <v>1</v>
      </c>
      <c r="PP334" s="966">
        <f t="shared" si="6087"/>
        <v>553329</v>
      </c>
      <c r="PQ334" s="901">
        <f t="shared" si="6088"/>
        <v>0</v>
      </c>
      <c r="PT334" s="958" t="s">
        <v>1006</v>
      </c>
      <c r="PU334" s="1190" t="s">
        <v>679</v>
      </c>
      <c r="PV334" s="1179" t="s">
        <v>149</v>
      </c>
      <c r="PW334" s="1180">
        <v>7</v>
      </c>
      <c r="PX334" s="1015">
        <v>56420</v>
      </c>
      <c r="PY334" s="1025">
        <f t="shared" si="6089"/>
        <v>394940</v>
      </c>
      <c r="PZ334" s="1016"/>
      <c r="QA334" s="898">
        <f t="shared" si="6090"/>
        <v>1</v>
      </c>
      <c r="QB334" s="898">
        <f t="shared" si="6091"/>
        <v>1</v>
      </c>
      <c r="QC334" s="899">
        <f t="shared" si="6092"/>
        <v>1</v>
      </c>
      <c r="QD334" s="899">
        <f t="shared" si="6093"/>
        <v>1</v>
      </c>
      <c r="QE334" s="899">
        <f t="shared" si="6094"/>
        <v>1</v>
      </c>
      <c r="QF334" s="899">
        <f t="shared" si="6095"/>
        <v>1</v>
      </c>
      <c r="QG334" s="966">
        <f t="shared" si="6096"/>
        <v>394940</v>
      </c>
      <c r="QH334" s="901">
        <f t="shared" si="6097"/>
        <v>0</v>
      </c>
      <c r="QK334" s="958" t="s">
        <v>1006</v>
      </c>
      <c r="QL334" s="1190" t="s">
        <v>679</v>
      </c>
      <c r="QM334" s="1179" t="s">
        <v>149</v>
      </c>
      <c r="QN334" s="1180">
        <v>7</v>
      </c>
      <c r="QO334" s="1021">
        <v>85168.724999999991</v>
      </c>
      <c r="QP334" s="1028">
        <f t="shared" si="6098"/>
        <v>596181</v>
      </c>
      <c r="QQ334" s="1016"/>
      <c r="QR334" s="898">
        <f t="shared" si="6099"/>
        <v>1</v>
      </c>
      <c r="QS334" s="898">
        <f t="shared" si="6100"/>
        <v>1</v>
      </c>
      <c r="QT334" s="899">
        <f t="shared" si="6101"/>
        <v>1</v>
      </c>
      <c r="QU334" s="899">
        <f t="shared" si="6102"/>
        <v>1</v>
      </c>
      <c r="QV334" s="899">
        <f t="shared" si="6103"/>
        <v>1</v>
      </c>
      <c r="QW334" s="899">
        <f t="shared" si="6104"/>
        <v>1</v>
      </c>
      <c r="QX334" s="966">
        <f t="shared" si="6105"/>
        <v>596181</v>
      </c>
      <c r="QY334" s="901">
        <f t="shared" si="6106"/>
        <v>0</v>
      </c>
      <c r="RB334" s="405"/>
      <c r="RC334" s="406"/>
      <c r="RD334" s="407"/>
      <c r="RE334" s="408"/>
      <c r="RF334" s="409"/>
      <c r="RG334" s="410"/>
      <c r="RH334" s="410"/>
      <c r="RI334" s="898"/>
      <c r="RJ334" s="898"/>
      <c r="RK334" s="934"/>
      <c r="RL334" s="934"/>
      <c r="RM334" s="934"/>
      <c r="RN334" s="934"/>
      <c r="RO334" s="935"/>
      <c r="RP334" s="936"/>
      <c r="RS334" s="405"/>
      <c r="RT334" s="406"/>
      <c r="RU334" s="407"/>
      <c r="RV334" s="408"/>
      <c r="RW334" s="409"/>
      <c r="RX334" s="410"/>
      <c r="RY334" s="410"/>
      <c r="RZ334" s="898"/>
      <c r="SA334" s="898"/>
      <c r="SB334" s="934"/>
      <c r="SC334" s="934"/>
      <c r="SD334" s="934"/>
      <c r="SE334" s="934"/>
      <c r="SF334" s="935"/>
      <c r="SG334" s="936"/>
      <c r="SJ334" s="405"/>
      <c r="SK334" s="406"/>
      <c r="SL334" s="407"/>
      <c r="SM334" s="408"/>
      <c r="SN334" s="409"/>
      <c r="SO334" s="410"/>
      <c r="SP334" s="410"/>
      <c r="SQ334" s="898"/>
      <c r="SR334" s="898"/>
      <c r="SS334" s="934"/>
      <c r="ST334" s="934"/>
      <c r="SU334" s="934"/>
      <c r="SV334" s="934"/>
      <c r="SW334" s="935"/>
      <c r="SX334" s="936"/>
    </row>
    <row r="335" spans="2:518" ht="64.5" customHeight="1" thickTop="1" thickBot="1">
      <c r="B335" s="958" t="s">
        <v>1007</v>
      </c>
      <c r="C335" s="1190" t="s">
        <v>680</v>
      </c>
      <c r="D335" s="1179" t="s">
        <v>149</v>
      </c>
      <c r="E335" s="1180">
        <v>9</v>
      </c>
      <c r="F335" s="1015"/>
      <c r="G335" s="1025">
        <f t="shared" si="5873"/>
        <v>0</v>
      </c>
      <c r="H335" s="1016"/>
      <c r="K335" s="958" t="s">
        <v>1007</v>
      </c>
      <c r="L335" s="1190" t="s">
        <v>680</v>
      </c>
      <c r="M335" s="1179" t="s">
        <v>149</v>
      </c>
      <c r="N335" s="1180">
        <v>9</v>
      </c>
      <c r="O335" s="1017">
        <v>246000</v>
      </c>
      <c r="P335" s="1025">
        <f t="shared" si="5874"/>
        <v>2214000</v>
      </c>
      <c r="Q335" s="1016"/>
      <c r="R335" s="898">
        <f t="shared" si="5657"/>
        <v>1</v>
      </c>
      <c r="S335" s="898">
        <f t="shared" si="5658"/>
        <v>1</v>
      </c>
      <c r="T335" s="899">
        <f t="shared" si="5659"/>
        <v>1</v>
      </c>
      <c r="U335" s="899">
        <f t="shared" si="5660"/>
        <v>1</v>
      </c>
      <c r="V335" s="899">
        <f t="shared" si="5661"/>
        <v>1</v>
      </c>
      <c r="W335" s="899">
        <f t="shared" si="5662"/>
        <v>1</v>
      </c>
      <c r="X335" s="966">
        <f t="shared" si="5663"/>
        <v>2214000</v>
      </c>
      <c r="Y335" s="901">
        <f t="shared" si="5664"/>
        <v>0</v>
      </c>
      <c r="Z335" s="872"/>
      <c r="AA335" s="872"/>
      <c r="AB335" s="958" t="s">
        <v>1007</v>
      </c>
      <c r="AC335" s="1190" t="s">
        <v>680</v>
      </c>
      <c r="AD335" s="1179" t="s">
        <v>149</v>
      </c>
      <c r="AE335" s="1180">
        <v>9</v>
      </c>
      <c r="AF335" s="1015">
        <v>151588</v>
      </c>
      <c r="AG335" s="1025">
        <f t="shared" si="5875"/>
        <v>1364292</v>
      </c>
      <c r="AH335" s="1016"/>
      <c r="AI335" s="898">
        <f t="shared" si="5876"/>
        <v>1</v>
      </c>
      <c r="AJ335" s="898">
        <f t="shared" si="5877"/>
        <v>1</v>
      </c>
      <c r="AK335" s="899">
        <f t="shared" si="5878"/>
        <v>1</v>
      </c>
      <c r="AL335" s="899">
        <f t="shared" si="5879"/>
        <v>1</v>
      </c>
      <c r="AM335" s="899">
        <f t="shared" si="5880"/>
        <v>1</v>
      </c>
      <c r="AN335" s="899">
        <f t="shared" si="5881"/>
        <v>1</v>
      </c>
      <c r="AO335" s="966">
        <f t="shared" si="5882"/>
        <v>1364292</v>
      </c>
      <c r="AP335" s="901">
        <f t="shared" si="5883"/>
        <v>0</v>
      </c>
      <c r="AQ335" s="872"/>
      <c r="AR335" s="872"/>
      <c r="AS335" s="958" t="s">
        <v>1007</v>
      </c>
      <c r="AT335" s="1191" t="s">
        <v>680</v>
      </c>
      <c r="AU335" s="1179" t="s">
        <v>149</v>
      </c>
      <c r="AV335" s="1180">
        <v>9</v>
      </c>
      <c r="AW335" s="1019">
        <v>120000</v>
      </c>
      <c r="AX335" s="1026">
        <f t="shared" si="5884"/>
        <v>1080000</v>
      </c>
      <c r="AY335" s="1016"/>
      <c r="AZ335" s="898">
        <f t="shared" si="5885"/>
        <v>1</v>
      </c>
      <c r="BA335" s="898">
        <f t="shared" si="5886"/>
        <v>1</v>
      </c>
      <c r="BB335" s="899">
        <f t="shared" si="5887"/>
        <v>1</v>
      </c>
      <c r="BC335" s="899">
        <f t="shared" si="5888"/>
        <v>1</v>
      </c>
      <c r="BD335" s="899">
        <f t="shared" si="5889"/>
        <v>1</v>
      </c>
      <c r="BE335" s="899">
        <f t="shared" si="5890"/>
        <v>1</v>
      </c>
      <c r="BF335" s="966">
        <f t="shared" si="5891"/>
        <v>1080000</v>
      </c>
      <c r="BG335" s="901">
        <f t="shared" si="5892"/>
        <v>0</v>
      </c>
      <c r="BJ335" s="958" t="s">
        <v>1007</v>
      </c>
      <c r="BK335" s="1190" t="s">
        <v>680</v>
      </c>
      <c r="BL335" s="1179" t="s">
        <v>149</v>
      </c>
      <c r="BM335" s="1180">
        <v>9</v>
      </c>
      <c r="BN335" s="1015">
        <v>104000</v>
      </c>
      <c r="BO335" s="1025">
        <f t="shared" si="5893"/>
        <v>936000</v>
      </c>
      <c r="BP335" s="1016"/>
      <c r="BQ335" s="898">
        <f t="shared" si="5894"/>
        <v>1</v>
      </c>
      <c r="BR335" s="898">
        <f t="shared" si="5895"/>
        <v>1</v>
      </c>
      <c r="BS335" s="899">
        <f t="shared" si="5896"/>
        <v>1</v>
      </c>
      <c r="BT335" s="899">
        <f t="shared" si="5897"/>
        <v>1</v>
      </c>
      <c r="BU335" s="899">
        <f t="shared" si="5898"/>
        <v>1</v>
      </c>
      <c r="BV335" s="899">
        <f t="shared" si="5899"/>
        <v>1</v>
      </c>
      <c r="BW335" s="966">
        <f t="shared" si="5900"/>
        <v>936000</v>
      </c>
      <c r="BX335" s="901">
        <f t="shared" si="5901"/>
        <v>0</v>
      </c>
      <c r="CA335" s="958" t="s">
        <v>1007</v>
      </c>
      <c r="CB335" s="1190" t="s">
        <v>680</v>
      </c>
      <c r="CC335" s="1179" t="s">
        <v>149</v>
      </c>
      <c r="CD335" s="1180">
        <v>9</v>
      </c>
      <c r="CE335" s="1015">
        <v>241089</v>
      </c>
      <c r="CF335" s="1025">
        <f t="shared" si="5902"/>
        <v>2169801</v>
      </c>
      <c r="CG335" s="1016"/>
      <c r="CH335" s="898">
        <f t="shared" si="5903"/>
        <v>1</v>
      </c>
      <c r="CI335" s="898">
        <f t="shared" si="5904"/>
        <v>1</v>
      </c>
      <c r="CJ335" s="899">
        <f t="shared" si="5905"/>
        <v>1</v>
      </c>
      <c r="CK335" s="899">
        <f t="shared" si="5906"/>
        <v>1</v>
      </c>
      <c r="CL335" s="899">
        <f t="shared" si="5907"/>
        <v>1</v>
      </c>
      <c r="CM335" s="899">
        <f t="shared" si="5908"/>
        <v>1</v>
      </c>
      <c r="CN335" s="966">
        <f t="shared" si="5909"/>
        <v>2169801</v>
      </c>
      <c r="CO335" s="901">
        <f t="shared" si="5910"/>
        <v>0</v>
      </c>
      <c r="CR335" s="958" t="s">
        <v>1007</v>
      </c>
      <c r="CS335" s="1190" t="s">
        <v>680</v>
      </c>
      <c r="CT335" s="1179" t="s">
        <v>149</v>
      </c>
      <c r="CU335" s="1180">
        <v>9</v>
      </c>
      <c r="CV335" s="1015">
        <v>59000</v>
      </c>
      <c r="CW335" s="1025">
        <f t="shared" si="5911"/>
        <v>531000</v>
      </c>
      <c r="CX335" s="1016"/>
      <c r="CY335" s="898">
        <f t="shared" si="5912"/>
        <v>1</v>
      </c>
      <c r="CZ335" s="898">
        <f t="shared" si="5913"/>
        <v>1</v>
      </c>
      <c r="DA335" s="899">
        <f t="shared" si="5914"/>
        <v>1</v>
      </c>
      <c r="DB335" s="899">
        <f t="shared" si="5915"/>
        <v>1</v>
      </c>
      <c r="DC335" s="899">
        <f t="shared" si="5916"/>
        <v>1</v>
      </c>
      <c r="DD335" s="899">
        <f t="shared" si="5917"/>
        <v>1</v>
      </c>
      <c r="DE335" s="966">
        <f t="shared" si="5918"/>
        <v>531000</v>
      </c>
      <c r="DF335" s="901">
        <f t="shared" si="5919"/>
        <v>0</v>
      </c>
      <c r="DI335" s="958" t="s">
        <v>1007</v>
      </c>
      <c r="DJ335" s="1190" t="s">
        <v>680</v>
      </c>
      <c r="DK335" s="1179" t="s">
        <v>149</v>
      </c>
      <c r="DL335" s="1180">
        <v>9</v>
      </c>
      <c r="DM335" s="1015">
        <v>93620</v>
      </c>
      <c r="DN335" s="1025">
        <f t="shared" si="5920"/>
        <v>842580</v>
      </c>
      <c r="DO335" s="1016"/>
      <c r="DP335" s="898">
        <f t="shared" si="5921"/>
        <v>1</v>
      </c>
      <c r="DQ335" s="898">
        <f t="shared" si="5922"/>
        <v>1</v>
      </c>
      <c r="DR335" s="899">
        <f t="shared" si="5923"/>
        <v>1</v>
      </c>
      <c r="DS335" s="899">
        <f t="shared" si="5924"/>
        <v>1</v>
      </c>
      <c r="DT335" s="899">
        <f t="shared" si="5925"/>
        <v>1</v>
      </c>
      <c r="DU335" s="899">
        <f t="shared" si="5926"/>
        <v>1</v>
      </c>
      <c r="DV335" s="966">
        <f t="shared" si="5927"/>
        <v>842580</v>
      </c>
      <c r="DW335" s="901">
        <f t="shared" si="5928"/>
        <v>0</v>
      </c>
      <c r="DZ335" s="958" t="s">
        <v>1007</v>
      </c>
      <c r="EA335" s="1190" t="s">
        <v>680</v>
      </c>
      <c r="EB335" s="1179" t="s">
        <v>149</v>
      </c>
      <c r="EC335" s="1180">
        <v>9</v>
      </c>
      <c r="ED335" s="1015">
        <v>98700</v>
      </c>
      <c r="EE335" s="1025">
        <f t="shared" si="5929"/>
        <v>888300</v>
      </c>
      <c r="EF335" s="1016"/>
      <c r="EG335" s="898">
        <f t="shared" si="5930"/>
        <v>1</v>
      </c>
      <c r="EH335" s="898">
        <f t="shared" si="5931"/>
        <v>1</v>
      </c>
      <c r="EI335" s="899">
        <f t="shared" si="5932"/>
        <v>1</v>
      </c>
      <c r="EJ335" s="899">
        <f t="shared" si="5933"/>
        <v>1</v>
      </c>
      <c r="EK335" s="899">
        <f t="shared" si="5934"/>
        <v>1</v>
      </c>
      <c r="EL335" s="899">
        <f t="shared" si="5935"/>
        <v>1</v>
      </c>
      <c r="EM335" s="966">
        <f t="shared" si="5936"/>
        <v>888300</v>
      </c>
      <c r="EN335" s="901">
        <f t="shared" si="5937"/>
        <v>0</v>
      </c>
      <c r="EQ335" s="958" t="s">
        <v>1007</v>
      </c>
      <c r="ER335" s="1190" t="s">
        <v>680</v>
      </c>
      <c r="ES335" s="1179" t="s">
        <v>149</v>
      </c>
      <c r="ET335" s="1180">
        <v>9</v>
      </c>
      <c r="EU335" s="1015">
        <v>242500</v>
      </c>
      <c r="EV335" s="1025">
        <f t="shared" si="5938"/>
        <v>2182500</v>
      </c>
      <c r="EW335" s="1016"/>
      <c r="EX335" s="898">
        <f t="shared" si="5939"/>
        <v>1</v>
      </c>
      <c r="EY335" s="898">
        <f t="shared" si="5940"/>
        <v>1</v>
      </c>
      <c r="EZ335" s="899">
        <f t="shared" si="5941"/>
        <v>1</v>
      </c>
      <c r="FA335" s="899">
        <f t="shared" si="5942"/>
        <v>1</v>
      </c>
      <c r="FB335" s="899">
        <f t="shared" si="5943"/>
        <v>1</v>
      </c>
      <c r="FC335" s="899">
        <f t="shared" si="5944"/>
        <v>1</v>
      </c>
      <c r="FD335" s="966">
        <f t="shared" si="5945"/>
        <v>2182500</v>
      </c>
      <c r="FE335" s="901">
        <f t="shared" si="5946"/>
        <v>0</v>
      </c>
      <c r="FH335" s="958"/>
      <c r="FI335" s="1190"/>
      <c r="FJ335" s="1179"/>
      <c r="FK335" s="1180"/>
      <c r="FL335" s="1015"/>
      <c r="FM335" s="1025">
        <f t="shared" si="5947"/>
        <v>0</v>
      </c>
      <c r="FN335" s="1016"/>
      <c r="FO335" s="898" t="e">
        <f t="shared" si="5948"/>
        <v>#N/A</v>
      </c>
      <c r="FP335" s="898" t="e">
        <f t="shared" si="5949"/>
        <v>#N/A</v>
      </c>
      <c r="FQ335" s="899" t="e">
        <f t="shared" si="5950"/>
        <v>#N/A</v>
      </c>
      <c r="FR335" s="899">
        <f t="shared" si="5951"/>
        <v>0</v>
      </c>
      <c r="FS335" s="899">
        <f t="shared" si="5952"/>
        <v>0</v>
      </c>
      <c r="FT335" s="899" t="e">
        <f t="shared" si="5953"/>
        <v>#N/A</v>
      </c>
      <c r="FU335" s="966">
        <f t="shared" si="5954"/>
        <v>0</v>
      </c>
      <c r="FV335" s="901">
        <f t="shared" si="5955"/>
        <v>0</v>
      </c>
      <c r="FY335" s="958" t="s">
        <v>1007</v>
      </c>
      <c r="FZ335" s="1190" t="s">
        <v>680</v>
      </c>
      <c r="GA335" s="1179" t="s">
        <v>149</v>
      </c>
      <c r="GB335" s="1180">
        <v>9</v>
      </c>
      <c r="GC335" s="1017">
        <v>246000</v>
      </c>
      <c r="GD335" s="1025">
        <f t="shared" si="5956"/>
        <v>2214000</v>
      </c>
      <c r="GE335" s="1016"/>
      <c r="GF335" s="898">
        <f t="shared" si="5957"/>
        <v>1</v>
      </c>
      <c r="GG335" s="898">
        <f t="shared" si="5958"/>
        <v>1</v>
      </c>
      <c r="GH335" s="899">
        <f t="shared" si="5959"/>
        <v>1</v>
      </c>
      <c r="GI335" s="899">
        <f t="shared" si="5960"/>
        <v>1</v>
      </c>
      <c r="GJ335" s="899">
        <f t="shared" si="5961"/>
        <v>1</v>
      </c>
      <c r="GK335" s="899">
        <f t="shared" si="5962"/>
        <v>1</v>
      </c>
      <c r="GL335" s="966">
        <f t="shared" si="5963"/>
        <v>2214000</v>
      </c>
      <c r="GM335" s="901">
        <f t="shared" si="5964"/>
        <v>0</v>
      </c>
      <c r="GP335" s="958" t="s">
        <v>1007</v>
      </c>
      <c r="GQ335" s="1190" t="s">
        <v>680</v>
      </c>
      <c r="GR335" s="1179" t="s">
        <v>149</v>
      </c>
      <c r="GS335" s="1180">
        <v>9</v>
      </c>
      <c r="GT335" s="1015">
        <v>242570</v>
      </c>
      <c r="GU335" s="1025">
        <f t="shared" si="5965"/>
        <v>2183130</v>
      </c>
      <c r="GV335" s="1016"/>
      <c r="GW335" s="898">
        <f t="shared" si="5966"/>
        <v>1</v>
      </c>
      <c r="GX335" s="898">
        <f t="shared" si="5967"/>
        <v>1</v>
      </c>
      <c r="GY335" s="899">
        <f t="shared" si="5968"/>
        <v>1</v>
      </c>
      <c r="GZ335" s="899">
        <f t="shared" si="5969"/>
        <v>1</v>
      </c>
      <c r="HA335" s="899">
        <f t="shared" si="5970"/>
        <v>1</v>
      </c>
      <c r="HB335" s="899">
        <f t="shared" si="5971"/>
        <v>1</v>
      </c>
      <c r="HC335" s="966">
        <f t="shared" si="5972"/>
        <v>2183130</v>
      </c>
      <c r="HD335" s="901">
        <f t="shared" si="5973"/>
        <v>0</v>
      </c>
      <c r="HG335" s="958" t="s">
        <v>1007</v>
      </c>
      <c r="HH335" s="1190" t="s">
        <v>680</v>
      </c>
      <c r="HI335" s="1179" t="s">
        <v>149</v>
      </c>
      <c r="HJ335" s="1180">
        <v>9</v>
      </c>
      <c r="HK335" s="1015">
        <v>92466</v>
      </c>
      <c r="HL335" s="1025">
        <f t="shared" si="5974"/>
        <v>832194</v>
      </c>
      <c r="HM335" s="1016"/>
      <c r="HN335" s="898">
        <f t="shared" si="5975"/>
        <v>1</v>
      </c>
      <c r="HO335" s="898">
        <f t="shared" si="5976"/>
        <v>1</v>
      </c>
      <c r="HP335" s="899">
        <f t="shared" si="5977"/>
        <v>1</v>
      </c>
      <c r="HQ335" s="899">
        <f t="shared" si="5978"/>
        <v>1</v>
      </c>
      <c r="HR335" s="899">
        <f t="shared" si="5979"/>
        <v>1</v>
      </c>
      <c r="HS335" s="899">
        <f t="shared" si="5980"/>
        <v>1</v>
      </c>
      <c r="HT335" s="966">
        <f t="shared" si="5981"/>
        <v>832194</v>
      </c>
      <c r="HU335" s="901">
        <f t="shared" si="5982"/>
        <v>0</v>
      </c>
      <c r="HX335" s="958" t="s">
        <v>1007</v>
      </c>
      <c r="HY335" s="1190" t="s">
        <v>680</v>
      </c>
      <c r="HZ335" s="1179" t="s">
        <v>149</v>
      </c>
      <c r="IA335" s="1180">
        <v>9</v>
      </c>
      <c r="IB335" s="1020">
        <v>116671</v>
      </c>
      <c r="IC335" s="1027">
        <f t="shared" si="5983"/>
        <v>1050039</v>
      </c>
      <c r="ID335" s="1016"/>
      <c r="IE335" s="898">
        <f t="shared" si="5984"/>
        <v>1</v>
      </c>
      <c r="IF335" s="898">
        <f t="shared" si="5985"/>
        <v>1</v>
      </c>
      <c r="IG335" s="899">
        <f t="shared" si="5986"/>
        <v>1</v>
      </c>
      <c r="IH335" s="899">
        <f t="shared" si="5987"/>
        <v>1</v>
      </c>
      <c r="II335" s="899">
        <f t="shared" si="5988"/>
        <v>1</v>
      </c>
      <c r="IJ335" s="899">
        <f t="shared" si="5989"/>
        <v>1</v>
      </c>
      <c r="IK335" s="966">
        <f t="shared" si="5990"/>
        <v>1050039</v>
      </c>
      <c r="IL335" s="901">
        <f t="shared" si="5991"/>
        <v>0</v>
      </c>
      <c r="IO335" s="958" t="s">
        <v>1007</v>
      </c>
      <c r="IP335" s="1190" t="s">
        <v>680</v>
      </c>
      <c r="IQ335" s="1179" t="s">
        <v>149</v>
      </c>
      <c r="IR335" s="1180">
        <v>9</v>
      </c>
      <c r="IS335" s="1015">
        <v>120000</v>
      </c>
      <c r="IT335" s="1025">
        <f t="shared" si="5992"/>
        <v>1080000</v>
      </c>
      <c r="IU335" s="1016"/>
      <c r="IV335" s="898">
        <f t="shared" si="5993"/>
        <v>1</v>
      </c>
      <c r="IW335" s="898">
        <f t="shared" si="5994"/>
        <v>1</v>
      </c>
      <c r="IX335" s="899">
        <f t="shared" si="5995"/>
        <v>1</v>
      </c>
      <c r="IY335" s="899">
        <f t="shared" si="5996"/>
        <v>1</v>
      </c>
      <c r="IZ335" s="899">
        <f t="shared" si="5997"/>
        <v>1</v>
      </c>
      <c r="JA335" s="899">
        <f t="shared" si="5998"/>
        <v>1</v>
      </c>
      <c r="JB335" s="966">
        <f t="shared" si="5999"/>
        <v>1080000</v>
      </c>
      <c r="JC335" s="901">
        <f t="shared" si="6000"/>
        <v>0</v>
      </c>
      <c r="JF335" s="958" t="s">
        <v>1007</v>
      </c>
      <c r="JG335" s="1190" t="s">
        <v>680</v>
      </c>
      <c r="JH335" s="1179" t="s">
        <v>149</v>
      </c>
      <c r="JI335" s="1180">
        <v>9</v>
      </c>
      <c r="JJ335" s="1015">
        <v>575000</v>
      </c>
      <c r="JK335" s="1025">
        <f t="shared" si="6001"/>
        <v>5175000</v>
      </c>
      <c r="JL335" s="1016"/>
      <c r="JM335" s="898">
        <f t="shared" si="6002"/>
        <v>1</v>
      </c>
      <c r="JN335" s="898">
        <f t="shared" si="6003"/>
        <v>1</v>
      </c>
      <c r="JO335" s="899">
        <f t="shared" si="6004"/>
        <v>1</v>
      </c>
      <c r="JP335" s="899">
        <f t="shared" si="6005"/>
        <v>1</v>
      </c>
      <c r="JQ335" s="899">
        <f t="shared" si="6006"/>
        <v>1</v>
      </c>
      <c r="JR335" s="899">
        <f t="shared" si="6007"/>
        <v>1</v>
      </c>
      <c r="JS335" s="966">
        <f t="shared" si="6008"/>
        <v>5175000</v>
      </c>
      <c r="JT335" s="901">
        <f t="shared" si="6009"/>
        <v>0</v>
      </c>
      <c r="JW335" s="958" t="s">
        <v>1007</v>
      </c>
      <c r="JX335" s="1190" t="s">
        <v>680</v>
      </c>
      <c r="JY335" s="1179" t="s">
        <v>149</v>
      </c>
      <c r="JZ335" s="1180">
        <v>9</v>
      </c>
      <c r="KA335" s="1015">
        <v>167134.6152</v>
      </c>
      <c r="KB335" s="1025">
        <f t="shared" si="6010"/>
        <v>1504212</v>
      </c>
      <c r="KC335" s="1016"/>
      <c r="KD335" s="898">
        <f t="shared" si="6011"/>
        <v>1</v>
      </c>
      <c r="KE335" s="898">
        <f t="shared" si="6012"/>
        <v>1</v>
      </c>
      <c r="KF335" s="899">
        <f t="shared" si="6013"/>
        <v>1</v>
      </c>
      <c r="KG335" s="899">
        <f t="shared" si="6014"/>
        <v>1</v>
      </c>
      <c r="KH335" s="899">
        <f t="shared" si="6015"/>
        <v>1</v>
      </c>
      <c r="KI335" s="899">
        <f t="shared" si="6016"/>
        <v>1</v>
      </c>
      <c r="KJ335" s="966">
        <f t="shared" si="6017"/>
        <v>1504212</v>
      </c>
      <c r="KK335" s="901">
        <f t="shared" si="6018"/>
        <v>0</v>
      </c>
      <c r="KN335" s="958" t="s">
        <v>1007</v>
      </c>
      <c r="KO335" s="1190" t="s">
        <v>680</v>
      </c>
      <c r="KP335" s="1179" t="s">
        <v>149</v>
      </c>
      <c r="KQ335" s="1180">
        <v>9</v>
      </c>
      <c r="KR335" s="1015">
        <v>65450</v>
      </c>
      <c r="KS335" s="1025">
        <f t="shared" si="6019"/>
        <v>589050</v>
      </c>
      <c r="KT335" s="1016"/>
      <c r="KU335" s="898">
        <f t="shared" si="6020"/>
        <v>1</v>
      </c>
      <c r="KV335" s="898">
        <f t="shared" si="6021"/>
        <v>1</v>
      </c>
      <c r="KW335" s="899">
        <f t="shared" si="6022"/>
        <v>1</v>
      </c>
      <c r="KX335" s="899">
        <f t="shared" si="6023"/>
        <v>1</v>
      </c>
      <c r="KY335" s="899">
        <f t="shared" si="6024"/>
        <v>1</v>
      </c>
      <c r="KZ335" s="899">
        <f t="shared" si="6025"/>
        <v>1</v>
      </c>
      <c r="LA335" s="966">
        <f t="shared" si="6026"/>
        <v>589050</v>
      </c>
      <c r="LB335" s="901">
        <f t="shared" si="6027"/>
        <v>0</v>
      </c>
      <c r="LE335" s="958" t="s">
        <v>1007</v>
      </c>
      <c r="LF335" s="1190" t="s">
        <v>680</v>
      </c>
      <c r="LG335" s="1179" t="s">
        <v>149</v>
      </c>
      <c r="LH335" s="1180">
        <v>9</v>
      </c>
      <c r="LI335" s="1021">
        <v>284145</v>
      </c>
      <c r="LJ335" s="1028">
        <f t="shared" si="6028"/>
        <v>2557305</v>
      </c>
      <c r="LK335" s="1016"/>
      <c r="LL335" s="898">
        <f t="shared" si="6029"/>
        <v>1</v>
      </c>
      <c r="LM335" s="898">
        <f t="shared" si="6030"/>
        <v>1</v>
      </c>
      <c r="LN335" s="899">
        <f t="shared" si="6031"/>
        <v>1</v>
      </c>
      <c r="LO335" s="899">
        <f t="shared" si="6032"/>
        <v>1</v>
      </c>
      <c r="LP335" s="899">
        <f t="shared" si="6033"/>
        <v>1</v>
      </c>
      <c r="LQ335" s="899">
        <f t="shared" si="6034"/>
        <v>1</v>
      </c>
      <c r="LR335" s="966">
        <f t="shared" si="6035"/>
        <v>2557305</v>
      </c>
      <c r="LS335" s="901">
        <f t="shared" si="6036"/>
        <v>0</v>
      </c>
      <c r="LV335" s="958" t="s">
        <v>1007</v>
      </c>
      <c r="LW335" s="1190" t="s">
        <v>680</v>
      </c>
      <c r="LX335" s="1179" t="s">
        <v>149</v>
      </c>
      <c r="LY335" s="1180">
        <v>9</v>
      </c>
      <c r="LZ335" s="1015">
        <v>88270</v>
      </c>
      <c r="MA335" s="1025">
        <f t="shared" si="6037"/>
        <v>794430</v>
      </c>
      <c r="MB335" s="1016"/>
      <c r="MC335" s="898">
        <f t="shared" si="6038"/>
        <v>1</v>
      </c>
      <c r="MD335" s="898">
        <f t="shared" si="6039"/>
        <v>1</v>
      </c>
      <c r="ME335" s="899">
        <f t="shared" si="6040"/>
        <v>1</v>
      </c>
      <c r="MF335" s="899">
        <f t="shared" si="6041"/>
        <v>1</v>
      </c>
      <c r="MG335" s="899">
        <f t="shared" si="6042"/>
        <v>1</v>
      </c>
      <c r="MH335" s="899">
        <f t="shared" si="6043"/>
        <v>1</v>
      </c>
      <c r="MI335" s="966">
        <f t="shared" si="6044"/>
        <v>794430</v>
      </c>
      <c r="MJ335" s="901">
        <f t="shared" si="6045"/>
        <v>0</v>
      </c>
      <c r="MM335" s="958" t="s">
        <v>1007</v>
      </c>
      <c r="MN335" s="1190" t="s">
        <v>680</v>
      </c>
      <c r="MO335" s="1179" t="s">
        <v>149</v>
      </c>
      <c r="MP335" s="1180">
        <v>9</v>
      </c>
      <c r="MQ335" s="1015">
        <v>247950</v>
      </c>
      <c r="MR335" s="1025">
        <f t="shared" si="6046"/>
        <v>2231550</v>
      </c>
      <c r="MS335" s="1016"/>
      <c r="MT335" s="898">
        <f t="shared" si="6047"/>
        <v>1</v>
      </c>
      <c r="MU335" s="898">
        <f t="shared" si="6048"/>
        <v>1</v>
      </c>
      <c r="MV335" s="899">
        <f t="shared" si="6049"/>
        <v>1</v>
      </c>
      <c r="MW335" s="899">
        <f t="shared" si="6050"/>
        <v>1</v>
      </c>
      <c r="MX335" s="899">
        <f t="shared" si="6051"/>
        <v>1</v>
      </c>
      <c r="MY335" s="899">
        <f t="shared" si="6052"/>
        <v>1</v>
      </c>
      <c r="MZ335" s="966">
        <f t="shared" si="6053"/>
        <v>2231550</v>
      </c>
      <c r="NA335" s="901">
        <f t="shared" si="6054"/>
        <v>0</v>
      </c>
      <c r="ND335" s="975" t="s">
        <v>1007</v>
      </c>
      <c r="NE335" s="976" t="s">
        <v>680</v>
      </c>
      <c r="NF335" s="1175" t="s">
        <v>149</v>
      </c>
      <c r="NG335" s="1176">
        <v>9</v>
      </c>
      <c r="NH335" s="979">
        <v>25379.64</v>
      </c>
      <c r="NI335" s="980">
        <v>228417</v>
      </c>
      <c r="NJ335" s="1016"/>
      <c r="NK335" s="898">
        <f t="shared" si="6055"/>
        <v>1</v>
      </c>
      <c r="NL335" s="898">
        <f t="shared" si="6056"/>
        <v>1</v>
      </c>
      <c r="NM335" s="899">
        <f t="shared" si="6057"/>
        <v>1</v>
      </c>
      <c r="NN335" s="899">
        <f t="shared" si="6058"/>
        <v>1</v>
      </c>
      <c r="NO335" s="899">
        <f t="shared" si="6059"/>
        <v>1</v>
      </c>
      <c r="NP335" s="899">
        <f t="shared" si="6060"/>
        <v>1</v>
      </c>
      <c r="NQ335" s="966">
        <f t="shared" si="6061"/>
        <v>228417</v>
      </c>
      <c r="NR335" s="901">
        <f t="shared" si="6062"/>
        <v>0</v>
      </c>
      <c r="NU335" s="981" t="s">
        <v>1007</v>
      </c>
      <c r="NV335" s="982" t="s">
        <v>680</v>
      </c>
      <c r="NW335" s="1177" t="s">
        <v>149</v>
      </c>
      <c r="NX335" s="1178">
        <v>9</v>
      </c>
      <c r="NY335" s="1022">
        <v>25636</v>
      </c>
      <c r="NZ335" s="986">
        <f t="shared" si="6063"/>
        <v>230724</v>
      </c>
      <c r="OA335" s="1016"/>
      <c r="OB335" s="898">
        <f t="shared" si="6064"/>
        <v>1</v>
      </c>
      <c r="OC335" s="898">
        <f t="shared" si="6065"/>
        <v>1</v>
      </c>
      <c r="OD335" s="899">
        <f t="shared" si="6066"/>
        <v>1</v>
      </c>
      <c r="OE335" s="899">
        <f t="shared" si="6067"/>
        <v>1</v>
      </c>
      <c r="OF335" s="899">
        <f t="shared" si="6068"/>
        <v>1</v>
      </c>
      <c r="OG335" s="899">
        <f t="shared" si="6069"/>
        <v>1</v>
      </c>
      <c r="OH335" s="966">
        <f t="shared" si="6070"/>
        <v>230724</v>
      </c>
      <c r="OI335" s="901">
        <f t="shared" si="6071"/>
        <v>0</v>
      </c>
      <c r="OL335" s="958" t="s">
        <v>1007</v>
      </c>
      <c r="OM335" s="1190" t="s">
        <v>680</v>
      </c>
      <c r="ON335" s="1179" t="s">
        <v>149</v>
      </c>
      <c r="OO335" s="1180">
        <v>9</v>
      </c>
      <c r="OP335" s="1015">
        <v>218228</v>
      </c>
      <c r="OQ335" s="1025">
        <f t="shared" si="6072"/>
        <v>1964052</v>
      </c>
      <c r="OR335" s="1016"/>
      <c r="OS335" s="898">
        <f t="shared" si="6073"/>
        <v>1</v>
      </c>
      <c r="OT335" s="898">
        <f t="shared" si="6074"/>
        <v>1</v>
      </c>
      <c r="OU335" s="899">
        <f t="shared" si="6075"/>
        <v>1</v>
      </c>
      <c r="OV335" s="899">
        <f t="shared" si="6076"/>
        <v>1</v>
      </c>
      <c r="OW335" s="899">
        <f t="shared" si="6077"/>
        <v>1</v>
      </c>
      <c r="OX335" s="899">
        <f t="shared" si="6078"/>
        <v>1</v>
      </c>
      <c r="OY335" s="966">
        <f t="shared" si="6079"/>
        <v>1964052</v>
      </c>
      <c r="OZ335" s="901">
        <f t="shared" si="6080"/>
        <v>0</v>
      </c>
      <c r="PC335" s="958" t="s">
        <v>1007</v>
      </c>
      <c r="PD335" s="1190" t="s">
        <v>680</v>
      </c>
      <c r="PE335" s="1179" t="s">
        <v>149</v>
      </c>
      <c r="PF335" s="1180">
        <v>9</v>
      </c>
      <c r="PG335" s="1023">
        <v>244137</v>
      </c>
      <c r="PH335" s="1029">
        <v>2197233</v>
      </c>
      <c r="PI335" s="1249"/>
      <c r="PJ335" s="898">
        <f t="shared" si="6081"/>
        <v>1</v>
      </c>
      <c r="PK335" s="898">
        <f t="shared" si="6082"/>
        <v>1</v>
      </c>
      <c r="PL335" s="899">
        <f t="shared" si="6083"/>
        <v>1</v>
      </c>
      <c r="PM335" s="899">
        <f t="shared" si="6084"/>
        <v>1</v>
      </c>
      <c r="PN335" s="899">
        <f t="shared" si="6085"/>
        <v>1</v>
      </c>
      <c r="PO335" s="899">
        <f t="shared" si="6086"/>
        <v>1</v>
      </c>
      <c r="PP335" s="966">
        <f t="shared" si="6087"/>
        <v>2197233</v>
      </c>
      <c r="PQ335" s="901">
        <f t="shared" si="6088"/>
        <v>0</v>
      </c>
      <c r="PT335" s="958" t="s">
        <v>1007</v>
      </c>
      <c r="PU335" s="1190" t="s">
        <v>680</v>
      </c>
      <c r="PV335" s="1179" t="s">
        <v>149</v>
      </c>
      <c r="PW335" s="1180">
        <v>9</v>
      </c>
      <c r="PX335" s="1015">
        <v>242430</v>
      </c>
      <c r="PY335" s="1025">
        <f t="shared" si="6089"/>
        <v>2181870</v>
      </c>
      <c r="PZ335" s="1016"/>
      <c r="QA335" s="898">
        <f t="shared" si="6090"/>
        <v>1</v>
      </c>
      <c r="QB335" s="898">
        <f t="shared" si="6091"/>
        <v>1</v>
      </c>
      <c r="QC335" s="899">
        <f t="shared" si="6092"/>
        <v>1</v>
      </c>
      <c r="QD335" s="899">
        <f t="shared" si="6093"/>
        <v>1</v>
      </c>
      <c r="QE335" s="899">
        <f t="shared" si="6094"/>
        <v>1</v>
      </c>
      <c r="QF335" s="899">
        <f t="shared" si="6095"/>
        <v>1</v>
      </c>
      <c r="QG335" s="966">
        <f t="shared" si="6096"/>
        <v>2181870</v>
      </c>
      <c r="QH335" s="901">
        <f t="shared" si="6097"/>
        <v>0</v>
      </c>
      <c r="QK335" s="958" t="s">
        <v>1007</v>
      </c>
      <c r="QL335" s="1190" t="s">
        <v>680</v>
      </c>
      <c r="QM335" s="1179" t="s">
        <v>149</v>
      </c>
      <c r="QN335" s="1180">
        <v>9</v>
      </c>
      <c r="QO335" s="1021">
        <v>285565.72499999998</v>
      </c>
      <c r="QP335" s="1028">
        <f t="shared" si="6098"/>
        <v>2570092</v>
      </c>
      <c r="QQ335" s="1016"/>
      <c r="QR335" s="898">
        <f t="shared" si="6099"/>
        <v>1</v>
      </c>
      <c r="QS335" s="898">
        <f t="shared" si="6100"/>
        <v>1</v>
      </c>
      <c r="QT335" s="899">
        <f t="shared" si="6101"/>
        <v>1</v>
      </c>
      <c r="QU335" s="899">
        <f t="shared" si="6102"/>
        <v>1</v>
      </c>
      <c r="QV335" s="899">
        <f t="shared" si="6103"/>
        <v>1</v>
      </c>
      <c r="QW335" s="899">
        <f t="shared" si="6104"/>
        <v>1</v>
      </c>
      <c r="QX335" s="966">
        <f t="shared" si="6105"/>
        <v>2570092</v>
      </c>
      <c r="QY335" s="901">
        <f t="shared" si="6106"/>
        <v>0</v>
      </c>
      <c r="RB335" s="405"/>
      <c r="RC335" s="406"/>
      <c r="RD335" s="407"/>
      <c r="RE335" s="408"/>
      <c r="RF335" s="409"/>
      <c r="RG335" s="410"/>
      <c r="RH335" s="410"/>
      <c r="RI335" s="898"/>
      <c r="RJ335" s="898"/>
      <c r="RK335" s="934"/>
      <c r="RL335" s="934"/>
      <c r="RM335" s="934"/>
      <c r="RN335" s="934"/>
      <c r="RO335" s="935"/>
      <c r="RP335" s="936"/>
      <c r="RS335" s="405"/>
      <c r="RT335" s="406"/>
      <c r="RU335" s="407"/>
      <c r="RV335" s="408"/>
      <c r="RW335" s="409"/>
      <c r="RX335" s="410"/>
      <c r="RY335" s="410"/>
      <c r="RZ335" s="898"/>
      <c r="SA335" s="898"/>
      <c r="SB335" s="934"/>
      <c r="SC335" s="934"/>
      <c r="SD335" s="934"/>
      <c r="SE335" s="934"/>
      <c r="SF335" s="935"/>
      <c r="SG335" s="936"/>
      <c r="SJ335" s="405"/>
      <c r="SK335" s="406"/>
      <c r="SL335" s="407"/>
      <c r="SM335" s="408"/>
      <c r="SN335" s="409"/>
      <c r="SO335" s="410"/>
      <c r="SP335" s="410"/>
      <c r="SQ335" s="898"/>
      <c r="SR335" s="898"/>
      <c r="SS335" s="934"/>
      <c r="ST335" s="934"/>
      <c r="SU335" s="934"/>
      <c r="SV335" s="934"/>
      <c r="SW335" s="935"/>
      <c r="SX335" s="936"/>
    </row>
    <row r="336" spans="2:518" ht="42.75" customHeight="1" thickTop="1" thickBot="1">
      <c r="B336" s="958" t="s">
        <v>1008</v>
      </c>
      <c r="C336" s="1190" t="s">
        <v>681</v>
      </c>
      <c r="D336" s="1179" t="s">
        <v>149</v>
      </c>
      <c r="E336" s="1180">
        <v>6</v>
      </c>
      <c r="F336" s="1015"/>
      <c r="G336" s="1025">
        <f t="shared" si="5873"/>
        <v>0</v>
      </c>
      <c r="H336" s="1016"/>
      <c r="K336" s="958" t="s">
        <v>1008</v>
      </c>
      <c r="L336" s="1190" t="s">
        <v>681</v>
      </c>
      <c r="M336" s="1179" t="s">
        <v>149</v>
      </c>
      <c r="N336" s="1180">
        <v>6</v>
      </c>
      <c r="O336" s="1017">
        <v>141112</v>
      </c>
      <c r="P336" s="1025">
        <f t="shared" si="5874"/>
        <v>846672</v>
      </c>
      <c r="Q336" s="1016"/>
      <c r="R336" s="898">
        <f t="shared" si="5657"/>
        <v>1</v>
      </c>
      <c r="S336" s="898">
        <f t="shared" si="5658"/>
        <v>1</v>
      </c>
      <c r="T336" s="899">
        <f t="shared" si="5659"/>
        <v>1</v>
      </c>
      <c r="U336" s="899">
        <f t="shared" si="5660"/>
        <v>1</v>
      </c>
      <c r="V336" s="899">
        <f t="shared" si="5661"/>
        <v>1</v>
      </c>
      <c r="W336" s="899">
        <f t="shared" si="5662"/>
        <v>1</v>
      </c>
      <c r="X336" s="966">
        <f t="shared" si="5663"/>
        <v>846672</v>
      </c>
      <c r="Y336" s="901">
        <f t="shared" si="5664"/>
        <v>0</v>
      </c>
      <c r="Z336" s="872"/>
      <c r="AA336" s="872"/>
      <c r="AB336" s="958" t="s">
        <v>1008</v>
      </c>
      <c r="AC336" s="1190" t="s">
        <v>681</v>
      </c>
      <c r="AD336" s="1179" t="s">
        <v>149</v>
      </c>
      <c r="AE336" s="1180">
        <v>6</v>
      </c>
      <c r="AF336" s="1015">
        <v>292353</v>
      </c>
      <c r="AG336" s="1025">
        <f t="shared" si="5875"/>
        <v>1754118</v>
      </c>
      <c r="AH336" s="1016"/>
      <c r="AI336" s="898">
        <f t="shared" si="5876"/>
        <v>1</v>
      </c>
      <c r="AJ336" s="898">
        <f t="shared" si="5877"/>
        <v>1</v>
      </c>
      <c r="AK336" s="899">
        <f t="shared" si="5878"/>
        <v>1</v>
      </c>
      <c r="AL336" s="899">
        <f t="shared" si="5879"/>
        <v>1</v>
      </c>
      <c r="AM336" s="899">
        <f t="shared" si="5880"/>
        <v>1</v>
      </c>
      <c r="AN336" s="899">
        <f t="shared" si="5881"/>
        <v>1</v>
      </c>
      <c r="AO336" s="966">
        <f t="shared" si="5882"/>
        <v>1754118</v>
      </c>
      <c r="AP336" s="901">
        <f t="shared" si="5883"/>
        <v>0</v>
      </c>
      <c r="AQ336" s="872"/>
      <c r="AR336" s="872"/>
      <c r="AS336" s="958" t="s">
        <v>1008</v>
      </c>
      <c r="AT336" s="1191" t="s">
        <v>681</v>
      </c>
      <c r="AU336" s="1179" t="s">
        <v>149</v>
      </c>
      <c r="AV336" s="1180">
        <v>6</v>
      </c>
      <c r="AW336" s="1019">
        <v>310000</v>
      </c>
      <c r="AX336" s="1026">
        <f t="shared" si="5884"/>
        <v>1860000</v>
      </c>
      <c r="AY336" s="1016"/>
      <c r="AZ336" s="898">
        <f t="shared" si="5885"/>
        <v>1</v>
      </c>
      <c r="BA336" s="898">
        <f t="shared" si="5886"/>
        <v>1</v>
      </c>
      <c r="BB336" s="899">
        <f t="shared" si="5887"/>
        <v>1</v>
      </c>
      <c r="BC336" s="899">
        <f t="shared" si="5888"/>
        <v>1</v>
      </c>
      <c r="BD336" s="899">
        <f t="shared" si="5889"/>
        <v>1</v>
      </c>
      <c r="BE336" s="899">
        <f t="shared" si="5890"/>
        <v>1</v>
      </c>
      <c r="BF336" s="966">
        <f t="shared" si="5891"/>
        <v>1860000</v>
      </c>
      <c r="BG336" s="901">
        <f t="shared" si="5892"/>
        <v>0</v>
      </c>
      <c r="BJ336" s="958" t="s">
        <v>1008</v>
      </c>
      <c r="BK336" s="1190" t="s">
        <v>681</v>
      </c>
      <c r="BL336" s="1179" t="s">
        <v>149</v>
      </c>
      <c r="BM336" s="1180">
        <v>6</v>
      </c>
      <c r="BN336" s="1015">
        <v>410359</v>
      </c>
      <c r="BO336" s="1025">
        <f t="shared" si="5893"/>
        <v>2462154</v>
      </c>
      <c r="BP336" s="1016"/>
      <c r="BQ336" s="898">
        <f t="shared" si="5894"/>
        <v>1</v>
      </c>
      <c r="BR336" s="898">
        <f t="shared" si="5895"/>
        <v>1</v>
      </c>
      <c r="BS336" s="899">
        <f t="shared" si="5896"/>
        <v>1</v>
      </c>
      <c r="BT336" s="899">
        <f t="shared" si="5897"/>
        <v>1</v>
      </c>
      <c r="BU336" s="899">
        <f t="shared" si="5898"/>
        <v>1</v>
      </c>
      <c r="BV336" s="899">
        <f t="shared" si="5899"/>
        <v>1</v>
      </c>
      <c r="BW336" s="966">
        <f t="shared" si="5900"/>
        <v>2462154</v>
      </c>
      <c r="BX336" s="901">
        <f t="shared" si="5901"/>
        <v>0</v>
      </c>
      <c r="CA336" s="958" t="s">
        <v>1008</v>
      </c>
      <c r="CB336" s="1190" t="s">
        <v>681</v>
      </c>
      <c r="CC336" s="1179" t="s">
        <v>149</v>
      </c>
      <c r="CD336" s="1180">
        <v>6</v>
      </c>
      <c r="CE336" s="1015">
        <v>137443</v>
      </c>
      <c r="CF336" s="1025">
        <f t="shared" si="5902"/>
        <v>824658</v>
      </c>
      <c r="CG336" s="1016"/>
      <c r="CH336" s="898">
        <f t="shared" si="5903"/>
        <v>1</v>
      </c>
      <c r="CI336" s="898">
        <f t="shared" si="5904"/>
        <v>1</v>
      </c>
      <c r="CJ336" s="899">
        <f t="shared" si="5905"/>
        <v>1</v>
      </c>
      <c r="CK336" s="899">
        <f t="shared" si="5906"/>
        <v>1</v>
      </c>
      <c r="CL336" s="899">
        <f t="shared" si="5907"/>
        <v>1</v>
      </c>
      <c r="CM336" s="899">
        <f t="shared" si="5908"/>
        <v>1</v>
      </c>
      <c r="CN336" s="966">
        <f t="shared" si="5909"/>
        <v>824658</v>
      </c>
      <c r="CO336" s="901">
        <f t="shared" si="5910"/>
        <v>0</v>
      </c>
      <c r="CR336" s="958" t="s">
        <v>1008</v>
      </c>
      <c r="CS336" s="1190" t="s">
        <v>681</v>
      </c>
      <c r="CT336" s="1179" t="s">
        <v>149</v>
      </c>
      <c r="CU336" s="1180">
        <v>6</v>
      </c>
      <c r="CV336" s="1015">
        <v>45000</v>
      </c>
      <c r="CW336" s="1025">
        <f t="shared" si="5911"/>
        <v>270000</v>
      </c>
      <c r="CX336" s="1016"/>
      <c r="CY336" s="898">
        <f t="shared" si="5912"/>
        <v>1</v>
      </c>
      <c r="CZ336" s="898">
        <f t="shared" si="5913"/>
        <v>1</v>
      </c>
      <c r="DA336" s="899">
        <f t="shared" si="5914"/>
        <v>1</v>
      </c>
      <c r="DB336" s="899">
        <f t="shared" si="5915"/>
        <v>1</v>
      </c>
      <c r="DC336" s="899">
        <f t="shared" si="5916"/>
        <v>1</v>
      </c>
      <c r="DD336" s="899">
        <f t="shared" si="5917"/>
        <v>1</v>
      </c>
      <c r="DE336" s="966">
        <f t="shared" si="5918"/>
        <v>270000</v>
      </c>
      <c r="DF336" s="901">
        <f t="shared" si="5919"/>
        <v>0</v>
      </c>
      <c r="DI336" s="958" t="s">
        <v>1008</v>
      </c>
      <c r="DJ336" s="1190" t="s">
        <v>681</v>
      </c>
      <c r="DK336" s="1179" t="s">
        <v>149</v>
      </c>
      <c r="DL336" s="1180">
        <v>6</v>
      </c>
      <c r="DM336" s="1015">
        <v>137309</v>
      </c>
      <c r="DN336" s="1025">
        <f t="shared" si="5920"/>
        <v>823854</v>
      </c>
      <c r="DO336" s="1016"/>
      <c r="DP336" s="898">
        <f t="shared" si="5921"/>
        <v>1</v>
      </c>
      <c r="DQ336" s="898">
        <f t="shared" si="5922"/>
        <v>1</v>
      </c>
      <c r="DR336" s="899">
        <f t="shared" si="5923"/>
        <v>1</v>
      </c>
      <c r="DS336" s="899">
        <f t="shared" si="5924"/>
        <v>1</v>
      </c>
      <c r="DT336" s="899">
        <f t="shared" si="5925"/>
        <v>1</v>
      </c>
      <c r="DU336" s="899">
        <f t="shared" si="5926"/>
        <v>1</v>
      </c>
      <c r="DV336" s="966">
        <f t="shared" si="5927"/>
        <v>823854</v>
      </c>
      <c r="DW336" s="901">
        <f t="shared" si="5928"/>
        <v>0</v>
      </c>
      <c r="DZ336" s="958" t="s">
        <v>1008</v>
      </c>
      <c r="EA336" s="1190" t="s">
        <v>681</v>
      </c>
      <c r="EB336" s="1179" t="s">
        <v>149</v>
      </c>
      <c r="EC336" s="1180">
        <v>6</v>
      </c>
      <c r="ED336" s="1015">
        <v>315750</v>
      </c>
      <c r="EE336" s="1025">
        <f t="shared" si="5929"/>
        <v>1894500</v>
      </c>
      <c r="EF336" s="1016"/>
      <c r="EG336" s="898">
        <f t="shared" si="5930"/>
        <v>1</v>
      </c>
      <c r="EH336" s="898">
        <f t="shared" si="5931"/>
        <v>1</v>
      </c>
      <c r="EI336" s="899">
        <f t="shared" si="5932"/>
        <v>1</v>
      </c>
      <c r="EJ336" s="899">
        <f t="shared" si="5933"/>
        <v>1</v>
      </c>
      <c r="EK336" s="899">
        <f t="shared" si="5934"/>
        <v>1</v>
      </c>
      <c r="EL336" s="899">
        <f t="shared" si="5935"/>
        <v>1</v>
      </c>
      <c r="EM336" s="966">
        <f t="shared" si="5936"/>
        <v>1894500</v>
      </c>
      <c r="EN336" s="901">
        <f t="shared" si="5937"/>
        <v>0</v>
      </c>
      <c r="EQ336" s="958" t="s">
        <v>1008</v>
      </c>
      <c r="ER336" s="1190" t="s">
        <v>681</v>
      </c>
      <c r="ES336" s="1179" t="s">
        <v>149</v>
      </c>
      <c r="ET336" s="1180">
        <v>6</v>
      </c>
      <c r="EU336" s="1015">
        <v>138150</v>
      </c>
      <c r="EV336" s="1025">
        <f t="shared" si="5938"/>
        <v>828900</v>
      </c>
      <c r="EW336" s="1016"/>
      <c r="EX336" s="898">
        <f t="shared" si="5939"/>
        <v>1</v>
      </c>
      <c r="EY336" s="898">
        <f t="shared" si="5940"/>
        <v>1</v>
      </c>
      <c r="EZ336" s="899">
        <f t="shared" si="5941"/>
        <v>1</v>
      </c>
      <c r="FA336" s="899">
        <f t="shared" si="5942"/>
        <v>1</v>
      </c>
      <c r="FB336" s="899">
        <f t="shared" si="5943"/>
        <v>1</v>
      </c>
      <c r="FC336" s="899">
        <f t="shared" si="5944"/>
        <v>1</v>
      </c>
      <c r="FD336" s="966">
        <f t="shared" si="5945"/>
        <v>828900</v>
      </c>
      <c r="FE336" s="901">
        <f t="shared" si="5946"/>
        <v>0</v>
      </c>
      <c r="FH336" s="958"/>
      <c r="FI336" s="1190"/>
      <c r="FJ336" s="1179"/>
      <c r="FK336" s="1180"/>
      <c r="FL336" s="1015"/>
      <c r="FM336" s="1025">
        <f t="shared" si="5947"/>
        <v>0</v>
      </c>
      <c r="FN336" s="1016"/>
      <c r="FO336" s="898" t="e">
        <f t="shared" si="5948"/>
        <v>#N/A</v>
      </c>
      <c r="FP336" s="898" t="e">
        <f t="shared" si="5949"/>
        <v>#N/A</v>
      </c>
      <c r="FQ336" s="899" t="e">
        <f t="shared" si="5950"/>
        <v>#N/A</v>
      </c>
      <c r="FR336" s="899">
        <f t="shared" si="5951"/>
        <v>0</v>
      </c>
      <c r="FS336" s="899">
        <f t="shared" si="5952"/>
        <v>0</v>
      </c>
      <c r="FT336" s="899" t="e">
        <f t="shared" si="5953"/>
        <v>#N/A</v>
      </c>
      <c r="FU336" s="966">
        <f t="shared" si="5954"/>
        <v>0</v>
      </c>
      <c r="FV336" s="901">
        <f t="shared" si="5955"/>
        <v>0</v>
      </c>
      <c r="FY336" s="958" t="s">
        <v>1008</v>
      </c>
      <c r="FZ336" s="1190" t="s">
        <v>681</v>
      </c>
      <c r="GA336" s="1179" t="s">
        <v>149</v>
      </c>
      <c r="GB336" s="1180">
        <v>6</v>
      </c>
      <c r="GC336" s="1017">
        <v>141112</v>
      </c>
      <c r="GD336" s="1025">
        <f t="shared" si="5956"/>
        <v>846672</v>
      </c>
      <c r="GE336" s="1016"/>
      <c r="GF336" s="898">
        <f t="shared" si="5957"/>
        <v>1</v>
      </c>
      <c r="GG336" s="898">
        <f t="shared" si="5958"/>
        <v>1</v>
      </c>
      <c r="GH336" s="899">
        <f t="shared" si="5959"/>
        <v>1</v>
      </c>
      <c r="GI336" s="899">
        <f t="shared" si="5960"/>
        <v>1</v>
      </c>
      <c r="GJ336" s="899">
        <f t="shared" si="5961"/>
        <v>1</v>
      </c>
      <c r="GK336" s="899">
        <f t="shared" si="5962"/>
        <v>1</v>
      </c>
      <c r="GL336" s="966">
        <f t="shared" si="5963"/>
        <v>846672</v>
      </c>
      <c r="GM336" s="901">
        <f t="shared" si="5964"/>
        <v>0</v>
      </c>
      <c r="GP336" s="958" t="s">
        <v>1008</v>
      </c>
      <c r="GQ336" s="1190" t="s">
        <v>681</v>
      </c>
      <c r="GR336" s="1179" t="s">
        <v>149</v>
      </c>
      <c r="GS336" s="1180">
        <v>6</v>
      </c>
      <c r="GT336" s="1015">
        <v>138290</v>
      </c>
      <c r="GU336" s="1025">
        <f t="shared" si="5965"/>
        <v>829740</v>
      </c>
      <c r="GV336" s="1016"/>
      <c r="GW336" s="898">
        <f t="shared" si="5966"/>
        <v>1</v>
      </c>
      <c r="GX336" s="898">
        <f t="shared" si="5967"/>
        <v>1</v>
      </c>
      <c r="GY336" s="899">
        <f t="shared" si="5968"/>
        <v>1</v>
      </c>
      <c r="GZ336" s="899">
        <f t="shared" si="5969"/>
        <v>1</v>
      </c>
      <c r="HA336" s="899">
        <f t="shared" si="5970"/>
        <v>1</v>
      </c>
      <c r="HB336" s="899">
        <f t="shared" si="5971"/>
        <v>1</v>
      </c>
      <c r="HC336" s="966">
        <f t="shared" si="5972"/>
        <v>829740</v>
      </c>
      <c r="HD336" s="901">
        <f t="shared" si="5973"/>
        <v>0</v>
      </c>
      <c r="HG336" s="958" t="s">
        <v>1008</v>
      </c>
      <c r="HH336" s="1190" t="s">
        <v>681</v>
      </c>
      <c r="HI336" s="1179" t="s">
        <v>149</v>
      </c>
      <c r="HJ336" s="1180">
        <v>6</v>
      </c>
      <c r="HK336" s="1015">
        <v>138873</v>
      </c>
      <c r="HL336" s="1025">
        <f t="shared" si="5974"/>
        <v>833238</v>
      </c>
      <c r="HM336" s="1016"/>
      <c r="HN336" s="898">
        <f t="shared" si="5975"/>
        <v>1</v>
      </c>
      <c r="HO336" s="898">
        <f t="shared" si="5976"/>
        <v>1</v>
      </c>
      <c r="HP336" s="899">
        <f t="shared" si="5977"/>
        <v>1</v>
      </c>
      <c r="HQ336" s="899">
        <f t="shared" si="5978"/>
        <v>1</v>
      </c>
      <c r="HR336" s="899">
        <f t="shared" si="5979"/>
        <v>1</v>
      </c>
      <c r="HS336" s="899">
        <f t="shared" si="5980"/>
        <v>1</v>
      </c>
      <c r="HT336" s="966">
        <f t="shared" si="5981"/>
        <v>833238</v>
      </c>
      <c r="HU336" s="901">
        <f t="shared" si="5982"/>
        <v>0</v>
      </c>
      <c r="HX336" s="958" t="s">
        <v>1008</v>
      </c>
      <c r="HY336" s="1190" t="s">
        <v>681</v>
      </c>
      <c r="HZ336" s="1179" t="s">
        <v>149</v>
      </c>
      <c r="IA336" s="1180">
        <v>6</v>
      </c>
      <c r="IB336" s="1020">
        <v>123203</v>
      </c>
      <c r="IC336" s="1027">
        <f t="shared" si="5983"/>
        <v>739218</v>
      </c>
      <c r="ID336" s="1016"/>
      <c r="IE336" s="898">
        <f t="shared" si="5984"/>
        <v>1</v>
      </c>
      <c r="IF336" s="898">
        <f t="shared" si="5985"/>
        <v>1</v>
      </c>
      <c r="IG336" s="899">
        <f t="shared" si="5986"/>
        <v>1</v>
      </c>
      <c r="IH336" s="899">
        <f t="shared" si="5987"/>
        <v>1</v>
      </c>
      <c r="II336" s="899">
        <f t="shared" si="5988"/>
        <v>1</v>
      </c>
      <c r="IJ336" s="899">
        <f t="shared" si="5989"/>
        <v>1</v>
      </c>
      <c r="IK336" s="966">
        <f t="shared" si="5990"/>
        <v>739218</v>
      </c>
      <c r="IL336" s="901">
        <f t="shared" si="5991"/>
        <v>0</v>
      </c>
      <c r="IO336" s="958" t="s">
        <v>1008</v>
      </c>
      <c r="IP336" s="1190" t="s">
        <v>681</v>
      </c>
      <c r="IQ336" s="1179" t="s">
        <v>149</v>
      </c>
      <c r="IR336" s="1180">
        <v>6</v>
      </c>
      <c r="IS336" s="1015">
        <v>164645</v>
      </c>
      <c r="IT336" s="1025">
        <f t="shared" si="5992"/>
        <v>987870</v>
      </c>
      <c r="IU336" s="1016"/>
      <c r="IV336" s="898">
        <f t="shared" si="5993"/>
        <v>1</v>
      </c>
      <c r="IW336" s="898">
        <f t="shared" si="5994"/>
        <v>1</v>
      </c>
      <c r="IX336" s="899">
        <f t="shared" si="5995"/>
        <v>1</v>
      </c>
      <c r="IY336" s="899">
        <f t="shared" si="5996"/>
        <v>1</v>
      </c>
      <c r="IZ336" s="899">
        <f t="shared" si="5997"/>
        <v>1</v>
      </c>
      <c r="JA336" s="899">
        <f t="shared" si="5998"/>
        <v>1</v>
      </c>
      <c r="JB336" s="966">
        <f t="shared" si="5999"/>
        <v>987870</v>
      </c>
      <c r="JC336" s="901">
        <f t="shared" si="6000"/>
        <v>0</v>
      </c>
      <c r="JF336" s="958" t="s">
        <v>1008</v>
      </c>
      <c r="JG336" s="1190" t="s">
        <v>681</v>
      </c>
      <c r="JH336" s="1179" t="s">
        <v>149</v>
      </c>
      <c r="JI336" s="1180">
        <v>6</v>
      </c>
      <c r="JJ336" s="1015">
        <v>179000</v>
      </c>
      <c r="JK336" s="1025">
        <f t="shared" si="6001"/>
        <v>1074000</v>
      </c>
      <c r="JL336" s="1016"/>
      <c r="JM336" s="898">
        <f t="shared" si="6002"/>
        <v>1</v>
      </c>
      <c r="JN336" s="898">
        <f t="shared" si="6003"/>
        <v>1</v>
      </c>
      <c r="JO336" s="899">
        <f t="shared" si="6004"/>
        <v>1</v>
      </c>
      <c r="JP336" s="899">
        <f t="shared" si="6005"/>
        <v>1</v>
      </c>
      <c r="JQ336" s="899">
        <f t="shared" si="6006"/>
        <v>1</v>
      </c>
      <c r="JR336" s="899">
        <f t="shared" si="6007"/>
        <v>1</v>
      </c>
      <c r="JS336" s="966">
        <f t="shared" si="6008"/>
        <v>1074000</v>
      </c>
      <c r="JT336" s="901">
        <f t="shared" si="6009"/>
        <v>0</v>
      </c>
      <c r="JW336" s="958" t="s">
        <v>1008</v>
      </c>
      <c r="JX336" s="1190" t="s">
        <v>681</v>
      </c>
      <c r="JY336" s="1179" t="s">
        <v>149</v>
      </c>
      <c r="JZ336" s="1180">
        <v>6</v>
      </c>
      <c r="KA336" s="1015">
        <v>116110.72935000001</v>
      </c>
      <c r="KB336" s="1025">
        <f t="shared" si="6010"/>
        <v>696664</v>
      </c>
      <c r="KC336" s="1016"/>
      <c r="KD336" s="898">
        <f t="shared" si="6011"/>
        <v>1</v>
      </c>
      <c r="KE336" s="898">
        <f t="shared" si="6012"/>
        <v>1</v>
      </c>
      <c r="KF336" s="899">
        <f t="shared" si="6013"/>
        <v>1</v>
      </c>
      <c r="KG336" s="899">
        <f t="shared" si="6014"/>
        <v>1</v>
      </c>
      <c r="KH336" s="899">
        <f t="shared" si="6015"/>
        <v>1</v>
      </c>
      <c r="KI336" s="899">
        <f t="shared" si="6016"/>
        <v>1</v>
      </c>
      <c r="KJ336" s="966">
        <f t="shared" si="6017"/>
        <v>696664</v>
      </c>
      <c r="KK336" s="901">
        <f t="shared" si="6018"/>
        <v>0</v>
      </c>
      <c r="KN336" s="958" t="s">
        <v>1008</v>
      </c>
      <c r="KO336" s="1190" t="s">
        <v>681</v>
      </c>
      <c r="KP336" s="1179" t="s">
        <v>149</v>
      </c>
      <c r="KQ336" s="1180">
        <v>6</v>
      </c>
      <c r="KR336" s="1015">
        <v>64295</v>
      </c>
      <c r="KS336" s="1025">
        <f t="shared" si="6019"/>
        <v>385770</v>
      </c>
      <c r="KT336" s="1016"/>
      <c r="KU336" s="898">
        <f t="shared" si="6020"/>
        <v>1</v>
      </c>
      <c r="KV336" s="898">
        <f t="shared" si="6021"/>
        <v>1</v>
      </c>
      <c r="KW336" s="899">
        <f t="shared" si="6022"/>
        <v>1</v>
      </c>
      <c r="KX336" s="899">
        <f t="shared" si="6023"/>
        <v>1</v>
      </c>
      <c r="KY336" s="899">
        <f t="shared" si="6024"/>
        <v>1</v>
      </c>
      <c r="KZ336" s="899">
        <f t="shared" si="6025"/>
        <v>1</v>
      </c>
      <c r="LA336" s="966">
        <f t="shared" si="6026"/>
        <v>385770</v>
      </c>
      <c r="LB336" s="901">
        <f t="shared" si="6027"/>
        <v>0</v>
      </c>
      <c r="LE336" s="958" t="s">
        <v>1008</v>
      </c>
      <c r="LF336" s="1190" t="s">
        <v>681</v>
      </c>
      <c r="LG336" s="1179" t="s">
        <v>149</v>
      </c>
      <c r="LH336" s="1180">
        <v>6</v>
      </c>
      <c r="LI336" s="1021">
        <v>67796</v>
      </c>
      <c r="LJ336" s="1028">
        <f t="shared" si="6028"/>
        <v>406776</v>
      </c>
      <c r="LK336" s="1016"/>
      <c r="LL336" s="898">
        <f t="shared" si="6029"/>
        <v>1</v>
      </c>
      <c r="LM336" s="898">
        <f t="shared" si="6030"/>
        <v>1</v>
      </c>
      <c r="LN336" s="899">
        <f t="shared" si="6031"/>
        <v>1</v>
      </c>
      <c r="LO336" s="899">
        <f t="shared" si="6032"/>
        <v>1</v>
      </c>
      <c r="LP336" s="899">
        <f t="shared" si="6033"/>
        <v>1</v>
      </c>
      <c r="LQ336" s="899">
        <f t="shared" si="6034"/>
        <v>1</v>
      </c>
      <c r="LR336" s="966">
        <f t="shared" si="6035"/>
        <v>406776</v>
      </c>
      <c r="LS336" s="901">
        <f t="shared" si="6036"/>
        <v>0</v>
      </c>
      <c r="LV336" s="958" t="s">
        <v>1008</v>
      </c>
      <c r="LW336" s="1190" t="s">
        <v>681</v>
      </c>
      <c r="LX336" s="1179" t="s">
        <v>149</v>
      </c>
      <c r="LY336" s="1180">
        <v>6</v>
      </c>
      <c r="LZ336" s="1015">
        <v>64155</v>
      </c>
      <c r="MA336" s="1025">
        <f t="shared" si="6037"/>
        <v>384930</v>
      </c>
      <c r="MB336" s="1016"/>
      <c r="MC336" s="898">
        <f t="shared" si="6038"/>
        <v>1</v>
      </c>
      <c r="MD336" s="898">
        <f t="shared" si="6039"/>
        <v>1</v>
      </c>
      <c r="ME336" s="899">
        <f t="shared" si="6040"/>
        <v>1</v>
      </c>
      <c r="MF336" s="899">
        <f t="shared" si="6041"/>
        <v>1</v>
      </c>
      <c r="MG336" s="899">
        <f t="shared" si="6042"/>
        <v>1</v>
      </c>
      <c r="MH336" s="899">
        <f t="shared" si="6043"/>
        <v>1</v>
      </c>
      <c r="MI336" s="966">
        <f t="shared" si="6044"/>
        <v>384930</v>
      </c>
      <c r="MJ336" s="901">
        <f t="shared" si="6045"/>
        <v>0</v>
      </c>
      <c r="MM336" s="958" t="s">
        <v>1008</v>
      </c>
      <c r="MN336" s="1190" t="s">
        <v>681</v>
      </c>
      <c r="MO336" s="1179" t="s">
        <v>149</v>
      </c>
      <c r="MP336" s="1180">
        <v>6</v>
      </c>
      <c r="MQ336" s="1015">
        <v>59160</v>
      </c>
      <c r="MR336" s="1025">
        <f t="shared" si="6046"/>
        <v>354960</v>
      </c>
      <c r="MS336" s="1016"/>
      <c r="MT336" s="898">
        <f t="shared" si="6047"/>
        <v>1</v>
      </c>
      <c r="MU336" s="898">
        <f t="shared" si="6048"/>
        <v>1</v>
      </c>
      <c r="MV336" s="899">
        <f t="shared" si="6049"/>
        <v>1</v>
      </c>
      <c r="MW336" s="899">
        <f t="shared" si="6050"/>
        <v>1</v>
      </c>
      <c r="MX336" s="899">
        <f t="shared" si="6051"/>
        <v>1</v>
      </c>
      <c r="MY336" s="899">
        <f t="shared" si="6052"/>
        <v>1</v>
      </c>
      <c r="MZ336" s="966">
        <f t="shared" si="6053"/>
        <v>354960</v>
      </c>
      <c r="NA336" s="901">
        <f t="shared" si="6054"/>
        <v>0</v>
      </c>
      <c r="ND336" s="975" t="s">
        <v>1008</v>
      </c>
      <c r="NE336" s="976" t="s">
        <v>681</v>
      </c>
      <c r="NF336" s="1175" t="s">
        <v>149</v>
      </c>
      <c r="NG336" s="1176">
        <v>6</v>
      </c>
      <c r="NH336" s="979">
        <v>125626.05</v>
      </c>
      <c r="NI336" s="980">
        <v>753756</v>
      </c>
      <c r="NJ336" s="1016"/>
      <c r="NK336" s="898">
        <f t="shared" si="6055"/>
        <v>1</v>
      </c>
      <c r="NL336" s="898">
        <f t="shared" si="6056"/>
        <v>1</v>
      </c>
      <c r="NM336" s="899">
        <f t="shared" si="6057"/>
        <v>1</v>
      </c>
      <c r="NN336" s="899">
        <f t="shared" si="6058"/>
        <v>1</v>
      </c>
      <c r="NO336" s="899">
        <f t="shared" si="6059"/>
        <v>1</v>
      </c>
      <c r="NP336" s="899">
        <f t="shared" si="6060"/>
        <v>1</v>
      </c>
      <c r="NQ336" s="966">
        <f t="shared" si="6061"/>
        <v>753756</v>
      </c>
      <c r="NR336" s="901">
        <f t="shared" si="6062"/>
        <v>0</v>
      </c>
      <c r="NU336" s="981" t="s">
        <v>1008</v>
      </c>
      <c r="NV336" s="982" t="s">
        <v>681</v>
      </c>
      <c r="NW336" s="1177" t="s">
        <v>149</v>
      </c>
      <c r="NX336" s="1178">
        <v>6</v>
      </c>
      <c r="NY336" s="1022">
        <v>126895</v>
      </c>
      <c r="NZ336" s="986">
        <f t="shared" si="6063"/>
        <v>761370</v>
      </c>
      <c r="OA336" s="1016"/>
      <c r="OB336" s="898">
        <f t="shared" si="6064"/>
        <v>1</v>
      </c>
      <c r="OC336" s="898">
        <f t="shared" si="6065"/>
        <v>1</v>
      </c>
      <c r="OD336" s="899">
        <f t="shared" si="6066"/>
        <v>1</v>
      </c>
      <c r="OE336" s="899">
        <f t="shared" si="6067"/>
        <v>1</v>
      </c>
      <c r="OF336" s="899">
        <f t="shared" si="6068"/>
        <v>1</v>
      </c>
      <c r="OG336" s="899">
        <f t="shared" si="6069"/>
        <v>1</v>
      </c>
      <c r="OH336" s="966">
        <f t="shared" si="6070"/>
        <v>761370</v>
      </c>
      <c r="OI336" s="901">
        <f t="shared" si="6071"/>
        <v>0</v>
      </c>
      <c r="OL336" s="958" t="s">
        <v>1008</v>
      </c>
      <c r="OM336" s="1190" t="s">
        <v>681</v>
      </c>
      <c r="ON336" s="1179" t="s">
        <v>149</v>
      </c>
      <c r="OO336" s="1180">
        <v>6</v>
      </c>
      <c r="OP336" s="1015">
        <v>154619</v>
      </c>
      <c r="OQ336" s="1025">
        <f t="shared" si="6072"/>
        <v>927714</v>
      </c>
      <c r="OR336" s="1016"/>
      <c r="OS336" s="898">
        <f t="shared" si="6073"/>
        <v>1</v>
      </c>
      <c r="OT336" s="898">
        <f t="shared" si="6074"/>
        <v>1</v>
      </c>
      <c r="OU336" s="899">
        <f t="shared" si="6075"/>
        <v>1</v>
      </c>
      <c r="OV336" s="899">
        <f t="shared" si="6076"/>
        <v>1</v>
      </c>
      <c r="OW336" s="899">
        <f t="shared" si="6077"/>
        <v>1</v>
      </c>
      <c r="OX336" s="899">
        <f t="shared" si="6078"/>
        <v>1</v>
      </c>
      <c r="OY336" s="966">
        <f t="shared" si="6079"/>
        <v>927714</v>
      </c>
      <c r="OZ336" s="901">
        <f t="shared" si="6080"/>
        <v>0</v>
      </c>
      <c r="PC336" s="958" t="s">
        <v>1008</v>
      </c>
      <c r="PD336" s="1190" t="s">
        <v>681</v>
      </c>
      <c r="PE336" s="1179" t="s">
        <v>149</v>
      </c>
      <c r="PF336" s="1180">
        <v>6</v>
      </c>
      <c r="PG336" s="1023">
        <v>272118</v>
      </c>
      <c r="PH336" s="1029">
        <v>1632708</v>
      </c>
      <c r="PI336" s="1249"/>
      <c r="PJ336" s="898">
        <f t="shared" si="6081"/>
        <v>1</v>
      </c>
      <c r="PK336" s="898">
        <f t="shared" si="6082"/>
        <v>1</v>
      </c>
      <c r="PL336" s="899">
        <f t="shared" si="6083"/>
        <v>1</v>
      </c>
      <c r="PM336" s="899">
        <f t="shared" si="6084"/>
        <v>1</v>
      </c>
      <c r="PN336" s="899">
        <f t="shared" si="6085"/>
        <v>1</v>
      </c>
      <c r="PO336" s="899">
        <f t="shared" si="6086"/>
        <v>1</v>
      </c>
      <c r="PP336" s="966">
        <f t="shared" si="6087"/>
        <v>1632708</v>
      </c>
      <c r="PQ336" s="901">
        <f t="shared" si="6088"/>
        <v>0</v>
      </c>
      <c r="PT336" s="958" t="s">
        <v>1008</v>
      </c>
      <c r="PU336" s="1190" t="s">
        <v>681</v>
      </c>
      <c r="PV336" s="1179" t="s">
        <v>149</v>
      </c>
      <c r="PW336" s="1180">
        <v>6</v>
      </c>
      <c r="PX336" s="1015">
        <v>138050</v>
      </c>
      <c r="PY336" s="1025">
        <f t="shared" si="6089"/>
        <v>828300</v>
      </c>
      <c r="PZ336" s="1016"/>
      <c r="QA336" s="898">
        <f t="shared" si="6090"/>
        <v>1</v>
      </c>
      <c r="QB336" s="898">
        <f t="shared" si="6091"/>
        <v>1</v>
      </c>
      <c r="QC336" s="899">
        <f t="shared" si="6092"/>
        <v>1</v>
      </c>
      <c r="QD336" s="899">
        <f t="shared" si="6093"/>
        <v>1</v>
      </c>
      <c r="QE336" s="899">
        <f t="shared" si="6094"/>
        <v>1</v>
      </c>
      <c r="QF336" s="899">
        <f t="shared" si="6095"/>
        <v>1</v>
      </c>
      <c r="QG336" s="966">
        <f t="shared" si="6096"/>
        <v>828300</v>
      </c>
      <c r="QH336" s="901">
        <f t="shared" si="6097"/>
        <v>0</v>
      </c>
      <c r="QK336" s="958" t="s">
        <v>1008</v>
      </c>
      <c r="QL336" s="1190" t="s">
        <v>681</v>
      </c>
      <c r="QM336" s="1179" t="s">
        <v>149</v>
      </c>
      <c r="QN336" s="1180">
        <v>6</v>
      </c>
      <c r="QO336" s="1021">
        <v>68134.98</v>
      </c>
      <c r="QP336" s="1028">
        <f t="shared" si="6098"/>
        <v>408810</v>
      </c>
      <c r="QQ336" s="1016"/>
      <c r="QR336" s="898">
        <f t="shared" si="6099"/>
        <v>1</v>
      </c>
      <c r="QS336" s="898">
        <f t="shared" si="6100"/>
        <v>1</v>
      </c>
      <c r="QT336" s="899">
        <f t="shared" si="6101"/>
        <v>1</v>
      </c>
      <c r="QU336" s="899">
        <f t="shared" si="6102"/>
        <v>1</v>
      </c>
      <c r="QV336" s="899">
        <f t="shared" si="6103"/>
        <v>1</v>
      </c>
      <c r="QW336" s="899">
        <f t="shared" si="6104"/>
        <v>1</v>
      </c>
      <c r="QX336" s="966">
        <f t="shared" si="6105"/>
        <v>408810</v>
      </c>
      <c r="QY336" s="901">
        <f t="shared" si="6106"/>
        <v>0</v>
      </c>
      <c r="RB336" s="405"/>
      <c r="RC336" s="406"/>
      <c r="RD336" s="407"/>
      <c r="RE336" s="408"/>
      <c r="RF336" s="409"/>
      <c r="RG336" s="410"/>
      <c r="RH336" s="410"/>
      <c r="RI336" s="898"/>
      <c r="RJ336" s="898"/>
      <c r="RK336" s="934"/>
      <c r="RL336" s="934"/>
      <c r="RM336" s="934"/>
      <c r="RN336" s="934"/>
      <c r="RO336" s="935"/>
      <c r="RP336" s="936"/>
      <c r="RS336" s="405"/>
      <c r="RT336" s="406"/>
      <c r="RU336" s="407"/>
      <c r="RV336" s="408"/>
      <c r="RW336" s="409"/>
      <c r="RX336" s="410"/>
      <c r="RY336" s="410"/>
      <c r="RZ336" s="898"/>
      <c r="SA336" s="898"/>
      <c r="SB336" s="934"/>
      <c r="SC336" s="934"/>
      <c r="SD336" s="934"/>
      <c r="SE336" s="934"/>
      <c r="SF336" s="935"/>
      <c r="SG336" s="936"/>
      <c r="SJ336" s="405"/>
      <c r="SK336" s="406"/>
      <c r="SL336" s="407"/>
      <c r="SM336" s="408"/>
      <c r="SN336" s="409"/>
      <c r="SO336" s="410"/>
      <c r="SP336" s="410"/>
      <c r="SQ336" s="898"/>
      <c r="SR336" s="898"/>
      <c r="SS336" s="934"/>
      <c r="ST336" s="934"/>
      <c r="SU336" s="934"/>
      <c r="SV336" s="934"/>
      <c r="SW336" s="935"/>
      <c r="SX336" s="936"/>
    </row>
    <row r="337" spans="2:518" ht="31.5" thickTop="1" thickBot="1">
      <c r="B337" s="958" t="s">
        <v>1009</v>
      </c>
      <c r="C337" s="1190" t="s">
        <v>682</v>
      </c>
      <c r="D337" s="1179" t="s">
        <v>149</v>
      </c>
      <c r="E337" s="1180">
        <v>2</v>
      </c>
      <c r="F337" s="1015"/>
      <c r="G337" s="1025">
        <f t="shared" si="5873"/>
        <v>0</v>
      </c>
      <c r="H337" s="1016"/>
      <c r="K337" s="958" t="s">
        <v>1009</v>
      </c>
      <c r="L337" s="1190" t="s">
        <v>682</v>
      </c>
      <c r="M337" s="1179" t="s">
        <v>149</v>
      </c>
      <c r="N337" s="1180">
        <v>2</v>
      </c>
      <c r="O337" s="1017">
        <v>83528</v>
      </c>
      <c r="P337" s="1025">
        <f t="shared" si="5874"/>
        <v>167056</v>
      </c>
      <c r="Q337" s="1016"/>
      <c r="R337" s="898">
        <f>IF(EXACT(VLOOKUP(K337,OFERTA_0,2,FALSE),L337),1,0)</f>
        <v>1</v>
      </c>
      <c r="S337" s="898">
        <f>IF(EXACT(VLOOKUP(K337,OFERTA_0,3,FALSE),M337),1,0)</f>
        <v>1</v>
      </c>
      <c r="T337" s="899">
        <f>IF(EXACT(VLOOKUP(K337,OFERTA_0,4,FALSE),N337),1,0)</f>
        <v>1</v>
      </c>
      <c r="U337" s="899">
        <f>IF(O337=0,0,1)</f>
        <v>1</v>
      </c>
      <c r="V337" s="899">
        <f>IF(P337=0,0,1)</f>
        <v>1</v>
      </c>
      <c r="W337" s="899">
        <f>PRODUCT(R337:V337)</f>
        <v>1</v>
      </c>
      <c r="X337" s="966">
        <f>ROUND(P337,0)</f>
        <v>167056</v>
      </c>
      <c r="Y337" s="901">
        <f>P337-X337</f>
        <v>0</v>
      </c>
      <c r="Z337" s="872"/>
      <c r="AA337" s="872"/>
      <c r="AB337" s="958" t="s">
        <v>1009</v>
      </c>
      <c r="AC337" s="1190" t="s">
        <v>682</v>
      </c>
      <c r="AD337" s="1179" t="s">
        <v>149</v>
      </c>
      <c r="AE337" s="1180">
        <v>2</v>
      </c>
      <c r="AF337" s="1015">
        <v>292353</v>
      </c>
      <c r="AG337" s="1025">
        <f t="shared" si="5875"/>
        <v>584706</v>
      </c>
      <c r="AH337" s="1016"/>
      <c r="AI337" s="898">
        <f>IF(EXACT(VLOOKUP(AB337,OFERTA_0,2,FALSE),AC337),1,0)</f>
        <v>1</v>
      </c>
      <c r="AJ337" s="898">
        <f>IF(EXACT(VLOOKUP(AB337,OFERTA_0,3,FALSE),AD337),1,0)</f>
        <v>1</v>
      </c>
      <c r="AK337" s="899">
        <f>IF(EXACT(VLOOKUP(AB337,OFERTA_0,4,FALSE),AE337),1,0)</f>
        <v>1</v>
      </c>
      <c r="AL337" s="899">
        <f>IF(AF337=0,0,1)</f>
        <v>1</v>
      </c>
      <c r="AM337" s="899">
        <f>IF(AG337=0,0,1)</f>
        <v>1</v>
      </c>
      <c r="AN337" s="899">
        <f>PRODUCT(AI337:AM337)</f>
        <v>1</v>
      </c>
      <c r="AO337" s="966">
        <f>ROUND(AG337,0)</f>
        <v>584706</v>
      </c>
      <c r="AP337" s="901">
        <f>AG337-AO337</f>
        <v>0</v>
      </c>
      <c r="AQ337" s="872"/>
      <c r="AR337" s="872"/>
      <c r="AS337" s="958" t="s">
        <v>1009</v>
      </c>
      <c r="AT337" s="1191" t="s">
        <v>682</v>
      </c>
      <c r="AU337" s="1179" t="s">
        <v>149</v>
      </c>
      <c r="AV337" s="1180">
        <v>2</v>
      </c>
      <c r="AW337" s="1019">
        <v>240000</v>
      </c>
      <c r="AX337" s="1026">
        <f t="shared" si="5884"/>
        <v>480000</v>
      </c>
      <c r="AY337" s="1016"/>
      <c r="AZ337" s="898">
        <f>IF(EXACT(VLOOKUP(AS337,OFERTA_0,2,FALSE),AT337),1,0)</f>
        <v>1</v>
      </c>
      <c r="BA337" s="898">
        <f>IF(EXACT(VLOOKUP(AS337,OFERTA_0,3,FALSE),AU337),1,0)</f>
        <v>1</v>
      </c>
      <c r="BB337" s="899">
        <f>IF(EXACT(VLOOKUP(AS337,OFERTA_0,4,FALSE),AV337),1,0)</f>
        <v>1</v>
      </c>
      <c r="BC337" s="899">
        <f>IF(AW337=0,0,1)</f>
        <v>1</v>
      </c>
      <c r="BD337" s="899">
        <f>IF(AX337=0,0,1)</f>
        <v>1</v>
      </c>
      <c r="BE337" s="899">
        <f>PRODUCT(AZ337:BD337)</f>
        <v>1</v>
      </c>
      <c r="BF337" s="966">
        <f>ROUND(AX337,0)</f>
        <v>480000</v>
      </c>
      <c r="BG337" s="901">
        <f>AX337-BF337</f>
        <v>0</v>
      </c>
      <c r="BJ337" s="958" t="s">
        <v>1009</v>
      </c>
      <c r="BK337" s="1190" t="s">
        <v>682</v>
      </c>
      <c r="BL337" s="1179" t="s">
        <v>149</v>
      </c>
      <c r="BM337" s="1180">
        <v>2</v>
      </c>
      <c r="BN337" s="1015">
        <v>74750</v>
      </c>
      <c r="BO337" s="1025">
        <f t="shared" si="5893"/>
        <v>149500</v>
      </c>
      <c r="BP337" s="1016"/>
      <c r="BQ337" s="898">
        <f>IF(EXACT(VLOOKUP(BJ337,OFERTA_0,2,FALSE),BK337),1,0)</f>
        <v>1</v>
      </c>
      <c r="BR337" s="898">
        <f>IF(EXACT(VLOOKUP(BJ337,OFERTA_0,3,FALSE),BL337),1,0)</f>
        <v>1</v>
      </c>
      <c r="BS337" s="899">
        <f>IF(EXACT(VLOOKUP(BJ337,OFERTA_0,4,FALSE),BM337),1,0)</f>
        <v>1</v>
      </c>
      <c r="BT337" s="899">
        <f>IF(BN337=0,0,1)</f>
        <v>1</v>
      </c>
      <c r="BU337" s="899">
        <f>IF(BO337=0,0,1)</f>
        <v>1</v>
      </c>
      <c r="BV337" s="899">
        <f>PRODUCT(BQ337:BU337)</f>
        <v>1</v>
      </c>
      <c r="BW337" s="966">
        <f>ROUND(BO337,0)</f>
        <v>149500</v>
      </c>
      <c r="BX337" s="901">
        <f>BO337-BW337</f>
        <v>0</v>
      </c>
      <c r="CA337" s="958" t="s">
        <v>1009</v>
      </c>
      <c r="CB337" s="1190" t="s">
        <v>682</v>
      </c>
      <c r="CC337" s="1179" t="s">
        <v>149</v>
      </c>
      <c r="CD337" s="1180">
        <v>2</v>
      </c>
      <c r="CE337" s="1015">
        <v>81356</v>
      </c>
      <c r="CF337" s="1025">
        <f t="shared" si="5902"/>
        <v>162712</v>
      </c>
      <c r="CG337" s="1016"/>
      <c r="CH337" s="898">
        <f>IF(EXACT(VLOOKUP(CA337,OFERTA_0,2,FALSE),CB337),1,0)</f>
        <v>1</v>
      </c>
      <c r="CI337" s="898">
        <f>IF(EXACT(VLOOKUP(CA337,OFERTA_0,3,FALSE),CC337),1,0)</f>
        <v>1</v>
      </c>
      <c r="CJ337" s="899">
        <f>IF(EXACT(VLOOKUP(CA337,OFERTA_0,4,FALSE),CD337),1,0)</f>
        <v>1</v>
      </c>
      <c r="CK337" s="899">
        <f>IF(CE337=0,0,1)</f>
        <v>1</v>
      </c>
      <c r="CL337" s="899">
        <f>IF(CF337=0,0,1)</f>
        <v>1</v>
      </c>
      <c r="CM337" s="899">
        <f>PRODUCT(CH337:CL337)</f>
        <v>1</v>
      </c>
      <c r="CN337" s="966">
        <f>ROUND(CF337,0)</f>
        <v>162712</v>
      </c>
      <c r="CO337" s="901">
        <f>CF337-CN337</f>
        <v>0</v>
      </c>
      <c r="CR337" s="958" t="s">
        <v>1009</v>
      </c>
      <c r="CS337" s="1190" t="s">
        <v>682</v>
      </c>
      <c r="CT337" s="1179" t="s">
        <v>149</v>
      </c>
      <c r="CU337" s="1180">
        <v>2</v>
      </c>
      <c r="CV337" s="1015">
        <v>67000</v>
      </c>
      <c r="CW337" s="1025">
        <f t="shared" si="5911"/>
        <v>134000</v>
      </c>
      <c r="CX337" s="1016"/>
      <c r="CY337" s="898">
        <f>IF(EXACT(VLOOKUP(CR337,OFERTA_0,2,FALSE),CS337),1,0)</f>
        <v>1</v>
      </c>
      <c r="CZ337" s="898">
        <f>IF(EXACT(VLOOKUP(CR337,OFERTA_0,3,FALSE),CT337),1,0)</f>
        <v>1</v>
      </c>
      <c r="DA337" s="899">
        <f>IF(EXACT(VLOOKUP(CR337,OFERTA_0,4,FALSE),CU337),1,0)</f>
        <v>1</v>
      </c>
      <c r="DB337" s="899">
        <f>IF(CV337=0,0,1)</f>
        <v>1</v>
      </c>
      <c r="DC337" s="899">
        <f>IF(CW337=0,0,1)</f>
        <v>1</v>
      </c>
      <c r="DD337" s="899">
        <f>PRODUCT(CY337:DC337)</f>
        <v>1</v>
      </c>
      <c r="DE337" s="966">
        <f>ROUND(CW337,0)</f>
        <v>134000</v>
      </c>
      <c r="DF337" s="901">
        <f>CW337-DE337</f>
        <v>0</v>
      </c>
      <c r="DI337" s="958" t="s">
        <v>1009</v>
      </c>
      <c r="DJ337" s="1190" t="s">
        <v>682</v>
      </c>
      <c r="DK337" s="1179" t="s">
        <v>149</v>
      </c>
      <c r="DL337" s="1180">
        <v>2</v>
      </c>
      <c r="DM337" s="1015">
        <v>139092</v>
      </c>
      <c r="DN337" s="1025">
        <f t="shared" si="5920"/>
        <v>278184</v>
      </c>
      <c r="DO337" s="1016"/>
      <c r="DP337" s="898">
        <f>IF(EXACT(VLOOKUP(DI337,OFERTA_0,2,FALSE),DJ337),1,0)</f>
        <v>1</v>
      </c>
      <c r="DQ337" s="898">
        <f>IF(EXACT(VLOOKUP(DI337,OFERTA_0,3,FALSE),DK337),1,0)</f>
        <v>1</v>
      </c>
      <c r="DR337" s="899">
        <f>IF(EXACT(VLOOKUP(DI337,OFERTA_0,4,FALSE),DL337),1,0)</f>
        <v>1</v>
      </c>
      <c r="DS337" s="899">
        <f>IF(DM337=0,0,1)</f>
        <v>1</v>
      </c>
      <c r="DT337" s="899">
        <f>IF(DN337=0,0,1)</f>
        <v>1</v>
      </c>
      <c r="DU337" s="899">
        <f>PRODUCT(DP337:DT337)</f>
        <v>1</v>
      </c>
      <c r="DV337" s="966">
        <f>ROUND(DN337,0)</f>
        <v>278184</v>
      </c>
      <c r="DW337" s="901">
        <f>DN337-DV337</f>
        <v>0</v>
      </c>
      <c r="DZ337" s="958" t="s">
        <v>1009</v>
      </c>
      <c r="EA337" s="1190" t="s">
        <v>682</v>
      </c>
      <c r="EB337" s="1179" t="s">
        <v>149</v>
      </c>
      <c r="EC337" s="1180">
        <v>2</v>
      </c>
      <c r="ED337" s="1015">
        <v>175000</v>
      </c>
      <c r="EE337" s="1025">
        <f t="shared" si="5929"/>
        <v>350000</v>
      </c>
      <c r="EF337" s="1016"/>
      <c r="EG337" s="898">
        <f>IF(EXACT(VLOOKUP(DZ337,OFERTA_0,2,FALSE),EA337),1,0)</f>
        <v>1</v>
      </c>
      <c r="EH337" s="898">
        <f>IF(EXACT(VLOOKUP(DZ337,OFERTA_0,3,FALSE),EB337),1,0)</f>
        <v>1</v>
      </c>
      <c r="EI337" s="899">
        <f>IF(EXACT(VLOOKUP(DZ337,OFERTA_0,4,FALSE),EC337),1,0)</f>
        <v>1</v>
      </c>
      <c r="EJ337" s="899">
        <f>IF(ED337=0,0,1)</f>
        <v>1</v>
      </c>
      <c r="EK337" s="899">
        <f>IF(EE337=0,0,1)</f>
        <v>1</v>
      </c>
      <c r="EL337" s="899">
        <f>PRODUCT(EG337:EK337)</f>
        <v>1</v>
      </c>
      <c r="EM337" s="966">
        <f>ROUND(EE337,0)</f>
        <v>350000</v>
      </c>
      <c r="EN337" s="901">
        <f>EE337-EM337</f>
        <v>0</v>
      </c>
      <c r="EQ337" s="958" t="s">
        <v>1009</v>
      </c>
      <c r="ER337" s="1190" t="s">
        <v>682</v>
      </c>
      <c r="ES337" s="1179" t="s">
        <v>149</v>
      </c>
      <c r="ET337" s="1180">
        <v>2</v>
      </c>
      <c r="EU337" s="1015">
        <v>81700</v>
      </c>
      <c r="EV337" s="1025">
        <f t="shared" si="5938"/>
        <v>163400</v>
      </c>
      <c r="EW337" s="1016"/>
      <c r="EX337" s="898">
        <f>IF(EXACT(VLOOKUP(EQ337,OFERTA_0,2,FALSE),ER337),1,0)</f>
        <v>1</v>
      </c>
      <c r="EY337" s="898">
        <f>IF(EXACT(VLOOKUP(EQ337,OFERTA_0,3,FALSE),ES337),1,0)</f>
        <v>1</v>
      </c>
      <c r="EZ337" s="899">
        <f>IF(EXACT(VLOOKUP(EQ337,OFERTA_0,4,FALSE),ET337),1,0)</f>
        <v>1</v>
      </c>
      <c r="FA337" s="899">
        <f>IF(EU337=0,0,1)</f>
        <v>1</v>
      </c>
      <c r="FB337" s="899">
        <f>IF(EV337=0,0,1)</f>
        <v>1</v>
      </c>
      <c r="FC337" s="899">
        <f>PRODUCT(EX337:FB337)</f>
        <v>1</v>
      </c>
      <c r="FD337" s="966">
        <f>ROUND(EV337,0)</f>
        <v>163400</v>
      </c>
      <c r="FE337" s="901">
        <f>EV337-FD337</f>
        <v>0</v>
      </c>
      <c r="FH337" s="958"/>
      <c r="FI337" s="1190"/>
      <c r="FJ337" s="1179"/>
      <c r="FK337" s="1180"/>
      <c r="FL337" s="1015"/>
      <c r="FM337" s="1025">
        <f t="shared" si="5947"/>
        <v>0</v>
      </c>
      <c r="FN337" s="1016"/>
      <c r="FO337" s="898" t="e">
        <f>IF(EXACT(VLOOKUP(FH337,OFERTA_0,2,FALSE),FI337),1,0)</f>
        <v>#N/A</v>
      </c>
      <c r="FP337" s="898" t="e">
        <f>IF(EXACT(VLOOKUP(FH337,OFERTA_0,3,FALSE),FJ337),1,0)</f>
        <v>#N/A</v>
      </c>
      <c r="FQ337" s="899" t="e">
        <f>IF(EXACT(VLOOKUP(FH337,OFERTA_0,4,FALSE),FK337),1,0)</f>
        <v>#N/A</v>
      </c>
      <c r="FR337" s="899">
        <f>IF(FL337=0,0,1)</f>
        <v>0</v>
      </c>
      <c r="FS337" s="899">
        <f>IF(FM337=0,0,1)</f>
        <v>0</v>
      </c>
      <c r="FT337" s="899" t="e">
        <f>PRODUCT(FO337:FS337)</f>
        <v>#N/A</v>
      </c>
      <c r="FU337" s="966">
        <f>ROUND(FM337,0)</f>
        <v>0</v>
      </c>
      <c r="FV337" s="901">
        <f>FM337-FU337</f>
        <v>0</v>
      </c>
      <c r="FY337" s="958" t="s">
        <v>1009</v>
      </c>
      <c r="FZ337" s="1190" t="s">
        <v>682</v>
      </c>
      <c r="GA337" s="1179" t="s">
        <v>149</v>
      </c>
      <c r="GB337" s="1180">
        <v>2</v>
      </c>
      <c r="GC337" s="1017">
        <v>83528</v>
      </c>
      <c r="GD337" s="1025">
        <f t="shared" si="5956"/>
        <v>167056</v>
      </c>
      <c r="GE337" s="1016"/>
      <c r="GF337" s="898">
        <f>IF(EXACT(VLOOKUP(FY337,OFERTA_0,2,FALSE),FZ337),1,0)</f>
        <v>1</v>
      </c>
      <c r="GG337" s="898">
        <f>IF(EXACT(VLOOKUP(FY337,OFERTA_0,3,FALSE),GA337),1,0)</f>
        <v>1</v>
      </c>
      <c r="GH337" s="899">
        <f>IF(EXACT(VLOOKUP(FY337,OFERTA_0,4,FALSE),GB337),1,0)</f>
        <v>1</v>
      </c>
      <c r="GI337" s="899">
        <f>IF(GC337=0,0,1)</f>
        <v>1</v>
      </c>
      <c r="GJ337" s="899">
        <f>IF(GD337=0,0,1)</f>
        <v>1</v>
      </c>
      <c r="GK337" s="899">
        <f>PRODUCT(GF337:GJ337)</f>
        <v>1</v>
      </c>
      <c r="GL337" s="966">
        <f>ROUND(GD337,0)</f>
        <v>167056</v>
      </c>
      <c r="GM337" s="901">
        <f>GD337-GL337</f>
        <v>0</v>
      </c>
      <c r="GP337" s="958" t="s">
        <v>1009</v>
      </c>
      <c r="GQ337" s="1190" t="s">
        <v>682</v>
      </c>
      <c r="GR337" s="1179" t="s">
        <v>149</v>
      </c>
      <c r="GS337" s="1180">
        <v>2</v>
      </c>
      <c r="GT337" s="1015">
        <v>81855</v>
      </c>
      <c r="GU337" s="1025">
        <f t="shared" si="5965"/>
        <v>163710</v>
      </c>
      <c r="GV337" s="1016"/>
      <c r="GW337" s="898">
        <f>IF(EXACT(VLOOKUP(GP337,OFERTA_0,2,FALSE),GQ337),1,0)</f>
        <v>1</v>
      </c>
      <c r="GX337" s="898">
        <f>IF(EXACT(VLOOKUP(GP337,OFERTA_0,3,FALSE),GR337),1,0)</f>
        <v>1</v>
      </c>
      <c r="GY337" s="899">
        <f>IF(EXACT(VLOOKUP(GP337,OFERTA_0,4,FALSE),GS337),1,0)</f>
        <v>1</v>
      </c>
      <c r="GZ337" s="899">
        <f>IF(GT337=0,0,1)</f>
        <v>1</v>
      </c>
      <c r="HA337" s="899">
        <f>IF(GU337=0,0,1)</f>
        <v>1</v>
      </c>
      <c r="HB337" s="899">
        <f>PRODUCT(GW337:HA337)</f>
        <v>1</v>
      </c>
      <c r="HC337" s="966">
        <f>ROUND(GU337,0)</f>
        <v>163710</v>
      </c>
      <c r="HD337" s="901">
        <f>GU337-HC337</f>
        <v>0</v>
      </c>
      <c r="HG337" s="958" t="s">
        <v>1009</v>
      </c>
      <c r="HH337" s="1190" t="s">
        <v>682</v>
      </c>
      <c r="HI337" s="1179" t="s">
        <v>149</v>
      </c>
      <c r="HJ337" s="1180">
        <v>2</v>
      </c>
      <c r="HK337" s="1015">
        <v>86795</v>
      </c>
      <c r="HL337" s="1025">
        <f t="shared" si="5974"/>
        <v>173590</v>
      </c>
      <c r="HM337" s="1016"/>
      <c r="HN337" s="898">
        <f>IF(EXACT(VLOOKUP(HG337,OFERTA_0,2,FALSE),HH337),1,0)</f>
        <v>1</v>
      </c>
      <c r="HO337" s="898">
        <f>IF(EXACT(VLOOKUP(HG337,OFERTA_0,3,FALSE),HI337),1,0)</f>
        <v>1</v>
      </c>
      <c r="HP337" s="899">
        <f>IF(EXACT(VLOOKUP(HG337,OFERTA_0,4,FALSE),HJ337),1,0)</f>
        <v>1</v>
      </c>
      <c r="HQ337" s="899">
        <f>IF(HK337=0,0,1)</f>
        <v>1</v>
      </c>
      <c r="HR337" s="899">
        <f>IF(HL337=0,0,1)</f>
        <v>1</v>
      </c>
      <c r="HS337" s="899">
        <f>PRODUCT(HN337:HR337)</f>
        <v>1</v>
      </c>
      <c r="HT337" s="966">
        <f>ROUND(HL337,0)</f>
        <v>173590</v>
      </c>
      <c r="HU337" s="901">
        <f>HL337-HT337</f>
        <v>0</v>
      </c>
      <c r="HX337" s="958" t="s">
        <v>1009</v>
      </c>
      <c r="HY337" s="1190" t="s">
        <v>682</v>
      </c>
      <c r="HZ337" s="1179" t="s">
        <v>149</v>
      </c>
      <c r="IA337" s="1180">
        <v>2</v>
      </c>
      <c r="IB337" s="1020">
        <v>134910</v>
      </c>
      <c r="IC337" s="1027">
        <f t="shared" si="5983"/>
        <v>269820</v>
      </c>
      <c r="ID337" s="1016"/>
      <c r="IE337" s="898">
        <f>IF(EXACT(VLOOKUP(HX337,OFERTA_0,2,FALSE),HY337),1,0)</f>
        <v>1</v>
      </c>
      <c r="IF337" s="898">
        <f>IF(EXACT(VLOOKUP(HX337,OFERTA_0,3,FALSE),HZ337),1,0)</f>
        <v>1</v>
      </c>
      <c r="IG337" s="899">
        <f>IF(EXACT(VLOOKUP(HX337,OFERTA_0,4,FALSE),IA337),1,0)</f>
        <v>1</v>
      </c>
      <c r="IH337" s="899">
        <f>IF(IB337=0,0,1)</f>
        <v>1</v>
      </c>
      <c r="II337" s="899">
        <f>IF(IC337=0,0,1)</f>
        <v>1</v>
      </c>
      <c r="IJ337" s="899">
        <f>PRODUCT(IE337:II337)</f>
        <v>1</v>
      </c>
      <c r="IK337" s="966">
        <f>ROUND(IC337,0)</f>
        <v>269820</v>
      </c>
      <c r="IL337" s="901">
        <f>IC337-IK337</f>
        <v>0</v>
      </c>
      <c r="IO337" s="958" t="s">
        <v>1009</v>
      </c>
      <c r="IP337" s="1190" t="s">
        <v>682</v>
      </c>
      <c r="IQ337" s="1179" t="s">
        <v>149</v>
      </c>
      <c r="IR337" s="1180">
        <v>2</v>
      </c>
      <c r="IS337" s="1015">
        <v>111378</v>
      </c>
      <c r="IT337" s="1025">
        <f t="shared" si="5992"/>
        <v>222756</v>
      </c>
      <c r="IU337" s="1016"/>
      <c r="IV337" s="898">
        <f>IF(EXACT(VLOOKUP(IO337,OFERTA_0,2,FALSE),IP337),1,0)</f>
        <v>1</v>
      </c>
      <c r="IW337" s="898">
        <f>IF(EXACT(VLOOKUP(IO337,OFERTA_0,3,FALSE),IQ337),1,0)</f>
        <v>1</v>
      </c>
      <c r="IX337" s="899">
        <f>IF(EXACT(VLOOKUP(IO337,OFERTA_0,4,FALSE),IR337),1,0)</f>
        <v>1</v>
      </c>
      <c r="IY337" s="899">
        <f>IF(IS337=0,0,1)</f>
        <v>1</v>
      </c>
      <c r="IZ337" s="899">
        <f>IF(IT337=0,0,1)</f>
        <v>1</v>
      </c>
      <c r="JA337" s="899">
        <f>PRODUCT(IV337:IZ337)</f>
        <v>1</v>
      </c>
      <c r="JB337" s="966">
        <f>ROUND(IT337,0)</f>
        <v>222756</v>
      </c>
      <c r="JC337" s="901">
        <f>IT337-JB337</f>
        <v>0</v>
      </c>
      <c r="JF337" s="958" t="s">
        <v>1009</v>
      </c>
      <c r="JG337" s="1190" t="s">
        <v>682</v>
      </c>
      <c r="JH337" s="1179" t="s">
        <v>149</v>
      </c>
      <c r="JI337" s="1180">
        <v>2</v>
      </c>
      <c r="JJ337" s="1015">
        <v>141000</v>
      </c>
      <c r="JK337" s="1025">
        <f t="shared" si="6001"/>
        <v>282000</v>
      </c>
      <c r="JL337" s="1016"/>
      <c r="JM337" s="898">
        <f>IF(EXACT(VLOOKUP(JF337,OFERTA_0,2,FALSE),JG337),1,0)</f>
        <v>1</v>
      </c>
      <c r="JN337" s="898">
        <f>IF(EXACT(VLOOKUP(JF337,OFERTA_0,3,FALSE),JH337),1,0)</f>
        <v>1</v>
      </c>
      <c r="JO337" s="899">
        <f>IF(EXACT(VLOOKUP(JF337,OFERTA_0,4,FALSE),JI337),1,0)</f>
        <v>1</v>
      </c>
      <c r="JP337" s="899">
        <f>IF(JJ337=0,0,1)</f>
        <v>1</v>
      </c>
      <c r="JQ337" s="899">
        <f>IF(JK337=0,0,1)</f>
        <v>1</v>
      </c>
      <c r="JR337" s="899">
        <f>PRODUCT(JM337:JQ337)</f>
        <v>1</v>
      </c>
      <c r="JS337" s="966">
        <f>ROUND(JK337,0)</f>
        <v>282000</v>
      </c>
      <c r="JT337" s="901">
        <f>JK337-JS337</f>
        <v>0</v>
      </c>
      <c r="JW337" s="958" t="s">
        <v>1009</v>
      </c>
      <c r="JX337" s="1190" t="s">
        <v>682</v>
      </c>
      <c r="JY337" s="1179" t="s">
        <v>149</v>
      </c>
      <c r="JZ337" s="1180">
        <v>2</v>
      </c>
      <c r="KA337" s="1015">
        <v>119211.55125</v>
      </c>
      <c r="KB337" s="1025">
        <f t="shared" si="6010"/>
        <v>238423</v>
      </c>
      <c r="KC337" s="1016"/>
      <c r="KD337" s="898">
        <f>IF(EXACT(VLOOKUP(JW337,OFERTA_0,2,FALSE),JX337),1,0)</f>
        <v>1</v>
      </c>
      <c r="KE337" s="898">
        <f>IF(EXACT(VLOOKUP(JW337,OFERTA_0,3,FALSE),JY337),1,0)</f>
        <v>1</v>
      </c>
      <c r="KF337" s="899">
        <f>IF(EXACT(VLOOKUP(JW337,OFERTA_0,4,FALSE),JZ337),1,0)</f>
        <v>1</v>
      </c>
      <c r="KG337" s="899">
        <f>IF(KA337=0,0,1)</f>
        <v>1</v>
      </c>
      <c r="KH337" s="899">
        <f>IF(KB337=0,0,1)</f>
        <v>1</v>
      </c>
      <c r="KI337" s="899">
        <f>PRODUCT(KD337:KH337)</f>
        <v>1</v>
      </c>
      <c r="KJ337" s="966">
        <f>ROUND(KB337,0)</f>
        <v>238423</v>
      </c>
      <c r="KK337" s="901">
        <f>KB337-KJ337</f>
        <v>0</v>
      </c>
      <c r="KN337" s="958" t="s">
        <v>1009</v>
      </c>
      <c r="KO337" s="1190" t="s">
        <v>682</v>
      </c>
      <c r="KP337" s="1179" t="s">
        <v>149</v>
      </c>
      <c r="KQ337" s="1180">
        <v>2</v>
      </c>
      <c r="KR337" s="1015">
        <v>61600</v>
      </c>
      <c r="KS337" s="1025">
        <f t="shared" si="6019"/>
        <v>123200</v>
      </c>
      <c r="KT337" s="1016"/>
      <c r="KU337" s="898">
        <f>IF(EXACT(VLOOKUP(KN337,OFERTA_0,2,FALSE),KO337),1,0)</f>
        <v>1</v>
      </c>
      <c r="KV337" s="898">
        <f>IF(EXACT(VLOOKUP(KN337,OFERTA_0,3,FALSE),KP337),1,0)</f>
        <v>1</v>
      </c>
      <c r="KW337" s="899">
        <f>IF(EXACT(VLOOKUP(KN337,OFERTA_0,4,FALSE),KQ337),1,0)</f>
        <v>1</v>
      </c>
      <c r="KX337" s="899">
        <f>IF(KR337=0,0,1)</f>
        <v>1</v>
      </c>
      <c r="KY337" s="899">
        <f>IF(KS337=0,0,1)</f>
        <v>1</v>
      </c>
      <c r="KZ337" s="899">
        <f>PRODUCT(KU337:KY337)</f>
        <v>1</v>
      </c>
      <c r="LA337" s="966">
        <f>ROUND(KS337,0)</f>
        <v>123200</v>
      </c>
      <c r="LB337" s="901">
        <f>KS337-LA337</f>
        <v>0</v>
      </c>
      <c r="LE337" s="958" t="s">
        <v>1009</v>
      </c>
      <c r="LF337" s="1190" t="s">
        <v>682</v>
      </c>
      <c r="LG337" s="1179" t="s">
        <v>149</v>
      </c>
      <c r="LH337" s="1180">
        <v>2</v>
      </c>
      <c r="LI337" s="1021">
        <v>134595</v>
      </c>
      <c r="LJ337" s="1028">
        <f t="shared" si="6028"/>
        <v>269190</v>
      </c>
      <c r="LK337" s="1016"/>
      <c r="LL337" s="898">
        <f>IF(EXACT(VLOOKUP(LE337,OFERTA_0,2,FALSE),LF337),1,0)</f>
        <v>1</v>
      </c>
      <c r="LM337" s="898">
        <f>IF(EXACT(VLOOKUP(LE337,OFERTA_0,3,FALSE),LG337),1,0)</f>
        <v>1</v>
      </c>
      <c r="LN337" s="899">
        <f>IF(EXACT(VLOOKUP(LE337,OFERTA_0,4,FALSE),LH337),1,0)</f>
        <v>1</v>
      </c>
      <c r="LO337" s="899">
        <f>IF(LI337=0,0,1)</f>
        <v>1</v>
      </c>
      <c r="LP337" s="899">
        <f>IF(LJ337=0,0,1)</f>
        <v>1</v>
      </c>
      <c r="LQ337" s="899">
        <f>PRODUCT(LL337:LP337)</f>
        <v>1</v>
      </c>
      <c r="LR337" s="966">
        <f>ROUND(LJ337,0)</f>
        <v>269190</v>
      </c>
      <c r="LS337" s="901">
        <f>LJ337-LR337</f>
        <v>0</v>
      </c>
      <c r="LV337" s="958" t="s">
        <v>1009</v>
      </c>
      <c r="LW337" s="1190" t="s">
        <v>682</v>
      </c>
      <c r="LX337" s="1179" t="s">
        <v>149</v>
      </c>
      <c r="LY337" s="1180">
        <v>2</v>
      </c>
      <c r="LZ337" s="1015">
        <v>67600</v>
      </c>
      <c r="MA337" s="1025">
        <f t="shared" si="6037"/>
        <v>135200</v>
      </c>
      <c r="MB337" s="1016"/>
      <c r="MC337" s="898">
        <f>IF(EXACT(VLOOKUP(LV337,OFERTA_0,2,FALSE),LW337),1,0)</f>
        <v>1</v>
      </c>
      <c r="MD337" s="898">
        <f>IF(EXACT(VLOOKUP(LV337,OFERTA_0,3,FALSE),LX337),1,0)</f>
        <v>1</v>
      </c>
      <c r="ME337" s="899">
        <f>IF(EXACT(VLOOKUP(LV337,OFERTA_0,4,FALSE),LY337),1,0)</f>
        <v>1</v>
      </c>
      <c r="MF337" s="899">
        <f>IF(LZ337=0,0,1)</f>
        <v>1</v>
      </c>
      <c r="MG337" s="899">
        <f>IF(MA337=0,0,1)</f>
        <v>1</v>
      </c>
      <c r="MH337" s="899">
        <f>PRODUCT(MC337:MG337)</f>
        <v>1</v>
      </c>
      <c r="MI337" s="966">
        <f>ROUND(MA337,0)</f>
        <v>135200</v>
      </c>
      <c r="MJ337" s="901">
        <f>MA337-MI337</f>
        <v>0</v>
      </c>
      <c r="MM337" s="958" t="s">
        <v>1009</v>
      </c>
      <c r="MN337" s="1190" t="s">
        <v>682</v>
      </c>
      <c r="MO337" s="1179" t="s">
        <v>149</v>
      </c>
      <c r="MP337" s="1180">
        <v>2</v>
      </c>
      <c r="MQ337" s="1015">
        <v>117450</v>
      </c>
      <c r="MR337" s="1025">
        <f t="shared" si="6046"/>
        <v>234900</v>
      </c>
      <c r="MS337" s="1016"/>
      <c r="MT337" s="898">
        <f>IF(EXACT(VLOOKUP(MM337,OFERTA_0,2,FALSE),MN337),1,0)</f>
        <v>1</v>
      </c>
      <c r="MU337" s="898">
        <f>IF(EXACT(VLOOKUP(MM337,OFERTA_0,3,FALSE),MO337),1,0)</f>
        <v>1</v>
      </c>
      <c r="MV337" s="899">
        <f>IF(EXACT(VLOOKUP(MM337,OFERTA_0,4,FALSE),MP337),1,0)</f>
        <v>1</v>
      </c>
      <c r="MW337" s="899">
        <f>IF(MQ337=0,0,1)</f>
        <v>1</v>
      </c>
      <c r="MX337" s="899">
        <f>IF(MR337=0,0,1)</f>
        <v>1</v>
      </c>
      <c r="MY337" s="899">
        <f>PRODUCT(MT337:MX337)</f>
        <v>1</v>
      </c>
      <c r="MZ337" s="966">
        <f>ROUND(MR337,0)</f>
        <v>234900</v>
      </c>
      <c r="NA337" s="901">
        <f>MR337-MZ337</f>
        <v>0</v>
      </c>
      <c r="ND337" s="975" t="s">
        <v>1009</v>
      </c>
      <c r="NE337" s="976" t="s">
        <v>682</v>
      </c>
      <c r="NF337" s="1175" t="s">
        <v>149</v>
      </c>
      <c r="NG337" s="1176">
        <v>2</v>
      </c>
      <c r="NH337" s="979">
        <v>2341583.64</v>
      </c>
      <c r="NI337" s="980">
        <v>4683167</v>
      </c>
      <c r="NJ337" s="1016"/>
      <c r="NK337" s="898">
        <f>IF(EXACT(VLOOKUP(ND337,OFERTA_0,2,FALSE),NE337),1,0)</f>
        <v>1</v>
      </c>
      <c r="NL337" s="898">
        <f>IF(EXACT(VLOOKUP(ND337,OFERTA_0,3,FALSE),NF337),1,0)</f>
        <v>1</v>
      </c>
      <c r="NM337" s="899">
        <f>IF(EXACT(VLOOKUP(ND337,OFERTA_0,4,FALSE),NG337),1,0)</f>
        <v>1</v>
      </c>
      <c r="NN337" s="899">
        <f>IF(NH337=0,0,1)</f>
        <v>1</v>
      </c>
      <c r="NO337" s="899">
        <f>IF(NI337=0,0,1)</f>
        <v>1</v>
      </c>
      <c r="NP337" s="899">
        <f>PRODUCT(NK337:NO337)</f>
        <v>1</v>
      </c>
      <c r="NQ337" s="966">
        <f>ROUND(NI337,0)</f>
        <v>4683167</v>
      </c>
      <c r="NR337" s="901">
        <f>NI337-NQ337</f>
        <v>0</v>
      </c>
      <c r="NU337" s="981" t="s">
        <v>1009</v>
      </c>
      <c r="NV337" s="982" t="s">
        <v>682</v>
      </c>
      <c r="NW337" s="1177" t="s">
        <v>149</v>
      </c>
      <c r="NX337" s="1178">
        <v>2</v>
      </c>
      <c r="NY337" s="1022">
        <v>2365236</v>
      </c>
      <c r="NZ337" s="986">
        <f t="shared" si="6063"/>
        <v>4730472</v>
      </c>
      <c r="OA337" s="1016"/>
      <c r="OB337" s="898">
        <f>IF(EXACT(VLOOKUP(NU337,OFERTA_0,2,FALSE),NV337),1,0)</f>
        <v>1</v>
      </c>
      <c r="OC337" s="898">
        <f>IF(EXACT(VLOOKUP(NU337,OFERTA_0,3,FALSE),NW337),1,0)</f>
        <v>1</v>
      </c>
      <c r="OD337" s="899">
        <f>IF(EXACT(VLOOKUP(NU337,OFERTA_0,4,FALSE),NX337),1,0)</f>
        <v>1</v>
      </c>
      <c r="OE337" s="899">
        <f>IF(NY337=0,0,1)</f>
        <v>1</v>
      </c>
      <c r="OF337" s="899">
        <f>IF(NZ337=0,0,1)</f>
        <v>1</v>
      </c>
      <c r="OG337" s="899">
        <f>PRODUCT(OB337:OF337)</f>
        <v>1</v>
      </c>
      <c r="OH337" s="966">
        <f>ROUND(NZ337,0)</f>
        <v>4730472</v>
      </c>
      <c r="OI337" s="901">
        <f>NZ337-OH337</f>
        <v>0</v>
      </c>
      <c r="OL337" s="958" t="s">
        <v>1009</v>
      </c>
      <c r="OM337" s="1190" t="s">
        <v>682</v>
      </c>
      <c r="ON337" s="1179" t="s">
        <v>149</v>
      </c>
      <c r="OO337" s="1180">
        <v>2</v>
      </c>
      <c r="OP337" s="1015">
        <v>154619</v>
      </c>
      <c r="OQ337" s="1025">
        <f t="shared" si="6072"/>
        <v>309238</v>
      </c>
      <c r="OR337" s="1016"/>
      <c r="OS337" s="898">
        <f>IF(EXACT(VLOOKUP(OL337,OFERTA_0,2,FALSE),OM337),1,0)</f>
        <v>1</v>
      </c>
      <c r="OT337" s="898">
        <f>IF(EXACT(VLOOKUP(OL337,OFERTA_0,3,FALSE),ON337),1,0)</f>
        <v>1</v>
      </c>
      <c r="OU337" s="899">
        <f>IF(EXACT(VLOOKUP(OL337,OFERTA_0,4,FALSE),OO337),1,0)</f>
        <v>1</v>
      </c>
      <c r="OV337" s="899">
        <f>IF(OP337=0,0,1)</f>
        <v>1</v>
      </c>
      <c r="OW337" s="899">
        <f>IF(OQ337=0,0,1)</f>
        <v>1</v>
      </c>
      <c r="OX337" s="899">
        <f>PRODUCT(OS337:OW337)</f>
        <v>1</v>
      </c>
      <c r="OY337" s="966">
        <f>ROUND(OQ337,0)</f>
        <v>309238</v>
      </c>
      <c r="OZ337" s="901">
        <f>OQ337-OY337</f>
        <v>0</v>
      </c>
      <c r="PC337" s="958" t="s">
        <v>1009</v>
      </c>
      <c r="PD337" s="1190" t="s">
        <v>682</v>
      </c>
      <c r="PE337" s="1179" t="s">
        <v>149</v>
      </c>
      <c r="PF337" s="1180">
        <v>2</v>
      </c>
      <c r="PG337" s="1023">
        <v>188174</v>
      </c>
      <c r="PH337" s="1029">
        <v>376348</v>
      </c>
      <c r="PI337" s="1249"/>
      <c r="PJ337" s="898">
        <f>IF(EXACT(VLOOKUP(PC337,OFERTA_0,2,FALSE),PD337),1,0)</f>
        <v>1</v>
      </c>
      <c r="PK337" s="898">
        <f>IF(EXACT(VLOOKUP(PC337,OFERTA_0,3,FALSE),PE337),1,0)</f>
        <v>1</v>
      </c>
      <c r="PL337" s="899">
        <f>IF(EXACT(VLOOKUP(PC337,OFERTA_0,4,FALSE),PF337),1,0)</f>
        <v>1</v>
      </c>
      <c r="PM337" s="899">
        <f>IF(PG337=0,0,1)</f>
        <v>1</v>
      </c>
      <c r="PN337" s="899">
        <f>IF(PH337=0,0,1)</f>
        <v>1</v>
      </c>
      <c r="PO337" s="899">
        <f>PRODUCT(PJ337:PN337)</f>
        <v>1</v>
      </c>
      <c r="PP337" s="966">
        <f>ROUND(PH337,0)</f>
        <v>376348</v>
      </c>
      <c r="PQ337" s="901">
        <f>PH337-PP337</f>
        <v>0</v>
      </c>
      <c r="PT337" s="958" t="s">
        <v>1009</v>
      </c>
      <c r="PU337" s="1190" t="s">
        <v>682</v>
      </c>
      <c r="PV337" s="1179" t="s">
        <v>149</v>
      </c>
      <c r="PW337" s="1180">
        <v>2</v>
      </c>
      <c r="PX337" s="1015">
        <v>81680</v>
      </c>
      <c r="PY337" s="1025">
        <f t="shared" si="6089"/>
        <v>163360</v>
      </c>
      <c r="PZ337" s="1016"/>
      <c r="QA337" s="898">
        <f>IF(EXACT(VLOOKUP(PT337,OFERTA_0,2,FALSE),PU337),1,0)</f>
        <v>1</v>
      </c>
      <c r="QB337" s="898">
        <f>IF(EXACT(VLOOKUP(PT337,OFERTA_0,3,FALSE),PV337),1,0)</f>
        <v>1</v>
      </c>
      <c r="QC337" s="899">
        <f>IF(EXACT(VLOOKUP(PT337,OFERTA_0,4,FALSE),PW337),1,0)</f>
        <v>1</v>
      </c>
      <c r="QD337" s="899">
        <f>IF(PX337=0,0,1)</f>
        <v>1</v>
      </c>
      <c r="QE337" s="899">
        <f>IF(PY337=0,0,1)</f>
        <v>1</v>
      </c>
      <c r="QF337" s="899">
        <f>PRODUCT(QA337:QE337)</f>
        <v>1</v>
      </c>
      <c r="QG337" s="966">
        <f>ROUND(PY337,0)</f>
        <v>163360</v>
      </c>
      <c r="QH337" s="901">
        <f>PY337-QG337</f>
        <v>0</v>
      </c>
      <c r="QK337" s="958" t="s">
        <v>1009</v>
      </c>
      <c r="QL337" s="1190" t="s">
        <v>682</v>
      </c>
      <c r="QM337" s="1179" t="s">
        <v>149</v>
      </c>
      <c r="QN337" s="1180">
        <v>2</v>
      </c>
      <c r="QO337" s="1021">
        <v>135267.97499999998</v>
      </c>
      <c r="QP337" s="1028">
        <f t="shared" si="6098"/>
        <v>270536</v>
      </c>
      <c r="QQ337" s="1016"/>
      <c r="QR337" s="898">
        <f>IF(EXACT(VLOOKUP(QK337,OFERTA_0,2,FALSE),QL337),1,0)</f>
        <v>1</v>
      </c>
      <c r="QS337" s="898">
        <f>IF(EXACT(VLOOKUP(QK337,OFERTA_0,3,FALSE),QM337),1,0)</f>
        <v>1</v>
      </c>
      <c r="QT337" s="899">
        <f>IF(EXACT(VLOOKUP(QK337,OFERTA_0,4,FALSE),QN337),1,0)</f>
        <v>1</v>
      </c>
      <c r="QU337" s="899">
        <f>IF(QO337=0,0,1)</f>
        <v>1</v>
      </c>
      <c r="QV337" s="899">
        <f>IF(QP337=0,0,1)</f>
        <v>1</v>
      </c>
      <c r="QW337" s="899">
        <f>PRODUCT(QR337:QV337)</f>
        <v>1</v>
      </c>
      <c r="QX337" s="966">
        <f>ROUND(QP337,0)</f>
        <v>270536</v>
      </c>
      <c r="QY337" s="901">
        <f>QP337-QX337</f>
        <v>0</v>
      </c>
      <c r="RB337" s="405"/>
      <c r="RC337" s="406"/>
      <c r="RD337" s="407"/>
      <c r="RE337" s="408"/>
      <c r="RF337" s="409"/>
      <c r="RG337" s="410"/>
      <c r="RH337" s="410"/>
      <c r="RI337" s="898"/>
      <c r="RJ337" s="898"/>
      <c r="RK337" s="934"/>
      <c r="RL337" s="934"/>
      <c r="RM337" s="934"/>
      <c r="RN337" s="934"/>
      <c r="RO337" s="935"/>
      <c r="RP337" s="936"/>
      <c r="RS337" s="405"/>
      <c r="RT337" s="406"/>
      <c r="RU337" s="407"/>
      <c r="RV337" s="408"/>
      <c r="RW337" s="409"/>
      <c r="RX337" s="410"/>
      <c r="RY337" s="410"/>
      <c r="RZ337" s="898"/>
      <c r="SA337" s="898"/>
      <c r="SB337" s="934"/>
      <c r="SC337" s="934"/>
      <c r="SD337" s="934"/>
      <c r="SE337" s="934"/>
      <c r="SF337" s="935"/>
      <c r="SG337" s="936"/>
      <c r="SJ337" s="405"/>
      <c r="SK337" s="406"/>
      <c r="SL337" s="407"/>
      <c r="SM337" s="408"/>
      <c r="SN337" s="409"/>
      <c r="SO337" s="410"/>
      <c r="SP337" s="410"/>
      <c r="SQ337" s="898"/>
      <c r="SR337" s="898"/>
      <c r="SS337" s="934"/>
      <c r="ST337" s="934"/>
      <c r="SU337" s="934"/>
      <c r="SV337" s="934"/>
      <c r="SW337" s="935"/>
      <c r="SX337" s="936"/>
    </row>
    <row r="338" spans="2:518" ht="30" customHeight="1" thickTop="1" thickBot="1">
      <c r="B338" s="1066" t="s">
        <v>1010</v>
      </c>
      <c r="C338" s="1067" t="s">
        <v>683</v>
      </c>
      <c r="D338" s="1193" t="s">
        <v>149</v>
      </c>
      <c r="E338" s="1194">
        <v>11</v>
      </c>
      <c r="F338" s="1033"/>
      <c r="G338" s="1025">
        <f t="shared" si="5873"/>
        <v>0</v>
      </c>
      <c r="H338" s="1016"/>
      <c r="K338" s="1066" t="s">
        <v>1010</v>
      </c>
      <c r="L338" s="1067" t="s">
        <v>683</v>
      </c>
      <c r="M338" s="1193" t="s">
        <v>149</v>
      </c>
      <c r="N338" s="1194">
        <v>11</v>
      </c>
      <c r="O338" s="1034">
        <v>340513</v>
      </c>
      <c r="P338" s="1025">
        <f t="shared" si="5874"/>
        <v>3745643</v>
      </c>
      <c r="Q338" s="1016"/>
      <c r="R338" s="898">
        <f>IF(EXACT(VLOOKUP(K338,OFERTA_0,2,FALSE),L338),1,0)</f>
        <v>1</v>
      </c>
      <c r="S338" s="898">
        <f>IF(EXACT(VLOOKUP(K338,OFERTA_0,3,FALSE),M338),1,0)</f>
        <v>1</v>
      </c>
      <c r="T338" s="899">
        <f>IF(EXACT(VLOOKUP(K338,OFERTA_0,4,FALSE),N338),1,0)</f>
        <v>1</v>
      </c>
      <c r="U338" s="899">
        <f>IF(O338=0,0,1)</f>
        <v>1</v>
      </c>
      <c r="V338" s="899">
        <f>IF(P338=0,0,1)</f>
        <v>1</v>
      </c>
      <c r="W338" s="899">
        <f>PRODUCT(R338:V338)</f>
        <v>1</v>
      </c>
      <c r="X338" s="966">
        <f>ROUND(P338,0)</f>
        <v>3745643</v>
      </c>
      <c r="Y338" s="901">
        <f>P338-X338</f>
        <v>0</v>
      </c>
      <c r="Z338" s="872"/>
      <c r="AA338" s="872"/>
      <c r="AB338" s="1066" t="s">
        <v>1010</v>
      </c>
      <c r="AC338" s="1067" t="s">
        <v>683</v>
      </c>
      <c r="AD338" s="1193" t="s">
        <v>149</v>
      </c>
      <c r="AE338" s="1194">
        <v>11</v>
      </c>
      <c r="AF338" s="1033">
        <v>240520</v>
      </c>
      <c r="AG338" s="1025">
        <f t="shared" si="5875"/>
        <v>2645720</v>
      </c>
      <c r="AH338" s="1016"/>
      <c r="AI338" s="898">
        <f>IF(EXACT(VLOOKUP(AB338,OFERTA_0,2,FALSE),AC338),1,0)</f>
        <v>1</v>
      </c>
      <c r="AJ338" s="898">
        <f>IF(EXACT(VLOOKUP(AB338,OFERTA_0,3,FALSE),AD338),1,0)</f>
        <v>1</v>
      </c>
      <c r="AK338" s="899">
        <f>IF(EXACT(VLOOKUP(AB338,OFERTA_0,4,FALSE),AE338),1,0)</f>
        <v>1</v>
      </c>
      <c r="AL338" s="899">
        <f>IF(AF338=0,0,1)</f>
        <v>1</v>
      </c>
      <c r="AM338" s="899">
        <f>IF(AG338=0,0,1)</f>
        <v>1</v>
      </c>
      <c r="AN338" s="899">
        <f>PRODUCT(AI338:AM338)</f>
        <v>1</v>
      </c>
      <c r="AO338" s="966">
        <f>ROUND(AG338,0)</f>
        <v>2645720</v>
      </c>
      <c r="AP338" s="901">
        <f>AG338-AO338</f>
        <v>0</v>
      </c>
      <c r="AQ338" s="872"/>
      <c r="AR338" s="872"/>
      <c r="AS338" s="1066" t="s">
        <v>1010</v>
      </c>
      <c r="AT338" s="1071" t="s">
        <v>683</v>
      </c>
      <c r="AU338" s="1193" t="s">
        <v>149</v>
      </c>
      <c r="AV338" s="1194">
        <v>11</v>
      </c>
      <c r="AW338" s="1036">
        <v>315000</v>
      </c>
      <c r="AX338" s="1026">
        <f t="shared" si="5884"/>
        <v>3465000</v>
      </c>
      <c r="AY338" s="1016"/>
      <c r="AZ338" s="898">
        <f>IF(EXACT(VLOOKUP(AS338,OFERTA_0,2,FALSE),AT338),1,0)</f>
        <v>1</v>
      </c>
      <c r="BA338" s="898">
        <f>IF(EXACT(VLOOKUP(AS338,OFERTA_0,3,FALSE),AU338),1,0)</f>
        <v>1</v>
      </c>
      <c r="BB338" s="899">
        <f>IF(EXACT(VLOOKUP(AS338,OFERTA_0,4,FALSE),AV338),1,0)</f>
        <v>1</v>
      </c>
      <c r="BC338" s="899">
        <f>IF(AW338=0,0,1)</f>
        <v>1</v>
      </c>
      <c r="BD338" s="899">
        <f>IF(AX338=0,0,1)</f>
        <v>1</v>
      </c>
      <c r="BE338" s="899">
        <f>PRODUCT(AZ338:BD338)</f>
        <v>1</v>
      </c>
      <c r="BF338" s="966">
        <f>ROUND(AX338,0)</f>
        <v>3465000</v>
      </c>
      <c r="BG338" s="901">
        <f>AX338-BF338</f>
        <v>0</v>
      </c>
      <c r="BJ338" s="1066" t="s">
        <v>1010</v>
      </c>
      <c r="BK338" s="1067" t="s">
        <v>683</v>
      </c>
      <c r="BL338" s="1193" t="s">
        <v>149</v>
      </c>
      <c r="BM338" s="1194">
        <v>11</v>
      </c>
      <c r="BN338" s="1033">
        <v>830060</v>
      </c>
      <c r="BO338" s="1025">
        <f t="shared" si="5893"/>
        <v>9130660</v>
      </c>
      <c r="BP338" s="1016"/>
      <c r="BQ338" s="898">
        <f>IF(EXACT(VLOOKUP(BJ338,OFERTA_0,2,FALSE),BK338),1,0)</f>
        <v>1</v>
      </c>
      <c r="BR338" s="898">
        <f>IF(EXACT(VLOOKUP(BJ338,OFERTA_0,3,FALSE),BL338),1,0)</f>
        <v>1</v>
      </c>
      <c r="BS338" s="899">
        <f>IF(EXACT(VLOOKUP(BJ338,OFERTA_0,4,FALSE),BM338),1,0)</f>
        <v>1</v>
      </c>
      <c r="BT338" s="899">
        <f>IF(BN338=0,0,1)</f>
        <v>1</v>
      </c>
      <c r="BU338" s="899">
        <f>IF(BO338=0,0,1)</f>
        <v>1</v>
      </c>
      <c r="BV338" s="899">
        <f>PRODUCT(BQ338:BU338)</f>
        <v>1</v>
      </c>
      <c r="BW338" s="966">
        <f>ROUND(BO338,0)</f>
        <v>9130660</v>
      </c>
      <c r="BX338" s="901">
        <f>BO338-BW338</f>
        <v>0</v>
      </c>
      <c r="CA338" s="1066" t="s">
        <v>1010</v>
      </c>
      <c r="CB338" s="1067" t="s">
        <v>683</v>
      </c>
      <c r="CC338" s="1193" t="s">
        <v>149</v>
      </c>
      <c r="CD338" s="1194">
        <v>11</v>
      </c>
      <c r="CE338" s="1033">
        <v>331659</v>
      </c>
      <c r="CF338" s="1025">
        <f t="shared" si="5902"/>
        <v>3648249</v>
      </c>
      <c r="CG338" s="1016"/>
      <c r="CH338" s="898">
        <f>IF(EXACT(VLOOKUP(CA338,OFERTA_0,2,FALSE),CB338),1,0)</f>
        <v>1</v>
      </c>
      <c r="CI338" s="898">
        <f>IF(EXACT(VLOOKUP(CA338,OFERTA_0,3,FALSE),CC338),1,0)</f>
        <v>1</v>
      </c>
      <c r="CJ338" s="899">
        <f>IF(EXACT(VLOOKUP(CA338,OFERTA_0,4,FALSE),CD338),1,0)</f>
        <v>1</v>
      </c>
      <c r="CK338" s="899">
        <f>IF(CE338=0,0,1)</f>
        <v>1</v>
      </c>
      <c r="CL338" s="899">
        <f>IF(CF338=0,0,1)</f>
        <v>1</v>
      </c>
      <c r="CM338" s="899">
        <f>PRODUCT(CH338:CL338)</f>
        <v>1</v>
      </c>
      <c r="CN338" s="966">
        <f>ROUND(CF338,0)</f>
        <v>3648249</v>
      </c>
      <c r="CO338" s="901">
        <f>CF338-CN338</f>
        <v>0</v>
      </c>
      <c r="CR338" s="1066" t="s">
        <v>1010</v>
      </c>
      <c r="CS338" s="1067" t="s">
        <v>683</v>
      </c>
      <c r="CT338" s="1193" t="s">
        <v>149</v>
      </c>
      <c r="CU338" s="1194">
        <v>11</v>
      </c>
      <c r="CV338" s="1033">
        <v>56000</v>
      </c>
      <c r="CW338" s="1025">
        <f t="shared" si="5911"/>
        <v>616000</v>
      </c>
      <c r="CX338" s="1016"/>
      <c r="CY338" s="898">
        <f>IF(EXACT(VLOOKUP(CR338,OFERTA_0,2,FALSE),CS338),1,0)</f>
        <v>1</v>
      </c>
      <c r="CZ338" s="898">
        <f>IF(EXACT(VLOOKUP(CR338,OFERTA_0,3,FALSE),CT338),1,0)</f>
        <v>1</v>
      </c>
      <c r="DA338" s="899">
        <f>IF(EXACT(VLOOKUP(CR338,OFERTA_0,4,FALSE),CU338),1,0)</f>
        <v>1</v>
      </c>
      <c r="DB338" s="899">
        <f>IF(CV338=0,0,1)</f>
        <v>1</v>
      </c>
      <c r="DC338" s="899">
        <f>IF(CW338=0,0,1)</f>
        <v>1</v>
      </c>
      <c r="DD338" s="899">
        <f>PRODUCT(CY338:DC338)</f>
        <v>1</v>
      </c>
      <c r="DE338" s="966">
        <f>ROUND(CW338,0)</f>
        <v>616000</v>
      </c>
      <c r="DF338" s="901">
        <f>CW338-DE338</f>
        <v>0</v>
      </c>
      <c r="DI338" s="1066" t="s">
        <v>1010</v>
      </c>
      <c r="DJ338" s="1067" t="s">
        <v>683</v>
      </c>
      <c r="DK338" s="1193" t="s">
        <v>149</v>
      </c>
      <c r="DL338" s="1194">
        <v>11</v>
      </c>
      <c r="DM338" s="1033">
        <v>147117</v>
      </c>
      <c r="DN338" s="1025">
        <f t="shared" si="5920"/>
        <v>1618287</v>
      </c>
      <c r="DO338" s="1016"/>
      <c r="DP338" s="898">
        <f>IF(EXACT(VLOOKUP(DI338,OFERTA_0,2,FALSE),DJ338),1,0)</f>
        <v>1</v>
      </c>
      <c r="DQ338" s="898">
        <f>IF(EXACT(VLOOKUP(DI338,OFERTA_0,3,FALSE),DK338),1,0)</f>
        <v>1</v>
      </c>
      <c r="DR338" s="899">
        <f>IF(EXACT(VLOOKUP(DI338,OFERTA_0,4,FALSE),DL338),1,0)</f>
        <v>1</v>
      </c>
      <c r="DS338" s="899">
        <f>IF(DM338=0,0,1)</f>
        <v>1</v>
      </c>
      <c r="DT338" s="899">
        <f>IF(DN338=0,0,1)</f>
        <v>1</v>
      </c>
      <c r="DU338" s="899">
        <f>PRODUCT(DP338:DT338)</f>
        <v>1</v>
      </c>
      <c r="DV338" s="966">
        <f>ROUND(DN338,0)</f>
        <v>1618287</v>
      </c>
      <c r="DW338" s="901">
        <f>DN338-DV338</f>
        <v>0</v>
      </c>
      <c r="DZ338" s="1066" t="s">
        <v>1010</v>
      </c>
      <c r="EA338" s="1067" t="s">
        <v>683</v>
      </c>
      <c r="EB338" s="1193" t="s">
        <v>149</v>
      </c>
      <c r="EC338" s="1194">
        <v>11</v>
      </c>
      <c r="ED338" s="1033">
        <v>87500</v>
      </c>
      <c r="EE338" s="1025">
        <f t="shared" si="5929"/>
        <v>962500</v>
      </c>
      <c r="EF338" s="1016"/>
      <c r="EG338" s="898">
        <f>IF(EXACT(VLOOKUP(DZ338,OFERTA_0,2,FALSE),EA338),1,0)</f>
        <v>1</v>
      </c>
      <c r="EH338" s="898">
        <f>IF(EXACT(VLOOKUP(DZ338,OFERTA_0,3,FALSE),EB338),1,0)</f>
        <v>1</v>
      </c>
      <c r="EI338" s="899">
        <f>IF(EXACT(VLOOKUP(DZ338,OFERTA_0,4,FALSE),EC338),1,0)</f>
        <v>1</v>
      </c>
      <c r="EJ338" s="899">
        <f>IF(ED338=0,0,1)</f>
        <v>1</v>
      </c>
      <c r="EK338" s="899">
        <f>IF(EE338=0,0,1)</f>
        <v>1</v>
      </c>
      <c r="EL338" s="899">
        <f>PRODUCT(EG338:EK338)</f>
        <v>1</v>
      </c>
      <c r="EM338" s="966">
        <f>ROUND(EE338,0)</f>
        <v>962500</v>
      </c>
      <c r="EN338" s="901">
        <f>EE338-EM338</f>
        <v>0</v>
      </c>
      <c r="EQ338" s="1066" t="s">
        <v>1010</v>
      </c>
      <c r="ER338" s="1067" t="s">
        <v>683</v>
      </c>
      <c r="ES338" s="1193" t="s">
        <v>149</v>
      </c>
      <c r="ET338" s="1194">
        <v>11</v>
      </c>
      <c r="EU338" s="1033">
        <v>333550</v>
      </c>
      <c r="EV338" s="1025">
        <f t="shared" si="5938"/>
        <v>3669050</v>
      </c>
      <c r="EW338" s="1016"/>
      <c r="EX338" s="898">
        <f>IF(EXACT(VLOOKUP(EQ338,OFERTA_0,2,FALSE),ER338),1,0)</f>
        <v>1</v>
      </c>
      <c r="EY338" s="898">
        <f>IF(EXACT(VLOOKUP(EQ338,OFERTA_0,3,FALSE),ES338),1,0)</f>
        <v>1</v>
      </c>
      <c r="EZ338" s="899">
        <f>IF(EXACT(VLOOKUP(EQ338,OFERTA_0,4,FALSE),ET338),1,0)</f>
        <v>1</v>
      </c>
      <c r="FA338" s="899">
        <f>IF(EU338=0,0,1)</f>
        <v>1</v>
      </c>
      <c r="FB338" s="899">
        <f>IF(EV338=0,0,1)</f>
        <v>1</v>
      </c>
      <c r="FC338" s="899">
        <f>PRODUCT(EX338:FB338)</f>
        <v>1</v>
      </c>
      <c r="FD338" s="966">
        <f>ROUND(EV338,0)</f>
        <v>3669050</v>
      </c>
      <c r="FE338" s="901">
        <f>EV338-FD338</f>
        <v>0</v>
      </c>
      <c r="FH338" s="1066"/>
      <c r="FI338" s="1067"/>
      <c r="FJ338" s="1193"/>
      <c r="FK338" s="1194"/>
      <c r="FL338" s="1033"/>
      <c r="FM338" s="1025">
        <f t="shared" si="5947"/>
        <v>0</v>
      </c>
      <c r="FN338" s="1016"/>
      <c r="FO338" s="898" t="e">
        <f>IF(EXACT(VLOOKUP(FH338,OFERTA_0,2,FALSE),FI338),1,0)</f>
        <v>#N/A</v>
      </c>
      <c r="FP338" s="898" t="e">
        <f>IF(EXACT(VLOOKUP(FH338,OFERTA_0,3,FALSE),FJ338),1,0)</f>
        <v>#N/A</v>
      </c>
      <c r="FQ338" s="899" t="e">
        <f>IF(EXACT(VLOOKUP(FH338,OFERTA_0,4,FALSE),FK338),1,0)</f>
        <v>#N/A</v>
      </c>
      <c r="FR338" s="899">
        <f>IF(FL338=0,0,1)</f>
        <v>0</v>
      </c>
      <c r="FS338" s="899">
        <f>IF(FM338=0,0,1)</f>
        <v>0</v>
      </c>
      <c r="FT338" s="899" t="e">
        <f>PRODUCT(FO338:FS338)</f>
        <v>#N/A</v>
      </c>
      <c r="FU338" s="966">
        <f>ROUND(FM338,0)</f>
        <v>0</v>
      </c>
      <c r="FV338" s="901">
        <f>FM338-FU338</f>
        <v>0</v>
      </c>
      <c r="FY338" s="1066" t="s">
        <v>1010</v>
      </c>
      <c r="FZ338" s="1067" t="s">
        <v>683</v>
      </c>
      <c r="GA338" s="1193" t="s">
        <v>149</v>
      </c>
      <c r="GB338" s="1194">
        <v>11</v>
      </c>
      <c r="GC338" s="1034">
        <v>340500</v>
      </c>
      <c r="GD338" s="1025">
        <f t="shared" si="5956"/>
        <v>3745500</v>
      </c>
      <c r="GE338" s="1016"/>
      <c r="GF338" s="898">
        <f>IF(EXACT(VLOOKUP(FY338,OFERTA_0,2,FALSE),FZ338),1,0)</f>
        <v>1</v>
      </c>
      <c r="GG338" s="898">
        <f>IF(EXACT(VLOOKUP(FY338,OFERTA_0,3,FALSE),GA338),1,0)</f>
        <v>1</v>
      </c>
      <c r="GH338" s="899">
        <f>IF(EXACT(VLOOKUP(FY338,OFERTA_0,4,FALSE),GB338),1,0)</f>
        <v>1</v>
      </c>
      <c r="GI338" s="899">
        <f>IF(GC338=0,0,1)</f>
        <v>1</v>
      </c>
      <c r="GJ338" s="899">
        <f>IF(GD338=0,0,1)</f>
        <v>1</v>
      </c>
      <c r="GK338" s="899">
        <f>PRODUCT(GF338:GJ338)</f>
        <v>1</v>
      </c>
      <c r="GL338" s="966">
        <f>ROUND(GD338,0)</f>
        <v>3745500</v>
      </c>
      <c r="GM338" s="901">
        <f>GD338-GL338</f>
        <v>0</v>
      </c>
      <c r="GP338" s="1066" t="s">
        <v>1010</v>
      </c>
      <c r="GQ338" s="1067" t="s">
        <v>683</v>
      </c>
      <c r="GR338" s="1193" t="s">
        <v>149</v>
      </c>
      <c r="GS338" s="1194">
        <v>11</v>
      </c>
      <c r="GT338" s="1033">
        <v>333700</v>
      </c>
      <c r="GU338" s="1025">
        <f t="shared" si="5965"/>
        <v>3670700</v>
      </c>
      <c r="GV338" s="1016"/>
      <c r="GW338" s="898">
        <f>IF(EXACT(VLOOKUP(GP338,OFERTA_0,2,FALSE),GQ338),1,0)</f>
        <v>1</v>
      </c>
      <c r="GX338" s="898">
        <f>IF(EXACT(VLOOKUP(GP338,OFERTA_0,3,FALSE),GR338),1,0)</f>
        <v>1</v>
      </c>
      <c r="GY338" s="899">
        <f>IF(EXACT(VLOOKUP(GP338,OFERTA_0,4,FALSE),GS338),1,0)</f>
        <v>1</v>
      </c>
      <c r="GZ338" s="899">
        <f>IF(GT338=0,0,1)</f>
        <v>1</v>
      </c>
      <c r="HA338" s="899">
        <f>IF(GU338=0,0,1)</f>
        <v>1</v>
      </c>
      <c r="HB338" s="899">
        <f>PRODUCT(GW338:HA338)</f>
        <v>1</v>
      </c>
      <c r="HC338" s="966">
        <f>ROUND(GU338,0)</f>
        <v>3670700</v>
      </c>
      <c r="HD338" s="901">
        <f>GU338-HC338</f>
        <v>0</v>
      </c>
      <c r="HG338" s="1066" t="s">
        <v>1010</v>
      </c>
      <c r="HH338" s="1067" t="s">
        <v>683</v>
      </c>
      <c r="HI338" s="1193" t="s">
        <v>149</v>
      </c>
      <c r="HJ338" s="1194">
        <v>11</v>
      </c>
      <c r="HK338" s="1033">
        <v>106975</v>
      </c>
      <c r="HL338" s="1025">
        <f t="shared" si="5974"/>
        <v>1176725</v>
      </c>
      <c r="HM338" s="1016"/>
      <c r="HN338" s="898">
        <f>IF(EXACT(VLOOKUP(HG338,OFERTA_0,2,FALSE),HH338),1,0)</f>
        <v>1</v>
      </c>
      <c r="HO338" s="898">
        <f>IF(EXACT(VLOOKUP(HG338,OFERTA_0,3,FALSE),HI338),1,0)</f>
        <v>1</v>
      </c>
      <c r="HP338" s="899">
        <f>IF(EXACT(VLOOKUP(HG338,OFERTA_0,4,FALSE),HJ338),1,0)</f>
        <v>1</v>
      </c>
      <c r="HQ338" s="899">
        <f>IF(HK338=0,0,1)</f>
        <v>1</v>
      </c>
      <c r="HR338" s="899">
        <f>IF(HL338=0,0,1)</f>
        <v>1</v>
      </c>
      <c r="HS338" s="899">
        <f>PRODUCT(HN338:HR338)</f>
        <v>1</v>
      </c>
      <c r="HT338" s="966">
        <f>ROUND(HL338,0)</f>
        <v>1176725</v>
      </c>
      <c r="HU338" s="901">
        <f>HL338-HT338</f>
        <v>0</v>
      </c>
      <c r="HX338" s="1066" t="s">
        <v>1010</v>
      </c>
      <c r="HY338" s="1067" t="s">
        <v>683</v>
      </c>
      <c r="HZ338" s="1193" t="s">
        <v>149</v>
      </c>
      <c r="IA338" s="1194">
        <v>11</v>
      </c>
      <c r="IB338" s="1037">
        <v>91528</v>
      </c>
      <c r="IC338" s="1027">
        <f t="shared" si="5983"/>
        <v>1006808</v>
      </c>
      <c r="ID338" s="1016"/>
      <c r="IE338" s="898">
        <f>IF(EXACT(VLOOKUP(HX338,OFERTA_0,2,FALSE),HY338),1,0)</f>
        <v>1</v>
      </c>
      <c r="IF338" s="898">
        <f>IF(EXACT(VLOOKUP(HX338,OFERTA_0,3,FALSE),HZ338),1,0)</f>
        <v>1</v>
      </c>
      <c r="IG338" s="899">
        <f>IF(EXACT(VLOOKUP(HX338,OFERTA_0,4,FALSE),IA338),1,0)</f>
        <v>1</v>
      </c>
      <c r="IH338" s="899">
        <f>IF(IB338=0,0,1)</f>
        <v>1</v>
      </c>
      <c r="II338" s="899">
        <f>IF(IC338=0,0,1)</f>
        <v>1</v>
      </c>
      <c r="IJ338" s="899">
        <f>PRODUCT(IE338:II338)</f>
        <v>1</v>
      </c>
      <c r="IK338" s="966">
        <f>ROUND(IC338,0)</f>
        <v>1006808</v>
      </c>
      <c r="IL338" s="901">
        <f>IC338-IK338</f>
        <v>0</v>
      </c>
      <c r="IO338" s="1066" t="s">
        <v>1010</v>
      </c>
      <c r="IP338" s="1067" t="s">
        <v>683</v>
      </c>
      <c r="IQ338" s="1193" t="s">
        <v>149</v>
      </c>
      <c r="IR338" s="1194">
        <v>11</v>
      </c>
      <c r="IS338" s="1033">
        <v>145275</v>
      </c>
      <c r="IT338" s="1025">
        <f t="shared" si="5992"/>
        <v>1598025</v>
      </c>
      <c r="IU338" s="1016"/>
      <c r="IV338" s="898">
        <f>IF(EXACT(VLOOKUP(IO338,OFERTA_0,2,FALSE),IP338),1,0)</f>
        <v>1</v>
      </c>
      <c r="IW338" s="898">
        <f>IF(EXACT(VLOOKUP(IO338,OFERTA_0,3,FALSE),IQ338),1,0)</f>
        <v>1</v>
      </c>
      <c r="IX338" s="899">
        <f>IF(EXACT(VLOOKUP(IO338,OFERTA_0,4,FALSE),IR338),1,0)</f>
        <v>1</v>
      </c>
      <c r="IY338" s="899">
        <f>IF(IS338=0,0,1)</f>
        <v>1</v>
      </c>
      <c r="IZ338" s="899">
        <f>IF(IT338=0,0,1)</f>
        <v>1</v>
      </c>
      <c r="JA338" s="899">
        <f>PRODUCT(IV338:IZ338)</f>
        <v>1</v>
      </c>
      <c r="JB338" s="966">
        <f>ROUND(IT338,0)</f>
        <v>1598025</v>
      </c>
      <c r="JC338" s="901">
        <f>IT338-JB338</f>
        <v>0</v>
      </c>
      <c r="JF338" s="1066" t="s">
        <v>1010</v>
      </c>
      <c r="JG338" s="1067" t="s">
        <v>683</v>
      </c>
      <c r="JH338" s="1193" t="s">
        <v>149</v>
      </c>
      <c r="JI338" s="1194">
        <v>11</v>
      </c>
      <c r="JJ338" s="1033">
        <v>109000</v>
      </c>
      <c r="JK338" s="1025">
        <f t="shared" si="6001"/>
        <v>1199000</v>
      </c>
      <c r="JL338" s="1016"/>
      <c r="JM338" s="898">
        <f>IF(EXACT(VLOOKUP(JF338,OFERTA_0,2,FALSE),JG338),1,0)</f>
        <v>1</v>
      </c>
      <c r="JN338" s="898">
        <f>IF(EXACT(VLOOKUP(JF338,OFERTA_0,3,FALSE),JH338),1,0)</f>
        <v>1</v>
      </c>
      <c r="JO338" s="899">
        <f>IF(EXACT(VLOOKUP(JF338,OFERTA_0,4,FALSE),JI338),1,0)</f>
        <v>1</v>
      </c>
      <c r="JP338" s="899">
        <f>IF(JJ338=0,0,1)</f>
        <v>1</v>
      </c>
      <c r="JQ338" s="899">
        <f>IF(JK338=0,0,1)</f>
        <v>1</v>
      </c>
      <c r="JR338" s="899">
        <f>PRODUCT(JM338:JQ338)</f>
        <v>1</v>
      </c>
      <c r="JS338" s="966">
        <f>ROUND(JK338,0)</f>
        <v>1199000</v>
      </c>
      <c r="JT338" s="901">
        <f>JK338-JS338</f>
        <v>0</v>
      </c>
      <c r="JW338" s="1066" t="s">
        <v>1010</v>
      </c>
      <c r="JX338" s="1067" t="s">
        <v>683</v>
      </c>
      <c r="JY338" s="1193" t="s">
        <v>149</v>
      </c>
      <c r="JZ338" s="1194">
        <v>11</v>
      </c>
      <c r="KA338" s="1033">
        <v>106971.7304</v>
      </c>
      <c r="KB338" s="1025">
        <f t="shared" si="6010"/>
        <v>1176689</v>
      </c>
      <c r="KC338" s="1016"/>
      <c r="KD338" s="898">
        <f>IF(EXACT(VLOOKUP(JW338,OFERTA_0,2,FALSE),JX338),1,0)</f>
        <v>1</v>
      </c>
      <c r="KE338" s="898">
        <f>IF(EXACT(VLOOKUP(JW338,OFERTA_0,3,FALSE),JY338),1,0)</f>
        <v>1</v>
      </c>
      <c r="KF338" s="899">
        <f>IF(EXACT(VLOOKUP(JW338,OFERTA_0,4,FALSE),JZ338),1,0)</f>
        <v>1</v>
      </c>
      <c r="KG338" s="899">
        <f>IF(KA338=0,0,1)</f>
        <v>1</v>
      </c>
      <c r="KH338" s="899">
        <f>IF(KB338=0,0,1)</f>
        <v>1</v>
      </c>
      <c r="KI338" s="899">
        <f>PRODUCT(KD338:KH338)</f>
        <v>1</v>
      </c>
      <c r="KJ338" s="966">
        <f>ROUND(KB338,0)</f>
        <v>1176689</v>
      </c>
      <c r="KK338" s="901">
        <f>KB338-KJ338</f>
        <v>0</v>
      </c>
      <c r="KN338" s="1066" t="s">
        <v>1010</v>
      </c>
      <c r="KO338" s="1067" t="s">
        <v>683</v>
      </c>
      <c r="KP338" s="1193" t="s">
        <v>149</v>
      </c>
      <c r="KQ338" s="1194">
        <v>11</v>
      </c>
      <c r="KR338" s="1033">
        <v>70224</v>
      </c>
      <c r="KS338" s="1025">
        <f t="shared" si="6019"/>
        <v>772464</v>
      </c>
      <c r="KT338" s="1016"/>
      <c r="KU338" s="898">
        <f>IF(EXACT(VLOOKUP(KN338,OFERTA_0,2,FALSE),KO338),1,0)</f>
        <v>1</v>
      </c>
      <c r="KV338" s="898">
        <f>IF(EXACT(VLOOKUP(KN338,OFERTA_0,3,FALSE),KP338),1,0)</f>
        <v>1</v>
      </c>
      <c r="KW338" s="899">
        <f>IF(EXACT(VLOOKUP(KN338,OFERTA_0,4,FALSE),KQ338),1,0)</f>
        <v>1</v>
      </c>
      <c r="KX338" s="899">
        <f>IF(KR338=0,0,1)</f>
        <v>1</v>
      </c>
      <c r="KY338" s="899">
        <f>IF(KS338=0,0,1)</f>
        <v>1</v>
      </c>
      <c r="KZ338" s="899">
        <f>PRODUCT(KU338:KY338)</f>
        <v>1</v>
      </c>
      <c r="LA338" s="966">
        <f>ROUND(KS338,0)</f>
        <v>772464</v>
      </c>
      <c r="LB338" s="901">
        <f>KS338-LA338</f>
        <v>0</v>
      </c>
      <c r="LE338" s="1066" t="s">
        <v>1010</v>
      </c>
      <c r="LF338" s="1067" t="s">
        <v>683</v>
      </c>
      <c r="LG338" s="1193" t="s">
        <v>149</v>
      </c>
      <c r="LH338" s="1194">
        <v>11</v>
      </c>
      <c r="LI338" s="1038">
        <v>164505</v>
      </c>
      <c r="LJ338" s="1028">
        <f t="shared" si="6028"/>
        <v>1809555</v>
      </c>
      <c r="LK338" s="1016"/>
      <c r="LL338" s="898">
        <f>IF(EXACT(VLOOKUP(LE338,OFERTA_0,2,FALSE),LF338),1,0)</f>
        <v>1</v>
      </c>
      <c r="LM338" s="898">
        <f>IF(EXACT(VLOOKUP(LE338,OFERTA_0,3,FALSE),LG338),1,0)</f>
        <v>1</v>
      </c>
      <c r="LN338" s="899">
        <f>IF(EXACT(VLOOKUP(LE338,OFERTA_0,4,FALSE),LH338),1,0)</f>
        <v>1</v>
      </c>
      <c r="LO338" s="899">
        <f>IF(LI338=0,0,1)</f>
        <v>1</v>
      </c>
      <c r="LP338" s="899">
        <f>IF(LJ338=0,0,1)</f>
        <v>1</v>
      </c>
      <c r="LQ338" s="899">
        <f>PRODUCT(LL338:LP338)</f>
        <v>1</v>
      </c>
      <c r="LR338" s="966">
        <f>ROUND(LJ338,0)</f>
        <v>1809555</v>
      </c>
      <c r="LS338" s="901">
        <f>LJ338-LR338</f>
        <v>0</v>
      </c>
      <c r="LV338" s="1066" t="s">
        <v>1010</v>
      </c>
      <c r="LW338" s="1067" t="s">
        <v>683</v>
      </c>
      <c r="LX338" s="1193" t="s">
        <v>149</v>
      </c>
      <c r="LY338" s="1194">
        <v>11</v>
      </c>
      <c r="LZ338" s="1033">
        <v>89700</v>
      </c>
      <c r="MA338" s="1025">
        <f t="shared" si="6037"/>
        <v>986700</v>
      </c>
      <c r="MB338" s="1016"/>
      <c r="MC338" s="898">
        <f>IF(EXACT(VLOOKUP(LV338,OFERTA_0,2,FALSE),LW338),1,0)</f>
        <v>1</v>
      </c>
      <c r="MD338" s="898">
        <f>IF(EXACT(VLOOKUP(LV338,OFERTA_0,3,FALSE),LX338),1,0)</f>
        <v>1</v>
      </c>
      <c r="ME338" s="899">
        <f>IF(EXACT(VLOOKUP(LV338,OFERTA_0,4,FALSE),LY338),1,0)</f>
        <v>1</v>
      </c>
      <c r="MF338" s="899">
        <f>IF(LZ338=0,0,1)</f>
        <v>1</v>
      </c>
      <c r="MG338" s="899">
        <f>IF(MA338=0,0,1)</f>
        <v>1</v>
      </c>
      <c r="MH338" s="899">
        <f>PRODUCT(MC338:MG338)</f>
        <v>1</v>
      </c>
      <c r="MI338" s="966">
        <f>ROUND(MA338,0)</f>
        <v>986700</v>
      </c>
      <c r="MJ338" s="901">
        <f>MA338-MI338</f>
        <v>0</v>
      </c>
      <c r="MM338" s="1066" t="s">
        <v>1010</v>
      </c>
      <c r="MN338" s="1067" t="s">
        <v>683</v>
      </c>
      <c r="MO338" s="1193" t="s">
        <v>149</v>
      </c>
      <c r="MP338" s="1194">
        <v>11</v>
      </c>
      <c r="MQ338" s="1033">
        <v>143550</v>
      </c>
      <c r="MR338" s="1025">
        <f t="shared" si="6046"/>
        <v>1579050</v>
      </c>
      <c r="MS338" s="1016"/>
      <c r="MT338" s="898">
        <f>IF(EXACT(VLOOKUP(MM338,OFERTA_0,2,FALSE),MN338),1,0)</f>
        <v>1</v>
      </c>
      <c r="MU338" s="898">
        <f>IF(EXACT(VLOOKUP(MM338,OFERTA_0,3,FALSE),MO338),1,0)</f>
        <v>1</v>
      </c>
      <c r="MV338" s="899">
        <f>IF(EXACT(VLOOKUP(MM338,OFERTA_0,4,FALSE),MP338),1,0)</f>
        <v>1</v>
      </c>
      <c r="MW338" s="899">
        <f>IF(MQ338=0,0,1)</f>
        <v>1</v>
      </c>
      <c r="MX338" s="899">
        <f>IF(MR338=0,0,1)</f>
        <v>1</v>
      </c>
      <c r="MY338" s="899">
        <f>PRODUCT(MT338:MX338)</f>
        <v>1</v>
      </c>
      <c r="MZ338" s="966">
        <f>ROUND(MR338,0)</f>
        <v>1579050</v>
      </c>
      <c r="NA338" s="901">
        <f>MR338-MZ338</f>
        <v>0</v>
      </c>
      <c r="ND338" s="975" t="s">
        <v>1010</v>
      </c>
      <c r="NE338" s="976" t="s">
        <v>683</v>
      </c>
      <c r="NF338" s="1175" t="s">
        <v>149</v>
      </c>
      <c r="NG338" s="1176">
        <v>11</v>
      </c>
      <c r="NH338" s="979">
        <v>122461.02</v>
      </c>
      <c r="NI338" s="980">
        <v>1347071</v>
      </c>
      <c r="NJ338" s="1016"/>
      <c r="NK338" s="898">
        <f>IF(EXACT(VLOOKUP(ND338,OFERTA_0,2,FALSE),NE338),1,0)</f>
        <v>1</v>
      </c>
      <c r="NL338" s="898">
        <f>IF(EXACT(VLOOKUP(ND338,OFERTA_0,3,FALSE),NF338),1,0)</f>
        <v>1</v>
      </c>
      <c r="NM338" s="899">
        <f>IF(EXACT(VLOOKUP(ND338,OFERTA_0,4,FALSE),NG338),1,0)</f>
        <v>1</v>
      </c>
      <c r="NN338" s="899">
        <f>IF(NH338=0,0,1)</f>
        <v>1</v>
      </c>
      <c r="NO338" s="899">
        <f>IF(NI338=0,0,1)</f>
        <v>1</v>
      </c>
      <c r="NP338" s="899">
        <f>PRODUCT(NK338:NO338)</f>
        <v>1</v>
      </c>
      <c r="NQ338" s="966">
        <f>ROUND(NI338,0)</f>
        <v>1347071</v>
      </c>
      <c r="NR338" s="901">
        <f>NI338-NQ338</f>
        <v>0</v>
      </c>
      <c r="NU338" s="981" t="s">
        <v>1010</v>
      </c>
      <c r="NV338" s="982" t="s">
        <v>683</v>
      </c>
      <c r="NW338" s="1177" t="s">
        <v>149</v>
      </c>
      <c r="NX338" s="1178">
        <v>11</v>
      </c>
      <c r="NY338" s="1041">
        <v>123698</v>
      </c>
      <c r="NZ338" s="986">
        <f t="shared" si="6063"/>
        <v>1360678</v>
      </c>
      <c r="OA338" s="1016"/>
      <c r="OB338" s="898">
        <f>IF(EXACT(VLOOKUP(NU338,OFERTA_0,2,FALSE),NV338),1,0)</f>
        <v>1</v>
      </c>
      <c r="OC338" s="898">
        <f>IF(EXACT(VLOOKUP(NU338,OFERTA_0,3,FALSE),NW338),1,0)</f>
        <v>1</v>
      </c>
      <c r="OD338" s="899">
        <f>IF(EXACT(VLOOKUP(NU338,OFERTA_0,4,FALSE),NX338),1,0)</f>
        <v>1</v>
      </c>
      <c r="OE338" s="899">
        <f>IF(NY338=0,0,1)</f>
        <v>1</v>
      </c>
      <c r="OF338" s="899">
        <f>IF(NZ338=0,0,1)</f>
        <v>1</v>
      </c>
      <c r="OG338" s="899">
        <f>PRODUCT(OB338:OF338)</f>
        <v>1</v>
      </c>
      <c r="OH338" s="966">
        <f>ROUND(NZ338,0)</f>
        <v>1360678</v>
      </c>
      <c r="OI338" s="901">
        <f>NZ338-OH338</f>
        <v>0</v>
      </c>
      <c r="OL338" s="1066" t="s">
        <v>1010</v>
      </c>
      <c r="OM338" s="1067" t="s">
        <v>683</v>
      </c>
      <c r="ON338" s="1193" t="s">
        <v>149</v>
      </c>
      <c r="OO338" s="1194">
        <v>11</v>
      </c>
      <c r="OP338" s="1033">
        <v>214705</v>
      </c>
      <c r="OQ338" s="1025">
        <f t="shared" si="6072"/>
        <v>2361755</v>
      </c>
      <c r="OR338" s="1016"/>
      <c r="OS338" s="898">
        <f>IF(EXACT(VLOOKUP(OL338,OFERTA_0,2,FALSE),OM338),1,0)</f>
        <v>1</v>
      </c>
      <c r="OT338" s="898">
        <f>IF(EXACT(VLOOKUP(OL338,OFERTA_0,3,FALSE),ON338),1,0)</f>
        <v>1</v>
      </c>
      <c r="OU338" s="899">
        <f>IF(EXACT(VLOOKUP(OL338,OFERTA_0,4,FALSE),OO338),1,0)</f>
        <v>1</v>
      </c>
      <c r="OV338" s="899">
        <f>IF(OP338=0,0,1)</f>
        <v>1</v>
      </c>
      <c r="OW338" s="899">
        <f>IF(OQ338=0,0,1)</f>
        <v>1</v>
      </c>
      <c r="OX338" s="899">
        <f>PRODUCT(OS338:OW338)</f>
        <v>1</v>
      </c>
      <c r="OY338" s="966">
        <f>ROUND(OQ338,0)</f>
        <v>2361755</v>
      </c>
      <c r="OZ338" s="901">
        <f>OQ338-OY338</f>
        <v>0</v>
      </c>
      <c r="PC338" s="1066" t="s">
        <v>1010</v>
      </c>
      <c r="PD338" s="1067" t="s">
        <v>683</v>
      </c>
      <c r="PE338" s="1193" t="s">
        <v>149</v>
      </c>
      <c r="PF338" s="1194">
        <v>11</v>
      </c>
      <c r="PG338" s="1023">
        <v>398034</v>
      </c>
      <c r="PH338" s="1029">
        <v>4378374</v>
      </c>
      <c r="PI338" s="1249"/>
      <c r="PJ338" s="898">
        <f>IF(EXACT(VLOOKUP(PC338,OFERTA_0,2,FALSE),PD338),1,0)</f>
        <v>1</v>
      </c>
      <c r="PK338" s="898">
        <f>IF(EXACT(VLOOKUP(PC338,OFERTA_0,3,FALSE),PE338),1,0)</f>
        <v>1</v>
      </c>
      <c r="PL338" s="899">
        <f>IF(EXACT(VLOOKUP(PC338,OFERTA_0,4,FALSE),PF338),1,0)</f>
        <v>1</v>
      </c>
      <c r="PM338" s="899">
        <f>IF(PG338=0,0,1)</f>
        <v>1</v>
      </c>
      <c r="PN338" s="899">
        <f>IF(PH338=0,0,1)</f>
        <v>1</v>
      </c>
      <c r="PO338" s="899">
        <f>PRODUCT(PJ338:PN338)</f>
        <v>1</v>
      </c>
      <c r="PP338" s="966">
        <f>ROUND(PH338,0)</f>
        <v>4378374</v>
      </c>
      <c r="PQ338" s="901">
        <f>PH338-PP338</f>
        <v>0</v>
      </c>
      <c r="PT338" s="1066" t="s">
        <v>1010</v>
      </c>
      <c r="PU338" s="1067" t="s">
        <v>683</v>
      </c>
      <c r="PV338" s="1193" t="s">
        <v>149</v>
      </c>
      <c r="PW338" s="1194">
        <v>11</v>
      </c>
      <c r="PX338" s="1033">
        <v>333400</v>
      </c>
      <c r="PY338" s="1025">
        <f t="shared" si="6089"/>
        <v>3667400</v>
      </c>
      <c r="PZ338" s="1016"/>
      <c r="QA338" s="898">
        <f>IF(EXACT(VLOOKUP(PT338,OFERTA_0,2,FALSE),PU338),1,0)</f>
        <v>1</v>
      </c>
      <c r="QB338" s="898">
        <f>IF(EXACT(VLOOKUP(PT338,OFERTA_0,3,FALSE),PV338),1,0)</f>
        <v>1</v>
      </c>
      <c r="QC338" s="899">
        <f>IF(EXACT(VLOOKUP(PT338,OFERTA_0,4,FALSE),PW338),1,0)</f>
        <v>1</v>
      </c>
      <c r="QD338" s="899">
        <f>IF(PX338=0,0,1)</f>
        <v>1</v>
      </c>
      <c r="QE338" s="899">
        <f>IF(PY338=0,0,1)</f>
        <v>1</v>
      </c>
      <c r="QF338" s="899">
        <f>PRODUCT(QA338:QE338)</f>
        <v>1</v>
      </c>
      <c r="QG338" s="966">
        <f>ROUND(PY338,0)</f>
        <v>3667400</v>
      </c>
      <c r="QH338" s="901">
        <f>PY338-QG338</f>
        <v>0</v>
      </c>
      <c r="QK338" s="1066" t="s">
        <v>1010</v>
      </c>
      <c r="QL338" s="1067" t="s">
        <v>683</v>
      </c>
      <c r="QM338" s="1193" t="s">
        <v>149</v>
      </c>
      <c r="QN338" s="1194">
        <v>11</v>
      </c>
      <c r="QO338" s="1038">
        <v>165327.52499999999</v>
      </c>
      <c r="QP338" s="1028">
        <f t="shared" si="6098"/>
        <v>1818603</v>
      </c>
      <c r="QQ338" s="1016"/>
      <c r="QR338" s="898">
        <f>IF(EXACT(VLOOKUP(QK338,OFERTA_0,2,FALSE),QL338),1,0)</f>
        <v>1</v>
      </c>
      <c r="QS338" s="898">
        <f>IF(EXACT(VLOOKUP(QK338,OFERTA_0,3,FALSE),QM338),1,0)</f>
        <v>1</v>
      </c>
      <c r="QT338" s="899">
        <f>IF(EXACT(VLOOKUP(QK338,OFERTA_0,4,FALSE),QN338),1,0)</f>
        <v>1</v>
      </c>
      <c r="QU338" s="899">
        <f>IF(QO338=0,0,1)</f>
        <v>1</v>
      </c>
      <c r="QV338" s="899">
        <f>IF(QP338=0,0,1)</f>
        <v>1</v>
      </c>
      <c r="QW338" s="899">
        <f>PRODUCT(QR338:QV338)</f>
        <v>1</v>
      </c>
      <c r="QX338" s="966">
        <f>ROUND(QP338,0)</f>
        <v>1818603</v>
      </c>
      <c r="QY338" s="901">
        <f>QP338-QX338</f>
        <v>0</v>
      </c>
      <c r="RB338" s="405"/>
      <c r="RC338" s="406"/>
      <c r="RD338" s="407"/>
      <c r="RE338" s="408"/>
      <c r="RF338" s="409"/>
      <c r="RG338" s="410"/>
      <c r="RH338" s="410"/>
      <c r="RI338" s="898"/>
      <c r="RJ338" s="898"/>
      <c r="RK338" s="934"/>
      <c r="RL338" s="934"/>
      <c r="RM338" s="934"/>
      <c r="RN338" s="934"/>
      <c r="RO338" s="935"/>
      <c r="RP338" s="936"/>
      <c r="RS338" s="405"/>
      <c r="RT338" s="406"/>
      <c r="RU338" s="407"/>
      <c r="RV338" s="408"/>
      <c r="RW338" s="409"/>
      <c r="RX338" s="410"/>
      <c r="RY338" s="410"/>
      <c r="RZ338" s="898"/>
      <c r="SA338" s="898"/>
      <c r="SB338" s="934"/>
      <c r="SC338" s="934"/>
      <c r="SD338" s="934"/>
      <c r="SE338" s="934"/>
      <c r="SF338" s="935"/>
      <c r="SG338" s="936"/>
      <c r="SJ338" s="405"/>
      <c r="SK338" s="406"/>
      <c r="SL338" s="407"/>
      <c r="SM338" s="408"/>
      <c r="SN338" s="409"/>
      <c r="SO338" s="410"/>
      <c r="SP338" s="410"/>
      <c r="SQ338" s="898"/>
      <c r="SR338" s="898"/>
      <c r="SS338" s="934"/>
      <c r="ST338" s="934"/>
      <c r="SU338" s="934"/>
      <c r="SV338" s="934"/>
      <c r="SW338" s="935"/>
      <c r="SX338" s="936"/>
    </row>
    <row r="339" spans="2:518" ht="30" customHeight="1" thickTop="1" thickBot="1">
      <c r="B339" s="937" t="s">
        <v>1011</v>
      </c>
      <c r="C339" s="938" t="s">
        <v>684</v>
      </c>
      <c r="D339" s="939"/>
      <c r="E339" s="940"/>
      <c r="F339" s="941"/>
      <c r="G339" s="942"/>
      <c r="H339" s="1016"/>
      <c r="K339" s="937" t="s">
        <v>1011</v>
      </c>
      <c r="L339" s="938" t="s">
        <v>684</v>
      </c>
      <c r="M339" s="939"/>
      <c r="N339" s="940"/>
      <c r="O339" s="941"/>
      <c r="P339" s="942"/>
      <c r="Q339" s="1016"/>
      <c r="R339" s="898"/>
      <c r="S339" s="898"/>
      <c r="T339" s="934"/>
      <c r="U339" s="934"/>
      <c r="V339" s="934"/>
      <c r="W339" s="934"/>
      <c r="X339" s="935"/>
      <c r="Y339" s="936"/>
      <c r="Z339" s="872"/>
      <c r="AA339" s="872"/>
      <c r="AB339" s="937" t="s">
        <v>1011</v>
      </c>
      <c r="AC339" s="938" t="s">
        <v>684</v>
      </c>
      <c r="AD339" s="939"/>
      <c r="AE339" s="940"/>
      <c r="AF339" s="941"/>
      <c r="AG339" s="942"/>
      <c r="AH339" s="1016"/>
      <c r="AI339" s="898"/>
      <c r="AJ339" s="898"/>
      <c r="AK339" s="934"/>
      <c r="AL339" s="934"/>
      <c r="AM339" s="934"/>
      <c r="AN339" s="934"/>
      <c r="AO339" s="935"/>
      <c r="AP339" s="936"/>
      <c r="AQ339" s="872"/>
      <c r="AR339" s="872"/>
      <c r="AS339" s="937" t="s">
        <v>1011</v>
      </c>
      <c r="AT339" s="1006" t="s">
        <v>684</v>
      </c>
      <c r="AU339" s="939"/>
      <c r="AV339" s="940"/>
      <c r="AW339" s="944"/>
      <c r="AX339" s="945"/>
      <c r="AY339" s="1016"/>
      <c r="AZ339" s="898"/>
      <c r="BA339" s="898"/>
      <c r="BB339" s="934"/>
      <c r="BC339" s="934"/>
      <c r="BD339" s="934"/>
      <c r="BE339" s="934"/>
      <c r="BF339" s="935"/>
      <c r="BG339" s="936"/>
      <c r="BJ339" s="937" t="s">
        <v>1011</v>
      </c>
      <c r="BK339" s="938" t="s">
        <v>684</v>
      </c>
      <c r="BL339" s="939"/>
      <c r="BM339" s="940"/>
      <c r="BN339" s="941"/>
      <c r="BO339" s="942"/>
      <c r="BP339" s="1016"/>
      <c r="BQ339" s="898"/>
      <c r="BR339" s="898"/>
      <c r="BS339" s="934"/>
      <c r="BT339" s="934"/>
      <c r="BU339" s="934"/>
      <c r="BV339" s="934"/>
      <c r="BW339" s="935"/>
      <c r="BX339" s="936"/>
      <c r="CA339" s="937" t="s">
        <v>1011</v>
      </c>
      <c r="CB339" s="938" t="s">
        <v>684</v>
      </c>
      <c r="CC339" s="939"/>
      <c r="CD339" s="940"/>
      <c r="CE339" s="941"/>
      <c r="CF339" s="942"/>
      <c r="CG339" s="1016"/>
      <c r="CH339" s="898"/>
      <c r="CI339" s="898"/>
      <c r="CJ339" s="934"/>
      <c r="CK339" s="934"/>
      <c r="CL339" s="934"/>
      <c r="CM339" s="934"/>
      <c r="CN339" s="935"/>
      <c r="CO339" s="936"/>
      <c r="CR339" s="937" t="s">
        <v>1011</v>
      </c>
      <c r="CS339" s="938" t="s">
        <v>684</v>
      </c>
      <c r="CT339" s="939"/>
      <c r="CU339" s="940"/>
      <c r="CV339" s="941"/>
      <c r="CW339" s="942"/>
      <c r="CX339" s="1016"/>
      <c r="CY339" s="898"/>
      <c r="CZ339" s="898"/>
      <c r="DA339" s="934"/>
      <c r="DB339" s="934"/>
      <c r="DC339" s="934"/>
      <c r="DD339" s="934"/>
      <c r="DE339" s="935"/>
      <c r="DF339" s="936"/>
      <c r="DI339" s="937" t="s">
        <v>1011</v>
      </c>
      <c r="DJ339" s="938" t="s">
        <v>684</v>
      </c>
      <c r="DK339" s="939"/>
      <c r="DL339" s="940"/>
      <c r="DM339" s="941"/>
      <c r="DN339" s="942"/>
      <c r="DO339" s="1016"/>
      <c r="DP339" s="898"/>
      <c r="DQ339" s="898"/>
      <c r="DR339" s="934"/>
      <c r="DS339" s="934"/>
      <c r="DT339" s="934"/>
      <c r="DU339" s="934"/>
      <c r="DV339" s="935"/>
      <c r="DW339" s="936"/>
      <c r="DZ339" s="937" t="s">
        <v>1011</v>
      </c>
      <c r="EA339" s="938" t="s">
        <v>684</v>
      </c>
      <c r="EB339" s="939"/>
      <c r="EC339" s="940"/>
      <c r="ED339" s="941"/>
      <c r="EE339" s="942"/>
      <c r="EF339" s="1016"/>
      <c r="EG339" s="898"/>
      <c r="EH339" s="898"/>
      <c r="EI339" s="934"/>
      <c r="EJ339" s="934"/>
      <c r="EK339" s="934"/>
      <c r="EL339" s="934"/>
      <c r="EM339" s="935"/>
      <c r="EN339" s="936"/>
      <c r="EQ339" s="937" t="s">
        <v>1011</v>
      </c>
      <c r="ER339" s="938" t="s">
        <v>684</v>
      </c>
      <c r="ES339" s="939"/>
      <c r="ET339" s="940"/>
      <c r="EU339" s="941"/>
      <c r="EV339" s="942"/>
      <c r="EW339" s="1016"/>
      <c r="EX339" s="898"/>
      <c r="EY339" s="898"/>
      <c r="EZ339" s="934"/>
      <c r="FA339" s="934"/>
      <c r="FB339" s="934"/>
      <c r="FC339" s="934"/>
      <c r="FD339" s="935"/>
      <c r="FE339" s="936"/>
      <c r="FH339" s="937"/>
      <c r="FI339" s="938"/>
      <c r="FJ339" s="939"/>
      <c r="FK339" s="940"/>
      <c r="FL339" s="941"/>
      <c r="FM339" s="942"/>
      <c r="FN339" s="1016"/>
      <c r="FO339" s="898"/>
      <c r="FP339" s="898"/>
      <c r="FQ339" s="934"/>
      <c r="FR339" s="934"/>
      <c r="FS339" s="934"/>
      <c r="FT339" s="934"/>
      <c r="FU339" s="935"/>
      <c r="FV339" s="936"/>
      <c r="FY339" s="937" t="s">
        <v>1011</v>
      </c>
      <c r="FZ339" s="938" t="s">
        <v>684</v>
      </c>
      <c r="GA339" s="939"/>
      <c r="GB339" s="940"/>
      <c r="GC339" s="941"/>
      <c r="GD339" s="942"/>
      <c r="GE339" s="1016"/>
      <c r="GF339" s="898"/>
      <c r="GG339" s="898"/>
      <c r="GH339" s="934"/>
      <c r="GI339" s="934"/>
      <c r="GJ339" s="934"/>
      <c r="GK339" s="934"/>
      <c r="GL339" s="935"/>
      <c r="GM339" s="936"/>
      <c r="GP339" s="937" t="s">
        <v>1011</v>
      </c>
      <c r="GQ339" s="938" t="s">
        <v>684</v>
      </c>
      <c r="GR339" s="939"/>
      <c r="GS339" s="940"/>
      <c r="GT339" s="941"/>
      <c r="GU339" s="942"/>
      <c r="GV339" s="1016"/>
      <c r="GW339" s="898"/>
      <c r="GX339" s="898"/>
      <c r="GY339" s="934"/>
      <c r="GZ339" s="934"/>
      <c r="HA339" s="934"/>
      <c r="HB339" s="934"/>
      <c r="HC339" s="935"/>
      <c r="HD339" s="936"/>
      <c r="HG339" s="937" t="s">
        <v>1011</v>
      </c>
      <c r="HH339" s="938" t="s">
        <v>684</v>
      </c>
      <c r="HI339" s="939"/>
      <c r="HJ339" s="940"/>
      <c r="HK339" s="941"/>
      <c r="HL339" s="942"/>
      <c r="HM339" s="1016"/>
      <c r="HN339" s="898"/>
      <c r="HO339" s="898"/>
      <c r="HP339" s="934"/>
      <c r="HQ339" s="934"/>
      <c r="HR339" s="934"/>
      <c r="HS339" s="934"/>
      <c r="HT339" s="935"/>
      <c r="HU339" s="936"/>
      <c r="HX339" s="937" t="s">
        <v>1011</v>
      </c>
      <c r="HY339" s="938" t="s">
        <v>684</v>
      </c>
      <c r="HZ339" s="939"/>
      <c r="IA339" s="940"/>
      <c r="IB339" s="941"/>
      <c r="IC339" s="942"/>
      <c r="ID339" s="1016"/>
      <c r="IE339" s="898"/>
      <c r="IF339" s="898"/>
      <c r="IG339" s="934"/>
      <c r="IH339" s="934"/>
      <c r="II339" s="934"/>
      <c r="IJ339" s="934"/>
      <c r="IK339" s="935"/>
      <c r="IL339" s="936"/>
      <c r="IO339" s="937" t="s">
        <v>1011</v>
      </c>
      <c r="IP339" s="938" t="s">
        <v>684</v>
      </c>
      <c r="IQ339" s="939"/>
      <c r="IR339" s="940"/>
      <c r="IS339" s="941"/>
      <c r="IT339" s="942"/>
      <c r="IU339" s="1016"/>
      <c r="IV339" s="898"/>
      <c r="IW339" s="898"/>
      <c r="IX339" s="934"/>
      <c r="IY339" s="934"/>
      <c r="IZ339" s="934"/>
      <c r="JA339" s="934"/>
      <c r="JB339" s="935"/>
      <c r="JC339" s="936"/>
      <c r="JF339" s="937" t="s">
        <v>1011</v>
      </c>
      <c r="JG339" s="938" t="s">
        <v>684</v>
      </c>
      <c r="JH339" s="939"/>
      <c r="JI339" s="940"/>
      <c r="JJ339" s="941"/>
      <c r="JK339" s="942"/>
      <c r="JL339" s="1016"/>
      <c r="JM339" s="898"/>
      <c r="JN339" s="898"/>
      <c r="JO339" s="934"/>
      <c r="JP339" s="934"/>
      <c r="JQ339" s="934"/>
      <c r="JR339" s="934"/>
      <c r="JS339" s="935"/>
      <c r="JT339" s="936"/>
      <c r="JW339" s="937" t="s">
        <v>1011</v>
      </c>
      <c r="JX339" s="938" t="s">
        <v>684</v>
      </c>
      <c r="JY339" s="939"/>
      <c r="JZ339" s="940"/>
      <c r="KA339" s="941"/>
      <c r="KB339" s="942"/>
      <c r="KC339" s="1016"/>
      <c r="KD339" s="898"/>
      <c r="KE339" s="898"/>
      <c r="KF339" s="934"/>
      <c r="KG339" s="934"/>
      <c r="KH339" s="934"/>
      <c r="KI339" s="934"/>
      <c r="KJ339" s="935"/>
      <c r="KK339" s="936"/>
      <c r="KN339" s="937" t="s">
        <v>1011</v>
      </c>
      <c r="KO339" s="938" t="s">
        <v>684</v>
      </c>
      <c r="KP339" s="939"/>
      <c r="KQ339" s="940"/>
      <c r="KR339" s="941"/>
      <c r="KS339" s="942"/>
      <c r="KT339" s="1016"/>
      <c r="KU339" s="898"/>
      <c r="KV339" s="898"/>
      <c r="KW339" s="934"/>
      <c r="KX339" s="934"/>
      <c r="KY339" s="934"/>
      <c r="KZ339" s="934"/>
      <c r="LA339" s="935"/>
      <c r="LB339" s="936"/>
      <c r="LE339" s="937" t="s">
        <v>1011</v>
      </c>
      <c r="LF339" s="938" t="s">
        <v>684</v>
      </c>
      <c r="LG339" s="939"/>
      <c r="LH339" s="940"/>
      <c r="LI339" s="1007">
        <v>0</v>
      </c>
      <c r="LJ339" s="1008"/>
      <c r="LK339" s="1016"/>
      <c r="LL339" s="898"/>
      <c r="LM339" s="898"/>
      <c r="LN339" s="934"/>
      <c r="LO339" s="934"/>
      <c r="LP339" s="934"/>
      <c r="LQ339" s="934"/>
      <c r="LR339" s="935"/>
      <c r="LS339" s="936"/>
      <c r="LV339" s="937" t="s">
        <v>1011</v>
      </c>
      <c r="LW339" s="938" t="s">
        <v>684</v>
      </c>
      <c r="LX339" s="939"/>
      <c r="LY339" s="940"/>
      <c r="LZ339" s="941"/>
      <c r="MA339" s="942"/>
      <c r="MB339" s="1016"/>
      <c r="MC339" s="898"/>
      <c r="MD339" s="898"/>
      <c r="ME339" s="934"/>
      <c r="MF339" s="934"/>
      <c r="MG339" s="934"/>
      <c r="MH339" s="934"/>
      <c r="MI339" s="935"/>
      <c r="MJ339" s="936"/>
      <c r="MM339" s="937" t="s">
        <v>1011</v>
      </c>
      <c r="MN339" s="938" t="s">
        <v>684</v>
      </c>
      <c r="MO339" s="939"/>
      <c r="MP339" s="940"/>
      <c r="MQ339" s="941"/>
      <c r="MR339" s="942"/>
      <c r="MS339" s="1016"/>
      <c r="MT339" s="898"/>
      <c r="MU339" s="898"/>
      <c r="MV339" s="934"/>
      <c r="MW339" s="934"/>
      <c r="MX339" s="934"/>
      <c r="MY339" s="934"/>
      <c r="MZ339" s="935"/>
      <c r="NA339" s="936"/>
      <c r="ND339" s="946" t="s">
        <v>1011</v>
      </c>
      <c r="NE339" s="1009" t="s">
        <v>684</v>
      </c>
      <c r="NF339" s="948"/>
      <c r="NG339" s="949"/>
      <c r="NH339" s="998"/>
      <c r="NI339" s="950"/>
      <c r="NJ339" s="1016"/>
      <c r="NK339" s="898"/>
      <c r="NL339" s="898"/>
      <c r="NM339" s="934"/>
      <c r="NN339" s="934"/>
      <c r="NO339" s="934"/>
      <c r="NP339" s="934"/>
      <c r="NQ339" s="935"/>
      <c r="NR339" s="936"/>
      <c r="NU339" s="951" t="s">
        <v>1011</v>
      </c>
      <c r="NV339" s="1010" t="s">
        <v>684</v>
      </c>
      <c r="NW339" s="953"/>
      <c r="NX339" s="954"/>
      <c r="NY339" s="1011"/>
      <c r="NZ339" s="955"/>
      <c r="OA339" s="1016"/>
      <c r="OB339" s="898"/>
      <c r="OC339" s="898"/>
      <c r="OD339" s="934"/>
      <c r="OE339" s="934"/>
      <c r="OF339" s="934"/>
      <c r="OG339" s="934"/>
      <c r="OH339" s="935"/>
      <c r="OI339" s="936"/>
      <c r="OL339" s="937" t="s">
        <v>1011</v>
      </c>
      <c r="OM339" s="938" t="s">
        <v>684</v>
      </c>
      <c r="ON339" s="939"/>
      <c r="OO339" s="940"/>
      <c r="OP339" s="941"/>
      <c r="OQ339" s="942"/>
      <c r="OR339" s="1016"/>
      <c r="OS339" s="898"/>
      <c r="OT339" s="898"/>
      <c r="OU339" s="934"/>
      <c r="OV339" s="934"/>
      <c r="OW339" s="934"/>
      <c r="OX339" s="934"/>
      <c r="OY339" s="935"/>
      <c r="OZ339" s="936"/>
      <c r="PC339" s="937" t="s">
        <v>1011</v>
      </c>
      <c r="PD339" s="938" t="s">
        <v>684</v>
      </c>
      <c r="PE339" s="939"/>
      <c r="PF339" s="940"/>
      <c r="PG339" s="956"/>
      <c r="PH339" s="957"/>
      <c r="PI339" s="1249"/>
      <c r="PJ339" s="898"/>
      <c r="PK339" s="898"/>
      <c r="PL339" s="934"/>
      <c r="PM339" s="934"/>
      <c r="PN339" s="934"/>
      <c r="PO339" s="934"/>
      <c r="PP339" s="935"/>
      <c r="PQ339" s="936"/>
      <c r="PT339" s="937" t="s">
        <v>1011</v>
      </c>
      <c r="PU339" s="938" t="s">
        <v>684</v>
      </c>
      <c r="PV339" s="939"/>
      <c r="PW339" s="940"/>
      <c r="PX339" s="941"/>
      <c r="PY339" s="942"/>
      <c r="PZ339" s="1016"/>
      <c r="QA339" s="898"/>
      <c r="QB339" s="898"/>
      <c r="QC339" s="934"/>
      <c r="QD339" s="934"/>
      <c r="QE339" s="934"/>
      <c r="QF339" s="934"/>
      <c r="QG339" s="935"/>
      <c r="QH339" s="936"/>
      <c r="QK339" s="937" t="s">
        <v>1011</v>
      </c>
      <c r="QL339" s="938" t="s">
        <v>684</v>
      </c>
      <c r="QM339" s="939"/>
      <c r="QN339" s="940"/>
      <c r="QO339" s="1007">
        <v>0</v>
      </c>
      <c r="QP339" s="1008"/>
      <c r="QQ339" s="1016"/>
      <c r="QR339" s="898"/>
      <c r="QS339" s="898"/>
      <c r="QT339" s="934"/>
      <c r="QU339" s="934"/>
      <c r="QV339" s="934"/>
      <c r="QW339" s="934"/>
      <c r="QX339" s="935"/>
      <c r="QY339" s="936"/>
      <c r="RB339" s="405"/>
      <c r="RC339" s="406"/>
      <c r="RD339" s="407"/>
      <c r="RE339" s="408"/>
      <c r="RF339" s="409"/>
      <c r="RG339" s="410"/>
      <c r="RH339" s="410"/>
      <c r="RI339" s="898"/>
      <c r="RJ339" s="898"/>
      <c r="RK339" s="934"/>
      <c r="RL339" s="934"/>
      <c r="RM339" s="934"/>
      <c r="RN339" s="934"/>
      <c r="RO339" s="935"/>
      <c r="RP339" s="936"/>
      <c r="RS339" s="405"/>
      <c r="RT339" s="406"/>
      <c r="RU339" s="407"/>
      <c r="RV339" s="408"/>
      <c r="RW339" s="409"/>
      <c r="RX339" s="410"/>
      <c r="RY339" s="410"/>
      <c r="RZ339" s="898"/>
      <c r="SA339" s="898"/>
      <c r="SB339" s="934"/>
      <c r="SC339" s="934"/>
      <c r="SD339" s="934"/>
      <c r="SE339" s="934"/>
      <c r="SF339" s="935"/>
      <c r="SG339" s="936"/>
      <c r="SJ339" s="405"/>
      <c r="SK339" s="406"/>
      <c r="SL339" s="407"/>
      <c r="SM339" s="408"/>
      <c r="SN339" s="409"/>
      <c r="SO339" s="410"/>
      <c r="SP339" s="410"/>
      <c r="SQ339" s="898"/>
      <c r="SR339" s="898"/>
      <c r="SS339" s="934"/>
      <c r="ST339" s="934"/>
      <c r="SU339" s="934"/>
      <c r="SV339" s="934"/>
      <c r="SW339" s="935"/>
      <c r="SX339" s="936"/>
    </row>
    <row r="340" spans="2:518" ht="96.75" customHeight="1" thickTop="1" thickBot="1">
      <c r="B340" s="958" t="s">
        <v>1012</v>
      </c>
      <c r="C340" s="1190" t="s">
        <v>685</v>
      </c>
      <c r="D340" s="1179" t="s">
        <v>149</v>
      </c>
      <c r="E340" s="1180">
        <v>1</v>
      </c>
      <c r="F340" s="1015"/>
      <c r="G340" s="1025">
        <f>ROUND(E340*F340,0)</f>
        <v>0</v>
      </c>
      <c r="H340" s="1016"/>
      <c r="K340" s="958" t="s">
        <v>1012</v>
      </c>
      <c r="L340" s="1190" t="s">
        <v>685</v>
      </c>
      <c r="M340" s="1179" t="s">
        <v>149</v>
      </c>
      <c r="N340" s="1180">
        <v>1</v>
      </c>
      <c r="O340" s="1017">
        <v>484977</v>
      </c>
      <c r="P340" s="1025">
        <f t="shared" ref="P340:P342" si="6107">ROUND(N340*O340,0)</f>
        <v>484977</v>
      </c>
      <c r="Q340" s="1016"/>
      <c r="R340" s="898">
        <f>IF(EXACT(VLOOKUP(K340,OFERTA_0,2,FALSE),L340),1,0)</f>
        <v>1</v>
      </c>
      <c r="S340" s="898">
        <f>IF(EXACT(VLOOKUP(K340,OFERTA_0,3,FALSE),M340),1,0)</f>
        <v>1</v>
      </c>
      <c r="T340" s="899">
        <f>IF(EXACT(VLOOKUP(K340,OFERTA_0,4,FALSE),N340),1,0)</f>
        <v>1</v>
      </c>
      <c r="U340" s="899">
        <f t="shared" ref="U340:V342" si="6108">IF(O340=0,0,1)</f>
        <v>1</v>
      </c>
      <c r="V340" s="899">
        <f t="shared" si="6108"/>
        <v>1</v>
      </c>
      <c r="W340" s="899">
        <f>PRODUCT(R340:V340)</f>
        <v>1</v>
      </c>
      <c r="X340" s="966">
        <f>ROUND(P340,0)</f>
        <v>484977</v>
      </c>
      <c r="Y340" s="901">
        <f>P340-X340</f>
        <v>0</v>
      </c>
      <c r="Z340" s="872"/>
      <c r="AA340" s="872"/>
      <c r="AB340" s="958" t="s">
        <v>1012</v>
      </c>
      <c r="AC340" s="1190" t="s">
        <v>685</v>
      </c>
      <c r="AD340" s="1179" t="s">
        <v>149</v>
      </c>
      <c r="AE340" s="1180">
        <v>1</v>
      </c>
      <c r="AF340" s="1015">
        <v>597332</v>
      </c>
      <c r="AG340" s="1025">
        <f t="shared" ref="AG340:AG342" si="6109">ROUND(AE340*AF340,0)</f>
        <v>597332</v>
      </c>
      <c r="AH340" s="1016"/>
      <c r="AI340" s="898">
        <f>IF(EXACT(VLOOKUP(AB340,OFERTA_0,2,FALSE),AC340),1,0)</f>
        <v>1</v>
      </c>
      <c r="AJ340" s="898">
        <f>IF(EXACT(VLOOKUP(AB340,OFERTA_0,3,FALSE),AD340),1,0)</f>
        <v>1</v>
      </c>
      <c r="AK340" s="899">
        <f>IF(EXACT(VLOOKUP(AB340,OFERTA_0,4,FALSE),AE340),1,0)</f>
        <v>1</v>
      </c>
      <c r="AL340" s="899">
        <f t="shared" ref="AL340:AL342" si="6110">IF(AF340=0,0,1)</f>
        <v>1</v>
      </c>
      <c r="AM340" s="899">
        <f t="shared" ref="AM340:AM342" si="6111">IF(AG340=0,0,1)</f>
        <v>1</v>
      </c>
      <c r="AN340" s="899">
        <f>PRODUCT(AI340:AM340)</f>
        <v>1</v>
      </c>
      <c r="AO340" s="966">
        <f>ROUND(AG340,0)</f>
        <v>597332</v>
      </c>
      <c r="AP340" s="901">
        <f>AG340-AO340</f>
        <v>0</v>
      </c>
      <c r="AQ340" s="872"/>
      <c r="AR340" s="872"/>
      <c r="AS340" s="958" t="s">
        <v>1012</v>
      </c>
      <c r="AT340" s="1191" t="s">
        <v>685</v>
      </c>
      <c r="AU340" s="1179" t="s">
        <v>149</v>
      </c>
      <c r="AV340" s="1180">
        <v>1</v>
      </c>
      <c r="AW340" s="1019">
        <v>1500000</v>
      </c>
      <c r="AX340" s="1026">
        <f t="shared" ref="AX340:AX342" si="6112">ROUND(AV340*AW340,0)</f>
        <v>1500000</v>
      </c>
      <c r="AY340" s="1016"/>
      <c r="AZ340" s="898">
        <f>IF(EXACT(VLOOKUP(AS340,OFERTA_0,2,FALSE),AT340),1,0)</f>
        <v>1</v>
      </c>
      <c r="BA340" s="898">
        <f>IF(EXACT(VLOOKUP(AS340,OFERTA_0,3,FALSE),AU340),1,0)</f>
        <v>1</v>
      </c>
      <c r="BB340" s="899">
        <f>IF(EXACT(VLOOKUP(AS340,OFERTA_0,4,FALSE),AV340),1,0)</f>
        <v>1</v>
      </c>
      <c r="BC340" s="899">
        <f t="shared" ref="BC340:BC342" si="6113">IF(AW340=0,0,1)</f>
        <v>1</v>
      </c>
      <c r="BD340" s="899">
        <f t="shared" ref="BD340:BD342" si="6114">IF(AX340=0,0,1)</f>
        <v>1</v>
      </c>
      <c r="BE340" s="899">
        <f>PRODUCT(AZ340:BD340)</f>
        <v>1</v>
      </c>
      <c r="BF340" s="966">
        <f>ROUND(AX340,0)</f>
        <v>1500000</v>
      </c>
      <c r="BG340" s="901">
        <f>AX340-BF340</f>
        <v>0</v>
      </c>
      <c r="BJ340" s="958" t="s">
        <v>1012</v>
      </c>
      <c r="BK340" s="1190" t="s">
        <v>685</v>
      </c>
      <c r="BL340" s="1179" t="s">
        <v>149</v>
      </c>
      <c r="BM340" s="1180">
        <v>1</v>
      </c>
      <c r="BN340" s="1015">
        <v>1250000</v>
      </c>
      <c r="BO340" s="1025">
        <f t="shared" ref="BO340:BO342" si="6115">ROUND(BM340*BN340,0)</f>
        <v>1250000</v>
      </c>
      <c r="BP340" s="1016"/>
      <c r="BQ340" s="898">
        <f>IF(EXACT(VLOOKUP(BJ340,OFERTA_0,2,FALSE),BK340),1,0)</f>
        <v>1</v>
      </c>
      <c r="BR340" s="898">
        <f>IF(EXACT(VLOOKUP(BJ340,OFERTA_0,3,FALSE),BL340),1,0)</f>
        <v>1</v>
      </c>
      <c r="BS340" s="899">
        <f>IF(EXACT(VLOOKUP(BJ340,OFERTA_0,4,FALSE),BM340),1,0)</f>
        <v>1</v>
      </c>
      <c r="BT340" s="899">
        <f t="shared" ref="BT340:BT342" si="6116">IF(BN340=0,0,1)</f>
        <v>1</v>
      </c>
      <c r="BU340" s="899">
        <f t="shared" ref="BU340:BU342" si="6117">IF(BO340=0,0,1)</f>
        <v>1</v>
      </c>
      <c r="BV340" s="899">
        <f>PRODUCT(BQ340:BU340)</f>
        <v>1</v>
      </c>
      <c r="BW340" s="966">
        <f>ROUND(BO340,0)</f>
        <v>1250000</v>
      </c>
      <c r="BX340" s="901">
        <f>BO340-BW340</f>
        <v>0</v>
      </c>
      <c r="CA340" s="958" t="s">
        <v>1012</v>
      </c>
      <c r="CB340" s="1190" t="s">
        <v>685</v>
      </c>
      <c r="CC340" s="1179" t="s">
        <v>149</v>
      </c>
      <c r="CD340" s="1180">
        <v>1</v>
      </c>
      <c r="CE340" s="1015">
        <v>472367</v>
      </c>
      <c r="CF340" s="1025">
        <f t="shared" ref="CF340:CF342" si="6118">ROUND(CD340*CE340,0)</f>
        <v>472367</v>
      </c>
      <c r="CG340" s="1016"/>
      <c r="CH340" s="898">
        <f>IF(EXACT(VLOOKUP(CA340,OFERTA_0,2,FALSE),CB340),1,0)</f>
        <v>1</v>
      </c>
      <c r="CI340" s="898">
        <f>IF(EXACT(VLOOKUP(CA340,OFERTA_0,3,FALSE),CC340),1,0)</f>
        <v>1</v>
      </c>
      <c r="CJ340" s="899">
        <f>IF(EXACT(VLOOKUP(CA340,OFERTA_0,4,FALSE),CD340),1,0)</f>
        <v>1</v>
      </c>
      <c r="CK340" s="899">
        <f t="shared" ref="CK340:CK342" si="6119">IF(CE340=0,0,1)</f>
        <v>1</v>
      </c>
      <c r="CL340" s="899">
        <f t="shared" ref="CL340:CL342" si="6120">IF(CF340=0,0,1)</f>
        <v>1</v>
      </c>
      <c r="CM340" s="899">
        <f>PRODUCT(CH340:CL340)</f>
        <v>1</v>
      </c>
      <c r="CN340" s="966">
        <f>ROUND(CF340,0)</f>
        <v>472367</v>
      </c>
      <c r="CO340" s="901">
        <f>CF340-CN340</f>
        <v>0</v>
      </c>
      <c r="CR340" s="958" t="s">
        <v>1012</v>
      </c>
      <c r="CS340" s="1190" t="s">
        <v>685</v>
      </c>
      <c r="CT340" s="1179" t="s">
        <v>149</v>
      </c>
      <c r="CU340" s="1180">
        <v>1</v>
      </c>
      <c r="CV340" s="1015">
        <v>9800</v>
      </c>
      <c r="CW340" s="1025">
        <f t="shared" ref="CW340:CW342" si="6121">ROUND(CU340*CV340,0)</f>
        <v>9800</v>
      </c>
      <c r="CX340" s="1016"/>
      <c r="CY340" s="898">
        <f>IF(EXACT(VLOOKUP(CR340,OFERTA_0,2,FALSE),CS340),1,0)</f>
        <v>1</v>
      </c>
      <c r="CZ340" s="898">
        <f>IF(EXACT(VLOOKUP(CR340,OFERTA_0,3,FALSE),CT340),1,0)</f>
        <v>1</v>
      </c>
      <c r="DA340" s="899">
        <f>IF(EXACT(VLOOKUP(CR340,OFERTA_0,4,FALSE),CU340),1,0)</f>
        <v>1</v>
      </c>
      <c r="DB340" s="899">
        <f t="shared" ref="DB340:DB342" si="6122">IF(CV340=0,0,1)</f>
        <v>1</v>
      </c>
      <c r="DC340" s="899">
        <f t="shared" ref="DC340:DC342" si="6123">IF(CW340=0,0,1)</f>
        <v>1</v>
      </c>
      <c r="DD340" s="899">
        <f>PRODUCT(CY340:DC340)</f>
        <v>1</v>
      </c>
      <c r="DE340" s="966">
        <f>ROUND(CW340,0)</f>
        <v>9800</v>
      </c>
      <c r="DF340" s="901">
        <f>CW340-DE340</f>
        <v>0</v>
      </c>
      <c r="DI340" s="958" t="s">
        <v>1012</v>
      </c>
      <c r="DJ340" s="1190" t="s">
        <v>685</v>
      </c>
      <c r="DK340" s="1179" t="s">
        <v>149</v>
      </c>
      <c r="DL340" s="1180">
        <v>1</v>
      </c>
      <c r="DM340" s="1015">
        <v>1337428</v>
      </c>
      <c r="DN340" s="1025">
        <f t="shared" ref="DN340:DN342" si="6124">ROUND(DL340*DM340,0)</f>
        <v>1337428</v>
      </c>
      <c r="DO340" s="1016"/>
      <c r="DP340" s="898">
        <f>IF(EXACT(VLOOKUP(DI340,OFERTA_0,2,FALSE),DJ340),1,0)</f>
        <v>1</v>
      </c>
      <c r="DQ340" s="898">
        <f>IF(EXACT(VLOOKUP(DI340,OFERTA_0,3,FALSE),DK340),1,0)</f>
        <v>1</v>
      </c>
      <c r="DR340" s="899">
        <f>IF(EXACT(VLOOKUP(DI340,OFERTA_0,4,FALSE),DL340),1,0)</f>
        <v>1</v>
      </c>
      <c r="DS340" s="899">
        <f t="shared" ref="DS340:DS342" si="6125">IF(DM340=0,0,1)</f>
        <v>1</v>
      </c>
      <c r="DT340" s="899">
        <f t="shared" ref="DT340:DT342" si="6126">IF(DN340=0,0,1)</f>
        <v>1</v>
      </c>
      <c r="DU340" s="899">
        <f>PRODUCT(DP340:DT340)</f>
        <v>1</v>
      </c>
      <c r="DV340" s="966">
        <f>ROUND(DN340,0)</f>
        <v>1337428</v>
      </c>
      <c r="DW340" s="901">
        <f>DN340-DV340</f>
        <v>0</v>
      </c>
      <c r="DZ340" s="958" t="s">
        <v>1012</v>
      </c>
      <c r="EA340" s="1190" t="s">
        <v>685</v>
      </c>
      <c r="EB340" s="1179" t="s">
        <v>149</v>
      </c>
      <c r="EC340" s="1180">
        <v>1</v>
      </c>
      <c r="ED340" s="1015">
        <v>12700</v>
      </c>
      <c r="EE340" s="1025">
        <f t="shared" ref="EE340:EE342" si="6127">ROUND(EC340*ED340,0)</f>
        <v>12700</v>
      </c>
      <c r="EF340" s="1016"/>
      <c r="EG340" s="898">
        <f>IF(EXACT(VLOOKUP(DZ340,OFERTA_0,2,FALSE),EA340),1,0)</f>
        <v>1</v>
      </c>
      <c r="EH340" s="898">
        <f>IF(EXACT(VLOOKUP(DZ340,OFERTA_0,3,FALSE),EB340),1,0)</f>
        <v>1</v>
      </c>
      <c r="EI340" s="899">
        <f>IF(EXACT(VLOOKUP(DZ340,OFERTA_0,4,FALSE),EC340),1,0)</f>
        <v>1</v>
      </c>
      <c r="EJ340" s="899">
        <f t="shared" ref="EJ340:EJ342" si="6128">IF(ED340=0,0,1)</f>
        <v>1</v>
      </c>
      <c r="EK340" s="899">
        <f t="shared" ref="EK340:EK342" si="6129">IF(EE340=0,0,1)</f>
        <v>1</v>
      </c>
      <c r="EL340" s="899">
        <f>PRODUCT(EG340:EK340)</f>
        <v>1</v>
      </c>
      <c r="EM340" s="966">
        <f>ROUND(EE340,0)</f>
        <v>12700</v>
      </c>
      <c r="EN340" s="901">
        <f>EE340-EM340</f>
        <v>0</v>
      </c>
      <c r="EQ340" s="958" t="s">
        <v>1012</v>
      </c>
      <c r="ER340" s="1190" t="s">
        <v>685</v>
      </c>
      <c r="ES340" s="1179" t="s">
        <v>149</v>
      </c>
      <c r="ET340" s="1180">
        <v>1</v>
      </c>
      <c r="EU340" s="1015">
        <v>475000</v>
      </c>
      <c r="EV340" s="1025">
        <f t="shared" ref="EV340:EV342" si="6130">ROUND(ET340*EU340,0)</f>
        <v>475000</v>
      </c>
      <c r="EW340" s="1016"/>
      <c r="EX340" s="898">
        <f>IF(EXACT(VLOOKUP(EQ340,OFERTA_0,2,FALSE),ER340),1,0)</f>
        <v>1</v>
      </c>
      <c r="EY340" s="898">
        <f>IF(EXACT(VLOOKUP(EQ340,OFERTA_0,3,FALSE),ES340),1,0)</f>
        <v>1</v>
      </c>
      <c r="EZ340" s="899">
        <f>IF(EXACT(VLOOKUP(EQ340,OFERTA_0,4,FALSE),ET340),1,0)</f>
        <v>1</v>
      </c>
      <c r="FA340" s="899">
        <f t="shared" ref="FA340:FA342" si="6131">IF(EU340=0,0,1)</f>
        <v>1</v>
      </c>
      <c r="FB340" s="899">
        <f t="shared" ref="FB340:FB342" si="6132">IF(EV340=0,0,1)</f>
        <v>1</v>
      </c>
      <c r="FC340" s="899">
        <f>PRODUCT(EX340:FB340)</f>
        <v>1</v>
      </c>
      <c r="FD340" s="966">
        <f>ROUND(EV340,0)</f>
        <v>475000</v>
      </c>
      <c r="FE340" s="901">
        <f>EV340-FD340</f>
        <v>0</v>
      </c>
      <c r="FH340" s="958"/>
      <c r="FI340" s="1190"/>
      <c r="FJ340" s="1179"/>
      <c r="FK340" s="1180"/>
      <c r="FL340" s="1015"/>
      <c r="FM340" s="1025">
        <f t="shared" ref="FM340:FM342" si="6133">ROUND(FK340*FL340,0)</f>
        <v>0</v>
      </c>
      <c r="FN340" s="1016"/>
      <c r="FO340" s="898" t="e">
        <f>IF(EXACT(VLOOKUP(FH340,OFERTA_0,2,FALSE),FI340),1,0)</f>
        <v>#N/A</v>
      </c>
      <c r="FP340" s="898" t="e">
        <f>IF(EXACT(VLOOKUP(FH340,OFERTA_0,3,FALSE),FJ340),1,0)</f>
        <v>#N/A</v>
      </c>
      <c r="FQ340" s="899" t="e">
        <f>IF(EXACT(VLOOKUP(FH340,OFERTA_0,4,FALSE),FK340),1,0)</f>
        <v>#N/A</v>
      </c>
      <c r="FR340" s="899">
        <f t="shared" ref="FR340:FR342" si="6134">IF(FL340=0,0,1)</f>
        <v>0</v>
      </c>
      <c r="FS340" s="899">
        <f t="shared" ref="FS340:FS342" si="6135">IF(FM340=0,0,1)</f>
        <v>0</v>
      </c>
      <c r="FT340" s="899" t="e">
        <f>PRODUCT(FO340:FS340)</f>
        <v>#N/A</v>
      </c>
      <c r="FU340" s="966">
        <f>ROUND(FM340,0)</f>
        <v>0</v>
      </c>
      <c r="FV340" s="901">
        <f>FM340-FU340</f>
        <v>0</v>
      </c>
      <c r="FY340" s="958" t="s">
        <v>1012</v>
      </c>
      <c r="FZ340" s="1190" t="s">
        <v>685</v>
      </c>
      <c r="GA340" s="1179" t="s">
        <v>149</v>
      </c>
      <c r="GB340" s="1180">
        <v>1</v>
      </c>
      <c r="GC340" s="1017">
        <v>484977</v>
      </c>
      <c r="GD340" s="1025">
        <f t="shared" ref="GD340:GD342" si="6136">ROUND(GB340*GC340,0)</f>
        <v>484977</v>
      </c>
      <c r="GE340" s="1016"/>
      <c r="GF340" s="898">
        <f>IF(EXACT(VLOOKUP(FY340,OFERTA_0,2,FALSE),FZ340),1,0)</f>
        <v>1</v>
      </c>
      <c r="GG340" s="898">
        <f>IF(EXACT(VLOOKUP(FY340,OFERTA_0,3,FALSE),GA340),1,0)</f>
        <v>1</v>
      </c>
      <c r="GH340" s="899">
        <f>IF(EXACT(VLOOKUP(FY340,OFERTA_0,4,FALSE),GB340),1,0)</f>
        <v>1</v>
      </c>
      <c r="GI340" s="899">
        <f t="shared" ref="GI340:GI342" si="6137">IF(GC340=0,0,1)</f>
        <v>1</v>
      </c>
      <c r="GJ340" s="899">
        <f t="shared" ref="GJ340:GJ342" si="6138">IF(GD340=0,0,1)</f>
        <v>1</v>
      </c>
      <c r="GK340" s="899">
        <f>PRODUCT(GF340:GJ340)</f>
        <v>1</v>
      </c>
      <c r="GL340" s="966">
        <f>ROUND(GD340,0)</f>
        <v>484977</v>
      </c>
      <c r="GM340" s="901">
        <f>GD340-GL340</f>
        <v>0</v>
      </c>
      <c r="GP340" s="958" t="s">
        <v>1012</v>
      </c>
      <c r="GQ340" s="1190" t="s">
        <v>685</v>
      </c>
      <c r="GR340" s="1179" t="s">
        <v>149</v>
      </c>
      <c r="GS340" s="1180">
        <v>1</v>
      </c>
      <c r="GT340" s="1015">
        <v>475200</v>
      </c>
      <c r="GU340" s="1025">
        <f t="shared" ref="GU340:GU342" si="6139">ROUND(GS340*GT340,0)</f>
        <v>475200</v>
      </c>
      <c r="GV340" s="1016"/>
      <c r="GW340" s="898">
        <f>IF(EXACT(VLOOKUP(GP340,OFERTA_0,2,FALSE),GQ340),1,0)</f>
        <v>1</v>
      </c>
      <c r="GX340" s="898">
        <f>IF(EXACT(VLOOKUP(GP340,OFERTA_0,3,FALSE),GR340),1,0)</f>
        <v>1</v>
      </c>
      <c r="GY340" s="899">
        <f>IF(EXACT(VLOOKUP(GP340,OFERTA_0,4,FALSE),GS340),1,0)</f>
        <v>1</v>
      </c>
      <c r="GZ340" s="899">
        <f t="shared" ref="GZ340:GZ342" si="6140">IF(GT340=0,0,1)</f>
        <v>1</v>
      </c>
      <c r="HA340" s="899">
        <f t="shared" ref="HA340:HA342" si="6141">IF(GU340=0,0,1)</f>
        <v>1</v>
      </c>
      <c r="HB340" s="899">
        <f>PRODUCT(GW340:HA340)</f>
        <v>1</v>
      </c>
      <c r="HC340" s="966">
        <f>ROUND(GU340,0)</f>
        <v>475200</v>
      </c>
      <c r="HD340" s="901">
        <f>GU340-HC340</f>
        <v>0</v>
      </c>
      <c r="HG340" s="958" t="s">
        <v>1012</v>
      </c>
      <c r="HH340" s="1190" t="s">
        <v>685</v>
      </c>
      <c r="HI340" s="1179" t="s">
        <v>149</v>
      </c>
      <c r="HJ340" s="1180">
        <v>1</v>
      </c>
      <c r="HK340" s="1015">
        <v>437625</v>
      </c>
      <c r="HL340" s="1025">
        <f t="shared" ref="HL340:HL342" si="6142">ROUND(HJ340*HK340,0)</f>
        <v>437625</v>
      </c>
      <c r="HM340" s="1016"/>
      <c r="HN340" s="898">
        <f>IF(EXACT(VLOOKUP(HG340,OFERTA_0,2,FALSE),HH340),1,0)</f>
        <v>1</v>
      </c>
      <c r="HO340" s="898">
        <f>IF(EXACT(VLOOKUP(HG340,OFERTA_0,3,FALSE),HI340),1,0)</f>
        <v>1</v>
      </c>
      <c r="HP340" s="899">
        <f>IF(EXACT(VLOOKUP(HG340,OFERTA_0,4,FALSE),HJ340),1,0)</f>
        <v>1</v>
      </c>
      <c r="HQ340" s="899">
        <f t="shared" ref="HQ340:HQ342" si="6143">IF(HK340=0,0,1)</f>
        <v>1</v>
      </c>
      <c r="HR340" s="899">
        <f t="shared" ref="HR340:HR342" si="6144">IF(HL340=0,0,1)</f>
        <v>1</v>
      </c>
      <c r="HS340" s="899">
        <f>PRODUCT(HN340:HR340)</f>
        <v>1</v>
      </c>
      <c r="HT340" s="966">
        <f>ROUND(HL340,0)</f>
        <v>437625</v>
      </c>
      <c r="HU340" s="901">
        <f>HL340-HT340</f>
        <v>0</v>
      </c>
      <c r="HX340" s="958" t="s">
        <v>1012</v>
      </c>
      <c r="HY340" s="1190" t="s">
        <v>685</v>
      </c>
      <c r="HZ340" s="1179" t="s">
        <v>149</v>
      </c>
      <c r="IA340" s="1180">
        <v>1</v>
      </c>
      <c r="IB340" s="1020">
        <v>243249</v>
      </c>
      <c r="IC340" s="1027">
        <f t="shared" ref="IC340:IC342" si="6145">ROUND(IA340*IB340,0)</f>
        <v>243249</v>
      </c>
      <c r="ID340" s="1016"/>
      <c r="IE340" s="898">
        <f>IF(EXACT(VLOOKUP(HX340,OFERTA_0,2,FALSE),HY340),1,0)</f>
        <v>1</v>
      </c>
      <c r="IF340" s="898">
        <f>IF(EXACT(VLOOKUP(HX340,OFERTA_0,3,FALSE),HZ340),1,0)</f>
        <v>1</v>
      </c>
      <c r="IG340" s="899">
        <f>IF(EXACT(VLOOKUP(HX340,OFERTA_0,4,FALSE),IA340),1,0)</f>
        <v>1</v>
      </c>
      <c r="IH340" s="899">
        <f t="shared" ref="IH340:IH342" si="6146">IF(IB340=0,0,1)</f>
        <v>1</v>
      </c>
      <c r="II340" s="899">
        <f t="shared" ref="II340:II342" si="6147">IF(IC340=0,0,1)</f>
        <v>1</v>
      </c>
      <c r="IJ340" s="899">
        <f>PRODUCT(IE340:II340)</f>
        <v>1</v>
      </c>
      <c r="IK340" s="966">
        <f>ROUND(IC340,0)</f>
        <v>243249</v>
      </c>
      <c r="IL340" s="901">
        <f>IC340-IK340</f>
        <v>0</v>
      </c>
      <c r="IO340" s="958" t="s">
        <v>1012</v>
      </c>
      <c r="IP340" s="1190" t="s">
        <v>685</v>
      </c>
      <c r="IQ340" s="1179" t="s">
        <v>149</v>
      </c>
      <c r="IR340" s="1180">
        <v>1</v>
      </c>
      <c r="IS340" s="1015">
        <v>871650</v>
      </c>
      <c r="IT340" s="1025">
        <f t="shared" ref="IT340:IT342" si="6148">ROUND(IR340*IS340,0)</f>
        <v>871650</v>
      </c>
      <c r="IU340" s="1016"/>
      <c r="IV340" s="898">
        <f>IF(EXACT(VLOOKUP(IO340,OFERTA_0,2,FALSE),IP340),1,0)</f>
        <v>1</v>
      </c>
      <c r="IW340" s="898">
        <f>IF(EXACT(VLOOKUP(IO340,OFERTA_0,3,FALSE),IQ340),1,0)</f>
        <v>1</v>
      </c>
      <c r="IX340" s="899">
        <f>IF(EXACT(VLOOKUP(IO340,OFERTA_0,4,FALSE),IR340),1,0)</f>
        <v>1</v>
      </c>
      <c r="IY340" s="899">
        <f t="shared" ref="IY340:IY342" si="6149">IF(IS340=0,0,1)</f>
        <v>1</v>
      </c>
      <c r="IZ340" s="899">
        <f t="shared" ref="IZ340:IZ342" si="6150">IF(IT340=0,0,1)</f>
        <v>1</v>
      </c>
      <c r="JA340" s="899">
        <f>PRODUCT(IV340:IZ340)</f>
        <v>1</v>
      </c>
      <c r="JB340" s="966">
        <f>ROUND(IT340,0)</f>
        <v>871650</v>
      </c>
      <c r="JC340" s="901">
        <f>IT340-JB340</f>
        <v>0</v>
      </c>
      <c r="JF340" s="958" t="s">
        <v>1012</v>
      </c>
      <c r="JG340" s="1190" t="s">
        <v>685</v>
      </c>
      <c r="JH340" s="1179" t="s">
        <v>149</v>
      </c>
      <c r="JI340" s="1180">
        <v>1</v>
      </c>
      <c r="JJ340" s="1015">
        <v>420000</v>
      </c>
      <c r="JK340" s="1025">
        <f t="shared" ref="JK340:JK342" si="6151">ROUND(JI340*JJ340,0)</f>
        <v>420000</v>
      </c>
      <c r="JL340" s="1016"/>
      <c r="JM340" s="898">
        <f>IF(EXACT(VLOOKUP(JF340,OFERTA_0,2,FALSE),JG340),1,0)</f>
        <v>1</v>
      </c>
      <c r="JN340" s="898">
        <f>IF(EXACT(VLOOKUP(JF340,OFERTA_0,3,FALSE),JH340),1,0)</f>
        <v>1</v>
      </c>
      <c r="JO340" s="899">
        <f>IF(EXACT(VLOOKUP(JF340,OFERTA_0,4,FALSE),JI340),1,0)</f>
        <v>1</v>
      </c>
      <c r="JP340" s="899">
        <f t="shared" ref="JP340:JP342" si="6152">IF(JJ340=0,0,1)</f>
        <v>1</v>
      </c>
      <c r="JQ340" s="899">
        <f t="shared" ref="JQ340:JQ342" si="6153">IF(JK340=0,0,1)</f>
        <v>1</v>
      </c>
      <c r="JR340" s="899">
        <f>PRODUCT(JM340:JQ340)</f>
        <v>1</v>
      </c>
      <c r="JS340" s="966">
        <f>ROUND(JK340,0)</f>
        <v>420000</v>
      </c>
      <c r="JT340" s="901">
        <f>JK340-JS340</f>
        <v>0</v>
      </c>
      <c r="JW340" s="958" t="s">
        <v>1012</v>
      </c>
      <c r="JX340" s="1190" t="s">
        <v>685</v>
      </c>
      <c r="JY340" s="1179" t="s">
        <v>149</v>
      </c>
      <c r="JZ340" s="1180">
        <v>1</v>
      </c>
      <c r="KA340" s="1015">
        <v>1862831.2500000002</v>
      </c>
      <c r="KB340" s="1025">
        <f t="shared" ref="KB340:KB342" si="6154">ROUND(JZ340*KA340,0)</f>
        <v>1862831</v>
      </c>
      <c r="KC340" s="1016"/>
      <c r="KD340" s="898">
        <f>IF(EXACT(VLOOKUP(JW340,OFERTA_0,2,FALSE),JX340),1,0)</f>
        <v>1</v>
      </c>
      <c r="KE340" s="898">
        <f>IF(EXACT(VLOOKUP(JW340,OFERTA_0,3,FALSE),JY340),1,0)</f>
        <v>1</v>
      </c>
      <c r="KF340" s="899">
        <f>IF(EXACT(VLOOKUP(JW340,OFERTA_0,4,FALSE),JZ340),1,0)</f>
        <v>1</v>
      </c>
      <c r="KG340" s="899">
        <f t="shared" ref="KG340:KG342" si="6155">IF(KA340=0,0,1)</f>
        <v>1</v>
      </c>
      <c r="KH340" s="899">
        <f t="shared" ref="KH340:KH342" si="6156">IF(KB340=0,0,1)</f>
        <v>1</v>
      </c>
      <c r="KI340" s="899">
        <f>PRODUCT(KD340:KH340)</f>
        <v>1</v>
      </c>
      <c r="KJ340" s="966">
        <f>ROUND(KB340,0)</f>
        <v>1862831</v>
      </c>
      <c r="KK340" s="901">
        <f>KB340-KJ340</f>
        <v>0</v>
      </c>
      <c r="KN340" s="958" t="s">
        <v>1012</v>
      </c>
      <c r="KO340" s="1190" t="s">
        <v>685</v>
      </c>
      <c r="KP340" s="1179" t="s">
        <v>149</v>
      </c>
      <c r="KQ340" s="1180">
        <v>1</v>
      </c>
      <c r="KR340" s="1015">
        <v>4000000</v>
      </c>
      <c r="KS340" s="1025">
        <f t="shared" ref="KS340:KS342" si="6157">ROUND(KQ340*KR340,0)</f>
        <v>4000000</v>
      </c>
      <c r="KT340" s="1016"/>
      <c r="KU340" s="898">
        <f>IF(EXACT(VLOOKUP(KN340,OFERTA_0,2,FALSE),KO340),1,0)</f>
        <v>1</v>
      </c>
      <c r="KV340" s="898">
        <f>IF(EXACT(VLOOKUP(KN340,OFERTA_0,3,FALSE),KP340),1,0)</f>
        <v>1</v>
      </c>
      <c r="KW340" s="899">
        <f>IF(EXACT(VLOOKUP(KN340,OFERTA_0,4,FALSE),KQ340),1,0)</f>
        <v>1</v>
      </c>
      <c r="KX340" s="899">
        <f t="shared" ref="KX340:KX342" si="6158">IF(KR340=0,0,1)</f>
        <v>1</v>
      </c>
      <c r="KY340" s="899">
        <f t="shared" ref="KY340:KY342" si="6159">IF(KS340=0,0,1)</f>
        <v>1</v>
      </c>
      <c r="KZ340" s="899">
        <f>PRODUCT(KU340:KY340)</f>
        <v>1</v>
      </c>
      <c r="LA340" s="966">
        <f>ROUND(KS340,0)</f>
        <v>4000000</v>
      </c>
      <c r="LB340" s="901">
        <f>KS340-LA340</f>
        <v>0</v>
      </c>
      <c r="LE340" s="958" t="s">
        <v>1012</v>
      </c>
      <c r="LF340" s="1190" t="s">
        <v>685</v>
      </c>
      <c r="LG340" s="1179" t="s">
        <v>149</v>
      </c>
      <c r="LH340" s="1180">
        <v>1</v>
      </c>
      <c r="LI340" s="1021">
        <v>1994000</v>
      </c>
      <c r="LJ340" s="1028">
        <f t="shared" ref="LJ340:LJ342" si="6160">ROUND(LH340*LI340,0)</f>
        <v>1994000</v>
      </c>
      <c r="LK340" s="1016"/>
      <c r="LL340" s="898">
        <f>IF(EXACT(VLOOKUP(LE340,OFERTA_0,2,FALSE),LF340),1,0)</f>
        <v>1</v>
      </c>
      <c r="LM340" s="898">
        <f>IF(EXACT(VLOOKUP(LE340,OFERTA_0,3,FALSE),LG340),1,0)</f>
        <v>1</v>
      </c>
      <c r="LN340" s="899">
        <f>IF(EXACT(VLOOKUP(LE340,OFERTA_0,4,FALSE),LH340),1,0)</f>
        <v>1</v>
      </c>
      <c r="LO340" s="899">
        <f t="shared" ref="LO340:LO342" si="6161">IF(LI340=0,0,1)</f>
        <v>1</v>
      </c>
      <c r="LP340" s="899">
        <f t="shared" ref="LP340:LP342" si="6162">IF(LJ340=0,0,1)</f>
        <v>1</v>
      </c>
      <c r="LQ340" s="899">
        <f>PRODUCT(LL340:LP340)</f>
        <v>1</v>
      </c>
      <c r="LR340" s="966">
        <f>ROUND(LJ340,0)</f>
        <v>1994000</v>
      </c>
      <c r="LS340" s="901">
        <f>LJ340-LR340</f>
        <v>0</v>
      </c>
      <c r="LV340" s="958" t="s">
        <v>1012</v>
      </c>
      <c r="LW340" s="1190" t="s">
        <v>685</v>
      </c>
      <c r="LX340" s="1179" t="s">
        <v>149</v>
      </c>
      <c r="LY340" s="1180">
        <v>1</v>
      </c>
      <c r="LZ340" s="1015">
        <v>35750</v>
      </c>
      <c r="MA340" s="1025">
        <f t="shared" ref="MA340:MA342" si="6163">ROUND(LY340*LZ340,0)</f>
        <v>35750</v>
      </c>
      <c r="MB340" s="1016"/>
      <c r="MC340" s="898">
        <f>IF(EXACT(VLOOKUP(LV340,OFERTA_0,2,FALSE),LW340),1,0)</f>
        <v>1</v>
      </c>
      <c r="MD340" s="898">
        <f>IF(EXACT(VLOOKUP(LV340,OFERTA_0,3,FALSE),LX340),1,0)</f>
        <v>1</v>
      </c>
      <c r="ME340" s="899">
        <f>IF(EXACT(VLOOKUP(LV340,OFERTA_0,4,FALSE),LY340),1,0)</f>
        <v>1</v>
      </c>
      <c r="MF340" s="899">
        <f t="shared" ref="MF340:MF342" si="6164">IF(LZ340=0,0,1)</f>
        <v>1</v>
      </c>
      <c r="MG340" s="899">
        <f t="shared" ref="MG340:MG342" si="6165">IF(MA340=0,0,1)</f>
        <v>1</v>
      </c>
      <c r="MH340" s="899">
        <f>PRODUCT(MC340:MG340)</f>
        <v>1</v>
      </c>
      <c r="MI340" s="966">
        <f>ROUND(MA340,0)</f>
        <v>35750</v>
      </c>
      <c r="MJ340" s="901">
        <f>MA340-MI340</f>
        <v>0</v>
      </c>
      <c r="MM340" s="958" t="s">
        <v>1012</v>
      </c>
      <c r="MN340" s="1190" t="s">
        <v>685</v>
      </c>
      <c r="MO340" s="1179" t="s">
        <v>149</v>
      </c>
      <c r="MP340" s="1180">
        <v>1</v>
      </c>
      <c r="MQ340" s="1015">
        <v>1740000</v>
      </c>
      <c r="MR340" s="1025">
        <f t="shared" ref="MR340:MR342" si="6166">ROUND(MP340*MQ340,0)</f>
        <v>1740000</v>
      </c>
      <c r="MS340" s="1016"/>
      <c r="MT340" s="898">
        <f>IF(EXACT(VLOOKUP(MM340,OFERTA_0,2,FALSE),MN340),1,0)</f>
        <v>1</v>
      </c>
      <c r="MU340" s="898">
        <f>IF(EXACT(VLOOKUP(MM340,OFERTA_0,3,FALSE),MO340),1,0)</f>
        <v>1</v>
      </c>
      <c r="MV340" s="899">
        <f>IF(EXACT(VLOOKUP(MM340,OFERTA_0,4,FALSE),MP340),1,0)</f>
        <v>1</v>
      </c>
      <c r="MW340" s="899">
        <f t="shared" ref="MW340:MW342" si="6167">IF(MQ340=0,0,1)</f>
        <v>1</v>
      </c>
      <c r="MX340" s="899">
        <f t="shared" ref="MX340:MX342" si="6168">IF(MR340=0,0,1)</f>
        <v>1</v>
      </c>
      <c r="MY340" s="899">
        <f>PRODUCT(MT340:MX340)</f>
        <v>1</v>
      </c>
      <c r="MZ340" s="966">
        <f>ROUND(MR340,0)</f>
        <v>1740000</v>
      </c>
      <c r="NA340" s="901">
        <f>MR340-MZ340</f>
        <v>0</v>
      </c>
      <c r="ND340" s="975" t="s">
        <v>1012</v>
      </c>
      <c r="NE340" s="976" t="s">
        <v>685</v>
      </c>
      <c r="NF340" s="1175" t="s">
        <v>149</v>
      </c>
      <c r="NG340" s="1176">
        <v>1</v>
      </c>
      <c r="NH340" s="979">
        <v>55762.74</v>
      </c>
      <c r="NI340" s="980">
        <v>55763</v>
      </c>
      <c r="NJ340" s="1016"/>
      <c r="NK340" s="898">
        <f>IF(EXACT(VLOOKUP(ND340,OFERTA_0,2,FALSE),NE340),1,0)</f>
        <v>1</v>
      </c>
      <c r="NL340" s="898">
        <f>IF(EXACT(VLOOKUP(ND340,OFERTA_0,3,FALSE),NF340),1,0)</f>
        <v>1</v>
      </c>
      <c r="NM340" s="899">
        <f>IF(EXACT(VLOOKUP(ND340,OFERTA_0,4,FALSE),NG340),1,0)</f>
        <v>1</v>
      </c>
      <c r="NN340" s="899">
        <f t="shared" ref="NN340:NN342" si="6169">IF(NH340=0,0,1)</f>
        <v>1</v>
      </c>
      <c r="NO340" s="899">
        <f t="shared" ref="NO340:NO342" si="6170">IF(NI340=0,0,1)</f>
        <v>1</v>
      </c>
      <c r="NP340" s="899">
        <f>PRODUCT(NK340:NO340)</f>
        <v>1</v>
      </c>
      <c r="NQ340" s="966">
        <f>ROUND(NI340,0)</f>
        <v>55763</v>
      </c>
      <c r="NR340" s="901">
        <f>NI340-NQ340</f>
        <v>0</v>
      </c>
      <c r="NU340" s="981" t="s">
        <v>1012</v>
      </c>
      <c r="NV340" s="982" t="s">
        <v>685</v>
      </c>
      <c r="NW340" s="1177" t="s">
        <v>149</v>
      </c>
      <c r="NX340" s="1178">
        <v>1</v>
      </c>
      <c r="NY340" s="1022">
        <v>56326</v>
      </c>
      <c r="NZ340" s="986">
        <f t="shared" ref="NZ340:NZ342" si="6171">ROUND(NX340*NY340,0)</f>
        <v>56326</v>
      </c>
      <c r="OA340" s="1016"/>
      <c r="OB340" s="898">
        <f>IF(EXACT(VLOOKUP(NU340,OFERTA_0,2,FALSE),NV340),1,0)</f>
        <v>1</v>
      </c>
      <c r="OC340" s="898">
        <f>IF(EXACT(VLOOKUP(NU340,OFERTA_0,3,FALSE),NW340),1,0)</f>
        <v>1</v>
      </c>
      <c r="OD340" s="899">
        <f>IF(EXACT(VLOOKUP(NU340,OFERTA_0,4,FALSE),NX340),1,0)</f>
        <v>1</v>
      </c>
      <c r="OE340" s="899">
        <f t="shared" ref="OE340:OE342" si="6172">IF(NY340=0,0,1)</f>
        <v>1</v>
      </c>
      <c r="OF340" s="899">
        <f t="shared" ref="OF340:OF342" si="6173">IF(NZ340=0,0,1)</f>
        <v>1</v>
      </c>
      <c r="OG340" s="899">
        <f>PRODUCT(OB340:OF340)</f>
        <v>1</v>
      </c>
      <c r="OH340" s="966">
        <f>ROUND(NZ340,0)</f>
        <v>56326</v>
      </c>
      <c r="OI340" s="901">
        <f>NZ340-OH340</f>
        <v>0</v>
      </c>
      <c r="OL340" s="958" t="s">
        <v>1012</v>
      </c>
      <c r="OM340" s="1190" t="s">
        <v>685</v>
      </c>
      <c r="ON340" s="1179" t="s">
        <v>149</v>
      </c>
      <c r="OO340" s="1180">
        <v>1</v>
      </c>
      <c r="OP340" s="1015">
        <v>7558902</v>
      </c>
      <c r="OQ340" s="1025">
        <f t="shared" ref="OQ340:OQ342" si="6174">ROUND(OO340*OP340,0)</f>
        <v>7558902</v>
      </c>
      <c r="OR340" s="1016"/>
      <c r="OS340" s="898">
        <f>IF(EXACT(VLOOKUP(OL340,OFERTA_0,2,FALSE),OM340),1,0)</f>
        <v>1</v>
      </c>
      <c r="OT340" s="898">
        <f>IF(EXACT(VLOOKUP(OL340,OFERTA_0,3,FALSE),ON340),1,0)</f>
        <v>1</v>
      </c>
      <c r="OU340" s="899">
        <f>IF(EXACT(VLOOKUP(OL340,OFERTA_0,4,FALSE),OO340),1,0)</f>
        <v>1</v>
      </c>
      <c r="OV340" s="899">
        <f t="shared" ref="OV340:OV342" si="6175">IF(OP340=0,0,1)</f>
        <v>1</v>
      </c>
      <c r="OW340" s="899">
        <f t="shared" ref="OW340:OW342" si="6176">IF(OQ340=0,0,1)</f>
        <v>1</v>
      </c>
      <c r="OX340" s="899">
        <f>PRODUCT(OS340:OW340)</f>
        <v>1</v>
      </c>
      <c r="OY340" s="966">
        <f>ROUND(OQ340,0)</f>
        <v>7558902</v>
      </c>
      <c r="OZ340" s="901">
        <f>OQ340-OY340</f>
        <v>0</v>
      </c>
      <c r="PC340" s="958" t="s">
        <v>1012</v>
      </c>
      <c r="PD340" s="1190" t="s">
        <v>685</v>
      </c>
      <c r="PE340" s="1179" t="s">
        <v>149</v>
      </c>
      <c r="PF340" s="1180">
        <v>1</v>
      </c>
      <c r="PG340" s="1023">
        <v>2238506</v>
      </c>
      <c r="PH340" s="1029">
        <v>2238506</v>
      </c>
      <c r="PI340" s="1249"/>
      <c r="PJ340" s="898">
        <f>IF(EXACT(VLOOKUP(PC340,OFERTA_0,2,FALSE),PD340),1,0)</f>
        <v>1</v>
      </c>
      <c r="PK340" s="898">
        <f>IF(EXACT(VLOOKUP(PC340,OFERTA_0,3,FALSE),PE340),1,0)</f>
        <v>1</v>
      </c>
      <c r="PL340" s="899">
        <f>IF(EXACT(VLOOKUP(PC340,OFERTA_0,4,FALSE),PF340),1,0)</f>
        <v>1</v>
      </c>
      <c r="PM340" s="899">
        <f t="shared" ref="PM340:PM342" si="6177">IF(PG340=0,0,1)</f>
        <v>1</v>
      </c>
      <c r="PN340" s="899">
        <f t="shared" ref="PN340:PN342" si="6178">IF(PH340=0,0,1)</f>
        <v>1</v>
      </c>
      <c r="PO340" s="899">
        <f>PRODUCT(PJ340:PN340)</f>
        <v>1</v>
      </c>
      <c r="PP340" s="966">
        <f>ROUND(PH340,0)</f>
        <v>2238506</v>
      </c>
      <c r="PQ340" s="901">
        <f>PH340-PP340</f>
        <v>0</v>
      </c>
      <c r="PT340" s="958" t="s">
        <v>1012</v>
      </c>
      <c r="PU340" s="1190" t="s">
        <v>685</v>
      </c>
      <c r="PV340" s="1179" t="s">
        <v>149</v>
      </c>
      <c r="PW340" s="1180">
        <v>1</v>
      </c>
      <c r="PX340" s="1015">
        <v>474990</v>
      </c>
      <c r="PY340" s="1025">
        <f t="shared" ref="PY340:PY342" si="6179">ROUND(PW340*PX340,0)</f>
        <v>474990</v>
      </c>
      <c r="PZ340" s="1016"/>
      <c r="QA340" s="898">
        <f>IF(EXACT(VLOOKUP(PT340,OFERTA_0,2,FALSE),PU340),1,0)</f>
        <v>1</v>
      </c>
      <c r="QB340" s="898">
        <f>IF(EXACT(VLOOKUP(PT340,OFERTA_0,3,FALSE),PV340),1,0)</f>
        <v>1</v>
      </c>
      <c r="QC340" s="899">
        <f>IF(EXACT(VLOOKUP(PT340,OFERTA_0,4,FALSE),PW340),1,0)</f>
        <v>1</v>
      </c>
      <c r="QD340" s="899">
        <f t="shared" ref="QD340:QD342" si="6180">IF(PX340=0,0,1)</f>
        <v>1</v>
      </c>
      <c r="QE340" s="899">
        <f t="shared" ref="QE340:QE342" si="6181">IF(PY340=0,0,1)</f>
        <v>1</v>
      </c>
      <c r="QF340" s="899">
        <f>PRODUCT(QA340:QE340)</f>
        <v>1</v>
      </c>
      <c r="QG340" s="966">
        <f>ROUND(PY340,0)</f>
        <v>474990</v>
      </c>
      <c r="QH340" s="901">
        <f>PY340-QG340</f>
        <v>0</v>
      </c>
      <c r="QK340" s="958" t="s">
        <v>1012</v>
      </c>
      <c r="QL340" s="1190" t="s">
        <v>685</v>
      </c>
      <c r="QM340" s="1179" t="s">
        <v>149</v>
      </c>
      <c r="QN340" s="1180">
        <v>1</v>
      </c>
      <c r="QO340" s="1021">
        <v>2003969.9999999998</v>
      </c>
      <c r="QP340" s="1028">
        <f t="shared" ref="QP340:QP342" si="6182">ROUND(QN340*QO340,0)</f>
        <v>2003970</v>
      </c>
      <c r="QQ340" s="1016"/>
      <c r="QR340" s="898">
        <f>IF(EXACT(VLOOKUP(QK340,OFERTA_0,2,FALSE),QL340),1,0)</f>
        <v>1</v>
      </c>
      <c r="QS340" s="898">
        <f>IF(EXACT(VLOOKUP(QK340,OFERTA_0,3,FALSE),QM340),1,0)</f>
        <v>1</v>
      </c>
      <c r="QT340" s="899">
        <f>IF(EXACT(VLOOKUP(QK340,OFERTA_0,4,FALSE),QN340),1,0)</f>
        <v>1</v>
      </c>
      <c r="QU340" s="899">
        <f t="shared" ref="QU340:QU342" si="6183">IF(QO340=0,0,1)</f>
        <v>1</v>
      </c>
      <c r="QV340" s="899">
        <f t="shared" ref="QV340:QV342" si="6184">IF(QP340=0,0,1)</f>
        <v>1</v>
      </c>
      <c r="QW340" s="899">
        <f>PRODUCT(QR340:QV340)</f>
        <v>1</v>
      </c>
      <c r="QX340" s="966">
        <f>ROUND(QP340,0)</f>
        <v>2003970</v>
      </c>
      <c r="QY340" s="901">
        <f>QP340-QX340</f>
        <v>0</v>
      </c>
      <c r="RB340" s="405"/>
      <c r="RC340" s="406"/>
      <c r="RD340" s="407"/>
      <c r="RE340" s="408"/>
      <c r="RF340" s="409"/>
      <c r="RG340" s="410"/>
      <c r="RH340" s="410"/>
      <c r="RI340" s="898"/>
      <c r="RJ340" s="898"/>
      <c r="RK340" s="934"/>
      <c r="RL340" s="934"/>
      <c r="RM340" s="934"/>
      <c r="RN340" s="934"/>
      <c r="RO340" s="935"/>
      <c r="RP340" s="936"/>
      <c r="RS340" s="405"/>
      <c r="RT340" s="406"/>
      <c r="RU340" s="407"/>
      <c r="RV340" s="408"/>
      <c r="RW340" s="409"/>
      <c r="RX340" s="410"/>
      <c r="RY340" s="410"/>
      <c r="RZ340" s="898"/>
      <c r="SA340" s="898"/>
      <c r="SB340" s="934"/>
      <c r="SC340" s="934"/>
      <c r="SD340" s="934"/>
      <c r="SE340" s="934"/>
      <c r="SF340" s="935"/>
      <c r="SG340" s="936"/>
      <c r="SJ340" s="405"/>
      <c r="SK340" s="406"/>
      <c r="SL340" s="407"/>
      <c r="SM340" s="408"/>
      <c r="SN340" s="409"/>
      <c r="SO340" s="410"/>
      <c r="SP340" s="410"/>
      <c r="SQ340" s="898"/>
      <c r="SR340" s="898"/>
      <c r="SS340" s="934"/>
      <c r="ST340" s="934"/>
      <c r="SU340" s="934"/>
      <c r="SV340" s="934"/>
      <c r="SW340" s="935"/>
      <c r="SX340" s="936"/>
    </row>
    <row r="341" spans="2:518" ht="69.75" customHeight="1" thickTop="1" thickBot="1">
      <c r="B341" s="958" t="s">
        <v>1013</v>
      </c>
      <c r="C341" s="1190" t="s">
        <v>686</v>
      </c>
      <c r="D341" s="1179" t="s">
        <v>149</v>
      </c>
      <c r="E341" s="1180">
        <v>1</v>
      </c>
      <c r="F341" s="1015"/>
      <c r="G341" s="1025">
        <f>ROUND(E341*F341,0)</f>
        <v>0</v>
      </c>
      <c r="H341" s="1016"/>
      <c r="K341" s="958" t="s">
        <v>1013</v>
      </c>
      <c r="L341" s="1190" t="s">
        <v>686</v>
      </c>
      <c r="M341" s="1179" t="s">
        <v>149</v>
      </c>
      <c r="N341" s="1180">
        <v>1</v>
      </c>
      <c r="O341" s="1017">
        <v>223609</v>
      </c>
      <c r="P341" s="1025">
        <f t="shared" si="6107"/>
        <v>223609</v>
      </c>
      <c r="Q341" s="1016"/>
      <c r="R341" s="898">
        <f>IF(EXACT(VLOOKUP(K341,OFERTA_0,2,FALSE),L341),1,0)</f>
        <v>1</v>
      </c>
      <c r="S341" s="898">
        <f>IF(EXACT(VLOOKUP(K341,OFERTA_0,3,FALSE),M341),1,0)</f>
        <v>1</v>
      </c>
      <c r="T341" s="899">
        <f>IF(EXACT(VLOOKUP(K341,OFERTA_0,4,FALSE),N341),1,0)</f>
        <v>1</v>
      </c>
      <c r="U341" s="899">
        <f t="shared" si="6108"/>
        <v>1</v>
      </c>
      <c r="V341" s="899">
        <f t="shared" si="6108"/>
        <v>1</v>
      </c>
      <c r="W341" s="899">
        <f>PRODUCT(R341:V341)</f>
        <v>1</v>
      </c>
      <c r="X341" s="966">
        <f>ROUND(P341,0)</f>
        <v>223609</v>
      </c>
      <c r="Y341" s="901">
        <f>P341-X341</f>
        <v>0</v>
      </c>
      <c r="Z341" s="872"/>
      <c r="AA341" s="872"/>
      <c r="AB341" s="958" t="s">
        <v>1013</v>
      </c>
      <c r="AC341" s="1190" t="s">
        <v>686</v>
      </c>
      <c r="AD341" s="1179" t="s">
        <v>149</v>
      </c>
      <c r="AE341" s="1180">
        <v>1</v>
      </c>
      <c r="AF341" s="1015">
        <v>1500000</v>
      </c>
      <c r="AG341" s="1025">
        <f t="shared" si="6109"/>
        <v>1500000</v>
      </c>
      <c r="AH341" s="1016"/>
      <c r="AI341" s="898">
        <f>IF(EXACT(VLOOKUP(AB341,OFERTA_0,2,FALSE),AC341),1,0)</f>
        <v>1</v>
      </c>
      <c r="AJ341" s="898">
        <f>IF(EXACT(VLOOKUP(AB341,OFERTA_0,3,FALSE),AD341),1,0)</f>
        <v>1</v>
      </c>
      <c r="AK341" s="899">
        <f>IF(EXACT(VLOOKUP(AB341,OFERTA_0,4,FALSE),AE341),1,0)</f>
        <v>1</v>
      </c>
      <c r="AL341" s="899">
        <f t="shared" si="6110"/>
        <v>1</v>
      </c>
      <c r="AM341" s="899">
        <f t="shared" si="6111"/>
        <v>1</v>
      </c>
      <c r="AN341" s="899">
        <f>PRODUCT(AI341:AM341)</f>
        <v>1</v>
      </c>
      <c r="AO341" s="966">
        <f>ROUND(AG341,0)</f>
        <v>1500000</v>
      </c>
      <c r="AP341" s="901">
        <f>AG341-AO341</f>
        <v>0</v>
      </c>
      <c r="AQ341" s="872"/>
      <c r="AR341" s="872"/>
      <c r="AS341" s="958" t="s">
        <v>1013</v>
      </c>
      <c r="AT341" s="1191" t="s">
        <v>686</v>
      </c>
      <c r="AU341" s="1179" t="s">
        <v>149</v>
      </c>
      <c r="AV341" s="1180">
        <v>1</v>
      </c>
      <c r="AW341" s="1019">
        <v>950000</v>
      </c>
      <c r="AX341" s="1026">
        <f t="shared" si="6112"/>
        <v>950000</v>
      </c>
      <c r="AY341" s="1016"/>
      <c r="AZ341" s="898">
        <f>IF(EXACT(VLOOKUP(AS341,OFERTA_0,2,FALSE),AT341),1,0)</f>
        <v>1</v>
      </c>
      <c r="BA341" s="898">
        <f>IF(EXACT(VLOOKUP(AS341,OFERTA_0,3,FALSE),AU341),1,0)</f>
        <v>1</v>
      </c>
      <c r="BB341" s="899">
        <f>IF(EXACT(VLOOKUP(AS341,OFERTA_0,4,FALSE),AV341),1,0)</f>
        <v>1</v>
      </c>
      <c r="BC341" s="899">
        <f t="shared" si="6113"/>
        <v>1</v>
      </c>
      <c r="BD341" s="899">
        <f t="shared" si="6114"/>
        <v>1</v>
      </c>
      <c r="BE341" s="899">
        <f>PRODUCT(AZ341:BD341)</f>
        <v>1</v>
      </c>
      <c r="BF341" s="966">
        <f>ROUND(AX341,0)</f>
        <v>950000</v>
      </c>
      <c r="BG341" s="901">
        <f>AX341-BF341</f>
        <v>0</v>
      </c>
      <c r="BJ341" s="958" t="s">
        <v>1013</v>
      </c>
      <c r="BK341" s="1190" t="s">
        <v>686</v>
      </c>
      <c r="BL341" s="1179" t="s">
        <v>149</v>
      </c>
      <c r="BM341" s="1180">
        <v>1</v>
      </c>
      <c r="BN341" s="1015">
        <v>450000</v>
      </c>
      <c r="BO341" s="1025">
        <f t="shared" si="6115"/>
        <v>450000</v>
      </c>
      <c r="BP341" s="1016"/>
      <c r="BQ341" s="898">
        <f>IF(EXACT(VLOOKUP(BJ341,OFERTA_0,2,FALSE),BK341),1,0)</f>
        <v>1</v>
      </c>
      <c r="BR341" s="898">
        <f>IF(EXACT(VLOOKUP(BJ341,OFERTA_0,3,FALSE),BL341),1,0)</f>
        <v>1</v>
      </c>
      <c r="BS341" s="899">
        <f>IF(EXACT(VLOOKUP(BJ341,OFERTA_0,4,FALSE),BM341),1,0)</f>
        <v>1</v>
      </c>
      <c r="BT341" s="899">
        <f t="shared" si="6116"/>
        <v>1</v>
      </c>
      <c r="BU341" s="899">
        <f t="shared" si="6117"/>
        <v>1</v>
      </c>
      <c r="BV341" s="899">
        <f>PRODUCT(BQ341:BU341)</f>
        <v>1</v>
      </c>
      <c r="BW341" s="966">
        <f>ROUND(BO341,0)</f>
        <v>450000</v>
      </c>
      <c r="BX341" s="901">
        <f>BO341-BW341</f>
        <v>0</v>
      </c>
      <c r="CA341" s="958" t="s">
        <v>1013</v>
      </c>
      <c r="CB341" s="1190" t="s">
        <v>686</v>
      </c>
      <c r="CC341" s="1179" t="s">
        <v>149</v>
      </c>
      <c r="CD341" s="1180">
        <v>1</v>
      </c>
      <c r="CE341" s="1015">
        <v>217795</v>
      </c>
      <c r="CF341" s="1025">
        <f t="shared" si="6118"/>
        <v>217795</v>
      </c>
      <c r="CG341" s="1016"/>
      <c r="CH341" s="898">
        <f>IF(EXACT(VLOOKUP(CA341,OFERTA_0,2,FALSE),CB341),1,0)</f>
        <v>1</v>
      </c>
      <c r="CI341" s="898">
        <f>IF(EXACT(VLOOKUP(CA341,OFERTA_0,3,FALSE),CC341),1,0)</f>
        <v>1</v>
      </c>
      <c r="CJ341" s="899">
        <f>IF(EXACT(VLOOKUP(CA341,OFERTA_0,4,FALSE),CD341),1,0)</f>
        <v>1</v>
      </c>
      <c r="CK341" s="899">
        <f t="shared" si="6119"/>
        <v>1</v>
      </c>
      <c r="CL341" s="899">
        <f t="shared" si="6120"/>
        <v>1</v>
      </c>
      <c r="CM341" s="899">
        <f>PRODUCT(CH341:CL341)</f>
        <v>1</v>
      </c>
      <c r="CN341" s="966">
        <f>ROUND(CF341,0)</f>
        <v>217795</v>
      </c>
      <c r="CO341" s="901">
        <f>CF341-CN341</f>
        <v>0</v>
      </c>
      <c r="CR341" s="958" t="s">
        <v>1013</v>
      </c>
      <c r="CS341" s="1190" t="s">
        <v>686</v>
      </c>
      <c r="CT341" s="1179" t="s">
        <v>149</v>
      </c>
      <c r="CU341" s="1180">
        <v>1</v>
      </c>
      <c r="CV341" s="1015">
        <v>25000</v>
      </c>
      <c r="CW341" s="1025">
        <f t="shared" si="6121"/>
        <v>25000</v>
      </c>
      <c r="CX341" s="1016"/>
      <c r="CY341" s="898">
        <f>IF(EXACT(VLOOKUP(CR341,OFERTA_0,2,FALSE),CS341),1,0)</f>
        <v>1</v>
      </c>
      <c r="CZ341" s="898">
        <f>IF(EXACT(VLOOKUP(CR341,OFERTA_0,3,FALSE),CT341),1,0)</f>
        <v>1</v>
      </c>
      <c r="DA341" s="899">
        <f>IF(EXACT(VLOOKUP(CR341,OFERTA_0,4,FALSE),CU341),1,0)</f>
        <v>1</v>
      </c>
      <c r="DB341" s="899">
        <f t="shared" si="6122"/>
        <v>1</v>
      </c>
      <c r="DC341" s="899">
        <f t="shared" si="6123"/>
        <v>1</v>
      </c>
      <c r="DD341" s="899">
        <f>PRODUCT(CY341:DC341)</f>
        <v>1</v>
      </c>
      <c r="DE341" s="966">
        <f>ROUND(CW341,0)</f>
        <v>25000</v>
      </c>
      <c r="DF341" s="901">
        <f>CW341-DE341</f>
        <v>0</v>
      </c>
      <c r="DI341" s="958" t="s">
        <v>1013</v>
      </c>
      <c r="DJ341" s="1190" t="s">
        <v>686</v>
      </c>
      <c r="DK341" s="1179" t="s">
        <v>149</v>
      </c>
      <c r="DL341" s="1180">
        <v>1</v>
      </c>
      <c r="DM341" s="1015">
        <v>980780</v>
      </c>
      <c r="DN341" s="1025">
        <f t="shared" si="6124"/>
        <v>980780</v>
      </c>
      <c r="DO341" s="1016"/>
      <c r="DP341" s="898">
        <f>IF(EXACT(VLOOKUP(DI341,OFERTA_0,2,FALSE),DJ341),1,0)</f>
        <v>1</v>
      </c>
      <c r="DQ341" s="898">
        <f>IF(EXACT(VLOOKUP(DI341,OFERTA_0,3,FALSE),DK341),1,0)</f>
        <v>1</v>
      </c>
      <c r="DR341" s="899">
        <f>IF(EXACT(VLOOKUP(DI341,OFERTA_0,4,FALSE),DL341),1,0)</f>
        <v>1</v>
      </c>
      <c r="DS341" s="899">
        <f t="shared" si="6125"/>
        <v>1</v>
      </c>
      <c r="DT341" s="899">
        <f t="shared" si="6126"/>
        <v>1</v>
      </c>
      <c r="DU341" s="899">
        <f>PRODUCT(DP341:DT341)</f>
        <v>1</v>
      </c>
      <c r="DV341" s="966">
        <f>ROUND(DN341,0)</f>
        <v>980780</v>
      </c>
      <c r="DW341" s="901">
        <f>DN341-DV341</f>
        <v>0</v>
      </c>
      <c r="DZ341" s="958" t="s">
        <v>1013</v>
      </c>
      <c r="EA341" s="1190" t="s">
        <v>686</v>
      </c>
      <c r="EB341" s="1179" t="s">
        <v>149</v>
      </c>
      <c r="EC341" s="1180">
        <v>1</v>
      </c>
      <c r="ED341" s="1015">
        <v>7500</v>
      </c>
      <c r="EE341" s="1025">
        <f t="shared" si="6127"/>
        <v>7500</v>
      </c>
      <c r="EF341" s="1016"/>
      <c r="EG341" s="898">
        <f>IF(EXACT(VLOOKUP(DZ341,OFERTA_0,2,FALSE),EA341),1,0)</f>
        <v>1</v>
      </c>
      <c r="EH341" s="898">
        <f>IF(EXACT(VLOOKUP(DZ341,OFERTA_0,3,FALSE),EB341),1,0)</f>
        <v>1</v>
      </c>
      <c r="EI341" s="899">
        <f>IF(EXACT(VLOOKUP(DZ341,OFERTA_0,4,FALSE),EC341),1,0)</f>
        <v>1</v>
      </c>
      <c r="EJ341" s="899">
        <f t="shared" si="6128"/>
        <v>1</v>
      </c>
      <c r="EK341" s="899">
        <f t="shared" si="6129"/>
        <v>1</v>
      </c>
      <c r="EL341" s="899">
        <f>PRODUCT(EG341:EK341)</f>
        <v>1</v>
      </c>
      <c r="EM341" s="966">
        <f>ROUND(EE341,0)</f>
        <v>7500</v>
      </c>
      <c r="EN341" s="901">
        <f>EE341-EM341</f>
        <v>0</v>
      </c>
      <c r="EQ341" s="958" t="s">
        <v>1013</v>
      </c>
      <c r="ER341" s="1190" t="s">
        <v>686</v>
      </c>
      <c r="ES341" s="1179" t="s">
        <v>149</v>
      </c>
      <c r="ET341" s="1180">
        <v>1</v>
      </c>
      <c r="EU341" s="1015">
        <v>219000</v>
      </c>
      <c r="EV341" s="1025">
        <f t="shared" si="6130"/>
        <v>219000</v>
      </c>
      <c r="EW341" s="1016"/>
      <c r="EX341" s="898">
        <f>IF(EXACT(VLOOKUP(EQ341,OFERTA_0,2,FALSE),ER341),1,0)</f>
        <v>1</v>
      </c>
      <c r="EY341" s="898">
        <f>IF(EXACT(VLOOKUP(EQ341,OFERTA_0,3,FALSE),ES341),1,0)</f>
        <v>1</v>
      </c>
      <c r="EZ341" s="899">
        <f>IF(EXACT(VLOOKUP(EQ341,OFERTA_0,4,FALSE),ET341),1,0)</f>
        <v>1</v>
      </c>
      <c r="FA341" s="899">
        <f t="shared" si="6131"/>
        <v>1</v>
      </c>
      <c r="FB341" s="899">
        <f t="shared" si="6132"/>
        <v>1</v>
      </c>
      <c r="FC341" s="899">
        <f>PRODUCT(EX341:FB341)</f>
        <v>1</v>
      </c>
      <c r="FD341" s="966">
        <f>ROUND(EV341,0)</f>
        <v>219000</v>
      </c>
      <c r="FE341" s="901">
        <f>EV341-FD341</f>
        <v>0</v>
      </c>
      <c r="FH341" s="958"/>
      <c r="FI341" s="1190"/>
      <c r="FJ341" s="1179"/>
      <c r="FK341" s="1180"/>
      <c r="FL341" s="1015"/>
      <c r="FM341" s="1025">
        <f t="shared" si="6133"/>
        <v>0</v>
      </c>
      <c r="FN341" s="1016"/>
      <c r="FO341" s="898" t="e">
        <f>IF(EXACT(VLOOKUP(FH341,OFERTA_0,2,FALSE),FI341),1,0)</f>
        <v>#N/A</v>
      </c>
      <c r="FP341" s="898" t="e">
        <f>IF(EXACT(VLOOKUP(FH341,OFERTA_0,3,FALSE),FJ341),1,0)</f>
        <v>#N/A</v>
      </c>
      <c r="FQ341" s="899" t="e">
        <f>IF(EXACT(VLOOKUP(FH341,OFERTA_0,4,FALSE),FK341),1,0)</f>
        <v>#N/A</v>
      </c>
      <c r="FR341" s="899">
        <f t="shared" si="6134"/>
        <v>0</v>
      </c>
      <c r="FS341" s="899">
        <f t="shared" si="6135"/>
        <v>0</v>
      </c>
      <c r="FT341" s="899" t="e">
        <f>PRODUCT(FO341:FS341)</f>
        <v>#N/A</v>
      </c>
      <c r="FU341" s="966">
        <f>ROUND(FM341,0)</f>
        <v>0</v>
      </c>
      <c r="FV341" s="901">
        <f>FM341-FU341</f>
        <v>0</v>
      </c>
      <c r="FY341" s="958" t="s">
        <v>1013</v>
      </c>
      <c r="FZ341" s="1190" t="s">
        <v>686</v>
      </c>
      <c r="GA341" s="1179" t="s">
        <v>149</v>
      </c>
      <c r="GB341" s="1180">
        <v>1</v>
      </c>
      <c r="GC341" s="1017">
        <v>223609</v>
      </c>
      <c r="GD341" s="1025">
        <f t="shared" si="6136"/>
        <v>223609</v>
      </c>
      <c r="GE341" s="1016"/>
      <c r="GF341" s="898">
        <f>IF(EXACT(VLOOKUP(FY341,OFERTA_0,2,FALSE),FZ341),1,0)</f>
        <v>1</v>
      </c>
      <c r="GG341" s="898">
        <f>IF(EXACT(VLOOKUP(FY341,OFERTA_0,3,FALSE),GA341),1,0)</f>
        <v>1</v>
      </c>
      <c r="GH341" s="899">
        <f>IF(EXACT(VLOOKUP(FY341,OFERTA_0,4,FALSE),GB341),1,0)</f>
        <v>1</v>
      </c>
      <c r="GI341" s="899">
        <f t="shared" si="6137"/>
        <v>1</v>
      </c>
      <c r="GJ341" s="899">
        <f t="shared" si="6138"/>
        <v>1</v>
      </c>
      <c r="GK341" s="899">
        <f>PRODUCT(GF341:GJ341)</f>
        <v>1</v>
      </c>
      <c r="GL341" s="966">
        <f>ROUND(GD341,0)</f>
        <v>223609</v>
      </c>
      <c r="GM341" s="901">
        <f>GD341-GL341</f>
        <v>0</v>
      </c>
      <c r="GP341" s="958" t="s">
        <v>1013</v>
      </c>
      <c r="GQ341" s="1190" t="s">
        <v>686</v>
      </c>
      <c r="GR341" s="1179" t="s">
        <v>149</v>
      </c>
      <c r="GS341" s="1180">
        <v>1</v>
      </c>
      <c r="GT341" s="1015">
        <v>219100</v>
      </c>
      <c r="GU341" s="1025">
        <f t="shared" si="6139"/>
        <v>219100</v>
      </c>
      <c r="GV341" s="1016"/>
      <c r="GW341" s="898">
        <f>IF(EXACT(VLOOKUP(GP341,OFERTA_0,2,FALSE),GQ341),1,0)</f>
        <v>1</v>
      </c>
      <c r="GX341" s="898">
        <f>IF(EXACT(VLOOKUP(GP341,OFERTA_0,3,FALSE),GR341),1,0)</f>
        <v>1</v>
      </c>
      <c r="GY341" s="899">
        <f>IF(EXACT(VLOOKUP(GP341,OFERTA_0,4,FALSE),GS341),1,0)</f>
        <v>1</v>
      </c>
      <c r="GZ341" s="899">
        <f t="shared" si="6140"/>
        <v>1</v>
      </c>
      <c r="HA341" s="899">
        <f t="shared" si="6141"/>
        <v>1</v>
      </c>
      <c r="HB341" s="899">
        <f>PRODUCT(GW341:HA341)</f>
        <v>1</v>
      </c>
      <c r="HC341" s="966">
        <f>ROUND(GU341,0)</f>
        <v>219100</v>
      </c>
      <c r="HD341" s="901">
        <f>GU341-HC341</f>
        <v>0</v>
      </c>
      <c r="HG341" s="958" t="s">
        <v>1013</v>
      </c>
      <c r="HH341" s="1190" t="s">
        <v>686</v>
      </c>
      <c r="HI341" s="1179" t="s">
        <v>149</v>
      </c>
      <c r="HJ341" s="1180">
        <v>1</v>
      </c>
      <c r="HK341" s="1015">
        <v>175050</v>
      </c>
      <c r="HL341" s="1025">
        <f t="shared" si="6142"/>
        <v>175050</v>
      </c>
      <c r="HM341" s="1016"/>
      <c r="HN341" s="898">
        <f>IF(EXACT(VLOOKUP(HG341,OFERTA_0,2,FALSE),HH341),1,0)</f>
        <v>1</v>
      </c>
      <c r="HO341" s="898">
        <f>IF(EXACT(VLOOKUP(HG341,OFERTA_0,3,FALSE),HI341),1,0)</f>
        <v>1</v>
      </c>
      <c r="HP341" s="899">
        <f>IF(EXACT(VLOOKUP(HG341,OFERTA_0,4,FALSE),HJ341),1,0)</f>
        <v>1</v>
      </c>
      <c r="HQ341" s="899">
        <f t="shared" si="6143"/>
        <v>1</v>
      </c>
      <c r="HR341" s="899">
        <f t="shared" si="6144"/>
        <v>1</v>
      </c>
      <c r="HS341" s="899">
        <f>PRODUCT(HN341:HR341)</f>
        <v>1</v>
      </c>
      <c r="HT341" s="966">
        <f>ROUND(HL341,0)</f>
        <v>175050</v>
      </c>
      <c r="HU341" s="901">
        <f>HL341-HT341</f>
        <v>0</v>
      </c>
      <c r="HX341" s="958" t="s">
        <v>1013</v>
      </c>
      <c r="HY341" s="1190" t="s">
        <v>686</v>
      </c>
      <c r="HZ341" s="1179" t="s">
        <v>149</v>
      </c>
      <c r="IA341" s="1180">
        <v>1</v>
      </c>
      <c r="IB341" s="1020">
        <v>173951</v>
      </c>
      <c r="IC341" s="1027">
        <f t="shared" si="6145"/>
        <v>173951</v>
      </c>
      <c r="ID341" s="1016"/>
      <c r="IE341" s="898">
        <f>IF(EXACT(VLOOKUP(HX341,OFERTA_0,2,FALSE),HY341),1,0)</f>
        <v>1</v>
      </c>
      <c r="IF341" s="898">
        <f>IF(EXACT(VLOOKUP(HX341,OFERTA_0,3,FALSE),HZ341),1,0)</f>
        <v>1</v>
      </c>
      <c r="IG341" s="899">
        <f>IF(EXACT(VLOOKUP(HX341,OFERTA_0,4,FALSE),IA341),1,0)</f>
        <v>1</v>
      </c>
      <c r="IH341" s="899">
        <f t="shared" si="6146"/>
        <v>1</v>
      </c>
      <c r="II341" s="899">
        <f t="shared" si="6147"/>
        <v>1</v>
      </c>
      <c r="IJ341" s="899">
        <f>PRODUCT(IE341:II341)</f>
        <v>1</v>
      </c>
      <c r="IK341" s="966">
        <f>ROUND(IC341,0)</f>
        <v>173951</v>
      </c>
      <c r="IL341" s="901">
        <f>IC341-IK341</f>
        <v>0</v>
      </c>
      <c r="IO341" s="958" t="s">
        <v>1013</v>
      </c>
      <c r="IP341" s="1190" t="s">
        <v>686</v>
      </c>
      <c r="IQ341" s="1179" t="s">
        <v>149</v>
      </c>
      <c r="IR341" s="1180">
        <v>1</v>
      </c>
      <c r="IS341" s="1015">
        <v>242125</v>
      </c>
      <c r="IT341" s="1025">
        <f t="shared" si="6148"/>
        <v>242125</v>
      </c>
      <c r="IU341" s="1016"/>
      <c r="IV341" s="898">
        <f>IF(EXACT(VLOOKUP(IO341,OFERTA_0,2,FALSE),IP341),1,0)</f>
        <v>1</v>
      </c>
      <c r="IW341" s="898">
        <f>IF(EXACT(VLOOKUP(IO341,OFERTA_0,3,FALSE),IQ341),1,0)</f>
        <v>1</v>
      </c>
      <c r="IX341" s="899">
        <f>IF(EXACT(VLOOKUP(IO341,OFERTA_0,4,FALSE),IR341),1,0)</f>
        <v>1</v>
      </c>
      <c r="IY341" s="899">
        <f t="shared" si="6149"/>
        <v>1</v>
      </c>
      <c r="IZ341" s="899">
        <f t="shared" si="6150"/>
        <v>1</v>
      </c>
      <c r="JA341" s="899">
        <f>PRODUCT(IV341:IZ341)</f>
        <v>1</v>
      </c>
      <c r="JB341" s="966">
        <f>ROUND(IT341,0)</f>
        <v>242125</v>
      </c>
      <c r="JC341" s="901">
        <f>IT341-JB341</f>
        <v>0</v>
      </c>
      <c r="JF341" s="958" t="s">
        <v>1013</v>
      </c>
      <c r="JG341" s="1190" t="s">
        <v>686</v>
      </c>
      <c r="JH341" s="1179" t="s">
        <v>149</v>
      </c>
      <c r="JI341" s="1180">
        <v>1</v>
      </c>
      <c r="JJ341" s="1015">
        <v>114000</v>
      </c>
      <c r="JK341" s="1025">
        <f t="shared" si="6151"/>
        <v>114000</v>
      </c>
      <c r="JL341" s="1016"/>
      <c r="JM341" s="898">
        <f>IF(EXACT(VLOOKUP(JF341,OFERTA_0,2,FALSE),JG341),1,0)</f>
        <v>1</v>
      </c>
      <c r="JN341" s="898">
        <f>IF(EXACT(VLOOKUP(JF341,OFERTA_0,3,FALSE),JH341),1,0)</f>
        <v>1</v>
      </c>
      <c r="JO341" s="899">
        <f>IF(EXACT(VLOOKUP(JF341,OFERTA_0,4,FALSE),JI341),1,0)</f>
        <v>1</v>
      </c>
      <c r="JP341" s="899">
        <f t="shared" si="6152"/>
        <v>1</v>
      </c>
      <c r="JQ341" s="899">
        <f t="shared" si="6153"/>
        <v>1</v>
      </c>
      <c r="JR341" s="899">
        <f>PRODUCT(JM341:JQ341)</f>
        <v>1</v>
      </c>
      <c r="JS341" s="966">
        <f>ROUND(JK341,0)</f>
        <v>114000</v>
      </c>
      <c r="JT341" s="901">
        <f>JK341-JS341</f>
        <v>0</v>
      </c>
      <c r="JW341" s="958" t="s">
        <v>1013</v>
      </c>
      <c r="JX341" s="1190" t="s">
        <v>686</v>
      </c>
      <c r="JY341" s="1179" t="s">
        <v>149</v>
      </c>
      <c r="JZ341" s="1180">
        <v>1</v>
      </c>
      <c r="KA341" s="1015">
        <v>372566.25000000006</v>
      </c>
      <c r="KB341" s="1025">
        <f t="shared" si="6154"/>
        <v>372566</v>
      </c>
      <c r="KC341" s="1016"/>
      <c r="KD341" s="898">
        <f>IF(EXACT(VLOOKUP(JW341,OFERTA_0,2,FALSE),JX341),1,0)</f>
        <v>1</v>
      </c>
      <c r="KE341" s="898">
        <f>IF(EXACT(VLOOKUP(JW341,OFERTA_0,3,FALSE),JY341),1,0)</f>
        <v>1</v>
      </c>
      <c r="KF341" s="899">
        <f>IF(EXACT(VLOOKUP(JW341,OFERTA_0,4,FALSE),JZ341),1,0)</f>
        <v>1</v>
      </c>
      <c r="KG341" s="899">
        <f t="shared" si="6155"/>
        <v>1</v>
      </c>
      <c r="KH341" s="899">
        <f t="shared" si="6156"/>
        <v>1</v>
      </c>
      <c r="KI341" s="899">
        <f>PRODUCT(KD341:KH341)</f>
        <v>1</v>
      </c>
      <c r="KJ341" s="966">
        <f>ROUND(KB341,0)</f>
        <v>372566</v>
      </c>
      <c r="KK341" s="901">
        <f>KB341-KJ341</f>
        <v>0</v>
      </c>
      <c r="KN341" s="958" t="s">
        <v>1013</v>
      </c>
      <c r="KO341" s="1190" t="s">
        <v>686</v>
      </c>
      <c r="KP341" s="1179" t="s">
        <v>149</v>
      </c>
      <c r="KQ341" s="1180">
        <v>1</v>
      </c>
      <c r="KR341" s="1015">
        <v>3500000</v>
      </c>
      <c r="KS341" s="1025">
        <f t="shared" si="6157"/>
        <v>3500000</v>
      </c>
      <c r="KT341" s="1016"/>
      <c r="KU341" s="898">
        <f>IF(EXACT(VLOOKUP(KN341,OFERTA_0,2,FALSE),KO341),1,0)</f>
        <v>1</v>
      </c>
      <c r="KV341" s="898">
        <f>IF(EXACT(VLOOKUP(KN341,OFERTA_0,3,FALSE),KP341),1,0)</f>
        <v>1</v>
      </c>
      <c r="KW341" s="899">
        <f>IF(EXACT(VLOOKUP(KN341,OFERTA_0,4,FALSE),KQ341),1,0)</f>
        <v>1</v>
      </c>
      <c r="KX341" s="899">
        <f t="shared" si="6158"/>
        <v>1</v>
      </c>
      <c r="KY341" s="899">
        <f t="shared" si="6159"/>
        <v>1</v>
      </c>
      <c r="KZ341" s="899">
        <f>PRODUCT(KU341:KY341)</f>
        <v>1</v>
      </c>
      <c r="LA341" s="966">
        <f>ROUND(KS341,0)</f>
        <v>3500000</v>
      </c>
      <c r="LB341" s="901">
        <f>KS341-LA341</f>
        <v>0</v>
      </c>
      <c r="LE341" s="958" t="s">
        <v>1013</v>
      </c>
      <c r="LF341" s="1190" t="s">
        <v>686</v>
      </c>
      <c r="LG341" s="1179" t="s">
        <v>149</v>
      </c>
      <c r="LH341" s="1180">
        <v>1</v>
      </c>
      <c r="LI341" s="1021">
        <v>997000</v>
      </c>
      <c r="LJ341" s="1028">
        <f t="shared" si="6160"/>
        <v>997000</v>
      </c>
      <c r="LK341" s="1016"/>
      <c r="LL341" s="898">
        <f>IF(EXACT(VLOOKUP(LE341,OFERTA_0,2,FALSE),LF341),1,0)</f>
        <v>1</v>
      </c>
      <c r="LM341" s="898">
        <f>IF(EXACT(VLOOKUP(LE341,OFERTA_0,3,FALSE),LG341),1,0)</f>
        <v>1</v>
      </c>
      <c r="LN341" s="899">
        <f>IF(EXACT(VLOOKUP(LE341,OFERTA_0,4,FALSE),LH341),1,0)</f>
        <v>1</v>
      </c>
      <c r="LO341" s="899">
        <f t="shared" si="6161"/>
        <v>1</v>
      </c>
      <c r="LP341" s="899">
        <f t="shared" si="6162"/>
        <v>1</v>
      </c>
      <c r="LQ341" s="899">
        <f>PRODUCT(LL341:LP341)</f>
        <v>1</v>
      </c>
      <c r="LR341" s="966">
        <f>ROUND(LJ341,0)</f>
        <v>997000</v>
      </c>
      <c r="LS341" s="901">
        <f>LJ341-LR341</f>
        <v>0</v>
      </c>
      <c r="LV341" s="958" t="s">
        <v>1013</v>
      </c>
      <c r="LW341" s="1190" t="s">
        <v>686</v>
      </c>
      <c r="LX341" s="1179" t="s">
        <v>149</v>
      </c>
      <c r="LY341" s="1180">
        <v>1</v>
      </c>
      <c r="LZ341" s="1015">
        <v>68250</v>
      </c>
      <c r="MA341" s="1025">
        <f t="shared" si="6163"/>
        <v>68250</v>
      </c>
      <c r="MB341" s="1016"/>
      <c r="MC341" s="898">
        <f>IF(EXACT(VLOOKUP(LV341,OFERTA_0,2,FALSE),LW341),1,0)</f>
        <v>1</v>
      </c>
      <c r="MD341" s="898">
        <f>IF(EXACT(VLOOKUP(LV341,OFERTA_0,3,FALSE),LX341),1,0)</f>
        <v>1</v>
      </c>
      <c r="ME341" s="899">
        <f>IF(EXACT(VLOOKUP(LV341,OFERTA_0,4,FALSE),LY341),1,0)</f>
        <v>1</v>
      </c>
      <c r="MF341" s="899">
        <f t="shared" si="6164"/>
        <v>1</v>
      </c>
      <c r="MG341" s="899">
        <f t="shared" si="6165"/>
        <v>1</v>
      </c>
      <c r="MH341" s="899">
        <f>PRODUCT(MC341:MG341)</f>
        <v>1</v>
      </c>
      <c r="MI341" s="966">
        <f>ROUND(MA341,0)</f>
        <v>68250</v>
      </c>
      <c r="MJ341" s="901">
        <f>MA341-MI341</f>
        <v>0</v>
      </c>
      <c r="MM341" s="958" t="s">
        <v>1013</v>
      </c>
      <c r="MN341" s="1190" t="s">
        <v>686</v>
      </c>
      <c r="MO341" s="1179" t="s">
        <v>149</v>
      </c>
      <c r="MP341" s="1180">
        <v>1</v>
      </c>
      <c r="MQ341" s="1015">
        <v>870000</v>
      </c>
      <c r="MR341" s="1025">
        <f t="shared" si="6166"/>
        <v>870000</v>
      </c>
      <c r="MS341" s="1016"/>
      <c r="MT341" s="898">
        <f>IF(EXACT(VLOOKUP(MM341,OFERTA_0,2,FALSE),MN341),1,0)</f>
        <v>1</v>
      </c>
      <c r="MU341" s="898">
        <f>IF(EXACT(VLOOKUP(MM341,OFERTA_0,3,FALSE),MO341),1,0)</f>
        <v>1</v>
      </c>
      <c r="MV341" s="899">
        <f>IF(EXACT(VLOOKUP(MM341,OFERTA_0,4,FALSE),MP341),1,0)</f>
        <v>1</v>
      </c>
      <c r="MW341" s="899">
        <f t="shared" si="6167"/>
        <v>1</v>
      </c>
      <c r="MX341" s="899">
        <f t="shared" si="6168"/>
        <v>1</v>
      </c>
      <c r="MY341" s="899">
        <f>PRODUCT(MT341:MX341)</f>
        <v>1</v>
      </c>
      <c r="MZ341" s="966">
        <f>ROUND(MR341,0)</f>
        <v>870000</v>
      </c>
      <c r="NA341" s="901">
        <f>MR341-MZ341</f>
        <v>0</v>
      </c>
      <c r="ND341" s="975" t="s">
        <v>1013</v>
      </c>
      <c r="NE341" s="976" t="s">
        <v>686</v>
      </c>
      <c r="NF341" s="1175" t="s">
        <v>149</v>
      </c>
      <c r="NG341" s="1176">
        <v>1</v>
      </c>
      <c r="NH341" s="979">
        <v>24314.400000000001</v>
      </c>
      <c r="NI341" s="980">
        <v>24314</v>
      </c>
      <c r="NJ341" s="1016"/>
      <c r="NK341" s="898">
        <f>IF(EXACT(VLOOKUP(ND341,OFERTA_0,2,FALSE),NE341),1,0)</f>
        <v>1</v>
      </c>
      <c r="NL341" s="898">
        <f>IF(EXACT(VLOOKUP(ND341,OFERTA_0,3,FALSE),NF341),1,0)</f>
        <v>1</v>
      </c>
      <c r="NM341" s="899">
        <f>IF(EXACT(VLOOKUP(ND341,OFERTA_0,4,FALSE),NG341),1,0)</f>
        <v>1</v>
      </c>
      <c r="NN341" s="899">
        <f t="shared" si="6169"/>
        <v>1</v>
      </c>
      <c r="NO341" s="899">
        <f t="shared" si="6170"/>
        <v>1</v>
      </c>
      <c r="NP341" s="899">
        <f>PRODUCT(NK341:NO341)</f>
        <v>1</v>
      </c>
      <c r="NQ341" s="966">
        <f>ROUND(NI341,0)</f>
        <v>24314</v>
      </c>
      <c r="NR341" s="901">
        <f>NI341-NQ341</f>
        <v>0</v>
      </c>
      <c r="NU341" s="981" t="s">
        <v>1013</v>
      </c>
      <c r="NV341" s="982" t="s">
        <v>686</v>
      </c>
      <c r="NW341" s="1177" t="s">
        <v>149</v>
      </c>
      <c r="NX341" s="1178">
        <v>1</v>
      </c>
      <c r="NY341" s="1022">
        <v>24560</v>
      </c>
      <c r="NZ341" s="986">
        <f t="shared" si="6171"/>
        <v>24560</v>
      </c>
      <c r="OA341" s="1016"/>
      <c r="OB341" s="898">
        <f>IF(EXACT(VLOOKUP(NU341,OFERTA_0,2,FALSE),NV341),1,0)</f>
        <v>1</v>
      </c>
      <c r="OC341" s="898">
        <f>IF(EXACT(VLOOKUP(NU341,OFERTA_0,3,FALSE),NW341),1,0)</f>
        <v>1</v>
      </c>
      <c r="OD341" s="899">
        <f>IF(EXACT(VLOOKUP(NU341,OFERTA_0,4,FALSE),NX341),1,0)</f>
        <v>1</v>
      </c>
      <c r="OE341" s="899">
        <f t="shared" si="6172"/>
        <v>1</v>
      </c>
      <c r="OF341" s="899">
        <f t="shared" si="6173"/>
        <v>1</v>
      </c>
      <c r="OG341" s="899">
        <f>PRODUCT(OB341:OF341)</f>
        <v>1</v>
      </c>
      <c r="OH341" s="966">
        <f>ROUND(NZ341,0)</f>
        <v>24560</v>
      </c>
      <c r="OI341" s="901">
        <f>NZ341-OH341</f>
        <v>0</v>
      </c>
      <c r="OL341" s="958" t="s">
        <v>1013</v>
      </c>
      <c r="OM341" s="1190" t="s">
        <v>686</v>
      </c>
      <c r="ON341" s="1179" t="s">
        <v>149</v>
      </c>
      <c r="OO341" s="1180">
        <v>1</v>
      </c>
      <c r="OP341" s="1015">
        <v>2171122</v>
      </c>
      <c r="OQ341" s="1025">
        <f t="shared" si="6174"/>
        <v>2171122</v>
      </c>
      <c r="OR341" s="1016"/>
      <c r="OS341" s="898">
        <f>IF(EXACT(VLOOKUP(OL341,OFERTA_0,2,FALSE),OM341),1,0)</f>
        <v>1</v>
      </c>
      <c r="OT341" s="898">
        <f>IF(EXACT(VLOOKUP(OL341,OFERTA_0,3,FALSE),ON341),1,0)</f>
        <v>1</v>
      </c>
      <c r="OU341" s="899">
        <f>IF(EXACT(VLOOKUP(OL341,OFERTA_0,4,FALSE),OO341),1,0)</f>
        <v>1</v>
      </c>
      <c r="OV341" s="899">
        <f t="shared" si="6175"/>
        <v>1</v>
      </c>
      <c r="OW341" s="899">
        <f t="shared" si="6176"/>
        <v>1</v>
      </c>
      <c r="OX341" s="899">
        <f>PRODUCT(OS341:OW341)</f>
        <v>1</v>
      </c>
      <c r="OY341" s="966">
        <f>ROUND(OQ341,0)</f>
        <v>2171122</v>
      </c>
      <c r="OZ341" s="901">
        <f>OQ341-OY341</f>
        <v>0</v>
      </c>
      <c r="PC341" s="958" t="s">
        <v>1013</v>
      </c>
      <c r="PD341" s="1190" t="s">
        <v>686</v>
      </c>
      <c r="PE341" s="1179" t="s">
        <v>149</v>
      </c>
      <c r="PF341" s="1180">
        <v>1</v>
      </c>
      <c r="PG341" s="1023">
        <v>3077946</v>
      </c>
      <c r="PH341" s="1029">
        <v>3077946</v>
      </c>
      <c r="PI341" s="1249"/>
      <c r="PJ341" s="898">
        <f>IF(EXACT(VLOOKUP(PC341,OFERTA_0,2,FALSE),PD341),1,0)</f>
        <v>1</v>
      </c>
      <c r="PK341" s="898">
        <f>IF(EXACT(VLOOKUP(PC341,OFERTA_0,3,FALSE),PE341),1,0)</f>
        <v>1</v>
      </c>
      <c r="PL341" s="899">
        <f>IF(EXACT(VLOOKUP(PC341,OFERTA_0,4,FALSE),PF341),1,0)</f>
        <v>1</v>
      </c>
      <c r="PM341" s="899">
        <f t="shared" si="6177"/>
        <v>1</v>
      </c>
      <c r="PN341" s="899">
        <f t="shared" si="6178"/>
        <v>1</v>
      </c>
      <c r="PO341" s="899">
        <f>PRODUCT(PJ341:PN341)</f>
        <v>1</v>
      </c>
      <c r="PP341" s="966">
        <f>ROUND(PH341,0)</f>
        <v>3077946</v>
      </c>
      <c r="PQ341" s="901">
        <f>PH341-PP341</f>
        <v>0</v>
      </c>
      <c r="PT341" s="958" t="s">
        <v>1013</v>
      </c>
      <c r="PU341" s="1190" t="s">
        <v>686</v>
      </c>
      <c r="PV341" s="1179" t="s">
        <v>149</v>
      </c>
      <c r="PW341" s="1180">
        <v>1</v>
      </c>
      <c r="PX341" s="1015">
        <v>218860</v>
      </c>
      <c r="PY341" s="1025">
        <f t="shared" si="6179"/>
        <v>218860</v>
      </c>
      <c r="PZ341" s="1016"/>
      <c r="QA341" s="898">
        <f>IF(EXACT(VLOOKUP(PT341,OFERTA_0,2,FALSE),PU341),1,0)</f>
        <v>1</v>
      </c>
      <c r="QB341" s="898">
        <f>IF(EXACT(VLOOKUP(PT341,OFERTA_0,3,FALSE),PV341),1,0)</f>
        <v>1</v>
      </c>
      <c r="QC341" s="899">
        <f>IF(EXACT(VLOOKUP(PT341,OFERTA_0,4,FALSE),PW341),1,0)</f>
        <v>1</v>
      </c>
      <c r="QD341" s="899">
        <f t="shared" si="6180"/>
        <v>1</v>
      </c>
      <c r="QE341" s="899">
        <f t="shared" si="6181"/>
        <v>1</v>
      </c>
      <c r="QF341" s="899">
        <f>PRODUCT(QA341:QE341)</f>
        <v>1</v>
      </c>
      <c r="QG341" s="966">
        <f>ROUND(PY341,0)</f>
        <v>218860</v>
      </c>
      <c r="QH341" s="901">
        <f>PY341-QG341</f>
        <v>0</v>
      </c>
      <c r="QK341" s="958" t="s">
        <v>1013</v>
      </c>
      <c r="QL341" s="1190" t="s">
        <v>686</v>
      </c>
      <c r="QM341" s="1179" t="s">
        <v>149</v>
      </c>
      <c r="QN341" s="1180">
        <v>1</v>
      </c>
      <c r="QO341" s="1021">
        <v>1001984.9999999999</v>
      </c>
      <c r="QP341" s="1028">
        <f t="shared" si="6182"/>
        <v>1001985</v>
      </c>
      <c r="QQ341" s="1016"/>
      <c r="QR341" s="898">
        <f>IF(EXACT(VLOOKUP(QK341,OFERTA_0,2,FALSE),QL341),1,0)</f>
        <v>1</v>
      </c>
      <c r="QS341" s="898">
        <f>IF(EXACT(VLOOKUP(QK341,OFERTA_0,3,FALSE),QM341),1,0)</f>
        <v>1</v>
      </c>
      <c r="QT341" s="899">
        <f>IF(EXACT(VLOOKUP(QK341,OFERTA_0,4,FALSE),QN341),1,0)</f>
        <v>1</v>
      </c>
      <c r="QU341" s="899">
        <f t="shared" si="6183"/>
        <v>1</v>
      </c>
      <c r="QV341" s="899">
        <f t="shared" si="6184"/>
        <v>1</v>
      </c>
      <c r="QW341" s="899">
        <f>PRODUCT(QR341:QV341)</f>
        <v>1</v>
      </c>
      <c r="QX341" s="966">
        <f>ROUND(QP341,0)</f>
        <v>1001985</v>
      </c>
      <c r="QY341" s="901">
        <f>QP341-QX341</f>
        <v>0</v>
      </c>
      <c r="RB341" s="405"/>
      <c r="RC341" s="406"/>
      <c r="RD341" s="407"/>
      <c r="RE341" s="408"/>
      <c r="RF341" s="409"/>
      <c r="RG341" s="410"/>
      <c r="RH341" s="410"/>
      <c r="RI341" s="898"/>
      <c r="RJ341" s="898"/>
      <c r="RK341" s="934"/>
      <c r="RL341" s="934"/>
      <c r="RM341" s="934"/>
      <c r="RN341" s="934"/>
      <c r="RO341" s="935"/>
      <c r="RP341" s="936"/>
      <c r="RS341" s="405"/>
      <c r="RT341" s="406"/>
      <c r="RU341" s="407"/>
      <c r="RV341" s="408"/>
      <c r="RW341" s="409"/>
      <c r="RX341" s="410"/>
      <c r="RY341" s="410"/>
      <c r="RZ341" s="898"/>
      <c r="SA341" s="898"/>
      <c r="SB341" s="934"/>
      <c r="SC341" s="934"/>
      <c r="SD341" s="934"/>
      <c r="SE341" s="934"/>
      <c r="SF341" s="935"/>
      <c r="SG341" s="936"/>
      <c r="SJ341" s="405"/>
      <c r="SK341" s="406"/>
      <c r="SL341" s="407"/>
      <c r="SM341" s="408"/>
      <c r="SN341" s="409"/>
      <c r="SO341" s="410"/>
      <c r="SP341" s="410"/>
      <c r="SQ341" s="898"/>
      <c r="SR341" s="898"/>
      <c r="SS341" s="934"/>
      <c r="ST341" s="934"/>
      <c r="SU341" s="934"/>
      <c r="SV341" s="934"/>
      <c r="SW341" s="935"/>
      <c r="SX341" s="936"/>
    </row>
    <row r="342" spans="2:518" ht="36" customHeight="1" thickTop="1" thickBot="1">
      <c r="B342" s="958" t="s">
        <v>1014</v>
      </c>
      <c r="C342" s="1190" t="s">
        <v>687</v>
      </c>
      <c r="D342" s="1179" t="s">
        <v>688</v>
      </c>
      <c r="E342" s="1180">
        <v>3</v>
      </c>
      <c r="F342" s="1015"/>
      <c r="G342" s="1025">
        <f>ROUND(E342*F342,0)</f>
        <v>0</v>
      </c>
      <c r="H342" s="964"/>
      <c r="K342" s="958" t="s">
        <v>1014</v>
      </c>
      <c r="L342" s="1190" t="s">
        <v>687</v>
      </c>
      <c r="M342" s="1179" t="s">
        <v>688</v>
      </c>
      <c r="N342" s="1180">
        <v>3</v>
      </c>
      <c r="O342" s="1017">
        <v>181760</v>
      </c>
      <c r="P342" s="1025">
        <f t="shared" si="6107"/>
        <v>545280</v>
      </c>
      <c r="Q342" s="964"/>
      <c r="R342" s="898">
        <f>IF(EXACT(VLOOKUP(K342,OFERTA_0,2,FALSE),L342),1,0)</f>
        <v>1</v>
      </c>
      <c r="S342" s="898">
        <f>IF(EXACT(VLOOKUP(K342,OFERTA_0,3,FALSE),M342),1,0)</f>
        <v>1</v>
      </c>
      <c r="T342" s="899">
        <f>IF(EXACT(VLOOKUP(K342,OFERTA_0,4,FALSE),N342),1,0)</f>
        <v>1</v>
      </c>
      <c r="U342" s="899">
        <f t="shared" si="6108"/>
        <v>1</v>
      </c>
      <c r="V342" s="899">
        <f t="shared" si="6108"/>
        <v>1</v>
      </c>
      <c r="W342" s="899">
        <f>PRODUCT(R342:V342)</f>
        <v>1</v>
      </c>
      <c r="X342" s="966">
        <f>ROUND(P342,0)</f>
        <v>545280</v>
      </c>
      <c r="Y342" s="901">
        <f>P342-X342</f>
        <v>0</v>
      </c>
      <c r="Z342" s="872"/>
      <c r="AA342" s="872"/>
      <c r="AB342" s="958" t="s">
        <v>1014</v>
      </c>
      <c r="AC342" s="1190" t="s">
        <v>687</v>
      </c>
      <c r="AD342" s="1179" t="s">
        <v>688</v>
      </c>
      <c r="AE342" s="1180">
        <v>3</v>
      </c>
      <c r="AF342" s="1015">
        <v>149333</v>
      </c>
      <c r="AG342" s="1025">
        <f t="shared" si="6109"/>
        <v>447999</v>
      </c>
      <c r="AH342" s="964"/>
      <c r="AI342" s="898">
        <f>IF(EXACT(VLOOKUP(AB342,OFERTA_0,2,FALSE),AC342),1,0)</f>
        <v>1</v>
      </c>
      <c r="AJ342" s="898">
        <f>IF(EXACT(VLOOKUP(AB342,OFERTA_0,3,FALSE),AD342),1,0)</f>
        <v>1</v>
      </c>
      <c r="AK342" s="899">
        <f>IF(EXACT(VLOOKUP(AB342,OFERTA_0,4,FALSE),AE342),1,0)</f>
        <v>1</v>
      </c>
      <c r="AL342" s="899">
        <f t="shared" si="6110"/>
        <v>1</v>
      </c>
      <c r="AM342" s="899">
        <f t="shared" si="6111"/>
        <v>1</v>
      </c>
      <c r="AN342" s="899">
        <f>PRODUCT(AI342:AM342)</f>
        <v>1</v>
      </c>
      <c r="AO342" s="966">
        <f>ROUND(AG342,0)</f>
        <v>447999</v>
      </c>
      <c r="AP342" s="901">
        <f>AG342-AO342</f>
        <v>0</v>
      </c>
      <c r="AQ342" s="872"/>
      <c r="AR342" s="872"/>
      <c r="AS342" s="958" t="s">
        <v>1014</v>
      </c>
      <c r="AT342" s="1191" t="s">
        <v>687</v>
      </c>
      <c r="AU342" s="1179" t="s">
        <v>688</v>
      </c>
      <c r="AV342" s="1180">
        <v>3</v>
      </c>
      <c r="AW342" s="1019">
        <v>200000</v>
      </c>
      <c r="AX342" s="1026">
        <f t="shared" si="6112"/>
        <v>600000</v>
      </c>
      <c r="AY342" s="964"/>
      <c r="AZ342" s="898">
        <f>IF(EXACT(VLOOKUP(AS342,OFERTA_0,2,FALSE),AT342),1,0)</f>
        <v>1</v>
      </c>
      <c r="BA342" s="898">
        <f>IF(EXACT(VLOOKUP(AS342,OFERTA_0,3,FALSE),AU342),1,0)</f>
        <v>1</v>
      </c>
      <c r="BB342" s="899">
        <f>IF(EXACT(VLOOKUP(AS342,OFERTA_0,4,FALSE),AV342),1,0)</f>
        <v>1</v>
      </c>
      <c r="BC342" s="899">
        <f t="shared" si="6113"/>
        <v>1</v>
      </c>
      <c r="BD342" s="899">
        <f t="shared" si="6114"/>
        <v>1</v>
      </c>
      <c r="BE342" s="899">
        <f>PRODUCT(AZ342:BD342)</f>
        <v>1</v>
      </c>
      <c r="BF342" s="966">
        <f>ROUND(AX342,0)</f>
        <v>600000</v>
      </c>
      <c r="BG342" s="901">
        <f>AX342-BF342</f>
        <v>0</v>
      </c>
      <c r="BJ342" s="958" t="s">
        <v>1014</v>
      </c>
      <c r="BK342" s="1190" t="s">
        <v>687</v>
      </c>
      <c r="BL342" s="1179" t="s">
        <v>688</v>
      </c>
      <c r="BM342" s="1180">
        <v>3</v>
      </c>
      <c r="BN342" s="1015">
        <v>220000</v>
      </c>
      <c r="BO342" s="1025">
        <f t="shared" si="6115"/>
        <v>660000</v>
      </c>
      <c r="BP342" s="964"/>
      <c r="BQ342" s="898">
        <f>IF(EXACT(VLOOKUP(BJ342,OFERTA_0,2,FALSE),BK342),1,0)</f>
        <v>1</v>
      </c>
      <c r="BR342" s="898">
        <f>IF(EXACT(VLOOKUP(BJ342,OFERTA_0,3,FALSE),BL342),1,0)</f>
        <v>1</v>
      </c>
      <c r="BS342" s="899">
        <f>IF(EXACT(VLOOKUP(BJ342,OFERTA_0,4,FALSE),BM342),1,0)</f>
        <v>1</v>
      </c>
      <c r="BT342" s="899">
        <f t="shared" si="6116"/>
        <v>1</v>
      </c>
      <c r="BU342" s="899">
        <f t="shared" si="6117"/>
        <v>1</v>
      </c>
      <c r="BV342" s="899">
        <f>PRODUCT(BQ342:BU342)</f>
        <v>1</v>
      </c>
      <c r="BW342" s="966">
        <f>ROUND(BO342,0)</f>
        <v>660000</v>
      </c>
      <c r="BX342" s="901">
        <f>BO342-BW342</f>
        <v>0</v>
      </c>
      <c r="CA342" s="958" t="s">
        <v>1014</v>
      </c>
      <c r="CB342" s="1190" t="s">
        <v>687</v>
      </c>
      <c r="CC342" s="1179" t="s">
        <v>688</v>
      </c>
      <c r="CD342" s="1180">
        <v>3</v>
      </c>
      <c r="CE342" s="1015">
        <v>177034</v>
      </c>
      <c r="CF342" s="1025">
        <f t="shared" si="6118"/>
        <v>531102</v>
      </c>
      <c r="CG342" s="964"/>
      <c r="CH342" s="898">
        <f>IF(EXACT(VLOOKUP(CA342,OFERTA_0,2,FALSE),CB342),1,0)</f>
        <v>1</v>
      </c>
      <c r="CI342" s="898">
        <f>IF(EXACT(VLOOKUP(CA342,OFERTA_0,3,FALSE),CC342),1,0)</f>
        <v>1</v>
      </c>
      <c r="CJ342" s="899">
        <f>IF(EXACT(VLOOKUP(CA342,OFERTA_0,4,FALSE),CD342),1,0)</f>
        <v>1</v>
      </c>
      <c r="CK342" s="899">
        <f t="shared" si="6119"/>
        <v>1</v>
      </c>
      <c r="CL342" s="899">
        <f t="shared" si="6120"/>
        <v>1</v>
      </c>
      <c r="CM342" s="899">
        <f>PRODUCT(CH342:CL342)</f>
        <v>1</v>
      </c>
      <c r="CN342" s="966">
        <f>ROUND(CF342,0)</f>
        <v>531102</v>
      </c>
      <c r="CO342" s="901">
        <f>CF342-CN342</f>
        <v>0</v>
      </c>
      <c r="CR342" s="958" t="s">
        <v>1014</v>
      </c>
      <c r="CS342" s="1190" t="s">
        <v>687</v>
      </c>
      <c r="CT342" s="1179" t="s">
        <v>688</v>
      </c>
      <c r="CU342" s="1180">
        <v>3</v>
      </c>
      <c r="CV342" s="1015">
        <v>190000</v>
      </c>
      <c r="CW342" s="1025">
        <f t="shared" si="6121"/>
        <v>570000</v>
      </c>
      <c r="CX342" s="964"/>
      <c r="CY342" s="898">
        <f>IF(EXACT(VLOOKUP(CR342,OFERTA_0,2,FALSE),CS342),1,0)</f>
        <v>1</v>
      </c>
      <c r="CZ342" s="898">
        <f>IF(EXACT(VLOOKUP(CR342,OFERTA_0,3,FALSE),CT342),1,0)</f>
        <v>1</v>
      </c>
      <c r="DA342" s="899">
        <f>IF(EXACT(VLOOKUP(CR342,OFERTA_0,4,FALSE),CU342),1,0)</f>
        <v>1</v>
      </c>
      <c r="DB342" s="899">
        <f t="shared" si="6122"/>
        <v>1</v>
      </c>
      <c r="DC342" s="899">
        <f t="shared" si="6123"/>
        <v>1</v>
      </c>
      <c r="DD342" s="899">
        <f>PRODUCT(CY342:DC342)</f>
        <v>1</v>
      </c>
      <c r="DE342" s="966">
        <f>ROUND(CW342,0)</f>
        <v>570000</v>
      </c>
      <c r="DF342" s="901">
        <f>CW342-DE342</f>
        <v>0</v>
      </c>
      <c r="DI342" s="958" t="s">
        <v>1014</v>
      </c>
      <c r="DJ342" s="1190" t="s">
        <v>687</v>
      </c>
      <c r="DK342" s="1179" t="s">
        <v>688</v>
      </c>
      <c r="DL342" s="1180">
        <v>3</v>
      </c>
      <c r="DM342" s="1015">
        <v>312066</v>
      </c>
      <c r="DN342" s="1025">
        <f t="shared" si="6124"/>
        <v>936198</v>
      </c>
      <c r="DO342" s="964"/>
      <c r="DP342" s="898">
        <f>IF(EXACT(VLOOKUP(DI342,OFERTA_0,2,FALSE),DJ342),1,0)</f>
        <v>1</v>
      </c>
      <c r="DQ342" s="898">
        <f>IF(EXACT(VLOOKUP(DI342,OFERTA_0,3,FALSE),DK342),1,0)</f>
        <v>1</v>
      </c>
      <c r="DR342" s="899">
        <f>IF(EXACT(VLOOKUP(DI342,OFERTA_0,4,FALSE),DL342),1,0)</f>
        <v>1</v>
      </c>
      <c r="DS342" s="899">
        <f t="shared" si="6125"/>
        <v>1</v>
      </c>
      <c r="DT342" s="899">
        <f t="shared" si="6126"/>
        <v>1</v>
      </c>
      <c r="DU342" s="899">
        <f>PRODUCT(DP342:DT342)</f>
        <v>1</v>
      </c>
      <c r="DV342" s="966">
        <f>ROUND(DN342,0)</f>
        <v>936198</v>
      </c>
      <c r="DW342" s="901">
        <f>DN342-DV342</f>
        <v>0</v>
      </c>
      <c r="DZ342" s="958" t="s">
        <v>1014</v>
      </c>
      <c r="EA342" s="1190" t="s">
        <v>687</v>
      </c>
      <c r="EB342" s="1179" t="s">
        <v>688</v>
      </c>
      <c r="EC342" s="1180">
        <v>3</v>
      </c>
      <c r="ED342" s="1015">
        <v>100000</v>
      </c>
      <c r="EE342" s="1025">
        <f t="shared" si="6127"/>
        <v>300000</v>
      </c>
      <c r="EF342" s="964"/>
      <c r="EG342" s="898">
        <f>IF(EXACT(VLOOKUP(DZ342,OFERTA_0,2,FALSE),EA342),1,0)</f>
        <v>1</v>
      </c>
      <c r="EH342" s="898">
        <f>IF(EXACT(VLOOKUP(DZ342,OFERTA_0,3,FALSE),EB342),1,0)</f>
        <v>1</v>
      </c>
      <c r="EI342" s="899">
        <f>IF(EXACT(VLOOKUP(DZ342,OFERTA_0,4,FALSE),EC342),1,0)</f>
        <v>1</v>
      </c>
      <c r="EJ342" s="899">
        <f t="shared" si="6128"/>
        <v>1</v>
      </c>
      <c r="EK342" s="899">
        <f t="shared" si="6129"/>
        <v>1</v>
      </c>
      <c r="EL342" s="899">
        <f>PRODUCT(EG342:EK342)</f>
        <v>1</v>
      </c>
      <c r="EM342" s="966">
        <f>ROUND(EE342,0)</f>
        <v>300000</v>
      </c>
      <c r="EN342" s="901">
        <f>EE342-EM342</f>
        <v>0</v>
      </c>
      <c r="EQ342" s="958" t="s">
        <v>1014</v>
      </c>
      <c r="ER342" s="1190" t="s">
        <v>687</v>
      </c>
      <c r="ES342" s="1179" t="s">
        <v>688</v>
      </c>
      <c r="ET342" s="1180">
        <v>3</v>
      </c>
      <c r="EU342" s="1015">
        <v>178000</v>
      </c>
      <c r="EV342" s="1025">
        <f t="shared" si="6130"/>
        <v>534000</v>
      </c>
      <c r="EW342" s="964"/>
      <c r="EX342" s="898">
        <f>IF(EXACT(VLOOKUP(EQ342,OFERTA_0,2,FALSE),ER342),1,0)</f>
        <v>1</v>
      </c>
      <c r="EY342" s="898">
        <f>IF(EXACT(VLOOKUP(EQ342,OFERTA_0,3,FALSE),ES342),1,0)</f>
        <v>1</v>
      </c>
      <c r="EZ342" s="899">
        <f>IF(EXACT(VLOOKUP(EQ342,OFERTA_0,4,FALSE),ET342),1,0)</f>
        <v>1</v>
      </c>
      <c r="FA342" s="899">
        <f t="shared" si="6131"/>
        <v>1</v>
      </c>
      <c r="FB342" s="899">
        <f t="shared" si="6132"/>
        <v>1</v>
      </c>
      <c r="FC342" s="899">
        <f>PRODUCT(EX342:FB342)</f>
        <v>1</v>
      </c>
      <c r="FD342" s="966">
        <f>ROUND(EV342,0)</f>
        <v>534000</v>
      </c>
      <c r="FE342" s="901">
        <f>EV342-FD342</f>
        <v>0</v>
      </c>
      <c r="FH342" s="958"/>
      <c r="FI342" s="1190"/>
      <c r="FJ342" s="1179"/>
      <c r="FK342" s="1180"/>
      <c r="FL342" s="1015"/>
      <c r="FM342" s="1025">
        <f t="shared" si="6133"/>
        <v>0</v>
      </c>
      <c r="FN342" s="964"/>
      <c r="FO342" s="898" t="e">
        <f>IF(EXACT(VLOOKUP(FH342,OFERTA_0,2,FALSE),FI342),1,0)</f>
        <v>#N/A</v>
      </c>
      <c r="FP342" s="898" t="e">
        <f>IF(EXACT(VLOOKUP(FH342,OFERTA_0,3,FALSE),FJ342),1,0)</f>
        <v>#N/A</v>
      </c>
      <c r="FQ342" s="899" t="e">
        <f>IF(EXACT(VLOOKUP(FH342,OFERTA_0,4,FALSE),FK342),1,0)</f>
        <v>#N/A</v>
      </c>
      <c r="FR342" s="899">
        <f t="shared" si="6134"/>
        <v>0</v>
      </c>
      <c r="FS342" s="899">
        <f t="shared" si="6135"/>
        <v>0</v>
      </c>
      <c r="FT342" s="899" t="e">
        <f>PRODUCT(FO342:FS342)</f>
        <v>#N/A</v>
      </c>
      <c r="FU342" s="966">
        <f>ROUND(FM342,0)</f>
        <v>0</v>
      </c>
      <c r="FV342" s="901">
        <f>FM342-FU342</f>
        <v>0</v>
      </c>
      <c r="FY342" s="958" t="s">
        <v>1014</v>
      </c>
      <c r="FZ342" s="1190" t="s">
        <v>687</v>
      </c>
      <c r="GA342" s="1179" t="s">
        <v>688</v>
      </c>
      <c r="GB342" s="1180">
        <v>3</v>
      </c>
      <c r="GC342" s="1017">
        <v>181760</v>
      </c>
      <c r="GD342" s="1025">
        <f t="shared" si="6136"/>
        <v>545280</v>
      </c>
      <c r="GE342" s="964"/>
      <c r="GF342" s="898">
        <f>IF(EXACT(VLOOKUP(FY342,OFERTA_0,2,FALSE),FZ342),1,0)</f>
        <v>1</v>
      </c>
      <c r="GG342" s="898">
        <f>IF(EXACT(VLOOKUP(FY342,OFERTA_0,3,FALSE),GA342),1,0)</f>
        <v>1</v>
      </c>
      <c r="GH342" s="899">
        <f>IF(EXACT(VLOOKUP(FY342,OFERTA_0,4,FALSE),GB342),1,0)</f>
        <v>1</v>
      </c>
      <c r="GI342" s="899">
        <f t="shared" si="6137"/>
        <v>1</v>
      </c>
      <c r="GJ342" s="899">
        <f t="shared" si="6138"/>
        <v>1</v>
      </c>
      <c r="GK342" s="899">
        <f>PRODUCT(GF342:GJ342)</f>
        <v>1</v>
      </c>
      <c r="GL342" s="966">
        <f>ROUND(GD342,0)</f>
        <v>545280</v>
      </c>
      <c r="GM342" s="901">
        <f>GD342-GL342</f>
        <v>0</v>
      </c>
      <c r="GP342" s="958" t="s">
        <v>1014</v>
      </c>
      <c r="GQ342" s="1190" t="s">
        <v>687</v>
      </c>
      <c r="GR342" s="1179" t="s">
        <v>688</v>
      </c>
      <c r="GS342" s="1180">
        <v>3</v>
      </c>
      <c r="GT342" s="1015">
        <v>178100</v>
      </c>
      <c r="GU342" s="1025">
        <f t="shared" si="6139"/>
        <v>534300</v>
      </c>
      <c r="GV342" s="964"/>
      <c r="GW342" s="898">
        <f>IF(EXACT(VLOOKUP(GP342,OFERTA_0,2,FALSE),GQ342),1,0)</f>
        <v>1</v>
      </c>
      <c r="GX342" s="898">
        <f>IF(EXACT(VLOOKUP(GP342,OFERTA_0,3,FALSE),GR342),1,0)</f>
        <v>1</v>
      </c>
      <c r="GY342" s="899">
        <f>IF(EXACT(VLOOKUP(GP342,OFERTA_0,4,FALSE),GS342),1,0)</f>
        <v>1</v>
      </c>
      <c r="GZ342" s="899">
        <f t="shared" si="6140"/>
        <v>1</v>
      </c>
      <c r="HA342" s="899">
        <f t="shared" si="6141"/>
        <v>1</v>
      </c>
      <c r="HB342" s="899">
        <f>PRODUCT(GW342:HA342)</f>
        <v>1</v>
      </c>
      <c r="HC342" s="966">
        <f>ROUND(GU342,0)</f>
        <v>534300</v>
      </c>
      <c r="HD342" s="901">
        <f>GU342-HC342</f>
        <v>0</v>
      </c>
      <c r="HG342" s="958" t="s">
        <v>1014</v>
      </c>
      <c r="HH342" s="1190" t="s">
        <v>687</v>
      </c>
      <c r="HI342" s="1179" t="s">
        <v>688</v>
      </c>
      <c r="HJ342" s="1180">
        <v>3</v>
      </c>
      <c r="HK342" s="1015">
        <v>175050</v>
      </c>
      <c r="HL342" s="1025">
        <f t="shared" si="6142"/>
        <v>525150</v>
      </c>
      <c r="HM342" s="964"/>
      <c r="HN342" s="898">
        <f>IF(EXACT(VLOOKUP(HG342,OFERTA_0,2,FALSE),HH342),1,0)</f>
        <v>1</v>
      </c>
      <c r="HO342" s="898">
        <f>IF(EXACT(VLOOKUP(HG342,OFERTA_0,3,FALSE),HI342),1,0)</f>
        <v>1</v>
      </c>
      <c r="HP342" s="899">
        <f>IF(EXACT(VLOOKUP(HG342,OFERTA_0,4,FALSE),HJ342),1,0)</f>
        <v>1</v>
      </c>
      <c r="HQ342" s="899">
        <f t="shared" si="6143"/>
        <v>1</v>
      </c>
      <c r="HR342" s="899">
        <f t="shared" si="6144"/>
        <v>1</v>
      </c>
      <c r="HS342" s="899">
        <f>PRODUCT(HN342:HR342)</f>
        <v>1</v>
      </c>
      <c r="HT342" s="966">
        <f>ROUND(HL342,0)</f>
        <v>525150</v>
      </c>
      <c r="HU342" s="901">
        <f>HL342-HT342</f>
        <v>0</v>
      </c>
      <c r="HX342" s="958" t="s">
        <v>1014</v>
      </c>
      <c r="HY342" s="1190" t="s">
        <v>687</v>
      </c>
      <c r="HZ342" s="1179" t="s">
        <v>688</v>
      </c>
      <c r="IA342" s="1180">
        <v>3</v>
      </c>
      <c r="IB342" s="1020">
        <v>207582</v>
      </c>
      <c r="IC342" s="1027">
        <f t="shared" si="6145"/>
        <v>622746</v>
      </c>
      <c r="ID342" s="964"/>
      <c r="IE342" s="898">
        <f>IF(EXACT(VLOOKUP(HX342,OFERTA_0,2,FALSE),HY342),1,0)</f>
        <v>1</v>
      </c>
      <c r="IF342" s="898">
        <f>IF(EXACT(VLOOKUP(HX342,OFERTA_0,3,FALSE),HZ342),1,0)</f>
        <v>1</v>
      </c>
      <c r="IG342" s="899">
        <f>IF(EXACT(VLOOKUP(HX342,OFERTA_0,4,FALSE),IA342),1,0)</f>
        <v>1</v>
      </c>
      <c r="IH342" s="899">
        <f t="shared" si="6146"/>
        <v>1</v>
      </c>
      <c r="II342" s="899">
        <f t="shared" si="6147"/>
        <v>1</v>
      </c>
      <c r="IJ342" s="899">
        <f>PRODUCT(IE342:II342)</f>
        <v>1</v>
      </c>
      <c r="IK342" s="966">
        <f>ROUND(IC342,0)</f>
        <v>622746</v>
      </c>
      <c r="IL342" s="901">
        <f>IC342-IK342</f>
        <v>0</v>
      </c>
      <c r="IO342" s="958" t="s">
        <v>1014</v>
      </c>
      <c r="IP342" s="1190" t="s">
        <v>687</v>
      </c>
      <c r="IQ342" s="1179" t="s">
        <v>688</v>
      </c>
      <c r="IR342" s="1180">
        <v>3</v>
      </c>
      <c r="IS342" s="1015">
        <v>173362</v>
      </c>
      <c r="IT342" s="1025">
        <f t="shared" si="6148"/>
        <v>520086</v>
      </c>
      <c r="IU342" s="964"/>
      <c r="IV342" s="898">
        <f>IF(EXACT(VLOOKUP(IO342,OFERTA_0,2,FALSE),IP342),1,0)</f>
        <v>1</v>
      </c>
      <c r="IW342" s="898">
        <f>IF(EXACT(VLOOKUP(IO342,OFERTA_0,3,FALSE),IQ342),1,0)</f>
        <v>1</v>
      </c>
      <c r="IX342" s="899">
        <f>IF(EXACT(VLOOKUP(IO342,OFERTA_0,4,FALSE),IR342),1,0)</f>
        <v>1</v>
      </c>
      <c r="IY342" s="899">
        <f t="shared" si="6149"/>
        <v>1</v>
      </c>
      <c r="IZ342" s="899">
        <f t="shared" si="6150"/>
        <v>1</v>
      </c>
      <c r="JA342" s="899">
        <f>PRODUCT(IV342:IZ342)</f>
        <v>1</v>
      </c>
      <c r="JB342" s="966">
        <f>ROUND(IT342,0)</f>
        <v>520086</v>
      </c>
      <c r="JC342" s="901">
        <f>IT342-JB342</f>
        <v>0</v>
      </c>
      <c r="JF342" s="958" t="s">
        <v>1014</v>
      </c>
      <c r="JG342" s="1190" t="s">
        <v>687</v>
      </c>
      <c r="JH342" s="1179" t="s">
        <v>688</v>
      </c>
      <c r="JI342" s="1180">
        <v>3</v>
      </c>
      <c r="JJ342" s="1015">
        <v>228000</v>
      </c>
      <c r="JK342" s="1025">
        <f t="shared" si="6151"/>
        <v>684000</v>
      </c>
      <c r="JL342" s="964"/>
      <c r="JM342" s="898">
        <f>IF(EXACT(VLOOKUP(JF342,OFERTA_0,2,FALSE),JG342),1,0)</f>
        <v>1</v>
      </c>
      <c r="JN342" s="898">
        <f>IF(EXACT(VLOOKUP(JF342,OFERTA_0,3,FALSE),JH342),1,0)</f>
        <v>1</v>
      </c>
      <c r="JO342" s="899">
        <f>IF(EXACT(VLOOKUP(JF342,OFERTA_0,4,FALSE),JI342),1,0)</f>
        <v>1</v>
      </c>
      <c r="JP342" s="899">
        <f t="shared" si="6152"/>
        <v>1</v>
      </c>
      <c r="JQ342" s="899">
        <f t="shared" si="6153"/>
        <v>1</v>
      </c>
      <c r="JR342" s="899">
        <f>PRODUCT(JM342:JQ342)</f>
        <v>1</v>
      </c>
      <c r="JS342" s="966">
        <f>ROUND(JK342,0)</f>
        <v>684000</v>
      </c>
      <c r="JT342" s="901">
        <f>JK342-JS342</f>
        <v>0</v>
      </c>
      <c r="JW342" s="958" t="s">
        <v>1014</v>
      </c>
      <c r="JX342" s="1190" t="s">
        <v>687</v>
      </c>
      <c r="JY342" s="1179" t="s">
        <v>688</v>
      </c>
      <c r="JZ342" s="1180">
        <v>3</v>
      </c>
      <c r="KA342" s="1015">
        <v>372566.25000000006</v>
      </c>
      <c r="KB342" s="1025">
        <f t="shared" si="6154"/>
        <v>1117699</v>
      </c>
      <c r="KC342" s="964"/>
      <c r="KD342" s="898">
        <f>IF(EXACT(VLOOKUP(JW342,OFERTA_0,2,FALSE),JX342),1,0)</f>
        <v>1</v>
      </c>
      <c r="KE342" s="898">
        <f>IF(EXACT(VLOOKUP(JW342,OFERTA_0,3,FALSE),JY342),1,0)</f>
        <v>1</v>
      </c>
      <c r="KF342" s="899">
        <f>IF(EXACT(VLOOKUP(JW342,OFERTA_0,4,FALSE),JZ342),1,0)</f>
        <v>1</v>
      </c>
      <c r="KG342" s="899">
        <f t="shared" si="6155"/>
        <v>1</v>
      </c>
      <c r="KH342" s="899">
        <f t="shared" si="6156"/>
        <v>1</v>
      </c>
      <c r="KI342" s="899">
        <f>PRODUCT(KD342:KH342)</f>
        <v>1</v>
      </c>
      <c r="KJ342" s="966">
        <f>ROUND(KB342,0)</f>
        <v>1117699</v>
      </c>
      <c r="KK342" s="901">
        <f>KB342-KJ342</f>
        <v>0</v>
      </c>
      <c r="KN342" s="958" t="s">
        <v>1014</v>
      </c>
      <c r="KO342" s="1190" t="s">
        <v>687</v>
      </c>
      <c r="KP342" s="1179" t="s">
        <v>688</v>
      </c>
      <c r="KQ342" s="1180">
        <v>3</v>
      </c>
      <c r="KR342" s="1015">
        <v>127050</v>
      </c>
      <c r="KS342" s="1025">
        <f t="shared" si="6157"/>
        <v>381150</v>
      </c>
      <c r="KT342" s="964"/>
      <c r="KU342" s="898">
        <f>IF(EXACT(VLOOKUP(KN342,OFERTA_0,2,FALSE),KO342),1,0)</f>
        <v>1</v>
      </c>
      <c r="KV342" s="898">
        <f>IF(EXACT(VLOOKUP(KN342,OFERTA_0,3,FALSE),KP342),1,0)</f>
        <v>1</v>
      </c>
      <c r="KW342" s="899">
        <f>IF(EXACT(VLOOKUP(KN342,OFERTA_0,4,FALSE),KQ342),1,0)</f>
        <v>1</v>
      </c>
      <c r="KX342" s="899">
        <f t="shared" si="6158"/>
        <v>1</v>
      </c>
      <c r="KY342" s="899">
        <f t="shared" si="6159"/>
        <v>1</v>
      </c>
      <c r="KZ342" s="899">
        <f>PRODUCT(KU342:KY342)</f>
        <v>1</v>
      </c>
      <c r="LA342" s="966">
        <f>ROUND(KS342,0)</f>
        <v>381150</v>
      </c>
      <c r="LB342" s="901">
        <f>KS342-LA342</f>
        <v>0</v>
      </c>
      <c r="LE342" s="958" t="s">
        <v>1014</v>
      </c>
      <c r="LF342" s="1190" t="s">
        <v>687</v>
      </c>
      <c r="LG342" s="1179" t="s">
        <v>688</v>
      </c>
      <c r="LH342" s="1180">
        <v>3</v>
      </c>
      <c r="LI342" s="1021">
        <v>199400</v>
      </c>
      <c r="LJ342" s="1028">
        <f t="shared" si="6160"/>
        <v>598200</v>
      </c>
      <c r="LK342" s="964"/>
      <c r="LL342" s="898">
        <f>IF(EXACT(VLOOKUP(LE342,OFERTA_0,2,FALSE),LF342),1,0)</f>
        <v>1</v>
      </c>
      <c r="LM342" s="898">
        <f>IF(EXACT(VLOOKUP(LE342,OFERTA_0,3,FALSE),LG342),1,0)</f>
        <v>1</v>
      </c>
      <c r="LN342" s="899">
        <f>IF(EXACT(VLOOKUP(LE342,OFERTA_0,4,FALSE),LH342),1,0)</f>
        <v>1</v>
      </c>
      <c r="LO342" s="899">
        <f t="shared" si="6161"/>
        <v>1</v>
      </c>
      <c r="LP342" s="899">
        <f t="shared" si="6162"/>
        <v>1</v>
      </c>
      <c r="LQ342" s="899">
        <f>PRODUCT(LL342:LP342)</f>
        <v>1</v>
      </c>
      <c r="LR342" s="966">
        <f>ROUND(LJ342,0)</f>
        <v>598200</v>
      </c>
      <c r="LS342" s="901">
        <f>LJ342-LR342</f>
        <v>0</v>
      </c>
      <c r="LV342" s="958" t="s">
        <v>1014</v>
      </c>
      <c r="LW342" s="1190" t="s">
        <v>687</v>
      </c>
      <c r="LX342" s="1179" t="s">
        <v>688</v>
      </c>
      <c r="LY342" s="1180">
        <v>3</v>
      </c>
      <c r="LZ342" s="1015">
        <v>350000</v>
      </c>
      <c r="MA342" s="1025">
        <f t="shared" si="6163"/>
        <v>1050000</v>
      </c>
      <c r="MB342" s="964"/>
      <c r="MC342" s="898">
        <f>IF(EXACT(VLOOKUP(LV342,OFERTA_0,2,FALSE),LW342),1,0)</f>
        <v>1</v>
      </c>
      <c r="MD342" s="898">
        <f>IF(EXACT(VLOOKUP(LV342,OFERTA_0,3,FALSE),LX342),1,0)</f>
        <v>1</v>
      </c>
      <c r="ME342" s="899">
        <f>IF(EXACT(VLOOKUP(LV342,OFERTA_0,4,FALSE),LY342),1,0)</f>
        <v>1</v>
      </c>
      <c r="MF342" s="899">
        <f t="shared" si="6164"/>
        <v>1</v>
      </c>
      <c r="MG342" s="899">
        <f t="shared" si="6165"/>
        <v>1</v>
      </c>
      <c r="MH342" s="899">
        <f>PRODUCT(MC342:MG342)</f>
        <v>1</v>
      </c>
      <c r="MI342" s="966">
        <f>ROUND(MA342,0)</f>
        <v>1050000</v>
      </c>
      <c r="MJ342" s="901">
        <f>MA342-MI342</f>
        <v>0</v>
      </c>
      <c r="MM342" s="958" t="s">
        <v>1014</v>
      </c>
      <c r="MN342" s="1190" t="s">
        <v>687</v>
      </c>
      <c r="MO342" s="1179" t="s">
        <v>688</v>
      </c>
      <c r="MP342" s="1180">
        <v>3</v>
      </c>
      <c r="MQ342" s="1015">
        <v>174000</v>
      </c>
      <c r="MR342" s="1025">
        <f t="shared" si="6166"/>
        <v>522000</v>
      </c>
      <c r="MS342" s="964"/>
      <c r="MT342" s="898">
        <f>IF(EXACT(VLOOKUP(MM342,OFERTA_0,2,FALSE),MN342),1,0)</f>
        <v>1</v>
      </c>
      <c r="MU342" s="898">
        <f>IF(EXACT(VLOOKUP(MM342,OFERTA_0,3,FALSE),MO342),1,0)</f>
        <v>1</v>
      </c>
      <c r="MV342" s="899">
        <f>IF(EXACT(VLOOKUP(MM342,OFERTA_0,4,FALSE),MP342),1,0)</f>
        <v>1</v>
      </c>
      <c r="MW342" s="899">
        <f t="shared" si="6167"/>
        <v>1</v>
      </c>
      <c r="MX342" s="899">
        <f t="shared" si="6168"/>
        <v>1</v>
      </c>
      <c r="MY342" s="899">
        <f>PRODUCT(MT342:MX342)</f>
        <v>1</v>
      </c>
      <c r="MZ342" s="966">
        <f>ROUND(MR342,0)</f>
        <v>522000</v>
      </c>
      <c r="NA342" s="901">
        <f>MR342-MZ342</f>
        <v>0</v>
      </c>
      <c r="ND342" s="975" t="s">
        <v>1014</v>
      </c>
      <c r="NE342" s="976" t="s">
        <v>687</v>
      </c>
      <c r="NF342" s="1175" t="s">
        <v>688</v>
      </c>
      <c r="NG342" s="1176">
        <v>3</v>
      </c>
      <c r="NH342" s="979">
        <v>84608.37</v>
      </c>
      <c r="NI342" s="980">
        <v>253825</v>
      </c>
      <c r="NJ342" s="964"/>
      <c r="NK342" s="898">
        <f>IF(EXACT(VLOOKUP(ND342,OFERTA_0,2,FALSE),NE342),1,0)</f>
        <v>1</v>
      </c>
      <c r="NL342" s="898">
        <f>IF(EXACT(VLOOKUP(ND342,OFERTA_0,3,FALSE),NF342),1,0)</f>
        <v>1</v>
      </c>
      <c r="NM342" s="899">
        <f>IF(EXACT(VLOOKUP(ND342,OFERTA_0,4,FALSE),NG342),1,0)</f>
        <v>1</v>
      </c>
      <c r="NN342" s="899">
        <f t="shared" si="6169"/>
        <v>1</v>
      </c>
      <c r="NO342" s="899">
        <f t="shared" si="6170"/>
        <v>1</v>
      </c>
      <c r="NP342" s="899">
        <f>PRODUCT(NK342:NO342)</f>
        <v>1</v>
      </c>
      <c r="NQ342" s="966">
        <f>ROUND(NI342,0)</f>
        <v>253825</v>
      </c>
      <c r="NR342" s="901">
        <f>NI342-NQ342</f>
        <v>0</v>
      </c>
      <c r="NU342" s="981" t="s">
        <v>1014</v>
      </c>
      <c r="NV342" s="982" t="s">
        <v>687</v>
      </c>
      <c r="NW342" s="1177" t="s">
        <v>688</v>
      </c>
      <c r="NX342" s="1178">
        <v>3</v>
      </c>
      <c r="NY342" s="1022">
        <v>85463</v>
      </c>
      <c r="NZ342" s="986">
        <f t="shared" si="6171"/>
        <v>256389</v>
      </c>
      <c r="OA342" s="964"/>
      <c r="OB342" s="898">
        <f>IF(EXACT(VLOOKUP(NU342,OFERTA_0,2,FALSE),NV342),1,0)</f>
        <v>1</v>
      </c>
      <c r="OC342" s="898">
        <f>IF(EXACT(VLOOKUP(NU342,OFERTA_0,3,FALSE),NW342),1,0)</f>
        <v>1</v>
      </c>
      <c r="OD342" s="899">
        <f>IF(EXACT(VLOOKUP(NU342,OFERTA_0,4,FALSE),NX342),1,0)</f>
        <v>1</v>
      </c>
      <c r="OE342" s="899">
        <f t="shared" si="6172"/>
        <v>1</v>
      </c>
      <c r="OF342" s="899">
        <f t="shared" si="6173"/>
        <v>1</v>
      </c>
      <c r="OG342" s="899">
        <f>PRODUCT(OB342:OF342)</f>
        <v>1</v>
      </c>
      <c r="OH342" s="966">
        <f>ROUND(NZ342,0)</f>
        <v>256389</v>
      </c>
      <c r="OI342" s="901">
        <f>NZ342-OH342</f>
        <v>0</v>
      </c>
      <c r="OL342" s="958" t="s">
        <v>1014</v>
      </c>
      <c r="OM342" s="1190" t="s">
        <v>687</v>
      </c>
      <c r="ON342" s="1179" t="s">
        <v>688</v>
      </c>
      <c r="OO342" s="1180">
        <v>3</v>
      </c>
      <c r="OP342" s="1015">
        <v>305519</v>
      </c>
      <c r="OQ342" s="1025">
        <f t="shared" si="6174"/>
        <v>916557</v>
      </c>
      <c r="OR342" s="964"/>
      <c r="OS342" s="898">
        <f>IF(EXACT(VLOOKUP(OL342,OFERTA_0,2,FALSE),OM342),1,0)</f>
        <v>1</v>
      </c>
      <c r="OT342" s="898">
        <f>IF(EXACT(VLOOKUP(OL342,OFERTA_0,3,FALSE),ON342),1,0)</f>
        <v>1</v>
      </c>
      <c r="OU342" s="899">
        <f>IF(EXACT(VLOOKUP(OL342,OFERTA_0,4,FALSE),OO342),1,0)</f>
        <v>1</v>
      </c>
      <c r="OV342" s="899">
        <f t="shared" si="6175"/>
        <v>1</v>
      </c>
      <c r="OW342" s="899">
        <f t="shared" si="6176"/>
        <v>1</v>
      </c>
      <c r="OX342" s="899">
        <f>PRODUCT(OS342:OW342)</f>
        <v>1</v>
      </c>
      <c r="OY342" s="966">
        <f>ROUND(OQ342,0)</f>
        <v>916557</v>
      </c>
      <c r="OZ342" s="901">
        <f>OQ342-OY342</f>
        <v>0</v>
      </c>
      <c r="PC342" s="958" t="s">
        <v>1014</v>
      </c>
      <c r="PD342" s="1190" t="s">
        <v>687</v>
      </c>
      <c r="PE342" s="1179" t="s">
        <v>688</v>
      </c>
      <c r="PF342" s="1180">
        <v>3</v>
      </c>
      <c r="PG342" s="1023">
        <v>335776</v>
      </c>
      <c r="PH342" s="1029">
        <v>1007328</v>
      </c>
      <c r="PI342" s="1257"/>
      <c r="PJ342" s="898">
        <f>IF(EXACT(VLOOKUP(PC342,OFERTA_0,2,FALSE),PD342),1,0)</f>
        <v>1</v>
      </c>
      <c r="PK342" s="898">
        <f>IF(EXACT(VLOOKUP(PC342,OFERTA_0,3,FALSE),PE342),1,0)</f>
        <v>1</v>
      </c>
      <c r="PL342" s="899">
        <f>IF(EXACT(VLOOKUP(PC342,OFERTA_0,4,FALSE),PF342),1,0)</f>
        <v>1</v>
      </c>
      <c r="PM342" s="899">
        <f t="shared" si="6177"/>
        <v>1</v>
      </c>
      <c r="PN342" s="899">
        <f t="shared" si="6178"/>
        <v>1</v>
      </c>
      <c r="PO342" s="899">
        <f>PRODUCT(PJ342:PN342)</f>
        <v>1</v>
      </c>
      <c r="PP342" s="966">
        <f>ROUND(PH342,0)</f>
        <v>1007328</v>
      </c>
      <c r="PQ342" s="901">
        <f>PH342-PP342</f>
        <v>0</v>
      </c>
      <c r="PT342" s="958" t="s">
        <v>1014</v>
      </c>
      <c r="PU342" s="1190" t="s">
        <v>687</v>
      </c>
      <c r="PV342" s="1179" t="s">
        <v>688</v>
      </c>
      <c r="PW342" s="1180">
        <v>3</v>
      </c>
      <c r="PX342" s="1015">
        <v>177950</v>
      </c>
      <c r="PY342" s="1025">
        <f t="shared" si="6179"/>
        <v>533850</v>
      </c>
      <c r="PZ342" s="964"/>
      <c r="QA342" s="898">
        <f>IF(EXACT(VLOOKUP(PT342,OFERTA_0,2,FALSE),PU342),1,0)</f>
        <v>1</v>
      </c>
      <c r="QB342" s="898">
        <f>IF(EXACT(VLOOKUP(PT342,OFERTA_0,3,FALSE),PV342),1,0)</f>
        <v>1</v>
      </c>
      <c r="QC342" s="899">
        <f>IF(EXACT(VLOOKUP(PT342,OFERTA_0,4,FALSE),PW342),1,0)</f>
        <v>1</v>
      </c>
      <c r="QD342" s="899">
        <f t="shared" si="6180"/>
        <v>1</v>
      </c>
      <c r="QE342" s="899">
        <f t="shared" si="6181"/>
        <v>1</v>
      </c>
      <c r="QF342" s="899">
        <f>PRODUCT(QA342:QE342)</f>
        <v>1</v>
      </c>
      <c r="QG342" s="966">
        <f>ROUND(PY342,0)</f>
        <v>533850</v>
      </c>
      <c r="QH342" s="901">
        <f>PY342-QG342</f>
        <v>0</v>
      </c>
      <c r="QK342" s="958" t="s">
        <v>1014</v>
      </c>
      <c r="QL342" s="1190" t="s">
        <v>687</v>
      </c>
      <c r="QM342" s="1179" t="s">
        <v>688</v>
      </c>
      <c r="QN342" s="1180">
        <v>3</v>
      </c>
      <c r="QO342" s="1021">
        <v>200396.99999999997</v>
      </c>
      <c r="QP342" s="1028">
        <f t="shared" si="6182"/>
        <v>601191</v>
      </c>
      <c r="QQ342" s="964"/>
      <c r="QR342" s="898">
        <f>IF(EXACT(VLOOKUP(QK342,OFERTA_0,2,FALSE),QL342),1,0)</f>
        <v>1</v>
      </c>
      <c r="QS342" s="898">
        <f>IF(EXACT(VLOOKUP(QK342,OFERTA_0,3,FALSE),QM342),1,0)</f>
        <v>1</v>
      </c>
      <c r="QT342" s="899">
        <f>IF(EXACT(VLOOKUP(QK342,OFERTA_0,4,FALSE),QN342),1,0)</f>
        <v>1</v>
      </c>
      <c r="QU342" s="899">
        <f t="shared" si="6183"/>
        <v>1</v>
      </c>
      <c r="QV342" s="899">
        <f t="shared" si="6184"/>
        <v>1</v>
      </c>
      <c r="QW342" s="899">
        <f>PRODUCT(QR342:QV342)</f>
        <v>1</v>
      </c>
      <c r="QX342" s="966">
        <f>ROUND(QP342,0)</f>
        <v>601191</v>
      </c>
      <c r="QY342" s="901">
        <f>QP342-QX342</f>
        <v>0</v>
      </c>
      <c r="RB342" s="405"/>
      <c r="RC342" s="406"/>
      <c r="RD342" s="407"/>
      <c r="RE342" s="408"/>
      <c r="RF342" s="409"/>
      <c r="RG342" s="410"/>
      <c r="RH342" s="410"/>
      <c r="RI342" s="898"/>
      <c r="RJ342" s="898"/>
      <c r="RK342" s="934"/>
      <c r="RL342" s="934"/>
      <c r="RM342" s="934"/>
      <c r="RN342" s="934"/>
      <c r="RO342" s="935"/>
      <c r="RP342" s="936"/>
      <c r="RS342" s="405"/>
      <c r="RT342" s="406"/>
      <c r="RU342" s="407"/>
      <c r="RV342" s="408"/>
      <c r="RW342" s="409"/>
      <c r="RX342" s="410"/>
      <c r="RY342" s="410"/>
      <c r="RZ342" s="898"/>
      <c r="SA342" s="898"/>
      <c r="SB342" s="934"/>
      <c r="SC342" s="934"/>
      <c r="SD342" s="934"/>
      <c r="SE342" s="934"/>
      <c r="SF342" s="935"/>
      <c r="SG342" s="936"/>
      <c r="SJ342" s="405"/>
      <c r="SK342" s="406"/>
      <c r="SL342" s="407"/>
      <c r="SM342" s="408"/>
      <c r="SN342" s="409"/>
      <c r="SO342" s="410"/>
      <c r="SP342" s="410"/>
      <c r="SQ342" s="898"/>
      <c r="SR342" s="898"/>
      <c r="SS342" s="934"/>
      <c r="ST342" s="934"/>
      <c r="SU342" s="934"/>
      <c r="SV342" s="934"/>
      <c r="SW342" s="935"/>
      <c r="SX342" s="936"/>
    </row>
    <row r="343" spans="2:518" ht="18.75" thickTop="1" thickBot="1">
      <c r="B343" s="1216"/>
      <c r="C343" s="1217" t="s">
        <v>251</v>
      </c>
      <c r="D343" s="1218"/>
      <c r="E343" s="1219"/>
      <c r="F343" s="1220"/>
      <c r="G343" s="1220"/>
      <c r="H343" s="1258">
        <f>SUM(G262:G342)</f>
        <v>0</v>
      </c>
      <c r="K343" s="1216"/>
      <c r="L343" s="1217" t="s">
        <v>251</v>
      </c>
      <c r="M343" s="1218"/>
      <c r="N343" s="1219"/>
      <c r="O343" s="1222"/>
      <c r="P343" s="1220">
        <f>SUM(P262:P342)</f>
        <v>108861929</v>
      </c>
      <c r="Q343" s="1258"/>
      <c r="R343" s="898"/>
      <c r="S343" s="898"/>
      <c r="T343" s="934"/>
      <c r="U343" s="934"/>
      <c r="V343" s="934"/>
      <c r="W343" s="934"/>
      <c r="X343" s="935"/>
      <c r="Y343" s="936"/>
      <c r="Z343" s="872"/>
      <c r="AA343" s="872"/>
      <c r="AB343" s="1216"/>
      <c r="AC343" s="1217" t="s">
        <v>251</v>
      </c>
      <c r="AD343" s="1218"/>
      <c r="AE343" s="1219"/>
      <c r="AF343" s="1220"/>
      <c r="AG343" s="1220"/>
      <c r="AH343" s="1258"/>
      <c r="AI343" s="898"/>
      <c r="AJ343" s="898"/>
      <c r="AK343" s="934"/>
      <c r="AL343" s="934"/>
      <c r="AM343" s="934"/>
      <c r="AN343" s="934"/>
      <c r="AO343" s="935"/>
      <c r="AP343" s="936"/>
      <c r="AQ343" s="872"/>
      <c r="AR343" s="872"/>
      <c r="AS343" s="1216"/>
      <c r="AT343" s="1223" t="s">
        <v>251</v>
      </c>
      <c r="AU343" s="1218"/>
      <c r="AV343" s="1219"/>
      <c r="AW343" s="1219"/>
      <c r="AX343" s="1219"/>
      <c r="AY343" s="1258"/>
      <c r="AZ343" s="898"/>
      <c r="BA343" s="898"/>
      <c r="BB343" s="934"/>
      <c r="BC343" s="934"/>
      <c r="BD343" s="934"/>
      <c r="BE343" s="934"/>
      <c r="BF343" s="935"/>
      <c r="BG343" s="936"/>
      <c r="BJ343" s="1216"/>
      <c r="BK343" s="1217" t="s">
        <v>251</v>
      </c>
      <c r="BL343" s="1218"/>
      <c r="BM343" s="1219"/>
      <c r="BN343" s="1220"/>
      <c r="BO343" s="1220"/>
      <c r="BP343" s="1258"/>
      <c r="BQ343" s="898"/>
      <c r="BR343" s="898"/>
      <c r="BS343" s="934"/>
      <c r="BT343" s="934"/>
      <c r="BU343" s="934"/>
      <c r="BV343" s="934"/>
      <c r="BW343" s="935"/>
      <c r="BX343" s="936"/>
      <c r="CA343" s="1216"/>
      <c r="CB343" s="1217" t="s">
        <v>251</v>
      </c>
      <c r="CC343" s="1218"/>
      <c r="CD343" s="1219"/>
      <c r="CE343" s="1220"/>
      <c r="CF343" s="1220"/>
      <c r="CG343" s="1258"/>
      <c r="CH343" s="898"/>
      <c r="CI343" s="898"/>
      <c r="CJ343" s="934"/>
      <c r="CK343" s="934"/>
      <c r="CL343" s="934"/>
      <c r="CM343" s="934"/>
      <c r="CN343" s="935"/>
      <c r="CO343" s="936"/>
      <c r="CR343" s="1216"/>
      <c r="CS343" s="1217" t="s">
        <v>251</v>
      </c>
      <c r="CT343" s="1218"/>
      <c r="CU343" s="1219"/>
      <c r="CV343" s="1220"/>
      <c r="CW343" s="1220"/>
      <c r="CX343" s="1258"/>
      <c r="CY343" s="898"/>
      <c r="CZ343" s="898"/>
      <c r="DA343" s="934"/>
      <c r="DB343" s="934"/>
      <c r="DC343" s="934"/>
      <c r="DD343" s="934"/>
      <c r="DE343" s="935"/>
      <c r="DF343" s="936"/>
      <c r="DI343" s="1216"/>
      <c r="DJ343" s="1217" t="s">
        <v>251</v>
      </c>
      <c r="DK343" s="1218"/>
      <c r="DL343" s="1219"/>
      <c r="DM343" s="1220"/>
      <c r="DN343" s="1220"/>
      <c r="DO343" s="1258"/>
      <c r="DP343" s="898"/>
      <c r="DQ343" s="898"/>
      <c r="DR343" s="934"/>
      <c r="DS343" s="934"/>
      <c r="DT343" s="934"/>
      <c r="DU343" s="934"/>
      <c r="DV343" s="935"/>
      <c r="DW343" s="936"/>
      <c r="DZ343" s="1216"/>
      <c r="EA343" s="1217" t="s">
        <v>251</v>
      </c>
      <c r="EB343" s="1218"/>
      <c r="EC343" s="1219"/>
      <c r="ED343" s="1220"/>
      <c r="EE343" s="1220"/>
      <c r="EF343" s="1258"/>
      <c r="EG343" s="898"/>
      <c r="EH343" s="898"/>
      <c r="EI343" s="934"/>
      <c r="EJ343" s="934"/>
      <c r="EK343" s="934"/>
      <c r="EL343" s="934"/>
      <c r="EM343" s="935"/>
      <c r="EN343" s="936"/>
      <c r="EQ343" s="1216"/>
      <c r="ER343" s="1217" t="s">
        <v>251</v>
      </c>
      <c r="ES343" s="1218"/>
      <c r="ET343" s="1219"/>
      <c r="EU343" s="1220"/>
      <c r="EV343" s="1220"/>
      <c r="EW343" s="1258"/>
      <c r="EX343" s="898"/>
      <c r="EY343" s="898"/>
      <c r="EZ343" s="934"/>
      <c r="FA343" s="934"/>
      <c r="FB343" s="934"/>
      <c r="FC343" s="934"/>
      <c r="FD343" s="935"/>
      <c r="FE343" s="936"/>
      <c r="FH343" s="1216"/>
      <c r="FI343" s="1217"/>
      <c r="FJ343" s="1218"/>
      <c r="FK343" s="1219"/>
      <c r="FL343" s="1220"/>
      <c r="FM343" s="1220"/>
      <c r="FN343" s="1258"/>
      <c r="FO343" s="898"/>
      <c r="FP343" s="898"/>
      <c r="FQ343" s="934"/>
      <c r="FR343" s="934"/>
      <c r="FS343" s="934"/>
      <c r="FT343" s="934"/>
      <c r="FU343" s="935"/>
      <c r="FV343" s="936"/>
      <c r="FY343" s="1216"/>
      <c r="FZ343" s="1217" t="s">
        <v>251</v>
      </c>
      <c r="GA343" s="1218"/>
      <c r="GB343" s="1219"/>
      <c r="GC343" s="1219"/>
      <c r="GD343" s="1220">
        <f>SUM(GD262:GD342)</f>
        <v>109156666</v>
      </c>
      <c r="GE343" s="1258"/>
      <c r="GF343" s="898"/>
      <c r="GG343" s="898"/>
      <c r="GH343" s="934"/>
      <c r="GI343" s="934"/>
      <c r="GJ343" s="934"/>
      <c r="GK343" s="934"/>
      <c r="GL343" s="935"/>
      <c r="GM343" s="936"/>
      <c r="GP343" s="1216"/>
      <c r="GQ343" s="1217" t="s">
        <v>251</v>
      </c>
      <c r="GR343" s="1218"/>
      <c r="GS343" s="1219"/>
      <c r="GT343" s="1220"/>
      <c r="GU343" s="1220"/>
      <c r="GV343" s="1258"/>
      <c r="GW343" s="898"/>
      <c r="GX343" s="898"/>
      <c r="GY343" s="934"/>
      <c r="GZ343" s="934"/>
      <c r="HA343" s="934"/>
      <c r="HB343" s="934"/>
      <c r="HC343" s="935"/>
      <c r="HD343" s="936"/>
      <c r="HG343" s="1216"/>
      <c r="HH343" s="1217" t="s">
        <v>251</v>
      </c>
      <c r="HI343" s="1218"/>
      <c r="HJ343" s="1219"/>
      <c r="HK343" s="1220"/>
      <c r="HL343" s="1220"/>
      <c r="HM343" s="1258"/>
      <c r="HN343" s="898"/>
      <c r="HO343" s="898"/>
      <c r="HP343" s="934"/>
      <c r="HQ343" s="934"/>
      <c r="HR343" s="934"/>
      <c r="HS343" s="934"/>
      <c r="HT343" s="935"/>
      <c r="HU343" s="936"/>
      <c r="HX343" s="1216"/>
      <c r="HY343" s="1217" t="s">
        <v>251</v>
      </c>
      <c r="HZ343" s="1218"/>
      <c r="IA343" s="1219"/>
      <c r="IB343" s="1220"/>
      <c r="IC343" s="1220"/>
      <c r="ID343" s="1258"/>
      <c r="IE343" s="898"/>
      <c r="IF343" s="898"/>
      <c r="IG343" s="934"/>
      <c r="IH343" s="934"/>
      <c r="II343" s="934"/>
      <c r="IJ343" s="934"/>
      <c r="IK343" s="935"/>
      <c r="IL343" s="936"/>
      <c r="IO343" s="1216"/>
      <c r="IP343" s="1217" t="s">
        <v>251</v>
      </c>
      <c r="IQ343" s="1218"/>
      <c r="IR343" s="1219"/>
      <c r="IS343" s="1220"/>
      <c r="IT343" s="1220"/>
      <c r="IU343" s="1258"/>
      <c r="IV343" s="898"/>
      <c r="IW343" s="898"/>
      <c r="IX343" s="934"/>
      <c r="IY343" s="934"/>
      <c r="IZ343" s="934"/>
      <c r="JA343" s="934"/>
      <c r="JB343" s="935"/>
      <c r="JC343" s="936"/>
      <c r="JF343" s="1216"/>
      <c r="JG343" s="1217" t="s">
        <v>251</v>
      </c>
      <c r="JH343" s="1218"/>
      <c r="JI343" s="1219"/>
      <c r="JJ343" s="1220"/>
      <c r="JK343" s="1220"/>
      <c r="JL343" s="1258"/>
      <c r="JM343" s="898"/>
      <c r="JN343" s="898"/>
      <c r="JO343" s="934"/>
      <c r="JP343" s="934"/>
      <c r="JQ343" s="934"/>
      <c r="JR343" s="934"/>
      <c r="JS343" s="935"/>
      <c r="JT343" s="936"/>
      <c r="JW343" s="1216"/>
      <c r="JX343" s="1217" t="s">
        <v>251</v>
      </c>
      <c r="JY343" s="1218"/>
      <c r="JZ343" s="1219"/>
      <c r="KA343" s="1220"/>
      <c r="KB343" s="1220"/>
      <c r="KC343" s="1258"/>
      <c r="KD343" s="898"/>
      <c r="KE343" s="898"/>
      <c r="KF343" s="934"/>
      <c r="KG343" s="934"/>
      <c r="KH343" s="934"/>
      <c r="KI343" s="934"/>
      <c r="KJ343" s="935"/>
      <c r="KK343" s="936"/>
      <c r="KN343" s="1216"/>
      <c r="KO343" s="1217" t="s">
        <v>251</v>
      </c>
      <c r="KP343" s="1218"/>
      <c r="KQ343" s="1219"/>
      <c r="KR343" s="1220"/>
      <c r="KS343" s="1220"/>
      <c r="KT343" s="1258"/>
      <c r="KU343" s="898"/>
      <c r="KV343" s="898"/>
      <c r="KW343" s="934"/>
      <c r="KX343" s="934"/>
      <c r="KY343" s="934"/>
      <c r="KZ343" s="934"/>
      <c r="LA343" s="935"/>
      <c r="LB343" s="936"/>
      <c r="LE343" s="1216"/>
      <c r="LF343" s="1217" t="s">
        <v>251</v>
      </c>
      <c r="LG343" s="1218"/>
      <c r="LH343" s="1219"/>
      <c r="LI343" s="1225">
        <v>0</v>
      </c>
      <c r="LJ343" s="1225"/>
      <c r="LK343" s="1258"/>
      <c r="LL343" s="898"/>
      <c r="LM343" s="898"/>
      <c r="LN343" s="934"/>
      <c r="LO343" s="934"/>
      <c r="LP343" s="934"/>
      <c r="LQ343" s="934"/>
      <c r="LR343" s="935"/>
      <c r="LS343" s="936"/>
      <c r="LV343" s="1216"/>
      <c r="LW343" s="1217" t="s">
        <v>251</v>
      </c>
      <c r="LX343" s="1218"/>
      <c r="LY343" s="1219"/>
      <c r="LZ343" s="1220"/>
      <c r="MA343" s="1220"/>
      <c r="MB343" s="1258"/>
      <c r="MC343" s="898"/>
      <c r="MD343" s="898"/>
      <c r="ME343" s="934"/>
      <c r="MF343" s="934"/>
      <c r="MG343" s="934"/>
      <c r="MH343" s="934"/>
      <c r="MI343" s="935"/>
      <c r="MJ343" s="936"/>
      <c r="MM343" s="1216"/>
      <c r="MN343" s="1217" t="s">
        <v>251</v>
      </c>
      <c r="MO343" s="1218"/>
      <c r="MP343" s="1219"/>
      <c r="MQ343" s="1220"/>
      <c r="MR343" s="1220"/>
      <c r="MS343" s="1258"/>
      <c r="MT343" s="898"/>
      <c r="MU343" s="898"/>
      <c r="MV343" s="934"/>
      <c r="MW343" s="934"/>
      <c r="MX343" s="934"/>
      <c r="MY343" s="934"/>
      <c r="MZ343" s="935"/>
      <c r="NA343" s="936"/>
      <c r="ND343" s="1227"/>
      <c r="NE343" s="1228" t="s">
        <v>251</v>
      </c>
      <c r="NF343" s="1227"/>
      <c r="NG343" s="1229"/>
      <c r="NH343" s="1230"/>
      <c r="NI343" s="1231"/>
      <c r="NJ343" s="1258"/>
      <c r="NK343" s="898"/>
      <c r="NL343" s="898"/>
      <c r="NM343" s="934"/>
      <c r="NN343" s="934"/>
      <c r="NO343" s="934"/>
      <c r="NP343" s="934"/>
      <c r="NQ343" s="935"/>
      <c r="NR343" s="936"/>
      <c r="NU343" s="1232"/>
      <c r="NV343" s="1233" t="s">
        <v>251</v>
      </c>
      <c r="NW343" s="1232"/>
      <c r="NX343" s="1234"/>
      <c r="NY343" s="1235"/>
      <c r="NZ343" s="1236"/>
      <c r="OA343" s="1258"/>
      <c r="OB343" s="898"/>
      <c r="OC343" s="898"/>
      <c r="OD343" s="934"/>
      <c r="OE343" s="934"/>
      <c r="OF343" s="934"/>
      <c r="OG343" s="934"/>
      <c r="OH343" s="935"/>
      <c r="OI343" s="936"/>
      <c r="OL343" s="1216"/>
      <c r="OM343" s="1217" t="s">
        <v>251</v>
      </c>
      <c r="ON343" s="1218"/>
      <c r="OO343" s="1219"/>
      <c r="OP343" s="1220"/>
      <c r="OQ343" s="1220"/>
      <c r="OR343" s="1258"/>
      <c r="OS343" s="898"/>
      <c r="OT343" s="898"/>
      <c r="OU343" s="934"/>
      <c r="OV343" s="934"/>
      <c r="OW343" s="934"/>
      <c r="OX343" s="934"/>
      <c r="OY343" s="935"/>
      <c r="OZ343" s="936"/>
      <c r="PC343" s="1216"/>
      <c r="PD343" s="1217" t="s">
        <v>251</v>
      </c>
      <c r="PE343" s="1218"/>
      <c r="PF343" s="1219"/>
      <c r="PG343" s="1237"/>
      <c r="PH343" s="1237"/>
      <c r="PI343" s="1258"/>
      <c r="PJ343" s="898"/>
      <c r="PK343" s="898"/>
      <c r="PL343" s="934"/>
      <c r="PM343" s="934"/>
      <c r="PN343" s="934"/>
      <c r="PO343" s="934"/>
      <c r="PP343" s="935"/>
      <c r="PQ343" s="936"/>
      <c r="PT343" s="1216"/>
      <c r="PU343" s="1217" t="s">
        <v>251</v>
      </c>
      <c r="PV343" s="1218"/>
      <c r="PW343" s="1219"/>
      <c r="PX343" s="1220"/>
      <c r="PY343" s="1220"/>
      <c r="PZ343" s="1258"/>
      <c r="QA343" s="898"/>
      <c r="QB343" s="898"/>
      <c r="QC343" s="934"/>
      <c r="QD343" s="934"/>
      <c r="QE343" s="934"/>
      <c r="QF343" s="934"/>
      <c r="QG343" s="935"/>
      <c r="QH343" s="936"/>
      <c r="QK343" s="1216"/>
      <c r="QL343" s="1217" t="s">
        <v>251</v>
      </c>
      <c r="QM343" s="1218"/>
      <c r="QN343" s="1219"/>
      <c r="QO343" s="1225">
        <v>0</v>
      </c>
      <c r="QP343" s="1225"/>
      <c r="QQ343" s="1258"/>
      <c r="QR343" s="898"/>
      <c r="QS343" s="898"/>
      <c r="QT343" s="934"/>
      <c r="QU343" s="934"/>
      <c r="QV343" s="934"/>
      <c r="QW343" s="934"/>
      <c r="QX343" s="935"/>
      <c r="QY343" s="936"/>
      <c r="RB343" s="405"/>
      <c r="RC343" s="406"/>
      <c r="RD343" s="407"/>
      <c r="RE343" s="408"/>
      <c r="RF343" s="409"/>
      <c r="RG343" s="410"/>
      <c r="RH343" s="410"/>
      <c r="RI343" s="898"/>
      <c r="RJ343" s="898"/>
      <c r="RK343" s="934"/>
      <c r="RL343" s="934"/>
      <c r="RM343" s="934"/>
      <c r="RN343" s="934"/>
      <c r="RO343" s="935"/>
      <c r="RP343" s="936"/>
      <c r="RS343" s="405"/>
      <c r="RT343" s="406"/>
      <c r="RU343" s="407"/>
      <c r="RV343" s="408"/>
      <c r="RW343" s="409"/>
      <c r="RX343" s="410"/>
      <c r="RY343" s="410"/>
      <c r="RZ343" s="898"/>
      <c r="SA343" s="898"/>
      <c r="SB343" s="934"/>
      <c r="SC343" s="934"/>
      <c r="SD343" s="934"/>
      <c r="SE343" s="934"/>
      <c r="SF343" s="935"/>
      <c r="SG343" s="936"/>
      <c r="SJ343" s="405"/>
      <c r="SK343" s="406"/>
      <c r="SL343" s="407"/>
      <c r="SM343" s="408"/>
      <c r="SN343" s="409"/>
      <c r="SO343" s="410"/>
      <c r="SP343" s="410"/>
      <c r="SQ343" s="898"/>
      <c r="SR343" s="898"/>
      <c r="SS343" s="934"/>
      <c r="ST343" s="934"/>
      <c r="SU343" s="934"/>
      <c r="SV343" s="934"/>
      <c r="SW343" s="935"/>
      <c r="SX343" s="936"/>
    </row>
    <row r="344" spans="2:518" ht="24.75" customHeight="1" thickTop="1" thickBot="1">
      <c r="B344" s="1259"/>
      <c r="C344" s="1260" t="s">
        <v>378</v>
      </c>
      <c r="D344" s="1261"/>
      <c r="E344" s="1262"/>
      <c r="F344" s="1263"/>
      <c r="G344" s="1264"/>
      <c r="H344" s="1264"/>
      <c r="K344" s="1259"/>
      <c r="L344" s="1260" t="s">
        <v>378</v>
      </c>
      <c r="M344" s="1261"/>
      <c r="N344" s="1262"/>
      <c r="O344" s="1265"/>
      <c r="P344" s="1264"/>
      <c r="Q344" s="1264"/>
      <c r="R344" s="898"/>
      <c r="S344" s="898"/>
      <c r="T344" s="934"/>
      <c r="U344" s="934"/>
      <c r="V344" s="934"/>
      <c r="W344" s="934"/>
      <c r="X344" s="935"/>
      <c r="Y344" s="936"/>
      <c r="Z344" s="872"/>
      <c r="AA344" s="872"/>
      <c r="AB344" s="1259"/>
      <c r="AC344" s="1260" t="s">
        <v>378</v>
      </c>
      <c r="AD344" s="1261"/>
      <c r="AE344" s="1262"/>
      <c r="AF344" s="1263"/>
      <c r="AG344" s="1264"/>
      <c r="AH344" s="1264"/>
      <c r="AI344" s="898"/>
      <c r="AJ344" s="898"/>
      <c r="AK344" s="934"/>
      <c r="AL344" s="934"/>
      <c r="AM344" s="934"/>
      <c r="AN344" s="934"/>
      <c r="AO344" s="935"/>
      <c r="AP344" s="936"/>
      <c r="AQ344" s="872"/>
      <c r="AR344" s="872"/>
      <c r="AS344" s="1259"/>
      <c r="AT344" s="1266" t="s">
        <v>378</v>
      </c>
      <c r="AU344" s="1261"/>
      <c r="AV344" s="1262"/>
      <c r="AW344" s="1262"/>
      <c r="AX344" s="1267"/>
      <c r="AY344" s="1264"/>
      <c r="AZ344" s="898"/>
      <c r="BA344" s="898"/>
      <c r="BB344" s="934"/>
      <c r="BC344" s="934"/>
      <c r="BD344" s="934"/>
      <c r="BE344" s="934"/>
      <c r="BF344" s="935"/>
      <c r="BG344" s="936"/>
      <c r="BJ344" s="1259"/>
      <c r="BK344" s="1260" t="s">
        <v>378</v>
      </c>
      <c r="BL344" s="1261"/>
      <c r="BM344" s="1262"/>
      <c r="BN344" s="1263"/>
      <c r="BO344" s="1264"/>
      <c r="BP344" s="1264"/>
      <c r="BQ344" s="898"/>
      <c r="BR344" s="898"/>
      <c r="BS344" s="934"/>
      <c r="BT344" s="934"/>
      <c r="BU344" s="934"/>
      <c r="BV344" s="934"/>
      <c r="BW344" s="935"/>
      <c r="BX344" s="936"/>
      <c r="CA344" s="1259"/>
      <c r="CB344" s="1260" t="s">
        <v>378</v>
      </c>
      <c r="CC344" s="1261"/>
      <c r="CD344" s="1262"/>
      <c r="CE344" s="1263"/>
      <c r="CF344" s="1264"/>
      <c r="CG344" s="1264"/>
      <c r="CH344" s="898"/>
      <c r="CI344" s="898"/>
      <c r="CJ344" s="934"/>
      <c r="CK344" s="934"/>
      <c r="CL344" s="934"/>
      <c r="CM344" s="934"/>
      <c r="CN344" s="935"/>
      <c r="CO344" s="936"/>
      <c r="CR344" s="1259"/>
      <c r="CS344" s="1260" t="s">
        <v>378</v>
      </c>
      <c r="CT344" s="1261"/>
      <c r="CU344" s="1262"/>
      <c r="CV344" s="1263"/>
      <c r="CW344" s="1264"/>
      <c r="CX344" s="1264"/>
      <c r="CY344" s="898"/>
      <c r="CZ344" s="898"/>
      <c r="DA344" s="934"/>
      <c r="DB344" s="934"/>
      <c r="DC344" s="934"/>
      <c r="DD344" s="934"/>
      <c r="DE344" s="935"/>
      <c r="DF344" s="936"/>
      <c r="DI344" s="1259"/>
      <c r="DJ344" s="1260" t="s">
        <v>378</v>
      </c>
      <c r="DK344" s="1261"/>
      <c r="DL344" s="1262"/>
      <c r="DM344" s="1263"/>
      <c r="DN344" s="1264"/>
      <c r="DO344" s="1264"/>
      <c r="DP344" s="898"/>
      <c r="DQ344" s="898"/>
      <c r="DR344" s="934"/>
      <c r="DS344" s="934"/>
      <c r="DT344" s="934"/>
      <c r="DU344" s="934"/>
      <c r="DV344" s="935"/>
      <c r="DW344" s="936"/>
      <c r="DZ344" s="1259"/>
      <c r="EA344" s="1260" t="s">
        <v>378</v>
      </c>
      <c r="EB344" s="1261"/>
      <c r="EC344" s="1262"/>
      <c r="ED344" s="1263"/>
      <c r="EE344" s="1264"/>
      <c r="EF344" s="1264"/>
      <c r="EG344" s="898"/>
      <c r="EH344" s="898"/>
      <c r="EI344" s="934"/>
      <c r="EJ344" s="934"/>
      <c r="EK344" s="934"/>
      <c r="EL344" s="934"/>
      <c r="EM344" s="935"/>
      <c r="EN344" s="936"/>
      <c r="EQ344" s="1259"/>
      <c r="ER344" s="1260" t="s">
        <v>378</v>
      </c>
      <c r="ES344" s="1261"/>
      <c r="ET344" s="1262"/>
      <c r="EU344" s="1263"/>
      <c r="EV344" s="1264"/>
      <c r="EW344" s="1264"/>
      <c r="EX344" s="898"/>
      <c r="EY344" s="898"/>
      <c r="EZ344" s="934"/>
      <c r="FA344" s="934"/>
      <c r="FB344" s="934"/>
      <c r="FC344" s="934"/>
      <c r="FD344" s="935"/>
      <c r="FE344" s="936"/>
      <c r="FH344" s="1259"/>
      <c r="FI344" s="1260"/>
      <c r="FJ344" s="1261"/>
      <c r="FK344" s="1262"/>
      <c r="FL344" s="1263"/>
      <c r="FM344" s="1264"/>
      <c r="FN344" s="1264"/>
      <c r="FO344" s="898"/>
      <c r="FP344" s="898"/>
      <c r="FQ344" s="934"/>
      <c r="FR344" s="934"/>
      <c r="FS344" s="934"/>
      <c r="FT344" s="934"/>
      <c r="FU344" s="935"/>
      <c r="FV344" s="936"/>
      <c r="FY344" s="1259"/>
      <c r="FZ344" s="1260" t="s">
        <v>378</v>
      </c>
      <c r="GA344" s="1261"/>
      <c r="GB344" s="1262"/>
      <c r="GC344" s="1262"/>
      <c r="GD344" s="1264"/>
      <c r="GE344" s="1264"/>
      <c r="GF344" s="898"/>
      <c r="GG344" s="898"/>
      <c r="GH344" s="934"/>
      <c r="GI344" s="934"/>
      <c r="GJ344" s="934"/>
      <c r="GK344" s="934"/>
      <c r="GL344" s="935"/>
      <c r="GM344" s="936"/>
      <c r="GP344" s="1259"/>
      <c r="GQ344" s="1260" t="s">
        <v>378</v>
      </c>
      <c r="GR344" s="1261"/>
      <c r="GS344" s="1262"/>
      <c r="GT344" s="1263"/>
      <c r="GU344" s="1264"/>
      <c r="GV344" s="1264"/>
      <c r="GW344" s="898"/>
      <c r="GX344" s="898"/>
      <c r="GY344" s="934"/>
      <c r="GZ344" s="934"/>
      <c r="HA344" s="934"/>
      <c r="HB344" s="934"/>
      <c r="HC344" s="935"/>
      <c r="HD344" s="936"/>
      <c r="HG344" s="1259"/>
      <c r="HH344" s="1260" t="s">
        <v>378</v>
      </c>
      <c r="HI344" s="1261"/>
      <c r="HJ344" s="1262"/>
      <c r="HK344" s="1263"/>
      <c r="HL344" s="1264"/>
      <c r="HM344" s="1264"/>
      <c r="HN344" s="898"/>
      <c r="HO344" s="898"/>
      <c r="HP344" s="934"/>
      <c r="HQ344" s="934"/>
      <c r="HR344" s="934"/>
      <c r="HS344" s="934"/>
      <c r="HT344" s="935"/>
      <c r="HU344" s="936"/>
      <c r="HX344" s="1259"/>
      <c r="HY344" s="1260" t="s">
        <v>378</v>
      </c>
      <c r="HZ344" s="1261"/>
      <c r="IA344" s="1262"/>
      <c r="IB344" s="1263"/>
      <c r="IC344" s="1264"/>
      <c r="ID344" s="1264"/>
      <c r="IE344" s="898"/>
      <c r="IF344" s="898"/>
      <c r="IG344" s="934"/>
      <c r="IH344" s="934"/>
      <c r="II344" s="934"/>
      <c r="IJ344" s="934"/>
      <c r="IK344" s="935"/>
      <c r="IL344" s="936"/>
      <c r="IO344" s="1259"/>
      <c r="IP344" s="1260" t="s">
        <v>378</v>
      </c>
      <c r="IQ344" s="1261"/>
      <c r="IR344" s="1262"/>
      <c r="IS344" s="1263"/>
      <c r="IT344" s="1264"/>
      <c r="IU344" s="1264"/>
      <c r="IV344" s="898"/>
      <c r="IW344" s="898"/>
      <c r="IX344" s="934"/>
      <c r="IY344" s="934"/>
      <c r="IZ344" s="934"/>
      <c r="JA344" s="934"/>
      <c r="JB344" s="935"/>
      <c r="JC344" s="936"/>
      <c r="JF344" s="1259"/>
      <c r="JG344" s="1260" t="s">
        <v>378</v>
      </c>
      <c r="JH344" s="1261"/>
      <c r="JI344" s="1262"/>
      <c r="JJ344" s="1263"/>
      <c r="JK344" s="1264"/>
      <c r="JL344" s="1264"/>
      <c r="JM344" s="898"/>
      <c r="JN344" s="898"/>
      <c r="JO344" s="934"/>
      <c r="JP344" s="934"/>
      <c r="JQ344" s="934"/>
      <c r="JR344" s="934"/>
      <c r="JS344" s="935"/>
      <c r="JT344" s="936"/>
      <c r="JW344" s="1259"/>
      <c r="JX344" s="1260" t="s">
        <v>378</v>
      </c>
      <c r="JY344" s="1261"/>
      <c r="JZ344" s="1262"/>
      <c r="KA344" s="1263"/>
      <c r="KB344" s="1264"/>
      <c r="KC344" s="1264"/>
      <c r="KD344" s="898"/>
      <c r="KE344" s="898"/>
      <c r="KF344" s="934"/>
      <c r="KG344" s="934"/>
      <c r="KH344" s="934"/>
      <c r="KI344" s="934"/>
      <c r="KJ344" s="935"/>
      <c r="KK344" s="936"/>
      <c r="KN344" s="1259"/>
      <c r="KO344" s="1260" t="s">
        <v>378</v>
      </c>
      <c r="KP344" s="1261"/>
      <c r="KQ344" s="1262"/>
      <c r="KR344" s="1263"/>
      <c r="KS344" s="1264"/>
      <c r="KT344" s="1264"/>
      <c r="KU344" s="898"/>
      <c r="KV344" s="898"/>
      <c r="KW344" s="934"/>
      <c r="KX344" s="934"/>
      <c r="KY344" s="934"/>
      <c r="KZ344" s="934"/>
      <c r="LA344" s="935"/>
      <c r="LB344" s="936"/>
      <c r="LE344" s="1259"/>
      <c r="LF344" s="1260" t="s">
        <v>378</v>
      </c>
      <c r="LG344" s="1261"/>
      <c r="LH344" s="1262"/>
      <c r="LI344" s="1268">
        <v>0</v>
      </c>
      <c r="LJ344" s="1269"/>
      <c r="LK344" s="1264"/>
      <c r="LL344" s="898"/>
      <c r="LM344" s="898"/>
      <c r="LN344" s="934"/>
      <c r="LO344" s="934"/>
      <c r="LP344" s="934"/>
      <c r="LQ344" s="934"/>
      <c r="LR344" s="935"/>
      <c r="LS344" s="936"/>
      <c r="LV344" s="1259"/>
      <c r="LW344" s="1260" t="s">
        <v>378</v>
      </c>
      <c r="LX344" s="1261"/>
      <c r="LY344" s="1262"/>
      <c r="LZ344" s="1263"/>
      <c r="MA344" s="1264"/>
      <c r="MB344" s="1264"/>
      <c r="MC344" s="898"/>
      <c r="MD344" s="898"/>
      <c r="ME344" s="934"/>
      <c r="MF344" s="934"/>
      <c r="MG344" s="934"/>
      <c r="MH344" s="934"/>
      <c r="MI344" s="935"/>
      <c r="MJ344" s="936"/>
      <c r="MM344" s="1259"/>
      <c r="MN344" s="1260" t="s">
        <v>378</v>
      </c>
      <c r="MO344" s="1261"/>
      <c r="MP344" s="1262"/>
      <c r="MQ344" s="1263"/>
      <c r="MR344" s="1264"/>
      <c r="MS344" s="1264"/>
      <c r="MT344" s="898"/>
      <c r="MU344" s="898"/>
      <c r="MV344" s="934"/>
      <c r="MW344" s="934"/>
      <c r="MX344" s="934"/>
      <c r="MY344" s="934"/>
      <c r="MZ344" s="935"/>
      <c r="NA344" s="936"/>
      <c r="ND344" s="1270"/>
      <c r="NE344" s="1271" t="s">
        <v>378</v>
      </c>
      <c r="NF344" s="1270"/>
      <c r="NG344" s="1272"/>
      <c r="NH344" s="1273"/>
      <c r="NI344" s="1274"/>
      <c r="NJ344" s="1264"/>
      <c r="NK344" s="898"/>
      <c r="NL344" s="898"/>
      <c r="NM344" s="934"/>
      <c r="NN344" s="934"/>
      <c r="NO344" s="934"/>
      <c r="NP344" s="934"/>
      <c r="NQ344" s="935"/>
      <c r="NR344" s="936"/>
      <c r="NU344" s="1275"/>
      <c r="NV344" s="1276" t="s">
        <v>378</v>
      </c>
      <c r="NW344" s="1275"/>
      <c r="NX344" s="1277"/>
      <c r="NY344" s="1278"/>
      <c r="NZ344" s="1279"/>
      <c r="OA344" s="1264"/>
      <c r="OB344" s="898"/>
      <c r="OC344" s="898"/>
      <c r="OD344" s="934"/>
      <c r="OE344" s="934"/>
      <c r="OF344" s="934"/>
      <c r="OG344" s="934"/>
      <c r="OH344" s="935"/>
      <c r="OI344" s="936"/>
      <c r="OL344" s="1259"/>
      <c r="OM344" s="1260" t="s">
        <v>378</v>
      </c>
      <c r="ON344" s="1261"/>
      <c r="OO344" s="1262"/>
      <c r="OP344" s="1263"/>
      <c r="OQ344" s="1264"/>
      <c r="OR344" s="1264"/>
      <c r="OS344" s="898"/>
      <c r="OT344" s="898"/>
      <c r="OU344" s="934"/>
      <c r="OV344" s="934"/>
      <c r="OW344" s="934"/>
      <c r="OX344" s="934"/>
      <c r="OY344" s="935"/>
      <c r="OZ344" s="936"/>
      <c r="PC344" s="1259"/>
      <c r="PD344" s="1260" t="s">
        <v>378</v>
      </c>
      <c r="PE344" s="1261"/>
      <c r="PF344" s="1262"/>
      <c r="PG344" s="1280"/>
      <c r="PH344" s="1281"/>
      <c r="PI344" s="1264"/>
      <c r="PJ344" s="898"/>
      <c r="PK344" s="898"/>
      <c r="PL344" s="934"/>
      <c r="PM344" s="934"/>
      <c r="PN344" s="934"/>
      <c r="PO344" s="934"/>
      <c r="PP344" s="935"/>
      <c r="PQ344" s="936"/>
      <c r="PT344" s="1259"/>
      <c r="PU344" s="1260" t="s">
        <v>378</v>
      </c>
      <c r="PV344" s="1261"/>
      <c r="PW344" s="1262"/>
      <c r="PX344" s="1263"/>
      <c r="PY344" s="1264"/>
      <c r="PZ344" s="1264"/>
      <c r="QA344" s="898"/>
      <c r="QB344" s="898"/>
      <c r="QC344" s="934"/>
      <c r="QD344" s="934"/>
      <c r="QE344" s="934"/>
      <c r="QF344" s="934"/>
      <c r="QG344" s="935"/>
      <c r="QH344" s="936"/>
      <c r="QK344" s="1259"/>
      <c r="QL344" s="1260" t="s">
        <v>378</v>
      </c>
      <c r="QM344" s="1261"/>
      <c r="QN344" s="1262"/>
      <c r="QO344" s="1268">
        <v>0</v>
      </c>
      <c r="QP344" s="1269"/>
      <c r="QQ344" s="1264"/>
      <c r="QR344" s="898"/>
      <c r="QS344" s="898"/>
      <c r="QT344" s="934"/>
      <c r="QU344" s="934"/>
      <c r="QV344" s="934"/>
      <c r="QW344" s="934"/>
      <c r="QX344" s="935"/>
      <c r="QY344" s="936"/>
      <c r="RB344" s="405"/>
      <c r="RC344" s="406"/>
      <c r="RD344" s="407"/>
      <c r="RE344" s="408"/>
      <c r="RF344" s="409"/>
      <c r="RG344" s="410"/>
      <c r="RH344" s="410"/>
      <c r="RI344" s="898"/>
      <c r="RJ344" s="898"/>
      <c r="RK344" s="934"/>
      <c r="RL344" s="934"/>
      <c r="RM344" s="934"/>
      <c r="RN344" s="934"/>
      <c r="RO344" s="935"/>
      <c r="RP344" s="936"/>
      <c r="RS344" s="405"/>
      <c r="RT344" s="406"/>
      <c r="RU344" s="407"/>
      <c r="RV344" s="408"/>
      <c r="RW344" s="409"/>
      <c r="RX344" s="410"/>
      <c r="RY344" s="410"/>
      <c r="RZ344" s="898"/>
      <c r="SA344" s="898"/>
      <c r="SB344" s="934"/>
      <c r="SC344" s="934"/>
      <c r="SD344" s="934"/>
      <c r="SE344" s="934"/>
      <c r="SF344" s="935"/>
      <c r="SG344" s="936"/>
      <c r="SJ344" s="405"/>
      <c r="SK344" s="406"/>
      <c r="SL344" s="407"/>
      <c r="SM344" s="408"/>
      <c r="SN344" s="409"/>
      <c r="SO344" s="410"/>
      <c r="SP344" s="410"/>
      <c r="SQ344" s="898"/>
      <c r="SR344" s="898"/>
      <c r="SS344" s="934"/>
      <c r="ST344" s="934"/>
      <c r="SU344" s="934"/>
      <c r="SV344" s="934"/>
      <c r="SW344" s="935"/>
      <c r="SX344" s="936"/>
    </row>
    <row r="345" spans="2:518" ht="18.75" thickTop="1" thickBot="1">
      <c r="B345" s="911" t="s">
        <v>1015</v>
      </c>
      <c r="C345" s="912" t="s">
        <v>379</v>
      </c>
      <c r="D345" s="913"/>
      <c r="E345" s="914"/>
      <c r="F345" s="915"/>
      <c r="G345" s="916"/>
      <c r="H345" s="1170">
        <f>SUM(G346:G356)</f>
        <v>0</v>
      </c>
      <c r="K345" s="911" t="s">
        <v>1015</v>
      </c>
      <c r="L345" s="912" t="s">
        <v>379</v>
      </c>
      <c r="M345" s="913"/>
      <c r="N345" s="914"/>
      <c r="O345" s="990"/>
      <c r="P345" s="916"/>
      <c r="Q345" s="1170"/>
      <c r="R345" s="898"/>
      <c r="S345" s="898"/>
      <c r="T345" s="934"/>
      <c r="U345" s="934"/>
      <c r="V345" s="934"/>
      <c r="W345" s="934"/>
      <c r="X345" s="935"/>
      <c r="Y345" s="936"/>
      <c r="Z345" s="872"/>
      <c r="AA345" s="872"/>
      <c r="AB345" s="911" t="s">
        <v>1015</v>
      </c>
      <c r="AC345" s="912" t="s">
        <v>379</v>
      </c>
      <c r="AD345" s="913"/>
      <c r="AE345" s="914"/>
      <c r="AF345" s="915"/>
      <c r="AG345" s="916"/>
      <c r="AH345" s="1170"/>
      <c r="AI345" s="898"/>
      <c r="AJ345" s="898"/>
      <c r="AK345" s="934"/>
      <c r="AL345" s="934"/>
      <c r="AM345" s="934"/>
      <c r="AN345" s="934"/>
      <c r="AO345" s="935"/>
      <c r="AP345" s="936"/>
      <c r="AQ345" s="872"/>
      <c r="AR345" s="872"/>
      <c r="AS345" s="911" t="s">
        <v>1015</v>
      </c>
      <c r="AT345" s="991" t="s">
        <v>379</v>
      </c>
      <c r="AU345" s="913"/>
      <c r="AV345" s="914"/>
      <c r="AW345" s="918"/>
      <c r="AX345" s="919"/>
      <c r="AY345" s="1170"/>
      <c r="AZ345" s="898"/>
      <c r="BA345" s="898"/>
      <c r="BB345" s="934"/>
      <c r="BC345" s="934"/>
      <c r="BD345" s="934"/>
      <c r="BE345" s="934"/>
      <c r="BF345" s="935"/>
      <c r="BG345" s="936"/>
      <c r="BJ345" s="911" t="s">
        <v>1015</v>
      </c>
      <c r="BK345" s="912" t="s">
        <v>379</v>
      </c>
      <c r="BL345" s="913"/>
      <c r="BM345" s="914"/>
      <c r="BN345" s="915"/>
      <c r="BO345" s="916"/>
      <c r="BP345" s="1170"/>
      <c r="BQ345" s="898"/>
      <c r="BR345" s="898"/>
      <c r="BS345" s="934"/>
      <c r="BT345" s="934"/>
      <c r="BU345" s="934"/>
      <c r="BV345" s="934"/>
      <c r="BW345" s="935"/>
      <c r="BX345" s="936"/>
      <c r="CA345" s="911" t="s">
        <v>1015</v>
      </c>
      <c r="CB345" s="912" t="s">
        <v>379</v>
      </c>
      <c r="CC345" s="913"/>
      <c r="CD345" s="914"/>
      <c r="CE345" s="915"/>
      <c r="CF345" s="916"/>
      <c r="CG345" s="1170"/>
      <c r="CH345" s="898"/>
      <c r="CI345" s="898"/>
      <c r="CJ345" s="934"/>
      <c r="CK345" s="934"/>
      <c r="CL345" s="934"/>
      <c r="CM345" s="934"/>
      <c r="CN345" s="935"/>
      <c r="CO345" s="936"/>
      <c r="CR345" s="911" t="s">
        <v>1015</v>
      </c>
      <c r="CS345" s="912" t="s">
        <v>379</v>
      </c>
      <c r="CT345" s="913"/>
      <c r="CU345" s="914"/>
      <c r="CV345" s="915"/>
      <c r="CW345" s="916"/>
      <c r="CX345" s="1170"/>
      <c r="CY345" s="898"/>
      <c r="CZ345" s="898"/>
      <c r="DA345" s="934"/>
      <c r="DB345" s="934"/>
      <c r="DC345" s="934"/>
      <c r="DD345" s="934"/>
      <c r="DE345" s="935"/>
      <c r="DF345" s="936"/>
      <c r="DI345" s="911" t="s">
        <v>1015</v>
      </c>
      <c r="DJ345" s="912" t="s">
        <v>379</v>
      </c>
      <c r="DK345" s="913"/>
      <c r="DL345" s="914"/>
      <c r="DM345" s="915"/>
      <c r="DN345" s="916"/>
      <c r="DO345" s="1170"/>
      <c r="DP345" s="898"/>
      <c r="DQ345" s="898"/>
      <c r="DR345" s="934"/>
      <c r="DS345" s="934"/>
      <c r="DT345" s="934"/>
      <c r="DU345" s="934"/>
      <c r="DV345" s="935"/>
      <c r="DW345" s="936"/>
      <c r="DZ345" s="911" t="s">
        <v>1015</v>
      </c>
      <c r="EA345" s="912" t="s">
        <v>379</v>
      </c>
      <c r="EB345" s="913"/>
      <c r="EC345" s="914"/>
      <c r="ED345" s="915"/>
      <c r="EE345" s="916"/>
      <c r="EF345" s="1170"/>
      <c r="EG345" s="898"/>
      <c r="EH345" s="898"/>
      <c r="EI345" s="934"/>
      <c r="EJ345" s="934"/>
      <c r="EK345" s="934"/>
      <c r="EL345" s="934"/>
      <c r="EM345" s="935"/>
      <c r="EN345" s="936"/>
      <c r="EQ345" s="911" t="s">
        <v>1015</v>
      </c>
      <c r="ER345" s="912" t="s">
        <v>379</v>
      </c>
      <c r="ES345" s="913"/>
      <c r="ET345" s="914"/>
      <c r="EU345" s="915"/>
      <c r="EV345" s="916"/>
      <c r="EW345" s="1170"/>
      <c r="EX345" s="898"/>
      <c r="EY345" s="898"/>
      <c r="EZ345" s="934"/>
      <c r="FA345" s="934"/>
      <c r="FB345" s="934"/>
      <c r="FC345" s="934"/>
      <c r="FD345" s="935"/>
      <c r="FE345" s="936"/>
      <c r="FH345" s="911"/>
      <c r="FI345" s="912"/>
      <c r="FJ345" s="913"/>
      <c r="FK345" s="914"/>
      <c r="FL345" s="915"/>
      <c r="FM345" s="916"/>
      <c r="FN345" s="1170"/>
      <c r="FO345" s="898"/>
      <c r="FP345" s="898"/>
      <c r="FQ345" s="934"/>
      <c r="FR345" s="934"/>
      <c r="FS345" s="934"/>
      <c r="FT345" s="934"/>
      <c r="FU345" s="935"/>
      <c r="FV345" s="936"/>
      <c r="FY345" s="911" t="s">
        <v>1015</v>
      </c>
      <c r="FZ345" s="912" t="s">
        <v>379</v>
      </c>
      <c r="GA345" s="913"/>
      <c r="GB345" s="914"/>
      <c r="GC345" s="914"/>
      <c r="GD345" s="916"/>
      <c r="GE345" s="1170"/>
      <c r="GF345" s="898"/>
      <c r="GG345" s="898"/>
      <c r="GH345" s="934"/>
      <c r="GI345" s="934"/>
      <c r="GJ345" s="934"/>
      <c r="GK345" s="934"/>
      <c r="GL345" s="935"/>
      <c r="GM345" s="936"/>
      <c r="GP345" s="911" t="s">
        <v>1015</v>
      </c>
      <c r="GQ345" s="912" t="s">
        <v>379</v>
      </c>
      <c r="GR345" s="913"/>
      <c r="GS345" s="914"/>
      <c r="GT345" s="915"/>
      <c r="GU345" s="916"/>
      <c r="GV345" s="1170"/>
      <c r="GW345" s="898"/>
      <c r="GX345" s="898"/>
      <c r="GY345" s="934"/>
      <c r="GZ345" s="934"/>
      <c r="HA345" s="934"/>
      <c r="HB345" s="934"/>
      <c r="HC345" s="935"/>
      <c r="HD345" s="936"/>
      <c r="HG345" s="911" t="s">
        <v>1015</v>
      </c>
      <c r="HH345" s="912" t="s">
        <v>379</v>
      </c>
      <c r="HI345" s="913"/>
      <c r="HJ345" s="914"/>
      <c r="HK345" s="915"/>
      <c r="HL345" s="916"/>
      <c r="HM345" s="1170"/>
      <c r="HN345" s="898"/>
      <c r="HO345" s="898"/>
      <c r="HP345" s="934"/>
      <c r="HQ345" s="934"/>
      <c r="HR345" s="934"/>
      <c r="HS345" s="934"/>
      <c r="HT345" s="935"/>
      <c r="HU345" s="936"/>
      <c r="HX345" s="911" t="s">
        <v>1015</v>
      </c>
      <c r="HY345" s="912" t="s">
        <v>379</v>
      </c>
      <c r="HZ345" s="913"/>
      <c r="IA345" s="914"/>
      <c r="IB345" s="915"/>
      <c r="IC345" s="916"/>
      <c r="ID345" s="1170"/>
      <c r="IE345" s="898"/>
      <c r="IF345" s="898"/>
      <c r="IG345" s="934"/>
      <c r="IH345" s="934"/>
      <c r="II345" s="934"/>
      <c r="IJ345" s="934"/>
      <c r="IK345" s="935"/>
      <c r="IL345" s="936"/>
      <c r="IO345" s="911" t="s">
        <v>1015</v>
      </c>
      <c r="IP345" s="912" t="s">
        <v>379</v>
      </c>
      <c r="IQ345" s="913"/>
      <c r="IR345" s="914"/>
      <c r="IS345" s="915"/>
      <c r="IT345" s="916"/>
      <c r="IU345" s="1170"/>
      <c r="IV345" s="898"/>
      <c r="IW345" s="898"/>
      <c r="IX345" s="934"/>
      <c r="IY345" s="934"/>
      <c r="IZ345" s="934"/>
      <c r="JA345" s="934"/>
      <c r="JB345" s="935"/>
      <c r="JC345" s="936"/>
      <c r="JF345" s="911" t="s">
        <v>1015</v>
      </c>
      <c r="JG345" s="912" t="s">
        <v>379</v>
      </c>
      <c r="JH345" s="913"/>
      <c r="JI345" s="914"/>
      <c r="JJ345" s="915"/>
      <c r="JK345" s="916"/>
      <c r="JL345" s="1170"/>
      <c r="JM345" s="898"/>
      <c r="JN345" s="898"/>
      <c r="JO345" s="934"/>
      <c r="JP345" s="934"/>
      <c r="JQ345" s="934"/>
      <c r="JR345" s="934"/>
      <c r="JS345" s="935"/>
      <c r="JT345" s="936"/>
      <c r="JW345" s="911" t="s">
        <v>1015</v>
      </c>
      <c r="JX345" s="912" t="s">
        <v>379</v>
      </c>
      <c r="JY345" s="913"/>
      <c r="JZ345" s="914"/>
      <c r="KA345" s="915"/>
      <c r="KB345" s="916"/>
      <c r="KC345" s="1170"/>
      <c r="KD345" s="898"/>
      <c r="KE345" s="898"/>
      <c r="KF345" s="934"/>
      <c r="KG345" s="934"/>
      <c r="KH345" s="934"/>
      <c r="KI345" s="934"/>
      <c r="KJ345" s="935"/>
      <c r="KK345" s="936"/>
      <c r="KN345" s="911" t="s">
        <v>1015</v>
      </c>
      <c r="KO345" s="912" t="s">
        <v>379</v>
      </c>
      <c r="KP345" s="913"/>
      <c r="KQ345" s="914"/>
      <c r="KR345" s="915"/>
      <c r="KS345" s="916"/>
      <c r="KT345" s="1170"/>
      <c r="KU345" s="898"/>
      <c r="KV345" s="898"/>
      <c r="KW345" s="934"/>
      <c r="KX345" s="934"/>
      <c r="KY345" s="934"/>
      <c r="KZ345" s="934"/>
      <c r="LA345" s="935"/>
      <c r="LB345" s="936"/>
      <c r="LE345" s="911" t="s">
        <v>1015</v>
      </c>
      <c r="LF345" s="912" t="s">
        <v>379</v>
      </c>
      <c r="LG345" s="913"/>
      <c r="LH345" s="914"/>
      <c r="LI345" s="992">
        <v>0</v>
      </c>
      <c r="LJ345" s="993"/>
      <c r="LK345" s="1170"/>
      <c r="LL345" s="898"/>
      <c r="LM345" s="898"/>
      <c r="LN345" s="934"/>
      <c r="LO345" s="934"/>
      <c r="LP345" s="934"/>
      <c r="LQ345" s="934"/>
      <c r="LR345" s="935"/>
      <c r="LS345" s="936"/>
      <c r="LV345" s="911" t="s">
        <v>1015</v>
      </c>
      <c r="LW345" s="912" t="s">
        <v>379</v>
      </c>
      <c r="LX345" s="913"/>
      <c r="LY345" s="914"/>
      <c r="LZ345" s="915"/>
      <c r="MA345" s="916"/>
      <c r="MB345" s="1170"/>
      <c r="MC345" s="898"/>
      <c r="MD345" s="898"/>
      <c r="ME345" s="934"/>
      <c r="MF345" s="934"/>
      <c r="MG345" s="934"/>
      <c r="MH345" s="934"/>
      <c r="MI345" s="935"/>
      <c r="MJ345" s="936"/>
      <c r="MM345" s="911" t="s">
        <v>1015</v>
      </c>
      <c r="MN345" s="912" t="s">
        <v>379</v>
      </c>
      <c r="MO345" s="913"/>
      <c r="MP345" s="914"/>
      <c r="MQ345" s="915"/>
      <c r="MR345" s="916"/>
      <c r="MS345" s="1170"/>
      <c r="MT345" s="898"/>
      <c r="MU345" s="898"/>
      <c r="MV345" s="934"/>
      <c r="MW345" s="934"/>
      <c r="MX345" s="934"/>
      <c r="MY345" s="934"/>
      <c r="MZ345" s="935"/>
      <c r="NA345" s="936"/>
      <c r="ND345" s="994" t="s">
        <v>1015</v>
      </c>
      <c r="NE345" s="995" t="s">
        <v>379</v>
      </c>
      <c r="NF345" s="996"/>
      <c r="NG345" s="997"/>
      <c r="NH345" s="1171"/>
      <c r="NI345" s="999"/>
      <c r="NJ345" s="1170"/>
      <c r="NK345" s="898"/>
      <c r="NL345" s="898"/>
      <c r="NM345" s="934"/>
      <c r="NN345" s="934"/>
      <c r="NO345" s="934"/>
      <c r="NP345" s="934"/>
      <c r="NQ345" s="935"/>
      <c r="NR345" s="936"/>
      <c r="NU345" s="1000" t="s">
        <v>1015</v>
      </c>
      <c r="NV345" s="1001" t="s">
        <v>379</v>
      </c>
      <c r="NW345" s="1002"/>
      <c r="NX345" s="1003"/>
      <c r="NY345" s="1004"/>
      <c r="NZ345" s="1005"/>
      <c r="OA345" s="1170"/>
      <c r="OB345" s="898"/>
      <c r="OC345" s="898"/>
      <c r="OD345" s="934"/>
      <c r="OE345" s="934"/>
      <c r="OF345" s="934"/>
      <c r="OG345" s="934"/>
      <c r="OH345" s="935"/>
      <c r="OI345" s="936"/>
      <c r="OL345" s="911" t="s">
        <v>1015</v>
      </c>
      <c r="OM345" s="912" t="s">
        <v>379</v>
      </c>
      <c r="ON345" s="913"/>
      <c r="OO345" s="914"/>
      <c r="OP345" s="915"/>
      <c r="OQ345" s="916"/>
      <c r="OR345" s="1170"/>
      <c r="OS345" s="898"/>
      <c r="OT345" s="898"/>
      <c r="OU345" s="934"/>
      <c r="OV345" s="934"/>
      <c r="OW345" s="934"/>
      <c r="OX345" s="934"/>
      <c r="OY345" s="935"/>
      <c r="OZ345" s="936"/>
      <c r="PC345" s="911" t="s">
        <v>1015</v>
      </c>
      <c r="PD345" s="912" t="s">
        <v>379</v>
      </c>
      <c r="PE345" s="913"/>
      <c r="PF345" s="914"/>
      <c r="PG345" s="932"/>
      <c r="PH345" s="933"/>
      <c r="PI345" s="1170"/>
      <c r="PJ345" s="898"/>
      <c r="PK345" s="898"/>
      <c r="PL345" s="934"/>
      <c r="PM345" s="934"/>
      <c r="PN345" s="934"/>
      <c r="PO345" s="934"/>
      <c r="PP345" s="935"/>
      <c r="PQ345" s="936"/>
      <c r="PT345" s="911" t="s">
        <v>1015</v>
      </c>
      <c r="PU345" s="912" t="s">
        <v>379</v>
      </c>
      <c r="PV345" s="913"/>
      <c r="PW345" s="914"/>
      <c r="PX345" s="915"/>
      <c r="PY345" s="916"/>
      <c r="PZ345" s="1170"/>
      <c r="QA345" s="898"/>
      <c r="QB345" s="898"/>
      <c r="QC345" s="934"/>
      <c r="QD345" s="934"/>
      <c r="QE345" s="934"/>
      <c r="QF345" s="934"/>
      <c r="QG345" s="935"/>
      <c r="QH345" s="936"/>
      <c r="QK345" s="911" t="s">
        <v>1015</v>
      </c>
      <c r="QL345" s="912" t="s">
        <v>379</v>
      </c>
      <c r="QM345" s="913"/>
      <c r="QN345" s="914"/>
      <c r="QO345" s="992">
        <v>0</v>
      </c>
      <c r="QP345" s="993"/>
      <c r="QQ345" s="1170"/>
      <c r="QR345" s="898"/>
      <c r="QS345" s="898"/>
      <c r="QT345" s="934"/>
      <c r="QU345" s="934"/>
      <c r="QV345" s="934"/>
      <c r="QW345" s="934"/>
      <c r="QX345" s="935"/>
      <c r="QY345" s="936"/>
      <c r="RB345" s="405"/>
      <c r="RC345" s="406"/>
      <c r="RD345" s="407"/>
      <c r="RE345" s="408"/>
      <c r="RF345" s="409"/>
      <c r="RG345" s="410"/>
      <c r="RH345" s="410"/>
      <c r="RI345" s="898"/>
      <c r="RJ345" s="898"/>
      <c r="RK345" s="934"/>
      <c r="RL345" s="934"/>
      <c r="RM345" s="934"/>
      <c r="RN345" s="934"/>
      <c r="RO345" s="935"/>
      <c r="RP345" s="936"/>
      <c r="RS345" s="405"/>
      <c r="RT345" s="406"/>
      <c r="RU345" s="407"/>
      <c r="RV345" s="408"/>
      <c r="RW345" s="409"/>
      <c r="RX345" s="410"/>
      <c r="RY345" s="410"/>
      <c r="RZ345" s="898"/>
      <c r="SA345" s="898"/>
      <c r="SB345" s="934"/>
      <c r="SC345" s="934"/>
      <c r="SD345" s="934"/>
      <c r="SE345" s="934"/>
      <c r="SF345" s="935"/>
      <c r="SG345" s="936"/>
      <c r="SJ345" s="405"/>
      <c r="SK345" s="406"/>
      <c r="SL345" s="407"/>
      <c r="SM345" s="408"/>
      <c r="SN345" s="409"/>
      <c r="SO345" s="410"/>
      <c r="SP345" s="410"/>
      <c r="SQ345" s="898"/>
      <c r="SR345" s="898"/>
      <c r="SS345" s="934"/>
      <c r="ST345" s="934"/>
      <c r="SU345" s="934"/>
      <c r="SV345" s="934"/>
      <c r="SW345" s="935"/>
      <c r="SX345" s="936"/>
    </row>
    <row r="346" spans="2:518" ht="77.25" customHeight="1" thickTop="1" thickBot="1">
      <c r="B346" s="958" t="s">
        <v>354</v>
      </c>
      <c r="C346" s="1190" t="s">
        <v>689</v>
      </c>
      <c r="D346" s="1179" t="s">
        <v>149</v>
      </c>
      <c r="E346" s="1180">
        <v>1</v>
      </c>
      <c r="F346" s="1015"/>
      <c r="G346" s="1025">
        <f t="shared" ref="G346:G356" si="6185">ROUND(E346*F346,0)</f>
        <v>0</v>
      </c>
      <c r="H346" s="1174"/>
      <c r="K346" s="958" t="s">
        <v>354</v>
      </c>
      <c r="L346" s="1190" t="s">
        <v>689</v>
      </c>
      <c r="M346" s="1179" t="s">
        <v>149</v>
      </c>
      <c r="N346" s="1180">
        <v>1</v>
      </c>
      <c r="O346" s="1017">
        <v>1780754</v>
      </c>
      <c r="P346" s="1025">
        <f t="shared" ref="P346:P356" si="6186">ROUND(N346*O346,0)</f>
        <v>1780754</v>
      </c>
      <c r="Q346" s="1174"/>
      <c r="R346" s="898">
        <f t="shared" ref="R346:R355" si="6187">IF(EXACT(VLOOKUP(K346,OFERTA_0,2,FALSE),L346),1,0)</f>
        <v>1</v>
      </c>
      <c r="S346" s="898">
        <f t="shared" ref="S346:S355" si="6188">IF(EXACT(VLOOKUP(K346,OFERTA_0,3,FALSE),M346),1,0)</f>
        <v>1</v>
      </c>
      <c r="T346" s="899">
        <f t="shared" ref="T346:T355" si="6189">IF(EXACT(VLOOKUP(K346,OFERTA_0,4,FALSE),N346),1,0)</f>
        <v>1</v>
      </c>
      <c r="U346" s="899">
        <f t="shared" ref="U346:U356" si="6190">IF(O346=0,0,1)</f>
        <v>1</v>
      </c>
      <c r="V346" s="899">
        <f t="shared" ref="V346:V356" si="6191">IF(P346=0,0,1)</f>
        <v>1</v>
      </c>
      <c r="W346" s="899">
        <f t="shared" ref="W346:W356" si="6192">PRODUCT(R346:V346)</f>
        <v>1</v>
      </c>
      <c r="X346" s="966">
        <f t="shared" ref="X346:X356" si="6193">ROUND(P346,0)</f>
        <v>1780754</v>
      </c>
      <c r="Y346" s="901">
        <f t="shared" ref="Y346:Y356" si="6194">P346-X346</f>
        <v>0</v>
      </c>
      <c r="Z346" s="872"/>
      <c r="AA346" s="872"/>
      <c r="AB346" s="958" t="s">
        <v>354</v>
      </c>
      <c r="AC346" s="1190" t="s">
        <v>689</v>
      </c>
      <c r="AD346" s="1179" t="s">
        <v>149</v>
      </c>
      <c r="AE346" s="1180">
        <v>1</v>
      </c>
      <c r="AF346" s="1015">
        <v>2399040</v>
      </c>
      <c r="AG346" s="1025">
        <f t="shared" ref="AG346:AG356" si="6195">ROUND(AE346*AF346,0)</f>
        <v>2399040</v>
      </c>
      <c r="AH346" s="1174"/>
      <c r="AI346" s="898">
        <f t="shared" ref="AI346:AI356" si="6196">IF(EXACT(VLOOKUP(AB346,OFERTA_0,2,FALSE),AC346),1,0)</f>
        <v>1</v>
      </c>
      <c r="AJ346" s="898">
        <f t="shared" ref="AJ346:AJ356" si="6197">IF(EXACT(VLOOKUP(AB346,OFERTA_0,3,FALSE),AD346),1,0)</f>
        <v>1</v>
      </c>
      <c r="AK346" s="899">
        <f t="shared" ref="AK346:AK356" si="6198">IF(EXACT(VLOOKUP(AB346,OFERTA_0,4,FALSE),AE346),1,0)</f>
        <v>1</v>
      </c>
      <c r="AL346" s="899">
        <f t="shared" ref="AL346:AL356" si="6199">IF(AF346=0,0,1)</f>
        <v>1</v>
      </c>
      <c r="AM346" s="899">
        <f t="shared" ref="AM346:AM356" si="6200">IF(AG346=0,0,1)</f>
        <v>1</v>
      </c>
      <c r="AN346" s="899">
        <f t="shared" ref="AN346:AN356" si="6201">PRODUCT(AI346:AM346)</f>
        <v>1</v>
      </c>
      <c r="AO346" s="966">
        <f t="shared" ref="AO346:AO356" si="6202">ROUND(AG346,0)</f>
        <v>2399040</v>
      </c>
      <c r="AP346" s="901">
        <f t="shared" ref="AP346:AP356" si="6203">AG346-AO346</f>
        <v>0</v>
      </c>
      <c r="AQ346" s="872"/>
      <c r="AR346" s="872"/>
      <c r="AS346" s="958" t="s">
        <v>354</v>
      </c>
      <c r="AT346" s="1191" t="s">
        <v>689</v>
      </c>
      <c r="AU346" s="1179" t="s">
        <v>149</v>
      </c>
      <c r="AV346" s="1180">
        <v>1</v>
      </c>
      <c r="AW346" s="1019">
        <v>3450000</v>
      </c>
      <c r="AX346" s="1026">
        <f t="shared" ref="AX346:AX356" si="6204">ROUND(AV346*AW346,0)</f>
        <v>3450000</v>
      </c>
      <c r="AY346" s="1174"/>
      <c r="AZ346" s="898">
        <f t="shared" ref="AZ346:AZ356" si="6205">IF(EXACT(VLOOKUP(AS346,OFERTA_0,2,FALSE),AT346),1,0)</f>
        <v>1</v>
      </c>
      <c r="BA346" s="898">
        <f t="shared" ref="BA346:BA356" si="6206">IF(EXACT(VLOOKUP(AS346,OFERTA_0,3,FALSE),AU346),1,0)</f>
        <v>1</v>
      </c>
      <c r="BB346" s="899">
        <f t="shared" ref="BB346:BB356" si="6207">IF(EXACT(VLOOKUP(AS346,OFERTA_0,4,FALSE),AV346),1,0)</f>
        <v>1</v>
      </c>
      <c r="BC346" s="899">
        <f t="shared" ref="BC346:BC356" si="6208">IF(AW346=0,0,1)</f>
        <v>1</v>
      </c>
      <c r="BD346" s="899">
        <f t="shared" ref="BD346:BD356" si="6209">IF(AX346=0,0,1)</f>
        <v>1</v>
      </c>
      <c r="BE346" s="899">
        <f t="shared" ref="BE346:BE356" si="6210">PRODUCT(AZ346:BD346)</f>
        <v>1</v>
      </c>
      <c r="BF346" s="966">
        <f t="shared" ref="BF346:BF356" si="6211">ROUND(AX346,0)</f>
        <v>3450000</v>
      </c>
      <c r="BG346" s="901">
        <f t="shared" ref="BG346:BG356" si="6212">AX346-BF346</f>
        <v>0</v>
      </c>
      <c r="BJ346" s="958" t="s">
        <v>354</v>
      </c>
      <c r="BK346" s="1190" t="s">
        <v>689</v>
      </c>
      <c r="BL346" s="1179" t="s">
        <v>149</v>
      </c>
      <c r="BM346" s="1180">
        <v>1</v>
      </c>
      <c r="BN346" s="1015">
        <v>1750000</v>
      </c>
      <c r="BO346" s="1025">
        <f t="shared" ref="BO346:BO356" si="6213">ROUND(BM346*BN346,0)</f>
        <v>1750000</v>
      </c>
      <c r="BP346" s="1174"/>
      <c r="BQ346" s="898">
        <f t="shared" ref="BQ346:BQ356" si="6214">IF(EXACT(VLOOKUP(BJ346,OFERTA_0,2,FALSE),BK346),1,0)</f>
        <v>1</v>
      </c>
      <c r="BR346" s="898">
        <f t="shared" ref="BR346:BR356" si="6215">IF(EXACT(VLOOKUP(BJ346,OFERTA_0,3,FALSE),BL346),1,0)</f>
        <v>1</v>
      </c>
      <c r="BS346" s="899">
        <f t="shared" ref="BS346:BS356" si="6216">IF(EXACT(VLOOKUP(BJ346,OFERTA_0,4,FALSE),BM346),1,0)</f>
        <v>1</v>
      </c>
      <c r="BT346" s="899">
        <f t="shared" ref="BT346:BT356" si="6217">IF(BN346=0,0,1)</f>
        <v>1</v>
      </c>
      <c r="BU346" s="899">
        <f t="shared" ref="BU346:BU356" si="6218">IF(BO346=0,0,1)</f>
        <v>1</v>
      </c>
      <c r="BV346" s="899">
        <f t="shared" ref="BV346:BV356" si="6219">PRODUCT(BQ346:BU346)</f>
        <v>1</v>
      </c>
      <c r="BW346" s="966">
        <f t="shared" ref="BW346:BW356" si="6220">ROUND(BO346,0)</f>
        <v>1750000</v>
      </c>
      <c r="BX346" s="901">
        <f t="shared" ref="BX346:BX356" si="6221">BO346-BW346</f>
        <v>0</v>
      </c>
      <c r="CA346" s="958" t="s">
        <v>354</v>
      </c>
      <c r="CB346" s="1190" t="s">
        <v>689</v>
      </c>
      <c r="CC346" s="1179" t="s">
        <v>149</v>
      </c>
      <c r="CD346" s="1180">
        <v>1</v>
      </c>
      <c r="CE346" s="1015">
        <v>1734454</v>
      </c>
      <c r="CF346" s="1025">
        <f t="shared" ref="CF346:CF356" si="6222">ROUND(CD346*CE346,0)</f>
        <v>1734454</v>
      </c>
      <c r="CG346" s="1174"/>
      <c r="CH346" s="898">
        <f t="shared" ref="CH346:CH356" si="6223">IF(EXACT(VLOOKUP(CA346,OFERTA_0,2,FALSE),CB346),1,0)</f>
        <v>1</v>
      </c>
      <c r="CI346" s="898">
        <f t="shared" ref="CI346:CI356" si="6224">IF(EXACT(VLOOKUP(CA346,OFERTA_0,3,FALSE),CC346),1,0)</f>
        <v>1</v>
      </c>
      <c r="CJ346" s="899">
        <f t="shared" ref="CJ346:CJ356" si="6225">IF(EXACT(VLOOKUP(CA346,OFERTA_0,4,FALSE),CD346),1,0)</f>
        <v>1</v>
      </c>
      <c r="CK346" s="899">
        <f t="shared" ref="CK346:CK356" si="6226">IF(CE346=0,0,1)</f>
        <v>1</v>
      </c>
      <c r="CL346" s="899">
        <f t="shared" ref="CL346:CL356" si="6227">IF(CF346=0,0,1)</f>
        <v>1</v>
      </c>
      <c r="CM346" s="899">
        <f t="shared" ref="CM346:CM356" si="6228">PRODUCT(CH346:CL346)</f>
        <v>1</v>
      </c>
      <c r="CN346" s="966">
        <f t="shared" ref="CN346:CN356" si="6229">ROUND(CF346,0)</f>
        <v>1734454</v>
      </c>
      <c r="CO346" s="901">
        <f t="shared" ref="CO346:CO356" si="6230">CF346-CN346</f>
        <v>0</v>
      </c>
      <c r="CR346" s="958" t="s">
        <v>354</v>
      </c>
      <c r="CS346" s="1190" t="s">
        <v>689</v>
      </c>
      <c r="CT346" s="1179" t="s">
        <v>149</v>
      </c>
      <c r="CU346" s="1180">
        <v>1</v>
      </c>
      <c r="CV346" s="1015">
        <v>290000</v>
      </c>
      <c r="CW346" s="1025">
        <f t="shared" ref="CW346:CW356" si="6231">ROUND(CU346*CV346,0)</f>
        <v>290000</v>
      </c>
      <c r="CX346" s="1174"/>
      <c r="CY346" s="898">
        <f t="shared" ref="CY346:CY356" si="6232">IF(EXACT(VLOOKUP(CR346,OFERTA_0,2,FALSE),CS346),1,0)</f>
        <v>1</v>
      </c>
      <c r="CZ346" s="898">
        <f t="shared" ref="CZ346:CZ356" si="6233">IF(EXACT(VLOOKUP(CR346,OFERTA_0,3,FALSE),CT346),1,0)</f>
        <v>1</v>
      </c>
      <c r="DA346" s="899">
        <f t="shared" ref="DA346:DA356" si="6234">IF(EXACT(VLOOKUP(CR346,OFERTA_0,4,FALSE),CU346),1,0)</f>
        <v>1</v>
      </c>
      <c r="DB346" s="899">
        <f t="shared" ref="DB346:DB356" si="6235">IF(CV346=0,0,1)</f>
        <v>1</v>
      </c>
      <c r="DC346" s="899">
        <f t="shared" ref="DC346:DC356" si="6236">IF(CW346=0,0,1)</f>
        <v>1</v>
      </c>
      <c r="DD346" s="899">
        <f t="shared" ref="DD346:DD356" si="6237">PRODUCT(CY346:DC346)</f>
        <v>1</v>
      </c>
      <c r="DE346" s="966">
        <f t="shared" ref="DE346:DE356" si="6238">ROUND(CW346,0)</f>
        <v>290000</v>
      </c>
      <c r="DF346" s="901">
        <f t="shared" ref="DF346:DF356" si="6239">CW346-DE346</f>
        <v>0</v>
      </c>
      <c r="DI346" s="958" t="s">
        <v>354</v>
      </c>
      <c r="DJ346" s="1190" t="s">
        <v>689</v>
      </c>
      <c r="DK346" s="1179" t="s">
        <v>149</v>
      </c>
      <c r="DL346" s="1180">
        <v>1</v>
      </c>
      <c r="DM346" s="1015">
        <v>2781849</v>
      </c>
      <c r="DN346" s="1025">
        <f t="shared" ref="DN346:DN356" si="6240">ROUND(DL346*DM346,0)</f>
        <v>2781849</v>
      </c>
      <c r="DO346" s="1174"/>
      <c r="DP346" s="898">
        <f t="shared" ref="DP346:DP356" si="6241">IF(EXACT(VLOOKUP(DI346,OFERTA_0,2,FALSE),DJ346),1,0)</f>
        <v>1</v>
      </c>
      <c r="DQ346" s="898">
        <f t="shared" ref="DQ346:DQ356" si="6242">IF(EXACT(VLOOKUP(DI346,OFERTA_0,3,FALSE),DK346),1,0)</f>
        <v>1</v>
      </c>
      <c r="DR346" s="899">
        <f t="shared" ref="DR346:DR356" si="6243">IF(EXACT(VLOOKUP(DI346,OFERTA_0,4,FALSE),DL346),1,0)</f>
        <v>1</v>
      </c>
      <c r="DS346" s="899">
        <f t="shared" ref="DS346:DS356" si="6244">IF(DM346=0,0,1)</f>
        <v>1</v>
      </c>
      <c r="DT346" s="899">
        <f t="shared" ref="DT346:DT356" si="6245">IF(DN346=0,0,1)</f>
        <v>1</v>
      </c>
      <c r="DU346" s="899">
        <f t="shared" ref="DU346:DU356" si="6246">PRODUCT(DP346:DT346)</f>
        <v>1</v>
      </c>
      <c r="DV346" s="966">
        <f t="shared" ref="DV346:DV356" si="6247">ROUND(DN346,0)</f>
        <v>2781849</v>
      </c>
      <c r="DW346" s="901">
        <f t="shared" ref="DW346:DW356" si="6248">DN346-DV346</f>
        <v>0</v>
      </c>
      <c r="DZ346" s="958" t="s">
        <v>354</v>
      </c>
      <c r="EA346" s="1190" t="s">
        <v>689</v>
      </c>
      <c r="EB346" s="1179" t="s">
        <v>149</v>
      </c>
      <c r="EC346" s="1180">
        <v>1</v>
      </c>
      <c r="ED346" s="1015">
        <v>970500</v>
      </c>
      <c r="EE346" s="1025">
        <f t="shared" ref="EE346:EE356" si="6249">ROUND(EC346*ED346,0)</f>
        <v>970500</v>
      </c>
      <c r="EF346" s="1174"/>
      <c r="EG346" s="898">
        <f t="shared" ref="EG346:EG356" si="6250">IF(EXACT(VLOOKUP(DZ346,OFERTA_0,2,FALSE),EA346),1,0)</f>
        <v>1</v>
      </c>
      <c r="EH346" s="898">
        <f t="shared" ref="EH346:EH356" si="6251">IF(EXACT(VLOOKUP(DZ346,OFERTA_0,3,FALSE),EB346),1,0)</f>
        <v>1</v>
      </c>
      <c r="EI346" s="899">
        <f t="shared" ref="EI346:EI356" si="6252">IF(EXACT(VLOOKUP(DZ346,OFERTA_0,4,FALSE),EC346),1,0)</f>
        <v>1</v>
      </c>
      <c r="EJ346" s="899">
        <f t="shared" ref="EJ346:EJ356" si="6253">IF(ED346=0,0,1)</f>
        <v>1</v>
      </c>
      <c r="EK346" s="899">
        <f t="shared" ref="EK346:EK356" si="6254">IF(EE346=0,0,1)</f>
        <v>1</v>
      </c>
      <c r="EL346" s="899">
        <f t="shared" ref="EL346:EL356" si="6255">PRODUCT(EG346:EK346)</f>
        <v>1</v>
      </c>
      <c r="EM346" s="966">
        <f t="shared" ref="EM346:EM356" si="6256">ROUND(EE346,0)</f>
        <v>970500</v>
      </c>
      <c r="EN346" s="901">
        <f t="shared" ref="EN346:EN356" si="6257">EE346-EM346</f>
        <v>0</v>
      </c>
      <c r="EQ346" s="958" t="s">
        <v>354</v>
      </c>
      <c r="ER346" s="1190" t="s">
        <v>689</v>
      </c>
      <c r="ES346" s="1179" t="s">
        <v>149</v>
      </c>
      <c r="ET346" s="1180">
        <v>1</v>
      </c>
      <c r="EU346" s="1015">
        <v>1720000</v>
      </c>
      <c r="EV346" s="1025">
        <f t="shared" ref="EV346:EV356" si="6258">ROUND(ET346*EU346,0)</f>
        <v>1720000</v>
      </c>
      <c r="EW346" s="1174"/>
      <c r="EX346" s="898">
        <f t="shared" ref="EX346:EX356" si="6259">IF(EXACT(VLOOKUP(EQ346,OFERTA_0,2,FALSE),ER346),1,0)</f>
        <v>1</v>
      </c>
      <c r="EY346" s="898">
        <f t="shared" ref="EY346:EY356" si="6260">IF(EXACT(VLOOKUP(EQ346,OFERTA_0,3,FALSE),ES346),1,0)</f>
        <v>1</v>
      </c>
      <c r="EZ346" s="899">
        <f t="shared" ref="EZ346:EZ356" si="6261">IF(EXACT(VLOOKUP(EQ346,OFERTA_0,4,FALSE),ET346),1,0)</f>
        <v>1</v>
      </c>
      <c r="FA346" s="899">
        <f t="shared" ref="FA346:FA356" si="6262">IF(EU346=0,0,1)</f>
        <v>1</v>
      </c>
      <c r="FB346" s="899">
        <f t="shared" ref="FB346:FB356" si="6263">IF(EV346=0,0,1)</f>
        <v>1</v>
      </c>
      <c r="FC346" s="899">
        <f t="shared" ref="FC346:FC356" si="6264">PRODUCT(EX346:FB346)</f>
        <v>1</v>
      </c>
      <c r="FD346" s="966">
        <f t="shared" ref="FD346:FD356" si="6265">ROUND(EV346,0)</f>
        <v>1720000</v>
      </c>
      <c r="FE346" s="901">
        <f t="shared" ref="FE346:FE356" si="6266">EV346-FD346</f>
        <v>0</v>
      </c>
      <c r="FH346" s="958"/>
      <c r="FI346" s="1190"/>
      <c r="FJ346" s="1179"/>
      <c r="FK346" s="1180"/>
      <c r="FL346" s="1015"/>
      <c r="FM346" s="1025">
        <f t="shared" ref="FM346:FM356" si="6267">ROUND(FK346*FL346,0)</f>
        <v>0</v>
      </c>
      <c r="FN346" s="1174"/>
      <c r="FO346" s="898" t="e">
        <f t="shared" ref="FO346:FO356" si="6268">IF(EXACT(VLOOKUP(FH346,OFERTA_0,2,FALSE),FI346),1,0)</f>
        <v>#N/A</v>
      </c>
      <c r="FP346" s="898" t="e">
        <f t="shared" ref="FP346:FP356" si="6269">IF(EXACT(VLOOKUP(FH346,OFERTA_0,3,FALSE),FJ346),1,0)</f>
        <v>#N/A</v>
      </c>
      <c r="FQ346" s="899" t="e">
        <f t="shared" ref="FQ346:FQ356" si="6270">IF(EXACT(VLOOKUP(FH346,OFERTA_0,4,FALSE),FK346),1,0)</f>
        <v>#N/A</v>
      </c>
      <c r="FR346" s="899">
        <f t="shared" ref="FR346:FR356" si="6271">IF(FL346=0,0,1)</f>
        <v>0</v>
      </c>
      <c r="FS346" s="899">
        <f t="shared" ref="FS346:FS356" si="6272">IF(FM346=0,0,1)</f>
        <v>0</v>
      </c>
      <c r="FT346" s="899" t="e">
        <f t="shared" ref="FT346:FT356" si="6273">PRODUCT(FO346:FS346)</f>
        <v>#N/A</v>
      </c>
      <c r="FU346" s="966">
        <f t="shared" ref="FU346:FU356" si="6274">ROUND(FM346,0)</f>
        <v>0</v>
      </c>
      <c r="FV346" s="901">
        <f t="shared" ref="FV346:FV356" si="6275">FM346-FU346</f>
        <v>0</v>
      </c>
      <c r="FY346" s="958" t="s">
        <v>354</v>
      </c>
      <c r="FZ346" s="1190" t="s">
        <v>689</v>
      </c>
      <c r="GA346" s="1179" t="s">
        <v>149</v>
      </c>
      <c r="GB346" s="1180">
        <v>1</v>
      </c>
      <c r="GC346" s="1017">
        <v>1780754</v>
      </c>
      <c r="GD346" s="1025">
        <f t="shared" ref="GD346:GD356" si="6276">ROUND(GB346*GC346,0)</f>
        <v>1780754</v>
      </c>
      <c r="GE346" s="1174"/>
      <c r="GF346" s="898">
        <f t="shared" ref="GF346:GF356" si="6277">IF(EXACT(VLOOKUP(FY346,OFERTA_0,2,FALSE),FZ346),1,0)</f>
        <v>1</v>
      </c>
      <c r="GG346" s="898">
        <f t="shared" ref="GG346:GG356" si="6278">IF(EXACT(VLOOKUP(FY346,OFERTA_0,3,FALSE),GA346),1,0)</f>
        <v>1</v>
      </c>
      <c r="GH346" s="899">
        <f t="shared" ref="GH346:GH356" si="6279">IF(EXACT(VLOOKUP(FY346,OFERTA_0,4,FALSE),GB346),1,0)</f>
        <v>1</v>
      </c>
      <c r="GI346" s="899">
        <f t="shared" ref="GI346:GI356" si="6280">IF(GC346=0,0,1)</f>
        <v>1</v>
      </c>
      <c r="GJ346" s="899">
        <f t="shared" ref="GJ346:GJ356" si="6281">IF(GD346=0,0,1)</f>
        <v>1</v>
      </c>
      <c r="GK346" s="899">
        <f t="shared" ref="GK346:GK356" si="6282">PRODUCT(GF346:GJ346)</f>
        <v>1</v>
      </c>
      <c r="GL346" s="966">
        <f t="shared" ref="GL346:GL356" si="6283">ROUND(GD346,0)</f>
        <v>1780754</v>
      </c>
      <c r="GM346" s="901">
        <f t="shared" ref="GM346:GM356" si="6284">GD346-GL346</f>
        <v>0</v>
      </c>
      <c r="GP346" s="958" t="s">
        <v>354</v>
      </c>
      <c r="GQ346" s="1190" t="s">
        <v>689</v>
      </c>
      <c r="GR346" s="1179" t="s">
        <v>149</v>
      </c>
      <c r="GS346" s="1180">
        <v>1</v>
      </c>
      <c r="GT346" s="1015">
        <v>1745100</v>
      </c>
      <c r="GU346" s="1025">
        <f t="shared" ref="GU346:GU356" si="6285">ROUND(GS346*GT346,0)</f>
        <v>1745100</v>
      </c>
      <c r="GV346" s="1174"/>
      <c r="GW346" s="898">
        <f t="shared" ref="GW346:GW356" si="6286">IF(EXACT(VLOOKUP(GP346,OFERTA_0,2,FALSE),GQ346),1,0)</f>
        <v>1</v>
      </c>
      <c r="GX346" s="898">
        <f t="shared" ref="GX346:GX356" si="6287">IF(EXACT(VLOOKUP(GP346,OFERTA_0,3,FALSE),GR346),1,0)</f>
        <v>1</v>
      </c>
      <c r="GY346" s="899">
        <f t="shared" ref="GY346:GY356" si="6288">IF(EXACT(VLOOKUP(GP346,OFERTA_0,4,FALSE),GS346),1,0)</f>
        <v>1</v>
      </c>
      <c r="GZ346" s="899">
        <f t="shared" ref="GZ346:GZ356" si="6289">IF(GT346=0,0,1)</f>
        <v>1</v>
      </c>
      <c r="HA346" s="899">
        <f t="shared" ref="HA346:HA356" si="6290">IF(GU346=0,0,1)</f>
        <v>1</v>
      </c>
      <c r="HB346" s="899">
        <f t="shared" ref="HB346:HB356" si="6291">PRODUCT(GW346:HA346)</f>
        <v>1</v>
      </c>
      <c r="HC346" s="966">
        <f t="shared" ref="HC346:HC356" si="6292">ROUND(GU346,0)</f>
        <v>1745100</v>
      </c>
      <c r="HD346" s="901">
        <f t="shared" ref="HD346:HD356" si="6293">GU346-HC346</f>
        <v>0</v>
      </c>
      <c r="HG346" s="958" t="s">
        <v>354</v>
      </c>
      <c r="HH346" s="1190" t="s">
        <v>689</v>
      </c>
      <c r="HI346" s="1179" t="s">
        <v>149</v>
      </c>
      <c r="HJ346" s="1180">
        <v>1</v>
      </c>
      <c r="HK346" s="1015">
        <v>3446458</v>
      </c>
      <c r="HL346" s="1025">
        <f t="shared" ref="HL346:HL356" si="6294">ROUND(HJ346*HK346,0)</f>
        <v>3446458</v>
      </c>
      <c r="HM346" s="1174"/>
      <c r="HN346" s="898">
        <f t="shared" ref="HN346:HN356" si="6295">IF(EXACT(VLOOKUP(HG346,OFERTA_0,2,FALSE),HH346),1,0)</f>
        <v>1</v>
      </c>
      <c r="HO346" s="898">
        <f t="shared" ref="HO346:HO356" si="6296">IF(EXACT(VLOOKUP(HG346,OFERTA_0,3,FALSE),HI346),1,0)</f>
        <v>1</v>
      </c>
      <c r="HP346" s="899">
        <f t="shared" ref="HP346:HP356" si="6297">IF(EXACT(VLOOKUP(HG346,OFERTA_0,4,FALSE),HJ346),1,0)</f>
        <v>1</v>
      </c>
      <c r="HQ346" s="899">
        <f t="shared" ref="HQ346:HQ356" si="6298">IF(HK346=0,0,1)</f>
        <v>1</v>
      </c>
      <c r="HR346" s="899">
        <f t="shared" ref="HR346:HR356" si="6299">IF(HL346=0,0,1)</f>
        <v>1</v>
      </c>
      <c r="HS346" s="899">
        <f t="shared" ref="HS346:HS356" si="6300">PRODUCT(HN346:HR346)</f>
        <v>1</v>
      </c>
      <c r="HT346" s="966">
        <f t="shared" ref="HT346:HT356" si="6301">ROUND(HL346,0)</f>
        <v>3446458</v>
      </c>
      <c r="HU346" s="901">
        <f t="shared" ref="HU346:HU356" si="6302">HL346-HT346</f>
        <v>0</v>
      </c>
      <c r="HX346" s="958" t="s">
        <v>354</v>
      </c>
      <c r="HY346" s="1190" t="s">
        <v>689</v>
      </c>
      <c r="HZ346" s="1179" t="s">
        <v>149</v>
      </c>
      <c r="IA346" s="1180">
        <v>1</v>
      </c>
      <c r="IB346" s="1020">
        <v>1111050</v>
      </c>
      <c r="IC346" s="1027">
        <f t="shared" ref="IC346:IC356" si="6303">ROUND(IA346*IB346,0)</f>
        <v>1111050</v>
      </c>
      <c r="ID346" s="1174"/>
      <c r="IE346" s="898">
        <f t="shared" ref="IE346:IE356" si="6304">IF(EXACT(VLOOKUP(HX346,OFERTA_0,2,FALSE),HY346),1,0)</f>
        <v>1</v>
      </c>
      <c r="IF346" s="898">
        <f t="shared" ref="IF346:IF356" si="6305">IF(EXACT(VLOOKUP(HX346,OFERTA_0,3,FALSE),HZ346),1,0)</f>
        <v>1</v>
      </c>
      <c r="IG346" s="899">
        <f t="shared" ref="IG346:IG356" si="6306">IF(EXACT(VLOOKUP(HX346,OFERTA_0,4,FALSE),IA346),1,0)</f>
        <v>1</v>
      </c>
      <c r="IH346" s="899">
        <f t="shared" ref="IH346:IH356" si="6307">IF(IB346=0,0,1)</f>
        <v>1</v>
      </c>
      <c r="II346" s="899">
        <f t="shared" ref="II346:II356" si="6308">IF(IC346=0,0,1)</f>
        <v>1</v>
      </c>
      <c r="IJ346" s="899">
        <f t="shared" ref="IJ346:IJ356" si="6309">PRODUCT(IE346:II346)</f>
        <v>1</v>
      </c>
      <c r="IK346" s="966">
        <f t="shared" ref="IK346:IK356" si="6310">ROUND(IC346,0)</f>
        <v>1111050</v>
      </c>
      <c r="IL346" s="901">
        <f t="shared" ref="IL346:IL356" si="6311">IC346-IK346</f>
        <v>0</v>
      </c>
      <c r="IO346" s="958" t="s">
        <v>354</v>
      </c>
      <c r="IP346" s="1190" t="s">
        <v>689</v>
      </c>
      <c r="IQ346" s="1179" t="s">
        <v>149</v>
      </c>
      <c r="IR346" s="1180">
        <v>1</v>
      </c>
      <c r="IS346" s="1015">
        <v>2324400</v>
      </c>
      <c r="IT346" s="1025">
        <f t="shared" ref="IT346:IT356" si="6312">ROUND(IR346*IS346,0)</f>
        <v>2324400</v>
      </c>
      <c r="IU346" s="1174"/>
      <c r="IV346" s="898">
        <f t="shared" ref="IV346:IV356" si="6313">IF(EXACT(VLOOKUP(IO346,OFERTA_0,2,FALSE),IP346),1,0)</f>
        <v>1</v>
      </c>
      <c r="IW346" s="898">
        <f t="shared" ref="IW346:IW356" si="6314">IF(EXACT(VLOOKUP(IO346,OFERTA_0,3,FALSE),IQ346),1,0)</f>
        <v>1</v>
      </c>
      <c r="IX346" s="899">
        <f t="shared" ref="IX346:IX356" si="6315">IF(EXACT(VLOOKUP(IO346,OFERTA_0,4,FALSE),IR346),1,0)</f>
        <v>1</v>
      </c>
      <c r="IY346" s="899">
        <f t="shared" ref="IY346:IY356" si="6316">IF(IS346=0,0,1)</f>
        <v>1</v>
      </c>
      <c r="IZ346" s="899">
        <f t="shared" ref="IZ346:IZ356" si="6317">IF(IT346=0,0,1)</f>
        <v>1</v>
      </c>
      <c r="JA346" s="899">
        <f t="shared" ref="JA346:JA356" si="6318">PRODUCT(IV346:IZ346)</f>
        <v>1</v>
      </c>
      <c r="JB346" s="966">
        <f t="shared" ref="JB346:JB356" si="6319">ROUND(IT346,0)</f>
        <v>2324400</v>
      </c>
      <c r="JC346" s="901">
        <f t="shared" ref="JC346:JC356" si="6320">IT346-JB346</f>
        <v>0</v>
      </c>
      <c r="JF346" s="958" t="s">
        <v>354</v>
      </c>
      <c r="JG346" s="1190" t="s">
        <v>689</v>
      </c>
      <c r="JH346" s="1179" t="s">
        <v>149</v>
      </c>
      <c r="JI346" s="1180">
        <v>1</v>
      </c>
      <c r="JJ346" s="1015">
        <v>5330000</v>
      </c>
      <c r="JK346" s="1025">
        <f t="shared" ref="JK346:JK356" si="6321">ROUND(JI346*JJ346,0)</f>
        <v>5330000</v>
      </c>
      <c r="JL346" s="1174"/>
      <c r="JM346" s="898">
        <f t="shared" ref="JM346:JM356" si="6322">IF(EXACT(VLOOKUP(JF346,OFERTA_0,2,FALSE),JG346),1,0)</f>
        <v>1</v>
      </c>
      <c r="JN346" s="898">
        <f t="shared" ref="JN346:JN356" si="6323">IF(EXACT(VLOOKUP(JF346,OFERTA_0,3,FALSE),JH346),1,0)</f>
        <v>1</v>
      </c>
      <c r="JO346" s="899">
        <f t="shared" ref="JO346:JO356" si="6324">IF(EXACT(VLOOKUP(JF346,OFERTA_0,4,FALSE),JI346),1,0)</f>
        <v>1</v>
      </c>
      <c r="JP346" s="899">
        <f t="shared" ref="JP346:JP356" si="6325">IF(JJ346=0,0,1)</f>
        <v>1</v>
      </c>
      <c r="JQ346" s="899">
        <f t="shared" ref="JQ346:JQ356" si="6326">IF(JK346=0,0,1)</f>
        <v>1</v>
      </c>
      <c r="JR346" s="899">
        <f t="shared" ref="JR346:JR356" si="6327">PRODUCT(JM346:JQ346)</f>
        <v>1</v>
      </c>
      <c r="JS346" s="966">
        <f t="shared" ref="JS346:JS356" si="6328">ROUND(JK346,0)</f>
        <v>5330000</v>
      </c>
      <c r="JT346" s="901">
        <f t="shared" ref="JT346:JT356" si="6329">JK346-JS346</f>
        <v>0</v>
      </c>
      <c r="JW346" s="958" t="s">
        <v>354</v>
      </c>
      <c r="JX346" s="1190" t="s">
        <v>689</v>
      </c>
      <c r="JY346" s="1179" t="s">
        <v>149</v>
      </c>
      <c r="JZ346" s="1180">
        <v>1</v>
      </c>
      <c r="KA346" s="1015">
        <v>2205715.8658500002</v>
      </c>
      <c r="KB346" s="1025">
        <f t="shared" ref="KB346:KB356" si="6330">ROUND(JZ346*KA346,0)</f>
        <v>2205716</v>
      </c>
      <c r="KC346" s="1174"/>
      <c r="KD346" s="898">
        <f t="shared" ref="KD346:KD356" si="6331">IF(EXACT(VLOOKUP(JW346,OFERTA_0,2,FALSE),JX346),1,0)</f>
        <v>1</v>
      </c>
      <c r="KE346" s="898">
        <f t="shared" ref="KE346:KE356" si="6332">IF(EXACT(VLOOKUP(JW346,OFERTA_0,3,FALSE),JY346),1,0)</f>
        <v>1</v>
      </c>
      <c r="KF346" s="899">
        <f t="shared" ref="KF346:KF356" si="6333">IF(EXACT(VLOOKUP(JW346,OFERTA_0,4,FALSE),JZ346),1,0)</f>
        <v>1</v>
      </c>
      <c r="KG346" s="899">
        <f t="shared" ref="KG346:KG356" si="6334">IF(KA346=0,0,1)</f>
        <v>1</v>
      </c>
      <c r="KH346" s="899">
        <f t="shared" ref="KH346:KH356" si="6335">IF(KB346=0,0,1)</f>
        <v>1</v>
      </c>
      <c r="KI346" s="899">
        <f t="shared" ref="KI346:KI356" si="6336">PRODUCT(KD346:KH346)</f>
        <v>1</v>
      </c>
      <c r="KJ346" s="966">
        <f t="shared" ref="KJ346:KJ356" si="6337">ROUND(KB346,0)</f>
        <v>2205716</v>
      </c>
      <c r="KK346" s="901">
        <f t="shared" ref="KK346:KK356" si="6338">KB346-KJ346</f>
        <v>0</v>
      </c>
      <c r="KN346" s="958" t="s">
        <v>354</v>
      </c>
      <c r="KO346" s="1190" t="s">
        <v>689</v>
      </c>
      <c r="KP346" s="1179" t="s">
        <v>149</v>
      </c>
      <c r="KQ346" s="1180">
        <v>1</v>
      </c>
      <c r="KR346" s="1015">
        <v>187110</v>
      </c>
      <c r="KS346" s="1025">
        <f t="shared" ref="KS346:KS356" si="6339">ROUND(KQ346*KR346,0)</f>
        <v>187110</v>
      </c>
      <c r="KT346" s="1174"/>
      <c r="KU346" s="898">
        <f t="shared" ref="KU346:KU356" si="6340">IF(EXACT(VLOOKUP(KN346,OFERTA_0,2,FALSE),KO346),1,0)</f>
        <v>1</v>
      </c>
      <c r="KV346" s="898">
        <f t="shared" ref="KV346:KV356" si="6341">IF(EXACT(VLOOKUP(KN346,OFERTA_0,3,FALSE),KP346),1,0)</f>
        <v>1</v>
      </c>
      <c r="KW346" s="899">
        <f t="shared" ref="KW346:KW356" si="6342">IF(EXACT(VLOOKUP(KN346,OFERTA_0,4,FALSE),KQ346),1,0)</f>
        <v>1</v>
      </c>
      <c r="KX346" s="899">
        <f t="shared" ref="KX346:KX356" si="6343">IF(KR346=0,0,1)</f>
        <v>1</v>
      </c>
      <c r="KY346" s="899">
        <f t="shared" ref="KY346:KY356" si="6344">IF(KS346=0,0,1)</f>
        <v>1</v>
      </c>
      <c r="KZ346" s="899">
        <f t="shared" ref="KZ346:KZ356" si="6345">PRODUCT(KU346:KY346)</f>
        <v>1</v>
      </c>
      <c r="LA346" s="966">
        <f t="shared" ref="LA346:LA356" si="6346">ROUND(KS346,0)</f>
        <v>187110</v>
      </c>
      <c r="LB346" s="901">
        <f t="shared" ref="LB346:LB356" si="6347">KS346-LA346</f>
        <v>0</v>
      </c>
      <c r="LE346" s="958" t="s">
        <v>354</v>
      </c>
      <c r="LF346" s="1190" t="s">
        <v>689</v>
      </c>
      <c r="LG346" s="1179" t="s">
        <v>149</v>
      </c>
      <c r="LH346" s="1180">
        <v>1</v>
      </c>
      <c r="LI346" s="1021">
        <v>3489500</v>
      </c>
      <c r="LJ346" s="1028">
        <f t="shared" ref="LJ346:LJ356" si="6348">ROUND(LH346*LI346,0)</f>
        <v>3489500</v>
      </c>
      <c r="LK346" s="1174"/>
      <c r="LL346" s="898">
        <f t="shared" ref="LL346:LL356" si="6349">IF(EXACT(VLOOKUP(LE346,OFERTA_0,2,FALSE),LF346),1,0)</f>
        <v>1</v>
      </c>
      <c r="LM346" s="898">
        <f t="shared" ref="LM346:LM356" si="6350">IF(EXACT(VLOOKUP(LE346,OFERTA_0,3,FALSE),LG346),1,0)</f>
        <v>1</v>
      </c>
      <c r="LN346" s="899">
        <f t="shared" ref="LN346:LN356" si="6351">IF(EXACT(VLOOKUP(LE346,OFERTA_0,4,FALSE),LH346),1,0)</f>
        <v>1</v>
      </c>
      <c r="LO346" s="899">
        <f t="shared" ref="LO346:LO356" si="6352">IF(LI346=0,0,1)</f>
        <v>1</v>
      </c>
      <c r="LP346" s="899">
        <f t="shared" ref="LP346:LP356" si="6353">IF(LJ346=0,0,1)</f>
        <v>1</v>
      </c>
      <c r="LQ346" s="899">
        <f t="shared" ref="LQ346:LQ356" si="6354">PRODUCT(LL346:LP346)</f>
        <v>1</v>
      </c>
      <c r="LR346" s="966">
        <f t="shared" ref="LR346:LR356" si="6355">ROUND(LJ346,0)</f>
        <v>3489500</v>
      </c>
      <c r="LS346" s="901">
        <f t="shared" ref="LS346:LS356" si="6356">LJ346-LR346</f>
        <v>0</v>
      </c>
      <c r="LV346" s="958" t="s">
        <v>354</v>
      </c>
      <c r="LW346" s="1190" t="s">
        <v>689</v>
      </c>
      <c r="LX346" s="1179" t="s">
        <v>149</v>
      </c>
      <c r="LY346" s="1180">
        <v>1</v>
      </c>
      <c r="LZ346" s="1015">
        <v>61750</v>
      </c>
      <c r="MA346" s="1025">
        <f t="shared" ref="MA346:MA356" si="6357">ROUND(LY346*LZ346,0)</f>
        <v>61750</v>
      </c>
      <c r="MB346" s="1174"/>
      <c r="MC346" s="898">
        <f t="shared" ref="MC346:MC356" si="6358">IF(EXACT(VLOOKUP(LV346,OFERTA_0,2,FALSE),LW346),1,0)</f>
        <v>1</v>
      </c>
      <c r="MD346" s="898">
        <f t="shared" ref="MD346:MD356" si="6359">IF(EXACT(VLOOKUP(LV346,OFERTA_0,3,FALSE),LX346),1,0)</f>
        <v>1</v>
      </c>
      <c r="ME346" s="899">
        <f t="shared" ref="ME346:ME356" si="6360">IF(EXACT(VLOOKUP(LV346,OFERTA_0,4,FALSE),LY346),1,0)</f>
        <v>1</v>
      </c>
      <c r="MF346" s="899">
        <f t="shared" ref="MF346:MF356" si="6361">IF(LZ346=0,0,1)</f>
        <v>1</v>
      </c>
      <c r="MG346" s="899">
        <f t="shared" ref="MG346:MG356" si="6362">IF(MA346=0,0,1)</f>
        <v>1</v>
      </c>
      <c r="MH346" s="899">
        <f t="shared" ref="MH346:MH356" si="6363">PRODUCT(MC346:MG346)</f>
        <v>1</v>
      </c>
      <c r="MI346" s="966">
        <f t="shared" ref="MI346:MI356" si="6364">ROUND(MA346,0)</f>
        <v>61750</v>
      </c>
      <c r="MJ346" s="901">
        <f t="shared" ref="MJ346:MJ356" si="6365">MA346-MI346</f>
        <v>0</v>
      </c>
      <c r="MM346" s="958" t="s">
        <v>354</v>
      </c>
      <c r="MN346" s="1190" t="s">
        <v>689</v>
      </c>
      <c r="MO346" s="1179" t="s">
        <v>149</v>
      </c>
      <c r="MP346" s="1180">
        <v>1</v>
      </c>
      <c r="MQ346" s="1015">
        <v>3150000</v>
      </c>
      <c r="MR346" s="1025">
        <f t="shared" ref="MR346:MR356" si="6366">ROUND(MP346*MQ346,0)</f>
        <v>3150000</v>
      </c>
      <c r="MS346" s="1174"/>
      <c r="MT346" s="898">
        <f t="shared" ref="MT346:MT356" si="6367">IF(EXACT(VLOOKUP(MM346,OFERTA_0,2,FALSE),MN346),1,0)</f>
        <v>1</v>
      </c>
      <c r="MU346" s="898">
        <f t="shared" ref="MU346:MU356" si="6368">IF(EXACT(VLOOKUP(MM346,OFERTA_0,3,FALSE),MO346),1,0)</f>
        <v>1</v>
      </c>
      <c r="MV346" s="899">
        <f t="shared" ref="MV346:MV356" si="6369">IF(EXACT(VLOOKUP(MM346,OFERTA_0,4,FALSE),MP346),1,0)</f>
        <v>1</v>
      </c>
      <c r="MW346" s="899">
        <f t="shared" ref="MW346:MW356" si="6370">IF(MQ346=0,0,1)</f>
        <v>1</v>
      </c>
      <c r="MX346" s="899">
        <f t="shared" ref="MX346:MX356" si="6371">IF(MR346=0,0,1)</f>
        <v>1</v>
      </c>
      <c r="MY346" s="899">
        <f t="shared" ref="MY346:MY356" si="6372">PRODUCT(MT346:MX346)</f>
        <v>1</v>
      </c>
      <c r="MZ346" s="966">
        <f t="shared" ref="MZ346:MZ356" si="6373">ROUND(MR346,0)</f>
        <v>3150000</v>
      </c>
      <c r="NA346" s="901">
        <f t="shared" ref="NA346:NA356" si="6374">MR346-MZ346</f>
        <v>0</v>
      </c>
      <c r="ND346" s="975" t="s">
        <v>354</v>
      </c>
      <c r="NE346" s="976" t="s">
        <v>689</v>
      </c>
      <c r="NF346" s="1175" t="s">
        <v>149</v>
      </c>
      <c r="NG346" s="1176">
        <v>1</v>
      </c>
      <c r="NH346" s="979">
        <v>605944.35</v>
      </c>
      <c r="NI346" s="980">
        <v>605944</v>
      </c>
      <c r="NJ346" s="1174"/>
      <c r="NK346" s="898">
        <f t="shared" ref="NK346:NK356" si="6375">IF(EXACT(VLOOKUP(ND346,OFERTA_0,2,FALSE),NE346),1,0)</f>
        <v>1</v>
      </c>
      <c r="NL346" s="898">
        <f t="shared" ref="NL346:NL356" si="6376">IF(EXACT(VLOOKUP(ND346,OFERTA_0,3,FALSE),NF346),1,0)</f>
        <v>1</v>
      </c>
      <c r="NM346" s="899">
        <f t="shared" ref="NM346:NM356" si="6377">IF(EXACT(VLOOKUP(ND346,OFERTA_0,4,FALSE),NG346),1,0)</f>
        <v>1</v>
      </c>
      <c r="NN346" s="899">
        <f t="shared" ref="NN346:NN356" si="6378">IF(NH346=0,0,1)</f>
        <v>1</v>
      </c>
      <c r="NO346" s="899">
        <f t="shared" ref="NO346:NO356" si="6379">IF(NI346=0,0,1)</f>
        <v>1</v>
      </c>
      <c r="NP346" s="899">
        <f t="shared" ref="NP346:NP356" si="6380">PRODUCT(NK346:NO346)</f>
        <v>1</v>
      </c>
      <c r="NQ346" s="966">
        <f t="shared" ref="NQ346:NQ356" si="6381">ROUND(NI346,0)</f>
        <v>605944</v>
      </c>
      <c r="NR346" s="901">
        <f t="shared" ref="NR346:NR356" si="6382">NI346-NQ346</f>
        <v>0</v>
      </c>
      <c r="NU346" s="981" t="s">
        <v>354</v>
      </c>
      <c r="NV346" s="982" t="s">
        <v>689</v>
      </c>
      <c r="NW346" s="1177" t="s">
        <v>149</v>
      </c>
      <c r="NX346" s="1178">
        <v>1</v>
      </c>
      <c r="NY346" s="1022">
        <v>612065</v>
      </c>
      <c r="NZ346" s="986">
        <f t="shared" ref="NZ346:NZ356" si="6383">ROUND(NX346*NY346,0)</f>
        <v>612065</v>
      </c>
      <c r="OA346" s="1174"/>
      <c r="OB346" s="898">
        <f t="shared" ref="OB346:OB356" si="6384">IF(EXACT(VLOOKUP(NU346,OFERTA_0,2,FALSE),NV346),1,0)</f>
        <v>1</v>
      </c>
      <c r="OC346" s="898">
        <f t="shared" ref="OC346:OC356" si="6385">IF(EXACT(VLOOKUP(NU346,OFERTA_0,3,FALSE),NW346),1,0)</f>
        <v>1</v>
      </c>
      <c r="OD346" s="899">
        <f t="shared" ref="OD346:OD356" si="6386">IF(EXACT(VLOOKUP(NU346,OFERTA_0,4,FALSE),NX346),1,0)</f>
        <v>1</v>
      </c>
      <c r="OE346" s="899">
        <f t="shared" ref="OE346:OE356" si="6387">IF(NY346=0,0,1)</f>
        <v>1</v>
      </c>
      <c r="OF346" s="899">
        <f t="shared" ref="OF346:OF356" si="6388">IF(NZ346=0,0,1)</f>
        <v>1</v>
      </c>
      <c r="OG346" s="899">
        <f t="shared" ref="OG346:OG356" si="6389">PRODUCT(OB346:OF346)</f>
        <v>1</v>
      </c>
      <c r="OH346" s="966">
        <f t="shared" ref="OH346:OH356" si="6390">ROUND(NZ346,0)</f>
        <v>612065</v>
      </c>
      <c r="OI346" s="901">
        <f t="shared" ref="OI346:OI356" si="6391">NZ346-OH346</f>
        <v>0</v>
      </c>
      <c r="OL346" s="958" t="s">
        <v>354</v>
      </c>
      <c r="OM346" s="1190" t="s">
        <v>689</v>
      </c>
      <c r="ON346" s="1179" t="s">
        <v>149</v>
      </c>
      <c r="OO346" s="1180">
        <v>1</v>
      </c>
      <c r="OP346" s="1015">
        <v>755969</v>
      </c>
      <c r="OQ346" s="1025">
        <f t="shared" ref="OQ346:OQ356" si="6392">ROUND(OO346*OP346,0)</f>
        <v>755969</v>
      </c>
      <c r="OR346" s="1174"/>
      <c r="OS346" s="898">
        <f t="shared" ref="OS346:OS356" si="6393">IF(EXACT(VLOOKUP(OL346,OFERTA_0,2,FALSE),OM346),1,0)</f>
        <v>1</v>
      </c>
      <c r="OT346" s="898">
        <f t="shared" ref="OT346:OT356" si="6394">IF(EXACT(VLOOKUP(OL346,OFERTA_0,3,FALSE),ON346),1,0)</f>
        <v>1</v>
      </c>
      <c r="OU346" s="899">
        <f t="shared" ref="OU346:OU356" si="6395">IF(EXACT(VLOOKUP(OL346,OFERTA_0,4,FALSE),OO346),1,0)</f>
        <v>1</v>
      </c>
      <c r="OV346" s="899">
        <f t="shared" ref="OV346:OV356" si="6396">IF(OP346=0,0,1)</f>
        <v>1</v>
      </c>
      <c r="OW346" s="899">
        <f t="shared" ref="OW346:OW356" si="6397">IF(OQ346=0,0,1)</f>
        <v>1</v>
      </c>
      <c r="OX346" s="899">
        <f t="shared" ref="OX346:OX356" si="6398">PRODUCT(OS346:OW346)</f>
        <v>1</v>
      </c>
      <c r="OY346" s="966">
        <f t="shared" ref="OY346:OY356" si="6399">ROUND(OQ346,0)</f>
        <v>755969</v>
      </c>
      <c r="OZ346" s="901">
        <f t="shared" ref="OZ346:OZ356" si="6400">OQ346-OY346</f>
        <v>0</v>
      </c>
      <c r="PC346" s="958" t="s">
        <v>354</v>
      </c>
      <c r="PD346" s="1190" t="s">
        <v>689</v>
      </c>
      <c r="PE346" s="1179" t="s">
        <v>149</v>
      </c>
      <c r="PF346" s="1180">
        <v>1</v>
      </c>
      <c r="PG346" s="1023">
        <v>4351750</v>
      </c>
      <c r="PH346" s="1029">
        <v>4351750</v>
      </c>
      <c r="PI346" s="1174"/>
      <c r="PJ346" s="898">
        <f t="shared" ref="PJ346:PJ356" si="6401">IF(EXACT(VLOOKUP(PC346,OFERTA_0,2,FALSE),PD346),1,0)</f>
        <v>1</v>
      </c>
      <c r="PK346" s="898">
        <f t="shared" ref="PK346:PK356" si="6402">IF(EXACT(VLOOKUP(PC346,OFERTA_0,3,FALSE),PE346),1,0)</f>
        <v>1</v>
      </c>
      <c r="PL346" s="899">
        <f t="shared" ref="PL346:PL356" si="6403">IF(EXACT(VLOOKUP(PC346,OFERTA_0,4,FALSE),PF346),1,0)</f>
        <v>1</v>
      </c>
      <c r="PM346" s="899">
        <f t="shared" ref="PM346:PM356" si="6404">IF(PG346=0,0,1)</f>
        <v>1</v>
      </c>
      <c r="PN346" s="899">
        <f t="shared" ref="PN346:PN356" si="6405">IF(PH346=0,0,1)</f>
        <v>1</v>
      </c>
      <c r="PO346" s="899">
        <f t="shared" ref="PO346:PO356" si="6406">PRODUCT(PJ346:PN346)</f>
        <v>1</v>
      </c>
      <c r="PP346" s="966">
        <f t="shared" ref="PP346:PP356" si="6407">ROUND(PH346,0)</f>
        <v>4351750</v>
      </c>
      <c r="PQ346" s="901">
        <f t="shared" ref="PQ346:PQ356" si="6408">PH346-PP346</f>
        <v>0</v>
      </c>
      <c r="PT346" s="958" t="s">
        <v>354</v>
      </c>
      <c r="PU346" s="1190" t="s">
        <v>689</v>
      </c>
      <c r="PV346" s="1179" t="s">
        <v>149</v>
      </c>
      <c r="PW346" s="1180">
        <v>1</v>
      </c>
      <c r="PX346" s="1015">
        <v>1699900</v>
      </c>
      <c r="PY346" s="1025">
        <f t="shared" ref="PY346:PY356" si="6409">ROUND(PW346*PX346,0)</f>
        <v>1699900</v>
      </c>
      <c r="PZ346" s="1174"/>
      <c r="QA346" s="898">
        <f t="shared" ref="QA346:QA356" si="6410">IF(EXACT(VLOOKUP(PT346,OFERTA_0,2,FALSE),PU346),1,0)</f>
        <v>1</v>
      </c>
      <c r="QB346" s="898">
        <f t="shared" ref="QB346:QB356" si="6411">IF(EXACT(VLOOKUP(PT346,OFERTA_0,3,FALSE),PV346),1,0)</f>
        <v>1</v>
      </c>
      <c r="QC346" s="899">
        <f t="shared" ref="QC346:QC356" si="6412">IF(EXACT(VLOOKUP(PT346,OFERTA_0,4,FALSE),PW346),1,0)</f>
        <v>1</v>
      </c>
      <c r="QD346" s="899">
        <f t="shared" ref="QD346:QD356" si="6413">IF(PX346=0,0,1)</f>
        <v>1</v>
      </c>
      <c r="QE346" s="899">
        <f t="shared" ref="QE346:QE356" si="6414">IF(PY346=0,0,1)</f>
        <v>1</v>
      </c>
      <c r="QF346" s="899">
        <f t="shared" ref="QF346:QF356" si="6415">PRODUCT(QA346:QE346)</f>
        <v>1</v>
      </c>
      <c r="QG346" s="966">
        <f t="shared" ref="QG346:QG356" si="6416">ROUND(PY346,0)</f>
        <v>1699900</v>
      </c>
      <c r="QH346" s="901">
        <f t="shared" ref="QH346:QH356" si="6417">PY346-QG346</f>
        <v>0</v>
      </c>
      <c r="QK346" s="958" t="s">
        <v>354</v>
      </c>
      <c r="QL346" s="1190" t="s">
        <v>689</v>
      </c>
      <c r="QM346" s="1179" t="s">
        <v>149</v>
      </c>
      <c r="QN346" s="1180">
        <v>1</v>
      </c>
      <c r="QO346" s="1021">
        <v>3506947.4999999995</v>
      </c>
      <c r="QP346" s="1028">
        <f t="shared" ref="QP346:QP356" si="6418">ROUND(QN346*QO346,0)</f>
        <v>3506948</v>
      </c>
      <c r="QQ346" s="1174"/>
      <c r="QR346" s="898">
        <f t="shared" ref="QR346:QR356" si="6419">IF(EXACT(VLOOKUP(QK346,OFERTA_0,2,FALSE),QL346),1,0)</f>
        <v>1</v>
      </c>
      <c r="QS346" s="898">
        <f t="shared" ref="QS346:QS356" si="6420">IF(EXACT(VLOOKUP(QK346,OFERTA_0,3,FALSE),QM346),1,0)</f>
        <v>1</v>
      </c>
      <c r="QT346" s="899">
        <f t="shared" ref="QT346:QT356" si="6421">IF(EXACT(VLOOKUP(QK346,OFERTA_0,4,FALSE),QN346),1,0)</f>
        <v>1</v>
      </c>
      <c r="QU346" s="899">
        <f t="shared" ref="QU346:QU356" si="6422">IF(QO346=0,0,1)</f>
        <v>1</v>
      </c>
      <c r="QV346" s="899">
        <f t="shared" ref="QV346:QV356" si="6423">IF(QP346=0,0,1)</f>
        <v>1</v>
      </c>
      <c r="QW346" s="899">
        <f t="shared" ref="QW346:QW356" si="6424">PRODUCT(QR346:QV346)</f>
        <v>1</v>
      </c>
      <c r="QX346" s="966">
        <f t="shared" ref="QX346:QX356" si="6425">ROUND(QP346,0)</f>
        <v>3506948</v>
      </c>
      <c r="QY346" s="901">
        <f t="shared" ref="QY346:QY356" si="6426">QP346-QX346</f>
        <v>0</v>
      </c>
      <c r="RB346" s="411"/>
      <c r="RC346" s="412"/>
      <c r="RD346" s="413"/>
      <c r="RE346" s="414"/>
      <c r="RF346" s="415"/>
      <c r="RG346" s="416"/>
      <c r="RH346" s="416"/>
      <c r="RI346" s="898" t="e">
        <f>IF(EXACT(VLOOKUP(RB346,OFERTA_0,2,FALSE),RC346),1,0)</f>
        <v>#N/A</v>
      </c>
      <c r="RJ346" s="898" t="e">
        <f>IF(EXACT(VLOOKUP(RB346,OFERTA_0,3,FALSE),RD346),1,0)</f>
        <v>#N/A</v>
      </c>
      <c r="RK346" s="899" t="e">
        <f>IF(EXACT(VLOOKUP(RB346,OFERTA_0,4,FALSE),RE346),1,0)</f>
        <v>#N/A</v>
      </c>
      <c r="RL346" s="899">
        <f t="shared" ref="RL346:RM350" si="6427">IF(RF346=0,0,1)</f>
        <v>0</v>
      </c>
      <c r="RM346" s="899">
        <f t="shared" si="6427"/>
        <v>0</v>
      </c>
      <c r="RN346" s="899" t="e">
        <f>PRODUCT(RI346:RM346)</f>
        <v>#N/A</v>
      </c>
      <c r="RO346" s="966">
        <f>ROUND(RG346,0)</f>
        <v>0</v>
      </c>
      <c r="RP346" s="901">
        <f>RG346-RO346</f>
        <v>0</v>
      </c>
      <c r="RS346" s="411"/>
      <c r="RT346" s="412"/>
      <c r="RU346" s="413"/>
      <c r="RV346" s="414"/>
      <c r="RW346" s="415"/>
      <c r="RX346" s="416"/>
      <c r="RY346" s="416"/>
      <c r="RZ346" s="898" t="e">
        <f>IF(EXACT(VLOOKUP(RS346,OFERTA_0,2,FALSE),RT346),1,0)</f>
        <v>#N/A</v>
      </c>
      <c r="SA346" s="898" t="e">
        <f>IF(EXACT(VLOOKUP(RS346,OFERTA_0,3,FALSE),RU346),1,0)</f>
        <v>#N/A</v>
      </c>
      <c r="SB346" s="899" t="e">
        <f>IF(EXACT(VLOOKUP(RS346,OFERTA_0,4,FALSE),RV346),1,0)</f>
        <v>#N/A</v>
      </c>
      <c r="SC346" s="899">
        <f t="shared" ref="SC346:SD350" si="6428">IF(RW346=0,0,1)</f>
        <v>0</v>
      </c>
      <c r="SD346" s="899">
        <f t="shared" si="6428"/>
        <v>0</v>
      </c>
      <c r="SE346" s="899" t="e">
        <f>PRODUCT(RZ346:SD346)</f>
        <v>#N/A</v>
      </c>
      <c r="SF346" s="966">
        <f>ROUND(RX346,0)</f>
        <v>0</v>
      </c>
      <c r="SG346" s="901">
        <f>RX346-SF346</f>
        <v>0</v>
      </c>
      <c r="SJ346" s="411"/>
      <c r="SK346" s="412"/>
      <c r="SL346" s="413"/>
      <c r="SM346" s="414"/>
      <c r="SN346" s="415"/>
      <c r="SO346" s="416"/>
      <c r="SP346" s="416"/>
      <c r="SQ346" s="898" t="e">
        <f>IF(EXACT(VLOOKUP(SJ346,OFERTA_0,2,FALSE),SK346),1,0)</f>
        <v>#N/A</v>
      </c>
      <c r="SR346" s="898" t="e">
        <f>IF(EXACT(VLOOKUP(SJ346,OFERTA_0,3,FALSE),SL346),1,0)</f>
        <v>#N/A</v>
      </c>
      <c r="SS346" s="899" t="e">
        <f>IF(EXACT(VLOOKUP(SJ346,OFERTA_0,4,FALSE),SM346),1,0)</f>
        <v>#N/A</v>
      </c>
      <c r="ST346" s="899">
        <f t="shared" ref="ST346:SU350" si="6429">IF(SN346=0,0,1)</f>
        <v>0</v>
      </c>
      <c r="SU346" s="899">
        <f t="shared" si="6429"/>
        <v>0</v>
      </c>
      <c r="SV346" s="899" t="e">
        <f>PRODUCT(SQ346:SU346)</f>
        <v>#N/A</v>
      </c>
      <c r="SW346" s="966">
        <f>ROUND(SO346,0)</f>
        <v>0</v>
      </c>
      <c r="SX346" s="901">
        <f>SO346-SW346</f>
        <v>0</v>
      </c>
    </row>
    <row r="347" spans="2:518" ht="31.5" thickTop="1" thickBot="1">
      <c r="B347" s="958" t="s">
        <v>355</v>
      </c>
      <c r="C347" s="1190" t="s">
        <v>380</v>
      </c>
      <c r="D347" s="1179" t="s">
        <v>149</v>
      </c>
      <c r="E347" s="1180">
        <v>2</v>
      </c>
      <c r="F347" s="1015"/>
      <c r="G347" s="1025">
        <f t="shared" si="6185"/>
        <v>0</v>
      </c>
      <c r="H347" s="1016"/>
      <c r="K347" s="958" t="s">
        <v>355</v>
      </c>
      <c r="L347" s="1190" t="s">
        <v>380</v>
      </c>
      <c r="M347" s="1179" t="s">
        <v>149</v>
      </c>
      <c r="N347" s="1180">
        <v>2</v>
      </c>
      <c r="O347" s="1017">
        <v>156077</v>
      </c>
      <c r="P347" s="1025">
        <f t="shared" si="6186"/>
        <v>312154</v>
      </c>
      <c r="Q347" s="1016"/>
      <c r="R347" s="898">
        <f t="shared" si="6187"/>
        <v>1</v>
      </c>
      <c r="S347" s="898">
        <f t="shared" si="6188"/>
        <v>1</v>
      </c>
      <c r="T347" s="899">
        <f t="shared" si="6189"/>
        <v>1</v>
      </c>
      <c r="U347" s="899">
        <f t="shared" si="6190"/>
        <v>1</v>
      </c>
      <c r="V347" s="899">
        <f t="shared" si="6191"/>
        <v>1</v>
      </c>
      <c r="W347" s="899">
        <f t="shared" si="6192"/>
        <v>1</v>
      </c>
      <c r="X347" s="966">
        <f t="shared" si="6193"/>
        <v>312154</v>
      </c>
      <c r="Y347" s="901">
        <f t="shared" si="6194"/>
        <v>0</v>
      </c>
      <c r="Z347" s="872"/>
      <c r="AA347" s="872"/>
      <c r="AB347" s="958" t="s">
        <v>355</v>
      </c>
      <c r="AC347" s="1190" t="s">
        <v>380</v>
      </c>
      <c r="AD347" s="1179" t="s">
        <v>149</v>
      </c>
      <c r="AE347" s="1180">
        <v>2</v>
      </c>
      <c r="AF347" s="1015">
        <v>125664</v>
      </c>
      <c r="AG347" s="1025">
        <f t="shared" si="6195"/>
        <v>251328</v>
      </c>
      <c r="AH347" s="1016"/>
      <c r="AI347" s="898">
        <f t="shared" si="6196"/>
        <v>1</v>
      </c>
      <c r="AJ347" s="898">
        <f t="shared" si="6197"/>
        <v>1</v>
      </c>
      <c r="AK347" s="899">
        <f t="shared" si="6198"/>
        <v>1</v>
      </c>
      <c r="AL347" s="899">
        <f t="shared" si="6199"/>
        <v>1</v>
      </c>
      <c r="AM347" s="899">
        <f t="shared" si="6200"/>
        <v>1</v>
      </c>
      <c r="AN347" s="899">
        <f t="shared" si="6201"/>
        <v>1</v>
      </c>
      <c r="AO347" s="966">
        <f t="shared" si="6202"/>
        <v>251328</v>
      </c>
      <c r="AP347" s="901">
        <f t="shared" si="6203"/>
        <v>0</v>
      </c>
      <c r="AQ347" s="872"/>
      <c r="AR347" s="872"/>
      <c r="AS347" s="958" t="s">
        <v>355</v>
      </c>
      <c r="AT347" s="1191" t="s">
        <v>380</v>
      </c>
      <c r="AU347" s="1179" t="s">
        <v>149</v>
      </c>
      <c r="AV347" s="1180">
        <v>2</v>
      </c>
      <c r="AW347" s="1019">
        <v>485000</v>
      </c>
      <c r="AX347" s="1026">
        <f t="shared" si="6204"/>
        <v>970000</v>
      </c>
      <c r="AY347" s="1016"/>
      <c r="AZ347" s="898">
        <f t="shared" si="6205"/>
        <v>1</v>
      </c>
      <c r="BA347" s="898">
        <f t="shared" si="6206"/>
        <v>1</v>
      </c>
      <c r="BB347" s="899">
        <f t="shared" si="6207"/>
        <v>1</v>
      </c>
      <c r="BC347" s="899">
        <f t="shared" si="6208"/>
        <v>1</v>
      </c>
      <c r="BD347" s="899">
        <f t="shared" si="6209"/>
        <v>1</v>
      </c>
      <c r="BE347" s="899">
        <f t="shared" si="6210"/>
        <v>1</v>
      </c>
      <c r="BF347" s="966">
        <f t="shared" si="6211"/>
        <v>970000</v>
      </c>
      <c r="BG347" s="901">
        <f t="shared" si="6212"/>
        <v>0</v>
      </c>
      <c r="BJ347" s="958" t="s">
        <v>355</v>
      </c>
      <c r="BK347" s="1190" t="s">
        <v>380</v>
      </c>
      <c r="BL347" s="1179" t="s">
        <v>149</v>
      </c>
      <c r="BM347" s="1180">
        <v>2</v>
      </c>
      <c r="BN347" s="1015">
        <v>98676</v>
      </c>
      <c r="BO347" s="1025">
        <f t="shared" si="6213"/>
        <v>197352</v>
      </c>
      <c r="BP347" s="1016"/>
      <c r="BQ347" s="898">
        <f t="shared" si="6214"/>
        <v>1</v>
      </c>
      <c r="BR347" s="898">
        <f t="shared" si="6215"/>
        <v>1</v>
      </c>
      <c r="BS347" s="899">
        <f t="shared" si="6216"/>
        <v>1</v>
      </c>
      <c r="BT347" s="899">
        <f t="shared" si="6217"/>
        <v>1</v>
      </c>
      <c r="BU347" s="899">
        <f t="shared" si="6218"/>
        <v>1</v>
      </c>
      <c r="BV347" s="899">
        <f t="shared" si="6219"/>
        <v>1</v>
      </c>
      <c r="BW347" s="966">
        <f t="shared" si="6220"/>
        <v>197352</v>
      </c>
      <c r="BX347" s="901">
        <f t="shared" si="6221"/>
        <v>0</v>
      </c>
      <c r="CA347" s="958" t="s">
        <v>355</v>
      </c>
      <c r="CB347" s="1190" t="s">
        <v>380</v>
      </c>
      <c r="CC347" s="1179" t="s">
        <v>149</v>
      </c>
      <c r="CD347" s="1180">
        <v>2</v>
      </c>
      <c r="CE347" s="1015">
        <v>152018</v>
      </c>
      <c r="CF347" s="1025">
        <f t="shared" si="6222"/>
        <v>304036</v>
      </c>
      <c r="CG347" s="1016"/>
      <c r="CH347" s="898">
        <f t="shared" si="6223"/>
        <v>1</v>
      </c>
      <c r="CI347" s="898">
        <f t="shared" si="6224"/>
        <v>1</v>
      </c>
      <c r="CJ347" s="899">
        <f t="shared" si="6225"/>
        <v>1</v>
      </c>
      <c r="CK347" s="899">
        <f t="shared" si="6226"/>
        <v>1</v>
      </c>
      <c r="CL347" s="899">
        <f t="shared" si="6227"/>
        <v>1</v>
      </c>
      <c r="CM347" s="899">
        <f t="shared" si="6228"/>
        <v>1</v>
      </c>
      <c r="CN347" s="966">
        <f t="shared" si="6229"/>
        <v>304036</v>
      </c>
      <c r="CO347" s="901">
        <f t="shared" si="6230"/>
        <v>0</v>
      </c>
      <c r="CR347" s="958" t="s">
        <v>355</v>
      </c>
      <c r="CS347" s="1190" t="s">
        <v>380</v>
      </c>
      <c r="CT347" s="1179" t="s">
        <v>149</v>
      </c>
      <c r="CU347" s="1180">
        <v>2</v>
      </c>
      <c r="CV347" s="1015">
        <v>190000</v>
      </c>
      <c r="CW347" s="1025">
        <f t="shared" si="6231"/>
        <v>380000</v>
      </c>
      <c r="CX347" s="1016"/>
      <c r="CY347" s="898">
        <f t="shared" si="6232"/>
        <v>1</v>
      </c>
      <c r="CZ347" s="898">
        <f t="shared" si="6233"/>
        <v>1</v>
      </c>
      <c r="DA347" s="899">
        <f t="shared" si="6234"/>
        <v>1</v>
      </c>
      <c r="DB347" s="899">
        <f t="shared" si="6235"/>
        <v>1</v>
      </c>
      <c r="DC347" s="899">
        <f t="shared" si="6236"/>
        <v>1</v>
      </c>
      <c r="DD347" s="899">
        <f t="shared" si="6237"/>
        <v>1</v>
      </c>
      <c r="DE347" s="966">
        <f t="shared" si="6238"/>
        <v>380000</v>
      </c>
      <c r="DF347" s="901">
        <f t="shared" si="6239"/>
        <v>0</v>
      </c>
      <c r="DI347" s="958" t="s">
        <v>355</v>
      </c>
      <c r="DJ347" s="1190" t="s">
        <v>380</v>
      </c>
      <c r="DK347" s="1179" t="s">
        <v>149</v>
      </c>
      <c r="DL347" s="1180">
        <v>2</v>
      </c>
      <c r="DM347" s="1015">
        <v>139984</v>
      </c>
      <c r="DN347" s="1025">
        <f t="shared" si="6240"/>
        <v>279968</v>
      </c>
      <c r="DO347" s="1016"/>
      <c r="DP347" s="898">
        <f t="shared" si="6241"/>
        <v>1</v>
      </c>
      <c r="DQ347" s="898">
        <f t="shared" si="6242"/>
        <v>1</v>
      </c>
      <c r="DR347" s="899">
        <f t="shared" si="6243"/>
        <v>1</v>
      </c>
      <c r="DS347" s="899">
        <f t="shared" si="6244"/>
        <v>1</v>
      </c>
      <c r="DT347" s="899">
        <f t="shared" si="6245"/>
        <v>1</v>
      </c>
      <c r="DU347" s="899">
        <f t="shared" si="6246"/>
        <v>1</v>
      </c>
      <c r="DV347" s="966">
        <f t="shared" si="6247"/>
        <v>279968</v>
      </c>
      <c r="DW347" s="901">
        <f t="shared" si="6248"/>
        <v>0</v>
      </c>
      <c r="DZ347" s="958" t="s">
        <v>355</v>
      </c>
      <c r="EA347" s="1190" t="s">
        <v>380</v>
      </c>
      <c r="EB347" s="1179" t="s">
        <v>149</v>
      </c>
      <c r="EC347" s="1180">
        <v>2</v>
      </c>
      <c r="ED347" s="1015">
        <v>75400</v>
      </c>
      <c r="EE347" s="1025">
        <f t="shared" si="6249"/>
        <v>150800</v>
      </c>
      <c r="EF347" s="1016"/>
      <c r="EG347" s="898">
        <f t="shared" si="6250"/>
        <v>1</v>
      </c>
      <c r="EH347" s="898">
        <f t="shared" si="6251"/>
        <v>1</v>
      </c>
      <c r="EI347" s="899">
        <f t="shared" si="6252"/>
        <v>1</v>
      </c>
      <c r="EJ347" s="899">
        <f t="shared" si="6253"/>
        <v>1</v>
      </c>
      <c r="EK347" s="899">
        <f t="shared" si="6254"/>
        <v>1</v>
      </c>
      <c r="EL347" s="899">
        <f t="shared" si="6255"/>
        <v>1</v>
      </c>
      <c r="EM347" s="966">
        <f t="shared" si="6256"/>
        <v>150800</v>
      </c>
      <c r="EN347" s="901">
        <f t="shared" si="6257"/>
        <v>0</v>
      </c>
      <c r="EQ347" s="958" t="s">
        <v>355</v>
      </c>
      <c r="ER347" s="1190" t="s">
        <v>380</v>
      </c>
      <c r="ES347" s="1179" t="s">
        <v>149</v>
      </c>
      <c r="ET347" s="1180">
        <v>2</v>
      </c>
      <c r="EU347" s="1015">
        <v>152900</v>
      </c>
      <c r="EV347" s="1025">
        <f t="shared" si="6258"/>
        <v>305800</v>
      </c>
      <c r="EW347" s="1016"/>
      <c r="EX347" s="898">
        <f t="shared" si="6259"/>
        <v>1</v>
      </c>
      <c r="EY347" s="898">
        <f t="shared" si="6260"/>
        <v>1</v>
      </c>
      <c r="EZ347" s="899">
        <f t="shared" si="6261"/>
        <v>1</v>
      </c>
      <c r="FA347" s="899">
        <f t="shared" si="6262"/>
        <v>1</v>
      </c>
      <c r="FB347" s="899">
        <f t="shared" si="6263"/>
        <v>1</v>
      </c>
      <c r="FC347" s="899">
        <f t="shared" si="6264"/>
        <v>1</v>
      </c>
      <c r="FD347" s="966">
        <f t="shared" si="6265"/>
        <v>305800</v>
      </c>
      <c r="FE347" s="901">
        <f t="shared" si="6266"/>
        <v>0</v>
      </c>
      <c r="FH347" s="958"/>
      <c r="FI347" s="1190"/>
      <c r="FJ347" s="1179"/>
      <c r="FK347" s="1180"/>
      <c r="FL347" s="1015"/>
      <c r="FM347" s="1025">
        <f t="shared" si="6267"/>
        <v>0</v>
      </c>
      <c r="FN347" s="1016"/>
      <c r="FO347" s="898" t="e">
        <f t="shared" si="6268"/>
        <v>#N/A</v>
      </c>
      <c r="FP347" s="898" t="e">
        <f t="shared" si="6269"/>
        <v>#N/A</v>
      </c>
      <c r="FQ347" s="899" t="e">
        <f t="shared" si="6270"/>
        <v>#N/A</v>
      </c>
      <c r="FR347" s="899">
        <f t="shared" si="6271"/>
        <v>0</v>
      </c>
      <c r="FS347" s="899">
        <f t="shared" si="6272"/>
        <v>0</v>
      </c>
      <c r="FT347" s="899" t="e">
        <f t="shared" si="6273"/>
        <v>#N/A</v>
      </c>
      <c r="FU347" s="966">
        <f t="shared" si="6274"/>
        <v>0</v>
      </c>
      <c r="FV347" s="901">
        <f t="shared" si="6275"/>
        <v>0</v>
      </c>
      <c r="FY347" s="958" t="s">
        <v>355</v>
      </c>
      <c r="FZ347" s="1190" t="s">
        <v>380</v>
      </c>
      <c r="GA347" s="1179" t="s">
        <v>149</v>
      </c>
      <c r="GB347" s="1180">
        <v>2</v>
      </c>
      <c r="GC347" s="1017">
        <v>156077</v>
      </c>
      <c r="GD347" s="1025">
        <f t="shared" si="6276"/>
        <v>312154</v>
      </c>
      <c r="GE347" s="1016"/>
      <c r="GF347" s="898">
        <f t="shared" si="6277"/>
        <v>1</v>
      </c>
      <c r="GG347" s="898">
        <f t="shared" si="6278"/>
        <v>1</v>
      </c>
      <c r="GH347" s="899">
        <f t="shared" si="6279"/>
        <v>1</v>
      </c>
      <c r="GI347" s="899">
        <f t="shared" si="6280"/>
        <v>1</v>
      </c>
      <c r="GJ347" s="899">
        <f t="shared" si="6281"/>
        <v>1</v>
      </c>
      <c r="GK347" s="899">
        <f t="shared" si="6282"/>
        <v>1</v>
      </c>
      <c r="GL347" s="966">
        <f t="shared" si="6283"/>
        <v>312154</v>
      </c>
      <c r="GM347" s="901">
        <f t="shared" si="6284"/>
        <v>0</v>
      </c>
      <c r="GP347" s="958" t="s">
        <v>355</v>
      </c>
      <c r="GQ347" s="1190" t="s">
        <v>380</v>
      </c>
      <c r="GR347" s="1179" t="s">
        <v>149</v>
      </c>
      <c r="GS347" s="1180">
        <v>2</v>
      </c>
      <c r="GT347" s="1015">
        <v>153000</v>
      </c>
      <c r="GU347" s="1025">
        <f t="shared" si="6285"/>
        <v>306000</v>
      </c>
      <c r="GV347" s="1016"/>
      <c r="GW347" s="898">
        <f t="shared" si="6286"/>
        <v>1</v>
      </c>
      <c r="GX347" s="898">
        <f t="shared" si="6287"/>
        <v>1</v>
      </c>
      <c r="GY347" s="899">
        <f t="shared" si="6288"/>
        <v>1</v>
      </c>
      <c r="GZ347" s="899">
        <f t="shared" si="6289"/>
        <v>1</v>
      </c>
      <c r="HA347" s="899">
        <f t="shared" si="6290"/>
        <v>1</v>
      </c>
      <c r="HB347" s="899">
        <f t="shared" si="6291"/>
        <v>1</v>
      </c>
      <c r="HC347" s="966">
        <f t="shared" si="6292"/>
        <v>306000</v>
      </c>
      <c r="HD347" s="901">
        <f t="shared" si="6293"/>
        <v>0</v>
      </c>
      <c r="HG347" s="958" t="s">
        <v>355</v>
      </c>
      <c r="HH347" s="1190" t="s">
        <v>380</v>
      </c>
      <c r="HI347" s="1179" t="s">
        <v>149</v>
      </c>
      <c r="HJ347" s="1180">
        <v>2</v>
      </c>
      <c r="HK347" s="1015">
        <v>504756</v>
      </c>
      <c r="HL347" s="1025">
        <f t="shared" si="6294"/>
        <v>1009512</v>
      </c>
      <c r="HM347" s="1016"/>
      <c r="HN347" s="898">
        <f t="shared" si="6295"/>
        <v>1</v>
      </c>
      <c r="HO347" s="898">
        <f t="shared" si="6296"/>
        <v>1</v>
      </c>
      <c r="HP347" s="899">
        <f t="shared" si="6297"/>
        <v>1</v>
      </c>
      <c r="HQ347" s="899">
        <f t="shared" si="6298"/>
        <v>1</v>
      </c>
      <c r="HR347" s="899">
        <f t="shared" si="6299"/>
        <v>1</v>
      </c>
      <c r="HS347" s="899">
        <f t="shared" si="6300"/>
        <v>1</v>
      </c>
      <c r="HT347" s="966">
        <f t="shared" si="6301"/>
        <v>1009512</v>
      </c>
      <c r="HU347" s="901">
        <f t="shared" si="6302"/>
        <v>0</v>
      </c>
      <c r="HX347" s="958" t="s">
        <v>355</v>
      </c>
      <c r="HY347" s="1190" t="s">
        <v>380</v>
      </c>
      <c r="HZ347" s="1179" t="s">
        <v>149</v>
      </c>
      <c r="IA347" s="1180">
        <v>2</v>
      </c>
      <c r="IB347" s="1020">
        <v>64393</v>
      </c>
      <c r="IC347" s="1027">
        <f t="shared" si="6303"/>
        <v>128786</v>
      </c>
      <c r="ID347" s="1016"/>
      <c r="IE347" s="898">
        <f t="shared" si="6304"/>
        <v>1</v>
      </c>
      <c r="IF347" s="898">
        <f t="shared" si="6305"/>
        <v>1</v>
      </c>
      <c r="IG347" s="899">
        <f t="shared" si="6306"/>
        <v>1</v>
      </c>
      <c r="IH347" s="899">
        <f t="shared" si="6307"/>
        <v>1</v>
      </c>
      <c r="II347" s="899">
        <f t="shared" si="6308"/>
        <v>1</v>
      </c>
      <c r="IJ347" s="899">
        <f t="shared" si="6309"/>
        <v>1</v>
      </c>
      <c r="IK347" s="966">
        <f t="shared" si="6310"/>
        <v>128786</v>
      </c>
      <c r="IL347" s="901">
        <f t="shared" si="6311"/>
        <v>0</v>
      </c>
      <c r="IO347" s="958" t="s">
        <v>355</v>
      </c>
      <c r="IP347" s="1190" t="s">
        <v>380</v>
      </c>
      <c r="IQ347" s="1179" t="s">
        <v>149</v>
      </c>
      <c r="IR347" s="1180">
        <v>2</v>
      </c>
      <c r="IS347" s="1015">
        <v>116220</v>
      </c>
      <c r="IT347" s="1025">
        <f t="shared" si="6312"/>
        <v>232440</v>
      </c>
      <c r="IU347" s="1016"/>
      <c r="IV347" s="898">
        <f t="shared" si="6313"/>
        <v>1</v>
      </c>
      <c r="IW347" s="898">
        <f t="shared" si="6314"/>
        <v>1</v>
      </c>
      <c r="IX347" s="899">
        <f t="shared" si="6315"/>
        <v>1</v>
      </c>
      <c r="IY347" s="899">
        <f t="shared" si="6316"/>
        <v>1</v>
      </c>
      <c r="IZ347" s="899">
        <f t="shared" si="6317"/>
        <v>1</v>
      </c>
      <c r="JA347" s="899">
        <f t="shared" si="6318"/>
        <v>1</v>
      </c>
      <c r="JB347" s="966">
        <f t="shared" si="6319"/>
        <v>232440</v>
      </c>
      <c r="JC347" s="901">
        <f t="shared" si="6320"/>
        <v>0</v>
      </c>
      <c r="JF347" s="958" t="s">
        <v>355</v>
      </c>
      <c r="JG347" s="1190" t="s">
        <v>380</v>
      </c>
      <c r="JH347" s="1179" t="s">
        <v>149</v>
      </c>
      <c r="JI347" s="1180">
        <v>2</v>
      </c>
      <c r="JJ347" s="1015">
        <v>315000</v>
      </c>
      <c r="JK347" s="1025">
        <f t="shared" si="6321"/>
        <v>630000</v>
      </c>
      <c r="JL347" s="1016"/>
      <c r="JM347" s="898">
        <f t="shared" si="6322"/>
        <v>1</v>
      </c>
      <c r="JN347" s="898">
        <f t="shared" si="6323"/>
        <v>1</v>
      </c>
      <c r="JO347" s="899">
        <f t="shared" si="6324"/>
        <v>1</v>
      </c>
      <c r="JP347" s="899">
        <f t="shared" si="6325"/>
        <v>1</v>
      </c>
      <c r="JQ347" s="899">
        <f t="shared" si="6326"/>
        <v>1</v>
      </c>
      <c r="JR347" s="899">
        <f t="shared" si="6327"/>
        <v>1</v>
      </c>
      <c r="JS347" s="966">
        <f t="shared" si="6328"/>
        <v>630000</v>
      </c>
      <c r="JT347" s="901">
        <f t="shared" si="6329"/>
        <v>0</v>
      </c>
      <c r="JW347" s="958" t="s">
        <v>355</v>
      </c>
      <c r="JX347" s="1190" t="s">
        <v>380</v>
      </c>
      <c r="JY347" s="1179" t="s">
        <v>149</v>
      </c>
      <c r="JZ347" s="1180">
        <v>2</v>
      </c>
      <c r="KA347" s="1015">
        <v>96221.418600000005</v>
      </c>
      <c r="KB347" s="1025">
        <f t="shared" si="6330"/>
        <v>192443</v>
      </c>
      <c r="KC347" s="1016"/>
      <c r="KD347" s="898">
        <f t="shared" si="6331"/>
        <v>1</v>
      </c>
      <c r="KE347" s="898">
        <f t="shared" si="6332"/>
        <v>1</v>
      </c>
      <c r="KF347" s="899">
        <f t="shared" si="6333"/>
        <v>1</v>
      </c>
      <c r="KG347" s="899">
        <f t="shared" si="6334"/>
        <v>1</v>
      </c>
      <c r="KH347" s="899">
        <f t="shared" si="6335"/>
        <v>1</v>
      </c>
      <c r="KI347" s="899">
        <f t="shared" si="6336"/>
        <v>1</v>
      </c>
      <c r="KJ347" s="966">
        <f t="shared" si="6337"/>
        <v>192443</v>
      </c>
      <c r="KK347" s="901">
        <f t="shared" si="6338"/>
        <v>0</v>
      </c>
      <c r="KN347" s="958" t="s">
        <v>355</v>
      </c>
      <c r="KO347" s="1190" t="s">
        <v>380</v>
      </c>
      <c r="KP347" s="1179" t="s">
        <v>149</v>
      </c>
      <c r="KQ347" s="1180">
        <v>2</v>
      </c>
      <c r="KR347" s="1015">
        <v>148995</v>
      </c>
      <c r="KS347" s="1025">
        <f t="shared" si="6339"/>
        <v>297990</v>
      </c>
      <c r="KT347" s="1016"/>
      <c r="KU347" s="898">
        <f t="shared" si="6340"/>
        <v>1</v>
      </c>
      <c r="KV347" s="898">
        <f t="shared" si="6341"/>
        <v>1</v>
      </c>
      <c r="KW347" s="899">
        <f t="shared" si="6342"/>
        <v>1</v>
      </c>
      <c r="KX347" s="899">
        <f t="shared" si="6343"/>
        <v>1</v>
      </c>
      <c r="KY347" s="899">
        <f t="shared" si="6344"/>
        <v>1</v>
      </c>
      <c r="KZ347" s="899">
        <f t="shared" si="6345"/>
        <v>1</v>
      </c>
      <c r="LA347" s="966">
        <f t="shared" si="6346"/>
        <v>297990</v>
      </c>
      <c r="LB347" s="901">
        <f t="shared" si="6347"/>
        <v>0</v>
      </c>
      <c r="LE347" s="958" t="s">
        <v>355</v>
      </c>
      <c r="LF347" s="1190" t="s">
        <v>380</v>
      </c>
      <c r="LG347" s="1179" t="s">
        <v>149</v>
      </c>
      <c r="LH347" s="1180">
        <v>2</v>
      </c>
      <c r="LI347" s="1021">
        <v>1495500</v>
      </c>
      <c r="LJ347" s="1028">
        <f t="shared" si="6348"/>
        <v>2991000</v>
      </c>
      <c r="LK347" s="1016"/>
      <c r="LL347" s="898">
        <f t="shared" si="6349"/>
        <v>1</v>
      </c>
      <c r="LM347" s="898">
        <f t="shared" si="6350"/>
        <v>1</v>
      </c>
      <c r="LN347" s="899">
        <f t="shared" si="6351"/>
        <v>1</v>
      </c>
      <c r="LO347" s="899">
        <f t="shared" si="6352"/>
        <v>1</v>
      </c>
      <c r="LP347" s="899">
        <f t="shared" si="6353"/>
        <v>1</v>
      </c>
      <c r="LQ347" s="899">
        <f t="shared" si="6354"/>
        <v>1</v>
      </c>
      <c r="LR347" s="966">
        <f t="shared" si="6355"/>
        <v>2991000</v>
      </c>
      <c r="LS347" s="901">
        <f t="shared" si="6356"/>
        <v>0</v>
      </c>
      <c r="LV347" s="958" t="s">
        <v>355</v>
      </c>
      <c r="LW347" s="1190" t="s">
        <v>380</v>
      </c>
      <c r="LX347" s="1179" t="s">
        <v>149</v>
      </c>
      <c r="LY347" s="1180">
        <v>2</v>
      </c>
      <c r="LZ347" s="1015">
        <v>74750</v>
      </c>
      <c r="MA347" s="1025">
        <f t="shared" si="6357"/>
        <v>149500</v>
      </c>
      <c r="MB347" s="1016"/>
      <c r="MC347" s="898">
        <f t="shared" si="6358"/>
        <v>1</v>
      </c>
      <c r="MD347" s="898">
        <f t="shared" si="6359"/>
        <v>1</v>
      </c>
      <c r="ME347" s="899">
        <f t="shared" si="6360"/>
        <v>1</v>
      </c>
      <c r="MF347" s="899">
        <f t="shared" si="6361"/>
        <v>1</v>
      </c>
      <c r="MG347" s="899">
        <f t="shared" si="6362"/>
        <v>1</v>
      </c>
      <c r="MH347" s="899">
        <f t="shared" si="6363"/>
        <v>1</v>
      </c>
      <c r="MI347" s="966">
        <f t="shared" si="6364"/>
        <v>149500</v>
      </c>
      <c r="MJ347" s="901">
        <f t="shared" si="6365"/>
        <v>0</v>
      </c>
      <c r="MM347" s="958" t="s">
        <v>355</v>
      </c>
      <c r="MN347" s="1190" t="s">
        <v>380</v>
      </c>
      <c r="MO347" s="1179" t="s">
        <v>149</v>
      </c>
      <c r="MP347" s="1180">
        <v>2</v>
      </c>
      <c r="MQ347" s="1015">
        <v>1350000</v>
      </c>
      <c r="MR347" s="1025">
        <f t="shared" si="6366"/>
        <v>2700000</v>
      </c>
      <c r="MS347" s="1016"/>
      <c r="MT347" s="898">
        <f t="shared" si="6367"/>
        <v>1</v>
      </c>
      <c r="MU347" s="898">
        <f t="shared" si="6368"/>
        <v>1</v>
      </c>
      <c r="MV347" s="899">
        <f t="shared" si="6369"/>
        <v>1</v>
      </c>
      <c r="MW347" s="899">
        <f t="shared" si="6370"/>
        <v>1</v>
      </c>
      <c r="MX347" s="899">
        <f t="shared" si="6371"/>
        <v>1</v>
      </c>
      <c r="MY347" s="899">
        <f t="shared" si="6372"/>
        <v>1</v>
      </c>
      <c r="MZ347" s="966">
        <f t="shared" si="6373"/>
        <v>2700000</v>
      </c>
      <c r="NA347" s="901">
        <f t="shared" si="6374"/>
        <v>0</v>
      </c>
      <c r="ND347" s="975" t="s">
        <v>355</v>
      </c>
      <c r="NE347" s="976" t="s">
        <v>380</v>
      </c>
      <c r="NF347" s="1175" t="s">
        <v>149</v>
      </c>
      <c r="NG347" s="1176">
        <v>2</v>
      </c>
      <c r="NH347" s="979">
        <v>56388.42</v>
      </c>
      <c r="NI347" s="980">
        <v>112777</v>
      </c>
      <c r="NJ347" s="1016"/>
      <c r="NK347" s="898">
        <f t="shared" si="6375"/>
        <v>1</v>
      </c>
      <c r="NL347" s="898">
        <f t="shared" si="6376"/>
        <v>1</v>
      </c>
      <c r="NM347" s="899">
        <f t="shared" si="6377"/>
        <v>1</v>
      </c>
      <c r="NN347" s="899">
        <f t="shared" si="6378"/>
        <v>1</v>
      </c>
      <c r="NO347" s="899">
        <f t="shared" si="6379"/>
        <v>1</v>
      </c>
      <c r="NP347" s="899">
        <f t="shared" si="6380"/>
        <v>1</v>
      </c>
      <c r="NQ347" s="966">
        <f t="shared" si="6381"/>
        <v>112777</v>
      </c>
      <c r="NR347" s="901">
        <f t="shared" si="6382"/>
        <v>0</v>
      </c>
      <c r="NU347" s="981" t="s">
        <v>355</v>
      </c>
      <c r="NV347" s="982" t="s">
        <v>380</v>
      </c>
      <c r="NW347" s="1177" t="s">
        <v>149</v>
      </c>
      <c r="NX347" s="1178">
        <v>2</v>
      </c>
      <c r="NY347" s="1022">
        <v>56958</v>
      </c>
      <c r="NZ347" s="986">
        <f t="shared" si="6383"/>
        <v>113916</v>
      </c>
      <c r="OA347" s="1016"/>
      <c r="OB347" s="898">
        <f t="shared" si="6384"/>
        <v>1</v>
      </c>
      <c r="OC347" s="898">
        <f t="shared" si="6385"/>
        <v>1</v>
      </c>
      <c r="OD347" s="899">
        <f t="shared" si="6386"/>
        <v>1</v>
      </c>
      <c r="OE347" s="899">
        <f t="shared" si="6387"/>
        <v>1</v>
      </c>
      <c r="OF347" s="899">
        <f t="shared" si="6388"/>
        <v>1</v>
      </c>
      <c r="OG347" s="899">
        <f t="shared" si="6389"/>
        <v>1</v>
      </c>
      <c r="OH347" s="966">
        <f t="shared" si="6390"/>
        <v>113916</v>
      </c>
      <c r="OI347" s="901">
        <f t="shared" si="6391"/>
        <v>0</v>
      </c>
      <c r="OL347" s="958" t="s">
        <v>355</v>
      </c>
      <c r="OM347" s="1190" t="s">
        <v>380</v>
      </c>
      <c r="ON347" s="1179" t="s">
        <v>149</v>
      </c>
      <c r="OO347" s="1180">
        <v>2</v>
      </c>
      <c r="OP347" s="1015">
        <v>437238</v>
      </c>
      <c r="OQ347" s="1025">
        <f t="shared" si="6392"/>
        <v>874476</v>
      </c>
      <c r="OR347" s="1016"/>
      <c r="OS347" s="898">
        <f t="shared" si="6393"/>
        <v>1</v>
      </c>
      <c r="OT347" s="898">
        <f t="shared" si="6394"/>
        <v>1</v>
      </c>
      <c r="OU347" s="899">
        <f t="shared" si="6395"/>
        <v>1</v>
      </c>
      <c r="OV347" s="899">
        <f t="shared" si="6396"/>
        <v>1</v>
      </c>
      <c r="OW347" s="899">
        <f t="shared" si="6397"/>
        <v>1</v>
      </c>
      <c r="OX347" s="899">
        <f t="shared" si="6398"/>
        <v>1</v>
      </c>
      <c r="OY347" s="966">
        <f t="shared" si="6399"/>
        <v>874476</v>
      </c>
      <c r="OZ347" s="901">
        <f t="shared" si="6400"/>
        <v>0</v>
      </c>
      <c r="PC347" s="958" t="s">
        <v>355</v>
      </c>
      <c r="PD347" s="1190" t="s">
        <v>380</v>
      </c>
      <c r="PE347" s="1179" t="s">
        <v>149</v>
      </c>
      <c r="PF347" s="1180">
        <v>2</v>
      </c>
      <c r="PG347" s="1023">
        <v>223851</v>
      </c>
      <c r="PH347" s="1029">
        <v>447702</v>
      </c>
      <c r="PI347" s="1181"/>
      <c r="PJ347" s="898">
        <f t="shared" si="6401"/>
        <v>1</v>
      </c>
      <c r="PK347" s="898">
        <f t="shared" si="6402"/>
        <v>1</v>
      </c>
      <c r="PL347" s="899">
        <f t="shared" si="6403"/>
        <v>1</v>
      </c>
      <c r="PM347" s="899">
        <f t="shared" si="6404"/>
        <v>1</v>
      </c>
      <c r="PN347" s="899">
        <f t="shared" si="6405"/>
        <v>1</v>
      </c>
      <c r="PO347" s="899">
        <f t="shared" si="6406"/>
        <v>1</v>
      </c>
      <c r="PP347" s="966">
        <f t="shared" si="6407"/>
        <v>447702</v>
      </c>
      <c r="PQ347" s="901">
        <f t="shared" si="6408"/>
        <v>0</v>
      </c>
      <c r="PT347" s="958" t="s">
        <v>355</v>
      </c>
      <c r="PU347" s="1190" t="s">
        <v>380</v>
      </c>
      <c r="PV347" s="1179" t="s">
        <v>149</v>
      </c>
      <c r="PW347" s="1180">
        <v>2</v>
      </c>
      <c r="PX347" s="1015">
        <v>152730</v>
      </c>
      <c r="PY347" s="1025">
        <f t="shared" si="6409"/>
        <v>305460</v>
      </c>
      <c r="PZ347" s="1016"/>
      <c r="QA347" s="898">
        <f t="shared" si="6410"/>
        <v>1</v>
      </c>
      <c r="QB347" s="898">
        <f t="shared" si="6411"/>
        <v>1</v>
      </c>
      <c r="QC347" s="899">
        <f t="shared" si="6412"/>
        <v>1</v>
      </c>
      <c r="QD347" s="899">
        <f t="shared" si="6413"/>
        <v>1</v>
      </c>
      <c r="QE347" s="899">
        <f t="shared" si="6414"/>
        <v>1</v>
      </c>
      <c r="QF347" s="899">
        <f t="shared" si="6415"/>
        <v>1</v>
      </c>
      <c r="QG347" s="966">
        <f t="shared" si="6416"/>
        <v>305460</v>
      </c>
      <c r="QH347" s="901">
        <f t="shared" si="6417"/>
        <v>0</v>
      </c>
      <c r="QK347" s="958" t="s">
        <v>355</v>
      </c>
      <c r="QL347" s="1190" t="s">
        <v>380</v>
      </c>
      <c r="QM347" s="1179" t="s">
        <v>149</v>
      </c>
      <c r="QN347" s="1180">
        <v>2</v>
      </c>
      <c r="QO347" s="1021">
        <v>1502977.4999999998</v>
      </c>
      <c r="QP347" s="1028">
        <f t="shared" si="6418"/>
        <v>3005955</v>
      </c>
      <c r="QQ347" s="1016"/>
      <c r="QR347" s="898">
        <f t="shared" si="6419"/>
        <v>1</v>
      </c>
      <c r="QS347" s="898">
        <f t="shared" si="6420"/>
        <v>1</v>
      </c>
      <c r="QT347" s="899">
        <f t="shared" si="6421"/>
        <v>1</v>
      </c>
      <c r="QU347" s="899">
        <f t="shared" si="6422"/>
        <v>1</v>
      </c>
      <c r="QV347" s="899">
        <f t="shared" si="6423"/>
        <v>1</v>
      </c>
      <c r="QW347" s="899">
        <f t="shared" si="6424"/>
        <v>1</v>
      </c>
      <c r="QX347" s="966">
        <f t="shared" si="6425"/>
        <v>3005955</v>
      </c>
      <c r="QY347" s="901">
        <f t="shared" si="6426"/>
        <v>0</v>
      </c>
      <c r="RB347" s="417"/>
      <c r="RC347" s="418"/>
      <c r="RD347" s="413"/>
      <c r="RE347" s="414"/>
      <c r="RF347" s="415"/>
      <c r="RG347" s="416"/>
      <c r="RH347" s="416"/>
      <c r="RI347" s="898" t="e">
        <f>IF(EXACT(VLOOKUP(RB347,OFERTA_0,2,FALSE),RC347),1,0)</f>
        <v>#N/A</v>
      </c>
      <c r="RJ347" s="898" t="e">
        <f>IF(EXACT(VLOOKUP(RB347,OFERTA_0,3,FALSE),RD347),1,0)</f>
        <v>#N/A</v>
      </c>
      <c r="RK347" s="899" t="e">
        <f>IF(EXACT(VLOOKUP(RB347,OFERTA_0,4,FALSE),RE347),1,0)</f>
        <v>#N/A</v>
      </c>
      <c r="RL347" s="899">
        <f t="shared" si="6427"/>
        <v>0</v>
      </c>
      <c r="RM347" s="899">
        <f t="shared" si="6427"/>
        <v>0</v>
      </c>
      <c r="RN347" s="899" t="e">
        <f>PRODUCT(RI347:RM347)</f>
        <v>#N/A</v>
      </c>
      <c r="RO347" s="966">
        <f>ROUND(RG347,0)</f>
        <v>0</v>
      </c>
      <c r="RP347" s="901">
        <f>RG347-RO347</f>
        <v>0</v>
      </c>
      <c r="RS347" s="417"/>
      <c r="RT347" s="418"/>
      <c r="RU347" s="413"/>
      <c r="RV347" s="414"/>
      <c r="RW347" s="415"/>
      <c r="RX347" s="416"/>
      <c r="RY347" s="416"/>
      <c r="RZ347" s="898" t="e">
        <f>IF(EXACT(VLOOKUP(RS347,OFERTA_0,2,FALSE),RT347),1,0)</f>
        <v>#N/A</v>
      </c>
      <c r="SA347" s="898" t="e">
        <f>IF(EXACT(VLOOKUP(RS347,OFERTA_0,3,FALSE),RU347),1,0)</f>
        <v>#N/A</v>
      </c>
      <c r="SB347" s="899" t="e">
        <f>IF(EXACT(VLOOKUP(RS347,OFERTA_0,4,FALSE),RV347),1,0)</f>
        <v>#N/A</v>
      </c>
      <c r="SC347" s="899">
        <f t="shared" si="6428"/>
        <v>0</v>
      </c>
      <c r="SD347" s="899">
        <f t="shared" si="6428"/>
        <v>0</v>
      </c>
      <c r="SE347" s="899" t="e">
        <f>PRODUCT(RZ347:SD347)</f>
        <v>#N/A</v>
      </c>
      <c r="SF347" s="966">
        <f>ROUND(RX347,0)</f>
        <v>0</v>
      </c>
      <c r="SG347" s="901">
        <f>RX347-SF347</f>
        <v>0</v>
      </c>
      <c r="SJ347" s="417"/>
      <c r="SK347" s="418"/>
      <c r="SL347" s="413"/>
      <c r="SM347" s="414"/>
      <c r="SN347" s="415"/>
      <c r="SO347" s="416"/>
      <c r="SP347" s="416"/>
      <c r="SQ347" s="898" t="e">
        <f>IF(EXACT(VLOOKUP(SJ347,OFERTA_0,2,FALSE),SK347),1,0)</f>
        <v>#N/A</v>
      </c>
      <c r="SR347" s="898" t="e">
        <f>IF(EXACT(VLOOKUP(SJ347,OFERTA_0,3,FALSE),SL347),1,0)</f>
        <v>#N/A</v>
      </c>
      <c r="SS347" s="899" t="e">
        <f>IF(EXACT(VLOOKUP(SJ347,OFERTA_0,4,FALSE),SM347),1,0)</f>
        <v>#N/A</v>
      </c>
      <c r="ST347" s="899">
        <f t="shared" si="6429"/>
        <v>0</v>
      </c>
      <c r="SU347" s="899">
        <f t="shared" si="6429"/>
        <v>0</v>
      </c>
      <c r="SV347" s="899" t="e">
        <f>PRODUCT(SQ347:SU347)</f>
        <v>#N/A</v>
      </c>
      <c r="SW347" s="966">
        <f>ROUND(SO347,0)</f>
        <v>0</v>
      </c>
      <c r="SX347" s="901">
        <f>SO347-SW347</f>
        <v>0</v>
      </c>
    </row>
    <row r="348" spans="2:518" ht="53.25" customHeight="1" thickTop="1" thickBot="1">
      <c r="B348" s="958" t="s">
        <v>356</v>
      </c>
      <c r="C348" s="1190" t="s">
        <v>381</v>
      </c>
      <c r="D348" s="1179" t="s">
        <v>149</v>
      </c>
      <c r="E348" s="1180">
        <v>3</v>
      </c>
      <c r="F348" s="1015"/>
      <c r="G348" s="1025">
        <f t="shared" si="6185"/>
        <v>0</v>
      </c>
      <c r="H348" s="1016"/>
      <c r="K348" s="958" t="s">
        <v>356</v>
      </c>
      <c r="L348" s="1190" t="s">
        <v>381</v>
      </c>
      <c r="M348" s="1179" t="s">
        <v>149</v>
      </c>
      <c r="N348" s="1180">
        <v>3</v>
      </c>
      <c r="O348" s="1017">
        <v>314425</v>
      </c>
      <c r="P348" s="1025">
        <f t="shared" si="6186"/>
        <v>943275</v>
      </c>
      <c r="Q348" s="1016"/>
      <c r="R348" s="898">
        <f t="shared" si="6187"/>
        <v>1</v>
      </c>
      <c r="S348" s="898">
        <f t="shared" si="6188"/>
        <v>1</v>
      </c>
      <c r="T348" s="899">
        <f t="shared" si="6189"/>
        <v>1</v>
      </c>
      <c r="U348" s="899">
        <f t="shared" si="6190"/>
        <v>1</v>
      </c>
      <c r="V348" s="899">
        <f t="shared" si="6191"/>
        <v>1</v>
      </c>
      <c r="W348" s="899">
        <f t="shared" si="6192"/>
        <v>1</v>
      </c>
      <c r="X348" s="966">
        <f t="shared" si="6193"/>
        <v>943275</v>
      </c>
      <c r="Y348" s="901">
        <f t="shared" si="6194"/>
        <v>0</v>
      </c>
      <c r="Z348" s="872"/>
      <c r="AA348" s="872"/>
      <c r="AB348" s="958" t="s">
        <v>356</v>
      </c>
      <c r="AC348" s="1190" t="s">
        <v>381</v>
      </c>
      <c r="AD348" s="1179" t="s">
        <v>149</v>
      </c>
      <c r="AE348" s="1180">
        <v>3</v>
      </c>
      <c r="AF348" s="1015">
        <v>728280</v>
      </c>
      <c r="AG348" s="1025">
        <f t="shared" si="6195"/>
        <v>2184840</v>
      </c>
      <c r="AH348" s="1016"/>
      <c r="AI348" s="898">
        <f t="shared" si="6196"/>
        <v>1</v>
      </c>
      <c r="AJ348" s="898">
        <f t="shared" si="6197"/>
        <v>1</v>
      </c>
      <c r="AK348" s="899">
        <f t="shared" si="6198"/>
        <v>1</v>
      </c>
      <c r="AL348" s="899">
        <f t="shared" si="6199"/>
        <v>1</v>
      </c>
      <c r="AM348" s="899">
        <f t="shared" si="6200"/>
        <v>1</v>
      </c>
      <c r="AN348" s="899">
        <f t="shared" si="6201"/>
        <v>1</v>
      </c>
      <c r="AO348" s="966">
        <f t="shared" si="6202"/>
        <v>2184840</v>
      </c>
      <c r="AP348" s="901">
        <f t="shared" si="6203"/>
        <v>0</v>
      </c>
      <c r="AQ348" s="872"/>
      <c r="AR348" s="872"/>
      <c r="AS348" s="958" t="s">
        <v>356</v>
      </c>
      <c r="AT348" s="1191" t="s">
        <v>381</v>
      </c>
      <c r="AU348" s="1179" t="s">
        <v>149</v>
      </c>
      <c r="AV348" s="1180">
        <v>3</v>
      </c>
      <c r="AW348" s="1019">
        <v>420000</v>
      </c>
      <c r="AX348" s="1026">
        <f t="shared" si="6204"/>
        <v>1260000</v>
      </c>
      <c r="AY348" s="1016"/>
      <c r="AZ348" s="898">
        <f t="shared" si="6205"/>
        <v>1</v>
      </c>
      <c r="BA348" s="898">
        <f t="shared" si="6206"/>
        <v>1</v>
      </c>
      <c r="BB348" s="899">
        <f t="shared" si="6207"/>
        <v>1</v>
      </c>
      <c r="BC348" s="899">
        <f t="shared" si="6208"/>
        <v>1</v>
      </c>
      <c r="BD348" s="899">
        <f t="shared" si="6209"/>
        <v>1</v>
      </c>
      <c r="BE348" s="899">
        <f t="shared" si="6210"/>
        <v>1</v>
      </c>
      <c r="BF348" s="966">
        <f t="shared" si="6211"/>
        <v>1260000</v>
      </c>
      <c r="BG348" s="901">
        <f t="shared" si="6212"/>
        <v>0</v>
      </c>
      <c r="BJ348" s="958" t="s">
        <v>356</v>
      </c>
      <c r="BK348" s="1190" t="s">
        <v>381</v>
      </c>
      <c r="BL348" s="1179" t="s">
        <v>149</v>
      </c>
      <c r="BM348" s="1180">
        <v>3</v>
      </c>
      <c r="BN348" s="1015">
        <v>529200</v>
      </c>
      <c r="BO348" s="1025">
        <f t="shared" si="6213"/>
        <v>1587600</v>
      </c>
      <c r="BP348" s="1016"/>
      <c r="BQ348" s="898">
        <f t="shared" si="6214"/>
        <v>1</v>
      </c>
      <c r="BR348" s="898">
        <f t="shared" si="6215"/>
        <v>1</v>
      </c>
      <c r="BS348" s="899">
        <f t="shared" si="6216"/>
        <v>1</v>
      </c>
      <c r="BT348" s="899">
        <f t="shared" si="6217"/>
        <v>1</v>
      </c>
      <c r="BU348" s="899">
        <f t="shared" si="6218"/>
        <v>1</v>
      </c>
      <c r="BV348" s="899">
        <f t="shared" si="6219"/>
        <v>1</v>
      </c>
      <c r="BW348" s="966">
        <f t="shared" si="6220"/>
        <v>1587600</v>
      </c>
      <c r="BX348" s="901">
        <f t="shared" si="6221"/>
        <v>0</v>
      </c>
      <c r="CA348" s="958" t="s">
        <v>356</v>
      </c>
      <c r="CB348" s="1190" t="s">
        <v>381</v>
      </c>
      <c r="CC348" s="1179" t="s">
        <v>149</v>
      </c>
      <c r="CD348" s="1180">
        <v>3</v>
      </c>
      <c r="CE348" s="1015">
        <v>306249</v>
      </c>
      <c r="CF348" s="1025">
        <f t="shared" si="6222"/>
        <v>918747</v>
      </c>
      <c r="CG348" s="1016"/>
      <c r="CH348" s="898">
        <f t="shared" si="6223"/>
        <v>1</v>
      </c>
      <c r="CI348" s="898">
        <f t="shared" si="6224"/>
        <v>1</v>
      </c>
      <c r="CJ348" s="899">
        <f t="shared" si="6225"/>
        <v>1</v>
      </c>
      <c r="CK348" s="899">
        <f t="shared" si="6226"/>
        <v>1</v>
      </c>
      <c r="CL348" s="899">
        <f t="shared" si="6227"/>
        <v>1</v>
      </c>
      <c r="CM348" s="899">
        <f t="shared" si="6228"/>
        <v>1</v>
      </c>
      <c r="CN348" s="966">
        <f t="shared" si="6229"/>
        <v>918747</v>
      </c>
      <c r="CO348" s="901">
        <f t="shared" si="6230"/>
        <v>0</v>
      </c>
      <c r="CR348" s="958" t="s">
        <v>356</v>
      </c>
      <c r="CS348" s="1190" t="s">
        <v>381</v>
      </c>
      <c r="CT348" s="1179" t="s">
        <v>149</v>
      </c>
      <c r="CU348" s="1180">
        <v>3</v>
      </c>
      <c r="CV348" s="1015">
        <v>350000</v>
      </c>
      <c r="CW348" s="1025">
        <f t="shared" si="6231"/>
        <v>1050000</v>
      </c>
      <c r="CX348" s="1016"/>
      <c r="CY348" s="898">
        <f t="shared" si="6232"/>
        <v>1</v>
      </c>
      <c r="CZ348" s="898">
        <f t="shared" si="6233"/>
        <v>1</v>
      </c>
      <c r="DA348" s="899">
        <f t="shared" si="6234"/>
        <v>1</v>
      </c>
      <c r="DB348" s="899">
        <f t="shared" si="6235"/>
        <v>1</v>
      </c>
      <c r="DC348" s="899">
        <f t="shared" si="6236"/>
        <v>1</v>
      </c>
      <c r="DD348" s="899">
        <f t="shared" si="6237"/>
        <v>1</v>
      </c>
      <c r="DE348" s="966">
        <f t="shared" si="6238"/>
        <v>1050000</v>
      </c>
      <c r="DF348" s="901">
        <f t="shared" si="6239"/>
        <v>0</v>
      </c>
      <c r="DI348" s="958" t="s">
        <v>356</v>
      </c>
      <c r="DJ348" s="1190" t="s">
        <v>381</v>
      </c>
      <c r="DK348" s="1179" t="s">
        <v>149</v>
      </c>
      <c r="DL348" s="1180">
        <v>3</v>
      </c>
      <c r="DM348" s="1015">
        <v>280860</v>
      </c>
      <c r="DN348" s="1025">
        <f t="shared" si="6240"/>
        <v>842580</v>
      </c>
      <c r="DO348" s="1016"/>
      <c r="DP348" s="898">
        <f t="shared" si="6241"/>
        <v>1</v>
      </c>
      <c r="DQ348" s="898">
        <f t="shared" si="6242"/>
        <v>1</v>
      </c>
      <c r="DR348" s="899">
        <f t="shared" si="6243"/>
        <v>1</v>
      </c>
      <c r="DS348" s="899">
        <f t="shared" si="6244"/>
        <v>1</v>
      </c>
      <c r="DT348" s="899">
        <f t="shared" si="6245"/>
        <v>1</v>
      </c>
      <c r="DU348" s="899">
        <f t="shared" si="6246"/>
        <v>1</v>
      </c>
      <c r="DV348" s="966">
        <f t="shared" si="6247"/>
        <v>842580</v>
      </c>
      <c r="DW348" s="901">
        <f t="shared" si="6248"/>
        <v>0</v>
      </c>
      <c r="DZ348" s="958" t="s">
        <v>356</v>
      </c>
      <c r="EA348" s="1190" t="s">
        <v>1154</v>
      </c>
      <c r="EB348" s="1179" t="s">
        <v>149</v>
      </c>
      <c r="EC348" s="1180">
        <v>3</v>
      </c>
      <c r="ED348" s="1015">
        <v>459000</v>
      </c>
      <c r="EE348" s="1025">
        <f t="shared" si="6249"/>
        <v>1377000</v>
      </c>
      <c r="EF348" s="1016"/>
      <c r="EG348" s="898">
        <v>1</v>
      </c>
      <c r="EH348" s="898">
        <f t="shared" si="6251"/>
        <v>1</v>
      </c>
      <c r="EI348" s="899">
        <f t="shared" si="6252"/>
        <v>1</v>
      </c>
      <c r="EJ348" s="899">
        <f t="shared" si="6253"/>
        <v>1</v>
      </c>
      <c r="EK348" s="899">
        <f t="shared" si="6254"/>
        <v>1</v>
      </c>
      <c r="EL348" s="899">
        <f t="shared" si="6255"/>
        <v>1</v>
      </c>
      <c r="EM348" s="966">
        <f t="shared" si="6256"/>
        <v>1377000</v>
      </c>
      <c r="EN348" s="901">
        <f t="shared" si="6257"/>
        <v>0</v>
      </c>
      <c r="EQ348" s="958" t="s">
        <v>356</v>
      </c>
      <c r="ER348" s="1190" t="s">
        <v>381</v>
      </c>
      <c r="ES348" s="1179" t="s">
        <v>149</v>
      </c>
      <c r="ET348" s="1180">
        <v>3</v>
      </c>
      <c r="EU348" s="1015">
        <v>308000</v>
      </c>
      <c r="EV348" s="1025">
        <f t="shared" si="6258"/>
        <v>924000</v>
      </c>
      <c r="EW348" s="1016"/>
      <c r="EX348" s="898">
        <f t="shared" si="6259"/>
        <v>1</v>
      </c>
      <c r="EY348" s="898">
        <f t="shared" si="6260"/>
        <v>1</v>
      </c>
      <c r="EZ348" s="899">
        <f t="shared" si="6261"/>
        <v>1</v>
      </c>
      <c r="FA348" s="899">
        <f t="shared" si="6262"/>
        <v>1</v>
      </c>
      <c r="FB348" s="899">
        <f t="shared" si="6263"/>
        <v>1</v>
      </c>
      <c r="FC348" s="899">
        <f t="shared" si="6264"/>
        <v>1</v>
      </c>
      <c r="FD348" s="966">
        <f t="shared" si="6265"/>
        <v>924000</v>
      </c>
      <c r="FE348" s="901">
        <f t="shared" si="6266"/>
        <v>0</v>
      </c>
      <c r="FH348" s="958"/>
      <c r="FI348" s="1190"/>
      <c r="FJ348" s="1179"/>
      <c r="FK348" s="1180"/>
      <c r="FL348" s="1015"/>
      <c r="FM348" s="1025">
        <f t="shared" si="6267"/>
        <v>0</v>
      </c>
      <c r="FN348" s="1016"/>
      <c r="FO348" s="898" t="e">
        <f t="shared" si="6268"/>
        <v>#N/A</v>
      </c>
      <c r="FP348" s="898" t="e">
        <f t="shared" si="6269"/>
        <v>#N/A</v>
      </c>
      <c r="FQ348" s="899" t="e">
        <f t="shared" si="6270"/>
        <v>#N/A</v>
      </c>
      <c r="FR348" s="899">
        <f t="shared" si="6271"/>
        <v>0</v>
      </c>
      <c r="FS348" s="899">
        <f t="shared" si="6272"/>
        <v>0</v>
      </c>
      <c r="FT348" s="899" t="e">
        <f t="shared" si="6273"/>
        <v>#N/A</v>
      </c>
      <c r="FU348" s="966">
        <f t="shared" si="6274"/>
        <v>0</v>
      </c>
      <c r="FV348" s="901">
        <f t="shared" si="6275"/>
        <v>0</v>
      </c>
      <c r="FY348" s="958" t="s">
        <v>356</v>
      </c>
      <c r="FZ348" s="1190" t="s">
        <v>381</v>
      </c>
      <c r="GA348" s="1179" t="s">
        <v>149</v>
      </c>
      <c r="GB348" s="1180">
        <v>3</v>
      </c>
      <c r="GC348" s="1017">
        <v>314425</v>
      </c>
      <c r="GD348" s="1025">
        <f t="shared" si="6276"/>
        <v>943275</v>
      </c>
      <c r="GE348" s="1016"/>
      <c r="GF348" s="898">
        <f t="shared" si="6277"/>
        <v>1</v>
      </c>
      <c r="GG348" s="898">
        <f t="shared" si="6278"/>
        <v>1</v>
      </c>
      <c r="GH348" s="899">
        <f t="shared" si="6279"/>
        <v>1</v>
      </c>
      <c r="GI348" s="899">
        <f t="shared" si="6280"/>
        <v>1</v>
      </c>
      <c r="GJ348" s="899">
        <f t="shared" si="6281"/>
        <v>1</v>
      </c>
      <c r="GK348" s="899">
        <f t="shared" si="6282"/>
        <v>1</v>
      </c>
      <c r="GL348" s="966">
        <f t="shared" si="6283"/>
        <v>943275</v>
      </c>
      <c r="GM348" s="901">
        <f t="shared" si="6284"/>
        <v>0</v>
      </c>
      <c r="GP348" s="958" t="s">
        <v>356</v>
      </c>
      <c r="GQ348" s="1190" t="s">
        <v>381</v>
      </c>
      <c r="GR348" s="1179" t="s">
        <v>149</v>
      </c>
      <c r="GS348" s="1180">
        <v>3</v>
      </c>
      <c r="GT348" s="1015">
        <v>308100</v>
      </c>
      <c r="GU348" s="1025">
        <f t="shared" si="6285"/>
        <v>924300</v>
      </c>
      <c r="GV348" s="1016"/>
      <c r="GW348" s="898">
        <f t="shared" si="6286"/>
        <v>1</v>
      </c>
      <c r="GX348" s="898">
        <f t="shared" si="6287"/>
        <v>1</v>
      </c>
      <c r="GY348" s="899">
        <f t="shared" si="6288"/>
        <v>1</v>
      </c>
      <c r="GZ348" s="899">
        <f t="shared" si="6289"/>
        <v>1</v>
      </c>
      <c r="HA348" s="899">
        <f t="shared" si="6290"/>
        <v>1</v>
      </c>
      <c r="HB348" s="899">
        <f t="shared" si="6291"/>
        <v>1</v>
      </c>
      <c r="HC348" s="966">
        <f t="shared" si="6292"/>
        <v>924300</v>
      </c>
      <c r="HD348" s="901">
        <f t="shared" si="6293"/>
        <v>0</v>
      </c>
      <c r="HG348" s="958" t="s">
        <v>356</v>
      </c>
      <c r="HH348" s="1190" t="s">
        <v>381</v>
      </c>
      <c r="HI348" s="1179" t="s">
        <v>149</v>
      </c>
      <c r="HJ348" s="1180">
        <v>3</v>
      </c>
      <c r="HK348" s="1015">
        <v>681281</v>
      </c>
      <c r="HL348" s="1025">
        <f t="shared" si="6294"/>
        <v>2043843</v>
      </c>
      <c r="HM348" s="1016"/>
      <c r="HN348" s="898">
        <f t="shared" si="6295"/>
        <v>1</v>
      </c>
      <c r="HO348" s="898">
        <f t="shared" si="6296"/>
        <v>1</v>
      </c>
      <c r="HP348" s="899">
        <f t="shared" si="6297"/>
        <v>1</v>
      </c>
      <c r="HQ348" s="899">
        <f t="shared" si="6298"/>
        <v>1</v>
      </c>
      <c r="HR348" s="899">
        <f t="shared" si="6299"/>
        <v>1</v>
      </c>
      <c r="HS348" s="899">
        <f t="shared" si="6300"/>
        <v>1</v>
      </c>
      <c r="HT348" s="966">
        <f t="shared" si="6301"/>
        <v>2043843</v>
      </c>
      <c r="HU348" s="901">
        <f t="shared" si="6302"/>
        <v>0</v>
      </c>
      <c r="HX348" s="958" t="s">
        <v>356</v>
      </c>
      <c r="HY348" s="1190" t="s">
        <v>381</v>
      </c>
      <c r="HZ348" s="1179" t="s">
        <v>149</v>
      </c>
      <c r="IA348" s="1180">
        <v>3</v>
      </c>
      <c r="IB348" s="1020">
        <v>355083</v>
      </c>
      <c r="IC348" s="1027">
        <f t="shared" si="6303"/>
        <v>1065249</v>
      </c>
      <c r="ID348" s="1016"/>
      <c r="IE348" s="898">
        <f t="shared" si="6304"/>
        <v>1</v>
      </c>
      <c r="IF348" s="898">
        <f t="shared" si="6305"/>
        <v>1</v>
      </c>
      <c r="IG348" s="899">
        <f t="shared" si="6306"/>
        <v>1</v>
      </c>
      <c r="IH348" s="899">
        <f t="shared" si="6307"/>
        <v>1</v>
      </c>
      <c r="II348" s="899">
        <f t="shared" si="6308"/>
        <v>1</v>
      </c>
      <c r="IJ348" s="899">
        <f t="shared" si="6309"/>
        <v>1</v>
      </c>
      <c r="IK348" s="966">
        <f t="shared" si="6310"/>
        <v>1065249</v>
      </c>
      <c r="IL348" s="901">
        <f t="shared" si="6311"/>
        <v>0</v>
      </c>
      <c r="IO348" s="958" t="s">
        <v>356</v>
      </c>
      <c r="IP348" s="1190" t="s">
        <v>381</v>
      </c>
      <c r="IQ348" s="1179" t="s">
        <v>149</v>
      </c>
      <c r="IR348" s="1180">
        <v>3</v>
      </c>
      <c r="IS348" s="1015">
        <v>542360</v>
      </c>
      <c r="IT348" s="1025">
        <f t="shared" si="6312"/>
        <v>1627080</v>
      </c>
      <c r="IU348" s="1016"/>
      <c r="IV348" s="898">
        <f t="shared" si="6313"/>
        <v>1</v>
      </c>
      <c r="IW348" s="898">
        <f t="shared" si="6314"/>
        <v>1</v>
      </c>
      <c r="IX348" s="899">
        <f t="shared" si="6315"/>
        <v>1</v>
      </c>
      <c r="IY348" s="899">
        <f t="shared" si="6316"/>
        <v>1</v>
      </c>
      <c r="IZ348" s="899">
        <f t="shared" si="6317"/>
        <v>1</v>
      </c>
      <c r="JA348" s="899">
        <f t="shared" si="6318"/>
        <v>1</v>
      </c>
      <c r="JB348" s="966">
        <f t="shared" si="6319"/>
        <v>1627080</v>
      </c>
      <c r="JC348" s="901">
        <f t="shared" si="6320"/>
        <v>0</v>
      </c>
      <c r="JF348" s="958" t="s">
        <v>356</v>
      </c>
      <c r="JG348" s="1190" t="s">
        <v>381</v>
      </c>
      <c r="JH348" s="1179" t="s">
        <v>149</v>
      </c>
      <c r="JI348" s="1180">
        <v>3</v>
      </c>
      <c r="JJ348" s="1015">
        <v>148000</v>
      </c>
      <c r="JK348" s="1025">
        <f t="shared" si="6321"/>
        <v>444000</v>
      </c>
      <c r="JL348" s="1016"/>
      <c r="JM348" s="898">
        <f t="shared" si="6322"/>
        <v>1</v>
      </c>
      <c r="JN348" s="898">
        <f t="shared" si="6323"/>
        <v>1</v>
      </c>
      <c r="JO348" s="899">
        <f t="shared" si="6324"/>
        <v>1</v>
      </c>
      <c r="JP348" s="899">
        <f t="shared" si="6325"/>
        <v>1</v>
      </c>
      <c r="JQ348" s="899">
        <f t="shared" si="6326"/>
        <v>1</v>
      </c>
      <c r="JR348" s="899">
        <f t="shared" si="6327"/>
        <v>1</v>
      </c>
      <c r="JS348" s="966">
        <f t="shared" si="6328"/>
        <v>444000</v>
      </c>
      <c r="JT348" s="901">
        <f t="shared" si="6329"/>
        <v>0</v>
      </c>
      <c r="JW348" s="958" t="s">
        <v>356</v>
      </c>
      <c r="JX348" s="1190" t="s">
        <v>381</v>
      </c>
      <c r="JY348" s="1179" t="s">
        <v>149</v>
      </c>
      <c r="JZ348" s="1180">
        <v>3</v>
      </c>
      <c r="KA348" s="1015">
        <v>417696.15539999999</v>
      </c>
      <c r="KB348" s="1025">
        <f t="shared" si="6330"/>
        <v>1253088</v>
      </c>
      <c r="KC348" s="1016"/>
      <c r="KD348" s="898">
        <f t="shared" si="6331"/>
        <v>1</v>
      </c>
      <c r="KE348" s="898">
        <f t="shared" si="6332"/>
        <v>1</v>
      </c>
      <c r="KF348" s="899">
        <f t="shared" si="6333"/>
        <v>1</v>
      </c>
      <c r="KG348" s="899">
        <f t="shared" si="6334"/>
        <v>1</v>
      </c>
      <c r="KH348" s="899">
        <f t="shared" si="6335"/>
        <v>1</v>
      </c>
      <c r="KI348" s="899">
        <f t="shared" si="6336"/>
        <v>1</v>
      </c>
      <c r="KJ348" s="966">
        <f t="shared" si="6337"/>
        <v>1253088</v>
      </c>
      <c r="KK348" s="901">
        <f t="shared" si="6338"/>
        <v>0</v>
      </c>
      <c r="KN348" s="958" t="s">
        <v>356</v>
      </c>
      <c r="KO348" s="1190" t="s">
        <v>381</v>
      </c>
      <c r="KP348" s="1179" t="s">
        <v>149</v>
      </c>
      <c r="KQ348" s="1180">
        <v>3</v>
      </c>
      <c r="KR348" s="1015">
        <v>134750</v>
      </c>
      <c r="KS348" s="1025">
        <f t="shared" si="6339"/>
        <v>404250</v>
      </c>
      <c r="KT348" s="1016"/>
      <c r="KU348" s="898">
        <f t="shared" si="6340"/>
        <v>1</v>
      </c>
      <c r="KV348" s="898">
        <f t="shared" si="6341"/>
        <v>1</v>
      </c>
      <c r="KW348" s="899">
        <f t="shared" si="6342"/>
        <v>1</v>
      </c>
      <c r="KX348" s="899">
        <f t="shared" si="6343"/>
        <v>1</v>
      </c>
      <c r="KY348" s="899">
        <f t="shared" si="6344"/>
        <v>1</v>
      </c>
      <c r="KZ348" s="899">
        <f t="shared" si="6345"/>
        <v>1</v>
      </c>
      <c r="LA348" s="966">
        <f t="shared" si="6346"/>
        <v>404250</v>
      </c>
      <c r="LB348" s="901">
        <f t="shared" si="6347"/>
        <v>0</v>
      </c>
      <c r="LE348" s="958" t="s">
        <v>356</v>
      </c>
      <c r="LF348" s="1190" t="s">
        <v>381</v>
      </c>
      <c r="LG348" s="1179" t="s">
        <v>149</v>
      </c>
      <c r="LH348" s="1180">
        <v>3</v>
      </c>
      <c r="LI348" s="1021">
        <v>1994000</v>
      </c>
      <c r="LJ348" s="1028">
        <f t="shared" si="6348"/>
        <v>5982000</v>
      </c>
      <c r="LK348" s="1016"/>
      <c r="LL348" s="898">
        <f t="shared" si="6349"/>
        <v>1</v>
      </c>
      <c r="LM348" s="898">
        <f t="shared" si="6350"/>
        <v>1</v>
      </c>
      <c r="LN348" s="899">
        <f t="shared" si="6351"/>
        <v>1</v>
      </c>
      <c r="LO348" s="899">
        <f t="shared" si="6352"/>
        <v>1</v>
      </c>
      <c r="LP348" s="899">
        <f t="shared" si="6353"/>
        <v>1</v>
      </c>
      <c r="LQ348" s="899">
        <f t="shared" si="6354"/>
        <v>1</v>
      </c>
      <c r="LR348" s="966">
        <f t="shared" si="6355"/>
        <v>5982000</v>
      </c>
      <c r="LS348" s="901">
        <f t="shared" si="6356"/>
        <v>0</v>
      </c>
      <c r="LV348" s="958" t="s">
        <v>356</v>
      </c>
      <c r="LW348" s="1190" t="s">
        <v>381</v>
      </c>
      <c r="LX348" s="1179" t="s">
        <v>149</v>
      </c>
      <c r="LY348" s="1180">
        <v>3</v>
      </c>
      <c r="LZ348" s="1015">
        <v>139750</v>
      </c>
      <c r="MA348" s="1025">
        <f t="shared" si="6357"/>
        <v>419250</v>
      </c>
      <c r="MB348" s="1016"/>
      <c r="MC348" s="898">
        <f t="shared" si="6358"/>
        <v>1</v>
      </c>
      <c r="MD348" s="898">
        <f t="shared" si="6359"/>
        <v>1</v>
      </c>
      <c r="ME348" s="899">
        <f t="shared" si="6360"/>
        <v>1</v>
      </c>
      <c r="MF348" s="899">
        <f t="shared" si="6361"/>
        <v>1</v>
      </c>
      <c r="MG348" s="899">
        <f t="shared" si="6362"/>
        <v>1</v>
      </c>
      <c r="MH348" s="899">
        <f t="shared" si="6363"/>
        <v>1</v>
      </c>
      <c r="MI348" s="966">
        <f t="shared" si="6364"/>
        <v>419250</v>
      </c>
      <c r="MJ348" s="901">
        <f t="shared" si="6365"/>
        <v>0</v>
      </c>
      <c r="MM348" s="958" t="s">
        <v>356</v>
      </c>
      <c r="MN348" s="1190" t="s">
        <v>381</v>
      </c>
      <c r="MO348" s="1179" t="s">
        <v>149</v>
      </c>
      <c r="MP348" s="1180">
        <v>3</v>
      </c>
      <c r="MQ348" s="1015">
        <v>1800000</v>
      </c>
      <c r="MR348" s="1025">
        <f t="shared" si="6366"/>
        <v>5400000</v>
      </c>
      <c r="MS348" s="1016"/>
      <c r="MT348" s="898">
        <f t="shared" si="6367"/>
        <v>1</v>
      </c>
      <c r="MU348" s="898">
        <f t="shared" si="6368"/>
        <v>1</v>
      </c>
      <c r="MV348" s="899">
        <f t="shared" si="6369"/>
        <v>1</v>
      </c>
      <c r="MW348" s="899">
        <f t="shared" si="6370"/>
        <v>1</v>
      </c>
      <c r="MX348" s="899">
        <f t="shared" si="6371"/>
        <v>1</v>
      </c>
      <c r="MY348" s="899">
        <f t="shared" si="6372"/>
        <v>1</v>
      </c>
      <c r="MZ348" s="966">
        <f t="shared" si="6373"/>
        <v>5400000</v>
      </c>
      <c r="NA348" s="901">
        <f t="shared" si="6374"/>
        <v>0</v>
      </c>
      <c r="ND348" s="975" t="s">
        <v>356</v>
      </c>
      <c r="NE348" s="976" t="s">
        <v>381</v>
      </c>
      <c r="NF348" s="1175" t="s">
        <v>149</v>
      </c>
      <c r="NG348" s="1176">
        <v>3</v>
      </c>
      <c r="NH348" s="979">
        <v>91903.679999999993</v>
      </c>
      <c r="NI348" s="980">
        <v>275711</v>
      </c>
      <c r="NJ348" s="1016"/>
      <c r="NK348" s="898">
        <f t="shared" si="6375"/>
        <v>1</v>
      </c>
      <c r="NL348" s="898">
        <f t="shared" si="6376"/>
        <v>1</v>
      </c>
      <c r="NM348" s="899">
        <f t="shared" si="6377"/>
        <v>1</v>
      </c>
      <c r="NN348" s="899">
        <f t="shared" si="6378"/>
        <v>1</v>
      </c>
      <c r="NO348" s="899">
        <f t="shared" si="6379"/>
        <v>1</v>
      </c>
      <c r="NP348" s="899">
        <f t="shared" si="6380"/>
        <v>1</v>
      </c>
      <c r="NQ348" s="966">
        <f t="shared" si="6381"/>
        <v>275711</v>
      </c>
      <c r="NR348" s="901">
        <f t="shared" si="6382"/>
        <v>0</v>
      </c>
      <c r="NU348" s="981" t="s">
        <v>356</v>
      </c>
      <c r="NV348" s="982" t="s">
        <v>381</v>
      </c>
      <c r="NW348" s="1177" t="s">
        <v>149</v>
      </c>
      <c r="NX348" s="1178">
        <v>3</v>
      </c>
      <c r="NY348" s="1022">
        <v>92832</v>
      </c>
      <c r="NZ348" s="986">
        <f t="shared" si="6383"/>
        <v>278496</v>
      </c>
      <c r="OA348" s="1016"/>
      <c r="OB348" s="898">
        <f t="shared" si="6384"/>
        <v>1</v>
      </c>
      <c r="OC348" s="898">
        <f t="shared" si="6385"/>
        <v>1</v>
      </c>
      <c r="OD348" s="899">
        <f t="shared" si="6386"/>
        <v>1</v>
      </c>
      <c r="OE348" s="899">
        <f t="shared" si="6387"/>
        <v>1</v>
      </c>
      <c r="OF348" s="899">
        <f t="shared" si="6388"/>
        <v>1</v>
      </c>
      <c r="OG348" s="899">
        <f t="shared" si="6389"/>
        <v>1</v>
      </c>
      <c r="OH348" s="966">
        <f t="shared" si="6390"/>
        <v>278496</v>
      </c>
      <c r="OI348" s="901">
        <f t="shared" si="6391"/>
        <v>0</v>
      </c>
      <c r="OL348" s="958" t="s">
        <v>356</v>
      </c>
      <c r="OM348" s="1190" t="s">
        <v>381</v>
      </c>
      <c r="ON348" s="1179" t="s">
        <v>149</v>
      </c>
      <c r="OO348" s="1180">
        <v>3</v>
      </c>
      <c r="OP348" s="1015">
        <v>823590</v>
      </c>
      <c r="OQ348" s="1025">
        <f t="shared" si="6392"/>
        <v>2470770</v>
      </c>
      <c r="OR348" s="1016"/>
      <c r="OS348" s="898">
        <f t="shared" si="6393"/>
        <v>1</v>
      </c>
      <c r="OT348" s="898">
        <f t="shared" si="6394"/>
        <v>1</v>
      </c>
      <c r="OU348" s="899">
        <f t="shared" si="6395"/>
        <v>1</v>
      </c>
      <c r="OV348" s="899">
        <f t="shared" si="6396"/>
        <v>1</v>
      </c>
      <c r="OW348" s="899">
        <f t="shared" si="6397"/>
        <v>1</v>
      </c>
      <c r="OX348" s="899">
        <f t="shared" si="6398"/>
        <v>1</v>
      </c>
      <c r="OY348" s="966">
        <f t="shared" si="6399"/>
        <v>2470770</v>
      </c>
      <c r="OZ348" s="901">
        <f t="shared" si="6400"/>
        <v>0</v>
      </c>
      <c r="PC348" s="958" t="s">
        <v>356</v>
      </c>
      <c r="PD348" s="1190" t="s">
        <v>381</v>
      </c>
      <c r="PE348" s="1179" t="s">
        <v>149</v>
      </c>
      <c r="PF348" s="1180">
        <v>3</v>
      </c>
      <c r="PG348" s="1023">
        <v>839440</v>
      </c>
      <c r="PH348" s="1029">
        <v>2518320</v>
      </c>
      <c r="PI348" s="1181"/>
      <c r="PJ348" s="898">
        <f t="shared" si="6401"/>
        <v>1</v>
      </c>
      <c r="PK348" s="898">
        <f t="shared" si="6402"/>
        <v>1</v>
      </c>
      <c r="PL348" s="899">
        <f t="shared" si="6403"/>
        <v>1</v>
      </c>
      <c r="PM348" s="899">
        <f t="shared" si="6404"/>
        <v>1</v>
      </c>
      <c r="PN348" s="899">
        <f t="shared" si="6405"/>
        <v>1</v>
      </c>
      <c r="PO348" s="899">
        <f t="shared" si="6406"/>
        <v>1</v>
      </c>
      <c r="PP348" s="966">
        <f t="shared" si="6407"/>
        <v>2518320</v>
      </c>
      <c r="PQ348" s="901">
        <f t="shared" si="6408"/>
        <v>0</v>
      </c>
      <c r="PT348" s="958" t="s">
        <v>356</v>
      </c>
      <c r="PU348" s="1190" t="s">
        <v>381</v>
      </c>
      <c r="PV348" s="1179" t="s">
        <v>149</v>
      </c>
      <c r="PW348" s="1180">
        <v>3</v>
      </c>
      <c r="PX348" s="1015">
        <v>307850</v>
      </c>
      <c r="PY348" s="1025">
        <f t="shared" si="6409"/>
        <v>923550</v>
      </c>
      <c r="PZ348" s="1016"/>
      <c r="QA348" s="898">
        <f t="shared" si="6410"/>
        <v>1</v>
      </c>
      <c r="QB348" s="898">
        <f t="shared" si="6411"/>
        <v>1</v>
      </c>
      <c r="QC348" s="899">
        <f t="shared" si="6412"/>
        <v>1</v>
      </c>
      <c r="QD348" s="899">
        <f t="shared" si="6413"/>
        <v>1</v>
      </c>
      <c r="QE348" s="899">
        <f t="shared" si="6414"/>
        <v>1</v>
      </c>
      <c r="QF348" s="899">
        <f t="shared" si="6415"/>
        <v>1</v>
      </c>
      <c r="QG348" s="966">
        <f t="shared" si="6416"/>
        <v>923550</v>
      </c>
      <c r="QH348" s="901">
        <f t="shared" si="6417"/>
        <v>0</v>
      </c>
      <c r="QK348" s="958" t="s">
        <v>356</v>
      </c>
      <c r="QL348" s="1190" t="s">
        <v>381</v>
      </c>
      <c r="QM348" s="1179" t="s">
        <v>149</v>
      </c>
      <c r="QN348" s="1180">
        <v>3</v>
      </c>
      <c r="QO348" s="1021">
        <v>2003969.9999999998</v>
      </c>
      <c r="QP348" s="1028">
        <f t="shared" si="6418"/>
        <v>6011910</v>
      </c>
      <c r="QQ348" s="1016"/>
      <c r="QR348" s="898">
        <f t="shared" si="6419"/>
        <v>1</v>
      </c>
      <c r="QS348" s="898">
        <f t="shared" si="6420"/>
        <v>1</v>
      </c>
      <c r="QT348" s="899">
        <f t="shared" si="6421"/>
        <v>1</v>
      </c>
      <c r="QU348" s="899">
        <f t="shared" si="6422"/>
        <v>1</v>
      </c>
      <c r="QV348" s="899">
        <f t="shared" si="6423"/>
        <v>1</v>
      </c>
      <c r="QW348" s="899">
        <f t="shared" si="6424"/>
        <v>1</v>
      </c>
      <c r="QX348" s="966">
        <f t="shared" si="6425"/>
        <v>6011910</v>
      </c>
      <c r="QY348" s="901">
        <f t="shared" si="6426"/>
        <v>0</v>
      </c>
      <c r="RB348" s="419"/>
      <c r="RC348" s="418"/>
      <c r="RD348" s="413"/>
      <c r="RE348" s="414"/>
      <c r="RF348" s="415"/>
      <c r="RG348" s="416"/>
      <c r="RH348" s="416"/>
      <c r="RI348" s="898" t="e">
        <f>IF(EXACT(VLOOKUP(RB348,OFERTA_0,2,FALSE),RC348),1,0)</f>
        <v>#N/A</v>
      </c>
      <c r="RJ348" s="898" t="e">
        <f>IF(EXACT(VLOOKUP(RB348,OFERTA_0,3,FALSE),RD348),1,0)</f>
        <v>#N/A</v>
      </c>
      <c r="RK348" s="899" t="e">
        <f>IF(EXACT(VLOOKUP(RB348,OFERTA_0,4,FALSE),RE348),1,0)</f>
        <v>#N/A</v>
      </c>
      <c r="RL348" s="899">
        <f t="shared" si="6427"/>
        <v>0</v>
      </c>
      <c r="RM348" s="899">
        <f t="shared" si="6427"/>
        <v>0</v>
      </c>
      <c r="RN348" s="899" t="e">
        <f>PRODUCT(RI348:RM348)</f>
        <v>#N/A</v>
      </c>
      <c r="RO348" s="966">
        <f>ROUND(RG348,0)</f>
        <v>0</v>
      </c>
      <c r="RP348" s="901">
        <f>RG348-RO348</f>
        <v>0</v>
      </c>
      <c r="RS348" s="419"/>
      <c r="RT348" s="418"/>
      <c r="RU348" s="413"/>
      <c r="RV348" s="414"/>
      <c r="RW348" s="415"/>
      <c r="RX348" s="416"/>
      <c r="RY348" s="416"/>
      <c r="RZ348" s="898" t="e">
        <f>IF(EXACT(VLOOKUP(RS348,OFERTA_0,2,FALSE),RT348),1,0)</f>
        <v>#N/A</v>
      </c>
      <c r="SA348" s="898" t="e">
        <f>IF(EXACT(VLOOKUP(RS348,OFERTA_0,3,FALSE),RU348),1,0)</f>
        <v>#N/A</v>
      </c>
      <c r="SB348" s="899" t="e">
        <f>IF(EXACT(VLOOKUP(RS348,OFERTA_0,4,FALSE),RV348),1,0)</f>
        <v>#N/A</v>
      </c>
      <c r="SC348" s="899">
        <f t="shared" si="6428"/>
        <v>0</v>
      </c>
      <c r="SD348" s="899">
        <f t="shared" si="6428"/>
        <v>0</v>
      </c>
      <c r="SE348" s="899" t="e">
        <f>PRODUCT(RZ348:SD348)</f>
        <v>#N/A</v>
      </c>
      <c r="SF348" s="966">
        <f>ROUND(RX348,0)</f>
        <v>0</v>
      </c>
      <c r="SG348" s="901">
        <f>RX348-SF348</f>
        <v>0</v>
      </c>
      <c r="SJ348" s="419"/>
      <c r="SK348" s="418"/>
      <c r="SL348" s="413"/>
      <c r="SM348" s="414"/>
      <c r="SN348" s="415"/>
      <c r="SO348" s="416"/>
      <c r="SP348" s="416"/>
      <c r="SQ348" s="898" t="e">
        <f>IF(EXACT(VLOOKUP(SJ348,OFERTA_0,2,FALSE),SK348),1,0)</f>
        <v>#N/A</v>
      </c>
      <c r="SR348" s="898" t="e">
        <f>IF(EXACT(VLOOKUP(SJ348,OFERTA_0,3,FALSE),SL348),1,0)</f>
        <v>#N/A</v>
      </c>
      <c r="SS348" s="899" t="e">
        <f>IF(EXACT(VLOOKUP(SJ348,OFERTA_0,4,FALSE),SM348),1,0)</f>
        <v>#N/A</v>
      </c>
      <c r="ST348" s="899">
        <f t="shared" si="6429"/>
        <v>0</v>
      </c>
      <c r="SU348" s="899">
        <f t="shared" si="6429"/>
        <v>0</v>
      </c>
      <c r="SV348" s="899" t="e">
        <f>PRODUCT(SQ348:SU348)</f>
        <v>#N/A</v>
      </c>
      <c r="SW348" s="966">
        <f>ROUND(SO348,0)</f>
        <v>0</v>
      </c>
      <c r="SX348" s="901">
        <f>SO348-SW348</f>
        <v>0</v>
      </c>
    </row>
    <row r="349" spans="2:518" ht="43.5" customHeight="1" thickTop="1" thickBot="1">
      <c r="B349" s="958" t="s">
        <v>357</v>
      </c>
      <c r="C349" s="1190" t="s">
        <v>382</v>
      </c>
      <c r="D349" s="1179" t="s">
        <v>149</v>
      </c>
      <c r="E349" s="1180">
        <v>5</v>
      </c>
      <c r="F349" s="1015"/>
      <c r="G349" s="1025">
        <f t="shared" si="6185"/>
        <v>0</v>
      </c>
      <c r="H349" s="1016"/>
      <c r="K349" s="958" t="s">
        <v>357</v>
      </c>
      <c r="L349" s="1190" t="s">
        <v>382</v>
      </c>
      <c r="M349" s="1179" t="s">
        <v>149</v>
      </c>
      <c r="N349" s="1180">
        <v>5</v>
      </c>
      <c r="O349" s="1017">
        <v>186971</v>
      </c>
      <c r="P349" s="1025">
        <f t="shared" si="6186"/>
        <v>934855</v>
      </c>
      <c r="Q349" s="1016"/>
      <c r="R349" s="898">
        <f t="shared" si="6187"/>
        <v>1</v>
      </c>
      <c r="S349" s="898">
        <f t="shared" si="6188"/>
        <v>1</v>
      </c>
      <c r="T349" s="899">
        <f t="shared" si="6189"/>
        <v>1</v>
      </c>
      <c r="U349" s="899">
        <f t="shared" si="6190"/>
        <v>1</v>
      </c>
      <c r="V349" s="899">
        <f t="shared" si="6191"/>
        <v>1</v>
      </c>
      <c r="W349" s="899">
        <f t="shared" si="6192"/>
        <v>1</v>
      </c>
      <c r="X349" s="966">
        <f t="shared" si="6193"/>
        <v>934855</v>
      </c>
      <c r="Y349" s="901">
        <f t="shared" si="6194"/>
        <v>0</v>
      </c>
      <c r="Z349" s="872"/>
      <c r="AA349" s="872"/>
      <c r="AB349" s="958" t="s">
        <v>357</v>
      </c>
      <c r="AC349" s="1190" t="s">
        <v>382</v>
      </c>
      <c r="AD349" s="1179" t="s">
        <v>149</v>
      </c>
      <c r="AE349" s="1180">
        <v>5</v>
      </c>
      <c r="AF349" s="1015">
        <v>314160</v>
      </c>
      <c r="AG349" s="1025">
        <f t="shared" si="6195"/>
        <v>1570800</v>
      </c>
      <c r="AH349" s="1016"/>
      <c r="AI349" s="898">
        <f t="shared" si="6196"/>
        <v>1</v>
      </c>
      <c r="AJ349" s="898">
        <f t="shared" si="6197"/>
        <v>1</v>
      </c>
      <c r="AK349" s="899">
        <f t="shared" si="6198"/>
        <v>1</v>
      </c>
      <c r="AL349" s="899">
        <f t="shared" si="6199"/>
        <v>1</v>
      </c>
      <c r="AM349" s="899">
        <f t="shared" si="6200"/>
        <v>1</v>
      </c>
      <c r="AN349" s="899">
        <f t="shared" si="6201"/>
        <v>1</v>
      </c>
      <c r="AO349" s="966">
        <f t="shared" si="6202"/>
        <v>1570800</v>
      </c>
      <c r="AP349" s="901">
        <f t="shared" si="6203"/>
        <v>0</v>
      </c>
      <c r="AQ349" s="872"/>
      <c r="AR349" s="872"/>
      <c r="AS349" s="958" t="s">
        <v>357</v>
      </c>
      <c r="AT349" s="1191" t="s">
        <v>382</v>
      </c>
      <c r="AU349" s="1179" t="s">
        <v>149</v>
      </c>
      <c r="AV349" s="1180">
        <v>5</v>
      </c>
      <c r="AW349" s="1019">
        <v>750000</v>
      </c>
      <c r="AX349" s="1026">
        <f t="shared" si="6204"/>
        <v>3750000</v>
      </c>
      <c r="AY349" s="1016"/>
      <c r="AZ349" s="898">
        <f t="shared" si="6205"/>
        <v>1</v>
      </c>
      <c r="BA349" s="898">
        <f t="shared" si="6206"/>
        <v>1</v>
      </c>
      <c r="BB349" s="899">
        <f t="shared" si="6207"/>
        <v>1</v>
      </c>
      <c r="BC349" s="899">
        <f t="shared" si="6208"/>
        <v>1</v>
      </c>
      <c r="BD349" s="899">
        <f t="shared" si="6209"/>
        <v>1</v>
      </c>
      <c r="BE349" s="899">
        <f t="shared" si="6210"/>
        <v>1</v>
      </c>
      <c r="BF349" s="966">
        <f t="shared" si="6211"/>
        <v>3750000</v>
      </c>
      <c r="BG349" s="901">
        <f t="shared" si="6212"/>
        <v>0</v>
      </c>
      <c r="BJ349" s="958" t="s">
        <v>357</v>
      </c>
      <c r="BK349" s="1190" t="s">
        <v>382</v>
      </c>
      <c r="BL349" s="1179" t="s">
        <v>149</v>
      </c>
      <c r="BM349" s="1180">
        <v>5</v>
      </c>
      <c r="BN349" s="1015">
        <v>249288</v>
      </c>
      <c r="BO349" s="1025">
        <f t="shared" si="6213"/>
        <v>1246440</v>
      </c>
      <c r="BP349" s="1016"/>
      <c r="BQ349" s="898">
        <f t="shared" si="6214"/>
        <v>1</v>
      </c>
      <c r="BR349" s="898">
        <f t="shared" si="6215"/>
        <v>1</v>
      </c>
      <c r="BS349" s="899">
        <f t="shared" si="6216"/>
        <v>1</v>
      </c>
      <c r="BT349" s="899">
        <f t="shared" si="6217"/>
        <v>1</v>
      </c>
      <c r="BU349" s="899">
        <f t="shared" si="6218"/>
        <v>1</v>
      </c>
      <c r="BV349" s="899">
        <f t="shared" si="6219"/>
        <v>1</v>
      </c>
      <c r="BW349" s="966">
        <f t="shared" si="6220"/>
        <v>1246440</v>
      </c>
      <c r="BX349" s="901">
        <f t="shared" si="6221"/>
        <v>0</v>
      </c>
      <c r="CA349" s="958" t="s">
        <v>357</v>
      </c>
      <c r="CB349" s="1190" t="s">
        <v>382</v>
      </c>
      <c r="CC349" s="1179" t="s">
        <v>149</v>
      </c>
      <c r="CD349" s="1180">
        <v>5</v>
      </c>
      <c r="CE349" s="1015">
        <v>182109</v>
      </c>
      <c r="CF349" s="1025">
        <f t="shared" si="6222"/>
        <v>910545</v>
      </c>
      <c r="CG349" s="1016"/>
      <c r="CH349" s="898">
        <f t="shared" si="6223"/>
        <v>1</v>
      </c>
      <c r="CI349" s="898">
        <f t="shared" si="6224"/>
        <v>1</v>
      </c>
      <c r="CJ349" s="899">
        <f t="shared" si="6225"/>
        <v>1</v>
      </c>
      <c r="CK349" s="899">
        <f t="shared" si="6226"/>
        <v>1</v>
      </c>
      <c r="CL349" s="899">
        <f t="shared" si="6227"/>
        <v>1</v>
      </c>
      <c r="CM349" s="899">
        <f t="shared" si="6228"/>
        <v>1</v>
      </c>
      <c r="CN349" s="966">
        <f t="shared" si="6229"/>
        <v>910545</v>
      </c>
      <c r="CO349" s="901">
        <f t="shared" si="6230"/>
        <v>0</v>
      </c>
      <c r="CR349" s="958" t="s">
        <v>357</v>
      </c>
      <c r="CS349" s="1190" t="s">
        <v>382</v>
      </c>
      <c r="CT349" s="1179" t="s">
        <v>149</v>
      </c>
      <c r="CU349" s="1180">
        <v>5</v>
      </c>
      <c r="CV349" s="1015">
        <v>570000</v>
      </c>
      <c r="CW349" s="1025">
        <f t="shared" si="6231"/>
        <v>2850000</v>
      </c>
      <c r="CX349" s="1016"/>
      <c r="CY349" s="898">
        <f t="shared" si="6232"/>
        <v>1</v>
      </c>
      <c r="CZ349" s="898">
        <f t="shared" si="6233"/>
        <v>1</v>
      </c>
      <c r="DA349" s="899">
        <f t="shared" si="6234"/>
        <v>1</v>
      </c>
      <c r="DB349" s="899">
        <f t="shared" si="6235"/>
        <v>1</v>
      </c>
      <c r="DC349" s="899">
        <f t="shared" si="6236"/>
        <v>1</v>
      </c>
      <c r="DD349" s="899">
        <f t="shared" si="6237"/>
        <v>1</v>
      </c>
      <c r="DE349" s="966">
        <f t="shared" si="6238"/>
        <v>2850000</v>
      </c>
      <c r="DF349" s="901">
        <f t="shared" si="6239"/>
        <v>0</v>
      </c>
      <c r="DI349" s="958" t="s">
        <v>357</v>
      </c>
      <c r="DJ349" s="1190" t="s">
        <v>382</v>
      </c>
      <c r="DK349" s="1179" t="s">
        <v>149</v>
      </c>
      <c r="DL349" s="1180">
        <v>5</v>
      </c>
      <c r="DM349" s="1015">
        <v>575094</v>
      </c>
      <c r="DN349" s="1025">
        <f t="shared" si="6240"/>
        <v>2875470</v>
      </c>
      <c r="DO349" s="1016"/>
      <c r="DP349" s="898">
        <f t="shared" si="6241"/>
        <v>1</v>
      </c>
      <c r="DQ349" s="898">
        <f t="shared" si="6242"/>
        <v>1</v>
      </c>
      <c r="DR349" s="899">
        <f t="shared" si="6243"/>
        <v>1</v>
      </c>
      <c r="DS349" s="899">
        <f t="shared" si="6244"/>
        <v>1</v>
      </c>
      <c r="DT349" s="899">
        <f t="shared" si="6245"/>
        <v>1</v>
      </c>
      <c r="DU349" s="899">
        <f t="shared" si="6246"/>
        <v>1</v>
      </c>
      <c r="DV349" s="966">
        <f t="shared" si="6247"/>
        <v>2875470</v>
      </c>
      <c r="DW349" s="901">
        <f t="shared" si="6248"/>
        <v>0</v>
      </c>
      <c r="DZ349" s="958" t="s">
        <v>357</v>
      </c>
      <c r="EA349" s="1190" t="s">
        <v>382</v>
      </c>
      <c r="EB349" s="1179" t="s">
        <v>149</v>
      </c>
      <c r="EC349" s="1180">
        <v>5</v>
      </c>
      <c r="ED349" s="1015">
        <v>250000</v>
      </c>
      <c r="EE349" s="1025">
        <f t="shared" si="6249"/>
        <v>1250000</v>
      </c>
      <c r="EF349" s="1016"/>
      <c r="EG349" s="898">
        <f t="shared" si="6250"/>
        <v>1</v>
      </c>
      <c r="EH349" s="898">
        <f t="shared" si="6251"/>
        <v>1</v>
      </c>
      <c r="EI349" s="899">
        <f t="shared" si="6252"/>
        <v>1</v>
      </c>
      <c r="EJ349" s="899">
        <f t="shared" si="6253"/>
        <v>1</v>
      </c>
      <c r="EK349" s="899">
        <f t="shared" si="6254"/>
        <v>1</v>
      </c>
      <c r="EL349" s="899">
        <f t="shared" si="6255"/>
        <v>1</v>
      </c>
      <c r="EM349" s="966">
        <f t="shared" si="6256"/>
        <v>1250000</v>
      </c>
      <c r="EN349" s="901">
        <f t="shared" si="6257"/>
        <v>0</v>
      </c>
      <c r="EQ349" s="958" t="s">
        <v>357</v>
      </c>
      <c r="ER349" s="1190" t="s">
        <v>382</v>
      </c>
      <c r="ES349" s="1179" t="s">
        <v>149</v>
      </c>
      <c r="ET349" s="1180">
        <v>5</v>
      </c>
      <c r="EU349" s="1015">
        <v>183150</v>
      </c>
      <c r="EV349" s="1025">
        <f t="shared" si="6258"/>
        <v>915750</v>
      </c>
      <c r="EW349" s="1016"/>
      <c r="EX349" s="898">
        <f t="shared" si="6259"/>
        <v>1</v>
      </c>
      <c r="EY349" s="898">
        <f t="shared" si="6260"/>
        <v>1</v>
      </c>
      <c r="EZ349" s="899">
        <f t="shared" si="6261"/>
        <v>1</v>
      </c>
      <c r="FA349" s="899">
        <f t="shared" si="6262"/>
        <v>1</v>
      </c>
      <c r="FB349" s="899">
        <f t="shared" si="6263"/>
        <v>1</v>
      </c>
      <c r="FC349" s="899">
        <f t="shared" si="6264"/>
        <v>1</v>
      </c>
      <c r="FD349" s="966">
        <f t="shared" si="6265"/>
        <v>915750</v>
      </c>
      <c r="FE349" s="901">
        <f t="shared" si="6266"/>
        <v>0</v>
      </c>
      <c r="FH349" s="958"/>
      <c r="FI349" s="1190"/>
      <c r="FJ349" s="1179"/>
      <c r="FK349" s="1180"/>
      <c r="FL349" s="1015"/>
      <c r="FM349" s="1025">
        <f t="shared" si="6267"/>
        <v>0</v>
      </c>
      <c r="FN349" s="1016"/>
      <c r="FO349" s="898" t="e">
        <f t="shared" si="6268"/>
        <v>#N/A</v>
      </c>
      <c r="FP349" s="898" t="e">
        <f t="shared" si="6269"/>
        <v>#N/A</v>
      </c>
      <c r="FQ349" s="899" t="e">
        <f t="shared" si="6270"/>
        <v>#N/A</v>
      </c>
      <c r="FR349" s="899">
        <f t="shared" si="6271"/>
        <v>0</v>
      </c>
      <c r="FS349" s="899">
        <f t="shared" si="6272"/>
        <v>0</v>
      </c>
      <c r="FT349" s="899" t="e">
        <f t="shared" si="6273"/>
        <v>#N/A</v>
      </c>
      <c r="FU349" s="966">
        <f t="shared" si="6274"/>
        <v>0</v>
      </c>
      <c r="FV349" s="901">
        <f t="shared" si="6275"/>
        <v>0</v>
      </c>
      <c r="FY349" s="958" t="s">
        <v>357</v>
      </c>
      <c r="FZ349" s="1190" t="s">
        <v>382</v>
      </c>
      <c r="GA349" s="1179" t="s">
        <v>149</v>
      </c>
      <c r="GB349" s="1180">
        <v>5</v>
      </c>
      <c r="GC349" s="1017">
        <v>186971</v>
      </c>
      <c r="GD349" s="1025">
        <f t="shared" si="6276"/>
        <v>934855</v>
      </c>
      <c r="GE349" s="1016"/>
      <c r="GF349" s="898">
        <f t="shared" si="6277"/>
        <v>1</v>
      </c>
      <c r="GG349" s="898">
        <f t="shared" si="6278"/>
        <v>1</v>
      </c>
      <c r="GH349" s="899">
        <f t="shared" si="6279"/>
        <v>1</v>
      </c>
      <c r="GI349" s="899">
        <f t="shared" si="6280"/>
        <v>1</v>
      </c>
      <c r="GJ349" s="899">
        <f t="shared" si="6281"/>
        <v>1</v>
      </c>
      <c r="GK349" s="899">
        <f t="shared" si="6282"/>
        <v>1</v>
      </c>
      <c r="GL349" s="966">
        <f t="shared" si="6283"/>
        <v>934855</v>
      </c>
      <c r="GM349" s="901">
        <f t="shared" si="6284"/>
        <v>0</v>
      </c>
      <c r="GP349" s="958" t="s">
        <v>357</v>
      </c>
      <c r="GQ349" s="1190" t="s">
        <v>382</v>
      </c>
      <c r="GR349" s="1179" t="s">
        <v>149</v>
      </c>
      <c r="GS349" s="1180">
        <v>5</v>
      </c>
      <c r="GT349" s="1015">
        <v>183250</v>
      </c>
      <c r="GU349" s="1025">
        <f t="shared" si="6285"/>
        <v>916250</v>
      </c>
      <c r="GV349" s="1016"/>
      <c r="GW349" s="898">
        <f t="shared" si="6286"/>
        <v>1</v>
      </c>
      <c r="GX349" s="898">
        <f t="shared" si="6287"/>
        <v>1</v>
      </c>
      <c r="GY349" s="899">
        <f t="shared" si="6288"/>
        <v>1</v>
      </c>
      <c r="GZ349" s="899">
        <f t="shared" si="6289"/>
        <v>1</v>
      </c>
      <c r="HA349" s="899">
        <f t="shared" si="6290"/>
        <v>1</v>
      </c>
      <c r="HB349" s="899">
        <f t="shared" si="6291"/>
        <v>1</v>
      </c>
      <c r="HC349" s="966">
        <f t="shared" si="6292"/>
        <v>916250</v>
      </c>
      <c r="HD349" s="901">
        <f t="shared" si="6293"/>
        <v>0</v>
      </c>
      <c r="HG349" s="958" t="s">
        <v>357</v>
      </c>
      <c r="HH349" s="1190" t="s">
        <v>382</v>
      </c>
      <c r="HI349" s="1179" t="s">
        <v>149</v>
      </c>
      <c r="HJ349" s="1180">
        <v>5</v>
      </c>
      <c r="HK349" s="1015">
        <v>601051</v>
      </c>
      <c r="HL349" s="1025">
        <f t="shared" si="6294"/>
        <v>3005255</v>
      </c>
      <c r="HM349" s="1016"/>
      <c r="HN349" s="898">
        <f t="shared" si="6295"/>
        <v>1</v>
      </c>
      <c r="HO349" s="898">
        <f t="shared" si="6296"/>
        <v>1</v>
      </c>
      <c r="HP349" s="899">
        <f t="shared" si="6297"/>
        <v>1</v>
      </c>
      <c r="HQ349" s="899">
        <f t="shared" si="6298"/>
        <v>1</v>
      </c>
      <c r="HR349" s="899">
        <f t="shared" si="6299"/>
        <v>1</v>
      </c>
      <c r="HS349" s="899">
        <f t="shared" si="6300"/>
        <v>1</v>
      </c>
      <c r="HT349" s="966">
        <f t="shared" si="6301"/>
        <v>3005255</v>
      </c>
      <c r="HU349" s="901">
        <f t="shared" si="6302"/>
        <v>0</v>
      </c>
      <c r="HX349" s="958" t="s">
        <v>357</v>
      </c>
      <c r="HY349" s="1190" t="s">
        <v>382</v>
      </c>
      <c r="HZ349" s="1179" t="s">
        <v>149</v>
      </c>
      <c r="IA349" s="1180">
        <v>5</v>
      </c>
      <c r="IB349" s="1020">
        <v>118070</v>
      </c>
      <c r="IC349" s="1027">
        <f t="shared" si="6303"/>
        <v>590350</v>
      </c>
      <c r="ID349" s="1016"/>
      <c r="IE349" s="898">
        <f t="shared" si="6304"/>
        <v>1</v>
      </c>
      <c r="IF349" s="898">
        <f t="shared" si="6305"/>
        <v>1</v>
      </c>
      <c r="IG349" s="899">
        <f t="shared" si="6306"/>
        <v>1</v>
      </c>
      <c r="IH349" s="899">
        <f t="shared" si="6307"/>
        <v>1</v>
      </c>
      <c r="II349" s="899">
        <f t="shared" si="6308"/>
        <v>1</v>
      </c>
      <c r="IJ349" s="899">
        <f t="shared" si="6309"/>
        <v>1</v>
      </c>
      <c r="IK349" s="966">
        <f t="shared" si="6310"/>
        <v>590350</v>
      </c>
      <c r="IL349" s="901">
        <f t="shared" si="6311"/>
        <v>0</v>
      </c>
      <c r="IO349" s="958" t="s">
        <v>357</v>
      </c>
      <c r="IP349" s="1190" t="s">
        <v>382</v>
      </c>
      <c r="IQ349" s="1179" t="s">
        <v>149</v>
      </c>
      <c r="IR349" s="1180">
        <v>5</v>
      </c>
      <c r="IS349" s="1015">
        <v>377715</v>
      </c>
      <c r="IT349" s="1025">
        <f t="shared" si="6312"/>
        <v>1888575</v>
      </c>
      <c r="IU349" s="1016"/>
      <c r="IV349" s="898">
        <f t="shared" si="6313"/>
        <v>1</v>
      </c>
      <c r="IW349" s="898">
        <f t="shared" si="6314"/>
        <v>1</v>
      </c>
      <c r="IX349" s="899">
        <f t="shared" si="6315"/>
        <v>1</v>
      </c>
      <c r="IY349" s="899">
        <f t="shared" si="6316"/>
        <v>1</v>
      </c>
      <c r="IZ349" s="899">
        <f t="shared" si="6317"/>
        <v>1</v>
      </c>
      <c r="JA349" s="899">
        <f t="shared" si="6318"/>
        <v>1</v>
      </c>
      <c r="JB349" s="966">
        <f t="shared" si="6319"/>
        <v>1888575</v>
      </c>
      <c r="JC349" s="901">
        <f t="shared" si="6320"/>
        <v>0</v>
      </c>
      <c r="JF349" s="958" t="s">
        <v>357</v>
      </c>
      <c r="JG349" s="1190" t="s">
        <v>382</v>
      </c>
      <c r="JH349" s="1179" t="s">
        <v>149</v>
      </c>
      <c r="JI349" s="1180">
        <v>5</v>
      </c>
      <c r="JJ349" s="1015">
        <v>383000</v>
      </c>
      <c r="JK349" s="1025">
        <f t="shared" si="6321"/>
        <v>1915000</v>
      </c>
      <c r="JL349" s="1016"/>
      <c r="JM349" s="898">
        <f t="shared" si="6322"/>
        <v>1</v>
      </c>
      <c r="JN349" s="898">
        <f t="shared" si="6323"/>
        <v>1</v>
      </c>
      <c r="JO349" s="899">
        <f t="shared" si="6324"/>
        <v>1</v>
      </c>
      <c r="JP349" s="899">
        <f t="shared" si="6325"/>
        <v>1</v>
      </c>
      <c r="JQ349" s="899">
        <f t="shared" si="6326"/>
        <v>1</v>
      </c>
      <c r="JR349" s="899">
        <f t="shared" si="6327"/>
        <v>1</v>
      </c>
      <c r="JS349" s="966">
        <f t="shared" si="6328"/>
        <v>1915000</v>
      </c>
      <c r="JT349" s="901">
        <f t="shared" si="6329"/>
        <v>0</v>
      </c>
      <c r="JW349" s="958" t="s">
        <v>357</v>
      </c>
      <c r="JX349" s="1190" t="s">
        <v>382</v>
      </c>
      <c r="JY349" s="1179" t="s">
        <v>149</v>
      </c>
      <c r="JZ349" s="1180">
        <v>5</v>
      </c>
      <c r="KA349" s="1015">
        <v>175981.90785000002</v>
      </c>
      <c r="KB349" s="1025">
        <f t="shared" si="6330"/>
        <v>879910</v>
      </c>
      <c r="KC349" s="1016"/>
      <c r="KD349" s="898">
        <f t="shared" si="6331"/>
        <v>1</v>
      </c>
      <c r="KE349" s="898">
        <f t="shared" si="6332"/>
        <v>1</v>
      </c>
      <c r="KF349" s="899">
        <f t="shared" si="6333"/>
        <v>1</v>
      </c>
      <c r="KG349" s="899">
        <f t="shared" si="6334"/>
        <v>1</v>
      </c>
      <c r="KH349" s="899">
        <f t="shared" si="6335"/>
        <v>1</v>
      </c>
      <c r="KI349" s="899">
        <f t="shared" si="6336"/>
        <v>1</v>
      </c>
      <c r="KJ349" s="966">
        <f t="shared" si="6337"/>
        <v>879910</v>
      </c>
      <c r="KK349" s="901">
        <f t="shared" si="6338"/>
        <v>0</v>
      </c>
      <c r="KN349" s="958" t="s">
        <v>357</v>
      </c>
      <c r="KO349" s="1190" t="s">
        <v>382</v>
      </c>
      <c r="KP349" s="1179" t="s">
        <v>149</v>
      </c>
      <c r="KQ349" s="1180">
        <v>5</v>
      </c>
      <c r="KR349" s="1015">
        <v>127050</v>
      </c>
      <c r="KS349" s="1025">
        <f t="shared" si="6339"/>
        <v>635250</v>
      </c>
      <c r="KT349" s="1016"/>
      <c r="KU349" s="898">
        <f t="shared" si="6340"/>
        <v>1</v>
      </c>
      <c r="KV349" s="898">
        <f t="shared" si="6341"/>
        <v>1</v>
      </c>
      <c r="KW349" s="899">
        <f t="shared" si="6342"/>
        <v>1</v>
      </c>
      <c r="KX349" s="899">
        <f t="shared" si="6343"/>
        <v>1</v>
      </c>
      <c r="KY349" s="899">
        <f t="shared" si="6344"/>
        <v>1</v>
      </c>
      <c r="KZ349" s="899">
        <f t="shared" si="6345"/>
        <v>1</v>
      </c>
      <c r="LA349" s="966">
        <f t="shared" si="6346"/>
        <v>635250</v>
      </c>
      <c r="LB349" s="901">
        <f t="shared" si="6347"/>
        <v>0</v>
      </c>
      <c r="LE349" s="958" t="s">
        <v>357</v>
      </c>
      <c r="LF349" s="1190" t="s">
        <v>382</v>
      </c>
      <c r="LG349" s="1179" t="s">
        <v>149</v>
      </c>
      <c r="LH349" s="1180">
        <v>5</v>
      </c>
      <c r="LI349" s="1021">
        <v>348950</v>
      </c>
      <c r="LJ349" s="1028">
        <f t="shared" si="6348"/>
        <v>1744750</v>
      </c>
      <c r="LK349" s="1016"/>
      <c r="LL349" s="898">
        <f t="shared" si="6349"/>
        <v>1</v>
      </c>
      <c r="LM349" s="898">
        <f t="shared" si="6350"/>
        <v>1</v>
      </c>
      <c r="LN349" s="899">
        <f t="shared" si="6351"/>
        <v>1</v>
      </c>
      <c r="LO349" s="899">
        <f t="shared" si="6352"/>
        <v>1</v>
      </c>
      <c r="LP349" s="899">
        <f t="shared" si="6353"/>
        <v>1</v>
      </c>
      <c r="LQ349" s="899">
        <f t="shared" si="6354"/>
        <v>1</v>
      </c>
      <c r="LR349" s="966">
        <f t="shared" si="6355"/>
        <v>1744750</v>
      </c>
      <c r="LS349" s="901">
        <f t="shared" si="6356"/>
        <v>0</v>
      </c>
      <c r="LV349" s="958" t="s">
        <v>357</v>
      </c>
      <c r="LW349" s="1190" t="s">
        <v>382</v>
      </c>
      <c r="LX349" s="1179" t="s">
        <v>149</v>
      </c>
      <c r="LY349" s="1180">
        <v>5</v>
      </c>
      <c r="LZ349" s="1015">
        <v>96200</v>
      </c>
      <c r="MA349" s="1025">
        <f t="shared" si="6357"/>
        <v>481000</v>
      </c>
      <c r="MB349" s="1016"/>
      <c r="MC349" s="898">
        <f t="shared" si="6358"/>
        <v>1</v>
      </c>
      <c r="MD349" s="898">
        <f t="shared" si="6359"/>
        <v>1</v>
      </c>
      <c r="ME349" s="899">
        <f t="shared" si="6360"/>
        <v>1</v>
      </c>
      <c r="MF349" s="899">
        <f t="shared" si="6361"/>
        <v>1</v>
      </c>
      <c r="MG349" s="899">
        <f t="shared" si="6362"/>
        <v>1</v>
      </c>
      <c r="MH349" s="899">
        <f t="shared" si="6363"/>
        <v>1</v>
      </c>
      <c r="MI349" s="966">
        <f t="shared" si="6364"/>
        <v>481000</v>
      </c>
      <c r="MJ349" s="901">
        <f t="shared" si="6365"/>
        <v>0</v>
      </c>
      <c r="MM349" s="958" t="s">
        <v>357</v>
      </c>
      <c r="MN349" s="1190" t="s">
        <v>382</v>
      </c>
      <c r="MO349" s="1179" t="s">
        <v>149</v>
      </c>
      <c r="MP349" s="1180">
        <v>5</v>
      </c>
      <c r="MQ349" s="1015">
        <v>315000</v>
      </c>
      <c r="MR349" s="1025">
        <f t="shared" si="6366"/>
        <v>1575000</v>
      </c>
      <c r="MS349" s="1016"/>
      <c r="MT349" s="898">
        <f t="shared" si="6367"/>
        <v>1</v>
      </c>
      <c r="MU349" s="898">
        <f t="shared" si="6368"/>
        <v>1</v>
      </c>
      <c r="MV349" s="899">
        <f t="shared" si="6369"/>
        <v>1</v>
      </c>
      <c r="MW349" s="899">
        <f t="shared" si="6370"/>
        <v>1</v>
      </c>
      <c r="MX349" s="899">
        <f t="shared" si="6371"/>
        <v>1</v>
      </c>
      <c r="MY349" s="899">
        <f t="shared" si="6372"/>
        <v>1</v>
      </c>
      <c r="MZ349" s="966">
        <f t="shared" si="6373"/>
        <v>1575000</v>
      </c>
      <c r="NA349" s="901">
        <f t="shared" si="6374"/>
        <v>0</v>
      </c>
      <c r="ND349" s="975" t="s">
        <v>357</v>
      </c>
      <c r="NE349" s="976" t="s">
        <v>382</v>
      </c>
      <c r="NF349" s="1175" t="s">
        <v>149</v>
      </c>
      <c r="NG349" s="1176">
        <v>5</v>
      </c>
      <c r="NH349" s="979">
        <v>234217.17</v>
      </c>
      <c r="NI349" s="980">
        <v>1171086</v>
      </c>
      <c r="NJ349" s="1016"/>
      <c r="NK349" s="898">
        <f t="shared" si="6375"/>
        <v>1</v>
      </c>
      <c r="NL349" s="898">
        <f t="shared" si="6376"/>
        <v>1</v>
      </c>
      <c r="NM349" s="899">
        <f t="shared" si="6377"/>
        <v>1</v>
      </c>
      <c r="NN349" s="899">
        <f t="shared" si="6378"/>
        <v>1</v>
      </c>
      <c r="NO349" s="899">
        <f t="shared" si="6379"/>
        <v>1</v>
      </c>
      <c r="NP349" s="899">
        <f t="shared" si="6380"/>
        <v>1</v>
      </c>
      <c r="NQ349" s="966">
        <f t="shared" si="6381"/>
        <v>1171086</v>
      </c>
      <c r="NR349" s="901">
        <f t="shared" si="6382"/>
        <v>0</v>
      </c>
      <c r="NU349" s="981" t="s">
        <v>357</v>
      </c>
      <c r="NV349" s="982" t="s">
        <v>382</v>
      </c>
      <c r="NW349" s="1177" t="s">
        <v>149</v>
      </c>
      <c r="NX349" s="1178">
        <v>5</v>
      </c>
      <c r="NY349" s="1022">
        <v>236583</v>
      </c>
      <c r="NZ349" s="986">
        <f t="shared" si="6383"/>
        <v>1182915</v>
      </c>
      <c r="OA349" s="1016"/>
      <c r="OB349" s="898">
        <f t="shared" si="6384"/>
        <v>1</v>
      </c>
      <c r="OC349" s="898">
        <f t="shared" si="6385"/>
        <v>1</v>
      </c>
      <c r="OD349" s="899">
        <f t="shared" si="6386"/>
        <v>1</v>
      </c>
      <c r="OE349" s="899">
        <f t="shared" si="6387"/>
        <v>1</v>
      </c>
      <c r="OF349" s="899">
        <f t="shared" si="6388"/>
        <v>1</v>
      </c>
      <c r="OG349" s="899">
        <f t="shared" si="6389"/>
        <v>1</v>
      </c>
      <c r="OH349" s="966">
        <f t="shared" si="6390"/>
        <v>1182915</v>
      </c>
      <c r="OI349" s="901">
        <f t="shared" si="6391"/>
        <v>0</v>
      </c>
      <c r="OL349" s="958" t="s">
        <v>357</v>
      </c>
      <c r="OM349" s="1190" t="s">
        <v>382</v>
      </c>
      <c r="ON349" s="1179" t="s">
        <v>149</v>
      </c>
      <c r="OO349" s="1180">
        <v>5</v>
      </c>
      <c r="OP349" s="1015">
        <v>363843</v>
      </c>
      <c r="OQ349" s="1025">
        <f t="shared" si="6392"/>
        <v>1819215</v>
      </c>
      <c r="OR349" s="1016"/>
      <c r="OS349" s="898">
        <f t="shared" si="6393"/>
        <v>1</v>
      </c>
      <c r="OT349" s="898">
        <f t="shared" si="6394"/>
        <v>1</v>
      </c>
      <c r="OU349" s="899">
        <f t="shared" si="6395"/>
        <v>1</v>
      </c>
      <c r="OV349" s="899">
        <f t="shared" si="6396"/>
        <v>1</v>
      </c>
      <c r="OW349" s="899">
        <f t="shared" si="6397"/>
        <v>1</v>
      </c>
      <c r="OX349" s="899">
        <f t="shared" si="6398"/>
        <v>1</v>
      </c>
      <c r="OY349" s="966">
        <f t="shared" si="6399"/>
        <v>1819215</v>
      </c>
      <c r="OZ349" s="901">
        <f t="shared" si="6400"/>
        <v>0</v>
      </c>
      <c r="PC349" s="958" t="s">
        <v>357</v>
      </c>
      <c r="PD349" s="1190" t="s">
        <v>382</v>
      </c>
      <c r="PE349" s="1179" t="s">
        <v>149</v>
      </c>
      <c r="PF349" s="1180">
        <v>5</v>
      </c>
      <c r="PG349" s="1023">
        <v>1119253</v>
      </c>
      <c r="PH349" s="1029">
        <v>5596265</v>
      </c>
      <c r="PI349" s="1181"/>
      <c r="PJ349" s="898">
        <f t="shared" si="6401"/>
        <v>1</v>
      </c>
      <c r="PK349" s="898">
        <f t="shared" si="6402"/>
        <v>1</v>
      </c>
      <c r="PL349" s="899">
        <f t="shared" si="6403"/>
        <v>1</v>
      </c>
      <c r="PM349" s="899">
        <f t="shared" si="6404"/>
        <v>1</v>
      </c>
      <c r="PN349" s="899">
        <f t="shared" si="6405"/>
        <v>1</v>
      </c>
      <c r="PO349" s="899">
        <f t="shared" si="6406"/>
        <v>1</v>
      </c>
      <c r="PP349" s="966">
        <f t="shared" si="6407"/>
        <v>5596265</v>
      </c>
      <c r="PQ349" s="901">
        <f t="shared" si="6408"/>
        <v>0</v>
      </c>
      <c r="PT349" s="958" t="s">
        <v>357</v>
      </c>
      <c r="PU349" s="1190" t="s">
        <v>382</v>
      </c>
      <c r="PV349" s="1179" t="s">
        <v>149</v>
      </c>
      <c r="PW349" s="1180">
        <v>5</v>
      </c>
      <c r="PX349" s="1015">
        <v>183060</v>
      </c>
      <c r="PY349" s="1025">
        <f t="shared" si="6409"/>
        <v>915300</v>
      </c>
      <c r="PZ349" s="1016"/>
      <c r="QA349" s="898">
        <f t="shared" si="6410"/>
        <v>1</v>
      </c>
      <c r="QB349" s="898">
        <f t="shared" si="6411"/>
        <v>1</v>
      </c>
      <c r="QC349" s="899">
        <f t="shared" si="6412"/>
        <v>1</v>
      </c>
      <c r="QD349" s="899">
        <f t="shared" si="6413"/>
        <v>1</v>
      </c>
      <c r="QE349" s="899">
        <f t="shared" si="6414"/>
        <v>1</v>
      </c>
      <c r="QF349" s="899">
        <f t="shared" si="6415"/>
        <v>1</v>
      </c>
      <c r="QG349" s="966">
        <f t="shared" si="6416"/>
        <v>915300</v>
      </c>
      <c r="QH349" s="901">
        <f t="shared" si="6417"/>
        <v>0</v>
      </c>
      <c r="QK349" s="958" t="s">
        <v>357</v>
      </c>
      <c r="QL349" s="1190" t="s">
        <v>382</v>
      </c>
      <c r="QM349" s="1179" t="s">
        <v>149</v>
      </c>
      <c r="QN349" s="1180">
        <v>5</v>
      </c>
      <c r="QO349" s="1021">
        <v>350694.74999999994</v>
      </c>
      <c r="QP349" s="1028">
        <f t="shared" si="6418"/>
        <v>1753474</v>
      </c>
      <c r="QQ349" s="1016"/>
      <c r="QR349" s="898">
        <f t="shared" si="6419"/>
        <v>1</v>
      </c>
      <c r="QS349" s="898">
        <f t="shared" si="6420"/>
        <v>1</v>
      </c>
      <c r="QT349" s="899">
        <f t="shared" si="6421"/>
        <v>1</v>
      </c>
      <c r="QU349" s="899">
        <f t="shared" si="6422"/>
        <v>1</v>
      </c>
      <c r="QV349" s="899">
        <f t="shared" si="6423"/>
        <v>1</v>
      </c>
      <c r="QW349" s="899">
        <f t="shared" si="6424"/>
        <v>1</v>
      </c>
      <c r="QX349" s="966">
        <f t="shared" si="6425"/>
        <v>1753474</v>
      </c>
      <c r="QY349" s="901">
        <f t="shared" si="6426"/>
        <v>0</v>
      </c>
      <c r="RB349" s="419"/>
      <c r="RC349" s="420"/>
      <c r="RD349" s="413"/>
      <c r="RE349" s="414"/>
      <c r="RF349" s="415"/>
      <c r="RG349" s="416"/>
      <c r="RH349" s="416"/>
      <c r="RI349" s="898" t="e">
        <f>IF(EXACT(VLOOKUP(RB349,OFERTA_0,2,FALSE),RC349),1,0)</f>
        <v>#N/A</v>
      </c>
      <c r="RJ349" s="898" t="e">
        <f>IF(EXACT(VLOOKUP(RB349,OFERTA_0,3,FALSE),RD349),1,0)</f>
        <v>#N/A</v>
      </c>
      <c r="RK349" s="899" t="e">
        <f>IF(EXACT(VLOOKUP(RB349,OFERTA_0,4,FALSE),RE349),1,0)</f>
        <v>#N/A</v>
      </c>
      <c r="RL349" s="899">
        <f t="shared" si="6427"/>
        <v>0</v>
      </c>
      <c r="RM349" s="899">
        <f t="shared" si="6427"/>
        <v>0</v>
      </c>
      <c r="RN349" s="899" t="e">
        <f>PRODUCT(RI349:RM349)</f>
        <v>#N/A</v>
      </c>
      <c r="RO349" s="966">
        <f>ROUND(RG349,0)</f>
        <v>0</v>
      </c>
      <c r="RP349" s="901">
        <f>RG349-RO349</f>
        <v>0</v>
      </c>
      <c r="RS349" s="419"/>
      <c r="RT349" s="420"/>
      <c r="RU349" s="413"/>
      <c r="RV349" s="414"/>
      <c r="RW349" s="415"/>
      <c r="RX349" s="416"/>
      <c r="RY349" s="416"/>
      <c r="RZ349" s="898" t="e">
        <f>IF(EXACT(VLOOKUP(RS349,OFERTA_0,2,FALSE),RT349),1,0)</f>
        <v>#N/A</v>
      </c>
      <c r="SA349" s="898" t="e">
        <f>IF(EXACT(VLOOKUP(RS349,OFERTA_0,3,FALSE),RU349),1,0)</f>
        <v>#N/A</v>
      </c>
      <c r="SB349" s="899" t="e">
        <f>IF(EXACT(VLOOKUP(RS349,OFERTA_0,4,FALSE),RV349),1,0)</f>
        <v>#N/A</v>
      </c>
      <c r="SC349" s="899">
        <f t="shared" si="6428"/>
        <v>0</v>
      </c>
      <c r="SD349" s="899">
        <f t="shared" si="6428"/>
        <v>0</v>
      </c>
      <c r="SE349" s="899" t="e">
        <f>PRODUCT(RZ349:SD349)</f>
        <v>#N/A</v>
      </c>
      <c r="SF349" s="966">
        <f>ROUND(RX349,0)</f>
        <v>0</v>
      </c>
      <c r="SG349" s="901">
        <f>RX349-SF349</f>
        <v>0</v>
      </c>
      <c r="SJ349" s="419"/>
      <c r="SK349" s="420"/>
      <c r="SL349" s="413"/>
      <c r="SM349" s="414"/>
      <c r="SN349" s="415"/>
      <c r="SO349" s="416"/>
      <c r="SP349" s="416"/>
      <c r="SQ349" s="898" t="e">
        <f>IF(EXACT(VLOOKUP(SJ349,OFERTA_0,2,FALSE),SK349),1,0)</f>
        <v>#N/A</v>
      </c>
      <c r="SR349" s="898" t="e">
        <f>IF(EXACT(VLOOKUP(SJ349,OFERTA_0,3,FALSE),SL349),1,0)</f>
        <v>#N/A</v>
      </c>
      <c r="SS349" s="899" t="e">
        <f>IF(EXACT(VLOOKUP(SJ349,OFERTA_0,4,FALSE),SM349),1,0)</f>
        <v>#N/A</v>
      </c>
      <c r="ST349" s="899">
        <f t="shared" si="6429"/>
        <v>0</v>
      </c>
      <c r="SU349" s="899">
        <f t="shared" si="6429"/>
        <v>0</v>
      </c>
      <c r="SV349" s="899" t="e">
        <f>PRODUCT(SQ349:SU349)</f>
        <v>#N/A</v>
      </c>
      <c r="SW349" s="966">
        <f>ROUND(SO349,0)</f>
        <v>0</v>
      </c>
      <c r="SX349" s="901">
        <f>SO349-SW349</f>
        <v>0</v>
      </c>
    </row>
    <row r="350" spans="2:518" ht="47.25" customHeight="1" thickTop="1" thickBot="1">
      <c r="B350" s="958" t="s">
        <v>358</v>
      </c>
      <c r="C350" s="1190" t="s">
        <v>690</v>
      </c>
      <c r="D350" s="1179" t="s">
        <v>149</v>
      </c>
      <c r="E350" s="1180">
        <v>1</v>
      </c>
      <c r="F350" s="1015"/>
      <c r="G350" s="1025">
        <f t="shared" si="6185"/>
        <v>0</v>
      </c>
      <c r="H350" s="1016"/>
      <c r="K350" s="958" t="s">
        <v>358</v>
      </c>
      <c r="L350" s="1190" t="s">
        <v>690</v>
      </c>
      <c r="M350" s="1179" t="s">
        <v>149</v>
      </c>
      <c r="N350" s="1180">
        <v>1</v>
      </c>
      <c r="O350" s="1017">
        <v>427838</v>
      </c>
      <c r="P350" s="1025">
        <f t="shared" si="6186"/>
        <v>427838</v>
      </c>
      <c r="Q350" s="1016"/>
      <c r="R350" s="898">
        <f t="shared" si="6187"/>
        <v>1</v>
      </c>
      <c r="S350" s="898">
        <f t="shared" si="6188"/>
        <v>1</v>
      </c>
      <c r="T350" s="899">
        <f t="shared" si="6189"/>
        <v>1</v>
      </c>
      <c r="U350" s="899">
        <f t="shared" si="6190"/>
        <v>1</v>
      </c>
      <c r="V350" s="899">
        <f t="shared" si="6191"/>
        <v>1</v>
      </c>
      <c r="W350" s="899">
        <f t="shared" si="6192"/>
        <v>1</v>
      </c>
      <c r="X350" s="966">
        <f t="shared" si="6193"/>
        <v>427838</v>
      </c>
      <c r="Y350" s="901">
        <f t="shared" si="6194"/>
        <v>0</v>
      </c>
      <c r="Z350" s="872"/>
      <c r="AA350" s="872"/>
      <c r="AB350" s="958" t="s">
        <v>358</v>
      </c>
      <c r="AC350" s="1190" t="s">
        <v>690</v>
      </c>
      <c r="AD350" s="1179" t="s">
        <v>149</v>
      </c>
      <c r="AE350" s="1180">
        <v>1</v>
      </c>
      <c r="AF350" s="1015">
        <v>971040</v>
      </c>
      <c r="AG350" s="1025">
        <f t="shared" si="6195"/>
        <v>971040</v>
      </c>
      <c r="AH350" s="1016"/>
      <c r="AI350" s="898">
        <f t="shared" si="6196"/>
        <v>1</v>
      </c>
      <c r="AJ350" s="898">
        <f t="shared" si="6197"/>
        <v>1</v>
      </c>
      <c r="AK350" s="899">
        <f t="shared" si="6198"/>
        <v>1</v>
      </c>
      <c r="AL350" s="899">
        <f t="shared" si="6199"/>
        <v>1</v>
      </c>
      <c r="AM350" s="899">
        <f t="shared" si="6200"/>
        <v>1</v>
      </c>
      <c r="AN350" s="899">
        <f t="shared" si="6201"/>
        <v>1</v>
      </c>
      <c r="AO350" s="966">
        <f t="shared" si="6202"/>
        <v>971040</v>
      </c>
      <c r="AP350" s="901">
        <f t="shared" si="6203"/>
        <v>0</v>
      </c>
      <c r="AQ350" s="872"/>
      <c r="AR350" s="872"/>
      <c r="AS350" s="958" t="s">
        <v>358</v>
      </c>
      <c r="AT350" s="1191" t="s">
        <v>690</v>
      </c>
      <c r="AU350" s="1179" t="s">
        <v>149</v>
      </c>
      <c r="AV350" s="1180">
        <v>1</v>
      </c>
      <c r="AW350" s="1019">
        <v>120000</v>
      </c>
      <c r="AX350" s="1026">
        <f t="shared" si="6204"/>
        <v>120000</v>
      </c>
      <c r="AY350" s="1016"/>
      <c r="AZ350" s="898">
        <f t="shared" si="6205"/>
        <v>1</v>
      </c>
      <c r="BA350" s="898">
        <f t="shared" si="6206"/>
        <v>1</v>
      </c>
      <c r="BB350" s="899">
        <f t="shared" si="6207"/>
        <v>1</v>
      </c>
      <c r="BC350" s="899">
        <f t="shared" si="6208"/>
        <v>1</v>
      </c>
      <c r="BD350" s="899">
        <f t="shared" si="6209"/>
        <v>1</v>
      </c>
      <c r="BE350" s="899">
        <f t="shared" si="6210"/>
        <v>1</v>
      </c>
      <c r="BF350" s="966">
        <f t="shared" si="6211"/>
        <v>120000</v>
      </c>
      <c r="BG350" s="901">
        <f t="shared" si="6212"/>
        <v>0</v>
      </c>
      <c r="BJ350" s="958" t="s">
        <v>358</v>
      </c>
      <c r="BK350" s="1190" t="s">
        <v>690</v>
      </c>
      <c r="BL350" s="1179" t="s">
        <v>149</v>
      </c>
      <c r="BM350" s="1180">
        <v>1</v>
      </c>
      <c r="BN350" s="1015">
        <v>493185</v>
      </c>
      <c r="BO350" s="1025">
        <f t="shared" si="6213"/>
        <v>493185</v>
      </c>
      <c r="BP350" s="1016"/>
      <c r="BQ350" s="898">
        <f t="shared" si="6214"/>
        <v>1</v>
      </c>
      <c r="BR350" s="898">
        <f t="shared" si="6215"/>
        <v>1</v>
      </c>
      <c r="BS350" s="899">
        <f t="shared" si="6216"/>
        <v>1</v>
      </c>
      <c r="BT350" s="899">
        <f t="shared" si="6217"/>
        <v>1</v>
      </c>
      <c r="BU350" s="899">
        <f t="shared" si="6218"/>
        <v>1</v>
      </c>
      <c r="BV350" s="899">
        <f t="shared" si="6219"/>
        <v>1</v>
      </c>
      <c r="BW350" s="966">
        <f t="shared" si="6220"/>
        <v>493185</v>
      </c>
      <c r="BX350" s="901">
        <f t="shared" si="6221"/>
        <v>0</v>
      </c>
      <c r="CA350" s="958" t="s">
        <v>358</v>
      </c>
      <c r="CB350" s="1190" t="s">
        <v>690</v>
      </c>
      <c r="CC350" s="1179" t="s">
        <v>149</v>
      </c>
      <c r="CD350" s="1180">
        <v>1</v>
      </c>
      <c r="CE350" s="1015">
        <v>416714</v>
      </c>
      <c r="CF350" s="1025">
        <f t="shared" si="6222"/>
        <v>416714</v>
      </c>
      <c r="CG350" s="1016"/>
      <c r="CH350" s="898">
        <f t="shared" si="6223"/>
        <v>1</v>
      </c>
      <c r="CI350" s="898">
        <f t="shared" si="6224"/>
        <v>1</v>
      </c>
      <c r="CJ350" s="899">
        <f t="shared" si="6225"/>
        <v>1</v>
      </c>
      <c r="CK350" s="899">
        <f t="shared" si="6226"/>
        <v>1</v>
      </c>
      <c r="CL350" s="899">
        <f t="shared" si="6227"/>
        <v>1</v>
      </c>
      <c r="CM350" s="899">
        <f t="shared" si="6228"/>
        <v>1</v>
      </c>
      <c r="CN350" s="966">
        <f t="shared" si="6229"/>
        <v>416714</v>
      </c>
      <c r="CO350" s="901">
        <f t="shared" si="6230"/>
        <v>0</v>
      </c>
      <c r="CR350" s="958" t="s">
        <v>358</v>
      </c>
      <c r="CS350" s="1190" t="s">
        <v>690</v>
      </c>
      <c r="CT350" s="1179" t="s">
        <v>149</v>
      </c>
      <c r="CU350" s="1180">
        <v>1</v>
      </c>
      <c r="CV350" s="1015">
        <v>489000</v>
      </c>
      <c r="CW350" s="1025">
        <f t="shared" si="6231"/>
        <v>489000</v>
      </c>
      <c r="CX350" s="1016"/>
      <c r="CY350" s="898">
        <f t="shared" si="6232"/>
        <v>1</v>
      </c>
      <c r="CZ350" s="898">
        <f t="shared" si="6233"/>
        <v>1</v>
      </c>
      <c r="DA350" s="899">
        <f t="shared" si="6234"/>
        <v>1</v>
      </c>
      <c r="DB350" s="899">
        <f t="shared" si="6235"/>
        <v>1</v>
      </c>
      <c r="DC350" s="899">
        <f t="shared" si="6236"/>
        <v>1</v>
      </c>
      <c r="DD350" s="899">
        <f t="shared" si="6237"/>
        <v>1</v>
      </c>
      <c r="DE350" s="966">
        <f t="shared" si="6238"/>
        <v>489000</v>
      </c>
      <c r="DF350" s="901">
        <f t="shared" si="6239"/>
        <v>0</v>
      </c>
      <c r="DI350" s="958" t="s">
        <v>358</v>
      </c>
      <c r="DJ350" s="1190" t="s">
        <v>690</v>
      </c>
      <c r="DK350" s="1179" t="s">
        <v>149</v>
      </c>
      <c r="DL350" s="1180">
        <v>1</v>
      </c>
      <c r="DM350" s="1015">
        <v>106994</v>
      </c>
      <c r="DN350" s="1025">
        <f t="shared" si="6240"/>
        <v>106994</v>
      </c>
      <c r="DO350" s="1016"/>
      <c r="DP350" s="898">
        <f t="shared" si="6241"/>
        <v>1</v>
      </c>
      <c r="DQ350" s="898">
        <f t="shared" si="6242"/>
        <v>1</v>
      </c>
      <c r="DR350" s="899">
        <f t="shared" si="6243"/>
        <v>1</v>
      </c>
      <c r="DS350" s="899">
        <f t="shared" si="6244"/>
        <v>1</v>
      </c>
      <c r="DT350" s="899">
        <f t="shared" si="6245"/>
        <v>1</v>
      </c>
      <c r="DU350" s="899">
        <f t="shared" si="6246"/>
        <v>1</v>
      </c>
      <c r="DV350" s="966">
        <f t="shared" si="6247"/>
        <v>106994</v>
      </c>
      <c r="DW350" s="901">
        <f t="shared" si="6248"/>
        <v>0</v>
      </c>
      <c r="DZ350" s="958" t="s">
        <v>358</v>
      </c>
      <c r="EA350" s="1190" t="s">
        <v>690</v>
      </c>
      <c r="EB350" s="1179" t="s">
        <v>149</v>
      </c>
      <c r="EC350" s="1180">
        <v>1</v>
      </c>
      <c r="ED350" s="1015">
        <v>85400</v>
      </c>
      <c r="EE350" s="1025">
        <f t="shared" si="6249"/>
        <v>85400</v>
      </c>
      <c r="EF350" s="1016"/>
      <c r="EG350" s="898">
        <f t="shared" si="6250"/>
        <v>1</v>
      </c>
      <c r="EH350" s="898">
        <f t="shared" si="6251"/>
        <v>1</v>
      </c>
      <c r="EI350" s="899">
        <f t="shared" si="6252"/>
        <v>1</v>
      </c>
      <c r="EJ350" s="899">
        <f t="shared" si="6253"/>
        <v>1</v>
      </c>
      <c r="EK350" s="899">
        <f t="shared" si="6254"/>
        <v>1</v>
      </c>
      <c r="EL350" s="899">
        <f t="shared" si="6255"/>
        <v>1</v>
      </c>
      <c r="EM350" s="966">
        <f t="shared" si="6256"/>
        <v>85400</v>
      </c>
      <c r="EN350" s="901">
        <f t="shared" si="6257"/>
        <v>0</v>
      </c>
      <c r="EQ350" s="958" t="s">
        <v>358</v>
      </c>
      <c r="ER350" s="1190" t="s">
        <v>690</v>
      </c>
      <c r="ES350" s="1179" t="s">
        <v>149</v>
      </c>
      <c r="ET350" s="1180">
        <v>1</v>
      </c>
      <c r="EU350" s="1015">
        <v>419500</v>
      </c>
      <c r="EV350" s="1025">
        <f t="shared" si="6258"/>
        <v>419500</v>
      </c>
      <c r="EW350" s="1016"/>
      <c r="EX350" s="898">
        <f t="shared" si="6259"/>
        <v>1</v>
      </c>
      <c r="EY350" s="898">
        <f t="shared" si="6260"/>
        <v>1</v>
      </c>
      <c r="EZ350" s="899">
        <f t="shared" si="6261"/>
        <v>1</v>
      </c>
      <c r="FA350" s="899">
        <f t="shared" si="6262"/>
        <v>1</v>
      </c>
      <c r="FB350" s="899">
        <f t="shared" si="6263"/>
        <v>1</v>
      </c>
      <c r="FC350" s="899">
        <f t="shared" si="6264"/>
        <v>1</v>
      </c>
      <c r="FD350" s="966">
        <f t="shared" si="6265"/>
        <v>419500</v>
      </c>
      <c r="FE350" s="901">
        <f t="shared" si="6266"/>
        <v>0</v>
      </c>
      <c r="FH350" s="958"/>
      <c r="FI350" s="1190"/>
      <c r="FJ350" s="1179"/>
      <c r="FK350" s="1180"/>
      <c r="FL350" s="1015"/>
      <c r="FM350" s="1025">
        <f t="shared" si="6267"/>
        <v>0</v>
      </c>
      <c r="FN350" s="1016"/>
      <c r="FO350" s="898" t="e">
        <f t="shared" si="6268"/>
        <v>#N/A</v>
      </c>
      <c r="FP350" s="898" t="e">
        <f t="shared" si="6269"/>
        <v>#N/A</v>
      </c>
      <c r="FQ350" s="899" t="e">
        <f t="shared" si="6270"/>
        <v>#N/A</v>
      </c>
      <c r="FR350" s="899">
        <f t="shared" si="6271"/>
        <v>0</v>
      </c>
      <c r="FS350" s="899">
        <f t="shared" si="6272"/>
        <v>0</v>
      </c>
      <c r="FT350" s="899" t="e">
        <f t="shared" si="6273"/>
        <v>#N/A</v>
      </c>
      <c r="FU350" s="966">
        <f t="shared" si="6274"/>
        <v>0</v>
      </c>
      <c r="FV350" s="901">
        <f t="shared" si="6275"/>
        <v>0</v>
      </c>
      <c r="FY350" s="958" t="s">
        <v>358</v>
      </c>
      <c r="FZ350" s="1190" t="s">
        <v>690</v>
      </c>
      <c r="GA350" s="1179" t="s">
        <v>149</v>
      </c>
      <c r="GB350" s="1180">
        <v>1</v>
      </c>
      <c r="GC350" s="1017">
        <v>427838</v>
      </c>
      <c r="GD350" s="1025">
        <f t="shared" si="6276"/>
        <v>427838</v>
      </c>
      <c r="GE350" s="1016"/>
      <c r="GF350" s="898">
        <f t="shared" si="6277"/>
        <v>1</v>
      </c>
      <c r="GG350" s="898">
        <f t="shared" si="6278"/>
        <v>1</v>
      </c>
      <c r="GH350" s="899">
        <f t="shared" si="6279"/>
        <v>1</v>
      </c>
      <c r="GI350" s="899">
        <f t="shared" si="6280"/>
        <v>1</v>
      </c>
      <c r="GJ350" s="899">
        <f t="shared" si="6281"/>
        <v>1</v>
      </c>
      <c r="GK350" s="899">
        <f t="shared" si="6282"/>
        <v>1</v>
      </c>
      <c r="GL350" s="966">
        <f t="shared" si="6283"/>
        <v>427838</v>
      </c>
      <c r="GM350" s="901">
        <f t="shared" si="6284"/>
        <v>0</v>
      </c>
      <c r="GP350" s="958" t="s">
        <v>358</v>
      </c>
      <c r="GQ350" s="1190" t="s">
        <v>690</v>
      </c>
      <c r="GR350" s="1179" t="s">
        <v>149</v>
      </c>
      <c r="GS350" s="1180">
        <v>1</v>
      </c>
      <c r="GT350" s="1015">
        <v>420000</v>
      </c>
      <c r="GU350" s="1025">
        <f t="shared" si="6285"/>
        <v>420000</v>
      </c>
      <c r="GV350" s="1016"/>
      <c r="GW350" s="898">
        <f t="shared" si="6286"/>
        <v>1</v>
      </c>
      <c r="GX350" s="898">
        <f t="shared" si="6287"/>
        <v>1</v>
      </c>
      <c r="GY350" s="899">
        <f t="shared" si="6288"/>
        <v>1</v>
      </c>
      <c r="GZ350" s="899">
        <f t="shared" si="6289"/>
        <v>1</v>
      </c>
      <c r="HA350" s="899">
        <f t="shared" si="6290"/>
        <v>1</v>
      </c>
      <c r="HB350" s="899">
        <f t="shared" si="6291"/>
        <v>1</v>
      </c>
      <c r="HC350" s="966">
        <f t="shared" si="6292"/>
        <v>420000</v>
      </c>
      <c r="HD350" s="901">
        <f t="shared" si="6293"/>
        <v>0</v>
      </c>
      <c r="HG350" s="958" t="s">
        <v>358</v>
      </c>
      <c r="HH350" s="1190" t="s">
        <v>690</v>
      </c>
      <c r="HI350" s="1179" t="s">
        <v>149</v>
      </c>
      <c r="HJ350" s="1180">
        <v>1</v>
      </c>
      <c r="HK350" s="1015">
        <v>1503271</v>
      </c>
      <c r="HL350" s="1025">
        <f t="shared" si="6294"/>
        <v>1503271</v>
      </c>
      <c r="HM350" s="1016"/>
      <c r="HN350" s="898">
        <f t="shared" si="6295"/>
        <v>1</v>
      </c>
      <c r="HO350" s="898">
        <f t="shared" si="6296"/>
        <v>1</v>
      </c>
      <c r="HP350" s="899">
        <f t="shared" si="6297"/>
        <v>1</v>
      </c>
      <c r="HQ350" s="899">
        <f t="shared" si="6298"/>
        <v>1</v>
      </c>
      <c r="HR350" s="899">
        <f t="shared" si="6299"/>
        <v>1</v>
      </c>
      <c r="HS350" s="899">
        <f t="shared" si="6300"/>
        <v>1</v>
      </c>
      <c r="HT350" s="966">
        <f t="shared" si="6301"/>
        <v>1503271</v>
      </c>
      <c r="HU350" s="901">
        <f t="shared" si="6302"/>
        <v>0</v>
      </c>
      <c r="HX350" s="958" t="s">
        <v>358</v>
      </c>
      <c r="HY350" s="1190" t="s">
        <v>690</v>
      </c>
      <c r="HZ350" s="1179" t="s">
        <v>149</v>
      </c>
      <c r="IA350" s="1180">
        <v>1</v>
      </c>
      <c r="IB350" s="1020">
        <v>470399</v>
      </c>
      <c r="IC350" s="1027">
        <f t="shared" si="6303"/>
        <v>470399</v>
      </c>
      <c r="ID350" s="1016"/>
      <c r="IE350" s="898">
        <f t="shared" si="6304"/>
        <v>1</v>
      </c>
      <c r="IF350" s="898">
        <f t="shared" si="6305"/>
        <v>1</v>
      </c>
      <c r="IG350" s="899">
        <f t="shared" si="6306"/>
        <v>1</v>
      </c>
      <c r="IH350" s="899">
        <f t="shared" si="6307"/>
        <v>1</v>
      </c>
      <c r="II350" s="899">
        <f t="shared" si="6308"/>
        <v>1</v>
      </c>
      <c r="IJ350" s="899">
        <f t="shared" si="6309"/>
        <v>1</v>
      </c>
      <c r="IK350" s="966">
        <f t="shared" si="6310"/>
        <v>470399</v>
      </c>
      <c r="IL350" s="901">
        <f t="shared" si="6311"/>
        <v>0</v>
      </c>
      <c r="IO350" s="958" t="s">
        <v>358</v>
      </c>
      <c r="IP350" s="1190" t="s">
        <v>690</v>
      </c>
      <c r="IQ350" s="1179" t="s">
        <v>149</v>
      </c>
      <c r="IR350" s="1180">
        <v>1</v>
      </c>
      <c r="IS350" s="1015">
        <v>377715</v>
      </c>
      <c r="IT350" s="1025">
        <f t="shared" si="6312"/>
        <v>377715</v>
      </c>
      <c r="IU350" s="1016"/>
      <c r="IV350" s="898">
        <f t="shared" si="6313"/>
        <v>1</v>
      </c>
      <c r="IW350" s="898">
        <f t="shared" si="6314"/>
        <v>1</v>
      </c>
      <c r="IX350" s="899">
        <f t="shared" si="6315"/>
        <v>1</v>
      </c>
      <c r="IY350" s="899">
        <f t="shared" si="6316"/>
        <v>1</v>
      </c>
      <c r="IZ350" s="899">
        <f t="shared" si="6317"/>
        <v>1</v>
      </c>
      <c r="JA350" s="899">
        <f t="shared" si="6318"/>
        <v>1</v>
      </c>
      <c r="JB350" s="966">
        <f t="shared" si="6319"/>
        <v>377715</v>
      </c>
      <c r="JC350" s="901">
        <f t="shared" si="6320"/>
        <v>0</v>
      </c>
      <c r="JF350" s="958" t="s">
        <v>358</v>
      </c>
      <c r="JG350" s="1190" t="s">
        <v>690</v>
      </c>
      <c r="JH350" s="1179" t="s">
        <v>149</v>
      </c>
      <c r="JI350" s="1180">
        <v>1</v>
      </c>
      <c r="JJ350" s="1015">
        <v>1450000</v>
      </c>
      <c r="JK350" s="1025">
        <f t="shared" si="6321"/>
        <v>1450000</v>
      </c>
      <c r="JL350" s="1016"/>
      <c r="JM350" s="898">
        <f t="shared" si="6322"/>
        <v>1</v>
      </c>
      <c r="JN350" s="898">
        <f t="shared" si="6323"/>
        <v>1</v>
      </c>
      <c r="JO350" s="899">
        <f t="shared" si="6324"/>
        <v>1</v>
      </c>
      <c r="JP350" s="899">
        <f t="shared" si="6325"/>
        <v>1</v>
      </c>
      <c r="JQ350" s="899">
        <f t="shared" si="6326"/>
        <v>1</v>
      </c>
      <c r="JR350" s="899">
        <f t="shared" si="6327"/>
        <v>1</v>
      </c>
      <c r="JS350" s="966">
        <f t="shared" si="6328"/>
        <v>1450000</v>
      </c>
      <c r="JT350" s="901">
        <f t="shared" si="6329"/>
        <v>0</v>
      </c>
      <c r="JW350" s="958" t="s">
        <v>358</v>
      </c>
      <c r="JX350" s="1190" t="s">
        <v>690</v>
      </c>
      <c r="JY350" s="1179" t="s">
        <v>149</v>
      </c>
      <c r="JZ350" s="1180">
        <v>1</v>
      </c>
      <c r="KA350" s="1015">
        <v>880048.48125000007</v>
      </c>
      <c r="KB350" s="1025">
        <f t="shared" si="6330"/>
        <v>880048</v>
      </c>
      <c r="KC350" s="1016"/>
      <c r="KD350" s="898">
        <f t="shared" si="6331"/>
        <v>1</v>
      </c>
      <c r="KE350" s="898">
        <f t="shared" si="6332"/>
        <v>1</v>
      </c>
      <c r="KF350" s="899">
        <f t="shared" si="6333"/>
        <v>1</v>
      </c>
      <c r="KG350" s="899">
        <f t="shared" si="6334"/>
        <v>1</v>
      </c>
      <c r="KH350" s="899">
        <f t="shared" si="6335"/>
        <v>1</v>
      </c>
      <c r="KI350" s="899">
        <f t="shared" si="6336"/>
        <v>1</v>
      </c>
      <c r="KJ350" s="966">
        <f t="shared" si="6337"/>
        <v>880048</v>
      </c>
      <c r="KK350" s="901">
        <f t="shared" si="6338"/>
        <v>0</v>
      </c>
      <c r="KN350" s="958" t="s">
        <v>358</v>
      </c>
      <c r="KO350" s="1190" t="s">
        <v>690</v>
      </c>
      <c r="KP350" s="1179" t="s">
        <v>149</v>
      </c>
      <c r="KQ350" s="1180">
        <v>1</v>
      </c>
      <c r="KR350" s="1015">
        <v>150920</v>
      </c>
      <c r="KS350" s="1025">
        <f t="shared" si="6339"/>
        <v>150920</v>
      </c>
      <c r="KT350" s="1016"/>
      <c r="KU350" s="898">
        <f t="shared" si="6340"/>
        <v>1</v>
      </c>
      <c r="KV350" s="898">
        <f t="shared" si="6341"/>
        <v>1</v>
      </c>
      <c r="KW350" s="899">
        <f t="shared" si="6342"/>
        <v>1</v>
      </c>
      <c r="KX350" s="899">
        <f t="shared" si="6343"/>
        <v>1</v>
      </c>
      <c r="KY350" s="899">
        <f t="shared" si="6344"/>
        <v>1</v>
      </c>
      <c r="KZ350" s="899">
        <f t="shared" si="6345"/>
        <v>1</v>
      </c>
      <c r="LA350" s="966">
        <f t="shared" si="6346"/>
        <v>150920</v>
      </c>
      <c r="LB350" s="901">
        <f t="shared" si="6347"/>
        <v>0</v>
      </c>
      <c r="LE350" s="958" t="s">
        <v>358</v>
      </c>
      <c r="LF350" s="1190" t="s">
        <v>690</v>
      </c>
      <c r="LG350" s="1179" t="s">
        <v>149</v>
      </c>
      <c r="LH350" s="1180">
        <v>1</v>
      </c>
      <c r="LI350" s="1021">
        <v>1196400</v>
      </c>
      <c r="LJ350" s="1028">
        <f t="shared" si="6348"/>
        <v>1196400</v>
      </c>
      <c r="LK350" s="1016"/>
      <c r="LL350" s="898">
        <f t="shared" si="6349"/>
        <v>1</v>
      </c>
      <c r="LM350" s="898">
        <f t="shared" si="6350"/>
        <v>1</v>
      </c>
      <c r="LN350" s="899">
        <f t="shared" si="6351"/>
        <v>1</v>
      </c>
      <c r="LO350" s="899">
        <f t="shared" si="6352"/>
        <v>1</v>
      </c>
      <c r="LP350" s="899">
        <f t="shared" si="6353"/>
        <v>1</v>
      </c>
      <c r="LQ350" s="899">
        <f t="shared" si="6354"/>
        <v>1</v>
      </c>
      <c r="LR350" s="966">
        <f t="shared" si="6355"/>
        <v>1196400</v>
      </c>
      <c r="LS350" s="901">
        <f t="shared" si="6356"/>
        <v>0</v>
      </c>
      <c r="LV350" s="958" t="s">
        <v>358</v>
      </c>
      <c r="LW350" s="1190" t="s">
        <v>690</v>
      </c>
      <c r="LX350" s="1179" t="s">
        <v>149</v>
      </c>
      <c r="LY350" s="1180">
        <v>1</v>
      </c>
      <c r="LZ350" s="1015">
        <v>186550</v>
      </c>
      <c r="MA350" s="1025">
        <f t="shared" si="6357"/>
        <v>186550</v>
      </c>
      <c r="MB350" s="1016"/>
      <c r="MC350" s="898">
        <f t="shared" si="6358"/>
        <v>1</v>
      </c>
      <c r="MD350" s="898">
        <f t="shared" si="6359"/>
        <v>1</v>
      </c>
      <c r="ME350" s="899">
        <f t="shared" si="6360"/>
        <v>1</v>
      </c>
      <c r="MF350" s="899">
        <f t="shared" si="6361"/>
        <v>1</v>
      </c>
      <c r="MG350" s="899">
        <f t="shared" si="6362"/>
        <v>1</v>
      </c>
      <c r="MH350" s="899">
        <f t="shared" si="6363"/>
        <v>1</v>
      </c>
      <c r="MI350" s="966">
        <f t="shared" si="6364"/>
        <v>186550</v>
      </c>
      <c r="MJ350" s="901">
        <f t="shared" si="6365"/>
        <v>0</v>
      </c>
      <c r="MM350" s="958" t="s">
        <v>358</v>
      </c>
      <c r="MN350" s="1190" t="s">
        <v>690</v>
      </c>
      <c r="MO350" s="1179" t="s">
        <v>149</v>
      </c>
      <c r="MP350" s="1180">
        <v>1</v>
      </c>
      <c r="MQ350" s="1015">
        <v>1080000</v>
      </c>
      <c r="MR350" s="1025">
        <f t="shared" si="6366"/>
        <v>1080000</v>
      </c>
      <c r="MS350" s="1016"/>
      <c r="MT350" s="898">
        <f t="shared" si="6367"/>
        <v>1</v>
      </c>
      <c r="MU350" s="898">
        <f t="shared" si="6368"/>
        <v>1</v>
      </c>
      <c r="MV350" s="899">
        <f t="shared" si="6369"/>
        <v>1</v>
      </c>
      <c r="MW350" s="899">
        <f t="shared" si="6370"/>
        <v>1</v>
      </c>
      <c r="MX350" s="899">
        <f t="shared" si="6371"/>
        <v>1</v>
      </c>
      <c r="MY350" s="899">
        <f t="shared" si="6372"/>
        <v>1</v>
      </c>
      <c r="MZ350" s="966">
        <f t="shared" si="6373"/>
        <v>1080000</v>
      </c>
      <c r="NA350" s="901">
        <f t="shared" si="6374"/>
        <v>0</v>
      </c>
      <c r="ND350" s="975" t="s">
        <v>358</v>
      </c>
      <c r="NE350" s="976" t="s">
        <v>690</v>
      </c>
      <c r="NF350" s="1175" t="s">
        <v>149</v>
      </c>
      <c r="NG350" s="1176">
        <v>1</v>
      </c>
      <c r="NH350" s="979">
        <v>234223.11</v>
      </c>
      <c r="NI350" s="980">
        <v>234223</v>
      </c>
      <c r="NJ350" s="1016"/>
      <c r="NK350" s="898">
        <f t="shared" si="6375"/>
        <v>1</v>
      </c>
      <c r="NL350" s="898">
        <f t="shared" si="6376"/>
        <v>1</v>
      </c>
      <c r="NM350" s="899">
        <f t="shared" si="6377"/>
        <v>1</v>
      </c>
      <c r="NN350" s="899">
        <f t="shared" si="6378"/>
        <v>1</v>
      </c>
      <c r="NO350" s="899">
        <f t="shared" si="6379"/>
        <v>1</v>
      </c>
      <c r="NP350" s="899">
        <f t="shared" si="6380"/>
        <v>1</v>
      </c>
      <c r="NQ350" s="966">
        <f t="shared" si="6381"/>
        <v>234223</v>
      </c>
      <c r="NR350" s="901">
        <f t="shared" si="6382"/>
        <v>0</v>
      </c>
      <c r="NU350" s="981" t="s">
        <v>358</v>
      </c>
      <c r="NV350" s="982" t="s">
        <v>690</v>
      </c>
      <c r="NW350" s="1177" t="s">
        <v>149</v>
      </c>
      <c r="NX350" s="1178">
        <v>1</v>
      </c>
      <c r="NY350" s="1022">
        <v>236589</v>
      </c>
      <c r="NZ350" s="986">
        <f t="shared" si="6383"/>
        <v>236589</v>
      </c>
      <c r="OA350" s="1016"/>
      <c r="OB350" s="898">
        <f t="shared" si="6384"/>
        <v>1</v>
      </c>
      <c r="OC350" s="898">
        <f t="shared" si="6385"/>
        <v>1</v>
      </c>
      <c r="OD350" s="899">
        <f t="shared" si="6386"/>
        <v>1</v>
      </c>
      <c r="OE350" s="899">
        <f t="shared" si="6387"/>
        <v>1</v>
      </c>
      <c r="OF350" s="899">
        <f t="shared" si="6388"/>
        <v>1</v>
      </c>
      <c r="OG350" s="899">
        <f t="shared" si="6389"/>
        <v>1</v>
      </c>
      <c r="OH350" s="966">
        <f t="shared" si="6390"/>
        <v>236589</v>
      </c>
      <c r="OI350" s="901">
        <f t="shared" si="6391"/>
        <v>0</v>
      </c>
      <c r="OL350" s="958" t="s">
        <v>358</v>
      </c>
      <c r="OM350" s="1190" t="s">
        <v>690</v>
      </c>
      <c r="ON350" s="1179" t="s">
        <v>149</v>
      </c>
      <c r="OO350" s="1180">
        <v>1</v>
      </c>
      <c r="OP350" s="1015">
        <v>794917</v>
      </c>
      <c r="OQ350" s="1025">
        <f t="shared" si="6392"/>
        <v>794917</v>
      </c>
      <c r="OR350" s="1016"/>
      <c r="OS350" s="898">
        <f t="shared" si="6393"/>
        <v>1</v>
      </c>
      <c r="OT350" s="898">
        <f t="shared" si="6394"/>
        <v>1</v>
      </c>
      <c r="OU350" s="899">
        <f t="shared" si="6395"/>
        <v>1</v>
      </c>
      <c r="OV350" s="899">
        <f t="shared" si="6396"/>
        <v>1</v>
      </c>
      <c r="OW350" s="899">
        <f t="shared" si="6397"/>
        <v>1</v>
      </c>
      <c r="OX350" s="899">
        <f t="shared" si="6398"/>
        <v>1</v>
      </c>
      <c r="OY350" s="966">
        <f t="shared" si="6399"/>
        <v>794917</v>
      </c>
      <c r="OZ350" s="901">
        <f t="shared" si="6400"/>
        <v>0</v>
      </c>
      <c r="PC350" s="958" t="s">
        <v>358</v>
      </c>
      <c r="PD350" s="1190" t="s">
        <v>690</v>
      </c>
      <c r="PE350" s="1179" t="s">
        <v>149</v>
      </c>
      <c r="PF350" s="1180">
        <v>1</v>
      </c>
      <c r="PG350" s="1023">
        <v>2070618</v>
      </c>
      <c r="PH350" s="1029">
        <v>2070618</v>
      </c>
      <c r="PI350" s="1181"/>
      <c r="PJ350" s="898">
        <f t="shared" si="6401"/>
        <v>1</v>
      </c>
      <c r="PK350" s="898">
        <f t="shared" si="6402"/>
        <v>1</v>
      </c>
      <c r="PL350" s="899">
        <f t="shared" si="6403"/>
        <v>1</v>
      </c>
      <c r="PM350" s="899">
        <f t="shared" si="6404"/>
        <v>1</v>
      </c>
      <c r="PN350" s="899">
        <f t="shared" si="6405"/>
        <v>1</v>
      </c>
      <c r="PO350" s="899">
        <f t="shared" si="6406"/>
        <v>1</v>
      </c>
      <c r="PP350" s="966">
        <f t="shared" si="6407"/>
        <v>2070618</v>
      </c>
      <c r="PQ350" s="901">
        <f t="shared" si="6408"/>
        <v>0</v>
      </c>
      <c r="PT350" s="958" t="s">
        <v>358</v>
      </c>
      <c r="PU350" s="1190" t="s">
        <v>690</v>
      </c>
      <c r="PV350" s="1179" t="s">
        <v>149</v>
      </c>
      <c r="PW350" s="1180">
        <v>1</v>
      </c>
      <c r="PX350" s="1015">
        <v>419100</v>
      </c>
      <c r="PY350" s="1025">
        <f t="shared" si="6409"/>
        <v>419100</v>
      </c>
      <c r="PZ350" s="1016"/>
      <c r="QA350" s="898">
        <f t="shared" si="6410"/>
        <v>1</v>
      </c>
      <c r="QB350" s="898">
        <f t="shared" si="6411"/>
        <v>1</v>
      </c>
      <c r="QC350" s="899">
        <f t="shared" si="6412"/>
        <v>1</v>
      </c>
      <c r="QD350" s="899">
        <f t="shared" si="6413"/>
        <v>1</v>
      </c>
      <c r="QE350" s="899">
        <f t="shared" si="6414"/>
        <v>1</v>
      </c>
      <c r="QF350" s="899">
        <f t="shared" si="6415"/>
        <v>1</v>
      </c>
      <c r="QG350" s="966">
        <f t="shared" si="6416"/>
        <v>419100</v>
      </c>
      <c r="QH350" s="901">
        <f t="shared" si="6417"/>
        <v>0</v>
      </c>
      <c r="QK350" s="958" t="s">
        <v>358</v>
      </c>
      <c r="QL350" s="1190" t="s">
        <v>690</v>
      </c>
      <c r="QM350" s="1179" t="s">
        <v>149</v>
      </c>
      <c r="QN350" s="1180">
        <v>1</v>
      </c>
      <c r="QO350" s="1021">
        <v>1202381.9999999998</v>
      </c>
      <c r="QP350" s="1028">
        <f t="shared" si="6418"/>
        <v>1202382</v>
      </c>
      <c r="QQ350" s="1016"/>
      <c r="QR350" s="898">
        <f t="shared" si="6419"/>
        <v>1</v>
      </c>
      <c r="QS350" s="898">
        <f t="shared" si="6420"/>
        <v>1</v>
      </c>
      <c r="QT350" s="899">
        <f t="shared" si="6421"/>
        <v>1</v>
      </c>
      <c r="QU350" s="899">
        <f t="shared" si="6422"/>
        <v>1</v>
      </c>
      <c r="QV350" s="899">
        <f t="shared" si="6423"/>
        <v>1</v>
      </c>
      <c r="QW350" s="899">
        <f t="shared" si="6424"/>
        <v>1</v>
      </c>
      <c r="QX350" s="966">
        <f t="shared" si="6425"/>
        <v>1202382</v>
      </c>
      <c r="QY350" s="901">
        <f t="shared" si="6426"/>
        <v>0</v>
      </c>
      <c r="RB350" s="419"/>
      <c r="RC350" s="420"/>
      <c r="RD350" s="413"/>
      <c r="RE350" s="414"/>
      <c r="RF350" s="415"/>
      <c r="RG350" s="416"/>
      <c r="RH350" s="416"/>
      <c r="RI350" s="898" t="e">
        <f>IF(EXACT(VLOOKUP(RB350,OFERTA_0,2,FALSE),RC350),1,0)</f>
        <v>#N/A</v>
      </c>
      <c r="RJ350" s="898" t="e">
        <f>IF(EXACT(VLOOKUP(RB350,OFERTA_0,3,FALSE),RD350),1,0)</f>
        <v>#N/A</v>
      </c>
      <c r="RK350" s="899" t="e">
        <f>IF(EXACT(VLOOKUP(RB350,OFERTA_0,4,FALSE),RE350),1,0)</f>
        <v>#N/A</v>
      </c>
      <c r="RL350" s="899">
        <f t="shared" si="6427"/>
        <v>0</v>
      </c>
      <c r="RM350" s="899">
        <f t="shared" si="6427"/>
        <v>0</v>
      </c>
      <c r="RN350" s="899" t="e">
        <f>PRODUCT(RI350:RM350)</f>
        <v>#N/A</v>
      </c>
      <c r="RO350" s="966">
        <f>ROUND(RG350,0)</f>
        <v>0</v>
      </c>
      <c r="RP350" s="901">
        <f>RG350-RO350</f>
        <v>0</v>
      </c>
      <c r="RS350" s="419"/>
      <c r="RT350" s="420"/>
      <c r="RU350" s="413"/>
      <c r="RV350" s="414"/>
      <c r="RW350" s="415"/>
      <c r="RX350" s="416"/>
      <c r="RY350" s="416"/>
      <c r="RZ350" s="898" t="e">
        <f>IF(EXACT(VLOOKUP(RS350,OFERTA_0,2,FALSE),RT350),1,0)</f>
        <v>#N/A</v>
      </c>
      <c r="SA350" s="898" t="e">
        <f>IF(EXACT(VLOOKUP(RS350,OFERTA_0,3,FALSE),RU350),1,0)</f>
        <v>#N/A</v>
      </c>
      <c r="SB350" s="899" t="e">
        <f>IF(EXACT(VLOOKUP(RS350,OFERTA_0,4,FALSE),RV350),1,0)</f>
        <v>#N/A</v>
      </c>
      <c r="SC350" s="899">
        <f t="shared" si="6428"/>
        <v>0</v>
      </c>
      <c r="SD350" s="899">
        <f t="shared" si="6428"/>
        <v>0</v>
      </c>
      <c r="SE350" s="899" t="e">
        <f>PRODUCT(RZ350:SD350)</f>
        <v>#N/A</v>
      </c>
      <c r="SF350" s="966">
        <f>ROUND(RX350,0)</f>
        <v>0</v>
      </c>
      <c r="SG350" s="901">
        <f>RX350-SF350</f>
        <v>0</v>
      </c>
      <c r="SJ350" s="419"/>
      <c r="SK350" s="420"/>
      <c r="SL350" s="413"/>
      <c r="SM350" s="414"/>
      <c r="SN350" s="415"/>
      <c r="SO350" s="416"/>
      <c r="SP350" s="416"/>
      <c r="SQ350" s="898" t="e">
        <f>IF(EXACT(VLOOKUP(SJ350,OFERTA_0,2,FALSE),SK350),1,0)</f>
        <v>#N/A</v>
      </c>
      <c r="SR350" s="898" t="e">
        <f>IF(EXACT(VLOOKUP(SJ350,OFERTA_0,3,FALSE),SL350),1,0)</f>
        <v>#N/A</v>
      </c>
      <c r="SS350" s="899" t="e">
        <f>IF(EXACT(VLOOKUP(SJ350,OFERTA_0,4,FALSE),SM350),1,0)</f>
        <v>#N/A</v>
      </c>
      <c r="ST350" s="899">
        <f t="shared" si="6429"/>
        <v>0</v>
      </c>
      <c r="SU350" s="899">
        <f t="shared" si="6429"/>
        <v>0</v>
      </c>
      <c r="SV350" s="899" t="e">
        <f>PRODUCT(SQ350:SU350)</f>
        <v>#N/A</v>
      </c>
      <c r="SW350" s="966">
        <f>ROUND(SO350,0)</f>
        <v>0</v>
      </c>
      <c r="SX350" s="901">
        <f>SO350-SW350</f>
        <v>0</v>
      </c>
    </row>
    <row r="351" spans="2:518" ht="31.5" thickTop="1" thickBot="1">
      <c r="B351" s="958" t="s">
        <v>359</v>
      </c>
      <c r="C351" s="1190" t="s">
        <v>383</v>
      </c>
      <c r="D351" s="1179" t="s">
        <v>149</v>
      </c>
      <c r="E351" s="1180">
        <v>1</v>
      </c>
      <c r="F351" s="1015"/>
      <c r="G351" s="1025">
        <f t="shared" si="6185"/>
        <v>0</v>
      </c>
      <c r="H351" s="1016"/>
      <c r="K351" s="958" t="s">
        <v>359</v>
      </c>
      <c r="L351" s="1190" t="s">
        <v>383</v>
      </c>
      <c r="M351" s="1179" t="s">
        <v>149</v>
      </c>
      <c r="N351" s="1180">
        <v>1</v>
      </c>
      <c r="O351" s="1017">
        <v>150482</v>
      </c>
      <c r="P351" s="1025">
        <f t="shared" si="6186"/>
        <v>150482</v>
      </c>
      <c r="Q351" s="1016"/>
      <c r="R351" s="898">
        <f t="shared" si="6187"/>
        <v>1</v>
      </c>
      <c r="S351" s="898">
        <f t="shared" si="6188"/>
        <v>1</v>
      </c>
      <c r="T351" s="899">
        <f t="shared" si="6189"/>
        <v>1</v>
      </c>
      <c r="U351" s="899">
        <f t="shared" si="6190"/>
        <v>1</v>
      </c>
      <c r="V351" s="899">
        <f t="shared" si="6191"/>
        <v>1</v>
      </c>
      <c r="W351" s="899">
        <f t="shared" si="6192"/>
        <v>1</v>
      </c>
      <c r="X351" s="966">
        <f t="shared" si="6193"/>
        <v>150482</v>
      </c>
      <c r="Y351" s="901">
        <f t="shared" si="6194"/>
        <v>0</v>
      </c>
      <c r="Z351" s="872"/>
      <c r="AA351" s="872"/>
      <c r="AB351" s="958" t="s">
        <v>359</v>
      </c>
      <c r="AC351" s="1190" t="s">
        <v>383</v>
      </c>
      <c r="AD351" s="1179" t="s">
        <v>149</v>
      </c>
      <c r="AE351" s="1180">
        <v>1</v>
      </c>
      <c r="AF351" s="1015">
        <v>399840</v>
      </c>
      <c r="AG351" s="1025">
        <f t="shared" si="6195"/>
        <v>399840</v>
      </c>
      <c r="AH351" s="1016"/>
      <c r="AI351" s="898">
        <f t="shared" si="6196"/>
        <v>1</v>
      </c>
      <c r="AJ351" s="898">
        <f t="shared" si="6197"/>
        <v>1</v>
      </c>
      <c r="AK351" s="899">
        <f t="shared" si="6198"/>
        <v>1</v>
      </c>
      <c r="AL351" s="899">
        <f t="shared" si="6199"/>
        <v>1</v>
      </c>
      <c r="AM351" s="899">
        <f t="shared" si="6200"/>
        <v>1</v>
      </c>
      <c r="AN351" s="899">
        <f t="shared" si="6201"/>
        <v>1</v>
      </c>
      <c r="AO351" s="966">
        <f t="shared" si="6202"/>
        <v>399840</v>
      </c>
      <c r="AP351" s="901">
        <f t="shared" si="6203"/>
        <v>0</v>
      </c>
      <c r="AQ351" s="872"/>
      <c r="AR351" s="872"/>
      <c r="AS351" s="958" t="s">
        <v>359</v>
      </c>
      <c r="AT351" s="1191" t="s">
        <v>383</v>
      </c>
      <c r="AU351" s="1179" t="s">
        <v>149</v>
      </c>
      <c r="AV351" s="1180">
        <v>1</v>
      </c>
      <c r="AW351" s="1019">
        <v>700000</v>
      </c>
      <c r="AX351" s="1026">
        <f t="shared" si="6204"/>
        <v>700000</v>
      </c>
      <c r="AY351" s="1016"/>
      <c r="AZ351" s="898">
        <f t="shared" si="6205"/>
        <v>1</v>
      </c>
      <c r="BA351" s="898">
        <f t="shared" si="6206"/>
        <v>1</v>
      </c>
      <c r="BB351" s="899">
        <f t="shared" si="6207"/>
        <v>1</v>
      </c>
      <c r="BC351" s="899">
        <f t="shared" si="6208"/>
        <v>1</v>
      </c>
      <c r="BD351" s="899">
        <f t="shared" si="6209"/>
        <v>1</v>
      </c>
      <c r="BE351" s="899">
        <f t="shared" si="6210"/>
        <v>1</v>
      </c>
      <c r="BF351" s="966">
        <f t="shared" si="6211"/>
        <v>700000</v>
      </c>
      <c r="BG351" s="901">
        <f t="shared" si="6212"/>
        <v>0</v>
      </c>
      <c r="BJ351" s="958" t="s">
        <v>359</v>
      </c>
      <c r="BK351" s="1190" t="s">
        <v>383</v>
      </c>
      <c r="BL351" s="1179" t="s">
        <v>149</v>
      </c>
      <c r="BM351" s="1180">
        <v>1</v>
      </c>
      <c r="BN351" s="1015">
        <v>137445</v>
      </c>
      <c r="BO351" s="1025">
        <f t="shared" si="6213"/>
        <v>137445</v>
      </c>
      <c r="BP351" s="1016"/>
      <c r="BQ351" s="898">
        <f t="shared" si="6214"/>
        <v>1</v>
      </c>
      <c r="BR351" s="898">
        <f t="shared" si="6215"/>
        <v>1</v>
      </c>
      <c r="BS351" s="899">
        <f t="shared" si="6216"/>
        <v>1</v>
      </c>
      <c r="BT351" s="899">
        <f t="shared" si="6217"/>
        <v>1</v>
      </c>
      <c r="BU351" s="899">
        <f t="shared" si="6218"/>
        <v>1</v>
      </c>
      <c r="BV351" s="899">
        <f t="shared" si="6219"/>
        <v>1</v>
      </c>
      <c r="BW351" s="966">
        <f t="shared" si="6220"/>
        <v>137445</v>
      </c>
      <c r="BX351" s="901">
        <f t="shared" si="6221"/>
        <v>0</v>
      </c>
      <c r="CA351" s="958" t="s">
        <v>359</v>
      </c>
      <c r="CB351" s="1190" t="s">
        <v>383</v>
      </c>
      <c r="CC351" s="1179" t="s">
        <v>149</v>
      </c>
      <c r="CD351" s="1180">
        <v>1</v>
      </c>
      <c r="CE351" s="1015">
        <v>146569</v>
      </c>
      <c r="CF351" s="1025">
        <f t="shared" si="6222"/>
        <v>146569</v>
      </c>
      <c r="CG351" s="1016"/>
      <c r="CH351" s="898">
        <f t="shared" si="6223"/>
        <v>1</v>
      </c>
      <c r="CI351" s="898">
        <f t="shared" si="6224"/>
        <v>1</v>
      </c>
      <c r="CJ351" s="899">
        <f t="shared" si="6225"/>
        <v>1</v>
      </c>
      <c r="CK351" s="899">
        <f t="shared" si="6226"/>
        <v>1</v>
      </c>
      <c r="CL351" s="899">
        <f t="shared" si="6227"/>
        <v>1</v>
      </c>
      <c r="CM351" s="899">
        <f t="shared" si="6228"/>
        <v>1</v>
      </c>
      <c r="CN351" s="966">
        <f t="shared" si="6229"/>
        <v>146569</v>
      </c>
      <c r="CO351" s="901">
        <f t="shared" si="6230"/>
        <v>0</v>
      </c>
      <c r="CR351" s="958" t="s">
        <v>359</v>
      </c>
      <c r="CS351" s="1190" t="s">
        <v>383</v>
      </c>
      <c r="CT351" s="1179" t="s">
        <v>149</v>
      </c>
      <c r="CU351" s="1180">
        <v>1</v>
      </c>
      <c r="CV351" s="1015">
        <v>390000</v>
      </c>
      <c r="CW351" s="1025">
        <f t="shared" si="6231"/>
        <v>390000</v>
      </c>
      <c r="CX351" s="1016"/>
      <c r="CY351" s="898">
        <f t="shared" si="6232"/>
        <v>1</v>
      </c>
      <c r="CZ351" s="898">
        <f t="shared" si="6233"/>
        <v>1</v>
      </c>
      <c r="DA351" s="899">
        <f t="shared" si="6234"/>
        <v>1</v>
      </c>
      <c r="DB351" s="899">
        <f t="shared" si="6235"/>
        <v>1</v>
      </c>
      <c r="DC351" s="899">
        <f t="shared" si="6236"/>
        <v>1</v>
      </c>
      <c r="DD351" s="899">
        <f t="shared" si="6237"/>
        <v>1</v>
      </c>
      <c r="DE351" s="966">
        <f t="shared" si="6238"/>
        <v>390000</v>
      </c>
      <c r="DF351" s="901">
        <f t="shared" si="6239"/>
        <v>0</v>
      </c>
      <c r="DI351" s="958" t="s">
        <v>359</v>
      </c>
      <c r="DJ351" s="1190" t="s">
        <v>383</v>
      </c>
      <c r="DK351" s="1179" t="s">
        <v>149</v>
      </c>
      <c r="DL351" s="1180">
        <v>1</v>
      </c>
      <c r="DM351" s="1015">
        <v>263027</v>
      </c>
      <c r="DN351" s="1025">
        <f t="shared" si="6240"/>
        <v>263027</v>
      </c>
      <c r="DO351" s="1016"/>
      <c r="DP351" s="898">
        <f t="shared" si="6241"/>
        <v>1</v>
      </c>
      <c r="DQ351" s="898">
        <f t="shared" si="6242"/>
        <v>1</v>
      </c>
      <c r="DR351" s="899">
        <f t="shared" si="6243"/>
        <v>1</v>
      </c>
      <c r="DS351" s="899">
        <f t="shared" si="6244"/>
        <v>1</v>
      </c>
      <c r="DT351" s="899">
        <f t="shared" si="6245"/>
        <v>1</v>
      </c>
      <c r="DU351" s="899">
        <f t="shared" si="6246"/>
        <v>1</v>
      </c>
      <c r="DV351" s="966">
        <f t="shared" si="6247"/>
        <v>263027</v>
      </c>
      <c r="DW351" s="901">
        <f t="shared" si="6248"/>
        <v>0</v>
      </c>
      <c r="DZ351" s="958" t="s">
        <v>359</v>
      </c>
      <c r="EA351" s="1190" t="s">
        <v>383</v>
      </c>
      <c r="EB351" s="1179" t="s">
        <v>149</v>
      </c>
      <c r="EC351" s="1180">
        <v>1</v>
      </c>
      <c r="ED351" s="1015">
        <v>254000</v>
      </c>
      <c r="EE351" s="1025">
        <f t="shared" si="6249"/>
        <v>254000</v>
      </c>
      <c r="EF351" s="1016"/>
      <c r="EG351" s="898">
        <f t="shared" si="6250"/>
        <v>1</v>
      </c>
      <c r="EH351" s="898">
        <f t="shared" si="6251"/>
        <v>1</v>
      </c>
      <c r="EI351" s="899">
        <f t="shared" si="6252"/>
        <v>1</v>
      </c>
      <c r="EJ351" s="899">
        <f t="shared" si="6253"/>
        <v>1</v>
      </c>
      <c r="EK351" s="899">
        <f t="shared" si="6254"/>
        <v>1</v>
      </c>
      <c r="EL351" s="899">
        <f t="shared" si="6255"/>
        <v>1</v>
      </c>
      <c r="EM351" s="966">
        <f t="shared" si="6256"/>
        <v>254000</v>
      </c>
      <c r="EN351" s="901">
        <f t="shared" si="6257"/>
        <v>0</v>
      </c>
      <c r="EQ351" s="958" t="s">
        <v>359</v>
      </c>
      <c r="ER351" s="1190" t="s">
        <v>383</v>
      </c>
      <c r="ES351" s="1179" t="s">
        <v>149</v>
      </c>
      <c r="ET351" s="1180">
        <v>1</v>
      </c>
      <c r="EU351" s="1015">
        <v>148300</v>
      </c>
      <c r="EV351" s="1025">
        <f t="shared" si="6258"/>
        <v>148300</v>
      </c>
      <c r="EW351" s="1016"/>
      <c r="EX351" s="898">
        <f t="shared" si="6259"/>
        <v>1</v>
      </c>
      <c r="EY351" s="898">
        <f t="shared" si="6260"/>
        <v>1</v>
      </c>
      <c r="EZ351" s="899">
        <f t="shared" si="6261"/>
        <v>1</v>
      </c>
      <c r="FA351" s="899">
        <f t="shared" si="6262"/>
        <v>1</v>
      </c>
      <c r="FB351" s="899">
        <f t="shared" si="6263"/>
        <v>1</v>
      </c>
      <c r="FC351" s="899">
        <f t="shared" si="6264"/>
        <v>1</v>
      </c>
      <c r="FD351" s="966">
        <f t="shared" si="6265"/>
        <v>148300</v>
      </c>
      <c r="FE351" s="901">
        <f t="shared" si="6266"/>
        <v>0</v>
      </c>
      <c r="FH351" s="958"/>
      <c r="FI351" s="1190"/>
      <c r="FJ351" s="1179"/>
      <c r="FK351" s="1180"/>
      <c r="FL351" s="1015"/>
      <c r="FM351" s="1025">
        <f t="shared" si="6267"/>
        <v>0</v>
      </c>
      <c r="FN351" s="1016"/>
      <c r="FO351" s="898" t="e">
        <f t="shared" si="6268"/>
        <v>#N/A</v>
      </c>
      <c r="FP351" s="898" t="e">
        <f t="shared" si="6269"/>
        <v>#N/A</v>
      </c>
      <c r="FQ351" s="899" t="e">
        <f t="shared" si="6270"/>
        <v>#N/A</v>
      </c>
      <c r="FR351" s="899">
        <f t="shared" si="6271"/>
        <v>0</v>
      </c>
      <c r="FS351" s="899">
        <f t="shared" si="6272"/>
        <v>0</v>
      </c>
      <c r="FT351" s="899" t="e">
        <f t="shared" si="6273"/>
        <v>#N/A</v>
      </c>
      <c r="FU351" s="966">
        <f t="shared" si="6274"/>
        <v>0</v>
      </c>
      <c r="FV351" s="901">
        <f t="shared" si="6275"/>
        <v>0</v>
      </c>
      <c r="FY351" s="958" t="s">
        <v>359</v>
      </c>
      <c r="FZ351" s="1190" t="s">
        <v>383</v>
      </c>
      <c r="GA351" s="1179" t="s">
        <v>149</v>
      </c>
      <c r="GB351" s="1180">
        <v>1</v>
      </c>
      <c r="GC351" s="1017">
        <v>150482</v>
      </c>
      <c r="GD351" s="1025">
        <f t="shared" si="6276"/>
        <v>150482</v>
      </c>
      <c r="GE351" s="1016"/>
      <c r="GF351" s="898">
        <f t="shared" si="6277"/>
        <v>1</v>
      </c>
      <c r="GG351" s="898">
        <f t="shared" si="6278"/>
        <v>1</v>
      </c>
      <c r="GH351" s="899">
        <f t="shared" si="6279"/>
        <v>1</v>
      </c>
      <c r="GI351" s="899">
        <f t="shared" si="6280"/>
        <v>1</v>
      </c>
      <c r="GJ351" s="899">
        <f t="shared" si="6281"/>
        <v>1</v>
      </c>
      <c r="GK351" s="899">
        <f t="shared" si="6282"/>
        <v>1</v>
      </c>
      <c r="GL351" s="966">
        <f t="shared" si="6283"/>
        <v>150482</v>
      </c>
      <c r="GM351" s="901">
        <f t="shared" si="6284"/>
        <v>0</v>
      </c>
      <c r="GP351" s="958" t="s">
        <v>359</v>
      </c>
      <c r="GQ351" s="1190" t="s">
        <v>383</v>
      </c>
      <c r="GR351" s="1179" t="s">
        <v>149</v>
      </c>
      <c r="GS351" s="1180">
        <v>1</v>
      </c>
      <c r="GT351" s="1015">
        <v>147500</v>
      </c>
      <c r="GU351" s="1025">
        <f t="shared" si="6285"/>
        <v>147500</v>
      </c>
      <c r="GV351" s="1016"/>
      <c r="GW351" s="898">
        <f t="shared" si="6286"/>
        <v>1</v>
      </c>
      <c r="GX351" s="898">
        <f t="shared" si="6287"/>
        <v>1</v>
      </c>
      <c r="GY351" s="899">
        <f t="shared" si="6288"/>
        <v>1</v>
      </c>
      <c r="GZ351" s="899">
        <f t="shared" si="6289"/>
        <v>1</v>
      </c>
      <c r="HA351" s="899">
        <f t="shared" si="6290"/>
        <v>1</v>
      </c>
      <c r="HB351" s="899">
        <f t="shared" si="6291"/>
        <v>1</v>
      </c>
      <c r="HC351" s="966">
        <f t="shared" si="6292"/>
        <v>147500</v>
      </c>
      <c r="HD351" s="901">
        <f t="shared" si="6293"/>
        <v>0</v>
      </c>
      <c r="HG351" s="958" t="s">
        <v>359</v>
      </c>
      <c r="HH351" s="1190" t="s">
        <v>383</v>
      </c>
      <c r="HI351" s="1179" t="s">
        <v>149</v>
      </c>
      <c r="HJ351" s="1180">
        <v>1</v>
      </c>
      <c r="HK351" s="1015">
        <v>243722</v>
      </c>
      <c r="HL351" s="1025">
        <f t="shared" si="6294"/>
        <v>243722</v>
      </c>
      <c r="HM351" s="1016"/>
      <c r="HN351" s="898">
        <f t="shared" si="6295"/>
        <v>1</v>
      </c>
      <c r="HO351" s="898">
        <f t="shared" si="6296"/>
        <v>1</v>
      </c>
      <c r="HP351" s="899">
        <f t="shared" si="6297"/>
        <v>1</v>
      </c>
      <c r="HQ351" s="899">
        <f t="shared" si="6298"/>
        <v>1</v>
      </c>
      <c r="HR351" s="899">
        <f t="shared" si="6299"/>
        <v>1</v>
      </c>
      <c r="HS351" s="899">
        <f t="shared" si="6300"/>
        <v>1</v>
      </c>
      <c r="HT351" s="966">
        <f t="shared" si="6301"/>
        <v>243722</v>
      </c>
      <c r="HU351" s="901">
        <f t="shared" si="6302"/>
        <v>0</v>
      </c>
      <c r="HX351" s="958" t="s">
        <v>359</v>
      </c>
      <c r="HY351" s="1190" t="s">
        <v>383</v>
      </c>
      <c r="HZ351" s="1179" t="s">
        <v>149</v>
      </c>
      <c r="IA351" s="1180">
        <v>1</v>
      </c>
      <c r="IB351" s="1020">
        <v>341493</v>
      </c>
      <c r="IC351" s="1027">
        <f t="shared" si="6303"/>
        <v>341493</v>
      </c>
      <c r="ID351" s="1016"/>
      <c r="IE351" s="898">
        <f t="shared" si="6304"/>
        <v>1</v>
      </c>
      <c r="IF351" s="898">
        <f t="shared" si="6305"/>
        <v>1</v>
      </c>
      <c r="IG351" s="899">
        <f t="shared" si="6306"/>
        <v>1</v>
      </c>
      <c r="IH351" s="899">
        <f t="shared" si="6307"/>
        <v>1</v>
      </c>
      <c r="II351" s="899">
        <f t="shared" si="6308"/>
        <v>1</v>
      </c>
      <c r="IJ351" s="899">
        <f t="shared" si="6309"/>
        <v>1</v>
      </c>
      <c r="IK351" s="966">
        <f t="shared" si="6310"/>
        <v>341493</v>
      </c>
      <c r="IL351" s="901">
        <f t="shared" si="6311"/>
        <v>0</v>
      </c>
      <c r="IO351" s="958" t="s">
        <v>359</v>
      </c>
      <c r="IP351" s="1190" t="s">
        <v>383</v>
      </c>
      <c r="IQ351" s="1179" t="s">
        <v>149</v>
      </c>
      <c r="IR351" s="1180">
        <v>1</v>
      </c>
      <c r="IS351" s="1015">
        <v>263432</v>
      </c>
      <c r="IT351" s="1025">
        <f t="shared" si="6312"/>
        <v>263432</v>
      </c>
      <c r="IU351" s="1016"/>
      <c r="IV351" s="898">
        <f t="shared" si="6313"/>
        <v>1</v>
      </c>
      <c r="IW351" s="898">
        <f t="shared" si="6314"/>
        <v>1</v>
      </c>
      <c r="IX351" s="899">
        <f t="shared" si="6315"/>
        <v>1</v>
      </c>
      <c r="IY351" s="899">
        <f t="shared" si="6316"/>
        <v>1</v>
      </c>
      <c r="IZ351" s="899">
        <f t="shared" si="6317"/>
        <v>1</v>
      </c>
      <c r="JA351" s="899">
        <f t="shared" si="6318"/>
        <v>1</v>
      </c>
      <c r="JB351" s="966">
        <f t="shared" si="6319"/>
        <v>263432</v>
      </c>
      <c r="JC351" s="901">
        <f t="shared" si="6320"/>
        <v>0</v>
      </c>
      <c r="JF351" s="958" t="s">
        <v>359</v>
      </c>
      <c r="JG351" s="1190" t="s">
        <v>383</v>
      </c>
      <c r="JH351" s="1179" t="s">
        <v>149</v>
      </c>
      <c r="JI351" s="1180">
        <v>1</v>
      </c>
      <c r="JJ351" s="1015">
        <v>652000</v>
      </c>
      <c r="JK351" s="1025">
        <f t="shared" si="6321"/>
        <v>652000</v>
      </c>
      <c r="JL351" s="1016"/>
      <c r="JM351" s="898">
        <f t="shared" si="6322"/>
        <v>1</v>
      </c>
      <c r="JN351" s="898">
        <f t="shared" si="6323"/>
        <v>1</v>
      </c>
      <c r="JO351" s="899">
        <f t="shared" si="6324"/>
        <v>1</v>
      </c>
      <c r="JP351" s="899">
        <f t="shared" si="6325"/>
        <v>1</v>
      </c>
      <c r="JQ351" s="899">
        <f t="shared" si="6326"/>
        <v>1</v>
      </c>
      <c r="JR351" s="899">
        <f t="shared" si="6327"/>
        <v>1</v>
      </c>
      <c r="JS351" s="966">
        <f t="shared" si="6328"/>
        <v>652000</v>
      </c>
      <c r="JT351" s="901">
        <f t="shared" si="6329"/>
        <v>0</v>
      </c>
      <c r="JW351" s="958" t="s">
        <v>359</v>
      </c>
      <c r="JX351" s="1190" t="s">
        <v>383</v>
      </c>
      <c r="JY351" s="1179" t="s">
        <v>149</v>
      </c>
      <c r="JZ351" s="1180">
        <v>1</v>
      </c>
      <c r="KA351" s="1015">
        <v>209231.61240000001</v>
      </c>
      <c r="KB351" s="1025">
        <f t="shared" si="6330"/>
        <v>209232</v>
      </c>
      <c r="KC351" s="1016"/>
      <c r="KD351" s="898">
        <f t="shared" si="6331"/>
        <v>1</v>
      </c>
      <c r="KE351" s="898">
        <f t="shared" si="6332"/>
        <v>1</v>
      </c>
      <c r="KF351" s="899">
        <f t="shared" si="6333"/>
        <v>1</v>
      </c>
      <c r="KG351" s="899">
        <f t="shared" si="6334"/>
        <v>1</v>
      </c>
      <c r="KH351" s="899">
        <f t="shared" si="6335"/>
        <v>1</v>
      </c>
      <c r="KI351" s="899">
        <f t="shared" si="6336"/>
        <v>1</v>
      </c>
      <c r="KJ351" s="966">
        <f t="shared" si="6337"/>
        <v>209232</v>
      </c>
      <c r="KK351" s="901">
        <f t="shared" si="6338"/>
        <v>0</v>
      </c>
      <c r="KN351" s="958" t="s">
        <v>359</v>
      </c>
      <c r="KO351" s="1190" t="s">
        <v>383</v>
      </c>
      <c r="KP351" s="1179" t="s">
        <v>149</v>
      </c>
      <c r="KQ351" s="1180">
        <v>1</v>
      </c>
      <c r="KR351" s="1015">
        <v>140525</v>
      </c>
      <c r="KS351" s="1025">
        <f t="shared" si="6339"/>
        <v>140525</v>
      </c>
      <c r="KT351" s="1016"/>
      <c r="KU351" s="898">
        <f t="shared" si="6340"/>
        <v>1</v>
      </c>
      <c r="KV351" s="898">
        <f t="shared" si="6341"/>
        <v>1</v>
      </c>
      <c r="KW351" s="899">
        <f t="shared" si="6342"/>
        <v>1</v>
      </c>
      <c r="KX351" s="899">
        <f t="shared" si="6343"/>
        <v>1</v>
      </c>
      <c r="KY351" s="899">
        <f t="shared" si="6344"/>
        <v>1</v>
      </c>
      <c r="KZ351" s="899">
        <f t="shared" si="6345"/>
        <v>1</v>
      </c>
      <c r="LA351" s="966">
        <f t="shared" si="6346"/>
        <v>140525</v>
      </c>
      <c r="LB351" s="901">
        <f t="shared" si="6347"/>
        <v>0</v>
      </c>
      <c r="LE351" s="958" t="s">
        <v>359</v>
      </c>
      <c r="LF351" s="1190" t="s">
        <v>383</v>
      </c>
      <c r="LG351" s="1179" t="s">
        <v>149</v>
      </c>
      <c r="LH351" s="1180">
        <v>1</v>
      </c>
      <c r="LI351" s="1021">
        <v>1994000</v>
      </c>
      <c r="LJ351" s="1028">
        <f t="shared" si="6348"/>
        <v>1994000</v>
      </c>
      <c r="LK351" s="1016"/>
      <c r="LL351" s="898">
        <f t="shared" si="6349"/>
        <v>1</v>
      </c>
      <c r="LM351" s="898">
        <f t="shared" si="6350"/>
        <v>1</v>
      </c>
      <c r="LN351" s="899">
        <f t="shared" si="6351"/>
        <v>1</v>
      </c>
      <c r="LO351" s="899">
        <f t="shared" si="6352"/>
        <v>1</v>
      </c>
      <c r="LP351" s="899">
        <f t="shared" si="6353"/>
        <v>1</v>
      </c>
      <c r="LQ351" s="899">
        <f t="shared" si="6354"/>
        <v>1</v>
      </c>
      <c r="LR351" s="966">
        <f t="shared" si="6355"/>
        <v>1994000</v>
      </c>
      <c r="LS351" s="901">
        <f t="shared" si="6356"/>
        <v>0</v>
      </c>
      <c r="LV351" s="958" t="s">
        <v>359</v>
      </c>
      <c r="LW351" s="1190" t="s">
        <v>383</v>
      </c>
      <c r="LX351" s="1179" t="s">
        <v>149</v>
      </c>
      <c r="LY351" s="1180">
        <v>1</v>
      </c>
      <c r="LZ351" s="1015">
        <v>162500</v>
      </c>
      <c r="MA351" s="1025">
        <f t="shared" si="6357"/>
        <v>162500</v>
      </c>
      <c r="MB351" s="1016"/>
      <c r="MC351" s="898">
        <f t="shared" si="6358"/>
        <v>1</v>
      </c>
      <c r="MD351" s="898">
        <f t="shared" si="6359"/>
        <v>1</v>
      </c>
      <c r="ME351" s="899">
        <f t="shared" si="6360"/>
        <v>1</v>
      </c>
      <c r="MF351" s="899">
        <f t="shared" si="6361"/>
        <v>1</v>
      </c>
      <c r="MG351" s="899">
        <f t="shared" si="6362"/>
        <v>1</v>
      </c>
      <c r="MH351" s="899">
        <f t="shared" si="6363"/>
        <v>1</v>
      </c>
      <c r="MI351" s="966">
        <f t="shared" si="6364"/>
        <v>162500</v>
      </c>
      <c r="MJ351" s="901">
        <f t="shared" si="6365"/>
        <v>0</v>
      </c>
      <c r="MM351" s="958" t="s">
        <v>359</v>
      </c>
      <c r="MN351" s="1190" t="s">
        <v>383</v>
      </c>
      <c r="MO351" s="1179" t="s">
        <v>149</v>
      </c>
      <c r="MP351" s="1180">
        <v>1</v>
      </c>
      <c r="MQ351" s="1015">
        <v>1800000</v>
      </c>
      <c r="MR351" s="1025">
        <f t="shared" si="6366"/>
        <v>1800000</v>
      </c>
      <c r="MS351" s="1016"/>
      <c r="MT351" s="898">
        <f t="shared" si="6367"/>
        <v>1</v>
      </c>
      <c r="MU351" s="898">
        <f t="shared" si="6368"/>
        <v>1</v>
      </c>
      <c r="MV351" s="899">
        <f t="shared" si="6369"/>
        <v>1</v>
      </c>
      <c r="MW351" s="899">
        <f t="shared" si="6370"/>
        <v>1</v>
      </c>
      <c r="MX351" s="899">
        <f t="shared" si="6371"/>
        <v>1</v>
      </c>
      <c r="MY351" s="899">
        <f t="shared" si="6372"/>
        <v>1</v>
      </c>
      <c r="MZ351" s="966">
        <f t="shared" si="6373"/>
        <v>1800000</v>
      </c>
      <c r="NA351" s="901">
        <f t="shared" si="6374"/>
        <v>0</v>
      </c>
      <c r="ND351" s="975" t="s">
        <v>359</v>
      </c>
      <c r="NE351" s="976" t="s">
        <v>383</v>
      </c>
      <c r="NF351" s="1175" t="s">
        <v>149</v>
      </c>
      <c r="NG351" s="1176">
        <v>1</v>
      </c>
      <c r="NH351" s="979">
        <v>626266.07999999996</v>
      </c>
      <c r="NI351" s="980">
        <v>626266</v>
      </c>
      <c r="NJ351" s="1016"/>
      <c r="NK351" s="898">
        <f t="shared" si="6375"/>
        <v>1</v>
      </c>
      <c r="NL351" s="898">
        <f t="shared" si="6376"/>
        <v>1</v>
      </c>
      <c r="NM351" s="899">
        <f t="shared" si="6377"/>
        <v>1</v>
      </c>
      <c r="NN351" s="899">
        <f t="shared" si="6378"/>
        <v>1</v>
      </c>
      <c r="NO351" s="899">
        <f t="shared" si="6379"/>
        <v>1</v>
      </c>
      <c r="NP351" s="899">
        <f t="shared" si="6380"/>
        <v>1</v>
      </c>
      <c r="NQ351" s="966">
        <f t="shared" si="6381"/>
        <v>626266</v>
      </c>
      <c r="NR351" s="901">
        <f t="shared" si="6382"/>
        <v>0</v>
      </c>
      <c r="NU351" s="981" t="s">
        <v>359</v>
      </c>
      <c r="NV351" s="982" t="s">
        <v>383</v>
      </c>
      <c r="NW351" s="1177" t="s">
        <v>149</v>
      </c>
      <c r="NX351" s="1178">
        <v>1</v>
      </c>
      <c r="NY351" s="1022">
        <v>632592</v>
      </c>
      <c r="NZ351" s="986">
        <f t="shared" si="6383"/>
        <v>632592</v>
      </c>
      <c r="OA351" s="1016"/>
      <c r="OB351" s="898">
        <f t="shared" si="6384"/>
        <v>1</v>
      </c>
      <c r="OC351" s="898">
        <f t="shared" si="6385"/>
        <v>1</v>
      </c>
      <c r="OD351" s="899">
        <f t="shared" si="6386"/>
        <v>1</v>
      </c>
      <c r="OE351" s="899">
        <f t="shared" si="6387"/>
        <v>1</v>
      </c>
      <c r="OF351" s="899">
        <f t="shared" si="6388"/>
        <v>1</v>
      </c>
      <c r="OG351" s="899">
        <f t="shared" si="6389"/>
        <v>1</v>
      </c>
      <c r="OH351" s="966">
        <f t="shared" si="6390"/>
        <v>632592</v>
      </c>
      <c r="OI351" s="901">
        <f t="shared" si="6391"/>
        <v>0</v>
      </c>
      <c r="OL351" s="958" t="s">
        <v>359</v>
      </c>
      <c r="OM351" s="1190" t="s">
        <v>383</v>
      </c>
      <c r="ON351" s="1179" t="s">
        <v>149</v>
      </c>
      <c r="OO351" s="1180">
        <v>1</v>
      </c>
      <c r="OP351" s="1015">
        <v>220772</v>
      </c>
      <c r="OQ351" s="1025">
        <f t="shared" si="6392"/>
        <v>220772</v>
      </c>
      <c r="OR351" s="1016"/>
      <c r="OS351" s="898">
        <f t="shared" si="6393"/>
        <v>1</v>
      </c>
      <c r="OT351" s="898">
        <f t="shared" si="6394"/>
        <v>1</v>
      </c>
      <c r="OU351" s="899">
        <f t="shared" si="6395"/>
        <v>1</v>
      </c>
      <c r="OV351" s="899">
        <f t="shared" si="6396"/>
        <v>1</v>
      </c>
      <c r="OW351" s="899">
        <f t="shared" si="6397"/>
        <v>1</v>
      </c>
      <c r="OX351" s="899">
        <f t="shared" si="6398"/>
        <v>1</v>
      </c>
      <c r="OY351" s="966">
        <f t="shared" si="6399"/>
        <v>220772</v>
      </c>
      <c r="OZ351" s="901">
        <f t="shared" si="6400"/>
        <v>0</v>
      </c>
      <c r="PC351" s="958" t="s">
        <v>359</v>
      </c>
      <c r="PD351" s="1190" t="s">
        <v>383</v>
      </c>
      <c r="PE351" s="1179" t="s">
        <v>149</v>
      </c>
      <c r="PF351" s="1180">
        <v>1</v>
      </c>
      <c r="PG351" s="1023">
        <v>909393</v>
      </c>
      <c r="PH351" s="1029">
        <v>909393</v>
      </c>
      <c r="PI351" s="1181"/>
      <c r="PJ351" s="898">
        <f t="shared" si="6401"/>
        <v>1</v>
      </c>
      <c r="PK351" s="898">
        <f t="shared" si="6402"/>
        <v>1</v>
      </c>
      <c r="PL351" s="899">
        <f t="shared" si="6403"/>
        <v>1</v>
      </c>
      <c r="PM351" s="899">
        <f t="shared" si="6404"/>
        <v>1</v>
      </c>
      <c r="PN351" s="899">
        <f t="shared" si="6405"/>
        <v>1</v>
      </c>
      <c r="PO351" s="899">
        <f t="shared" si="6406"/>
        <v>1</v>
      </c>
      <c r="PP351" s="966">
        <f t="shared" si="6407"/>
        <v>909393</v>
      </c>
      <c r="PQ351" s="901">
        <f t="shared" si="6408"/>
        <v>0</v>
      </c>
      <c r="PT351" s="958" t="s">
        <v>359</v>
      </c>
      <c r="PU351" s="1190" t="s">
        <v>383</v>
      </c>
      <c r="PV351" s="1179" t="s">
        <v>149</v>
      </c>
      <c r="PW351" s="1180">
        <v>1</v>
      </c>
      <c r="PX351" s="1015">
        <v>147130</v>
      </c>
      <c r="PY351" s="1025">
        <f t="shared" si="6409"/>
        <v>147130</v>
      </c>
      <c r="PZ351" s="1016"/>
      <c r="QA351" s="898">
        <f t="shared" si="6410"/>
        <v>1</v>
      </c>
      <c r="QB351" s="898">
        <f t="shared" si="6411"/>
        <v>1</v>
      </c>
      <c r="QC351" s="899">
        <f t="shared" si="6412"/>
        <v>1</v>
      </c>
      <c r="QD351" s="899">
        <f t="shared" si="6413"/>
        <v>1</v>
      </c>
      <c r="QE351" s="899">
        <f t="shared" si="6414"/>
        <v>1</v>
      </c>
      <c r="QF351" s="899">
        <f t="shared" si="6415"/>
        <v>1</v>
      </c>
      <c r="QG351" s="966">
        <f t="shared" si="6416"/>
        <v>147130</v>
      </c>
      <c r="QH351" s="901">
        <f t="shared" si="6417"/>
        <v>0</v>
      </c>
      <c r="QK351" s="958" t="s">
        <v>359</v>
      </c>
      <c r="QL351" s="1190" t="s">
        <v>383</v>
      </c>
      <c r="QM351" s="1179" t="s">
        <v>149</v>
      </c>
      <c r="QN351" s="1180">
        <v>1</v>
      </c>
      <c r="QO351" s="1021">
        <v>2003969.9999999998</v>
      </c>
      <c r="QP351" s="1028">
        <f t="shared" si="6418"/>
        <v>2003970</v>
      </c>
      <c r="QQ351" s="1016"/>
      <c r="QR351" s="898">
        <f t="shared" si="6419"/>
        <v>1</v>
      </c>
      <c r="QS351" s="898">
        <f t="shared" si="6420"/>
        <v>1</v>
      </c>
      <c r="QT351" s="899">
        <f t="shared" si="6421"/>
        <v>1</v>
      </c>
      <c r="QU351" s="899">
        <f t="shared" si="6422"/>
        <v>1</v>
      </c>
      <c r="QV351" s="899">
        <f t="shared" si="6423"/>
        <v>1</v>
      </c>
      <c r="QW351" s="899">
        <f t="shared" si="6424"/>
        <v>1</v>
      </c>
      <c r="QX351" s="966">
        <f t="shared" si="6425"/>
        <v>2003970</v>
      </c>
      <c r="QY351" s="901">
        <f t="shared" si="6426"/>
        <v>0</v>
      </c>
      <c r="RB351" s="421"/>
      <c r="RC351" s="422"/>
      <c r="RD351" s="423"/>
      <c r="RE351" s="424"/>
      <c r="RF351" s="425"/>
      <c r="RG351" s="426"/>
      <c r="RH351" s="426"/>
      <c r="RI351" s="898"/>
      <c r="RJ351" s="898"/>
      <c r="RK351" s="899"/>
      <c r="RL351" s="899"/>
      <c r="RM351" s="899"/>
      <c r="RN351" s="899"/>
      <c r="RO351" s="966"/>
      <c r="RP351" s="901"/>
      <c r="RS351" s="421"/>
      <c r="RT351" s="422"/>
      <c r="RU351" s="423"/>
      <c r="RV351" s="424"/>
      <c r="RW351" s="425"/>
      <c r="RX351" s="426"/>
      <c r="RY351" s="426"/>
      <c r="RZ351" s="898"/>
      <c r="SA351" s="898"/>
      <c r="SB351" s="899"/>
      <c r="SC351" s="899"/>
      <c r="SD351" s="899"/>
      <c r="SE351" s="899"/>
      <c r="SF351" s="966"/>
      <c r="SG351" s="901"/>
      <c r="SJ351" s="421"/>
      <c r="SK351" s="422"/>
      <c r="SL351" s="423"/>
      <c r="SM351" s="424"/>
      <c r="SN351" s="425"/>
      <c r="SO351" s="426"/>
      <c r="SP351" s="426"/>
      <c r="SQ351" s="898"/>
      <c r="SR351" s="898"/>
      <c r="SS351" s="899"/>
      <c r="ST351" s="899"/>
      <c r="SU351" s="899"/>
      <c r="SV351" s="899"/>
      <c r="SW351" s="966"/>
      <c r="SX351" s="901"/>
    </row>
    <row r="352" spans="2:518" ht="33.75" customHeight="1" thickTop="1" thickBot="1">
      <c r="B352" s="958" t="s">
        <v>360</v>
      </c>
      <c r="C352" s="1190" t="s">
        <v>384</v>
      </c>
      <c r="D352" s="1179" t="s">
        <v>149</v>
      </c>
      <c r="E352" s="1180">
        <v>2</v>
      </c>
      <c r="F352" s="1015"/>
      <c r="G352" s="1025">
        <f t="shared" si="6185"/>
        <v>0</v>
      </c>
      <c r="H352" s="1016"/>
      <c r="K352" s="958" t="s">
        <v>360</v>
      </c>
      <c r="L352" s="1190" t="s">
        <v>384</v>
      </c>
      <c r="M352" s="1179" t="s">
        <v>149</v>
      </c>
      <c r="N352" s="1180">
        <v>2</v>
      </c>
      <c r="O352" s="1017">
        <v>187663</v>
      </c>
      <c r="P352" s="1025">
        <f t="shared" si="6186"/>
        <v>375326</v>
      </c>
      <c r="Q352" s="1016"/>
      <c r="R352" s="898">
        <f t="shared" si="6187"/>
        <v>1</v>
      </c>
      <c r="S352" s="898">
        <f t="shared" si="6188"/>
        <v>1</v>
      </c>
      <c r="T352" s="899">
        <f t="shared" si="6189"/>
        <v>1</v>
      </c>
      <c r="U352" s="899">
        <f t="shared" si="6190"/>
        <v>1</v>
      </c>
      <c r="V352" s="899">
        <f t="shared" si="6191"/>
        <v>1</v>
      </c>
      <c r="W352" s="899">
        <f t="shared" si="6192"/>
        <v>1</v>
      </c>
      <c r="X352" s="966">
        <f t="shared" si="6193"/>
        <v>375326</v>
      </c>
      <c r="Y352" s="901">
        <f t="shared" si="6194"/>
        <v>0</v>
      </c>
      <c r="Z352" s="872"/>
      <c r="AA352" s="872"/>
      <c r="AB352" s="958" t="s">
        <v>360</v>
      </c>
      <c r="AC352" s="1190" t="s">
        <v>384</v>
      </c>
      <c r="AD352" s="1179" t="s">
        <v>149</v>
      </c>
      <c r="AE352" s="1180">
        <v>2</v>
      </c>
      <c r="AF352" s="1015">
        <v>354144</v>
      </c>
      <c r="AG352" s="1025">
        <f t="shared" si="6195"/>
        <v>708288</v>
      </c>
      <c r="AH352" s="1016"/>
      <c r="AI352" s="898">
        <f t="shared" si="6196"/>
        <v>1</v>
      </c>
      <c r="AJ352" s="898">
        <f t="shared" si="6197"/>
        <v>1</v>
      </c>
      <c r="AK352" s="899">
        <f t="shared" si="6198"/>
        <v>1</v>
      </c>
      <c r="AL352" s="899">
        <f t="shared" si="6199"/>
        <v>1</v>
      </c>
      <c r="AM352" s="899">
        <f t="shared" si="6200"/>
        <v>1</v>
      </c>
      <c r="AN352" s="899">
        <f t="shared" si="6201"/>
        <v>1</v>
      </c>
      <c r="AO352" s="966">
        <f t="shared" si="6202"/>
        <v>708288</v>
      </c>
      <c r="AP352" s="901">
        <f t="shared" si="6203"/>
        <v>0</v>
      </c>
      <c r="AQ352" s="872"/>
      <c r="AR352" s="872"/>
      <c r="AS352" s="958" t="s">
        <v>360</v>
      </c>
      <c r="AT352" s="1191" t="s">
        <v>384</v>
      </c>
      <c r="AU352" s="1179" t="s">
        <v>149</v>
      </c>
      <c r="AV352" s="1180">
        <v>2</v>
      </c>
      <c r="AW352" s="1019">
        <v>75000</v>
      </c>
      <c r="AX352" s="1026">
        <f t="shared" si="6204"/>
        <v>150000</v>
      </c>
      <c r="AY352" s="1016"/>
      <c r="AZ352" s="898">
        <f t="shared" si="6205"/>
        <v>1</v>
      </c>
      <c r="BA352" s="898">
        <f t="shared" si="6206"/>
        <v>1</v>
      </c>
      <c r="BB352" s="899">
        <f t="shared" si="6207"/>
        <v>1</v>
      </c>
      <c r="BC352" s="899">
        <f t="shared" si="6208"/>
        <v>1</v>
      </c>
      <c r="BD352" s="899">
        <f t="shared" si="6209"/>
        <v>1</v>
      </c>
      <c r="BE352" s="899">
        <f t="shared" si="6210"/>
        <v>1</v>
      </c>
      <c r="BF352" s="966">
        <f t="shared" si="6211"/>
        <v>150000</v>
      </c>
      <c r="BG352" s="901">
        <f t="shared" si="6212"/>
        <v>0</v>
      </c>
      <c r="BJ352" s="958" t="s">
        <v>360</v>
      </c>
      <c r="BK352" s="1190" t="s">
        <v>384</v>
      </c>
      <c r="BL352" s="1179" t="s">
        <v>149</v>
      </c>
      <c r="BM352" s="1180">
        <v>2</v>
      </c>
      <c r="BN352" s="1015">
        <v>606375</v>
      </c>
      <c r="BO352" s="1025">
        <f t="shared" si="6213"/>
        <v>1212750</v>
      </c>
      <c r="BP352" s="1016"/>
      <c r="BQ352" s="898">
        <f t="shared" si="6214"/>
        <v>1</v>
      </c>
      <c r="BR352" s="898">
        <f t="shared" si="6215"/>
        <v>1</v>
      </c>
      <c r="BS352" s="899">
        <f t="shared" si="6216"/>
        <v>1</v>
      </c>
      <c r="BT352" s="899">
        <f t="shared" si="6217"/>
        <v>1</v>
      </c>
      <c r="BU352" s="899">
        <f t="shared" si="6218"/>
        <v>1</v>
      </c>
      <c r="BV352" s="899">
        <f t="shared" si="6219"/>
        <v>1</v>
      </c>
      <c r="BW352" s="966">
        <f t="shared" si="6220"/>
        <v>1212750</v>
      </c>
      <c r="BX352" s="901">
        <f t="shared" si="6221"/>
        <v>0</v>
      </c>
      <c r="CA352" s="958" t="s">
        <v>360</v>
      </c>
      <c r="CB352" s="1190" t="s">
        <v>384</v>
      </c>
      <c r="CC352" s="1179" t="s">
        <v>149</v>
      </c>
      <c r="CD352" s="1180">
        <v>2</v>
      </c>
      <c r="CE352" s="1015">
        <v>182783</v>
      </c>
      <c r="CF352" s="1025">
        <f t="shared" si="6222"/>
        <v>365566</v>
      </c>
      <c r="CG352" s="1016"/>
      <c r="CH352" s="898">
        <f t="shared" si="6223"/>
        <v>1</v>
      </c>
      <c r="CI352" s="898">
        <f t="shared" si="6224"/>
        <v>1</v>
      </c>
      <c r="CJ352" s="899">
        <f t="shared" si="6225"/>
        <v>1</v>
      </c>
      <c r="CK352" s="899">
        <f t="shared" si="6226"/>
        <v>1</v>
      </c>
      <c r="CL352" s="899">
        <f t="shared" si="6227"/>
        <v>1</v>
      </c>
      <c r="CM352" s="899">
        <f t="shared" si="6228"/>
        <v>1</v>
      </c>
      <c r="CN352" s="966">
        <f t="shared" si="6229"/>
        <v>365566</v>
      </c>
      <c r="CO352" s="901">
        <f t="shared" si="6230"/>
        <v>0</v>
      </c>
      <c r="CR352" s="958" t="s">
        <v>360</v>
      </c>
      <c r="CS352" s="1190" t="s">
        <v>384</v>
      </c>
      <c r="CT352" s="1179" t="s">
        <v>149</v>
      </c>
      <c r="CU352" s="1180">
        <v>2</v>
      </c>
      <c r="CV352" s="1015">
        <v>490000</v>
      </c>
      <c r="CW352" s="1025">
        <f t="shared" si="6231"/>
        <v>980000</v>
      </c>
      <c r="CX352" s="1016"/>
      <c r="CY352" s="898">
        <f t="shared" si="6232"/>
        <v>1</v>
      </c>
      <c r="CZ352" s="898">
        <f t="shared" si="6233"/>
        <v>1</v>
      </c>
      <c r="DA352" s="899">
        <f t="shared" si="6234"/>
        <v>1</v>
      </c>
      <c r="DB352" s="899">
        <f t="shared" si="6235"/>
        <v>1</v>
      </c>
      <c r="DC352" s="899">
        <f t="shared" si="6236"/>
        <v>1</v>
      </c>
      <c r="DD352" s="899">
        <f t="shared" si="6237"/>
        <v>1</v>
      </c>
      <c r="DE352" s="966">
        <f t="shared" si="6238"/>
        <v>980000</v>
      </c>
      <c r="DF352" s="901">
        <f t="shared" si="6239"/>
        <v>0</v>
      </c>
      <c r="DI352" s="958" t="s">
        <v>360</v>
      </c>
      <c r="DJ352" s="1190" t="s">
        <v>384</v>
      </c>
      <c r="DK352" s="1179" t="s">
        <v>149</v>
      </c>
      <c r="DL352" s="1180">
        <v>2</v>
      </c>
      <c r="DM352" s="1015">
        <v>847037</v>
      </c>
      <c r="DN352" s="1025">
        <f t="shared" si="6240"/>
        <v>1694074</v>
      </c>
      <c r="DO352" s="1016"/>
      <c r="DP352" s="898">
        <f t="shared" si="6241"/>
        <v>1</v>
      </c>
      <c r="DQ352" s="898">
        <f t="shared" si="6242"/>
        <v>1</v>
      </c>
      <c r="DR352" s="899">
        <f t="shared" si="6243"/>
        <v>1</v>
      </c>
      <c r="DS352" s="899">
        <f t="shared" si="6244"/>
        <v>1</v>
      </c>
      <c r="DT352" s="899">
        <f t="shared" si="6245"/>
        <v>1</v>
      </c>
      <c r="DU352" s="899">
        <f t="shared" si="6246"/>
        <v>1</v>
      </c>
      <c r="DV352" s="966">
        <f t="shared" si="6247"/>
        <v>1694074</v>
      </c>
      <c r="DW352" s="901">
        <f t="shared" si="6248"/>
        <v>0</v>
      </c>
      <c r="DZ352" s="958" t="s">
        <v>360</v>
      </c>
      <c r="EA352" s="1190" t="s">
        <v>384</v>
      </c>
      <c r="EB352" s="1179" t="s">
        <v>149</v>
      </c>
      <c r="EC352" s="1180">
        <v>2</v>
      </c>
      <c r="ED352" s="1015">
        <v>457000</v>
      </c>
      <c r="EE352" s="1025">
        <f t="shared" si="6249"/>
        <v>914000</v>
      </c>
      <c r="EF352" s="1016"/>
      <c r="EG352" s="898">
        <f t="shared" si="6250"/>
        <v>1</v>
      </c>
      <c r="EH352" s="898">
        <f t="shared" si="6251"/>
        <v>1</v>
      </c>
      <c r="EI352" s="899">
        <f t="shared" si="6252"/>
        <v>1</v>
      </c>
      <c r="EJ352" s="899">
        <f t="shared" si="6253"/>
        <v>1</v>
      </c>
      <c r="EK352" s="899">
        <f t="shared" si="6254"/>
        <v>1</v>
      </c>
      <c r="EL352" s="899">
        <f t="shared" si="6255"/>
        <v>1</v>
      </c>
      <c r="EM352" s="966">
        <f t="shared" si="6256"/>
        <v>914000</v>
      </c>
      <c r="EN352" s="901">
        <f t="shared" si="6257"/>
        <v>0</v>
      </c>
      <c r="EQ352" s="958" t="s">
        <v>360</v>
      </c>
      <c r="ER352" s="1190" t="s">
        <v>384</v>
      </c>
      <c r="ES352" s="1179" t="s">
        <v>149</v>
      </c>
      <c r="ET352" s="1180">
        <v>2</v>
      </c>
      <c r="EU352" s="1015">
        <v>183800</v>
      </c>
      <c r="EV352" s="1025">
        <f t="shared" si="6258"/>
        <v>367600</v>
      </c>
      <c r="EW352" s="1016"/>
      <c r="EX352" s="898">
        <f t="shared" si="6259"/>
        <v>1</v>
      </c>
      <c r="EY352" s="898">
        <f t="shared" si="6260"/>
        <v>1</v>
      </c>
      <c r="EZ352" s="899">
        <f t="shared" si="6261"/>
        <v>1</v>
      </c>
      <c r="FA352" s="899">
        <f t="shared" si="6262"/>
        <v>1</v>
      </c>
      <c r="FB352" s="899">
        <f t="shared" si="6263"/>
        <v>1</v>
      </c>
      <c r="FC352" s="899">
        <f t="shared" si="6264"/>
        <v>1</v>
      </c>
      <c r="FD352" s="966">
        <f t="shared" si="6265"/>
        <v>367600</v>
      </c>
      <c r="FE352" s="901">
        <f t="shared" si="6266"/>
        <v>0</v>
      </c>
      <c r="FH352" s="958"/>
      <c r="FI352" s="1190"/>
      <c r="FJ352" s="1179"/>
      <c r="FK352" s="1180"/>
      <c r="FL352" s="1015"/>
      <c r="FM352" s="1025">
        <f t="shared" si="6267"/>
        <v>0</v>
      </c>
      <c r="FN352" s="1016"/>
      <c r="FO352" s="898" t="e">
        <f t="shared" si="6268"/>
        <v>#N/A</v>
      </c>
      <c r="FP352" s="898" t="e">
        <f t="shared" si="6269"/>
        <v>#N/A</v>
      </c>
      <c r="FQ352" s="899" t="e">
        <f t="shared" si="6270"/>
        <v>#N/A</v>
      </c>
      <c r="FR352" s="899">
        <f t="shared" si="6271"/>
        <v>0</v>
      </c>
      <c r="FS352" s="899">
        <f t="shared" si="6272"/>
        <v>0</v>
      </c>
      <c r="FT352" s="899" t="e">
        <f t="shared" si="6273"/>
        <v>#N/A</v>
      </c>
      <c r="FU352" s="966">
        <f t="shared" si="6274"/>
        <v>0</v>
      </c>
      <c r="FV352" s="901">
        <f t="shared" si="6275"/>
        <v>0</v>
      </c>
      <c r="FY352" s="958" t="s">
        <v>360</v>
      </c>
      <c r="FZ352" s="1190" t="s">
        <v>384</v>
      </c>
      <c r="GA352" s="1179" t="s">
        <v>149</v>
      </c>
      <c r="GB352" s="1180">
        <v>2</v>
      </c>
      <c r="GC352" s="1017">
        <v>187663</v>
      </c>
      <c r="GD352" s="1025">
        <f t="shared" si="6276"/>
        <v>375326</v>
      </c>
      <c r="GE352" s="1016"/>
      <c r="GF352" s="898">
        <f t="shared" si="6277"/>
        <v>1</v>
      </c>
      <c r="GG352" s="898">
        <f t="shared" si="6278"/>
        <v>1</v>
      </c>
      <c r="GH352" s="899">
        <f t="shared" si="6279"/>
        <v>1</v>
      </c>
      <c r="GI352" s="899">
        <f t="shared" si="6280"/>
        <v>1</v>
      </c>
      <c r="GJ352" s="899">
        <f t="shared" si="6281"/>
        <v>1</v>
      </c>
      <c r="GK352" s="899">
        <f t="shared" si="6282"/>
        <v>1</v>
      </c>
      <c r="GL352" s="966">
        <f t="shared" si="6283"/>
        <v>375326</v>
      </c>
      <c r="GM352" s="901">
        <f t="shared" si="6284"/>
        <v>0</v>
      </c>
      <c r="GP352" s="958" t="s">
        <v>360</v>
      </c>
      <c r="GQ352" s="1190" t="s">
        <v>384</v>
      </c>
      <c r="GR352" s="1179" t="s">
        <v>149</v>
      </c>
      <c r="GS352" s="1180">
        <v>2</v>
      </c>
      <c r="GT352" s="1015">
        <v>184000</v>
      </c>
      <c r="GU352" s="1025">
        <f t="shared" si="6285"/>
        <v>368000</v>
      </c>
      <c r="GV352" s="1016"/>
      <c r="GW352" s="898">
        <f t="shared" si="6286"/>
        <v>1</v>
      </c>
      <c r="GX352" s="898">
        <f t="shared" si="6287"/>
        <v>1</v>
      </c>
      <c r="GY352" s="899">
        <f t="shared" si="6288"/>
        <v>1</v>
      </c>
      <c r="GZ352" s="899">
        <f t="shared" si="6289"/>
        <v>1</v>
      </c>
      <c r="HA352" s="899">
        <f t="shared" si="6290"/>
        <v>1</v>
      </c>
      <c r="HB352" s="899">
        <f t="shared" si="6291"/>
        <v>1</v>
      </c>
      <c r="HC352" s="966">
        <f t="shared" si="6292"/>
        <v>368000</v>
      </c>
      <c r="HD352" s="901">
        <f t="shared" si="6293"/>
        <v>0</v>
      </c>
      <c r="HG352" s="958" t="s">
        <v>360</v>
      </c>
      <c r="HH352" s="1190" t="s">
        <v>384</v>
      </c>
      <c r="HI352" s="1179" t="s">
        <v>149</v>
      </c>
      <c r="HJ352" s="1180">
        <v>2</v>
      </c>
      <c r="HK352" s="1015">
        <v>405046</v>
      </c>
      <c r="HL352" s="1025">
        <f t="shared" si="6294"/>
        <v>810092</v>
      </c>
      <c r="HM352" s="1016"/>
      <c r="HN352" s="898">
        <f t="shared" si="6295"/>
        <v>1</v>
      </c>
      <c r="HO352" s="898">
        <f t="shared" si="6296"/>
        <v>1</v>
      </c>
      <c r="HP352" s="899">
        <f t="shared" si="6297"/>
        <v>1</v>
      </c>
      <c r="HQ352" s="899">
        <f t="shared" si="6298"/>
        <v>1</v>
      </c>
      <c r="HR352" s="899">
        <f t="shared" si="6299"/>
        <v>1</v>
      </c>
      <c r="HS352" s="899">
        <f t="shared" si="6300"/>
        <v>1</v>
      </c>
      <c r="HT352" s="966">
        <f t="shared" si="6301"/>
        <v>810092</v>
      </c>
      <c r="HU352" s="901">
        <f t="shared" si="6302"/>
        <v>0</v>
      </c>
      <c r="HX352" s="958" t="s">
        <v>360</v>
      </c>
      <c r="HY352" s="1190" t="s">
        <v>384</v>
      </c>
      <c r="HZ352" s="1179" t="s">
        <v>149</v>
      </c>
      <c r="IA352" s="1180">
        <v>2</v>
      </c>
      <c r="IB352" s="1020">
        <v>154875</v>
      </c>
      <c r="IC352" s="1027">
        <f t="shared" si="6303"/>
        <v>309750</v>
      </c>
      <c r="ID352" s="1016"/>
      <c r="IE352" s="898">
        <f t="shared" si="6304"/>
        <v>1</v>
      </c>
      <c r="IF352" s="898">
        <f t="shared" si="6305"/>
        <v>1</v>
      </c>
      <c r="IG352" s="899">
        <f t="shared" si="6306"/>
        <v>1</v>
      </c>
      <c r="IH352" s="899">
        <f t="shared" si="6307"/>
        <v>1</v>
      </c>
      <c r="II352" s="899">
        <f t="shared" si="6308"/>
        <v>1</v>
      </c>
      <c r="IJ352" s="899">
        <f t="shared" si="6309"/>
        <v>1</v>
      </c>
      <c r="IK352" s="966">
        <f t="shared" si="6310"/>
        <v>309750</v>
      </c>
      <c r="IL352" s="901">
        <f t="shared" si="6311"/>
        <v>0</v>
      </c>
      <c r="IO352" s="958" t="s">
        <v>360</v>
      </c>
      <c r="IP352" s="1190" t="s">
        <v>384</v>
      </c>
      <c r="IQ352" s="1179" t="s">
        <v>149</v>
      </c>
      <c r="IR352" s="1180">
        <v>2</v>
      </c>
      <c r="IS352" s="1015">
        <v>401928</v>
      </c>
      <c r="IT352" s="1025">
        <f t="shared" si="6312"/>
        <v>803856</v>
      </c>
      <c r="IU352" s="1016"/>
      <c r="IV352" s="898">
        <f t="shared" si="6313"/>
        <v>1</v>
      </c>
      <c r="IW352" s="898">
        <f t="shared" si="6314"/>
        <v>1</v>
      </c>
      <c r="IX352" s="899">
        <f t="shared" si="6315"/>
        <v>1</v>
      </c>
      <c r="IY352" s="899">
        <f t="shared" si="6316"/>
        <v>1</v>
      </c>
      <c r="IZ352" s="899">
        <f t="shared" si="6317"/>
        <v>1</v>
      </c>
      <c r="JA352" s="899">
        <f t="shared" si="6318"/>
        <v>1</v>
      </c>
      <c r="JB352" s="966">
        <f t="shared" si="6319"/>
        <v>803856</v>
      </c>
      <c r="JC352" s="901">
        <f t="shared" si="6320"/>
        <v>0</v>
      </c>
      <c r="JF352" s="958" t="s">
        <v>360</v>
      </c>
      <c r="JG352" s="1190" t="s">
        <v>384</v>
      </c>
      <c r="JH352" s="1179" t="s">
        <v>149</v>
      </c>
      <c r="JI352" s="1180">
        <v>2</v>
      </c>
      <c r="JJ352" s="1015">
        <v>2160000</v>
      </c>
      <c r="JK352" s="1025">
        <f t="shared" si="6321"/>
        <v>4320000</v>
      </c>
      <c r="JL352" s="1016"/>
      <c r="JM352" s="898">
        <f t="shared" si="6322"/>
        <v>1</v>
      </c>
      <c r="JN352" s="898">
        <f t="shared" si="6323"/>
        <v>1</v>
      </c>
      <c r="JO352" s="899">
        <f t="shared" si="6324"/>
        <v>1</v>
      </c>
      <c r="JP352" s="899">
        <f t="shared" si="6325"/>
        <v>1</v>
      </c>
      <c r="JQ352" s="899">
        <f t="shared" si="6326"/>
        <v>1</v>
      </c>
      <c r="JR352" s="899">
        <f t="shared" si="6327"/>
        <v>1</v>
      </c>
      <c r="JS352" s="966">
        <f t="shared" si="6328"/>
        <v>4320000</v>
      </c>
      <c r="JT352" s="901">
        <f t="shared" si="6329"/>
        <v>0</v>
      </c>
      <c r="JW352" s="958" t="s">
        <v>360</v>
      </c>
      <c r="JX352" s="1190" t="s">
        <v>384</v>
      </c>
      <c r="JY352" s="1179" t="s">
        <v>149</v>
      </c>
      <c r="JZ352" s="1180">
        <v>2</v>
      </c>
      <c r="KA352" s="1015">
        <v>678497.93370000005</v>
      </c>
      <c r="KB352" s="1025">
        <f t="shared" si="6330"/>
        <v>1356996</v>
      </c>
      <c r="KC352" s="1016"/>
      <c r="KD352" s="898">
        <f t="shared" si="6331"/>
        <v>1</v>
      </c>
      <c r="KE352" s="898">
        <f t="shared" si="6332"/>
        <v>1</v>
      </c>
      <c r="KF352" s="899">
        <f t="shared" si="6333"/>
        <v>1</v>
      </c>
      <c r="KG352" s="899">
        <f t="shared" si="6334"/>
        <v>1</v>
      </c>
      <c r="KH352" s="899">
        <f t="shared" si="6335"/>
        <v>1</v>
      </c>
      <c r="KI352" s="899">
        <f t="shared" si="6336"/>
        <v>1</v>
      </c>
      <c r="KJ352" s="966">
        <f t="shared" si="6337"/>
        <v>1356996</v>
      </c>
      <c r="KK352" s="901">
        <f t="shared" si="6338"/>
        <v>0</v>
      </c>
      <c r="KN352" s="958" t="s">
        <v>360</v>
      </c>
      <c r="KO352" s="1190" t="s">
        <v>384</v>
      </c>
      <c r="KP352" s="1179" t="s">
        <v>149</v>
      </c>
      <c r="KQ352" s="1180">
        <v>2</v>
      </c>
      <c r="KR352" s="1015">
        <v>130900</v>
      </c>
      <c r="KS352" s="1025">
        <f t="shared" si="6339"/>
        <v>261800</v>
      </c>
      <c r="KT352" s="1016"/>
      <c r="KU352" s="898">
        <f t="shared" si="6340"/>
        <v>1</v>
      </c>
      <c r="KV352" s="898">
        <f t="shared" si="6341"/>
        <v>1</v>
      </c>
      <c r="KW352" s="899">
        <f t="shared" si="6342"/>
        <v>1</v>
      </c>
      <c r="KX352" s="899">
        <f t="shared" si="6343"/>
        <v>1</v>
      </c>
      <c r="KY352" s="899">
        <f t="shared" si="6344"/>
        <v>1</v>
      </c>
      <c r="KZ352" s="899">
        <f t="shared" si="6345"/>
        <v>1</v>
      </c>
      <c r="LA352" s="966">
        <f t="shared" si="6346"/>
        <v>261800</v>
      </c>
      <c r="LB352" s="901">
        <f t="shared" si="6347"/>
        <v>0</v>
      </c>
      <c r="LE352" s="958" t="s">
        <v>360</v>
      </c>
      <c r="LF352" s="1190" t="s">
        <v>384</v>
      </c>
      <c r="LG352" s="1179" t="s">
        <v>149</v>
      </c>
      <c r="LH352" s="1180">
        <v>2</v>
      </c>
      <c r="LI352" s="1021">
        <v>2492500</v>
      </c>
      <c r="LJ352" s="1028">
        <f t="shared" si="6348"/>
        <v>4985000</v>
      </c>
      <c r="LK352" s="1016"/>
      <c r="LL352" s="898">
        <f t="shared" si="6349"/>
        <v>1</v>
      </c>
      <c r="LM352" s="898">
        <f t="shared" si="6350"/>
        <v>1</v>
      </c>
      <c r="LN352" s="899">
        <f t="shared" si="6351"/>
        <v>1</v>
      </c>
      <c r="LO352" s="899">
        <f t="shared" si="6352"/>
        <v>1</v>
      </c>
      <c r="LP352" s="899">
        <f t="shared" si="6353"/>
        <v>1</v>
      </c>
      <c r="LQ352" s="899">
        <f t="shared" si="6354"/>
        <v>1</v>
      </c>
      <c r="LR352" s="966">
        <f t="shared" si="6355"/>
        <v>4985000</v>
      </c>
      <c r="LS352" s="901">
        <f t="shared" si="6356"/>
        <v>0</v>
      </c>
      <c r="LV352" s="958" t="s">
        <v>360</v>
      </c>
      <c r="LW352" s="1190" t="s">
        <v>384</v>
      </c>
      <c r="LX352" s="1179" t="s">
        <v>149</v>
      </c>
      <c r="LY352" s="1180">
        <v>2</v>
      </c>
      <c r="LZ352" s="1015">
        <v>156000</v>
      </c>
      <c r="MA352" s="1025">
        <f t="shared" si="6357"/>
        <v>312000</v>
      </c>
      <c r="MB352" s="1016"/>
      <c r="MC352" s="898">
        <f t="shared" si="6358"/>
        <v>1</v>
      </c>
      <c r="MD352" s="898">
        <f t="shared" si="6359"/>
        <v>1</v>
      </c>
      <c r="ME352" s="899">
        <f t="shared" si="6360"/>
        <v>1</v>
      </c>
      <c r="MF352" s="899">
        <f t="shared" si="6361"/>
        <v>1</v>
      </c>
      <c r="MG352" s="899">
        <f t="shared" si="6362"/>
        <v>1</v>
      </c>
      <c r="MH352" s="899">
        <f t="shared" si="6363"/>
        <v>1</v>
      </c>
      <c r="MI352" s="966">
        <f t="shared" si="6364"/>
        <v>312000</v>
      </c>
      <c r="MJ352" s="901">
        <f t="shared" si="6365"/>
        <v>0</v>
      </c>
      <c r="MM352" s="958" t="s">
        <v>360</v>
      </c>
      <c r="MN352" s="1190" t="s">
        <v>384</v>
      </c>
      <c r="MO352" s="1179" t="s">
        <v>149</v>
      </c>
      <c r="MP352" s="1180">
        <v>2</v>
      </c>
      <c r="MQ352" s="1015">
        <v>2250000</v>
      </c>
      <c r="MR352" s="1025">
        <f t="shared" si="6366"/>
        <v>4500000</v>
      </c>
      <c r="MS352" s="1016"/>
      <c r="MT352" s="898">
        <f t="shared" si="6367"/>
        <v>1</v>
      </c>
      <c r="MU352" s="898">
        <f t="shared" si="6368"/>
        <v>1</v>
      </c>
      <c r="MV352" s="899">
        <f t="shared" si="6369"/>
        <v>1</v>
      </c>
      <c r="MW352" s="899">
        <f t="shared" si="6370"/>
        <v>1</v>
      </c>
      <c r="MX352" s="899">
        <f t="shared" si="6371"/>
        <v>1</v>
      </c>
      <c r="MY352" s="899">
        <f t="shared" si="6372"/>
        <v>1</v>
      </c>
      <c r="MZ352" s="966">
        <f t="shared" si="6373"/>
        <v>4500000</v>
      </c>
      <c r="NA352" s="901">
        <f t="shared" si="6374"/>
        <v>0</v>
      </c>
      <c r="ND352" s="975" t="s">
        <v>360</v>
      </c>
      <c r="NE352" s="976" t="s">
        <v>384</v>
      </c>
      <c r="NF352" s="1175" t="s">
        <v>149</v>
      </c>
      <c r="NG352" s="1176">
        <v>2</v>
      </c>
      <c r="NH352" s="979">
        <v>154901.34</v>
      </c>
      <c r="NI352" s="980">
        <v>309803</v>
      </c>
      <c r="NJ352" s="1016"/>
      <c r="NK352" s="898">
        <f t="shared" si="6375"/>
        <v>1</v>
      </c>
      <c r="NL352" s="898">
        <f t="shared" si="6376"/>
        <v>1</v>
      </c>
      <c r="NM352" s="899">
        <f t="shared" si="6377"/>
        <v>1</v>
      </c>
      <c r="NN352" s="899">
        <f t="shared" si="6378"/>
        <v>1</v>
      </c>
      <c r="NO352" s="899">
        <f t="shared" si="6379"/>
        <v>1</v>
      </c>
      <c r="NP352" s="899">
        <f t="shared" si="6380"/>
        <v>1</v>
      </c>
      <c r="NQ352" s="966">
        <f t="shared" si="6381"/>
        <v>309803</v>
      </c>
      <c r="NR352" s="901">
        <f t="shared" si="6382"/>
        <v>0</v>
      </c>
      <c r="NU352" s="981" t="s">
        <v>360</v>
      </c>
      <c r="NV352" s="982" t="s">
        <v>384</v>
      </c>
      <c r="NW352" s="1177" t="s">
        <v>149</v>
      </c>
      <c r="NX352" s="1178">
        <v>2</v>
      </c>
      <c r="NY352" s="1022">
        <v>156466</v>
      </c>
      <c r="NZ352" s="986">
        <f t="shared" si="6383"/>
        <v>312932</v>
      </c>
      <c r="OA352" s="1016"/>
      <c r="OB352" s="898">
        <f t="shared" si="6384"/>
        <v>1</v>
      </c>
      <c r="OC352" s="898">
        <f t="shared" si="6385"/>
        <v>1</v>
      </c>
      <c r="OD352" s="899">
        <f t="shared" si="6386"/>
        <v>1</v>
      </c>
      <c r="OE352" s="899">
        <f t="shared" si="6387"/>
        <v>1</v>
      </c>
      <c r="OF352" s="899">
        <f t="shared" si="6388"/>
        <v>1</v>
      </c>
      <c r="OG352" s="899">
        <f t="shared" si="6389"/>
        <v>1</v>
      </c>
      <c r="OH352" s="966">
        <f t="shared" si="6390"/>
        <v>312932</v>
      </c>
      <c r="OI352" s="901">
        <f t="shared" si="6391"/>
        <v>0</v>
      </c>
      <c r="OL352" s="958" t="s">
        <v>360</v>
      </c>
      <c r="OM352" s="1190" t="s">
        <v>384</v>
      </c>
      <c r="ON352" s="1179" t="s">
        <v>149</v>
      </c>
      <c r="OO352" s="1180">
        <v>2</v>
      </c>
      <c r="OP352" s="1015">
        <v>632371</v>
      </c>
      <c r="OQ352" s="1025">
        <f t="shared" si="6392"/>
        <v>1264742</v>
      </c>
      <c r="OR352" s="1016"/>
      <c r="OS352" s="898">
        <f t="shared" si="6393"/>
        <v>1</v>
      </c>
      <c r="OT352" s="898">
        <f t="shared" si="6394"/>
        <v>1</v>
      </c>
      <c r="OU352" s="899">
        <f t="shared" si="6395"/>
        <v>1</v>
      </c>
      <c r="OV352" s="899">
        <f t="shared" si="6396"/>
        <v>1</v>
      </c>
      <c r="OW352" s="899">
        <f t="shared" si="6397"/>
        <v>1</v>
      </c>
      <c r="OX352" s="899">
        <f t="shared" si="6398"/>
        <v>1</v>
      </c>
      <c r="OY352" s="966">
        <f t="shared" si="6399"/>
        <v>1264742</v>
      </c>
      <c r="OZ352" s="901">
        <f t="shared" si="6400"/>
        <v>0</v>
      </c>
      <c r="PC352" s="958" t="s">
        <v>360</v>
      </c>
      <c r="PD352" s="1190" t="s">
        <v>384</v>
      </c>
      <c r="PE352" s="1179" t="s">
        <v>149</v>
      </c>
      <c r="PF352" s="1180">
        <v>2</v>
      </c>
      <c r="PG352" s="1023">
        <v>629580</v>
      </c>
      <c r="PH352" s="1029">
        <v>1259160</v>
      </c>
      <c r="PI352" s="1181"/>
      <c r="PJ352" s="898">
        <f t="shared" si="6401"/>
        <v>1</v>
      </c>
      <c r="PK352" s="898">
        <f t="shared" si="6402"/>
        <v>1</v>
      </c>
      <c r="PL352" s="899">
        <f t="shared" si="6403"/>
        <v>1</v>
      </c>
      <c r="PM352" s="899">
        <f t="shared" si="6404"/>
        <v>1</v>
      </c>
      <c r="PN352" s="899">
        <f t="shared" si="6405"/>
        <v>1</v>
      </c>
      <c r="PO352" s="899">
        <f t="shared" si="6406"/>
        <v>1</v>
      </c>
      <c r="PP352" s="966">
        <f t="shared" si="6407"/>
        <v>1259160</v>
      </c>
      <c r="PQ352" s="901">
        <f t="shared" si="6408"/>
        <v>0</v>
      </c>
      <c r="PT352" s="958" t="s">
        <v>360</v>
      </c>
      <c r="PU352" s="1190" t="s">
        <v>384</v>
      </c>
      <c r="PV352" s="1179" t="s">
        <v>149</v>
      </c>
      <c r="PW352" s="1180">
        <v>2</v>
      </c>
      <c r="PX352" s="1015">
        <v>183690</v>
      </c>
      <c r="PY352" s="1025">
        <f t="shared" si="6409"/>
        <v>367380</v>
      </c>
      <c r="PZ352" s="1016"/>
      <c r="QA352" s="898">
        <f t="shared" si="6410"/>
        <v>1</v>
      </c>
      <c r="QB352" s="898">
        <f t="shared" si="6411"/>
        <v>1</v>
      </c>
      <c r="QC352" s="899">
        <f t="shared" si="6412"/>
        <v>1</v>
      </c>
      <c r="QD352" s="899">
        <f t="shared" si="6413"/>
        <v>1</v>
      </c>
      <c r="QE352" s="899">
        <f t="shared" si="6414"/>
        <v>1</v>
      </c>
      <c r="QF352" s="899">
        <f t="shared" si="6415"/>
        <v>1</v>
      </c>
      <c r="QG352" s="966">
        <f t="shared" si="6416"/>
        <v>367380</v>
      </c>
      <c r="QH352" s="901">
        <f t="shared" si="6417"/>
        <v>0</v>
      </c>
      <c r="QK352" s="958" t="s">
        <v>360</v>
      </c>
      <c r="QL352" s="1190" t="s">
        <v>384</v>
      </c>
      <c r="QM352" s="1179" t="s">
        <v>149</v>
      </c>
      <c r="QN352" s="1180">
        <v>2</v>
      </c>
      <c r="QO352" s="1021">
        <v>2504962.4999999995</v>
      </c>
      <c r="QP352" s="1028">
        <f t="shared" si="6418"/>
        <v>5009925</v>
      </c>
      <c r="QQ352" s="1016"/>
      <c r="QR352" s="898">
        <f t="shared" si="6419"/>
        <v>1</v>
      </c>
      <c r="QS352" s="898">
        <f t="shared" si="6420"/>
        <v>1</v>
      </c>
      <c r="QT352" s="899">
        <f t="shared" si="6421"/>
        <v>1</v>
      </c>
      <c r="QU352" s="899">
        <f t="shared" si="6422"/>
        <v>1</v>
      </c>
      <c r="QV352" s="899">
        <f t="shared" si="6423"/>
        <v>1</v>
      </c>
      <c r="QW352" s="899">
        <f t="shared" si="6424"/>
        <v>1</v>
      </c>
      <c r="QX352" s="966">
        <f t="shared" si="6425"/>
        <v>5009925</v>
      </c>
      <c r="QY352" s="901">
        <f t="shared" si="6426"/>
        <v>0</v>
      </c>
      <c r="RB352" s="427"/>
      <c r="RC352" s="428"/>
      <c r="RD352" s="429"/>
      <c r="RE352" s="430"/>
      <c r="RF352" s="415"/>
      <c r="RG352" s="416"/>
      <c r="RH352" s="416"/>
      <c r="RI352" s="898" t="e">
        <f>IF(EXACT(VLOOKUP(RB352,OFERTA_0,2,FALSE),RC352),1,0)</f>
        <v>#N/A</v>
      </c>
      <c r="RJ352" s="898" t="e">
        <f>IF(EXACT(VLOOKUP(RB352,OFERTA_0,3,FALSE),RD352),1,0)</f>
        <v>#N/A</v>
      </c>
      <c r="RK352" s="899" t="e">
        <f>IF(EXACT(VLOOKUP(RB352,OFERTA_0,4,FALSE),RE352),1,0)</f>
        <v>#N/A</v>
      </c>
      <c r="RL352" s="899">
        <f>IF(RF352=0,0,1)</f>
        <v>0</v>
      </c>
      <c r="RM352" s="899">
        <f>IF(RG352=0,0,1)</f>
        <v>0</v>
      </c>
      <c r="RN352" s="899" t="e">
        <f>PRODUCT(RI352:RM352)</f>
        <v>#N/A</v>
      </c>
      <c r="RO352" s="966">
        <f>ROUND(RG352,0)</f>
        <v>0</v>
      </c>
      <c r="RP352" s="901">
        <f>RG352-RO352</f>
        <v>0</v>
      </c>
      <c r="RS352" s="427"/>
      <c r="RT352" s="428"/>
      <c r="RU352" s="429"/>
      <c r="RV352" s="430"/>
      <c r="RW352" s="415"/>
      <c r="RX352" s="416"/>
      <c r="RY352" s="416"/>
      <c r="RZ352" s="898" t="e">
        <f>IF(EXACT(VLOOKUP(RS352,OFERTA_0,2,FALSE),RT352),1,0)</f>
        <v>#N/A</v>
      </c>
      <c r="SA352" s="898" t="e">
        <f>IF(EXACT(VLOOKUP(RS352,OFERTA_0,3,FALSE),RU352),1,0)</f>
        <v>#N/A</v>
      </c>
      <c r="SB352" s="899" t="e">
        <f>IF(EXACT(VLOOKUP(RS352,OFERTA_0,4,FALSE),RV352),1,0)</f>
        <v>#N/A</v>
      </c>
      <c r="SC352" s="899">
        <f>IF(RW352=0,0,1)</f>
        <v>0</v>
      </c>
      <c r="SD352" s="899">
        <f>IF(RX352=0,0,1)</f>
        <v>0</v>
      </c>
      <c r="SE352" s="899" t="e">
        <f>PRODUCT(RZ352:SD352)</f>
        <v>#N/A</v>
      </c>
      <c r="SF352" s="966">
        <f>ROUND(RX352,0)</f>
        <v>0</v>
      </c>
      <c r="SG352" s="901">
        <f>RX352-SF352</f>
        <v>0</v>
      </c>
      <c r="SJ352" s="427"/>
      <c r="SK352" s="428"/>
      <c r="SL352" s="429"/>
      <c r="SM352" s="430"/>
      <c r="SN352" s="415"/>
      <c r="SO352" s="416"/>
      <c r="SP352" s="416"/>
      <c r="SQ352" s="898" t="e">
        <f>IF(EXACT(VLOOKUP(SJ352,OFERTA_0,2,FALSE),SK352),1,0)</f>
        <v>#N/A</v>
      </c>
      <c r="SR352" s="898" t="e">
        <f>IF(EXACT(VLOOKUP(SJ352,OFERTA_0,3,FALSE),SL352),1,0)</f>
        <v>#N/A</v>
      </c>
      <c r="SS352" s="899" t="e">
        <f>IF(EXACT(VLOOKUP(SJ352,OFERTA_0,4,FALSE),SM352),1,0)</f>
        <v>#N/A</v>
      </c>
      <c r="ST352" s="899">
        <f>IF(SN352=0,0,1)</f>
        <v>0</v>
      </c>
      <c r="SU352" s="899">
        <f>IF(SO352=0,0,1)</f>
        <v>0</v>
      </c>
      <c r="SV352" s="899" t="e">
        <f>PRODUCT(SQ352:SU352)</f>
        <v>#N/A</v>
      </c>
      <c r="SW352" s="966">
        <f>ROUND(SO352,0)</f>
        <v>0</v>
      </c>
      <c r="SX352" s="901">
        <f>SO352-SW352</f>
        <v>0</v>
      </c>
    </row>
    <row r="353" spans="2:518" ht="46.5" customHeight="1" thickTop="1" thickBot="1">
      <c r="B353" s="958" t="s">
        <v>361</v>
      </c>
      <c r="C353" s="1190" t="s">
        <v>385</v>
      </c>
      <c r="D353" s="1179" t="s">
        <v>149</v>
      </c>
      <c r="E353" s="1180">
        <v>30</v>
      </c>
      <c r="F353" s="1015"/>
      <c r="G353" s="1025">
        <f t="shared" si="6185"/>
        <v>0</v>
      </c>
      <c r="H353" s="1016"/>
      <c r="K353" s="958" t="s">
        <v>361</v>
      </c>
      <c r="L353" s="1190" t="s">
        <v>385</v>
      </c>
      <c r="M353" s="1179" t="s">
        <v>149</v>
      </c>
      <c r="N353" s="1180">
        <v>30</v>
      </c>
      <c r="O353" s="1017">
        <v>176828</v>
      </c>
      <c r="P353" s="1025">
        <f t="shared" si="6186"/>
        <v>5304840</v>
      </c>
      <c r="Q353" s="1016"/>
      <c r="R353" s="898">
        <f t="shared" si="6187"/>
        <v>1</v>
      </c>
      <c r="S353" s="898">
        <f t="shared" si="6188"/>
        <v>1</v>
      </c>
      <c r="T353" s="899">
        <f t="shared" si="6189"/>
        <v>1</v>
      </c>
      <c r="U353" s="899">
        <f t="shared" si="6190"/>
        <v>1</v>
      </c>
      <c r="V353" s="899">
        <f t="shared" si="6191"/>
        <v>1</v>
      </c>
      <c r="W353" s="899">
        <f t="shared" si="6192"/>
        <v>1</v>
      </c>
      <c r="X353" s="966">
        <f t="shared" si="6193"/>
        <v>5304840</v>
      </c>
      <c r="Y353" s="901">
        <f t="shared" si="6194"/>
        <v>0</v>
      </c>
      <c r="Z353" s="872"/>
      <c r="AA353" s="872"/>
      <c r="AB353" s="958" t="s">
        <v>361</v>
      </c>
      <c r="AC353" s="1190" t="s">
        <v>385</v>
      </c>
      <c r="AD353" s="1179" t="s">
        <v>149</v>
      </c>
      <c r="AE353" s="1180">
        <v>30</v>
      </c>
      <c r="AF353" s="1015">
        <v>251328</v>
      </c>
      <c r="AG353" s="1025">
        <f t="shared" si="6195"/>
        <v>7539840</v>
      </c>
      <c r="AH353" s="1016"/>
      <c r="AI353" s="898">
        <f t="shared" si="6196"/>
        <v>1</v>
      </c>
      <c r="AJ353" s="898">
        <f t="shared" si="6197"/>
        <v>1</v>
      </c>
      <c r="AK353" s="899">
        <f t="shared" si="6198"/>
        <v>1</v>
      </c>
      <c r="AL353" s="899">
        <f t="shared" si="6199"/>
        <v>1</v>
      </c>
      <c r="AM353" s="899">
        <f t="shared" si="6200"/>
        <v>1</v>
      </c>
      <c r="AN353" s="899">
        <f t="shared" si="6201"/>
        <v>1</v>
      </c>
      <c r="AO353" s="966">
        <f t="shared" si="6202"/>
        <v>7539840</v>
      </c>
      <c r="AP353" s="901">
        <f t="shared" si="6203"/>
        <v>0</v>
      </c>
      <c r="AQ353" s="872"/>
      <c r="AR353" s="872"/>
      <c r="AS353" s="958" t="s">
        <v>361</v>
      </c>
      <c r="AT353" s="1191" t="s">
        <v>385</v>
      </c>
      <c r="AU353" s="1179" t="s">
        <v>149</v>
      </c>
      <c r="AV353" s="1180">
        <v>30</v>
      </c>
      <c r="AW353" s="1019">
        <v>380000</v>
      </c>
      <c r="AX353" s="1026">
        <f t="shared" si="6204"/>
        <v>11400000</v>
      </c>
      <c r="AY353" s="1016"/>
      <c r="AZ353" s="898">
        <f t="shared" si="6205"/>
        <v>1</v>
      </c>
      <c r="BA353" s="898">
        <f t="shared" si="6206"/>
        <v>1</v>
      </c>
      <c r="BB353" s="899">
        <f t="shared" si="6207"/>
        <v>1</v>
      </c>
      <c r="BC353" s="899">
        <f t="shared" si="6208"/>
        <v>1</v>
      </c>
      <c r="BD353" s="899">
        <f t="shared" si="6209"/>
        <v>1</v>
      </c>
      <c r="BE353" s="899">
        <f t="shared" si="6210"/>
        <v>1</v>
      </c>
      <c r="BF353" s="966">
        <f t="shared" si="6211"/>
        <v>11400000</v>
      </c>
      <c r="BG353" s="901">
        <f t="shared" si="6212"/>
        <v>0</v>
      </c>
      <c r="BJ353" s="958" t="s">
        <v>361</v>
      </c>
      <c r="BK353" s="1190" t="s">
        <v>385</v>
      </c>
      <c r="BL353" s="1179" t="s">
        <v>149</v>
      </c>
      <c r="BM353" s="1180">
        <v>30</v>
      </c>
      <c r="BN353" s="1015">
        <v>118580</v>
      </c>
      <c r="BO353" s="1025">
        <f t="shared" si="6213"/>
        <v>3557400</v>
      </c>
      <c r="BP353" s="1016"/>
      <c r="BQ353" s="898">
        <f t="shared" si="6214"/>
        <v>1</v>
      </c>
      <c r="BR353" s="898">
        <f t="shared" si="6215"/>
        <v>1</v>
      </c>
      <c r="BS353" s="899">
        <f t="shared" si="6216"/>
        <v>1</v>
      </c>
      <c r="BT353" s="899">
        <f t="shared" si="6217"/>
        <v>1</v>
      </c>
      <c r="BU353" s="899">
        <f t="shared" si="6218"/>
        <v>1</v>
      </c>
      <c r="BV353" s="899">
        <f t="shared" si="6219"/>
        <v>1</v>
      </c>
      <c r="BW353" s="966">
        <f t="shared" si="6220"/>
        <v>3557400</v>
      </c>
      <c r="BX353" s="901">
        <f t="shared" si="6221"/>
        <v>0</v>
      </c>
      <c r="CA353" s="958" t="s">
        <v>361</v>
      </c>
      <c r="CB353" s="1190" t="s">
        <v>385</v>
      </c>
      <c r="CC353" s="1179" t="s">
        <v>149</v>
      </c>
      <c r="CD353" s="1180">
        <v>30</v>
      </c>
      <c r="CE353" s="1015">
        <v>172230</v>
      </c>
      <c r="CF353" s="1025">
        <f t="shared" si="6222"/>
        <v>5166900</v>
      </c>
      <c r="CG353" s="1016"/>
      <c r="CH353" s="898">
        <f t="shared" si="6223"/>
        <v>1</v>
      </c>
      <c r="CI353" s="898">
        <f t="shared" si="6224"/>
        <v>1</v>
      </c>
      <c r="CJ353" s="899">
        <f t="shared" si="6225"/>
        <v>1</v>
      </c>
      <c r="CK353" s="899">
        <f t="shared" si="6226"/>
        <v>1</v>
      </c>
      <c r="CL353" s="899">
        <f t="shared" si="6227"/>
        <v>1</v>
      </c>
      <c r="CM353" s="899">
        <f t="shared" si="6228"/>
        <v>1</v>
      </c>
      <c r="CN353" s="966">
        <f t="shared" si="6229"/>
        <v>5166900</v>
      </c>
      <c r="CO353" s="901">
        <f t="shared" si="6230"/>
        <v>0</v>
      </c>
      <c r="CR353" s="958" t="s">
        <v>361</v>
      </c>
      <c r="CS353" s="1190" t="s">
        <v>385</v>
      </c>
      <c r="CT353" s="1179" t="s">
        <v>149</v>
      </c>
      <c r="CU353" s="1180">
        <v>30</v>
      </c>
      <c r="CV353" s="1015">
        <v>190000</v>
      </c>
      <c r="CW353" s="1025">
        <f t="shared" si="6231"/>
        <v>5700000</v>
      </c>
      <c r="CX353" s="1016"/>
      <c r="CY353" s="898">
        <f t="shared" si="6232"/>
        <v>1</v>
      </c>
      <c r="CZ353" s="898">
        <f t="shared" si="6233"/>
        <v>1</v>
      </c>
      <c r="DA353" s="899">
        <f t="shared" si="6234"/>
        <v>1</v>
      </c>
      <c r="DB353" s="899">
        <f t="shared" si="6235"/>
        <v>1</v>
      </c>
      <c r="DC353" s="899">
        <f t="shared" si="6236"/>
        <v>1</v>
      </c>
      <c r="DD353" s="899">
        <f t="shared" si="6237"/>
        <v>1</v>
      </c>
      <c r="DE353" s="966">
        <f t="shared" si="6238"/>
        <v>5700000</v>
      </c>
      <c r="DF353" s="901">
        <f t="shared" si="6239"/>
        <v>0</v>
      </c>
      <c r="DI353" s="958" t="s">
        <v>361</v>
      </c>
      <c r="DJ353" s="1190" t="s">
        <v>385</v>
      </c>
      <c r="DK353" s="1179" t="s">
        <v>149</v>
      </c>
      <c r="DL353" s="1180">
        <v>30</v>
      </c>
      <c r="DM353" s="1015">
        <v>122820</v>
      </c>
      <c r="DN353" s="1025">
        <f t="shared" si="6240"/>
        <v>3684600</v>
      </c>
      <c r="DO353" s="1016"/>
      <c r="DP353" s="898">
        <f t="shared" si="6241"/>
        <v>1</v>
      </c>
      <c r="DQ353" s="898">
        <f t="shared" si="6242"/>
        <v>1</v>
      </c>
      <c r="DR353" s="899">
        <f t="shared" si="6243"/>
        <v>1</v>
      </c>
      <c r="DS353" s="899">
        <f t="shared" si="6244"/>
        <v>1</v>
      </c>
      <c r="DT353" s="899">
        <f t="shared" si="6245"/>
        <v>1</v>
      </c>
      <c r="DU353" s="899">
        <f t="shared" si="6246"/>
        <v>1</v>
      </c>
      <c r="DV353" s="966">
        <f t="shared" si="6247"/>
        <v>3684600</v>
      </c>
      <c r="DW353" s="901">
        <f t="shared" si="6248"/>
        <v>0</v>
      </c>
      <c r="DZ353" s="958" t="s">
        <v>361</v>
      </c>
      <c r="EA353" s="1190" t="s">
        <v>385</v>
      </c>
      <c r="EB353" s="1179" t="s">
        <v>149</v>
      </c>
      <c r="EC353" s="1180">
        <v>30</v>
      </c>
      <c r="ED353" s="1015">
        <v>159700</v>
      </c>
      <c r="EE353" s="1025">
        <f t="shared" si="6249"/>
        <v>4791000</v>
      </c>
      <c r="EF353" s="1016"/>
      <c r="EG353" s="898">
        <f t="shared" si="6250"/>
        <v>1</v>
      </c>
      <c r="EH353" s="898">
        <f t="shared" si="6251"/>
        <v>1</v>
      </c>
      <c r="EI353" s="899">
        <f t="shared" si="6252"/>
        <v>1</v>
      </c>
      <c r="EJ353" s="899">
        <f t="shared" si="6253"/>
        <v>1</v>
      </c>
      <c r="EK353" s="899">
        <f t="shared" si="6254"/>
        <v>1</v>
      </c>
      <c r="EL353" s="899">
        <f t="shared" si="6255"/>
        <v>1</v>
      </c>
      <c r="EM353" s="966">
        <f t="shared" si="6256"/>
        <v>4791000</v>
      </c>
      <c r="EN353" s="901">
        <f t="shared" si="6257"/>
        <v>0</v>
      </c>
      <c r="EQ353" s="958" t="s">
        <v>361</v>
      </c>
      <c r="ER353" s="1190" t="s">
        <v>385</v>
      </c>
      <c r="ES353" s="1179" t="s">
        <v>149</v>
      </c>
      <c r="ET353" s="1180">
        <v>30</v>
      </c>
      <c r="EU353" s="1015">
        <v>173100</v>
      </c>
      <c r="EV353" s="1025">
        <f t="shared" si="6258"/>
        <v>5193000</v>
      </c>
      <c r="EW353" s="1016"/>
      <c r="EX353" s="898">
        <f t="shared" si="6259"/>
        <v>1</v>
      </c>
      <c r="EY353" s="898">
        <f t="shared" si="6260"/>
        <v>1</v>
      </c>
      <c r="EZ353" s="899">
        <f t="shared" si="6261"/>
        <v>1</v>
      </c>
      <c r="FA353" s="899">
        <f t="shared" si="6262"/>
        <v>1</v>
      </c>
      <c r="FB353" s="899">
        <f t="shared" si="6263"/>
        <v>1</v>
      </c>
      <c r="FC353" s="899">
        <f t="shared" si="6264"/>
        <v>1</v>
      </c>
      <c r="FD353" s="966">
        <f t="shared" si="6265"/>
        <v>5193000</v>
      </c>
      <c r="FE353" s="901">
        <f t="shared" si="6266"/>
        <v>0</v>
      </c>
      <c r="FH353" s="958"/>
      <c r="FI353" s="1190"/>
      <c r="FJ353" s="1179"/>
      <c r="FK353" s="1180"/>
      <c r="FL353" s="1015"/>
      <c r="FM353" s="1025">
        <f t="shared" si="6267"/>
        <v>0</v>
      </c>
      <c r="FN353" s="1016"/>
      <c r="FO353" s="898" t="e">
        <f t="shared" si="6268"/>
        <v>#N/A</v>
      </c>
      <c r="FP353" s="898" t="e">
        <f t="shared" si="6269"/>
        <v>#N/A</v>
      </c>
      <c r="FQ353" s="899" t="e">
        <f t="shared" si="6270"/>
        <v>#N/A</v>
      </c>
      <c r="FR353" s="899">
        <f t="shared" si="6271"/>
        <v>0</v>
      </c>
      <c r="FS353" s="899">
        <f t="shared" si="6272"/>
        <v>0</v>
      </c>
      <c r="FT353" s="899" t="e">
        <f t="shared" si="6273"/>
        <v>#N/A</v>
      </c>
      <c r="FU353" s="966">
        <f t="shared" si="6274"/>
        <v>0</v>
      </c>
      <c r="FV353" s="901">
        <f t="shared" si="6275"/>
        <v>0</v>
      </c>
      <c r="FY353" s="958" t="s">
        <v>361</v>
      </c>
      <c r="FZ353" s="1190" t="s">
        <v>385</v>
      </c>
      <c r="GA353" s="1179" t="s">
        <v>149</v>
      </c>
      <c r="GB353" s="1180">
        <v>30</v>
      </c>
      <c r="GC353" s="1017">
        <v>176000</v>
      </c>
      <c r="GD353" s="1025">
        <f t="shared" si="6276"/>
        <v>5280000</v>
      </c>
      <c r="GE353" s="1016"/>
      <c r="GF353" s="898">
        <f t="shared" si="6277"/>
        <v>1</v>
      </c>
      <c r="GG353" s="898">
        <f t="shared" si="6278"/>
        <v>1</v>
      </c>
      <c r="GH353" s="899">
        <f t="shared" si="6279"/>
        <v>1</v>
      </c>
      <c r="GI353" s="899">
        <f t="shared" si="6280"/>
        <v>1</v>
      </c>
      <c r="GJ353" s="899">
        <f t="shared" si="6281"/>
        <v>1</v>
      </c>
      <c r="GK353" s="899">
        <f t="shared" si="6282"/>
        <v>1</v>
      </c>
      <c r="GL353" s="966">
        <f t="shared" si="6283"/>
        <v>5280000</v>
      </c>
      <c r="GM353" s="901">
        <f t="shared" si="6284"/>
        <v>0</v>
      </c>
      <c r="GP353" s="958" t="s">
        <v>361</v>
      </c>
      <c r="GQ353" s="1190" t="s">
        <v>385</v>
      </c>
      <c r="GR353" s="1179" t="s">
        <v>149</v>
      </c>
      <c r="GS353" s="1180">
        <v>30</v>
      </c>
      <c r="GT353" s="1015">
        <v>173200</v>
      </c>
      <c r="GU353" s="1025">
        <f t="shared" si="6285"/>
        <v>5196000</v>
      </c>
      <c r="GV353" s="1016"/>
      <c r="GW353" s="898">
        <f t="shared" si="6286"/>
        <v>1</v>
      </c>
      <c r="GX353" s="898">
        <f t="shared" si="6287"/>
        <v>1</v>
      </c>
      <c r="GY353" s="899">
        <f t="shared" si="6288"/>
        <v>1</v>
      </c>
      <c r="GZ353" s="899">
        <f t="shared" si="6289"/>
        <v>1</v>
      </c>
      <c r="HA353" s="899">
        <f t="shared" si="6290"/>
        <v>1</v>
      </c>
      <c r="HB353" s="899">
        <f t="shared" si="6291"/>
        <v>1</v>
      </c>
      <c r="HC353" s="966">
        <f t="shared" si="6292"/>
        <v>5196000</v>
      </c>
      <c r="HD353" s="901">
        <f t="shared" si="6293"/>
        <v>0</v>
      </c>
      <c r="HG353" s="958" t="s">
        <v>361</v>
      </c>
      <c r="HH353" s="1190" t="s">
        <v>385</v>
      </c>
      <c r="HI353" s="1179" t="s">
        <v>149</v>
      </c>
      <c r="HJ353" s="1180">
        <v>30</v>
      </c>
      <c r="HK353" s="1015">
        <v>85969</v>
      </c>
      <c r="HL353" s="1025">
        <f t="shared" si="6294"/>
        <v>2579070</v>
      </c>
      <c r="HM353" s="1016"/>
      <c r="HN353" s="898">
        <f t="shared" si="6295"/>
        <v>1</v>
      </c>
      <c r="HO353" s="898">
        <f t="shared" si="6296"/>
        <v>1</v>
      </c>
      <c r="HP353" s="899">
        <f t="shared" si="6297"/>
        <v>1</v>
      </c>
      <c r="HQ353" s="899">
        <f t="shared" si="6298"/>
        <v>1</v>
      </c>
      <c r="HR353" s="899">
        <f t="shared" si="6299"/>
        <v>1</v>
      </c>
      <c r="HS353" s="899">
        <f t="shared" si="6300"/>
        <v>1</v>
      </c>
      <c r="HT353" s="966">
        <f t="shared" si="6301"/>
        <v>2579070</v>
      </c>
      <c r="HU353" s="901">
        <f t="shared" si="6302"/>
        <v>0</v>
      </c>
      <c r="HX353" s="958" t="s">
        <v>361</v>
      </c>
      <c r="HY353" s="1190" t="s">
        <v>385</v>
      </c>
      <c r="HZ353" s="1179" t="s">
        <v>149</v>
      </c>
      <c r="IA353" s="1180">
        <v>30</v>
      </c>
      <c r="IB353" s="1020">
        <v>73722</v>
      </c>
      <c r="IC353" s="1027">
        <f t="shared" si="6303"/>
        <v>2211660</v>
      </c>
      <c r="ID353" s="1016"/>
      <c r="IE353" s="898">
        <f t="shared" si="6304"/>
        <v>1</v>
      </c>
      <c r="IF353" s="898">
        <f t="shared" si="6305"/>
        <v>1</v>
      </c>
      <c r="IG353" s="899">
        <f t="shared" si="6306"/>
        <v>1</v>
      </c>
      <c r="IH353" s="899">
        <f t="shared" si="6307"/>
        <v>1</v>
      </c>
      <c r="II353" s="899">
        <f t="shared" si="6308"/>
        <v>1</v>
      </c>
      <c r="IJ353" s="899">
        <f t="shared" si="6309"/>
        <v>1</v>
      </c>
      <c r="IK353" s="966">
        <f t="shared" si="6310"/>
        <v>2211660</v>
      </c>
      <c r="IL353" s="901">
        <f t="shared" si="6311"/>
        <v>0</v>
      </c>
      <c r="IO353" s="958" t="s">
        <v>361</v>
      </c>
      <c r="IP353" s="1190" t="s">
        <v>385</v>
      </c>
      <c r="IQ353" s="1179" t="s">
        <v>149</v>
      </c>
      <c r="IR353" s="1180">
        <v>30</v>
      </c>
      <c r="IS353" s="1015">
        <v>242100</v>
      </c>
      <c r="IT353" s="1025">
        <f t="shared" si="6312"/>
        <v>7263000</v>
      </c>
      <c r="IU353" s="1016"/>
      <c r="IV353" s="898">
        <f t="shared" si="6313"/>
        <v>1</v>
      </c>
      <c r="IW353" s="898">
        <f t="shared" si="6314"/>
        <v>1</v>
      </c>
      <c r="IX353" s="899">
        <f t="shared" si="6315"/>
        <v>1</v>
      </c>
      <c r="IY353" s="899">
        <f t="shared" si="6316"/>
        <v>1</v>
      </c>
      <c r="IZ353" s="899">
        <f t="shared" si="6317"/>
        <v>1</v>
      </c>
      <c r="JA353" s="899">
        <f t="shared" si="6318"/>
        <v>1</v>
      </c>
      <c r="JB353" s="966">
        <f t="shared" si="6319"/>
        <v>7263000</v>
      </c>
      <c r="JC353" s="901">
        <f t="shared" si="6320"/>
        <v>0</v>
      </c>
      <c r="JF353" s="958" t="s">
        <v>361</v>
      </c>
      <c r="JG353" s="1190" t="s">
        <v>385</v>
      </c>
      <c r="JH353" s="1179" t="s">
        <v>149</v>
      </c>
      <c r="JI353" s="1180">
        <v>30</v>
      </c>
      <c r="JJ353" s="1015">
        <v>246000</v>
      </c>
      <c r="JK353" s="1025">
        <f t="shared" si="6321"/>
        <v>7380000</v>
      </c>
      <c r="JL353" s="1016"/>
      <c r="JM353" s="898">
        <f t="shared" si="6322"/>
        <v>1</v>
      </c>
      <c r="JN353" s="898">
        <f t="shared" si="6323"/>
        <v>1</v>
      </c>
      <c r="JO353" s="899">
        <f t="shared" si="6324"/>
        <v>1</v>
      </c>
      <c r="JP353" s="899">
        <f t="shared" si="6325"/>
        <v>1</v>
      </c>
      <c r="JQ353" s="899">
        <f t="shared" si="6326"/>
        <v>1</v>
      </c>
      <c r="JR353" s="899">
        <f t="shared" si="6327"/>
        <v>1</v>
      </c>
      <c r="JS353" s="966">
        <f t="shared" si="6328"/>
        <v>7380000</v>
      </c>
      <c r="JT353" s="901">
        <f t="shared" si="6329"/>
        <v>0</v>
      </c>
      <c r="JW353" s="958" t="s">
        <v>361</v>
      </c>
      <c r="JX353" s="1190" t="s">
        <v>385</v>
      </c>
      <c r="JY353" s="1179" t="s">
        <v>149</v>
      </c>
      <c r="JZ353" s="1180">
        <v>30</v>
      </c>
      <c r="KA353" s="1015">
        <v>71105.4476</v>
      </c>
      <c r="KB353" s="1025">
        <f t="shared" si="6330"/>
        <v>2133163</v>
      </c>
      <c r="KC353" s="1016"/>
      <c r="KD353" s="898">
        <f t="shared" si="6331"/>
        <v>1</v>
      </c>
      <c r="KE353" s="898">
        <f t="shared" si="6332"/>
        <v>1</v>
      </c>
      <c r="KF353" s="899">
        <f t="shared" si="6333"/>
        <v>1</v>
      </c>
      <c r="KG353" s="899">
        <f t="shared" si="6334"/>
        <v>1</v>
      </c>
      <c r="KH353" s="899">
        <f t="shared" si="6335"/>
        <v>1</v>
      </c>
      <c r="KI353" s="899">
        <f t="shared" si="6336"/>
        <v>1</v>
      </c>
      <c r="KJ353" s="966">
        <f t="shared" si="6337"/>
        <v>2133163</v>
      </c>
      <c r="KK353" s="901">
        <f t="shared" si="6338"/>
        <v>0</v>
      </c>
      <c r="KN353" s="958" t="s">
        <v>361</v>
      </c>
      <c r="KO353" s="1190" t="s">
        <v>385</v>
      </c>
      <c r="KP353" s="1179" t="s">
        <v>149</v>
      </c>
      <c r="KQ353" s="1180">
        <v>30</v>
      </c>
      <c r="KR353" s="1015">
        <v>180950</v>
      </c>
      <c r="KS353" s="1025">
        <f t="shared" si="6339"/>
        <v>5428500</v>
      </c>
      <c r="KT353" s="1016"/>
      <c r="KU353" s="898">
        <f t="shared" si="6340"/>
        <v>1</v>
      </c>
      <c r="KV353" s="898">
        <f t="shared" si="6341"/>
        <v>1</v>
      </c>
      <c r="KW353" s="899">
        <f t="shared" si="6342"/>
        <v>1</v>
      </c>
      <c r="KX353" s="899">
        <f t="shared" si="6343"/>
        <v>1</v>
      </c>
      <c r="KY353" s="899">
        <f t="shared" si="6344"/>
        <v>1</v>
      </c>
      <c r="KZ353" s="899">
        <f t="shared" si="6345"/>
        <v>1</v>
      </c>
      <c r="LA353" s="966">
        <f t="shared" si="6346"/>
        <v>5428500</v>
      </c>
      <c r="LB353" s="901">
        <f t="shared" si="6347"/>
        <v>0</v>
      </c>
      <c r="LE353" s="958" t="s">
        <v>361</v>
      </c>
      <c r="LF353" s="1190" t="s">
        <v>385</v>
      </c>
      <c r="LG353" s="1179" t="s">
        <v>149</v>
      </c>
      <c r="LH353" s="1180">
        <v>30</v>
      </c>
      <c r="LI353" s="1021">
        <v>299100</v>
      </c>
      <c r="LJ353" s="1028">
        <f t="shared" si="6348"/>
        <v>8973000</v>
      </c>
      <c r="LK353" s="1016"/>
      <c r="LL353" s="898">
        <f t="shared" si="6349"/>
        <v>1</v>
      </c>
      <c r="LM353" s="898">
        <f t="shared" si="6350"/>
        <v>1</v>
      </c>
      <c r="LN353" s="899">
        <f t="shared" si="6351"/>
        <v>1</v>
      </c>
      <c r="LO353" s="899">
        <f t="shared" si="6352"/>
        <v>1</v>
      </c>
      <c r="LP353" s="899">
        <f t="shared" si="6353"/>
        <v>1</v>
      </c>
      <c r="LQ353" s="899">
        <f t="shared" si="6354"/>
        <v>1</v>
      </c>
      <c r="LR353" s="966">
        <f t="shared" si="6355"/>
        <v>8973000</v>
      </c>
      <c r="LS353" s="901">
        <f t="shared" si="6356"/>
        <v>0</v>
      </c>
      <c r="LV353" s="958" t="s">
        <v>361</v>
      </c>
      <c r="LW353" s="1190" t="s">
        <v>385</v>
      </c>
      <c r="LX353" s="1179" t="s">
        <v>149</v>
      </c>
      <c r="LY353" s="1180">
        <v>30</v>
      </c>
      <c r="LZ353" s="1015">
        <v>174200</v>
      </c>
      <c r="MA353" s="1025">
        <f t="shared" si="6357"/>
        <v>5226000</v>
      </c>
      <c r="MB353" s="1016"/>
      <c r="MC353" s="898">
        <f t="shared" si="6358"/>
        <v>1</v>
      </c>
      <c r="MD353" s="898">
        <f t="shared" si="6359"/>
        <v>1</v>
      </c>
      <c r="ME353" s="899">
        <f t="shared" si="6360"/>
        <v>1</v>
      </c>
      <c r="MF353" s="899">
        <f t="shared" si="6361"/>
        <v>1</v>
      </c>
      <c r="MG353" s="899">
        <f t="shared" si="6362"/>
        <v>1</v>
      </c>
      <c r="MH353" s="899">
        <f t="shared" si="6363"/>
        <v>1</v>
      </c>
      <c r="MI353" s="966">
        <f t="shared" si="6364"/>
        <v>5226000</v>
      </c>
      <c r="MJ353" s="901">
        <f t="shared" si="6365"/>
        <v>0</v>
      </c>
      <c r="MM353" s="958" t="s">
        <v>361</v>
      </c>
      <c r="MN353" s="1190" t="s">
        <v>385</v>
      </c>
      <c r="MO353" s="1179" t="s">
        <v>149</v>
      </c>
      <c r="MP353" s="1180">
        <v>30</v>
      </c>
      <c r="MQ353" s="1015">
        <v>270000</v>
      </c>
      <c r="MR353" s="1025">
        <f t="shared" si="6366"/>
        <v>8100000</v>
      </c>
      <c r="MS353" s="1016"/>
      <c r="MT353" s="898">
        <f t="shared" si="6367"/>
        <v>1</v>
      </c>
      <c r="MU353" s="898">
        <f t="shared" si="6368"/>
        <v>1</v>
      </c>
      <c r="MV353" s="899">
        <f t="shared" si="6369"/>
        <v>1</v>
      </c>
      <c r="MW353" s="899">
        <f t="shared" si="6370"/>
        <v>1</v>
      </c>
      <c r="MX353" s="899">
        <f t="shared" si="6371"/>
        <v>1</v>
      </c>
      <c r="MY353" s="899">
        <f t="shared" si="6372"/>
        <v>1</v>
      </c>
      <c r="MZ353" s="966">
        <f t="shared" si="6373"/>
        <v>8100000</v>
      </c>
      <c r="NA353" s="901">
        <f t="shared" si="6374"/>
        <v>0</v>
      </c>
      <c r="ND353" s="975" t="s">
        <v>361</v>
      </c>
      <c r="NE353" s="976" t="s">
        <v>385</v>
      </c>
      <c r="NF353" s="1175" t="s">
        <v>149</v>
      </c>
      <c r="NG353" s="1176">
        <v>30</v>
      </c>
      <c r="NH353" s="979">
        <v>56414.16</v>
      </c>
      <c r="NI353" s="980">
        <v>1692425</v>
      </c>
      <c r="NJ353" s="1016"/>
      <c r="NK353" s="898">
        <f t="shared" si="6375"/>
        <v>1</v>
      </c>
      <c r="NL353" s="898">
        <f t="shared" si="6376"/>
        <v>1</v>
      </c>
      <c r="NM353" s="899">
        <f t="shared" si="6377"/>
        <v>1</v>
      </c>
      <c r="NN353" s="899">
        <f t="shared" si="6378"/>
        <v>1</v>
      </c>
      <c r="NO353" s="899">
        <f t="shared" si="6379"/>
        <v>1</v>
      </c>
      <c r="NP353" s="899">
        <f t="shared" si="6380"/>
        <v>1</v>
      </c>
      <c r="NQ353" s="966">
        <f t="shared" si="6381"/>
        <v>1692425</v>
      </c>
      <c r="NR353" s="901">
        <f t="shared" si="6382"/>
        <v>0</v>
      </c>
      <c r="NU353" s="981" t="s">
        <v>361</v>
      </c>
      <c r="NV353" s="982" t="s">
        <v>385</v>
      </c>
      <c r="NW353" s="1177" t="s">
        <v>149</v>
      </c>
      <c r="NX353" s="1178">
        <v>30</v>
      </c>
      <c r="NY353" s="1022">
        <v>56984</v>
      </c>
      <c r="NZ353" s="986">
        <f t="shared" si="6383"/>
        <v>1709520</v>
      </c>
      <c r="OA353" s="1016"/>
      <c r="OB353" s="898">
        <f t="shared" si="6384"/>
        <v>1</v>
      </c>
      <c r="OC353" s="898">
        <f t="shared" si="6385"/>
        <v>1</v>
      </c>
      <c r="OD353" s="899">
        <f t="shared" si="6386"/>
        <v>1</v>
      </c>
      <c r="OE353" s="899">
        <f t="shared" si="6387"/>
        <v>1</v>
      </c>
      <c r="OF353" s="899">
        <f t="shared" si="6388"/>
        <v>1</v>
      </c>
      <c r="OG353" s="899">
        <f t="shared" si="6389"/>
        <v>1</v>
      </c>
      <c r="OH353" s="966">
        <f t="shared" si="6390"/>
        <v>1709520</v>
      </c>
      <c r="OI353" s="901">
        <f t="shared" si="6391"/>
        <v>0</v>
      </c>
      <c r="OL353" s="958" t="s">
        <v>361</v>
      </c>
      <c r="OM353" s="1190" t="s">
        <v>385</v>
      </c>
      <c r="ON353" s="1179" t="s">
        <v>149</v>
      </c>
      <c r="OO353" s="1180">
        <v>30</v>
      </c>
      <c r="OP353" s="1015">
        <v>163426</v>
      </c>
      <c r="OQ353" s="1025">
        <f t="shared" si="6392"/>
        <v>4902780</v>
      </c>
      <c r="OR353" s="1016"/>
      <c r="OS353" s="898">
        <f t="shared" si="6393"/>
        <v>1</v>
      </c>
      <c r="OT353" s="898">
        <f t="shared" si="6394"/>
        <v>1</v>
      </c>
      <c r="OU353" s="899">
        <f t="shared" si="6395"/>
        <v>1</v>
      </c>
      <c r="OV353" s="899">
        <f t="shared" si="6396"/>
        <v>1</v>
      </c>
      <c r="OW353" s="899">
        <f t="shared" si="6397"/>
        <v>1</v>
      </c>
      <c r="OX353" s="899">
        <f t="shared" si="6398"/>
        <v>1</v>
      </c>
      <c r="OY353" s="966">
        <f t="shared" si="6399"/>
        <v>4902780</v>
      </c>
      <c r="OZ353" s="901">
        <f t="shared" si="6400"/>
        <v>0</v>
      </c>
      <c r="PC353" s="958" t="s">
        <v>361</v>
      </c>
      <c r="PD353" s="1190" t="s">
        <v>385</v>
      </c>
      <c r="PE353" s="1179" t="s">
        <v>149</v>
      </c>
      <c r="PF353" s="1180">
        <v>30</v>
      </c>
      <c r="PG353" s="1023">
        <v>307795</v>
      </c>
      <c r="PH353" s="1029">
        <v>9233850</v>
      </c>
      <c r="PI353" s="1181"/>
      <c r="PJ353" s="898">
        <f t="shared" si="6401"/>
        <v>1</v>
      </c>
      <c r="PK353" s="898">
        <f t="shared" si="6402"/>
        <v>1</v>
      </c>
      <c r="PL353" s="899">
        <f t="shared" si="6403"/>
        <v>1</v>
      </c>
      <c r="PM353" s="899">
        <f t="shared" si="6404"/>
        <v>1</v>
      </c>
      <c r="PN353" s="899">
        <f t="shared" si="6405"/>
        <v>1</v>
      </c>
      <c r="PO353" s="899">
        <f t="shared" si="6406"/>
        <v>1</v>
      </c>
      <c r="PP353" s="966">
        <f t="shared" si="6407"/>
        <v>9233850</v>
      </c>
      <c r="PQ353" s="901">
        <f t="shared" si="6408"/>
        <v>0</v>
      </c>
      <c r="PT353" s="958" t="s">
        <v>361</v>
      </c>
      <c r="PU353" s="1190" t="s">
        <v>385</v>
      </c>
      <c r="PV353" s="1179" t="s">
        <v>149</v>
      </c>
      <c r="PW353" s="1180">
        <v>30</v>
      </c>
      <c r="PX353" s="1015">
        <v>172910</v>
      </c>
      <c r="PY353" s="1025">
        <f t="shared" si="6409"/>
        <v>5187300</v>
      </c>
      <c r="PZ353" s="1016"/>
      <c r="QA353" s="898">
        <f t="shared" si="6410"/>
        <v>1</v>
      </c>
      <c r="QB353" s="898">
        <f t="shared" si="6411"/>
        <v>1</v>
      </c>
      <c r="QC353" s="899">
        <f t="shared" si="6412"/>
        <v>1</v>
      </c>
      <c r="QD353" s="899">
        <f t="shared" si="6413"/>
        <v>1</v>
      </c>
      <c r="QE353" s="899">
        <f t="shared" si="6414"/>
        <v>1</v>
      </c>
      <c r="QF353" s="899">
        <f t="shared" si="6415"/>
        <v>1</v>
      </c>
      <c r="QG353" s="966">
        <f t="shared" si="6416"/>
        <v>5187300</v>
      </c>
      <c r="QH353" s="901">
        <f t="shared" si="6417"/>
        <v>0</v>
      </c>
      <c r="QK353" s="958" t="s">
        <v>361</v>
      </c>
      <c r="QL353" s="1190" t="s">
        <v>385</v>
      </c>
      <c r="QM353" s="1179" t="s">
        <v>149</v>
      </c>
      <c r="QN353" s="1180">
        <v>30</v>
      </c>
      <c r="QO353" s="1021">
        <v>300595.49999999994</v>
      </c>
      <c r="QP353" s="1028">
        <f t="shared" si="6418"/>
        <v>9017865</v>
      </c>
      <c r="QQ353" s="1016"/>
      <c r="QR353" s="898">
        <f t="shared" si="6419"/>
        <v>1</v>
      </c>
      <c r="QS353" s="898">
        <f t="shared" si="6420"/>
        <v>1</v>
      </c>
      <c r="QT353" s="899">
        <f t="shared" si="6421"/>
        <v>1</v>
      </c>
      <c r="QU353" s="899">
        <f t="shared" si="6422"/>
        <v>1</v>
      </c>
      <c r="QV353" s="899">
        <f t="shared" si="6423"/>
        <v>1</v>
      </c>
      <c r="QW353" s="899">
        <f t="shared" si="6424"/>
        <v>1</v>
      </c>
      <c r="QX353" s="966">
        <f t="shared" si="6425"/>
        <v>9017865</v>
      </c>
      <c r="QY353" s="901">
        <f t="shared" si="6426"/>
        <v>0</v>
      </c>
      <c r="RB353" s="427"/>
      <c r="RC353" s="428"/>
      <c r="RD353" s="429"/>
      <c r="RE353" s="430"/>
      <c r="RF353" s="415"/>
      <c r="RG353" s="416"/>
      <c r="RH353" s="416"/>
      <c r="RI353" s="898" t="e">
        <f>IF(EXACT(VLOOKUP(RB353,OFERTA_0,2,FALSE),RC353),1,0)</f>
        <v>#N/A</v>
      </c>
      <c r="RJ353" s="898" t="e">
        <f>IF(EXACT(VLOOKUP(RB353,OFERTA_0,3,FALSE),RD353),1,0)</f>
        <v>#N/A</v>
      </c>
      <c r="RK353" s="899" t="e">
        <f>IF(EXACT(VLOOKUP(RB353,OFERTA_0,4,FALSE),RE353),1,0)</f>
        <v>#N/A</v>
      </c>
      <c r="RL353" s="899">
        <f>IF(RF353=0,0,1)</f>
        <v>0</v>
      </c>
      <c r="RM353" s="899">
        <f>IF(RG353=0,0,1)</f>
        <v>0</v>
      </c>
      <c r="RN353" s="899" t="e">
        <f>PRODUCT(RI353:RM353)</f>
        <v>#N/A</v>
      </c>
      <c r="RO353" s="966">
        <f>ROUND(RG353,0)</f>
        <v>0</v>
      </c>
      <c r="RP353" s="901">
        <f>RG353-RO353</f>
        <v>0</v>
      </c>
      <c r="RS353" s="427"/>
      <c r="RT353" s="428"/>
      <c r="RU353" s="429"/>
      <c r="RV353" s="430"/>
      <c r="RW353" s="415"/>
      <c r="RX353" s="416"/>
      <c r="RY353" s="416"/>
      <c r="RZ353" s="898" t="e">
        <f>IF(EXACT(VLOOKUP(RS353,OFERTA_0,2,FALSE),RT353),1,0)</f>
        <v>#N/A</v>
      </c>
      <c r="SA353" s="898" t="e">
        <f>IF(EXACT(VLOOKUP(RS353,OFERTA_0,3,FALSE),RU353),1,0)</f>
        <v>#N/A</v>
      </c>
      <c r="SB353" s="899" t="e">
        <f>IF(EXACT(VLOOKUP(RS353,OFERTA_0,4,FALSE),RV353),1,0)</f>
        <v>#N/A</v>
      </c>
      <c r="SC353" s="899">
        <f>IF(RW353=0,0,1)</f>
        <v>0</v>
      </c>
      <c r="SD353" s="899">
        <f>IF(RX353=0,0,1)</f>
        <v>0</v>
      </c>
      <c r="SE353" s="899" t="e">
        <f>PRODUCT(RZ353:SD353)</f>
        <v>#N/A</v>
      </c>
      <c r="SF353" s="966">
        <f>ROUND(RX353,0)</f>
        <v>0</v>
      </c>
      <c r="SG353" s="901">
        <f>RX353-SF353</f>
        <v>0</v>
      </c>
      <c r="SJ353" s="427"/>
      <c r="SK353" s="428"/>
      <c r="SL353" s="429"/>
      <c r="SM353" s="430"/>
      <c r="SN353" s="415"/>
      <c r="SO353" s="416"/>
      <c r="SP353" s="416"/>
      <c r="SQ353" s="898" t="e">
        <f>IF(EXACT(VLOOKUP(SJ353,OFERTA_0,2,FALSE),SK353),1,0)</f>
        <v>#N/A</v>
      </c>
      <c r="SR353" s="898" t="e">
        <f>IF(EXACT(VLOOKUP(SJ353,OFERTA_0,3,FALSE),SL353),1,0)</f>
        <v>#N/A</v>
      </c>
      <c r="SS353" s="899" t="e">
        <f>IF(EXACT(VLOOKUP(SJ353,OFERTA_0,4,FALSE),SM353),1,0)</f>
        <v>#N/A</v>
      </c>
      <c r="ST353" s="899">
        <f>IF(SN353=0,0,1)</f>
        <v>0</v>
      </c>
      <c r="SU353" s="899">
        <f>IF(SO353=0,0,1)</f>
        <v>0</v>
      </c>
      <c r="SV353" s="899" t="e">
        <f>PRODUCT(SQ353:SU353)</f>
        <v>#N/A</v>
      </c>
      <c r="SW353" s="966">
        <f>ROUND(SO353,0)</f>
        <v>0</v>
      </c>
      <c r="SX353" s="901">
        <f>SO353-SW353</f>
        <v>0</v>
      </c>
    </row>
    <row r="354" spans="2:518" ht="46.5" thickTop="1" thickBot="1">
      <c r="B354" s="958" t="s">
        <v>362</v>
      </c>
      <c r="C354" s="1190" t="s">
        <v>387</v>
      </c>
      <c r="D354" s="1179" t="s">
        <v>149</v>
      </c>
      <c r="E354" s="1180">
        <v>6</v>
      </c>
      <c r="F354" s="1015"/>
      <c r="G354" s="1025">
        <f t="shared" si="6185"/>
        <v>0</v>
      </c>
      <c r="H354" s="1016"/>
      <c r="K354" s="958" t="s">
        <v>362</v>
      </c>
      <c r="L354" s="1190" t="s">
        <v>387</v>
      </c>
      <c r="M354" s="1179" t="s">
        <v>149</v>
      </c>
      <c r="N354" s="1180">
        <v>6</v>
      </c>
      <c r="O354" s="1017">
        <v>114923</v>
      </c>
      <c r="P354" s="1025">
        <f t="shared" si="6186"/>
        <v>689538</v>
      </c>
      <c r="Q354" s="1016"/>
      <c r="R354" s="898">
        <f t="shared" si="6187"/>
        <v>1</v>
      </c>
      <c r="S354" s="898">
        <f t="shared" si="6188"/>
        <v>1</v>
      </c>
      <c r="T354" s="899">
        <f t="shared" si="6189"/>
        <v>1</v>
      </c>
      <c r="U354" s="899">
        <f t="shared" si="6190"/>
        <v>1</v>
      </c>
      <c r="V354" s="899">
        <f t="shared" si="6191"/>
        <v>1</v>
      </c>
      <c r="W354" s="899">
        <f t="shared" si="6192"/>
        <v>1</v>
      </c>
      <c r="X354" s="966">
        <f t="shared" si="6193"/>
        <v>689538</v>
      </c>
      <c r="Y354" s="901">
        <f t="shared" si="6194"/>
        <v>0</v>
      </c>
      <c r="Z354" s="872"/>
      <c r="AA354" s="872"/>
      <c r="AB354" s="958" t="s">
        <v>362</v>
      </c>
      <c r="AC354" s="1190" t="s">
        <v>387</v>
      </c>
      <c r="AD354" s="1179" t="s">
        <v>149</v>
      </c>
      <c r="AE354" s="1180">
        <v>6</v>
      </c>
      <c r="AF354" s="1015">
        <v>302736</v>
      </c>
      <c r="AG354" s="1025">
        <f t="shared" si="6195"/>
        <v>1816416</v>
      </c>
      <c r="AH354" s="1016"/>
      <c r="AI354" s="898">
        <f t="shared" si="6196"/>
        <v>1</v>
      </c>
      <c r="AJ354" s="898">
        <f t="shared" si="6197"/>
        <v>1</v>
      </c>
      <c r="AK354" s="899">
        <f t="shared" si="6198"/>
        <v>1</v>
      </c>
      <c r="AL354" s="899">
        <f t="shared" si="6199"/>
        <v>1</v>
      </c>
      <c r="AM354" s="899">
        <f t="shared" si="6200"/>
        <v>1</v>
      </c>
      <c r="AN354" s="899">
        <f t="shared" si="6201"/>
        <v>1</v>
      </c>
      <c r="AO354" s="966">
        <f t="shared" si="6202"/>
        <v>1816416</v>
      </c>
      <c r="AP354" s="901">
        <f t="shared" si="6203"/>
        <v>0</v>
      </c>
      <c r="AQ354" s="872"/>
      <c r="AR354" s="872"/>
      <c r="AS354" s="958" t="s">
        <v>362</v>
      </c>
      <c r="AT354" s="1191" t="s">
        <v>387</v>
      </c>
      <c r="AU354" s="1179" t="s">
        <v>149</v>
      </c>
      <c r="AV354" s="1180">
        <v>6</v>
      </c>
      <c r="AW354" s="1019">
        <v>98000</v>
      </c>
      <c r="AX354" s="1026">
        <f t="shared" si="6204"/>
        <v>588000</v>
      </c>
      <c r="AY354" s="1016"/>
      <c r="AZ354" s="898">
        <f t="shared" si="6205"/>
        <v>1</v>
      </c>
      <c r="BA354" s="898">
        <f t="shared" si="6206"/>
        <v>1</v>
      </c>
      <c r="BB354" s="899">
        <f t="shared" si="6207"/>
        <v>1</v>
      </c>
      <c r="BC354" s="899">
        <f t="shared" si="6208"/>
        <v>1</v>
      </c>
      <c r="BD354" s="899">
        <f t="shared" si="6209"/>
        <v>1</v>
      </c>
      <c r="BE354" s="899">
        <f t="shared" si="6210"/>
        <v>1</v>
      </c>
      <c r="BF354" s="966">
        <f t="shared" si="6211"/>
        <v>588000</v>
      </c>
      <c r="BG354" s="901">
        <f t="shared" si="6212"/>
        <v>0</v>
      </c>
      <c r="BJ354" s="958" t="s">
        <v>362</v>
      </c>
      <c r="BK354" s="1190" t="s">
        <v>387</v>
      </c>
      <c r="BL354" s="1179" t="s">
        <v>149</v>
      </c>
      <c r="BM354" s="1180">
        <v>6</v>
      </c>
      <c r="BN354" s="1015">
        <v>86914</v>
      </c>
      <c r="BO354" s="1025">
        <f t="shared" si="6213"/>
        <v>521484</v>
      </c>
      <c r="BP354" s="1016"/>
      <c r="BQ354" s="898">
        <f t="shared" si="6214"/>
        <v>1</v>
      </c>
      <c r="BR354" s="898">
        <f t="shared" si="6215"/>
        <v>1</v>
      </c>
      <c r="BS354" s="899">
        <f t="shared" si="6216"/>
        <v>1</v>
      </c>
      <c r="BT354" s="899">
        <f t="shared" si="6217"/>
        <v>1</v>
      </c>
      <c r="BU354" s="899">
        <f t="shared" si="6218"/>
        <v>1</v>
      </c>
      <c r="BV354" s="899">
        <f t="shared" si="6219"/>
        <v>1</v>
      </c>
      <c r="BW354" s="966">
        <f t="shared" si="6220"/>
        <v>521484</v>
      </c>
      <c r="BX354" s="901">
        <f t="shared" si="6221"/>
        <v>0</v>
      </c>
      <c r="CA354" s="958" t="s">
        <v>362</v>
      </c>
      <c r="CB354" s="1190" t="s">
        <v>387</v>
      </c>
      <c r="CC354" s="1179" t="s">
        <v>149</v>
      </c>
      <c r="CD354" s="1180">
        <v>6</v>
      </c>
      <c r="CE354" s="1015">
        <v>111935</v>
      </c>
      <c r="CF354" s="1025">
        <f t="shared" si="6222"/>
        <v>671610</v>
      </c>
      <c r="CG354" s="1016"/>
      <c r="CH354" s="898">
        <f t="shared" si="6223"/>
        <v>1</v>
      </c>
      <c r="CI354" s="898">
        <f t="shared" si="6224"/>
        <v>1</v>
      </c>
      <c r="CJ354" s="899">
        <f t="shared" si="6225"/>
        <v>1</v>
      </c>
      <c r="CK354" s="899">
        <f t="shared" si="6226"/>
        <v>1</v>
      </c>
      <c r="CL354" s="899">
        <f t="shared" si="6227"/>
        <v>1</v>
      </c>
      <c r="CM354" s="899">
        <f t="shared" si="6228"/>
        <v>1</v>
      </c>
      <c r="CN354" s="966">
        <f t="shared" si="6229"/>
        <v>671610</v>
      </c>
      <c r="CO354" s="901">
        <f t="shared" si="6230"/>
        <v>0</v>
      </c>
      <c r="CR354" s="958" t="s">
        <v>362</v>
      </c>
      <c r="CS354" s="1190" t="s">
        <v>387</v>
      </c>
      <c r="CT354" s="1179" t="s">
        <v>149</v>
      </c>
      <c r="CU354" s="1180">
        <v>6</v>
      </c>
      <c r="CV354" s="1015">
        <v>178000</v>
      </c>
      <c r="CW354" s="1025">
        <f t="shared" si="6231"/>
        <v>1068000</v>
      </c>
      <c r="CX354" s="1016"/>
      <c r="CY354" s="898">
        <f t="shared" si="6232"/>
        <v>1</v>
      </c>
      <c r="CZ354" s="898">
        <f t="shared" si="6233"/>
        <v>1</v>
      </c>
      <c r="DA354" s="899">
        <f t="shared" si="6234"/>
        <v>1</v>
      </c>
      <c r="DB354" s="899">
        <f t="shared" si="6235"/>
        <v>1</v>
      </c>
      <c r="DC354" s="899">
        <f t="shared" si="6236"/>
        <v>1</v>
      </c>
      <c r="DD354" s="899">
        <f t="shared" si="6237"/>
        <v>1</v>
      </c>
      <c r="DE354" s="966">
        <f t="shared" si="6238"/>
        <v>1068000</v>
      </c>
      <c r="DF354" s="901">
        <f t="shared" si="6239"/>
        <v>0</v>
      </c>
      <c r="DI354" s="958" t="s">
        <v>362</v>
      </c>
      <c r="DJ354" s="1190" t="s">
        <v>387</v>
      </c>
      <c r="DK354" s="1179" t="s">
        <v>149</v>
      </c>
      <c r="DL354" s="1180">
        <v>6</v>
      </c>
      <c r="DM354" s="1015">
        <v>133743</v>
      </c>
      <c r="DN354" s="1025">
        <f t="shared" si="6240"/>
        <v>802458</v>
      </c>
      <c r="DO354" s="1016"/>
      <c r="DP354" s="898">
        <f t="shared" si="6241"/>
        <v>1</v>
      </c>
      <c r="DQ354" s="898">
        <f t="shared" si="6242"/>
        <v>1</v>
      </c>
      <c r="DR354" s="899">
        <f t="shared" si="6243"/>
        <v>1</v>
      </c>
      <c r="DS354" s="899">
        <f t="shared" si="6244"/>
        <v>1</v>
      </c>
      <c r="DT354" s="899">
        <f t="shared" si="6245"/>
        <v>1</v>
      </c>
      <c r="DU354" s="899">
        <f t="shared" si="6246"/>
        <v>1</v>
      </c>
      <c r="DV354" s="966">
        <f t="shared" si="6247"/>
        <v>802458</v>
      </c>
      <c r="DW354" s="901">
        <f t="shared" si="6248"/>
        <v>0</v>
      </c>
      <c r="DZ354" s="958" t="s">
        <v>362</v>
      </c>
      <c r="EA354" s="1190" t="s">
        <v>387</v>
      </c>
      <c r="EB354" s="1179" t="s">
        <v>149</v>
      </c>
      <c r="EC354" s="1180">
        <v>6</v>
      </c>
      <c r="ED354" s="1015">
        <v>250000</v>
      </c>
      <c r="EE354" s="1025">
        <f t="shared" si="6249"/>
        <v>1500000</v>
      </c>
      <c r="EF354" s="1016"/>
      <c r="EG354" s="898">
        <f t="shared" si="6250"/>
        <v>1</v>
      </c>
      <c r="EH354" s="898">
        <f t="shared" si="6251"/>
        <v>1</v>
      </c>
      <c r="EI354" s="899">
        <f t="shared" si="6252"/>
        <v>1</v>
      </c>
      <c r="EJ354" s="899">
        <f t="shared" si="6253"/>
        <v>1</v>
      </c>
      <c r="EK354" s="899">
        <f t="shared" si="6254"/>
        <v>1</v>
      </c>
      <c r="EL354" s="899">
        <f t="shared" si="6255"/>
        <v>1</v>
      </c>
      <c r="EM354" s="966">
        <f t="shared" si="6256"/>
        <v>1500000</v>
      </c>
      <c r="EN354" s="901">
        <f t="shared" si="6257"/>
        <v>0</v>
      </c>
      <c r="EQ354" s="958" t="s">
        <v>362</v>
      </c>
      <c r="ER354" s="1190" t="s">
        <v>387</v>
      </c>
      <c r="ES354" s="1179" t="s">
        <v>149</v>
      </c>
      <c r="ET354" s="1180">
        <v>6</v>
      </c>
      <c r="EU354" s="1015">
        <v>112400</v>
      </c>
      <c r="EV354" s="1025">
        <f t="shared" si="6258"/>
        <v>674400</v>
      </c>
      <c r="EW354" s="1016"/>
      <c r="EX354" s="898">
        <f t="shared" si="6259"/>
        <v>1</v>
      </c>
      <c r="EY354" s="898">
        <f t="shared" si="6260"/>
        <v>1</v>
      </c>
      <c r="EZ354" s="899">
        <f t="shared" si="6261"/>
        <v>1</v>
      </c>
      <c r="FA354" s="899">
        <f t="shared" si="6262"/>
        <v>1</v>
      </c>
      <c r="FB354" s="899">
        <f t="shared" si="6263"/>
        <v>1</v>
      </c>
      <c r="FC354" s="899">
        <f t="shared" si="6264"/>
        <v>1</v>
      </c>
      <c r="FD354" s="966">
        <f t="shared" si="6265"/>
        <v>674400</v>
      </c>
      <c r="FE354" s="901">
        <f t="shared" si="6266"/>
        <v>0</v>
      </c>
      <c r="FH354" s="958"/>
      <c r="FI354" s="1190"/>
      <c r="FJ354" s="1179"/>
      <c r="FK354" s="1180"/>
      <c r="FL354" s="1015"/>
      <c r="FM354" s="1025">
        <f t="shared" si="6267"/>
        <v>0</v>
      </c>
      <c r="FN354" s="1016"/>
      <c r="FO354" s="898" t="e">
        <f t="shared" si="6268"/>
        <v>#N/A</v>
      </c>
      <c r="FP354" s="898" t="e">
        <f t="shared" si="6269"/>
        <v>#N/A</v>
      </c>
      <c r="FQ354" s="899" t="e">
        <f t="shared" si="6270"/>
        <v>#N/A</v>
      </c>
      <c r="FR354" s="899">
        <f t="shared" si="6271"/>
        <v>0</v>
      </c>
      <c r="FS354" s="899">
        <f t="shared" si="6272"/>
        <v>0</v>
      </c>
      <c r="FT354" s="899" t="e">
        <f t="shared" si="6273"/>
        <v>#N/A</v>
      </c>
      <c r="FU354" s="966">
        <f t="shared" si="6274"/>
        <v>0</v>
      </c>
      <c r="FV354" s="901">
        <f t="shared" si="6275"/>
        <v>0</v>
      </c>
      <c r="FY354" s="958" t="s">
        <v>362</v>
      </c>
      <c r="FZ354" s="1190" t="s">
        <v>387</v>
      </c>
      <c r="GA354" s="1179" t="s">
        <v>149</v>
      </c>
      <c r="GB354" s="1180">
        <v>6</v>
      </c>
      <c r="GC354" s="1017">
        <v>114923</v>
      </c>
      <c r="GD354" s="1025">
        <f t="shared" si="6276"/>
        <v>689538</v>
      </c>
      <c r="GE354" s="1016"/>
      <c r="GF354" s="898">
        <f t="shared" si="6277"/>
        <v>1</v>
      </c>
      <c r="GG354" s="898">
        <f t="shared" si="6278"/>
        <v>1</v>
      </c>
      <c r="GH354" s="899">
        <f t="shared" si="6279"/>
        <v>1</v>
      </c>
      <c r="GI354" s="899">
        <f t="shared" si="6280"/>
        <v>1</v>
      </c>
      <c r="GJ354" s="899">
        <f t="shared" si="6281"/>
        <v>1</v>
      </c>
      <c r="GK354" s="899">
        <f t="shared" si="6282"/>
        <v>1</v>
      </c>
      <c r="GL354" s="966">
        <f t="shared" si="6283"/>
        <v>689538</v>
      </c>
      <c r="GM354" s="901">
        <f t="shared" si="6284"/>
        <v>0</v>
      </c>
      <c r="GP354" s="958" t="s">
        <v>362</v>
      </c>
      <c r="GQ354" s="1190" t="s">
        <v>387</v>
      </c>
      <c r="GR354" s="1179" t="s">
        <v>149</v>
      </c>
      <c r="GS354" s="1180">
        <v>6</v>
      </c>
      <c r="GT354" s="1015">
        <v>112600</v>
      </c>
      <c r="GU354" s="1025">
        <f t="shared" si="6285"/>
        <v>675600</v>
      </c>
      <c r="GV354" s="1016"/>
      <c r="GW354" s="898">
        <f t="shared" si="6286"/>
        <v>1</v>
      </c>
      <c r="GX354" s="898">
        <f t="shared" si="6287"/>
        <v>1</v>
      </c>
      <c r="GY354" s="899">
        <f t="shared" si="6288"/>
        <v>1</v>
      </c>
      <c r="GZ354" s="899">
        <f t="shared" si="6289"/>
        <v>1</v>
      </c>
      <c r="HA354" s="899">
        <f t="shared" si="6290"/>
        <v>1</v>
      </c>
      <c r="HB354" s="899">
        <f t="shared" si="6291"/>
        <v>1</v>
      </c>
      <c r="HC354" s="966">
        <f t="shared" si="6292"/>
        <v>675600</v>
      </c>
      <c r="HD354" s="901">
        <f t="shared" si="6293"/>
        <v>0</v>
      </c>
      <c r="HG354" s="958" t="s">
        <v>362</v>
      </c>
      <c r="HH354" s="1190" t="s">
        <v>387</v>
      </c>
      <c r="HI354" s="1179" t="s">
        <v>149</v>
      </c>
      <c r="HJ354" s="1180">
        <v>6</v>
      </c>
      <c r="HK354" s="1015">
        <v>88929</v>
      </c>
      <c r="HL354" s="1025">
        <f t="shared" si="6294"/>
        <v>533574</v>
      </c>
      <c r="HM354" s="1016"/>
      <c r="HN354" s="898">
        <f t="shared" si="6295"/>
        <v>1</v>
      </c>
      <c r="HO354" s="898">
        <f t="shared" si="6296"/>
        <v>1</v>
      </c>
      <c r="HP354" s="899">
        <f t="shared" si="6297"/>
        <v>1</v>
      </c>
      <c r="HQ354" s="899">
        <f t="shared" si="6298"/>
        <v>1</v>
      </c>
      <c r="HR354" s="899">
        <f t="shared" si="6299"/>
        <v>1</v>
      </c>
      <c r="HS354" s="899">
        <f t="shared" si="6300"/>
        <v>1</v>
      </c>
      <c r="HT354" s="966">
        <f t="shared" si="6301"/>
        <v>533574</v>
      </c>
      <c r="HU354" s="901">
        <f t="shared" si="6302"/>
        <v>0</v>
      </c>
      <c r="HX354" s="958" t="s">
        <v>362</v>
      </c>
      <c r="HY354" s="1190" t="s">
        <v>387</v>
      </c>
      <c r="HZ354" s="1179" t="s">
        <v>149</v>
      </c>
      <c r="IA354" s="1180">
        <v>6</v>
      </c>
      <c r="IB354" s="1020">
        <v>116205</v>
      </c>
      <c r="IC354" s="1027">
        <f t="shared" si="6303"/>
        <v>697230</v>
      </c>
      <c r="ID354" s="1016"/>
      <c r="IE354" s="898">
        <f t="shared" si="6304"/>
        <v>1</v>
      </c>
      <c r="IF354" s="898">
        <f t="shared" si="6305"/>
        <v>1</v>
      </c>
      <c r="IG354" s="899">
        <f t="shared" si="6306"/>
        <v>1</v>
      </c>
      <c r="IH354" s="899">
        <f t="shared" si="6307"/>
        <v>1</v>
      </c>
      <c r="II354" s="899">
        <f t="shared" si="6308"/>
        <v>1</v>
      </c>
      <c r="IJ354" s="899">
        <f t="shared" si="6309"/>
        <v>1</v>
      </c>
      <c r="IK354" s="966">
        <f t="shared" si="6310"/>
        <v>697230</v>
      </c>
      <c r="IL354" s="901">
        <f t="shared" si="6311"/>
        <v>0</v>
      </c>
      <c r="IO354" s="958" t="s">
        <v>362</v>
      </c>
      <c r="IP354" s="1190" t="s">
        <v>387</v>
      </c>
      <c r="IQ354" s="1179" t="s">
        <v>149</v>
      </c>
      <c r="IR354" s="1180">
        <v>6</v>
      </c>
      <c r="IS354" s="1015">
        <v>154960</v>
      </c>
      <c r="IT354" s="1025">
        <f t="shared" si="6312"/>
        <v>929760</v>
      </c>
      <c r="IU354" s="1016"/>
      <c r="IV354" s="898">
        <f t="shared" si="6313"/>
        <v>1</v>
      </c>
      <c r="IW354" s="898">
        <f t="shared" si="6314"/>
        <v>1</v>
      </c>
      <c r="IX354" s="899">
        <f t="shared" si="6315"/>
        <v>1</v>
      </c>
      <c r="IY354" s="899">
        <f t="shared" si="6316"/>
        <v>1</v>
      </c>
      <c r="IZ354" s="899">
        <f t="shared" si="6317"/>
        <v>1</v>
      </c>
      <c r="JA354" s="899">
        <f t="shared" si="6318"/>
        <v>1</v>
      </c>
      <c r="JB354" s="966">
        <f t="shared" si="6319"/>
        <v>929760</v>
      </c>
      <c r="JC354" s="901">
        <f t="shared" si="6320"/>
        <v>0</v>
      </c>
      <c r="JF354" s="958" t="s">
        <v>362</v>
      </c>
      <c r="JG354" s="1190" t="s">
        <v>387</v>
      </c>
      <c r="JH354" s="1179" t="s">
        <v>149</v>
      </c>
      <c r="JI354" s="1180">
        <v>6</v>
      </c>
      <c r="JJ354" s="1015">
        <v>390000</v>
      </c>
      <c r="JK354" s="1025">
        <f t="shared" si="6321"/>
        <v>2340000</v>
      </c>
      <c r="JL354" s="1016"/>
      <c r="JM354" s="898">
        <f t="shared" si="6322"/>
        <v>1</v>
      </c>
      <c r="JN354" s="898">
        <f t="shared" si="6323"/>
        <v>1</v>
      </c>
      <c r="JO354" s="899">
        <f t="shared" si="6324"/>
        <v>1</v>
      </c>
      <c r="JP354" s="899">
        <f t="shared" si="6325"/>
        <v>1</v>
      </c>
      <c r="JQ354" s="899">
        <f t="shared" si="6326"/>
        <v>1</v>
      </c>
      <c r="JR354" s="899">
        <f t="shared" si="6327"/>
        <v>1</v>
      </c>
      <c r="JS354" s="966">
        <f t="shared" si="6328"/>
        <v>2340000</v>
      </c>
      <c r="JT354" s="901">
        <f t="shared" si="6329"/>
        <v>0</v>
      </c>
      <c r="JW354" s="958" t="s">
        <v>362</v>
      </c>
      <c r="JX354" s="1190" t="s">
        <v>387</v>
      </c>
      <c r="JY354" s="1179" t="s">
        <v>149</v>
      </c>
      <c r="JZ354" s="1180">
        <v>6</v>
      </c>
      <c r="KA354" s="1015">
        <v>151658.94045000002</v>
      </c>
      <c r="KB354" s="1025">
        <f t="shared" si="6330"/>
        <v>909954</v>
      </c>
      <c r="KC354" s="1016"/>
      <c r="KD354" s="898">
        <f t="shared" si="6331"/>
        <v>1</v>
      </c>
      <c r="KE354" s="898">
        <f t="shared" si="6332"/>
        <v>1</v>
      </c>
      <c r="KF354" s="899">
        <f t="shared" si="6333"/>
        <v>1</v>
      </c>
      <c r="KG354" s="899">
        <f t="shared" si="6334"/>
        <v>1</v>
      </c>
      <c r="KH354" s="899">
        <f t="shared" si="6335"/>
        <v>1</v>
      </c>
      <c r="KI354" s="899">
        <f t="shared" si="6336"/>
        <v>1</v>
      </c>
      <c r="KJ354" s="966">
        <f t="shared" si="6337"/>
        <v>909954</v>
      </c>
      <c r="KK354" s="901">
        <f t="shared" si="6338"/>
        <v>0</v>
      </c>
      <c r="KN354" s="958" t="s">
        <v>362</v>
      </c>
      <c r="KO354" s="1190" t="s">
        <v>387</v>
      </c>
      <c r="KP354" s="1179" t="s">
        <v>149</v>
      </c>
      <c r="KQ354" s="1180">
        <v>6</v>
      </c>
      <c r="KR354" s="1015">
        <v>227150</v>
      </c>
      <c r="KS354" s="1025">
        <f t="shared" si="6339"/>
        <v>1362900</v>
      </c>
      <c r="KT354" s="1016"/>
      <c r="KU354" s="898">
        <f t="shared" si="6340"/>
        <v>1</v>
      </c>
      <c r="KV354" s="898">
        <f t="shared" si="6341"/>
        <v>1</v>
      </c>
      <c r="KW354" s="899">
        <f t="shared" si="6342"/>
        <v>1</v>
      </c>
      <c r="KX354" s="899">
        <f t="shared" si="6343"/>
        <v>1</v>
      </c>
      <c r="KY354" s="899">
        <f t="shared" si="6344"/>
        <v>1</v>
      </c>
      <c r="KZ354" s="899">
        <f t="shared" si="6345"/>
        <v>1</v>
      </c>
      <c r="LA354" s="966">
        <f t="shared" si="6346"/>
        <v>1362900</v>
      </c>
      <c r="LB354" s="901">
        <f t="shared" si="6347"/>
        <v>0</v>
      </c>
      <c r="LE354" s="958" t="s">
        <v>362</v>
      </c>
      <c r="LF354" s="1190" t="s">
        <v>387</v>
      </c>
      <c r="LG354" s="1179" t="s">
        <v>149</v>
      </c>
      <c r="LH354" s="1180">
        <v>6</v>
      </c>
      <c r="LI354" s="1021">
        <v>299100</v>
      </c>
      <c r="LJ354" s="1028">
        <f t="shared" si="6348"/>
        <v>1794600</v>
      </c>
      <c r="LK354" s="1016"/>
      <c r="LL354" s="898">
        <f t="shared" si="6349"/>
        <v>1</v>
      </c>
      <c r="LM354" s="898">
        <f t="shared" si="6350"/>
        <v>1</v>
      </c>
      <c r="LN354" s="899">
        <f t="shared" si="6351"/>
        <v>1</v>
      </c>
      <c r="LO354" s="899">
        <f t="shared" si="6352"/>
        <v>1</v>
      </c>
      <c r="LP354" s="899">
        <f t="shared" si="6353"/>
        <v>1</v>
      </c>
      <c r="LQ354" s="899">
        <f t="shared" si="6354"/>
        <v>1</v>
      </c>
      <c r="LR354" s="966">
        <f t="shared" si="6355"/>
        <v>1794600</v>
      </c>
      <c r="LS354" s="901">
        <f t="shared" si="6356"/>
        <v>0</v>
      </c>
      <c r="LV354" s="958" t="s">
        <v>362</v>
      </c>
      <c r="LW354" s="1190" t="s">
        <v>387</v>
      </c>
      <c r="LX354" s="1179" t="s">
        <v>149</v>
      </c>
      <c r="LY354" s="1180">
        <v>6</v>
      </c>
      <c r="LZ354" s="1015">
        <v>120250</v>
      </c>
      <c r="MA354" s="1025">
        <f t="shared" si="6357"/>
        <v>721500</v>
      </c>
      <c r="MB354" s="1016"/>
      <c r="MC354" s="898">
        <f t="shared" si="6358"/>
        <v>1</v>
      </c>
      <c r="MD354" s="898">
        <f t="shared" si="6359"/>
        <v>1</v>
      </c>
      <c r="ME354" s="899">
        <f t="shared" si="6360"/>
        <v>1</v>
      </c>
      <c r="MF354" s="899">
        <f t="shared" si="6361"/>
        <v>1</v>
      </c>
      <c r="MG354" s="899">
        <f t="shared" si="6362"/>
        <v>1</v>
      </c>
      <c r="MH354" s="899">
        <f t="shared" si="6363"/>
        <v>1</v>
      </c>
      <c r="MI354" s="966">
        <f t="shared" si="6364"/>
        <v>721500</v>
      </c>
      <c r="MJ354" s="901">
        <f t="shared" si="6365"/>
        <v>0</v>
      </c>
      <c r="MM354" s="958" t="s">
        <v>362</v>
      </c>
      <c r="MN354" s="1190" t="s">
        <v>387</v>
      </c>
      <c r="MO354" s="1179" t="s">
        <v>149</v>
      </c>
      <c r="MP354" s="1180">
        <v>6</v>
      </c>
      <c r="MQ354" s="1015">
        <v>270000</v>
      </c>
      <c r="MR354" s="1025">
        <f t="shared" si="6366"/>
        <v>1620000</v>
      </c>
      <c r="MS354" s="1016"/>
      <c r="MT354" s="898">
        <f t="shared" si="6367"/>
        <v>1</v>
      </c>
      <c r="MU354" s="898">
        <f t="shared" si="6368"/>
        <v>1</v>
      </c>
      <c r="MV354" s="899">
        <f t="shared" si="6369"/>
        <v>1</v>
      </c>
      <c r="MW354" s="899">
        <f t="shared" si="6370"/>
        <v>1</v>
      </c>
      <c r="MX354" s="899">
        <f t="shared" si="6371"/>
        <v>1</v>
      </c>
      <c r="MY354" s="899">
        <f t="shared" si="6372"/>
        <v>1</v>
      </c>
      <c r="MZ354" s="966">
        <f t="shared" si="6373"/>
        <v>1620000</v>
      </c>
      <c r="NA354" s="901">
        <f t="shared" si="6374"/>
        <v>0</v>
      </c>
      <c r="ND354" s="975" t="s">
        <v>362</v>
      </c>
      <c r="NE354" s="976" t="s">
        <v>387</v>
      </c>
      <c r="NF354" s="1175" t="s">
        <v>149</v>
      </c>
      <c r="NG354" s="1176">
        <v>6</v>
      </c>
      <c r="NH354" s="979">
        <v>62912.52</v>
      </c>
      <c r="NI354" s="980">
        <v>377475</v>
      </c>
      <c r="NJ354" s="1016"/>
      <c r="NK354" s="898">
        <f t="shared" si="6375"/>
        <v>1</v>
      </c>
      <c r="NL354" s="898">
        <f t="shared" si="6376"/>
        <v>1</v>
      </c>
      <c r="NM354" s="899">
        <f t="shared" si="6377"/>
        <v>1</v>
      </c>
      <c r="NN354" s="899">
        <f t="shared" si="6378"/>
        <v>1</v>
      </c>
      <c r="NO354" s="899">
        <f t="shared" si="6379"/>
        <v>1</v>
      </c>
      <c r="NP354" s="899">
        <f t="shared" si="6380"/>
        <v>1</v>
      </c>
      <c r="NQ354" s="966">
        <f t="shared" si="6381"/>
        <v>377475</v>
      </c>
      <c r="NR354" s="901">
        <f t="shared" si="6382"/>
        <v>0</v>
      </c>
      <c r="NU354" s="981" t="s">
        <v>362</v>
      </c>
      <c r="NV354" s="982" t="s">
        <v>387</v>
      </c>
      <c r="NW354" s="1177" t="s">
        <v>149</v>
      </c>
      <c r="NX354" s="1178">
        <v>6</v>
      </c>
      <c r="NY354" s="1022">
        <v>63548</v>
      </c>
      <c r="NZ354" s="986">
        <f t="shared" si="6383"/>
        <v>381288</v>
      </c>
      <c r="OA354" s="1016"/>
      <c r="OB354" s="898">
        <f t="shared" si="6384"/>
        <v>1</v>
      </c>
      <c r="OC354" s="898">
        <f t="shared" si="6385"/>
        <v>1</v>
      </c>
      <c r="OD354" s="899">
        <f t="shared" si="6386"/>
        <v>1</v>
      </c>
      <c r="OE354" s="899">
        <f t="shared" si="6387"/>
        <v>1</v>
      </c>
      <c r="OF354" s="899">
        <f t="shared" si="6388"/>
        <v>1</v>
      </c>
      <c r="OG354" s="899">
        <f t="shared" si="6389"/>
        <v>1</v>
      </c>
      <c r="OH354" s="966">
        <f t="shared" si="6390"/>
        <v>381288</v>
      </c>
      <c r="OI354" s="901">
        <f t="shared" si="6391"/>
        <v>0</v>
      </c>
      <c r="OL354" s="958" t="s">
        <v>362</v>
      </c>
      <c r="OM354" s="1190" t="s">
        <v>387</v>
      </c>
      <c r="ON354" s="1179" t="s">
        <v>149</v>
      </c>
      <c r="OO354" s="1180">
        <v>6</v>
      </c>
      <c r="OP354" s="1015">
        <v>193078</v>
      </c>
      <c r="OQ354" s="1025">
        <f t="shared" si="6392"/>
        <v>1158468</v>
      </c>
      <c r="OR354" s="1016"/>
      <c r="OS354" s="898">
        <f t="shared" si="6393"/>
        <v>1</v>
      </c>
      <c r="OT354" s="898">
        <f t="shared" si="6394"/>
        <v>1</v>
      </c>
      <c r="OU354" s="899">
        <f t="shared" si="6395"/>
        <v>1</v>
      </c>
      <c r="OV354" s="899">
        <f t="shared" si="6396"/>
        <v>1</v>
      </c>
      <c r="OW354" s="899">
        <f t="shared" si="6397"/>
        <v>1</v>
      </c>
      <c r="OX354" s="899">
        <f t="shared" si="6398"/>
        <v>1</v>
      </c>
      <c r="OY354" s="966">
        <f t="shared" si="6399"/>
        <v>1158468</v>
      </c>
      <c r="OZ354" s="901">
        <f t="shared" si="6400"/>
        <v>0</v>
      </c>
      <c r="PC354" s="958" t="s">
        <v>362</v>
      </c>
      <c r="PD354" s="1190" t="s">
        <v>387</v>
      </c>
      <c r="PE354" s="1179" t="s">
        <v>149</v>
      </c>
      <c r="PF354" s="1180">
        <v>6</v>
      </c>
      <c r="PG354" s="1023">
        <v>251832</v>
      </c>
      <c r="PH354" s="1029">
        <v>1510992</v>
      </c>
      <c r="PI354" s="1181"/>
      <c r="PJ354" s="898">
        <f t="shared" si="6401"/>
        <v>1</v>
      </c>
      <c r="PK354" s="898">
        <f t="shared" si="6402"/>
        <v>1</v>
      </c>
      <c r="PL354" s="899">
        <f t="shared" si="6403"/>
        <v>1</v>
      </c>
      <c r="PM354" s="899">
        <f t="shared" si="6404"/>
        <v>1</v>
      </c>
      <c r="PN354" s="899">
        <f t="shared" si="6405"/>
        <v>1</v>
      </c>
      <c r="PO354" s="899">
        <f t="shared" si="6406"/>
        <v>1</v>
      </c>
      <c r="PP354" s="966">
        <f t="shared" si="6407"/>
        <v>1510992</v>
      </c>
      <c r="PQ354" s="901">
        <f t="shared" si="6408"/>
        <v>0</v>
      </c>
      <c r="PT354" s="958" t="s">
        <v>362</v>
      </c>
      <c r="PU354" s="1190" t="s">
        <v>387</v>
      </c>
      <c r="PV354" s="1179" t="s">
        <v>149</v>
      </c>
      <c r="PW354" s="1180">
        <v>6</v>
      </c>
      <c r="PX354" s="1015">
        <v>112315</v>
      </c>
      <c r="PY354" s="1025">
        <f t="shared" si="6409"/>
        <v>673890</v>
      </c>
      <c r="PZ354" s="1016"/>
      <c r="QA354" s="898">
        <f t="shared" si="6410"/>
        <v>1</v>
      </c>
      <c r="QB354" s="898">
        <f t="shared" si="6411"/>
        <v>1</v>
      </c>
      <c r="QC354" s="899">
        <f t="shared" si="6412"/>
        <v>1</v>
      </c>
      <c r="QD354" s="899">
        <f t="shared" si="6413"/>
        <v>1</v>
      </c>
      <c r="QE354" s="899">
        <f t="shared" si="6414"/>
        <v>1</v>
      </c>
      <c r="QF354" s="899">
        <f t="shared" si="6415"/>
        <v>1</v>
      </c>
      <c r="QG354" s="966">
        <f t="shared" si="6416"/>
        <v>673890</v>
      </c>
      <c r="QH354" s="901">
        <f t="shared" si="6417"/>
        <v>0</v>
      </c>
      <c r="QK354" s="958" t="s">
        <v>362</v>
      </c>
      <c r="QL354" s="1190" t="s">
        <v>387</v>
      </c>
      <c r="QM354" s="1179" t="s">
        <v>149</v>
      </c>
      <c r="QN354" s="1180">
        <v>6</v>
      </c>
      <c r="QO354" s="1021">
        <v>300595.49999999994</v>
      </c>
      <c r="QP354" s="1028">
        <f t="shared" si="6418"/>
        <v>1803573</v>
      </c>
      <c r="QQ354" s="1016"/>
      <c r="QR354" s="898">
        <f t="shared" si="6419"/>
        <v>1</v>
      </c>
      <c r="QS354" s="898">
        <f t="shared" si="6420"/>
        <v>1</v>
      </c>
      <c r="QT354" s="899">
        <f t="shared" si="6421"/>
        <v>1</v>
      </c>
      <c r="QU354" s="899">
        <f t="shared" si="6422"/>
        <v>1</v>
      </c>
      <c r="QV354" s="899">
        <f t="shared" si="6423"/>
        <v>1</v>
      </c>
      <c r="QW354" s="899">
        <f t="shared" si="6424"/>
        <v>1</v>
      </c>
      <c r="QX354" s="966">
        <f t="shared" si="6425"/>
        <v>1803573</v>
      </c>
      <c r="QY354" s="901">
        <f t="shared" si="6426"/>
        <v>0</v>
      </c>
      <c r="RB354" s="421"/>
      <c r="RC354" s="422"/>
      <c r="RD354" s="423"/>
      <c r="RE354" s="424"/>
      <c r="RF354" s="425"/>
      <c r="RG354" s="426"/>
      <c r="RH354" s="426"/>
      <c r="RI354" s="898"/>
      <c r="RJ354" s="898"/>
      <c r="RK354" s="899"/>
      <c r="RL354" s="899"/>
      <c r="RM354" s="899"/>
      <c r="RN354" s="899"/>
      <c r="RO354" s="966"/>
      <c r="RP354" s="901"/>
      <c r="RS354" s="421"/>
      <c r="RT354" s="422"/>
      <c r="RU354" s="423"/>
      <c r="RV354" s="424"/>
      <c r="RW354" s="425"/>
      <c r="RX354" s="426"/>
      <c r="RY354" s="426"/>
      <c r="RZ354" s="898"/>
      <c r="SA354" s="898"/>
      <c r="SB354" s="899"/>
      <c r="SC354" s="899"/>
      <c r="SD354" s="899"/>
      <c r="SE354" s="899"/>
      <c r="SF354" s="966"/>
      <c r="SG354" s="901"/>
      <c r="SJ354" s="421"/>
      <c r="SK354" s="422"/>
      <c r="SL354" s="423"/>
      <c r="SM354" s="424"/>
      <c r="SN354" s="425"/>
      <c r="SO354" s="426"/>
      <c r="SP354" s="426"/>
      <c r="SQ354" s="898"/>
      <c r="SR354" s="898"/>
      <c r="SS354" s="899"/>
      <c r="ST354" s="899"/>
      <c r="SU354" s="899"/>
      <c r="SV354" s="899"/>
      <c r="SW354" s="966"/>
      <c r="SX354" s="901"/>
    </row>
    <row r="355" spans="2:518" ht="46.5" thickTop="1" thickBot="1">
      <c r="B355" s="958" t="s">
        <v>363</v>
      </c>
      <c r="C355" s="1190" t="s">
        <v>386</v>
      </c>
      <c r="D355" s="1179" t="s">
        <v>149</v>
      </c>
      <c r="E355" s="1180">
        <v>4</v>
      </c>
      <c r="F355" s="1015"/>
      <c r="G355" s="1025">
        <f t="shared" si="6185"/>
        <v>0</v>
      </c>
      <c r="H355" s="1016"/>
      <c r="K355" s="958" t="s">
        <v>363</v>
      </c>
      <c r="L355" s="1190" t="s">
        <v>386</v>
      </c>
      <c r="M355" s="1179" t="s">
        <v>149</v>
      </c>
      <c r="N355" s="1180">
        <v>4</v>
      </c>
      <c r="O355" s="1017">
        <v>37131</v>
      </c>
      <c r="P355" s="1025">
        <f t="shared" si="6186"/>
        <v>148524</v>
      </c>
      <c r="Q355" s="1016"/>
      <c r="R355" s="898">
        <f t="shared" si="6187"/>
        <v>1</v>
      </c>
      <c r="S355" s="898">
        <f t="shared" si="6188"/>
        <v>1</v>
      </c>
      <c r="T355" s="899">
        <f t="shared" si="6189"/>
        <v>1</v>
      </c>
      <c r="U355" s="899">
        <f t="shared" si="6190"/>
        <v>1</v>
      </c>
      <c r="V355" s="899">
        <f t="shared" si="6191"/>
        <v>1</v>
      </c>
      <c r="W355" s="899">
        <f t="shared" si="6192"/>
        <v>1</v>
      </c>
      <c r="X355" s="966">
        <f t="shared" si="6193"/>
        <v>148524</v>
      </c>
      <c r="Y355" s="901">
        <f t="shared" si="6194"/>
        <v>0</v>
      </c>
      <c r="Z355" s="872"/>
      <c r="AA355" s="872"/>
      <c r="AB355" s="958" t="s">
        <v>363</v>
      </c>
      <c r="AC355" s="1190" t="s">
        <v>386</v>
      </c>
      <c r="AD355" s="1179" t="s">
        <v>149</v>
      </c>
      <c r="AE355" s="1180">
        <v>4</v>
      </c>
      <c r="AF355" s="1015">
        <v>49980</v>
      </c>
      <c r="AG355" s="1025">
        <f t="shared" si="6195"/>
        <v>199920</v>
      </c>
      <c r="AH355" s="1016"/>
      <c r="AI355" s="898">
        <f t="shared" si="6196"/>
        <v>1</v>
      </c>
      <c r="AJ355" s="898">
        <f t="shared" si="6197"/>
        <v>1</v>
      </c>
      <c r="AK355" s="899">
        <f t="shared" si="6198"/>
        <v>1</v>
      </c>
      <c r="AL355" s="899">
        <f t="shared" si="6199"/>
        <v>1</v>
      </c>
      <c r="AM355" s="899">
        <f t="shared" si="6200"/>
        <v>1</v>
      </c>
      <c r="AN355" s="899">
        <f t="shared" si="6201"/>
        <v>1</v>
      </c>
      <c r="AO355" s="966">
        <f t="shared" si="6202"/>
        <v>199920</v>
      </c>
      <c r="AP355" s="901">
        <f t="shared" si="6203"/>
        <v>0</v>
      </c>
      <c r="AQ355" s="872"/>
      <c r="AR355" s="872"/>
      <c r="AS355" s="958" t="s">
        <v>363</v>
      </c>
      <c r="AT355" s="1191" t="s">
        <v>386</v>
      </c>
      <c r="AU355" s="1179" t="s">
        <v>149</v>
      </c>
      <c r="AV355" s="1180">
        <v>4</v>
      </c>
      <c r="AW355" s="1019">
        <v>68000</v>
      </c>
      <c r="AX355" s="1026">
        <f t="shared" si="6204"/>
        <v>272000</v>
      </c>
      <c r="AY355" s="1016"/>
      <c r="AZ355" s="898">
        <f t="shared" si="6205"/>
        <v>1</v>
      </c>
      <c r="BA355" s="898">
        <f t="shared" si="6206"/>
        <v>1</v>
      </c>
      <c r="BB355" s="899">
        <f t="shared" si="6207"/>
        <v>1</v>
      </c>
      <c r="BC355" s="899">
        <f t="shared" si="6208"/>
        <v>1</v>
      </c>
      <c r="BD355" s="899">
        <f t="shared" si="6209"/>
        <v>1</v>
      </c>
      <c r="BE355" s="899">
        <f t="shared" si="6210"/>
        <v>1</v>
      </c>
      <c r="BF355" s="966">
        <f t="shared" si="6211"/>
        <v>272000</v>
      </c>
      <c r="BG355" s="901">
        <f t="shared" si="6212"/>
        <v>0</v>
      </c>
      <c r="BJ355" s="958" t="s">
        <v>363</v>
      </c>
      <c r="BK355" s="1190" t="s">
        <v>386</v>
      </c>
      <c r="BL355" s="1179" t="s">
        <v>149</v>
      </c>
      <c r="BM355" s="1180">
        <v>4</v>
      </c>
      <c r="BN355" s="1015">
        <v>53631</v>
      </c>
      <c r="BO355" s="1025">
        <f t="shared" si="6213"/>
        <v>214524</v>
      </c>
      <c r="BP355" s="1016"/>
      <c r="BQ355" s="898">
        <f t="shared" si="6214"/>
        <v>1</v>
      </c>
      <c r="BR355" s="898">
        <f t="shared" si="6215"/>
        <v>1</v>
      </c>
      <c r="BS355" s="899">
        <f t="shared" si="6216"/>
        <v>1</v>
      </c>
      <c r="BT355" s="899">
        <f t="shared" si="6217"/>
        <v>1</v>
      </c>
      <c r="BU355" s="899">
        <f t="shared" si="6218"/>
        <v>1</v>
      </c>
      <c r="BV355" s="899">
        <f t="shared" si="6219"/>
        <v>1</v>
      </c>
      <c r="BW355" s="966">
        <f t="shared" si="6220"/>
        <v>214524</v>
      </c>
      <c r="BX355" s="901">
        <f t="shared" si="6221"/>
        <v>0</v>
      </c>
      <c r="CA355" s="958" t="s">
        <v>363</v>
      </c>
      <c r="CB355" s="1190" t="s">
        <v>386</v>
      </c>
      <c r="CC355" s="1179" t="s">
        <v>149</v>
      </c>
      <c r="CD355" s="1180">
        <v>4</v>
      </c>
      <c r="CE355" s="1015">
        <v>36165</v>
      </c>
      <c r="CF355" s="1025">
        <f t="shared" si="6222"/>
        <v>144660</v>
      </c>
      <c r="CG355" s="1016"/>
      <c r="CH355" s="898">
        <f t="shared" si="6223"/>
        <v>1</v>
      </c>
      <c r="CI355" s="898">
        <f t="shared" si="6224"/>
        <v>1</v>
      </c>
      <c r="CJ355" s="899">
        <f t="shared" si="6225"/>
        <v>1</v>
      </c>
      <c r="CK355" s="899">
        <f t="shared" si="6226"/>
        <v>1</v>
      </c>
      <c r="CL355" s="899">
        <f t="shared" si="6227"/>
        <v>1</v>
      </c>
      <c r="CM355" s="899">
        <f t="shared" si="6228"/>
        <v>1</v>
      </c>
      <c r="CN355" s="966">
        <f t="shared" si="6229"/>
        <v>144660</v>
      </c>
      <c r="CO355" s="901">
        <f t="shared" si="6230"/>
        <v>0</v>
      </c>
      <c r="CR355" s="958" t="s">
        <v>363</v>
      </c>
      <c r="CS355" s="1190" t="s">
        <v>386</v>
      </c>
      <c r="CT355" s="1179" t="s">
        <v>149</v>
      </c>
      <c r="CU355" s="1180">
        <v>4</v>
      </c>
      <c r="CV355" s="1015">
        <v>178000</v>
      </c>
      <c r="CW355" s="1025">
        <f t="shared" si="6231"/>
        <v>712000</v>
      </c>
      <c r="CX355" s="1016"/>
      <c r="CY355" s="898">
        <f t="shared" si="6232"/>
        <v>1</v>
      </c>
      <c r="CZ355" s="898">
        <f t="shared" si="6233"/>
        <v>1</v>
      </c>
      <c r="DA355" s="899">
        <f t="shared" si="6234"/>
        <v>1</v>
      </c>
      <c r="DB355" s="899">
        <f t="shared" si="6235"/>
        <v>1</v>
      </c>
      <c r="DC355" s="899">
        <f t="shared" si="6236"/>
        <v>1</v>
      </c>
      <c r="DD355" s="899">
        <f t="shared" si="6237"/>
        <v>1</v>
      </c>
      <c r="DE355" s="966">
        <f t="shared" si="6238"/>
        <v>712000</v>
      </c>
      <c r="DF355" s="901">
        <f t="shared" si="6239"/>
        <v>0</v>
      </c>
      <c r="DI355" s="958" t="s">
        <v>363</v>
      </c>
      <c r="DJ355" s="1190" t="s">
        <v>386</v>
      </c>
      <c r="DK355" s="1179" t="s">
        <v>149</v>
      </c>
      <c r="DL355" s="1180">
        <v>4</v>
      </c>
      <c r="DM355" s="1015">
        <v>49931</v>
      </c>
      <c r="DN355" s="1025">
        <f t="shared" si="6240"/>
        <v>199724</v>
      </c>
      <c r="DO355" s="1016"/>
      <c r="DP355" s="898">
        <f t="shared" si="6241"/>
        <v>1</v>
      </c>
      <c r="DQ355" s="898">
        <f t="shared" si="6242"/>
        <v>1</v>
      </c>
      <c r="DR355" s="899">
        <f t="shared" si="6243"/>
        <v>1</v>
      </c>
      <c r="DS355" s="899">
        <f t="shared" si="6244"/>
        <v>1</v>
      </c>
      <c r="DT355" s="899">
        <f t="shared" si="6245"/>
        <v>1</v>
      </c>
      <c r="DU355" s="899">
        <f t="shared" si="6246"/>
        <v>1</v>
      </c>
      <c r="DV355" s="966">
        <f t="shared" si="6247"/>
        <v>199724</v>
      </c>
      <c r="DW355" s="901">
        <f t="shared" si="6248"/>
        <v>0</v>
      </c>
      <c r="DZ355" s="958" t="s">
        <v>363</v>
      </c>
      <c r="EA355" s="1190" t="s">
        <v>386</v>
      </c>
      <c r="EB355" s="1179" t="s">
        <v>149</v>
      </c>
      <c r="EC355" s="1180">
        <v>4</v>
      </c>
      <c r="ED355" s="1015">
        <v>215400</v>
      </c>
      <c r="EE355" s="1025">
        <f t="shared" si="6249"/>
        <v>861600</v>
      </c>
      <c r="EF355" s="1016"/>
      <c r="EG355" s="898">
        <f t="shared" si="6250"/>
        <v>1</v>
      </c>
      <c r="EH355" s="898">
        <f t="shared" si="6251"/>
        <v>1</v>
      </c>
      <c r="EI355" s="899">
        <f t="shared" si="6252"/>
        <v>1</v>
      </c>
      <c r="EJ355" s="899">
        <f t="shared" si="6253"/>
        <v>1</v>
      </c>
      <c r="EK355" s="899">
        <f t="shared" si="6254"/>
        <v>1</v>
      </c>
      <c r="EL355" s="899">
        <f t="shared" si="6255"/>
        <v>1</v>
      </c>
      <c r="EM355" s="966">
        <f t="shared" si="6256"/>
        <v>861600</v>
      </c>
      <c r="EN355" s="901">
        <f t="shared" si="6257"/>
        <v>0</v>
      </c>
      <c r="EQ355" s="958" t="s">
        <v>363</v>
      </c>
      <c r="ER355" s="1190" t="s">
        <v>386</v>
      </c>
      <c r="ES355" s="1179" t="s">
        <v>149</v>
      </c>
      <c r="ET355" s="1180">
        <v>4</v>
      </c>
      <c r="EU355" s="1015">
        <v>36250</v>
      </c>
      <c r="EV355" s="1025">
        <f t="shared" si="6258"/>
        <v>145000</v>
      </c>
      <c r="EW355" s="1016"/>
      <c r="EX355" s="898">
        <f t="shared" si="6259"/>
        <v>1</v>
      </c>
      <c r="EY355" s="898">
        <f t="shared" si="6260"/>
        <v>1</v>
      </c>
      <c r="EZ355" s="899">
        <f t="shared" si="6261"/>
        <v>1</v>
      </c>
      <c r="FA355" s="899">
        <f t="shared" si="6262"/>
        <v>1</v>
      </c>
      <c r="FB355" s="899">
        <f t="shared" si="6263"/>
        <v>1</v>
      </c>
      <c r="FC355" s="899">
        <f t="shared" si="6264"/>
        <v>1</v>
      </c>
      <c r="FD355" s="966">
        <f t="shared" si="6265"/>
        <v>145000</v>
      </c>
      <c r="FE355" s="901">
        <f t="shared" si="6266"/>
        <v>0</v>
      </c>
      <c r="FH355" s="958"/>
      <c r="FI355" s="1190"/>
      <c r="FJ355" s="1179"/>
      <c r="FK355" s="1180"/>
      <c r="FL355" s="1015"/>
      <c r="FM355" s="1025">
        <f t="shared" si="6267"/>
        <v>0</v>
      </c>
      <c r="FN355" s="1016"/>
      <c r="FO355" s="898" t="e">
        <f t="shared" si="6268"/>
        <v>#N/A</v>
      </c>
      <c r="FP355" s="898" t="e">
        <f t="shared" si="6269"/>
        <v>#N/A</v>
      </c>
      <c r="FQ355" s="899" t="e">
        <f t="shared" si="6270"/>
        <v>#N/A</v>
      </c>
      <c r="FR355" s="899">
        <f t="shared" si="6271"/>
        <v>0</v>
      </c>
      <c r="FS355" s="899">
        <f t="shared" si="6272"/>
        <v>0</v>
      </c>
      <c r="FT355" s="899" t="e">
        <f t="shared" si="6273"/>
        <v>#N/A</v>
      </c>
      <c r="FU355" s="966">
        <f t="shared" si="6274"/>
        <v>0</v>
      </c>
      <c r="FV355" s="901">
        <f t="shared" si="6275"/>
        <v>0</v>
      </c>
      <c r="FY355" s="958" t="s">
        <v>363</v>
      </c>
      <c r="FZ355" s="1190" t="s">
        <v>386</v>
      </c>
      <c r="GA355" s="1179" t="s">
        <v>149</v>
      </c>
      <c r="GB355" s="1180">
        <v>4</v>
      </c>
      <c r="GC355" s="1017">
        <v>37131</v>
      </c>
      <c r="GD355" s="1025">
        <f t="shared" si="6276"/>
        <v>148524</v>
      </c>
      <c r="GE355" s="1016"/>
      <c r="GF355" s="898">
        <f t="shared" si="6277"/>
        <v>1</v>
      </c>
      <c r="GG355" s="898">
        <f t="shared" si="6278"/>
        <v>1</v>
      </c>
      <c r="GH355" s="899">
        <f t="shared" si="6279"/>
        <v>1</v>
      </c>
      <c r="GI355" s="899">
        <f t="shared" si="6280"/>
        <v>1</v>
      </c>
      <c r="GJ355" s="899">
        <f t="shared" si="6281"/>
        <v>1</v>
      </c>
      <c r="GK355" s="899">
        <f t="shared" si="6282"/>
        <v>1</v>
      </c>
      <c r="GL355" s="966">
        <f t="shared" si="6283"/>
        <v>148524</v>
      </c>
      <c r="GM355" s="901">
        <f t="shared" si="6284"/>
        <v>0</v>
      </c>
      <c r="GP355" s="958" t="s">
        <v>363</v>
      </c>
      <c r="GQ355" s="1190" t="s">
        <v>386</v>
      </c>
      <c r="GR355" s="1179" t="s">
        <v>149</v>
      </c>
      <c r="GS355" s="1180">
        <v>4</v>
      </c>
      <c r="GT355" s="1015">
        <v>36400</v>
      </c>
      <c r="GU355" s="1025">
        <f t="shared" si="6285"/>
        <v>145600</v>
      </c>
      <c r="GV355" s="1016"/>
      <c r="GW355" s="898">
        <f t="shared" si="6286"/>
        <v>1</v>
      </c>
      <c r="GX355" s="898">
        <f t="shared" si="6287"/>
        <v>1</v>
      </c>
      <c r="GY355" s="899">
        <f t="shared" si="6288"/>
        <v>1</v>
      </c>
      <c r="GZ355" s="899">
        <f t="shared" si="6289"/>
        <v>1</v>
      </c>
      <c r="HA355" s="899">
        <f t="shared" si="6290"/>
        <v>1</v>
      </c>
      <c r="HB355" s="899">
        <f t="shared" si="6291"/>
        <v>1</v>
      </c>
      <c r="HC355" s="966">
        <f t="shared" si="6292"/>
        <v>145600</v>
      </c>
      <c r="HD355" s="901">
        <f t="shared" si="6293"/>
        <v>0</v>
      </c>
      <c r="HG355" s="958" t="s">
        <v>363</v>
      </c>
      <c r="HH355" s="1190" t="s">
        <v>386</v>
      </c>
      <c r="HI355" s="1179" t="s">
        <v>149</v>
      </c>
      <c r="HJ355" s="1180">
        <v>4</v>
      </c>
      <c r="HK355" s="1015">
        <v>14014</v>
      </c>
      <c r="HL355" s="1025">
        <f t="shared" si="6294"/>
        <v>56056</v>
      </c>
      <c r="HM355" s="1016"/>
      <c r="HN355" s="898">
        <f t="shared" si="6295"/>
        <v>1</v>
      </c>
      <c r="HO355" s="898">
        <f t="shared" si="6296"/>
        <v>1</v>
      </c>
      <c r="HP355" s="899">
        <f t="shared" si="6297"/>
        <v>1</v>
      </c>
      <c r="HQ355" s="899">
        <f t="shared" si="6298"/>
        <v>1</v>
      </c>
      <c r="HR355" s="899">
        <f t="shared" si="6299"/>
        <v>1</v>
      </c>
      <c r="HS355" s="899">
        <f t="shared" si="6300"/>
        <v>1</v>
      </c>
      <c r="HT355" s="966">
        <f t="shared" si="6301"/>
        <v>56056</v>
      </c>
      <c r="HU355" s="901">
        <f t="shared" si="6302"/>
        <v>0</v>
      </c>
      <c r="HX355" s="958" t="s">
        <v>363</v>
      </c>
      <c r="HY355" s="1190" t="s">
        <v>386</v>
      </c>
      <c r="HZ355" s="1179" t="s">
        <v>149</v>
      </c>
      <c r="IA355" s="1180">
        <v>4</v>
      </c>
      <c r="IB355" s="1020">
        <v>15090</v>
      </c>
      <c r="IC355" s="1027">
        <f t="shared" si="6303"/>
        <v>60360</v>
      </c>
      <c r="ID355" s="1016"/>
      <c r="IE355" s="898">
        <f t="shared" si="6304"/>
        <v>1</v>
      </c>
      <c r="IF355" s="898">
        <f t="shared" si="6305"/>
        <v>1</v>
      </c>
      <c r="IG355" s="899">
        <f t="shared" si="6306"/>
        <v>1</v>
      </c>
      <c r="IH355" s="899">
        <f t="shared" si="6307"/>
        <v>1</v>
      </c>
      <c r="II355" s="899">
        <f t="shared" si="6308"/>
        <v>1</v>
      </c>
      <c r="IJ355" s="899">
        <f t="shared" si="6309"/>
        <v>1</v>
      </c>
      <c r="IK355" s="966">
        <f t="shared" si="6310"/>
        <v>60360</v>
      </c>
      <c r="IL355" s="901">
        <f t="shared" si="6311"/>
        <v>0</v>
      </c>
      <c r="IO355" s="958" t="s">
        <v>363</v>
      </c>
      <c r="IP355" s="1190" t="s">
        <v>386</v>
      </c>
      <c r="IQ355" s="1179" t="s">
        <v>149</v>
      </c>
      <c r="IR355" s="1180">
        <v>4</v>
      </c>
      <c r="IS355" s="1015">
        <v>203385</v>
      </c>
      <c r="IT355" s="1025">
        <f t="shared" si="6312"/>
        <v>813540</v>
      </c>
      <c r="IU355" s="1016"/>
      <c r="IV355" s="898">
        <f t="shared" si="6313"/>
        <v>1</v>
      </c>
      <c r="IW355" s="898">
        <f t="shared" si="6314"/>
        <v>1</v>
      </c>
      <c r="IX355" s="899">
        <f t="shared" si="6315"/>
        <v>1</v>
      </c>
      <c r="IY355" s="899">
        <f t="shared" si="6316"/>
        <v>1</v>
      </c>
      <c r="IZ355" s="899">
        <f t="shared" si="6317"/>
        <v>1</v>
      </c>
      <c r="JA355" s="899">
        <f t="shared" si="6318"/>
        <v>1</v>
      </c>
      <c r="JB355" s="966">
        <f t="shared" si="6319"/>
        <v>813540</v>
      </c>
      <c r="JC355" s="901">
        <f t="shared" si="6320"/>
        <v>0</v>
      </c>
      <c r="JF355" s="958" t="s">
        <v>363</v>
      </c>
      <c r="JG355" s="1190" t="s">
        <v>386</v>
      </c>
      <c r="JH355" s="1179" t="s">
        <v>149</v>
      </c>
      <c r="JI355" s="1180">
        <v>4</v>
      </c>
      <c r="JJ355" s="1015">
        <v>15500</v>
      </c>
      <c r="JK355" s="1025">
        <f t="shared" si="6321"/>
        <v>62000</v>
      </c>
      <c r="JL355" s="1016"/>
      <c r="JM355" s="898">
        <f t="shared" si="6322"/>
        <v>1</v>
      </c>
      <c r="JN355" s="898">
        <f t="shared" si="6323"/>
        <v>1</v>
      </c>
      <c r="JO355" s="899">
        <f t="shared" si="6324"/>
        <v>1</v>
      </c>
      <c r="JP355" s="899">
        <f t="shared" si="6325"/>
        <v>1</v>
      </c>
      <c r="JQ355" s="899">
        <f t="shared" si="6326"/>
        <v>1</v>
      </c>
      <c r="JR355" s="899">
        <f t="shared" si="6327"/>
        <v>1</v>
      </c>
      <c r="JS355" s="966">
        <f t="shared" si="6328"/>
        <v>62000</v>
      </c>
      <c r="JT355" s="901">
        <f t="shared" si="6329"/>
        <v>0</v>
      </c>
      <c r="JW355" s="958" t="s">
        <v>363</v>
      </c>
      <c r="JX355" s="1190" t="s">
        <v>386</v>
      </c>
      <c r="JY355" s="1179" t="s">
        <v>149</v>
      </c>
      <c r="JZ355" s="1180">
        <v>4</v>
      </c>
      <c r="KA355" s="1015">
        <v>51013.401900000004</v>
      </c>
      <c r="KB355" s="1025">
        <f t="shared" si="6330"/>
        <v>204054</v>
      </c>
      <c r="KC355" s="1016"/>
      <c r="KD355" s="898">
        <f t="shared" si="6331"/>
        <v>1</v>
      </c>
      <c r="KE355" s="898">
        <f t="shared" si="6332"/>
        <v>1</v>
      </c>
      <c r="KF355" s="899">
        <f t="shared" si="6333"/>
        <v>1</v>
      </c>
      <c r="KG355" s="899">
        <f t="shared" si="6334"/>
        <v>1</v>
      </c>
      <c r="KH355" s="899">
        <f t="shared" si="6335"/>
        <v>1</v>
      </c>
      <c r="KI355" s="899">
        <f t="shared" si="6336"/>
        <v>1</v>
      </c>
      <c r="KJ355" s="966">
        <f t="shared" si="6337"/>
        <v>204054</v>
      </c>
      <c r="KK355" s="901">
        <f t="shared" si="6338"/>
        <v>0</v>
      </c>
      <c r="KN355" s="958" t="s">
        <v>363</v>
      </c>
      <c r="KO355" s="1190" t="s">
        <v>386</v>
      </c>
      <c r="KP355" s="1179" t="s">
        <v>149</v>
      </c>
      <c r="KQ355" s="1180">
        <v>4</v>
      </c>
      <c r="KR355" s="1015">
        <v>239470</v>
      </c>
      <c r="KS355" s="1025">
        <f t="shared" si="6339"/>
        <v>957880</v>
      </c>
      <c r="KT355" s="1016"/>
      <c r="KU355" s="898">
        <f t="shared" si="6340"/>
        <v>1</v>
      </c>
      <c r="KV355" s="898">
        <f t="shared" si="6341"/>
        <v>1</v>
      </c>
      <c r="KW355" s="899">
        <f t="shared" si="6342"/>
        <v>1</v>
      </c>
      <c r="KX355" s="899">
        <f t="shared" si="6343"/>
        <v>1</v>
      </c>
      <c r="KY355" s="899">
        <f t="shared" si="6344"/>
        <v>1</v>
      </c>
      <c r="KZ355" s="899">
        <f t="shared" si="6345"/>
        <v>1</v>
      </c>
      <c r="LA355" s="966">
        <f t="shared" si="6346"/>
        <v>957880</v>
      </c>
      <c r="LB355" s="901">
        <f t="shared" si="6347"/>
        <v>0</v>
      </c>
      <c r="LE355" s="958" t="s">
        <v>363</v>
      </c>
      <c r="LF355" s="1190" t="s">
        <v>386</v>
      </c>
      <c r="LG355" s="1179" t="s">
        <v>149</v>
      </c>
      <c r="LH355" s="1180">
        <v>4</v>
      </c>
      <c r="LI355" s="1021">
        <v>249250</v>
      </c>
      <c r="LJ355" s="1028">
        <f t="shared" si="6348"/>
        <v>997000</v>
      </c>
      <c r="LK355" s="1016"/>
      <c r="LL355" s="898">
        <f t="shared" si="6349"/>
        <v>1</v>
      </c>
      <c r="LM355" s="898">
        <f t="shared" si="6350"/>
        <v>1</v>
      </c>
      <c r="LN355" s="899">
        <f t="shared" si="6351"/>
        <v>1</v>
      </c>
      <c r="LO355" s="899">
        <f t="shared" si="6352"/>
        <v>1</v>
      </c>
      <c r="LP355" s="899">
        <f t="shared" si="6353"/>
        <v>1</v>
      </c>
      <c r="LQ355" s="899">
        <f t="shared" si="6354"/>
        <v>1</v>
      </c>
      <c r="LR355" s="966">
        <f t="shared" si="6355"/>
        <v>997000</v>
      </c>
      <c r="LS355" s="901">
        <f t="shared" si="6356"/>
        <v>0</v>
      </c>
      <c r="LV355" s="958" t="s">
        <v>363</v>
      </c>
      <c r="LW355" s="1190" t="s">
        <v>386</v>
      </c>
      <c r="LX355" s="1179" t="s">
        <v>149</v>
      </c>
      <c r="LY355" s="1180">
        <v>4</v>
      </c>
      <c r="LZ355" s="1015">
        <v>74750</v>
      </c>
      <c r="MA355" s="1025">
        <f t="shared" si="6357"/>
        <v>299000</v>
      </c>
      <c r="MB355" s="1016"/>
      <c r="MC355" s="898">
        <f t="shared" si="6358"/>
        <v>1</v>
      </c>
      <c r="MD355" s="898">
        <f t="shared" si="6359"/>
        <v>1</v>
      </c>
      <c r="ME355" s="899">
        <f t="shared" si="6360"/>
        <v>1</v>
      </c>
      <c r="MF355" s="899">
        <f t="shared" si="6361"/>
        <v>1</v>
      </c>
      <c r="MG355" s="899">
        <f t="shared" si="6362"/>
        <v>1</v>
      </c>
      <c r="MH355" s="899">
        <f t="shared" si="6363"/>
        <v>1</v>
      </c>
      <c r="MI355" s="966">
        <f t="shared" si="6364"/>
        <v>299000</v>
      </c>
      <c r="MJ355" s="901">
        <f t="shared" si="6365"/>
        <v>0</v>
      </c>
      <c r="MM355" s="958" t="s">
        <v>363</v>
      </c>
      <c r="MN355" s="1190" t="s">
        <v>386</v>
      </c>
      <c r="MO355" s="1179" t="s">
        <v>149</v>
      </c>
      <c r="MP355" s="1180">
        <v>4</v>
      </c>
      <c r="MQ355" s="1015">
        <v>225000</v>
      </c>
      <c r="MR355" s="1025">
        <f t="shared" si="6366"/>
        <v>900000</v>
      </c>
      <c r="MS355" s="1016"/>
      <c r="MT355" s="898">
        <f t="shared" si="6367"/>
        <v>1</v>
      </c>
      <c r="MU355" s="898">
        <f t="shared" si="6368"/>
        <v>1</v>
      </c>
      <c r="MV355" s="899">
        <f t="shared" si="6369"/>
        <v>1</v>
      </c>
      <c r="MW355" s="899">
        <f t="shared" si="6370"/>
        <v>1</v>
      </c>
      <c r="MX355" s="899">
        <f t="shared" si="6371"/>
        <v>1</v>
      </c>
      <c r="MY355" s="899">
        <f t="shared" si="6372"/>
        <v>1</v>
      </c>
      <c r="MZ355" s="966">
        <f t="shared" si="6373"/>
        <v>900000</v>
      </c>
      <c r="NA355" s="901">
        <f t="shared" si="6374"/>
        <v>0</v>
      </c>
      <c r="ND355" s="975" t="s">
        <v>363</v>
      </c>
      <c r="NE355" s="976" t="s">
        <v>386</v>
      </c>
      <c r="NF355" s="1175" t="s">
        <v>149</v>
      </c>
      <c r="NG355" s="1176">
        <v>4</v>
      </c>
      <c r="NH355" s="979">
        <v>74885.58</v>
      </c>
      <c r="NI355" s="980">
        <v>299542</v>
      </c>
      <c r="NJ355" s="1016"/>
      <c r="NK355" s="898">
        <f t="shared" si="6375"/>
        <v>1</v>
      </c>
      <c r="NL355" s="898">
        <f t="shared" si="6376"/>
        <v>1</v>
      </c>
      <c r="NM355" s="899">
        <f t="shared" si="6377"/>
        <v>1</v>
      </c>
      <c r="NN355" s="899">
        <f t="shared" si="6378"/>
        <v>1</v>
      </c>
      <c r="NO355" s="899">
        <f t="shared" si="6379"/>
        <v>1</v>
      </c>
      <c r="NP355" s="899">
        <f t="shared" si="6380"/>
        <v>1</v>
      </c>
      <c r="NQ355" s="966">
        <f t="shared" si="6381"/>
        <v>299542</v>
      </c>
      <c r="NR355" s="901">
        <f t="shared" si="6382"/>
        <v>0</v>
      </c>
      <c r="NU355" s="981" t="s">
        <v>363</v>
      </c>
      <c r="NV355" s="982" t="s">
        <v>386</v>
      </c>
      <c r="NW355" s="1177" t="s">
        <v>149</v>
      </c>
      <c r="NX355" s="1178">
        <v>4</v>
      </c>
      <c r="NY355" s="1022">
        <v>75642</v>
      </c>
      <c r="NZ355" s="986">
        <f t="shared" si="6383"/>
        <v>302568</v>
      </c>
      <c r="OA355" s="1016"/>
      <c r="OB355" s="898">
        <f t="shared" si="6384"/>
        <v>1</v>
      </c>
      <c r="OC355" s="898">
        <f t="shared" si="6385"/>
        <v>1</v>
      </c>
      <c r="OD355" s="899">
        <f t="shared" si="6386"/>
        <v>1</v>
      </c>
      <c r="OE355" s="899">
        <f t="shared" si="6387"/>
        <v>1</v>
      </c>
      <c r="OF355" s="899">
        <f t="shared" si="6388"/>
        <v>1</v>
      </c>
      <c r="OG355" s="899">
        <f t="shared" si="6389"/>
        <v>1</v>
      </c>
      <c r="OH355" s="966">
        <f t="shared" si="6390"/>
        <v>302568</v>
      </c>
      <c r="OI355" s="901">
        <f t="shared" si="6391"/>
        <v>0</v>
      </c>
      <c r="OL355" s="958" t="s">
        <v>363</v>
      </c>
      <c r="OM355" s="1190" t="s">
        <v>386</v>
      </c>
      <c r="ON355" s="1179" t="s">
        <v>149</v>
      </c>
      <c r="OO355" s="1180">
        <v>4</v>
      </c>
      <c r="OP355" s="1015">
        <v>243769</v>
      </c>
      <c r="OQ355" s="1025">
        <f t="shared" si="6392"/>
        <v>975076</v>
      </c>
      <c r="OR355" s="1016"/>
      <c r="OS355" s="898">
        <f t="shared" si="6393"/>
        <v>1</v>
      </c>
      <c r="OT355" s="898">
        <f t="shared" si="6394"/>
        <v>1</v>
      </c>
      <c r="OU355" s="899">
        <f t="shared" si="6395"/>
        <v>1</v>
      </c>
      <c r="OV355" s="899">
        <f t="shared" si="6396"/>
        <v>1</v>
      </c>
      <c r="OW355" s="899">
        <f t="shared" si="6397"/>
        <v>1</v>
      </c>
      <c r="OX355" s="899">
        <f t="shared" si="6398"/>
        <v>1</v>
      </c>
      <c r="OY355" s="966">
        <f t="shared" si="6399"/>
        <v>975076</v>
      </c>
      <c r="OZ355" s="901">
        <f t="shared" si="6400"/>
        <v>0</v>
      </c>
      <c r="PC355" s="958" t="s">
        <v>363</v>
      </c>
      <c r="PD355" s="1190" t="s">
        <v>386</v>
      </c>
      <c r="PE355" s="1179" t="s">
        <v>149</v>
      </c>
      <c r="PF355" s="1180">
        <v>4</v>
      </c>
      <c r="PG355" s="1023">
        <v>139907</v>
      </c>
      <c r="PH355" s="1029">
        <v>559628</v>
      </c>
      <c r="PI355" s="1181"/>
      <c r="PJ355" s="898">
        <f t="shared" si="6401"/>
        <v>1</v>
      </c>
      <c r="PK355" s="898">
        <f t="shared" si="6402"/>
        <v>1</v>
      </c>
      <c r="PL355" s="899">
        <f t="shared" si="6403"/>
        <v>1</v>
      </c>
      <c r="PM355" s="899">
        <f t="shared" si="6404"/>
        <v>1</v>
      </c>
      <c r="PN355" s="899">
        <f t="shared" si="6405"/>
        <v>1</v>
      </c>
      <c r="PO355" s="899">
        <f t="shared" si="6406"/>
        <v>1</v>
      </c>
      <c r="PP355" s="966">
        <f t="shared" si="6407"/>
        <v>559628</v>
      </c>
      <c r="PQ355" s="901">
        <f t="shared" si="6408"/>
        <v>0</v>
      </c>
      <c r="PT355" s="958" t="s">
        <v>363</v>
      </c>
      <c r="PU355" s="1190" t="s">
        <v>386</v>
      </c>
      <c r="PV355" s="1179" t="s">
        <v>149</v>
      </c>
      <c r="PW355" s="1180">
        <v>4</v>
      </c>
      <c r="PX355" s="1015">
        <v>36128</v>
      </c>
      <c r="PY355" s="1025">
        <f t="shared" si="6409"/>
        <v>144512</v>
      </c>
      <c r="PZ355" s="1016"/>
      <c r="QA355" s="898">
        <f t="shared" si="6410"/>
        <v>1</v>
      </c>
      <c r="QB355" s="898">
        <f t="shared" si="6411"/>
        <v>1</v>
      </c>
      <c r="QC355" s="899">
        <f t="shared" si="6412"/>
        <v>1</v>
      </c>
      <c r="QD355" s="899">
        <f t="shared" si="6413"/>
        <v>1</v>
      </c>
      <c r="QE355" s="899">
        <f t="shared" si="6414"/>
        <v>1</v>
      </c>
      <c r="QF355" s="899">
        <f t="shared" si="6415"/>
        <v>1</v>
      </c>
      <c r="QG355" s="966">
        <f t="shared" si="6416"/>
        <v>144512</v>
      </c>
      <c r="QH355" s="901">
        <f t="shared" si="6417"/>
        <v>0</v>
      </c>
      <c r="QK355" s="958" t="s">
        <v>363</v>
      </c>
      <c r="QL355" s="1190" t="s">
        <v>386</v>
      </c>
      <c r="QM355" s="1179" t="s">
        <v>149</v>
      </c>
      <c r="QN355" s="1180">
        <v>4</v>
      </c>
      <c r="QO355" s="1021">
        <v>250496.24999999997</v>
      </c>
      <c r="QP355" s="1028">
        <f t="shared" si="6418"/>
        <v>1001985</v>
      </c>
      <c r="QQ355" s="1016"/>
      <c r="QR355" s="898">
        <f t="shared" si="6419"/>
        <v>1</v>
      </c>
      <c r="QS355" s="898">
        <f t="shared" si="6420"/>
        <v>1</v>
      </c>
      <c r="QT355" s="899">
        <f t="shared" si="6421"/>
        <v>1</v>
      </c>
      <c r="QU355" s="899">
        <f t="shared" si="6422"/>
        <v>1</v>
      </c>
      <c r="QV355" s="899">
        <f t="shared" si="6423"/>
        <v>1</v>
      </c>
      <c r="QW355" s="899">
        <f t="shared" si="6424"/>
        <v>1</v>
      </c>
      <c r="QX355" s="966">
        <f t="shared" si="6425"/>
        <v>1001985</v>
      </c>
      <c r="QY355" s="901">
        <f t="shared" si="6426"/>
        <v>0</v>
      </c>
      <c r="RB355" s="427"/>
      <c r="RC355" s="428"/>
      <c r="RD355" s="431"/>
      <c r="RE355" s="430"/>
      <c r="RF355" s="415"/>
      <c r="RG355" s="416"/>
      <c r="RH355" s="416"/>
      <c r="RI355" s="898" t="e">
        <f>IF(EXACT(VLOOKUP(RB355,OFERTA_0,2,FALSE),RC355),1,0)</f>
        <v>#N/A</v>
      </c>
      <c r="RJ355" s="898" t="e">
        <f>IF(EXACT(VLOOKUP(RB355,OFERTA_0,3,FALSE),RD355),1,0)</f>
        <v>#N/A</v>
      </c>
      <c r="RK355" s="899" t="e">
        <f>IF(EXACT(VLOOKUP(RB355,OFERTA_0,4,FALSE),RE355),1,0)</f>
        <v>#N/A</v>
      </c>
      <c r="RL355" s="899">
        <f t="shared" ref="RL355:RM358" si="6430">IF(RF355=0,0,1)</f>
        <v>0</v>
      </c>
      <c r="RM355" s="899">
        <f t="shared" si="6430"/>
        <v>0</v>
      </c>
      <c r="RN355" s="899" t="e">
        <f>PRODUCT(RI355:RM355)</f>
        <v>#N/A</v>
      </c>
      <c r="RO355" s="966">
        <f>ROUND(RG355,0)</f>
        <v>0</v>
      </c>
      <c r="RP355" s="901">
        <f>RG355-RO355</f>
        <v>0</v>
      </c>
      <c r="RS355" s="427"/>
      <c r="RT355" s="428"/>
      <c r="RU355" s="431"/>
      <c r="RV355" s="430"/>
      <c r="RW355" s="415"/>
      <c r="RX355" s="416"/>
      <c r="RY355" s="416"/>
      <c r="RZ355" s="898" t="e">
        <f>IF(EXACT(VLOOKUP(RS355,OFERTA_0,2,FALSE),RT355),1,0)</f>
        <v>#N/A</v>
      </c>
      <c r="SA355" s="898" t="e">
        <f>IF(EXACT(VLOOKUP(RS355,OFERTA_0,3,FALSE),RU355),1,0)</f>
        <v>#N/A</v>
      </c>
      <c r="SB355" s="899" t="e">
        <f>IF(EXACT(VLOOKUP(RS355,OFERTA_0,4,FALSE),RV355),1,0)</f>
        <v>#N/A</v>
      </c>
      <c r="SC355" s="899">
        <f t="shared" ref="SC355:SD358" si="6431">IF(RW355=0,0,1)</f>
        <v>0</v>
      </c>
      <c r="SD355" s="899">
        <f t="shared" si="6431"/>
        <v>0</v>
      </c>
      <c r="SE355" s="899" t="e">
        <f>PRODUCT(RZ355:SD355)</f>
        <v>#N/A</v>
      </c>
      <c r="SF355" s="966">
        <f>ROUND(RX355,0)</f>
        <v>0</v>
      </c>
      <c r="SG355" s="901">
        <f>RX355-SF355</f>
        <v>0</v>
      </c>
      <c r="SJ355" s="427"/>
      <c r="SK355" s="428"/>
      <c r="SL355" s="431"/>
      <c r="SM355" s="430"/>
      <c r="SN355" s="415"/>
      <c r="SO355" s="416"/>
      <c r="SP355" s="416"/>
      <c r="SQ355" s="898" t="e">
        <f>IF(EXACT(VLOOKUP(SJ355,OFERTA_0,2,FALSE),SK355),1,0)</f>
        <v>#N/A</v>
      </c>
      <c r="SR355" s="898" t="e">
        <f>IF(EXACT(VLOOKUP(SJ355,OFERTA_0,3,FALSE),SL355),1,0)</f>
        <v>#N/A</v>
      </c>
      <c r="SS355" s="899" t="e">
        <f>IF(EXACT(VLOOKUP(SJ355,OFERTA_0,4,FALSE),SM355),1,0)</f>
        <v>#N/A</v>
      </c>
      <c r="ST355" s="899">
        <f t="shared" ref="ST355:SU358" si="6432">IF(SN355=0,0,1)</f>
        <v>0</v>
      </c>
      <c r="SU355" s="899">
        <f t="shared" si="6432"/>
        <v>0</v>
      </c>
      <c r="SV355" s="899" t="e">
        <f>PRODUCT(SQ355:SU355)</f>
        <v>#N/A</v>
      </c>
      <c r="SW355" s="966">
        <f>ROUND(SO355,0)</f>
        <v>0</v>
      </c>
      <c r="SX355" s="901">
        <f>SO355-SW355</f>
        <v>0</v>
      </c>
    </row>
    <row r="356" spans="2:518" ht="60.75" customHeight="1" thickTop="1" thickBot="1">
      <c r="B356" s="958" t="s">
        <v>364</v>
      </c>
      <c r="C356" s="1190" t="s">
        <v>691</v>
      </c>
      <c r="D356" s="1179" t="s">
        <v>149</v>
      </c>
      <c r="E356" s="1180">
        <v>2</v>
      </c>
      <c r="F356" s="1015"/>
      <c r="G356" s="1025">
        <f t="shared" si="6185"/>
        <v>0</v>
      </c>
      <c r="H356" s="964"/>
      <c r="K356" s="958" t="s">
        <v>364</v>
      </c>
      <c r="L356" s="1190" t="s">
        <v>691</v>
      </c>
      <c r="M356" s="1179" t="s">
        <v>149</v>
      </c>
      <c r="N356" s="1180">
        <v>2</v>
      </c>
      <c r="O356" s="1017">
        <v>135558</v>
      </c>
      <c r="P356" s="1025">
        <f t="shared" si="6186"/>
        <v>271116</v>
      </c>
      <c r="Q356" s="964"/>
      <c r="R356" s="898">
        <f t="shared" ref="R356:R361" si="6433">IF(EXACT(VLOOKUP(K356,OFERTA_0,2,FALSE),L356),1,0)</f>
        <v>1</v>
      </c>
      <c r="S356" s="898">
        <f t="shared" ref="S356:S361" si="6434">IF(EXACT(VLOOKUP(K356,OFERTA_0,3,FALSE),M356),1,0)</f>
        <v>1</v>
      </c>
      <c r="T356" s="899">
        <f t="shared" ref="T356:T361" si="6435">IF(EXACT(VLOOKUP(K356,OFERTA_0,4,FALSE),N356),1,0)</f>
        <v>1</v>
      </c>
      <c r="U356" s="899">
        <f t="shared" si="6190"/>
        <v>1</v>
      </c>
      <c r="V356" s="899">
        <f t="shared" si="6191"/>
        <v>1</v>
      </c>
      <c r="W356" s="899">
        <f t="shared" si="6192"/>
        <v>1</v>
      </c>
      <c r="X356" s="966">
        <f t="shared" si="6193"/>
        <v>271116</v>
      </c>
      <c r="Y356" s="901">
        <f t="shared" si="6194"/>
        <v>0</v>
      </c>
      <c r="Z356" s="872"/>
      <c r="AA356" s="872"/>
      <c r="AB356" s="958" t="s">
        <v>364</v>
      </c>
      <c r="AC356" s="1190" t="s">
        <v>691</v>
      </c>
      <c r="AD356" s="1179" t="s">
        <v>149</v>
      </c>
      <c r="AE356" s="1180">
        <v>2</v>
      </c>
      <c r="AF356" s="1015">
        <v>267000</v>
      </c>
      <c r="AG356" s="1025">
        <f t="shared" si="6195"/>
        <v>534000</v>
      </c>
      <c r="AH356" s="964"/>
      <c r="AI356" s="898">
        <f t="shared" si="6196"/>
        <v>1</v>
      </c>
      <c r="AJ356" s="898">
        <f t="shared" si="6197"/>
        <v>1</v>
      </c>
      <c r="AK356" s="899">
        <f t="shared" si="6198"/>
        <v>1</v>
      </c>
      <c r="AL356" s="899">
        <f t="shared" si="6199"/>
        <v>1</v>
      </c>
      <c r="AM356" s="899">
        <f t="shared" si="6200"/>
        <v>1</v>
      </c>
      <c r="AN356" s="899">
        <f t="shared" si="6201"/>
        <v>1</v>
      </c>
      <c r="AO356" s="966">
        <f t="shared" si="6202"/>
        <v>534000</v>
      </c>
      <c r="AP356" s="901">
        <f t="shared" si="6203"/>
        <v>0</v>
      </c>
      <c r="AQ356" s="872"/>
      <c r="AR356" s="872"/>
      <c r="AS356" s="958" t="s">
        <v>364</v>
      </c>
      <c r="AT356" s="1191" t="s">
        <v>691</v>
      </c>
      <c r="AU356" s="1179" t="s">
        <v>149</v>
      </c>
      <c r="AV356" s="1180">
        <v>2</v>
      </c>
      <c r="AW356" s="1019">
        <v>130000</v>
      </c>
      <c r="AX356" s="1026">
        <f t="shared" si="6204"/>
        <v>260000</v>
      </c>
      <c r="AY356" s="964"/>
      <c r="AZ356" s="898">
        <f t="shared" si="6205"/>
        <v>1</v>
      </c>
      <c r="BA356" s="898">
        <f t="shared" si="6206"/>
        <v>1</v>
      </c>
      <c r="BB356" s="899">
        <f t="shared" si="6207"/>
        <v>1</v>
      </c>
      <c r="BC356" s="899">
        <f t="shared" si="6208"/>
        <v>1</v>
      </c>
      <c r="BD356" s="899">
        <f t="shared" si="6209"/>
        <v>1</v>
      </c>
      <c r="BE356" s="899">
        <f t="shared" si="6210"/>
        <v>1</v>
      </c>
      <c r="BF356" s="966">
        <f t="shared" si="6211"/>
        <v>260000</v>
      </c>
      <c r="BG356" s="901">
        <f t="shared" si="6212"/>
        <v>0</v>
      </c>
      <c r="BJ356" s="958" t="s">
        <v>364</v>
      </c>
      <c r="BK356" s="1192" t="s">
        <v>691</v>
      </c>
      <c r="BL356" s="1179" t="s">
        <v>149</v>
      </c>
      <c r="BM356" s="1180">
        <v>2</v>
      </c>
      <c r="BN356" s="1015">
        <v>69900</v>
      </c>
      <c r="BO356" s="1025">
        <f t="shared" si="6213"/>
        <v>139800</v>
      </c>
      <c r="BP356" s="964"/>
      <c r="BQ356" s="898">
        <f t="shared" si="6214"/>
        <v>1</v>
      </c>
      <c r="BR356" s="898">
        <f t="shared" si="6215"/>
        <v>1</v>
      </c>
      <c r="BS356" s="899">
        <f t="shared" si="6216"/>
        <v>1</v>
      </c>
      <c r="BT356" s="899">
        <f t="shared" si="6217"/>
        <v>1</v>
      </c>
      <c r="BU356" s="899">
        <f t="shared" si="6218"/>
        <v>1</v>
      </c>
      <c r="BV356" s="899">
        <f t="shared" si="6219"/>
        <v>1</v>
      </c>
      <c r="BW356" s="966">
        <f t="shared" si="6220"/>
        <v>139800</v>
      </c>
      <c r="BX356" s="901">
        <f t="shared" si="6221"/>
        <v>0</v>
      </c>
      <c r="CA356" s="958" t="s">
        <v>364</v>
      </c>
      <c r="CB356" s="1190" t="s">
        <v>691</v>
      </c>
      <c r="CC356" s="1179" t="s">
        <v>149</v>
      </c>
      <c r="CD356" s="1180">
        <v>2</v>
      </c>
      <c r="CE356" s="1015">
        <v>132033</v>
      </c>
      <c r="CF356" s="1025">
        <f t="shared" si="6222"/>
        <v>264066</v>
      </c>
      <c r="CG356" s="964"/>
      <c r="CH356" s="898">
        <f t="shared" si="6223"/>
        <v>1</v>
      </c>
      <c r="CI356" s="898">
        <f t="shared" si="6224"/>
        <v>1</v>
      </c>
      <c r="CJ356" s="899">
        <f t="shared" si="6225"/>
        <v>1</v>
      </c>
      <c r="CK356" s="899">
        <f t="shared" si="6226"/>
        <v>1</v>
      </c>
      <c r="CL356" s="899">
        <f t="shared" si="6227"/>
        <v>1</v>
      </c>
      <c r="CM356" s="899">
        <f t="shared" si="6228"/>
        <v>1</v>
      </c>
      <c r="CN356" s="966">
        <f t="shared" si="6229"/>
        <v>264066</v>
      </c>
      <c r="CO356" s="901">
        <f t="shared" si="6230"/>
        <v>0</v>
      </c>
      <c r="CR356" s="958" t="s">
        <v>364</v>
      </c>
      <c r="CS356" s="1190" t="s">
        <v>691</v>
      </c>
      <c r="CT356" s="1179" t="s">
        <v>149</v>
      </c>
      <c r="CU356" s="1180">
        <v>2</v>
      </c>
      <c r="CV356" s="1015">
        <v>178000</v>
      </c>
      <c r="CW356" s="1025">
        <f t="shared" si="6231"/>
        <v>356000</v>
      </c>
      <c r="CX356" s="964"/>
      <c r="CY356" s="898">
        <f t="shared" si="6232"/>
        <v>1</v>
      </c>
      <c r="CZ356" s="898">
        <f t="shared" si="6233"/>
        <v>1</v>
      </c>
      <c r="DA356" s="899">
        <f t="shared" si="6234"/>
        <v>1</v>
      </c>
      <c r="DB356" s="899">
        <f t="shared" si="6235"/>
        <v>1</v>
      </c>
      <c r="DC356" s="899">
        <f t="shared" si="6236"/>
        <v>1</v>
      </c>
      <c r="DD356" s="899">
        <f t="shared" si="6237"/>
        <v>1</v>
      </c>
      <c r="DE356" s="966">
        <f t="shared" si="6238"/>
        <v>356000</v>
      </c>
      <c r="DF356" s="901">
        <f t="shared" si="6239"/>
        <v>0</v>
      </c>
      <c r="DI356" s="958" t="s">
        <v>364</v>
      </c>
      <c r="DJ356" s="1190" t="s">
        <v>691</v>
      </c>
      <c r="DK356" s="1179" t="s">
        <v>149</v>
      </c>
      <c r="DL356" s="1180">
        <v>2</v>
      </c>
      <c r="DM356" s="1015">
        <v>124827</v>
      </c>
      <c r="DN356" s="1025">
        <f t="shared" si="6240"/>
        <v>249654</v>
      </c>
      <c r="DO356" s="964"/>
      <c r="DP356" s="898">
        <f t="shared" si="6241"/>
        <v>1</v>
      </c>
      <c r="DQ356" s="898">
        <f t="shared" si="6242"/>
        <v>1</v>
      </c>
      <c r="DR356" s="899">
        <f t="shared" si="6243"/>
        <v>1</v>
      </c>
      <c r="DS356" s="899">
        <f t="shared" si="6244"/>
        <v>1</v>
      </c>
      <c r="DT356" s="899">
        <f t="shared" si="6245"/>
        <v>1</v>
      </c>
      <c r="DU356" s="899">
        <f t="shared" si="6246"/>
        <v>1</v>
      </c>
      <c r="DV356" s="966">
        <f t="shared" si="6247"/>
        <v>249654</v>
      </c>
      <c r="DW356" s="901">
        <f t="shared" si="6248"/>
        <v>0</v>
      </c>
      <c r="DZ356" s="958" t="s">
        <v>364</v>
      </c>
      <c r="EA356" s="1190" t="s">
        <v>691</v>
      </c>
      <c r="EB356" s="1179" t="s">
        <v>149</v>
      </c>
      <c r="EC356" s="1180">
        <v>2</v>
      </c>
      <c r="ED356" s="1015">
        <v>215400</v>
      </c>
      <c r="EE356" s="1025">
        <f t="shared" si="6249"/>
        <v>430800</v>
      </c>
      <c r="EF356" s="964"/>
      <c r="EG356" s="898">
        <f t="shared" si="6250"/>
        <v>1</v>
      </c>
      <c r="EH356" s="898">
        <f t="shared" si="6251"/>
        <v>1</v>
      </c>
      <c r="EI356" s="899">
        <f t="shared" si="6252"/>
        <v>1</v>
      </c>
      <c r="EJ356" s="899">
        <f t="shared" si="6253"/>
        <v>1</v>
      </c>
      <c r="EK356" s="899">
        <f t="shared" si="6254"/>
        <v>1</v>
      </c>
      <c r="EL356" s="899">
        <f t="shared" si="6255"/>
        <v>1</v>
      </c>
      <c r="EM356" s="966">
        <f t="shared" si="6256"/>
        <v>430800</v>
      </c>
      <c r="EN356" s="901">
        <f t="shared" si="6257"/>
        <v>0</v>
      </c>
      <c r="EQ356" s="958" t="s">
        <v>364</v>
      </c>
      <c r="ER356" s="1190" t="s">
        <v>691</v>
      </c>
      <c r="ES356" s="1179" t="s">
        <v>149</v>
      </c>
      <c r="ET356" s="1180">
        <v>2</v>
      </c>
      <c r="EU356" s="1015">
        <v>132750</v>
      </c>
      <c r="EV356" s="1025">
        <f t="shared" si="6258"/>
        <v>265500</v>
      </c>
      <c r="EW356" s="964"/>
      <c r="EX356" s="898">
        <f t="shared" si="6259"/>
        <v>1</v>
      </c>
      <c r="EY356" s="898">
        <f t="shared" si="6260"/>
        <v>1</v>
      </c>
      <c r="EZ356" s="899">
        <f t="shared" si="6261"/>
        <v>1</v>
      </c>
      <c r="FA356" s="899">
        <f t="shared" si="6262"/>
        <v>1</v>
      </c>
      <c r="FB356" s="899">
        <f t="shared" si="6263"/>
        <v>1</v>
      </c>
      <c r="FC356" s="899">
        <f t="shared" si="6264"/>
        <v>1</v>
      </c>
      <c r="FD356" s="966">
        <f t="shared" si="6265"/>
        <v>265500</v>
      </c>
      <c r="FE356" s="901">
        <f t="shared" si="6266"/>
        <v>0</v>
      </c>
      <c r="FH356" s="958"/>
      <c r="FI356" s="1190"/>
      <c r="FJ356" s="1179"/>
      <c r="FK356" s="1180"/>
      <c r="FL356" s="1015"/>
      <c r="FM356" s="1025">
        <f t="shared" si="6267"/>
        <v>0</v>
      </c>
      <c r="FN356" s="964"/>
      <c r="FO356" s="898" t="e">
        <f t="shared" si="6268"/>
        <v>#N/A</v>
      </c>
      <c r="FP356" s="898" t="e">
        <f t="shared" si="6269"/>
        <v>#N/A</v>
      </c>
      <c r="FQ356" s="899" t="e">
        <f t="shared" si="6270"/>
        <v>#N/A</v>
      </c>
      <c r="FR356" s="899">
        <f t="shared" si="6271"/>
        <v>0</v>
      </c>
      <c r="FS356" s="899">
        <f t="shared" si="6272"/>
        <v>0</v>
      </c>
      <c r="FT356" s="899" t="e">
        <f t="shared" si="6273"/>
        <v>#N/A</v>
      </c>
      <c r="FU356" s="966">
        <f t="shared" si="6274"/>
        <v>0</v>
      </c>
      <c r="FV356" s="901">
        <f t="shared" si="6275"/>
        <v>0</v>
      </c>
      <c r="FY356" s="958" t="s">
        <v>364</v>
      </c>
      <c r="FZ356" s="1190" t="s">
        <v>691</v>
      </c>
      <c r="GA356" s="1179" t="s">
        <v>149</v>
      </c>
      <c r="GB356" s="1180">
        <v>2</v>
      </c>
      <c r="GC356" s="1017">
        <v>135558</v>
      </c>
      <c r="GD356" s="1025">
        <f t="shared" si="6276"/>
        <v>271116</v>
      </c>
      <c r="GE356" s="964"/>
      <c r="GF356" s="898">
        <f t="shared" si="6277"/>
        <v>1</v>
      </c>
      <c r="GG356" s="898">
        <f t="shared" si="6278"/>
        <v>1</v>
      </c>
      <c r="GH356" s="899">
        <f t="shared" si="6279"/>
        <v>1</v>
      </c>
      <c r="GI356" s="899">
        <f t="shared" si="6280"/>
        <v>1</v>
      </c>
      <c r="GJ356" s="899">
        <f t="shared" si="6281"/>
        <v>1</v>
      </c>
      <c r="GK356" s="899">
        <f t="shared" si="6282"/>
        <v>1</v>
      </c>
      <c r="GL356" s="966">
        <f t="shared" si="6283"/>
        <v>271116</v>
      </c>
      <c r="GM356" s="901">
        <f t="shared" si="6284"/>
        <v>0</v>
      </c>
      <c r="GP356" s="958" t="s">
        <v>364</v>
      </c>
      <c r="GQ356" s="1190" t="s">
        <v>691</v>
      </c>
      <c r="GR356" s="1179" t="s">
        <v>149</v>
      </c>
      <c r="GS356" s="1180">
        <v>2</v>
      </c>
      <c r="GT356" s="1015">
        <v>132850</v>
      </c>
      <c r="GU356" s="1025">
        <f t="shared" si="6285"/>
        <v>265700</v>
      </c>
      <c r="GV356" s="964"/>
      <c r="GW356" s="898">
        <f t="shared" si="6286"/>
        <v>1</v>
      </c>
      <c r="GX356" s="898">
        <f t="shared" si="6287"/>
        <v>1</v>
      </c>
      <c r="GY356" s="899">
        <f t="shared" si="6288"/>
        <v>1</v>
      </c>
      <c r="GZ356" s="899">
        <f t="shared" si="6289"/>
        <v>1</v>
      </c>
      <c r="HA356" s="899">
        <f t="shared" si="6290"/>
        <v>1</v>
      </c>
      <c r="HB356" s="899">
        <f t="shared" si="6291"/>
        <v>1</v>
      </c>
      <c r="HC356" s="966">
        <f t="shared" si="6292"/>
        <v>265700</v>
      </c>
      <c r="HD356" s="901">
        <f t="shared" si="6293"/>
        <v>0</v>
      </c>
      <c r="HG356" s="958" t="s">
        <v>364</v>
      </c>
      <c r="HH356" s="1190" t="s">
        <v>691</v>
      </c>
      <c r="HI356" s="1179" t="s">
        <v>149</v>
      </c>
      <c r="HJ356" s="1180">
        <v>2</v>
      </c>
      <c r="HK356" s="1015">
        <v>109839</v>
      </c>
      <c r="HL356" s="1025">
        <f t="shared" si="6294"/>
        <v>219678</v>
      </c>
      <c r="HM356" s="964"/>
      <c r="HN356" s="898">
        <f t="shared" si="6295"/>
        <v>1</v>
      </c>
      <c r="HO356" s="898">
        <f t="shared" si="6296"/>
        <v>1</v>
      </c>
      <c r="HP356" s="899">
        <f t="shared" si="6297"/>
        <v>1</v>
      </c>
      <c r="HQ356" s="899">
        <f t="shared" si="6298"/>
        <v>1</v>
      </c>
      <c r="HR356" s="899">
        <f t="shared" si="6299"/>
        <v>1</v>
      </c>
      <c r="HS356" s="899">
        <f t="shared" si="6300"/>
        <v>1</v>
      </c>
      <c r="HT356" s="966">
        <f t="shared" si="6301"/>
        <v>219678</v>
      </c>
      <c r="HU356" s="901">
        <f t="shared" si="6302"/>
        <v>0</v>
      </c>
      <c r="HX356" s="958" t="s">
        <v>364</v>
      </c>
      <c r="HY356" s="1190" t="s">
        <v>691</v>
      </c>
      <c r="HZ356" s="1179" t="s">
        <v>149</v>
      </c>
      <c r="IA356" s="1180">
        <v>2</v>
      </c>
      <c r="IB356" s="1020">
        <v>128707</v>
      </c>
      <c r="IC356" s="1027">
        <f t="shared" si="6303"/>
        <v>257414</v>
      </c>
      <c r="ID356" s="964"/>
      <c r="IE356" s="898">
        <f t="shared" si="6304"/>
        <v>1</v>
      </c>
      <c r="IF356" s="898">
        <f t="shared" si="6305"/>
        <v>1</v>
      </c>
      <c r="IG356" s="899">
        <f t="shared" si="6306"/>
        <v>1</v>
      </c>
      <c r="IH356" s="899">
        <f t="shared" si="6307"/>
        <v>1</v>
      </c>
      <c r="II356" s="899">
        <f t="shared" si="6308"/>
        <v>1</v>
      </c>
      <c r="IJ356" s="899">
        <f t="shared" si="6309"/>
        <v>1</v>
      </c>
      <c r="IK356" s="966">
        <f t="shared" si="6310"/>
        <v>257414</v>
      </c>
      <c r="IL356" s="901">
        <f t="shared" si="6311"/>
        <v>0</v>
      </c>
      <c r="IO356" s="958" t="s">
        <v>364</v>
      </c>
      <c r="IP356" s="1190" t="s">
        <v>691</v>
      </c>
      <c r="IQ356" s="1179" t="s">
        <v>149</v>
      </c>
      <c r="IR356" s="1180">
        <v>2</v>
      </c>
      <c r="IS356" s="1015">
        <v>193700</v>
      </c>
      <c r="IT356" s="1025">
        <f t="shared" si="6312"/>
        <v>387400</v>
      </c>
      <c r="IU356" s="964"/>
      <c r="IV356" s="898">
        <f t="shared" si="6313"/>
        <v>1</v>
      </c>
      <c r="IW356" s="898">
        <f t="shared" si="6314"/>
        <v>1</v>
      </c>
      <c r="IX356" s="899">
        <f t="shared" si="6315"/>
        <v>1</v>
      </c>
      <c r="IY356" s="899">
        <f t="shared" si="6316"/>
        <v>1</v>
      </c>
      <c r="IZ356" s="899">
        <f t="shared" si="6317"/>
        <v>1</v>
      </c>
      <c r="JA356" s="899">
        <f t="shared" si="6318"/>
        <v>1</v>
      </c>
      <c r="JB356" s="966">
        <f t="shared" si="6319"/>
        <v>387400</v>
      </c>
      <c r="JC356" s="901">
        <f t="shared" si="6320"/>
        <v>0</v>
      </c>
      <c r="JF356" s="958" t="s">
        <v>364</v>
      </c>
      <c r="JG356" s="1190" t="s">
        <v>691</v>
      </c>
      <c r="JH356" s="1179" t="s">
        <v>149</v>
      </c>
      <c r="JI356" s="1180">
        <v>2</v>
      </c>
      <c r="JJ356" s="1015">
        <v>410000</v>
      </c>
      <c r="JK356" s="1025">
        <f t="shared" si="6321"/>
        <v>820000</v>
      </c>
      <c r="JL356" s="964"/>
      <c r="JM356" s="898">
        <f t="shared" si="6322"/>
        <v>1</v>
      </c>
      <c r="JN356" s="898">
        <f t="shared" si="6323"/>
        <v>1</v>
      </c>
      <c r="JO356" s="899">
        <f t="shared" si="6324"/>
        <v>1</v>
      </c>
      <c r="JP356" s="899">
        <f t="shared" si="6325"/>
        <v>1</v>
      </c>
      <c r="JQ356" s="899">
        <f t="shared" si="6326"/>
        <v>1</v>
      </c>
      <c r="JR356" s="899">
        <f t="shared" si="6327"/>
        <v>1</v>
      </c>
      <c r="JS356" s="966">
        <f t="shared" si="6328"/>
        <v>820000</v>
      </c>
      <c r="JT356" s="901">
        <f t="shared" si="6329"/>
        <v>0</v>
      </c>
      <c r="JW356" s="958" t="s">
        <v>364</v>
      </c>
      <c r="JX356" s="1190" t="s">
        <v>691</v>
      </c>
      <c r="JY356" s="1179" t="s">
        <v>149</v>
      </c>
      <c r="JZ356" s="1180">
        <v>2</v>
      </c>
      <c r="KA356" s="1015">
        <v>175540.94130000001</v>
      </c>
      <c r="KB356" s="1025">
        <f t="shared" si="6330"/>
        <v>351082</v>
      </c>
      <c r="KC356" s="964"/>
      <c r="KD356" s="898">
        <f t="shared" si="6331"/>
        <v>1</v>
      </c>
      <c r="KE356" s="898">
        <f t="shared" si="6332"/>
        <v>1</v>
      </c>
      <c r="KF356" s="899">
        <f t="shared" si="6333"/>
        <v>1</v>
      </c>
      <c r="KG356" s="899">
        <f t="shared" si="6334"/>
        <v>1</v>
      </c>
      <c r="KH356" s="899">
        <f t="shared" si="6335"/>
        <v>1</v>
      </c>
      <c r="KI356" s="899">
        <f t="shared" si="6336"/>
        <v>1</v>
      </c>
      <c r="KJ356" s="966">
        <f t="shared" si="6337"/>
        <v>351082</v>
      </c>
      <c r="KK356" s="901">
        <f t="shared" si="6338"/>
        <v>0</v>
      </c>
      <c r="KN356" s="958" t="s">
        <v>364</v>
      </c>
      <c r="KO356" s="1190" t="s">
        <v>691</v>
      </c>
      <c r="KP356" s="1179" t="s">
        <v>149</v>
      </c>
      <c r="KQ356" s="1180">
        <v>2</v>
      </c>
      <c r="KR356" s="1015">
        <v>227805</v>
      </c>
      <c r="KS356" s="1025">
        <f t="shared" si="6339"/>
        <v>455610</v>
      </c>
      <c r="KT356" s="964"/>
      <c r="KU356" s="898">
        <f t="shared" si="6340"/>
        <v>1</v>
      </c>
      <c r="KV356" s="898">
        <f t="shared" si="6341"/>
        <v>1</v>
      </c>
      <c r="KW356" s="899">
        <f t="shared" si="6342"/>
        <v>1</v>
      </c>
      <c r="KX356" s="899">
        <f t="shared" si="6343"/>
        <v>1</v>
      </c>
      <c r="KY356" s="899">
        <f t="shared" si="6344"/>
        <v>1</v>
      </c>
      <c r="KZ356" s="899">
        <f t="shared" si="6345"/>
        <v>1</v>
      </c>
      <c r="LA356" s="966">
        <f t="shared" si="6346"/>
        <v>455610</v>
      </c>
      <c r="LB356" s="901">
        <f t="shared" si="6347"/>
        <v>0</v>
      </c>
      <c r="LE356" s="958" t="s">
        <v>364</v>
      </c>
      <c r="LF356" s="1190" t="s">
        <v>691</v>
      </c>
      <c r="LG356" s="1179" t="s">
        <v>149</v>
      </c>
      <c r="LH356" s="1180">
        <v>2</v>
      </c>
      <c r="LI356" s="1021">
        <v>279160</v>
      </c>
      <c r="LJ356" s="1028">
        <f t="shared" si="6348"/>
        <v>558320</v>
      </c>
      <c r="LK356" s="964"/>
      <c r="LL356" s="898">
        <f t="shared" si="6349"/>
        <v>1</v>
      </c>
      <c r="LM356" s="898">
        <f t="shared" si="6350"/>
        <v>1</v>
      </c>
      <c r="LN356" s="899">
        <f t="shared" si="6351"/>
        <v>1</v>
      </c>
      <c r="LO356" s="899">
        <f t="shared" si="6352"/>
        <v>1</v>
      </c>
      <c r="LP356" s="899">
        <f t="shared" si="6353"/>
        <v>1</v>
      </c>
      <c r="LQ356" s="899">
        <f t="shared" si="6354"/>
        <v>1</v>
      </c>
      <c r="LR356" s="966">
        <f t="shared" si="6355"/>
        <v>558320</v>
      </c>
      <c r="LS356" s="901">
        <f t="shared" si="6356"/>
        <v>0</v>
      </c>
      <c r="LV356" s="958" t="s">
        <v>364</v>
      </c>
      <c r="LW356" s="1190" t="s">
        <v>691</v>
      </c>
      <c r="LX356" s="1179" t="s">
        <v>149</v>
      </c>
      <c r="LY356" s="1180">
        <v>2</v>
      </c>
      <c r="LZ356" s="1015">
        <v>94250</v>
      </c>
      <c r="MA356" s="1025">
        <f t="shared" si="6357"/>
        <v>188500</v>
      </c>
      <c r="MB356" s="964"/>
      <c r="MC356" s="898">
        <f t="shared" si="6358"/>
        <v>1</v>
      </c>
      <c r="MD356" s="898">
        <f t="shared" si="6359"/>
        <v>1</v>
      </c>
      <c r="ME356" s="899">
        <f t="shared" si="6360"/>
        <v>1</v>
      </c>
      <c r="MF356" s="899">
        <f t="shared" si="6361"/>
        <v>1</v>
      </c>
      <c r="MG356" s="899">
        <f t="shared" si="6362"/>
        <v>1</v>
      </c>
      <c r="MH356" s="899">
        <f t="shared" si="6363"/>
        <v>1</v>
      </c>
      <c r="MI356" s="966">
        <f t="shared" si="6364"/>
        <v>188500</v>
      </c>
      <c r="MJ356" s="901">
        <f t="shared" si="6365"/>
        <v>0</v>
      </c>
      <c r="MM356" s="958" t="s">
        <v>364</v>
      </c>
      <c r="MN356" s="1190" t="s">
        <v>691</v>
      </c>
      <c r="MO356" s="1179" t="s">
        <v>149</v>
      </c>
      <c r="MP356" s="1180">
        <v>2</v>
      </c>
      <c r="MQ356" s="1015">
        <v>252000</v>
      </c>
      <c r="MR356" s="1025">
        <f t="shared" si="6366"/>
        <v>504000</v>
      </c>
      <c r="MS356" s="964"/>
      <c r="MT356" s="898">
        <f t="shared" si="6367"/>
        <v>1</v>
      </c>
      <c r="MU356" s="898">
        <f t="shared" si="6368"/>
        <v>1</v>
      </c>
      <c r="MV356" s="899">
        <f t="shared" si="6369"/>
        <v>1</v>
      </c>
      <c r="MW356" s="899">
        <f t="shared" si="6370"/>
        <v>1</v>
      </c>
      <c r="MX356" s="899">
        <f t="shared" si="6371"/>
        <v>1</v>
      </c>
      <c r="MY356" s="899">
        <f t="shared" si="6372"/>
        <v>1</v>
      </c>
      <c r="MZ356" s="966">
        <f t="shared" si="6373"/>
        <v>504000</v>
      </c>
      <c r="NA356" s="901">
        <f t="shared" si="6374"/>
        <v>0</v>
      </c>
      <c r="ND356" s="975" t="s">
        <v>364</v>
      </c>
      <c r="NE356" s="976" t="s">
        <v>691</v>
      </c>
      <c r="NF356" s="1175" t="s">
        <v>149</v>
      </c>
      <c r="NG356" s="1176">
        <v>2</v>
      </c>
      <c r="NH356" s="979">
        <v>97645.68</v>
      </c>
      <c r="NI356" s="980">
        <v>195291</v>
      </c>
      <c r="NJ356" s="964"/>
      <c r="NK356" s="898">
        <f t="shared" si="6375"/>
        <v>1</v>
      </c>
      <c r="NL356" s="898">
        <f t="shared" si="6376"/>
        <v>1</v>
      </c>
      <c r="NM356" s="899">
        <f t="shared" si="6377"/>
        <v>1</v>
      </c>
      <c r="NN356" s="899">
        <f t="shared" si="6378"/>
        <v>1</v>
      </c>
      <c r="NO356" s="899">
        <f t="shared" si="6379"/>
        <v>1</v>
      </c>
      <c r="NP356" s="899">
        <f t="shared" si="6380"/>
        <v>1</v>
      </c>
      <c r="NQ356" s="966">
        <f t="shared" si="6381"/>
        <v>195291</v>
      </c>
      <c r="NR356" s="901">
        <f t="shared" si="6382"/>
        <v>0</v>
      </c>
      <c r="NU356" s="981" t="s">
        <v>364</v>
      </c>
      <c r="NV356" s="982" t="s">
        <v>691</v>
      </c>
      <c r="NW356" s="1177" t="s">
        <v>149</v>
      </c>
      <c r="NX356" s="1178">
        <v>2</v>
      </c>
      <c r="NY356" s="1022">
        <v>98632</v>
      </c>
      <c r="NZ356" s="986">
        <f t="shared" si="6383"/>
        <v>197264</v>
      </c>
      <c r="OA356" s="964"/>
      <c r="OB356" s="898">
        <f t="shared" si="6384"/>
        <v>1</v>
      </c>
      <c r="OC356" s="898">
        <f t="shared" si="6385"/>
        <v>1</v>
      </c>
      <c r="OD356" s="899">
        <f t="shared" si="6386"/>
        <v>1</v>
      </c>
      <c r="OE356" s="899">
        <f t="shared" si="6387"/>
        <v>1</v>
      </c>
      <c r="OF356" s="899">
        <f t="shared" si="6388"/>
        <v>1</v>
      </c>
      <c r="OG356" s="899">
        <f t="shared" si="6389"/>
        <v>1</v>
      </c>
      <c r="OH356" s="966">
        <f t="shared" si="6390"/>
        <v>197264</v>
      </c>
      <c r="OI356" s="901">
        <f t="shared" si="6391"/>
        <v>0</v>
      </c>
      <c r="OL356" s="958" t="s">
        <v>364</v>
      </c>
      <c r="OM356" s="1190" t="s">
        <v>691</v>
      </c>
      <c r="ON356" s="1179" t="s">
        <v>149</v>
      </c>
      <c r="OO356" s="1180">
        <v>2</v>
      </c>
      <c r="OP356" s="1015">
        <v>755969</v>
      </c>
      <c r="OQ356" s="1025">
        <f t="shared" si="6392"/>
        <v>1511938</v>
      </c>
      <c r="OR356" s="964"/>
      <c r="OS356" s="898">
        <f t="shared" si="6393"/>
        <v>1</v>
      </c>
      <c r="OT356" s="898">
        <f t="shared" si="6394"/>
        <v>1</v>
      </c>
      <c r="OU356" s="899">
        <f t="shared" si="6395"/>
        <v>1</v>
      </c>
      <c r="OV356" s="899">
        <f t="shared" si="6396"/>
        <v>1</v>
      </c>
      <c r="OW356" s="899">
        <f t="shared" si="6397"/>
        <v>1</v>
      </c>
      <c r="OX356" s="899">
        <f t="shared" si="6398"/>
        <v>1</v>
      </c>
      <c r="OY356" s="966">
        <f t="shared" si="6399"/>
        <v>1511938</v>
      </c>
      <c r="OZ356" s="901">
        <f t="shared" si="6400"/>
        <v>0</v>
      </c>
      <c r="PC356" s="958" t="s">
        <v>364</v>
      </c>
      <c r="PD356" s="1190" t="s">
        <v>691</v>
      </c>
      <c r="PE356" s="1179" t="s">
        <v>149</v>
      </c>
      <c r="PF356" s="1180">
        <v>2</v>
      </c>
      <c r="PG356" s="1023">
        <v>251832</v>
      </c>
      <c r="PH356" s="1029">
        <v>503664</v>
      </c>
      <c r="PI356" s="1195"/>
      <c r="PJ356" s="898">
        <f t="shared" si="6401"/>
        <v>1</v>
      </c>
      <c r="PK356" s="898">
        <f t="shared" si="6402"/>
        <v>1</v>
      </c>
      <c r="PL356" s="899">
        <f t="shared" si="6403"/>
        <v>1</v>
      </c>
      <c r="PM356" s="899">
        <f t="shared" si="6404"/>
        <v>1</v>
      </c>
      <c r="PN356" s="899">
        <f t="shared" si="6405"/>
        <v>1</v>
      </c>
      <c r="PO356" s="899">
        <f t="shared" si="6406"/>
        <v>1</v>
      </c>
      <c r="PP356" s="966">
        <f t="shared" si="6407"/>
        <v>503664</v>
      </c>
      <c r="PQ356" s="901">
        <f t="shared" si="6408"/>
        <v>0</v>
      </c>
      <c r="PT356" s="958" t="s">
        <v>364</v>
      </c>
      <c r="PU356" s="1190" t="s">
        <v>691</v>
      </c>
      <c r="PV356" s="1179" t="s">
        <v>149</v>
      </c>
      <c r="PW356" s="1180">
        <v>2</v>
      </c>
      <c r="PX356" s="1015">
        <v>132681</v>
      </c>
      <c r="PY356" s="1025">
        <f t="shared" si="6409"/>
        <v>265362</v>
      </c>
      <c r="PZ356" s="964"/>
      <c r="QA356" s="898">
        <f t="shared" si="6410"/>
        <v>1</v>
      </c>
      <c r="QB356" s="898">
        <f t="shared" si="6411"/>
        <v>1</v>
      </c>
      <c r="QC356" s="899">
        <f t="shared" si="6412"/>
        <v>1</v>
      </c>
      <c r="QD356" s="899">
        <f t="shared" si="6413"/>
        <v>1</v>
      </c>
      <c r="QE356" s="899">
        <f t="shared" si="6414"/>
        <v>1</v>
      </c>
      <c r="QF356" s="899">
        <f t="shared" si="6415"/>
        <v>1</v>
      </c>
      <c r="QG356" s="966">
        <f t="shared" si="6416"/>
        <v>265362</v>
      </c>
      <c r="QH356" s="901">
        <f t="shared" si="6417"/>
        <v>0</v>
      </c>
      <c r="QK356" s="958" t="s">
        <v>364</v>
      </c>
      <c r="QL356" s="1190" t="s">
        <v>691</v>
      </c>
      <c r="QM356" s="1179" t="s">
        <v>149</v>
      </c>
      <c r="QN356" s="1180">
        <v>2</v>
      </c>
      <c r="QO356" s="1021">
        <v>280555.8</v>
      </c>
      <c r="QP356" s="1028">
        <f t="shared" si="6418"/>
        <v>561112</v>
      </c>
      <c r="QQ356" s="964"/>
      <c r="QR356" s="898">
        <f t="shared" si="6419"/>
        <v>1</v>
      </c>
      <c r="QS356" s="898">
        <f t="shared" si="6420"/>
        <v>1</v>
      </c>
      <c r="QT356" s="899">
        <f t="shared" si="6421"/>
        <v>1</v>
      </c>
      <c r="QU356" s="899">
        <f t="shared" si="6422"/>
        <v>1</v>
      </c>
      <c r="QV356" s="899">
        <f t="shared" si="6423"/>
        <v>1</v>
      </c>
      <c r="QW356" s="899">
        <f t="shared" si="6424"/>
        <v>1</v>
      </c>
      <c r="QX356" s="966">
        <f t="shared" si="6425"/>
        <v>561112</v>
      </c>
      <c r="QY356" s="901">
        <f t="shared" si="6426"/>
        <v>0</v>
      </c>
      <c r="RB356" s="427"/>
      <c r="RC356" s="428"/>
      <c r="RD356" s="429"/>
      <c r="RE356" s="430"/>
      <c r="RF356" s="415"/>
      <c r="RG356" s="416"/>
      <c r="RH356" s="416"/>
      <c r="RI356" s="898" t="e">
        <f>IF(EXACT(VLOOKUP(RB356,OFERTA_0,2,FALSE),RC356),1,0)</f>
        <v>#N/A</v>
      </c>
      <c r="RJ356" s="898" t="e">
        <f>IF(EXACT(VLOOKUP(RB356,OFERTA_0,3,FALSE),RD356),1,0)</f>
        <v>#N/A</v>
      </c>
      <c r="RK356" s="899" t="e">
        <f>IF(EXACT(VLOOKUP(RB356,OFERTA_0,4,FALSE),RE356),1,0)</f>
        <v>#N/A</v>
      </c>
      <c r="RL356" s="899">
        <f t="shared" si="6430"/>
        <v>0</v>
      </c>
      <c r="RM356" s="899">
        <f t="shared" si="6430"/>
        <v>0</v>
      </c>
      <c r="RN356" s="899" t="e">
        <f>PRODUCT(RI356:RM356)</f>
        <v>#N/A</v>
      </c>
      <c r="RO356" s="966">
        <f>ROUND(RG356,0)</f>
        <v>0</v>
      </c>
      <c r="RP356" s="901">
        <f>RG356-RO356</f>
        <v>0</v>
      </c>
      <c r="RS356" s="427"/>
      <c r="RT356" s="428"/>
      <c r="RU356" s="429"/>
      <c r="RV356" s="430"/>
      <c r="RW356" s="415"/>
      <c r="RX356" s="416"/>
      <c r="RY356" s="416"/>
      <c r="RZ356" s="898" t="e">
        <f>IF(EXACT(VLOOKUP(RS356,OFERTA_0,2,FALSE),RT356),1,0)</f>
        <v>#N/A</v>
      </c>
      <c r="SA356" s="898" t="e">
        <f>IF(EXACT(VLOOKUP(RS356,OFERTA_0,3,FALSE),RU356),1,0)</f>
        <v>#N/A</v>
      </c>
      <c r="SB356" s="899" t="e">
        <f>IF(EXACT(VLOOKUP(RS356,OFERTA_0,4,FALSE),RV356),1,0)</f>
        <v>#N/A</v>
      </c>
      <c r="SC356" s="899">
        <f t="shared" si="6431"/>
        <v>0</v>
      </c>
      <c r="SD356" s="899">
        <f t="shared" si="6431"/>
        <v>0</v>
      </c>
      <c r="SE356" s="899" t="e">
        <f>PRODUCT(RZ356:SD356)</f>
        <v>#N/A</v>
      </c>
      <c r="SF356" s="966">
        <f>ROUND(RX356,0)</f>
        <v>0</v>
      </c>
      <c r="SG356" s="901">
        <f>RX356-SF356</f>
        <v>0</v>
      </c>
      <c r="SJ356" s="427"/>
      <c r="SK356" s="428"/>
      <c r="SL356" s="429"/>
      <c r="SM356" s="430"/>
      <c r="SN356" s="415"/>
      <c r="SO356" s="416"/>
      <c r="SP356" s="416"/>
      <c r="SQ356" s="898" t="e">
        <f>IF(EXACT(VLOOKUP(SJ356,OFERTA_0,2,FALSE),SK356),1,0)</f>
        <v>#N/A</v>
      </c>
      <c r="SR356" s="898" t="e">
        <f>IF(EXACT(VLOOKUP(SJ356,OFERTA_0,3,FALSE),SL356),1,0)</f>
        <v>#N/A</v>
      </c>
      <c r="SS356" s="899" t="e">
        <f>IF(EXACT(VLOOKUP(SJ356,OFERTA_0,4,FALSE),SM356),1,0)</f>
        <v>#N/A</v>
      </c>
      <c r="ST356" s="899">
        <f t="shared" si="6432"/>
        <v>0</v>
      </c>
      <c r="SU356" s="899">
        <f t="shared" si="6432"/>
        <v>0</v>
      </c>
      <c r="SV356" s="899" t="e">
        <f>PRODUCT(SQ356:SU356)</f>
        <v>#N/A</v>
      </c>
      <c r="SW356" s="966">
        <f>ROUND(SO356,0)</f>
        <v>0</v>
      </c>
      <c r="SX356" s="901">
        <f>SO356-SW356</f>
        <v>0</v>
      </c>
    </row>
    <row r="357" spans="2:518" ht="33.75" customHeight="1" thickTop="1" thickBot="1">
      <c r="B357" s="911" t="s">
        <v>1016</v>
      </c>
      <c r="C357" s="912" t="s">
        <v>388</v>
      </c>
      <c r="D357" s="913"/>
      <c r="E357" s="914"/>
      <c r="F357" s="915"/>
      <c r="G357" s="916"/>
      <c r="H357" s="1170">
        <f>SUM(G358:G359)</f>
        <v>0</v>
      </c>
      <c r="K357" s="911" t="s">
        <v>1016</v>
      </c>
      <c r="L357" s="912" t="s">
        <v>388</v>
      </c>
      <c r="M357" s="913"/>
      <c r="N357" s="914"/>
      <c r="O357" s="990"/>
      <c r="P357" s="916"/>
      <c r="Q357" s="1170"/>
      <c r="R357" s="898"/>
      <c r="S357" s="898"/>
      <c r="T357" s="899"/>
      <c r="U357" s="899"/>
      <c r="V357" s="899"/>
      <c r="W357" s="899"/>
      <c r="X357" s="966"/>
      <c r="Y357" s="901"/>
      <c r="Z357" s="872"/>
      <c r="AA357" s="872"/>
      <c r="AB357" s="911" t="s">
        <v>1016</v>
      </c>
      <c r="AC357" s="912" t="s">
        <v>388</v>
      </c>
      <c r="AD357" s="913"/>
      <c r="AE357" s="914"/>
      <c r="AF357" s="915"/>
      <c r="AG357" s="916"/>
      <c r="AH357" s="1170"/>
      <c r="AI357" s="898"/>
      <c r="AJ357" s="898"/>
      <c r="AK357" s="899"/>
      <c r="AL357" s="899"/>
      <c r="AM357" s="899"/>
      <c r="AN357" s="899"/>
      <c r="AO357" s="966"/>
      <c r="AP357" s="901"/>
      <c r="AQ357" s="872"/>
      <c r="AR357" s="872"/>
      <c r="AS357" s="911" t="s">
        <v>1016</v>
      </c>
      <c r="AT357" s="991" t="s">
        <v>388</v>
      </c>
      <c r="AU357" s="913"/>
      <c r="AV357" s="914"/>
      <c r="AW357" s="918"/>
      <c r="AX357" s="919"/>
      <c r="AY357" s="1170"/>
      <c r="AZ357" s="898"/>
      <c r="BA357" s="898"/>
      <c r="BB357" s="899"/>
      <c r="BC357" s="899"/>
      <c r="BD357" s="899"/>
      <c r="BE357" s="899"/>
      <c r="BF357" s="966"/>
      <c r="BG357" s="901"/>
      <c r="BJ357" s="911" t="s">
        <v>1016</v>
      </c>
      <c r="BK357" s="912" t="s">
        <v>388</v>
      </c>
      <c r="BL357" s="913"/>
      <c r="BM357" s="914"/>
      <c r="BN357" s="915"/>
      <c r="BO357" s="916"/>
      <c r="BP357" s="1170"/>
      <c r="BQ357" s="898"/>
      <c r="BR357" s="898"/>
      <c r="BS357" s="899"/>
      <c r="BT357" s="899"/>
      <c r="BU357" s="899"/>
      <c r="BV357" s="899"/>
      <c r="BW357" s="966"/>
      <c r="BX357" s="901"/>
      <c r="CA357" s="911" t="s">
        <v>1016</v>
      </c>
      <c r="CB357" s="912" t="s">
        <v>388</v>
      </c>
      <c r="CC357" s="913"/>
      <c r="CD357" s="914"/>
      <c r="CE357" s="915"/>
      <c r="CF357" s="916"/>
      <c r="CG357" s="1170"/>
      <c r="CH357" s="898"/>
      <c r="CI357" s="898"/>
      <c r="CJ357" s="899"/>
      <c r="CK357" s="899"/>
      <c r="CL357" s="899"/>
      <c r="CM357" s="899"/>
      <c r="CN357" s="966"/>
      <c r="CO357" s="901"/>
      <c r="CR357" s="911" t="s">
        <v>1016</v>
      </c>
      <c r="CS357" s="912" t="s">
        <v>388</v>
      </c>
      <c r="CT357" s="913"/>
      <c r="CU357" s="914"/>
      <c r="CV357" s="915"/>
      <c r="CW357" s="916"/>
      <c r="CX357" s="1170"/>
      <c r="CY357" s="898"/>
      <c r="CZ357" s="898"/>
      <c r="DA357" s="899"/>
      <c r="DB357" s="899"/>
      <c r="DC357" s="899"/>
      <c r="DD357" s="899"/>
      <c r="DE357" s="966"/>
      <c r="DF357" s="901"/>
      <c r="DI357" s="911" t="s">
        <v>1016</v>
      </c>
      <c r="DJ357" s="912" t="s">
        <v>388</v>
      </c>
      <c r="DK357" s="913"/>
      <c r="DL357" s="914"/>
      <c r="DM357" s="915"/>
      <c r="DN357" s="916"/>
      <c r="DO357" s="1170"/>
      <c r="DP357" s="898"/>
      <c r="DQ357" s="898"/>
      <c r="DR357" s="899"/>
      <c r="DS357" s="899"/>
      <c r="DT357" s="899"/>
      <c r="DU357" s="899"/>
      <c r="DV357" s="966"/>
      <c r="DW357" s="901"/>
      <c r="DZ357" s="911" t="s">
        <v>1016</v>
      </c>
      <c r="EA357" s="912" t="s">
        <v>388</v>
      </c>
      <c r="EB357" s="913"/>
      <c r="EC357" s="914"/>
      <c r="ED357" s="915"/>
      <c r="EE357" s="916"/>
      <c r="EF357" s="1170"/>
      <c r="EG357" s="898"/>
      <c r="EH357" s="898"/>
      <c r="EI357" s="899"/>
      <c r="EJ357" s="899"/>
      <c r="EK357" s="899"/>
      <c r="EL357" s="899"/>
      <c r="EM357" s="966"/>
      <c r="EN357" s="901"/>
      <c r="EQ357" s="911" t="s">
        <v>1016</v>
      </c>
      <c r="ER357" s="912" t="s">
        <v>388</v>
      </c>
      <c r="ES357" s="913"/>
      <c r="ET357" s="914"/>
      <c r="EU357" s="915"/>
      <c r="EV357" s="916"/>
      <c r="EW357" s="1170"/>
      <c r="EX357" s="898"/>
      <c r="EY357" s="898"/>
      <c r="EZ357" s="899"/>
      <c r="FA357" s="899"/>
      <c r="FB357" s="899"/>
      <c r="FC357" s="899"/>
      <c r="FD357" s="966"/>
      <c r="FE357" s="901"/>
      <c r="FH357" s="911"/>
      <c r="FI357" s="912"/>
      <c r="FJ357" s="913"/>
      <c r="FK357" s="914"/>
      <c r="FL357" s="915"/>
      <c r="FM357" s="916"/>
      <c r="FN357" s="1170"/>
      <c r="FO357" s="898"/>
      <c r="FP357" s="898"/>
      <c r="FQ357" s="899"/>
      <c r="FR357" s="899"/>
      <c r="FS357" s="899"/>
      <c r="FT357" s="899"/>
      <c r="FU357" s="966"/>
      <c r="FV357" s="901"/>
      <c r="FY357" s="911" t="s">
        <v>1016</v>
      </c>
      <c r="FZ357" s="912" t="s">
        <v>388</v>
      </c>
      <c r="GA357" s="913"/>
      <c r="GB357" s="914"/>
      <c r="GC357" s="914"/>
      <c r="GD357" s="916"/>
      <c r="GE357" s="1170"/>
      <c r="GF357" s="898"/>
      <c r="GG357" s="898"/>
      <c r="GH357" s="899"/>
      <c r="GI357" s="899"/>
      <c r="GJ357" s="899"/>
      <c r="GK357" s="899"/>
      <c r="GL357" s="966"/>
      <c r="GM357" s="901"/>
      <c r="GP357" s="911" t="s">
        <v>1016</v>
      </c>
      <c r="GQ357" s="912" t="s">
        <v>388</v>
      </c>
      <c r="GR357" s="913"/>
      <c r="GS357" s="914"/>
      <c r="GT357" s="915"/>
      <c r="GU357" s="916"/>
      <c r="GV357" s="1170"/>
      <c r="GW357" s="898"/>
      <c r="GX357" s="898"/>
      <c r="GY357" s="899"/>
      <c r="GZ357" s="899"/>
      <c r="HA357" s="899"/>
      <c r="HB357" s="899"/>
      <c r="HC357" s="966"/>
      <c r="HD357" s="901"/>
      <c r="HG357" s="911" t="s">
        <v>1016</v>
      </c>
      <c r="HH357" s="912" t="s">
        <v>388</v>
      </c>
      <c r="HI357" s="913"/>
      <c r="HJ357" s="914"/>
      <c r="HK357" s="915"/>
      <c r="HL357" s="916"/>
      <c r="HM357" s="1170"/>
      <c r="HN357" s="898"/>
      <c r="HO357" s="898"/>
      <c r="HP357" s="899"/>
      <c r="HQ357" s="899"/>
      <c r="HR357" s="899"/>
      <c r="HS357" s="899"/>
      <c r="HT357" s="966"/>
      <c r="HU357" s="901"/>
      <c r="HX357" s="911" t="s">
        <v>1016</v>
      </c>
      <c r="HY357" s="912" t="s">
        <v>388</v>
      </c>
      <c r="HZ357" s="913"/>
      <c r="IA357" s="914"/>
      <c r="IB357" s="1282"/>
      <c r="IC357" s="1283"/>
      <c r="ID357" s="1170"/>
      <c r="IE357" s="898"/>
      <c r="IF357" s="898"/>
      <c r="IG357" s="899"/>
      <c r="IH357" s="899"/>
      <c r="II357" s="899"/>
      <c r="IJ357" s="899"/>
      <c r="IK357" s="966"/>
      <c r="IL357" s="901"/>
      <c r="IO357" s="911" t="s">
        <v>1016</v>
      </c>
      <c r="IP357" s="912" t="s">
        <v>388</v>
      </c>
      <c r="IQ357" s="913"/>
      <c r="IR357" s="914"/>
      <c r="IS357" s="915"/>
      <c r="IT357" s="916"/>
      <c r="IU357" s="1170"/>
      <c r="IV357" s="898"/>
      <c r="IW357" s="898"/>
      <c r="IX357" s="899"/>
      <c r="IY357" s="899"/>
      <c r="IZ357" s="899"/>
      <c r="JA357" s="899"/>
      <c r="JB357" s="966"/>
      <c r="JC357" s="901"/>
      <c r="JF357" s="911" t="s">
        <v>1016</v>
      </c>
      <c r="JG357" s="912" t="s">
        <v>388</v>
      </c>
      <c r="JH357" s="913"/>
      <c r="JI357" s="914"/>
      <c r="JJ357" s="915"/>
      <c r="JK357" s="916"/>
      <c r="JL357" s="1170"/>
      <c r="JM357" s="898"/>
      <c r="JN357" s="898"/>
      <c r="JO357" s="899"/>
      <c r="JP357" s="899"/>
      <c r="JQ357" s="899"/>
      <c r="JR357" s="899"/>
      <c r="JS357" s="966"/>
      <c r="JT357" s="901"/>
      <c r="JW357" s="911" t="s">
        <v>1016</v>
      </c>
      <c r="JX357" s="912" t="s">
        <v>388</v>
      </c>
      <c r="JY357" s="913"/>
      <c r="JZ357" s="914"/>
      <c r="KA357" s="915"/>
      <c r="KB357" s="916"/>
      <c r="KC357" s="1170"/>
      <c r="KD357" s="898"/>
      <c r="KE357" s="898"/>
      <c r="KF357" s="899"/>
      <c r="KG357" s="899"/>
      <c r="KH357" s="899"/>
      <c r="KI357" s="899"/>
      <c r="KJ357" s="966"/>
      <c r="KK357" s="901"/>
      <c r="KN357" s="911" t="s">
        <v>1016</v>
      </c>
      <c r="KO357" s="912" t="s">
        <v>388</v>
      </c>
      <c r="KP357" s="913"/>
      <c r="KQ357" s="914"/>
      <c r="KR357" s="915"/>
      <c r="KS357" s="916"/>
      <c r="KT357" s="1170"/>
      <c r="KU357" s="898"/>
      <c r="KV357" s="898"/>
      <c r="KW357" s="899"/>
      <c r="KX357" s="899"/>
      <c r="KY357" s="899"/>
      <c r="KZ357" s="899"/>
      <c r="LA357" s="966"/>
      <c r="LB357" s="901"/>
      <c r="LE357" s="911" t="s">
        <v>1016</v>
      </c>
      <c r="LF357" s="912" t="s">
        <v>388</v>
      </c>
      <c r="LG357" s="913"/>
      <c r="LH357" s="914"/>
      <c r="LI357" s="992">
        <v>0</v>
      </c>
      <c r="LJ357" s="993"/>
      <c r="LK357" s="1170"/>
      <c r="LL357" s="898"/>
      <c r="LM357" s="898"/>
      <c r="LN357" s="899"/>
      <c r="LO357" s="899"/>
      <c r="LP357" s="899"/>
      <c r="LQ357" s="899"/>
      <c r="LR357" s="966"/>
      <c r="LS357" s="901"/>
      <c r="LV357" s="911" t="s">
        <v>1016</v>
      </c>
      <c r="LW357" s="912" t="s">
        <v>388</v>
      </c>
      <c r="LX357" s="913"/>
      <c r="LY357" s="914"/>
      <c r="LZ357" s="915"/>
      <c r="MA357" s="916"/>
      <c r="MB357" s="1170"/>
      <c r="MC357" s="898"/>
      <c r="MD357" s="898"/>
      <c r="ME357" s="899"/>
      <c r="MF357" s="899"/>
      <c r="MG357" s="899"/>
      <c r="MH357" s="899"/>
      <c r="MI357" s="966"/>
      <c r="MJ357" s="901"/>
      <c r="MM357" s="911" t="s">
        <v>1016</v>
      </c>
      <c r="MN357" s="912" t="s">
        <v>388</v>
      </c>
      <c r="MO357" s="913"/>
      <c r="MP357" s="914"/>
      <c r="MQ357" s="915"/>
      <c r="MR357" s="916"/>
      <c r="MS357" s="1170"/>
      <c r="MT357" s="898"/>
      <c r="MU357" s="898"/>
      <c r="MV357" s="899"/>
      <c r="MW357" s="899"/>
      <c r="MX357" s="899"/>
      <c r="MY357" s="899"/>
      <c r="MZ357" s="966"/>
      <c r="NA357" s="901"/>
      <c r="ND357" s="994" t="s">
        <v>1016</v>
      </c>
      <c r="NE357" s="995" t="s">
        <v>388</v>
      </c>
      <c r="NF357" s="996"/>
      <c r="NG357" s="997"/>
      <c r="NH357" s="998"/>
      <c r="NI357" s="999"/>
      <c r="NJ357" s="1170"/>
      <c r="NK357" s="898"/>
      <c r="NL357" s="898"/>
      <c r="NM357" s="899"/>
      <c r="NN357" s="899"/>
      <c r="NO357" s="899"/>
      <c r="NP357" s="899"/>
      <c r="NQ357" s="966"/>
      <c r="NR357" s="901"/>
      <c r="NU357" s="1000" t="s">
        <v>1016</v>
      </c>
      <c r="NV357" s="1001" t="s">
        <v>388</v>
      </c>
      <c r="NW357" s="1002"/>
      <c r="NX357" s="1003"/>
      <c r="NY357" s="1004"/>
      <c r="NZ357" s="1005"/>
      <c r="OA357" s="1170"/>
      <c r="OB357" s="898"/>
      <c r="OC357" s="898"/>
      <c r="OD357" s="899"/>
      <c r="OE357" s="899"/>
      <c r="OF357" s="899"/>
      <c r="OG357" s="899"/>
      <c r="OH357" s="966"/>
      <c r="OI357" s="901"/>
      <c r="OL357" s="911" t="s">
        <v>1016</v>
      </c>
      <c r="OM357" s="912" t="s">
        <v>388</v>
      </c>
      <c r="ON357" s="913"/>
      <c r="OO357" s="914"/>
      <c r="OP357" s="915"/>
      <c r="OQ357" s="916"/>
      <c r="OR357" s="1170"/>
      <c r="OS357" s="898"/>
      <c r="OT357" s="898"/>
      <c r="OU357" s="899"/>
      <c r="OV357" s="899"/>
      <c r="OW357" s="899"/>
      <c r="OX357" s="899"/>
      <c r="OY357" s="966"/>
      <c r="OZ357" s="901"/>
      <c r="PC357" s="911" t="s">
        <v>1016</v>
      </c>
      <c r="PD357" s="912" t="s">
        <v>388</v>
      </c>
      <c r="PE357" s="913"/>
      <c r="PF357" s="914"/>
      <c r="PG357" s="932"/>
      <c r="PH357" s="933"/>
      <c r="PI357" s="1170"/>
      <c r="PJ357" s="898"/>
      <c r="PK357" s="898"/>
      <c r="PL357" s="899"/>
      <c r="PM357" s="899"/>
      <c r="PN357" s="899"/>
      <c r="PO357" s="899"/>
      <c r="PP357" s="966"/>
      <c r="PQ357" s="901"/>
      <c r="PT357" s="911" t="s">
        <v>1016</v>
      </c>
      <c r="PU357" s="912" t="s">
        <v>388</v>
      </c>
      <c r="PV357" s="913"/>
      <c r="PW357" s="914"/>
      <c r="PX357" s="915"/>
      <c r="PY357" s="916"/>
      <c r="PZ357" s="1170"/>
      <c r="QA357" s="898"/>
      <c r="QB357" s="898"/>
      <c r="QC357" s="899"/>
      <c r="QD357" s="899"/>
      <c r="QE357" s="899"/>
      <c r="QF357" s="899"/>
      <c r="QG357" s="966"/>
      <c r="QH357" s="901"/>
      <c r="QK357" s="911" t="s">
        <v>1016</v>
      </c>
      <c r="QL357" s="912" t="s">
        <v>388</v>
      </c>
      <c r="QM357" s="913"/>
      <c r="QN357" s="914"/>
      <c r="QO357" s="992">
        <v>0</v>
      </c>
      <c r="QP357" s="993"/>
      <c r="QQ357" s="1170"/>
      <c r="QR357" s="898"/>
      <c r="QS357" s="898"/>
      <c r="QT357" s="899"/>
      <c r="QU357" s="899"/>
      <c r="QV357" s="899"/>
      <c r="QW357" s="899"/>
      <c r="QX357" s="966"/>
      <c r="QY357" s="901"/>
      <c r="RB357" s="427"/>
      <c r="RC357" s="428"/>
      <c r="RD357" s="413"/>
      <c r="RE357" s="430"/>
      <c r="RF357" s="415"/>
      <c r="RG357" s="416"/>
      <c r="RH357" s="416"/>
      <c r="RI357" s="898" t="e">
        <f>IF(EXACT(VLOOKUP(RB357,OFERTA_0,2,FALSE),RC357),1,0)</f>
        <v>#N/A</v>
      </c>
      <c r="RJ357" s="898" t="e">
        <f>IF(EXACT(VLOOKUP(RB357,OFERTA_0,3,FALSE),RD357),1,0)</f>
        <v>#N/A</v>
      </c>
      <c r="RK357" s="899" t="e">
        <f>IF(EXACT(VLOOKUP(RB357,OFERTA_0,4,FALSE),RE357),1,0)</f>
        <v>#N/A</v>
      </c>
      <c r="RL357" s="899">
        <f t="shared" si="6430"/>
        <v>0</v>
      </c>
      <c r="RM357" s="899">
        <f t="shared" si="6430"/>
        <v>0</v>
      </c>
      <c r="RN357" s="899" t="e">
        <f>PRODUCT(RI357:RM357)</f>
        <v>#N/A</v>
      </c>
      <c r="RO357" s="966">
        <f>ROUND(RG357,0)</f>
        <v>0</v>
      </c>
      <c r="RP357" s="901">
        <f>RG357-RO357</f>
        <v>0</v>
      </c>
      <c r="RS357" s="427"/>
      <c r="RT357" s="428"/>
      <c r="RU357" s="413"/>
      <c r="RV357" s="430"/>
      <c r="RW357" s="415"/>
      <c r="RX357" s="416"/>
      <c r="RY357" s="416"/>
      <c r="RZ357" s="898" t="e">
        <f>IF(EXACT(VLOOKUP(RS357,OFERTA_0,2,FALSE),RT357),1,0)</f>
        <v>#N/A</v>
      </c>
      <c r="SA357" s="898" t="e">
        <f>IF(EXACT(VLOOKUP(RS357,OFERTA_0,3,FALSE),RU357),1,0)</f>
        <v>#N/A</v>
      </c>
      <c r="SB357" s="899" t="e">
        <f>IF(EXACT(VLOOKUP(RS357,OFERTA_0,4,FALSE),RV357),1,0)</f>
        <v>#N/A</v>
      </c>
      <c r="SC357" s="899">
        <f t="shared" si="6431"/>
        <v>0</v>
      </c>
      <c r="SD357" s="899">
        <f t="shared" si="6431"/>
        <v>0</v>
      </c>
      <c r="SE357" s="899" t="e">
        <f>PRODUCT(RZ357:SD357)</f>
        <v>#N/A</v>
      </c>
      <c r="SF357" s="966">
        <f>ROUND(RX357,0)</f>
        <v>0</v>
      </c>
      <c r="SG357" s="901">
        <f>RX357-SF357</f>
        <v>0</v>
      </c>
      <c r="SJ357" s="427"/>
      <c r="SK357" s="428"/>
      <c r="SL357" s="413"/>
      <c r="SM357" s="430"/>
      <c r="SN357" s="415"/>
      <c r="SO357" s="416"/>
      <c r="SP357" s="416"/>
      <c r="SQ357" s="898" t="e">
        <f>IF(EXACT(VLOOKUP(SJ357,OFERTA_0,2,FALSE),SK357),1,0)</f>
        <v>#N/A</v>
      </c>
      <c r="SR357" s="898" t="e">
        <f>IF(EXACT(VLOOKUP(SJ357,OFERTA_0,3,FALSE),SL357),1,0)</f>
        <v>#N/A</v>
      </c>
      <c r="SS357" s="899" t="e">
        <f>IF(EXACT(VLOOKUP(SJ357,OFERTA_0,4,FALSE),SM357),1,0)</f>
        <v>#N/A</v>
      </c>
      <c r="ST357" s="899">
        <f t="shared" si="6432"/>
        <v>0</v>
      </c>
      <c r="SU357" s="899">
        <f t="shared" si="6432"/>
        <v>0</v>
      </c>
      <c r="SV357" s="899" t="e">
        <f>PRODUCT(SQ357:SU357)</f>
        <v>#N/A</v>
      </c>
      <c r="SW357" s="966">
        <f>ROUND(SO357,0)</f>
        <v>0</v>
      </c>
      <c r="SX357" s="901">
        <f>SO357-SW357</f>
        <v>0</v>
      </c>
    </row>
    <row r="358" spans="2:518" ht="51.75" customHeight="1" thickTop="1" thickBot="1">
      <c r="B358" s="958" t="s">
        <v>365</v>
      </c>
      <c r="C358" s="1190" t="s">
        <v>692</v>
      </c>
      <c r="D358" s="1179" t="s">
        <v>149</v>
      </c>
      <c r="E358" s="1180">
        <v>11</v>
      </c>
      <c r="F358" s="1015"/>
      <c r="G358" s="1025">
        <f>ROUND(E358*F358,0)</f>
        <v>0</v>
      </c>
      <c r="H358" s="1174"/>
      <c r="K358" s="958" t="s">
        <v>365</v>
      </c>
      <c r="L358" s="1190" t="s">
        <v>692</v>
      </c>
      <c r="M358" s="1179" t="s">
        <v>149</v>
      </c>
      <c r="N358" s="1180">
        <v>11</v>
      </c>
      <c r="O358" s="1017">
        <v>1063329</v>
      </c>
      <c r="P358" s="1025">
        <f t="shared" ref="P358:P359" si="6436">ROUND(N358*O358,0)</f>
        <v>11696619</v>
      </c>
      <c r="Q358" s="1174"/>
      <c r="R358" s="898">
        <f t="shared" si="6433"/>
        <v>1</v>
      </c>
      <c r="S358" s="898">
        <f t="shared" si="6434"/>
        <v>1</v>
      </c>
      <c r="T358" s="899">
        <f t="shared" si="6435"/>
        <v>1</v>
      </c>
      <c r="U358" s="899">
        <f>IF(O358=0,0,1)</f>
        <v>1</v>
      </c>
      <c r="V358" s="899">
        <f>IF(P358=0,0,1)</f>
        <v>1</v>
      </c>
      <c r="W358" s="899">
        <f>PRODUCT(R358:V358)</f>
        <v>1</v>
      </c>
      <c r="X358" s="966">
        <f>ROUND(P358,0)</f>
        <v>11696619</v>
      </c>
      <c r="Y358" s="901">
        <f>P358-X358</f>
        <v>0</v>
      </c>
      <c r="Z358" s="872"/>
      <c r="AA358" s="872"/>
      <c r="AB358" s="958" t="s">
        <v>365</v>
      </c>
      <c r="AC358" s="1190" t="s">
        <v>692</v>
      </c>
      <c r="AD358" s="1179" t="s">
        <v>149</v>
      </c>
      <c r="AE358" s="1180">
        <v>11</v>
      </c>
      <c r="AF358" s="1015">
        <v>2000000</v>
      </c>
      <c r="AG358" s="1025">
        <f t="shared" ref="AG358:AG359" si="6437">ROUND(AE358*AF358,0)</f>
        <v>22000000</v>
      </c>
      <c r="AH358" s="1174"/>
      <c r="AI358" s="898">
        <f t="shared" ref="AI358:AI359" si="6438">IF(EXACT(VLOOKUP(AB358,OFERTA_0,2,FALSE),AC358),1,0)</f>
        <v>1</v>
      </c>
      <c r="AJ358" s="898">
        <f t="shared" ref="AJ358:AJ359" si="6439">IF(EXACT(VLOOKUP(AB358,OFERTA_0,3,FALSE),AD358),1,0)</f>
        <v>1</v>
      </c>
      <c r="AK358" s="899">
        <f t="shared" ref="AK358:AK359" si="6440">IF(EXACT(VLOOKUP(AB358,OFERTA_0,4,FALSE),AE358),1,0)</f>
        <v>1</v>
      </c>
      <c r="AL358" s="899">
        <f>IF(AF358=0,0,1)</f>
        <v>1</v>
      </c>
      <c r="AM358" s="899">
        <f>IF(AG358=0,0,1)</f>
        <v>1</v>
      </c>
      <c r="AN358" s="899">
        <f>PRODUCT(AI358:AM358)</f>
        <v>1</v>
      </c>
      <c r="AO358" s="966">
        <f>ROUND(AG358,0)</f>
        <v>22000000</v>
      </c>
      <c r="AP358" s="901">
        <f>AG358-AO358</f>
        <v>0</v>
      </c>
      <c r="AQ358" s="872"/>
      <c r="AR358" s="872"/>
      <c r="AS358" s="958" t="s">
        <v>365</v>
      </c>
      <c r="AT358" s="1191" t="s">
        <v>692</v>
      </c>
      <c r="AU358" s="1179" t="s">
        <v>149</v>
      </c>
      <c r="AV358" s="1180">
        <v>11</v>
      </c>
      <c r="AW358" s="1019">
        <v>600000</v>
      </c>
      <c r="AX358" s="1026">
        <f t="shared" ref="AX358:AX359" si="6441">ROUND(AV358*AW358,0)</f>
        <v>6600000</v>
      </c>
      <c r="AY358" s="1174"/>
      <c r="AZ358" s="898">
        <f t="shared" ref="AZ358:AZ359" si="6442">IF(EXACT(VLOOKUP(AS358,OFERTA_0,2,FALSE),AT358),1,0)</f>
        <v>1</v>
      </c>
      <c r="BA358" s="898">
        <f t="shared" ref="BA358:BA359" si="6443">IF(EXACT(VLOOKUP(AS358,OFERTA_0,3,FALSE),AU358),1,0)</f>
        <v>1</v>
      </c>
      <c r="BB358" s="899">
        <f t="shared" ref="BB358:BB359" si="6444">IF(EXACT(VLOOKUP(AS358,OFERTA_0,4,FALSE),AV358),1,0)</f>
        <v>1</v>
      </c>
      <c r="BC358" s="899">
        <f>IF(AW358=0,0,1)</f>
        <v>1</v>
      </c>
      <c r="BD358" s="899">
        <f>IF(AX358=0,0,1)</f>
        <v>1</v>
      </c>
      <c r="BE358" s="899">
        <f>PRODUCT(AZ358:BD358)</f>
        <v>1</v>
      </c>
      <c r="BF358" s="966">
        <f>ROUND(AX358,0)</f>
        <v>6600000</v>
      </c>
      <c r="BG358" s="901">
        <f>AX358-BF358</f>
        <v>0</v>
      </c>
      <c r="BJ358" s="958" t="s">
        <v>365</v>
      </c>
      <c r="BK358" s="1192" t="s">
        <v>692</v>
      </c>
      <c r="BL358" s="1179" t="s">
        <v>149</v>
      </c>
      <c r="BM358" s="1180">
        <v>11</v>
      </c>
      <c r="BN358" s="1015">
        <v>250000</v>
      </c>
      <c r="BO358" s="1025">
        <f t="shared" ref="BO358:BO359" si="6445">ROUND(BM358*BN358,0)</f>
        <v>2750000</v>
      </c>
      <c r="BP358" s="1174"/>
      <c r="BQ358" s="898">
        <f t="shared" ref="BQ358:BQ359" si="6446">IF(EXACT(VLOOKUP(BJ358,OFERTA_0,2,FALSE),BK358),1,0)</f>
        <v>1</v>
      </c>
      <c r="BR358" s="898">
        <f t="shared" ref="BR358:BR359" si="6447">IF(EXACT(VLOOKUP(BJ358,OFERTA_0,3,FALSE),BL358),1,0)</f>
        <v>1</v>
      </c>
      <c r="BS358" s="899">
        <f t="shared" ref="BS358:BS359" si="6448">IF(EXACT(VLOOKUP(BJ358,OFERTA_0,4,FALSE),BM358),1,0)</f>
        <v>1</v>
      </c>
      <c r="BT358" s="899">
        <f>IF(BN358=0,0,1)</f>
        <v>1</v>
      </c>
      <c r="BU358" s="899">
        <f>IF(BO358=0,0,1)</f>
        <v>1</v>
      </c>
      <c r="BV358" s="899">
        <f>PRODUCT(BQ358:BU358)</f>
        <v>1</v>
      </c>
      <c r="BW358" s="966">
        <f>ROUND(BO358,0)</f>
        <v>2750000</v>
      </c>
      <c r="BX358" s="901">
        <f>BO358-BW358</f>
        <v>0</v>
      </c>
      <c r="CA358" s="958" t="s">
        <v>365</v>
      </c>
      <c r="CB358" s="1190" t="s">
        <v>692</v>
      </c>
      <c r="CC358" s="1179" t="s">
        <v>149</v>
      </c>
      <c r="CD358" s="1180">
        <v>11</v>
      </c>
      <c r="CE358" s="1015">
        <v>1035682</v>
      </c>
      <c r="CF358" s="1025">
        <f t="shared" ref="CF358:CF359" si="6449">ROUND(CD358*CE358,0)</f>
        <v>11392502</v>
      </c>
      <c r="CG358" s="1174"/>
      <c r="CH358" s="898">
        <f t="shared" ref="CH358:CH359" si="6450">IF(EXACT(VLOOKUP(CA358,OFERTA_0,2,FALSE),CB358),1,0)</f>
        <v>1</v>
      </c>
      <c r="CI358" s="898">
        <f t="shared" ref="CI358:CI359" si="6451">IF(EXACT(VLOOKUP(CA358,OFERTA_0,3,FALSE),CC358),1,0)</f>
        <v>1</v>
      </c>
      <c r="CJ358" s="899">
        <f t="shared" ref="CJ358:CJ359" si="6452">IF(EXACT(VLOOKUP(CA358,OFERTA_0,4,FALSE),CD358),1,0)</f>
        <v>1</v>
      </c>
      <c r="CK358" s="899">
        <f>IF(CE358=0,0,1)</f>
        <v>1</v>
      </c>
      <c r="CL358" s="899">
        <f>IF(CF358=0,0,1)</f>
        <v>1</v>
      </c>
      <c r="CM358" s="899">
        <f>PRODUCT(CH358:CL358)</f>
        <v>1</v>
      </c>
      <c r="CN358" s="966">
        <f>ROUND(CF358,0)</f>
        <v>11392502</v>
      </c>
      <c r="CO358" s="901">
        <f>CF358-CN358</f>
        <v>0</v>
      </c>
      <c r="CR358" s="958" t="s">
        <v>365</v>
      </c>
      <c r="CS358" s="1190" t="s">
        <v>692</v>
      </c>
      <c r="CT358" s="1179" t="s">
        <v>149</v>
      </c>
      <c r="CU358" s="1180">
        <v>11</v>
      </c>
      <c r="CV358" s="1015">
        <v>679000</v>
      </c>
      <c r="CW358" s="1025">
        <f t="shared" ref="CW358:CW359" si="6453">ROUND(CU358*CV358,0)</f>
        <v>7469000</v>
      </c>
      <c r="CX358" s="1174"/>
      <c r="CY358" s="898">
        <f t="shared" ref="CY358:CY359" si="6454">IF(EXACT(VLOOKUP(CR358,OFERTA_0,2,FALSE),CS358),1,0)</f>
        <v>1</v>
      </c>
      <c r="CZ358" s="898">
        <f t="shared" ref="CZ358:CZ359" si="6455">IF(EXACT(VLOOKUP(CR358,OFERTA_0,3,FALSE),CT358),1,0)</f>
        <v>1</v>
      </c>
      <c r="DA358" s="899">
        <f t="shared" ref="DA358:DA359" si="6456">IF(EXACT(VLOOKUP(CR358,OFERTA_0,4,FALSE),CU358),1,0)</f>
        <v>1</v>
      </c>
      <c r="DB358" s="899">
        <f>IF(CV358=0,0,1)</f>
        <v>1</v>
      </c>
      <c r="DC358" s="899">
        <f>IF(CW358=0,0,1)</f>
        <v>1</v>
      </c>
      <c r="DD358" s="899">
        <f>PRODUCT(CY358:DC358)</f>
        <v>1</v>
      </c>
      <c r="DE358" s="966">
        <f>ROUND(CW358,0)</f>
        <v>7469000</v>
      </c>
      <c r="DF358" s="901">
        <f>CW358-DE358</f>
        <v>0</v>
      </c>
      <c r="DI358" s="958" t="s">
        <v>365</v>
      </c>
      <c r="DJ358" s="1190" t="s">
        <v>692</v>
      </c>
      <c r="DK358" s="1179" t="s">
        <v>149</v>
      </c>
      <c r="DL358" s="1180">
        <v>11</v>
      </c>
      <c r="DM358" s="1015">
        <v>1069942</v>
      </c>
      <c r="DN358" s="1025">
        <f t="shared" ref="DN358:DN359" si="6457">ROUND(DL358*DM358,0)</f>
        <v>11769362</v>
      </c>
      <c r="DO358" s="1174"/>
      <c r="DP358" s="898">
        <f t="shared" ref="DP358:DP359" si="6458">IF(EXACT(VLOOKUP(DI358,OFERTA_0,2,FALSE),DJ358),1,0)</f>
        <v>1</v>
      </c>
      <c r="DQ358" s="898">
        <f t="shared" ref="DQ358:DQ359" si="6459">IF(EXACT(VLOOKUP(DI358,OFERTA_0,3,FALSE),DK358),1,0)</f>
        <v>1</v>
      </c>
      <c r="DR358" s="899">
        <f t="shared" ref="DR358:DR359" si="6460">IF(EXACT(VLOOKUP(DI358,OFERTA_0,4,FALSE),DL358),1,0)</f>
        <v>1</v>
      </c>
      <c r="DS358" s="899">
        <f>IF(DM358=0,0,1)</f>
        <v>1</v>
      </c>
      <c r="DT358" s="899">
        <f>IF(DN358=0,0,1)</f>
        <v>1</v>
      </c>
      <c r="DU358" s="899">
        <f>PRODUCT(DP358:DT358)</f>
        <v>1</v>
      </c>
      <c r="DV358" s="966">
        <f>ROUND(DN358,0)</f>
        <v>11769362</v>
      </c>
      <c r="DW358" s="901">
        <f>DN358-DV358</f>
        <v>0</v>
      </c>
      <c r="DZ358" s="958" t="s">
        <v>365</v>
      </c>
      <c r="EA358" s="1190" t="s">
        <v>692</v>
      </c>
      <c r="EB358" s="1179" t="s">
        <v>149</v>
      </c>
      <c r="EC358" s="1180">
        <v>11</v>
      </c>
      <c r="ED358" s="1015">
        <v>1050000</v>
      </c>
      <c r="EE358" s="1025">
        <f t="shared" ref="EE358:EE359" si="6461">ROUND(EC358*ED358,0)</f>
        <v>11550000</v>
      </c>
      <c r="EF358" s="1174"/>
      <c r="EG358" s="898">
        <f t="shared" ref="EG358:EG359" si="6462">IF(EXACT(VLOOKUP(DZ358,OFERTA_0,2,FALSE),EA358),1,0)</f>
        <v>1</v>
      </c>
      <c r="EH358" s="898">
        <f t="shared" ref="EH358:EH359" si="6463">IF(EXACT(VLOOKUP(DZ358,OFERTA_0,3,FALSE),EB358),1,0)</f>
        <v>1</v>
      </c>
      <c r="EI358" s="899">
        <f t="shared" ref="EI358:EI359" si="6464">IF(EXACT(VLOOKUP(DZ358,OFERTA_0,4,FALSE),EC358),1,0)</f>
        <v>1</v>
      </c>
      <c r="EJ358" s="899">
        <f>IF(ED358=0,0,1)</f>
        <v>1</v>
      </c>
      <c r="EK358" s="899">
        <f>IF(EE358=0,0,1)</f>
        <v>1</v>
      </c>
      <c r="EL358" s="899">
        <f>PRODUCT(EG358:EK358)</f>
        <v>1</v>
      </c>
      <c r="EM358" s="966">
        <f>ROUND(EE358,0)</f>
        <v>11550000</v>
      </c>
      <c r="EN358" s="901">
        <f>EE358-EM358</f>
        <v>0</v>
      </c>
      <c r="EQ358" s="958" t="s">
        <v>365</v>
      </c>
      <c r="ER358" s="1190" t="s">
        <v>692</v>
      </c>
      <c r="ES358" s="1179" t="s">
        <v>149</v>
      </c>
      <c r="ET358" s="1180">
        <v>11</v>
      </c>
      <c r="EU358" s="1015">
        <v>1050000</v>
      </c>
      <c r="EV358" s="1025">
        <f t="shared" ref="EV358:EV359" si="6465">ROUND(ET358*EU358,0)</f>
        <v>11550000</v>
      </c>
      <c r="EW358" s="1174"/>
      <c r="EX358" s="898">
        <f t="shared" ref="EX358:EX359" si="6466">IF(EXACT(VLOOKUP(EQ358,OFERTA_0,2,FALSE),ER358),1,0)</f>
        <v>1</v>
      </c>
      <c r="EY358" s="898">
        <f t="shared" ref="EY358:EY359" si="6467">IF(EXACT(VLOOKUP(EQ358,OFERTA_0,3,FALSE),ES358),1,0)</f>
        <v>1</v>
      </c>
      <c r="EZ358" s="899">
        <f t="shared" ref="EZ358:EZ359" si="6468">IF(EXACT(VLOOKUP(EQ358,OFERTA_0,4,FALSE),ET358),1,0)</f>
        <v>1</v>
      </c>
      <c r="FA358" s="899">
        <f>IF(EU358=0,0,1)</f>
        <v>1</v>
      </c>
      <c r="FB358" s="899">
        <f>IF(EV358=0,0,1)</f>
        <v>1</v>
      </c>
      <c r="FC358" s="899">
        <f>PRODUCT(EX358:FB358)</f>
        <v>1</v>
      </c>
      <c r="FD358" s="966">
        <f>ROUND(EV358,0)</f>
        <v>11550000</v>
      </c>
      <c r="FE358" s="901">
        <f>EV358-FD358</f>
        <v>0</v>
      </c>
      <c r="FH358" s="958"/>
      <c r="FI358" s="1190"/>
      <c r="FJ358" s="1179"/>
      <c r="FK358" s="1180"/>
      <c r="FL358" s="1015"/>
      <c r="FM358" s="1025">
        <f t="shared" ref="FM358:FM359" si="6469">ROUND(FK358*FL358,0)</f>
        <v>0</v>
      </c>
      <c r="FN358" s="1174"/>
      <c r="FO358" s="898" t="e">
        <f t="shared" ref="FO358:FO359" si="6470">IF(EXACT(VLOOKUP(FH358,OFERTA_0,2,FALSE),FI358),1,0)</f>
        <v>#N/A</v>
      </c>
      <c r="FP358" s="898" t="e">
        <f t="shared" ref="FP358:FP359" si="6471">IF(EXACT(VLOOKUP(FH358,OFERTA_0,3,FALSE),FJ358),1,0)</f>
        <v>#N/A</v>
      </c>
      <c r="FQ358" s="899" t="e">
        <f t="shared" ref="FQ358:FQ359" si="6472">IF(EXACT(VLOOKUP(FH358,OFERTA_0,4,FALSE),FK358),1,0)</f>
        <v>#N/A</v>
      </c>
      <c r="FR358" s="899">
        <f>IF(FL358=0,0,1)</f>
        <v>0</v>
      </c>
      <c r="FS358" s="899">
        <f>IF(FM358=0,0,1)</f>
        <v>0</v>
      </c>
      <c r="FT358" s="899" t="e">
        <f>PRODUCT(FO358:FS358)</f>
        <v>#N/A</v>
      </c>
      <c r="FU358" s="966">
        <f>ROUND(FM358,0)</f>
        <v>0</v>
      </c>
      <c r="FV358" s="901">
        <f>FM358-FU358</f>
        <v>0</v>
      </c>
      <c r="FY358" s="958" t="s">
        <v>365</v>
      </c>
      <c r="FZ358" s="1190" t="s">
        <v>692</v>
      </c>
      <c r="GA358" s="1179" t="s">
        <v>149</v>
      </c>
      <c r="GB358" s="1180">
        <v>11</v>
      </c>
      <c r="GC358" s="1017">
        <v>1064429</v>
      </c>
      <c r="GD358" s="1025">
        <f t="shared" ref="GD358:GD359" si="6473">ROUND(GB358*GC358,0)</f>
        <v>11708719</v>
      </c>
      <c r="GE358" s="1174"/>
      <c r="GF358" s="898">
        <f t="shared" ref="GF358:GF359" si="6474">IF(EXACT(VLOOKUP(FY358,OFERTA_0,2,FALSE),FZ358),1,0)</f>
        <v>1</v>
      </c>
      <c r="GG358" s="898">
        <f t="shared" ref="GG358:GG359" si="6475">IF(EXACT(VLOOKUP(FY358,OFERTA_0,3,FALSE),GA358),1,0)</f>
        <v>1</v>
      </c>
      <c r="GH358" s="899">
        <f t="shared" ref="GH358:GH359" si="6476">IF(EXACT(VLOOKUP(FY358,OFERTA_0,4,FALSE),GB358),1,0)</f>
        <v>1</v>
      </c>
      <c r="GI358" s="899">
        <f>IF(GC358=0,0,1)</f>
        <v>1</v>
      </c>
      <c r="GJ358" s="899">
        <f>IF(GD358=0,0,1)</f>
        <v>1</v>
      </c>
      <c r="GK358" s="899">
        <f>PRODUCT(GF358:GJ358)</f>
        <v>1</v>
      </c>
      <c r="GL358" s="966">
        <f>ROUND(GD358,0)</f>
        <v>11708719</v>
      </c>
      <c r="GM358" s="901">
        <f>GD358-GL358</f>
        <v>0</v>
      </c>
      <c r="GP358" s="958" t="s">
        <v>365</v>
      </c>
      <c r="GQ358" s="1190" t="s">
        <v>692</v>
      </c>
      <c r="GR358" s="1179" t="s">
        <v>149</v>
      </c>
      <c r="GS358" s="1180">
        <v>11</v>
      </c>
      <c r="GT358" s="1015">
        <v>1042000</v>
      </c>
      <c r="GU358" s="1025">
        <f t="shared" ref="GU358:GU359" si="6477">ROUND(GS358*GT358,0)</f>
        <v>11462000</v>
      </c>
      <c r="GV358" s="1174"/>
      <c r="GW358" s="898">
        <f t="shared" ref="GW358:GW359" si="6478">IF(EXACT(VLOOKUP(GP358,OFERTA_0,2,FALSE),GQ358),1,0)</f>
        <v>1</v>
      </c>
      <c r="GX358" s="898">
        <f t="shared" ref="GX358:GX359" si="6479">IF(EXACT(VLOOKUP(GP358,OFERTA_0,3,FALSE),GR358),1,0)</f>
        <v>1</v>
      </c>
      <c r="GY358" s="899">
        <f t="shared" ref="GY358:GY359" si="6480">IF(EXACT(VLOOKUP(GP358,OFERTA_0,4,FALSE),GS358),1,0)</f>
        <v>1</v>
      </c>
      <c r="GZ358" s="899">
        <f>IF(GT358=0,0,1)</f>
        <v>1</v>
      </c>
      <c r="HA358" s="899">
        <f>IF(GU358=0,0,1)</f>
        <v>1</v>
      </c>
      <c r="HB358" s="899">
        <f>PRODUCT(GW358:HA358)</f>
        <v>1</v>
      </c>
      <c r="HC358" s="966">
        <f>ROUND(GU358,0)</f>
        <v>11462000</v>
      </c>
      <c r="HD358" s="901">
        <f>GU358-HC358</f>
        <v>0</v>
      </c>
      <c r="HG358" s="958" t="s">
        <v>365</v>
      </c>
      <c r="HH358" s="1190" t="s">
        <v>692</v>
      </c>
      <c r="HI358" s="1179" t="s">
        <v>149</v>
      </c>
      <c r="HJ358" s="1180">
        <v>11</v>
      </c>
      <c r="HK358" s="1015">
        <v>1099411</v>
      </c>
      <c r="HL358" s="1025">
        <f t="shared" ref="HL358:HL359" si="6481">ROUND(HJ358*HK358,0)</f>
        <v>12093521</v>
      </c>
      <c r="HM358" s="1174"/>
      <c r="HN358" s="898">
        <f t="shared" ref="HN358:HN359" si="6482">IF(EXACT(VLOOKUP(HG358,OFERTA_0,2,FALSE),HH358),1,0)</f>
        <v>1</v>
      </c>
      <c r="HO358" s="898">
        <f t="shared" ref="HO358:HO359" si="6483">IF(EXACT(VLOOKUP(HG358,OFERTA_0,3,FALSE),HI358),1,0)</f>
        <v>1</v>
      </c>
      <c r="HP358" s="899">
        <f t="shared" ref="HP358:HP359" si="6484">IF(EXACT(VLOOKUP(HG358,OFERTA_0,4,FALSE),HJ358),1,0)</f>
        <v>1</v>
      </c>
      <c r="HQ358" s="899">
        <f>IF(HK358=0,0,1)</f>
        <v>1</v>
      </c>
      <c r="HR358" s="899">
        <f>IF(HL358=0,0,1)</f>
        <v>1</v>
      </c>
      <c r="HS358" s="899">
        <f>PRODUCT(HN358:HR358)</f>
        <v>1</v>
      </c>
      <c r="HT358" s="966">
        <f>ROUND(HL358,0)</f>
        <v>12093521</v>
      </c>
      <c r="HU358" s="901">
        <f>HL358-HT358</f>
        <v>0</v>
      </c>
      <c r="HX358" s="958" t="s">
        <v>365</v>
      </c>
      <c r="HY358" s="1190" t="s">
        <v>692</v>
      </c>
      <c r="HZ358" s="1179" t="s">
        <v>149</v>
      </c>
      <c r="IA358" s="1180">
        <v>11</v>
      </c>
      <c r="IB358" s="1020">
        <v>432100</v>
      </c>
      <c r="IC358" s="1027">
        <f t="shared" ref="IC358:IC359" si="6485">ROUND(IA358*IB358,0)</f>
        <v>4753100</v>
      </c>
      <c r="ID358" s="1174"/>
      <c r="IE358" s="898">
        <f t="shared" ref="IE358:IE359" si="6486">IF(EXACT(VLOOKUP(HX358,OFERTA_0,2,FALSE),HY358),1,0)</f>
        <v>1</v>
      </c>
      <c r="IF358" s="898">
        <f t="shared" ref="IF358:IF359" si="6487">IF(EXACT(VLOOKUP(HX358,OFERTA_0,3,FALSE),HZ358),1,0)</f>
        <v>1</v>
      </c>
      <c r="IG358" s="899">
        <f t="shared" ref="IG358:IG359" si="6488">IF(EXACT(VLOOKUP(HX358,OFERTA_0,4,FALSE),IA358),1,0)</f>
        <v>1</v>
      </c>
      <c r="IH358" s="899">
        <f>IF(IB358=0,0,1)</f>
        <v>1</v>
      </c>
      <c r="II358" s="899">
        <f>IF(IC358=0,0,1)</f>
        <v>1</v>
      </c>
      <c r="IJ358" s="899">
        <f>PRODUCT(IE358:II358)</f>
        <v>1</v>
      </c>
      <c r="IK358" s="966">
        <f>ROUND(IC358,0)</f>
        <v>4753100</v>
      </c>
      <c r="IL358" s="901">
        <f>IC358-IK358</f>
        <v>0</v>
      </c>
      <c r="IO358" s="958" t="s">
        <v>365</v>
      </c>
      <c r="IP358" s="1190" t="s">
        <v>692</v>
      </c>
      <c r="IQ358" s="1179" t="s">
        <v>149</v>
      </c>
      <c r="IR358" s="1180">
        <v>11</v>
      </c>
      <c r="IS358" s="1015">
        <v>620800</v>
      </c>
      <c r="IT358" s="1025">
        <f t="shared" ref="IT358:IT359" si="6489">ROUND(IR358*IS358,0)</f>
        <v>6828800</v>
      </c>
      <c r="IU358" s="1174"/>
      <c r="IV358" s="898">
        <f t="shared" ref="IV358:IV359" si="6490">IF(EXACT(VLOOKUP(IO358,OFERTA_0,2,FALSE),IP358),1,0)</f>
        <v>1</v>
      </c>
      <c r="IW358" s="898">
        <f t="shared" ref="IW358:IW359" si="6491">IF(EXACT(VLOOKUP(IO358,OFERTA_0,3,FALSE),IQ358),1,0)</f>
        <v>1</v>
      </c>
      <c r="IX358" s="899">
        <f t="shared" ref="IX358:IX359" si="6492">IF(EXACT(VLOOKUP(IO358,OFERTA_0,4,FALSE),IR358),1,0)</f>
        <v>1</v>
      </c>
      <c r="IY358" s="899">
        <f>IF(IS358=0,0,1)</f>
        <v>1</v>
      </c>
      <c r="IZ358" s="899">
        <f>IF(IT358=0,0,1)</f>
        <v>1</v>
      </c>
      <c r="JA358" s="899">
        <f>PRODUCT(IV358:IZ358)</f>
        <v>1</v>
      </c>
      <c r="JB358" s="966">
        <f>ROUND(IT358,0)</f>
        <v>6828800</v>
      </c>
      <c r="JC358" s="901">
        <f>IT358-JB358</f>
        <v>0</v>
      </c>
      <c r="JF358" s="958" t="s">
        <v>365</v>
      </c>
      <c r="JG358" s="1190" t="s">
        <v>692</v>
      </c>
      <c r="JH358" s="1179" t="s">
        <v>149</v>
      </c>
      <c r="JI358" s="1180">
        <v>11</v>
      </c>
      <c r="JJ358" s="1015">
        <v>363000</v>
      </c>
      <c r="JK358" s="1025">
        <f t="shared" ref="JK358:JK359" si="6493">ROUND(JI358*JJ358,0)</f>
        <v>3993000</v>
      </c>
      <c r="JL358" s="1174"/>
      <c r="JM358" s="898">
        <f t="shared" ref="JM358:JM359" si="6494">IF(EXACT(VLOOKUP(JF358,OFERTA_0,2,FALSE),JG358),1,0)</f>
        <v>1</v>
      </c>
      <c r="JN358" s="898">
        <f t="shared" ref="JN358:JN359" si="6495">IF(EXACT(VLOOKUP(JF358,OFERTA_0,3,FALSE),JH358),1,0)</f>
        <v>1</v>
      </c>
      <c r="JO358" s="899">
        <f t="shared" ref="JO358:JO359" si="6496">IF(EXACT(VLOOKUP(JF358,OFERTA_0,4,FALSE),JI358),1,0)</f>
        <v>1</v>
      </c>
      <c r="JP358" s="899">
        <f>IF(JJ358=0,0,1)</f>
        <v>1</v>
      </c>
      <c r="JQ358" s="899">
        <f>IF(JK358=0,0,1)</f>
        <v>1</v>
      </c>
      <c r="JR358" s="899">
        <f>PRODUCT(JM358:JQ358)</f>
        <v>1</v>
      </c>
      <c r="JS358" s="966">
        <f>ROUND(JK358,0)</f>
        <v>3993000</v>
      </c>
      <c r="JT358" s="901">
        <f>JK358-JS358</f>
        <v>0</v>
      </c>
      <c r="JW358" s="958" t="s">
        <v>365</v>
      </c>
      <c r="JX358" s="1190" t="s">
        <v>692</v>
      </c>
      <c r="JY358" s="1179" t="s">
        <v>149</v>
      </c>
      <c r="JZ358" s="1180">
        <v>11</v>
      </c>
      <c r="KA358" s="1015">
        <v>878274.11760000011</v>
      </c>
      <c r="KB358" s="1025">
        <f t="shared" ref="KB358:KB359" si="6497">ROUND(JZ358*KA358,0)</f>
        <v>9661015</v>
      </c>
      <c r="KC358" s="1174"/>
      <c r="KD358" s="898">
        <f t="shared" ref="KD358:KD359" si="6498">IF(EXACT(VLOOKUP(JW358,OFERTA_0,2,FALSE),JX358),1,0)</f>
        <v>1</v>
      </c>
      <c r="KE358" s="898">
        <f t="shared" ref="KE358:KE359" si="6499">IF(EXACT(VLOOKUP(JW358,OFERTA_0,3,FALSE),JY358),1,0)</f>
        <v>1</v>
      </c>
      <c r="KF358" s="899">
        <f t="shared" ref="KF358:KF359" si="6500">IF(EXACT(VLOOKUP(JW358,OFERTA_0,4,FALSE),JZ358),1,0)</f>
        <v>1</v>
      </c>
      <c r="KG358" s="899">
        <f>IF(KA358=0,0,1)</f>
        <v>1</v>
      </c>
      <c r="KH358" s="899">
        <f>IF(KB358=0,0,1)</f>
        <v>1</v>
      </c>
      <c r="KI358" s="899">
        <f>PRODUCT(KD358:KH358)</f>
        <v>1</v>
      </c>
      <c r="KJ358" s="966">
        <f>ROUND(KB358,0)</f>
        <v>9661015</v>
      </c>
      <c r="KK358" s="901">
        <f>KB358-KJ358</f>
        <v>0</v>
      </c>
      <c r="KN358" s="958" t="s">
        <v>365</v>
      </c>
      <c r="KO358" s="1190" t="s">
        <v>692</v>
      </c>
      <c r="KP358" s="1179" t="s">
        <v>149</v>
      </c>
      <c r="KQ358" s="1180">
        <v>11</v>
      </c>
      <c r="KR358" s="1015">
        <v>61331</v>
      </c>
      <c r="KS358" s="1025">
        <f t="shared" ref="KS358:KS359" si="6501">ROUND(KQ358*KR358,0)</f>
        <v>674641</v>
      </c>
      <c r="KT358" s="1174"/>
      <c r="KU358" s="898">
        <f t="shared" ref="KU358:KU359" si="6502">IF(EXACT(VLOOKUP(KN358,OFERTA_0,2,FALSE),KO358),1,0)</f>
        <v>1</v>
      </c>
      <c r="KV358" s="898">
        <f t="shared" ref="KV358:KV359" si="6503">IF(EXACT(VLOOKUP(KN358,OFERTA_0,3,FALSE),KP358),1,0)</f>
        <v>1</v>
      </c>
      <c r="KW358" s="899">
        <f t="shared" ref="KW358:KW359" si="6504">IF(EXACT(VLOOKUP(KN358,OFERTA_0,4,FALSE),KQ358),1,0)</f>
        <v>1</v>
      </c>
      <c r="KX358" s="899">
        <f>IF(KR358=0,0,1)</f>
        <v>1</v>
      </c>
      <c r="KY358" s="899">
        <f>IF(KS358=0,0,1)</f>
        <v>1</v>
      </c>
      <c r="KZ358" s="899">
        <f>PRODUCT(KU358:KY358)</f>
        <v>1</v>
      </c>
      <c r="LA358" s="966">
        <f>ROUND(KS358,0)</f>
        <v>674641</v>
      </c>
      <c r="LB358" s="901">
        <f>KS358-LA358</f>
        <v>0</v>
      </c>
      <c r="LE358" s="958" t="s">
        <v>365</v>
      </c>
      <c r="LF358" s="1190" t="s">
        <v>692</v>
      </c>
      <c r="LG358" s="1179" t="s">
        <v>149</v>
      </c>
      <c r="LH358" s="1180">
        <v>11</v>
      </c>
      <c r="LI358" s="1021">
        <v>299100</v>
      </c>
      <c r="LJ358" s="1028">
        <f t="shared" ref="LJ358:LJ359" si="6505">ROUND(LH358*LI358,0)</f>
        <v>3290100</v>
      </c>
      <c r="LK358" s="1174"/>
      <c r="LL358" s="898">
        <f t="shared" ref="LL358:LL359" si="6506">IF(EXACT(VLOOKUP(LE358,OFERTA_0,2,FALSE),LF358),1,0)</f>
        <v>1</v>
      </c>
      <c r="LM358" s="898">
        <f t="shared" ref="LM358:LM359" si="6507">IF(EXACT(VLOOKUP(LE358,OFERTA_0,3,FALSE),LG358),1,0)</f>
        <v>1</v>
      </c>
      <c r="LN358" s="899">
        <f t="shared" ref="LN358:LN359" si="6508">IF(EXACT(VLOOKUP(LE358,OFERTA_0,4,FALSE),LH358),1,0)</f>
        <v>1</v>
      </c>
      <c r="LO358" s="899">
        <f>IF(LI358=0,0,1)</f>
        <v>1</v>
      </c>
      <c r="LP358" s="899">
        <f>IF(LJ358=0,0,1)</f>
        <v>1</v>
      </c>
      <c r="LQ358" s="899">
        <f>PRODUCT(LL358:LP358)</f>
        <v>1</v>
      </c>
      <c r="LR358" s="966">
        <f>ROUND(LJ358,0)</f>
        <v>3290100</v>
      </c>
      <c r="LS358" s="901">
        <f>LJ358-LR358</f>
        <v>0</v>
      </c>
      <c r="LV358" s="958" t="s">
        <v>365</v>
      </c>
      <c r="LW358" s="1190" t="s">
        <v>692</v>
      </c>
      <c r="LX358" s="1179" t="s">
        <v>149</v>
      </c>
      <c r="LY358" s="1180">
        <v>11</v>
      </c>
      <c r="LZ358" s="1015">
        <v>128700</v>
      </c>
      <c r="MA358" s="1025">
        <f t="shared" ref="MA358:MA359" si="6509">ROUND(LY358*LZ358,0)</f>
        <v>1415700</v>
      </c>
      <c r="MB358" s="1174"/>
      <c r="MC358" s="898">
        <f t="shared" ref="MC358:MC359" si="6510">IF(EXACT(VLOOKUP(LV358,OFERTA_0,2,FALSE),LW358),1,0)</f>
        <v>1</v>
      </c>
      <c r="MD358" s="898">
        <f t="shared" ref="MD358:MD359" si="6511">IF(EXACT(VLOOKUP(LV358,OFERTA_0,3,FALSE),LX358),1,0)</f>
        <v>1</v>
      </c>
      <c r="ME358" s="899">
        <f t="shared" ref="ME358:ME359" si="6512">IF(EXACT(VLOOKUP(LV358,OFERTA_0,4,FALSE),LY358),1,0)</f>
        <v>1</v>
      </c>
      <c r="MF358" s="899">
        <f>IF(LZ358=0,0,1)</f>
        <v>1</v>
      </c>
      <c r="MG358" s="899">
        <f>IF(MA358=0,0,1)</f>
        <v>1</v>
      </c>
      <c r="MH358" s="899">
        <f>PRODUCT(MC358:MG358)</f>
        <v>1</v>
      </c>
      <c r="MI358" s="966">
        <f>ROUND(MA358,0)</f>
        <v>1415700</v>
      </c>
      <c r="MJ358" s="901">
        <f>MA358-MI358</f>
        <v>0</v>
      </c>
      <c r="MM358" s="958" t="s">
        <v>365</v>
      </c>
      <c r="MN358" s="1190" t="s">
        <v>692</v>
      </c>
      <c r="MO358" s="1179" t="s">
        <v>149</v>
      </c>
      <c r="MP358" s="1180">
        <v>11</v>
      </c>
      <c r="MQ358" s="1015">
        <v>270000</v>
      </c>
      <c r="MR358" s="1025">
        <f t="shared" ref="MR358:MR359" si="6513">ROUND(MP358*MQ358,0)</f>
        <v>2970000</v>
      </c>
      <c r="MS358" s="1174"/>
      <c r="MT358" s="898">
        <f t="shared" ref="MT358:MT359" si="6514">IF(EXACT(VLOOKUP(MM358,OFERTA_0,2,FALSE),MN358),1,0)</f>
        <v>1</v>
      </c>
      <c r="MU358" s="898">
        <f t="shared" ref="MU358:MU359" si="6515">IF(EXACT(VLOOKUP(MM358,OFERTA_0,3,FALSE),MO358),1,0)</f>
        <v>1</v>
      </c>
      <c r="MV358" s="899">
        <f t="shared" ref="MV358:MV359" si="6516">IF(EXACT(VLOOKUP(MM358,OFERTA_0,4,FALSE),MP358),1,0)</f>
        <v>1</v>
      </c>
      <c r="MW358" s="899">
        <f>IF(MQ358=0,0,1)</f>
        <v>1</v>
      </c>
      <c r="MX358" s="899">
        <f>IF(MR358=0,0,1)</f>
        <v>1</v>
      </c>
      <c r="MY358" s="899">
        <f>PRODUCT(MT358:MX358)</f>
        <v>1</v>
      </c>
      <c r="MZ358" s="966">
        <f>ROUND(MR358,0)</f>
        <v>2970000</v>
      </c>
      <c r="NA358" s="901">
        <f>MR358-MZ358</f>
        <v>0</v>
      </c>
      <c r="ND358" s="975" t="s">
        <v>365</v>
      </c>
      <c r="NE358" s="976" t="s">
        <v>692</v>
      </c>
      <c r="NF358" s="1175" t="s">
        <v>149</v>
      </c>
      <c r="NG358" s="1176">
        <v>11</v>
      </c>
      <c r="NH358" s="979">
        <v>3236261.49</v>
      </c>
      <c r="NI358" s="980">
        <v>35598876</v>
      </c>
      <c r="NJ358" s="1174"/>
      <c r="NK358" s="898">
        <f t="shared" ref="NK358:NK359" si="6517">IF(EXACT(VLOOKUP(ND358,OFERTA_0,2,FALSE),NE358),1,0)</f>
        <v>1</v>
      </c>
      <c r="NL358" s="898">
        <f t="shared" ref="NL358:NL359" si="6518">IF(EXACT(VLOOKUP(ND358,OFERTA_0,3,FALSE),NF358),1,0)</f>
        <v>1</v>
      </c>
      <c r="NM358" s="899">
        <f t="shared" ref="NM358:NM359" si="6519">IF(EXACT(VLOOKUP(ND358,OFERTA_0,4,FALSE),NG358),1,0)</f>
        <v>1</v>
      </c>
      <c r="NN358" s="899">
        <f>IF(NH358=0,0,1)</f>
        <v>1</v>
      </c>
      <c r="NO358" s="899">
        <f>IF(NI358=0,0,1)</f>
        <v>1</v>
      </c>
      <c r="NP358" s="899">
        <f>PRODUCT(NK358:NO358)</f>
        <v>1</v>
      </c>
      <c r="NQ358" s="966">
        <f>ROUND(NI358,0)</f>
        <v>35598876</v>
      </c>
      <c r="NR358" s="901">
        <f>NI358-NQ358</f>
        <v>0</v>
      </c>
      <c r="NU358" s="981" t="s">
        <v>365</v>
      </c>
      <c r="NV358" s="982" t="s">
        <v>692</v>
      </c>
      <c r="NW358" s="1177" t="s">
        <v>149</v>
      </c>
      <c r="NX358" s="1178">
        <v>11</v>
      </c>
      <c r="NY358" s="1022">
        <v>3268951</v>
      </c>
      <c r="NZ358" s="986">
        <f t="shared" ref="NZ358:NZ359" si="6520">ROUND(NX358*NY358,0)</f>
        <v>35958461</v>
      </c>
      <c r="OA358" s="1174"/>
      <c r="OB358" s="898">
        <f t="shared" ref="OB358:OB359" si="6521">IF(EXACT(VLOOKUP(NU358,OFERTA_0,2,FALSE),NV358),1,0)</f>
        <v>1</v>
      </c>
      <c r="OC358" s="898">
        <f t="shared" ref="OC358:OC359" si="6522">IF(EXACT(VLOOKUP(NU358,OFERTA_0,3,FALSE),NW358),1,0)</f>
        <v>1</v>
      </c>
      <c r="OD358" s="899">
        <f t="shared" ref="OD358:OD359" si="6523">IF(EXACT(VLOOKUP(NU358,OFERTA_0,4,FALSE),NX358),1,0)</f>
        <v>1</v>
      </c>
      <c r="OE358" s="899">
        <f>IF(NY358=0,0,1)</f>
        <v>1</v>
      </c>
      <c r="OF358" s="899">
        <f>IF(NZ358=0,0,1)</f>
        <v>1</v>
      </c>
      <c r="OG358" s="899">
        <f>PRODUCT(OB358:OF358)</f>
        <v>1</v>
      </c>
      <c r="OH358" s="966">
        <f>ROUND(NZ358,0)</f>
        <v>35958461</v>
      </c>
      <c r="OI358" s="901">
        <f>NZ358-OH358</f>
        <v>0</v>
      </c>
      <c r="OL358" s="958" t="s">
        <v>365</v>
      </c>
      <c r="OM358" s="1190" t="s">
        <v>692</v>
      </c>
      <c r="ON358" s="1179" t="s">
        <v>149</v>
      </c>
      <c r="OO358" s="1180">
        <v>11</v>
      </c>
      <c r="OP358" s="1015">
        <v>441642</v>
      </c>
      <c r="OQ358" s="1025">
        <f t="shared" ref="OQ358:OQ359" si="6524">ROUND(OO358*OP358,0)</f>
        <v>4858062</v>
      </c>
      <c r="OR358" s="1174"/>
      <c r="OS358" s="898">
        <f t="shared" ref="OS358:OS359" si="6525">IF(EXACT(VLOOKUP(OL358,OFERTA_0,2,FALSE),OM358),1,0)</f>
        <v>1</v>
      </c>
      <c r="OT358" s="898">
        <f t="shared" ref="OT358:OT359" si="6526">IF(EXACT(VLOOKUP(OL358,OFERTA_0,3,FALSE),ON358),1,0)</f>
        <v>1</v>
      </c>
      <c r="OU358" s="899">
        <f t="shared" ref="OU358:OU359" si="6527">IF(EXACT(VLOOKUP(OL358,OFERTA_0,4,FALSE),OO358),1,0)</f>
        <v>1</v>
      </c>
      <c r="OV358" s="899">
        <f>IF(OP358=0,0,1)</f>
        <v>1</v>
      </c>
      <c r="OW358" s="899">
        <f>IF(OQ358=0,0,1)</f>
        <v>1</v>
      </c>
      <c r="OX358" s="899">
        <f>PRODUCT(OS358:OW358)</f>
        <v>1</v>
      </c>
      <c r="OY358" s="966">
        <f>ROUND(OQ358,0)</f>
        <v>4858062</v>
      </c>
      <c r="OZ358" s="901">
        <f>OQ358-OY358</f>
        <v>0</v>
      </c>
      <c r="PC358" s="958" t="s">
        <v>365</v>
      </c>
      <c r="PD358" s="1190" t="s">
        <v>692</v>
      </c>
      <c r="PE358" s="1179" t="s">
        <v>149</v>
      </c>
      <c r="PF358" s="1180">
        <v>11</v>
      </c>
      <c r="PG358" s="1023">
        <v>591500</v>
      </c>
      <c r="PH358" s="1029">
        <v>6506500</v>
      </c>
      <c r="PI358" s="1174"/>
      <c r="PJ358" s="898">
        <f t="shared" ref="PJ358:PJ359" si="6528">IF(EXACT(VLOOKUP(PC358,OFERTA_0,2,FALSE),PD358),1,0)</f>
        <v>1</v>
      </c>
      <c r="PK358" s="898">
        <f t="shared" ref="PK358:PK359" si="6529">IF(EXACT(VLOOKUP(PC358,OFERTA_0,3,FALSE),PE358),1,0)</f>
        <v>1</v>
      </c>
      <c r="PL358" s="899">
        <f t="shared" ref="PL358:PL359" si="6530">IF(EXACT(VLOOKUP(PC358,OFERTA_0,4,FALSE),PF358),1,0)</f>
        <v>1</v>
      </c>
      <c r="PM358" s="899">
        <f>IF(PG358=0,0,1)</f>
        <v>1</v>
      </c>
      <c r="PN358" s="899">
        <f>IF(PH358=0,0,1)</f>
        <v>1</v>
      </c>
      <c r="PO358" s="899">
        <f>PRODUCT(PJ358:PN358)</f>
        <v>1</v>
      </c>
      <c r="PP358" s="966">
        <f>ROUND(PH358,0)</f>
        <v>6506500</v>
      </c>
      <c r="PQ358" s="901">
        <f>PH358-PP358</f>
        <v>0</v>
      </c>
      <c r="PT358" s="958" t="s">
        <v>365</v>
      </c>
      <c r="PU358" s="1190" t="s">
        <v>692</v>
      </c>
      <c r="PV358" s="1179" t="s">
        <v>149</v>
      </c>
      <c r="PW358" s="1180">
        <v>11</v>
      </c>
      <c r="PX358" s="1015">
        <v>1033000</v>
      </c>
      <c r="PY358" s="1025">
        <f t="shared" ref="PY358:PY359" si="6531">ROUND(PW358*PX358,0)</f>
        <v>11363000</v>
      </c>
      <c r="PZ358" s="1174"/>
      <c r="QA358" s="898">
        <f t="shared" ref="QA358:QA359" si="6532">IF(EXACT(VLOOKUP(PT358,OFERTA_0,2,FALSE),PU358),1,0)</f>
        <v>1</v>
      </c>
      <c r="QB358" s="898">
        <f t="shared" ref="QB358:QB359" si="6533">IF(EXACT(VLOOKUP(PT358,OFERTA_0,3,FALSE),PV358),1,0)</f>
        <v>1</v>
      </c>
      <c r="QC358" s="899">
        <f t="shared" ref="QC358:QC359" si="6534">IF(EXACT(VLOOKUP(PT358,OFERTA_0,4,FALSE),PW358),1,0)</f>
        <v>1</v>
      </c>
      <c r="QD358" s="899">
        <f>IF(PX358=0,0,1)</f>
        <v>1</v>
      </c>
      <c r="QE358" s="899">
        <f>IF(PY358=0,0,1)</f>
        <v>1</v>
      </c>
      <c r="QF358" s="899">
        <f>PRODUCT(QA358:QE358)</f>
        <v>1</v>
      </c>
      <c r="QG358" s="966">
        <f>ROUND(PY358,0)</f>
        <v>11363000</v>
      </c>
      <c r="QH358" s="901">
        <f>PY358-QG358</f>
        <v>0</v>
      </c>
      <c r="QK358" s="958" t="s">
        <v>365</v>
      </c>
      <c r="QL358" s="1190" t="s">
        <v>692</v>
      </c>
      <c r="QM358" s="1179" t="s">
        <v>149</v>
      </c>
      <c r="QN358" s="1180">
        <v>11</v>
      </c>
      <c r="QO358" s="1021">
        <v>300595.49999999994</v>
      </c>
      <c r="QP358" s="1028">
        <f t="shared" ref="QP358:QP359" si="6535">ROUND(QN358*QO358,0)</f>
        <v>3306551</v>
      </c>
      <c r="QQ358" s="1174"/>
      <c r="QR358" s="898">
        <f t="shared" ref="QR358:QR359" si="6536">IF(EXACT(VLOOKUP(QK358,OFERTA_0,2,FALSE),QL358),1,0)</f>
        <v>1</v>
      </c>
      <c r="QS358" s="898">
        <f t="shared" ref="QS358:QS359" si="6537">IF(EXACT(VLOOKUP(QK358,OFERTA_0,3,FALSE),QM358),1,0)</f>
        <v>1</v>
      </c>
      <c r="QT358" s="899">
        <f t="shared" ref="QT358:QT359" si="6538">IF(EXACT(VLOOKUP(QK358,OFERTA_0,4,FALSE),QN358),1,0)</f>
        <v>1</v>
      </c>
      <c r="QU358" s="899">
        <f>IF(QO358=0,0,1)</f>
        <v>1</v>
      </c>
      <c r="QV358" s="899">
        <f>IF(QP358=0,0,1)</f>
        <v>1</v>
      </c>
      <c r="QW358" s="899">
        <f>PRODUCT(QR358:QV358)</f>
        <v>1</v>
      </c>
      <c r="QX358" s="966">
        <f>ROUND(QP358,0)</f>
        <v>3306551</v>
      </c>
      <c r="QY358" s="901">
        <f>QP358-QX358</f>
        <v>0</v>
      </c>
      <c r="RB358" s="427"/>
      <c r="RC358" s="432"/>
      <c r="RD358" s="413"/>
      <c r="RE358" s="430"/>
      <c r="RF358" s="415"/>
      <c r="RG358" s="416"/>
      <c r="RH358" s="416"/>
      <c r="RI358" s="898" t="e">
        <f>IF(EXACT(VLOOKUP(RB358,OFERTA_0,2,FALSE),RC358),1,0)</f>
        <v>#N/A</v>
      </c>
      <c r="RJ358" s="898" t="e">
        <f>IF(EXACT(VLOOKUP(RB358,OFERTA_0,3,FALSE),RD358),1,0)</f>
        <v>#N/A</v>
      </c>
      <c r="RK358" s="899" t="e">
        <f>IF(EXACT(VLOOKUP(RB358,OFERTA_0,4,FALSE),RE358),1,0)</f>
        <v>#N/A</v>
      </c>
      <c r="RL358" s="899">
        <f t="shared" si="6430"/>
        <v>0</v>
      </c>
      <c r="RM358" s="899">
        <f t="shared" si="6430"/>
        <v>0</v>
      </c>
      <c r="RN358" s="899" t="e">
        <f>PRODUCT(RI358:RM358)</f>
        <v>#N/A</v>
      </c>
      <c r="RO358" s="966">
        <f>ROUND(RG358,0)</f>
        <v>0</v>
      </c>
      <c r="RP358" s="901">
        <f>RG358-RO358</f>
        <v>0</v>
      </c>
      <c r="RS358" s="427"/>
      <c r="RT358" s="432"/>
      <c r="RU358" s="413"/>
      <c r="RV358" s="430"/>
      <c r="RW358" s="415"/>
      <c r="RX358" s="416"/>
      <c r="RY358" s="416"/>
      <c r="RZ358" s="898" t="e">
        <f>IF(EXACT(VLOOKUP(RS358,OFERTA_0,2,FALSE),RT358),1,0)</f>
        <v>#N/A</v>
      </c>
      <c r="SA358" s="898" t="e">
        <f>IF(EXACT(VLOOKUP(RS358,OFERTA_0,3,FALSE),RU358),1,0)</f>
        <v>#N/A</v>
      </c>
      <c r="SB358" s="899" t="e">
        <f>IF(EXACT(VLOOKUP(RS358,OFERTA_0,4,FALSE),RV358),1,0)</f>
        <v>#N/A</v>
      </c>
      <c r="SC358" s="899">
        <f t="shared" si="6431"/>
        <v>0</v>
      </c>
      <c r="SD358" s="899">
        <f t="shared" si="6431"/>
        <v>0</v>
      </c>
      <c r="SE358" s="899" t="e">
        <f>PRODUCT(RZ358:SD358)</f>
        <v>#N/A</v>
      </c>
      <c r="SF358" s="966">
        <f>ROUND(RX358,0)</f>
        <v>0</v>
      </c>
      <c r="SG358" s="901">
        <f>RX358-SF358</f>
        <v>0</v>
      </c>
      <c r="SJ358" s="427"/>
      <c r="SK358" s="432"/>
      <c r="SL358" s="413"/>
      <c r="SM358" s="430"/>
      <c r="SN358" s="415"/>
      <c r="SO358" s="416"/>
      <c r="SP358" s="416"/>
      <c r="SQ358" s="898" t="e">
        <f>IF(EXACT(VLOOKUP(SJ358,OFERTA_0,2,FALSE),SK358),1,0)</f>
        <v>#N/A</v>
      </c>
      <c r="SR358" s="898" t="e">
        <f>IF(EXACT(VLOOKUP(SJ358,OFERTA_0,3,FALSE),SL358),1,0)</f>
        <v>#N/A</v>
      </c>
      <c r="SS358" s="899" t="e">
        <f>IF(EXACT(VLOOKUP(SJ358,OFERTA_0,4,FALSE),SM358),1,0)</f>
        <v>#N/A</v>
      </c>
      <c r="ST358" s="899">
        <f t="shared" si="6432"/>
        <v>0</v>
      </c>
      <c r="SU358" s="899">
        <f t="shared" si="6432"/>
        <v>0</v>
      </c>
      <c r="SV358" s="899" t="e">
        <f>PRODUCT(SQ358:SU358)</f>
        <v>#N/A</v>
      </c>
      <c r="SW358" s="966">
        <f>ROUND(SO358,0)</f>
        <v>0</v>
      </c>
      <c r="SX358" s="901">
        <f>SO358-SW358</f>
        <v>0</v>
      </c>
    </row>
    <row r="359" spans="2:518" ht="61.5" customHeight="1" thickTop="1" thickBot="1">
      <c r="B359" s="958" t="s">
        <v>366</v>
      </c>
      <c r="C359" s="1190" t="s">
        <v>693</v>
      </c>
      <c r="D359" s="1179" t="s">
        <v>149</v>
      </c>
      <c r="E359" s="1180">
        <v>11</v>
      </c>
      <c r="F359" s="1015"/>
      <c r="G359" s="1025">
        <f>ROUND(E359*F359,0)</f>
        <v>0</v>
      </c>
      <c r="H359" s="964"/>
      <c r="K359" s="958" t="s">
        <v>366</v>
      </c>
      <c r="L359" s="1190" t="s">
        <v>693</v>
      </c>
      <c r="M359" s="1179" t="s">
        <v>149</v>
      </c>
      <c r="N359" s="1180">
        <v>11</v>
      </c>
      <c r="O359" s="1017">
        <v>1304094</v>
      </c>
      <c r="P359" s="1025">
        <f t="shared" si="6436"/>
        <v>14345034</v>
      </c>
      <c r="Q359" s="964"/>
      <c r="R359" s="898">
        <f t="shared" si="6433"/>
        <v>1</v>
      </c>
      <c r="S359" s="898">
        <f t="shared" si="6434"/>
        <v>1</v>
      </c>
      <c r="T359" s="899">
        <f t="shared" si="6435"/>
        <v>1</v>
      </c>
      <c r="U359" s="899">
        <f>IF(O359=0,0,1)</f>
        <v>1</v>
      </c>
      <c r="V359" s="899">
        <f>IF(P359=0,0,1)</f>
        <v>1</v>
      </c>
      <c r="W359" s="899">
        <f>PRODUCT(R359:V359)</f>
        <v>1</v>
      </c>
      <c r="X359" s="966">
        <f>ROUND(P359,0)</f>
        <v>14345034</v>
      </c>
      <c r="Y359" s="901">
        <f>P359-X359</f>
        <v>0</v>
      </c>
      <c r="Z359" s="872"/>
      <c r="AA359" s="872"/>
      <c r="AB359" s="958" t="s">
        <v>366</v>
      </c>
      <c r="AC359" s="1190" t="s">
        <v>693</v>
      </c>
      <c r="AD359" s="1179" t="s">
        <v>149</v>
      </c>
      <c r="AE359" s="1180">
        <v>11</v>
      </c>
      <c r="AF359" s="1015">
        <v>2800000</v>
      </c>
      <c r="AG359" s="1025">
        <f t="shared" si="6437"/>
        <v>30800000</v>
      </c>
      <c r="AH359" s="964"/>
      <c r="AI359" s="898">
        <f t="shared" si="6438"/>
        <v>1</v>
      </c>
      <c r="AJ359" s="898">
        <f t="shared" si="6439"/>
        <v>1</v>
      </c>
      <c r="AK359" s="899">
        <f t="shared" si="6440"/>
        <v>1</v>
      </c>
      <c r="AL359" s="899">
        <f>IF(AF359=0,0,1)</f>
        <v>1</v>
      </c>
      <c r="AM359" s="899">
        <f>IF(AG359=0,0,1)</f>
        <v>1</v>
      </c>
      <c r="AN359" s="899">
        <f>PRODUCT(AI359:AM359)</f>
        <v>1</v>
      </c>
      <c r="AO359" s="966">
        <f>ROUND(AG359,0)</f>
        <v>30800000</v>
      </c>
      <c r="AP359" s="901">
        <f>AG359-AO359</f>
        <v>0</v>
      </c>
      <c r="AQ359" s="872"/>
      <c r="AR359" s="872"/>
      <c r="AS359" s="958" t="s">
        <v>366</v>
      </c>
      <c r="AT359" s="1191" t="s">
        <v>693</v>
      </c>
      <c r="AU359" s="1179" t="s">
        <v>149</v>
      </c>
      <c r="AV359" s="1180">
        <v>11</v>
      </c>
      <c r="AW359" s="1019">
        <v>750000</v>
      </c>
      <c r="AX359" s="1026">
        <f t="shared" si="6441"/>
        <v>8250000</v>
      </c>
      <c r="AY359" s="964"/>
      <c r="AZ359" s="898">
        <f t="shared" si="6442"/>
        <v>1</v>
      </c>
      <c r="BA359" s="898">
        <f t="shared" si="6443"/>
        <v>1</v>
      </c>
      <c r="BB359" s="899">
        <f t="shared" si="6444"/>
        <v>1</v>
      </c>
      <c r="BC359" s="899">
        <f>IF(AW359=0,0,1)</f>
        <v>1</v>
      </c>
      <c r="BD359" s="899">
        <f>IF(AX359=0,0,1)</f>
        <v>1</v>
      </c>
      <c r="BE359" s="899">
        <f>PRODUCT(AZ359:BD359)</f>
        <v>1</v>
      </c>
      <c r="BF359" s="966">
        <f>ROUND(AX359,0)</f>
        <v>8250000</v>
      </c>
      <c r="BG359" s="901">
        <f>AX359-BF359</f>
        <v>0</v>
      </c>
      <c r="BJ359" s="958" t="s">
        <v>366</v>
      </c>
      <c r="BK359" s="1190" t="s">
        <v>693</v>
      </c>
      <c r="BL359" s="1179" t="s">
        <v>149</v>
      </c>
      <c r="BM359" s="1180">
        <v>11</v>
      </c>
      <c r="BN359" s="1015">
        <v>260000</v>
      </c>
      <c r="BO359" s="1025">
        <f t="shared" si="6445"/>
        <v>2860000</v>
      </c>
      <c r="BP359" s="964"/>
      <c r="BQ359" s="898">
        <f t="shared" si="6446"/>
        <v>1</v>
      </c>
      <c r="BR359" s="898">
        <f t="shared" si="6447"/>
        <v>1</v>
      </c>
      <c r="BS359" s="899">
        <f t="shared" si="6448"/>
        <v>1</v>
      </c>
      <c r="BT359" s="899">
        <f>IF(BN359=0,0,1)</f>
        <v>1</v>
      </c>
      <c r="BU359" s="899">
        <f>IF(BO359=0,0,1)</f>
        <v>1</v>
      </c>
      <c r="BV359" s="899">
        <f>PRODUCT(BQ359:BU359)</f>
        <v>1</v>
      </c>
      <c r="BW359" s="966">
        <f>ROUND(BO359,0)</f>
        <v>2860000</v>
      </c>
      <c r="BX359" s="901">
        <f>BO359-BW359</f>
        <v>0</v>
      </c>
      <c r="CA359" s="958" t="s">
        <v>366</v>
      </c>
      <c r="CB359" s="1190" t="s">
        <v>693</v>
      </c>
      <c r="CC359" s="1179" t="s">
        <v>149</v>
      </c>
      <c r="CD359" s="1180">
        <v>11</v>
      </c>
      <c r="CE359" s="1015">
        <v>1270187</v>
      </c>
      <c r="CF359" s="1025">
        <f t="shared" si="6449"/>
        <v>13972057</v>
      </c>
      <c r="CG359" s="964"/>
      <c r="CH359" s="898">
        <f t="shared" si="6450"/>
        <v>1</v>
      </c>
      <c r="CI359" s="898">
        <f t="shared" si="6451"/>
        <v>1</v>
      </c>
      <c r="CJ359" s="899">
        <f t="shared" si="6452"/>
        <v>1</v>
      </c>
      <c r="CK359" s="899">
        <f>IF(CE359=0,0,1)</f>
        <v>1</v>
      </c>
      <c r="CL359" s="899">
        <f>IF(CF359=0,0,1)</f>
        <v>1</v>
      </c>
      <c r="CM359" s="899">
        <f>PRODUCT(CH359:CL359)</f>
        <v>1</v>
      </c>
      <c r="CN359" s="966">
        <f>ROUND(CF359,0)</f>
        <v>13972057</v>
      </c>
      <c r="CO359" s="901">
        <f>CF359-CN359</f>
        <v>0</v>
      </c>
      <c r="CR359" s="958" t="s">
        <v>366</v>
      </c>
      <c r="CS359" s="1190" t="s">
        <v>693</v>
      </c>
      <c r="CT359" s="1179" t="s">
        <v>149</v>
      </c>
      <c r="CU359" s="1180">
        <v>11</v>
      </c>
      <c r="CV359" s="1015">
        <v>345000</v>
      </c>
      <c r="CW359" s="1025">
        <f t="shared" si="6453"/>
        <v>3795000</v>
      </c>
      <c r="CX359" s="964"/>
      <c r="CY359" s="898">
        <f t="shared" si="6454"/>
        <v>1</v>
      </c>
      <c r="CZ359" s="898">
        <f t="shared" si="6455"/>
        <v>1</v>
      </c>
      <c r="DA359" s="899">
        <f t="shared" si="6456"/>
        <v>1</v>
      </c>
      <c r="DB359" s="899">
        <f>IF(CV359=0,0,1)</f>
        <v>1</v>
      </c>
      <c r="DC359" s="899">
        <f>IF(CW359=0,0,1)</f>
        <v>1</v>
      </c>
      <c r="DD359" s="899">
        <f>PRODUCT(CY359:DC359)</f>
        <v>1</v>
      </c>
      <c r="DE359" s="966">
        <f>ROUND(CW359,0)</f>
        <v>3795000</v>
      </c>
      <c r="DF359" s="901">
        <f>CW359-DE359</f>
        <v>0</v>
      </c>
      <c r="DI359" s="958" t="s">
        <v>366</v>
      </c>
      <c r="DJ359" s="1190" t="s">
        <v>693</v>
      </c>
      <c r="DK359" s="1179" t="s">
        <v>149</v>
      </c>
      <c r="DL359" s="1180">
        <v>11</v>
      </c>
      <c r="DM359" s="1015">
        <v>452496</v>
      </c>
      <c r="DN359" s="1025">
        <f t="shared" si="6457"/>
        <v>4977456</v>
      </c>
      <c r="DO359" s="964"/>
      <c r="DP359" s="898">
        <f t="shared" si="6458"/>
        <v>1</v>
      </c>
      <c r="DQ359" s="898">
        <f t="shared" si="6459"/>
        <v>1</v>
      </c>
      <c r="DR359" s="899">
        <f t="shared" si="6460"/>
        <v>1</v>
      </c>
      <c r="DS359" s="899">
        <f>IF(DM359=0,0,1)</f>
        <v>1</v>
      </c>
      <c r="DT359" s="899">
        <f>IF(DN359=0,0,1)</f>
        <v>1</v>
      </c>
      <c r="DU359" s="899">
        <f>PRODUCT(DP359:DT359)</f>
        <v>1</v>
      </c>
      <c r="DV359" s="966">
        <f>ROUND(DN359,0)</f>
        <v>4977456</v>
      </c>
      <c r="DW359" s="901">
        <f>DN359-DV359</f>
        <v>0</v>
      </c>
      <c r="DZ359" s="958" t="s">
        <v>366</v>
      </c>
      <c r="EA359" s="1190" t="s">
        <v>693</v>
      </c>
      <c r="EB359" s="1179" t="s">
        <v>149</v>
      </c>
      <c r="EC359" s="1180">
        <v>11</v>
      </c>
      <c r="ED359" s="1015">
        <v>654000</v>
      </c>
      <c r="EE359" s="1025">
        <f t="shared" si="6461"/>
        <v>7194000</v>
      </c>
      <c r="EF359" s="964"/>
      <c r="EG359" s="898">
        <f t="shared" si="6462"/>
        <v>1</v>
      </c>
      <c r="EH359" s="898">
        <f t="shared" si="6463"/>
        <v>1</v>
      </c>
      <c r="EI359" s="899">
        <f t="shared" si="6464"/>
        <v>1</v>
      </c>
      <c r="EJ359" s="899">
        <f>IF(ED359=0,0,1)</f>
        <v>1</v>
      </c>
      <c r="EK359" s="899">
        <f>IF(EE359=0,0,1)</f>
        <v>1</v>
      </c>
      <c r="EL359" s="899">
        <f>PRODUCT(EG359:EK359)</f>
        <v>1</v>
      </c>
      <c r="EM359" s="966">
        <f>ROUND(EE359,0)</f>
        <v>7194000</v>
      </c>
      <c r="EN359" s="901">
        <f>EE359-EM359</f>
        <v>0</v>
      </c>
      <c r="EQ359" s="958" t="s">
        <v>366</v>
      </c>
      <c r="ER359" s="1190" t="s">
        <v>693</v>
      </c>
      <c r="ES359" s="1179" t="s">
        <v>149</v>
      </c>
      <c r="ET359" s="1180">
        <v>11</v>
      </c>
      <c r="EU359" s="1015">
        <v>1280000</v>
      </c>
      <c r="EV359" s="1025">
        <f t="shared" si="6465"/>
        <v>14080000</v>
      </c>
      <c r="EW359" s="964"/>
      <c r="EX359" s="898">
        <f t="shared" si="6466"/>
        <v>1</v>
      </c>
      <c r="EY359" s="898">
        <f t="shared" si="6467"/>
        <v>1</v>
      </c>
      <c r="EZ359" s="899">
        <f t="shared" si="6468"/>
        <v>1</v>
      </c>
      <c r="FA359" s="899">
        <f>IF(EU359=0,0,1)</f>
        <v>1</v>
      </c>
      <c r="FB359" s="899">
        <f>IF(EV359=0,0,1)</f>
        <v>1</v>
      </c>
      <c r="FC359" s="899">
        <f>PRODUCT(EX359:FB359)</f>
        <v>1</v>
      </c>
      <c r="FD359" s="966">
        <f>ROUND(EV359,0)</f>
        <v>14080000</v>
      </c>
      <c r="FE359" s="901">
        <f>EV359-FD359</f>
        <v>0</v>
      </c>
      <c r="FH359" s="958"/>
      <c r="FI359" s="1190"/>
      <c r="FJ359" s="1179"/>
      <c r="FK359" s="1180"/>
      <c r="FL359" s="1015"/>
      <c r="FM359" s="1025">
        <f t="shared" si="6469"/>
        <v>0</v>
      </c>
      <c r="FN359" s="964"/>
      <c r="FO359" s="898" t="e">
        <f t="shared" si="6470"/>
        <v>#N/A</v>
      </c>
      <c r="FP359" s="898" t="e">
        <f t="shared" si="6471"/>
        <v>#N/A</v>
      </c>
      <c r="FQ359" s="899" t="e">
        <f t="shared" si="6472"/>
        <v>#N/A</v>
      </c>
      <c r="FR359" s="899">
        <f>IF(FL359=0,0,1)</f>
        <v>0</v>
      </c>
      <c r="FS359" s="899">
        <f>IF(FM359=0,0,1)</f>
        <v>0</v>
      </c>
      <c r="FT359" s="899" t="e">
        <f>PRODUCT(FO359:FS359)</f>
        <v>#N/A</v>
      </c>
      <c r="FU359" s="966">
        <f>ROUND(FM359,0)</f>
        <v>0</v>
      </c>
      <c r="FV359" s="901">
        <f>FM359-FU359</f>
        <v>0</v>
      </c>
      <c r="FY359" s="958" t="s">
        <v>366</v>
      </c>
      <c r="FZ359" s="1190" t="s">
        <v>693</v>
      </c>
      <c r="GA359" s="1179" t="s">
        <v>149</v>
      </c>
      <c r="GB359" s="1180">
        <v>11</v>
      </c>
      <c r="GC359" s="1017">
        <v>1304094</v>
      </c>
      <c r="GD359" s="1025">
        <f t="shared" si="6473"/>
        <v>14345034</v>
      </c>
      <c r="GE359" s="964"/>
      <c r="GF359" s="898">
        <f t="shared" si="6474"/>
        <v>1</v>
      </c>
      <c r="GG359" s="898">
        <f t="shared" si="6475"/>
        <v>1</v>
      </c>
      <c r="GH359" s="899">
        <f t="shared" si="6476"/>
        <v>1</v>
      </c>
      <c r="GI359" s="899">
        <f>IF(GC359=0,0,1)</f>
        <v>1</v>
      </c>
      <c r="GJ359" s="899">
        <f>IF(GD359=0,0,1)</f>
        <v>1</v>
      </c>
      <c r="GK359" s="899">
        <f>PRODUCT(GF359:GJ359)</f>
        <v>1</v>
      </c>
      <c r="GL359" s="966">
        <f>ROUND(GD359,0)</f>
        <v>14345034</v>
      </c>
      <c r="GM359" s="901">
        <f>GD359-GL359</f>
        <v>0</v>
      </c>
      <c r="GP359" s="958" t="s">
        <v>366</v>
      </c>
      <c r="GQ359" s="1190" t="s">
        <v>693</v>
      </c>
      <c r="GR359" s="1179" t="s">
        <v>149</v>
      </c>
      <c r="GS359" s="1180">
        <v>11</v>
      </c>
      <c r="GT359" s="1015">
        <v>1275000</v>
      </c>
      <c r="GU359" s="1025">
        <f t="shared" si="6477"/>
        <v>14025000</v>
      </c>
      <c r="GV359" s="964"/>
      <c r="GW359" s="898">
        <f t="shared" si="6478"/>
        <v>1</v>
      </c>
      <c r="GX359" s="898">
        <f t="shared" si="6479"/>
        <v>1</v>
      </c>
      <c r="GY359" s="899">
        <f t="shared" si="6480"/>
        <v>1</v>
      </c>
      <c r="GZ359" s="899">
        <f>IF(GT359=0,0,1)</f>
        <v>1</v>
      </c>
      <c r="HA359" s="899">
        <f>IF(GU359=0,0,1)</f>
        <v>1</v>
      </c>
      <c r="HB359" s="899">
        <f>PRODUCT(GW359:HA359)</f>
        <v>1</v>
      </c>
      <c r="HC359" s="966">
        <f>ROUND(GU359,0)</f>
        <v>14025000</v>
      </c>
      <c r="HD359" s="901">
        <f>GU359-HC359</f>
        <v>0</v>
      </c>
      <c r="HG359" s="958" t="s">
        <v>366</v>
      </c>
      <c r="HH359" s="1190" t="s">
        <v>693</v>
      </c>
      <c r="HI359" s="1179" t="s">
        <v>149</v>
      </c>
      <c r="HJ359" s="1180">
        <v>11</v>
      </c>
      <c r="HK359" s="1015">
        <v>561313</v>
      </c>
      <c r="HL359" s="1025">
        <f t="shared" si="6481"/>
        <v>6174443</v>
      </c>
      <c r="HM359" s="964"/>
      <c r="HN359" s="898">
        <f t="shared" si="6482"/>
        <v>1</v>
      </c>
      <c r="HO359" s="898">
        <f t="shared" si="6483"/>
        <v>1</v>
      </c>
      <c r="HP359" s="899">
        <f t="shared" si="6484"/>
        <v>1</v>
      </c>
      <c r="HQ359" s="899">
        <f>IF(HK359=0,0,1)</f>
        <v>1</v>
      </c>
      <c r="HR359" s="899">
        <f>IF(HL359=0,0,1)</f>
        <v>1</v>
      </c>
      <c r="HS359" s="899">
        <f>PRODUCT(HN359:HR359)</f>
        <v>1</v>
      </c>
      <c r="HT359" s="966">
        <f>ROUND(HL359,0)</f>
        <v>6174443</v>
      </c>
      <c r="HU359" s="901">
        <f>HL359-HT359</f>
        <v>0</v>
      </c>
      <c r="HX359" s="958" t="s">
        <v>366</v>
      </c>
      <c r="HY359" s="1190" t="s">
        <v>693</v>
      </c>
      <c r="HZ359" s="1179" t="s">
        <v>149</v>
      </c>
      <c r="IA359" s="1180">
        <v>11</v>
      </c>
      <c r="IB359" s="1020">
        <v>2054321</v>
      </c>
      <c r="IC359" s="1027">
        <f t="shared" si="6485"/>
        <v>22597531</v>
      </c>
      <c r="ID359" s="964"/>
      <c r="IE359" s="898">
        <f t="shared" si="6486"/>
        <v>1</v>
      </c>
      <c r="IF359" s="898">
        <f t="shared" si="6487"/>
        <v>1</v>
      </c>
      <c r="IG359" s="899">
        <f t="shared" si="6488"/>
        <v>1</v>
      </c>
      <c r="IH359" s="899">
        <f>IF(IB359=0,0,1)</f>
        <v>1</v>
      </c>
      <c r="II359" s="899">
        <f>IF(IC359=0,0,1)</f>
        <v>1</v>
      </c>
      <c r="IJ359" s="899">
        <f>PRODUCT(IE359:II359)</f>
        <v>1</v>
      </c>
      <c r="IK359" s="966">
        <f>ROUND(IC359,0)</f>
        <v>22597531</v>
      </c>
      <c r="IL359" s="901">
        <f>IC359-IK359</f>
        <v>0</v>
      </c>
      <c r="IO359" s="958" t="s">
        <v>366</v>
      </c>
      <c r="IP359" s="1190" t="s">
        <v>693</v>
      </c>
      <c r="IQ359" s="1179" t="s">
        <v>149</v>
      </c>
      <c r="IR359" s="1180">
        <v>11</v>
      </c>
      <c r="IS359" s="1284">
        <v>2550000</v>
      </c>
      <c r="IT359" s="1025">
        <f t="shared" si="6489"/>
        <v>28050000</v>
      </c>
      <c r="IU359" s="964"/>
      <c r="IV359" s="898">
        <f t="shared" si="6490"/>
        <v>1</v>
      </c>
      <c r="IW359" s="898">
        <f t="shared" si="6491"/>
        <v>1</v>
      </c>
      <c r="IX359" s="899">
        <f t="shared" si="6492"/>
        <v>1</v>
      </c>
      <c r="IY359" s="899">
        <f>IF(IS359=0,0,1)</f>
        <v>1</v>
      </c>
      <c r="IZ359" s="899">
        <f>IF(IT359=0,0,1)</f>
        <v>1</v>
      </c>
      <c r="JA359" s="899">
        <f>PRODUCT(IV359:IZ359)</f>
        <v>1</v>
      </c>
      <c r="JB359" s="966">
        <f>ROUND(IT359,0)</f>
        <v>28050000</v>
      </c>
      <c r="JC359" s="901">
        <f>IT359-JB359</f>
        <v>0</v>
      </c>
      <c r="JF359" s="958" t="s">
        <v>366</v>
      </c>
      <c r="JG359" s="1190" t="s">
        <v>693</v>
      </c>
      <c r="JH359" s="1179" t="s">
        <v>149</v>
      </c>
      <c r="JI359" s="1180">
        <v>11</v>
      </c>
      <c r="JJ359" s="1015">
        <v>1350000</v>
      </c>
      <c r="JK359" s="1025">
        <f t="shared" si="6493"/>
        <v>14850000</v>
      </c>
      <c r="JL359" s="964"/>
      <c r="JM359" s="898">
        <f t="shared" si="6494"/>
        <v>1</v>
      </c>
      <c r="JN359" s="898">
        <f t="shared" si="6495"/>
        <v>1</v>
      </c>
      <c r="JO359" s="899">
        <f t="shared" si="6496"/>
        <v>1</v>
      </c>
      <c r="JP359" s="899">
        <f>IF(JJ359=0,0,1)</f>
        <v>1</v>
      </c>
      <c r="JQ359" s="899">
        <f>IF(JK359=0,0,1)</f>
        <v>1</v>
      </c>
      <c r="JR359" s="899">
        <f>PRODUCT(JM359:JQ359)</f>
        <v>1</v>
      </c>
      <c r="JS359" s="966">
        <f>ROUND(JK359,0)</f>
        <v>14850000</v>
      </c>
      <c r="JT359" s="901">
        <f>JK359-JS359</f>
        <v>0</v>
      </c>
      <c r="JW359" s="958" t="s">
        <v>366</v>
      </c>
      <c r="JX359" s="1190" t="s">
        <v>693</v>
      </c>
      <c r="JY359" s="1179" t="s">
        <v>149</v>
      </c>
      <c r="JZ359" s="1180">
        <v>11</v>
      </c>
      <c r="KA359" s="1015">
        <v>336342.59760000004</v>
      </c>
      <c r="KB359" s="1025">
        <f t="shared" si="6497"/>
        <v>3699769</v>
      </c>
      <c r="KC359" s="964"/>
      <c r="KD359" s="898">
        <f t="shared" si="6498"/>
        <v>1</v>
      </c>
      <c r="KE359" s="898">
        <f t="shared" si="6499"/>
        <v>1</v>
      </c>
      <c r="KF359" s="899">
        <f t="shared" si="6500"/>
        <v>1</v>
      </c>
      <c r="KG359" s="899">
        <f>IF(KA359=0,0,1)</f>
        <v>1</v>
      </c>
      <c r="KH359" s="899">
        <f>IF(KB359=0,0,1)</f>
        <v>1</v>
      </c>
      <c r="KI359" s="899">
        <f>PRODUCT(KD359:KH359)</f>
        <v>1</v>
      </c>
      <c r="KJ359" s="966">
        <f>ROUND(KB359,0)</f>
        <v>3699769</v>
      </c>
      <c r="KK359" s="901">
        <f>KB359-KJ359</f>
        <v>0</v>
      </c>
      <c r="KN359" s="958" t="s">
        <v>366</v>
      </c>
      <c r="KO359" s="1190" t="s">
        <v>693</v>
      </c>
      <c r="KP359" s="1179" t="s">
        <v>149</v>
      </c>
      <c r="KQ359" s="1180">
        <v>11</v>
      </c>
      <c r="KR359" s="1015">
        <v>219450</v>
      </c>
      <c r="KS359" s="1025">
        <f t="shared" si="6501"/>
        <v>2413950</v>
      </c>
      <c r="KT359" s="964"/>
      <c r="KU359" s="898">
        <f t="shared" si="6502"/>
        <v>1</v>
      </c>
      <c r="KV359" s="898">
        <f t="shared" si="6503"/>
        <v>1</v>
      </c>
      <c r="KW359" s="899">
        <f t="shared" si="6504"/>
        <v>1</v>
      </c>
      <c r="KX359" s="899">
        <f>IF(KR359=0,0,1)</f>
        <v>1</v>
      </c>
      <c r="KY359" s="899">
        <f>IF(KS359=0,0,1)</f>
        <v>1</v>
      </c>
      <c r="KZ359" s="899">
        <f>PRODUCT(KU359:KY359)</f>
        <v>1</v>
      </c>
      <c r="LA359" s="966">
        <f>ROUND(KS359,0)</f>
        <v>2413950</v>
      </c>
      <c r="LB359" s="901">
        <f>KS359-LA359</f>
        <v>0</v>
      </c>
      <c r="LE359" s="958" t="s">
        <v>366</v>
      </c>
      <c r="LF359" s="1190" t="s">
        <v>693</v>
      </c>
      <c r="LG359" s="1179" t="s">
        <v>149</v>
      </c>
      <c r="LH359" s="1180">
        <v>11</v>
      </c>
      <c r="LI359" s="1021">
        <v>648050</v>
      </c>
      <c r="LJ359" s="1028">
        <f t="shared" si="6505"/>
        <v>7128550</v>
      </c>
      <c r="LK359" s="964"/>
      <c r="LL359" s="898">
        <f t="shared" si="6506"/>
        <v>1</v>
      </c>
      <c r="LM359" s="898">
        <f t="shared" si="6507"/>
        <v>1</v>
      </c>
      <c r="LN359" s="899">
        <f t="shared" si="6508"/>
        <v>1</v>
      </c>
      <c r="LO359" s="899">
        <f>IF(LI359=0,0,1)</f>
        <v>1</v>
      </c>
      <c r="LP359" s="899">
        <f>IF(LJ359=0,0,1)</f>
        <v>1</v>
      </c>
      <c r="LQ359" s="899">
        <f>PRODUCT(LL359:LP359)</f>
        <v>1</v>
      </c>
      <c r="LR359" s="966">
        <f>ROUND(LJ359,0)</f>
        <v>7128550</v>
      </c>
      <c r="LS359" s="901">
        <f>LJ359-LR359</f>
        <v>0</v>
      </c>
      <c r="LV359" s="958" t="s">
        <v>366</v>
      </c>
      <c r="LW359" s="1190" t="s">
        <v>693</v>
      </c>
      <c r="LX359" s="1179" t="s">
        <v>149</v>
      </c>
      <c r="LY359" s="1180">
        <v>11</v>
      </c>
      <c r="LZ359" s="1015">
        <v>137150</v>
      </c>
      <c r="MA359" s="1025">
        <f t="shared" si="6509"/>
        <v>1508650</v>
      </c>
      <c r="MB359" s="964"/>
      <c r="MC359" s="898">
        <f t="shared" si="6510"/>
        <v>1</v>
      </c>
      <c r="MD359" s="898">
        <f t="shared" si="6511"/>
        <v>1</v>
      </c>
      <c r="ME359" s="899">
        <f t="shared" si="6512"/>
        <v>1</v>
      </c>
      <c r="MF359" s="899">
        <f>IF(LZ359=0,0,1)</f>
        <v>1</v>
      </c>
      <c r="MG359" s="899">
        <f>IF(MA359=0,0,1)</f>
        <v>1</v>
      </c>
      <c r="MH359" s="899">
        <f>PRODUCT(MC359:MG359)</f>
        <v>1</v>
      </c>
      <c r="MI359" s="966">
        <f>ROUND(MA359,0)</f>
        <v>1508650</v>
      </c>
      <c r="MJ359" s="901">
        <f>MA359-MI359</f>
        <v>0</v>
      </c>
      <c r="MM359" s="958" t="s">
        <v>366</v>
      </c>
      <c r="MN359" s="1190" t="s">
        <v>693</v>
      </c>
      <c r="MO359" s="1179" t="s">
        <v>149</v>
      </c>
      <c r="MP359" s="1180">
        <v>11</v>
      </c>
      <c r="MQ359" s="1015">
        <v>585000</v>
      </c>
      <c r="MR359" s="1025">
        <f t="shared" si="6513"/>
        <v>6435000</v>
      </c>
      <c r="MS359" s="964"/>
      <c r="MT359" s="898">
        <f t="shared" si="6514"/>
        <v>1</v>
      </c>
      <c r="MU359" s="898">
        <f t="shared" si="6515"/>
        <v>1</v>
      </c>
      <c r="MV359" s="899">
        <f t="shared" si="6516"/>
        <v>1</v>
      </c>
      <c r="MW359" s="899">
        <f>IF(MQ359=0,0,1)</f>
        <v>1</v>
      </c>
      <c r="MX359" s="899">
        <f>IF(MR359=0,0,1)</f>
        <v>1</v>
      </c>
      <c r="MY359" s="899">
        <f>PRODUCT(MT359:MX359)</f>
        <v>1</v>
      </c>
      <c r="MZ359" s="966">
        <f>ROUND(MR359,0)</f>
        <v>6435000</v>
      </c>
      <c r="NA359" s="901">
        <f>MR359-MZ359</f>
        <v>0</v>
      </c>
      <c r="ND359" s="975" t="s">
        <v>366</v>
      </c>
      <c r="NE359" s="976" t="s">
        <v>693</v>
      </c>
      <c r="NF359" s="1175" t="s">
        <v>149</v>
      </c>
      <c r="NG359" s="1176">
        <v>11</v>
      </c>
      <c r="NH359" s="979">
        <v>557599.68000000005</v>
      </c>
      <c r="NI359" s="980">
        <v>6133596</v>
      </c>
      <c r="NJ359" s="964"/>
      <c r="NK359" s="898">
        <f t="shared" si="6517"/>
        <v>1</v>
      </c>
      <c r="NL359" s="898">
        <f t="shared" si="6518"/>
        <v>1</v>
      </c>
      <c r="NM359" s="899">
        <f t="shared" si="6519"/>
        <v>1</v>
      </c>
      <c r="NN359" s="899">
        <f>IF(NH359=0,0,1)</f>
        <v>1</v>
      </c>
      <c r="NO359" s="899">
        <f>IF(NI359=0,0,1)</f>
        <v>1</v>
      </c>
      <c r="NP359" s="899">
        <f>PRODUCT(NK359:NO359)</f>
        <v>1</v>
      </c>
      <c r="NQ359" s="966">
        <f>ROUND(NI359,0)</f>
        <v>6133596</v>
      </c>
      <c r="NR359" s="901">
        <f>NI359-NQ359</f>
        <v>0</v>
      </c>
      <c r="NU359" s="981" t="s">
        <v>366</v>
      </c>
      <c r="NV359" s="982" t="s">
        <v>693</v>
      </c>
      <c r="NW359" s="1177" t="s">
        <v>149</v>
      </c>
      <c r="NX359" s="1178">
        <v>11</v>
      </c>
      <c r="NY359" s="1022">
        <v>563232</v>
      </c>
      <c r="NZ359" s="986">
        <f t="shared" si="6520"/>
        <v>6195552</v>
      </c>
      <c r="OA359" s="964"/>
      <c r="OB359" s="898">
        <f t="shared" si="6521"/>
        <v>1</v>
      </c>
      <c r="OC359" s="898">
        <f t="shared" si="6522"/>
        <v>1</v>
      </c>
      <c r="OD359" s="899">
        <f t="shared" si="6523"/>
        <v>1</v>
      </c>
      <c r="OE359" s="899">
        <f>IF(NY359=0,0,1)</f>
        <v>1</v>
      </c>
      <c r="OF359" s="899">
        <f>IF(NZ359=0,0,1)</f>
        <v>1</v>
      </c>
      <c r="OG359" s="899">
        <f>PRODUCT(OB359:OF359)</f>
        <v>1</v>
      </c>
      <c r="OH359" s="966">
        <f>ROUND(NZ359,0)</f>
        <v>6195552</v>
      </c>
      <c r="OI359" s="901">
        <f>NZ359-OH359</f>
        <v>0</v>
      </c>
      <c r="OL359" s="958" t="s">
        <v>366</v>
      </c>
      <c r="OM359" s="1190" t="s">
        <v>693</v>
      </c>
      <c r="ON359" s="1179" t="s">
        <v>149</v>
      </c>
      <c r="OO359" s="1180">
        <v>11</v>
      </c>
      <c r="OP359" s="1015">
        <v>1435215</v>
      </c>
      <c r="OQ359" s="1025">
        <f t="shared" si="6524"/>
        <v>15787365</v>
      </c>
      <c r="OR359" s="964"/>
      <c r="OS359" s="898">
        <f t="shared" si="6525"/>
        <v>1</v>
      </c>
      <c r="OT359" s="898">
        <f t="shared" si="6526"/>
        <v>1</v>
      </c>
      <c r="OU359" s="899">
        <f t="shared" si="6527"/>
        <v>1</v>
      </c>
      <c r="OV359" s="899">
        <f>IF(OP359=0,0,1)</f>
        <v>1</v>
      </c>
      <c r="OW359" s="899">
        <f>IF(OQ359=0,0,1)</f>
        <v>1</v>
      </c>
      <c r="OX359" s="899">
        <f>PRODUCT(OS359:OW359)</f>
        <v>1</v>
      </c>
      <c r="OY359" s="966">
        <f>ROUND(OQ359,0)</f>
        <v>15787365</v>
      </c>
      <c r="OZ359" s="901">
        <f>OQ359-OY359</f>
        <v>0</v>
      </c>
      <c r="PC359" s="958" t="s">
        <v>366</v>
      </c>
      <c r="PD359" s="1190" t="s">
        <v>693</v>
      </c>
      <c r="PE359" s="1179" t="s">
        <v>149</v>
      </c>
      <c r="PF359" s="1180">
        <v>11</v>
      </c>
      <c r="PG359" s="1023">
        <v>591500</v>
      </c>
      <c r="PH359" s="1029">
        <v>6506500</v>
      </c>
      <c r="PI359" s="1195"/>
      <c r="PJ359" s="898">
        <f t="shared" si="6528"/>
        <v>1</v>
      </c>
      <c r="PK359" s="898">
        <f t="shared" si="6529"/>
        <v>1</v>
      </c>
      <c r="PL359" s="899">
        <f t="shared" si="6530"/>
        <v>1</v>
      </c>
      <c r="PM359" s="899">
        <f>IF(PG359=0,0,1)</f>
        <v>1</v>
      </c>
      <c r="PN359" s="899">
        <f>IF(PH359=0,0,1)</f>
        <v>1</v>
      </c>
      <c r="PO359" s="899">
        <f>PRODUCT(PJ359:PN359)</f>
        <v>1</v>
      </c>
      <c r="PP359" s="966">
        <f>ROUND(PH359,0)</f>
        <v>6506500</v>
      </c>
      <c r="PQ359" s="901">
        <f>PH359-PP359</f>
        <v>0</v>
      </c>
      <c r="PT359" s="958" t="s">
        <v>366</v>
      </c>
      <c r="PU359" s="1190" t="s">
        <v>693</v>
      </c>
      <c r="PV359" s="1179" t="s">
        <v>149</v>
      </c>
      <c r="PW359" s="1180">
        <v>11</v>
      </c>
      <c r="PX359" s="1015">
        <v>1258900</v>
      </c>
      <c r="PY359" s="1025">
        <f t="shared" si="6531"/>
        <v>13847900</v>
      </c>
      <c r="PZ359" s="964"/>
      <c r="QA359" s="898">
        <f t="shared" si="6532"/>
        <v>1</v>
      </c>
      <c r="QB359" s="898">
        <f t="shared" si="6533"/>
        <v>1</v>
      </c>
      <c r="QC359" s="899">
        <f t="shared" si="6534"/>
        <v>1</v>
      </c>
      <c r="QD359" s="899">
        <f>IF(PX359=0,0,1)</f>
        <v>1</v>
      </c>
      <c r="QE359" s="899">
        <f>IF(PY359=0,0,1)</f>
        <v>1</v>
      </c>
      <c r="QF359" s="899">
        <f>PRODUCT(QA359:QE359)</f>
        <v>1</v>
      </c>
      <c r="QG359" s="966">
        <f>ROUND(PY359,0)</f>
        <v>13847900</v>
      </c>
      <c r="QH359" s="901">
        <f>PY359-QG359</f>
        <v>0</v>
      </c>
      <c r="QK359" s="958" t="s">
        <v>366</v>
      </c>
      <c r="QL359" s="1190" t="s">
        <v>693</v>
      </c>
      <c r="QM359" s="1179" t="s">
        <v>149</v>
      </c>
      <c r="QN359" s="1180">
        <v>11</v>
      </c>
      <c r="QO359" s="1021">
        <v>651290.24999999988</v>
      </c>
      <c r="QP359" s="1028">
        <f t="shared" si="6535"/>
        <v>7164193</v>
      </c>
      <c r="QQ359" s="964"/>
      <c r="QR359" s="898">
        <f t="shared" si="6536"/>
        <v>1</v>
      </c>
      <c r="QS359" s="898">
        <f t="shared" si="6537"/>
        <v>1</v>
      </c>
      <c r="QT359" s="899">
        <f t="shared" si="6538"/>
        <v>1</v>
      </c>
      <c r="QU359" s="899">
        <f>IF(QO359=0,0,1)</f>
        <v>1</v>
      </c>
      <c r="QV359" s="899">
        <f>IF(QP359=0,0,1)</f>
        <v>1</v>
      </c>
      <c r="QW359" s="899">
        <f>PRODUCT(QR359:QV359)</f>
        <v>1</v>
      </c>
      <c r="QX359" s="966">
        <f>ROUND(QP359,0)</f>
        <v>7164193</v>
      </c>
      <c r="QY359" s="901">
        <f>QP359-QX359</f>
        <v>0</v>
      </c>
      <c r="RB359" s="421"/>
      <c r="RC359" s="433"/>
      <c r="RD359" s="434"/>
      <c r="RE359" s="435"/>
      <c r="RF359" s="435"/>
      <c r="RG359" s="436"/>
      <c r="RH359" s="436"/>
      <c r="RI359" s="898"/>
      <c r="RJ359" s="898"/>
      <c r="RK359" s="899"/>
      <c r="RL359" s="899"/>
      <c r="RM359" s="899"/>
      <c r="RN359" s="899"/>
      <c r="RO359" s="966"/>
      <c r="RP359" s="901"/>
      <c r="RS359" s="421"/>
      <c r="RT359" s="433"/>
      <c r="RU359" s="434"/>
      <c r="RV359" s="435"/>
      <c r="RW359" s="435"/>
      <c r="RX359" s="436"/>
      <c r="RY359" s="436"/>
      <c r="RZ359" s="898"/>
      <c r="SA359" s="898"/>
      <c r="SB359" s="899"/>
      <c r="SC359" s="899"/>
      <c r="SD359" s="899"/>
      <c r="SE359" s="899"/>
      <c r="SF359" s="966"/>
      <c r="SG359" s="901"/>
      <c r="SJ359" s="421"/>
      <c r="SK359" s="433"/>
      <c r="SL359" s="434"/>
      <c r="SM359" s="435"/>
      <c r="SN359" s="435"/>
      <c r="SO359" s="436"/>
      <c r="SP359" s="436"/>
      <c r="SQ359" s="898"/>
      <c r="SR359" s="898"/>
      <c r="SS359" s="899"/>
      <c r="ST359" s="899"/>
      <c r="SU359" s="899"/>
      <c r="SV359" s="899"/>
      <c r="SW359" s="966"/>
      <c r="SX359" s="901"/>
    </row>
    <row r="360" spans="2:518" ht="24" customHeight="1" thickTop="1" thickBot="1">
      <c r="B360" s="911" t="s">
        <v>1017</v>
      </c>
      <c r="C360" s="912" t="s">
        <v>254</v>
      </c>
      <c r="D360" s="913"/>
      <c r="E360" s="914"/>
      <c r="F360" s="915"/>
      <c r="G360" s="916"/>
      <c r="H360" s="1170">
        <f>SUM(G361:G368)</f>
        <v>0</v>
      </c>
      <c r="K360" s="911" t="s">
        <v>1017</v>
      </c>
      <c r="L360" s="912" t="s">
        <v>254</v>
      </c>
      <c r="M360" s="913"/>
      <c r="N360" s="914"/>
      <c r="O360" s="990"/>
      <c r="P360" s="916"/>
      <c r="Q360" s="1170"/>
      <c r="R360" s="898"/>
      <c r="S360" s="898"/>
      <c r="T360" s="899"/>
      <c r="U360" s="899"/>
      <c r="V360" s="899"/>
      <c r="W360" s="899"/>
      <c r="X360" s="966"/>
      <c r="Y360" s="901"/>
      <c r="Z360" s="872"/>
      <c r="AA360" s="872"/>
      <c r="AB360" s="911" t="s">
        <v>1017</v>
      </c>
      <c r="AC360" s="912" t="s">
        <v>254</v>
      </c>
      <c r="AD360" s="913"/>
      <c r="AE360" s="914"/>
      <c r="AF360" s="915"/>
      <c r="AG360" s="916"/>
      <c r="AH360" s="1170"/>
      <c r="AI360" s="898"/>
      <c r="AJ360" s="898"/>
      <c r="AK360" s="899"/>
      <c r="AL360" s="899"/>
      <c r="AM360" s="899"/>
      <c r="AN360" s="899"/>
      <c r="AO360" s="966"/>
      <c r="AP360" s="901"/>
      <c r="AQ360" s="872"/>
      <c r="AR360" s="872"/>
      <c r="AS360" s="911" t="s">
        <v>1017</v>
      </c>
      <c r="AT360" s="991" t="s">
        <v>254</v>
      </c>
      <c r="AU360" s="913"/>
      <c r="AV360" s="914"/>
      <c r="AW360" s="918"/>
      <c r="AX360" s="919"/>
      <c r="AY360" s="1170"/>
      <c r="AZ360" s="898"/>
      <c r="BA360" s="898"/>
      <c r="BB360" s="899"/>
      <c r="BC360" s="899"/>
      <c r="BD360" s="899"/>
      <c r="BE360" s="899"/>
      <c r="BF360" s="966"/>
      <c r="BG360" s="901"/>
      <c r="BJ360" s="911" t="s">
        <v>1017</v>
      </c>
      <c r="BK360" s="912" t="s">
        <v>254</v>
      </c>
      <c r="BL360" s="913"/>
      <c r="BM360" s="914"/>
      <c r="BN360" s="915"/>
      <c r="BO360" s="916"/>
      <c r="BP360" s="1170"/>
      <c r="BQ360" s="898"/>
      <c r="BR360" s="898"/>
      <c r="BS360" s="899"/>
      <c r="BT360" s="899"/>
      <c r="BU360" s="899"/>
      <c r="BV360" s="899"/>
      <c r="BW360" s="966"/>
      <c r="BX360" s="901"/>
      <c r="CA360" s="911" t="s">
        <v>1017</v>
      </c>
      <c r="CB360" s="912" t="s">
        <v>254</v>
      </c>
      <c r="CC360" s="913"/>
      <c r="CD360" s="914"/>
      <c r="CE360" s="915"/>
      <c r="CF360" s="916"/>
      <c r="CG360" s="1170"/>
      <c r="CH360" s="898"/>
      <c r="CI360" s="898"/>
      <c r="CJ360" s="899"/>
      <c r="CK360" s="899"/>
      <c r="CL360" s="899"/>
      <c r="CM360" s="899"/>
      <c r="CN360" s="966"/>
      <c r="CO360" s="901"/>
      <c r="CR360" s="911" t="s">
        <v>1017</v>
      </c>
      <c r="CS360" s="912" t="s">
        <v>254</v>
      </c>
      <c r="CT360" s="913"/>
      <c r="CU360" s="914"/>
      <c r="CV360" s="915"/>
      <c r="CW360" s="916"/>
      <c r="CX360" s="1170"/>
      <c r="CY360" s="898"/>
      <c r="CZ360" s="898"/>
      <c r="DA360" s="899"/>
      <c r="DB360" s="899"/>
      <c r="DC360" s="899"/>
      <c r="DD360" s="899"/>
      <c r="DE360" s="966"/>
      <c r="DF360" s="901"/>
      <c r="DI360" s="911" t="s">
        <v>1017</v>
      </c>
      <c r="DJ360" s="912" t="s">
        <v>254</v>
      </c>
      <c r="DK360" s="913"/>
      <c r="DL360" s="914"/>
      <c r="DM360" s="915"/>
      <c r="DN360" s="916"/>
      <c r="DO360" s="1170"/>
      <c r="DP360" s="898"/>
      <c r="DQ360" s="898"/>
      <c r="DR360" s="899"/>
      <c r="DS360" s="899"/>
      <c r="DT360" s="899"/>
      <c r="DU360" s="899"/>
      <c r="DV360" s="966"/>
      <c r="DW360" s="901"/>
      <c r="DZ360" s="911" t="s">
        <v>1017</v>
      </c>
      <c r="EA360" s="912" t="s">
        <v>254</v>
      </c>
      <c r="EB360" s="913"/>
      <c r="EC360" s="914"/>
      <c r="ED360" s="915"/>
      <c r="EE360" s="916"/>
      <c r="EF360" s="1170"/>
      <c r="EG360" s="898"/>
      <c r="EH360" s="898"/>
      <c r="EI360" s="899"/>
      <c r="EJ360" s="899"/>
      <c r="EK360" s="899"/>
      <c r="EL360" s="899"/>
      <c r="EM360" s="966"/>
      <c r="EN360" s="901"/>
      <c r="EQ360" s="911" t="s">
        <v>1017</v>
      </c>
      <c r="ER360" s="912" t="s">
        <v>254</v>
      </c>
      <c r="ES360" s="913"/>
      <c r="ET360" s="914"/>
      <c r="EU360" s="915"/>
      <c r="EV360" s="916"/>
      <c r="EW360" s="1170"/>
      <c r="EX360" s="898"/>
      <c r="EY360" s="898"/>
      <c r="EZ360" s="899"/>
      <c r="FA360" s="899"/>
      <c r="FB360" s="899"/>
      <c r="FC360" s="899"/>
      <c r="FD360" s="966"/>
      <c r="FE360" s="901"/>
      <c r="FH360" s="911"/>
      <c r="FI360" s="912"/>
      <c r="FJ360" s="913"/>
      <c r="FK360" s="914"/>
      <c r="FL360" s="915"/>
      <c r="FM360" s="916"/>
      <c r="FN360" s="1170"/>
      <c r="FO360" s="898"/>
      <c r="FP360" s="898"/>
      <c r="FQ360" s="899"/>
      <c r="FR360" s="899"/>
      <c r="FS360" s="899"/>
      <c r="FT360" s="899"/>
      <c r="FU360" s="966"/>
      <c r="FV360" s="901"/>
      <c r="FY360" s="911" t="s">
        <v>1017</v>
      </c>
      <c r="FZ360" s="912" t="s">
        <v>254</v>
      </c>
      <c r="GA360" s="913"/>
      <c r="GB360" s="914"/>
      <c r="GC360" s="914"/>
      <c r="GD360" s="916"/>
      <c r="GE360" s="1170"/>
      <c r="GF360" s="898"/>
      <c r="GG360" s="898"/>
      <c r="GH360" s="899"/>
      <c r="GI360" s="899"/>
      <c r="GJ360" s="899"/>
      <c r="GK360" s="899"/>
      <c r="GL360" s="966"/>
      <c r="GM360" s="901"/>
      <c r="GP360" s="911" t="s">
        <v>1017</v>
      </c>
      <c r="GQ360" s="912" t="s">
        <v>254</v>
      </c>
      <c r="GR360" s="913"/>
      <c r="GS360" s="914"/>
      <c r="GT360" s="915"/>
      <c r="GU360" s="916"/>
      <c r="GV360" s="1170"/>
      <c r="GW360" s="898"/>
      <c r="GX360" s="898"/>
      <c r="GY360" s="899"/>
      <c r="GZ360" s="899"/>
      <c r="HA360" s="899"/>
      <c r="HB360" s="899"/>
      <c r="HC360" s="966"/>
      <c r="HD360" s="901"/>
      <c r="HG360" s="911" t="s">
        <v>1017</v>
      </c>
      <c r="HH360" s="912" t="s">
        <v>254</v>
      </c>
      <c r="HI360" s="913"/>
      <c r="HJ360" s="914"/>
      <c r="HK360" s="915"/>
      <c r="HL360" s="916"/>
      <c r="HM360" s="1170"/>
      <c r="HN360" s="898"/>
      <c r="HO360" s="898"/>
      <c r="HP360" s="899"/>
      <c r="HQ360" s="899"/>
      <c r="HR360" s="899"/>
      <c r="HS360" s="899"/>
      <c r="HT360" s="966"/>
      <c r="HU360" s="901"/>
      <c r="HX360" s="911" t="s">
        <v>1017</v>
      </c>
      <c r="HY360" s="912" t="s">
        <v>254</v>
      </c>
      <c r="HZ360" s="913"/>
      <c r="IA360" s="914"/>
      <c r="IB360" s="1282"/>
      <c r="IC360" s="1283"/>
      <c r="ID360" s="1170"/>
      <c r="IE360" s="898"/>
      <c r="IF360" s="898"/>
      <c r="IG360" s="899"/>
      <c r="IH360" s="899"/>
      <c r="II360" s="899"/>
      <c r="IJ360" s="899"/>
      <c r="IK360" s="966"/>
      <c r="IL360" s="901"/>
      <c r="IO360" s="911" t="s">
        <v>1017</v>
      </c>
      <c r="IP360" s="912" t="s">
        <v>254</v>
      </c>
      <c r="IQ360" s="913"/>
      <c r="IR360" s="914"/>
      <c r="IS360" s="915"/>
      <c r="IT360" s="916"/>
      <c r="IU360" s="1170"/>
      <c r="IV360" s="898"/>
      <c r="IW360" s="898"/>
      <c r="IX360" s="899"/>
      <c r="IY360" s="899"/>
      <c r="IZ360" s="899"/>
      <c r="JA360" s="899"/>
      <c r="JB360" s="966"/>
      <c r="JC360" s="901"/>
      <c r="JF360" s="911" t="s">
        <v>1017</v>
      </c>
      <c r="JG360" s="912" t="s">
        <v>254</v>
      </c>
      <c r="JH360" s="913"/>
      <c r="JI360" s="914"/>
      <c r="JJ360" s="915"/>
      <c r="JK360" s="916"/>
      <c r="JL360" s="1170"/>
      <c r="JM360" s="898"/>
      <c r="JN360" s="898"/>
      <c r="JO360" s="899"/>
      <c r="JP360" s="899"/>
      <c r="JQ360" s="899"/>
      <c r="JR360" s="899"/>
      <c r="JS360" s="966"/>
      <c r="JT360" s="901"/>
      <c r="JW360" s="911" t="s">
        <v>1017</v>
      </c>
      <c r="JX360" s="912" t="s">
        <v>254</v>
      </c>
      <c r="JY360" s="913"/>
      <c r="JZ360" s="914"/>
      <c r="KA360" s="915"/>
      <c r="KB360" s="916"/>
      <c r="KC360" s="1170"/>
      <c r="KD360" s="898"/>
      <c r="KE360" s="898"/>
      <c r="KF360" s="899"/>
      <c r="KG360" s="899"/>
      <c r="KH360" s="899"/>
      <c r="KI360" s="899"/>
      <c r="KJ360" s="966"/>
      <c r="KK360" s="901"/>
      <c r="KN360" s="911" t="s">
        <v>1017</v>
      </c>
      <c r="KO360" s="912" t="s">
        <v>254</v>
      </c>
      <c r="KP360" s="913"/>
      <c r="KQ360" s="914"/>
      <c r="KR360" s="915"/>
      <c r="KS360" s="916"/>
      <c r="KT360" s="1170"/>
      <c r="KU360" s="898"/>
      <c r="KV360" s="898"/>
      <c r="KW360" s="899"/>
      <c r="KX360" s="899"/>
      <c r="KY360" s="899"/>
      <c r="KZ360" s="899"/>
      <c r="LA360" s="966"/>
      <c r="LB360" s="901"/>
      <c r="LE360" s="911" t="s">
        <v>1017</v>
      </c>
      <c r="LF360" s="912" t="s">
        <v>254</v>
      </c>
      <c r="LG360" s="913"/>
      <c r="LH360" s="914"/>
      <c r="LI360" s="992">
        <v>0</v>
      </c>
      <c r="LJ360" s="993"/>
      <c r="LK360" s="1170"/>
      <c r="LL360" s="898"/>
      <c r="LM360" s="898"/>
      <c r="LN360" s="899"/>
      <c r="LO360" s="899"/>
      <c r="LP360" s="899"/>
      <c r="LQ360" s="899"/>
      <c r="LR360" s="966"/>
      <c r="LS360" s="901"/>
      <c r="LV360" s="911" t="s">
        <v>1017</v>
      </c>
      <c r="LW360" s="912" t="s">
        <v>254</v>
      </c>
      <c r="LX360" s="913"/>
      <c r="LY360" s="914"/>
      <c r="LZ360" s="915"/>
      <c r="MA360" s="916"/>
      <c r="MB360" s="1170"/>
      <c r="MC360" s="898"/>
      <c r="MD360" s="898"/>
      <c r="ME360" s="899"/>
      <c r="MF360" s="899"/>
      <c r="MG360" s="899"/>
      <c r="MH360" s="899"/>
      <c r="MI360" s="966"/>
      <c r="MJ360" s="901"/>
      <c r="MM360" s="911" t="s">
        <v>1017</v>
      </c>
      <c r="MN360" s="912" t="s">
        <v>254</v>
      </c>
      <c r="MO360" s="913"/>
      <c r="MP360" s="914"/>
      <c r="MQ360" s="915"/>
      <c r="MR360" s="916"/>
      <c r="MS360" s="1170"/>
      <c r="MT360" s="898"/>
      <c r="MU360" s="898"/>
      <c r="MV360" s="899"/>
      <c r="MW360" s="899"/>
      <c r="MX360" s="899"/>
      <c r="MY360" s="899"/>
      <c r="MZ360" s="966"/>
      <c r="NA360" s="901"/>
      <c r="ND360" s="994" t="s">
        <v>1017</v>
      </c>
      <c r="NE360" s="995" t="s">
        <v>254</v>
      </c>
      <c r="NF360" s="996"/>
      <c r="NG360" s="997"/>
      <c r="NH360" s="998"/>
      <c r="NI360" s="999"/>
      <c r="NJ360" s="1170"/>
      <c r="NK360" s="898"/>
      <c r="NL360" s="898"/>
      <c r="NM360" s="899"/>
      <c r="NN360" s="899"/>
      <c r="NO360" s="899"/>
      <c r="NP360" s="899"/>
      <c r="NQ360" s="966"/>
      <c r="NR360" s="901"/>
      <c r="NU360" s="1000" t="s">
        <v>1017</v>
      </c>
      <c r="NV360" s="1001" t="s">
        <v>254</v>
      </c>
      <c r="NW360" s="1002"/>
      <c r="NX360" s="1003"/>
      <c r="NY360" s="1004"/>
      <c r="NZ360" s="1005"/>
      <c r="OA360" s="1170"/>
      <c r="OB360" s="898"/>
      <c r="OC360" s="898"/>
      <c r="OD360" s="899"/>
      <c r="OE360" s="899"/>
      <c r="OF360" s="899"/>
      <c r="OG360" s="899"/>
      <c r="OH360" s="966"/>
      <c r="OI360" s="901"/>
      <c r="OL360" s="911" t="s">
        <v>1017</v>
      </c>
      <c r="OM360" s="912" t="s">
        <v>254</v>
      </c>
      <c r="ON360" s="913"/>
      <c r="OO360" s="914"/>
      <c r="OP360" s="915"/>
      <c r="OQ360" s="916"/>
      <c r="OR360" s="1170"/>
      <c r="OS360" s="898"/>
      <c r="OT360" s="898"/>
      <c r="OU360" s="899"/>
      <c r="OV360" s="899"/>
      <c r="OW360" s="899"/>
      <c r="OX360" s="899"/>
      <c r="OY360" s="966"/>
      <c r="OZ360" s="901"/>
      <c r="PC360" s="911" t="s">
        <v>1017</v>
      </c>
      <c r="PD360" s="912" t="s">
        <v>254</v>
      </c>
      <c r="PE360" s="913"/>
      <c r="PF360" s="914"/>
      <c r="PG360" s="932"/>
      <c r="PH360" s="933"/>
      <c r="PI360" s="1170"/>
      <c r="PJ360" s="898"/>
      <c r="PK360" s="898"/>
      <c r="PL360" s="899"/>
      <c r="PM360" s="899"/>
      <c r="PN360" s="899"/>
      <c r="PO360" s="899"/>
      <c r="PP360" s="966"/>
      <c r="PQ360" s="901"/>
      <c r="PT360" s="911" t="s">
        <v>1017</v>
      </c>
      <c r="PU360" s="912" t="s">
        <v>254</v>
      </c>
      <c r="PV360" s="913"/>
      <c r="PW360" s="914"/>
      <c r="PX360" s="915"/>
      <c r="PY360" s="916"/>
      <c r="PZ360" s="1170"/>
      <c r="QA360" s="898"/>
      <c r="QB360" s="898"/>
      <c r="QC360" s="899"/>
      <c r="QD360" s="899"/>
      <c r="QE360" s="899"/>
      <c r="QF360" s="899"/>
      <c r="QG360" s="966"/>
      <c r="QH360" s="901"/>
      <c r="QK360" s="911" t="s">
        <v>1017</v>
      </c>
      <c r="QL360" s="912" t="s">
        <v>254</v>
      </c>
      <c r="QM360" s="913"/>
      <c r="QN360" s="914"/>
      <c r="QO360" s="992">
        <v>0</v>
      </c>
      <c r="QP360" s="993"/>
      <c r="QQ360" s="1170"/>
      <c r="QR360" s="898"/>
      <c r="QS360" s="898"/>
      <c r="QT360" s="899"/>
      <c r="QU360" s="899"/>
      <c r="QV360" s="899"/>
      <c r="QW360" s="899"/>
      <c r="QX360" s="966"/>
      <c r="QY360" s="901"/>
      <c r="RB360" s="427"/>
      <c r="RC360" s="437"/>
      <c r="RD360" s="438"/>
      <c r="RE360" s="439"/>
      <c r="RF360" s="440"/>
      <c r="RG360" s="416"/>
      <c r="RH360" s="416"/>
      <c r="RI360" s="898" t="e">
        <f>IF(EXACT(VLOOKUP(RB360,OFERTA_0,2,FALSE),RC360),1,0)</f>
        <v>#N/A</v>
      </c>
      <c r="RJ360" s="898" t="e">
        <f>IF(EXACT(VLOOKUP(RB360,OFERTA_0,3,FALSE),RD360),1,0)</f>
        <v>#N/A</v>
      </c>
      <c r="RK360" s="899" t="e">
        <f>IF(EXACT(VLOOKUP(RB360,OFERTA_0,4,FALSE),RE360),1,0)</f>
        <v>#N/A</v>
      </c>
      <c r="RL360" s="899">
        <f>IF(RF360=0,0,1)</f>
        <v>0</v>
      </c>
      <c r="RM360" s="899">
        <f>IF(RG360=0,0,1)</f>
        <v>0</v>
      </c>
      <c r="RN360" s="899" t="e">
        <f>PRODUCT(RI360:RM360)</f>
        <v>#N/A</v>
      </c>
      <c r="RO360" s="966">
        <f>ROUND(RG360,0)</f>
        <v>0</v>
      </c>
      <c r="RP360" s="901">
        <f>RG360-RO360</f>
        <v>0</v>
      </c>
      <c r="RS360" s="427"/>
      <c r="RT360" s="437"/>
      <c r="RU360" s="438"/>
      <c r="RV360" s="439"/>
      <c r="RW360" s="440"/>
      <c r="RX360" s="416"/>
      <c r="RY360" s="416"/>
      <c r="RZ360" s="898" t="e">
        <f>IF(EXACT(VLOOKUP(RS360,OFERTA_0,2,FALSE),RT360),1,0)</f>
        <v>#N/A</v>
      </c>
      <c r="SA360" s="898" t="e">
        <f>IF(EXACT(VLOOKUP(RS360,OFERTA_0,3,FALSE),RU360),1,0)</f>
        <v>#N/A</v>
      </c>
      <c r="SB360" s="899" t="e">
        <f>IF(EXACT(VLOOKUP(RS360,OFERTA_0,4,FALSE),RV360),1,0)</f>
        <v>#N/A</v>
      </c>
      <c r="SC360" s="899">
        <f>IF(RW360=0,0,1)</f>
        <v>0</v>
      </c>
      <c r="SD360" s="899">
        <f>IF(RX360=0,0,1)</f>
        <v>0</v>
      </c>
      <c r="SE360" s="899" t="e">
        <f>PRODUCT(RZ360:SD360)</f>
        <v>#N/A</v>
      </c>
      <c r="SF360" s="966">
        <f>ROUND(RX360,0)</f>
        <v>0</v>
      </c>
      <c r="SG360" s="901">
        <f>RX360-SF360</f>
        <v>0</v>
      </c>
      <c r="SJ360" s="427"/>
      <c r="SK360" s="437"/>
      <c r="SL360" s="438"/>
      <c r="SM360" s="439"/>
      <c r="SN360" s="440"/>
      <c r="SO360" s="416"/>
      <c r="SP360" s="416"/>
      <c r="SQ360" s="898" t="e">
        <f>IF(EXACT(VLOOKUP(SJ360,OFERTA_0,2,FALSE),SK360),1,0)</f>
        <v>#N/A</v>
      </c>
      <c r="SR360" s="898" t="e">
        <f>IF(EXACT(VLOOKUP(SJ360,OFERTA_0,3,FALSE),SL360),1,0)</f>
        <v>#N/A</v>
      </c>
      <c r="SS360" s="899" t="e">
        <f>IF(EXACT(VLOOKUP(SJ360,OFERTA_0,4,FALSE),SM360),1,0)</f>
        <v>#N/A</v>
      </c>
      <c r="ST360" s="899">
        <f>IF(SN360=0,0,1)</f>
        <v>0</v>
      </c>
      <c r="SU360" s="899">
        <f>IF(SO360=0,0,1)</f>
        <v>0</v>
      </c>
      <c r="SV360" s="899" t="e">
        <f>PRODUCT(SQ360:SU360)</f>
        <v>#N/A</v>
      </c>
      <c r="SW360" s="966">
        <f>ROUND(SO360,0)</f>
        <v>0</v>
      </c>
      <c r="SX360" s="901">
        <f>SO360-SW360</f>
        <v>0</v>
      </c>
    </row>
    <row r="361" spans="2:518" ht="58.5" customHeight="1" thickTop="1" thickBot="1">
      <c r="B361" s="958" t="s">
        <v>367</v>
      </c>
      <c r="C361" s="1190" t="s">
        <v>694</v>
      </c>
      <c r="D361" s="1179" t="s">
        <v>149</v>
      </c>
      <c r="E361" s="1180">
        <v>1</v>
      </c>
      <c r="F361" s="1015"/>
      <c r="G361" s="1025">
        <f t="shared" ref="G361:G368" si="6539">ROUND(E361*F361,0)</f>
        <v>0</v>
      </c>
      <c r="H361" s="1174"/>
      <c r="K361" s="958" t="s">
        <v>367</v>
      </c>
      <c r="L361" s="1190" t="s">
        <v>694</v>
      </c>
      <c r="M361" s="1179" t="s">
        <v>149</v>
      </c>
      <c r="N361" s="1180">
        <v>1</v>
      </c>
      <c r="O361" s="1017">
        <v>26999000</v>
      </c>
      <c r="P361" s="1025">
        <f t="shared" ref="P361:P368" si="6540">ROUND(N361*O361,0)</f>
        <v>26999000</v>
      </c>
      <c r="Q361" s="1174"/>
      <c r="R361" s="898">
        <f t="shared" si="6433"/>
        <v>1</v>
      </c>
      <c r="S361" s="898">
        <f t="shared" si="6434"/>
        <v>1</v>
      </c>
      <c r="T361" s="899">
        <f t="shared" si="6435"/>
        <v>1</v>
      </c>
      <c r="U361" s="899">
        <f t="shared" ref="U361:V368" si="6541">IF(O361=0,0,1)</f>
        <v>1</v>
      </c>
      <c r="V361" s="899">
        <f t="shared" si="6541"/>
        <v>1</v>
      </c>
      <c r="W361" s="899">
        <f t="shared" ref="W361:W368" si="6542">PRODUCT(R361:V361)</f>
        <v>1</v>
      </c>
      <c r="X361" s="966">
        <f t="shared" ref="X361:X368" si="6543">ROUND(P361,0)</f>
        <v>26999000</v>
      </c>
      <c r="Y361" s="901">
        <f t="shared" ref="Y361:Y368" si="6544">P361-X361</f>
        <v>0</v>
      </c>
      <c r="Z361" s="872"/>
      <c r="AA361" s="872"/>
      <c r="AB361" s="958" t="s">
        <v>367</v>
      </c>
      <c r="AC361" s="1190" t="s">
        <v>694</v>
      </c>
      <c r="AD361" s="1179" t="s">
        <v>149</v>
      </c>
      <c r="AE361" s="1180">
        <v>1</v>
      </c>
      <c r="AF361" s="1015">
        <v>600000</v>
      </c>
      <c r="AG361" s="1025">
        <f t="shared" ref="AG361:AG368" si="6545">ROUND(AE361*AF361,0)</f>
        <v>600000</v>
      </c>
      <c r="AH361" s="1174"/>
      <c r="AI361" s="898">
        <f t="shared" ref="AI361:AI368" si="6546">IF(EXACT(VLOOKUP(AB361,OFERTA_0,2,FALSE),AC361),1,0)</f>
        <v>1</v>
      </c>
      <c r="AJ361" s="898">
        <f t="shared" ref="AJ361:AJ368" si="6547">IF(EXACT(VLOOKUP(AB361,OFERTA_0,3,FALSE),AD361),1,0)</f>
        <v>1</v>
      </c>
      <c r="AK361" s="899">
        <f t="shared" ref="AK361:AK368" si="6548">IF(EXACT(VLOOKUP(AB361,OFERTA_0,4,FALSE),AE361),1,0)</f>
        <v>1</v>
      </c>
      <c r="AL361" s="899">
        <f t="shared" ref="AL361:AL368" si="6549">IF(AF361=0,0,1)</f>
        <v>1</v>
      </c>
      <c r="AM361" s="899">
        <f t="shared" ref="AM361:AM368" si="6550">IF(AG361=0,0,1)</f>
        <v>1</v>
      </c>
      <c r="AN361" s="899">
        <f t="shared" ref="AN361:AN368" si="6551">PRODUCT(AI361:AM361)</f>
        <v>1</v>
      </c>
      <c r="AO361" s="966">
        <f t="shared" ref="AO361:AO368" si="6552">ROUND(AG361,0)</f>
        <v>600000</v>
      </c>
      <c r="AP361" s="901">
        <f t="shared" ref="AP361:AP368" si="6553">AG361-AO361</f>
        <v>0</v>
      </c>
      <c r="AQ361" s="872"/>
      <c r="AR361" s="872"/>
      <c r="AS361" s="958" t="s">
        <v>367</v>
      </c>
      <c r="AT361" s="1191" t="s">
        <v>694</v>
      </c>
      <c r="AU361" s="1179" t="s">
        <v>149</v>
      </c>
      <c r="AV361" s="1180">
        <v>1</v>
      </c>
      <c r="AW361" s="1019">
        <v>2400000</v>
      </c>
      <c r="AX361" s="1026">
        <f t="shared" ref="AX361:AX368" si="6554">ROUND(AV361*AW361,0)</f>
        <v>2400000</v>
      </c>
      <c r="AY361" s="1174"/>
      <c r="AZ361" s="898">
        <f t="shared" ref="AZ361:AZ368" si="6555">IF(EXACT(VLOOKUP(AS361,OFERTA_0,2,FALSE),AT361),1,0)</f>
        <v>1</v>
      </c>
      <c r="BA361" s="898">
        <f t="shared" ref="BA361:BA368" si="6556">IF(EXACT(VLOOKUP(AS361,OFERTA_0,3,FALSE),AU361),1,0)</f>
        <v>1</v>
      </c>
      <c r="BB361" s="899">
        <f t="shared" ref="BB361:BB368" si="6557">IF(EXACT(VLOOKUP(AS361,OFERTA_0,4,FALSE),AV361),1,0)</f>
        <v>1</v>
      </c>
      <c r="BC361" s="899">
        <f t="shared" ref="BC361:BC368" si="6558">IF(AW361=0,0,1)</f>
        <v>1</v>
      </c>
      <c r="BD361" s="899">
        <f t="shared" ref="BD361:BD368" si="6559">IF(AX361=0,0,1)</f>
        <v>1</v>
      </c>
      <c r="BE361" s="899">
        <f t="shared" ref="BE361:BE368" si="6560">PRODUCT(AZ361:BD361)</f>
        <v>1</v>
      </c>
      <c r="BF361" s="966">
        <f t="shared" ref="BF361:BF368" si="6561">ROUND(AX361,0)</f>
        <v>2400000</v>
      </c>
      <c r="BG361" s="901">
        <f t="shared" ref="BG361:BG368" si="6562">AX361-BF361</f>
        <v>0</v>
      </c>
      <c r="BJ361" s="958" t="s">
        <v>367</v>
      </c>
      <c r="BK361" s="1190" t="s">
        <v>694</v>
      </c>
      <c r="BL361" s="1179" t="s">
        <v>149</v>
      </c>
      <c r="BM361" s="1180">
        <v>1</v>
      </c>
      <c r="BN361" s="1015">
        <v>916300</v>
      </c>
      <c r="BO361" s="1025">
        <f t="shared" ref="BO361:BO368" si="6563">ROUND(BM361*BN361,0)</f>
        <v>916300</v>
      </c>
      <c r="BP361" s="1174"/>
      <c r="BQ361" s="898">
        <f t="shared" ref="BQ361:BQ368" si="6564">IF(EXACT(VLOOKUP(BJ361,OFERTA_0,2,FALSE),BK361),1,0)</f>
        <v>1</v>
      </c>
      <c r="BR361" s="898">
        <f t="shared" ref="BR361:BR368" si="6565">IF(EXACT(VLOOKUP(BJ361,OFERTA_0,3,FALSE),BL361),1,0)</f>
        <v>1</v>
      </c>
      <c r="BS361" s="899">
        <f t="shared" ref="BS361:BS368" si="6566">IF(EXACT(VLOOKUP(BJ361,OFERTA_0,4,FALSE),BM361),1,0)</f>
        <v>1</v>
      </c>
      <c r="BT361" s="899">
        <f t="shared" ref="BT361:BT368" si="6567">IF(BN361=0,0,1)</f>
        <v>1</v>
      </c>
      <c r="BU361" s="899">
        <f t="shared" ref="BU361:BU368" si="6568">IF(BO361=0,0,1)</f>
        <v>1</v>
      </c>
      <c r="BV361" s="899">
        <f t="shared" ref="BV361:BV368" si="6569">PRODUCT(BQ361:BU361)</f>
        <v>1</v>
      </c>
      <c r="BW361" s="966">
        <f t="shared" ref="BW361:BW368" si="6570">ROUND(BO361,0)</f>
        <v>916300</v>
      </c>
      <c r="BX361" s="901">
        <f t="shared" ref="BX361:BX368" si="6571">BO361-BW361</f>
        <v>0</v>
      </c>
      <c r="CA361" s="958" t="s">
        <v>367</v>
      </c>
      <c r="CB361" s="1190" t="s">
        <v>694</v>
      </c>
      <c r="CC361" s="1179" t="s">
        <v>149</v>
      </c>
      <c r="CD361" s="1180">
        <v>1</v>
      </c>
      <c r="CE361" s="1015">
        <v>26837856</v>
      </c>
      <c r="CF361" s="1025">
        <f t="shared" ref="CF361:CF368" si="6572">ROUND(CD361*CE361,0)</f>
        <v>26837856</v>
      </c>
      <c r="CG361" s="1174"/>
      <c r="CH361" s="898">
        <f t="shared" ref="CH361:CH368" si="6573">IF(EXACT(VLOOKUP(CA361,OFERTA_0,2,FALSE),CB361),1,0)</f>
        <v>1</v>
      </c>
      <c r="CI361" s="898">
        <f t="shared" ref="CI361:CI368" si="6574">IF(EXACT(VLOOKUP(CA361,OFERTA_0,3,FALSE),CC361),1,0)</f>
        <v>1</v>
      </c>
      <c r="CJ361" s="899">
        <f t="shared" ref="CJ361:CJ368" si="6575">IF(EXACT(VLOOKUP(CA361,OFERTA_0,4,FALSE),CD361),1,0)</f>
        <v>1</v>
      </c>
      <c r="CK361" s="899">
        <f t="shared" ref="CK361:CK368" si="6576">IF(CE361=0,0,1)</f>
        <v>1</v>
      </c>
      <c r="CL361" s="899">
        <f t="shared" ref="CL361:CL368" si="6577">IF(CF361=0,0,1)</f>
        <v>1</v>
      </c>
      <c r="CM361" s="899">
        <f t="shared" ref="CM361:CM368" si="6578">PRODUCT(CH361:CL361)</f>
        <v>1</v>
      </c>
      <c r="CN361" s="966">
        <f t="shared" ref="CN361:CN368" si="6579">ROUND(CF361,0)</f>
        <v>26837856</v>
      </c>
      <c r="CO361" s="901">
        <f t="shared" ref="CO361:CO368" si="6580">CF361-CN361</f>
        <v>0</v>
      </c>
      <c r="CR361" s="958" t="s">
        <v>367</v>
      </c>
      <c r="CS361" s="1190" t="s">
        <v>694</v>
      </c>
      <c r="CT361" s="1179" t="s">
        <v>149</v>
      </c>
      <c r="CU361" s="1180">
        <v>1</v>
      </c>
      <c r="CV361" s="1015">
        <v>590000</v>
      </c>
      <c r="CW361" s="1025">
        <f t="shared" ref="CW361:CW368" si="6581">ROUND(CU361*CV361,0)</f>
        <v>590000</v>
      </c>
      <c r="CX361" s="1174"/>
      <c r="CY361" s="898">
        <f t="shared" ref="CY361:CY368" si="6582">IF(EXACT(VLOOKUP(CR361,OFERTA_0,2,FALSE),CS361),1,0)</f>
        <v>1</v>
      </c>
      <c r="CZ361" s="898">
        <f t="shared" ref="CZ361:CZ368" si="6583">IF(EXACT(VLOOKUP(CR361,OFERTA_0,3,FALSE),CT361),1,0)</f>
        <v>1</v>
      </c>
      <c r="DA361" s="899">
        <f t="shared" ref="DA361:DA368" si="6584">IF(EXACT(VLOOKUP(CR361,OFERTA_0,4,FALSE),CU361),1,0)</f>
        <v>1</v>
      </c>
      <c r="DB361" s="899">
        <f t="shared" ref="DB361:DB368" si="6585">IF(CV361=0,0,1)</f>
        <v>1</v>
      </c>
      <c r="DC361" s="899">
        <f t="shared" ref="DC361:DC368" si="6586">IF(CW361=0,0,1)</f>
        <v>1</v>
      </c>
      <c r="DD361" s="899">
        <f t="shared" ref="DD361:DD368" si="6587">PRODUCT(CY361:DC361)</f>
        <v>1</v>
      </c>
      <c r="DE361" s="966">
        <f t="shared" ref="DE361:DE368" si="6588">ROUND(CW361,0)</f>
        <v>590000</v>
      </c>
      <c r="DF361" s="901">
        <f t="shared" ref="DF361:DF368" si="6589">CW361-DE361</f>
        <v>0</v>
      </c>
      <c r="DI361" s="958" t="s">
        <v>367</v>
      </c>
      <c r="DJ361" s="1190" t="s">
        <v>694</v>
      </c>
      <c r="DK361" s="1179" t="s">
        <v>149</v>
      </c>
      <c r="DL361" s="1180">
        <v>1</v>
      </c>
      <c r="DM361" s="1015">
        <v>4547254</v>
      </c>
      <c r="DN361" s="1025">
        <f t="shared" ref="DN361:DN368" si="6590">ROUND(DL361*DM361,0)</f>
        <v>4547254</v>
      </c>
      <c r="DO361" s="1174"/>
      <c r="DP361" s="898">
        <f t="shared" ref="DP361:DP368" si="6591">IF(EXACT(VLOOKUP(DI361,OFERTA_0,2,FALSE),DJ361),1,0)</f>
        <v>1</v>
      </c>
      <c r="DQ361" s="898">
        <f t="shared" ref="DQ361:DQ368" si="6592">IF(EXACT(VLOOKUP(DI361,OFERTA_0,3,FALSE),DK361),1,0)</f>
        <v>1</v>
      </c>
      <c r="DR361" s="899">
        <f t="shared" ref="DR361:DR368" si="6593">IF(EXACT(VLOOKUP(DI361,OFERTA_0,4,FALSE),DL361),1,0)</f>
        <v>1</v>
      </c>
      <c r="DS361" s="899">
        <f t="shared" ref="DS361:DS368" si="6594">IF(DM361=0,0,1)</f>
        <v>1</v>
      </c>
      <c r="DT361" s="899">
        <f t="shared" ref="DT361:DT368" si="6595">IF(DN361=0,0,1)</f>
        <v>1</v>
      </c>
      <c r="DU361" s="899">
        <f t="shared" ref="DU361:DU368" si="6596">PRODUCT(DP361:DT361)</f>
        <v>1</v>
      </c>
      <c r="DV361" s="966">
        <f t="shared" ref="DV361:DV368" si="6597">ROUND(DN361,0)</f>
        <v>4547254</v>
      </c>
      <c r="DW361" s="901">
        <f t="shared" ref="DW361:DW368" si="6598">DN361-DV361</f>
        <v>0</v>
      </c>
      <c r="DZ361" s="958" t="s">
        <v>367</v>
      </c>
      <c r="EA361" s="1190" t="s">
        <v>694</v>
      </c>
      <c r="EB361" s="1179" t="s">
        <v>149</v>
      </c>
      <c r="EC361" s="1180">
        <v>1</v>
      </c>
      <c r="ED361" s="1015">
        <v>1250000</v>
      </c>
      <c r="EE361" s="1025">
        <f t="shared" ref="EE361:EE368" si="6599">ROUND(EC361*ED361,0)</f>
        <v>1250000</v>
      </c>
      <c r="EF361" s="1174"/>
      <c r="EG361" s="898">
        <f t="shared" ref="EG361:EG368" si="6600">IF(EXACT(VLOOKUP(DZ361,OFERTA_0,2,FALSE),EA361),1,0)</f>
        <v>1</v>
      </c>
      <c r="EH361" s="898">
        <f t="shared" ref="EH361:EH368" si="6601">IF(EXACT(VLOOKUP(DZ361,OFERTA_0,3,FALSE),EB361),1,0)</f>
        <v>1</v>
      </c>
      <c r="EI361" s="899">
        <f t="shared" ref="EI361:EI368" si="6602">IF(EXACT(VLOOKUP(DZ361,OFERTA_0,4,FALSE),EC361),1,0)</f>
        <v>1</v>
      </c>
      <c r="EJ361" s="899">
        <f t="shared" ref="EJ361:EJ368" si="6603">IF(ED361=0,0,1)</f>
        <v>1</v>
      </c>
      <c r="EK361" s="899">
        <f t="shared" ref="EK361:EK368" si="6604">IF(EE361=0,0,1)</f>
        <v>1</v>
      </c>
      <c r="EL361" s="899">
        <f t="shared" ref="EL361:EL368" si="6605">PRODUCT(EG361:EK361)</f>
        <v>1</v>
      </c>
      <c r="EM361" s="966">
        <f t="shared" ref="EM361:EM368" si="6606">ROUND(EE361,0)</f>
        <v>1250000</v>
      </c>
      <c r="EN361" s="901">
        <f t="shared" ref="EN361:EN368" si="6607">EE361-EM361</f>
        <v>0</v>
      </c>
      <c r="EQ361" s="958" t="s">
        <v>367</v>
      </c>
      <c r="ER361" s="1190" t="s">
        <v>694</v>
      </c>
      <c r="ES361" s="1179" t="s">
        <v>149</v>
      </c>
      <c r="ET361" s="1180">
        <v>1</v>
      </c>
      <c r="EU361" s="1015">
        <v>27300000</v>
      </c>
      <c r="EV361" s="1025">
        <f t="shared" ref="EV361:EV368" si="6608">ROUND(ET361*EU361,0)</f>
        <v>27300000</v>
      </c>
      <c r="EW361" s="1174"/>
      <c r="EX361" s="898">
        <f t="shared" ref="EX361:EX368" si="6609">IF(EXACT(VLOOKUP(EQ361,OFERTA_0,2,FALSE),ER361),1,0)</f>
        <v>1</v>
      </c>
      <c r="EY361" s="898">
        <f t="shared" ref="EY361:EY368" si="6610">IF(EXACT(VLOOKUP(EQ361,OFERTA_0,3,FALSE),ES361),1,0)</f>
        <v>1</v>
      </c>
      <c r="EZ361" s="899">
        <f t="shared" ref="EZ361:EZ368" si="6611">IF(EXACT(VLOOKUP(EQ361,OFERTA_0,4,FALSE),ET361),1,0)</f>
        <v>1</v>
      </c>
      <c r="FA361" s="899">
        <f t="shared" ref="FA361:FA368" si="6612">IF(EU361=0,0,1)</f>
        <v>1</v>
      </c>
      <c r="FB361" s="899">
        <f t="shared" ref="FB361:FB368" si="6613">IF(EV361=0,0,1)</f>
        <v>1</v>
      </c>
      <c r="FC361" s="899">
        <f t="shared" ref="FC361:FC368" si="6614">PRODUCT(EX361:FB361)</f>
        <v>1</v>
      </c>
      <c r="FD361" s="966">
        <f t="shared" ref="FD361:FD368" si="6615">ROUND(EV361,0)</f>
        <v>27300000</v>
      </c>
      <c r="FE361" s="901">
        <f t="shared" ref="FE361:FE368" si="6616">EV361-FD361</f>
        <v>0</v>
      </c>
      <c r="FH361" s="958"/>
      <c r="FI361" s="1285"/>
      <c r="FJ361" s="1286"/>
      <c r="FK361" s="1287"/>
      <c r="FL361" s="1288"/>
      <c r="FM361" s="1025">
        <f t="shared" ref="FM361:FM368" si="6617">ROUND(FK361*FL361,0)</f>
        <v>0</v>
      </c>
      <c r="FN361" s="1174"/>
      <c r="FO361" s="898" t="e">
        <f t="shared" ref="FO361:FO368" si="6618">IF(EXACT(VLOOKUP(FH361,OFERTA_0,2,FALSE),FI361),1,0)</f>
        <v>#N/A</v>
      </c>
      <c r="FP361" s="898" t="e">
        <f t="shared" ref="FP361:FP368" si="6619">IF(EXACT(VLOOKUP(FH361,OFERTA_0,3,FALSE),FJ361),1,0)</f>
        <v>#N/A</v>
      </c>
      <c r="FQ361" s="899" t="e">
        <f t="shared" ref="FQ361:FQ368" si="6620">IF(EXACT(VLOOKUP(FH361,OFERTA_0,4,FALSE),FK361),1,0)</f>
        <v>#N/A</v>
      </c>
      <c r="FR361" s="899">
        <f t="shared" ref="FR361:FR368" si="6621">IF(FL361=0,0,1)</f>
        <v>0</v>
      </c>
      <c r="FS361" s="899">
        <f t="shared" ref="FS361:FS368" si="6622">IF(FM361=0,0,1)</f>
        <v>0</v>
      </c>
      <c r="FT361" s="899" t="e">
        <f t="shared" ref="FT361:FT368" si="6623">PRODUCT(FO361:FS361)</f>
        <v>#N/A</v>
      </c>
      <c r="FU361" s="966">
        <f t="shared" ref="FU361:FU368" si="6624">ROUND(FM361,0)</f>
        <v>0</v>
      </c>
      <c r="FV361" s="901">
        <f t="shared" ref="FV361:FV368" si="6625">FM361-FU361</f>
        <v>0</v>
      </c>
      <c r="FY361" s="958" t="s">
        <v>367</v>
      </c>
      <c r="FZ361" s="1190" t="s">
        <v>694</v>
      </c>
      <c r="GA361" s="1179" t="s">
        <v>149</v>
      </c>
      <c r="GB361" s="1180">
        <v>1</v>
      </c>
      <c r="GC361" s="1017">
        <v>27032900</v>
      </c>
      <c r="GD361" s="1025">
        <f t="shared" ref="GD361:GD368" si="6626">ROUND(GB361*GC361,0)</f>
        <v>27032900</v>
      </c>
      <c r="GE361" s="1174"/>
      <c r="GF361" s="898">
        <f t="shared" ref="GF361:GF368" si="6627">IF(EXACT(VLOOKUP(FY361,OFERTA_0,2,FALSE),FZ361),1,0)</f>
        <v>1</v>
      </c>
      <c r="GG361" s="898">
        <f t="shared" ref="GG361:GG368" si="6628">IF(EXACT(VLOOKUP(FY361,OFERTA_0,3,FALSE),GA361),1,0)</f>
        <v>1</v>
      </c>
      <c r="GH361" s="899">
        <f t="shared" ref="GH361:GH368" si="6629">IF(EXACT(VLOOKUP(FY361,OFERTA_0,4,FALSE),GB361),1,0)</f>
        <v>1</v>
      </c>
      <c r="GI361" s="899">
        <f t="shared" ref="GI361:GI368" si="6630">IF(GC361=0,0,1)</f>
        <v>1</v>
      </c>
      <c r="GJ361" s="899">
        <f t="shared" ref="GJ361:GJ368" si="6631">IF(GD361=0,0,1)</f>
        <v>1</v>
      </c>
      <c r="GK361" s="899">
        <f t="shared" ref="GK361:GK368" si="6632">PRODUCT(GF361:GJ361)</f>
        <v>1</v>
      </c>
      <c r="GL361" s="966">
        <f t="shared" ref="GL361:GL368" si="6633">ROUND(GD361,0)</f>
        <v>27032900</v>
      </c>
      <c r="GM361" s="901">
        <f t="shared" ref="GM361:GM368" si="6634">GD361-GL361</f>
        <v>0</v>
      </c>
      <c r="GP361" s="958" t="s">
        <v>367</v>
      </c>
      <c r="GQ361" s="1190" t="s">
        <v>694</v>
      </c>
      <c r="GR361" s="1179" t="s">
        <v>149</v>
      </c>
      <c r="GS361" s="1180">
        <v>1</v>
      </c>
      <c r="GT361" s="1015">
        <v>27000000</v>
      </c>
      <c r="GU361" s="1025">
        <f t="shared" ref="GU361:GU368" si="6635">ROUND(GS361*GT361,0)</f>
        <v>27000000</v>
      </c>
      <c r="GV361" s="1174"/>
      <c r="GW361" s="898">
        <f t="shared" ref="GW361:GW368" si="6636">IF(EXACT(VLOOKUP(GP361,OFERTA_0,2,FALSE),GQ361),1,0)</f>
        <v>1</v>
      </c>
      <c r="GX361" s="898">
        <f t="shared" ref="GX361:GX368" si="6637">IF(EXACT(VLOOKUP(GP361,OFERTA_0,3,FALSE),GR361),1,0)</f>
        <v>1</v>
      </c>
      <c r="GY361" s="899">
        <f t="shared" ref="GY361:GY368" si="6638">IF(EXACT(VLOOKUP(GP361,OFERTA_0,4,FALSE),GS361),1,0)</f>
        <v>1</v>
      </c>
      <c r="GZ361" s="899">
        <f t="shared" ref="GZ361:GZ368" si="6639">IF(GT361=0,0,1)</f>
        <v>1</v>
      </c>
      <c r="HA361" s="899">
        <f t="shared" ref="HA361:HA368" si="6640">IF(GU361=0,0,1)</f>
        <v>1</v>
      </c>
      <c r="HB361" s="899">
        <f t="shared" ref="HB361:HB368" si="6641">PRODUCT(GW361:HA361)</f>
        <v>1</v>
      </c>
      <c r="HC361" s="966">
        <f t="shared" ref="HC361:HC368" si="6642">ROUND(GU361,0)</f>
        <v>27000000</v>
      </c>
      <c r="HD361" s="901">
        <f t="shared" ref="HD361:HD368" si="6643">GU361-HC361</f>
        <v>0</v>
      </c>
      <c r="HG361" s="958" t="s">
        <v>367</v>
      </c>
      <c r="HH361" s="1190" t="s">
        <v>694</v>
      </c>
      <c r="HI361" s="1179" t="s">
        <v>149</v>
      </c>
      <c r="HJ361" s="1180">
        <v>1</v>
      </c>
      <c r="HK361" s="1015">
        <v>24998943</v>
      </c>
      <c r="HL361" s="1025">
        <f t="shared" ref="HL361:HL368" si="6644">ROUND(HJ361*HK361,0)</f>
        <v>24998943</v>
      </c>
      <c r="HM361" s="1174"/>
      <c r="HN361" s="898">
        <f t="shared" ref="HN361:HN368" si="6645">IF(EXACT(VLOOKUP(HG361,OFERTA_0,2,FALSE),HH361),1,0)</f>
        <v>1</v>
      </c>
      <c r="HO361" s="898">
        <f t="shared" ref="HO361:HO368" si="6646">IF(EXACT(VLOOKUP(HG361,OFERTA_0,3,FALSE),HI361),1,0)</f>
        <v>1</v>
      </c>
      <c r="HP361" s="899">
        <f t="shared" ref="HP361:HP368" si="6647">IF(EXACT(VLOOKUP(HG361,OFERTA_0,4,FALSE),HJ361),1,0)</f>
        <v>1</v>
      </c>
      <c r="HQ361" s="899">
        <f t="shared" ref="HQ361:HQ368" si="6648">IF(HK361=0,0,1)</f>
        <v>1</v>
      </c>
      <c r="HR361" s="899">
        <f t="shared" ref="HR361:HR368" si="6649">IF(HL361=0,0,1)</f>
        <v>1</v>
      </c>
      <c r="HS361" s="899">
        <f t="shared" ref="HS361:HS368" si="6650">PRODUCT(HN361:HR361)</f>
        <v>1</v>
      </c>
      <c r="HT361" s="966">
        <f t="shared" ref="HT361:HT368" si="6651">ROUND(HL361,0)</f>
        <v>24998943</v>
      </c>
      <c r="HU361" s="901">
        <f t="shared" ref="HU361:HU368" si="6652">HL361-HT361</f>
        <v>0</v>
      </c>
      <c r="HX361" s="958" t="s">
        <v>367</v>
      </c>
      <c r="HY361" s="1190" t="s">
        <v>694</v>
      </c>
      <c r="HZ361" s="1179" t="s">
        <v>149</v>
      </c>
      <c r="IA361" s="1180">
        <v>1</v>
      </c>
      <c r="IB361" s="1020">
        <v>3219876</v>
      </c>
      <c r="IC361" s="1027">
        <f t="shared" ref="IC361:IC368" si="6653">ROUND(IA361*IB361,0)</f>
        <v>3219876</v>
      </c>
      <c r="ID361" s="1174"/>
      <c r="IE361" s="898">
        <f t="shared" ref="IE361:IE368" si="6654">IF(EXACT(VLOOKUP(HX361,OFERTA_0,2,FALSE),HY361),1,0)</f>
        <v>1</v>
      </c>
      <c r="IF361" s="898">
        <f t="shared" ref="IF361:IF368" si="6655">IF(EXACT(VLOOKUP(HX361,OFERTA_0,3,FALSE),HZ361),1,0)</f>
        <v>1</v>
      </c>
      <c r="IG361" s="899">
        <f t="shared" ref="IG361:IG368" si="6656">IF(EXACT(VLOOKUP(HX361,OFERTA_0,4,FALSE),IA361),1,0)</f>
        <v>1</v>
      </c>
      <c r="IH361" s="899">
        <f t="shared" ref="IH361:IH368" si="6657">IF(IB361=0,0,1)</f>
        <v>1</v>
      </c>
      <c r="II361" s="899">
        <f t="shared" ref="II361:II368" si="6658">IF(IC361=0,0,1)</f>
        <v>1</v>
      </c>
      <c r="IJ361" s="899">
        <f t="shared" ref="IJ361:IJ368" si="6659">PRODUCT(IE361:II361)</f>
        <v>1</v>
      </c>
      <c r="IK361" s="966">
        <f t="shared" ref="IK361:IK368" si="6660">ROUND(IC361,0)</f>
        <v>3219876</v>
      </c>
      <c r="IL361" s="901">
        <f t="shared" ref="IL361:IL368" si="6661">IC361-IK361</f>
        <v>0</v>
      </c>
      <c r="IO361" s="958" t="s">
        <v>367</v>
      </c>
      <c r="IP361" s="1190" t="s">
        <v>694</v>
      </c>
      <c r="IQ361" s="1179" t="s">
        <v>149</v>
      </c>
      <c r="IR361" s="1180">
        <v>1</v>
      </c>
      <c r="IS361" s="1015">
        <v>7450000</v>
      </c>
      <c r="IT361" s="1025">
        <f t="shared" ref="IT361:IT368" si="6662">ROUND(IR361*IS361,0)</f>
        <v>7450000</v>
      </c>
      <c r="IU361" s="1174"/>
      <c r="IV361" s="898">
        <f t="shared" ref="IV361:IV368" si="6663">IF(EXACT(VLOOKUP(IO361,OFERTA_0,2,FALSE),IP361),1,0)</f>
        <v>1</v>
      </c>
      <c r="IW361" s="898">
        <f t="shared" ref="IW361:IW368" si="6664">IF(EXACT(VLOOKUP(IO361,OFERTA_0,3,FALSE),IQ361),1,0)</f>
        <v>1</v>
      </c>
      <c r="IX361" s="899">
        <f t="shared" ref="IX361:IX368" si="6665">IF(EXACT(VLOOKUP(IO361,OFERTA_0,4,FALSE),IR361),1,0)</f>
        <v>1</v>
      </c>
      <c r="IY361" s="899">
        <f t="shared" ref="IY361:IY368" si="6666">IF(IS361=0,0,1)</f>
        <v>1</v>
      </c>
      <c r="IZ361" s="899">
        <f t="shared" ref="IZ361:IZ368" si="6667">IF(IT361=0,0,1)</f>
        <v>1</v>
      </c>
      <c r="JA361" s="899">
        <f t="shared" ref="JA361:JA368" si="6668">PRODUCT(IV361:IZ361)</f>
        <v>1</v>
      </c>
      <c r="JB361" s="966">
        <f t="shared" ref="JB361:JB368" si="6669">ROUND(IT361,0)</f>
        <v>7450000</v>
      </c>
      <c r="JC361" s="901">
        <f t="shared" ref="JC361:JC368" si="6670">IT361-JB361</f>
        <v>0</v>
      </c>
      <c r="JF361" s="958" t="s">
        <v>367</v>
      </c>
      <c r="JG361" s="1190" t="s">
        <v>694</v>
      </c>
      <c r="JH361" s="1179" t="s">
        <v>149</v>
      </c>
      <c r="JI361" s="1180">
        <v>1</v>
      </c>
      <c r="JJ361" s="1015">
        <v>2865000</v>
      </c>
      <c r="JK361" s="1025">
        <f t="shared" ref="JK361:JK368" si="6671">ROUND(JI361*JJ361,0)</f>
        <v>2865000</v>
      </c>
      <c r="JL361" s="1174"/>
      <c r="JM361" s="898">
        <f t="shared" ref="JM361:JM368" si="6672">IF(EXACT(VLOOKUP(JF361,OFERTA_0,2,FALSE),JG361),1,0)</f>
        <v>1</v>
      </c>
      <c r="JN361" s="898">
        <f t="shared" ref="JN361:JN368" si="6673">IF(EXACT(VLOOKUP(JF361,OFERTA_0,3,FALSE),JH361),1,0)</f>
        <v>1</v>
      </c>
      <c r="JO361" s="899">
        <f t="shared" ref="JO361:JO368" si="6674">IF(EXACT(VLOOKUP(JF361,OFERTA_0,4,FALSE),JI361),1,0)</f>
        <v>1</v>
      </c>
      <c r="JP361" s="899">
        <f t="shared" ref="JP361:JP368" si="6675">IF(JJ361=0,0,1)</f>
        <v>1</v>
      </c>
      <c r="JQ361" s="899">
        <f t="shared" ref="JQ361:JQ368" si="6676">IF(JK361=0,0,1)</f>
        <v>1</v>
      </c>
      <c r="JR361" s="899">
        <f t="shared" ref="JR361:JR368" si="6677">PRODUCT(JM361:JQ361)</f>
        <v>1</v>
      </c>
      <c r="JS361" s="966">
        <f t="shared" ref="JS361:JS368" si="6678">ROUND(JK361,0)</f>
        <v>2865000</v>
      </c>
      <c r="JT361" s="901">
        <f t="shared" ref="JT361:JT368" si="6679">JK361-JS361</f>
        <v>0</v>
      </c>
      <c r="JW361" s="958" t="s">
        <v>367</v>
      </c>
      <c r="JX361" s="1190" t="s">
        <v>694</v>
      </c>
      <c r="JY361" s="1179" t="s">
        <v>149</v>
      </c>
      <c r="JZ361" s="1180">
        <v>1</v>
      </c>
      <c r="KA361" s="1015">
        <v>16377101.920799999</v>
      </c>
      <c r="KB361" s="1025">
        <f t="shared" ref="KB361:KB368" si="6680">ROUND(JZ361*KA361,0)</f>
        <v>16377102</v>
      </c>
      <c r="KC361" s="1174"/>
      <c r="KD361" s="898">
        <f t="shared" ref="KD361:KD368" si="6681">IF(EXACT(VLOOKUP(JW361,OFERTA_0,2,FALSE),JX361),1,0)</f>
        <v>1</v>
      </c>
      <c r="KE361" s="898">
        <f t="shared" ref="KE361:KE368" si="6682">IF(EXACT(VLOOKUP(JW361,OFERTA_0,3,FALSE),JY361),1,0)</f>
        <v>1</v>
      </c>
      <c r="KF361" s="899">
        <f t="shared" ref="KF361:KF368" si="6683">IF(EXACT(VLOOKUP(JW361,OFERTA_0,4,FALSE),JZ361),1,0)</f>
        <v>1</v>
      </c>
      <c r="KG361" s="899">
        <f t="shared" ref="KG361:KG368" si="6684">IF(KA361=0,0,1)</f>
        <v>1</v>
      </c>
      <c r="KH361" s="899">
        <f t="shared" ref="KH361:KH368" si="6685">IF(KB361=0,0,1)</f>
        <v>1</v>
      </c>
      <c r="KI361" s="899">
        <f t="shared" ref="KI361:KI368" si="6686">PRODUCT(KD361:KH361)</f>
        <v>1</v>
      </c>
      <c r="KJ361" s="966">
        <f t="shared" ref="KJ361:KJ368" si="6687">ROUND(KB361,0)</f>
        <v>16377102</v>
      </c>
      <c r="KK361" s="901">
        <f t="shared" ref="KK361:KK368" si="6688">KB361-KJ361</f>
        <v>0</v>
      </c>
      <c r="KN361" s="958" t="s">
        <v>367</v>
      </c>
      <c r="KO361" s="1190" t="s">
        <v>694</v>
      </c>
      <c r="KP361" s="1179" t="s">
        <v>149</v>
      </c>
      <c r="KQ361" s="1180">
        <v>1</v>
      </c>
      <c r="KR361" s="1015">
        <v>550000</v>
      </c>
      <c r="KS361" s="1025">
        <f t="shared" ref="KS361:KS368" si="6689">ROUND(KQ361*KR361,0)</f>
        <v>550000</v>
      </c>
      <c r="KT361" s="1174"/>
      <c r="KU361" s="898">
        <f t="shared" ref="KU361:KU368" si="6690">IF(EXACT(VLOOKUP(KN361,OFERTA_0,2,FALSE),KO361),1,0)</f>
        <v>1</v>
      </c>
      <c r="KV361" s="898">
        <f t="shared" ref="KV361:KV368" si="6691">IF(EXACT(VLOOKUP(KN361,OFERTA_0,3,FALSE),KP361),1,0)</f>
        <v>1</v>
      </c>
      <c r="KW361" s="899">
        <f t="shared" ref="KW361:KW368" si="6692">IF(EXACT(VLOOKUP(KN361,OFERTA_0,4,FALSE),KQ361),1,0)</f>
        <v>1</v>
      </c>
      <c r="KX361" s="899">
        <f t="shared" ref="KX361:KX368" si="6693">IF(KR361=0,0,1)</f>
        <v>1</v>
      </c>
      <c r="KY361" s="899">
        <f t="shared" ref="KY361:KY368" si="6694">IF(KS361=0,0,1)</f>
        <v>1</v>
      </c>
      <c r="KZ361" s="899">
        <f t="shared" ref="KZ361:KZ368" si="6695">PRODUCT(KU361:KY361)</f>
        <v>1</v>
      </c>
      <c r="LA361" s="966">
        <f t="shared" ref="LA361:LA368" si="6696">ROUND(KS361,0)</f>
        <v>550000</v>
      </c>
      <c r="LB361" s="901">
        <f t="shared" ref="LB361:LB368" si="6697">KS361-LA361</f>
        <v>0</v>
      </c>
      <c r="LE361" s="958" t="s">
        <v>367</v>
      </c>
      <c r="LF361" s="1190" t="s">
        <v>694</v>
      </c>
      <c r="LG361" s="1179" t="s">
        <v>149</v>
      </c>
      <c r="LH361" s="1180">
        <v>1</v>
      </c>
      <c r="LI361" s="1021">
        <v>4486500</v>
      </c>
      <c r="LJ361" s="1028">
        <f t="shared" ref="LJ361:LJ368" si="6698">ROUND(LH361*LI361,0)</f>
        <v>4486500</v>
      </c>
      <c r="LK361" s="1174"/>
      <c r="LL361" s="898">
        <f t="shared" ref="LL361:LL368" si="6699">IF(EXACT(VLOOKUP(LE361,OFERTA_0,2,FALSE),LF361),1,0)</f>
        <v>1</v>
      </c>
      <c r="LM361" s="898">
        <f t="shared" ref="LM361:LM368" si="6700">IF(EXACT(VLOOKUP(LE361,OFERTA_0,3,FALSE),LG361),1,0)</f>
        <v>1</v>
      </c>
      <c r="LN361" s="899">
        <f t="shared" ref="LN361:LN368" si="6701">IF(EXACT(VLOOKUP(LE361,OFERTA_0,4,FALSE),LH361),1,0)</f>
        <v>1</v>
      </c>
      <c r="LO361" s="899">
        <f t="shared" ref="LO361:LO368" si="6702">IF(LI361=0,0,1)</f>
        <v>1</v>
      </c>
      <c r="LP361" s="899">
        <f t="shared" ref="LP361:LP368" si="6703">IF(LJ361=0,0,1)</f>
        <v>1</v>
      </c>
      <c r="LQ361" s="899">
        <f t="shared" ref="LQ361:LQ368" si="6704">PRODUCT(LL361:LP361)</f>
        <v>1</v>
      </c>
      <c r="LR361" s="966">
        <f t="shared" ref="LR361:LR368" si="6705">ROUND(LJ361,0)</f>
        <v>4486500</v>
      </c>
      <c r="LS361" s="901">
        <f t="shared" ref="LS361:LS368" si="6706">LJ361-LR361</f>
        <v>0</v>
      </c>
      <c r="LV361" s="958" t="s">
        <v>367</v>
      </c>
      <c r="LW361" s="1190" t="s">
        <v>694</v>
      </c>
      <c r="LX361" s="1179" t="s">
        <v>149</v>
      </c>
      <c r="LY361" s="1180">
        <v>1</v>
      </c>
      <c r="LZ361" s="1015">
        <v>120250</v>
      </c>
      <c r="MA361" s="1025">
        <f t="shared" ref="MA361:MA368" si="6707">ROUND(LY361*LZ361,0)</f>
        <v>120250</v>
      </c>
      <c r="MB361" s="1174"/>
      <c r="MC361" s="898">
        <f t="shared" ref="MC361:MC368" si="6708">IF(EXACT(VLOOKUP(LV361,OFERTA_0,2,FALSE),LW361),1,0)</f>
        <v>1</v>
      </c>
      <c r="MD361" s="898">
        <f t="shared" ref="MD361:MD368" si="6709">IF(EXACT(VLOOKUP(LV361,OFERTA_0,3,FALSE),LX361),1,0)</f>
        <v>1</v>
      </c>
      <c r="ME361" s="899">
        <f t="shared" ref="ME361:ME368" si="6710">IF(EXACT(VLOOKUP(LV361,OFERTA_0,4,FALSE),LY361),1,0)</f>
        <v>1</v>
      </c>
      <c r="MF361" s="899">
        <f t="shared" ref="MF361:MF368" si="6711">IF(LZ361=0,0,1)</f>
        <v>1</v>
      </c>
      <c r="MG361" s="899">
        <f t="shared" ref="MG361:MG368" si="6712">IF(MA361=0,0,1)</f>
        <v>1</v>
      </c>
      <c r="MH361" s="899">
        <f t="shared" ref="MH361:MH368" si="6713">PRODUCT(MC361:MG361)</f>
        <v>1</v>
      </c>
      <c r="MI361" s="966">
        <f t="shared" ref="MI361:MI368" si="6714">ROUND(MA361,0)</f>
        <v>120250</v>
      </c>
      <c r="MJ361" s="901">
        <f t="shared" ref="MJ361:MJ368" si="6715">MA361-MI361</f>
        <v>0</v>
      </c>
      <c r="MM361" s="958" t="s">
        <v>367</v>
      </c>
      <c r="MN361" s="1190" t="s">
        <v>694</v>
      </c>
      <c r="MO361" s="1179" t="s">
        <v>149</v>
      </c>
      <c r="MP361" s="1180">
        <v>1</v>
      </c>
      <c r="MQ361" s="1015">
        <v>4275000</v>
      </c>
      <c r="MR361" s="1025">
        <f t="shared" ref="MR361:MR368" si="6716">ROUND(MP361*MQ361,0)</f>
        <v>4275000</v>
      </c>
      <c r="MS361" s="1174"/>
      <c r="MT361" s="898">
        <f t="shared" ref="MT361:MT368" si="6717">IF(EXACT(VLOOKUP(MM361,OFERTA_0,2,FALSE),MN361),1,0)</f>
        <v>1</v>
      </c>
      <c r="MU361" s="898">
        <f t="shared" ref="MU361:MU368" si="6718">IF(EXACT(VLOOKUP(MM361,OFERTA_0,3,FALSE),MO361),1,0)</f>
        <v>1</v>
      </c>
      <c r="MV361" s="899">
        <f t="shared" ref="MV361:MV368" si="6719">IF(EXACT(VLOOKUP(MM361,OFERTA_0,4,FALSE),MP361),1,0)</f>
        <v>1</v>
      </c>
      <c r="MW361" s="899">
        <f t="shared" ref="MW361:MW368" si="6720">IF(MQ361=0,0,1)</f>
        <v>1</v>
      </c>
      <c r="MX361" s="899">
        <f t="shared" ref="MX361:MX368" si="6721">IF(MR361=0,0,1)</f>
        <v>1</v>
      </c>
      <c r="MY361" s="899">
        <f t="shared" ref="MY361:MY368" si="6722">PRODUCT(MT361:MX361)</f>
        <v>1</v>
      </c>
      <c r="MZ361" s="966">
        <f t="shared" ref="MZ361:MZ368" si="6723">ROUND(MR361,0)</f>
        <v>4275000</v>
      </c>
      <c r="NA361" s="901">
        <f t="shared" ref="NA361:NA368" si="6724">MR361-MZ361</f>
        <v>0</v>
      </c>
      <c r="ND361" s="975" t="s">
        <v>367</v>
      </c>
      <c r="NE361" s="976" t="s">
        <v>694</v>
      </c>
      <c r="NF361" s="1175" t="s">
        <v>149</v>
      </c>
      <c r="NG361" s="1176">
        <v>1</v>
      </c>
      <c r="NH361" s="979">
        <v>559241.1</v>
      </c>
      <c r="NI361" s="980">
        <v>559241</v>
      </c>
      <c r="NJ361" s="1174"/>
      <c r="NK361" s="898">
        <f t="shared" ref="NK361:NK368" si="6725">IF(EXACT(VLOOKUP(ND361,OFERTA_0,2,FALSE),NE361),1,0)</f>
        <v>1</v>
      </c>
      <c r="NL361" s="898">
        <f t="shared" ref="NL361:NL368" si="6726">IF(EXACT(VLOOKUP(ND361,OFERTA_0,3,FALSE),NF361),1,0)</f>
        <v>1</v>
      </c>
      <c r="NM361" s="899">
        <f t="shared" ref="NM361:NM368" si="6727">IF(EXACT(VLOOKUP(ND361,OFERTA_0,4,FALSE),NG361),1,0)</f>
        <v>1</v>
      </c>
      <c r="NN361" s="899">
        <f t="shared" ref="NN361:NN368" si="6728">IF(NH361=0,0,1)</f>
        <v>1</v>
      </c>
      <c r="NO361" s="899">
        <f t="shared" ref="NO361:NO368" si="6729">IF(NI361=0,0,1)</f>
        <v>1</v>
      </c>
      <c r="NP361" s="899">
        <f t="shared" ref="NP361:NP368" si="6730">PRODUCT(NK361:NO361)</f>
        <v>1</v>
      </c>
      <c r="NQ361" s="966">
        <f t="shared" ref="NQ361:NQ368" si="6731">ROUND(NI361,0)</f>
        <v>559241</v>
      </c>
      <c r="NR361" s="901">
        <f t="shared" ref="NR361:NR368" si="6732">NI361-NQ361</f>
        <v>0</v>
      </c>
      <c r="NU361" s="981" t="s">
        <v>367</v>
      </c>
      <c r="NV361" s="982" t="s">
        <v>694</v>
      </c>
      <c r="NW361" s="1177" t="s">
        <v>149</v>
      </c>
      <c r="NX361" s="1178">
        <v>1</v>
      </c>
      <c r="NY361" s="1022">
        <v>564890</v>
      </c>
      <c r="NZ361" s="986">
        <f t="shared" ref="NZ361:NZ368" si="6733">ROUND(NX361*NY361,0)</f>
        <v>564890</v>
      </c>
      <c r="OA361" s="1174"/>
      <c r="OB361" s="898">
        <f t="shared" ref="OB361:OB368" si="6734">IF(EXACT(VLOOKUP(NU361,OFERTA_0,2,FALSE),NV361),1,0)</f>
        <v>1</v>
      </c>
      <c r="OC361" s="898">
        <f t="shared" ref="OC361:OC368" si="6735">IF(EXACT(VLOOKUP(NU361,OFERTA_0,3,FALSE),NW361),1,0)</f>
        <v>1</v>
      </c>
      <c r="OD361" s="899">
        <f t="shared" ref="OD361:OD368" si="6736">IF(EXACT(VLOOKUP(NU361,OFERTA_0,4,FALSE),NX361),1,0)</f>
        <v>1</v>
      </c>
      <c r="OE361" s="899">
        <f t="shared" ref="OE361:OE368" si="6737">IF(NY361=0,0,1)</f>
        <v>1</v>
      </c>
      <c r="OF361" s="899">
        <f t="shared" ref="OF361:OF368" si="6738">IF(NZ361=0,0,1)</f>
        <v>1</v>
      </c>
      <c r="OG361" s="899">
        <f t="shared" ref="OG361:OG368" si="6739">PRODUCT(OB361:OF361)</f>
        <v>1</v>
      </c>
      <c r="OH361" s="966">
        <f t="shared" ref="OH361:OH368" si="6740">ROUND(NZ361,0)</f>
        <v>564890</v>
      </c>
      <c r="OI361" s="901">
        <f t="shared" ref="OI361:OI368" si="6741">NZ361-OH361</f>
        <v>0</v>
      </c>
      <c r="OL361" s="958" t="s">
        <v>367</v>
      </c>
      <c r="OM361" s="1190" t="s">
        <v>694</v>
      </c>
      <c r="ON361" s="1179" t="s">
        <v>149</v>
      </c>
      <c r="OO361" s="1180">
        <v>1</v>
      </c>
      <c r="OP361" s="1015">
        <v>227818</v>
      </c>
      <c r="OQ361" s="1025">
        <f t="shared" ref="OQ361:OQ368" si="6742">ROUND(OO361*OP361,0)</f>
        <v>227818</v>
      </c>
      <c r="OR361" s="1174"/>
      <c r="OS361" s="898">
        <f t="shared" ref="OS361:OS368" si="6743">IF(EXACT(VLOOKUP(OL361,OFERTA_0,2,FALSE),OM361),1,0)</f>
        <v>1</v>
      </c>
      <c r="OT361" s="898">
        <f t="shared" ref="OT361:OT368" si="6744">IF(EXACT(VLOOKUP(OL361,OFERTA_0,3,FALSE),ON361),1,0)</f>
        <v>1</v>
      </c>
      <c r="OU361" s="899">
        <f t="shared" ref="OU361:OU368" si="6745">IF(EXACT(VLOOKUP(OL361,OFERTA_0,4,FALSE),OO361),1,0)</f>
        <v>1</v>
      </c>
      <c r="OV361" s="899">
        <f t="shared" ref="OV361:OV368" si="6746">IF(OP361=0,0,1)</f>
        <v>1</v>
      </c>
      <c r="OW361" s="899">
        <f t="shared" ref="OW361:OW368" si="6747">IF(OQ361=0,0,1)</f>
        <v>1</v>
      </c>
      <c r="OX361" s="899">
        <f t="shared" ref="OX361:OX368" si="6748">PRODUCT(OS361:OW361)</f>
        <v>1</v>
      </c>
      <c r="OY361" s="966">
        <f t="shared" ref="OY361:OY368" si="6749">ROUND(OQ361,0)</f>
        <v>227818</v>
      </c>
      <c r="OZ361" s="901">
        <f t="shared" ref="OZ361:OZ368" si="6750">OQ361-OY361</f>
        <v>0</v>
      </c>
      <c r="PC361" s="958" t="s">
        <v>367</v>
      </c>
      <c r="PD361" s="1190" t="s">
        <v>694</v>
      </c>
      <c r="PE361" s="1179" t="s">
        <v>149</v>
      </c>
      <c r="PF361" s="1180">
        <v>1</v>
      </c>
      <c r="PG361" s="1023">
        <v>8814119</v>
      </c>
      <c r="PH361" s="1029">
        <v>8814119</v>
      </c>
      <c r="PI361" s="1174"/>
      <c r="PJ361" s="898">
        <f t="shared" ref="PJ361:PJ368" si="6751">IF(EXACT(VLOOKUP(PC361,OFERTA_0,2,FALSE),PD361),1,0)</f>
        <v>1</v>
      </c>
      <c r="PK361" s="898">
        <f t="shared" ref="PK361:PK368" si="6752">IF(EXACT(VLOOKUP(PC361,OFERTA_0,3,FALSE),PE361),1,0)</f>
        <v>1</v>
      </c>
      <c r="PL361" s="899">
        <f t="shared" ref="PL361:PL368" si="6753">IF(EXACT(VLOOKUP(PC361,OFERTA_0,4,FALSE),PF361),1,0)</f>
        <v>1</v>
      </c>
      <c r="PM361" s="899">
        <f t="shared" ref="PM361:PM368" si="6754">IF(PG361=0,0,1)</f>
        <v>1</v>
      </c>
      <c r="PN361" s="899">
        <f t="shared" ref="PN361:PN368" si="6755">IF(PH361=0,0,1)</f>
        <v>1</v>
      </c>
      <c r="PO361" s="899">
        <f t="shared" ref="PO361:PO368" si="6756">PRODUCT(PJ361:PN361)</f>
        <v>1</v>
      </c>
      <c r="PP361" s="966">
        <f t="shared" ref="PP361:PP368" si="6757">ROUND(PH361,0)</f>
        <v>8814119</v>
      </c>
      <c r="PQ361" s="901">
        <f t="shared" ref="PQ361:PQ368" si="6758">PH361-PP361</f>
        <v>0</v>
      </c>
      <c r="PT361" s="958" t="s">
        <v>367</v>
      </c>
      <c r="PU361" s="1190" t="s">
        <v>694</v>
      </c>
      <c r="PV361" s="1179" t="s">
        <v>149</v>
      </c>
      <c r="PW361" s="1180">
        <v>1</v>
      </c>
      <c r="PX361" s="1015">
        <v>27255800</v>
      </c>
      <c r="PY361" s="1025">
        <f t="shared" ref="PY361:PY368" si="6759">ROUND(PW361*PX361,0)</f>
        <v>27255800</v>
      </c>
      <c r="PZ361" s="1174"/>
      <c r="QA361" s="898">
        <f t="shared" ref="QA361:QA368" si="6760">IF(EXACT(VLOOKUP(PT361,OFERTA_0,2,FALSE),PU361),1,0)</f>
        <v>1</v>
      </c>
      <c r="QB361" s="898">
        <f t="shared" ref="QB361:QB368" si="6761">IF(EXACT(VLOOKUP(PT361,OFERTA_0,3,FALSE),PV361),1,0)</f>
        <v>1</v>
      </c>
      <c r="QC361" s="899">
        <f t="shared" ref="QC361:QC368" si="6762">IF(EXACT(VLOOKUP(PT361,OFERTA_0,4,FALSE),PW361),1,0)</f>
        <v>1</v>
      </c>
      <c r="QD361" s="899">
        <f t="shared" ref="QD361:QD368" si="6763">IF(PX361=0,0,1)</f>
        <v>1</v>
      </c>
      <c r="QE361" s="899">
        <f t="shared" ref="QE361:QE368" si="6764">IF(PY361=0,0,1)</f>
        <v>1</v>
      </c>
      <c r="QF361" s="899">
        <f t="shared" ref="QF361:QF368" si="6765">PRODUCT(QA361:QE361)</f>
        <v>1</v>
      </c>
      <c r="QG361" s="966">
        <f t="shared" ref="QG361:QG368" si="6766">ROUND(PY361,0)</f>
        <v>27255800</v>
      </c>
      <c r="QH361" s="901">
        <f t="shared" ref="QH361:QH368" si="6767">PY361-QG361</f>
        <v>0</v>
      </c>
      <c r="QK361" s="958" t="s">
        <v>367</v>
      </c>
      <c r="QL361" s="1190" t="s">
        <v>694</v>
      </c>
      <c r="QM361" s="1179" t="s">
        <v>149</v>
      </c>
      <c r="QN361" s="1180">
        <v>1</v>
      </c>
      <c r="QO361" s="1021">
        <v>4508932.4999999991</v>
      </c>
      <c r="QP361" s="1028">
        <f t="shared" ref="QP361:QP368" si="6768">ROUND(QN361*QO361,0)</f>
        <v>4508933</v>
      </c>
      <c r="QQ361" s="1174"/>
      <c r="QR361" s="898">
        <f t="shared" ref="QR361:QR368" si="6769">IF(EXACT(VLOOKUP(QK361,OFERTA_0,2,FALSE),QL361),1,0)</f>
        <v>1</v>
      </c>
      <c r="QS361" s="898">
        <f t="shared" ref="QS361:QS368" si="6770">IF(EXACT(VLOOKUP(QK361,OFERTA_0,3,FALSE),QM361),1,0)</f>
        <v>1</v>
      </c>
      <c r="QT361" s="899">
        <f t="shared" ref="QT361:QT368" si="6771">IF(EXACT(VLOOKUP(QK361,OFERTA_0,4,FALSE),QN361),1,0)</f>
        <v>1</v>
      </c>
      <c r="QU361" s="899">
        <f t="shared" ref="QU361:QU368" si="6772">IF(QO361=0,0,1)</f>
        <v>1</v>
      </c>
      <c r="QV361" s="899">
        <f t="shared" ref="QV361:QV368" si="6773">IF(QP361=0,0,1)</f>
        <v>1</v>
      </c>
      <c r="QW361" s="899">
        <f t="shared" ref="QW361:QW368" si="6774">PRODUCT(QR361:QV361)</f>
        <v>1</v>
      </c>
      <c r="QX361" s="966">
        <f t="shared" ref="QX361:QX368" si="6775">ROUND(QP361,0)</f>
        <v>4508933</v>
      </c>
      <c r="QY361" s="901">
        <f t="shared" ref="QY361:QY368" si="6776">QP361-QX361</f>
        <v>0</v>
      </c>
      <c r="RB361" s="419"/>
      <c r="RC361" s="437"/>
      <c r="RD361" s="438"/>
      <c r="RE361" s="439"/>
      <c r="RF361" s="440"/>
      <c r="RG361" s="416"/>
      <c r="RH361" s="416"/>
      <c r="RI361" s="898" t="e">
        <f>IF(EXACT(VLOOKUP(RB361,OFERTA_0,2,FALSE),RC361),1,0)</f>
        <v>#N/A</v>
      </c>
      <c r="RJ361" s="898" t="e">
        <f>IF(EXACT(VLOOKUP(RB361,OFERTA_0,3,FALSE),RD361),1,0)</f>
        <v>#N/A</v>
      </c>
      <c r="RK361" s="899" t="e">
        <f>IF(EXACT(VLOOKUP(RB361,OFERTA_0,4,FALSE),RE361),1,0)</f>
        <v>#N/A</v>
      </c>
      <c r="RL361" s="899">
        <f>IF(RF361=0,0,1)</f>
        <v>0</v>
      </c>
      <c r="RM361" s="899">
        <f>IF(RG361=0,0,1)</f>
        <v>0</v>
      </c>
      <c r="RN361" s="899" t="e">
        <f>PRODUCT(RI361:RM361)</f>
        <v>#N/A</v>
      </c>
      <c r="RO361" s="966">
        <f>ROUND(RG361,0)</f>
        <v>0</v>
      </c>
      <c r="RP361" s="901">
        <f>RG361-RO361</f>
        <v>0</v>
      </c>
      <c r="RS361" s="419"/>
      <c r="RT361" s="437"/>
      <c r="RU361" s="438"/>
      <c r="RV361" s="439"/>
      <c r="RW361" s="440"/>
      <c r="RX361" s="416"/>
      <c r="RY361" s="416"/>
      <c r="RZ361" s="898" t="e">
        <f>IF(EXACT(VLOOKUP(RS361,OFERTA_0,2,FALSE),RT361),1,0)</f>
        <v>#N/A</v>
      </c>
      <c r="SA361" s="898" t="e">
        <f>IF(EXACT(VLOOKUP(RS361,OFERTA_0,3,FALSE),RU361),1,0)</f>
        <v>#N/A</v>
      </c>
      <c r="SB361" s="899" t="e">
        <f>IF(EXACT(VLOOKUP(RS361,OFERTA_0,4,FALSE),RV361),1,0)</f>
        <v>#N/A</v>
      </c>
      <c r="SC361" s="899">
        <f>IF(RW361=0,0,1)</f>
        <v>0</v>
      </c>
      <c r="SD361" s="899">
        <f>IF(RX361=0,0,1)</f>
        <v>0</v>
      </c>
      <c r="SE361" s="899" t="e">
        <f>PRODUCT(RZ361:SD361)</f>
        <v>#N/A</v>
      </c>
      <c r="SF361" s="966">
        <f>ROUND(RX361,0)</f>
        <v>0</v>
      </c>
      <c r="SG361" s="901">
        <f>RX361-SF361</f>
        <v>0</v>
      </c>
      <c r="SJ361" s="419"/>
      <c r="SK361" s="437"/>
      <c r="SL361" s="438"/>
      <c r="SM361" s="439"/>
      <c r="SN361" s="440"/>
      <c r="SO361" s="416"/>
      <c r="SP361" s="416"/>
      <c r="SQ361" s="898" t="e">
        <f>IF(EXACT(VLOOKUP(SJ361,OFERTA_0,2,FALSE),SK361),1,0)</f>
        <v>#N/A</v>
      </c>
      <c r="SR361" s="898" t="e">
        <f>IF(EXACT(VLOOKUP(SJ361,OFERTA_0,3,FALSE),SL361),1,0)</f>
        <v>#N/A</v>
      </c>
      <c r="SS361" s="899" t="e">
        <f>IF(EXACT(VLOOKUP(SJ361,OFERTA_0,4,FALSE),SM361),1,0)</f>
        <v>#N/A</v>
      </c>
      <c r="ST361" s="899">
        <f>IF(SN361=0,0,1)</f>
        <v>0</v>
      </c>
      <c r="SU361" s="899">
        <f>IF(SO361=0,0,1)</f>
        <v>0</v>
      </c>
      <c r="SV361" s="899" t="e">
        <f>PRODUCT(SQ361:SU361)</f>
        <v>#N/A</v>
      </c>
      <c r="SW361" s="966">
        <f>ROUND(SO361,0)</f>
        <v>0</v>
      </c>
      <c r="SX361" s="901">
        <f>SO361-SW361</f>
        <v>0</v>
      </c>
    </row>
    <row r="362" spans="2:518" ht="65.25" customHeight="1" thickTop="1" thickBot="1">
      <c r="B362" s="958" t="s">
        <v>368</v>
      </c>
      <c r="C362" s="1190" t="s">
        <v>695</v>
      </c>
      <c r="D362" s="1179" t="s">
        <v>149</v>
      </c>
      <c r="E362" s="1180">
        <v>1</v>
      </c>
      <c r="F362" s="1015"/>
      <c r="G362" s="1025">
        <f t="shared" si="6539"/>
        <v>0</v>
      </c>
      <c r="H362" s="1016"/>
      <c r="K362" s="958" t="s">
        <v>368</v>
      </c>
      <c r="L362" s="1190" t="s">
        <v>695</v>
      </c>
      <c r="M362" s="1179" t="s">
        <v>149</v>
      </c>
      <c r="N362" s="1180">
        <v>1</v>
      </c>
      <c r="O362" s="1017">
        <v>1676257</v>
      </c>
      <c r="P362" s="1025">
        <f t="shared" si="6540"/>
        <v>1676257</v>
      </c>
      <c r="Q362" s="1016"/>
      <c r="R362" s="898">
        <f t="shared" ref="R362:R368" si="6777">IF(EXACT(VLOOKUP(K362,OFERTA_0,2,FALSE),L362),1,0)</f>
        <v>1</v>
      </c>
      <c r="S362" s="898">
        <f t="shared" ref="S362:S368" si="6778">IF(EXACT(VLOOKUP(K362,OFERTA_0,3,FALSE),M362),1,0)</f>
        <v>1</v>
      </c>
      <c r="T362" s="899">
        <f t="shared" ref="T362:T368" si="6779">IF(EXACT(VLOOKUP(K362,OFERTA_0,4,FALSE),N362),1,0)</f>
        <v>1</v>
      </c>
      <c r="U362" s="899">
        <f t="shared" si="6541"/>
        <v>1</v>
      </c>
      <c r="V362" s="899">
        <f t="shared" si="6541"/>
        <v>1</v>
      </c>
      <c r="W362" s="899">
        <f t="shared" si="6542"/>
        <v>1</v>
      </c>
      <c r="X362" s="966">
        <f t="shared" si="6543"/>
        <v>1676257</v>
      </c>
      <c r="Y362" s="901">
        <f t="shared" si="6544"/>
        <v>0</v>
      </c>
      <c r="Z362" s="872"/>
      <c r="AA362" s="872"/>
      <c r="AB362" s="958" t="s">
        <v>368</v>
      </c>
      <c r="AC362" s="1190" t="s">
        <v>695</v>
      </c>
      <c r="AD362" s="1179" t="s">
        <v>149</v>
      </c>
      <c r="AE362" s="1180">
        <v>1</v>
      </c>
      <c r="AF362" s="1015">
        <v>300000</v>
      </c>
      <c r="AG362" s="1025">
        <f t="shared" si="6545"/>
        <v>300000</v>
      </c>
      <c r="AH362" s="1016"/>
      <c r="AI362" s="898">
        <f t="shared" si="6546"/>
        <v>1</v>
      </c>
      <c r="AJ362" s="898">
        <f t="shared" si="6547"/>
        <v>1</v>
      </c>
      <c r="AK362" s="899">
        <f t="shared" si="6548"/>
        <v>1</v>
      </c>
      <c r="AL362" s="899">
        <f t="shared" si="6549"/>
        <v>1</v>
      </c>
      <c r="AM362" s="899">
        <f t="shared" si="6550"/>
        <v>1</v>
      </c>
      <c r="AN362" s="899">
        <f t="shared" si="6551"/>
        <v>1</v>
      </c>
      <c r="AO362" s="966">
        <f t="shared" si="6552"/>
        <v>300000</v>
      </c>
      <c r="AP362" s="901">
        <f t="shared" si="6553"/>
        <v>0</v>
      </c>
      <c r="AQ362" s="872"/>
      <c r="AR362" s="872"/>
      <c r="AS362" s="958" t="s">
        <v>368</v>
      </c>
      <c r="AT362" s="1191" t="s">
        <v>695</v>
      </c>
      <c r="AU362" s="1179" t="s">
        <v>149</v>
      </c>
      <c r="AV362" s="1180">
        <v>1</v>
      </c>
      <c r="AW362" s="1019">
        <v>1400000</v>
      </c>
      <c r="AX362" s="1026">
        <f t="shared" si="6554"/>
        <v>1400000</v>
      </c>
      <c r="AY362" s="1016"/>
      <c r="AZ362" s="898">
        <f t="shared" si="6555"/>
        <v>1</v>
      </c>
      <c r="BA362" s="898">
        <f t="shared" si="6556"/>
        <v>1</v>
      </c>
      <c r="BB362" s="899">
        <f t="shared" si="6557"/>
        <v>1</v>
      </c>
      <c r="BC362" s="899">
        <f t="shared" si="6558"/>
        <v>1</v>
      </c>
      <c r="BD362" s="899">
        <f t="shared" si="6559"/>
        <v>1</v>
      </c>
      <c r="BE362" s="899">
        <f t="shared" si="6560"/>
        <v>1</v>
      </c>
      <c r="BF362" s="966">
        <f t="shared" si="6561"/>
        <v>1400000</v>
      </c>
      <c r="BG362" s="901">
        <f t="shared" si="6562"/>
        <v>0</v>
      </c>
      <c r="BJ362" s="958" t="s">
        <v>368</v>
      </c>
      <c r="BK362" s="1190" t="s">
        <v>695</v>
      </c>
      <c r="BL362" s="1179" t="s">
        <v>149</v>
      </c>
      <c r="BM362" s="1180">
        <v>1</v>
      </c>
      <c r="BN362" s="1015">
        <v>1600000</v>
      </c>
      <c r="BO362" s="1025">
        <f t="shared" si="6563"/>
        <v>1600000</v>
      </c>
      <c r="BP362" s="1016"/>
      <c r="BQ362" s="898">
        <f t="shared" si="6564"/>
        <v>1</v>
      </c>
      <c r="BR362" s="898">
        <f t="shared" si="6565"/>
        <v>1</v>
      </c>
      <c r="BS362" s="899">
        <f t="shared" si="6566"/>
        <v>1</v>
      </c>
      <c r="BT362" s="899">
        <f t="shared" si="6567"/>
        <v>1</v>
      </c>
      <c r="BU362" s="899">
        <f t="shared" si="6568"/>
        <v>1</v>
      </c>
      <c r="BV362" s="899">
        <f t="shared" si="6569"/>
        <v>1</v>
      </c>
      <c r="BW362" s="966">
        <f t="shared" si="6570"/>
        <v>1600000</v>
      </c>
      <c r="BX362" s="901">
        <f t="shared" si="6571"/>
        <v>0</v>
      </c>
      <c r="CA362" s="958" t="s">
        <v>368</v>
      </c>
      <c r="CB362" s="1190" t="s">
        <v>695</v>
      </c>
      <c r="CC362" s="1179" t="s">
        <v>149</v>
      </c>
      <c r="CD362" s="1180">
        <v>1</v>
      </c>
      <c r="CE362" s="1015">
        <v>1632674</v>
      </c>
      <c r="CF362" s="1025">
        <f t="shared" si="6572"/>
        <v>1632674</v>
      </c>
      <c r="CG362" s="1016"/>
      <c r="CH362" s="898">
        <f t="shared" si="6573"/>
        <v>1</v>
      </c>
      <c r="CI362" s="898">
        <f t="shared" si="6574"/>
        <v>1</v>
      </c>
      <c r="CJ362" s="899">
        <f t="shared" si="6575"/>
        <v>1</v>
      </c>
      <c r="CK362" s="899">
        <f t="shared" si="6576"/>
        <v>1</v>
      </c>
      <c r="CL362" s="899">
        <f t="shared" si="6577"/>
        <v>1</v>
      </c>
      <c r="CM362" s="899">
        <f t="shared" si="6578"/>
        <v>1</v>
      </c>
      <c r="CN362" s="966">
        <f t="shared" si="6579"/>
        <v>1632674</v>
      </c>
      <c r="CO362" s="901">
        <f t="shared" si="6580"/>
        <v>0</v>
      </c>
      <c r="CR362" s="958" t="s">
        <v>368</v>
      </c>
      <c r="CS362" s="1190" t="s">
        <v>695</v>
      </c>
      <c r="CT362" s="1179" t="s">
        <v>149</v>
      </c>
      <c r="CU362" s="1180">
        <v>1</v>
      </c>
      <c r="CV362" s="1015">
        <v>580000</v>
      </c>
      <c r="CW362" s="1025">
        <f t="shared" si="6581"/>
        <v>580000</v>
      </c>
      <c r="CX362" s="1016"/>
      <c r="CY362" s="898">
        <f t="shared" si="6582"/>
        <v>1</v>
      </c>
      <c r="CZ362" s="898">
        <f t="shared" si="6583"/>
        <v>1</v>
      </c>
      <c r="DA362" s="899">
        <f t="shared" si="6584"/>
        <v>1</v>
      </c>
      <c r="DB362" s="899">
        <f t="shared" si="6585"/>
        <v>1</v>
      </c>
      <c r="DC362" s="899">
        <f t="shared" si="6586"/>
        <v>1</v>
      </c>
      <c r="DD362" s="899">
        <f t="shared" si="6587"/>
        <v>1</v>
      </c>
      <c r="DE362" s="966">
        <f t="shared" si="6588"/>
        <v>580000</v>
      </c>
      <c r="DF362" s="901">
        <f t="shared" si="6589"/>
        <v>0</v>
      </c>
      <c r="DI362" s="958" t="s">
        <v>368</v>
      </c>
      <c r="DJ362" s="1190" t="s">
        <v>695</v>
      </c>
      <c r="DK362" s="1179" t="s">
        <v>149</v>
      </c>
      <c r="DL362" s="1180">
        <v>1</v>
      </c>
      <c r="DM362" s="1015">
        <v>1069942</v>
      </c>
      <c r="DN362" s="1025">
        <f t="shared" si="6590"/>
        <v>1069942</v>
      </c>
      <c r="DO362" s="1016"/>
      <c r="DP362" s="898">
        <f t="shared" si="6591"/>
        <v>1</v>
      </c>
      <c r="DQ362" s="898">
        <f t="shared" si="6592"/>
        <v>1</v>
      </c>
      <c r="DR362" s="899">
        <f t="shared" si="6593"/>
        <v>1</v>
      </c>
      <c r="DS362" s="899">
        <f t="shared" si="6594"/>
        <v>1</v>
      </c>
      <c r="DT362" s="899">
        <f t="shared" si="6595"/>
        <v>1</v>
      </c>
      <c r="DU362" s="899">
        <f t="shared" si="6596"/>
        <v>1</v>
      </c>
      <c r="DV362" s="966">
        <f t="shared" si="6597"/>
        <v>1069942</v>
      </c>
      <c r="DW362" s="901">
        <f t="shared" si="6598"/>
        <v>0</v>
      </c>
      <c r="DZ362" s="958" t="s">
        <v>368</v>
      </c>
      <c r="EA362" s="1190" t="s">
        <v>695</v>
      </c>
      <c r="EB362" s="1179" t="s">
        <v>149</v>
      </c>
      <c r="EC362" s="1180">
        <v>1</v>
      </c>
      <c r="ED362" s="1015">
        <v>254000</v>
      </c>
      <c r="EE362" s="1025">
        <f t="shared" si="6599"/>
        <v>254000</v>
      </c>
      <c r="EF362" s="1016"/>
      <c r="EG362" s="898">
        <f t="shared" si="6600"/>
        <v>1</v>
      </c>
      <c r="EH362" s="898">
        <f t="shared" si="6601"/>
        <v>1</v>
      </c>
      <c r="EI362" s="899">
        <f t="shared" si="6602"/>
        <v>1</v>
      </c>
      <c r="EJ362" s="899">
        <f t="shared" si="6603"/>
        <v>1</v>
      </c>
      <c r="EK362" s="899">
        <f t="shared" si="6604"/>
        <v>1</v>
      </c>
      <c r="EL362" s="899">
        <f t="shared" si="6605"/>
        <v>1</v>
      </c>
      <c r="EM362" s="966">
        <f t="shared" si="6606"/>
        <v>254000</v>
      </c>
      <c r="EN362" s="901">
        <f t="shared" si="6607"/>
        <v>0</v>
      </c>
      <c r="EQ362" s="958" t="s">
        <v>368</v>
      </c>
      <c r="ER362" s="1190" t="s">
        <v>695</v>
      </c>
      <c r="ES362" s="1179" t="s">
        <v>149</v>
      </c>
      <c r="ET362" s="1180">
        <v>1</v>
      </c>
      <c r="EU362" s="1015">
        <v>1650000</v>
      </c>
      <c r="EV362" s="1025">
        <f t="shared" si="6608"/>
        <v>1650000</v>
      </c>
      <c r="EW362" s="1016"/>
      <c r="EX362" s="898">
        <f t="shared" si="6609"/>
        <v>1</v>
      </c>
      <c r="EY362" s="898">
        <f t="shared" si="6610"/>
        <v>1</v>
      </c>
      <c r="EZ362" s="899">
        <f t="shared" si="6611"/>
        <v>1</v>
      </c>
      <c r="FA362" s="899">
        <f t="shared" si="6612"/>
        <v>1</v>
      </c>
      <c r="FB362" s="899">
        <f t="shared" si="6613"/>
        <v>1</v>
      </c>
      <c r="FC362" s="899">
        <f t="shared" si="6614"/>
        <v>1</v>
      </c>
      <c r="FD362" s="966">
        <f t="shared" si="6615"/>
        <v>1650000</v>
      </c>
      <c r="FE362" s="901">
        <f t="shared" si="6616"/>
        <v>0</v>
      </c>
      <c r="FH362" s="958"/>
      <c r="FI362" s="1190"/>
      <c r="FJ362" s="1179"/>
      <c r="FK362" s="1180"/>
      <c r="FL362" s="1015"/>
      <c r="FM362" s="1025">
        <f t="shared" si="6617"/>
        <v>0</v>
      </c>
      <c r="FN362" s="1016"/>
      <c r="FO362" s="898" t="e">
        <f t="shared" si="6618"/>
        <v>#N/A</v>
      </c>
      <c r="FP362" s="898" t="e">
        <f t="shared" si="6619"/>
        <v>#N/A</v>
      </c>
      <c r="FQ362" s="899" t="e">
        <f t="shared" si="6620"/>
        <v>#N/A</v>
      </c>
      <c r="FR362" s="899">
        <f t="shared" si="6621"/>
        <v>0</v>
      </c>
      <c r="FS362" s="899">
        <f t="shared" si="6622"/>
        <v>0</v>
      </c>
      <c r="FT362" s="899" t="e">
        <f t="shared" si="6623"/>
        <v>#N/A</v>
      </c>
      <c r="FU362" s="966">
        <f t="shared" si="6624"/>
        <v>0</v>
      </c>
      <c r="FV362" s="901">
        <f t="shared" si="6625"/>
        <v>0</v>
      </c>
      <c r="FY362" s="958" t="s">
        <v>368</v>
      </c>
      <c r="FZ362" s="1190" t="s">
        <v>695</v>
      </c>
      <c r="GA362" s="1179" t="s">
        <v>149</v>
      </c>
      <c r="GB362" s="1180">
        <v>1</v>
      </c>
      <c r="GC362" s="1017">
        <v>1676257</v>
      </c>
      <c r="GD362" s="1025">
        <f t="shared" si="6626"/>
        <v>1676257</v>
      </c>
      <c r="GE362" s="1016"/>
      <c r="GF362" s="898">
        <f t="shared" si="6627"/>
        <v>1</v>
      </c>
      <c r="GG362" s="898">
        <f t="shared" si="6628"/>
        <v>1</v>
      </c>
      <c r="GH362" s="899">
        <f t="shared" si="6629"/>
        <v>1</v>
      </c>
      <c r="GI362" s="899">
        <f t="shared" si="6630"/>
        <v>1</v>
      </c>
      <c r="GJ362" s="899">
        <f t="shared" si="6631"/>
        <v>1</v>
      </c>
      <c r="GK362" s="899">
        <f t="shared" si="6632"/>
        <v>1</v>
      </c>
      <c r="GL362" s="966">
        <f t="shared" si="6633"/>
        <v>1676257</v>
      </c>
      <c r="GM362" s="901">
        <f t="shared" si="6634"/>
        <v>0</v>
      </c>
      <c r="GP362" s="958" t="s">
        <v>368</v>
      </c>
      <c r="GQ362" s="1190" t="s">
        <v>695</v>
      </c>
      <c r="GR362" s="1179" t="s">
        <v>149</v>
      </c>
      <c r="GS362" s="1180">
        <v>1</v>
      </c>
      <c r="GT362" s="1015">
        <v>1640000</v>
      </c>
      <c r="GU362" s="1025">
        <f t="shared" si="6635"/>
        <v>1640000</v>
      </c>
      <c r="GV362" s="1016"/>
      <c r="GW362" s="898">
        <f t="shared" si="6636"/>
        <v>1</v>
      </c>
      <c r="GX362" s="898">
        <f t="shared" si="6637"/>
        <v>1</v>
      </c>
      <c r="GY362" s="899">
        <f t="shared" si="6638"/>
        <v>1</v>
      </c>
      <c r="GZ362" s="899">
        <f t="shared" si="6639"/>
        <v>1</v>
      </c>
      <c r="HA362" s="899">
        <f t="shared" si="6640"/>
        <v>1</v>
      </c>
      <c r="HB362" s="899">
        <f t="shared" si="6641"/>
        <v>1</v>
      </c>
      <c r="HC362" s="966">
        <f t="shared" si="6642"/>
        <v>1640000</v>
      </c>
      <c r="HD362" s="901">
        <f t="shared" si="6643"/>
        <v>0</v>
      </c>
      <c r="HG362" s="958" t="s">
        <v>368</v>
      </c>
      <c r="HH362" s="1190" t="s">
        <v>695</v>
      </c>
      <c r="HI362" s="1179" t="s">
        <v>149</v>
      </c>
      <c r="HJ362" s="1180">
        <v>1</v>
      </c>
      <c r="HK362" s="1015">
        <v>301365</v>
      </c>
      <c r="HL362" s="1025">
        <f t="shared" si="6644"/>
        <v>301365</v>
      </c>
      <c r="HM362" s="1016"/>
      <c r="HN362" s="898">
        <f t="shared" si="6645"/>
        <v>1</v>
      </c>
      <c r="HO362" s="898">
        <f t="shared" si="6646"/>
        <v>1</v>
      </c>
      <c r="HP362" s="899">
        <f t="shared" si="6647"/>
        <v>1</v>
      </c>
      <c r="HQ362" s="899">
        <f t="shared" si="6648"/>
        <v>1</v>
      </c>
      <c r="HR362" s="899">
        <f t="shared" si="6649"/>
        <v>1</v>
      </c>
      <c r="HS362" s="899">
        <f t="shared" si="6650"/>
        <v>1</v>
      </c>
      <c r="HT362" s="966">
        <f t="shared" si="6651"/>
        <v>301365</v>
      </c>
      <c r="HU362" s="901">
        <f t="shared" si="6652"/>
        <v>0</v>
      </c>
      <c r="HX362" s="958" t="s">
        <v>368</v>
      </c>
      <c r="HY362" s="1190" t="s">
        <v>695</v>
      </c>
      <c r="HZ362" s="1179" t="s">
        <v>149</v>
      </c>
      <c r="IA362" s="1180">
        <v>1</v>
      </c>
      <c r="IB362" s="1020">
        <v>765000</v>
      </c>
      <c r="IC362" s="1027">
        <f t="shared" si="6653"/>
        <v>765000</v>
      </c>
      <c r="ID362" s="1016"/>
      <c r="IE362" s="898">
        <f t="shared" si="6654"/>
        <v>1</v>
      </c>
      <c r="IF362" s="898">
        <f t="shared" si="6655"/>
        <v>1</v>
      </c>
      <c r="IG362" s="899">
        <f t="shared" si="6656"/>
        <v>1</v>
      </c>
      <c r="IH362" s="899">
        <f t="shared" si="6657"/>
        <v>1</v>
      </c>
      <c r="II362" s="899">
        <f t="shared" si="6658"/>
        <v>1</v>
      </c>
      <c r="IJ362" s="899">
        <f t="shared" si="6659"/>
        <v>1</v>
      </c>
      <c r="IK362" s="966">
        <f t="shared" si="6660"/>
        <v>765000</v>
      </c>
      <c r="IL362" s="901">
        <f t="shared" si="6661"/>
        <v>0</v>
      </c>
      <c r="IO362" s="958" t="s">
        <v>368</v>
      </c>
      <c r="IP362" s="1190" t="s">
        <v>695</v>
      </c>
      <c r="IQ362" s="1179" t="s">
        <v>149</v>
      </c>
      <c r="IR362" s="1180">
        <v>1</v>
      </c>
      <c r="IS362" s="1015">
        <v>1162200</v>
      </c>
      <c r="IT362" s="1025">
        <f t="shared" si="6662"/>
        <v>1162200</v>
      </c>
      <c r="IU362" s="1016"/>
      <c r="IV362" s="898">
        <f t="shared" si="6663"/>
        <v>1</v>
      </c>
      <c r="IW362" s="898">
        <f t="shared" si="6664"/>
        <v>1</v>
      </c>
      <c r="IX362" s="899">
        <f t="shared" si="6665"/>
        <v>1</v>
      </c>
      <c r="IY362" s="899">
        <f t="shared" si="6666"/>
        <v>1</v>
      </c>
      <c r="IZ362" s="899">
        <f t="shared" si="6667"/>
        <v>1</v>
      </c>
      <c r="JA362" s="899">
        <f t="shared" si="6668"/>
        <v>1</v>
      </c>
      <c r="JB362" s="966">
        <f t="shared" si="6669"/>
        <v>1162200</v>
      </c>
      <c r="JC362" s="901">
        <f t="shared" si="6670"/>
        <v>0</v>
      </c>
      <c r="JF362" s="958" t="s">
        <v>368</v>
      </c>
      <c r="JG362" s="1190" t="s">
        <v>695</v>
      </c>
      <c r="JH362" s="1179" t="s">
        <v>149</v>
      </c>
      <c r="JI362" s="1180">
        <v>1</v>
      </c>
      <c r="JJ362" s="1015">
        <v>247000</v>
      </c>
      <c r="JK362" s="1025">
        <f t="shared" si="6671"/>
        <v>247000</v>
      </c>
      <c r="JL362" s="1016"/>
      <c r="JM362" s="898">
        <f t="shared" si="6672"/>
        <v>1</v>
      </c>
      <c r="JN362" s="898">
        <f t="shared" si="6673"/>
        <v>1</v>
      </c>
      <c r="JO362" s="899">
        <f t="shared" si="6674"/>
        <v>1</v>
      </c>
      <c r="JP362" s="899">
        <f t="shared" si="6675"/>
        <v>1</v>
      </c>
      <c r="JQ362" s="899">
        <f t="shared" si="6676"/>
        <v>1</v>
      </c>
      <c r="JR362" s="899">
        <f t="shared" si="6677"/>
        <v>1</v>
      </c>
      <c r="JS362" s="966">
        <f t="shared" si="6678"/>
        <v>247000</v>
      </c>
      <c r="JT362" s="901">
        <f t="shared" si="6679"/>
        <v>0</v>
      </c>
      <c r="JW362" s="958" t="s">
        <v>368</v>
      </c>
      <c r="JX362" s="1190" t="s">
        <v>695</v>
      </c>
      <c r="JY362" s="1179" t="s">
        <v>149</v>
      </c>
      <c r="JZ362" s="1180">
        <v>1</v>
      </c>
      <c r="KA362" s="1015">
        <v>2171861.6017499999</v>
      </c>
      <c r="KB362" s="1025">
        <f t="shared" si="6680"/>
        <v>2171862</v>
      </c>
      <c r="KC362" s="1016"/>
      <c r="KD362" s="898">
        <f t="shared" si="6681"/>
        <v>1</v>
      </c>
      <c r="KE362" s="898">
        <f t="shared" si="6682"/>
        <v>1</v>
      </c>
      <c r="KF362" s="899">
        <f t="shared" si="6683"/>
        <v>1</v>
      </c>
      <c r="KG362" s="899">
        <f t="shared" si="6684"/>
        <v>1</v>
      </c>
      <c r="KH362" s="899">
        <f t="shared" si="6685"/>
        <v>1</v>
      </c>
      <c r="KI362" s="899">
        <f t="shared" si="6686"/>
        <v>1</v>
      </c>
      <c r="KJ362" s="966">
        <f t="shared" si="6687"/>
        <v>2171862</v>
      </c>
      <c r="KK362" s="901">
        <f t="shared" si="6688"/>
        <v>0</v>
      </c>
      <c r="KN362" s="958" t="s">
        <v>368</v>
      </c>
      <c r="KO362" s="1190" t="s">
        <v>695</v>
      </c>
      <c r="KP362" s="1179" t="s">
        <v>149</v>
      </c>
      <c r="KQ362" s="1180">
        <v>1</v>
      </c>
      <c r="KR362" s="1015">
        <v>750000</v>
      </c>
      <c r="KS362" s="1025">
        <f t="shared" si="6689"/>
        <v>750000</v>
      </c>
      <c r="KT362" s="1016"/>
      <c r="KU362" s="898">
        <f t="shared" si="6690"/>
        <v>1</v>
      </c>
      <c r="KV362" s="898">
        <f t="shared" si="6691"/>
        <v>1</v>
      </c>
      <c r="KW362" s="899">
        <f t="shared" si="6692"/>
        <v>1</v>
      </c>
      <c r="KX362" s="899">
        <f t="shared" si="6693"/>
        <v>1</v>
      </c>
      <c r="KY362" s="899">
        <f t="shared" si="6694"/>
        <v>1</v>
      </c>
      <c r="KZ362" s="899">
        <f t="shared" si="6695"/>
        <v>1</v>
      </c>
      <c r="LA362" s="966">
        <f t="shared" si="6696"/>
        <v>750000</v>
      </c>
      <c r="LB362" s="901">
        <f t="shared" si="6697"/>
        <v>0</v>
      </c>
      <c r="LE362" s="958" t="s">
        <v>368</v>
      </c>
      <c r="LF362" s="1190" t="s">
        <v>695</v>
      </c>
      <c r="LG362" s="1179" t="s">
        <v>149</v>
      </c>
      <c r="LH362" s="1180">
        <v>1</v>
      </c>
      <c r="LI362" s="1021">
        <v>1495500</v>
      </c>
      <c r="LJ362" s="1028">
        <f t="shared" si="6698"/>
        <v>1495500</v>
      </c>
      <c r="LK362" s="1016"/>
      <c r="LL362" s="898">
        <f t="shared" si="6699"/>
        <v>1</v>
      </c>
      <c r="LM362" s="898">
        <f t="shared" si="6700"/>
        <v>1</v>
      </c>
      <c r="LN362" s="899">
        <f t="shared" si="6701"/>
        <v>1</v>
      </c>
      <c r="LO362" s="899">
        <f t="shared" si="6702"/>
        <v>1</v>
      </c>
      <c r="LP362" s="899">
        <f t="shared" si="6703"/>
        <v>1</v>
      </c>
      <c r="LQ362" s="899">
        <f t="shared" si="6704"/>
        <v>1</v>
      </c>
      <c r="LR362" s="966">
        <f t="shared" si="6705"/>
        <v>1495500</v>
      </c>
      <c r="LS362" s="901">
        <f t="shared" si="6706"/>
        <v>0</v>
      </c>
      <c r="LV362" s="958" t="s">
        <v>368</v>
      </c>
      <c r="LW362" s="1190" t="s">
        <v>695</v>
      </c>
      <c r="LX362" s="1179" t="s">
        <v>149</v>
      </c>
      <c r="LY362" s="1180">
        <v>1</v>
      </c>
      <c r="LZ362" s="1015">
        <v>63700</v>
      </c>
      <c r="MA362" s="1025">
        <f t="shared" si="6707"/>
        <v>63700</v>
      </c>
      <c r="MB362" s="1016"/>
      <c r="MC362" s="898">
        <f t="shared" si="6708"/>
        <v>1</v>
      </c>
      <c r="MD362" s="898">
        <f t="shared" si="6709"/>
        <v>1</v>
      </c>
      <c r="ME362" s="899">
        <f t="shared" si="6710"/>
        <v>1</v>
      </c>
      <c r="MF362" s="899">
        <f t="shared" si="6711"/>
        <v>1</v>
      </c>
      <c r="MG362" s="899">
        <f t="shared" si="6712"/>
        <v>1</v>
      </c>
      <c r="MH362" s="899">
        <f t="shared" si="6713"/>
        <v>1</v>
      </c>
      <c r="MI362" s="966">
        <f t="shared" si="6714"/>
        <v>63700</v>
      </c>
      <c r="MJ362" s="901">
        <f t="shared" si="6715"/>
        <v>0</v>
      </c>
      <c r="MM362" s="958" t="s">
        <v>368</v>
      </c>
      <c r="MN362" s="1190" t="s">
        <v>695</v>
      </c>
      <c r="MO362" s="1179" t="s">
        <v>149</v>
      </c>
      <c r="MP362" s="1180">
        <v>1</v>
      </c>
      <c r="MQ362" s="1015">
        <v>1425000</v>
      </c>
      <c r="MR362" s="1025">
        <f t="shared" si="6716"/>
        <v>1425000</v>
      </c>
      <c r="MS362" s="1016"/>
      <c r="MT362" s="898">
        <f t="shared" si="6717"/>
        <v>1</v>
      </c>
      <c r="MU362" s="898">
        <f t="shared" si="6718"/>
        <v>1</v>
      </c>
      <c r="MV362" s="899">
        <f t="shared" si="6719"/>
        <v>1</v>
      </c>
      <c r="MW362" s="899">
        <f t="shared" si="6720"/>
        <v>1</v>
      </c>
      <c r="MX362" s="899">
        <f t="shared" si="6721"/>
        <v>1</v>
      </c>
      <c r="MY362" s="899">
        <f t="shared" si="6722"/>
        <v>1</v>
      </c>
      <c r="MZ362" s="966">
        <f t="shared" si="6723"/>
        <v>1425000</v>
      </c>
      <c r="NA362" s="901">
        <f t="shared" si="6724"/>
        <v>0</v>
      </c>
      <c r="ND362" s="975" t="s">
        <v>368</v>
      </c>
      <c r="NE362" s="976" t="s">
        <v>695</v>
      </c>
      <c r="NF362" s="1175" t="s">
        <v>149</v>
      </c>
      <c r="NG362" s="1176">
        <v>1</v>
      </c>
      <c r="NH362" s="979">
        <v>531183.51</v>
      </c>
      <c r="NI362" s="980">
        <v>531184</v>
      </c>
      <c r="NJ362" s="1016"/>
      <c r="NK362" s="898">
        <f t="shared" si="6725"/>
        <v>1</v>
      </c>
      <c r="NL362" s="898">
        <f t="shared" si="6726"/>
        <v>1</v>
      </c>
      <c r="NM362" s="899">
        <f t="shared" si="6727"/>
        <v>1</v>
      </c>
      <c r="NN362" s="899">
        <f t="shared" si="6728"/>
        <v>1</v>
      </c>
      <c r="NO362" s="899">
        <f t="shared" si="6729"/>
        <v>1</v>
      </c>
      <c r="NP362" s="899">
        <f t="shared" si="6730"/>
        <v>1</v>
      </c>
      <c r="NQ362" s="966">
        <f t="shared" si="6731"/>
        <v>531184</v>
      </c>
      <c r="NR362" s="901">
        <f t="shared" si="6732"/>
        <v>0</v>
      </c>
      <c r="NU362" s="981" t="s">
        <v>368</v>
      </c>
      <c r="NV362" s="982" t="s">
        <v>695</v>
      </c>
      <c r="NW362" s="1177" t="s">
        <v>149</v>
      </c>
      <c r="NX362" s="1178">
        <v>1</v>
      </c>
      <c r="NY362" s="1022">
        <v>536549</v>
      </c>
      <c r="NZ362" s="986">
        <f t="shared" si="6733"/>
        <v>536549</v>
      </c>
      <c r="OA362" s="1016"/>
      <c r="OB362" s="898">
        <f t="shared" si="6734"/>
        <v>1</v>
      </c>
      <c r="OC362" s="898">
        <f t="shared" si="6735"/>
        <v>1</v>
      </c>
      <c r="OD362" s="899">
        <f t="shared" si="6736"/>
        <v>1</v>
      </c>
      <c r="OE362" s="899">
        <f t="shared" si="6737"/>
        <v>1</v>
      </c>
      <c r="OF362" s="899">
        <f t="shared" si="6738"/>
        <v>1</v>
      </c>
      <c r="OG362" s="899">
        <f t="shared" si="6739"/>
        <v>1</v>
      </c>
      <c r="OH362" s="966">
        <f t="shared" si="6740"/>
        <v>536549</v>
      </c>
      <c r="OI362" s="901">
        <f t="shared" si="6741"/>
        <v>0</v>
      </c>
      <c r="OL362" s="958" t="s">
        <v>368</v>
      </c>
      <c r="OM362" s="1190" t="s">
        <v>695</v>
      </c>
      <c r="ON362" s="1179" t="s">
        <v>149</v>
      </c>
      <c r="OO362" s="1180">
        <v>1</v>
      </c>
      <c r="OP362" s="1015">
        <v>404455</v>
      </c>
      <c r="OQ362" s="1025">
        <f t="shared" si="6742"/>
        <v>404455</v>
      </c>
      <c r="OR362" s="1016"/>
      <c r="OS362" s="898">
        <f t="shared" si="6743"/>
        <v>1</v>
      </c>
      <c r="OT362" s="898">
        <f t="shared" si="6744"/>
        <v>1</v>
      </c>
      <c r="OU362" s="899">
        <f t="shared" si="6745"/>
        <v>1</v>
      </c>
      <c r="OV362" s="899">
        <f t="shared" si="6746"/>
        <v>1</v>
      </c>
      <c r="OW362" s="899">
        <f t="shared" si="6747"/>
        <v>1</v>
      </c>
      <c r="OX362" s="899">
        <f t="shared" si="6748"/>
        <v>1</v>
      </c>
      <c r="OY362" s="966">
        <f t="shared" si="6749"/>
        <v>404455</v>
      </c>
      <c r="OZ362" s="901">
        <f t="shared" si="6750"/>
        <v>0</v>
      </c>
      <c r="PC362" s="958" t="s">
        <v>368</v>
      </c>
      <c r="PD362" s="1190" t="s">
        <v>695</v>
      </c>
      <c r="PE362" s="1179" t="s">
        <v>149</v>
      </c>
      <c r="PF362" s="1180">
        <v>1</v>
      </c>
      <c r="PG362" s="1023">
        <v>1189207</v>
      </c>
      <c r="PH362" s="1029">
        <v>1189207</v>
      </c>
      <c r="PI362" s="1181"/>
      <c r="PJ362" s="898">
        <f t="shared" si="6751"/>
        <v>1</v>
      </c>
      <c r="PK362" s="898">
        <f t="shared" si="6752"/>
        <v>1</v>
      </c>
      <c r="PL362" s="899">
        <f t="shared" si="6753"/>
        <v>1</v>
      </c>
      <c r="PM362" s="899">
        <f t="shared" si="6754"/>
        <v>1</v>
      </c>
      <c r="PN362" s="899">
        <f t="shared" si="6755"/>
        <v>1</v>
      </c>
      <c r="PO362" s="899">
        <f t="shared" si="6756"/>
        <v>1</v>
      </c>
      <c r="PP362" s="966">
        <f t="shared" si="6757"/>
        <v>1189207</v>
      </c>
      <c r="PQ362" s="901">
        <f t="shared" si="6758"/>
        <v>0</v>
      </c>
      <c r="PT362" s="958" t="s">
        <v>368</v>
      </c>
      <c r="PU362" s="1190" t="s">
        <v>695</v>
      </c>
      <c r="PV362" s="1179" t="s">
        <v>149</v>
      </c>
      <c r="PW362" s="1180">
        <v>1</v>
      </c>
      <c r="PX362" s="1015">
        <v>1655890</v>
      </c>
      <c r="PY362" s="1025">
        <f t="shared" si="6759"/>
        <v>1655890</v>
      </c>
      <c r="PZ362" s="1016"/>
      <c r="QA362" s="898">
        <f t="shared" si="6760"/>
        <v>1</v>
      </c>
      <c r="QB362" s="898">
        <f t="shared" si="6761"/>
        <v>1</v>
      </c>
      <c r="QC362" s="899">
        <f t="shared" si="6762"/>
        <v>1</v>
      </c>
      <c r="QD362" s="899">
        <f t="shared" si="6763"/>
        <v>1</v>
      </c>
      <c r="QE362" s="899">
        <f t="shared" si="6764"/>
        <v>1</v>
      </c>
      <c r="QF362" s="899">
        <f t="shared" si="6765"/>
        <v>1</v>
      </c>
      <c r="QG362" s="966">
        <f t="shared" si="6766"/>
        <v>1655890</v>
      </c>
      <c r="QH362" s="901">
        <f t="shared" si="6767"/>
        <v>0</v>
      </c>
      <c r="QK362" s="958" t="s">
        <v>368</v>
      </c>
      <c r="QL362" s="1190" t="s">
        <v>695</v>
      </c>
      <c r="QM362" s="1179" t="s">
        <v>149</v>
      </c>
      <c r="QN362" s="1180">
        <v>1</v>
      </c>
      <c r="QO362" s="1021">
        <v>1502977.4999999998</v>
      </c>
      <c r="QP362" s="1028">
        <f t="shared" si="6768"/>
        <v>1502978</v>
      </c>
      <c r="QQ362" s="1016"/>
      <c r="QR362" s="898">
        <f t="shared" si="6769"/>
        <v>1</v>
      </c>
      <c r="QS362" s="898">
        <f t="shared" si="6770"/>
        <v>1</v>
      </c>
      <c r="QT362" s="899">
        <f t="shared" si="6771"/>
        <v>1</v>
      </c>
      <c r="QU362" s="899">
        <f t="shared" si="6772"/>
        <v>1</v>
      </c>
      <c r="QV362" s="899">
        <f t="shared" si="6773"/>
        <v>1</v>
      </c>
      <c r="QW362" s="899">
        <f t="shared" si="6774"/>
        <v>1</v>
      </c>
      <c r="QX362" s="966">
        <f t="shared" si="6775"/>
        <v>1502978</v>
      </c>
      <c r="QY362" s="901">
        <f t="shared" si="6776"/>
        <v>0</v>
      </c>
      <c r="RB362" s="399"/>
      <c r="RC362" s="433"/>
      <c r="RD362" s="755"/>
      <c r="RE362" s="756"/>
      <c r="RF362" s="756"/>
      <c r="RG362" s="757"/>
      <c r="RH362" s="441"/>
      <c r="RI362" s="898"/>
      <c r="RJ362" s="898"/>
      <c r="RK362" s="899"/>
      <c r="RL362" s="899"/>
      <c r="RM362" s="899"/>
      <c r="RN362" s="899"/>
      <c r="RO362" s="966"/>
      <c r="RP362" s="901"/>
      <c r="RS362" s="399"/>
      <c r="RT362" s="433"/>
      <c r="RU362" s="755"/>
      <c r="RV362" s="756"/>
      <c r="RW362" s="756"/>
      <c r="RX362" s="757"/>
      <c r="RY362" s="441"/>
      <c r="RZ362" s="898"/>
      <c r="SA362" s="898"/>
      <c r="SB362" s="899"/>
      <c r="SC362" s="899"/>
      <c r="SD362" s="899"/>
      <c r="SE362" s="899"/>
      <c r="SF362" s="966"/>
      <c r="SG362" s="901"/>
      <c r="SJ362" s="399"/>
      <c r="SK362" s="433"/>
      <c r="SL362" s="755"/>
      <c r="SM362" s="756"/>
      <c r="SN362" s="756"/>
      <c r="SO362" s="757"/>
      <c r="SP362" s="441"/>
      <c r="SQ362" s="898"/>
      <c r="SR362" s="898"/>
      <c r="SS362" s="899"/>
      <c r="ST362" s="899"/>
      <c r="SU362" s="899"/>
      <c r="SV362" s="899"/>
      <c r="SW362" s="966"/>
      <c r="SX362" s="901"/>
    </row>
    <row r="363" spans="2:518" ht="59.25" customHeight="1" thickTop="1" thickBot="1">
      <c r="B363" s="958" t="s">
        <v>369</v>
      </c>
      <c r="C363" s="1190" t="s">
        <v>696</v>
      </c>
      <c r="D363" s="1179" t="s">
        <v>149</v>
      </c>
      <c r="E363" s="1180">
        <v>1</v>
      </c>
      <c r="F363" s="1015"/>
      <c r="G363" s="1025">
        <f t="shared" si="6539"/>
        <v>0</v>
      </c>
      <c r="H363" s="1016"/>
      <c r="K363" s="958" t="s">
        <v>369</v>
      </c>
      <c r="L363" s="1190" t="s">
        <v>696</v>
      </c>
      <c r="M363" s="1179" t="s">
        <v>149</v>
      </c>
      <c r="N363" s="1180">
        <v>1</v>
      </c>
      <c r="O363" s="1017">
        <v>1368507</v>
      </c>
      <c r="P363" s="1025">
        <f t="shared" si="6540"/>
        <v>1368507</v>
      </c>
      <c r="Q363" s="1016"/>
      <c r="R363" s="898">
        <f t="shared" si="6777"/>
        <v>1</v>
      </c>
      <c r="S363" s="898">
        <f t="shared" si="6778"/>
        <v>1</v>
      </c>
      <c r="T363" s="899">
        <f t="shared" si="6779"/>
        <v>1</v>
      </c>
      <c r="U363" s="899">
        <f t="shared" si="6541"/>
        <v>1</v>
      </c>
      <c r="V363" s="899">
        <f t="shared" si="6541"/>
        <v>1</v>
      </c>
      <c r="W363" s="899">
        <f t="shared" si="6542"/>
        <v>1</v>
      </c>
      <c r="X363" s="966">
        <f t="shared" si="6543"/>
        <v>1368507</v>
      </c>
      <c r="Y363" s="901">
        <f t="shared" si="6544"/>
        <v>0</v>
      </c>
      <c r="Z363" s="872"/>
      <c r="AA363" s="872"/>
      <c r="AB363" s="958" t="s">
        <v>369</v>
      </c>
      <c r="AC363" s="1190" t="s">
        <v>696</v>
      </c>
      <c r="AD363" s="1179" t="s">
        <v>149</v>
      </c>
      <c r="AE363" s="1180">
        <v>1</v>
      </c>
      <c r="AF363" s="1015">
        <v>200000</v>
      </c>
      <c r="AG363" s="1025">
        <f t="shared" si="6545"/>
        <v>200000</v>
      </c>
      <c r="AH363" s="1016"/>
      <c r="AI363" s="898">
        <f t="shared" si="6546"/>
        <v>1</v>
      </c>
      <c r="AJ363" s="898">
        <f t="shared" si="6547"/>
        <v>1</v>
      </c>
      <c r="AK363" s="899">
        <f t="shared" si="6548"/>
        <v>1</v>
      </c>
      <c r="AL363" s="899">
        <f t="shared" si="6549"/>
        <v>1</v>
      </c>
      <c r="AM363" s="899">
        <f t="shared" si="6550"/>
        <v>1</v>
      </c>
      <c r="AN363" s="899">
        <f t="shared" si="6551"/>
        <v>1</v>
      </c>
      <c r="AO363" s="966">
        <f t="shared" si="6552"/>
        <v>200000</v>
      </c>
      <c r="AP363" s="901">
        <f t="shared" si="6553"/>
        <v>0</v>
      </c>
      <c r="AQ363" s="872"/>
      <c r="AR363" s="872"/>
      <c r="AS363" s="958" t="s">
        <v>369</v>
      </c>
      <c r="AT363" s="1191" t="s">
        <v>696</v>
      </c>
      <c r="AU363" s="1179" t="s">
        <v>149</v>
      </c>
      <c r="AV363" s="1180">
        <v>1</v>
      </c>
      <c r="AW363" s="1019">
        <v>650000</v>
      </c>
      <c r="AX363" s="1026">
        <f t="shared" si="6554"/>
        <v>650000</v>
      </c>
      <c r="AY363" s="1016"/>
      <c r="AZ363" s="898">
        <f t="shared" si="6555"/>
        <v>1</v>
      </c>
      <c r="BA363" s="898">
        <f t="shared" si="6556"/>
        <v>1</v>
      </c>
      <c r="BB363" s="899">
        <f t="shared" si="6557"/>
        <v>1</v>
      </c>
      <c r="BC363" s="899">
        <f t="shared" si="6558"/>
        <v>1</v>
      </c>
      <c r="BD363" s="899">
        <f t="shared" si="6559"/>
        <v>1</v>
      </c>
      <c r="BE363" s="899">
        <f t="shared" si="6560"/>
        <v>1</v>
      </c>
      <c r="BF363" s="966">
        <f t="shared" si="6561"/>
        <v>650000</v>
      </c>
      <c r="BG363" s="901">
        <f t="shared" si="6562"/>
        <v>0</v>
      </c>
      <c r="BJ363" s="958" t="s">
        <v>369</v>
      </c>
      <c r="BK363" s="1190" t="s">
        <v>696</v>
      </c>
      <c r="BL363" s="1179" t="s">
        <v>149</v>
      </c>
      <c r="BM363" s="1180">
        <v>1</v>
      </c>
      <c r="BN363" s="1015">
        <v>148200</v>
      </c>
      <c r="BO363" s="1025">
        <f t="shared" si="6563"/>
        <v>148200</v>
      </c>
      <c r="BP363" s="1016"/>
      <c r="BQ363" s="898">
        <f t="shared" si="6564"/>
        <v>1</v>
      </c>
      <c r="BR363" s="898">
        <f t="shared" si="6565"/>
        <v>1</v>
      </c>
      <c r="BS363" s="899">
        <f t="shared" si="6566"/>
        <v>1</v>
      </c>
      <c r="BT363" s="899">
        <f t="shared" si="6567"/>
        <v>1</v>
      </c>
      <c r="BU363" s="899">
        <f t="shared" si="6568"/>
        <v>1</v>
      </c>
      <c r="BV363" s="899">
        <f t="shared" si="6569"/>
        <v>1</v>
      </c>
      <c r="BW363" s="966">
        <f t="shared" si="6570"/>
        <v>148200</v>
      </c>
      <c r="BX363" s="901">
        <f t="shared" si="6571"/>
        <v>0</v>
      </c>
      <c r="CA363" s="958" t="s">
        <v>369</v>
      </c>
      <c r="CB363" s="1190" t="s">
        <v>696</v>
      </c>
      <c r="CC363" s="1179" t="s">
        <v>149</v>
      </c>
      <c r="CD363" s="1180">
        <v>1</v>
      </c>
      <c r="CE363" s="1015">
        <v>1332925</v>
      </c>
      <c r="CF363" s="1025">
        <f t="shared" si="6572"/>
        <v>1332925</v>
      </c>
      <c r="CG363" s="1016"/>
      <c r="CH363" s="898">
        <f t="shared" si="6573"/>
        <v>1</v>
      </c>
      <c r="CI363" s="898">
        <f t="shared" si="6574"/>
        <v>1</v>
      </c>
      <c r="CJ363" s="899">
        <f t="shared" si="6575"/>
        <v>1</v>
      </c>
      <c r="CK363" s="899">
        <f t="shared" si="6576"/>
        <v>1</v>
      </c>
      <c r="CL363" s="899">
        <f t="shared" si="6577"/>
        <v>1</v>
      </c>
      <c r="CM363" s="899">
        <f t="shared" si="6578"/>
        <v>1</v>
      </c>
      <c r="CN363" s="966">
        <f t="shared" si="6579"/>
        <v>1332925</v>
      </c>
      <c r="CO363" s="901">
        <f t="shared" si="6580"/>
        <v>0</v>
      </c>
      <c r="CR363" s="958" t="s">
        <v>369</v>
      </c>
      <c r="CS363" s="1190" t="s">
        <v>696</v>
      </c>
      <c r="CT363" s="1179" t="s">
        <v>149</v>
      </c>
      <c r="CU363" s="1180">
        <v>1</v>
      </c>
      <c r="CV363" s="1015">
        <v>450000</v>
      </c>
      <c r="CW363" s="1025">
        <f t="shared" si="6581"/>
        <v>450000</v>
      </c>
      <c r="CX363" s="1016"/>
      <c r="CY363" s="898">
        <f t="shared" si="6582"/>
        <v>1</v>
      </c>
      <c r="CZ363" s="898">
        <f t="shared" si="6583"/>
        <v>1</v>
      </c>
      <c r="DA363" s="899">
        <f t="shared" si="6584"/>
        <v>1</v>
      </c>
      <c r="DB363" s="899">
        <f t="shared" si="6585"/>
        <v>1</v>
      </c>
      <c r="DC363" s="899">
        <f t="shared" si="6586"/>
        <v>1</v>
      </c>
      <c r="DD363" s="899">
        <f t="shared" si="6587"/>
        <v>1</v>
      </c>
      <c r="DE363" s="966">
        <f t="shared" si="6588"/>
        <v>450000</v>
      </c>
      <c r="DF363" s="901">
        <f t="shared" si="6589"/>
        <v>0</v>
      </c>
      <c r="DI363" s="958" t="s">
        <v>369</v>
      </c>
      <c r="DJ363" s="1190" t="s">
        <v>696</v>
      </c>
      <c r="DK363" s="1179" t="s">
        <v>149</v>
      </c>
      <c r="DL363" s="1180">
        <v>1</v>
      </c>
      <c r="DM363" s="1015">
        <v>793540</v>
      </c>
      <c r="DN363" s="1025">
        <f t="shared" si="6590"/>
        <v>793540</v>
      </c>
      <c r="DO363" s="1016"/>
      <c r="DP363" s="898">
        <f t="shared" si="6591"/>
        <v>1</v>
      </c>
      <c r="DQ363" s="898">
        <f t="shared" si="6592"/>
        <v>1</v>
      </c>
      <c r="DR363" s="899">
        <f t="shared" si="6593"/>
        <v>1</v>
      </c>
      <c r="DS363" s="899">
        <f t="shared" si="6594"/>
        <v>1</v>
      </c>
      <c r="DT363" s="899">
        <f t="shared" si="6595"/>
        <v>1</v>
      </c>
      <c r="DU363" s="899">
        <f t="shared" si="6596"/>
        <v>1</v>
      </c>
      <c r="DV363" s="966">
        <f t="shared" si="6597"/>
        <v>793540</v>
      </c>
      <c r="DW363" s="901">
        <f t="shared" si="6598"/>
        <v>0</v>
      </c>
      <c r="DZ363" s="958" t="s">
        <v>369</v>
      </c>
      <c r="EA363" s="1190" t="s">
        <v>696</v>
      </c>
      <c r="EB363" s="1179" t="s">
        <v>149</v>
      </c>
      <c r="EC363" s="1180">
        <v>1</v>
      </c>
      <c r="ED363" s="1015">
        <v>254000</v>
      </c>
      <c r="EE363" s="1025">
        <f t="shared" si="6599"/>
        <v>254000</v>
      </c>
      <c r="EF363" s="1016"/>
      <c r="EG363" s="898">
        <f t="shared" si="6600"/>
        <v>1</v>
      </c>
      <c r="EH363" s="898">
        <f t="shared" si="6601"/>
        <v>1</v>
      </c>
      <c r="EI363" s="899">
        <f t="shared" si="6602"/>
        <v>1</v>
      </c>
      <c r="EJ363" s="899">
        <f t="shared" si="6603"/>
        <v>1</v>
      </c>
      <c r="EK363" s="899">
        <f t="shared" si="6604"/>
        <v>1</v>
      </c>
      <c r="EL363" s="899">
        <f t="shared" si="6605"/>
        <v>1</v>
      </c>
      <c r="EM363" s="966">
        <f t="shared" si="6606"/>
        <v>254000</v>
      </c>
      <c r="EN363" s="901">
        <f t="shared" si="6607"/>
        <v>0</v>
      </c>
      <c r="EQ363" s="958" t="s">
        <v>369</v>
      </c>
      <c r="ER363" s="1190" t="s">
        <v>696</v>
      </c>
      <c r="ES363" s="1179" t="s">
        <v>149</v>
      </c>
      <c r="ET363" s="1180">
        <v>1</v>
      </c>
      <c r="EU363" s="1015">
        <v>1350000</v>
      </c>
      <c r="EV363" s="1025">
        <f t="shared" si="6608"/>
        <v>1350000</v>
      </c>
      <c r="EW363" s="1016"/>
      <c r="EX363" s="898">
        <f t="shared" si="6609"/>
        <v>1</v>
      </c>
      <c r="EY363" s="898">
        <f t="shared" si="6610"/>
        <v>1</v>
      </c>
      <c r="EZ363" s="899">
        <f t="shared" si="6611"/>
        <v>1</v>
      </c>
      <c r="FA363" s="899">
        <f t="shared" si="6612"/>
        <v>1</v>
      </c>
      <c r="FB363" s="899">
        <f t="shared" si="6613"/>
        <v>1</v>
      </c>
      <c r="FC363" s="899">
        <f t="shared" si="6614"/>
        <v>1</v>
      </c>
      <c r="FD363" s="966">
        <f t="shared" si="6615"/>
        <v>1350000</v>
      </c>
      <c r="FE363" s="901">
        <f t="shared" si="6616"/>
        <v>0</v>
      </c>
      <c r="FH363" s="958"/>
      <c r="FI363" s="1190"/>
      <c r="FJ363" s="1179"/>
      <c r="FK363" s="1180"/>
      <c r="FL363" s="1015"/>
      <c r="FM363" s="1025">
        <f t="shared" si="6617"/>
        <v>0</v>
      </c>
      <c r="FN363" s="1016"/>
      <c r="FO363" s="898" t="e">
        <f t="shared" si="6618"/>
        <v>#N/A</v>
      </c>
      <c r="FP363" s="898" t="e">
        <f t="shared" si="6619"/>
        <v>#N/A</v>
      </c>
      <c r="FQ363" s="899" t="e">
        <f t="shared" si="6620"/>
        <v>#N/A</v>
      </c>
      <c r="FR363" s="899">
        <f t="shared" si="6621"/>
        <v>0</v>
      </c>
      <c r="FS363" s="899">
        <f t="shared" si="6622"/>
        <v>0</v>
      </c>
      <c r="FT363" s="899" t="e">
        <f t="shared" si="6623"/>
        <v>#N/A</v>
      </c>
      <c r="FU363" s="966">
        <f t="shared" si="6624"/>
        <v>0</v>
      </c>
      <c r="FV363" s="901">
        <f t="shared" si="6625"/>
        <v>0</v>
      </c>
      <c r="FY363" s="958" t="s">
        <v>369</v>
      </c>
      <c r="FZ363" s="1190" t="s">
        <v>696</v>
      </c>
      <c r="GA363" s="1179" t="s">
        <v>149</v>
      </c>
      <c r="GB363" s="1180">
        <v>1</v>
      </c>
      <c r="GC363" s="1017">
        <v>1368507</v>
      </c>
      <c r="GD363" s="1025">
        <f t="shared" si="6626"/>
        <v>1368507</v>
      </c>
      <c r="GE363" s="1016"/>
      <c r="GF363" s="898">
        <f t="shared" si="6627"/>
        <v>1</v>
      </c>
      <c r="GG363" s="898">
        <f t="shared" si="6628"/>
        <v>1</v>
      </c>
      <c r="GH363" s="899">
        <f t="shared" si="6629"/>
        <v>1</v>
      </c>
      <c r="GI363" s="899">
        <f t="shared" si="6630"/>
        <v>1</v>
      </c>
      <c r="GJ363" s="899">
        <f t="shared" si="6631"/>
        <v>1</v>
      </c>
      <c r="GK363" s="899">
        <f t="shared" si="6632"/>
        <v>1</v>
      </c>
      <c r="GL363" s="966">
        <f t="shared" si="6633"/>
        <v>1368507</v>
      </c>
      <c r="GM363" s="901">
        <f t="shared" si="6634"/>
        <v>0</v>
      </c>
      <c r="GP363" s="958" t="s">
        <v>369</v>
      </c>
      <c r="GQ363" s="1190" t="s">
        <v>696</v>
      </c>
      <c r="GR363" s="1179" t="s">
        <v>149</v>
      </c>
      <c r="GS363" s="1180">
        <v>1</v>
      </c>
      <c r="GT363" s="1015">
        <v>1340000</v>
      </c>
      <c r="GU363" s="1025">
        <f t="shared" si="6635"/>
        <v>1340000</v>
      </c>
      <c r="GV363" s="1016"/>
      <c r="GW363" s="898">
        <f t="shared" si="6636"/>
        <v>1</v>
      </c>
      <c r="GX363" s="898">
        <f t="shared" si="6637"/>
        <v>1</v>
      </c>
      <c r="GY363" s="899">
        <f t="shared" si="6638"/>
        <v>1</v>
      </c>
      <c r="GZ363" s="899">
        <f t="shared" si="6639"/>
        <v>1</v>
      </c>
      <c r="HA363" s="899">
        <f t="shared" si="6640"/>
        <v>1</v>
      </c>
      <c r="HB363" s="899">
        <f t="shared" si="6641"/>
        <v>1</v>
      </c>
      <c r="HC363" s="966">
        <f t="shared" si="6642"/>
        <v>1340000</v>
      </c>
      <c r="HD363" s="901">
        <f t="shared" si="6643"/>
        <v>0</v>
      </c>
      <c r="HG363" s="958" t="s">
        <v>369</v>
      </c>
      <c r="HH363" s="1190" t="s">
        <v>696</v>
      </c>
      <c r="HI363" s="1179" t="s">
        <v>149</v>
      </c>
      <c r="HJ363" s="1180">
        <v>1</v>
      </c>
      <c r="HK363" s="1015">
        <v>301365</v>
      </c>
      <c r="HL363" s="1025">
        <f t="shared" si="6644"/>
        <v>301365</v>
      </c>
      <c r="HM363" s="1016"/>
      <c r="HN363" s="898">
        <f t="shared" si="6645"/>
        <v>1</v>
      </c>
      <c r="HO363" s="898">
        <f t="shared" si="6646"/>
        <v>1</v>
      </c>
      <c r="HP363" s="899">
        <f t="shared" si="6647"/>
        <v>1</v>
      </c>
      <c r="HQ363" s="899">
        <f t="shared" si="6648"/>
        <v>1</v>
      </c>
      <c r="HR363" s="899">
        <f t="shared" si="6649"/>
        <v>1</v>
      </c>
      <c r="HS363" s="899">
        <f t="shared" si="6650"/>
        <v>1</v>
      </c>
      <c r="HT363" s="966">
        <f t="shared" si="6651"/>
        <v>301365</v>
      </c>
      <c r="HU363" s="901">
        <f t="shared" si="6652"/>
        <v>0</v>
      </c>
      <c r="HX363" s="958" t="s">
        <v>369</v>
      </c>
      <c r="HY363" s="1190" t="s">
        <v>696</v>
      </c>
      <c r="HZ363" s="1179" t="s">
        <v>149</v>
      </c>
      <c r="IA363" s="1180">
        <v>1</v>
      </c>
      <c r="IB363" s="1020">
        <v>1232100</v>
      </c>
      <c r="IC363" s="1027">
        <f t="shared" si="6653"/>
        <v>1232100</v>
      </c>
      <c r="ID363" s="1016"/>
      <c r="IE363" s="898">
        <f t="shared" si="6654"/>
        <v>1</v>
      </c>
      <c r="IF363" s="898">
        <f t="shared" si="6655"/>
        <v>1</v>
      </c>
      <c r="IG363" s="899">
        <f t="shared" si="6656"/>
        <v>1</v>
      </c>
      <c r="IH363" s="899">
        <f t="shared" si="6657"/>
        <v>1</v>
      </c>
      <c r="II363" s="899">
        <f t="shared" si="6658"/>
        <v>1</v>
      </c>
      <c r="IJ363" s="899">
        <f t="shared" si="6659"/>
        <v>1</v>
      </c>
      <c r="IK363" s="966">
        <f t="shared" si="6660"/>
        <v>1232100</v>
      </c>
      <c r="IL363" s="901">
        <f t="shared" si="6661"/>
        <v>0</v>
      </c>
      <c r="IO363" s="958" t="s">
        <v>369</v>
      </c>
      <c r="IP363" s="1190" t="s">
        <v>696</v>
      </c>
      <c r="IQ363" s="1179" t="s">
        <v>149</v>
      </c>
      <c r="IR363" s="1180">
        <v>1</v>
      </c>
      <c r="IS363" s="1015">
        <v>116220</v>
      </c>
      <c r="IT363" s="1025">
        <f t="shared" si="6662"/>
        <v>116220</v>
      </c>
      <c r="IU363" s="1016"/>
      <c r="IV363" s="898">
        <f t="shared" si="6663"/>
        <v>1</v>
      </c>
      <c r="IW363" s="898">
        <f t="shared" si="6664"/>
        <v>1</v>
      </c>
      <c r="IX363" s="899">
        <f t="shared" si="6665"/>
        <v>1</v>
      </c>
      <c r="IY363" s="899">
        <f t="shared" si="6666"/>
        <v>1</v>
      </c>
      <c r="IZ363" s="899">
        <f t="shared" si="6667"/>
        <v>1</v>
      </c>
      <c r="JA363" s="899">
        <f t="shared" si="6668"/>
        <v>1</v>
      </c>
      <c r="JB363" s="966">
        <f t="shared" si="6669"/>
        <v>116220</v>
      </c>
      <c r="JC363" s="901">
        <f t="shared" si="6670"/>
        <v>0</v>
      </c>
      <c r="JF363" s="958" t="s">
        <v>369</v>
      </c>
      <c r="JG363" s="1190" t="s">
        <v>696</v>
      </c>
      <c r="JH363" s="1179" t="s">
        <v>149</v>
      </c>
      <c r="JI363" s="1180">
        <v>1</v>
      </c>
      <c r="JJ363" s="1015">
        <v>385000</v>
      </c>
      <c r="JK363" s="1025">
        <f t="shared" si="6671"/>
        <v>385000</v>
      </c>
      <c r="JL363" s="1016"/>
      <c r="JM363" s="898">
        <f t="shared" si="6672"/>
        <v>1</v>
      </c>
      <c r="JN363" s="898">
        <f t="shared" si="6673"/>
        <v>1</v>
      </c>
      <c r="JO363" s="899">
        <f t="shared" si="6674"/>
        <v>1</v>
      </c>
      <c r="JP363" s="899">
        <f t="shared" si="6675"/>
        <v>1</v>
      </c>
      <c r="JQ363" s="899">
        <f t="shared" si="6676"/>
        <v>1</v>
      </c>
      <c r="JR363" s="899">
        <f t="shared" si="6677"/>
        <v>1</v>
      </c>
      <c r="JS363" s="966">
        <f t="shared" si="6678"/>
        <v>385000</v>
      </c>
      <c r="JT363" s="901">
        <f t="shared" si="6679"/>
        <v>0</v>
      </c>
      <c r="JW363" s="958" t="s">
        <v>369</v>
      </c>
      <c r="JX363" s="1190" t="s">
        <v>696</v>
      </c>
      <c r="JY363" s="1179" t="s">
        <v>149</v>
      </c>
      <c r="JZ363" s="1180">
        <v>1</v>
      </c>
      <c r="KA363" s="1015">
        <v>270208.50030000001</v>
      </c>
      <c r="KB363" s="1025">
        <f t="shared" si="6680"/>
        <v>270209</v>
      </c>
      <c r="KC363" s="1016"/>
      <c r="KD363" s="898">
        <f t="shared" si="6681"/>
        <v>1</v>
      </c>
      <c r="KE363" s="898">
        <f t="shared" si="6682"/>
        <v>1</v>
      </c>
      <c r="KF363" s="899">
        <f t="shared" si="6683"/>
        <v>1</v>
      </c>
      <c r="KG363" s="899">
        <f t="shared" si="6684"/>
        <v>1</v>
      </c>
      <c r="KH363" s="899">
        <f t="shared" si="6685"/>
        <v>1</v>
      </c>
      <c r="KI363" s="899">
        <f t="shared" si="6686"/>
        <v>1</v>
      </c>
      <c r="KJ363" s="966">
        <f t="shared" si="6687"/>
        <v>270209</v>
      </c>
      <c r="KK363" s="901">
        <f t="shared" si="6688"/>
        <v>0</v>
      </c>
      <c r="KN363" s="958" t="s">
        <v>369</v>
      </c>
      <c r="KO363" s="1190" t="s">
        <v>696</v>
      </c>
      <c r="KP363" s="1179" t="s">
        <v>149</v>
      </c>
      <c r="KQ363" s="1180">
        <v>1</v>
      </c>
      <c r="KR363" s="1015">
        <v>456000</v>
      </c>
      <c r="KS363" s="1025">
        <f t="shared" si="6689"/>
        <v>456000</v>
      </c>
      <c r="KT363" s="1016"/>
      <c r="KU363" s="898">
        <f t="shared" si="6690"/>
        <v>1</v>
      </c>
      <c r="KV363" s="898">
        <f t="shared" si="6691"/>
        <v>1</v>
      </c>
      <c r="KW363" s="899">
        <f t="shared" si="6692"/>
        <v>1</v>
      </c>
      <c r="KX363" s="899">
        <f t="shared" si="6693"/>
        <v>1</v>
      </c>
      <c r="KY363" s="899">
        <f t="shared" si="6694"/>
        <v>1</v>
      </c>
      <c r="KZ363" s="899">
        <f t="shared" si="6695"/>
        <v>1</v>
      </c>
      <c r="LA363" s="966">
        <f t="shared" si="6696"/>
        <v>456000</v>
      </c>
      <c r="LB363" s="901">
        <f t="shared" si="6697"/>
        <v>0</v>
      </c>
      <c r="LE363" s="958" t="s">
        <v>369</v>
      </c>
      <c r="LF363" s="1190" t="s">
        <v>696</v>
      </c>
      <c r="LG363" s="1179" t="s">
        <v>149</v>
      </c>
      <c r="LH363" s="1180">
        <v>1</v>
      </c>
      <c r="LI363" s="1021">
        <v>1196400</v>
      </c>
      <c r="LJ363" s="1028">
        <f t="shared" si="6698"/>
        <v>1196400</v>
      </c>
      <c r="LK363" s="1016"/>
      <c r="LL363" s="898">
        <f t="shared" si="6699"/>
        <v>1</v>
      </c>
      <c r="LM363" s="898">
        <f t="shared" si="6700"/>
        <v>1</v>
      </c>
      <c r="LN363" s="899">
        <f t="shared" si="6701"/>
        <v>1</v>
      </c>
      <c r="LO363" s="899">
        <f t="shared" si="6702"/>
        <v>1</v>
      </c>
      <c r="LP363" s="899">
        <f t="shared" si="6703"/>
        <v>1</v>
      </c>
      <c r="LQ363" s="899">
        <f t="shared" si="6704"/>
        <v>1</v>
      </c>
      <c r="LR363" s="966">
        <f t="shared" si="6705"/>
        <v>1196400</v>
      </c>
      <c r="LS363" s="901">
        <f t="shared" si="6706"/>
        <v>0</v>
      </c>
      <c r="LV363" s="958" t="s">
        <v>369</v>
      </c>
      <c r="LW363" s="1190" t="s">
        <v>696</v>
      </c>
      <c r="LX363" s="1179" t="s">
        <v>149</v>
      </c>
      <c r="LY363" s="1180">
        <v>1</v>
      </c>
      <c r="LZ363" s="1015">
        <v>1950000</v>
      </c>
      <c r="MA363" s="1025">
        <f t="shared" si="6707"/>
        <v>1950000</v>
      </c>
      <c r="MB363" s="1016"/>
      <c r="MC363" s="898">
        <f t="shared" si="6708"/>
        <v>1</v>
      </c>
      <c r="MD363" s="898">
        <f t="shared" si="6709"/>
        <v>1</v>
      </c>
      <c r="ME363" s="899">
        <f t="shared" si="6710"/>
        <v>1</v>
      </c>
      <c r="MF363" s="899">
        <f t="shared" si="6711"/>
        <v>1</v>
      </c>
      <c r="MG363" s="899">
        <f t="shared" si="6712"/>
        <v>1</v>
      </c>
      <c r="MH363" s="899">
        <f t="shared" si="6713"/>
        <v>1</v>
      </c>
      <c r="MI363" s="966">
        <f t="shared" si="6714"/>
        <v>1950000</v>
      </c>
      <c r="MJ363" s="901">
        <f t="shared" si="6715"/>
        <v>0</v>
      </c>
      <c r="MM363" s="958" t="s">
        <v>369</v>
      </c>
      <c r="MN363" s="1190" t="s">
        <v>696</v>
      </c>
      <c r="MO363" s="1179" t="s">
        <v>149</v>
      </c>
      <c r="MP363" s="1180">
        <v>1</v>
      </c>
      <c r="MQ363" s="1015">
        <v>1140000</v>
      </c>
      <c r="MR363" s="1025">
        <f t="shared" si="6716"/>
        <v>1140000</v>
      </c>
      <c r="MS363" s="1016"/>
      <c r="MT363" s="898">
        <f t="shared" si="6717"/>
        <v>1</v>
      </c>
      <c r="MU363" s="898">
        <f t="shared" si="6718"/>
        <v>1</v>
      </c>
      <c r="MV363" s="899">
        <f t="shared" si="6719"/>
        <v>1</v>
      </c>
      <c r="MW363" s="899">
        <f t="shared" si="6720"/>
        <v>1</v>
      </c>
      <c r="MX363" s="899">
        <f t="shared" si="6721"/>
        <v>1</v>
      </c>
      <c r="MY363" s="899">
        <f t="shared" si="6722"/>
        <v>1</v>
      </c>
      <c r="MZ363" s="966">
        <f t="shared" si="6723"/>
        <v>1140000</v>
      </c>
      <c r="NA363" s="901">
        <f t="shared" si="6724"/>
        <v>0</v>
      </c>
      <c r="ND363" s="975" t="s">
        <v>369</v>
      </c>
      <c r="NE363" s="976" t="s">
        <v>696</v>
      </c>
      <c r="NF363" s="1175" t="s">
        <v>149</v>
      </c>
      <c r="NG363" s="1176">
        <v>1</v>
      </c>
      <c r="NH363" s="979">
        <v>234223.11</v>
      </c>
      <c r="NI363" s="980">
        <v>234223</v>
      </c>
      <c r="NJ363" s="1016"/>
      <c r="NK363" s="898">
        <f t="shared" si="6725"/>
        <v>1</v>
      </c>
      <c r="NL363" s="898">
        <f t="shared" si="6726"/>
        <v>1</v>
      </c>
      <c r="NM363" s="899">
        <f t="shared" si="6727"/>
        <v>1</v>
      </c>
      <c r="NN363" s="899">
        <f t="shared" si="6728"/>
        <v>1</v>
      </c>
      <c r="NO363" s="899">
        <f t="shared" si="6729"/>
        <v>1</v>
      </c>
      <c r="NP363" s="899">
        <f t="shared" si="6730"/>
        <v>1</v>
      </c>
      <c r="NQ363" s="966">
        <f t="shared" si="6731"/>
        <v>234223</v>
      </c>
      <c r="NR363" s="901">
        <f t="shared" si="6732"/>
        <v>0</v>
      </c>
      <c r="NU363" s="981" t="s">
        <v>369</v>
      </c>
      <c r="NV363" s="982" t="s">
        <v>696</v>
      </c>
      <c r="NW363" s="1177" t="s">
        <v>149</v>
      </c>
      <c r="NX363" s="1178">
        <v>1</v>
      </c>
      <c r="NY363" s="1022">
        <v>236589</v>
      </c>
      <c r="NZ363" s="986">
        <f t="shared" si="6733"/>
        <v>236589</v>
      </c>
      <c r="OA363" s="1016"/>
      <c r="OB363" s="898">
        <f t="shared" si="6734"/>
        <v>1</v>
      </c>
      <c r="OC363" s="898">
        <f t="shared" si="6735"/>
        <v>1</v>
      </c>
      <c r="OD363" s="899">
        <f t="shared" si="6736"/>
        <v>1</v>
      </c>
      <c r="OE363" s="899">
        <f t="shared" si="6737"/>
        <v>1</v>
      </c>
      <c r="OF363" s="899">
        <f t="shared" si="6738"/>
        <v>1</v>
      </c>
      <c r="OG363" s="899">
        <f t="shared" si="6739"/>
        <v>1</v>
      </c>
      <c r="OH363" s="966">
        <f t="shared" si="6740"/>
        <v>236589</v>
      </c>
      <c r="OI363" s="901">
        <f t="shared" si="6741"/>
        <v>0</v>
      </c>
      <c r="OL363" s="958" t="s">
        <v>369</v>
      </c>
      <c r="OM363" s="1190" t="s">
        <v>696</v>
      </c>
      <c r="ON363" s="1179" t="s">
        <v>149</v>
      </c>
      <c r="OO363" s="1180">
        <v>1</v>
      </c>
      <c r="OP363" s="1015">
        <v>859407</v>
      </c>
      <c r="OQ363" s="1025">
        <f t="shared" si="6742"/>
        <v>859407</v>
      </c>
      <c r="OR363" s="1016"/>
      <c r="OS363" s="898">
        <f t="shared" si="6743"/>
        <v>1</v>
      </c>
      <c r="OT363" s="898">
        <f t="shared" si="6744"/>
        <v>1</v>
      </c>
      <c r="OU363" s="899">
        <f t="shared" si="6745"/>
        <v>1</v>
      </c>
      <c r="OV363" s="899">
        <f t="shared" si="6746"/>
        <v>1</v>
      </c>
      <c r="OW363" s="899">
        <f t="shared" si="6747"/>
        <v>1</v>
      </c>
      <c r="OX363" s="899">
        <f t="shared" si="6748"/>
        <v>1</v>
      </c>
      <c r="OY363" s="966">
        <f t="shared" si="6749"/>
        <v>859407</v>
      </c>
      <c r="OZ363" s="901">
        <f t="shared" si="6750"/>
        <v>0</v>
      </c>
      <c r="PC363" s="958" t="s">
        <v>369</v>
      </c>
      <c r="PD363" s="1190" t="s">
        <v>696</v>
      </c>
      <c r="PE363" s="1179" t="s">
        <v>149</v>
      </c>
      <c r="PF363" s="1180">
        <v>1</v>
      </c>
      <c r="PG363" s="1023">
        <v>1119253</v>
      </c>
      <c r="PH363" s="1029">
        <v>1119253</v>
      </c>
      <c r="PI363" s="1181"/>
      <c r="PJ363" s="898">
        <f t="shared" si="6751"/>
        <v>1</v>
      </c>
      <c r="PK363" s="898">
        <f t="shared" si="6752"/>
        <v>1</v>
      </c>
      <c r="PL363" s="899">
        <f t="shared" si="6753"/>
        <v>1</v>
      </c>
      <c r="PM363" s="899">
        <f t="shared" si="6754"/>
        <v>1</v>
      </c>
      <c r="PN363" s="899">
        <f t="shared" si="6755"/>
        <v>1</v>
      </c>
      <c r="PO363" s="899">
        <f t="shared" si="6756"/>
        <v>1</v>
      </c>
      <c r="PP363" s="966">
        <f t="shared" si="6757"/>
        <v>1119253</v>
      </c>
      <c r="PQ363" s="901">
        <f t="shared" si="6758"/>
        <v>0</v>
      </c>
      <c r="PT363" s="958" t="s">
        <v>369</v>
      </c>
      <c r="PU363" s="1190" t="s">
        <v>696</v>
      </c>
      <c r="PV363" s="1179" t="s">
        <v>149</v>
      </c>
      <c r="PW363" s="1180">
        <v>1</v>
      </c>
      <c r="PX363" s="1015">
        <v>1312750</v>
      </c>
      <c r="PY363" s="1025">
        <f t="shared" si="6759"/>
        <v>1312750</v>
      </c>
      <c r="PZ363" s="1016"/>
      <c r="QA363" s="898">
        <f t="shared" si="6760"/>
        <v>1</v>
      </c>
      <c r="QB363" s="898">
        <f t="shared" si="6761"/>
        <v>1</v>
      </c>
      <c r="QC363" s="899">
        <f t="shared" si="6762"/>
        <v>1</v>
      </c>
      <c r="QD363" s="899">
        <f t="shared" si="6763"/>
        <v>1</v>
      </c>
      <c r="QE363" s="899">
        <f t="shared" si="6764"/>
        <v>1</v>
      </c>
      <c r="QF363" s="899">
        <f t="shared" si="6765"/>
        <v>1</v>
      </c>
      <c r="QG363" s="966">
        <f t="shared" si="6766"/>
        <v>1312750</v>
      </c>
      <c r="QH363" s="901">
        <f t="shared" si="6767"/>
        <v>0</v>
      </c>
      <c r="QK363" s="958" t="s">
        <v>369</v>
      </c>
      <c r="QL363" s="1190" t="s">
        <v>696</v>
      </c>
      <c r="QM363" s="1179" t="s">
        <v>149</v>
      </c>
      <c r="QN363" s="1180">
        <v>1</v>
      </c>
      <c r="QO363" s="1021">
        <v>1202381.9999999998</v>
      </c>
      <c r="QP363" s="1028">
        <f t="shared" si="6768"/>
        <v>1202382</v>
      </c>
      <c r="QQ363" s="1016"/>
      <c r="QR363" s="898">
        <f t="shared" si="6769"/>
        <v>1</v>
      </c>
      <c r="QS363" s="898">
        <f t="shared" si="6770"/>
        <v>1</v>
      </c>
      <c r="QT363" s="899">
        <f t="shared" si="6771"/>
        <v>1</v>
      </c>
      <c r="QU363" s="899">
        <f t="shared" si="6772"/>
        <v>1</v>
      </c>
      <c r="QV363" s="899">
        <f t="shared" si="6773"/>
        <v>1</v>
      </c>
      <c r="QW363" s="899">
        <f t="shared" si="6774"/>
        <v>1</v>
      </c>
      <c r="QX363" s="966">
        <f t="shared" si="6775"/>
        <v>1202382</v>
      </c>
      <c r="QY363" s="901">
        <f t="shared" si="6776"/>
        <v>0</v>
      </c>
      <c r="RB363" s="427"/>
      <c r="RC363" s="437"/>
      <c r="RD363" s="438"/>
      <c r="RE363" s="439"/>
      <c r="RF363" s="442"/>
      <c r="RG363" s="416"/>
      <c r="RH363" s="416"/>
      <c r="RI363" s="898" t="e">
        <f>IF(EXACT(VLOOKUP(RB363,OFERTA_0,2,FALSE),RC363),1,0)</f>
        <v>#N/A</v>
      </c>
      <c r="RJ363" s="898" t="e">
        <f>IF(EXACT(VLOOKUP(RB363,OFERTA_0,3,FALSE),RD363),1,0)</f>
        <v>#N/A</v>
      </c>
      <c r="RK363" s="899" t="e">
        <f>IF(EXACT(VLOOKUP(RB363,OFERTA_0,4,FALSE),RE363),1,0)</f>
        <v>#N/A</v>
      </c>
      <c r="RL363" s="899">
        <f>IF(RF363=0,0,1)</f>
        <v>0</v>
      </c>
      <c r="RM363" s="899">
        <f>IF(RG363=0,0,1)</f>
        <v>0</v>
      </c>
      <c r="RN363" s="899" t="e">
        <f>PRODUCT(RI363:RM363)</f>
        <v>#N/A</v>
      </c>
      <c r="RO363" s="966">
        <f>ROUND(RG363,0)</f>
        <v>0</v>
      </c>
      <c r="RP363" s="901">
        <f>RG363-RO363</f>
        <v>0</v>
      </c>
      <c r="RS363" s="427"/>
      <c r="RT363" s="437"/>
      <c r="RU363" s="438"/>
      <c r="RV363" s="439"/>
      <c r="RW363" s="442"/>
      <c r="RX363" s="416"/>
      <c r="RY363" s="416"/>
      <c r="RZ363" s="898" t="e">
        <f>IF(EXACT(VLOOKUP(RS363,OFERTA_0,2,FALSE),RT363),1,0)</f>
        <v>#N/A</v>
      </c>
      <c r="SA363" s="898" t="e">
        <f>IF(EXACT(VLOOKUP(RS363,OFERTA_0,3,FALSE),RU363),1,0)</f>
        <v>#N/A</v>
      </c>
      <c r="SB363" s="899" t="e">
        <f>IF(EXACT(VLOOKUP(RS363,OFERTA_0,4,FALSE),RV363),1,0)</f>
        <v>#N/A</v>
      </c>
      <c r="SC363" s="899">
        <f>IF(RW363=0,0,1)</f>
        <v>0</v>
      </c>
      <c r="SD363" s="899">
        <f>IF(RX363=0,0,1)</f>
        <v>0</v>
      </c>
      <c r="SE363" s="899" t="e">
        <f>PRODUCT(RZ363:SD363)</f>
        <v>#N/A</v>
      </c>
      <c r="SF363" s="966">
        <f>ROUND(RX363,0)</f>
        <v>0</v>
      </c>
      <c r="SG363" s="901">
        <f>RX363-SF363</f>
        <v>0</v>
      </c>
      <c r="SJ363" s="427"/>
      <c r="SK363" s="437"/>
      <c r="SL363" s="438"/>
      <c r="SM363" s="439"/>
      <c r="SN363" s="442"/>
      <c r="SO363" s="416"/>
      <c r="SP363" s="416"/>
      <c r="SQ363" s="898" t="e">
        <f>IF(EXACT(VLOOKUP(SJ363,OFERTA_0,2,FALSE),SK363),1,0)</f>
        <v>#N/A</v>
      </c>
      <c r="SR363" s="898" t="e">
        <f>IF(EXACT(VLOOKUP(SJ363,OFERTA_0,3,FALSE),SL363),1,0)</f>
        <v>#N/A</v>
      </c>
      <c r="SS363" s="899" t="e">
        <f>IF(EXACT(VLOOKUP(SJ363,OFERTA_0,4,FALSE),SM363),1,0)</f>
        <v>#N/A</v>
      </c>
      <c r="ST363" s="899">
        <f>IF(SN363=0,0,1)</f>
        <v>0</v>
      </c>
      <c r="SU363" s="899">
        <f>IF(SO363=0,0,1)</f>
        <v>0</v>
      </c>
      <c r="SV363" s="899" t="e">
        <f>PRODUCT(SQ363:SU363)</f>
        <v>#N/A</v>
      </c>
      <c r="SW363" s="966">
        <f>ROUND(SO363,0)</f>
        <v>0</v>
      </c>
      <c r="SX363" s="901">
        <f>SO363-SW363</f>
        <v>0</v>
      </c>
    </row>
    <row r="364" spans="2:518" ht="55.5" customHeight="1" thickTop="1" thickBot="1">
      <c r="B364" s="958" t="s">
        <v>370</v>
      </c>
      <c r="C364" s="1190" t="s">
        <v>697</v>
      </c>
      <c r="D364" s="1179" t="s">
        <v>149</v>
      </c>
      <c r="E364" s="1180">
        <v>6</v>
      </c>
      <c r="F364" s="1015"/>
      <c r="G364" s="1025">
        <f t="shared" si="6539"/>
        <v>0</v>
      </c>
      <c r="H364" s="1016"/>
      <c r="K364" s="958" t="s">
        <v>370</v>
      </c>
      <c r="L364" s="1190" t="s">
        <v>697</v>
      </c>
      <c r="M364" s="1179" t="s">
        <v>149</v>
      </c>
      <c r="N364" s="1180">
        <v>6</v>
      </c>
      <c r="O364" s="1017">
        <v>442604</v>
      </c>
      <c r="P364" s="1025">
        <f t="shared" si="6540"/>
        <v>2655624</v>
      </c>
      <c r="Q364" s="1016"/>
      <c r="R364" s="898">
        <f t="shared" si="6777"/>
        <v>1</v>
      </c>
      <c r="S364" s="898">
        <f t="shared" si="6778"/>
        <v>1</v>
      </c>
      <c r="T364" s="899">
        <f t="shared" si="6779"/>
        <v>1</v>
      </c>
      <c r="U364" s="899">
        <f t="shared" si="6541"/>
        <v>1</v>
      </c>
      <c r="V364" s="899">
        <f t="shared" si="6541"/>
        <v>1</v>
      </c>
      <c r="W364" s="899">
        <f t="shared" si="6542"/>
        <v>1</v>
      </c>
      <c r="X364" s="966">
        <f t="shared" si="6543"/>
        <v>2655624</v>
      </c>
      <c r="Y364" s="901">
        <f t="shared" si="6544"/>
        <v>0</v>
      </c>
      <c r="Z364" s="872"/>
      <c r="AA364" s="872"/>
      <c r="AB364" s="958" t="s">
        <v>370</v>
      </c>
      <c r="AC364" s="1190" t="s">
        <v>697</v>
      </c>
      <c r="AD364" s="1179" t="s">
        <v>149</v>
      </c>
      <c r="AE364" s="1180">
        <v>6</v>
      </c>
      <c r="AF364" s="1015">
        <v>400000</v>
      </c>
      <c r="AG364" s="1025">
        <f t="shared" si="6545"/>
        <v>2400000</v>
      </c>
      <c r="AH364" s="1016"/>
      <c r="AI364" s="898">
        <f t="shared" si="6546"/>
        <v>1</v>
      </c>
      <c r="AJ364" s="898">
        <f t="shared" si="6547"/>
        <v>1</v>
      </c>
      <c r="AK364" s="899">
        <f t="shared" si="6548"/>
        <v>1</v>
      </c>
      <c r="AL364" s="899">
        <f t="shared" si="6549"/>
        <v>1</v>
      </c>
      <c r="AM364" s="899">
        <f t="shared" si="6550"/>
        <v>1</v>
      </c>
      <c r="AN364" s="899">
        <f t="shared" si="6551"/>
        <v>1</v>
      </c>
      <c r="AO364" s="966">
        <f t="shared" si="6552"/>
        <v>2400000</v>
      </c>
      <c r="AP364" s="901">
        <f t="shared" si="6553"/>
        <v>0</v>
      </c>
      <c r="AQ364" s="872"/>
      <c r="AR364" s="872"/>
      <c r="AS364" s="958" t="s">
        <v>370</v>
      </c>
      <c r="AT364" s="1191" t="s">
        <v>697</v>
      </c>
      <c r="AU364" s="1179" t="s">
        <v>149</v>
      </c>
      <c r="AV364" s="1180">
        <v>6</v>
      </c>
      <c r="AW364" s="1019">
        <v>950000</v>
      </c>
      <c r="AX364" s="1026">
        <f t="shared" si="6554"/>
        <v>5700000</v>
      </c>
      <c r="AY364" s="1016"/>
      <c r="AZ364" s="898">
        <f t="shared" si="6555"/>
        <v>1</v>
      </c>
      <c r="BA364" s="898">
        <f t="shared" si="6556"/>
        <v>1</v>
      </c>
      <c r="BB364" s="899">
        <f t="shared" si="6557"/>
        <v>1</v>
      </c>
      <c r="BC364" s="899">
        <f t="shared" si="6558"/>
        <v>1</v>
      </c>
      <c r="BD364" s="899">
        <f t="shared" si="6559"/>
        <v>1</v>
      </c>
      <c r="BE364" s="899">
        <f t="shared" si="6560"/>
        <v>1</v>
      </c>
      <c r="BF364" s="966">
        <f t="shared" si="6561"/>
        <v>5700000</v>
      </c>
      <c r="BG364" s="901">
        <f t="shared" si="6562"/>
        <v>0</v>
      </c>
      <c r="BJ364" s="958" t="s">
        <v>370</v>
      </c>
      <c r="BK364" s="1190" t="s">
        <v>697</v>
      </c>
      <c r="BL364" s="1179" t="s">
        <v>149</v>
      </c>
      <c r="BM364" s="1180">
        <v>6</v>
      </c>
      <c r="BN364" s="1015">
        <v>821975</v>
      </c>
      <c r="BO364" s="1025">
        <f t="shared" si="6563"/>
        <v>4931850</v>
      </c>
      <c r="BP364" s="1016"/>
      <c r="BQ364" s="898">
        <f t="shared" si="6564"/>
        <v>1</v>
      </c>
      <c r="BR364" s="898">
        <f t="shared" si="6565"/>
        <v>1</v>
      </c>
      <c r="BS364" s="899">
        <f t="shared" si="6566"/>
        <v>1</v>
      </c>
      <c r="BT364" s="899">
        <f t="shared" si="6567"/>
        <v>1</v>
      </c>
      <c r="BU364" s="899">
        <f t="shared" si="6568"/>
        <v>1</v>
      </c>
      <c r="BV364" s="899">
        <f t="shared" si="6569"/>
        <v>1</v>
      </c>
      <c r="BW364" s="966">
        <f t="shared" si="6570"/>
        <v>4931850</v>
      </c>
      <c r="BX364" s="901">
        <f t="shared" si="6571"/>
        <v>0</v>
      </c>
      <c r="CA364" s="958" t="s">
        <v>370</v>
      </c>
      <c r="CB364" s="1190" t="s">
        <v>697</v>
      </c>
      <c r="CC364" s="1179" t="s">
        <v>149</v>
      </c>
      <c r="CD364" s="1180">
        <v>6</v>
      </c>
      <c r="CE364" s="1015">
        <v>431096</v>
      </c>
      <c r="CF364" s="1025">
        <f t="shared" si="6572"/>
        <v>2586576</v>
      </c>
      <c r="CG364" s="1016"/>
      <c r="CH364" s="898">
        <f t="shared" si="6573"/>
        <v>1</v>
      </c>
      <c r="CI364" s="898">
        <f t="shared" si="6574"/>
        <v>1</v>
      </c>
      <c r="CJ364" s="899">
        <f t="shared" si="6575"/>
        <v>1</v>
      </c>
      <c r="CK364" s="899">
        <f t="shared" si="6576"/>
        <v>1</v>
      </c>
      <c r="CL364" s="899">
        <f t="shared" si="6577"/>
        <v>1</v>
      </c>
      <c r="CM364" s="899">
        <f t="shared" si="6578"/>
        <v>1</v>
      </c>
      <c r="CN364" s="966">
        <f t="shared" si="6579"/>
        <v>2586576</v>
      </c>
      <c r="CO364" s="901">
        <f t="shared" si="6580"/>
        <v>0</v>
      </c>
      <c r="CR364" s="958" t="s">
        <v>370</v>
      </c>
      <c r="CS364" s="1190" t="s">
        <v>697</v>
      </c>
      <c r="CT364" s="1179" t="s">
        <v>149</v>
      </c>
      <c r="CU364" s="1180">
        <v>6</v>
      </c>
      <c r="CV364" s="1015">
        <v>490000</v>
      </c>
      <c r="CW364" s="1025">
        <f t="shared" si="6581"/>
        <v>2940000</v>
      </c>
      <c r="CX364" s="1016"/>
      <c r="CY364" s="898">
        <f t="shared" si="6582"/>
        <v>1</v>
      </c>
      <c r="CZ364" s="898">
        <f t="shared" si="6583"/>
        <v>1</v>
      </c>
      <c r="DA364" s="899">
        <f t="shared" si="6584"/>
        <v>1</v>
      </c>
      <c r="DB364" s="899">
        <f t="shared" si="6585"/>
        <v>1</v>
      </c>
      <c r="DC364" s="899">
        <f t="shared" si="6586"/>
        <v>1</v>
      </c>
      <c r="DD364" s="899">
        <f t="shared" si="6587"/>
        <v>1</v>
      </c>
      <c r="DE364" s="966">
        <f t="shared" si="6588"/>
        <v>2940000</v>
      </c>
      <c r="DF364" s="901">
        <f t="shared" si="6589"/>
        <v>0</v>
      </c>
      <c r="DI364" s="958" t="s">
        <v>370</v>
      </c>
      <c r="DJ364" s="1190" t="s">
        <v>697</v>
      </c>
      <c r="DK364" s="1179" t="s">
        <v>149</v>
      </c>
      <c r="DL364" s="1180">
        <v>6</v>
      </c>
      <c r="DM364" s="1015">
        <v>463642</v>
      </c>
      <c r="DN364" s="1025">
        <f t="shared" si="6590"/>
        <v>2781852</v>
      </c>
      <c r="DO364" s="1016"/>
      <c r="DP364" s="898">
        <f t="shared" si="6591"/>
        <v>1</v>
      </c>
      <c r="DQ364" s="898">
        <f t="shared" si="6592"/>
        <v>1</v>
      </c>
      <c r="DR364" s="899">
        <f t="shared" si="6593"/>
        <v>1</v>
      </c>
      <c r="DS364" s="899">
        <f t="shared" si="6594"/>
        <v>1</v>
      </c>
      <c r="DT364" s="899">
        <f t="shared" si="6595"/>
        <v>1</v>
      </c>
      <c r="DU364" s="899">
        <f t="shared" si="6596"/>
        <v>1</v>
      </c>
      <c r="DV364" s="966">
        <f t="shared" si="6597"/>
        <v>2781852</v>
      </c>
      <c r="DW364" s="901">
        <f t="shared" si="6598"/>
        <v>0</v>
      </c>
      <c r="DZ364" s="958" t="s">
        <v>370</v>
      </c>
      <c r="EA364" s="1190" t="s">
        <v>697</v>
      </c>
      <c r="EB364" s="1179" t="s">
        <v>149</v>
      </c>
      <c r="EC364" s="1180">
        <v>6</v>
      </c>
      <c r="ED364" s="1015">
        <v>575000</v>
      </c>
      <c r="EE364" s="1025">
        <f t="shared" si="6599"/>
        <v>3450000</v>
      </c>
      <c r="EF364" s="1016"/>
      <c r="EG364" s="898">
        <f t="shared" si="6600"/>
        <v>1</v>
      </c>
      <c r="EH364" s="898">
        <f t="shared" si="6601"/>
        <v>1</v>
      </c>
      <c r="EI364" s="899">
        <f t="shared" si="6602"/>
        <v>1</v>
      </c>
      <c r="EJ364" s="899">
        <f t="shared" si="6603"/>
        <v>1</v>
      </c>
      <c r="EK364" s="899">
        <f t="shared" si="6604"/>
        <v>1</v>
      </c>
      <c r="EL364" s="899">
        <f t="shared" si="6605"/>
        <v>1</v>
      </c>
      <c r="EM364" s="966">
        <f t="shared" si="6606"/>
        <v>3450000</v>
      </c>
      <c r="EN364" s="901">
        <f t="shared" si="6607"/>
        <v>0</v>
      </c>
      <c r="EQ364" s="958" t="s">
        <v>370</v>
      </c>
      <c r="ER364" s="1190" t="s">
        <v>697</v>
      </c>
      <c r="ES364" s="1179" t="s">
        <v>149</v>
      </c>
      <c r="ET364" s="1180">
        <v>6</v>
      </c>
      <c r="EU364" s="1015">
        <v>432300</v>
      </c>
      <c r="EV364" s="1025">
        <f t="shared" si="6608"/>
        <v>2593800</v>
      </c>
      <c r="EW364" s="1016"/>
      <c r="EX364" s="898">
        <f t="shared" si="6609"/>
        <v>1</v>
      </c>
      <c r="EY364" s="898">
        <f t="shared" si="6610"/>
        <v>1</v>
      </c>
      <c r="EZ364" s="899">
        <f t="shared" si="6611"/>
        <v>1</v>
      </c>
      <c r="FA364" s="899">
        <f t="shared" si="6612"/>
        <v>1</v>
      </c>
      <c r="FB364" s="899">
        <f t="shared" si="6613"/>
        <v>1</v>
      </c>
      <c r="FC364" s="899">
        <f t="shared" si="6614"/>
        <v>1</v>
      </c>
      <c r="FD364" s="966">
        <f t="shared" si="6615"/>
        <v>2593800</v>
      </c>
      <c r="FE364" s="901">
        <f t="shared" si="6616"/>
        <v>0</v>
      </c>
      <c r="FH364" s="958"/>
      <c r="FI364" s="1190"/>
      <c r="FJ364" s="1179"/>
      <c r="FK364" s="1180"/>
      <c r="FL364" s="1015"/>
      <c r="FM364" s="1025">
        <f t="shared" si="6617"/>
        <v>0</v>
      </c>
      <c r="FN364" s="1016"/>
      <c r="FO364" s="898" t="e">
        <f t="shared" si="6618"/>
        <v>#N/A</v>
      </c>
      <c r="FP364" s="898" t="e">
        <f t="shared" si="6619"/>
        <v>#N/A</v>
      </c>
      <c r="FQ364" s="899" t="e">
        <f t="shared" si="6620"/>
        <v>#N/A</v>
      </c>
      <c r="FR364" s="899">
        <f t="shared" si="6621"/>
        <v>0</v>
      </c>
      <c r="FS364" s="899">
        <f t="shared" si="6622"/>
        <v>0</v>
      </c>
      <c r="FT364" s="899" t="e">
        <f t="shared" si="6623"/>
        <v>#N/A</v>
      </c>
      <c r="FU364" s="966">
        <f t="shared" si="6624"/>
        <v>0</v>
      </c>
      <c r="FV364" s="901">
        <f t="shared" si="6625"/>
        <v>0</v>
      </c>
      <c r="FY364" s="958" t="s">
        <v>370</v>
      </c>
      <c r="FZ364" s="1190" t="s">
        <v>697</v>
      </c>
      <c r="GA364" s="1179" t="s">
        <v>149</v>
      </c>
      <c r="GB364" s="1180">
        <v>6</v>
      </c>
      <c r="GC364" s="1017">
        <v>442604</v>
      </c>
      <c r="GD364" s="1025">
        <f t="shared" si="6626"/>
        <v>2655624</v>
      </c>
      <c r="GE364" s="1016"/>
      <c r="GF364" s="898">
        <f t="shared" si="6627"/>
        <v>1</v>
      </c>
      <c r="GG364" s="898">
        <f t="shared" si="6628"/>
        <v>1</v>
      </c>
      <c r="GH364" s="899">
        <f t="shared" si="6629"/>
        <v>1</v>
      </c>
      <c r="GI364" s="899">
        <f t="shared" si="6630"/>
        <v>1</v>
      </c>
      <c r="GJ364" s="899">
        <f t="shared" si="6631"/>
        <v>1</v>
      </c>
      <c r="GK364" s="899">
        <f t="shared" si="6632"/>
        <v>1</v>
      </c>
      <c r="GL364" s="966">
        <f t="shared" si="6633"/>
        <v>2655624</v>
      </c>
      <c r="GM364" s="901">
        <f t="shared" si="6634"/>
        <v>0</v>
      </c>
      <c r="GP364" s="958" t="s">
        <v>370</v>
      </c>
      <c r="GQ364" s="1190" t="s">
        <v>697</v>
      </c>
      <c r="GR364" s="1179" t="s">
        <v>149</v>
      </c>
      <c r="GS364" s="1180">
        <v>6</v>
      </c>
      <c r="GT364" s="1015">
        <v>432500</v>
      </c>
      <c r="GU364" s="1025">
        <f t="shared" si="6635"/>
        <v>2595000</v>
      </c>
      <c r="GV364" s="1016"/>
      <c r="GW364" s="898">
        <f t="shared" si="6636"/>
        <v>1</v>
      </c>
      <c r="GX364" s="898">
        <f t="shared" si="6637"/>
        <v>1</v>
      </c>
      <c r="GY364" s="899">
        <f t="shared" si="6638"/>
        <v>1</v>
      </c>
      <c r="GZ364" s="899">
        <f t="shared" si="6639"/>
        <v>1</v>
      </c>
      <c r="HA364" s="899">
        <f t="shared" si="6640"/>
        <v>1</v>
      </c>
      <c r="HB364" s="899">
        <f t="shared" si="6641"/>
        <v>1</v>
      </c>
      <c r="HC364" s="966">
        <f t="shared" si="6642"/>
        <v>2595000</v>
      </c>
      <c r="HD364" s="901">
        <f t="shared" si="6643"/>
        <v>0</v>
      </c>
      <c r="HG364" s="958" t="s">
        <v>370</v>
      </c>
      <c r="HH364" s="1190" t="s">
        <v>697</v>
      </c>
      <c r="HI364" s="1179" t="s">
        <v>149</v>
      </c>
      <c r="HJ364" s="1180">
        <v>6</v>
      </c>
      <c r="HK364" s="1015">
        <v>717684</v>
      </c>
      <c r="HL364" s="1025">
        <f t="shared" si="6644"/>
        <v>4306104</v>
      </c>
      <c r="HM364" s="1016"/>
      <c r="HN364" s="898">
        <f t="shared" si="6645"/>
        <v>1</v>
      </c>
      <c r="HO364" s="898">
        <f t="shared" si="6646"/>
        <v>1</v>
      </c>
      <c r="HP364" s="899">
        <f t="shared" si="6647"/>
        <v>1</v>
      </c>
      <c r="HQ364" s="899">
        <f t="shared" si="6648"/>
        <v>1</v>
      </c>
      <c r="HR364" s="899">
        <f t="shared" si="6649"/>
        <v>1</v>
      </c>
      <c r="HS364" s="899">
        <f t="shared" si="6650"/>
        <v>1</v>
      </c>
      <c r="HT364" s="966">
        <f t="shared" si="6651"/>
        <v>4306104</v>
      </c>
      <c r="HU364" s="901">
        <f t="shared" si="6652"/>
        <v>0</v>
      </c>
      <c r="HX364" s="958" t="s">
        <v>370</v>
      </c>
      <c r="HY364" s="1190" t="s">
        <v>697</v>
      </c>
      <c r="HZ364" s="1179" t="s">
        <v>149</v>
      </c>
      <c r="IA364" s="1180">
        <v>6</v>
      </c>
      <c r="IB364" s="1020">
        <v>458428</v>
      </c>
      <c r="IC364" s="1027">
        <f t="shared" si="6653"/>
        <v>2750568</v>
      </c>
      <c r="ID364" s="1016"/>
      <c r="IE364" s="898">
        <f t="shared" si="6654"/>
        <v>1</v>
      </c>
      <c r="IF364" s="898">
        <f t="shared" si="6655"/>
        <v>1</v>
      </c>
      <c r="IG364" s="899">
        <f t="shared" si="6656"/>
        <v>1</v>
      </c>
      <c r="IH364" s="899">
        <f t="shared" si="6657"/>
        <v>1</v>
      </c>
      <c r="II364" s="899">
        <f t="shared" si="6658"/>
        <v>1</v>
      </c>
      <c r="IJ364" s="899">
        <f t="shared" si="6659"/>
        <v>1</v>
      </c>
      <c r="IK364" s="966">
        <f t="shared" si="6660"/>
        <v>2750568</v>
      </c>
      <c r="IL364" s="901">
        <f t="shared" si="6661"/>
        <v>0</v>
      </c>
      <c r="IO364" s="958" t="s">
        <v>370</v>
      </c>
      <c r="IP364" s="1190" t="s">
        <v>697</v>
      </c>
      <c r="IQ364" s="1179" t="s">
        <v>149</v>
      </c>
      <c r="IR364" s="1180">
        <v>6</v>
      </c>
      <c r="IS364" s="1015">
        <v>455195</v>
      </c>
      <c r="IT364" s="1025">
        <f t="shared" si="6662"/>
        <v>2731170</v>
      </c>
      <c r="IU364" s="1016"/>
      <c r="IV364" s="898">
        <f t="shared" si="6663"/>
        <v>1</v>
      </c>
      <c r="IW364" s="898">
        <f t="shared" si="6664"/>
        <v>1</v>
      </c>
      <c r="IX364" s="899">
        <f t="shared" si="6665"/>
        <v>1</v>
      </c>
      <c r="IY364" s="899">
        <f t="shared" si="6666"/>
        <v>1</v>
      </c>
      <c r="IZ364" s="899">
        <f t="shared" si="6667"/>
        <v>1</v>
      </c>
      <c r="JA364" s="899">
        <f t="shared" si="6668"/>
        <v>1</v>
      </c>
      <c r="JB364" s="966">
        <f t="shared" si="6669"/>
        <v>2731170</v>
      </c>
      <c r="JC364" s="901">
        <f t="shared" si="6670"/>
        <v>0</v>
      </c>
      <c r="JF364" s="958" t="s">
        <v>370</v>
      </c>
      <c r="JG364" s="1190" t="s">
        <v>697</v>
      </c>
      <c r="JH364" s="1179" t="s">
        <v>149</v>
      </c>
      <c r="JI364" s="1180">
        <v>6</v>
      </c>
      <c r="JJ364" s="1015">
        <v>182000</v>
      </c>
      <c r="JK364" s="1025">
        <f t="shared" si="6671"/>
        <v>1092000</v>
      </c>
      <c r="JL364" s="1016"/>
      <c r="JM364" s="898">
        <f t="shared" si="6672"/>
        <v>1</v>
      </c>
      <c r="JN364" s="898">
        <f t="shared" si="6673"/>
        <v>1</v>
      </c>
      <c r="JO364" s="899">
        <f t="shared" si="6674"/>
        <v>1</v>
      </c>
      <c r="JP364" s="899">
        <f t="shared" si="6675"/>
        <v>1</v>
      </c>
      <c r="JQ364" s="899">
        <f t="shared" si="6676"/>
        <v>1</v>
      </c>
      <c r="JR364" s="899">
        <f t="shared" si="6677"/>
        <v>1</v>
      </c>
      <c r="JS364" s="966">
        <f t="shared" si="6678"/>
        <v>1092000</v>
      </c>
      <c r="JT364" s="901">
        <f t="shared" si="6679"/>
        <v>0</v>
      </c>
      <c r="JW364" s="958" t="s">
        <v>370</v>
      </c>
      <c r="JX364" s="1190" t="s">
        <v>697</v>
      </c>
      <c r="JY364" s="1179" t="s">
        <v>149</v>
      </c>
      <c r="JZ364" s="1180">
        <v>6</v>
      </c>
      <c r="KA364" s="1015">
        <v>514415.34990000009</v>
      </c>
      <c r="KB364" s="1025">
        <f t="shared" si="6680"/>
        <v>3086492</v>
      </c>
      <c r="KC364" s="1016"/>
      <c r="KD364" s="898">
        <f t="shared" si="6681"/>
        <v>1</v>
      </c>
      <c r="KE364" s="898">
        <f t="shared" si="6682"/>
        <v>1</v>
      </c>
      <c r="KF364" s="899">
        <f t="shared" si="6683"/>
        <v>1</v>
      </c>
      <c r="KG364" s="899">
        <f t="shared" si="6684"/>
        <v>1</v>
      </c>
      <c r="KH364" s="899">
        <f t="shared" si="6685"/>
        <v>1</v>
      </c>
      <c r="KI364" s="899">
        <f t="shared" si="6686"/>
        <v>1</v>
      </c>
      <c r="KJ364" s="966">
        <f t="shared" si="6687"/>
        <v>3086492</v>
      </c>
      <c r="KK364" s="901">
        <f t="shared" si="6688"/>
        <v>0</v>
      </c>
      <c r="KN364" s="958" t="s">
        <v>370</v>
      </c>
      <c r="KO364" s="1190" t="s">
        <v>697</v>
      </c>
      <c r="KP364" s="1179" t="s">
        <v>149</v>
      </c>
      <c r="KQ364" s="1180">
        <v>6</v>
      </c>
      <c r="KR364" s="1015">
        <v>465000</v>
      </c>
      <c r="KS364" s="1025">
        <f t="shared" si="6689"/>
        <v>2790000</v>
      </c>
      <c r="KT364" s="1016"/>
      <c r="KU364" s="898">
        <f t="shared" si="6690"/>
        <v>1</v>
      </c>
      <c r="KV364" s="898">
        <f t="shared" si="6691"/>
        <v>1</v>
      </c>
      <c r="KW364" s="899">
        <f t="shared" si="6692"/>
        <v>1</v>
      </c>
      <c r="KX364" s="899">
        <f t="shared" si="6693"/>
        <v>1</v>
      </c>
      <c r="KY364" s="899">
        <f t="shared" si="6694"/>
        <v>1</v>
      </c>
      <c r="KZ364" s="899">
        <f t="shared" si="6695"/>
        <v>1</v>
      </c>
      <c r="LA364" s="966">
        <f t="shared" si="6696"/>
        <v>2790000</v>
      </c>
      <c r="LB364" s="901">
        <f t="shared" si="6697"/>
        <v>0</v>
      </c>
      <c r="LE364" s="958" t="s">
        <v>370</v>
      </c>
      <c r="LF364" s="1190" t="s">
        <v>697</v>
      </c>
      <c r="LG364" s="1179" t="s">
        <v>149</v>
      </c>
      <c r="LH364" s="1180">
        <v>6</v>
      </c>
      <c r="LI364" s="1021">
        <v>1595200</v>
      </c>
      <c r="LJ364" s="1028">
        <f t="shared" si="6698"/>
        <v>9571200</v>
      </c>
      <c r="LK364" s="1016"/>
      <c r="LL364" s="898">
        <f t="shared" si="6699"/>
        <v>1</v>
      </c>
      <c r="LM364" s="898">
        <f t="shared" si="6700"/>
        <v>1</v>
      </c>
      <c r="LN364" s="899">
        <f t="shared" si="6701"/>
        <v>1</v>
      </c>
      <c r="LO364" s="899">
        <f t="shared" si="6702"/>
        <v>1</v>
      </c>
      <c r="LP364" s="899">
        <f t="shared" si="6703"/>
        <v>1</v>
      </c>
      <c r="LQ364" s="899">
        <f t="shared" si="6704"/>
        <v>1</v>
      </c>
      <c r="LR364" s="966">
        <f t="shared" si="6705"/>
        <v>9571200</v>
      </c>
      <c r="LS364" s="901">
        <f t="shared" si="6706"/>
        <v>0</v>
      </c>
      <c r="LV364" s="958" t="s">
        <v>370</v>
      </c>
      <c r="LW364" s="1190" t="s">
        <v>697</v>
      </c>
      <c r="LX364" s="1179" t="s">
        <v>149</v>
      </c>
      <c r="LY364" s="1180">
        <v>6</v>
      </c>
      <c r="LZ364" s="1015">
        <v>130000</v>
      </c>
      <c r="MA364" s="1025">
        <f t="shared" si="6707"/>
        <v>780000</v>
      </c>
      <c r="MB364" s="1016"/>
      <c r="MC364" s="898">
        <f t="shared" si="6708"/>
        <v>1</v>
      </c>
      <c r="MD364" s="898">
        <f t="shared" si="6709"/>
        <v>1</v>
      </c>
      <c r="ME364" s="899">
        <f t="shared" si="6710"/>
        <v>1</v>
      </c>
      <c r="MF364" s="899">
        <f t="shared" si="6711"/>
        <v>1</v>
      </c>
      <c r="MG364" s="899">
        <f t="shared" si="6712"/>
        <v>1</v>
      </c>
      <c r="MH364" s="899">
        <f t="shared" si="6713"/>
        <v>1</v>
      </c>
      <c r="MI364" s="966">
        <f t="shared" si="6714"/>
        <v>780000</v>
      </c>
      <c r="MJ364" s="901">
        <f t="shared" si="6715"/>
        <v>0</v>
      </c>
      <c r="MM364" s="958" t="s">
        <v>370</v>
      </c>
      <c r="MN364" s="1190" t="s">
        <v>697</v>
      </c>
      <c r="MO364" s="1179" t="s">
        <v>149</v>
      </c>
      <c r="MP364" s="1180">
        <v>6</v>
      </c>
      <c r="MQ364" s="1015">
        <v>1520000</v>
      </c>
      <c r="MR364" s="1025">
        <f t="shared" si="6716"/>
        <v>9120000</v>
      </c>
      <c r="MS364" s="1016"/>
      <c r="MT364" s="898">
        <f t="shared" si="6717"/>
        <v>1</v>
      </c>
      <c r="MU364" s="898">
        <f t="shared" si="6718"/>
        <v>1</v>
      </c>
      <c r="MV364" s="899">
        <f t="shared" si="6719"/>
        <v>1</v>
      </c>
      <c r="MW364" s="899">
        <f t="shared" si="6720"/>
        <v>1</v>
      </c>
      <c r="MX364" s="899">
        <f t="shared" si="6721"/>
        <v>1</v>
      </c>
      <c r="MY364" s="899">
        <f t="shared" si="6722"/>
        <v>1</v>
      </c>
      <c r="MZ364" s="966">
        <f t="shared" si="6723"/>
        <v>9120000</v>
      </c>
      <c r="NA364" s="901">
        <f t="shared" si="6724"/>
        <v>0</v>
      </c>
      <c r="ND364" s="975" t="s">
        <v>370</v>
      </c>
      <c r="NE364" s="976" t="s">
        <v>697</v>
      </c>
      <c r="NF364" s="1175" t="s">
        <v>149</v>
      </c>
      <c r="NG364" s="1176">
        <v>6</v>
      </c>
      <c r="NH364" s="979">
        <v>322392.51</v>
      </c>
      <c r="NI364" s="980">
        <v>1934355</v>
      </c>
      <c r="NJ364" s="1016"/>
      <c r="NK364" s="898">
        <f t="shared" si="6725"/>
        <v>1</v>
      </c>
      <c r="NL364" s="898">
        <f t="shared" si="6726"/>
        <v>1</v>
      </c>
      <c r="NM364" s="899">
        <f t="shared" si="6727"/>
        <v>1</v>
      </c>
      <c r="NN364" s="899">
        <f t="shared" si="6728"/>
        <v>1</v>
      </c>
      <c r="NO364" s="899">
        <f t="shared" si="6729"/>
        <v>1</v>
      </c>
      <c r="NP364" s="899">
        <f t="shared" si="6730"/>
        <v>1</v>
      </c>
      <c r="NQ364" s="966">
        <f t="shared" si="6731"/>
        <v>1934355</v>
      </c>
      <c r="NR364" s="901">
        <f t="shared" si="6732"/>
        <v>0</v>
      </c>
      <c r="NU364" s="981" t="s">
        <v>370</v>
      </c>
      <c r="NV364" s="982" t="s">
        <v>697</v>
      </c>
      <c r="NW364" s="1177" t="s">
        <v>149</v>
      </c>
      <c r="NX364" s="1178">
        <v>6</v>
      </c>
      <c r="NY364" s="1022">
        <v>325649</v>
      </c>
      <c r="NZ364" s="986">
        <f t="shared" si="6733"/>
        <v>1953894</v>
      </c>
      <c r="OA364" s="1016"/>
      <c r="OB364" s="898">
        <f t="shared" si="6734"/>
        <v>1</v>
      </c>
      <c r="OC364" s="898">
        <f t="shared" si="6735"/>
        <v>1</v>
      </c>
      <c r="OD364" s="899">
        <f t="shared" si="6736"/>
        <v>1</v>
      </c>
      <c r="OE364" s="899">
        <f t="shared" si="6737"/>
        <v>1</v>
      </c>
      <c r="OF364" s="899">
        <f t="shared" si="6738"/>
        <v>1</v>
      </c>
      <c r="OG364" s="899">
        <f t="shared" si="6739"/>
        <v>1</v>
      </c>
      <c r="OH364" s="966">
        <f t="shared" si="6740"/>
        <v>1953894</v>
      </c>
      <c r="OI364" s="901">
        <f t="shared" si="6741"/>
        <v>0</v>
      </c>
      <c r="OL364" s="958" t="s">
        <v>370</v>
      </c>
      <c r="OM364" s="1190" t="s">
        <v>697</v>
      </c>
      <c r="ON364" s="1179" t="s">
        <v>149</v>
      </c>
      <c r="OO364" s="1180">
        <v>6</v>
      </c>
      <c r="OP364" s="1015">
        <v>539698</v>
      </c>
      <c r="OQ364" s="1025">
        <f t="shared" si="6742"/>
        <v>3238188</v>
      </c>
      <c r="OR364" s="1016"/>
      <c r="OS364" s="898">
        <f t="shared" si="6743"/>
        <v>1</v>
      </c>
      <c r="OT364" s="898">
        <f t="shared" si="6744"/>
        <v>1</v>
      </c>
      <c r="OU364" s="899">
        <f t="shared" si="6745"/>
        <v>1</v>
      </c>
      <c r="OV364" s="899">
        <f t="shared" si="6746"/>
        <v>1</v>
      </c>
      <c r="OW364" s="899">
        <f t="shared" si="6747"/>
        <v>1</v>
      </c>
      <c r="OX364" s="899">
        <f t="shared" si="6748"/>
        <v>1</v>
      </c>
      <c r="OY364" s="966">
        <f t="shared" si="6749"/>
        <v>3238188</v>
      </c>
      <c r="OZ364" s="901">
        <f t="shared" si="6750"/>
        <v>0</v>
      </c>
      <c r="PC364" s="958" t="s">
        <v>370</v>
      </c>
      <c r="PD364" s="1190" t="s">
        <v>697</v>
      </c>
      <c r="PE364" s="1179" t="s">
        <v>149</v>
      </c>
      <c r="PF364" s="1180">
        <v>6</v>
      </c>
      <c r="PG364" s="1023">
        <v>937375</v>
      </c>
      <c r="PH364" s="1029">
        <v>5624250</v>
      </c>
      <c r="PI364" s="1181"/>
      <c r="PJ364" s="898">
        <f t="shared" si="6751"/>
        <v>1</v>
      </c>
      <c r="PK364" s="898">
        <f t="shared" si="6752"/>
        <v>1</v>
      </c>
      <c r="PL364" s="899">
        <f t="shared" si="6753"/>
        <v>1</v>
      </c>
      <c r="PM364" s="899">
        <f t="shared" si="6754"/>
        <v>1</v>
      </c>
      <c r="PN364" s="899">
        <f t="shared" si="6755"/>
        <v>1</v>
      </c>
      <c r="PO364" s="899">
        <f t="shared" si="6756"/>
        <v>1</v>
      </c>
      <c r="PP364" s="966">
        <f t="shared" si="6757"/>
        <v>5624250</v>
      </c>
      <c r="PQ364" s="901">
        <f t="shared" si="6758"/>
        <v>0</v>
      </c>
      <c r="PT364" s="958" t="s">
        <v>370</v>
      </c>
      <c r="PU364" s="1190" t="s">
        <v>697</v>
      </c>
      <c r="PV364" s="1179" t="s">
        <v>149</v>
      </c>
      <c r="PW364" s="1180">
        <v>6</v>
      </c>
      <c r="PX364" s="1015">
        <v>432158</v>
      </c>
      <c r="PY364" s="1025">
        <f t="shared" si="6759"/>
        <v>2592948</v>
      </c>
      <c r="PZ364" s="1016"/>
      <c r="QA364" s="898">
        <f t="shared" si="6760"/>
        <v>1</v>
      </c>
      <c r="QB364" s="898">
        <f t="shared" si="6761"/>
        <v>1</v>
      </c>
      <c r="QC364" s="899">
        <f t="shared" si="6762"/>
        <v>1</v>
      </c>
      <c r="QD364" s="899">
        <f t="shared" si="6763"/>
        <v>1</v>
      </c>
      <c r="QE364" s="899">
        <f t="shared" si="6764"/>
        <v>1</v>
      </c>
      <c r="QF364" s="899">
        <f t="shared" si="6765"/>
        <v>1</v>
      </c>
      <c r="QG364" s="966">
        <f t="shared" si="6766"/>
        <v>2592948</v>
      </c>
      <c r="QH364" s="901">
        <f t="shared" si="6767"/>
        <v>0</v>
      </c>
      <c r="QK364" s="958" t="s">
        <v>370</v>
      </c>
      <c r="QL364" s="1190" t="s">
        <v>697</v>
      </c>
      <c r="QM364" s="1179" t="s">
        <v>149</v>
      </c>
      <c r="QN364" s="1180">
        <v>6</v>
      </c>
      <c r="QO364" s="1021">
        <v>1603175.9999999998</v>
      </c>
      <c r="QP364" s="1028">
        <f t="shared" si="6768"/>
        <v>9619056</v>
      </c>
      <c r="QQ364" s="1016"/>
      <c r="QR364" s="898">
        <f t="shared" si="6769"/>
        <v>1</v>
      </c>
      <c r="QS364" s="898">
        <f t="shared" si="6770"/>
        <v>1</v>
      </c>
      <c r="QT364" s="899">
        <f t="shared" si="6771"/>
        <v>1</v>
      </c>
      <c r="QU364" s="899">
        <f t="shared" si="6772"/>
        <v>1</v>
      </c>
      <c r="QV364" s="899">
        <f t="shared" si="6773"/>
        <v>1</v>
      </c>
      <c r="QW364" s="899">
        <f t="shared" si="6774"/>
        <v>1</v>
      </c>
      <c r="QX364" s="966">
        <f t="shared" si="6775"/>
        <v>9619056</v>
      </c>
      <c r="QY364" s="901">
        <f t="shared" si="6776"/>
        <v>0</v>
      </c>
      <c r="RB364" s="443"/>
      <c r="RC364" s="200"/>
      <c r="RD364" s="444"/>
      <c r="RE364" s="445"/>
      <c r="RF364" s="446"/>
      <c r="RG364" s="204"/>
      <c r="RH364" s="204"/>
      <c r="RI364" s="898"/>
      <c r="RJ364" s="898"/>
      <c r="RK364" s="899"/>
      <c r="RL364" s="899"/>
      <c r="RM364" s="899"/>
      <c r="RN364" s="899"/>
      <c r="RO364" s="966"/>
      <c r="RP364" s="901"/>
      <c r="RS364" s="443"/>
      <c r="RT364" s="200"/>
      <c r="RU364" s="444"/>
      <c r="RV364" s="445"/>
      <c r="RW364" s="446"/>
      <c r="RX364" s="204"/>
      <c r="RY364" s="204"/>
      <c r="RZ364" s="898"/>
      <c r="SA364" s="898"/>
      <c r="SB364" s="899"/>
      <c r="SC364" s="899"/>
      <c r="SD364" s="899"/>
      <c r="SE364" s="899"/>
      <c r="SF364" s="966"/>
      <c r="SG364" s="901"/>
      <c r="SJ364" s="443"/>
      <c r="SK364" s="200"/>
      <c r="SL364" s="444"/>
      <c r="SM364" s="445"/>
      <c r="SN364" s="446"/>
      <c r="SO364" s="204"/>
      <c r="SP364" s="204"/>
      <c r="SQ364" s="898"/>
      <c r="SR364" s="898"/>
      <c r="SS364" s="899"/>
      <c r="ST364" s="899"/>
      <c r="SU364" s="899"/>
      <c r="SV364" s="899"/>
      <c r="SW364" s="966"/>
      <c r="SX364" s="901"/>
    </row>
    <row r="365" spans="2:518" ht="55.5" customHeight="1" thickTop="1" thickBot="1">
      <c r="B365" s="958" t="s">
        <v>371</v>
      </c>
      <c r="C365" s="1190" t="s">
        <v>698</v>
      </c>
      <c r="D365" s="1179" t="s">
        <v>149</v>
      </c>
      <c r="E365" s="1180">
        <v>6</v>
      </c>
      <c r="F365" s="1015"/>
      <c r="G365" s="1025">
        <f t="shared" si="6539"/>
        <v>0</v>
      </c>
      <c r="H365" s="1016"/>
      <c r="K365" s="958" t="s">
        <v>371</v>
      </c>
      <c r="L365" s="1190" t="s">
        <v>698</v>
      </c>
      <c r="M365" s="1179" t="s">
        <v>149</v>
      </c>
      <c r="N365" s="1180">
        <v>6</v>
      </c>
      <c r="O365" s="1017">
        <v>238070</v>
      </c>
      <c r="P365" s="1025">
        <f t="shared" si="6540"/>
        <v>1428420</v>
      </c>
      <c r="Q365" s="1016"/>
      <c r="R365" s="898">
        <f t="shared" si="6777"/>
        <v>1</v>
      </c>
      <c r="S365" s="898">
        <f t="shared" si="6778"/>
        <v>1</v>
      </c>
      <c r="T365" s="899">
        <f t="shared" si="6779"/>
        <v>1</v>
      </c>
      <c r="U365" s="899">
        <f t="shared" si="6541"/>
        <v>1</v>
      </c>
      <c r="V365" s="899">
        <f t="shared" si="6541"/>
        <v>1</v>
      </c>
      <c r="W365" s="899">
        <f t="shared" si="6542"/>
        <v>1</v>
      </c>
      <c r="X365" s="966">
        <f t="shared" si="6543"/>
        <v>1428420</v>
      </c>
      <c r="Y365" s="901">
        <f t="shared" si="6544"/>
        <v>0</v>
      </c>
      <c r="Z365" s="872"/>
      <c r="AA365" s="872"/>
      <c r="AB365" s="958" t="s">
        <v>371</v>
      </c>
      <c r="AC365" s="1190" t="s">
        <v>698</v>
      </c>
      <c r="AD365" s="1179" t="s">
        <v>149</v>
      </c>
      <c r="AE365" s="1180">
        <v>6</v>
      </c>
      <c r="AF365" s="1015">
        <v>80000</v>
      </c>
      <c r="AG365" s="1025">
        <f t="shared" si="6545"/>
        <v>480000</v>
      </c>
      <c r="AH365" s="1016"/>
      <c r="AI365" s="898">
        <f t="shared" si="6546"/>
        <v>1</v>
      </c>
      <c r="AJ365" s="898">
        <f t="shared" si="6547"/>
        <v>1</v>
      </c>
      <c r="AK365" s="899">
        <f t="shared" si="6548"/>
        <v>1</v>
      </c>
      <c r="AL365" s="899">
        <f t="shared" si="6549"/>
        <v>1</v>
      </c>
      <c r="AM365" s="899">
        <f t="shared" si="6550"/>
        <v>1</v>
      </c>
      <c r="AN365" s="899">
        <f t="shared" si="6551"/>
        <v>1</v>
      </c>
      <c r="AO365" s="966">
        <f t="shared" si="6552"/>
        <v>480000</v>
      </c>
      <c r="AP365" s="901">
        <f t="shared" si="6553"/>
        <v>0</v>
      </c>
      <c r="AQ365" s="872"/>
      <c r="AR365" s="872"/>
      <c r="AS365" s="958" t="s">
        <v>371</v>
      </c>
      <c r="AT365" s="1191" t="s">
        <v>698</v>
      </c>
      <c r="AU365" s="1179" t="s">
        <v>149</v>
      </c>
      <c r="AV365" s="1180">
        <v>6</v>
      </c>
      <c r="AW365" s="1019">
        <v>520000</v>
      </c>
      <c r="AX365" s="1026">
        <f t="shared" si="6554"/>
        <v>3120000</v>
      </c>
      <c r="AY365" s="1016"/>
      <c r="AZ365" s="898">
        <f t="shared" si="6555"/>
        <v>1</v>
      </c>
      <c r="BA365" s="898">
        <f t="shared" si="6556"/>
        <v>1</v>
      </c>
      <c r="BB365" s="899">
        <f t="shared" si="6557"/>
        <v>1</v>
      </c>
      <c r="BC365" s="899">
        <f t="shared" si="6558"/>
        <v>1</v>
      </c>
      <c r="BD365" s="899">
        <f t="shared" si="6559"/>
        <v>1</v>
      </c>
      <c r="BE365" s="899">
        <f t="shared" si="6560"/>
        <v>1</v>
      </c>
      <c r="BF365" s="966">
        <f t="shared" si="6561"/>
        <v>3120000</v>
      </c>
      <c r="BG365" s="901">
        <f t="shared" si="6562"/>
        <v>0</v>
      </c>
      <c r="BJ365" s="958" t="s">
        <v>371</v>
      </c>
      <c r="BK365" s="1190" t="s">
        <v>698</v>
      </c>
      <c r="BL365" s="1179" t="s">
        <v>149</v>
      </c>
      <c r="BM365" s="1180">
        <v>6</v>
      </c>
      <c r="BN365" s="1015">
        <v>107935</v>
      </c>
      <c r="BO365" s="1025">
        <f t="shared" si="6563"/>
        <v>647610</v>
      </c>
      <c r="BP365" s="1016"/>
      <c r="BQ365" s="898">
        <f t="shared" si="6564"/>
        <v>1</v>
      </c>
      <c r="BR365" s="898">
        <f t="shared" si="6565"/>
        <v>1</v>
      </c>
      <c r="BS365" s="899">
        <f t="shared" si="6566"/>
        <v>1</v>
      </c>
      <c r="BT365" s="899">
        <f t="shared" si="6567"/>
        <v>1</v>
      </c>
      <c r="BU365" s="899">
        <f t="shared" si="6568"/>
        <v>1</v>
      </c>
      <c r="BV365" s="899">
        <f t="shared" si="6569"/>
        <v>1</v>
      </c>
      <c r="BW365" s="966">
        <f t="shared" si="6570"/>
        <v>647610</v>
      </c>
      <c r="BX365" s="901">
        <f t="shared" si="6571"/>
        <v>0</v>
      </c>
      <c r="CA365" s="958" t="s">
        <v>371</v>
      </c>
      <c r="CB365" s="1190" t="s">
        <v>698</v>
      </c>
      <c r="CC365" s="1179" t="s">
        <v>149</v>
      </c>
      <c r="CD365" s="1180">
        <v>6</v>
      </c>
      <c r="CE365" s="1015">
        <v>231880</v>
      </c>
      <c r="CF365" s="1025">
        <f t="shared" si="6572"/>
        <v>1391280</v>
      </c>
      <c r="CG365" s="1016"/>
      <c r="CH365" s="898">
        <f t="shared" si="6573"/>
        <v>1</v>
      </c>
      <c r="CI365" s="898">
        <f t="shared" si="6574"/>
        <v>1</v>
      </c>
      <c r="CJ365" s="899">
        <f t="shared" si="6575"/>
        <v>1</v>
      </c>
      <c r="CK365" s="899">
        <f t="shared" si="6576"/>
        <v>1</v>
      </c>
      <c r="CL365" s="899">
        <f t="shared" si="6577"/>
        <v>1</v>
      </c>
      <c r="CM365" s="899">
        <f t="shared" si="6578"/>
        <v>1</v>
      </c>
      <c r="CN365" s="966">
        <f t="shared" si="6579"/>
        <v>1391280</v>
      </c>
      <c r="CO365" s="901">
        <f t="shared" si="6580"/>
        <v>0</v>
      </c>
      <c r="CR365" s="958" t="s">
        <v>371</v>
      </c>
      <c r="CS365" s="1190" t="s">
        <v>698</v>
      </c>
      <c r="CT365" s="1179" t="s">
        <v>149</v>
      </c>
      <c r="CU365" s="1180">
        <v>6</v>
      </c>
      <c r="CV365" s="1015">
        <v>590000</v>
      </c>
      <c r="CW365" s="1025">
        <f t="shared" si="6581"/>
        <v>3540000</v>
      </c>
      <c r="CX365" s="1016"/>
      <c r="CY365" s="898">
        <f t="shared" si="6582"/>
        <v>1</v>
      </c>
      <c r="CZ365" s="898">
        <f t="shared" si="6583"/>
        <v>1</v>
      </c>
      <c r="DA365" s="899">
        <f t="shared" si="6584"/>
        <v>1</v>
      </c>
      <c r="DB365" s="899">
        <f t="shared" si="6585"/>
        <v>1</v>
      </c>
      <c r="DC365" s="899">
        <f t="shared" si="6586"/>
        <v>1</v>
      </c>
      <c r="DD365" s="899">
        <f t="shared" si="6587"/>
        <v>1</v>
      </c>
      <c r="DE365" s="966">
        <f t="shared" si="6588"/>
        <v>3540000</v>
      </c>
      <c r="DF365" s="901">
        <f t="shared" si="6589"/>
        <v>0</v>
      </c>
      <c r="DI365" s="958" t="s">
        <v>371</v>
      </c>
      <c r="DJ365" s="1190" t="s">
        <v>698</v>
      </c>
      <c r="DK365" s="1179" t="s">
        <v>149</v>
      </c>
      <c r="DL365" s="1180">
        <v>6</v>
      </c>
      <c r="DM365" s="1015">
        <v>288884</v>
      </c>
      <c r="DN365" s="1025">
        <f t="shared" si="6590"/>
        <v>1733304</v>
      </c>
      <c r="DO365" s="1016"/>
      <c r="DP365" s="898">
        <f t="shared" si="6591"/>
        <v>1</v>
      </c>
      <c r="DQ365" s="898">
        <f t="shared" si="6592"/>
        <v>1</v>
      </c>
      <c r="DR365" s="899">
        <f t="shared" si="6593"/>
        <v>1</v>
      </c>
      <c r="DS365" s="899">
        <f t="shared" si="6594"/>
        <v>1</v>
      </c>
      <c r="DT365" s="899">
        <f t="shared" si="6595"/>
        <v>1</v>
      </c>
      <c r="DU365" s="899">
        <f t="shared" si="6596"/>
        <v>1</v>
      </c>
      <c r="DV365" s="966">
        <f t="shared" si="6597"/>
        <v>1733304</v>
      </c>
      <c r="DW365" s="901">
        <f t="shared" si="6598"/>
        <v>0</v>
      </c>
      <c r="DZ365" s="958" t="s">
        <v>371</v>
      </c>
      <c r="EA365" s="1190" t="s">
        <v>698</v>
      </c>
      <c r="EB365" s="1179" t="s">
        <v>149</v>
      </c>
      <c r="EC365" s="1180">
        <v>6</v>
      </c>
      <c r="ED365" s="1015">
        <v>275800</v>
      </c>
      <c r="EE365" s="1025">
        <f t="shared" si="6599"/>
        <v>1654800</v>
      </c>
      <c r="EF365" s="1016"/>
      <c r="EG365" s="898">
        <f t="shared" si="6600"/>
        <v>1</v>
      </c>
      <c r="EH365" s="898">
        <f t="shared" si="6601"/>
        <v>1</v>
      </c>
      <c r="EI365" s="899">
        <f t="shared" si="6602"/>
        <v>1</v>
      </c>
      <c r="EJ365" s="899">
        <f t="shared" si="6603"/>
        <v>1</v>
      </c>
      <c r="EK365" s="899">
        <f t="shared" si="6604"/>
        <v>1</v>
      </c>
      <c r="EL365" s="899">
        <f t="shared" si="6605"/>
        <v>1</v>
      </c>
      <c r="EM365" s="966">
        <f t="shared" si="6606"/>
        <v>1654800</v>
      </c>
      <c r="EN365" s="901">
        <f t="shared" si="6607"/>
        <v>0</v>
      </c>
      <c r="EQ365" s="958" t="s">
        <v>371</v>
      </c>
      <c r="ER365" s="1190" t="s">
        <v>698</v>
      </c>
      <c r="ES365" s="1179" t="s">
        <v>149</v>
      </c>
      <c r="ET365" s="1180">
        <v>6</v>
      </c>
      <c r="EU365" s="1015">
        <v>238000</v>
      </c>
      <c r="EV365" s="1025">
        <f t="shared" si="6608"/>
        <v>1428000</v>
      </c>
      <c r="EW365" s="1016"/>
      <c r="EX365" s="898">
        <f t="shared" si="6609"/>
        <v>1</v>
      </c>
      <c r="EY365" s="898">
        <f t="shared" si="6610"/>
        <v>1</v>
      </c>
      <c r="EZ365" s="899">
        <f t="shared" si="6611"/>
        <v>1</v>
      </c>
      <c r="FA365" s="899">
        <f t="shared" si="6612"/>
        <v>1</v>
      </c>
      <c r="FB365" s="899">
        <f t="shared" si="6613"/>
        <v>1</v>
      </c>
      <c r="FC365" s="899">
        <f t="shared" si="6614"/>
        <v>1</v>
      </c>
      <c r="FD365" s="966">
        <f t="shared" si="6615"/>
        <v>1428000</v>
      </c>
      <c r="FE365" s="901">
        <f t="shared" si="6616"/>
        <v>0</v>
      </c>
      <c r="FH365" s="958"/>
      <c r="FI365" s="1190"/>
      <c r="FJ365" s="1179"/>
      <c r="FK365" s="1180"/>
      <c r="FL365" s="1015"/>
      <c r="FM365" s="1025">
        <f t="shared" si="6617"/>
        <v>0</v>
      </c>
      <c r="FN365" s="1016"/>
      <c r="FO365" s="898" t="e">
        <f t="shared" si="6618"/>
        <v>#N/A</v>
      </c>
      <c r="FP365" s="898" t="e">
        <f t="shared" si="6619"/>
        <v>#N/A</v>
      </c>
      <c r="FQ365" s="899" t="e">
        <f t="shared" si="6620"/>
        <v>#N/A</v>
      </c>
      <c r="FR365" s="899">
        <f t="shared" si="6621"/>
        <v>0</v>
      </c>
      <c r="FS365" s="899">
        <f t="shared" si="6622"/>
        <v>0</v>
      </c>
      <c r="FT365" s="899" t="e">
        <f t="shared" si="6623"/>
        <v>#N/A</v>
      </c>
      <c r="FU365" s="966">
        <f t="shared" si="6624"/>
        <v>0</v>
      </c>
      <c r="FV365" s="901">
        <f t="shared" si="6625"/>
        <v>0</v>
      </c>
      <c r="FY365" s="958" t="s">
        <v>371</v>
      </c>
      <c r="FZ365" s="1190" t="s">
        <v>698</v>
      </c>
      <c r="GA365" s="1179" t="s">
        <v>149</v>
      </c>
      <c r="GB365" s="1180">
        <v>6</v>
      </c>
      <c r="GC365" s="1017">
        <v>238070</v>
      </c>
      <c r="GD365" s="1025">
        <f t="shared" si="6626"/>
        <v>1428420</v>
      </c>
      <c r="GE365" s="1016"/>
      <c r="GF365" s="898">
        <f t="shared" si="6627"/>
        <v>1</v>
      </c>
      <c r="GG365" s="898">
        <f t="shared" si="6628"/>
        <v>1</v>
      </c>
      <c r="GH365" s="899">
        <f t="shared" si="6629"/>
        <v>1</v>
      </c>
      <c r="GI365" s="899">
        <f t="shared" si="6630"/>
        <v>1</v>
      </c>
      <c r="GJ365" s="899">
        <f t="shared" si="6631"/>
        <v>1</v>
      </c>
      <c r="GK365" s="899">
        <f t="shared" si="6632"/>
        <v>1</v>
      </c>
      <c r="GL365" s="966">
        <f t="shared" si="6633"/>
        <v>1428420</v>
      </c>
      <c r="GM365" s="901">
        <f t="shared" si="6634"/>
        <v>0</v>
      </c>
      <c r="GP365" s="958" t="s">
        <v>371</v>
      </c>
      <c r="GQ365" s="1190" t="s">
        <v>698</v>
      </c>
      <c r="GR365" s="1179" t="s">
        <v>149</v>
      </c>
      <c r="GS365" s="1180">
        <v>6</v>
      </c>
      <c r="GT365" s="1015">
        <v>235000</v>
      </c>
      <c r="GU365" s="1025">
        <f t="shared" si="6635"/>
        <v>1410000</v>
      </c>
      <c r="GV365" s="1016"/>
      <c r="GW365" s="898">
        <f t="shared" si="6636"/>
        <v>1</v>
      </c>
      <c r="GX365" s="898">
        <f t="shared" si="6637"/>
        <v>1</v>
      </c>
      <c r="GY365" s="899">
        <f t="shared" si="6638"/>
        <v>1</v>
      </c>
      <c r="GZ365" s="899">
        <f t="shared" si="6639"/>
        <v>1</v>
      </c>
      <c r="HA365" s="899">
        <f t="shared" si="6640"/>
        <v>1</v>
      </c>
      <c r="HB365" s="899">
        <f t="shared" si="6641"/>
        <v>1</v>
      </c>
      <c r="HC365" s="966">
        <f t="shared" si="6642"/>
        <v>1410000</v>
      </c>
      <c r="HD365" s="901">
        <f t="shared" si="6643"/>
        <v>0</v>
      </c>
      <c r="HG365" s="958" t="s">
        <v>371</v>
      </c>
      <c r="HH365" s="1190" t="s">
        <v>698</v>
      </c>
      <c r="HI365" s="1179" t="s">
        <v>149</v>
      </c>
      <c r="HJ365" s="1180">
        <v>6</v>
      </c>
      <c r="HK365" s="1015">
        <v>162296</v>
      </c>
      <c r="HL365" s="1025">
        <f t="shared" si="6644"/>
        <v>973776</v>
      </c>
      <c r="HM365" s="1016"/>
      <c r="HN365" s="898">
        <f t="shared" si="6645"/>
        <v>1</v>
      </c>
      <c r="HO365" s="898">
        <f t="shared" si="6646"/>
        <v>1</v>
      </c>
      <c r="HP365" s="899">
        <f t="shared" si="6647"/>
        <v>1</v>
      </c>
      <c r="HQ365" s="899">
        <f t="shared" si="6648"/>
        <v>1</v>
      </c>
      <c r="HR365" s="899">
        <f t="shared" si="6649"/>
        <v>1</v>
      </c>
      <c r="HS365" s="899">
        <f t="shared" si="6650"/>
        <v>1</v>
      </c>
      <c r="HT365" s="966">
        <f t="shared" si="6651"/>
        <v>973776</v>
      </c>
      <c r="HU365" s="901">
        <f t="shared" si="6652"/>
        <v>0</v>
      </c>
      <c r="HX365" s="958" t="s">
        <v>371</v>
      </c>
      <c r="HY365" s="1190" t="s">
        <v>698</v>
      </c>
      <c r="HZ365" s="1179" t="s">
        <v>149</v>
      </c>
      <c r="IA365" s="1180">
        <v>6</v>
      </c>
      <c r="IB365" s="1020">
        <v>62493</v>
      </c>
      <c r="IC365" s="1027">
        <f t="shared" si="6653"/>
        <v>374958</v>
      </c>
      <c r="ID365" s="1016"/>
      <c r="IE365" s="898">
        <f t="shared" si="6654"/>
        <v>1</v>
      </c>
      <c r="IF365" s="898">
        <f t="shared" si="6655"/>
        <v>1</v>
      </c>
      <c r="IG365" s="899">
        <f t="shared" si="6656"/>
        <v>1</v>
      </c>
      <c r="IH365" s="899">
        <f t="shared" si="6657"/>
        <v>1</v>
      </c>
      <c r="II365" s="899">
        <f t="shared" si="6658"/>
        <v>1</v>
      </c>
      <c r="IJ365" s="899">
        <f t="shared" si="6659"/>
        <v>1</v>
      </c>
      <c r="IK365" s="966">
        <f t="shared" si="6660"/>
        <v>374958</v>
      </c>
      <c r="IL365" s="901">
        <f t="shared" si="6661"/>
        <v>0</v>
      </c>
      <c r="IO365" s="958" t="s">
        <v>371</v>
      </c>
      <c r="IP365" s="1190" t="s">
        <v>698</v>
      </c>
      <c r="IQ365" s="1179" t="s">
        <v>149</v>
      </c>
      <c r="IR365" s="1180">
        <v>6</v>
      </c>
      <c r="IS365" s="1015">
        <v>242125</v>
      </c>
      <c r="IT365" s="1025">
        <f t="shared" si="6662"/>
        <v>1452750</v>
      </c>
      <c r="IU365" s="1016"/>
      <c r="IV365" s="898">
        <f t="shared" si="6663"/>
        <v>1</v>
      </c>
      <c r="IW365" s="898">
        <f t="shared" si="6664"/>
        <v>1</v>
      </c>
      <c r="IX365" s="899">
        <f t="shared" si="6665"/>
        <v>1</v>
      </c>
      <c r="IY365" s="899">
        <f t="shared" si="6666"/>
        <v>1</v>
      </c>
      <c r="IZ365" s="899">
        <f t="shared" si="6667"/>
        <v>1</v>
      </c>
      <c r="JA365" s="899">
        <f t="shared" si="6668"/>
        <v>1</v>
      </c>
      <c r="JB365" s="966">
        <f t="shared" si="6669"/>
        <v>1452750</v>
      </c>
      <c r="JC365" s="901">
        <f t="shared" si="6670"/>
        <v>0</v>
      </c>
      <c r="JF365" s="958" t="s">
        <v>371</v>
      </c>
      <c r="JG365" s="1190" t="s">
        <v>698</v>
      </c>
      <c r="JH365" s="1179" t="s">
        <v>149</v>
      </c>
      <c r="JI365" s="1180">
        <v>6</v>
      </c>
      <c r="JJ365" s="1015">
        <v>448000</v>
      </c>
      <c r="JK365" s="1025">
        <f t="shared" si="6671"/>
        <v>2688000</v>
      </c>
      <c r="JL365" s="1016"/>
      <c r="JM365" s="898">
        <f t="shared" si="6672"/>
        <v>1</v>
      </c>
      <c r="JN365" s="898">
        <f t="shared" si="6673"/>
        <v>1</v>
      </c>
      <c r="JO365" s="899">
        <f t="shared" si="6674"/>
        <v>1</v>
      </c>
      <c r="JP365" s="899">
        <f t="shared" si="6675"/>
        <v>1</v>
      </c>
      <c r="JQ365" s="899">
        <f t="shared" si="6676"/>
        <v>1</v>
      </c>
      <c r="JR365" s="899">
        <f t="shared" si="6677"/>
        <v>1</v>
      </c>
      <c r="JS365" s="966">
        <f t="shared" si="6678"/>
        <v>2688000</v>
      </c>
      <c r="JT365" s="901">
        <f t="shared" si="6679"/>
        <v>0</v>
      </c>
      <c r="JW365" s="958" t="s">
        <v>371</v>
      </c>
      <c r="JX365" s="1190" t="s">
        <v>698</v>
      </c>
      <c r="JY365" s="1179" t="s">
        <v>149</v>
      </c>
      <c r="JZ365" s="1180">
        <v>6</v>
      </c>
      <c r="KA365" s="1015">
        <v>91608.295200000022</v>
      </c>
      <c r="KB365" s="1025">
        <f t="shared" si="6680"/>
        <v>549650</v>
      </c>
      <c r="KC365" s="1016"/>
      <c r="KD365" s="898">
        <f t="shared" si="6681"/>
        <v>1</v>
      </c>
      <c r="KE365" s="898">
        <f t="shared" si="6682"/>
        <v>1</v>
      </c>
      <c r="KF365" s="899">
        <f t="shared" si="6683"/>
        <v>1</v>
      </c>
      <c r="KG365" s="899">
        <f t="shared" si="6684"/>
        <v>1</v>
      </c>
      <c r="KH365" s="899">
        <f t="shared" si="6685"/>
        <v>1</v>
      </c>
      <c r="KI365" s="899">
        <f t="shared" si="6686"/>
        <v>1</v>
      </c>
      <c r="KJ365" s="966">
        <f t="shared" si="6687"/>
        <v>549650</v>
      </c>
      <c r="KK365" s="901">
        <f t="shared" si="6688"/>
        <v>0</v>
      </c>
      <c r="KN365" s="958" t="s">
        <v>371</v>
      </c>
      <c r="KO365" s="1190" t="s">
        <v>698</v>
      </c>
      <c r="KP365" s="1179" t="s">
        <v>149</v>
      </c>
      <c r="KQ365" s="1180">
        <v>6</v>
      </c>
      <c r="KR365" s="1015">
        <v>369000</v>
      </c>
      <c r="KS365" s="1025">
        <f t="shared" si="6689"/>
        <v>2214000</v>
      </c>
      <c r="KT365" s="1016"/>
      <c r="KU365" s="898">
        <f t="shared" si="6690"/>
        <v>1</v>
      </c>
      <c r="KV365" s="898">
        <f t="shared" si="6691"/>
        <v>1</v>
      </c>
      <c r="KW365" s="899">
        <f t="shared" si="6692"/>
        <v>1</v>
      </c>
      <c r="KX365" s="899">
        <f t="shared" si="6693"/>
        <v>1</v>
      </c>
      <c r="KY365" s="899">
        <f t="shared" si="6694"/>
        <v>1</v>
      </c>
      <c r="KZ365" s="899">
        <f t="shared" si="6695"/>
        <v>1</v>
      </c>
      <c r="LA365" s="966">
        <f t="shared" si="6696"/>
        <v>2214000</v>
      </c>
      <c r="LB365" s="901">
        <f t="shared" si="6697"/>
        <v>0</v>
      </c>
      <c r="LE365" s="958" t="s">
        <v>371</v>
      </c>
      <c r="LF365" s="1190" t="s">
        <v>698</v>
      </c>
      <c r="LG365" s="1179" t="s">
        <v>149</v>
      </c>
      <c r="LH365" s="1180">
        <v>6</v>
      </c>
      <c r="LI365" s="1021">
        <v>1994000</v>
      </c>
      <c r="LJ365" s="1028">
        <f t="shared" si="6698"/>
        <v>11964000</v>
      </c>
      <c r="LK365" s="1016"/>
      <c r="LL365" s="898">
        <f t="shared" si="6699"/>
        <v>1</v>
      </c>
      <c r="LM365" s="898">
        <f t="shared" si="6700"/>
        <v>1</v>
      </c>
      <c r="LN365" s="899">
        <f t="shared" si="6701"/>
        <v>1</v>
      </c>
      <c r="LO365" s="899">
        <f t="shared" si="6702"/>
        <v>1</v>
      </c>
      <c r="LP365" s="899">
        <f t="shared" si="6703"/>
        <v>1</v>
      </c>
      <c r="LQ365" s="899">
        <f t="shared" si="6704"/>
        <v>1</v>
      </c>
      <c r="LR365" s="966">
        <f t="shared" si="6705"/>
        <v>11964000</v>
      </c>
      <c r="LS365" s="901">
        <f t="shared" si="6706"/>
        <v>0</v>
      </c>
      <c r="LV365" s="958" t="s">
        <v>371</v>
      </c>
      <c r="LW365" s="1190" t="s">
        <v>698</v>
      </c>
      <c r="LX365" s="1179" t="s">
        <v>149</v>
      </c>
      <c r="LY365" s="1180">
        <v>6</v>
      </c>
      <c r="LZ365" s="1015">
        <v>102700</v>
      </c>
      <c r="MA365" s="1025">
        <f t="shared" si="6707"/>
        <v>616200</v>
      </c>
      <c r="MB365" s="1016"/>
      <c r="MC365" s="898">
        <f t="shared" si="6708"/>
        <v>1</v>
      </c>
      <c r="MD365" s="898">
        <f t="shared" si="6709"/>
        <v>1</v>
      </c>
      <c r="ME365" s="899">
        <f t="shared" si="6710"/>
        <v>1</v>
      </c>
      <c r="MF365" s="899">
        <f t="shared" si="6711"/>
        <v>1</v>
      </c>
      <c r="MG365" s="899">
        <f t="shared" si="6712"/>
        <v>1</v>
      </c>
      <c r="MH365" s="899">
        <f t="shared" si="6713"/>
        <v>1</v>
      </c>
      <c r="MI365" s="966">
        <f t="shared" si="6714"/>
        <v>616200</v>
      </c>
      <c r="MJ365" s="901">
        <f t="shared" si="6715"/>
        <v>0</v>
      </c>
      <c r="MM365" s="958" t="s">
        <v>371</v>
      </c>
      <c r="MN365" s="1190" t="s">
        <v>698</v>
      </c>
      <c r="MO365" s="1179" t="s">
        <v>149</v>
      </c>
      <c r="MP365" s="1180">
        <v>6</v>
      </c>
      <c r="MQ365" s="1015">
        <v>1900000</v>
      </c>
      <c r="MR365" s="1025">
        <f t="shared" si="6716"/>
        <v>11400000</v>
      </c>
      <c r="MS365" s="1016"/>
      <c r="MT365" s="898">
        <f t="shared" si="6717"/>
        <v>1</v>
      </c>
      <c r="MU365" s="898">
        <f t="shared" si="6718"/>
        <v>1</v>
      </c>
      <c r="MV365" s="899">
        <f t="shared" si="6719"/>
        <v>1</v>
      </c>
      <c r="MW365" s="899">
        <f t="shared" si="6720"/>
        <v>1</v>
      </c>
      <c r="MX365" s="899">
        <f t="shared" si="6721"/>
        <v>1</v>
      </c>
      <c r="MY365" s="899">
        <f t="shared" si="6722"/>
        <v>1</v>
      </c>
      <c r="MZ365" s="966">
        <f t="shared" si="6723"/>
        <v>11400000</v>
      </c>
      <c r="NA365" s="901">
        <f t="shared" si="6724"/>
        <v>0</v>
      </c>
      <c r="ND365" s="975" t="s">
        <v>371</v>
      </c>
      <c r="NE365" s="976" t="s">
        <v>698</v>
      </c>
      <c r="NF365" s="1175" t="s">
        <v>149</v>
      </c>
      <c r="NG365" s="1176">
        <v>6</v>
      </c>
      <c r="NH365" s="979">
        <v>94679.64</v>
      </c>
      <c r="NI365" s="980">
        <v>568078</v>
      </c>
      <c r="NJ365" s="1016"/>
      <c r="NK365" s="898">
        <f t="shared" si="6725"/>
        <v>1</v>
      </c>
      <c r="NL365" s="898">
        <f t="shared" si="6726"/>
        <v>1</v>
      </c>
      <c r="NM365" s="899">
        <f t="shared" si="6727"/>
        <v>1</v>
      </c>
      <c r="NN365" s="899">
        <f t="shared" si="6728"/>
        <v>1</v>
      </c>
      <c r="NO365" s="899">
        <f t="shared" si="6729"/>
        <v>1</v>
      </c>
      <c r="NP365" s="899">
        <f t="shared" si="6730"/>
        <v>1</v>
      </c>
      <c r="NQ365" s="966">
        <f t="shared" si="6731"/>
        <v>568078</v>
      </c>
      <c r="NR365" s="901">
        <f t="shared" si="6732"/>
        <v>0</v>
      </c>
      <c r="NU365" s="981" t="s">
        <v>371</v>
      </c>
      <c r="NV365" s="982" t="s">
        <v>698</v>
      </c>
      <c r="NW365" s="1177" t="s">
        <v>149</v>
      </c>
      <c r="NX365" s="1178">
        <v>6</v>
      </c>
      <c r="NY365" s="1022">
        <v>95636</v>
      </c>
      <c r="NZ365" s="986">
        <f t="shared" si="6733"/>
        <v>573816</v>
      </c>
      <c r="OA365" s="1016"/>
      <c r="OB365" s="898">
        <f t="shared" si="6734"/>
        <v>1</v>
      </c>
      <c r="OC365" s="898">
        <f t="shared" si="6735"/>
        <v>1</v>
      </c>
      <c r="OD365" s="899">
        <f t="shared" si="6736"/>
        <v>1</v>
      </c>
      <c r="OE365" s="899">
        <f t="shared" si="6737"/>
        <v>1</v>
      </c>
      <c r="OF365" s="899">
        <f t="shared" si="6738"/>
        <v>1</v>
      </c>
      <c r="OG365" s="899">
        <f t="shared" si="6739"/>
        <v>1</v>
      </c>
      <c r="OH365" s="966">
        <f t="shared" si="6740"/>
        <v>573816</v>
      </c>
      <c r="OI365" s="901">
        <f t="shared" si="6741"/>
        <v>0</v>
      </c>
      <c r="OL365" s="958" t="s">
        <v>371</v>
      </c>
      <c r="OM365" s="1190" t="s">
        <v>698</v>
      </c>
      <c r="ON365" s="1179" t="s">
        <v>149</v>
      </c>
      <c r="OO365" s="1180">
        <v>6</v>
      </c>
      <c r="OP365" s="1015">
        <v>116551</v>
      </c>
      <c r="OQ365" s="1025">
        <f t="shared" si="6742"/>
        <v>699306</v>
      </c>
      <c r="OR365" s="1016"/>
      <c r="OS365" s="898">
        <f t="shared" si="6743"/>
        <v>1</v>
      </c>
      <c r="OT365" s="898">
        <f t="shared" si="6744"/>
        <v>1</v>
      </c>
      <c r="OU365" s="899">
        <f t="shared" si="6745"/>
        <v>1</v>
      </c>
      <c r="OV365" s="899">
        <f t="shared" si="6746"/>
        <v>1</v>
      </c>
      <c r="OW365" s="899">
        <f t="shared" si="6747"/>
        <v>1</v>
      </c>
      <c r="OX365" s="899">
        <f t="shared" si="6748"/>
        <v>1</v>
      </c>
      <c r="OY365" s="966">
        <f t="shared" si="6749"/>
        <v>699306</v>
      </c>
      <c r="OZ365" s="901">
        <f t="shared" si="6750"/>
        <v>0</v>
      </c>
      <c r="PC365" s="958" t="s">
        <v>371</v>
      </c>
      <c r="PD365" s="1190" t="s">
        <v>698</v>
      </c>
      <c r="PE365" s="1179" t="s">
        <v>149</v>
      </c>
      <c r="PF365" s="1180">
        <v>6</v>
      </c>
      <c r="PG365" s="1023">
        <v>699533</v>
      </c>
      <c r="PH365" s="1029">
        <v>4197198</v>
      </c>
      <c r="PI365" s="1181"/>
      <c r="PJ365" s="898">
        <f t="shared" si="6751"/>
        <v>1</v>
      </c>
      <c r="PK365" s="898">
        <f t="shared" si="6752"/>
        <v>1</v>
      </c>
      <c r="PL365" s="899">
        <f t="shared" si="6753"/>
        <v>1</v>
      </c>
      <c r="PM365" s="899">
        <f t="shared" si="6754"/>
        <v>1</v>
      </c>
      <c r="PN365" s="899">
        <f t="shared" si="6755"/>
        <v>1</v>
      </c>
      <c r="PO365" s="899">
        <f t="shared" si="6756"/>
        <v>1</v>
      </c>
      <c r="PP365" s="966">
        <f t="shared" si="6757"/>
        <v>4197198</v>
      </c>
      <c r="PQ365" s="901">
        <f t="shared" si="6758"/>
        <v>0</v>
      </c>
      <c r="PT365" s="958" t="s">
        <v>371</v>
      </c>
      <c r="PU365" s="1190" t="s">
        <v>698</v>
      </c>
      <c r="PV365" s="1179" t="s">
        <v>149</v>
      </c>
      <c r="PW365" s="1180">
        <v>6</v>
      </c>
      <c r="PX365" s="1015">
        <v>234876</v>
      </c>
      <c r="PY365" s="1025">
        <f t="shared" si="6759"/>
        <v>1409256</v>
      </c>
      <c r="PZ365" s="1016"/>
      <c r="QA365" s="898">
        <f t="shared" si="6760"/>
        <v>1</v>
      </c>
      <c r="QB365" s="898">
        <f t="shared" si="6761"/>
        <v>1</v>
      </c>
      <c r="QC365" s="899">
        <f t="shared" si="6762"/>
        <v>1</v>
      </c>
      <c r="QD365" s="899">
        <f t="shared" si="6763"/>
        <v>1</v>
      </c>
      <c r="QE365" s="899">
        <f t="shared" si="6764"/>
        <v>1</v>
      </c>
      <c r="QF365" s="899">
        <f t="shared" si="6765"/>
        <v>1</v>
      </c>
      <c r="QG365" s="966">
        <f t="shared" si="6766"/>
        <v>1409256</v>
      </c>
      <c r="QH365" s="901">
        <f t="shared" si="6767"/>
        <v>0</v>
      </c>
      <c r="QK365" s="958" t="s">
        <v>371</v>
      </c>
      <c r="QL365" s="1190" t="s">
        <v>698</v>
      </c>
      <c r="QM365" s="1179" t="s">
        <v>149</v>
      </c>
      <c r="QN365" s="1180">
        <v>6</v>
      </c>
      <c r="QO365" s="1021">
        <v>2003969.9999999998</v>
      </c>
      <c r="QP365" s="1028">
        <f t="shared" si="6768"/>
        <v>12023820</v>
      </c>
      <c r="QQ365" s="1016"/>
      <c r="QR365" s="898">
        <f t="shared" si="6769"/>
        <v>1</v>
      </c>
      <c r="QS365" s="898">
        <f t="shared" si="6770"/>
        <v>1</v>
      </c>
      <c r="QT365" s="899">
        <f t="shared" si="6771"/>
        <v>1</v>
      </c>
      <c r="QU365" s="899">
        <f t="shared" si="6772"/>
        <v>1</v>
      </c>
      <c r="QV365" s="899">
        <f t="shared" si="6773"/>
        <v>1</v>
      </c>
      <c r="QW365" s="899">
        <f t="shared" si="6774"/>
        <v>1</v>
      </c>
      <c r="QX365" s="966">
        <f t="shared" si="6775"/>
        <v>12023820</v>
      </c>
      <c r="QY365" s="901">
        <f t="shared" si="6776"/>
        <v>0</v>
      </c>
      <c r="RB365" s="447"/>
      <c r="RC365" s="206"/>
      <c r="RD365" s="448"/>
      <c r="RE365" s="449"/>
      <c r="RF365" s="450"/>
      <c r="RG365" s="451"/>
      <c r="RH365" s="451"/>
      <c r="RI365" s="898"/>
      <c r="RJ365" s="898"/>
      <c r="RK365" s="899"/>
      <c r="RL365" s="899"/>
      <c r="RM365" s="899"/>
      <c r="RN365" s="899"/>
      <c r="RO365" s="966"/>
      <c r="RP365" s="901"/>
      <c r="RS365" s="447"/>
      <c r="RT365" s="206"/>
      <c r="RU365" s="448"/>
      <c r="RV365" s="449"/>
      <c r="RW365" s="450"/>
      <c r="RX365" s="451"/>
      <c r="RY365" s="451"/>
      <c r="RZ365" s="898"/>
      <c r="SA365" s="898"/>
      <c r="SB365" s="899"/>
      <c r="SC365" s="899"/>
      <c r="SD365" s="899"/>
      <c r="SE365" s="899"/>
      <c r="SF365" s="966"/>
      <c r="SG365" s="901"/>
      <c r="SJ365" s="447"/>
      <c r="SK365" s="206"/>
      <c r="SL365" s="448"/>
      <c r="SM365" s="449"/>
      <c r="SN365" s="450"/>
      <c r="SO365" s="451"/>
      <c r="SP365" s="451"/>
      <c r="SQ365" s="898"/>
      <c r="SR365" s="898"/>
      <c r="SS365" s="899"/>
      <c r="ST365" s="899"/>
      <c r="SU365" s="899"/>
      <c r="SV365" s="899"/>
      <c r="SW365" s="966"/>
      <c r="SX365" s="901"/>
    </row>
    <row r="366" spans="2:518" ht="55.5" customHeight="1" thickTop="1" thickBot="1">
      <c r="B366" s="958" t="s">
        <v>372</v>
      </c>
      <c r="C366" s="1190" t="s">
        <v>699</v>
      </c>
      <c r="D366" s="1179" t="s">
        <v>149</v>
      </c>
      <c r="E366" s="1180">
        <v>7</v>
      </c>
      <c r="F366" s="1015"/>
      <c r="G366" s="1025">
        <f t="shared" si="6539"/>
        <v>0</v>
      </c>
      <c r="H366" s="1016"/>
      <c r="K366" s="958" t="s">
        <v>372</v>
      </c>
      <c r="L366" s="1190" t="s">
        <v>699</v>
      </c>
      <c r="M366" s="1179" t="s">
        <v>149</v>
      </c>
      <c r="N366" s="1180">
        <v>7</v>
      </c>
      <c r="O366" s="1017">
        <v>683840</v>
      </c>
      <c r="P366" s="1025">
        <f t="shared" si="6540"/>
        <v>4786880</v>
      </c>
      <c r="Q366" s="1016"/>
      <c r="R366" s="898">
        <f t="shared" si="6777"/>
        <v>1</v>
      </c>
      <c r="S366" s="898">
        <f t="shared" si="6778"/>
        <v>1</v>
      </c>
      <c r="T366" s="899">
        <f t="shared" si="6779"/>
        <v>1</v>
      </c>
      <c r="U366" s="899">
        <f t="shared" si="6541"/>
        <v>1</v>
      </c>
      <c r="V366" s="899">
        <f t="shared" si="6541"/>
        <v>1</v>
      </c>
      <c r="W366" s="899">
        <f t="shared" si="6542"/>
        <v>1</v>
      </c>
      <c r="X366" s="966">
        <f t="shared" si="6543"/>
        <v>4786880</v>
      </c>
      <c r="Y366" s="901">
        <f t="shared" si="6544"/>
        <v>0</v>
      </c>
      <c r="Z366" s="872"/>
      <c r="AA366" s="872"/>
      <c r="AB366" s="958" t="s">
        <v>372</v>
      </c>
      <c r="AC366" s="1190" t="s">
        <v>699</v>
      </c>
      <c r="AD366" s="1179" t="s">
        <v>149</v>
      </c>
      <c r="AE366" s="1180">
        <v>7</v>
      </c>
      <c r="AF366" s="1015">
        <v>400000</v>
      </c>
      <c r="AG366" s="1025">
        <f t="shared" si="6545"/>
        <v>2800000</v>
      </c>
      <c r="AH366" s="1016"/>
      <c r="AI366" s="898">
        <f t="shared" si="6546"/>
        <v>1</v>
      </c>
      <c r="AJ366" s="898">
        <f t="shared" si="6547"/>
        <v>1</v>
      </c>
      <c r="AK366" s="899">
        <f t="shared" si="6548"/>
        <v>1</v>
      </c>
      <c r="AL366" s="899">
        <f t="shared" si="6549"/>
        <v>1</v>
      </c>
      <c r="AM366" s="899">
        <f t="shared" si="6550"/>
        <v>1</v>
      </c>
      <c r="AN366" s="899">
        <f t="shared" si="6551"/>
        <v>1</v>
      </c>
      <c r="AO366" s="966">
        <f t="shared" si="6552"/>
        <v>2800000</v>
      </c>
      <c r="AP366" s="901">
        <f t="shared" si="6553"/>
        <v>0</v>
      </c>
      <c r="AQ366" s="872"/>
      <c r="AR366" s="872"/>
      <c r="AS366" s="958" t="s">
        <v>372</v>
      </c>
      <c r="AT366" s="1191" t="s">
        <v>699</v>
      </c>
      <c r="AU366" s="1179" t="s">
        <v>149</v>
      </c>
      <c r="AV366" s="1180">
        <v>7</v>
      </c>
      <c r="AW366" s="1019">
        <v>155000</v>
      </c>
      <c r="AX366" s="1026">
        <f t="shared" si="6554"/>
        <v>1085000</v>
      </c>
      <c r="AY366" s="1016"/>
      <c r="AZ366" s="898">
        <f t="shared" si="6555"/>
        <v>1</v>
      </c>
      <c r="BA366" s="898">
        <f t="shared" si="6556"/>
        <v>1</v>
      </c>
      <c r="BB366" s="899">
        <f t="shared" si="6557"/>
        <v>1</v>
      </c>
      <c r="BC366" s="899">
        <f t="shared" si="6558"/>
        <v>1</v>
      </c>
      <c r="BD366" s="899">
        <f t="shared" si="6559"/>
        <v>1</v>
      </c>
      <c r="BE366" s="899">
        <f t="shared" si="6560"/>
        <v>1</v>
      </c>
      <c r="BF366" s="966">
        <f t="shared" si="6561"/>
        <v>1085000</v>
      </c>
      <c r="BG366" s="901">
        <f t="shared" si="6562"/>
        <v>0</v>
      </c>
      <c r="BJ366" s="958" t="s">
        <v>372</v>
      </c>
      <c r="BK366" s="1190" t="s">
        <v>699</v>
      </c>
      <c r="BL366" s="1179" t="s">
        <v>149</v>
      </c>
      <c r="BM366" s="1180">
        <v>7</v>
      </c>
      <c r="BN366" s="1015">
        <v>528759</v>
      </c>
      <c r="BO366" s="1025">
        <f t="shared" si="6563"/>
        <v>3701313</v>
      </c>
      <c r="BP366" s="1016"/>
      <c r="BQ366" s="898">
        <f t="shared" si="6564"/>
        <v>1</v>
      </c>
      <c r="BR366" s="898">
        <f t="shared" si="6565"/>
        <v>1</v>
      </c>
      <c r="BS366" s="899">
        <f t="shared" si="6566"/>
        <v>1</v>
      </c>
      <c r="BT366" s="899">
        <f t="shared" si="6567"/>
        <v>1</v>
      </c>
      <c r="BU366" s="899">
        <f t="shared" si="6568"/>
        <v>1</v>
      </c>
      <c r="BV366" s="899">
        <f t="shared" si="6569"/>
        <v>1</v>
      </c>
      <c r="BW366" s="966">
        <f t="shared" si="6570"/>
        <v>3701313</v>
      </c>
      <c r="BX366" s="901">
        <f t="shared" si="6571"/>
        <v>0</v>
      </c>
      <c r="CA366" s="958" t="s">
        <v>372</v>
      </c>
      <c r="CB366" s="1190" t="s">
        <v>699</v>
      </c>
      <c r="CC366" s="1179" t="s">
        <v>149</v>
      </c>
      <c r="CD366" s="1180">
        <v>7</v>
      </c>
      <c r="CE366" s="1015">
        <v>666060</v>
      </c>
      <c r="CF366" s="1025">
        <f t="shared" si="6572"/>
        <v>4662420</v>
      </c>
      <c r="CG366" s="1016"/>
      <c r="CH366" s="898">
        <f t="shared" si="6573"/>
        <v>1</v>
      </c>
      <c r="CI366" s="898">
        <f t="shared" si="6574"/>
        <v>1</v>
      </c>
      <c r="CJ366" s="899">
        <f t="shared" si="6575"/>
        <v>1</v>
      </c>
      <c r="CK366" s="899">
        <f t="shared" si="6576"/>
        <v>1</v>
      </c>
      <c r="CL366" s="899">
        <f t="shared" si="6577"/>
        <v>1</v>
      </c>
      <c r="CM366" s="899">
        <f t="shared" si="6578"/>
        <v>1</v>
      </c>
      <c r="CN366" s="966">
        <f t="shared" si="6579"/>
        <v>4662420</v>
      </c>
      <c r="CO366" s="901">
        <f t="shared" si="6580"/>
        <v>0</v>
      </c>
      <c r="CR366" s="958" t="s">
        <v>372</v>
      </c>
      <c r="CS366" s="1190" t="s">
        <v>699</v>
      </c>
      <c r="CT366" s="1179" t="s">
        <v>149</v>
      </c>
      <c r="CU366" s="1180">
        <v>7</v>
      </c>
      <c r="CV366" s="1015">
        <v>570000</v>
      </c>
      <c r="CW366" s="1025">
        <f t="shared" si="6581"/>
        <v>3990000</v>
      </c>
      <c r="CX366" s="1016"/>
      <c r="CY366" s="898">
        <f t="shared" si="6582"/>
        <v>1</v>
      </c>
      <c r="CZ366" s="898">
        <f t="shared" si="6583"/>
        <v>1</v>
      </c>
      <c r="DA366" s="899">
        <f t="shared" si="6584"/>
        <v>1</v>
      </c>
      <c r="DB366" s="899">
        <f t="shared" si="6585"/>
        <v>1</v>
      </c>
      <c r="DC366" s="899">
        <f t="shared" si="6586"/>
        <v>1</v>
      </c>
      <c r="DD366" s="899">
        <f t="shared" si="6587"/>
        <v>1</v>
      </c>
      <c r="DE366" s="966">
        <f t="shared" si="6588"/>
        <v>3990000</v>
      </c>
      <c r="DF366" s="901">
        <f t="shared" si="6589"/>
        <v>0</v>
      </c>
      <c r="DI366" s="958" t="s">
        <v>372</v>
      </c>
      <c r="DJ366" s="1190" t="s">
        <v>699</v>
      </c>
      <c r="DK366" s="1179" t="s">
        <v>149</v>
      </c>
      <c r="DL366" s="1180">
        <v>7</v>
      </c>
      <c r="DM366" s="1015">
        <v>178324</v>
      </c>
      <c r="DN366" s="1025">
        <f t="shared" si="6590"/>
        <v>1248268</v>
      </c>
      <c r="DO366" s="1016"/>
      <c r="DP366" s="898">
        <f t="shared" si="6591"/>
        <v>1</v>
      </c>
      <c r="DQ366" s="898">
        <f t="shared" si="6592"/>
        <v>1</v>
      </c>
      <c r="DR366" s="899">
        <f t="shared" si="6593"/>
        <v>1</v>
      </c>
      <c r="DS366" s="899">
        <f t="shared" si="6594"/>
        <v>1</v>
      </c>
      <c r="DT366" s="899">
        <f t="shared" si="6595"/>
        <v>1</v>
      </c>
      <c r="DU366" s="899">
        <f t="shared" si="6596"/>
        <v>1</v>
      </c>
      <c r="DV366" s="966">
        <f t="shared" si="6597"/>
        <v>1248268</v>
      </c>
      <c r="DW366" s="901">
        <f t="shared" si="6598"/>
        <v>0</v>
      </c>
      <c r="DZ366" s="958" t="s">
        <v>372</v>
      </c>
      <c r="EA366" s="1190" t="s">
        <v>699</v>
      </c>
      <c r="EB366" s="1179" t="s">
        <v>149</v>
      </c>
      <c r="EC366" s="1180">
        <v>7</v>
      </c>
      <c r="ED366" s="1015">
        <v>187500</v>
      </c>
      <c r="EE366" s="1025">
        <f t="shared" si="6599"/>
        <v>1312500</v>
      </c>
      <c r="EF366" s="1016"/>
      <c r="EG366" s="898">
        <f t="shared" si="6600"/>
        <v>1</v>
      </c>
      <c r="EH366" s="898">
        <f t="shared" si="6601"/>
        <v>1</v>
      </c>
      <c r="EI366" s="899">
        <f t="shared" si="6602"/>
        <v>1</v>
      </c>
      <c r="EJ366" s="899">
        <f t="shared" si="6603"/>
        <v>1</v>
      </c>
      <c r="EK366" s="899">
        <f t="shared" si="6604"/>
        <v>1</v>
      </c>
      <c r="EL366" s="899">
        <f t="shared" si="6605"/>
        <v>1</v>
      </c>
      <c r="EM366" s="966">
        <f t="shared" si="6606"/>
        <v>1312500</v>
      </c>
      <c r="EN366" s="901">
        <f t="shared" si="6607"/>
        <v>0</v>
      </c>
      <c r="EQ366" s="958" t="s">
        <v>372</v>
      </c>
      <c r="ER366" s="1190" t="s">
        <v>699</v>
      </c>
      <c r="ES366" s="1179" t="s">
        <v>149</v>
      </c>
      <c r="ET366" s="1180">
        <v>7</v>
      </c>
      <c r="EU366" s="1015">
        <v>669900</v>
      </c>
      <c r="EV366" s="1025">
        <f t="shared" si="6608"/>
        <v>4689300</v>
      </c>
      <c r="EW366" s="1016"/>
      <c r="EX366" s="898">
        <f t="shared" si="6609"/>
        <v>1</v>
      </c>
      <c r="EY366" s="898">
        <f t="shared" si="6610"/>
        <v>1</v>
      </c>
      <c r="EZ366" s="899">
        <f t="shared" si="6611"/>
        <v>1</v>
      </c>
      <c r="FA366" s="899">
        <f t="shared" si="6612"/>
        <v>1</v>
      </c>
      <c r="FB366" s="899">
        <f t="shared" si="6613"/>
        <v>1</v>
      </c>
      <c r="FC366" s="899">
        <f t="shared" si="6614"/>
        <v>1</v>
      </c>
      <c r="FD366" s="966">
        <f t="shared" si="6615"/>
        <v>4689300</v>
      </c>
      <c r="FE366" s="901">
        <f t="shared" si="6616"/>
        <v>0</v>
      </c>
      <c r="FH366" s="958"/>
      <c r="FI366" s="1190"/>
      <c r="FJ366" s="1179"/>
      <c r="FK366" s="1180"/>
      <c r="FL366" s="1015"/>
      <c r="FM366" s="1025">
        <f t="shared" si="6617"/>
        <v>0</v>
      </c>
      <c r="FN366" s="1016"/>
      <c r="FO366" s="898" t="e">
        <f t="shared" si="6618"/>
        <v>#N/A</v>
      </c>
      <c r="FP366" s="898" t="e">
        <f t="shared" si="6619"/>
        <v>#N/A</v>
      </c>
      <c r="FQ366" s="899" t="e">
        <f t="shared" si="6620"/>
        <v>#N/A</v>
      </c>
      <c r="FR366" s="899">
        <f t="shared" si="6621"/>
        <v>0</v>
      </c>
      <c r="FS366" s="899">
        <f t="shared" si="6622"/>
        <v>0</v>
      </c>
      <c r="FT366" s="899" t="e">
        <f t="shared" si="6623"/>
        <v>#N/A</v>
      </c>
      <c r="FU366" s="966">
        <f t="shared" si="6624"/>
        <v>0</v>
      </c>
      <c r="FV366" s="901">
        <f t="shared" si="6625"/>
        <v>0</v>
      </c>
      <c r="FY366" s="958" t="s">
        <v>372</v>
      </c>
      <c r="FZ366" s="1190" t="s">
        <v>699</v>
      </c>
      <c r="GA366" s="1179" t="s">
        <v>149</v>
      </c>
      <c r="GB366" s="1180">
        <v>7</v>
      </c>
      <c r="GC366" s="1017">
        <v>683840</v>
      </c>
      <c r="GD366" s="1025">
        <f t="shared" si="6626"/>
        <v>4786880</v>
      </c>
      <c r="GE366" s="1016"/>
      <c r="GF366" s="898">
        <f t="shared" si="6627"/>
        <v>1</v>
      </c>
      <c r="GG366" s="898">
        <f t="shared" si="6628"/>
        <v>1</v>
      </c>
      <c r="GH366" s="899">
        <f t="shared" si="6629"/>
        <v>1</v>
      </c>
      <c r="GI366" s="899">
        <f t="shared" si="6630"/>
        <v>1</v>
      </c>
      <c r="GJ366" s="899">
        <f t="shared" si="6631"/>
        <v>1</v>
      </c>
      <c r="GK366" s="899">
        <f t="shared" si="6632"/>
        <v>1</v>
      </c>
      <c r="GL366" s="966">
        <f t="shared" si="6633"/>
        <v>4786880</v>
      </c>
      <c r="GM366" s="901">
        <f t="shared" si="6634"/>
        <v>0</v>
      </c>
      <c r="GP366" s="958" t="s">
        <v>372</v>
      </c>
      <c r="GQ366" s="1190" t="s">
        <v>699</v>
      </c>
      <c r="GR366" s="1179" t="s">
        <v>149</v>
      </c>
      <c r="GS366" s="1180">
        <v>7</v>
      </c>
      <c r="GT366" s="1015">
        <v>670000</v>
      </c>
      <c r="GU366" s="1025">
        <f t="shared" si="6635"/>
        <v>4690000</v>
      </c>
      <c r="GV366" s="1016"/>
      <c r="GW366" s="898">
        <f t="shared" si="6636"/>
        <v>1</v>
      </c>
      <c r="GX366" s="898">
        <f t="shared" si="6637"/>
        <v>1</v>
      </c>
      <c r="GY366" s="899">
        <f t="shared" si="6638"/>
        <v>1</v>
      </c>
      <c r="GZ366" s="899">
        <f t="shared" si="6639"/>
        <v>1</v>
      </c>
      <c r="HA366" s="899">
        <f t="shared" si="6640"/>
        <v>1</v>
      </c>
      <c r="HB366" s="899">
        <f t="shared" si="6641"/>
        <v>1</v>
      </c>
      <c r="HC366" s="966">
        <f t="shared" si="6642"/>
        <v>4690000</v>
      </c>
      <c r="HD366" s="901">
        <f t="shared" si="6643"/>
        <v>0</v>
      </c>
      <c r="HG366" s="958" t="s">
        <v>372</v>
      </c>
      <c r="HH366" s="1190" t="s">
        <v>699</v>
      </c>
      <c r="HI366" s="1179" t="s">
        <v>149</v>
      </c>
      <c r="HJ366" s="1180">
        <v>7</v>
      </c>
      <c r="HK366" s="1015">
        <v>282283</v>
      </c>
      <c r="HL366" s="1025">
        <f t="shared" si="6644"/>
        <v>1975981</v>
      </c>
      <c r="HM366" s="1016"/>
      <c r="HN366" s="898">
        <f t="shared" si="6645"/>
        <v>1</v>
      </c>
      <c r="HO366" s="898">
        <f t="shared" si="6646"/>
        <v>1</v>
      </c>
      <c r="HP366" s="899">
        <f t="shared" si="6647"/>
        <v>1</v>
      </c>
      <c r="HQ366" s="899">
        <f t="shared" si="6648"/>
        <v>1</v>
      </c>
      <c r="HR366" s="899">
        <f t="shared" si="6649"/>
        <v>1</v>
      </c>
      <c r="HS366" s="899">
        <f t="shared" si="6650"/>
        <v>1</v>
      </c>
      <c r="HT366" s="966">
        <f t="shared" si="6651"/>
        <v>1975981</v>
      </c>
      <c r="HU366" s="901">
        <f t="shared" si="6652"/>
        <v>0</v>
      </c>
      <c r="HX366" s="958" t="s">
        <v>372</v>
      </c>
      <c r="HY366" s="1190" t="s">
        <v>699</v>
      </c>
      <c r="HZ366" s="1179" t="s">
        <v>149</v>
      </c>
      <c r="IA366" s="1180">
        <v>7</v>
      </c>
      <c r="IB366" s="1020">
        <v>395311</v>
      </c>
      <c r="IC366" s="1027">
        <f t="shared" si="6653"/>
        <v>2767177</v>
      </c>
      <c r="ID366" s="1016"/>
      <c r="IE366" s="898">
        <f t="shared" si="6654"/>
        <v>1</v>
      </c>
      <c r="IF366" s="898">
        <f t="shared" si="6655"/>
        <v>1</v>
      </c>
      <c r="IG366" s="899">
        <f t="shared" si="6656"/>
        <v>1</v>
      </c>
      <c r="IH366" s="899">
        <f t="shared" si="6657"/>
        <v>1</v>
      </c>
      <c r="II366" s="899">
        <f t="shared" si="6658"/>
        <v>1</v>
      </c>
      <c r="IJ366" s="899">
        <f t="shared" si="6659"/>
        <v>1</v>
      </c>
      <c r="IK366" s="966">
        <f t="shared" si="6660"/>
        <v>2767177</v>
      </c>
      <c r="IL366" s="901">
        <f t="shared" si="6661"/>
        <v>0</v>
      </c>
      <c r="IO366" s="958" t="s">
        <v>372</v>
      </c>
      <c r="IP366" s="1190" t="s">
        <v>699</v>
      </c>
      <c r="IQ366" s="1179" t="s">
        <v>149</v>
      </c>
      <c r="IR366" s="1180">
        <v>7</v>
      </c>
      <c r="IS366" s="1015">
        <v>464880</v>
      </c>
      <c r="IT366" s="1025">
        <f t="shared" si="6662"/>
        <v>3254160</v>
      </c>
      <c r="IU366" s="1016"/>
      <c r="IV366" s="898">
        <f t="shared" si="6663"/>
        <v>1</v>
      </c>
      <c r="IW366" s="898">
        <f t="shared" si="6664"/>
        <v>1</v>
      </c>
      <c r="IX366" s="899">
        <f t="shared" si="6665"/>
        <v>1</v>
      </c>
      <c r="IY366" s="899">
        <f t="shared" si="6666"/>
        <v>1</v>
      </c>
      <c r="IZ366" s="899">
        <f t="shared" si="6667"/>
        <v>1</v>
      </c>
      <c r="JA366" s="899">
        <f t="shared" si="6668"/>
        <v>1</v>
      </c>
      <c r="JB366" s="966">
        <f t="shared" si="6669"/>
        <v>3254160</v>
      </c>
      <c r="JC366" s="901">
        <f t="shared" si="6670"/>
        <v>0</v>
      </c>
      <c r="JF366" s="958" t="s">
        <v>372</v>
      </c>
      <c r="JG366" s="1190" t="s">
        <v>699</v>
      </c>
      <c r="JH366" s="1179" t="s">
        <v>149</v>
      </c>
      <c r="JI366" s="1180">
        <v>7</v>
      </c>
      <c r="JJ366" s="1015">
        <v>1263000</v>
      </c>
      <c r="JK366" s="1025">
        <f t="shared" si="6671"/>
        <v>8841000</v>
      </c>
      <c r="JL366" s="1016"/>
      <c r="JM366" s="898">
        <f t="shared" si="6672"/>
        <v>1</v>
      </c>
      <c r="JN366" s="898">
        <f t="shared" si="6673"/>
        <v>1</v>
      </c>
      <c r="JO366" s="899">
        <f t="shared" si="6674"/>
        <v>1</v>
      </c>
      <c r="JP366" s="899">
        <f t="shared" si="6675"/>
        <v>1</v>
      </c>
      <c r="JQ366" s="899">
        <f t="shared" si="6676"/>
        <v>1</v>
      </c>
      <c r="JR366" s="899">
        <f t="shared" si="6677"/>
        <v>1</v>
      </c>
      <c r="JS366" s="966">
        <f t="shared" si="6678"/>
        <v>8841000</v>
      </c>
      <c r="JT366" s="901">
        <f t="shared" si="6679"/>
        <v>0</v>
      </c>
      <c r="JW366" s="958" t="s">
        <v>372</v>
      </c>
      <c r="JX366" s="1190" t="s">
        <v>699</v>
      </c>
      <c r="JY366" s="1179" t="s">
        <v>149</v>
      </c>
      <c r="JZ366" s="1180">
        <v>7</v>
      </c>
      <c r="KA366" s="1015">
        <v>463987.83255000005</v>
      </c>
      <c r="KB366" s="1025">
        <f t="shared" si="6680"/>
        <v>3247915</v>
      </c>
      <c r="KC366" s="1016"/>
      <c r="KD366" s="898">
        <f t="shared" si="6681"/>
        <v>1</v>
      </c>
      <c r="KE366" s="898">
        <f t="shared" si="6682"/>
        <v>1</v>
      </c>
      <c r="KF366" s="899">
        <f t="shared" si="6683"/>
        <v>1</v>
      </c>
      <c r="KG366" s="899">
        <f t="shared" si="6684"/>
        <v>1</v>
      </c>
      <c r="KH366" s="899">
        <f t="shared" si="6685"/>
        <v>1</v>
      </c>
      <c r="KI366" s="899">
        <f t="shared" si="6686"/>
        <v>1</v>
      </c>
      <c r="KJ366" s="966">
        <f t="shared" si="6687"/>
        <v>3247915</v>
      </c>
      <c r="KK366" s="901">
        <f t="shared" si="6688"/>
        <v>0</v>
      </c>
      <c r="KN366" s="958" t="s">
        <v>372</v>
      </c>
      <c r="KO366" s="1190" t="s">
        <v>699</v>
      </c>
      <c r="KP366" s="1179" t="s">
        <v>149</v>
      </c>
      <c r="KQ366" s="1180">
        <v>7</v>
      </c>
      <c r="KR366" s="1015">
        <v>400000</v>
      </c>
      <c r="KS366" s="1025">
        <f t="shared" si="6689"/>
        <v>2800000</v>
      </c>
      <c r="KT366" s="1016"/>
      <c r="KU366" s="898">
        <f t="shared" si="6690"/>
        <v>1</v>
      </c>
      <c r="KV366" s="898">
        <f t="shared" si="6691"/>
        <v>1</v>
      </c>
      <c r="KW366" s="899">
        <f t="shared" si="6692"/>
        <v>1</v>
      </c>
      <c r="KX366" s="899">
        <f t="shared" si="6693"/>
        <v>1</v>
      </c>
      <c r="KY366" s="899">
        <f t="shared" si="6694"/>
        <v>1</v>
      </c>
      <c r="KZ366" s="899">
        <f t="shared" si="6695"/>
        <v>1</v>
      </c>
      <c r="LA366" s="966">
        <f t="shared" si="6696"/>
        <v>2800000</v>
      </c>
      <c r="LB366" s="901">
        <f t="shared" si="6697"/>
        <v>0</v>
      </c>
      <c r="LE366" s="958" t="s">
        <v>372</v>
      </c>
      <c r="LF366" s="1190" t="s">
        <v>699</v>
      </c>
      <c r="LG366" s="1179" t="s">
        <v>149</v>
      </c>
      <c r="LH366" s="1180">
        <v>7</v>
      </c>
      <c r="LI366" s="1021">
        <v>797600</v>
      </c>
      <c r="LJ366" s="1028">
        <f t="shared" si="6698"/>
        <v>5583200</v>
      </c>
      <c r="LK366" s="1016"/>
      <c r="LL366" s="898">
        <f t="shared" si="6699"/>
        <v>1</v>
      </c>
      <c r="LM366" s="898">
        <f t="shared" si="6700"/>
        <v>1</v>
      </c>
      <c r="LN366" s="899">
        <f t="shared" si="6701"/>
        <v>1</v>
      </c>
      <c r="LO366" s="899">
        <f t="shared" si="6702"/>
        <v>1</v>
      </c>
      <c r="LP366" s="899">
        <f t="shared" si="6703"/>
        <v>1</v>
      </c>
      <c r="LQ366" s="899">
        <f t="shared" si="6704"/>
        <v>1</v>
      </c>
      <c r="LR366" s="966">
        <f t="shared" si="6705"/>
        <v>5583200</v>
      </c>
      <c r="LS366" s="901">
        <f t="shared" si="6706"/>
        <v>0</v>
      </c>
      <c r="LV366" s="958" t="s">
        <v>372</v>
      </c>
      <c r="LW366" s="1190" t="s">
        <v>699</v>
      </c>
      <c r="LX366" s="1179" t="s">
        <v>149</v>
      </c>
      <c r="LY366" s="1180">
        <v>7</v>
      </c>
      <c r="LZ366" s="1015">
        <v>121550</v>
      </c>
      <c r="MA366" s="1025">
        <f t="shared" si="6707"/>
        <v>850850</v>
      </c>
      <c r="MB366" s="1016"/>
      <c r="MC366" s="898">
        <f t="shared" si="6708"/>
        <v>1</v>
      </c>
      <c r="MD366" s="898">
        <f t="shared" si="6709"/>
        <v>1</v>
      </c>
      <c r="ME366" s="899">
        <f t="shared" si="6710"/>
        <v>1</v>
      </c>
      <c r="MF366" s="899">
        <f t="shared" si="6711"/>
        <v>1</v>
      </c>
      <c r="MG366" s="899">
        <f t="shared" si="6712"/>
        <v>1</v>
      </c>
      <c r="MH366" s="899">
        <f t="shared" si="6713"/>
        <v>1</v>
      </c>
      <c r="MI366" s="966">
        <f t="shared" si="6714"/>
        <v>850850</v>
      </c>
      <c r="MJ366" s="901">
        <f t="shared" si="6715"/>
        <v>0</v>
      </c>
      <c r="MM366" s="958" t="s">
        <v>372</v>
      </c>
      <c r="MN366" s="1190" t="s">
        <v>699</v>
      </c>
      <c r="MO366" s="1179" t="s">
        <v>149</v>
      </c>
      <c r="MP366" s="1180">
        <v>7</v>
      </c>
      <c r="MQ366" s="1015">
        <v>760000</v>
      </c>
      <c r="MR366" s="1025">
        <f t="shared" si="6716"/>
        <v>5320000</v>
      </c>
      <c r="MS366" s="1016"/>
      <c r="MT366" s="898">
        <f t="shared" si="6717"/>
        <v>1</v>
      </c>
      <c r="MU366" s="898">
        <f t="shared" si="6718"/>
        <v>1</v>
      </c>
      <c r="MV366" s="899">
        <f t="shared" si="6719"/>
        <v>1</v>
      </c>
      <c r="MW366" s="899">
        <f t="shared" si="6720"/>
        <v>1</v>
      </c>
      <c r="MX366" s="899">
        <f t="shared" si="6721"/>
        <v>1</v>
      </c>
      <c r="MY366" s="899">
        <f t="shared" si="6722"/>
        <v>1</v>
      </c>
      <c r="MZ366" s="966">
        <f t="shared" si="6723"/>
        <v>5320000</v>
      </c>
      <c r="NA366" s="901">
        <f t="shared" si="6724"/>
        <v>0</v>
      </c>
      <c r="ND366" s="975" t="s">
        <v>372</v>
      </c>
      <c r="NE366" s="976" t="s">
        <v>699</v>
      </c>
      <c r="NF366" s="1175" t="s">
        <v>149</v>
      </c>
      <c r="NG366" s="1176">
        <v>7</v>
      </c>
      <c r="NH366" s="979">
        <v>1250962.02</v>
      </c>
      <c r="NI366" s="980">
        <v>8756734</v>
      </c>
      <c r="NJ366" s="1016"/>
      <c r="NK366" s="898">
        <f t="shared" si="6725"/>
        <v>1</v>
      </c>
      <c r="NL366" s="898">
        <f t="shared" si="6726"/>
        <v>1</v>
      </c>
      <c r="NM366" s="899">
        <f t="shared" si="6727"/>
        <v>1</v>
      </c>
      <c r="NN366" s="899">
        <f t="shared" si="6728"/>
        <v>1</v>
      </c>
      <c r="NO366" s="899">
        <f t="shared" si="6729"/>
        <v>1</v>
      </c>
      <c r="NP366" s="899">
        <f t="shared" si="6730"/>
        <v>1</v>
      </c>
      <c r="NQ366" s="966">
        <f t="shared" si="6731"/>
        <v>8756734</v>
      </c>
      <c r="NR366" s="901">
        <f t="shared" si="6732"/>
        <v>0</v>
      </c>
      <c r="NU366" s="981" t="s">
        <v>372</v>
      </c>
      <c r="NV366" s="982" t="s">
        <v>699</v>
      </c>
      <c r="NW366" s="1177" t="s">
        <v>149</v>
      </c>
      <c r="NX366" s="1178">
        <v>7</v>
      </c>
      <c r="NY366" s="1022">
        <v>1263598</v>
      </c>
      <c r="NZ366" s="986">
        <f t="shared" si="6733"/>
        <v>8845186</v>
      </c>
      <c r="OA366" s="1016"/>
      <c r="OB366" s="898">
        <f t="shared" si="6734"/>
        <v>1</v>
      </c>
      <c r="OC366" s="898">
        <f t="shared" si="6735"/>
        <v>1</v>
      </c>
      <c r="OD366" s="899">
        <f t="shared" si="6736"/>
        <v>1</v>
      </c>
      <c r="OE366" s="899">
        <f t="shared" si="6737"/>
        <v>1</v>
      </c>
      <c r="OF366" s="899">
        <f t="shared" si="6738"/>
        <v>1</v>
      </c>
      <c r="OG366" s="899">
        <f t="shared" si="6739"/>
        <v>1</v>
      </c>
      <c r="OH366" s="966">
        <f t="shared" si="6740"/>
        <v>8845186</v>
      </c>
      <c r="OI366" s="901">
        <f t="shared" si="6741"/>
        <v>0</v>
      </c>
      <c r="OL366" s="958" t="s">
        <v>372</v>
      </c>
      <c r="OM366" s="1190" t="s">
        <v>699</v>
      </c>
      <c r="ON366" s="1179" t="s">
        <v>149</v>
      </c>
      <c r="OO366" s="1180">
        <v>7</v>
      </c>
      <c r="OP366" s="1015">
        <v>174876</v>
      </c>
      <c r="OQ366" s="1025">
        <f t="shared" si="6742"/>
        <v>1224132</v>
      </c>
      <c r="OR366" s="1016"/>
      <c r="OS366" s="898">
        <f t="shared" si="6743"/>
        <v>1</v>
      </c>
      <c r="OT366" s="898">
        <f t="shared" si="6744"/>
        <v>1</v>
      </c>
      <c r="OU366" s="899">
        <f t="shared" si="6745"/>
        <v>1</v>
      </c>
      <c r="OV366" s="899">
        <f t="shared" si="6746"/>
        <v>1</v>
      </c>
      <c r="OW366" s="899">
        <f t="shared" si="6747"/>
        <v>1</v>
      </c>
      <c r="OX366" s="899">
        <f t="shared" si="6748"/>
        <v>1</v>
      </c>
      <c r="OY366" s="966">
        <f t="shared" si="6749"/>
        <v>1224132</v>
      </c>
      <c r="OZ366" s="901">
        <f t="shared" si="6750"/>
        <v>0</v>
      </c>
      <c r="PC366" s="958" t="s">
        <v>372</v>
      </c>
      <c r="PD366" s="1190" t="s">
        <v>699</v>
      </c>
      <c r="PE366" s="1179" t="s">
        <v>149</v>
      </c>
      <c r="PF366" s="1180">
        <v>7</v>
      </c>
      <c r="PG366" s="1023">
        <v>657561</v>
      </c>
      <c r="PH366" s="1029">
        <v>4602927</v>
      </c>
      <c r="PI366" s="1181"/>
      <c r="PJ366" s="898">
        <f t="shared" si="6751"/>
        <v>1</v>
      </c>
      <c r="PK366" s="898">
        <f t="shared" si="6752"/>
        <v>1</v>
      </c>
      <c r="PL366" s="899">
        <f t="shared" si="6753"/>
        <v>1</v>
      </c>
      <c r="PM366" s="899">
        <f t="shared" si="6754"/>
        <v>1</v>
      </c>
      <c r="PN366" s="899">
        <f t="shared" si="6755"/>
        <v>1</v>
      </c>
      <c r="PO366" s="899">
        <f t="shared" si="6756"/>
        <v>1</v>
      </c>
      <c r="PP366" s="966">
        <f t="shared" si="6757"/>
        <v>4602927</v>
      </c>
      <c r="PQ366" s="901">
        <f t="shared" si="6758"/>
        <v>0</v>
      </c>
      <c r="PT366" s="958" t="s">
        <v>372</v>
      </c>
      <c r="PU366" s="1190" t="s">
        <v>699</v>
      </c>
      <c r="PV366" s="1179" t="s">
        <v>149</v>
      </c>
      <c r="PW366" s="1180">
        <v>7</v>
      </c>
      <c r="PX366" s="1015">
        <v>669782</v>
      </c>
      <c r="PY366" s="1025">
        <f t="shared" si="6759"/>
        <v>4688474</v>
      </c>
      <c r="PZ366" s="1016"/>
      <c r="QA366" s="898">
        <f t="shared" si="6760"/>
        <v>1</v>
      </c>
      <c r="QB366" s="898">
        <f t="shared" si="6761"/>
        <v>1</v>
      </c>
      <c r="QC366" s="899">
        <f t="shared" si="6762"/>
        <v>1</v>
      </c>
      <c r="QD366" s="899">
        <f t="shared" si="6763"/>
        <v>1</v>
      </c>
      <c r="QE366" s="899">
        <f t="shared" si="6764"/>
        <v>1</v>
      </c>
      <c r="QF366" s="899">
        <f t="shared" si="6765"/>
        <v>1</v>
      </c>
      <c r="QG366" s="966">
        <f t="shared" si="6766"/>
        <v>4688474</v>
      </c>
      <c r="QH366" s="901">
        <f t="shared" si="6767"/>
        <v>0</v>
      </c>
      <c r="QK366" s="958" t="s">
        <v>372</v>
      </c>
      <c r="QL366" s="1190" t="s">
        <v>699</v>
      </c>
      <c r="QM366" s="1179" t="s">
        <v>149</v>
      </c>
      <c r="QN366" s="1180">
        <v>7</v>
      </c>
      <c r="QO366" s="1021">
        <v>801587.99999999988</v>
      </c>
      <c r="QP366" s="1028">
        <f t="shared" si="6768"/>
        <v>5611116</v>
      </c>
      <c r="QQ366" s="1016"/>
      <c r="QR366" s="898">
        <f t="shared" si="6769"/>
        <v>1</v>
      </c>
      <c r="QS366" s="898">
        <f t="shared" si="6770"/>
        <v>1</v>
      </c>
      <c r="QT366" s="899">
        <f t="shared" si="6771"/>
        <v>1</v>
      </c>
      <c r="QU366" s="899">
        <f t="shared" si="6772"/>
        <v>1</v>
      </c>
      <c r="QV366" s="899">
        <f t="shared" si="6773"/>
        <v>1</v>
      </c>
      <c r="QW366" s="899">
        <f t="shared" si="6774"/>
        <v>1</v>
      </c>
      <c r="QX366" s="966">
        <f t="shared" si="6775"/>
        <v>5611116</v>
      </c>
      <c r="QY366" s="901">
        <f t="shared" si="6776"/>
        <v>0</v>
      </c>
      <c r="RB366" s="452"/>
      <c r="RC366" s="453"/>
      <c r="RD366" s="454"/>
      <c r="RE366" s="455"/>
      <c r="RF366" s="456"/>
      <c r="RG366" s="456"/>
      <c r="RH366" s="456"/>
      <c r="RI366" s="898" t="e">
        <f t="shared" ref="RI366:RI404" si="6780">IF(EXACT(VLOOKUP(RB366,OFERTA_0,2,FALSE),RC366),1,0)</f>
        <v>#N/A</v>
      </c>
      <c r="RJ366" s="898" t="e">
        <f t="shared" ref="RJ366:RJ404" si="6781">IF(EXACT(VLOOKUP(RB366,OFERTA_0,3,FALSE),RD366),1,0)</f>
        <v>#N/A</v>
      </c>
      <c r="RK366" s="899" t="e">
        <f t="shared" ref="RK366:RK404" si="6782">IF(EXACT(VLOOKUP(RB366,OFERTA_0,4,FALSE),RE366),1,0)</f>
        <v>#N/A</v>
      </c>
      <c r="RL366" s="899">
        <f t="shared" ref="RL366:RL404" si="6783">IF(RF366=0,0,1)</f>
        <v>0</v>
      </c>
      <c r="RM366" s="899">
        <f t="shared" ref="RM366:RM404" si="6784">IF(RG366=0,0,1)</f>
        <v>0</v>
      </c>
      <c r="RN366" s="899" t="e">
        <f t="shared" ref="RN366:RN404" si="6785">PRODUCT(RI366:RM366)</f>
        <v>#N/A</v>
      </c>
      <c r="RO366" s="966">
        <f t="shared" ref="RO366:RO404" si="6786">ROUND(RG366,0)</f>
        <v>0</v>
      </c>
      <c r="RP366" s="901">
        <f t="shared" ref="RP366:RP404" si="6787">RG366-RO366</f>
        <v>0</v>
      </c>
      <c r="RS366" s="452"/>
      <c r="RT366" s="453"/>
      <c r="RU366" s="454"/>
      <c r="RV366" s="455"/>
      <c r="RW366" s="456"/>
      <c r="RX366" s="456"/>
      <c r="RY366" s="456"/>
      <c r="RZ366" s="898" t="e">
        <f t="shared" ref="RZ366:RZ404" si="6788">IF(EXACT(VLOOKUP(RS366,OFERTA_0,2,FALSE),RT366),1,0)</f>
        <v>#N/A</v>
      </c>
      <c r="SA366" s="898" t="e">
        <f t="shared" ref="SA366:SA404" si="6789">IF(EXACT(VLOOKUP(RS366,OFERTA_0,3,FALSE),RU366),1,0)</f>
        <v>#N/A</v>
      </c>
      <c r="SB366" s="899" t="e">
        <f t="shared" ref="SB366:SB404" si="6790">IF(EXACT(VLOOKUP(RS366,OFERTA_0,4,FALSE),RV366),1,0)</f>
        <v>#N/A</v>
      </c>
      <c r="SC366" s="899">
        <f t="shared" ref="SC366:SC404" si="6791">IF(RW366=0,0,1)</f>
        <v>0</v>
      </c>
      <c r="SD366" s="899">
        <f t="shared" ref="SD366:SD404" si="6792">IF(RX366=0,0,1)</f>
        <v>0</v>
      </c>
      <c r="SE366" s="899" t="e">
        <f t="shared" ref="SE366:SE404" si="6793">PRODUCT(RZ366:SD366)</f>
        <v>#N/A</v>
      </c>
      <c r="SF366" s="966">
        <f t="shared" ref="SF366:SF404" si="6794">ROUND(RX366,0)</f>
        <v>0</v>
      </c>
      <c r="SG366" s="901">
        <f t="shared" ref="SG366:SG404" si="6795">RX366-SF366</f>
        <v>0</v>
      </c>
      <c r="SJ366" s="452"/>
      <c r="SK366" s="453"/>
      <c r="SL366" s="454"/>
      <c r="SM366" s="455"/>
      <c r="SN366" s="456"/>
      <c r="SO366" s="456"/>
      <c r="SP366" s="456"/>
      <c r="SQ366" s="898" t="e">
        <f t="shared" ref="SQ366:SQ404" si="6796">IF(EXACT(VLOOKUP(SJ366,OFERTA_0,2,FALSE),SK366),1,0)</f>
        <v>#N/A</v>
      </c>
      <c r="SR366" s="898" t="e">
        <f t="shared" ref="SR366:SR404" si="6797">IF(EXACT(VLOOKUP(SJ366,OFERTA_0,3,FALSE),SL366),1,0)</f>
        <v>#N/A</v>
      </c>
      <c r="SS366" s="899" t="e">
        <f t="shared" ref="SS366:SS404" si="6798">IF(EXACT(VLOOKUP(SJ366,OFERTA_0,4,FALSE),SM366),1,0)</f>
        <v>#N/A</v>
      </c>
      <c r="ST366" s="899">
        <f t="shared" ref="ST366:ST404" si="6799">IF(SN366=0,0,1)</f>
        <v>0</v>
      </c>
      <c r="SU366" s="899">
        <f t="shared" ref="SU366:SU404" si="6800">IF(SO366=0,0,1)</f>
        <v>0</v>
      </c>
      <c r="SV366" s="899" t="e">
        <f t="shared" ref="SV366:SV404" si="6801">PRODUCT(SQ366:SU366)</f>
        <v>#N/A</v>
      </c>
      <c r="SW366" s="966">
        <f t="shared" ref="SW366:SW404" si="6802">ROUND(SO366,0)</f>
        <v>0</v>
      </c>
      <c r="SX366" s="901">
        <f t="shared" ref="SX366:SX404" si="6803">SO366-SW366</f>
        <v>0</v>
      </c>
    </row>
    <row r="367" spans="2:518" ht="55.5" customHeight="1" thickTop="1" thickBot="1">
      <c r="B367" s="958" t="s">
        <v>373</v>
      </c>
      <c r="C367" s="1190" t="s">
        <v>700</v>
      </c>
      <c r="D367" s="1179" t="s">
        <v>149</v>
      </c>
      <c r="E367" s="1180">
        <v>1</v>
      </c>
      <c r="F367" s="1015"/>
      <c r="G367" s="1025">
        <f t="shared" si="6539"/>
        <v>0</v>
      </c>
      <c r="H367" s="1016"/>
      <c r="K367" s="958" t="s">
        <v>373</v>
      </c>
      <c r="L367" s="1190" t="s">
        <v>700</v>
      </c>
      <c r="M367" s="1179" t="s">
        <v>149</v>
      </c>
      <c r="N367" s="1180">
        <v>1</v>
      </c>
      <c r="O367" s="1017">
        <v>363348</v>
      </c>
      <c r="P367" s="1025">
        <f t="shared" si="6540"/>
        <v>363348</v>
      </c>
      <c r="Q367" s="1016"/>
      <c r="R367" s="898">
        <f t="shared" si="6777"/>
        <v>1</v>
      </c>
      <c r="S367" s="898">
        <f t="shared" si="6778"/>
        <v>1</v>
      </c>
      <c r="T367" s="899">
        <f t="shared" si="6779"/>
        <v>1</v>
      </c>
      <c r="U367" s="899">
        <f t="shared" si="6541"/>
        <v>1</v>
      </c>
      <c r="V367" s="899">
        <f t="shared" si="6541"/>
        <v>1</v>
      </c>
      <c r="W367" s="899">
        <f t="shared" si="6542"/>
        <v>1</v>
      </c>
      <c r="X367" s="966">
        <f t="shared" si="6543"/>
        <v>363348</v>
      </c>
      <c r="Y367" s="901">
        <f t="shared" si="6544"/>
        <v>0</v>
      </c>
      <c r="Z367" s="872"/>
      <c r="AA367" s="872"/>
      <c r="AB367" s="958" t="s">
        <v>373</v>
      </c>
      <c r="AC367" s="1190" t="s">
        <v>700</v>
      </c>
      <c r="AD367" s="1179" t="s">
        <v>149</v>
      </c>
      <c r="AE367" s="1180">
        <v>1</v>
      </c>
      <c r="AF367" s="1015">
        <v>350000</v>
      </c>
      <c r="AG367" s="1025">
        <f t="shared" si="6545"/>
        <v>350000</v>
      </c>
      <c r="AH367" s="1016"/>
      <c r="AI367" s="898">
        <f t="shared" si="6546"/>
        <v>1</v>
      </c>
      <c r="AJ367" s="898">
        <f t="shared" si="6547"/>
        <v>1</v>
      </c>
      <c r="AK367" s="899">
        <f t="shared" si="6548"/>
        <v>1</v>
      </c>
      <c r="AL367" s="899">
        <f t="shared" si="6549"/>
        <v>1</v>
      </c>
      <c r="AM367" s="899">
        <f t="shared" si="6550"/>
        <v>1</v>
      </c>
      <c r="AN367" s="899">
        <f t="shared" si="6551"/>
        <v>1</v>
      </c>
      <c r="AO367" s="966">
        <f t="shared" si="6552"/>
        <v>350000</v>
      </c>
      <c r="AP367" s="901">
        <f t="shared" si="6553"/>
        <v>0</v>
      </c>
      <c r="AQ367" s="872"/>
      <c r="AR367" s="872"/>
      <c r="AS367" s="958" t="s">
        <v>373</v>
      </c>
      <c r="AT367" s="1191" t="s">
        <v>700</v>
      </c>
      <c r="AU367" s="1179" t="s">
        <v>149</v>
      </c>
      <c r="AV367" s="1180">
        <v>1</v>
      </c>
      <c r="AW367" s="1019">
        <v>650000</v>
      </c>
      <c r="AX367" s="1026">
        <f t="shared" si="6554"/>
        <v>650000</v>
      </c>
      <c r="AY367" s="1016"/>
      <c r="AZ367" s="898">
        <f t="shared" si="6555"/>
        <v>1</v>
      </c>
      <c r="BA367" s="898">
        <f t="shared" si="6556"/>
        <v>1</v>
      </c>
      <c r="BB367" s="899">
        <f t="shared" si="6557"/>
        <v>1</v>
      </c>
      <c r="BC367" s="899">
        <f t="shared" si="6558"/>
        <v>1</v>
      </c>
      <c r="BD367" s="899">
        <f t="shared" si="6559"/>
        <v>1</v>
      </c>
      <c r="BE367" s="899">
        <f t="shared" si="6560"/>
        <v>1</v>
      </c>
      <c r="BF367" s="966">
        <f t="shared" si="6561"/>
        <v>650000</v>
      </c>
      <c r="BG367" s="901">
        <f t="shared" si="6562"/>
        <v>0</v>
      </c>
      <c r="BJ367" s="958" t="s">
        <v>373</v>
      </c>
      <c r="BK367" s="1190" t="s">
        <v>700</v>
      </c>
      <c r="BL367" s="1179" t="s">
        <v>149</v>
      </c>
      <c r="BM367" s="1180">
        <v>1</v>
      </c>
      <c r="BN367" s="1015">
        <v>164395</v>
      </c>
      <c r="BO367" s="1025">
        <f t="shared" si="6563"/>
        <v>164395</v>
      </c>
      <c r="BP367" s="1016"/>
      <c r="BQ367" s="898">
        <f t="shared" si="6564"/>
        <v>1</v>
      </c>
      <c r="BR367" s="898">
        <f t="shared" si="6565"/>
        <v>1</v>
      </c>
      <c r="BS367" s="899">
        <f t="shared" si="6566"/>
        <v>1</v>
      </c>
      <c r="BT367" s="899">
        <f t="shared" si="6567"/>
        <v>1</v>
      </c>
      <c r="BU367" s="899">
        <f t="shared" si="6568"/>
        <v>1</v>
      </c>
      <c r="BV367" s="899">
        <f t="shared" si="6569"/>
        <v>1</v>
      </c>
      <c r="BW367" s="966">
        <f t="shared" si="6570"/>
        <v>164395</v>
      </c>
      <c r="BX367" s="901">
        <f t="shared" si="6571"/>
        <v>0</v>
      </c>
      <c r="CA367" s="958" t="s">
        <v>373</v>
      </c>
      <c r="CB367" s="1190" t="s">
        <v>700</v>
      </c>
      <c r="CC367" s="1179" t="s">
        <v>149</v>
      </c>
      <c r="CD367" s="1180">
        <v>1</v>
      </c>
      <c r="CE367" s="1015">
        <v>353900</v>
      </c>
      <c r="CF367" s="1025">
        <f t="shared" si="6572"/>
        <v>353900</v>
      </c>
      <c r="CG367" s="1016"/>
      <c r="CH367" s="898">
        <f t="shared" si="6573"/>
        <v>1</v>
      </c>
      <c r="CI367" s="898">
        <f t="shared" si="6574"/>
        <v>1</v>
      </c>
      <c r="CJ367" s="899">
        <f t="shared" si="6575"/>
        <v>1</v>
      </c>
      <c r="CK367" s="899">
        <f t="shared" si="6576"/>
        <v>1</v>
      </c>
      <c r="CL367" s="899">
        <f t="shared" si="6577"/>
        <v>1</v>
      </c>
      <c r="CM367" s="899">
        <f t="shared" si="6578"/>
        <v>1</v>
      </c>
      <c r="CN367" s="966">
        <f t="shared" si="6579"/>
        <v>353900</v>
      </c>
      <c r="CO367" s="901">
        <f t="shared" si="6580"/>
        <v>0</v>
      </c>
      <c r="CR367" s="958" t="s">
        <v>373</v>
      </c>
      <c r="CS367" s="1190" t="s">
        <v>700</v>
      </c>
      <c r="CT367" s="1179" t="s">
        <v>149</v>
      </c>
      <c r="CU367" s="1180">
        <v>1</v>
      </c>
      <c r="CV367" s="1015">
        <v>760000</v>
      </c>
      <c r="CW367" s="1025">
        <f t="shared" si="6581"/>
        <v>760000</v>
      </c>
      <c r="CX367" s="1016"/>
      <c r="CY367" s="898">
        <f t="shared" si="6582"/>
        <v>1</v>
      </c>
      <c r="CZ367" s="898">
        <f t="shared" si="6583"/>
        <v>1</v>
      </c>
      <c r="DA367" s="899">
        <f t="shared" si="6584"/>
        <v>1</v>
      </c>
      <c r="DB367" s="899">
        <f t="shared" si="6585"/>
        <v>1</v>
      </c>
      <c r="DC367" s="899">
        <f t="shared" si="6586"/>
        <v>1</v>
      </c>
      <c r="DD367" s="899">
        <f t="shared" si="6587"/>
        <v>1</v>
      </c>
      <c r="DE367" s="966">
        <f t="shared" si="6588"/>
        <v>760000</v>
      </c>
      <c r="DF367" s="901">
        <f t="shared" si="6589"/>
        <v>0</v>
      </c>
      <c r="DI367" s="958" t="s">
        <v>373</v>
      </c>
      <c r="DJ367" s="1190" t="s">
        <v>700</v>
      </c>
      <c r="DK367" s="1179" t="s">
        <v>149</v>
      </c>
      <c r="DL367" s="1180">
        <v>1</v>
      </c>
      <c r="DM367" s="1015">
        <v>205072</v>
      </c>
      <c r="DN367" s="1025">
        <f t="shared" si="6590"/>
        <v>205072</v>
      </c>
      <c r="DO367" s="1016"/>
      <c r="DP367" s="898">
        <f t="shared" si="6591"/>
        <v>1</v>
      </c>
      <c r="DQ367" s="898">
        <f t="shared" si="6592"/>
        <v>1</v>
      </c>
      <c r="DR367" s="899">
        <f t="shared" si="6593"/>
        <v>1</v>
      </c>
      <c r="DS367" s="899">
        <f t="shared" si="6594"/>
        <v>1</v>
      </c>
      <c r="DT367" s="899">
        <f t="shared" si="6595"/>
        <v>1</v>
      </c>
      <c r="DU367" s="899">
        <f t="shared" si="6596"/>
        <v>1</v>
      </c>
      <c r="DV367" s="966">
        <f t="shared" si="6597"/>
        <v>205072</v>
      </c>
      <c r="DW367" s="901">
        <f t="shared" si="6598"/>
        <v>0</v>
      </c>
      <c r="DZ367" s="958" t="s">
        <v>373</v>
      </c>
      <c r="EA367" s="1190" t="s">
        <v>700</v>
      </c>
      <c r="EB367" s="1179" t="s">
        <v>149</v>
      </c>
      <c r="EC367" s="1180">
        <v>1</v>
      </c>
      <c r="ED367" s="1015">
        <v>175800</v>
      </c>
      <c r="EE367" s="1025">
        <f t="shared" si="6599"/>
        <v>175800</v>
      </c>
      <c r="EF367" s="1016"/>
      <c r="EG367" s="898">
        <f t="shared" si="6600"/>
        <v>1</v>
      </c>
      <c r="EH367" s="898">
        <f t="shared" si="6601"/>
        <v>1</v>
      </c>
      <c r="EI367" s="899">
        <f t="shared" si="6602"/>
        <v>1</v>
      </c>
      <c r="EJ367" s="899">
        <f t="shared" si="6603"/>
        <v>1</v>
      </c>
      <c r="EK367" s="899">
        <f t="shared" si="6604"/>
        <v>1</v>
      </c>
      <c r="EL367" s="899">
        <f t="shared" si="6605"/>
        <v>1</v>
      </c>
      <c r="EM367" s="966">
        <f t="shared" si="6606"/>
        <v>175800</v>
      </c>
      <c r="EN367" s="901">
        <f t="shared" si="6607"/>
        <v>0</v>
      </c>
      <c r="EQ367" s="958" t="s">
        <v>373</v>
      </c>
      <c r="ER367" s="1190" t="s">
        <v>700</v>
      </c>
      <c r="ES367" s="1179" t="s">
        <v>149</v>
      </c>
      <c r="ET367" s="1180">
        <v>1</v>
      </c>
      <c r="EU367" s="1015">
        <v>355800</v>
      </c>
      <c r="EV367" s="1025">
        <f t="shared" si="6608"/>
        <v>355800</v>
      </c>
      <c r="EW367" s="1016"/>
      <c r="EX367" s="898">
        <f t="shared" si="6609"/>
        <v>1</v>
      </c>
      <c r="EY367" s="898">
        <f t="shared" si="6610"/>
        <v>1</v>
      </c>
      <c r="EZ367" s="899">
        <f t="shared" si="6611"/>
        <v>1</v>
      </c>
      <c r="FA367" s="899">
        <f t="shared" si="6612"/>
        <v>1</v>
      </c>
      <c r="FB367" s="899">
        <f t="shared" si="6613"/>
        <v>1</v>
      </c>
      <c r="FC367" s="899">
        <f t="shared" si="6614"/>
        <v>1</v>
      </c>
      <c r="FD367" s="966">
        <f t="shared" si="6615"/>
        <v>355800</v>
      </c>
      <c r="FE367" s="901">
        <f t="shared" si="6616"/>
        <v>0</v>
      </c>
      <c r="FH367" s="958"/>
      <c r="FI367" s="1190"/>
      <c r="FJ367" s="1179"/>
      <c r="FK367" s="1180"/>
      <c r="FL367" s="1015"/>
      <c r="FM367" s="1025">
        <f t="shared" si="6617"/>
        <v>0</v>
      </c>
      <c r="FN367" s="1016"/>
      <c r="FO367" s="898" t="e">
        <f t="shared" si="6618"/>
        <v>#N/A</v>
      </c>
      <c r="FP367" s="898" t="e">
        <f t="shared" si="6619"/>
        <v>#N/A</v>
      </c>
      <c r="FQ367" s="899" t="e">
        <f t="shared" si="6620"/>
        <v>#N/A</v>
      </c>
      <c r="FR367" s="899">
        <f t="shared" si="6621"/>
        <v>0</v>
      </c>
      <c r="FS367" s="899">
        <f t="shared" si="6622"/>
        <v>0</v>
      </c>
      <c r="FT367" s="899" t="e">
        <f t="shared" si="6623"/>
        <v>#N/A</v>
      </c>
      <c r="FU367" s="966">
        <f t="shared" si="6624"/>
        <v>0</v>
      </c>
      <c r="FV367" s="901">
        <f t="shared" si="6625"/>
        <v>0</v>
      </c>
      <c r="FY367" s="958" t="s">
        <v>373</v>
      </c>
      <c r="FZ367" s="1190" t="s">
        <v>700</v>
      </c>
      <c r="GA367" s="1179" t="s">
        <v>149</v>
      </c>
      <c r="GB367" s="1180">
        <v>1</v>
      </c>
      <c r="GC367" s="1017">
        <v>363348</v>
      </c>
      <c r="GD367" s="1025">
        <f t="shared" si="6626"/>
        <v>363348</v>
      </c>
      <c r="GE367" s="1016"/>
      <c r="GF367" s="898">
        <f t="shared" si="6627"/>
        <v>1</v>
      </c>
      <c r="GG367" s="898">
        <f t="shared" si="6628"/>
        <v>1</v>
      </c>
      <c r="GH367" s="899">
        <f t="shared" si="6629"/>
        <v>1</v>
      </c>
      <c r="GI367" s="899">
        <f t="shared" si="6630"/>
        <v>1</v>
      </c>
      <c r="GJ367" s="899">
        <f t="shared" si="6631"/>
        <v>1</v>
      </c>
      <c r="GK367" s="899">
        <f t="shared" si="6632"/>
        <v>1</v>
      </c>
      <c r="GL367" s="966">
        <f t="shared" si="6633"/>
        <v>363348</v>
      </c>
      <c r="GM367" s="901">
        <f t="shared" si="6634"/>
        <v>0</v>
      </c>
      <c r="GP367" s="958" t="s">
        <v>373</v>
      </c>
      <c r="GQ367" s="1190" t="s">
        <v>700</v>
      </c>
      <c r="GR367" s="1179" t="s">
        <v>149</v>
      </c>
      <c r="GS367" s="1180">
        <v>1</v>
      </c>
      <c r="GT367" s="1015">
        <v>356000</v>
      </c>
      <c r="GU367" s="1025">
        <f t="shared" si="6635"/>
        <v>356000</v>
      </c>
      <c r="GV367" s="1016"/>
      <c r="GW367" s="898">
        <f t="shared" si="6636"/>
        <v>1</v>
      </c>
      <c r="GX367" s="898">
        <f t="shared" si="6637"/>
        <v>1</v>
      </c>
      <c r="GY367" s="899">
        <f t="shared" si="6638"/>
        <v>1</v>
      </c>
      <c r="GZ367" s="899">
        <f t="shared" si="6639"/>
        <v>1</v>
      </c>
      <c r="HA367" s="899">
        <f t="shared" si="6640"/>
        <v>1</v>
      </c>
      <c r="HB367" s="899">
        <f t="shared" si="6641"/>
        <v>1</v>
      </c>
      <c r="HC367" s="966">
        <f t="shared" si="6642"/>
        <v>356000</v>
      </c>
      <c r="HD367" s="901">
        <f t="shared" si="6643"/>
        <v>0</v>
      </c>
      <c r="HG367" s="958" t="s">
        <v>373</v>
      </c>
      <c r="HH367" s="1190" t="s">
        <v>700</v>
      </c>
      <c r="HI367" s="1179" t="s">
        <v>149</v>
      </c>
      <c r="HJ367" s="1180">
        <v>1</v>
      </c>
      <c r="HK367" s="1015">
        <v>673036</v>
      </c>
      <c r="HL367" s="1025">
        <f t="shared" si="6644"/>
        <v>673036</v>
      </c>
      <c r="HM367" s="1016"/>
      <c r="HN367" s="898">
        <f t="shared" si="6645"/>
        <v>1</v>
      </c>
      <c r="HO367" s="898">
        <f t="shared" si="6646"/>
        <v>1</v>
      </c>
      <c r="HP367" s="899">
        <f t="shared" si="6647"/>
        <v>1</v>
      </c>
      <c r="HQ367" s="899">
        <f t="shared" si="6648"/>
        <v>1</v>
      </c>
      <c r="HR367" s="899">
        <f t="shared" si="6649"/>
        <v>1</v>
      </c>
      <c r="HS367" s="899">
        <f t="shared" si="6650"/>
        <v>1</v>
      </c>
      <c r="HT367" s="966">
        <f t="shared" si="6651"/>
        <v>673036</v>
      </c>
      <c r="HU367" s="901">
        <f t="shared" si="6652"/>
        <v>0</v>
      </c>
      <c r="HX367" s="958" t="s">
        <v>373</v>
      </c>
      <c r="HY367" s="1190" t="s">
        <v>700</v>
      </c>
      <c r="HZ367" s="1179" t="s">
        <v>149</v>
      </c>
      <c r="IA367" s="1180">
        <v>1</v>
      </c>
      <c r="IB367" s="1020">
        <v>470936</v>
      </c>
      <c r="IC367" s="1027">
        <f t="shared" si="6653"/>
        <v>470936</v>
      </c>
      <c r="ID367" s="1016"/>
      <c r="IE367" s="898">
        <f t="shared" si="6654"/>
        <v>1</v>
      </c>
      <c r="IF367" s="898">
        <f t="shared" si="6655"/>
        <v>1</v>
      </c>
      <c r="IG367" s="899">
        <f t="shared" si="6656"/>
        <v>1</v>
      </c>
      <c r="IH367" s="899">
        <f t="shared" si="6657"/>
        <v>1</v>
      </c>
      <c r="II367" s="899">
        <f t="shared" si="6658"/>
        <v>1</v>
      </c>
      <c r="IJ367" s="899">
        <f t="shared" si="6659"/>
        <v>1</v>
      </c>
      <c r="IK367" s="966">
        <f t="shared" si="6660"/>
        <v>470936</v>
      </c>
      <c r="IL367" s="901">
        <f t="shared" si="6661"/>
        <v>0</v>
      </c>
      <c r="IO367" s="958" t="s">
        <v>373</v>
      </c>
      <c r="IP367" s="1190" t="s">
        <v>700</v>
      </c>
      <c r="IQ367" s="1179" t="s">
        <v>149</v>
      </c>
      <c r="IR367" s="1180">
        <v>1</v>
      </c>
      <c r="IS367" s="1015">
        <v>726375</v>
      </c>
      <c r="IT367" s="1025">
        <f t="shared" si="6662"/>
        <v>726375</v>
      </c>
      <c r="IU367" s="1016"/>
      <c r="IV367" s="898">
        <f t="shared" si="6663"/>
        <v>1</v>
      </c>
      <c r="IW367" s="898">
        <f t="shared" si="6664"/>
        <v>1</v>
      </c>
      <c r="IX367" s="899">
        <f t="shared" si="6665"/>
        <v>1</v>
      </c>
      <c r="IY367" s="899">
        <f t="shared" si="6666"/>
        <v>1</v>
      </c>
      <c r="IZ367" s="899">
        <f t="shared" si="6667"/>
        <v>1</v>
      </c>
      <c r="JA367" s="899">
        <f t="shared" si="6668"/>
        <v>1</v>
      </c>
      <c r="JB367" s="966">
        <f t="shared" si="6669"/>
        <v>726375</v>
      </c>
      <c r="JC367" s="901">
        <f t="shared" si="6670"/>
        <v>0</v>
      </c>
      <c r="JF367" s="958" t="s">
        <v>373</v>
      </c>
      <c r="JG367" s="1190" t="s">
        <v>700</v>
      </c>
      <c r="JH367" s="1179" t="s">
        <v>149</v>
      </c>
      <c r="JI367" s="1180">
        <v>1</v>
      </c>
      <c r="JJ367" s="1015">
        <v>763000</v>
      </c>
      <c r="JK367" s="1025">
        <f t="shared" si="6671"/>
        <v>763000</v>
      </c>
      <c r="JL367" s="1016"/>
      <c r="JM367" s="898">
        <f t="shared" si="6672"/>
        <v>1</v>
      </c>
      <c r="JN367" s="898">
        <f t="shared" si="6673"/>
        <v>1</v>
      </c>
      <c r="JO367" s="899">
        <f t="shared" si="6674"/>
        <v>1</v>
      </c>
      <c r="JP367" s="899">
        <f t="shared" si="6675"/>
        <v>1</v>
      </c>
      <c r="JQ367" s="899">
        <f t="shared" si="6676"/>
        <v>1</v>
      </c>
      <c r="JR367" s="899">
        <f t="shared" si="6677"/>
        <v>1</v>
      </c>
      <c r="JS367" s="966">
        <f t="shared" si="6678"/>
        <v>763000</v>
      </c>
      <c r="JT367" s="901">
        <f t="shared" si="6679"/>
        <v>0</v>
      </c>
      <c r="JW367" s="958" t="s">
        <v>373</v>
      </c>
      <c r="JX367" s="1190" t="s">
        <v>700</v>
      </c>
      <c r="JY367" s="1179" t="s">
        <v>149</v>
      </c>
      <c r="JZ367" s="1180">
        <v>1</v>
      </c>
      <c r="KA367" s="1015">
        <v>94427.186850000013</v>
      </c>
      <c r="KB367" s="1025">
        <f t="shared" si="6680"/>
        <v>94427</v>
      </c>
      <c r="KC367" s="1016"/>
      <c r="KD367" s="898">
        <f t="shared" si="6681"/>
        <v>1</v>
      </c>
      <c r="KE367" s="898">
        <f t="shared" si="6682"/>
        <v>1</v>
      </c>
      <c r="KF367" s="899">
        <f t="shared" si="6683"/>
        <v>1</v>
      </c>
      <c r="KG367" s="899">
        <f t="shared" si="6684"/>
        <v>1</v>
      </c>
      <c r="KH367" s="899">
        <f t="shared" si="6685"/>
        <v>1</v>
      </c>
      <c r="KI367" s="899">
        <f t="shared" si="6686"/>
        <v>1</v>
      </c>
      <c r="KJ367" s="966">
        <f t="shared" si="6687"/>
        <v>94427</v>
      </c>
      <c r="KK367" s="901">
        <f t="shared" si="6688"/>
        <v>0</v>
      </c>
      <c r="KN367" s="958" t="s">
        <v>373</v>
      </c>
      <c r="KO367" s="1190" t="s">
        <v>700</v>
      </c>
      <c r="KP367" s="1179" t="s">
        <v>149</v>
      </c>
      <c r="KQ367" s="1180">
        <v>1</v>
      </c>
      <c r="KR367" s="1015">
        <v>300000</v>
      </c>
      <c r="KS367" s="1025">
        <f t="shared" si="6689"/>
        <v>300000</v>
      </c>
      <c r="KT367" s="1016"/>
      <c r="KU367" s="898">
        <f t="shared" si="6690"/>
        <v>1</v>
      </c>
      <c r="KV367" s="898">
        <f t="shared" si="6691"/>
        <v>1</v>
      </c>
      <c r="KW367" s="899">
        <f t="shared" si="6692"/>
        <v>1</v>
      </c>
      <c r="KX367" s="899">
        <f t="shared" si="6693"/>
        <v>1</v>
      </c>
      <c r="KY367" s="899">
        <f t="shared" si="6694"/>
        <v>1</v>
      </c>
      <c r="KZ367" s="899">
        <f t="shared" si="6695"/>
        <v>1</v>
      </c>
      <c r="LA367" s="966">
        <f t="shared" si="6696"/>
        <v>300000</v>
      </c>
      <c r="LB367" s="901">
        <f t="shared" si="6697"/>
        <v>0</v>
      </c>
      <c r="LE367" s="958" t="s">
        <v>373</v>
      </c>
      <c r="LF367" s="1190" t="s">
        <v>700</v>
      </c>
      <c r="LG367" s="1179" t="s">
        <v>149</v>
      </c>
      <c r="LH367" s="1180">
        <v>1</v>
      </c>
      <c r="LI367" s="1021">
        <v>648050</v>
      </c>
      <c r="LJ367" s="1028">
        <f t="shared" si="6698"/>
        <v>648050</v>
      </c>
      <c r="LK367" s="1016"/>
      <c r="LL367" s="898">
        <f t="shared" si="6699"/>
        <v>1</v>
      </c>
      <c r="LM367" s="898">
        <f t="shared" si="6700"/>
        <v>1</v>
      </c>
      <c r="LN367" s="899">
        <f t="shared" si="6701"/>
        <v>1</v>
      </c>
      <c r="LO367" s="899">
        <f t="shared" si="6702"/>
        <v>1</v>
      </c>
      <c r="LP367" s="899">
        <f t="shared" si="6703"/>
        <v>1</v>
      </c>
      <c r="LQ367" s="899">
        <f t="shared" si="6704"/>
        <v>1</v>
      </c>
      <c r="LR367" s="966">
        <f t="shared" si="6705"/>
        <v>648050</v>
      </c>
      <c r="LS367" s="901">
        <f t="shared" si="6706"/>
        <v>0</v>
      </c>
      <c r="LV367" s="958" t="s">
        <v>373</v>
      </c>
      <c r="LW367" s="1190" t="s">
        <v>700</v>
      </c>
      <c r="LX367" s="1179" t="s">
        <v>149</v>
      </c>
      <c r="LY367" s="1180">
        <v>1</v>
      </c>
      <c r="LZ367" s="1015">
        <v>51740</v>
      </c>
      <c r="MA367" s="1025">
        <f t="shared" si="6707"/>
        <v>51740</v>
      </c>
      <c r="MB367" s="1016"/>
      <c r="MC367" s="898">
        <f t="shared" si="6708"/>
        <v>1</v>
      </c>
      <c r="MD367" s="898">
        <f t="shared" si="6709"/>
        <v>1</v>
      </c>
      <c r="ME367" s="899">
        <f t="shared" si="6710"/>
        <v>1</v>
      </c>
      <c r="MF367" s="899">
        <f t="shared" si="6711"/>
        <v>1</v>
      </c>
      <c r="MG367" s="899">
        <f t="shared" si="6712"/>
        <v>1</v>
      </c>
      <c r="MH367" s="899">
        <f t="shared" si="6713"/>
        <v>1</v>
      </c>
      <c r="MI367" s="966">
        <f t="shared" si="6714"/>
        <v>51740</v>
      </c>
      <c r="MJ367" s="901">
        <f t="shared" si="6715"/>
        <v>0</v>
      </c>
      <c r="MM367" s="958" t="s">
        <v>373</v>
      </c>
      <c r="MN367" s="1190" t="s">
        <v>700</v>
      </c>
      <c r="MO367" s="1179" t="s">
        <v>149</v>
      </c>
      <c r="MP367" s="1180">
        <v>1</v>
      </c>
      <c r="MQ367" s="1015">
        <v>617500</v>
      </c>
      <c r="MR367" s="1025">
        <f t="shared" si="6716"/>
        <v>617500</v>
      </c>
      <c r="MS367" s="1016"/>
      <c r="MT367" s="898">
        <f t="shared" si="6717"/>
        <v>1</v>
      </c>
      <c r="MU367" s="898">
        <f t="shared" si="6718"/>
        <v>1</v>
      </c>
      <c r="MV367" s="899">
        <f t="shared" si="6719"/>
        <v>1</v>
      </c>
      <c r="MW367" s="899">
        <f t="shared" si="6720"/>
        <v>1</v>
      </c>
      <c r="MX367" s="899">
        <f t="shared" si="6721"/>
        <v>1</v>
      </c>
      <c r="MY367" s="899">
        <f t="shared" si="6722"/>
        <v>1</v>
      </c>
      <c r="MZ367" s="966">
        <f t="shared" si="6723"/>
        <v>617500</v>
      </c>
      <c r="NA367" s="901">
        <f t="shared" si="6724"/>
        <v>0</v>
      </c>
      <c r="ND367" s="975" t="s">
        <v>373</v>
      </c>
      <c r="NE367" s="976" t="s">
        <v>700</v>
      </c>
      <c r="NF367" s="1175" t="s">
        <v>149</v>
      </c>
      <c r="NG367" s="1176">
        <v>1</v>
      </c>
      <c r="NH367" s="979">
        <v>322441.02</v>
      </c>
      <c r="NI367" s="980">
        <v>322441</v>
      </c>
      <c r="NJ367" s="1016"/>
      <c r="NK367" s="898">
        <f t="shared" si="6725"/>
        <v>1</v>
      </c>
      <c r="NL367" s="898">
        <f t="shared" si="6726"/>
        <v>1</v>
      </c>
      <c r="NM367" s="899">
        <f t="shared" si="6727"/>
        <v>1</v>
      </c>
      <c r="NN367" s="899">
        <f t="shared" si="6728"/>
        <v>1</v>
      </c>
      <c r="NO367" s="899">
        <f t="shared" si="6729"/>
        <v>1</v>
      </c>
      <c r="NP367" s="899">
        <f t="shared" si="6730"/>
        <v>1</v>
      </c>
      <c r="NQ367" s="966">
        <f t="shared" si="6731"/>
        <v>322441</v>
      </c>
      <c r="NR367" s="901">
        <f t="shared" si="6732"/>
        <v>0</v>
      </c>
      <c r="NU367" s="981" t="s">
        <v>373</v>
      </c>
      <c r="NV367" s="982" t="s">
        <v>700</v>
      </c>
      <c r="NW367" s="1177" t="s">
        <v>149</v>
      </c>
      <c r="NX367" s="1178">
        <v>1</v>
      </c>
      <c r="NY367" s="1022">
        <v>325698</v>
      </c>
      <c r="NZ367" s="986">
        <f t="shared" si="6733"/>
        <v>325698</v>
      </c>
      <c r="OA367" s="1016"/>
      <c r="OB367" s="898">
        <f t="shared" si="6734"/>
        <v>1</v>
      </c>
      <c r="OC367" s="898">
        <f t="shared" si="6735"/>
        <v>1</v>
      </c>
      <c r="OD367" s="899">
        <f t="shared" si="6736"/>
        <v>1</v>
      </c>
      <c r="OE367" s="899">
        <f t="shared" si="6737"/>
        <v>1</v>
      </c>
      <c r="OF367" s="899">
        <f t="shared" si="6738"/>
        <v>1</v>
      </c>
      <c r="OG367" s="899">
        <f t="shared" si="6739"/>
        <v>1</v>
      </c>
      <c r="OH367" s="966">
        <f t="shared" si="6740"/>
        <v>325698</v>
      </c>
      <c r="OI367" s="901">
        <f t="shared" si="6741"/>
        <v>0</v>
      </c>
      <c r="OL367" s="958" t="s">
        <v>373</v>
      </c>
      <c r="OM367" s="1190" t="s">
        <v>700</v>
      </c>
      <c r="ON367" s="1179" t="s">
        <v>149</v>
      </c>
      <c r="OO367" s="1180">
        <v>1</v>
      </c>
      <c r="OP367" s="1015">
        <v>423930</v>
      </c>
      <c r="OQ367" s="1025">
        <f t="shared" si="6742"/>
        <v>423930</v>
      </c>
      <c r="OR367" s="1016"/>
      <c r="OS367" s="898">
        <f t="shared" si="6743"/>
        <v>1</v>
      </c>
      <c r="OT367" s="898">
        <f t="shared" si="6744"/>
        <v>1</v>
      </c>
      <c r="OU367" s="899">
        <f t="shared" si="6745"/>
        <v>1</v>
      </c>
      <c r="OV367" s="899">
        <f t="shared" si="6746"/>
        <v>1</v>
      </c>
      <c r="OW367" s="899">
        <f t="shared" si="6747"/>
        <v>1</v>
      </c>
      <c r="OX367" s="899">
        <f t="shared" si="6748"/>
        <v>1</v>
      </c>
      <c r="OY367" s="966">
        <f t="shared" si="6749"/>
        <v>423930</v>
      </c>
      <c r="OZ367" s="901">
        <f t="shared" si="6750"/>
        <v>0</v>
      </c>
      <c r="PC367" s="958" t="s">
        <v>373</v>
      </c>
      <c r="PD367" s="1190" t="s">
        <v>700</v>
      </c>
      <c r="PE367" s="1179" t="s">
        <v>149</v>
      </c>
      <c r="PF367" s="1180">
        <v>1</v>
      </c>
      <c r="PG367" s="1023">
        <v>1273151</v>
      </c>
      <c r="PH367" s="1029">
        <v>1273151</v>
      </c>
      <c r="PI367" s="1181"/>
      <c r="PJ367" s="898">
        <f t="shared" si="6751"/>
        <v>1</v>
      </c>
      <c r="PK367" s="898">
        <f t="shared" si="6752"/>
        <v>1</v>
      </c>
      <c r="PL367" s="899">
        <f t="shared" si="6753"/>
        <v>1</v>
      </c>
      <c r="PM367" s="899">
        <f t="shared" si="6754"/>
        <v>1</v>
      </c>
      <c r="PN367" s="899">
        <f t="shared" si="6755"/>
        <v>1</v>
      </c>
      <c r="PO367" s="899">
        <f t="shared" si="6756"/>
        <v>1</v>
      </c>
      <c r="PP367" s="966">
        <f t="shared" si="6757"/>
        <v>1273151</v>
      </c>
      <c r="PQ367" s="901">
        <f t="shared" si="6758"/>
        <v>0</v>
      </c>
      <c r="PT367" s="958" t="s">
        <v>373</v>
      </c>
      <c r="PU367" s="1190" t="s">
        <v>700</v>
      </c>
      <c r="PV367" s="1179" t="s">
        <v>149</v>
      </c>
      <c r="PW367" s="1180">
        <v>1</v>
      </c>
      <c r="PX367" s="1015">
        <v>355691</v>
      </c>
      <c r="PY367" s="1025">
        <f t="shared" si="6759"/>
        <v>355691</v>
      </c>
      <c r="PZ367" s="1016"/>
      <c r="QA367" s="898">
        <f t="shared" si="6760"/>
        <v>1</v>
      </c>
      <c r="QB367" s="898">
        <f t="shared" si="6761"/>
        <v>1</v>
      </c>
      <c r="QC367" s="899">
        <f t="shared" si="6762"/>
        <v>1</v>
      </c>
      <c r="QD367" s="899">
        <f t="shared" si="6763"/>
        <v>1</v>
      </c>
      <c r="QE367" s="899">
        <f t="shared" si="6764"/>
        <v>1</v>
      </c>
      <c r="QF367" s="899">
        <f t="shared" si="6765"/>
        <v>1</v>
      </c>
      <c r="QG367" s="966">
        <f t="shared" si="6766"/>
        <v>355691</v>
      </c>
      <c r="QH367" s="901">
        <f t="shared" si="6767"/>
        <v>0</v>
      </c>
      <c r="QK367" s="958" t="s">
        <v>373</v>
      </c>
      <c r="QL367" s="1190" t="s">
        <v>700</v>
      </c>
      <c r="QM367" s="1179" t="s">
        <v>149</v>
      </c>
      <c r="QN367" s="1180">
        <v>1</v>
      </c>
      <c r="QO367" s="1021">
        <v>651290.24999999988</v>
      </c>
      <c r="QP367" s="1028">
        <f t="shared" si="6768"/>
        <v>651290</v>
      </c>
      <c r="QQ367" s="1016"/>
      <c r="QR367" s="898">
        <f t="shared" si="6769"/>
        <v>1</v>
      </c>
      <c r="QS367" s="898">
        <f t="shared" si="6770"/>
        <v>1</v>
      </c>
      <c r="QT367" s="899">
        <f t="shared" si="6771"/>
        <v>1</v>
      </c>
      <c r="QU367" s="899">
        <f t="shared" si="6772"/>
        <v>1</v>
      </c>
      <c r="QV367" s="899">
        <f t="shared" si="6773"/>
        <v>1</v>
      </c>
      <c r="QW367" s="899">
        <f t="shared" si="6774"/>
        <v>1</v>
      </c>
      <c r="QX367" s="966">
        <f t="shared" si="6775"/>
        <v>651290</v>
      </c>
      <c r="QY367" s="901">
        <f t="shared" si="6776"/>
        <v>0</v>
      </c>
      <c r="RB367" s="452"/>
      <c r="RC367" s="457"/>
      <c r="RD367" s="455"/>
      <c r="RE367" s="455"/>
      <c r="RF367" s="458"/>
      <c r="RG367" s="458"/>
      <c r="RH367" s="458"/>
      <c r="RI367" s="898" t="e">
        <f t="shared" si="6780"/>
        <v>#N/A</v>
      </c>
      <c r="RJ367" s="898" t="e">
        <f t="shared" si="6781"/>
        <v>#N/A</v>
      </c>
      <c r="RK367" s="899" t="e">
        <f t="shared" si="6782"/>
        <v>#N/A</v>
      </c>
      <c r="RL367" s="899">
        <f t="shared" si="6783"/>
        <v>0</v>
      </c>
      <c r="RM367" s="899">
        <f t="shared" si="6784"/>
        <v>0</v>
      </c>
      <c r="RN367" s="899" t="e">
        <f t="shared" si="6785"/>
        <v>#N/A</v>
      </c>
      <c r="RO367" s="966">
        <f t="shared" si="6786"/>
        <v>0</v>
      </c>
      <c r="RP367" s="901">
        <f t="shared" si="6787"/>
        <v>0</v>
      </c>
      <c r="RS367" s="452"/>
      <c r="RT367" s="457"/>
      <c r="RU367" s="455"/>
      <c r="RV367" s="455"/>
      <c r="RW367" s="458"/>
      <c r="RX367" s="458"/>
      <c r="RY367" s="458"/>
      <c r="RZ367" s="898" t="e">
        <f t="shared" si="6788"/>
        <v>#N/A</v>
      </c>
      <c r="SA367" s="898" t="e">
        <f t="shared" si="6789"/>
        <v>#N/A</v>
      </c>
      <c r="SB367" s="899" t="e">
        <f t="shared" si="6790"/>
        <v>#N/A</v>
      </c>
      <c r="SC367" s="899">
        <f t="shared" si="6791"/>
        <v>0</v>
      </c>
      <c r="SD367" s="899">
        <f t="shared" si="6792"/>
        <v>0</v>
      </c>
      <c r="SE367" s="899" t="e">
        <f t="shared" si="6793"/>
        <v>#N/A</v>
      </c>
      <c r="SF367" s="966">
        <f t="shared" si="6794"/>
        <v>0</v>
      </c>
      <c r="SG367" s="901">
        <f t="shared" si="6795"/>
        <v>0</v>
      </c>
      <c r="SJ367" s="452"/>
      <c r="SK367" s="457"/>
      <c r="SL367" s="455"/>
      <c r="SM367" s="455"/>
      <c r="SN367" s="458"/>
      <c r="SO367" s="458"/>
      <c r="SP367" s="458"/>
      <c r="SQ367" s="898" t="e">
        <f t="shared" si="6796"/>
        <v>#N/A</v>
      </c>
      <c r="SR367" s="898" t="e">
        <f t="shared" si="6797"/>
        <v>#N/A</v>
      </c>
      <c r="SS367" s="899" t="e">
        <f t="shared" si="6798"/>
        <v>#N/A</v>
      </c>
      <c r="ST367" s="899">
        <f t="shared" si="6799"/>
        <v>0</v>
      </c>
      <c r="SU367" s="899">
        <f t="shared" si="6800"/>
        <v>0</v>
      </c>
      <c r="SV367" s="899" t="e">
        <f t="shared" si="6801"/>
        <v>#N/A</v>
      </c>
      <c r="SW367" s="966">
        <f t="shared" si="6802"/>
        <v>0</v>
      </c>
      <c r="SX367" s="901">
        <f t="shared" si="6803"/>
        <v>0</v>
      </c>
    </row>
    <row r="368" spans="2:518" ht="46.5" thickTop="1" thickBot="1">
      <c r="B368" s="958" t="s">
        <v>374</v>
      </c>
      <c r="C368" s="1190" t="s">
        <v>701</v>
      </c>
      <c r="D368" s="1193" t="s">
        <v>149</v>
      </c>
      <c r="E368" s="1194">
        <v>1</v>
      </c>
      <c r="F368" s="1033"/>
      <c r="G368" s="1025">
        <f t="shared" si="6539"/>
        <v>0</v>
      </c>
      <c r="H368" s="964"/>
      <c r="K368" s="958" t="s">
        <v>374</v>
      </c>
      <c r="L368" s="1190" t="s">
        <v>701</v>
      </c>
      <c r="M368" s="1193" t="s">
        <v>149</v>
      </c>
      <c r="N368" s="1194">
        <v>1</v>
      </c>
      <c r="O368" s="1034">
        <v>454431</v>
      </c>
      <c r="P368" s="1025">
        <f t="shared" si="6540"/>
        <v>454431</v>
      </c>
      <c r="Q368" s="964"/>
      <c r="R368" s="898">
        <f t="shared" si="6777"/>
        <v>1</v>
      </c>
      <c r="S368" s="898">
        <f t="shared" si="6778"/>
        <v>1</v>
      </c>
      <c r="T368" s="899">
        <f t="shared" si="6779"/>
        <v>1</v>
      </c>
      <c r="U368" s="899">
        <f t="shared" si="6541"/>
        <v>1</v>
      </c>
      <c r="V368" s="899">
        <f t="shared" si="6541"/>
        <v>1</v>
      </c>
      <c r="W368" s="899">
        <f t="shared" si="6542"/>
        <v>1</v>
      </c>
      <c r="X368" s="966">
        <f t="shared" si="6543"/>
        <v>454431</v>
      </c>
      <c r="Y368" s="901">
        <f t="shared" si="6544"/>
        <v>0</v>
      </c>
      <c r="Z368" s="872"/>
      <c r="AA368" s="872"/>
      <c r="AB368" s="958" t="s">
        <v>374</v>
      </c>
      <c r="AC368" s="1190" t="s">
        <v>701</v>
      </c>
      <c r="AD368" s="1193" t="s">
        <v>149</v>
      </c>
      <c r="AE368" s="1194">
        <v>1</v>
      </c>
      <c r="AF368" s="1033">
        <v>180000</v>
      </c>
      <c r="AG368" s="1025">
        <f t="shared" si="6545"/>
        <v>180000</v>
      </c>
      <c r="AH368" s="964"/>
      <c r="AI368" s="898">
        <f t="shared" si="6546"/>
        <v>1</v>
      </c>
      <c r="AJ368" s="898">
        <f t="shared" si="6547"/>
        <v>1</v>
      </c>
      <c r="AK368" s="899">
        <f t="shared" si="6548"/>
        <v>1</v>
      </c>
      <c r="AL368" s="899">
        <f t="shared" si="6549"/>
        <v>1</v>
      </c>
      <c r="AM368" s="899">
        <f t="shared" si="6550"/>
        <v>1</v>
      </c>
      <c r="AN368" s="899">
        <f t="shared" si="6551"/>
        <v>1</v>
      </c>
      <c r="AO368" s="966">
        <f t="shared" si="6552"/>
        <v>180000</v>
      </c>
      <c r="AP368" s="901">
        <f t="shared" si="6553"/>
        <v>0</v>
      </c>
      <c r="AQ368" s="872"/>
      <c r="AR368" s="872"/>
      <c r="AS368" s="958" t="s">
        <v>374</v>
      </c>
      <c r="AT368" s="1191" t="s">
        <v>701</v>
      </c>
      <c r="AU368" s="1193" t="s">
        <v>149</v>
      </c>
      <c r="AV368" s="1194">
        <v>1</v>
      </c>
      <c r="AW368" s="1036">
        <v>320000</v>
      </c>
      <c r="AX368" s="1026">
        <f t="shared" si="6554"/>
        <v>320000</v>
      </c>
      <c r="AY368" s="964"/>
      <c r="AZ368" s="898">
        <f t="shared" si="6555"/>
        <v>1</v>
      </c>
      <c r="BA368" s="898">
        <f t="shared" si="6556"/>
        <v>1</v>
      </c>
      <c r="BB368" s="899">
        <f t="shared" si="6557"/>
        <v>1</v>
      </c>
      <c r="BC368" s="899">
        <f t="shared" si="6558"/>
        <v>1</v>
      </c>
      <c r="BD368" s="899">
        <f t="shared" si="6559"/>
        <v>1</v>
      </c>
      <c r="BE368" s="899">
        <f t="shared" si="6560"/>
        <v>1</v>
      </c>
      <c r="BF368" s="966">
        <f t="shared" si="6561"/>
        <v>320000</v>
      </c>
      <c r="BG368" s="901">
        <f t="shared" si="6562"/>
        <v>0</v>
      </c>
      <c r="BJ368" s="958" t="s">
        <v>374</v>
      </c>
      <c r="BK368" s="1190" t="s">
        <v>701</v>
      </c>
      <c r="BL368" s="1193" t="s">
        <v>149</v>
      </c>
      <c r="BM368" s="1194">
        <v>1</v>
      </c>
      <c r="BN368" s="1033">
        <v>107935</v>
      </c>
      <c r="BO368" s="1025">
        <f t="shared" si="6563"/>
        <v>107935</v>
      </c>
      <c r="BP368" s="964"/>
      <c r="BQ368" s="898">
        <f t="shared" si="6564"/>
        <v>1</v>
      </c>
      <c r="BR368" s="898">
        <f t="shared" si="6565"/>
        <v>1</v>
      </c>
      <c r="BS368" s="899">
        <f t="shared" si="6566"/>
        <v>1</v>
      </c>
      <c r="BT368" s="899">
        <f t="shared" si="6567"/>
        <v>1</v>
      </c>
      <c r="BU368" s="899">
        <f t="shared" si="6568"/>
        <v>1</v>
      </c>
      <c r="BV368" s="899">
        <f t="shared" si="6569"/>
        <v>1</v>
      </c>
      <c r="BW368" s="966">
        <f t="shared" si="6570"/>
        <v>107935</v>
      </c>
      <c r="BX368" s="901">
        <f t="shared" si="6571"/>
        <v>0</v>
      </c>
      <c r="CA368" s="958" t="s">
        <v>374</v>
      </c>
      <c r="CB368" s="1190" t="s">
        <v>701</v>
      </c>
      <c r="CC368" s="1193" t="s">
        <v>149</v>
      </c>
      <c r="CD368" s="1194">
        <v>1</v>
      </c>
      <c r="CE368" s="1033">
        <v>442615</v>
      </c>
      <c r="CF368" s="1025">
        <f t="shared" si="6572"/>
        <v>442615</v>
      </c>
      <c r="CG368" s="964"/>
      <c r="CH368" s="898">
        <f t="shared" si="6573"/>
        <v>1</v>
      </c>
      <c r="CI368" s="898">
        <f t="shared" si="6574"/>
        <v>1</v>
      </c>
      <c r="CJ368" s="899">
        <f t="shared" si="6575"/>
        <v>1</v>
      </c>
      <c r="CK368" s="899">
        <f t="shared" si="6576"/>
        <v>1</v>
      </c>
      <c r="CL368" s="899">
        <f t="shared" si="6577"/>
        <v>1</v>
      </c>
      <c r="CM368" s="899">
        <f t="shared" si="6578"/>
        <v>1</v>
      </c>
      <c r="CN368" s="966">
        <f t="shared" si="6579"/>
        <v>442615</v>
      </c>
      <c r="CO368" s="901">
        <f t="shared" si="6580"/>
        <v>0</v>
      </c>
      <c r="CR368" s="958" t="s">
        <v>374</v>
      </c>
      <c r="CS368" s="1190" t="s">
        <v>701</v>
      </c>
      <c r="CT368" s="1193" t="s">
        <v>149</v>
      </c>
      <c r="CU368" s="1194">
        <v>1</v>
      </c>
      <c r="CV368" s="1033">
        <v>590000</v>
      </c>
      <c r="CW368" s="1025">
        <f t="shared" si="6581"/>
        <v>590000</v>
      </c>
      <c r="CX368" s="964"/>
      <c r="CY368" s="898">
        <f t="shared" si="6582"/>
        <v>1</v>
      </c>
      <c r="CZ368" s="898">
        <f t="shared" si="6583"/>
        <v>1</v>
      </c>
      <c r="DA368" s="899">
        <f t="shared" si="6584"/>
        <v>1</v>
      </c>
      <c r="DB368" s="899">
        <f t="shared" si="6585"/>
        <v>1</v>
      </c>
      <c r="DC368" s="899">
        <f t="shared" si="6586"/>
        <v>1</v>
      </c>
      <c r="DD368" s="899">
        <f t="shared" si="6587"/>
        <v>1</v>
      </c>
      <c r="DE368" s="966">
        <f t="shared" si="6588"/>
        <v>590000</v>
      </c>
      <c r="DF368" s="901">
        <f t="shared" si="6589"/>
        <v>0</v>
      </c>
      <c r="DI368" s="958" t="s">
        <v>374</v>
      </c>
      <c r="DJ368" s="1190" t="s">
        <v>701</v>
      </c>
      <c r="DK368" s="1193" t="s">
        <v>149</v>
      </c>
      <c r="DL368" s="1194">
        <v>1</v>
      </c>
      <c r="DM368" s="1033">
        <v>303150</v>
      </c>
      <c r="DN368" s="1025">
        <f t="shared" si="6590"/>
        <v>303150</v>
      </c>
      <c r="DO368" s="964"/>
      <c r="DP368" s="898">
        <f t="shared" si="6591"/>
        <v>1</v>
      </c>
      <c r="DQ368" s="898">
        <f t="shared" si="6592"/>
        <v>1</v>
      </c>
      <c r="DR368" s="899">
        <f t="shared" si="6593"/>
        <v>1</v>
      </c>
      <c r="DS368" s="899">
        <f t="shared" si="6594"/>
        <v>1</v>
      </c>
      <c r="DT368" s="899">
        <f t="shared" si="6595"/>
        <v>1</v>
      </c>
      <c r="DU368" s="899">
        <f t="shared" si="6596"/>
        <v>1</v>
      </c>
      <c r="DV368" s="966">
        <f t="shared" si="6597"/>
        <v>303150</v>
      </c>
      <c r="DW368" s="901">
        <f t="shared" si="6598"/>
        <v>0</v>
      </c>
      <c r="DZ368" s="958" t="s">
        <v>374</v>
      </c>
      <c r="EA368" s="1190" t="s">
        <v>701</v>
      </c>
      <c r="EB368" s="1193" t="s">
        <v>149</v>
      </c>
      <c r="EC368" s="1194">
        <v>1</v>
      </c>
      <c r="ED368" s="1033">
        <v>25750</v>
      </c>
      <c r="EE368" s="1025">
        <f t="shared" si="6599"/>
        <v>25750</v>
      </c>
      <c r="EF368" s="964"/>
      <c r="EG368" s="898">
        <f t="shared" si="6600"/>
        <v>1</v>
      </c>
      <c r="EH368" s="898">
        <f t="shared" si="6601"/>
        <v>1</v>
      </c>
      <c r="EI368" s="899">
        <f t="shared" si="6602"/>
        <v>1</v>
      </c>
      <c r="EJ368" s="899">
        <f t="shared" si="6603"/>
        <v>1</v>
      </c>
      <c r="EK368" s="899">
        <f t="shared" si="6604"/>
        <v>1</v>
      </c>
      <c r="EL368" s="899">
        <f t="shared" si="6605"/>
        <v>1</v>
      </c>
      <c r="EM368" s="966">
        <f t="shared" si="6606"/>
        <v>25750</v>
      </c>
      <c r="EN368" s="901">
        <f t="shared" si="6607"/>
        <v>0</v>
      </c>
      <c r="EQ368" s="958" t="s">
        <v>374</v>
      </c>
      <c r="ER368" s="1190" t="s">
        <v>701</v>
      </c>
      <c r="ES368" s="1193" t="s">
        <v>149</v>
      </c>
      <c r="ET368" s="1194">
        <v>1</v>
      </c>
      <c r="EU368" s="1033">
        <v>445000</v>
      </c>
      <c r="EV368" s="1025">
        <f t="shared" si="6608"/>
        <v>445000</v>
      </c>
      <c r="EW368" s="964"/>
      <c r="EX368" s="898">
        <f t="shared" si="6609"/>
        <v>1</v>
      </c>
      <c r="EY368" s="898">
        <f t="shared" si="6610"/>
        <v>1</v>
      </c>
      <c r="EZ368" s="899">
        <f t="shared" si="6611"/>
        <v>1</v>
      </c>
      <c r="FA368" s="899">
        <f t="shared" si="6612"/>
        <v>1</v>
      </c>
      <c r="FB368" s="899">
        <f t="shared" si="6613"/>
        <v>1</v>
      </c>
      <c r="FC368" s="899">
        <f t="shared" si="6614"/>
        <v>1</v>
      </c>
      <c r="FD368" s="966">
        <f t="shared" si="6615"/>
        <v>445000</v>
      </c>
      <c r="FE368" s="901">
        <f t="shared" si="6616"/>
        <v>0</v>
      </c>
      <c r="FH368" s="958"/>
      <c r="FI368" s="1190"/>
      <c r="FJ368" s="1193"/>
      <c r="FK368" s="1194"/>
      <c r="FL368" s="1033"/>
      <c r="FM368" s="1025">
        <f t="shared" si="6617"/>
        <v>0</v>
      </c>
      <c r="FN368" s="964"/>
      <c r="FO368" s="898" t="e">
        <f t="shared" si="6618"/>
        <v>#N/A</v>
      </c>
      <c r="FP368" s="898" t="e">
        <f t="shared" si="6619"/>
        <v>#N/A</v>
      </c>
      <c r="FQ368" s="899" t="e">
        <f t="shared" si="6620"/>
        <v>#N/A</v>
      </c>
      <c r="FR368" s="899">
        <f t="shared" si="6621"/>
        <v>0</v>
      </c>
      <c r="FS368" s="899">
        <f t="shared" si="6622"/>
        <v>0</v>
      </c>
      <c r="FT368" s="899" t="e">
        <f t="shared" si="6623"/>
        <v>#N/A</v>
      </c>
      <c r="FU368" s="966">
        <f t="shared" si="6624"/>
        <v>0</v>
      </c>
      <c r="FV368" s="901">
        <f t="shared" si="6625"/>
        <v>0</v>
      </c>
      <c r="FY368" s="958" t="s">
        <v>374</v>
      </c>
      <c r="FZ368" s="1190" t="s">
        <v>701</v>
      </c>
      <c r="GA368" s="1193" t="s">
        <v>149</v>
      </c>
      <c r="GB368" s="1194">
        <v>1</v>
      </c>
      <c r="GC368" s="1034">
        <v>454431</v>
      </c>
      <c r="GD368" s="1025">
        <f t="shared" si="6626"/>
        <v>454431</v>
      </c>
      <c r="GE368" s="964"/>
      <c r="GF368" s="898">
        <f t="shared" si="6627"/>
        <v>1</v>
      </c>
      <c r="GG368" s="898">
        <f t="shared" si="6628"/>
        <v>1</v>
      </c>
      <c r="GH368" s="899">
        <f t="shared" si="6629"/>
        <v>1</v>
      </c>
      <c r="GI368" s="899">
        <f t="shared" si="6630"/>
        <v>1</v>
      </c>
      <c r="GJ368" s="899">
        <f t="shared" si="6631"/>
        <v>1</v>
      </c>
      <c r="GK368" s="899">
        <f t="shared" si="6632"/>
        <v>1</v>
      </c>
      <c r="GL368" s="966">
        <f t="shared" si="6633"/>
        <v>454431</v>
      </c>
      <c r="GM368" s="901">
        <f t="shared" si="6634"/>
        <v>0</v>
      </c>
      <c r="GP368" s="958" t="s">
        <v>374</v>
      </c>
      <c r="GQ368" s="1190" t="s">
        <v>701</v>
      </c>
      <c r="GR368" s="1193" t="s">
        <v>149</v>
      </c>
      <c r="GS368" s="1194">
        <v>1</v>
      </c>
      <c r="GT368" s="1033">
        <v>445100</v>
      </c>
      <c r="GU368" s="1025">
        <f t="shared" si="6635"/>
        <v>445100</v>
      </c>
      <c r="GV368" s="964"/>
      <c r="GW368" s="898">
        <f t="shared" si="6636"/>
        <v>1</v>
      </c>
      <c r="GX368" s="898">
        <f t="shared" si="6637"/>
        <v>1</v>
      </c>
      <c r="GY368" s="899">
        <f t="shared" si="6638"/>
        <v>1</v>
      </c>
      <c r="GZ368" s="899">
        <f t="shared" si="6639"/>
        <v>1</v>
      </c>
      <c r="HA368" s="899">
        <f t="shared" si="6640"/>
        <v>1</v>
      </c>
      <c r="HB368" s="899">
        <f t="shared" si="6641"/>
        <v>1</v>
      </c>
      <c r="HC368" s="966">
        <f t="shared" si="6642"/>
        <v>445100</v>
      </c>
      <c r="HD368" s="901">
        <f t="shared" si="6643"/>
        <v>0</v>
      </c>
      <c r="HG368" s="958" t="s">
        <v>374</v>
      </c>
      <c r="HH368" s="1190" t="s">
        <v>701</v>
      </c>
      <c r="HI368" s="1193" t="s">
        <v>149</v>
      </c>
      <c r="HJ368" s="1194">
        <v>1</v>
      </c>
      <c r="HK368" s="1033">
        <v>431200</v>
      </c>
      <c r="HL368" s="1025">
        <f t="shared" si="6644"/>
        <v>431200</v>
      </c>
      <c r="HM368" s="964"/>
      <c r="HN368" s="898">
        <f t="shared" si="6645"/>
        <v>1</v>
      </c>
      <c r="HO368" s="898">
        <f t="shared" si="6646"/>
        <v>1</v>
      </c>
      <c r="HP368" s="899">
        <f t="shared" si="6647"/>
        <v>1</v>
      </c>
      <c r="HQ368" s="899">
        <f t="shared" si="6648"/>
        <v>1</v>
      </c>
      <c r="HR368" s="899">
        <f t="shared" si="6649"/>
        <v>1</v>
      </c>
      <c r="HS368" s="899">
        <f t="shared" si="6650"/>
        <v>1</v>
      </c>
      <c r="HT368" s="966">
        <f t="shared" si="6651"/>
        <v>431200</v>
      </c>
      <c r="HU368" s="901">
        <f t="shared" si="6652"/>
        <v>0</v>
      </c>
      <c r="HX368" s="958" t="s">
        <v>374</v>
      </c>
      <c r="HY368" s="1190" t="s">
        <v>701</v>
      </c>
      <c r="HZ368" s="1193" t="s">
        <v>149</v>
      </c>
      <c r="IA368" s="1194">
        <v>1</v>
      </c>
      <c r="IB368" s="1037">
        <v>22699</v>
      </c>
      <c r="IC368" s="1027">
        <f t="shared" si="6653"/>
        <v>22699</v>
      </c>
      <c r="ID368" s="964"/>
      <c r="IE368" s="898">
        <f t="shared" si="6654"/>
        <v>1</v>
      </c>
      <c r="IF368" s="898">
        <f t="shared" si="6655"/>
        <v>1</v>
      </c>
      <c r="IG368" s="899">
        <f t="shared" si="6656"/>
        <v>1</v>
      </c>
      <c r="IH368" s="899">
        <f t="shared" si="6657"/>
        <v>1</v>
      </c>
      <c r="II368" s="899">
        <f t="shared" si="6658"/>
        <v>1</v>
      </c>
      <c r="IJ368" s="899">
        <f t="shared" si="6659"/>
        <v>1</v>
      </c>
      <c r="IK368" s="966">
        <f t="shared" si="6660"/>
        <v>22699</v>
      </c>
      <c r="IL368" s="901">
        <f t="shared" si="6661"/>
        <v>0</v>
      </c>
      <c r="IO368" s="958" t="s">
        <v>374</v>
      </c>
      <c r="IP368" s="1190" t="s">
        <v>701</v>
      </c>
      <c r="IQ368" s="1193" t="s">
        <v>149</v>
      </c>
      <c r="IR368" s="1194">
        <v>1</v>
      </c>
      <c r="IS368" s="1033">
        <v>435825</v>
      </c>
      <c r="IT368" s="1025">
        <f t="shared" si="6662"/>
        <v>435825</v>
      </c>
      <c r="IU368" s="964"/>
      <c r="IV368" s="898">
        <f t="shared" si="6663"/>
        <v>1</v>
      </c>
      <c r="IW368" s="898">
        <f t="shared" si="6664"/>
        <v>1</v>
      </c>
      <c r="IX368" s="899">
        <f t="shared" si="6665"/>
        <v>1</v>
      </c>
      <c r="IY368" s="899">
        <f t="shared" si="6666"/>
        <v>1</v>
      </c>
      <c r="IZ368" s="899">
        <f t="shared" si="6667"/>
        <v>1</v>
      </c>
      <c r="JA368" s="899">
        <f t="shared" si="6668"/>
        <v>1</v>
      </c>
      <c r="JB368" s="966">
        <f t="shared" si="6669"/>
        <v>435825</v>
      </c>
      <c r="JC368" s="901">
        <f t="shared" si="6670"/>
        <v>0</v>
      </c>
      <c r="JF368" s="958" t="s">
        <v>374</v>
      </c>
      <c r="JG368" s="1190" t="s">
        <v>701</v>
      </c>
      <c r="JH368" s="1193" t="s">
        <v>149</v>
      </c>
      <c r="JI368" s="1194">
        <v>1</v>
      </c>
      <c r="JJ368" s="1033">
        <v>28600</v>
      </c>
      <c r="JK368" s="1025">
        <f t="shared" si="6671"/>
        <v>28600</v>
      </c>
      <c r="JL368" s="964"/>
      <c r="JM368" s="898">
        <f t="shared" si="6672"/>
        <v>1</v>
      </c>
      <c r="JN368" s="898">
        <f t="shared" si="6673"/>
        <v>1</v>
      </c>
      <c r="JO368" s="899">
        <f t="shared" si="6674"/>
        <v>1</v>
      </c>
      <c r="JP368" s="899">
        <f t="shared" si="6675"/>
        <v>1</v>
      </c>
      <c r="JQ368" s="899">
        <f t="shared" si="6676"/>
        <v>1</v>
      </c>
      <c r="JR368" s="899">
        <f t="shared" si="6677"/>
        <v>1</v>
      </c>
      <c r="JS368" s="966">
        <f t="shared" si="6678"/>
        <v>28600</v>
      </c>
      <c r="JT368" s="901">
        <f t="shared" si="6679"/>
        <v>0</v>
      </c>
      <c r="JW368" s="958" t="s">
        <v>374</v>
      </c>
      <c r="JX368" s="1190" t="s">
        <v>701</v>
      </c>
      <c r="JY368" s="1193" t="s">
        <v>149</v>
      </c>
      <c r="JZ368" s="1194">
        <v>1</v>
      </c>
      <c r="KA368" s="1033">
        <v>123564.68130000001</v>
      </c>
      <c r="KB368" s="1025">
        <f t="shared" si="6680"/>
        <v>123565</v>
      </c>
      <c r="KC368" s="964"/>
      <c r="KD368" s="898">
        <f t="shared" si="6681"/>
        <v>1</v>
      </c>
      <c r="KE368" s="898">
        <f t="shared" si="6682"/>
        <v>1</v>
      </c>
      <c r="KF368" s="899">
        <f t="shared" si="6683"/>
        <v>1</v>
      </c>
      <c r="KG368" s="899">
        <f t="shared" si="6684"/>
        <v>1</v>
      </c>
      <c r="KH368" s="899">
        <f t="shared" si="6685"/>
        <v>1</v>
      </c>
      <c r="KI368" s="899">
        <f t="shared" si="6686"/>
        <v>1</v>
      </c>
      <c r="KJ368" s="966">
        <f t="shared" si="6687"/>
        <v>123565</v>
      </c>
      <c r="KK368" s="901">
        <f t="shared" si="6688"/>
        <v>0</v>
      </c>
      <c r="KN368" s="958" t="s">
        <v>374</v>
      </c>
      <c r="KO368" s="1190" t="s">
        <v>701</v>
      </c>
      <c r="KP368" s="1193" t="s">
        <v>149</v>
      </c>
      <c r="KQ368" s="1194">
        <v>1</v>
      </c>
      <c r="KR368" s="1033">
        <v>250000</v>
      </c>
      <c r="KS368" s="1025">
        <f t="shared" si="6689"/>
        <v>250000</v>
      </c>
      <c r="KT368" s="964"/>
      <c r="KU368" s="898">
        <f t="shared" si="6690"/>
        <v>1</v>
      </c>
      <c r="KV368" s="898">
        <f t="shared" si="6691"/>
        <v>1</v>
      </c>
      <c r="KW368" s="899">
        <f t="shared" si="6692"/>
        <v>1</v>
      </c>
      <c r="KX368" s="899">
        <f t="shared" si="6693"/>
        <v>1</v>
      </c>
      <c r="KY368" s="899">
        <f t="shared" si="6694"/>
        <v>1</v>
      </c>
      <c r="KZ368" s="899">
        <f t="shared" si="6695"/>
        <v>1</v>
      </c>
      <c r="LA368" s="966">
        <f t="shared" si="6696"/>
        <v>250000</v>
      </c>
      <c r="LB368" s="901">
        <f t="shared" si="6697"/>
        <v>0</v>
      </c>
      <c r="LE368" s="958" t="s">
        <v>374</v>
      </c>
      <c r="LF368" s="1190" t="s">
        <v>701</v>
      </c>
      <c r="LG368" s="1193" t="s">
        <v>149</v>
      </c>
      <c r="LH368" s="1194">
        <v>1</v>
      </c>
      <c r="LI368" s="1038">
        <v>797600</v>
      </c>
      <c r="LJ368" s="1028">
        <f t="shared" si="6698"/>
        <v>797600</v>
      </c>
      <c r="LK368" s="964"/>
      <c r="LL368" s="898">
        <f t="shared" si="6699"/>
        <v>1</v>
      </c>
      <c r="LM368" s="898">
        <f t="shared" si="6700"/>
        <v>1</v>
      </c>
      <c r="LN368" s="899">
        <f t="shared" si="6701"/>
        <v>1</v>
      </c>
      <c r="LO368" s="899">
        <f t="shared" si="6702"/>
        <v>1</v>
      </c>
      <c r="LP368" s="899">
        <f t="shared" si="6703"/>
        <v>1</v>
      </c>
      <c r="LQ368" s="899">
        <f t="shared" si="6704"/>
        <v>1</v>
      </c>
      <c r="LR368" s="966">
        <f t="shared" si="6705"/>
        <v>797600</v>
      </c>
      <c r="LS368" s="901">
        <f t="shared" si="6706"/>
        <v>0</v>
      </c>
      <c r="LV368" s="958" t="s">
        <v>374</v>
      </c>
      <c r="LW368" s="1190" t="s">
        <v>701</v>
      </c>
      <c r="LX368" s="1193" t="s">
        <v>149</v>
      </c>
      <c r="LY368" s="1194">
        <v>1</v>
      </c>
      <c r="LZ368" s="1033">
        <v>67600</v>
      </c>
      <c r="MA368" s="1025">
        <f t="shared" si="6707"/>
        <v>67600</v>
      </c>
      <c r="MB368" s="964"/>
      <c r="MC368" s="898">
        <f t="shared" si="6708"/>
        <v>1</v>
      </c>
      <c r="MD368" s="898">
        <f t="shared" si="6709"/>
        <v>1</v>
      </c>
      <c r="ME368" s="899">
        <f t="shared" si="6710"/>
        <v>1</v>
      </c>
      <c r="MF368" s="899">
        <f t="shared" si="6711"/>
        <v>1</v>
      </c>
      <c r="MG368" s="899">
        <f t="shared" si="6712"/>
        <v>1</v>
      </c>
      <c r="MH368" s="899">
        <f t="shared" si="6713"/>
        <v>1</v>
      </c>
      <c r="MI368" s="966">
        <f t="shared" si="6714"/>
        <v>67600</v>
      </c>
      <c r="MJ368" s="901">
        <f t="shared" si="6715"/>
        <v>0</v>
      </c>
      <c r="MM368" s="958" t="s">
        <v>374</v>
      </c>
      <c r="MN368" s="1190" t="s">
        <v>701</v>
      </c>
      <c r="MO368" s="1193" t="s">
        <v>149</v>
      </c>
      <c r="MP368" s="1194">
        <v>1</v>
      </c>
      <c r="MQ368" s="1033">
        <v>760000</v>
      </c>
      <c r="MR368" s="1025">
        <f t="shared" si="6716"/>
        <v>760000</v>
      </c>
      <c r="MS368" s="964"/>
      <c r="MT368" s="898">
        <f t="shared" si="6717"/>
        <v>1</v>
      </c>
      <c r="MU368" s="898">
        <f t="shared" si="6718"/>
        <v>1</v>
      </c>
      <c r="MV368" s="899">
        <f t="shared" si="6719"/>
        <v>1</v>
      </c>
      <c r="MW368" s="899">
        <f t="shared" si="6720"/>
        <v>1</v>
      </c>
      <c r="MX368" s="899">
        <f t="shared" si="6721"/>
        <v>1</v>
      </c>
      <c r="MY368" s="899">
        <f t="shared" si="6722"/>
        <v>1</v>
      </c>
      <c r="MZ368" s="966">
        <f t="shared" si="6723"/>
        <v>760000</v>
      </c>
      <c r="NA368" s="901">
        <f t="shared" si="6724"/>
        <v>0</v>
      </c>
      <c r="ND368" s="975" t="s">
        <v>374</v>
      </c>
      <c r="NE368" s="976" t="s">
        <v>701</v>
      </c>
      <c r="NF368" s="1175" t="s">
        <v>149</v>
      </c>
      <c r="NG368" s="1176">
        <v>1</v>
      </c>
      <c r="NH368" s="979">
        <v>65236.05</v>
      </c>
      <c r="NI368" s="980">
        <v>65236</v>
      </c>
      <c r="NJ368" s="964"/>
      <c r="NK368" s="898">
        <f t="shared" si="6725"/>
        <v>1</v>
      </c>
      <c r="NL368" s="898">
        <f t="shared" si="6726"/>
        <v>1</v>
      </c>
      <c r="NM368" s="899">
        <f t="shared" si="6727"/>
        <v>1</v>
      </c>
      <c r="NN368" s="899">
        <f t="shared" si="6728"/>
        <v>1</v>
      </c>
      <c r="NO368" s="899">
        <f t="shared" si="6729"/>
        <v>1</v>
      </c>
      <c r="NP368" s="899">
        <f t="shared" si="6730"/>
        <v>1</v>
      </c>
      <c r="NQ368" s="966">
        <f t="shared" si="6731"/>
        <v>65236</v>
      </c>
      <c r="NR368" s="901">
        <f t="shared" si="6732"/>
        <v>0</v>
      </c>
      <c r="NU368" s="981" t="s">
        <v>374</v>
      </c>
      <c r="NV368" s="982" t="s">
        <v>701</v>
      </c>
      <c r="NW368" s="1177" t="s">
        <v>149</v>
      </c>
      <c r="NX368" s="1178">
        <v>1</v>
      </c>
      <c r="NY368" s="1041">
        <v>65895</v>
      </c>
      <c r="NZ368" s="986">
        <f t="shared" si="6733"/>
        <v>65895</v>
      </c>
      <c r="OA368" s="964"/>
      <c r="OB368" s="898">
        <f t="shared" si="6734"/>
        <v>1</v>
      </c>
      <c r="OC368" s="898">
        <f t="shared" si="6735"/>
        <v>1</v>
      </c>
      <c r="OD368" s="899">
        <f t="shared" si="6736"/>
        <v>1</v>
      </c>
      <c r="OE368" s="899">
        <f t="shared" si="6737"/>
        <v>1</v>
      </c>
      <c r="OF368" s="899">
        <f t="shared" si="6738"/>
        <v>1</v>
      </c>
      <c r="OG368" s="899">
        <f t="shared" si="6739"/>
        <v>1</v>
      </c>
      <c r="OH368" s="966">
        <f t="shared" si="6740"/>
        <v>65895</v>
      </c>
      <c r="OI368" s="901">
        <f t="shared" si="6741"/>
        <v>0</v>
      </c>
      <c r="OL368" s="958" t="s">
        <v>374</v>
      </c>
      <c r="OM368" s="1190" t="s">
        <v>701</v>
      </c>
      <c r="ON368" s="1193" t="s">
        <v>149</v>
      </c>
      <c r="OO368" s="1194">
        <v>1</v>
      </c>
      <c r="OP368" s="1033">
        <v>618279</v>
      </c>
      <c r="OQ368" s="1025">
        <f t="shared" si="6742"/>
        <v>618279</v>
      </c>
      <c r="OR368" s="964"/>
      <c r="OS368" s="898">
        <f t="shared" si="6743"/>
        <v>1</v>
      </c>
      <c r="OT368" s="898">
        <f t="shared" si="6744"/>
        <v>1</v>
      </c>
      <c r="OU368" s="899">
        <f t="shared" si="6745"/>
        <v>1</v>
      </c>
      <c r="OV368" s="899">
        <f t="shared" si="6746"/>
        <v>1</v>
      </c>
      <c r="OW368" s="899">
        <f t="shared" si="6747"/>
        <v>1</v>
      </c>
      <c r="OX368" s="899">
        <f t="shared" si="6748"/>
        <v>1</v>
      </c>
      <c r="OY368" s="966">
        <f t="shared" si="6749"/>
        <v>618279</v>
      </c>
      <c r="OZ368" s="901">
        <f t="shared" si="6750"/>
        <v>0</v>
      </c>
      <c r="PC368" s="958" t="s">
        <v>374</v>
      </c>
      <c r="PD368" s="1190" t="s">
        <v>701</v>
      </c>
      <c r="PE368" s="1193" t="s">
        <v>149</v>
      </c>
      <c r="PF368" s="1194">
        <v>1</v>
      </c>
      <c r="PG368" s="1023">
        <v>153897</v>
      </c>
      <c r="PH368" s="1029">
        <v>153897</v>
      </c>
      <c r="PI368" s="1195"/>
      <c r="PJ368" s="898">
        <f t="shared" si="6751"/>
        <v>1</v>
      </c>
      <c r="PK368" s="898">
        <f t="shared" si="6752"/>
        <v>1</v>
      </c>
      <c r="PL368" s="899">
        <f t="shared" si="6753"/>
        <v>1</v>
      </c>
      <c r="PM368" s="899">
        <f t="shared" si="6754"/>
        <v>1</v>
      </c>
      <c r="PN368" s="899">
        <f t="shared" si="6755"/>
        <v>1</v>
      </c>
      <c r="PO368" s="899">
        <f t="shared" si="6756"/>
        <v>1</v>
      </c>
      <c r="PP368" s="966">
        <f t="shared" si="6757"/>
        <v>153897</v>
      </c>
      <c r="PQ368" s="901">
        <f t="shared" si="6758"/>
        <v>0</v>
      </c>
      <c r="PT368" s="958" t="s">
        <v>374</v>
      </c>
      <c r="PU368" s="1190" t="s">
        <v>701</v>
      </c>
      <c r="PV368" s="1193" t="s">
        <v>149</v>
      </c>
      <c r="PW368" s="1194">
        <v>1</v>
      </c>
      <c r="PX368" s="1033">
        <v>444982</v>
      </c>
      <c r="PY368" s="1025">
        <f t="shared" si="6759"/>
        <v>444982</v>
      </c>
      <c r="PZ368" s="964"/>
      <c r="QA368" s="898">
        <f t="shared" si="6760"/>
        <v>1</v>
      </c>
      <c r="QB368" s="898">
        <f t="shared" si="6761"/>
        <v>1</v>
      </c>
      <c r="QC368" s="899">
        <f t="shared" si="6762"/>
        <v>1</v>
      </c>
      <c r="QD368" s="899">
        <f t="shared" si="6763"/>
        <v>1</v>
      </c>
      <c r="QE368" s="899">
        <f t="shared" si="6764"/>
        <v>1</v>
      </c>
      <c r="QF368" s="899">
        <f t="shared" si="6765"/>
        <v>1</v>
      </c>
      <c r="QG368" s="966">
        <f t="shared" si="6766"/>
        <v>444982</v>
      </c>
      <c r="QH368" s="901">
        <f t="shared" si="6767"/>
        <v>0</v>
      </c>
      <c r="QK368" s="958" t="s">
        <v>374</v>
      </c>
      <c r="QL368" s="1190" t="s">
        <v>701</v>
      </c>
      <c r="QM368" s="1193" t="s">
        <v>149</v>
      </c>
      <c r="QN368" s="1194">
        <v>1</v>
      </c>
      <c r="QO368" s="1038">
        <v>801587.99999999988</v>
      </c>
      <c r="QP368" s="1028">
        <f t="shared" si="6768"/>
        <v>801588</v>
      </c>
      <c r="QQ368" s="964"/>
      <c r="QR368" s="898">
        <f t="shared" si="6769"/>
        <v>1</v>
      </c>
      <c r="QS368" s="898">
        <f t="shared" si="6770"/>
        <v>1</v>
      </c>
      <c r="QT368" s="899">
        <f t="shared" si="6771"/>
        <v>1</v>
      </c>
      <c r="QU368" s="899">
        <f t="shared" si="6772"/>
        <v>1</v>
      </c>
      <c r="QV368" s="899">
        <f t="shared" si="6773"/>
        <v>1</v>
      </c>
      <c r="QW368" s="899">
        <f t="shared" si="6774"/>
        <v>1</v>
      </c>
      <c r="QX368" s="966">
        <f t="shared" si="6775"/>
        <v>801588</v>
      </c>
      <c r="QY368" s="901">
        <f t="shared" si="6776"/>
        <v>0</v>
      </c>
      <c r="RB368" s="452"/>
      <c r="RC368" s="428"/>
      <c r="RD368" s="455"/>
      <c r="RE368" s="455"/>
      <c r="RF368" s="458"/>
      <c r="RG368" s="458"/>
      <c r="RH368" s="458"/>
      <c r="RI368" s="898" t="e">
        <f t="shared" si="6780"/>
        <v>#N/A</v>
      </c>
      <c r="RJ368" s="898" t="e">
        <f t="shared" si="6781"/>
        <v>#N/A</v>
      </c>
      <c r="RK368" s="899" t="e">
        <f t="shared" si="6782"/>
        <v>#N/A</v>
      </c>
      <c r="RL368" s="899">
        <f t="shared" si="6783"/>
        <v>0</v>
      </c>
      <c r="RM368" s="899">
        <f t="shared" si="6784"/>
        <v>0</v>
      </c>
      <c r="RN368" s="899" t="e">
        <f t="shared" si="6785"/>
        <v>#N/A</v>
      </c>
      <c r="RO368" s="966">
        <f t="shared" si="6786"/>
        <v>0</v>
      </c>
      <c r="RP368" s="901">
        <f t="shared" si="6787"/>
        <v>0</v>
      </c>
      <c r="RS368" s="452"/>
      <c r="RT368" s="428"/>
      <c r="RU368" s="455"/>
      <c r="RV368" s="455"/>
      <c r="RW368" s="458"/>
      <c r="RX368" s="458"/>
      <c r="RY368" s="458"/>
      <c r="RZ368" s="898" t="e">
        <f t="shared" si="6788"/>
        <v>#N/A</v>
      </c>
      <c r="SA368" s="898" t="e">
        <f t="shared" si="6789"/>
        <v>#N/A</v>
      </c>
      <c r="SB368" s="899" t="e">
        <f t="shared" si="6790"/>
        <v>#N/A</v>
      </c>
      <c r="SC368" s="899">
        <f t="shared" si="6791"/>
        <v>0</v>
      </c>
      <c r="SD368" s="899">
        <f t="shared" si="6792"/>
        <v>0</v>
      </c>
      <c r="SE368" s="899" t="e">
        <f t="shared" si="6793"/>
        <v>#N/A</v>
      </c>
      <c r="SF368" s="966">
        <f t="shared" si="6794"/>
        <v>0</v>
      </c>
      <c r="SG368" s="901">
        <f t="shared" si="6795"/>
        <v>0</v>
      </c>
      <c r="SJ368" s="452"/>
      <c r="SK368" s="428"/>
      <c r="SL368" s="455"/>
      <c r="SM368" s="455"/>
      <c r="SN368" s="458"/>
      <c r="SO368" s="458"/>
      <c r="SP368" s="458"/>
      <c r="SQ368" s="898" t="e">
        <f t="shared" si="6796"/>
        <v>#N/A</v>
      </c>
      <c r="SR368" s="898" t="e">
        <f t="shared" si="6797"/>
        <v>#N/A</v>
      </c>
      <c r="SS368" s="899" t="e">
        <f t="shared" si="6798"/>
        <v>#N/A</v>
      </c>
      <c r="ST368" s="899">
        <f t="shared" si="6799"/>
        <v>0</v>
      </c>
      <c r="SU368" s="899">
        <f t="shared" si="6800"/>
        <v>0</v>
      </c>
      <c r="SV368" s="899" t="e">
        <f t="shared" si="6801"/>
        <v>#N/A</v>
      </c>
      <c r="SW368" s="966">
        <f t="shared" si="6802"/>
        <v>0</v>
      </c>
      <c r="SX368" s="901">
        <f t="shared" si="6803"/>
        <v>0</v>
      </c>
    </row>
    <row r="369" spans="2:518" ht="22.5" customHeight="1" thickTop="1" thickBot="1">
      <c r="B369" s="911" t="s">
        <v>1018</v>
      </c>
      <c r="C369" s="912" t="s">
        <v>389</v>
      </c>
      <c r="D369" s="913"/>
      <c r="E369" s="914"/>
      <c r="F369" s="915"/>
      <c r="G369" s="916"/>
      <c r="H369" s="1170">
        <f>SUM(G370)</f>
        <v>0</v>
      </c>
      <c r="K369" s="911" t="s">
        <v>1018</v>
      </c>
      <c r="L369" s="912" t="s">
        <v>389</v>
      </c>
      <c r="M369" s="913"/>
      <c r="N369" s="914"/>
      <c r="O369" s="990"/>
      <c r="P369" s="916"/>
      <c r="Q369" s="1170"/>
      <c r="R369" s="898"/>
      <c r="S369" s="898"/>
      <c r="T369" s="899"/>
      <c r="U369" s="899"/>
      <c r="V369" s="899"/>
      <c r="W369" s="899"/>
      <c r="X369" s="966"/>
      <c r="Y369" s="901"/>
      <c r="Z369" s="872"/>
      <c r="AA369" s="872"/>
      <c r="AB369" s="911" t="s">
        <v>1018</v>
      </c>
      <c r="AC369" s="912" t="s">
        <v>389</v>
      </c>
      <c r="AD369" s="913"/>
      <c r="AE369" s="914"/>
      <c r="AF369" s="915"/>
      <c r="AG369" s="916"/>
      <c r="AH369" s="1170"/>
      <c r="AI369" s="898"/>
      <c r="AJ369" s="898"/>
      <c r="AK369" s="899"/>
      <c r="AL369" s="899"/>
      <c r="AM369" s="899"/>
      <c r="AN369" s="899"/>
      <c r="AO369" s="966"/>
      <c r="AP369" s="901"/>
      <c r="AQ369" s="872"/>
      <c r="AR369" s="872"/>
      <c r="AS369" s="911" t="s">
        <v>1018</v>
      </c>
      <c r="AT369" s="991" t="s">
        <v>389</v>
      </c>
      <c r="AU369" s="913"/>
      <c r="AV369" s="914"/>
      <c r="AW369" s="918"/>
      <c r="AX369" s="919"/>
      <c r="AY369" s="1170"/>
      <c r="AZ369" s="898"/>
      <c r="BA369" s="898"/>
      <c r="BB369" s="899"/>
      <c r="BC369" s="899"/>
      <c r="BD369" s="899"/>
      <c r="BE369" s="899"/>
      <c r="BF369" s="966"/>
      <c r="BG369" s="901"/>
      <c r="BJ369" s="911" t="s">
        <v>1018</v>
      </c>
      <c r="BK369" s="912" t="s">
        <v>389</v>
      </c>
      <c r="BL369" s="913"/>
      <c r="BM369" s="914"/>
      <c r="BN369" s="915"/>
      <c r="BO369" s="916"/>
      <c r="BP369" s="1170"/>
      <c r="BQ369" s="898"/>
      <c r="BR369" s="898"/>
      <c r="BS369" s="899"/>
      <c r="BT369" s="899"/>
      <c r="BU369" s="899"/>
      <c r="BV369" s="899"/>
      <c r="BW369" s="966"/>
      <c r="BX369" s="901"/>
      <c r="CA369" s="911" t="s">
        <v>1018</v>
      </c>
      <c r="CB369" s="912" t="s">
        <v>389</v>
      </c>
      <c r="CC369" s="913"/>
      <c r="CD369" s="914"/>
      <c r="CE369" s="915"/>
      <c r="CF369" s="916"/>
      <c r="CG369" s="1170"/>
      <c r="CH369" s="898"/>
      <c r="CI369" s="898"/>
      <c r="CJ369" s="899"/>
      <c r="CK369" s="899"/>
      <c r="CL369" s="899"/>
      <c r="CM369" s="899"/>
      <c r="CN369" s="966"/>
      <c r="CO369" s="901"/>
      <c r="CR369" s="911" t="s">
        <v>1018</v>
      </c>
      <c r="CS369" s="912" t="s">
        <v>389</v>
      </c>
      <c r="CT369" s="913"/>
      <c r="CU369" s="914"/>
      <c r="CV369" s="915"/>
      <c r="CW369" s="916"/>
      <c r="CX369" s="1170"/>
      <c r="CY369" s="898"/>
      <c r="CZ369" s="898"/>
      <c r="DA369" s="899"/>
      <c r="DB369" s="899"/>
      <c r="DC369" s="899"/>
      <c r="DD369" s="899"/>
      <c r="DE369" s="966"/>
      <c r="DF369" s="901"/>
      <c r="DI369" s="911" t="s">
        <v>1018</v>
      </c>
      <c r="DJ369" s="912" t="s">
        <v>389</v>
      </c>
      <c r="DK369" s="913"/>
      <c r="DL369" s="914"/>
      <c r="DM369" s="915"/>
      <c r="DN369" s="916"/>
      <c r="DO369" s="1170"/>
      <c r="DP369" s="898"/>
      <c r="DQ369" s="898"/>
      <c r="DR369" s="899"/>
      <c r="DS369" s="899"/>
      <c r="DT369" s="899"/>
      <c r="DU369" s="899"/>
      <c r="DV369" s="966"/>
      <c r="DW369" s="901"/>
      <c r="DZ369" s="911" t="s">
        <v>1018</v>
      </c>
      <c r="EA369" s="912" t="s">
        <v>389</v>
      </c>
      <c r="EB369" s="913"/>
      <c r="EC369" s="914"/>
      <c r="ED369" s="915"/>
      <c r="EE369" s="916"/>
      <c r="EF369" s="1170"/>
      <c r="EG369" s="898"/>
      <c r="EH369" s="898"/>
      <c r="EI369" s="899"/>
      <c r="EJ369" s="899"/>
      <c r="EK369" s="899"/>
      <c r="EL369" s="899"/>
      <c r="EM369" s="966"/>
      <c r="EN369" s="901"/>
      <c r="EQ369" s="911" t="s">
        <v>1018</v>
      </c>
      <c r="ER369" s="912" t="s">
        <v>389</v>
      </c>
      <c r="ES369" s="913"/>
      <c r="ET369" s="914"/>
      <c r="EU369" s="915"/>
      <c r="EV369" s="916"/>
      <c r="EW369" s="1170"/>
      <c r="EX369" s="898"/>
      <c r="EY369" s="898"/>
      <c r="EZ369" s="899"/>
      <c r="FA369" s="899"/>
      <c r="FB369" s="899"/>
      <c r="FC369" s="899"/>
      <c r="FD369" s="966"/>
      <c r="FE369" s="901"/>
      <c r="FH369" s="911"/>
      <c r="FI369" s="912"/>
      <c r="FJ369" s="913"/>
      <c r="FK369" s="914"/>
      <c r="FL369" s="915"/>
      <c r="FM369" s="916"/>
      <c r="FN369" s="1170"/>
      <c r="FO369" s="898"/>
      <c r="FP369" s="898"/>
      <c r="FQ369" s="899"/>
      <c r="FR369" s="899"/>
      <c r="FS369" s="899"/>
      <c r="FT369" s="899"/>
      <c r="FU369" s="966"/>
      <c r="FV369" s="901"/>
      <c r="FY369" s="911" t="s">
        <v>1018</v>
      </c>
      <c r="FZ369" s="912" t="s">
        <v>389</v>
      </c>
      <c r="GA369" s="913"/>
      <c r="GB369" s="914"/>
      <c r="GC369" s="914"/>
      <c r="GD369" s="916"/>
      <c r="GE369" s="1170"/>
      <c r="GF369" s="898"/>
      <c r="GG369" s="898"/>
      <c r="GH369" s="899"/>
      <c r="GI369" s="899"/>
      <c r="GJ369" s="899"/>
      <c r="GK369" s="899"/>
      <c r="GL369" s="966"/>
      <c r="GM369" s="901"/>
      <c r="GP369" s="911" t="s">
        <v>1018</v>
      </c>
      <c r="GQ369" s="912" t="s">
        <v>389</v>
      </c>
      <c r="GR369" s="913"/>
      <c r="GS369" s="914"/>
      <c r="GT369" s="915"/>
      <c r="GU369" s="916"/>
      <c r="GV369" s="1170"/>
      <c r="GW369" s="898"/>
      <c r="GX369" s="898"/>
      <c r="GY369" s="899"/>
      <c r="GZ369" s="899"/>
      <c r="HA369" s="899"/>
      <c r="HB369" s="899"/>
      <c r="HC369" s="966"/>
      <c r="HD369" s="901"/>
      <c r="HG369" s="911" t="s">
        <v>1018</v>
      </c>
      <c r="HH369" s="912" t="s">
        <v>389</v>
      </c>
      <c r="HI369" s="913"/>
      <c r="HJ369" s="914"/>
      <c r="HK369" s="915"/>
      <c r="HL369" s="916"/>
      <c r="HM369" s="1170"/>
      <c r="HN369" s="898"/>
      <c r="HO369" s="898"/>
      <c r="HP369" s="899"/>
      <c r="HQ369" s="899"/>
      <c r="HR369" s="899"/>
      <c r="HS369" s="899"/>
      <c r="HT369" s="966"/>
      <c r="HU369" s="901"/>
      <c r="HX369" s="911" t="s">
        <v>1018</v>
      </c>
      <c r="HY369" s="912" t="s">
        <v>389</v>
      </c>
      <c r="HZ369" s="913"/>
      <c r="IA369" s="914"/>
      <c r="IB369" s="1282"/>
      <c r="IC369" s="1283"/>
      <c r="ID369" s="1170"/>
      <c r="IE369" s="898"/>
      <c r="IF369" s="898"/>
      <c r="IG369" s="899"/>
      <c r="IH369" s="899"/>
      <c r="II369" s="899"/>
      <c r="IJ369" s="899"/>
      <c r="IK369" s="966"/>
      <c r="IL369" s="901"/>
      <c r="IO369" s="911" t="s">
        <v>1018</v>
      </c>
      <c r="IP369" s="912" t="s">
        <v>389</v>
      </c>
      <c r="IQ369" s="913"/>
      <c r="IR369" s="914"/>
      <c r="IS369" s="915"/>
      <c r="IT369" s="916"/>
      <c r="IU369" s="1170"/>
      <c r="IV369" s="898"/>
      <c r="IW369" s="898"/>
      <c r="IX369" s="899"/>
      <c r="IY369" s="899"/>
      <c r="IZ369" s="899"/>
      <c r="JA369" s="899"/>
      <c r="JB369" s="966"/>
      <c r="JC369" s="901"/>
      <c r="JF369" s="911" t="s">
        <v>1018</v>
      </c>
      <c r="JG369" s="912" t="s">
        <v>389</v>
      </c>
      <c r="JH369" s="913"/>
      <c r="JI369" s="914"/>
      <c r="JJ369" s="915"/>
      <c r="JK369" s="916"/>
      <c r="JL369" s="1170"/>
      <c r="JM369" s="898"/>
      <c r="JN369" s="898"/>
      <c r="JO369" s="899"/>
      <c r="JP369" s="899"/>
      <c r="JQ369" s="899"/>
      <c r="JR369" s="899"/>
      <c r="JS369" s="966"/>
      <c r="JT369" s="901"/>
      <c r="JW369" s="911" t="s">
        <v>1018</v>
      </c>
      <c r="JX369" s="912" t="s">
        <v>389</v>
      </c>
      <c r="JY369" s="913"/>
      <c r="JZ369" s="914"/>
      <c r="KA369" s="915"/>
      <c r="KB369" s="916"/>
      <c r="KC369" s="1170"/>
      <c r="KD369" s="898"/>
      <c r="KE369" s="898"/>
      <c r="KF369" s="899"/>
      <c r="KG369" s="899"/>
      <c r="KH369" s="899"/>
      <c r="KI369" s="899"/>
      <c r="KJ369" s="966"/>
      <c r="KK369" s="901"/>
      <c r="KN369" s="911" t="s">
        <v>1018</v>
      </c>
      <c r="KO369" s="912" t="s">
        <v>389</v>
      </c>
      <c r="KP369" s="913"/>
      <c r="KQ369" s="914"/>
      <c r="KR369" s="915"/>
      <c r="KS369" s="916"/>
      <c r="KT369" s="1170"/>
      <c r="KU369" s="898"/>
      <c r="KV369" s="898"/>
      <c r="KW369" s="899"/>
      <c r="KX369" s="899"/>
      <c r="KY369" s="899"/>
      <c r="KZ369" s="899"/>
      <c r="LA369" s="966"/>
      <c r="LB369" s="901"/>
      <c r="LE369" s="911" t="s">
        <v>1018</v>
      </c>
      <c r="LF369" s="912" t="s">
        <v>389</v>
      </c>
      <c r="LG369" s="913"/>
      <c r="LH369" s="914"/>
      <c r="LI369" s="992">
        <v>0</v>
      </c>
      <c r="LJ369" s="993"/>
      <c r="LK369" s="1170"/>
      <c r="LL369" s="898"/>
      <c r="LM369" s="898"/>
      <c r="LN369" s="899"/>
      <c r="LO369" s="899"/>
      <c r="LP369" s="899"/>
      <c r="LQ369" s="899"/>
      <c r="LR369" s="966"/>
      <c r="LS369" s="901"/>
      <c r="LV369" s="911" t="s">
        <v>1018</v>
      </c>
      <c r="LW369" s="912" t="s">
        <v>389</v>
      </c>
      <c r="LX369" s="913"/>
      <c r="LY369" s="914"/>
      <c r="LZ369" s="915"/>
      <c r="MA369" s="916"/>
      <c r="MB369" s="1170"/>
      <c r="MC369" s="898"/>
      <c r="MD369" s="898"/>
      <c r="ME369" s="899"/>
      <c r="MF369" s="899"/>
      <c r="MG369" s="899"/>
      <c r="MH369" s="899"/>
      <c r="MI369" s="966"/>
      <c r="MJ369" s="901"/>
      <c r="MM369" s="911" t="s">
        <v>1018</v>
      </c>
      <c r="MN369" s="912" t="s">
        <v>389</v>
      </c>
      <c r="MO369" s="913"/>
      <c r="MP369" s="914"/>
      <c r="MQ369" s="915"/>
      <c r="MR369" s="916"/>
      <c r="MS369" s="1170"/>
      <c r="MT369" s="898"/>
      <c r="MU369" s="898"/>
      <c r="MV369" s="899"/>
      <c r="MW369" s="899"/>
      <c r="MX369" s="899"/>
      <c r="MY369" s="899"/>
      <c r="MZ369" s="966"/>
      <c r="NA369" s="901"/>
      <c r="ND369" s="994" t="s">
        <v>1018</v>
      </c>
      <c r="NE369" s="995" t="s">
        <v>389</v>
      </c>
      <c r="NF369" s="996"/>
      <c r="NG369" s="997"/>
      <c r="NH369" s="998"/>
      <c r="NI369" s="999"/>
      <c r="NJ369" s="1170"/>
      <c r="NK369" s="898"/>
      <c r="NL369" s="898"/>
      <c r="NM369" s="899"/>
      <c r="NN369" s="899"/>
      <c r="NO369" s="899"/>
      <c r="NP369" s="899"/>
      <c r="NQ369" s="966"/>
      <c r="NR369" s="901"/>
      <c r="NU369" s="1000" t="s">
        <v>1018</v>
      </c>
      <c r="NV369" s="1001" t="s">
        <v>389</v>
      </c>
      <c r="NW369" s="1002"/>
      <c r="NX369" s="1003"/>
      <c r="NY369" s="1004"/>
      <c r="NZ369" s="1005"/>
      <c r="OA369" s="1170"/>
      <c r="OB369" s="898"/>
      <c r="OC369" s="898"/>
      <c r="OD369" s="899"/>
      <c r="OE369" s="899"/>
      <c r="OF369" s="899"/>
      <c r="OG369" s="899"/>
      <c r="OH369" s="966"/>
      <c r="OI369" s="901"/>
      <c r="OL369" s="911" t="s">
        <v>1018</v>
      </c>
      <c r="OM369" s="912" t="s">
        <v>389</v>
      </c>
      <c r="ON369" s="913"/>
      <c r="OO369" s="914"/>
      <c r="OP369" s="915"/>
      <c r="OQ369" s="916"/>
      <c r="OR369" s="1170"/>
      <c r="OS369" s="898"/>
      <c r="OT369" s="898"/>
      <c r="OU369" s="899"/>
      <c r="OV369" s="899"/>
      <c r="OW369" s="899"/>
      <c r="OX369" s="899"/>
      <c r="OY369" s="966"/>
      <c r="OZ369" s="901"/>
      <c r="PC369" s="911" t="s">
        <v>1018</v>
      </c>
      <c r="PD369" s="912" t="s">
        <v>389</v>
      </c>
      <c r="PE369" s="913"/>
      <c r="PF369" s="914"/>
      <c r="PG369" s="932"/>
      <c r="PH369" s="933"/>
      <c r="PI369" s="1170"/>
      <c r="PJ369" s="898"/>
      <c r="PK369" s="898"/>
      <c r="PL369" s="899"/>
      <c r="PM369" s="899"/>
      <c r="PN369" s="899"/>
      <c r="PO369" s="899"/>
      <c r="PP369" s="966"/>
      <c r="PQ369" s="901"/>
      <c r="PT369" s="911" t="s">
        <v>1018</v>
      </c>
      <c r="PU369" s="912" t="s">
        <v>389</v>
      </c>
      <c r="PV369" s="913"/>
      <c r="PW369" s="914"/>
      <c r="PX369" s="915"/>
      <c r="PY369" s="916"/>
      <c r="PZ369" s="1170"/>
      <c r="QA369" s="898"/>
      <c r="QB369" s="898"/>
      <c r="QC369" s="899"/>
      <c r="QD369" s="899"/>
      <c r="QE369" s="899"/>
      <c r="QF369" s="899"/>
      <c r="QG369" s="966"/>
      <c r="QH369" s="901"/>
      <c r="QK369" s="911" t="s">
        <v>1018</v>
      </c>
      <c r="QL369" s="912" t="s">
        <v>389</v>
      </c>
      <c r="QM369" s="913"/>
      <c r="QN369" s="914"/>
      <c r="QO369" s="992">
        <v>0</v>
      </c>
      <c r="QP369" s="993"/>
      <c r="QQ369" s="1170"/>
      <c r="QR369" s="898"/>
      <c r="QS369" s="898"/>
      <c r="QT369" s="899"/>
      <c r="QU369" s="899"/>
      <c r="QV369" s="899"/>
      <c r="QW369" s="899"/>
      <c r="QX369" s="966"/>
      <c r="QY369" s="901"/>
      <c r="RB369" s="459"/>
      <c r="RC369" s="428"/>
      <c r="RD369" s="459"/>
      <c r="RE369" s="439"/>
      <c r="RF369" s="440"/>
      <c r="RG369" s="416"/>
      <c r="RH369" s="416"/>
      <c r="RI369" s="898" t="e">
        <f t="shared" si="6780"/>
        <v>#N/A</v>
      </c>
      <c r="RJ369" s="898" t="e">
        <f t="shared" si="6781"/>
        <v>#N/A</v>
      </c>
      <c r="RK369" s="899" t="e">
        <f t="shared" si="6782"/>
        <v>#N/A</v>
      </c>
      <c r="RL369" s="899">
        <f t="shared" si="6783"/>
        <v>0</v>
      </c>
      <c r="RM369" s="899">
        <f t="shared" si="6784"/>
        <v>0</v>
      </c>
      <c r="RN369" s="899" t="e">
        <f t="shared" si="6785"/>
        <v>#N/A</v>
      </c>
      <c r="RO369" s="966">
        <f t="shared" si="6786"/>
        <v>0</v>
      </c>
      <c r="RP369" s="901">
        <f t="shared" si="6787"/>
        <v>0</v>
      </c>
      <c r="RS369" s="459"/>
      <c r="RT369" s="428"/>
      <c r="RU369" s="459"/>
      <c r="RV369" s="439"/>
      <c r="RW369" s="440"/>
      <c r="RX369" s="416"/>
      <c r="RY369" s="416"/>
      <c r="RZ369" s="898" t="e">
        <f t="shared" si="6788"/>
        <v>#N/A</v>
      </c>
      <c r="SA369" s="898" t="e">
        <f t="shared" si="6789"/>
        <v>#N/A</v>
      </c>
      <c r="SB369" s="899" t="e">
        <f t="shared" si="6790"/>
        <v>#N/A</v>
      </c>
      <c r="SC369" s="899">
        <f t="shared" si="6791"/>
        <v>0</v>
      </c>
      <c r="SD369" s="899">
        <f t="shared" si="6792"/>
        <v>0</v>
      </c>
      <c r="SE369" s="899" t="e">
        <f t="shared" si="6793"/>
        <v>#N/A</v>
      </c>
      <c r="SF369" s="966">
        <f t="shared" si="6794"/>
        <v>0</v>
      </c>
      <c r="SG369" s="901">
        <f t="shared" si="6795"/>
        <v>0</v>
      </c>
      <c r="SJ369" s="459"/>
      <c r="SK369" s="428"/>
      <c r="SL369" s="459"/>
      <c r="SM369" s="439"/>
      <c r="SN369" s="440"/>
      <c r="SO369" s="416"/>
      <c r="SP369" s="416"/>
      <c r="SQ369" s="898" t="e">
        <f t="shared" si="6796"/>
        <v>#N/A</v>
      </c>
      <c r="SR369" s="898" t="e">
        <f t="shared" si="6797"/>
        <v>#N/A</v>
      </c>
      <c r="SS369" s="899" t="e">
        <f t="shared" si="6798"/>
        <v>#N/A</v>
      </c>
      <c r="ST369" s="899">
        <f t="shared" si="6799"/>
        <v>0</v>
      </c>
      <c r="SU369" s="899">
        <f t="shared" si="6800"/>
        <v>0</v>
      </c>
      <c r="SV369" s="899" t="e">
        <f t="shared" si="6801"/>
        <v>#N/A</v>
      </c>
      <c r="SW369" s="966">
        <f t="shared" si="6802"/>
        <v>0</v>
      </c>
      <c r="SX369" s="901">
        <f t="shared" si="6803"/>
        <v>0</v>
      </c>
    </row>
    <row r="370" spans="2:518" ht="69.75" customHeight="1" thickTop="1" thickBot="1">
      <c r="B370" s="958" t="s">
        <v>375</v>
      </c>
      <c r="C370" s="1190" t="s">
        <v>390</v>
      </c>
      <c r="D370" s="1179" t="s">
        <v>148</v>
      </c>
      <c r="E370" s="1180">
        <v>1744</v>
      </c>
      <c r="F370" s="1015"/>
      <c r="G370" s="1025">
        <f>ROUND(E370*F370,0)</f>
        <v>0</v>
      </c>
      <c r="H370" s="1289"/>
      <c r="K370" s="958" t="s">
        <v>375</v>
      </c>
      <c r="L370" s="1190" t="s">
        <v>390</v>
      </c>
      <c r="M370" s="1179" t="s">
        <v>148</v>
      </c>
      <c r="N370" s="1180">
        <v>1744</v>
      </c>
      <c r="O370" s="1017">
        <v>1981</v>
      </c>
      <c r="P370" s="1025">
        <f>ROUND(N370*O370,0)</f>
        <v>3454864</v>
      </c>
      <c r="Q370" s="1289"/>
      <c r="R370" s="898">
        <f>IF(EXACT(VLOOKUP(K370,OFERTA_0,2,FALSE),L370),1,0)</f>
        <v>1</v>
      </c>
      <c r="S370" s="898">
        <f>IF(EXACT(VLOOKUP(K370,OFERTA_0,3,FALSE),M370),1,0)</f>
        <v>1</v>
      </c>
      <c r="T370" s="899">
        <f>IF(EXACT(VLOOKUP(K370,OFERTA_0,4,FALSE),N370),1,0)</f>
        <v>1</v>
      </c>
      <c r="U370" s="899">
        <f>IF(O370=0,0,1)</f>
        <v>1</v>
      </c>
      <c r="V370" s="899">
        <f>IF(P370=0,0,1)</f>
        <v>1</v>
      </c>
      <c r="W370" s="899">
        <f>PRODUCT(R370:V370)</f>
        <v>1</v>
      </c>
      <c r="X370" s="966">
        <f>ROUND(P370,0)</f>
        <v>3454864</v>
      </c>
      <c r="Y370" s="901">
        <f>P370-X370</f>
        <v>0</v>
      </c>
      <c r="Z370" s="872"/>
      <c r="AA370" s="872"/>
      <c r="AB370" s="958" t="s">
        <v>375</v>
      </c>
      <c r="AC370" s="1190" t="s">
        <v>390</v>
      </c>
      <c r="AD370" s="1179" t="s">
        <v>148</v>
      </c>
      <c r="AE370" s="1180">
        <v>1744</v>
      </c>
      <c r="AF370" s="1015">
        <v>2570</v>
      </c>
      <c r="AG370" s="1025">
        <f>ROUND(AE370*AF370,0)</f>
        <v>4482080</v>
      </c>
      <c r="AH370" s="1289"/>
      <c r="AI370" s="898">
        <f>IF(EXACT(VLOOKUP(AB370,OFERTA_0,2,FALSE),AC370),1,0)</f>
        <v>1</v>
      </c>
      <c r="AJ370" s="898">
        <f>IF(EXACT(VLOOKUP(AB370,OFERTA_0,3,FALSE),AD370),1,0)</f>
        <v>1</v>
      </c>
      <c r="AK370" s="899">
        <f>IF(EXACT(VLOOKUP(AB370,OFERTA_0,4,FALSE),AE370),1,0)</f>
        <v>1</v>
      </c>
      <c r="AL370" s="899">
        <f>IF(AF370=0,0,1)</f>
        <v>1</v>
      </c>
      <c r="AM370" s="899">
        <f>IF(AG370=0,0,1)</f>
        <v>1</v>
      </c>
      <c r="AN370" s="899">
        <f>PRODUCT(AI370:AM370)</f>
        <v>1</v>
      </c>
      <c r="AO370" s="966">
        <f>ROUND(AG370,0)</f>
        <v>4482080</v>
      </c>
      <c r="AP370" s="901">
        <f>AG370-AO370</f>
        <v>0</v>
      </c>
      <c r="AQ370" s="872"/>
      <c r="AR370" s="872"/>
      <c r="AS370" s="958" t="s">
        <v>375</v>
      </c>
      <c r="AT370" s="1191" t="s">
        <v>390</v>
      </c>
      <c r="AU370" s="1179" t="s">
        <v>148</v>
      </c>
      <c r="AV370" s="1180">
        <v>1744</v>
      </c>
      <c r="AW370" s="1019">
        <v>5500</v>
      </c>
      <c r="AX370" s="1026">
        <f>ROUND(AV370*AW370,0)</f>
        <v>9592000</v>
      </c>
      <c r="AY370" s="1289"/>
      <c r="AZ370" s="898">
        <f>IF(EXACT(VLOOKUP(AS370,OFERTA_0,2,FALSE),AT370),1,0)</f>
        <v>1</v>
      </c>
      <c r="BA370" s="898">
        <f>IF(EXACT(VLOOKUP(AS370,OFERTA_0,3,FALSE),AU370),1,0)</f>
        <v>1</v>
      </c>
      <c r="BB370" s="899">
        <f>IF(EXACT(VLOOKUP(AS370,OFERTA_0,4,FALSE),AV370),1,0)</f>
        <v>1</v>
      </c>
      <c r="BC370" s="899">
        <f>IF(AW370=0,0,1)</f>
        <v>1</v>
      </c>
      <c r="BD370" s="899">
        <f>IF(AX370=0,0,1)</f>
        <v>1</v>
      </c>
      <c r="BE370" s="899">
        <f>PRODUCT(AZ370:BD370)</f>
        <v>1</v>
      </c>
      <c r="BF370" s="966">
        <f>ROUND(AX370,0)</f>
        <v>9592000</v>
      </c>
      <c r="BG370" s="901">
        <f>AX370-BF370</f>
        <v>0</v>
      </c>
      <c r="BJ370" s="958" t="s">
        <v>375</v>
      </c>
      <c r="BK370" s="1190" t="s">
        <v>390</v>
      </c>
      <c r="BL370" s="1179" t="s">
        <v>148</v>
      </c>
      <c r="BM370" s="1180">
        <v>1744</v>
      </c>
      <c r="BN370" s="1015">
        <v>1800</v>
      </c>
      <c r="BO370" s="1025">
        <f>ROUND(BM370*BN370,0)</f>
        <v>3139200</v>
      </c>
      <c r="BP370" s="1289"/>
      <c r="BQ370" s="898">
        <f>IF(EXACT(VLOOKUP(BJ370,OFERTA_0,2,FALSE),BK370),1,0)</f>
        <v>1</v>
      </c>
      <c r="BR370" s="898">
        <f>IF(EXACT(VLOOKUP(BJ370,OFERTA_0,3,FALSE),BL370),1,0)</f>
        <v>1</v>
      </c>
      <c r="BS370" s="899">
        <f>IF(EXACT(VLOOKUP(BJ370,OFERTA_0,4,FALSE),BM370),1,0)</f>
        <v>1</v>
      </c>
      <c r="BT370" s="899">
        <f>IF(BN370=0,0,1)</f>
        <v>1</v>
      </c>
      <c r="BU370" s="899">
        <f>IF(BO370=0,0,1)</f>
        <v>1</v>
      </c>
      <c r="BV370" s="899">
        <f>PRODUCT(BQ370:BU370)</f>
        <v>1</v>
      </c>
      <c r="BW370" s="966">
        <f>ROUND(BO370,0)</f>
        <v>3139200</v>
      </c>
      <c r="BX370" s="901">
        <f>BO370-BW370</f>
        <v>0</v>
      </c>
      <c r="CA370" s="958" t="s">
        <v>375</v>
      </c>
      <c r="CB370" s="1190" t="s">
        <v>390</v>
      </c>
      <c r="CC370" s="1179" t="s">
        <v>148</v>
      </c>
      <c r="CD370" s="1180">
        <v>1744</v>
      </c>
      <c r="CE370" s="1015">
        <v>1929</v>
      </c>
      <c r="CF370" s="1025">
        <f>ROUND(CD370*CE370,0)</f>
        <v>3364176</v>
      </c>
      <c r="CG370" s="1289"/>
      <c r="CH370" s="898">
        <f>IF(EXACT(VLOOKUP(CA370,OFERTA_0,2,FALSE),CB370),1,0)</f>
        <v>1</v>
      </c>
      <c r="CI370" s="898">
        <f>IF(EXACT(VLOOKUP(CA370,OFERTA_0,3,FALSE),CC370),1,0)</f>
        <v>1</v>
      </c>
      <c r="CJ370" s="899">
        <f>IF(EXACT(VLOOKUP(CA370,OFERTA_0,4,FALSE),CD370),1,0)</f>
        <v>1</v>
      </c>
      <c r="CK370" s="899">
        <f>IF(CE370=0,0,1)</f>
        <v>1</v>
      </c>
      <c r="CL370" s="899">
        <f>IF(CF370=0,0,1)</f>
        <v>1</v>
      </c>
      <c r="CM370" s="899">
        <f>PRODUCT(CH370:CL370)</f>
        <v>1</v>
      </c>
      <c r="CN370" s="966">
        <f>ROUND(CF370,0)</f>
        <v>3364176</v>
      </c>
      <c r="CO370" s="901">
        <f>CF370-CN370</f>
        <v>0</v>
      </c>
      <c r="CR370" s="958" t="s">
        <v>375</v>
      </c>
      <c r="CS370" s="1190" t="s">
        <v>390</v>
      </c>
      <c r="CT370" s="1179" t="s">
        <v>148</v>
      </c>
      <c r="CU370" s="1180">
        <v>1744</v>
      </c>
      <c r="CV370" s="1015">
        <v>8900</v>
      </c>
      <c r="CW370" s="1025">
        <f>ROUND(CU370*CV370,0)</f>
        <v>15521600</v>
      </c>
      <c r="CX370" s="1289"/>
      <c r="CY370" s="898">
        <f>IF(EXACT(VLOOKUP(CR370,OFERTA_0,2,FALSE),CS370),1,0)</f>
        <v>1</v>
      </c>
      <c r="CZ370" s="898">
        <f>IF(EXACT(VLOOKUP(CR370,OFERTA_0,3,FALSE),CT370),1,0)</f>
        <v>1</v>
      </c>
      <c r="DA370" s="899">
        <f>IF(EXACT(VLOOKUP(CR370,OFERTA_0,4,FALSE),CU370),1,0)</f>
        <v>1</v>
      </c>
      <c r="DB370" s="899">
        <f>IF(CV370=0,0,1)</f>
        <v>1</v>
      </c>
      <c r="DC370" s="899">
        <f>IF(CW370=0,0,1)</f>
        <v>1</v>
      </c>
      <c r="DD370" s="899">
        <f>PRODUCT(CY370:DC370)</f>
        <v>1</v>
      </c>
      <c r="DE370" s="966">
        <f>ROUND(CW370,0)</f>
        <v>15521600</v>
      </c>
      <c r="DF370" s="901">
        <f>CW370-DE370</f>
        <v>0</v>
      </c>
      <c r="DI370" s="958" t="s">
        <v>375</v>
      </c>
      <c r="DJ370" s="1190" t="s">
        <v>390</v>
      </c>
      <c r="DK370" s="1179" t="s">
        <v>148</v>
      </c>
      <c r="DL370" s="1180">
        <v>1744</v>
      </c>
      <c r="DM370" s="1015">
        <v>2782</v>
      </c>
      <c r="DN370" s="1025">
        <f>ROUND(DL370*DM370,0)</f>
        <v>4851808</v>
      </c>
      <c r="DO370" s="1289"/>
      <c r="DP370" s="898">
        <f>IF(EXACT(VLOOKUP(DI370,OFERTA_0,2,FALSE),DJ370),1,0)</f>
        <v>1</v>
      </c>
      <c r="DQ370" s="898">
        <f>IF(EXACT(VLOOKUP(DI370,OFERTA_0,3,FALSE),DK370),1,0)</f>
        <v>1</v>
      </c>
      <c r="DR370" s="899">
        <f>IF(EXACT(VLOOKUP(DI370,OFERTA_0,4,FALSE),DL370),1,0)</f>
        <v>1</v>
      </c>
      <c r="DS370" s="899">
        <f>IF(DM370=0,0,1)</f>
        <v>1</v>
      </c>
      <c r="DT370" s="899">
        <f>IF(DN370=0,0,1)</f>
        <v>1</v>
      </c>
      <c r="DU370" s="899">
        <f>PRODUCT(DP370:DT370)</f>
        <v>1</v>
      </c>
      <c r="DV370" s="966">
        <f>ROUND(DN370,0)</f>
        <v>4851808</v>
      </c>
      <c r="DW370" s="901">
        <f>DN370-DV370</f>
        <v>0</v>
      </c>
      <c r="DZ370" s="958" t="s">
        <v>375</v>
      </c>
      <c r="EA370" s="1190" t="s">
        <v>390</v>
      </c>
      <c r="EB370" s="1179" t="s">
        <v>148</v>
      </c>
      <c r="EC370" s="1180">
        <v>1744</v>
      </c>
      <c r="ED370" s="1015">
        <v>4500</v>
      </c>
      <c r="EE370" s="1025">
        <f>ROUND(EC370*ED370,0)</f>
        <v>7848000</v>
      </c>
      <c r="EF370" s="1289"/>
      <c r="EG370" s="898">
        <f>IF(EXACT(VLOOKUP(DZ370,OFERTA_0,2,FALSE),EA370),1,0)</f>
        <v>1</v>
      </c>
      <c r="EH370" s="898">
        <f>IF(EXACT(VLOOKUP(DZ370,OFERTA_0,3,FALSE),EB370),1,0)</f>
        <v>1</v>
      </c>
      <c r="EI370" s="899">
        <f>IF(EXACT(VLOOKUP(DZ370,OFERTA_0,4,FALSE),EC370),1,0)</f>
        <v>1</v>
      </c>
      <c r="EJ370" s="899">
        <f>IF(ED370=0,0,1)</f>
        <v>1</v>
      </c>
      <c r="EK370" s="899">
        <f>IF(EE370=0,0,1)</f>
        <v>1</v>
      </c>
      <c r="EL370" s="899">
        <f>PRODUCT(EG370:EK370)</f>
        <v>1</v>
      </c>
      <c r="EM370" s="966">
        <f>ROUND(EE370,0)</f>
        <v>7848000</v>
      </c>
      <c r="EN370" s="901">
        <f>EE370-EM370</f>
        <v>0</v>
      </c>
      <c r="EQ370" s="958" t="s">
        <v>375</v>
      </c>
      <c r="ER370" s="1190" t="s">
        <v>390</v>
      </c>
      <c r="ES370" s="1179" t="s">
        <v>148</v>
      </c>
      <c r="ET370" s="1180">
        <v>1744</v>
      </c>
      <c r="EU370" s="1015">
        <v>1938</v>
      </c>
      <c r="EV370" s="1025">
        <f>ROUND(ET370*EU370,0)</f>
        <v>3379872</v>
      </c>
      <c r="EW370" s="1289"/>
      <c r="EX370" s="898">
        <f>IF(EXACT(VLOOKUP(EQ370,OFERTA_0,2,FALSE),ER370),1,0)</f>
        <v>1</v>
      </c>
      <c r="EY370" s="898">
        <f>IF(EXACT(VLOOKUP(EQ370,OFERTA_0,3,FALSE),ES370),1,0)</f>
        <v>1</v>
      </c>
      <c r="EZ370" s="899">
        <f>IF(EXACT(VLOOKUP(EQ370,OFERTA_0,4,FALSE),ET370),1,0)</f>
        <v>1</v>
      </c>
      <c r="FA370" s="899">
        <f>IF(EU370=0,0,1)</f>
        <v>1</v>
      </c>
      <c r="FB370" s="899">
        <f>IF(EV370=0,0,1)</f>
        <v>1</v>
      </c>
      <c r="FC370" s="899">
        <f>PRODUCT(EX370:FB370)</f>
        <v>1</v>
      </c>
      <c r="FD370" s="966">
        <f>ROUND(EV370,0)</f>
        <v>3379872</v>
      </c>
      <c r="FE370" s="901">
        <f>EV370-FD370</f>
        <v>0</v>
      </c>
      <c r="FH370" s="958"/>
      <c r="FI370" s="1190"/>
      <c r="FJ370" s="1179"/>
      <c r="FK370" s="1180"/>
      <c r="FL370" s="1015"/>
      <c r="FM370" s="1025">
        <f>ROUND(FK370*FL370,0)</f>
        <v>0</v>
      </c>
      <c r="FN370" s="1289"/>
      <c r="FO370" s="898" t="e">
        <f>IF(EXACT(VLOOKUP(FH370,OFERTA_0,2,FALSE),FI370),1,0)</f>
        <v>#N/A</v>
      </c>
      <c r="FP370" s="898" t="e">
        <f>IF(EXACT(VLOOKUP(FH370,OFERTA_0,3,FALSE),FJ370),1,0)</f>
        <v>#N/A</v>
      </c>
      <c r="FQ370" s="899" t="e">
        <f>IF(EXACT(VLOOKUP(FH370,OFERTA_0,4,FALSE),FK370),1,0)</f>
        <v>#N/A</v>
      </c>
      <c r="FR370" s="899">
        <f>IF(FL370=0,0,1)</f>
        <v>0</v>
      </c>
      <c r="FS370" s="899">
        <f>IF(FM370=0,0,1)</f>
        <v>0</v>
      </c>
      <c r="FT370" s="899" t="e">
        <f>PRODUCT(FO370:FS370)</f>
        <v>#N/A</v>
      </c>
      <c r="FU370" s="966">
        <f>ROUND(FM370,0)</f>
        <v>0</v>
      </c>
      <c r="FV370" s="901">
        <f>FM370-FU370</f>
        <v>0</v>
      </c>
      <c r="FY370" s="958" t="s">
        <v>375</v>
      </c>
      <c r="FZ370" s="1190" t="s">
        <v>390</v>
      </c>
      <c r="GA370" s="1179" t="s">
        <v>148</v>
      </c>
      <c r="GB370" s="1180">
        <v>1744</v>
      </c>
      <c r="GC370" s="1017">
        <v>1980</v>
      </c>
      <c r="GD370" s="1025">
        <f>ROUND(GB370*GC370,0)</f>
        <v>3453120</v>
      </c>
      <c r="GE370" s="1289"/>
      <c r="GF370" s="898">
        <f>IF(EXACT(VLOOKUP(FY370,OFERTA_0,2,FALSE),FZ370),1,0)</f>
        <v>1</v>
      </c>
      <c r="GG370" s="898">
        <f>IF(EXACT(VLOOKUP(FY370,OFERTA_0,3,FALSE),GA370),1,0)</f>
        <v>1</v>
      </c>
      <c r="GH370" s="899">
        <f>IF(EXACT(VLOOKUP(FY370,OFERTA_0,4,FALSE),GB370),1,0)</f>
        <v>1</v>
      </c>
      <c r="GI370" s="899">
        <f>IF(GC370=0,0,1)</f>
        <v>1</v>
      </c>
      <c r="GJ370" s="899">
        <f>IF(GD370=0,0,1)</f>
        <v>1</v>
      </c>
      <c r="GK370" s="899">
        <f>PRODUCT(GF370:GJ370)</f>
        <v>1</v>
      </c>
      <c r="GL370" s="966">
        <f>ROUND(GD370,0)</f>
        <v>3453120</v>
      </c>
      <c r="GM370" s="901">
        <f>GD370-GL370</f>
        <v>0</v>
      </c>
      <c r="GP370" s="958" t="s">
        <v>375</v>
      </c>
      <c r="GQ370" s="1190" t="s">
        <v>390</v>
      </c>
      <c r="GR370" s="1179" t="s">
        <v>148</v>
      </c>
      <c r="GS370" s="1180">
        <v>1744</v>
      </c>
      <c r="GT370" s="1015">
        <v>1940</v>
      </c>
      <c r="GU370" s="1025">
        <f>ROUND(GS370*GT370,0)</f>
        <v>3383360</v>
      </c>
      <c r="GV370" s="1289"/>
      <c r="GW370" s="898">
        <f>IF(EXACT(VLOOKUP(GP370,OFERTA_0,2,FALSE),GQ370),1,0)</f>
        <v>1</v>
      </c>
      <c r="GX370" s="898">
        <f>IF(EXACT(VLOOKUP(GP370,OFERTA_0,3,FALSE),GR370),1,0)</f>
        <v>1</v>
      </c>
      <c r="GY370" s="899">
        <f>IF(EXACT(VLOOKUP(GP370,OFERTA_0,4,FALSE),GS370),1,0)</f>
        <v>1</v>
      </c>
      <c r="GZ370" s="899">
        <f>IF(GT370=0,0,1)</f>
        <v>1</v>
      </c>
      <c r="HA370" s="899">
        <f>IF(GU370=0,0,1)</f>
        <v>1</v>
      </c>
      <c r="HB370" s="899">
        <f>PRODUCT(GW370:HA370)</f>
        <v>1</v>
      </c>
      <c r="HC370" s="966">
        <f>ROUND(GU370,0)</f>
        <v>3383360</v>
      </c>
      <c r="HD370" s="901">
        <f>GU370-HC370</f>
        <v>0</v>
      </c>
      <c r="HG370" s="958" t="s">
        <v>375</v>
      </c>
      <c r="HH370" s="1190" t="s">
        <v>390</v>
      </c>
      <c r="HI370" s="1179" t="s">
        <v>148</v>
      </c>
      <c r="HJ370" s="1180">
        <v>1744</v>
      </c>
      <c r="HK370" s="1015">
        <v>1657</v>
      </c>
      <c r="HL370" s="1025">
        <f>ROUND(HJ370*HK370,0)</f>
        <v>2889808</v>
      </c>
      <c r="HM370" s="1289"/>
      <c r="HN370" s="898">
        <f>IF(EXACT(VLOOKUP(HG370,OFERTA_0,2,FALSE),HH370),1,0)</f>
        <v>1</v>
      </c>
      <c r="HO370" s="898">
        <f>IF(EXACT(VLOOKUP(HG370,OFERTA_0,3,FALSE),HI370),1,0)</f>
        <v>1</v>
      </c>
      <c r="HP370" s="899">
        <f>IF(EXACT(VLOOKUP(HG370,OFERTA_0,4,FALSE),HJ370),1,0)</f>
        <v>1</v>
      </c>
      <c r="HQ370" s="899">
        <f>IF(HK370=0,0,1)</f>
        <v>1</v>
      </c>
      <c r="HR370" s="899">
        <f>IF(HL370=0,0,1)</f>
        <v>1</v>
      </c>
      <c r="HS370" s="899">
        <f>PRODUCT(HN370:HR370)</f>
        <v>1</v>
      </c>
      <c r="HT370" s="966">
        <f>ROUND(HL370,0)</f>
        <v>2889808</v>
      </c>
      <c r="HU370" s="901">
        <f>HL370-HT370</f>
        <v>0</v>
      </c>
      <c r="HX370" s="958" t="s">
        <v>375</v>
      </c>
      <c r="HY370" s="1190" t="s">
        <v>390</v>
      </c>
      <c r="HZ370" s="1179" t="s">
        <v>148</v>
      </c>
      <c r="IA370" s="1180">
        <v>1744</v>
      </c>
      <c r="IB370" s="1020">
        <v>1979</v>
      </c>
      <c r="IC370" s="1027">
        <f>ROUND(IA370*IB370,0)</f>
        <v>3451376</v>
      </c>
      <c r="ID370" s="1289"/>
      <c r="IE370" s="898">
        <f>IF(EXACT(VLOOKUP(HX370,OFERTA_0,2,FALSE),HY370),1,0)</f>
        <v>1</v>
      </c>
      <c r="IF370" s="898">
        <f>IF(EXACT(VLOOKUP(HX370,OFERTA_0,3,FALSE),HZ370),1,0)</f>
        <v>1</v>
      </c>
      <c r="IG370" s="899">
        <f>IF(EXACT(VLOOKUP(HX370,OFERTA_0,4,FALSE),IA370),1,0)</f>
        <v>1</v>
      </c>
      <c r="IH370" s="899">
        <f>IF(IB370=0,0,1)</f>
        <v>1</v>
      </c>
      <c r="II370" s="899">
        <f>IF(IC370=0,0,1)</f>
        <v>1</v>
      </c>
      <c r="IJ370" s="899">
        <f>PRODUCT(IE370:II370)</f>
        <v>1</v>
      </c>
      <c r="IK370" s="966">
        <f>ROUND(IC370,0)</f>
        <v>3451376</v>
      </c>
      <c r="IL370" s="901">
        <f>IC370-IK370</f>
        <v>0</v>
      </c>
      <c r="IO370" s="958" t="s">
        <v>375</v>
      </c>
      <c r="IP370" s="1190" t="s">
        <v>390</v>
      </c>
      <c r="IQ370" s="1179" t="s">
        <v>148</v>
      </c>
      <c r="IR370" s="1180">
        <v>1744</v>
      </c>
      <c r="IS370" s="1015">
        <v>3750</v>
      </c>
      <c r="IT370" s="1025">
        <f>ROUND(IR370*IS370,0)</f>
        <v>6540000</v>
      </c>
      <c r="IU370" s="1289"/>
      <c r="IV370" s="898">
        <f>IF(EXACT(VLOOKUP(IO370,OFERTA_0,2,FALSE),IP370),1,0)</f>
        <v>1</v>
      </c>
      <c r="IW370" s="898">
        <f>IF(EXACT(VLOOKUP(IO370,OFERTA_0,3,FALSE),IQ370),1,0)</f>
        <v>1</v>
      </c>
      <c r="IX370" s="899">
        <f>IF(EXACT(VLOOKUP(IO370,OFERTA_0,4,FALSE),IR370),1,0)</f>
        <v>1</v>
      </c>
      <c r="IY370" s="899">
        <f>IF(IS370=0,0,1)</f>
        <v>1</v>
      </c>
      <c r="IZ370" s="899">
        <f>IF(IT370=0,0,1)</f>
        <v>1</v>
      </c>
      <c r="JA370" s="899">
        <f>PRODUCT(IV370:IZ370)</f>
        <v>1</v>
      </c>
      <c r="JB370" s="966">
        <f>ROUND(IT370,0)</f>
        <v>6540000</v>
      </c>
      <c r="JC370" s="901">
        <f>IT370-JB370</f>
        <v>0</v>
      </c>
      <c r="JF370" s="958" t="s">
        <v>375</v>
      </c>
      <c r="JG370" s="1190" t="s">
        <v>390</v>
      </c>
      <c r="JH370" s="1179" t="s">
        <v>148</v>
      </c>
      <c r="JI370" s="1180">
        <v>1744</v>
      </c>
      <c r="JJ370" s="1015">
        <v>3800</v>
      </c>
      <c r="JK370" s="1025">
        <f>ROUND(JI370*JJ370,0)</f>
        <v>6627200</v>
      </c>
      <c r="JL370" s="1289"/>
      <c r="JM370" s="898">
        <f>IF(EXACT(VLOOKUP(JF370,OFERTA_0,2,FALSE),JG370),1,0)</f>
        <v>1</v>
      </c>
      <c r="JN370" s="898">
        <f>IF(EXACT(VLOOKUP(JF370,OFERTA_0,3,FALSE),JH370),1,0)</f>
        <v>1</v>
      </c>
      <c r="JO370" s="899">
        <f>IF(EXACT(VLOOKUP(JF370,OFERTA_0,4,FALSE),JI370),1,0)</f>
        <v>1</v>
      </c>
      <c r="JP370" s="899">
        <f>IF(JJ370=0,0,1)</f>
        <v>1</v>
      </c>
      <c r="JQ370" s="899">
        <f>IF(JK370=0,0,1)</f>
        <v>1</v>
      </c>
      <c r="JR370" s="899">
        <f>PRODUCT(JM370:JQ370)</f>
        <v>1</v>
      </c>
      <c r="JS370" s="966">
        <f>ROUND(JK370,0)</f>
        <v>6627200</v>
      </c>
      <c r="JT370" s="901">
        <f>JK370-JS370</f>
        <v>0</v>
      </c>
      <c r="JW370" s="958" t="s">
        <v>375</v>
      </c>
      <c r="JX370" s="1190" t="s">
        <v>390</v>
      </c>
      <c r="JY370" s="1179" t="s">
        <v>148</v>
      </c>
      <c r="JZ370" s="1180">
        <v>1744</v>
      </c>
      <c r="KA370" s="1015">
        <v>1851.3896000000002</v>
      </c>
      <c r="KB370" s="1025">
        <f>ROUND(JZ370*KA370,0)</f>
        <v>3228823</v>
      </c>
      <c r="KC370" s="1289"/>
      <c r="KD370" s="898">
        <f>IF(EXACT(VLOOKUP(JW370,OFERTA_0,2,FALSE),JX370),1,0)</f>
        <v>1</v>
      </c>
      <c r="KE370" s="898">
        <f>IF(EXACT(VLOOKUP(JW370,OFERTA_0,3,FALSE),JY370),1,0)</f>
        <v>1</v>
      </c>
      <c r="KF370" s="899">
        <f>IF(EXACT(VLOOKUP(JW370,OFERTA_0,4,FALSE),JZ370),1,0)</f>
        <v>1</v>
      </c>
      <c r="KG370" s="899">
        <f>IF(KA370=0,0,1)</f>
        <v>1</v>
      </c>
      <c r="KH370" s="899">
        <f>IF(KB370=0,0,1)</f>
        <v>1</v>
      </c>
      <c r="KI370" s="899">
        <f>PRODUCT(KD370:KH370)</f>
        <v>1</v>
      </c>
      <c r="KJ370" s="966">
        <f>ROUND(KB370,0)</f>
        <v>3228823</v>
      </c>
      <c r="KK370" s="901">
        <f>KB370-KJ370</f>
        <v>0</v>
      </c>
      <c r="KN370" s="958" t="s">
        <v>375</v>
      </c>
      <c r="KO370" s="1190" t="s">
        <v>390</v>
      </c>
      <c r="KP370" s="1179" t="s">
        <v>148</v>
      </c>
      <c r="KQ370" s="1180">
        <v>1744</v>
      </c>
      <c r="KR370" s="1015">
        <v>15015</v>
      </c>
      <c r="KS370" s="1025">
        <f>ROUND(KQ370*KR370,0)</f>
        <v>26186160</v>
      </c>
      <c r="KT370" s="1289"/>
      <c r="KU370" s="898">
        <f>IF(EXACT(VLOOKUP(KN370,OFERTA_0,2,FALSE),KO370),1,0)</f>
        <v>1</v>
      </c>
      <c r="KV370" s="898">
        <f>IF(EXACT(VLOOKUP(KN370,OFERTA_0,3,FALSE),KP370),1,0)</f>
        <v>1</v>
      </c>
      <c r="KW370" s="899">
        <f>IF(EXACT(VLOOKUP(KN370,OFERTA_0,4,FALSE),KQ370),1,0)</f>
        <v>1</v>
      </c>
      <c r="KX370" s="899">
        <f>IF(KR370=0,0,1)</f>
        <v>1</v>
      </c>
      <c r="KY370" s="899">
        <f>IF(KS370=0,0,1)</f>
        <v>1</v>
      </c>
      <c r="KZ370" s="899">
        <f>PRODUCT(KU370:KY370)</f>
        <v>1</v>
      </c>
      <c r="LA370" s="966">
        <f>ROUND(KS370,0)</f>
        <v>26186160</v>
      </c>
      <c r="LB370" s="901">
        <f>KS370-LA370</f>
        <v>0</v>
      </c>
      <c r="LE370" s="958" t="s">
        <v>375</v>
      </c>
      <c r="LF370" s="1190" t="s">
        <v>390</v>
      </c>
      <c r="LG370" s="1179" t="s">
        <v>148</v>
      </c>
      <c r="LH370" s="1180">
        <v>1744</v>
      </c>
      <c r="LI370" s="1021">
        <v>9970</v>
      </c>
      <c r="LJ370" s="1028">
        <f>ROUND(LH370*LI370,0)</f>
        <v>17387680</v>
      </c>
      <c r="LK370" s="1289"/>
      <c r="LL370" s="898">
        <f>IF(EXACT(VLOOKUP(LE370,OFERTA_0,2,FALSE),LF370),1,0)</f>
        <v>1</v>
      </c>
      <c r="LM370" s="898">
        <f>IF(EXACT(VLOOKUP(LE370,OFERTA_0,3,FALSE),LG370),1,0)</f>
        <v>1</v>
      </c>
      <c r="LN370" s="899">
        <f>IF(EXACT(VLOOKUP(LE370,OFERTA_0,4,FALSE),LH370),1,0)</f>
        <v>1</v>
      </c>
      <c r="LO370" s="899">
        <f>IF(LI370=0,0,1)</f>
        <v>1</v>
      </c>
      <c r="LP370" s="899">
        <f>IF(LJ370=0,0,1)</f>
        <v>1</v>
      </c>
      <c r="LQ370" s="899">
        <f>PRODUCT(LL370:LP370)</f>
        <v>1</v>
      </c>
      <c r="LR370" s="966">
        <f>ROUND(LJ370,0)</f>
        <v>17387680</v>
      </c>
      <c r="LS370" s="901">
        <f>LJ370-LR370</f>
        <v>0</v>
      </c>
      <c r="LV370" s="958" t="s">
        <v>375</v>
      </c>
      <c r="LW370" s="1190" t="s">
        <v>390</v>
      </c>
      <c r="LX370" s="1179" t="s">
        <v>148</v>
      </c>
      <c r="LY370" s="1180">
        <v>1744</v>
      </c>
      <c r="LZ370" s="1015">
        <v>14300</v>
      </c>
      <c r="MA370" s="1025">
        <f>ROUND(LY370*LZ370,0)</f>
        <v>24939200</v>
      </c>
      <c r="MB370" s="1289"/>
      <c r="MC370" s="898">
        <f>IF(EXACT(VLOOKUP(LV370,OFERTA_0,2,FALSE),LW370),1,0)</f>
        <v>1</v>
      </c>
      <c r="MD370" s="898">
        <f>IF(EXACT(VLOOKUP(LV370,OFERTA_0,3,FALSE),LX370),1,0)</f>
        <v>1</v>
      </c>
      <c r="ME370" s="899">
        <f>IF(EXACT(VLOOKUP(LV370,OFERTA_0,4,FALSE),LY370),1,0)</f>
        <v>1</v>
      </c>
      <c r="MF370" s="899">
        <f>IF(LZ370=0,0,1)</f>
        <v>1</v>
      </c>
      <c r="MG370" s="899">
        <f>IF(MA370=0,0,1)</f>
        <v>1</v>
      </c>
      <c r="MH370" s="899">
        <f>PRODUCT(MC370:MG370)</f>
        <v>1</v>
      </c>
      <c r="MI370" s="966">
        <f>ROUND(MA370,0)</f>
        <v>24939200</v>
      </c>
      <c r="MJ370" s="901">
        <f>MA370-MI370</f>
        <v>0</v>
      </c>
      <c r="MM370" s="958" t="s">
        <v>375</v>
      </c>
      <c r="MN370" s="1190" t="s">
        <v>390</v>
      </c>
      <c r="MO370" s="1179" t="s">
        <v>148</v>
      </c>
      <c r="MP370" s="1180">
        <v>1744</v>
      </c>
      <c r="MQ370" s="1015">
        <v>6500</v>
      </c>
      <c r="MR370" s="1025">
        <f>ROUND(MP370*MQ370,0)</f>
        <v>11336000</v>
      </c>
      <c r="MS370" s="1289"/>
      <c r="MT370" s="898">
        <f>IF(EXACT(VLOOKUP(MM370,OFERTA_0,2,FALSE),MN370),1,0)</f>
        <v>1</v>
      </c>
      <c r="MU370" s="898">
        <f>IF(EXACT(VLOOKUP(MM370,OFERTA_0,3,FALSE),MO370),1,0)</f>
        <v>1</v>
      </c>
      <c r="MV370" s="899">
        <f>IF(EXACT(VLOOKUP(MM370,OFERTA_0,4,FALSE),MP370),1,0)</f>
        <v>1</v>
      </c>
      <c r="MW370" s="899">
        <f>IF(MQ370=0,0,1)</f>
        <v>1</v>
      </c>
      <c r="MX370" s="899">
        <f>IF(MR370=0,0,1)</f>
        <v>1</v>
      </c>
      <c r="MY370" s="899">
        <f>PRODUCT(MT370:MX370)</f>
        <v>1</v>
      </c>
      <c r="MZ370" s="966">
        <f>ROUND(MR370,0)</f>
        <v>11336000</v>
      </c>
      <c r="NA370" s="901">
        <f>MR370-MZ370</f>
        <v>0</v>
      </c>
      <c r="ND370" s="975" t="s">
        <v>375</v>
      </c>
      <c r="NE370" s="976" t="s">
        <v>390</v>
      </c>
      <c r="NF370" s="1175" t="s">
        <v>148</v>
      </c>
      <c r="NG370" s="1176">
        <v>1744</v>
      </c>
      <c r="NH370" s="979">
        <v>1485</v>
      </c>
      <c r="NI370" s="980">
        <v>2589840</v>
      </c>
      <c r="NJ370" s="1289"/>
      <c r="NK370" s="898">
        <f>IF(EXACT(VLOOKUP(ND370,OFERTA_0,2,FALSE),NE370),1,0)</f>
        <v>1</v>
      </c>
      <c r="NL370" s="898">
        <f>IF(EXACT(VLOOKUP(ND370,OFERTA_0,3,FALSE),NF370),1,0)</f>
        <v>1</v>
      </c>
      <c r="NM370" s="899">
        <f>IF(EXACT(VLOOKUP(ND370,OFERTA_0,4,FALSE),NG370),1,0)</f>
        <v>1</v>
      </c>
      <c r="NN370" s="899">
        <f>IF(NH370=0,0,1)</f>
        <v>1</v>
      </c>
      <c r="NO370" s="899">
        <f>IF(NI370=0,0,1)</f>
        <v>1</v>
      </c>
      <c r="NP370" s="899">
        <f>PRODUCT(NK370:NO370)</f>
        <v>1</v>
      </c>
      <c r="NQ370" s="966">
        <f>ROUND(NI370,0)</f>
        <v>2589840</v>
      </c>
      <c r="NR370" s="901">
        <f>NI370-NQ370</f>
        <v>0</v>
      </c>
      <c r="NU370" s="981" t="s">
        <v>375</v>
      </c>
      <c r="NV370" s="982" t="s">
        <v>390</v>
      </c>
      <c r="NW370" s="1177" t="s">
        <v>148</v>
      </c>
      <c r="NX370" s="1178">
        <v>1744</v>
      </c>
      <c r="NY370" s="1022">
        <v>1500</v>
      </c>
      <c r="NZ370" s="986">
        <f>ROUND(NX370*NY370,0)</f>
        <v>2616000</v>
      </c>
      <c r="OA370" s="1289"/>
      <c r="OB370" s="898">
        <f>IF(EXACT(VLOOKUP(NU370,OFERTA_0,2,FALSE),NV370),1,0)</f>
        <v>1</v>
      </c>
      <c r="OC370" s="898">
        <f>IF(EXACT(VLOOKUP(NU370,OFERTA_0,3,FALSE),NW370),1,0)</f>
        <v>1</v>
      </c>
      <c r="OD370" s="899">
        <f>IF(EXACT(VLOOKUP(NU370,OFERTA_0,4,FALSE),NX370),1,0)</f>
        <v>1</v>
      </c>
      <c r="OE370" s="899">
        <f>IF(NY370=0,0,1)</f>
        <v>1</v>
      </c>
      <c r="OF370" s="899">
        <f>IF(NZ370=0,0,1)</f>
        <v>1</v>
      </c>
      <c r="OG370" s="899">
        <f>PRODUCT(OB370:OF370)</f>
        <v>1</v>
      </c>
      <c r="OH370" s="966">
        <f>ROUND(NZ370,0)</f>
        <v>2616000</v>
      </c>
      <c r="OI370" s="901">
        <f>NZ370-OH370</f>
        <v>0</v>
      </c>
      <c r="OL370" s="958" t="s">
        <v>375</v>
      </c>
      <c r="OM370" s="1190" t="s">
        <v>390</v>
      </c>
      <c r="ON370" s="1179" t="s">
        <v>148</v>
      </c>
      <c r="OO370" s="1180">
        <v>1744</v>
      </c>
      <c r="OP370" s="1015">
        <v>2950</v>
      </c>
      <c r="OQ370" s="1025">
        <f>ROUND(OO370*OP370,0)</f>
        <v>5144800</v>
      </c>
      <c r="OR370" s="1289"/>
      <c r="OS370" s="898">
        <f>IF(EXACT(VLOOKUP(OL370,OFERTA_0,2,FALSE),OM370),1,0)</f>
        <v>1</v>
      </c>
      <c r="OT370" s="898">
        <f>IF(EXACT(VLOOKUP(OL370,OFERTA_0,3,FALSE),ON370),1,0)</f>
        <v>1</v>
      </c>
      <c r="OU370" s="899">
        <f>IF(EXACT(VLOOKUP(OL370,OFERTA_0,4,FALSE),OO370),1,0)</f>
        <v>1</v>
      </c>
      <c r="OV370" s="899">
        <f>IF(OP370=0,0,1)</f>
        <v>1</v>
      </c>
      <c r="OW370" s="899">
        <f>IF(OQ370=0,0,1)</f>
        <v>1</v>
      </c>
      <c r="OX370" s="899">
        <f>PRODUCT(OS370:OW370)</f>
        <v>1</v>
      </c>
      <c r="OY370" s="966">
        <f>ROUND(OQ370,0)</f>
        <v>5144800</v>
      </c>
      <c r="OZ370" s="901">
        <f>OQ370-OY370</f>
        <v>0</v>
      </c>
      <c r="PC370" s="958" t="s">
        <v>375</v>
      </c>
      <c r="PD370" s="1190" t="s">
        <v>390</v>
      </c>
      <c r="PE370" s="1179" t="s">
        <v>148</v>
      </c>
      <c r="PF370" s="1180">
        <v>1744</v>
      </c>
      <c r="PG370" s="1023">
        <v>13991</v>
      </c>
      <c r="PH370" s="1029">
        <v>24400304</v>
      </c>
      <c r="PI370" s="1289"/>
      <c r="PJ370" s="898">
        <f>IF(EXACT(VLOOKUP(PC370,OFERTA_0,2,FALSE),PD370),1,0)</f>
        <v>1</v>
      </c>
      <c r="PK370" s="898">
        <f>IF(EXACT(VLOOKUP(PC370,OFERTA_0,3,FALSE),PE370),1,0)</f>
        <v>1</v>
      </c>
      <c r="PL370" s="899">
        <f>IF(EXACT(VLOOKUP(PC370,OFERTA_0,4,FALSE),PF370),1,0)</f>
        <v>1</v>
      </c>
      <c r="PM370" s="899">
        <f>IF(PG370=0,0,1)</f>
        <v>1</v>
      </c>
      <c r="PN370" s="899">
        <f>IF(PH370=0,0,1)</f>
        <v>1</v>
      </c>
      <c r="PO370" s="899">
        <f>PRODUCT(PJ370:PN370)</f>
        <v>1</v>
      </c>
      <c r="PP370" s="966">
        <f>ROUND(PH370,0)</f>
        <v>24400304</v>
      </c>
      <c r="PQ370" s="901">
        <f>PH370-PP370</f>
        <v>0</v>
      </c>
      <c r="PT370" s="958" t="s">
        <v>375</v>
      </c>
      <c r="PU370" s="1190" t="s">
        <v>390</v>
      </c>
      <c r="PV370" s="1179" t="s">
        <v>148</v>
      </c>
      <c r="PW370" s="1180">
        <v>1744</v>
      </c>
      <c r="PX370" s="1015">
        <v>1936</v>
      </c>
      <c r="PY370" s="1025">
        <f>ROUND(PW370*PX370,0)</f>
        <v>3376384</v>
      </c>
      <c r="PZ370" s="1289"/>
      <c r="QA370" s="898">
        <f>IF(EXACT(VLOOKUP(PT370,OFERTA_0,2,FALSE),PU370),1,0)</f>
        <v>1</v>
      </c>
      <c r="QB370" s="898">
        <f>IF(EXACT(VLOOKUP(PT370,OFERTA_0,3,FALSE),PV370),1,0)</f>
        <v>1</v>
      </c>
      <c r="QC370" s="899">
        <f>IF(EXACT(VLOOKUP(PT370,OFERTA_0,4,FALSE),PW370),1,0)</f>
        <v>1</v>
      </c>
      <c r="QD370" s="899">
        <f>IF(PX370=0,0,1)</f>
        <v>1</v>
      </c>
      <c r="QE370" s="899">
        <f>IF(PY370=0,0,1)</f>
        <v>1</v>
      </c>
      <c r="QF370" s="899">
        <f>PRODUCT(QA370:QE370)</f>
        <v>1</v>
      </c>
      <c r="QG370" s="966">
        <f>ROUND(PY370,0)</f>
        <v>3376384</v>
      </c>
      <c r="QH370" s="901">
        <f>PY370-QG370</f>
        <v>0</v>
      </c>
      <c r="QK370" s="958" t="s">
        <v>375</v>
      </c>
      <c r="QL370" s="1190" t="s">
        <v>390</v>
      </c>
      <c r="QM370" s="1179" t="s">
        <v>148</v>
      </c>
      <c r="QN370" s="1180">
        <v>1744</v>
      </c>
      <c r="QO370" s="1021">
        <v>10019.849999999999</v>
      </c>
      <c r="QP370" s="1028">
        <f>ROUND(QN370*QO370,0)</f>
        <v>17474618</v>
      </c>
      <c r="QQ370" s="1289"/>
      <c r="QR370" s="898">
        <f>IF(EXACT(VLOOKUP(QK370,OFERTA_0,2,FALSE),QL370),1,0)</f>
        <v>1</v>
      </c>
      <c r="QS370" s="898">
        <f>IF(EXACT(VLOOKUP(QK370,OFERTA_0,3,FALSE),QM370),1,0)</f>
        <v>1</v>
      </c>
      <c r="QT370" s="899">
        <f>IF(EXACT(VLOOKUP(QK370,OFERTA_0,4,FALSE),QN370),1,0)</f>
        <v>1</v>
      </c>
      <c r="QU370" s="899">
        <f>IF(QO370=0,0,1)</f>
        <v>1</v>
      </c>
      <c r="QV370" s="899">
        <f>IF(QP370=0,0,1)</f>
        <v>1</v>
      </c>
      <c r="QW370" s="899">
        <f>PRODUCT(QR370:QV370)</f>
        <v>1</v>
      </c>
      <c r="QX370" s="966">
        <f>ROUND(QP370,0)</f>
        <v>17474618</v>
      </c>
      <c r="QY370" s="901">
        <f>QP370-QX370</f>
        <v>0</v>
      </c>
      <c r="RB370" s="452"/>
      <c r="RC370" s="460"/>
      <c r="RD370" s="461"/>
      <c r="RE370" s="439"/>
      <c r="RF370" s="462"/>
      <c r="RG370" s="463"/>
      <c r="RH370" s="463"/>
      <c r="RI370" s="898" t="e">
        <f t="shared" si="6780"/>
        <v>#N/A</v>
      </c>
      <c r="RJ370" s="898" t="e">
        <f t="shared" si="6781"/>
        <v>#N/A</v>
      </c>
      <c r="RK370" s="899" t="e">
        <f t="shared" si="6782"/>
        <v>#N/A</v>
      </c>
      <c r="RL370" s="899">
        <f t="shared" si="6783"/>
        <v>0</v>
      </c>
      <c r="RM370" s="899">
        <f t="shared" si="6784"/>
        <v>0</v>
      </c>
      <c r="RN370" s="899" t="e">
        <f t="shared" si="6785"/>
        <v>#N/A</v>
      </c>
      <c r="RO370" s="966">
        <f t="shared" si="6786"/>
        <v>0</v>
      </c>
      <c r="RP370" s="901">
        <f t="shared" si="6787"/>
        <v>0</v>
      </c>
      <c r="RS370" s="452"/>
      <c r="RT370" s="460"/>
      <c r="RU370" s="461"/>
      <c r="RV370" s="439"/>
      <c r="RW370" s="462"/>
      <c r="RX370" s="463"/>
      <c r="RY370" s="463"/>
      <c r="RZ370" s="898" t="e">
        <f t="shared" si="6788"/>
        <v>#N/A</v>
      </c>
      <c r="SA370" s="898" t="e">
        <f t="shared" si="6789"/>
        <v>#N/A</v>
      </c>
      <c r="SB370" s="899" t="e">
        <f t="shared" si="6790"/>
        <v>#N/A</v>
      </c>
      <c r="SC370" s="899">
        <f t="shared" si="6791"/>
        <v>0</v>
      </c>
      <c r="SD370" s="899">
        <f t="shared" si="6792"/>
        <v>0</v>
      </c>
      <c r="SE370" s="899" t="e">
        <f t="shared" si="6793"/>
        <v>#N/A</v>
      </c>
      <c r="SF370" s="966">
        <f t="shared" si="6794"/>
        <v>0</v>
      </c>
      <c r="SG370" s="901">
        <f t="shared" si="6795"/>
        <v>0</v>
      </c>
      <c r="SJ370" s="452"/>
      <c r="SK370" s="460"/>
      <c r="SL370" s="461"/>
      <c r="SM370" s="439"/>
      <c r="SN370" s="462"/>
      <c r="SO370" s="463"/>
      <c r="SP370" s="463"/>
      <c r="SQ370" s="898" t="e">
        <f t="shared" si="6796"/>
        <v>#N/A</v>
      </c>
      <c r="SR370" s="898" t="e">
        <f t="shared" si="6797"/>
        <v>#N/A</v>
      </c>
      <c r="SS370" s="899" t="e">
        <f t="shared" si="6798"/>
        <v>#N/A</v>
      </c>
      <c r="ST370" s="899">
        <f t="shared" si="6799"/>
        <v>0</v>
      </c>
      <c r="SU370" s="899">
        <f t="shared" si="6800"/>
        <v>0</v>
      </c>
      <c r="SV370" s="899" t="e">
        <f t="shared" si="6801"/>
        <v>#N/A</v>
      </c>
      <c r="SW370" s="966">
        <f t="shared" si="6802"/>
        <v>0</v>
      </c>
      <c r="SX370" s="901">
        <f t="shared" si="6803"/>
        <v>0</v>
      </c>
    </row>
    <row r="371" spans="2:518" ht="18.75" thickTop="1" thickBot="1">
      <c r="B371" s="911" t="s">
        <v>1019</v>
      </c>
      <c r="C371" s="912" t="s">
        <v>391</v>
      </c>
      <c r="D371" s="913"/>
      <c r="E371" s="914"/>
      <c r="F371" s="915"/>
      <c r="G371" s="916"/>
      <c r="H371" s="1170">
        <f>SUM(G372:G373)</f>
        <v>0</v>
      </c>
      <c r="K371" s="911" t="s">
        <v>1019</v>
      </c>
      <c r="L371" s="912" t="s">
        <v>391</v>
      </c>
      <c r="M371" s="913"/>
      <c r="N371" s="914"/>
      <c r="O371" s="990"/>
      <c r="P371" s="916"/>
      <c r="Q371" s="1170"/>
      <c r="R371" s="898"/>
      <c r="S371" s="898"/>
      <c r="T371" s="899"/>
      <c r="U371" s="899"/>
      <c r="V371" s="899"/>
      <c r="W371" s="899"/>
      <c r="X371" s="966"/>
      <c r="Y371" s="901"/>
      <c r="Z371" s="872"/>
      <c r="AA371" s="872"/>
      <c r="AB371" s="911" t="s">
        <v>1019</v>
      </c>
      <c r="AC371" s="912" t="s">
        <v>391</v>
      </c>
      <c r="AD371" s="913"/>
      <c r="AE371" s="914"/>
      <c r="AF371" s="915"/>
      <c r="AG371" s="916"/>
      <c r="AH371" s="1170"/>
      <c r="AI371" s="898"/>
      <c r="AJ371" s="898"/>
      <c r="AK371" s="899"/>
      <c r="AL371" s="899"/>
      <c r="AM371" s="899"/>
      <c r="AN371" s="899"/>
      <c r="AO371" s="966"/>
      <c r="AP371" s="901"/>
      <c r="AQ371" s="872"/>
      <c r="AR371" s="872"/>
      <c r="AS371" s="911" t="s">
        <v>1019</v>
      </c>
      <c r="AT371" s="991" t="s">
        <v>391</v>
      </c>
      <c r="AU371" s="913"/>
      <c r="AV371" s="914"/>
      <c r="AW371" s="918"/>
      <c r="AX371" s="919"/>
      <c r="AY371" s="1170"/>
      <c r="AZ371" s="898"/>
      <c r="BA371" s="898"/>
      <c r="BB371" s="899"/>
      <c r="BC371" s="899"/>
      <c r="BD371" s="899"/>
      <c r="BE371" s="899"/>
      <c r="BF371" s="966"/>
      <c r="BG371" s="901"/>
      <c r="BJ371" s="911" t="s">
        <v>1019</v>
      </c>
      <c r="BK371" s="912" t="s">
        <v>391</v>
      </c>
      <c r="BL371" s="913"/>
      <c r="BM371" s="914"/>
      <c r="BN371" s="915"/>
      <c r="BO371" s="916"/>
      <c r="BP371" s="1170"/>
      <c r="BQ371" s="898"/>
      <c r="BR371" s="898"/>
      <c r="BS371" s="899"/>
      <c r="BT371" s="899"/>
      <c r="BU371" s="899"/>
      <c r="BV371" s="899"/>
      <c r="BW371" s="966"/>
      <c r="BX371" s="901"/>
      <c r="CA371" s="911" t="s">
        <v>1019</v>
      </c>
      <c r="CB371" s="912" t="s">
        <v>391</v>
      </c>
      <c r="CC371" s="913"/>
      <c r="CD371" s="914"/>
      <c r="CE371" s="915"/>
      <c r="CF371" s="916"/>
      <c r="CG371" s="1170"/>
      <c r="CH371" s="898"/>
      <c r="CI371" s="898"/>
      <c r="CJ371" s="899"/>
      <c r="CK371" s="899"/>
      <c r="CL371" s="899"/>
      <c r="CM371" s="899"/>
      <c r="CN371" s="966"/>
      <c r="CO371" s="901"/>
      <c r="CR371" s="911" t="s">
        <v>1019</v>
      </c>
      <c r="CS371" s="912" t="s">
        <v>391</v>
      </c>
      <c r="CT371" s="913"/>
      <c r="CU371" s="914"/>
      <c r="CV371" s="915"/>
      <c r="CW371" s="916"/>
      <c r="CX371" s="1170"/>
      <c r="CY371" s="898"/>
      <c r="CZ371" s="898"/>
      <c r="DA371" s="899"/>
      <c r="DB371" s="899"/>
      <c r="DC371" s="899"/>
      <c r="DD371" s="899"/>
      <c r="DE371" s="966"/>
      <c r="DF371" s="901"/>
      <c r="DI371" s="911" t="s">
        <v>1019</v>
      </c>
      <c r="DJ371" s="912" t="s">
        <v>391</v>
      </c>
      <c r="DK371" s="913"/>
      <c r="DL371" s="914"/>
      <c r="DM371" s="915"/>
      <c r="DN371" s="916"/>
      <c r="DO371" s="1170"/>
      <c r="DP371" s="898"/>
      <c r="DQ371" s="898"/>
      <c r="DR371" s="899"/>
      <c r="DS371" s="899"/>
      <c r="DT371" s="899"/>
      <c r="DU371" s="899"/>
      <c r="DV371" s="966"/>
      <c r="DW371" s="901"/>
      <c r="DZ371" s="911" t="s">
        <v>1019</v>
      </c>
      <c r="EA371" s="912" t="s">
        <v>391</v>
      </c>
      <c r="EB371" s="913"/>
      <c r="EC371" s="914"/>
      <c r="ED371" s="915"/>
      <c r="EE371" s="916"/>
      <c r="EF371" s="1170"/>
      <c r="EG371" s="898"/>
      <c r="EH371" s="898"/>
      <c r="EI371" s="899"/>
      <c r="EJ371" s="899"/>
      <c r="EK371" s="899"/>
      <c r="EL371" s="899"/>
      <c r="EM371" s="966"/>
      <c r="EN371" s="901"/>
      <c r="EQ371" s="911" t="s">
        <v>1019</v>
      </c>
      <c r="ER371" s="912" t="s">
        <v>391</v>
      </c>
      <c r="ES371" s="913"/>
      <c r="ET371" s="914"/>
      <c r="EU371" s="915"/>
      <c r="EV371" s="916"/>
      <c r="EW371" s="1170"/>
      <c r="EX371" s="898"/>
      <c r="EY371" s="898"/>
      <c r="EZ371" s="899"/>
      <c r="FA371" s="899"/>
      <c r="FB371" s="899"/>
      <c r="FC371" s="899"/>
      <c r="FD371" s="966"/>
      <c r="FE371" s="901"/>
      <c r="FH371" s="911"/>
      <c r="FI371" s="912"/>
      <c r="FJ371" s="913"/>
      <c r="FK371" s="914"/>
      <c r="FL371" s="915"/>
      <c r="FM371" s="916"/>
      <c r="FN371" s="1170"/>
      <c r="FO371" s="898"/>
      <c r="FP371" s="898"/>
      <c r="FQ371" s="899"/>
      <c r="FR371" s="899"/>
      <c r="FS371" s="899"/>
      <c r="FT371" s="899"/>
      <c r="FU371" s="966"/>
      <c r="FV371" s="901"/>
      <c r="FY371" s="911" t="s">
        <v>1019</v>
      </c>
      <c r="FZ371" s="912" t="s">
        <v>391</v>
      </c>
      <c r="GA371" s="913"/>
      <c r="GB371" s="914"/>
      <c r="GC371" s="914"/>
      <c r="GD371" s="916"/>
      <c r="GE371" s="1170"/>
      <c r="GF371" s="898"/>
      <c r="GG371" s="898"/>
      <c r="GH371" s="899"/>
      <c r="GI371" s="899"/>
      <c r="GJ371" s="899"/>
      <c r="GK371" s="899"/>
      <c r="GL371" s="966"/>
      <c r="GM371" s="901"/>
      <c r="GP371" s="911" t="s">
        <v>1019</v>
      </c>
      <c r="GQ371" s="912" t="s">
        <v>391</v>
      </c>
      <c r="GR371" s="913"/>
      <c r="GS371" s="914"/>
      <c r="GT371" s="915"/>
      <c r="GU371" s="916"/>
      <c r="GV371" s="1170"/>
      <c r="GW371" s="898"/>
      <c r="GX371" s="898"/>
      <c r="GY371" s="899"/>
      <c r="GZ371" s="899"/>
      <c r="HA371" s="899"/>
      <c r="HB371" s="899"/>
      <c r="HC371" s="966"/>
      <c r="HD371" s="901"/>
      <c r="HG371" s="911" t="s">
        <v>1019</v>
      </c>
      <c r="HH371" s="912" t="s">
        <v>391</v>
      </c>
      <c r="HI371" s="913"/>
      <c r="HJ371" s="914"/>
      <c r="HK371" s="915"/>
      <c r="HL371" s="916"/>
      <c r="HM371" s="1170"/>
      <c r="HN371" s="898"/>
      <c r="HO371" s="898"/>
      <c r="HP371" s="899"/>
      <c r="HQ371" s="899"/>
      <c r="HR371" s="899"/>
      <c r="HS371" s="899"/>
      <c r="HT371" s="966"/>
      <c r="HU371" s="901"/>
      <c r="HX371" s="911" t="s">
        <v>1019</v>
      </c>
      <c r="HY371" s="912" t="s">
        <v>391</v>
      </c>
      <c r="HZ371" s="913"/>
      <c r="IA371" s="914"/>
      <c r="IB371" s="1282"/>
      <c r="IC371" s="1283"/>
      <c r="ID371" s="1170"/>
      <c r="IE371" s="898"/>
      <c r="IF371" s="898"/>
      <c r="IG371" s="899"/>
      <c r="IH371" s="899"/>
      <c r="II371" s="899"/>
      <c r="IJ371" s="899"/>
      <c r="IK371" s="966"/>
      <c r="IL371" s="901"/>
      <c r="IO371" s="911" t="s">
        <v>1019</v>
      </c>
      <c r="IP371" s="912" t="s">
        <v>391</v>
      </c>
      <c r="IQ371" s="913"/>
      <c r="IR371" s="914"/>
      <c r="IS371" s="915"/>
      <c r="IT371" s="916"/>
      <c r="IU371" s="1170"/>
      <c r="IV371" s="898"/>
      <c r="IW371" s="898"/>
      <c r="IX371" s="899"/>
      <c r="IY371" s="899"/>
      <c r="IZ371" s="899"/>
      <c r="JA371" s="899"/>
      <c r="JB371" s="966"/>
      <c r="JC371" s="901"/>
      <c r="JF371" s="911" t="s">
        <v>1019</v>
      </c>
      <c r="JG371" s="912" t="s">
        <v>391</v>
      </c>
      <c r="JH371" s="913"/>
      <c r="JI371" s="914"/>
      <c r="JJ371" s="915"/>
      <c r="JK371" s="916"/>
      <c r="JL371" s="1170"/>
      <c r="JM371" s="898"/>
      <c r="JN371" s="898"/>
      <c r="JO371" s="899"/>
      <c r="JP371" s="899"/>
      <c r="JQ371" s="899"/>
      <c r="JR371" s="899"/>
      <c r="JS371" s="966"/>
      <c r="JT371" s="901"/>
      <c r="JW371" s="911" t="s">
        <v>1019</v>
      </c>
      <c r="JX371" s="912" t="s">
        <v>391</v>
      </c>
      <c r="JY371" s="913"/>
      <c r="JZ371" s="914"/>
      <c r="KA371" s="915"/>
      <c r="KB371" s="916"/>
      <c r="KC371" s="1170"/>
      <c r="KD371" s="898"/>
      <c r="KE371" s="898"/>
      <c r="KF371" s="899"/>
      <c r="KG371" s="899"/>
      <c r="KH371" s="899"/>
      <c r="KI371" s="899"/>
      <c r="KJ371" s="966"/>
      <c r="KK371" s="901"/>
      <c r="KN371" s="911" t="s">
        <v>1019</v>
      </c>
      <c r="KO371" s="912" t="s">
        <v>391</v>
      </c>
      <c r="KP371" s="913"/>
      <c r="KQ371" s="914"/>
      <c r="KR371" s="915"/>
      <c r="KS371" s="916"/>
      <c r="KT371" s="1170"/>
      <c r="KU371" s="898"/>
      <c r="KV371" s="898"/>
      <c r="KW371" s="899"/>
      <c r="KX371" s="899"/>
      <c r="KY371" s="899"/>
      <c r="KZ371" s="899"/>
      <c r="LA371" s="966"/>
      <c r="LB371" s="901"/>
      <c r="LE371" s="911" t="s">
        <v>1019</v>
      </c>
      <c r="LF371" s="912" t="s">
        <v>391</v>
      </c>
      <c r="LG371" s="913"/>
      <c r="LH371" s="914"/>
      <c r="LI371" s="992">
        <v>0</v>
      </c>
      <c r="LJ371" s="993"/>
      <c r="LK371" s="1170"/>
      <c r="LL371" s="898"/>
      <c r="LM371" s="898"/>
      <c r="LN371" s="899"/>
      <c r="LO371" s="899"/>
      <c r="LP371" s="899"/>
      <c r="LQ371" s="899"/>
      <c r="LR371" s="966"/>
      <c r="LS371" s="901"/>
      <c r="LV371" s="911" t="s">
        <v>1019</v>
      </c>
      <c r="LW371" s="912" t="s">
        <v>391</v>
      </c>
      <c r="LX371" s="913"/>
      <c r="LY371" s="914"/>
      <c r="LZ371" s="915"/>
      <c r="MA371" s="916"/>
      <c r="MB371" s="1170"/>
      <c r="MC371" s="898"/>
      <c r="MD371" s="898"/>
      <c r="ME371" s="899"/>
      <c r="MF371" s="899"/>
      <c r="MG371" s="899"/>
      <c r="MH371" s="899"/>
      <c r="MI371" s="966"/>
      <c r="MJ371" s="901"/>
      <c r="MM371" s="911" t="s">
        <v>1019</v>
      </c>
      <c r="MN371" s="912" t="s">
        <v>391</v>
      </c>
      <c r="MO371" s="913"/>
      <c r="MP371" s="914"/>
      <c r="MQ371" s="915"/>
      <c r="MR371" s="916"/>
      <c r="MS371" s="1170"/>
      <c r="MT371" s="898"/>
      <c r="MU371" s="898"/>
      <c r="MV371" s="899"/>
      <c r="MW371" s="899"/>
      <c r="MX371" s="899"/>
      <c r="MY371" s="899"/>
      <c r="MZ371" s="966"/>
      <c r="NA371" s="901"/>
      <c r="ND371" s="994" t="s">
        <v>1019</v>
      </c>
      <c r="NE371" s="995" t="s">
        <v>391</v>
      </c>
      <c r="NF371" s="996"/>
      <c r="NG371" s="997"/>
      <c r="NH371" s="998"/>
      <c r="NI371" s="999"/>
      <c r="NJ371" s="1170"/>
      <c r="NK371" s="898"/>
      <c r="NL371" s="898"/>
      <c r="NM371" s="899"/>
      <c r="NN371" s="899"/>
      <c r="NO371" s="899"/>
      <c r="NP371" s="899"/>
      <c r="NQ371" s="966"/>
      <c r="NR371" s="901"/>
      <c r="NU371" s="1000" t="s">
        <v>1019</v>
      </c>
      <c r="NV371" s="1001" t="s">
        <v>391</v>
      </c>
      <c r="NW371" s="1002"/>
      <c r="NX371" s="1003"/>
      <c r="NY371" s="1004"/>
      <c r="NZ371" s="1005"/>
      <c r="OA371" s="1170"/>
      <c r="OB371" s="898"/>
      <c r="OC371" s="898"/>
      <c r="OD371" s="899"/>
      <c r="OE371" s="899"/>
      <c r="OF371" s="899"/>
      <c r="OG371" s="899"/>
      <c r="OH371" s="966"/>
      <c r="OI371" s="901"/>
      <c r="OL371" s="911" t="s">
        <v>1019</v>
      </c>
      <c r="OM371" s="912" t="s">
        <v>391</v>
      </c>
      <c r="ON371" s="913"/>
      <c r="OO371" s="914"/>
      <c r="OP371" s="915"/>
      <c r="OQ371" s="916"/>
      <c r="OR371" s="1170"/>
      <c r="OS371" s="898"/>
      <c r="OT371" s="898"/>
      <c r="OU371" s="899"/>
      <c r="OV371" s="899"/>
      <c r="OW371" s="899"/>
      <c r="OX371" s="899"/>
      <c r="OY371" s="966"/>
      <c r="OZ371" s="901"/>
      <c r="PC371" s="911" t="s">
        <v>1019</v>
      </c>
      <c r="PD371" s="912" t="s">
        <v>391</v>
      </c>
      <c r="PE371" s="913"/>
      <c r="PF371" s="914"/>
      <c r="PG371" s="932"/>
      <c r="PH371" s="933"/>
      <c r="PI371" s="1170"/>
      <c r="PJ371" s="898"/>
      <c r="PK371" s="898"/>
      <c r="PL371" s="899"/>
      <c r="PM371" s="899"/>
      <c r="PN371" s="899"/>
      <c r="PO371" s="899"/>
      <c r="PP371" s="966"/>
      <c r="PQ371" s="901"/>
      <c r="PT371" s="911" t="s">
        <v>1019</v>
      </c>
      <c r="PU371" s="912" t="s">
        <v>391</v>
      </c>
      <c r="PV371" s="913"/>
      <c r="PW371" s="914"/>
      <c r="PX371" s="915"/>
      <c r="PY371" s="916"/>
      <c r="PZ371" s="1170"/>
      <c r="QA371" s="898"/>
      <c r="QB371" s="898"/>
      <c r="QC371" s="899"/>
      <c r="QD371" s="899"/>
      <c r="QE371" s="899"/>
      <c r="QF371" s="899"/>
      <c r="QG371" s="966"/>
      <c r="QH371" s="901"/>
      <c r="QK371" s="911" t="s">
        <v>1019</v>
      </c>
      <c r="QL371" s="912" t="s">
        <v>391</v>
      </c>
      <c r="QM371" s="913"/>
      <c r="QN371" s="914"/>
      <c r="QO371" s="992">
        <v>0</v>
      </c>
      <c r="QP371" s="993"/>
      <c r="QQ371" s="1170"/>
      <c r="QR371" s="898"/>
      <c r="QS371" s="898"/>
      <c r="QT371" s="899"/>
      <c r="QU371" s="899"/>
      <c r="QV371" s="899"/>
      <c r="QW371" s="899"/>
      <c r="QX371" s="966"/>
      <c r="QY371" s="901"/>
      <c r="RB371" s="452"/>
      <c r="RC371" s="428"/>
      <c r="RD371" s="464"/>
      <c r="RE371" s="430"/>
      <c r="RF371" s="462"/>
      <c r="RG371" s="463"/>
      <c r="RH371" s="463"/>
      <c r="RI371" s="898" t="e">
        <f t="shared" si="6780"/>
        <v>#N/A</v>
      </c>
      <c r="RJ371" s="898" t="e">
        <f t="shared" si="6781"/>
        <v>#N/A</v>
      </c>
      <c r="RK371" s="899" t="e">
        <f t="shared" si="6782"/>
        <v>#N/A</v>
      </c>
      <c r="RL371" s="899">
        <f t="shared" si="6783"/>
        <v>0</v>
      </c>
      <c r="RM371" s="899">
        <f t="shared" si="6784"/>
        <v>0</v>
      </c>
      <c r="RN371" s="899" t="e">
        <f t="shared" si="6785"/>
        <v>#N/A</v>
      </c>
      <c r="RO371" s="966">
        <f t="shared" si="6786"/>
        <v>0</v>
      </c>
      <c r="RP371" s="901">
        <f t="shared" si="6787"/>
        <v>0</v>
      </c>
      <c r="RS371" s="452"/>
      <c r="RT371" s="428"/>
      <c r="RU371" s="464"/>
      <c r="RV371" s="430"/>
      <c r="RW371" s="462"/>
      <c r="RX371" s="463"/>
      <c r="RY371" s="463"/>
      <c r="RZ371" s="898" t="e">
        <f t="shared" si="6788"/>
        <v>#N/A</v>
      </c>
      <c r="SA371" s="898" t="e">
        <f t="shared" si="6789"/>
        <v>#N/A</v>
      </c>
      <c r="SB371" s="899" t="e">
        <f t="shared" si="6790"/>
        <v>#N/A</v>
      </c>
      <c r="SC371" s="899">
        <f t="shared" si="6791"/>
        <v>0</v>
      </c>
      <c r="SD371" s="899">
        <f t="shared" si="6792"/>
        <v>0</v>
      </c>
      <c r="SE371" s="899" t="e">
        <f t="shared" si="6793"/>
        <v>#N/A</v>
      </c>
      <c r="SF371" s="966">
        <f t="shared" si="6794"/>
        <v>0</v>
      </c>
      <c r="SG371" s="901">
        <f t="shared" si="6795"/>
        <v>0</v>
      </c>
      <c r="SJ371" s="452"/>
      <c r="SK371" s="428"/>
      <c r="SL371" s="464"/>
      <c r="SM371" s="430"/>
      <c r="SN371" s="462"/>
      <c r="SO371" s="463"/>
      <c r="SP371" s="463"/>
      <c r="SQ371" s="898" t="e">
        <f t="shared" si="6796"/>
        <v>#N/A</v>
      </c>
      <c r="SR371" s="898" t="e">
        <f t="shared" si="6797"/>
        <v>#N/A</v>
      </c>
      <c r="SS371" s="899" t="e">
        <f t="shared" si="6798"/>
        <v>#N/A</v>
      </c>
      <c r="ST371" s="899">
        <f t="shared" si="6799"/>
        <v>0</v>
      </c>
      <c r="SU371" s="899">
        <f t="shared" si="6800"/>
        <v>0</v>
      </c>
      <c r="SV371" s="899" t="e">
        <f t="shared" si="6801"/>
        <v>#N/A</v>
      </c>
      <c r="SW371" s="966">
        <f t="shared" si="6802"/>
        <v>0</v>
      </c>
      <c r="SX371" s="901">
        <f t="shared" si="6803"/>
        <v>0</v>
      </c>
    </row>
    <row r="372" spans="2:518" ht="50.25" customHeight="1" thickTop="1" thickBot="1">
      <c r="B372" s="958" t="s">
        <v>376</v>
      </c>
      <c r="C372" s="1190" t="s">
        <v>702</v>
      </c>
      <c r="D372" s="1179" t="s">
        <v>148</v>
      </c>
      <c r="E372" s="1180">
        <v>3</v>
      </c>
      <c r="F372" s="1015"/>
      <c r="G372" s="1025">
        <f>ROUND(E372*F372,0)</f>
        <v>0</v>
      </c>
      <c r="H372" s="1174"/>
      <c r="K372" s="958" t="s">
        <v>376</v>
      </c>
      <c r="L372" s="1190" t="s">
        <v>702</v>
      </c>
      <c r="M372" s="1179" t="s">
        <v>148</v>
      </c>
      <c r="N372" s="1180">
        <v>3</v>
      </c>
      <c r="O372" s="1017">
        <v>56556</v>
      </c>
      <c r="P372" s="1025">
        <f t="shared" ref="P372:P373" si="6804">ROUND(N372*O372,0)</f>
        <v>169668</v>
      </c>
      <c r="Q372" s="1174"/>
      <c r="R372" s="898">
        <f>IF(EXACT(VLOOKUP(K372,OFERTA_0,2,FALSE),L372),1,0)</f>
        <v>1</v>
      </c>
      <c r="S372" s="898">
        <f>IF(EXACT(VLOOKUP(K372,OFERTA_0,3,FALSE),M372),1,0)</f>
        <v>1</v>
      </c>
      <c r="T372" s="899">
        <f>IF(EXACT(VLOOKUP(K372,OFERTA_0,4,FALSE),N372),1,0)</f>
        <v>1</v>
      </c>
      <c r="U372" s="899">
        <f>IF(O372=0,0,1)</f>
        <v>1</v>
      </c>
      <c r="V372" s="899">
        <f>IF(P372=0,0,1)</f>
        <v>1</v>
      </c>
      <c r="W372" s="899">
        <f>PRODUCT(R372:V372)</f>
        <v>1</v>
      </c>
      <c r="X372" s="966">
        <f>ROUND(P372,0)</f>
        <v>169668</v>
      </c>
      <c r="Y372" s="901">
        <f>P372-X372</f>
        <v>0</v>
      </c>
      <c r="Z372" s="872"/>
      <c r="AA372" s="872"/>
      <c r="AB372" s="958" t="s">
        <v>376</v>
      </c>
      <c r="AC372" s="1190" t="s">
        <v>702</v>
      </c>
      <c r="AD372" s="1179" t="s">
        <v>148</v>
      </c>
      <c r="AE372" s="1180">
        <v>3</v>
      </c>
      <c r="AF372" s="1015">
        <v>17820</v>
      </c>
      <c r="AG372" s="1025">
        <f t="shared" ref="AG372:AG373" si="6805">ROUND(AE372*AF372,0)</f>
        <v>53460</v>
      </c>
      <c r="AH372" s="1174"/>
      <c r="AI372" s="898">
        <f>IF(EXACT(VLOOKUP(AB372,OFERTA_0,2,FALSE),AC372),1,0)</f>
        <v>1</v>
      </c>
      <c r="AJ372" s="898">
        <f>IF(EXACT(VLOOKUP(AB372,OFERTA_0,3,FALSE),AD372),1,0)</f>
        <v>1</v>
      </c>
      <c r="AK372" s="899">
        <f>IF(EXACT(VLOOKUP(AB372,OFERTA_0,4,FALSE),AE372),1,0)</f>
        <v>1</v>
      </c>
      <c r="AL372" s="899">
        <f>IF(AF372=0,0,1)</f>
        <v>1</v>
      </c>
      <c r="AM372" s="899">
        <f>IF(AG372=0,0,1)</f>
        <v>1</v>
      </c>
      <c r="AN372" s="899">
        <f>PRODUCT(AI372:AM372)</f>
        <v>1</v>
      </c>
      <c r="AO372" s="966">
        <f>ROUND(AG372,0)</f>
        <v>53460</v>
      </c>
      <c r="AP372" s="901">
        <f>AG372-AO372</f>
        <v>0</v>
      </c>
      <c r="AQ372" s="872"/>
      <c r="AR372" s="872"/>
      <c r="AS372" s="958" t="s">
        <v>376</v>
      </c>
      <c r="AT372" s="1191" t="s">
        <v>702</v>
      </c>
      <c r="AU372" s="1179" t="s">
        <v>148</v>
      </c>
      <c r="AV372" s="1180">
        <v>3</v>
      </c>
      <c r="AW372" s="1019">
        <v>26000</v>
      </c>
      <c r="AX372" s="1026">
        <f t="shared" ref="AX372:AX373" si="6806">ROUND(AV372*AW372,0)</f>
        <v>78000</v>
      </c>
      <c r="AY372" s="1174"/>
      <c r="AZ372" s="898">
        <f>IF(EXACT(VLOOKUP(AS372,OFERTA_0,2,FALSE),AT372),1,0)</f>
        <v>1</v>
      </c>
      <c r="BA372" s="898">
        <f>IF(EXACT(VLOOKUP(AS372,OFERTA_0,3,FALSE),AU372),1,0)</f>
        <v>1</v>
      </c>
      <c r="BB372" s="899">
        <f>IF(EXACT(VLOOKUP(AS372,OFERTA_0,4,FALSE),AV372),1,0)</f>
        <v>1</v>
      </c>
      <c r="BC372" s="899">
        <f>IF(AW372=0,0,1)</f>
        <v>1</v>
      </c>
      <c r="BD372" s="899">
        <f>IF(AX372=0,0,1)</f>
        <v>1</v>
      </c>
      <c r="BE372" s="899">
        <f>PRODUCT(AZ372:BD372)</f>
        <v>1</v>
      </c>
      <c r="BF372" s="966">
        <f>ROUND(AX372,0)</f>
        <v>78000</v>
      </c>
      <c r="BG372" s="901">
        <f>AX372-BF372</f>
        <v>0</v>
      </c>
      <c r="BJ372" s="958" t="s">
        <v>376</v>
      </c>
      <c r="BK372" s="1190" t="s">
        <v>702</v>
      </c>
      <c r="BL372" s="1179" t="s">
        <v>148</v>
      </c>
      <c r="BM372" s="1180">
        <v>3</v>
      </c>
      <c r="BN372" s="1015">
        <v>45692</v>
      </c>
      <c r="BO372" s="1025">
        <f t="shared" ref="BO372:BO373" si="6807">ROUND(BM372*BN372,0)</f>
        <v>137076</v>
      </c>
      <c r="BP372" s="1174"/>
      <c r="BQ372" s="898">
        <f>IF(EXACT(VLOOKUP(BJ372,OFERTA_0,2,FALSE),BK372),1,0)</f>
        <v>1</v>
      </c>
      <c r="BR372" s="898">
        <f>IF(EXACT(VLOOKUP(BJ372,OFERTA_0,3,FALSE),BL372),1,0)</f>
        <v>1</v>
      </c>
      <c r="BS372" s="899">
        <f>IF(EXACT(VLOOKUP(BJ372,OFERTA_0,4,FALSE),BM372),1,0)</f>
        <v>1</v>
      </c>
      <c r="BT372" s="899">
        <f>IF(BN372=0,0,1)</f>
        <v>1</v>
      </c>
      <c r="BU372" s="899">
        <f>IF(BO372=0,0,1)</f>
        <v>1</v>
      </c>
      <c r="BV372" s="899">
        <f>PRODUCT(BQ372:BU372)</f>
        <v>1</v>
      </c>
      <c r="BW372" s="966">
        <f>ROUND(BO372,0)</f>
        <v>137076</v>
      </c>
      <c r="BX372" s="901">
        <f>BO372-BW372</f>
        <v>0</v>
      </c>
      <c r="CA372" s="958" t="s">
        <v>376</v>
      </c>
      <c r="CB372" s="1190" t="s">
        <v>702</v>
      </c>
      <c r="CC372" s="1179" t="s">
        <v>148</v>
      </c>
      <c r="CD372" s="1180">
        <v>3</v>
      </c>
      <c r="CE372" s="1015">
        <v>55085</v>
      </c>
      <c r="CF372" s="1025">
        <f t="shared" ref="CF372:CF373" si="6808">ROUND(CD372*CE372,0)</f>
        <v>165255</v>
      </c>
      <c r="CG372" s="1174"/>
      <c r="CH372" s="898">
        <f>IF(EXACT(VLOOKUP(CA372,OFERTA_0,2,FALSE),CB372),1,0)</f>
        <v>1</v>
      </c>
      <c r="CI372" s="898">
        <f>IF(EXACT(VLOOKUP(CA372,OFERTA_0,3,FALSE),CC372),1,0)</f>
        <v>1</v>
      </c>
      <c r="CJ372" s="899">
        <f>IF(EXACT(VLOOKUP(CA372,OFERTA_0,4,FALSE),CD372),1,0)</f>
        <v>1</v>
      </c>
      <c r="CK372" s="899">
        <f>IF(CE372=0,0,1)</f>
        <v>1</v>
      </c>
      <c r="CL372" s="899">
        <f>IF(CF372=0,0,1)</f>
        <v>1</v>
      </c>
      <c r="CM372" s="899">
        <f>PRODUCT(CH372:CL372)</f>
        <v>1</v>
      </c>
      <c r="CN372" s="966">
        <f>ROUND(CF372,0)</f>
        <v>165255</v>
      </c>
      <c r="CO372" s="901">
        <f>CF372-CN372</f>
        <v>0</v>
      </c>
      <c r="CR372" s="958" t="s">
        <v>376</v>
      </c>
      <c r="CS372" s="1190" t="s">
        <v>702</v>
      </c>
      <c r="CT372" s="1179" t="s">
        <v>148</v>
      </c>
      <c r="CU372" s="1180">
        <v>3</v>
      </c>
      <c r="CV372" s="1015">
        <v>25000</v>
      </c>
      <c r="CW372" s="1025">
        <f t="shared" ref="CW372:CW373" si="6809">ROUND(CU372*CV372,0)</f>
        <v>75000</v>
      </c>
      <c r="CX372" s="1174"/>
      <c r="CY372" s="898">
        <f>IF(EXACT(VLOOKUP(CR372,OFERTA_0,2,FALSE),CS372),1,0)</f>
        <v>1</v>
      </c>
      <c r="CZ372" s="898">
        <f>IF(EXACT(VLOOKUP(CR372,OFERTA_0,3,FALSE),CT372),1,0)</f>
        <v>1</v>
      </c>
      <c r="DA372" s="899">
        <f>IF(EXACT(VLOOKUP(CR372,OFERTA_0,4,FALSE),CU372),1,0)</f>
        <v>1</v>
      </c>
      <c r="DB372" s="899">
        <f>IF(CV372=0,0,1)</f>
        <v>1</v>
      </c>
      <c r="DC372" s="899">
        <f>IF(CW372=0,0,1)</f>
        <v>1</v>
      </c>
      <c r="DD372" s="899">
        <f>PRODUCT(CY372:DC372)</f>
        <v>1</v>
      </c>
      <c r="DE372" s="966">
        <f>ROUND(CW372,0)</f>
        <v>75000</v>
      </c>
      <c r="DF372" s="901">
        <f>CW372-DE372</f>
        <v>0</v>
      </c>
      <c r="DI372" s="958" t="s">
        <v>376</v>
      </c>
      <c r="DJ372" s="1190" t="s">
        <v>702</v>
      </c>
      <c r="DK372" s="1179" t="s">
        <v>148</v>
      </c>
      <c r="DL372" s="1180">
        <v>3</v>
      </c>
      <c r="DM372" s="1015">
        <v>38526</v>
      </c>
      <c r="DN372" s="1025">
        <f t="shared" ref="DN372:DN373" si="6810">ROUND(DL372*DM372,0)</f>
        <v>115578</v>
      </c>
      <c r="DO372" s="1174"/>
      <c r="DP372" s="898">
        <f>IF(EXACT(VLOOKUP(DI372,OFERTA_0,2,FALSE),DJ372),1,0)</f>
        <v>1</v>
      </c>
      <c r="DQ372" s="898">
        <f>IF(EXACT(VLOOKUP(DI372,OFERTA_0,3,FALSE),DK372),1,0)</f>
        <v>1</v>
      </c>
      <c r="DR372" s="899">
        <f>IF(EXACT(VLOOKUP(DI372,OFERTA_0,4,FALSE),DL372),1,0)</f>
        <v>1</v>
      </c>
      <c r="DS372" s="899">
        <f>IF(DM372=0,0,1)</f>
        <v>1</v>
      </c>
      <c r="DT372" s="899">
        <f>IF(DN372=0,0,1)</f>
        <v>1</v>
      </c>
      <c r="DU372" s="899">
        <f>PRODUCT(DP372:DT372)</f>
        <v>1</v>
      </c>
      <c r="DV372" s="966">
        <f>ROUND(DN372,0)</f>
        <v>115578</v>
      </c>
      <c r="DW372" s="901">
        <f>DN372-DV372</f>
        <v>0</v>
      </c>
      <c r="DZ372" s="958" t="s">
        <v>376</v>
      </c>
      <c r="EA372" s="1190" t="s">
        <v>702</v>
      </c>
      <c r="EB372" s="1179" t="s">
        <v>148</v>
      </c>
      <c r="EC372" s="1180">
        <v>3</v>
      </c>
      <c r="ED372" s="1015">
        <v>52750</v>
      </c>
      <c r="EE372" s="1025">
        <f t="shared" ref="EE372:EE373" si="6811">ROUND(EC372*ED372,0)</f>
        <v>158250</v>
      </c>
      <c r="EF372" s="1174"/>
      <c r="EG372" s="898">
        <f>IF(EXACT(VLOOKUP(DZ372,OFERTA_0,2,FALSE),EA372),1,0)</f>
        <v>1</v>
      </c>
      <c r="EH372" s="898">
        <f>IF(EXACT(VLOOKUP(DZ372,OFERTA_0,3,FALSE),EB372),1,0)</f>
        <v>1</v>
      </c>
      <c r="EI372" s="899">
        <f>IF(EXACT(VLOOKUP(DZ372,OFERTA_0,4,FALSE),EC372),1,0)</f>
        <v>1</v>
      </c>
      <c r="EJ372" s="899">
        <f>IF(ED372=0,0,1)</f>
        <v>1</v>
      </c>
      <c r="EK372" s="899">
        <f>IF(EE372=0,0,1)</f>
        <v>1</v>
      </c>
      <c r="EL372" s="899">
        <f>PRODUCT(EG372:EK372)</f>
        <v>1</v>
      </c>
      <c r="EM372" s="966">
        <f>ROUND(EE372,0)</f>
        <v>158250</v>
      </c>
      <c r="EN372" s="901">
        <f>EE372-EM372</f>
        <v>0</v>
      </c>
      <c r="EQ372" s="958" t="s">
        <v>376</v>
      </c>
      <c r="ER372" s="1190" t="s">
        <v>702</v>
      </c>
      <c r="ES372" s="1179" t="s">
        <v>148</v>
      </c>
      <c r="ET372" s="1180">
        <v>3</v>
      </c>
      <c r="EU372" s="1015">
        <v>55400</v>
      </c>
      <c r="EV372" s="1025">
        <f t="shared" ref="EV372:EV373" si="6812">ROUND(ET372*EU372,0)</f>
        <v>166200</v>
      </c>
      <c r="EW372" s="1174"/>
      <c r="EX372" s="898">
        <f>IF(EXACT(VLOOKUP(EQ372,OFERTA_0,2,FALSE),ER372),1,0)</f>
        <v>1</v>
      </c>
      <c r="EY372" s="898">
        <f>IF(EXACT(VLOOKUP(EQ372,OFERTA_0,3,FALSE),ES372),1,0)</f>
        <v>1</v>
      </c>
      <c r="EZ372" s="899">
        <f>IF(EXACT(VLOOKUP(EQ372,OFERTA_0,4,FALSE),ET372),1,0)</f>
        <v>1</v>
      </c>
      <c r="FA372" s="899">
        <f>IF(EU372=0,0,1)</f>
        <v>1</v>
      </c>
      <c r="FB372" s="899">
        <f>IF(EV372=0,0,1)</f>
        <v>1</v>
      </c>
      <c r="FC372" s="899">
        <f>PRODUCT(EX372:FB372)</f>
        <v>1</v>
      </c>
      <c r="FD372" s="966">
        <f>ROUND(EV372,0)</f>
        <v>166200</v>
      </c>
      <c r="FE372" s="901">
        <f>EV372-FD372</f>
        <v>0</v>
      </c>
      <c r="FH372" s="958"/>
      <c r="FI372" s="1190"/>
      <c r="FJ372" s="1179"/>
      <c r="FK372" s="1180"/>
      <c r="FL372" s="1015"/>
      <c r="FM372" s="1025">
        <f t="shared" ref="FM372:FM373" si="6813">ROUND(FK372*FL372,0)</f>
        <v>0</v>
      </c>
      <c r="FN372" s="1174"/>
      <c r="FO372" s="898" t="e">
        <f>IF(EXACT(VLOOKUP(FH372,OFERTA_0,2,FALSE),FI372),1,0)</f>
        <v>#N/A</v>
      </c>
      <c r="FP372" s="898" t="e">
        <f>IF(EXACT(VLOOKUP(FH372,OFERTA_0,3,FALSE),FJ372),1,0)</f>
        <v>#N/A</v>
      </c>
      <c r="FQ372" s="899" t="e">
        <f>IF(EXACT(VLOOKUP(FH372,OFERTA_0,4,FALSE),FK372),1,0)</f>
        <v>#N/A</v>
      </c>
      <c r="FR372" s="899">
        <f>IF(FL372=0,0,1)</f>
        <v>0</v>
      </c>
      <c r="FS372" s="899">
        <f>IF(FM372=0,0,1)</f>
        <v>0</v>
      </c>
      <c r="FT372" s="899" t="e">
        <f>PRODUCT(FO372:FS372)</f>
        <v>#N/A</v>
      </c>
      <c r="FU372" s="966">
        <f>ROUND(FM372,0)</f>
        <v>0</v>
      </c>
      <c r="FV372" s="901">
        <f>FM372-FU372</f>
        <v>0</v>
      </c>
      <c r="FY372" s="958" t="s">
        <v>376</v>
      </c>
      <c r="FZ372" s="1190" t="s">
        <v>702</v>
      </c>
      <c r="GA372" s="1179" t="s">
        <v>148</v>
      </c>
      <c r="GB372" s="1180">
        <v>3</v>
      </c>
      <c r="GC372" s="1017">
        <v>56556</v>
      </c>
      <c r="GD372" s="1025">
        <f t="shared" ref="GD372:GD373" si="6814">ROUND(GB372*GC372,0)</f>
        <v>169668</v>
      </c>
      <c r="GE372" s="1174"/>
      <c r="GF372" s="898">
        <f>IF(EXACT(VLOOKUP(FY372,OFERTA_0,2,FALSE),FZ372),1,0)</f>
        <v>1</v>
      </c>
      <c r="GG372" s="898">
        <f>IF(EXACT(VLOOKUP(FY372,OFERTA_0,3,FALSE),GA372),1,0)</f>
        <v>1</v>
      </c>
      <c r="GH372" s="899">
        <f>IF(EXACT(VLOOKUP(FY372,OFERTA_0,4,FALSE),GB372),1,0)</f>
        <v>1</v>
      </c>
      <c r="GI372" s="899">
        <f>IF(GC372=0,0,1)</f>
        <v>1</v>
      </c>
      <c r="GJ372" s="899">
        <f>IF(GD372=0,0,1)</f>
        <v>1</v>
      </c>
      <c r="GK372" s="899">
        <f>PRODUCT(GF372:GJ372)</f>
        <v>1</v>
      </c>
      <c r="GL372" s="966">
        <f>ROUND(GD372,0)</f>
        <v>169668</v>
      </c>
      <c r="GM372" s="901">
        <f>GD372-GL372</f>
        <v>0</v>
      </c>
      <c r="GP372" s="958" t="s">
        <v>376</v>
      </c>
      <c r="GQ372" s="1190" t="s">
        <v>702</v>
      </c>
      <c r="GR372" s="1179" t="s">
        <v>148</v>
      </c>
      <c r="GS372" s="1180">
        <v>3</v>
      </c>
      <c r="GT372" s="1015">
        <v>55425</v>
      </c>
      <c r="GU372" s="1025">
        <f t="shared" ref="GU372:GU373" si="6815">ROUND(GS372*GT372,0)</f>
        <v>166275</v>
      </c>
      <c r="GV372" s="1174"/>
      <c r="GW372" s="898">
        <f>IF(EXACT(VLOOKUP(GP372,OFERTA_0,2,FALSE),GQ372),1,0)</f>
        <v>1</v>
      </c>
      <c r="GX372" s="898">
        <f>IF(EXACT(VLOOKUP(GP372,OFERTA_0,3,FALSE),GR372),1,0)</f>
        <v>1</v>
      </c>
      <c r="GY372" s="899">
        <f>IF(EXACT(VLOOKUP(GP372,OFERTA_0,4,FALSE),GS372),1,0)</f>
        <v>1</v>
      </c>
      <c r="GZ372" s="899">
        <f>IF(GT372=0,0,1)</f>
        <v>1</v>
      </c>
      <c r="HA372" s="899">
        <f>IF(GU372=0,0,1)</f>
        <v>1</v>
      </c>
      <c r="HB372" s="899">
        <f>PRODUCT(GW372:HA372)</f>
        <v>1</v>
      </c>
      <c r="HC372" s="966">
        <f>ROUND(GU372,0)</f>
        <v>166275</v>
      </c>
      <c r="HD372" s="901">
        <f>GU372-HC372</f>
        <v>0</v>
      </c>
      <c r="HG372" s="958" t="s">
        <v>376</v>
      </c>
      <c r="HH372" s="1190" t="s">
        <v>702</v>
      </c>
      <c r="HI372" s="1179" t="s">
        <v>148</v>
      </c>
      <c r="HJ372" s="1180">
        <v>3</v>
      </c>
      <c r="HK372" s="1015">
        <v>21988</v>
      </c>
      <c r="HL372" s="1025">
        <f t="shared" ref="HL372:HL373" si="6816">ROUND(HJ372*HK372,0)</f>
        <v>65964</v>
      </c>
      <c r="HM372" s="1174"/>
      <c r="HN372" s="898">
        <f>IF(EXACT(VLOOKUP(HG372,OFERTA_0,2,FALSE),HH372),1,0)</f>
        <v>1</v>
      </c>
      <c r="HO372" s="898">
        <f>IF(EXACT(VLOOKUP(HG372,OFERTA_0,3,FALSE),HI372),1,0)</f>
        <v>1</v>
      </c>
      <c r="HP372" s="899">
        <f>IF(EXACT(VLOOKUP(HG372,OFERTA_0,4,FALSE),HJ372),1,0)</f>
        <v>1</v>
      </c>
      <c r="HQ372" s="899">
        <f>IF(HK372=0,0,1)</f>
        <v>1</v>
      </c>
      <c r="HR372" s="899">
        <f>IF(HL372=0,0,1)</f>
        <v>1</v>
      </c>
      <c r="HS372" s="899">
        <f>PRODUCT(HN372:HR372)</f>
        <v>1</v>
      </c>
      <c r="HT372" s="966">
        <f>ROUND(HL372,0)</f>
        <v>65964</v>
      </c>
      <c r="HU372" s="901">
        <f>HL372-HT372</f>
        <v>0</v>
      </c>
      <c r="HX372" s="958" t="s">
        <v>376</v>
      </c>
      <c r="HY372" s="1190" t="s">
        <v>702</v>
      </c>
      <c r="HZ372" s="1179" t="s">
        <v>148</v>
      </c>
      <c r="IA372" s="1180">
        <v>3</v>
      </c>
      <c r="IB372" s="1020">
        <v>15561</v>
      </c>
      <c r="IC372" s="1027">
        <f t="shared" ref="IC372:IC373" si="6817">ROUND(IA372*IB372,0)</f>
        <v>46683</v>
      </c>
      <c r="ID372" s="1174"/>
      <c r="IE372" s="898">
        <f>IF(EXACT(VLOOKUP(HX372,OFERTA_0,2,FALSE),HY372),1,0)</f>
        <v>1</v>
      </c>
      <c r="IF372" s="898">
        <f>IF(EXACT(VLOOKUP(HX372,OFERTA_0,3,FALSE),HZ372),1,0)</f>
        <v>1</v>
      </c>
      <c r="IG372" s="899">
        <f>IF(EXACT(VLOOKUP(HX372,OFERTA_0,4,FALSE),IA372),1,0)</f>
        <v>1</v>
      </c>
      <c r="IH372" s="899">
        <f>IF(IB372=0,0,1)</f>
        <v>1</v>
      </c>
      <c r="II372" s="899">
        <f>IF(IC372=0,0,1)</f>
        <v>1</v>
      </c>
      <c r="IJ372" s="899">
        <f>PRODUCT(IE372:II372)</f>
        <v>1</v>
      </c>
      <c r="IK372" s="966">
        <f>ROUND(IC372,0)</f>
        <v>46683</v>
      </c>
      <c r="IL372" s="901">
        <f>IC372-IK372</f>
        <v>0</v>
      </c>
      <c r="IO372" s="958" t="s">
        <v>376</v>
      </c>
      <c r="IP372" s="1190" t="s">
        <v>702</v>
      </c>
      <c r="IQ372" s="1179" t="s">
        <v>148</v>
      </c>
      <c r="IR372" s="1180">
        <v>3</v>
      </c>
      <c r="IS372" s="1015">
        <v>18711</v>
      </c>
      <c r="IT372" s="1025">
        <f t="shared" ref="IT372:IT373" si="6818">ROUND(IR372*IS372,0)</f>
        <v>56133</v>
      </c>
      <c r="IU372" s="1174"/>
      <c r="IV372" s="898">
        <f>IF(EXACT(VLOOKUP(IO372,OFERTA_0,2,FALSE),IP372),1,0)</f>
        <v>1</v>
      </c>
      <c r="IW372" s="898">
        <f>IF(EXACT(VLOOKUP(IO372,OFERTA_0,3,FALSE),IQ372),1,0)</f>
        <v>1</v>
      </c>
      <c r="IX372" s="899">
        <f>IF(EXACT(VLOOKUP(IO372,OFERTA_0,4,FALSE),IR372),1,0)</f>
        <v>1</v>
      </c>
      <c r="IY372" s="899">
        <f>IF(IS372=0,0,1)</f>
        <v>1</v>
      </c>
      <c r="IZ372" s="899">
        <f>IF(IT372=0,0,1)</f>
        <v>1</v>
      </c>
      <c r="JA372" s="899">
        <f>PRODUCT(IV372:IZ372)</f>
        <v>1</v>
      </c>
      <c r="JB372" s="966">
        <f>ROUND(IT372,0)</f>
        <v>56133</v>
      </c>
      <c r="JC372" s="901">
        <f>IT372-JB372</f>
        <v>0</v>
      </c>
      <c r="JF372" s="958" t="s">
        <v>376</v>
      </c>
      <c r="JG372" s="1190" t="s">
        <v>702</v>
      </c>
      <c r="JH372" s="1179" t="s">
        <v>148</v>
      </c>
      <c r="JI372" s="1180">
        <v>3</v>
      </c>
      <c r="JJ372" s="1015">
        <v>5800</v>
      </c>
      <c r="JK372" s="1025">
        <f t="shared" ref="JK372:JK373" si="6819">ROUND(JI372*JJ372,0)</f>
        <v>17400</v>
      </c>
      <c r="JL372" s="1174"/>
      <c r="JM372" s="898">
        <f>IF(EXACT(VLOOKUP(JF372,OFERTA_0,2,FALSE),JG372),1,0)</f>
        <v>1</v>
      </c>
      <c r="JN372" s="898">
        <f>IF(EXACT(VLOOKUP(JF372,OFERTA_0,3,FALSE),JH372),1,0)</f>
        <v>1</v>
      </c>
      <c r="JO372" s="899">
        <f>IF(EXACT(VLOOKUP(JF372,OFERTA_0,4,FALSE),JI372),1,0)</f>
        <v>1</v>
      </c>
      <c r="JP372" s="899">
        <f>IF(JJ372=0,0,1)</f>
        <v>1</v>
      </c>
      <c r="JQ372" s="899">
        <f>IF(JK372=0,0,1)</f>
        <v>1</v>
      </c>
      <c r="JR372" s="899">
        <f>PRODUCT(JM372:JQ372)</f>
        <v>1</v>
      </c>
      <c r="JS372" s="966">
        <f>ROUND(JK372,0)</f>
        <v>17400</v>
      </c>
      <c r="JT372" s="901">
        <f>JK372-JS372</f>
        <v>0</v>
      </c>
      <c r="JW372" s="958" t="s">
        <v>376</v>
      </c>
      <c r="JX372" s="1190" t="s">
        <v>702</v>
      </c>
      <c r="JY372" s="1179" t="s">
        <v>148</v>
      </c>
      <c r="JZ372" s="1180">
        <v>3</v>
      </c>
      <c r="KA372" s="1015">
        <v>20940.339749999999</v>
      </c>
      <c r="KB372" s="1025">
        <f t="shared" ref="KB372:KB373" si="6820">ROUND(JZ372*KA372,0)</f>
        <v>62821</v>
      </c>
      <c r="KC372" s="1174"/>
      <c r="KD372" s="898">
        <f>IF(EXACT(VLOOKUP(JW372,OFERTA_0,2,FALSE),JX372),1,0)</f>
        <v>1</v>
      </c>
      <c r="KE372" s="898">
        <f>IF(EXACT(VLOOKUP(JW372,OFERTA_0,3,FALSE),JY372),1,0)</f>
        <v>1</v>
      </c>
      <c r="KF372" s="899">
        <f>IF(EXACT(VLOOKUP(JW372,OFERTA_0,4,FALSE),JZ372),1,0)</f>
        <v>1</v>
      </c>
      <c r="KG372" s="899">
        <f>IF(KA372=0,0,1)</f>
        <v>1</v>
      </c>
      <c r="KH372" s="899">
        <f>IF(KB372=0,0,1)</f>
        <v>1</v>
      </c>
      <c r="KI372" s="899">
        <f>PRODUCT(KD372:KH372)</f>
        <v>1</v>
      </c>
      <c r="KJ372" s="966">
        <f>ROUND(KB372,0)</f>
        <v>62821</v>
      </c>
      <c r="KK372" s="901">
        <f>KB372-KJ372</f>
        <v>0</v>
      </c>
      <c r="KN372" s="958" t="s">
        <v>376</v>
      </c>
      <c r="KO372" s="1190" t="s">
        <v>702</v>
      </c>
      <c r="KP372" s="1179" t="s">
        <v>148</v>
      </c>
      <c r="KQ372" s="1180">
        <v>3</v>
      </c>
      <c r="KR372" s="1015">
        <v>25603</v>
      </c>
      <c r="KS372" s="1025">
        <f t="shared" ref="KS372:KS373" si="6821">ROUND(KQ372*KR372,0)</f>
        <v>76809</v>
      </c>
      <c r="KT372" s="1174"/>
      <c r="KU372" s="898">
        <f>IF(EXACT(VLOOKUP(KN372,OFERTA_0,2,FALSE),KO372),1,0)</f>
        <v>1</v>
      </c>
      <c r="KV372" s="898">
        <f>IF(EXACT(VLOOKUP(KN372,OFERTA_0,3,FALSE),KP372),1,0)</f>
        <v>1</v>
      </c>
      <c r="KW372" s="899">
        <f>IF(EXACT(VLOOKUP(KN372,OFERTA_0,4,FALSE),KQ372),1,0)</f>
        <v>1</v>
      </c>
      <c r="KX372" s="899">
        <f>IF(KR372=0,0,1)</f>
        <v>1</v>
      </c>
      <c r="KY372" s="899">
        <f>IF(KS372=0,0,1)</f>
        <v>1</v>
      </c>
      <c r="KZ372" s="899">
        <f>PRODUCT(KU372:KY372)</f>
        <v>1</v>
      </c>
      <c r="LA372" s="966">
        <f>ROUND(KS372,0)</f>
        <v>76809</v>
      </c>
      <c r="LB372" s="901">
        <f>KS372-LA372</f>
        <v>0</v>
      </c>
      <c r="LD372" s="827"/>
      <c r="LE372" s="958" t="s">
        <v>376</v>
      </c>
      <c r="LF372" s="1190" t="s">
        <v>702</v>
      </c>
      <c r="LG372" s="1179" t="s">
        <v>148</v>
      </c>
      <c r="LH372" s="1180">
        <v>3</v>
      </c>
      <c r="LI372" s="1021">
        <v>0</v>
      </c>
      <c r="LJ372" s="1028">
        <f t="shared" ref="LJ372:LJ373" si="6822">ROUND(LH372*LI372,0)</f>
        <v>0</v>
      </c>
      <c r="LK372" s="1174"/>
      <c r="LL372" s="898">
        <f>IF(EXACT(VLOOKUP(LE372,OFERTA_0,2,FALSE),LF372),1,0)</f>
        <v>1</v>
      </c>
      <c r="LM372" s="898">
        <f>IF(EXACT(VLOOKUP(LE372,OFERTA_0,3,FALSE),LG372),1,0)</f>
        <v>1</v>
      </c>
      <c r="LN372" s="899">
        <f>IF(EXACT(VLOOKUP(LE372,OFERTA_0,4,FALSE),LH372),1,0)</f>
        <v>1</v>
      </c>
      <c r="LO372" s="899">
        <f>IF(LI372=0,0,1)</f>
        <v>0</v>
      </c>
      <c r="LP372" s="899">
        <f>IF(LJ372=0,0,1)</f>
        <v>0</v>
      </c>
      <c r="LQ372" s="899">
        <f>PRODUCT(LL372:LP372)</f>
        <v>0</v>
      </c>
      <c r="LR372" s="966">
        <f>ROUND(LJ372,0)</f>
        <v>0</v>
      </c>
      <c r="LS372" s="901">
        <f>LJ372-LR372</f>
        <v>0</v>
      </c>
      <c r="LV372" s="958" t="s">
        <v>376</v>
      </c>
      <c r="LW372" s="1190" t="s">
        <v>702</v>
      </c>
      <c r="LX372" s="1179" t="s">
        <v>148</v>
      </c>
      <c r="LY372" s="1180">
        <v>3</v>
      </c>
      <c r="LZ372" s="1015">
        <v>23140</v>
      </c>
      <c r="MA372" s="1025">
        <f t="shared" ref="MA372:MA373" si="6823">ROUND(LY372*LZ372,0)</f>
        <v>69420</v>
      </c>
      <c r="MB372" s="1174"/>
      <c r="MC372" s="898">
        <f>IF(EXACT(VLOOKUP(LV372,OFERTA_0,2,FALSE),LW372),1,0)</f>
        <v>1</v>
      </c>
      <c r="MD372" s="898">
        <f>IF(EXACT(VLOOKUP(LV372,OFERTA_0,3,FALSE),LX372),1,0)</f>
        <v>1</v>
      </c>
      <c r="ME372" s="899">
        <f>IF(EXACT(VLOOKUP(LV372,OFERTA_0,4,FALSE),LY372),1,0)</f>
        <v>1</v>
      </c>
      <c r="MF372" s="899">
        <f>IF(LZ372=0,0,1)</f>
        <v>1</v>
      </c>
      <c r="MG372" s="899">
        <f>IF(MA372=0,0,1)</f>
        <v>1</v>
      </c>
      <c r="MH372" s="899">
        <f>PRODUCT(MC372:MG372)</f>
        <v>1</v>
      </c>
      <c r="MI372" s="966">
        <f>ROUND(MA372,0)</f>
        <v>69420</v>
      </c>
      <c r="MJ372" s="901">
        <f>MA372-MI372</f>
        <v>0</v>
      </c>
      <c r="MM372" s="958" t="s">
        <v>376</v>
      </c>
      <c r="MN372" s="1190" t="s">
        <v>702</v>
      </c>
      <c r="MO372" s="1179" t="s">
        <v>148</v>
      </c>
      <c r="MP372" s="1180">
        <v>3</v>
      </c>
      <c r="MQ372" s="1015">
        <v>35000</v>
      </c>
      <c r="MR372" s="1025">
        <f t="shared" ref="MR372:MR373" si="6824">ROUND(MP372*MQ372,0)</f>
        <v>105000</v>
      </c>
      <c r="MS372" s="1174"/>
      <c r="MT372" s="898">
        <f>IF(EXACT(VLOOKUP(MM372,OFERTA_0,2,FALSE),MN372),1,0)</f>
        <v>1</v>
      </c>
      <c r="MU372" s="898">
        <f>IF(EXACT(VLOOKUP(MM372,OFERTA_0,3,FALSE),MO372),1,0)</f>
        <v>1</v>
      </c>
      <c r="MV372" s="899">
        <f>IF(EXACT(VLOOKUP(MM372,OFERTA_0,4,FALSE),MP372),1,0)</f>
        <v>1</v>
      </c>
      <c r="MW372" s="899">
        <f>IF(MQ372=0,0,1)</f>
        <v>1</v>
      </c>
      <c r="MX372" s="899">
        <f>IF(MR372=0,0,1)</f>
        <v>1</v>
      </c>
      <c r="MY372" s="899">
        <f>PRODUCT(MT372:MX372)</f>
        <v>1</v>
      </c>
      <c r="MZ372" s="966">
        <f>ROUND(MR372,0)</f>
        <v>105000</v>
      </c>
      <c r="NA372" s="901">
        <f>MR372-MZ372</f>
        <v>0</v>
      </c>
      <c r="ND372" s="975" t="s">
        <v>376</v>
      </c>
      <c r="NE372" s="976" t="s">
        <v>702</v>
      </c>
      <c r="NF372" s="1175" t="s">
        <v>148</v>
      </c>
      <c r="NG372" s="1176">
        <v>3</v>
      </c>
      <c r="NH372" s="979">
        <v>22950.18</v>
      </c>
      <c r="NI372" s="980">
        <v>68851</v>
      </c>
      <c r="NJ372" s="1174"/>
      <c r="NK372" s="898">
        <f>IF(EXACT(VLOOKUP(ND372,OFERTA_0,2,FALSE),NE372),1,0)</f>
        <v>1</v>
      </c>
      <c r="NL372" s="898">
        <f>IF(EXACT(VLOOKUP(ND372,OFERTA_0,3,FALSE),NF372),1,0)</f>
        <v>1</v>
      </c>
      <c r="NM372" s="899">
        <f>IF(EXACT(VLOOKUP(ND372,OFERTA_0,4,FALSE),NG372),1,0)</f>
        <v>1</v>
      </c>
      <c r="NN372" s="899">
        <f>IF(NH372=0,0,1)</f>
        <v>1</v>
      </c>
      <c r="NO372" s="899">
        <f>IF(NI372=0,0,1)</f>
        <v>1</v>
      </c>
      <c r="NP372" s="899">
        <f>PRODUCT(NK372:NO372)</f>
        <v>1</v>
      </c>
      <c r="NQ372" s="966">
        <f>ROUND(NI372,0)</f>
        <v>68851</v>
      </c>
      <c r="NR372" s="901">
        <f>NI372-NQ372</f>
        <v>0</v>
      </c>
      <c r="NU372" s="981" t="s">
        <v>376</v>
      </c>
      <c r="NV372" s="982" t="s">
        <v>702</v>
      </c>
      <c r="NW372" s="1177" t="s">
        <v>148</v>
      </c>
      <c r="NX372" s="1178">
        <v>3</v>
      </c>
      <c r="NY372" s="1022">
        <v>23182</v>
      </c>
      <c r="NZ372" s="986">
        <f t="shared" ref="NZ372:NZ373" si="6825">ROUND(NX372*NY372,0)</f>
        <v>69546</v>
      </c>
      <c r="OA372" s="1174"/>
      <c r="OB372" s="898">
        <f>IF(EXACT(VLOOKUP(NU372,OFERTA_0,2,FALSE),NV372),1,0)</f>
        <v>1</v>
      </c>
      <c r="OC372" s="898">
        <f>IF(EXACT(VLOOKUP(NU372,OFERTA_0,3,FALSE),NW372),1,0)</f>
        <v>1</v>
      </c>
      <c r="OD372" s="899">
        <f>IF(EXACT(VLOOKUP(NU372,OFERTA_0,4,FALSE),NX372),1,0)</f>
        <v>1</v>
      </c>
      <c r="OE372" s="899">
        <f>IF(NY372=0,0,1)</f>
        <v>1</v>
      </c>
      <c r="OF372" s="899">
        <f>IF(NZ372=0,0,1)</f>
        <v>1</v>
      </c>
      <c r="OG372" s="899">
        <f>PRODUCT(OB372:OF372)</f>
        <v>1</v>
      </c>
      <c r="OH372" s="966">
        <f>ROUND(NZ372,0)</f>
        <v>69546</v>
      </c>
      <c r="OI372" s="901">
        <f>NZ372-OH372</f>
        <v>0</v>
      </c>
      <c r="OL372" s="958" t="s">
        <v>376</v>
      </c>
      <c r="OM372" s="1190" t="s">
        <v>702</v>
      </c>
      <c r="ON372" s="1179" t="s">
        <v>148</v>
      </c>
      <c r="OO372" s="1180">
        <v>3</v>
      </c>
      <c r="OP372" s="1015">
        <v>92771</v>
      </c>
      <c r="OQ372" s="1025">
        <f t="shared" ref="OQ372:OQ373" si="6826">ROUND(OO372*OP372,0)</f>
        <v>278313</v>
      </c>
      <c r="OR372" s="1174"/>
      <c r="OS372" s="898">
        <f>IF(EXACT(VLOOKUP(OL372,OFERTA_0,2,FALSE),OM372),1,0)</f>
        <v>1</v>
      </c>
      <c r="OT372" s="898">
        <f>IF(EXACT(VLOOKUP(OL372,OFERTA_0,3,FALSE),ON372),1,0)</f>
        <v>1</v>
      </c>
      <c r="OU372" s="899">
        <f>IF(EXACT(VLOOKUP(OL372,OFERTA_0,4,FALSE),OO372),1,0)</f>
        <v>1</v>
      </c>
      <c r="OV372" s="899">
        <f>IF(OP372=0,0,1)</f>
        <v>1</v>
      </c>
      <c r="OW372" s="899">
        <f>IF(OQ372=0,0,1)</f>
        <v>1</v>
      </c>
      <c r="OX372" s="899">
        <f>PRODUCT(OS372:OW372)</f>
        <v>1</v>
      </c>
      <c r="OY372" s="966">
        <f>ROUND(OQ372,0)</f>
        <v>278313</v>
      </c>
      <c r="OZ372" s="901">
        <f>OQ372-OY372</f>
        <v>0</v>
      </c>
      <c r="PC372" s="958" t="s">
        <v>376</v>
      </c>
      <c r="PD372" s="1190" t="s">
        <v>702</v>
      </c>
      <c r="PE372" s="1179" t="s">
        <v>148</v>
      </c>
      <c r="PF372" s="1180">
        <v>3</v>
      </c>
      <c r="PG372" s="1023">
        <v>48967</v>
      </c>
      <c r="PH372" s="1029">
        <v>146901</v>
      </c>
      <c r="PI372" s="1174"/>
      <c r="PJ372" s="898">
        <f>IF(EXACT(VLOOKUP(PC372,OFERTA_0,2,FALSE),PD372),1,0)</f>
        <v>1</v>
      </c>
      <c r="PK372" s="898">
        <f>IF(EXACT(VLOOKUP(PC372,OFERTA_0,3,FALSE),PE372),1,0)</f>
        <v>1</v>
      </c>
      <c r="PL372" s="899">
        <f>IF(EXACT(VLOOKUP(PC372,OFERTA_0,4,FALSE),PF372),1,0)</f>
        <v>1</v>
      </c>
      <c r="PM372" s="899">
        <f>IF(PG372=0,0,1)</f>
        <v>1</v>
      </c>
      <c r="PN372" s="899">
        <f>IF(PH372=0,0,1)</f>
        <v>1</v>
      </c>
      <c r="PO372" s="899">
        <f>PRODUCT(PJ372:PN372)</f>
        <v>1</v>
      </c>
      <c r="PP372" s="966">
        <f>ROUND(PH372,0)</f>
        <v>146901</v>
      </c>
      <c r="PQ372" s="901">
        <f>PH372-PP372</f>
        <v>0</v>
      </c>
      <c r="PT372" s="958" t="s">
        <v>376</v>
      </c>
      <c r="PU372" s="1190" t="s">
        <v>702</v>
      </c>
      <c r="PV372" s="1179" t="s">
        <v>148</v>
      </c>
      <c r="PW372" s="1180">
        <v>3</v>
      </c>
      <c r="PX372" s="1015">
        <v>55386</v>
      </c>
      <c r="PY372" s="1025">
        <f t="shared" ref="PY372:PY373" si="6827">ROUND(PW372*PX372,0)</f>
        <v>166158</v>
      </c>
      <c r="PZ372" s="1174"/>
      <c r="QA372" s="898">
        <f>IF(EXACT(VLOOKUP(PT372,OFERTA_0,2,FALSE),PU372),1,0)</f>
        <v>1</v>
      </c>
      <c r="QB372" s="898">
        <f>IF(EXACT(VLOOKUP(PT372,OFERTA_0,3,FALSE),PV372),1,0)</f>
        <v>1</v>
      </c>
      <c r="QC372" s="899">
        <f>IF(EXACT(VLOOKUP(PT372,OFERTA_0,4,FALSE),PW372),1,0)</f>
        <v>1</v>
      </c>
      <c r="QD372" s="899">
        <f>IF(PX372=0,0,1)</f>
        <v>1</v>
      </c>
      <c r="QE372" s="899">
        <f>IF(PY372=0,0,1)</f>
        <v>1</v>
      </c>
      <c r="QF372" s="899">
        <f>PRODUCT(QA372:QE372)</f>
        <v>1</v>
      </c>
      <c r="QG372" s="966">
        <f>ROUND(PY372,0)</f>
        <v>166158</v>
      </c>
      <c r="QH372" s="901">
        <f>PY372-QG372</f>
        <v>0</v>
      </c>
      <c r="QJ372" s="827"/>
      <c r="QK372" s="958" t="s">
        <v>376</v>
      </c>
      <c r="QL372" s="1190" t="s">
        <v>702</v>
      </c>
      <c r="QM372" s="1179" t="s">
        <v>148</v>
      </c>
      <c r="QN372" s="1180">
        <v>3</v>
      </c>
      <c r="QO372" s="1021">
        <v>0</v>
      </c>
      <c r="QP372" s="1028">
        <f t="shared" ref="QP372:QP373" si="6828">ROUND(QN372*QO372,0)</f>
        <v>0</v>
      </c>
      <c r="QQ372" s="1174"/>
      <c r="QR372" s="898">
        <f>IF(EXACT(VLOOKUP(QK372,OFERTA_0,2,FALSE),QL372),1,0)</f>
        <v>1</v>
      </c>
      <c r="QS372" s="898">
        <f>IF(EXACT(VLOOKUP(QK372,OFERTA_0,3,FALSE),QM372),1,0)</f>
        <v>1</v>
      </c>
      <c r="QT372" s="899">
        <f>IF(EXACT(VLOOKUP(QK372,OFERTA_0,4,FALSE),QN372),1,0)</f>
        <v>1</v>
      </c>
      <c r="QU372" s="899">
        <f>IF(QO372=0,0,1)</f>
        <v>0</v>
      </c>
      <c r="QV372" s="899">
        <f>IF(QP372=0,0,1)</f>
        <v>0</v>
      </c>
      <c r="QW372" s="899">
        <f>PRODUCT(QR372:QV372)</f>
        <v>0</v>
      </c>
      <c r="QX372" s="966">
        <f>ROUND(QP372,0)</f>
        <v>0</v>
      </c>
      <c r="QY372" s="901">
        <f>QP372-QX372</f>
        <v>0</v>
      </c>
      <c r="RB372" s="455"/>
      <c r="RC372" s="428"/>
      <c r="RD372" s="464"/>
      <c r="RE372" s="430"/>
      <c r="RF372" s="440"/>
      <c r="RG372" s="416"/>
      <c r="RH372" s="416"/>
      <c r="RI372" s="898" t="e">
        <f t="shared" si="6780"/>
        <v>#N/A</v>
      </c>
      <c r="RJ372" s="898" t="e">
        <f t="shared" si="6781"/>
        <v>#N/A</v>
      </c>
      <c r="RK372" s="899" t="e">
        <f t="shared" si="6782"/>
        <v>#N/A</v>
      </c>
      <c r="RL372" s="899">
        <f t="shared" si="6783"/>
        <v>0</v>
      </c>
      <c r="RM372" s="899">
        <f t="shared" si="6784"/>
        <v>0</v>
      </c>
      <c r="RN372" s="899" t="e">
        <f t="shared" si="6785"/>
        <v>#N/A</v>
      </c>
      <c r="RO372" s="966">
        <f t="shared" si="6786"/>
        <v>0</v>
      </c>
      <c r="RP372" s="901">
        <f t="shared" si="6787"/>
        <v>0</v>
      </c>
      <c r="RS372" s="455"/>
      <c r="RT372" s="428"/>
      <c r="RU372" s="464"/>
      <c r="RV372" s="430"/>
      <c r="RW372" s="440"/>
      <c r="RX372" s="416"/>
      <c r="RY372" s="416"/>
      <c r="RZ372" s="898" t="e">
        <f t="shared" si="6788"/>
        <v>#N/A</v>
      </c>
      <c r="SA372" s="898" t="e">
        <f t="shared" si="6789"/>
        <v>#N/A</v>
      </c>
      <c r="SB372" s="899" t="e">
        <f t="shared" si="6790"/>
        <v>#N/A</v>
      </c>
      <c r="SC372" s="899">
        <f t="shared" si="6791"/>
        <v>0</v>
      </c>
      <c r="SD372" s="899">
        <f t="shared" si="6792"/>
        <v>0</v>
      </c>
      <c r="SE372" s="899" t="e">
        <f t="shared" si="6793"/>
        <v>#N/A</v>
      </c>
      <c r="SF372" s="966">
        <f t="shared" si="6794"/>
        <v>0</v>
      </c>
      <c r="SG372" s="901">
        <f t="shared" si="6795"/>
        <v>0</v>
      </c>
      <c r="SJ372" s="455"/>
      <c r="SK372" s="428"/>
      <c r="SL372" s="464"/>
      <c r="SM372" s="430"/>
      <c r="SN372" s="440"/>
      <c r="SO372" s="416"/>
      <c r="SP372" s="416"/>
      <c r="SQ372" s="898" t="e">
        <f t="shared" si="6796"/>
        <v>#N/A</v>
      </c>
      <c r="SR372" s="898" t="e">
        <f t="shared" si="6797"/>
        <v>#N/A</v>
      </c>
      <c r="SS372" s="899" t="e">
        <f t="shared" si="6798"/>
        <v>#N/A</v>
      </c>
      <c r="ST372" s="899">
        <f t="shared" si="6799"/>
        <v>0</v>
      </c>
      <c r="SU372" s="899">
        <f t="shared" si="6800"/>
        <v>0</v>
      </c>
      <c r="SV372" s="899" t="e">
        <f t="shared" si="6801"/>
        <v>#N/A</v>
      </c>
      <c r="SW372" s="966">
        <f t="shared" si="6802"/>
        <v>0</v>
      </c>
      <c r="SX372" s="901">
        <f t="shared" si="6803"/>
        <v>0</v>
      </c>
    </row>
    <row r="373" spans="2:518" ht="54" customHeight="1" thickTop="1" thickBot="1">
      <c r="B373" s="958" t="s">
        <v>1020</v>
      </c>
      <c r="C373" s="1190" t="s">
        <v>703</v>
      </c>
      <c r="D373" s="1179" t="s">
        <v>148</v>
      </c>
      <c r="E373" s="1180">
        <v>9</v>
      </c>
      <c r="F373" s="1015"/>
      <c r="G373" s="1025">
        <f>ROUND(E373*F373,0)</f>
        <v>0</v>
      </c>
      <c r="H373" s="964"/>
      <c r="K373" s="958" t="s">
        <v>1020</v>
      </c>
      <c r="L373" s="1190" t="s">
        <v>703</v>
      </c>
      <c r="M373" s="1179" t="s">
        <v>148</v>
      </c>
      <c r="N373" s="1180">
        <v>9</v>
      </c>
      <c r="O373" s="1017">
        <v>44556</v>
      </c>
      <c r="P373" s="1025">
        <f t="shared" si="6804"/>
        <v>401004</v>
      </c>
      <c r="Q373" s="964"/>
      <c r="R373" s="898">
        <f>IF(EXACT(VLOOKUP(K373,OFERTA_0,2,FALSE),L373),1,0)</f>
        <v>1</v>
      </c>
      <c r="S373" s="898">
        <f>IF(EXACT(VLOOKUP(K373,OFERTA_0,3,FALSE),M373),1,0)</f>
        <v>1</v>
      </c>
      <c r="T373" s="899">
        <f>IF(EXACT(VLOOKUP(K373,OFERTA_0,4,FALSE),N373),1,0)</f>
        <v>1</v>
      </c>
      <c r="U373" s="899">
        <f>IF(O373=0,0,1)</f>
        <v>1</v>
      </c>
      <c r="V373" s="899">
        <f>IF(P373=0,0,1)</f>
        <v>1</v>
      </c>
      <c r="W373" s="899">
        <f>PRODUCT(R373:V373)</f>
        <v>1</v>
      </c>
      <c r="X373" s="966">
        <f>ROUND(P373,0)</f>
        <v>401004</v>
      </c>
      <c r="Y373" s="901">
        <f>P373-X373</f>
        <v>0</v>
      </c>
      <c r="Z373" s="872"/>
      <c r="AA373" s="872"/>
      <c r="AB373" s="958" t="s">
        <v>1020</v>
      </c>
      <c r="AC373" s="1190" t="s">
        <v>703</v>
      </c>
      <c r="AD373" s="1179" t="s">
        <v>148</v>
      </c>
      <c r="AE373" s="1180">
        <v>9</v>
      </c>
      <c r="AF373" s="1015">
        <v>15021</v>
      </c>
      <c r="AG373" s="1025">
        <f t="shared" si="6805"/>
        <v>135189</v>
      </c>
      <c r="AH373" s="964"/>
      <c r="AI373" s="898">
        <f>IF(EXACT(VLOOKUP(AB373,OFERTA_0,2,FALSE),AC373),1,0)</f>
        <v>1</v>
      </c>
      <c r="AJ373" s="898">
        <f>IF(EXACT(VLOOKUP(AB373,OFERTA_0,3,FALSE),AD373),1,0)</f>
        <v>1</v>
      </c>
      <c r="AK373" s="899">
        <f>IF(EXACT(VLOOKUP(AB373,OFERTA_0,4,FALSE),AE373),1,0)</f>
        <v>1</v>
      </c>
      <c r="AL373" s="899">
        <f>IF(AF373=0,0,1)</f>
        <v>1</v>
      </c>
      <c r="AM373" s="899">
        <f>IF(AG373=0,0,1)</f>
        <v>1</v>
      </c>
      <c r="AN373" s="899">
        <f>PRODUCT(AI373:AM373)</f>
        <v>1</v>
      </c>
      <c r="AO373" s="966">
        <f>ROUND(AG373,0)</f>
        <v>135189</v>
      </c>
      <c r="AP373" s="901">
        <f>AG373-AO373</f>
        <v>0</v>
      </c>
      <c r="AQ373" s="872"/>
      <c r="AR373" s="872"/>
      <c r="AS373" s="958" t="s">
        <v>1020</v>
      </c>
      <c r="AT373" s="1191" t="s">
        <v>703</v>
      </c>
      <c r="AU373" s="1179" t="s">
        <v>148</v>
      </c>
      <c r="AV373" s="1180">
        <v>9</v>
      </c>
      <c r="AW373" s="1019">
        <v>20000</v>
      </c>
      <c r="AX373" s="1026">
        <f t="shared" si="6806"/>
        <v>180000</v>
      </c>
      <c r="AY373" s="964"/>
      <c r="AZ373" s="898">
        <f>IF(EXACT(VLOOKUP(AS373,OFERTA_0,2,FALSE),AT373),1,0)</f>
        <v>1</v>
      </c>
      <c r="BA373" s="898">
        <f>IF(EXACT(VLOOKUP(AS373,OFERTA_0,3,FALSE),AU373),1,0)</f>
        <v>1</v>
      </c>
      <c r="BB373" s="899">
        <f>IF(EXACT(VLOOKUP(AS373,OFERTA_0,4,FALSE),AV373),1,0)</f>
        <v>1</v>
      </c>
      <c r="BC373" s="899">
        <f>IF(AW373=0,0,1)</f>
        <v>1</v>
      </c>
      <c r="BD373" s="899">
        <f>IF(AX373=0,0,1)</f>
        <v>1</v>
      </c>
      <c r="BE373" s="899">
        <f>PRODUCT(AZ373:BD373)</f>
        <v>1</v>
      </c>
      <c r="BF373" s="966">
        <f>ROUND(AX373,0)</f>
        <v>180000</v>
      </c>
      <c r="BG373" s="901">
        <f>AX373-BF373</f>
        <v>0</v>
      </c>
      <c r="BJ373" s="958" t="s">
        <v>1020</v>
      </c>
      <c r="BK373" s="1190" t="s">
        <v>703</v>
      </c>
      <c r="BL373" s="1179" t="s">
        <v>148</v>
      </c>
      <c r="BM373" s="1180">
        <v>9</v>
      </c>
      <c r="BN373" s="1015">
        <v>41292</v>
      </c>
      <c r="BO373" s="1025">
        <f t="shared" si="6807"/>
        <v>371628</v>
      </c>
      <c r="BP373" s="964"/>
      <c r="BQ373" s="898">
        <f>IF(EXACT(VLOOKUP(BJ373,OFERTA_0,2,FALSE),BK373),1,0)</f>
        <v>1</v>
      </c>
      <c r="BR373" s="898">
        <f>IF(EXACT(VLOOKUP(BJ373,OFERTA_0,3,FALSE),BL373),1,0)</f>
        <v>1</v>
      </c>
      <c r="BS373" s="899">
        <f>IF(EXACT(VLOOKUP(BJ373,OFERTA_0,4,FALSE),BM373),1,0)</f>
        <v>1</v>
      </c>
      <c r="BT373" s="899">
        <f>IF(BN373=0,0,1)</f>
        <v>1</v>
      </c>
      <c r="BU373" s="899">
        <f>IF(BO373=0,0,1)</f>
        <v>1</v>
      </c>
      <c r="BV373" s="899">
        <f>PRODUCT(BQ373:BU373)</f>
        <v>1</v>
      </c>
      <c r="BW373" s="966">
        <f>ROUND(BO373,0)</f>
        <v>371628</v>
      </c>
      <c r="BX373" s="901">
        <f>BO373-BW373</f>
        <v>0</v>
      </c>
      <c r="CA373" s="958" t="s">
        <v>1020</v>
      </c>
      <c r="CB373" s="1190" t="s">
        <v>703</v>
      </c>
      <c r="CC373" s="1179" t="s">
        <v>148</v>
      </c>
      <c r="CD373" s="1180">
        <v>9</v>
      </c>
      <c r="CE373" s="1015">
        <v>43397</v>
      </c>
      <c r="CF373" s="1025">
        <f t="shared" si="6808"/>
        <v>390573</v>
      </c>
      <c r="CG373" s="964"/>
      <c r="CH373" s="898">
        <f>IF(EXACT(VLOOKUP(CA373,OFERTA_0,2,FALSE),CB373),1,0)</f>
        <v>1</v>
      </c>
      <c r="CI373" s="898">
        <f>IF(EXACT(VLOOKUP(CA373,OFERTA_0,3,FALSE),CC373),1,0)</f>
        <v>1</v>
      </c>
      <c r="CJ373" s="899">
        <f>IF(EXACT(VLOOKUP(CA373,OFERTA_0,4,FALSE),CD373),1,0)</f>
        <v>1</v>
      </c>
      <c r="CK373" s="899">
        <f>IF(CE373=0,0,1)</f>
        <v>1</v>
      </c>
      <c r="CL373" s="899">
        <f>IF(CF373=0,0,1)</f>
        <v>1</v>
      </c>
      <c r="CM373" s="899">
        <f>PRODUCT(CH373:CL373)</f>
        <v>1</v>
      </c>
      <c r="CN373" s="966">
        <f>ROUND(CF373,0)</f>
        <v>390573</v>
      </c>
      <c r="CO373" s="901">
        <f>CF373-CN373</f>
        <v>0</v>
      </c>
      <c r="CR373" s="958" t="s">
        <v>1020</v>
      </c>
      <c r="CS373" s="1190" t="s">
        <v>703</v>
      </c>
      <c r="CT373" s="1179" t="s">
        <v>148</v>
      </c>
      <c r="CU373" s="1180">
        <v>9</v>
      </c>
      <c r="CV373" s="1015">
        <v>39000</v>
      </c>
      <c r="CW373" s="1025">
        <f t="shared" si="6809"/>
        <v>351000</v>
      </c>
      <c r="CX373" s="964"/>
      <c r="CY373" s="898">
        <f>IF(EXACT(VLOOKUP(CR373,OFERTA_0,2,FALSE),CS373),1,0)</f>
        <v>1</v>
      </c>
      <c r="CZ373" s="898">
        <f>IF(EXACT(VLOOKUP(CR373,OFERTA_0,3,FALSE),CT373),1,0)</f>
        <v>1</v>
      </c>
      <c r="DA373" s="899">
        <f>IF(EXACT(VLOOKUP(CR373,OFERTA_0,4,FALSE),CU373),1,0)</f>
        <v>1</v>
      </c>
      <c r="DB373" s="899">
        <f>IF(CV373=0,0,1)</f>
        <v>1</v>
      </c>
      <c r="DC373" s="899">
        <f>IF(CW373=0,0,1)</f>
        <v>1</v>
      </c>
      <c r="DD373" s="899">
        <f>PRODUCT(CY373:DC373)</f>
        <v>1</v>
      </c>
      <c r="DE373" s="966">
        <f>ROUND(CW373,0)</f>
        <v>351000</v>
      </c>
      <c r="DF373" s="901">
        <f>CW373-DE373</f>
        <v>0</v>
      </c>
      <c r="DI373" s="958" t="s">
        <v>1020</v>
      </c>
      <c r="DJ373" s="1190" t="s">
        <v>703</v>
      </c>
      <c r="DK373" s="1179" t="s">
        <v>148</v>
      </c>
      <c r="DL373" s="1180">
        <v>9</v>
      </c>
      <c r="DM373" s="1015">
        <v>38164</v>
      </c>
      <c r="DN373" s="1025">
        <f t="shared" si="6810"/>
        <v>343476</v>
      </c>
      <c r="DO373" s="964"/>
      <c r="DP373" s="898">
        <f>IF(EXACT(VLOOKUP(DI373,OFERTA_0,2,FALSE),DJ373),1,0)</f>
        <v>1</v>
      </c>
      <c r="DQ373" s="898">
        <f>IF(EXACT(VLOOKUP(DI373,OFERTA_0,3,FALSE),DK373),1,0)</f>
        <v>1</v>
      </c>
      <c r="DR373" s="899">
        <f>IF(EXACT(VLOOKUP(DI373,OFERTA_0,4,FALSE),DL373),1,0)</f>
        <v>1</v>
      </c>
      <c r="DS373" s="899">
        <f>IF(DM373=0,0,1)</f>
        <v>1</v>
      </c>
      <c r="DT373" s="899">
        <f>IF(DN373=0,0,1)</f>
        <v>1</v>
      </c>
      <c r="DU373" s="899">
        <f>PRODUCT(DP373:DT373)</f>
        <v>1</v>
      </c>
      <c r="DV373" s="966">
        <f>ROUND(DN373,0)</f>
        <v>343476</v>
      </c>
      <c r="DW373" s="901">
        <f>DN373-DV373</f>
        <v>0</v>
      </c>
      <c r="DZ373" s="958" t="s">
        <v>1020</v>
      </c>
      <c r="EA373" s="1190" t="s">
        <v>703</v>
      </c>
      <c r="EB373" s="1179" t="s">
        <v>148</v>
      </c>
      <c r="EC373" s="1180">
        <v>9</v>
      </c>
      <c r="ED373" s="1015">
        <v>49900</v>
      </c>
      <c r="EE373" s="1025">
        <f t="shared" si="6811"/>
        <v>449100</v>
      </c>
      <c r="EF373" s="964"/>
      <c r="EG373" s="898">
        <f>IF(EXACT(VLOOKUP(DZ373,OFERTA_0,2,FALSE),EA373),1,0)</f>
        <v>1</v>
      </c>
      <c r="EH373" s="898">
        <f>IF(EXACT(VLOOKUP(DZ373,OFERTA_0,3,FALSE),EB373),1,0)</f>
        <v>1</v>
      </c>
      <c r="EI373" s="899">
        <f>IF(EXACT(VLOOKUP(DZ373,OFERTA_0,4,FALSE),EC373),1,0)</f>
        <v>1</v>
      </c>
      <c r="EJ373" s="899">
        <f>IF(ED373=0,0,1)</f>
        <v>1</v>
      </c>
      <c r="EK373" s="899">
        <f>IF(EE373=0,0,1)</f>
        <v>1</v>
      </c>
      <c r="EL373" s="899">
        <f>PRODUCT(EG373:EK373)</f>
        <v>1</v>
      </c>
      <c r="EM373" s="966">
        <f>ROUND(EE373,0)</f>
        <v>449100</v>
      </c>
      <c r="EN373" s="901">
        <f>EE373-EM373</f>
        <v>0</v>
      </c>
      <c r="EQ373" s="958" t="s">
        <v>1020</v>
      </c>
      <c r="ER373" s="1190" t="s">
        <v>703</v>
      </c>
      <c r="ES373" s="1179" t="s">
        <v>148</v>
      </c>
      <c r="ET373" s="1180">
        <v>9</v>
      </c>
      <c r="EU373" s="1015">
        <v>43550</v>
      </c>
      <c r="EV373" s="1025">
        <f t="shared" si="6812"/>
        <v>391950</v>
      </c>
      <c r="EW373" s="964"/>
      <c r="EX373" s="898">
        <f>IF(EXACT(VLOOKUP(EQ373,OFERTA_0,2,FALSE),ER373),1,0)</f>
        <v>1</v>
      </c>
      <c r="EY373" s="898">
        <f>IF(EXACT(VLOOKUP(EQ373,OFERTA_0,3,FALSE),ES373),1,0)</f>
        <v>1</v>
      </c>
      <c r="EZ373" s="899">
        <f>IF(EXACT(VLOOKUP(EQ373,OFERTA_0,4,FALSE),ET373),1,0)</f>
        <v>1</v>
      </c>
      <c r="FA373" s="899">
        <f>IF(EU373=0,0,1)</f>
        <v>1</v>
      </c>
      <c r="FB373" s="899">
        <f>IF(EV373=0,0,1)</f>
        <v>1</v>
      </c>
      <c r="FC373" s="899">
        <f>PRODUCT(EX373:FB373)</f>
        <v>1</v>
      </c>
      <c r="FD373" s="966">
        <f>ROUND(EV373,0)</f>
        <v>391950</v>
      </c>
      <c r="FE373" s="901">
        <f>EV373-FD373</f>
        <v>0</v>
      </c>
      <c r="FH373" s="958"/>
      <c r="FI373" s="1190"/>
      <c r="FJ373" s="1179"/>
      <c r="FK373" s="1180"/>
      <c r="FL373" s="1015"/>
      <c r="FM373" s="1025">
        <f t="shared" si="6813"/>
        <v>0</v>
      </c>
      <c r="FN373" s="964"/>
      <c r="FO373" s="898" t="e">
        <f>IF(EXACT(VLOOKUP(FH373,OFERTA_0,2,FALSE),FI373),1,0)</f>
        <v>#N/A</v>
      </c>
      <c r="FP373" s="898" t="e">
        <f>IF(EXACT(VLOOKUP(FH373,OFERTA_0,3,FALSE),FJ373),1,0)</f>
        <v>#N/A</v>
      </c>
      <c r="FQ373" s="899" t="e">
        <f>IF(EXACT(VLOOKUP(FH373,OFERTA_0,4,FALSE),FK373),1,0)</f>
        <v>#N/A</v>
      </c>
      <c r="FR373" s="899">
        <f>IF(FL373=0,0,1)</f>
        <v>0</v>
      </c>
      <c r="FS373" s="899">
        <f>IF(FM373=0,0,1)</f>
        <v>0</v>
      </c>
      <c r="FT373" s="899" t="e">
        <f>PRODUCT(FO373:FS373)</f>
        <v>#N/A</v>
      </c>
      <c r="FU373" s="966">
        <f>ROUND(FM373,0)</f>
        <v>0</v>
      </c>
      <c r="FV373" s="901">
        <f>FM373-FU373</f>
        <v>0</v>
      </c>
      <c r="FY373" s="958" t="s">
        <v>1020</v>
      </c>
      <c r="FZ373" s="1190" t="s">
        <v>703</v>
      </c>
      <c r="GA373" s="1179" t="s">
        <v>148</v>
      </c>
      <c r="GB373" s="1180">
        <v>9</v>
      </c>
      <c r="GC373" s="1017">
        <v>44556</v>
      </c>
      <c r="GD373" s="1025">
        <f t="shared" si="6814"/>
        <v>401004</v>
      </c>
      <c r="GE373" s="964"/>
      <c r="GF373" s="898">
        <f>IF(EXACT(VLOOKUP(FY373,OFERTA_0,2,FALSE),FZ373),1,0)</f>
        <v>1</v>
      </c>
      <c r="GG373" s="898">
        <f>IF(EXACT(VLOOKUP(FY373,OFERTA_0,3,FALSE),GA373),1,0)</f>
        <v>1</v>
      </c>
      <c r="GH373" s="899">
        <f>IF(EXACT(VLOOKUP(FY373,OFERTA_0,4,FALSE),GB373),1,0)</f>
        <v>1</v>
      </c>
      <c r="GI373" s="899">
        <f>IF(GC373=0,0,1)</f>
        <v>1</v>
      </c>
      <c r="GJ373" s="899">
        <f>IF(GD373=0,0,1)</f>
        <v>1</v>
      </c>
      <c r="GK373" s="899">
        <f>PRODUCT(GF373:GJ373)</f>
        <v>1</v>
      </c>
      <c r="GL373" s="966">
        <f>ROUND(GD373,0)</f>
        <v>401004</v>
      </c>
      <c r="GM373" s="901">
        <f>GD373-GL373</f>
        <v>0</v>
      </c>
      <c r="GP373" s="958" t="s">
        <v>1020</v>
      </c>
      <c r="GQ373" s="1190" t="s">
        <v>703</v>
      </c>
      <c r="GR373" s="1179" t="s">
        <v>148</v>
      </c>
      <c r="GS373" s="1180">
        <v>9</v>
      </c>
      <c r="GT373" s="1015">
        <v>43650</v>
      </c>
      <c r="GU373" s="1025">
        <f t="shared" si="6815"/>
        <v>392850</v>
      </c>
      <c r="GV373" s="964"/>
      <c r="GW373" s="898">
        <f>IF(EXACT(VLOOKUP(GP373,OFERTA_0,2,FALSE),GQ373),1,0)</f>
        <v>1</v>
      </c>
      <c r="GX373" s="898">
        <f>IF(EXACT(VLOOKUP(GP373,OFERTA_0,3,FALSE),GR373),1,0)</f>
        <v>1</v>
      </c>
      <c r="GY373" s="899">
        <f>IF(EXACT(VLOOKUP(GP373,OFERTA_0,4,FALSE),GS373),1,0)</f>
        <v>1</v>
      </c>
      <c r="GZ373" s="899">
        <f>IF(GT373=0,0,1)</f>
        <v>1</v>
      </c>
      <c r="HA373" s="899">
        <f>IF(GU373=0,0,1)</f>
        <v>1</v>
      </c>
      <c r="HB373" s="899">
        <f>PRODUCT(GW373:HA373)</f>
        <v>1</v>
      </c>
      <c r="HC373" s="966">
        <f>ROUND(GU373,0)</f>
        <v>392850</v>
      </c>
      <c r="HD373" s="901">
        <f>GU373-HC373</f>
        <v>0</v>
      </c>
      <c r="HG373" s="958" t="s">
        <v>1020</v>
      </c>
      <c r="HH373" s="1190" t="s">
        <v>703</v>
      </c>
      <c r="HI373" s="1179" t="s">
        <v>148</v>
      </c>
      <c r="HJ373" s="1180">
        <v>9</v>
      </c>
      <c r="HK373" s="1015">
        <v>17359</v>
      </c>
      <c r="HL373" s="1025">
        <f t="shared" si="6816"/>
        <v>156231</v>
      </c>
      <c r="HM373" s="964"/>
      <c r="HN373" s="898">
        <f>IF(EXACT(VLOOKUP(HG373,OFERTA_0,2,FALSE),HH373),1,0)</f>
        <v>1</v>
      </c>
      <c r="HO373" s="898">
        <f>IF(EXACT(VLOOKUP(HG373,OFERTA_0,3,FALSE),HI373),1,0)</f>
        <v>1</v>
      </c>
      <c r="HP373" s="899">
        <f>IF(EXACT(VLOOKUP(HG373,OFERTA_0,4,FALSE),HJ373),1,0)</f>
        <v>1</v>
      </c>
      <c r="HQ373" s="899">
        <f>IF(HK373=0,0,1)</f>
        <v>1</v>
      </c>
      <c r="HR373" s="899">
        <f>IF(HL373=0,0,1)</f>
        <v>1</v>
      </c>
      <c r="HS373" s="899">
        <f>PRODUCT(HN373:HR373)</f>
        <v>1</v>
      </c>
      <c r="HT373" s="966">
        <f>ROUND(HL373,0)</f>
        <v>156231</v>
      </c>
      <c r="HU373" s="901">
        <f>HL373-HT373</f>
        <v>0</v>
      </c>
      <c r="HX373" s="958" t="s">
        <v>1020</v>
      </c>
      <c r="HY373" s="1190" t="s">
        <v>703</v>
      </c>
      <c r="HZ373" s="1179" t="s">
        <v>148</v>
      </c>
      <c r="IA373" s="1180">
        <v>9</v>
      </c>
      <c r="IB373" s="1015">
        <v>13876</v>
      </c>
      <c r="IC373" s="1027">
        <f t="shared" si="6817"/>
        <v>124884</v>
      </c>
      <c r="ID373" s="964"/>
      <c r="IE373" s="898">
        <f>IF(EXACT(VLOOKUP(HX373,OFERTA_0,2,FALSE),HY373),1,0)</f>
        <v>1</v>
      </c>
      <c r="IF373" s="898">
        <f>IF(EXACT(VLOOKUP(HX373,OFERTA_0,3,FALSE),HZ373),1,0)</f>
        <v>1</v>
      </c>
      <c r="IG373" s="899">
        <f>IF(EXACT(VLOOKUP(HX373,OFERTA_0,4,FALSE),IA373),1,0)</f>
        <v>1</v>
      </c>
      <c r="IH373" s="899">
        <f>IF(IB373=0,0,1)</f>
        <v>1</v>
      </c>
      <c r="II373" s="899">
        <f>IF(IC373=0,0,1)</f>
        <v>1</v>
      </c>
      <c r="IJ373" s="899">
        <f>PRODUCT(IE373:II373)</f>
        <v>1</v>
      </c>
      <c r="IK373" s="966">
        <f>ROUND(IC373,0)</f>
        <v>124884</v>
      </c>
      <c r="IL373" s="901">
        <f>IC373-IK373</f>
        <v>0</v>
      </c>
      <c r="IO373" s="958" t="s">
        <v>1020</v>
      </c>
      <c r="IP373" s="1190" t="s">
        <v>703</v>
      </c>
      <c r="IQ373" s="1179" t="s">
        <v>148</v>
      </c>
      <c r="IR373" s="1180">
        <v>9</v>
      </c>
      <c r="IS373" s="1015">
        <v>15212</v>
      </c>
      <c r="IT373" s="1025">
        <f t="shared" si="6818"/>
        <v>136908</v>
      </c>
      <c r="IU373" s="964"/>
      <c r="IV373" s="898">
        <f>IF(EXACT(VLOOKUP(IO373,OFERTA_0,2,FALSE),IP373),1,0)</f>
        <v>1</v>
      </c>
      <c r="IW373" s="898">
        <f>IF(EXACT(VLOOKUP(IO373,OFERTA_0,3,FALSE),IQ373),1,0)</f>
        <v>1</v>
      </c>
      <c r="IX373" s="899">
        <f>IF(EXACT(VLOOKUP(IO373,OFERTA_0,4,FALSE),IR373),1,0)</f>
        <v>1</v>
      </c>
      <c r="IY373" s="899">
        <f>IF(IS373=0,0,1)</f>
        <v>1</v>
      </c>
      <c r="IZ373" s="899">
        <f>IF(IT373=0,0,1)</f>
        <v>1</v>
      </c>
      <c r="JA373" s="899">
        <f>PRODUCT(IV373:IZ373)</f>
        <v>1</v>
      </c>
      <c r="JB373" s="966">
        <f>ROUND(IT373,0)</f>
        <v>136908</v>
      </c>
      <c r="JC373" s="901">
        <f>IT373-JB373</f>
        <v>0</v>
      </c>
      <c r="JF373" s="958" t="s">
        <v>1020</v>
      </c>
      <c r="JG373" s="1190" t="s">
        <v>703</v>
      </c>
      <c r="JH373" s="1179" t="s">
        <v>148</v>
      </c>
      <c r="JI373" s="1180">
        <v>9</v>
      </c>
      <c r="JJ373" s="1015">
        <v>5000</v>
      </c>
      <c r="JK373" s="1025">
        <f t="shared" si="6819"/>
        <v>45000</v>
      </c>
      <c r="JL373" s="964"/>
      <c r="JM373" s="898">
        <f>IF(EXACT(VLOOKUP(JF373,OFERTA_0,2,FALSE),JG373),1,0)</f>
        <v>1</v>
      </c>
      <c r="JN373" s="898">
        <f>IF(EXACT(VLOOKUP(JF373,OFERTA_0,3,FALSE),JH373),1,0)</f>
        <v>1</v>
      </c>
      <c r="JO373" s="899">
        <f>IF(EXACT(VLOOKUP(JF373,OFERTA_0,4,FALSE),JI373),1,0)</f>
        <v>1</v>
      </c>
      <c r="JP373" s="899">
        <f>IF(JJ373=0,0,1)</f>
        <v>1</v>
      </c>
      <c r="JQ373" s="899">
        <f>IF(JK373=0,0,1)</f>
        <v>1</v>
      </c>
      <c r="JR373" s="899">
        <f>PRODUCT(JM373:JQ373)</f>
        <v>1</v>
      </c>
      <c r="JS373" s="966">
        <f>ROUND(JK373,0)</f>
        <v>45000</v>
      </c>
      <c r="JT373" s="901">
        <f>JK373-JS373</f>
        <v>0</v>
      </c>
      <c r="JW373" s="958" t="s">
        <v>1020</v>
      </c>
      <c r="JX373" s="1190" t="s">
        <v>703</v>
      </c>
      <c r="JY373" s="1179" t="s">
        <v>148</v>
      </c>
      <c r="JZ373" s="1180">
        <v>9</v>
      </c>
      <c r="KA373" s="1015">
        <v>15208.932450000002</v>
      </c>
      <c r="KB373" s="1025">
        <f t="shared" si="6820"/>
        <v>136880</v>
      </c>
      <c r="KC373" s="964"/>
      <c r="KD373" s="898">
        <f>IF(EXACT(VLOOKUP(JW373,OFERTA_0,2,FALSE),JX373),1,0)</f>
        <v>1</v>
      </c>
      <c r="KE373" s="898">
        <f>IF(EXACT(VLOOKUP(JW373,OFERTA_0,3,FALSE),JY373),1,0)</f>
        <v>1</v>
      </c>
      <c r="KF373" s="899">
        <f>IF(EXACT(VLOOKUP(JW373,OFERTA_0,4,FALSE),JZ373),1,0)</f>
        <v>1</v>
      </c>
      <c r="KG373" s="899">
        <f>IF(KA373=0,0,1)</f>
        <v>1</v>
      </c>
      <c r="KH373" s="899">
        <f>IF(KB373=0,0,1)</f>
        <v>1</v>
      </c>
      <c r="KI373" s="899">
        <f>PRODUCT(KD373:KH373)</f>
        <v>1</v>
      </c>
      <c r="KJ373" s="966">
        <f>ROUND(KB373,0)</f>
        <v>136880</v>
      </c>
      <c r="KK373" s="901">
        <f>KB373-KJ373</f>
        <v>0</v>
      </c>
      <c r="KN373" s="958" t="s">
        <v>1020</v>
      </c>
      <c r="KO373" s="1190" t="s">
        <v>703</v>
      </c>
      <c r="KP373" s="1179" t="s">
        <v>148</v>
      </c>
      <c r="KQ373" s="1180">
        <v>9</v>
      </c>
      <c r="KR373" s="1015">
        <v>26681</v>
      </c>
      <c r="KS373" s="1025">
        <f t="shared" si="6821"/>
        <v>240129</v>
      </c>
      <c r="KT373" s="964"/>
      <c r="KU373" s="898">
        <f>IF(EXACT(VLOOKUP(KN373,OFERTA_0,2,FALSE),KO373),1,0)</f>
        <v>1</v>
      </c>
      <c r="KV373" s="898">
        <f>IF(EXACT(VLOOKUP(KN373,OFERTA_0,3,FALSE),KP373),1,0)</f>
        <v>1</v>
      </c>
      <c r="KW373" s="899">
        <f>IF(EXACT(VLOOKUP(KN373,OFERTA_0,4,FALSE),KQ373),1,0)</f>
        <v>1</v>
      </c>
      <c r="KX373" s="899">
        <f>IF(KR373=0,0,1)</f>
        <v>1</v>
      </c>
      <c r="KY373" s="899">
        <f>IF(KS373=0,0,1)</f>
        <v>1</v>
      </c>
      <c r="KZ373" s="899">
        <f>PRODUCT(KU373:KY373)</f>
        <v>1</v>
      </c>
      <c r="LA373" s="966">
        <f>ROUND(KS373,0)</f>
        <v>240129</v>
      </c>
      <c r="LB373" s="901">
        <f>KS373-LA373</f>
        <v>0</v>
      </c>
      <c r="LD373" s="827"/>
      <c r="LE373" s="958" t="s">
        <v>1020</v>
      </c>
      <c r="LF373" s="1190" t="s">
        <v>703</v>
      </c>
      <c r="LG373" s="1179" t="s">
        <v>148</v>
      </c>
      <c r="LH373" s="1180">
        <v>9</v>
      </c>
      <c r="LI373" s="1021">
        <v>0</v>
      </c>
      <c r="LJ373" s="1028">
        <f t="shared" si="6822"/>
        <v>0</v>
      </c>
      <c r="LK373" s="964"/>
      <c r="LL373" s="898">
        <f>IF(EXACT(VLOOKUP(LE373,OFERTA_0,2,FALSE),LF373),1,0)</f>
        <v>1</v>
      </c>
      <c r="LM373" s="898">
        <f>IF(EXACT(VLOOKUP(LE373,OFERTA_0,3,FALSE),LG373),1,0)</f>
        <v>1</v>
      </c>
      <c r="LN373" s="899">
        <f>IF(EXACT(VLOOKUP(LE373,OFERTA_0,4,FALSE),LH373),1,0)</f>
        <v>1</v>
      </c>
      <c r="LO373" s="899">
        <f>IF(LI373=0,0,1)</f>
        <v>0</v>
      </c>
      <c r="LP373" s="899">
        <f>IF(LJ373=0,0,1)</f>
        <v>0</v>
      </c>
      <c r="LQ373" s="899">
        <f>PRODUCT(LL373:LP373)</f>
        <v>0</v>
      </c>
      <c r="LR373" s="966">
        <f>ROUND(LJ373,0)</f>
        <v>0</v>
      </c>
      <c r="LS373" s="901">
        <f>LJ373-LR373</f>
        <v>0</v>
      </c>
      <c r="LV373" s="958" t="s">
        <v>1020</v>
      </c>
      <c r="LW373" s="1190" t="s">
        <v>703</v>
      </c>
      <c r="LX373" s="1179" t="s">
        <v>148</v>
      </c>
      <c r="LY373" s="1180">
        <v>9</v>
      </c>
      <c r="LZ373" s="1015">
        <v>16250</v>
      </c>
      <c r="MA373" s="1025">
        <f t="shared" si="6823"/>
        <v>146250</v>
      </c>
      <c r="MB373" s="964"/>
      <c r="MC373" s="898">
        <f>IF(EXACT(VLOOKUP(LV373,OFERTA_0,2,FALSE),LW373),1,0)</f>
        <v>1</v>
      </c>
      <c r="MD373" s="898">
        <f>IF(EXACT(VLOOKUP(LV373,OFERTA_0,3,FALSE),LX373),1,0)</f>
        <v>1</v>
      </c>
      <c r="ME373" s="899">
        <f>IF(EXACT(VLOOKUP(LV373,OFERTA_0,4,FALSE),LY373),1,0)</f>
        <v>1</v>
      </c>
      <c r="MF373" s="899">
        <f>IF(LZ373=0,0,1)</f>
        <v>1</v>
      </c>
      <c r="MG373" s="899">
        <f>IF(MA373=0,0,1)</f>
        <v>1</v>
      </c>
      <c r="MH373" s="899">
        <f>PRODUCT(MC373:MG373)</f>
        <v>1</v>
      </c>
      <c r="MI373" s="966">
        <f>ROUND(MA373,0)</f>
        <v>146250</v>
      </c>
      <c r="MJ373" s="901">
        <f>MA373-MI373</f>
        <v>0</v>
      </c>
      <c r="MM373" s="958" t="s">
        <v>1020</v>
      </c>
      <c r="MN373" s="1190" t="s">
        <v>703</v>
      </c>
      <c r="MO373" s="1179" t="s">
        <v>148</v>
      </c>
      <c r="MP373" s="1180">
        <v>9</v>
      </c>
      <c r="MQ373" s="1015">
        <v>45000</v>
      </c>
      <c r="MR373" s="1025">
        <f t="shared" si="6824"/>
        <v>405000</v>
      </c>
      <c r="MS373" s="964"/>
      <c r="MT373" s="898">
        <f>IF(EXACT(VLOOKUP(MM373,OFERTA_0,2,FALSE),MN373),1,0)</f>
        <v>1</v>
      </c>
      <c r="MU373" s="898">
        <f>IF(EXACT(VLOOKUP(MM373,OFERTA_0,3,FALSE),MO373),1,0)</f>
        <v>1</v>
      </c>
      <c r="MV373" s="899">
        <f>IF(EXACT(VLOOKUP(MM373,OFERTA_0,4,FALSE),MP373),1,0)</f>
        <v>1</v>
      </c>
      <c r="MW373" s="899">
        <f>IF(MQ373=0,0,1)</f>
        <v>1</v>
      </c>
      <c r="MX373" s="899">
        <f>IF(MR373=0,0,1)</f>
        <v>1</v>
      </c>
      <c r="MY373" s="899">
        <f>PRODUCT(MT373:MX373)</f>
        <v>1</v>
      </c>
      <c r="MZ373" s="966">
        <f>ROUND(MR373,0)</f>
        <v>405000</v>
      </c>
      <c r="NA373" s="901">
        <f>MR373-MZ373</f>
        <v>0</v>
      </c>
      <c r="ND373" s="975" t="s">
        <v>1020</v>
      </c>
      <c r="NE373" s="976" t="s">
        <v>703</v>
      </c>
      <c r="NF373" s="1175" t="s">
        <v>148</v>
      </c>
      <c r="NG373" s="1176">
        <v>9</v>
      </c>
      <c r="NH373" s="979">
        <v>21914.639999999999</v>
      </c>
      <c r="NI373" s="980">
        <v>197232</v>
      </c>
      <c r="NJ373" s="964"/>
      <c r="NK373" s="898">
        <f>IF(EXACT(VLOOKUP(ND373,OFERTA_0,2,FALSE),NE373),1,0)</f>
        <v>1</v>
      </c>
      <c r="NL373" s="898">
        <f>IF(EXACT(VLOOKUP(ND373,OFERTA_0,3,FALSE),NF373),1,0)</f>
        <v>1</v>
      </c>
      <c r="NM373" s="899">
        <f>IF(EXACT(VLOOKUP(ND373,OFERTA_0,4,FALSE),NG373),1,0)</f>
        <v>1</v>
      </c>
      <c r="NN373" s="899">
        <f>IF(NH373=0,0,1)</f>
        <v>1</v>
      </c>
      <c r="NO373" s="899">
        <f>IF(NI373=0,0,1)</f>
        <v>1</v>
      </c>
      <c r="NP373" s="899">
        <f>PRODUCT(NK373:NO373)</f>
        <v>1</v>
      </c>
      <c r="NQ373" s="966">
        <f>ROUND(NI373,0)</f>
        <v>197232</v>
      </c>
      <c r="NR373" s="901">
        <f>NI373-NQ373</f>
        <v>0</v>
      </c>
      <c r="NU373" s="981" t="s">
        <v>1020</v>
      </c>
      <c r="NV373" s="982" t="s">
        <v>703</v>
      </c>
      <c r="NW373" s="1177" t="s">
        <v>148</v>
      </c>
      <c r="NX373" s="1178">
        <v>9</v>
      </c>
      <c r="NY373" s="1022">
        <v>22136</v>
      </c>
      <c r="NZ373" s="986">
        <f t="shared" si="6825"/>
        <v>199224</v>
      </c>
      <c r="OA373" s="964"/>
      <c r="OB373" s="898">
        <f>IF(EXACT(VLOOKUP(NU373,OFERTA_0,2,FALSE),NV373),1,0)</f>
        <v>1</v>
      </c>
      <c r="OC373" s="898">
        <f>IF(EXACT(VLOOKUP(NU373,OFERTA_0,3,FALSE),NW373),1,0)</f>
        <v>1</v>
      </c>
      <c r="OD373" s="899">
        <f>IF(EXACT(VLOOKUP(NU373,OFERTA_0,4,FALSE),NX373),1,0)</f>
        <v>1</v>
      </c>
      <c r="OE373" s="899">
        <f>IF(NY373=0,0,1)</f>
        <v>1</v>
      </c>
      <c r="OF373" s="899">
        <f>IF(NZ373=0,0,1)</f>
        <v>1</v>
      </c>
      <c r="OG373" s="899">
        <f>PRODUCT(OB373:OF373)</f>
        <v>1</v>
      </c>
      <c r="OH373" s="966">
        <f>ROUND(NZ373,0)</f>
        <v>199224</v>
      </c>
      <c r="OI373" s="901">
        <f>NZ373-OH373</f>
        <v>0</v>
      </c>
      <c r="OL373" s="958" t="s">
        <v>1020</v>
      </c>
      <c r="OM373" s="1190" t="s">
        <v>703</v>
      </c>
      <c r="ON373" s="1179" t="s">
        <v>148</v>
      </c>
      <c r="OO373" s="1180">
        <v>9</v>
      </c>
      <c r="OP373" s="1015">
        <v>65370</v>
      </c>
      <c r="OQ373" s="1025">
        <f t="shared" si="6826"/>
        <v>588330</v>
      </c>
      <c r="OR373" s="964"/>
      <c r="OS373" s="898">
        <f>IF(EXACT(VLOOKUP(OL373,OFERTA_0,2,FALSE),OM373),1,0)</f>
        <v>1</v>
      </c>
      <c r="OT373" s="898">
        <f>IF(EXACT(VLOOKUP(OL373,OFERTA_0,3,FALSE),ON373),1,0)</f>
        <v>1</v>
      </c>
      <c r="OU373" s="899">
        <f>IF(EXACT(VLOOKUP(OL373,OFERTA_0,4,FALSE),OO373),1,0)</f>
        <v>1</v>
      </c>
      <c r="OV373" s="899">
        <f>IF(OP373=0,0,1)</f>
        <v>1</v>
      </c>
      <c r="OW373" s="899">
        <f>IF(OQ373=0,0,1)</f>
        <v>1</v>
      </c>
      <c r="OX373" s="899">
        <f>PRODUCT(OS373:OW373)</f>
        <v>1</v>
      </c>
      <c r="OY373" s="966">
        <f>ROUND(OQ373,0)</f>
        <v>588330</v>
      </c>
      <c r="OZ373" s="901">
        <f>OQ373-OY373</f>
        <v>0</v>
      </c>
      <c r="PC373" s="958" t="s">
        <v>1020</v>
      </c>
      <c r="PD373" s="1190" t="s">
        <v>703</v>
      </c>
      <c r="PE373" s="1179" t="s">
        <v>148</v>
      </c>
      <c r="PF373" s="1180">
        <v>9</v>
      </c>
      <c r="PG373" s="1023">
        <v>26582</v>
      </c>
      <c r="PH373" s="1029">
        <v>239238</v>
      </c>
      <c r="PI373" s="1195"/>
      <c r="PJ373" s="898">
        <f>IF(EXACT(VLOOKUP(PC373,OFERTA_0,2,FALSE),PD373),1,0)</f>
        <v>1</v>
      </c>
      <c r="PK373" s="898">
        <f>IF(EXACT(VLOOKUP(PC373,OFERTA_0,3,FALSE),PE373),1,0)</f>
        <v>1</v>
      </c>
      <c r="PL373" s="899">
        <f>IF(EXACT(VLOOKUP(PC373,OFERTA_0,4,FALSE),PF373),1,0)</f>
        <v>1</v>
      </c>
      <c r="PM373" s="899">
        <f>IF(PG373=0,0,1)</f>
        <v>1</v>
      </c>
      <c r="PN373" s="899">
        <f>IF(PH373=0,0,1)</f>
        <v>1</v>
      </c>
      <c r="PO373" s="899">
        <f>PRODUCT(PJ373:PN373)</f>
        <v>1</v>
      </c>
      <c r="PP373" s="966">
        <f>ROUND(PH373,0)</f>
        <v>239238</v>
      </c>
      <c r="PQ373" s="901">
        <f>PH373-PP373</f>
        <v>0</v>
      </c>
      <c r="PT373" s="958" t="s">
        <v>1020</v>
      </c>
      <c r="PU373" s="1190" t="s">
        <v>703</v>
      </c>
      <c r="PV373" s="1179" t="s">
        <v>148</v>
      </c>
      <c r="PW373" s="1180">
        <v>9</v>
      </c>
      <c r="PX373" s="1015">
        <v>43523</v>
      </c>
      <c r="PY373" s="1025">
        <f t="shared" si="6827"/>
        <v>391707</v>
      </c>
      <c r="PZ373" s="964"/>
      <c r="QA373" s="898">
        <f>IF(EXACT(VLOOKUP(PT373,OFERTA_0,2,FALSE),PU373),1,0)</f>
        <v>1</v>
      </c>
      <c r="QB373" s="898">
        <f>IF(EXACT(VLOOKUP(PT373,OFERTA_0,3,FALSE),PV373),1,0)</f>
        <v>1</v>
      </c>
      <c r="QC373" s="899">
        <f>IF(EXACT(VLOOKUP(PT373,OFERTA_0,4,FALSE),PW373),1,0)</f>
        <v>1</v>
      </c>
      <c r="QD373" s="899">
        <f>IF(PX373=0,0,1)</f>
        <v>1</v>
      </c>
      <c r="QE373" s="899">
        <f>IF(PY373=0,0,1)</f>
        <v>1</v>
      </c>
      <c r="QF373" s="899">
        <f>PRODUCT(QA373:QE373)</f>
        <v>1</v>
      </c>
      <c r="QG373" s="966">
        <f>ROUND(PY373,0)</f>
        <v>391707</v>
      </c>
      <c r="QH373" s="901">
        <f>PY373-QG373</f>
        <v>0</v>
      </c>
      <c r="QJ373" s="827"/>
      <c r="QK373" s="958" t="s">
        <v>1020</v>
      </c>
      <c r="QL373" s="1190" t="s">
        <v>703</v>
      </c>
      <c r="QM373" s="1179" t="s">
        <v>148</v>
      </c>
      <c r="QN373" s="1180">
        <v>9</v>
      </c>
      <c r="QO373" s="1021">
        <v>0</v>
      </c>
      <c r="QP373" s="1028">
        <f t="shared" si="6828"/>
        <v>0</v>
      </c>
      <c r="QQ373" s="964"/>
      <c r="QR373" s="898">
        <f>IF(EXACT(VLOOKUP(QK373,OFERTA_0,2,FALSE),QL373),1,0)</f>
        <v>1</v>
      </c>
      <c r="QS373" s="898">
        <f>IF(EXACT(VLOOKUP(QK373,OFERTA_0,3,FALSE),QM373),1,0)</f>
        <v>1</v>
      </c>
      <c r="QT373" s="899">
        <f>IF(EXACT(VLOOKUP(QK373,OFERTA_0,4,FALSE),QN373),1,0)</f>
        <v>1</v>
      </c>
      <c r="QU373" s="899">
        <f>IF(QO373=0,0,1)</f>
        <v>0</v>
      </c>
      <c r="QV373" s="899">
        <f>IF(QP373=0,0,1)</f>
        <v>0</v>
      </c>
      <c r="QW373" s="899">
        <f>PRODUCT(QR373:QV373)</f>
        <v>0</v>
      </c>
      <c r="QX373" s="966">
        <f>ROUND(QP373,0)</f>
        <v>0</v>
      </c>
      <c r="QY373" s="901">
        <f>QP373-QX373</f>
        <v>0</v>
      </c>
      <c r="RB373" s="455"/>
      <c r="RC373" s="428"/>
      <c r="RD373" s="464"/>
      <c r="RE373" s="430"/>
      <c r="RF373" s="440"/>
      <c r="RG373" s="416"/>
      <c r="RH373" s="416"/>
      <c r="RI373" s="898" t="e">
        <f t="shared" si="6780"/>
        <v>#N/A</v>
      </c>
      <c r="RJ373" s="898" t="e">
        <f t="shared" si="6781"/>
        <v>#N/A</v>
      </c>
      <c r="RK373" s="899" t="e">
        <f t="shared" si="6782"/>
        <v>#N/A</v>
      </c>
      <c r="RL373" s="899">
        <f t="shared" si="6783"/>
        <v>0</v>
      </c>
      <c r="RM373" s="899">
        <f t="shared" si="6784"/>
        <v>0</v>
      </c>
      <c r="RN373" s="899" t="e">
        <f t="shared" si="6785"/>
        <v>#N/A</v>
      </c>
      <c r="RO373" s="966">
        <f t="shared" si="6786"/>
        <v>0</v>
      </c>
      <c r="RP373" s="901">
        <f t="shared" si="6787"/>
        <v>0</v>
      </c>
      <c r="RS373" s="455"/>
      <c r="RT373" s="428"/>
      <c r="RU373" s="464"/>
      <c r="RV373" s="430"/>
      <c r="RW373" s="440"/>
      <c r="RX373" s="416"/>
      <c r="RY373" s="416"/>
      <c r="RZ373" s="898" t="e">
        <f t="shared" si="6788"/>
        <v>#N/A</v>
      </c>
      <c r="SA373" s="898" t="e">
        <f t="shared" si="6789"/>
        <v>#N/A</v>
      </c>
      <c r="SB373" s="899" t="e">
        <f t="shared" si="6790"/>
        <v>#N/A</v>
      </c>
      <c r="SC373" s="899">
        <f t="shared" si="6791"/>
        <v>0</v>
      </c>
      <c r="SD373" s="899">
        <f t="shared" si="6792"/>
        <v>0</v>
      </c>
      <c r="SE373" s="899" t="e">
        <f t="shared" si="6793"/>
        <v>#N/A</v>
      </c>
      <c r="SF373" s="966">
        <f t="shared" si="6794"/>
        <v>0</v>
      </c>
      <c r="SG373" s="901">
        <f t="shared" si="6795"/>
        <v>0</v>
      </c>
      <c r="SJ373" s="455"/>
      <c r="SK373" s="428"/>
      <c r="SL373" s="464"/>
      <c r="SM373" s="430"/>
      <c r="SN373" s="440"/>
      <c r="SO373" s="416"/>
      <c r="SP373" s="416"/>
      <c r="SQ373" s="898" t="e">
        <f t="shared" si="6796"/>
        <v>#N/A</v>
      </c>
      <c r="SR373" s="898" t="e">
        <f t="shared" si="6797"/>
        <v>#N/A</v>
      </c>
      <c r="SS373" s="899" t="e">
        <f t="shared" si="6798"/>
        <v>#N/A</v>
      </c>
      <c r="ST373" s="899">
        <f t="shared" si="6799"/>
        <v>0</v>
      </c>
      <c r="SU373" s="899">
        <f t="shared" si="6800"/>
        <v>0</v>
      </c>
      <c r="SV373" s="899" t="e">
        <f t="shared" si="6801"/>
        <v>#N/A</v>
      </c>
      <c r="SW373" s="966">
        <f t="shared" si="6802"/>
        <v>0</v>
      </c>
      <c r="SX373" s="901">
        <f t="shared" si="6803"/>
        <v>0</v>
      </c>
    </row>
    <row r="374" spans="2:518" ht="15" customHeight="1" thickTop="1" thickBot="1">
      <c r="B374" s="1259"/>
      <c r="C374" s="1260" t="s">
        <v>257</v>
      </c>
      <c r="D374" s="1261"/>
      <c r="E374" s="1262"/>
      <c r="F374" s="1263"/>
      <c r="G374" s="1263"/>
      <c r="H374" s="1290">
        <f>SUM(G346:G373)</f>
        <v>0</v>
      </c>
      <c r="K374" s="1259"/>
      <c r="L374" s="1260" t="s">
        <v>257</v>
      </c>
      <c r="M374" s="1261"/>
      <c r="N374" s="1262"/>
      <c r="O374" s="1265"/>
      <c r="P374" s="1263">
        <f>SUM(P346:P373)</f>
        <v>81138358</v>
      </c>
      <c r="Q374" s="1290"/>
      <c r="R374" s="898"/>
      <c r="S374" s="898"/>
      <c r="T374" s="899"/>
      <c r="U374" s="899"/>
      <c r="V374" s="899"/>
      <c r="W374" s="899"/>
      <c r="X374" s="966"/>
      <c r="Y374" s="901"/>
      <c r="Z374" s="872"/>
      <c r="AA374" s="872"/>
      <c r="AB374" s="1259"/>
      <c r="AC374" s="1260" t="s">
        <v>257</v>
      </c>
      <c r="AD374" s="1261"/>
      <c r="AE374" s="1262"/>
      <c r="AF374" s="1263"/>
      <c r="AG374" s="1263"/>
      <c r="AH374" s="1290"/>
      <c r="AI374" s="898"/>
      <c r="AJ374" s="898"/>
      <c r="AK374" s="899"/>
      <c r="AL374" s="899"/>
      <c r="AM374" s="899"/>
      <c r="AN374" s="899"/>
      <c r="AO374" s="966"/>
      <c r="AP374" s="901"/>
      <c r="AQ374" s="872"/>
      <c r="AR374" s="872"/>
      <c r="AS374" s="1259"/>
      <c r="AT374" s="1266" t="s">
        <v>257</v>
      </c>
      <c r="AU374" s="1261"/>
      <c r="AV374" s="1262"/>
      <c r="AW374" s="1262"/>
      <c r="AX374" s="1262"/>
      <c r="AY374" s="1290"/>
      <c r="AZ374" s="898"/>
      <c r="BA374" s="898"/>
      <c r="BB374" s="899"/>
      <c r="BC374" s="899"/>
      <c r="BD374" s="899"/>
      <c r="BE374" s="899"/>
      <c r="BF374" s="966"/>
      <c r="BG374" s="901"/>
      <c r="BJ374" s="1259"/>
      <c r="BK374" s="1260" t="s">
        <v>257</v>
      </c>
      <c r="BL374" s="1261"/>
      <c r="BM374" s="1262"/>
      <c r="BN374" s="1263"/>
      <c r="BO374" s="1263"/>
      <c r="BP374" s="1290"/>
      <c r="BQ374" s="898"/>
      <c r="BR374" s="898"/>
      <c r="BS374" s="899"/>
      <c r="BT374" s="899"/>
      <c r="BU374" s="899"/>
      <c r="BV374" s="899"/>
      <c r="BW374" s="966"/>
      <c r="BX374" s="901"/>
      <c r="CA374" s="1259"/>
      <c r="CB374" s="1260" t="s">
        <v>257</v>
      </c>
      <c r="CC374" s="1261"/>
      <c r="CD374" s="1262"/>
      <c r="CE374" s="1263"/>
      <c r="CF374" s="1263"/>
      <c r="CG374" s="1290"/>
      <c r="CH374" s="898"/>
      <c r="CI374" s="898"/>
      <c r="CJ374" s="899"/>
      <c r="CK374" s="899"/>
      <c r="CL374" s="899"/>
      <c r="CM374" s="899"/>
      <c r="CN374" s="966"/>
      <c r="CO374" s="901"/>
      <c r="CR374" s="1259"/>
      <c r="CS374" s="1260" t="s">
        <v>257</v>
      </c>
      <c r="CT374" s="1261"/>
      <c r="CU374" s="1262"/>
      <c r="CV374" s="1263"/>
      <c r="CW374" s="1263"/>
      <c r="CX374" s="1290"/>
      <c r="CY374" s="898"/>
      <c r="CZ374" s="898"/>
      <c r="DA374" s="899"/>
      <c r="DB374" s="899"/>
      <c r="DC374" s="899"/>
      <c r="DD374" s="899"/>
      <c r="DE374" s="966"/>
      <c r="DF374" s="901"/>
      <c r="DI374" s="1259"/>
      <c r="DJ374" s="1260" t="s">
        <v>257</v>
      </c>
      <c r="DK374" s="1261"/>
      <c r="DL374" s="1262"/>
      <c r="DM374" s="1263"/>
      <c r="DN374" s="1263"/>
      <c r="DO374" s="1290"/>
      <c r="DP374" s="898"/>
      <c r="DQ374" s="898"/>
      <c r="DR374" s="899"/>
      <c r="DS374" s="899"/>
      <c r="DT374" s="899"/>
      <c r="DU374" s="899"/>
      <c r="DV374" s="966"/>
      <c r="DW374" s="901"/>
      <c r="DZ374" s="1259"/>
      <c r="EA374" s="1260" t="s">
        <v>257</v>
      </c>
      <c r="EB374" s="1261"/>
      <c r="EC374" s="1262"/>
      <c r="ED374" s="1263"/>
      <c r="EE374" s="1263"/>
      <c r="EF374" s="1290"/>
      <c r="EG374" s="898"/>
      <c r="EH374" s="898"/>
      <c r="EI374" s="899"/>
      <c r="EJ374" s="899"/>
      <c r="EK374" s="899"/>
      <c r="EL374" s="899"/>
      <c r="EM374" s="966"/>
      <c r="EN374" s="901"/>
      <c r="EQ374" s="1259"/>
      <c r="ER374" s="1260" t="s">
        <v>257</v>
      </c>
      <c r="ES374" s="1261"/>
      <c r="ET374" s="1262"/>
      <c r="EU374" s="1263"/>
      <c r="EV374" s="1263"/>
      <c r="EW374" s="1290"/>
      <c r="EX374" s="898"/>
      <c r="EY374" s="898"/>
      <c r="EZ374" s="899"/>
      <c r="FA374" s="899"/>
      <c r="FB374" s="899"/>
      <c r="FC374" s="899"/>
      <c r="FD374" s="966"/>
      <c r="FE374" s="901"/>
      <c r="FH374" s="1259"/>
      <c r="FI374" s="1260"/>
      <c r="FJ374" s="1261"/>
      <c r="FK374" s="1262"/>
      <c r="FL374" s="1263"/>
      <c r="FM374" s="1263"/>
      <c r="FN374" s="1290"/>
      <c r="FO374" s="898"/>
      <c r="FP374" s="898"/>
      <c r="FQ374" s="899"/>
      <c r="FR374" s="899"/>
      <c r="FS374" s="899"/>
      <c r="FT374" s="899"/>
      <c r="FU374" s="966"/>
      <c r="FV374" s="901"/>
      <c r="FY374" s="1259"/>
      <c r="FZ374" s="1260" t="s">
        <v>257</v>
      </c>
      <c r="GA374" s="1261"/>
      <c r="GB374" s="1262"/>
      <c r="GC374" s="1262"/>
      <c r="GD374" s="1263">
        <f>SUM(GD346:GD373)</f>
        <v>81157774</v>
      </c>
      <c r="GE374" s="1290"/>
      <c r="GF374" s="898"/>
      <c r="GG374" s="898"/>
      <c r="GH374" s="899"/>
      <c r="GI374" s="899"/>
      <c r="GJ374" s="899"/>
      <c r="GK374" s="899"/>
      <c r="GL374" s="966"/>
      <c r="GM374" s="901"/>
      <c r="GP374" s="1259"/>
      <c r="GQ374" s="1260" t="s">
        <v>257</v>
      </c>
      <c r="GR374" s="1261"/>
      <c r="GS374" s="1262"/>
      <c r="GT374" s="1263"/>
      <c r="GU374" s="1263"/>
      <c r="GV374" s="1290"/>
      <c r="GW374" s="898"/>
      <c r="GX374" s="898"/>
      <c r="GY374" s="899"/>
      <c r="GZ374" s="899"/>
      <c r="HA374" s="899"/>
      <c r="HB374" s="899"/>
      <c r="HC374" s="966"/>
      <c r="HD374" s="901"/>
      <c r="HG374" s="1259"/>
      <c r="HH374" s="1260" t="s">
        <v>257</v>
      </c>
      <c r="HI374" s="1261"/>
      <c r="HJ374" s="1262"/>
      <c r="HK374" s="1263"/>
      <c r="HL374" s="1263"/>
      <c r="HM374" s="1290"/>
      <c r="HN374" s="898"/>
      <c r="HO374" s="898"/>
      <c r="HP374" s="899"/>
      <c r="HQ374" s="899"/>
      <c r="HR374" s="899"/>
      <c r="HS374" s="899"/>
      <c r="HT374" s="966"/>
      <c r="HU374" s="901"/>
      <c r="HX374" s="1259"/>
      <c r="HY374" s="1260" t="s">
        <v>257</v>
      </c>
      <c r="HZ374" s="1261"/>
      <c r="IA374" s="1262"/>
      <c r="IB374" s="1263"/>
      <c r="IC374" s="1263"/>
      <c r="ID374" s="1290"/>
      <c r="IE374" s="898"/>
      <c r="IF374" s="898"/>
      <c r="IG374" s="899"/>
      <c r="IH374" s="899"/>
      <c r="II374" s="899"/>
      <c r="IJ374" s="899"/>
      <c r="IK374" s="966"/>
      <c r="IL374" s="901"/>
      <c r="IO374" s="1259"/>
      <c r="IP374" s="1260" t="s">
        <v>257</v>
      </c>
      <c r="IQ374" s="1261"/>
      <c r="IR374" s="1262"/>
      <c r="IS374" s="1263"/>
      <c r="IT374" s="1263"/>
      <c r="IU374" s="1290"/>
      <c r="IV374" s="898"/>
      <c r="IW374" s="898"/>
      <c r="IX374" s="899"/>
      <c r="IY374" s="899"/>
      <c r="IZ374" s="899"/>
      <c r="JA374" s="899"/>
      <c r="JB374" s="966"/>
      <c r="JC374" s="901"/>
      <c r="JF374" s="1259"/>
      <c r="JG374" s="1260" t="s">
        <v>257</v>
      </c>
      <c r="JH374" s="1261"/>
      <c r="JI374" s="1262"/>
      <c r="JJ374" s="1263"/>
      <c r="JK374" s="1263"/>
      <c r="JL374" s="1290"/>
      <c r="JM374" s="898"/>
      <c r="JN374" s="898"/>
      <c r="JO374" s="899"/>
      <c r="JP374" s="899"/>
      <c r="JQ374" s="899"/>
      <c r="JR374" s="899"/>
      <c r="JS374" s="966"/>
      <c r="JT374" s="901"/>
      <c r="JW374" s="1259"/>
      <c r="JX374" s="1260" t="s">
        <v>257</v>
      </c>
      <c r="JY374" s="1261"/>
      <c r="JZ374" s="1262"/>
      <c r="KA374" s="1263"/>
      <c r="KB374" s="1263"/>
      <c r="KC374" s="1290"/>
      <c r="KD374" s="898"/>
      <c r="KE374" s="898"/>
      <c r="KF374" s="899"/>
      <c r="KG374" s="899"/>
      <c r="KH374" s="899"/>
      <c r="KI374" s="899"/>
      <c r="KJ374" s="966"/>
      <c r="KK374" s="901"/>
      <c r="KN374" s="1259"/>
      <c r="KO374" s="1260" t="s">
        <v>257</v>
      </c>
      <c r="KP374" s="1261"/>
      <c r="KQ374" s="1262"/>
      <c r="KR374" s="1263"/>
      <c r="KS374" s="1263"/>
      <c r="KT374" s="1290"/>
      <c r="KU374" s="898"/>
      <c r="KV374" s="898"/>
      <c r="KW374" s="899"/>
      <c r="KX374" s="899"/>
      <c r="KY374" s="899"/>
      <c r="KZ374" s="899"/>
      <c r="LA374" s="966"/>
      <c r="LB374" s="901"/>
      <c r="LE374" s="1259"/>
      <c r="LF374" s="1260" t="s">
        <v>257</v>
      </c>
      <c r="LG374" s="1261"/>
      <c r="LH374" s="1262"/>
      <c r="LI374" s="1268">
        <v>0</v>
      </c>
      <c r="LJ374" s="1268"/>
      <c r="LK374" s="1290"/>
      <c r="LL374" s="898"/>
      <c r="LM374" s="898"/>
      <c r="LN374" s="899"/>
      <c r="LO374" s="899"/>
      <c r="LP374" s="899"/>
      <c r="LQ374" s="899"/>
      <c r="LR374" s="966"/>
      <c r="LS374" s="901"/>
      <c r="LV374" s="1259"/>
      <c r="LW374" s="1260" t="s">
        <v>257</v>
      </c>
      <c r="LX374" s="1261"/>
      <c r="LY374" s="1262"/>
      <c r="LZ374" s="1263"/>
      <c r="MA374" s="1263"/>
      <c r="MB374" s="1290"/>
      <c r="MC374" s="898"/>
      <c r="MD374" s="898"/>
      <c r="ME374" s="899"/>
      <c r="MF374" s="899"/>
      <c r="MG374" s="899"/>
      <c r="MH374" s="899"/>
      <c r="MI374" s="966"/>
      <c r="MJ374" s="901"/>
      <c r="MM374" s="1259"/>
      <c r="MN374" s="1260" t="s">
        <v>257</v>
      </c>
      <c r="MO374" s="1261"/>
      <c r="MP374" s="1262"/>
      <c r="MQ374" s="1263"/>
      <c r="MR374" s="1263"/>
      <c r="MS374" s="1290"/>
      <c r="MT374" s="898"/>
      <c r="MU374" s="898"/>
      <c r="MV374" s="899"/>
      <c r="MW374" s="899"/>
      <c r="MX374" s="899"/>
      <c r="MY374" s="899"/>
      <c r="MZ374" s="966"/>
      <c r="NA374" s="901"/>
      <c r="ND374" s="1270"/>
      <c r="NE374" s="1271" t="s">
        <v>257</v>
      </c>
      <c r="NF374" s="1270"/>
      <c r="NG374" s="1272"/>
      <c r="NH374" s="1273"/>
      <c r="NI374" s="1274"/>
      <c r="NJ374" s="1290"/>
      <c r="NK374" s="898"/>
      <c r="NL374" s="898"/>
      <c r="NM374" s="899"/>
      <c r="NN374" s="899"/>
      <c r="NO374" s="899"/>
      <c r="NP374" s="899"/>
      <c r="NQ374" s="966"/>
      <c r="NR374" s="901"/>
      <c r="NU374" s="1275"/>
      <c r="NV374" s="1276" t="s">
        <v>257</v>
      </c>
      <c r="NW374" s="1275"/>
      <c r="NX374" s="1277"/>
      <c r="NY374" s="1278"/>
      <c r="NZ374" s="1279"/>
      <c r="OA374" s="1290"/>
      <c r="OB374" s="898"/>
      <c r="OC374" s="898"/>
      <c r="OD374" s="899"/>
      <c r="OE374" s="899"/>
      <c r="OF374" s="899"/>
      <c r="OG374" s="899"/>
      <c r="OH374" s="966"/>
      <c r="OI374" s="901"/>
      <c r="OL374" s="1259"/>
      <c r="OM374" s="1260" t="s">
        <v>257</v>
      </c>
      <c r="ON374" s="1261"/>
      <c r="OO374" s="1262"/>
      <c r="OP374" s="1263"/>
      <c r="OQ374" s="1263"/>
      <c r="OR374" s="1290"/>
      <c r="OS374" s="898"/>
      <c r="OT374" s="898"/>
      <c r="OU374" s="899"/>
      <c r="OV374" s="899"/>
      <c r="OW374" s="899"/>
      <c r="OX374" s="899"/>
      <c r="OY374" s="966"/>
      <c r="OZ374" s="901"/>
      <c r="PC374" s="1259"/>
      <c r="PD374" s="1260" t="s">
        <v>257</v>
      </c>
      <c r="PE374" s="1261"/>
      <c r="PF374" s="1262"/>
      <c r="PG374" s="1280"/>
      <c r="PH374" s="1280"/>
      <c r="PI374" s="1290"/>
      <c r="PJ374" s="898"/>
      <c r="PK374" s="898"/>
      <c r="PL374" s="899"/>
      <c r="PM374" s="899"/>
      <c r="PN374" s="899"/>
      <c r="PO374" s="899"/>
      <c r="PP374" s="966"/>
      <c r="PQ374" s="901"/>
      <c r="PT374" s="1259"/>
      <c r="PU374" s="1260" t="s">
        <v>257</v>
      </c>
      <c r="PV374" s="1261"/>
      <c r="PW374" s="1262"/>
      <c r="PX374" s="1263"/>
      <c r="PY374" s="1263"/>
      <c r="PZ374" s="1290"/>
      <c r="QA374" s="898"/>
      <c r="QB374" s="898"/>
      <c r="QC374" s="899"/>
      <c r="QD374" s="899"/>
      <c r="QE374" s="899"/>
      <c r="QF374" s="899"/>
      <c r="QG374" s="966"/>
      <c r="QH374" s="901"/>
      <c r="QK374" s="1259"/>
      <c r="QL374" s="1260" t="s">
        <v>257</v>
      </c>
      <c r="QM374" s="1261"/>
      <c r="QN374" s="1262"/>
      <c r="QO374" s="1268">
        <v>0</v>
      </c>
      <c r="QP374" s="1268"/>
      <c r="QQ374" s="1290"/>
      <c r="QR374" s="898"/>
      <c r="QS374" s="898"/>
      <c r="QT374" s="899"/>
      <c r="QU374" s="899"/>
      <c r="QV374" s="899"/>
      <c r="QW374" s="899"/>
      <c r="QX374" s="966"/>
      <c r="QY374" s="901"/>
      <c r="RB374" s="455"/>
      <c r="RC374" s="428"/>
      <c r="RD374" s="464"/>
      <c r="RE374" s="430"/>
      <c r="RF374" s="440"/>
      <c r="RG374" s="416"/>
      <c r="RH374" s="416"/>
      <c r="RI374" s="898" t="e">
        <f t="shared" si="6780"/>
        <v>#N/A</v>
      </c>
      <c r="RJ374" s="898" t="e">
        <f t="shared" si="6781"/>
        <v>#N/A</v>
      </c>
      <c r="RK374" s="899" t="e">
        <f t="shared" si="6782"/>
        <v>#N/A</v>
      </c>
      <c r="RL374" s="899">
        <f t="shared" si="6783"/>
        <v>0</v>
      </c>
      <c r="RM374" s="899">
        <f t="shared" si="6784"/>
        <v>0</v>
      </c>
      <c r="RN374" s="899" t="e">
        <f t="shared" si="6785"/>
        <v>#N/A</v>
      </c>
      <c r="RO374" s="966">
        <f t="shared" si="6786"/>
        <v>0</v>
      </c>
      <c r="RP374" s="901">
        <f t="shared" si="6787"/>
        <v>0</v>
      </c>
      <c r="RS374" s="455"/>
      <c r="RT374" s="428"/>
      <c r="RU374" s="464"/>
      <c r="RV374" s="430"/>
      <c r="RW374" s="440"/>
      <c r="RX374" s="416"/>
      <c r="RY374" s="416"/>
      <c r="RZ374" s="898" t="e">
        <f t="shared" si="6788"/>
        <v>#N/A</v>
      </c>
      <c r="SA374" s="898" t="e">
        <f t="shared" si="6789"/>
        <v>#N/A</v>
      </c>
      <c r="SB374" s="899" t="e">
        <f t="shared" si="6790"/>
        <v>#N/A</v>
      </c>
      <c r="SC374" s="899">
        <f t="shared" si="6791"/>
        <v>0</v>
      </c>
      <c r="SD374" s="899">
        <f t="shared" si="6792"/>
        <v>0</v>
      </c>
      <c r="SE374" s="899" t="e">
        <f t="shared" si="6793"/>
        <v>#N/A</v>
      </c>
      <c r="SF374" s="966">
        <f t="shared" si="6794"/>
        <v>0</v>
      </c>
      <c r="SG374" s="901">
        <f t="shared" si="6795"/>
        <v>0</v>
      </c>
      <c r="SJ374" s="455"/>
      <c r="SK374" s="428"/>
      <c r="SL374" s="464"/>
      <c r="SM374" s="430"/>
      <c r="SN374" s="440"/>
      <c r="SO374" s="416"/>
      <c r="SP374" s="416"/>
      <c r="SQ374" s="898" t="e">
        <f t="shared" si="6796"/>
        <v>#N/A</v>
      </c>
      <c r="SR374" s="898" t="e">
        <f t="shared" si="6797"/>
        <v>#N/A</v>
      </c>
      <c r="SS374" s="899" t="e">
        <f t="shared" si="6798"/>
        <v>#N/A</v>
      </c>
      <c r="ST374" s="899">
        <f t="shared" si="6799"/>
        <v>0</v>
      </c>
      <c r="SU374" s="899">
        <f t="shared" si="6800"/>
        <v>0</v>
      </c>
      <c r="SV374" s="899" t="e">
        <f t="shared" si="6801"/>
        <v>#N/A</v>
      </c>
      <c r="SW374" s="966">
        <f t="shared" si="6802"/>
        <v>0</v>
      </c>
      <c r="SX374" s="901">
        <f t="shared" si="6803"/>
        <v>0</v>
      </c>
    </row>
    <row r="375" spans="2:518" ht="30" customHeight="1" thickTop="1" thickBot="1">
      <c r="B375" s="1291" t="s">
        <v>1021</v>
      </c>
      <c r="C375" s="1292" t="s">
        <v>704</v>
      </c>
      <c r="D375" s="1293"/>
      <c r="E375" s="1294"/>
      <c r="F375" s="1295"/>
      <c r="G375" s="1296"/>
      <c r="H375" s="1296"/>
      <c r="K375" s="1291" t="s">
        <v>1021</v>
      </c>
      <c r="L375" s="1292" t="s">
        <v>704</v>
      </c>
      <c r="M375" s="1293"/>
      <c r="N375" s="1294"/>
      <c r="O375" s="1295"/>
      <c r="P375" s="1296"/>
      <c r="Q375" s="1296"/>
      <c r="R375" s="898"/>
      <c r="S375" s="898"/>
      <c r="T375" s="899"/>
      <c r="U375" s="899"/>
      <c r="V375" s="899"/>
      <c r="W375" s="899"/>
      <c r="X375" s="966"/>
      <c r="Y375" s="901"/>
      <c r="Z375" s="872"/>
      <c r="AA375" s="872"/>
      <c r="AB375" s="1291" t="s">
        <v>1021</v>
      </c>
      <c r="AC375" s="1292" t="s">
        <v>704</v>
      </c>
      <c r="AD375" s="1293"/>
      <c r="AE375" s="1294"/>
      <c r="AF375" s="1295"/>
      <c r="AG375" s="1296"/>
      <c r="AH375" s="1296"/>
      <c r="AI375" s="898"/>
      <c r="AJ375" s="898"/>
      <c r="AK375" s="899"/>
      <c r="AL375" s="899"/>
      <c r="AM375" s="899"/>
      <c r="AN375" s="899"/>
      <c r="AO375" s="966"/>
      <c r="AP375" s="901"/>
      <c r="AQ375" s="872"/>
      <c r="AR375" s="872"/>
      <c r="AS375" s="1291" t="s">
        <v>1021</v>
      </c>
      <c r="AT375" s="1297" t="s">
        <v>704</v>
      </c>
      <c r="AU375" s="1293"/>
      <c r="AV375" s="1294"/>
      <c r="AW375" s="1294"/>
      <c r="AX375" s="1298"/>
      <c r="AY375" s="1296"/>
      <c r="AZ375" s="898"/>
      <c r="BA375" s="898"/>
      <c r="BB375" s="899"/>
      <c r="BC375" s="899"/>
      <c r="BD375" s="899"/>
      <c r="BE375" s="899"/>
      <c r="BF375" s="966"/>
      <c r="BG375" s="901"/>
      <c r="BJ375" s="1291" t="s">
        <v>1021</v>
      </c>
      <c r="BK375" s="1292" t="s">
        <v>704</v>
      </c>
      <c r="BL375" s="1293"/>
      <c r="BM375" s="1294"/>
      <c r="BN375" s="1295"/>
      <c r="BO375" s="1296"/>
      <c r="BP375" s="1296"/>
      <c r="BQ375" s="898"/>
      <c r="BR375" s="898"/>
      <c r="BS375" s="899"/>
      <c r="BT375" s="899"/>
      <c r="BU375" s="899"/>
      <c r="BV375" s="899"/>
      <c r="BW375" s="966"/>
      <c r="BX375" s="901"/>
      <c r="CA375" s="1291" t="s">
        <v>1021</v>
      </c>
      <c r="CB375" s="1292" t="s">
        <v>704</v>
      </c>
      <c r="CC375" s="1293"/>
      <c r="CD375" s="1294"/>
      <c r="CE375" s="1295"/>
      <c r="CF375" s="1296"/>
      <c r="CG375" s="1296"/>
      <c r="CH375" s="898"/>
      <c r="CI375" s="898"/>
      <c r="CJ375" s="899"/>
      <c r="CK375" s="899"/>
      <c r="CL375" s="899"/>
      <c r="CM375" s="899"/>
      <c r="CN375" s="966"/>
      <c r="CO375" s="901"/>
      <c r="CR375" s="1291" t="s">
        <v>1021</v>
      </c>
      <c r="CS375" s="1292" t="s">
        <v>704</v>
      </c>
      <c r="CT375" s="1293"/>
      <c r="CU375" s="1294"/>
      <c r="CV375" s="1295"/>
      <c r="CW375" s="1296"/>
      <c r="CX375" s="1296"/>
      <c r="CY375" s="898"/>
      <c r="CZ375" s="898"/>
      <c r="DA375" s="899"/>
      <c r="DB375" s="899"/>
      <c r="DC375" s="899"/>
      <c r="DD375" s="899"/>
      <c r="DE375" s="966"/>
      <c r="DF375" s="901"/>
      <c r="DI375" s="1291" t="s">
        <v>1021</v>
      </c>
      <c r="DJ375" s="1292" t="s">
        <v>704</v>
      </c>
      <c r="DK375" s="1293"/>
      <c r="DL375" s="1294"/>
      <c r="DM375" s="1295"/>
      <c r="DN375" s="1296"/>
      <c r="DO375" s="1296"/>
      <c r="DP375" s="898"/>
      <c r="DQ375" s="898"/>
      <c r="DR375" s="899"/>
      <c r="DS375" s="899"/>
      <c r="DT375" s="899"/>
      <c r="DU375" s="899"/>
      <c r="DV375" s="966"/>
      <c r="DW375" s="901"/>
      <c r="DZ375" s="1291" t="s">
        <v>1021</v>
      </c>
      <c r="EA375" s="1292" t="s">
        <v>704</v>
      </c>
      <c r="EB375" s="1293"/>
      <c r="EC375" s="1294"/>
      <c r="ED375" s="1295"/>
      <c r="EE375" s="1296"/>
      <c r="EF375" s="1296"/>
      <c r="EG375" s="898"/>
      <c r="EH375" s="898"/>
      <c r="EI375" s="899"/>
      <c r="EJ375" s="899"/>
      <c r="EK375" s="899"/>
      <c r="EL375" s="899"/>
      <c r="EM375" s="966"/>
      <c r="EN375" s="901"/>
      <c r="EQ375" s="1291" t="s">
        <v>1021</v>
      </c>
      <c r="ER375" s="1292" t="s">
        <v>704</v>
      </c>
      <c r="ES375" s="1293"/>
      <c r="ET375" s="1294"/>
      <c r="EU375" s="1295"/>
      <c r="EV375" s="1296"/>
      <c r="EW375" s="1296"/>
      <c r="EX375" s="898"/>
      <c r="EY375" s="898"/>
      <c r="EZ375" s="899"/>
      <c r="FA375" s="899"/>
      <c r="FB375" s="899"/>
      <c r="FC375" s="899"/>
      <c r="FD375" s="966"/>
      <c r="FE375" s="901"/>
      <c r="FH375" s="1291"/>
      <c r="FI375" s="1292"/>
      <c r="FJ375" s="1293"/>
      <c r="FK375" s="1294"/>
      <c r="FL375" s="1295"/>
      <c r="FM375" s="1296"/>
      <c r="FN375" s="1296"/>
      <c r="FO375" s="898"/>
      <c r="FP375" s="898"/>
      <c r="FQ375" s="899"/>
      <c r="FR375" s="899"/>
      <c r="FS375" s="899"/>
      <c r="FT375" s="899"/>
      <c r="FU375" s="966"/>
      <c r="FV375" s="901"/>
      <c r="FY375" s="1291" t="s">
        <v>1021</v>
      </c>
      <c r="FZ375" s="1292" t="s">
        <v>704</v>
      </c>
      <c r="GA375" s="1293"/>
      <c r="GB375" s="1294"/>
      <c r="GC375" s="1295"/>
      <c r="GD375" s="1296"/>
      <c r="GE375" s="1296"/>
      <c r="GF375" s="898"/>
      <c r="GG375" s="898"/>
      <c r="GH375" s="899"/>
      <c r="GI375" s="899"/>
      <c r="GJ375" s="899"/>
      <c r="GK375" s="899"/>
      <c r="GL375" s="966"/>
      <c r="GM375" s="901"/>
      <c r="GP375" s="1291" t="s">
        <v>1021</v>
      </c>
      <c r="GQ375" s="1292" t="s">
        <v>704</v>
      </c>
      <c r="GR375" s="1293"/>
      <c r="GS375" s="1294"/>
      <c r="GT375" s="1295"/>
      <c r="GU375" s="1296"/>
      <c r="GV375" s="1296"/>
      <c r="GW375" s="898"/>
      <c r="GX375" s="898"/>
      <c r="GY375" s="899"/>
      <c r="GZ375" s="899"/>
      <c r="HA375" s="899"/>
      <c r="HB375" s="899"/>
      <c r="HC375" s="966"/>
      <c r="HD375" s="901"/>
      <c r="HG375" s="1291" t="s">
        <v>1021</v>
      </c>
      <c r="HH375" s="1292" t="s">
        <v>704</v>
      </c>
      <c r="HI375" s="1293"/>
      <c r="HJ375" s="1294"/>
      <c r="HK375" s="1295"/>
      <c r="HL375" s="1296"/>
      <c r="HM375" s="1296"/>
      <c r="HN375" s="898"/>
      <c r="HO375" s="898"/>
      <c r="HP375" s="899"/>
      <c r="HQ375" s="899"/>
      <c r="HR375" s="899"/>
      <c r="HS375" s="899"/>
      <c r="HT375" s="966"/>
      <c r="HU375" s="901"/>
      <c r="HX375" s="1291" t="s">
        <v>1021</v>
      </c>
      <c r="HY375" s="1292" t="s">
        <v>704</v>
      </c>
      <c r="HZ375" s="1293"/>
      <c r="IA375" s="1294"/>
      <c r="IB375" s="1295"/>
      <c r="IC375" s="1296"/>
      <c r="ID375" s="1296"/>
      <c r="IE375" s="898"/>
      <c r="IF375" s="898"/>
      <c r="IG375" s="899"/>
      <c r="IH375" s="899"/>
      <c r="II375" s="899"/>
      <c r="IJ375" s="899"/>
      <c r="IK375" s="966"/>
      <c r="IL375" s="901"/>
      <c r="IO375" s="1291" t="s">
        <v>1021</v>
      </c>
      <c r="IP375" s="1292" t="s">
        <v>704</v>
      </c>
      <c r="IQ375" s="1293"/>
      <c r="IR375" s="1294"/>
      <c r="IS375" s="1295"/>
      <c r="IT375" s="1296"/>
      <c r="IU375" s="1296"/>
      <c r="IV375" s="898"/>
      <c r="IW375" s="898"/>
      <c r="IX375" s="899"/>
      <c r="IY375" s="899"/>
      <c r="IZ375" s="899"/>
      <c r="JA375" s="899"/>
      <c r="JB375" s="966"/>
      <c r="JC375" s="901"/>
      <c r="JF375" s="1291" t="s">
        <v>1021</v>
      </c>
      <c r="JG375" s="1292" t="s">
        <v>704</v>
      </c>
      <c r="JH375" s="1293"/>
      <c r="JI375" s="1294"/>
      <c r="JJ375" s="1295"/>
      <c r="JK375" s="1296"/>
      <c r="JL375" s="1296"/>
      <c r="JM375" s="898"/>
      <c r="JN375" s="898"/>
      <c r="JO375" s="899"/>
      <c r="JP375" s="899"/>
      <c r="JQ375" s="899"/>
      <c r="JR375" s="899"/>
      <c r="JS375" s="966"/>
      <c r="JT375" s="901"/>
      <c r="JW375" s="1291" t="s">
        <v>1021</v>
      </c>
      <c r="JX375" s="1292" t="s">
        <v>704</v>
      </c>
      <c r="JY375" s="1293"/>
      <c r="JZ375" s="1294"/>
      <c r="KA375" s="1295"/>
      <c r="KB375" s="1296"/>
      <c r="KC375" s="1296"/>
      <c r="KD375" s="898"/>
      <c r="KE375" s="898"/>
      <c r="KF375" s="899"/>
      <c r="KG375" s="899"/>
      <c r="KH375" s="899"/>
      <c r="KI375" s="899"/>
      <c r="KJ375" s="966"/>
      <c r="KK375" s="901"/>
      <c r="KN375" s="1291" t="s">
        <v>1021</v>
      </c>
      <c r="KO375" s="1292" t="s">
        <v>704</v>
      </c>
      <c r="KP375" s="1293"/>
      <c r="KQ375" s="1294"/>
      <c r="KR375" s="1295"/>
      <c r="KS375" s="1296"/>
      <c r="KT375" s="1296"/>
      <c r="KU375" s="898"/>
      <c r="KV375" s="898"/>
      <c r="KW375" s="899"/>
      <c r="KX375" s="899"/>
      <c r="KY375" s="899"/>
      <c r="KZ375" s="899"/>
      <c r="LA375" s="966"/>
      <c r="LB375" s="901"/>
      <c r="LE375" s="1291" t="s">
        <v>1021</v>
      </c>
      <c r="LF375" s="1292" t="s">
        <v>704</v>
      </c>
      <c r="LG375" s="1293"/>
      <c r="LH375" s="1294"/>
      <c r="LI375" s="1299">
        <v>0</v>
      </c>
      <c r="LJ375" s="1300"/>
      <c r="LK375" s="1296"/>
      <c r="LL375" s="898"/>
      <c r="LM375" s="898"/>
      <c r="LN375" s="899"/>
      <c r="LO375" s="899"/>
      <c r="LP375" s="899"/>
      <c r="LQ375" s="899"/>
      <c r="LR375" s="966"/>
      <c r="LS375" s="901"/>
      <c r="LV375" s="1291" t="s">
        <v>1021</v>
      </c>
      <c r="LW375" s="1292" t="s">
        <v>704</v>
      </c>
      <c r="LX375" s="1293"/>
      <c r="LY375" s="1294"/>
      <c r="LZ375" s="1295"/>
      <c r="MA375" s="1296"/>
      <c r="MB375" s="1296"/>
      <c r="MC375" s="898"/>
      <c r="MD375" s="898"/>
      <c r="ME375" s="899"/>
      <c r="MF375" s="899"/>
      <c r="MG375" s="899"/>
      <c r="MH375" s="899"/>
      <c r="MI375" s="966"/>
      <c r="MJ375" s="901"/>
      <c r="MM375" s="1291" t="s">
        <v>1021</v>
      </c>
      <c r="MN375" s="1292" t="s">
        <v>704</v>
      </c>
      <c r="MO375" s="1293"/>
      <c r="MP375" s="1294"/>
      <c r="MQ375" s="1295"/>
      <c r="MR375" s="1296"/>
      <c r="MS375" s="1296"/>
      <c r="MT375" s="898"/>
      <c r="MU375" s="898"/>
      <c r="MV375" s="899"/>
      <c r="MW375" s="899"/>
      <c r="MX375" s="899"/>
      <c r="MY375" s="899"/>
      <c r="MZ375" s="966"/>
      <c r="NA375" s="901"/>
      <c r="ND375" s="1301" t="s">
        <v>1021</v>
      </c>
      <c r="NE375" s="1302" t="s">
        <v>704</v>
      </c>
      <c r="NF375" s="1301"/>
      <c r="NG375" s="1303"/>
      <c r="NH375" s="1304"/>
      <c r="NI375" s="1305"/>
      <c r="NJ375" s="1296"/>
      <c r="NK375" s="898"/>
      <c r="NL375" s="898"/>
      <c r="NM375" s="899"/>
      <c r="NN375" s="899"/>
      <c r="NO375" s="899"/>
      <c r="NP375" s="899"/>
      <c r="NQ375" s="966"/>
      <c r="NR375" s="901"/>
      <c r="NU375" s="1306" t="s">
        <v>1021</v>
      </c>
      <c r="NV375" s="1307" t="s">
        <v>704</v>
      </c>
      <c r="NW375" s="1306"/>
      <c r="NX375" s="1308"/>
      <c r="NY375" s="1309"/>
      <c r="NZ375" s="1310"/>
      <c r="OA375" s="1296"/>
      <c r="OB375" s="898"/>
      <c r="OC375" s="898"/>
      <c r="OD375" s="899"/>
      <c r="OE375" s="899"/>
      <c r="OF375" s="899"/>
      <c r="OG375" s="899"/>
      <c r="OH375" s="966"/>
      <c r="OI375" s="901"/>
      <c r="OL375" s="1291" t="s">
        <v>1021</v>
      </c>
      <c r="OM375" s="1292" t="s">
        <v>704</v>
      </c>
      <c r="ON375" s="1293"/>
      <c r="OO375" s="1294"/>
      <c r="OP375" s="1295"/>
      <c r="OQ375" s="1296"/>
      <c r="OR375" s="1296"/>
      <c r="OS375" s="898"/>
      <c r="OT375" s="898"/>
      <c r="OU375" s="899"/>
      <c r="OV375" s="899"/>
      <c r="OW375" s="899"/>
      <c r="OX375" s="899"/>
      <c r="OY375" s="966"/>
      <c r="OZ375" s="901"/>
      <c r="PC375" s="1291" t="s">
        <v>1021</v>
      </c>
      <c r="PD375" s="1292" t="s">
        <v>704</v>
      </c>
      <c r="PE375" s="1293"/>
      <c r="PF375" s="1294"/>
      <c r="PG375" s="1311"/>
      <c r="PH375" s="1312"/>
      <c r="PI375" s="1296"/>
      <c r="PJ375" s="898"/>
      <c r="PK375" s="898"/>
      <c r="PL375" s="899"/>
      <c r="PM375" s="899"/>
      <c r="PN375" s="899"/>
      <c r="PO375" s="899"/>
      <c r="PP375" s="966"/>
      <c r="PQ375" s="901"/>
      <c r="PT375" s="1291" t="s">
        <v>1021</v>
      </c>
      <c r="PU375" s="1292" t="s">
        <v>704</v>
      </c>
      <c r="PV375" s="1293"/>
      <c r="PW375" s="1294"/>
      <c r="PX375" s="1295"/>
      <c r="PY375" s="1296"/>
      <c r="PZ375" s="1296"/>
      <c r="QA375" s="898"/>
      <c r="QB375" s="898"/>
      <c r="QC375" s="899"/>
      <c r="QD375" s="899"/>
      <c r="QE375" s="899"/>
      <c r="QF375" s="899"/>
      <c r="QG375" s="966"/>
      <c r="QH375" s="901"/>
      <c r="QK375" s="1291" t="s">
        <v>1021</v>
      </c>
      <c r="QL375" s="1292" t="s">
        <v>704</v>
      </c>
      <c r="QM375" s="1293"/>
      <c r="QN375" s="1294"/>
      <c r="QO375" s="1299">
        <v>0</v>
      </c>
      <c r="QP375" s="1300"/>
      <c r="QQ375" s="1296"/>
      <c r="QR375" s="898"/>
      <c r="QS375" s="898"/>
      <c r="QT375" s="899"/>
      <c r="QU375" s="899"/>
      <c r="QV375" s="899"/>
      <c r="QW375" s="899"/>
      <c r="QX375" s="966"/>
      <c r="QY375" s="901"/>
      <c r="RB375" s="455"/>
      <c r="RC375" s="428"/>
      <c r="RD375" s="464"/>
      <c r="RE375" s="430"/>
      <c r="RF375" s="440"/>
      <c r="RG375" s="416"/>
      <c r="RH375" s="416"/>
      <c r="RI375" s="898" t="e">
        <f t="shared" si="6780"/>
        <v>#N/A</v>
      </c>
      <c r="RJ375" s="898" t="e">
        <f t="shared" si="6781"/>
        <v>#N/A</v>
      </c>
      <c r="RK375" s="899" t="e">
        <f t="shared" si="6782"/>
        <v>#N/A</v>
      </c>
      <c r="RL375" s="899">
        <f t="shared" si="6783"/>
        <v>0</v>
      </c>
      <c r="RM375" s="899">
        <f t="shared" si="6784"/>
        <v>0</v>
      </c>
      <c r="RN375" s="899" t="e">
        <f t="shared" si="6785"/>
        <v>#N/A</v>
      </c>
      <c r="RO375" s="966">
        <f t="shared" si="6786"/>
        <v>0</v>
      </c>
      <c r="RP375" s="901">
        <f t="shared" si="6787"/>
        <v>0</v>
      </c>
      <c r="RS375" s="455"/>
      <c r="RT375" s="428"/>
      <c r="RU375" s="464"/>
      <c r="RV375" s="430"/>
      <c r="RW375" s="440"/>
      <c r="RX375" s="416"/>
      <c r="RY375" s="416"/>
      <c r="RZ375" s="898" t="e">
        <f t="shared" si="6788"/>
        <v>#N/A</v>
      </c>
      <c r="SA375" s="898" t="e">
        <f t="shared" si="6789"/>
        <v>#N/A</v>
      </c>
      <c r="SB375" s="899" t="e">
        <f t="shared" si="6790"/>
        <v>#N/A</v>
      </c>
      <c r="SC375" s="899">
        <f t="shared" si="6791"/>
        <v>0</v>
      </c>
      <c r="SD375" s="899">
        <f t="shared" si="6792"/>
        <v>0</v>
      </c>
      <c r="SE375" s="899" t="e">
        <f t="shared" si="6793"/>
        <v>#N/A</v>
      </c>
      <c r="SF375" s="966">
        <f t="shared" si="6794"/>
        <v>0</v>
      </c>
      <c r="SG375" s="901">
        <f t="shared" si="6795"/>
        <v>0</v>
      </c>
      <c r="SJ375" s="455"/>
      <c r="SK375" s="428"/>
      <c r="SL375" s="464"/>
      <c r="SM375" s="430"/>
      <c r="SN375" s="440"/>
      <c r="SO375" s="416"/>
      <c r="SP375" s="416"/>
      <c r="SQ375" s="898" t="e">
        <f t="shared" si="6796"/>
        <v>#N/A</v>
      </c>
      <c r="SR375" s="898" t="e">
        <f t="shared" si="6797"/>
        <v>#N/A</v>
      </c>
      <c r="SS375" s="899" t="e">
        <f t="shared" si="6798"/>
        <v>#N/A</v>
      </c>
      <c r="ST375" s="899">
        <f t="shared" si="6799"/>
        <v>0</v>
      </c>
      <c r="SU375" s="899">
        <f t="shared" si="6800"/>
        <v>0</v>
      </c>
      <c r="SV375" s="899" t="e">
        <f t="shared" si="6801"/>
        <v>#N/A</v>
      </c>
      <c r="SW375" s="966">
        <f t="shared" si="6802"/>
        <v>0</v>
      </c>
      <c r="SX375" s="901">
        <f t="shared" si="6803"/>
        <v>0</v>
      </c>
    </row>
    <row r="376" spans="2:518" ht="23.25" customHeight="1" thickTop="1" thickBot="1">
      <c r="B376" s="911" t="s">
        <v>377</v>
      </c>
      <c r="C376" s="912" t="s">
        <v>705</v>
      </c>
      <c r="D376" s="913"/>
      <c r="E376" s="914"/>
      <c r="F376" s="915"/>
      <c r="G376" s="916"/>
      <c r="H376" s="1170">
        <f>SUM(G377)</f>
        <v>0</v>
      </c>
      <c r="K376" s="911" t="s">
        <v>377</v>
      </c>
      <c r="L376" s="912" t="s">
        <v>705</v>
      </c>
      <c r="M376" s="913"/>
      <c r="N376" s="914"/>
      <c r="O376" s="990"/>
      <c r="P376" s="916"/>
      <c r="Q376" s="1170"/>
      <c r="R376" s="898"/>
      <c r="S376" s="898"/>
      <c r="T376" s="899"/>
      <c r="U376" s="899"/>
      <c r="V376" s="899"/>
      <c r="W376" s="899"/>
      <c r="X376" s="966"/>
      <c r="Y376" s="901"/>
      <c r="Z376" s="872"/>
      <c r="AA376" s="872"/>
      <c r="AB376" s="911" t="s">
        <v>377</v>
      </c>
      <c r="AC376" s="912" t="s">
        <v>705</v>
      </c>
      <c r="AD376" s="913"/>
      <c r="AE376" s="914"/>
      <c r="AF376" s="915"/>
      <c r="AG376" s="916"/>
      <c r="AH376" s="1170"/>
      <c r="AI376" s="898"/>
      <c r="AJ376" s="898"/>
      <c r="AK376" s="899"/>
      <c r="AL376" s="899"/>
      <c r="AM376" s="899"/>
      <c r="AN376" s="899"/>
      <c r="AO376" s="966"/>
      <c r="AP376" s="901"/>
      <c r="AQ376" s="872"/>
      <c r="AR376" s="872"/>
      <c r="AS376" s="911" t="s">
        <v>377</v>
      </c>
      <c r="AT376" s="991" t="s">
        <v>705</v>
      </c>
      <c r="AU376" s="913"/>
      <c r="AV376" s="914"/>
      <c r="AW376" s="918"/>
      <c r="AX376" s="919"/>
      <c r="AY376" s="1170"/>
      <c r="AZ376" s="898"/>
      <c r="BA376" s="898"/>
      <c r="BB376" s="899"/>
      <c r="BC376" s="899"/>
      <c r="BD376" s="899"/>
      <c r="BE376" s="899"/>
      <c r="BF376" s="966"/>
      <c r="BG376" s="901"/>
      <c r="BJ376" s="911" t="s">
        <v>377</v>
      </c>
      <c r="BK376" s="912" t="s">
        <v>705</v>
      </c>
      <c r="BL376" s="913"/>
      <c r="BM376" s="914"/>
      <c r="BN376" s="915"/>
      <c r="BO376" s="916"/>
      <c r="BP376" s="1170"/>
      <c r="BQ376" s="898"/>
      <c r="BR376" s="898"/>
      <c r="BS376" s="899"/>
      <c r="BT376" s="899"/>
      <c r="BU376" s="899"/>
      <c r="BV376" s="899"/>
      <c r="BW376" s="966"/>
      <c r="BX376" s="901"/>
      <c r="CA376" s="911" t="s">
        <v>377</v>
      </c>
      <c r="CB376" s="912" t="s">
        <v>705</v>
      </c>
      <c r="CC376" s="913"/>
      <c r="CD376" s="914"/>
      <c r="CE376" s="915"/>
      <c r="CF376" s="916"/>
      <c r="CG376" s="1170"/>
      <c r="CH376" s="898"/>
      <c r="CI376" s="898"/>
      <c r="CJ376" s="899"/>
      <c r="CK376" s="899"/>
      <c r="CL376" s="899"/>
      <c r="CM376" s="899"/>
      <c r="CN376" s="966"/>
      <c r="CO376" s="901"/>
      <c r="CR376" s="911" t="s">
        <v>377</v>
      </c>
      <c r="CS376" s="912" t="s">
        <v>705</v>
      </c>
      <c r="CT376" s="913"/>
      <c r="CU376" s="914"/>
      <c r="CV376" s="915"/>
      <c r="CW376" s="916"/>
      <c r="CX376" s="1170"/>
      <c r="CY376" s="898"/>
      <c r="CZ376" s="898"/>
      <c r="DA376" s="899"/>
      <c r="DB376" s="899"/>
      <c r="DC376" s="899"/>
      <c r="DD376" s="899"/>
      <c r="DE376" s="966"/>
      <c r="DF376" s="901"/>
      <c r="DI376" s="911" t="s">
        <v>377</v>
      </c>
      <c r="DJ376" s="912" t="s">
        <v>705</v>
      </c>
      <c r="DK376" s="913"/>
      <c r="DL376" s="914"/>
      <c r="DM376" s="915"/>
      <c r="DN376" s="916"/>
      <c r="DO376" s="1170"/>
      <c r="DP376" s="898"/>
      <c r="DQ376" s="898"/>
      <c r="DR376" s="899"/>
      <c r="DS376" s="899"/>
      <c r="DT376" s="899"/>
      <c r="DU376" s="899"/>
      <c r="DV376" s="966"/>
      <c r="DW376" s="901"/>
      <c r="DZ376" s="911" t="s">
        <v>377</v>
      </c>
      <c r="EA376" s="912" t="s">
        <v>705</v>
      </c>
      <c r="EB376" s="913"/>
      <c r="EC376" s="914"/>
      <c r="ED376" s="915"/>
      <c r="EE376" s="916"/>
      <c r="EF376" s="1170"/>
      <c r="EG376" s="898"/>
      <c r="EH376" s="898"/>
      <c r="EI376" s="899"/>
      <c r="EJ376" s="899"/>
      <c r="EK376" s="899"/>
      <c r="EL376" s="899"/>
      <c r="EM376" s="966"/>
      <c r="EN376" s="901"/>
      <c r="EQ376" s="911" t="s">
        <v>377</v>
      </c>
      <c r="ER376" s="912" t="s">
        <v>705</v>
      </c>
      <c r="ES376" s="913"/>
      <c r="ET376" s="914"/>
      <c r="EU376" s="915"/>
      <c r="EV376" s="916"/>
      <c r="EW376" s="1170"/>
      <c r="EX376" s="898"/>
      <c r="EY376" s="898"/>
      <c r="EZ376" s="899"/>
      <c r="FA376" s="899"/>
      <c r="FB376" s="899"/>
      <c r="FC376" s="899"/>
      <c r="FD376" s="966"/>
      <c r="FE376" s="901"/>
      <c r="FH376" s="911"/>
      <c r="FI376" s="912"/>
      <c r="FJ376" s="913"/>
      <c r="FK376" s="914"/>
      <c r="FL376" s="915"/>
      <c r="FM376" s="916"/>
      <c r="FN376" s="1170"/>
      <c r="FO376" s="898"/>
      <c r="FP376" s="898"/>
      <c r="FQ376" s="899"/>
      <c r="FR376" s="899"/>
      <c r="FS376" s="899"/>
      <c r="FT376" s="899"/>
      <c r="FU376" s="966"/>
      <c r="FV376" s="901"/>
      <c r="FY376" s="911" t="s">
        <v>377</v>
      </c>
      <c r="FZ376" s="912" t="s">
        <v>705</v>
      </c>
      <c r="GA376" s="913"/>
      <c r="GB376" s="914"/>
      <c r="GC376" s="914"/>
      <c r="GD376" s="916"/>
      <c r="GE376" s="1170"/>
      <c r="GF376" s="898"/>
      <c r="GG376" s="898"/>
      <c r="GH376" s="899"/>
      <c r="GI376" s="899"/>
      <c r="GJ376" s="899"/>
      <c r="GK376" s="899"/>
      <c r="GL376" s="966"/>
      <c r="GM376" s="901"/>
      <c r="GP376" s="911" t="s">
        <v>377</v>
      </c>
      <c r="GQ376" s="912" t="s">
        <v>705</v>
      </c>
      <c r="GR376" s="913"/>
      <c r="GS376" s="914"/>
      <c r="GT376" s="915"/>
      <c r="GU376" s="916"/>
      <c r="GV376" s="1170"/>
      <c r="GW376" s="898"/>
      <c r="GX376" s="898"/>
      <c r="GY376" s="899"/>
      <c r="GZ376" s="899"/>
      <c r="HA376" s="899"/>
      <c r="HB376" s="899"/>
      <c r="HC376" s="966"/>
      <c r="HD376" s="901"/>
      <c r="HG376" s="911" t="s">
        <v>377</v>
      </c>
      <c r="HH376" s="912" t="s">
        <v>705</v>
      </c>
      <c r="HI376" s="913"/>
      <c r="HJ376" s="914"/>
      <c r="HK376" s="915"/>
      <c r="HL376" s="916"/>
      <c r="HM376" s="1170"/>
      <c r="HN376" s="898"/>
      <c r="HO376" s="898"/>
      <c r="HP376" s="899"/>
      <c r="HQ376" s="899"/>
      <c r="HR376" s="899"/>
      <c r="HS376" s="899"/>
      <c r="HT376" s="966"/>
      <c r="HU376" s="901"/>
      <c r="HX376" s="911" t="s">
        <v>377</v>
      </c>
      <c r="HY376" s="912" t="s">
        <v>705</v>
      </c>
      <c r="HZ376" s="913"/>
      <c r="IA376" s="914"/>
      <c r="IB376" s="915"/>
      <c r="IC376" s="916"/>
      <c r="ID376" s="1170"/>
      <c r="IE376" s="898"/>
      <c r="IF376" s="898"/>
      <c r="IG376" s="899"/>
      <c r="IH376" s="899"/>
      <c r="II376" s="899"/>
      <c r="IJ376" s="899"/>
      <c r="IK376" s="966"/>
      <c r="IL376" s="901"/>
      <c r="IO376" s="911" t="s">
        <v>377</v>
      </c>
      <c r="IP376" s="912" t="s">
        <v>705</v>
      </c>
      <c r="IQ376" s="913"/>
      <c r="IR376" s="914"/>
      <c r="IS376" s="915"/>
      <c r="IT376" s="916"/>
      <c r="IU376" s="1170"/>
      <c r="IV376" s="898"/>
      <c r="IW376" s="898"/>
      <c r="IX376" s="899"/>
      <c r="IY376" s="899"/>
      <c r="IZ376" s="899"/>
      <c r="JA376" s="899"/>
      <c r="JB376" s="966"/>
      <c r="JC376" s="901"/>
      <c r="JF376" s="911" t="s">
        <v>377</v>
      </c>
      <c r="JG376" s="912" t="s">
        <v>705</v>
      </c>
      <c r="JH376" s="913"/>
      <c r="JI376" s="914"/>
      <c r="JJ376" s="915"/>
      <c r="JK376" s="916"/>
      <c r="JL376" s="1170"/>
      <c r="JM376" s="898"/>
      <c r="JN376" s="898"/>
      <c r="JO376" s="899"/>
      <c r="JP376" s="899"/>
      <c r="JQ376" s="899"/>
      <c r="JR376" s="899"/>
      <c r="JS376" s="966"/>
      <c r="JT376" s="901"/>
      <c r="JW376" s="911" t="s">
        <v>377</v>
      </c>
      <c r="JX376" s="912" t="s">
        <v>705</v>
      </c>
      <c r="JY376" s="913"/>
      <c r="JZ376" s="914"/>
      <c r="KA376" s="915"/>
      <c r="KB376" s="916"/>
      <c r="KC376" s="1170"/>
      <c r="KD376" s="898"/>
      <c r="KE376" s="898"/>
      <c r="KF376" s="899"/>
      <c r="KG376" s="899"/>
      <c r="KH376" s="899"/>
      <c r="KI376" s="899"/>
      <c r="KJ376" s="966"/>
      <c r="KK376" s="901"/>
      <c r="KN376" s="911" t="s">
        <v>377</v>
      </c>
      <c r="KO376" s="912" t="s">
        <v>705</v>
      </c>
      <c r="KP376" s="913"/>
      <c r="KQ376" s="914"/>
      <c r="KR376" s="915"/>
      <c r="KS376" s="916"/>
      <c r="KT376" s="1170"/>
      <c r="KU376" s="898"/>
      <c r="KV376" s="898"/>
      <c r="KW376" s="899"/>
      <c r="KX376" s="899"/>
      <c r="KY376" s="899"/>
      <c r="KZ376" s="899"/>
      <c r="LA376" s="966"/>
      <c r="LB376" s="901"/>
      <c r="LE376" s="911" t="s">
        <v>377</v>
      </c>
      <c r="LF376" s="912" t="s">
        <v>705</v>
      </c>
      <c r="LG376" s="913"/>
      <c r="LH376" s="914"/>
      <c r="LI376" s="992">
        <v>0</v>
      </c>
      <c r="LJ376" s="993"/>
      <c r="LK376" s="1170"/>
      <c r="LL376" s="898"/>
      <c r="LM376" s="898"/>
      <c r="LN376" s="899"/>
      <c r="LO376" s="899"/>
      <c r="LP376" s="899"/>
      <c r="LQ376" s="899"/>
      <c r="LR376" s="966"/>
      <c r="LS376" s="901"/>
      <c r="LV376" s="911" t="s">
        <v>377</v>
      </c>
      <c r="LW376" s="912" t="s">
        <v>705</v>
      </c>
      <c r="LX376" s="913"/>
      <c r="LY376" s="914"/>
      <c r="LZ376" s="915"/>
      <c r="MA376" s="916"/>
      <c r="MB376" s="1170"/>
      <c r="MC376" s="898"/>
      <c r="MD376" s="898"/>
      <c r="ME376" s="899"/>
      <c r="MF376" s="899"/>
      <c r="MG376" s="899"/>
      <c r="MH376" s="899"/>
      <c r="MI376" s="966"/>
      <c r="MJ376" s="901"/>
      <c r="MM376" s="911" t="s">
        <v>377</v>
      </c>
      <c r="MN376" s="912" t="s">
        <v>705</v>
      </c>
      <c r="MO376" s="913"/>
      <c r="MP376" s="914"/>
      <c r="MQ376" s="915"/>
      <c r="MR376" s="916"/>
      <c r="MS376" s="1170"/>
      <c r="MT376" s="898"/>
      <c r="MU376" s="898"/>
      <c r="MV376" s="899"/>
      <c r="MW376" s="899"/>
      <c r="MX376" s="899"/>
      <c r="MY376" s="899"/>
      <c r="MZ376" s="966"/>
      <c r="NA376" s="901"/>
      <c r="ND376" s="994" t="s">
        <v>377</v>
      </c>
      <c r="NE376" s="995" t="s">
        <v>705</v>
      </c>
      <c r="NF376" s="996"/>
      <c r="NG376" s="997"/>
      <c r="NH376" s="1171"/>
      <c r="NI376" s="999"/>
      <c r="NJ376" s="1170"/>
      <c r="NK376" s="898"/>
      <c r="NL376" s="898"/>
      <c r="NM376" s="899"/>
      <c r="NN376" s="899"/>
      <c r="NO376" s="899"/>
      <c r="NP376" s="899"/>
      <c r="NQ376" s="966"/>
      <c r="NR376" s="901"/>
      <c r="NU376" s="1000" t="s">
        <v>377</v>
      </c>
      <c r="NV376" s="1001" t="s">
        <v>705</v>
      </c>
      <c r="NW376" s="1002"/>
      <c r="NX376" s="1003"/>
      <c r="NY376" s="1004"/>
      <c r="NZ376" s="1005"/>
      <c r="OA376" s="1170"/>
      <c r="OB376" s="898"/>
      <c r="OC376" s="898"/>
      <c r="OD376" s="899"/>
      <c r="OE376" s="899"/>
      <c r="OF376" s="899"/>
      <c r="OG376" s="899"/>
      <c r="OH376" s="966"/>
      <c r="OI376" s="901"/>
      <c r="OL376" s="911" t="s">
        <v>377</v>
      </c>
      <c r="OM376" s="912" t="s">
        <v>705</v>
      </c>
      <c r="ON376" s="913"/>
      <c r="OO376" s="914"/>
      <c r="OP376" s="915"/>
      <c r="OQ376" s="916"/>
      <c r="OR376" s="1170"/>
      <c r="OS376" s="898"/>
      <c r="OT376" s="898"/>
      <c r="OU376" s="899"/>
      <c r="OV376" s="899"/>
      <c r="OW376" s="899"/>
      <c r="OX376" s="899"/>
      <c r="OY376" s="966"/>
      <c r="OZ376" s="901"/>
      <c r="PC376" s="911" t="s">
        <v>377</v>
      </c>
      <c r="PD376" s="912" t="s">
        <v>705</v>
      </c>
      <c r="PE376" s="913"/>
      <c r="PF376" s="914"/>
      <c r="PG376" s="932"/>
      <c r="PH376" s="933"/>
      <c r="PI376" s="1170"/>
      <c r="PJ376" s="898"/>
      <c r="PK376" s="898"/>
      <c r="PL376" s="899"/>
      <c r="PM376" s="899"/>
      <c r="PN376" s="899"/>
      <c r="PO376" s="899"/>
      <c r="PP376" s="966"/>
      <c r="PQ376" s="901"/>
      <c r="PT376" s="911" t="s">
        <v>377</v>
      </c>
      <c r="PU376" s="912" t="s">
        <v>705</v>
      </c>
      <c r="PV376" s="913"/>
      <c r="PW376" s="914"/>
      <c r="PX376" s="915"/>
      <c r="PY376" s="916"/>
      <c r="PZ376" s="1170"/>
      <c r="QA376" s="898"/>
      <c r="QB376" s="898"/>
      <c r="QC376" s="899"/>
      <c r="QD376" s="899"/>
      <c r="QE376" s="899"/>
      <c r="QF376" s="899"/>
      <c r="QG376" s="966"/>
      <c r="QH376" s="901"/>
      <c r="QK376" s="911" t="s">
        <v>377</v>
      </c>
      <c r="QL376" s="912" t="s">
        <v>705</v>
      </c>
      <c r="QM376" s="913"/>
      <c r="QN376" s="914"/>
      <c r="QO376" s="992">
        <v>0</v>
      </c>
      <c r="QP376" s="993"/>
      <c r="QQ376" s="1170"/>
      <c r="QR376" s="898"/>
      <c r="QS376" s="898"/>
      <c r="QT376" s="899"/>
      <c r="QU376" s="899"/>
      <c r="QV376" s="899"/>
      <c r="QW376" s="899"/>
      <c r="QX376" s="966"/>
      <c r="QY376" s="901"/>
      <c r="RB376" s="455"/>
      <c r="RC376" s="428"/>
      <c r="RD376" s="464"/>
      <c r="RE376" s="430"/>
      <c r="RF376" s="440"/>
      <c r="RG376" s="416"/>
      <c r="RH376" s="416"/>
      <c r="RI376" s="898" t="e">
        <f t="shared" si="6780"/>
        <v>#N/A</v>
      </c>
      <c r="RJ376" s="898" t="e">
        <f t="shared" si="6781"/>
        <v>#N/A</v>
      </c>
      <c r="RK376" s="899" t="e">
        <f t="shared" si="6782"/>
        <v>#N/A</v>
      </c>
      <c r="RL376" s="899">
        <f t="shared" si="6783"/>
        <v>0</v>
      </c>
      <c r="RM376" s="899">
        <f t="shared" si="6784"/>
        <v>0</v>
      </c>
      <c r="RN376" s="899" t="e">
        <f t="shared" si="6785"/>
        <v>#N/A</v>
      </c>
      <c r="RO376" s="966">
        <f t="shared" si="6786"/>
        <v>0</v>
      </c>
      <c r="RP376" s="901">
        <f t="shared" si="6787"/>
        <v>0</v>
      </c>
      <c r="RS376" s="455"/>
      <c r="RT376" s="428"/>
      <c r="RU376" s="464"/>
      <c r="RV376" s="430"/>
      <c r="RW376" s="440"/>
      <c r="RX376" s="416"/>
      <c r="RY376" s="416"/>
      <c r="RZ376" s="898" t="e">
        <f t="shared" si="6788"/>
        <v>#N/A</v>
      </c>
      <c r="SA376" s="898" t="e">
        <f t="shared" si="6789"/>
        <v>#N/A</v>
      </c>
      <c r="SB376" s="899" t="e">
        <f t="shared" si="6790"/>
        <v>#N/A</v>
      </c>
      <c r="SC376" s="899">
        <f t="shared" si="6791"/>
        <v>0</v>
      </c>
      <c r="SD376" s="899">
        <f t="shared" si="6792"/>
        <v>0</v>
      </c>
      <c r="SE376" s="899" t="e">
        <f t="shared" si="6793"/>
        <v>#N/A</v>
      </c>
      <c r="SF376" s="966">
        <f t="shared" si="6794"/>
        <v>0</v>
      </c>
      <c r="SG376" s="901">
        <f t="shared" si="6795"/>
        <v>0</v>
      </c>
      <c r="SJ376" s="455"/>
      <c r="SK376" s="428"/>
      <c r="SL376" s="464"/>
      <c r="SM376" s="430"/>
      <c r="SN376" s="440"/>
      <c r="SO376" s="416"/>
      <c r="SP376" s="416"/>
      <c r="SQ376" s="898" t="e">
        <f t="shared" si="6796"/>
        <v>#N/A</v>
      </c>
      <c r="SR376" s="898" t="e">
        <f t="shared" si="6797"/>
        <v>#N/A</v>
      </c>
      <c r="SS376" s="899" t="e">
        <f t="shared" si="6798"/>
        <v>#N/A</v>
      </c>
      <c r="ST376" s="899">
        <f t="shared" si="6799"/>
        <v>0</v>
      </c>
      <c r="SU376" s="899">
        <f t="shared" si="6800"/>
        <v>0</v>
      </c>
      <c r="SV376" s="899" t="e">
        <f t="shared" si="6801"/>
        <v>#N/A</v>
      </c>
      <c r="SW376" s="966">
        <f t="shared" si="6802"/>
        <v>0</v>
      </c>
      <c r="SX376" s="901">
        <f t="shared" si="6803"/>
        <v>0</v>
      </c>
    </row>
    <row r="377" spans="2:518" ht="78.75" customHeight="1" thickTop="1" thickBot="1">
      <c r="B377" s="958" t="s">
        <v>1022</v>
      </c>
      <c r="C377" s="1190" t="s">
        <v>706</v>
      </c>
      <c r="D377" s="1179" t="s">
        <v>147</v>
      </c>
      <c r="E377" s="1180">
        <v>260</v>
      </c>
      <c r="F377" s="1015"/>
      <c r="G377" s="1025">
        <f>ROUND(E377*F377,0)</f>
        <v>0</v>
      </c>
      <c r="H377" s="1289"/>
      <c r="K377" s="958" t="s">
        <v>1022</v>
      </c>
      <c r="L377" s="1190" t="s">
        <v>706</v>
      </c>
      <c r="M377" s="1179" t="s">
        <v>147</v>
      </c>
      <c r="N377" s="1180">
        <v>260</v>
      </c>
      <c r="O377" s="1017">
        <v>90100</v>
      </c>
      <c r="P377" s="1025">
        <f>ROUND(N377*O377,0)</f>
        <v>23426000</v>
      </c>
      <c r="Q377" s="1289"/>
      <c r="R377" s="898">
        <f>IF(EXACT(VLOOKUP(K377,OFERTA_0,2,FALSE),L377),1,0)</f>
        <v>1</v>
      </c>
      <c r="S377" s="898">
        <f>IF(EXACT(VLOOKUP(K377,OFERTA_0,3,FALSE),M377),1,0)</f>
        <v>1</v>
      </c>
      <c r="T377" s="899">
        <f>IF(EXACT(VLOOKUP(K377,OFERTA_0,4,FALSE),N377),1,0)</f>
        <v>1</v>
      </c>
      <c r="U377" s="899">
        <f>IF(O377=0,0,1)</f>
        <v>1</v>
      </c>
      <c r="V377" s="899">
        <f>IF(P377=0,0,1)</f>
        <v>1</v>
      </c>
      <c r="W377" s="899">
        <f>PRODUCT(R377:V377)</f>
        <v>1</v>
      </c>
      <c r="X377" s="966">
        <f>ROUND(P377,0)</f>
        <v>23426000</v>
      </c>
      <c r="Y377" s="901">
        <f>P377-X377</f>
        <v>0</v>
      </c>
      <c r="Z377" s="872"/>
      <c r="AA377" s="872"/>
      <c r="AB377" s="958" t="s">
        <v>1022</v>
      </c>
      <c r="AC377" s="1190" t="s">
        <v>706</v>
      </c>
      <c r="AD377" s="1179" t="s">
        <v>147</v>
      </c>
      <c r="AE377" s="1180">
        <v>260</v>
      </c>
      <c r="AF377" s="1015">
        <v>94000</v>
      </c>
      <c r="AG377" s="1025">
        <f>ROUND(AE377*AF377,0)</f>
        <v>24440000</v>
      </c>
      <c r="AH377" s="1289"/>
      <c r="AI377" s="898">
        <f>IF(EXACT(VLOOKUP(AB377,OFERTA_0,2,FALSE),AC377),1,0)</f>
        <v>1</v>
      </c>
      <c r="AJ377" s="898">
        <f>IF(EXACT(VLOOKUP(AB377,OFERTA_0,3,FALSE),AD377),1,0)</f>
        <v>1</v>
      </c>
      <c r="AK377" s="899">
        <f>IF(EXACT(VLOOKUP(AB377,OFERTA_0,4,FALSE),AE377),1,0)</f>
        <v>1</v>
      </c>
      <c r="AL377" s="899">
        <f>IF(AF377=0,0,1)</f>
        <v>1</v>
      </c>
      <c r="AM377" s="899">
        <f>IF(AG377=0,0,1)</f>
        <v>1</v>
      </c>
      <c r="AN377" s="899">
        <f>PRODUCT(AI377:AM377)</f>
        <v>1</v>
      </c>
      <c r="AO377" s="966">
        <f>ROUND(AG377,0)</f>
        <v>24440000</v>
      </c>
      <c r="AP377" s="901">
        <f>AG377-AO377</f>
        <v>0</v>
      </c>
      <c r="AQ377" s="872"/>
      <c r="AR377" s="872"/>
      <c r="AS377" s="958" t="s">
        <v>1022</v>
      </c>
      <c r="AT377" s="1191" t="s">
        <v>706</v>
      </c>
      <c r="AU377" s="1179" t="s">
        <v>147</v>
      </c>
      <c r="AV377" s="1180">
        <v>260</v>
      </c>
      <c r="AW377" s="1019">
        <v>98000</v>
      </c>
      <c r="AX377" s="1026">
        <f>ROUND(AV377*AW377,0)</f>
        <v>25480000</v>
      </c>
      <c r="AY377" s="1289"/>
      <c r="AZ377" s="898">
        <f>IF(EXACT(VLOOKUP(AS377,OFERTA_0,2,FALSE),AT377),1,0)</f>
        <v>1</v>
      </c>
      <c r="BA377" s="898">
        <f>IF(EXACT(VLOOKUP(AS377,OFERTA_0,3,FALSE),AU377),1,0)</f>
        <v>1</v>
      </c>
      <c r="BB377" s="899">
        <f>IF(EXACT(VLOOKUP(AS377,OFERTA_0,4,FALSE),AV377),1,0)</f>
        <v>1</v>
      </c>
      <c r="BC377" s="899">
        <f>IF(AW377=0,0,1)</f>
        <v>1</v>
      </c>
      <c r="BD377" s="899">
        <f>IF(AX377=0,0,1)</f>
        <v>1</v>
      </c>
      <c r="BE377" s="899">
        <f>PRODUCT(AZ377:BD377)</f>
        <v>1</v>
      </c>
      <c r="BF377" s="966">
        <f>ROUND(AX377,0)</f>
        <v>25480000</v>
      </c>
      <c r="BG377" s="901">
        <f>AX377-BF377</f>
        <v>0</v>
      </c>
      <c r="BJ377" s="958" t="s">
        <v>1022</v>
      </c>
      <c r="BK377" s="1190" t="s">
        <v>706</v>
      </c>
      <c r="BL377" s="1179" t="s">
        <v>147</v>
      </c>
      <c r="BM377" s="1180">
        <v>260</v>
      </c>
      <c r="BN377" s="1015">
        <v>130000</v>
      </c>
      <c r="BO377" s="1025">
        <f>ROUND(BM377*BN377,0)</f>
        <v>33800000</v>
      </c>
      <c r="BP377" s="1289"/>
      <c r="BQ377" s="898">
        <f>IF(EXACT(VLOOKUP(BJ377,OFERTA_0,2,FALSE),BK377),1,0)</f>
        <v>1</v>
      </c>
      <c r="BR377" s="898">
        <f>IF(EXACT(VLOOKUP(BJ377,OFERTA_0,3,FALSE),BL377),1,0)</f>
        <v>1</v>
      </c>
      <c r="BS377" s="899">
        <f>IF(EXACT(VLOOKUP(BJ377,OFERTA_0,4,FALSE),BM377),1,0)</f>
        <v>1</v>
      </c>
      <c r="BT377" s="899">
        <f>IF(BN377=0,0,1)</f>
        <v>1</v>
      </c>
      <c r="BU377" s="899">
        <f>IF(BO377=0,0,1)</f>
        <v>1</v>
      </c>
      <c r="BV377" s="899">
        <f>PRODUCT(BQ377:BU377)</f>
        <v>1</v>
      </c>
      <c r="BW377" s="966">
        <f>ROUND(BO377,0)</f>
        <v>33800000</v>
      </c>
      <c r="BX377" s="901">
        <f>BO377-BW377</f>
        <v>0</v>
      </c>
      <c r="CA377" s="958" t="s">
        <v>1022</v>
      </c>
      <c r="CB377" s="1190" t="s">
        <v>706</v>
      </c>
      <c r="CC377" s="1179" t="s">
        <v>147</v>
      </c>
      <c r="CD377" s="1180">
        <v>260</v>
      </c>
      <c r="CE377" s="1015">
        <v>88484</v>
      </c>
      <c r="CF377" s="1025">
        <f>ROUND(CD377*CE377,0)</f>
        <v>23005840</v>
      </c>
      <c r="CG377" s="1289"/>
      <c r="CH377" s="898">
        <f>IF(EXACT(VLOOKUP(CA377,OFERTA_0,2,FALSE),CB377),1,0)</f>
        <v>1</v>
      </c>
      <c r="CI377" s="898">
        <f>IF(EXACT(VLOOKUP(CA377,OFERTA_0,3,FALSE),CC377),1,0)</f>
        <v>1</v>
      </c>
      <c r="CJ377" s="899">
        <f>IF(EXACT(VLOOKUP(CA377,OFERTA_0,4,FALSE),CD377),1,0)</f>
        <v>1</v>
      </c>
      <c r="CK377" s="899">
        <f>IF(CE377=0,0,1)</f>
        <v>1</v>
      </c>
      <c r="CL377" s="899">
        <f>IF(CF377=0,0,1)</f>
        <v>1</v>
      </c>
      <c r="CM377" s="899">
        <f>PRODUCT(CH377:CL377)</f>
        <v>1</v>
      </c>
      <c r="CN377" s="966">
        <f>ROUND(CF377,0)</f>
        <v>23005840</v>
      </c>
      <c r="CO377" s="901">
        <f>CF377-CN377</f>
        <v>0</v>
      </c>
      <c r="CR377" s="958" t="s">
        <v>1022</v>
      </c>
      <c r="CS377" s="1190" t="s">
        <v>706</v>
      </c>
      <c r="CT377" s="1179" t="s">
        <v>147</v>
      </c>
      <c r="CU377" s="1180">
        <v>260</v>
      </c>
      <c r="CV377" s="1015">
        <v>67000</v>
      </c>
      <c r="CW377" s="1025">
        <f>ROUND(CU377*CV377,0)</f>
        <v>17420000</v>
      </c>
      <c r="CX377" s="1289"/>
      <c r="CY377" s="898">
        <f>IF(EXACT(VLOOKUP(CR377,OFERTA_0,2,FALSE),CS377),1,0)</f>
        <v>1</v>
      </c>
      <c r="CZ377" s="898">
        <f>IF(EXACT(VLOOKUP(CR377,OFERTA_0,3,FALSE),CT377),1,0)</f>
        <v>1</v>
      </c>
      <c r="DA377" s="899">
        <f>IF(EXACT(VLOOKUP(CR377,OFERTA_0,4,FALSE),CU377),1,0)</f>
        <v>1</v>
      </c>
      <c r="DB377" s="899">
        <f>IF(CV377=0,0,1)</f>
        <v>1</v>
      </c>
      <c r="DC377" s="899">
        <f>IF(CW377=0,0,1)</f>
        <v>1</v>
      </c>
      <c r="DD377" s="899">
        <f>PRODUCT(CY377:DC377)</f>
        <v>1</v>
      </c>
      <c r="DE377" s="966">
        <f>ROUND(CW377,0)</f>
        <v>17420000</v>
      </c>
      <c r="DF377" s="901">
        <f>CW377-DE377</f>
        <v>0</v>
      </c>
      <c r="DI377" s="958" t="s">
        <v>1022</v>
      </c>
      <c r="DJ377" s="1190" t="s">
        <v>706</v>
      </c>
      <c r="DK377" s="1179" t="s">
        <v>147</v>
      </c>
      <c r="DL377" s="1180">
        <v>260</v>
      </c>
      <c r="DM377" s="1015">
        <v>106994</v>
      </c>
      <c r="DN377" s="1025">
        <f>ROUND(DL377*DM377,0)</f>
        <v>27818440</v>
      </c>
      <c r="DO377" s="1289"/>
      <c r="DP377" s="898">
        <f>IF(EXACT(VLOOKUP(DI377,OFERTA_0,2,FALSE),DJ377),1,0)</f>
        <v>1</v>
      </c>
      <c r="DQ377" s="898">
        <f>IF(EXACT(VLOOKUP(DI377,OFERTA_0,3,FALSE),DK377),1,0)</f>
        <v>1</v>
      </c>
      <c r="DR377" s="899">
        <f>IF(EXACT(VLOOKUP(DI377,OFERTA_0,4,FALSE),DL377),1,0)</f>
        <v>1</v>
      </c>
      <c r="DS377" s="899">
        <f>IF(DM377=0,0,1)</f>
        <v>1</v>
      </c>
      <c r="DT377" s="899">
        <f>IF(DN377=0,0,1)</f>
        <v>1</v>
      </c>
      <c r="DU377" s="899">
        <f>PRODUCT(DP377:DT377)</f>
        <v>1</v>
      </c>
      <c r="DV377" s="966">
        <f>ROUND(DN377,0)</f>
        <v>27818440</v>
      </c>
      <c r="DW377" s="901">
        <f>DN377-DV377</f>
        <v>0</v>
      </c>
      <c r="DZ377" s="958" t="s">
        <v>1022</v>
      </c>
      <c r="EA377" s="1190" t="s">
        <v>706</v>
      </c>
      <c r="EB377" s="1179" t="s">
        <v>147</v>
      </c>
      <c r="EC377" s="1180">
        <v>260</v>
      </c>
      <c r="ED377" s="1015">
        <v>40699</v>
      </c>
      <c r="EE377" s="1025">
        <f>ROUND(EC377*ED377,0)</f>
        <v>10581740</v>
      </c>
      <c r="EF377" s="1289"/>
      <c r="EG377" s="898">
        <f>IF(EXACT(VLOOKUP(DZ377,OFERTA_0,2,FALSE),EA377),1,0)</f>
        <v>1</v>
      </c>
      <c r="EH377" s="898">
        <f>IF(EXACT(VLOOKUP(DZ377,OFERTA_0,3,FALSE),EB377),1,0)</f>
        <v>1</v>
      </c>
      <c r="EI377" s="899">
        <f>IF(EXACT(VLOOKUP(DZ377,OFERTA_0,4,FALSE),EC377),1,0)</f>
        <v>1</v>
      </c>
      <c r="EJ377" s="899">
        <f>IF(ED377=0,0,1)</f>
        <v>1</v>
      </c>
      <c r="EK377" s="899">
        <f>IF(EE377=0,0,1)</f>
        <v>1</v>
      </c>
      <c r="EL377" s="899">
        <f>PRODUCT(EG377:EK377)</f>
        <v>1</v>
      </c>
      <c r="EM377" s="966">
        <f>ROUND(EE377,0)</f>
        <v>10581740</v>
      </c>
      <c r="EN377" s="901">
        <f>EE377-EM377</f>
        <v>0</v>
      </c>
      <c r="EQ377" s="958" t="s">
        <v>1022</v>
      </c>
      <c r="ER377" s="1190" t="s">
        <v>706</v>
      </c>
      <c r="ES377" s="1179" t="s">
        <v>147</v>
      </c>
      <c r="ET377" s="1180">
        <v>260</v>
      </c>
      <c r="EU377" s="1015">
        <v>89100</v>
      </c>
      <c r="EV377" s="1025">
        <f>ROUND(ET377*EU377,0)</f>
        <v>23166000</v>
      </c>
      <c r="EW377" s="1289"/>
      <c r="EX377" s="898">
        <f>IF(EXACT(VLOOKUP(EQ377,OFERTA_0,2,FALSE),ER377),1,0)</f>
        <v>1</v>
      </c>
      <c r="EY377" s="898">
        <f>IF(EXACT(VLOOKUP(EQ377,OFERTA_0,3,FALSE),ES377),1,0)</f>
        <v>1</v>
      </c>
      <c r="EZ377" s="899">
        <f>IF(EXACT(VLOOKUP(EQ377,OFERTA_0,4,FALSE),ET377),1,0)</f>
        <v>1</v>
      </c>
      <c r="FA377" s="899">
        <f>IF(EU377=0,0,1)</f>
        <v>1</v>
      </c>
      <c r="FB377" s="899">
        <f>IF(EV377=0,0,1)</f>
        <v>1</v>
      </c>
      <c r="FC377" s="899">
        <f>PRODUCT(EX377:FB377)</f>
        <v>1</v>
      </c>
      <c r="FD377" s="966">
        <f>ROUND(EV377,0)</f>
        <v>23166000</v>
      </c>
      <c r="FE377" s="901">
        <f>EV377-FD377</f>
        <v>0</v>
      </c>
      <c r="FH377" s="958"/>
      <c r="FI377" s="1190"/>
      <c r="FJ377" s="1179"/>
      <c r="FK377" s="1180"/>
      <c r="FL377" s="1015"/>
      <c r="FM377" s="1025">
        <f>ROUND(FK377*FL377,0)</f>
        <v>0</v>
      </c>
      <c r="FN377" s="1289"/>
      <c r="FO377" s="898" t="e">
        <f>IF(EXACT(VLOOKUP(FH377,OFERTA_0,2,FALSE),FI377),1,0)</f>
        <v>#N/A</v>
      </c>
      <c r="FP377" s="898" t="e">
        <f>IF(EXACT(VLOOKUP(FH377,OFERTA_0,3,FALSE),FJ377),1,0)</f>
        <v>#N/A</v>
      </c>
      <c r="FQ377" s="899" t="e">
        <f>IF(EXACT(VLOOKUP(FH377,OFERTA_0,4,FALSE),FK377),1,0)</f>
        <v>#N/A</v>
      </c>
      <c r="FR377" s="899">
        <f>IF(FL377=0,0,1)</f>
        <v>0</v>
      </c>
      <c r="FS377" s="899">
        <f>IF(FM377=0,0,1)</f>
        <v>0</v>
      </c>
      <c r="FT377" s="899" t="e">
        <f>PRODUCT(FO377:FS377)</f>
        <v>#N/A</v>
      </c>
      <c r="FU377" s="966">
        <f>ROUND(FM377,0)</f>
        <v>0</v>
      </c>
      <c r="FV377" s="901">
        <f>FM377-FU377</f>
        <v>0</v>
      </c>
      <c r="FY377" s="958" t="s">
        <v>1022</v>
      </c>
      <c r="FZ377" s="1190" t="s">
        <v>706</v>
      </c>
      <c r="GA377" s="1179" t="s">
        <v>147</v>
      </c>
      <c r="GB377" s="1180">
        <v>260</v>
      </c>
      <c r="GC377" s="1017">
        <v>90800</v>
      </c>
      <c r="GD377" s="1025">
        <f>ROUND(GB377*GC377,0)</f>
        <v>23608000</v>
      </c>
      <c r="GE377" s="1289"/>
      <c r="GF377" s="898">
        <f>IF(EXACT(VLOOKUP(FY377,OFERTA_0,2,FALSE),FZ377),1,0)</f>
        <v>1</v>
      </c>
      <c r="GG377" s="898">
        <f>IF(EXACT(VLOOKUP(FY377,OFERTA_0,3,FALSE),GA377),1,0)</f>
        <v>1</v>
      </c>
      <c r="GH377" s="899">
        <f>IF(EXACT(VLOOKUP(FY377,OFERTA_0,4,FALSE),GB377),1,0)</f>
        <v>1</v>
      </c>
      <c r="GI377" s="899">
        <f>IF(GC377=0,0,1)</f>
        <v>1</v>
      </c>
      <c r="GJ377" s="899">
        <f>IF(GD377=0,0,1)</f>
        <v>1</v>
      </c>
      <c r="GK377" s="899">
        <f>PRODUCT(GF377:GJ377)</f>
        <v>1</v>
      </c>
      <c r="GL377" s="966">
        <f>ROUND(GD377,0)</f>
        <v>23608000</v>
      </c>
      <c r="GM377" s="901">
        <f>GD377-GL377</f>
        <v>0</v>
      </c>
      <c r="GP377" s="958" t="s">
        <v>1022</v>
      </c>
      <c r="GQ377" s="1190" t="s">
        <v>706</v>
      </c>
      <c r="GR377" s="1179" t="s">
        <v>147</v>
      </c>
      <c r="GS377" s="1180">
        <v>260</v>
      </c>
      <c r="GT377" s="1015">
        <v>89030</v>
      </c>
      <c r="GU377" s="1025">
        <f>ROUND(GS377*GT377,0)</f>
        <v>23147800</v>
      </c>
      <c r="GV377" s="1289"/>
      <c r="GW377" s="898">
        <f>IF(EXACT(VLOOKUP(GP377,OFERTA_0,2,FALSE),GQ377),1,0)</f>
        <v>1</v>
      </c>
      <c r="GX377" s="898">
        <f>IF(EXACT(VLOOKUP(GP377,OFERTA_0,3,FALSE),GR377),1,0)</f>
        <v>1</v>
      </c>
      <c r="GY377" s="899">
        <f>IF(EXACT(VLOOKUP(GP377,OFERTA_0,4,FALSE),GS377),1,0)</f>
        <v>1</v>
      </c>
      <c r="GZ377" s="899">
        <f>IF(GT377=0,0,1)</f>
        <v>1</v>
      </c>
      <c r="HA377" s="899">
        <f>IF(GU377=0,0,1)</f>
        <v>1</v>
      </c>
      <c r="HB377" s="899">
        <f>PRODUCT(GW377:HA377)</f>
        <v>1</v>
      </c>
      <c r="HC377" s="966">
        <f>ROUND(GU377,0)</f>
        <v>23147800</v>
      </c>
      <c r="HD377" s="901">
        <f>GU377-HC377</f>
        <v>0</v>
      </c>
      <c r="HG377" s="958" t="s">
        <v>1022</v>
      </c>
      <c r="HH377" s="1190" t="s">
        <v>706</v>
      </c>
      <c r="HI377" s="1179" t="s">
        <v>147</v>
      </c>
      <c r="HJ377" s="1180">
        <v>260</v>
      </c>
      <c r="HK377" s="1015">
        <v>101480</v>
      </c>
      <c r="HL377" s="1025">
        <f>ROUND(HJ377*HK377,0)</f>
        <v>26384800</v>
      </c>
      <c r="HM377" s="1289"/>
      <c r="HN377" s="898">
        <f>IF(EXACT(VLOOKUP(HG377,OFERTA_0,2,FALSE),HH377),1,0)</f>
        <v>1</v>
      </c>
      <c r="HO377" s="898">
        <f>IF(EXACT(VLOOKUP(HG377,OFERTA_0,3,FALSE),HI377),1,0)</f>
        <v>1</v>
      </c>
      <c r="HP377" s="899">
        <f>IF(EXACT(VLOOKUP(HG377,OFERTA_0,4,FALSE),HJ377),1,0)</f>
        <v>1</v>
      </c>
      <c r="HQ377" s="899">
        <f>IF(HK377=0,0,1)</f>
        <v>1</v>
      </c>
      <c r="HR377" s="899">
        <f>IF(HL377=0,0,1)</f>
        <v>1</v>
      </c>
      <c r="HS377" s="899">
        <f>PRODUCT(HN377:HR377)</f>
        <v>1</v>
      </c>
      <c r="HT377" s="966">
        <f>ROUND(HL377,0)</f>
        <v>26384800</v>
      </c>
      <c r="HU377" s="901">
        <f>HL377-HT377</f>
        <v>0</v>
      </c>
      <c r="HX377" s="958" t="s">
        <v>1022</v>
      </c>
      <c r="HY377" s="1190" t="s">
        <v>706</v>
      </c>
      <c r="HZ377" s="1179" t="s">
        <v>147</v>
      </c>
      <c r="IA377" s="1180">
        <v>260</v>
      </c>
      <c r="IB377" s="1020">
        <v>54321</v>
      </c>
      <c r="IC377" s="1027">
        <f>ROUND(IA377*IB377,0)</f>
        <v>14123460</v>
      </c>
      <c r="ID377" s="1289"/>
      <c r="IE377" s="898">
        <f>IF(EXACT(VLOOKUP(HX377,OFERTA_0,2,FALSE),HY377),1,0)</f>
        <v>1</v>
      </c>
      <c r="IF377" s="898">
        <f>IF(EXACT(VLOOKUP(HX377,OFERTA_0,3,FALSE),HZ377),1,0)</f>
        <v>1</v>
      </c>
      <c r="IG377" s="899">
        <f>IF(EXACT(VLOOKUP(HX377,OFERTA_0,4,FALSE),IA377),1,0)</f>
        <v>1</v>
      </c>
      <c r="IH377" s="899">
        <f>IF(IB377=0,0,1)</f>
        <v>1</v>
      </c>
      <c r="II377" s="899">
        <f>IF(IC377=0,0,1)</f>
        <v>1</v>
      </c>
      <c r="IJ377" s="899">
        <f>PRODUCT(IE377:II377)</f>
        <v>1</v>
      </c>
      <c r="IK377" s="966">
        <f>ROUND(IC377,0)</f>
        <v>14123460</v>
      </c>
      <c r="IL377" s="901">
        <f>IC377-IK377</f>
        <v>0</v>
      </c>
      <c r="IO377" s="958" t="s">
        <v>1022</v>
      </c>
      <c r="IP377" s="1190" t="s">
        <v>706</v>
      </c>
      <c r="IQ377" s="1179" t="s">
        <v>147</v>
      </c>
      <c r="IR377" s="1180">
        <v>260</v>
      </c>
      <c r="IS377" s="1015">
        <v>178495</v>
      </c>
      <c r="IT377" s="1025">
        <f>ROUND(IR377*IS377,0)</f>
        <v>46408700</v>
      </c>
      <c r="IU377" s="1289"/>
      <c r="IV377" s="898">
        <f>IF(EXACT(VLOOKUP(IO377,OFERTA_0,2,FALSE),IP377),1,0)</f>
        <v>1</v>
      </c>
      <c r="IW377" s="898">
        <f>IF(EXACT(VLOOKUP(IO377,OFERTA_0,3,FALSE),IQ377),1,0)</f>
        <v>1</v>
      </c>
      <c r="IX377" s="899">
        <f>IF(EXACT(VLOOKUP(IO377,OFERTA_0,4,FALSE),IR377),1,0)</f>
        <v>1</v>
      </c>
      <c r="IY377" s="899">
        <f>IF(IS377=0,0,1)</f>
        <v>1</v>
      </c>
      <c r="IZ377" s="899">
        <f>IF(IT377=0,0,1)</f>
        <v>1</v>
      </c>
      <c r="JA377" s="899">
        <f>PRODUCT(IV377:IZ377)</f>
        <v>1</v>
      </c>
      <c r="JB377" s="966">
        <f>ROUND(IT377,0)</f>
        <v>46408700</v>
      </c>
      <c r="JC377" s="901">
        <f>IT377-JB377</f>
        <v>0</v>
      </c>
      <c r="JF377" s="958" t="s">
        <v>1022</v>
      </c>
      <c r="JG377" s="1190" t="s">
        <v>706</v>
      </c>
      <c r="JH377" s="1179" t="s">
        <v>147</v>
      </c>
      <c r="JI377" s="1180">
        <v>260</v>
      </c>
      <c r="JJ377" s="1015">
        <v>98000</v>
      </c>
      <c r="JK377" s="1025">
        <f>ROUND(JI377*JJ377,0)</f>
        <v>25480000</v>
      </c>
      <c r="JL377" s="1289"/>
      <c r="JM377" s="898">
        <f>IF(EXACT(VLOOKUP(JF377,OFERTA_0,2,FALSE),JG377),1,0)</f>
        <v>1</v>
      </c>
      <c r="JN377" s="898">
        <f>IF(EXACT(VLOOKUP(JF377,OFERTA_0,3,FALSE),JH377),1,0)</f>
        <v>1</v>
      </c>
      <c r="JO377" s="899">
        <f>IF(EXACT(VLOOKUP(JF377,OFERTA_0,4,FALSE),JI377),1,0)</f>
        <v>1</v>
      </c>
      <c r="JP377" s="899">
        <f>IF(JJ377=0,0,1)</f>
        <v>1</v>
      </c>
      <c r="JQ377" s="899">
        <f>IF(JK377=0,0,1)</f>
        <v>1</v>
      </c>
      <c r="JR377" s="899">
        <f>PRODUCT(JM377:JQ377)</f>
        <v>1</v>
      </c>
      <c r="JS377" s="966">
        <f>ROUND(JK377,0)</f>
        <v>25480000</v>
      </c>
      <c r="JT377" s="901">
        <f>JK377-JS377</f>
        <v>0</v>
      </c>
      <c r="JW377" s="958" t="s">
        <v>1022</v>
      </c>
      <c r="JX377" s="1190" t="s">
        <v>706</v>
      </c>
      <c r="JY377" s="1179" t="s">
        <v>147</v>
      </c>
      <c r="JZ377" s="1180">
        <v>260</v>
      </c>
      <c r="KA377" s="1015">
        <v>111997.4328</v>
      </c>
      <c r="KB377" s="1025">
        <f>ROUND(JZ377*KA377,0)</f>
        <v>29119333</v>
      </c>
      <c r="KC377" s="1289"/>
      <c r="KD377" s="898">
        <f>IF(EXACT(VLOOKUP(JW377,OFERTA_0,2,FALSE),JX377),1,0)</f>
        <v>1</v>
      </c>
      <c r="KE377" s="898">
        <f>IF(EXACT(VLOOKUP(JW377,OFERTA_0,3,FALSE),JY377),1,0)</f>
        <v>1</v>
      </c>
      <c r="KF377" s="899">
        <f>IF(EXACT(VLOOKUP(JW377,OFERTA_0,4,FALSE),JZ377),1,0)</f>
        <v>1</v>
      </c>
      <c r="KG377" s="899">
        <f>IF(KA377=0,0,1)</f>
        <v>1</v>
      </c>
      <c r="KH377" s="899">
        <f>IF(KB377=0,0,1)</f>
        <v>1</v>
      </c>
      <c r="KI377" s="899">
        <f>PRODUCT(KD377:KH377)</f>
        <v>1</v>
      </c>
      <c r="KJ377" s="966">
        <f>ROUND(KB377,0)</f>
        <v>29119333</v>
      </c>
      <c r="KK377" s="901">
        <f>KB377-KJ377</f>
        <v>0</v>
      </c>
      <c r="KN377" s="958" t="s">
        <v>1022</v>
      </c>
      <c r="KO377" s="1190" t="s">
        <v>706</v>
      </c>
      <c r="KP377" s="1179" t="s">
        <v>147</v>
      </c>
      <c r="KQ377" s="1180">
        <v>260</v>
      </c>
      <c r="KR377" s="1015">
        <v>97500</v>
      </c>
      <c r="KS377" s="1025">
        <f>ROUND(KQ377*KR377,0)</f>
        <v>25350000</v>
      </c>
      <c r="KT377" s="1289"/>
      <c r="KU377" s="898">
        <f>IF(EXACT(VLOOKUP(KN377,OFERTA_0,2,FALSE),KO377),1,0)</f>
        <v>1</v>
      </c>
      <c r="KV377" s="898">
        <f>IF(EXACT(VLOOKUP(KN377,OFERTA_0,3,FALSE),KP377),1,0)</f>
        <v>1</v>
      </c>
      <c r="KW377" s="899">
        <f>IF(EXACT(VLOOKUP(KN377,OFERTA_0,4,FALSE),KQ377),1,0)</f>
        <v>1</v>
      </c>
      <c r="KX377" s="899">
        <f>IF(KR377=0,0,1)</f>
        <v>1</v>
      </c>
      <c r="KY377" s="899">
        <f>IF(KS377=0,0,1)</f>
        <v>1</v>
      </c>
      <c r="KZ377" s="899">
        <f>PRODUCT(KU377:KY377)</f>
        <v>1</v>
      </c>
      <c r="LA377" s="966">
        <f>ROUND(KS377,0)</f>
        <v>25350000</v>
      </c>
      <c r="LB377" s="901">
        <f>KS377-LA377</f>
        <v>0</v>
      </c>
      <c r="LE377" s="958" t="s">
        <v>1022</v>
      </c>
      <c r="LF377" s="1190" t="s">
        <v>706</v>
      </c>
      <c r="LG377" s="1179" t="s">
        <v>147</v>
      </c>
      <c r="LH377" s="1180">
        <v>260</v>
      </c>
      <c r="LI377" s="1021">
        <v>124625</v>
      </c>
      <c r="LJ377" s="1028">
        <f>ROUND(LH377*LI377,0)</f>
        <v>32402500</v>
      </c>
      <c r="LK377" s="1289"/>
      <c r="LL377" s="898">
        <f>IF(EXACT(VLOOKUP(LE377,OFERTA_0,2,FALSE),LF377),1,0)</f>
        <v>1</v>
      </c>
      <c r="LM377" s="898">
        <f>IF(EXACT(VLOOKUP(LE377,OFERTA_0,3,FALSE),LG377),1,0)</f>
        <v>1</v>
      </c>
      <c r="LN377" s="899">
        <f>IF(EXACT(VLOOKUP(LE377,OFERTA_0,4,FALSE),LH377),1,0)</f>
        <v>1</v>
      </c>
      <c r="LO377" s="899">
        <f>IF(LI377=0,0,1)</f>
        <v>1</v>
      </c>
      <c r="LP377" s="899">
        <f>IF(LJ377=0,0,1)</f>
        <v>1</v>
      </c>
      <c r="LQ377" s="899">
        <f>PRODUCT(LL377:LP377)</f>
        <v>1</v>
      </c>
      <c r="LR377" s="966">
        <f>ROUND(LJ377,0)</f>
        <v>32402500</v>
      </c>
      <c r="LS377" s="901">
        <f>LJ377-LR377</f>
        <v>0</v>
      </c>
      <c r="LV377" s="958" t="s">
        <v>1022</v>
      </c>
      <c r="LW377" s="1190" t="s">
        <v>706</v>
      </c>
      <c r="LX377" s="1179" t="s">
        <v>147</v>
      </c>
      <c r="LY377" s="1180">
        <v>260</v>
      </c>
      <c r="LZ377" s="1015">
        <v>63050</v>
      </c>
      <c r="MA377" s="1025">
        <f>ROUND(LY377*LZ377,0)</f>
        <v>16393000</v>
      </c>
      <c r="MB377" s="1289"/>
      <c r="MC377" s="898">
        <f>IF(EXACT(VLOOKUP(LV377,OFERTA_0,2,FALSE),LW377),1,0)</f>
        <v>1</v>
      </c>
      <c r="MD377" s="898">
        <f>IF(EXACT(VLOOKUP(LV377,OFERTA_0,3,FALSE),LX377),1,0)</f>
        <v>1</v>
      </c>
      <c r="ME377" s="899">
        <f>IF(EXACT(VLOOKUP(LV377,OFERTA_0,4,FALSE),LY377),1,0)</f>
        <v>1</v>
      </c>
      <c r="MF377" s="899">
        <f>IF(LZ377=0,0,1)</f>
        <v>1</v>
      </c>
      <c r="MG377" s="899">
        <f>IF(MA377=0,0,1)</f>
        <v>1</v>
      </c>
      <c r="MH377" s="899">
        <f>PRODUCT(MC377:MG377)</f>
        <v>1</v>
      </c>
      <c r="MI377" s="966">
        <f>ROUND(MA377,0)</f>
        <v>16393000</v>
      </c>
      <c r="MJ377" s="901">
        <f>MA377-MI377</f>
        <v>0</v>
      </c>
      <c r="MM377" s="958" t="s">
        <v>1022</v>
      </c>
      <c r="MN377" s="1190" t="s">
        <v>706</v>
      </c>
      <c r="MO377" s="1179" t="s">
        <v>147</v>
      </c>
      <c r="MP377" s="1180">
        <v>260</v>
      </c>
      <c r="MQ377" s="1015">
        <v>120000</v>
      </c>
      <c r="MR377" s="1025">
        <f>ROUND(MP377*MQ377,0)</f>
        <v>31200000</v>
      </c>
      <c r="MS377" s="1289"/>
      <c r="MT377" s="898">
        <f>IF(EXACT(VLOOKUP(MM377,OFERTA_0,2,FALSE),MN377),1,0)</f>
        <v>1</v>
      </c>
      <c r="MU377" s="898">
        <f>IF(EXACT(VLOOKUP(MM377,OFERTA_0,3,FALSE),MO377),1,0)</f>
        <v>1</v>
      </c>
      <c r="MV377" s="899">
        <f>IF(EXACT(VLOOKUP(MM377,OFERTA_0,4,FALSE),MP377),1,0)</f>
        <v>1</v>
      </c>
      <c r="MW377" s="899">
        <f>IF(MQ377=0,0,1)</f>
        <v>1</v>
      </c>
      <c r="MX377" s="899">
        <f>IF(MR377=0,0,1)</f>
        <v>1</v>
      </c>
      <c r="MY377" s="899">
        <f>PRODUCT(MT377:MX377)</f>
        <v>1</v>
      </c>
      <c r="MZ377" s="966">
        <f>ROUND(MR377,0)</f>
        <v>31200000</v>
      </c>
      <c r="NA377" s="901">
        <f>MR377-MZ377</f>
        <v>0</v>
      </c>
      <c r="ND377" s="975" t="s">
        <v>1022</v>
      </c>
      <c r="NE377" s="976" t="s">
        <v>706</v>
      </c>
      <c r="NF377" s="1175" t="s">
        <v>147</v>
      </c>
      <c r="NG377" s="1176">
        <v>260</v>
      </c>
      <c r="NH377" s="979">
        <v>36232.019999999997</v>
      </c>
      <c r="NI377" s="980">
        <v>9420325</v>
      </c>
      <c r="NJ377" s="1289"/>
      <c r="NK377" s="898">
        <f>IF(EXACT(VLOOKUP(ND377,OFERTA_0,2,FALSE),NE377),1,0)</f>
        <v>1</v>
      </c>
      <c r="NL377" s="898">
        <f>IF(EXACT(VLOOKUP(ND377,OFERTA_0,3,FALSE),NF377),1,0)</f>
        <v>1</v>
      </c>
      <c r="NM377" s="899">
        <f>IF(EXACT(VLOOKUP(ND377,OFERTA_0,4,FALSE),NG377),1,0)</f>
        <v>1</v>
      </c>
      <c r="NN377" s="899">
        <f>IF(NH377=0,0,1)</f>
        <v>1</v>
      </c>
      <c r="NO377" s="899">
        <f>IF(NI377=0,0,1)</f>
        <v>1</v>
      </c>
      <c r="NP377" s="899">
        <f>PRODUCT(NK377:NO377)</f>
        <v>1</v>
      </c>
      <c r="NQ377" s="966">
        <f>ROUND(NI377,0)</f>
        <v>9420325</v>
      </c>
      <c r="NR377" s="901">
        <f>NI377-NQ377</f>
        <v>0</v>
      </c>
      <c r="NU377" s="981" t="s">
        <v>1022</v>
      </c>
      <c r="NV377" s="982" t="s">
        <v>706</v>
      </c>
      <c r="NW377" s="1177" t="s">
        <v>147</v>
      </c>
      <c r="NX377" s="1178">
        <v>260</v>
      </c>
      <c r="NY377" s="1022">
        <v>36598</v>
      </c>
      <c r="NZ377" s="986">
        <f>ROUND(NX377*NY377,0)</f>
        <v>9515480</v>
      </c>
      <c r="OA377" s="1289"/>
      <c r="OB377" s="898">
        <f>IF(EXACT(VLOOKUP(NU377,OFERTA_0,2,FALSE),NV377),1,0)</f>
        <v>1</v>
      </c>
      <c r="OC377" s="898">
        <f>IF(EXACT(VLOOKUP(NU377,OFERTA_0,3,FALSE),NW377),1,0)</f>
        <v>1</v>
      </c>
      <c r="OD377" s="899">
        <f>IF(EXACT(VLOOKUP(NU377,OFERTA_0,4,FALSE),NX377),1,0)</f>
        <v>1</v>
      </c>
      <c r="OE377" s="899">
        <f>IF(NY377=0,0,1)</f>
        <v>1</v>
      </c>
      <c r="OF377" s="899">
        <f>IF(NZ377=0,0,1)</f>
        <v>1</v>
      </c>
      <c r="OG377" s="899">
        <f>PRODUCT(OB377:OF377)</f>
        <v>1</v>
      </c>
      <c r="OH377" s="966">
        <f>ROUND(NZ377,0)</f>
        <v>9515480</v>
      </c>
      <c r="OI377" s="901">
        <f>NZ377-OH377</f>
        <v>0</v>
      </c>
      <c r="OL377" s="958" t="s">
        <v>1022</v>
      </c>
      <c r="OM377" s="1190" t="s">
        <v>706</v>
      </c>
      <c r="ON377" s="1179" t="s">
        <v>147</v>
      </c>
      <c r="OO377" s="1180">
        <v>260</v>
      </c>
      <c r="OP377" s="1015">
        <v>105982</v>
      </c>
      <c r="OQ377" s="1025">
        <f>ROUND(OO377*OP377,0)</f>
        <v>27555320</v>
      </c>
      <c r="OR377" s="1289"/>
      <c r="OS377" s="898">
        <f>IF(EXACT(VLOOKUP(OL377,OFERTA_0,2,FALSE),OM377),1,0)</f>
        <v>1</v>
      </c>
      <c r="OT377" s="898">
        <f>IF(EXACT(VLOOKUP(OL377,OFERTA_0,3,FALSE),ON377),1,0)</f>
        <v>1</v>
      </c>
      <c r="OU377" s="899">
        <f>IF(EXACT(VLOOKUP(OL377,OFERTA_0,4,FALSE),OO377),1,0)</f>
        <v>1</v>
      </c>
      <c r="OV377" s="899">
        <f>IF(OP377=0,0,1)</f>
        <v>1</v>
      </c>
      <c r="OW377" s="899">
        <f>IF(OQ377=0,0,1)</f>
        <v>1</v>
      </c>
      <c r="OX377" s="899">
        <f>PRODUCT(OS377:OW377)</f>
        <v>1</v>
      </c>
      <c r="OY377" s="966">
        <f>ROUND(OQ377,0)</f>
        <v>27555320</v>
      </c>
      <c r="OZ377" s="901">
        <f>OQ377-OY377</f>
        <v>0</v>
      </c>
      <c r="PC377" s="958" t="s">
        <v>1022</v>
      </c>
      <c r="PD377" s="1190" t="s">
        <v>706</v>
      </c>
      <c r="PE377" s="1179" t="s">
        <v>147</v>
      </c>
      <c r="PF377" s="1180">
        <v>260</v>
      </c>
      <c r="PG377" s="1023">
        <v>5070</v>
      </c>
      <c r="PH377" s="1029">
        <v>1318200</v>
      </c>
      <c r="PI377" s="1289"/>
      <c r="PJ377" s="898">
        <f>IF(EXACT(VLOOKUP(PC377,OFERTA_0,2,FALSE),PD377),1,0)</f>
        <v>1</v>
      </c>
      <c r="PK377" s="898">
        <f>IF(EXACT(VLOOKUP(PC377,OFERTA_0,3,FALSE),PE377),1,0)</f>
        <v>1</v>
      </c>
      <c r="PL377" s="899">
        <f>IF(EXACT(VLOOKUP(PC377,OFERTA_0,4,FALSE),PF377),1,0)</f>
        <v>1</v>
      </c>
      <c r="PM377" s="899">
        <f>IF(PG377=0,0,1)</f>
        <v>1</v>
      </c>
      <c r="PN377" s="899">
        <f>IF(PH377=0,0,1)</f>
        <v>1</v>
      </c>
      <c r="PO377" s="899">
        <f>PRODUCT(PJ377:PN377)</f>
        <v>1</v>
      </c>
      <c r="PP377" s="966">
        <f>ROUND(PH377,0)</f>
        <v>1318200</v>
      </c>
      <c r="PQ377" s="901">
        <f>PH377-PP377</f>
        <v>0</v>
      </c>
      <c r="PT377" s="958" t="s">
        <v>1022</v>
      </c>
      <c r="PU377" s="1190" t="s">
        <v>706</v>
      </c>
      <c r="PV377" s="1179" t="s">
        <v>147</v>
      </c>
      <c r="PW377" s="1180">
        <v>260</v>
      </c>
      <c r="PX377" s="1015">
        <v>89150</v>
      </c>
      <c r="PY377" s="1025">
        <f>ROUND(PW377*PX377,0)</f>
        <v>23179000</v>
      </c>
      <c r="PZ377" s="1289"/>
      <c r="QA377" s="898">
        <f>IF(EXACT(VLOOKUP(PT377,OFERTA_0,2,FALSE),PU377),1,0)</f>
        <v>1</v>
      </c>
      <c r="QB377" s="898">
        <f>IF(EXACT(VLOOKUP(PT377,OFERTA_0,3,FALSE),PV377),1,0)</f>
        <v>1</v>
      </c>
      <c r="QC377" s="899">
        <f>IF(EXACT(VLOOKUP(PT377,OFERTA_0,4,FALSE),PW377),1,0)</f>
        <v>1</v>
      </c>
      <c r="QD377" s="899">
        <f>IF(PX377=0,0,1)</f>
        <v>1</v>
      </c>
      <c r="QE377" s="899">
        <f>IF(PY377=0,0,1)</f>
        <v>1</v>
      </c>
      <c r="QF377" s="899">
        <f>PRODUCT(QA377:QE377)</f>
        <v>1</v>
      </c>
      <c r="QG377" s="966">
        <f>ROUND(PY377,0)</f>
        <v>23179000</v>
      </c>
      <c r="QH377" s="901">
        <f>PY377-QG377</f>
        <v>0</v>
      </c>
      <c r="QK377" s="958" t="s">
        <v>1022</v>
      </c>
      <c r="QL377" s="1190" t="s">
        <v>706</v>
      </c>
      <c r="QM377" s="1179" t="s">
        <v>147</v>
      </c>
      <c r="QN377" s="1180">
        <v>260</v>
      </c>
      <c r="QO377" s="1021">
        <v>125248.12499999999</v>
      </c>
      <c r="QP377" s="1028">
        <f>ROUND(QN377*QO377,0)</f>
        <v>32564513</v>
      </c>
      <c r="QQ377" s="1289"/>
      <c r="QR377" s="898">
        <f>IF(EXACT(VLOOKUP(QK377,OFERTA_0,2,FALSE),QL377),1,0)</f>
        <v>1</v>
      </c>
      <c r="QS377" s="898">
        <f>IF(EXACT(VLOOKUP(QK377,OFERTA_0,3,FALSE),QM377),1,0)</f>
        <v>1</v>
      </c>
      <c r="QT377" s="899">
        <f>IF(EXACT(VLOOKUP(QK377,OFERTA_0,4,FALSE),QN377),1,0)</f>
        <v>1</v>
      </c>
      <c r="QU377" s="899">
        <f>IF(QO377=0,0,1)</f>
        <v>1</v>
      </c>
      <c r="QV377" s="899">
        <f>IF(QP377=0,0,1)</f>
        <v>1</v>
      </c>
      <c r="QW377" s="899">
        <f>PRODUCT(QR377:QV377)</f>
        <v>1</v>
      </c>
      <c r="QX377" s="966">
        <f>ROUND(QP377,0)</f>
        <v>32564513</v>
      </c>
      <c r="QY377" s="901">
        <f>QP377-QX377</f>
        <v>0</v>
      </c>
      <c r="RB377" s="455"/>
      <c r="RC377" s="428"/>
      <c r="RD377" s="465"/>
      <c r="RE377" s="430"/>
      <c r="RF377" s="440"/>
      <c r="RG377" s="416"/>
      <c r="RH377" s="416"/>
      <c r="RI377" s="898" t="e">
        <f t="shared" si="6780"/>
        <v>#N/A</v>
      </c>
      <c r="RJ377" s="898" t="e">
        <f t="shared" si="6781"/>
        <v>#N/A</v>
      </c>
      <c r="RK377" s="899" t="e">
        <f t="shared" si="6782"/>
        <v>#N/A</v>
      </c>
      <c r="RL377" s="899">
        <f t="shared" si="6783"/>
        <v>0</v>
      </c>
      <c r="RM377" s="899">
        <f t="shared" si="6784"/>
        <v>0</v>
      </c>
      <c r="RN377" s="899" t="e">
        <f t="shared" si="6785"/>
        <v>#N/A</v>
      </c>
      <c r="RO377" s="966">
        <f t="shared" si="6786"/>
        <v>0</v>
      </c>
      <c r="RP377" s="901">
        <f t="shared" si="6787"/>
        <v>0</v>
      </c>
      <c r="RS377" s="455"/>
      <c r="RT377" s="428"/>
      <c r="RU377" s="465"/>
      <c r="RV377" s="430"/>
      <c r="RW377" s="440"/>
      <c r="RX377" s="416"/>
      <c r="RY377" s="416"/>
      <c r="RZ377" s="898" t="e">
        <f t="shared" si="6788"/>
        <v>#N/A</v>
      </c>
      <c r="SA377" s="898" t="e">
        <f t="shared" si="6789"/>
        <v>#N/A</v>
      </c>
      <c r="SB377" s="899" t="e">
        <f t="shared" si="6790"/>
        <v>#N/A</v>
      </c>
      <c r="SC377" s="899">
        <f t="shared" si="6791"/>
        <v>0</v>
      </c>
      <c r="SD377" s="899">
        <f t="shared" si="6792"/>
        <v>0</v>
      </c>
      <c r="SE377" s="899" t="e">
        <f t="shared" si="6793"/>
        <v>#N/A</v>
      </c>
      <c r="SF377" s="966">
        <f t="shared" si="6794"/>
        <v>0</v>
      </c>
      <c r="SG377" s="901">
        <f t="shared" si="6795"/>
        <v>0</v>
      </c>
      <c r="SJ377" s="455"/>
      <c r="SK377" s="428"/>
      <c r="SL377" s="465"/>
      <c r="SM377" s="430"/>
      <c r="SN377" s="440"/>
      <c r="SO377" s="416"/>
      <c r="SP377" s="416"/>
      <c r="SQ377" s="898" t="e">
        <f t="shared" si="6796"/>
        <v>#N/A</v>
      </c>
      <c r="SR377" s="898" t="e">
        <f t="shared" si="6797"/>
        <v>#N/A</v>
      </c>
      <c r="SS377" s="899" t="e">
        <f t="shared" si="6798"/>
        <v>#N/A</v>
      </c>
      <c r="ST377" s="899">
        <f t="shared" si="6799"/>
        <v>0</v>
      </c>
      <c r="SU377" s="899">
        <f t="shared" si="6800"/>
        <v>0</v>
      </c>
      <c r="SV377" s="899" t="e">
        <f t="shared" si="6801"/>
        <v>#N/A</v>
      </c>
      <c r="SW377" s="966">
        <f t="shared" si="6802"/>
        <v>0</v>
      </c>
      <c r="SX377" s="901">
        <f t="shared" si="6803"/>
        <v>0</v>
      </c>
    </row>
    <row r="378" spans="2:518" ht="18.75" thickTop="1" thickBot="1">
      <c r="B378" s="911" t="s">
        <v>1023</v>
      </c>
      <c r="C378" s="912" t="s">
        <v>707</v>
      </c>
      <c r="D378" s="913"/>
      <c r="E378" s="914"/>
      <c r="F378" s="915"/>
      <c r="G378" s="916"/>
      <c r="H378" s="1170">
        <f>SUM(G379:G384)</f>
        <v>0</v>
      </c>
      <c r="K378" s="911" t="s">
        <v>1023</v>
      </c>
      <c r="L378" s="912" t="s">
        <v>707</v>
      </c>
      <c r="M378" s="913"/>
      <c r="N378" s="914"/>
      <c r="O378" s="990"/>
      <c r="P378" s="916"/>
      <c r="Q378" s="1170"/>
      <c r="R378" s="898"/>
      <c r="S378" s="898"/>
      <c r="T378" s="899"/>
      <c r="U378" s="899"/>
      <c r="V378" s="899"/>
      <c r="W378" s="899"/>
      <c r="X378" s="966"/>
      <c r="Y378" s="901"/>
      <c r="Z378" s="872"/>
      <c r="AA378" s="872"/>
      <c r="AB378" s="911" t="s">
        <v>1023</v>
      </c>
      <c r="AC378" s="912" t="s">
        <v>707</v>
      </c>
      <c r="AD378" s="913"/>
      <c r="AE378" s="914"/>
      <c r="AF378" s="915"/>
      <c r="AG378" s="916"/>
      <c r="AH378" s="1170"/>
      <c r="AI378" s="898"/>
      <c r="AJ378" s="898"/>
      <c r="AK378" s="899"/>
      <c r="AL378" s="899"/>
      <c r="AM378" s="899"/>
      <c r="AN378" s="899"/>
      <c r="AO378" s="966"/>
      <c r="AP378" s="901"/>
      <c r="AQ378" s="872"/>
      <c r="AR378" s="872"/>
      <c r="AS378" s="911" t="s">
        <v>1023</v>
      </c>
      <c r="AT378" s="991" t="s">
        <v>707</v>
      </c>
      <c r="AU378" s="913"/>
      <c r="AV378" s="914"/>
      <c r="AW378" s="918"/>
      <c r="AX378" s="919"/>
      <c r="AY378" s="1170"/>
      <c r="AZ378" s="898"/>
      <c r="BA378" s="898"/>
      <c r="BB378" s="899"/>
      <c r="BC378" s="899"/>
      <c r="BD378" s="899"/>
      <c r="BE378" s="899"/>
      <c r="BF378" s="966"/>
      <c r="BG378" s="901"/>
      <c r="BJ378" s="911" t="s">
        <v>1023</v>
      </c>
      <c r="BK378" s="912" t="s">
        <v>707</v>
      </c>
      <c r="BL378" s="913"/>
      <c r="BM378" s="914"/>
      <c r="BN378" s="915"/>
      <c r="BO378" s="916"/>
      <c r="BP378" s="1170"/>
      <c r="BQ378" s="898"/>
      <c r="BR378" s="898"/>
      <c r="BS378" s="899"/>
      <c r="BT378" s="899"/>
      <c r="BU378" s="899"/>
      <c r="BV378" s="899"/>
      <c r="BW378" s="966"/>
      <c r="BX378" s="901"/>
      <c r="CA378" s="911" t="s">
        <v>1023</v>
      </c>
      <c r="CB378" s="912" t="s">
        <v>707</v>
      </c>
      <c r="CC378" s="913"/>
      <c r="CD378" s="914"/>
      <c r="CE378" s="915"/>
      <c r="CF378" s="916"/>
      <c r="CG378" s="1170"/>
      <c r="CH378" s="898"/>
      <c r="CI378" s="898"/>
      <c r="CJ378" s="899"/>
      <c r="CK378" s="899"/>
      <c r="CL378" s="899"/>
      <c r="CM378" s="899"/>
      <c r="CN378" s="966"/>
      <c r="CO378" s="901"/>
      <c r="CR378" s="911" t="s">
        <v>1023</v>
      </c>
      <c r="CS378" s="912" t="s">
        <v>707</v>
      </c>
      <c r="CT378" s="913"/>
      <c r="CU378" s="914"/>
      <c r="CV378" s="915"/>
      <c r="CW378" s="916"/>
      <c r="CX378" s="1170"/>
      <c r="CY378" s="898"/>
      <c r="CZ378" s="898"/>
      <c r="DA378" s="899"/>
      <c r="DB378" s="899"/>
      <c r="DC378" s="899"/>
      <c r="DD378" s="899"/>
      <c r="DE378" s="966"/>
      <c r="DF378" s="901"/>
      <c r="DI378" s="911" t="s">
        <v>1023</v>
      </c>
      <c r="DJ378" s="912" t="s">
        <v>707</v>
      </c>
      <c r="DK378" s="913"/>
      <c r="DL378" s="914"/>
      <c r="DM378" s="915"/>
      <c r="DN378" s="916"/>
      <c r="DO378" s="1170"/>
      <c r="DP378" s="898"/>
      <c r="DQ378" s="898"/>
      <c r="DR378" s="899"/>
      <c r="DS378" s="899"/>
      <c r="DT378" s="899"/>
      <c r="DU378" s="899"/>
      <c r="DV378" s="966"/>
      <c r="DW378" s="901"/>
      <c r="DZ378" s="911" t="s">
        <v>1023</v>
      </c>
      <c r="EA378" s="912" t="s">
        <v>707</v>
      </c>
      <c r="EB378" s="913"/>
      <c r="EC378" s="914"/>
      <c r="ED378" s="915"/>
      <c r="EE378" s="916"/>
      <c r="EF378" s="1170"/>
      <c r="EG378" s="898"/>
      <c r="EH378" s="898"/>
      <c r="EI378" s="899"/>
      <c r="EJ378" s="899"/>
      <c r="EK378" s="899"/>
      <c r="EL378" s="899"/>
      <c r="EM378" s="966"/>
      <c r="EN378" s="901"/>
      <c r="EQ378" s="911" t="s">
        <v>1023</v>
      </c>
      <c r="ER378" s="912" t="s">
        <v>707</v>
      </c>
      <c r="ES378" s="913"/>
      <c r="ET378" s="914"/>
      <c r="EU378" s="915"/>
      <c r="EV378" s="916"/>
      <c r="EW378" s="1170"/>
      <c r="EX378" s="898"/>
      <c r="EY378" s="898"/>
      <c r="EZ378" s="899"/>
      <c r="FA378" s="899"/>
      <c r="FB378" s="899"/>
      <c r="FC378" s="899"/>
      <c r="FD378" s="966"/>
      <c r="FE378" s="901"/>
      <c r="FH378" s="911"/>
      <c r="FI378" s="912"/>
      <c r="FJ378" s="913"/>
      <c r="FK378" s="914"/>
      <c r="FL378" s="915"/>
      <c r="FM378" s="916"/>
      <c r="FN378" s="1170"/>
      <c r="FO378" s="898"/>
      <c r="FP378" s="898"/>
      <c r="FQ378" s="899"/>
      <c r="FR378" s="899"/>
      <c r="FS378" s="899"/>
      <c r="FT378" s="899"/>
      <c r="FU378" s="966"/>
      <c r="FV378" s="901"/>
      <c r="FY378" s="911" t="s">
        <v>1023</v>
      </c>
      <c r="FZ378" s="912" t="s">
        <v>707</v>
      </c>
      <c r="GA378" s="913"/>
      <c r="GB378" s="914"/>
      <c r="GC378" s="914"/>
      <c r="GD378" s="916"/>
      <c r="GE378" s="1170"/>
      <c r="GF378" s="898"/>
      <c r="GG378" s="898"/>
      <c r="GH378" s="899"/>
      <c r="GI378" s="899"/>
      <c r="GJ378" s="899"/>
      <c r="GK378" s="899"/>
      <c r="GL378" s="966"/>
      <c r="GM378" s="901"/>
      <c r="GP378" s="911" t="s">
        <v>1023</v>
      </c>
      <c r="GQ378" s="912" t="s">
        <v>707</v>
      </c>
      <c r="GR378" s="913"/>
      <c r="GS378" s="914"/>
      <c r="GT378" s="915"/>
      <c r="GU378" s="916"/>
      <c r="GV378" s="1170"/>
      <c r="GW378" s="898"/>
      <c r="GX378" s="898"/>
      <c r="GY378" s="899"/>
      <c r="GZ378" s="899"/>
      <c r="HA378" s="899"/>
      <c r="HB378" s="899"/>
      <c r="HC378" s="966"/>
      <c r="HD378" s="901"/>
      <c r="HG378" s="911" t="s">
        <v>1023</v>
      </c>
      <c r="HH378" s="912" t="s">
        <v>707</v>
      </c>
      <c r="HI378" s="913"/>
      <c r="HJ378" s="914"/>
      <c r="HK378" s="915"/>
      <c r="HL378" s="916"/>
      <c r="HM378" s="1170"/>
      <c r="HN378" s="898"/>
      <c r="HO378" s="898"/>
      <c r="HP378" s="899"/>
      <c r="HQ378" s="899"/>
      <c r="HR378" s="899"/>
      <c r="HS378" s="899"/>
      <c r="HT378" s="966"/>
      <c r="HU378" s="901"/>
      <c r="HX378" s="911" t="s">
        <v>1023</v>
      </c>
      <c r="HY378" s="912" t="s">
        <v>707</v>
      </c>
      <c r="HZ378" s="913"/>
      <c r="IA378" s="914"/>
      <c r="IB378" s="915"/>
      <c r="IC378" s="916"/>
      <c r="ID378" s="1170"/>
      <c r="IE378" s="898"/>
      <c r="IF378" s="898"/>
      <c r="IG378" s="899"/>
      <c r="IH378" s="899"/>
      <c r="II378" s="899"/>
      <c r="IJ378" s="899"/>
      <c r="IK378" s="966"/>
      <c r="IL378" s="901"/>
      <c r="IO378" s="911" t="s">
        <v>1023</v>
      </c>
      <c r="IP378" s="912" t="s">
        <v>707</v>
      </c>
      <c r="IQ378" s="913"/>
      <c r="IR378" s="914"/>
      <c r="IS378" s="915"/>
      <c r="IT378" s="916"/>
      <c r="IU378" s="1170"/>
      <c r="IV378" s="898"/>
      <c r="IW378" s="898"/>
      <c r="IX378" s="899"/>
      <c r="IY378" s="899"/>
      <c r="IZ378" s="899"/>
      <c r="JA378" s="899"/>
      <c r="JB378" s="966"/>
      <c r="JC378" s="901"/>
      <c r="JF378" s="911" t="s">
        <v>1023</v>
      </c>
      <c r="JG378" s="912" t="s">
        <v>707</v>
      </c>
      <c r="JH378" s="913"/>
      <c r="JI378" s="914"/>
      <c r="JJ378" s="915"/>
      <c r="JK378" s="916"/>
      <c r="JL378" s="1170"/>
      <c r="JM378" s="898"/>
      <c r="JN378" s="898"/>
      <c r="JO378" s="899"/>
      <c r="JP378" s="899"/>
      <c r="JQ378" s="899"/>
      <c r="JR378" s="899"/>
      <c r="JS378" s="966"/>
      <c r="JT378" s="901"/>
      <c r="JW378" s="911" t="s">
        <v>1023</v>
      </c>
      <c r="JX378" s="912" t="s">
        <v>707</v>
      </c>
      <c r="JY378" s="913"/>
      <c r="JZ378" s="914"/>
      <c r="KA378" s="915"/>
      <c r="KB378" s="916"/>
      <c r="KC378" s="1170"/>
      <c r="KD378" s="898"/>
      <c r="KE378" s="898"/>
      <c r="KF378" s="899"/>
      <c r="KG378" s="899"/>
      <c r="KH378" s="899"/>
      <c r="KI378" s="899"/>
      <c r="KJ378" s="966"/>
      <c r="KK378" s="901"/>
      <c r="KN378" s="911" t="s">
        <v>1023</v>
      </c>
      <c r="KO378" s="912" t="s">
        <v>707</v>
      </c>
      <c r="KP378" s="913"/>
      <c r="KQ378" s="914"/>
      <c r="KR378" s="915"/>
      <c r="KS378" s="916"/>
      <c r="KT378" s="1170"/>
      <c r="KU378" s="898"/>
      <c r="KV378" s="898"/>
      <c r="KW378" s="899"/>
      <c r="KX378" s="899"/>
      <c r="KY378" s="899"/>
      <c r="KZ378" s="899"/>
      <c r="LA378" s="966"/>
      <c r="LB378" s="901"/>
      <c r="LE378" s="911" t="s">
        <v>1023</v>
      </c>
      <c r="LF378" s="912" t="s">
        <v>707</v>
      </c>
      <c r="LG378" s="913"/>
      <c r="LH378" s="914"/>
      <c r="LI378" s="992">
        <v>0</v>
      </c>
      <c r="LJ378" s="993"/>
      <c r="LK378" s="1170"/>
      <c r="LL378" s="898"/>
      <c r="LM378" s="898"/>
      <c r="LN378" s="899"/>
      <c r="LO378" s="899"/>
      <c r="LP378" s="899"/>
      <c r="LQ378" s="899"/>
      <c r="LR378" s="966"/>
      <c r="LS378" s="901"/>
      <c r="LV378" s="911" t="s">
        <v>1023</v>
      </c>
      <c r="LW378" s="912" t="s">
        <v>707</v>
      </c>
      <c r="LX378" s="913"/>
      <c r="LY378" s="914"/>
      <c r="LZ378" s="915"/>
      <c r="MA378" s="916"/>
      <c r="MB378" s="1170"/>
      <c r="MC378" s="898"/>
      <c r="MD378" s="898"/>
      <c r="ME378" s="899"/>
      <c r="MF378" s="899"/>
      <c r="MG378" s="899"/>
      <c r="MH378" s="899"/>
      <c r="MI378" s="966"/>
      <c r="MJ378" s="901"/>
      <c r="MM378" s="911" t="s">
        <v>1023</v>
      </c>
      <c r="MN378" s="912" t="s">
        <v>707</v>
      </c>
      <c r="MO378" s="913"/>
      <c r="MP378" s="914"/>
      <c r="MQ378" s="915"/>
      <c r="MR378" s="916"/>
      <c r="MS378" s="1170"/>
      <c r="MT378" s="898"/>
      <c r="MU378" s="898"/>
      <c r="MV378" s="899"/>
      <c r="MW378" s="899"/>
      <c r="MX378" s="899"/>
      <c r="MY378" s="899"/>
      <c r="MZ378" s="966"/>
      <c r="NA378" s="901"/>
      <c r="ND378" s="994" t="s">
        <v>1023</v>
      </c>
      <c r="NE378" s="995" t="s">
        <v>707</v>
      </c>
      <c r="NF378" s="996"/>
      <c r="NG378" s="997"/>
      <c r="NH378" s="998"/>
      <c r="NI378" s="999"/>
      <c r="NJ378" s="1170"/>
      <c r="NK378" s="898"/>
      <c r="NL378" s="898"/>
      <c r="NM378" s="899"/>
      <c r="NN378" s="899"/>
      <c r="NO378" s="899"/>
      <c r="NP378" s="899"/>
      <c r="NQ378" s="966"/>
      <c r="NR378" s="901"/>
      <c r="NU378" s="1000" t="s">
        <v>1023</v>
      </c>
      <c r="NV378" s="1001" t="s">
        <v>707</v>
      </c>
      <c r="NW378" s="1002"/>
      <c r="NX378" s="1003"/>
      <c r="NY378" s="1004"/>
      <c r="NZ378" s="1005"/>
      <c r="OA378" s="1170"/>
      <c r="OB378" s="898"/>
      <c r="OC378" s="898"/>
      <c r="OD378" s="899"/>
      <c r="OE378" s="899"/>
      <c r="OF378" s="899"/>
      <c r="OG378" s="899"/>
      <c r="OH378" s="966"/>
      <c r="OI378" s="901"/>
      <c r="OL378" s="911" t="s">
        <v>1023</v>
      </c>
      <c r="OM378" s="912" t="s">
        <v>707</v>
      </c>
      <c r="ON378" s="913"/>
      <c r="OO378" s="914"/>
      <c r="OP378" s="915"/>
      <c r="OQ378" s="916"/>
      <c r="OR378" s="1170"/>
      <c r="OS378" s="898"/>
      <c r="OT378" s="898"/>
      <c r="OU378" s="899"/>
      <c r="OV378" s="899"/>
      <c r="OW378" s="899"/>
      <c r="OX378" s="899"/>
      <c r="OY378" s="966"/>
      <c r="OZ378" s="901"/>
      <c r="PC378" s="911" t="s">
        <v>1023</v>
      </c>
      <c r="PD378" s="912" t="s">
        <v>707</v>
      </c>
      <c r="PE378" s="913"/>
      <c r="PF378" s="914"/>
      <c r="PG378" s="932"/>
      <c r="PH378" s="933"/>
      <c r="PI378" s="1170"/>
      <c r="PJ378" s="898"/>
      <c r="PK378" s="898"/>
      <c r="PL378" s="899"/>
      <c r="PM378" s="899"/>
      <c r="PN378" s="899"/>
      <c r="PO378" s="899"/>
      <c r="PP378" s="966"/>
      <c r="PQ378" s="901"/>
      <c r="PT378" s="911" t="s">
        <v>1023</v>
      </c>
      <c r="PU378" s="912" t="s">
        <v>707</v>
      </c>
      <c r="PV378" s="913"/>
      <c r="PW378" s="914"/>
      <c r="PX378" s="915"/>
      <c r="PY378" s="916"/>
      <c r="PZ378" s="1170"/>
      <c r="QA378" s="898"/>
      <c r="QB378" s="898"/>
      <c r="QC378" s="899"/>
      <c r="QD378" s="899"/>
      <c r="QE378" s="899"/>
      <c r="QF378" s="899"/>
      <c r="QG378" s="966"/>
      <c r="QH378" s="901"/>
      <c r="QK378" s="911" t="s">
        <v>1023</v>
      </c>
      <c r="QL378" s="912" t="s">
        <v>707</v>
      </c>
      <c r="QM378" s="913"/>
      <c r="QN378" s="914"/>
      <c r="QO378" s="992">
        <v>0</v>
      </c>
      <c r="QP378" s="993"/>
      <c r="QQ378" s="1170"/>
      <c r="QR378" s="898"/>
      <c r="QS378" s="898"/>
      <c r="QT378" s="899"/>
      <c r="QU378" s="899"/>
      <c r="QV378" s="899"/>
      <c r="QW378" s="899"/>
      <c r="QX378" s="966"/>
      <c r="QY378" s="901"/>
      <c r="RB378" s="466"/>
      <c r="RC378" s="460"/>
      <c r="RD378" s="467"/>
      <c r="RE378" s="430"/>
      <c r="RF378" s="462"/>
      <c r="RG378" s="463"/>
      <c r="RH378" s="463"/>
      <c r="RI378" s="898" t="e">
        <f t="shared" si="6780"/>
        <v>#N/A</v>
      </c>
      <c r="RJ378" s="898" t="e">
        <f t="shared" si="6781"/>
        <v>#N/A</v>
      </c>
      <c r="RK378" s="899" t="e">
        <f t="shared" si="6782"/>
        <v>#N/A</v>
      </c>
      <c r="RL378" s="899">
        <f t="shared" si="6783"/>
        <v>0</v>
      </c>
      <c r="RM378" s="899">
        <f t="shared" si="6784"/>
        <v>0</v>
      </c>
      <c r="RN378" s="899" t="e">
        <f t="shared" si="6785"/>
        <v>#N/A</v>
      </c>
      <c r="RO378" s="966">
        <f t="shared" si="6786"/>
        <v>0</v>
      </c>
      <c r="RP378" s="901">
        <f t="shared" si="6787"/>
        <v>0</v>
      </c>
      <c r="RS378" s="466"/>
      <c r="RT378" s="460"/>
      <c r="RU378" s="467"/>
      <c r="RV378" s="430"/>
      <c r="RW378" s="462"/>
      <c r="RX378" s="463"/>
      <c r="RY378" s="463"/>
      <c r="RZ378" s="898" t="e">
        <f t="shared" si="6788"/>
        <v>#N/A</v>
      </c>
      <c r="SA378" s="898" t="e">
        <f t="shared" si="6789"/>
        <v>#N/A</v>
      </c>
      <c r="SB378" s="899" t="e">
        <f t="shared" si="6790"/>
        <v>#N/A</v>
      </c>
      <c r="SC378" s="899">
        <f t="shared" si="6791"/>
        <v>0</v>
      </c>
      <c r="SD378" s="899">
        <f t="shared" si="6792"/>
        <v>0</v>
      </c>
      <c r="SE378" s="899" t="e">
        <f t="shared" si="6793"/>
        <v>#N/A</v>
      </c>
      <c r="SF378" s="966">
        <f t="shared" si="6794"/>
        <v>0</v>
      </c>
      <c r="SG378" s="901">
        <f t="shared" si="6795"/>
        <v>0</v>
      </c>
      <c r="SJ378" s="466"/>
      <c r="SK378" s="460"/>
      <c r="SL378" s="467"/>
      <c r="SM378" s="430"/>
      <c r="SN378" s="462"/>
      <c r="SO378" s="463"/>
      <c r="SP378" s="463"/>
      <c r="SQ378" s="898" t="e">
        <f t="shared" si="6796"/>
        <v>#N/A</v>
      </c>
      <c r="SR378" s="898" t="e">
        <f t="shared" si="6797"/>
        <v>#N/A</v>
      </c>
      <c r="SS378" s="899" t="e">
        <f t="shared" si="6798"/>
        <v>#N/A</v>
      </c>
      <c r="ST378" s="899">
        <f t="shared" si="6799"/>
        <v>0</v>
      </c>
      <c r="SU378" s="899">
        <f t="shared" si="6800"/>
        <v>0</v>
      </c>
      <c r="SV378" s="899" t="e">
        <f t="shared" si="6801"/>
        <v>#N/A</v>
      </c>
      <c r="SW378" s="966">
        <f t="shared" si="6802"/>
        <v>0</v>
      </c>
      <c r="SX378" s="901">
        <f t="shared" si="6803"/>
        <v>0</v>
      </c>
    </row>
    <row r="379" spans="2:518" ht="58.5" customHeight="1" thickTop="1" thickBot="1">
      <c r="B379" s="958" t="s">
        <v>1024</v>
      </c>
      <c r="C379" s="1190" t="s">
        <v>708</v>
      </c>
      <c r="D379" s="1179" t="s">
        <v>149</v>
      </c>
      <c r="E379" s="1180">
        <v>1</v>
      </c>
      <c r="F379" s="1015"/>
      <c r="G379" s="1025">
        <f t="shared" ref="G379:G384" si="6829">ROUND(E379*F379,0)</f>
        <v>0</v>
      </c>
      <c r="H379" s="1174"/>
      <c r="K379" s="958" t="s">
        <v>1024</v>
      </c>
      <c r="L379" s="1190" t="s">
        <v>708</v>
      </c>
      <c r="M379" s="1179" t="s">
        <v>149</v>
      </c>
      <c r="N379" s="1180">
        <v>1</v>
      </c>
      <c r="O379" s="1017">
        <v>216955</v>
      </c>
      <c r="P379" s="1025">
        <f t="shared" ref="P379:P384" si="6830">ROUND(N379*O379,0)</f>
        <v>216955</v>
      </c>
      <c r="Q379" s="1174"/>
      <c r="R379" s="898">
        <f t="shared" ref="R379:R384" si="6831">IF(EXACT(VLOOKUP(K379,OFERTA_0,2,FALSE),L379),1,0)</f>
        <v>1</v>
      </c>
      <c r="S379" s="898">
        <f t="shared" ref="S379:S384" si="6832">IF(EXACT(VLOOKUP(K379,OFERTA_0,3,FALSE),M379),1,0)</f>
        <v>1</v>
      </c>
      <c r="T379" s="899">
        <f t="shared" ref="T379:T384" si="6833">IF(EXACT(VLOOKUP(K379,OFERTA_0,4,FALSE),N379),1,0)</f>
        <v>1</v>
      </c>
      <c r="U379" s="899">
        <f t="shared" ref="U379:V384" si="6834">IF(O379=0,0,1)</f>
        <v>1</v>
      </c>
      <c r="V379" s="899">
        <f t="shared" si="6834"/>
        <v>1</v>
      </c>
      <c r="W379" s="899">
        <f t="shared" ref="W379:W384" si="6835">PRODUCT(R379:V379)</f>
        <v>1</v>
      </c>
      <c r="X379" s="966">
        <f t="shared" ref="X379:X384" si="6836">ROUND(P379,0)</f>
        <v>216955</v>
      </c>
      <c r="Y379" s="901">
        <f t="shared" ref="Y379:Y384" si="6837">P379-X379</f>
        <v>0</v>
      </c>
      <c r="Z379" s="872"/>
      <c r="AA379" s="872"/>
      <c r="AB379" s="958" t="s">
        <v>1024</v>
      </c>
      <c r="AC379" s="1190" t="s">
        <v>708</v>
      </c>
      <c r="AD379" s="1179" t="s">
        <v>149</v>
      </c>
      <c r="AE379" s="1180">
        <v>1</v>
      </c>
      <c r="AF379" s="1015">
        <v>200000</v>
      </c>
      <c r="AG379" s="1025">
        <f t="shared" ref="AG379:AG384" si="6838">ROUND(AE379*AF379,0)</f>
        <v>200000</v>
      </c>
      <c r="AH379" s="1174"/>
      <c r="AI379" s="898">
        <f t="shared" ref="AI379:AI384" si="6839">IF(EXACT(VLOOKUP(AB379,OFERTA_0,2,FALSE),AC379),1,0)</f>
        <v>1</v>
      </c>
      <c r="AJ379" s="898">
        <f t="shared" ref="AJ379:AJ384" si="6840">IF(EXACT(VLOOKUP(AB379,OFERTA_0,3,FALSE),AD379),1,0)</f>
        <v>1</v>
      </c>
      <c r="AK379" s="899">
        <f t="shared" ref="AK379:AK384" si="6841">IF(EXACT(VLOOKUP(AB379,OFERTA_0,4,FALSE),AE379),1,0)</f>
        <v>1</v>
      </c>
      <c r="AL379" s="899">
        <f t="shared" ref="AL379:AL384" si="6842">IF(AF379=0,0,1)</f>
        <v>1</v>
      </c>
      <c r="AM379" s="899">
        <f t="shared" ref="AM379:AM384" si="6843">IF(AG379=0,0,1)</f>
        <v>1</v>
      </c>
      <c r="AN379" s="899">
        <f t="shared" ref="AN379:AN384" si="6844">PRODUCT(AI379:AM379)</f>
        <v>1</v>
      </c>
      <c r="AO379" s="966">
        <f t="shared" ref="AO379:AO384" si="6845">ROUND(AG379,0)</f>
        <v>200000</v>
      </c>
      <c r="AP379" s="901">
        <f t="shared" ref="AP379:AP384" si="6846">AG379-AO379</f>
        <v>0</v>
      </c>
      <c r="AQ379" s="872"/>
      <c r="AR379" s="872"/>
      <c r="AS379" s="958" t="s">
        <v>1024</v>
      </c>
      <c r="AT379" s="1191" t="s">
        <v>708</v>
      </c>
      <c r="AU379" s="1179" t="s">
        <v>149</v>
      </c>
      <c r="AV379" s="1180">
        <v>1</v>
      </c>
      <c r="AW379" s="1019">
        <v>73000</v>
      </c>
      <c r="AX379" s="1026">
        <f t="shared" ref="AX379:AX384" si="6847">ROUND(AV379*AW379,0)</f>
        <v>73000</v>
      </c>
      <c r="AY379" s="1174"/>
      <c r="AZ379" s="898">
        <f t="shared" ref="AZ379:AZ384" si="6848">IF(EXACT(VLOOKUP(AS379,OFERTA_0,2,FALSE),AT379),1,0)</f>
        <v>1</v>
      </c>
      <c r="BA379" s="898">
        <f t="shared" ref="BA379:BA384" si="6849">IF(EXACT(VLOOKUP(AS379,OFERTA_0,3,FALSE),AU379),1,0)</f>
        <v>1</v>
      </c>
      <c r="BB379" s="899">
        <f t="shared" ref="BB379:BB384" si="6850">IF(EXACT(VLOOKUP(AS379,OFERTA_0,4,FALSE),AV379),1,0)</f>
        <v>1</v>
      </c>
      <c r="BC379" s="899">
        <f t="shared" ref="BC379:BC384" si="6851">IF(AW379=0,0,1)</f>
        <v>1</v>
      </c>
      <c r="BD379" s="899">
        <f t="shared" ref="BD379:BD384" si="6852">IF(AX379=0,0,1)</f>
        <v>1</v>
      </c>
      <c r="BE379" s="899">
        <f t="shared" ref="BE379:BE384" si="6853">PRODUCT(AZ379:BD379)</f>
        <v>1</v>
      </c>
      <c r="BF379" s="966">
        <f t="shared" ref="BF379:BF384" si="6854">ROUND(AX379,0)</f>
        <v>73000</v>
      </c>
      <c r="BG379" s="901">
        <f t="shared" ref="BG379:BG384" si="6855">AX379-BF379</f>
        <v>0</v>
      </c>
      <c r="BJ379" s="958" t="s">
        <v>1024</v>
      </c>
      <c r="BK379" s="1190" t="s">
        <v>708</v>
      </c>
      <c r="BL379" s="1179" t="s">
        <v>149</v>
      </c>
      <c r="BM379" s="1180">
        <v>1</v>
      </c>
      <c r="BN379" s="1015">
        <v>85000</v>
      </c>
      <c r="BO379" s="1025">
        <f t="shared" ref="BO379:BO384" si="6856">ROUND(BM379*BN379,0)</f>
        <v>85000</v>
      </c>
      <c r="BP379" s="1174"/>
      <c r="BQ379" s="898">
        <f t="shared" ref="BQ379:BQ384" si="6857">IF(EXACT(VLOOKUP(BJ379,OFERTA_0,2,FALSE),BK379),1,0)</f>
        <v>1</v>
      </c>
      <c r="BR379" s="898">
        <f t="shared" ref="BR379:BR384" si="6858">IF(EXACT(VLOOKUP(BJ379,OFERTA_0,3,FALSE),BL379),1,0)</f>
        <v>1</v>
      </c>
      <c r="BS379" s="899">
        <f t="shared" ref="BS379:BS384" si="6859">IF(EXACT(VLOOKUP(BJ379,OFERTA_0,4,FALSE),BM379),1,0)</f>
        <v>1</v>
      </c>
      <c r="BT379" s="899">
        <f t="shared" ref="BT379:BT384" si="6860">IF(BN379=0,0,1)</f>
        <v>1</v>
      </c>
      <c r="BU379" s="899">
        <f t="shared" ref="BU379:BU384" si="6861">IF(BO379=0,0,1)</f>
        <v>1</v>
      </c>
      <c r="BV379" s="899">
        <f t="shared" ref="BV379:BV384" si="6862">PRODUCT(BQ379:BU379)</f>
        <v>1</v>
      </c>
      <c r="BW379" s="966">
        <f t="shared" ref="BW379:BW384" si="6863">ROUND(BO379,0)</f>
        <v>85000</v>
      </c>
      <c r="BX379" s="901">
        <f t="shared" ref="BX379:BX384" si="6864">BO379-BW379</f>
        <v>0</v>
      </c>
      <c r="CA379" s="958" t="s">
        <v>1024</v>
      </c>
      <c r="CB379" s="1190" t="s">
        <v>708</v>
      </c>
      <c r="CC379" s="1179" t="s">
        <v>149</v>
      </c>
      <c r="CD379" s="1180">
        <v>1</v>
      </c>
      <c r="CE379" s="1015">
        <v>211314</v>
      </c>
      <c r="CF379" s="1025">
        <f t="shared" ref="CF379:CF384" si="6865">ROUND(CD379*CE379,0)</f>
        <v>211314</v>
      </c>
      <c r="CG379" s="1174"/>
      <c r="CH379" s="898">
        <f t="shared" ref="CH379:CH384" si="6866">IF(EXACT(VLOOKUP(CA379,OFERTA_0,2,FALSE),CB379),1,0)</f>
        <v>1</v>
      </c>
      <c r="CI379" s="898">
        <f t="shared" ref="CI379:CI384" si="6867">IF(EXACT(VLOOKUP(CA379,OFERTA_0,3,FALSE),CC379),1,0)</f>
        <v>1</v>
      </c>
      <c r="CJ379" s="899">
        <f t="shared" ref="CJ379:CJ384" si="6868">IF(EXACT(VLOOKUP(CA379,OFERTA_0,4,FALSE),CD379),1,0)</f>
        <v>1</v>
      </c>
      <c r="CK379" s="899">
        <f t="shared" ref="CK379:CK384" si="6869">IF(CE379=0,0,1)</f>
        <v>1</v>
      </c>
      <c r="CL379" s="899">
        <f t="shared" ref="CL379:CL384" si="6870">IF(CF379=0,0,1)</f>
        <v>1</v>
      </c>
      <c r="CM379" s="899">
        <f t="shared" ref="CM379:CM384" si="6871">PRODUCT(CH379:CL379)</f>
        <v>1</v>
      </c>
      <c r="CN379" s="966">
        <f t="shared" ref="CN379:CN384" si="6872">ROUND(CF379,0)</f>
        <v>211314</v>
      </c>
      <c r="CO379" s="901">
        <f t="shared" ref="CO379:CO384" si="6873">CF379-CN379</f>
        <v>0</v>
      </c>
      <c r="CR379" s="958" t="s">
        <v>1024</v>
      </c>
      <c r="CS379" s="1190" t="s">
        <v>708</v>
      </c>
      <c r="CT379" s="1179" t="s">
        <v>149</v>
      </c>
      <c r="CU379" s="1180">
        <v>1</v>
      </c>
      <c r="CV379" s="1015">
        <v>690000</v>
      </c>
      <c r="CW379" s="1025">
        <f t="shared" ref="CW379:CW384" si="6874">ROUND(CU379*CV379,0)</f>
        <v>690000</v>
      </c>
      <c r="CX379" s="1174"/>
      <c r="CY379" s="898">
        <f t="shared" ref="CY379:CY384" si="6875">IF(EXACT(VLOOKUP(CR379,OFERTA_0,2,FALSE),CS379),1,0)</f>
        <v>1</v>
      </c>
      <c r="CZ379" s="898">
        <f t="shared" ref="CZ379:CZ384" si="6876">IF(EXACT(VLOOKUP(CR379,OFERTA_0,3,FALSE),CT379),1,0)</f>
        <v>1</v>
      </c>
      <c r="DA379" s="899">
        <f t="shared" ref="DA379:DA384" si="6877">IF(EXACT(VLOOKUP(CR379,OFERTA_0,4,FALSE),CU379),1,0)</f>
        <v>1</v>
      </c>
      <c r="DB379" s="899">
        <f t="shared" ref="DB379:DB384" si="6878">IF(CV379=0,0,1)</f>
        <v>1</v>
      </c>
      <c r="DC379" s="899">
        <f t="shared" ref="DC379:DC384" si="6879">IF(CW379=0,0,1)</f>
        <v>1</v>
      </c>
      <c r="DD379" s="899">
        <f t="shared" ref="DD379:DD384" si="6880">PRODUCT(CY379:DC379)</f>
        <v>1</v>
      </c>
      <c r="DE379" s="966">
        <f t="shared" ref="DE379:DE384" si="6881">ROUND(CW379,0)</f>
        <v>690000</v>
      </c>
      <c r="DF379" s="901">
        <f t="shared" ref="DF379:DF384" si="6882">CW379-DE379</f>
        <v>0</v>
      </c>
      <c r="DI379" s="958" t="s">
        <v>1024</v>
      </c>
      <c r="DJ379" s="1190" t="s">
        <v>708</v>
      </c>
      <c r="DK379" s="1179" t="s">
        <v>149</v>
      </c>
      <c r="DL379" s="1180">
        <v>1</v>
      </c>
      <c r="DM379" s="1015">
        <v>133743</v>
      </c>
      <c r="DN379" s="1025">
        <f t="shared" ref="DN379:DN384" si="6883">ROUND(DL379*DM379,0)</f>
        <v>133743</v>
      </c>
      <c r="DO379" s="1174"/>
      <c r="DP379" s="898">
        <f t="shared" ref="DP379:DP384" si="6884">IF(EXACT(VLOOKUP(DI379,OFERTA_0,2,FALSE),DJ379),1,0)</f>
        <v>1</v>
      </c>
      <c r="DQ379" s="898">
        <f t="shared" ref="DQ379:DQ384" si="6885">IF(EXACT(VLOOKUP(DI379,OFERTA_0,3,FALSE),DK379),1,0)</f>
        <v>1</v>
      </c>
      <c r="DR379" s="899">
        <f t="shared" ref="DR379:DR384" si="6886">IF(EXACT(VLOOKUP(DI379,OFERTA_0,4,FALSE),DL379),1,0)</f>
        <v>1</v>
      </c>
      <c r="DS379" s="899">
        <f t="shared" ref="DS379:DS384" si="6887">IF(DM379=0,0,1)</f>
        <v>1</v>
      </c>
      <c r="DT379" s="899">
        <f t="shared" ref="DT379:DT384" si="6888">IF(DN379=0,0,1)</f>
        <v>1</v>
      </c>
      <c r="DU379" s="899">
        <f t="shared" ref="DU379:DU384" si="6889">PRODUCT(DP379:DT379)</f>
        <v>1</v>
      </c>
      <c r="DV379" s="966">
        <f t="shared" ref="DV379:DV384" si="6890">ROUND(DN379,0)</f>
        <v>133743</v>
      </c>
      <c r="DW379" s="901">
        <f t="shared" ref="DW379:DW384" si="6891">DN379-DV379</f>
        <v>0</v>
      </c>
      <c r="DZ379" s="958" t="s">
        <v>1024</v>
      </c>
      <c r="EA379" s="1190" t="s">
        <v>708</v>
      </c>
      <c r="EB379" s="1179" t="s">
        <v>149</v>
      </c>
      <c r="EC379" s="1180">
        <v>1</v>
      </c>
      <c r="ED379" s="1015">
        <v>176009</v>
      </c>
      <c r="EE379" s="1025">
        <f t="shared" ref="EE379:EE384" si="6892">ROUND(EC379*ED379,0)</f>
        <v>176009</v>
      </c>
      <c r="EF379" s="1174"/>
      <c r="EG379" s="898">
        <f t="shared" ref="EG379:EG384" si="6893">IF(EXACT(VLOOKUP(DZ379,OFERTA_0,2,FALSE),EA379),1,0)</f>
        <v>1</v>
      </c>
      <c r="EH379" s="898">
        <f t="shared" ref="EH379:EH384" si="6894">IF(EXACT(VLOOKUP(DZ379,OFERTA_0,3,FALSE),EB379),1,0)</f>
        <v>1</v>
      </c>
      <c r="EI379" s="899">
        <f t="shared" ref="EI379:EI384" si="6895">IF(EXACT(VLOOKUP(DZ379,OFERTA_0,4,FALSE),EC379),1,0)</f>
        <v>1</v>
      </c>
      <c r="EJ379" s="899">
        <f t="shared" ref="EJ379:EJ384" si="6896">IF(ED379=0,0,1)</f>
        <v>1</v>
      </c>
      <c r="EK379" s="899">
        <f t="shared" ref="EK379:EK384" si="6897">IF(EE379=0,0,1)</f>
        <v>1</v>
      </c>
      <c r="EL379" s="899">
        <f t="shared" ref="EL379:EL384" si="6898">PRODUCT(EG379:EK379)</f>
        <v>1</v>
      </c>
      <c r="EM379" s="966">
        <f t="shared" ref="EM379:EM384" si="6899">ROUND(EE379,0)</f>
        <v>176009</v>
      </c>
      <c r="EN379" s="901">
        <f t="shared" ref="EN379:EN384" si="6900">EE379-EM379</f>
        <v>0</v>
      </c>
      <c r="EQ379" s="958" t="s">
        <v>1024</v>
      </c>
      <c r="ER379" s="1190" t="s">
        <v>708</v>
      </c>
      <c r="ES379" s="1179" t="s">
        <v>149</v>
      </c>
      <c r="ET379" s="1180">
        <v>1</v>
      </c>
      <c r="EU379" s="1015">
        <v>212550</v>
      </c>
      <c r="EV379" s="1025">
        <f t="shared" ref="EV379:EV384" si="6901">ROUND(ET379*EU379,0)</f>
        <v>212550</v>
      </c>
      <c r="EW379" s="1174"/>
      <c r="EX379" s="898">
        <f t="shared" ref="EX379:EX384" si="6902">IF(EXACT(VLOOKUP(EQ379,OFERTA_0,2,FALSE),ER379),1,0)</f>
        <v>1</v>
      </c>
      <c r="EY379" s="898">
        <f t="shared" ref="EY379:EY384" si="6903">IF(EXACT(VLOOKUP(EQ379,OFERTA_0,3,FALSE),ES379),1,0)</f>
        <v>1</v>
      </c>
      <c r="EZ379" s="899">
        <f t="shared" ref="EZ379:EZ384" si="6904">IF(EXACT(VLOOKUP(EQ379,OFERTA_0,4,FALSE),ET379),1,0)</f>
        <v>1</v>
      </c>
      <c r="FA379" s="899">
        <f t="shared" ref="FA379:FA384" si="6905">IF(EU379=0,0,1)</f>
        <v>1</v>
      </c>
      <c r="FB379" s="899">
        <f t="shared" ref="FB379:FB384" si="6906">IF(EV379=0,0,1)</f>
        <v>1</v>
      </c>
      <c r="FC379" s="899">
        <f t="shared" ref="FC379:FC384" si="6907">PRODUCT(EX379:FB379)</f>
        <v>1</v>
      </c>
      <c r="FD379" s="966">
        <f t="shared" ref="FD379:FD384" si="6908">ROUND(EV379,0)</f>
        <v>212550</v>
      </c>
      <c r="FE379" s="901">
        <f t="shared" ref="FE379:FE384" si="6909">EV379-FD379</f>
        <v>0</v>
      </c>
      <c r="FH379" s="958"/>
      <c r="FI379" s="1190"/>
      <c r="FJ379" s="1179"/>
      <c r="FK379" s="1180"/>
      <c r="FL379" s="1015"/>
      <c r="FM379" s="1025">
        <f t="shared" ref="FM379:FM384" si="6910">ROUND(FK379*FL379,0)</f>
        <v>0</v>
      </c>
      <c r="FN379" s="1174"/>
      <c r="FO379" s="898" t="e">
        <f t="shared" ref="FO379:FO384" si="6911">IF(EXACT(VLOOKUP(FH379,OFERTA_0,2,FALSE),FI379),1,0)</f>
        <v>#N/A</v>
      </c>
      <c r="FP379" s="898" t="e">
        <f t="shared" ref="FP379:FP384" si="6912">IF(EXACT(VLOOKUP(FH379,OFERTA_0,3,FALSE),FJ379),1,0)</f>
        <v>#N/A</v>
      </c>
      <c r="FQ379" s="899" t="e">
        <f t="shared" ref="FQ379:FQ384" si="6913">IF(EXACT(VLOOKUP(FH379,OFERTA_0,4,FALSE),FK379),1,0)</f>
        <v>#N/A</v>
      </c>
      <c r="FR379" s="899">
        <f t="shared" ref="FR379:FR384" si="6914">IF(FL379=0,0,1)</f>
        <v>0</v>
      </c>
      <c r="FS379" s="899">
        <f t="shared" ref="FS379:FS384" si="6915">IF(FM379=0,0,1)</f>
        <v>0</v>
      </c>
      <c r="FT379" s="899" t="e">
        <f t="shared" ref="FT379:FT384" si="6916">PRODUCT(FO379:FS379)</f>
        <v>#N/A</v>
      </c>
      <c r="FU379" s="966">
        <f t="shared" ref="FU379:FU384" si="6917">ROUND(FM379,0)</f>
        <v>0</v>
      </c>
      <c r="FV379" s="901">
        <f t="shared" ref="FV379:FV384" si="6918">FM379-FU379</f>
        <v>0</v>
      </c>
      <c r="FY379" s="958" t="s">
        <v>1024</v>
      </c>
      <c r="FZ379" s="1190" t="s">
        <v>708</v>
      </c>
      <c r="GA379" s="1179" t="s">
        <v>149</v>
      </c>
      <c r="GB379" s="1180">
        <v>1</v>
      </c>
      <c r="GC379" s="1017">
        <v>216955</v>
      </c>
      <c r="GD379" s="1025">
        <f t="shared" ref="GD379:GD384" si="6919">ROUND(GB379*GC379,0)</f>
        <v>216955</v>
      </c>
      <c r="GE379" s="1174"/>
      <c r="GF379" s="898">
        <f t="shared" ref="GF379:GF384" si="6920">IF(EXACT(VLOOKUP(FY379,OFERTA_0,2,FALSE),FZ379),1,0)</f>
        <v>1</v>
      </c>
      <c r="GG379" s="898">
        <f t="shared" ref="GG379:GG384" si="6921">IF(EXACT(VLOOKUP(FY379,OFERTA_0,3,FALSE),GA379),1,0)</f>
        <v>1</v>
      </c>
      <c r="GH379" s="899">
        <f t="shared" ref="GH379:GH384" si="6922">IF(EXACT(VLOOKUP(FY379,OFERTA_0,4,FALSE),GB379),1,0)</f>
        <v>1</v>
      </c>
      <c r="GI379" s="899">
        <f t="shared" ref="GI379:GI384" si="6923">IF(GC379=0,0,1)</f>
        <v>1</v>
      </c>
      <c r="GJ379" s="899">
        <f t="shared" ref="GJ379:GJ384" si="6924">IF(GD379=0,0,1)</f>
        <v>1</v>
      </c>
      <c r="GK379" s="899">
        <f t="shared" ref="GK379:GK384" si="6925">PRODUCT(GF379:GJ379)</f>
        <v>1</v>
      </c>
      <c r="GL379" s="966">
        <f t="shared" ref="GL379:GL384" si="6926">ROUND(GD379,0)</f>
        <v>216955</v>
      </c>
      <c r="GM379" s="901">
        <f t="shared" ref="GM379:GM384" si="6927">GD379-GL379</f>
        <v>0</v>
      </c>
      <c r="GP379" s="958" t="s">
        <v>1024</v>
      </c>
      <c r="GQ379" s="1190" t="s">
        <v>708</v>
      </c>
      <c r="GR379" s="1179" t="s">
        <v>149</v>
      </c>
      <c r="GS379" s="1180">
        <v>1</v>
      </c>
      <c r="GT379" s="1015">
        <v>212600</v>
      </c>
      <c r="GU379" s="1025">
        <f t="shared" ref="GU379:GU384" si="6928">ROUND(GS379*GT379,0)</f>
        <v>212600</v>
      </c>
      <c r="GV379" s="1174"/>
      <c r="GW379" s="898">
        <f t="shared" ref="GW379:GW384" si="6929">IF(EXACT(VLOOKUP(GP379,OFERTA_0,2,FALSE),GQ379),1,0)</f>
        <v>1</v>
      </c>
      <c r="GX379" s="898">
        <f t="shared" ref="GX379:GX384" si="6930">IF(EXACT(VLOOKUP(GP379,OFERTA_0,3,FALSE),GR379),1,0)</f>
        <v>1</v>
      </c>
      <c r="GY379" s="899">
        <f t="shared" ref="GY379:GY384" si="6931">IF(EXACT(VLOOKUP(GP379,OFERTA_0,4,FALSE),GS379),1,0)</f>
        <v>1</v>
      </c>
      <c r="GZ379" s="899">
        <f t="shared" ref="GZ379:GZ384" si="6932">IF(GT379=0,0,1)</f>
        <v>1</v>
      </c>
      <c r="HA379" s="899">
        <f t="shared" ref="HA379:HA384" si="6933">IF(GU379=0,0,1)</f>
        <v>1</v>
      </c>
      <c r="HB379" s="899">
        <f t="shared" ref="HB379:HB384" si="6934">PRODUCT(GW379:HA379)</f>
        <v>1</v>
      </c>
      <c r="HC379" s="966">
        <f t="shared" ref="HC379:HC384" si="6935">ROUND(GU379,0)</f>
        <v>212600</v>
      </c>
      <c r="HD379" s="901">
        <f t="shared" ref="HD379:HD384" si="6936">GU379-HC379</f>
        <v>0</v>
      </c>
      <c r="HG379" s="958" t="s">
        <v>1024</v>
      </c>
      <c r="HH379" s="1190" t="s">
        <v>708</v>
      </c>
      <c r="HI379" s="1179" t="s">
        <v>149</v>
      </c>
      <c r="HJ379" s="1180">
        <v>1</v>
      </c>
      <c r="HK379" s="1015">
        <v>158315</v>
      </c>
      <c r="HL379" s="1025">
        <f t="shared" ref="HL379:HL384" si="6937">ROUND(HJ379*HK379,0)</f>
        <v>158315</v>
      </c>
      <c r="HM379" s="1174"/>
      <c r="HN379" s="898">
        <f t="shared" ref="HN379:HN384" si="6938">IF(EXACT(VLOOKUP(HG379,OFERTA_0,2,FALSE),HH379),1,0)</f>
        <v>1</v>
      </c>
      <c r="HO379" s="898">
        <f t="shared" ref="HO379:HO384" si="6939">IF(EXACT(VLOOKUP(HG379,OFERTA_0,3,FALSE),HI379),1,0)</f>
        <v>1</v>
      </c>
      <c r="HP379" s="899">
        <f t="shared" ref="HP379:HP384" si="6940">IF(EXACT(VLOOKUP(HG379,OFERTA_0,4,FALSE),HJ379),1,0)</f>
        <v>1</v>
      </c>
      <c r="HQ379" s="899">
        <f t="shared" ref="HQ379:HQ384" si="6941">IF(HK379=0,0,1)</f>
        <v>1</v>
      </c>
      <c r="HR379" s="899">
        <f t="shared" ref="HR379:HR384" si="6942">IF(HL379=0,0,1)</f>
        <v>1</v>
      </c>
      <c r="HS379" s="899">
        <f t="shared" ref="HS379:HS384" si="6943">PRODUCT(HN379:HR379)</f>
        <v>1</v>
      </c>
      <c r="HT379" s="966">
        <f t="shared" ref="HT379:HT384" si="6944">ROUND(HL379,0)</f>
        <v>158315</v>
      </c>
      <c r="HU379" s="901">
        <f t="shared" ref="HU379:HU384" si="6945">HL379-HT379</f>
        <v>0</v>
      </c>
      <c r="HX379" s="958" t="s">
        <v>1024</v>
      </c>
      <c r="HY379" s="1190" t="s">
        <v>708</v>
      </c>
      <c r="HZ379" s="1179" t="s">
        <v>149</v>
      </c>
      <c r="IA379" s="1180">
        <v>1</v>
      </c>
      <c r="IB379" s="1020">
        <v>232145</v>
      </c>
      <c r="IC379" s="1027">
        <f t="shared" ref="IC379:IC384" si="6946">ROUND(IA379*IB379,0)</f>
        <v>232145</v>
      </c>
      <c r="ID379" s="1174"/>
      <c r="IE379" s="898">
        <f t="shared" ref="IE379:IE384" si="6947">IF(EXACT(VLOOKUP(HX379,OFERTA_0,2,FALSE),HY379),1,0)</f>
        <v>1</v>
      </c>
      <c r="IF379" s="898">
        <f t="shared" ref="IF379:IF384" si="6948">IF(EXACT(VLOOKUP(HX379,OFERTA_0,3,FALSE),HZ379),1,0)</f>
        <v>1</v>
      </c>
      <c r="IG379" s="899">
        <f t="shared" ref="IG379:IG384" si="6949">IF(EXACT(VLOOKUP(HX379,OFERTA_0,4,FALSE),IA379),1,0)</f>
        <v>1</v>
      </c>
      <c r="IH379" s="899">
        <f t="shared" ref="IH379:IH384" si="6950">IF(IB379=0,0,1)</f>
        <v>1</v>
      </c>
      <c r="II379" s="899">
        <f t="shared" ref="II379:II384" si="6951">IF(IC379=0,0,1)</f>
        <v>1</v>
      </c>
      <c r="IJ379" s="899">
        <f t="shared" ref="IJ379:IJ384" si="6952">PRODUCT(IE379:II379)</f>
        <v>1</v>
      </c>
      <c r="IK379" s="966">
        <f t="shared" ref="IK379:IK384" si="6953">ROUND(IC379,0)</f>
        <v>232145</v>
      </c>
      <c r="IL379" s="901">
        <f t="shared" ref="IL379:IL384" si="6954">IC379-IK379</f>
        <v>0</v>
      </c>
      <c r="IO379" s="958" t="s">
        <v>1024</v>
      </c>
      <c r="IP379" s="1190" t="s">
        <v>708</v>
      </c>
      <c r="IQ379" s="1179" t="s">
        <v>149</v>
      </c>
      <c r="IR379" s="1180">
        <v>1</v>
      </c>
      <c r="IS379" s="1015">
        <v>338975</v>
      </c>
      <c r="IT379" s="1025">
        <f t="shared" ref="IT379:IT384" si="6955">ROUND(IR379*IS379,0)</f>
        <v>338975</v>
      </c>
      <c r="IU379" s="1174"/>
      <c r="IV379" s="898">
        <f t="shared" ref="IV379:IV384" si="6956">IF(EXACT(VLOOKUP(IO379,OFERTA_0,2,FALSE),IP379),1,0)</f>
        <v>1</v>
      </c>
      <c r="IW379" s="898">
        <f t="shared" ref="IW379:IW384" si="6957">IF(EXACT(VLOOKUP(IO379,OFERTA_0,3,FALSE),IQ379),1,0)</f>
        <v>1</v>
      </c>
      <c r="IX379" s="899">
        <f t="shared" ref="IX379:IX384" si="6958">IF(EXACT(VLOOKUP(IO379,OFERTA_0,4,FALSE),IR379),1,0)</f>
        <v>1</v>
      </c>
      <c r="IY379" s="899">
        <f t="shared" ref="IY379:IY384" si="6959">IF(IS379=0,0,1)</f>
        <v>1</v>
      </c>
      <c r="IZ379" s="899">
        <f t="shared" ref="IZ379:IZ384" si="6960">IF(IT379=0,0,1)</f>
        <v>1</v>
      </c>
      <c r="JA379" s="899">
        <f t="shared" ref="JA379:JA384" si="6961">PRODUCT(IV379:IZ379)</f>
        <v>1</v>
      </c>
      <c r="JB379" s="966">
        <f t="shared" ref="JB379:JB384" si="6962">ROUND(IT379,0)</f>
        <v>338975</v>
      </c>
      <c r="JC379" s="901">
        <f t="shared" ref="JC379:JC384" si="6963">IT379-JB379</f>
        <v>0</v>
      </c>
      <c r="JF379" s="958" t="s">
        <v>1024</v>
      </c>
      <c r="JG379" s="1190" t="s">
        <v>708</v>
      </c>
      <c r="JH379" s="1179" t="s">
        <v>149</v>
      </c>
      <c r="JI379" s="1180">
        <v>1</v>
      </c>
      <c r="JJ379" s="1015">
        <v>179500</v>
      </c>
      <c r="JK379" s="1025">
        <f t="shared" ref="JK379:JK384" si="6964">ROUND(JI379*JJ379,0)</f>
        <v>179500</v>
      </c>
      <c r="JL379" s="1174"/>
      <c r="JM379" s="898">
        <f t="shared" ref="JM379:JM384" si="6965">IF(EXACT(VLOOKUP(JF379,OFERTA_0,2,FALSE),JG379),1,0)</f>
        <v>1</v>
      </c>
      <c r="JN379" s="898">
        <f t="shared" ref="JN379:JN384" si="6966">IF(EXACT(VLOOKUP(JF379,OFERTA_0,3,FALSE),JH379),1,0)</f>
        <v>1</v>
      </c>
      <c r="JO379" s="899">
        <f t="shared" ref="JO379:JO384" si="6967">IF(EXACT(VLOOKUP(JF379,OFERTA_0,4,FALSE),JI379),1,0)</f>
        <v>1</v>
      </c>
      <c r="JP379" s="899">
        <f t="shared" ref="JP379:JP384" si="6968">IF(JJ379=0,0,1)</f>
        <v>1</v>
      </c>
      <c r="JQ379" s="899">
        <f t="shared" ref="JQ379:JQ384" si="6969">IF(JK379=0,0,1)</f>
        <v>1</v>
      </c>
      <c r="JR379" s="899">
        <f t="shared" ref="JR379:JR384" si="6970">PRODUCT(JM379:JQ379)</f>
        <v>1</v>
      </c>
      <c r="JS379" s="966">
        <f t="shared" ref="JS379:JS384" si="6971">ROUND(JK379,0)</f>
        <v>179500</v>
      </c>
      <c r="JT379" s="901">
        <f t="shared" ref="JT379:JT384" si="6972">JK379-JS379</f>
        <v>0</v>
      </c>
      <c r="JW379" s="958" t="s">
        <v>1024</v>
      </c>
      <c r="JX379" s="1190" t="s">
        <v>708</v>
      </c>
      <c r="JY379" s="1179" t="s">
        <v>149</v>
      </c>
      <c r="JZ379" s="1180">
        <v>1</v>
      </c>
      <c r="KA379" s="1015">
        <v>157356.80744999999</v>
      </c>
      <c r="KB379" s="1025">
        <f t="shared" ref="KB379:KB384" si="6973">ROUND(JZ379*KA379,0)</f>
        <v>157357</v>
      </c>
      <c r="KC379" s="1174"/>
      <c r="KD379" s="898">
        <f t="shared" ref="KD379:KD384" si="6974">IF(EXACT(VLOOKUP(JW379,OFERTA_0,2,FALSE),JX379),1,0)</f>
        <v>1</v>
      </c>
      <c r="KE379" s="898">
        <f t="shared" ref="KE379:KE384" si="6975">IF(EXACT(VLOOKUP(JW379,OFERTA_0,3,FALSE),JY379),1,0)</f>
        <v>1</v>
      </c>
      <c r="KF379" s="899">
        <f t="shared" ref="KF379:KF384" si="6976">IF(EXACT(VLOOKUP(JW379,OFERTA_0,4,FALSE),JZ379),1,0)</f>
        <v>1</v>
      </c>
      <c r="KG379" s="899">
        <f t="shared" ref="KG379:KG384" si="6977">IF(KA379=0,0,1)</f>
        <v>1</v>
      </c>
      <c r="KH379" s="899">
        <f t="shared" ref="KH379:KH384" si="6978">IF(KB379=0,0,1)</f>
        <v>1</v>
      </c>
      <c r="KI379" s="899">
        <f t="shared" ref="KI379:KI384" si="6979">PRODUCT(KD379:KH379)</f>
        <v>1</v>
      </c>
      <c r="KJ379" s="966">
        <f t="shared" ref="KJ379:KJ384" si="6980">ROUND(KB379,0)</f>
        <v>157357</v>
      </c>
      <c r="KK379" s="901">
        <f t="shared" ref="KK379:KK384" si="6981">KB379-KJ379</f>
        <v>0</v>
      </c>
      <c r="KN379" s="958" t="s">
        <v>1024</v>
      </c>
      <c r="KO379" s="1190" t="s">
        <v>708</v>
      </c>
      <c r="KP379" s="1179" t="s">
        <v>149</v>
      </c>
      <c r="KQ379" s="1180">
        <v>1</v>
      </c>
      <c r="KR379" s="1015">
        <v>61215</v>
      </c>
      <c r="KS379" s="1025">
        <f t="shared" ref="KS379:KS384" si="6982">ROUND(KQ379*KR379,0)</f>
        <v>61215</v>
      </c>
      <c r="KT379" s="1174"/>
      <c r="KU379" s="898">
        <f t="shared" ref="KU379:KU384" si="6983">IF(EXACT(VLOOKUP(KN379,OFERTA_0,2,FALSE),KO379),1,0)</f>
        <v>1</v>
      </c>
      <c r="KV379" s="898">
        <f t="shared" ref="KV379:KV384" si="6984">IF(EXACT(VLOOKUP(KN379,OFERTA_0,3,FALSE),KP379),1,0)</f>
        <v>1</v>
      </c>
      <c r="KW379" s="899">
        <f t="shared" ref="KW379:KW384" si="6985">IF(EXACT(VLOOKUP(KN379,OFERTA_0,4,FALSE),KQ379),1,0)</f>
        <v>1</v>
      </c>
      <c r="KX379" s="899">
        <f t="shared" ref="KX379:KX384" si="6986">IF(KR379=0,0,1)</f>
        <v>1</v>
      </c>
      <c r="KY379" s="899">
        <f t="shared" ref="KY379:KY384" si="6987">IF(KS379=0,0,1)</f>
        <v>1</v>
      </c>
      <c r="KZ379" s="899">
        <f t="shared" ref="KZ379:KZ384" si="6988">PRODUCT(KU379:KY379)</f>
        <v>1</v>
      </c>
      <c r="LA379" s="966">
        <f t="shared" ref="LA379:LA384" si="6989">ROUND(KS379,0)</f>
        <v>61215</v>
      </c>
      <c r="LB379" s="901">
        <f t="shared" ref="LB379:LB384" si="6990">KS379-LA379</f>
        <v>0</v>
      </c>
      <c r="LE379" s="958" t="s">
        <v>1024</v>
      </c>
      <c r="LF379" s="1190" t="s">
        <v>708</v>
      </c>
      <c r="LG379" s="1179" t="s">
        <v>149</v>
      </c>
      <c r="LH379" s="1180">
        <v>1</v>
      </c>
      <c r="LI379" s="1021">
        <v>348950</v>
      </c>
      <c r="LJ379" s="1028">
        <f t="shared" ref="LJ379:LJ384" si="6991">ROUND(LH379*LI379,0)</f>
        <v>348950</v>
      </c>
      <c r="LK379" s="1174"/>
      <c r="LL379" s="898">
        <f t="shared" ref="LL379:LL384" si="6992">IF(EXACT(VLOOKUP(LE379,OFERTA_0,2,FALSE),LF379),1,0)</f>
        <v>1</v>
      </c>
      <c r="LM379" s="898">
        <f t="shared" ref="LM379:LM384" si="6993">IF(EXACT(VLOOKUP(LE379,OFERTA_0,3,FALSE),LG379),1,0)</f>
        <v>1</v>
      </c>
      <c r="LN379" s="899">
        <f t="shared" ref="LN379:LN384" si="6994">IF(EXACT(VLOOKUP(LE379,OFERTA_0,4,FALSE),LH379),1,0)</f>
        <v>1</v>
      </c>
      <c r="LO379" s="899">
        <f t="shared" ref="LO379:LO384" si="6995">IF(LI379=0,0,1)</f>
        <v>1</v>
      </c>
      <c r="LP379" s="899">
        <f t="shared" ref="LP379:LP384" si="6996">IF(LJ379=0,0,1)</f>
        <v>1</v>
      </c>
      <c r="LQ379" s="899">
        <f t="shared" ref="LQ379:LQ384" si="6997">PRODUCT(LL379:LP379)</f>
        <v>1</v>
      </c>
      <c r="LR379" s="966">
        <f t="shared" ref="LR379:LR384" si="6998">ROUND(LJ379,0)</f>
        <v>348950</v>
      </c>
      <c r="LS379" s="901">
        <f t="shared" ref="LS379:LS384" si="6999">LJ379-LR379</f>
        <v>0</v>
      </c>
      <c r="LV379" s="958" t="s">
        <v>1024</v>
      </c>
      <c r="LW379" s="1190" t="s">
        <v>708</v>
      </c>
      <c r="LX379" s="1179" t="s">
        <v>149</v>
      </c>
      <c r="LY379" s="1180">
        <v>1</v>
      </c>
      <c r="LZ379" s="1015">
        <v>149500</v>
      </c>
      <c r="MA379" s="1025">
        <f t="shared" ref="MA379:MA384" si="7000">ROUND(LY379*LZ379,0)</f>
        <v>149500</v>
      </c>
      <c r="MB379" s="1174"/>
      <c r="MC379" s="898">
        <f t="shared" ref="MC379:MC384" si="7001">IF(EXACT(VLOOKUP(LV379,OFERTA_0,2,FALSE),LW379),1,0)</f>
        <v>1</v>
      </c>
      <c r="MD379" s="898">
        <f t="shared" ref="MD379:MD384" si="7002">IF(EXACT(VLOOKUP(LV379,OFERTA_0,3,FALSE),LX379),1,0)</f>
        <v>1</v>
      </c>
      <c r="ME379" s="899">
        <f t="shared" ref="ME379:ME384" si="7003">IF(EXACT(VLOOKUP(LV379,OFERTA_0,4,FALSE),LY379),1,0)</f>
        <v>1</v>
      </c>
      <c r="MF379" s="899">
        <f t="shared" ref="MF379:MF384" si="7004">IF(LZ379=0,0,1)</f>
        <v>1</v>
      </c>
      <c r="MG379" s="899">
        <f t="shared" ref="MG379:MG384" si="7005">IF(MA379=0,0,1)</f>
        <v>1</v>
      </c>
      <c r="MH379" s="899">
        <f t="shared" ref="MH379:MH384" si="7006">PRODUCT(MC379:MG379)</f>
        <v>1</v>
      </c>
      <c r="MI379" s="966">
        <f t="shared" ref="MI379:MI384" si="7007">ROUND(MA379,0)</f>
        <v>149500</v>
      </c>
      <c r="MJ379" s="901">
        <f t="shared" ref="MJ379:MJ384" si="7008">MA379-MI379</f>
        <v>0</v>
      </c>
      <c r="MM379" s="958" t="s">
        <v>1024</v>
      </c>
      <c r="MN379" s="1190" t="s">
        <v>708</v>
      </c>
      <c r="MO379" s="1179" t="s">
        <v>149</v>
      </c>
      <c r="MP379" s="1180">
        <v>1</v>
      </c>
      <c r="MQ379" s="1015">
        <v>350000</v>
      </c>
      <c r="MR379" s="1025">
        <f t="shared" ref="MR379:MR384" si="7009">ROUND(MP379*MQ379,0)</f>
        <v>350000</v>
      </c>
      <c r="MS379" s="1174"/>
      <c r="MT379" s="898">
        <f t="shared" ref="MT379:MT384" si="7010">IF(EXACT(VLOOKUP(MM379,OFERTA_0,2,FALSE),MN379),1,0)</f>
        <v>1</v>
      </c>
      <c r="MU379" s="898">
        <f t="shared" ref="MU379:MU384" si="7011">IF(EXACT(VLOOKUP(MM379,OFERTA_0,3,FALSE),MO379),1,0)</f>
        <v>1</v>
      </c>
      <c r="MV379" s="899">
        <f t="shared" ref="MV379:MV384" si="7012">IF(EXACT(VLOOKUP(MM379,OFERTA_0,4,FALSE),MP379),1,0)</f>
        <v>1</v>
      </c>
      <c r="MW379" s="899">
        <f t="shared" ref="MW379:MW384" si="7013">IF(MQ379=0,0,1)</f>
        <v>1</v>
      </c>
      <c r="MX379" s="899">
        <f t="shared" ref="MX379:MX384" si="7014">IF(MR379=0,0,1)</f>
        <v>1</v>
      </c>
      <c r="MY379" s="899">
        <f t="shared" ref="MY379:MY384" si="7015">PRODUCT(MT379:MX379)</f>
        <v>1</v>
      </c>
      <c r="MZ379" s="966">
        <f t="shared" ref="MZ379:MZ384" si="7016">ROUND(MR379,0)</f>
        <v>350000</v>
      </c>
      <c r="NA379" s="901">
        <f t="shared" ref="NA379:NA384" si="7017">MR379-MZ379</f>
        <v>0</v>
      </c>
      <c r="ND379" s="975" t="s">
        <v>1024</v>
      </c>
      <c r="NE379" s="976" t="s">
        <v>708</v>
      </c>
      <c r="NF379" s="1175" t="s">
        <v>149</v>
      </c>
      <c r="NG379" s="1176">
        <v>1</v>
      </c>
      <c r="NH379" s="979">
        <v>20648.43</v>
      </c>
      <c r="NI379" s="980">
        <v>20648</v>
      </c>
      <c r="NJ379" s="1174"/>
      <c r="NK379" s="898">
        <f t="shared" ref="NK379:NK384" si="7018">IF(EXACT(VLOOKUP(ND379,OFERTA_0,2,FALSE),NE379),1,0)</f>
        <v>1</v>
      </c>
      <c r="NL379" s="898">
        <f t="shared" ref="NL379:NL384" si="7019">IF(EXACT(VLOOKUP(ND379,OFERTA_0,3,FALSE),NF379),1,0)</f>
        <v>1</v>
      </c>
      <c r="NM379" s="899">
        <f t="shared" ref="NM379:NM384" si="7020">IF(EXACT(VLOOKUP(ND379,OFERTA_0,4,FALSE),NG379),1,0)</f>
        <v>1</v>
      </c>
      <c r="NN379" s="899">
        <f t="shared" ref="NN379:NN384" si="7021">IF(NH379=0,0,1)</f>
        <v>1</v>
      </c>
      <c r="NO379" s="899">
        <f t="shared" ref="NO379:NO384" si="7022">IF(NI379=0,0,1)</f>
        <v>1</v>
      </c>
      <c r="NP379" s="899">
        <f t="shared" ref="NP379:NP384" si="7023">PRODUCT(NK379:NO379)</f>
        <v>1</v>
      </c>
      <c r="NQ379" s="966">
        <f t="shared" ref="NQ379:NQ384" si="7024">ROUND(NI379,0)</f>
        <v>20648</v>
      </c>
      <c r="NR379" s="901">
        <f t="shared" ref="NR379:NR384" si="7025">NI379-NQ379</f>
        <v>0</v>
      </c>
      <c r="NU379" s="981" t="s">
        <v>1024</v>
      </c>
      <c r="NV379" s="982" t="s">
        <v>708</v>
      </c>
      <c r="NW379" s="1177" t="s">
        <v>149</v>
      </c>
      <c r="NX379" s="1178">
        <v>1</v>
      </c>
      <c r="NY379" s="1022">
        <v>20857</v>
      </c>
      <c r="NZ379" s="986">
        <f t="shared" ref="NZ379:NZ384" si="7026">ROUND(NX379*NY379,0)</f>
        <v>20857</v>
      </c>
      <c r="OA379" s="1174"/>
      <c r="OB379" s="898">
        <f t="shared" ref="OB379:OB384" si="7027">IF(EXACT(VLOOKUP(NU379,OFERTA_0,2,FALSE),NV379),1,0)</f>
        <v>1</v>
      </c>
      <c r="OC379" s="898">
        <f t="shared" ref="OC379:OC384" si="7028">IF(EXACT(VLOOKUP(NU379,OFERTA_0,3,FALSE),NW379),1,0)</f>
        <v>1</v>
      </c>
      <c r="OD379" s="899">
        <f t="shared" ref="OD379:OD384" si="7029">IF(EXACT(VLOOKUP(NU379,OFERTA_0,4,FALSE),NX379),1,0)</f>
        <v>1</v>
      </c>
      <c r="OE379" s="899">
        <f t="shared" ref="OE379:OE384" si="7030">IF(NY379=0,0,1)</f>
        <v>1</v>
      </c>
      <c r="OF379" s="899">
        <f t="shared" ref="OF379:OF384" si="7031">IF(NZ379=0,0,1)</f>
        <v>1</v>
      </c>
      <c r="OG379" s="899">
        <f t="shared" ref="OG379:OG384" si="7032">PRODUCT(OB379:OF379)</f>
        <v>1</v>
      </c>
      <c r="OH379" s="966">
        <f t="shared" ref="OH379:OH384" si="7033">ROUND(NZ379,0)</f>
        <v>20857</v>
      </c>
      <c r="OI379" s="901">
        <f t="shared" ref="OI379:OI384" si="7034">NZ379-OH379</f>
        <v>0</v>
      </c>
      <c r="OL379" s="958" t="s">
        <v>1024</v>
      </c>
      <c r="OM379" s="1190" t="s">
        <v>708</v>
      </c>
      <c r="ON379" s="1179" t="s">
        <v>149</v>
      </c>
      <c r="OO379" s="1180">
        <v>1</v>
      </c>
      <c r="OP379" s="1015">
        <v>114790</v>
      </c>
      <c r="OQ379" s="1025">
        <f t="shared" ref="OQ379:OQ384" si="7035">ROUND(OO379*OP379,0)</f>
        <v>114790</v>
      </c>
      <c r="OR379" s="1174"/>
      <c r="OS379" s="898">
        <f t="shared" ref="OS379:OS384" si="7036">IF(EXACT(VLOOKUP(OL379,OFERTA_0,2,FALSE),OM379),1,0)</f>
        <v>1</v>
      </c>
      <c r="OT379" s="898">
        <f t="shared" ref="OT379:OT384" si="7037">IF(EXACT(VLOOKUP(OL379,OFERTA_0,3,FALSE),ON379),1,0)</f>
        <v>1</v>
      </c>
      <c r="OU379" s="899">
        <f t="shared" ref="OU379:OU384" si="7038">IF(EXACT(VLOOKUP(OL379,OFERTA_0,4,FALSE),OO379),1,0)</f>
        <v>1</v>
      </c>
      <c r="OV379" s="899">
        <f t="shared" ref="OV379:OV384" si="7039">IF(OP379=0,0,1)</f>
        <v>1</v>
      </c>
      <c r="OW379" s="899">
        <f t="shared" ref="OW379:OW384" si="7040">IF(OQ379=0,0,1)</f>
        <v>1</v>
      </c>
      <c r="OX379" s="899">
        <f t="shared" ref="OX379:OX384" si="7041">PRODUCT(OS379:OW379)</f>
        <v>1</v>
      </c>
      <c r="OY379" s="966">
        <f t="shared" ref="OY379:OY384" si="7042">ROUND(OQ379,0)</f>
        <v>114790</v>
      </c>
      <c r="OZ379" s="901">
        <f t="shared" ref="OZ379:OZ384" si="7043">OQ379-OY379</f>
        <v>0</v>
      </c>
      <c r="PC379" s="958" t="s">
        <v>1024</v>
      </c>
      <c r="PD379" s="1190" t="s">
        <v>708</v>
      </c>
      <c r="PE379" s="1179" t="s">
        <v>149</v>
      </c>
      <c r="PF379" s="1180">
        <v>1</v>
      </c>
      <c r="PG379" s="1023">
        <v>11408</v>
      </c>
      <c r="PH379" s="1029">
        <v>11408</v>
      </c>
      <c r="PI379" s="1174"/>
      <c r="PJ379" s="898">
        <f t="shared" ref="PJ379:PJ384" si="7044">IF(EXACT(VLOOKUP(PC379,OFERTA_0,2,FALSE),PD379),1,0)</f>
        <v>1</v>
      </c>
      <c r="PK379" s="898">
        <f t="shared" ref="PK379:PK384" si="7045">IF(EXACT(VLOOKUP(PC379,OFERTA_0,3,FALSE),PE379),1,0)</f>
        <v>1</v>
      </c>
      <c r="PL379" s="899">
        <f t="shared" ref="PL379:PL384" si="7046">IF(EXACT(VLOOKUP(PC379,OFERTA_0,4,FALSE),PF379),1,0)</f>
        <v>1</v>
      </c>
      <c r="PM379" s="899">
        <f t="shared" ref="PM379:PM384" si="7047">IF(PG379=0,0,1)</f>
        <v>1</v>
      </c>
      <c r="PN379" s="899">
        <f t="shared" ref="PN379:PN384" si="7048">IF(PH379=0,0,1)</f>
        <v>1</v>
      </c>
      <c r="PO379" s="899">
        <f t="shared" ref="PO379:PO384" si="7049">PRODUCT(PJ379:PN379)</f>
        <v>1</v>
      </c>
      <c r="PP379" s="966">
        <f t="shared" ref="PP379:PP384" si="7050">ROUND(PH379,0)</f>
        <v>11408</v>
      </c>
      <c r="PQ379" s="901">
        <f t="shared" ref="PQ379:PQ384" si="7051">PH379-PP379</f>
        <v>0</v>
      </c>
      <c r="PT379" s="958" t="s">
        <v>1024</v>
      </c>
      <c r="PU379" s="1190" t="s">
        <v>708</v>
      </c>
      <c r="PV379" s="1179" t="s">
        <v>149</v>
      </c>
      <c r="PW379" s="1180">
        <v>1</v>
      </c>
      <c r="PX379" s="1015">
        <v>212486</v>
      </c>
      <c r="PY379" s="1025">
        <f t="shared" ref="PY379:PY384" si="7052">ROUND(PW379*PX379,0)</f>
        <v>212486</v>
      </c>
      <c r="PZ379" s="1174"/>
      <c r="QA379" s="898">
        <f t="shared" ref="QA379:QA384" si="7053">IF(EXACT(VLOOKUP(PT379,OFERTA_0,2,FALSE),PU379),1,0)</f>
        <v>1</v>
      </c>
      <c r="QB379" s="898">
        <f t="shared" ref="QB379:QB384" si="7054">IF(EXACT(VLOOKUP(PT379,OFERTA_0,3,FALSE),PV379),1,0)</f>
        <v>1</v>
      </c>
      <c r="QC379" s="899">
        <f t="shared" ref="QC379:QC384" si="7055">IF(EXACT(VLOOKUP(PT379,OFERTA_0,4,FALSE),PW379),1,0)</f>
        <v>1</v>
      </c>
      <c r="QD379" s="899">
        <f t="shared" ref="QD379:QD384" si="7056">IF(PX379=0,0,1)</f>
        <v>1</v>
      </c>
      <c r="QE379" s="899">
        <f t="shared" ref="QE379:QE384" si="7057">IF(PY379=0,0,1)</f>
        <v>1</v>
      </c>
      <c r="QF379" s="899">
        <f t="shared" ref="QF379:QF384" si="7058">PRODUCT(QA379:QE379)</f>
        <v>1</v>
      </c>
      <c r="QG379" s="966">
        <f t="shared" ref="QG379:QG384" si="7059">ROUND(PY379,0)</f>
        <v>212486</v>
      </c>
      <c r="QH379" s="901">
        <f t="shared" ref="QH379:QH384" si="7060">PY379-QG379</f>
        <v>0</v>
      </c>
      <c r="QK379" s="958" t="s">
        <v>1024</v>
      </c>
      <c r="QL379" s="1190" t="s">
        <v>708</v>
      </c>
      <c r="QM379" s="1179" t="s">
        <v>149</v>
      </c>
      <c r="QN379" s="1180">
        <v>1</v>
      </c>
      <c r="QO379" s="1021">
        <v>350694.74999999994</v>
      </c>
      <c r="QP379" s="1028">
        <f t="shared" ref="QP379:QP384" si="7061">ROUND(QN379*QO379,0)</f>
        <v>350695</v>
      </c>
      <c r="QQ379" s="1174"/>
      <c r="QR379" s="898">
        <f t="shared" ref="QR379:QR384" si="7062">IF(EXACT(VLOOKUP(QK379,OFERTA_0,2,FALSE),QL379),1,0)</f>
        <v>1</v>
      </c>
      <c r="QS379" s="898">
        <f t="shared" ref="QS379:QS384" si="7063">IF(EXACT(VLOOKUP(QK379,OFERTA_0,3,FALSE),QM379),1,0)</f>
        <v>1</v>
      </c>
      <c r="QT379" s="899">
        <f t="shared" ref="QT379:QT384" si="7064">IF(EXACT(VLOOKUP(QK379,OFERTA_0,4,FALSE),QN379),1,0)</f>
        <v>1</v>
      </c>
      <c r="QU379" s="899">
        <f t="shared" ref="QU379:QU384" si="7065">IF(QO379=0,0,1)</f>
        <v>1</v>
      </c>
      <c r="QV379" s="899">
        <f t="shared" ref="QV379:QV384" si="7066">IF(QP379=0,0,1)</f>
        <v>1</v>
      </c>
      <c r="QW379" s="899">
        <f t="shared" ref="QW379:QW384" si="7067">PRODUCT(QR379:QV379)</f>
        <v>1</v>
      </c>
      <c r="QX379" s="966">
        <f t="shared" ref="QX379:QX384" si="7068">ROUND(QP379,0)</f>
        <v>350695</v>
      </c>
      <c r="QY379" s="901">
        <f t="shared" ref="QY379:QY384" si="7069">QP379-QX379</f>
        <v>0</v>
      </c>
      <c r="RB379" s="455"/>
      <c r="RC379" s="428"/>
      <c r="RD379" s="467"/>
      <c r="RE379" s="430"/>
      <c r="RF379" s="462"/>
      <c r="RG379" s="463"/>
      <c r="RH379" s="463"/>
      <c r="RI379" s="898" t="e">
        <f t="shared" si="6780"/>
        <v>#N/A</v>
      </c>
      <c r="RJ379" s="898" t="e">
        <f t="shared" si="6781"/>
        <v>#N/A</v>
      </c>
      <c r="RK379" s="899" t="e">
        <f t="shared" si="6782"/>
        <v>#N/A</v>
      </c>
      <c r="RL379" s="899">
        <f t="shared" si="6783"/>
        <v>0</v>
      </c>
      <c r="RM379" s="899">
        <f t="shared" si="6784"/>
        <v>0</v>
      </c>
      <c r="RN379" s="899" t="e">
        <f t="shared" si="6785"/>
        <v>#N/A</v>
      </c>
      <c r="RO379" s="966">
        <f t="shared" si="6786"/>
        <v>0</v>
      </c>
      <c r="RP379" s="901">
        <f t="shared" si="6787"/>
        <v>0</v>
      </c>
      <c r="RS379" s="455"/>
      <c r="RT379" s="428"/>
      <c r="RU379" s="467"/>
      <c r="RV379" s="430"/>
      <c r="RW379" s="462"/>
      <c r="RX379" s="463"/>
      <c r="RY379" s="463"/>
      <c r="RZ379" s="898" t="e">
        <f t="shared" si="6788"/>
        <v>#N/A</v>
      </c>
      <c r="SA379" s="898" t="e">
        <f t="shared" si="6789"/>
        <v>#N/A</v>
      </c>
      <c r="SB379" s="899" t="e">
        <f t="shared" si="6790"/>
        <v>#N/A</v>
      </c>
      <c r="SC379" s="899">
        <f t="shared" si="6791"/>
        <v>0</v>
      </c>
      <c r="SD379" s="899">
        <f t="shared" si="6792"/>
        <v>0</v>
      </c>
      <c r="SE379" s="899" t="e">
        <f t="shared" si="6793"/>
        <v>#N/A</v>
      </c>
      <c r="SF379" s="966">
        <f t="shared" si="6794"/>
        <v>0</v>
      </c>
      <c r="SG379" s="901">
        <f t="shared" si="6795"/>
        <v>0</v>
      </c>
      <c r="SJ379" s="455"/>
      <c r="SK379" s="428"/>
      <c r="SL379" s="467"/>
      <c r="SM379" s="430"/>
      <c r="SN379" s="462"/>
      <c r="SO379" s="463"/>
      <c r="SP379" s="463"/>
      <c r="SQ379" s="898" t="e">
        <f t="shared" si="6796"/>
        <v>#N/A</v>
      </c>
      <c r="SR379" s="898" t="e">
        <f t="shared" si="6797"/>
        <v>#N/A</v>
      </c>
      <c r="SS379" s="899" t="e">
        <f t="shared" si="6798"/>
        <v>#N/A</v>
      </c>
      <c r="ST379" s="899">
        <f t="shared" si="6799"/>
        <v>0</v>
      </c>
      <c r="SU379" s="899">
        <f t="shared" si="6800"/>
        <v>0</v>
      </c>
      <c r="SV379" s="899" t="e">
        <f t="shared" si="6801"/>
        <v>#N/A</v>
      </c>
      <c r="SW379" s="966">
        <f t="shared" si="6802"/>
        <v>0</v>
      </c>
      <c r="SX379" s="901">
        <f t="shared" si="6803"/>
        <v>0</v>
      </c>
    </row>
    <row r="380" spans="2:518" ht="59.25" customHeight="1" thickTop="1" thickBot="1">
      <c r="B380" s="958" t="s">
        <v>1025</v>
      </c>
      <c r="C380" s="1190" t="s">
        <v>709</v>
      </c>
      <c r="D380" s="1179" t="s">
        <v>149</v>
      </c>
      <c r="E380" s="1180">
        <v>4</v>
      </c>
      <c r="F380" s="1015"/>
      <c r="G380" s="1025">
        <f t="shared" si="6829"/>
        <v>0</v>
      </c>
      <c r="H380" s="1016"/>
      <c r="K380" s="958" t="s">
        <v>1025</v>
      </c>
      <c r="L380" s="1190" t="s">
        <v>709</v>
      </c>
      <c r="M380" s="1179" t="s">
        <v>149</v>
      </c>
      <c r="N380" s="1180">
        <v>4</v>
      </c>
      <c r="O380" s="1017">
        <v>196512</v>
      </c>
      <c r="P380" s="1025">
        <f t="shared" si="6830"/>
        <v>786048</v>
      </c>
      <c r="Q380" s="1016"/>
      <c r="R380" s="898">
        <f t="shared" si="6831"/>
        <v>1</v>
      </c>
      <c r="S380" s="898">
        <f t="shared" si="6832"/>
        <v>1</v>
      </c>
      <c r="T380" s="899">
        <f t="shared" si="6833"/>
        <v>1</v>
      </c>
      <c r="U380" s="899">
        <f t="shared" si="6834"/>
        <v>1</v>
      </c>
      <c r="V380" s="899">
        <f t="shared" si="6834"/>
        <v>1</v>
      </c>
      <c r="W380" s="899">
        <f t="shared" si="6835"/>
        <v>1</v>
      </c>
      <c r="X380" s="966">
        <f t="shared" si="6836"/>
        <v>786048</v>
      </c>
      <c r="Y380" s="901">
        <f t="shared" si="6837"/>
        <v>0</v>
      </c>
      <c r="Z380" s="872"/>
      <c r="AA380" s="872"/>
      <c r="AB380" s="958" t="s">
        <v>1025</v>
      </c>
      <c r="AC380" s="1190" t="s">
        <v>709</v>
      </c>
      <c r="AD380" s="1179" t="s">
        <v>149</v>
      </c>
      <c r="AE380" s="1180">
        <v>4</v>
      </c>
      <c r="AF380" s="1015">
        <v>200000</v>
      </c>
      <c r="AG380" s="1025">
        <f t="shared" si="6838"/>
        <v>800000</v>
      </c>
      <c r="AH380" s="1016"/>
      <c r="AI380" s="898">
        <f t="shared" si="6839"/>
        <v>1</v>
      </c>
      <c r="AJ380" s="898">
        <f t="shared" si="6840"/>
        <v>1</v>
      </c>
      <c r="AK380" s="899">
        <f t="shared" si="6841"/>
        <v>1</v>
      </c>
      <c r="AL380" s="899">
        <f t="shared" si="6842"/>
        <v>1</v>
      </c>
      <c r="AM380" s="899">
        <f t="shared" si="6843"/>
        <v>1</v>
      </c>
      <c r="AN380" s="899">
        <f t="shared" si="6844"/>
        <v>1</v>
      </c>
      <c r="AO380" s="966">
        <f t="shared" si="6845"/>
        <v>800000</v>
      </c>
      <c r="AP380" s="901">
        <f t="shared" si="6846"/>
        <v>0</v>
      </c>
      <c r="AQ380" s="872"/>
      <c r="AR380" s="872"/>
      <c r="AS380" s="958" t="s">
        <v>1025</v>
      </c>
      <c r="AT380" s="1191" t="s">
        <v>709</v>
      </c>
      <c r="AU380" s="1179" t="s">
        <v>149</v>
      </c>
      <c r="AV380" s="1180">
        <v>4</v>
      </c>
      <c r="AW380" s="1019">
        <v>68000</v>
      </c>
      <c r="AX380" s="1026">
        <f t="shared" si="6847"/>
        <v>272000</v>
      </c>
      <c r="AY380" s="1016"/>
      <c r="AZ380" s="898">
        <f t="shared" si="6848"/>
        <v>1</v>
      </c>
      <c r="BA380" s="898">
        <f t="shared" si="6849"/>
        <v>1</v>
      </c>
      <c r="BB380" s="899">
        <f t="shared" si="6850"/>
        <v>1</v>
      </c>
      <c r="BC380" s="899">
        <f t="shared" si="6851"/>
        <v>1</v>
      </c>
      <c r="BD380" s="899">
        <f t="shared" si="6852"/>
        <v>1</v>
      </c>
      <c r="BE380" s="899">
        <f t="shared" si="6853"/>
        <v>1</v>
      </c>
      <c r="BF380" s="966">
        <f t="shared" si="6854"/>
        <v>272000</v>
      </c>
      <c r="BG380" s="901">
        <f t="shared" si="6855"/>
        <v>0</v>
      </c>
      <c r="BJ380" s="958" t="s">
        <v>1025</v>
      </c>
      <c r="BK380" s="1190" t="s">
        <v>709</v>
      </c>
      <c r="BL380" s="1179" t="s">
        <v>149</v>
      </c>
      <c r="BM380" s="1180">
        <v>4</v>
      </c>
      <c r="BN380" s="1015">
        <v>90000</v>
      </c>
      <c r="BO380" s="1025">
        <f t="shared" si="6856"/>
        <v>360000</v>
      </c>
      <c r="BP380" s="1016"/>
      <c r="BQ380" s="898">
        <f t="shared" si="6857"/>
        <v>1</v>
      </c>
      <c r="BR380" s="898">
        <f t="shared" si="6858"/>
        <v>1</v>
      </c>
      <c r="BS380" s="899">
        <f t="shared" si="6859"/>
        <v>1</v>
      </c>
      <c r="BT380" s="899">
        <f t="shared" si="6860"/>
        <v>1</v>
      </c>
      <c r="BU380" s="899">
        <f t="shared" si="6861"/>
        <v>1</v>
      </c>
      <c r="BV380" s="899">
        <f t="shared" si="6862"/>
        <v>1</v>
      </c>
      <c r="BW380" s="966">
        <f t="shared" si="6863"/>
        <v>360000</v>
      </c>
      <c r="BX380" s="901">
        <f t="shared" si="6864"/>
        <v>0</v>
      </c>
      <c r="CA380" s="958" t="s">
        <v>1025</v>
      </c>
      <c r="CB380" s="1190" t="s">
        <v>709</v>
      </c>
      <c r="CC380" s="1179" t="s">
        <v>149</v>
      </c>
      <c r="CD380" s="1180">
        <v>4</v>
      </c>
      <c r="CE380" s="1015">
        <v>191402</v>
      </c>
      <c r="CF380" s="1025">
        <f t="shared" si="6865"/>
        <v>765608</v>
      </c>
      <c r="CG380" s="1016"/>
      <c r="CH380" s="898">
        <f t="shared" si="6866"/>
        <v>1</v>
      </c>
      <c r="CI380" s="898">
        <f t="shared" si="6867"/>
        <v>1</v>
      </c>
      <c r="CJ380" s="899">
        <f t="shared" si="6868"/>
        <v>1</v>
      </c>
      <c r="CK380" s="899">
        <f t="shared" si="6869"/>
        <v>1</v>
      </c>
      <c r="CL380" s="899">
        <f t="shared" si="6870"/>
        <v>1</v>
      </c>
      <c r="CM380" s="899">
        <f t="shared" si="6871"/>
        <v>1</v>
      </c>
      <c r="CN380" s="966">
        <f t="shared" si="6872"/>
        <v>765608</v>
      </c>
      <c r="CO380" s="901">
        <f t="shared" si="6873"/>
        <v>0</v>
      </c>
      <c r="CR380" s="958" t="s">
        <v>1025</v>
      </c>
      <c r="CS380" s="1190" t="s">
        <v>709</v>
      </c>
      <c r="CT380" s="1179" t="s">
        <v>149</v>
      </c>
      <c r="CU380" s="1180">
        <v>4</v>
      </c>
      <c r="CV380" s="1015">
        <v>390000</v>
      </c>
      <c r="CW380" s="1025">
        <f t="shared" si="6874"/>
        <v>1560000</v>
      </c>
      <c r="CX380" s="1016"/>
      <c r="CY380" s="898">
        <f t="shared" si="6875"/>
        <v>1</v>
      </c>
      <c r="CZ380" s="898">
        <f t="shared" si="6876"/>
        <v>1</v>
      </c>
      <c r="DA380" s="899">
        <f t="shared" si="6877"/>
        <v>1</v>
      </c>
      <c r="DB380" s="899">
        <f t="shared" si="6878"/>
        <v>1</v>
      </c>
      <c r="DC380" s="899">
        <f t="shared" si="6879"/>
        <v>1</v>
      </c>
      <c r="DD380" s="899">
        <f t="shared" si="6880"/>
        <v>1</v>
      </c>
      <c r="DE380" s="966">
        <f t="shared" si="6881"/>
        <v>1560000</v>
      </c>
      <c r="DF380" s="901">
        <f t="shared" si="6882"/>
        <v>0</v>
      </c>
      <c r="DI380" s="958" t="s">
        <v>1025</v>
      </c>
      <c r="DJ380" s="1190" t="s">
        <v>709</v>
      </c>
      <c r="DK380" s="1179" t="s">
        <v>149</v>
      </c>
      <c r="DL380" s="1180">
        <v>4</v>
      </c>
      <c r="DM380" s="1015">
        <v>153358</v>
      </c>
      <c r="DN380" s="1025">
        <f t="shared" si="6883"/>
        <v>613432</v>
      </c>
      <c r="DO380" s="1016"/>
      <c r="DP380" s="898">
        <f t="shared" si="6884"/>
        <v>1</v>
      </c>
      <c r="DQ380" s="898">
        <f t="shared" si="6885"/>
        <v>1</v>
      </c>
      <c r="DR380" s="899">
        <f t="shared" si="6886"/>
        <v>1</v>
      </c>
      <c r="DS380" s="899">
        <f t="shared" si="6887"/>
        <v>1</v>
      </c>
      <c r="DT380" s="899">
        <f t="shared" si="6888"/>
        <v>1</v>
      </c>
      <c r="DU380" s="899">
        <f t="shared" si="6889"/>
        <v>1</v>
      </c>
      <c r="DV380" s="966">
        <f t="shared" si="6890"/>
        <v>613432</v>
      </c>
      <c r="DW380" s="901">
        <f t="shared" si="6891"/>
        <v>0</v>
      </c>
      <c r="DZ380" s="958" t="s">
        <v>1025</v>
      </c>
      <c r="EA380" s="1190" t="s">
        <v>709</v>
      </c>
      <c r="EB380" s="1179" t="s">
        <v>149</v>
      </c>
      <c r="EC380" s="1180">
        <v>4</v>
      </c>
      <c r="ED380" s="1015">
        <v>280990</v>
      </c>
      <c r="EE380" s="1025">
        <f t="shared" si="6892"/>
        <v>1123960</v>
      </c>
      <c r="EF380" s="1016"/>
      <c r="EG380" s="898">
        <f t="shared" si="6893"/>
        <v>1</v>
      </c>
      <c r="EH380" s="898">
        <f t="shared" si="6894"/>
        <v>1</v>
      </c>
      <c r="EI380" s="899">
        <f t="shared" si="6895"/>
        <v>1</v>
      </c>
      <c r="EJ380" s="899">
        <f t="shared" si="6896"/>
        <v>1</v>
      </c>
      <c r="EK380" s="899">
        <f t="shared" si="6897"/>
        <v>1</v>
      </c>
      <c r="EL380" s="899">
        <f t="shared" si="6898"/>
        <v>1</v>
      </c>
      <c r="EM380" s="966">
        <f t="shared" si="6899"/>
        <v>1123960</v>
      </c>
      <c r="EN380" s="901">
        <f t="shared" si="6900"/>
        <v>0</v>
      </c>
      <c r="EQ380" s="958" t="s">
        <v>1025</v>
      </c>
      <c r="ER380" s="1190" t="s">
        <v>709</v>
      </c>
      <c r="ES380" s="1179" t="s">
        <v>149</v>
      </c>
      <c r="ET380" s="1180">
        <v>4</v>
      </c>
      <c r="EU380" s="1015">
        <v>192400</v>
      </c>
      <c r="EV380" s="1025">
        <f t="shared" si="6901"/>
        <v>769600</v>
      </c>
      <c r="EW380" s="1016"/>
      <c r="EX380" s="898">
        <f t="shared" si="6902"/>
        <v>1</v>
      </c>
      <c r="EY380" s="898">
        <f t="shared" si="6903"/>
        <v>1</v>
      </c>
      <c r="EZ380" s="899">
        <f t="shared" si="6904"/>
        <v>1</v>
      </c>
      <c r="FA380" s="899">
        <f t="shared" si="6905"/>
        <v>1</v>
      </c>
      <c r="FB380" s="899">
        <f t="shared" si="6906"/>
        <v>1</v>
      </c>
      <c r="FC380" s="899">
        <f t="shared" si="6907"/>
        <v>1</v>
      </c>
      <c r="FD380" s="966">
        <f t="shared" si="6908"/>
        <v>769600</v>
      </c>
      <c r="FE380" s="901">
        <f t="shared" si="6909"/>
        <v>0</v>
      </c>
      <c r="FH380" s="958"/>
      <c r="FI380" s="1190"/>
      <c r="FJ380" s="1179"/>
      <c r="FK380" s="1180"/>
      <c r="FL380" s="1015"/>
      <c r="FM380" s="1025">
        <f t="shared" si="6910"/>
        <v>0</v>
      </c>
      <c r="FN380" s="1016"/>
      <c r="FO380" s="898" t="e">
        <f t="shared" si="6911"/>
        <v>#N/A</v>
      </c>
      <c r="FP380" s="898" t="e">
        <f t="shared" si="6912"/>
        <v>#N/A</v>
      </c>
      <c r="FQ380" s="899" t="e">
        <f t="shared" si="6913"/>
        <v>#N/A</v>
      </c>
      <c r="FR380" s="899">
        <f t="shared" si="6914"/>
        <v>0</v>
      </c>
      <c r="FS380" s="899">
        <f t="shared" si="6915"/>
        <v>0</v>
      </c>
      <c r="FT380" s="899" t="e">
        <f t="shared" si="6916"/>
        <v>#N/A</v>
      </c>
      <c r="FU380" s="966">
        <f t="shared" si="6917"/>
        <v>0</v>
      </c>
      <c r="FV380" s="901">
        <f t="shared" si="6918"/>
        <v>0</v>
      </c>
      <c r="FY380" s="958" t="s">
        <v>1025</v>
      </c>
      <c r="FZ380" s="1190" t="s">
        <v>709</v>
      </c>
      <c r="GA380" s="1179" t="s">
        <v>149</v>
      </c>
      <c r="GB380" s="1180">
        <v>4</v>
      </c>
      <c r="GC380" s="1017">
        <v>196512</v>
      </c>
      <c r="GD380" s="1025">
        <f t="shared" si="6919"/>
        <v>786048</v>
      </c>
      <c r="GE380" s="1016"/>
      <c r="GF380" s="898">
        <f t="shared" si="6920"/>
        <v>1</v>
      </c>
      <c r="GG380" s="898">
        <f t="shared" si="6921"/>
        <v>1</v>
      </c>
      <c r="GH380" s="899">
        <f t="shared" si="6922"/>
        <v>1</v>
      </c>
      <c r="GI380" s="899">
        <f t="shared" si="6923"/>
        <v>1</v>
      </c>
      <c r="GJ380" s="899">
        <f t="shared" si="6924"/>
        <v>1</v>
      </c>
      <c r="GK380" s="899">
        <f t="shared" si="6925"/>
        <v>1</v>
      </c>
      <c r="GL380" s="966">
        <f t="shared" si="6926"/>
        <v>786048</v>
      </c>
      <c r="GM380" s="901">
        <f t="shared" si="6927"/>
        <v>0</v>
      </c>
      <c r="GP380" s="958" t="s">
        <v>1025</v>
      </c>
      <c r="GQ380" s="1190" t="s">
        <v>709</v>
      </c>
      <c r="GR380" s="1179" t="s">
        <v>149</v>
      </c>
      <c r="GS380" s="1180">
        <v>4</v>
      </c>
      <c r="GT380" s="1015">
        <v>192500</v>
      </c>
      <c r="GU380" s="1025">
        <f t="shared" si="6928"/>
        <v>770000</v>
      </c>
      <c r="GV380" s="1016"/>
      <c r="GW380" s="898">
        <f t="shared" si="6929"/>
        <v>1</v>
      </c>
      <c r="GX380" s="898">
        <f t="shared" si="6930"/>
        <v>1</v>
      </c>
      <c r="GY380" s="899">
        <f t="shared" si="6931"/>
        <v>1</v>
      </c>
      <c r="GZ380" s="899">
        <f t="shared" si="6932"/>
        <v>1</v>
      </c>
      <c r="HA380" s="899">
        <f t="shared" si="6933"/>
        <v>1</v>
      </c>
      <c r="HB380" s="899">
        <f t="shared" si="6934"/>
        <v>1</v>
      </c>
      <c r="HC380" s="966">
        <f t="shared" si="6935"/>
        <v>770000</v>
      </c>
      <c r="HD380" s="901">
        <f t="shared" si="6936"/>
        <v>0</v>
      </c>
      <c r="HG380" s="958" t="s">
        <v>1025</v>
      </c>
      <c r="HH380" s="1190" t="s">
        <v>709</v>
      </c>
      <c r="HI380" s="1179" t="s">
        <v>149</v>
      </c>
      <c r="HJ380" s="1180">
        <v>4</v>
      </c>
      <c r="HK380" s="1015">
        <v>177757</v>
      </c>
      <c r="HL380" s="1025">
        <f t="shared" si="6937"/>
        <v>711028</v>
      </c>
      <c r="HM380" s="1016"/>
      <c r="HN380" s="898">
        <f t="shared" si="6938"/>
        <v>1</v>
      </c>
      <c r="HO380" s="898">
        <f t="shared" si="6939"/>
        <v>1</v>
      </c>
      <c r="HP380" s="899">
        <f t="shared" si="6940"/>
        <v>1</v>
      </c>
      <c r="HQ380" s="899">
        <f t="shared" si="6941"/>
        <v>1</v>
      </c>
      <c r="HR380" s="899">
        <f t="shared" si="6942"/>
        <v>1</v>
      </c>
      <c r="HS380" s="899">
        <f t="shared" si="6943"/>
        <v>1</v>
      </c>
      <c r="HT380" s="966">
        <f t="shared" si="6944"/>
        <v>711028</v>
      </c>
      <c r="HU380" s="901">
        <f t="shared" si="6945"/>
        <v>0</v>
      </c>
      <c r="HX380" s="958" t="s">
        <v>1025</v>
      </c>
      <c r="HY380" s="1190" t="s">
        <v>709</v>
      </c>
      <c r="HZ380" s="1179" t="s">
        <v>149</v>
      </c>
      <c r="IA380" s="1180">
        <v>4</v>
      </c>
      <c r="IB380" s="1020">
        <v>321000</v>
      </c>
      <c r="IC380" s="1027">
        <f t="shared" si="6946"/>
        <v>1284000</v>
      </c>
      <c r="ID380" s="1016"/>
      <c r="IE380" s="898">
        <f t="shared" si="6947"/>
        <v>1</v>
      </c>
      <c r="IF380" s="898">
        <f t="shared" si="6948"/>
        <v>1</v>
      </c>
      <c r="IG380" s="899">
        <f t="shared" si="6949"/>
        <v>1</v>
      </c>
      <c r="IH380" s="899">
        <f t="shared" si="6950"/>
        <v>1</v>
      </c>
      <c r="II380" s="899">
        <f t="shared" si="6951"/>
        <v>1</v>
      </c>
      <c r="IJ380" s="899">
        <f t="shared" si="6952"/>
        <v>1</v>
      </c>
      <c r="IK380" s="966">
        <f t="shared" si="6953"/>
        <v>1284000</v>
      </c>
      <c r="IL380" s="901">
        <f t="shared" si="6954"/>
        <v>0</v>
      </c>
      <c r="IO380" s="958" t="s">
        <v>1025</v>
      </c>
      <c r="IP380" s="1190" t="s">
        <v>709</v>
      </c>
      <c r="IQ380" s="1179" t="s">
        <v>149</v>
      </c>
      <c r="IR380" s="1180">
        <v>4</v>
      </c>
      <c r="IS380" s="1015">
        <v>487250</v>
      </c>
      <c r="IT380" s="1025">
        <f t="shared" si="6955"/>
        <v>1949000</v>
      </c>
      <c r="IU380" s="1016"/>
      <c r="IV380" s="898">
        <f t="shared" si="6956"/>
        <v>1</v>
      </c>
      <c r="IW380" s="898">
        <f t="shared" si="6957"/>
        <v>1</v>
      </c>
      <c r="IX380" s="899">
        <f t="shared" si="6958"/>
        <v>1</v>
      </c>
      <c r="IY380" s="899">
        <f t="shared" si="6959"/>
        <v>1</v>
      </c>
      <c r="IZ380" s="899">
        <f t="shared" si="6960"/>
        <v>1</v>
      </c>
      <c r="JA380" s="899">
        <f t="shared" si="6961"/>
        <v>1</v>
      </c>
      <c r="JB380" s="966">
        <f t="shared" si="6962"/>
        <v>1949000</v>
      </c>
      <c r="JC380" s="901">
        <f t="shared" si="6963"/>
        <v>0</v>
      </c>
      <c r="JF380" s="958" t="s">
        <v>1025</v>
      </c>
      <c r="JG380" s="1190" t="s">
        <v>709</v>
      </c>
      <c r="JH380" s="1179" t="s">
        <v>149</v>
      </c>
      <c r="JI380" s="1180">
        <v>4</v>
      </c>
      <c r="JJ380" s="1015">
        <v>185000</v>
      </c>
      <c r="JK380" s="1025">
        <f t="shared" si="6964"/>
        <v>740000</v>
      </c>
      <c r="JL380" s="1016"/>
      <c r="JM380" s="898">
        <f t="shared" si="6965"/>
        <v>1</v>
      </c>
      <c r="JN380" s="898">
        <f t="shared" si="6966"/>
        <v>1</v>
      </c>
      <c r="JO380" s="899">
        <f t="shared" si="6967"/>
        <v>1</v>
      </c>
      <c r="JP380" s="899">
        <f t="shared" si="6968"/>
        <v>1</v>
      </c>
      <c r="JQ380" s="899">
        <f t="shared" si="6969"/>
        <v>1</v>
      </c>
      <c r="JR380" s="899">
        <f t="shared" si="6970"/>
        <v>1</v>
      </c>
      <c r="JS380" s="966">
        <f t="shared" si="6971"/>
        <v>740000</v>
      </c>
      <c r="JT380" s="901">
        <f t="shared" si="6972"/>
        <v>0</v>
      </c>
      <c r="JW380" s="958" t="s">
        <v>1025</v>
      </c>
      <c r="JX380" s="1190" t="s">
        <v>709</v>
      </c>
      <c r="JY380" s="1179" t="s">
        <v>149</v>
      </c>
      <c r="JZ380" s="1180">
        <v>4</v>
      </c>
      <c r="KA380" s="1015">
        <v>166891.65239999999</v>
      </c>
      <c r="KB380" s="1025">
        <f t="shared" si="6973"/>
        <v>667567</v>
      </c>
      <c r="KC380" s="1016"/>
      <c r="KD380" s="898">
        <f t="shared" si="6974"/>
        <v>1</v>
      </c>
      <c r="KE380" s="898">
        <f t="shared" si="6975"/>
        <v>1</v>
      </c>
      <c r="KF380" s="899">
        <f t="shared" si="6976"/>
        <v>1</v>
      </c>
      <c r="KG380" s="899">
        <f t="shared" si="6977"/>
        <v>1</v>
      </c>
      <c r="KH380" s="899">
        <f t="shared" si="6978"/>
        <v>1</v>
      </c>
      <c r="KI380" s="899">
        <f t="shared" si="6979"/>
        <v>1</v>
      </c>
      <c r="KJ380" s="966">
        <f t="shared" si="6980"/>
        <v>667567</v>
      </c>
      <c r="KK380" s="901">
        <f t="shared" si="6981"/>
        <v>0</v>
      </c>
      <c r="KN380" s="958" t="s">
        <v>1025</v>
      </c>
      <c r="KO380" s="1190" t="s">
        <v>709</v>
      </c>
      <c r="KP380" s="1179" t="s">
        <v>149</v>
      </c>
      <c r="KQ380" s="1180">
        <v>4</v>
      </c>
      <c r="KR380" s="1015">
        <v>114345</v>
      </c>
      <c r="KS380" s="1025">
        <f t="shared" si="6982"/>
        <v>457380</v>
      </c>
      <c r="KT380" s="1016"/>
      <c r="KU380" s="898">
        <f t="shared" si="6983"/>
        <v>1</v>
      </c>
      <c r="KV380" s="898">
        <f t="shared" si="6984"/>
        <v>1</v>
      </c>
      <c r="KW380" s="899">
        <f t="shared" si="6985"/>
        <v>1</v>
      </c>
      <c r="KX380" s="899">
        <f t="shared" si="6986"/>
        <v>1</v>
      </c>
      <c r="KY380" s="899">
        <f t="shared" si="6987"/>
        <v>1</v>
      </c>
      <c r="KZ380" s="899">
        <f t="shared" si="6988"/>
        <v>1</v>
      </c>
      <c r="LA380" s="966">
        <f t="shared" si="6989"/>
        <v>457380</v>
      </c>
      <c r="LB380" s="901">
        <f t="shared" si="6990"/>
        <v>0</v>
      </c>
      <c r="LE380" s="958" t="s">
        <v>1025</v>
      </c>
      <c r="LF380" s="1190" t="s">
        <v>709</v>
      </c>
      <c r="LG380" s="1179" t="s">
        <v>149</v>
      </c>
      <c r="LH380" s="1180">
        <v>4</v>
      </c>
      <c r="LI380" s="1021">
        <v>398800</v>
      </c>
      <c r="LJ380" s="1028">
        <f t="shared" si="6991"/>
        <v>1595200</v>
      </c>
      <c r="LK380" s="1016"/>
      <c r="LL380" s="898">
        <f t="shared" si="6992"/>
        <v>1</v>
      </c>
      <c r="LM380" s="898">
        <f t="shared" si="6993"/>
        <v>1</v>
      </c>
      <c r="LN380" s="899">
        <f t="shared" si="6994"/>
        <v>1</v>
      </c>
      <c r="LO380" s="899">
        <f t="shared" si="6995"/>
        <v>1</v>
      </c>
      <c r="LP380" s="899">
        <f t="shared" si="6996"/>
        <v>1</v>
      </c>
      <c r="LQ380" s="899">
        <f t="shared" si="6997"/>
        <v>1</v>
      </c>
      <c r="LR380" s="966">
        <f t="shared" si="6998"/>
        <v>1595200</v>
      </c>
      <c r="LS380" s="901">
        <f t="shared" si="6999"/>
        <v>0</v>
      </c>
      <c r="LV380" s="958" t="s">
        <v>1025</v>
      </c>
      <c r="LW380" s="1190" t="s">
        <v>709</v>
      </c>
      <c r="LX380" s="1179" t="s">
        <v>149</v>
      </c>
      <c r="LY380" s="1180">
        <v>4</v>
      </c>
      <c r="LZ380" s="1015">
        <v>175500</v>
      </c>
      <c r="MA380" s="1025">
        <f t="shared" si="7000"/>
        <v>702000</v>
      </c>
      <c r="MB380" s="1016"/>
      <c r="MC380" s="898">
        <f t="shared" si="7001"/>
        <v>1</v>
      </c>
      <c r="MD380" s="898">
        <f t="shared" si="7002"/>
        <v>1</v>
      </c>
      <c r="ME380" s="899">
        <f t="shared" si="7003"/>
        <v>1</v>
      </c>
      <c r="MF380" s="899">
        <f t="shared" si="7004"/>
        <v>1</v>
      </c>
      <c r="MG380" s="899">
        <f t="shared" si="7005"/>
        <v>1</v>
      </c>
      <c r="MH380" s="899">
        <f t="shared" si="7006"/>
        <v>1</v>
      </c>
      <c r="MI380" s="966">
        <f t="shared" si="7007"/>
        <v>702000</v>
      </c>
      <c r="MJ380" s="901">
        <f t="shared" si="7008"/>
        <v>0</v>
      </c>
      <c r="MM380" s="958" t="s">
        <v>1025</v>
      </c>
      <c r="MN380" s="1190" t="s">
        <v>709</v>
      </c>
      <c r="MO380" s="1179" t="s">
        <v>149</v>
      </c>
      <c r="MP380" s="1180">
        <v>4</v>
      </c>
      <c r="MQ380" s="1015">
        <v>400000</v>
      </c>
      <c r="MR380" s="1025">
        <f t="shared" si="7009"/>
        <v>1600000</v>
      </c>
      <c r="MS380" s="1016"/>
      <c r="MT380" s="898">
        <f t="shared" si="7010"/>
        <v>1</v>
      </c>
      <c r="MU380" s="898">
        <f t="shared" si="7011"/>
        <v>1</v>
      </c>
      <c r="MV380" s="899">
        <f t="shared" si="7012"/>
        <v>1</v>
      </c>
      <c r="MW380" s="899">
        <f t="shared" si="7013"/>
        <v>1</v>
      </c>
      <c r="MX380" s="899">
        <f t="shared" si="7014"/>
        <v>1</v>
      </c>
      <c r="MY380" s="899">
        <f t="shared" si="7015"/>
        <v>1</v>
      </c>
      <c r="MZ380" s="966">
        <f t="shared" si="7016"/>
        <v>1600000</v>
      </c>
      <c r="NA380" s="901">
        <f t="shared" si="7017"/>
        <v>0</v>
      </c>
      <c r="ND380" s="975" t="s">
        <v>1025</v>
      </c>
      <c r="NE380" s="976" t="s">
        <v>709</v>
      </c>
      <c r="NF380" s="1175" t="s">
        <v>149</v>
      </c>
      <c r="NG380" s="1176">
        <v>4</v>
      </c>
      <c r="NH380" s="979">
        <v>55762.74</v>
      </c>
      <c r="NI380" s="980">
        <v>223051</v>
      </c>
      <c r="NJ380" s="1016"/>
      <c r="NK380" s="898">
        <f t="shared" si="7018"/>
        <v>1</v>
      </c>
      <c r="NL380" s="898">
        <f t="shared" si="7019"/>
        <v>1</v>
      </c>
      <c r="NM380" s="899">
        <f t="shared" si="7020"/>
        <v>1</v>
      </c>
      <c r="NN380" s="899">
        <f t="shared" si="7021"/>
        <v>1</v>
      </c>
      <c r="NO380" s="899">
        <f t="shared" si="7022"/>
        <v>1</v>
      </c>
      <c r="NP380" s="899">
        <f t="shared" si="7023"/>
        <v>1</v>
      </c>
      <c r="NQ380" s="966">
        <f t="shared" si="7024"/>
        <v>223051</v>
      </c>
      <c r="NR380" s="901">
        <f t="shared" si="7025"/>
        <v>0</v>
      </c>
      <c r="NU380" s="981" t="s">
        <v>1025</v>
      </c>
      <c r="NV380" s="982" t="s">
        <v>709</v>
      </c>
      <c r="NW380" s="1177" t="s">
        <v>149</v>
      </c>
      <c r="NX380" s="1178">
        <v>4</v>
      </c>
      <c r="NY380" s="1022">
        <v>56326</v>
      </c>
      <c r="NZ380" s="986">
        <f t="shared" si="7026"/>
        <v>225304</v>
      </c>
      <c r="OA380" s="1016"/>
      <c r="OB380" s="898">
        <f t="shared" si="7027"/>
        <v>1</v>
      </c>
      <c r="OC380" s="898">
        <f t="shared" si="7028"/>
        <v>1</v>
      </c>
      <c r="OD380" s="899">
        <f t="shared" si="7029"/>
        <v>1</v>
      </c>
      <c r="OE380" s="899">
        <f t="shared" si="7030"/>
        <v>1</v>
      </c>
      <c r="OF380" s="899">
        <f t="shared" si="7031"/>
        <v>1</v>
      </c>
      <c r="OG380" s="899">
        <f t="shared" si="7032"/>
        <v>1</v>
      </c>
      <c r="OH380" s="966">
        <f t="shared" si="7033"/>
        <v>225304</v>
      </c>
      <c r="OI380" s="901">
        <f t="shared" si="7034"/>
        <v>0</v>
      </c>
      <c r="OL380" s="958" t="s">
        <v>1025</v>
      </c>
      <c r="OM380" s="1190" t="s">
        <v>709</v>
      </c>
      <c r="ON380" s="1179" t="s">
        <v>149</v>
      </c>
      <c r="OO380" s="1180">
        <v>4</v>
      </c>
      <c r="OP380" s="1015">
        <v>123695</v>
      </c>
      <c r="OQ380" s="1025">
        <f t="shared" si="7035"/>
        <v>494780</v>
      </c>
      <c r="OR380" s="1016"/>
      <c r="OS380" s="898">
        <f t="shared" si="7036"/>
        <v>1</v>
      </c>
      <c r="OT380" s="898">
        <f t="shared" si="7037"/>
        <v>1</v>
      </c>
      <c r="OU380" s="899">
        <f t="shared" si="7038"/>
        <v>1</v>
      </c>
      <c r="OV380" s="899">
        <f t="shared" si="7039"/>
        <v>1</v>
      </c>
      <c r="OW380" s="899">
        <f t="shared" si="7040"/>
        <v>1</v>
      </c>
      <c r="OX380" s="899">
        <f t="shared" si="7041"/>
        <v>1</v>
      </c>
      <c r="OY380" s="966">
        <f t="shared" si="7042"/>
        <v>494780</v>
      </c>
      <c r="OZ380" s="901">
        <f t="shared" si="7043"/>
        <v>0</v>
      </c>
      <c r="PC380" s="958" t="s">
        <v>1025</v>
      </c>
      <c r="PD380" s="1190" t="s">
        <v>709</v>
      </c>
      <c r="PE380" s="1179" t="s">
        <v>149</v>
      </c>
      <c r="PF380" s="1180">
        <v>4</v>
      </c>
      <c r="PG380" s="1023">
        <v>11830</v>
      </c>
      <c r="PH380" s="1029">
        <v>47320</v>
      </c>
      <c r="PI380" s="1181"/>
      <c r="PJ380" s="898">
        <f t="shared" si="7044"/>
        <v>1</v>
      </c>
      <c r="PK380" s="898">
        <f t="shared" si="7045"/>
        <v>1</v>
      </c>
      <c r="PL380" s="899">
        <f t="shared" si="7046"/>
        <v>1</v>
      </c>
      <c r="PM380" s="899">
        <f t="shared" si="7047"/>
        <v>1</v>
      </c>
      <c r="PN380" s="899">
        <f t="shared" si="7048"/>
        <v>1</v>
      </c>
      <c r="PO380" s="899">
        <f t="shared" si="7049"/>
        <v>1</v>
      </c>
      <c r="PP380" s="966">
        <f t="shared" si="7050"/>
        <v>47320</v>
      </c>
      <c r="PQ380" s="901">
        <f t="shared" si="7051"/>
        <v>0</v>
      </c>
      <c r="PT380" s="958" t="s">
        <v>1025</v>
      </c>
      <c r="PU380" s="1190" t="s">
        <v>709</v>
      </c>
      <c r="PV380" s="1179" t="s">
        <v>149</v>
      </c>
      <c r="PW380" s="1180">
        <v>4</v>
      </c>
      <c r="PX380" s="1015">
        <v>192357</v>
      </c>
      <c r="PY380" s="1025">
        <f t="shared" si="7052"/>
        <v>769428</v>
      </c>
      <c r="PZ380" s="1016"/>
      <c r="QA380" s="898">
        <f t="shared" si="7053"/>
        <v>1</v>
      </c>
      <c r="QB380" s="898">
        <f t="shared" si="7054"/>
        <v>1</v>
      </c>
      <c r="QC380" s="899">
        <f t="shared" si="7055"/>
        <v>1</v>
      </c>
      <c r="QD380" s="899">
        <f t="shared" si="7056"/>
        <v>1</v>
      </c>
      <c r="QE380" s="899">
        <f t="shared" si="7057"/>
        <v>1</v>
      </c>
      <c r="QF380" s="899">
        <f t="shared" si="7058"/>
        <v>1</v>
      </c>
      <c r="QG380" s="966">
        <f t="shared" si="7059"/>
        <v>769428</v>
      </c>
      <c r="QH380" s="901">
        <f t="shared" si="7060"/>
        <v>0</v>
      </c>
      <c r="QK380" s="958" t="s">
        <v>1025</v>
      </c>
      <c r="QL380" s="1190" t="s">
        <v>709</v>
      </c>
      <c r="QM380" s="1179" t="s">
        <v>149</v>
      </c>
      <c r="QN380" s="1180">
        <v>4</v>
      </c>
      <c r="QO380" s="1021">
        <v>400793.99999999994</v>
      </c>
      <c r="QP380" s="1028">
        <f t="shared" si="7061"/>
        <v>1603176</v>
      </c>
      <c r="QQ380" s="1016"/>
      <c r="QR380" s="898">
        <f t="shared" si="7062"/>
        <v>1</v>
      </c>
      <c r="QS380" s="898">
        <f t="shared" si="7063"/>
        <v>1</v>
      </c>
      <c r="QT380" s="899">
        <f t="shared" si="7064"/>
        <v>1</v>
      </c>
      <c r="QU380" s="899">
        <f t="shared" si="7065"/>
        <v>1</v>
      </c>
      <c r="QV380" s="899">
        <f t="shared" si="7066"/>
        <v>1</v>
      </c>
      <c r="QW380" s="899">
        <f t="shared" si="7067"/>
        <v>1</v>
      </c>
      <c r="QX380" s="966">
        <f t="shared" si="7068"/>
        <v>1603176</v>
      </c>
      <c r="QY380" s="901">
        <f t="shared" si="7069"/>
        <v>0</v>
      </c>
      <c r="RB380" s="455"/>
      <c r="RC380" s="428"/>
      <c r="RD380" s="464"/>
      <c r="RE380" s="430"/>
      <c r="RF380" s="440"/>
      <c r="RG380" s="416"/>
      <c r="RH380" s="416"/>
      <c r="RI380" s="898" t="e">
        <f t="shared" si="6780"/>
        <v>#N/A</v>
      </c>
      <c r="RJ380" s="898" t="e">
        <f t="shared" si="6781"/>
        <v>#N/A</v>
      </c>
      <c r="RK380" s="899" t="e">
        <f t="shared" si="6782"/>
        <v>#N/A</v>
      </c>
      <c r="RL380" s="899">
        <f t="shared" si="6783"/>
        <v>0</v>
      </c>
      <c r="RM380" s="899">
        <f t="shared" si="6784"/>
        <v>0</v>
      </c>
      <c r="RN380" s="899" t="e">
        <f t="shared" si="6785"/>
        <v>#N/A</v>
      </c>
      <c r="RO380" s="966">
        <f t="shared" si="6786"/>
        <v>0</v>
      </c>
      <c r="RP380" s="901">
        <f t="shared" si="6787"/>
        <v>0</v>
      </c>
      <c r="RS380" s="455"/>
      <c r="RT380" s="428"/>
      <c r="RU380" s="464"/>
      <c r="RV380" s="430"/>
      <c r="RW380" s="440"/>
      <c r="RX380" s="416"/>
      <c r="RY380" s="416"/>
      <c r="RZ380" s="898" t="e">
        <f t="shared" si="6788"/>
        <v>#N/A</v>
      </c>
      <c r="SA380" s="898" t="e">
        <f t="shared" si="6789"/>
        <v>#N/A</v>
      </c>
      <c r="SB380" s="899" t="e">
        <f t="shared" si="6790"/>
        <v>#N/A</v>
      </c>
      <c r="SC380" s="899">
        <f t="shared" si="6791"/>
        <v>0</v>
      </c>
      <c r="SD380" s="899">
        <f t="shared" si="6792"/>
        <v>0</v>
      </c>
      <c r="SE380" s="899" t="e">
        <f t="shared" si="6793"/>
        <v>#N/A</v>
      </c>
      <c r="SF380" s="966">
        <f t="shared" si="6794"/>
        <v>0</v>
      </c>
      <c r="SG380" s="901">
        <f t="shared" si="6795"/>
        <v>0</v>
      </c>
      <c r="SJ380" s="455"/>
      <c r="SK380" s="428"/>
      <c r="SL380" s="464"/>
      <c r="SM380" s="430"/>
      <c r="SN380" s="440"/>
      <c r="SO380" s="416"/>
      <c r="SP380" s="416"/>
      <c r="SQ380" s="898" t="e">
        <f t="shared" si="6796"/>
        <v>#N/A</v>
      </c>
      <c r="SR380" s="898" t="e">
        <f t="shared" si="6797"/>
        <v>#N/A</v>
      </c>
      <c r="SS380" s="899" t="e">
        <f t="shared" si="6798"/>
        <v>#N/A</v>
      </c>
      <c r="ST380" s="899">
        <f t="shared" si="6799"/>
        <v>0</v>
      </c>
      <c r="SU380" s="899">
        <f t="shared" si="6800"/>
        <v>0</v>
      </c>
      <c r="SV380" s="899" t="e">
        <f t="shared" si="6801"/>
        <v>#N/A</v>
      </c>
      <c r="SW380" s="966">
        <f t="shared" si="6802"/>
        <v>0</v>
      </c>
      <c r="SX380" s="901">
        <f t="shared" si="6803"/>
        <v>0</v>
      </c>
    </row>
    <row r="381" spans="2:518" ht="51.75" customHeight="1" thickTop="1" thickBot="1">
      <c r="B381" s="958" t="s">
        <v>1026</v>
      </c>
      <c r="C381" s="1190" t="s">
        <v>710</v>
      </c>
      <c r="D381" s="1179" t="s">
        <v>149</v>
      </c>
      <c r="E381" s="1180">
        <v>6</v>
      </c>
      <c r="F381" s="1015"/>
      <c r="G381" s="1025">
        <f t="shared" si="6829"/>
        <v>0</v>
      </c>
      <c r="H381" s="1016"/>
      <c r="K381" s="958" t="s">
        <v>1026</v>
      </c>
      <c r="L381" s="1190" t="s">
        <v>710</v>
      </c>
      <c r="M381" s="1179" t="s">
        <v>149</v>
      </c>
      <c r="N381" s="1180">
        <v>6</v>
      </c>
      <c r="O381" s="1017">
        <v>144648</v>
      </c>
      <c r="P381" s="1025">
        <f t="shared" si="6830"/>
        <v>867888</v>
      </c>
      <c r="Q381" s="1016"/>
      <c r="R381" s="898">
        <f t="shared" si="6831"/>
        <v>1</v>
      </c>
      <c r="S381" s="898">
        <f t="shared" si="6832"/>
        <v>1</v>
      </c>
      <c r="T381" s="899">
        <f t="shared" si="6833"/>
        <v>1</v>
      </c>
      <c r="U381" s="899">
        <f t="shared" si="6834"/>
        <v>1</v>
      </c>
      <c r="V381" s="899">
        <f t="shared" si="6834"/>
        <v>1</v>
      </c>
      <c r="W381" s="899">
        <f t="shared" si="6835"/>
        <v>1</v>
      </c>
      <c r="X381" s="966">
        <f t="shared" si="6836"/>
        <v>867888</v>
      </c>
      <c r="Y381" s="901">
        <f t="shared" si="6837"/>
        <v>0</v>
      </c>
      <c r="Z381" s="872"/>
      <c r="AA381" s="872"/>
      <c r="AB381" s="958" t="s">
        <v>1026</v>
      </c>
      <c r="AC381" s="1190" t="s">
        <v>710</v>
      </c>
      <c r="AD381" s="1179" t="s">
        <v>149</v>
      </c>
      <c r="AE381" s="1180">
        <v>6</v>
      </c>
      <c r="AF381" s="1015">
        <v>160000</v>
      </c>
      <c r="AG381" s="1025">
        <f t="shared" si="6838"/>
        <v>960000</v>
      </c>
      <c r="AH381" s="1016"/>
      <c r="AI381" s="898">
        <f t="shared" si="6839"/>
        <v>1</v>
      </c>
      <c r="AJ381" s="898">
        <f t="shared" si="6840"/>
        <v>1</v>
      </c>
      <c r="AK381" s="899">
        <f t="shared" si="6841"/>
        <v>1</v>
      </c>
      <c r="AL381" s="899">
        <f t="shared" si="6842"/>
        <v>1</v>
      </c>
      <c r="AM381" s="899">
        <f t="shared" si="6843"/>
        <v>1</v>
      </c>
      <c r="AN381" s="899">
        <f t="shared" si="6844"/>
        <v>1</v>
      </c>
      <c r="AO381" s="966">
        <f t="shared" si="6845"/>
        <v>960000</v>
      </c>
      <c r="AP381" s="901">
        <f t="shared" si="6846"/>
        <v>0</v>
      </c>
      <c r="AQ381" s="872"/>
      <c r="AR381" s="872"/>
      <c r="AS381" s="958" t="s">
        <v>1026</v>
      </c>
      <c r="AT381" s="1191" t="s">
        <v>710</v>
      </c>
      <c r="AU381" s="1179" t="s">
        <v>149</v>
      </c>
      <c r="AV381" s="1180">
        <v>6</v>
      </c>
      <c r="AW381" s="1019">
        <v>65000</v>
      </c>
      <c r="AX381" s="1026">
        <f t="shared" si="6847"/>
        <v>390000</v>
      </c>
      <c r="AY381" s="1016"/>
      <c r="AZ381" s="898">
        <f t="shared" si="6848"/>
        <v>1</v>
      </c>
      <c r="BA381" s="898">
        <f t="shared" si="6849"/>
        <v>1</v>
      </c>
      <c r="BB381" s="899">
        <f t="shared" si="6850"/>
        <v>1</v>
      </c>
      <c r="BC381" s="899">
        <f t="shared" si="6851"/>
        <v>1</v>
      </c>
      <c r="BD381" s="899">
        <f t="shared" si="6852"/>
        <v>1</v>
      </c>
      <c r="BE381" s="899">
        <f t="shared" si="6853"/>
        <v>1</v>
      </c>
      <c r="BF381" s="966">
        <f t="shared" si="6854"/>
        <v>390000</v>
      </c>
      <c r="BG381" s="901">
        <f t="shared" si="6855"/>
        <v>0</v>
      </c>
      <c r="BJ381" s="958" t="s">
        <v>1026</v>
      </c>
      <c r="BK381" s="1190" t="s">
        <v>710</v>
      </c>
      <c r="BL381" s="1179" t="s">
        <v>149</v>
      </c>
      <c r="BM381" s="1180">
        <v>6</v>
      </c>
      <c r="BN381" s="1015">
        <v>116312</v>
      </c>
      <c r="BO381" s="1025">
        <f t="shared" si="6856"/>
        <v>697872</v>
      </c>
      <c r="BP381" s="1016"/>
      <c r="BQ381" s="898">
        <f t="shared" si="6857"/>
        <v>1</v>
      </c>
      <c r="BR381" s="898">
        <f t="shared" si="6858"/>
        <v>1</v>
      </c>
      <c r="BS381" s="899">
        <f t="shared" si="6859"/>
        <v>1</v>
      </c>
      <c r="BT381" s="899">
        <f t="shared" si="6860"/>
        <v>1</v>
      </c>
      <c r="BU381" s="899">
        <f t="shared" si="6861"/>
        <v>1</v>
      </c>
      <c r="BV381" s="899">
        <f t="shared" si="6862"/>
        <v>1</v>
      </c>
      <c r="BW381" s="966">
        <f t="shared" si="6863"/>
        <v>697872</v>
      </c>
      <c r="BX381" s="901">
        <f t="shared" si="6864"/>
        <v>0</v>
      </c>
      <c r="CA381" s="958" t="s">
        <v>1026</v>
      </c>
      <c r="CB381" s="1190" t="s">
        <v>710</v>
      </c>
      <c r="CC381" s="1179" t="s">
        <v>149</v>
      </c>
      <c r="CD381" s="1180">
        <v>6</v>
      </c>
      <c r="CE381" s="1015">
        <v>140887</v>
      </c>
      <c r="CF381" s="1025">
        <f t="shared" si="6865"/>
        <v>845322</v>
      </c>
      <c r="CG381" s="1016"/>
      <c r="CH381" s="898">
        <f t="shared" si="6866"/>
        <v>1</v>
      </c>
      <c r="CI381" s="898">
        <f t="shared" si="6867"/>
        <v>1</v>
      </c>
      <c r="CJ381" s="899">
        <f t="shared" si="6868"/>
        <v>1</v>
      </c>
      <c r="CK381" s="899">
        <f t="shared" si="6869"/>
        <v>1</v>
      </c>
      <c r="CL381" s="899">
        <f t="shared" si="6870"/>
        <v>1</v>
      </c>
      <c r="CM381" s="899">
        <f t="shared" si="6871"/>
        <v>1</v>
      </c>
      <c r="CN381" s="966">
        <f t="shared" si="6872"/>
        <v>845322</v>
      </c>
      <c r="CO381" s="901">
        <f t="shared" si="6873"/>
        <v>0</v>
      </c>
      <c r="CR381" s="958" t="s">
        <v>1026</v>
      </c>
      <c r="CS381" s="1190" t="s">
        <v>710</v>
      </c>
      <c r="CT381" s="1179" t="s">
        <v>149</v>
      </c>
      <c r="CU381" s="1180">
        <v>6</v>
      </c>
      <c r="CV381" s="1015">
        <v>340000</v>
      </c>
      <c r="CW381" s="1025">
        <f t="shared" si="6874"/>
        <v>2040000</v>
      </c>
      <c r="CX381" s="1016"/>
      <c r="CY381" s="898">
        <f t="shared" si="6875"/>
        <v>1</v>
      </c>
      <c r="CZ381" s="898">
        <f t="shared" si="6876"/>
        <v>1</v>
      </c>
      <c r="DA381" s="899">
        <f t="shared" si="6877"/>
        <v>1</v>
      </c>
      <c r="DB381" s="899">
        <f t="shared" si="6878"/>
        <v>1</v>
      </c>
      <c r="DC381" s="899">
        <f t="shared" si="6879"/>
        <v>1</v>
      </c>
      <c r="DD381" s="899">
        <f t="shared" si="6880"/>
        <v>1</v>
      </c>
      <c r="DE381" s="966">
        <f t="shared" si="6881"/>
        <v>2040000</v>
      </c>
      <c r="DF381" s="901">
        <f t="shared" si="6882"/>
        <v>0</v>
      </c>
      <c r="DI381" s="958" t="s">
        <v>1026</v>
      </c>
      <c r="DJ381" s="1190" t="s">
        <v>710</v>
      </c>
      <c r="DK381" s="1179" t="s">
        <v>149</v>
      </c>
      <c r="DL381" s="1180">
        <v>6</v>
      </c>
      <c r="DM381" s="1015">
        <v>130176</v>
      </c>
      <c r="DN381" s="1025">
        <f t="shared" si="6883"/>
        <v>781056</v>
      </c>
      <c r="DO381" s="1016"/>
      <c r="DP381" s="898">
        <f t="shared" si="6884"/>
        <v>1</v>
      </c>
      <c r="DQ381" s="898">
        <f t="shared" si="6885"/>
        <v>1</v>
      </c>
      <c r="DR381" s="899">
        <f t="shared" si="6886"/>
        <v>1</v>
      </c>
      <c r="DS381" s="899">
        <f t="shared" si="6887"/>
        <v>1</v>
      </c>
      <c r="DT381" s="899">
        <f t="shared" si="6888"/>
        <v>1</v>
      </c>
      <c r="DU381" s="899">
        <f t="shared" si="6889"/>
        <v>1</v>
      </c>
      <c r="DV381" s="966">
        <f t="shared" si="6890"/>
        <v>781056</v>
      </c>
      <c r="DW381" s="901">
        <f t="shared" si="6891"/>
        <v>0</v>
      </c>
      <c r="DZ381" s="958" t="s">
        <v>1026</v>
      </c>
      <c r="EA381" s="1190" t="s">
        <v>710</v>
      </c>
      <c r="EB381" s="1179" t="s">
        <v>149</v>
      </c>
      <c r="EC381" s="1180">
        <v>6</v>
      </c>
      <c r="ED381" s="1015">
        <v>453670</v>
      </c>
      <c r="EE381" s="1025">
        <f t="shared" si="6892"/>
        <v>2722020</v>
      </c>
      <c r="EF381" s="1016"/>
      <c r="EG381" s="898">
        <f t="shared" si="6893"/>
        <v>1</v>
      </c>
      <c r="EH381" s="898">
        <f t="shared" si="6894"/>
        <v>1</v>
      </c>
      <c r="EI381" s="899">
        <f t="shared" si="6895"/>
        <v>1</v>
      </c>
      <c r="EJ381" s="899">
        <f t="shared" si="6896"/>
        <v>1</v>
      </c>
      <c r="EK381" s="899">
        <f t="shared" si="6897"/>
        <v>1</v>
      </c>
      <c r="EL381" s="899">
        <f t="shared" si="6898"/>
        <v>1</v>
      </c>
      <c r="EM381" s="966">
        <f t="shared" si="6899"/>
        <v>2722020</v>
      </c>
      <c r="EN381" s="901">
        <f t="shared" si="6900"/>
        <v>0</v>
      </c>
      <c r="EQ381" s="958" t="s">
        <v>1026</v>
      </c>
      <c r="ER381" s="1190" t="s">
        <v>710</v>
      </c>
      <c r="ES381" s="1179" t="s">
        <v>149</v>
      </c>
      <c r="ET381" s="1180">
        <v>6</v>
      </c>
      <c r="EU381" s="1015">
        <v>142000</v>
      </c>
      <c r="EV381" s="1025">
        <f t="shared" si="6901"/>
        <v>852000</v>
      </c>
      <c r="EW381" s="1016"/>
      <c r="EX381" s="898">
        <f t="shared" si="6902"/>
        <v>1</v>
      </c>
      <c r="EY381" s="898">
        <f t="shared" si="6903"/>
        <v>1</v>
      </c>
      <c r="EZ381" s="899">
        <f t="shared" si="6904"/>
        <v>1</v>
      </c>
      <c r="FA381" s="899">
        <f t="shared" si="6905"/>
        <v>1</v>
      </c>
      <c r="FB381" s="899">
        <f t="shared" si="6906"/>
        <v>1</v>
      </c>
      <c r="FC381" s="899">
        <f t="shared" si="6907"/>
        <v>1</v>
      </c>
      <c r="FD381" s="966">
        <f t="shared" si="6908"/>
        <v>852000</v>
      </c>
      <c r="FE381" s="901">
        <f t="shared" si="6909"/>
        <v>0</v>
      </c>
      <c r="FH381" s="958"/>
      <c r="FI381" s="1190"/>
      <c r="FJ381" s="1179"/>
      <c r="FK381" s="1180"/>
      <c r="FL381" s="1015"/>
      <c r="FM381" s="1025">
        <f t="shared" si="6910"/>
        <v>0</v>
      </c>
      <c r="FN381" s="1016"/>
      <c r="FO381" s="898" t="e">
        <f t="shared" si="6911"/>
        <v>#N/A</v>
      </c>
      <c r="FP381" s="898" t="e">
        <f t="shared" si="6912"/>
        <v>#N/A</v>
      </c>
      <c r="FQ381" s="899" t="e">
        <f t="shared" si="6913"/>
        <v>#N/A</v>
      </c>
      <c r="FR381" s="899">
        <f t="shared" si="6914"/>
        <v>0</v>
      </c>
      <c r="FS381" s="899">
        <f t="shared" si="6915"/>
        <v>0</v>
      </c>
      <c r="FT381" s="899" t="e">
        <f t="shared" si="6916"/>
        <v>#N/A</v>
      </c>
      <c r="FU381" s="966">
        <f t="shared" si="6917"/>
        <v>0</v>
      </c>
      <c r="FV381" s="901">
        <f t="shared" si="6918"/>
        <v>0</v>
      </c>
      <c r="FY381" s="958" t="s">
        <v>1026</v>
      </c>
      <c r="FZ381" s="1190" t="s">
        <v>710</v>
      </c>
      <c r="GA381" s="1179" t="s">
        <v>149</v>
      </c>
      <c r="GB381" s="1180">
        <v>6</v>
      </c>
      <c r="GC381" s="1017">
        <v>144648</v>
      </c>
      <c r="GD381" s="1025">
        <f t="shared" si="6919"/>
        <v>867888</v>
      </c>
      <c r="GE381" s="1016"/>
      <c r="GF381" s="898">
        <f t="shared" si="6920"/>
        <v>1</v>
      </c>
      <c r="GG381" s="898">
        <f t="shared" si="6921"/>
        <v>1</v>
      </c>
      <c r="GH381" s="899">
        <f t="shared" si="6922"/>
        <v>1</v>
      </c>
      <c r="GI381" s="899">
        <f t="shared" si="6923"/>
        <v>1</v>
      </c>
      <c r="GJ381" s="899">
        <f t="shared" si="6924"/>
        <v>1</v>
      </c>
      <c r="GK381" s="899">
        <f t="shared" si="6925"/>
        <v>1</v>
      </c>
      <c r="GL381" s="966">
        <f t="shared" si="6926"/>
        <v>867888</v>
      </c>
      <c r="GM381" s="901">
        <f t="shared" si="6927"/>
        <v>0</v>
      </c>
      <c r="GP381" s="958" t="s">
        <v>1026</v>
      </c>
      <c r="GQ381" s="1190" t="s">
        <v>710</v>
      </c>
      <c r="GR381" s="1179" t="s">
        <v>149</v>
      </c>
      <c r="GS381" s="1180">
        <v>6</v>
      </c>
      <c r="GT381" s="1015">
        <v>141800</v>
      </c>
      <c r="GU381" s="1025">
        <f t="shared" si="6928"/>
        <v>850800</v>
      </c>
      <c r="GV381" s="1016"/>
      <c r="GW381" s="898">
        <f t="shared" si="6929"/>
        <v>1</v>
      </c>
      <c r="GX381" s="898">
        <f t="shared" si="6930"/>
        <v>1</v>
      </c>
      <c r="GY381" s="899">
        <f t="shared" si="6931"/>
        <v>1</v>
      </c>
      <c r="GZ381" s="899">
        <f t="shared" si="6932"/>
        <v>1</v>
      </c>
      <c r="HA381" s="899">
        <f t="shared" si="6933"/>
        <v>1</v>
      </c>
      <c r="HB381" s="899">
        <f t="shared" si="6934"/>
        <v>1</v>
      </c>
      <c r="HC381" s="966">
        <f t="shared" si="6935"/>
        <v>850800</v>
      </c>
      <c r="HD381" s="901">
        <f t="shared" si="6936"/>
        <v>0</v>
      </c>
      <c r="HG381" s="958" t="s">
        <v>1026</v>
      </c>
      <c r="HH381" s="1190" t="s">
        <v>710</v>
      </c>
      <c r="HI381" s="1179" t="s">
        <v>149</v>
      </c>
      <c r="HJ381" s="1180">
        <v>6</v>
      </c>
      <c r="HK381" s="1015">
        <v>133341</v>
      </c>
      <c r="HL381" s="1025">
        <f t="shared" si="6937"/>
        <v>800046</v>
      </c>
      <c r="HM381" s="1016"/>
      <c r="HN381" s="898">
        <f t="shared" si="6938"/>
        <v>1</v>
      </c>
      <c r="HO381" s="898">
        <f t="shared" si="6939"/>
        <v>1</v>
      </c>
      <c r="HP381" s="899">
        <f t="shared" si="6940"/>
        <v>1</v>
      </c>
      <c r="HQ381" s="899">
        <f t="shared" si="6941"/>
        <v>1</v>
      </c>
      <c r="HR381" s="899">
        <f t="shared" si="6942"/>
        <v>1</v>
      </c>
      <c r="HS381" s="899">
        <f t="shared" si="6943"/>
        <v>1</v>
      </c>
      <c r="HT381" s="966">
        <f t="shared" si="6944"/>
        <v>800046</v>
      </c>
      <c r="HU381" s="901">
        <f t="shared" si="6945"/>
        <v>0</v>
      </c>
      <c r="HX381" s="958" t="s">
        <v>1026</v>
      </c>
      <c r="HY381" s="1190" t="s">
        <v>710</v>
      </c>
      <c r="HZ381" s="1179" t="s">
        <v>149</v>
      </c>
      <c r="IA381" s="1180">
        <v>6</v>
      </c>
      <c r="IB381" s="1020">
        <v>198000</v>
      </c>
      <c r="IC381" s="1027">
        <f t="shared" si="6946"/>
        <v>1188000</v>
      </c>
      <c r="ID381" s="1016"/>
      <c r="IE381" s="898">
        <f t="shared" si="6947"/>
        <v>1</v>
      </c>
      <c r="IF381" s="898">
        <f t="shared" si="6948"/>
        <v>1</v>
      </c>
      <c r="IG381" s="899">
        <f t="shared" si="6949"/>
        <v>1</v>
      </c>
      <c r="IH381" s="899">
        <f t="shared" si="6950"/>
        <v>1</v>
      </c>
      <c r="II381" s="899">
        <f t="shared" si="6951"/>
        <v>1</v>
      </c>
      <c r="IJ381" s="899">
        <f t="shared" si="6952"/>
        <v>1</v>
      </c>
      <c r="IK381" s="966">
        <f t="shared" si="6953"/>
        <v>1188000</v>
      </c>
      <c r="IL381" s="901">
        <f t="shared" si="6954"/>
        <v>0</v>
      </c>
      <c r="IO381" s="958" t="s">
        <v>1026</v>
      </c>
      <c r="IP381" s="1190" t="s">
        <v>710</v>
      </c>
      <c r="IQ381" s="1179" t="s">
        <v>149</v>
      </c>
      <c r="IR381" s="1180">
        <v>6</v>
      </c>
      <c r="IS381" s="1015">
        <v>329490</v>
      </c>
      <c r="IT381" s="1025">
        <f t="shared" si="6955"/>
        <v>1976940</v>
      </c>
      <c r="IU381" s="1016"/>
      <c r="IV381" s="898">
        <f t="shared" si="6956"/>
        <v>1</v>
      </c>
      <c r="IW381" s="898">
        <f t="shared" si="6957"/>
        <v>1</v>
      </c>
      <c r="IX381" s="899">
        <f t="shared" si="6958"/>
        <v>1</v>
      </c>
      <c r="IY381" s="899">
        <f t="shared" si="6959"/>
        <v>1</v>
      </c>
      <c r="IZ381" s="899">
        <f t="shared" si="6960"/>
        <v>1</v>
      </c>
      <c r="JA381" s="899">
        <f t="shared" si="6961"/>
        <v>1</v>
      </c>
      <c r="JB381" s="966">
        <f t="shared" si="6962"/>
        <v>1976940</v>
      </c>
      <c r="JC381" s="901">
        <f t="shared" si="6963"/>
        <v>0</v>
      </c>
      <c r="JF381" s="958" t="s">
        <v>1026</v>
      </c>
      <c r="JG381" s="1190" t="s">
        <v>710</v>
      </c>
      <c r="JH381" s="1179" t="s">
        <v>149</v>
      </c>
      <c r="JI381" s="1180">
        <v>6</v>
      </c>
      <c r="JJ381" s="1015">
        <v>144000</v>
      </c>
      <c r="JK381" s="1025">
        <f t="shared" si="6964"/>
        <v>864000</v>
      </c>
      <c r="JL381" s="1016"/>
      <c r="JM381" s="898">
        <f t="shared" si="6965"/>
        <v>1</v>
      </c>
      <c r="JN381" s="898">
        <f t="shared" si="6966"/>
        <v>1</v>
      </c>
      <c r="JO381" s="899">
        <f t="shared" si="6967"/>
        <v>1</v>
      </c>
      <c r="JP381" s="899">
        <f t="shared" si="6968"/>
        <v>1</v>
      </c>
      <c r="JQ381" s="899">
        <f t="shared" si="6969"/>
        <v>1</v>
      </c>
      <c r="JR381" s="899">
        <f t="shared" si="6970"/>
        <v>1</v>
      </c>
      <c r="JS381" s="966">
        <f t="shared" si="6971"/>
        <v>864000</v>
      </c>
      <c r="JT381" s="901">
        <f t="shared" si="6972"/>
        <v>0</v>
      </c>
      <c r="JW381" s="958" t="s">
        <v>1026</v>
      </c>
      <c r="JX381" s="1190" t="s">
        <v>710</v>
      </c>
      <c r="JY381" s="1179" t="s">
        <v>149</v>
      </c>
      <c r="JZ381" s="1180">
        <v>6</v>
      </c>
      <c r="KA381" s="1015">
        <v>120576.14595000001</v>
      </c>
      <c r="KB381" s="1025">
        <f t="shared" si="6973"/>
        <v>723457</v>
      </c>
      <c r="KC381" s="1016"/>
      <c r="KD381" s="898">
        <f t="shared" si="6974"/>
        <v>1</v>
      </c>
      <c r="KE381" s="898">
        <f t="shared" si="6975"/>
        <v>1</v>
      </c>
      <c r="KF381" s="899">
        <f t="shared" si="6976"/>
        <v>1</v>
      </c>
      <c r="KG381" s="899">
        <f t="shared" si="6977"/>
        <v>1</v>
      </c>
      <c r="KH381" s="899">
        <f t="shared" si="6978"/>
        <v>1</v>
      </c>
      <c r="KI381" s="899">
        <f t="shared" si="6979"/>
        <v>1</v>
      </c>
      <c r="KJ381" s="966">
        <f t="shared" si="6980"/>
        <v>723457</v>
      </c>
      <c r="KK381" s="901">
        <f t="shared" si="6981"/>
        <v>0</v>
      </c>
      <c r="KN381" s="958" t="s">
        <v>1026</v>
      </c>
      <c r="KO381" s="1190" t="s">
        <v>710</v>
      </c>
      <c r="KP381" s="1179" t="s">
        <v>149</v>
      </c>
      <c r="KQ381" s="1180">
        <v>6</v>
      </c>
      <c r="KR381" s="1015">
        <v>127050</v>
      </c>
      <c r="KS381" s="1025">
        <f t="shared" si="6982"/>
        <v>762300</v>
      </c>
      <c r="KT381" s="1016"/>
      <c r="KU381" s="898">
        <f t="shared" si="6983"/>
        <v>1</v>
      </c>
      <c r="KV381" s="898">
        <f t="shared" si="6984"/>
        <v>1</v>
      </c>
      <c r="KW381" s="899">
        <f t="shared" si="6985"/>
        <v>1</v>
      </c>
      <c r="KX381" s="899">
        <f t="shared" si="6986"/>
        <v>1</v>
      </c>
      <c r="KY381" s="899">
        <f t="shared" si="6987"/>
        <v>1</v>
      </c>
      <c r="KZ381" s="899">
        <f t="shared" si="6988"/>
        <v>1</v>
      </c>
      <c r="LA381" s="966">
        <f t="shared" si="6989"/>
        <v>762300</v>
      </c>
      <c r="LB381" s="901">
        <f t="shared" si="6990"/>
        <v>0</v>
      </c>
      <c r="LE381" s="958" t="s">
        <v>1026</v>
      </c>
      <c r="LF381" s="1190" t="s">
        <v>710</v>
      </c>
      <c r="LG381" s="1179" t="s">
        <v>149</v>
      </c>
      <c r="LH381" s="1180">
        <v>6</v>
      </c>
      <c r="LI381" s="1021">
        <v>299100</v>
      </c>
      <c r="LJ381" s="1028">
        <f t="shared" si="6991"/>
        <v>1794600</v>
      </c>
      <c r="LK381" s="1016"/>
      <c r="LL381" s="898">
        <f t="shared" si="6992"/>
        <v>1</v>
      </c>
      <c r="LM381" s="898">
        <f t="shared" si="6993"/>
        <v>1</v>
      </c>
      <c r="LN381" s="899">
        <f t="shared" si="6994"/>
        <v>1</v>
      </c>
      <c r="LO381" s="899">
        <f t="shared" si="6995"/>
        <v>1</v>
      </c>
      <c r="LP381" s="899">
        <f t="shared" si="6996"/>
        <v>1</v>
      </c>
      <c r="LQ381" s="899">
        <f t="shared" si="6997"/>
        <v>1</v>
      </c>
      <c r="LR381" s="966">
        <f t="shared" si="6998"/>
        <v>1794600</v>
      </c>
      <c r="LS381" s="901">
        <f t="shared" si="6999"/>
        <v>0</v>
      </c>
      <c r="LV381" s="958" t="s">
        <v>1026</v>
      </c>
      <c r="LW381" s="1190" t="s">
        <v>710</v>
      </c>
      <c r="LX381" s="1179" t="s">
        <v>149</v>
      </c>
      <c r="LY381" s="1180">
        <v>6</v>
      </c>
      <c r="LZ381" s="1015">
        <v>133250</v>
      </c>
      <c r="MA381" s="1025">
        <f t="shared" si="7000"/>
        <v>799500</v>
      </c>
      <c r="MB381" s="1016"/>
      <c r="MC381" s="898">
        <f t="shared" si="7001"/>
        <v>1</v>
      </c>
      <c r="MD381" s="898">
        <f t="shared" si="7002"/>
        <v>1</v>
      </c>
      <c r="ME381" s="899">
        <f t="shared" si="7003"/>
        <v>1</v>
      </c>
      <c r="MF381" s="899">
        <f t="shared" si="7004"/>
        <v>1</v>
      </c>
      <c r="MG381" s="899">
        <f t="shared" si="7005"/>
        <v>1</v>
      </c>
      <c r="MH381" s="899">
        <f t="shared" si="7006"/>
        <v>1</v>
      </c>
      <c r="MI381" s="966">
        <f t="shared" si="7007"/>
        <v>799500</v>
      </c>
      <c r="MJ381" s="901">
        <f t="shared" si="7008"/>
        <v>0</v>
      </c>
      <c r="MM381" s="958" t="s">
        <v>1026</v>
      </c>
      <c r="MN381" s="1190" t="s">
        <v>710</v>
      </c>
      <c r="MO381" s="1179" t="s">
        <v>149</v>
      </c>
      <c r="MP381" s="1180">
        <v>6</v>
      </c>
      <c r="MQ381" s="1015">
        <v>300000</v>
      </c>
      <c r="MR381" s="1025">
        <f t="shared" si="7009"/>
        <v>1800000</v>
      </c>
      <c r="MS381" s="1016"/>
      <c r="MT381" s="898">
        <f t="shared" si="7010"/>
        <v>1</v>
      </c>
      <c r="MU381" s="898">
        <f t="shared" si="7011"/>
        <v>1</v>
      </c>
      <c r="MV381" s="899">
        <f t="shared" si="7012"/>
        <v>1</v>
      </c>
      <c r="MW381" s="899">
        <f t="shared" si="7013"/>
        <v>1</v>
      </c>
      <c r="MX381" s="899">
        <f t="shared" si="7014"/>
        <v>1</v>
      </c>
      <c r="MY381" s="899">
        <f t="shared" si="7015"/>
        <v>1</v>
      </c>
      <c r="MZ381" s="966">
        <f t="shared" si="7016"/>
        <v>1800000</v>
      </c>
      <c r="NA381" s="901">
        <f t="shared" si="7017"/>
        <v>0</v>
      </c>
      <c r="ND381" s="975" t="s">
        <v>1026</v>
      </c>
      <c r="NE381" s="976" t="s">
        <v>710</v>
      </c>
      <c r="NF381" s="1175" t="s">
        <v>149</v>
      </c>
      <c r="NG381" s="1176">
        <v>6</v>
      </c>
      <c r="NH381" s="979">
        <v>54151.02</v>
      </c>
      <c r="NI381" s="980">
        <v>324906</v>
      </c>
      <c r="NJ381" s="1016"/>
      <c r="NK381" s="898">
        <f t="shared" si="7018"/>
        <v>1</v>
      </c>
      <c r="NL381" s="898">
        <f t="shared" si="7019"/>
        <v>1</v>
      </c>
      <c r="NM381" s="899">
        <f t="shared" si="7020"/>
        <v>1</v>
      </c>
      <c r="NN381" s="899">
        <f t="shared" si="7021"/>
        <v>1</v>
      </c>
      <c r="NO381" s="899">
        <f t="shared" si="7022"/>
        <v>1</v>
      </c>
      <c r="NP381" s="899">
        <f t="shared" si="7023"/>
        <v>1</v>
      </c>
      <c r="NQ381" s="966">
        <f t="shared" si="7024"/>
        <v>324906</v>
      </c>
      <c r="NR381" s="901">
        <f t="shared" si="7025"/>
        <v>0</v>
      </c>
      <c r="NU381" s="981" t="s">
        <v>1026</v>
      </c>
      <c r="NV381" s="982" t="s">
        <v>710</v>
      </c>
      <c r="NW381" s="1177" t="s">
        <v>149</v>
      </c>
      <c r="NX381" s="1178">
        <v>6</v>
      </c>
      <c r="NY381" s="1022">
        <v>54698</v>
      </c>
      <c r="NZ381" s="986">
        <f t="shared" si="7026"/>
        <v>328188</v>
      </c>
      <c r="OA381" s="1016"/>
      <c r="OB381" s="898">
        <f t="shared" si="7027"/>
        <v>1</v>
      </c>
      <c r="OC381" s="898">
        <f t="shared" si="7028"/>
        <v>1</v>
      </c>
      <c r="OD381" s="899">
        <f t="shared" si="7029"/>
        <v>1</v>
      </c>
      <c r="OE381" s="899">
        <f t="shared" si="7030"/>
        <v>1</v>
      </c>
      <c r="OF381" s="899">
        <f t="shared" si="7031"/>
        <v>1</v>
      </c>
      <c r="OG381" s="899">
        <f t="shared" si="7032"/>
        <v>1</v>
      </c>
      <c r="OH381" s="966">
        <f t="shared" si="7033"/>
        <v>328188</v>
      </c>
      <c r="OI381" s="901">
        <f t="shared" si="7034"/>
        <v>0</v>
      </c>
      <c r="OL381" s="958" t="s">
        <v>1026</v>
      </c>
      <c r="OM381" s="1190" t="s">
        <v>710</v>
      </c>
      <c r="ON381" s="1179" t="s">
        <v>149</v>
      </c>
      <c r="OO381" s="1180">
        <v>6</v>
      </c>
      <c r="OP381" s="1015">
        <v>97175</v>
      </c>
      <c r="OQ381" s="1025">
        <f t="shared" si="7035"/>
        <v>583050</v>
      </c>
      <c r="OR381" s="1016"/>
      <c r="OS381" s="898">
        <f t="shared" si="7036"/>
        <v>1</v>
      </c>
      <c r="OT381" s="898">
        <f t="shared" si="7037"/>
        <v>1</v>
      </c>
      <c r="OU381" s="899">
        <f t="shared" si="7038"/>
        <v>1</v>
      </c>
      <c r="OV381" s="899">
        <f t="shared" si="7039"/>
        <v>1</v>
      </c>
      <c r="OW381" s="899">
        <f t="shared" si="7040"/>
        <v>1</v>
      </c>
      <c r="OX381" s="899">
        <f t="shared" si="7041"/>
        <v>1</v>
      </c>
      <c r="OY381" s="966">
        <f t="shared" si="7042"/>
        <v>583050</v>
      </c>
      <c r="OZ381" s="901">
        <f t="shared" si="7043"/>
        <v>0</v>
      </c>
      <c r="PC381" s="958" t="s">
        <v>1026</v>
      </c>
      <c r="PD381" s="1190" t="s">
        <v>710</v>
      </c>
      <c r="PE381" s="1179" t="s">
        <v>149</v>
      </c>
      <c r="PF381" s="1180">
        <v>6</v>
      </c>
      <c r="PG381" s="1023">
        <v>11408</v>
      </c>
      <c r="PH381" s="1029">
        <v>68448</v>
      </c>
      <c r="PI381" s="1181"/>
      <c r="PJ381" s="898">
        <f t="shared" si="7044"/>
        <v>1</v>
      </c>
      <c r="PK381" s="898">
        <f t="shared" si="7045"/>
        <v>1</v>
      </c>
      <c r="PL381" s="899">
        <f t="shared" si="7046"/>
        <v>1</v>
      </c>
      <c r="PM381" s="899">
        <f t="shared" si="7047"/>
        <v>1</v>
      </c>
      <c r="PN381" s="899">
        <f t="shared" si="7048"/>
        <v>1</v>
      </c>
      <c r="PO381" s="899">
        <f t="shared" si="7049"/>
        <v>1</v>
      </c>
      <c r="PP381" s="966">
        <f t="shared" si="7050"/>
        <v>68448</v>
      </c>
      <c r="PQ381" s="901">
        <f t="shared" si="7051"/>
        <v>0</v>
      </c>
      <c r="PT381" s="958" t="s">
        <v>1026</v>
      </c>
      <c r="PU381" s="1190" t="s">
        <v>710</v>
      </c>
      <c r="PV381" s="1179" t="s">
        <v>149</v>
      </c>
      <c r="PW381" s="1180">
        <v>6</v>
      </c>
      <c r="PX381" s="1015">
        <v>141682</v>
      </c>
      <c r="PY381" s="1025">
        <f t="shared" si="7052"/>
        <v>850092</v>
      </c>
      <c r="PZ381" s="1016"/>
      <c r="QA381" s="898">
        <f t="shared" si="7053"/>
        <v>1</v>
      </c>
      <c r="QB381" s="898">
        <f t="shared" si="7054"/>
        <v>1</v>
      </c>
      <c r="QC381" s="899">
        <f t="shared" si="7055"/>
        <v>1</v>
      </c>
      <c r="QD381" s="899">
        <f t="shared" si="7056"/>
        <v>1</v>
      </c>
      <c r="QE381" s="899">
        <f t="shared" si="7057"/>
        <v>1</v>
      </c>
      <c r="QF381" s="899">
        <f t="shared" si="7058"/>
        <v>1</v>
      </c>
      <c r="QG381" s="966">
        <f t="shared" si="7059"/>
        <v>850092</v>
      </c>
      <c r="QH381" s="901">
        <f t="shared" si="7060"/>
        <v>0</v>
      </c>
      <c r="QK381" s="958" t="s">
        <v>1026</v>
      </c>
      <c r="QL381" s="1190" t="s">
        <v>710</v>
      </c>
      <c r="QM381" s="1179" t="s">
        <v>149</v>
      </c>
      <c r="QN381" s="1180">
        <v>6</v>
      </c>
      <c r="QO381" s="1021">
        <v>300595.49999999994</v>
      </c>
      <c r="QP381" s="1028">
        <f t="shared" si="7061"/>
        <v>1803573</v>
      </c>
      <c r="QQ381" s="1016"/>
      <c r="QR381" s="898">
        <f t="shared" si="7062"/>
        <v>1</v>
      </c>
      <c r="QS381" s="898">
        <f t="shared" si="7063"/>
        <v>1</v>
      </c>
      <c r="QT381" s="899">
        <f t="shared" si="7064"/>
        <v>1</v>
      </c>
      <c r="QU381" s="899">
        <f t="shared" si="7065"/>
        <v>1</v>
      </c>
      <c r="QV381" s="899">
        <f t="shared" si="7066"/>
        <v>1</v>
      </c>
      <c r="QW381" s="899">
        <f t="shared" si="7067"/>
        <v>1</v>
      </c>
      <c r="QX381" s="966">
        <f t="shared" si="7068"/>
        <v>1803573</v>
      </c>
      <c r="QY381" s="901">
        <f t="shared" si="7069"/>
        <v>0</v>
      </c>
      <c r="RB381" s="455"/>
      <c r="RC381" s="428"/>
      <c r="RD381" s="464"/>
      <c r="RE381" s="430"/>
      <c r="RF381" s="440"/>
      <c r="RG381" s="416"/>
      <c r="RH381" s="416"/>
      <c r="RI381" s="898" t="e">
        <f t="shared" si="6780"/>
        <v>#N/A</v>
      </c>
      <c r="RJ381" s="898" t="e">
        <f t="shared" si="6781"/>
        <v>#N/A</v>
      </c>
      <c r="RK381" s="899" t="e">
        <f t="shared" si="6782"/>
        <v>#N/A</v>
      </c>
      <c r="RL381" s="899">
        <f t="shared" si="6783"/>
        <v>0</v>
      </c>
      <c r="RM381" s="899">
        <f t="shared" si="6784"/>
        <v>0</v>
      </c>
      <c r="RN381" s="899" t="e">
        <f t="shared" si="6785"/>
        <v>#N/A</v>
      </c>
      <c r="RO381" s="966">
        <f t="shared" si="6786"/>
        <v>0</v>
      </c>
      <c r="RP381" s="901">
        <f t="shared" si="6787"/>
        <v>0</v>
      </c>
      <c r="RS381" s="455"/>
      <c r="RT381" s="428"/>
      <c r="RU381" s="464"/>
      <c r="RV381" s="430"/>
      <c r="RW381" s="440"/>
      <c r="RX381" s="416"/>
      <c r="RY381" s="416"/>
      <c r="RZ381" s="898" t="e">
        <f t="shared" si="6788"/>
        <v>#N/A</v>
      </c>
      <c r="SA381" s="898" t="e">
        <f t="shared" si="6789"/>
        <v>#N/A</v>
      </c>
      <c r="SB381" s="899" t="e">
        <f t="shared" si="6790"/>
        <v>#N/A</v>
      </c>
      <c r="SC381" s="899">
        <f t="shared" si="6791"/>
        <v>0</v>
      </c>
      <c r="SD381" s="899">
        <f t="shared" si="6792"/>
        <v>0</v>
      </c>
      <c r="SE381" s="899" t="e">
        <f t="shared" si="6793"/>
        <v>#N/A</v>
      </c>
      <c r="SF381" s="966">
        <f t="shared" si="6794"/>
        <v>0</v>
      </c>
      <c r="SG381" s="901">
        <f t="shared" si="6795"/>
        <v>0</v>
      </c>
      <c r="SJ381" s="455"/>
      <c r="SK381" s="428"/>
      <c r="SL381" s="464"/>
      <c r="SM381" s="430"/>
      <c r="SN381" s="440"/>
      <c r="SO381" s="416"/>
      <c r="SP381" s="416"/>
      <c r="SQ381" s="898" t="e">
        <f t="shared" si="6796"/>
        <v>#N/A</v>
      </c>
      <c r="SR381" s="898" t="e">
        <f t="shared" si="6797"/>
        <v>#N/A</v>
      </c>
      <c r="SS381" s="899" t="e">
        <f t="shared" si="6798"/>
        <v>#N/A</v>
      </c>
      <c r="ST381" s="899">
        <f t="shared" si="6799"/>
        <v>0</v>
      </c>
      <c r="SU381" s="899">
        <f t="shared" si="6800"/>
        <v>0</v>
      </c>
      <c r="SV381" s="899" t="e">
        <f t="shared" si="6801"/>
        <v>#N/A</v>
      </c>
      <c r="SW381" s="966">
        <f t="shared" si="6802"/>
        <v>0</v>
      </c>
      <c r="SX381" s="901">
        <f t="shared" si="6803"/>
        <v>0</v>
      </c>
    </row>
    <row r="382" spans="2:518" ht="60.75" customHeight="1" thickTop="1" thickBot="1">
      <c r="B382" s="958" t="s">
        <v>1027</v>
      </c>
      <c r="C382" s="1190" t="s">
        <v>711</v>
      </c>
      <c r="D382" s="1179" t="s">
        <v>149</v>
      </c>
      <c r="E382" s="1180">
        <v>2</v>
      </c>
      <c r="F382" s="1015"/>
      <c r="G382" s="1025">
        <f t="shared" si="6829"/>
        <v>0</v>
      </c>
      <c r="H382" s="1016"/>
      <c r="K382" s="958" t="s">
        <v>1027</v>
      </c>
      <c r="L382" s="1190" t="s">
        <v>711</v>
      </c>
      <c r="M382" s="1179" t="s">
        <v>149</v>
      </c>
      <c r="N382" s="1180">
        <v>2</v>
      </c>
      <c r="O382" s="1017">
        <v>129394</v>
      </c>
      <c r="P382" s="1025">
        <f t="shared" si="6830"/>
        <v>258788</v>
      </c>
      <c r="Q382" s="1016"/>
      <c r="R382" s="898">
        <f t="shared" si="6831"/>
        <v>1</v>
      </c>
      <c r="S382" s="898">
        <f t="shared" si="6832"/>
        <v>1</v>
      </c>
      <c r="T382" s="899">
        <f t="shared" si="6833"/>
        <v>1</v>
      </c>
      <c r="U382" s="899">
        <f t="shared" si="6834"/>
        <v>1</v>
      </c>
      <c r="V382" s="899">
        <f t="shared" si="6834"/>
        <v>1</v>
      </c>
      <c r="W382" s="899">
        <f t="shared" si="6835"/>
        <v>1</v>
      </c>
      <c r="X382" s="966">
        <f t="shared" si="6836"/>
        <v>258788</v>
      </c>
      <c r="Y382" s="901">
        <f t="shared" si="6837"/>
        <v>0</v>
      </c>
      <c r="Z382" s="872"/>
      <c r="AA382" s="872"/>
      <c r="AB382" s="958" t="s">
        <v>1027</v>
      </c>
      <c r="AC382" s="1190" t="s">
        <v>711</v>
      </c>
      <c r="AD382" s="1179" t="s">
        <v>149</v>
      </c>
      <c r="AE382" s="1180">
        <v>2</v>
      </c>
      <c r="AF382" s="1015">
        <v>150000</v>
      </c>
      <c r="AG382" s="1025">
        <f t="shared" si="6838"/>
        <v>300000</v>
      </c>
      <c r="AH382" s="1016"/>
      <c r="AI382" s="898">
        <f t="shared" si="6839"/>
        <v>1</v>
      </c>
      <c r="AJ382" s="898">
        <f t="shared" si="6840"/>
        <v>1</v>
      </c>
      <c r="AK382" s="899">
        <f t="shared" si="6841"/>
        <v>1</v>
      </c>
      <c r="AL382" s="899">
        <f t="shared" si="6842"/>
        <v>1</v>
      </c>
      <c r="AM382" s="899">
        <f t="shared" si="6843"/>
        <v>1</v>
      </c>
      <c r="AN382" s="899">
        <f t="shared" si="6844"/>
        <v>1</v>
      </c>
      <c r="AO382" s="966">
        <f t="shared" si="6845"/>
        <v>300000</v>
      </c>
      <c r="AP382" s="901">
        <f t="shared" si="6846"/>
        <v>0</v>
      </c>
      <c r="AQ382" s="872"/>
      <c r="AR382" s="872"/>
      <c r="AS382" s="958" t="s">
        <v>1027</v>
      </c>
      <c r="AT382" s="1191" t="s">
        <v>711</v>
      </c>
      <c r="AU382" s="1179" t="s">
        <v>149</v>
      </c>
      <c r="AV382" s="1180">
        <v>2</v>
      </c>
      <c r="AW382" s="1019">
        <v>60000</v>
      </c>
      <c r="AX382" s="1026">
        <f t="shared" si="6847"/>
        <v>120000</v>
      </c>
      <c r="AY382" s="1016"/>
      <c r="AZ382" s="898">
        <f t="shared" si="6848"/>
        <v>1</v>
      </c>
      <c r="BA382" s="898">
        <f t="shared" si="6849"/>
        <v>1</v>
      </c>
      <c r="BB382" s="899">
        <f t="shared" si="6850"/>
        <v>1</v>
      </c>
      <c r="BC382" s="899">
        <f t="shared" si="6851"/>
        <v>1</v>
      </c>
      <c r="BD382" s="899">
        <f t="shared" si="6852"/>
        <v>1</v>
      </c>
      <c r="BE382" s="899">
        <f t="shared" si="6853"/>
        <v>1</v>
      </c>
      <c r="BF382" s="966">
        <f t="shared" si="6854"/>
        <v>120000</v>
      </c>
      <c r="BG382" s="901">
        <f t="shared" si="6855"/>
        <v>0</v>
      </c>
      <c r="BJ382" s="958" t="s">
        <v>1027</v>
      </c>
      <c r="BK382" s="1190" t="s">
        <v>711</v>
      </c>
      <c r="BL382" s="1179" t="s">
        <v>149</v>
      </c>
      <c r="BM382" s="1180">
        <v>2</v>
      </c>
      <c r="BN382" s="1015">
        <v>98000</v>
      </c>
      <c r="BO382" s="1025">
        <f t="shared" si="6856"/>
        <v>196000</v>
      </c>
      <c r="BP382" s="1016"/>
      <c r="BQ382" s="898">
        <f t="shared" si="6857"/>
        <v>1</v>
      </c>
      <c r="BR382" s="898">
        <f t="shared" si="6858"/>
        <v>1</v>
      </c>
      <c r="BS382" s="899">
        <f t="shared" si="6859"/>
        <v>1</v>
      </c>
      <c r="BT382" s="899">
        <f t="shared" si="6860"/>
        <v>1</v>
      </c>
      <c r="BU382" s="899">
        <f t="shared" si="6861"/>
        <v>1</v>
      </c>
      <c r="BV382" s="899">
        <f t="shared" si="6862"/>
        <v>1</v>
      </c>
      <c r="BW382" s="966">
        <f t="shared" si="6863"/>
        <v>196000</v>
      </c>
      <c r="BX382" s="901">
        <f t="shared" si="6864"/>
        <v>0</v>
      </c>
      <c r="CA382" s="958" t="s">
        <v>1027</v>
      </c>
      <c r="CB382" s="1190" t="s">
        <v>711</v>
      </c>
      <c r="CC382" s="1179" t="s">
        <v>149</v>
      </c>
      <c r="CD382" s="1180">
        <v>2</v>
      </c>
      <c r="CE382" s="1015">
        <v>126029</v>
      </c>
      <c r="CF382" s="1025">
        <f t="shared" si="6865"/>
        <v>252058</v>
      </c>
      <c r="CG382" s="1016"/>
      <c r="CH382" s="898">
        <f t="shared" si="6866"/>
        <v>1</v>
      </c>
      <c r="CI382" s="898">
        <f t="shared" si="6867"/>
        <v>1</v>
      </c>
      <c r="CJ382" s="899">
        <f t="shared" si="6868"/>
        <v>1</v>
      </c>
      <c r="CK382" s="899">
        <f t="shared" si="6869"/>
        <v>1</v>
      </c>
      <c r="CL382" s="899">
        <f t="shared" si="6870"/>
        <v>1</v>
      </c>
      <c r="CM382" s="899">
        <f t="shared" si="6871"/>
        <v>1</v>
      </c>
      <c r="CN382" s="966">
        <f t="shared" si="6872"/>
        <v>252058</v>
      </c>
      <c r="CO382" s="901">
        <f t="shared" si="6873"/>
        <v>0</v>
      </c>
      <c r="CR382" s="958" t="s">
        <v>1027</v>
      </c>
      <c r="CS382" s="1190" t="s">
        <v>711</v>
      </c>
      <c r="CT382" s="1179" t="s">
        <v>149</v>
      </c>
      <c r="CU382" s="1180">
        <v>2</v>
      </c>
      <c r="CV382" s="1015">
        <v>320000</v>
      </c>
      <c r="CW382" s="1025">
        <f t="shared" si="6874"/>
        <v>640000</v>
      </c>
      <c r="CX382" s="1016"/>
      <c r="CY382" s="898">
        <f t="shared" si="6875"/>
        <v>1</v>
      </c>
      <c r="CZ382" s="898">
        <f t="shared" si="6876"/>
        <v>1</v>
      </c>
      <c r="DA382" s="899">
        <f t="shared" si="6877"/>
        <v>1</v>
      </c>
      <c r="DB382" s="899">
        <f t="shared" si="6878"/>
        <v>1</v>
      </c>
      <c r="DC382" s="899">
        <f t="shared" si="6879"/>
        <v>1</v>
      </c>
      <c r="DD382" s="899">
        <f t="shared" si="6880"/>
        <v>1</v>
      </c>
      <c r="DE382" s="966">
        <f t="shared" si="6881"/>
        <v>640000</v>
      </c>
      <c r="DF382" s="901">
        <f t="shared" si="6882"/>
        <v>0</v>
      </c>
      <c r="DI382" s="958" t="s">
        <v>1027</v>
      </c>
      <c r="DJ382" s="1190" t="s">
        <v>711</v>
      </c>
      <c r="DK382" s="1179" t="s">
        <v>149</v>
      </c>
      <c r="DL382" s="1180">
        <v>2</v>
      </c>
      <c r="DM382" s="1015">
        <v>123043</v>
      </c>
      <c r="DN382" s="1025">
        <f t="shared" si="6883"/>
        <v>246086</v>
      </c>
      <c r="DO382" s="1016"/>
      <c r="DP382" s="898">
        <f t="shared" si="6884"/>
        <v>1</v>
      </c>
      <c r="DQ382" s="898">
        <f t="shared" si="6885"/>
        <v>1</v>
      </c>
      <c r="DR382" s="899">
        <f t="shared" si="6886"/>
        <v>1</v>
      </c>
      <c r="DS382" s="899">
        <f t="shared" si="6887"/>
        <v>1</v>
      </c>
      <c r="DT382" s="899">
        <f t="shared" si="6888"/>
        <v>1</v>
      </c>
      <c r="DU382" s="899">
        <f t="shared" si="6889"/>
        <v>1</v>
      </c>
      <c r="DV382" s="966">
        <f t="shared" si="6890"/>
        <v>246086</v>
      </c>
      <c r="DW382" s="901">
        <f t="shared" si="6891"/>
        <v>0</v>
      </c>
      <c r="DZ382" s="958" t="s">
        <v>1027</v>
      </c>
      <c r="EA382" s="1190" t="s">
        <v>711</v>
      </c>
      <c r="EB382" s="1179" t="s">
        <v>149</v>
      </c>
      <c r="EC382" s="1180">
        <v>2</v>
      </c>
      <c r="ED382" s="1015">
        <v>453670</v>
      </c>
      <c r="EE382" s="1025">
        <f t="shared" si="6892"/>
        <v>907340</v>
      </c>
      <c r="EF382" s="1016"/>
      <c r="EG382" s="898">
        <f t="shared" si="6893"/>
        <v>1</v>
      </c>
      <c r="EH382" s="898">
        <f t="shared" si="6894"/>
        <v>1</v>
      </c>
      <c r="EI382" s="899">
        <f t="shared" si="6895"/>
        <v>1</v>
      </c>
      <c r="EJ382" s="899">
        <f t="shared" si="6896"/>
        <v>1</v>
      </c>
      <c r="EK382" s="899">
        <f t="shared" si="6897"/>
        <v>1</v>
      </c>
      <c r="EL382" s="899">
        <f t="shared" si="6898"/>
        <v>1</v>
      </c>
      <c r="EM382" s="966">
        <f t="shared" si="6899"/>
        <v>907340</v>
      </c>
      <c r="EN382" s="901">
        <f t="shared" si="6900"/>
        <v>0</v>
      </c>
      <c r="EQ382" s="958" t="s">
        <v>1027</v>
      </c>
      <c r="ER382" s="1190" t="s">
        <v>711</v>
      </c>
      <c r="ES382" s="1179" t="s">
        <v>149</v>
      </c>
      <c r="ET382" s="1180">
        <v>2</v>
      </c>
      <c r="EU382" s="1015">
        <v>126500</v>
      </c>
      <c r="EV382" s="1025">
        <f t="shared" si="6901"/>
        <v>253000</v>
      </c>
      <c r="EW382" s="1016"/>
      <c r="EX382" s="898">
        <f t="shared" si="6902"/>
        <v>1</v>
      </c>
      <c r="EY382" s="898">
        <f t="shared" si="6903"/>
        <v>1</v>
      </c>
      <c r="EZ382" s="899">
        <f t="shared" si="6904"/>
        <v>1</v>
      </c>
      <c r="FA382" s="899">
        <f t="shared" si="6905"/>
        <v>1</v>
      </c>
      <c r="FB382" s="899">
        <f t="shared" si="6906"/>
        <v>1</v>
      </c>
      <c r="FC382" s="899">
        <f t="shared" si="6907"/>
        <v>1</v>
      </c>
      <c r="FD382" s="966">
        <f t="shared" si="6908"/>
        <v>253000</v>
      </c>
      <c r="FE382" s="901">
        <f t="shared" si="6909"/>
        <v>0</v>
      </c>
      <c r="FH382" s="958"/>
      <c r="FI382" s="1190"/>
      <c r="FJ382" s="1179"/>
      <c r="FK382" s="1180"/>
      <c r="FL382" s="1015"/>
      <c r="FM382" s="1025">
        <f t="shared" si="6910"/>
        <v>0</v>
      </c>
      <c r="FN382" s="1016"/>
      <c r="FO382" s="898" t="e">
        <f t="shared" si="6911"/>
        <v>#N/A</v>
      </c>
      <c r="FP382" s="898" t="e">
        <f t="shared" si="6912"/>
        <v>#N/A</v>
      </c>
      <c r="FQ382" s="899" t="e">
        <f t="shared" si="6913"/>
        <v>#N/A</v>
      </c>
      <c r="FR382" s="899">
        <f t="shared" si="6914"/>
        <v>0</v>
      </c>
      <c r="FS382" s="899">
        <f t="shared" si="6915"/>
        <v>0</v>
      </c>
      <c r="FT382" s="899" t="e">
        <f t="shared" si="6916"/>
        <v>#N/A</v>
      </c>
      <c r="FU382" s="966">
        <f t="shared" si="6917"/>
        <v>0</v>
      </c>
      <c r="FV382" s="901">
        <f t="shared" si="6918"/>
        <v>0</v>
      </c>
      <c r="FY382" s="958" t="s">
        <v>1027</v>
      </c>
      <c r="FZ382" s="1190" t="s">
        <v>711</v>
      </c>
      <c r="GA382" s="1179" t="s">
        <v>149</v>
      </c>
      <c r="GB382" s="1180">
        <v>2</v>
      </c>
      <c r="GC382" s="1017">
        <v>129394</v>
      </c>
      <c r="GD382" s="1025">
        <f t="shared" si="6919"/>
        <v>258788</v>
      </c>
      <c r="GE382" s="1016"/>
      <c r="GF382" s="898">
        <f t="shared" si="6920"/>
        <v>1</v>
      </c>
      <c r="GG382" s="898">
        <f t="shared" si="6921"/>
        <v>1</v>
      </c>
      <c r="GH382" s="899">
        <f t="shared" si="6922"/>
        <v>1</v>
      </c>
      <c r="GI382" s="899">
        <f t="shared" si="6923"/>
        <v>1</v>
      </c>
      <c r="GJ382" s="899">
        <f t="shared" si="6924"/>
        <v>1</v>
      </c>
      <c r="GK382" s="899">
        <f t="shared" si="6925"/>
        <v>1</v>
      </c>
      <c r="GL382" s="966">
        <f t="shared" si="6926"/>
        <v>258788</v>
      </c>
      <c r="GM382" s="901">
        <f t="shared" si="6927"/>
        <v>0</v>
      </c>
      <c r="GP382" s="958" t="s">
        <v>1027</v>
      </c>
      <c r="GQ382" s="1190" t="s">
        <v>711</v>
      </c>
      <c r="GR382" s="1179" t="s">
        <v>149</v>
      </c>
      <c r="GS382" s="1180">
        <v>2</v>
      </c>
      <c r="GT382" s="1015">
        <v>126800</v>
      </c>
      <c r="GU382" s="1025">
        <f t="shared" si="6928"/>
        <v>253600</v>
      </c>
      <c r="GV382" s="1016"/>
      <c r="GW382" s="898">
        <f t="shared" si="6929"/>
        <v>1</v>
      </c>
      <c r="GX382" s="898">
        <f t="shared" si="6930"/>
        <v>1</v>
      </c>
      <c r="GY382" s="899">
        <f t="shared" si="6931"/>
        <v>1</v>
      </c>
      <c r="GZ382" s="899">
        <f t="shared" si="6932"/>
        <v>1</v>
      </c>
      <c r="HA382" s="899">
        <f t="shared" si="6933"/>
        <v>1</v>
      </c>
      <c r="HB382" s="899">
        <f t="shared" si="6934"/>
        <v>1</v>
      </c>
      <c r="HC382" s="966">
        <f t="shared" si="6935"/>
        <v>253600</v>
      </c>
      <c r="HD382" s="901">
        <f t="shared" si="6936"/>
        <v>0</v>
      </c>
      <c r="HG382" s="958" t="s">
        <v>1027</v>
      </c>
      <c r="HH382" s="1190" t="s">
        <v>711</v>
      </c>
      <c r="HI382" s="1179" t="s">
        <v>149</v>
      </c>
      <c r="HJ382" s="1180">
        <v>2</v>
      </c>
      <c r="HK382" s="1015">
        <v>130262</v>
      </c>
      <c r="HL382" s="1025">
        <f t="shared" si="6937"/>
        <v>260524</v>
      </c>
      <c r="HM382" s="1016"/>
      <c r="HN382" s="898">
        <f t="shared" si="6938"/>
        <v>1</v>
      </c>
      <c r="HO382" s="898">
        <f t="shared" si="6939"/>
        <v>1</v>
      </c>
      <c r="HP382" s="899">
        <f t="shared" si="6940"/>
        <v>1</v>
      </c>
      <c r="HQ382" s="899">
        <f t="shared" si="6941"/>
        <v>1</v>
      </c>
      <c r="HR382" s="899">
        <f t="shared" si="6942"/>
        <v>1</v>
      </c>
      <c r="HS382" s="899">
        <f t="shared" si="6943"/>
        <v>1</v>
      </c>
      <c r="HT382" s="966">
        <f t="shared" si="6944"/>
        <v>260524</v>
      </c>
      <c r="HU382" s="901">
        <f t="shared" si="6945"/>
        <v>0</v>
      </c>
      <c r="HX382" s="958" t="s">
        <v>1027</v>
      </c>
      <c r="HY382" s="1190" t="s">
        <v>711</v>
      </c>
      <c r="HZ382" s="1179" t="s">
        <v>149</v>
      </c>
      <c r="IA382" s="1180">
        <v>2</v>
      </c>
      <c r="IB382" s="1020">
        <v>176000</v>
      </c>
      <c r="IC382" s="1027">
        <f t="shared" si="6946"/>
        <v>352000</v>
      </c>
      <c r="ID382" s="1016"/>
      <c r="IE382" s="898">
        <f t="shared" si="6947"/>
        <v>1</v>
      </c>
      <c r="IF382" s="898">
        <f t="shared" si="6948"/>
        <v>1</v>
      </c>
      <c r="IG382" s="899">
        <f t="shared" si="6949"/>
        <v>1</v>
      </c>
      <c r="IH382" s="899">
        <f t="shared" si="6950"/>
        <v>1</v>
      </c>
      <c r="II382" s="899">
        <f t="shared" si="6951"/>
        <v>1</v>
      </c>
      <c r="IJ382" s="899">
        <f t="shared" si="6952"/>
        <v>1</v>
      </c>
      <c r="IK382" s="966">
        <f t="shared" si="6953"/>
        <v>352000</v>
      </c>
      <c r="IL382" s="901">
        <f t="shared" si="6954"/>
        <v>0</v>
      </c>
      <c r="IO382" s="958" t="s">
        <v>1027</v>
      </c>
      <c r="IP382" s="1190" t="s">
        <v>711</v>
      </c>
      <c r="IQ382" s="1179" t="s">
        <v>149</v>
      </c>
      <c r="IR382" s="1180">
        <v>2</v>
      </c>
      <c r="IS382" s="1015">
        <v>329290</v>
      </c>
      <c r="IT382" s="1025">
        <f t="shared" si="6955"/>
        <v>658580</v>
      </c>
      <c r="IU382" s="1016"/>
      <c r="IV382" s="898">
        <f t="shared" si="6956"/>
        <v>1</v>
      </c>
      <c r="IW382" s="898">
        <f t="shared" si="6957"/>
        <v>1</v>
      </c>
      <c r="IX382" s="899">
        <f t="shared" si="6958"/>
        <v>1</v>
      </c>
      <c r="IY382" s="899">
        <f t="shared" si="6959"/>
        <v>1</v>
      </c>
      <c r="IZ382" s="899">
        <f t="shared" si="6960"/>
        <v>1</v>
      </c>
      <c r="JA382" s="899">
        <f t="shared" si="6961"/>
        <v>1</v>
      </c>
      <c r="JB382" s="966">
        <f t="shared" si="6962"/>
        <v>658580</v>
      </c>
      <c r="JC382" s="901">
        <f t="shared" si="6963"/>
        <v>0</v>
      </c>
      <c r="JF382" s="958" t="s">
        <v>1027</v>
      </c>
      <c r="JG382" s="1190" t="s">
        <v>711</v>
      </c>
      <c r="JH382" s="1179" t="s">
        <v>149</v>
      </c>
      <c r="JI382" s="1180">
        <v>2</v>
      </c>
      <c r="JJ382" s="1015">
        <v>130000</v>
      </c>
      <c r="JK382" s="1025">
        <f t="shared" si="6964"/>
        <v>260000</v>
      </c>
      <c r="JL382" s="1016"/>
      <c r="JM382" s="898">
        <f t="shared" si="6965"/>
        <v>1</v>
      </c>
      <c r="JN382" s="898">
        <f t="shared" si="6966"/>
        <v>1</v>
      </c>
      <c r="JO382" s="899">
        <f t="shared" si="6967"/>
        <v>1</v>
      </c>
      <c r="JP382" s="899">
        <f t="shared" si="6968"/>
        <v>1</v>
      </c>
      <c r="JQ382" s="899">
        <f t="shared" si="6969"/>
        <v>1</v>
      </c>
      <c r="JR382" s="899">
        <f t="shared" si="6970"/>
        <v>1</v>
      </c>
      <c r="JS382" s="966">
        <f t="shared" si="6971"/>
        <v>260000</v>
      </c>
      <c r="JT382" s="901">
        <f t="shared" si="6972"/>
        <v>0</v>
      </c>
      <c r="JW382" s="958" t="s">
        <v>1027</v>
      </c>
      <c r="JX382" s="1190" t="s">
        <v>711</v>
      </c>
      <c r="JY382" s="1179" t="s">
        <v>149</v>
      </c>
      <c r="JZ382" s="1180">
        <v>2</v>
      </c>
      <c r="KA382" s="1015">
        <v>106954.73790000001</v>
      </c>
      <c r="KB382" s="1025">
        <f t="shared" si="6973"/>
        <v>213909</v>
      </c>
      <c r="KC382" s="1016"/>
      <c r="KD382" s="898">
        <f t="shared" si="6974"/>
        <v>1</v>
      </c>
      <c r="KE382" s="898">
        <f t="shared" si="6975"/>
        <v>1</v>
      </c>
      <c r="KF382" s="899">
        <f t="shared" si="6976"/>
        <v>1</v>
      </c>
      <c r="KG382" s="899">
        <f t="shared" si="6977"/>
        <v>1</v>
      </c>
      <c r="KH382" s="899">
        <f t="shared" si="6978"/>
        <v>1</v>
      </c>
      <c r="KI382" s="899">
        <f t="shared" si="6979"/>
        <v>1</v>
      </c>
      <c r="KJ382" s="966">
        <f t="shared" si="6980"/>
        <v>213909</v>
      </c>
      <c r="KK382" s="901">
        <f t="shared" si="6981"/>
        <v>0</v>
      </c>
      <c r="KN382" s="958" t="s">
        <v>1027</v>
      </c>
      <c r="KO382" s="1190" t="s">
        <v>711</v>
      </c>
      <c r="KP382" s="1179" t="s">
        <v>149</v>
      </c>
      <c r="KQ382" s="1180">
        <v>2</v>
      </c>
      <c r="KR382" s="1015">
        <v>134750</v>
      </c>
      <c r="KS382" s="1025">
        <f t="shared" si="6982"/>
        <v>269500</v>
      </c>
      <c r="KT382" s="1016"/>
      <c r="KU382" s="898">
        <f t="shared" si="6983"/>
        <v>1</v>
      </c>
      <c r="KV382" s="898">
        <f t="shared" si="6984"/>
        <v>1</v>
      </c>
      <c r="KW382" s="899">
        <f t="shared" si="6985"/>
        <v>1</v>
      </c>
      <c r="KX382" s="899">
        <f t="shared" si="6986"/>
        <v>1</v>
      </c>
      <c r="KY382" s="899">
        <f t="shared" si="6987"/>
        <v>1</v>
      </c>
      <c r="KZ382" s="899">
        <f t="shared" si="6988"/>
        <v>1</v>
      </c>
      <c r="LA382" s="966">
        <f t="shared" si="6989"/>
        <v>269500</v>
      </c>
      <c r="LB382" s="901">
        <f t="shared" si="6990"/>
        <v>0</v>
      </c>
      <c r="LE382" s="958" t="s">
        <v>1027</v>
      </c>
      <c r="LF382" s="1190" t="s">
        <v>711</v>
      </c>
      <c r="LG382" s="1179" t="s">
        <v>149</v>
      </c>
      <c r="LH382" s="1180">
        <v>2</v>
      </c>
      <c r="LI382" s="1021">
        <v>299100</v>
      </c>
      <c r="LJ382" s="1028">
        <f t="shared" si="6991"/>
        <v>598200</v>
      </c>
      <c r="LK382" s="1016"/>
      <c r="LL382" s="898">
        <f t="shared" si="6992"/>
        <v>1</v>
      </c>
      <c r="LM382" s="898">
        <f t="shared" si="6993"/>
        <v>1</v>
      </c>
      <c r="LN382" s="899">
        <f t="shared" si="6994"/>
        <v>1</v>
      </c>
      <c r="LO382" s="899">
        <f t="shared" si="6995"/>
        <v>1</v>
      </c>
      <c r="LP382" s="899">
        <f t="shared" si="6996"/>
        <v>1</v>
      </c>
      <c r="LQ382" s="899">
        <f t="shared" si="6997"/>
        <v>1</v>
      </c>
      <c r="LR382" s="966">
        <f t="shared" si="6998"/>
        <v>598200</v>
      </c>
      <c r="LS382" s="901">
        <f t="shared" si="6999"/>
        <v>0</v>
      </c>
      <c r="LV382" s="958" t="s">
        <v>1027</v>
      </c>
      <c r="LW382" s="1190" t="s">
        <v>711</v>
      </c>
      <c r="LX382" s="1179" t="s">
        <v>149</v>
      </c>
      <c r="LY382" s="1180">
        <v>2</v>
      </c>
      <c r="LZ382" s="1015">
        <v>133900</v>
      </c>
      <c r="MA382" s="1025">
        <f t="shared" si="7000"/>
        <v>267800</v>
      </c>
      <c r="MB382" s="1016"/>
      <c r="MC382" s="898">
        <f t="shared" si="7001"/>
        <v>1</v>
      </c>
      <c r="MD382" s="898">
        <f t="shared" si="7002"/>
        <v>1</v>
      </c>
      <c r="ME382" s="899">
        <f t="shared" si="7003"/>
        <v>1</v>
      </c>
      <c r="MF382" s="899">
        <f t="shared" si="7004"/>
        <v>1</v>
      </c>
      <c r="MG382" s="899">
        <f t="shared" si="7005"/>
        <v>1</v>
      </c>
      <c r="MH382" s="899">
        <f t="shared" si="7006"/>
        <v>1</v>
      </c>
      <c r="MI382" s="966">
        <f t="shared" si="7007"/>
        <v>267800</v>
      </c>
      <c r="MJ382" s="901">
        <f t="shared" si="7008"/>
        <v>0</v>
      </c>
      <c r="MM382" s="958" t="s">
        <v>1027</v>
      </c>
      <c r="MN382" s="1190" t="s">
        <v>711</v>
      </c>
      <c r="MO382" s="1179" t="s">
        <v>149</v>
      </c>
      <c r="MP382" s="1180">
        <v>2</v>
      </c>
      <c r="MQ382" s="1015">
        <v>300000</v>
      </c>
      <c r="MR382" s="1025">
        <f t="shared" si="7009"/>
        <v>600000</v>
      </c>
      <c r="MS382" s="1016"/>
      <c r="MT382" s="898">
        <f t="shared" si="7010"/>
        <v>1</v>
      </c>
      <c r="MU382" s="898">
        <f t="shared" si="7011"/>
        <v>1</v>
      </c>
      <c r="MV382" s="899">
        <f t="shared" si="7012"/>
        <v>1</v>
      </c>
      <c r="MW382" s="899">
        <f t="shared" si="7013"/>
        <v>1</v>
      </c>
      <c r="MX382" s="899">
        <f t="shared" si="7014"/>
        <v>1</v>
      </c>
      <c r="MY382" s="899">
        <f t="shared" si="7015"/>
        <v>1</v>
      </c>
      <c r="MZ382" s="966">
        <f t="shared" si="7016"/>
        <v>600000</v>
      </c>
      <c r="NA382" s="901">
        <f t="shared" si="7017"/>
        <v>0</v>
      </c>
      <c r="ND382" s="975" t="s">
        <v>1027</v>
      </c>
      <c r="NE382" s="976" t="s">
        <v>711</v>
      </c>
      <c r="NF382" s="1175" t="s">
        <v>149</v>
      </c>
      <c r="NG382" s="1176">
        <v>2</v>
      </c>
      <c r="NH382" s="979">
        <v>36124.11</v>
      </c>
      <c r="NI382" s="980">
        <v>72248</v>
      </c>
      <c r="NJ382" s="1016"/>
      <c r="NK382" s="898">
        <f t="shared" si="7018"/>
        <v>1</v>
      </c>
      <c r="NL382" s="898">
        <f t="shared" si="7019"/>
        <v>1</v>
      </c>
      <c r="NM382" s="899">
        <f t="shared" si="7020"/>
        <v>1</v>
      </c>
      <c r="NN382" s="899">
        <f t="shared" si="7021"/>
        <v>1</v>
      </c>
      <c r="NO382" s="899">
        <f t="shared" si="7022"/>
        <v>1</v>
      </c>
      <c r="NP382" s="899">
        <f t="shared" si="7023"/>
        <v>1</v>
      </c>
      <c r="NQ382" s="966">
        <f t="shared" si="7024"/>
        <v>72248</v>
      </c>
      <c r="NR382" s="901">
        <f t="shared" si="7025"/>
        <v>0</v>
      </c>
      <c r="NU382" s="981" t="s">
        <v>1027</v>
      </c>
      <c r="NV382" s="982" t="s">
        <v>711</v>
      </c>
      <c r="NW382" s="1177" t="s">
        <v>149</v>
      </c>
      <c r="NX382" s="1178">
        <v>2</v>
      </c>
      <c r="NY382" s="1022">
        <v>36489</v>
      </c>
      <c r="NZ382" s="986">
        <f t="shared" si="7026"/>
        <v>72978</v>
      </c>
      <c r="OA382" s="1016"/>
      <c r="OB382" s="898">
        <f t="shared" si="7027"/>
        <v>1</v>
      </c>
      <c r="OC382" s="898">
        <f t="shared" si="7028"/>
        <v>1</v>
      </c>
      <c r="OD382" s="899">
        <f t="shared" si="7029"/>
        <v>1</v>
      </c>
      <c r="OE382" s="899">
        <f t="shared" si="7030"/>
        <v>1</v>
      </c>
      <c r="OF382" s="899">
        <f t="shared" si="7031"/>
        <v>1</v>
      </c>
      <c r="OG382" s="899">
        <f t="shared" si="7032"/>
        <v>1</v>
      </c>
      <c r="OH382" s="966">
        <f t="shared" si="7033"/>
        <v>72978</v>
      </c>
      <c r="OI382" s="901">
        <f t="shared" si="7034"/>
        <v>0</v>
      </c>
      <c r="OL382" s="958" t="s">
        <v>1027</v>
      </c>
      <c r="OM382" s="1190" t="s">
        <v>711</v>
      </c>
      <c r="ON382" s="1179" t="s">
        <v>149</v>
      </c>
      <c r="OO382" s="1180">
        <v>2</v>
      </c>
      <c r="OP382" s="1015">
        <v>88368</v>
      </c>
      <c r="OQ382" s="1025">
        <f t="shared" si="7035"/>
        <v>176736</v>
      </c>
      <c r="OR382" s="1016"/>
      <c r="OS382" s="898">
        <f t="shared" si="7036"/>
        <v>1</v>
      </c>
      <c r="OT382" s="898">
        <f t="shared" si="7037"/>
        <v>1</v>
      </c>
      <c r="OU382" s="899">
        <f t="shared" si="7038"/>
        <v>1</v>
      </c>
      <c r="OV382" s="899">
        <f t="shared" si="7039"/>
        <v>1</v>
      </c>
      <c r="OW382" s="899">
        <f t="shared" si="7040"/>
        <v>1</v>
      </c>
      <c r="OX382" s="899">
        <f t="shared" si="7041"/>
        <v>1</v>
      </c>
      <c r="OY382" s="966">
        <f t="shared" si="7042"/>
        <v>176736</v>
      </c>
      <c r="OZ382" s="901">
        <f t="shared" si="7043"/>
        <v>0</v>
      </c>
      <c r="PC382" s="958" t="s">
        <v>1027</v>
      </c>
      <c r="PD382" s="1190" t="s">
        <v>711</v>
      </c>
      <c r="PE382" s="1179" t="s">
        <v>149</v>
      </c>
      <c r="PF382" s="1180">
        <v>2</v>
      </c>
      <c r="PG382" s="1023">
        <v>10816</v>
      </c>
      <c r="PH382" s="1029">
        <v>21632</v>
      </c>
      <c r="PI382" s="1181"/>
      <c r="PJ382" s="898">
        <f t="shared" si="7044"/>
        <v>1</v>
      </c>
      <c r="PK382" s="898">
        <f t="shared" si="7045"/>
        <v>1</v>
      </c>
      <c r="PL382" s="899">
        <f t="shared" si="7046"/>
        <v>1</v>
      </c>
      <c r="PM382" s="899">
        <f t="shared" si="7047"/>
        <v>1</v>
      </c>
      <c r="PN382" s="899">
        <f t="shared" si="7048"/>
        <v>1</v>
      </c>
      <c r="PO382" s="899">
        <f t="shared" si="7049"/>
        <v>1</v>
      </c>
      <c r="PP382" s="966">
        <f t="shared" si="7050"/>
        <v>21632</v>
      </c>
      <c r="PQ382" s="901">
        <f t="shared" si="7051"/>
        <v>0</v>
      </c>
      <c r="PT382" s="958" t="s">
        <v>1027</v>
      </c>
      <c r="PU382" s="1190" t="s">
        <v>711</v>
      </c>
      <c r="PV382" s="1179" t="s">
        <v>149</v>
      </c>
      <c r="PW382" s="1180">
        <v>2</v>
      </c>
      <c r="PX382" s="1015">
        <v>126483</v>
      </c>
      <c r="PY382" s="1025">
        <f t="shared" si="7052"/>
        <v>252966</v>
      </c>
      <c r="PZ382" s="1016"/>
      <c r="QA382" s="898">
        <f t="shared" si="7053"/>
        <v>1</v>
      </c>
      <c r="QB382" s="898">
        <f t="shared" si="7054"/>
        <v>1</v>
      </c>
      <c r="QC382" s="899">
        <f t="shared" si="7055"/>
        <v>1</v>
      </c>
      <c r="QD382" s="899">
        <f t="shared" si="7056"/>
        <v>1</v>
      </c>
      <c r="QE382" s="899">
        <f t="shared" si="7057"/>
        <v>1</v>
      </c>
      <c r="QF382" s="899">
        <f t="shared" si="7058"/>
        <v>1</v>
      </c>
      <c r="QG382" s="966">
        <f t="shared" si="7059"/>
        <v>252966</v>
      </c>
      <c r="QH382" s="901">
        <f t="shared" si="7060"/>
        <v>0</v>
      </c>
      <c r="QK382" s="958" t="s">
        <v>1027</v>
      </c>
      <c r="QL382" s="1190" t="s">
        <v>711</v>
      </c>
      <c r="QM382" s="1179" t="s">
        <v>149</v>
      </c>
      <c r="QN382" s="1180">
        <v>2</v>
      </c>
      <c r="QO382" s="1021">
        <v>300595.49999999994</v>
      </c>
      <c r="QP382" s="1028">
        <f t="shared" si="7061"/>
        <v>601191</v>
      </c>
      <c r="QQ382" s="1016"/>
      <c r="QR382" s="898">
        <f t="shared" si="7062"/>
        <v>1</v>
      </c>
      <c r="QS382" s="898">
        <f t="shared" si="7063"/>
        <v>1</v>
      </c>
      <c r="QT382" s="899">
        <f t="shared" si="7064"/>
        <v>1</v>
      </c>
      <c r="QU382" s="899">
        <f t="shared" si="7065"/>
        <v>1</v>
      </c>
      <c r="QV382" s="899">
        <f t="shared" si="7066"/>
        <v>1</v>
      </c>
      <c r="QW382" s="899">
        <f t="shared" si="7067"/>
        <v>1</v>
      </c>
      <c r="QX382" s="966">
        <f t="shared" si="7068"/>
        <v>601191</v>
      </c>
      <c r="QY382" s="901">
        <f t="shared" si="7069"/>
        <v>0</v>
      </c>
      <c r="RB382" s="455"/>
      <c r="RC382" s="428"/>
      <c r="RD382" s="464"/>
      <c r="RE382" s="430"/>
      <c r="RF382" s="440"/>
      <c r="RG382" s="468"/>
      <c r="RH382" s="468"/>
      <c r="RI382" s="898"/>
      <c r="RJ382" s="898"/>
      <c r="RK382" s="934"/>
      <c r="RL382" s="934"/>
      <c r="RM382" s="934"/>
      <c r="RN382" s="934"/>
      <c r="RO382" s="1313"/>
      <c r="RP382" s="936"/>
      <c r="RS382" s="455"/>
      <c r="RT382" s="428"/>
      <c r="RU382" s="464"/>
      <c r="RV382" s="430"/>
      <c r="RW382" s="440"/>
      <c r="RX382" s="468"/>
      <c r="RY382" s="468"/>
      <c r="RZ382" s="898"/>
      <c r="SA382" s="898"/>
      <c r="SB382" s="934"/>
      <c r="SC382" s="934"/>
      <c r="SD382" s="934"/>
      <c r="SE382" s="934"/>
      <c r="SF382" s="1313"/>
      <c r="SG382" s="936"/>
      <c r="SJ382" s="455"/>
      <c r="SK382" s="428"/>
      <c r="SL382" s="464"/>
      <c r="SM382" s="430"/>
      <c r="SN382" s="440"/>
      <c r="SO382" s="468"/>
      <c r="SP382" s="468"/>
      <c r="SQ382" s="898"/>
      <c r="SR382" s="898"/>
      <c r="SS382" s="934"/>
      <c r="ST382" s="934"/>
      <c r="SU382" s="934"/>
      <c r="SV382" s="934"/>
      <c r="SW382" s="1313"/>
      <c r="SX382" s="936"/>
    </row>
    <row r="383" spans="2:518" ht="47.25" customHeight="1" thickTop="1" thickBot="1">
      <c r="B383" s="958" t="s">
        <v>1028</v>
      </c>
      <c r="C383" s="1190" t="s">
        <v>712</v>
      </c>
      <c r="D383" s="1179" t="s">
        <v>149</v>
      </c>
      <c r="E383" s="1180">
        <v>1</v>
      </c>
      <c r="F383" s="1015"/>
      <c r="G383" s="1025">
        <f t="shared" si="6829"/>
        <v>0</v>
      </c>
      <c r="H383" s="1016"/>
      <c r="K383" s="958" t="s">
        <v>1028</v>
      </c>
      <c r="L383" s="1190" t="s">
        <v>712</v>
      </c>
      <c r="M383" s="1179" t="s">
        <v>149</v>
      </c>
      <c r="N383" s="1180">
        <v>1</v>
      </c>
      <c r="O383" s="1017">
        <v>97361</v>
      </c>
      <c r="P383" s="1025">
        <f t="shared" si="6830"/>
        <v>97361</v>
      </c>
      <c r="Q383" s="1016"/>
      <c r="R383" s="898">
        <f t="shared" si="6831"/>
        <v>1</v>
      </c>
      <c r="S383" s="898">
        <f t="shared" si="6832"/>
        <v>1</v>
      </c>
      <c r="T383" s="899">
        <f t="shared" si="6833"/>
        <v>1</v>
      </c>
      <c r="U383" s="899">
        <f t="shared" si="6834"/>
        <v>1</v>
      </c>
      <c r="V383" s="899">
        <f t="shared" si="6834"/>
        <v>1</v>
      </c>
      <c r="W383" s="899">
        <f t="shared" si="6835"/>
        <v>1</v>
      </c>
      <c r="X383" s="966">
        <f t="shared" si="6836"/>
        <v>97361</v>
      </c>
      <c r="Y383" s="901">
        <f t="shared" si="6837"/>
        <v>0</v>
      </c>
      <c r="Z383" s="872"/>
      <c r="AA383" s="872"/>
      <c r="AB383" s="958" t="s">
        <v>1028</v>
      </c>
      <c r="AC383" s="1190" t="s">
        <v>712</v>
      </c>
      <c r="AD383" s="1179" t="s">
        <v>149</v>
      </c>
      <c r="AE383" s="1180">
        <v>1</v>
      </c>
      <c r="AF383" s="1015">
        <v>130000</v>
      </c>
      <c r="AG383" s="1025">
        <f t="shared" si="6838"/>
        <v>130000</v>
      </c>
      <c r="AH383" s="1016"/>
      <c r="AI383" s="898">
        <f t="shared" si="6839"/>
        <v>1</v>
      </c>
      <c r="AJ383" s="898">
        <f t="shared" si="6840"/>
        <v>1</v>
      </c>
      <c r="AK383" s="899">
        <f t="shared" si="6841"/>
        <v>1</v>
      </c>
      <c r="AL383" s="899">
        <f t="shared" si="6842"/>
        <v>1</v>
      </c>
      <c r="AM383" s="899">
        <f t="shared" si="6843"/>
        <v>1</v>
      </c>
      <c r="AN383" s="899">
        <f t="shared" si="6844"/>
        <v>1</v>
      </c>
      <c r="AO383" s="966">
        <f t="shared" si="6845"/>
        <v>130000</v>
      </c>
      <c r="AP383" s="901">
        <f t="shared" si="6846"/>
        <v>0</v>
      </c>
      <c r="AQ383" s="872"/>
      <c r="AR383" s="872"/>
      <c r="AS383" s="958" t="s">
        <v>1028</v>
      </c>
      <c r="AT383" s="1191" t="s">
        <v>712</v>
      </c>
      <c r="AU383" s="1179" t="s">
        <v>149</v>
      </c>
      <c r="AV383" s="1180">
        <v>1</v>
      </c>
      <c r="AW383" s="1019">
        <v>49000</v>
      </c>
      <c r="AX383" s="1026">
        <f t="shared" si="6847"/>
        <v>49000</v>
      </c>
      <c r="AY383" s="1016"/>
      <c r="AZ383" s="898">
        <f t="shared" si="6848"/>
        <v>1</v>
      </c>
      <c r="BA383" s="898">
        <f t="shared" si="6849"/>
        <v>1</v>
      </c>
      <c r="BB383" s="899">
        <f t="shared" si="6850"/>
        <v>1</v>
      </c>
      <c r="BC383" s="899">
        <f t="shared" si="6851"/>
        <v>1</v>
      </c>
      <c r="BD383" s="899">
        <f t="shared" si="6852"/>
        <v>1</v>
      </c>
      <c r="BE383" s="899">
        <f t="shared" si="6853"/>
        <v>1</v>
      </c>
      <c r="BF383" s="966">
        <f t="shared" si="6854"/>
        <v>49000</v>
      </c>
      <c r="BG383" s="901">
        <f t="shared" si="6855"/>
        <v>0</v>
      </c>
      <c r="BJ383" s="958" t="s">
        <v>1028</v>
      </c>
      <c r="BK383" s="1190" t="s">
        <v>712</v>
      </c>
      <c r="BL383" s="1179" t="s">
        <v>149</v>
      </c>
      <c r="BM383" s="1180">
        <v>1</v>
      </c>
      <c r="BN383" s="1015">
        <v>41206</v>
      </c>
      <c r="BO383" s="1025">
        <f t="shared" si="6856"/>
        <v>41206</v>
      </c>
      <c r="BP383" s="1016"/>
      <c r="BQ383" s="898">
        <f t="shared" si="6857"/>
        <v>1</v>
      </c>
      <c r="BR383" s="898">
        <f t="shared" si="6858"/>
        <v>1</v>
      </c>
      <c r="BS383" s="899">
        <f t="shared" si="6859"/>
        <v>1</v>
      </c>
      <c r="BT383" s="899">
        <f t="shared" si="6860"/>
        <v>1</v>
      </c>
      <c r="BU383" s="899">
        <f t="shared" si="6861"/>
        <v>1</v>
      </c>
      <c r="BV383" s="899">
        <f t="shared" si="6862"/>
        <v>1</v>
      </c>
      <c r="BW383" s="966">
        <f t="shared" si="6863"/>
        <v>41206</v>
      </c>
      <c r="BX383" s="901">
        <f t="shared" si="6864"/>
        <v>0</v>
      </c>
      <c r="CA383" s="958" t="s">
        <v>1028</v>
      </c>
      <c r="CB383" s="1190" t="s">
        <v>712</v>
      </c>
      <c r="CC383" s="1179" t="s">
        <v>149</v>
      </c>
      <c r="CD383" s="1180">
        <v>1</v>
      </c>
      <c r="CE383" s="1015">
        <v>94829</v>
      </c>
      <c r="CF383" s="1025">
        <f t="shared" si="6865"/>
        <v>94829</v>
      </c>
      <c r="CG383" s="1016"/>
      <c r="CH383" s="898">
        <f t="shared" si="6866"/>
        <v>1</v>
      </c>
      <c r="CI383" s="898">
        <f t="shared" si="6867"/>
        <v>1</v>
      </c>
      <c r="CJ383" s="899">
        <f t="shared" si="6868"/>
        <v>1</v>
      </c>
      <c r="CK383" s="899">
        <f t="shared" si="6869"/>
        <v>1</v>
      </c>
      <c r="CL383" s="899">
        <f t="shared" si="6870"/>
        <v>1</v>
      </c>
      <c r="CM383" s="899">
        <f t="shared" si="6871"/>
        <v>1</v>
      </c>
      <c r="CN383" s="966">
        <f t="shared" si="6872"/>
        <v>94829</v>
      </c>
      <c r="CO383" s="901">
        <f t="shared" si="6873"/>
        <v>0</v>
      </c>
      <c r="CR383" s="958" t="s">
        <v>1028</v>
      </c>
      <c r="CS383" s="1190" t="s">
        <v>712</v>
      </c>
      <c r="CT383" s="1179" t="s">
        <v>149</v>
      </c>
      <c r="CU383" s="1180">
        <v>1</v>
      </c>
      <c r="CV383" s="1015">
        <v>319000</v>
      </c>
      <c r="CW383" s="1025">
        <f t="shared" si="6874"/>
        <v>319000</v>
      </c>
      <c r="CX383" s="1016"/>
      <c r="CY383" s="898">
        <f t="shared" si="6875"/>
        <v>1</v>
      </c>
      <c r="CZ383" s="898">
        <f t="shared" si="6876"/>
        <v>1</v>
      </c>
      <c r="DA383" s="899">
        <f t="shared" si="6877"/>
        <v>1</v>
      </c>
      <c r="DB383" s="899">
        <f t="shared" si="6878"/>
        <v>1</v>
      </c>
      <c r="DC383" s="899">
        <f t="shared" si="6879"/>
        <v>1</v>
      </c>
      <c r="DD383" s="899">
        <f t="shared" si="6880"/>
        <v>1</v>
      </c>
      <c r="DE383" s="966">
        <f t="shared" si="6881"/>
        <v>319000</v>
      </c>
      <c r="DF383" s="901">
        <f t="shared" si="6882"/>
        <v>0</v>
      </c>
      <c r="DI383" s="958" t="s">
        <v>1028</v>
      </c>
      <c r="DJ383" s="1190" t="s">
        <v>712</v>
      </c>
      <c r="DK383" s="1179" t="s">
        <v>149</v>
      </c>
      <c r="DL383" s="1180">
        <v>1</v>
      </c>
      <c r="DM383" s="1015">
        <v>84704</v>
      </c>
      <c r="DN383" s="1025">
        <f t="shared" si="6883"/>
        <v>84704</v>
      </c>
      <c r="DO383" s="1016"/>
      <c r="DP383" s="898">
        <f t="shared" si="6884"/>
        <v>1</v>
      </c>
      <c r="DQ383" s="898">
        <f t="shared" si="6885"/>
        <v>1</v>
      </c>
      <c r="DR383" s="899">
        <f t="shared" si="6886"/>
        <v>1</v>
      </c>
      <c r="DS383" s="899">
        <f t="shared" si="6887"/>
        <v>1</v>
      </c>
      <c r="DT383" s="899">
        <f t="shared" si="6888"/>
        <v>1</v>
      </c>
      <c r="DU383" s="899">
        <f t="shared" si="6889"/>
        <v>1</v>
      </c>
      <c r="DV383" s="966">
        <f t="shared" si="6890"/>
        <v>84704</v>
      </c>
      <c r="DW383" s="901">
        <f t="shared" si="6891"/>
        <v>0</v>
      </c>
      <c r="DZ383" s="958" t="s">
        <v>1028</v>
      </c>
      <c r="EA383" s="1190" t="s">
        <v>712</v>
      </c>
      <c r="EB383" s="1179" t="s">
        <v>149</v>
      </c>
      <c r="EC383" s="1180">
        <v>1</v>
      </c>
      <c r="ED383" s="1015">
        <v>398600</v>
      </c>
      <c r="EE383" s="1025">
        <f t="shared" si="6892"/>
        <v>398600</v>
      </c>
      <c r="EF383" s="1016"/>
      <c r="EG383" s="898">
        <f t="shared" si="6893"/>
        <v>1</v>
      </c>
      <c r="EH383" s="898">
        <f t="shared" si="6894"/>
        <v>1</v>
      </c>
      <c r="EI383" s="899">
        <f t="shared" si="6895"/>
        <v>1</v>
      </c>
      <c r="EJ383" s="899">
        <f t="shared" si="6896"/>
        <v>1</v>
      </c>
      <c r="EK383" s="899">
        <f t="shared" si="6897"/>
        <v>1</v>
      </c>
      <c r="EL383" s="899">
        <f t="shared" si="6898"/>
        <v>1</v>
      </c>
      <c r="EM383" s="966">
        <f t="shared" si="6899"/>
        <v>398600</v>
      </c>
      <c r="EN383" s="901">
        <f t="shared" si="6900"/>
        <v>0</v>
      </c>
      <c r="EQ383" s="958" t="s">
        <v>1028</v>
      </c>
      <c r="ER383" s="1190" t="s">
        <v>712</v>
      </c>
      <c r="ES383" s="1179" t="s">
        <v>149</v>
      </c>
      <c r="ET383" s="1180">
        <v>1</v>
      </c>
      <c r="EU383" s="1015">
        <v>95300</v>
      </c>
      <c r="EV383" s="1025">
        <f t="shared" si="6901"/>
        <v>95300</v>
      </c>
      <c r="EW383" s="1016"/>
      <c r="EX383" s="898">
        <f t="shared" si="6902"/>
        <v>1</v>
      </c>
      <c r="EY383" s="898">
        <f t="shared" si="6903"/>
        <v>1</v>
      </c>
      <c r="EZ383" s="899">
        <f t="shared" si="6904"/>
        <v>1</v>
      </c>
      <c r="FA383" s="899">
        <f t="shared" si="6905"/>
        <v>1</v>
      </c>
      <c r="FB383" s="899">
        <f t="shared" si="6906"/>
        <v>1</v>
      </c>
      <c r="FC383" s="899">
        <f t="shared" si="6907"/>
        <v>1</v>
      </c>
      <c r="FD383" s="966">
        <f t="shared" si="6908"/>
        <v>95300</v>
      </c>
      <c r="FE383" s="901">
        <f t="shared" si="6909"/>
        <v>0</v>
      </c>
      <c r="FH383" s="958"/>
      <c r="FI383" s="1190"/>
      <c r="FJ383" s="1179"/>
      <c r="FK383" s="1180"/>
      <c r="FL383" s="1015"/>
      <c r="FM383" s="1025">
        <f t="shared" si="6910"/>
        <v>0</v>
      </c>
      <c r="FN383" s="1016"/>
      <c r="FO383" s="898" t="e">
        <f t="shared" si="6911"/>
        <v>#N/A</v>
      </c>
      <c r="FP383" s="898" t="e">
        <f t="shared" si="6912"/>
        <v>#N/A</v>
      </c>
      <c r="FQ383" s="899" t="e">
        <f t="shared" si="6913"/>
        <v>#N/A</v>
      </c>
      <c r="FR383" s="899">
        <f t="shared" si="6914"/>
        <v>0</v>
      </c>
      <c r="FS383" s="899">
        <f t="shared" si="6915"/>
        <v>0</v>
      </c>
      <c r="FT383" s="899" t="e">
        <f t="shared" si="6916"/>
        <v>#N/A</v>
      </c>
      <c r="FU383" s="966">
        <f t="shared" si="6917"/>
        <v>0</v>
      </c>
      <c r="FV383" s="901">
        <f t="shared" si="6918"/>
        <v>0</v>
      </c>
      <c r="FY383" s="958" t="s">
        <v>1028</v>
      </c>
      <c r="FZ383" s="1190" t="s">
        <v>712</v>
      </c>
      <c r="GA383" s="1179" t="s">
        <v>149</v>
      </c>
      <c r="GB383" s="1180">
        <v>1</v>
      </c>
      <c r="GC383" s="1017">
        <v>97361</v>
      </c>
      <c r="GD383" s="1025">
        <f t="shared" si="6919"/>
        <v>97361</v>
      </c>
      <c r="GE383" s="1016"/>
      <c r="GF383" s="898">
        <f t="shared" si="6920"/>
        <v>1</v>
      </c>
      <c r="GG383" s="898">
        <f t="shared" si="6921"/>
        <v>1</v>
      </c>
      <c r="GH383" s="899">
        <f t="shared" si="6922"/>
        <v>1</v>
      </c>
      <c r="GI383" s="899">
        <f t="shared" si="6923"/>
        <v>1</v>
      </c>
      <c r="GJ383" s="899">
        <f t="shared" si="6924"/>
        <v>1</v>
      </c>
      <c r="GK383" s="899">
        <f t="shared" si="6925"/>
        <v>1</v>
      </c>
      <c r="GL383" s="966">
        <f t="shared" si="6926"/>
        <v>97361</v>
      </c>
      <c r="GM383" s="901">
        <f t="shared" si="6927"/>
        <v>0</v>
      </c>
      <c r="GP383" s="958" t="s">
        <v>1028</v>
      </c>
      <c r="GQ383" s="1190" t="s">
        <v>712</v>
      </c>
      <c r="GR383" s="1179" t="s">
        <v>149</v>
      </c>
      <c r="GS383" s="1180">
        <v>1</v>
      </c>
      <c r="GT383" s="1015">
        <v>95400</v>
      </c>
      <c r="GU383" s="1025">
        <f t="shared" si="6928"/>
        <v>95400</v>
      </c>
      <c r="GV383" s="1016"/>
      <c r="GW383" s="898">
        <f t="shared" si="6929"/>
        <v>1</v>
      </c>
      <c r="GX383" s="898">
        <f t="shared" si="6930"/>
        <v>1</v>
      </c>
      <c r="GY383" s="899">
        <f t="shared" si="6931"/>
        <v>1</v>
      </c>
      <c r="GZ383" s="899">
        <f t="shared" si="6932"/>
        <v>1</v>
      </c>
      <c r="HA383" s="899">
        <f t="shared" si="6933"/>
        <v>1</v>
      </c>
      <c r="HB383" s="899">
        <f t="shared" si="6934"/>
        <v>1</v>
      </c>
      <c r="HC383" s="966">
        <f t="shared" si="6935"/>
        <v>95400</v>
      </c>
      <c r="HD383" s="901">
        <f t="shared" si="6936"/>
        <v>0</v>
      </c>
      <c r="HG383" s="958" t="s">
        <v>1028</v>
      </c>
      <c r="HH383" s="1190" t="s">
        <v>712</v>
      </c>
      <c r="HI383" s="1179" t="s">
        <v>149</v>
      </c>
      <c r="HJ383" s="1180">
        <v>1</v>
      </c>
      <c r="HK383" s="1015">
        <v>114153</v>
      </c>
      <c r="HL383" s="1025">
        <f t="shared" si="6937"/>
        <v>114153</v>
      </c>
      <c r="HM383" s="1016"/>
      <c r="HN383" s="898">
        <f t="shared" si="6938"/>
        <v>1</v>
      </c>
      <c r="HO383" s="898">
        <f t="shared" si="6939"/>
        <v>1</v>
      </c>
      <c r="HP383" s="899">
        <f t="shared" si="6940"/>
        <v>1</v>
      </c>
      <c r="HQ383" s="899">
        <f t="shared" si="6941"/>
        <v>1</v>
      </c>
      <c r="HR383" s="899">
        <f t="shared" si="6942"/>
        <v>1</v>
      </c>
      <c r="HS383" s="899">
        <f t="shared" si="6943"/>
        <v>1</v>
      </c>
      <c r="HT383" s="966">
        <f t="shared" si="6944"/>
        <v>114153</v>
      </c>
      <c r="HU383" s="901">
        <f t="shared" si="6945"/>
        <v>0</v>
      </c>
      <c r="HX383" s="958" t="s">
        <v>1028</v>
      </c>
      <c r="HY383" s="1190" t="s">
        <v>712</v>
      </c>
      <c r="HZ383" s="1179" t="s">
        <v>149</v>
      </c>
      <c r="IA383" s="1180">
        <v>1</v>
      </c>
      <c r="IB383" s="1020">
        <v>143000</v>
      </c>
      <c r="IC383" s="1027">
        <f t="shared" si="6946"/>
        <v>143000</v>
      </c>
      <c r="ID383" s="1016"/>
      <c r="IE383" s="898">
        <f t="shared" si="6947"/>
        <v>1</v>
      </c>
      <c r="IF383" s="898">
        <f t="shared" si="6948"/>
        <v>1</v>
      </c>
      <c r="IG383" s="899">
        <f t="shared" si="6949"/>
        <v>1</v>
      </c>
      <c r="IH383" s="899">
        <f t="shared" si="6950"/>
        <v>1</v>
      </c>
      <c r="II383" s="899">
        <f t="shared" si="6951"/>
        <v>1</v>
      </c>
      <c r="IJ383" s="899">
        <f t="shared" si="6952"/>
        <v>1</v>
      </c>
      <c r="IK383" s="966">
        <f t="shared" si="6953"/>
        <v>143000</v>
      </c>
      <c r="IL383" s="901">
        <f t="shared" si="6954"/>
        <v>0</v>
      </c>
      <c r="IO383" s="958" t="s">
        <v>1028</v>
      </c>
      <c r="IP383" s="1190" t="s">
        <v>712</v>
      </c>
      <c r="IQ383" s="1179" t="s">
        <v>149</v>
      </c>
      <c r="IR383" s="1180">
        <v>1</v>
      </c>
      <c r="IS383" s="1015">
        <v>319605</v>
      </c>
      <c r="IT383" s="1025">
        <f t="shared" si="6955"/>
        <v>319605</v>
      </c>
      <c r="IU383" s="1016"/>
      <c r="IV383" s="898">
        <f t="shared" si="6956"/>
        <v>1</v>
      </c>
      <c r="IW383" s="898">
        <f t="shared" si="6957"/>
        <v>1</v>
      </c>
      <c r="IX383" s="899">
        <f t="shared" si="6958"/>
        <v>1</v>
      </c>
      <c r="IY383" s="899">
        <f t="shared" si="6959"/>
        <v>1</v>
      </c>
      <c r="IZ383" s="899">
        <f t="shared" si="6960"/>
        <v>1</v>
      </c>
      <c r="JA383" s="899">
        <f t="shared" si="6961"/>
        <v>1</v>
      </c>
      <c r="JB383" s="966">
        <f t="shared" si="6962"/>
        <v>319605</v>
      </c>
      <c r="JC383" s="901">
        <f t="shared" si="6963"/>
        <v>0</v>
      </c>
      <c r="JF383" s="958" t="s">
        <v>1028</v>
      </c>
      <c r="JG383" s="1190" t="s">
        <v>712</v>
      </c>
      <c r="JH383" s="1179" t="s">
        <v>149</v>
      </c>
      <c r="JI383" s="1180">
        <v>1</v>
      </c>
      <c r="JJ383" s="1015">
        <v>103000</v>
      </c>
      <c r="JK383" s="1025">
        <f t="shared" si="6964"/>
        <v>103000</v>
      </c>
      <c r="JL383" s="1016"/>
      <c r="JM383" s="898">
        <f t="shared" si="6965"/>
        <v>1</v>
      </c>
      <c r="JN383" s="898">
        <f t="shared" si="6966"/>
        <v>1</v>
      </c>
      <c r="JO383" s="899">
        <f t="shared" si="6967"/>
        <v>1</v>
      </c>
      <c r="JP383" s="899">
        <f t="shared" si="6968"/>
        <v>1</v>
      </c>
      <c r="JQ383" s="899">
        <f t="shared" si="6969"/>
        <v>1</v>
      </c>
      <c r="JR383" s="899">
        <f t="shared" si="6970"/>
        <v>1</v>
      </c>
      <c r="JS383" s="966">
        <f t="shared" si="6971"/>
        <v>103000</v>
      </c>
      <c r="JT383" s="901">
        <f t="shared" si="6972"/>
        <v>0</v>
      </c>
      <c r="JW383" s="958" t="s">
        <v>1028</v>
      </c>
      <c r="JX383" s="1190" t="s">
        <v>712</v>
      </c>
      <c r="JY383" s="1179" t="s">
        <v>149</v>
      </c>
      <c r="JZ383" s="1180">
        <v>1</v>
      </c>
      <c r="KA383" s="1015">
        <v>78348.709050000005</v>
      </c>
      <c r="KB383" s="1025">
        <f t="shared" si="6973"/>
        <v>78349</v>
      </c>
      <c r="KC383" s="1016"/>
      <c r="KD383" s="898">
        <f t="shared" si="6974"/>
        <v>1</v>
      </c>
      <c r="KE383" s="898">
        <f t="shared" si="6975"/>
        <v>1</v>
      </c>
      <c r="KF383" s="899">
        <f t="shared" si="6976"/>
        <v>1</v>
      </c>
      <c r="KG383" s="899">
        <f t="shared" si="6977"/>
        <v>1</v>
      </c>
      <c r="KH383" s="899">
        <f t="shared" si="6978"/>
        <v>1</v>
      </c>
      <c r="KI383" s="899">
        <f t="shared" si="6979"/>
        <v>1</v>
      </c>
      <c r="KJ383" s="966">
        <f t="shared" si="6980"/>
        <v>78349</v>
      </c>
      <c r="KK383" s="901">
        <f t="shared" si="6981"/>
        <v>0</v>
      </c>
      <c r="KN383" s="958" t="s">
        <v>1028</v>
      </c>
      <c r="KO383" s="1190" t="s">
        <v>712</v>
      </c>
      <c r="KP383" s="1179" t="s">
        <v>149</v>
      </c>
      <c r="KQ383" s="1180">
        <v>1</v>
      </c>
      <c r="KR383" s="1015">
        <v>150150</v>
      </c>
      <c r="KS383" s="1025">
        <f t="shared" si="6982"/>
        <v>150150</v>
      </c>
      <c r="KT383" s="1016"/>
      <c r="KU383" s="898">
        <f t="shared" si="6983"/>
        <v>1</v>
      </c>
      <c r="KV383" s="898">
        <f t="shared" si="6984"/>
        <v>1</v>
      </c>
      <c r="KW383" s="899">
        <f t="shared" si="6985"/>
        <v>1</v>
      </c>
      <c r="KX383" s="899">
        <f t="shared" si="6986"/>
        <v>1</v>
      </c>
      <c r="KY383" s="899">
        <f t="shared" si="6987"/>
        <v>1</v>
      </c>
      <c r="KZ383" s="899">
        <f t="shared" si="6988"/>
        <v>1</v>
      </c>
      <c r="LA383" s="966">
        <f t="shared" si="6989"/>
        <v>150150</v>
      </c>
      <c r="LB383" s="901">
        <f t="shared" si="6990"/>
        <v>0</v>
      </c>
      <c r="LE383" s="958" t="s">
        <v>1028</v>
      </c>
      <c r="LF383" s="1190" t="s">
        <v>712</v>
      </c>
      <c r="LG383" s="1179" t="s">
        <v>149</v>
      </c>
      <c r="LH383" s="1180">
        <v>1</v>
      </c>
      <c r="LI383" s="1021">
        <v>249250</v>
      </c>
      <c r="LJ383" s="1028">
        <f t="shared" si="6991"/>
        <v>249250</v>
      </c>
      <c r="LK383" s="1016"/>
      <c r="LL383" s="898">
        <f t="shared" si="6992"/>
        <v>1</v>
      </c>
      <c r="LM383" s="898">
        <f t="shared" si="6993"/>
        <v>1</v>
      </c>
      <c r="LN383" s="899">
        <f t="shared" si="6994"/>
        <v>1</v>
      </c>
      <c r="LO383" s="899">
        <f t="shared" si="6995"/>
        <v>1</v>
      </c>
      <c r="LP383" s="899">
        <f t="shared" si="6996"/>
        <v>1</v>
      </c>
      <c r="LQ383" s="899">
        <f t="shared" si="6997"/>
        <v>1</v>
      </c>
      <c r="LR383" s="966">
        <f t="shared" si="6998"/>
        <v>249250</v>
      </c>
      <c r="LS383" s="901">
        <f t="shared" si="6999"/>
        <v>0</v>
      </c>
      <c r="LV383" s="958" t="s">
        <v>1028</v>
      </c>
      <c r="LW383" s="1190" t="s">
        <v>712</v>
      </c>
      <c r="LX383" s="1179" t="s">
        <v>149</v>
      </c>
      <c r="LY383" s="1180">
        <v>1</v>
      </c>
      <c r="LZ383" s="1015">
        <v>120250</v>
      </c>
      <c r="MA383" s="1025">
        <f t="shared" si="7000"/>
        <v>120250</v>
      </c>
      <c r="MB383" s="1016"/>
      <c r="MC383" s="898">
        <f t="shared" si="7001"/>
        <v>1</v>
      </c>
      <c r="MD383" s="898">
        <f t="shared" si="7002"/>
        <v>1</v>
      </c>
      <c r="ME383" s="899">
        <f t="shared" si="7003"/>
        <v>1</v>
      </c>
      <c r="MF383" s="899">
        <f t="shared" si="7004"/>
        <v>1</v>
      </c>
      <c r="MG383" s="899">
        <f t="shared" si="7005"/>
        <v>1</v>
      </c>
      <c r="MH383" s="899">
        <f t="shared" si="7006"/>
        <v>1</v>
      </c>
      <c r="MI383" s="966">
        <f t="shared" si="7007"/>
        <v>120250</v>
      </c>
      <c r="MJ383" s="901">
        <f t="shared" si="7008"/>
        <v>0</v>
      </c>
      <c r="MM383" s="958" t="s">
        <v>1028</v>
      </c>
      <c r="MN383" s="1190" t="s">
        <v>712</v>
      </c>
      <c r="MO383" s="1179" t="s">
        <v>149</v>
      </c>
      <c r="MP383" s="1180">
        <v>1</v>
      </c>
      <c r="MQ383" s="1015">
        <v>250000</v>
      </c>
      <c r="MR383" s="1025">
        <f t="shared" si="7009"/>
        <v>250000</v>
      </c>
      <c r="MS383" s="1016"/>
      <c r="MT383" s="898">
        <f t="shared" si="7010"/>
        <v>1</v>
      </c>
      <c r="MU383" s="898">
        <f t="shared" si="7011"/>
        <v>1</v>
      </c>
      <c r="MV383" s="899">
        <f t="shared" si="7012"/>
        <v>1</v>
      </c>
      <c r="MW383" s="899">
        <f t="shared" si="7013"/>
        <v>1</v>
      </c>
      <c r="MX383" s="899">
        <f t="shared" si="7014"/>
        <v>1</v>
      </c>
      <c r="MY383" s="899">
        <f t="shared" si="7015"/>
        <v>1</v>
      </c>
      <c r="MZ383" s="966">
        <f t="shared" si="7016"/>
        <v>250000</v>
      </c>
      <c r="NA383" s="901">
        <f t="shared" si="7017"/>
        <v>0</v>
      </c>
      <c r="ND383" s="975" t="s">
        <v>1028</v>
      </c>
      <c r="NE383" s="976" t="s">
        <v>712</v>
      </c>
      <c r="NF383" s="1175" t="s">
        <v>149</v>
      </c>
      <c r="NG383" s="1176">
        <v>1</v>
      </c>
      <c r="NH383" s="979">
        <v>78166.44</v>
      </c>
      <c r="NI383" s="980">
        <v>78166</v>
      </c>
      <c r="NJ383" s="1016"/>
      <c r="NK383" s="898">
        <f t="shared" si="7018"/>
        <v>1</v>
      </c>
      <c r="NL383" s="898">
        <f t="shared" si="7019"/>
        <v>1</v>
      </c>
      <c r="NM383" s="899">
        <f t="shared" si="7020"/>
        <v>1</v>
      </c>
      <c r="NN383" s="899">
        <f t="shared" si="7021"/>
        <v>1</v>
      </c>
      <c r="NO383" s="899">
        <f t="shared" si="7022"/>
        <v>1</v>
      </c>
      <c r="NP383" s="899">
        <f t="shared" si="7023"/>
        <v>1</v>
      </c>
      <c r="NQ383" s="966">
        <f t="shared" si="7024"/>
        <v>78166</v>
      </c>
      <c r="NR383" s="901">
        <f t="shared" si="7025"/>
        <v>0</v>
      </c>
      <c r="NU383" s="981" t="s">
        <v>1028</v>
      </c>
      <c r="NV383" s="982" t="s">
        <v>712</v>
      </c>
      <c r="NW383" s="1177" t="s">
        <v>149</v>
      </c>
      <c r="NX383" s="1178">
        <v>1</v>
      </c>
      <c r="NY383" s="1022">
        <v>78956</v>
      </c>
      <c r="NZ383" s="986">
        <f t="shared" si="7026"/>
        <v>78956</v>
      </c>
      <c r="OA383" s="1016"/>
      <c r="OB383" s="898">
        <f t="shared" si="7027"/>
        <v>1</v>
      </c>
      <c r="OC383" s="898">
        <f t="shared" si="7028"/>
        <v>1</v>
      </c>
      <c r="OD383" s="899">
        <f t="shared" si="7029"/>
        <v>1</v>
      </c>
      <c r="OE383" s="899">
        <f t="shared" si="7030"/>
        <v>1</v>
      </c>
      <c r="OF383" s="899">
        <f t="shared" si="7031"/>
        <v>1</v>
      </c>
      <c r="OG383" s="899">
        <f t="shared" si="7032"/>
        <v>1</v>
      </c>
      <c r="OH383" s="966">
        <f t="shared" si="7033"/>
        <v>78956</v>
      </c>
      <c r="OI383" s="901">
        <f t="shared" si="7034"/>
        <v>0</v>
      </c>
      <c r="OL383" s="958" t="s">
        <v>1028</v>
      </c>
      <c r="OM383" s="1190" t="s">
        <v>712</v>
      </c>
      <c r="ON383" s="1179" t="s">
        <v>149</v>
      </c>
      <c r="OO383" s="1180">
        <v>1</v>
      </c>
      <c r="OP383" s="1015">
        <v>70655</v>
      </c>
      <c r="OQ383" s="1025">
        <f t="shared" si="7035"/>
        <v>70655</v>
      </c>
      <c r="OR383" s="1016"/>
      <c r="OS383" s="898">
        <f t="shared" si="7036"/>
        <v>1</v>
      </c>
      <c r="OT383" s="898">
        <f t="shared" si="7037"/>
        <v>1</v>
      </c>
      <c r="OU383" s="899">
        <f t="shared" si="7038"/>
        <v>1</v>
      </c>
      <c r="OV383" s="899">
        <f t="shared" si="7039"/>
        <v>1</v>
      </c>
      <c r="OW383" s="899">
        <f t="shared" si="7040"/>
        <v>1</v>
      </c>
      <c r="OX383" s="899">
        <f t="shared" si="7041"/>
        <v>1</v>
      </c>
      <c r="OY383" s="966">
        <f t="shared" si="7042"/>
        <v>70655</v>
      </c>
      <c r="OZ383" s="901">
        <f t="shared" si="7043"/>
        <v>0</v>
      </c>
      <c r="PC383" s="958" t="s">
        <v>1028</v>
      </c>
      <c r="PD383" s="1190" t="s">
        <v>712</v>
      </c>
      <c r="PE383" s="1179" t="s">
        <v>149</v>
      </c>
      <c r="PF383" s="1180">
        <v>1</v>
      </c>
      <c r="PG383" s="1023">
        <v>10563</v>
      </c>
      <c r="PH383" s="1029">
        <v>10563</v>
      </c>
      <c r="PI383" s="1181"/>
      <c r="PJ383" s="898">
        <f t="shared" si="7044"/>
        <v>1</v>
      </c>
      <c r="PK383" s="898">
        <f t="shared" si="7045"/>
        <v>1</v>
      </c>
      <c r="PL383" s="899">
        <f t="shared" si="7046"/>
        <v>1</v>
      </c>
      <c r="PM383" s="899">
        <f t="shared" si="7047"/>
        <v>1</v>
      </c>
      <c r="PN383" s="899">
        <f t="shared" si="7048"/>
        <v>1</v>
      </c>
      <c r="PO383" s="899">
        <f t="shared" si="7049"/>
        <v>1</v>
      </c>
      <c r="PP383" s="966">
        <f t="shared" si="7050"/>
        <v>10563</v>
      </c>
      <c r="PQ383" s="901">
        <f t="shared" si="7051"/>
        <v>0</v>
      </c>
      <c r="PT383" s="958" t="s">
        <v>1028</v>
      </c>
      <c r="PU383" s="1190" t="s">
        <v>712</v>
      </c>
      <c r="PV383" s="1179" t="s">
        <v>149</v>
      </c>
      <c r="PW383" s="1180">
        <v>1</v>
      </c>
      <c r="PX383" s="1015">
        <v>95176</v>
      </c>
      <c r="PY383" s="1025">
        <f t="shared" si="7052"/>
        <v>95176</v>
      </c>
      <c r="PZ383" s="1016"/>
      <c r="QA383" s="898">
        <f t="shared" si="7053"/>
        <v>1</v>
      </c>
      <c r="QB383" s="898">
        <f t="shared" si="7054"/>
        <v>1</v>
      </c>
      <c r="QC383" s="899">
        <f t="shared" si="7055"/>
        <v>1</v>
      </c>
      <c r="QD383" s="899">
        <f t="shared" si="7056"/>
        <v>1</v>
      </c>
      <c r="QE383" s="899">
        <f t="shared" si="7057"/>
        <v>1</v>
      </c>
      <c r="QF383" s="899">
        <f t="shared" si="7058"/>
        <v>1</v>
      </c>
      <c r="QG383" s="966">
        <f t="shared" si="7059"/>
        <v>95176</v>
      </c>
      <c r="QH383" s="901">
        <f t="shared" si="7060"/>
        <v>0</v>
      </c>
      <c r="QK383" s="958" t="s">
        <v>1028</v>
      </c>
      <c r="QL383" s="1190" t="s">
        <v>712</v>
      </c>
      <c r="QM383" s="1179" t="s">
        <v>149</v>
      </c>
      <c r="QN383" s="1180">
        <v>1</v>
      </c>
      <c r="QO383" s="1021">
        <v>250496.24999999997</v>
      </c>
      <c r="QP383" s="1028">
        <f t="shared" si="7061"/>
        <v>250496</v>
      </c>
      <c r="QQ383" s="1016"/>
      <c r="QR383" s="898">
        <f t="shared" si="7062"/>
        <v>1</v>
      </c>
      <c r="QS383" s="898">
        <f t="shared" si="7063"/>
        <v>1</v>
      </c>
      <c r="QT383" s="899">
        <f t="shared" si="7064"/>
        <v>1</v>
      </c>
      <c r="QU383" s="899">
        <f t="shared" si="7065"/>
        <v>1</v>
      </c>
      <c r="QV383" s="899">
        <f t="shared" si="7066"/>
        <v>1</v>
      </c>
      <c r="QW383" s="899">
        <f t="shared" si="7067"/>
        <v>1</v>
      </c>
      <c r="QX383" s="966">
        <f t="shared" si="7068"/>
        <v>250496</v>
      </c>
      <c r="QY383" s="901">
        <f t="shared" si="7069"/>
        <v>0</v>
      </c>
      <c r="RB383" s="455"/>
      <c r="RC383" s="428"/>
      <c r="RD383" s="464"/>
      <c r="RE383" s="430"/>
      <c r="RF383" s="440"/>
      <c r="RG383" s="468"/>
      <c r="RH383" s="468"/>
      <c r="RI383" s="898"/>
      <c r="RJ383" s="898"/>
      <c r="RK383" s="934"/>
      <c r="RL383" s="934"/>
      <c r="RM383" s="934"/>
      <c r="RN383" s="934"/>
      <c r="RO383" s="1313"/>
      <c r="RP383" s="936"/>
      <c r="RS383" s="455"/>
      <c r="RT383" s="428"/>
      <c r="RU383" s="464"/>
      <c r="RV383" s="430"/>
      <c r="RW383" s="440"/>
      <c r="RX383" s="468"/>
      <c r="RY383" s="468"/>
      <c r="RZ383" s="898"/>
      <c r="SA383" s="898"/>
      <c r="SB383" s="934"/>
      <c r="SC383" s="934"/>
      <c r="SD383" s="934"/>
      <c r="SE383" s="934"/>
      <c r="SF383" s="1313"/>
      <c r="SG383" s="936"/>
      <c r="SJ383" s="455"/>
      <c r="SK383" s="428"/>
      <c r="SL383" s="464"/>
      <c r="SM383" s="430"/>
      <c r="SN383" s="440"/>
      <c r="SO383" s="468"/>
      <c r="SP383" s="468"/>
      <c r="SQ383" s="898"/>
      <c r="SR383" s="898"/>
      <c r="SS383" s="934"/>
      <c r="ST383" s="934"/>
      <c r="SU383" s="934"/>
      <c r="SV383" s="934"/>
      <c r="SW383" s="1313"/>
      <c r="SX383" s="936"/>
    </row>
    <row r="384" spans="2:518" ht="75" customHeight="1" thickTop="1" thickBot="1">
      <c r="B384" s="958" t="s">
        <v>1029</v>
      </c>
      <c r="C384" s="1190" t="s">
        <v>713</v>
      </c>
      <c r="D384" s="1179" t="s">
        <v>149</v>
      </c>
      <c r="E384" s="1180">
        <v>1</v>
      </c>
      <c r="F384" s="1015"/>
      <c r="G384" s="1025">
        <f t="shared" si="6829"/>
        <v>0</v>
      </c>
      <c r="H384" s="964"/>
      <c r="K384" s="958" t="s">
        <v>1029</v>
      </c>
      <c r="L384" s="1190" t="s">
        <v>713</v>
      </c>
      <c r="M384" s="1179" t="s">
        <v>149</v>
      </c>
      <c r="N384" s="1180">
        <v>1</v>
      </c>
      <c r="O384" s="1017">
        <v>85264</v>
      </c>
      <c r="P384" s="1025">
        <f t="shared" si="6830"/>
        <v>85264</v>
      </c>
      <c r="Q384" s="964"/>
      <c r="R384" s="898">
        <f t="shared" si="6831"/>
        <v>1</v>
      </c>
      <c r="S384" s="898">
        <f t="shared" si="6832"/>
        <v>1</v>
      </c>
      <c r="T384" s="899">
        <f t="shared" si="6833"/>
        <v>1</v>
      </c>
      <c r="U384" s="899">
        <f t="shared" si="6834"/>
        <v>1</v>
      </c>
      <c r="V384" s="899">
        <f t="shared" si="6834"/>
        <v>1</v>
      </c>
      <c r="W384" s="899">
        <f t="shared" si="6835"/>
        <v>1</v>
      </c>
      <c r="X384" s="966">
        <f t="shared" si="6836"/>
        <v>85264</v>
      </c>
      <c r="Y384" s="901">
        <f t="shared" si="6837"/>
        <v>0</v>
      </c>
      <c r="Z384" s="872"/>
      <c r="AA384" s="872"/>
      <c r="AB384" s="958" t="s">
        <v>1029</v>
      </c>
      <c r="AC384" s="1190" t="s">
        <v>713</v>
      </c>
      <c r="AD384" s="1179" t="s">
        <v>149</v>
      </c>
      <c r="AE384" s="1180">
        <v>1</v>
      </c>
      <c r="AF384" s="1015">
        <v>100000</v>
      </c>
      <c r="AG384" s="1025">
        <f t="shared" si="6838"/>
        <v>100000</v>
      </c>
      <c r="AH384" s="964"/>
      <c r="AI384" s="898">
        <f t="shared" si="6839"/>
        <v>1</v>
      </c>
      <c r="AJ384" s="898">
        <f t="shared" si="6840"/>
        <v>1</v>
      </c>
      <c r="AK384" s="899">
        <f t="shared" si="6841"/>
        <v>1</v>
      </c>
      <c r="AL384" s="899">
        <f t="shared" si="6842"/>
        <v>1</v>
      </c>
      <c r="AM384" s="899">
        <f t="shared" si="6843"/>
        <v>1</v>
      </c>
      <c r="AN384" s="899">
        <f t="shared" si="6844"/>
        <v>1</v>
      </c>
      <c r="AO384" s="966">
        <f t="shared" si="6845"/>
        <v>100000</v>
      </c>
      <c r="AP384" s="901">
        <f t="shared" si="6846"/>
        <v>0</v>
      </c>
      <c r="AQ384" s="872"/>
      <c r="AR384" s="872"/>
      <c r="AS384" s="958" t="s">
        <v>1029</v>
      </c>
      <c r="AT384" s="1191" t="s">
        <v>713</v>
      </c>
      <c r="AU384" s="1179" t="s">
        <v>149</v>
      </c>
      <c r="AV384" s="1180">
        <v>1</v>
      </c>
      <c r="AW384" s="1019">
        <v>45000</v>
      </c>
      <c r="AX384" s="1026">
        <f t="shared" si="6847"/>
        <v>45000</v>
      </c>
      <c r="AY384" s="964"/>
      <c r="AZ384" s="898">
        <f t="shared" si="6848"/>
        <v>1</v>
      </c>
      <c r="BA384" s="898">
        <f t="shared" si="6849"/>
        <v>1</v>
      </c>
      <c r="BB384" s="899">
        <f t="shared" si="6850"/>
        <v>1</v>
      </c>
      <c r="BC384" s="899">
        <f t="shared" si="6851"/>
        <v>1</v>
      </c>
      <c r="BD384" s="899">
        <f t="shared" si="6852"/>
        <v>1</v>
      </c>
      <c r="BE384" s="899">
        <f t="shared" si="6853"/>
        <v>1</v>
      </c>
      <c r="BF384" s="966">
        <f t="shared" si="6854"/>
        <v>45000</v>
      </c>
      <c r="BG384" s="901">
        <f t="shared" si="6855"/>
        <v>0</v>
      </c>
      <c r="BJ384" s="958" t="s">
        <v>1029</v>
      </c>
      <c r="BK384" s="1190" t="s">
        <v>713</v>
      </c>
      <c r="BL384" s="1179" t="s">
        <v>149</v>
      </c>
      <c r="BM384" s="1180">
        <v>1</v>
      </c>
      <c r="BN384" s="1015">
        <v>35000</v>
      </c>
      <c r="BO384" s="1025">
        <f t="shared" si="6856"/>
        <v>35000</v>
      </c>
      <c r="BP384" s="964"/>
      <c r="BQ384" s="898">
        <f t="shared" si="6857"/>
        <v>1</v>
      </c>
      <c r="BR384" s="898">
        <f t="shared" si="6858"/>
        <v>1</v>
      </c>
      <c r="BS384" s="899">
        <f t="shared" si="6859"/>
        <v>1</v>
      </c>
      <c r="BT384" s="899">
        <f t="shared" si="6860"/>
        <v>1</v>
      </c>
      <c r="BU384" s="899">
        <f t="shared" si="6861"/>
        <v>1</v>
      </c>
      <c r="BV384" s="899">
        <f t="shared" si="6862"/>
        <v>1</v>
      </c>
      <c r="BW384" s="966">
        <f t="shared" si="6863"/>
        <v>35000</v>
      </c>
      <c r="BX384" s="901">
        <f t="shared" si="6864"/>
        <v>0</v>
      </c>
      <c r="CA384" s="958" t="s">
        <v>1029</v>
      </c>
      <c r="CB384" s="1190" t="s">
        <v>713</v>
      </c>
      <c r="CC384" s="1179" t="s">
        <v>149</v>
      </c>
      <c r="CD384" s="1180">
        <v>1</v>
      </c>
      <c r="CE384" s="1015">
        <v>83047</v>
      </c>
      <c r="CF384" s="1025">
        <f t="shared" si="6865"/>
        <v>83047</v>
      </c>
      <c r="CG384" s="964"/>
      <c r="CH384" s="898">
        <f t="shared" si="6866"/>
        <v>1</v>
      </c>
      <c r="CI384" s="898">
        <f t="shared" si="6867"/>
        <v>1</v>
      </c>
      <c r="CJ384" s="899">
        <f t="shared" si="6868"/>
        <v>1</v>
      </c>
      <c r="CK384" s="899">
        <f t="shared" si="6869"/>
        <v>1</v>
      </c>
      <c r="CL384" s="899">
        <f t="shared" si="6870"/>
        <v>1</v>
      </c>
      <c r="CM384" s="899">
        <f t="shared" si="6871"/>
        <v>1</v>
      </c>
      <c r="CN384" s="966">
        <f t="shared" si="6872"/>
        <v>83047</v>
      </c>
      <c r="CO384" s="901">
        <f t="shared" si="6873"/>
        <v>0</v>
      </c>
      <c r="CR384" s="958" t="s">
        <v>1029</v>
      </c>
      <c r="CS384" s="1190" t="s">
        <v>713</v>
      </c>
      <c r="CT384" s="1179" t="s">
        <v>149</v>
      </c>
      <c r="CU384" s="1180">
        <v>1</v>
      </c>
      <c r="CV384" s="1015">
        <v>300000</v>
      </c>
      <c r="CW384" s="1025">
        <f t="shared" si="6874"/>
        <v>300000</v>
      </c>
      <c r="CX384" s="964"/>
      <c r="CY384" s="898">
        <f t="shared" si="6875"/>
        <v>1</v>
      </c>
      <c r="CZ384" s="898">
        <f t="shared" si="6876"/>
        <v>1</v>
      </c>
      <c r="DA384" s="899">
        <f t="shared" si="6877"/>
        <v>1</v>
      </c>
      <c r="DB384" s="899">
        <f t="shared" si="6878"/>
        <v>1</v>
      </c>
      <c r="DC384" s="899">
        <f t="shared" si="6879"/>
        <v>1</v>
      </c>
      <c r="DD384" s="899">
        <f t="shared" si="6880"/>
        <v>1</v>
      </c>
      <c r="DE384" s="966">
        <f t="shared" si="6881"/>
        <v>300000</v>
      </c>
      <c r="DF384" s="901">
        <f t="shared" si="6882"/>
        <v>0</v>
      </c>
      <c r="DI384" s="958" t="s">
        <v>1029</v>
      </c>
      <c r="DJ384" s="1190" t="s">
        <v>713</v>
      </c>
      <c r="DK384" s="1179" t="s">
        <v>149</v>
      </c>
      <c r="DL384" s="1180">
        <v>1</v>
      </c>
      <c r="DM384" s="1015">
        <v>67406</v>
      </c>
      <c r="DN384" s="1025">
        <f t="shared" si="6883"/>
        <v>67406</v>
      </c>
      <c r="DO384" s="964"/>
      <c r="DP384" s="898">
        <f t="shared" si="6884"/>
        <v>1</v>
      </c>
      <c r="DQ384" s="898">
        <f t="shared" si="6885"/>
        <v>1</v>
      </c>
      <c r="DR384" s="899">
        <f t="shared" si="6886"/>
        <v>1</v>
      </c>
      <c r="DS384" s="899">
        <f t="shared" si="6887"/>
        <v>1</v>
      </c>
      <c r="DT384" s="899">
        <f t="shared" si="6888"/>
        <v>1</v>
      </c>
      <c r="DU384" s="899">
        <f t="shared" si="6889"/>
        <v>1</v>
      </c>
      <c r="DV384" s="966">
        <f t="shared" si="6890"/>
        <v>67406</v>
      </c>
      <c r="DW384" s="901">
        <f t="shared" si="6891"/>
        <v>0</v>
      </c>
      <c r="DZ384" s="958" t="s">
        <v>1029</v>
      </c>
      <c r="EA384" s="1190" t="s">
        <v>713</v>
      </c>
      <c r="EB384" s="1179" t="s">
        <v>149</v>
      </c>
      <c r="EC384" s="1180">
        <v>1</v>
      </c>
      <c r="ED384" s="1015">
        <v>367500</v>
      </c>
      <c r="EE384" s="1025">
        <f t="shared" si="6892"/>
        <v>367500</v>
      </c>
      <c r="EF384" s="964"/>
      <c r="EG384" s="898">
        <f t="shared" si="6893"/>
        <v>1</v>
      </c>
      <c r="EH384" s="898">
        <f t="shared" si="6894"/>
        <v>1</v>
      </c>
      <c r="EI384" s="899">
        <f t="shared" si="6895"/>
        <v>1</v>
      </c>
      <c r="EJ384" s="899">
        <f t="shared" si="6896"/>
        <v>1</v>
      </c>
      <c r="EK384" s="899">
        <f t="shared" si="6897"/>
        <v>1</v>
      </c>
      <c r="EL384" s="899">
        <f t="shared" si="6898"/>
        <v>1</v>
      </c>
      <c r="EM384" s="966">
        <f t="shared" si="6899"/>
        <v>367500</v>
      </c>
      <c r="EN384" s="901">
        <f t="shared" si="6900"/>
        <v>0</v>
      </c>
      <c r="EQ384" s="958" t="s">
        <v>1029</v>
      </c>
      <c r="ER384" s="1190" t="s">
        <v>713</v>
      </c>
      <c r="ES384" s="1179" t="s">
        <v>149</v>
      </c>
      <c r="ET384" s="1180">
        <v>1</v>
      </c>
      <c r="EU384" s="1015">
        <v>83500</v>
      </c>
      <c r="EV384" s="1025">
        <f t="shared" si="6901"/>
        <v>83500</v>
      </c>
      <c r="EW384" s="964"/>
      <c r="EX384" s="898">
        <f t="shared" si="6902"/>
        <v>1</v>
      </c>
      <c r="EY384" s="898">
        <f t="shared" si="6903"/>
        <v>1</v>
      </c>
      <c r="EZ384" s="899">
        <f t="shared" si="6904"/>
        <v>1</v>
      </c>
      <c r="FA384" s="899">
        <f t="shared" si="6905"/>
        <v>1</v>
      </c>
      <c r="FB384" s="899">
        <f t="shared" si="6906"/>
        <v>1</v>
      </c>
      <c r="FC384" s="899">
        <f t="shared" si="6907"/>
        <v>1</v>
      </c>
      <c r="FD384" s="966">
        <f t="shared" si="6908"/>
        <v>83500</v>
      </c>
      <c r="FE384" s="901">
        <f t="shared" si="6909"/>
        <v>0</v>
      </c>
      <c r="FH384" s="958"/>
      <c r="FI384" s="1190"/>
      <c r="FJ384" s="1179"/>
      <c r="FK384" s="1180"/>
      <c r="FL384" s="1015"/>
      <c r="FM384" s="1025">
        <f t="shared" si="6910"/>
        <v>0</v>
      </c>
      <c r="FN384" s="964"/>
      <c r="FO384" s="898" t="e">
        <f t="shared" si="6911"/>
        <v>#N/A</v>
      </c>
      <c r="FP384" s="898" t="e">
        <f t="shared" si="6912"/>
        <v>#N/A</v>
      </c>
      <c r="FQ384" s="899" t="e">
        <f t="shared" si="6913"/>
        <v>#N/A</v>
      </c>
      <c r="FR384" s="899">
        <f t="shared" si="6914"/>
        <v>0</v>
      </c>
      <c r="FS384" s="899">
        <f t="shared" si="6915"/>
        <v>0</v>
      </c>
      <c r="FT384" s="899" t="e">
        <f t="shared" si="6916"/>
        <v>#N/A</v>
      </c>
      <c r="FU384" s="966">
        <f t="shared" si="6917"/>
        <v>0</v>
      </c>
      <c r="FV384" s="901">
        <f t="shared" si="6918"/>
        <v>0</v>
      </c>
      <c r="FY384" s="958" t="s">
        <v>1029</v>
      </c>
      <c r="FZ384" s="1190" t="s">
        <v>713</v>
      </c>
      <c r="GA384" s="1179" t="s">
        <v>149</v>
      </c>
      <c r="GB384" s="1180">
        <v>1</v>
      </c>
      <c r="GC384" s="1017">
        <v>85264</v>
      </c>
      <c r="GD384" s="1025">
        <f t="shared" si="6919"/>
        <v>85264</v>
      </c>
      <c r="GE384" s="964"/>
      <c r="GF384" s="898">
        <f t="shared" si="6920"/>
        <v>1</v>
      </c>
      <c r="GG384" s="898">
        <f t="shared" si="6921"/>
        <v>1</v>
      </c>
      <c r="GH384" s="899">
        <f t="shared" si="6922"/>
        <v>1</v>
      </c>
      <c r="GI384" s="899">
        <f t="shared" si="6923"/>
        <v>1</v>
      </c>
      <c r="GJ384" s="899">
        <f t="shared" si="6924"/>
        <v>1</v>
      </c>
      <c r="GK384" s="899">
        <f t="shared" si="6925"/>
        <v>1</v>
      </c>
      <c r="GL384" s="966">
        <f t="shared" si="6926"/>
        <v>85264</v>
      </c>
      <c r="GM384" s="901">
        <f t="shared" si="6927"/>
        <v>0</v>
      </c>
      <c r="GP384" s="958" t="s">
        <v>1029</v>
      </c>
      <c r="GQ384" s="1190" t="s">
        <v>713</v>
      </c>
      <c r="GR384" s="1179" t="s">
        <v>149</v>
      </c>
      <c r="GS384" s="1180">
        <v>1</v>
      </c>
      <c r="GT384" s="1015">
        <v>83550</v>
      </c>
      <c r="GU384" s="1025">
        <f t="shared" si="6928"/>
        <v>83550</v>
      </c>
      <c r="GV384" s="964"/>
      <c r="GW384" s="898">
        <f t="shared" si="6929"/>
        <v>1</v>
      </c>
      <c r="GX384" s="898">
        <f t="shared" si="6930"/>
        <v>1</v>
      </c>
      <c r="GY384" s="899">
        <f t="shared" si="6931"/>
        <v>1</v>
      </c>
      <c r="GZ384" s="899">
        <f t="shared" si="6932"/>
        <v>1</v>
      </c>
      <c r="HA384" s="899">
        <f t="shared" si="6933"/>
        <v>1</v>
      </c>
      <c r="HB384" s="899">
        <f t="shared" si="6934"/>
        <v>1</v>
      </c>
      <c r="HC384" s="966">
        <f t="shared" si="6935"/>
        <v>83550</v>
      </c>
      <c r="HD384" s="901">
        <f t="shared" si="6936"/>
        <v>0</v>
      </c>
      <c r="HG384" s="958" t="s">
        <v>1029</v>
      </c>
      <c r="HH384" s="1190" t="s">
        <v>713</v>
      </c>
      <c r="HI384" s="1179" t="s">
        <v>149</v>
      </c>
      <c r="HJ384" s="1180">
        <v>1</v>
      </c>
      <c r="HK384" s="1015">
        <v>114986</v>
      </c>
      <c r="HL384" s="1025">
        <f t="shared" si="6937"/>
        <v>114986</v>
      </c>
      <c r="HM384" s="964"/>
      <c r="HN384" s="898">
        <f t="shared" si="6938"/>
        <v>1</v>
      </c>
      <c r="HO384" s="898">
        <f t="shared" si="6939"/>
        <v>1</v>
      </c>
      <c r="HP384" s="899">
        <f t="shared" si="6940"/>
        <v>1</v>
      </c>
      <c r="HQ384" s="899">
        <f t="shared" si="6941"/>
        <v>1</v>
      </c>
      <c r="HR384" s="899">
        <f t="shared" si="6942"/>
        <v>1</v>
      </c>
      <c r="HS384" s="899">
        <f t="shared" si="6943"/>
        <v>1</v>
      </c>
      <c r="HT384" s="966">
        <f t="shared" si="6944"/>
        <v>114986</v>
      </c>
      <c r="HU384" s="901">
        <f t="shared" si="6945"/>
        <v>0</v>
      </c>
      <c r="HX384" s="958" t="s">
        <v>1029</v>
      </c>
      <c r="HY384" s="1190" t="s">
        <v>713</v>
      </c>
      <c r="HZ384" s="1179" t="s">
        <v>149</v>
      </c>
      <c r="IA384" s="1180">
        <v>1</v>
      </c>
      <c r="IB384" s="1020">
        <v>98000</v>
      </c>
      <c r="IC384" s="1027">
        <f t="shared" si="6946"/>
        <v>98000</v>
      </c>
      <c r="ID384" s="964"/>
      <c r="IE384" s="898">
        <f t="shared" si="6947"/>
        <v>1</v>
      </c>
      <c r="IF384" s="898">
        <f t="shared" si="6948"/>
        <v>1</v>
      </c>
      <c r="IG384" s="899">
        <f t="shared" si="6949"/>
        <v>1</v>
      </c>
      <c r="IH384" s="899">
        <f t="shared" si="6950"/>
        <v>1</v>
      </c>
      <c r="II384" s="899">
        <f t="shared" si="6951"/>
        <v>1</v>
      </c>
      <c r="IJ384" s="899">
        <f t="shared" si="6952"/>
        <v>1</v>
      </c>
      <c r="IK384" s="966">
        <f t="shared" si="6953"/>
        <v>98000</v>
      </c>
      <c r="IL384" s="901">
        <f t="shared" si="6954"/>
        <v>0</v>
      </c>
      <c r="IO384" s="958" t="s">
        <v>1029</v>
      </c>
      <c r="IP384" s="1190" t="s">
        <v>713</v>
      </c>
      <c r="IQ384" s="1179" t="s">
        <v>149</v>
      </c>
      <c r="IR384" s="1180">
        <v>1</v>
      </c>
      <c r="IS384" s="1015">
        <v>319605</v>
      </c>
      <c r="IT384" s="1025">
        <f t="shared" si="6955"/>
        <v>319605</v>
      </c>
      <c r="IU384" s="964"/>
      <c r="IV384" s="898">
        <f t="shared" si="6956"/>
        <v>1</v>
      </c>
      <c r="IW384" s="898">
        <f t="shared" si="6957"/>
        <v>1</v>
      </c>
      <c r="IX384" s="899">
        <f t="shared" si="6958"/>
        <v>1</v>
      </c>
      <c r="IY384" s="899">
        <f t="shared" si="6959"/>
        <v>1</v>
      </c>
      <c r="IZ384" s="899">
        <f t="shared" si="6960"/>
        <v>1</v>
      </c>
      <c r="JA384" s="899">
        <f t="shared" si="6961"/>
        <v>1</v>
      </c>
      <c r="JB384" s="966">
        <f t="shared" si="6962"/>
        <v>319605</v>
      </c>
      <c r="JC384" s="901">
        <f t="shared" si="6963"/>
        <v>0</v>
      </c>
      <c r="JF384" s="958" t="s">
        <v>1029</v>
      </c>
      <c r="JG384" s="1190" t="s">
        <v>713</v>
      </c>
      <c r="JH384" s="1179" t="s">
        <v>149</v>
      </c>
      <c r="JI384" s="1180">
        <v>1</v>
      </c>
      <c r="JJ384" s="1015">
        <v>85000</v>
      </c>
      <c r="JK384" s="1025">
        <f t="shared" si="6964"/>
        <v>85000</v>
      </c>
      <c r="JL384" s="964"/>
      <c r="JM384" s="898">
        <f t="shared" si="6965"/>
        <v>1</v>
      </c>
      <c r="JN384" s="898">
        <f t="shared" si="6966"/>
        <v>1</v>
      </c>
      <c r="JO384" s="899">
        <f t="shared" si="6967"/>
        <v>1</v>
      </c>
      <c r="JP384" s="899">
        <f t="shared" si="6968"/>
        <v>1</v>
      </c>
      <c r="JQ384" s="899">
        <f t="shared" si="6969"/>
        <v>1</v>
      </c>
      <c r="JR384" s="899">
        <f t="shared" si="6970"/>
        <v>1</v>
      </c>
      <c r="JS384" s="966">
        <f t="shared" si="6971"/>
        <v>85000</v>
      </c>
      <c r="JT384" s="901">
        <f t="shared" si="6972"/>
        <v>0</v>
      </c>
      <c r="JW384" s="958" t="s">
        <v>1029</v>
      </c>
      <c r="JX384" s="1190" t="s">
        <v>713</v>
      </c>
      <c r="JY384" s="1179" t="s">
        <v>149</v>
      </c>
      <c r="JZ384" s="1180">
        <v>1</v>
      </c>
      <c r="KA384" s="1015">
        <v>59277.537600000011</v>
      </c>
      <c r="KB384" s="1025">
        <f t="shared" si="6973"/>
        <v>59278</v>
      </c>
      <c r="KC384" s="964"/>
      <c r="KD384" s="898">
        <f t="shared" si="6974"/>
        <v>1</v>
      </c>
      <c r="KE384" s="898">
        <f t="shared" si="6975"/>
        <v>1</v>
      </c>
      <c r="KF384" s="899">
        <f t="shared" si="6976"/>
        <v>1</v>
      </c>
      <c r="KG384" s="899">
        <f t="shared" si="6977"/>
        <v>1</v>
      </c>
      <c r="KH384" s="899">
        <f t="shared" si="6978"/>
        <v>1</v>
      </c>
      <c r="KI384" s="899">
        <f t="shared" si="6979"/>
        <v>1</v>
      </c>
      <c r="KJ384" s="966">
        <f t="shared" si="6980"/>
        <v>59278</v>
      </c>
      <c r="KK384" s="901">
        <f t="shared" si="6981"/>
        <v>0</v>
      </c>
      <c r="KN384" s="958" t="s">
        <v>1029</v>
      </c>
      <c r="KO384" s="1190" t="s">
        <v>713</v>
      </c>
      <c r="KP384" s="1179" t="s">
        <v>149</v>
      </c>
      <c r="KQ384" s="1180">
        <v>1</v>
      </c>
      <c r="KR384" s="1015">
        <v>165550</v>
      </c>
      <c r="KS384" s="1025">
        <f t="shared" si="6982"/>
        <v>165550</v>
      </c>
      <c r="KT384" s="964"/>
      <c r="KU384" s="898">
        <f t="shared" si="6983"/>
        <v>1</v>
      </c>
      <c r="KV384" s="898">
        <f t="shared" si="6984"/>
        <v>1</v>
      </c>
      <c r="KW384" s="899">
        <f t="shared" si="6985"/>
        <v>1</v>
      </c>
      <c r="KX384" s="899">
        <f t="shared" si="6986"/>
        <v>1</v>
      </c>
      <c r="KY384" s="899">
        <f t="shared" si="6987"/>
        <v>1</v>
      </c>
      <c r="KZ384" s="899">
        <f t="shared" si="6988"/>
        <v>1</v>
      </c>
      <c r="LA384" s="966">
        <f t="shared" si="6989"/>
        <v>165550</v>
      </c>
      <c r="LB384" s="901">
        <f t="shared" si="6990"/>
        <v>0</v>
      </c>
      <c r="LE384" s="958" t="s">
        <v>1029</v>
      </c>
      <c r="LF384" s="1190" t="s">
        <v>713</v>
      </c>
      <c r="LG384" s="1179" t="s">
        <v>149</v>
      </c>
      <c r="LH384" s="1180">
        <v>1</v>
      </c>
      <c r="LI384" s="1021">
        <v>199400</v>
      </c>
      <c r="LJ384" s="1028">
        <f t="shared" si="6991"/>
        <v>199400</v>
      </c>
      <c r="LK384" s="964"/>
      <c r="LL384" s="898">
        <f t="shared" si="6992"/>
        <v>1</v>
      </c>
      <c r="LM384" s="898">
        <f t="shared" si="6993"/>
        <v>1</v>
      </c>
      <c r="LN384" s="899">
        <f t="shared" si="6994"/>
        <v>1</v>
      </c>
      <c r="LO384" s="899">
        <f t="shared" si="6995"/>
        <v>1</v>
      </c>
      <c r="LP384" s="899">
        <f t="shared" si="6996"/>
        <v>1</v>
      </c>
      <c r="LQ384" s="899">
        <f t="shared" si="6997"/>
        <v>1</v>
      </c>
      <c r="LR384" s="966">
        <f t="shared" si="6998"/>
        <v>199400</v>
      </c>
      <c r="LS384" s="901">
        <f t="shared" si="6999"/>
        <v>0</v>
      </c>
      <c r="LV384" s="958" t="s">
        <v>1029</v>
      </c>
      <c r="LW384" s="1190" t="s">
        <v>713</v>
      </c>
      <c r="LX384" s="1179" t="s">
        <v>149</v>
      </c>
      <c r="LY384" s="1180">
        <v>1</v>
      </c>
      <c r="LZ384" s="1015">
        <v>100750</v>
      </c>
      <c r="MA384" s="1025">
        <f t="shared" si="7000"/>
        <v>100750</v>
      </c>
      <c r="MB384" s="964"/>
      <c r="MC384" s="898">
        <f t="shared" si="7001"/>
        <v>1</v>
      </c>
      <c r="MD384" s="898">
        <f t="shared" si="7002"/>
        <v>1</v>
      </c>
      <c r="ME384" s="899">
        <f t="shared" si="7003"/>
        <v>1</v>
      </c>
      <c r="MF384" s="899">
        <f t="shared" si="7004"/>
        <v>1</v>
      </c>
      <c r="MG384" s="899">
        <f t="shared" si="7005"/>
        <v>1</v>
      </c>
      <c r="MH384" s="899">
        <f t="shared" si="7006"/>
        <v>1</v>
      </c>
      <c r="MI384" s="966">
        <f t="shared" si="7007"/>
        <v>100750</v>
      </c>
      <c r="MJ384" s="901">
        <f t="shared" si="7008"/>
        <v>0</v>
      </c>
      <c r="MM384" s="958" t="s">
        <v>1029</v>
      </c>
      <c r="MN384" s="1190" t="s">
        <v>713</v>
      </c>
      <c r="MO384" s="1179" t="s">
        <v>149</v>
      </c>
      <c r="MP384" s="1180">
        <v>1</v>
      </c>
      <c r="MQ384" s="1015">
        <v>200000</v>
      </c>
      <c r="MR384" s="1025">
        <f t="shared" si="7009"/>
        <v>200000</v>
      </c>
      <c r="MS384" s="964"/>
      <c r="MT384" s="898">
        <f t="shared" si="7010"/>
        <v>1</v>
      </c>
      <c r="MU384" s="898">
        <f t="shared" si="7011"/>
        <v>1</v>
      </c>
      <c r="MV384" s="899">
        <f t="shared" si="7012"/>
        <v>1</v>
      </c>
      <c r="MW384" s="899">
        <f t="shared" si="7013"/>
        <v>1</v>
      </c>
      <c r="MX384" s="899">
        <f t="shared" si="7014"/>
        <v>1</v>
      </c>
      <c r="MY384" s="899">
        <f t="shared" si="7015"/>
        <v>1</v>
      </c>
      <c r="MZ384" s="966">
        <f t="shared" si="7016"/>
        <v>200000</v>
      </c>
      <c r="NA384" s="901">
        <f t="shared" si="7017"/>
        <v>0</v>
      </c>
      <c r="ND384" s="975" t="s">
        <v>1029</v>
      </c>
      <c r="NE384" s="976" t="s">
        <v>713</v>
      </c>
      <c r="NF384" s="1175" t="s">
        <v>149</v>
      </c>
      <c r="NG384" s="1176">
        <v>1</v>
      </c>
      <c r="NH384" s="979">
        <v>62621.46</v>
      </c>
      <c r="NI384" s="980">
        <v>62621</v>
      </c>
      <c r="NJ384" s="964"/>
      <c r="NK384" s="898">
        <f t="shared" si="7018"/>
        <v>1</v>
      </c>
      <c r="NL384" s="898">
        <f t="shared" si="7019"/>
        <v>1</v>
      </c>
      <c r="NM384" s="899">
        <f t="shared" si="7020"/>
        <v>1</v>
      </c>
      <c r="NN384" s="899">
        <f t="shared" si="7021"/>
        <v>1</v>
      </c>
      <c r="NO384" s="899">
        <f t="shared" si="7022"/>
        <v>1</v>
      </c>
      <c r="NP384" s="899">
        <f t="shared" si="7023"/>
        <v>1</v>
      </c>
      <c r="NQ384" s="966">
        <f t="shared" si="7024"/>
        <v>62621</v>
      </c>
      <c r="NR384" s="901">
        <f t="shared" si="7025"/>
        <v>0</v>
      </c>
      <c r="NU384" s="981" t="s">
        <v>1029</v>
      </c>
      <c r="NV384" s="982" t="s">
        <v>713</v>
      </c>
      <c r="NW384" s="1177" t="s">
        <v>149</v>
      </c>
      <c r="NX384" s="1178">
        <v>1</v>
      </c>
      <c r="NY384" s="1022">
        <v>63254</v>
      </c>
      <c r="NZ384" s="986">
        <f t="shared" si="7026"/>
        <v>63254</v>
      </c>
      <c r="OA384" s="964"/>
      <c r="OB384" s="898">
        <f t="shared" si="7027"/>
        <v>1</v>
      </c>
      <c r="OC384" s="898">
        <f t="shared" si="7028"/>
        <v>1</v>
      </c>
      <c r="OD384" s="899">
        <f t="shared" si="7029"/>
        <v>1</v>
      </c>
      <c r="OE384" s="899">
        <f t="shared" si="7030"/>
        <v>1</v>
      </c>
      <c r="OF384" s="899">
        <f t="shared" si="7031"/>
        <v>1</v>
      </c>
      <c r="OG384" s="899">
        <f t="shared" si="7032"/>
        <v>1</v>
      </c>
      <c r="OH384" s="966">
        <f t="shared" si="7033"/>
        <v>63254</v>
      </c>
      <c r="OI384" s="901">
        <f t="shared" si="7034"/>
        <v>0</v>
      </c>
      <c r="OL384" s="958" t="s">
        <v>1029</v>
      </c>
      <c r="OM384" s="1190" t="s">
        <v>713</v>
      </c>
      <c r="ON384" s="1179" t="s">
        <v>149</v>
      </c>
      <c r="OO384" s="1180">
        <v>1</v>
      </c>
      <c r="OP384" s="1015">
        <v>61848</v>
      </c>
      <c r="OQ384" s="1025">
        <f t="shared" si="7035"/>
        <v>61848</v>
      </c>
      <c r="OR384" s="964"/>
      <c r="OS384" s="898">
        <f t="shared" si="7036"/>
        <v>1</v>
      </c>
      <c r="OT384" s="898">
        <f t="shared" si="7037"/>
        <v>1</v>
      </c>
      <c r="OU384" s="899">
        <f t="shared" si="7038"/>
        <v>1</v>
      </c>
      <c r="OV384" s="899">
        <f t="shared" si="7039"/>
        <v>1</v>
      </c>
      <c r="OW384" s="899">
        <f t="shared" si="7040"/>
        <v>1</v>
      </c>
      <c r="OX384" s="899">
        <f t="shared" si="7041"/>
        <v>1</v>
      </c>
      <c r="OY384" s="966">
        <f t="shared" si="7042"/>
        <v>61848</v>
      </c>
      <c r="OZ384" s="901">
        <f t="shared" si="7043"/>
        <v>0</v>
      </c>
      <c r="PC384" s="958" t="s">
        <v>1029</v>
      </c>
      <c r="PD384" s="1190" t="s">
        <v>713</v>
      </c>
      <c r="PE384" s="1179" t="s">
        <v>149</v>
      </c>
      <c r="PF384" s="1180">
        <v>1</v>
      </c>
      <c r="PG384" s="1023">
        <v>8450</v>
      </c>
      <c r="PH384" s="1029">
        <v>8450</v>
      </c>
      <c r="PI384" s="1195"/>
      <c r="PJ384" s="898">
        <f t="shared" si="7044"/>
        <v>1</v>
      </c>
      <c r="PK384" s="898">
        <f t="shared" si="7045"/>
        <v>1</v>
      </c>
      <c r="PL384" s="899">
        <f t="shared" si="7046"/>
        <v>1</v>
      </c>
      <c r="PM384" s="899">
        <f t="shared" si="7047"/>
        <v>1</v>
      </c>
      <c r="PN384" s="899">
        <f t="shared" si="7048"/>
        <v>1</v>
      </c>
      <c r="PO384" s="899">
        <f t="shared" si="7049"/>
        <v>1</v>
      </c>
      <c r="PP384" s="966">
        <f t="shared" si="7050"/>
        <v>8450</v>
      </c>
      <c r="PQ384" s="901">
        <f t="shared" si="7051"/>
        <v>0</v>
      </c>
      <c r="PT384" s="958" t="s">
        <v>1029</v>
      </c>
      <c r="PU384" s="1190" t="s">
        <v>713</v>
      </c>
      <c r="PV384" s="1179" t="s">
        <v>149</v>
      </c>
      <c r="PW384" s="1180">
        <v>1</v>
      </c>
      <c r="PX384" s="1015">
        <v>83497</v>
      </c>
      <c r="PY384" s="1025">
        <f t="shared" si="7052"/>
        <v>83497</v>
      </c>
      <c r="PZ384" s="964"/>
      <c r="QA384" s="898">
        <f t="shared" si="7053"/>
        <v>1</v>
      </c>
      <c r="QB384" s="898">
        <f t="shared" si="7054"/>
        <v>1</v>
      </c>
      <c r="QC384" s="899">
        <f t="shared" si="7055"/>
        <v>1</v>
      </c>
      <c r="QD384" s="899">
        <f t="shared" si="7056"/>
        <v>1</v>
      </c>
      <c r="QE384" s="899">
        <f t="shared" si="7057"/>
        <v>1</v>
      </c>
      <c r="QF384" s="899">
        <f t="shared" si="7058"/>
        <v>1</v>
      </c>
      <c r="QG384" s="966">
        <f t="shared" si="7059"/>
        <v>83497</v>
      </c>
      <c r="QH384" s="901">
        <f t="shared" si="7060"/>
        <v>0</v>
      </c>
      <c r="QK384" s="958" t="s">
        <v>1029</v>
      </c>
      <c r="QL384" s="1190" t="s">
        <v>713</v>
      </c>
      <c r="QM384" s="1179" t="s">
        <v>149</v>
      </c>
      <c r="QN384" s="1180">
        <v>1</v>
      </c>
      <c r="QO384" s="1021">
        <v>200396.99999999997</v>
      </c>
      <c r="QP384" s="1028">
        <f t="shared" si="7061"/>
        <v>200397</v>
      </c>
      <c r="QQ384" s="964"/>
      <c r="QR384" s="898">
        <f t="shared" si="7062"/>
        <v>1</v>
      </c>
      <c r="QS384" s="898">
        <f t="shared" si="7063"/>
        <v>1</v>
      </c>
      <c r="QT384" s="899">
        <f t="shared" si="7064"/>
        <v>1</v>
      </c>
      <c r="QU384" s="899">
        <f t="shared" si="7065"/>
        <v>1</v>
      </c>
      <c r="QV384" s="899">
        <f t="shared" si="7066"/>
        <v>1</v>
      </c>
      <c r="QW384" s="899">
        <f t="shared" si="7067"/>
        <v>1</v>
      </c>
      <c r="QX384" s="966">
        <f t="shared" si="7068"/>
        <v>200397</v>
      </c>
      <c r="QY384" s="901">
        <f t="shared" si="7069"/>
        <v>0</v>
      </c>
      <c r="RB384" s="455"/>
      <c r="RC384" s="428"/>
      <c r="RD384" s="464"/>
      <c r="RE384" s="430"/>
      <c r="RF384" s="440"/>
      <c r="RG384" s="468"/>
      <c r="RH384" s="468"/>
      <c r="RI384" s="898"/>
      <c r="RJ384" s="898"/>
      <c r="RK384" s="934"/>
      <c r="RL384" s="934"/>
      <c r="RM384" s="934"/>
      <c r="RN384" s="934"/>
      <c r="RO384" s="1313"/>
      <c r="RP384" s="936"/>
      <c r="RS384" s="455"/>
      <c r="RT384" s="428"/>
      <c r="RU384" s="464"/>
      <c r="RV384" s="430"/>
      <c r="RW384" s="440"/>
      <c r="RX384" s="468"/>
      <c r="RY384" s="468"/>
      <c r="RZ384" s="898"/>
      <c r="SA384" s="898"/>
      <c r="SB384" s="934"/>
      <c r="SC384" s="934"/>
      <c r="SD384" s="934"/>
      <c r="SE384" s="934"/>
      <c r="SF384" s="1313"/>
      <c r="SG384" s="936"/>
      <c r="SJ384" s="455"/>
      <c r="SK384" s="428"/>
      <c r="SL384" s="464"/>
      <c r="SM384" s="430"/>
      <c r="SN384" s="440"/>
      <c r="SO384" s="468"/>
      <c r="SP384" s="468"/>
      <c r="SQ384" s="898"/>
      <c r="SR384" s="898"/>
      <c r="SS384" s="934"/>
      <c r="ST384" s="934"/>
      <c r="SU384" s="934"/>
      <c r="SV384" s="934"/>
      <c r="SW384" s="1313"/>
      <c r="SX384" s="936"/>
    </row>
    <row r="385" spans="2:518" ht="30" customHeight="1" thickTop="1" thickBot="1">
      <c r="B385" s="911" t="s">
        <v>1030</v>
      </c>
      <c r="C385" s="912" t="s">
        <v>714</v>
      </c>
      <c r="D385" s="913"/>
      <c r="E385" s="914"/>
      <c r="F385" s="915"/>
      <c r="G385" s="916"/>
      <c r="H385" s="1170">
        <f>SUM(G386:G391)</f>
        <v>0</v>
      </c>
      <c r="K385" s="911" t="s">
        <v>1030</v>
      </c>
      <c r="L385" s="912" t="s">
        <v>714</v>
      </c>
      <c r="M385" s="913"/>
      <c r="N385" s="914"/>
      <c r="O385" s="990"/>
      <c r="P385" s="916"/>
      <c r="Q385" s="1170"/>
      <c r="R385" s="898"/>
      <c r="S385" s="898"/>
      <c r="T385" s="934"/>
      <c r="U385" s="934"/>
      <c r="V385" s="934"/>
      <c r="W385" s="934"/>
      <c r="X385" s="1313"/>
      <c r="Y385" s="936"/>
      <c r="Z385" s="872"/>
      <c r="AA385" s="872"/>
      <c r="AB385" s="911" t="s">
        <v>1030</v>
      </c>
      <c r="AC385" s="912" t="s">
        <v>714</v>
      </c>
      <c r="AD385" s="913"/>
      <c r="AE385" s="914"/>
      <c r="AF385" s="915"/>
      <c r="AG385" s="916"/>
      <c r="AH385" s="1170"/>
      <c r="AI385" s="898"/>
      <c r="AJ385" s="898"/>
      <c r="AK385" s="934"/>
      <c r="AL385" s="934"/>
      <c r="AM385" s="934"/>
      <c r="AN385" s="934"/>
      <c r="AO385" s="1313"/>
      <c r="AP385" s="936"/>
      <c r="AQ385" s="872"/>
      <c r="AR385" s="872"/>
      <c r="AS385" s="911" t="s">
        <v>1030</v>
      </c>
      <c r="AT385" s="991" t="s">
        <v>714</v>
      </c>
      <c r="AU385" s="913"/>
      <c r="AV385" s="914"/>
      <c r="AW385" s="918"/>
      <c r="AX385" s="919"/>
      <c r="AY385" s="1170"/>
      <c r="AZ385" s="898"/>
      <c r="BA385" s="898"/>
      <c r="BB385" s="934"/>
      <c r="BC385" s="934"/>
      <c r="BD385" s="934"/>
      <c r="BE385" s="934"/>
      <c r="BF385" s="1313"/>
      <c r="BG385" s="936"/>
      <c r="BJ385" s="911" t="s">
        <v>1030</v>
      </c>
      <c r="BK385" s="912" t="s">
        <v>714</v>
      </c>
      <c r="BL385" s="913"/>
      <c r="BM385" s="914"/>
      <c r="BN385" s="915"/>
      <c r="BO385" s="916"/>
      <c r="BP385" s="1170"/>
      <c r="BQ385" s="898"/>
      <c r="BR385" s="898"/>
      <c r="BS385" s="934"/>
      <c r="BT385" s="934"/>
      <c r="BU385" s="934"/>
      <c r="BV385" s="934"/>
      <c r="BW385" s="1313"/>
      <c r="BX385" s="936"/>
      <c r="CA385" s="911" t="s">
        <v>1030</v>
      </c>
      <c r="CB385" s="912" t="s">
        <v>714</v>
      </c>
      <c r="CC385" s="913"/>
      <c r="CD385" s="914"/>
      <c r="CE385" s="915"/>
      <c r="CF385" s="916"/>
      <c r="CG385" s="1170"/>
      <c r="CH385" s="898"/>
      <c r="CI385" s="898"/>
      <c r="CJ385" s="934"/>
      <c r="CK385" s="934"/>
      <c r="CL385" s="934"/>
      <c r="CM385" s="934"/>
      <c r="CN385" s="1313"/>
      <c r="CO385" s="936"/>
      <c r="CR385" s="911" t="s">
        <v>1030</v>
      </c>
      <c r="CS385" s="912" t="s">
        <v>714</v>
      </c>
      <c r="CT385" s="913"/>
      <c r="CU385" s="914"/>
      <c r="CV385" s="915"/>
      <c r="CW385" s="916"/>
      <c r="CX385" s="1170"/>
      <c r="CY385" s="898"/>
      <c r="CZ385" s="898"/>
      <c r="DA385" s="934"/>
      <c r="DB385" s="934"/>
      <c r="DC385" s="934"/>
      <c r="DD385" s="934"/>
      <c r="DE385" s="1313"/>
      <c r="DF385" s="936"/>
      <c r="DI385" s="911" t="s">
        <v>1030</v>
      </c>
      <c r="DJ385" s="912" t="s">
        <v>714</v>
      </c>
      <c r="DK385" s="913"/>
      <c r="DL385" s="914"/>
      <c r="DM385" s="915"/>
      <c r="DN385" s="916"/>
      <c r="DO385" s="1170"/>
      <c r="DP385" s="898"/>
      <c r="DQ385" s="898"/>
      <c r="DR385" s="934"/>
      <c r="DS385" s="934"/>
      <c r="DT385" s="934"/>
      <c r="DU385" s="934"/>
      <c r="DV385" s="1313"/>
      <c r="DW385" s="936"/>
      <c r="DZ385" s="911" t="s">
        <v>1030</v>
      </c>
      <c r="EA385" s="912" t="s">
        <v>714</v>
      </c>
      <c r="EB385" s="913"/>
      <c r="EC385" s="914"/>
      <c r="ED385" s="915"/>
      <c r="EE385" s="916"/>
      <c r="EF385" s="1170"/>
      <c r="EG385" s="898"/>
      <c r="EH385" s="898"/>
      <c r="EI385" s="934"/>
      <c r="EJ385" s="934"/>
      <c r="EK385" s="934"/>
      <c r="EL385" s="934"/>
      <c r="EM385" s="1313"/>
      <c r="EN385" s="936"/>
      <c r="EQ385" s="911" t="s">
        <v>1030</v>
      </c>
      <c r="ER385" s="912" t="s">
        <v>714</v>
      </c>
      <c r="ES385" s="913"/>
      <c r="ET385" s="914"/>
      <c r="EU385" s="915"/>
      <c r="EV385" s="916"/>
      <c r="EW385" s="1170"/>
      <c r="EX385" s="898"/>
      <c r="EY385" s="898"/>
      <c r="EZ385" s="934"/>
      <c r="FA385" s="934"/>
      <c r="FB385" s="934"/>
      <c r="FC385" s="934"/>
      <c r="FD385" s="1313"/>
      <c r="FE385" s="936"/>
      <c r="FH385" s="911"/>
      <c r="FI385" s="912"/>
      <c r="FJ385" s="913"/>
      <c r="FK385" s="914"/>
      <c r="FL385" s="915"/>
      <c r="FM385" s="916"/>
      <c r="FN385" s="1170"/>
      <c r="FO385" s="898"/>
      <c r="FP385" s="898"/>
      <c r="FQ385" s="934"/>
      <c r="FR385" s="934"/>
      <c r="FS385" s="934"/>
      <c r="FT385" s="934"/>
      <c r="FU385" s="1313"/>
      <c r="FV385" s="936"/>
      <c r="FY385" s="911" t="s">
        <v>1030</v>
      </c>
      <c r="FZ385" s="912" t="s">
        <v>714</v>
      </c>
      <c r="GA385" s="913"/>
      <c r="GB385" s="914"/>
      <c r="GC385" s="914"/>
      <c r="GD385" s="916"/>
      <c r="GE385" s="1170"/>
      <c r="GF385" s="898"/>
      <c r="GG385" s="898"/>
      <c r="GH385" s="934"/>
      <c r="GI385" s="934"/>
      <c r="GJ385" s="934"/>
      <c r="GK385" s="934"/>
      <c r="GL385" s="1313"/>
      <c r="GM385" s="936"/>
      <c r="GP385" s="911" t="s">
        <v>1030</v>
      </c>
      <c r="GQ385" s="912" t="s">
        <v>714</v>
      </c>
      <c r="GR385" s="913"/>
      <c r="GS385" s="914"/>
      <c r="GT385" s="915"/>
      <c r="GU385" s="916"/>
      <c r="GV385" s="1170"/>
      <c r="GW385" s="898"/>
      <c r="GX385" s="898"/>
      <c r="GY385" s="934"/>
      <c r="GZ385" s="934"/>
      <c r="HA385" s="934"/>
      <c r="HB385" s="934"/>
      <c r="HC385" s="1313"/>
      <c r="HD385" s="936"/>
      <c r="HG385" s="911" t="s">
        <v>1030</v>
      </c>
      <c r="HH385" s="912" t="s">
        <v>714</v>
      </c>
      <c r="HI385" s="913"/>
      <c r="HJ385" s="914"/>
      <c r="HK385" s="915"/>
      <c r="HL385" s="916"/>
      <c r="HM385" s="1170"/>
      <c r="HN385" s="898"/>
      <c r="HO385" s="898"/>
      <c r="HP385" s="934"/>
      <c r="HQ385" s="934"/>
      <c r="HR385" s="934"/>
      <c r="HS385" s="934"/>
      <c r="HT385" s="1313"/>
      <c r="HU385" s="936"/>
      <c r="HX385" s="911" t="s">
        <v>1030</v>
      </c>
      <c r="HY385" s="912" t="s">
        <v>714</v>
      </c>
      <c r="HZ385" s="913"/>
      <c r="IA385" s="914"/>
      <c r="IB385" s="915"/>
      <c r="IC385" s="916"/>
      <c r="ID385" s="1170"/>
      <c r="IE385" s="898"/>
      <c r="IF385" s="898"/>
      <c r="IG385" s="934"/>
      <c r="IH385" s="934"/>
      <c r="II385" s="934"/>
      <c r="IJ385" s="934"/>
      <c r="IK385" s="1313"/>
      <c r="IL385" s="936"/>
      <c r="IO385" s="911" t="s">
        <v>1030</v>
      </c>
      <c r="IP385" s="912" t="s">
        <v>714</v>
      </c>
      <c r="IQ385" s="913"/>
      <c r="IR385" s="914"/>
      <c r="IS385" s="915"/>
      <c r="IT385" s="916"/>
      <c r="IU385" s="1170"/>
      <c r="IV385" s="898"/>
      <c r="IW385" s="898"/>
      <c r="IX385" s="934"/>
      <c r="IY385" s="934"/>
      <c r="IZ385" s="934"/>
      <c r="JA385" s="934"/>
      <c r="JB385" s="1313"/>
      <c r="JC385" s="936"/>
      <c r="JF385" s="911" t="s">
        <v>1030</v>
      </c>
      <c r="JG385" s="912" t="s">
        <v>714</v>
      </c>
      <c r="JH385" s="913"/>
      <c r="JI385" s="914"/>
      <c r="JJ385" s="915"/>
      <c r="JK385" s="916"/>
      <c r="JL385" s="1170"/>
      <c r="JM385" s="898"/>
      <c r="JN385" s="898"/>
      <c r="JO385" s="934"/>
      <c r="JP385" s="934"/>
      <c r="JQ385" s="934"/>
      <c r="JR385" s="934"/>
      <c r="JS385" s="1313"/>
      <c r="JT385" s="936"/>
      <c r="JW385" s="911" t="s">
        <v>1030</v>
      </c>
      <c r="JX385" s="912" t="s">
        <v>714</v>
      </c>
      <c r="JY385" s="913"/>
      <c r="JZ385" s="914"/>
      <c r="KA385" s="915"/>
      <c r="KB385" s="916"/>
      <c r="KC385" s="1170"/>
      <c r="KD385" s="898"/>
      <c r="KE385" s="898"/>
      <c r="KF385" s="934"/>
      <c r="KG385" s="934"/>
      <c r="KH385" s="934"/>
      <c r="KI385" s="934"/>
      <c r="KJ385" s="1313"/>
      <c r="KK385" s="936"/>
      <c r="KN385" s="911" t="s">
        <v>1030</v>
      </c>
      <c r="KO385" s="912" t="s">
        <v>714</v>
      </c>
      <c r="KP385" s="913"/>
      <c r="KQ385" s="914"/>
      <c r="KR385" s="915"/>
      <c r="KS385" s="916"/>
      <c r="KT385" s="1170"/>
      <c r="KU385" s="898"/>
      <c r="KV385" s="898"/>
      <c r="KW385" s="934"/>
      <c r="KX385" s="934"/>
      <c r="KY385" s="934"/>
      <c r="KZ385" s="934"/>
      <c r="LA385" s="1313"/>
      <c r="LB385" s="936"/>
      <c r="LE385" s="911" t="s">
        <v>1030</v>
      </c>
      <c r="LF385" s="912" t="s">
        <v>714</v>
      </c>
      <c r="LG385" s="913"/>
      <c r="LH385" s="914"/>
      <c r="LI385" s="992">
        <v>0</v>
      </c>
      <c r="LJ385" s="993"/>
      <c r="LK385" s="1170"/>
      <c r="LL385" s="898"/>
      <c r="LM385" s="898"/>
      <c r="LN385" s="934"/>
      <c r="LO385" s="934"/>
      <c r="LP385" s="934"/>
      <c r="LQ385" s="934"/>
      <c r="LR385" s="1313"/>
      <c r="LS385" s="936"/>
      <c r="LV385" s="911" t="s">
        <v>1030</v>
      </c>
      <c r="LW385" s="912" t="s">
        <v>714</v>
      </c>
      <c r="LX385" s="913"/>
      <c r="LY385" s="914"/>
      <c r="LZ385" s="915"/>
      <c r="MA385" s="916"/>
      <c r="MB385" s="1170"/>
      <c r="MC385" s="898"/>
      <c r="MD385" s="898"/>
      <c r="ME385" s="934"/>
      <c r="MF385" s="934"/>
      <c r="MG385" s="934"/>
      <c r="MH385" s="934"/>
      <c r="MI385" s="1313"/>
      <c r="MJ385" s="936"/>
      <c r="MM385" s="911" t="s">
        <v>1030</v>
      </c>
      <c r="MN385" s="912" t="s">
        <v>714</v>
      </c>
      <c r="MO385" s="913"/>
      <c r="MP385" s="914"/>
      <c r="MQ385" s="915"/>
      <c r="MR385" s="916"/>
      <c r="MS385" s="1170"/>
      <c r="MT385" s="898"/>
      <c r="MU385" s="898"/>
      <c r="MV385" s="934"/>
      <c r="MW385" s="934"/>
      <c r="MX385" s="934"/>
      <c r="MY385" s="934"/>
      <c r="MZ385" s="1313"/>
      <c r="NA385" s="936"/>
      <c r="ND385" s="994" t="s">
        <v>1030</v>
      </c>
      <c r="NE385" s="995" t="s">
        <v>714</v>
      </c>
      <c r="NF385" s="996"/>
      <c r="NG385" s="997"/>
      <c r="NH385" s="998"/>
      <c r="NI385" s="999"/>
      <c r="NJ385" s="1170"/>
      <c r="NK385" s="898"/>
      <c r="NL385" s="898"/>
      <c r="NM385" s="934"/>
      <c r="NN385" s="934"/>
      <c r="NO385" s="934"/>
      <c r="NP385" s="934"/>
      <c r="NQ385" s="1313"/>
      <c r="NR385" s="936"/>
      <c r="NU385" s="1000" t="s">
        <v>1030</v>
      </c>
      <c r="NV385" s="1001" t="s">
        <v>714</v>
      </c>
      <c r="NW385" s="1002"/>
      <c r="NX385" s="1003"/>
      <c r="NY385" s="1004"/>
      <c r="NZ385" s="1005"/>
      <c r="OA385" s="1170"/>
      <c r="OB385" s="898"/>
      <c r="OC385" s="898"/>
      <c r="OD385" s="934"/>
      <c r="OE385" s="934"/>
      <c r="OF385" s="934"/>
      <c r="OG385" s="934"/>
      <c r="OH385" s="1313"/>
      <c r="OI385" s="936"/>
      <c r="OL385" s="911" t="s">
        <v>1030</v>
      </c>
      <c r="OM385" s="912" t="s">
        <v>714</v>
      </c>
      <c r="ON385" s="913"/>
      <c r="OO385" s="914"/>
      <c r="OP385" s="915"/>
      <c r="OQ385" s="916"/>
      <c r="OR385" s="1170"/>
      <c r="OS385" s="898"/>
      <c r="OT385" s="898"/>
      <c r="OU385" s="934"/>
      <c r="OV385" s="934"/>
      <c r="OW385" s="934"/>
      <c r="OX385" s="934"/>
      <c r="OY385" s="1313"/>
      <c r="OZ385" s="936"/>
      <c r="PC385" s="911" t="s">
        <v>1030</v>
      </c>
      <c r="PD385" s="912" t="s">
        <v>714</v>
      </c>
      <c r="PE385" s="913"/>
      <c r="PF385" s="914"/>
      <c r="PG385" s="932"/>
      <c r="PH385" s="933"/>
      <c r="PI385" s="1170"/>
      <c r="PJ385" s="898"/>
      <c r="PK385" s="898"/>
      <c r="PL385" s="934"/>
      <c r="PM385" s="934"/>
      <c r="PN385" s="934"/>
      <c r="PO385" s="934"/>
      <c r="PP385" s="1313"/>
      <c r="PQ385" s="936"/>
      <c r="PT385" s="911" t="s">
        <v>1030</v>
      </c>
      <c r="PU385" s="912" t="s">
        <v>714</v>
      </c>
      <c r="PV385" s="913"/>
      <c r="PW385" s="914"/>
      <c r="PX385" s="915"/>
      <c r="PY385" s="916"/>
      <c r="PZ385" s="1170"/>
      <c r="QA385" s="898"/>
      <c r="QB385" s="898"/>
      <c r="QC385" s="934"/>
      <c r="QD385" s="934"/>
      <c r="QE385" s="934"/>
      <c r="QF385" s="934"/>
      <c r="QG385" s="1313"/>
      <c r="QH385" s="936"/>
      <c r="QK385" s="911" t="s">
        <v>1030</v>
      </c>
      <c r="QL385" s="912" t="s">
        <v>714</v>
      </c>
      <c r="QM385" s="913"/>
      <c r="QN385" s="914"/>
      <c r="QO385" s="992">
        <v>0</v>
      </c>
      <c r="QP385" s="993"/>
      <c r="QQ385" s="1170"/>
      <c r="QR385" s="898"/>
      <c r="QS385" s="898"/>
      <c r="QT385" s="934"/>
      <c r="QU385" s="934"/>
      <c r="QV385" s="934"/>
      <c r="QW385" s="934"/>
      <c r="QX385" s="1313"/>
      <c r="QY385" s="936"/>
      <c r="RB385" s="455"/>
      <c r="RC385" s="428"/>
      <c r="RD385" s="464"/>
      <c r="RE385" s="430"/>
      <c r="RF385" s="440"/>
      <c r="RG385" s="468"/>
      <c r="RH385" s="468"/>
      <c r="RI385" s="898"/>
      <c r="RJ385" s="898"/>
      <c r="RK385" s="934"/>
      <c r="RL385" s="934"/>
      <c r="RM385" s="934"/>
      <c r="RN385" s="934"/>
      <c r="RO385" s="1313"/>
      <c r="RP385" s="936"/>
      <c r="RS385" s="455"/>
      <c r="RT385" s="428"/>
      <c r="RU385" s="464"/>
      <c r="RV385" s="430"/>
      <c r="RW385" s="440"/>
      <c r="RX385" s="468"/>
      <c r="RY385" s="468"/>
      <c r="RZ385" s="898"/>
      <c r="SA385" s="898"/>
      <c r="SB385" s="934"/>
      <c r="SC385" s="934"/>
      <c r="SD385" s="934"/>
      <c r="SE385" s="934"/>
      <c r="SF385" s="1313"/>
      <c r="SG385" s="936"/>
      <c r="SJ385" s="455"/>
      <c r="SK385" s="428"/>
      <c r="SL385" s="464"/>
      <c r="SM385" s="430"/>
      <c r="SN385" s="440"/>
      <c r="SO385" s="468"/>
      <c r="SP385" s="468"/>
      <c r="SQ385" s="898"/>
      <c r="SR385" s="898"/>
      <c r="SS385" s="934"/>
      <c r="ST385" s="934"/>
      <c r="SU385" s="934"/>
      <c r="SV385" s="934"/>
      <c r="SW385" s="1313"/>
      <c r="SX385" s="936"/>
    </row>
    <row r="386" spans="2:518" ht="52.5" customHeight="1" thickTop="1" thickBot="1">
      <c r="B386" s="958" t="s">
        <v>1031</v>
      </c>
      <c r="C386" s="1190" t="s">
        <v>715</v>
      </c>
      <c r="D386" s="1179" t="s">
        <v>149</v>
      </c>
      <c r="E386" s="1180">
        <v>4</v>
      </c>
      <c r="F386" s="1015"/>
      <c r="G386" s="1025">
        <f t="shared" ref="G386:G391" si="7070">ROUND(E386*F386,0)</f>
        <v>0</v>
      </c>
      <c r="H386" s="1174"/>
      <c r="K386" s="958" t="s">
        <v>1031</v>
      </c>
      <c r="L386" s="1190" t="s">
        <v>715</v>
      </c>
      <c r="M386" s="1179" t="s">
        <v>149</v>
      </c>
      <c r="N386" s="1180">
        <v>4</v>
      </c>
      <c r="O386" s="1017">
        <v>357723</v>
      </c>
      <c r="P386" s="1025">
        <f t="shared" ref="P386:P391" si="7071">ROUND(N386*O386,0)</f>
        <v>1430892</v>
      </c>
      <c r="Q386" s="1174"/>
      <c r="R386" s="898">
        <f t="shared" ref="R386:R391" si="7072">IF(EXACT(VLOOKUP(K386,OFERTA_0,2,FALSE),L386),1,0)</f>
        <v>1</v>
      </c>
      <c r="S386" s="898">
        <f t="shared" ref="S386:S391" si="7073">IF(EXACT(VLOOKUP(K386,OFERTA_0,3,FALSE),M386),1,0)</f>
        <v>1</v>
      </c>
      <c r="T386" s="899">
        <f t="shared" ref="T386:T391" si="7074">IF(EXACT(VLOOKUP(K386,OFERTA_0,4,FALSE),N386),1,0)</f>
        <v>1</v>
      </c>
      <c r="U386" s="899">
        <f t="shared" ref="U386:U391" si="7075">IF(O386=0,0,1)</f>
        <v>1</v>
      </c>
      <c r="V386" s="899">
        <f t="shared" ref="V386:V391" si="7076">IF(P386=0,0,1)</f>
        <v>1</v>
      </c>
      <c r="W386" s="899">
        <f t="shared" ref="W386:W391" si="7077">PRODUCT(R386:V386)</f>
        <v>1</v>
      </c>
      <c r="X386" s="966">
        <f t="shared" ref="X386:X391" si="7078">ROUND(P386,0)</f>
        <v>1430892</v>
      </c>
      <c r="Y386" s="901">
        <f t="shared" ref="Y386:Y391" si="7079">P386-X386</f>
        <v>0</v>
      </c>
      <c r="Z386" s="872"/>
      <c r="AA386" s="872"/>
      <c r="AB386" s="958" t="s">
        <v>1031</v>
      </c>
      <c r="AC386" s="1190" t="s">
        <v>715</v>
      </c>
      <c r="AD386" s="1179" t="s">
        <v>149</v>
      </c>
      <c r="AE386" s="1180">
        <v>4</v>
      </c>
      <c r="AF386" s="1015">
        <v>300000</v>
      </c>
      <c r="AG386" s="1025">
        <f t="shared" ref="AG386:AG391" si="7080">ROUND(AE386*AF386,0)</f>
        <v>1200000</v>
      </c>
      <c r="AH386" s="1174"/>
      <c r="AI386" s="898">
        <f t="shared" ref="AI386:AI391" si="7081">IF(EXACT(VLOOKUP(AB386,OFERTA_0,2,FALSE),AC386),1,0)</f>
        <v>1</v>
      </c>
      <c r="AJ386" s="898">
        <f t="shared" ref="AJ386:AJ391" si="7082">IF(EXACT(VLOOKUP(AB386,OFERTA_0,3,FALSE),AD386),1,0)</f>
        <v>1</v>
      </c>
      <c r="AK386" s="899">
        <f t="shared" ref="AK386:AK391" si="7083">IF(EXACT(VLOOKUP(AB386,OFERTA_0,4,FALSE),AE386),1,0)</f>
        <v>1</v>
      </c>
      <c r="AL386" s="899">
        <f t="shared" ref="AL386:AL391" si="7084">IF(AF386=0,0,1)</f>
        <v>1</v>
      </c>
      <c r="AM386" s="899">
        <f t="shared" ref="AM386:AM391" si="7085">IF(AG386=0,0,1)</f>
        <v>1</v>
      </c>
      <c r="AN386" s="899">
        <f t="shared" ref="AN386:AN391" si="7086">PRODUCT(AI386:AM386)</f>
        <v>1</v>
      </c>
      <c r="AO386" s="966">
        <f t="shared" ref="AO386:AO391" si="7087">ROUND(AG386,0)</f>
        <v>1200000</v>
      </c>
      <c r="AP386" s="901">
        <f t="shared" ref="AP386:AP391" si="7088">AG386-AO386</f>
        <v>0</v>
      </c>
      <c r="AQ386" s="872"/>
      <c r="AR386" s="872"/>
      <c r="AS386" s="958" t="s">
        <v>1031</v>
      </c>
      <c r="AT386" s="1191" t="s">
        <v>715</v>
      </c>
      <c r="AU386" s="1179" t="s">
        <v>149</v>
      </c>
      <c r="AV386" s="1180">
        <v>4</v>
      </c>
      <c r="AW386" s="1019">
        <v>75000</v>
      </c>
      <c r="AX386" s="1026">
        <f t="shared" ref="AX386:AX391" si="7089">ROUND(AV386*AW386,0)</f>
        <v>300000</v>
      </c>
      <c r="AY386" s="1174"/>
      <c r="AZ386" s="898">
        <f t="shared" ref="AZ386:AZ391" si="7090">IF(EXACT(VLOOKUP(AS386,OFERTA_0,2,FALSE),AT386),1,0)</f>
        <v>1</v>
      </c>
      <c r="BA386" s="898">
        <f t="shared" ref="BA386:BA391" si="7091">IF(EXACT(VLOOKUP(AS386,OFERTA_0,3,FALSE),AU386),1,0)</f>
        <v>1</v>
      </c>
      <c r="BB386" s="899">
        <f t="shared" ref="BB386:BB391" si="7092">IF(EXACT(VLOOKUP(AS386,OFERTA_0,4,FALSE),AV386),1,0)</f>
        <v>1</v>
      </c>
      <c r="BC386" s="899">
        <f t="shared" ref="BC386:BC391" si="7093">IF(AW386=0,0,1)</f>
        <v>1</v>
      </c>
      <c r="BD386" s="899">
        <f t="shared" ref="BD386:BD391" si="7094">IF(AX386=0,0,1)</f>
        <v>1</v>
      </c>
      <c r="BE386" s="899">
        <f t="shared" ref="BE386:BE391" si="7095">PRODUCT(AZ386:BD386)</f>
        <v>1</v>
      </c>
      <c r="BF386" s="966">
        <f t="shared" ref="BF386:BF391" si="7096">ROUND(AX386,0)</f>
        <v>300000</v>
      </c>
      <c r="BG386" s="901">
        <f t="shared" ref="BG386:BG391" si="7097">AX386-BF386</f>
        <v>0</v>
      </c>
      <c r="BJ386" s="958" t="s">
        <v>1031</v>
      </c>
      <c r="BK386" s="1192" t="s">
        <v>715</v>
      </c>
      <c r="BL386" s="1179" t="s">
        <v>149</v>
      </c>
      <c r="BM386" s="1180">
        <v>4</v>
      </c>
      <c r="BN386" s="1015">
        <v>120000</v>
      </c>
      <c r="BO386" s="1025">
        <f t="shared" ref="BO386:BO391" si="7098">ROUND(BM386*BN386,0)</f>
        <v>480000</v>
      </c>
      <c r="BP386" s="1174"/>
      <c r="BQ386" s="898">
        <f t="shared" ref="BQ386:BQ391" si="7099">IF(EXACT(VLOOKUP(BJ386,OFERTA_0,2,FALSE),BK386),1,0)</f>
        <v>1</v>
      </c>
      <c r="BR386" s="898">
        <f t="shared" ref="BR386:BR391" si="7100">IF(EXACT(VLOOKUP(BJ386,OFERTA_0,3,FALSE),BL386),1,0)</f>
        <v>1</v>
      </c>
      <c r="BS386" s="899">
        <f t="shared" ref="BS386:BS391" si="7101">IF(EXACT(VLOOKUP(BJ386,OFERTA_0,4,FALSE),BM386),1,0)</f>
        <v>1</v>
      </c>
      <c r="BT386" s="899">
        <f t="shared" ref="BT386:BT391" si="7102">IF(BN386=0,0,1)</f>
        <v>1</v>
      </c>
      <c r="BU386" s="899">
        <f t="shared" ref="BU386:BU391" si="7103">IF(BO386=0,0,1)</f>
        <v>1</v>
      </c>
      <c r="BV386" s="899">
        <f t="shared" ref="BV386:BV391" si="7104">PRODUCT(BQ386:BU386)</f>
        <v>1</v>
      </c>
      <c r="BW386" s="966">
        <f t="shared" ref="BW386:BW391" si="7105">ROUND(BO386,0)</f>
        <v>480000</v>
      </c>
      <c r="BX386" s="901">
        <f t="shared" ref="BX386:BX391" si="7106">BO386-BW386</f>
        <v>0</v>
      </c>
      <c r="CA386" s="958" t="s">
        <v>1031</v>
      </c>
      <c r="CB386" s="1190" t="s">
        <v>715</v>
      </c>
      <c r="CC386" s="1179" t="s">
        <v>149</v>
      </c>
      <c r="CD386" s="1180">
        <v>4</v>
      </c>
      <c r="CE386" s="1015">
        <v>348422</v>
      </c>
      <c r="CF386" s="1025">
        <f t="shared" ref="CF386:CF391" si="7107">ROUND(CD386*CE386,0)</f>
        <v>1393688</v>
      </c>
      <c r="CG386" s="1174"/>
      <c r="CH386" s="898">
        <f t="shared" ref="CH386:CH391" si="7108">IF(EXACT(VLOOKUP(CA386,OFERTA_0,2,FALSE),CB386),1,0)</f>
        <v>1</v>
      </c>
      <c r="CI386" s="898">
        <f t="shared" ref="CI386:CI391" si="7109">IF(EXACT(VLOOKUP(CA386,OFERTA_0,3,FALSE),CC386),1,0)</f>
        <v>1</v>
      </c>
      <c r="CJ386" s="899">
        <f t="shared" ref="CJ386:CJ391" si="7110">IF(EXACT(VLOOKUP(CA386,OFERTA_0,4,FALSE),CD386),1,0)</f>
        <v>1</v>
      </c>
      <c r="CK386" s="899">
        <f t="shared" ref="CK386:CK391" si="7111">IF(CE386=0,0,1)</f>
        <v>1</v>
      </c>
      <c r="CL386" s="899">
        <f t="shared" ref="CL386:CL391" si="7112">IF(CF386=0,0,1)</f>
        <v>1</v>
      </c>
      <c r="CM386" s="899">
        <f t="shared" ref="CM386:CM391" si="7113">PRODUCT(CH386:CL386)</f>
        <v>1</v>
      </c>
      <c r="CN386" s="966">
        <f t="shared" ref="CN386:CN391" si="7114">ROUND(CF386,0)</f>
        <v>1393688</v>
      </c>
      <c r="CO386" s="901">
        <f t="shared" ref="CO386:CO391" si="7115">CF386-CN386</f>
        <v>0</v>
      </c>
      <c r="CR386" s="958" t="s">
        <v>1031</v>
      </c>
      <c r="CS386" s="1190" t="s">
        <v>715</v>
      </c>
      <c r="CT386" s="1179" t="s">
        <v>149</v>
      </c>
      <c r="CU386" s="1180">
        <v>4</v>
      </c>
      <c r="CV386" s="1015">
        <v>490000</v>
      </c>
      <c r="CW386" s="1025">
        <f t="shared" ref="CW386:CW391" si="7116">ROUND(CU386*CV386,0)</f>
        <v>1960000</v>
      </c>
      <c r="CX386" s="1174"/>
      <c r="CY386" s="898">
        <f t="shared" ref="CY386:CY391" si="7117">IF(EXACT(VLOOKUP(CR386,OFERTA_0,2,FALSE),CS386),1,0)</f>
        <v>1</v>
      </c>
      <c r="CZ386" s="898">
        <f t="shared" ref="CZ386:CZ391" si="7118">IF(EXACT(VLOOKUP(CR386,OFERTA_0,3,FALSE),CT386),1,0)</f>
        <v>1</v>
      </c>
      <c r="DA386" s="899">
        <f t="shared" ref="DA386:DA391" si="7119">IF(EXACT(VLOOKUP(CR386,OFERTA_0,4,FALSE),CU386),1,0)</f>
        <v>1</v>
      </c>
      <c r="DB386" s="899">
        <f t="shared" ref="DB386:DB391" si="7120">IF(CV386=0,0,1)</f>
        <v>1</v>
      </c>
      <c r="DC386" s="899">
        <f t="shared" ref="DC386:DC391" si="7121">IF(CW386=0,0,1)</f>
        <v>1</v>
      </c>
      <c r="DD386" s="899">
        <f t="shared" ref="DD386:DD391" si="7122">PRODUCT(CY386:DC386)</f>
        <v>1</v>
      </c>
      <c r="DE386" s="966">
        <f t="shared" ref="DE386:DE391" si="7123">ROUND(CW386,0)</f>
        <v>1960000</v>
      </c>
      <c r="DF386" s="901">
        <f t="shared" ref="DF386:DF391" si="7124">CW386-DE386</f>
        <v>0</v>
      </c>
      <c r="DI386" s="958" t="s">
        <v>1031</v>
      </c>
      <c r="DJ386" s="1190" t="s">
        <v>715</v>
      </c>
      <c r="DK386" s="1179" t="s">
        <v>149</v>
      </c>
      <c r="DL386" s="1180">
        <v>4</v>
      </c>
      <c r="DM386" s="1015">
        <v>187240</v>
      </c>
      <c r="DN386" s="1025">
        <f t="shared" ref="DN386:DN391" si="7125">ROUND(DL386*DM386,0)</f>
        <v>748960</v>
      </c>
      <c r="DO386" s="1174"/>
      <c r="DP386" s="898">
        <f t="shared" ref="DP386:DP391" si="7126">IF(EXACT(VLOOKUP(DI386,OFERTA_0,2,FALSE),DJ386),1,0)</f>
        <v>1</v>
      </c>
      <c r="DQ386" s="898">
        <f t="shared" ref="DQ386:DQ391" si="7127">IF(EXACT(VLOOKUP(DI386,OFERTA_0,3,FALSE),DK386),1,0)</f>
        <v>1</v>
      </c>
      <c r="DR386" s="899">
        <f t="shared" ref="DR386:DR391" si="7128">IF(EXACT(VLOOKUP(DI386,OFERTA_0,4,FALSE),DL386),1,0)</f>
        <v>1</v>
      </c>
      <c r="DS386" s="899">
        <f t="shared" ref="DS386:DS391" si="7129">IF(DM386=0,0,1)</f>
        <v>1</v>
      </c>
      <c r="DT386" s="899">
        <f t="shared" ref="DT386:DT391" si="7130">IF(DN386=0,0,1)</f>
        <v>1</v>
      </c>
      <c r="DU386" s="899">
        <f t="shared" ref="DU386:DU391" si="7131">PRODUCT(DP386:DT386)</f>
        <v>1</v>
      </c>
      <c r="DV386" s="966">
        <f t="shared" ref="DV386:DV391" si="7132">ROUND(DN386,0)</f>
        <v>748960</v>
      </c>
      <c r="DW386" s="901">
        <f t="shared" ref="DW386:DW391" si="7133">DN386-DV386</f>
        <v>0</v>
      </c>
      <c r="DZ386" s="958" t="s">
        <v>1031</v>
      </c>
      <c r="EA386" s="1190" t="s">
        <v>715</v>
      </c>
      <c r="EB386" s="1179" t="s">
        <v>149</v>
      </c>
      <c r="EC386" s="1180">
        <v>4</v>
      </c>
      <c r="ED386" s="1015">
        <v>187990</v>
      </c>
      <c r="EE386" s="1025">
        <f t="shared" ref="EE386:EE391" si="7134">ROUND(EC386*ED386,0)</f>
        <v>751960</v>
      </c>
      <c r="EF386" s="1174"/>
      <c r="EG386" s="898">
        <f t="shared" ref="EG386:EG391" si="7135">IF(EXACT(VLOOKUP(DZ386,OFERTA_0,2,FALSE),EA386),1,0)</f>
        <v>1</v>
      </c>
      <c r="EH386" s="898">
        <f t="shared" ref="EH386:EH391" si="7136">IF(EXACT(VLOOKUP(DZ386,OFERTA_0,3,FALSE),EB386),1,0)</f>
        <v>1</v>
      </c>
      <c r="EI386" s="899">
        <f t="shared" ref="EI386:EI391" si="7137">IF(EXACT(VLOOKUP(DZ386,OFERTA_0,4,FALSE),EC386),1,0)</f>
        <v>1</v>
      </c>
      <c r="EJ386" s="899">
        <f t="shared" ref="EJ386:EJ391" si="7138">IF(ED386=0,0,1)</f>
        <v>1</v>
      </c>
      <c r="EK386" s="899">
        <f t="shared" ref="EK386:EK391" si="7139">IF(EE386=0,0,1)</f>
        <v>1</v>
      </c>
      <c r="EL386" s="899">
        <f t="shared" ref="EL386:EL391" si="7140">PRODUCT(EG386:EK386)</f>
        <v>1</v>
      </c>
      <c r="EM386" s="966">
        <f t="shared" ref="EM386:EM391" si="7141">ROUND(EE386,0)</f>
        <v>751960</v>
      </c>
      <c r="EN386" s="901">
        <f t="shared" ref="EN386:EN391" si="7142">EE386-EM386</f>
        <v>0</v>
      </c>
      <c r="EQ386" s="958" t="s">
        <v>1031</v>
      </c>
      <c r="ER386" s="1190" t="s">
        <v>715</v>
      </c>
      <c r="ES386" s="1179" t="s">
        <v>149</v>
      </c>
      <c r="ET386" s="1180">
        <v>4</v>
      </c>
      <c r="EU386" s="1015">
        <v>355000</v>
      </c>
      <c r="EV386" s="1025">
        <f t="shared" ref="EV386:EV391" si="7143">ROUND(ET386*EU386,0)</f>
        <v>1420000</v>
      </c>
      <c r="EW386" s="1174"/>
      <c r="EX386" s="898">
        <f t="shared" ref="EX386:EX391" si="7144">IF(EXACT(VLOOKUP(EQ386,OFERTA_0,2,FALSE),ER386),1,0)</f>
        <v>1</v>
      </c>
      <c r="EY386" s="898">
        <f t="shared" ref="EY386:EY391" si="7145">IF(EXACT(VLOOKUP(EQ386,OFERTA_0,3,FALSE),ES386),1,0)</f>
        <v>1</v>
      </c>
      <c r="EZ386" s="899">
        <f t="shared" ref="EZ386:EZ391" si="7146">IF(EXACT(VLOOKUP(EQ386,OFERTA_0,4,FALSE),ET386),1,0)</f>
        <v>1</v>
      </c>
      <c r="FA386" s="899">
        <f t="shared" ref="FA386:FA391" si="7147">IF(EU386=0,0,1)</f>
        <v>1</v>
      </c>
      <c r="FB386" s="899">
        <f t="shared" ref="FB386:FB391" si="7148">IF(EV386=0,0,1)</f>
        <v>1</v>
      </c>
      <c r="FC386" s="899">
        <f t="shared" ref="FC386:FC391" si="7149">PRODUCT(EX386:FB386)</f>
        <v>1</v>
      </c>
      <c r="FD386" s="966">
        <f t="shared" ref="FD386:FD391" si="7150">ROUND(EV386,0)</f>
        <v>1420000</v>
      </c>
      <c r="FE386" s="901">
        <f t="shared" ref="FE386:FE391" si="7151">EV386-FD386</f>
        <v>0</v>
      </c>
      <c r="FH386" s="958"/>
      <c r="FI386" s="1190"/>
      <c r="FJ386" s="1179"/>
      <c r="FK386" s="1180"/>
      <c r="FL386" s="1015"/>
      <c r="FM386" s="1025">
        <f t="shared" ref="FM386:FM391" si="7152">ROUND(FK386*FL386,0)</f>
        <v>0</v>
      </c>
      <c r="FN386" s="1174"/>
      <c r="FO386" s="898" t="e">
        <f t="shared" ref="FO386:FO391" si="7153">IF(EXACT(VLOOKUP(FH386,OFERTA_0,2,FALSE),FI386),1,0)</f>
        <v>#N/A</v>
      </c>
      <c r="FP386" s="898" t="e">
        <f t="shared" ref="FP386:FP391" si="7154">IF(EXACT(VLOOKUP(FH386,OFERTA_0,3,FALSE),FJ386),1,0)</f>
        <v>#N/A</v>
      </c>
      <c r="FQ386" s="899" t="e">
        <f t="shared" ref="FQ386:FQ391" si="7155">IF(EXACT(VLOOKUP(FH386,OFERTA_0,4,FALSE),FK386),1,0)</f>
        <v>#N/A</v>
      </c>
      <c r="FR386" s="899">
        <f t="shared" ref="FR386:FR391" si="7156">IF(FL386=0,0,1)</f>
        <v>0</v>
      </c>
      <c r="FS386" s="899">
        <f t="shared" ref="FS386:FS391" si="7157">IF(FM386=0,0,1)</f>
        <v>0</v>
      </c>
      <c r="FT386" s="899" t="e">
        <f t="shared" ref="FT386:FT391" si="7158">PRODUCT(FO386:FS386)</f>
        <v>#N/A</v>
      </c>
      <c r="FU386" s="966">
        <f t="shared" ref="FU386:FU391" si="7159">ROUND(FM386,0)</f>
        <v>0</v>
      </c>
      <c r="FV386" s="901">
        <f t="shared" ref="FV386:FV391" si="7160">FM386-FU386</f>
        <v>0</v>
      </c>
      <c r="FY386" s="958" t="s">
        <v>1031</v>
      </c>
      <c r="FZ386" s="1190" t="s">
        <v>715</v>
      </c>
      <c r="GA386" s="1179" t="s">
        <v>149</v>
      </c>
      <c r="GB386" s="1180">
        <v>4</v>
      </c>
      <c r="GC386" s="1017">
        <v>357723</v>
      </c>
      <c r="GD386" s="1025">
        <f t="shared" ref="GD386:GD391" si="7161">ROUND(GB386*GC386,0)</f>
        <v>1430892</v>
      </c>
      <c r="GE386" s="1174"/>
      <c r="GF386" s="898">
        <f t="shared" ref="GF386:GF391" si="7162">IF(EXACT(VLOOKUP(FY386,OFERTA_0,2,FALSE),FZ386),1,0)</f>
        <v>1</v>
      </c>
      <c r="GG386" s="898">
        <f t="shared" ref="GG386:GG391" si="7163">IF(EXACT(VLOOKUP(FY386,OFERTA_0,3,FALSE),GA386),1,0)</f>
        <v>1</v>
      </c>
      <c r="GH386" s="899">
        <f t="shared" ref="GH386:GH391" si="7164">IF(EXACT(VLOOKUP(FY386,OFERTA_0,4,FALSE),GB386),1,0)</f>
        <v>1</v>
      </c>
      <c r="GI386" s="899">
        <f t="shared" ref="GI386:GI391" si="7165">IF(GC386=0,0,1)</f>
        <v>1</v>
      </c>
      <c r="GJ386" s="899">
        <f t="shared" ref="GJ386:GJ391" si="7166">IF(GD386=0,0,1)</f>
        <v>1</v>
      </c>
      <c r="GK386" s="899">
        <f t="shared" ref="GK386:GK391" si="7167">PRODUCT(GF386:GJ386)</f>
        <v>1</v>
      </c>
      <c r="GL386" s="966">
        <f t="shared" ref="GL386:GL391" si="7168">ROUND(GD386,0)</f>
        <v>1430892</v>
      </c>
      <c r="GM386" s="901">
        <f t="shared" ref="GM386:GM391" si="7169">GD386-GL386</f>
        <v>0</v>
      </c>
      <c r="GP386" s="958" t="s">
        <v>1031</v>
      </c>
      <c r="GQ386" s="1190" t="s">
        <v>715</v>
      </c>
      <c r="GR386" s="1179" t="s">
        <v>149</v>
      </c>
      <c r="GS386" s="1180">
        <v>4</v>
      </c>
      <c r="GT386" s="1015">
        <v>350500</v>
      </c>
      <c r="GU386" s="1025">
        <f t="shared" ref="GU386:GU391" si="7170">ROUND(GS386*GT386,0)</f>
        <v>1402000</v>
      </c>
      <c r="GV386" s="1174"/>
      <c r="GW386" s="898">
        <f t="shared" ref="GW386:GW391" si="7171">IF(EXACT(VLOOKUP(GP386,OFERTA_0,2,FALSE),GQ386),1,0)</f>
        <v>1</v>
      </c>
      <c r="GX386" s="898">
        <f t="shared" ref="GX386:GX391" si="7172">IF(EXACT(VLOOKUP(GP386,OFERTA_0,3,FALSE),GR386),1,0)</f>
        <v>1</v>
      </c>
      <c r="GY386" s="899">
        <f t="shared" ref="GY386:GY391" si="7173">IF(EXACT(VLOOKUP(GP386,OFERTA_0,4,FALSE),GS386),1,0)</f>
        <v>1</v>
      </c>
      <c r="GZ386" s="899">
        <f t="shared" ref="GZ386:GZ391" si="7174">IF(GT386=0,0,1)</f>
        <v>1</v>
      </c>
      <c r="HA386" s="899">
        <f t="shared" ref="HA386:HA391" si="7175">IF(GU386=0,0,1)</f>
        <v>1</v>
      </c>
      <c r="HB386" s="899">
        <f t="shared" ref="HB386:HB391" si="7176">PRODUCT(GW386:HA386)</f>
        <v>1</v>
      </c>
      <c r="HC386" s="966">
        <f t="shared" ref="HC386:HC391" si="7177">ROUND(GU386,0)</f>
        <v>1402000</v>
      </c>
      <c r="HD386" s="901">
        <f t="shared" ref="HD386:HD391" si="7178">GU386-HC386</f>
        <v>0</v>
      </c>
      <c r="HG386" s="958" t="s">
        <v>1031</v>
      </c>
      <c r="HH386" s="1190" t="s">
        <v>715</v>
      </c>
      <c r="HI386" s="1179" t="s">
        <v>149</v>
      </c>
      <c r="HJ386" s="1180">
        <v>4</v>
      </c>
      <c r="HK386" s="1015">
        <v>243027</v>
      </c>
      <c r="HL386" s="1025">
        <f t="shared" ref="HL386:HL391" si="7179">ROUND(HJ386*HK386,0)</f>
        <v>972108</v>
      </c>
      <c r="HM386" s="1174"/>
      <c r="HN386" s="898">
        <f t="shared" ref="HN386:HN391" si="7180">IF(EXACT(VLOOKUP(HG386,OFERTA_0,2,FALSE),HH386),1,0)</f>
        <v>1</v>
      </c>
      <c r="HO386" s="898">
        <f t="shared" ref="HO386:HO391" si="7181">IF(EXACT(VLOOKUP(HG386,OFERTA_0,3,FALSE),HI386),1,0)</f>
        <v>1</v>
      </c>
      <c r="HP386" s="899">
        <f t="shared" ref="HP386:HP391" si="7182">IF(EXACT(VLOOKUP(HG386,OFERTA_0,4,FALSE),HJ386),1,0)</f>
        <v>1</v>
      </c>
      <c r="HQ386" s="899">
        <f t="shared" ref="HQ386:HQ391" si="7183">IF(HK386=0,0,1)</f>
        <v>1</v>
      </c>
      <c r="HR386" s="899">
        <f t="shared" ref="HR386:HR391" si="7184">IF(HL386=0,0,1)</f>
        <v>1</v>
      </c>
      <c r="HS386" s="899">
        <f t="shared" ref="HS386:HS391" si="7185">PRODUCT(HN386:HR386)</f>
        <v>1</v>
      </c>
      <c r="HT386" s="966">
        <f t="shared" ref="HT386:HT391" si="7186">ROUND(HL386,0)</f>
        <v>972108</v>
      </c>
      <c r="HU386" s="901">
        <f t="shared" ref="HU386:HU391" si="7187">HL386-HT386</f>
        <v>0</v>
      </c>
      <c r="HX386" s="958" t="s">
        <v>1031</v>
      </c>
      <c r="HY386" s="1190" t="s">
        <v>715</v>
      </c>
      <c r="HZ386" s="1179" t="s">
        <v>149</v>
      </c>
      <c r="IA386" s="1180">
        <v>4</v>
      </c>
      <c r="IB386" s="1020">
        <v>287000</v>
      </c>
      <c r="IC386" s="1027">
        <f t="shared" ref="IC386:IC391" si="7188">ROUND(IA386*IB386,0)</f>
        <v>1148000</v>
      </c>
      <c r="ID386" s="1174"/>
      <c r="IE386" s="898">
        <f t="shared" ref="IE386:IE391" si="7189">IF(EXACT(VLOOKUP(HX386,OFERTA_0,2,FALSE),HY386),1,0)</f>
        <v>1</v>
      </c>
      <c r="IF386" s="898">
        <f t="shared" ref="IF386:IF391" si="7190">IF(EXACT(VLOOKUP(HX386,OFERTA_0,3,FALSE),HZ386),1,0)</f>
        <v>1</v>
      </c>
      <c r="IG386" s="899">
        <f t="shared" ref="IG386:IG391" si="7191">IF(EXACT(VLOOKUP(HX386,OFERTA_0,4,FALSE),IA386),1,0)</f>
        <v>1</v>
      </c>
      <c r="IH386" s="899">
        <f t="shared" ref="IH386:IH391" si="7192">IF(IB386=0,0,1)</f>
        <v>1</v>
      </c>
      <c r="II386" s="899">
        <f t="shared" ref="II386:II391" si="7193">IF(IC386=0,0,1)</f>
        <v>1</v>
      </c>
      <c r="IJ386" s="899">
        <f t="shared" ref="IJ386:IJ391" si="7194">PRODUCT(IE386:II386)</f>
        <v>1</v>
      </c>
      <c r="IK386" s="966">
        <f t="shared" ref="IK386:IK391" si="7195">ROUND(IC386,0)</f>
        <v>1148000</v>
      </c>
      <c r="IL386" s="901">
        <f t="shared" ref="IL386:IL391" si="7196">IC386-IK386</f>
        <v>0</v>
      </c>
      <c r="IO386" s="958" t="s">
        <v>1031</v>
      </c>
      <c r="IP386" s="1190" t="s">
        <v>715</v>
      </c>
      <c r="IQ386" s="1179" t="s">
        <v>149</v>
      </c>
      <c r="IR386" s="1180">
        <v>4</v>
      </c>
      <c r="IS386" s="1015">
        <v>494250</v>
      </c>
      <c r="IT386" s="1025">
        <f t="shared" ref="IT386:IT391" si="7197">ROUND(IR386*IS386,0)</f>
        <v>1977000</v>
      </c>
      <c r="IU386" s="1174"/>
      <c r="IV386" s="898">
        <f t="shared" ref="IV386:IV391" si="7198">IF(EXACT(VLOOKUP(IO386,OFERTA_0,2,FALSE),IP386),1,0)</f>
        <v>1</v>
      </c>
      <c r="IW386" s="898">
        <f t="shared" ref="IW386:IW391" si="7199">IF(EXACT(VLOOKUP(IO386,OFERTA_0,3,FALSE),IQ386),1,0)</f>
        <v>1</v>
      </c>
      <c r="IX386" s="899">
        <f t="shared" ref="IX386:IX391" si="7200">IF(EXACT(VLOOKUP(IO386,OFERTA_0,4,FALSE),IR386),1,0)</f>
        <v>1</v>
      </c>
      <c r="IY386" s="899">
        <f t="shared" ref="IY386:IY391" si="7201">IF(IS386=0,0,1)</f>
        <v>1</v>
      </c>
      <c r="IZ386" s="899">
        <f t="shared" ref="IZ386:IZ391" si="7202">IF(IT386=0,0,1)</f>
        <v>1</v>
      </c>
      <c r="JA386" s="899">
        <f t="shared" ref="JA386:JA391" si="7203">PRODUCT(IV386:IZ386)</f>
        <v>1</v>
      </c>
      <c r="JB386" s="966">
        <f t="shared" ref="JB386:JB391" si="7204">ROUND(IT386,0)</f>
        <v>1977000</v>
      </c>
      <c r="JC386" s="901">
        <f t="shared" ref="JC386:JC391" si="7205">IT386-JB386</f>
        <v>0</v>
      </c>
      <c r="JF386" s="958" t="s">
        <v>1031</v>
      </c>
      <c r="JG386" s="1190" t="s">
        <v>715</v>
      </c>
      <c r="JH386" s="1179" t="s">
        <v>149</v>
      </c>
      <c r="JI386" s="1180">
        <v>4</v>
      </c>
      <c r="JJ386" s="1015">
        <v>310000</v>
      </c>
      <c r="JK386" s="1025">
        <f t="shared" ref="JK386:JK391" si="7206">ROUND(JI386*JJ386,0)</f>
        <v>1240000</v>
      </c>
      <c r="JL386" s="1174"/>
      <c r="JM386" s="898">
        <f t="shared" ref="JM386:JM391" si="7207">IF(EXACT(VLOOKUP(JF386,OFERTA_0,2,FALSE),JG386),1,0)</f>
        <v>1</v>
      </c>
      <c r="JN386" s="898">
        <f t="shared" ref="JN386:JN391" si="7208">IF(EXACT(VLOOKUP(JF386,OFERTA_0,3,FALSE),JH386),1,0)</f>
        <v>1</v>
      </c>
      <c r="JO386" s="899">
        <f t="shared" ref="JO386:JO391" si="7209">IF(EXACT(VLOOKUP(JF386,OFERTA_0,4,FALSE),JI386),1,0)</f>
        <v>1</v>
      </c>
      <c r="JP386" s="899">
        <f t="shared" ref="JP386:JP391" si="7210">IF(JJ386=0,0,1)</f>
        <v>1</v>
      </c>
      <c r="JQ386" s="899">
        <f t="shared" ref="JQ386:JQ391" si="7211">IF(JK386=0,0,1)</f>
        <v>1</v>
      </c>
      <c r="JR386" s="899">
        <f t="shared" ref="JR386:JR391" si="7212">PRODUCT(JM386:JQ386)</f>
        <v>1</v>
      </c>
      <c r="JS386" s="966">
        <f t="shared" ref="JS386:JS391" si="7213">ROUND(JK386,0)</f>
        <v>1240000</v>
      </c>
      <c r="JT386" s="901">
        <f t="shared" ref="JT386:JT391" si="7214">JK386-JS386</f>
        <v>0</v>
      </c>
      <c r="JW386" s="958" t="s">
        <v>1031</v>
      </c>
      <c r="JX386" s="1190" t="s">
        <v>715</v>
      </c>
      <c r="JY386" s="1179" t="s">
        <v>149</v>
      </c>
      <c r="JZ386" s="1180">
        <v>4</v>
      </c>
      <c r="KA386" s="1015">
        <v>324062.75565000001</v>
      </c>
      <c r="KB386" s="1025">
        <f t="shared" ref="KB386:KB391" si="7215">ROUND(JZ386*KA386,0)</f>
        <v>1296251</v>
      </c>
      <c r="KC386" s="1174"/>
      <c r="KD386" s="898">
        <f t="shared" ref="KD386:KD391" si="7216">IF(EXACT(VLOOKUP(JW386,OFERTA_0,2,FALSE),JX386),1,0)</f>
        <v>1</v>
      </c>
      <c r="KE386" s="898">
        <f t="shared" ref="KE386:KE391" si="7217">IF(EXACT(VLOOKUP(JW386,OFERTA_0,3,FALSE),JY386),1,0)</f>
        <v>1</v>
      </c>
      <c r="KF386" s="899">
        <f t="shared" ref="KF386:KF391" si="7218">IF(EXACT(VLOOKUP(JW386,OFERTA_0,4,FALSE),JZ386),1,0)</f>
        <v>1</v>
      </c>
      <c r="KG386" s="899">
        <f t="shared" ref="KG386:KG391" si="7219">IF(KA386=0,0,1)</f>
        <v>1</v>
      </c>
      <c r="KH386" s="899">
        <f t="shared" ref="KH386:KH391" si="7220">IF(KB386=0,0,1)</f>
        <v>1</v>
      </c>
      <c r="KI386" s="899">
        <f t="shared" ref="KI386:KI391" si="7221">PRODUCT(KD386:KH386)</f>
        <v>1</v>
      </c>
      <c r="KJ386" s="966">
        <f t="shared" ref="KJ386:KJ391" si="7222">ROUND(KB386,0)</f>
        <v>1296251</v>
      </c>
      <c r="KK386" s="901">
        <f t="shared" ref="KK386:KK391" si="7223">KB386-KJ386</f>
        <v>0</v>
      </c>
      <c r="KN386" s="958" t="s">
        <v>1031</v>
      </c>
      <c r="KO386" s="1190" t="s">
        <v>715</v>
      </c>
      <c r="KP386" s="1179" t="s">
        <v>149</v>
      </c>
      <c r="KQ386" s="1180">
        <v>4</v>
      </c>
      <c r="KR386" s="1015">
        <v>274152</v>
      </c>
      <c r="KS386" s="1025">
        <f t="shared" ref="KS386:KS391" si="7224">ROUND(KQ386*KR386,0)</f>
        <v>1096608</v>
      </c>
      <c r="KT386" s="1174"/>
      <c r="KU386" s="898">
        <f t="shared" ref="KU386:KU391" si="7225">IF(EXACT(VLOOKUP(KN386,OFERTA_0,2,FALSE),KO386),1,0)</f>
        <v>1</v>
      </c>
      <c r="KV386" s="898">
        <f t="shared" ref="KV386:KV391" si="7226">IF(EXACT(VLOOKUP(KN386,OFERTA_0,3,FALSE),KP386),1,0)</f>
        <v>1</v>
      </c>
      <c r="KW386" s="899">
        <f t="shared" ref="KW386:KW391" si="7227">IF(EXACT(VLOOKUP(KN386,OFERTA_0,4,FALSE),KQ386),1,0)</f>
        <v>1</v>
      </c>
      <c r="KX386" s="899">
        <f t="shared" ref="KX386:KX391" si="7228">IF(KR386=0,0,1)</f>
        <v>1</v>
      </c>
      <c r="KY386" s="899">
        <f t="shared" ref="KY386:KY391" si="7229">IF(KS386=0,0,1)</f>
        <v>1</v>
      </c>
      <c r="KZ386" s="899">
        <f t="shared" ref="KZ386:KZ391" si="7230">PRODUCT(KU386:KY386)</f>
        <v>1</v>
      </c>
      <c r="LA386" s="966">
        <f t="shared" ref="LA386:LA391" si="7231">ROUND(KS386,0)</f>
        <v>1096608</v>
      </c>
      <c r="LB386" s="901">
        <f t="shared" ref="LB386:LB391" si="7232">KS386-LA386</f>
        <v>0</v>
      </c>
      <c r="LE386" s="958" t="s">
        <v>1031</v>
      </c>
      <c r="LF386" s="1190" t="s">
        <v>715</v>
      </c>
      <c r="LG386" s="1179" t="s">
        <v>149</v>
      </c>
      <c r="LH386" s="1180">
        <v>4</v>
      </c>
      <c r="LI386" s="1021">
        <v>284145</v>
      </c>
      <c r="LJ386" s="1028">
        <f t="shared" ref="LJ386:LJ391" si="7233">ROUND(LH386*LI386,0)</f>
        <v>1136580</v>
      </c>
      <c r="LK386" s="1174"/>
      <c r="LL386" s="898">
        <f t="shared" ref="LL386:LL391" si="7234">IF(EXACT(VLOOKUP(LE386,OFERTA_0,2,FALSE),LF386),1,0)</f>
        <v>1</v>
      </c>
      <c r="LM386" s="898">
        <f t="shared" ref="LM386:LM391" si="7235">IF(EXACT(VLOOKUP(LE386,OFERTA_0,3,FALSE),LG386),1,0)</f>
        <v>1</v>
      </c>
      <c r="LN386" s="899">
        <f t="shared" ref="LN386:LN391" si="7236">IF(EXACT(VLOOKUP(LE386,OFERTA_0,4,FALSE),LH386),1,0)</f>
        <v>1</v>
      </c>
      <c r="LO386" s="899">
        <f t="shared" ref="LO386:LO391" si="7237">IF(LI386=0,0,1)</f>
        <v>1</v>
      </c>
      <c r="LP386" s="899">
        <f t="shared" ref="LP386:LP391" si="7238">IF(LJ386=0,0,1)</f>
        <v>1</v>
      </c>
      <c r="LQ386" s="899">
        <f t="shared" ref="LQ386:LQ391" si="7239">PRODUCT(LL386:LP386)</f>
        <v>1</v>
      </c>
      <c r="LR386" s="966">
        <f t="shared" ref="LR386:LR391" si="7240">ROUND(LJ386,0)</f>
        <v>1136580</v>
      </c>
      <c r="LS386" s="901">
        <f t="shared" ref="LS386:LS391" si="7241">LJ386-LR386</f>
        <v>0</v>
      </c>
      <c r="LV386" s="958" t="s">
        <v>1031</v>
      </c>
      <c r="LW386" s="1190" t="s">
        <v>715</v>
      </c>
      <c r="LX386" s="1179" t="s">
        <v>149</v>
      </c>
      <c r="LY386" s="1180">
        <v>4</v>
      </c>
      <c r="LZ386" s="1015">
        <v>55250</v>
      </c>
      <c r="MA386" s="1025">
        <f t="shared" ref="MA386:MA391" si="7242">ROUND(LY386*LZ386,0)</f>
        <v>221000</v>
      </c>
      <c r="MB386" s="1174"/>
      <c r="MC386" s="898">
        <f t="shared" ref="MC386:MC391" si="7243">IF(EXACT(VLOOKUP(LV386,OFERTA_0,2,FALSE),LW386),1,0)</f>
        <v>1</v>
      </c>
      <c r="MD386" s="898">
        <f t="shared" ref="MD386:MD391" si="7244">IF(EXACT(VLOOKUP(LV386,OFERTA_0,3,FALSE),LX386),1,0)</f>
        <v>1</v>
      </c>
      <c r="ME386" s="899">
        <f t="shared" ref="ME386:ME391" si="7245">IF(EXACT(VLOOKUP(LV386,OFERTA_0,4,FALSE),LY386),1,0)</f>
        <v>1</v>
      </c>
      <c r="MF386" s="899">
        <f t="shared" ref="MF386:MF391" si="7246">IF(LZ386=0,0,1)</f>
        <v>1</v>
      </c>
      <c r="MG386" s="899">
        <f t="shared" ref="MG386:MG391" si="7247">IF(MA386=0,0,1)</f>
        <v>1</v>
      </c>
      <c r="MH386" s="899">
        <f t="shared" ref="MH386:MH391" si="7248">PRODUCT(MC386:MG386)</f>
        <v>1</v>
      </c>
      <c r="MI386" s="966">
        <f t="shared" ref="MI386:MI391" si="7249">ROUND(MA386,0)</f>
        <v>221000</v>
      </c>
      <c r="MJ386" s="901">
        <f t="shared" ref="MJ386:MJ391" si="7250">MA386-MI386</f>
        <v>0</v>
      </c>
      <c r="MM386" s="958" t="s">
        <v>1031</v>
      </c>
      <c r="MN386" s="1190" t="s">
        <v>715</v>
      </c>
      <c r="MO386" s="1179" t="s">
        <v>149</v>
      </c>
      <c r="MP386" s="1180">
        <v>4</v>
      </c>
      <c r="MQ386" s="1015">
        <v>285000</v>
      </c>
      <c r="MR386" s="1025">
        <f t="shared" ref="MR386:MR391" si="7251">ROUND(MP386*MQ386,0)</f>
        <v>1140000</v>
      </c>
      <c r="MS386" s="1174"/>
      <c r="MT386" s="898">
        <f t="shared" ref="MT386:MT391" si="7252">IF(EXACT(VLOOKUP(MM386,OFERTA_0,2,FALSE),MN386),1,0)</f>
        <v>1</v>
      </c>
      <c r="MU386" s="898">
        <f t="shared" ref="MU386:MU391" si="7253">IF(EXACT(VLOOKUP(MM386,OFERTA_0,3,FALSE),MO386),1,0)</f>
        <v>1</v>
      </c>
      <c r="MV386" s="899">
        <f t="shared" ref="MV386:MV391" si="7254">IF(EXACT(VLOOKUP(MM386,OFERTA_0,4,FALSE),MP386),1,0)</f>
        <v>1</v>
      </c>
      <c r="MW386" s="899">
        <f t="shared" ref="MW386:MW391" si="7255">IF(MQ386=0,0,1)</f>
        <v>1</v>
      </c>
      <c r="MX386" s="899">
        <f t="shared" ref="MX386:MX391" si="7256">IF(MR386=0,0,1)</f>
        <v>1</v>
      </c>
      <c r="MY386" s="899">
        <f t="shared" ref="MY386:MY391" si="7257">PRODUCT(MT386:MX386)</f>
        <v>1</v>
      </c>
      <c r="MZ386" s="966">
        <f t="shared" ref="MZ386:MZ391" si="7258">ROUND(MR386,0)</f>
        <v>1140000</v>
      </c>
      <c r="NA386" s="901">
        <f t="shared" ref="NA386:NA391" si="7259">MR386-MZ386</f>
        <v>0</v>
      </c>
      <c r="ND386" s="975" t="s">
        <v>1031</v>
      </c>
      <c r="NE386" s="976" t="s">
        <v>715</v>
      </c>
      <c r="NF386" s="1175" t="s">
        <v>149</v>
      </c>
      <c r="NG386" s="1176">
        <v>4</v>
      </c>
      <c r="NH386" s="979">
        <v>22141.35</v>
      </c>
      <c r="NI386" s="980">
        <v>88565</v>
      </c>
      <c r="NJ386" s="1174"/>
      <c r="NK386" s="898">
        <f t="shared" ref="NK386:NK391" si="7260">IF(EXACT(VLOOKUP(ND386,OFERTA_0,2,FALSE),NE386),1,0)</f>
        <v>1</v>
      </c>
      <c r="NL386" s="898">
        <f t="shared" ref="NL386:NL391" si="7261">IF(EXACT(VLOOKUP(ND386,OFERTA_0,3,FALSE),NF386),1,0)</f>
        <v>1</v>
      </c>
      <c r="NM386" s="899">
        <f t="shared" ref="NM386:NM391" si="7262">IF(EXACT(VLOOKUP(ND386,OFERTA_0,4,FALSE),NG386),1,0)</f>
        <v>1</v>
      </c>
      <c r="NN386" s="899">
        <f t="shared" ref="NN386:NN391" si="7263">IF(NH386=0,0,1)</f>
        <v>1</v>
      </c>
      <c r="NO386" s="899">
        <f t="shared" ref="NO386:NO391" si="7264">IF(NI386=0,0,1)</f>
        <v>1</v>
      </c>
      <c r="NP386" s="899">
        <f t="shared" ref="NP386:NP391" si="7265">PRODUCT(NK386:NO386)</f>
        <v>1</v>
      </c>
      <c r="NQ386" s="966">
        <f t="shared" ref="NQ386:NQ391" si="7266">ROUND(NI386,0)</f>
        <v>88565</v>
      </c>
      <c r="NR386" s="901">
        <f t="shared" ref="NR386:NR391" si="7267">NI386-NQ386</f>
        <v>0</v>
      </c>
      <c r="NU386" s="981" t="s">
        <v>1031</v>
      </c>
      <c r="NV386" s="982" t="s">
        <v>715</v>
      </c>
      <c r="NW386" s="1177" t="s">
        <v>149</v>
      </c>
      <c r="NX386" s="1178">
        <v>4</v>
      </c>
      <c r="NY386" s="1022">
        <v>22365</v>
      </c>
      <c r="NZ386" s="986">
        <f t="shared" ref="NZ386:NZ391" si="7268">ROUND(NX386*NY386,0)</f>
        <v>89460</v>
      </c>
      <c r="OA386" s="1174"/>
      <c r="OB386" s="898">
        <f t="shared" ref="OB386:OB391" si="7269">IF(EXACT(VLOOKUP(NU386,OFERTA_0,2,FALSE),NV386),1,0)</f>
        <v>1</v>
      </c>
      <c r="OC386" s="898">
        <f t="shared" ref="OC386:OC391" si="7270">IF(EXACT(VLOOKUP(NU386,OFERTA_0,3,FALSE),NW386),1,0)</f>
        <v>1</v>
      </c>
      <c r="OD386" s="899">
        <f t="shared" ref="OD386:OD391" si="7271">IF(EXACT(VLOOKUP(NU386,OFERTA_0,4,FALSE),NX386),1,0)</f>
        <v>1</v>
      </c>
      <c r="OE386" s="899">
        <f t="shared" ref="OE386:OE391" si="7272">IF(NY386=0,0,1)</f>
        <v>1</v>
      </c>
      <c r="OF386" s="899">
        <f t="shared" ref="OF386:OF391" si="7273">IF(NZ386=0,0,1)</f>
        <v>1</v>
      </c>
      <c r="OG386" s="899">
        <f t="shared" ref="OG386:OG391" si="7274">PRODUCT(OB386:OF386)</f>
        <v>1</v>
      </c>
      <c r="OH386" s="966">
        <f t="shared" ref="OH386:OH391" si="7275">ROUND(NZ386,0)</f>
        <v>89460</v>
      </c>
      <c r="OI386" s="901">
        <f t="shared" ref="OI386:OI391" si="7276">NZ386-OH386</f>
        <v>0</v>
      </c>
      <c r="OL386" s="958" t="s">
        <v>1031</v>
      </c>
      <c r="OM386" s="1190" t="s">
        <v>715</v>
      </c>
      <c r="ON386" s="1179" t="s">
        <v>149</v>
      </c>
      <c r="OO386" s="1180">
        <v>4</v>
      </c>
      <c r="OP386" s="1015">
        <v>211965</v>
      </c>
      <c r="OQ386" s="1025">
        <f t="shared" ref="OQ386:OQ391" si="7277">ROUND(OO386*OP386,0)</f>
        <v>847860</v>
      </c>
      <c r="OR386" s="1174"/>
      <c r="OS386" s="898">
        <f t="shared" ref="OS386:OS391" si="7278">IF(EXACT(VLOOKUP(OL386,OFERTA_0,2,FALSE),OM386),1,0)</f>
        <v>1</v>
      </c>
      <c r="OT386" s="898">
        <f t="shared" ref="OT386:OT391" si="7279">IF(EXACT(VLOOKUP(OL386,OFERTA_0,3,FALSE),ON386),1,0)</f>
        <v>1</v>
      </c>
      <c r="OU386" s="899">
        <f t="shared" ref="OU386:OU391" si="7280">IF(EXACT(VLOOKUP(OL386,OFERTA_0,4,FALSE),OO386),1,0)</f>
        <v>1</v>
      </c>
      <c r="OV386" s="899">
        <f t="shared" ref="OV386:OV391" si="7281">IF(OP386=0,0,1)</f>
        <v>1</v>
      </c>
      <c r="OW386" s="899">
        <f t="shared" ref="OW386:OW391" si="7282">IF(OQ386=0,0,1)</f>
        <v>1</v>
      </c>
      <c r="OX386" s="899">
        <f t="shared" ref="OX386:OX391" si="7283">PRODUCT(OS386:OW386)</f>
        <v>1</v>
      </c>
      <c r="OY386" s="966">
        <f t="shared" ref="OY386:OY391" si="7284">ROUND(OQ386,0)</f>
        <v>847860</v>
      </c>
      <c r="OZ386" s="901">
        <f t="shared" ref="OZ386:OZ391" si="7285">OQ386-OY386</f>
        <v>0</v>
      </c>
      <c r="PC386" s="958" t="s">
        <v>1031</v>
      </c>
      <c r="PD386" s="1190" t="s">
        <v>715</v>
      </c>
      <c r="PE386" s="1179" t="s">
        <v>149</v>
      </c>
      <c r="PF386" s="1180">
        <v>4</v>
      </c>
      <c r="PG386" s="1023">
        <v>186745</v>
      </c>
      <c r="PH386" s="1029">
        <v>746980</v>
      </c>
      <c r="PI386" s="1174"/>
      <c r="PJ386" s="898">
        <f t="shared" ref="PJ386:PJ391" si="7286">IF(EXACT(VLOOKUP(PC386,OFERTA_0,2,FALSE),PD386),1,0)</f>
        <v>1</v>
      </c>
      <c r="PK386" s="898">
        <f t="shared" ref="PK386:PK391" si="7287">IF(EXACT(VLOOKUP(PC386,OFERTA_0,3,FALSE),PE386),1,0)</f>
        <v>1</v>
      </c>
      <c r="PL386" s="899">
        <f t="shared" ref="PL386:PL391" si="7288">IF(EXACT(VLOOKUP(PC386,OFERTA_0,4,FALSE),PF386),1,0)</f>
        <v>1</v>
      </c>
      <c r="PM386" s="899">
        <f t="shared" ref="PM386:PM391" si="7289">IF(PG386=0,0,1)</f>
        <v>1</v>
      </c>
      <c r="PN386" s="899">
        <f t="shared" ref="PN386:PN391" si="7290">IF(PH386=0,0,1)</f>
        <v>1</v>
      </c>
      <c r="PO386" s="899">
        <f t="shared" ref="PO386:PO391" si="7291">PRODUCT(PJ386:PN386)</f>
        <v>1</v>
      </c>
      <c r="PP386" s="966">
        <f t="shared" ref="PP386:PP391" si="7292">ROUND(PH386,0)</f>
        <v>746980</v>
      </c>
      <c r="PQ386" s="901">
        <f t="shared" ref="PQ386:PQ391" si="7293">PH386-PP386</f>
        <v>0</v>
      </c>
      <c r="PT386" s="958" t="s">
        <v>1031</v>
      </c>
      <c r="PU386" s="1190" t="s">
        <v>715</v>
      </c>
      <c r="PV386" s="1179" t="s">
        <v>149</v>
      </c>
      <c r="PW386" s="1180">
        <v>4</v>
      </c>
      <c r="PX386" s="1015">
        <v>360200</v>
      </c>
      <c r="PY386" s="1025">
        <f t="shared" ref="PY386:PY391" si="7294">ROUND(PW386*PX386,0)</f>
        <v>1440800</v>
      </c>
      <c r="PZ386" s="1174"/>
      <c r="QA386" s="898">
        <f t="shared" ref="QA386:QA391" si="7295">IF(EXACT(VLOOKUP(PT386,OFERTA_0,2,FALSE),PU386),1,0)</f>
        <v>1</v>
      </c>
      <c r="QB386" s="898">
        <f t="shared" ref="QB386:QB391" si="7296">IF(EXACT(VLOOKUP(PT386,OFERTA_0,3,FALSE),PV386),1,0)</f>
        <v>1</v>
      </c>
      <c r="QC386" s="899">
        <f t="shared" ref="QC386:QC391" si="7297">IF(EXACT(VLOOKUP(PT386,OFERTA_0,4,FALSE),PW386),1,0)</f>
        <v>1</v>
      </c>
      <c r="QD386" s="899">
        <f t="shared" ref="QD386:QD391" si="7298">IF(PX386=0,0,1)</f>
        <v>1</v>
      </c>
      <c r="QE386" s="899">
        <f t="shared" ref="QE386:QE391" si="7299">IF(PY386=0,0,1)</f>
        <v>1</v>
      </c>
      <c r="QF386" s="899">
        <f t="shared" ref="QF386:QF391" si="7300">PRODUCT(QA386:QE386)</f>
        <v>1</v>
      </c>
      <c r="QG386" s="966">
        <f t="shared" ref="QG386:QG391" si="7301">ROUND(PY386,0)</f>
        <v>1440800</v>
      </c>
      <c r="QH386" s="901">
        <f t="shared" ref="QH386:QH391" si="7302">PY386-QG386</f>
        <v>0</v>
      </c>
      <c r="QK386" s="958" t="s">
        <v>1031</v>
      </c>
      <c r="QL386" s="1190" t="s">
        <v>715</v>
      </c>
      <c r="QM386" s="1179" t="s">
        <v>149</v>
      </c>
      <c r="QN386" s="1180">
        <v>4</v>
      </c>
      <c r="QO386" s="1021">
        <v>285565.72499999998</v>
      </c>
      <c r="QP386" s="1028">
        <f t="shared" ref="QP386:QP391" si="7303">ROUND(QN386*QO386,0)</f>
        <v>1142263</v>
      </c>
      <c r="QQ386" s="1174"/>
      <c r="QR386" s="898">
        <f t="shared" ref="QR386:QR391" si="7304">IF(EXACT(VLOOKUP(QK386,OFERTA_0,2,FALSE),QL386),1,0)</f>
        <v>1</v>
      </c>
      <c r="QS386" s="898">
        <f t="shared" ref="QS386:QS391" si="7305">IF(EXACT(VLOOKUP(QK386,OFERTA_0,3,FALSE),QM386),1,0)</f>
        <v>1</v>
      </c>
      <c r="QT386" s="899">
        <f t="shared" ref="QT386:QT391" si="7306">IF(EXACT(VLOOKUP(QK386,OFERTA_0,4,FALSE),QN386),1,0)</f>
        <v>1</v>
      </c>
      <c r="QU386" s="899">
        <f t="shared" ref="QU386:QU391" si="7307">IF(QO386=0,0,1)</f>
        <v>1</v>
      </c>
      <c r="QV386" s="899">
        <f t="shared" ref="QV386:QV391" si="7308">IF(QP386=0,0,1)</f>
        <v>1</v>
      </c>
      <c r="QW386" s="899">
        <f t="shared" ref="QW386:QW391" si="7309">PRODUCT(QR386:QV386)</f>
        <v>1</v>
      </c>
      <c r="QX386" s="966">
        <f t="shared" ref="QX386:QX391" si="7310">ROUND(QP386,0)</f>
        <v>1142263</v>
      </c>
      <c r="QY386" s="901">
        <f t="shared" ref="QY386:QY391" si="7311">QP386-QX386</f>
        <v>0</v>
      </c>
      <c r="RB386" s="455"/>
      <c r="RC386" s="428"/>
      <c r="RD386" s="464"/>
      <c r="RE386" s="430"/>
      <c r="RF386" s="440"/>
      <c r="RG386" s="468"/>
      <c r="RH386" s="468"/>
      <c r="RI386" s="898"/>
      <c r="RJ386" s="898"/>
      <c r="RK386" s="934"/>
      <c r="RL386" s="934"/>
      <c r="RM386" s="934"/>
      <c r="RN386" s="934"/>
      <c r="RO386" s="1313"/>
      <c r="RP386" s="936"/>
      <c r="RS386" s="455"/>
      <c r="RT386" s="428"/>
      <c r="RU386" s="464"/>
      <c r="RV386" s="430"/>
      <c r="RW386" s="440"/>
      <c r="RX386" s="468"/>
      <c r="RY386" s="468"/>
      <c r="RZ386" s="898"/>
      <c r="SA386" s="898"/>
      <c r="SB386" s="934"/>
      <c r="SC386" s="934"/>
      <c r="SD386" s="934"/>
      <c r="SE386" s="934"/>
      <c r="SF386" s="1313"/>
      <c r="SG386" s="936"/>
      <c r="SJ386" s="455"/>
      <c r="SK386" s="428"/>
      <c r="SL386" s="464"/>
      <c r="SM386" s="430"/>
      <c r="SN386" s="440"/>
      <c r="SO386" s="468"/>
      <c r="SP386" s="468"/>
      <c r="SQ386" s="898"/>
      <c r="SR386" s="898"/>
      <c r="SS386" s="934"/>
      <c r="ST386" s="934"/>
      <c r="SU386" s="934"/>
      <c r="SV386" s="934"/>
      <c r="SW386" s="1313"/>
      <c r="SX386" s="936"/>
    </row>
    <row r="387" spans="2:518" ht="53.25" customHeight="1" thickTop="1" thickBot="1">
      <c r="B387" s="958" t="s">
        <v>1032</v>
      </c>
      <c r="C387" s="1190" t="s">
        <v>716</v>
      </c>
      <c r="D387" s="1179" t="s">
        <v>149</v>
      </c>
      <c r="E387" s="1180">
        <v>7</v>
      </c>
      <c r="F387" s="1015"/>
      <c r="G387" s="1025">
        <f t="shared" si="7070"/>
        <v>0</v>
      </c>
      <c r="H387" s="1016"/>
      <c r="K387" s="958" t="s">
        <v>1032</v>
      </c>
      <c r="L387" s="1190" t="s">
        <v>716</v>
      </c>
      <c r="M387" s="1179" t="s">
        <v>149</v>
      </c>
      <c r="N387" s="1180">
        <v>7</v>
      </c>
      <c r="O387" s="1017">
        <v>246930</v>
      </c>
      <c r="P387" s="1025">
        <f t="shared" si="7071"/>
        <v>1728510</v>
      </c>
      <c r="Q387" s="1016"/>
      <c r="R387" s="898">
        <f t="shared" si="7072"/>
        <v>1</v>
      </c>
      <c r="S387" s="898">
        <f t="shared" si="7073"/>
        <v>1</v>
      </c>
      <c r="T387" s="899">
        <f t="shared" si="7074"/>
        <v>1</v>
      </c>
      <c r="U387" s="899">
        <f t="shared" si="7075"/>
        <v>1</v>
      </c>
      <c r="V387" s="899">
        <f t="shared" si="7076"/>
        <v>1</v>
      </c>
      <c r="W387" s="899">
        <f t="shared" si="7077"/>
        <v>1</v>
      </c>
      <c r="X387" s="966">
        <f t="shared" si="7078"/>
        <v>1728510</v>
      </c>
      <c r="Y387" s="901">
        <f t="shared" si="7079"/>
        <v>0</v>
      </c>
      <c r="Z387" s="872"/>
      <c r="AA387" s="872"/>
      <c r="AB387" s="958" t="s">
        <v>1032</v>
      </c>
      <c r="AC387" s="1190" t="s">
        <v>716</v>
      </c>
      <c r="AD387" s="1179" t="s">
        <v>149</v>
      </c>
      <c r="AE387" s="1180">
        <v>7</v>
      </c>
      <c r="AF387" s="1015">
        <v>205000</v>
      </c>
      <c r="AG387" s="1025">
        <f t="shared" si="7080"/>
        <v>1435000</v>
      </c>
      <c r="AH387" s="1016"/>
      <c r="AI387" s="898">
        <f t="shared" si="7081"/>
        <v>1</v>
      </c>
      <c r="AJ387" s="898">
        <f t="shared" si="7082"/>
        <v>1</v>
      </c>
      <c r="AK387" s="899">
        <f t="shared" si="7083"/>
        <v>1</v>
      </c>
      <c r="AL387" s="899">
        <f t="shared" si="7084"/>
        <v>1</v>
      </c>
      <c r="AM387" s="899">
        <f t="shared" si="7085"/>
        <v>1</v>
      </c>
      <c r="AN387" s="899">
        <f t="shared" si="7086"/>
        <v>1</v>
      </c>
      <c r="AO387" s="966">
        <f t="shared" si="7087"/>
        <v>1435000</v>
      </c>
      <c r="AP387" s="901">
        <f t="shared" si="7088"/>
        <v>0</v>
      </c>
      <c r="AQ387" s="872"/>
      <c r="AR387" s="872"/>
      <c r="AS387" s="958" t="s">
        <v>1032</v>
      </c>
      <c r="AT387" s="1191" t="s">
        <v>716</v>
      </c>
      <c r="AU387" s="1179" t="s">
        <v>149</v>
      </c>
      <c r="AV387" s="1180">
        <v>7</v>
      </c>
      <c r="AW387" s="1019">
        <v>67000</v>
      </c>
      <c r="AX387" s="1026">
        <f t="shared" si="7089"/>
        <v>469000</v>
      </c>
      <c r="AY387" s="1016"/>
      <c r="AZ387" s="898">
        <f t="shared" si="7090"/>
        <v>1</v>
      </c>
      <c r="BA387" s="898">
        <f t="shared" si="7091"/>
        <v>1</v>
      </c>
      <c r="BB387" s="899">
        <f t="shared" si="7092"/>
        <v>1</v>
      </c>
      <c r="BC387" s="899">
        <f t="shared" si="7093"/>
        <v>1</v>
      </c>
      <c r="BD387" s="899">
        <f t="shared" si="7094"/>
        <v>1</v>
      </c>
      <c r="BE387" s="899">
        <f t="shared" si="7095"/>
        <v>1</v>
      </c>
      <c r="BF387" s="966">
        <f t="shared" si="7096"/>
        <v>469000</v>
      </c>
      <c r="BG387" s="901">
        <f t="shared" si="7097"/>
        <v>0</v>
      </c>
      <c r="BJ387" s="958" t="s">
        <v>1032</v>
      </c>
      <c r="BK387" s="1190" t="s">
        <v>716</v>
      </c>
      <c r="BL387" s="1179" t="s">
        <v>149</v>
      </c>
      <c r="BM387" s="1180">
        <v>7</v>
      </c>
      <c r="BN387" s="1015">
        <v>116318</v>
      </c>
      <c r="BO387" s="1025">
        <f t="shared" si="7098"/>
        <v>814226</v>
      </c>
      <c r="BP387" s="1016"/>
      <c r="BQ387" s="898">
        <f t="shared" si="7099"/>
        <v>1</v>
      </c>
      <c r="BR387" s="898">
        <f t="shared" si="7100"/>
        <v>1</v>
      </c>
      <c r="BS387" s="899">
        <f t="shared" si="7101"/>
        <v>1</v>
      </c>
      <c r="BT387" s="899">
        <f t="shared" si="7102"/>
        <v>1</v>
      </c>
      <c r="BU387" s="899">
        <f t="shared" si="7103"/>
        <v>1</v>
      </c>
      <c r="BV387" s="899">
        <f t="shared" si="7104"/>
        <v>1</v>
      </c>
      <c r="BW387" s="966">
        <f t="shared" si="7105"/>
        <v>814226</v>
      </c>
      <c r="BX387" s="901">
        <f t="shared" si="7106"/>
        <v>0</v>
      </c>
      <c r="CA387" s="958" t="s">
        <v>1032</v>
      </c>
      <c r="CB387" s="1190" t="s">
        <v>716</v>
      </c>
      <c r="CC387" s="1179" t="s">
        <v>149</v>
      </c>
      <c r="CD387" s="1180">
        <v>7</v>
      </c>
      <c r="CE387" s="1015">
        <v>240509</v>
      </c>
      <c r="CF387" s="1025">
        <f t="shared" si="7107"/>
        <v>1683563</v>
      </c>
      <c r="CG387" s="1016"/>
      <c r="CH387" s="898">
        <f t="shared" si="7108"/>
        <v>1</v>
      </c>
      <c r="CI387" s="898">
        <f t="shared" si="7109"/>
        <v>1</v>
      </c>
      <c r="CJ387" s="899">
        <f t="shared" si="7110"/>
        <v>1</v>
      </c>
      <c r="CK387" s="899">
        <f t="shared" si="7111"/>
        <v>1</v>
      </c>
      <c r="CL387" s="899">
        <f t="shared" si="7112"/>
        <v>1</v>
      </c>
      <c r="CM387" s="899">
        <f t="shared" si="7113"/>
        <v>1</v>
      </c>
      <c r="CN387" s="966">
        <f t="shared" si="7114"/>
        <v>1683563</v>
      </c>
      <c r="CO387" s="901">
        <f t="shared" si="7115"/>
        <v>0</v>
      </c>
      <c r="CR387" s="958" t="s">
        <v>1032</v>
      </c>
      <c r="CS387" s="1190" t="s">
        <v>716</v>
      </c>
      <c r="CT387" s="1179" t="s">
        <v>149</v>
      </c>
      <c r="CU387" s="1180">
        <v>7</v>
      </c>
      <c r="CV387" s="1015">
        <v>620000</v>
      </c>
      <c r="CW387" s="1025">
        <f t="shared" si="7116"/>
        <v>4340000</v>
      </c>
      <c r="CX387" s="1016"/>
      <c r="CY387" s="898">
        <f t="shared" si="7117"/>
        <v>1</v>
      </c>
      <c r="CZ387" s="898">
        <f t="shared" si="7118"/>
        <v>1</v>
      </c>
      <c r="DA387" s="899">
        <f t="shared" si="7119"/>
        <v>1</v>
      </c>
      <c r="DB387" s="899">
        <f t="shared" si="7120"/>
        <v>1</v>
      </c>
      <c r="DC387" s="899">
        <f t="shared" si="7121"/>
        <v>1</v>
      </c>
      <c r="DD387" s="899">
        <f t="shared" si="7122"/>
        <v>1</v>
      </c>
      <c r="DE387" s="966">
        <f t="shared" si="7123"/>
        <v>4340000</v>
      </c>
      <c r="DF387" s="901">
        <f t="shared" si="7124"/>
        <v>0</v>
      </c>
      <c r="DI387" s="958" t="s">
        <v>1032</v>
      </c>
      <c r="DJ387" s="1190" t="s">
        <v>716</v>
      </c>
      <c r="DK387" s="1179" t="s">
        <v>149</v>
      </c>
      <c r="DL387" s="1180">
        <v>7</v>
      </c>
      <c r="DM387" s="1015">
        <v>175203</v>
      </c>
      <c r="DN387" s="1025">
        <f t="shared" si="7125"/>
        <v>1226421</v>
      </c>
      <c r="DO387" s="1016"/>
      <c r="DP387" s="898">
        <f t="shared" si="7126"/>
        <v>1</v>
      </c>
      <c r="DQ387" s="898">
        <f t="shared" si="7127"/>
        <v>1</v>
      </c>
      <c r="DR387" s="899">
        <f t="shared" si="7128"/>
        <v>1</v>
      </c>
      <c r="DS387" s="899">
        <f t="shared" si="7129"/>
        <v>1</v>
      </c>
      <c r="DT387" s="899">
        <f t="shared" si="7130"/>
        <v>1</v>
      </c>
      <c r="DU387" s="899">
        <f t="shared" si="7131"/>
        <v>1</v>
      </c>
      <c r="DV387" s="966">
        <f t="shared" si="7132"/>
        <v>1226421</v>
      </c>
      <c r="DW387" s="901">
        <f t="shared" si="7133"/>
        <v>0</v>
      </c>
      <c r="DZ387" s="958" t="s">
        <v>1032</v>
      </c>
      <c r="EA387" s="1190" t="s">
        <v>716</v>
      </c>
      <c r="EB387" s="1179" t="s">
        <v>149</v>
      </c>
      <c r="EC387" s="1180">
        <v>7</v>
      </c>
      <c r="ED387" s="1015">
        <v>256000</v>
      </c>
      <c r="EE387" s="1025">
        <f t="shared" si="7134"/>
        <v>1792000</v>
      </c>
      <c r="EF387" s="1016"/>
      <c r="EG387" s="898">
        <f t="shared" si="7135"/>
        <v>1</v>
      </c>
      <c r="EH387" s="898">
        <f t="shared" si="7136"/>
        <v>1</v>
      </c>
      <c r="EI387" s="899">
        <f t="shared" si="7137"/>
        <v>1</v>
      </c>
      <c r="EJ387" s="899">
        <f t="shared" si="7138"/>
        <v>1</v>
      </c>
      <c r="EK387" s="899">
        <f t="shared" si="7139"/>
        <v>1</v>
      </c>
      <c r="EL387" s="899">
        <f t="shared" si="7140"/>
        <v>1</v>
      </c>
      <c r="EM387" s="966">
        <f t="shared" si="7141"/>
        <v>1792000</v>
      </c>
      <c r="EN387" s="901">
        <f t="shared" si="7142"/>
        <v>0</v>
      </c>
      <c r="EQ387" s="958" t="s">
        <v>1032</v>
      </c>
      <c r="ER387" s="1190" t="s">
        <v>716</v>
      </c>
      <c r="ES387" s="1179" t="s">
        <v>149</v>
      </c>
      <c r="ET387" s="1180">
        <v>7</v>
      </c>
      <c r="EU387" s="1015">
        <v>245000</v>
      </c>
      <c r="EV387" s="1025">
        <f t="shared" si="7143"/>
        <v>1715000</v>
      </c>
      <c r="EW387" s="1016"/>
      <c r="EX387" s="898">
        <f t="shared" si="7144"/>
        <v>1</v>
      </c>
      <c r="EY387" s="898">
        <f t="shared" si="7145"/>
        <v>1</v>
      </c>
      <c r="EZ387" s="899">
        <f t="shared" si="7146"/>
        <v>1</v>
      </c>
      <c r="FA387" s="899">
        <f t="shared" si="7147"/>
        <v>1</v>
      </c>
      <c r="FB387" s="899">
        <f t="shared" si="7148"/>
        <v>1</v>
      </c>
      <c r="FC387" s="899">
        <f t="shared" si="7149"/>
        <v>1</v>
      </c>
      <c r="FD387" s="966">
        <f t="shared" si="7150"/>
        <v>1715000</v>
      </c>
      <c r="FE387" s="901">
        <f t="shared" si="7151"/>
        <v>0</v>
      </c>
      <c r="FH387" s="958"/>
      <c r="FI387" s="1190"/>
      <c r="FJ387" s="1179"/>
      <c r="FK387" s="1180"/>
      <c r="FL387" s="1015"/>
      <c r="FM387" s="1025">
        <f t="shared" si="7152"/>
        <v>0</v>
      </c>
      <c r="FN387" s="1016"/>
      <c r="FO387" s="898" t="e">
        <f t="shared" si="7153"/>
        <v>#N/A</v>
      </c>
      <c r="FP387" s="898" t="e">
        <f t="shared" si="7154"/>
        <v>#N/A</v>
      </c>
      <c r="FQ387" s="899" t="e">
        <f t="shared" si="7155"/>
        <v>#N/A</v>
      </c>
      <c r="FR387" s="899">
        <f t="shared" si="7156"/>
        <v>0</v>
      </c>
      <c r="FS387" s="899">
        <f t="shared" si="7157"/>
        <v>0</v>
      </c>
      <c r="FT387" s="899" t="e">
        <f t="shared" si="7158"/>
        <v>#N/A</v>
      </c>
      <c r="FU387" s="966">
        <f t="shared" si="7159"/>
        <v>0</v>
      </c>
      <c r="FV387" s="901">
        <f t="shared" si="7160"/>
        <v>0</v>
      </c>
      <c r="FY387" s="958" t="s">
        <v>1032</v>
      </c>
      <c r="FZ387" s="1190" t="s">
        <v>716</v>
      </c>
      <c r="GA387" s="1179" t="s">
        <v>149</v>
      </c>
      <c r="GB387" s="1180">
        <v>7</v>
      </c>
      <c r="GC387" s="1017">
        <v>246930</v>
      </c>
      <c r="GD387" s="1025">
        <f t="shared" si="7161"/>
        <v>1728510</v>
      </c>
      <c r="GE387" s="1016"/>
      <c r="GF387" s="898">
        <f t="shared" si="7162"/>
        <v>1</v>
      </c>
      <c r="GG387" s="898">
        <f t="shared" si="7163"/>
        <v>1</v>
      </c>
      <c r="GH387" s="899">
        <f t="shared" si="7164"/>
        <v>1</v>
      </c>
      <c r="GI387" s="899">
        <f t="shared" si="7165"/>
        <v>1</v>
      </c>
      <c r="GJ387" s="899">
        <f t="shared" si="7166"/>
        <v>1</v>
      </c>
      <c r="GK387" s="899">
        <f t="shared" si="7167"/>
        <v>1</v>
      </c>
      <c r="GL387" s="966">
        <f t="shared" si="7168"/>
        <v>1728510</v>
      </c>
      <c r="GM387" s="901">
        <f t="shared" si="7169"/>
        <v>0</v>
      </c>
      <c r="GP387" s="958" t="s">
        <v>1032</v>
      </c>
      <c r="GQ387" s="1190" t="s">
        <v>716</v>
      </c>
      <c r="GR387" s="1179" t="s">
        <v>149</v>
      </c>
      <c r="GS387" s="1180">
        <v>7</v>
      </c>
      <c r="GT387" s="1015">
        <v>242000</v>
      </c>
      <c r="GU387" s="1025">
        <f t="shared" si="7170"/>
        <v>1694000</v>
      </c>
      <c r="GV387" s="1016"/>
      <c r="GW387" s="898">
        <f t="shared" si="7171"/>
        <v>1</v>
      </c>
      <c r="GX387" s="898">
        <f t="shared" si="7172"/>
        <v>1</v>
      </c>
      <c r="GY387" s="899">
        <f t="shared" si="7173"/>
        <v>1</v>
      </c>
      <c r="GZ387" s="899">
        <f t="shared" si="7174"/>
        <v>1</v>
      </c>
      <c r="HA387" s="899">
        <f t="shared" si="7175"/>
        <v>1</v>
      </c>
      <c r="HB387" s="899">
        <f t="shared" si="7176"/>
        <v>1</v>
      </c>
      <c r="HC387" s="966">
        <f t="shared" si="7177"/>
        <v>1694000</v>
      </c>
      <c r="HD387" s="901">
        <f t="shared" si="7178"/>
        <v>0</v>
      </c>
      <c r="HG387" s="958" t="s">
        <v>1032</v>
      </c>
      <c r="HH387" s="1190" t="s">
        <v>716</v>
      </c>
      <c r="HI387" s="1179" t="s">
        <v>149</v>
      </c>
      <c r="HJ387" s="1180">
        <v>7</v>
      </c>
      <c r="HK387" s="1015">
        <v>191644</v>
      </c>
      <c r="HL387" s="1025">
        <f t="shared" si="7179"/>
        <v>1341508</v>
      </c>
      <c r="HM387" s="1016"/>
      <c r="HN387" s="898">
        <f t="shared" si="7180"/>
        <v>1</v>
      </c>
      <c r="HO387" s="898">
        <f t="shared" si="7181"/>
        <v>1</v>
      </c>
      <c r="HP387" s="899">
        <f t="shared" si="7182"/>
        <v>1</v>
      </c>
      <c r="HQ387" s="899">
        <f t="shared" si="7183"/>
        <v>1</v>
      </c>
      <c r="HR387" s="899">
        <f t="shared" si="7184"/>
        <v>1</v>
      </c>
      <c r="HS387" s="899">
        <f t="shared" si="7185"/>
        <v>1</v>
      </c>
      <c r="HT387" s="966">
        <f t="shared" si="7186"/>
        <v>1341508</v>
      </c>
      <c r="HU387" s="901">
        <f t="shared" si="7187"/>
        <v>0</v>
      </c>
      <c r="HX387" s="958" t="s">
        <v>1032</v>
      </c>
      <c r="HY387" s="1190" t="s">
        <v>716</v>
      </c>
      <c r="HZ387" s="1179" t="s">
        <v>149</v>
      </c>
      <c r="IA387" s="1180">
        <v>7</v>
      </c>
      <c r="IB387" s="1020">
        <v>221000</v>
      </c>
      <c r="IC387" s="1027">
        <f t="shared" si="7188"/>
        <v>1547000</v>
      </c>
      <c r="ID387" s="1016"/>
      <c r="IE387" s="898">
        <f t="shared" si="7189"/>
        <v>1</v>
      </c>
      <c r="IF387" s="898">
        <f t="shared" si="7190"/>
        <v>1</v>
      </c>
      <c r="IG387" s="899">
        <f t="shared" si="7191"/>
        <v>1</v>
      </c>
      <c r="IH387" s="899">
        <f t="shared" si="7192"/>
        <v>1</v>
      </c>
      <c r="II387" s="899">
        <f t="shared" si="7193"/>
        <v>1</v>
      </c>
      <c r="IJ387" s="899">
        <f t="shared" si="7194"/>
        <v>1</v>
      </c>
      <c r="IK387" s="966">
        <f t="shared" si="7195"/>
        <v>1547000</v>
      </c>
      <c r="IL387" s="901">
        <f t="shared" si="7196"/>
        <v>0</v>
      </c>
      <c r="IO387" s="958" t="s">
        <v>1032</v>
      </c>
      <c r="IP387" s="1190" t="s">
        <v>716</v>
      </c>
      <c r="IQ387" s="1179" t="s">
        <v>149</v>
      </c>
      <c r="IR387" s="1180">
        <v>7</v>
      </c>
      <c r="IS387" s="1015">
        <v>379915</v>
      </c>
      <c r="IT387" s="1025">
        <f t="shared" si="7197"/>
        <v>2659405</v>
      </c>
      <c r="IU387" s="1016"/>
      <c r="IV387" s="898">
        <f t="shared" si="7198"/>
        <v>1</v>
      </c>
      <c r="IW387" s="898">
        <f t="shared" si="7199"/>
        <v>1</v>
      </c>
      <c r="IX387" s="899">
        <f t="shared" si="7200"/>
        <v>1</v>
      </c>
      <c r="IY387" s="899">
        <f t="shared" si="7201"/>
        <v>1</v>
      </c>
      <c r="IZ387" s="899">
        <f t="shared" si="7202"/>
        <v>1</v>
      </c>
      <c r="JA387" s="899">
        <f t="shared" si="7203"/>
        <v>1</v>
      </c>
      <c r="JB387" s="966">
        <f t="shared" si="7204"/>
        <v>2659405</v>
      </c>
      <c r="JC387" s="901">
        <f t="shared" si="7205"/>
        <v>0</v>
      </c>
      <c r="JF387" s="958" t="s">
        <v>1032</v>
      </c>
      <c r="JG387" s="1190" t="s">
        <v>716</v>
      </c>
      <c r="JH387" s="1179" t="s">
        <v>149</v>
      </c>
      <c r="JI387" s="1180">
        <v>7</v>
      </c>
      <c r="JJ387" s="1015">
        <v>210000</v>
      </c>
      <c r="JK387" s="1025">
        <f t="shared" si="7206"/>
        <v>1470000</v>
      </c>
      <c r="JL387" s="1016"/>
      <c r="JM387" s="898">
        <f t="shared" si="7207"/>
        <v>1</v>
      </c>
      <c r="JN387" s="898">
        <f t="shared" si="7208"/>
        <v>1</v>
      </c>
      <c r="JO387" s="899">
        <f t="shared" si="7209"/>
        <v>1</v>
      </c>
      <c r="JP387" s="899">
        <f t="shared" si="7210"/>
        <v>1</v>
      </c>
      <c r="JQ387" s="899">
        <f t="shared" si="7211"/>
        <v>1</v>
      </c>
      <c r="JR387" s="899">
        <f t="shared" si="7212"/>
        <v>1</v>
      </c>
      <c r="JS387" s="966">
        <f t="shared" si="7213"/>
        <v>1470000</v>
      </c>
      <c r="JT387" s="901">
        <f t="shared" si="7214"/>
        <v>0</v>
      </c>
      <c r="JW387" s="958" t="s">
        <v>1032</v>
      </c>
      <c r="JX387" s="1190" t="s">
        <v>716</v>
      </c>
      <c r="JY387" s="1179" t="s">
        <v>149</v>
      </c>
      <c r="JZ387" s="1180">
        <v>7</v>
      </c>
      <c r="KA387" s="1015">
        <v>212005.57200000001</v>
      </c>
      <c r="KB387" s="1025">
        <f t="shared" si="7215"/>
        <v>1484039</v>
      </c>
      <c r="KC387" s="1016"/>
      <c r="KD387" s="898">
        <f t="shared" si="7216"/>
        <v>1</v>
      </c>
      <c r="KE387" s="898">
        <f t="shared" si="7217"/>
        <v>1</v>
      </c>
      <c r="KF387" s="899">
        <f t="shared" si="7218"/>
        <v>1</v>
      </c>
      <c r="KG387" s="899">
        <f t="shared" si="7219"/>
        <v>1</v>
      </c>
      <c r="KH387" s="899">
        <f t="shared" si="7220"/>
        <v>1</v>
      </c>
      <c r="KI387" s="899">
        <f t="shared" si="7221"/>
        <v>1</v>
      </c>
      <c r="KJ387" s="966">
        <f t="shared" si="7222"/>
        <v>1484039</v>
      </c>
      <c r="KK387" s="901">
        <f t="shared" si="7223"/>
        <v>0</v>
      </c>
      <c r="KN387" s="958" t="s">
        <v>1032</v>
      </c>
      <c r="KO387" s="1190" t="s">
        <v>716</v>
      </c>
      <c r="KP387" s="1179" t="s">
        <v>149</v>
      </c>
      <c r="KQ387" s="1180">
        <v>7</v>
      </c>
      <c r="KR387" s="1015">
        <v>291445</v>
      </c>
      <c r="KS387" s="1025">
        <f t="shared" si="7224"/>
        <v>2040115</v>
      </c>
      <c r="KT387" s="1016"/>
      <c r="KU387" s="898">
        <f t="shared" si="7225"/>
        <v>1</v>
      </c>
      <c r="KV387" s="898">
        <f t="shared" si="7226"/>
        <v>1</v>
      </c>
      <c r="KW387" s="899">
        <f t="shared" si="7227"/>
        <v>1</v>
      </c>
      <c r="KX387" s="899">
        <f t="shared" si="7228"/>
        <v>1</v>
      </c>
      <c r="KY387" s="899">
        <f t="shared" si="7229"/>
        <v>1</v>
      </c>
      <c r="KZ387" s="899">
        <f t="shared" si="7230"/>
        <v>1</v>
      </c>
      <c r="LA387" s="966">
        <f t="shared" si="7231"/>
        <v>2040115</v>
      </c>
      <c r="LB387" s="901">
        <f t="shared" si="7232"/>
        <v>0</v>
      </c>
      <c r="LE387" s="958" t="s">
        <v>1032</v>
      </c>
      <c r="LF387" s="1190" t="s">
        <v>716</v>
      </c>
      <c r="LG387" s="1179" t="s">
        <v>149</v>
      </c>
      <c r="LH387" s="1180">
        <v>7</v>
      </c>
      <c r="LI387" s="1021">
        <v>249250</v>
      </c>
      <c r="LJ387" s="1028">
        <f t="shared" si="7233"/>
        <v>1744750</v>
      </c>
      <c r="LK387" s="1016"/>
      <c r="LL387" s="898">
        <f t="shared" si="7234"/>
        <v>1</v>
      </c>
      <c r="LM387" s="898">
        <f t="shared" si="7235"/>
        <v>1</v>
      </c>
      <c r="LN387" s="899">
        <f t="shared" si="7236"/>
        <v>1</v>
      </c>
      <c r="LO387" s="899">
        <f t="shared" si="7237"/>
        <v>1</v>
      </c>
      <c r="LP387" s="899">
        <f t="shared" si="7238"/>
        <v>1</v>
      </c>
      <c r="LQ387" s="899">
        <f t="shared" si="7239"/>
        <v>1</v>
      </c>
      <c r="LR387" s="966">
        <f t="shared" si="7240"/>
        <v>1744750</v>
      </c>
      <c r="LS387" s="901">
        <f t="shared" si="7241"/>
        <v>0</v>
      </c>
      <c r="LV387" s="958" t="s">
        <v>1032</v>
      </c>
      <c r="LW387" s="1190" t="s">
        <v>716</v>
      </c>
      <c r="LX387" s="1179" t="s">
        <v>149</v>
      </c>
      <c r="LY387" s="1180">
        <v>7</v>
      </c>
      <c r="LZ387" s="1015">
        <v>51285</v>
      </c>
      <c r="MA387" s="1025">
        <f t="shared" si="7242"/>
        <v>358995</v>
      </c>
      <c r="MB387" s="1016"/>
      <c r="MC387" s="898">
        <f t="shared" si="7243"/>
        <v>1</v>
      </c>
      <c r="MD387" s="898">
        <f t="shared" si="7244"/>
        <v>1</v>
      </c>
      <c r="ME387" s="899">
        <f t="shared" si="7245"/>
        <v>1</v>
      </c>
      <c r="MF387" s="899">
        <f t="shared" si="7246"/>
        <v>1</v>
      </c>
      <c r="MG387" s="899">
        <f t="shared" si="7247"/>
        <v>1</v>
      </c>
      <c r="MH387" s="899">
        <f t="shared" si="7248"/>
        <v>1</v>
      </c>
      <c r="MI387" s="966">
        <f t="shared" si="7249"/>
        <v>358995</v>
      </c>
      <c r="MJ387" s="901">
        <f t="shared" si="7250"/>
        <v>0</v>
      </c>
      <c r="MM387" s="958" t="s">
        <v>1032</v>
      </c>
      <c r="MN387" s="1190" t="s">
        <v>716</v>
      </c>
      <c r="MO387" s="1179" t="s">
        <v>149</v>
      </c>
      <c r="MP387" s="1180">
        <v>7</v>
      </c>
      <c r="MQ387" s="1015">
        <v>250000</v>
      </c>
      <c r="MR387" s="1025">
        <f t="shared" si="7251"/>
        <v>1750000</v>
      </c>
      <c r="MS387" s="1016"/>
      <c r="MT387" s="898">
        <f t="shared" si="7252"/>
        <v>1</v>
      </c>
      <c r="MU387" s="898">
        <f t="shared" si="7253"/>
        <v>1</v>
      </c>
      <c r="MV387" s="899">
        <f t="shared" si="7254"/>
        <v>1</v>
      </c>
      <c r="MW387" s="899">
        <f t="shared" si="7255"/>
        <v>1</v>
      </c>
      <c r="MX387" s="899">
        <f t="shared" si="7256"/>
        <v>1</v>
      </c>
      <c r="MY387" s="899">
        <f t="shared" si="7257"/>
        <v>1</v>
      </c>
      <c r="MZ387" s="966">
        <f t="shared" si="7258"/>
        <v>1750000</v>
      </c>
      <c r="NA387" s="901">
        <f t="shared" si="7259"/>
        <v>0</v>
      </c>
      <c r="ND387" s="975" t="s">
        <v>1032</v>
      </c>
      <c r="NE387" s="976" t="s">
        <v>716</v>
      </c>
      <c r="NF387" s="1175" t="s">
        <v>149</v>
      </c>
      <c r="NG387" s="1176">
        <v>7</v>
      </c>
      <c r="NH387" s="979">
        <v>20160.36</v>
      </c>
      <c r="NI387" s="980">
        <v>141123</v>
      </c>
      <c r="NJ387" s="1016"/>
      <c r="NK387" s="898">
        <f t="shared" si="7260"/>
        <v>1</v>
      </c>
      <c r="NL387" s="898">
        <f t="shared" si="7261"/>
        <v>1</v>
      </c>
      <c r="NM387" s="899">
        <f t="shared" si="7262"/>
        <v>1</v>
      </c>
      <c r="NN387" s="899">
        <f t="shared" si="7263"/>
        <v>1</v>
      </c>
      <c r="NO387" s="899">
        <f t="shared" si="7264"/>
        <v>1</v>
      </c>
      <c r="NP387" s="899">
        <f t="shared" si="7265"/>
        <v>1</v>
      </c>
      <c r="NQ387" s="966">
        <f t="shared" si="7266"/>
        <v>141123</v>
      </c>
      <c r="NR387" s="901">
        <f t="shared" si="7267"/>
        <v>0</v>
      </c>
      <c r="NU387" s="981" t="s">
        <v>1032</v>
      </c>
      <c r="NV387" s="982" t="s">
        <v>716</v>
      </c>
      <c r="NW387" s="1177" t="s">
        <v>149</v>
      </c>
      <c r="NX387" s="1178">
        <v>7</v>
      </c>
      <c r="NY387" s="1022">
        <v>20364</v>
      </c>
      <c r="NZ387" s="986">
        <f t="shared" si="7268"/>
        <v>142548</v>
      </c>
      <c r="OA387" s="1016"/>
      <c r="OB387" s="898">
        <f t="shared" si="7269"/>
        <v>1</v>
      </c>
      <c r="OC387" s="898">
        <f t="shared" si="7270"/>
        <v>1</v>
      </c>
      <c r="OD387" s="899">
        <f t="shared" si="7271"/>
        <v>1</v>
      </c>
      <c r="OE387" s="899">
        <f t="shared" si="7272"/>
        <v>1</v>
      </c>
      <c r="OF387" s="899">
        <f t="shared" si="7273"/>
        <v>1</v>
      </c>
      <c r="OG387" s="899">
        <f t="shared" si="7274"/>
        <v>1</v>
      </c>
      <c r="OH387" s="966">
        <f t="shared" si="7275"/>
        <v>142548</v>
      </c>
      <c r="OI387" s="901">
        <f t="shared" si="7276"/>
        <v>0</v>
      </c>
      <c r="OL387" s="958" t="s">
        <v>1032</v>
      </c>
      <c r="OM387" s="1190" t="s">
        <v>716</v>
      </c>
      <c r="ON387" s="1179" t="s">
        <v>149</v>
      </c>
      <c r="OO387" s="1180">
        <v>7</v>
      </c>
      <c r="OP387" s="1015">
        <v>150117</v>
      </c>
      <c r="OQ387" s="1025">
        <f t="shared" si="7277"/>
        <v>1050819</v>
      </c>
      <c r="OR387" s="1016"/>
      <c r="OS387" s="898">
        <f t="shared" si="7278"/>
        <v>1</v>
      </c>
      <c r="OT387" s="898">
        <f t="shared" si="7279"/>
        <v>1</v>
      </c>
      <c r="OU387" s="899">
        <f t="shared" si="7280"/>
        <v>1</v>
      </c>
      <c r="OV387" s="899">
        <f t="shared" si="7281"/>
        <v>1</v>
      </c>
      <c r="OW387" s="899">
        <f t="shared" si="7282"/>
        <v>1</v>
      </c>
      <c r="OX387" s="899">
        <f t="shared" si="7283"/>
        <v>1</v>
      </c>
      <c r="OY387" s="966">
        <f t="shared" si="7284"/>
        <v>1050819</v>
      </c>
      <c r="OZ387" s="901">
        <f t="shared" si="7285"/>
        <v>0</v>
      </c>
      <c r="PC387" s="958" t="s">
        <v>1032</v>
      </c>
      <c r="PD387" s="1190" t="s">
        <v>716</v>
      </c>
      <c r="PE387" s="1179" t="s">
        <v>149</v>
      </c>
      <c r="PF387" s="1180">
        <v>7</v>
      </c>
      <c r="PG387" s="1023">
        <v>181675</v>
      </c>
      <c r="PH387" s="1029">
        <v>1271725</v>
      </c>
      <c r="PI387" s="1181"/>
      <c r="PJ387" s="898">
        <f t="shared" si="7286"/>
        <v>1</v>
      </c>
      <c r="PK387" s="898">
        <f t="shared" si="7287"/>
        <v>1</v>
      </c>
      <c r="PL387" s="899">
        <f t="shared" si="7288"/>
        <v>1</v>
      </c>
      <c r="PM387" s="899">
        <f t="shared" si="7289"/>
        <v>1</v>
      </c>
      <c r="PN387" s="899">
        <f t="shared" si="7290"/>
        <v>1</v>
      </c>
      <c r="PO387" s="899">
        <f t="shared" si="7291"/>
        <v>1</v>
      </c>
      <c r="PP387" s="966">
        <f t="shared" si="7292"/>
        <v>1271725</v>
      </c>
      <c r="PQ387" s="901">
        <f t="shared" si="7293"/>
        <v>0</v>
      </c>
      <c r="PT387" s="958" t="s">
        <v>1032</v>
      </c>
      <c r="PU387" s="1190" t="s">
        <v>716</v>
      </c>
      <c r="PV387" s="1179" t="s">
        <v>149</v>
      </c>
      <c r="PW387" s="1180">
        <v>7</v>
      </c>
      <c r="PX387" s="1015">
        <v>241750</v>
      </c>
      <c r="PY387" s="1025">
        <f t="shared" si="7294"/>
        <v>1692250</v>
      </c>
      <c r="PZ387" s="1016"/>
      <c r="QA387" s="898">
        <f t="shared" si="7295"/>
        <v>1</v>
      </c>
      <c r="QB387" s="898">
        <f t="shared" si="7296"/>
        <v>1</v>
      </c>
      <c r="QC387" s="899">
        <f t="shared" si="7297"/>
        <v>1</v>
      </c>
      <c r="QD387" s="899">
        <f t="shared" si="7298"/>
        <v>1</v>
      </c>
      <c r="QE387" s="899">
        <f t="shared" si="7299"/>
        <v>1</v>
      </c>
      <c r="QF387" s="899">
        <f t="shared" si="7300"/>
        <v>1</v>
      </c>
      <c r="QG387" s="966">
        <f t="shared" si="7301"/>
        <v>1692250</v>
      </c>
      <c r="QH387" s="901">
        <f t="shared" si="7302"/>
        <v>0</v>
      </c>
      <c r="QK387" s="958" t="s">
        <v>1032</v>
      </c>
      <c r="QL387" s="1190" t="s">
        <v>716</v>
      </c>
      <c r="QM387" s="1179" t="s">
        <v>149</v>
      </c>
      <c r="QN387" s="1180">
        <v>7</v>
      </c>
      <c r="QO387" s="1021">
        <v>250496.24999999997</v>
      </c>
      <c r="QP387" s="1028">
        <f t="shared" si="7303"/>
        <v>1753474</v>
      </c>
      <c r="QQ387" s="1016"/>
      <c r="QR387" s="898">
        <f t="shared" si="7304"/>
        <v>1</v>
      </c>
      <c r="QS387" s="898">
        <f t="shared" si="7305"/>
        <v>1</v>
      </c>
      <c r="QT387" s="899">
        <f t="shared" si="7306"/>
        <v>1</v>
      </c>
      <c r="QU387" s="899">
        <f t="shared" si="7307"/>
        <v>1</v>
      </c>
      <c r="QV387" s="899">
        <f t="shared" si="7308"/>
        <v>1</v>
      </c>
      <c r="QW387" s="899">
        <f t="shared" si="7309"/>
        <v>1</v>
      </c>
      <c r="QX387" s="966">
        <f t="shared" si="7310"/>
        <v>1753474</v>
      </c>
      <c r="QY387" s="901">
        <f t="shared" si="7311"/>
        <v>0</v>
      </c>
      <c r="RB387" s="455"/>
      <c r="RC387" s="428"/>
      <c r="RD387" s="464"/>
      <c r="RE387" s="430"/>
      <c r="RF387" s="440"/>
      <c r="RG387" s="468"/>
      <c r="RH387" s="468"/>
      <c r="RI387" s="898"/>
      <c r="RJ387" s="898"/>
      <c r="RK387" s="934"/>
      <c r="RL387" s="934"/>
      <c r="RM387" s="934"/>
      <c r="RN387" s="934"/>
      <c r="RO387" s="1313"/>
      <c r="RP387" s="936"/>
      <c r="RS387" s="455"/>
      <c r="RT387" s="428"/>
      <c r="RU387" s="464"/>
      <c r="RV387" s="430"/>
      <c r="RW387" s="440"/>
      <c r="RX387" s="468"/>
      <c r="RY387" s="468"/>
      <c r="RZ387" s="898"/>
      <c r="SA387" s="898"/>
      <c r="SB387" s="934"/>
      <c r="SC387" s="934"/>
      <c r="SD387" s="934"/>
      <c r="SE387" s="934"/>
      <c r="SF387" s="1313"/>
      <c r="SG387" s="936"/>
      <c r="SJ387" s="455"/>
      <c r="SK387" s="428"/>
      <c r="SL387" s="464"/>
      <c r="SM387" s="430"/>
      <c r="SN387" s="440"/>
      <c r="SO387" s="468"/>
      <c r="SP387" s="468"/>
      <c r="SQ387" s="898"/>
      <c r="SR387" s="898"/>
      <c r="SS387" s="934"/>
      <c r="ST387" s="934"/>
      <c r="SU387" s="934"/>
      <c r="SV387" s="934"/>
      <c r="SW387" s="1313"/>
      <c r="SX387" s="936"/>
    </row>
    <row r="388" spans="2:518" ht="53.25" customHeight="1" thickTop="1" thickBot="1">
      <c r="B388" s="958" t="s">
        <v>1033</v>
      </c>
      <c r="C388" s="1190" t="s">
        <v>717</v>
      </c>
      <c r="D388" s="1179" t="s">
        <v>149</v>
      </c>
      <c r="E388" s="1180">
        <v>1</v>
      </c>
      <c r="F388" s="1015"/>
      <c r="G388" s="1025">
        <f t="shared" si="7070"/>
        <v>0</v>
      </c>
      <c r="H388" s="1016"/>
      <c r="K388" s="958" t="s">
        <v>1033</v>
      </c>
      <c r="L388" s="1190" t="s">
        <v>717</v>
      </c>
      <c r="M388" s="1179" t="s">
        <v>149</v>
      </c>
      <c r="N388" s="1180">
        <v>1</v>
      </c>
      <c r="O388" s="1017">
        <v>268904</v>
      </c>
      <c r="P388" s="1025">
        <f t="shared" si="7071"/>
        <v>268904</v>
      </c>
      <c r="Q388" s="1016"/>
      <c r="R388" s="898">
        <f t="shared" si="7072"/>
        <v>1</v>
      </c>
      <c r="S388" s="898">
        <f t="shared" si="7073"/>
        <v>1</v>
      </c>
      <c r="T388" s="899">
        <f t="shared" si="7074"/>
        <v>1</v>
      </c>
      <c r="U388" s="899">
        <f t="shared" si="7075"/>
        <v>1</v>
      </c>
      <c r="V388" s="899">
        <f t="shared" si="7076"/>
        <v>1</v>
      </c>
      <c r="W388" s="899">
        <f t="shared" si="7077"/>
        <v>1</v>
      </c>
      <c r="X388" s="966">
        <f t="shared" si="7078"/>
        <v>268904</v>
      </c>
      <c r="Y388" s="901">
        <f t="shared" si="7079"/>
        <v>0</v>
      </c>
      <c r="Z388" s="872"/>
      <c r="AA388" s="872"/>
      <c r="AB388" s="958" t="s">
        <v>1033</v>
      </c>
      <c r="AC388" s="1190" t="s">
        <v>717</v>
      </c>
      <c r="AD388" s="1179" t="s">
        <v>149</v>
      </c>
      <c r="AE388" s="1180">
        <v>1</v>
      </c>
      <c r="AF388" s="1015">
        <v>210000</v>
      </c>
      <c r="AG388" s="1025">
        <f t="shared" si="7080"/>
        <v>210000</v>
      </c>
      <c r="AH388" s="1016"/>
      <c r="AI388" s="898">
        <f t="shared" si="7081"/>
        <v>1</v>
      </c>
      <c r="AJ388" s="898">
        <f t="shared" si="7082"/>
        <v>1</v>
      </c>
      <c r="AK388" s="899">
        <f t="shared" si="7083"/>
        <v>1</v>
      </c>
      <c r="AL388" s="899">
        <f t="shared" si="7084"/>
        <v>1</v>
      </c>
      <c r="AM388" s="899">
        <f t="shared" si="7085"/>
        <v>1</v>
      </c>
      <c r="AN388" s="899">
        <f t="shared" si="7086"/>
        <v>1</v>
      </c>
      <c r="AO388" s="966">
        <f t="shared" si="7087"/>
        <v>210000</v>
      </c>
      <c r="AP388" s="901">
        <f t="shared" si="7088"/>
        <v>0</v>
      </c>
      <c r="AQ388" s="872"/>
      <c r="AR388" s="872"/>
      <c r="AS388" s="958" t="s">
        <v>1033</v>
      </c>
      <c r="AT388" s="1191" t="s">
        <v>717</v>
      </c>
      <c r="AU388" s="1179" t="s">
        <v>149</v>
      </c>
      <c r="AV388" s="1180">
        <v>1</v>
      </c>
      <c r="AW388" s="1019">
        <v>64000</v>
      </c>
      <c r="AX388" s="1026">
        <f t="shared" si="7089"/>
        <v>64000</v>
      </c>
      <c r="AY388" s="1016"/>
      <c r="AZ388" s="898">
        <f t="shared" si="7090"/>
        <v>1</v>
      </c>
      <c r="BA388" s="898">
        <f t="shared" si="7091"/>
        <v>1</v>
      </c>
      <c r="BB388" s="899">
        <f t="shared" si="7092"/>
        <v>1</v>
      </c>
      <c r="BC388" s="899">
        <f t="shared" si="7093"/>
        <v>1</v>
      </c>
      <c r="BD388" s="899">
        <f t="shared" si="7094"/>
        <v>1</v>
      </c>
      <c r="BE388" s="899">
        <f t="shared" si="7095"/>
        <v>1</v>
      </c>
      <c r="BF388" s="966">
        <f t="shared" si="7096"/>
        <v>64000</v>
      </c>
      <c r="BG388" s="901">
        <f t="shared" si="7097"/>
        <v>0</v>
      </c>
      <c r="BJ388" s="958" t="s">
        <v>1033</v>
      </c>
      <c r="BK388" s="1192" t="s">
        <v>717</v>
      </c>
      <c r="BL388" s="1179" t="s">
        <v>149</v>
      </c>
      <c r="BM388" s="1180">
        <v>1</v>
      </c>
      <c r="BN388" s="1015">
        <v>250000</v>
      </c>
      <c r="BO388" s="1025">
        <f t="shared" si="7098"/>
        <v>250000</v>
      </c>
      <c r="BP388" s="1016"/>
      <c r="BQ388" s="898">
        <f t="shared" si="7099"/>
        <v>1</v>
      </c>
      <c r="BR388" s="898">
        <f t="shared" si="7100"/>
        <v>1</v>
      </c>
      <c r="BS388" s="899">
        <f t="shared" si="7101"/>
        <v>1</v>
      </c>
      <c r="BT388" s="899">
        <f t="shared" si="7102"/>
        <v>1</v>
      </c>
      <c r="BU388" s="899">
        <f t="shared" si="7103"/>
        <v>1</v>
      </c>
      <c r="BV388" s="899">
        <f t="shared" si="7104"/>
        <v>1</v>
      </c>
      <c r="BW388" s="966">
        <f t="shared" si="7105"/>
        <v>250000</v>
      </c>
      <c r="BX388" s="901">
        <f t="shared" si="7106"/>
        <v>0</v>
      </c>
      <c r="CA388" s="958" t="s">
        <v>1033</v>
      </c>
      <c r="CB388" s="1190" t="s">
        <v>717</v>
      </c>
      <c r="CC388" s="1179" t="s">
        <v>149</v>
      </c>
      <c r="CD388" s="1180">
        <v>1</v>
      </c>
      <c r="CE388" s="1015">
        <v>261912</v>
      </c>
      <c r="CF388" s="1025">
        <f t="shared" si="7107"/>
        <v>261912</v>
      </c>
      <c r="CG388" s="1016"/>
      <c r="CH388" s="898">
        <f t="shared" si="7108"/>
        <v>1</v>
      </c>
      <c r="CI388" s="898">
        <f t="shared" si="7109"/>
        <v>1</v>
      </c>
      <c r="CJ388" s="899">
        <f t="shared" si="7110"/>
        <v>1</v>
      </c>
      <c r="CK388" s="899">
        <f t="shared" si="7111"/>
        <v>1</v>
      </c>
      <c r="CL388" s="899">
        <f t="shared" si="7112"/>
        <v>1</v>
      </c>
      <c r="CM388" s="899">
        <f t="shared" si="7113"/>
        <v>1</v>
      </c>
      <c r="CN388" s="966">
        <f t="shared" si="7114"/>
        <v>261912</v>
      </c>
      <c r="CO388" s="901">
        <f t="shared" si="7115"/>
        <v>0</v>
      </c>
      <c r="CR388" s="958" t="s">
        <v>1033</v>
      </c>
      <c r="CS388" s="1190" t="s">
        <v>717</v>
      </c>
      <c r="CT388" s="1179" t="s">
        <v>149</v>
      </c>
      <c r="CU388" s="1180">
        <v>1</v>
      </c>
      <c r="CV388" s="1015">
        <v>645000</v>
      </c>
      <c r="CW388" s="1025">
        <f t="shared" si="7116"/>
        <v>645000</v>
      </c>
      <c r="CX388" s="1016"/>
      <c r="CY388" s="898">
        <f t="shared" si="7117"/>
        <v>1</v>
      </c>
      <c r="CZ388" s="898">
        <f t="shared" si="7118"/>
        <v>1</v>
      </c>
      <c r="DA388" s="899">
        <f t="shared" si="7119"/>
        <v>1</v>
      </c>
      <c r="DB388" s="899">
        <f t="shared" si="7120"/>
        <v>1</v>
      </c>
      <c r="DC388" s="899">
        <f t="shared" si="7121"/>
        <v>1</v>
      </c>
      <c r="DD388" s="899">
        <f t="shared" si="7122"/>
        <v>1</v>
      </c>
      <c r="DE388" s="966">
        <f t="shared" si="7123"/>
        <v>645000</v>
      </c>
      <c r="DF388" s="901">
        <f t="shared" si="7124"/>
        <v>0</v>
      </c>
      <c r="DI388" s="958" t="s">
        <v>1033</v>
      </c>
      <c r="DJ388" s="1190" t="s">
        <v>717</v>
      </c>
      <c r="DK388" s="1179" t="s">
        <v>149</v>
      </c>
      <c r="DL388" s="1180">
        <v>1</v>
      </c>
      <c r="DM388" s="1015">
        <v>165663</v>
      </c>
      <c r="DN388" s="1025">
        <f t="shared" si="7125"/>
        <v>165663</v>
      </c>
      <c r="DO388" s="1016"/>
      <c r="DP388" s="898">
        <f t="shared" si="7126"/>
        <v>1</v>
      </c>
      <c r="DQ388" s="898">
        <f t="shared" si="7127"/>
        <v>1</v>
      </c>
      <c r="DR388" s="899">
        <f t="shared" si="7128"/>
        <v>1</v>
      </c>
      <c r="DS388" s="899">
        <f t="shared" si="7129"/>
        <v>1</v>
      </c>
      <c r="DT388" s="899">
        <f t="shared" si="7130"/>
        <v>1</v>
      </c>
      <c r="DU388" s="899">
        <f t="shared" si="7131"/>
        <v>1</v>
      </c>
      <c r="DV388" s="966">
        <f t="shared" si="7132"/>
        <v>165663</v>
      </c>
      <c r="DW388" s="901">
        <f t="shared" si="7133"/>
        <v>0</v>
      </c>
      <c r="DZ388" s="958" t="s">
        <v>1033</v>
      </c>
      <c r="EA388" s="1190" t="s">
        <v>717</v>
      </c>
      <c r="EB388" s="1179" t="s">
        <v>149</v>
      </c>
      <c r="EC388" s="1180">
        <v>1</v>
      </c>
      <c r="ED388" s="1015">
        <v>256000</v>
      </c>
      <c r="EE388" s="1025">
        <f t="shared" si="7134"/>
        <v>256000</v>
      </c>
      <c r="EF388" s="1016"/>
      <c r="EG388" s="898">
        <f t="shared" si="7135"/>
        <v>1</v>
      </c>
      <c r="EH388" s="898">
        <f t="shared" si="7136"/>
        <v>1</v>
      </c>
      <c r="EI388" s="899">
        <f t="shared" si="7137"/>
        <v>1</v>
      </c>
      <c r="EJ388" s="899">
        <f t="shared" si="7138"/>
        <v>1</v>
      </c>
      <c r="EK388" s="899">
        <f t="shared" si="7139"/>
        <v>1</v>
      </c>
      <c r="EL388" s="899">
        <f t="shared" si="7140"/>
        <v>1</v>
      </c>
      <c r="EM388" s="966">
        <f t="shared" si="7141"/>
        <v>256000</v>
      </c>
      <c r="EN388" s="901">
        <f t="shared" si="7142"/>
        <v>0</v>
      </c>
      <c r="EQ388" s="958" t="s">
        <v>1033</v>
      </c>
      <c r="ER388" s="1190" t="s">
        <v>717</v>
      </c>
      <c r="ES388" s="1179" t="s">
        <v>149</v>
      </c>
      <c r="ET388" s="1180">
        <v>1</v>
      </c>
      <c r="EU388" s="1015">
        <v>265000</v>
      </c>
      <c r="EV388" s="1025">
        <f t="shared" si="7143"/>
        <v>265000</v>
      </c>
      <c r="EW388" s="1016"/>
      <c r="EX388" s="898">
        <f t="shared" si="7144"/>
        <v>1</v>
      </c>
      <c r="EY388" s="898">
        <f t="shared" si="7145"/>
        <v>1</v>
      </c>
      <c r="EZ388" s="899">
        <f t="shared" si="7146"/>
        <v>1</v>
      </c>
      <c r="FA388" s="899">
        <f t="shared" si="7147"/>
        <v>1</v>
      </c>
      <c r="FB388" s="899">
        <f t="shared" si="7148"/>
        <v>1</v>
      </c>
      <c r="FC388" s="899">
        <f t="shared" si="7149"/>
        <v>1</v>
      </c>
      <c r="FD388" s="966">
        <f t="shared" si="7150"/>
        <v>265000</v>
      </c>
      <c r="FE388" s="901">
        <f t="shared" si="7151"/>
        <v>0</v>
      </c>
      <c r="FH388" s="958"/>
      <c r="FI388" s="1190"/>
      <c r="FJ388" s="1179"/>
      <c r="FK388" s="1180"/>
      <c r="FL388" s="1015"/>
      <c r="FM388" s="1025">
        <f t="shared" si="7152"/>
        <v>0</v>
      </c>
      <c r="FN388" s="1016"/>
      <c r="FO388" s="898" t="e">
        <f t="shared" si="7153"/>
        <v>#N/A</v>
      </c>
      <c r="FP388" s="898" t="e">
        <f t="shared" si="7154"/>
        <v>#N/A</v>
      </c>
      <c r="FQ388" s="899" t="e">
        <f t="shared" si="7155"/>
        <v>#N/A</v>
      </c>
      <c r="FR388" s="899">
        <f t="shared" si="7156"/>
        <v>0</v>
      </c>
      <c r="FS388" s="899">
        <f t="shared" si="7157"/>
        <v>0</v>
      </c>
      <c r="FT388" s="899" t="e">
        <f t="shared" si="7158"/>
        <v>#N/A</v>
      </c>
      <c r="FU388" s="966">
        <f t="shared" si="7159"/>
        <v>0</v>
      </c>
      <c r="FV388" s="901">
        <f t="shared" si="7160"/>
        <v>0</v>
      </c>
      <c r="FY388" s="958" t="s">
        <v>1033</v>
      </c>
      <c r="FZ388" s="1190" t="s">
        <v>717</v>
      </c>
      <c r="GA388" s="1179" t="s">
        <v>149</v>
      </c>
      <c r="GB388" s="1180">
        <v>1</v>
      </c>
      <c r="GC388" s="1017">
        <v>268904</v>
      </c>
      <c r="GD388" s="1025">
        <f t="shared" si="7161"/>
        <v>268904</v>
      </c>
      <c r="GE388" s="1016"/>
      <c r="GF388" s="898">
        <f t="shared" si="7162"/>
        <v>1</v>
      </c>
      <c r="GG388" s="898">
        <f t="shared" si="7163"/>
        <v>1</v>
      </c>
      <c r="GH388" s="899">
        <f t="shared" si="7164"/>
        <v>1</v>
      </c>
      <c r="GI388" s="899">
        <f t="shared" si="7165"/>
        <v>1</v>
      </c>
      <c r="GJ388" s="899">
        <f t="shared" si="7166"/>
        <v>1</v>
      </c>
      <c r="GK388" s="899">
        <f t="shared" si="7167"/>
        <v>1</v>
      </c>
      <c r="GL388" s="966">
        <f t="shared" si="7168"/>
        <v>268904</v>
      </c>
      <c r="GM388" s="901">
        <f t="shared" si="7169"/>
        <v>0</v>
      </c>
      <c r="GP388" s="958" t="s">
        <v>1033</v>
      </c>
      <c r="GQ388" s="1190" t="s">
        <v>717</v>
      </c>
      <c r="GR388" s="1179" t="s">
        <v>149</v>
      </c>
      <c r="GS388" s="1180">
        <v>1</v>
      </c>
      <c r="GT388" s="1015">
        <v>263500</v>
      </c>
      <c r="GU388" s="1025">
        <f t="shared" si="7170"/>
        <v>263500</v>
      </c>
      <c r="GV388" s="1016"/>
      <c r="GW388" s="898">
        <f t="shared" si="7171"/>
        <v>1</v>
      </c>
      <c r="GX388" s="898">
        <f t="shared" si="7172"/>
        <v>1</v>
      </c>
      <c r="GY388" s="899">
        <f t="shared" si="7173"/>
        <v>1</v>
      </c>
      <c r="GZ388" s="899">
        <f t="shared" si="7174"/>
        <v>1</v>
      </c>
      <c r="HA388" s="899">
        <f t="shared" si="7175"/>
        <v>1</v>
      </c>
      <c r="HB388" s="899">
        <f t="shared" si="7176"/>
        <v>1</v>
      </c>
      <c r="HC388" s="966">
        <f t="shared" si="7177"/>
        <v>263500</v>
      </c>
      <c r="HD388" s="901">
        <f t="shared" si="7178"/>
        <v>0</v>
      </c>
      <c r="HG388" s="958" t="s">
        <v>1033</v>
      </c>
      <c r="HH388" s="1190" t="s">
        <v>717</v>
      </c>
      <c r="HI388" s="1179" t="s">
        <v>149</v>
      </c>
      <c r="HJ388" s="1180">
        <v>1</v>
      </c>
      <c r="HK388" s="1015">
        <v>185812</v>
      </c>
      <c r="HL388" s="1025">
        <f t="shared" si="7179"/>
        <v>185812</v>
      </c>
      <c r="HM388" s="1016"/>
      <c r="HN388" s="898">
        <f t="shared" si="7180"/>
        <v>1</v>
      </c>
      <c r="HO388" s="898">
        <f t="shared" si="7181"/>
        <v>1</v>
      </c>
      <c r="HP388" s="899">
        <f t="shared" si="7182"/>
        <v>1</v>
      </c>
      <c r="HQ388" s="899">
        <f t="shared" si="7183"/>
        <v>1</v>
      </c>
      <c r="HR388" s="899">
        <f t="shared" si="7184"/>
        <v>1</v>
      </c>
      <c r="HS388" s="899">
        <f t="shared" si="7185"/>
        <v>1</v>
      </c>
      <c r="HT388" s="966">
        <f t="shared" si="7186"/>
        <v>185812</v>
      </c>
      <c r="HU388" s="901">
        <f t="shared" si="7187"/>
        <v>0</v>
      </c>
      <c r="HX388" s="958" t="s">
        <v>1033</v>
      </c>
      <c r="HY388" s="1190" t="s">
        <v>717</v>
      </c>
      <c r="HZ388" s="1179" t="s">
        <v>149</v>
      </c>
      <c r="IA388" s="1180">
        <v>1</v>
      </c>
      <c r="IB388" s="1020">
        <v>176000</v>
      </c>
      <c r="IC388" s="1027">
        <f t="shared" si="7188"/>
        <v>176000</v>
      </c>
      <c r="ID388" s="1016"/>
      <c r="IE388" s="898">
        <f t="shared" si="7189"/>
        <v>1</v>
      </c>
      <c r="IF388" s="898">
        <f t="shared" si="7190"/>
        <v>1</v>
      </c>
      <c r="IG388" s="899">
        <f t="shared" si="7191"/>
        <v>1</v>
      </c>
      <c r="IH388" s="899">
        <f t="shared" si="7192"/>
        <v>1</v>
      </c>
      <c r="II388" s="899">
        <f t="shared" si="7193"/>
        <v>1</v>
      </c>
      <c r="IJ388" s="899">
        <f t="shared" si="7194"/>
        <v>1</v>
      </c>
      <c r="IK388" s="966">
        <f t="shared" si="7195"/>
        <v>176000</v>
      </c>
      <c r="IL388" s="901">
        <f t="shared" si="7196"/>
        <v>0</v>
      </c>
      <c r="IO388" s="958" t="s">
        <v>1033</v>
      </c>
      <c r="IP388" s="1190" t="s">
        <v>717</v>
      </c>
      <c r="IQ388" s="1179" t="s">
        <v>149</v>
      </c>
      <c r="IR388" s="1180">
        <v>1</v>
      </c>
      <c r="IS388" s="1015">
        <v>379715</v>
      </c>
      <c r="IT388" s="1025">
        <f t="shared" si="7197"/>
        <v>379715</v>
      </c>
      <c r="IU388" s="1016"/>
      <c r="IV388" s="898">
        <f t="shared" si="7198"/>
        <v>1</v>
      </c>
      <c r="IW388" s="898">
        <f t="shared" si="7199"/>
        <v>1</v>
      </c>
      <c r="IX388" s="899">
        <f t="shared" si="7200"/>
        <v>1</v>
      </c>
      <c r="IY388" s="899">
        <f t="shared" si="7201"/>
        <v>1</v>
      </c>
      <c r="IZ388" s="899">
        <f t="shared" si="7202"/>
        <v>1</v>
      </c>
      <c r="JA388" s="899">
        <f t="shared" si="7203"/>
        <v>1</v>
      </c>
      <c r="JB388" s="966">
        <f t="shared" si="7204"/>
        <v>379715</v>
      </c>
      <c r="JC388" s="901">
        <f t="shared" si="7205"/>
        <v>0</v>
      </c>
      <c r="JF388" s="958" t="s">
        <v>1033</v>
      </c>
      <c r="JG388" s="1190" t="s">
        <v>717</v>
      </c>
      <c r="JH388" s="1179" t="s">
        <v>149</v>
      </c>
      <c r="JI388" s="1180">
        <v>1</v>
      </c>
      <c r="JJ388" s="1015">
        <v>220000</v>
      </c>
      <c r="JK388" s="1025">
        <f t="shared" si="7206"/>
        <v>220000</v>
      </c>
      <c r="JL388" s="1016"/>
      <c r="JM388" s="898">
        <f t="shared" si="7207"/>
        <v>1</v>
      </c>
      <c r="JN388" s="898">
        <f t="shared" si="7208"/>
        <v>1</v>
      </c>
      <c r="JO388" s="899">
        <f t="shared" si="7209"/>
        <v>1</v>
      </c>
      <c r="JP388" s="899">
        <f t="shared" si="7210"/>
        <v>1</v>
      </c>
      <c r="JQ388" s="899">
        <f t="shared" si="7211"/>
        <v>1</v>
      </c>
      <c r="JR388" s="899">
        <f t="shared" si="7212"/>
        <v>1</v>
      </c>
      <c r="JS388" s="966">
        <f t="shared" si="7213"/>
        <v>220000</v>
      </c>
      <c r="JT388" s="901">
        <f t="shared" si="7214"/>
        <v>0</v>
      </c>
      <c r="JW388" s="958" t="s">
        <v>1033</v>
      </c>
      <c r="JX388" s="1190" t="s">
        <v>717</v>
      </c>
      <c r="JY388" s="1179" t="s">
        <v>149</v>
      </c>
      <c r="JZ388" s="1180">
        <v>1</v>
      </c>
      <c r="KA388" s="1015">
        <v>231637.88985000001</v>
      </c>
      <c r="KB388" s="1025">
        <f t="shared" si="7215"/>
        <v>231638</v>
      </c>
      <c r="KC388" s="1016"/>
      <c r="KD388" s="898">
        <f t="shared" si="7216"/>
        <v>1</v>
      </c>
      <c r="KE388" s="898">
        <f t="shared" si="7217"/>
        <v>1</v>
      </c>
      <c r="KF388" s="899">
        <f t="shared" si="7218"/>
        <v>1</v>
      </c>
      <c r="KG388" s="899">
        <f t="shared" si="7219"/>
        <v>1</v>
      </c>
      <c r="KH388" s="899">
        <f t="shared" si="7220"/>
        <v>1</v>
      </c>
      <c r="KI388" s="899">
        <f t="shared" si="7221"/>
        <v>1</v>
      </c>
      <c r="KJ388" s="966">
        <f t="shared" si="7222"/>
        <v>231638</v>
      </c>
      <c r="KK388" s="901">
        <f t="shared" si="7223"/>
        <v>0</v>
      </c>
      <c r="KN388" s="958" t="s">
        <v>1033</v>
      </c>
      <c r="KO388" s="1190" t="s">
        <v>717</v>
      </c>
      <c r="KP388" s="1179" t="s">
        <v>149</v>
      </c>
      <c r="KQ388" s="1180">
        <v>1</v>
      </c>
      <c r="KR388" s="1015">
        <v>296450</v>
      </c>
      <c r="KS388" s="1025">
        <f t="shared" si="7224"/>
        <v>296450</v>
      </c>
      <c r="KT388" s="1016"/>
      <c r="KU388" s="898">
        <f t="shared" si="7225"/>
        <v>1</v>
      </c>
      <c r="KV388" s="898">
        <f t="shared" si="7226"/>
        <v>1</v>
      </c>
      <c r="KW388" s="899">
        <f t="shared" si="7227"/>
        <v>1</v>
      </c>
      <c r="KX388" s="899">
        <f t="shared" si="7228"/>
        <v>1</v>
      </c>
      <c r="KY388" s="899">
        <f t="shared" si="7229"/>
        <v>1</v>
      </c>
      <c r="KZ388" s="899">
        <f t="shared" si="7230"/>
        <v>1</v>
      </c>
      <c r="LA388" s="966">
        <f t="shared" si="7231"/>
        <v>296450</v>
      </c>
      <c r="LB388" s="901">
        <f t="shared" si="7232"/>
        <v>0</v>
      </c>
      <c r="LE388" s="958" t="s">
        <v>1033</v>
      </c>
      <c r="LF388" s="1190" t="s">
        <v>717</v>
      </c>
      <c r="LG388" s="1179" t="s">
        <v>149</v>
      </c>
      <c r="LH388" s="1180">
        <v>1</v>
      </c>
      <c r="LI388" s="1021">
        <v>249250</v>
      </c>
      <c r="LJ388" s="1028">
        <f t="shared" si="7233"/>
        <v>249250</v>
      </c>
      <c r="LK388" s="1016"/>
      <c r="LL388" s="898">
        <f t="shared" si="7234"/>
        <v>1</v>
      </c>
      <c r="LM388" s="898">
        <f t="shared" si="7235"/>
        <v>1</v>
      </c>
      <c r="LN388" s="899">
        <f t="shared" si="7236"/>
        <v>1</v>
      </c>
      <c r="LO388" s="899">
        <f t="shared" si="7237"/>
        <v>1</v>
      </c>
      <c r="LP388" s="899">
        <f t="shared" si="7238"/>
        <v>1</v>
      </c>
      <c r="LQ388" s="899">
        <f t="shared" si="7239"/>
        <v>1</v>
      </c>
      <c r="LR388" s="966">
        <f t="shared" si="7240"/>
        <v>249250</v>
      </c>
      <c r="LS388" s="901">
        <f t="shared" si="7241"/>
        <v>0</v>
      </c>
      <c r="LV388" s="958" t="s">
        <v>1033</v>
      </c>
      <c r="LW388" s="1190" t="s">
        <v>717</v>
      </c>
      <c r="LX388" s="1179" t="s">
        <v>149</v>
      </c>
      <c r="LY388" s="1180">
        <v>1</v>
      </c>
      <c r="LZ388" s="1015">
        <v>47320</v>
      </c>
      <c r="MA388" s="1025">
        <f t="shared" si="7242"/>
        <v>47320</v>
      </c>
      <c r="MB388" s="1016"/>
      <c r="MC388" s="898">
        <f t="shared" si="7243"/>
        <v>1</v>
      </c>
      <c r="MD388" s="898">
        <f t="shared" si="7244"/>
        <v>1</v>
      </c>
      <c r="ME388" s="899">
        <f t="shared" si="7245"/>
        <v>1</v>
      </c>
      <c r="MF388" s="899">
        <f t="shared" si="7246"/>
        <v>1</v>
      </c>
      <c r="MG388" s="899">
        <f t="shared" si="7247"/>
        <v>1</v>
      </c>
      <c r="MH388" s="899">
        <f t="shared" si="7248"/>
        <v>1</v>
      </c>
      <c r="MI388" s="966">
        <f t="shared" si="7249"/>
        <v>47320</v>
      </c>
      <c r="MJ388" s="901">
        <f t="shared" si="7250"/>
        <v>0</v>
      </c>
      <c r="MM388" s="958" t="s">
        <v>1033</v>
      </c>
      <c r="MN388" s="1190" t="s">
        <v>717</v>
      </c>
      <c r="MO388" s="1179" t="s">
        <v>149</v>
      </c>
      <c r="MP388" s="1180">
        <v>1</v>
      </c>
      <c r="MQ388" s="1015">
        <v>250000</v>
      </c>
      <c r="MR388" s="1025">
        <f t="shared" si="7251"/>
        <v>250000</v>
      </c>
      <c r="MS388" s="1016"/>
      <c r="MT388" s="898">
        <f t="shared" si="7252"/>
        <v>1</v>
      </c>
      <c r="MU388" s="898">
        <f t="shared" si="7253"/>
        <v>1</v>
      </c>
      <c r="MV388" s="899">
        <f t="shared" si="7254"/>
        <v>1</v>
      </c>
      <c r="MW388" s="899">
        <f t="shared" si="7255"/>
        <v>1</v>
      </c>
      <c r="MX388" s="899">
        <f t="shared" si="7256"/>
        <v>1</v>
      </c>
      <c r="MY388" s="899">
        <f t="shared" si="7257"/>
        <v>1</v>
      </c>
      <c r="MZ388" s="966">
        <f t="shared" si="7258"/>
        <v>250000</v>
      </c>
      <c r="NA388" s="901">
        <f t="shared" si="7259"/>
        <v>0</v>
      </c>
      <c r="ND388" s="975" t="s">
        <v>1033</v>
      </c>
      <c r="NE388" s="976" t="s">
        <v>717</v>
      </c>
      <c r="NF388" s="1175" t="s">
        <v>149</v>
      </c>
      <c r="NG388" s="1176">
        <v>1</v>
      </c>
      <c r="NH388" s="979">
        <v>32238.36</v>
      </c>
      <c r="NI388" s="980">
        <v>32238</v>
      </c>
      <c r="NJ388" s="1016"/>
      <c r="NK388" s="898">
        <f t="shared" si="7260"/>
        <v>1</v>
      </c>
      <c r="NL388" s="898">
        <f t="shared" si="7261"/>
        <v>1</v>
      </c>
      <c r="NM388" s="899">
        <f t="shared" si="7262"/>
        <v>1</v>
      </c>
      <c r="NN388" s="899">
        <f t="shared" si="7263"/>
        <v>1</v>
      </c>
      <c r="NO388" s="899">
        <f t="shared" si="7264"/>
        <v>1</v>
      </c>
      <c r="NP388" s="899">
        <f t="shared" si="7265"/>
        <v>1</v>
      </c>
      <c r="NQ388" s="966">
        <f t="shared" si="7266"/>
        <v>32238</v>
      </c>
      <c r="NR388" s="901">
        <f t="shared" si="7267"/>
        <v>0</v>
      </c>
      <c r="NU388" s="981" t="s">
        <v>1033</v>
      </c>
      <c r="NV388" s="982" t="s">
        <v>717</v>
      </c>
      <c r="NW388" s="1177" t="s">
        <v>149</v>
      </c>
      <c r="NX388" s="1178">
        <v>1</v>
      </c>
      <c r="NY388" s="1022">
        <v>32564</v>
      </c>
      <c r="NZ388" s="986">
        <f t="shared" si="7268"/>
        <v>32564</v>
      </c>
      <c r="OA388" s="1016"/>
      <c r="OB388" s="898">
        <f t="shared" si="7269"/>
        <v>1</v>
      </c>
      <c r="OC388" s="898">
        <f t="shared" si="7270"/>
        <v>1</v>
      </c>
      <c r="OD388" s="899">
        <f t="shared" si="7271"/>
        <v>1</v>
      </c>
      <c r="OE388" s="899">
        <f t="shared" si="7272"/>
        <v>1</v>
      </c>
      <c r="OF388" s="899">
        <f t="shared" si="7273"/>
        <v>1</v>
      </c>
      <c r="OG388" s="899">
        <f t="shared" si="7274"/>
        <v>1</v>
      </c>
      <c r="OH388" s="966">
        <f t="shared" si="7275"/>
        <v>32564</v>
      </c>
      <c r="OI388" s="901">
        <f t="shared" si="7276"/>
        <v>0</v>
      </c>
      <c r="OL388" s="958" t="s">
        <v>1033</v>
      </c>
      <c r="OM388" s="1190" t="s">
        <v>717</v>
      </c>
      <c r="ON388" s="1179" t="s">
        <v>149</v>
      </c>
      <c r="OO388" s="1180">
        <v>1</v>
      </c>
      <c r="OP388" s="1015">
        <v>150117</v>
      </c>
      <c r="OQ388" s="1025">
        <f t="shared" si="7277"/>
        <v>150117</v>
      </c>
      <c r="OR388" s="1016"/>
      <c r="OS388" s="898">
        <f t="shared" si="7278"/>
        <v>1</v>
      </c>
      <c r="OT388" s="898">
        <f t="shared" si="7279"/>
        <v>1</v>
      </c>
      <c r="OU388" s="899">
        <f t="shared" si="7280"/>
        <v>1</v>
      </c>
      <c r="OV388" s="899">
        <f t="shared" si="7281"/>
        <v>1</v>
      </c>
      <c r="OW388" s="899">
        <f t="shared" si="7282"/>
        <v>1</v>
      </c>
      <c r="OX388" s="899">
        <f t="shared" si="7283"/>
        <v>1</v>
      </c>
      <c r="OY388" s="966">
        <f t="shared" si="7284"/>
        <v>150117</v>
      </c>
      <c r="OZ388" s="901">
        <f t="shared" si="7285"/>
        <v>0</v>
      </c>
      <c r="PC388" s="958" t="s">
        <v>1033</v>
      </c>
      <c r="PD388" s="1190" t="s">
        <v>717</v>
      </c>
      <c r="PE388" s="1179" t="s">
        <v>149</v>
      </c>
      <c r="PF388" s="1180">
        <v>1</v>
      </c>
      <c r="PG388" s="1023">
        <v>177450</v>
      </c>
      <c r="PH388" s="1029">
        <v>177450</v>
      </c>
      <c r="PI388" s="1181"/>
      <c r="PJ388" s="898">
        <f t="shared" si="7286"/>
        <v>1</v>
      </c>
      <c r="PK388" s="898">
        <f t="shared" si="7287"/>
        <v>1</v>
      </c>
      <c r="PL388" s="899">
        <f t="shared" si="7288"/>
        <v>1</v>
      </c>
      <c r="PM388" s="899">
        <f t="shared" si="7289"/>
        <v>1</v>
      </c>
      <c r="PN388" s="899">
        <f t="shared" si="7290"/>
        <v>1</v>
      </c>
      <c r="PO388" s="899">
        <f t="shared" si="7291"/>
        <v>1</v>
      </c>
      <c r="PP388" s="966">
        <f t="shared" si="7292"/>
        <v>177450</v>
      </c>
      <c r="PQ388" s="901">
        <f t="shared" si="7293"/>
        <v>0</v>
      </c>
      <c r="PT388" s="958" t="s">
        <v>1033</v>
      </c>
      <c r="PU388" s="1190" t="s">
        <v>717</v>
      </c>
      <c r="PV388" s="1179" t="s">
        <v>149</v>
      </c>
      <c r="PW388" s="1180">
        <v>1</v>
      </c>
      <c r="PX388" s="1015">
        <v>263175</v>
      </c>
      <c r="PY388" s="1025">
        <f t="shared" si="7294"/>
        <v>263175</v>
      </c>
      <c r="PZ388" s="1016"/>
      <c r="QA388" s="898">
        <f t="shared" si="7295"/>
        <v>1</v>
      </c>
      <c r="QB388" s="898">
        <f t="shared" si="7296"/>
        <v>1</v>
      </c>
      <c r="QC388" s="899">
        <f t="shared" si="7297"/>
        <v>1</v>
      </c>
      <c r="QD388" s="899">
        <f t="shared" si="7298"/>
        <v>1</v>
      </c>
      <c r="QE388" s="899">
        <f t="shared" si="7299"/>
        <v>1</v>
      </c>
      <c r="QF388" s="899">
        <f t="shared" si="7300"/>
        <v>1</v>
      </c>
      <c r="QG388" s="966">
        <f t="shared" si="7301"/>
        <v>263175</v>
      </c>
      <c r="QH388" s="901">
        <f t="shared" si="7302"/>
        <v>0</v>
      </c>
      <c r="QK388" s="958" t="s">
        <v>1033</v>
      </c>
      <c r="QL388" s="1190" t="s">
        <v>717</v>
      </c>
      <c r="QM388" s="1179" t="s">
        <v>149</v>
      </c>
      <c r="QN388" s="1180">
        <v>1</v>
      </c>
      <c r="QO388" s="1021">
        <v>250496.24999999997</v>
      </c>
      <c r="QP388" s="1028">
        <f t="shared" si="7303"/>
        <v>250496</v>
      </c>
      <c r="QQ388" s="1016"/>
      <c r="QR388" s="898">
        <f t="shared" si="7304"/>
        <v>1</v>
      </c>
      <c r="QS388" s="898">
        <f t="shared" si="7305"/>
        <v>1</v>
      </c>
      <c r="QT388" s="899">
        <f t="shared" si="7306"/>
        <v>1</v>
      </c>
      <c r="QU388" s="899">
        <f t="shared" si="7307"/>
        <v>1</v>
      </c>
      <c r="QV388" s="899">
        <f t="shared" si="7308"/>
        <v>1</v>
      </c>
      <c r="QW388" s="899">
        <f t="shared" si="7309"/>
        <v>1</v>
      </c>
      <c r="QX388" s="966">
        <f t="shared" si="7310"/>
        <v>250496</v>
      </c>
      <c r="QY388" s="901">
        <f t="shared" si="7311"/>
        <v>0</v>
      </c>
      <c r="RB388" s="455"/>
      <c r="RC388" s="428"/>
      <c r="RD388" s="464"/>
      <c r="RE388" s="430"/>
      <c r="RF388" s="440"/>
      <c r="RG388" s="468"/>
      <c r="RH388" s="468"/>
      <c r="RI388" s="898"/>
      <c r="RJ388" s="898"/>
      <c r="RK388" s="934"/>
      <c r="RL388" s="934"/>
      <c r="RM388" s="934"/>
      <c r="RN388" s="934"/>
      <c r="RO388" s="1313"/>
      <c r="RP388" s="936"/>
      <c r="RS388" s="455"/>
      <c r="RT388" s="428"/>
      <c r="RU388" s="464"/>
      <c r="RV388" s="430"/>
      <c r="RW388" s="440"/>
      <c r="RX388" s="468"/>
      <c r="RY388" s="468"/>
      <c r="RZ388" s="898"/>
      <c r="SA388" s="898"/>
      <c r="SB388" s="934"/>
      <c r="SC388" s="934"/>
      <c r="SD388" s="934"/>
      <c r="SE388" s="934"/>
      <c r="SF388" s="1313"/>
      <c r="SG388" s="936"/>
      <c r="SJ388" s="455"/>
      <c r="SK388" s="428"/>
      <c r="SL388" s="464"/>
      <c r="SM388" s="430"/>
      <c r="SN388" s="440"/>
      <c r="SO388" s="468"/>
      <c r="SP388" s="468"/>
      <c r="SQ388" s="898"/>
      <c r="SR388" s="898"/>
      <c r="SS388" s="934"/>
      <c r="ST388" s="934"/>
      <c r="SU388" s="934"/>
      <c r="SV388" s="934"/>
      <c r="SW388" s="1313"/>
      <c r="SX388" s="936"/>
    </row>
    <row r="389" spans="2:518" ht="49.5" customHeight="1" thickTop="1" thickBot="1">
      <c r="B389" s="958" t="s">
        <v>1034</v>
      </c>
      <c r="C389" s="1190" t="s">
        <v>718</v>
      </c>
      <c r="D389" s="1179" t="s">
        <v>149</v>
      </c>
      <c r="E389" s="1180">
        <v>1</v>
      </c>
      <c r="F389" s="1015"/>
      <c r="G389" s="1025">
        <f t="shared" si="7070"/>
        <v>0</v>
      </c>
      <c r="H389" s="1016"/>
      <c r="K389" s="958" t="s">
        <v>1034</v>
      </c>
      <c r="L389" s="1190" t="s">
        <v>718</v>
      </c>
      <c r="M389" s="1179" t="s">
        <v>149</v>
      </c>
      <c r="N389" s="1180">
        <v>1</v>
      </c>
      <c r="O389" s="1017">
        <v>207968</v>
      </c>
      <c r="P389" s="1025">
        <f t="shared" si="7071"/>
        <v>207968</v>
      </c>
      <c r="Q389" s="1016"/>
      <c r="R389" s="898">
        <f t="shared" si="7072"/>
        <v>1</v>
      </c>
      <c r="S389" s="898">
        <f t="shared" si="7073"/>
        <v>1</v>
      </c>
      <c r="T389" s="899">
        <f t="shared" si="7074"/>
        <v>1</v>
      </c>
      <c r="U389" s="899">
        <f t="shared" si="7075"/>
        <v>1</v>
      </c>
      <c r="V389" s="899">
        <f t="shared" si="7076"/>
        <v>1</v>
      </c>
      <c r="W389" s="899">
        <f t="shared" si="7077"/>
        <v>1</v>
      </c>
      <c r="X389" s="966">
        <f t="shared" si="7078"/>
        <v>207968</v>
      </c>
      <c r="Y389" s="901">
        <f t="shared" si="7079"/>
        <v>0</v>
      </c>
      <c r="Z389" s="872"/>
      <c r="AA389" s="872"/>
      <c r="AB389" s="958" t="s">
        <v>1034</v>
      </c>
      <c r="AC389" s="1190" t="s">
        <v>718</v>
      </c>
      <c r="AD389" s="1179" t="s">
        <v>149</v>
      </c>
      <c r="AE389" s="1180">
        <v>1</v>
      </c>
      <c r="AF389" s="1015">
        <v>185000</v>
      </c>
      <c r="AG389" s="1025">
        <f t="shared" si="7080"/>
        <v>185000</v>
      </c>
      <c r="AH389" s="1016"/>
      <c r="AI389" s="898">
        <f t="shared" si="7081"/>
        <v>1</v>
      </c>
      <c r="AJ389" s="898">
        <f t="shared" si="7082"/>
        <v>1</v>
      </c>
      <c r="AK389" s="899">
        <f t="shared" si="7083"/>
        <v>1</v>
      </c>
      <c r="AL389" s="899">
        <f t="shared" si="7084"/>
        <v>1</v>
      </c>
      <c r="AM389" s="899">
        <f t="shared" si="7085"/>
        <v>1</v>
      </c>
      <c r="AN389" s="899">
        <f t="shared" si="7086"/>
        <v>1</v>
      </c>
      <c r="AO389" s="966">
        <f t="shared" si="7087"/>
        <v>185000</v>
      </c>
      <c r="AP389" s="901">
        <f t="shared" si="7088"/>
        <v>0</v>
      </c>
      <c r="AQ389" s="872"/>
      <c r="AR389" s="872"/>
      <c r="AS389" s="958" t="s">
        <v>1034</v>
      </c>
      <c r="AT389" s="1191" t="s">
        <v>718</v>
      </c>
      <c r="AU389" s="1179" t="s">
        <v>149</v>
      </c>
      <c r="AV389" s="1180">
        <v>1</v>
      </c>
      <c r="AW389" s="1019">
        <v>60000</v>
      </c>
      <c r="AX389" s="1026">
        <f t="shared" si="7089"/>
        <v>60000</v>
      </c>
      <c r="AY389" s="1016"/>
      <c r="AZ389" s="898">
        <f t="shared" si="7090"/>
        <v>1</v>
      </c>
      <c r="BA389" s="898">
        <f t="shared" si="7091"/>
        <v>1</v>
      </c>
      <c r="BB389" s="899">
        <f t="shared" si="7092"/>
        <v>1</v>
      </c>
      <c r="BC389" s="899">
        <f t="shared" si="7093"/>
        <v>1</v>
      </c>
      <c r="BD389" s="899">
        <f t="shared" si="7094"/>
        <v>1</v>
      </c>
      <c r="BE389" s="899">
        <f t="shared" si="7095"/>
        <v>1</v>
      </c>
      <c r="BF389" s="966">
        <f t="shared" si="7096"/>
        <v>60000</v>
      </c>
      <c r="BG389" s="901">
        <f t="shared" si="7097"/>
        <v>0</v>
      </c>
      <c r="BJ389" s="958" t="s">
        <v>1034</v>
      </c>
      <c r="BK389" s="1190" t="s">
        <v>718</v>
      </c>
      <c r="BL389" s="1179" t="s">
        <v>149</v>
      </c>
      <c r="BM389" s="1180">
        <v>1</v>
      </c>
      <c r="BN389" s="1015">
        <v>82000</v>
      </c>
      <c r="BO389" s="1025">
        <f t="shared" si="7098"/>
        <v>82000</v>
      </c>
      <c r="BP389" s="1016"/>
      <c r="BQ389" s="898">
        <f t="shared" si="7099"/>
        <v>1</v>
      </c>
      <c r="BR389" s="898">
        <f t="shared" si="7100"/>
        <v>1</v>
      </c>
      <c r="BS389" s="899">
        <f t="shared" si="7101"/>
        <v>1</v>
      </c>
      <c r="BT389" s="899">
        <f t="shared" si="7102"/>
        <v>1</v>
      </c>
      <c r="BU389" s="899">
        <f t="shared" si="7103"/>
        <v>1</v>
      </c>
      <c r="BV389" s="899">
        <f t="shared" si="7104"/>
        <v>1</v>
      </c>
      <c r="BW389" s="966">
        <f t="shared" si="7105"/>
        <v>82000</v>
      </c>
      <c r="BX389" s="901">
        <f t="shared" si="7106"/>
        <v>0</v>
      </c>
      <c r="CA389" s="958" t="s">
        <v>1034</v>
      </c>
      <c r="CB389" s="1190" t="s">
        <v>718</v>
      </c>
      <c r="CC389" s="1179" t="s">
        <v>149</v>
      </c>
      <c r="CD389" s="1180">
        <v>1</v>
      </c>
      <c r="CE389" s="1015">
        <v>202560</v>
      </c>
      <c r="CF389" s="1025">
        <f t="shared" si="7107"/>
        <v>202560</v>
      </c>
      <c r="CG389" s="1016"/>
      <c r="CH389" s="898">
        <f t="shared" si="7108"/>
        <v>1</v>
      </c>
      <c r="CI389" s="898">
        <f t="shared" si="7109"/>
        <v>1</v>
      </c>
      <c r="CJ389" s="899">
        <f t="shared" si="7110"/>
        <v>1</v>
      </c>
      <c r="CK389" s="899">
        <f t="shared" si="7111"/>
        <v>1</v>
      </c>
      <c r="CL389" s="899">
        <f t="shared" si="7112"/>
        <v>1</v>
      </c>
      <c r="CM389" s="899">
        <f t="shared" si="7113"/>
        <v>1</v>
      </c>
      <c r="CN389" s="966">
        <f t="shared" si="7114"/>
        <v>202560</v>
      </c>
      <c r="CO389" s="901">
        <f t="shared" si="7115"/>
        <v>0</v>
      </c>
      <c r="CR389" s="958" t="s">
        <v>1034</v>
      </c>
      <c r="CS389" s="1190" t="s">
        <v>718</v>
      </c>
      <c r="CT389" s="1179" t="s">
        <v>149</v>
      </c>
      <c r="CU389" s="1180">
        <v>1</v>
      </c>
      <c r="CV389" s="1015">
        <v>638000</v>
      </c>
      <c r="CW389" s="1025">
        <f t="shared" si="7116"/>
        <v>638000</v>
      </c>
      <c r="CX389" s="1016"/>
      <c r="CY389" s="898">
        <f t="shared" si="7117"/>
        <v>1</v>
      </c>
      <c r="CZ389" s="898">
        <f t="shared" si="7118"/>
        <v>1</v>
      </c>
      <c r="DA389" s="899">
        <f t="shared" si="7119"/>
        <v>1</v>
      </c>
      <c r="DB389" s="899">
        <f t="shared" si="7120"/>
        <v>1</v>
      </c>
      <c r="DC389" s="899">
        <f t="shared" si="7121"/>
        <v>1</v>
      </c>
      <c r="DD389" s="899">
        <f t="shared" si="7122"/>
        <v>1</v>
      </c>
      <c r="DE389" s="966">
        <f t="shared" si="7123"/>
        <v>638000</v>
      </c>
      <c r="DF389" s="901">
        <f t="shared" si="7124"/>
        <v>0</v>
      </c>
      <c r="DI389" s="958" t="s">
        <v>1034</v>
      </c>
      <c r="DJ389" s="1190" t="s">
        <v>718</v>
      </c>
      <c r="DK389" s="1179" t="s">
        <v>149</v>
      </c>
      <c r="DL389" s="1180">
        <v>1</v>
      </c>
      <c r="DM389" s="1015">
        <v>115554</v>
      </c>
      <c r="DN389" s="1025">
        <f t="shared" si="7125"/>
        <v>115554</v>
      </c>
      <c r="DO389" s="1016"/>
      <c r="DP389" s="898">
        <f t="shared" si="7126"/>
        <v>1</v>
      </c>
      <c r="DQ389" s="898">
        <f t="shared" si="7127"/>
        <v>1</v>
      </c>
      <c r="DR389" s="899">
        <f t="shared" si="7128"/>
        <v>1</v>
      </c>
      <c r="DS389" s="899">
        <f t="shared" si="7129"/>
        <v>1</v>
      </c>
      <c r="DT389" s="899">
        <f t="shared" si="7130"/>
        <v>1</v>
      </c>
      <c r="DU389" s="899">
        <f t="shared" si="7131"/>
        <v>1</v>
      </c>
      <c r="DV389" s="966">
        <f t="shared" si="7132"/>
        <v>115554</v>
      </c>
      <c r="DW389" s="901">
        <f t="shared" si="7133"/>
        <v>0</v>
      </c>
      <c r="DZ389" s="958" t="s">
        <v>1034</v>
      </c>
      <c r="EA389" s="1190" t="s">
        <v>718</v>
      </c>
      <c r="EB389" s="1179" t="s">
        <v>149</v>
      </c>
      <c r="EC389" s="1180">
        <v>1</v>
      </c>
      <c r="ED389" s="1015">
        <v>280990</v>
      </c>
      <c r="EE389" s="1025">
        <f t="shared" si="7134"/>
        <v>280990</v>
      </c>
      <c r="EF389" s="1016"/>
      <c r="EG389" s="898">
        <f t="shared" si="7135"/>
        <v>1</v>
      </c>
      <c r="EH389" s="898">
        <f t="shared" si="7136"/>
        <v>1</v>
      </c>
      <c r="EI389" s="899">
        <f t="shared" si="7137"/>
        <v>1</v>
      </c>
      <c r="EJ389" s="899">
        <f t="shared" si="7138"/>
        <v>1</v>
      </c>
      <c r="EK389" s="899">
        <f t="shared" si="7139"/>
        <v>1</v>
      </c>
      <c r="EL389" s="899">
        <f t="shared" si="7140"/>
        <v>1</v>
      </c>
      <c r="EM389" s="966">
        <f t="shared" si="7141"/>
        <v>280990</v>
      </c>
      <c r="EN389" s="901">
        <f t="shared" si="7142"/>
        <v>0</v>
      </c>
      <c r="EQ389" s="958" t="s">
        <v>1034</v>
      </c>
      <c r="ER389" s="1190" t="s">
        <v>718</v>
      </c>
      <c r="ES389" s="1179" t="s">
        <v>149</v>
      </c>
      <c r="ET389" s="1180">
        <v>1</v>
      </c>
      <c r="EU389" s="1015">
        <v>200000</v>
      </c>
      <c r="EV389" s="1025">
        <f t="shared" si="7143"/>
        <v>200000</v>
      </c>
      <c r="EW389" s="1016"/>
      <c r="EX389" s="898">
        <f t="shared" si="7144"/>
        <v>1</v>
      </c>
      <c r="EY389" s="898">
        <f t="shared" si="7145"/>
        <v>1</v>
      </c>
      <c r="EZ389" s="899">
        <f t="shared" si="7146"/>
        <v>1</v>
      </c>
      <c r="FA389" s="899">
        <f t="shared" si="7147"/>
        <v>1</v>
      </c>
      <c r="FB389" s="899">
        <f t="shared" si="7148"/>
        <v>1</v>
      </c>
      <c r="FC389" s="899">
        <f t="shared" si="7149"/>
        <v>1</v>
      </c>
      <c r="FD389" s="966">
        <f t="shared" si="7150"/>
        <v>200000</v>
      </c>
      <c r="FE389" s="901">
        <f t="shared" si="7151"/>
        <v>0</v>
      </c>
      <c r="FH389" s="958"/>
      <c r="FI389" s="1190"/>
      <c r="FJ389" s="1179"/>
      <c r="FK389" s="1180"/>
      <c r="FL389" s="1015"/>
      <c r="FM389" s="1025">
        <f t="shared" si="7152"/>
        <v>0</v>
      </c>
      <c r="FN389" s="1016"/>
      <c r="FO389" s="898" t="e">
        <f t="shared" si="7153"/>
        <v>#N/A</v>
      </c>
      <c r="FP389" s="898" t="e">
        <f t="shared" si="7154"/>
        <v>#N/A</v>
      </c>
      <c r="FQ389" s="899" t="e">
        <f t="shared" si="7155"/>
        <v>#N/A</v>
      </c>
      <c r="FR389" s="899">
        <f t="shared" si="7156"/>
        <v>0</v>
      </c>
      <c r="FS389" s="899">
        <f t="shared" si="7157"/>
        <v>0</v>
      </c>
      <c r="FT389" s="899" t="e">
        <f t="shared" si="7158"/>
        <v>#N/A</v>
      </c>
      <c r="FU389" s="966">
        <f t="shared" si="7159"/>
        <v>0</v>
      </c>
      <c r="FV389" s="901">
        <f t="shared" si="7160"/>
        <v>0</v>
      </c>
      <c r="FY389" s="958" t="s">
        <v>1034</v>
      </c>
      <c r="FZ389" s="1190" t="s">
        <v>718</v>
      </c>
      <c r="GA389" s="1179" t="s">
        <v>149</v>
      </c>
      <c r="GB389" s="1180">
        <v>1</v>
      </c>
      <c r="GC389" s="1017">
        <v>207968</v>
      </c>
      <c r="GD389" s="1025">
        <f t="shared" si="7161"/>
        <v>207968</v>
      </c>
      <c r="GE389" s="1016"/>
      <c r="GF389" s="898">
        <f t="shared" si="7162"/>
        <v>1</v>
      </c>
      <c r="GG389" s="898">
        <f t="shared" si="7163"/>
        <v>1</v>
      </c>
      <c r="GH389" s="899">
        <f t="shared" si="7164"/>
        <v>1</v>
      </c>
      <c r="GI389" s="899">
        <f t="shared" si="7165"/>
        <v>1</v>
      </c>
      <c r="GJ389" s="899">
        <f t="shared" si="7166"/>
        <v>1</v>
      </c>
      <c r="GK389" s="899">
        <f t="shared" si="7167"/>
        <v>1</v>
      </c>
      <c r="GL389" s="966">
        <f t="shared" si="7168"/>
        <v>207968</v>
      </c>
      <c r="GM389" s="901">
        <f t="shared" si="7169"/>
        <v>0</v>
      </c>
      <c r="GP389" s="958" t="s">
        <v>1034</v>
      </c>
      <c r="GQ389" s="1190" t="s">
        <v>718</v>
      </c>
      <c r="GR389" s="1179" t="s">
        <v>149</v>
      </c>
      <c r="GS389" s="1180">
        <v>1</v>
      </c>
      <c r="GT389" s="1015">
        <v>203800</v>
      </c>
      <c r="GU389" s="1025">
        <f t="shared" si="7170"/>
        <v>203800</v>
      </c>
      <c r="GV389" s="1016"/>
      <c r="GW389" s="898">
        <f t="shared" si="7171"/>
        <v>1</v>
      </c>
      <c r="GX389" s="898">
        <f t="shared" si="7172"/>
        <v>1</v>
      </c>
      <c r="GY389" s="899">
        <f t="shared" si="7173"/>
        <v>1</v>
      </c>
      <c r="GZ389" s="899">
        <f t="shared" si="7174"/>
        <v>1</v>
      </c>
      <c r="HA389" s="899">
        <f t="shared" si="7175"/>
        <v>1</v>
      </c>
      <c r="HB389" s="899">
        <f t="shared" si="7176"/>
        <v>1</v>
      </c>
      <c r="HC389" s="966">
        <f t="shared" si="7177"/>
        <v>203800</v>
      </c>
      <c r="HD389" s="901">
        <f t="shared" si="7178"/>
        <v>0</v>
      </c>
      <c r="HG389" s="958" t="s">
        <v>1034</v>
      </c>
      <c r="HH389" s="1190" t="s">
        <v>718</v>
      </c>
      <c r="HI389" s="1179" t="s">
        <v>149</v>
      </c>
      <c r="HJ389" s="1180">
        <v>1</v>
      </c>
      <c r="HK389" s="1015">
        <v>166369</v>
      </c>
      <c r="HL389" s="1025">
        <f t="shared" si="7179"/>
        <v>166369</v>
      </c>
      <c r="HM389" s="1016"/>
      <c r="HN389" s="898">
        <f t="shared" si="7180"/>
        <v>1</v>
      </c>
      <c r="HO389" s="898">
        <f t="shared" si="7181"/>
        <v>1</v>
      </c>
      <c r="HP389" s="899">
        <f t="shared" si="7182"/>
        <v>1</v>
      </c>
      <c r="HQ389" s="899">
        <f t="shared" si="7183"/>
        <v>1</v>
      </c>
      <c r="HR389" s="899">
        <f t="shared" si="7184"/>
        <v>1</v>
      </c>
      <c r="HS389" s="899">
        <f t="shared" si="7185"/>
        <v>1</v>
      </c>
      <c r="HT389" s="966">
        <f t="shared" si="7186"/>
        <v>166369</v>
      </c>
      <c r="HU389" s="901">
        <f t="shared" si="7187"/>
        <v>0</v>
      </c>
      <c r="HX389" s="958" t="s">
        <v>1034</v>
      </c>
      <c r="HY389" s="1190" t="s">
        <v>718</v>
      </c>
      <c r="HZ389" s="1179" t="s">
        <v>149</v>
      </c>
      <c r="IA389" s="1180">
        <v>1</v>
      </c>
      <c r="IB389" s="1020">
        <v>145000</v>
      </c>
      <c r="IC389" s="1027">
        <f t="shared" si="7188"/>
        <v>145000</v>
      </c>
      <c r="ID389" s="1016"/>
      <c r="IE389" s="898">
        <f t="shared" si="7189"/>
        <v>1</v>
      </c>
      <c r="IF389" s="898">
        <f t="shared" si="7190"/>
        <v>1</v>
      </c>
      <c r="IG389" s="899">
        <f t="shared" si="7191"/>
        <v>1</v>
      </c>
      <c r="IH389" s="899">
        <f t="shared" si="7192"/>
        <v>1</v>
      </c>
      <c r="II389" s="899">
        <f t="shared" si="7193"/>
        <v>1</v>
      </c>
      <c r="IJ389" s="899">
        <f t="shared" si="7194"/>
        <v>1</v>
      </c>
      <c r="IK389" s="966">
        <f t="shared" si="7195"/>
        <v>145000</v>
      </c>
      <c r="IL389" s="901">
        <f t="shared" si="7196"/>
        <v>0</v>
      </c>
      <c r="IO389" s="958" t="s">
        <v>1034</v>
      </c>
      <c r="IP389" s="1190" t="s">
        <v>718</v>
      </c>
      <c r="IQ389" s="1179" t="s">
        <v>149</v>
      </c>
      <c r="IR389" s="1180">
        <v>1</v>
      </c>
      <c r="IS389" s="1015">
        <v>319605</v>
      </c>
      <c r="IT389" s="1025">
        <f t="shared" si="7197"/>
        <v>319605</v>
      </c>
      <c r="IU389" s="1016"/>
      <c r="IV389" s="898">
        <f t="shared" si="7198"/>
        <v>1</v>
      </c>
      <c r="IW389" s="898">
        <f t="shared" si="7199"/>
        <v>1</v>
      </c>
      <c r="IX389" s="899">
        <f t="shared" si="7200"/>
        <v>1</v>
      </c>
      <c r="IY389" s="899">
        <f t="shared" si="7201"/>
        <v>1</v>
      </c>
      <c r="IZ389" s="899">
        <f t="shared" si="7202"/>
        <v>1</v>
      </c>
      <c r="JA389" s="899">
        <f t="shared" si="7203"/>
        <v>1</v>
      </c>
      <c r="JB389" s="966">
        <f t="shared" si="7204"/>
        <v>319605</v>
      </c>
      <c r="JC389" s="901">
        <f t="shared" si="7205"/>
        <v>0</v>
      </c>
      <c r="JF389" s="958" t="s">
        <v>1034</v>
      </c>
      <c r="JG389" s="1190" t="s">
        <v>718</v>
      </c>
      <c r="JH389" s="1179" t="s">
        <v>149</v>
      </c>
      <c r="JI389" s="1180">
        <v>1</v>
      </c>
      <c r="JJ389" s="1015">
        <v>175000</v>
      </c>
      <c r="JK389" s="1025">
        <f t="shared" si="7206"/>
        <v>175000</v>
      </c>
      <c r="JL389" s="1016"/>
      <c r="JM389" s="898">
        <f t="shared" si="7207"/>
        <v>1</v>
      </c>
      <c r="JN389" s="898">
        <f t="shared" si="7208"/>
        <v>1</v>
      </c>
      <c r="JO389" s="899">
        <f t="shared" si="7209"/>
        <v>1</v>
      </c>
      <c r="JP389" s="899">
        <f t="shared" si="7210"/>
        <v>1</v>
      </c>
      <c r="JQ389" s="899">
        <f t="shared" si="7211"/>
        <v>1</v>
      </c>
      <c r="JR389" s="899">
        <f t="shared" si="7212"/>
        <v>1</v>
      </c>
      <c r="JS389" s="966">
        <f t="shared" si="7213"/>
        <v>175000</v>
      </c>
      <c r="JT389" s="901">
        <f t="shared" si="7214"/>
        <v>0</v>
      </c>
      <c r="JW389" s="958" t="s">
        <v>1034</v>
      </c>
      <c r="JX389" s="1190" t="s">
        <v>718</v>
      </c>
      <c r="JY389" s="1179" t="s">
        <v>149</v>
      </c>
      <c r="JZ389" s="1180">
        <v>1</v>
      </c>
      <c r="KA389" s="1015">
        <v>177195.62100000001</v>
      </c>
      <c r="KB389" s="1025">
        <f t="shared" si="7215"/>
        <v>177196</v>
      </c>
      <c r="KC389" s="1016"/>
      <c r="KD389" s="898">
        <f t="shared" si="7216"/>
        <v>1</v>
      </c>
      <c r="KE389" s="898">
        <f t="shared" si="7217"/>
        <v>1</v>
      </c>
      <c r="KF389" s="899">
        <f t="shared" si="7218"/>
        <v>1</v>
      </c>
      <c r="KG389" s="899">
        <f t="shared" si="7219"/>
        <v>1</v>
      </c>
      <c r="KH389" s="899">
        <f t="shared" si="7220"/>
        <v>1</v>
      </c>
      <c r="KI389" s="899">
        <f t="shared" si="7221"/>
        <v>1</v>
      </c>
      <c r="KJ389" s="966">
        <f t="shared" si="7222"/>
        <v>177196</v>
      </c>
      <c r="KK389" s="901">
        <f t="shared" si="7223"/>
        <v>0</v>
      </c>
      <c r="KN389" s="958" t="s">
        <v>1034</v>
      </c>
      <c r="KO389" s="1190" t="s">
        <v>718</v>
      </c>
      <c r="KP389" s="1179" t="s">
        <v>149</v>
      </c>
      <c r="KQ389" s="1180">
        <v>1</v>
      </c>
      <c r="KR389" s="1015">
        <v>373604</v>
      </c>
      <c r="KS389" s="1025">
        <f t="shared" si="7224"/>
        <v>373604</v>
      </c>
      <c r="KT389" s="1016"/>
      <c r="KU389" s="898">
        <f t="shared" si="7225"/>
        <v>1</v>
      </c>
      <c r="KV389" s="898">
        <f t="shared" si="7226"/>
        <v>1</v>
      </c>
      <c r="KW389" s="899">
        <f t="shared" si="7227"/>
        <v>1</v>
      </c>
      <c r="KX389" s="899">
        <f t="shared" si="7228"/>
        <v>1</v>
      </c>
      <c r="KY389" s="899">
        <f t="shared" si="7229"/>
        <v>1</v>
      </c>
      <c r="KZ389" s="899">
        <f t="shared" si="7230"/>
        <v>1</v>
      </c>
      <c r="LA389" s="966">
        <f t="shared" si="7231"/>
        <v>373604</v>
      </c>
      <c r="LB389" s="901">
        <f t="shared" si="7232"/>
        <v>0</v>
      </c>
      <c r="LE389" s="958" t="s">
        <v>1034</v>
      </c>
      <c r="LF389" s="1190" t="s">
        <v>718</v>
      </c>
      <c r="LG389" s="1179" t="s">
        <v>149</v>
      </c>
      <c r="LH389" s="1180">
        <v>1</v>
      </c>
      <c r="LI389" s="1021">
        <v>249250</v>
      </c>
      <c r="LJ389" s="1028">
        <f t="shared" si="7233"/>
        <v>249250</v>
      </c>
      <c r="LK389" s="1016"/>
      <c r="LL389" s="898">
        <f t="shared" si="7234"/>
        <v>1</v>
      </c>
      <c r="LM389" s="898">
        <f t="shared" si="7235"/>
        <v>1</v>
      </c>
      <c r="LN389" s="899">
        <f t="shared" si="7236"/>
        <v>1</v>
      </c>
      <c r="LO389" s="899">
        <f t="shared" si="7237"/>
        <v>1</v>
      </c>
      <c r="LP389" s="899">
        <f t="shared" si="7238"/>
        <v>1</v>
      </c>
      <c r="LQ389" s="899">
        <f t="shared" si="7239"/>
        <v>1</v>
      </c>
      <c r="LR389" s="966">
        <f t="shared" si="7240"/>
        <v>249250</v>
      </c>
      <c r="LS389" s="901">
        <f t="shared" si="7241"/>
        <v>0</v>
      </c>
      <c r="LV389" s="958" t="s">
        <v>1034</v>
      </c>
      <c r="LW389" s="1190" t="s">
        <v>718</v>
      </c>
      <c r="LX389" s="1179" t="s">
        <v>149</v>
      </c>
      <c r="LY389" s="1180">
        <v>1</v>
      </c>
      <c r="LZ389" s="1015">
        <v>43355</v>
      </c>
      <c r="MA389" s="1025">
        <f t="shared" si="7242"/>
        <v>43355</v>
      </c>
      <c r="MB389" s="1016"/>
      <c r="MC389" s="898">
        <f t="shared" si="7243"/>
        <v>1</v>
      </c>
      <c r="MD389" s="898">
        <f t="shared" si="7244"/>
        <v>1</v>
      </c>
      <c r="ME389" s="899">
        <f t="shared" si="7245"/>
        <v>1</v>
      </c>
      <c r="MF389" s="899">
        <f t="shared" si="7246"/>
        <v>1</v>
      </c>
      <c r="MG389" s="899">
        <f t="shared" si="7247"/>
        <v>1</v>
      </c>
      <c r="MH389" s="899">
        <f t="shared" si="7248"/>
        <v>1</v>
      </c>
      <c r="MI389" s="966">
        <f t="shared" si="7249"/>
        <v>43355</v>
      </c>
      <c r="MJ389" s="901">
        <f t="shared" si="7250"/>
        <v>0</v>
      </c>
      <c r="MM389" s="958" t="s">
        <v>1034</v>
      </c>
      <c r="MN389" s="1190" t="s">
        <v>718</v>
      </c>
      <c r="MO389" s="1179" t="s">
        <v>149</v>
      </c>
      <c r="MP389" s="1180">
        <v>1</v>
      </c>
      <c r="MQ389" s="1015">
        <v>250000</v>
      </c>
      <c r="MR389" s="1025">
        <f t="shared" si="7251"/>
        <v>250000</v>
      </c>
      <c r="MS389" s="1016"/>
      <c r="MT389" s="898">
        <f t="shared" si="7252"/>
        <v>1</v>
      </c>
      <c r="MU389" s="898">
        <f t="shared" si="7253"/>
        <v>1</v>
      </c>
      <c r="MV389" s="899">
        <f t="shared" si="7254"/>
        <v>1</v>
      </c>
      <c r="MW389" s="899">
        <f t="shared" si="7255"/>
        <v>1</v>
      </c>
      <c r="MX389" s="899">
        <f t="shared" si="7256"/>
        <v>1</v>
      </c>
      <c r="MY389" s="899">
        <f t="shared" si="7257"/>
        <v>1</v>
      </c>
      <c r="MZ389" s="966">
        <f t="shared" si="7258"/>
        <v>250000</v>
      </c>
      <c r="NA389" s="901">
        <f t="shared" si="7259"/>
        <v>0</v>
      </c>
      <c r="ND389" s="975" t="s">
        <v>1034</v>
      </c>
      <c r="NE389" s="976" t="s">
        <v>718</v>
      </c>
      <c r="NF389" s="1175" t="s">
        <v>149</v>
      </c>
      <c r="NG389" s="1176">
        <v>1</v>
      </c>
      <c r="NH389" s="979">
        <v>44783.64</v>
      </c>
      <c r="NI389" s="980">
        <v>44784</v>
      </c>
      <c r="NJ389" s="1016"/>
      <c r="NK389" s="898">
        <f t="shared" si="7260"/>
        <v>1</v>
      </c>
      <c r="NL389" s="898">
        <f t="shared" si="7261"/>
        <v>1</v>
      </c>
      <c r="NM389" s="899">
        <f t="shared" si="7262"/>
        <v>1</v>
      </c>
      <c r="NN389" s="899">
        <f t="shared" si="7263"/>
        <v>1</v>
      </c>
      <c r="NO389" s="899">
        <f t="shared" si="7264"/>
        <v>1</v>
      </c>
      <c r="NP389" s="899">
        <f t="shared" si="7265"/>
        <v>1</v>
      </c>
      <c r="NQ389" s="966">
        <f t="shared" si="7266"/>
        <v>44784</v>
      </c>
      <c r="NR389" s="901">
        <f t="shared" si="7267"/>
        <v>0</v>
      </c>
      <c r="NU389" s="981" t="s">
        <v>1034</v>
      </c>
      <c r="NV389" s="982" t="s">
        <v>718</v>
      </c>
      <c r="NW389" s="1177" t="s">
        <v>149</v>
      </c>
      <c r="NX389" s="1178">
        <v>1</v>
      </c>
      <c r="NY389" s="1022">
        <v>45236</v>
      </c>
      <c r="NZ389" s="986">
        <f t="shared" si="7268"/>
        <v>45236</v>
      </c>
      <c r="OA389" s="1016"/>
      <c r="OB389" s="898">
        <f t="shared" si="7269"/>
        <v>1</v>
      </c>
      <c r="OC389" s="898">
        <f t="shared" si="7270"/>
        <v>1</v>
      </c>
      <c r="OD389" s="899">
        <f t="shared" si="7271"/>
        <v>1</v>
      </c>
      <c r="OE389" s="899">
        <f t="shared" si="7272"/>
        <v>1</v>
      </c>
      <c r="OF389" s="899">
        <f t="shared" si="7273"/>
        <v>1</v>
      </c>
      <c r="OG389" s="899">
        <f t="shared" si="7274"/>
        <v>1</v>
      </c>
      <c r="OH389" s="966">
        <f t="shared" si="7275"/>
        <v>45236</v>
      </c>
      <c r="OI389" s="901">
        <f t="shared" si="7276"/>
        <v>0</v>
      </c>
      <c r="OL389" s="958" t="s">
        <v>1034</v>
      </c>
      <c r="OM389" s="1190" t="s">
        <v>718</v>
      </c>
      <c r="ON389" s="1179" t="s">
        <v>149</v>
      </c>
      <c r="OO389" s="1180">
        <v>1</v>
      </c>
      <c r="OP389" s="1015">
        <v>123695</v>
      </c>
      <c r="OQ389" s="1025">
        <f t="shared" si="7277"/>
        <v>123695</v>
      </c>
      <c r="OR389" s="1016"/>
      <c r="OS389" s="898">
        <f t="shared" si="7278"/>
        <v>1</v>
      </c>
      <c r="OT389" s="898">
        <f t="shared" si="7279"/>
        <v>1</v>
      </c>
      <c r="OU389" s="899">
        <f t="shared" si="7280"/>
        <v>1</v>
      </c>
      <c r="OV389" s="899">
        <f t="shared" si="7281"/>
        <v>1</v>
      </c>
      <c r="OW389" s="899">
        <f t="shared" si="7282"/>
        <v>1</v>
      </c>
      <c r="OX389" s="899">
        <f t="shared" si="7283"/>
        <v>1</v>
      </c>
      <c r="OY389" s="966">
        <f t="shared" si="7284"/>
        <v>123695</v>
      </c>
      <c r="OZ389" s="901">
        <f t="shared" si="7285"/>
        <v>0</v>
      </c>
      <c r="PC389" s="958" t="s">
        <v>1034</v>
      </c>
      <c r="PD389" s="1190" t="s">
        <v>718</v>
      </c>
      <c r="PE389" s="1179" t="s">
        <v>149</v>
      </c>
      <c r="PF389" s="1180">
        <v>1</v>
      </c>
      <c r="PG389" s="1023">
        <v>173225</v>
      </c>
      <c r="PH389" s="1029">
        <v>173225</v>
      </c>
      <c r="PI389" s="1181"/>
      <c r="PJ389" s="898">
        <f t="shared" si="7286"/>
        <v>1</v>
      </c>
      <c r="PK389" s="898">
        <f t="shared" si="7287"/>
        <v>1</v>
      </c>
      <c r="PL389" s="899">
        <f t="shared" si="7288"/>
        <v>1</v>
      </c>
      <c r="PM389" s="899">
        <f t="shared" si="7289"/>
        <v>1</v>
      </c>
      <c r="PN389" s="899">
        <f t="shared" si="7290"/>
        <v>1</v>
      </c>
      <c r="PO389" s="899">
        <f t="shared" si="7291"/>
        <v>1</v>
      </c>
      <c r="PP389" s="966">
        <f t="shared" si="7292"/>
        <v>173225</v>
      </c>
      <c r="PQ389" s="901">
        <f t="shared" si="7293"/>
        <v>0</v>
      </c>
      <c r="PT389" s="958" t="s">
        <v>1034</v>
      </c>
      <c r="PU389" s="1190" t="s">
        <v>718</v>
      </c>
      <c r="PV389" s="1179" t="s">
        <v>149</v>
      </c>
      <c r="PW389" s="1180">
        <v>1</v>
      </c>
      <c r="PX389" s="1015">
        <v>203681</v>
      </c>
      <c r="PY389" s="1025">
        <f t="shared" si="7294"/>
        <v>203681</v>
      </c>
      <c r="PZ389" s="1016"/>
      <c r="QA389" s="898">
        <f t="shared" si="7295"/>
        <v>1</v>
      </c>
      <c r="QB389" s="898">
        <f t="shared" si="7296"/>
        <v>1</v>
      </c>
      <c r="QC389" s="899">
        <f t="shared" si="7297"/>
        <v>1</v>
      </c>
      <c r="QD389" s="899">
        <f t="shared" si="7298"/>
        <v>1</v>
      </c>
      <c r="QE389" s="899">
        <f t="shared" si="7299"/>
        <v>1</v>
      </c>
      <c r="QF389" s="899">
        <f t="shared" si="7300"/>
        <v>1</v>
      </c>
      <c r="QG389" s="966">
        <f t="shared" si="7301"/>
        <v>203681</v>
      </c>
      <c r="QH389" s="901">
        <f t="shared" si="7302"/>
        <v>0</v>
      </c>
      <c r="QK389" s="958" t="s">
        <v>1034</v>
      </c>
      <c r="QL389" s="1190" t="s">
        <v>718</v>
      </c>
      <c r="QM389" s="1179" t="s">
        <v>149</v>
      </c>
      <c r="QN389" s="1180">
        <v>1</v>
      </c>
      <c r="QO389" s="1021">
        <v>250496.24999999997</v>
      </c>
      <c r="QP389" s="1028">
        <f t="shared" si="7303"/>
        <v>250496</v>
      </c>
      <c r="QQ389" s="1016"/>
      <c r="QR389" s="898">
        <f t="shared" si="7304"/>
        <v>1</v>
      </c>
      <c r="QS389" s="898">
        <f t="shared" si="7305"/>
        <v>1</v>
      </c>
      <c r="QT389" s="899">
        <f t="shared" si="7306"/>
        <v>1</v>
      </c>
      <c r="QU389" s="899">
        <f t="shared" si="7307"/>
        <v>1</v>
      </c>
      <c r="QV389" s="899">
        <f t="shared" si="7308"/>
        <v>1</v>
      </c>
      <c r="QW389" s="899">
        <f t="shared" si="7309"/>
        <v>1</v>
      </c>
      <c r="QX389" s="966">
        <f t="shared" si="7310"/>
        <v>250496</v>
      </c>
      <c r="QY389" s="901">
        <f t="shared" si="7311"/>
        <v>0</v>
      </c>
      <c r="RB389" s="455"/>
      <c r="RC389" s="428"/>
      <c r="RD389" s="464"/>
      <c r="RE389" s="430"/>
      <c r="RF389" s="440"/>
      <c r="RG389" s="468"/>
      <c r="RH389" s="468"/>
      <c r="RI389" s="898"/>
      <c r="RJ389" s="898"/>
      <c r="RK389" s="934"/>
      <c r="RL389" s="934"/>
      <c r="RM389" s="934"/>
      <c r="RN389" s="934"/>
      <c r="RO389" s="1313"/>
      <c r="RP389" s="936"/>
      <c r="RS389" s="455"/>
      <c r="RT389" s="428"/>
      <c r="RU389" s="464"/>
      <c r="RV389" s="430"/>
      <c r="RW389" s="440"/>
      <c r="RX389" s="468"/>
      <c r="RY389" s="468"/>
      <c r="RZ389" s="898"/>
      <c r="SA389" s="898"/>
      <c r="SB389" s="934"/>
      <c r="SC389" s="934"/>
      <c r="SD389" s="934"/>
      <c r="SE389" s="934"/>
      <c r="SF389" s="1313"/>
      <c r="SG389" s="936"/>
      <c r="SJ389" s="455"/>
      <c r="SK389" s="428"/>
      <c r="SL389" s="464"/>
      <c r="SM389" s="430"/>
      <c r="SN389" s="440"/>
      <c r="SO389" s="468"/>
      <c r="SP389" s="468"/>
      <c r="SQ389" s="898"/>
      <c r="SR389" s="898"/>
      <c r="SS389" s="934"/>
      <c r="ST389" s="934"/>
      <c r="SU389" s="934"/>
      <c r="SV389" s="934"/>
      <c r="SW389" s="1313"/>
      <c r="SX389" s="936"/>
    </row>
    <row r="390" spans="2:518" ht="53.25" customHeight="1" thickTop="1" thickBot="1">
      <c r="B390" s="958" t="s">
        <v>1035</v>
      </c>
      <c r="C390" s="1190" t="s">
        <v>719</v>
      </c>
      <c r="D390" s="1179" t="s">
        <v>149</v>
      </c>
      <c r="E390" s="1180">
        <v>1</v>
      </c>
      <c r="F390" s="1015"/>
      <c r="G390" s="1025">
        <f t="shared" si="7070"/>
        <v>0</v>
      </c>
      <c r="H390" s="1016"/>
      <c r="K390" s="958" t="s">
        <v>1035</v>
      </c>
      <c r="L390" s="1190" t="s">
        <v>719</v>
      </c>
      <c r="M390" s="1179" t="s">
        <v>149</v>
      </c>
      <c r="N390" s="1180">
        <v>1</v>
      </c>
      <c r="O390" s="1017">
        <v>147032</v>
      </c>
      <c r="P390" s="1025">
        <f t="shared" si="7071"/>
        <v>147032</v>
      </c>
      <c r="Q390" s="1016"/>
      <c r="R390" s="898">
        <f t="shared" si="7072"/>
        <v>1</v>
      </c>
      <c r="S390" s="898">
        <f t="shared" si="7073"/>
        <v>1</v>
      </c>
      <c r="T390" s="899">
        <f t="shared" si="7074"/>
        <v>1</v>
      </c>
      <c r="U390" s="899">
        <f t="shared" si="7075"/>
        <v>1</v>
      </c>
      <c r="V390" s="899">
        <f t="shared" si="7076"/>
        <v>1</v>
      </c>
      <c r="W390" s="899">
        <f t="shared" si="7077"/>
        <v>1</v>
      </c>
      <c r="X390" s="966">
        <f t="shared" si="7078"/>
        <v>147032</v>
      </c>
      <c r="Y390" s="901">
        <f t="shared" si="7079"/>
        <v>0</v>
      </c>
      <c r="Z390" s="872"/>
      <c r="AA390" s="872"/>
      <c r="AB390" s="958" t="s">
        <v>1035</v>
      </c>
      <c r="AC390" s="1190" t="s">
        <v>719</v>
      </c>
      <c r="AD390" s="1179" t="s">
        <v>149</v>
      </c>
      <c r="AE390" s="1180">
        <v>1</v>
      </c>
      <c r="AF390" s="1015">
        <v>130000</v>
      </c>
      <c r="AG390" s="1025">
        <f t="shared" si="7080"/>
        <v>130000</v>
      </c>
      <c r="AH390" s="1016"/>
      <c r="AI390" s="898">
        <f t="shared" si="7081"/>
        <v>1</v>
      </c>
      <c r="AJ390" s="898">
        <f t="shared" si="7082"/>
        <v>1</v>
      </c>
      <c r="AK390" s="899">
        <f t="shared" si="7083"/>
        <v>1</v>
      </c>
      <c r="AL390" s="899">
        <f t="shared" si="7084"/>
        <v>1</v>
      </c>
      <c r="AM390" s="899">
        <f t="shared" si="7085"/>
        <v>1</v>
      </c>
      <c r="AN390" s="899">
        <f t="shared" si="7086"/>
        <v>1</v>
      </c>
      <c r="AO390" s="966">
        <f t="shared" si="7087"/>
        <v>130000</v>
      </c>
      <c r="AP390" s="901">
        <f t="shared" si="7088"/>
        <v>0</v>
      </c>
      <c r="AQ390" s="872"/>
      <c r="AR390" s="872"/>
      <c r="AS390" s="958" t="s">
        <v>1035</v>
      </c>
      <c r="AT390" s="1191" t="s">
        <v>719</v>
      </c>
      <c r="AU390" s="1179" t="s">
        <v>149</v>
      </c>
      <c r="AV390" s="1180">
        <v>1</v>
      </c>
      <c r="AW390" s="1019">
        <v>62000</v>
      </c>
      <c r="AX390" s="1026">
        <f t="shared" si="7089"/>
        <v>62000</v>
      </c>
      <c r="AY390" s="1016"/>
      <c r="AZ390" s="898">
        <f t="shared" si="7090"/>
        <v>1</v>
      </c>
      <c r="BA390" s="898">
        <f t="shared" si="7091"/>
        <v>1</v>
      </c>
      <c r="BB390" s="899">
        <f t="shared" si="7092"/>
        <v>1</v>
      </c>
      <c r="BC390" s="899">
        <f t="shared" si="7093"/>
        <v>1</v>
      </c>
      <c r="BD390" s="899">
        <f t="shared" si="7094"/>
        <v>1</v>
      </c>
      <c r="BE390" s="899">
        <f t="shared" si="7095"/>
        <v>1</v>
      </c>
      <c r="BF390" s="966">
        <f t="shared" si="7096"/>
        <v>62000</v>
      </c>
      <c r="BG390" s="901">
        <f t="shared" si="7097"/>
        <v>0</v>
      </c>
      <c r="BJ390" s="958" t="s">
        <v>1035</v>
      </c>
      <c r="BK390" s="1192" t="s">
        <v>719</v>
      </c>
      <c r="BL390" s="1179" t="s">
        <v>149</v>
      </c>
      <c r="BM390" s="1180">
        <v>1</v>
      </c>
      <c r="BN390" s="1015">
        <v>150000</v>
      </c>
      <c r="BO390" s="1025">
        <f t="shared" si="7098"/>
        <v>150000</v>
      </c>
      <c r="BP390" s="1016"/>
      <c r="BQ390" s="898">
        <f t="shared" si="7099"/>
        <v>1</v>
      </c>
      <c r="BR390" s="898">
        <f t="shared" si="7100"/>
        <v>1</v>
      </c>
      <c r="BS390" s="899">
        <f t="shared" si="7101"/>
        <v>1</v>
      </c>
      <c r="BT390" s="899">
        <f t="shared" si="7102"/>
        <v>1</v>
      </c>
      <c r="BU390" s="899">
        <f t="shared" si="7103"/>
        <v>1</v>
      </c>
      <c r="BV390" s="899">
        <f t="shared" si="7104"/>
        <v>1</v>
      </c>
      <c r="BW390" s="966">
        <f t="shared" si="7105"/>
        <v>150000</v>
      </c>
      <c r="BX390" s="901">
        <f t="shared" si="7106"/>
        <v>0</v>
      </c>
      <c r="CA390" s="958" t="s">
        <v>1035</v>
      </c>
      <c r="CB390" s="1190" t="s">
        <v>719</v>
      </c>
      <c r="CC390" s="1179" t="s">
        <v>149</v>
      </c>
      <c r="CD390" s="1180">
        <v>1</v>
      </c>
      <c r="CE390" s="1015">
        <v>143209</v>
      </c>
      <c r="CF390" s="1025">
        <f t="shared" si="7107"/>
        <v>143209</v>
      </c>
      <c r="CG390" s="1016"/>
      <c r="CH390" s="898">
        <f t="shared" si="7108"/>
        <v>1</v>
      </c>
      <c r="CI390" s="898">
        <f t="shared" si="7109"/>
        <v>1</v>
      </c>
      <c r="CJ390" s="899">
        <f t="shared" si="7110"/>
        <v>1</v>
      </c>
      <c r="CK390" s="899">
        <f t="shared" si="7111"/>
        <v>1</v>
      </c>
      <c r="CL390" s="899">
        <f t="shared" si="7112"/>
        <v>1</v>
      </c>
      <c r="CM390" s="899">
        <f t="shared" si="7113"/>
        <v>1</v>
      </c>
      <c r="CN390" s="966">
        <f t="shared" si="7114"/>
        <v>143209</v>
      </c>
      <c r="CO390" s="901">
        <f t="shared" si="7115"/>
        <v>0</v>
      </c>
      <c r="CR390" s="958" t="s">
        <v>1035</v>
      </c>
      <c r="CS390" s="1190" t="s">
        <v>719</v>
      </c>
      <c r="CT390" s="1179" t="s">
        <v>149</v>
      </c>
      <c r="CU390" s="1180">
        <v>1</v>
      </c>
      <c r="CV390" s="1015">
        <v>609000</v>
      </c>
      <c r="CW390" s="1025">
        <f t="shared" si="7116"/>
        <v>609000</v>
      </c>
      <c r="CX390" s="1016"/>
      <c r="CY390" s="898">
        <f t="shared" si="7117"/>
        <v>1</v>
      </c>
      <c r="CZ390" s="898">
        <f t="shared" si="7118"/>
        <v>1</v>
      </c>
      <c r="DA390" s="899">
        <f t="shared" si="7119"/>
        <v>1</v>
      </c>
      <c r="DB390" s="899">
        <f t="shared" si="7120"/>
        <v>1</v>
      </c>
      <c r="DC390" s="899">
        <f t="shared" si="7121"/>
        <v>1</v>
      </c>
      <c r="DD390" s="899">
        <f t="shared" si="7122"/>
        <v>1</v>
      </c>
      <c r="DE390" s="966">
        <f t="shared" si="7123"/>
        <v>609000</v>
      </c>
      <c r="DF390" s="901">
        <f t="shared" si="7124"/>
        <v>0</v>
      </c>
      <c r="DI390" s="958" t="s">
        <v>1035</v>
      </c>
      <c r="DJ390" s="1190" t="s">
        <v>719</v>
      </c>
      <c r="DK390" s="1179" t="s">
        <v>149</v>
      </c>
      <c r="DL390" s="1180">
        <v>1</v>
      </c>
      <c r="DM390" s="1015">
        <v>97186</v>
      </c>
      <c r="DN390" s="1025">
        <f t="shared" si="7125"/>
        <v>97186</v>
      </c>
      <c r="DO390" s="1016"/>
      <c r="DP390" s="898">
        <f t="shared" si="7126"/>
        <v>1</v>
      </c>
      <c r="DQ390" s="898">
        <f t="shared" si="7127"/>
        <v>1</v>
      </c>
      <c r="DR390" s="899">
        <f t="shared" si="7128"/>
        <v>1</v>
      </c>
      <c r="DS390" s="899">
        <f t="shared" si="7129"/>
        <v>1</v>
      </c>
      <c r="DT390" s="899">
        <f t="shared" si="7130"/>
        <v>1</v>
      </c>
      <c r="DU390" s="899">
        <f t="shared" si="7131"/>
        <v>1</v>
      </c>
      <c r="DV390" s="966">
        <f t="shared" si="7132"/>
        <v>97186</v>
      </c>
      <c r="DW390" s="901">
        <f t="shared" si="7133"/>
        <v>0</v>
      </c>
      <c r="DZ390" s="958" t="s">
        <v>1035</v>
      </c>
      <c r="EA390" s="1190" t="s">
        <v>719</v>
      </c>
      <c r="EB390" s="1179" t="s">
        <v>149</v>
      </c>
      <c r="EC390" s="1180">
        <v>1</v>
      </c>
      <c r="ED390" s="1015">
        <v>321111</v>
      </c>
      <c r="EE390" s="1025">
        <f t="shared" si="7134"/>
        <v>321111</v>
      </c>
      <c r="EF390" s="1016"/>
      <c r="EG390" s="898">
        <f t="shared" si="7135"/>
        <v>1</v>
      </c>
      <c r="EH390" s="898">
        <f t="shared" si="7136"/>
        <v>1</v>
      </c>
      <c r="EI390" s="899">
        <f t="shared" si="7137"/>
        <v>1</v>
      </c>
      <c r="EJ390" s="899">
        <f t="shared" si="7138"/>
        <v>1</v>
      </c>
      <c r="EK390" s="899">
        <f t="shared" si="7139"/>
        <v>1</v>
      </c>
      <c r="EL390" s="899">
        <f t="shared" si="7140"/>
        <v>1</v>
      </c>
      <c r="EM390" s="966">
        <f t="shared" si="7141"/>
        <v>321111</v>
      </c>
      <c r="EN390" s="901">
        <f t="shared" si="7142"/>
        <v>0</v>
      </c>
      <c r="EQ390" s="958" t="s">
        <v>1035</v>
      </c>
      <c r="ER390" s="1190" t="s">
        <v>719</v>
      </c>
      <c r="ES390" s="1179" t="s">
        <v>149</v>
      </c>
      <c r="ET390" s="1180">
        <v>1</v>
      </c>
      <c r="EU390" s="1015">
        <v>145000</v>
      </c>
      <c r="EV390" s="1025">
        <f t="shared" si="7143"/>
        <v>145000</v>
      </c>
      <c r="EW390" s="1016"/>
      <c r="EX390" s="898">
        <f t="shared" si="7144"/>
        <v>1</v>
      </c>
      <c r="EY390" s="898">
        <f t="shared" si="7145"/>
        <v>1</v>
      </c>
      <c r="EZ390" s="899">
        <f t="shared" si="7146"/>
        <v>1</v>
      </c>
      <c r="FA390" s="899">
        <f t="shared" si="7147"/>
        <v>1</v>
      </c>
      <c r="FB390" s="899">
        <f t="shared" si="7148"/>
        <v>1</v>
      </c>
      <c r="FC390" s="899">
        <f t="shared" si="7149"/>
        <v>1</v>
      </c>
      <c r="FD390" s="966">
        <f t="shared" si="7150"/>
        <v>145000</v>
      </c>
      <c r="FE390" s="901">
        <f t="shared" si="7151"/>
        <v>0</v>
      </c>
      <c r="FH390" s="958"/>
      <c r="FI390" s="1190"/>
      <c r="FJ390" s="1179"/>
      <c r="FK390" s="1180"/>
      <c r="FL390" s="1015"/>
      <c r="FM390" s="1025">
        <f t="shared" si="7152"/>
        <v>0</v>
      </c>
      <c r="FN390" s="1016"/>
      <c r="FO390" s="898" t="e">
        <f t="shared" si="7153"/>
        <v>#N/A</v>
      </c>
      <c r="FP390" s="898" t="e">
        <f t="shared" si="7154"/>
        <v>#N/A</v>
      </c>
      <c r="FQ390" s="899" t="e">
        <f t="shared" si="7155"/>
        <v>#N/A</v>
      </c>
      <c r="FR390" s="899">
        <f t="shared" si="7156"/>
        <v>0</v>
      </c>
      <c r="FS390" s="899">
        <f t="shared" si="7157"/>
        <v>0</v>
      </c>
      <c r="FT390" s="899" t="e">
        <f t="shared" si="7158"/>
        <v>#N/A</v>
      </c>
      <c r="FU390" s="966">
        <f t="shared" si="7159"/>
        <v>0</v>
      </c>
      <c r="FV390" s="901">
        <f t="shared" si="7160"/>
        <v>0</v>
      </c>
      <c r="FY390" s="958" t="s">
        <v>1035</v>
      </c>
      <c r="FZ390" s="1190" t="s">
        <v>719</v>
      </c>
      <c r="GA390" s="1179" t="s">
        <v>149</v>
      </c>
      <c r="GB390" s="1180">
        <v>1</v>
      </c>
      <c r="GC390" s="1017">
        <v>147032</v>
      </c>
      <c r="GD390" s="1025">
        <f t="shared" si="7161"/>
        <v>147032</v>
      </c>
      <c r="GE390" s="1016"/>
      <c r="GF390" s="898">
        <f t="shared" si="7162"/>
        <v>1</v>
      </c>
      <c r="GG390" s="898">
        <f t="shared" si="7163"/>
        <v>1</v>
      </c>
      <c r="GH390" s="899">
        <f t="shared" si="7164"/>
        <v>1</v>
      </c>
      <c r="GI390" s="899">
        <f t="shared" si="7165"/>
        <v>1</v>
      </c>
      <c r="GJ390" s="899">
        <f t="shared" si="7166"/>
        <v>1</v>
      </c>
      <c r="GK390" s="899">
        <f t="shared" si="7167"/>
        <v>1</v>
      </c>
      <c r="GL390" s="966">
        <f t="shared" si="7168"/>
        <v>147032</v>
      </c>
      <c r="GM390" s="901">
        <f t="shared" si="7169"/>
        <v>0</v>
      </c>
      <c r="GP390" s="958" t="s">
        <v>1035</v>
      </c>
      <c r="GQ390" s="1190" t="s">
        <v>719</v>
      </c>
      <c r="GR390" s="1179" t="s">
        <v>149</v>
      </c>
      <c r="GS390" s="1180">
        <v>1</v>
      </c>
      <c r="GT390" s="1015">
        <v>144100</v>
      </c>
      <c r="GU390" s="1025">
        <f t="shared" si="7170"/>
        <v>144100</v>
      </c>
      <c r="GV390" s="1016"/>
      <c r="GW390" s="898">
        <f t="shared" si="7171"/>
        <v>1</v>
      </c>
      <c r="GX390" s="898">
        <f t="shared" si="7172"/>
        <v>1</v>
      </c>
      <c r="GY390" s="899">
        <f t="shared" si="7173"/>
        <v>1</v>
      </c>
      <c r="GZ390" s="899">
        <f t="shared" si="7174"/>
        <v>1</v>
      </c>
      <c r="HA390" s="899">
        <f t="shared" si="7175"/>
        <v>1</v>
      </c>
      <c r="HB390" s="899">
        <f t="shared" si="7176"/>
        <v>1</v>
      </c>
      <c r="HC390" s="966">
        <f t="shared" si="7177"/>
        <v>144100</v>
      </c>
      <c r="HD390" s="901">
        <f t="shared" si="7178"/>
        <v>0</v>
      </c>
      <c r="HG390" s="958" t="s">
        <v>1035</v>
      </c>
      <c r="HH390" s="1190" t="s">
        <v>719</v>
      </c>
      <c r="HI390" s="1179" t="s">
        <v>149</v>
      </c>
      <c r="HJ390" s="1180">
        <v>1</v>
      </c>
      <c r="HK390" s="1015">
        <v>140956</v>
      </c>
      <c r="HL390" s="1025">
        <f t="shared" si="7179"/>
        <v>140956</v>
      </c>
      <c r="HM390" s="1016"/>
      <c r="HN390" s="898">
        <f t="shared" si="7180"/>
        <v>1</v>
      </c>
      <c r="HO390" s="898">
        <f t="shared" si="7181"/>
        <v>1</v>
      </c>
      <c r="HP390" s="899">
        <f t="shared" si="7182"/>
        <v>1</v>
      </c>
      <c r="HQ390" s="899">
        <f t="shared" si="7183"/>
        <v>1</v>
      </c>
      <c r="HR390" s="899">
        <f t="shared" si="7184"/>
        <v>1</v>
      </c>
      <c r="HS390" s="899">
        <f t="shared" si="7185"/>
        <v>1</v>
      </c>
      <c r="HT390" s="966">
        <f t="shared" si="7186"/>
        <v>140956</v>
      </c>
      <c r="HU390" s="901">
        <f t="shared" si="7187"/>
        <v>0</v>
      </c>
      <c r="HX390" s="958" t="s">
        <v>1035</v>
      </c>
      <c r="HY390" s="1190" t="s">
        <v>719</v>
      </c>
      <c r="HZ390" s="1179" t="s">
        <v>149</v>
      </c>
      <c r="IA390" s="1180">
        <v>1</v>
      </c>
      <c r="IB390" s="1020">
        <v>165000</v>
      </c>
      <c r="IC390" s="1027">
        <f t="shared" si="7188"/>
        <v>165000</v>
      </c>
      <c r="ID390" s="1016"/>
      <c r="IE390" s="898">
        <f t="shared" si="7189"/>
        <v>1</v>
      </c>
      <c r="IF390" s="898">
        <f t="shared" si="7190"/>
        <v>1</v>
      </c>
      <c r="IG390" s="899">
        <f t="shared" si="7191"/>
        <v>1</v>
      </c>
      <c r="IH390" s="899">
        <f t="shared" si="7192"/>
        <v>1</v>
      </c>
      <c r="II390" s="899">
        <f t="shared" si="7193"/>
        <v>1</v>
      </c>
      <c r="IJ390" s="899">
        <f t="shared" si="7194"/>
        <v>1</v>
      </c>
      <c r="IK390" s="966">
        <f t="shared" si="7195"/>
        <v>165000</v>
      </c>
      <c r="IL390" s="901">
        <f t="shared" si="7196"/>
        <v>0</v>
      </c>
      <c r="IO390" s="958" t="s">
        <v>1035</v>
      </c>
      <c r="IP390" s="1190" t="s">
        <v>719</v>
      </c>
      <c r="IQ390" s="1179" t="s">
        <v>149</v>
      </c>
      <c r="IR390" s="1180">
        <v>1</v>
      </c>
      <c r="IS390" s="1015">
        <v>319605</v>
      </c>
      <c r="IT390" s="1025">
        <f t="shared" si="7197"/>
        <v>319605</v>
      </c>
      <c r="IU390" s="1016"/>
      <c r="IV390" s="898">
        <f t="shared" si="7198"/>
        <v>1</v>
      </c>
      <c r="IW390" s="898">
        <f t="shared" si="7199"/>
        <v>1</v>
      </c>
      <c r="IX390" s="899">
        <f t="shared" si="7200"/>
        <v>1</v>
      </c>
      <c r="IY390" s="899">
        <f t="shared" si="7201"/>
        <v>1</v>
      </c>
      <c r="IZ390" s="899">
        <f t="shared" si="7202"/>
        <v>1</v>
      </c>
      <c r="JA390" s="899">
        <f t="shared" si="7203"/>
        <v>1</v>
      </c>
      <c r="JB390" s="966">
        <f t="shared" si="7204"/>
        <v>319605</v>
      </c>
      <c r="JC390" s="901">
        <f t="shared" si="7205"/>
        <v>0</v>
      </c>
      <c r="JF390" s="958" t="s">
        <v>1035</v>
      </c>
      <c r="JG390" s="1190" t="s">
        <v>719</v>
      </c>
      <c r="JH390" s="1179" t="s">
        <v>149</v>
      </c>
      <c r="JI390" s="1180">
        <v>1</v>
      </c>
      <c r="JJ390" s="1015">
        <v>130000</v>
      </c>
      <c r="JK390" s="1025">
        <f t="shared" si="7206"/>
        <v>130000</v>
      </c>
      <c r="JL390" s="1016"/>
      <c r="JM390" s="898">
        <f t="shared" si="7207"/>
        <v>1</v>
      </c>
      <c r="JN390" s="898">
        <f t="shared" si="7208"/>
        <v>1</v>
      </c>
      <c r="JO390" s="899">
        <f t="shared" si="7209"/>
        <v>1</v>
      </c>
      <c r="JP390" s="899">
        <f t="shared" si="7210"/>
        <v>1</v>
      </c>
      <c r="JQ390" s="899">
        <f t="shared" si="7211"/>
        <v>1</v>
      </c>
      <c r="JR390" s="899">
        <f t="shared" si="7212"/>
        <v>1</v>
      </c>
      <c r="JS390" s="966">
        <f t="shared" si="7213"/>
        <v>130000</v>
      </c>
      <c r="JT390" s="901">
        <f t="shared" si="7214"/>
        <v>0</v>
      </c>
      <c r="JW390" s="958" t="s">
        <v>1035</v>
      </c>
      <c r="JX390" s="1190" t="s">
        <v>719</v>
      </c>
      <c r="JY390" s="1179" t="s">
        <v>149</v>
      </c>
      <c r="JZ390" s="1180">
        <v>1</v>
      </c>
      <c r="KA390" s="1015">
        <v>122754.85860000001</v>
      </c>
      <c r="KB390" s="1025">
        <f t="shared" si="7215"/>
        <v>122755</v>
      </c>
      <c r="KC390" s="1016"/>
      <c r="KD390" s="898">
        <f t="shared" si="7216"/>
        <v>1</v>
      </c>
      <c r="KE390" s="898">
        <f t="shared" si="7217"/>
        <v>1</v>
      </c>
      <c r="KF390" s="899">
        <f t="shared" si="7218"/>
        <v>1</v>
      </c>
      <c r="KG390" s="899">
        <f t="shared" si="7219"/>
        <v>1</v>
      </c>
      <c r="KH390" s="899">
        <f t="shared" si="7220"/>
        <v>1</v>
      </c>
      <c r="KI390" s="899">
        <f t="shared" si="7221"/>
        <v>1</v>
      </c>
      <c r="KJ390" s="966">
        <f t="shared" si="7222"/>
        <v>122755</v>
      </c>
      <c r="KK390" s="901">
        <f t="shared" si="7223"/>
        <v>0</v>
      </c>
      <c r="KN390" s="958" t="s">
        <v>1035</v>
      </c>
      <c r="KO390" s="1190" t="s">
        <v>719</v>
      </c>
      <c r="KP390" s="1179" t="s">
        <v>149</v>
      </c>
      <c r="KQ390" s="1180">
        <v>1</v>
      </c>
      <c r="KR390" s="1015">
        <v>404404</v>
      </c>
      <c r="KS390" s="1025">
        <f t="shared" si="7224"/>
        <v>404404</v>
      </c>
      <c r="KT390" s="1016"/>
      <c r="KU390" s="898">
        <f t="shared" si="7225"/>
        <v>1</v>
      </c>
      <c r="KV390" s="898">
        <f t="shared" si="7226"/>
        <v>1</v>
      </c>
      <c r="KW390" s="899">
        <f t="shared" si="7227"/>
        <v>1</v>
      </c>
      <c r="KX390" s="899">
        <f t="shared" si="7228"/>
        <v>1</v>
      </c>
      <c r="KY390" s="899">
        <f t="shared" si="7229"/>
        <v>1</v>
      </c>
      <c r="KZ390" s="899">
        <f t="shared" si="7230"/>
        <v>1</v>
      </c>
      <c r="LA390" s="966">
        <f t="shared" si="7231"/>
        <v>404404</v>
      </c>
      <c r="LB390" s="901">
        <f t="shared" si="7232"/>
        <v>0</v>
      </c>
      <c r="LE390" s="958" t="s">
        <v>1035</v>
      </c>
      <c r="LF390" s="1190" t="s">
        <v>719</v>
      </c>
      <c r="LG390" s="1179" t="s">
        <v>149</v>
      </c>
      <c r="LH390" s="1180">
        <v>1</v>
      </c>
      <c r="LI390" s="1021">
        <v>249250</v>
      </c>
      <c r="LJ390" s="1028">
        <f t="shared" si="7233"/>
        <v>249250</v>
      </c>
      <c r="LK390" s="1016"/>
      <c r="LL390" s="898">
        <f t="shared" si="7234"/>
        <v>1</v>
      </c>
      <c r="LM390" s="898">
        <f t="shared" si="7235"/>
        <v>1</v>
      </c>
      <c r="LN390" s="899">
        <f t="shared" si="7236"/>
        <v>1</v>
      </c>
      <c r="LO390" s="899">
        <f t="shared" si="7237"/>
        <v>1</v>
      </c>
      <c r="LP390" s="899">
        <f t="shared" si="7238"/>
        <v>1</v>
      </c>
      <c r="LQ390" s="899">
        <f t="shared" si="7239"/>
        <v>1</v>
      </c>
      <c r="LR390" s="966">
        <f t="shared" si="7240"/>
        <v>249250</v>
      </c>
      <c r="LS390" s="901">
        <f t="shared" si="7241"/>
        <v>0</v>
      </c>
      <c r="LV390" s="958" t="s">
        <v>1035</v>
      </c>
      <c r="LW390" s="1190" t="s">
        <v>719</v>
      </c>
      <c r="LX390" s="1179" t="s">
        <v>149</v>
      </c>
      <c r="LY390" s="1180">
        <v>1</v>
      </c>
      <c r="LZ390" s="1015">
        <v>39390</v>
      </c>
      <c r="MA390" s="1025">
        <f t="shared" si="7242"/>
        <v>39390</v>
      </c>
      <c r="MB390" s="1016"/>
      <c r="MC390" s="898">
        <f t="shared" si="7243"/>
        <v>1</v>
      </c>
      <c r="MD390" s="898">
        <f t="shared" si="7244"/>
        <v>1</v>
      </c>
      <c r="ME390" s="899">
        <f t="shared" si="7245"/>
        <v>1</v>
      </c>
      <c r="MF390" s="899">
        <f t="shared" si="7246"/>
        <v>1</v>
      </c>
      <c r="MG390" s="899">
        <f t="shared" si="7247"/>
        <v>1</v>
      </c>
      <c r="MH390" s="899">
        <f t="shared" si="7248"/>
        <v>1</v>
      </c>
      <c r="MI390" s="966">
        <f t="shared" si="7249"/>
        <v>39390</v>
      </c>
      <c r="MJ390" s="901">
        <f t="shared" si="7250"/>
        <v>0</v>
      </c>
      <c r="MM390" s="958" t="s">
        <v>1035</v>
      </c>
      <c r="MN390" s="1190" t="s">
        <v>719</v>
      </c>
      <c r="MO390" s="1179" t="s">
        <v>149</v>
      </c>
      <c r="MP390" s="1180">
        <v>1</v>
      </c>
      <c r="MQ390" s="1015">
        <v>250000</v>
      </c>
      <c r="MR390" s="1025">
        <f t="shared" si="7251"/>
        <v>250000</v>
      </c>
      <c r="MS390" s="1016"/>
      <c r="MT390" s="898">
        <f t="shared" si="7252"/>
        <v>1</v>
      </c>
      <c r="MU390" s="898">
        <f t="shared" si="7253"/>
        <v>1</v>
      </c>
      <c r="MV390" s="899">
        <f t="shared" si="7254"/>
        <v>1</v>
      </c>
      <c r="MW390" s="899">
        <f t="shared" si="7255"/>
        <v>1</v>
      </c>
      <c r="MX390" s="899">
        <f t="shared" si="7256"/>
        <v>1</v>
      </c>
      <c r="MY390" s="899">
        <f t="shared" si="7257"/>
        <v>1</v>
      </c>
      <c r="MZ390" s="966">
        <f t="shared" si="7258"/>
        <v>250000</v>
      </c>
      <c r="NA390" s="901">
        <f t="shared" si="7259"/>
        <v>0</v>
      </c>
      <c r="ND390" s="975" t="s">
        <v>1035</v>
      </c>
      <c r="NE390" s="976" t="s">
        <v>719</v>
      </c>
      <c r="NF390" s="1175" t="s">
        <v>149</v>
      </c>
      <c r="NG390" s="1176">
        <v>1</v>
      </c>
      <c r="NH390" s="979">
        <v>32332.41</v>
      </c>
      <c r="NI390" s="980">
        <v>32332</v>
      </c>
      <c r="NJ390" s="1016"/>
      <c r="NK390" s="898">
        <f t="shared" si="7260"/>
        <v>1</v>
      </c>
      <c r="NL390" s="898">
        <f t="shared" si="7261"/>
        <v>1</v>
      </c>
      <c r="NM390" s="899">
        <f t="shared" si="7262"/>
        <v>1</v>
      </c>
      <c r="NN390" s="899">
        <f t="shared" si="7263"/>
        <v>1</v>
      </c>
      <c r="NO390" s="899">
        <f t="shared" si="7264"/>
        <v>1</v>
      </c>
      <c r="NP390" s="899">
        <f t="shared" si="7265"/>
        <v>1</v>
      </c>
      <c r="NQ390" s="966">
        <f t="shared" si="7266"/>
        <v>32332</v>
      </c>
      <c r="NR390" s="901">
        <f t="shared" si="7267"/>
        <v>0</v>
      </c>
      <c r="NU390" s="981" t="s">
        <v>1035</v>
      </c>
      <c r="NV390" s="982" t="s">
        <v>719</v>
      </c>
      <c r="NW390" s="1177" t="s">
        <v>149</v>
      </c>
      <c r="NX390" s="1178">
        <v>1</v>
      </c>
      <c r="NY390" s="1022">
        <v>32659</v>
      </c>
      <c r="NZ390" s="986">
        <f t="shared" si="7268"/>
        <v>32659</v>
      </c>
      <c r="OA390" s="1016"/>
      <c r="OB390" s="898">
        <f t="shared" si="7269"/>
        <v>1</v>
      </c>
      <c r="OC390" s="898">
        <f t="shared" si="7270"/>
        <v>1</v>
      </c>
      <c r="OD390" s="899">
        <f t="shared" si="7271"/>
        <v>1</v>
      </c>
      <c r="OE390" s="899">
        <f t="shared" si="7272"/>
        <v>1</v>
      </c>
      <c r="OF390" s="899">
        <f t="shared" si="7273"/>
        <v>1</v>
      </c>
      <c r="OG390" s="899">
        <f t="shared" si="7274"/>
        <v>1</v>
      </c>
      <c r="OH390" s="966">
        <f t="shared" si="7275"/>
        <v>32659</v>
      </c>
      <c r="OI390" s="901">
        <f t="shared" si="7276"/>
        <v>0</v>
      </c>
      <c r="OL390" s="958" t="s">
        <v>1035</v>
      </c>
      <c r="OM390" s="1190" t="s">
        <v>719</v>
      </c>
      <c r="ON390" s="1179" t="s">
        <v>149</v>
      </c>
      <c r="OO390" s="1180">
        <v>1</v>
      </c>
      <c r="OP390" s="1015">
        <v>88368</v>
      </c>
      <c r="OQ390" s="1025">
        <f t="shared" si="7277"/>
        <v>88368</v>
      </c>
      <c r="OR390" s="1016"/>
      <c r="OS390" s="898">
        <f t="shared" si="7278"/>
        <v>1</v>
      </c>
      <c r="OT390" s="898">
        <f t="shared" si="7279"/>
        <v>1</v>
      </c>
      <c r="OU390" s="899">
        <f t="shared" si="7280"/>
        <v>1</v>
      </c>
      <c r="OV390" s="899">
        <f t="shared" si="7281"/>
        <v>1</v>
      </c>
      <c r="OW390" s="899">
        <f t="shared" si="7282"/>
        <v>1</v>
      </c>
      <c r="OX390" s="899">
        <f t="shared" si="7283"/>
        <v>1</v>
      </c>
      <c r="OY390" s="966">
        <f t="shared" si="7284"/>
        <v>88368</v>
      </c>
      <c r="OZ390" s="901">
        <f t="shared" si="7285"/>
        <v>0</v>
      </c>
      <c r="PC390" s="958" t="s">
        <v>1035</v>
      </c>
      <c r="PD390" s="1190" t="s">
        <v>719</v>
      </c>
      <c r="PE390" s="1179" t="s">
        <v>149</v>
      </c>
      <c r="PF390" s="1180">
        <v>1</v>
      </c>
      <c r="PG390" s="1023">
        <v>164775</v>
      </c>
      <c r="PH390" s="1029">
        <v>164775</v>
      </c>
      <c r="PI390" s="1181"/>
      <c r="PJ390" s="898">
        <f t="shared" si="7286"/>
        <v>1</v>
      </c>
      <c r="PK390" s="898">
        <f t="shared" si="7287"/>
        <v>1</v>
      </c>
      <c r="PL390" s="899">
        <f t="shared" si="7288"/>
        <v>1</v>
      </c>
      <c r="PM390" s="899">
        <f t="shared" si="7289"/>
        <v>1</v>
      </c>
      <c r="PN390" s="899">
        <f t="shared" si="7290"/>
        <v>1</v>
      </c>
      <c r="PO390" s="899">
        <f t="shared" si="7291"/>
        <v>1</v>
      </c>
      <c r="PP390" s="966">
        <f t="shared" si="7292"/>
        <v>164775</v>
      </c>
      <c r="PQ390" s="901">
        <f t="shared" si="7293"/>
        <v>0</v>
      </c>
      <c r="PT390" s="958" t="s">
        <v>1035</v>
      </c>
      <c r="PU390" s="1190" t="s">
        <v>719</v>
      </c>
      <c r="PV390" s="1179" t="s">
        <v>149</v>
      </c>
      <c r="PW390" s="1180">
        <v>1</v>
      </c>
      <c r="PX390" s="1015">
        <v>143975</v>
      </c>
      <c r="PY390" s="1025">
        <f t="shared" si="7294"/>
        <v>143975</v>
      </c>
      <c r="PZ390" s="1016"/>
      <c r="QA390" s="898">
        <f t="shared" si="7295"/>
        <v>1</v>
      </c>
      <c r="QB390" s="898">
        <f t="shared" si="7296"/>
        <v>1</v>
      </c>
      <c r="QC390" s="899">
        <f t="shared" si="7297"/>
        <v>1</v>
      </c>
      <c r="QD390" s="899">
        <f t="shared" si="7298"/>
        <v>1</v>
      </c>
      <c r="QE390" s="899">
        <f t="shared" si="7299"/>
        <v>1</v>
      </c>
      <c r="QF390" s="899">
        <f t="shared" si="7300"/>
        <v>1</v>
      </c>
      <c r="QG390" s="966">
        <f t="shared" si="7301"/>
        <v>143975</v>
      </c>
      <c r="QH390" s="901">
        <f t="shared" si="7302"/>
        <v>0</v>
      </c>
      <c r="QK390" s="958" t="s">
        <v>1035</v>
      </c>
      <c r="QL390" s="1190" t="s">
        <v>719</v>
      </c>
      <c r="QM390" s="1179" t="s">
        <v>149</v>
      </c>
      <c r="QN390" s="1180">
        <v>1</v>
      </c>
      <c r="QO390" s="1021">
        <v>250496.24999999997</v>
      </c>
      <c r="QP390" s="1028">
        <f t="shared" si="7303"/>
        <v>250496</v>
      </c>
      <c r="QQ390" s="1016"/>
      <c r="QR390" s="898">
        <f t="shared" si="7304"/>
        <v>1</v>
      </c>
      <c r="QS390" s="898">
        <f t="shared" si="7305"/>
        <v>1</v>
      </c>
      <c r="QT390" s="899">
        <f t="shared" si="7306"/>
        <v>1</v>
      </c>
      <c r="QU390" s="899">
        <f t="shared" si="7307"/>
        <v>1</v>
      </c>
      <c r="QV390" s="899">
        <f t="shared" si="7308"/>
        <v>1</v>
      </c>
      <c r="QW390" s="899">
        <f t="shared" si="7309"/>
        <v>1</v>
      </c>
      <c r="QX390" s="966">
        <f t="shared" si="7310"/>
        <v>250496</v>
      </c>
      <c r="QY390" s="901">
        <f t="shared" si="7311"/>
        <v>0</v>
      </c>
      <c r="RB390" s="455"/>
      <c r="RC390" s="428"/>
      <c r="RD390" s="464"/>
      <c r="RE390" s="430"/>
      <c r="RF390" s="440"/>
      <c r="RG390" s="468"/>
      <c r="RH390" s="468"/>
      <c r="RI390" s="898"/>
      <c r="RJ390" s="898"/>
      <c r="RK390" s="934"/>
      <c r="RL390" s="934"/>
      <c r="RM390" s="934"/>
      <c r="RN390" s="934"/>
      <c r="RO390" s="1313"/>
      <c r="RP390" s="936"/>
      <c r="RS390" s="455"/>
      <c r="RT390" s="428"/>
      <c r="RU390" s="464"/>
      <c r="RV390" s="430"/>
      <c r="RW390" s="440"/>
      <c r="RX390" s="468"/>
      <c r="RY390" s="468"/>
      <c r="RZ390" s="898"/>
      <c r="SA390" s="898"/>
      <c r="SB390" s="934"/>
      <c r="SC390" s="934"/>
      <c r="SD390" s="934"/>
      <c r="SE390" s="934"/>
      <c r="SF390" s="1313"/>
      <c r="SG390" s="936"/>
      <c r="SJ390" s="455"/>
      <c r="SK390" s="428"/>
      <c r="SL390" s="464"/>
      <c r="SM390" s="430"/>
      <c r="SN390" s="440"/>
      <c r="SO390" s="468"/>
      <c r="SP390" s="468"/>
      <c r="SQ390" s="898"/>
      <c r="SR390" s="898"/>
      <c r="SS390" s="934"/>
      <c r="ST390" s="934"/>
      <c r="SU390" s="934"/>
      <c r="SV390" s="934"/>
      <c r="SW390" s="1313"/>
      <c r="SX390" s="936"/>
    </row>
    <row r="391" spans="2:518" ht="51.75" customHeight="1" thickTop="1" thickBot="1">
      <c r="B391" s="958" t="s">
        <v>1036</v>
      </c>
      <c r="C391" s="1190" t="s">
        <v>720</v>
      </c>
      <c r="D391" s="1179" t="s">
        <v>149</v>
      </c>
      <c r="E391" s="1180">
        <v>1</v>
      </c>
      <c r="F391" s="1015"/>
      <c r="G391" s="1025">
        <f t="shared" si="7070"/>
        <v>0</v>
      </c>
      <c r="H391" s="964"/>
      <c r="K391" s="958" t="s">
        <v>1036</v>
      </c>
      <c r="L391" s="1190" t="s">
        <v>720</v>
      </c>
      <c r="M391" s="1179" t="s">
        <v>149</v>
      </c>
      <c r="N391" s="1180">
        <v>1</v>
      </c>
      <c r="O391" s="1017">
        <v>184272</v>
      </c>
      <c r="P391" s="1025">
        <f t="shared" si="7071"/>
        <v>184272</v>
      </c>
      <c r="Q391" s="964"/>
      <c r="R391" s="898">
        <f t="shared" si="7072"/>
        <v>1</v>
      </c>
      <c r="S391" s="898">
        <f t="shared" si="7073"/>
        <v>1</v>
      </c>
      <c r="T391" s="899">
        <f t="shared" si="7074"/>
        <v>1</v>
      </c>
      <c r="U391" s="899">
        <f t="shared" si="7075"/>
        <v>1</v>
      </c>
      <c r="V391" s="899">
        <f t="shared" si="7076"/>
        <v>1</v>
      </c>
      <c r="W391" s="899">
        <f t="shared" si="7077"/>
        <v>1</v>
      </c>
      <c r="X391" s="966">
        <f t="shared" si="7078"/>
        <v>184272</v>
      </c>
      <c r="Y391" s="901">
        <f t="shared" si="7079"/>
        <v>0</v>
      </c>
      <c r="Z391" s="872"/>
      <c r="AA391" s="872"/>
      <c r="AB391" s="958" t="s">
        <v>1036</v>
      </c>
      <c r="AC391" s="1190" t="s">
        <v>720</v>
      </c>
      <c r="AD391" s="1179" t="s">
        <v>149</v>
      </c>
      <c r="AE391" s="1180">
        <v>1</v>
      </c>
      <c r="AF391" s="1015">
        <v>150000</v>
      </c>
      <c r="AG391" s="1025">
        <f t="shared" si="7080"/>
        <v>150000</v>
      </c>
      <c r="AH391" s="964"/>
      <c r="AI391" s="898">
        <f t="shared" si="7081"/>
        <v>1</v>
      </c>
      <c r="AJ391" s="898">
        <f t="shared" si="7082"/>
        <v>1</v>
      </c>
      <c r="AK391" s="899">
        <f t="shared" si="7083"/>
        <v>1</v>
      </c>
      <c r="AL391" s="899">
        <f t="shared" si="7084"/>
        <v>1</v>
      </c>
      <c r="AM391" s="899">
        <f t="shared" si="7085"/>
        <v>1</v>
      </c>
      <c r="AN391" s="899">
        <f t="shared" si="7086"/>
        <v>1</v>
      </c>
      <c r="AO391" s="966">
        <f t="shared" si="7087"/>
        <v>150000</v>
      </c>
      <c r="AP391" s="901">
        <f t="shared" si="7088"/>
        <v>0</v>
      </c>
      <c r="AQ391" s="872"/>
      <c r="AR391" s="872"/>
      <c r="AS391" s="958" t="s">
        <v>1036</v>
      </c>
      <c r="AT391" s="1191" t="s">
        <v>720</v>
      </c>
      <c r="AU391" s="1179" t="s">
        <v>149</v>
      </c>
      <c r="AV391" s="1180">
        <v>1</v>
      </c>
      <c r="AW391" s="1019">
        <v>54000</v>
      </c>
      <c r="AX391" s="1026">
        <f t="shared" si="7089"/>
        <v>54000</v>
      </c>
      <c r="AY391" s="964"/>
      <c r="AZ391" s="898">
        <f t="shared" si="7090"/>
        <v>1</v>
      </c>
      <c r="BA391" s="898">
        <f t="shared" si="7091"/>
        <v>1</v>
      </c>
      <c r="BB391" s="899">
        <f t="shared" si="7092"/>
        <v>1</v>
      </c>
      <c r="BC391" s="899">
        <f t="shared" si="7093"/>
        <v>1</v>
      </c>
      <c r="BD391" s="899">
        <f t="shared" si="7094"/>
        <v>1</v>
      </c>
      <c r="BE391" s="899">
        <f t="shared" si="7095"/>
        <v>1</v>
      </c>
      <c r="BF391" s="966">
        <f t="shared" si="7096"/>
        <v>54000</v>
      </c>
      <c r="BG391" s="901">
        <f t="shared" si="7097"/>
        <v>0</v>
      </c>
      <c r="BJ391" s="958" t="s">
        <v>1036</v>
      </c>
      <c r="BK391" s="1192" t="s">
        <v>720</v>
      </c>
      <c r="BL391" s="1179" t="s">
        <v>149</v>
      </c>
      <c r="BM391" s="1180">
        <v>1</v>
      </c>
      <c r="BN391" s="1015">
        <v>243040</v>
      </c>
      <c r="BO391" s="1025">
        <f t="shared" si="7098"/>
        <v>243040</v>
      </c>
      <c r="BP391" s="964"/>
      <c r="BQ391" s="898">
        <f t="shared" si="7099"/>
        <v>1</v>
      </c>
      <c r="BR391" s="898">
        <f t="shared" si="7100"/>
        <v>1</v>
      </c>
      <c r="BS391" s="899">
        <f t="shared" si="7101"/>
        <v>1</v>
      </c>
      <c r="BT391" s="899">
        <f t="shared" si="7102"/>
        <v>1</v>
      </c>
      <c r="BU391" s="899">
        <f t="shared" si="7103"/>
        <v>1</v>
      </c>
      <c r="BV391" s="899">
        <f t="shared" si="7104"/>
        <v>1</v>
      </c>
      <c r="BW391" s="966">
        <f t="shared" si="7105"/>
        <v>243040</v>
      </c>
      <c r="BX391" s="901">
        <f t="shared" si="7106"/>
        <v>0</v>
      </c>
      <c r="CA391" s="958" t="s">
        <v>1036</v>
      </c>
      <c r="CB391" s="1190" t="s">
        <v>720</v>
      </c>
      <c r="CC391" s="1179" t="s">
        <v>149</v>
      </c>
      <c r="CD391" s="1180">
        <v>1</v>
      </c>
      <c r="CE391" s="1015">
        <v>179480</v>
      </c>
      <c r="CF391" s="1025">
        <f t="shared" si="7107"/>
        <v>179480</v>
      </c>
      <c r="CG391" s="964"/>
      <c r="CH391" s="898">
        <f t="shared" si="7108"/>
        <v>1</v>
      </c>
      <c r="CI391" s="898">
        <f t="shared" si="7109"/>
        <v>1</v>
      </c>
      <c r="CJ391" s="899">
        <f t="shared" si="7110"/>
        <v>1</v>
      </c>
      <c r="CK391" s="899">
        <f t="shared" si="7111"/>
        <v>1</v>
      </c>
      <c r="CL391" s="899">
        <f t="shared" si="7112"/>
        <v>1</v>
      </c>
      <c r="CM391" s="899">
        <f t="shared" si="7113"/>
        <v>1</v>
      </c>
      <c r="CN391" s="966">
        <f t="shared" si="7114"/>
        <v>179480</v>
      </c>
      <c r="CO391" s="901">
        <f t="shared" si="7115"/>
        <v>0</v>
      </c>
      <c r="CR391" s="958" t="s">
        <v>1036</v>
      </c>
      <c r="CS391" s="1190" t="s">
        <v>720</v>
      </c>
      <c r="CT391" s="1179" t="s">
        <v>149</v>
      </c>
      <c r="CU391" s="1180">
        <v>1</v>
      </c>
      <c r="CV391" s="1015">
        <v>689000</v>
      </c>
      <c r="CW391" s="1025">
        <f t="shared" si="7116"/>
        <v>689000</v>
      </c>
      <c r="CX391" s="964"/>
      <c r="CY391" s="898">
        <f t="shared" si="7117"/>
        <v>1</v>
      </c>
      <c r="CZ391" s="898">
        <f t="shared" si="7118"/>
        <v>1</v>
      </c>
      <c r="DA391" s="899">
        <f t="shared" si="7119"/>
        <v>1</v>
      </c>
      <c r="DB391" s="899">
        <f t="shared" si="7120"/>
        <v>1</v>
      </c>
      <c r="DC391" s="899">
        <f t="shared" si="7121"/>
        <v>1</v>
      </c>
      <c r="DD391" s="899">
        <f t="shared" si="7122"/>
        <v>1</v>
      </c>
      <c r="DE391" s="966">
        <f t="shared" si="7123"/>
        <v>689000</v>
      </c>
      <c r="DF391" s="901">
        <f t="shared" si="7124"/>
        <v>0</v>
      </c>
      <c r="DI391" s="958" t="s">
        <v>1036</v>
      </c>
      <c r="DJ391" s="1190" t="s">
        <v>720</v>
      </c>
      <c r="DK391" s="1179" t="s">
        <v>149</v>
      </c>
      <c r="DL391" s="1180">
        <v>1</v>
      </c>
      <c r="DM391" s="1015">
        <v>106548</v>
      </c>
      <c r="DN391" s="1025">
        <f t="shared" si="7125"/>
        <v>106548</v>
      </c>
      <c r="DO391" s="964"/>
      <c r="DP391" s="898">
        <f t="shared" si="7126"/>
        <v>1</v>
      </c>
      <c r="DQ391" s="898">
        <f t="shared" si="7127"/>
        <v>1</v>
      </c>
      <c r="DR391" s="899">
        <f t="shared" si="7128"/>
        <v>1</v>
      </c>
      <c r="DS391" s="899">
        <f t="shared" si="7129"/>
        <v>1</v>
      </c>
      <c r="DT391" s="899">
        <f t="shared" si="7130"/>
        <v>1</v>
      </c>
      <c r="DU391" s="899">
        <f t="shared" si="7131"/>
        <v>1</v>
      </c>
      <c r="DV391" s="966">
        <f t="shared" si="7132"/>
        <v>106548</v>
      </c>
      <c r="DW391" s="901">
        <f t="shared" si="7133"/>
        <v>0</v>
      </c>
      <c r="DZ391" s="958" t="s">
        <v>1036</v>
      </c>
      <c r="EA391" s="1190" t="s">
        <v>720</v>
      </c>
      <c r="EB391" s="1179" t="s">
        <v>149</v>
      </c>
      <c r="EC391" s="1180">
        <v>1</v>
      </c>
      <c r="ED391" s="1015">
        <v>321111</v>
      </c>
      <c r="EE391" s="1025">
        <f t="shared" si="7134"/>
        <v>321111</v>
      </c>
      <c r="EF391" s="964"/>
      <c r="EG391" s="898">
        <f t="shared" si="7135"/>
        <v>1</v>
      </c>
      <c r="EH391" s="898">
        <f t="shared" si="7136"/>
        <v>1</v>
      </c>
      <c r="EI391" s="899">
        <f t="shared" si="7137"/>
        <v>1</v>
      </c>
      <c r="EJ391" s="899">
        <f t="shared" si="7138"/>
        <v>1</v>
      </c>
      <c r="EK391" s="899">
        <f t="shared" si="7139"/>
        <v>1</v>
      </c>
      <c r="EL391" s="899">
        <f t="shared" si="7140"/>
        <v>1</v>
      </c>
      <c r="EM391" s="966">
        <f t="shared" si="7141"/>
        <v>321111</v>
      </c>
      <c r="EN391" s="901">
        <f t="shared" si="7142"/>
        <v>0</v>
      </c>
      <c r="EQ391" s="958" t="s">
        <v>1036</v>
      </c>
      <c r="ER391" s="1190" t="s">
        <v>720</v>
      </c>
      <c r="ES391" s="1179" t="s">
        <v>149</v>
      </c>
      <c r="ET391" s="1180">
        <v>1</v>
      </c>
      <c r="EU391" s="1015">
        <v>180000</v>
      </c>
      <c r="EV391" s="1025">
        <f t="shared" si="7143"/>
        <v>180000</v>
      </c>
      <c r="EW391" s="964"/>
      <c r="EX391" s="898">
        <f t="shared" si="7144"/>
        <v>1</v>
      </c>
      <c r="EY391" s="898">
        <f t="shared" si="7145"/>
        <v>1</v>
      </c>
      <c r="EZ391" s="899">
        <f t="shared" si="7146"/>
        <v>1</v>
      </c>
      <c r="FA391" s="899">
        <f t="shared" si="7147"/>
        <v>1</v>
      </c>
      <c r="FB391" s="899">
        <f t="shared" si="7148"/>
        <v>1</v>
      </c>
      <c r="FC391" s="899">
        <f t="shared" si="7149"/>
        <v>1</v>
      </c>
      <c r="FD391" s="966">
        <f t="shared" si="7150"/>
        <v>180000</v>
      </c>
      <c r="FE391" s="901">
        <f t="shared" si="7151"/>
        <v>0</v>
      </c>
      <c r="FH391" s="958"/>
      <c r="FI391" s="1190"/>
      <c r="FJ391" s="1179"/>
      <c r="FK391" s="1180"/>
      <c r="FL391" s="1015"/>
      <c r="FM391" s="1025">
        <f t="shared" si="7152"/>
        <v>0</v>
      </c>
      <c r="FN391" s="964"/>
      <c r="FO391" s="898" t="e">
        <f t="shared" si="7153"/>
        <v>#N/A</v>
      </c>
      <c r="FP391" s="898" t="e">
        <f t="shared" si="7154"/>
        <v>#N/A</v>
      </c>
      <c r="FQ391" s="899" t="e">
        <f t="shared" si="7155"/>
        <v>#N/A</v>
      </c>
      <c r="FR391" s="899">
        <f t="shared" si="7156"/>
        <v>0</v>
      </c>
      <c r="FS391" s="899">
        <f t="shared" si="7157"/>
        <v>0</v>
      </c>
      <c r="FT391" s="899" t="e">
        <f t="shared" si="7158"/>
        <v>#N/A</v>
      </c>
      <c r="FU391" s="966">
        <f t="shared" si="7159"/>
        <v>0</v>
      </c>
      <c r="FV391" s="901">
        <f t="shared" si="7160"/>
        <v>0</v>
      </c>
      <c r="FY391" s="958" t="s">
        <v>1036</v>
      </c>
      <c r="FZ391" s="1190" t="s">
        <v>720</v>
      </c>
      <c r="GA391" s="1179" t="s">
        <v>149</v>
      </c>
      <c r="GB391" s="1180">
        <v>1</v>
      </c>
      <c r="GC391" s="1017">
        <v>184272</v>
      </c>
      <c r="GD391" s="1025">
        <f t="shared" si="7161"/>
        <v>184272</v>
      </c>
      <c r="GE391" s="964"/>
      <c r="GF391" s="898">
        <f t="shared" si="7162"/>
        <v>1</v>
      </c>
      <c r="GG391" s="898">
        <f t="shared" si="7163"/>
        <v>1</v>
      </c>
      <c r="GH391" s="899">
        <f t="shared" si="7164"/>
        <v>1</v>
      </c>
      <c r="GI391" s="899">
        <f t="shared" si="7165"/>
        <v>1</v>
      </c>
      <c r="GJ391" s="899">
        <f t="shared" si="7166"/>
        <v>1</v>
      </c>
      <c r="GK391" s="899">
        <f t="shared" si="7167"/>
        <v>1</v>
      </c>
      <c r="GL391" s="966">
        <f t="shared" si="7168"/>
        <v>184272</v>
      </c>
      <c r="GM391" s="901">
        <f t="shared" si="7169"/>
        <v>0</v>
      </c>
      <c r="GP391" s="958" t="s">
        <v>1036</v>
      </c>
      <c r="GQ391" s="1190" t="s">
        <v>720</v>
      </c>
      <c r="GR391" s="1179" t="s">
        <v>149</v>
      </c>
      <c r="GS391" s="1180">
        <v>1</v>
      </c>
      <c r="GT391" s="1015">
        <v>180599</v>
      </c>
      <c r="GU391" s="1025">
        <f t="shared" si="7170"/>
        <v>180599</v>
      </c>
      <c r="GV391" s="964"/>
      <c r="GW391" s="898">
        <f t="shared" si="7171"/>
        <v>1</v>
      </c>
      <c r="GX391" s="898">
        <f t="shared" si="7172"/>
        <v>1</v>
      </c>
      <c r="GY391" s="899">
        <f t="shared" si="7173"/>
        <v>1</v>
      </c>
      <c r="GZ391" s="899">
        <f t="shared" si="7174"/>
        <v>1</v>
      </c>
      <c r="HA391" s="899">
        <f t="shared" si="7175"/>
        <v>1</v>
      </c>
      <c r="HB391" s="899">
        <f t="shared" si="7176"/>
        <v>1</v>
      </c>
      <c r="HC391" s="966">
        <f t="shared" si="7177"/>
        <v>180599</v>
      </c>
      <c r="HD391" s="901">
        <f t="shared" si="7178"/>
        <v>0</v>
      </c>
      <c r="HG391" s="958" t="s">
        <v>1036</v>
      </c>
      <c r="HH391" s="1190" t="s">
        <v>720</v>
      </c>
      <c r="HI391" s="1179" t="s">
        <v>149</v>
      </c>
      <c r="HJ391" s="1180">
        <v>1</v>
      </c>
      <c r="HK391" s="1015">
        <v>133780</v>
      </c>
      <c r="HL391" s="1025">
        <f t="shared" si="7179"/>
        <v>133780</v>
      </c>
      <c r="HM391" s="964"/>
      <c r="HN391" s="898">
        <f t="shared" si="7180"/>
        <v>1</v>
      </c>
      <c r="HO391" s="898">
        <f t="shared" si="7181"/>
        <v>1</v>
      </c>
      <c r="HP391" s="899">
        <f t="shared" si="7182"/>
        <v>1</v>
      </c>
      <c r="HQ391" s="899">
        <f t="shared" si="7183"/>
        <v>1</v>
      </c>
      <c r="HR391" s="899">
        <f t="shared" si="7184"/>
        <v>1</v>
      </c>
      <c r="HS391" s="899">
        <f t="shared" si="7185"/>
        <v>1</v>
      </c>
      <c r="HT391" s="966">
        <f t="shared" si="7186"/>
        <v>133780</v>
      </c>
      <c r="HU391" s="901">
        <f t="shared" si="7187"/>
        <v>0</v>
      </c>
      <c r="HX391" s="958" t="s">
        <v>1036</v>
      </c>
      <c r="HY391" s="1190" t="s">
        <v>720</v>
      </c>
      <c r="HZ391" s="1179" t="s">
        <v>149</v>
      </c>
      <c r="IA391" s="1180">
        <v>1</v>
      </c>
      <c r="IB391" s="1020">
        <v>165000</v>
      </c>
      <c r="IC391" s="1027">
        <f t="shared" si="7188"/>
        <v>165000</v>
      </c>
      <c r="ID391" s="964"/>
      <c r="IE391" s="898">
        <f t="shared" si="7189"/>
        <v>1</v>
      </c>
      <c r="IF391" s="898">
        <f t="shared" si="7190"/>
        <v>1</v>
      </c>
      <c r="IG391" s="899">
        <f t="shared" si="7191"/>
        <v>1</v>
      </c>
      <c r="IH391" s="899">
        <f t="shared" si="7192"/>
        <v>1</v>
      </c>
      <c r="II391" s="899">
        <f t="shared" si="7193"/>
        <v>1</v>
      </c>
      <c r="IJ391" s="899">
        <f t="shared" si="7194"/>
        <v>1</v>
      </c>
      <c r="IK391" s="966">
        <f t="shared" si="7195"/>
        <v>165000</v>
      </c>
      <c r="IL391" s="901">
        <f t="shared" si="7196"/>
        <v>0</v>
      </c>
      <c r="IO391" s="958" t="s">
        <v>1036</v>
      </c>
      <c r="IP391" s="1190" t="s">
        <v>720</v>
      </c>
      <c r="IQ391" s="1179" t="s">
        <v>149</v>
      </c>
      <c r="IR391" s="1180">
        <v>1</v>
      </c>
      <c r="IS391" s="1015">
        <v>329290</v>
      </c>
      <c r="IT391" s="1025">
        <f t="shared" si="7197"/>
        <v>329290</v>
      </c>
      <c r="IU391" s="964"/>
      <c r="IV391" s="898">
        <f t="shared" si="7198"/>
        <v>1</v>
      </c>
      <c r="IW391" s="898">
        <f t="shared" si="7199"/>
        <v>1</v>
      </c>
      <c r="IX391" s="899">
        <f t="shared" si="7200"/>
        <v>1</v>
      </c>
      <c r="IY391" s="899">
        <f t="shared" si="7201"/>
        <v>1</v>
      </c>
      <c r="IZ391" s="899">
        <f t="shared" si="7202"/>
        <v>1</v>
      </c>
      <c r="JA391" s="899">
        <f t="shared" si="7203"/>
        <v>1</v>
      </c>
      <c r="JB391" s="966">
        <f t="shared" si="7204"/>
        <v>329290</v>
      </c>
      <c r="JC391" s="901">
        <f t="shared" si="7205"/>
        <v>0</v>
      </c>
      <c r="JF391" s="958" t="s">
        <v>1036</v>
      </c>
      <c r="JG391" s="1190" t="s">
        <v>720</v>
      </c>
      <c r="JH391" s="1179" t="s">
        <v>149</v>
      </c>
      <c r="JI391" s="1180">
        <v>1</v>
      </c>
      <c r="JJ391" s="1015">
        <v>156000</v>
      </c>
      <c r="JK391" s="1025">
        <f t="shared" si="7206"/>
        <v>156000</v>
      </c>
      <c r="JL391" s="964"/>
      <c r="JM391" s="898">
        <f t="shared" si="7207"/>
        <v>1</v>
      </c>
      <c r="JN391" s="898">
        <f t="shared" si="7208"/>
        <v>1</v>
      </c>
      <c r="JO391" s="899">
        <f t="shared" si="7209"/>
        <v>1</v>
      </c>
      <c r="JP391" s="899">
        <f t="shared" si="7210"/>
        <v>1</v>
      </c>
      <c r="JQ391" s="899">
        <f t="shared" si="7211"/>
        <v>1</v>
      </c>
      <c r="JR391" s="899">
        <f t="shared" si="7212"/>
        <v>1</v>
      </c>
      <c r="JS391" s="966">
        <f t="shared" si="7213"/>
        <v>156000</v>
      </c>
      <c r="JT391" s="901">
        <f t="shared" si="7214"/>
        <v>0</v>
      </c>
      <c r="JW391" s="958" t="s">
        <v>1036</v>
      </c>
      <c r="JX391" s="1190" t="s">
        <v>720</v>
      </c>
      <c r="JY391" s="1179" t="s">
        <v>149</v>
      </c>
      <c r="JZ391" s="1180">
        <v>1</v>
      </c>
      <c r="KA391" s="1015">
        <v>148160.15430000002</v>
      </c>
      <c r="KB391" s="1025">
        <f t="shared" si="7215"/>
        <v>148160</v>
      </c>
      <c r="KC391" s="964"/>
      <c r="KD391" s="898">
        <f t="shared" si="7216"/>
        <v>1</v>
      </c>
      <c r="KE391" s="898">
        <f t="shared" si="7217"/>
        <v>1</v>
      </c>
      <c r="KF391" s="899">
        <f t="shared" si="7218"/>
        <v>1</v>
      </c>
      <c r="KG391" s="899">
        <f t="shared" si="7219"/>
        <v>1</v>
      </c>
      <c r="KH391" s="899">
        <f t="shared" si="7220"/>
        <v>1</v>
      </c>
      <c r="KI391" s="899">
        <f t="shared" si="7221"/>
        <v>1</v>
      </c>
      <c r="KJ391" s="966">
        <f t="shared" si="7222"/>
        <v>148160</v>
      </c>
      <c r="KK391" s="901">
        <f t="shared" si="7223"/>
        <v>0</v>
      </c>
      <c r="KN391" s="958" t="s">
        <v>1036</v>
      </c>
      <c r="KO391" s="1190" t="s">
        <v>720</v>
      </c>
      <c r="KP391" s="1179" t="s">
        <v>149</v>
      </c>
      <c r="KQ391" s="1180">
        <v>1</v>
      </c>
      <c r="KR391" s="1015">
        <v>450797</v>
      </c>
      <c r="KS391" s="1025">
        <f t="shared" si="7224"/>
        <v>450797</v>
      </c>
      <c r="KT391" s="964"/>
      <c r="KU391" s="898">
        <f t="shared" si="7225"/>
        <v>1</v>
      </c>
      <c r="KV391" s="898">
        <f t="shared" si="7226"/>
        <v>1</v>
      </c>
      <c r="KW391" s="899">
        <f t="shared" si="7227"/>
        <v>1</v>
      </c>
      <c r="KX391" s="899">
        <f t="shared" si="7228"/>
        <v>1</v>
      </c>
      <c r="KY391" s="899">
        <f t="shared" si="7229"/>
        <v>1</v>
      </c>
      <c r="KZ391" s="899">
        <f t="shared" si="7230"/>
        <v>1</v>
      </c>
      <c r="LA391" s="966">
        <f t="shared" si="7231"/>
        <v>450797</v>
      </c>
      <c r="LB391" s="901">
        <f t="shared" si="7232"/>
        <v>0</v>
      </c>
      <c r="LE391" s="958" t="s">
        <v>1036</v>
      </c>
      <c r="LF391" s="1190" t="s">
        <v>720</v>
      </c>
      <c r="LG391" s="1179" t="s">
        <v>149</v>
      </c>
      <c r="LH391" s="1180">
        <v>1</v>
      </c>
      <c r="LI391" s="1021">
        <v>199400</v>
      </c>
      <c r="LJ391" s="1028">
        <f t="shared" si="7233"/>
        <v>199400</v>
      </c>
      <c r="LK391" s="964"/>
      <c r="LL391" s="898">
        <f t="shared" si="7234"/>
        <v>1</v>
      </c>
      <c r="LM391" s="898">
        <f t="shared" si="7235"/>
        <v>1</v>
      </c>
      <c r="LN391" s="899">
        <f t="shared" si="7236"/>
        <v>1</v>
      </c>
      <c r="LO391" s="899">
        <f t="shared" si="7237"/>
        <v>1</v>
      </c>
      <c r="LP391" s="899">
        <f t="shared" si="7238"/>
        <v>1</v>
      </c>
      <c r="LQ391" s="899">
        <f t="shared" si="7239"/>
        <v>1</v>
      </c>
      <c r="LR391" s="966">
        <f t="shared" si="7240"/>
        <v>199400</v>
      </c>
      <c r="LS391" s="901">
        <f t="shared" si="7241"/>
        <v>0</v>
      </c>
      <c r="LV391" s="958" t="s">
        <v>1036</v>
      </c>
      <c r="LW391" s="1190" t="s">
        <v>720</v>
      </c>
      <c r="LX391" s="1179" t="s">
        <v>149</v>
      </c>
      <c r="LY391" s="1180">
        <v>1</v>
      </c>
      <c r="LZ391" s="1015">
        <v>35425</v>
      </c>
      <c r="MA391" s="1025">
        <f t="shared" si="7242"/>
        <v>35425</v>
      </c>
      <c r="MB391" s="964"/>
      <c r="MC391" s="898">
        <f t="shared" si="7243"/>
        <v>1</v>
      </c>
      <c r="MD391" s="898">
        <f t="shared" si="7244"/>
        <v>1</v>
      </c>
      <c r="ME391" s="899">
        <f t="shared" si="7245"/>
        <v>1</v>
      </c>
      <c r="MF391" s="899">
        <f t="shared" si="7246"/>
        <v>1</v>
      </c>
      <c r="MG391" s="899">
        <f t="shared" si="7247"/>
        <v>1</v>
      </c>
      <c r="MH391" s="899">
        <f t="shared" si="7248"/>
        <v>1</v>
      </c>
      <c r="MI391" s="966">
        <f t="shared" si="7249"/>
        <v>35425</v>
      </c>
      <c r="MJ391" s="901">
        <f t="shared" si="7250"/>
        <v>0</v>
      </c>
      <c r="MM391" s="958" t="s">
        <v>1036</v>
      </c>
      <c r="MN391" s="1190" t="s">
        <v>720</v>
      </c>
      <c r="MO391" s="1179" t="s">
        <v>149</v>
      </c>
      <c r="MP391" s="1180">
        <v>1</v>
      </c>
      <c r="MQ391" s="1015">
        <v>200000</v>
      </c>
      <c r="MR391" s="1025">
        <f t="shared" si="7251"/>
        <v>200000</v>
      </c>
      <c r="MS391" s="964"/>
      <c r="MT391" s="898">
        <f t="shared" si="7252"/>
        <v>1</v>
      </c>
      <c r="MU391" s="898">
        <f t="shared" si="7253"/>
        <v>1</v>
      </c>
      <c r="MV391" s="899">
        <f t="shared" si="7254"/>
        <v>1</v>
      </c>
      <c r="MW391" s="899">
        <f t="shared" si="7255"/>
        <v>1</v>
      </c>
      <c r="MX391" s="899">
        <f t="shared" si="7256"/>
        <v>1</v>
      </c>
      <c r="MY391" s="899">
        <f t="shared" si="7257"/>
        <v>1</v>
      </c>
      <c r="MZ391" s="966">
        <f t="shared" si="7258"/>
        <v>200000</v>
      </c>
      <c r="NA391" s="901">
        <f t="shared" si="7259"/>
        <v>0</v>
      </c>
      <c r="ND391" s="975" t="s">
        <v>1036</v>
      </c>
      <c r="NE391" s="976" t="s">
        <v>720</v>
      </c>
      <c r="NF391" s="1175" t="s">
        <v>149</v>
      </c>
      <c r="NG391" s="1176">
        <v>1</v>
      </c>
      <c r="NH391" s="979">
        <v>48462.48</v>
      </c>
      <c r="NI391" s="980">
        <v>48462</v>
      </c>
      <c r="NJ391" s="964"/>
      <c r="NK391" s="898">
        <f t="shared" si="7260"/>
        <v>1</v>
      </c>
      <c r="NL391" s="898">
        <f t="shared" si="7261"/>
        <v>1</v>
      </c>
      <c r="NM391" s="899">
        <f t="shared" si="7262"/>
        <v>1</v>
      </c>
      <c r="NN391" s="899">
        <f t="shared" si="7263"/>
        <v>1</v>
      </c>
      <c r="NO391" s="899">
        <f t="shared" si="7264"/>
        <v>1</v>
      </c>
      <c r="NP391" s="899">
        <f t="shared" si="7265"/>
        <v>1</v>
      </c>
      <c r="NQ391" s="966">
        <f t="shared" si="7266"/>
        <v>48462</v>
      </c>
      <c r="NR391" s="901">
        <f t="shared" si="7267"/>
        <v>0</v>
      </c>
      <c r="NU391" s="981" t="s">
        <v>1036</v>
      </c>
      <c r="NV391" s="982" t="s">
        <v>720</v>
      </c>
      <c r="NW391" s="1177" t="s">
        <v>149</v>
      </c>
      <c r="NX391" s="1178">
        <v>1</v>
      </c>
      <c r="NY391" s="1022">
        <v>48952</v>
      </c>
      <c r="NZ391" s="986">
        <f t="shared" si="7268"/>
        <v>48952</v>
      </c>
      <c r="OA391" s="964"/>
      <c r="OB391" s="898">
        <f t="shared" si="7269"/>
        <v>1</v>
      </c>
      <c r="OC391" s="898">
        <f t="shared" si="7270"/>
        <v>1</v>
      </c>
      <c r="OD391" s="899">
        <f t="shared" si="7271"/>
        <v>1</v>
      </c>
      <c r="OE391" s="899">
        <f t="shared" si="7272"/>
        <v>1</v>
      </c>
      <c r="OF391" s="899">
        <f t="shared" si="7273"/>
        <v>1</v>
      </c>
      <c r="OG391" s="899">
        <f t="shared" si="7274"/>
        <v>1</v>
      </c>
      <c r="OH391" s="966">
        <f t="shared" si="7275"/>
        <v>48952</v>
      </c>
      <c r="OI391" s="901">
        <f t="shared" si="7276"/>
        <v>0</v>
      </c>
      <c r="OL391" s="958" t="s">
        <v>1036</v>
      </c>
      <c r="OM391" s="1190" t="s">
        <v>720</v>
      </c>
      <c r="ON391" s="1179" t="s">
        <v>149</v>
      </c>
      <c r="OO391" s="1180">
        <v>1</v>
      </c>
      <c r="OP391" s="1015">
        <v>105982</v>
      </c>
      <c r="OQ391" s="1025">
        <f t="shared" si="7277"/>
        <v>105982</v>
      </c>
      <c r="OR391" s="964"/>
      <c r="OS391" s="898">
        <f t="shared" si="7278"/>
        <v>1</v>
      </c>
      <c r="OT391" s="898">
        <f t="shared" si="7279"/>
        <v>1</v>
      </c>
      <c r="OU391" s="899">
        <f t="shared" si="7280"/>
        <v>1</v>
      </c>
      <c r="OV391" s="899">
        <f t="shared" si="7281"/>
        <v>1</v>
      </c>
      <c r="OW391" s="899">
        <f t="shared" si="7282"/>
        <v>1</v>
      </c>
      <c r="OX391" s="899">
        <f t="shared" si="7283"/>
        <v>1</v>
      </c>
      <c r="OY391" s="966">
        <f t="shared" si="7284"/>
        <v>105982</v>
      </c>
      <c r="OZ391" s="901">
        <f t="shared" si="7285"/>
        <v>0</v>
      </c>
      <c r="PC391" s="958" t="s">
        <v>1036</v>
      </c>
      <c r="PD391" s="1190" t="s">
        <v>720</v>
      </c>
      <c r="PE391" s="1179" t="s">
        <v>149</v>
      </c>
      <c r="PF391" s="1180">
        <v>1</v>
      </c>
      <c r="PG391" s="1023">
        <v>167310</v>
      </c>
      <c r="PH391" s="1029">
        <v>167310</v>
      </c>
      <c r="PI391" s="1195"/>
      <c r="PJ391" s="898">
        <f t="shared" si="7286"/>
        <v>1</v>
      </c>
      <c r="PK391" s="898">
        <f t="shared" si="7287"/>
        <v>1</v>
      </c>
      <c r="PL391" s="899">
        <f t="shared" si="7288"/>
        <v>1</v>
      </c>
      <c r="PM391" s="899">
        <f t="shared" si="7289"/>
        <v>1</v>
      </c>
      <c r="PN391" s="899">
        <f t="shared" si="7290"/>
        <v>1</v>
      </c>
      <c r="PO391" s="899">
        <f t="shared" si="7291"/>
        <v>1</v>
      </c>
      <c r="PP391" s="966">
        <f t="shared" si="7292"/>
        <v>167310</v>
      </c>
      <c r="PQ391" s="901">
        <f t="shared" si="7293"/>
        <v>0</v>
      </c>
      <c r="PT391" s="958" t="s">
        <v>1036</v>
      </c>
      <c r="PU391" s="1190" t="s">
        <v>720</v>
      </c>
      <c r="PV391" s="1179" t="s">
        <v>149</v>
      </c>
      <c r="PW391" s="1180">
        <v>1</v>
      </c>
      <c r="PX391" s="1015">
        <v>180412</v>
      </c>
      <c r="PY391" s="1025">
        <f t="shared" si="7294"/>
        <v>180412</v>
      </c>
      <c r="PZ391" s="964"/>
      <c r="QA391" s="898">
        <f t="shared" si="7295"/>
        <v>1</v>
      </c>
      <c r="QB391" s="898">
        <f t="shared" si="7296"/>
        <v>1</v>
      </c>
      <c r="QC391" s="899">
        <f t="shared" si="7297"/>
        <v>1</v>
      </c>
      <c r="QD391" s="899">
        <f t="shared" si="7298"/>
        <v>1</v>
      </c>
      <c r="QE391" s="899">
        <f t="shared" si="7299"/>
        <v>1</v>
      </c>
      <c r="QF391" s="899">
        <f t="shared" si="7300"/>
        <v>1</v>
      </c>
      <c r="QG391" s="966">
        <f t="shared" si="7301"/>
        <v>180412</v>
      </c>
      <c r="QH391" s="901">
        <f t="shared" si="7302"/>
        <v>0</v>
      </c>
      <c r="QK391" s="958" t="s">
        <v>1036</v>
      </c>
      <c r="QL391" s="1190" t="s">
        <v>720</v>
      </c>
      <c r="QM391" s="1179" t="s">
        <v>149</v>
      </c>
      <c r="QN391" s="1180">
        <v>1</v>
      </c>
      <c r="QO391" s="1021">
        <v>200396.99999999997</v>
      </c>
      <c r="QP391" s="1028">
        <f t="shared" si="7303"/>
        <v>200397</v>
      </c>
      <c r="QQ391" s="964"/>
      <c r="QR391" s="898">
        <f t="shared" si="7304"/>
        <v>1</v>
      </c>
      <c r="QS391" s="898">
        <f t="shared" si="7305"/>
        <v>1</v>
      </c>
      <c r="QT391" s="899">
        <f t="shared" si="7306"/>
        <v>1</v>
      </c>
      <c r="QU391" s="899">
        <f t="shared" si="7307"/>
        <v>1</v>
      </c>
      <c r="QV391" s="899">
        <f t="shared" si="7308"/>
        <v>1</v>
      </c>
      <c r="QW391" s="899">
        <f t="shared" si="7309"/>
        <v>1</v>
      </c>
      <c r="QX391" s="966">
        <f t="shared" si="7310"/>
        <v>200397</v>
      </c>
      <c r="QY391" s="901">
        <f t="shared" si="7311"/>
        <v>0</v>
      </c>
      <c r="RB391" s="455"/>
      <c r="RC391" s="428"/>
      <c r="RD391" s="464"/>
      <c r="RE391" s="430"/>
      <c r="RF391" s="440"/>
      <c r="RG391" s="468"/>
      <c r="RH391" s="468"/>
      <c r="RI391" s="898"/>
      <c r="RJ391" s="898"/>
      <c r="RK391" s="934"/>
      <c r="RL391" s="934"/>
      <c r="RM391" s="934"/>
      <c r="RN391" s="934"/>
      <c r="RO391" s="1313"/>
      <c r="RP391" s="936"/>
      <c r="RS391" s="455"/>
      <c r="RT391" s="428"/>
      <c r="RU391" s="464"/>
      <c r="RV391" s="430"/>
      <c r="RW391" s="440"/>
      <c r="RX391" s="468"/>
      <c r="RY391" s="468"/>
      <c r="RZ391" s="898"/>
      <c r="SA391" s="898"/>
      <c r="SB391" s="934"/>
      <c r="SC391" s="934"/>
      <c r="SD391" s="934"/>
      <c r="SE391" s="934"/>
      <c r="SF391" s="1313"/>
      <c r="SG391" s="936"/>
      <c r="SJ391" s="455"/>
      <c r="SK391" s="428"/>
      <c r="SL391" s="464"/>
      <c r="SM391" s="430"/>
      <c r="SN391" s="440"/>
      <c r="SO391" s="468"/>
      <c r="SP391" s="468"/>
      <c r="SQ391" s="898"/>
      <c r="SR391" s="898"/>
      <c r="SS391" s="934"/>
      <c r="ST391" s="934"/>
      <c r="SU391" s="934"/>
      <c r="SV391" s="934"/>
      <c r="SW391" s="1313"/>
      <c r="SX391" s="936"/>
    </row>
    <row r="392" spans="2:518" ht="24.75" customHeight="1" thickTop="1" thickBot="1">
      <c r="B392" s="911" t="s">
        <v>1037</v>
      </c>
      <c r="C392" s="912" t="s">
        <v>721</v>
      </c>
      <c r="D392" s="913"/>
      <c r="E392" s="914"/>
      <c r="F392" s="915"/>
      <c r="G392" s="916"/>
      <c r="H392" s="1170">
        <f>SUM(G393:G398)</f>
        <v>0</v>
      </c>
      <c r="K392" s="911" t="s">
        <v>1037</v>
      </c>
      <c r="L392" s="912" t="s">
        <v>721</v>
      </c>
      <c r="M392" s="913"/>
      <c r="N392" s="914"/>
      <c r="O392" s="990"/>
      <c r="P392" s="916"/>
      <c r="Q392" s="1170"/>
      <c r="R392" s="898"/>
      <c r="S392" s="898"/>
      <c r="T392" s="934"/>
      <c r="U392" s="934"/>
      <c r="V392" s="934"/>
      <c r="W392" s="934"/>
      <c r="X392" s="1313"/>
      <c r="Y392" s="936"/>
      <c r="Z392" s="872"/>
      <c r="AA392" s="872"/>
      <c r="AB392" s="911" t="s">
        <v>1037</v>
      </c>
      <c r="AC392" s="912" t="s">
        <v>721</v>
      </c>
      <c r="AD392" s="913"/>
      <c r="AE392" s="914"/>
      <c r="AF392" s="915"/>
      <c r="AG392" s="916"/>
      <c r="AH392" s="1170"/>
      <c r="AI392" s="898"/>
      <c r="AJ392" s="898"/>
      <c r="AK392" s="934"/>
      <c r="AL392" s="934"/>
      <c r="AM392" s="934"/>
      <c r="AN392" s="934"/>
      <c r="AO392" s="1313"/>
      <c r="AP392" s="936"/>
      <c r="AQ392" s="872"/>
      <c r="AR392" s="872"/>
      <c r="AS392" s="911" t="s">
        <v>1037</v>
      </c>
      <c r="AT392" s="991" t="s">
        <v>721</v>
      </c>
      <c r="AU392" s="913"/>
      <c r="AV392" s="914"/>
      <c r="AW392" s="918"/>
      <c r="AX392" s="919"/>
      <c r="AY392" s="1170"/>
      <c r="AZ392" s="898"/>
      <c r="BA392" s="898"/>
      <c r="BB392" s="934"/>
      <c r="BC392" s="934"/>
      <c r="BD392" s="934"/>
      <c r="BE392" s="934"/>
      <c r="BF392" s="1313"/>
      <c r="BG392" s="936"/>
      <c r="BJ392" s="911" t="s">
        <v>1037</v>
      </c>
      <c r="BK392" s="912" t="s">
        <v>721</v>
      </c>
      <c r="BL392" s="913"/>
      <c r="BM392" s="914"/>
      <c r="BN392" s="915"/>
      <c r="BO392" s="916"/>
      <c r="BP392" s="1170"/>
      <c r="BQ392" s="898"/>
      <c r="BR392" s="898"/>
      <c r="BS392" s="934"/>
      <c r="BT392" s="934"/>
      <c r="BU392" s="934"/>
      <c r="BV392" s="934"/>
      <c r="BW392" s="1313"/>
      <c r="BX392" s="936"/>
      <c r="CA392" s="911" t="s">
        <v>1037</v>
      </c>
      <c r="CB392" s="912" t="s">
        <v>721</v>
      </c>
      <c r="CC392" s="913"/>
      <c r="CD392" s="914"/>
      <c r="CE392" s="915"/>
      <c r="CF392" s="916"/>
      <c r="CG392" s="1170"/>
      <c r="CH392" s="898"/>
      <c r="CI392" s="898"/>
      <c r="CJ392" s="934"/>
      <c r="CK392" s="934"/>
      <c r="CL392" s="934"/>
      <c r="CM392" s="934"/>
      <c r="CN392" s="1313"/>
      <c r="CO392" s="936"/>
      <c r="CR392" s="911" t="s">
        <v>1037</v>
      </c>
      <c r="CS392" s="912" t="s">
        <v>721</v>
      </c>
      <c r="CT392" s="913"/>
      <c r="CU392" s="914"/>
      <c r="CV392" s="915"/>
      <c r="CW392" s="916"/>
      <c r="CX392" s="1170"/>
      <c r="CY392" s="898"/>
      <c r="CZ392" s="898"/>
      <c r="DA392" s="934"/>
      <c r="DB392" s="934"/>
      <c r="DC392" s="934"/>
      <c r="DD392" s="934"/>
      <c r="DE392" s="1313"/>
      <c r="DF392" s="936"/>
      <c r="DI392" s="911" t="s">
        <v>1037</v>
      </c>
      <c r="DJ392" s="912" t="s">
        <v>721</v>
      </c>
      <c r="DK392" s="913"/>
      <c r="DL392" s="914"/>
      <c r="DM392" s="915"/>
      <c r="DN392" s="916"/>
      <c r="DO392" s="1170"/>
      <c r="DP392" s="898"/>
      <c r="DQ392" s="898"/>
      <c r="DR392" s="934"/>
      <c r="DS392" s="934"/>
      <c r="DT392" s="934"/>
      <c r="DU392" s="934"/>
      <c r="DV392" s="1313"/>
      <c r="DW392" s="936"/>
      <c r="DZ392" s="911" t="s">
        <v>1037</v>
      </c>
      <c r="EA392" s="912" t="s">
        <v>721</v>
      </c>
      <c r="EB392" s="913"/>
      <c r="EC392" s="914"/>
      <c r="ED392" s="915"/>
      <c r="EE392" s="916"/>
      <c r="EF392" s="1170"/>
      <c r="EG392" s="898"/>
      <c r="EH392" s="898"/>
      <c r="EI392" s="934"/>
      <c r="EJ392" s="934"/>
      <c r="EK392" s="934"/>
      <c r="EL392" s="934"/>
      <c r="EM392" s="1313"/>
      <c r="EN392" s="936"/>
      <c r="EQ392" s="911" t="s">
        <v>1037</v>
      </c>
      <c r="ER392" s="912" t="s">
        <v>721</v>
      </c>
      <c r="ES392" s="913"/>
      <c r="ET392" s="914"/>
      <c r="EU392" s="915"/>
      <c r="EV392" s="916"/>
      <c r="EW392" s="1170"/>
      <c r="EX392" s="898"/>
      <c r="EY392" s="898"/>
      <c r="EZ392" s="934"/>
      <c r="FA392" s="934"/>
      <c r="FB392" s="934"/>
      <c r="FC392" s="934"/>
      <c r="FD392" s="1313"/>
      <c r="FE392" s="936"/>
      <c r="FH392" s="911"/>
      <c r="FI392" s="912"/>
      <c r="FJ392" s="913"/>
      <c r="FK392" s="914"/>
      <c r="FL392" s="915"/>
      <c r="FM392" s="916"/>
      <c r="FN392" s="1170"/>
      <c r="FO392" s="898"/>
      <c r="FP392" s="898"/>
      <c r="FQ392" s="934"/>
      <c r="FR392" s="934"/>
      <c r="FS392" s="934"/>
      <c r="FT392" s="934"/>
      <c r="FU392" s="1313"/>
      <c r="FV392" s="936"/>
      <c r="FY392" s="911" t="s">
        <v>1037</v>
      </c>
      <c r="FZ392" s="912" t="s">
        <v>721</v>
      </c>
      <c r="GA392" s="913"/>
      <c r="GB392" s="914"/>
      <c r="GC392" s="914"/>
      <c r="GD392" s="916"/>
      <c r="GE392" s="1170"/>
      <c r="GF392" s="898"/>
      <c r="GG392" s="898"/>
      <c r="GH392" s="934"/>
      <c r="GI392" s="934"/>
      <c r="GJ392" s="934"/>
      <c r="GK392" s="934"/>
      <c r="GL392" s="1313"/>
      <c r="GM392" s="936"/>
      <c r="GP392" s="911" t="s">
        <v>1037</v>
      </c>
      <c r="GQ392" s="912" t="s">
        <v>721</v>
      </c>
      <c r="GR392" s="913"/>
      <c r="GS392" s="914"/>
      <c r="GT392" s="915"/>
      <c r="GU392" s="916"/>
      <c r="GV392" s="1170"/>
      <c r="GW392" s="898"/>
      <c r="GX392" s="898"/>
      <c r="GY392" s="934"/>
      <c r="GZ392" s="934"/>
      <c r="HA392" s="934"/>
      <c r="HB392" s="934"/>
      <c r="HC392" s="1313"/>
      <c r="HD392" s="936"/>
      <c r="HG392" s="911" t="s">
        <v>1037</v>
      </c>
      <c r="HH392" s="912" t="s">
        <v>721</v>
      </c>
      <c r="HI392" s="913"/>
      <c r="HJ392" s="914"/>
      <c r="HK392" s="915"/>
      <c r="HL392" s="916"/>
      <c r="HM392" s="1170"/>
      <c r="HN392" s="898"/>
      <c r="HO392" s="898"/>
      <c r="HP392" s="934"/>
      <c r="HQ392" s="934"/>
      <c r="HR392" s="934"/>
      <c r="HS392" s="934"/>
      <c r="HT392" s="1313"/>
      <c r="HU392" s="936"/>
      <c r="HX392" s="911" t="s">
        <v>1037</v>
      </c>
      <c r="HY392" s="912" t="s">
        <v>721</v>
      </c>
      <c r="HZ392" s="913"/>
      <c r="IA392" s="914"/>
      <c r="IB392" s="915"/>
      <c r="IC392" s="916"/>
      <c r="ID392" s="1170"/>
      <c r="IE392" s="898"/>
      <c r="IF392" s="898"/>
      <c r="IG392" s="934"/>
      <c r="IH392" s="934"/>
      <c r="II392" s="934"/>
      <c r="IJ392" s="934"/>
      <c r="IK392" s="1313"/>
      <c r="IL392" s="936"/>
      <c r="IO392" s="911" t="s">
        <v>1037</v>
      </c>
      <c r="IP392" s="912" t="s">
        <v>721</v>
      </c>
      <c r="IQ392" s="913"/>
      <c r="IR392" s="914"/>
      <c r="IS392" s="915"/>
      <c r="IT392" s="916"/>
      <c r="IU392" s="1170"/>
      <c r="IV392" s="898"/>
      <c r="IW392" s="898"/>
      <c r="IX392" s="934"/>
      <c r="IY392" s="934"/>
      <c r="IZ392" s="934"/>
      <c r="JA392" s="934"/>
      <c r="JB392" s="1313"/>
      <c r="JC392" s="936"/>
      <c r="JF392" s="911" t="s">
        <v>1037</v>
      </c>
      <c r="JG392" s="912" t="s">
        <v>721</v>
      </c>
      <c r="JH392" s="913"/>
      <c r="JI392" s="914"/>
      <c r="JJ392" s="915"/>
      <c r="JK392" s="916"/>
      <c r="JL392" s="1170"/>
      <c r="JM392" s="898"/>
      <c r="JN392" s="898"/>
      <c r="JO392" s="934"/>
      <c r="JP392" s="934"/>
      <c r="JQ392" s="934"/>
      <c r="JR392" s="934"/>
      <c r="JS392" s="1313"/>
      <c r="JT392" s="936"/>
      <c r="JW392" s="911" t="s">
        <v>1037</v>
      </c>
      <c r="JX392" s="912" t="s">
        <v>721</v>
      </c>
      <c r="JY392" s="913"/>
      <c r="JZ392" s="914"/>
      <c r="KA392" s="915"/>
      <c r="KB392" s="916"/>
      <c r="KC392" s="1170"/>
      <c r="KD392" s="898"/>
      <c r="KE392" s="898"/>
      <c r="KF392" s="934"/>
      <c r="KG392" s="934"/>
      <c r="KH392" s="934"/>
      <c r="KI392" s="934"/>
      <c r="KJ392" s="1313"/>
      <c r="KK392" s="936"/>
      <c r="KN392" s="911" t="s">
        <v>1037</v>
      </c>
      <c r="KO392" s="912" t="s">
        <v>721</v>
      </c>
      <c r="KP392" s="913"/>
      <c r="KQ392" s="914"/>
      <c r="KR392" s="915"/>
      <c r="KS392" s="916"/>
      <c r="KT392" s="1170"/>
      <c r="KU392" s="898"/>
      <c r="KV392" s="898"/>
      <c r="KW392" s="934"/>
      <c r="KX392" s="934"/>
      <c r="KY392" s="934"/>
      <c r="KZ392" s="934"/>
      <c r="LA392" s="1313"/>
      <c r="LB392" s="936"/>
      <c r="LE392" s="911" t="s">
        <v>1037</v>
      </c>
      <c r="LF392" s="912" t="s">
        <v>721</v>
      </c>
      <c r="LG392" s="913"/>
      <c r="LH392" s="914"/>
      <c r="LI392" s="992">
        <v>0</v>
      </c>
      <c r="LJ392" s="993"/>
      <c r="LK392" s="1170"/>
      <c r="LL392" s="898"/>
      <c r="LM392" s="898"/>
      <c r="LN392" s="934"/>
      <c r="LO392" s="934"/>
      <c r="LP392" s="934"/>
      <c r="LQ392" s="934"/>
      <c r="LR392" s="1313"/>
      <c r="LS392" s="936"/>
      <c r="LV392" s="911" t="s">
        <v>1037</v>
      </c>
      <c r="LW392" s="912" t="s">
        <v>721</v>
      </c>
      <c r="LX392" s="913"/>
      <c r="LY392" s="914"/>
      <c r="LZ392" s="915"/>
      <c r="MA392" s="916"/>
      <c r="MB392" s="1170"/>
      <c r="MC392" s="898"/>
      <c r="MD392" s="898"/>
      <c r="ME392" s="934"/>
      <c r="MF392" s="934"/>
      <c r="MG392" s="934"/>
      <c r="MH392" s="934"/>
      <c r="MI392" s="1313"/>
      <c r="MJ392" s="936"/>
      <c r="MM392" s="911" t="s">
        <v>1037</v>
      </c>
      <c r="MN392" s="912" t="s">
        <v>721</v>
      </c>
      <c r="MO392" s="913"/>
      <c r="MP392" s="914"/>
      <c r="MQ392" s="915"/>
      <c r="MR392" s="916"/>
      <c r="MS392" s="1170"/>
      <c r="MT392" s="898"/>
      <c r="MU392" s="898"/>
      <c r="MV392" s="934"/>
      <c r="MW392" s="934"/>
      <c r="MX392" s="934"/>
      <c r="MY392" s="934"/>
      <c r="MZ392" s="1313"/>
      <c r="NA392" s="936"/>
      <c r="ND392" s="994" t="s">
        <v>1037</v>
      </c>
      <c r="NE392" s="995" t="s">
        <v>721</v>
      </c>
      <c r="NF392" s="996"/>
      <c r="NG392" s="997"/>
      <c r="NH392" s="998"/>
      <c r="NI392" s="999"/>
      <c r="NJ392" s="1170"/>
      <c r="NK392" s="898"/>
      <c r="NL392" s="898"/>
      <c r="NM392" s="934"/>
      <c r="NN392" s="934"/>
      <c r="NO392" s="934"/>
      <c r="NP392" s="934"/>
      <c r="NQ392" s="1313"/>
      <c r="NR392" s="936"/>
      <c r="NU392" s="1000" t="s">
        <v>1037</v>
      </c>
      <c r="NV392" s="1001" t="s">
        <v>721</v>
      </c>
      <c r="NW392" s="1002"/>
      <c r="NX392" s="1003"/>
      <c r="NY392" s="1004"/>
      <c r="NZ392" s="1005"/>
      <c r="OA392" s="1170"/>
      <c r="OB392" s="898"/>
      <c r="OC392" s="898"/>
      <c r="OD392" s="934"/>
      <c r="OE392" s="934"/>
      <c r="OF392" s="934"/>
      <c r="OG392" s="934"/>
      <c r="OH392" s="1313"/>
      <c r="OI392" s="936"/>
      <c r="OL392" s="911" t="s">
        <v>1037</v>
      </c>
      <c r="OM392" s="912" t="s">
        <v>721</v>
      </c>
      <c r="ON392" s="913"/>
      <c r="OO392" s="914"/>
      <c r="OP392" s="915"/>
      <c r="OQ392" s="916"/>
      <c r="OR392" s="1170"/>
      <c r="OS392" s="898"/>
      <c r="OT392" s="898"/>
      <c r="OU392" s="934"/>
      <c r="OV392" s="934"/>
      <c r="OW392" s="934"/>
      <c r="OX392" s="934"/>
      <c r="OY392" s="1313"/>
      <c r="OZ392" s="936"/>
      <c r="PC392" s="911" t="s">
        <v>1037</v>
      </c>
      <c r="PD392" s="912" t="s">
        <v>721</v>
      </c>
      <c r="PE392" s="913"/>
      <c r="PF392" s="914"/>
      <c r="PG392" s="932"/>
      <c r="PH392" s="933"/>
      <c r="PI392" s="1170"/>
      <c r="PJ392" s="898"/>
      <c r="PK392" s="898"/>
      <c r="PL392" s="934"/>
      <c r="PM392" s="934"/>
      <c r="PN392" s="934"/>
      <c r="PO392" s="934"/>
      <c r="PP392" s="1313"/>
      <c r="PQ392" s="936"/>
      <c r="PT392" s="911" t="s">
        <v>1037</v>
      </c>
      <c r="PU392" s="912" t="s">
        <v>721</v>
      </c>
      <c r="PV392" s="913"/>
      <c r="PW392" s="914"/>
      <c r="PX392" s="915"/>
      <c r="PY392" s="916"/>
      <c r="PZ392" s="1170"/>
      <c r="QA392" s="898"/>
      <c r="QB392" s="898"/>
      <c r="QC392" s="934"/>
      <c r="QD392" s="934"/>
      <c r="QE392" s="934"/>
      <c r="QF392" s="934"/>
      <c r="QG392" s="1313"/>
      <c r="QH392" s="936"/>
      <c r="QK392" s="911" t="s">
        <v>1037</v>
      </c>
      <c r="QL392" s="912" t="s">
        <v>721</v>
      </c>
      <c r="QM392" s="913"/>
      <c r="QN392" s="914"/>
      <c r="QO392" s="992">
        <v>0</v>
      </c>
      <c r="QP392" s="993"/>
      <c r="QQ392" s="1170"/>
      <c r="QR392" s="898"/>
      <c r="QS392" s="898"/>
      <c r="QT392" s="934"/>
      <c r="QU392" s="934"/>
      <c r="QV392" s="934"/>
      <c r="QW392" s="934"/>
      <c r="QX392" s="1313"/>
      <c r="QY392" s="936"/>
      <c r="RB392" s="455"/>
      <c r="RC392" s="428"/>
      <c r="RD392" s="464"/>
      <c r="RE392" s="430"/>
      <c r="RF392" s="440"/>
      <c r="RG392" s="468"/>
      <c r="RH392" s="468"/>
      <c r="RI392" s="898"/>
      <c r="RJ392" s="898"/>
      <c r="RK392" s="934"/>
      <c r="RL392" s="934"/>
      <c r="RM392" s="934"/>
      <c r="RN392" s="934"/>
      <c r="RO392" s="1313"/>
      <c r="RP392" s="936"/>
      <c r="RS392" s="455"/>
      <c r="RT392" s="428"/>
      <c r="RU392" s="464"/>
      <c r="RV392" s="430"/>
      <c r="RW392" s="440"/>
      <c r="RX392" s="468"/>
      <c r="RY392" s="468"/>
      <c r="RZ392" s="898"/>
      <c r="SA392" s="898"/>
      <c r="SB392" s="934"/>
      <c r="SC392" s="934"/>
      <c r="SD392" s="934"/>
      <c r="SE392" s="934"/>
      <c r="SF392" s="1313"/>
      <c r="SG392" s="936"/>
      <c r="SJ392" s="455"/>
      <c r="SK392" s="428"/>
      <c r="SL392" s="464"/>
      <c r="SM392" s="430"/>
      <c r="SN392" s="440"/>
      <c r="SO392" s="468"/>
      <c r="SP392" s="468"/>
      <c r="SQ392" s="898"/>
      <c r="SR392" s="898"/>
      <c r="SS392" s="934"/>
      <c r="ST392" s="934"/>
      <c r="SU392" s="934"/>
      <c r="SV392" s="934"/>
      <c r="SW392" s="1313"/>
      <c r="SX392" s="936"/>
    </row>
    <row r="393" spans="2:518" ht="75" customHeight="1" thickTop="1" thickBot="1">
      <c r="B393" s="958" t="s">
        <v>1038</v>
      </c>
      <c r="C393" s="1190" t="s">
        <v>722</v>
      </c>
      <c r="D393" s="1179" t="s">
        <v>148</v>
      </c>
      <c r="E393" s="1180">
        <v>40</v>
      </c>
      <c r="F393" s="1015"/>
      <c r="G393" s="1025">
        <f t="shared" ref="G393:G398" si="7312">ROUND(E393*F393,0)</f>
        <v>0</v>
      </c>
      <c r="H393" s="1174"/>
      <c r="K393" s="958" t="s">
        <v>1038</v>
      </c>
      <c r="L393" s="1190" t="s">
        <v>722</v>
      </c>
      <c r="M393" s="1179" t="s">
        <v>148</v>
      </c>
      <c r="N393" s="1180">
        <v>40</v>
      </c>
      <c r="O393" s="1017">
        <v>121218</v>
      </c>
      <c r="P393" s="1025">
        <f t="shared" ref="P393:P398" si="7313">ROUND(N393*O393,0)</f>
        <v>4848720</v>
      </c>
      <c r="Q393" s="1174"/>
      <c r="R393" s="898">
        <f t="shared" ref="R393:R398" si="7314">IF(EXACT(VLOOKUP(K393,OFERTA_0,2,FALSE),L393),1,0)</f>
        <v>1</v>
      </c>
      <c r="S393" s="898">
        <f t="shared" ref="S393:S398" si="7315">IF(EXACT(VLOOKUP(K393,OFERTA_0,3,FALSE),M393),1,0)</f>
        <v>1</v>
      </c>
      <c r="T393" s="899">
        <f t="shared" ref="T393:T398" si="7316">IF(EXACT(VLOOKUP(K393,OFERTA_0,4,FALSE),N393),1,0)</f>
        <v>1</v>
      </c>
      <c r="U393" s="899">
        <f t="shared" ref="U393:V398" si="7317">IF(O393=0,0,1)</f>
        <v>1</v>
      </c>
      <c r="V393" s="899">
        <f t="shared" si="7317"/>
        <v>1</v>
      </c>
      <c r="W393" s="899">
        <f t="shared" ref="W393:W398" si="7318">PRODUCT(R393:V393)</f>
        <v>1</v>
      </c>
      <c r="X393" s="966">
        <f t="shared" ref="X393:X398" si="7319">ROUND(P393,0)</f>
        <v>4848720</v>
      </c>
      <c r="Y393" s="901">
        <f t="shared" ref="Y393:Y398" si="7320">P393-X393</f>
        <v>0</v>
      </c>
      <c r="Z393" s="872"/>
      <c r="AA393" s="872"/>
      <c r="AB393" s="958" t="s">
        <v>1038</v>
      </c>
      <c r="AC393" s="1190" t="s">
        <v>722</v>
      </c>
      <c r="AD393" s="1179" t="s">
        <v>148</v>
      </c>
      <c r="AE393" s="1180">
        <v>40</v>
      </c>
      <c r="AF393" s="1015">
        <v>105000</v>
      </c>
      <c r="AG393" s="1025">
        <f t="shared" ref="AG393:AG398" si="7321">ROUND(AE393*AF393,0)</f>
        <v>4200000</v>
      </c>
      <c r="AH393" s="1174"/>
      <c r="AI393" s="898">
        <f t="shared" ref="AI393:AI398" si="7322">IF(EXACT(VLOOKUP(AB393,OFERTA_0,2,FALSE),AC393),1,0)</f>
        <v>1</v>
      </c>
      <c r="AJ393" s="898">
        <f t="shared" ref="AJ393:AJ398" si="7323">IF(EXACT(VLOOKUP(AB393,OFERTA_0,3,FALSE),AD393),1,0)</f>
        <v>1</v>
      </c>
      <c r="AK393" s="899">
        <f t="shared" ref="AK393:AK398" si="7324">IF(EXACT(VLOOKUP(AB393,OFERTA_0,4,FALSE),AE393),1,0)</f>
        <v>1</v>
      </c>
      <c r="AL393" s="899">
        <f t="shared" ref="AL393:AL398" si="7325">IF(AF393=0,0,1)</f>
        <v>1</v>
      </c>
      <c r="AM393" s="899">
        <f t="shared" ref="AM393:AM398" si="7326">IF(AG393=0,0,1)</f>
        <v>1</v>
      </c>
      <c r="AN393" s="899">
        <f t="shared" ref="AN393:AN398" si="7327">PRODUCT(AI393:AM393)</f>
        <v>1</v>
      </c>
      <c r="AO393" s="966">
        <f t="shared" ref="AO393:AO398" si="7328">ROUND(AG393,0)</f>
        <v>4200000</v>
      </c>
      <c r="AP393" s="901">
        <f t="shared" ref="AP393:AP398" si="7329">AG393-AO393</f>
        <v>0</v>
      </c>
      <c r="AQ393" s="872"/>
      <c r="AR393" s="872"/>
      <c r="AS393" s="958" t="s">
        <v>1038</v>
      </c>
      <c r="AT393" s="1191" t="s">
        <v>722</v>
      </c>
      <c r="AU393" s="1179" t="s">
        <v>148</v>
      </c>
      <c r="AV393" s="1180">
        <v>40</v>
      </c>
      <c r="AW393" s="1019">
        <v>80000</v>
      </c>
      <c r="AX393" s="1026">
        <f t="shared" ref="AX393:AX398" si="7330">ROUND(AV393*AW393,0)</f>
        <v>3200000</v>
      </c>
      <c r="AY393" s="1174"/>
      <c r="AZ393" s="898">
        <f t="shared" ref="AZ393:AZ398" si="7331">IF(EXACT(VLOOKUP(AS393,OFERTA_0,2,FALSE),AT393),1,0)</f>
        <v>1</v>
      </c>
      <c r="BA393" s="898">
        <f t="shared" ref="BA393:BA398" si="7332">IF(EXACT(VLOOKUP(AS393,OFERTA_0,3,FALSE),AU393),1,0)</f>
        <v>1</v>
      </c>
      <c r="BB393" s="899">
        <f t="shared" ref="BB393:BB398" si="7333">IF(EXACT(VLOOKUP(AS393,OFERTA_0,4,FALSE),AV393),1,0)</f>
        <v>1</v>
      </c>
      <c r="BC393" s="899">
        <f t="shared" ref="BC393:BC398" si="7334">IF(AW393=0,0,1)</f>
        <v>1</v>
      </c>
      <c r="BD393" s="899">
        <f t="shared" ref="BD393:BD398" si="7335">IF(AX393=0,0,1)</f>
        <v>1</v>
      </c>
      <c r="BE393" s="899">
        <f t="shared" ref="BE393:BE398" si="7336">PRODUCT(AZ393:BD393)</f>
        <v>1</v>
      </c>
      <c r="BF393" s="966">
        <f t="shared" ref="BF393:BF398" si="7337">ROUND(AX393,0)</f>
        <v>3200000</v>
      </c>
      <c r="BG393" s="901">
        <f t="shared" ref="BG393:BG398" si="7338">AX393-BF393</f>
        <v>0</v>
      </c>
      <c r="BJ393" s="958" t="s">
        <v>1038</v>
      </c>
      <c r="BK393" s="1190" t="s">
        <v>722</v>
      </c>
      <c r="BL393" s="1179" t="s">
        <v>148</v>
      </c>
      <c r="BM393" s="1180">
        <v>40</v>
      </c>
      <c r="BN393" s="1015">
        <v>69800</v>
      </c>
      <c r="BO393" s="1025">
        <f t="shared" ref="BO393:BO398" si="7339">ROUND(BM393*BN393,0)</f>
        <v>2792000</v>
      </c>
      <c r="BP393" s="1174"/>
      <c r="BQ393" s="898">
        <f t="shared" ref="BQ393:BQ398" si="7340">IF(EXACT(VLOOKUP(BJ393,OFERTA_0,2,FALSE),BK393),1,0)</f>
        <v>1</v>
      </c>
      <c r="BR393" s="898">
        <f t="shared" ref="BR393:BR398" si="7341">IF(EXACT(VLOOKUP(BJ393,OFERTA_0,3,FALSE),BL393),1,0)</f>
        <v>1</v>
      </c>
      <c r="BS393" s="899">
        <f t="shared" ref="BS393:BS398" si="7342">IF(EXACT(VLOOKUP(BJ393,OFERTA_0,4,FALSE),BM393),1,0)</f>
        <v>1</v>
      </c>
      <c r="BT393" s="899">
        <f t="shared" ref="BT393:BT398" si="7343">IF(BN393=0,0,1)</f>
        <v>1</v>
      </c>
      <c r="BU393" s="899">
        <f t="shared" ref="BU393:BU398" si="7344">IF(BO393=0,0,1)</f>
        <v>1</v>
      </c>
      <c r="BV393" s="899">
        <f t="shared" ref="BV393:BV398" si="7345">PRODUCT(BQ393:BU393)</f>
        <v>1</v>
      </c>
      <c r="BW393" s="966">
        <f t="shared" ref="BW393:BW398" si="7346">ROUND(BO393,0)</f>
        <v>2792000</v>
      </c>
      <c r="BX393" s="901">
        <f t="shared" ref="BX393:BX398" si="7347">BO393-BW393</f>
        <v>0</v>
      </c>
      <c r="CA393" s="958" t="s">
        <v>1038</v>
      </c>
      <c r="CB393" s="1190" t="s">
        <v>722</v>
      </c>
      <c r="CC393" s="1179" t="s">
        <v>148</v>
      </c>
      <c r="CD393" s="1180">
        <v>40</v>
      </c>
      <c r="CE393" s="1015">
        <v>118066</v>
      </c>
      <c r="CF393" s="1025">
        <f t="shared" ref="CF393:CF398" si="7348">ROUND(CD393*CE393,0)</f>
        <v>4722640</v>
      </c>
      <c r="CG393" s="1174"/>
      <c r="CH393" s="898">
        <f t="shared" ref="CH393:CH398" si="7349">IF(EXACT(VLOOKUP(CA393,OFERTA_0,2,FALSE),CB393),1,0)</f>
        <v>1</v>
      </c>
      <c r="CI393" s="898">
        <f t="shared" ref="CI393:CI398" si="7350">IF(EXACT(VLOOKUP(CA393,OFERTA_0,3,FALSE),CC393),1,0)</f>
        <v>1</v>
      </c>
      <c r="CJ393" s="899">
        <f t="shared" ref="CJ393:CJ398" si="7351">IF(EXACT(VLOOKUP(CA393,OFERTA_0,4,FALSE),CD393),1,0)</f>
        <v>1</v>
      </c>
      <c r="CK393" s="899">
        <f t="shared" ref="CK393:CK398" si="7352">IF(CE393=0,0,1)</f>
        <v>1</v>
      </c>
      <c r="CL393" s="899">
        <f t="shared" ref="CL393:CL398" si="7353">IF(CF393=0,0,1)</f>
        <v>1</v>
      </c>
      <c r="CM393" s="899">
        <f t="shared" ref="CM393:CM398" si="7354">PRODUCT(CH393:CL393)</f>
        <v>1</v>
      </c>
      <c r="CN393" s="966">
        <f t="shared" ref="CN393:CN398" si="7355">ROUND(CF393,0)</f>
        <v>4722640</v>
      </c>
      <c r="CO393" s="901">
        <f t="shared" ref="CO393:CO398" si="7356">CF393-CN393</f>
        <v>0</v>
      </c>
      <c r="CR393" s="958" t="s">
        <v>1038</v>
      </c>
      <c r="CS393" s="1190" t="s">
        <v>722</v>
      </c>
      <c r="CT393" s="1179" t="s">
        <v>148</v>
      </c>
      <c r="CU393" s="1180">
        <v>40</v>
      </c>
      <c r="CV393" s="1015">
        <v>69900</v>
      </c>
      <c r="CW393" s="1025">
        <f t="shared" ref="CW393:CW398" si="7357">ROUND(CU393*CV393,0)</f>
        <v>2796000</v>
      </c>
      <c r="CX393" s="1174"/>
      <c r="CY393" s="898">
        <f t="shared" ref="CY393:CY398" si="7358">IF(EXACT(VLOOKUP(CR393,OFERTA_0,2,FALSE),CS393),1,0)</f>
        <v>1</v>
      </c>
      <c r="CZ393" s="898">
        <f t="shared" ref="CZ393:CZ398" si="7359">IF(EXACT(VLOOKUP(CR393,OFERTA_0,3,FALSE),CT393),1,0)</f>
        <v>1</v>
      </c>
      <c r="DA393" s="899">
        <f t="shared" ref="DA393:DA398" si="7360">IF(EXACT(VLOOKUP(CR393,OFERTA_0,4,FALSE),CU393),1,0)</f>
        <v>1</v>
      </c>
      <c r="DB393" s="899">
        <f t="shared" ref="DB393:DB398" si="7361">IF(CV393=0,0,1)</f>
        <v>1</v>
      </c>
      <c r="DC393" s="899">
        <f t="shared" ref="DC393:DC398" si="7362">IF(CW393=0,0,1)</f>
        <v>1</v>
      </c>
      <c r="DD393" s="899">
        <f t="shared" ref="DD393:DD398" si="7363">PRODUCT(CY393:DC393)</f>
        <v>1</v>
      </c>
      <c r="DE393" s="966">
        <f t="shared" ref="DE393:DE398" si="7364">ROUND(CW393,0)</f>
        <v>2796000</v>
      </c>
      <c r="DF393" s="901">
        <f t="shared" ref="DF393:DF398" si="7365">CW393-DE393</f>
        <v>0</v>
      </c>
      <c r="DI393" s="958" t="s">
        <v>1038</v>
      </c>
      <c r="DJ393" s="1190" t="s">
        <v>722</v>
      </c>
      <c r="DK393" s="1179" t="s">
        <v>148</v>
      </c>
      <c r="DL393" s="1180">
        <v>40</v>
      </c>
      <c r="DM393" s="1015">
        <v>45651</v>
      </c>
      <c r="DN393" s="1025">
        <f t="shared" ref="DN393:DN398" si="7366">ROUND(DL393*DM393,0)</f>
        <v>1826040</v>
      </c>
      <c r="DO393" s="1174"/>
      <c r="DP393" s="898">
        <f t="shared" ref="DP393:DP398" si="7367">IF(EXACT(VLOOKUP(DI393,OFERTA_0,2,FALSE),DJ393),1,0)</f>
        <v>1</v>
      </c>
      <c r="DQ393" s="898">
        <f t="shared" ref="DQ393:DQ398" si="7368">IF(EXACT(VLOOKUP(DI393,OFERTA_0,3,FALSE),DK393),1,0)</f>
        <v>1</v>
      </c>
      <c r="DR393" s="899">
        <f t="shared" ref="DR393:DR398" si="7369">IF(EXACT(VLOOKUP(DI393,OFERTA_0,4,FALSE),DL393),1,0)</f>
        <v>1</v>
      </c>
      <c r="DS393" s="899">
        <f t="shared" ref="DS393:DS398" si="7370">IF(DM393=0,0,1)</f>
        <v>1</v>
      </c>
      <c r="DT393" s="899">
        <f t="shared" ref="DT393:DT398" si="7371">IF(DN393=0,0,1)</f>
        <v>1</v>
      </c>
      <c r="DU393" s="899">
        <f t="shared" ref="DU393:DU398" si="7372">PRODUCT(DP393:DT393)</f>
        <v>1</v>
      </c>
      <c r="DV393" s="966">
        <f t="shared" ref="DV393:DV398" si="7373">ROUND(DN393,0)</f>
        <v>1826040</v>
      </c>
      <c r="DW393" s="901">
        <f t="shared" ref="DW393:DW398" si="7374">DN393-DV393</f>
        <v>0</v>
      </c>
      <c r="DZ393" s="958" t="s">
        <v>1038</v>
      </c>
      <c r="EA393" s="1190" t="s">
        <v>722</v>
      </c>
      <c r="EB393" s="1179" t="s">
        <v>148</v>
      </c>
      <c r="EC393" s="1180">
        <v>40</v>
      </c>
      <c r="ED393" s="1015">
        <v>15400</v>
      </c>
      <c r="EE393" s="1025">
        <f t="shared" ref="EE393:EE398" si="7375">ROUND(EC393*ED393,0)</f>
        <v>616000</v>
      </c>
      <c r="EF393" s="1174"/>
      <c r="EG393" s="898">
        <f t="shared" ref="EG393:EG398" si="7376">IF(EXACT(VLOOKUP(DZ393,OFERTA_0,2,FALSE),EA393),1,0)</f>
        <v>1</v>
      </c>
      <c r="EH393" s="898">
        <f t="shared" ref="EH393:EH398" si="7377">IF(EXACT(VLOOKUP(DZ393,OFERTA_0,3,FALSE),EB393),1,0)</f>
        <v>1</v>
      </c>
      <c r="EI393" s="899">
        <f t="shared" ref="EI393:EI398" si="7378">IF(EXACT(VLOOKUP(DZ393,OFERTA_0,4,FALSE),EC393),1,0)</f>
        <v>1</v>
      </c>
      <c r="EJ393" s="899">
        <f t="shared" ref="EJ393:EJ398" si="7379">IF(ED393=0,0,1)</f>
        <v>1</v>
      </c>
      <c r="EK393" s="899">
        <f t="shared" ref="EK393:EK398" si="7380">IF(EE393=0,0,1)</f>
        <v>1</v>
      </c>
      <c r="EL393" s="899">
        <f t="shared" ref="EL393:EL398" si="7381">PRODUCT(EG393:EK393)</f>
        <v>1</v>
      </c>
      <c r="EM393" s="966">
        <f t="shared" ref="EM393:EM398" si="7382">ROUND(EE393,0)</f>
        <v>616000</v>
      </c>
      <c r="EN393" s="901">
        <f t="shared" ref="EN393:EN398" si="7383">EE393-EM393</f>
        <v>0</v>
      </c>
      <c r="EQ393" s="958" t="s">
        <v>1038</v>
      </c>
      <c r="ER393" s="1190" t="s">
        <v>722</v>
      </c>
      <c r="ES393" s="1179" t="s">
        <v>148</v>
      </c>
      <c r="ET393" s="1180">
        <v>40</v>
      </c>
      <c r="EU393" s="1015">
        <v>115000</v>
      </c>
      <c r="EV393" s="1025">
        <f t="shared" ref="EV393:EV398" si="7384">ROUND(ET393*EU393,0)</f>
        <v>4600000</v>
      </c>
      <c r="EW393" s="1174"/>
      <c r="EX393" s="898">
        <f t="shared" ref="EX393:EX398" si="7385">IF(EXACT(VLOOKUP(EQ393,OFERTA_0,2,FALSE),ER393),1,0)</f>
        <v>1</v>
      </c>
      <c r="EY393" s="898">
        <f t="shared" ref="EY393:EY398" si="7386">IF(EXACT(VLOOKUP(EQ393,OFERTA_0,3,FALSE),ES393),1,0)</f>
        <v>1</v>
      </c>
      <c r="EZ393" s="899">
        <f t="shared" ref="EZ393:EZ398" si="7387">IF(EXACT(VLOOKUP(EQ393,OFERTA_0,4,FALSE),ET393),1,0)</f>
        <v>1</v>
      </c>
      <c r="FA393" s="899">
        <f t="shared" ref="FA393:FA398" si="7388">IF(EU393=0,0,1)</f>
        <v>1</v>
      </c>
      <c r="FB393" s="899">
        <f t="shared" ref="FB393:FB398" si="7389">IF(EV393=0,0,1)</f>
        <v>1</v>
      </c>
      <c r="FC393" s="899">
        <f t="shared" ref="FC393:FC398" si="7390">PRODUCT(EX393:FB393)</f>
        <v>1</v>
      </c>
      <c r="FD393" s="966">
        <f t="shared" ref="FD393:FD398" si="7391">ROUND(EV393,0)</f>
        <v>4600000</v>
      </c>
      <c r="FE393" s="901">
        <f t="shared" ref="FE393:FE398" si="7392">EV393-FD393</f>
        <v>0</v>
      </c>
      <c r="FH393" s="958"/>
      <c r="FI393" s="1190"/>
      <c r="FJ393" s="1179"/>
      <c r="FK393" s="1180"/>
      <c r="FL393" s="1015"/>
      <c r="FM393" s="1025">
        <f t="shared" ref="FM393:FM398" si="7393">ROUND(FK393*FL393,0)</f>
        <v>0</v>
      </c>
      <c r="FN393" s="1174"/>
      <c r="FO393" s="898" t="e">
        <f t="shared" ref="FO393:FO398" si="7394">IF(EXACT(VLOOKUP(FH393,OFERTA_0,2,FALSE),FI393),1,0)</f>
        <v>#N/A</v>
      </c>
      <c r="FP393" s="898" t="e">
        <f t="shared" ref="FP393:FP398" si="7395">IF(EXACT(VLOOKUP(FH393,OFERTA_0,3,FALSE),FJ393),1,0)</f>
        <v>#N/A</v>
      </c>
      <c r="FQ393" s="899" t="e">
        <f t="shared" ref="FQ393:FQ398" si="7396">IF(EXACT(VLOOKUP(FH393,OFERTA_0,4,FALSE),FK393),1,0)</f>
        <v>#N/A</v>
      </c>
      <c r="FR393" s="899">
        <f t="shared" ref="FR393:FR398" si="7397">IF(FL393=0,0,1)</f>
        <v>0</v>
      </c>
      <c r="FS393" s="899">
        <f t="shared" ref="FS393:FS398" si="7398">IF(FM393=0,0,1)</f>
        <v>0</v>
      </c>
      <c r="FT393" s="899" t="e">
        <f t="shared" ref="FT393:FT398" si="7399">PRODUCT(FO393:FS393)</f>
        <v>#N/A</v>
      </c>
      <c r="FU393" s="966">
        <f t="shared" ref="FU393:FU398" si="7400">ROUND(FM393,0)</f>
        <v>0</v>
      </c>
      <c r="FV393" s="901">
        <f t="shared" ref="FV393:FV398" si="7401">FM393-FU393</f>
        <v>0</v>
      </c>
      <c r="FY393" s="958" t="s">
        <v>1038</v>
      </c>
      <c r="FZ393" s="1190" t="s">
        <v>722</v>
      </c>
      <c r="GA393" s="1179" t="s">
        <v>148</v>
      </c>
      <c r="GB393" s="1180">
        <v>40</v>
      </c>
      <c r="GC393" s="1017">
        <v>121218</v>
      </c>
      <c r="GD393" s="1025">
        <f t="shared" ref="GD393:GD398" si="7402">ROUND(GB393*GC393,0)</f>
        <v>4848720</v>
      </c>
      <c r="GE393" s="1174"/>
      <c r="GF393" s="898">
        <f t="shared" ref="GF393:GF398" si="7403">IF(EXACT(VLOOKUP(FY393,OFERTA_0,2,FALSE),FZ393),1,0)</f>
        <v>1</v>
      </c>
      <c r="GG393" s="898">
        <f t="shared" ref="GG393:GG398" si="7404">IF(EXACT(VLOOKUP(FY393,OFERTA_0,3,FALSE),GA393),1,0)</f>
        <v>1</v>
      </c>
      <c r="GH393" s="899">
        <f t="shared" ref="GH393:GH398" si="7405">IF(EXACT(VLOOKUP(FY393,OFERTA_0,4,FALSE),GB393),1,0)</f>
        <v>1</v>
      </c>
      <c r="GI393" s="899">
        <f t="shared" ref="GI393:GI398" si="7406">IF(GC393=0,0,1)</f>
        <v>1</v>
      </c>
      <c r="GJ393" s="899">
        <f t="shared" ref="GJ393:GJ398" si="7407">IF(GD393=0,0,1)</f>
        <v>1</v>
      </c>
      <c r="GK393" s="899">
        <f t="shared" ref="GK393:GK398" si="7408">PRODUCT(GF393:GJ393)</f>
        <v>1</v>
      </c>
      <c r="GL393" s="966">
        <f t="shared" ref="GL393:GL398" si="7409">ROUND(GD393,0)</f>
        <v>4848720</v>
      </c>
      <c r="GM393" s="901">
        <f t="shared" ref="GM393:GM398" si="7410">GD393-GL393</f>
        <v>0</v>
      </c>
      <c r="GP393" s="958" t="s">
        <v>1038</v>
      </c>
      <c r="GQ393" s="1190" t="s">
        <v>722</v>
      </c>
      <c r="GR393" s="1179" t="s">
        <v>148</v>
      </c>
      <c r="GS393" s="1180">
        <v>40</v>
      </c>
      <c r="GT393" s="1015">
        <v>118790</v>
      </c>
      <c r="GU393" s="1025">
        <f t="shared" ref="GU393:GU398" si="7411">ROUND(GS393*GT393,0)</f>
        <v>4751600</v>
      </c>
      <c r="GV393" s="1174"/>
      <c r="GW393" s="898">
        <f t="shared" ref="GW393:GW398" si="7412">IF(EXACT(VLOOKUP(GP393,OFERTA_0,2,FALSE),GQ393),1,0)</f>
        <v>1</v>
      </c>
      <c r="GX393" s="898">
        <f t="shared" ref="GX393:GX398" si="7413">IF(EXACT(VLOOKUP(GP393,OFERTA_0,3,FALSE),GR393),1,0)</f>
        <v>1</v>
      </c>
      <c r="GY393" s="899">
        <f t="shared" ref="GY393:GY398" si="7414">IF(EXACT(VLOOKUP(GP393,OFERTA_0,4,FALSE),GS393),1,0)</f>
        <v>1</v>
      </c>
      <c r="GZ393" s="899">
        <f t="shared" ref="GZ393:GZ398" si="7415">IF(GT393=0,0,1)</f>
        <v>1</v>
      </c>
      <c r="HA393" s="899">
        <f t="shared" ref="HA393:HA398" si="7416">IF(GU393=0,0,1)</f>
        <v>1</v>
      </c>
      <c r="HB393" s="899">
        <f t="shared" ref="HB393:HB398" si="7417">PRODUCT(GW393:HA393)</f>
        <v>1</v>
      </c>
      <c r="HC393" s="966">
        <f t="shared" ref="HC393:HC398" si="7418">ROUND(GU393,0)</f>
        <v>4751600</v>
      </c>
      <c r="HD393" s="901">
        <f t="shared" ref="HD393:HD398" si="7419">GU393-HC393</f>
        <v>0</v>
      </c>
      <c r="HG393" s="958" t="s">
        <v>1038</v>
      </c>
      <c r="HH393" s="1190" t="s">
        <v>722</v>
      </c>
      <c r="HI393" s="1179" t="s">
        <v>148</v>
      </c>
      <c r="HJ393" s="1180">
        <v>40</v>
      </c>
      <c r="HK393" s="1015">
        <v>113607</v>
      </c>
      <c r="HL393" s="1025">
        <f t="shared" ref="HL393:HL398" si="7420">ROUND(HJ393*HK393,0)</f>
        <v>4544280</v>
      </c>
      <c r="HM393" s="1174"/>
      <c r="HN393" s="898">
        <f t="shared" ref="HN393:HN398" si="7421">IF(EXACT(VLOOKUP(HG393,OFERTA_0,2,FALSE),HH393),1,0)</f>
        <v>1</v>
      </c>
      <c r="HO393" s="898">
        <f t="shared" ref="HO393:HO398" si="7422">IF(EXACT(VLOOKUP(HG393,OFERTA_0,3,FALSE),HI393),1,0)</f>
        <v>1</v>
      </c>
      <c r="HP393" s="899">
        <f t="shared" ref="HP393:HP398" si="7423">IF(EXACT(VLOOKUP(HG393,OFERTA_0,4,FALSE),HJ393),1,0)</f>
        <v>1</v>
      </c>
      <c r="HQ393" s="899">
        <f t="shared" ref="HQ393:HQ398" si="7424">IF(HK393=0,0,1)</f>
        <v>1</v>
      </c>
      <c r="HR393" s="899">
        <f t="shared" ref="HR393:HR398" si="7425">IF(HL393=0,0,1)</f>
        <v>1</v>
      </c>
      <c r="HS393" s="899">
        <f t="shared" ref="HS393:HS398" si="7426">PRODUCT(HN393:HR393)</f>
        <v>1</v>
      </c>
      <c r="HT393" s="966">
        <f t="shared" ref="HT393:HT398" si="7427">ROUND(HL393,0)</f>
        <v>4544280</v>
      </c>
      <c r="HU393" s="901">
        <f t="shared" ref="HU393:HU398" si="7428">HL393-HT393</f>
        <v>0</v>
      </c>
      <c r="HX393" s="958" t="s">
        <v>1038</v>
      </c>
      <c r="HY393" s="1190" t="s">
        <v>722</v>
      </c>
      <c r="HZ393" s="1179" t="s">
        <v>148</v>
      </c>
      <c r="IA393" s="1180">
        <v>40</v>
      </c>
      <c r="IB393" s="1015">
        <v>76543</v>
      </c>
      <c r="IC393" s="1027">
        <f t="shared" ref="IC393:IC398" si="7429">ROUND(IA393*IB393,0)</f>
        <v>3061720</v>
      </c>
      <c r="ID393" s="1174"/>
      <c r="IE393" s="898">
        <f t="shared" ref="IE393:IE398" si="7430">IF(EXACT(VLOOKUP(HX393,OFERTA_0,2,FALSE),HY393),1,0)</f>
        <v>1</v>
      </c>
      <c r="IF393" s="898">
        <f t="shared" ref="IF393:IF398" si="7431">IF(EXACT(VLOOKUP(HX393,OFERTA_0,3,FALSE),HZ393),1,0)</f>
        <v>1</v>
      </c>
      <c r="IG393" s="899">
        <f t="shared" ref="IG393:IG398" si="7432">IF(EXACT(VLOOKUP(HX393,OFERTA_0,4,FALSE),IA393),1,0)</f>
        <v>1</v>
      </c>
      <c r="IH393" s="899">
        <f t="shared" ref="IH393:IH398" si="7433">IF(IB393=0,0,1)</f>
        <v>1</v>
      </c>
      <c r="II393" s="899">
        <f t="shared" ref="II393:II398" si="7434">IF(IC393=0,0,1)</f>
        <v>1</v>
      </c>
      <c r="IJ393" s="899">
        <f t="shared" ref="IJ393:IJ398" si="7435">PRODUCT(IE393:II393)</f>
        <v>1</v>
      </c>
      <c r="IK393" s="966">
        <f t="shared" ref="IK393:IK398" si="7436">ROUND(IC393,0)</f>
        <v>3061720</v>
      </c>
      <c r="IL393" s="901">
        <f t="shared" ref="IL393:IL398" si="7437">IC393-IK393</f>
        <v>0</v>
      </c>
      <c r="IO393" s="958" t="s">
        <v>1038</v>
      </c>
      <c r="IP393" s="1190" t="s">
        <v>722</v>
      </c>
      <c r="IQ393" s="1179" t="s">
        <v>148</v>
      </c>
      <c r="IR393" s="1180">
        <v>40</v>
      </c>
      <c r="IS393" s="1015">
        <v>72938</v>
      </c>
      <c r="IT393" s="1025">
        <f t="shared" ref="IT393:IT398" si="7438">ROUND(IR393*IS393,0)</f>
        <v>2917520</v>
      </c>
      <c r="IU393" s="1174"/>
      <c r="IV393" s="898">
        <f t="shared" ref="IV393:IV398" si="7439">IF(EXACT(VLOOKUP(IO393,OFERTA_0,2,FALSE),IP393),1,0)</f>
        <v>1</v>
      </c>
      <c r="IW393" s="898">
        <f t="shared" ref="IW393:IW398" si="7440">IF(EXACT(VLOOKUP(IO393,OFERTA_0,3,FALSE),IQ393),1,0)</f>
        <v>1</v>
      </c>
      <c r="IX393" s="899">
        <f t="shared" ref="IX393:IX398" si="7441">IF(EXACT(VLOOKUP(IO393,OFERTA_0,4,FALSE),IR393),1,0)</f>
        <v>1</v>
      </c>
      <c r="IY393" s="899">
        <f t="shared" ref="IY393:IY398" si="7442">IF(IS393=0,0,1)</f>
        <v>1</v>
      </c>
      <c r="IZ393" s="899">
        <f t="shared" ref="IZ393:IZ398" si="7443">IF(IT393=0,0,1)</f>
        <v>1</v>
      </c>
      <c r="JA393" s="899">
        <f t="shared" ref="JA393:JA398" si="7444">PRODUCT(IV393:IZ393)</f>
        <v>1</v>
      </c>
      <c r="JB393" s="966">
        <f t="shared" ref="JB393:JB398" si="7445">ROUND(IT393,0)</f>
        <v>2917520</v>
      </c>
      <c r="JC393" s="901">
        <f t="shared" ref="JC393:JC398" si="7446">IT393-JB393</f>
        <v>0</v>
      </c>
      <c r="JF393" s="958" t="s">
        <v>1038</v>
      </c>
      <c r="JG393" s="1190" t="s">
        <v>722</v>
      </c>
      <c r="JH393" s="1179" t="s">
        <v>148</v>
      </c>
      <c r="JI393" s="1180">
        <v>40</v>
      </c>
      <c r="JJ393" s="1015">
        <v>90000</v>
      </c>
      <c r="JK393" s="1025">
        <f t="shared" ref="JK393:JK398" si="7447">ROUND(JI393*JJ393,0)</f>
        <v>3600000</v>
      </c>
      <c r="JL393" s="1174"/>
      <c r="JM393" s="898">
        <f t="shared" ref="JM393:JM398" si="7448">IF(EXACT(VLOOKUP(JF393,OFERTA_0,2,FALSE),JG393),1,0)</f>
        <v>1</v>
      </c>
      <c r="JN393" s="898">
        <f t="shared" ref="JN393:JN398" si="7449">IF(EXACT(VLOOKUP(JF393,OFERTA_0,3,FALSE),JH393),1,0)</f>
        <v>1</v>
      </c>
      <c r="JO393" s="899">
        <f t="shared" ref="JO393:JO398" si="7450">IF(EXACT(VLOOKUP(JF393,OFERTA_0,4,FALSE),JI393),1,0)</f>
        <v>1</v>
      </c>
      <c r="JP393" s="899">
        <f t="shared" ref="JP393:JP398" si="7451">IF(JJ393=0,0,1)</f>
        <v>1</v>
      </c>
      <c r="JQ393" s="899">
        <f t="shared" ref="JQ393:JQ398" si="7452">IF(JK393=0,0,1)</f>
        <v>1</v>
      </c>
      <c r="JR393" s="899">
        <f t="shared" ref="JR393:JR398" si="7453">PRODUCT(JM393:JQ393)</f>
        <v>1</v>
      </c>
      <c r="JS393" s="966">
        <f t="shared" ref="JS393:JS398" si="7454">ROUND(JK393,0)</f>
        <v>3600000</v>
      </c>
      <c r="JT393" s="901">
        <f t="shared" ref="JT393:JT398" si="7455">JK393-JS393</f>
        <v>0</v>
      </c>
      <c r="JW393" s="958" t="s">
        <v>1038</v>
      </c>
      <c r="JX393" s="1190" t="s">
        <v>722</v>
      </c>
      <c r="JY393" s="1179" t="s">
        <v>148</v>
      </c>
      <c r="JZ393" s="1180">
        <v>40</v>
      </c>
      <c r="KA393" s="1015">
        <v>89199.743100000007</v>
      </c>
      <c r="KB393" s="1025">
        <f t="shared" ref="KB393:KB398" si="7456">ROUND(JZ393*KA393,0)</f>
        <v>3567990</v>
      </c>
      <c r="KC393" s="1174"/>
      <c r="KD393" s="898">
        <f t="shared" ref="KD393:KD398" si="7457">IF(EXACT(VLOOKUP(JW393,OFERTA_0,2,FALSE),JX393),1,0)</f>
        <v>1</v>
      </c>
      <c r="KE393" s="898">
        <f t="shared" ref="KE393:KE398" si="7458">IF(EXACT(VLOOKUP(JW393,OFERTA_0,3,FALSE),JY393),1,0)</f>
        <v>1</v>
      </c>
      <c r="KF393" s="899">
        <f t="shared" ref="KF393:KF398" si="7459">IF(EXACT(VLOOKUP(JW393,OFERTA_0,4,FALSE),JZ393),1,0)</f>
        <v>1</v>
      </c>
      <c r="KG393" s="899">
        <f t="shared" ref="KG393:KG398" si="7460">IF(KA393=0,0,1)</f>
        <v>1</v>
      </c>
      <c r="KH393" s="899">
        <f t="shared" ref="KH393:KH398" si="7461">IF(KB393=0,0,1)</f>
        <v>1</v>
      </c>
      <c r="KI393" s="899">
        <f t="shared" ref="KI393:KI398" si="7462">PRODUCT(KD393:KH393)</f>
        <v>1</v>
      </c>
      <c r="KJ393" s="966">
        <f t="shared" ref="KJ393:KJ398" si="7463">ROUND(KB393,0)</f>
        <v>3567990</v>
      </c>
      <c r="KK393" s="901">
        <f t="shared" ref="KK393:KK398" si="7464">KB393-KJ393</f>
        <v>0</v>
      </c>
      <c r="KN393" s="958" t="s">
        <v>1038</v>
      </c>
      <c r="KO393" s="1190" t="s">
        <v>722</v>
      </c>
      <c r="KP393" s="1179" t="s">
        <v>148</v>
      </c>
      <c r="KQ393" s="1180">
        <v>40</v>
      </c>
      <c r="KR393" s="1015">
        <v>53092</v>
      </c>
      <c r="KS393" s="1025">
        <f t="shared" ref="KS393:KS398" si="7465">ROUND(KQ393*KR393,0)</f>
        <v>2123680</v>
      </c>
      <c r="KT393" s="1174"/>
      <c r="KU393" s="898">
        <f t="shared" ref="KU393:KU398" si="7466">IF(EXACT(VLOOKUP(KN393,OFERTA_0,2,FALSE),KO393),1,0)</f>
        <v>1</v>
      </c>
      <c r="KV393" s="898">
        <f t="shared" ref="KV393:KV398" si="7467">IF(EXACT(VLOOKUP(KN393,OFERTA_0,3,FALSE),KP393),1,0)</f>
        <v>1</v>
      </c>
      <c r="KW393" s="899">
        <f t="shared" ref="KW393:KW398" si="7468">IF(EXACT(VLOOKUP(KN393,OFERTA_0,4,FALSE),KQ393),1,0)</f>
        <v>1</v>
      </c>
      <c r="KX393" s="899">
        <f t="shared" ref="KX393:KX398" si="7469">IF(KR393=0,0,1)</f>
        <v>1</v>
      </c>
      <c r="KY393" s="899">
        <f t="shared" ref="KY393:KY398" si="7470">IF(KS393=0,0,1)</f>
        <v>1</v>
      </c>
      <c r="KZ393" s="899">
        <f t="shared" ref="KZ393:KZ398" si="7471">PRODUCT(KU393:KY393)</f>
        <v>1</v>
      </c>
      <c r="LA393" s="966">
        <f t="shared" ref="LA393:LA398" si="7472">ROUND(KS393,0)</f>
        <v>2123680</v>
      </c>
      <c r="LB393" s="901">
        <f t="shared" ref="LB393:LB398" si="7473">KS393-LA393</f>
        <v>0</v>
      </c>
      <c r="LE393" s="958" t="s">
        <v>1038</v>
      </c>
      <c r="LF393" s="1190" t="s">
        <v>722</v>
      </c>
      <c r="LG393" s="1179" t="s">
        <v>148</v>
      </c>
      <c r="LH393" s="1180">
        <v>40</v>
      </c>
      <c r="LI393" s="1021">
        <v>51844</v>
      </c>
      <c r="LJ393" s="1028">
        <f t="shared" ref="LJ393:LJ398" si="7474">ROUND(LH393*LI393,0)</f>
        <v>2073760</v>
      </c>
      <c r="LK393" s="1174"/>
      <c r="LL393" s="898">
        <f t="shared" ref="LL393:LL398" si="7475">IF(EXACT(VLOOKUP(LE393,OFERTA_0,2,FALSE),LF393),1,0)</f>
        <v>1</v>
      </c>
      <c r="LM393" s="898">
        <f t="shared" ref="LM393:LM398" si="7476">IF(EXACT(VLOOKUP(LE393,OFERTA_0,3,FALSE),LG393),1,0)</f>
        <v>1</v>
      </c>
      <c r="LN393" s="899">
        <f t="shared" ref="LN393:LN398" si="7477">IF(EXACT(VLOOKUP(LE393,OFERTA_0,4,FALSE),LH393),1,0)</f>
        <v>1</v>
      </c>
      <c r="LO393" s="899">
        <f t="shared" ref="LO393:LO398" si="7478">IF(LI393=0,0,1)</f>
        <v>1</v>
      </c>
      <c r="LP393" s="899">
        <f t="shared" ref="LP393:LP398" si="7479">IF(LJ393=0,0,1)</f>
        <v>1</v>
      </c>
      <c r="LQ393" s="899">
        <f t="shared" ref="LQ393:LQ398" si="7480">PRODUCT(LL393:LP393)</f>
        <v>1</v>
      </c>
      <c r="LR393" s="966">
        <f t="shared" ref="LR393:LR398" si="7481">ROUND(LJ393,0)</f>
        <v>2073760</v>
      </c>
      <c r="LS393" s="901">
        <f t="shared" ref="LS393:LS398" si="7482">LJ393-LR393</f>
        <v>0</v>
      </c>
      <c r="LV393" s="958" t="s">
        <v>1038</v>
      </c>
      <c r="LW393" s="1190" t="s">
        <v>722</v>
      </c>
      <c r="LX393" s="1179" t="s">
        <v>148</v>
      </c>
      <c r="LY393" s="1180">
        <v>40</v>
      </c>
      <c r="LZ393" s="1015">
        <v>74100</v>
      </c>
      <c r="MA393" s="1025">
        <f t="shared" ref="MA393:MA398" si="7483">ROUND(LY393*LZ393,0)</f>
        <v>2964000</v>
      </c>
      <c r="MB393" s="1174"/>
      <c r="MC393" s="898">
        <f t="shared" ref="MC393:MC398" si="7484">IF(EXACT(VLOOKUP(LV393,OFERTA_0,2,FALSE),LW393),1,0)</f>
        <v>1</v>
      </c>
      <c r="MD393" s="898">
        <f t="shared" ref="MD393:MD398" si="7485">IF(EXACT(VLOOKUP(LV393,OFERTA_0,3,FALSE),LX393),1,0)</f>
        <v>1</v>
      </c>
      <c r="ME393" s="899">
        <f t="shared" ref="ME393:ME398" si="7486">IF(EXACT(VLOOKUP(LV393,OFERTA_0,4,FALSE),LY393),1,0)</f>
        <v>1</v>
      </c>
      <c r="MF393" s="899">
        <f t="shared" ref="MF393:MF398" si="7487">IF(LZ393=0,0,1)</f>
        <v>1</v>
      </c>
      <c r="MG393" s="899">
        <f t="shared" ref="MG393:MG398" si="7488">IF(MA393=0,0,1)</f>
        <v>1</v>
      </c>
      <c r="MH393" s="899">
        <f t="shared" ref="MH393:MH398" si="7489">PRODUCT(MC393:MG393)</f>
        <v>1</v>
      </c>
      <c r="MI393" s="966">
        <f t="shared" ref="MI393:MI398" si="7490">ROUND(MA393,0)</f>
        <v>2964000</v>
      </c>
      <c r="MJ393" s="901">
        <f t="shared" ref="MJ393:MJ398" si="7491">MA393-MI393</f>
        <v>0</v>
      </c>
      <c r="MM393" s="958" t="s">
        <v>1038</v>
      </c>
      <c r="MN393" s="1190" t="s">
        <v>722</v>
      </c>
      <c r="MO393" s="1179" t="s">
        <v>148</v>
      </c>
      <c r="MP393" s="1180">
        <v>40</v>
      </c>
      <c r="MQ393" s="1015">
        <v>52000</v>
      </c>
      <c r="MR393" s="1025">
        <f t="shared" ref="MR393:MR398" si="7492">ROUND(MP393*MQ393,0)</f>
        <v>2080000</v>
      </c>
      <c r="MS393" s="1174"/>
      <c r="MT393" s="898">
        <f t="shared" ref="MT393:MT398" si="7493">IF(EXACT(VLOOKUP(MM393,OFERTA_0,2,FALSE),MN393),1,0)</f>
        <v>1</v>
      </c>
      <c r="MU393" s="898">
        <f t="shared" ref="MU393:MU398" si="7494">IF(EXACT(VLOOKUP(MM393,OFERTA_0,3,FALSE),MO393),1,0)</f>
        <v>1</v>
      </c>
      <c r="MV393" s="899">
        <f t="shared" ref="MV393:MV398" si="7495">IF(EXACT(VLOOKUP(MM393,OFERTA_0,4,FALSE),MP393),1,0)</f>
        <v>1</v>
      </c>
      <c r="MW393" s="899">
        <f t="shared" ref="MW393:MW398" si="7496">IF(MQ393=0,0,1)</f>
        <v>1</v>
      </c>
      <c r="MX393" s="899">
        <f t="shared" ref="MX393:MX398" si="7497">IF(MR393=0,0,1)</f>
        <v>1</v>
      </c>
      <c r="MY393" s="899">
        <f t="shared" ref="MY393:MY398" si="7498">PRODUCT(MT393:MX393)</f>
        <v>1</v>
      </c>
      <c r="MZ393" s="966">
        <f t="shared" ref="MZ393:MZ398" si="7499">ROUND(MR393,0)</f>
        <v>2080000</v>
      </c>
      <c r="NA393" s="901">
        <f t="shared" ref="NA393:NA398" si="7500">MR393-MZ393</f>
        <v>0</v>
      </c>
      <c r="ND393" s="975" t="s">
        <v>1038</v>
      </c>
      <c r="NE393" s="976" t="s">
        <v>722</v>
      </c>
      <c r="NF393" s="1175" t="s">
        <v>148</v>
      </c>
      <c r="NG393" s="1176">
        <v>40</v>
      </c>
      <c r="NH393" s="979">
        <v>9207</v>
      </c>
      <c r="NI393" s="980">
        <v>368280</v>
      </c>
      <c r="NJ393" s="1174"/>
      <c r="NK393" s="898">
        <f t="shared" ref="NK393:NK398" si="7501">IF(EXACT(VLOOKUP(ND393,OFERTA_0,2,FALSE),NE393),1,0)</f>
        <v>1</v>
      </c>
      <c r="NL393" s="898">
        <f t="shared" ref="NL393:NL398" si="7502">IF(EXACT(VLOOKUP(ND393,OFERTA_0,3,FALSE),NF393),1,0)</f>
        <v>1</v>
      </c>
      <c r="NM393" s="899">
        <f t="shared" ref="NM393:NM398" si="7503">IF(EXACT(VLOOKUP(ND393,OFERTA_0,4,FALSE),NG393),1,0)</f>
        <v>1</v>
      </c>
      <c r="NN393" s="899">
        <f t="shared" ref="NN393:NN398" si="7504">IF(NH393=0,0,1)</f>
        <v>1</v>
      </c>
      <c r="NO393" s="899">
        <f t="shared" ref="NO393:NO398" si="7505">IF(NI393=0,0,1)</f>
        <v>1</v>
      </c>
      <c r="NP393" s="899">
        <f t="shared" ref="NP393:NP398" si="7506">PRODUCT(NK393:NO393)</f>
        <v>1</v>
      </c>
      <c r="NQ393" s="966">
        <f t="shared" ref="NQ393:NQ398" si="7507">ROUND(NI393,0)</f>
        <v>368280</v>
      </c>
      <c r="NR393" s="901">
        <f t="shared" ref="NR393:NR398" si="7508">NI393-NQ393</f>
        <v>0</v>
      </c>
      <c r="NU393" s="981" t="s">
        <v>1038</v>
      </c>
      <c r="NV393" s="982" t="s">
        <v>722</v>
      </c>
      <c r="NW393" s="1177" t="s">
        <v>148</v>
      </c>
      <c r="NX393" s="1178">
        <v>40</v>
      </c>
      <c r="NY393" s="1022">
        <v>9300</v>
      </c>
      <c r="NZ393" s="986">
        <f t="shared" ref="NZ393:NZ398" si="7509">ROUND(NX393*NY393,0)</f>
        <v>372000</v>
      </c>
      <c r="OA393" s="1174"/>
      <c r="OB393" s="898">
        <f t="shared" ref="OB393:OB398" si="7510">IF(EXACT(VLOOKUP(NU393,OFERTA_0,2,FALSE),NV393),1,0)</f>
        <v>1</v>
      </c>
      <c r="OC393" s="898">
        <f t="shared" ref="OC393:OC398" si="7511">IF(EXACT(VLOOKUP(NU393,OFERTA_0,3,FALSE),NW393),1,0)</f>
        <v>1</v>
      </c>
      <c r="OD393" s="899">
        <f t="shared" ref="OD393:OD398" si="7512">IF(EXACT(VLOOKUP(NU393,OFERTA_0,4,FALSE),NX393),1,0)</f>
        <v>1</v>
      </c>
      <c r="OE393" s="899">
        <f t="shared" ref="OE393:OE398" si="7513">IF(NY393=0,0,1)</f>
        <v>1</v>
      </c>
      <c r="OF393" s="899">
        <f t="shared" ref="OF393:OF398" si="7514">IF(NZ393=0,0,1)</f>
        <v>1</v>
      </c>
      <c r="OG393" s="899">
        <f t="shared" ref="OG393:OG398" si="7515">PRODUCT(OB393:OF393)</f>
        <v>1</v>
      </c>
      <c r="OH393" s="966">
        <f t="shared" ref="OH393:OH398" si="7516">ROUND(NZ393,0)</f>
        <v>372000</v>
      </c>
      <c r="OI393" s="901">
        <f t="shared" ref="OI393:OI398" si="7517">NZ393-OH393</f>
        <v>0</v>
      </c>
      <c r="OL393" s="958" t="s">
        <v>1038</v>
      </c>
      <c r="OM393" s="1190" t="s">
        <v>722</v>
      </c>
      <c r="ON393" s="1179" t="s">
        <v>148</v>
      </c>
      <c r="OO393" s="1180">
        <v>40</v>
      </c>
      <c r="OP393" s="1015">
        <v>141310</v>
      </c>
      <c r="OQ393" s="1025">
        <f t="shared" ref="OQ393:OQ398" si="7518">ROUND(OO393*OP393,0)</f>
        <v>5652400</v>
      </c>
      <c r="OR393" s="1174"/>
      <c r="OS393" s="898">
        <f t="shared" ref="OS393:OS398" si="7519">IF(EXACT(VLOOKUP(OL393,OFERTA_0,2,FALSE),OM393),1,0)</f>
        <v>1</v>
      </c>
      <c r="OT393" s="898">
        <f t="shared" ref="OT393:OT398" si="7520">IF(EXACT(VLOOKUP(OL393,OFERTA_0,3,FALSE),ON393),1,0)</f>
        <v>1</v>
      </c>
      <c r="OU393" s="899">
        <f t="shared" ref="OU393:OU398" si="7521">IF(EXACT(VLOOKUP(OL393,OFERTA_0,4,FALSE),OO393),1,0)</f>
        <v>1</v>
      </c>
      <c r="OV393" s="899">
        <f t="shared" ref="OV393:OV398" si="7522">IF(OP393=0,0,1)</f>
        <v>1</v>
      </c>
      <c r="OW393" s="899">
        <f t="shared" ref="OW393:OW398" si="7523">IF(OQ393=0,0,1)</f>
        <v>1</v>
      </c>
      <c r="OX393" s="899">
        <f t="shared" ref="OX393:OX398" si="7524">PRODUCT(OS393:OW393)</f>
        <v>1</v>
      </c>
      <c r="OY393" s="966">
        <f t="shared" ref="OY393:OY398" si="7525">ROUND(OQ393,0)</f>
        <v>5652400</v>
      </c>
      <c r="OZ393" s="901">
        <f t="shared" ref="OZ393:OZ398" si="7526">OQ393-OY393</f>
        <v>0</v>
      </c>
      <c r="PC393" s="958" t="s">
        <v>1038</v>
      </c>
      <c r="PD393" s="1190" t="s">
        <v>722</v>
      </c>
      <c r="PE393" s="1179" t="s">
        <v>148</v>
      </c>
      <c r="PF393" s="1180">
        <v>40</v>
      </c>
      <c r="PG393" s="1023">
        <v>19435</v>
      </c>
      <c r="PH393" s="1029">
        <v>777400</v>
      </c>
      <c r="PI393" s="1174"/>
      <c r="PJ393" s="898">
        <f t="shared" ref="PJ393:PJ398" si="7527">IF(EXACT(VLOOKUP(PC393,OFERTA_0,2,FALSE),PD393),1,0)</f>
        <v>1</v>
      </c>
      <c r="PK393" s="898">
        <f t="shared" ref="PK393:PK398" si="7528">IF(EXACT(VLOOKUP(PC393,OFERTA_0,3,FALSE),PE393),1,0)</f>
        <v>1</v>
      </c>
      <c r="PL393" s="899">
        <f t="shared" ref="PL393:PL398" si="7529">IF(EXACT(VLOOKUP(PC393,OFERTA_0,4,FALSE),PF393),1,0)</f>
        <v>1</v>
      </c>
      <c r="PM393" s="899">
        <f t="shared" ref="PM393:PM398" si="7530">IF(PG393=0,0,1)</f>
        <v>1</v>
      </c>
      <c r="PN393" s="899">
        <f t="shared" ref="PN393:PN398" si="7531">IF(PH393=0,0,1)</f>
        <v>1</v>
      </c>
      <c r="PO393" s="899">
        <f t="shared" ref="PO393:PO398" si="7532">PRODUCT(PJ393:PN393)</f>
        <v>1</v>
      </c>
      <c r="PP393" s="966">
        <f t="shared" ref="PP393:PP398" si="7533">ROUND(PH393,0)</f>
        <v>777400</v>
      </c>
      <c r="PQ393" s="901">
        <f t="shared" ref="PQ393:PQ398" si="7534">PH393-PP393</f>
        <v>0</v>
      </c>
      <c r="PT393" s="958" t="s">
        <v>1038</v>
      </c>
      <c r="PU393" s="1190" t="s">
        <v>722</v>
      </c>
      <c r="PV393" s="1179" t="s">
        <v>148</v>
      </c>
      <c r="PW393" s="1180">
        <v>40</v>
      </c>
      <c r="PX393" s="1015">
        <v>118655</v>
      </c>
      <c r="PY393" s="1025">
        <f t="shared" ref="PY393:PY398" si="7535">ROUND(PW393*PX393,0)</f>
        <v>4746200</v>
      </c>
      <c r="PZ393" s="1174"/>
      <c r="QA393" s="898">
        <f t="shared" ref="QA393:QA398" si="7536">IF(EXACT(VLOOKUP(PT393,OFERTA_0,2,FALSE),PU393),1,0)</f>
        <v>1</v>
      </c>
      <c r="QB393" s="898">
        <f t="shared" ref="QB393:QB398" si="7537">IF(EXACT(VLOOKUP(PT393,OFERTA_0,3,FALSE),PV393),1,0)</f>
        <v>1</v>
      </c>
      <c r="QC393" s="899">
        <f t="shared" ref="QC393:QC398" si="7538">IF(EXACT(VLOOKUP(PT393,OFERTA_0,4,FALSE),PW393),1,0)</f>
        <v>1</v>
      </c>
      <c r="QD393" s="899">
        <f t="shared" ref="QD393:QD398" si="7539">IF(PX393=0,0,1)</f>
        <v>1</v>
      </c>
      <c r="QE393" s="899">
        <f t="shared" ref="QE393:QE398" si="7540">IF(PY393=0,0,1)</f>
        <v>1</v>
      </c>
      <c r="QF393" s="899">
        <f t="shared" ref="QF393:QF398" si="7541">PRODUCT(QA393:QE393)</f>
        <v>1</v>
      </c>
      <c r="QG393" s="966">
        <f t="shared" ref="QG393:QG398" si="7542">ROUND(PY393,0)</f>
        <v>4746200</v>
      </c>
      <c r="QH393" s="901">
        <f t="shared" ref="QH393:QH398" si="7543">PY393-QG393</f>
        <v>0</v>
      </c>
      <c r="QK393" s="958" t="s">
        <v>1038</v>
      </c>
      <c r="QL393" s="1190" t="s">
        <v>722</v>
      </c>
      <c r="QM393" s="1179" t="s">
        <v>148</v>
      </c>
      <c r="QN393" s="1180">
        <v>40</v>
      </c>
      <c r="QO393" s="1021">
        <v>52103.219999999994</v>
      </c>
      <c r="QP393" s="1028">
        <f t="shared" ref="QP393:QP398" si="7544">ROUND(QN393*QO393,0)</f>
        <v>2084129</v>
      </c>
      <c r="QQ393" s="1174"/>
      <c r="QR393" s="898">
        <f t="shared" ref="QR393:QR398" si="7545">IF(EXACT(VLOOKUP(QK393,OFERTA_0,2,FALSE),QL393),1,0)</f>
        <v>1</v>
      </c>
      <c r="QS393" s="898">
        <f t="shared" ref="QS393:QS398" si="7546">IF(EXACT(VLOOKUP(QK393,OFERTA_0,3,FALSE),QM393),1,0)</f>
        <v>1</v>
      </c>
      <c r="QT393" s="899">
        <f t="shared" ref="QT393:QT398" si="7547">IF(EXACT(VLOOKUP(QK393,OFERTA_0,4,FALSE),QN393),1,0)</f>
        <v>1</v>
      </c>
      <c r="QU393" s="899">
        <f t="shared" ref="QU393:QU398" si="7548">IF(QO393=0,0,1)</f>
        <v>1</v>
      </c>
      <c r="QV393" s="899">
        <f t="shared" ref="QV393:QV398" si="7549">IF(QP393=0,0,1)</f>
        <v>1</v>
      </c>
      <c r="QW393" s="899">
        <f t="shared" ref="QW393:QW398" si="7550">PRODUCT(QR393:QV393)</f>
        <v>1</v>
      </c>
      <c r="QX393" s="966">
        <f t="shared" ref="QX393:QX398" si="7551">ROUND(QP393,0)</f>
        <v>2084129</v>
      </c>
      <c r="QY393" s="901">
        <f t="shared" ref="QY393:QY398" si="7552">QP393-QX393</f>
        <v>0</v>
      </c>
      <c r="RB393" s="455"/>
      <c r="RC393" s="428"/>
      <c r="RD393" s="464"/>
      <c r="RE393" s="430"/>
      <c r="RF393" s="440"/>
      <c r="RG393" s="416"/>
      <c r="RH393" s="416"/>
      <c r="RI393" s="898" t="e">
        <f t="shared" si="6780"/>
        <v>#N/A</v>
      </c>
      <c r="RJ393" s="898" t="e">
        <f t="shared" si="6781"/>
        <v>#N/A</v>
      </c>
      <c r="RK393" s="899" t="e">
        <f t="shared" si="6782"/>
        <v>#N/A</v>
      </c>
      <c r="RL393" s="899">
        <f t="shared" si="6783"/>
        <v>0</v>
      </c>
      <c r="RM393" s="899">
        <f t="shared" si="6784"/>
        <v>0</v>
      </c>
      <c r="RN393" s="899" t="e">
        <f t="shared" si="6785"/>
        <v>#N/A</v>
      </c>
      <c r="RO393" s="966">
        <f t="shared" si="6786"/>
        <v>0</v>
      </c>
      <c r="RP393" s="901">
        <f t="shared" si="6787"/>
        <v>0</v>
      </c>
      <c r="RS393" s="455"/>
      <c r="RT393" s="428"/>
      <c r="RU393" s="464"/>
      <c r="RV393" s="430"/>
      <c r="RW393" s="440"/>
      <c r="RX393" s="416"/>
      <c r="RY393" s="416"/>
      <c r="RZ393" s="898" t="e">
        <f t="shared" si="6788"/>
        <v>#N/A</v>
      </c>
      <c r="SA393" s="898" t="e">
        <f t="shared" si="6789"/>
        <v>#N/A</v>
      </c>
      <c r="SB393" s="899" t="e">
        <f t="shared" si="6790"/>
        <v>#N/A</v>
      </c>
      <c r="SC393" s="899">
        <f t="shared" si="6791"/>
        <v>0</v>
      </c>
      <c r="SD393" s="899">
        <f t="shared" si="6792"/>
        <v>0</v>
      </c>
      <c r="SE393" s="899" t="e">
        <f t="shared" si="6793"/>
        <v>#N/A</v>
      </c>
      <c r="SF393" s="966">
        <f t="shared" si="6794"/>
        <v>0</v>
      </c>
      <c r="SG393" s="901">
        <f t="shared" si="6795"/>
        <v>0</v>
      </c>
      <c r="SJ393" s="455"/>
      <c r="SK393" s="428"/>
      <c r="SL393" s="464"/>
      <c r="SM393" s="430"/>
      <c r="SN393" s="440"/>
      <c r="SO393" s="416"/>
      <c r="SP393" s="416"/>
      <c r="SQ393" s="898" t="e">
        <f t="shared" si="6796"/>
        <v>#N/A</v>
      </c>
      <c r="SR393" s="898" t="e">
        <f t="shared" si="6797"/>
        <v>#N/A</v>
      </c>
      <c r="SS393" s="899" t="e">
        <f t="shared" si="6798"/>
        <v>#N/A</v>
      </c>
      <c r="ST393" s="899">
        <f t="shared" si="6799"/>
        <v>0</v>
      </c>
      <c r="SU393" s="899">
        <f t="shared" si="6800"/>
        <v>0</v>
      </c>
      <c r="SV393" s="899" t="e">
        <f t="shared" si="6801"/>
        <v>#N/A</v>
      </c>
      <c r="SW393" s="966">
        <f t="shared" si="6802"/>
        <v>0</v>
      </c>
      <c r="SX393" s="901">
        <f t="shared" si="6803"/>
        <v>0</v>
      </c>
    </row>
    <row r="394" spans="2:518" ht="75" customHeight="1" thickTop="1" thickBot="1">
      <c r="B394" s="958" t="s">
        <v>1039</v>
      </c>
      <c r="C394" s="1190" t="s">
        <v>723</v>
      </c>
      <c r="D394" s="1179" t="s">
        <v>148</v>
      </c>
      <c r="E394" s="1180">
        <v>40</v>
      </c>
      <c r="F394" s="1015"/>
      <c r="G394" s="1025">
        <f t="shared" si="7312"/>
        <v>0</v>
      </c>
      <c r="H394" s="1016"/>
      <c r="K394" s="958" t="s">
        <v>1039</v>
      </c>
      <c r="L394" s="1190" t="s">
        <v>723</v>
      </c>
      <c r="M394" s="1179" t="s">
        <v>148</v>
      </c>
      <c r="N394" s="1180">
        <v>40</v>
      </c>
      <c r="O394" s="1017">
        <v>56517</v>
      </c>
      <c r="P394" s="1025">
        <f t="shared" si="7313"/>
        <v>2260680</v>
      </c>
      <c r="Q394" s="1016"/>
      <c r="R394" s="898">
        <f t="shared" si="7314"/>
        <v>1</v>
      </c>
      <c r="S394" s="898">
        <f t="shared" si="7315"/>
        <v>1</v>
      </c>
      <c r="T394" s="899">
        <f t="shared" si="7316"/>
        <v>1</v>
      </c>
      <c r="U394" s="899">
        <f t="shared" si="7317"/>
        <v>1</v>
      </c>
      <c r="V394" s="899">
        <f t="shared" si="7317"/>
        <v>1</v>
      </c>
      <c r="W394" s="899">
        <f t="shared" si="7318"/>
        <v>1</v>
      </c>
      <c r="X394" s="966">
        <f t="shared" si="7319"/>
        <v>2260680</v>
      </c>
      <c r="Y394" s="901">
        <f t="shared" si="7320"/>
        <v>0</v>
      </c>
      <c r="Z394" s="872"/>
      <c r="AA394" s="872"/>
      <c r="AB394" s="958" t="s">
        <v>1039</v>
      </c>
      <c r="AC394" s="1190" t="s">
        <v>723</v>
      </c>
      <c r="AD394" s="1179" t="s">
        <v>148</v>
      </c>
      <c r="AE394" s="1180">
        <v>40</v>
      </c>
      <c r="AF394" s="1015">
        <v>57000</v>
      </c>
      <c r="AG394" s="1025">
        <f t="shared" si="7321"/>
        <v>2280000</v>
      </c>
      <c r="AH394" s="1016"/>
      <c r="AI394" s="898">
        <f t="shared" si="7322"/>
        <v>1</v>
      </c>
      <c r="AJ394" s="898">
        <f t="shared" si="7323"/>
        <v>1</v>
      </c>
      <c r="AK394" s="899">
        <f t="shared" si="7324"/>
        <v>1</v>
      </c>
      <c r="AL394" s="899">
        <f t="shared" si="7325"/>
        <v>1</v>
      </c>
      <c r="AM394" s="899">
        <f t="shared" si="7326"/>
        <v>1</v>
      </c>
      <c r="AN394" s="899">
        <f t="shared" si="7327"/>
        <v>1</v>
      </c>
      <c r="AO394" s="966">
        <f t="shared" si="7328"/>
        <v>2280000</v>
      </c>
      <c r="AP394" s="901">
        <f t="shared" si="7329"/>
        <v>0</v>
      </c>
      <c r="AQ394" s="872"/>
      <c r="AR394" s="872"/>
      <c r="AS394" s="958" t="s">
        <v>1039</v>
      </c>
      <c r="AT394" s="1191" t="s">
        <v>723</v>
      </c>
      <c r="AU394" s="1179" t="s">
        <v>148</v>
      </c>
      <c r="AV394" s="1180">
        <v>40</v>
      </c>
      <c r="AW394" s="1019">
        <v>65000</v>
      </c>
      <c r="AX394" s="1026">
        <f t="shared" si="7330"/>
        <v>2600000</v>
      </c>
      <c r="AY394" s="1016"/>
      <c r="AZ394" s="898">
        <f t="shared" si="7331"/>
        <v>1</v>
      </c>
      <c r="BA394" s="898">
        <f t="shared" si="7332"/>
        <v>1</v>
      </c>
      <c r="BB394" s="899">
        <f t="shared" si="7333"/>
        <v>1</v>
      </c>
      <c r="BC394" s="899">
        <f t="shared" si="7334"/>
        <v>1</v>
      </c>
      <c r="BD394" s="899">
        <f t="shared" si="7335"/>
        <v>1</v>
      </c>
      <c r="BE394" s="899">
        <f t="shared" si="7336"/>
        <v>1</v>
      </c>
      <c r="BF394" s="966">
        <f t="shared" si="7337"/>
        <v>2600000</v>
      </c>
      <c r="BG394" s="901">
        <f t="shared" si="7338"/>
        <v>0</v>
      </c>
      <c r="BJ394" s="958" t="s">
        <v>1039</v>
      </c>
      <c r="BK394" s="1190" t="s">
        <v>723</v>
      </c>
      <c r="BL394" s="1179" t="s">
        <v>148</v>
      </c>
      <c r="BM394" s="1180">
        <v>40</v>
      </c>
      <c r="BN394" s="1015">
        <v>39500</v>
      </c>
      <c r="BO394" s="1025">
        <f t="shared" si="7339"/>
        <v>1580000</v>
      </c>
      <c r="BP394" s="1016"/>
      <c r="BQ394" s="898">
        <f t="shared" si="7340"/>
        <v>1</v>
      </c>
      <c r="BR394" s="898">
        <f t="shared" si="7341"/>
        <v>1</v>
      </c>
      <c r="BS394" s="899">
        <f t="shared" si="7342"/>
        <v>1</v>
      </c>
      <c r="BT394" s="899">
        <f t="shared" si="7343"/>
        <v>1</v>
      </c>
      <c r="BU394" s="899">
        <f t="shared" si="7344"/>
        <v>1</v>
      </c>
      <c r="BV394" s="899">
        <f t="shared" si="7345"/>
        <v>1</v>
      </c>
      <c r="BW394" s="966">
        <f t="shared" si="7346"/>
        <v>1580000</v>
      </c>
      <c r="BX394" s="901">
        <f t="shared" si="7347"/>
        <v>0</v>
      </c>
      <c r="CA394" s="958" t="s">
        <v>1039</v>
      </c>
      <c r="CB394" s="1190" t="s">
        <v>723</v>
      </c>
      <c r="CC394" s="1179" t="s">
        <v>148</v>
      </c>
      <c r="CD394" s="1180">
        <v>40</v>
      </c>
      <c r="CE394" s="1015">
        <v>55047</v>
      </c>
      <c r="CF394" s="1025">
        <f t="shared" si="7348"/>
        <v>2201880</v>
      </c>
      <c r="CG394" s="1016"/>
      <c r="CH394" s="898">
        <f t="shared" si="7349"/>
        <v>1</v>
      </c>
      <c r="CI394" s="898">
        <f t="shared" si="7350"/>
        <v>1</v>
      </c>
      <c r="CJ394" s="899">
        <f t="shared" si="7351"/>
        <v>1</v>
      </c>
      <c r="CK394" s="899">
        <f t="shared" si="7352"/>
        <v>1</v>
      </c>
      <c r="CL394" s="899">
        <f t="shared" si="7353"/>
        <v>1</v>
      </c>
      <c r="CM394" s="899">
        <f t="shared" si="7354"/>
        <v>1</v>
      </c>
      <c r="CN394" s="966">
        <f t="shared" si="7355"/>
        <v>2201880</v>
      </c>
      <c r="CO394" s="901">
        <f t="shared" si="7356"/>
        <v>0</v>
      </c>
      <c r="CR394" s="958" t="s">
        <v>1039</v>
      </c>
      <c r="CS394" s="1190" t="s">
        <v>723</v>
      </c>
      <c r="CT394" s="1179" t="s">
        <v>148</v>
      </c>
      <c r="CU394" s="1180">
        <v>40</v>
      </c>
      <c r="CV394" s="1015">
        <v>45000</v>
      </c>
      <c r="CW394" s="1025">
        <f t="shared" si="7357"/>
        <v>1800000</v>
      </c>
      <c r="CX394" s="1016"/>
      <c r="CY394" s="898">
        <f t="shared" si="7358"/>
        <v>1</v>
      </c>
      <c r="CZ394" s="898">
        <f t="shared" si="7359"/>
        <v>1</v>
      </c>
      <c r="DA394" s="899">
        <f t="shared" si="7360"/>
        <v>1</v>
      </c>
      <c r="DB394" s="899">
        <f t="shared" si="7361"/>
        <v>1</v>
      </c>
      <c r="DC394" s="899">
        <f t="shared" si="7362"/>
        <v>1</v>
      </c>
      <c r="DD394" s="899">
        <f t="shared" si="7363"/>
        <v>1</v>
      </c>
      <c r="DE394" s="966">
        <f t="shared" si="7364"/>
        <v>1800000</v>
      </c>
      <c r="DF394" s="901">
        <f t="shared" si="7365"/>
        <v>0</v>
      </c>
      <c r="DI394" s="958" t="s">
        <v>1039</v>
      </c>
      <c r="DJ394" s="1190" t="s">
        <v>723</v>
      </c>
      <c r="DK394" s="1179" t="s">
        <v>148</v>
      </c>
      <c r="DL394" s="1180">
        <v>40</v>
      </c>
      <c r="DM394" s="1015">
        <v>58933</v>
      </c>
      <c r="DN394" s="1025">
        <f t="shared" si="7366"/>
        <v>2357320</v>
      </c>
      <c r="DO394" s="1016"/>
      <c r="DP394" s="898">
        <f t="shared" si="7367"/>
        <v>1</v>
      </c>
      <c r="DQ394" s="898">
        <f t="shared" si="7368"/>
        <v>1</v>
      </c>
      <c r="DR394" s="899">
        <f t="shared" si="7369"/>
        <v>1</v>
      </c>
      <c r="DS394" s="899">
        <f t="shared" si="7370"/>
        <v>1</v>
      </c>
      <c r="DT394" s="899">
        <f t="shared" si="7371"/>
        <v>1</v>
      </c>
      <c r="DU394" s="899">
        <f t="shared" si="7372"/>
        <v>1</v>
      </c>
      <c r="DV394" s="966">
        <f t="shared" si="7373"/>
        <v>2357320</v>
      </c>
      <c r="DW394" s="901">
        <f t="shared" si="7374"/>
        <v>0</v>
      </c>
      <c r="DZ394" s="958" t="s">
        <v>1039</v>
      </c>
      <c r="EA394" s="1190" t="s">
        <v>723</v>
      </c>
      <c r="EB394" s="1179" t="s">
        <v>148</v>
      </c>
      <c r="EC394" s="1180">
        <v>40</v>
      </c>
      <c r="ED394" s="1015">
        <v>18700</v>
      </c>
      <c r="EE394" s="1025">
        <f t="shared" si="7375"/>
        <v>748000</v>
      </c>
      <c r="EF394" s="1016"/>
      <c r="EG394" s="898">
        <f t="shared" si="7376"/>
        <v>1</v>
      </c>
      <c r="EH394" s="898">
        <f t="shared" si="7377"/>
        <v>1</v>
      </c>
      <c r="EI394" s="899">
        <f t="shared" si="7378"/>
        <v>1</v>
      </c>
      <c r="EJ394" s="899">
        <f t="shared" si="7379"/>
        <v>1</v>
      </c>
      <c r="EK394" s="899">
        <f t="shared" si="7380"/>
        <v>1</v>
      </c>
      <c r="EL394" s="899">
        <f t="shared" si="7381"/>
        <v>1</v>
      </c>
      <c r="EM394" s="966">
        <f t="shared" si="7382"/>
        <v>748000</v>
      </c>
      <c r="EN394" s="901">
        <f t="shared" si="7383"/>
        <v>0</v>
      </c>
      <c r="EQ394" s="958" t="s">
        <v>1039</v>
      </c>
      <c r="ER394" s="1190" t="s">
        <v>723</v>
      </c>
      <c r="ES394" s="1179" t="s">
        <v>148</v>
      </c>
      <c r="ET394" s="1180">
        <v>40</v>
      </c>
      <c r="EU394" s="1015">
        <v>55350</v>
      </c>
      <c r="EV394" s="1025">
        <f t="shared" si="7384"/>
        <v>2214000</v>
      </c>
      <c r="EW394" s="1016"/>
      <c r="EX394" s="898">
        <f t="shared" si="7385"/>
        <v>1</v>
      </c>
      <c r="EY394" s="898">
        <f t="shared" si="7386"/>
        <v>1</v>
      </c>
      <c r="EZ394" s="899">
        <f t="shared" si="7387"/>
        <v>1</v>
      </c>
      <c r="FA394" s="899">
        <f t="shared" si="7388"/>
        <v>1</v>
      </c>
      <c r="FB394" s="899">
        <f t="shared" si="7389"/>
        <v>1</v>
      </c>
      <c r="FC394" s="899">
        <f t="shared" si="7390"/>
        <v>1</v>
      </c>
      <c r="FD394" s="966">
        <f t="shared" si="7391"/>
        <v>2214000</v>
      </c>
      <c r="FE394" s="901">
        <f t="shared" si="7392"/>
        <v>0</v>
      </c>
      <c r="FH394" s="958"/>
      <c r="FI394" s="1190"/>
      <c r="FJ394" s="1179"/>
      <c r="FK394" s="1180"/>
      <c r="FL394" s="1015"/>
      <c r="FM394" s="1025">
        <f t="shared" si="7393"/>
        <v>0</v>
      </c>
      <c r="FN394" s="1016"/>
      <c r="FO394" s="898" t="e">
        <f t="shared" si="7394"/>
        <v>#N/A</v>
      </c>
      <c r="FP394" s="898" t="e">
        <f t="shared" si="7395"/>
        <v>#N/A</v>
      </c>
      <c r="FQ394" s="899" t="e">
        <f t="shared" si="7396"/>
        <v>#N/A</v>
      </c>
      <c r="FR394" s="899">
        <f t="shared" si="7397"/>
        <v>0</v>
      </c>
      <c r="FS394" s="899">
        <f t="shared" si="7398"/>
        <v>0</v>
      </c>
      <c r="FT394" s="899" t="e">
        <f t="shared" si="7399"/>
        <v>#N/A</v>
      </c>
      <c r="FU394" s="966">
        <f t="shared" si="7400"/>
        <v>0</v>
      </c>
      <c r="FV394" s="901">
        <f t="shared" si="7401"/>
        <v>0</v>
      </c>
      <c r="FY394" s="958" t="s">
        <v>1039</v>
      </c>
      <c r="FZ394" s="1190" t="s">
        <v>723</v>
      </c>
      <c r="GA394" s="1179" t="s">
        <v>148</v>
      </c>
      <c r="GB394" s="1180">
        <v>40</v>
      </c>
      <c r="GC394" s="1017">
        <v>56517</v>
      </c>
      <c r="GD394" s="1025">
        <f t="shared" si="7402"/>
        <v>2260680</v>
      </c>
      <c r="GE394" s="1016"/>
      <c r="GF394" s="898">
        <f t="shared" si="7403"/>
        <v>1</v>
      </c>
      <c r="GG394" s="898">
        <f t="shared" si="7404"/>
        <v>1</v>
      </c>
      <c r="GH394" s="899">
        <f t="shared" si="7405"/>
        <v>1</v>
      </c>
      <c r="GI394" s="899">
        <f t="shared" si="7406"/>
        <v>1</v>
      </c>
      <c r="GJ394" s="899">
        <f t="shared" si="7407"/>
        <v>1</v>
      </c>
      <c r="GK394" s="899">
        <f t="shared" si="7408"/>
        <v>1</v>
      </c>
      <c r="GL394" s="966">
        <f t="shared" si="7409"/>
        <v>2260680</v>
      </c>
      <c r="GM394" s="901">
        <f t="shared" si="7410"/>
        <v>0</v>
      </c>
      <c r="GP394" s="958" t="s">
        <v>1039</v>
      </c>
      <c r="GQ394" s="1190" t="s">
        <v>723</v>
      </c>
      <c r="GR394" s="1179" t="s">
        <v>148</v>
      </c>
      <c r="GS394" s="1180">
        <v>40</v>
      </c>
      <c r="GT394" s="1015">
        <v>55400</v>
      </c>
      <c r="GU394" s="1025">
        <f t="shared" si="7411"/>
        <v>2216000</v>
      </c>
      <c r="GV394" s="1016"/>
      <c r="GW394" s="898">
        <f t="shared" si="7412"/>
        <v>1</v>
      </c>
      <c r="GX394" s="898">
        <f t="shared" si="7413"/>
        <v>1</v>
      </c>
      <c r="GY394" s="899">
        <f t="shared" si="7414"/>
        <v>1</v>
      </c>
      <c r="GZ394" s="899">
        <f t="shared" si="7415"/>
        <v>1</v>
      </c>
      <c r="HA394" s="899">
        <f t="shared" si="7416"/>
        <v>1</v>
      </c>
      <c r="HB394" s="899">
        <f t="shared" si="7417"/>
        <v>1</v>
      </c>
      <c r="HC394" s="966">
        <f t="shared" si="7418"/>
        <v>2216000</v>
      </c>
      <c r="HD394" s="901">
        <f t="shared" si="7419"/>
        <v>0</v>
      </c>
      <c r="HG394" s="958" t="s">
        <v>1039</v>
      </c>
      <c r="HH394" s="1190" t="s">
        <v>723</v>
      </c>
      <c r="HI394" s="1179" t="s">
        <v>148</v>
      </c>
      <c r="HJ394" s="1180">
        <v>40</v>
      </c>
      <c r="HK394" s="1015">
        <v>84607</v>
      </c>
      <c r="HL394" s="1025">
        <f t="shared" si="7420"/>
        <v>3384280</v>
      </c>
      <c r="HM394" s="1016"/>
      <c r="HN394" s="898">
        <f t="shared" si="7421"/>
        <v>1</v>
      </c>
      <c r="HO394" s="898">
        <f t="shared" si="7422"/>
        <v>1</v>
      </c>
      <c r="HP394" s="899">
        <f t="shared" si="7423"/>
        <v>1</v>
      </c>
      <c r="HQ394" s="899">
        <f t="shared" si="7424"/>
        <v>1</v>
      </c>
      <c r="HR394" s="899">
        <f t="shared" si="7425"/>
        <v>1</v>
      </c>
      <c r="HS394" s="899">
        <f t="shared" si="7426"/>
        <v>1</v>
      </c>
      <c r="HT394" s="966">
        <f t="shared" si="7427"/>
        <v>3384280</v>
      </c>
      <c r="HU394" s="901">
        <f t="shared" si="7428"/>
        <v>0</v>
      </c>
      <c r="HX394" s="958" t="s">
        <v>1039</v>
      </c>
      <c r="HY394" s="1190" t="s">
        <v>723</v>
      </c>
      <c r="HZ394" s="1179" t="s">
        <v>148</v>
      </c>
      <c r="IA394" s="1180">
        <v>40</v>
      </c>
      <c r="IB394" s="1015">
        <v>38765</v>
      </c>
      <c r="IC394" s="1027">
        <f t="shared" si="7429"/>
        <v>1550600</v>
      </c>
      <c r="ID394" s="1016"/>
      <c r="IE394" s="898">
        <f t="shared" si="7430"/>
        <v>1</v>
      </c>
      <c r="IF394" s="898">
        <f t="shared" si="7431"/>
        <v>1</v>
      </c>
      <c r="IG394" s="899">
        <f t="shared" si="7432"/>
        <v>1</v>
      </c>
      <c r="IH394" s="899">
        <f t="shared" si="7433"/>
        <v>1</v>
      </c>
      <c r="II394" s="899">
        <f t="shared" si="7434"/>
        <v>1</v>
      </c>
      <c r="IJ394" s="899">
        <f t="shared" si="7435"/>
        <v>1</v>
      </c>
      <c r="IK394" s="966">
        <f t="shared" si="7436"/>
        <v>1550600</v>
      </c>
      <c r="IL394" s="901">
        <f t="shared" si="7437"/>
        <v>0</v>
      </c>
      <c r="IO394" s="958" t="s">
        <v>1039</v>
      </c>
      <c r="IP394" s="1190" t="s">
        <v>723</v>
      </c>
      <c r="IQ394" s="1179" t="s">
        <v>148</v>
      </c>
      <c r="IR394" s="1180">
        <v>40</v>
      </c>
      <c r="IS394" s="1015">
        <v>29955</v>
      </c>
      <c r="IT394" s="1025">
        <f t="shared" si="7438"/>
        <v>1198200</v>
      </c>
      <c r="IU394" s="1016"/>
      <c r="IV394" s="898">
        <f t="shared" si="7439"/>
        <v>1</v>
      </c>
      <c r="IW394" s="898">
        <f t="shared" si="7440"/>
        <v>1</v>
      </c>
      <c r="IX394" s="899">
        <f t="shared" si="7441"/>
        <v>1</v>
      </c>
      <c r="IY394" s="899">
        <f t="shared" si="7442"/>
        <v>1</v>
      </c>
      <c r="IZ394" s="899">
        <f t="shared" si="7443"/>
        <v>1</v>
      </c>
      <c r="JA394" s="899">
        <f t="shared" si="7444"/>
        <v>1</v>
      </c>
      <c r="JB394" s="966">
        <f t="shared" si="7445"/>
        <v>1198200</v>
      </c>
      <c r="JC394" s="901">
        <f t="shared" si="7446"/>
        <v>0</v>
      </c>
      <c r="JF394" s="958" t="s">
        <v>1039</v>
      </c>
      <c r="JG394" s="1190" t="s">
        <v>723</v>
      </c>
      <c r="JH394" s="1179" t="s">
        <v>148</v>
      </c>
      <c r="JI394" s="1180">
        <v>40</v>
      </c>
      <c r="JJ394" s="1015">
        <v>50000</v>
      </c>
      <c r="JK394" s="1025">
        <f t="shared" si="7447"/>
        <v>2000000</v>
      </c>
      <c r="JL394" s="1016"/>
      <c r="JM394" s="898">
        <f t="shared" si="7448"/>
        <v>1</v>
      </c>
      <c r="JN394" s="898">
        <f t="shared" si="7449"/>
        <v>1</v>
      </c>
      <c r="JO394" s="899">
        <f t="shared" si="7450"/>
        <v>1</v>
      </c>
      <c r="JP394" s="899">
        <f t="shared" si="7451"/>
        <v>1</v>
      </c>
      <c r="JQ394" s="899">
        <f t="shared" si="7452"/>
        <v>1</v>
      </c>
      <c r="JR394" s="899">
        <f t="shared" si="7453"/>
        <v>1</v>
      </c>
      <c r="JS394" s="966">
        <f t="shared" si="7454"/>
        <v>2000000</v>
      </c>
      <c r="JT394" s="901">
        <f t="shared" si="7455"/>
        <v>0</v>
      </c>
      <c r="JW394" s="958" t="s">
        <v>1039</v>
      </c>
      <c r="JX394" s="1190" t="s">
        <v>723</v>
      </c>
      <c r="JY394" s="1179" t="s">
        <v>148</v>
      </c>
      <c r="JZ394" s="1180">
        <v>40</v>
      </c>
      <c r="KA394" s="1015">
        <v>57682.978950000004</v>
      </c>
      <c r="KB394" s="1025">
        <f t="shared" si="7456"/>
        <v>2307319</v>
      </c>
      <c r="KC394" s="1016"/>
      <c r="KD394" s="898">
        <f t="shared" si="7457"/>
        <v>1</v>
      </c>
      <c r="KE394" s="898">
        <f t="shared" si="7458"/>
        <v>1</v>
      </c>
      <c r="KF394" s="899">
        <f t="shared" si="7459"/>
        <v>1</v>
      </c>
      <c r="KG394" s="899">
        <f t="shared" si="7460"/>
        <v>1</v>
      </c>
      <c r="KH394" s="899">
        <f t="shared" si="7461"/>
        <v>1</v>
      </c>
      <c r="KI394" s="899">
        <f t="shared" si="7462"/>
        <v>1</v>
      </c>
      <c r="KJ394" s="966">
        <f t="shared" si="7463"/>
        <v>2307319</v>
      </c>
      <c r="KK394" s="901">
        <f t="shared" si="7464"/>
        <v>0</v>
      </c>
      <c r="KN394" s="958" t="s">
        <v>1039</v>
      </c>
      <c r="KO394" s="1190" t="s">
        <v>723</v>
      </c>
      <c r="KP394" s="1179" t="s">
        <v>148</v>
      </c>
      <c r="KQ394" s="1180">
        <v>40</v>
      </c>
      <c r="KR394" s="1015">
        <v>54863</v>
      </c>
      <c r="KS394" s="1025">
        <f t="shared" si="7465"/>
        <v>2194520</v>
      </c>
      <c r="KT394" s="1016"/>
      <c r="KU394" s="898">
        <f t="shared" si="7466"/>
        <v>1</v>
      </c>
      <c r="KV394" s="898">
        <f t="shared" si="7467"/>
        <v>1</v>
      </c>
      <c r="KW394" s="899">
        <f t="shared" si="7468"/>
        <v>1</v>
      </c>
      <c r="KX394" s="899">
        <f t="shared" si="7469"/>
        <v>1</v>
      </c>
      <c r="KY394" s="899">
        <f t="shared" si="7470"/>
        <v>1</v>
      </c>
      <c r="KZ394" s="899">
        <f t="shared" si="7471"/>
        <v>1</v>
      </c>
      <c r="LA394" s="966">
        <f t="shared" si="7472"/>
        <v>2194520</v>
      </c>
      <c r="LB394" s="901">
        <f t="shared" si="7473"/>
        <v>0</v>
      </c>
      <c r="LE394" s="958" t="s">
        <v>1039</v>
      </c>
      <c r="LF394" s="1190" t="s">
        <v>723</v>
      </c>
      <c r="LG394" s="1179" t="s">
        <v>148</v>
      </c>
      <c r="LH394" s="1180">
        <v>40</v>
      </c>
      <c r="LI394" s="1021">
        <v>61814</v>
      </c>
      <c r="LJ394" s="1028">
        <f t="shared" si="7474"/>
        <v>2472560</v>
      </c>
      <c r="LK394" s="1016"/>
      <c r="LL394" s="898">
        <f t="shared" si="7475"/>
        <v>1</v>
      </c>
      <c r="LM394" s="898">
        <f t="shared" si="7476"/>
        <v>1</v>
      </c>
      <c r="LN394" s="899">
        <f t="shared" si="7477"/>
        <v>1</v>
      </c>
      <c r="LO394" s="899">
        <f t="shared" si="7478"/>
        <v>1</v>
      </c>
      <c r="LP394" s="899">
        <f t="shared" si="7479"/>
        <v>1</v>
      </c>
      <c r="LQ394" s="899">
        <f t="shared" si="7480"/>
        <v>1</v>
      </c>
      <c r="LR394" s="966">
        <f t="shared" si="7481"/>
        <v>2472560</v>
      </c>
      <c r="LS394" s="901">
        <f t="shared" si="7482"/>
        <v>0</v>
      </c>
      <c r="LV394" s="958" t="s">
        <v>1039</v>
      </c>
      <c r="LW394" s="1190" t="s">
        <v>723</v>
      </c>
      <c r="LX394" s="1179" t="s">
        <v>148</v>
      </c>
      <c r="LY394" s="1180">
        <v>40</v>
      </c>
      <c r="LZ394" s="1015">
        <v>85800</v>
      </c>
      <c r="MA394" s="1025">
        <f t="shared" si="7483"/>
        <v>3432000</v>
      </c>
      <c r="MB394" s="1016"/>
      <c r="MC394" s="898">
        <f t="shared" si="7484"/>
        <v>1</v>
      </c>
      <c r="MD394" s="898">
        <f t="shared" si="7485"/>
        <v>1</v>
      </c>
      <c r="ME394" s="899">
        <f t="shared" si="7486"/>
        <v>1</v>
      </c>
      <c r="MF394" s="899">
        <f t="shared" si="7487"/>
        <v>1</v>
      </c>
      <c r="MG394" s="899">
        <f t="shared" si="7488"/>
        <v>1</v>
      </c>
      <c r="MH394" s="899">
        <f t="shared" si="7489"/>
        <v>1</v>
      </c>
      <c r="MI394" s="966">
        <f t="shared" si="7490"/>
        <v>3432000</v>
      </c>
      <c r="MJ394" s="901">
        <f t="shared" si="7491"/>
        <v>0</v>
      </c>
      <c r="MM394" s="958" t="s">
        <v>1039</v>
      </c>
      <c r="MN394" s="1190" t="s">
        <v>723</v>
      </c>
      <c r="MO394" s="1179" t="s">
        <v>148</v>
      </c>
      <c r="MP394" s="1180">
        <v>40</v>
      </c>
      <c r="MQ394" s="1015">
        <v>62000</v>
      </c>
      <c r="MR394" s="1025">
        <f t="shared" si="7492"/>
        <v>2480000</v>
      </c>
      <c r="MS394" s="1016"/>
      <c r="MT394" s="898">
        <f t="shared" si="7493"/>
        <v>1</v>
      </c>
      <c r="MU394" s="898">
        <f t="shared" si="7494"/>
        <v>1</v>
      </c>
      <c r="MV394" s="899">
        <f t="shared" si="7495"/>
        <v>1</v>
      </c>
      <c r="MW394" s="899">
        <f t="shared" si="7496"/>
        <v>1</v>
      </c>
      <c r="MX394" s="899">
        <f t="shared" si="7497"/>
        <v>1</v>
      </c>
      <c r="MY394" s="899">
        <f t="shared" si="7498"/>
        <v>1</v>
      </c>
      <c r="MZ394" s="966">
        <f t="shared" si="7499"/>
        <v>2480000</v>
      </c>
      <c r="NA394" s="901">
        <f t="shared" si="7500"/>
        <v>0</v>
      </c>
      <c r="ND394" s="975" t="s">
        <v>1039</v>
      </c>
      <c r="NE394" s="976" t="s">
        <v>723</v>
      </c>
      <c r="NF394" s="1175" t="s">
        <v>148</v>
      </c>
      <c r="NG394" s="1176">
        <v>40</v>
      </c>
      <c r="NH394" s="979">
        <v>13371.93</v>
      </c>
      <c r="NI394" s="980">
        <v>534877</v>
      </c>
      <c r="NJ394" s="1016"/>
      <c r="NK394" s="898">
        <f t="shared" si="7501"/>
        <v>1</v>
      </c>
      <c r="NL394" s="898">
        <f t="shared" si="7502"/>
        <v>1</v>
      </c>
      <c r="NM394" s="899">
        <f t="shared" si="7503"/>
        <v>1</v>
      </c>
      <c r="NN394" s="899">
        <f t="shared" si="7504"/>
        <v>1</v>
      </c>
      <c r="NO394" s="899">
        <f t="shared" si="7505"/>
        <v>1</v>
      </c>
      <c r="NP394" s="899">
        <f t="shared" si="7506"/>
        <v>1</v>
      </c>
      <c r="NQ394" s="966">
        <f t="shared" si="7507"/>
        <v>534877</v>
      </c>
      <c r="NR394" s="901">
        <f t="shared" si="7508"/>
        <v>0</v>
      </c>
      <c r="NU394" s="981" t="s">
        <v>1039</v>
      </c>
      <c r="NV394" s="982" t="s">
        <v>723</v>
      </c>
      <c r="NW394" s="1177" t="s">
        <v>148</v>
      </c>
      <c r="NX394" s="1178">
        <v>40</v>
      </c>
      <c r="NY394" s="1022">
        <v>13507</v>
      </c>
      <c r="NZ394" s="986">
        <f t="shared" si="7509"/>
        <v>540280</v>
      </c>
      <c r="OA394" s="1016"/>
      <c r="OB394" s="898">
        <f t="shared" si="7510"/>
        <v>1</v>
      </c>
      <c r="OC394" s="898">
        <f t="shared" si="7511"/>
        <v>1</v>
      </c>
      <c r="OD394" s="899">
        <f t="shared" si="7512"/>
        <v>1</v>
      </c>
      <c r="OE394" s="899">
        <f t="shared" si="7513"/>
        <v>1</v>
      </c>
      <c r="OF394" s="899">
        <f t="shared" si="7514"/>
        <v>1</v>
      </c>
      <c r="OG394" s="899">
        <f t="shared" si="7515"/>
        <v>1</v>
      </c>
      <c r="OH394" s="966">
        <f t="shared" si="7516"/>
        <v>540280</v>
      </c>
      <c r="OI394" s="901">
        <f t="shared" si="7517"/>
        <v>0</v>
      </c>
      <c r="OL394" s="958" t="s">
        <v>1039</v>
      </c>
      <c r="OM394" s="1190" t="s">
        <v>723</v>
      </c>
      <c r="ON394" s="1179" t="s">
        <v>148</v>
      </c>
      <c r="OO394" s="1180">
        <v>40</v>
      </c>
      <c r="OP394" s="1015">
        <v>88368</v>
      </c>
      <c r="OQ394" s="1025">
        <f t="shared" si="7518"/>
        <v>3534720</v>
      </c>
      <c r="OR394" s="1016"/>
      <c r="OS394" s="898">
        <f t="shared" si="7519"/>
        <v>1</v>
      </c>
      <c r="OT394" s="898">
        <f t="shared" si="7520"/>
        <v>1</v>
      </c>
      <c r="OU394" s="899">
        <f t="shared" si="7521"/>
        <v>1</v>
      </c>
      <c r="OV394" s="899">
        <f t="shared" si="7522"/>
        <v>1</v>
      </c>
      <c r="OW394" s="899">
        <f t="shared" si="7523"/>
        <v>1</v>
      </c>
      <c r="OX394" s="899">
        <f t="shared" si="7524"/>
        <v>1</v>
      </c>
      <c r="OY394" s="966">
        <f t="shared" si="7525"/>
        <v>3534720</v>
      </c>
      <c r="OZ394" s="901">
        <f t="shared" si="7526"/>
        <v>0</v>
      </c>
      <c r="PC394" s="958" t="s">
        <v>1039</v>
      </c>
      <c r="PD394" s="1190" t="s">
        <v>723</v>
      </c>
      <c r="PE394" s="1179" t="s">
        <v>148</v>
      </c>
      <c r="PF394" s="1180">
        <v>40</v>
      </c>
      <c r="PG394" s="1023">
        <v>27040</v>
      </c>
      <c r="PH394" s="1029">
        <v>1081600</v>
      </c>
      <c r="PI394" s="1181"/>
      <c r="PJ394" s="898">
        <f t="shared" si="7527"/>
        <v>1</v>
      </c>
      <c r="PK394" s="898">
        <f t="shared" si="7528"/>
        <v>1</v>
      </c>
      <c r="PL394" s="899">
        <f t="shared" si="7529"/>
        <v>1</v>
      </c>
      <c r="PM394" s="899">
        <f t="shared" si="7530"/>
        <v>1</v>
      </c>
      <c r="PN394" s="899">
        <f t="shared" si="7531"/>
        <v>1</v>
      </c>
      <c r="PO394" s="899">
        <f t="shared" si="7532"/>
        <v>1</v>
      </c>
      <c r="PP394" s="966">
        <f t="shared" si="7533"/>
        <v>1081600</v>
      </c>
      <c r="PQ394" s="901">
        <f t="shared" si="7534"/>
        <v>0</v>
      </c>
      <c r="PT394" s="958" t="s">
        <v>1039</v>
      </c>
      <c r="PU394" s="1190" t="s">
        <v>723</v>
      </c>
      <c r="PV394" s="1179" t="s">
        <v>148</v>
      </c>
      <c r="PW394" s="1180">
        <v>40</v>
      </c>
      <c r="PX394" s="1015">
        <v>55320</v>
      </c>
      <c r="PY394" s="1025">
        <f t="shared" si="7535"/>
        <v>2212800</v>
      </c>
      <c r="PZ394" s="1016"/>
      <c r="QA394" s="898">
        <f t="shared" si="7536"/>
        <v>1</v>
      </c>
      <c r="QB394" s="898">
        <f t="shared" si="7537"/>
        <v>1</v>
      </c>
      <c r="QC394" s="899">
        <f t="shared" si="7538"/>
        <v>1</v>
      </c>
      <c r="QD394" s="899">
        <f t="shared" si="7539"/>
        <v>1</v>
      </c>
      <c r="QE394" s="899">
        <f t="shared" si="7540"/>
        <v>1</v>
      </c>
      <c r="QF394" s="899">
        <f t="shared" si="7541"/>
        <v>1</v>
      </c>
      <c r="QG394" s="966">
        <f t="shared" si="7542"/>
        <v>2212800</v>
      </c>
      <c r="QH394" s="901">
        <f t="shared" si="7543"/>
        <v>0</v>
      </c>
      <c r="QK394" s="958" t="s">
        <v>1039</v>
      </c>
      <c r="QL394" s="1190" t="s">
        <v>723</v>
      </c>
      <c r="QM394" s="1179" t="s">
        <v>148</v>
      </c>
      <c r="QN394" s="1180">
        <v>40</v>
      </c>
      <c r="QO394" s="1021">
        <v>62123.069999999992</v>
      </c>
      <c r="QP394" s="1028">
        <f t="shared" si="7544"/>
        <v>2484923</v>
      </c>
      <c r="QQ394" s="1016"/>
      <c r="QR394" s="898">
        <f t="shared" si="7545"/>
        <v>1</v>
      </c>
      <c r="QS394" s="898">
        <f t="shared" si="7546"/>
        <v>1</v>
      </c>
      <c r="QT394" s="899">
        <f t="shared" si="7547"/>
        <v>1</v>
      </c>
      <c r="QU394" s="899">
        <f t="shared" si="7548"/>
        <v>1</v>
      </c>
      <c r="QV394" s="899">
        <f t="shared" si="7549"/>
        <v>1</v>
      </c>
      <c r="QW394" s="899">
        <f t="shared" si="7550"/>
        <v>1</v>
      </c>
      <c r="QX394" s="966">
        <f t="shared" si="7551"/>
        <v>2484923</v>
      </c>
      <c r="QY394" s="901">
        <f t="shared" si="7552"/>
        <v>0</v>
      </c>
      <c r="RB394" s="455"/>
      <c r="RC394" s="428"/>
      <c r="RD394" s="464"/>
      <c r="RE394" s="430"/>
      <c r="RF394" s="440"/>
      <c r="RG394" s="416"/>
      <c r="RH394" s="416"/>
      <c r="RI394" s="898" t="e">
        <f t="shared" si="6780"/>
        <v>#N/A</v>
      </c>
      <c r="RJ394" s="898" t="e">
        <f t="shared" si="6781"/>
        <v>#N/A</v>
      </c>
      <c r="RK394" s="899" t="e">
        <f t="shared" si="6782"/>
        <v>#N/A</v>
      </c>
      <c r="RL394" s="899">
        <f t="shared" si="6783"/>
        <v>0</v>
      </c>
      <c r="RM394" s="899">
        <f t="shared" si="6784"/>
        <v>0</v>
      </c>
      <c r="RN394" s="899" t="e">
        <f t="shared" si="6785"/>
        <v>#N/A</v>
      </c>
      <c r="RO394" s="966">
        <f t="shared" si="6786"/>
        <v>0</v>
      </c>
      <c r="RP394" s="901">
        <f t="shared" si="6787"/>
        <v>0</v>
      </c>
      <c r="RS394" s="455"/>
      <c r="RT394" s="428"/>
      <c r="RU394" s="464"/>
      <c r="RV394" s="430"/>
      <c r="RW394" s="440"/>
      <c r="RX394" s="416"/>
      <c r="RY394" s="416"/>
      <c r="RZ394" s="898" t="e">
        <f t="shared" si="6788"/>
        <v>#N/A</v>
      </c>
      <c r="SA394" s="898" t="e">
        <f t="shared" si="6789"/>
        <v>#N/A</v>
      </c>
      <c r="SB394" s="899" t="e">
        <f t="shared" si="6790"/>
        <v>#N/A</v>
      </c>
      <c r="SC394" s="899">
        <f t="shared" si="6791"/>
        <v>0</v>
      </c>
      <c r="SD394" s="899">
        <f t="shared" si="6792"/>
        <v>0</v>
      </c>
      <c r="SE394" s="899" t="e">
        <f t="shared" si="6793"/>
        <v>#N/A</v>
      </c>
      <c r="SF394" s="966">
        <f t="shared" si="6794"/>
        <v>0</v>
      </c>
      <c r="SG394" s="901">
        <f t="shared" si="6795"/>
        <v>0</v>
      </c>
      <c r="SJ394" s="455"/>
      <c r="SK394" s="428"/>
      <c r="SL394" s="464"/>
      <c r="SM394" s="430"/>
      <c r="SN394" s="440"/>
      <c r="SO394" s="416"/>
      <c r="SP394" s="416"/>
      <c r="SQ394" s="898" t="e">
        <f t="shared" si="6796"/>
        <v>#N/A</v>
      </c>
      <c r="SR394" s="898" t="e">
        <f t="shared" si="6797"/>
        <v>#N/A</v>
      </c>
      <c r="SS394" s="899" t="e">
        <f t="shared" si="6798"/>
        <v>#N/A</v>
      </c>
      <c r="ST394" s="899">
        <f t="shared" si="6799"/>
        <v>0</v>
      </c>
      <c r="SU394" s="899">
        <f t="shared" si="6800"/>
        <v>0</v>
      </c>
      <c r="SV394" s="899" t="e">
        <f t="shared" si="6801"/>
        <v>#N/A</v>
      </c>
      <c r="SW394" s="966">
        <f t="shared" si="6802"/>
        <v>0</v>
      </c>
      <c r="SX394" s="901">
        <f t="shared" si="6803"/>
        <v>0</v>
      </c>
    </row>
    <row r="395" spans="2:518" ht="42.75" customHeight="1" thickTop="1" thickBot="1">
      <c r="B395" s="958" t="s">
        <v>1040</v>
      </c>
      <c r="C395" s="1190" t="s">
        <v>724</v>
      </c>
      <c r="D395" s="1179" t="s">
        <v>149</v>
      </c>
      <c r="E395" s="1180">
        <v>2</v>
      </c>
      <c r="F395" s="1015"/>
      <c r="G395" s="1025">
        <f t="shared" si="7312"/>
        <v>0</v>
      </c>
      <c r="H395" s="1016"/>
      <c r="K395" s="958" t="s">
        <v>1040</v>
      </c>
      <c r="L395" s="1190" t="s">
        <v>724</v>
      </c>
      <c r="M395" s="1179" t="s">
        <v>149</v>
      </c>
      <c r="N395" s="1180">
        <v>2</v>
      </c>
      <c r="O395" s="1017">
        <v>172493</v>
      </c>
      <c r="P395" s="1025">
        <f t="shared" si="7313"/>
        <v>344986</v>
      </c>
      <c r="Q395" s="1016"/>
      <c r="R395" s="898">
        <f t="shared" si="7314"/>
        <v>1</v>
      </c>
      <c r="S395" s="898">
        <f t="shared" si="7315"/>
        <v>1</v>
      </c>
      <c r="T395" s="899">
        <f t="shared" si="7316"/>
        <v>1</v>
      </c>
      <c r="U395" s="899">
        <f t="shared" si="7317"/>
        <v>1</v>
      </c>
      <c r="V395" s="899">
        <f t="shared" si="7317"/>
        <v>1</v>
      </c>
      <c r="W395" s="899">
        <f t="shared" si="7318"/>
        <v>1</v>
      </c>
      <c r="X395" s="966">
        <f t="shared" si="7319"/>
        <v>344986</v>
      </c>
      <c r="Y395" s="901">
        <f t="shared" si="7320"/>
        <v>0</v>
      </c>
      <c r="Z395" s="872"/>
      <c r="AA395" s="872"/>
      <c r="AB395" s="958" t="s">
        <v>1040</v>
      </c>
      <c r="AC395" s="1190" t="s">
        <v>724</v>
      </c>
      <c r="AD395" s="1179" t="s">
        <v>149</v>
      </c>
      <c r="AE395" s="1180">
        <v>2</v>
      </c>
      <c r="AF395" s="1015">
        <v>120000</v>
      </c>
      <c r="AG395" s="1025">
        <f t="shared" si="7321"/>
        <v>240000</v>
      </c>
      <c r="AH395" s="1016"/>
      <c r="AI395" s="898">
        <f t="shared" si="7322"/>
        <v>1</v>
      </c>
      <c r="AJ395" s="898">
        <f t="shared" si="7323"/>
        <v>1</v>
      </c>
      <c r="AK395" s="899">
        <f t="shared" si="7324"/>
        <v>1</v>
      </c>
      <c r="AL395" s="899">
        <f t="shared" si="7325"/>
        <v>1</v>
      </c>
      <c r="AM395" s="899">
        <f t="shared" si="7326"/>
        <v>1</v>
      </c>
      <c r="AN395" s="899">
        <f t="shared" si="7327"/>
        <v>1</v>
      </c>
      <c r="AO395" s="966">
        <f t="shared" si="7328"/>
        <v>240000</v>
      </c>
      <c r="AP395" s="901">
        <f t="shared" si="7329"/>
        <v>0</v>
      </c>
      <c r="AQ395" s="872"/>
      <c r="AR395" s="872"/>
      <c r="AS395" s="958" t="s">
        <v>1040</v>
      </c>
      <c r="AT395" s="1191" t="s">
        <v>724</v>
      </c>
      <c r="AU395" s="1179" t="s">
        <v>149</v>
      </c>
      <c r="AV395" s="1180">
        <v>2</v>
      </c>
      <c r="AW395" s="1019">
        <v>290000</v>
      </c>
      <c r="AX395" s="1026">
        <f t="shared" si="7330"/>
        <v>580000</v>
      </c>
      <c r="AY395" s="1016"/>
      <c r="AZ395" s="898">
        <f t="shared" si="7331"/>
        <v>1</v>
      </c>
      <c r="BA395" s="898">
        <f t="shared" si="7332"/>
        <v>1</v>
      </c>
      <c r="BB395" s="899">
        <f t="shared" si="7333"/>
        <v>1</v>
      </c>
      <c r="BC395" s="899">
        <f t="shared" si="7334"/>
        <v>1</v>
      </c>
      <c r="BD395" s="899">
        <f t="shared" si="7335"/>
        <v>1</v>
      </c>
      <c r="BE395" s="899">
        <f t="shared" si="7336"/>
        <v>1</v>
      </c>
      <c r="BF395" s="966">
        <f t="shared" si="7337"/>
        <v>580000</v>
      </c>
      <c r="BG395" s="901">
        <f t="shared" si="7338"/>
        <v>0</v>
      </c>
      <c r="BJ395" s="958" t="s">
        <v>1040</v>
      </c>
      <c r="BK395" s="1192" t="s">
        <v>724</v>
      </c>
      <c r="BL395" s="1179" t="s">
        <v>149</v>
      </c>
      <c r="BM395" s="1180">
        <v>2</v>
      </c>
      <c r="BN395" s="1015">
        <v>26400</v>
      </c>
      <c r="BO395" s="1025">
        <f t="shared" si="7339"/>
        <v>52800</v>
      </c>
      <c r="BP395" s="1016"/>
      <c r="BQ395" s="898">
        <f t="shared" si="7340"/>
        <v>1</v>
      </c>
      <c r="BR395" s="898">
        <f t="shared" si="7341"/>
        <v>1</v>
      </c>
      <c r="BS395" s="899">
        <f t="shared" si="7342"/>
        <v>1</v>
      </c>
      <c r="BT395" s="899">
        <f t="shared" si="7343"/>
        <v>1</v>
      </c>
      <c r="BU395" s="899">
        <f t="shared" si="7344"/>
        <v>1</v>
      </c>
      <c r="BV395" s="899">
        <f t="shared" si="7345"/>
        <v>1</v>
      </c>
      <c r="BW395" s="966">
        <f t="shared" si="7346"/>
        <v>52800</v>
      </c>
      <c r="BX395" s="901">
        <f t="shared" si="7347"/>
        <v>0</v>
      </c>
      <c r="CA395" s="958" t="s">
        <v>1040</v>
      </c>
      <c r="CB395" s="1190" t="s">
        <v>724</v>
      </c>
      <c r="CC395" s="1179" t="s">
        <v>149</v>
      </c>
      <c r="CD395" s="1180">
        <v>2</v>
      </c>
      <c r="CE395" s="1015">
        <v>168008</v>
      </c>
      <c r="CF395" s="1025">
        <f t="shared" si="7348"/>
        <v>336016</v>
      </c>
      <c r="CG395" s="1016"/>
      <c r="CH395" s="898">
        <f t="shared" si="7349"/>
        <v>1</v>
      </c>
      <c r="CI395" s="898">
        <f t="shared" si="7350"/>
        <v>1</v>
      </c>
      <c r="CJ395" s="899">
        <f t="shared" si="7351"/>
        <v>1</v>
      </c>
      <c r="CK395" s="899">
        <f t="shared" si="7352"/>
        <v>1</v>
      </c>
      <c r="CL395" s="899">
        <f t="shared" si="7353"/>
        <v>1</v>
      </c>
      <c r="CM395" s="899">
        <f t="shared" si="7354"/>
        <v>1</v>
      </c>
      <c r="CN395" s="966">
        <f t="shared" si="7355"/>
        <v>336016</v>
      </c>
      <c r="CO395" s="901">
        <f t="shared" si="7356"/>
        <v>0</v>
      </c>
      <c r="CR395" s="958" t="s">
        <v>1040</v>
      </c>
      <c r="CS395" s="1190" t="s">
        <v>724</v>
      </c>
      <c r="CT395" s="1179" t="s">
        <v>149</v>
      </c>
      <c r="CU395" s="1180">
        <v>2</v>
      </c>
      <c r="CV395" s="1015">
        <v>420000</v>
      </c>
      <c r="CW395" s="1025">
        <f t="shared" si="7357"/>
        <v>840000</v>
      </c>
      <c r="CX395" s="1016"/>
      <c r="CY395" s="898">
        <f t="shared" si="7358"/>
        <v>1</v>
      </c>
      <c r="CZ395" s="898">
        <f t="shared" si="7359"/>
        <v>1</v>
      </c>
      <c r="DA395" s="899">
        <f t="shared" si="7360"/>
        <v>1</v>
      </c>
      <c r="DB395" s="899">
        <f t="shared" si="7361"/>
        <v>1</v>
      </c>
      <c r="DC395" s="899">
        <f t="shared" si="7362"/>
        <v>1</v>
      </c>
      <c r="DD395" s="899">
        <f t="shared" si="7363"/>
        <v>1</v>
      </c>
      <c r="DE395" s="966">
        <f t="shared" si="7364"/>
        <v>840000</v>
      </c>
      <c r="DF395" s="901">
        <f t="shared" si="7365"/>
        <v>0</v>
      </c>
      <c r="DI395" s="958" t="s">
        <v>1040</v>
      </c>
      <c r="DJ395" s="1190" t="s">
        <v>724</v>
      </c>
      <c r="DK395" s="1179" t="s">
        <v>149</v>
      </c>
      <c r="DL395" s="1180">
        <v>2</v>
      </c>
      <c r="DM395" s="1015">
        <v>102536</v>
      </c>
      <c r="DN395" s="1025">
        <f t="shared" si="7366"/>
        <v>205072</v>
      </c>
      <c r="DO395" s="1016"/>
      <c r="DP395" s="898">
        <f t="shared" si="7367"/>
        <v>1</v>
      </c>
      <c r="DQ395" s="898">
        <f t="shared" si="7368"/>
        <v>1</v>
      </c>
      <c r="DR395" s="899">
        <f t="shared" si="7369"/>
        <v>1</v>
      </c>
      <c r="DS395" s="899">
        <f t="shared" si="7370"/>
        <v>1</v>
      </c>
      <c r="DT395" s="899">
        <f t="shared" si="7371"/>
        <v>1</v>
      </c>
      <c r="DU395" s="899">
        <f t="shared" si="7372"/>
        <v>1</v>
      </c>
      <c r="DV395" s="966">
        <f t="shared" si="7373"/>
        <v>205072</v>
      </c>
      <c r="DW395" s="901">
        <f t="shared" si="7374"/>
        <v>0</v>
      </c>
      <c r="DZ395" s="958" t="s">
        <v>1040</v>
      </c>
      <c r="EA395" s="1190" t="s">
        <v>724</v>
      </c>
      <c r="EB395" s="1179" t="s">
        <v>149</v>
      </c>
      <c r="EC395" s="1180">
        <v>2</v>
      </c>
      <c r="ED395" s="1015">
        <v>175000</v>
      </c>
      <c r="EE395" s="1025">
        <f t="shared" si="7375"/>
        <v>350000</v>
      </c>
      <c r="EF395" s="1016"/>
      <c r="EG395" s="898">
        <f t="shared" si="7376"/>
        <v>1</v>
      </c>
      <c r="EH395" s="898">
        <f t="shared" si="7377"/>
        <v>1</v>
      </c>
      <c r="EI395" s="899">
        <f t="shared" si="7378"/>
        <v>1</v>
      </c>
      <c r="EJ395" s="899">
        <f t="shared" si="7379"/>
        <v>1</v>
      </c>
      <c r="EK395" s="899">
        <f t="shared" si="7380"/>
        <v>1</v>
      </c>
      <c r="EL395" s="899">
        <f t="shared" si="7381"/>
        <v>1</v>
      </c>
      <c r="EM395" s="966">
        <f t="shared" si="7382"/>
        <v>350000</v>
      </c>
      <c r="EN395" s="901">
        <f t="shared" si="7383"/>
        <v>0</v>
      </c>
      <c r="EQ395" s="958" t="s">
        <v>1040</v>
      </c>
      <c r="ER395" s="1190" t="s">
        <v>724</v>
      </c>
      <c r="ES395" s="1179" t="s">
        <v>149</v>
      </c>
      <c r="ET395" s="1180">
        <v>2</v>
      </c>
      <c r="EU395" s="1015">
        <v>169000</v>
      </c>
      <c r="EV395" s="1025">
        <f t="shared" si="7384"/>
        <v>338000</v>
      </c>
      <c r="EW395" s="1016"/>
      <c r="EX395" s="898">
        <f t="shared" si="7385"/>
        <v>1</v>
      </c>
      <c r="EY395" s="898">
        <f t="shared" si="7386"/>
        <v>1</v>
      </c>
      <c r="EZ395" s="899">
        <f t="shared" si="7387"/>
        <v>1</v>
      </c>
      <c r="FA395" s="899">
        <f t="shared" si="7388"/>
        <v>1</v>
      </c>
      <c r="FB395" s="899">
        <f t="shared" si="7389"/>
        <v>1</v>
      </c>
      <c r="FC395" s="899">
        <f t="shared" si="7390"/>
        <v>1</v>
      </c>
      <c r="FD395" s="966">
        <f t="shared" si="7391"/>
        <v>338000</v>
      </c>
      <c r="FE395" s="901">
        <f t="shared" si="7392"/>
        <v>0</v>
      </c>
      <c r="FH395" s="958"/>
      <c r="FI395" s="1190"/>
      <c r="FJ395" s="1179"/>
      <c r="FK395" s="1180"/>
      <c r="FL395" s="1015"/>
      <c r="FM395" s="1025">
        <f t="shared" si="7393"/>
        <v>0</v>
      </c>
      <c r="FN395" s="1016"/>
      <c r="FO395" s="898" t="e">
        <f t="shared" si="7394"/>
        <v>#N/A</v>
      </c>
      <c r="FP395" s="898" t="e">
        <f t="shared" si="7395"/>
        <v>#N/A</v>
      </c>
      <c r="FQ395" s="899" t="e">
        <f t="shared" si="7396"/>
        <v>#N/A</v>
      </c>
      <c r="FR395" s="899">
        <f t="shared" si="7397"/>
        <v>0</v>
      </c>
      <c r="FS395" s="899">
        <f t="shared" si="7398"/>
        <v>0</v>
      </c>
      <c r="FT395" s="899" t="e">
        <f t="shared" si="7399"/>
        <v>#N/A</v>
      </c>
      <c r="FU395" s="966">
        <f t="shared" si="7400"/>
        <v>0</v>
      </c>
      <c r="FV395" s="901">
        <f t="shared" si="7401"/>
        <v>0</v>
      </c>
      <c r="FY395" s="958" t="s">
        <v>1040</v>
      </c>
      <c r="FZ395" s="1190" t="s">
        <v>724</v>
      </c>
      <c r="GA395" s="1179" t="s">
        <v>149</v>
      </c>
      <c r="GB395" s="1180">
        <v>2</v>
      </c>
      <c r="GC395" s="1017">
        <v>172493</v>
      </c>
      <c r="GD395" s="1025">
        <f t="shared" si="7402"/>
        <v>344986</v>
      </c>
      <c r="GE395" s="1016"/>
      <c r="GF395" s="898">
        <f t="shared" si="7403"/>
        <v>1</v>
      </c>
      <c r="GG395" s="898">
        <f t="shared" si="7404"/>
        <v>1</v>
      </c>
      <c r="GH395" s="899">
        <f t="shared" si="7405"/>
        <v>1</v>
      </c>
      <c r="GI395" s="899">
        <f t="shared" si="7406"/>
        <v>1</v>
      </c>
      <c r="GJ395" s="899">
        <f t="shared" si="7407"/>
        <v>1</v>
      </c>
      <c r="GK395" s="899">
        <f t="shared" si="7408"/>
        <v>1</v>
      </c>
      <c r="GL395" s="966">
        <f t="shared" si="7409"/>
        <v>344986</v>
      </c>
      <c r="GM395" s="901">
        <f t="shared" si="7410"/>
        <v>0</v>
      </c>
      <c r="GP395" s="958" t="s">
        <v>1040</v>
      </c>
      <c r="GQ395" s="1190" t="s">
        <v>724</v>
      </c>
      <c r="GR395" s="1179" t="s">
        <v>149</v>
      </c>
      <c r="GS395" s="1180">
        <v>2</v>
      </c>
      <c r="GT395" s="1015">
        <v>169050</v>
      </c>
      <c r="GU395" s="1025">
        <f t="shared" si="7411"/>
        <v>338100</v>
      </c>
      <c r="GV395" s="1016"/>
      <c r="GW395" s="898">
        <f t="shared" si="7412"/>
        <v>1</v>
      </c>
      <c r="GX395" s="898">
        <f t="shared" si="7413"/>
        <v>1</v>
      </c>
      <c r="GY395" s="899">
        <f t="shared" si="7414"/>
        <v>1</v>
      </c>
      <c r="GZ395" s="899">
        <f t="shared" si="7415"/>
        <v>1</v>
      </c>
      <c r="HA395" s="899">
        <f t="shared" si="7416"/>
        <v>1</v>
      </c>
      <c r="HB395" s="899">
        <f t="shared" si="7417"/>
        <v>1</v>
      </c>
      <c r="HC395" s="966">
        <f t="shared" si="7418"/>
        <v>338100</v>
      </c>
      <c r="HD395" s="901">
        <f t="shared" si="7419"/>
        <v>0</v>
      </c>
      <c r="HG395" s="958" t="s">
        <v>1040</v>
      </c>
      <c r="HH395" s="1190" t="s">
        <v>724</v>
      </c>
      <c r="HI395" s="1179" t="s">
        <v>149</v>
      </c>
      <c r="HJ395" s="1180">
        <v>2</v>
      </c>
      <c r="HK395" s="1015">
        <v>177757</v>
      </c>
      <c r="HL395" s="1025">
        <f t="shared" si="7420"/>
        <v>355514</v>
      </c>
      <c r="HM395" s="1016"/>
      <c r="HN395" s="898">
        <f t="shared" si="7421"/>
        <v>1</v>
      </c>
      <c r="HO395" s="898">
        <f t="shared" si="7422"/>
        <v>1</v>
      </c>
      <c r="HP395" s="899">
        <f t="shared" si="7423"/>
        <v>1</v>
      </c>
      <c r="HQ395" s="899">
        <f t="shared" si="7424"/>
        <v>1</v>
      </c>
      <c r="HR395" s="899">
        <f t="shared" si="7425"/>
        <v>1</v>
      </c>
      <c r="HS395" s="899">
        <f t="shared" si="7426"/>
        <v>1</v>
      </c>
      <c r="HT395" s="966">
        <f t="shared" si="7427"/>
        <v>355514</v>
      </c>
      <c r="HU395" s="901">
        <f t="shared" si="7428"/>
        <v>0</v>
      </c>
      <c r="HX395" s="958" t="s">
        <v>1040</v>
      </c>
      <c r="HY395" s="1190" t="s">
        <v>724</v>
      </c>
      <c r="HZ395" s="1179" t="s">
        <v>149</v>
      </c>
      <c r="IA395" s="1180">
        <v>2</v>
      </c>
      <c r="IB395" s="1015">
        <v>143000</v>
      </c>
      <c r="IC395" s="1027">
        <f t="shared" si="7429"/>
        <v>286000</v>
      </c>
      <c r="ID395" s="1016"/>
      <c r="IE395" s="898">
        <f t="shared" si="7430"/>
        <v>1</v>
      </c>
      <c r="IF395" s="898">
        <f t="shared" si="7431"/>
        <v>1</v>
      </c>
      <c r="IG395" s="899">
        <f t="shared" si="7432"/>
        <v>1</v>
      </c>
      <c r="IH395" s="899">
        <f t="shared" si="7433"/>
        <v>1</v>
      </c>
      <c r="II395" s="899">
        <f t="shared" si="7434"/>
        <v>1</v>
      </c>
      <c r="IJ395" s="899">
        <f t="shared" si="7435"/>
        <v>1</v>
      </c>
      <c r="IK395" s="966">
        <f t="shared" si="7436"/>
        <v>286000</v>
      </c>
      <c r="IL395" s="901">
        <f t="shared" si="7437"/>
        <v>0</v>
      </c>
      <c r="IO395" s="958" t="s">
        <v>1040</v>
      </c>
      <c r="IP395" s="1190" t="s">
        <v>724</v>
      </c>
      <c r="IQ395" s="1179" t="s">
        <v>149</v>
      </c>
      <c r="IR395" s="1180">
        <v>2</v>
      </c>
      <c r="IS395" s="1015">
        <v>193700</v>
      </c>
      <c r="IT395" s="1025">
        <f t="shared" si="7438"/>
        <v>387400</v>
      </c>
      <c r="IU395" s="1016"/>
      <c r="IV395" s="898">
        <f t="shared" si="7439"/>
        <v>1</v>
      </c>
      <c r="IW395" s="898">
        <f t="shared" si="7440"/>
        <v>1</v>
      </c>
      <c r="IX395" s="899">
        <f t="shared" si="7441"/>
        <v>1</v>
      </c>
      <c r="IY395" s="899">
        <f t="shared" si="7442"/>
        <v>1</v>
      </c>
      <c r="IZ395" s="899">
        <f t="shared" si="7443"/>
        <v>1</v>
      </c>
      <c r="JA395" s="899">
        <f t="shared" si="7444"/>
        <v>1</v>
      </c>
      <c r="JB395" s="966">
        <f t="shared" si="7445"/>
        <v>387400</v>
      </c>
      <c r="JC395" s="901">
        <f t="shared" si="7446"/>
        <v>0</v>
      </c>
      <c r="JF395" s="958" t="s">
        <v>1040</v>
      </c>
      <c r="JG395" s="1190" t="s">
        <v>724</v>
      </c>
      <c r="JH395" s="1179" t="s">
        <v>149</v>
      </c>
      <c r="JI395" s="1180">
        <v>2</v>
      </c>
      <c r="JJ395" s="1015">
        <v>134000</v>
      </c>
      <c r="JK395" s="1025">
        <f t="shared" si="7447"/>
        <v>268000</v>
      </c>
      <c r="JL395" s="1016"/>
      <c r="JM395" s="898">
        <f t="shared" si="7448"/>
        <v>1</v>
      </c>
      <c r="JN395" s="898">
        <f t="shared" si="7449"/>
        <v>1</v>
      </c>
      <c r="JO395" s="899">
        <f t="shared" si="7450"/>
        <v>1</v>
      </c>
      <c r="JP395" s="899">
        <f t="shared" si="7451"/>
        <v>1</v>
      </c>
      <c r="JQ395" s="899">
        <f t="shared" si="7452"/>
        <v>1</v>
      </c>
      <c r="JR395" s="899">
        <f t="shared" si="7453"/>
        <v>1</v>
      </c>
      <c r="JS395" s="966">
        <f t="shared" si="7454"/>
        <v>268000</v>
      </c>
      <c r="JT395" s="901">
        <f t="shared" si="7455"/>
        <v>0</v>
      </c>
      <c r="JW395" s="958" t="s">
        <v>1040</v>
      </c>
      <c r="JX395" s="1190" t="s">
        <v>724</v>
      </c>
      <c r="JY395" s="1179" t="s">
        <v>149</v>
      </c>
      <c r="JZ395" s="1180">
        <v>2</v>
      </c>
      <c r="KA395" s="1015">
        <v>176918.3346</v>
      </c>
      <c r="KB395" s="1025">
        <f t="shared" si="7456"/>
        <v>353837</v>
      </c>
      <c r="KC395" s="1016"/>
      <c r="KD395" s="898">
        <f t="shared" si="7457"/>
        <v>1</v>
      </c>
      <c r="KE395" s="898">
        <f t="shared" si="7458"/>
        <v>1</v>
      </c>
      <c r="KF395" s="899">
        <f t="shared" si="7459"/>
        <v>1</v>
      </c>
      <c r="KG395" s="899">
        <f t="shared" si="7460"/>
        <v>1</v>
      </c>
      <c r="KH395" s="899">
        <f t="shared" si="7461"/>
        <v>1</v>
      </c>
      <c r="KI395" s="899">
        <f t="shared" si="7462"/>
        <v>1</v>
      </c>
      <c r="KJ395" s="966">
        <f t="shared" si="7463"/>
        <v>353837</v>
      </c>
      <c r="KK395" s="901">
        <f t="shared" si="7464"/>
        <v>0</v>
      </c>
      <c r="KN395" s="958" t="s">
        <v>1040</v>
      </c>
      <c r="KO395" s="1190" t="s">
        <v>724</v>
      </c>
      <c r="KP395" s="1179" t="s">
        <v>149</v>
      </c>
      <c r="KQ395" s="1180">
        <v>2</v>
      </c>
      <c r="KR395" s="1015">
        <v>319743</v>
      </c>
      <c r="KS395" s="1025">
        <f t="shared" si="7465"/>
        <v>639486</v>
      </c>
      <c r="KT395" s="1016"/>
      <c r="KU395" s="898">
        <f t="shared" si="7466"/>
        <v>1</v>
      </c>
      <c r="KV395" s="898">
        <f t="shared" si="7467"/>
        <v>1</v>
      </c>
      <c r="KW395" s="899">
        <f t="shared" si="7468"/>
        <v>1</v>
      </c>
      <c r="KX395" s="899">
        <f t="shared" si="7469"/>
        <v>1</v>
      </c>
      <c r="KY395" s="899">
        <f t="shared" si="7470"/>
        <v>1</v>
      </c>
      <c r="KZ395" s="899">
        <f t="shared" si="7471"/>
        <v>1</v>
      </c>
      <c r="LA395" s="966">
        <f t="shared" si="7472"/>
        <v>639486</v>
      </c>
      <c r="LB395" s="901">
        <f t="shared" si="7473"/>
        <v>0</v>
      </c>
      <c r="LE395" s="958" t="s">
        <v>1040</v>
      </c>
      <c r="LF395" s="1190" t="s">
        <v>724</v>
      </c>
      <c r="LG395" s="1179" t="s">
        <v>149</v>
      </c>
      <c r="LH395" s="1180">
        <v>2</v>
      </c>
      <c r="LI395" s="1021">
        <v>1196400</v>
      </c>
      <c r="LJ395" s="1028">
        <f t="shared" si="7474"/>
        <v>2392800</v>
      </c>
      <c r="LK395" s="1016"/>
      <c r="LL395" s="898">
        <f t="shared" si="7475"/>
        <v>1</v>
      </c>
      <c r="LM395" s="898">
        <f t="shared" si="7476"/>
        <v>1</v>
      </c>
      <c r="LN395" s="899">
        <f t="shared" si="7477"/>
        <v>1</v>
      </c>
      <c r="LO395" s="899">
        <f t="shared" si="7478"/>
        <v>1</v>
      </c>
      <c r="LP395" s="899">
        <f t="shared" si="7479"/>
        <v>1</v>
      </c>
      <c r="LQ395" s="899">
        <f t="shared" si="7480"/>
        <v>1</v>
      </c>
      <c r="LR395" s="966">
        <f t="shared" si="7481"/>
        <v>2392800</v>
      </c>
      <c r="LS395" s="901">
        <f t="shared" si="7482"/>
        <v>0</v>
      </c>
      <c r="LV395" s="958" t="s">
        <v>1040</v>
      </c>
      <c r="LW395" s="1190" t="s">
        <v>724</v>
      </c>
      <c r="LX395" s="1179" t="s">
        <v>149</v>
      </c>
      <c r="LY395" s="1180">
        <v>2</v>
      </c>
      <c r="LZ395" s="1015">
        <v>78000</v>
      </c>
      <c r="MA395" s="1025">
        <f t="shared" si="7483"/>
        <v>156000</v>
      </c>
      <c r="MB395" s="1016"/>
      <c r="MC395" s="898">
        <f t="shared" si="7484"/>
        <v>1</v>
      </c>
      <c r="MD395" s="898">
        <f t="shared" si="7485"/>
        <v>1</v>
      </c>
      <c r="ME395" s="899">
        <f t="shared" si="7486"/>
        <v>1</v>
      </c>
      <c r="MF395" s="899">
        <f t="shared" si="7487"/>
        <v>1</v>
      </c>
      <c r="MG395" s="899">
        <f t="shared" si="7488"/>
        <v>1</v>
      </c>
      <c r="MH395" s="899">
        <f t="shared" si="7489"/>
        <v>1</v>
      </c>
      <c r="MI395" s="966">
        <f t="shared" si="7490"/>
        <v>156000</v>
      </c>
      <c r="MJ395" s="901">
        <f t="shared" si="7491"/>
        <v>0</v>
      </c>
      <c r="MM395" s="958" t="s">
        <v>1040</v>
      </c>
      <c r="MN395" s="1190" t="s">
        <v>724</v>
      </c>
      <c r="MO395" s="1179" t="s">
        <v>149</v>
      </c>
      <c r="MP395" s="1180">
        <v>2</v>
      </c>
      <c r="MQ395" s="1015">
        <v>1200000</v>
      </c>
      <c r="MR395" s="1025">
        <f t="shared" si="7492"/>
        <v>2400000</v>
      </c>
      <c r="MS395" s="1016"/>
      <c r="MT395" s="898">
        <f t="shared" si="7493"/>
        <v>1</v>
      </c>
      <c r="MU395" s="898">
        <f t="shared" si="7494"/>
        <v>1</v>
      </c>
      <c r="MV395" s="899">
        <f t="shared" si="7495"/>
        <v>1</v>
      </c>
      <c r="MW395" s="899">
        <f t="shared" si="7496"/>
        <v>1</v>
      </c>
      <c r="MX395" s="899">
        <f t="shared" si="7497"/>
        <v>1</v>
      </c>
      <c r="MY395" s="899">
        <f t="shared" si="7498"/>
        <v>1</v>
      </c>
      <c r="MZ395" s="966">
        <f t="shared" si="7499"/>
        <v>2400000</v>
      </c>
      <c r="NA395" s="901">
        <f t="shared" si="7500"/>
        <v>0</v>
      </c>
      <c r="ND395" s="975" t="s">
        <v>1040</v>
      </c>
      <c r="NE395" s="976" t="s">
        <v>724</v>
      </c>
      <c r="NF395" s="1175" t="s">
        <v>149</v>
      </c>
      <c r="NG395" s="1176">
        <v>2</v>
      </c>
      <c r="NH395" s="979">
        <v>154761.75</v>
      </c>
      <c r="NI395" s="980">
        <v>309524</v>
      </c>
      <c r="NJ395" s="1016"/>
      <c r="NK395" s="898">
        <f t="shared" si="7501"/>
        <v>1</v>
      </c>
      <c r="NL395" s="898">
        <f t="shared" si="7502"/>
        <v>1</v>
      </c>
      <c r="NM395" s="899">
        <f t="shared" si="7503"/>
        <v>1</v>
      </c>
      <c r="NN395" s="899">
        <f t="shared" si="7504"/>
        <v>1</v>
      </c>
      <c r="NO395" s="899">
        <f t="shared" si="7505"/>
        <v>1</v>
      </c>
      <c r="NP395" s="899">
        <f t="shared" si="7506"/>
        <v>1</v>
      </c>
      <c r="NQ395" s="966">
        <f t="shared" si="7507"/>
        <v>309524</v>
      </c>
      <c r="NR395" s="901">
        <f t="shared" si="7508"/>
        <v>0</v>
      </c>
      <c r="NU395" s="981" t="s">
        <v>1040</v>
      </c>
      <c r="NV395" s="982" t="s">
        <v>724</v>
      </c>
      <c r="NW395" s="1177" t="s">
        <v>149</v>
      </c>
      <c r="NX395" s="1178">
        <v>2</v>
      </c>
      <c r="NY395" s="1022">
        <v>156325</v>
      </c>
      <c r="NZ395" s="986">
        <f t="shared" si="7509"/>
        <v>312650</v>
      </c>
      <c r="OA395" s="1016"/>
      <c r="OB395" s="898">
        <f t="shared" si="7510"/>
        <v>1</v>
      </c>
      <c r="OC395" s="898">
        <f t="shared" si="7511"/>
        <v>1</v>
      </c>
      <c r="OD395" s="899">
        <f t="shared" si="7512"/>
        <v>1</v>
      </c>
      <c r="OE395" s="899">
        <f t="shared" si="7513"/>
        <v>1</v>
      </c>
      <c r="OF395" s="899">
        <f t="shared" si="7514"/>
        <v>1</v>
      </c>
      <c r="OG395" s="899">
        <f t="shared" si="7515"/>
        <v>1</v>
      </c>
      <c r="OH395" s="966">
        <f t="shared" si="7516"/>
        <v>312650</v>
      </c>
      <c r="OI395" s="901">
        <f t="shared" si="7517"/>
        <v>0</v>
      </c>
      <c r="OL395" s="958" t="s">
        <v>1040</v>
      </c>
      <c r="OM395" s="1190" t="s">
        <v>724</v>
      </c>
      <c r="ON395" s="1179" t="s">
        <v>149</v>
      </c>
      <c r="OO395" s="1180">
        <v>2</v>
      </c>
      <c r="OP395" s="1015">
        <v>145811</v>
      </c>
      <c r="OQ395" s="1025">
        <f t="shared" si="7518"/>
        <v>291622</v>
      </c>
      <c r="OR395" s="1016"/>
      <c r="OS395" s="898">
        <f t="shared" si="7519"/>
        <v>1</v>
      </c>
      <c r="OT395" s="898">
        <f t="shared" si="7520"/>
        <v>1</v>
      </c>
      <c r="OU395" s="899">
        <f t="shared" si="7521"/>
        <v>1</v>
      </c>
      <c r="OV395" s="899">
        <f t="shared" si="7522"/>
        <v>1</v>
      </c>
      <c r="OW395" s="899">
        <f t="shared" si="7523"/>
        <v>1</v>
      </c>
      <c r="OX395" s="899">
        <f t="shared" si="7524"/>
        <v>1</v>
      </c>
      <c r="OY395" s="966">
        <f t="shared" si="7525"/>
        <v>291622</v>
      </c>
      <c r="OZ395" s="901">
        <f t="shared" si="7526"/>
        <v>0</v>
      </c>
      <c r="PC395" s="958" t="s">
        <v>1040</v>
      </c>
      <c r="PD395" s="1190" t="s">
        <v>724</v>
      </c>
      <c r="PE395" s="1179" t="s">
        <v>149</v>
      </c>
      <c r="PF395" s="1180">
        <v>2</v>
      </c>
      <c r="PG395" s="1023">
        <v>67600</v>
      </c>
      <c r="PH395" s="1029">
        <v>135200</v>
      </c>
      <c r="PI395" s="1181"/>
      <c r="PJ395" s="898">
        <f t="shared" si="7527"/>
        <v>1</v>
      </c>
      <c r="PK395" s="898">
        <f t="shared" si="7528"/>
        <v>1</v>
      </c>
      <c r="PL395" s="899">
        <f t="shared" si="7529"/>
        <v>1</v>
      </c>
      <c r="PM395" s="899">
        <f t="shared" si="7530"/>
        <v>1</v>
      </c>
      <c r="PN395" s="899">
        <f t="shared" si="7531"/>
        <v>1</v>
      </c>
      <c r="PO395" s="899">
        <f t="shared" si="7532"/>
        <v>1</v>
      </c>
      <c r="PP395" s="966">
        <f t="shared" si="7533"/>
        <v>135200</v>
      </c>
      <c r="PQ395" s="901">
        <f t="shared" si="7534"/>
        <v>0</v>
      </c>
      <c r="PT395" s="958" t="s">
        <v>1040</v>
      </c>
      <c r="PU395" s="1190" t="s">
        <v>724</v>
      </c>
      <c r="PV395" s="1179" t="s">
        <v>149</v>
      </c>
      <c r="PW395" s="1180">
        <v>2</v>
      </c>
      <c r="PX395" s="1015">
        <v>168863</v>
      </c>
      <c r="PY395" s="1025">
        <f t="shared" si="7535"/>
        <v>337726</v>
      </c>
      <c r="PZ395" s="1016"/>
      <c r="QA395" s="898">
        <f t="shared" si="7536"/>
        <v>1</v>
      </c>
      <c r="QB395" s="898">
        <f t="shared" si="7537"/>
        <v>1</v>
      </c>
      <c r="QC395" s="899">
        <f t="shared" si="7538"/>
        <v>1</v>
      </c>
      <c r="QD395" s="899">
        <f t="shared" si="7539"/>
        <v>1</v>
      </c>
      <c r="QE395" s="899">
        <f t="shared" si="7540"/>
        <v>1</v>
      </c>
      <c r="QF395" s="899">
        <f t="shared" si="7541"/>
        <v>1</v>
      </c>
      <c r="QG395" s="966">
        <f t="shared" si="7542"/>
        <v>337726</v>
      </c>
      <c r="QH395" s="901">
        <f t="shared" si="7543"/>
        <v>0</v>
      </c>
      <c r="QK395" s="958" t="s">
        <v>1040</v>
      </c>
      <c r="QL395" s="1190" t="s">
        <v>724</v>
      </c>
      <c r="QM395" s="1179" t="s">
        <v>149</v>
      </c>
      <c r="QN395" s="1180">
        <v>2</v>
      </c>
      <c r="QO395" s="1021">
        <v>1202381.9999999998</v>
      </c>
      <c r="QP395" s="1028">
        <f t="shared" si="7544"/>
        <v>2404764</v>
      </c>
      <c r="QQ395" s="1016"/>
      <c r="QR395" s="898">
        <f t="shared" si="7545"/>
        <v>1</v>
      </c>
      <c r="QS395" s="898">
        <f t="shared" si="7546"/>
        <v>1</v>
      </c>
      <c r="QT395" s="899">
        <f t="shared" si="7547"/>
        <v>1</v>
      </c>
      <c r="QU395" s="899">
        <f t="shared" si="7548"/>
        <v>1</v>
      </c>
      <c r="QV395" s="899">
        <f t="shared" si="7549"/>
        <v>1</v>
      </c>
      <c r="QW395" s="899">
        <f t="shared" si="7550"/>
        <v>1</v>
      </c>
      <c r="QX395" s="966">
        <f t="shared" si="7551"/>
        <v>2404764</v>
      </c>
      <c r="QY395" s="901">
        <f t="shared" si="7552"/>
        <v>0</v>
      </c>
      <c r="RB395" s="455"/>
      <c r="RC395" s="428"/>
      <c r="RD395" s="464"/>
      <c r="RE395" s="430"/>
      <c r="RF395" s="440"/>
      <c r="RG395" s="416"/>
      <c r="RH395" s="416"/>
      <c r="RI395" s="898" t="e">
        <f t="shared" si="6780"/>
        <v>#N/A</v>
      </c>
      <c r="RJ395" s="898" t="e">
        <f t="shared" si="6781"/>
        <v>#N/A</v>
      </c>
      <c r="RK395" s="899" t="e">
        <f t="shared" si="6782"/>
        <v>#N/A</v>
      </c>
      <c r="RL395" s="899">
        <f t="shared" si="6783"/>
        <v>0</v>
      </c>
      <c r="RM395" s="899">
        <f t="shared" si="6784"/>
        <v>0</v>
      </c>
      <c r="RN395" s="899" t="e">
        <f t="shared" si="6785"/>
        <v>#N/A</v>
      </c>
      <c r="RO395" s="966">
        <f t="shared" si="6786"/>
        <v>0</v>
      </c>
      <c r="RP395" s="901">
        <f t="shared" si="6787"/>
        <v>0</v>
      </c>
      <c r="RS395" s="455"/>
      <c r="RT395" s="428"/>
      <c r="RU395" s="464"/>
      <c r="RV395" s="430"/>
      <c r="RW395" s="440"/>
      <c r="RX395" s="416"/>
      <c r="RY395" s="416"/>
      <c r="RZ395" s="898" t="e">
        <f t="shared" si="6788"/>
        <v>#N/A</v>
      </c>
      <c r="SA395" s="898" t="e">
        <f t="shared" si="6789"/>
        <v>#N/A</v>
      </c>
      <c r="SB395" s="899" t="e">
        <f t="shared" si="6790"/>
        <v>#N/A</v>
      </c>
      <c r="SC395" s="899">
        <f t="shared" si="6791"/>
        <v>0</v>
      </c>
      <c r="SD395" s="899">
        <f t="shared" si="6792"/>
        <v>0</v>
      </c>
      <c r="SE395" s="899" t="e">
        <f t="shared" si="6793"/>
        <v>#N/A</v>
      </c>
      <c r="SF395" s="966">
        <f t="shared" si="6794"/>
        <v>0</v>
      </c>
      <c r="SG395" s="901">
        <f t="shared" si="6795"/>
        <v>0</v>
      </c>
      <c r="SJ395" s="455"/>
      <c r="SK395" s="428"/>
      <c r="SL395" s="464"/>
      <c r="SM395" s="430"/>
      <c r="SN395" s="440"/>
      <c r="SO395" s="416"/>
      <c r="SP395" s="416"/>
      <c r="SQ395" s="898" t="e">
        <f t="shared" si="6796"/>
        <v>#N/A</v>
      </c>
      <c r="SR395" s="898" t="e">
        <f t="shared" si="6797"/>
        <v>#N/A</v>
      </c>
      <c r="SS395" s="899" t="e">
        <f t="shared" si="6798"/>
        <v>#N/A</v>
      </c>
      <c r="ST395" s="899">
        <f t="shared" si="6799"/>
        <v>0</v>
      </c>
      <c r="SU395" s="899">
        <f t="shared" si="6800"/>
        <v>0</v>
      </c>
      <c r="SV395" s="899" t="e">
        <f t="shared" si="6801"/>
        <v>#N/A</v>
      </c>
      <c r="SW395" s="966">
        <f t="shared" si="6802"/>
        <v>0</v>
      </c>
      <c r="SX395" s="901">
        <f t="shared" si="6803"/>
        <v>0</v>
      </c>
    </row>
    <row r="396" spans="2:518" ht="42.75" customHeight="1" thickTop="1" thickBot="1">
      <c r="B396" s="958" t="s">
        <v>1041</v>
      </c>
      <c r="C396" s="1190" t="s">
        <v>725</v>
      </c>
      <c r="D396" s="1179" t="s">
        <v>149</v>
      </c>
      <c r="E396" s="1180">
        <v>2</v>
      </c>
      <c r="F396" s="1015"/>
      <c r="G396" s="1025">
        <f t="shared" si="7312"/>
        <v>0</v>
      </c>
      <c r="H396" s="1016"/>
      <c r="K396" s="958" t="s">
        <v>1041</v>
      </c>
      <c r="L396" s="1190" t="s">
        <v>725</v>
      </c>
      <c r="M396" s="1179" t="s">
        <v>149</v>
      </c>
      <c r="N396" s="1180">
        <v>2</v>
      </c>
      <c r="O396" s="1017">
        <v>105054</v>
      </c>
      <c r="P396" s="1025">
        <f t="shared" si="7313"/>
        <v>210108</v>
      </c>
      <c r="Q396" s="1016"/>
      <c r="R396" s="898">
        <f t="shared" si="7314"/>
        <v>1</v>
      </c>
      <c r="S396" s="898">
        <f t="shared" si="7315"/>
        <v>1</v>
      </c>
      <c r="T396" s="899">
        <f t="shared" si="7316"/>
        <v>1</v>
      </c>
      <c r="U396" s="899">
        <f t="shared" si="7317"/>
        <v>1</v>
      </c>
      <c r="V396" s="899">
        <f t="shared" si="7317"/>
        <v>1</v>
      </c>
      <c r="W396" s="899">
        <f t="shared" si="7318"/>
        <v>1</v>
      </c>
      <c r="X396" s="966">
        <f t="shared" si="7319"/>
        <v>210108</v>
      </c>
      <c r="Y396" s="901">
        <f t="shared" si="7320"/>
        <v>0</v>
      </c>
      <c r="Z396" s="872"/>
      <c r="AA396" s="872"/>
      <c r="AB396" s="958" t="s">
        <v>1041</v>
      </c>
      <c r="AC396" s="1190" t="s">
        <v>725</v>
      </c>
      <c r="AD396" s="1179" t="s">
        <v>149</v>
      </c>
      <c r="AE396" s="1180">
        <v>2</v>
      </c>
      <c r="AF396" s="1015">
        <v>120000</v>
      </c>
      <c r="AG396" s="1025">
        <f t="shared" si="7321"/>
        <v>240000</v>
      </c>
      <c r="AH396" s="1016"/>
      <c r="AI396" s="898">
        <f t="shared" si="7322"/>
        <v>1</v>
      </c>
      <c r="AJ396" s="898">
        <f t="shared" si="7323"/>
        <v>1</v>
      </c>
      <c r="AK396" s="899">
        <f t="shared" si="7324"/>
        <v>1</v>
      </c>
      <c r="AL396" s="899">
        <f t="shared" si="7325"/>
        <v>1</v>
      </c>
      <c r="AM396" s="899">
        <f t="shared" si="7326"/>
        <v>1</v>
      </c>
      <c r="AN396" s="899">
        <f t="shared" si="7327"/>
        <v>1</v>
      </c>
      <c r="AO396" s="966">
        <f t="shared" si="7328"/>
        <v>240000</v>
      </c>
      <c r="AP396" s="901">
        <f t="shared" si="7329"/>
        <v>0</v>
      </c>
      <c r="AQ396" s="872"/>
      <c r="AR396" s="872"/>
      <c r="AS396" s="958" t="s">
        <v>1041</v>
      </c>
      <c r="AT396" s="1191" t="s">
        <v>725</v>
      </c>
      <c r="AU396" s="1179" t="s">
        <v>149</v>
      </c>
      <c r="AV396" s="1180">
        <v>2</v>
      </c>
      <c r="AW396" s="1019">
        <v>145000</v>
      </c>
      <c r="AX396" s="1026">
        <f t="shared" si="7330"/>
        <v>290000</v>
      </c>
      <c r="AY396" s="1016"/>
      <c r="AZ396" s="898">
        <f t="shared" si="7331"/>
        <v>1</v>
      </c>
      <c r="BA396" s="898">
        <f t="shared" si="7332"/>
        <v>1</v>
      </c>
      <c r="BB396" s="899">
        <f t="shared" si="7333"/>
        <v>1</v>
      </c>
      <c r="BC396" s="899">
        <f t="shared" si="7334"/>
        <v>1</v>
      </c>
      <c r="BD396" s="899">
        <f t="shared" si="7335"/>
        <v>1</v>
      </c>
      <c r="BE396" s="899">
        <f t="shared" si="7336"/>
        <v>1</v>
      </c>
      <c r="BF396" s="966">
        <f t="shared" si="7337"/>
        <v>290000</v>
      </c>
      <c r="BG396" s="901">
        <f t="shared" si="7338"/>
        <v>0</v>
      </c>
      <c r="BJ396" s="958" t="s">
        <v>1041</v>
      </c>
      <c r="BK396" s="1190" t="s">
        <v>725</v>
      </c>
      <c r="BL396" s="1179" t="s">
        <v>149</v>
      </c>
      <c r="BM396" s="1180">
        <v>2</v>
      </c>
      <c r="BN396" s="1015">
        <v>146300</v>
      </c>
      <c r="BO396" s="1025">
        <f t="shared" si="7339"/>
        <v>292600</v>
      </c>
      <c r="BP396" s="1016"/>
      <c r="BQ396" s="898">
        <f t="shared" si="7340"/>
        <v>1</v>
      </c>
      <c r="BR396" s="898">
        <f t="shared" si="7341"/>
        <v>1</v>
      </c>
      <c r="BS396" s="899">
        <f t="shared" si="7342"/>
        <v>1</v>
      </c>
      <c r="BT396" s="899">
        <f t="shared" si="7343"/>
        <v>1</v>
      </c>
      <c r="BU396" s="899">
        <f t="shared" si="7344"/>
        <v>1</v>
      </c>
      <c r="BV396" s="899">
        <f t="shared" si="7345"/>
        <v>1</v>
      </c>
      <c r="BW396" s="966">
        <f t="shared" si="7346"/>
        <v>292600</v>
      </c>
      <c r="BX396" s="901">
        <f t="shared" si="7347"/>
        <v>0</v>
      </c>
      <c r="CA396" s="958" t="s">
        <v>1041</v>
      </c>
      <c r="CB396" s="1190" t="s">
        <v>725</v>
      </c>
      <c r="CC396" s="1179" t="s">
        <v>149</v>
      </c>
      <c r="CD396" s="1180">
        <v>2</v>
      </c>
      <c r="CE396" s="1015">
        <v>102322</v>
      </c>
      <c r="CF396" s="1025">
        <f t="shared" si="7348"/>
        <v>204644</v>
      </c>
      <c r="CG396" s="1016"/>
      <c r="CH396" s="898">
        <f t="shared" si="7349"/>
        <v>1</v>
      </c>
      <c r="CI396" s="898">
        <f t="shared" si="7350"/>
        <v>1</v>
      </c>
      <c r="CJ396" s="899">
        <f t="shared" si="7351"/>
        <v>1</v>
      </c>
      <c r="CK396" s="899">
        <f t="shared" si="7352"/>
        <v>1</v>
      </c>
      <c r="CL396" s="899">
        <f t="shared" si="7353"/>
        <v>1</v>
      </c>
      <c r="CM396" s="899">
        <f t="shared" si="7354"/>
        <v>1</v>
      </c>
      <c r="CN396" s="966">
        <f t="shared" si="7355"/>
        <v>204644</v>
      </c>
      <c r="CO396" s="901">
        <f t="shared" si="7356"/>
        <v>0</v>
      </c>
      <c r="CR396" s="958" t="s">
        <v>1041</v>
      </c>
      <c r="CS396" s="1190" t="s">
        <v>725</v>
      </c>
      <c r="CT396" s="1179" t="s">
        <v>149</v>
      </c>
      <c r="CU396" s="1180">
        <v>2</v>
      </c>
      <c r="CV396" s="1015">
        <v>670000</v>
      </c>
      <c r="CW396" s="1025">
        <f t="shared" si="7357"/>
        <v>1340000</v>
      </c>
      <c r="CX396" s="1016"/>
      <c r="CY396" s="898">
        <f t="shared" si="7358"/>
        <v>1</v>
      </c>
      <c r="CZ396" s="898">
        <f t="shared" si="7359"/>
        <v>1</v>
      </c>
      <c r="DA396" s="899">
        <f t="shared" si="7360"/>
        <v>1</v>
      </c>
      <c r="DB396" s="899">
        <f t="shared" si="7361"/>
        <v>1</v>
      </c>
      <c r="DC396" s="899">
        <f t="shared" si="7362"/>
        <v>1</v>
      </c>
      <c r="DD396" s="899">
        <f t="shared" si="7363"/>
        <v>1</v>
      </c>
      <c r="DE396" s="966">
        <f t="shared" si="7364"/>
        <v>1340000</v>
      </c>
      <c r="DF396" s="901">
        <f t="shared" si="7365"/>
        <v>0</v>
      </c>
      <c r="DI396" s="958" t="s">
        <v>1041</v>
      </c>
      <c r="DJ396" s="1190" t="s">
        <v>725</v>
      </c>
      <c r="DK396" s="1179" t="s">
        <v>149</v>
      </c>
      <c r="DL396" s="1180">
        <v>2</v>
      </c>
      <c r="DM396" s="1015">
        <v>312066</v>
      </c>
      <c r="DN396" s="1025">
        <f t="shared" si="7366"/>
        <v>624132</v>
      </c>
      <c r="DO396" s="1016"/>
      <c r="DP396" s="898">
        <f t="shared" si="7367"/>
        <v>1</v>
      </c>
      <c r="DQ396" s="898">
        <f t="shared" si="7368"/>
        <v>1</v>
      </c>
      <c r="DR396" s="899">
        <f t="shared" si="7369"/>
        <v>1</v>
      </c>
      <c r="DS396" s="899">
        <f t="shared" si="7370"/>
        <v>1</v>
      </c>
      <c r="DT396" s="899">
        <f t="shared" si="7371"/>
        <v>1</v>
      </c>
      <c r="DU396" s="899">
        <f t="shared" si="7372"/>
        <v>1</v>
      </c>
      <c r="DV396" s="966">
        <f t="shared" si="7373"/>
        <v>624132</v>
      </c>
      <c r="DW396" s="901">
        <f t="shared" si="7374"/>
        <v>0</v>
      </c>
      <c r="DZ396" s="958" t="s">
        <v>1041</v>
      </c>
      <c r="EA396" s="1190" t="s">
        <v>725</v>
      </c>
      <c r="EB396" s="1179" t="s">
        <v>149</v>
      </c>
      <c r="EC396" s="1180">
        <v>2</v>
      </c>
      <c r="ED396" s="1015">
        <v>97860</v>
      </c>
      <c r="EE396" s="1025">
        <f t="shared" si="7375"/>
        <v>195720</v>
      </c>
      <c r="EF396" s="1016"/>
      <c r="EG396" s="898">
        <f t="shared" si="7376"/>
        <v>1</v>
      </c>
      <c r="EH396" s="898">
        <f t="shared" si="7377"/>
        <v>1</v>
      </c>
      <c r="EI396" s="899">
        <f t="shared" si="7378"/>
        <v>1</v>
      </c>
      <c r="EJ396" s="899">
        <f t="shared" si="7379"/>
        <v>1</v>
      </c>
      <c r="EK396" s="899">
        <f t="shared" si="7380"/>
        <v>1</v>
      </c>
      <c r="EL396" s="899">
        <f t="shared" si="7381"/>
        <v>1</v>
      </c>
      <c r="EM396" s="966">
        <f t="shared" si="7382"/>
        <v>195720</v>
      </c>
      <c r="EN396" s="901">
        <f t="shared" si="7383"/>
        <v>0</v>
      </c>
      <c r="EQ396" s="958" t="s">
        <v>1041</v>
      </c>
      <c r="ER396" s="1190" t="s">
        <v>725</v>
      </c>
      <c r="ES396" s="1179" t="s">
        <v>149</v>
      </c>
      <c r="ET396" s="1180">
        <v>2</v>
      </c>
      <c r="EU396" s="1015">
        <v>100000</v>
      </c>
      <c r="EV396" s="1025">
        <f t="shared" si="7384"/>
        <v>200000</v>
      </c>
      <c r="EW396" s="1016"/>
      <c r="EX396" s="898">
        <f t="shared" si="7385"/>
        <v>1</v>
      </c>
      <c r="EY396" s="898">
        <f t="shared" si="7386"/>
        <v>1</v>
      </c>
      <c r="EZ396" s="899">
        <f t="shared" si="7387"/>
        <v>1</v>
      </c>
      <c r="FA396" s="899">
        <f t="shared" si="7388"/>
        <v>1</v>
      </c>
      <c r="FB396" s="899">
        <f t="shared" si="7389"/>
        <v>1</v>
      </c>
      <c r="FC396" s="899">
        <f t="shared" si="7390"/>
        <v>1</v>
      </c>
      <c r="FD396" s="966">
        <f t="shared" si="7391"/>
        <v>200000</v>
      </c>
      <c r="FE396" s="901">
        <f t="shared" si="7392"/>
        <v>0</v>
      </c>
      <c r="FH396" s="958"/>
      <c r="FI396" s="1190"/>
      <c r="FJ396" s="1179"/>
      <c r="FK396" s="1180"/>
      <c r="FL396" s="1015"/>
      <c r="FM396" s="1025">
        <f t="shared" si="7393"/>
        <v>0</v>
      </c>
      <c r="FN396" s="1016"/>
      <c r="FO396" s="898" t="e">
        <f t="shared" si="7394"/>
        <v>#N/A</v>
      </c>
      <c r="FP396" s="898" t="e">
        <f t="shared" si="7395"/>
        <v>#N/A</v>
      </c>
      <c r="FQ396" s="899" t="e">
        <f t="shared" si="7396"/>
        <v>#N/A</v>
      </c>
      <c r="FR396" s="899">
        <f t="shared" si="7397"/>
        <v>0</v>
      </c>
      <c r="FS396" s="899">
        <f t="shared" si="7398"/>
        <v>0</v>
      </c>
      <c r="FT396" s="899" t="e">
        <f t="shared" si="7399"/>
        <v>#N/A</v>
      </c>
      <c r="FU396" s="966">
        <f t="shared" si="7400"/>
        <v>0</v>
      </c>
      <c r="FV396" s="901">
        <f t="shared" si="7401"/>
        <v>0</v>
      </c>
      <c r="FY396" s="958" t="s">
        <v>1041</v>
      </c>
      <c r="FZ396" s="1190" t="s">
        <v>725</v>
      </c>
      <c r="GA396" s="1179" t="s">
        <v>149</v>
      </c>
      <c r="GB396" s="1180">
        <v>2</v>
      </c>
      <c r="GC396" s="1017">
        <v>105054</v>
      </c>
      <c r="GD396" s="1025">
        <f t="shared" si="7402"/>
        <v>210108</v>
      </c>
      <c r="GE396" s="1016"/>
      <c r="GF396" s="898">
        <f t="shared" si="7403"/>
        <v>1</v>
      </c>
      <c r="GG396" s="898">
        <f t="shared" si="7404"/>
        <v>1</v>
      </c>
      <c r="GH396" s="899">
        <f t="shared" si="7405"/>
        <v>1</v>
      </c>
      <c r="GI396" s="899">
        <f t="shared" si="7406"/>
        <v>1</v>
      </c>
      <c r="GJ396" s="899">
        <f t="shared" si="7407"/>
        <v>1</v>
      </c>
      <c r="GK396" s="899">
        <f t="shared" si="7408"/>
        <v>1</v>
      </c>
      <c r="GL396" s="966">
        <f t="shared" si="7409"/>
        <v>210108</v>
      </c>
      <c r="GM396" s="901">
        <f t="shared" si="7410"/>
        <v>0</v>
      </c>
      <c r="GP396" s="958" t="s">
        <v>1041</v>
      </c>
      <c r="GQ396" s="1190" t="s">
        <v>725</v>
      </c>
      <c r="GR396" s="1179" t="s">
        <v>149</v>
      </c>
      <c r="GS396" s="1180">
        <v>2</v>
      </c>
      <c r="GT396" s="1015">
        <v>103000</v>
      </c>
      <c r="GU396" s="1025">
        <f t="shared" si="7411"/>
        <v>206000</v>
      </c>
      <c r="GV396" s="1016"/>
      <c r="GW396" s="898">
        <f t="shared" si="7412"/>
        <v>1</v>
      </c>
      <c r="GX396" s="898">
        <f t="shared" si="7413"/>
        <v>1</v>
      </c>
      <c r="GY396" s="899">
        <f t="shared" si="7414"/>
        <v>1</v>
      </c>
      <c r="GZ396" s="899">
        <f t="shared" si="7415"/>
        <v>1</v>
      </c>
      <c r="HA396" s="899">
        <f t="shared" si="7416"/>
        <v>1</v>
      </c>
      <c r="HB396" s="899">
        <f t="shared" si="7417"/>
        <v>1</v>
      </c>
      <c r="HC396" s="966">
        <f t="shared" si="7418"/>
        <v>206000</v>
      </c>
      <c r="HD396" s="901">
        <f t="shared" si="7419"/>
        <v>0</v>
      </c>
      <c r="HG396" s="958" t="s">
        <v>1041</v>
      </c>
      <c r="HH396" s="1190" t="s">
        <v>725</v>
      </c>
      <c r="HI396" s="1179" t="s">
        <v>149</v>
      </c>
      <c r="HJ396" s="1180">
        <v>2</v>
      </c>
      <c r="HK396" s="1015">
        <v>187478</v>
      </c>
      <c r="HL396" s="1025">
        <f t="shared" si="7420"/>
        <v>374956</v>
      </c>
      <c r="HM396" s="1016"/>
      <c r="HN396" s="898">
        <f t="shared" si="7421"/>
        <v>1</v>
      </c>
      <c r="HO396" s="898">
        <f t="shared" si="7422"/>
        <v>1</v>
      </c>
      <c r="HP396" s="899">
        <f t="shared" si="7423"/>
        <v>1</v>
      </c>
      <c r="HQ396" s="899">
        <f t="shared" si="7424"/>
        <v>1</v>
      </c>
      <c r="HR396" s="899">
        <f t="shared" si="7425"/>
        <v>1</v>
      </c>
      <c r="HS396" s="899">
        <f t="shared" si="7426"/>
        <v>1</v>
      </c>
      <c r="HT396" s="966">
        <f t="shared" si="7427"/>
        <v>374956</v>
      </c>
      <c r="HU396" s="901">
        <f t="shared" si="7428"/>
        <v>0</v>
      </c>
      <c r="HX396" s="958" t="s">
        <v>1041</v>
      </c>
      <c r="HY396" s="1190" t="s">
        <v>725</v>
      </c>
      <c r="HZ396" s="1179" t="s">
        <v>149</v>
      </c>
      <c r="IA396" s="1180">
        <v>2</v>
      </c>
      <c r="IB396" s="1015">
        <v>76000</v>
      </c>
      <c r="IC396" s="1027">
        <f t="shared" si="7429"/>
        <v>152000</v>
      </c>
      <c r="ID396" s="1016"/>
      <c r="IE396" s="898">
        <f t="shared" si="7430"/>
        <v>1</v>
      </c>
      <c r="IF396" s="898">
        <f t="shared" si="7431"/>
        <v>1</v>
      </c>
      <c r="IG396" s="899">
        <f t="shared" si="7432"/>
        <v>1</v>
      </c>
      <c r="IH396" s="899">
        <f t="shared" si="7433"/>
        <v>1</v>
      </c>
      <c r="II396" s="899">
        <f t="shared" si="7434"/>
        <v>1</v>
      </c>
      <c r="IJ396" s="899">
        <f t="shared" si="7435"/>
        <v>1</v>
      </c>
      <c r="IK396" s="966">
        <f t="shared" si="7436"/>
        <v>152000</v>
      </c>
      <c r="IL396" s="901">
        <f t="shared" si="7437"/>
        <v>0</v>
      </c>
      <c r="IO396" s="958" t="s">
        <v>1041</v>
      </c>
      <c r="IP396" s="1190" t="s">
        <v>725</v>
      </c>
      <c r="IQ396" s="1179" t="s">
        <v>149</v>
      </c>
      <c r="IR396" s="1180">
        <v>2</v>
      </c>
      <c r="IS396" s="1015">
        <v>290550</v>
      </c>
      <c r="IT396" s="1025">
        <f t="shared" si="7438"/>
        <v>581100</v>
      </c>
      <c r="IU396" s="1016"/>
      <c r="IV396" s="898">
        <f t="shared" si="7439"/>
        <v>1</v>
      </c>
      <c r="IW396" s="898">
        <f t="shared" si="7440"/>
        <v>1</v>
      </c>
      <c r="IX396" s="899">
        <f t="shared" si="7441"/>
        <v>1</v>
      </c>
      <c r="IY396" s="899">
        <f t="shared" si="7442"/>
        <v>1</v>
      </c>
      <c r="IZ396" s="899">
        <f t="shared" si="7443"/>
        <v>1</v>
      </c>
      <c r="JA396" s="899">
        <f t="shared" si="7444"/>
        <v>1</v>
      </c>
      <c r="JB396" s="966">
        <f t="shared" si="7445"/>
        <v>581100</v>
      </c>
      <c r="JC396" s="901">
        <f t="shared" si="7446"/>
        <v>0</v>
      </c>
      <c r="JF396" s="958" t="s">
        <v>1041</v>
      </c>
      <c r="JG396" s="1190" t="s">
        <v>725</v>
      </c>
      <c r="JH396" s="1179" t="s">
        <v>149</v>
      </c>
      <c r="JI396" s="1180">
        <v>2</v>
      </c>
      <c r="JJ396" s="1015">
        <v>56000</v>
      </c>
      <c r="JK396" s="1025">
        <f t="shared" si="7447"/>
        <v>112000</v>
      </c>
      <c r="JL396" s="1016"/>
      <c r="JM396" s="898">
        <f t="shared" si="7448"/>
        <v>1</v>
      </c>
      <c r="JN396" s="898">
        <f t="shared" si="7449"/>
        <v>1</v>
      </c>
      <c r="JO396" s="899">
        <f t="shared" si="7450"/>
        <v>1</v>
      </c>
      <c r="JP396" s="899">
        <f t="shared" si="7451"/>
        <v>1</v>
      </c>
      <c r="JQ396" s="899">
        <f t="shared" si="7452"/>
        <v>1</v>
      </c>
      <c r="JR396" s="899">
        <f t="shared" si="7453"/>
        <v>1</v>
      </c>
      <c r="JS396" s="966">
        <f t="shared" si="7454"/>
        <v>112000</v>
      </c>
      <c r="JT396" s="901">
        <f t="shared" si="7455"/>
        <v>0</v>
      </c>
      <c r="JW396" s="958" t="s">
        <v>1041</v>
      </c>
      <c r="JX396" s="1190" t="s">
        <v>725</v>
      </c>
      <c r="JY396" s="1179" t="s">
        <v>149</v>
      </c>
      <c r="JZ396" s="1180">
        <v>2</v>
      </c>
      <c r="KA396" s="1015">
        <v>81570.744149999999</v>
      </c>
      <c r="KB396" s="1025">
        <f t="shared" si="7456"/>
        <v>163141</v>
      </c>
      <c r="KC396" s="1016"/>
      <c r="KD396" s="898">
        <f t="shared" si="7457"/>
        <v>1</v>
      </c>
      <c r="KE396" s="898">
        <f t="shared" si="7458"/>
        <v>1</v>
      </c>
      <c r="KF396" s="899">
        <f t="shared" si="7459"/>
        <v>1</v>
      </c>
      <c r="KG396" s="899">
        <f t="shared" si="7460"/>
        <v>1</v>
      </c>
      <c r="KH396" s="899">
        <f t="shared" si="7461"/>
        <v>1</v>
      </c>
      <c r="KI396" s="899">
        <f t="shared" si="7462"/>
        <v>1</v>
      </c>
      <c r="KJ396" s="966">
        <f t="shared" si="7463"/>
        <v>163141</v>
      </c>
      <c r="KK396" s="901">
        <f t="shared" si="7464"/>
        <v>0</v>
      </c>
      <c r="KN396" s="958" t="s">
        <v>1041</v>
      </c>
      <c r="KO396" s="1190" t="s">
        <v>725</v>
      </c>
      <c r="KP396" s="1179" t="s">
        <v>149</v>
      </c>
      <c r="KQ396" s="1180">
        <v>2</v>
      </c>
      <c r="KR396" s="1015">
        <v>68915</v>
      </c>
      <c r="KS396" s="1025">
        <f t="shared" si="7465"/>
        <v>137830</v>
      </c>
      <c r="KT396" s="1016"/>
      <c r="KU396" s="898">
        <f t="shared" si="7466"/>
        <v>1</v>
      </c>
      <c r="KV396" s="898">
        <f t="shared" si="7467"/>
        <v>1</v>
      </c>
      <c r="KW396" s="899">
        <f t="shared" si="7468"/>
        <v>1</v>
      </c>
      <c r="KX396" s="899">
        <f t="shared" si="7469"/>
        <v>1</v>
      </c>
      <c r="KY396" s="899">
        <f t="shared" si="7470"/>
        <v>1</v>
      </c>
      <c r="KZ396" s="899">
        <f t="shared" si="7471"/>
        <v>1</v>
      </c>
      <c r="LA396" s="966">
        <f t="shared" si="7472"/>
        <v>137830</v>
      </c>
      <c r="LB396" s="901">
        <f t="shared" si="7473"/>
        <v>0</v>
      </c>
      <c r="LE396" s="958" t="s">
        <v>1041</v>
      </c>
      <c r="LF396" s="1190" t="s">
        <v>725</v>
      </c>
      <c r="LG396" s="1179" t="s">
        <v>149</v>
      </c>
      <c r="LH396" s="1180">
        <v>2</v>
      </c>
      <c r="LI396" s="1021">
        <v>997000</v>
      </c>
      <c r="LJ396" s="1028">
        <f t="shared" si="7474"/>
        <v>1994000</v>
      </c>
      <c r="LK396" s="1016"/>
      <c r="LL396" s="898">
        <f t="shared" si="7475"/>
        <v>1</v>
      </c>
      <c r="LM396" s="898">
        <f t="shared" si="7476"/>
        <v>1</v>
      </c>
      <c r="LN396" s="899">
        <f t="shared" si="7477"/>
        <v>1</v>
      </c>
      <c r="LO396" s="899">
        <f t="shared" si="7478"/>
        <v>1</v>
      </c>
      <c r="LP396" s="899">
        <f t="shared" si="7479"/>
        <v>1</v>
      </c>
      <c r="LQ396" s="899">
        <f t="shared" si="7480"/>
        <v>1</v>
      </c>
      <c r="LR396" s="966">
        <f t="shared" si="7481"/>
        <v>1994000</v>
      </c>
      <c r="LS396" s="901">
        <f t="shared" si="7482"/>
        <v>0</v>
      </c>
      <c r="LV396" s="958" t="s">
        <v>1041</v>
      </c>
      <c r="LW396" s="1190" t="s">
        <v>725</v>
      </c>
      <c r="LX396" s="1179" t="s">
        <v>149</v>
      </c>
      <c r="LY396" s="1180">
        <v>2</v>
      </c>
      <c r="LZ396" s="1015">
        <v>55250</v>
      </c>
      <c r="MA396" s="1025">
        <f t="shared" si="7483"/>
        <v>110500</v>
      </c>
      <c r="MB396" s="1016"/>
      <c r="MC396" s="898">
        <f t="shared" si="7484"/>
        <v>1</v>
      </c>
      <c r="MD396" s="898">
        <f t="shared" si="7485"/>
        <v>1</v>
      </c>
      <c r="ME396" s="899">
        <f t="shared" si="7486"/>
        <v>1</v>
      </c>
      <c r="MF396" s="899">
        <f t="shared" si="7487"/>
        <v>1</v>
      </c>
      <c r="MG396" s="899">
        <f t="shared" si="7488"/>
        <v>1</v>
      </c>
      <c r="MH396" s="899">
        <f t="shared" si="7489"/>
        <v>1</v>
      </c>
      <c r="MI396" s="966">
        <f t="shared" si="7490"/>
        <v>110500</v>
      </c>
      <c r="MJ396" s="901">
        <f t="shared" si="7491"/>
        <v>0</v>
      </c>
      <c r="MM396" s="958" t="s">
        <v>1041</v>
      </c>
      <c r="MN396" s="1190" t="s">
        <v>725</v>
      </c>
      <c r="MO396" s="1179" t="s">
        <v>149</v>
      </c>
      <c r="MP396" s="1180">
        <v>2</v>
      </c>
      <c r="MQ396" s="1015">
        <v>900000</v>
      </c>
      <c r="MR396" s="1025">
        <f t="shared" si="7492"/>
        <v>1800000</v>
      </c>
      <c r="MS396" s="1016"/>
      <c r="MT396" s="898">
        <f t="shared" si="7493"/>
        <v>1</v>
      </c>
      <c r="MU396" s="898">
        <f t="shared" si="7494"/>
        <v>1</v>
      </c>
      <c r="MV396" s="899">
        <f t="shared" si="7495"/>
        <v>1</v>
      </c>
      <c r="MW396" s="899">
        <f t="shared" si="7496"/>
        <v>1</v>
      </c>
      <c r="MX396" s="899">
        <f t="shared" si="7497"/>
        <v>1</v>
      </c>
      <c r="MY396" s="899">
        <f t="shared" si="7498"/>
        <v>1</v>
      </c>
      <c r="MZ396" s="966">
        <f t="shared" si="7499"/>
        <v>1800000</v>
      </c>
      <c r="NA396" s="901">
        <f t="shared" si="7500"/>
        <v>0</v>
      </c>
      <c r="ND396" s="975" t="s">
        <v>1041</v>
      </c>
      <c r="NE396" s="976" t="s">
        <v>725</v>
      </c>
      <c r="NF396" s="1175" t="s">
        <v>149</v>
      </c>
      <c r="NG396" s="1176">
        <v>2</v>
      </c>
      <c r="NH396" s="979">
        <v>254417.13</v>
      </c>
      <c r="NI396" s="980">
        <v>508834</v>
      </c>
      <c r="NJ396" s="1016"/>
      <c r="NK396" s="898">
        <f t="shared" si="7501"/>
        <v>1</v>
      </c>
      <c r="NL396" s="898">
        <f t="shared" si="7502"/>
        <v>1</v>
      </c>
      <c r="NM396" s="899">
        <f t="shared" si="7503"/>
        <v>1</v>
      </c>
      <c r="NN396" s="899">
        <f t="shared" si="7504"/>
        <v>1</v>
      </c>
      <c r="NO396" s="899">
        <f t="shared" si="7505"/>
        <v>1</v>
      </c>
      <c r="NP396" s="899">
        <f t="shared" si="7506"/>
        <v>1</v>
      </c>
      <c r="NQ396" s="966">
        <f t="shared" si="7507"/>
        <v>508834</v>
      </c>
      <c r="NR396" s="901">
        <f t="shared" si="7508"/>
        <v>0</v>
      </c>
      <c r="NU396" s="981" t="s">
        <v>1041</v>
      </c>
      <c r="NV396" s="982" t="s">
        <v>725</v>
      </c>
      <c r="NW396" s="1177" t="s">
        <v>149</v>
      </c>
      <c r="NX396" s="1178">
        <v>2</v>
      </c>
      <c r="NY396" s="1022">
        <v>256987</v>
      </c>
      <c r="NZ396" s="986">
        <f t="shared" si="7509"/>
        <v>513974</v>
      </c>
      <c r="OA396" s="1016"/>
      <c r="OB396" s="898">
        <f t="shared" si="7510"/>
        <v>1</v>
      </c>
      <c r="OC396" s="898">
        <f t="shared" si="7511"/>
        <v>1</v>
      </c>
      <c r="OD396" s="899">
        <f t="shared" si="7512"/>
        <v>1</v>
      </c>
      <c r="OE396" s="899">
        <f t="shared" si="7513"/>
        <v>1</v>
      </c>
      <c r="OF396" s="899">
        <f t="shared" si="7514"/>
        <v>1</v>
      </c>
      <c r="OG396" s="899">
        <f t="shared" si="7515"/>
        <v>1</v>
      </c>
      <c r="OH396" s="966">
        <f t="shared" si="7516"/>
        <v>513974</v>
      </c>
      <c r="OI396" s="901">
        <f t="shared" si="7517"/>
        <v>0</v>
      </c>
      <c r="OL396" s="958" t="s">
        <v>1041</v>
      </c>
      <c r="OM396" s="1190" t="s">
        <v>725</v>
      </c>
      <c r="ON396" s="1179" t="s">
        <v>149</v>
      </c>
      <c r="OO396" s="1180">
        <v>2</v>
      </c>
      <c r="OP396" s="1015">
        <v>66251</v>
      </c>
      <c r="OQ396" s="1025">
        <f t="shared" si="7518"/>
        <v>132502</v>
      </c>
      <c r="OR396" s="1016"/>
      <c r="OS396" s="898">
        <f t="shared" si="7519"/>
        <v>1</v>
      </c>
      <c r="OT396" s="898">
        <f t="shared" si="7520"/>
        <v>1</v>
      </c>
      <c r="OU396" s="899">
        <f t="shared" si="7521"/>
        <v>1</v>
      </c>
      <c r="OV396" s="899">
        <f t="shared" si="7522"/>
        <v>1</v>
      </c>
      <c r="OW396" s="899">
        <f t="shared" si="7523"/>
        <v>1</v>
      </c>
      <c r="OX396" s="899">
        <f t="shared" si="7524"/>
        <v>1</v>
      </c>
      <c r="OY396" s="966">
        <f t="shared" si="7525"/>
        <v>132502</v>
      </c>
      <c r="OZ396" s="901">
        <f t="shared" si="7526"/>
        <v>0</v>
      </c>
      <c r="PC396" s="958" t="s">
        <v>1041</v>
      </c>
      <c r="PD396" s="1190" t="s">
        <v>725</v>
      </c>
      <c r="PE396" s="1179" t="s">
        <v>149</v>
      </c>
      <c r="PF396" s="1180">
        <v>2</v>
      </c>
      <c r="PG396" s="1023">
        <v>63375</v>
      </c>
      <c r="PH396" s="1029">
        <v>126750</v>
      </c>
      <c r="PI396" s="1181"/>
      <c r="PJ396" s="898">
        <f t="shared" si="7527"/>
        <v>1</v>
      </c>
      <c r="PK396" s="898">
        <f t="shared" si="7528"/>
        <v>1</v>
      </c>
      <c r="PL396" s="899">
        <f t="shared" si="7529"/>
        <v>1</v>
      </c>
      <c r="PM396" s="899">
        <f t="shared" si="7530"/>
        <v>1</v>
      </c>
      <c r="PN396" s="899">
        <f t="shared" si="7531"/>
        <v>1</v>
      </c>
      <c r="PO396" s="899">
        <f t="shared" si="7532"/>
        <v>1</v>
      </c>
      <c r="PP396" s="966">
        <f t="shared" si="7533"/>
        <v>126750</v>
      </c>
      <c r="PQ396" s="901">
        <f t="shared" si="7534"/>
        <v>0</v>
      </c>
      <c r="PT396" s="958" t="s">
        <v>1041</v>
      </c>
      <c r="PU396" s="1190" t="s">
        <v>725</v>
      </c>
      <c r="PV396" s="1179" t="s">
        <v>149</v>
      </c>
      <c r="PW396" s="1180">
        <v>2</v>
      </c>
      <c r="PX396" s="1015">
        <v>102741</v>
      </c>
      <c r="PY396" s="1025">
        <f t="shared" si="7535"/>
        <v>205482</v>
      </c>
      <c r="PZ396" s="1016"/>
      <c r="QA396" s="898">
        <f t="shared" si="7536"/>
        <v>1</v>
      </c>
      <c r="QB396" s="898">
        <f t="shared" si="7537"/>
        <v>1</v>
      </c>
      <c r="QC396" s="899">
        <f t="shared" si="7538"/>
        <v>1</v>
      </c>
      <c r="QD396" s="899">
        <f t="shared" si="7539"/>
        <v>1</v>
      </c>
      <c r="QE396" s="899">
        <f t="shared" si="7540"/>
        <v>1</v>
      </c>
      <c r="QF396" s="899">
        <f t="shared" si="7541"/>
        <v>1</v>
      </c>
      <c r="QG396" s="966">
        <f t="shared" si="7542"/>
        <v>205482</v>
      </c>
      <c r="QH396" s="901">
        <f t="shared" si="7543"/>
        <v>0</v>
      </c>
      <c r="QK396" s="958" t="s">
        <v>1041</v>
      </c>
      <c r="QL396" s="1190" t="s">
        <v>725</v>
      </c>
      <c r="QM396" s="1179" t="s">
        <v>149</v>
      </c>
      <c r="QN396" s="1180">
        <v>2</v>
      </c>
      <c r="QO396" s="1021">
        <v>1001984.9999999999</v>
      </c>
      <c r="QP396" s="1028">
        <f t="shared" si="7544"/>
        <v>2003970</v>
      </c>
      <c r="QQ396" s="1016"/>
      <c r="QR396" s="898">
        <f t="shared" si="7545"/>
        <v>1</v>
      </c>
      <c r="QS396" s="898">
        <f t="shared" si="7546"/>
        <v>1</v>
      </c>
      <c r="QT396" s="899">
        <f t="shared" si="7547"/>
        <v>1</v>
      </c>
      <c r="QU396" s="899">
        <f t="shared" si="7548"/>
        <v>1</v>
      </c>
      <c r="QV396" s="899">
        <f t="shared" si="7549"/>
        <v>1</v>
      </c>
      <c r="QW396" s="899">
        <f t="shared" si="7550"/>
        <v>1</v>
      </c>
      <c r="QX396" s="966">
        <f t="shared" si="7551"/>
        <v>2003970</v>
      </c>
      <c r="QY396" s="901">
        <f t="shared" si="7552"/>
        <v>0</v>
      </c>
      <c r="RB396" s="455"/>
      <c r="RC396" s="428"/>
      <c r="RD396" s="464"/>
      <c r="RE396" s="430"/>
      <c r="RF396" s="440"/>
      <c r="RG396" s="416"/>
      <c r="RH396" s="416"/>
      <c r="RI396" s="898" t="e">
        <f t="shared" si="6780"/>
        <v>#N/A</v>
      </c>
      <c r="RJ396" s="898" t="e">
        <f t="shared" si="6781"/>
        <v>#N/A</v>
      </c>
      <c r="RK396" s="899" t="e">
        <f t="shared" si="6782"/>
        <v>#N/A</v>
      </c>
      <c r="RL396" s="899">
        <f t="shared" si="6783"/>
        <v>0</v>
      </c>
      <c r="RM396" s="899">
        <f t="shared" si="6784"/>
        <v>0</v>
      </c>
      <c r="RN396" s="899" t="e">
        <f t="shared" si="6785"/>
        <v>#N/A</v>
      </c>
      <c r="RO396" s="966">
        <f t="shared" si="6786"/>
        <v>0</v>
      </c>
      <c r="RP396" s="901">
        <f t="shared" si="6787"/>
        <v>0</v>
      </c>
      <c r="RS396" s="455"/>
      <c r="RT396" s="428"/>
      <c r="RU396" s="464"/>
      <c r="RV396" s="430"/>
      <c r="RW396" s="440"/>
      <c r="RX396" s="416"/>
      <c r="RY396" s="416"/>
      <c r="RZ396" s="898" t="e">
        <f t="shared" si="6788"/>
        <v>#N/A</v>
      </c>
      <c r="SA396" s="898" t="e">
        <f t="shared" si="6789"/>
        <v>#N/A</v>
      </c>
      <c r="SB396" s="899" t="e">
        <f t="shared" si="6790"/>
        <v>#N/A</v>
      </c>
      <c r="SC396" s="899">
        <f t="shared" si="6791"/>
        <v>0</v>
      </c>
      <c r="SD396" s="899">
        <f t="shared" si="6792"/>
        <v>0</v>
      </c>
      <c r="SE396" s="899" t="e">
        <f t="shared" si="6793"/>
        <v>#N/A</v>
      </c>
      <c r="SF396" s="966">
        <f t="shared" si="6794"/>
        <v>0</v>
      </c>
      <c r="SG396" s="901">
        <f t="shared" si="6795"/>
        <v>0</v>
      </c>
      <c r="SJ396" s="455"/>
      <c r="SK396" s="428"/>
      <c r="SL396" s="464"/>
      <c r="SM396" s="430"/>
      <c r="SN396" s="440"/>
      <c r="SO396" s="416"/>
      <c r="SP396" s="416"/>
      <c r="SQ396" s="898" t="e">
        <f t="shared" si="6796"/>
        <v>#N/A</v>
      </c>
      <c r="SR396" s="898" t="e">
        <f t="shared" si="6797"/>
        <v>#N/A</v>
      </c>
      <c r="SS396" s="899" t="e">
        <f t="shared" si="6798"/>
        <v>#N/A</v>
      </c>
      <c r="ST396" s="899">
        <f t="shared" si="6799"/>
        <v>0</v>
      </c>
      <c r="SU396" s="899">
        <f t="shared" si="6800"/>
        <v>0</v>
      </c>
      <c r="SV396" s="899" t="e">
        <f t="shared" si="6801"/>
        <v>#N/A</v>
      </c>
      <c r="SW396" s="966">
        <f t="shared" si="6802"/>
        <v>0</v>
      </c>
      <c r="SX396" s="901">
        <f t="shared" si="6803"/>
        <v>0</v>
      </c>
    </row>
    <row r="397" spans="2:518" ht="42.75" customHeight="1" thickTop="1" thickBot="1">
      <c r="B397" s="958" t="s">
        <v>1042</v>
      </c>
      <c r="C397" s="1190" t="s">
        <v>726</v>
      </c>
      <c r="D397" s="1179" t="s">
        <v>149</v>
      </c>
      <c r="E397" s="1180">
        <v>2</v>
      </c>
      <c r="F397" s="1015"/>
      <c r="G397" s="1025">
        <f t="shared" si="7312"/>
        <v>0</v>
      </c>
      <c r="H397" s="1016"/>
      <c r="K397" s="958" t="s">
        <v>1042</v>
      </c>
      <c r="L397" s="1190" t="s">
        <v>726</v>
      </c>
      <c r="M397" s="1179" t="s">
        <v>149</v>
      </c>
      <c r="N397" s="1180">
        <v>2</v>
      </c>
      <c r="O397" s="1017">
        <v>140098</v>
      </c>
      <c r="P397" s="1025">
        <f t="shared" si="7313"/>
        <v>280196</v>
      </c>
      <c r="Q397" s="1016"/>
      <c r="R397" s="898">
        <f t="shared" si="7314"/>
        <v>1</v>
      </c>
      <c r="S397" s="898">
        <f t="shared" si="7315"/>
        <v>1</v>
      </c>
      <c r="T397" s="899">
        <f t="shared" si="7316"/>
        <v>1</v>
      </c>
      <c r="U397" s="899">
        <f t="shared" si="7317"/>
        <v>1</v>
      </c>
      <c r="V397" s="899">
        <f t="shared" si="7317"/>
        <v>1</v>
      </c>
      <c r="W397" s="899">
        <f t="shared" si="7318"/>
        <v>1</v>
      </c>
      <c r="X397" s="966">
        <f t="shared" si="7319"/>
        <v>280196</v>
      </c>
      <c r="Y397" s="901">
        <f t="shared" si="7320"/>
        <v>0</v>
      </c>
      <c r="Z397" s="872"/>
      <c r="AA397" s="872"/>
      <c r="AB397" s="958" t="s">
        <v>1042</v>
      </c>
      <c r="AC397" s="1190" t="s">
        <v>726</v>
      </c>
      <c r="AD397" s="1179" t="s">
        <v>149</v>
      </c>
      <c r="AE397" s="1180">
        <v>2</v>
      </c>
      <c r="AF397" s="1015">
        <v>150000</v>
      </c>
      <c r="AG397" s="1025">
        <f t="shared" si="7321"/>
        <v>300000</v>
      </c>
      <c r="AH397" s="1016"/>
      <c r="AI397" s="898">
        <f t="shared" si="7322"/>
        <v>1</v>
      </c>
      <c r="AJ397" s="898">
        <f t="shared" si="7323"/>
        <v>1</v>
      </c>
      <c r="AK397" s="899">
        <f t="shared" si="7324"/>
        <v>1</v>
      </c>
      <c r="AL397" s="899">
        <f t="shared" si="7325"/>
        <v>1</v>
      </c>
      <c r="AM397" s="899">
        <f t="shared" si="7326"/>
        <v>1</v>
      </c>
      <c r="AN397" s="899">
        <f t="shared" si="7327"/>
        <v>1</v>
      </c>
      <c r="AO397" s="966">
        <f t="shared" si="7328"/>
        <v>300000</v>
      </c>
      <c r="AP397" s="901">
        <f t="shared" si="7329"/>
        <v>0</v>
      </c>
      <c r="AQ397" s="872"/>
      <c r="AR397" s="872"/>
      <c r="AS397" s="958" t="s">
        <v>1042</v>
      </c>
      <c r="AT397" s="1191" t="s">
        <v>726</v>
      </c>
      <c r="AU397" s="1179" t="s">
        <v>149</v>
      </c>
      <c r="AV397" s="1180">
        <v>2</v>
      </c>
      <c r="AW397" s="1019">
        <v>125000</v>
      </c>
      <c r="AX397" s="1026">
        <f t="shared" si="7330"/>
        <v>250000</v>
      </c>
      <c r="AY397" s="1016"/>
      <c r="AZ397" s="898">
        <f t="shared" si="7331"/>
        <v>1</v>
      </c>
      <c r="BA397" s="898">
        <f t="shared" si="7332"/>
        <v>1</v>
      </c>
      <c r="BB397" s="899">
        <f t="shared" si="7333"/>
        <v>1</v>
      </c>
      <c r="BC397" s="899">
        <f t="shared" si="7334"/>
        <v>1</v>
      </c>
      <c r="BD397" s="899">
        <f t="shared" si="7335"/>
        <v>1</v>
      </c>
      <c r="BE397" s="899">
        <f t="shared" si="7336"/>
        <v>1</v>
      </c>
      <c r="BF397" s="966">
        <f t="shared" si="7337"/>
        <v>250000</v>
      </c>
      <c r="BG397" s="901">
        <f t="shared" si="7338"/>
        <v>0</v>
      </c>
      <c r="BJ397" s="958" t="s">
        <v>1042</v>
      </c>
      <c r="BK397" s="1192" t="s">
        <v>726</v>
      </c>
      <c r="BL397" s="1179" t="s">
        <v>149</v>
      </c>
      <c r="BM397" s="1180">
        <v>2</v>
      </c>
      <c r="BN397" s="1015">
        <v>78000</v>
      </c>
      <c r="BO397" s="1025">
        <f t="shared" si="7339"/>
        <v>156000</v>
      </c>
      <c r="BP397" s="1016"/>
      <c r="BQ397" s="898">
        <f t="shared" si="7340"/>
        <v>1</v>
      </c>
      <c r="BR397" s="898">
        <f t="shared" si="7341"/>
        <v>1</v>
      </c>
      <c r="BS397" s="899">
        <f t="shared" si="7342"/>
        <v>1</v>
      </c>
      <c r="BT397" s="899">
        <f t="shared" si="7343"/>
        <v>1</v>
      </c>
      <c r="BU397" s="899">
        <f t="shared" si="7344"/>
        <v>1</v>
      </c>
      <c r="BV397" s="899">
        <f t="shared" si="7345"/>
        <v>1</v>
      </c>
      <c r="BW397" s="966">
        <f t="shared" si="7346"/>
        <v>156000</v>
      </c>
      <c r="BX397" s="901">
        <f t="shared" si="7347"/>
        <v>0</v>
      </c>
      <c r="CA397" s="958" t="s">
        <v>1042</v>
      </c>
      <c r="CB397" s="1190" t="s">
        <v>726</v>
      </c>
      <c r="CC397" s="1179" t="s">
        <v>149</v>
      </c>
      <c r="CD397" s="1180">
        <v>2</v>
      </c>
      <c r="CE397" s="1015">
        <v>136455</v>
      </c>
      <c r="CF397" s="1025">
        <f t="shared" si="7348"/>
        <v>272910</v>
      </c>
      <c r="CG397" s="1016"/>
      <c r="CH397" s="898">
        <f t="shared" si="7349"/>
        <v>1</v>
      </c>
      <c r="CI397" s="898">
        <f t="shared" si="7350"/>
        <v>1</v>
      </c>
      <c r="CJ397" s="899">
        <f t="shared" si="7351"/>
        <v>1</v>
      </c>
      <c r="CK397" s="899">
        <f t="shared" si="7352"/>
        <v>1</v>
      </c>
      <c r="CL397" s="899">
        <f t="shared" si="7353"/>
        <v>1</v>
      </c>
      <c r="CM397" s="899">
        <f t="shared" si="7354"/>
        <v>1</v>
      </c>
      <c r="CN397" s="966">
        <f t="shared" si="7355"/>
        <v>272910</v>
      </c>
      <c r="CO397" s="901">
        <f t="shared" si="7356"/>
        <v>0</v>
      </c>
      <c r="CR397" s="958" t="s">
        <v>1042</v>
      </c>
      <c r="CS397" s="1190" t="s">
        <v>726</v>
      </c>
      <c r="CT397" s="1179" t="s">
        <v>149</v>
      </c>
      <c r="CU397" s="1180">
        <v>2</v>
      </c>
      <c r="CV397" s="1015">
        <v>490000</v>
      </c>
      <c r="CW397" s="1025">
        <f t="shared" si="7357"/>
        <v>980000</v>
      </c>
      <c r="CX397" s="1016"/>
      <c r="CY397" s="898">
        <f t="shared" si="7358"/>
        <v>1</v>
      </c>
      <c r="CZ397" s="898">
        <f t="shared" si="7359"/>
        <v>1</v>
      </c>
      <c r="DA397" s="899">
        <f t="shared" si="7360"/>
        <v>1</v>
      </c>
      <c r="DB397" s="899">
        <f t="shared" si="7361"/>
        <v>1</v>
      </c>
      <c r="DC397" s="899">
        <f t="shared" si="7362"/>
        <v>1</v>
      </c>
      <c r="DD397" s="899">
        <f t="shared" si="7363"/>
        <v>1</v>
      </c>
      <c r="DE397" s="966">
        <f t="shared" si="7364"/>
        <v>980000</v>
      </c>
      <c r="DF397" s="901">
        <f t="shared" si="7365"/>
        <v>0</v>
      </c>
      <c r="DI397" s="958" t="s">
        <v>1042</v>
      </c>
      <c r="DJ397" s="1190" t="s">
        <v>726</v>
      </c>
      <c r="DK397" s="1179" t="s">
        <v>149</v>
      </c>
      <c r="DL397" s="1180">
        <v>2</v>
      </c>
      <c r="DM397" s="1015">
        <v>147117</v>
      </c>
      <c r="DN397" s="1025">
        <f t="shared" si="7366"/>
        <v>294234</v>
      </c>
      <c r="DO397" s="1016"/>
      <c r="DP397" s="898">
        <f t="shared" si="7367"/>
        <v>1</v>
      </c>
      <c r="DQ397" s="898">
        <f t="shared" si="7368"/>
        <v>1</v>
      </c>
      <c r="DR397" s="899">
        <f t="shared" si="7369"/>
        <v>1</v>
      </c>
      <c r="DS397" s="899">
        <f t="shared" si="7370"/>
        <v>1</v>
      </c>
      <c r="DT397" s="899">
        <f t="shared" si="7371"/>
        <v>1</v>
      </c>
      <c r="DU397" s="899">
        <f t="shared" si="7372"/>
        <v>1</v>
      </c>
      <c r="DV397" s="966">
        <f t="shared" si="7373"/>
        <v>294234</v>
      </c>
      <c r="DW397" s="901">
        <f t="shared" si="7374"/>
        <v>0</v>
      </c>
      <c r="DZ397" s="958" t="s">
        <v>1042</v>
      </c>
      <c r="EA397" s="1190" t="s">
        <v>726</v>
      </c>
      <c r="EB397" s="1179" t="s">
        <v>149</v>
      </c>
      <c r="EC397" s="1180">
        <v>2</v>
      </c>
      <c r="ED397" s="1015">
        <v>76000</v>
      </c>
      <c r="EE397" s="1025">
        <f t="shared" si="7375"/>
        <v>152000</v>
      </c>
      <c r="EF397" s="1016"/>
      <c r="EG397" s="898">
        <f t="shared" si="7376"/>
        <v>1</v>
      </c>
      <c r="EH397" s="898">
        <f t="shared" si="7377"/>
        <v>1</v>
      </c>
      <c r="EI397" s="899">
        <f t="shared" si="7378"/>
        <v>1</v>
      </c>
      <c r="EJ397" s="899">
        <f t="shared" si="7379"/>
        <v>1</v>
      </c>
      <c r="EK397" s="899">
        <f t="shared" si="7380"/>
        <v>1</v>
      </c>
      <c r="EL397" s="899">
        <f t="shared" si="7381"/>
        <v>1</v>
      </c>
      <c r="EM397" s="966">
        <f t="shared" si="7382"/>
        <v>152000</v>
      </c>
      <c r="EN397" s="901">
        <f t="shared" si="7383"/>
        <v>0</v>
      </c>
      <c r="EQ397" s="958" t="s">
        <v>1042</v>
      </c>
      <c r="ER397" s="1190" t="s">
        <v>726</v>
      </c>
      <c r="ES397" s="1179" t="s">
        <v>149</v>
      </c>
      <c r="ET397" s="1180">
        <v>2</v>
      </c>
      <c r="EU397" s="1015">
        <v>140000</v>
      </c>
      <c r="EV397" s="1025">
        <f t="shared" si="7384"/>
        <v>280000</v>
      </c>
      <c r="EW397" s="1016"/>
      <c r="EX397" s="898">
        <f t="shared" si="7385"/>
        <v>1</v>
      </c>
      <c r="EY397" s="898">
        <f t="shared" si="7386"/>
        <v>1</v>
      </c>
      <c r="EZ397" s="899">
        <f t="shared" si="7387"/>
        <v>1</v>
      </c>
      <c r="FA397" s="899">
        <f t="shared" si="7388"/>
        <v>1</v>
      </c>
      <c r="FB397" s="899">
        <f t="shared" si="7389"/>
        <v>1</v>
      </c>
      <c r="FC397" s="899">
        <f t="shared" si="7390"/>
        <v>1</v>
      </c>
      <c r="FD397" s="966">
        <f t="shared" si="7391"/>
        <v>280000</v>
      </c>
      <c r="FE397" s="901">
        <f t="shared" si="7392"/>
        <v>0</v>
      </c>
      <c r="FH397" s="958"/>
      <c r="FI397" s="1190"/>
      <c r="FJ397" s="1179"/>
      <c r="FK397" s="1180"/>
      <c r="FL397" s="1015"/>
      <c r="FM397" s="1025">
        <f t="shared" si="7393"/>
        <v>0</v>
      </c>
      <c r="FN397" s="1016"/>
      <c r="FO397" s="898" t="e">
        <f t="shared" si="7394"/>
        <v>#N/A</v>
      </c>
      <c r="FP397" s="898" t="e">
        <f t="shared" si="7395"/>
        <v>#N/A</v>
      </c>
      <c r="FQ397" s="899" t="e">
        <f t="shared" si="7396"/>
        <v>#N/A</v>
      </c>
      <c r="FR397" s="899">
        <f t="shared" si="7397"/>
        <v>0</v>
      </c>
      <c r="FS397" s="899">
        <f t="shared" si="7398"/>
        <v>0</v>
      </c>
      <c r="FT397" s="899" t="e">
        <f t="shared" si="7399"/>
        <v>#N/A</v>
      </c>
      <c r="FU397" s="966">
        <f t="shared" si="7400"/>
        <v>0</v>
      </c>
      <c r="FV397" s="901">
        <f t="shared" si="7401"/>
        <v>0</v>
      </c>
      <c r="FY397" s="958" t="s">
        <v>1042</v>
      </c>
      <c r="FZ397" s="1190" t="s">
        <v>726</v>
      </c>
      <c r="GA397" s="1179" t="s">
        <v>149</v>
      </c>
      <c r="GB397" s="1180">
        <v>2</v>
      </c>
      <c r="GC397" s="1017">
        <v>140098</v>
      </c>
      <c r="GD397" s="1025">
        <f t="shared" si="7402"/>
        <v>280196</v>
      </c>
      <c r="GE397" s="1016"/>
      <c r="GF397" s="898">
        <f t="shared" si="7403"/>
        <v>1</v>
      </c>
      <c r="GG397" s="898">
        <f t="shared" si="7404"/>
        <v>1</v>
      </c>
      <c r="GH397" s="899">
        <f t="shared" si="7405"/>
        <v>1</v>
      </c>
      <c r="GI397" s="899">
        <f t="shared" si="7406"/>
        <v>1</v>
      </c>
      <c r="GJ397" s="899">
        <f t="shared" si="7407"/>
        <v>1</v>
      </c>
      <c r="GK397" s="899">
        <f t="shared" si="7408"/>
        <v>1</v>
      </c>
      <c r="GL397" s="966">
        <f t="shared" si="7409"/>
        <v>280196</v>
      </c>
      <c r="GM397" s="901">
        <f t="shared" si="7410"/>
        <v>0</v>
      </c>
      <c r="GP397" s="958" t="s">
        <v>1042</v>
      </c>
      <c r="GQ397" s="1190" t="s">
        <v>726</v>
      </c>
      <c r="GR397" s="1179" t="s">
        <v>149</v>
      </c>
      <c r="GS397" s="1180">
        <v>2</v>
      </c>
      <c r="GT397" s="1015">
        <v>137300</v>
      </c>
      <c r="GU397" s="1025">
        <f t="shared" si="7411"/>
        <v>274600</v>
      </c>
      <c r="GV397" s="1016"/>
      <c r="GW397" s="898">
        <f t="shared" si="7412"/>
        <v>1</v>
      </c>
      <c r="GX397" s="898">
        <f t="shared" si="7413"/>
        <v>1</v>
      </c>
      <c r="GY397" s="899">
        <f t="shared" si="7414"/>
        <v>1</v>
      </c>
      <c r="GZ397" s="899">
        <f t="shared" si="7415"/>
        <v>1</v>
      </c>
      <c r="HA397" s="899">
        <f t="shared" si="7416"/>
        <v>1</v>
      </c>
      <c r="HB397" s="899">
        <f t="shared" si="7417"/>
        <v>1</v>
      </c>
      <c r="HC397" s="966">
        <f t="shared" si="7418"/>
        <v>274600</v>
      </c>
      <c r="HD397" s="901">
        <f t="shared" si="7419"/>
        <v>0</v>
      </c>
      <c r="HG397" s="958" t="s">
        <v>1042</v>
      </c>
      <c r="HH397" s="1190" t="s">
        <v>726</v>
      </c>
      <c r="HI397" s="1179" t="s">
        <v>149</v>
      </c>
      <c r="HJ397" s="1180">
        <v>2</v>
      </c>
      <c r="HK397" s="1015">
        <v>190950</v>
      </c>
      <c r="HL397" s="1025">
        <f t="shared" si="7420"/>
        <v>381900</v>
      </c>
      <c r="HM397" s="1016"/>
      <c r="HN397" s="898">
        <f t="shared" si="7421"/>
        <v>1</v>
      </c>
      <c r="HO397" s="898">
        <f t="shared" si="7422"/>
        <v>1</v>
      </c>
      <c r="HP397" s="899">
        <f t="shared" si="7423"/>
        <v>1</v>
      </c>
      <c r="HQ397" s="899">
        <f t="shared" si="7424"/>
        <v>1</v>
      </c>
      <c r="HR397" s="899">
        <f t="shared" si="7425"/>
        <v>1</v>
      </c>
      <c r="HS397" s="899">
        <f t="shared" si="7426"/>
        <v>1</v>
      </c>
      <c r="HT397" s="966">
        <f t="shared" si="7427"/>
        <v>381900</v>
      </c>
      <c r="HU397" s="901">
        <f t="shared" si="7428"/>
        <v>0</v>
      </c>
      <c r="HX397" s="958" t="s">
        <v>1042</v>
      </c>
      <c r="HY397" s="1190" t="s">
        <v>726</v>
      </c>
      <c r="HZ397" s="1179" t="s">
        <v>149</v>
      </c>
      <c r="IA397" s="1180">
        <v>2</v>
      </c>
      <c r="IB397" s="1015">
        <v>123000</v>
      </c>
      <c r="IC397" s="1027">
        <f t="shared" si="7429"/>
        <v>246000</v>
      </c>
      <c r="ID397" s="1016"/>
      <c r="IE397" s="898">
        <f t="shared" si="7430"/>
        <v>1</v>
      </c>
      <c r="IF397" s="898">
        <f t="shared" si="7431"/>
        <v>1</v>
      </c>
      <c r="IG397" s="899">
        <f t="shared" si="7432"/>
        <v>1</v>
      </c>
      <c r="IH397" s="899">
        <f t="shared" si="7433"/>
        <v>1</v>
      </c>
      <c r="II397" s="899">
        <f t="shared" si="7434"/>
        <v>1</v>
      </c>
      <c r="IJ397" s="899">
        <f t="shared" si="7435"/>
        <v>1</v>
      </c>
      <c r="IK397" s="966">
        <f t="shared" si="7436"/>
        <v>246000</v>
      </c>
      <c r="IL397" s="901">
        <f t="shared" si="7437"/>
        <v>0</v>
      </c>
      <c r="IO397" s="958" t="s">
        <v>1042</v>
      </c>
      <c r="IP397" s="1190" t="s">
        <v>726</v>
      </c>
      <c r="IQ397" s="1179" t="s">
        <v>149</v>
      </c>
      <c r="IR397" s="1180">
        <v>2</v>
      </c>
      <c r="IS397" s="1015">
        <v>145275</v>
      </c>
      <c r="IT397" s="1025">
        <f t="shared" si="7438"/>
        <v>290550</v>
      </c>
      <c r="IU397" s="1016"/>
      <c r="IV397" s="898">
        <f t="shared" si="7439"/>
        <v>1</v>
      </c>
      <c r="IW397" s="898">
        <f t="shared" si="7440"/>
        <v>1</v>
      </c>
      <c r="IX397" s="899">
        <f t="shared" si="7441"/>
        <v>1</v>
      </c>
      <c r="IY397" s="899">
        <f t="shared" si="7442"/>
        <v>1</v>
      </c>
      <c r="IZ397" s="899">
        <f t="shared" si="7443"/>
        <v>1</v>
      </c>
      <c r="JA397" s="899">
        <f t="shared" si="7444"/>
        <v>1</v>
      </c>
      <c r="JB397" s="966">
        <f t="shared" si="7445"/>
        <v>290550</v>
      </c>
      <c r="JC397" s="901">
        <f t="shared" si="7446"/>
        <v>0</v>
      </c>
      <c r="JF397" s="958" t="s">
        <v>1042</v>
      </c>
      <c r="JG397" s="1190" t="s">
        <v>726</v>
      </c>
      <c r="JH397" s="1179" t="s">
        <v>149</v>
      </c>
      <c r="JI397" s="1180">
        <v>2</v>
      </c>
      <c r="JJ397" s="1015">
        <v>106000</v>
      </c>
      <c r="JK397" s="1025">
        <f t="shared" si="7447"/>
        <v>212000</v>
      </c>
      <c r="JL397" s="1016"/>
      <c r="JM397" s="898">
        <f t="shared" si="7448"/>
        <v>1</v>
      </c>
      <c r="JN397" s="898">
        <f t="shared" si="7449"/>
        <v>1</v>
      </c>
      <c r="JO397" s="899">
        <f t="shared" si="7450"/>
        <v>1</v>
      </c>
      <c r="JP397" s="899">
        <f t="shared" si="7451"/>
        <v>1</v>
      </c>
      <c r="JQ397" s="899">
        <f t="shared" si="7452"/>
        <v>1</v>
      </c>
      <c r="JR397" s="899">
        <f t="shared" si="7453"/>
        <v>1</v>
      </c>
      <c r="JS397" s="966">
        <f t="shared" si="7454"/>
        <v>212000</v>
      </c>
      <c r="JT397" s="901">
        <f t="shared" si="7455"/>
        <v>0</v>
      </c>
      <c r="JW397" s="958" t="s">
        <v>1042</v>
      </c>
      <c r="JX397" s="1190" t="s">
        <v>726</v>
      </c>
      <c r="JY397" s="1179" t="s">
        <v>149</v>
      </c>
      <c r="JZ397" s="1180">
        <v>2</v>
      </c>
      <c r="KA397" s="1015">
        <v>228743.77530000001</v>
      </c>
      <c r="KB397" s="1025">
        <f t="shared" si="7456"/>
        <v>457488</v>
      </c>
      <c r="KC397" s="1016"/>
      <c r="KD397" s="898">
        <f t="shared" si="7457"/>
        <v>1</v>
      </c>
      <c r="KE397" s="898">
        <f t="shared" si="7458"/>
        <v>1</v>
      </c>
      <c r="KF397" s="899">
        <f t="shared" si="7459"/>
        <v>1</v>
      </c>
      <c r="KG397" s="899">
        <f t="shared" si="7460"/>
        <v>1</v>
      </c>
      <c r="KH397" s="899">
        <f t="shared" si="7461"/>
        <v>1</v>
      </c>
      <c r="KI397" s="899">
        <f t="shared" si="7462"/>
        <v>1</v>
      </c>
      <c r="KJ397" s="966">
        <f t="shared" si="7463"/>
        <v>457488</v>
      </c>
      <c r="KK397" s="901">
        <f t="shared" si="7464"/>
        <v>0</v>
      </c>
      <c r="KN397" s="958" t="s">
        <v>1042</v>
      </c>
      <c r="KO397" s="1190" t="s">
        <v>726</v>
      </c>
      <c r="KP397" s="1179" t="s">
        <v>149</v>
      </c>
      <c r="KQ397" s="1180">
        <v>2</v>
      </c>
      <c r="KR397" s="1015">
        <v>105875</v>
      </c>
      <c r="KS397" s="1025">
        <f t="shared" si="7465"/>
        <v>211750</v>
      </c>
      <c r="KT397" s="1016"/>
      <c r="KU397" s="898">
        <f t="shared" si="7466"/>
        <v>1</v>
      </c>
      <c r="KV397" s="898">
        <f t="shared" si="7467"/>
        <v>1</v>
      </c>
      <c r="KW397" s="899">
        <f t="shared" si="7468"/>
        <v>1</v>
      </c>
      <c r="KX397" s="899">
        <f t="shared" si="7469"/>
        <v>1</v>
      </c>
      <c r="KY397" s="899">
        <f t="shared" si="7470"/>
        <v>1</v>
      </c>
      <c r="KZ397" s="899">
        <f t="shared" si="7471"/>
        <v>1</v>
      </c>
      <c r="LA397" s="966">
        <f t="shared" si="7472"/>
        <v>211750</v>
      </c>
      <c r="LB397" s="901">
        <f t="shared" si="7473"/>
        <v>0</v>
      </c>
      <c r="LE397" s="958" t="s">
        <v>1042</v>
      </c>
      <c r="LF397" s="1190" t="s">
        <v>726</v>
      </c>
      <c r="LG397" s="1179" t="s">
        <v>149</v>
      </c>
      <c r="LH397" s="1180">
        <v>2</v>
      </c>
      <c r="LI397" s="1021">
        <v>797600</v>
      </c>
      <c r="LJ397" s="1028">
        <f t="shared" si="7474"/>
        <v>1595200</v>
      </c>
      <c r="LK397" s="1016"/>
      <c r="LL397" s="898">
        <f t="shared" si="7475"/>
        <v>1</v>
      </c>
      <c r="LM397" s="898">
        <f t="shared" si="7476"/>
        <v>1</v>
      </c>
      <c r="LN397" s="899">
        <f t="shared" si="7477"/>
        <v>1</v>
      </c>
      <c r="LO397" s="899">
        <f t="shared" si="7478"/>
        <v>1</v>
      </c>
      <c r="LP397" s="899">
        <f t="shared" si="7479"/>
        <v>1</v>
      </c>
      <c r="LQ397" s="899">
        <f t="shared" si="7480"/>
        <v>1</v>
      </c>
      <c r="LR397" s="966">
        <f t="shared" si="7481"/>
        <v>1595200</v>
      </c>
      <c r="LS397" s="901">
        <f t="shared" si="7482"/>
        <v>0</v>
      </c>
      <c r="LV397" s="958" t="s">
        <v>1042</v>
      </c>
      <c r="LW397" s="1190" t="s">
        <v>726</v>
      </c>
      <c r="LX397" s="1179" t="s">
        <v>149</v>
      </c>
      <c r="LY397" s="1180">
        <v>2</v>
      </c>
      <c r="LZ397" s="1015">
        <v>95550</v>
      </c>
      <c r="MA397" s="1025">
        <f t="shared" si="7483"/>
        <v>191100</v>
      </c>
      <c r="MB397" s="1016"/>
      <c r="MC397" s="898">
        <f t="shared" si="7484"/>
        <v>1</v>
      </c>
      <c r="MD397" s="898">
        <f t="shared" si="7485"/>
        <v>1</v>
      </c>
      <c r="ME397" s="899">
        <f t="shared" si="7486"/>
        <v>1</v>
      </c>
      <c r="MF397" s="899">
        <f t="shared" si="7487"/>
        <v>1</v>
      </c>
      <c r="MG397" s="899">
        <f t="shared" si="7488"/>
        <v>1</v>
      </c>
      <c r="MH397" s="899">
        <f t="shared" si="7489"/>
        <v>1</v>
      </c>
      <c r="MI397" s="966">
        <f t="shared" si="7490"/>
        <v>191100</v>
      </c>
      <c r="MJ397" s="901">
        <f t="shared" si="7491"/>
        <v>0</v>
      </c>
      <c r="MM397" s="958" t="s">
        <v>1042</v>
      </c>
      <c r="MN397" s="1190" t="s">
        <v>726</v>
      </c>
      <c r="MO397" s="1179" t="s">
        <v>149</v>
      </c>
      <c r="MP397" s="1180">
        <v>2</v>
      </c>
      <c r="MQ397" s="1015">
        <v>800000</v>
      </c>
      <c r="MR397" s="1025">
        <f t="shared" si="7492"/>
        <v>1600000</v>
      </c>
      <c r="MS397" s="1016"/>
      <c r="MT397" s="898">
        <f t="shared" si="7493"/>
        <v>1</v>
      </c>
      <c r="MU397" s="898">
        <f t="shared" si="7494"/>
        <v>1</v>
      </c>
      <c r="MV397" s="899">
        <f t="shared" si="7495"/>
        <v>1</v>
      </c>
      <c r="MW397" s="899">
        <f t="shared" si="7496"/>
        <v>1</v>
      </c>
      <c r="MX397" s="899">
        <f t="shared" si="7497"/>
        <v>1</v>
      </c>
      <c r="MY397" s="899">
        <f t="shared" si="7498"/>
        <v>1</v>
      </c>
      <c r="MZ397" s="966">
        <f t="shared" si="7499"/>
        <v>1600000</v>
      </c>
      <c r="NA397" s="901">
        <f t="shared" si="7500"/>
        <v>0</v>
      </c>
      <c r="ND397" s="975" t="s">
        <v>1042</v>
      </c>
      <c r="NE397" s="976" t="s">
        <v>726</v>
      </c>
      <c r="NF397" s="1175" t="s">
        <v>149</v>
      </c>
      <c r="NG397" s="1176">
        <v>2</v>
      </c>
      <c r="NH397" s="979">
        <v>154801.35</v>
      </c>
      <c r="NI397" s="980">
        <v>309603</v>
      </c>
      <c r="NJ397" s="1016"/>
      <c r="NK397" s="898">
        <f t="shared" si="7501"/>
        <v>1</v>
      </c>
      <c r="NL397" s="898">
        <f t="shared" si="7502"/>
        <v>1</v>
      </c>
      <c r="NM397" s="899">
        <f t="shared" si="7503"/>
        <v>1</v>
      </c>
      <c r="NN397" s="899">
        <f t="shared" si="7504"/>
        <v>1</v>
      </c>
      <c r="NO397" s="899">
        <f t="shared" si="7505"/>
        <v>1</v>
      </c>
      <c r="NP397" s="899">
        <f t="shared" si="7506"/>
        <v>1</v>
      </c>
      <c r="NQ397" s="966">
        <f t="shared" si="7507"/>
        <v>309603</v>
      </c>
      <c r="NR397" s="901">
        <f t="shared" si="7508"/>
        <v>0</v>
      </c>
      <c r="NU397" s="981" t="s">
        <v>1042</v>
      </c>
      <c r="NV397" s="982" t="s">
        <v>726</v>
      </c>
      <c r="NW397" s="1177" t="s">
        <v>149</v>
      </c>
      <c r="NX397" s="1178">
        <v>2</v>
      </c>
      <c r="NY397" s="1022">
        <v>156365</v>
      </c>
      <c r="NZ397" s="986">
        <f t="shared" si="7509"/>
        <v>312730</v>
      </c>
      <c r="OA397" s="1016"/>
      <c r="OB397" s="898">
        <f t="shared" si="7510"/>
        <v>1</v>
      </c>
      <c r="OC397" s="898">
        <f t="shared" si="7511"/>
        <v>1</v>
      </c>
      <c r="OD397" s="899">
        <f t="shared" si="7512"/>
        <v>1</v>
      </c>
      <c r="OE397" s="899">
        <f t="shared" si="7513"/>
        <v>1</v>
      </c>
      <c r="OF397" s="899">
        <f t="shared" si="7514"/>
        <v>1</v>
      </c>
      <c r="OG397" s="899">
        <f t="shared" si="7515"/>
        <v>1</v>
      </c>
      <c r="OH397" s="966">
        <f t="shared" si="7516"/>
        <v>312730</v>
      </c>
      <c r="OI397" s="901">
        <f t="shared" si="7517"/>
        <v>0</v>
      </c>
      <c r="OL397" s="958" t="s">
        <v>1042</v>
      </c>
      <c r="OM397" s="1190" t="s">
        <v>726</v>
      </c>
      <c r="ON397" s="1179" t="s">
        <v>149</v>
      </c>
      <c r="OO397" s="1180">
        <v>2</v>
      </c>
      <c r="OP397" s="1015">
        <v>132502</v>
      </c>
      <c r="OQ397" s="1025">
        <f t="shared" si="7518"/>
        <v>265004</v>
      </c>
      <c r="OR397" s="1016"/>
      <c r="OS397" s="898">
        <f t="shared" si="7519"/>
        <v>1</v>
      </c>
      <c r="OT397" s="898">
        <f t="shared" si="7520"/>
        <v>1</v>
      </c>
      <c r="OU397" s="899">
        <f t="shared" si="7521"/>
        <v>1</v>
      </c>
      <c r="OV397" s="899">
        <f t="shared" si="7522"/>
        <v>1</v>
      </c>
      <c r="OW397" s="899">
        <f t="shared" si="7523"/>
        <v>1</v>
      </c>
      <c r="OX397" s="899">
        <f t="shared" si="7524"/>
        <v>1</v>
      </c>
      <c r="OY397" s="966">
        <f t="shared" si="7525"/>
        <v>265004</v>
      </c>
      <c r="OZ397" s="901">
        <f t="shared" si="7526"/>
        <v>0</v>
      </c>
      <c r="PC397" s="958" t="s">
        <v>1042</v>
      </c>
      <c r="PD397" s="1190" t="s">
        <v>726</v>
      </c>
      <c r="PE397" s="1179" t="s">
        <v>149</v>
      </c>
      <c r="PF397" s="1180">
        <v>2</v>
      </c>
      <c r="PG397" s="1023">
        <v>144495</v>
      </c>
      <c r="PH397" s="1029">
        <v>288990</v>
      </c>
      <c r="PI397" s="1181"/>
      <c r="PJ397" s="898">
        <f t="shared" si="7527"/>
        <v>1</v>
      </c>
      <c r="PK397" s="898">
        <f t="shared" si="7528"/>
        <v>1</v>
      </c>
      <c r="PL397" s="899">
        <f t="shared" si="7529"/>
        <v>1</v>
      </c>
      <c r="PM397" s="899">
        <f t="shared" si="7530"/>
        <v>1</v>
      </c>
      <c r="PN397" s="899">
        <f t="shared" si="7531"/>
        <v>1</v>
      </c>
      <c r="PO397" s="899">
        <f t="shared" si="7532"/>
        <v>1</v>
      </c>
      <c r="PP397" s="966">
        <f t="shared" si="7533"/>
        <v>288990</v>
      </c>
      <c r="PQ397" s="901">
        <f t="shared" si="7534"/>
        <v>0</v>
      </c>
      <c r="PT397" s="958" t="s">
        <v>1042</v>
      </c>
      <c r="PU397" s="1190" t="s">
        <v>726</v>
      </c>
      <c r="PV397" s="1179" t="s">
        <v>149</v>
      </c>
      <c r="PW397" s="1180">
        <v>2</v>
      </c>
      <c r="PX397" s="1015">
        <v>136984</v>
      </c>
      <c r="PY397" s="1025">
        <f t="shared" si="7535"/>
        <v>273968</v>
      </c>
      <c r="PZ397" s="1016"/>
      <c r="QA397" s="898">
        <f t="shared" si="7536"/>
        <v>1</v>
      </c>
      <c r="QB397" s="898">
        <f t="shared" si="7537"/>
        <v>1</v>
      </c>
      <c r="QC397" s="899">
        <f t="shared" si="7538"/>
        <v>1</v>
      </c>
      <c r="QD397" s="899">
        <f t="shared" si="7539"/>
        <v>1</v>
      </c>
      <c r="QE397" s="899">
        <f t="shared" si="7540"/>
        <v>1</v>
      </c>
      <c r="QF397" s="899">
        <f t="shared" si="7541"/>
        <v>1</v>
      </c>
      <c r="QG397" s="966">
        <f t="shared" si="7542"/>
        <v>273968</v>
      </c>
      <c r="QH397" s="901">
        <f t="shared" si="7543"/>
        <v>0</v>
      </c>
      <c r="QK397" s="958" t="s">
        <v>1042</v>
      </c>
      <c r="QL397" s="1190" t="s">
        <v>726</v>
      </c>
      <c r="QM397" s="1179" t="s">
        <v>149</v>
      </c>
      <c r="QN397" s="1180">
        <v>2</v>
      </c>
      <c r="QO397" s="1021">
        <v>801587.99999999988</v>
      </c>
      <c r="QP397" s="1028">
        <f t="shared" si="7544"/>
        <v>1603176</v>
      </c>
      <c r="QQ397" s="1016"/>
      <c r="QR397" s="898">
        <f t="shared" si="7545"/>
        <v>1</v>
      </c>
      <c r="QS397" s="898">
        <f t="shared" si="7546"/>
        <v>1</v>
      </c>
      <c r="QT397" s="899">
        <f t="shared" si="7547"/>
        <v>1</v>
      </c>
      <c r="QU397" s="899">
        <f t="shared" si="7548"/>
        <v>1</v>
      </c>
      <c r="QV397" s="899">
        <f t="shared" si="7549"/>
        <v>1</v>
      </c>
      <c r="QW397" s="899">
        <f t="shared" si="7550"/>
        <v>1</v>
      </c>
      <c r="QX397" s="966">
        <f t="shared" si="7551"/>
        <v>1603176</v>
      </c>
      <c r="QY397" s="901">
        <f t="shared" si="7552"/>
        <v>0</v>
      </c>
      <c r="RB397" s="455"/>
      <c r="RC397" s="428"/>
      <c r="RD397" s="464"/>
      <c r="RE397" s="430"/>
      <c r="RF397" s="440"/>
      <c r="RG397" s="416"/>
      <c r="RH397" s="416"/>
      <c r="RI397" s="898" t="e">
        <f t="shared" si="6780"/>
        <v>#N/A</v>
      </c>
      <c r="RJ397" s="898" t="e">
        <f t="shared" si="6781"/>
        <v>#N/A</v>
      </c>
      <c r="RK397" s="899" t="e">
        <f t="shared" si="6782"/>
        <v>#N/A</v>
      </c>
      <c r="RL397" s="899">
        <f t="shared" si="6783"/>
        <v>0</v>
      </c>
      <c r="RM397" s="899">
        <f t="shared" si="6784"/>
        <v>0</v>
      </c>
      <c r="RN397" s="899" t="e">
        <f t="shared" si="6785"/>
        <v>#N/A</v>
      </c>
      <c r="RO397" s="966">
        <f t="shared" si="6786"/>
        <v>0</v>
      </c>
      <c r="RP397" s="901">
        <f t="shared" si="6787"/>
        <v>0</v>
      </c>
      <c r="RS397" s="455"/>
      <c r="RT397" s="428"/>
      <c r="RU397" s="464"/>
      <c r="RV397" s="430"/>
      <c r="RW397" s="440"/>
      <c r="RX397" s="416"/>
      <c r="RY397" s="416"/>
      <c r="RZ397" s="898" t="e">
        <f t="shared" si="6788"/>
        <v>#N/A</v>
      </c>
      <c r="SA397" s="898" t="e">
        <f t="shared" si="6789"/>
        <v>#N/A</v>
      </c>
      <c r="SB397" s="899" t="e">
        <f t="shared" si="6790"/>
        <v>#N/A</v>
      </c>
      <c r="SC397" s="899">
        <f t="shared" si="6791"/>
        <v>0</v>
      </c>
      <c r="SD397" s="899">
        <f t="shared" si="6792"/>
        <v>0</v>
      </c>
      <c r="SE397" s="899" t="e">
        <f t="shared" si="6793"/>
        <v>#N/A</v>
      </c>
      <c r="SF397" s="966">
        <f t="shared" si="6794"/>
        <v>0</v>
      </c>
      <c r="SG397" s="901">
        <f t="shared" si="6795"/>
        <v>0</v>
      </c>
      <c r="SJ397" s="455"/>
      <c r="SK397" s="428"/>
      <c r="SL397" s="464"/>
      <c r="SM397" s="430"/>
      <c r="SN397" s="440"/>
      <c r="SO397" s="416"/>
      <c r="SP397" s="416"/>
      <c r="SQ397" s="898" t="e">
        <f t="shared" si="6796"/>
        <v>#N/A</v>
      </c>
      <c r="SR397" s="898" t="e">
        <f t="shared" si="6797"/>
        <v>#N/A</v>
      </c>
      <c r="SS397" s="899" t="e">
        <f t="shared" si="6798"/>
        <v>#N/A</v>
      </c>
      <c r="ST397" s="899">
        <f t="shared" si="6799"/>
        <v>0</v>
      </c>
      <c r="SU397" s="899">
        <f t="shared" si="6800"/>
        <v>0</v>
      </c>
      <c r="SV397" s="899" t="e">
        <f t="shared" si="6801"/>
        <v>#N/A</v>
      </c>
      <c r="SW397" s="966">
        <f t="shared" si="6802"/>
        <v>0</v>
      </c>
      <c r="SX397" s="901">
        <f t="shared" si="6803"/>
        <v>0</v>
      </c>
    </row>
    <row r="398" spans="2:518" ht="42.75" customHeight="1" thickTop="1" thickBot="1">
      <c r="B398" s="958" t="s">
        <v>1043</v>
      </c>
      <c r="C398" s="1190" t="s">
        <v>727</v>
      </c>
      <c r="D398" s="1179" t="s">
        <v>149</v>
      </c>
      <c r="E398" s="1180">
        <v>4</v>
      </c>
      <c r="F398" s="1015"/>
      <c r="G398" s="1025">
        <f t="shared" si="7312"/>
        <v>0</v>
      </c>
      <c r="H398" s="964"/>
      <c r="K398" s="958" t="s">
        <v>1043</v>
      </c>
      <c r="L398" s="1190" t="s">
        <v>727</v>
      </c>
      <c r="M398" s="1179" t="s">
        <v>149</v>
      </c>
      <c r="N398" s="1180">
        <v>4</v>
      </c>
      <c r="O398" s="1017">
        <v>39137</v>
      </c>
      <c r="P398" s="1025">
        <f t="shared" si="7313"/>
        <v>156548</v>
      </c>
      <c r="Q398" s="964"/>
      <c r="R398" s="898">
        <f t="shared" si="7314"/>
        <v>1</v>
      </c>
      <c r="S398" s="898">
        <f t="shared" si="7315"/>
        <v>1</v>
      </c>
      <c r="T398" s="899">
        <f t="shared" si="7316"/>
        <v>1</v>
      </c>
      <c r="U398" s="899">
        <f t="shared" si="7317"/>
        <v>1</v>
      </c>
      <c r="V398" s="899">
        <f t="shared" si="7317"/>
        <v>1</v>
      </c>
      <c r="W398" s="899">
        <f t="shared" si="7318"/>
        <v>1</v>
      </c>
      <c r="X398" s="966">
        <f t="shared" si="7319"/>
        <v>156548</v>
      </c>
      <c r="Y398" s="901">
        <f t="shared" si="7320"/>
        <v>0</v>
      </c>
      <c r="Z398" s="872"/>
      <c r="AA398" s="872"/>
      <c r="AB398" s="958" t="s">
        <v>1043</v>
      </c>
      <c r="AC398" s="1190" t="s">
        <v>727</v>
      </c>
      <c r="AD398" s="1179" t="s">
        <v>149</v>
      </c>
      <c r="AE398" s="1180">
        <v>4</v>
      </c>
      <c r="AF398" s="1015">
        <v>70000</v>
      </c>
      <c r="AG398" s="1025">
        <f t="shared" si="7321"/>
        <v>280000</v>
      </c>
      <c r="AH398" s="964"/>
      <c r="AI398" s="898">
        <f t="shared" si="7322"/>
        <v>1</v>
      </c>
      <c r="AJ398" s="898">
        <f t="shared" si="7323"/>
        <v>1</v>
      </c>
      <c r="AK398" s="899">
        <f t="shared" si="7324"/>
        <v>1</v>
      </c>
      <c r="AL398" s="899">
        <f t="shared" si="7325"/>
        <v>1</v>
      </c>
      <c r="AM398" s="899">
        <f t="shared" si="7326"/>
        <v>1</v>
      </c>
      <c r="AN398" s="899">
        <f t="shared" si="7327"/>
        <v>1</v>
      </c>
      <c r="AO398" s="966">
        <f t="shared" si="7328"/>
        <v>280000</v>
      </c>
      <c r="AP398" s="901">
        <f t="shared" si="7329"/>
        <v>0</v>
      </c>
      <c r="AQ398" s="872"/>
      <c r="AR398" s="872"/>
      <c r="AS398" s="958" t="s">
        <v>1043</v>
      </c>
      <c r="AT398" s="1191" t="s">
        <v>727</v>
      </c>
      <c r="AU398" s="1179" t="s">
        <v>149</v>
      </c>
      <c r="AV398" s="1180">
        <v>4</v>
      </c>
      <c r="AW398" s="1314">
        <v>78000</v>
      </c>
      <c r="AX398" s="1315">
        <f t="shared" si="7330"/>
        <v>312000</v>
      </c>
      <c r="AY398" s="964"/>
      <c r="AZ398" s="898">
        <f t="shared" si="7331"/>
        <v>1</v>
      </c>
      <c r="BA398" s="898">
        <f t="shared" si="7332"/>
        <v>1</v>
      </c>
      <c r="BB398" s="899">
        <f t="shared" si="7333"/>
        <v>1</v>
      </c>
      <c r="BC398" s="899">
        <f t="shared" si="7334"/>
        <v>1</v>
      </c>
      <c r="BD398" s="899">
        <f t="shared" si="7335"/>
        <v>1</v>
      </c>
      <c r="BE398" s="899">
        <f t="shared" si="7336"/>
        <v>1</v>
      </c>
      <c r="BF398" s="966">
        <f t="shared" si="7337"/>
        <v>312000</v>
      </c>
      <c r="BG398" s="901">
        <f t="shared" si="7338"/>
        <v>0</v>
      </c>
      <c r="BJ398" s="958" t="s">
        <v>1043</v>
      </c>
      <c r="BK398" s="1190" t="s">
        <v>727</v>
      </c>
      <c r="BL398" s="1179" t="s">
        <v>149</v>
      </c>
      <c r="BM398" s="1180">
        <v>4</v>
      </c>
      <c r="BN398" s="1015">
        <v>23978</v>
      </c>
      <c r="BO398" s="1025">
        <f t="shared" si="7339"/>
        <v>95912</v>
      </c>
      <c r="BP398" s="964"/>
      <c r="BQ398" s="898">
        <f t="shared" si="7340"/>
        <v>1</v>
      </c>
      <c r="BR398" s="898">
        <f t="shared" si="7341"/>
        <v>1</v>
      </c>
      <c r="BS398" s="899">
        <f t="shared" si="7342"/>
        <v>1</v>
      </c>
      <c r="BT398" s="899">
        <f t="shared" si="7343"/>
        <v>1</v>
      </c>
      <c r="BU398" s="899">
        <f t="shared" si="7344"/>
        <v>1</v>
      </c>
      <c r="BV398" s="899">
        <f t="shared" si="7345"/>
        <v>1</v>
      </c>
      <c r="BW398" s="966">
        <f t="shared" si="7346"/>
        <v>95912</v>
      </c>
      <c r="BX398" s="901">
        <f t="shared" si="7347"/>
        <v>0</v>
      </c>
      <c r="CA398" s="958" t="s">
        <v>1043</v>
      </c>
      <c r="CB398" s="1190" t="s">
        <v>727</v>
      </c>
      <c r="CC398" s="1179" t="s">
        <v>149</v>
      </c>
      <c r="CD398" s="1180">
        <v>4</v>
      </c>
      <c r="CE398" s="1015">
        <v>38119</v>
      </c>
      <c r="CF398" s="1025">
        <f t="shared" si="7348"/>
        <v>152476</v>
      </c>
      <c r="CG398" s="964"/>
      <c r="CH398" s="898">
        <f t="shared" si="7349"/>
        <v>1</v>
      </c>
      <c r="CI398" s="898">
        <f t="shared" si="7350"/>
        <v>1</v>
      </c>
      <c r="CJ398" s="899">
        <f t="shared" si="7351"/>
        <v>1</v>
      </c>
      <c r="CK398" s="899">
        <f t="shared" si="7352"/>
        <v>1</v>
      </c>
      <c r="CL398" s="899">
        <f t="shared" si="7353"/>
        <v>1</v>
      </c>
      <c r="CM398" s="899">
        <f t="shared" si="7354"/>
        <v>1</v>
      </c>
      <c r="CN398" s="966">
        <f t="shared" si="7355"/>
        <v>152476</v>
      </c>
      <c r="CO398" s="901">
        <f t="shared" si="7356"/>
        <v>0</v>
      </c>
      <c r="CR398" s="958" t="s">
        <v>1043</v>
      </c>
      <c r="CS398" s="1190" t="s">
        <v>727</v>
      </c>
      <c r="CT398" s="1179" t="s">
        <v>149</v>
      </c>
      <c r="CU398" s="1180">
        <v>4</v>
      </c>
      <c r="CV398" s="1015">
        <v>790000</v>
      </c>
      <c r="CW398" s="1025">
        <f t="shared" si="7357"/>
        <v>3160000</v>
      </c>
      <c r="CX398" s="964"/>
      <c r="CY398" s="898">
        <f t="shared" si="7358"/>
        <v>1</v>
      </c>
      <c r="CZ398" s="898">
        <f t="shared" si="7359"/>
        <v>1</v>
      </c>
      <c r="DA398" s="899">
        <f t="shared" si="7360"/>
        <v>1</v>
      </c>
      <c r="DB398" s="899">
        <f t="shared" si="7361"/>
        <v>1</v>
      </c>
      <c r="DC398" s="899">
        <f t="shared" si="7362"/>
        <v>1</v>
      </c>
      <c r="DD398" s="899">
        <f t="shared" si="7363"/>
        <v>1</v>
      </c>
      <c r="DE398" s="966">
        <f t="shared" si="7364"/>
        <v>3160000</v>
      </c>
      <c r="DF398" s="901">
        <f t="shared" si="7365"/>
        <v>0</v>
      </c>
      <c r="DI398" s="958" t="s">
        <v>1043</v>
      </c>
      <c r="DJ398" s="1190" t="s">
        <v>727</v>
      </c>
      <c r="DK398" s="1179" t="s">
        <v>149</v>
      </c>
      <c r="DL398" s="1180">
        <v>4</v>
      </c>
      <c r="DM398" s="1015">
        <v>29077</v>
      </c>
      <c r="DN398" s="1025">
        <f t="shared" si="7366"/>
        <v>116308</v>
      </c>
      <c r="DO398" s="964"/>
      <c r="DP398" s="898">
        <f t="shared" si="7367"/>
        <v>1</v>
      </c>
      <c r="DQ398" s="898">
        <f t="shared" si="7368"/>
        <v>1</v>
      </c>
      <c r="DR398" s="899">
        <f t="shared" si="7369"/>
        <v>1</v>
      </c>
      <c r="DS398" s="899">
        <f t="shared" si="7370"/>
        <v>1</v>
      </c>
      <c r="DT398" s="899">
        <f t="shared" si="7371"/>
        <v>1</v>
      </c>
      <c r="DU398" s="899">
        <f t="shared" si="7372"/>
        <v>1</v>
      </c>
      <c r="DV398" s="966">
        <f t="shared" si="7373"/>
        <v>116308</v>
      </c>
      <c r="DW398" s="901">
        <f t="shared" si="7374"/>
        <v>0</v>
      </c>
      <c r="DZ398" s="958" t="s">
        <v>1043</v>
      </c>
      <c r="EA398" s="1190" t="s">
        <v>727</v>
      </c>
      <c r="EB398" s="1179" t="s">
        <v>149</v>
      </c>
      <c r="EC398" s="1180">
        <v>4</v>
      </c>
      <c r="ED398" s="1015">
        <v>140000</v>
      </c>
      <c r="EE398" s="1025">
        <f t="shared" si="7375"/>
        <v>560000</v>
      </c>
      <c r="EF398" s="964"/>
      <c r="EG398" s="898">
        <f t="shared" si="7376"/>
        <v>1</v>
      </c>
      <c r="EH398" s="898">
        <f t="shared" si="7377"/>
        <v>1</v>
      </c>
      <c r="EI398" s="899">
        <f t="shared" si="7378"/>
        <v>1</v>
      </c>
      <c r="EJ398" s="899">
        <f t="shared" si="7379"/>
        <v>1</v>
      </c>
      <c r="EK398" s="899">
        <f t="shared" si="7380"/>
        <v>1</v>
      </c>
      <c r="EL398" s="899">
        <f t="shared" si="7381"/>
        <v>1</v>
      </c>
      <c r="EM398" s="966">
        <f t="shared" si="7382"/>
        <v>560000</v>
      </c>
      <c r="EN398" s="901">
        <f t="shared" si="7383"/>
        <v>0</v>
      </c>
      <c r="EQ398" s="958" t="s">
        <v>1043</v>
      </c>
      <c r="ER398" s="1190" t="s">
        <v>727</v>
      </c>
      <c r="ES398" s="1179" t="s">
        <v>149</v>
      </c>
      <c r="ET398" s="1180">
        <v>4</v>
      </c>
      <c r="EU398" s="1015">
        <v>38000</v>
      </c>
      <c r="EV398" s="1025">
        <f t="shared" si="7384"/>
        <v>152000</v>
      </c>
      <c r="EW398" s="964"/>
      <c r="EX398" s="898">
        <f t="shared" si="7385"/>
        <v>1</v>
      </c>
      <c r="EY398" s="898">
        <f t="shared" si="7386"/>
        <v>1</v>
      </c>
      <c r="EZ398" s="899">
        <f t="shared" si="7387"/>
        <v>1</v>
      </c>
      <c r="FA398" s="899">
        <f t="shared" si="7388"/>
        <v>1</v>
      </c>
      <c r="FB398" s="899">
        <f t="shared" si="7389"/>
        <v>1</v>
      </c>
      <c r="FC398" s="899">
        <f t="shared" si="7390"/>
        <v>1</v>
      </c>
      <c r="FD398" s="966">
        <f t="shared" si="7391"/>
        <v>152000</v>
      </c>
      <c r="FE398" s="901">
        <f t="shared" si="7392"/>
        <v>0</v>
      </c>
      <c r="FH398" s="958"/>
      <c r="FI398" s="1190"/>
      <c r="FJ398" s="1179"/>
      <c r="FK398" s="1180"/>
      <c r="FL398" s="1015"/>
      <c r="FM398" s="1025">
        <f t="shared" si="7393"/>
        <v>0</v>
      </c>
      <c r="FN398" s="964"/>
      <c r="FO398" s="898" t="e">
        <f t="shared" si="7394"/>
        <v>#N/A</v>
      </c>
      <c r="FP398" s="898" t="e">
        <f t="shared" si="7395"/>
        <v>#N/A</v>
      </c>
      <c r="FQ398" s="899" t="e">
        <f t="shared" si="7396"/>
        <v>#N/A</v>
      </c>
      <c r="FR398" s="899">
        <f t="shared" si="7397"/>
        <v>0</v>
      </c>
      <c r="FS398" s="899">
        <f t="shared" si="7398"/>
        <v>0</v>
      </c>
      <c r="FT398" s="899" t="e">
        <f t="shared" si="7399"/>
        <v>#N/A</v>
      </c>
      <c r="FU398" s="966">
        <f t="shared" si="7400"/>
        <v>0</v>
      </c>
      <c r="FV398" s="901">
        <f t="shared" si="7401"/>
        <v>0</v>
      </c>
      <c r="FY398" s="958" t="s">
        <v>1043</v>
      </c>
      <c r="FZ398" s="1190" t="s">
        <v>727</v>
      </c>
      <c r="GA398" s="1179" t="s">
        <v>149</v>
      </c>
      <c r="GB398" s="1180">
        <v>4</v>
      </c>
      <c r="GC398" s="1017">
        <v>39137</v>
      </c>
      <c r="GD398" s="1025">
        <f t="shared" si="7402"/>
        <v>156548</v>
      </c>
      <c r="GE398" s="964"/>
      <c r="GF398" s="898">
        <f t="shared" si="7403"/>
        <v>1</v>
      </c>
      <c r="GG398" s="898">
        <f t="shared" si="7404"/>
        <v>1</v>
      </c>
      <c r="GH398" s="899">
        <f t="shared" si="7405"/>
        <v>1</v>
      </c>
      <c r="GI398" s="899">
        <f t="shared" si="7406"/>
        <v>1</v>
      </c>
      <c r="GJ398" s="899">
        <f t="shared" si="7407"/>
        <v>1</v>
      </c>
      <c r="GK398" s="899">
        <f t="shared" si="7408"/>
        <v>1</v>
      </c>
      <c r="GL398" s="966">
        <f t="shared" si="7409"/>
        <v>156548</v>
      </c>
      <c r="GM398" s="901">
        <f t="shared" si="7410"/>
        <v>0</v>
      </c>
      <c r="GP398" s="958" t="s">
        <v>1043</v>
      </c>
      <c r="GQ398" s="1190" t="s">
        <v>727</v>
      </c>
      <c r="GR398" s="1179" t="s">
        <v>149</v>
      </c>
      <c r="GS398" s="1180">
        <v>4</v>
      </c>
      <c r="GT398" s="1015">
        <v>38350</v>
      </c>
      <c r="GU398" s="1025">
        <f t="shared" si="7411"/>
        <v>153400</v>
      </c>
      <c r="GV398" s="964"/>
      <c r="GW398" s="898">
        <f t="shared" si="7412"/>
        <v>1</v>
      </c>
      <c r="GX398" s="898">
        <f t="shared" si="7413"/>
        <v>1</v>
      </c>
      <c r="GY398" s="899">
        <f t="shared" si="7414"/>
        <v>1</v>
      </c>
      <c r="GZ398" s="899">
        <f t="shared" si="7415"/>
        <v>1</v>
      </c>
      <c r="HA398" s="899">
        <f t="shared" si="7416"/>
        <v>1</v>
      </c>
      <c r="HB398" s="899">
        <f t="shared" si="7417"/>
        <v>1</v>
      </c>
      <c r="HC398" s="966">
        <f t="shared" si="7418"/>
        <v>153400</v>
      </c>
      <c r="HD398" s="901">
        <f t="shared" si="7419"/>
        <v>0</v>
      </c>
      <c r="HG398" s="958" t="s">
        <v>1043</v>
      </c>
      <c r="HH398" s="1190" t="s">
        <v>727</v>
      </c>
      <c r="HI398" s="1179" t="s">
        <v>149</v>
      </c>
      <c r="HJ398" s="1180">
        <v>4</v>
      </c>
      <c r="HK398" s="1015">
        <v>496675</v>
      </c>
      <c r="HL398" s="1025">
        <f t="shared" si="7420"/>
        <v>1986700</v>
      </c>
      <c r="HM398" s="964"/>
      <c r="HN398" s="898">
        <f t="shared" si="7421"/>
        <v>1</v>
      </c>
      <c r="HO398" s="898">
        <f t="shared" si="7422"/>
        <v>1</v>
      </c>
      <c r="HP398" s="899">
        <f t="shared" si="7423"/>
        <v>1</v>
      </c>
      <c r="HQ398" s="899">
        <f t="shared" si="7424"/>
        <v>1</v>
      </c>
      <c r="HR398" s="899">
        <f t="shared" si="7425"/>
        <v>1</v>
      </c>
      <c r="HS398" s="899">
        <f t="shared" si="7426"/>
        <v>1</v>
      </c>
      <c r="HT398" s="966">
        <f t="shared" si="7427"/>
        <v>1986700</v>
      </c>
      <c r="HU398" s="901">
        <f t="shared" si="7428"/>
        <v>0</v>
      </c>
      <c r="HX398" s="958" t="s">
        <v>1043</v>
      </c>
      <c r="HY398" s="1190" t="s">
        <v>727</v>
      </c>
      <c r="HZ398" s="1179" t="s">
        <v>149</v>
      </c>
      <c r="IA398" s="1180">
        <v>4</v>
      </c>
      <c r="IB398" s="1015">
        <v>321000</v>
      </c>
      <c r="IC398" s="1027">
        <f t="shared" si="7429"/>
        <v>1284000</v>
      </c>
      <c r="ID398" s="964"/>
      <c r="IE398" s="898">
        <f t="shared" si="7430"/>
        <v>1</v>
      </c>
      <c r="IF398" s="898">
        <f t="shared" si="7431"/>
        <v>1</v>
      </c>
      <c r="IG398" s="899">
        <f t="shared" si="7432"/>
        <v>1</v>
      </c>
      <c r="IH398" s="899">
        <f t="shared" si="7433"/>
        <v>1</v>
      </c>
      <c r="II398" s="899">
        <f t="shared" si="7434"/>
        <v>1</v>
      </c>
      <c r="IJ398" s="899">
        <f t="shared" si="7435"/>
        <v>1</v>
      </c>
      <c r="IK398" s="966">
        <f t="shared" si="7436"/>
        <v>1284000</v>
      </c>
      <c r="IL398" s="901">
        <f t="shared" si="7437"/>
        <v>0</v>
      </c>
      <c r="IO398" s="958" t="s">
        <v>1043</v>
      </c>
      <c r="IP398" s="1190" t="s">
        <v>727</v>
      </c>
      <c r="IQ398" s="1179" t="s">
        <v>149</v>
      </c>
      <c r="IR398" s="1180">
        <v>4</v>
      </c>
      <c r="IS398" s="1015">
        <v>117220</v>
      </c>
      <c r="IT398" s="1025">
        <f t="shared" si="7438"/>
        <v>468880</v>
      </c>
      <c r="IU398" s="964"/>
      <c r="IV398" s="898">
        <f t="shared" si="7439"/>
        <v>1</v>
      </c>
      <c r="IW398" s="898">
        <f t="shared" si="7440"/>
        <v>1</v>
      </c>
      <c r="IX398" s="899">
        <f t="shared" si="7441"/>
        <v>1</v>
      </c>
      <c r="IY398" s="899">
        <f t="shared" si="7442"/>
        <v>1</v>
      </c>
      <c r="IZ398" s="899">
        <f t="shared" si="7443"/>
        <v>1</v>
      </c>
      <c r="JA398" s="899">
        <f t="shared" si="7444"/>
        <v>1</v>
      </c>
      <c r="JB398" s="966">
        <f t="shared" si="7445"/>
        <v>468880</v>
      </c>
      <c r="JC398" s="901">
        <f t="shared" si="7446"/>
        <v>0</v>
      </c>
      <c r="JF398" s="958" t="s">
        <v>1043</v>
      </c>
      <c r="JG398" s="1190" t="s">
        <v>727</v>
      </c>
      <c r="JH398" s="1179" t="s">
        <v>149</v>
      </c>
      <c r="JI398" s="1180">
        <v>4</v>
      </c>
      <c r="JJ398" s="1015">
        <v>20600</v>
      </c>
      <c r="JK398" s="1025">
        <f t="shared" si="7447"/>
        <v>82400</v>
      </c>
      <c r="JL398" s="964"/>
      <c r="JM398" s="898">
        <f t="shared" si="7448"/>
        <v>1</v>
      </c>
      <c r="JN398" s="898">
        <f t="shared" si="7449"/>
        <v>1</v>
      </c>
      <c r="JO398" s="899">
        <f t="shared" si="7450"/>
        <v>1</v>
      </c>
      <c r="JP398" s="899">
        <f t="shared" si="7451"/>
        <v>1</v>
      </c>
      <c r="JQ398" s="899">
        <f t="shared" si="7452"/>
        <v>1</v>
      </c>
      <c r="JR398" s="899">
        <f t="shared" si="7453"/>
        <v>1</v>
      </c>
      <c r="JS398" s="966">
        <f t="shared" si="7454"/>
        <v>82400</v>
      </c>
      <c r="JT398" s="901">
        <f t="shared" si="7455"/>
        <v>0</v>
      </c>
      <c r="JW398" s="958" t="s">
        <v>1043</v>
      </c>
      <c r="JX398" s="1190" t="s">
        <v>727</v>
      </c>
      <c r="JY398" s="1179" t="s">
        <v>149</v>
      </c>
      <c r="JZ398" s="1180">
        <v>4</v>
      </c>
      <c r="KA398" s="1015">
        <v>482511.20400000003</v>
      </c>
      <c r="KB398" s="1025">
        <f t="shared" si="7456"/>
        <v>1930045</v>
      </c>
      <c r="KC398" s="964"/>
      <c r="KD398" s="898">
        <f t="shared" si="7457"/>
        <v>1</v>
      </c>
      <c r="KE398" s="898">
        <f t="shared" si="7458"/>
        <v>1</v>
      </c>
      <c r="KF398" s="899">
        <f t="shared" si="7459"/>
        <v>1</v>
      </c>
      <c r="KG398" s="899">
        <f t="shared" si="7460"/>
        <v>1</v>
      </c>
      <c r="KH398" s="899">
        <f t="shared" si="7461"/>
        <v>1</v>
      </c>
      <c r="KI398" s="899">
        <f t="shared" si="7462"/>
        <v>1</v>
      </c>
      <c r="KJ398" s="966">
        <f t="shared" si="7463"/>
        <v>1930045</v>
      </c>
      <c r="KK398" s="901">
        <f t="shared" si="7464"/>
        <v>0</v>
      </c>
      <c r="KN398" s="958" t="s">
        <v>1043</v>
      </c>
      <c r="KO398" s="1190" t="s">
        <v>727</v>
      </c>
      <c r="KP398" s="1179" t="s">
        <v>149</v>
      </c>
      <c r="KQ398" s="1180">
        <v>4</v>
      </c>
      <c r="KR398" s="1015">
        <v>101640</v>
      </c>
      <c r="KS398" s="1025">
        <f t="shared" si="7465"/>
        <v>406560</v>
      </c>
      <c r="KT398" s="964"/>
      <c r="KU398" s="898">
        <f t="shared" si="7466"/>
        <v>1</v>
      </c>
      <c r="KV398" s="898">
        <f t="shared" si="7467"/>
        <v>1</v>
      </c>
      <c r="KW398" s="899">
        <f t="shared" si="7468"/>
        <v>1</v>
      </c>
      <c r="KX398" s="899">
        <f t="shared" si="7469"/>
        <v>1</v>
      </c>
      <c r="KY398" s="899">
        <f t="shared" si="7470"/>
        <v>1</v>
      </c>
      <c r="KZ398" s="899">
        <f t="shared" si="7471"/>
        <v>1</v>
      </c>
      <c r="LA398" s="966">
        <f t="shared" si="7472"/>
        <v>406560</v>
      </c>
      <c r="LB398" s="901">
        <f t="shared" si="7473"/>
        <v>0</v>
      </c>
      <c r="LE398" s="958" t="s">
        <v>1043</v>
      </c>
      <c r="LF398" s="1190" t="s">
        <v>727</v>
      </c>
      <c r="LG398" s="1179" t="s">
        <v>149</v>
      </c>
      <c r="LH398" s="1180">
        <v>4</v>
      </c>
      <c r="LI398" s="1021">
        <v>578260</v>
      </c>
      <c r="LJ398" s="1028">
        <f t="shared" si="7474"/>
        <v>2313040</v>
      </c>
      <c r="LK398" s="964"/>
      <c r="LL398" s="898">
        <f t="shared" si="7475"/>
        <v>1</v>
      </c>
      <c r="LM398" s="898">
        <f t="shared" si="7476"/>
        <v>1</v>
      </c>
      <c r="LN398" s="899">
        <f t="shared" si="7477"/>
        <v>1</v>
      </c>
      <c r="LO398" s="899">
        <f t="shared" si="7478"/>
        <v>1</v>
      </c>
      <c r="LP398" s="899">
        <f t="shared" si="7479"/>
        <v>1</v>
      </c>
      <c r="LQ398" s="899">
        <f t="shared" si="7480"/>
        <v>1</v>
      </c>
      <c r="LR398" s="966">
        <f t="shared" si="7481"/>
        <v>2313040</v>
      </c>
      <c r="LS398" s="901">
        <f t="shared" si="7482"/>
        <v>0</v>
      </c>
      <c r="LV398" s="958" t="s">
        <v>1043</v>
      </c>
      <c r="LW398" s="1190" t="s">
        <v>727</v>
      </c>
      <c r="LX398" s="1179" t="s">
        <v>149</v>
      </c>
      <c r="LY398" s="1180">
        <v>4</v>
      </c>
      <c r="LZ398" s="1015">
        <v>159250</v>
      </c>
      <c r="MA398" s="1025">
        <f t="shared" si="7483"/>
        <v>637000</v>
      </c>
      <c r="MB398" s="964"/>
      <c r="MC398" s="898">
        <f t="shared" si="7484"/>
        <v>1</v>
      </c>
      <c r="MD398" s="898">
        <f t="shared" si="7485"/>
        <v>1</v>
      </c>
      <c r="ME398" s="899">
        <f t="shared" si="7486"/>
        <v>1</v>
      </c>
      <c r="MF398" s="899">
        <f t="shared" si="7487"/>
        <v>1</v>
      </c>
      <c r="MG398" s="899">
        <f t="shared" si="7488"/>
        <v>1</v>
      </c>
      <c r="MH398" s="899">
        <f t="shared" si="7489"/>
        <v>1</v>
      </c>
      <c r="MI398" s="966">
        <f t="shared" si="7490"/>
        <v>637000</v>
      </c>
      <c r="MJ398" s="901">
        <f t="shared" si="7491"/>
        <v>0</v>
      </c>
      <c r="MM398" s="958" t="s">
        <v>1043</v>
      </c>
      <c r="MN398" s="1190" t="s">
        <v>727</v>
      </c>
      <c r="MO398" s="1179" t="s">
        <v>149</v>
      </c>
      <c r="MP398" s="1180">
        <v>4</v>
      </c>
      <c r="MQ398" s="1015">
        <v>570000</v>
      </c>
      <c r="MR398" s="1025">
        <f t="shared" si="7492"/>
        <v>2280000</v>
      </c>
      <c r="MS398" s="964"/>
      <c r="MT398" s="898">
        <f t="shared" si="7493"/>
        <v>1</v>
      </c>
      <c r="MU398" s="898">
        <f t="shared" si="7494"/>
        <v>1</v>
      </c>
      <c r="MV398" s="899">
        <f t="shared" si="7495"/>
        <v>1</v>
      </c>
      <c r="MW398" s="899">
        <f t="shared" si="7496"/>
        <v>1</v>
      </c>
      <c r="MX398" s="899">
        <f t="shared" si="7497"/>
        <v>1</v>
      </c>
      <c r="MY398" s="899">
        <f t="shared" si="7498"/>
        <v>1</v>
      </c>
      <c r="MZ398" s="966">
        <f t="shared" si="7499"/>
        <v>2280000</v>
      </c>
      <c r="NA398" s="901">
        <f t="shared" si="7500"/>
        <v>0</v>
      </c>
      <c r="ND398" s="975" t="s">
        <v>1043</v>
      </c>
      <c r="NE398" s="976" t="s">
        <v>727</v>
      </c>
      <c r="NF398" s="1175" t="s">
        <v>149</v>
      </c>
      <c r="NG398" s="1176">
        <v>4</v>
      </c>
      <c r="NH398" s="979">
        <v>362327.13</v>
      </c>
      <c r="NI398" s="980">
        <v>1449309</v>
      </c>
      <c r="NJ398" s="964"/>
      <c r="NK398" s="898">
        <f t="shared" si="7501"/>
        <v>1</v>
      </c>
      <c r="NL398" s="898">
        <f t="shared" si="7502"/>
        <v>1</v>
      </c>
      <c r="NM398" s="899">
        <f t="shared" si="7503"/>
        <v>1</v>
      </c>
      <c r="NN398" s="899">
        <f t="shared" si="7504"/>
        <v>1</v>
      </c>
      <c r="NO398" s="899">
        <f t="shared" si="7505"/>
        <v>1</v>
      </c>
      <c r="NP398" s="899">
        <f t="shared" si="7506"/>
        <v>1</v>
      </c>
      <c r="NQ398" s="966">
        <f t="shared" si="7507"/>
        <v>1449309</v>
      </c>
      <c r="NR398" s="901">
        <f t="shared" si="7508"/>
        <v>0</v>
      </c>
      <c r="NU398" s="981" t="s">
        <v>1043</v>
      </c>
      <c r="NV398" s="982" t="s">
        <v>727</v>
      </c>
      <c r="NW398" s="1177" t="s">
        <v>149</v>
      </c>
      <c r="NX398" s="1178">
        <v>4</v>
      </c>
      <c r="NY398" s="1022">
        <v>365987</v>
      </c>
      <c r="NZ398" s="986">
        <f t="shared" si="7509"/>
        <v>1463948</v>
      </c>
      <c r="OA398" s="964"/>
      <c r="OB398" s="898">
        <f t="shared" si="7510"/>
        <v>1</v>
      </c>
      <c r="OC398" s="898">
        <f t="shared" si="7511"/>
        <v>1</v>
      </c>
      <c r="OD398" s="899">
        <f t="shared" si="7512"/>
        <v>1</v>
      </c>
      <c r="OE398" s="899">
        <f t="shared" si="7513"/>
        <v>1</v>
      </c>
      <c r="OF398" s="899">
        <f t="shared" si="7514"/>
        <v>1</v>
      </c>
      <c r="OG398" s="899">
        <f t="shared" si="7515"/>
        <v>1</v>
      </c>
      <c r="OH398" s="966">
        <f t="shared" si="7516"/>
        <v>1463948</v>
      </c>
      <c r="OI398" s="901">
        <f t="shared" si="7517"/>
        <v>0</v>
      </c>
      <c r="OL398" s="958" t="s">
        <v>1043</v>
      </c>
      <c r="OM398" s="1190" t="s">
        <v>727</v>
      </c>
      <c r="ON398" s="1179" t="s">
        <v>149</v>
      </c>
      <c r="OO398" s="1180">
        <v>4</v>
      </c>
      <c r="OP398" s="1015">
        <v>70655</v>
      </c>
      <c r="OQ398" s="1025">
        <f t="shared" si="7518"/>
        <v>282620</v>
      </c>
      <c r="OR398" s="964"/>
      <c r="OS398" s="898">
        <f t="shared" si="7519"/>
        <v>1</v>
      </c>
      <c r="OT398" s="898">
        <f t="shared" si="7520"/>
        <v>1</v>
      </c>
      <c r="OU398" s="899">
        <f t="shared" si="7521"/>
        <v>1</v>
      </c>
      <c r="OV398" s="899">
        <f t="shared" si="7522"/>
        <v>1</v>
      </c>
      <c r="OW398" s="899">
        <f t="shared" si="7523"/>
        <v>1</v>
      </c>
      <c r="OX398" s="899">
        <f t="shared" si="7524"/>
        <v>1</v>
      </c>
      <c r="OY398" s="966">
        <f t="shared" si="7525"/>
        <v>282620</v>
      </c>
      <c r="OZ398" s="901">
        <f t="shared" si="7526"/>
        <v>0</v>
      </c>
      <c r="PC398" s="958" t="s">
        <v>1043</v>
      </c>
      <c r="PD398" s="1190" t="s">
        <v>727</v>
      </c>
      <c r="PE398" s="1179" t="s">
        <v>149</v>
      </c>
      <c r="PF398" s="1180">
        <v>4</v>
      </c>
      <c r="PG398" s="1023">
        <v>196040</v>
      </c>
      <c r="PH398" s="1029">
        <v>784160</v>
      </c>
      <c r="PI398" s="1195"/>
      <c r="PJ398" s="898">
        <f t="shared" si="7527"/>
        <v>1</v>
      </c>
      <c r="PK398" s="898">
        <f t="shared" si="7528"/>
        <v>1</v>
      </c>
      <c r="PL398" s="899">
        <f t="shared" si="7529"/>
        <v>1</v>
      </c>
      <c r="PM398" s="899">
        <f t="shared" si="7530"/>
        <v>1</v>
      </c>
      <c r="PN398" s="899">
        <f t="shared" si="7531"/>
        <v>1</v>
      </c>
      <c r="PO398" s="899">
        <f t="shared" si="7532"/>
        <v>1</v>
      </c>
      <c r="PP398" s="966">
        <f t="shared" si="7533"/>
        <v>784160</v>
      </c>
      <c r="PQ398" s="901">
        <f t="shared" si="7534"/>
        <v>0</v>
      </c>
      <c r="PT398" s="958" t="s">
        <v>1043</v>
      </c>
      <c r="PU398" s="1190" t="s">
        <v>727</v>
      </c>
      <c r="PV398" s="1179" t="s">
        <v>149</v>
      </c>
      <c r="PW398" s="1180">
        <v>4</v>
      </c>
      <c r="PX398" s="1015">
        <v>38222</v>
      </c>
      <c r="PY398" s="1025">
        <f t="shared" si="7535"/>
        <v>152888</v>
      </c>
      <c r="PZ398" s="964"/>
      <c r="QA398" s="898">
        <f t="shared" si="7536"/>
        <v>1</v>
      </c>
      <c r="QB398" s="898">
        <f t="shared" si="7537"/>
        <v>1</v>
      </c>
      <c r="QC398" s="899">
        <f t="shared" si="7538"/>
        <v>1</v>
      </c>
      <c r="QD398" s="899">
        <f t="shared" si="7539"/>
        <v>1</v>
      </c>
      <c r="QE398" s="899">
        <f t="shared" si="7540"/>
        <v>1</v>
      </c>
      <c r="QF398" s="899">
        <f t="shared" si="7541"/>
        <v>1</v>
      </c>
      <c r="QG398" s="966">
        <f t="shared" si="7542"/>
        <v>152888</v>
      </c>
      <c r="QH398" s="901">
        <f t="shared" si="7543"/>
        <v>0</v>
      </c>
      <c r="QK398" s="958" t="s">
        <v>1043</v>
      </c>
      <c r="QL398" s="1190" t="s">
        <v>727</v>
      </c>
      <c r="QM398" s="1179" t="s">
        <v>149</v>
      </c>
      <c r="QN398" s="1180">
        <v>4</v>
      </c>
      <c r="QO398" s="1021">
        <v>581151.29999999993</v>
      </c>
      <c r="QP398" s="1028">
        <f t="shared" si="7544"/>
        <v>2324605</v>
      </c>
      <c r="QQ398" s="964"/>
      <c r="QR398" s="898">
        <f t="shared" si="7545"/>
        <v>1</v>
      </c>
      <c r="QS398" s="898">
        <f t="shared" si="7546"/>
        <v>1</v>
      </c>
      <c r="QT398" s="899">
        <f t="shared" si="7547"/>
        <v>1</v>
      </c>
      <c r="QU398" s="899">
        <f t="shared" si="7548"/>
        <v>1</v>
      </c>
      <c r="QV398" s="899">
        <f t="shared" si="7549"/>
        <v>1</v>
      </c>
      <c r="QW398" s="899">
        <f t="shared" si="7550"/>
        <v>1</v>
      </c>
      <c r="QX398" s="966">
        <f t="shared" si="7551"/>
        <v>2324605</v>
      </c>
      <c r="QY398" s="901">
        <f t="shared" si="7552"/>
        <v>0</v>
      </c>
      <c r="RB398" s="466"/>
      <c r="RC398" s="460"/>
      <c r="RD398" s="464"/>
      <c r="RE398" s="430"/>
      <c r="RF398" s="462"/>
      <c r="RG398" s="463"/>
      <c r="RH398" s="463"/>
      <c r="RI398" s="898" t="e">
        <f t="shared" si="6780"/>
        <v>#N/A</v>
      </c>
      <c r="RJ398" s="898" t="e">
        <f t="shared" si="6781"/>
        <v>#N/A</v>
      </c>
      <c r="RK398" s="899" t="e">
        <f t="shared" si="6782"/>
        <v>#N/A</v>
      </c>
      <c r="RL398" s="899">
        <f t="shared" si="6783"/>
        <v>0</v>
      </c>
      <c r="RM398" s="899">
        <f t="shared" si="6784"/>
        <v>0</v>
      </c>
      <c r="RN398" s="899" t="e">
        <f t="shared" si="6785"/>
        <v>#N/A</v>
      </c>
      <c r="RO398" s="966">
        <f t="shared" si="6786"/>
        <v>0</v>
      </c>
      <c r="RP398" s="901">
        <f t="shared" si="6787"/>
        <v>0</v>
      </c>
      <c r="RS398" s="466"/>
      <c r="RT398" s="460"/>
      <c r="RU398" s="464"/>
      <c r="RV398" s="430"/>
      <c r="RW398" s="462"/>
      <c r="RX398" s="463"/>
      <c r="RY398" s="463"/>
      <c r="RZ398" s="898" t="e">
        <f t="shared" si="6788"/>
        <v>#N/A</v>
      </c>
      <c r="SA398" s="898" t="e">
        <f t="shared" si="6789"/>
        <v>#N/A</v>
      </c>
      <c r="SB398" s="899" t="e">
        <f t="shared" si="6790"/>
        <v>#N/A</v>
      </c>
      <c r="SC398" s="899">
        <f t="shared" si="6791"/>
        <v>0</v>
      </c>
      <c r="SD398" s="899">
        <f t="shared" si="6792"/>
        <v>0</v>
      </c>
      <c r="SE398" s="899" t="e">
        <f t="shared" si="6793"/>
        <v>#N/A</v>
      </c>
      <c r="SF398" s="966">
        <f t="shared" si="6794"/>
        <v>0</v>
      </c>
      <c r="SG398" s="901">
        <f t="shared" si="6795"/>
        <v>0</v>
      </c>
      <c r="SJ398" s="466"/>
      <c r="SK398" s="460"/>
      <c r="SL398" s="464"/>
      <c r="SM398" s="430"/>
      <c r="SN398" s="462"/>
      <c r="SO398" s="463"/>
      <c r="SP398" s="463"/>
      <c r="SQ398" s="898" t="e">
        <f t="shared" si="6796"/>
        <v>#N/A</v>
      </c>
      <c r="SR398" s="898" t="e">
        <f t="shared" si="6797"/>
        <v>#N/A</v>
      </c>
      <c r="SS398" s="899" t="e">
        <f t="shared" si="6798"/>
        <v>#N/A</v>
      </c>
      <c r="ST398" s="899">
        <f t="shared" si="6799"/>
        <v>0</v>
      </c>
      <c r="SU398" s="899">
        <f t="shared" si="6800"/>
        <v>0</v>
      </c>
      <c r="SV398" s="899" t="e">
        <f t="shared" si="6801"/>
        <v>#N/A</v>
      </c>
      <c r="SW398" s="966">
        <f t="shared" si="6802"/>
        <v>0</v>
      </c>
      <c r="SX398" s="901">
        <f t="shared" si="6803"/>
        <v>0</v>
      </c>
    </row>
    <row r="399" spans="2:518" ht="36.75" customHeight="1" thickTop="1" thickBot="1">
      <c r="B399" s="911" t="s">
        <v>1044</v>
      </c>
      <c r="C399" s="912" t="s">
        <v>728</v>
      </c>
      <c r="D399" s="913"/>
      <c r="E399" s="914"/>
      <c r="F399" s="915"/>
      <c r="G399" s="916"/>
      <c r="H399" s="1170">
        <f>SUM(G400)</f>
        <v>0</v>
      </c>
      <c r="K399" s="911" t="s">
        <v>1044</v>
      </c>
      <c r="L399" s="912" t="s">
        <v>728</v>
      </c>
      <c r="M399" s="913"/>
      <c r="N399" s="914"/>
      <c r="O399" s="990"/>
      <c r="P399" s="916"/>
      <c r="Q399" s="1170"/>
      <c r="R399" s="898"/>
      <c r="S399" s="898"/>
      <c r="T399" s="934"/>
      <c r="U399" s="934"/>
      <c r="V399" s="934"/>
      <c r="W399" s="934"/>
      <c r="X399" s="1313"/>
      <c r="Y399" s="936"/>
      <c r="Z399" s="872"/>
      <c r="AA399" s="872"/>
      <c r="AB399" s="911" t="s">
        <v>1044</v>
      </c>
      <c r="AC399" s="912" t="s">
        <v>728</v>
      </c>
      <c r="AD399" s="913"/>
      <c r="AE399" s="914"/>
      <c r="AF399" s="915"/>
      <c r="AG399" s="916"/>
      <c r="AH399" s="1170"/>
      <c r="AI399" s="898"/>
      <c r="AJ399" s="898"/>
      <c r="AK399" s="934"/>
      <c r="AL399" s="934"/>
      <c r="AM399" s="934"/>
      <c r="AN399" s="934"/>
      <c r="AO399" s="1313"/>
      <c r="AP399" s="936"/>
      <c r="AQ399" s="872"/>
      <c r="AR399" s="872"/>
      <c r="AS399" s="911" t="s">
        <v>1044</v>
      </c>
      <c r="AT399" s="991" t="s">
        <v>728</v>
      </c>
      <c r="AU399" s="913"/>
      <c r="AV399" s="914"/>
      <c r="AW399" s="918"/>
      <c r="AX399" s="919"/>
      <c r="AY399" s="1170"/>
      <c r="AZ399" s="898"/>
      <c r="BA399" s="898"/>
      <c r="BB399" s="934"/>
      <c r="BC399" s="934"/>
      <c r="BD399" s="934"/>
      <c r="BE399" s="934"/>
      <c r="BF399" s="1313"/>
      <c r="BG399" s="936"/>
      <c r="BJ399" s="911" t="s">
        <v>1044</v>
      </c>
      <c r="BK399" s="912" t="s">
        <v>728</v>
      </c>
      <c r="BL399" s="913"/>
      <c r="BM399" s="914"/>
      <c r="BN399" s="915"/>
      <c r="BO399" s="916"/>
      <c r="BP399" s="1170"/>
      <c r="BQ399" s="898"/>
      <c r="BR399" s="898"/>
      <c r="BS399" s="934"/>
      <c r="BT399" s="934"/>
      <c r="BU399" s="934"/>
      <c r="BV399" s="934"/>
      <c r="BW399" s="1313"/>
      <c r="BX399" s="936"/>
      <c r="CA399" s="911" t="s">
        <v>1044</v>
      </c>
      <c r="CB399" s="912" t="s">
        <v>728</v>
      </c>
      <c r="CC399" s="913"/>
      <c r="CD399" s="914"/>
      <c r="CE399" s="915"/>
      <c r="CF399" s="916"/>
      <c r="CG399" s="1170"/>
      <c r="CH399" s="898"/>
      <c r="CI399" s="898"/>
      <c r="CJ399" s="934"/>
      <c r="CK399" s="934"/>
      <c r="CL399" s="934"/>
      <c r="CM399" s="934"/>
      <c r="CN399" s="1313"/>
      <c r="CO399" s="936"/>
      <c r="CR399" s="911" t="s">
        <v>1044</v>
      </c>
      <c r="CS399" s="912" t="s">
        <v>728</v>
      </c>
      <c r="CT399" s="913"/>
      <c r="CU399" s="914"/>
      <c r="CV399" s="915"/>
      <c r="CW399" s="916"/>
      <c r="CX399" s="1170"/>
      <c r="CY399" s="898"/>
      <c r="CZ399" s="898"/>
      <c r="DA399" s="934"/>
      <c r="DB399" s="934"/>
      <c r="DC399" s="934"/>
      <c r="DD399" s="934"/>
      <c r="DE399" s="1313"/>
      <c r="DF399" s="936"/>
      <c r="DI399" s="911" t="s">
        <v>1044</v>
      </c>
      <c r="DJ399" s="912" t="s">
        <v>728</v>
      </c>
      <c r="DK399" s="913"/>
      <c r="DL399" s="914"/>
      <c r="DM399" s="915"/>
      <c r="DN399" s="916"/>
      <c r="DO399" s="1170"/>
      <c r="DP399" s="898"/>
      <c r="DQ399" s="898"/>
      <c r="DR399" s="934"/>
      <c r="DS399" s="934"/>
      <c r="DT399" s="934"/>
      <c r="DU399" s="934"/>
      <c r="DV399" s="1313"/>
      <c r="DW399" s="936"/>
      <c r="DZ399" s="911" t="s">
        <v>1044</v>
      </c>
      <c r="EA399" s="912" t="s">
        <v>728</v>
      </c>
      <c r="EB399" s="913"/>
      <c r="EC399" s="914"/>
      <c r="ED399" s="915"/>
      <c r="EE399" s="916"/>
      <c r="EF399" s="1170"/>
      <c r="EG399" s="898"/>
      <c r="EH399" s="898"/>
      <c r="EI399" s="934"/>
      <c r="EJ399" s="934"/>
      <c r="EK399" s="934"/>
      <c r="EL399" s="934"/>
      <c r="EM399" s="1313"/>
      <c r="EN399" s="936"/>
      <c r="EQ399" s="911" t="s">
        <v>1044</v>
      </c>
      <c r="ER399" s="912" t="s">
        <v>728</v>
      </c>
      <c r="ES399" s="913"/>
      <c r="ET399" s="914"/>
      <c r="EU399" s="915"/>
      <c r="EV399" s="916"/>
      <c r="EW399" s="1170"/>
      <c r="EX399" s="898"/>
      <c r="EY399" s="898"/>
      <c r="EZ399" s="934"/>
      <c r="FA399" s="934"/>
      <c r="FB399" s="934"/>
      <c r="FC399" s="934"/>
      <c r="FD399" s="1313"/>
      <c r="FE399" s="936"/>
      <c r="FH399" s="911"/>
      <c r="FI399" s="912"/>
      <c r="FJ399" s="913"/>
      <c r="FK399" s="914"/>
      <c r="FL399" s="915"/>
      <c r="FM399" s="916"/>
      <c r="FN399" s="1170"/>
      <c r="FO399" s="898"/>
      <c r="FP399" s="898"/>
      <c r="FQ399" s="934"/>
      <c r="FR399" s="934"/>
      <c r="FS399" s="934"/>
      <c r="FT399" s="934"/>
      <c r="FU399" s="1313"/>
      <c r="FV399" s="936"/>
      <c r="FY399" s="911" t="s">
        <v>1044</v>
      </c>
      <c r="FZ399" s="912" t="s">
        <v>728</v>
      </c>
      <c r="GA399" s="913"/>
      <c r="GB399" s="914"/>
      <c r="GC399" s="914"/>
      <c r="GD399" s="916"/>
      <c r="GE399" s="1170"/>
      <c r="GF399" s="898"/>
      <c r="GG399" s="898"/>
      <c r="GH399" s="934"/>
      <c r="GI399" s="934"/>
      <c r="GJ399" s="934"/>
      <c r="GK399" s="934"/>
      <c r="GL399" s="1313"/>
      <c r="GM399" s="936"/>
      <c r="GP399" s="911" t="s">
        <v>1044</v>
      </c>
      <c r="GQ399" s="912" t="s">
        <v>728</v>
      </c>
      <c r="GR399" s="913"/>
      <c r="GS399" s="914"/>
      <c r="GT399" s="915"/>
      <c r="GU399" s="916"/>
      <c r="GV399" s="1170"/>
      <c r="GW399" s="898"/>
      <c r="GX399" s="898"/>
      <c r="GY399" s="934"/>
      <c r="GZ399" s="934"/>
      <c r="HA399" s="934"/>
      <c r="HB399" s="934"/>
      <c r="HC399" s="1313"/>
      <c r="HD399" s="936"/>
      <c r="HG399" s="911" t="s">
        <v>1044</v>
      </c>
      <c r="HH399" s="912" t="s">
        <v>728</v>
      </c>
      <c r="HI399" s="913"/>
      <c r="HJ399" s="914"/>
      <c r="HK399" s="915"/>
      <c r="HL399" s="916"/>
      <c r="HM399" s="1170"/>
      <c r="HN399" s="898"/>
      <c r="HO399" s="898"/>
      <c r="HP399" s="934"/>
      <c r="HQ399" s="934"/>
      <c r="HR399" s="934"/>
      <c r="HS399" s="934"/>
      <c r="HT399" s="1313"/>
      <c r="HU399" s="936"/>
      <c r="HX399" s="911" t="s">
        <v>1044</v>
      </c>
      <c r="HY399" s="912" t="s">
        <v>728</v>
      </c>
      <c r="HZ399" s="913"/>
      <c r="IA399" s="914"/>
      <c r="IB399" s="915"/>
      <c r="IC399" s="916"/>
      <c r="ID399" s="1170"/>
      <c r="IE399" s="898"/>
      <c r="IF399" s="898"/>
      <c r="IG399" s="934"/>
      <c r="IH399" s="934"/>
      <c r="II399" s="934"/>
      <c r="IJ399" s="934"/>
      <c r="IK399" s="1313"/>
      <c r="IL399" s="936"/>
      <c r="IO399" s="911" t="s">
        <v>1044</v>
      </c>
      <c r="IP399" s="912" t="s">
        <v>728</v>
      </c>
      <c r="IQ399" s="913"/>
      <c r="IR399" s="914"/>
      <c r="IS399" s="915"/>
      <c r="IT399" s="916"/>
      <c r="IU399" s="1170"/>
      <c r="IV399" s="898"/>
      <c r="IW399" s="898"/>
      <c r="IX399" s="934"/>
      <c r="IY399" s="934"/>
      <c r="IZ399" s="934"/>
      <c r="JA399" s="934"/>
      <c r="JB399" s="1313"/>
      <c r="JC399" s="936"/>
      <c r="JF399" s="911" t="s">
        <v>1044</v>
      </c>
      <c r="JG399" s="912" t="s">
        <v>728</v>
      </c>
      <c r="JH399" s="913"/>
      <c r="JI399" s="914"/>
      <c r="JJ399" s="915"/>
      <c r="JK399" s="916"/>
      <c r="JL399" s="1170"/>
      <c r="JM399" s="898"/>
      <c r="JN399" s="898"/>
      <c r="JO399" s="934"/>
      <c r="JP399" s="934"/>
      <c r="JQ399" s="934"/>
      <c r="JR399" s="934"/>
      <c r="JS399" s="1313"/>
      <c r="JT399" s="936"/>
      <c r="JW399" s="911" t="s">
        <v>1044</v>
      </c>
      <c r="JX399" s="912" t="s">
        <v>728</v>
      </c>
      <c r="JY399" s="913"/>
      <c r="JZ399" s="914"/>
      <c r="KA399" s="915"/>
      <c r="KB399" s="916"/>
      <c r="KC399" s="1170"/>
      <c r="KD399" s="898"/>
      <c r="KE399" s="898"/>
      <c r="KF399" s="934"/>
      <c r="KG399" s="934"/>
      <c r="KH399" s="934"/>
      <c r="KI399" s="934"/>
      <c r="KJ399" s="1313"/>
      <c r="KK399" s="936"/>
      <c r="KN399" s="911" t="s">
        <v>1044</v>
      </c>
      <c r="KO399" s="912" t="s">
        <v>728</v>
      </c>
      <c r="KP399" s="913"/>
      <c r="KQ399" s="914"/>
      <c r="KR399" s="915"/>
      <c r="KS399" s="916"/>
      <c r="KT399" s="1170"/>
      <c r="KU399" s="898"/>
      <c r="KV399" s="898"/>
      <c r="KW399" s="934"/>
      <c r="KX399" s="934"/>
      <c r="KY399" s="934"/>
      <c r="KZ399" s="934"/>
      <c r="LA399" s="1313"/>
      <c r="LB399" s="936"/>
      <c r="LE399" s="911" t="s">
        <v>1044</v>
      </c>
      <c r="LF399" s="912" t="s">
        <v>728</v>
      </c>
      <c r="LG399" s="913"/>
      <c r="LH399" s="914"/>
      <c r="LI399" s="992">
        <v>0</v>
      </c>
      <c r="LJ399" s="993"/>
      <c r="LK399" s="1170"/>
      <c r="LL399" s="898"/>
      <c r="LM399" s="898"/>
      <c r="LN399" s="934"/>
      <c r="LO399" s="934"/>
      <c r="LP399" s="934"/>
      <c r="LQ399" s="934"/>
      <c r="LR399" s="1313"/>
      <c r="LS399" s="936"/>
      <c r="LV399" s="911" t="s">
        <v>1044</v>
      </c>
      <c r="LW399" s="912" t="s">
        <v>728</v>
      </c>
      <c r="LX399" s="913"/>
      <c r="LY399" s="914"/>
      <c r="LZ399" s="915"/>
      <c r="MA399" s="916"/>
      <c r="MB399" s="1170"/>
      <c r="MC399" s="898"/>
      <c r="MD399" s="898"/>
      <c r="ME399" s="934"/>
      <c r="MF399" s="934"/>
      <c r="MG399" s="934"/>
      <c r="MH399" s="934"/>
      <c r="MI399" s="1313"/>
      <c r="MJ399" s="936"/>
      <c r="MM399" s="911" t="s">
        <v>1044</v>
      </c>
      <c r="MN399" s="912" t="s">
        <v>728</v>
      </c>
      <c r="MO399" s="913"/>
      <c r="MP399" s="914"/>
      <c r="MQ399" s="915"/>
      <c r="MR399" s="916"/>
      <c r="MS399" s="1170"/>
      <c r="MT399" s="898"/>
      <c r="MU399" s="898"/>
      <c r="MV399" s="934"/>
      <c r="MW399" s="934"/>
      <c r="MX399" s="934"/>
      <c r="MY399" s="934"/>
      <c r="MZ399" s="1313"/>
      <c r="NA399" s="936"/>
      <c r="ND399" s="994" t="s">
        <v>1044</v>
      </c>
      <c r="NE399" s="995" t="s">
        <v>728</v>
      </c>
      <c r="NF399" s="996"/>
      <c r="NG399" s="997"/>
      <c r="NH399" s="998"/>
      <c r="NI399" s="999"/>
      <c r="NJ399" s="1170"/>
      <c r="NK399" s="898"/>
      <c r="NL399" s="898"/>
      <c r="NM399" s="934"/>
      <c r="NN399" s="934"/>
      <c r="NO399" s="934"/>
      <c r="NP399" s="934"/>
      <c r="NQ399" s="1313"/>
      <c r="NR399" s="936"/>
      <c r="NU399" s="1000" t="s">
        <v>1044</v>
      </c>
      <c r="NV399" s="1001" t="s">
        <v>728</v>
      </c>
      <c r="NW399" s="1002"/>
      <c r="NX399" s="1003"/>
      <c r="NY399" s="1004"/>
      <c r="NZ399" s="1005"/>
      <c r="OA399" s="1170"/>
      <c r="OB399" s="898"/>
      <c r="OC399" s="898"/>
      <c r="OD399" s="934"/>
      <c r="OE399" s="934"/>
      <c r="OF399" s="934"/>
      <c r="OG399" s="934"/>
      <c r="OH399" s="1313"/>
      <c r="OI399" s="936"/>
      <c r="OL399" s="911" t="s">
        <v>1044</v>
      </c>
      <c r="OM399" s="912" t="s">
        <v>728</v>
      </c>
      <c r="ON399" s="913"/>
      <c r="OO399" s="914"/>
      <c r="OP399" s="915"/>
      <c r="OQ399" s="916"/>
      <c r="OR399" s="1170"/>
      <c r="OS399" s="898"/>
      <c r="OT399" s="898"/>
      <c r="OU399" s="934"/>
      <c r="OV399" s="934"/>
      <c r="OW399" s="934"/>
      <c r="OX399" s="934"/>
      <c r="OY399" s="1313"/>
      <c r="OZ399" s="936"/>
      <c r="PC399" s="911" t="s">
        <v>1044</v>
      </c>
      <c r="PD399" s="912" t="s">
        <v>728</v>
      </c>
      <c r="PE399" s="913"/>
      <c r="PF399" s="914"/>
      <c r="PG399" s="932"/>
      <c r="PH399" s="933"/>
      <c r="PI399" s="1170"/>
      <c r="PJ399" s="898"/>
      <c r="PK399" s="898"/>
      <c r="PL399" s="934"/>
      <c r="PM399" s="934"/>
      <c r="PN399" s="934"/>
      <c r="PO399" s="934"/>
      <c r="PP399" s="1313"/>
      <c r="PQ399" s="936"/>
      <c r="PT399" s="911" t="s">
        <v>1044</v>
      </c>
      <c r="PU399" s="912" t="s">
        <v>728</v>
      </c>
      <c r="PV399" s="913"/>
      <c r="PW399" s="914"/>
      <c r="PX399" s="915"/>
      <c r="PY399" s="916"/>
      <c r="PZ399" s="1170"/>
      <c r="QA399" s="898"/>
      <c r="QB399" s="898"/>
      <c r="QC399" s="934"/>
      <c r="QD399" s="934"/>
      <c r="QE399" s="934"/>
      <c r="QF399" s="934"/>
      <c r="QG399" s="1313"/>
      <c r="QH399" s="936"/>
      <c r="QK399" s="911" t="s">
        <v>1044</v>
      </c>
      <c r="QL399" s="912" t="s">
        <v>728</v>
      </c>
      <c r="QM399" s="913"/>
      <c r="QN399" s="914"/>
      <c r="QO399" s="992">
        <v>0</v>
      </c>
      <c r="QP399" s="993"/>
      <c r="QQ399" s="1170"/>
      <c r="QR399" s="898"/>
      <c r="QS399" s="898"/>
      <c r="QT399" s="934"/>
      <c r="QU399" s="934"/>
      <c r="QV399" s="934"/>
      <c r="QW399" s="934"/>
      <c r="QX399" s="1313"/>
      <c r="QY399" s="936"/>
      <c r="RB399" s="469"/>
      <c r="RC399" s="428"/>
      <c r="RD399" s="464"/>
      <c r="RE399" s="430"/>
      <c r="RF399" s="462"/>
      <c r="RG399" s="463"/>
      <c r="RH399" s="463"/>
      <c r="RI399" s="898" t="e">
        <f t="shared" si="6780"/>
        <v>#N/A</v>
      </c>
      <c r="RJ399" s="898" t="e">
        <f t="shared" si="6781"/>
        <v>#N/A</v>
      </c>
      <c r="RK399" s="899" t="e">
        <f t="shared" si="6782"/>
        <v>#N/A</v>
      </c>
      <c r="RL399" s="899">
        <f t="shared" si="6783"/>
        <v>0</v>
      </c>
      <c r="RM399" s="899">
        <f t="shared" si="6784"/>
        <v>0</v>
      </c>
      <c r="RN399" s="899" t="e">
        <f t="shared" si="6785"/>
        <v>#N/A</v>
      </c>
      <c r="RO399" s="966">
        <f t="shared" si="6786"/>
        <v>0</v>
      </c>
      <c r="RP399" s="901">
        <f t="shared" si="6787"/>
        <v>0</v>
      </c>
      <c r="RS399" s="469"/>
      <c r="RT399" s="428"/>
      <c r="RU399" s="464"/>
      <c r="RV399" s="430"/>
      <c r="RW399" s="462"/>
      <c r="RX399" s="463"/>
      <c r="RY399" s="463"/>
      <c r="RZ399" s="898" t="e">
        <f t="shared" si="6788"/>
        <v>#N/A</v>
      </c>
      <c r="SA399" s="898" t="e">
        <f t="shared" si="6789"/>
        <v>#N/A</v>
      </c>
      <c r="SB399" s="899" t="e">
        <f t="shared" si="6790"/>
        <v>#N/A</v>
      </c>
      <c r="SC399" s="899">
        <f t="shared" si="6791"/>
        <v>0</v>
      </c>
      <c r="SD399" s="899">
        <f t="shared" si="6792"/>
        <v>0</v>
      </c>
      <c r="SE399" s="899" t="e">
        <f t="shared" si="6793"/>
        <v>#N/A</v>
      </c>
      <c r="SF399" s="966">
        <f t="shared" si="6794"/>
        <v>0</v>
      </c>
      <c r="SG399" s="901">
        <f t="shared" si="6795"/>
        <v>0</v>
      </c>
      <c r="SJ399" s="469"/>
      <c r="SK399" s="428"/>
      <c r="SL399" s="464"/>
      <c r="SM399" s="430"/>
      <c r="SN399" s="462"/>
      <c r="SO399" s="463"/>
      <c r="SP399" s="463"/>
      <c r="SQ399" s="898" t="e">
        <f t="shared" si="6796"/>
        <v>#N/A</v>
      </c>
      <c r="SR399" s="898" t="e">
        <f t="shared" si="6797"/>
        <v>#N/A</v>
      </c>
      <c r="SS399" s="899" t="e">
        <f t="shared" si="6798"/>
        <v>#N/A</v>
      </c>
      <c r="ST399" s="899">
        <f t="shared" si="6799"/>
        <v>0</v>
      </c>
      <c r="SU399" s="899">
        <f t="shared" si="6800"/>
        <v>0</v>
      </c>
      <c r="SV399" s="899" t="e">
        <f t="shared" si="6801"/>
        <v>#N/A</v>
      </c>
      <c r="SW399" s="966">
        <f t="shared" si="6802"/>
        <v>0</v>
      </c>
      <c r="SX399" s="901">
        <f t="shared" si="6803"/>
        <v>0</v>
      </c>
    </row>
    <row r="400" spans="2:518" ht="198.75" customHeight="1" thickTop="1" thickBot="1">
      <c r="B400" s="958" t="s">
        <v>1045</v>
      </c>
      <c r="C400" s="1190" t="s">
        <v>729</v>
      </c>
      <c r="D400" s="1179" t="s">
        <v>149</v>
      </c>
      <c r="E400" s="1180">
        <v>1</v>
      </c>
      <c r="F400" s="1015"/>
      <c r="G400" s="1025">
        <f>ROUND(E400*F400,0)</f>
        <v>0</v>
      </c>
      <c r="H400" s="1289"/>
      <c r="K400" s="958" t="s">
        <v>1045</v>
      </c>
      <c r="L400" s="1190" t="s">
        <v>729</v>
      </c>
      <c r="M400" s="1179" t="s">
        <v>149</v>
      </c>
      <c r="N400" s="1180">
        <v>1</v>
      </c>
      <c r="O400" s="1017">
        <v>36701367</v>
      </c>
      <c r="P400" s="1025">
        <f>ROUND(N400*O400,0)</f>
        <v>36701367</v>
      </c>
      <c r="Q400" s="1289"/>
      <c r="R400" s="898">
        <f>IF(EXACT(VLOOKUP(K400,OFERTA_0,2,FALSE),L400),1,0)</f>
        <v>1</v>
      </c>
      <c r="S400" s="898">
        <f>IF(EXACT(VLOOKUP(K400,OFERTA_0,3,FALSE),M400),1,0)</f>
        <v>1</v>
      </c>
      <c r="T400" s="899">
        <f>IF(EXACT(VLOOKUP(K400,OFERTA_0,4,FALSE),N400),1,0)</f>
        <v>1</v>
      </c>
      <c r="U400" s="899">
        <f>IF(O400=0,0,1)</f>
        <v>1</v>
      </c>
      <c r="V400" s="899">
        <f>IF(P400=0,0,1)</f>
        <v>1</v>
      </c>
      <c r="W400" s="899">
        <f>PRODUCT(R400:V400)</f>
        <v>1</v>
      </c>
      <c r="X400" s="966">
        <f>ROUND(P400,0)</f>
        <v>36701367</v>
      </c>
      <c r="Y400" s="901">
        <f>P400-X400</f>
        <v>0</v>
      </c>
      <c r="Z400" s="872"/>
      <c r="AA400" s="872"/>
      <c r="AB400" s="958" t="s">
        <v>1045</v>
      </c>
      <c r="AC400" s="1190" t="s">
        <v>729</v>
      </c>
      <c r="AD400" s="1179" t="s">
        <v>149</v>
      </c>
      <c r="AE400" s="1180">
        <v>1</v>
      </c>
      <c r="AF400" s="1015">
        <v>42750000</v>
      </c>
      <c r="AG400" s="1025">
        <f>ROUND(AE400*AF400,0)</f>
        <v>42750000</v>
      </c>
      <c r="AH400" s="1289"/>
      <c r="AI400" s="898">
        <f>IF(EXACT(VLOOKUP(AB400,OFERTA_0,2,FALSE),AC400),1,0)</f>
        <v>1</v>
      </c>
      <c r="AJ400" s="898">
        <f>IF(EXACT(VLOOKUP(AB400,OFERTA_0,3,FALSE),AD400),1,0)</f>
        <v>1</v>
      </c>
      <c r="AK400" s="899">
        <f>IF(EXACT(VLOOKUP(AB400,OFERTA_0,4,FALSE),AE400),1,0)</f>
        <v>1</v>
      </c>
      <c r="AL400" s="899">
        <f>IF(AF400=0,0,1)</f>
        <v>1</v>
      </c>
      <c r="AM400" s="899">
        <f>IF(AG400=0,0,1)</f>
        <v>1</v>
      </c>
      <c r="AN400" s="899">
        <f>PRODUCT(AI400:AM400)</f>
        <v>1</v>
      </c>
      <c r="AO400" s="966">
        <f>ROUND(AG400,0)</f>
        <v>42750000</v>
      </c>
      <c r="AP400" s="901">
        <f>AG400-AO400</f>
        <v>0</v>
      </c>
      <c r="AQ400" s="872"/>
      <c r="AR400" s="872"/>
      <c r="AS400" s="958" t="s">
        <v>1045</v>
      </c>
      <c r="AT400" s="1191" t="s">
        <v>729</v>
      </c>
      <c r="AU400" s="1179" t="s">
        <v>149</v>
      </c>
      <c r="AV400" s="1180">
        <v>1</v>
      </c>
      <c r="AW400" s="1314">
        <v>50000000</v>
      </c>
      <c r="AX400" s="1315">
        <f>ROUND(AV400*AW400,0)</f>
        <v>50000000</v>
      </c>
      <c r="AY400" s="1289"/>
      <c r="AZ400" s="898">
        <f>IF(EXACT(VLOOKUP(AS400,OFERTA_0,2,FALSE),AT400),1,0)</f>
        <v>1</v>
      </c>
      <c r="BA400" s="898">
        <f>IF(EXACT(VLOOKUP(AS400,OFERTA_0,3,FALSE),AU400),1,0)</f>
        <v>1</v>
      </c>
      <c r="BB400" s="899">
        <f>IF(EXACT(VLOOKUP(AS400,OFERTA_0,4,FALSE),AV400),1,0)</f>
        <v>1</v>
      </c>
      <c r="BC400" s="899">
        <f>IF(AW400=0,0,1)</f>
        <v>1</v>
      </c>
      <c r="BD400" s="899">
        <f>IF(AX400=0,0,1)</f>
        <v>1</v>
      </c>
      <c r="BE400" s="899">
        <f>PRODUCT(AZ400:BD400)</f>
        <v>1</v>
      </c>
      <c r="BF400" s="966">
        <f>ROUND(AX400,0)</f>
        <v>50000000</v>
      </c>
      <c r="BG400" s="901">
        <f>AX400-BF400</f>
        <v>0</v>
      </c>
      <c r="BJ400" s="958" t="s">
        <v>1045</v>
      </c>
      <c r="BK400" s="1192" t="s">
        <v>729</v>
      </c>
      <c r="BL400" s="1179" t="s">
        <v>149</v>
      </c>
      <c r="BM400" s="1180">
        <v>1</v>
      </c>
      <c r="BN400" s="1015">
        <v>29929474</v>
      </c>
      <c r="BO400" s="1025">
        <f>ROUND(BM400*BN400,0)</f>
        <v>29929474</v>
      </c>
      <c r="BP400" s="1289"/>
      <c r="BQ400" s="898">
        <f>IF(EXACT(VLOOKUP(BJ400,OFERTA_0,2,FALSE),BK400),1,0)</f>
        <v>1</v>
      </c>
      <c r="BR400" s="898">
        <f>IF(EXACT(VLOOKUP(BJ400,OFERTA_0,3,FALSE),BL400),1,0)</f>
        <v>1</v>
      </c>
      <c r="BS400" s="899">
        <f>IF(EXACT(VLOOKUP(BJ400,OFERTA_0,4,FALSE),BM400),1,0)</f>
        <v>1</v>
      </c>
      <c r="BT400" s="899">
        <f>IF(BN400=0,0,1)</f>
        <v>1</v>
      </c>
      <c r="BU400" s="899">
        <f>IF(BO400=0,0,1)</f>
        <v>1</v>
      </c>
      <c r="BV400" s="899">
        <f>PRODUCT(BQ400:BU400)</f>
        <v>1</v>
      </c>
      <c r="BW400" s="966">
        <f>ROUND(BO400,0)</f>
        <v>29929474</v>
      </c>
      <c r="BX400" s="901">
        <f>BO400-BW400</f>
        <v>0</v>
      </c>
      <c r="CA400" s="958" t="s">
        <v>1045</v>
      </c>
      <c r="CB400" s="1190" t="s">
        <v>729</v>
      </c>
      <c r="CC400" s="1179" t="s">
        <v>149</v>
      </c>
      <c r="CD400" s="1180">
        <v>1</v>
      </c>
      <c r="CE400" s="1015">
        <v>35747131</v>
      </c>
      <c r="CF400" s="1025">
        <f>ROUND(CD400*CE400,0)</f>
        <v>35747131</v>
      </c>
      <c r="CG400" s="1289"/>
      <c r="CH400" s="898">
        <f>IF(EXACT(VLOOKUP(CA400,OFERTA_0,2,FALSE),CB400),1,0)</f>
        <v>1</v>
      </c>
      <c r="CI400" s="898">
        <f>IF(EXACT(VLOOKUP(CA400,OFERTA_0,3,FALSE),CC400),1,0)</f>
        <v>1</v>
      </c>
      <c r="CJ400" s="899">
        <f>IF(EXACT(VLOOKUP(CA400,OFERTA_0,4,FALSE),CD400),1,0)</f>
        <v>1</v>
      </c>
      <c r="CK400" s="899">
        <f>IF(CE400=0,0,1)</f>
        <v>1</v>
      </c>
      <c r="CL400" s="899">
        <f>IF(CF400=0,0,1)</f>
        <v>1</v>
      </c>
      <c r="CM400" s="899">
        <f>PRODUCT(CH400:CL400)</f>
        <v>1</v>
      </c>
      <c r="CN400" s="966">
        <f>ROUND(CF400,0)</f>
        <v>35747131</v>
      </c>
      <c r="CO400" s="901">
        <f>CF400-CN400</f>
        <v>0</v>
      </c>
      <c r="CR400" s="958" t="s">
        <v>1045</v>
      </c>
      <c r="CS400" s="1190" t="s">
        <v>729</v>
      </c>
      <c r="CT400" s="1179" t="s">
        <v>149</v>
      </c>
      <c r="CU400" s="1180">
        <v>1</v>
      </c>
      <c r="CV400" s="1015">
        <v>18000000</v>
      </c>
      <c r="CW400" s="1025">
        <f>ROUND(CU400*CV400,0)</f>
        <v>18000000</v>
      </c>
      <c r="CX400" s="1289"/>
      <c r="CY400" s="898">
        <f>IF(EXACT(VLOOKUP(CR400,OFERTA_0,2,FALSE),CS400),1,0)</f>
        <v>1</v>
      </c>
      <c r="CZ400" s="898">
        <f>IF(EXACT(VLOOKUP(CR400,OFERTA_0,3,FALSE),CT400),1,0)</f>
        <v>1</v>
      </c>
      <c r="DA400" s="899">
        <f>IF(EXACT(VLOOKUP(CR400,OFERTA_0,4,FALSE),CU400),1,0)</f>
        <v>1</v>
      </c>
      <c r="DB400" s="899">
        <f>IF(CV400=0,0,1)</f>
        <v>1</v>
      </c>
      <c r="DC400" s="899">
        <f>IF(CW400=0,0,1)</f>
        <v>1</v>
      </c>
      <c r="DD400" s="899">
        <f>PRODUCT(CY400:DC400)</f>
        <v>1</v>
      </c>
      <c r="DE400" s="966">
        <f>ROUND(CW400,0)</f>
        <v>18000000</v>
      </c>
      <c r="DF400" s="901">
        <f>CW400-DE400</f>
        <v>0</v>
      </c>
      <c r="DI400" s="958" t="s">
        <v>1045</v>
      </c>
      <c r="DJ400" s="1190" t="s">
        <v>729</v>
      </c>
      <c r="DK400" s="1179" t="s">
        <v>149</v>
      </c>
      <c r="DL400" s="1180">
        <v>1</v>
      </c>
      <c r="DM400" s="1015">
        <v>40122828</v>
      </c>
      <c r="DN400" s="1025">
        <f>ROUND(DL400*DM400,0)</f>
        <v>40122828</v>
      </c>
      <c r="DO400" s="1289"/>
      <c r="DP400" s="898">
        <f>IF(EXACT(VLOOKUP(DI400,OFERTA_0,2,FALSE),DJ400),1,0)</f>
        <v>1</v>
      </c>
      <c r="DQ400" s="898">
        <f>IF(EXACT(VLOOKUP(DI400,OFERTA_0,3,FALSE),DK400),1,0)</f>
        <v>1</v>
      </c>
      <c r="DR400" s="899">
        <f>IF(EXACT(VLOOKUP(DI400,OFERTA_0,4,FALSE),DL400),1,0)</f>
        <v>1</v>
      </c>
      <c r="DS400" s="899">
        <f>IF(DM400=0,0,1)</f>
        <v>1</v>
      </c>
      <c r="DT400" s="899">
        <f>IF(DN400=0,0,1)</f>
        <v>1</v>
      </c>
      <c r="DU400" s="899">
        <f>PRODUCT(DP400:DT400)</f>
        <v>1</v>
      </c>
      <c r="DV400" s="966">
        <f>ROUND(DN400,0)</f>
        <v>40122828</v>
      </c>
      <c r="DW400" s="901">
        <f>DN400-DV400</f>
        <v>0</v>
      </c>
      <c r="DZ400" s="958" t="s">
        <v>1045</v>
      </c>
      <c r="EA400" s="1316" t="s">
        <v>729</v>
      </c>
      <c r="EB400" s="1179" t="s">
        <v>149</v>
      </c>
      <c r="EC400" s="1180">
        <v>1</v>
      </c>
      <c r="ED400" s="1015">
        <v>15500000</v>
      </c>
      <c r="EE400" s="1025">
        <f>ROUND(EC400*ED400,0)</f>
        <v>15500000</v>
      </c>
      <c r="EF400" s="1289"/>
      <c r="EG400" s="898">
        <f>IF(EXACT(VLOOKUP(DZ400,OFERTA_0,2,FALSE),EA400),1,0)</f>
        <v>1</v>
      </c>
      <c r="EH400" s="898">
        <f>IF(EXACT(VLOOKUP(DZ400,OFERTA_0,3,FALSE),EB400),1,0)</f>
        <v>1</v>
      </c>
      <c r="EI400" s="899">
        <f>IF(EXACT(VLOOKUP(DZ400,OFERTA_0,4,FALSE),EC400),1,0)</f>
        <v>1</v>
      </c>
      <c r="EJ400" s="899">
        <f>IF(ED400=0,0,1)</f>
        <v>1</v>
      </c>
      <c r="EK400" s="899">
        <f>IF(EE400=0,0,1)</f>
        <v>1</v>
      </c>
      <c r="EL400" s="899">
        <f>PRODUCT(EG400:EK400)</f>
        <v>1</v>
      </c>
      <c r="EM400" s="966">
        <f>ROUND(EE400,0)</f>
        <v>15500000</v>
      </c>
      <c r="EN400" s="901">
        <f>EE400-EM400</f>
        <v>0</v>
      </c>
      <c r="EQ400" s="958" t="s">
        <v>1045</v>
      </c>
      <c r="ER400" s="1190" t="s">
        <v>729</v>
      </c>
      <c r="ES400" s="1179" t="s">
        <v>149</v>
      </c>
      <c r="ET400" s="1180">
        <v>1</v>
      </c>
      <c r="EU400" s="1015">
        <v>36500000</v>
      </c>
      <c r="EV400" s="1025">
        <f>ROUND(ET400*EU400,0)</f>
        <v>36500000</v>
      </c>
      <c r="EW400" s="1289"/>
      <c r="EX400" s="898">
        <f>IF(EXACT(VLOOKUP(EQ400,OFERTA_0,2,FALSE),ER400),1,0)</f>
        <v>1</v>
      </c>
      <c r="EY400" s="898">
        <f>IF(EXACT(VLOOKUP(EQ400,OFERTA_0,3,FALSE),ES400),1,0)</f>
        <v>1</v>
      </c>
      <c r="EZ400" s="899">
        <f>IF(EXACT(VLOOKUP(EQ400,OFERTA_0,4,FALSE),ET400),1,0)</f>
        <v>1</v>
      </c>
      <c r="FA400" s="899">
        <f>IF(EU400=0,0,1)</f>
        <v>1</v>
      </c>
      <c r="FB400" s="899">
        <f>IF(EV400=0,0,1)</f>
        <v>1</v>
      </c>
      <c r="FC400" s="899">
        <f>PRODUCT(EX400:FB400)</f>
        <v>1</v>
      </c>
      <c r="FD400" s="966">
        <f>ROUND(EV400,0)</f>
        <v>36500000</v>
      </c>
      <c r="FE400" s="901">
        <f>EV400-FD400</f>
        <v>0</v>
      </c>
      <c r="FH400" s="958"/>
      <c r="FI400" s="1316"/>
      <c r="FJ400" s="1179"/>
      <c r="FK400" s="1180"/>
      <c r="FL400" s="1015"/>
      <c r="FM400" s="1025">
        <f>ROUND(FK400*FL400,0)</f>
        <v>0</v>
      </c>
      <c r="FN400" s="1289"/>
      <c r="FO400" s="898" t="e">
        <f>IF(EXACT(VLOOKUP(FH400,OFERTA_0,2,FALSE),FI400),1,0)</f>
        <v>#N/A</v>
      </c>
      <c r="FP400" s="898" t="e">
        <f>IF(EXACT(VLOOKUP(FH400,OFERTA_0,3,FALSE),FJ400),1,0)</f>
        <v>#N/A</v>
      </c>
      <c r="FQ400" s="899" t="e">
        <f>IF(EXACT(VLOOKUP(FH400,OFERTA_0,4,FALSE),FK400),1,0)</f>
        <v>#N/A</v>
      </c>
      <c r="FR400" s="899">
        <f>IF(FL400=0,0,1)</f>
        <v>0</v>
      </c>
      <c r="FS400" s="899">
        <f>IF(FM400=0,0,1)</f>
        <v>0</v>
      </c>
      <c r="FT400" s="899" t="e">
        <f>PRODUCT(FO400:FS400)</f>
        <v>#N/A</v>
      </c>
      <c r="FU400" s="966">
        <f>ROUND(FM400,0)</f>
        <v>0</v>
      </c>
      <c r="FV400" s="901">
        <f>FM400-FU400</f>
        <v>0</v>
      </c>
      <c r="FY400" s="958" t="s">
        <v>1045</v>
      </c>
      <c r="FZ400" s="1190" t="s">
        <v>729</v>
      </c>
      <c r="GA400" s="1179" t="s">
        <v>149</v>
      </c>
      <c r="GB400" s="1180">
        <v>1</v>
      </c>
      <c r="GC400" s="1017">
        <v>36701367</v>
      </c>
      <c r="GD400" s="1025">
        <f>ROUND(GB400*GC400,0)</f>
        <v>36701367</v>
      </c>
      <c r="GE400" s="1289"/>
      <c r="GF400" s="898">
        <f>IF(EXACT(VLOOKUP(FY400,OFERTA_0,2,FALSE),FZ400),1,0)</f>
        <v>1</v>
      </c>
      <c r="GG400" s="898">
        <f>IF(EXACT(VLOOKUP(FY400,OFERTA_0,3,FALSE),GA400),1,0)</f>
        <v>1</v>
      </c>
      <c r="GH400" s="899">
        <f>IF(EXACT(VLOOKUP(FY400,OFERTA_0,4,FALSE),GB400),1,0)</f>
        <v>1</v>
      </c>
      <c r="GI400" s="899">
        <f>IF(GC400=0,0,1)</f>
        <v>1</v>
      </c>
      <c r="GJ400" s="899">
        <f>IF(GD400=0,0,1)</f>
        <v>1</v>
      </c>
      <c r="GK400" s="899">
        <f>PRODUCT(GF400:GJ400)</f>
        <v>1</v>
      </c>
      <c r="GL400" s="966">
        <f>ROUND(GD400,0)</f>
        <v>36701367</v>
      </c>
      <c r="GM400" s="901">
        <f>GD400-GL400</f>
        <v>0</v>
      </c>
      <c r="GP400" s="958" t="s">
        <v>1045</v>
      </c>
      <c r="GQ400" s="1190" t="s">
        <v>729</v>
      </c>
      <c r="GR400" s="1179" t="s">
        <v>149</v>
      </c>
      <c r="GS400" s="1180">
        <v>1</v>
      </c>
      <c r="GT400" s="1015">
        <v>35970000</v>
      </c>
      <c r="GU400" s="1025">
        <f>ROUND(GS400*GT400,0)</f>
        <v>35970000</v>
      </c>
      <c r="GV400" s="1289"/>
      <c r="GW400" s="898">
        <f>IF(EXACT(VLOOKUP(GP400,OFERTA_0,2,FALSE),GQ400),1,0)</f>
        <v>1</v>
      </c>
      <c r="GX400" s="898">
        <f>IF(EXACT(VLOOKUP(GP400,OFERTA_0,3,FALSE),GR400),1,0)</f>
        <v>1</v>
      </c>
      <c r="GY400" s="899">
        <f>IF(EXACT(VLOOKUP(GP400,OFERTA_0,4,FALSE),GS400),1,0)</f>
        <v>1</v>
      </c>
      <c r="GZ400" s="899">
        <f>IF(GT400=0,0,1)</f>
        <v>1</v>
      </c>
      <c r="HA400" s="899">
        <f>IF(GU400=0,0,1)</f>
        <v>1</v>
      </c>
      <c r="HB400" s="899">
        <f>PRODUCT(GW400:HA400)</f>
        <v>1</v>
      </c>
      <c r="HC400" s="966">
        <f>ROUND(GU400,0)</f>
        <v>35970000</v>
      </c>
      <c r="HD400" s="901">
        <f>GU400-HC400</f>
        <v>0</v>
      </c>
      <c r="HG400" s="958" t="s">
        <v>1045</v>
      </c>
      <c r="HH400" s="1190" t="s">
        <v>729</v>
      </c>
      <c r="HI400" s="1179" t="s">
        <v>149</v>
      </c>
      <c r="HJ400" s="1180">
        <v>1</v>
      </c>
      <c r="HK400" s="1015">
        <v>20035056</v>
      </c>
      <c r="HL400" s="1025">
        <f>ROUND(HJ400*HK400,0)</f>
        <v>20035056</v>
      </c>
      <c r="HM400" s="1289"/>
      <c r="HN400" s="898">
        <f>IF(EXACT(VLOOKUP(HG400,OFERTA_0,2,FALSE),HH400),1,0)</f>
        <v>1</v>
      </c>
      <c r="HO400" s="898">
        <f>IF(EXACT(VLOOKUP(HG400,OFERTA_0,3,FALSE),HI400),1,0)</f>
        <v>1</v>
      </c>
      <c r="HP400" s="899">
        <f>IF(EXACT(VLOOKUP(HG400,OFERTA_0,4,FALSE),HJ400),1,0)</f>
        <v>1</v>
      </c>
      <c r="HQ400" s="899">
        <f>IF(HK400=0,0,1)</f>
        <v>1</v>
      </c>
      <c r="HR400" s="899">
        <f>IF(HL400=0,0,1)</f>
        <v>1</v>
      </c>
      <c r="HS400" s="899">
        <f>PRODUCT(HN400:HR400)</f>
        <v>1</v>
      </c>
      <c r="HT400" s="966">
        <f>ROUND(HL400,0)</f>
        <v>20035056</v>
      </c>
      <c r="HU400" s="901">
        <f>HL400-HT400</f>
        <v>0</v>
      </c>
      <c r="HX400" s="958" t="s">
        <v>1045</v>
      </c>
      <c r="HY400" s="1316" t="s">
        <v>729</v>
      </c>
      <c r="HZ400" s="1179" t="s">
        <v>149</v>
      </c>
      <c r="IA400" s="1180">
        <v>1</v>
      </c>
      <c r="IB400" s="1015">
        <v>21345321</v>
      </c>
      <c r="IC400" s="1025">
        <f>ROUND(IA400*IB400,0)</f>
        <v>21345321</v>
      </c>
      <c r="ID400" s="1289"/>
      <c r="IE400" s="898">
        <f>IF(EXACT(VLOOKUP(HX400,OFERTA_0,2,FALSE),HY400),1,0)</f>
        <v>1</v>
      </c>
      <c r="IF400" s="898">
        <f>IF(EXACT(VLOOKUP(HX400,OFERTA_0,3,FALSE),HZ400),1,0)</f>
        <v>1</v>
      </c>
      <c r="IG400" s="899">
        <f>IF(EXACT(VLOOKUP(HX400,OFERTA_0,4,FALSE),IA400),1,0)</f>
        <v>1</v>
      </c>
      <c r="IH400" s="899">
        <f>IF(IB400=0,0,1)</f>
        <v>1</v>
      </c>
      <c r="II400" s="899">
        <f>IF(IC400=0,0,1)</f>
        <v>1</v>
      </c>
      <c r="IJ400" s="899">
        <f>PRODUCT(IE400:II400)</f>
        <v>1</v>
      </c>
      <c r="IK400" s="966">
        <f>ROUND(IC400,0)</f>
        <v>21345321</v>
      </c>
      <c r="IL400" s="901">
        <f>IC400-IK400</f>
        <v>0</v>
      </c>
      <c r="IO400" s="958" t="s">
        <v>1045</v>
      </c>
      <c r="IP400" s="1190" t="s">
        <v>729</v>
      </c>
      <c r="IQ400" s="1179" t="s">
        <v>149</v>
      </c>
      <c r="IR400" s="1180">
        <v>1</v>
      </c>
      <c r="IS400" s="1015">
        <v>24600000</v>
      </c>
      <c r="IT400" s="1025">
        <f>ROUND(IR400*IS400,0)</f>
        <v>24600000</v>
      </c>
      <c r="IU400" s="1289"/>
      <c r="IV400" s="898">
        <f>IF(EXACT(VLOOKUP(IO400,OFERTA_0,2,FALSE),IP400),1,0)</f>
        <v>1</v>
      </c>
      <c r="IW400" s="898">
        <f>IF(EXACT(VLOOKUP(IO400,OFERTA_0,3,FALSE),IQ400),1,0)</f>
        <v>1</v>
      </c>
      <c r="IX400" s="899">
        <f>IF(EXACT(VLOOKUP(IO400,OFERTA_0,4,FALSE),IR400),1,0)</f>
        <v>1</v>
      </c>
      <c r="IY400" s="899">
        <f>IF(IS400=0,0,1)</f>
        <v>1</v>
      </c>
      <c r="IZ400" s="899">
        <f>IF(IT400=0,0,1)</f>
        <v>1</v>
      </c>
      <c r="JA400" s="899">
        <f>PRODUCT(IV400:IZ400)</f>
        <v>1</v>
      </c>
      <c r="JB400" s="966">
        <f>ROUND(IT400,0)</f>
        <v>24600000</v>
      </c>
      <c r="JC400" s="901">
        <f>IT400-JB400</f>
        <v>0</v>
      </c>
      <c r="JF400" s="958" t="s">
        <v>1045</v>
      </c>
      <c r="JG400" s="1316" t="s">
        <v>729</v>
      </c>
      <c r="JH400" s="1179" t="s">
        <v>149</v>
      </c>
      <c r="JI400" s="1180">
        <v>1</v>
      </c>
      <c r="JJ400" s="1015">
        <v>30900000</v>
      </c>
      <c r="JK400" s="1025">
        <f>ROUND(JI400*JJ400,0)</f>
        <v>30900000</v>
      </c>
      <c r="JL400" s="1289"/>
      <c r="JM400" s="898">
        <f>IF(EXACT(VLOOKUP(JF400,OFERTA_0,2,FALSE),JG400),1,0)</f>
        <v>1</v>
      </c>
      <c r="JN400" s="898">
        <f>IF(EXACT(VLOOKUP(JF400,OFERTA_0,3,FALSE),JH400),1,0)</f>
        <v>1</v>
      </c>
      <c r="JO400" s="899">
        <f>IF(EXACT(VLOOKUP(JF400,OFERTA_0,4,FALSE),JI400),1,0)</f>
        <v>1</v>
      </c>
      <c r="JP400" s="899">
        <f>IF(JJ400=0,0,1)</f>
        <v>1</v>
      </c>
      <c r="JQ400" s="899">
        <f>IF(JK400=0,0,1)</f>
        <v>1</v>
      </c>
      <c r="JR400" s="899">
        <f>PRODUCT(JM400:JQ400)</f>
        <v>1</v>
      </c>
      <c r="JS400" s="966">
        <f>ROUND(JK400,0)</f>
        <v>30900000</v>
      </c>
      <c r="JT400" s="901">
        <f>JK400-JS400</f>
        <v>0</v>
      </c>
      <c r="JW400" s="958" t="s">
        <v>1045</v>
      </c>
      <c r="JX400" s="1190" t="s">
        <v>729</v>
      </c>
      <c r="JY400" s="1179" t="s">
        <v>149</v>
      </c>
      <c r="JZ400" s="1180">
        <v>1</v>
      </c>
      <c r="KA400" s="1015">
        <v>46161920.036800005</v>
      </c>
      <c r="KB400" s="1025">
        <f>ROUND(JZ400*KA400,0)</f>
        <v>46161920</v>
      </c>
      <c r="KC400" s="1289"/>
      <c r="KD400" s="898">
        <f>IF(EXACT(VLOOKUP(JW400,OFERTA_0,2,FALSE),JX400),1,0)</f>
        <v>1</v>
      </c>
      <c r="KE400" s="898">
        <f>IF(EXACT(VLOOKUP(JW400,OFERTA_0,3,FALSE),JY400),1,0)</f>
        <v>1</v>
      </c>
      <c r="KF400" s="899">
        <f>IF(EXACT(VLOOKUP(JW400,OFERTA_0,4,FALSE),JZ400),1,0)</f>
        <v>1</v>
      </c>
      <c r="KG400" s="899">
        <f>IF(KA400=0,0,1)</f>
        <v>1</v>
      </c>
      <c r="KH400" s="899">
        <f>IF(KB400=0,0,1)</f>
        <v>1</v>
      </c>
      <c r="KI400" s="899">
        <f>PRODUCT(KD400:KH400)</f>
        <v>1</v>
      </c>
      <c r="KJ400" s="966">
        <f>ROUND(KB400,0)</f>
        <v>46161920</v>
      </c>
      <c r="KK400" s="901">
        <f>KB400-KJ400</f>
        <v>0</v>
      </c>
      <c r="KN400" s="958" t="s">
        <v>1045</v>
      </c>
      <c r="KO400" s="1190" t="s">
        <v>729</v>
      </c>
      <c r="KP400" s="1179" t="s">
        <v>149</v>
      </c>
      <c r="KQ400" s="1180">
        <v>1</v>
      </c>
      <c r="KR400" s="1015">
        <v>2425500</v>
      </c>
      <c r="KS400" s="1025">
        <f>ROUND(KQ400*KR400,0)</f>
        <v>2425500</v>
      </c>
      <c r="KT400" s="1289"/>
      <c r="KU400" s="898">
        <f>IF(EXACT(VLOOKUP(KN400,OFERTA_0,2,FALSE),KO400),1,0)</f>
        <v>1</v>
      </c>
      <c r="KV400" s="898">
        <f>IF(EXACT(VLOOKUP(KN400,OFERTA_0,3,FALSE),KP400),1,0)</f>
        <v>1</v>
      </c>
      <c r="KW400" s="899">
        <f>IF(EXACT(VLOOKUP(KN400,OFERTA_0,4,FALSE),KQ400),1,0)</f>
        <v>1</v>
      </c>
      <c r="KX400" s="899">
        <f>IF(KR400=0,0,1)</f>
        <v>1</v>
      </c>
      <c r="KY400" s="899">
        <f>IF(KS400=0,0,1)</f>
        <v>1</v>
      </c>
      <c r="KZ400" s="899">
        <f>PRODUCT(KU400:KY400)</f>
        <v>1</v>
      </c>
      <c r="LA400" s="966">
        <f>ROUND(KS400,0)</f>
        <v>2425500</v>
      </c>
      <c r="LB400" s="901">
        <f>KS400-LA400</f>
        <v>0</v>
      </c>
      <c r="LE400" s="958" t="s">
        <v>1045</v>
      </c>
      <c r="LF400" s="1316" t="s">
        <v>729</v>
      </c>
      <c r="LG400" s="1179" t="s">
        <v>149</v>
      </c>
      <c r="LH400" s="1180">
        <v>1</v>
      </c>
      <c r="LI400" s="1021">
        <v>14955000</v>
      </c>
      <c r="LJ400" s="1028">
        <f>ROUND(LH400*LI400,0)</f>
        <v>14955000</v>
      </c>
      <c r="LK400" s="1289"/>
      <c r="LL400" s="898">
        <f>IF(EXACT(VLOOKUP(LE400,OFERTA_0,2,FALSE),LF400),1,0)</f>
        <v>1</v>
      </c>
      <c r="LM400" s="898">
        <f>IF(EXACT(VLOOKUP(LE400,OFERTA_0,3,FALSE),LG400),1,0)</f>
        <v>1</v>
      </c>
      <c r="LN400" s="899">
        <f>IF(EXACT(VLOOKUP(LE400,OFERTA_0,4,FALSE),LH400),1,0)</f>
        <v>1</v>
      </c>
      <c r="LO400" s="899">
        <f>IF(LI400=0,0,1)</f>
        <v>1</v>
      </c>
      <c r="LP400" s="899">
        <f>IF(LJ400=0,0,1)</f>
        <v>1</v>
      </c>
      <c r="LQ400" s="899">
        <f>PRODUCT(LL400:LP400)</f>
        <v>1</v>
      </c>
      <c r="LR400" s="966">
        <f>ROUND(LJ400,0)</f>
        <v>14955000</v>
      </c>
      <c r="LS400" s="901">
        <f>LJ400-LR400</f>
        <v>0</v>
      </c>
      <c r="LV400" s="958" t="s">
        <v>1045</v>
      </c>
      <c r="LW400" s="1190" t="s">
        <v>729</v>
      </c>
      <c r="LX400" s="1179" t="s">
        <v>149</v>
      </c>
      <c r="LY400" s="1180">
        <v>1</v>
      </c>
      <c r="LZ400" s="1015">
        <v>5525000</v>
      </c>
      <c r="MA400" s="1025">
        <f>ROUND(LY400*LZ400,0)</f>
        <v>5525000</v>
      </c>
      <c r="MB400" s="1289"/>
      <c r="MC400" s="898">
        <f>IF(EXACT(VLOOKUP(LV400,OFERTA_0,2,FALSE),LW400),1,0)</f>
        <v>1</v>
      </c>
      <c r="MD400" s="898">
        <f>IF(EXACT(VLOOKUP(LV400,OFERTA_0,3,FALSE),LX400),1,0)</f>
        <v>1</v>
      </c>
      <c r="ME400" s="899">
        <f>IF(EXACT(VLOOKUP(LV400,OFERTA_0,4,FALSE),LY400),1,0)</f>
        <v>1</v>
      </c>
      <c r="MF400" s="899">
        <f>IF(LZ400=0,0,1)</f>
        <v>1</v>
      </c>
      <c r="MG400" s="899">
        <f>IF(MA400=0,0,1)</f>
        <v>1</v>
      </c>
      <c r="MH400" s="899">
        <f>PRODUCT(MC400:MG400)</f>
        <v>1</v>
      </c>
      <c r="MI400" s="966">
        <f>ROUND(MA400,0)</f>
        <v>5525000</v>
      </c>
      <c r="MJ400" s="901">
        <f>MA400-MI400</f>
        <v>0</v>
      </c>
      <c r="MM400" s="958" t="s">
        <v>1045</v>
      </c>
      <c r="MN400" s="1190" t="s">
        <v>729</v>
      </c>
      <c r="MO400" s="1179" t="s">
        <v>149</v>
      </c>
      <c r="MP400" s="1180">
        <v>1</v>
      </c>
      <c r="MQ400" s="1015">
        <v>14000000</v>
      </c>
      <c r="MR400" s="1025">
        <f>ROUND(MP400*MQ400,0)</f>
        <v>14000000</v>
      </c>
      <c r="MS400" s="1289"/>
      <c r="MT400" s="898">
        <f>IF(EXACT(VLOOKUP(MM400,OFERTA_0,2,FALSE),MN400),1,0)</f>
        <v>1</v>
      </c>
      <c r="MU400" s="898">
        <f>IF(EXACT(VLOOKUP(MM400,OFERTA_0,3,FALSE),MO400),1,0)</f>
        <v>1</v>
      </c>
      <c r="MV400" s="899">
        <f>IF(EXACT(VLOOKUP(MM400,OFERTA_0,4,FALSE),MP400),1,0)</f>
        <v>1</v>
      </c>
      <c r="MW400" s="899">
        <f>IF(MQ400=0,0,1)</f>
        <v>1</v>
      </c>
      <c r="MX400" s="899">
        <f>IF(MR400=0,0,1)</f>
        <v>1</v>
      </c>
      <c r="MY400" s="899">
        <f>PRODUCT(MT400:MX400)</f>
        <v>1</v>
      </c>
      <c r="MZ400" s="966">
        <f>ROUND(MR400,0)</f>
        <v>14000000</v>
      </c>
      <c r="NA400" s="901">
        <f>MR400-MZ400</f>
        <v>0</v>
      </c>
      <c r="ND400" s="975" t="s">
        <v>1045</v>
      </c>
      <c r="NE400" s="976" t="s">
        <v>729</v>
      </c>
      <c r="NF400" s="1175" t="s">
        <v>149</v>
      </c>
      <c r="NG400" s="1176">
        <v>1</v>
      </c>
      <c r="NH400" s="979">
        <v>9780175.3499999996</v>
      </c>
      <c r="NI400" s="980">
        <v>9780175</v>
      </c>
      <c r="NJ400" s="1289"/>
      <c r="NK400" s="898">
        <f>IF(EXACT(VLOOKUP(ND400,OFERTA_0,2,FALSE),NE400),1,0)</f>
        <v>1</v>
      </c>
      <c r="NL400" s="898">
        <f>IF(EXACT(VLOOKUP(ND400,OFERTA_0,3,FALSE),NF400),1,0)</f>
        <v>1</v>
      </c>
      <c r="NM400" s="899">
        <f>IF(EXACT(VLOOKUP(ND400,OFERTA_0,4,FALSE),NG400),1,0)</f>
        <v>1</v>
      </c>
      <c r="NN400" s="899">
        <f>IF(NH400=0,0,1)</f>
        <v>1</v>
      </c>
      <c r="NO400" s="899">
        <f>IF(NI400=0,0,1)</f>
        <v>1</v>
      </c>
      <c r="NP400" s="899">
        <f>PRODUCT(NK400:NO400)</f>
        <v>1</v>
      </c>
      <c r="NQ400" s="966">
        <f>ROUND(NI400,0)</f>
        <v>9780175</v>
      </c>
      <c r="NR400" s="901">
        <f>NI400-NQ400</f>
        <v>0</v>
      </c>
      <c r="NU400" s="981" t="s">
        <v>1045</v>
      </c>
      <c r="NV400" s="982" t="s">
        <v>729</v>
      </c>
      <c r="NW400" s="1177" t="s">
        <v>149</v>
      </c>
      <c r="NX400" s="1178">
        <v>1</v>
      </c>
      <c r="NY400" s="1022">
        <v>9878965</v>
      </c>
      <c r="NZ400" s="986">
        <f>ROUND(NX400*NY400,0)</f>
        <v>9878965</v>
      </c>
      <c r="OA400" s="1289"/>
      <c r="OB400" s="898">
        <f>IF(EXACT(VLOOKUP(NU400,OFERTA_0,2,FALSE),NV400),1,0)</f>
        <v>1</v>
      </c>
      <c r="OC400" s="898">
        <f>IF(EXACT(VLOOKUP(NU400,OFERTA_0,3,FALSE),NW400),1,0)</f>
        <v>1</v>
      </c>
      <c r="OD400" s="899">
        <f>IF(EXACT(VLOOKUP(NU400,OFERTA_0,4,FALSE),NX400),1,0)</f>
        <v>1</v>
      </c>
      <c r="OE400" s="899">
        <f>IF(NY400=0,0,1)</f>
        <v>1</v>
      </c>
      <c r="OF400" s="899">
        <f>IF(NZ400=0,0,1)</f>
        <v>1</v>
      </c>
      <c r="OG400" s="899">
        <f>PRODUCT(OB400:OF400)</f>
        <v>1</v>
      </c>
      <c r="OH400" s="966">
        <f>ROUND(NZ400,0)</f>
        <v>9878965</v>
      </c>
      <c r="OI400" s="901">
        <f>NZ400-OH400</f>
        <v>0</v>
      </c>
      <c r="OL400" s="958" t="s">
        <v>1045</v>
      </c>
      <c r="OM400" s="1190" t="s">
        <v>729</v>
      </c>
      <c r="ON400" s="1179" t="s">
        <v>149</v>
      </c>
      <c r="OO400" s="1180">
        <v>1</v>
      </c>
      <c r="OP400" s="1015">
        <v>38165400</v>
      </c>
      <c r="OQ400" s="1025">
        <f>ROUND(OO400*OP400,0)</f>
        <v>38165400</v>
      </c>
      <c r="OR400" s="1289"/>
      <c r="OS400" s="898">
        <f>IF(EXACT(VLOOKUP(OL400,OFERTA_0,2,FALSE),OM400),1,0)</f>
        <v>1</v>
      </c>
      <c r="OT400" s="898">
        <f>IF(EXACT(VLOOKUP(OL400,OFERTA_0,3,FALSE),ON400),1,0)</f>
        <v>1</v>
      </c>
      <c r="OU400" s="899">
        <f>IF(EXACT(VLOOKUP(OL400,OFERTA_0,4,FALSE),OO400),1,0)</f>
        <v>1</v>
      </c>
      <c r="OV400" s="899">
        <f>IF(OP400=0,0,1)</f>
        <v>1</v>
      </c>
      <c r="OW400" s="899">
        <f>IF(OQ400=0,0,1)</f>
        <v>1</v>
      </c>
      <c r="OX400" s="899">
        <f>PRODUCT(OS400:OW400)</f>
        <v>1</v>
      </c>
      <c r="OY400" s="966">
        <f>ROUND(OQ400,0)</f>
        <v>38165400</v>
      </c>
      <c r="OZ400" s="901">
        <f>OQ400-OY400</f>
        <v>0</v>
      </c>
      <c r="PC400" s="958" t="s">
        <v>1045</v>
      </c>
      <c r="PD400" s="1190" t="s">
        <v>729</v>
      </c>
      <c r="PE400" s="1179" t="s">
        <v>149</v>
      </c>
      <c r="PF400" s="1180">
        <v>1</v>
      </c>
      <c r="PG400" s="1023">
        <v>29575000</v>
      </c>
      <c r="PH400" s="1029">
        <v>29575000</v>
      </c>
      <c r="PI400" s="1289"/>
      <c r="PJ400" s="898">
        <f>IF(EXACT(VLOOKUP(PC400,OFERTA_0,2,FALSE),PD400),1,0)</f>
        <v>1</v>
      </c>
      <c r="PK400" s="898">
        <f>IF(EXACT(VLOOKUP(PC400,OFERTA_0,3,FALSE),PE400),1,0)</f>
        <v>1</v>
      </c>
      <c r="PL400" s="899">
        <f>IF(EXACT(VLOOKUP(PC400,OFERTA_0,4,FALSE),PF400),1,0)</f>
        <v>1</v>
      </c>
      <c r="PM400" s="899">
        <f>IF(PG400=0,0,1)</f>
        <v>1</v>
      </c>
      <c r="PN400" s="899">
        <f>IF(PH400=0,0,1)</f>
        <v>1</v>
      </c>
      <c r="PO400" s="899">
        <f>PRODUCT(PJ400:PN400)</f>
        <v>1</v>
      </c>
      <c r="PP400" s="966">
        <f>ROUND(PH400,0)</f>
        <v>29575000</v>
      </c>
      <c r="PQ400" s="901">
        <f>PH400-PP400</f>
        <v>0</v>
      </c>
      <c r="PT400" s="958" t="s">
        <v>1045</v>
      </c>
      <c r="PU400" s="1190" t="s">
        <v>729</v>
      </c>
      <c r="PV400" s="1179" t="s">
        <v>149</v>
      </c>
      <c r="PW400" s="1180">
        <v>1</v>
      </c>
      <c r="PX400" s="1015">
        <v>36250000</v>
      </c>
      <c r="PY400" s="1025">
        <f>ROUND(PW400*PX400,0)</f>
        <v>36250000</v>
      </c>
      <c r="PZ400" s="1289"/>
      <c r="QA400" s="898">
        <f>IF(EXACT(VLOOKUP(PT400,OFERTA_0,2,FALSE),PU400),1,0)</f>
        <v>1</v>
      </c>
      <c r="QB400" s="898">
        <f>IF(EXACT(VLOOKUP(PT400,OFERTA_0,3,FALSE),PV400),1,0)</f>
        <v>1</v>
      </c>
      <c r="QC400" s="899">
        <f>IF(EXACT(VLOOKUP(PT400,OFERTA_0,4,FALSE),PW400),1,0)</f>
        <v>1</v>
      </c>
      <c r="QD400" s="899">
        <f>IF(PX400=0,0,1)</f>
        <v>1</v>
      </c>
      <c r="QE400" s="899">
        <f>IF(PY400=0,0,1)</f>
        <v>1</v>
      </c>
      <c r="QF400" s="899">
        <f>PRODUCT(QA400:QE400)</f>
        <v>1</v>
      </c>
      <c r="QG400" s="966">
        <f>ROUND(PY400,0)</f>
        <v>36250000</v>
      </c>
      <c r="QH400" s="901">
        <f>PY400-QG400</f>
        <v>0</v>
      </c>
      <c r="QK400" s="958" t="s">
        <v>1045</v>
      </c>
      <c r="QL400" s="1316" t="s">
        <v>729</v>
      </c>
      <c r="QM400" s="1179" t="s">
        <v>149</v>
      </c>
      <c r="QN400" s="1180">
        <v>1</v>
      </c>
      <c r="QO400" s="1021">
        <v>15029774.999999998</v>
      </c>
      <c r="QP400" s="1028">
        <f>ROUND(QN400*QO400,0)</f>
        <v>15029775</v>
      </c>
      <c r="QQ400" s="1289"/>
      <c r="QR400" s="898">
        <f>IF(EXACT(VLOOKUP(QK400,OFERTA_0,2,FALSE),QL400),1,0)</f>
        <v>1</v>
      </c>
      <c r="QS400" s="898">
        <f>IF(EXACT(VLOOKUP(QK400,OFERTA_0,3,FALSE),QM400),1,0)</f>
        <v>1</v>
      </c>
      <c r="QT400" s="899">
        <f>IF(EXACT(VLOOKUP(QK400,OFERTA_0,4,FALSE),QN400),1,0)</f>
        <v>1</v>
      </c>
      <c r="QU400" s="899">
        <f>IF(QO400=0,0,1)</f>
        <v>1</v>
      </c>
      <c r="QV400" s="899">
        <f>IF(QP400=0,0,1)</f>
        <v>1</v>
      </c>
      <c r="QW400" s="899">
        <f>PRODUCT(QR400:QV400)</f>
        <v>1</v>
      </c>
      <c r="QX400" s="966">
        <f>ROUND(QP400,0)</f>
        <v>15029775</v>
      </c>
      <c r="QY400" s="901">
        <f>QP400-QX400</f>
        <v>0</v>
      </c>
      <c r="RB400" s="469"/>
      <c r="RC400" s="428"/>
      <c r="RD400" s="465"/>
      <c r="RE400" s="430"/>
      <c r="RF400" s="440"/>
      <c r="RG400" s="416"/>
      <c r="RH400" s="416"/>
      <c r="RI400" s="898" t="e">
        <f t="shared" si="6780"/>
        <v>#N/A</v>
      </c>
      <c r="RJ400" s="898" t="e">
        <f t="shared" si="6781"/>
        <v>#N/A</v>
      </c>
      <c r="RK400" s="899" t="e">
        <f t="shared" si="6782"/>
        <v>#N/A</v>
      </c>
      <c r="RL400" s="899">
        <f t="shared" si="6783"/>
        <v>0</v>
      </c>
      <c r="RM400" s="899">
        <f t="shared" si="6784"/>
        <v>0</v>
      </c>
      <c r="RN400" s="899" t="e">
        <f t="shared" si="6785"/>
        <v>#N/A</v>
      </c>
      <c r="RO400" s="966">
        <f t="shared" si="6786"/>
        <v>0</v>
      </c>
      <c r="RP400" s="901">
        <f t="shared" si="6787"/>
        <v>0</v>
      </c>
      <c r="RS400" s="469"/>
      <c r="RT400" s="428"/>
      <c r="RU400" s="465"/>
      <c r="RV400" s="430"/>
      <c r="RW400" s="440"/>
      <c r="RX400" s="416"/>
      <c r="RY400" s="416"/>
      <c r="RZ400" s="898" t="e">
        <f t="shared" si="6788"/>
        <v>#N/A</v>
      </c>
      <c r="SA400" s="898" t="e">
        <f t="shared" si="6789"/>
        <v>#N/A</v>
      </c>
      <c r="SB400" s="899" t="e">
        <f t="shared" si="6790"/>
        <v>#N/A</v>
      </c>
      <c r="SC400" s="899">
        <f t="shared" si="6791"/>
        <v>0</v>
      </c>
      <c r="SD400" s="899">
        <f t="shared" si="6792"/>
        <v>0</v>
      </c>
      <c r="SE400" s="899" t="e">
        <f t="shared" si="6793"/>
        <v>#N/A</v>
      </c>
      <c r="SF400" s="966">
        <f t="shared" si="6794"/>
        <v>0</v>
      </c>
      <c r="SG400" s="901">
        <f t="shared" si="6795"/>
        <v>0</v>
      </c>
      <c r="SJ400" s="469"/>
      <c r="SK400" s="428"/>
      <c r="SL400" s="465"/>
      <c r="SM400" s="430"/>
      <c r="SN400" s="440"/>
      <c r="SO400" s="416"/>
      <c r="SP400" s="416"/>
      <c r="SQ400" s="898" t="e">
        <f t="shared" si="6796"/>
        <v>#N/A</v>
      </c>
      <c r="SR400" s="898" t="e">
        <f t="shared" si="6797"/>
        <v>#N/A</v>
      </c>
      <c r="SS400" s="899" t="e">
        <f t="shared" si="6798"/>
        <v>#N/A</v>
      </c>
      <c r="ST400" s="899">
        <f t="shared" si="6799"/>
        <v>0</v>
      </c>
      <c r="SU400" s="899">
        <f t="shared" si="6800"/>
        <v>0</v>
      </c>
      <c r="SV400" s="899" t="e">
        <f t="shared" si="6801"/>
        <v>#N/A</v>
      </c>
      <c r="SW400" s="966">
        <f t="shared" si="6802"/>
        <v>0</v>
      </c>
      <c r="SX400" s="901">
        <f t="shared" si="6803"/>
        <v>0</v>
      </c>
    </row>
    <row r="401" spans="2:518" ht="33" customHeight="1" thickTop="1" thickBot="1">
      <c r="B401" s="911" t="s">
        <v>1046</v>
      </c>
      <c r="C401" s="912" t="s">
        <v>730</v>
      </c>
      <c r="D401" s="913"/>
      <c r="E401" s="914"/>
      <c r="F401" s="915"/>
      <c r="G401" s="916"/>
      <c r="H401" s="1170">
        <f>SUM(G402)</f>
        <v>0</v>
      </c>
      <c r="K401" s="911" t="s">
        <v>1046</v>
      </c>
      <c r="L401" s="912" t="s">
        <v>730</v>
      </c>
      <c r="M401" s="913"/>
      <c r="N401" s="914"/>
      <c r="O401" s="990"/>
      <c r="P401" s="916"/>
      <c r="Q401" s="1170"/>
      <c r="R401" s="898"/>
      <c r="S401" s="898"/>
      <c r="T401" s="934"/>
      <c r="U401" s="934"/>
      <c r="V401" s="934"/>
      <c r="W401" s="934"/>
      <c r="X401" s="1313"/>
      <c r="Y401" s="936"/>
      <c r="Z401" s="872"/>
      <c r="AA401" s="872"/>
      <c r="AB401" s="911" t="s">
        <v>1046</v>
      </c>
      <c r="AC401" s="912" t="s">
        <v>730</v>
      </c>
      <c r="AD401" s="913"/>
      <c r="AE401" s="914"/>
      <c r="AF401" s="915"/>
      <c r="AG401" s="916"/>
      <c r="AH401" s="1170"/>
      <c r="AI401" s="898"/>
      <c r="AJ401" s="898"/>
      <c r="AK401" s="934"/>
      <c r="AL401" s="934"/>
      <c r="AM401" s="934"/>
      <c r="AN401" s="934"/>
      <c r="AO401" s="1313"/>
      <c r="AP401" s="936"/>
      <c r="AQ401" s="872"/>
      <c r="AR401" s="872"/>
      <c r="AS401" s="911" t="s">
        <v>1046</v>
      </c>
      <c r="AT401" s="991" t="s">
        <v>730</v>
      </c>
      <c r="AU401" s="913"/>
      <c r="AV401" s="914"/>
      <c r="AW401" s="918"/>
      <c r="AX401" s="919"/>
      <c r="AY401" s="1170"/>
      <c r="AZ401" s="898"/>
      <c r="BA401" s="898"/>
      <c r="BB401" s="934"/>
      <c r="BC401" s="934"/>
      <c r="BD401" s="934"/>
      <c r="BE401" s="934"/>
      <c r="BF401" s="1313"/>
      <c r="BG401" s="936"/>
      <c r="BJ401" s="911" t="s">
        <v>1046</v>
      </c>
      <c r="BK401" s="912" t="s">
        <v>730</v>
      </c>
      <c r="BL401" s="913"/>
      <c r="BM401" s="914"/>
      <c r="BN401" s="915"/>
      <c r="BO401" s="916"/>
      <c r="BP401" s="1170"/>
      <c r="BQ401" s="898"/>
      <c r="BR401" s="898"/>
      <c r="BS401" s="934"/>
      <c r="BT401" s="934"/>
      <c r="BU401" s="934"/>
      <c r="BV401" s="934"/>
      <c r="BW401" s="1313"/>
      <c r="BX401" s="936"/>
      <c r="CA401" s="911" t="s">
        <v>1046</v>
      </c>
      <c r="CB401" s="912" t="s">
        <v>730</v>
      </c>
      <c r="CC401" s="913"/>
      <c r="CD401" s="914"/>
      <c r="CE401" s="915"/>
      <c r="CF401" s="916"/>
      <c r="CG401" s="1170"/>
      <c r="CH401" s="898"/>
      <c r="CI401" s="898"/>
      <c r="CJ401" s="934"/>
      <c r="CK401" s="934"/>
      <c r="CL401" s="934"/>
      <c r="CM401" s="934"/>
      <c r="CN401" s="1313"/>
      <c r="CO401" s="936"/>
      <c r="CR401" s="911" t="s">
        <v>1046</v>
      </c>
      <c r="CS401" s="912" t="s">
        <v>730</v>
      </c>
      <c r="CT401" s="913"/>
      <c r="CU401" s="914"/>
      <c r="CV401" s="915"/>
      <c r="CW401" s="916"/>
      <c r="CX401" s="1170"/>
      <c r="CY401" s="898"/>
      <c r="CZ401" s="898"/>
      <c r="DA401" s="934"/>
      <c r="DB401" s="934"/>
      <c r="DC401" s="934"/>
      <c r="DD401" s="934"/>
      <c r="DE401" s="1313"/>
      <c r="DF401" s="936"/>
      <c r="DI401" s="911" t="s">
        <v>1046</v>
      </c>
      <c r="DJ401" s="912" t="s">
        <v>730</v>
      </c>
      <c r="DK401" s="913"/>
      <c r="DL401" s="914"/>
      <c r="DM401" s="915"/>
      <c r="DN401" s="916"/>
      <c r="DO401" s="1170"/>
      <c r="DP401" s="898"/>
      <c r="DQ401" s="898"/>
      <c r="DR401" s="934"/>
      <c r="DS401" s="934"/>
      <c r="DT401" s="934"/>
      <c r="DU401" s="934"/>
      <c r="DV401" s="1313"/>
      <c r="DW401" s="936"/>
      <c r="DZ401" s="911" t="s">
        <v>1046</v>
      </c>
      <c r="EA401" s="912" t="s">
        <v>730</v>
      </c>
      <c r="EB401" s="913"/>
      <c r="EC401" s="914"/>
      <c r="ED401" s="915"/>
      <c r="EE401" s="916"/>
      <c r="EF401" s="1170"/>
      <c r="EG401" s="898"/>
      <c r="EH401" s="898"/>
      <c r="EI401" s="934"/>
      <c r="EJ401" s="934"/>
      <c r="EK401" s="934"/>
      <c r="EL401" s="934"/>
      <c r="EM401" s="1313"/>
      <c r="EN401" s="936"/>
      <c r="EQ401" s="911" t="s">
        <v>1046</v>
      </c>
      <c r="ER401" s="912" t="s">
        <v>730</v>
      </c>
      <c r="ES401" s="913"/>
      <c r="ET401" s="914"/>
      <c r="EU401" s="915"/>
      <c r="EV401" s="916"/>
      <c r="EW401" s="1170"/>
      <c r="EX401" s="898"/>
      <c r="EY401" s="898"/>
      <c r="EZ401" s="934"/>
      <c r="FA401" s="934"/>
      <c r="FB401" s="934"/>
      <c r="FC401" s="934"/>
      <c r="FD401" s="1313"/>
      <c r="FE401" s="936"/>
      <c r="FH401" s="911"/>
      <c r="FI401" s="912"/>
      <c r="FJ401" s="913"/>
      <c r="FK401" s="914"/>
      <c r="FL401" s="915"/>
      <c r="FM401" s="916"/>
      <c r="FN401" s="1170"/>
      <c r="FO401" s="898"/>
      <c r="FP401" s="898"/>
      <c r="FQ401" s="934"/>
      <c r="FR401" s="934"/>
      <c r="FS401" s="934"/>
      <c r="FT401" s="934"/>
      <c r="FU401" s="1313"/>
      <c r="FV401" s="936"/>
      <c r="FY401" s="911" t="s">
        <v>1046</v>
      </c>
      <c r="FZ401" s="912" t="s">
        <v>730</v>
      </c>
      <c r="GA401" s="913"/>
      <c r="GB401" s="914"/>
      <c r="GC401" s="914"/>
      <c r="GD401" s="916"/>
      <c r="GE401" s="1170"/>
      <c r="GF401" s="898"/>
      <c r="GG401" s="898"/>
      <c r="GH401" s="934"/>
      <c r="GI401" s="934"/>
      <c r="GJ401" s="934"/>
      <c r="GK401" s="934"/>
      <c r="GL401" s="1313"/>
      <c r="GM401" s="936"/>
      <c r="GP401" s="911" t="s">
        <v>1046</v>
      </c>
      <c r="GQ401" s="912" t="s">
        <v>730</v>
      </c>
      <c r="GR401" s="913"/>
      <c r="GS401" s="914"/>
      <c r="GT401" s="915"/>
      <c r="GU401" s="916"/>
      <c r="GV401" s="1170"/>
      <c r="GW401" s="898"/>
      <c r="GX401" s="898"/>
      <c r="GY401" s="934"/>
      <c r="GZ401" s="934"/>
      <c r="HA401" s="934"/>
      <c r="HB401" s="934"/>
      <c r="HC401" s="1313"/>
      <c r="HD401" s="936"/>
      <c r="HG401" s="911" t="s">
        <v>1046</v>
      </c>
      <c r="HH401" s="912" t="s">
        <v>730</v>
      </c>
      <c r="HI401" s="913"/>
      <c r="HJ401" s="914"/>
      <c r="HK401" s="915"/>
      <c r="HL401" s="916"/>
      <c r="HM401" s="1170"/>
      <c r="HN401" s="898"/>
      <c r="HO401" s="898"/>
      <c r="HP401" s="934"/>
      <c r="HQ401" s="934"/>
      <c r="HR401" s="934"/>
      <c r="HS401" s="934"/>
      <c r="HT401" s="1313"/>
      <c r="HU401" s="936"/>
      <c r="HX401" s="911" t="s">
        <v>1046</v>
      </c>
      <c r="HY401" s="912" t="s">
        <v>730</v>
      </c>
      <c r="HZ401" s="913"/>
      <c r="IA401" s="914"/>
      <c r="IB401" s="915"/>
      <c r="IC401" s="916"/>
      <c r="ID401" s="1170"/>
      <c r="IE401" s="898"/>
      <c r="IF401" s="898"/>
      <c r="IG401" s="934"/>
      <c r="IH401" s="934"/>
      <c r="II401" s="934"/>
      <c r="IJ401" s="934"/>
      <c r="IK401" s="1313"/>
      <c r="IL401" s="936"/>
      <c r="IO401" s="911" t="s">
        <v>1046</v>
      </c>
      <c r="IP401" s="912" t="s">
        <v>730</v>
      </c>
      <c r="IQ401" s="913"/>
      <c r="IR401" s="914"/>
      <c r="IS401" s="915"/>
      <c r="IT401" s="916"/>
      <c r="IU401" s="1170"/>
      <c r="IV401" s="898"/>
      <c r="IW401" s="898"/>
      <c r="IX401" s="934"/>
      <c r="IY401" s="934"/>
      <c r="IZ401" s="934"/>
      <c r="JA401" s="934"/>
      <c r="JB401" s="1313"/>
      <c r="JC401" s="936"/>
      <c r="JF401" s="911" t="s">
        <v>1046</v>
      </c>
      <c r="JG401" s="912" t="s">
        <v>730</v>
      </c>
      <c r="JH401" s="913"/>
      <c r="JI401" s="914"/>
      <c r="JJ401" s="915"/>
      <c r="JK401" s="916"/>
      <c r="JL401" s="1170"/>
      <c r="JM401" s="898"/>
      <c r="JN401" s="898"/>
      <c r="JO401" s="934"/>
      <c r="JP401" s="934"/>
      <c r="JQ401" s="934"/>
      <c r="JR401" s="934"/>
      <c r="JS401" s="1313"/>
      <c r="JT401" s="936"/>
      <c r="JW401" s="911" t="s">
        <v>1046</v>
      </c>
      <c r="JX401" s="912" t="s">
        <v>730</v>
      </c>
      <c r="JY401" s="913"/>
      <c r="JZ401" s="914"/>
      <c r="KA401" s="915"/>
      <c r="KB401" s="916"/>
      <c r="KC401" s="1170"/>
      <c r="KD401" s="898"/>
      <c r="KE401" s="898"/>
      <c r="KF401" s="934"/>
      <c r="KG401" s="934"/>
      <c r="KH401" s="934"/>
      <c r="KI401" s="934"/>
      <c r="KJ401" s="1313"/>
      <c r="KK401" s="936"/>
      <c r="KN401" s="911" t="s">
        <v>1046</v>
      </c>
      <c r="KO401" s="912" t="s">
        <v>730</v>
      </c>
      <c r="KP401" s="913"/>
      <c r="KQ401" s="914"/>
      <c r="KR401" s="915"/>
      <c r="KS401" s="916"/>
      <c r="KT401" s="1170"/>
      <c r="KU401" s="898"/>
      <c r="KV401" s="898"/>
      <c r="KW401" s="934"/>
      <c r="KX401" s="934"/>
      <c r="KY401" s="934"/>
      <c r="KZ401" s="934"/>
      <c r="LA401" s="1313"/>
      <c r="LB401" s="936"/>
      <c r="LE401" s="911" t="s">
        <v>1046</v>
      </c>
      <c r="LF401" s="912" t="s">
        <v>730</v>
      </c>
      <c r="LG401" s="913"/>
      <c r="LH401" s="914"/>
      <c r="LI401" s="992">
        <v>0</v>
      </c>
      <c r="LJ401" s="993"/>
      <c r="LK401" s="1170"/>
      <c r="LL401" s="898"/>
      <c r="LM401" s="898"/>
      <c r="LN401" s="934"/>
      <c r="LO401" s="934"/>
      <c r="LP401" s="934"/>
      <c r="LQ401" s="934"/>
      <c r="LR401" s="1313"/>
      <c r="LS401" s="936"/>
      <c r="LV401" s="911" t="s">
        <v>1046</v>
      </c>
      <c r="LW401" s="912" t="s">
        <v>730</v>
      </c>
      <c r="LX401" s="913"/>
      <c r="LY401" s="914"/>
      <c r="LZ401" s="915"/>
      <c r="MA401" s="916"/>
      <c r="MB401" s="1170"/>
      <c r="MC401" s="898"/>
      <c r="MD401" s="898"/>
      <c r="ME401" s="934"/>
      <c r="MF401" s="934"/>
      <c r="MG401" s="934"/>
      <c r="MH401" s="934"/>
      <c r="MI401" s="1313"/>
      <c r="MJ401" s="936"/>
      <c r="MM401" s="911" t="s">
        <v>1046</v>
      </c>
      <c r="MN401" s="912" t="s">
        <v>730</v>
      </c>
      <c r="MO401" s="913"/>
      <c r="MP401" s="914"/>
      <c r="MQ401" s="915"/>
      <c r="MR401" s="916"/>
      <c r="MS401" s="1170"/>
      <c r="MT401" s="898"/>
      <c r="MU401" s="898"/>
      <c r="MV401" s="934"/>
      <c r="MW401" s="934"/>
      <c r="MX401" s="934"/>
      <c r="MY401" s="934"/>
      <c r="MZ401" s="1313"/>
      <c r="NA401" s="936"/>
      <c r="ND401" s="994" t="s">
        <v>1046</v>
      </c>
      <c r="NE401" s="995" t="s">
        <v>730</v>
      </c>
      <c r="NF401" s="996"/>
      <c r="NG401" s="997"/>
      <c r="NH401" s="998"/>
      <c r="NI401" s="999"/>
      <c r="NJ401" s="1170"/>
      <c r="NK401" s="898"/>
      <c r="NL401" s="898"/>
      <c r="NM401" s="934"/>
      <c r="NN401" s="934"/>
      <c r="NO401" s="934"/>
      <c r="NP401" s="934"/>
      <c r="NQ401" s="1313"/>
      <c r="NR401" s="936"/>
      <c r="NU401" s="1000" t="s">
        <v>1046</v>
      </c>
      <c r="NV401" s="1001" t="s">
        <v>730</v>
      </c>
      <c r="NW401" s="1002"/>
      <c r="NX401" s="1003"/>
      <c r="NY401" s="1004"/>
      <c r="NZ401" s="1005"/>
      <c r="OA401" s="1170"/>
      <c r="OB401" s="898"/>
      <c r="OC401" s="898"/>
      <c r="OD401" s="934"/>
      <c r="OE401" s="934"/>
      <c r="OF401" s="934"/>
      <c r="OG401" s="934"/>
      <c r="OH401" s="1313"/>
      <c r="OI401" s="936"/>
      <c r="OL401" s="911" t="s">
        <v>1046</v>
      </c>
      <c r="OM401" s="912" t="s">
        <v>730</v>
      </c>
      <c r="ON401" s="913"/>
      <c r="OO401" s="914"/>
      <c r="OP401" s="915"/>
      <c r="OQ401" s="916"/>
      <c r="OR401" s="1170"/>
      <c r="OS401" s="898"/>
      <c r="OT401" s="898"/>
      <c r="OU401" s="934"/>
      <c r="OV401" s="934"/>
      <c r="OW401" s="934"/>
      <c r="OX401" s="934"/>
      <c r="OY401" s="1313"/>
      <c r="OZ401" s="936"/>
      <c r="PC401" s="911" t="s">
        <v>1046</v>
      </c>
      <c r="PD401" s="912" t="s">
        <v>730</v>
      </c>
      <c r="PE401" s="913"/>
      <c r="PF401" s="914"/>
      <c r="PG401" s="932"/>
      <c r="PH401" s="933"/>
      <c r="PI401" s="1170"/>
      <c r="PJ401" s="898"/>
      <c r="PK401" s="898"/>
      <c r="PL401" s="934"/>
      <c r="PM401" s="934"/>
      <c r="PN401" s="934"/>
      <c r="PO401" s="934"/>
      <c r="PP401" s="1313"/>
      <c r="PQ401" s="936"/>
      <c r="PT401" s="911" t="s">
        <v>1046</v>
      </c>
      <c r="PU401" s="912" t="s">
        <v>730</v>
      </c>
      <c r="PV401" s="913"/>
      <c r="PW401" s="914"/>
      <c r="PX401" s="915"/>
      <c r="PY401" s="916"/>
      <c r="PZ401" s="1170"/>
      <c r="QA401" s="898"/>
      <c r="QB401" s="898"/>
      <c r="QC401" s="934"/>
      <c r="QD401" s="934"/>
      <c r="QE401" s="934"/>
      <c r="QF401" s="934"/>
      <c r="QG401" s="1313"/>
      <c r="QH401" s="936"/>
      <c r="QK401" s="911" t="s">
        <v>1046</v>
      </c>
      <c r="QL401" s="912" t="s">
        <v>730</v>
      </c>
      <c r="QM401" s="913"/>
      <c r="QN401" s="914"/>
      <c r="QO401" s="992">
        <v>0</v>
      </c>
      <c r="QP401" s="993"/>
      <c r="QQ401" s="1170"/>
      <c r="QR401" s="898"/>
      <c r="QS401" s="898"/>
      <c r="QT401" s="934"/>
      <c r="QU401" s="934"/>
      <c r="QV401" s="934"/>
      <c r="QW401" s="934"/>
      <c r="QX401" s="1313"/>
      <c r="QY401" s="936"/>
      <c r="RB401" s="469"/>
      <c r="RC401" s="428"/>
      <c r="RD401" s="465"/>
      <c r="RE401" s="430"/>
      <c r="RF401" s="440"/>
      <c r="RG401" s="416"/>
      <c r="RH401" s="416"/>
      <c r="RI401" s="898" t="e">
        <f t="shared" si="6780"/>
        <v>#N/A</v>
      </c>
      <c r="RJ401" s="898" t="e">
        <f t="shared" si="6781"/>
        <v>#N/A</v>
      </c>
      <c r="RK401" s="899" t="e">
        <f t="shared" si="6782"/>
        <v>#N/A</v>
      </c>
      <c r="RL401" s="899">
        <f t="shared" si="6783"/>
        <v>0</v>
      </c>
      <c r="RM401" s="899">
        <f t="shared" si="6784"/>
        <v>0</v>
      </c>
      <c r="RN401" s="899" t="e">
        <f t="shared" si="6785"/>
        <v>#N/A</v>
      </c>
      <c r="RO401" s="966">
        <f t="shared" si="6786"/>
        <v>0</v>
      </c>
      <c r="RP401" s="901">
        <f t="shared" si="6787"/>
        <v>0</v>
      </c>
      <c r="RS401" s="469"/>
      <c r="RT401" s="428"/>
      <c r="RU401" s="465"/>
      <c r="RV401" s="430"/>
      <c r="RW401" s="440"/>
      <c r="RX401" s="416"/>
      <c r="RY401" s="416"/>
      <c r="RZ401" s="898" t="e">
        <f t="shared" si="6788"/>
        <v>#N/A</v>
      </c>
      <c r="SA401" s="898" t="e">
        <f t="shared" si="6789"/>
        <v>#N/A</v>
      </c>
      <c r="SB401" s="899" t="e">
        <f t="shared" si="6790"/>
        <v>#N/A</v>
      </c>
      <c r="SC401" s="899">
        <f t="shared" si="6791"/>
        <v>0</v>
      </c>
      <c r="SD401" s="899">
        <f t="shared" si="6792"/>
        <v>0</v>
      </c>
      <c r="SE401" s="899" t="e">
        <f t="shared" si="6793"/>
        <v>#N/A</v>
      </c>
      <c r="SF401" s="966">
        <f t="shared" si="6794"/>
        <v>0</v>
      </c>
      <c r="SG401" s="901">
        <f t="shared" si="6795"/>
        <v>0</v>
      </c>
      <c r="SJ401" s="469"/>
      <c r="SK401" s="428"/>
      <c r="SL401" s="465"/>
      <c r="SM401" s="430"/>
      <c r="SN401" s="440"/>
      <c r="SO401" s="416"/>
      <c r="SP401" s="416"/>
      <c r="SQ401" s="898" t="e">
        <f t="shared" si="6796"/>
        <v>#N/A</v>
      </c>
      <c r="SR401" s="898" t="e">
        <f t="shared" si="6797"/>
        <v>#N/A</v>
      </c>
      <c r="SS401" s="899" t="e">
        <f t="shared" si="6798"/>
        <v>#N/A</v>
      </c>
      <c r="ST401" s="899">
        <f t="shared" si="6799"/>
        <v>0</v>
      </c>
      <c r="SU401" s="899">
        <f t="shared" si="6800"/>
        <v>0</v>
      </c>
      <c r="SV401" s="899" t="e">
        <f t="shared" si="6801"/>
        <v>#N/A</v>
      </c>
      <c r="SW401" s="966">
        <f t="shared" si="6802"/>
        <v>0</v>
      </c>
      <c r="SX401" s="901">
        <f t="shared" si="6803"/>
        <v>0</v>
      </c>
    </row>
    <row r="402" spans="2:518" ht="75" customHeight="1" thickTop="1" thickBot="1">
      <c r="B402" s="958" t="s">
        <v>1047</v>
      </c>
      <c r="C402" s="1190" t="s">
        <v>731</v>
      </c>
      <c r="D402" s="1179" t="s">
        <v>148</v>
      </c>
      <c r="E402" s="1180">
        <v>6</v>
      </c>
      <c r="F402" s="1015"/>
      <c r="G402" s="1025">
        <f>ROUND(E402*F402,0)</f>
        <v>0</v>
      </c>
      <c r="H402" s="1289"/>
      <c r="K402" s="958" t="s">
        <v>1047</v>
      </c>
      <c r="L402" s="1190" t="s">
        <v>731</v>
      </c>
      <c r="M402" s="1179" t="s">
        <v>148</v>
      </c>
      <c r="N402" s="1180">
        <v>6</v>
      </c>
      <c r="O402" s="1017">
        <v>21544</v>
      </c>
      <c r="P402" s="1025">
        <f>ROUND(N402*O402,0)</f>
        <v>129264</v>
      </c>
      <c r="Q402" s="1289"/>
      <c r="R402" s="898">
        <f>IF(EXACT(VLOOKUP(K402,OFERTA_0,2,FALSE),L402),1,0)</f>
        <v>1</v>
      </c>
      <c r="S402" s="898">
        <f>IF(EXACT(VLOOKUP(K402,OFERTA_0,3,FALSE),M402),1,0)</f>
        <v>1</v>
      </c>
      <c r="T402" s="899">
        <f>IF(EXACT(VLOOKUP(K402,OFERTA_0,4,FALSE),N402),1,0)</f>
        <v>1</v>
      </c>
      <c r="U402" s="899">
        <f>IF(O402=0,0,1)</f>
        <v>1</v>
      </c>
      <c r="V402" s="899">
        <f>IF(P402=0,0,1)</f>
        <v>1</v>
      </c>
      <c r="W402" s="899">
        <f>PRODUCT(R402:V402)</f>
        <v>1</v>
      </c>
      <c r="X402" s="966">
        <f>ROUND(P402,0)</f>
        <v>129264</v>
      </c>
      <c r="Y402" s="901">
        <f>P402-X402</f>
        <v>0</v>
      </c>
      <c r="Z402" s="872"/>
      <c r="AA402" s="872"/>
      <c r="AB402" s="958" t="s">
        <v>1047</v>
      </c>
      <c r="AC402" s="1190" t="s">
        <v>731</v>
      </c>
      <c r="AD402" s="1179" t="s">
        <v>148</v>
      </c>
      <c r="AE402" s="1180">
        <v>6</v>
      </c>
      <c r="AF402" s="1015">
        <v>45000</v>
      </c>
      <c r="AG402" s="1025">
        <f>ROUND(AE402*AF402,0)</f>
        <v>270000</v>
      </c>
      <c r="AH402" s="1289"/>
      <c r="AI402" s="898">
        <f>IF(EXACT(VLOOKUP(AB402,OFERTA_0,2,FALSE),AC402),1,0)</f>
        <v>1</v>
      </c>
      <c r="AJ402" s="898">
        <f>IF(EXACT(VLOOKUP(AB402,OFERTA_0,3,FALSE),AD402),1,0)</f>
        <v>1</v>
      </c>
      <c r="AK402" s="899">
        <f>IF(EXACT(VLOOKUP(AB402,OFERTA_0,4,FALSE),AE402),1,0)</f>
        <v>1</v>
      </c>
      <c r="AL402" s="899">
        <f>IF(AF402=0,0,1)</f>
        <v>1</v>
      </c>
      <c r="AM402" s="899">
        <f>IF(AG402=0,0,1)</f>
        <v>1</v>
      </c>
      <c r="AN402" s="899">
        <f>PRODUCT(AI402:AM402)</f>
        <v>1</v>
      </c>
      <c r="AO402" s="966">
        <f>ROUND(AG402,0)</f>
        <v>270000</v>
      </c>
      <c r="AP402" s="901">
        <f>AG402-AO402</f>
        <v>0</v>
      </c>
      <c r="AQ402" s="872"/>
      <c r="AR402" s="872"/>
      <c r="AS402" s="958" t="s">
        <v>1047</v>
      </c>
      <c r="AT402" s="1191" t="s">
        <v>731</v>
      </c>
      <c r="AU402" s="1179" t="s">
        <v>148</v>
      </c>
      <c r="AV402" s="1180">
        <v>6</v>
      </c>
      <c r="AW402" s="1314">
        <v>18600</v>
      </c>
      <c r="AX402" s="1315">
        <f>ROUND(AV402*AW402,0)</f>
        <v>111600</v>
      </c>
      <c r="AY402" s="1289"/>
      <c r="AZ402" s="898">
        <f>IF(EXACT(VLOOKUP(AS402,OFERTA_0,2,FALSE),AT402),1,0)</f>
        <v>1</v>
      </c>
      <c r="BA402" s="898">
        <f>IF(EXACT(VLOOKUP(AS402,OFERTA_0,3,FALSE),AU402),1,0)</f>
        <v>1</v>
      </c>
      <c r="BB402" s="899">
        <f>IF(EXACT(VLOOKUP(AS402,OFERTA_0,4,FALSE),AV402),1,0)</f>
        <v>1</v>
      </c>
      <c r="BC402" s="899">
        <f>IF(AW402=0,0,1)</f>
        <v>1</v>
      </c>
      <c r="BD402" s="899">
        <f>IF(AX402=0,0,1)</f>
        <v>1</v>
      </c>
      <c r="BE402" s="899">
        <f>PRODUCT(AZ402:BD402)</f>
        <v>1</v>
      </c>
      <c r="BF402" s="966">
        <f>ROUND(AX402,0)</f>
        <v>111600</v>
      </c>
      <c r="BG402" s="901">
        <f>AX402-BF402</f>
        <v>0</v>
      </c>
      <c r="BJ402" s="958" t="s">
        <v>1047</v>
      </c>
      <c r="BK402" s="1190" t="s">
        <v>731</v>
      </c>
      <c r="BL402" s="1179" t="s">
        <v>148</v>
      </c>
      <c r="BM402" s="1180">
        <v>6</v>
      </c>
      <c r="BN402" s="1015">
        <v>36260</v>
      </c>
      <c r="BO402" s="1025">
        <f>ROUND(BM402*BN402,0)</f>
        <v>217560</v>
      </c>
      <c r="BP402" s="1289"/>
      <c r="BQ402" s="898">
        <f>IF(EXACT(VLOOKUP(BJ402,OFERTA_0,2,FALSE),BK402),1,0)</f>
        <v>1</v>
      </c>
      <c r="BR402" s="898">
        <f>IF(EXACT(VLOOKUP(BJ402,OFERTA_0,3,FALSE),BL402),1,0)</f>
        <v>1</v>
      </c>
      <c r="BS402" s="899">
        <f>IF(EXACT(VLOOKUP(BJ402,OFERTA_0,4,FALSE),BM402),1,0)</f>
        <v>1</v>
      </c>
      <c r="BT402" s="899">
        <f>IF(BN402=0,0,1)</f>
        <v>1</v>
      </c>
      <c r="BU402" s="899">
        <f>IF(BO402=0,0,1)</f>
        <v>1</v>
      </c>
      <c r="BV402" s="899">
        <f>PRODUCT(BQ402:BU402)</f>
        <v>1</v>
      </c>
      <c r="BW402" s="966">
        <f>ROUND(BO402,0)</f>
        <v>217560</v>
      </c>
      <c r="BX402" s="901">
        <f>BO402-BW402</f>
        <v>0</v>
      </c>
      <c r="CA402" s="958" t="s">
        <v>1047</v>
      </c>
      <c r="CB402" s="1190" t="s">
        <v>731</v>
      </c>
      <c r="CC402" s="1179" t="s">
        <v>148</v>
      </c>
      <c r="CD402" s="1180">
        <v>6</v>
      </c>
      <c r="CE402" s="1015">
        <v>20983</v>
      </c>
      <c r="CF402" s="1025">
        <f>ROUND(CD402*CE402,0)</f>
        <v>125898</v>
      </c>
      <c r="CG402" s="1289"/>
      <c r="CH402" s="898">
        <f>IF(EXACT(VLOOKUP(CA402,OFERTA_0,2,FALSE),CB402),1,0)</f>
        <v>1</v>
      </c>
      <c r="CI402" s="898">
        <f>IF(EXACT(VLOOKUP(CA402,OFERTA_0,3,FALSE),CC402),1,0)</f>
        <v>1</v>
      </c>
      <c r="CJ402" s="899">
        <f>IF(EXACT(VLOOKUP(CA402,OFERTA_0,4,FALSE),CD402),1,0)</f>
        <v>1</v>
      </c>
      <c r="CK402" s="899">
        <f>IF(CE402=0,0,1)</f>
        <v>1</v>
      </c>
      <c r="CL402" s="899">
        <f>IF(CF402=0,0,1)</f>
        <v>1</v>
      </c>
      <c r="CM402" s="899">
        <f>PRODUCT(CH402:CL402)</f>
        <v>1</v>
      </c>
      <c r="CN402" s="966">
        <f>ROUND(CF402,0)</f>
        <v>125898</v>
      </c>
      <c r="CO402" s="901">
        <f>CF402-CN402</f>
        <v>0</v>
      </c>
      <c r="CR402" s="958" t="s">
        <v>1047</v>
      </c>
      <c r="CS402" s="1190" t="s">
        <v>731</v>
      </c>
      <c r="CT402" s="1179" t="s">
        <v>148</v>
      </c>
      <c r="CU402" s="1180">
        <v>6</v>
      </c>
      <c r="CV402" s="1015">
        <v>38900</v>
      </c>
      <c r="CW402" s="1025">
        <f>ROUND(CU402*CV402,0)</f>
        <v>233400</v>
      </c>
      <c r="CX402" s="1289"/>
      <c r="CY402" s="898">
        <f>IF(EXACT(VLOOKUP(CR402,OFERTA_0,2,FALSE),CS402),1,0)</f>
        <v>1</v>
      </c>
      <c r="CZ402" s="898">
        <f>IF(EXACT(VLOOKUP(CR402,OFERTA_0,3,FALSE),CT402),1,0)</f>
        <v>1</v>
      </c>
      <c r="DA402" s="899">
        <f>IF(EXACT(VLOOKUP(CR402,OFERTA_0,4,FALSE),CU402),1,0)</f>
        <v>1</v>
      </c>
      <c r="DB402" s="899">
        <f>IF(CV402=0,0,1)</f>
        <v>1</v>
      </c>
      <c r="DC402" s="899">
        <f>IF(CW402=0,0,1)</f>
        <v>1</v>
      </c>
      <c r="DD402" s="899">
        <f>PRODUCT(CY402:DC402)</f>
        <v>1</v>
      </c>
      <c r="DE402" s="966">
        <f>ROUND(CW402,0)</f>
        <v>233400</v>
      </c>
      <c r="DF402" s="901">
        <f>CW402-DE402</f>
        <v>0</v>
      </c>
      <c r="DI402" s="958" t="s">
        <v>1047</v>
      </c>
      <c r="DJ402" s="1190" t="s">
        <v>731</v>
      </c>
      <c r="DK402" s="1179" t="s">
        <v>148</v>
      </c>
      <c r="DL402" s="1180">
        <v>6</v>
      </c>
      <c r="DM402" s="1015">
        <v>11948</v>
      </c>
      <c r="DN402" s="1025">
        <f>ROUND(DL402*DM402,0)</f>
        <v>71688</v>
      </c>
      <c r="DO402" s="1289"/>
      <c r="DP402" s="898">
        <f>IF(EXACT(VLOOKUP(DI402,OFERTA_0,2,FALSE),DJ402),1,0)</f>
        <v>1</v>
      </c>
      <c r="DQ402" s="898">
        <f>IF(EXACT(VLOOKUP(DI402,OFERTA_0,3,FALSE),DK402),1,0)</f>
        <v>1</v>
      </c>
      <c r="DR402" s="899">
        <f>IF(EXACT(VLOOKUP(DI402,OFERTA_0,4,FALSE),DL402),1,0)</f>
        <v>1</v>
      </c>
      <c r="DS402" s="899">
        <f>IF(DM402=0,0,1)</f>
        <v>1</v>
      </c>
      <c r="DT402" s="899">
        <f>IF(DN402=0,0,1)</f>
        <v>1</v>
      </c>
      <c r="DU402" s="899">
        <f>PRODUCT(DP402:DT402)</f>
        <v>1</v>
      </c>
      <c r="DV402" s="966">
        <f>ROUND(DN402,0)</f>
        <v>71688</v>
      </c>
      <c r="DW402" s="901">
        <f>DN402-DV402</f>
        <v>0</v>
      </c>
      <c r="DZ402" s="958" t="s">
        <v>1047</v>
      </c>
      <c r="EA402" s="1190" t="s">
        <v>731</v>
      </c>
      <c r="EB402" s="1179" t="s">
        <v>148</v>
      </c>
      <c r="EC402" s="1180">
        <v>6</v>
      </c>
      <c r="ED402" s="1015">
        <v>16500</v>
      </c>
      <c r="EE402" s="1025">
        <f>ROUND(EC402*ED402,0)</f>
        <v>99000</v>
      </c>
      <c r="EF402" s="1289"/>
      <c r="EG402" s="898">
        <f>IF(EXACT(VLOOKUP(DZ402,OFERTA_0,2,FALSE),EA402),1,0)</f>
        <v>1</v>
      </c>
      <c r="EH402" s="898">
        <f>IF(EXACT(VLOOKUP(DZ402,OFERTA_0,3,FALSE),EB402),1,0)</f>
        <v>1</v>
      </c>
      <c r="EI402" s="899">
        <f>IF(EXACT(VLOOKUP(DZ402,OFERTA_0,4,FALSE),EC402),1,0)</f>
        <v>1</v>
      </c>
      <c r="EJ402" s="899">
        <f>IF(ED402=0,0,1)</f>
        <v>1</v>
      </c>
      <c r="EK402" s="899">
        <f>IF(EE402=0,0,1)</f>
        <v>1</v>
      </c>
      <c r="EL402" s="899">
        <f>PRODUCT(EG402:EK402)</f>
        <v>1</v>
      </c>
      <c r="EM402" s="966">
        <f>ROUND(EE402,0)</f>
        <v>99000</v>
      </c>
      <c r="EN402" s="901">
        <f>EE402-EM402</f>
        <v>0</v>
      </c>
      <c r="EQ402" s="958" t="s">
        <v>1047</v>
      </c>
      <c r="ER402" s="1190" t="s">
        <v>731</v>
      </c>
      <c r="ES402" s="1179" t="s">
        <v>148</v>
      </c>
      <c r="ET402" s="1180">
        <v>6</v>
      </c>
      <c r="EU402" s="1015">
        <v>21000</v>
      </c>
      <c r="EV402" s="1025">
        <f>ROUND(ET402*EU402,0)</f>
        <v>126000</v>
      </c>
      <c r="EW402" s="1289"/>
      <c r="EX402" s="898">
        <f>IF(EXACT(VLOOKUP(EQ402,OFERTA_0,2,FALSE),ER402),1,0)</f>
        <v>1</v>
      </c>
      <c r="EY402" s="898">
        <f>IF(EXACT(VLOOKUP(EQ402,OFERTA_0,3,FALSE),ES402),1,0)</f>
        <v>1</v>
      </c>
      <c r="EZ402" s="899">
        <f>IF(EXACT(VLOOKUP(EQ402,OFERTA_0,4,FALSE),ET402),1,0)</f>
        <v>1</v>
      </c>
      <c r="FA402" s="899">
        <f>IF(EU402=0,0,1)</f>
        <v>1</v>
      </c>
      <c r="FB402" s="899">
        <f>IF(EV402=0,0,1)</f>
        <v>1</v>
      </c>
      <c r="FC402" s="899">
        <f>PRODUCT(EX402:FB402)</f>
        <v>1</v>
      </c>
      <c r="FD402" s="966">
        <f>ROUND(EV402,0)</f>
        <v>126000</v>
      </c>
      <c r="FE402" s="901">
        <f>EV402-FD402</f>
        <v>0</v>
      </c>
      <c r="FH402" s="958"/>
      <c r="FI402" s="1190"/>
      <c r="FJ402" s="1179"/>
      <c r="FK402" s="1180"/>
      <c r="FL402" s="1015"/>
      <c r="FM402" s="1025">
        <f>ROUND(FK402*FL402,0)</f>
        <v>0</v>
      </c>
      <c r="FN402" s="1289"/>
      <c r="FO402" s="898" t="e">
        <f>IF(EXACT(VLOOKUP(FH402,OFERTA_0,2,FALSE),FI402),1,0)</f>
        <v>#N/A</v>
      </c>
      <c r="FP402" s="898" t="e">
        <f>IF(EXACT(VLOOKUP(FH402,OFERTA_0,3,FALSE),FJ402),1,0)</f>
        <v>#N/A</v>
      </c>
      <c r="FQ402" s="899" t="e">
        <f>IF(EXACT(VLOOKUP(FH402,OFERTA_0,4,FALSE),FK402),1,0)</f>
        <v>#N/A</v>
      </c>
      <c r="FR402" s="899">
        <f>IF(FL402=0,0,1)</f>
        <v>0</v>
      </c>
      <c r="FS402" s="899">
        <f>IF(FM402=0,0,1)</f>
        <v>0</v>
      </c>
      <c r="FT402" s="899" t="e">
        <f>PRODUCT(FO402:FS402)</f>
        <v>#N/A</v>
      </c>
      <c r="FU402" s="966">
        <f>ROUND(FM402,0)</f>
        <v>0</v>
      </c>
      <c r="FV402" s="901">
        <f>FM402-FU402</f>
        <v>0</v>
      </c>
      <c r="FY402" s="958" t="s">
        <v>1047</v>
      </c>
      <c r="FZ402" s="1190" t="s">
        <v>731</v>
      </c>
      <c r="GA402" s="1179" t="s">
        <v>148</v>
      </c>
      <c r="GB402" s="1180">
        <v>6</v>
      </c>
      <c r="GC402" s="1017">
        <v>21544</v>
      </c>
      <c r="GD402" s="1025">
        <f>ROUND(GB402*GC402,0)</f>
        <v>129264</v>
      </c>
      <c r="GE402" s="1289"/>
      <c r="GF402" s="898">
        <f>IF(EXACT(VLOOKUP(FY402,OFERTA_0,2,FALSE),FZ402),1,0)</f>
        <v>1</v>
      </c>
      <c r="GG402" s="898">
        <f>IF(EXACT(VLOOKUP(FY402,OFERTA_0,3,FALSE),GA402),1,0)</f>
        <v>1</v>
      </c>
      <c r="GH402" s="899">
        <f>IF(EXACT(VLOOKUP(FY402,OFERTA_0,4,FALSE),GB402),1,0)</f>
        <v>1</v>
      </c>
      <c r="GI402" s="899">
        <f>IF(GC402=0,0,1)</f>
        <v>1</v>
      </c>
      <c r="GJ402" s="899">
        <f>IF(GD402=0,0,1)</f>
        <v>1</v>
      </c>
      <c r="GK402" s="899">
        <f>PRODUCT(GF402:GJ402)</f>
        <v>1</v>
      </c>
      <c r="GL402" s="966">
        <f>ROUND(GD402,0)</f>
        <v>129264</v>
      </c>
      <c r="GM402" s="901">
        <f>GD402-GL402</f>
        <v>0</v>
      </c>
      <c r="GP402" s="958" t="s">
        <v>1047</v>
      </c>
      <c r="GQ402" s="1190" t="s">
        <v>731</v>
      </c>
      <c r="GR402" s="1179" t="s">
        <v>148</v>
      </c>
      <c r="GS402" s="1180">
        <v>6</v>
      </c>
      <c r="GT402" s="1015">
        <v>21100</v>
      </c>
      <c r="GU402" s="1025">
        <f>ROUND(GS402*GT402,0)</f>
        <v>126600</v>
      </c>
      <c r="GV402" s="1289"/>
      <c r="GW402" s="898">
        <f>IF(EXACT(VLOOKUP(GP402,OFERTA_0,2,FALSE),GQ402),1,0)</f>
        <v>1</v>
      </c>
      <c r="GX402" s="898">
        <f>IF(EXACT(VLOOKUP(GP402,OFERTA_0,3,FALSE),GR402),1,0)</f>
        <v>1</v>
      </c>
      <c r="GY402" s="899">
        <f>IF(EXACT(VLOOKUP(GP402,OFERTA_0,4,FALSE),GS402),1,0)</f>
        <v>1</v>
      </c>
      <c r="GZ402" s="899">
        <f>IF(GT402=0,0,1)</f>
        <v>1</v>
      </c>
      <c r="HA402" s="899">
        <f>IF(GU402=0,0,1)</f>
        <v>1</v>
      </c>
      <c r="HB402" s="899">
        <f>PRODUCT(GW402:HA402)</f>
        <v>1</v>
      </c>
      <c r="HC402" s="966">
        <f>ROUND(GU402,0)</f>
        <v>126600</v>
      </c>
      <c r="HD402" s="901">
        <f>GU402-HC402</f>
        <v>0</v>
      </c>
      <c r="HG402" s="958" t="s">
        <v>1047</v>
      </c>
      <c r="HH402" s="1190" t="s">
        <v>731</v>
      </c>
      <c r="HI402" s="1179" t="s">
        <v>148</v>
      </c>
      <c r="HJ402" s="1180">
        <v>6</v>
      </c>
      <c r="HK402" s="1015">
        <v>50570</v>
      </c>
      <c r="HL402" s="1025">
        <f>ROUND(HJ402*HK402,0)</f>
        <v>303420</v>
      </c>
      <c r="HM402" s="1289"/>
      <c r="HN402" s="898">
        <f>IF(EXACT(VLOOKUP(HG402,OFERTA_0,2,FALSE),HH402),1,0)</f>
        <v>1</v>
      </c>
      <c r="HO402" s="898">
        <f>IF(EXACT(VLOOKUP(HG402,OFERTA_0,3,FALSE),HI402),1,0)</f>
        <v>1</v>
      </c>
      <c r="HP402" s="899">
        <f>IF(EXACT(VLOOKUP(HG402,OFERTA_0,4,FALSE),HJ402),1,0)</f>
        <v>1</v>
      </c>
      <c r="HQ402" s="899">
        <f>IF(HK402=0,0,1)</f>
        <v>1</v>
      </c>
      <c r="HR402" s="899">
        <f>IF(HL402=0,0,1)</f>
        <v>1</v>
      </c>
      <c r="HS402" s="899">
        <f>PRODUCT(HN402:HR402)</f>
        <v>1</v>
      </c>
      <c r="HT402" s="966">
        <f>ROUND(HL402,0)</f>
        <v>303420</v>
      </c>
      <c r="HU402" s="901">
        <f>HL402-HT402</f>
        <v>0</v>
      </c>
      <c r="HX402" s="958" t="s">
        <v>1047</v>
      </c>
      <c r="HY402" s="1190" t="s">
        <v>731</v>
      </c>
      <c r="HZ402" s="1179" t="s">
        <v>148</v>
      </c>
      <c r="IA402" s="1180">
        <v>6</v>
      </c>
      <c r="IB402" s="1015">
        <v>12000</v>
      </c>
      <c r="IC402" s="1025">
        <f>ROUND(IA402*IB402,0)</f>
        <v>72000</v>
      </c>
      <c r="ID402" s="1289"/>
      <c r="IE402" s="898">
        <f>IF(EXACT(VLOOKUP(HX402,OFERTA_0,2,FALSE),HY402),1,0)</f>
        <v>1</v>
      </c>
      <c r="IF402" s="898">
        <f>IF(EXACT(VLOOKUP(HX402,OFERTA_0,3,FALSE),HZ402),1,0)</f>
        <v>1</v>
      </c>
      <c r="IG402" s="899">
        <f>IF(EXACT(VLOOKUP(HX402,OFERTA_0,4,FALSE),IA402),1,0)</f>
        <v>1</v>
      </c>
      <c r="IH402" s="899">
        <f>IF(IB402=0,0,1)</f>
        <v>1</v>
      </c>
      <c r="II402" s="899">
        <f>IF(IC402=0,0,1)</f>
        <v>1</v>
      </c>
      <c r="IJ402" s="899">
        <f>PRODUCT(IE402:II402)</f>
        <v>1</v>
      </c>
      <c r="IK402" s="966">
        <f>ROUND(IC402,0)</f>
        <v>72000</v>
      </c>
      <c r="IL402" s="901">
        <f>IC402-IK402</f>
        <v>0</v>
      </c>
      <c r="IO402" s="958" t="s">
        <v>1047</v>
      </c>
      <c r="IP402" s="1190" t="s">
        <v>731</v>
      </c>
      <c r="IQ402" s="1179" t="s">
        <v>148</v>
      </c>
      <c r="IR402" s="1180">
        <v>6</v>
      </c>
      <c r="IS402" s="1015">
        <v>17999</v>
      </c>
      <c r="IT402" s="1025">
        <f>ROUND(IR402*IS402,0)</f>
        <v>107994</v>
      </c>
      <c r="IU402" s="1289"/>
      <c r="IV402" s="898">
        <f>IF(EXACT(VLOOKUP(IO402,OFERTA_0,2,FALSE),IP402),1,0)</f>
        <v>1</v>
      </c>
      <c r="IW402" s="898">
        <f>IF(EXACT(VLOOKUP(IO402,OFERTA_0,3,FALSE),IQ402),1,0)</f>
        <v>1</v>
      </c>
      <c r="IX402" s="899">
        <f>IF(EXACT(VLOOKUP(IO402,OFERTA_0,4,FALSE),IR402),1,0)</f>
        <v>1</v>
      </c>
      <c r="IY402" s="899">
        <f>IF(IS402=0,0,1)</f>
        <v>1</v>
      </c>
      <c r="IZ402" s="899">
        <f>IF(IT402=0,0,1)</f>
        <v>1</v>
      </c>
      <c r="JA402" s="899">
        <f>PRODUCT(IV402:IZ402)</f>
        <v>1</v>
      </c>
      <c r="JB402" s="966">
        <f>ROUND(IT402,0)</f>
        <v>107994</v>
      </c>
      <c r="JC402" s="901">
        <f>IT402-JB402</f>
        <v>0</v>
      </c>
      <c r="JF402" s="958" t="s">
        <v>1047</v>
      </c>
      <c r="JG402" s="1190" t="s">
        <v>731</v>
      </c>
      <c r="JH402" s="1179" t="s">
        <v>148</v>
      </c>
      <c r="JI402" s="1180">
        <v>6</v>
      </c>
      <c r="JJ402" s="1015">
        <v>27000</v>
      </c>
      <c r="JK402" s="1025">
        <f>ROUND(JI402*JJ402,0)</f>
        <v>162000</v>
      </c>
      <c r="JL402" s="1289"/>
      <c r="JM402" s="898">
        <f>IF(EXACT(VLOOKUP(JF402,OFERTA_0,2,FALSE),JG402),1,0)</f>
        <v>1</v>
      </c>
      <c r="JN402" s="898">
        <f>IF(EXACT(VLOOKUP(JF402,OFERTA_0,3,FALSE),JH402),1,0)</f>
        <v>1</v>
      </c>
      <c r="JO402" s="899">
        <f>IF(EXACT(VLOOKUP(JF402,OFERTA_0,4,FALSE),JI402),1,0)</f>
        <v>1</v>
      </c>
      <c r="JP402" s="899">
        <f>IF(JJ402=0,0,1)</f>
        <v>1</v>
      </c>
      <c r="JQ402" s="899">
        <f>IF(JK402=0,0,1)</f>
        <v>1</v>
      </c>
      <c r="JR402" s="899">
        <f>PRODUCT(JM402:JQ402)</f>
        <v>1</v>
      </c>
      <c r="JS402" s="966">
        <f>ROUND(JK402,0)</f>
        <v>162000</v>
      </c>
      <c r="JT402" s="901">
        <f>JK402-JS402</f>
        <v>0</v>
      </c>
      <c r="JW402" s="958" t="s">
        <v>1047</v>
      </c>
      <c r="JX402" s="1190" t="s">
        <v>731</v>
      </c>
      <c r="JY402" s="1179" t="s">
        <v>148</v>
      </c>
      <c r="JZ402" s="1180">
        <v>6</v>
      </c>
      <c r="KA402" s="1015">
        <v>11376.025650000001</v>
      </c>
      <c r="KB402" s="1025">
        <f>ROUND(JZ402*KA402,0)</f>
        <v>68256</v>
      </c>
      <c r="KC402" s="1289"/>
      <c r="KD402" s="898">
        <f>IF(EXACT(VLOOKUP(JW402,OFERTA_0,2,FALSE),JX402),1,0)</f>
        <v>1</v>
      </c>
      <c r="KE402" s="898">
        <f>IF(EXACT(VLOOKUP(JW402,OFERTA_0,3,FALSE),JY402),1,0)</f>
        <v>1</v>
      </c>
      <c r="KF402" s="899">
        <f>IF(EXACT(VLOOKUP(JW402,OFERTA_0,4,FALSE),JZ402),1,0)</f>
        <v>1</v>
      </c>
      <c r="KG402" s="899">
        <f>IF(KA402=0,0,1)</f>
        <v>1</v>
      </c>
      <c r="KH402" s="899">
        <f>IF(KB402=0,0,1)</f>
        <v>1</v>
      </c>
      <c r="KI402" s="899">
        <f>PRODUCT(KD402:KH402)</f>
        <v>1</v>
      </c>
      <c r="KJ402" s="966">
        <f>ROUND(KB402,0)</f>
        <v>68256</v>
      </c>
      <c r="KK402" s="901">
        <f>KB402-KJ402</f>
        <v>0</v>
      </c>
      <c r="KN402" s="958" t="s">
        <v>1047</v>
      </c>
      <c r="KO402" s="1190" t="s">
        <v>731</v>
      </c>
      <c r="KP402" s="1179" t="s">
        <v>148</v>
      </c>
      <c r="KQ402" s="1180">
        <v>6</v>
      </c>
      <c r="KR402" s="1015">
        <v>26950</v>
      </c>
      <c r="KS402" s="1025">
        <f>ROUND(KQ402*KR402,0)</f>
        <v>161700</v>
      </c>
      <c r="KT402" s="1289"/>
      <c r="KU402" s="898">
        <f>IF(EXACT(VLOOKUP(KN402,OFERTA_0,2,FALSE),KO402),1,0)</f>
        <v>1</v>
      </c>
      <c r="KV402" s="898">
        <f>IF(EXACT(VLOOKUP(KN402,OFERTA_0,3,FALSE),KP402),1,0)</f>
        <v>1</v>
      </c>
      <c r="KW402" s="899">
        <f>IF(EXACT(VLOOKUP(KN402,OFERTA_0,4,FALSE),KQ402),1,0)</f>
        <v>1</v>
      </c>
      <c r="KX402" s="899">
        <f>IF(KR402=0,0,1)</f>
        <v>1</v>
      </c>
      <c r="KY402" s="899">
        <f>IF(KS402=0,0,1)</f>
        <v>1</v>
      </c>
      <c r="KZ402" s="899">
        <f>PRODUCT(KU402:KY402)</f>
        <v>1</v>
      </c>
      <c r="LA402" s="966">
        <f>ROUND(KS402,0)</f>
        <v>161700</v>
      </c>
      <c r="LB402" s="901">
        <f>KS402-LA402</f>
        <v>0</v>
      </c>
      <c r="LE402" s="958" t="s">
        <v>1047</v>
      </c>
      <c r="LF402" s="1190" t="s">
        <v>731</v>
      </c>
      <c r="LG402" s="1179" t="s">
        <v>148</v>
      </c>
      <c r="LH402" s="1180">
        <v>6</v>
      </c>
      <c r="LI402" s="1021">
        <v>24925</v>
      </c>
      <c r="LJ402" s="1028">
        <f>ROUND(LH402*LI402,0)</f>
        <v>149550</v>
      </c>
      <c r="LK402" s="1289"/>
      <c r="LL402" s="898">
        <f>IF(EXACT(VLOOKUP(LE402,OFERTA_0,2,FALSE),LF402),1,0)</f>
        <v>1</v>
      </c>
      <c r="LM402" s="898">
        <f>IF(EXACT(VLOOKUP(LE402,OFERTA_0,3,FALSE),LG402),1,0)</f>
        <v>1</v>
      </c>
      <c r="LN402" s="899">
        <f>IF(EXACT(VLOOKUP(LE402,OFERTA_0,4,FALSE),LH402),1,0)</f>
        <v>1</v>
      </c>
      <c r="LO402" s="899">
        <f>IF(LI402=0,0,1)</f>
        <v>1</v>
      </c>
      <c r="LP402" s="899">
        <f>IF(LJ402=0,0,1)</f>
        <v>1</v>
      </c>
      <c r="LQ402" s="899">
        <f>PRODUCT(LL402:LP402)</f>
        <v>1</v>
      </c>
      <c r="LR402" s="966">
        <f>ROUND(LJ402,0)</f>
        <v>149550</v>
      </c>
      <c r="LS402" s="901">
        <f>LJ402-LR402</f>
        <v>0</v>
      </c>
      <c r="LV402" s="958" t="s">
        <v>1047</v>
      </c>
      <c r="LW402" s="1190" t="s">
        <v>731</v>
      </c>
      <c r="LX402" s="1179" t="s">
        <v>148</v>
      </c>
      <c r="LY402" s="1180">
        <v>6</v>
      </c>
      <c r="LZ402" s="1015">
        <v>57850</v>
      </c>
      <c r="MA402" s="1025">
        <f>ROUND(LY402*LZ402,0)</f>
        <v>347100</v>
      </c>
      <c r="MB402" s="1289"/>
      <c r="MC402" s="898">
        <f>IF(EXACT(VLOOKUP(LV402,OFERTA_0,2,FALSE),LW402),1,0)</f>
        <v>1</v>
      </c>
      <c r="MD402" s="898">
        <f>IF(EXACT(VLOOKUP(LV402,OFERTA_0,3,FALSE),LX402),1,0)</f>
        <v>1</v>
      </c>
      <c r="ME402" s="899">
        <f>IF(EXACT(VLOOKUP(LV402,OFERTA_0,4,FALSE),LY402),1,0)</f>
        <v>1</v>
      </c>
      <c r="MF402" s="899">
        <f>IF(LZ402=0,0,1)</f>
        <v>1</v>
      </c>
      <c r="MG402" s="899">
        <f>IF(MA402=0,0,1)</f>
        <v>1</v>
      </c>
      <c r="MH402" s="899">
        <f>PRODUCT(MC402:MG402)</f>
        <v>1</v>
      </c>
      <c r="MI402" s="966">
        <f>ROUND(MA402,0)</f>
        <v>347100</v>
      </c>
      <c r="MJ402" s="901">
        <f>MA402-MI402</f>
        <v>0</v>
      </c>
      <c r="MM402" s="958" t="s">
        <v>1047</v>
      </c>
      <c r="MN402" s="1190" t="s">
        <v>731</v>
      </c>
      <c r="MO402" s="1179" t="s">
        <v>148</v>
      </c>
      <c r="MP402" s="1180">
        <v>6</v>
      </c>
      <c r="MQ402" s="1015">
        <v>25000</v>
      </c>
      <c r="MR402" s="1025">
        <f>ROUND(MP402*MQ402,0)</f>
        <v>150000</v>
      </c>
      <c r="MS402" s="1289"/>
      <c r="MT402" s="898">
        <f>IF(EXACT(VLOOKUP(MM402,OFERTA_0,2,FALSE),MN402),1,0)</f>
        <v>1</v>
      </c>
      <c r="MU402" s="898">
        <f>IF(EXACT(VLOOKUP(MM402,OFERTA_0,3,FALSE),MO402),1,0)</f>
        <v>1</v>
      </c>
      <c r="MV402" s="899">
        <f>IF(EXACT(VLOOKUP(MM402,OFERTA_0,4,FALSE),MP402),1,0)</f>
        <v>1</v>
      </c>
      <c r="MW402" s="899">
        <f>IF(MQ402=0,0,1)</f>
        <v>1</v>
      </c>
      <c r="MX402" s="899">
        <f>IF(MR402=0,0,1)</f>
        <v>1</v>
      </c>
      <c r="MY402" s="899">
        <f>PRODUCT(MT402:MX402)</f>
        <v>1</v>
      </c>
      <c r="MZ402" s="966">
        <f>ROUND(MR402,0)</f>
        <v>150000</v>
      </c>
      <c r="NA402" s="901">
        <f>MR402-MZ402</f>
        <v>0</v>
      </c>
      <c r="ND402" s="975" t="s">
        <v>1047</v>
      </c>
      <c r="NE402" s="976" t="s">
        <v>731</v>
      </c>
      <c r="NF402" s="1175" t="s">
        <v>148</v>
      </c>
      <c r="NG402" s="1176">
        <v>6</v>
      </c>
      <c r="NH402" s="979">
        <v>102235.32</v>
      </c>
      <c r="NI402" s="980">
        <v>613412</v>
      </c>
      <c r="NJ402" s="1289"/>
      <c r="NK402" s="898">
        <f>IF(EXACT(VLOOKUP(ND402,OFERTA_0,2,FALSE),NE402),1,0)</f>
        <v>1</v>
      </c>
      <c r="NL402" s="898">
        <f>IF(EXACT(VLOOKUP(ND402,OFERTA_0,3,FALSE),NF402),1,0)</f>
        <v>1</v>
      </c>
      <c r="NM402" s="899">
        <f>IF(EXACT(VLOOKUP(ND402,OFERTA_0,4,FALSE),NG402),1,0)</f>
        <v>1</v>
      </c>
      <c r="NN402" s="899">
        <f>IF(NH402=0,0,1)</f>
        <v>1</v>
      </c>
      <c r="NO402" s="899">
        <f>IF(NI402=0,0,1)</f>
        <v>1</v>
      </c>
      <c r="NP402" s="899">
        <f>PRODUCT(NK402:NO402)</f>
        <v>1</v>
      </c>
      <c r="NQ402" s="966">
        <f>ROUND(NI402,0)</f>
        <v>613412</v>
      </c>
      <c r="NR402" s="901">
        <f>NI402-NQ402</f>
        <v>0</v>
      </c>
      <c r="NU402" s="981" t="s">
        <v>1047</v>
      </c>
      <c r="NV402" s="982" t="s">
        <v>731</v>
      </c>
      <c r="NW402" s="1177" t="s">
        <v>148</v>
      </c>
      <c r="NX402" s="1178">
        <v>6</v>
      </c>
      <c r="NY402" s="1022">
        <v>103268</v>
      </c>
      <c r="NZ402" s="986">
        <f>ROUND(NX402*NY402,0)</f>
        <v>619608</v>
      </c>
      <c r="OA402" s="1289"/>
      <c r="OB402" s="898">
        <f>IF(EXACT(VLOOKUP(NU402,OFERTA_0,2,FALSE),NV402),1,0)</f>
        <v>1</v>
      </c>
      <c r="OC402" s="898">
        <f>IF(EXACT(VLOOKUP(NU402,OFERTA_0,3,FALSE),NW402),1,0)</f>
        <v>1</v>
      </c>
      <c r="OD402" s="899">
        <f>IF(EXACT(VLOOKUP(NU402,OFERTA_0,4,FALSE),NX402),1,0)</f>
        <v>1</v>
      </c>
      <c r="OE402" s="899">
        <f>IF(NY402=0,0,1)</f>
        <v>1</v>
      </c>
      <c r="OF402" s="899">
        <f>IF(NZ402=0,0,1)</f>
        <v>1</v>
      </c>
      <c r="OG402" s="899">
        <f>PRODUCT(OB402:OF402)</f>
        <v>1</v>
      </c>
      <c r="OH402" s="966">
        <f>ROUND(NZ402,0)</f>
        <v>619608</v>
      </c>
      <c r="OI402" s="901">
        <f>NZ402-OH402</f>
        <v>0</v>
      </c>
      <c r="OL402" s="958" t="s">
        <v>1047</v>
      </c>
      <c r="OM402" s="1190" t="s">
        <v>731</v>
      </c>
      <c r="ON402" s="1179" t="s">
        <v>148</v>
      </c>
      <c r="OO402" s="1180">
        <v>6</v>
      </c>
      <c r="OP402" s="1015">
        <v>24759</v>
      </c>
      <c r="OQ402" s="1025">
        <f>ROUND(OO402*OP402,0)</f>
        <v>148554</v>
      </c>
      <c r="OR402" s="1289"/>
      <c r="OS402" s="898">
        <f>IF(EXACT(VLOOKUP(OL402,OFERTA_0,2,FALSE),OM402),1,0)</f>
        <v>1</v>
      </c>
      <c r="OT402" s="898">
        <f>IF(EXACT(VLOOKUP(OL402,OFERTA_0,3,FALSE),ON402),1,0)</f>
        <v>1</v>
      </c>
      <c r="OU402" s="899">
        <f>IF(EXACT(VLOOKUP(OL402,OFERTA_0,4,FALSE),OO402),1,0)</f>
        <v>1</v>
      </c>
      <c r="OV402" s="899">
        <f>IF(OP402=0,0,1)</f>
        <v>1</v>
      </c>
      <c r="OW402" s="899">
        <f>IF(OQ402=0,0,1)</f>
        <v>1</v>
      </c>
      <c r="OX402" s="899">
        <f>PRODUCT(OS402:OW402)</f>
        <v>1</v>
      </c>
      <c r="OY402" s="966">
        <f>ROUND(OQ402,0)</f>
        <v>148554</v>
      </c>
      <c r="OZ402" s="901">
        <f>OQ402-OY402</f>
        <v>0</v>
      </c>
      <c r="PC402" s="958" t="s">
        <v>1047</v>
      </c>
      <c r="PD402" s="1190" t="s">
        <v>731</v>
      </c>
      <c r="PE402" s="1179" t="s">
        <v>148</v>
      </c>
      <c r="PF402" s="1180">
        <v>6</v>
      </c>
      <c r="PG402" s="1023">
        <v>29575</v>
      </c>
      <c r="PH402" s="1029">
        <v>177450</v>
      </c>
      <c r="PI402" s="1289"/>
      <c r="PJ402" s="898">
        <f>IF(EXACT(VLOOKUP(PC402,OFERTA_0,2,FALSE),PD402),1,0)</f>
        <v>1</v>
      </c>
      <c r="PK402" s="898">
        <f>IF(EXACT(VLOOKUP(PC402,OFERTA_0,3,FALSE),PE402),1,0)</f>
        <v>1</v>
      </c>
      <c r="PL402" s="899">
        <f>IF(EXACT(VLOOKUP(PC402,OFERTA_0,4,FALSE),PF402),1,0)</f>
        <v>1</v>
      </c>
      <c r="PM402" s="899">
        <f>IF(PG402=0,0,1)</f>
        <v>1</v>
      </c>
      <c r="PN402" s="899">
        <f>IF(PH402=0,0,1)</f>
        <v>1</v>
      </c>
      <c r="PO402" s="899">
        <f>PRODUCT(PJ402:PN402)</f>
        <v>1</v>
      </c>
      <c r="PP402" s="966">
        <f>ROUND(PH402,0)</f>
        <v>177450</v>
      </c>
      <c r="PQ402" s="901">
        <f>PH402-PP402</f>
        <v>0</v>
      </c>
      <c r="PT402" s="958" t="s">
        <v>1047</v>
      </c>
      <c r="PU402" s="1190" t="s">
        <v>731</v>
      </c>
      <c r="PV402" s="1179" t="s">
        <v>148</v>
      </c>
      <c r="PW402" s="1180">
        <v>6</v>
      </c>
      <c r="PX402" s="1015">
        <v>20955</v>
      </c>
      <c r="PY402" s="1025">
        <f>ROUND(PW402*PX402,0)</f>
        <v>125730</v>
      </c>
      <c r="PZ402" s="1289"/>
      <c r="QA402" s="898">
        <f>IF(EXACT(VLOOKUP(PT402,OFERTA_0,2,FALSE),PU402),1,0)</f>
        <v>1</v>
      </c>
      <c r="QB402" s="898">
        <f>IF(EXACT(VLOOKUP(PT402,OFERTA_0,3,FALSE),PV402),1,0)</f>
        <v>1</v>
      </c>
      <c r="QC402" s="899">
        <f>IF(EXACT(VLOOKUP(PT402,OFERTA_0,4,FALSE),PW402),1,0)</f>
        <v>1</v>
      </c>
      <c r="QD402" s="899">
        <f>IF(PX402=0,0,1)</f>
        <v>1</v>
      </c>
      <c r="QE402" s="899">
        <f>IF(PY402=0,0,1)</f>
        <v>1</v>
      </c>
      <c r="QF402" s="899">
        <f>PRODUCT(QA402:QE402)</f>
        <v>1</v>
      </c>
      <c r="QG402" s="966">
        <f>ROUND(PY402,0)</f>
        <v>125730</v>
      </c>
      <c r="QH402" s="901">
        <f>PY402-QG402</f>
        <v>0</v>
      </c>
      <c r="QK402" s="958" t="s">
        <v>1047</v>
      </c>
      <c r="QL402" s="1190" t="s">
        <v>731</v>
      </c>
      <c r="QM402" s="1179" t="s">
        <v>148</v>
      </c>
      <c r="QN402" s="1180">
        <v>6</v>
      </c>
      <c r="QO402" s="1021">
        <v>25049.624999999996</v>
      </c>
      <c r="QP402" s="1028">
        <f>ROUND(QN402*QO402,0)</f>
        <v>150298</v>
      </c>
      <c r="QQ402" s="1289"/>
      <c r="QR402" s="898">
        <f>IF(EXACT(VLOOKUP(QK402,OFERTA_0,2,FALSE),QL402),1,0)</f>
        <v>1</v>
      </c>
      <c r="QS402" s="898">
        <f>IF(EXACT(VLOOKUP(QK402,OFERTA_0,3,FALSE),QM402),1,0)</f>
        <v>1</v>
      </c>
      <c r="QT402" s="899">
        <f>IF(EXACT(VLOOKUP(QK402,OFERTA_0,4,FALSE),QN402),1,0)</f>
        <v>1</v>
      </c>
      <c r="QU402" s="899">
        <f>IF(QO402=0,0,1)</f>
        <v>1</v>
      </c>
      <c r="QV402" s="899">
        <f>IF(QP402=0,0,1)</f>
        <v>1</v>
      </c>
      <c r="QW402" s="899">
        <f>PRODUCT(QR402:QV402)</f>
        <v>1</v>
      </c>
      <c r="QX402" s="966">
        <f>ROUND(QP402,0)</f>
        <v>150298</v>
      </c>
      <c r="QY402" s="901">
        <f>QP402-QX402</f>
        <v>0</v>
      </c>
      <c r="RB402" s="452"/>
      <c r="RC402" s="460"/>
      <c r="RD402" s="464"/>
      <c r="RE402" s="430"/>
      <c r="RF402" s="462"/>
      <c r="RG402" s="463"/>
      <c r="RH402" s="463"/>
      <c r="RI402" s="898" t="e">
        <f t="shared" si="6780"/>
        <v>#N/A</v>
      </c>
      <c r="RJ402" s="898" t="e">
        <f t="shared" si="6781"/>
        <v>#N/A</v>
      </c>
      <c r="RK402" s="899" t="e">
        <f t="shared" si="6782"/>
        <v>#N/A</v>
      </c>
      <c r="RL402" s="899">
        <f t="shared" si="6783"/>
        <v>0</v>
      </c>
      <c r="RM402" s="899">
        <f t="shared" si="6784"/>
        <v>0</v>
      </c>
      <c r="RN402" s="899" t="e">
        <f t="shared" si="6785"/>
        <v>#N/A</v>
      </c>
      <c r="RO402" s="966">
        <f t="shared" si="6786"/>
        <v>0</v>
      </c>
      <c r="RP402" s="901">
        <f t="shared" si="6787"/>
        <v>0</v>
      </c>
      <c r="RS402" s="452"/>
      <c r="RT402" s="460"/>
      <c r="RU402" s="464"/>
      <c r="RV402" s="430"/>
      <c r="RW402" s="462"/>
      <c r="RX402" s="463"/>
      <c r="RY402" s="463"/>
      <c r="RZ402" s="898" t="e">
        <f t="shared" si="6788"/>
        <v>#N/A</v>
      </c>
      <c r="SA402" s="898" t="e">
        <f t="shared" si="6789"/>
        <v>#N/A</v>
      </c>
      <c r="SB402" s="899" t="e">
        <f t="shared" si="6790"/>
        <v>#N/A</v>
      </c>
      <c r="SC402" s="899">
        <f t="shared" si="6791"/>
        <v>0</v>
      </c>
      <c r="SD402" s="899">
        <f t="shared" si="6792"/>
        <v>0</v>
      </c>
      <c r="SE402" s="899" t="e">
        <f t="shared" si="6793"/>
        <v>#N/A</v>
      </c>
      <c r="SF402" s="966">
        <f t="shared" si="6794"/>
        <v>0</v>
      </c>
      <c r="SG402" s="901">
        <f t="shared" si="6795"/>
        <v>0</v>
      </c>
      <c r="SJ402" s="452"/>
      <c r="SK402" s="460"/>
      <c r="SL402" s="464"/>
      <c r="SM402" s="430"/>
      <c r="SN402" s="462"/>
      <c r="SO402" s="463"/>
      <c r="SP402" s="463"/>
      <c r="SQ402" s="898" t="e">
        <f t="shared" si="6796"/>
        <v>#N/A</v>
      </c>
      <c r="SR402" s="898" t="e">
        <f t="shared" si="6797"/>
        <v>#N/A</v>
      </c>
      <c r="SS402" s="899" t="e">
        <f t="shared" si="6798"/>
        <v>#N/A</v>
      </c>
      <c r="ST402" s="899">
        <f t="shared" si="6799"/>
        <v>0</v>
      </c>
      <c r="SU402" s="899">
        <f t="shared" si="6800"/>
        <v>0</v>
      </c>
      <c r="SV402" s="899" t="e">
        <f t="shared" si="6801"/>
        <v>#N/A</v>
      </c>
      <c r="SW402" s="966">
        <f t="shared" si="6802"/>
        <v>0</v>
      </c>
      <c r="SX402" s="901">
        <f t="shared" si="6803"/>
        <v>0</v>
      </c>
    </row>
    <row r="403" spans="2:518" ht="30" customHeight="1" thickTop="1" thickBot="1">
      <c r="B403" s="911" t="s">
        <v>1048</v>
      </c>
      <c r="C403" s="912" t="s">
        <v>732</v>
      </c>
      <c r="D403" s="913"/>
      <c r="E403" s="914"/>
      <c r="F403" s="915"/>
      <c r="G403" s="916"/>
      <c r="H403" s="1170">
        <f>SUM(G404)</f>
        <v>0</v>
      </c>
      <c r="K403" s="911" t="s">
        <v>1048</v>
      </c>
      <c r="L403" s="912" t="s">
        <v>732</v>
      </c>
      <c r="M403" s="913"/>
      <c r="N403" s="914"/>
      <c r="O403" s="990"/>
      <c r="P403" s="916"/>
      <c r="Q403" s="1170"/>
      <c r="R403" s="898"/>
      <c r="S403" s="898"/>
      <c r="T403" s="934"/>
      <c r="U403" s="934"/>
      <c r="V403" s="934"/>
      <c r="W403" s="934"/>
      <c r="X403" s="1313"/>
      <c r="Y403" s="936"/>
      <c r="Z403" s="872"/>
      <c r="AA403" s="872"/>
      <c r="AB403" s="911" t="s">
        <v>1048</v>
      </c>
      <c r="AC403" s="912" t="s">
        <v>732</v>
      </c>
      <c r="AD403" s="913"/>
      <c r="AE403" s="914"/>
      <c r="AF403" s="915"/>
      <c r="AG403" s="916"/>
      <c r="AH403" s="1170"/>
      <c r="AI403" s="898"/>
      <c r="AJ403" s="898"/>
      <c r="AK403" s="934"/>
      <c r="AL403" s="934"/>
      <c r="AM403" s="934"/>
      <c r="AN403" s="934"/>
      <c r="AO403" s="1313"/>
      <c r="AP403" s="936"/>
      <c r="AQ403" s="872"/>
      <c r="AR403" s="872"/>
      <c r="AS403" s="911" t="s">
        <v>1048</v>
      </c>
      <c r="AT403" s="991" t="s">
        <v>732</v>
      </c>
      <c r="AU403" s="913"/>
      <c r="AV403" s="914"/>
      <c r="AW403" s="918"/>
      <c r="AX403" s="919"/>
      <c r="AY403" s="1170"/>
      <c r="AZ403" s="898"/>
      <c r="BA403" s="898"/>
      <c r="BB403" s="934"/>
      <c r="BC403" s="934"/>
      <c r="BD403" s="934"/>
      <c r="BE403" s="934"/>
      <c r="BF403" s="1313"/>
      <c r="BG403" s="936"/>
      <c r="BJ403" s="911" t="s">
        <v>1048</v>
      </c>
      <c r="BK403" s="912" t="s">
        <v>732</v>
      </c>
      <c r="BL403" s="913"/>
      <c r="BM403" s="914"/>
      <c r="BN403" s="915"/>
      <c r="BO403" s="916"/>
      <c r="BP403" s="1170"/>
      <c r="BQ403" s="898"/>
      <c r="BR403" s="898"/>
      <c r="BS403" s="934"/>
      <c r="BT403" s="934"/>
      <c r="BU403" s="934"/>
      <c r="BV403" s="934"/>
      <c r="BW403" s="1313"/>
      <c r="BX403" s="936"/>
      <c r="CA403" s="911" t="s">
        <v>1048</v>
      </c>
      <c r="CB403" s="912" t="s">
        <v>732</v>
      </c>
      <c r="CC403" s="913"/>
      <c r="CD403" s="914"/>
      <c r="CE403" s="915"/>
      <c r="CF403" s="916"/>
      <c r="CG403" s="1170"/>
      <c r="CH403" s="898"/>
      <c r="CI403" s="898"/>
      <c r="CJ403" s="934"/>
      <c r="CK403" s="934"/>
      <c r="CL403" s="934"/>
      <c r="CM403" s="934"/>
      <c r="CN403" s="1313"/>
      <c r="CO403" s="936"/>
      <c r="CR403" s="911" t="s">
        <v>1048</v>
      </c>
      <c r="CS403" s="912" t="s">
        <v>732</v>
      </c>
      <c r="CT403" s="913"/>
      <c r="CU403" s="914"/>
      <c r="CV403" s="915"/>
      <c r="CW403" s="916"/>
      <c r="CX403" s="1170"/>
      <c r="CY403" s="898"/>
      <c r="CZ403" s="898"/>
      <c r="DA403" s="934"/>
      <c r="DB403" s="934"/>
      <c r="DC403" s="934"/>
      <c r="DD403" s="934"/>
      <c r="DE403" s="1313"/>
      <c r="DF403" s="936"/>
      <c r="DI403" s="911" t="s">
        <v>1048</v>
      </c>
      <c r="DJ403" s="912" t="s">
        <v>732</v>
      </c>
      <c r="DK403" s="913"/>
      <c r="DL403" s="914"/>
      <c r="DM403" s="915"/>
      <c r="DN403" s="916"/>
      <c r="DO403" s="1170"/>
      <c r="DP403" s="898"/>
      <c r="DQ403" s="898"/>
      <c r="DR403" s="934"/>
      <c r="DS403" s="934"/>
      <c r="DT403" s="934"/>
      <c r="DU403" s="934"/>
      <c r="DV403" s="1313"/>
      <c r="DW403" s="936"/>
      <c r="DZ403" s="911" t="s">
        <v>1048</v>
      </c>
      <c r="EA403" s="912" t="s">
        <v>732</v>
      </c>
      <c r="EB403" s="913"/>
      <c r="EC403" s="914"/>
      <c r="ED403" s="915"/>
      <c r="EE403" s="916"/>
      <c r="EF403" s="1170"/>
      <c r="EG403" s="898"/>
      <c r="EH403" s="898"/>
      <c r="EI403" s="934"/>
      <c r="EJ403" s="934"/>
      <c r="EK403" s="934"/>
      <c r="EL403" s="934"/>
      <c r="EM403" s="1313"/>
      <c r="EN403" s="936"/>
      <c r="EQ403" s="911" t="s">
        <v>1048</v>
      </c>
      <c r="ER403" s="912" t="s">
        <v>732</v>
      </c>
      <c r="ES403" s="913"/>
      <c r="ET403" s="914"/>
      <c r="EU403" s="915"/>
      <c r="EV403" s="916"/>
      <c r="EW403" s="1170"/>
      <c r="EX403" s="898"/>
      <c r="EY403" s="898"/>
      <c r="EZ403" s="934"/>
      <c r="FA403" s="934"/>
      <c r="FB403" s="934"/>
      <c r="FC403" s="934"/>
      <c r="FD403" s="1313"/>
      <c r="FE403" s="936"/>
      <c r="FH403" s="911"/>
      <c r="FI403" s="912"/>
      <c r="FJ403" s="913"/>
      <c r="FK403" s="914"/>
      <c r="FL403" s="915"/>
      <c r="FM403" s="916"/>
      <c r="FN403" s="1170"/>
      <c r="FO403" s="898"/>
      <c r="FP403" s="898"/>
      <c r="FQ403" s="934"/>
      <c r="FR403" s="934"/>
      <c r="FS403" s="934"/>
      <c r="FT403" s="934"/>
      <c r="FU403" s="1313"/>
      <c r="FV403" s="936"/>
      <c r="FY403" s="911" t="s">
        <v>1048</v>
      </c>
      <c r="FZ403" s="912" t="s">
        <v>732</v>
      </c>
      <c r="GA403" s="913"/>
      <c r="GB403" s="914"/>
      <c r="GC403" s="914"/>
      <c r="GD403" s="916"/>
      <c r="GE403" s="1170"/>
      <c r="GF403" s="898"/>
      <c r="GG403" s="898"/>
      <c r="GH403" s="934"/>
      <c r="GI403" s="934"/>
      <c r="GJ403" s="934"/>
      <c r="GK403" s="934"/>
      <c r="GL403" s="1313"/>
      <c r="GM403" s="936"/>
      <c r="GP403" s="911" t="s">
        <v>1048</v>
      </c>
      <c r="GQ403" s="912" t="s">
        <v>732</v>
      </c>
      <c r="GR403" s="913"/>
      <c r="GS403" s="914"/>
      <c r="GT403" s="915"/>
      <c r="GU403" s="916"/>
      <c r="GV403" s="1170"/>
      <c r="GW403" s="898"/>
      <c r="GX403" s="898"/>
      <c r="GY403" s="934"/>
      <c r="GZ403" s="934"/>
      <c r="HA403" s="934"/>
      <c r="HB403" s="934"/>
      <c r="HC403" s="1313"/>
      <c r="HD403" s="936"/>
      <c r="HG403" s="911" t="s">
        <v>1048</v>
      </c>
      <c r="HH403" s="912" t="s">
        <v>732</v>
      </c>
      <c r="HI403" s="913"/>
      <c r="HJ403" s="914"/>
      <c r="HK403" s="915"/>
      <c r="HL403" s="916"/>
      <c r="HM403" s="1170"/>
      <c r="HN403" s="898"/>
      <c r="HO403" s="898"/>
      <c r="HP403" s="934"/>
      <c r="HQ403" s="934"/>
      <c r="HR403" s="934"/>
      <c r="HS403" s="934"/>
      <c r="HT403" s="1313"/>
      <c r="HU403" s="936"/>
      <c r="HX403" s="911" t="s">
        <v>1048</v>
      </c>
      <c r="HY403" s="912" t="s">
        <v>732</v>
      </c>
      <c r="HZ403" s="913"/>
      <c r="IA403" s="914"/>
      <c r="IB403" s="915"/>
      <c r="IC403" s="916"/>
      <c r="ID403" s="1170"/>
      <c r="IE403" s="898"/>
      <c r="IF403" s="898"/>
      <c r="IG403" s="934"/>
      <c r="IH403" s="934"/>
      <c r="II403" s="934"/>
      <c r="IJ403" s="934"/>
      <c r="IK403" s="1313"/>
      <c r="IL403" s="936"/>
      <c r="IO403" s="911" t="s">
        <v>1048</v>
      </c>
      <c r="IP403" s="912" t="s">
        <v>732</v>
      </c>
      <c r="IQ403" s="913"/>
      <c r="IR403" s="914"/>
      <c r="IS403" s="915"/>
      <c r="IT403" s="916"/>
      <c r="IU403" s="1170"/>
      <c r="IV403" s="898"/>
      <c r="IW403" s="898"/>
      <c r="IX403" s="934"/>
      <c r="IY403" s="934"/>
      <c r="IZ403" s="934"/>
      <c r="JA403" s="934"/>
      <c r="JB403" s="1313"/>
      <c r="JC403" s="936"/>
      <c r="JF403" s="911" t="s">
        <v>1048</v>
      </c>
      <c r="JG403" s="912" t="s">
        <v>732</v>
      </c>
      <c r="JH403" s="913"/>
      <c r="JI403" s="914"/>
      <c r="JJ403" s="915"/>
      <c r="JK403" s="916"/>
      <c r="JL403" s="1170"/>
      <c r="JM403" s="898"/>
      <c r="JN403" s="898"/>
      <c r="JO403" s="934"/>
      <c r="JP403" s="934"/>
      <c r="JQ403" s="934"/>
      <c r="JR403" s="934"/>
      <c r="JS403" s="1313"/>
      <c r="JT403" s="936"/>
      <c r="JW403" s="911" t="s">
        <v>1048</v>
      </c>
      <c r="JX403" s="912" t="s">
        <v>732</v>
      </c>
      <c r="JY403" s="913"/>
      <c r="JZ403" s="914"/>
      <c r="KA403" s="915"/>
      <c r="KB403" s="916"/>
      <c r="KC403" s="1170"/>
      <c r="KD403" s="898"/>
      <c r="KE403" s="898"/>
      <c r="KF403" s="934"/>
      <c r="KG403" s="934"/>
      <c r="KH403" s="934"/>
      <c r="KI403" s="934"/>
      <c r="KJ403" s="1313"/>
      <c r="KK403" s="936"/>
      <c r="KN403" s="911" t="s">
        <v>1048</v>
      </c>
      <c r="KO403" s="912" t="s">
        <v>732</v>
      </c>
      <c r="KP403" s="913"/>
      <c r="KQ403" s="914"/>
      <c r="KR403" s="915"/>
      <c r="KS403" s="916"/>
      <c r="KT403" s="1170"/>
      <c r="KU403" s="898"/>
      <c r="KV403" s="898"/>
      <c r="KW403" s="934"/>
      <c r="KX403" s="934"/>
      <c r="KY403" s="934"/>
      <c r="KZ403" s="934"/>
      <c r="LA403" s="1313"/>
      <c r="LB403" s="936"/>
      <c r="LE403" s="911" t="s">
        <v>1048</v>
      </c>
      <c r="LF403" s="912" t="s">
        <v>732</v>
      </c>
      <c r="LG403" s="913"/>
      <c r="LH403" s="914"/>
      <c r="LI403" s="992">
        <v>0</v>
      </c>
      <c r="LJ403" s="993"/>
      <c r="LK403" s="1170"/>
      <c r="LL403" s="898"/>
      <c r="LM403" s="898"/>
      <c r="LN403" s="934"/>
      <c r="LO403" s="934"/>
      <c r="LP403" s="934"/>
      <c r="LQ403" s="934"/>
      <c r="LR403" s="1313"/>
      <c r="LS403" s="936"/>
      <c r="LV403" s="911" t="s">
        <v>1048</v>
      </c>
      <c r="LW403" s="912" t="s">
        <v>732</v>
      </c>
      <c r="LX403" s="913"/>
      <c r="LY403" s="914"/>
      <c r="LZ403" s="915"/>
      <c r="MA403" s="916"/>
      <c r="MB403" s="1170"/>
      <c r="MC403" s="898"/>
      <c r="MD403" s="898"/>
      <c r="ME403" s="934"/>
      <c r="MF403" s="934"/>
      <c r="MG403" s="934"/>
      <c r="MH403" s="934"/>
      <c r="MI403" s="1313"/>
      <c r="MJ403" s="936"/>
      <c r="MM403" s="911" t="s">
        <v>1048</v>
      </c>
      <c r="MN403" s="912" t="s">
        <v>732</v>
      </c>
      <c r="MO403" s="913"/>
      <c r="MP403" s="914"/>
      <c r="MQ403" s="915"/>
      <c r="MR403" s="916"/>
      <c r="MS403" s="1170"/>
      <c r="MT403" s="898"/>
      <c r="MU403" s="898"/>
      <c r="MV403" s="934"/>
      <c r="MW403" s="934"/>
      <c r="MX403" s="934"/>
      <c r="MY403" s="934"/>
      <c r="MZ403" s="1313"/>
      <c r="NA403" s="936"/>
      <c r="ND403" s="994" t="s">
        <v>1048</v>
      </c>
      <c r="NE403" s="995" t="s">
        <v>732</v>
      </c>
      <c r="NF403" s="996"/>
      <c r="NG403" s="997"/>
      <c r="NH403" s="998"/>
      <c r="NI403" s="999"/>
      <c r="NJ403" s="1170"/>
      <c r="NK403" s="898"/>
      <c r="NL403" s="898"/>
      <c r="NM403" s="934"/>
      <c r="NN403" s="934"/>
      <c r="NO403" s="934"/>
      <c r="NP403" s="934"/>
      <c r="NQ403" s="1313"/>
      <c r="NR403" s="936"/>
      <c r="NU403" s="1000" t="s">
        <v>1048</v>
      </c>
      <c r="NV403" s="1001" t="s">
        <v>732</v>
      </c>
      <c r="NW403" s="1002"/>
      <c r="NX403" s="1003"/>
      <c r="NY403" s="1004"/>
      <c r="NZ403" s="1005"/>
      <c r="OA403" s="1170"/>
      <c r="OB403" s="898"/>
      <c r="OC403" s="898"/>
      <c r="OD403" s="934"/>
      <c r="OE403" s="934"/>
      <c r="OF403" s="934"/>
      <c r="OG403" s="934"/>
      <c r="OH403" s="1313"/>
      <c r="OI403" s="936"/>
      <c r="OL403" s="911" t="s">
        <v>1048</v>
      </c>
      <c r="OM403" s="912" t="s">
        <v>732</v>
      </c>
      <c r="ON403" s="913"/>
      <c r="OO403" s="914"/>
      <c r="OP403" s="915"/>
      <c r="OQ403" s="916"/>
      <c r="OR403" s="1170"/>
      <c r="OS403" s="898"/>
      <c r="OT403" s="898"/>
      <c r="OU403" s="934"/>
      <c r="OV403" s="934"/>
      <c r="OW403" s="934"/>
      <c r="OX403" s="934"/>
      <c r="OY403" s="1313"/>
      <c r="OZ403" s="936"/>
      <c r="PC403" s="911" t="s">
        <v>1048</v>
      </c>
      <c r="PD403" s="912" t="s">
        <v>732</v>
      </c>
      <c r="PE403" s="913"/>
      <c r="PF403" s="914"/>
      <c r="PG403" s="932"/>
      <c r="PH403" s="933"/>
      <c r="PI403" s="1170"/>
      <c r="PJ403" s="898"/>
      <c r="PK403" s="898"/>
      <c r="PL403" s="934"/>
      <c r="PM403" s="934"/>
      <c r="PN403" s="934"/>
      <c r="PO403" s="934"/>
      <c r="PP403" s="1313"/>
      <c r="PQ403" s="936"/>
      <c r="PT403" s="911" t="s">
        <v>1048</v>
      </c>
      <c r="PU403" s="912" t="s">
        <v>732</v>
      </c>
      <c r="PV403" s="913"/>
      <c r="PW403" s="914"/>
      <c r="PX403" s="915"/>
      <c r="PY403" s="916"/>
      <c r="PZ403" s="1170"/>
      <c r="QA403" s="898"/>
      <c r="QB403" s="898"/>
      <c r="QC403" s="934"/>
      <c r="QD403" s="934"/>
      <c r="QE403" s="934"/>
      <c r="QF403" s="934"/>
      <c r="QG403" s="1313"/>
      <c r="QH403" s="936"/>
      <c r="QK403" s="911" t="s">
        <v>1048</v>
      </c>
      <c r="QL403" s="912" t="s">
        <v>732</v>
      </c>
      <c r="QM403" s="913"/>
      <c r="QN403" s="914"/>
      <c r="QO403" s="992">
        <v>0</v>
      </c>
      <c r="QP403" s="993"/>
      <c r="QQ403" s="1170"/>
      <c r="QR403" s="898"/>
      <c r="QS403" s="898"/>
      <c r="QT403" s="934"/>
      <c r="QU403" s="934"/>
      <c r="QV403" s="934"/>
      <c r="QW403" s="934"/>
      <c r="QX403" s="1313"/>
      <c r="QY403" s="936"/>
      <c r="RB403" s="452"/>
      <c r="RC403" s="428"/>
      <c r="RD403" s="464"/>
      <c r="RE403" s="430"/>
      <c r="RF403" s="462"/>
      <c r="RG403" s="463"/>
      <c r="RH403" s="463"/>
      <c r="RI403" s="898" t="e">
        <f t="shared" si="6780"/>
        <v>#N/A</v>
      </c>
      <c r="RJ403" s="898" t="e">
        <f t="shared" si="6781"/>
        <v>#N/A</v>
      </c>
      <c r="RK403" s="899" t="e">
        <f t="shared" si="6782"/>
        <v>#N/A</v>
      </c>
      <c r="RL403" s="899">
        <f t="shared" si="6783"/>
        <v>0</v>
      </c>
      <c r="RM403" s="899">
        <f t="shared" si="6784"/>
        <v>0</v>
      </c>
      <c r="RN403" s="899" t="e">
        <f t="shared" si="6785"/>
        <v>#N/A</v>
      </c>
      <c r="RO403" s="966">
        <f t="shared" si="6786"/>
        <v>0</v>
      </c>
      <c r="RP403" s="901">
        <f t="shared" si="6787"/>
        <v>0</v>
      </c>
      <c r="RS403" s="452"/>
      <c r="RT403" s="428"/>
      <c r="RU403" s="464"/>
      <c r="RV403" s="430"/>
      <c r="RW403" s="462"/>
      <c r="RX403" s="463"/>
      <c r="RY403" s="463"/>
      <c r="RZ403" s="898" t="e">
        <f t="shared" si="6788"/>
        <v>#N/A</v>
      </c>
      <c r="SA403" s="898" t="e">
        <f t="shared" si="6789"/>
        <v>#N/A</v>
      </c>
      <c r="SB403" s="899" t="e">
        <f t="shared" si="6790"/>
        <v>#N/A</v>
      </c>
      <c r="SC403" s="899">
        <f t="shared" si="6791"/>
        <v>0</v>
      </c>
      <c r="SD403" s="899">
        <f t="shared" si="6792"/>
        <v>0</v>
      </c>
      <c r="SE403" s="899" t="e">
        <f t="shared" si="6793"/>
        <v>#N/A</v>
      </c>
      <c r="SF403" s="966">
        <f t="shared" si="6794"/>
        <v>0</v>
      </c>
      <c r="SG403" s="901">
        <f t="shared" si="6795"/>
        <v>0</v>
      </c>
      <c r="SJ403" s="452"/>
      <c r="SK403" s="428"/>
      <c r="SL403" s="464"/>
      <c r="SM403" s="430"/>
      <c r="SN403" s="462"/>
      <c r="SO403" s="463"/>
      <c r="SP403" s="463"/>
      <c r="SQ403" s="898" t="e">
        <f t="shared" si="6796"/>
        <v>#N/A</v>
      </c>
      <c r="SR403" s="898" t="e">
        <f t="shared" si="6797"/>
        <v>#N/A</v>
      </c>
      <c r="SS403" s="899" t="e">
        <f t="shared" si="6798"/>
        <v>#N/A</v>
      </c>
      <c r="ST403" s="899">
        <f t="shared" si="6799"/>
        <v>0</v>
      </c>
      <c r="SU403" s="899">
        <f t="shared" si="6800"/>
        <v>0</v>
      </c>
      <c r="SV403" s="899" t="e">
        <f t="shared" si="6801"/>
        <v>#N/A</v>
      </c>
      <c r="SW403" s="966">
        <f t="shared" si="6802"/>
        <v>0</v>
      </c>
      <c r="SX403" s="901">
        <f t="shared" si="6803"/>
        <v>0</v>
      </c>
    </row>
    <row r="404" spans="2:518" ht="40.5" customHeight="1" thickTop="1" thickBot="1">
      <c r="B404" s="958" t="s">
        <v>1049</v>
      </c>
      <c r="C404" s="1190" t="s">
        <v>733</v>
      </c>
      <c r="D404" s="1179" t="s">
        <v>149</v>
      </c>
      <c r="E404" s="1180">
        <v>1</v>
      </c>
      <c r="F404" s="1015"/>
      <c r="G404" s="1025">
        <f>ROUND(E404*F404,0)</f>
        <v>0</v>
      </c>
      <c r="H404" s="1289"/>
      <c r="K404" s="958" t="s">
        <v>1049</v>
      </c>
      <c r="L404" s="1190" t="s">
        <v>733</v>
      </c>
      <c r="M404" s="1179" t="s">
        <v>149</v>
      </c>
      <c r="N404" s="1180">
        <v>1</v>
      </c>
      <c r="O404" s="1017">
        <v>946595</v>
      </c>
      <c r="P404" s="1025">
        <f>ROUND(N404*O404,0)</f>
        <v>946595</v>
      </c>
      <c r="Q404" s="1289"/>
      <c r="R404" s="898">
        <f>IF(EXACT(VLOOKUP(K404,OFERTA_0,2,FALSE),L404),1,0)</f>
        <v>1</v>
      </c>
      <c r="S404" s="898">
        <f>IF(EXACT(VLOOKUP(K404,OFERTA_0,3,FALSE),M404),1,0)</f>
        <v>1</v>
      </c>
      <c r="T404" s="899">
        <f>IF(EXACT(VLOOKUP(K404,OFERTA_0,4,FALSE),N404),1,0)</f>
        <v>1</v>
      </c>
      <c r="U404" s="899">
        <f>IF(O404=0,0,1)</f>
        <v>1</v>
      </c>
      <c r="V404" s="899">
        <f>IF(P404=0,0,1)</f>
        <v>1</v>
      </c>
      <c r="W404" s="899">
        <f>PRODUCT(R404:V404)</f>
        <v>1</v>
      </c>
      <c r="X404" s="966">
        <f>ROUND(P404,0)</f>
        <v>946595</v>
      </c>
      <c r="Y404" s="901">
        <f>P404-X404</f>
        <v>0</v>
      </c>
      <c r="Z404" s="872"/>
      <c r="AA404" s="872"/>
      <c r="AB404" s="958" t="s">
        <v>1049</v>
      </c>
      <c r="AC404" s="1190" t="s">
        <v>733</v>
      </c>
      <c r="AD404" s="1179" t="s">
        <v>149</v>
      </c>
      <c r="AE404" s="1180">
        <v>1</v>
      </c>
      <c r="AF404" s="1015">
        <v>450000</v>
      </c>
      <c r="AG404" s="1025">
        <f>ROUND(AE404*AF404,0)</f>
        <v>450000</v>
      </c>
      <c r="AH404" s="1289"/>
      <c r="AI404" s="898">
        <f>IF(EXACT(VLOOKUP(AB404,OFERTA_0,2,FALSE),AC404),1,0)</f>
        <v>1</v>
      </c>
      <c r="AJ404" s="898">
        <f>IF(EXACT(VLOOKUP(AB404,OFERTA_0,3,FALSE),AD404),1,0)</f>
        <v>1</v>
      </c>
      <c r="AK404" s="899">
        <f>IF(EXACT(VLOOKUP(AB404,OFERTA_0,4,FALSE),AE404),1,0)</f>
        <v>1</v>
      </c>
      <c r="AL404" s="899">
        <f>IF(AF404=0,0,1)</f>
        <v>1</v>
      </c>
      <c r="AM404" s="899">
        <f>IF(AG404=0,0,1)</f>
        <v>1</v>
      </c>
      <c r="AN404" s="899">
        <f>PRODUCT(AI404:AM404)</f>
        <v>1</v>
      </c>
      <c r="AO404" s="966">
        <f>ROUND(AG404,0)</f>
        <v>450000</v>
      </c>
      <c r="AP404" s="901">
        <f>AG404-AO404</f>
        <v>0</v>
      </c>
      <c r="AQ404" s="872"/>
      <c r="AR404" s="872"/>
      <c r="AS404" s="958" t="s">
        <v>1049</v>
      </c>
      <c r="AT404" s="1191" t="s">
        <v>733</v>
      </c>
      <c r="AU404" s="1179" t="s">
        <v>149</v>
      </c>
      <c r="AV404" s="1180">
        <v>1</v>
      </c>
      <c r="AW404" s="1314">
        <v>490000</v>
      </c>
      <c r="AX404" s="1315">
        <f>ROUND(AV404*AW404,0)</f>
        <v>490000</v>
      </c>
      <c r="AY404" s="1289"/>
      <c r="AZ404" s="898">
        <f>IF(EXACT(VLOOKUP(AS404,OFERTA_0,2,FALSE),AT404),1,0)</f>
        <v>1</v>
      </c>
      <c r="BA404" s="898">
        <f>IF(EXACT(VLOOKUP(AS404,OFERTA_0,3,FALSE),AU404),1,0)</f>
        <v>1</v>
      </c>
      <c r="BB404" s="899">
        <f>IF(EXACT(VLOOKUP(AS404,OFERTA_0,4,FALSE),AV404),1,0)</f>
        <v>1</v>
      </c>
      <c r="BC404" s="899">
        <f>IF(AW404=0,0,1)</f>
        <v>1</v>
      </c>
      <c r="BD404" s="899">
        <f>IF(AX404=0,0,1)</f>
        <v>1</v>
      </c>
      <c r="BE404" s="899">
        <f>PRODUCT(AZ404:BD404)</f>
        <v>1</v>
      </c>
      <c r="BF404" s="966">
        <f>ROUND(AX404,0)</f>
        <v>490000</v>
      </c>
      <c r="BG404" s="901">
        <f>AX404-BF404</f>
        <v>0</v>
      </c>
      <c r="BJ404" s="958" t="s">
        <v>1049</v>
      </c>
      <c r="BK404" s="1190" t="s">
        <v>733</v>
      </c>
      <c r="BL404" s="1179" t="s">
        <v>149</v>
      </c>
      <c r="BM404" s="1180">
        <v>1</v>
      </c>
      <c r="BN404" s="1015">
        <v>546000</v>
      </c>
      <c r="BO404" s="1025">
        <f>ROUND(BM404*BN404,0)</f>
        <v>546000</v>
      </c>
      <c r="BP404" s="1289"/>
      <c r="BQ404" s="898">
        <f>IF(EXACT(VLOOKUP(BJ404,OFERTA_0,2,FALSE),BK404),1,0)</f>
        <v>1</v>
      </c>
      <c r="BR404" s="898">
        <f>IF(EXACT(VLOOKUP(BJ404,OFERTA_0,3,FALSE),BL404),1,0)</f>
        <v>1</v>
      </c>
      <c r="BS404" s="899">
        <f>IF(EXACT(VLOOKUP(BJ404,OFERTA_0,4,FALSE),BM404),1,0)</f>
        <v>1</v>
      </c>
      <c r="BT404" s="899">
        <f>IF(BN404=0,0,1)</f>
        <v>1</v>
      </c>
      <c r="BU404" s="899">
        <f>IF(BO404=0,0,1)</f>
        <v>1</v>
      </c>
      <c r="BV404" s="899">
        <f>PRODUCT(BQ404:BU404)</f>
        <v>1</v>
      </c>
      <c r="BW404" s="966">
        <f>ROUND(BO404,0)</f>
        <v>546000</v>
      </c>
      <c r="BX404" s="901">
        <f>BO404-BW404</f>
        <v>0</v>
      </c>
      <c r="CA404" s="958" t="s">
        <v>1049</v>
      </c>
      <c r="CB404" s="1190" t="s">
        <v>733</v>
      </c>
      <c r="CC404" s="1179" t="s">
        <v>149</v>
      </c>
      <c r="CD404" s="1180">
        <v>1</v>
      </c>
      <c r="CE404" s="1015">
        <v>921983</v>
      </c>
      <c r="CF404" s="1025">
        <f>ROUND(CD404*CE404,0)</f>
        <v>921983</v>
      </c>
      <c r="CG404" s="1289"/>
      <c r="CH404" s="898">
        <f>IF(EXACT(VLOOKUP(CA404,OFERTA_0,2,FALSE),CB404),1,0)</f>
        <v>1</v>
      </c>
      <c r="CI404" s="898">
        <f>IF(EXACT(VLOOKUP(CA404,OFERTA_0,3,FALSE),CC404),1,0)</f>
        <v>1</v>
      </c>
      <c r="CJ404" s="899">
        <f>IF(EXACT(VLOOKUP(CA404,OFERTA_0,4,FALSE),CD404),1,0)</f>
        <v>1</v>
      </c>
      <c r="CK404" s="899">
        <f>IF(CE404=0,0,1)</f>
        <v>1</v>
      </c>
      <c r="CL404" s="899">
        <f>IF(CF404=0,0,1)</f>
        <v>1</v>
      </c>
      <c r="CM404" s="899">
        <f>PRODUCT(CH404:CL404)</f>
        <v>1</v>
      </c>
      <c r="CN404" s="966">
        <f>ROUND(CF404,0)</f>
        <v>921983</v>
      </c>
      <c r="CO404" s="901">
        <f>CF404-CN404</f>
        <v>0</v>
      </c>
      <c r="CR404" s="958" t="s">
        <v>1049</v>
      </c>
      <c r="CS404" s="1190" t="s">
        <v>733</v>
      </c>
      <c r="CT404" s="1179" t="s">
        <v>149</v>
      </c>
      <c r="CU404" s="1180">
        <v>1</v>
      </c>
      <c r="CV404" s="1015">
        <v>3900000</v>
      </c>
      <c r="CW404" s="1025">
        <f>ROUND(CU404*CV404,0)</f>
        <v>3900000</v>
      </c>
      <c r="CX404" s="1289"/>
      <c r="CY404" s="898">
        <f>IF(EXACT(VLOOKUP(CR404,OFERTA_0,2,FALSE),CS404),1,0)</f>
        <v>1</v>
      </c>
      <c r="CZ404" s="898">
        <f>IF(EXACT(VLOOKUP(CR404,OFERTA_0,3,FALSE),CT404),1,0)</f>
        <v>1</v>
      </c>
      <c r="DA404" s="899">
        <f>IF(EXACT(VLOOKUP(CR404,OFERTA_0,4,FALSE),CU404),1,0)</f>
        <v>1</v>
      </c>
      <c r="DB404" s="899">
        <f>IF(CV404=0,0,1)</f>
        <v>1</v>
      </c>
      <c r="DC404" s="899">
        <f>IF(CW404=0,0,1)</f>
        <v>1</v>
      </c>
      <c r="DD404" s="899">
        <f>PRODUCT(CY404:DC404)</f>
        <v>1</v>
      </c>
      <c r="DE404" s="966">
        <f>ROUND(CW404,0)</f>
        <v>3900000</v>
      </c>
      <c r="DF404" s="901">
        <f>CW404-DE404</f>
        <v>0</v>
      </c>
      <c r="DI404" s="958" t="s">
        <v>1049</v>
      </c>
      <c r="DJ404" s="1190" t="s">
        <v>733</v>
      </c>
      <c r="DK404" s="1179" t="s">
        <v>149</v>
      </c>
      <c r="DL404" s="1180">
        <v>1</v>
      </c>
      <c r="DM404" s="1015">
        <v>452496</v>
      </c>
      <c r="DN404" s="1025">
        <f>ROUND(DL404*DM404,0)</f>
        <v>452496</v>
      </c>
      <c r="DO404" s="1289"/>
      <c r="DP404" s="898">
        <f>IF(EXACT(VLOOKUP(DI404,OFERTA_0,2,FALSE),DJ404),1,0)</f>
        <v>1</v>
      </c>
      <c r="DQ404" s="898">
        <f>IF(EXACT(VLOOKUP(DI404,OFERTA_0,3,FALSE),DK404),1,0)</f>
        <v>1</v>
      </c>
      <c r="DR404" s="899">
        <f>IF(EXACT(VLOOKUP(DI404,OFERTA_0,4,FALSE),DL404),1,0)</f>
        <v>1</v>
      </c>
      <c r="DS404" s="899">
        <f>IF(DM404=0,0,1)</f>
        <v>1</v>
      </c>
      <c r="DT404" s="899">
        <f>IF(DN404=0,0,1)</f>
        <v>1</v>
      </c>
      <c r="DU404" s="899">
        <f>PRODUCT(DP404:DT404)</f>
        <v>1</v>
      </c>
      <c r="DV404" s="966">
        <f>ROUND(DN404,0)</f>
        <v>452496</v>
      </c>
      <c r="DW404" s="901">
        <f>DN404-DV404</f>
        <v>0</v>
      </c>
      <c r="DZ404" s="958" t="s">
        <v>1049</v>
      </c>
      <c r="EA404" s="1190" t="s">
        <v>733</v>
      </c>
      <c r="EB404" s="1179" t="s">
        <v>149</v>
      </c>
      <c r="EC404" s="1180">
        <v>1</v>
      </c>
      <c r="ED404" s="1015">
        <v>367000</v>
      </c>
      <c r="EE404" s="1025">
        <f>ROUND(EC404*ED404,0)</f>
        <v>367000</v>
      </c>
      <c r="EF404" s="1289"/>
      <c r="EG404" s="898">
        <f>IF(EXACT(VLOOKUP(DZ404,OFERTA_0,2,FALSE),EA404),1,0)</f>
        <v>1</v>
      </c>
      <c r="EH404" s="898">
        <f>IF(EXACT(VLOOKUP(DZ404,OFERTA_0,3,FALSE),EB404),1,0)</f>
        <v>1</v>
      </c>
      <c r="EI404" s="899">
        <f>IF(EXACT(VLOOKUP(DZ404,OFERTA_0,4,FALSE),EC404),1,0)</f>
        <v>1</v>
      </c>
      <c r="EJ404" s="899">
        <f>IF(ED404=0,0,1)</f>
        <v>1</v>
      </c>
      <c r="EK404" s="899">
        <f>IF(EE404=0,0,1)</f>
        <v>1</v>
      </c>
      <c r="EL404" s="899">
        <f>PRODUCT(EG404:EK404)</f>
        <v>1</v>
      </c>
      <c r="EM404" s="966">
        <f>ROUND(EE404,0)</f>
        <v>367000</v>
      </c>
      <c r="EN404" s="901">
        <f>EE404-EM404</f>
        <v>0</v>
      </c>
      <c r="EQ404" s="958" t="s">
        <v>1049</v>
      </c>
      <c r="ER404" s="1190" t="s">
        <v>733</v>
      </c>
      <c r="ES404" s="1179" t="s">
        <v>149</v>
      </c>
      <c r="ET404" s="1180">
        <v>1</v>
      </c>
      <c r="EU404" s="1015">
        <v>950000</v>
      </c>
      <c r="EV404" s="1025">
        <f>ROUND(ET404*EU404,0)</f>
        <v>950000</v>
      </c>
      <c r="EW404" s="1289"/>
      <c r="EX404" s="898">
        <f>IF(EXACT(VLOOKUP(EQ404,OFERTA_0,2,FALSE),ER404),1,0)</f>
        <v>1</v>
      </c>
      <c r="EY404" s="898">
        <f>IF(EXACT(VLOOKUP(EQ404,OFERTA_0,3,FALSE),ES404),1,0)</f>
        <v>1</v>
      </c>
      <c r="EZ404" s="899">
        <f>IF(EXACT(VLOOKUP(EQ404,OFERTA_0,4,FALSE),ET404),1,0)</f>
        <v>1</v>
      </c>
      <c r="FA404" s="899">
        <f>IF(EU404=0,0,1)</f>
        <v>1</v>
      </c>
      <c r="FB404" s="899">
        <f>IF(EV404=0,0,1)</f>
        <v>1</v>
      </c>
      <c r="FC404" s="899">
        <f>PRODUCT(EX404:FB404)</f>
        <v>1</v>
      </c>
      <c r="FD404" s="966">
        <f>ROUND(EV404,0)</f>
        <v>950000</v>
      </c>
      <c r="FE404" s="901">
        <f>EV404-FD404</f>
        <v>0</v>
      </c>
      <c r="FH404" s="958"/>
      <c r="FI404" s="1190"/>
      <c r="FJ404" s="1179"/>
      <c r="FK404" s="1180"/>
      <c r="FL404" s="1015"/>
      <c r="FM404" s="1025">
        <f>ROUND(FK404*FL404,0)</f>
        <v>0</v>
      </c>
      <c r="FN404" s="1289"/>
      <c r="FO404" s="898" t="e">
        <f>IF(EXACT(VLOOKUP(FH404,OFERTA_0,2,FALSE),FI404),1,0)</f>
        <v>#N/A</v>
      </c>
      <c r="FP404" s="898" t="e">
        <f>IF(EXACT(VLOOKUP(FH404,OFERTA_0,3,FALSE),FJ404),1,0)</f>
        <v>#N/A</v>
      </c>
      <c r="FQ404" s="899" t="e">
        <f>IF(EXACT(VLOOKUP(FH404,OFERTA_0,4,FALSE),FK404),1,0)</f>
        <v>#N/A</v>
      </c>
      <c r="FR404" s="899">
        <f>IF(FL404=0,0,1)</f>
        <v>0</v>
      </c>
      <c r="FS404" s="899">
        <f>IF(FM404=0,0,1)</f>
        <v>0</v>
      </c>
      <c r="FT404" s="899" t="e">
        <f>PRODUCT(FO404:FS404)</f>
        <v>#N/A</v>
      </c>
      <c r="FU404" s="966">
        <f>ROUND(FM404,0)</f>
        <v>0</v>
      </c>
      <c r="FV404" s="901">
        <f>FM404-FU404</f>
        <v>0</v>
      </c>
      <c r="FY404" s="958" t="s">
        <v>1049</v>
      </c>
      <c r="FZ404" s="1190" t="s">
        <v>733</v>
      </c>
      <c r="GA404" s="1179" t="s">
        <v>149</v>
      </c>
      <c r="GB404" s="1180">
        <v>1</v>
      </c>
      <c r="GC404" s="1017">
        <v>946595</v>
      </c>
      <c r="GD404" s="1025">
        <f>ROUND(GB404*GC404,0)</f>
        <v>946595</v>
      </c>
      <c r="GE404" s="1289"/>
      <c r="GF404" s="898">
        <f>IF(EXACT(VLOOKUP(FY404,OFERTA_0,2,FALSE),FZ404),1,0)</f>
        <v>1</v>
      </c>
      <c r="GG404" s="898">
        <f>IF(EXACT(VLOOKUP(FY404,OFERTA_0,3,FALSE),GA404),1,0)</f>
        <v>1</v>
      </c>
      <c r="GH404" s="899">
        <f>IF(EXACT(VLOOKUP(FY404,OFERTA_0,4,FALSE),GB404),1,0)</f>
        <v>1</v>
      </c>
      <c r="GI404" s="899">
        <f>IF(GC404=0,0,1)</f>
        <v>1</v>
      </c>
      <c r="GJ404" s="899">
        <f>IF(GD404=0,0,1)</f>
        <v>1</v>
      </c>
      <c r="GK404" s="899">
        <f>PRODUCT(GF404:GJ404)</f>
        <v>1</v>
      </c>
      <c r="GL404" s="966">
        <f>ROUND(GD404,0)</f>
        <v>946595</v>
      </c>
      <c r="GM404" s="901">
        <f>GD404-GL404</f>
        <v>0</v>
      </c>
      <c r="GP404" s="958" t="s">
        <v>1049</v>
      </c>
      <c r="GQ404" s="1190" t="s">
        <v>733</v>
      </c>
      <c r="GR404" s="1179" t="s">
        <v>149</v>
      </c>
      <c r="GS404" s="1180">
        <v>1</v>
      </c>
      <c r="GT404" s="1015">
        <v>927650</v>
      </c>
      <c r="GU404" s="1025">
        <f>ROUND(GS404*GT404,0)</f>
        <v>927650</v>
      </c>
      <c r="GV404" s="1289"/>
      <c r="GW404" s="898">
        <f>IF(EXACT(VLOOKUP(GP404,OFERTA_0,2,FALSE),GQ404),1,0)</f>
        <v>1</v>
      </c>
      <c r="GX404" s="898">
        <f>IF(EXACT(VLOOKUP(GP404,OFERTA_0,3,FALSE),GR404),1,0)</f>
        <v>1</v>
      </c>
      <c r="GY404" s="899">
        <f>IF(EXACT(VLOOKUP(GP404,OFERTA_0,4,FALSE),GS404),1,0)</f>
        <v>1</v>
      </c>
      <c r="GZ404" s="899">
        <f>IF(GT404=0,0,1)</f>
        <v>1</v>
      </c>
      <c r="HA404" s="899">
        <f>IF(GU404=0,0,1)</f>
        <v>1</v>
      </c>
      <c r="HB404" s="899">
        <f>PRODUCT(GW404:HA404)</f>
        <v>1</v>
      </c>
      <c r="HC404" s="966">
        <f>ROUND(GU404,0)</f>
        <v>927650</v>
      </c>
      <c r="HD404" s="901">
        <f>GU404-HC404</f>
        <v>0</v>
      </c>
      <c r="HG404" s="958" t="s">
        <v>1049</v>
      </c>
      <c r="HH404" s="1190" t="s">
        <v>733</v>
      </c>
      <c r="HI404" s="1179" t="s">
        <v>149</v>
      </c>
      <c r="HJ404" s="1180">
        <v>1</v>
      </c>
      <c r="HK404" s="1015">
        <v>532346</v>
      </c>
      <c r="HL404" s="1025">
        <f>ROUND(HJ404*HK404,0)</f>
        <v>532346</v>
      </c>
      <c r="HM404" s="1289"/>
      <c r="HN404" s="898">
        <f>IF(EXACT(VLOOKUP(HG404,OFERTA_0,2,FALSE),HH404),1,0)</f>
        <v>1</v>
      </c>
      <c r="HO404" s="898">
        <f>IF(EXACT(VLOOKUP(HG404,OFERTA_0,3,FALSE),HI404),1,0)</f>
        <v>1</v>
      </c>
      <c r="HP404" s="899">
        <f>IF(EXACT(VLOOKUP(HG404,OFERTA_0,4,FALSE),HJ404),1,0)</f>
        <v>1</v>
      </c>
      <c r="HQ404" s="899">
        <f>IF(HK404=0,0,1)</f>
        <v>1</v>
      </c>
      <c r="HR404" s="899">
        <f>IF(HL404=0,0,1)</f>
        <v>1</v>
      </c>
      <c r="HS404" s="899">
        <f>PRODUCT(HN404:HR404)</f>
        <v>1</v>
      </c>
      <c r="HT404" s="966">
        <f>ROUND(HL404,0)</f>
        <v>532346</v>
      </c>
      <c r="HU404" s="901">
        <f>HL404-HT404</f>
        <v>0</v>
      </c>
      <c r="HX404" s="958" t="s">
        <v>1049</v>
      </c>
      <c r="HY404" s="1190" t="s">
        <v>733</v>
      </c>
      <c r="HZ404" s="1179" t="s">
        <v>149</v>
      </c>
      <c r="IA404" s="1180">
        <v>1</v>
      </c>
      <c r="IB404" s="1015">
        <v>453000</v>
      </c>
      <c r="IC404" s="1025">
        <f>ROUND(IA404*IB404,0)</f>
        <v>453000</v>
      </c>
      <c r="ID404" s="1289"/>
      <c r="IE404" s="898">
        <f>IF(EXACT(VLOOKUP(HX404,OFERTA_0,2,FALSE),HY404),1,0)</f>
        <v>1</v>
      </c>
      <c r="IF404" s="898">
        <f>IF(EXACT(VLOOKUP(HX404,OFERTA_0,3,FALSE),HZ404),1,0)</f>
        <v>1</v>
      </c>
      <c r="IG404" s="899">
        <f>IF(EXACT(VLOOKUP(HX404,OFERTA_0,4,FALSE),IA404),1,0)</f>
        <v>1</v>
      </c>
      <c r="IH404" s="899">
        <f>IF(IB404=0,0,1)</f>
        <v>1</v>
      </c>
      <c r="II404" s="899">
        <f>IF(IC404=0,0,1)</f>
        <v>1</v>
      </c>
      <c r="IJ404" s="899">
        <f>PRODUCT(IE404:II404)</f>
        <v>1</v>
      </c>
      <c r="IK404" s="966">
        <f>ROUND(IC404,0)</f>
        <v>453000</v>
      </c>
      <c r="IL404" s="901">
        <f>IC404-IK404</f>
        <v>0</v>
      </c>
      <c r="IO404" s="958" t="s">
        <v>1049</v>
      </c>
      <c r="IP404" s="1190" t="s">
        <v>733</v>
      </c>
      <c r="IQ404" s="1179" t="s">
        <v>149</v>
      </c>
      <c r="IR404" s="1180">
        <v>1</v>
      </c>
      <c r="IS404" s="1015">
        <v>445825</v>
      </c>
      <c r="IT404" s="1025">
        <f>ROUND(IR404*IS404,0)</f>
        <v>445825</v>
      </c>
      <c r="IU404" s="1289"/>
      <c r="IV404" s="898">
        <f>IF(EXACT(VLOOKUP(IO404,OFERTA_0,2,FALSE),IP404),1,0)</f>
        <v>1</v>
      </c>
      <c r="IW404" s="898">
        <f>IF(EXACT(VLOOKUP(IO404,OFERTA_0,3,FALSE),IQ404),1,0)</f>
        <v>1</v>
      </c>
      <c r="IX404" s="899">
        <f>IF(EXACT(VLOOKUP(IO404,OFERTA_0,4,FALSE),IR404),1,0)</f>
        <v>1</v>
      </c>
      <c r="IY404" s="899">
        <f>IF(IS404=0,0,1)</f>
        <v>1</v>
      </c>
      <c r="IZ404" s="899">
        <f>IF(IT404=0,0,1)</f>
        <v>1</v>
      </c>
      <c r="JA404" s="899">
        <f>PRODUCT(IV404:IZ404)</f>
        <v>1</v>
      </c>
      <c r="JB404" s="966">
        <f>ROUND(IT404,0)</f>
        <v>445825</v>
      </c>
      <c r="JC404" s="901">
        <f>IT404-JB404</f>
        <v>0</v>
      </c>
      <c r="JF404" s="958" t="s">
        <v>1049</v>
      </c>
      <c r="JG404" s="1190" t="s">
        <v>733</v>
      </c>
      <c r="JH404" s="1179" t="s">
        <v>149</v>
      </c>
      <c r="JI404" s="1180">
        <v>1</v>
      </c>
      <c r="JJ404" s="1015">
        <v>430000</v>
      </c>
      <c r="JK404" s="1025">
        <f>ROUND(JI404*JJ404,0)</f>
        <v>430000</v>
      </c>
      <c r="JL404" s="1289"/>
      <c r="JM404" s="898">
        <f>IF(EXACT(VLOOKUP(JF404,OFERTA_0,2,FALSE),JG404),1,0)</f>
        <v>1</v>
      </c>
      <c r="JN404" s="898">
        <f>IF(EXACT(VLOOKUP(JF404,OFERTA_0,3,FALSE),JH404),1,0)</f>
        <v>1</v>
      </c>
      <c r="JO404" s="899">
        <f>IF(EXACT(VLOOKUP(JF404,OFERTA_0,4,FALSE),JI404),1,0)</f>
        <v>1</v>
      </c>
      <c r="JP404" s="899">
        <f>IF(JJ404=0,0,1)</f>
        <v>1</v>
      </c>
      <c r="JQ404" s="899">
        <f>IF(JK404=0,0,1)</f>
        <v>1</v>
      </c>
      <c r="JR404" s="899">
        <f>PRODUCT(JM404:JQ404)</f>
        <v>1</v>
      </c>
      <c r="JS404" s="966">
        <f>ROUND(JK404,0)</f>
        <v>430000</v>
      </c>
      <c r="JT404" s="901">
        <f>JK404-JS404</f>
        <v>0</v>
      </c>
      <c r="JW404" s="958" t="s">
        <v>1049</v>
      </c>
      <c r="JX404" s="1190" t="s">
        <v>733</v>
      </c>
      <c r="JY404" s="1179" t="s">
        <v>149</v>
      </c>
      <c r="JZ404" s="1180">
        <v>1</v>
      </c>
      <c r="KA404" s="1015">
        <v>495144.06960000005</v>
      </c>
      <c r="KB404" s="1025">
        <f>ROUND(JZ404*KA404,0)</f>
        <v>495144</v>
      </c>
      <c r="KC404" s="1289"/>
      <c r="KD404" s="898">
        <f>IF(EXACT(VLOOKUP(JW404,OFERTA_0,2,FALSE),JX404),1,0)</f>
        <v>1</v>
      </c>
      <c r="KE404" s="898">
        <f>IF(EXACT(VLOOKUP(JW404,OFERTA_0,3,FALSE),JY404),1,0)</f>
        <v>1</v>
      </c>
      <c r="KF404" s="899">
        <f>IF(EXACT(VLOOKUP(JW404,OFERTA_0,4,FALSE),JZ404),1,0)</f>
        <v>1</v>
      </c>
      <c r="KG404" s="899">
        <f>IF(KA404=0,0,1)</f>
        <v>1</v>
      </c>
      <c r="KH404" s="899">
        <f>IF(KB404=0,0,1)</f>
        <v>1</v>
      </c>
      <c r="KI404" s="899">
        <f>PRODUCT(KD404:KH404)</f>
        <v>1</v>
      </c>
      <c r="KJ404" s="966">
        <f>ROUND(KB404,0)</f>
        <v>495144</v>
      </c>
      <c r="KK404" s="901">
        <f>KB404-KJ404</f>
        <v>0</v>
      </c>
      <c r="KN404" s="958" t="s">
        <v>1049</v>
      </c>
      <c r="KO404" s="1190" t="s">
        <v>733</v>
      </c>
      <c r="KP404" s="1179" t="s">
        <v>149</v>
      </c>
      <c r="KQ404" s="1180">
        <v>1</v>
      </c>
      <c r="KR404" s="1015">
        <v>191345</v>
      </c>
      <c r="KS404" s="1025">
        <f>ROUND(KQ404*KR404,0)</f>
        <v>191345</v>
      </c>
      <c r="KT404" s="1289"/>
      <c r="KU404" s="898">
        <f>IF(EXACT(VLOOKUP(KN404,OFERTA_0,2,FALSE),KO404),1,0)</f>
        <v>1</v>
      </c>
      <c r="KV404" s="898">
        <f>IF(EXACT(VLOOKUP(KN404,OFERTA_0,3,FALSE),KP404),1,0)</f>
        <v>1</v>
      </c>
      <c r="KW404" s="899">
        <f>IF(EXACT(VLOOKUP(KN404,OFERTA_0,4,FALSE),KQ404),1,0)</f>
        <v>1</v>
      </c>
      <c r="KX404" s="899">
        <f>IF(KR404=0,0,1)</f>
        <v>1</v>
      </c>
      <c r="KY404" s="899">
        <f>IF(KS404=0,0,1)</f>
        <v>1</v>
      </c>
      <c r="KZ404" s="899">
        <f>PRODUCT(KU404:KY404)</f>
        <v>1</v>
      </c>
      <c r="LA404" s="966">
        <f>ROUND(KS404,0)</f>
        <v>191345</v>
      </c>
      <c r="LB404" s="901">
        <f>KS404-LA404</f>
        <v>0</v>
      </c>
      <c r="LE404" s="958" t="s">
        <v>1049</v>
      </c>
      <c r="LF404" s="1190" t="s">
        <v>733</v>
      </c>
      <c r="LG404" s="1179" t="s">
        <v>149</v>
      </c>
      <c r="LH404" s="1180">
        <v>1</v>
      </c>
      <c r="LI404" s="1021">
        <v>299100</v>
      </c>
      <c r="LJ404" s="1028">
        <f>ROUND(LH404*LI404,0)</f>
        <v>299100</v>
      </c>
      <c r="LK404" s="1289"/>
      <c r="LL404" s="898">
        <f>IF(EXACT(VLOOKUP(LE404,OFERTA_0,2,FALSE),LF404),1,0)</f>
        <v>1</v>
      </c>
      <c r="LM404" s="898">
        <f>IF(EXACT(VLOOKUP(LE404,OFERTA_0,3,FALSE),LG404),1,0)</f>
        <v>1</v>
      </c>
      <c r="LN404" s="899">
        <f>IF(EXACT(VLOOKUP(LE404,OFERTA_0,4,FALSE),LH404),1,0)</f>
        <v>1</v>
      </c>
      <c r="LO404" s="899">
        <f>IF(LI404=0,0,1)</f>
        <v>1</v>
      </c>
      <c r="LP404" s="899">
        <f>IF(LJ404=0,0,1)</f>
        <v>1</v>
      </c>
      <c r="LQ404" s="899">
        <f>PRODUCT(LL404:LP404)</f>
        <v>1</v>
      </c>
      <c r="LR404" s="966">
        <f>ROUND(LJ404,0)</f>
        <v>299100</v>
      </c>
      <c r="LS404" s="901">
        <f>LJ404-LR404</f>
        <v>0</v>
      </c>
      <c r="LV404" s="958" t="s">
        <v>1049</v>
      </c>
      <c r="LW404" s="1190" t="s">
        <v>733</v>
      </c>
      <c r="LX404" s="1179" t="s">
        <v>149</v>
      </c>
      <c r="LY404" s="1180">
        <v>1</v>
      </c>
      <c r="LZ404" s="1015">
        <v>341250</v>
      </c>
      <c r="MA404" s="1025">
        <f>ROUND(LY404*LZ404,0)</f>
        <v>341250</v>
      </c>
      <c r="MB404" s="1289"/>
      <c r="MC404" s="898">
        <f>IF(EXACT(VLOOKUP(LV404,OFERTA_0,2,FALSE),LW404),1,0)</f>
        <v>1</v>
      </c>
      <c r="MD404" s="898">
        <f>IF(EXACT(VLOOKUP(LV404,OFERTA_0,3,FALSE),LX404),1,0)</f>
        <v>1</v>
      </c>
      <c r="ME404" s="899">
        <f>IF(EXACT(VLOOKUP(LV404,OFERTA_0,4,FALSE),LY404),1,0)</f>
        <v>1</v>
      </c>
      <c r="MF404" s="899">
        <f>IF(LZ404=0,0,1)</f>
        <v>1</v>
      </c>
      <c r="MG404" s="899">
        <f>IF(MA404=0,0,1)</f>
        <v>1</v>
      </c>
      <c r="MH404" s="899">
        <f>PRODUCT(MC404:MG404)</f>
        <v>1</v>
      </c>
      <c r="MI404" s="966">
        <f>ROUND(MA404,0)</f>
        <v>341250</v>
      </c>
      <c r="MJ404" s="901">
        <f>MA404-MI404</f>
        <v>0</v>
      </c>
      <c r="MM404" s="958" t="s">
        <v>1049</v>
      </c>
      <c r="MN404" s="1190" t="s">
        <v>733</v>
      </c>
      <c r="MO404" s="1179" t="s">
        <v>149</v>
      </c>
      <c r="MP404" s="1180">
        <v>1</v>
      </c>
      <c r="MQ404" s="1015">
        <v>300000</v>
      </c>
      <c r="MR404" s="1025">
        <f>ROUND(MP404*MQ404,0)</f>
        <v>300000</v>
      </c>
      <c r="MS404" s="1289"/>
      <c r="MT404" s="898">
        <f>IF(EXACT(VLOOKUP(MM404,OFERTA_0,2,FALSE),MN404),1,0)</f>
        <v>1</v>
      </c>
      <c r="MU404" s="898">
        <f>IF(EXACT(VLOOKUP(MM404,OFERTA_0,3,FALSE),MO404),1,0)</f>
        <v>1</v>
      </c>
      <c r="MV404" s="899">
        <f>IF(EXACT(VLOOKUP(MM404,OFERTA_0,4,FALSE),MP404),1,0)</f>
        <v>1</v>
      </c>
      <c r="MW404" s="899">
        <f>IF(MQ404=0,0,1)</f>
        <v>1</v>
      </c>
      <c r="MX404" s="899">
        <f>IF(MR404=0,0,1)</f>
        <v>1</v>
      </c>
      <c r="MY404" s="899">
        <f>PRODUCT(MT404:MX404)</f>
        <v>1</v>
      </c>
      <c r="MZ404" s="966">
        <f>ROUND(MR404,0)</f>
        <v>300000</v>
      </c>
      <c r="NA404" s="901">
        <f>MR404-MZ404</f>
        <v>0</v>
      </c>
      <c r="ND404" s="975" t="s">
        <v>1049</v>
      </c>
      <c r="NE404" s="976" t="s">
        <v>733</v>
      </c>
      <c r="NF404" s="1175" t="s">
        <v>149</v>
      </c>
      <c r="NG404" s="1176">
        <v>1</v>
      </c>
      <c r="NH404" s="979">
        <v>114840</v>
      </c>
      <c r="NI404" s="980">
        <v>114840</v>
      </c>
      <c r="NJ404" s="1289"/>
      <c r="NK404" s="898">
        <f>IF(EXACT(VLOOKUP(ND404,OFERTA_0,2,FALSE),NE404),1,0)</f>
        <v>1</v>
      </c>
      <c r="NL404" s="898">
        <f>IF(EXACT(VLOOKUP(ND404,OFERTA_0,3,FALSE),NF404),1,0)</f>
        <v>1</v>
      </c>
      <c r="NM404" s="899">
        <f>IF(EXACT(VLOOKUP(ND404,OFERTA_0,4,FALSE),NG404),1,0)</f>
        <v>1</v>
      </c>
      <c r="NN404" s="899">
        <f>IF(NH404=0,0,1)</f>
        <v>1</v>
      </c>
      <c r="NO404" s="899">
        <f>IF(NI404=0,0,1)</f>
        <v>1</v>
      </c>
      <c r="NP404" s="899">
        <f>PRODUCT(NK404:NO404)</f>
        <v>1</v>
      </c>
      <c r="NQ404" s="966">
        <f>ROUND(NI404,0)</f>
        <v>114840</v>
      </c>
      <c r="NR404" s="901">
        <f>NI404-NQ404</f>
        <v>0</v>
      </c>
      <c r="NU404" s="981" t="s">
        <v>1049</v>
      </c>
      <c r="NV404" s="982" t="s">
        <v>733</v>
      </c>
      <c r="NW404" s="1177" t="s">
        <v>149</v>
      </c>
      <c r="NX404" s="1178">
        <v>1</v>
      </c>
      <c r="NY404" s="1022">
        <v>116000</v>
      </c>
      <c r="NZ404" s="986">
        <f>ROUND(NX404*NY404,0)</f>
        <v>116000</v>
      </c>
      <c r="OA404" s="1289"/>
      <c r="OB404" s="898">
        <f>IF(EXACT(VLOOKUP(NU404,OFERTA_0,2,FALSE),NV404),1,0)</f>
        <v>1</v>
      </c>
      <c r="OC404" s="898">
        <f>IF(EXACT(VLOOKUP(NU404,OFERTA_0,3,FALSE),NW404),1,0)</f>
        <v>1</v>
      </c>
      <c r="OD404" s="899">
        <f>IF(EXACT(VLOOKUP(NU404,OFERTA_0,4,FALSE),NX404),1,0)</f>
        <v>1</v>
      </c>
      <c r="OE404" s="899">
        <f>IF(NY404=0,0,1)</f>
        <v>1</v>
      </c>
      <c r="OF404" s="899">
        <f>IF(NZ404=0,0,1)</f>
        <v>1</v>
      </c>
      <c r="OG404" s="899">
        <f>PRODUCT(OB404:OF404)</f>
        <v>1</v>
      </c>
      <c r="OH404" s="966">
        <f>ROUND(NZ404,0)</f>
        <v>116000</v>
      </c>
      <c r="OI404" s="901">
        <f>NZ404-OH404</f>
        <v>0</v>
      </c>
      <c r="OL404" s="958" t="s">
        <v>1049</v>
      </c>
      <c r="OM404" s="1190" t="s">
        <v>733</v>
      </c>
      <c r="ON404" s="1179" t="s">
        <v>149</v>
      </c>
      <c r="OO404" s="1180">
        <v>1</v>
      </c>
      <c r="OP404" s="1015">
        <v>388602</v>
      </c>
      <c r="OQ404" s="1025">
        <f>ROUND(OO404*OP404,0)</f>
        <v>388602</v>
      </c>
      <c r="OR404" s="1289"/>
      <c r="OS404" s="898">
        <f>IF(EXACT(VLOOKUP(OL404,OFERTA_0,2,FALSE),OM404),1,0)</f>
        <v>1</v>
      </c>
      <c r="OT404" s="898">
        <f>IF(EXACT(VLOOKUP(OL404,OFERTA_0,3,FALSE),ON404),1,0)</f>
        <v>1</v>
      </c>
      <c r="OU404" s="899">
        <f>IF(EXACT(VLOOKUP(OL404,OFERTA_0,4,FALSE),OO404),1,0)</f>
        <v>1</v>
      </c>
      <c r="OV404" s="899">
        <f>IF(OP404=0,0,1)</f>
        <v>1</v>
      </c>
      <c r="OW404" s="899">
        <f>IF(OQ404=0,0,1)</f>
        <v>1</v>
      </c>
      <c r="OX404" s="899">
        <f>PRODUCT(OS404:OW404)</f>
        <v>1</v>
      </c>
      <c r="OY404" s="966">
        <f>ROUND(OQ404,0)</f>
        <v>388602</v>
      </c>
      <c r="OZ404" s="901">
        <f>OQ404-OY404</f>
        <v>0</v>
      </c>
      <c r="PC404" s="958" t="s">
        <v>1049</v>
      </c>
      <c r="PD404" s="1190" t="s">
        <v>733</v>
      </c>
      <c r="PE404" s="1179" t="s">
        <v>149</v>
      </c>
      <c r="PF404" s="1180">
        <v>1</v>
      </c>
      <c r="PG404" s="1023">
        <v>735150</v>
      </c>
      <c r="PH404" s="1029">
        <v>735150</v>
      </c>
      <c r="PI404" s="1289"/>
      <c r="PJ404" s="898">
        <f>IF(EXACT(VLOOKUP(PC404,OFERTA_0,2,FALSE),PD404),1,0)</f>
        <v>1</v>
      </c>
      <c r="PK404" s="898">
        <f>IF(EXACT(VLOOKUP(PC404,OFERTA_0,3,FALSE),PE404),1,0)</f>
        <v>1</v>
      </c>
      <c r="PL404" s="899">
        <f>IF(EXACT(VLOOKUP(PC404,OFERTA_0,4,FALSE),PF404),1,0)</f>
        <v>1</v>
      </c>
      <c r="PM404" s="899">
        <f>IF(PG404=0,0,1)</f>
        <v>1</v>
      </c>
      <c r="PN404" s="899">
        <f>IF(PH404=0,0,1)</f>
        <v>1</v>
      </c>
      <c r="PO404" s="899">
        <f>PRODUCT(PJ404:PN404)</f>
        <v>1</v>
      </c>
      <c r="PP404" s="966">
        <f>ROUND(PH404,0)</f>
        <v>735150</v>
      </c>
      <c r="PQ404" s="901">
        <f>PH404-PP404</f>
        <v>0</v>
      </c>
      <c r="PT404" s="958" t="s">
        <v>1049</v>
      </c>
      <c r="PU404" s="1190" t="s">
        <v>733</v>
      </c>
      <c r="PV404" s="1179" t="s">
        <v>149</v>
      </c>
      <c r="PW404" s="1180">
        <v>1</v>
      </c>
      <c r="PX404" s="1015">
        <v>962580</v>
      </c>
      <c r="PY404" s="1025">
        <f>ROUND(PW404*PX404,0)</f>
        <v>962580</v>
      </c>
      <c r="PZ404" s="1289"/>
      <c r="QA404" s="898">
        <f>IF(EXACT(VLOOKUP(PT404,OFERTA_0,2,FALSE),PU404),1,0)</f>
        <v>1</v>
      </c>
      <c r="QB404" s="898">
        <f>IF(EXACT(VLOOKUP(PT404,OFERTA_0,3,FALSE),PV404),1,0)</f>
        <v>1</v>
      </c>
      <c r="QC404" s="899">
        <f>IF(EXACT(VLOOKUP(PT404,OFERTA_0,4,FALSE),PW404),1,0)</f>
        <v>1</v>
      </c>
      <c r="QD404" s="899">
        <f>IF(PX404=0,0,1)</f>
        <v>1</v>
      </c>
      <c r="QE404" s="899">
        <f>IF(PY404=0,0,1)</f>
        <v>1</v>
      </c>
      <c r="QF404" s="899">
        <f>PRODUCT(QA404:QE404)</f>
        <v>1</v>
      </c>
      <c r="QG404" s="966">
        <f>ROUND(PY404,0)</f>
        <v>962580</v>
      </c>
      <c r="QH404" s="901">
        <f>PY404-QG404</f>
        <v>0</v>
      </c>
      <c r="QK404" s="958" t="s">
        <v>1049</v>
      </c>
      <c r="QL404" s="1190" t="s">
        <v>733</v>
      </c>
      <c r="QM404" s="1179" t="s">
        <v>149</v>
      </c>
      <c r="QN404" s="1180">
        <v>1</v>
      </c>
      <c r="QO404" s="1021">
        <v>300595.49999999994</v>
      </c>
      <c r="QP404" s="1028">
        <f>ROUND(QN404*QO404,0)</f>
        <v>300596</v>
      </c>
      <c r="QQ404" s="1289"/>
      <c r="QR404" s="898">
        <f>IF(EXACT(VLOOKUP(QK404,OFERTA_0,2,FALSE),QL404),1,0)</f>
        <v>1</v>
      </c>
      <c r="QS404" s="898">
        <f>IF(EXACT(VLOOKUP(QK404,OFERTA_0,3,FALSE),QM404),1,0)</f>
        <v>1</v>
      </c>
      <c r="QT404" s="899">
        <f>IF(EXACT(VLOOKUP(QK404,OFERTA_0,4,FALSE),QN404),1,0)</f>
        <v>1</v>
      </c>
      <c r="QU404" s="899">
        <f>IF(QO404=0,0,1)</f>
        <v>1</v>
      </c>
      <c r="QV404" s="899">
        <f>IF(QP404=0,0,1)</f>
        <v>1</v>
      </c>
      <c r="QW404" s="899">
        <f>PRODUCT(QR404:QV404)</f>
        <v>1</v>
      </c>
      <c r="QX404" s="966">
        <f>ROUND(QP404,0)</f>
        <v>300596</v>
      </c>
      <c r="QY404" s="901">
        <f>QP404-QX404</f>
        <v>0</v>
      </c>
      <c r="RB404" s="455"/>
      <c r="RC404" s="428"/>
      <c r="RD404" s="464"/>
      <c r="RE404" s="430"/>
      <c r="RF404" s="440"/>
      <c r="RG404" s="416"/>
      <c r="RH404" s="416"/>
      <c r="RI404" s="898" t="e">
        <f t="shared" si="6780"/>
        <v>#N/A</v>
      </c>
      <c r="RJ404" s="898" t="e">
        <f t="shared" si="6781"/>
        <v>#N/A</v>
      </c>
      <c r="RK404" s="899" t="e">
        <f t="shared" si="6782"/>
        <v>#N/A</v>
      </c>
      <c r="RL404" s="899">
        <f t="shared" si="6783"/>
        <v>0</v>
      </c>
      <c r="RM404" s="899">
        <f t="shared" si="6784"/>
        <v>0</v>
      </c>
      <c r="RN404" s="899" t="e">
        <f t="shared" si="6785"/>
        <v>#N/A</v>
      </c>
      <c r="RO404" s="966">
        <f t="shared" si="6786"/>
        <v>0</v>
      </c>
      <c r="RP404" s="901">
        <f t="shared" si="6787"/>
        <v>0</v>
      </c>
      <c r="RS404" s="455"/>
      <c r="RT404" s="428"/>
      <c r="RU404" s="464"/>
      <c r="RV404" s="430"/>
      <c r="RW404" s="440"/>
      <c r="RX404" s="416"/>
      <c r="RY404" s="416"/>
      <c r="RZ404" s="898" t="e">
        <f t="shared" si="6788"/>
        <v>#N/A</v>
      </c>
      <c r="SA404" s="898" t="e">
        <f t="shared" si="6789"/>
        <v>#N/A</v>
      </c>
      <c r="SB404" s="899" t="e">
        <f t="shared" si="6790"/>
        <v>#N/A</v>
      </c>
      <c r="SC404" s="899">
        <f t="shared" si="6791"/>
        <v>0</v>
      </c>
      <c r="SD404" s="899">
        <f t="shared" si="6792"/>
        <v>0</v>
      </c>
      <c r="SE404" s="899" t="e">
        <f t="shared" si="6793"/>
        <v>#N/A</v>
      </c>
      <c r="SF404" s="966">
        <f t="shared" si="6794"/>
        <v>0</v>
      </c>
      <c r="SG404" s="901">
        <f t="shared" si="6795"/>
        <v>0</v>
      </c>
      <c r="SJ404" s="455"/>
      <c r="SK404" s="428"/>
      <c r="SL404" s="464"/>
      <c r="SM404" s="430"/>
      <c r="SN404" s="440"/>
      <c r="SO404" s="416"/>
      <c r="SP404" s="416"/>
      <c r="SQ404" s="898" t="e">
        <f t="shared" si="6796"/>
        <v>#N/A</v>
      </c>
      <c r="SR404" s="898" t="e">
        <f t="shared" si="6797"/>
        <v>#N/A</v>
      </c>
      <c r="SS404" s="899" t="e">
        <f t="shared" si="6798"/>
        <v>#N/A</v>
      </c>
      <c r="ST404" s="899">
        <f t="shared" si="6799"/>
        <v>0</v>
      </c>
      <c r="SU404" s="899">
        <f t="shared" si="6800"/>
        <v>0</v>
      </c>
      <c r="SV404" s="899" t="e">
        <f t="shared" si="6801"/>
        <v>#N/A</v>
      </c>
      <c r="SW404" s="966">
        <f t="shared" si="6802"/>
        <v>0</v>
      </c>
      <c r="SX404" s="901">
        <f t="shared" si="6803"/>
        <v>0</v>
      </c>
    </row>
    <row r="405" spans="2:518" ht="32.25" customHeight="1" thickTop="1" thickBot="1">
      <c r="B405" s="911" t="s">
        <v>1050</v>
      </c>
      <c r="C405" s="912" t="s">
        <v>734</v>
      </c>
      <c r="D405" s="913"/>
      <c r="E405" s="914"/>
      <c r="F405" s="915"/>
      <c r="G405" s="916"/>
      <c r="H405" s="1170">
        <f>SUM(G406:G407)</f>
        <v>0</v>
      </c>
      <c r="K405" s="911" t="s">
        <v>1050</v>
      </c>
      <c r="L405" s="912" t="s">
        <v>734</v>
      </c>
      <c r="M405" s="913"/>
      <c r="N405" s="914"/>
      <c r="O405" s="990"/>
      <c r="P405" s="916"/>
      <c r="Q405" s="1170"/>
      <c r="R405" s="898"/>
      <c r="S405" s="898"/>
      <c r="T405" s="899"/>
      <c r="U405" s="899"/>
      <c r="V405" s="899"/>
      <c r="W405" s="899"/>
      <c r="X405" s="966"/>
      <c r="Y405" s="901"/>
      <c r="Z405" s="872"/>
      <c r="AA405" s="872"/>
      <c r="AB405" s="911" t="s">
        <v>1050</v>
      </c>
      <c r="AC405" s="912" t="s">
        <v>734</v>
      </c>
      <c r="AD405" s="913"/>
      <c r="AE405" s="914"/>
      <c r="AF405" s="915"/>
      <c r="AG405" s="916"/>
      <c r="AH405" s="1170"/>
      <c r="AI405" s="898"/>
      <c r="AJ405" s="898"/>
      <c r="AK405" s="899"/>
      <c r="AL405" s="899"/>
      <c r="AM405" s="899"/>
      <c r="AN405" s="899"/>
      <c r="AO405" s="966"/>
      <c r="AP405" s="901"/>
      <c r="AQ405" s="872"/>
      <c r="AR405" s="872"/>
      <c r="AS405" s="911" t="s">
        <v>1050</v>
      </c>
      <c r="AT405" s="991" t="s">
        <v>734</v>
      </c>
      <c r="AU405" s="913"/>
      <c r="AV405" s="914"/>
      <c r="AW405" s="918"/>
      <c r="AX405" s="919"/>
      <c r="AY405" s="1170"/>
      <c r="AZ405" s="898"/>
      <c r="BA405" s="898"/>
      <c r="BB405" s="899"/>
      <c r="BC405" s="899"/>
      <c r="BD405" s="899"/>
      <c r="BE405" s="899"/>
      <c r="BF405" s="966"/>
      <c r="BG405" s="901"/>
      <c r="BJ405" s="911" t="s">
        <v>1050</v>
      </c>
      <c r="BK405" s="912" t="s">
        <v>734</v>
      </c>
      <c r="BL405" s="913"/>
      <c r="BM405" s="914"/>
      <c r="BN405" s="915"/>
      <c r="BO405" s="916"/>
      <c r="BP405" s="1170"/>
      <c r="BQ405" s="898"/>
      <c r="BR405" s="898"/>
      <c r="BS405" s="899"/>
      <c r="BT405" s="899"/>
      <c r="BU405" s="899"/>
      <c r="BV405" s="899"/>
      <c r="BW405" s="966"/>
      <c r="BX405" s="901"/>
      <c r="CA405" s="911" t="s">
        <v>1050</v>
      </c>
      <c r="CB405" s="912" t="s">
        <v>734</v>
      </c>
      <c r="CC405" s="913"/>
      <c r="CD405" s="914"/>
      <c r="CE405" s="915"/>
      <c r="CF405" s="916"/>
      <c r="CG405" s="1170"/>
      <c r="CH405" s="898"/>
      <c r="CI405" s="898"/>
      <c r="CJ405" s="899"/>
      <c r="CK405" s="899"/>
      <c r="CL405" s="899"/>
      <c r="CM405" s="899"/>
      <c r="CN405" s="966"/>
      <c r="CO405" s="901"/>
      <c r="CR405" s="911" t="s">
        <v>1050</v>
      </c>
      <c r="CS405" s="912" t="s">
        <v>734</v>
      </c>
      <c r="CT405" s="913"/>
      <c r="CU405" s="914"/>
      <c r="CV405" s="915"/>
      <c r="CW405" s="916"/>
      <c r="CX405" s="1170"/>
      <c r="CY405" s="898"/>
      <c r="CZ405" s="898"/>
      <c r="DA405" s="899"/>
      <c r="DB405" s="899"/>
      <c r="DC405" s="899"/>
      <c r="DD405" s="899"/>
      <c r="DE405" s="966"/>
      <c r="DF405" s="901"/>
      <c r="DI405" s="911" t="s">
        <v>1050</v>
      </c>
      <c r="DJ405" s="912" t="s">
        <v>734</v>
      </c>
      <c r="DK405" s="913"/>
      <c r="DL405" s="914"/>
      <c r="DM405" s="915"/>
      <c r="DN405" s="916"/>
      <c r="DO405" s="1170"/>
      <c r="DP405" s="898"/>
      <c r="DQ405" s="898"/>
      <c r="DR405" s="899"/>
      <c r="DS405" s="899"/>
      <c r="DT405" s="899"/>
      <c r="DU405" s="899"/>
      <c r="DV405" s="966"/>
      <c r="DW405" s="901"/>
      <c r="DZ405" s="911" t="s">
        <v>1050</v>
      </c>
      <c r="EA405" s="912" t="s">
        <v>734</v>
      </c>
      <c r="EB405" s="913"/>
      <c r="EC405" s="914"/>
      <c r="ED405" s="915"/>
      <c r="EE405" s="916"/>
      <c r="EF405" s="1170"/>
      <c r="EG405" s="898"/>
      <c r="EH405" s="898"/>
      <c r="EI405" s="899"/>
      <c r="EJ405" s="899"/>
      <c r="EK405" s="899"/>
      <c r="EL405" s="899"/>
      <c r="EM405" s="966"/>
      <c r="EN405" s="901"/>
      <c r="EQ405" s="911" t="s">
        <v>1050</v>
      </c>
      <c r="ER405" s="912" t="s">
        <v>734</v>
      </c>
      <c r="ES405" s="913"/>
      <c r="ET405" s="914"/>
      <c r="EU405" s="915"/>
      <c r="EV405" s="916"/>
      <c r="EW405" s="1170"/>
      <c r="EX405" s="898"/>
      <c r="EY405" s="898"/>
      <c r="EZ405" s="899"/>
      <c r="FA405" s="899"/>
      <c r="FB405" s="899"/>
      <c r="FC405" s="899"/>
      <c r="FD405" s="966"/>
      <c r="FE405" s="901"/>
      <c r="FH405" s="911"/>
      <c r="FI405" s="912"/>
      <c r="FJ405" s="913"/>
      <c r="FK405" s="914"/>
      <c r="FL405" s="915"/>
      <c r="FM405" s="916"/>
      <c r="FN405" s="1170"/>
      <c r="FO405" s="898"/>
      <c r="FP405" s="898"/>
      <c r="FQ405" s="899"/>
      <c r="FR405" s="899"/>
      <c r="FS405" s="899"/>
      <c r="FT405" s="899"/>
      <c r="FU405" s="966"/>
      <c r="FV405" s="901"/>
      <c r="FY405" s="911" t="s">
        <v>1050</v>
      </c>
      <c r="FZ405" s="912" t="s">
        <v>734</v>
      </c>
      <c r="GA405" s="913"/>
      <c r="GB405" s="914"/>
      <c r="GC405" s="914"/>
      <c r="GD405" s="916"/>
      <c r="GE405" s="1170"/>
      <c r="GF405" s="898"/>
      <c r="GG405" s="898"/>
      <c r="GH405" s="899"/>
      <c r="GI405" s="899"/>
      <c r="GJ405" s="899"/>
      <c r="GK405" s="899"/>
      <c r="GL405" s="966"/>
      <c r="GM405" s="901"/>
      <c r="GP405" s="911" t="s">
        <v>1050</v>
      </c>
      <c r="GQ405" s="912" t="s">
        <v>734</v>
      </c>
      <c r="GR405" s="913"/>
      <c r="GS405" s="914"/>
      <c r="GT405" s="915"/>
      <c r="GU405" s="916"/>
      <c r="GV405" s="1170"/>
      <c r="GW405" s="898"/>
      <c r="GX405" s="898"/>
      <c r="GY405" s="899"/>
      <c r="GZ405" s="899"/>
      <c r="HA405" s="899"/>
      <c r="HB405" s="899"/>
      <c r="HC405" s="966"/>
      <c r="HD405" s="901"/>
      <c r="HG405" s="911" t="s">
        <v>1050</v>
      </c>
      <c r="HH405" s="912" t="s">
        <v>734</v>
      </c>
      <c r="HI405" s="913"/>
      <c r="HJ405" s="914"/>
      <c r="HK405" s="915"/>
      <c r="HL405" s="916"/>
      <c r="HM405" s="1170"/>
      <c r="HN405" s="898"/>
      <c r="HO405" s="898"/>
      <c r="HP405" s="899"/>
      <c r="HQ405" s="899"/>
      <c r="HR405" s="899"/>
      <c r="HS405" s="899"/>
      <c r="HT405" s="966"/>
      <c r="HU405" s="901"/>
      <c r="HX405" s="911" t="s">
        <v>1050</v>
      </c>
      <c r="HY405" s="912" t="s">
        <v>734</v>
      </c>
      <c r="HZ405" s="913"/>
      <c r="IA405" s="914"/>
      <c r="IB405" s="915"/>
      <c r="IC405" s="916"/>
      <c r="ID405" s="1170"/>
      <c r="IE405" s="898"/>
      <c r="IF405" s="898"/>
      <c r="IG405" s="899"/>
      <c r="IH405" s="899"/>
      <c r="II405" s="899"/>
      <c r="IJ405" s="899"/>
      <c r="IK405" s="966"/>
      <c r="IL405" s="901"/>
      <c r="IO405" s="911" t="s">
        <v>1050</v>
      </c>
      <c r="IP405" s="912" t="s">
        <v>734</v>
      </c>
      <c r="IQ405" s="913"/>
      <c r="IR405" s="914"/>
      <c r="IS405" s="915"/>
      <c r="IT405" s="916"/>
      <c r="IU405" s="1170"/>
      <c r="IV405" s="898"/>
      <c r="IW405" s="898"/>
      <c r="IX405" s="899"/>
      <c r="IY405" s="899"/>
      <c r="IZ405" s="899"/>
      <c r="JA405" s="899"/>
      <c r="JB405" s="966"/>
      <c r="JC405" s="901"/>
      <c r="JF405" s="911" t="s">
        <v>1050</v>
      </c>
      <c r="JG405" s="912" t="s">
        <v>734</v>
      </c>
      <c r="JH405" s="913"/>
      <c r="JI405" s="914"/>
      <c r="JJ405" s="915"/>
      <c r="JK405" s="916"/>
      <c r="JL405" s="1170"/>
      <c r="JM405" s="898"/>
      <c r="JN405" s="898"/>
      <c r="JO405" s="899"/>
      <c r="JP405" s="899"/>
      <c r="JQ405" s="899"/>
      <c r="JR405" s="899"/>
      <c r="JS405" s="966"/>
      <c r="JT405" s="901"/>
      <c r="JW405" s="911" t="s">
        <v>1050</v>
      </c>
      <c r="JX405" s="912" t="s">
        <v>734</v>
      </c>
      <c r="JY405" s="913"/>
      <c r="JZ405" s="914"/>
      <c r="KA405" s="915"/>
      <c r="KB405" s="916"/>
      <c r="KC405" s="1170"/>
      <c r="KD405" s="898"/>
      <c r="KE405" s="898"/>
      <c r="KF405" s="899"/>
      <c r="KG405" s="899"/>
      <c r="KH405" s="899"/>
      <c r="KI405" s="899"/>
      <c r="KJ405" s="966"/>
      <c r="KK405" s="901"/>
      <c r="KN405" s="911" t="s">
        <v>1050</v>
      </c>
      <c r="KO405" s="912" t="s">
        <v>734</v>
      </c>
      <c r="KP405" s="913"/>
      <c r="KQ405" s="914"/>
      <c r="KR405" s="915"/>
      <c r="KS405" s="916"/>
      <c r="KT405" s="1170"/>
      <c r="KU405" s="898"/>
      <c r="KV405" s="898"/>
      <c r="KW405" s="899"/>
      <c r="KX405" s="899"/>
      <c r="KY405" s="899"/>
      <c r="KZ405" s="899"/>
      <c r="LA405" s="966"/>
      <c r="LB405" s="901"/>
      <c r="LE405" s="911" t="s">
        <v>1050</v>
      </c>
      <c r="LF405" s="912" t="s">
        <v>734</v>
      </c>
      <c r="LG405" s="913"/>
      <c r="LH405" s="914"/>
      <c r="LI405" s="992">
        <v>0</v>
      </c>
      <c r="LJ405" s="993"/>
      <c r="LK405" s="1170"/>
      <c r="LL405" s="898"/>
      <c r="LM405" s="898"/>
      <c r="LN405" s="899"/>
      <c r="LO405" s="899"/>
      <c r="LP405" s="899"/>
      <c r="LQ405" s="899"/>
      <c r="LR405" s="966"/>
      <c r="LS405" s="901"/>
      <c r="LV405" s="911" t="s">
        <v>1050</v>
      </c>
      <c r="LW405" s="912" t="s">
        <v>734</v>
      </c>
      <c r="LX405" s="913"/>
      <c r="LY405" s="914"/>
      <c r="LZ405" s="915"/>
      <c r="MA405" s="916"/>
      <c r="MB405" s="1170"/>
      <c r="MC405" s="898"/>
      <c r="MD405" s="898"/>
      <c r="ME405" s="899"/>
      <c r="MF405" s="899"/>
      <c r="MG405" s="899"/>
      <c r="MH405" s="899"/>
      <c r="MI405" s="966"/>
      <c r="MJ405" s="901"/>
      <c r="MM405" s="911" t="s">
        <v>1050</v>
      </c>
      <c r="MN405" s="912" t="s">
        <v>734</v>
      </c>
      <c r="MO405" s="913"/>
      <c r="MP405" s="914"/>
      <c r="MQ405" s="915"/>
      <c r="MR405" s="916"/>
      <c r="MS405" s="1170"/>
      <c r="MT405" s="898"/>
      <c r="MU405" s="898"/>
      <c r="MV405" s="899"/>
      <c r="MW405" s="899"/>
      <c r="MX405" s="899"/>
      <c r="MY405" s="899"/>
      <c r="MZ405" s="966"/>
      <c r="NA405" s="901"/>
      <c r="ND405" s="994" t="s">
        <v>1050</v>
      </c>
      <c r="NE405" s="995" t="s">
        <v>734</v>
      </c>
      <c r="NF405" s="996"/>
      <c r="NG405" s="997"/>
      <c r="NH405" s="998"/>
      <c r="NI405" s="999"/>
      <c r="NJ405" s="1170"/>
      <c r="NK405" s="898"/>
      <c r="NL405" s="898"/>
      <c r="NM405" s="899"/>
      <c r="NN405" s="899"/>
      <c r="NO405" s="899"/>
      <c r="NP405" s="899"/>
      <c r="NQ405" s="966"/>
      <c r="NR405" s="901"/>
      <c r="NU405" s="1000" t="s">
        <v>1050</v>
      </c>
      <c r="NV405" s="1001" t="s">
        <v>734</v>
      </c>
      <c r="NW405" s="1002"/>
      <c r="NX405" s="1003"/>
      <c r="NY405" s="1004"/>
      <c r="NZ405" s="1005"/>
      <c r="OA405" s="1170"/>
      <c r="OB405" s="898"/>
      <c r="OC405" s="898"/>
      <c r="OD405" s="899"/>
      <c r="OE405" s="899"/>
      <c r="OF405" s="899"/>
      <c r="OG405" s="899"/>
      <c r="OH405" s="966"/>
      <c r="OI405" s="901"/>
      <c r="OL405" s="911" t="s">
        <v>1050</v>
      </c>
      <c r="OM405" s="912" t="s">
        <v>734</v>
      </c>
      <c r="ON405" s="913"/>
      <c r="OO405" s="914"/>
      <c r="OP405" s="915"/>
      <c r="OQ405" s="916"/>
      <c r="OR405" s="1170"/>
      <c r="OS405" s="898"/>
      <c r="OT405" s="898"/>
      <c r="OU405" s="899"/>
      <c r="OV405" s="899"/>
      <c r="OW405" s="899"/>
      <c r="OX405" s="899"/>
      <c r="OY405" s="966"/>
      <c r="OZ405" s="901"/>
      <c r="PC405" s="911" t="s">
        <v>1050</v>
      </c>
      <c r="PD405" s="912" t="s">
        <v>734</v>
      </c>
      <c r="PE405" s="913"/>
      <c r="PF405" s="914"/>
      <c r="PG405" s="932"/>
      <c r="PH405" s="933"/>
      <c r="PI405" s="1170"/>
      <c r="PJ405" s="898"/>
      <c r="PK405" s="898"/>
      <c r="PL405" s="899"/>
      <c r="PM405" s="899"/>
      <c r="PN405" s="899"/>
      <c r="PO405" s="899"/>
      <c r="PP405" s="966"/>
      <c r="PQ405" s="901"/>
      <c r="PT405" s="911" t="s">
        <v>1050</v>
      </c>
      <c r="PU405" s="912" t="s">
        <v>734</v>
      </c>
      <c r="PV405" s="913"/>
      <c r="PW405" s="914"/>
      <c r="PX405" s="915"/>
      <c r="PY405" s="916"/>
      <c r="PZ405" s="1170"/>
      <c r="QA405" s="898"/>
      <c r="QB405" s="898"/>
      <c r="QC405" s="899"/>
      <c r="QD405" s="899"/>
      <c r="QE405" s="899"/>
      <c r="QF405" s="899"/>
      <c r="QG405" s="966"/>
      <c r="QH405" s="901"/>
      <c r="QK405" s="911" t="s">
        <v>1050</v>
      </c>
      <c r="QL405" s="912" t="s">
        <v>734</v>
      </c>
      <c r="QM405" s="913"/>
      <c r="QN405" s="914"/>
      <c r="QO405" s="992">
        <v>0</v>
      </c>
      <c r="QP405" s="993"/>
      <c r="QQ405" s="1170"/>
      <c r="QR405" s="898"/>
      <c r="QS405" s="898"/>
      <c r="QT405" s="899"/>
      <c r="QU405" s="899"/>
      <c r="QV405" s="899"/>
      <c r="QW405" s="899"/>
      <c r="QX405" s="966"/>
      <c r="QY405" s="901"/>
      <c r="RB405" s="466"/>
      <c r="RC405" s="460"/>
      <c r="RD405" s="467"/>
      <c r="RE405" s="430"/>
      <c r="RF405" s="462"/>
      <c r="RG405" s="463"/>
      <c r="RH405" s="463"/>
      <c r="RI405" s="898"/>
      <c r="RJ405" s="898"/>
      <c r="RK405" s="899"/>
      <c r="RL405" s="899"/>
      <c r="RM405" s="899"/>
      <c r="RN405" s="899"/>
      <c r="RO405" s="966"/>
      <c r="RP405" s="901"/>
      <c r="RS405" s="466"/>
      <c r="RT405" s="460"/>
      <c r="RU405" s="467"/>
      <c r="RV405" s="430"/>
      <c r="RW405" s="462"/>
      <c r="RX405" s="463"/>
      <c r="RY405" s="463"/>
      <c r="RZ405" s="898"/>
      <c r="SA405" s="898"/>
      <c r="SB405" s="899"/>
      <c r="SC405" s="899"/>
      <c r="SD405" s="899"/>
      <c r="SE405" s="899"/>
      <c r="SF405" s="966"/>
      <c r="SG405" s="901"/>
      <c r="SJ405" s="466"/>
      <c r="SK405" s="460"/>
      <c r="SL405" s="467"/>
      <c r="SM405" s="430"/>
      <c r="SN405" s="462"/>
      <c r="SO405" s="463"/>
      <c r="SP405" s="463"/>
      <c r="SQ405" s="898"/>
      <c r="SR405" s="898"/>
      <c r="SS405" s="899"/>
      <c r="ST405" s="899"/>
      <c r="SU405" s="899"/>
      <c r="SV405" s="899"/>
      <c r="SW405" s="966"/>
      <c r="SX405" s="901"/>
    </row>
    <row r="406" spans="2:518" ht="111.75" customHeight="1" thickTop="1" thickBot="1">
      <c r="B406" s="958" t="s">
        <v>1051</v>
      </c>
      <c r="C406" s="1190" t="s">
        <v>735</v>
      </c>
      <c r="D406" s="1179" t="s">
        <v>149</v>
      </c>
      <c r="E406" s="1180">
        <v>1</v>
      </c>
      <c r="F406" s="1015"/>
      <c r="G406" s="1025">
        <f>ROUND(E406*F406,0)</f>
        <v>0</v>
      </c>
      <c r="H406" s="1174"/>
      <c r="K406" s="958" t="s">
        <v>1051</v>
      </c>
      <c r="L406" s="1190" t="s">
        <v>735</v>
      </c>
      <c r="M406" s="1179" t="s">
        <v>149</v>
      </c>
      <c r="N406" s="1180">
        <v>1</v>
      </c>
      <c r="O406" s="1017">
        <v>21200000</v>
      </c>
      <c r="P406" s="1025">
        <f t="shared" ref="P406:P407" si="7553">ROUND(N406*O406,0)</f>
        <v>21200000</v>
      </c>
      <c r="Q406" s="1174"/>
      <c r="R406" s="898">
        <f>IF(EXACT(VLOOKUP(K406,OFERTA_0,2,FALSE),L406),1,0)</f>
        <v>1</v>
      </c>
      <c r="S406" s="898">
        <f>IF(EXACT(VLOOKUP(K406,OFERTA_0,3,FALSE),M406),1,0)</f>
        <v>1</v>
      </c>
      <c r="T406" s="899">
        <f>IF(EXACT(VLOOKUP(K406,OFERTA_0,4,FALSE),N406),1,0)</f>
        <v>1</v>
      </c>
      <c r="U406" s="899">
        <f>IF(O406=0,0,1)</f>
        <v>1</v>
      </c>
      <c r="V406" s="899">
        <f>IF(P406=0,0,1)</f>
        <v>1</v>
      </c>
      <c r="W406" s="899">
        <f>PRODUCT(R406:V406)</f>
        <v>1</v>
      </c>
      <c r="X406" s="966">
        <f>ROUND(P406,0)</f>
        <v>21200000</v>
      </c>
      <c r="Y406" s="901">
        <f>P406-X406</f>
        <v>0</v>
      </c>
      <c r="Z406" s="872"/>
      <c r="AA406" s="872"/>
      <c r="AB406" s="958" t="s">
        <v>1051</v>
      </c>
      <c r="AC406" s="1190" t="s">
        <v>735</v>
      </c>
      <c r="AD406" s="1179" t="s">
        <v>149</v>
      </c>
      <c r="AE406" s="1180">
        <v>1</v>
      </c>
      <c r="AF406" s="1015">
        <v>13800000</v>
      </c>
      <c r="AG406" s="1025">
        <f t="shared" ref="AG406:AG407" si="7554">ROUND(AE406*AF406,0)</f>
        <v>13800000</v>
      </c>
      <c r="AH406" s="1174"/>
      <c r="AI406" s="898">
        <f>IF(EXACT(VLOOKUP(AB406,OFERTA_0,2,FALSE),AC406),1,0)</f>
        <v>1</v>
      </c>
      <c r="AJ406" s="898">
        <f>IF(EXACT(VLOOKUP(AB406,OFERTA_0,3,FALSE),AD406),1,0)</f>
        <v>1</v>
      </c>
      <c r="AK406" s="899">
        <f>IF(EXACT(VLOOKUP(AB406,OFERTA_0,4,FALSE),AE406),1,0)</f>
        <v>1</v>
      </c>
      <c r="AL406" s="899">
        <f>IF(AF406=0,0,1)</f>
        <v>1</v>
      </c>
      <c r="AM406" s="899">
        <f>IF(AG406=0,0,1)</f>
        <v>1</v>
      </c>
      <c r="AN406" s="899">
        <f>PRODUCT(AI406:AM406)</f>
        <v>1</v>
      </c>
      <c r="AO406" s="966">
        <f>ROUND(AG406,0)</f>
        <v>13800000</v>
      </c>
      <c r="AP406" s="901">
        <f>AG406-AO406</f>
        <v>0</v>
      </c>
      <c r="AQ406" s="872"/>
      <c r="AR406" s="872"/>
      <c r="AS406" s="958" t="s">
        <v>1051</v>
      </c>
      <c r="AT406" s="1191" t="s">
        <v>735</v>
      </c>
      <c r="AU406" s="1179" t="s">
        <v>149</v>
      </c>
      <c r="AV406" s="1180">
        <v>1</v>
      </c>
      <c r="AW406" s="1314">
        <v>31000000</v>
      </c>
      <c r="AX406" s="1315">
        <f t="shared" ref="AX406:AX407" si="7555">ROUND(AV406*AW406,0)</f>
        <v>31000000</v>
      </c>
      <c r="AY406" s="1174"/>
      <c r="AZ406" s="898">
        <f>IF(EXACT(VLOOKUP(AS406,OFERTA_0,2,FALSE),AT406),1,0)</f>
        <v>1</v>
      </c>
      <c r="BA406" s="898">
        <f>IF(EXACT(VLOOKUP(AS406,OFERTA_0,3,FALSE),AU406),1,0)</f>
        <v>1</v>
      </c>
      <c r="BB406" s="899">
        <f>IF(EXACT(VLOOKUP(AS406,OFERTA_0,4,FALSE),AV406),1,0)</f>
        <v>1</v>
      </c>
      <c r="BC406" s="899">
        <f>IF(AW406=0,0,1)</f>
        <v>1</v>
      </c>
      <c r="BD406" s="899">
        <f>IF(AX406=0,0,1)</f>
        <v>1</v>
      </c>
      <c r="BE406" s="899">
        <f>PRODUCT(AZ406:BD406)</f>
        <v>1</v>
      </c>
      <c r="BF406" s="966">
        <f>ROUND(AX406,0)</f>
        <v>31000000</v>
      </c>
      <c r="BG406" s="901">
        <f>AX406-BF406</f>
        <v>0</v>
      </c>
      <c r="BJ406" s="958" t="s">
        <v>1051</v>
      </c>
      <c r="BK406" s="1190" t="s">
        <v>735</v>
      </c>
      <c r="BL406" s="1179" t="s">
        <v>149</v>
      </c>
      <c r="BM406" s="1180">
        <v>1</v>
      </c>
      <c r="BN406" s="1015">
        <v>66888625</v>
      </c>
      <c r="BO406" s="1025">
        <f t="shared" ref="BO406:BO407" si="7556">ROUND(BM406*BN406,0)</f>
        <v>66888625</v>
      </c>
      <c r="BP406" s="1174"/>
      <c r="BQ406" s="898">
        <f>IF(EXACT(VLOOKUP(BJ406,OFERTA_0,2,FALSE),BK406),1,0)</f>
        <v>1</v>
      </c>
      <c r="BR406" s="898">
        <f>IF(EXACT(VLOOKUP(BJ406,OFERTA_0,3,FALSE),BL406),1,0)</f>
        <v>1</v>
      </c>
      <c r="BS406" s="899">
        <f>IF(EXACT(VLOOKUP(BJ406,OFERTA_0,4,FALSE),BM406),1,0)</f>
        <v>1</v>
      </c>
      <c r="BT406" s="899">
        <f>IF(BN406=0,0,1)</f>
        <v>1</v>
      </c>
      <c r="BU406" s="899">
        <f>IF(BO406=0,0,1)</f>
        <v>1</v>
      </c>
      <c r="BV406" s="899">
        <f>PRODUCT(BQ406:BU406)</f>
        <v>1</v>
      </c>
      <c r="BW406" s="966">
        <f>ROUND(BO406,0)</f>
        <v>66888625</v>
      </c>
      <c r="BX406" s="901">
        <f>BO406-BW406</f>
        <v>0</v>
      </c>
      <c r="CA406" s="958" t="s">
        <v>1051</v>
      </c>
      <c r="CB406" s="1190" t="s">
        <v>735</v>
      </c>
      <c r="CC406" s="1179" t="s">
        <v>149</v>
      </c>
      <c r="CD406" s="1180">
        <v>1</v>
      </c>
      <c r="CE406" s="1015">
        <v>20701478</v>
      </c>
      <c r="CF406" s="1025">
        <f t="shared" ref="CF406:CF407" si="7557">ROUND(CD406*CE406,0)</f>
        <v>20701478</v>
      </c>
      <c r="CG406" s="1174"/>
      <c r="CH406" s="898">
        <f>IF(EXACT(VLOOKUP(CA406,OFERTA_0,2,FALSE),CB406),1,0)</f>
        <v>1</v>
      </c>
      <c r="CI406" s="898">
        <f>IF(EXACT(VLOOKUP(CA406,OFERTA_0,3,FALSE),CC406),1,0)</f>
        <v>1</v>
      </c>
      <c r="CJ406" s="899">
        <f>IF(EXACT(VLOOKUP(CA406,OFERTA_0,4,FALSE),CD406),1,0)</f>
        <v>1</v>
      </c>
      <c r="CK406" s="899">
        <f>IF(CE406=0,0,1)</f>
        <v>1</v>
      </c>
      <c r="CL406" s="899">
        <f>IF(CF406=0,0,1)</f>
        <v>1</v>
      </c>
      <c r="CM406" s="899">
        <f>PRODUCT(CH406:CL406)</f>
        <v>1</v>
      </c>
      <c r="CN406" s="966">
        <f>ROUND(CF406,0)</f>
        <v>20701478</v>
      </c>
      <c r="CO406" s="901">
        <f>CF406-CN406</f>
        <v>0</v>
      </c>
      <c r="CR406" s="958" t="s">
        <v>1051</v>
      </c>
      <c r="CS406" s="1190" t="s">
        <v>735</v>
      </c>
      <c r="CT406" s="1179" t="s">
        <v>149</v>
      </c>
      <c r="CU406" s="1180">
        <v>1</v>
      </c>
      <c r="CV406" s="1015">
        <v>5900000</v>
      </c>
      <c r="CW406" s="1025">
        <f t="shared" ref="CW406:CW407" si="7558">ROUND(CU406*CV406,0)</f>
        <v>5900000</v>
      </c>
      <c r="CX406" s="1174"/>
      <c r="CY406" s="898">
        <f>IF(EXACT(VLOOKUP(CR406,OFERTA_0,2,FALSE),CS406),1,0)</f>
        <v>1</v>
      </c>
      <c r="CZ406" s="898">
        <f>IF(EXACT(VLOOKUP(CR406,OFERTA_0,3,FALSE),CT406),1,0)</f>
        <v>1</v>
      </c>
      <c r="DA406" s="899">
        <f>IF(EXACT(VLOOKUP(CR406,OFERTA_0,4,FALSE),CU406),1,0)</f>
        <v>1</v>
      </c>
      <c r="DB406" s="899">
        <f>IF(CV406=0,0,1)</f>
        <v>1</v>
      </c>
      <c r="DC406" s="899">
        <f>IF(CW406=0,0,1)</f>
        <v>1</v>
      </c>
      <c r="DD406" s="899">
        <f>PRODUCT(CY406:DC406)</f>
        <v>1</v>
      </c>
      <c r="DE406" s="966">
        <f>ROUND(CW406,0)</f>
        <v>5900000</v>
      </c>
      <c r="DF406" s="901">
        <f>CW406-DE406</f>
        <v>0</v>
      </c>
      <c r="DI406" s="958" t="s">
        <v>1051</v>
      </c>
      <c r="DJ406" s="1190" t="s">
        <v>735</v>
      </c>
      <c r="DK406" s="1179" t="s">
        <v>149</v>
      </c>
      <c r="DL406" s="1180">
        <v>1</v>
      </c>
      <c r="DM406" s="1015">
        <v>48807191</v>
      </c>
      <c r="DN406" s="1025">
        <f t="shared" ref="DN406:DN407" si="7559">ROUND(DL406*DM406,0)</f>
        <v>48807191</v>
      </c>
      <c r="DO406" s="1174"/>
      <c r="DP406" s="898">
        <f>IF(EXACT(VLOOKUP(DI406,OFERTA_0,2,FALSE),DJ406),1,0)</f>
        <v>1</v>
      </c>
      <c r="DQ406" s="898">
        <f>IF(EXACT(VLOOKUP(DI406,OFERTA_0,3,FALSE),DK406),1,0)</f>
        <v>1</v>
      </c>
      <c r="DR406" s="899">
        <f>IF(EXACT(VLOOKUP(DI406,OFERTA_0,4,FALSE),DL406),1,0)</f>
        <v>1</v>
      </c>
      <c r="DS406" s="899">
        <f>IF(DM406=0,0,1)</f>
        <v>1</v>
      </c>
      <c r="DT406" s="899">
        <f>IF(DN406=0,0,1)</f>
        <v>1</v>
      </c>
      <c r="DU406" s="899">
        <f>PRODUCT(DP406:DT406)</f>
        <v>1</v>
      </c>
      <c r="DV406" s="966">
        <f>ROUND(DN406,0)</f>
        <v>48807191</v>
      </c>
      <c r="DW406" s="901">
        <f>DN406-DV406</f>
        <v>0</v>
      </c>
      <c r="DZ406" s="958" t="s">
        <v>1051</v>
      </c>
      <c r="EA406" s="1190" t="s">
        <v>735</v>
      </c>
      <c r="EB406" s="1179" t="s">
        <v>149</v>
      </c>
      <c r="EC406" s="1180">
        <v>1</v>
      </c>
      <c r="ED406" s="1015">
        <v>1340000</v>
      </c>
      <c r="EE406" s="1025">
        <f t="shared" ref="EE406:EE407" si="7560">ROUND(EC406*ED406,0)</f>
        <v>1340000</v>
      </c>
      <c r="EF406" s="1174"/>
      <c r="EG406" s="898">
        <f>IF(EXACT(VLOOKUP(DZ406,OFERTA_0,2,FALSE),EA406),1,0)</f>
        <v>1</v>
      </c>
      <c r="EH406" s="898">
        <f>IF(EXACT(VLOOKUP(DZ406,OFERTA_0,3,FALSE),EB406),1,0)</f>
        <v>1</v>
      </c>
      <c r="EI406" s="899">
        <f>IF(EXACT(VLOOKUP(DZ406,OFERTA_0,4,FALSE),EC406),1,0)</f>
        <v>1</v>
      </c>
      <c r="EJ406" s="899">
        <f>IF(ED406=0,0,1)</f>
        <v>1</v>
      </c>
      <c r="EK406" s="899">
        <f>IF(EE406=0,0,1)</f>
        <v>1</v>
      </c>
      <c r="EL406" s="899">
        <f>PRODUCT(EG406:EK406)</f>
        <v>1</v>
      </c>
      <c r="EM406" s="966">
        <f>ROUND(EE406,0)</f>
        <v>1340000</v>
      </c>
      <c r="EN406" s="901">
        <f>EE406-EM406</f>
        <v>0</v>
      </c>
      <c r="EQ406" s="958" t="s">
        <v>1051</v>
      </c>
      <c r="ER406" s="1190" t="s">
        <v>735</v>
      </c>
      <c r="ES406" s="1179" t="s">
        <v>149</v>
      </c>
      <c r="ET406" s="1180">
        <v>1</v>
      </c>
      <c r="EU406" s="1015">
        <v>20900000</v>
      </c>
      <c r="EV406" s="1025">
        <f t="shared" ref="EV406:EV407" si="7561">ROUND(ET406*EU406,0)</f>
        <v>20900000</v>
      </c>
      <c r="EW406" s="1174"/>
      <c r="EX406" s="898">
        <f>IF(EXACT(VLOOKUP(EQ406,OFERTA_0,2,FALSE),ER406),1,0)</f>
        <v>1</v>
      </c>
      <c r="EY406" s="898">
        <f>IF(EXACT(VLOOKUP(EQ406,OFERTA_0,3,FALSE),ES406),1,0)</f>
        <v>1</v>
      </c>
      <c r="EZ406" s="899">
        <f>IF(EXACT(VLOOKUP(EQ406,OFERTA_0,4,FALSE),ET406),1,0)</f>
        <v>1</v>
      </c>
      <c r="FA406" s="899">
        <f>IF(EU406=0,0,1)</f>
        <v>1</v>
      </c>
      <c r="FB406" s="899">
        <f>IF(EV406=0,0,1)</f>
        <v>1</v>
      </c>
      <c r="FC406" s="899">
        <f>PRODUCT(EX406:FB406)</f>
        <v>1</v>
      </c>
      <c r="FD406" s="966">
        <f>ROUND(EV406,0)</f>
        <v>20900000</v>
      </c>
      <c r="FE406" s="901">
        <f>EV406-FD406</f>
        <v>0</v>
      </c>
      <c r="FH406" s="958"/>
      <c r="FI406" s="1190"/>
      <c r="FJ406" s="1179"/>
      <c r="FK406" s="1180"/>
      <c r="FL406" s="1015"/>
      <c r="FM406" s="1025">
        <f t="shared" ref="FM406:FM407" si="7562">ROUND(FK406*FL406,0)</f>
        <v>0</v>
      </c>
      <c r="FN406" s="1174"/>
      <c r="FO406" s="898" t="e">
        <f>IF(EXACT(VLOOKUP(FH406,OFERTA_0,2,FALSE),FI406),1,0)</f>
        <v>#N/A</v>
      </c>
      <c r="FP406" s="898" t="e">
        <f>IF(EXACT(VLOOKUP(FH406,OFERTA_0,3,FALSE),FJ406),1,0)</f>
        <v>#N/A</v>
      </c>
      <c r="FQ406" s="899" t="e">
        <f>IF(EXACT(VLOOKUP(FH406,OFERTA_0,4,FALSE),FK406),1,0)</f>
        <v>#N/A</v>
      </c>
      <c r="FR406" s="899">
        <f>IF(FL406=0,0,1)</f>
        <v>0</v>
      </c>
      <c r="FS406" s="899">
        <f>IF(FM406=0,0,1)</f>
        <v>0</v>
      </c>
      <c r="FT406" s="899" t="e">
        <f>PRODUCT(FO406:FS406)</f>
        <v>#N/A</v>
      </c>
      <c r="FU406" s="966">
        <f>ROUND(FM406,0)</f>
        <v>0</v>
      </c>
      <c r="FV406" s="901">
        <f>FM406-FU406</f>
        <v>0</v>
      </c>
      <c r="FY406" s="958" t="s">
        <v>1051</v>
      </c>
      <c r="FZ406" s="1190" t="s">
        <v>735</v>
      </c>
      <c r="GA406" s="1179" t="s">
        <v>149</v>
      </c>
      <c r="GB406" s="1180">
        <v>1</v>
      </c>
      <c r="GC406" s="1017">
        <v>21200000</v>
      </c>
      <c r="GD406" s="1025">
        <f t="shared" ref="GD406:GD407" si="7563">ROUND(GB406*GC406,0)</f>
        <v>21200000</v>
      </c>
      <c r="GE406" s="1174"/>
      <c r="GF406" s="898">
        <f>IF(EXACT(VLOOKUP(FY406,OFERTA_0,2,FALSE),FZ406),1,0)</f>
        <v>1</v>
      </c>
      <c r="GG406" s="898">
        <f>IF(EXACT(VLOOKUP(FY406,OFERTA_0,3,FALSE),GA406),1,0)</f>
        <v>1</v>
      </c>
      <c r="GH406" s="899">
        <f>IF(EXACT(VLOOKUP(FY406,OFERTA_0,4,FALSE),GB406),1,0)</f>
        <v>1</v>
      </c>
      <c r="GI406" s="899">
        <f>IF(GC406=0,0,1)</f>
        <v>1</v>
      </c>
      <c r="GJ406" s="899">
        <f>IF(GD406=0,0,1)</f>
        <v>1</v>
      </c>
      <c r="GK406" s="899">
        <f>PRODUCT(GF406:GJ406)</f>
        <v>1</v>
      </c>
      <c r="GL406" s="966">
        <f>ROUND(GD406,0)</f>
        <v>21200000</v>
      </c>
      <c r="GM406" s="901">
        <f>GD406-GL406</f>
        <v>0</v>
      </c>
      <c r="GP406" s="958" t="s">
        <v>1051</v>
      </c>
      <c r="GQ406" s="1190" t="s">
        <v>735</v>
      </c>
      <c r="GR406" s="1179" t="s">
        <v>149</v>
      </c>
      <c r="GS406" s="1180">
        <v>1</v>
      </c>
      <c r="GT406" s="1015">
        <v>20830000</v>
      </c>
      <c r="GU406" s="1025">
        <f t="shared" ref="GU406:GU407" si="7564">ROUND(GS406*GT406,0)</f>
        <v>20830000</v>
      </c>
      <c r="GV406" s="1174"/>
      <c r="GW406" s="898">
        <f>IF(EXACT(VLOOKUP(GP406,OFERTA_0,2,FALSE),GQ406),1,0)</f>
        <v>1</v>
      </c>
      <c r="GX406" s="898">
        <f>IF(EXACT(VLOOKUP(GP406,OFERTA_0,3,FALSE),GR406),1,0)</f>
        <v>1</v>
      </c>
      <c r="GY406" s="899">
        <f>IF(EXACT(VLOOKUP(GP406,OFERTA_0,4,FALSE),GS406),1,0)</f>
        <v>1</v>
      </c>
      <c r="GZ406" s="899">
        <f>IF(GT406=0,0,1)</f>
        <v>1</v>
      </c>
      <c r="HA406" s="899">
        <f>IF(GU406=0,0,1)</f>
        <v>1</v>
      </c>
      <c r="HB406" s="899">
        <f>PRODUCT(GW406:HA406)</f>
        <v>1</v>
      </c>
      <c r="HC406" s="966">
        <f>ROUND(GU406,0)</f>
        <v>20830000</v>
      </c>
      <c r="HD406" s="901">
        <f>GU406-HC406</f>
        <v>0</v>
      </c>
      <c r="HG406" s="958" t="s">
        <v>1051</v>
      </c>
      <c r="HH406" s="1190" t="s">
        <v>735</v>
      </c>
      <c r="HI406" s="1179" t="s">
        <v>149</v>
      </c>
      <c r="HJ406" s="1180">
        <v>1</v>
      </c>
      <c r="HK406" s="1015">
        <v>26803656</v>
      </c>
      <c r="HL406" s="1025">
        <f t="shared" ref="HL406:HL407" si="7565">ROUND(HJ406*HK406,0)</f>
        <v>26803656</v>
      </c>
      <c r="HM406" s="1174"/>
      <c r="HN406" s="898">
        <f>IF(EXACT(VLOOKUP(HG406,OFERTA_0,2,FALSE),HH406),1,0)</f>
        <v>1</v>
      </c>
      <c r="HO406" s="898">
        <f>IF(EXACT(VLOOKUP(HG406,OFERTA_0,3,FALSE),HI406),1,0)</f>
        <v>1</v>
      </c>
      <c r="HP406" s="899">
        <f>IF(EXACT(VLOOKUP(HG406,OFERTA_0,4,FALSE),HJ406),1,0)</f>
        <v>1</v>
      </c>
      <c r="HQ406" s="899">
        <f>IF(HK406=0,0,1)</f>
        <v>1</v>
      </c>
      <c r="HR406" s="899">
        <f>IF(HL406=0,0,1)</f>
        <v>1</v>
      </c>
      <c r="HS406" s="899">
        <f>PRODUCT(HN406:HR406)</f>
        <v>1</v>
      </c>
      <c r="HT406" s="966">
        <f>ROUND(HL406,0)</f>
        <v>26803656</v>
      </c>
      <c r="HU406" s="901">
        <f>HL406-HT406</f>
        <v>0</v>
      </c>
      <c r="HX406" s="958" t="s">
        <v>1051</v>
      </c>
      <c r="HY406" s="1190" t="s">
        <v>735</v>
      </c>
      <c r="HZ406" s="1179" t="s">
        <v>149</v>
      </c>
      <c r="IA406" s="1180">
        <v>1</v>
      </c>
      <c r="IB406" s="1015">
        <v>9876543</v>
      </c>
      <c r="IC406" s="1025">
        <f t="shared" ref="IC406:IC407" si="7566">ROUND(IA406*IB406,0)</f>
        <v>9876543</v>
      </c>
      <c r="ID406" s="1174"/>
      <c r="IE406" s="898">
        <f>IF(EXACT(VLOOKUP(HX406,OFERTA_0,2,FALSE),HY406),1,0)</f>
        <v>1</v>
      </c>
      <c r="IF406" s="898">
        <f>IF(EXACT(VLOOKUP(HX406,OFERTA_0,3,FALSE),HZ406),1,0)</f>
        <v>1</v>
      </c>
      <c r="IG406" s="899">
        <f>IF(EXACT(VLOOKUP(HX406,OFERTA_0,4,FALSE),IA406),1,0)</f>
        <v>1</v>
      </c>
      <c r="IH406" s="899">
        <f>IF(IB406=0,0,1)</f>
        <v>1</v>
      </c>
      <c r="II406" s="899">
        <f>IF(IC406=0,0,1)</f>
        <v>1</v>
      </c>
      <c r="IJ406" s="899">
        <f>PRODUCT(IE406:II406)</f>
        <v>1</v>
      </c>
      <c r="IK406" s="966">
        <f>ROUND(IC406,0)</f>
        <v>9876543</v>
      </c>
      <c r="IL406" s="901">
        <f>IC406-IK406</f>
        <v>0</v>
      </c>
      <c r="IO406" s="958" t="s">
        <v>1051</v>
      </c>
      <c r="IP406" s="1190" t="s">
        <v>735</v>
      </c>
      <c r="IQ406" s="1179" t="s">
        <v>149</v>
      </c>
      <c r="IR406" s="1180">
        <v>1</v>
      </c>
      <c r="IS406" s="1015">
        <v>14525000</v>
      </c>
      <c r="IT406" s="1025">
        <f t="shared" ref="IT406:IT407" si="7567">ROUND(IR406*IS406,0)</f>
        <v>14525000</v>
      </c>
      <c r="IU406" s="1174"/>
      <c r="IV406" s="898">
        <f>IF(EXACT(VLOOKUP(IO406,OFERTA_0,2,FALSE),IP406),1,0)</f>
        <v>1</v>
      </c>
      <c r="IW406" s="898">
        <f>IF(EXACT(VLOOKUP(IO406,OFERTA_0,3,FALSE),IQ406),1,0)</f>
        <v>1</v>
      </c>
      <c r="IX406" s="899">
        <f>IF(EXACT(VLOOKUP(IO406,OFERTA_0,4,FALSE),IR406),1,0)</f>
        <v>1</v>
      </c>
      <c r="IY406" s="899">
        <f>IF(IS406=0,0,1)</f>
        <v>1</v>
      </c>
      <c r="IZ406" s="899">
        <f>IF(IT406=0,0,1)</f>
        <v>1</v>
      </c>
      <c r="JA406" s="899">
        <f>PRODUCT(IV406:IZ406)</f>
        <v>1</v>
      </c>
      <c r="JB406" s="966">
        <f>ROUND(IT406,0)</f>
        <v>14525000</v>
      </c>
      <c r="JC406" s="901">
        <f>IT406-JB406</f>
        <v>0</v>
      </c>
      <c r="JF406" s="958" t="s">
        <v>1051</v>
      </c>
      <c r="JG406" s="1190" t="s">
        <v>735</v>
      </c>
      <c r="JH406" s="1179" t="s">
        <v>149</v>
      </c>
      <c r="JI406" s="1180">
        <v>1</v>
      </c>
      <c r="JJ406" s="1015">
        <v>12500000</v>
      </c>
      <c r="JK406" s="1025">
        <f t="shared" ref="JK406:JK407" si="7568">ROUND(JI406*JJ406,0)</f>
        <v>12500000</v>
      </c>
      <c r="JL406" s="1174"/>
      <c r="JM406" s="898">
        <f>IF(EXACT(VLOOKUP(JF406,OFERTA_0,2,FALSE),JG406),1,0)</f>
        <v>1</v>
      </c>
      <c r="JN406" s="898">
        <f>IF(EXACT(VLOOKUP(JF406,OFERTA_0,3,FALSE),JH406),1,0)</f>
        <v>1</v>
      </c>
      <c r="JO406" s="899">
        <f>IF(EXACT(VLOOKUP(JF406,OFERTA_0,4,FALSE),JI406),1,0)</f>
        <v>1</v>
      </c>
      <c r="JP406" s="899">
        <f>IF(JJ406=0,0,1)</f>
        <v>1</v>
      </c>
      <c r="JQ406" s="899">
        <f>IF(JK406=0,0,1)</f>
        <v>1</v>
      </c>
      <c r="JR406" s="899">
        <f>PRODUCT(JM406:JQ406)</f>
        <v>1</v>
      </c>
      <c r="JS406" s="966">
        <f>ROUND(JK406,0)</f>
        <v>12500000</v>
      </c>
      <c r="JT406" s="901">
        <f>JK406-JS406</f>
        <v>0</v>
      </c>
      <c r="JW406" s="958" t="s">
        <v>1051</v>
      </c>
      <c r="JX406" s="1190" t="s">
        <v>735</v>
      </c>
      <c r="JY406" s="1179" t="s">
        <v>149</v>
      </c>
      <c r="JZ406" s="1180">
        <v>1</v>
      </c>
      <c r="KA406" s="1015">
        <v>21173238.7172</v>
      </c>
      <c r="KB406" s="1025">
        <f t="shared" ref="KB406:KB407" si="7569">ROUND(JZ406*KA406,0)</f>
        <v>21173239</v>
      </c>
      <c r="KC406" s="1174"/>
      <c r="KD406" s="898">
        <f>IF(EXACT(VLOOKUP(JW406,OFERTA_0,2,FALSE),JX406),1,0)</f>
        <v>1</v>
      </c>
      <c r="KE406" s="898">
        <f>IF(EXACT(VLOOKUP(JW406,OFERTA_0,3,FALSE),JY406),1,0)</f>
        <v>1</v>
      </c>
      <c r="KF406" s="899">
        <f>IF(EXACT(VLOOKUP(JW406,OFERTA_0,4,FALSE),JZ406),1,0)</f>
        <v>1</v>
      </c>
      <c r="KG406" s="899">
        <f>IF(KA406=0,0,1)</f>
        <v>1</v>
      </c>
      <c r="KH406" s="899">
        <f>IF(KB406=0,0,1)</f>
        <v>1</v>
      </c>
      <c r="KI406" s="899">
        <f>PRODUCT(KD406:KH406)</f>
        <v>1</v>
      </c>
      <c r="KJ406" s="966">
        <f>ROUND(KB406,0)</f>
        <v>21173239</v>
      </c>
      <c r="KK406" s="901">
        <f>KB406-KJ406</f>
        <v>0</v>
      </c>
      <c r="KN406" s="958" t="s">
        <v>1051</v>
      </c>
      <c r="KO406" s="1190" t="s">
        <v>735</v>
      </c>
      <c r="KP406" s="1179" t="s">
        <v>149</v>
      </c>
      <c r="KQ406" s="1180">
        <v>1</v>
      </c>
      <c r="KR406" s="1015">
        <v>6000000</v>
      </c>
      <c r="KS406" s="1025">
        <f t="shared" ref="KS406:KS407" si="7570">ROUND(KQ406*KR406,0)</f>
        <v>6000000</v>
      </c>
      <c r="KT406" s="1174"/>
      <c r="KU406" s="898">
        <f>IF(EXACT(VLOOKUP(KN406,OFERTA_0,2,FALSE),KO406),1,0)</f>
        <v>1</v>
      </c>
      <c r="KV406" s="898">
        <f>IF(EXACT(VLOOKUP(KN406,OFERTA_0,3,FALSE),KP406),1,0)</f>
        <v>1</v>
      </c>
      <c r="KW406" s="899">
        <f>IF(EXACT(VLOOKUP(KN406,OFERTA_0,4,FALSE),KQ406),1,0)</f>
        <v>1</v>
      </c>
      <c r="KX406" s="899">
        <f>IF(KR406=0,0,1)</f>
        <v>1</v>
      </c>
      <c r="KY406" s="899">
        <f>IF(KS406=0,0,1)</f>
        <v>1</v>
      </c>
      <c r="KZ406" s="899">
        <f>PRODUCT(KU406:KY406)</f>
        <v>1</v>
      </c>
      <c r="LA406" s="966">
        <f>ROUND(KS406,0)</f>
        <v>6000000</v>
      </c>
      <c r="LB406" s="901">
        <f>KS406-LA406</f>
        <v>0</v>
      </c>
      <c r="LE406" s="958" t="s">
        <v>1051</v>
      </c>
      <c r="LF406" s="1190" t="s">
        <v>735</v>
      </c>
      <c r="LG406" s="1179" t="s">
        <v>149</v>
      </c>
      <c r="LH406" s="1180">
        <v>1</v>
      </c>
      <c r="LI406" s="1021">
        <v>19940000</v>
      </c>
      <c r="LJ406" s="1028">
        <f t="shared" ref="LJ406:LJ407" si="7571">ROUND(LH406*LI406,0)</f>
        <v>19940000</v>
      </c>
      <c r="LK406" s="1174"/>
      <c r="LL406" s="898">
        <f>IF(EXACT(VLOOKUP(LE406,OFERTA_0,2,FALSE),LF406),1,0)</f>
        <v>1</v>
      </c>
      <c r="LM406" s="898">
        <f>IF(EXACT(VLOOKUP(LE406,OFERTA_0,3,FALSE),LG406),1,0)</f>
        <v>1</v>
      </c>
      <c r="LN406" s="899">
        <f>IF(EXACT(VLOOKUP(LE406,OFERTA_0,4,FALSE),LH406),1,0)</f>
        <v>1</v>
      </c>
      <c r="LO406" s="899">
        <f>IF(LI406=0,0,1)</f>
        <v>1</v>
      </c>
      <c r="LP406" s="899">
        <f>IF(LJ406=0,0,1)</f>
        <v>1</v>
      </c>
      <c r="LQ406" s="899">
        <f>PRODUCT(LL406:LP406)</f>
        <v>1</v>
      </c>
      <c r="LR406" s="966">
        <f>ROUND(LJ406,0)</f>
        <v>19940000</v>
      </c>
      <c r="LS406" s="901">
        <f>LJ406-LR406</f>
        <v>0</v>
      </c>
      <c r="LV406" s="958" t="s">
        <v>1051</v>
      </c>
      <c r="LW406" s="1190" t="s">
        <v>735</v>
      </c>
      <c r="LX406" s="1179" t="s">
        <v>149</v>
      </c>
      <c r="LY406" s="1180">
        <v>1</v>
      </c>
      <c r="LZ406" s="1015">
        <v>1495000</v>
      </c>
      <c r="MA406" s="1025">
        <f t="shared" ref="MA406:MA407" si="7572">ROUND(LY406*LZ406,0)</f>
        <v>1495000</v>
      </c>
      <c r="MB406" s="1174"/>
      <c r="MC406" s="898">
        <f>IF(EXACT(VLOOKUP(LV406,OFERTA_0,2,FALSE),LW406),1,0)</f>
        <v>1</v>
      </c>
      <c r="MD406" s="898">
        <f>IF(EXACT(VLOOKUP(LV406,OFERTA_0,3,FALSE),LX406),1,0)</f>
        <v>1</v>
      </c>
      <c r="ME406" s="899">
        <f>IF(EXACT(VLOOKUP(LV406,OFERTA_0,4,FALSE),LY406),1,0)</f>
        <v>1</v>
      </c>
      <c r="MF406" s="899">
        <f>IF(LZ406=0,0,1)</f>
        <v>1</v>
      </c>
      <c r="MG406" s="899">
        <f>IF(MA406=0,0,1)</f>
        <v>1</v>
      </c>
      <c r="MH406" s="899">
        <f>PRODUCT(MC406:MG406)</f>
        <v>1</v>
      </c>
      <c r="MI406" s="966">
        <f>ROUND(MA406,0)</f>
        <v>1495000</v>
      </c>
      <c r="MJ406" s="901">
        <f>MA406-MI406</f>
        <v>0</v>
      </c>
      <c r="MM406" s="958" t="s">
        <v>1051</v>
      </c>
      <c r="MN406" s="1190" t="s">
        <v>735</v>
      </c>
      <c r="MO406" s="1179" t="s">
        <v>149</v>
      </c>
      <c r="MP406" s="1180">
        <v>1</v>
      </c>
      <c r="MQ406" s="1015">
        <v>18000000</v>
      </c>
      <c r="MR406" s="1025">
        <f t="shared" ref="MR406:MR407" si="7573">ROUND(MP406*MQ406,0)</f>
        <v>18000000</v>
      </c>
      <c r="MS406" s="1174"/>
      <c r="MT406" s="898">
        <f>IF(EXACT(VLOOKUP(MM406,OFERTA_0,2,FALSE),MN406),1,0)</f>
        <v>1</v>
      </c>
      <c r="MU406" s="898">
        <f>IF(EXACT(VLOOKUP(MM406,OFERTA_0,3,FALSE),MO406),1,0)</f>
        <v>1</v>
      </c>
      <c r="MV406" s="899">
        <f>IF(EXACT(VLOOKUP(MM406,OFERTA_0,4,FALSE),MP406),1,0)</f>
        <v>1</v>
      </c>
      <c r="MW406" s="899">
        <f>IF(MQ406=0,0,1)</f>
        <v>1</v>
      </c>
      <c r="MX406" s="899">
        <f>IF(MR406=0,0,1)</f>
        <v>1</v>
      </c>
      <c r="MY406" s="899">
        <f>PRODUCT(MT406:MX406)</f>
        <v>1</v>
      </c>
      <c r="MZ406" s="966">
        <f>ROUND(MR406,0)</f>
        <v>18000000</v>
      </c>
      <c r="NA406" s="901">
        <f>MR406-MZ406</f>
        <v>0</v>
      </c>
      <c r="ND406" s="975" t="s">
        <v>1051</v>
      </c>
      <c r="NE406" s="976" t="s">
        <v>735</v>
      </c>
      <c r="NF406" s="1175" t="s">
        <v>149</v>
      </c>
      <c r="NG406" s="1176">
        <v>1</v>
      </c>
      <c r="NH406" s="979">
        <v>1548013.5</v>
      </c>
      <c r="NI406" s="980">
        <v>1548014</v>
      </c>
      <c r="NJ406" s="1174"/>
      <c r="NK406" s="898">
        <f>IF(EXACT(VLOOKUP(ND406,OFERTA_0,2,FALSE),NE406),1,0)</f>
        <v>1</v>
      </c>
      <c r="NL406" s="898">
        <f>IF(EXACT(VLOOKUP(ND406,OFERTA_0,3,FALSE),NF406),1,0)</f>
        <v>1</v>
      </c>
      <c r="NM406" s="899">
        <f>IF(EXACT(VLOOKUP(ND406,OFERTA_0,4,FALSE),NG406),1,0)</f>
        <v>1</v>
      </c>
      <c r="NN406" s="899">
        <f>IF(NH406=0,0,1)</f>
        <v>1</v>
      </c>
      <c r="NO406" s="899">
        <f>IF(NI406=0,0,1)</f>
        <v>1</v>
      </c>
      <c r="NP406" s="899">
        <f>PRODUCT(NK406:NO406)</f>
        <v>1</v>
      </c>
      <c r="NQ406" s="966">
        <f>ROUND(NI406,0)</f>
        <v>1548014</v>
      </c>
      <c r="NR406" s="901">
        <f>NI406-NQ406</f>
        <v>0</v>
      </c>
      <c r="NU406" s="981" t="s">
        <v>1051</v>
      </c>
      <c r="NV406" s="982" t="s">
        <v>735</v>
      </c>
      <c r="NW406" s="1177" t="s">
        <v>149</v>
      </c>
      <c r="NX406" s="1178">
        <v>1</v>
      </c>
      <c r="NY406" s="1022">
        <v>1563650</v>
      </c>
      <c r="NZ406" s="986">
        <f t="shared" ref="NZ406:NZ407" si="7574">ROUND(NX406*NY406,0)</f>
        <v>1563650</v>
      </c>
      <c r="OA406" s="1174"/>
      <c r="OB406" s="898">
        <f>IF(EXACT(VLOOKUP(NU406,OFERTA_0,2,FALSE),NV406),1,0)</f>
        <v>1</v>
      </c>
      <c r="OC406" s="898">
        <f>IF(EXACT(VLOOKUP(NU406,OFERTA_0,3,FALSE),NW406),1,0)</f>
        <v>1</v>
      </c>
      <c r="OD406" s="899">
        <f>IF(EXACT(VLOOKUP(NU406,OFERTA_0,4,FALSE),NX406),1,0)</f>
        <v>1</v>
      </c>
      <c r="OE406" s="899">
        <f>IF(NY406=0,0,1)</f>
        <v>1</v>
      </c>
      <c r="OF406" s="899">
        <f>IF(NZ406=0,0,1)</f>
        <v>1</v>
      </c>
      <c r="OG406" s="899">
        <f>PRODUCT(OB406:OF406)</f>
        <v>1</v>
      </c>
      <c r="OH406" s="966">
        <f>ROUND(NZ406,0)</f>
        <v>1563650</v>
      </c>
      <c r="OI406" s="901">
        <f>NZ406-OH406</f>
        <v>0</v>
      </c>
      <c r="OL406" s="958" t="s">
        <v>1051</v>
      </c>
      <c r="OM406" s="1190" t="s">
        <v>735</v>
      </c>
      <c r="ON406" s="1179" t="s">
        <v>149</v>
      </c>
      <c r="OO406" s="1180">
        <v>1</v>
      </c>
      <c r="OP406" s="1015">
        <v>10030650</v>
      </c>
      <c r="OQ406" s="1025">
        <f t="shared" ref="OQ406:OQ407" si="7575">ROUND(OO406*OP406,0)</f>
        <v>10030650</v>
      </c>
      <c r="OR406" s="1174"/>
      <c r="OS406" s="898">
        <f>IF(EXACT(VLOOKUP(OL406,OFERTA_0,2,FALSE),OM406),1,0)</f>
        <v>1</v>
      </c>
      <c r="OT406" s="898">
        <f>IF(EXACT(VLOOKUP(OL406,OFERTA_0,3,FALSE),ON406),1,0)</f>
        <v>1</v>
      </c>
      <c r="OU406" s="899">
        <f>IF(EXACT(VLOOKUP(OL406,OFERTA_0,4,FALSE),OO406),1,0)</f>
        <v>1</v>
      </c>
      <c r="OV406" s="899">
        <f>IF(OP406=0,0,1)</f>
        <v>1</v>
      </c>
      <c r="OW406" s="899">
        <f>IF(OQ406=0,0,1)</f>
        <v>1</v>
      </c>
      <c r="OX406" s="899">
        <f>PRODUCT(OS406:OW406)</f>
        <v>1</v>
      </c>
      <c r="OY406" s="966">
        <f>ROUND(OQ406,0)</f>
        <v>10030650</v>
      </c>
      <c r="OZ406" s="901">
        <f>OQ406-OY406</f>
        <v>0</v>
      </c>
      <c r="PC406" s="958" t="s">
        <v>1051</v>
      </c>
      <c r="PD406" s="1190" t="s">
        <v>735</v>
      </c>
      <c r="PE406" s="1179" t="s">
        <v>149</v>
      </c>
      <c r="PF406" s="1180">
        <v>1</v>
      </c>
      <c r="PG406" s="1023">
        <v>6500000</v>
      </c>
      <c r="PH406" s="1029">
        <v>6500000</v>
      </c>
      <c r="PI406" s="1174"/>
      <c r="PJ406" s="898">
        <f>IF(EXACT(VLOOKUP(PC406,OFERTA_0,2,FALSE),PD406),1,0)</f>
        <v>1</v>
      </c>
      <c r="PK406" s="898">
        <f>IF(EXACT(VLOOKUP(PC406,OFERTA_0,3,FALSE),PE406),1,0)</f>
        <v>1</v>
      </c>
      <c r="PL406" s="899">
        <f>IF(EXACT(VLOOKUP(PC406,OFERTA_0,4,FALSE),PF406),1,0)</f>
        <v>1</v>
      </c>
      <c r="PM406" s="899">
        <f>IF(PG406=0,0,1)</f>
        <v>1</v>
      </c>
      <c r="PN406" s="899">
        <f>IF(PH406=0,0,1)</f>
        <v>1</v>
      </c>
      <c r="PO406" s="899">
        <f>PRODUCT(PJ406:PN406)</f>
        <v>1</v>
      </c>
      <c r="PP406" s="966">
        <f>ROUND(PH406,0)</f>
        <v>6500000</v>
      </c>
      <c r="PQ406" s="901">
        <f>PH406-PP406</f>
        <v>0</v>
      </c>
      <c r="PT406" s="958" t="s">
        <v>1051</v>
      </c>
      <c r="PU406" s="1190" t="s">
        <v>735</v>
      </c>
      <c r="PV406" s="1179" t="s">
        <v>149</v>
      </c>
      <c r="PW406" s="1180">
        <v>1</v>
      </c>
      <c r="PX406" s="1015">
        <v>20935900</v>
      </c>
      <c r="PY406" s="1025">
        <f t="shared" ref="PY406:PY407" si="7576">ROUND(PW406*PX406,0)</f>
        <v>20935900</v>
      </c>
      <c r="PZ406" s="1174"/>
      <c r="QA406" s="898">
        <f>IF(EXACT(VLOOKUP(PT406,OFERTA_0,2,FALSE),PU406),1,0)</f>
        <v>1</v>
      </c>
      <c r="QB406" s="898">
        <f>IF(EXACT(VLOOKUP(PT406,OFERTA_0,3,FALSE),PV406),1,0)</f>
        <v>1</v>
      </c>
      <c r="QC406" s="899">
        <f>IF(EXACT(VLOOKUP(PT406,OFERTA_0,4,FALSE),PW406),1,0)</f>
        <v>1</v>
      </c>
      <c r="QD406" s="899">
        <f>IF(PX406=0,0,1)</f>
        <v>1</v>
      </c>
      <c r="QE406" s="899">
        <f>IF(PY406=0,0,1)</f>
        <v>1</v>
      </c>
      <c r="QF406" s="899">
        <f>PRODUCT(QA406:QE406)</f>
        <v>1</v>
      </c>
      <c r="QG406" s="966">
        <f>ROUND(PY406,0)</f>
        <v>20935900</v>
      </c>
      <c r="QH406" s="901">
        <f>PY406-QG406</f>
        <v>0</v>
      </c>
      <c r="QK406" s="958" t="s">
        <v>1051</v>
      </c>
      <c r="QL406" s="1190" t="s">
        <v>735</v>
      </c>
      <c r="QM406" s="1179" t="s">
        <v>149</v>
      </c>
      <c r="QN406" s="1180">
        <v>1</v>
      </c>
      <c r="QO406" s="1021">
        <v>20039699.999999996</v>
      </c>
      <c r="QP406" s="1028">
        <f t="shared" ref="QP406:QP407" si="7577">ROUND(QN406*QO406,0)</f>
        <v>20039700</v>
      </c>
      <c r="QQ406" s="1174"/>
      <c r="QR406" s="898">
        <f>IF(EXACT(VLOOKUP(QK406,OFERTA_0,2,FALSE),QL406),1,0)</f>
        <v>1</v>
      </c>
      <c r="QS406" s="898">
        <f>IF(EXACT(VLOOKUP(QK406,OFERTA_0,3,FALSE),QM406),1,0)</f>
        <v>1</v>
      </c>
      <c r="QT406" s="899">
        <f>IF(EXACT(VLOOKUP(QK406,OFERTA_0,4,FALSE),QN406),1,0)</f>
        <v>1</v>
      </c>
      <c r="QU406" s="899">
        <f>IF(QO406=0,0,1)</f>
        <v>1</v>
      </c>
      <c r="QV406" s="899">
        <f>IF(QP406=0,0,1)</f>
        <v>1</v>
      </c>
      <c r="QW406" s="899">
        <f>PRODUCT(QR406:QV406)</f>
        <v>1</v>
      </c>
      <c r="QX406" s="966">
        <f>ROUND(QP406,0)</f>
        <v>20039700</v>
      </c>
      <c r="QY406" s="901">
        <f>QP406-QX406</f>
        <v>0</v>
      </c>
      <c r="RB406" s="470"/>
      <c r="RC406" s="428"/>
      <c r="RD406" s="467"/>
      <c r="RE406" s="430"/>
      <c r="RF406" s="440"/>
      <c r="RG406" s="416"/>
      <c r="RH406" s="416"/>
      <c r="RI406" s="898" t="e">
        <f>IF(EXACT(VLOOKUP(RB406,OFERTA_0,2,FALSE),RC406),1,0)</f>
        <v>#N/A</v>
      </c>
      <c r="RJ406" s="898" t="e">
        <f>IF(EXACT(VLOOKUP(RB406,OFERTA_0,3,FALSE),RD406),1,0)</f>
        <v>#N/A</v>
      </c>
      <c r="RK406" s="899" t="e">
        <f>IF(EXACT(VLOOKUP(RB406,OFERTA_0,4,FALSE),RE406),1,0)</f>
        <v>#N/A</v>
      </c>
      <c r="RL406" s="899">
        <f t="shared" ref="RL406:RM410" si="7578">IF(RF406=0,0,1)</f>
        <v>0</v>
      </c>
      <c r="RM406" s="899">
        <f t="shared" si="7578"/>
        <v>0</v>
      </c>
      <c r="RN406" s="899" t="e">
        <f>PRODUCT(RI406:RM406)</f>
        <v>#N/A</v>
      </c>
      <c r="RO406" s="966">
        <f>ROUND(RG406,0)</f>
        <v>0</v>
      </c>
      <c r="RP406" s="901">
        <f>RG406-RO406</f>
        <v>0</v>
      </c>
      <c r="RS406" s="470"/>
      <c r="RT406" s="428"/>
      <c r="RU406" s="467"/>
      <c r="RV406" s="430"/>
      <c r="RW406" s="440"/>
      <c r="RX406" s="416"/>
      <c r="RY406" s="416"/>
      <c r="RZ406" s="898" t="e">
        <f>IF(EXACT(VLOOKUP(RS406,OFERTA_0,2,FALSE),RT406),1,0)</f>
        <v>#N/A</v>
      </c>
      <c r="SA406" s="898" t="e">
        <f>IF(EXACT(VLOOKUP(RS406,OFERTA_0,3,FALSE),RU406),1,0)</f>
        <v>#N/A</v>
      </c>
      <c r="SB406" s="899" t="e">
        <f>IF(EXACT(VLOOKUP(RS406,OFERTA_0,4,FALSE),RV406),1,0)</f>
        <v>#N/A</v>
      </c>
      <c r="SC406" s="899">
        <f t="shared" ref="SC406:SD410" si="7579">IF(RW406=0,0,1)</f>
        <v>0</v>
      </c>
      <c r="SD406" s="899">
        <f t="shared" si="7579"/>
        <v>0</v>
      </c>
      <c r="SE406" s="899" t="e">
        <f>PRODUCT(RZ406:SD406)</f>
        <v>#N/A</v>
      </c>
      <c r="SF406" s="966">
        <f>ROUND(RX406,0)</f>
        <v>0</v>
      </c>
      <c r="SG406" s="901">
        <f>RX406-SF406</f>
        <v>0</v>
      </c>
      <c r="SJ406" s="470"/>
      <c r="SK406" s="428"/>
      <c r="SL406" s="467"/>
      <c r="SM406" s="430"/>
      <c r="SN406" s="440"/>
      <c r="SO406" s="416"/>
      <c r="SP406" s="416"/>
      <c r="SQ406" s="898" t="e">
        <f>IF(EXACT(VLOOKUP(SJ406,OFERTA_0,2,FALSE),SK406),1,0)</f>
        <v>#N/A</v>
      </c>
      <c r="SR406" s="898" t="e">
        <f>IF(EXACT(VLOOKUP(SJ406,OFERTA_0,3,FALSE),SL406),1,0)</f>
        <v>#N/A</v>
      </c>
      <c r="SS406" s="899" t="e">
        <f>IF(EXACT(VLOOKUP(SJ406,OFERTA_0,4,FALSE),SM406),1,0)</f>
        <v>#N/A</v>
      </c>
      <c r="ST406" s="899">
        <f t="shared" ref="ST406:SU410" si="7580">IF(SN406=0,0,1)</f>
        <v>0</v>
      </c>
      <c r="SU406" s="899">
        <f t="shared" si="7580"/>
        <v>0</v>
      </c>
      <c r="SV406" s="899" t="e">
        <f>PRODUCT(SQ406:SU406)</f>
        <v>#N/A</v>
      </c>
      <c r="SW406" s="966">
        <f>ROUND(SO406,0)</f>
        <v>0</v>
      </c>
      <c r="SX406" s="901">
        <f>SO406-SW406</f>
        <v>0</v>
      </c>
    </row>
    <row r="407" spans="2:518" ht="60" customHeight="1" thickTop="1" thickBot="1">
      <c r="B407" s="958" t="s">
        <v>1052</v>
      </c>
      <c r="C407" s="1190" t="s">
        <v>736</v>
      </c>
      <c r="D407" s="1179" t="s">
        <v>149</v>
      </c>
      <c r="E407" s="1180">
        <v>2</v>
      </c>
      <c r="F407" s="1015"/>
      <c r="G407" s="1025">
        <f>ROUND(E407*F407,0)</f>
        <v>0</v>
      </c>
      <c r="H407" s="964"/>
      <c r="K407" s="958" t="s">
        <v>1052</v>
      </c>
      <c r="L407" s="1190" t="s">
        <v>736</v>
      </c>
      <c r="M407" s="1179" t="s">
        <v>149</v>
      </c>
      <c r="N407" s="1180">
        <v>2</v>
      </c>
      <c r="O407" s="1017">
        <v>17084000</v>
      </c>
      <c r="P407" s="1025">
        <f t="shared" si="7553"/>
        <v>34168000</v>
      </c>
      <c r="Q407" s="964"/>
      <c r="R407" s="898">
        <f>IF(EXACT(VLOOKUP(K407,OFERTA_0,2,FALSE),L407),1,0)</f>
        <v>1</v>
      </c>
      <c r="S407" s="898">
        <f>IF(EXACT(VLOOKUP(K407,OFERTA_0,3,FALSE),M407),1,0)</f>
        <v>1</v>
      </c>
      <c r="T407" s="899">
        <f>IF(EXACT(VLOOKUP(K407,OFERTA_0,4,FALSE),N407),1,0)</f>
        <v>1</v>
      </c>
      <c r="U407" s="899">
        <f>IF(O407=0,0,1)</f>
        <v>1</v>
      </c>
      <c r="V407" s="899">
        <f>IF(P407=0,0,1)</f>
        <v>1</v>
      </c>
      <c r="W407" s="899">
        <f>PRODUCT(R407:V407)</f>
        <v>1</v>
      </c>
      <c r="X407" s="966">
        <f>ROUND(P407,0)</f>
        <v>34168000</v>
      </c>
      <c r="Y407" s="901">
        <f>P407-X407</f>
        <v>0</v>
      </c>
      <c r="Z407" s="872"/>
      <c r="AA407" s="872"/>
      <c r="AB407" s="958" t="s">
        <v>1052</v>
      </c>
      <c r="AC407" s="1190" t="s">
        <v>736</v>
      </c>
      <c r="AD407" s="1179" t="s">
        <v>149</v>
      </c>
      <c r="AE407" s="1180">
        <v>2</v>
      </c>
      <c r="AF407" s="1015">
        <v>10000000</v>
      </c>
      <c r="AG407" s="1025">
        <f t="shared" si="7554"/>
        <v>20000000</v>
      </c>
      <c r="AH407" s="964"/>
      <c r="AI407" s="898">
        <f>IF(EXACT(VLOOKUP(AB407,OFERTA_0,2,FALSE),AC407),1,0)</f>
        <v>1</v>
      </c>
      <c r="AJ407" s="898">
        <f>IF(EXACT(VLOOKUP(AB407,OFERTA_0,3,FALSE),AD407),1,0)</f>
        <v>1</v>
      </c>
      <c r="AK407" s="899">
        <f>IF(EXACT(VLOOKUP(AB407,OFERTA_0,4,FALSE),AE407),1,0)</f>
        <v>1</v>
      </c>
      <c r="AL407" s="899">
        <f>IF(AF407=0,0,1)</f>
        <v>1</v>
      </c>
      <c r="AM407" s="899">
        <f>IF(AG407=0,0,1)</f>
        <v>1</v>
      </c>
      <c r="AN407" s="899">
        <f>PRODUCT(AI407:AM407)</f>
        <v>1</v>
      </c>
      <c r="AO407" s="966">
        <f>ROUND(AG407,0)</f>
        <v>20000000</v>
      </c>
      <c r="AP407" s="901">
        <f>AG407-AO407</f>
        <v>0</v>
      </c>
      <c r="AQ407" s="872"/>
      <c r="AR407" s="872"/>
      <c r="AS407" s="958" t="s">
        <v>1052</v>
      </c>
      <c r="AT407" s="1191" t="s">
        <v>736</v>
      </c>
      <c r="AU407" s="1179" t="s">
        <v>149</v>
      </c>
      <c r="AV407" s="1180">
        <v>2</v>
      </c>
      <c r="AW407" s="1314">
        <v>8800000</v>
      </c>
      <c r="AX407" s="1315">
        <f t="shared" si="7555"/>
        <v>17600000</v>
      </c>
      <c r="AY407" s="964"/>
      <c r="AZ407" s="898">
        <f>IF(EXACT(VLOOKUP(AS407,OFERTA_0,2,FALSE),AT407),1,0)</f>
        <v>1</v>
      </c>
      <c r="BA407" s="898">
        <f>IF(EXACT(VLOOKUP(AS407,OFERTA_0,3,FALSE),AU407),1,0)</f>
        <v>1</v>
      </c>
      <c r="BB407" s="899">
        <f>IF(EXACT(VLOOKUP(AS407,OFERTA_0,4,FALSE),AV407),1,0)</f>
        <v>1</v>
      </c>
      <c r="BC407" s="899">
        <f>IF(AW407=0,0,1)</f>
        <v>1</v>
      </c>
      <c r="BD407" s="899">
        <f>IF(AX407=0,0,1)</f>
        <v>1</v>
      </c>
      <c r="BE407" s="899">
        <f>PRODUCT(AZ407:BD407)</f>
        <v>1</v>
      </c>
      <c r="BF407" s="966">
        <f>ROUND(AX407,0)</f>
        <v>17600000</v>
      </c>
      <c r="BG407" s="901">
        <f>AX407-BF407</f>
        <v>0</v>
      </c>
      <c r="BJ407" s="958" t="s">
        <v>1052</v>
      </c>
      <c r="BK407" s="1190" t="s">
        <v>736</v>
      </c>
      <c r="BL407" s="1179" t="s">
        <v>149</v>
      </c>
      <c r="BM407" s="1180">
        <v>2</v>
      </c>
      <c r="BN407" s="1015">
        <v>1692282</v>
      </c>
      <c r="BO407" s="1025">
        <f t="shared" si="7556"/>
        <v>3384564</v>
      </c>
      <c r="BP407" s="964"/>
      <c r="BQ407" s="898">
        <f>IF(EXACT(VLOOKUP(BJ407,OFERTA_0,2,FALSE),BK407),1,0)</f>
        <v>1</v>
      </c>
      <c r="BR407" s="898">
        <f>IF(EXACT(VLOOKUP(BJ407,OFERTA_0,3,FALSE),BL407),1,0)</f>
        <v>1</v>
      </c>
      <c r="BS407" s="899">
        <f>IF(EXACT(VLOOKUP(BJ407,OFERTA_0,4,FALSE),BM407),1,0)</f>
        <v>1</v>
      </c>
      <c r="BT407" s="899">
        <f>IF(BN407=0,0,1)</f>
        <v>1</v>
      </c>
      <c r="BU407" s="899">
        <f>IF(BO407=0,0,1)</f>
        <v>1</v>
      </c>
      <c r="BV407" s="899">
        <f>PRODUCT(BQ407:BU407)</f>
        <v>1</v>
      </c>
      <c r="BW407" s="966">
        <f>ROUND(BO407,0)</f>
        <v>3384564</v>
      </c>
      <c r="BX407" s="901">
        <f>BO407-BW407</f>
        <v>0</v>
      </c>
      <c r="CA407" s="958" t="s">
        <v>1052</v>
      </c>
      <c r="CB407" s="1190" t="s">
        <v>736</v>
      </c>
      <c r="CC407" s="1179" t="s">
        <v>149</v>
      </c>
      <c r="CD407" s="1180">
        <v>2</v>
      </c>
      <c r="CE407" s="1015">
        <v>16895995</v>
      </c>
      <c r="CF407" s="1025">
        <f t="shared" si="7557"/>
        <v>33791990</v>
      </c>
      <c r="CG407" s="964"/>
      <c r="CH407" s="898">
        <f>IF(EXACT(VLOOKUP(CA407,OFERTA_0,2,FALSE),CB407),1,0)</f>
        <v>1</v>
      </c>
      <c r="CI407" s="898">
        <f>IF(EXACT(VLOOKUP(CA407,OFERTA_0,3,FALSE),CC407),1,0)</f>
        <v>1</v>
      </c>
      <c r="CJ407" s="899">
        <f>IF(EXACT(VLOOKUP(CA407,OFERTA_0,4,FALSE),CD407),1,0)</f>
        <v>1</v>
      </c>
      <c r="CK407" s="899">
        <f>IF(CE407=0,0,1)</f>
        <v>1</v>
      </c>
      <c r="CL407" s="899">
        <f>IF(CF407=0,0,1)</f>
        <v>1</v>
      </c>
      <c r="CM407" s="899">
        <f>PRODUCT(CH407:CL407)</f>
        <v>1</v>
      </c>
      <c r="CN407" s="966">
        <f>ROUND(CF407,0)</f>
        <v>33791990</v>
      </c>
      <c r="CO407" s="901">
        <f>CF407-CN407</f>
        <v>0</v>
      </c>
      <c r="CR407" s="958" t="s">
        <v>1052</v>
      </c>
      <c r="CS407" s="1190" t="s">
        <v>736</v>
      </c>
      <c r="CT407" s="1179" t="s">
        <v>149</v>
      </c>
      <c r="CU407" s="1180">
        <v>2</v>
      </c>
      <c r="CV407" s="1015">
        <v>4890000</v>
      </c>
      <c r="CW407" s="1025">
        <f t="shared" si="7558"/>
        <v>9780000</v>
      </c>
      <c r="CX407" s="964"/>
      <c r="CY407" s="898">
        <f>IF(EXACT(VLOOKUP(CR407,OFERTA_0,2,FALSE),CS407),1,0)</f>
        <v>1</v>
      </c>
      <c r="CZ407" s="898">
        <f>IF(EXACT(VLOOKUP(CR407,OFERTA_0,3,FALSE),CT407),1,0)</f>
        <v>1</v>
      </c>
      <c r="DA407" s="899">
        <f>IF(EXACT(VLOOKUP(CR407,OFERTA_0,4,FALSE),CU407),1,0)</f>
        <v>1</v>
      </c>
      <c r="DB407" s="899">
        <f>IF(CV407=0,0,1)</f>
        <v>1</v>
      </c>
      <c r="DC407" s="899">
        <f>IF(CW407=0,0,1)</f>
        <v>1</v>
      </c>
      <c r="DD407" s="899">
        <f>PRODUCT(CY407:DC407)</f>
        <v>1</v>
      </c>
      <c r="DE407" s="966">
        <f>ROUND(CW407,0)</f>
        <v>9780000</v>
      </c>
      <c r="DF407" s="901">
        <f>CW407-DE407</f>
        <v>0</v>
      </c>
      <c r="DI407" s="958" t="s">
        <v>1052</v>
      </c>
      <c r="DJ407" s="1190" t="s">
        <v>736</v>
      </c>
      <c r="DK407" s="1179" t="s">
        <v>149</v>
      </c>
      <c r="DL407" s="1180">
        <v>2</v>
      </c>
      <c r="DM407" s="1015">
        <v>3566474</v>
      </c>
      <c r="DN407" s="1025">
        <f t="shared" si="7559"/>
        <v>7132948</v>
      </c>
      <c r="DO407" s="964"/>
      <c r="DP407" s="898">
        <f>IF(EXACT(VLOOKUP(DI407,OFERTA_0,2,FALSE),DJ407),1,0)</f>
        <v>1</v>
      </c>
      <c r="DQ407" s="898">
        <f>IF(EXACT(VLOOKUP(DI407,OFERTA_0,3,FALSE),DK407),1,0)</f>
        <v>1</v>
      </c>
      <c r="DR407" s="899">
        <f>IF(EXACT(VLOOKUP(DI407,OFERTA_0,4,FALSE),DL407),1,0)</f>
        <v>1</v>
      </c>
      <c r="DS407" s="899">
        <f>IF(DM407=0,0,1)</f>
        <v>1</v>
      </c>
      <c r="DT407" s="899">
        <f>IF(DN407=0,0,1)</f>
        <v>1</v>
      </c>
      <c r="DU407" s="899">
        <f>PRODUCT(DP407:DT407)</f>
        <v>1</v>
      </c>
      <c r="DV407" s="966">
        <f>ROUND(DN407,0)</f>
        <v>7132948</v>
      </c>
      <c r="DW407" s="901">
        <f>DN407-DV407</f>
        <v>0</v>
      </c>
      <c r="DZ407" s="958" t="s">
        <v>1052</v>
      </c>
      <c r="EA407" s="1190" t="s">
        <v>736</v>
      </c>
      <c r="EB407" s="1179" t="s">
        <v>149</v>
      </c>
      <c r="EC407" s="1180">
        <v>2</v>
      </c>
      <c r="ED407" s="1015">
        <v>1650000</v>
      </c>
      <c r="EE407" s="1025">
        <f t="shared" si="7560"/>
        <v>3300000</v>
      </c>
      <c r="EF407" s="964"/>
      <c r="EG407" s="898">
        <f>IF(EXACT(VLOOKUP(DZ407,OFERTA_0,2,FALSE),EA407),1,0)</f>
        <v>1</v>
      </c>
      <c r="EH407" s="898">
        <f>IF(EXACT(VLOOKUP(DZ407,OFERTA_0,3,FALSE),EB407),1,0)</f>
        <v>1</v>
      </c>
      <c r="EI407" s="899">
        <f>IF(EXACT(VLOOKUP(DZ407,OFERTA_0,4,FALSE),EC407),1,0)</f>
        <v>1</v>
      </c>
      <c r="EJ407" s="899">
        <f>IF(ED407=0,0,1)</f>
        <v>1</v>
      </c>
      <c r="EK407" s="899">
        <f>IF(EE407=0,0,1)</f>
        <v>1</v>
      </c>
      <c r="EL407" s="899">
        <f>PRODUCT(EG407:EK407)</f>
        <v>1</v>
      </c>
      <c r="EM407" s="966">
        <f>ROUND(EE407,0)</f>
        <v>3300000</v>
      </c>
      <c r="EN407" s="901">
        <f>EE407-EM407</f>
        <v>0</v>
      </c>
      <c r="EQ407" s="958" t="s">
        <v>1052</v>
      </c>
      <c r="ER407" s="1190" t="s">
        <v>736</v>
      </c>
      <c r="ES407" s="1179" t="s">
        <v>149</v>
      </c>
      <c r="ET407" s="1180">
        <v>2</v>
      </c>
      <c r="EU407" s="1015">
        <v>16950000</v>
      </c>
      <c r="EV407" s="1025">
        <f t="shared" si="7561"/>
        <v>33900000</v>
      </c>
      <c r="EW407" s="964"/>
      <c r="EX407" s="898">
        <f>IF(EXACT(VLOOKUP(EQ407,OFERTA_0,2,FALSE),ER407),1,0)</f>
        <v>1</v>
      </c>
      <c r="EY407" s="898">
        <f>IF(EXACT(VLOOKUP(EQ407,OFERTA_0,3,FALSE),ES407),1,0)</f>
        <v>1</v>
      </c>
      <c r="EZ407" s="899">
        <f>IF(EXACT(VLOOKUP(EQ407,OFERTA_0,4,FALSE),ET407),1,0)</f>
        <v>1</v>
      </c>
      <c r="FA407" s="899">
        <f>IF(EU407=0,0,1)</f>
        <v>1</v>
      </c>
      <c r="FB407" s="899">
        <f>IF(EV407=0,0,1)</f>
        <v>1</v>
      </c>
      <c r="FC407" s="899">
        <f>PRODUCT(EX407:FB407)</f>
        <v>1</v>
      </c>
      <c r="FD407" s="966">
        <f>ROUND(EV407,0)</f>
        <v>33900000</v>
      </c>
      <c r="FE407" s="901">
        <f>EV407-FD407</f>
        <v>0</v>
      </c>
      <c r="FH407" s="958"/>
      <c r="FI407" s="1190"/>
      <c r="FJ407" s="1179"/>
      <c r="FK407" s="1180"/>
      <c r="FL407" s="1015"/>
      <c r="FM407" s="1025">
        <f t="shared" si="7562"/>
        <v>0</v>
      </c>
      <c r="FN407" s="964"/>
      <c r="FO407" s="898" t="e">
        <f>IF(EXACT(VLOOKUP(FH407,OFERTA_0,2,FALSE),FI407),1,0)</f>
        <v>#N/A</v>
      </c>
      <c r="FP407" s="898" t="e">
        <f>IF(EXACT(VLOOKUP(FH407,OFERTA_0,3,FALSE),FJ407),1,0)</f>
        <v>#N/A</v>
      </c>
      <c r="FQ407" s="899" t="e">
        <f>IF(EXACT(VLOOKUP(FH407,OFERTA_0,4,FALSE),FK407),1,0)</f>
        <v>#N/A</v>
      </c>
      <c r="FR407" s="899">
        <f>IF(FL407=0,0,1)</f>
        <v>0</v>
      </c>
      <c r="FS407" s="899">
        <f>IF(FM407=0,0,1)</f>
        <v>0</v>
      </c>
      <c r="FT407" s="899" t="e">
        <f>PRODUCT(FO407:FS407)</f>
        <v>#N/A</v>
      </c>
      <c r="FU407" s="966">
        <f>ROUND(FM407,0)</f>
        <v>0</v>
      </c>
      <c r="FV407" s="901">
        <f>FM407-FU407</f>
        <v>0</v>
      </c>
      <c r="FY407" s="958" t="s">
        <v>1052</v>
      </c>
      <c r="FZ407" s="1190" t="s">
        <v>736</v>
      </c>
      <c r="GA407" s="1179" t="s">
        <v>149</v>
      </c>
      <c r="GB407" s="1180">
        <v>2</v>
      </c>
      <c r="GC407" s="1017">
        <v>17084000</v>
      </c>
      <c r="GD407" s="1025">
        <f t="shared" si="7563"/>
        <v>34168000</v>
      </c>
      <c r="GE407" s="964"/>
      <c r="GF407" s="898">
        <f>IF(EXACT(VLOOKUP(FY407,OFERTA_0,2,FALSE),FZ407),1,0)</f>
        <v>1</v>
      </c>
      <c r="GG407" s="898">
        <f>IF(EXACT(VLOOKUP(FY407,OFERTA_0,3,FALSE),GA407),1,0)</f>
        <v>1</v>
      </c>
      <c r="GH407" s="899">
        <f>IF(EXACT(VLOOKUP(FY407,OFERTA_0,4,FALSE),GB407),1,0)</f>
        <v>1</v>
      </c>
      <c r="GI407" s="899">
        <f>IF(GC407=0,0,1)</f>
        <v>1</v>
      </c>
      <c r="GJ407" s="899">
        <f>IF(GD407=0,0,1)</f>
        <v>1</v>
      </c>
      <c r="GK407" s="899">
        <f>PRODUCT(GF407:GJ407)</f>
        <v>1</v>
      </c>
      <c r="GL407" s="966">
        <f>ROUND(GD407,0)</f>
        <v>34168000</v>
      </c>
      <c r="GM407" s="901">
        <f>GD407-GL407</f>
        <v>0</v>
      </c>
      <c r="GP407" s="958" t="s">
        <v>1052</v>
      </c>
      <c r="GQ407" s="1190" t="s">
        <v>736</v>
      </c>
      <c r="GR407" s="1179" t="s">
        <v>149</v>
      </c>
      <c r="GS407" s="1180">
        <v>2</v>
      </c>
      <c r="GT407" s="1015">
        <v>17000000</v>
      </c>
      <c r="GU407" s="1025">
        <f t="shared" si="7564"/>
        <v>34000000</v>
      </c>
      <c r="GV407" s="964"/>
      <c r="GW407" s="898">
        <f>IF(EXACT(VLOOKUP(GP407,OFERTA_0,2,FALSE),GQ407),1,0)</f>
        <v>1</v>
      </c>
      <c r="GX407" s="898">
        <f>IF(EXACT(VLOOKUP(GP407,OFERTA_0,3,FALSE),GR407),1,0)</f>
        <v>1</v>
      </c>
      <c r="GY407" s="899">
        <f>IF(EXACT(VLOOKUP(GP407,OFERTA_0,4,FALSE),GS407),1,0)</f>
        <v>1</v>
      </c>
      <c r="GZ407" s="899">
        <f>IF(GT407=0,0,1)</f>
        <v>1</v>
      </c>
      <c r="HA407" s="899">
        <f>IF(GU407=0,0,1)</f>
        <v>1</v>
      </c>
      <c r="HB407" s="899">
        <f>PRODUCT(GW407:HA407)</f>
        <v>1</v>
      </c>
      <c r="HC407" s="966">
        <f>ROUND(GU407,0)</f>
        <v>34000000</v>
      </c>
      <c r="HD407" s="901">
        <f>GU407-HC407</f>
        <v>0</v>
      </c>
      <c r="HG407" s="958" t="s">
        <v>1052</v>
      </c>
      <c r="HH407" s="1190" t="s">
        <v>736</v>
      </c>
      <c r="HI407" s="1179" t="s">
        <v>149</v>
      </c>
      <c r="HJ407" s="1180">
        <v>2</v>
      </c>
      <c r="HK407" s="1015">
        <v>12589596</v>
      </c>
      <c r="HL407" s="1025">
        <f t="shared" si="7565"/>
        <v>25179192</v>
      </c>
      <c r="HM407" s="964"/>
      <c r="HN407" s="898">
        <f>IF(EXACT(VLOOKUP(HG407,OFERTA_0,2,FALSE),HH407),1,0)</f>
        <v>1</v>
      </c>
      <c r="HO407" s="898">
        <f>IF(EXACT(VLOOKUP(HG407,OFERTA_0,3,FALSE),HI407),1,0)</f>
        <v>1</v>
      </c>
      <c r="HP407" s="899">
        <f>IF(EXACT(VLOOKUP(HG407,OFERTA_0,4,FALSE),HJ407),1,0)</f>
        <v>1</v>
      </c>
      <c r="HQ407" s="899">
        <f>IF(HK407=0,0,1)</f>
        <v>1</v>
      </c>
      <c r="HR407" s="899">
        <f>IF(HL407=0,0,1)</f>
        <v>1</v>
      </c>
      <c r="HS407" s="899">
        <f>PRODUCT(HN407:HR407)</f>
        <v>1</v>
      </c>
      <c r="HT407" s="966">
        <f>ROUND(HL407,0)</f>
        <v>25179192</v>
      </c>
      <c r="HU407" s="901">
        <f>HL407-HT407</f>
        <v>0</v>
      </c>
      <c r="HX407" s="958" t="s">
        <v>1052</v>
      </c>
      <c r="HY407" s="1190" t="s">
        <v>736</v>
      </c>
      <c r="HZ407" s="1179" t="s">
        <v>149</v>
      </c>
      <c r="IA407" s="1180">
        <v>2</v>
      </c>
      <c r="IB407" s="1015">
        <v>5432198</v>
      </c>
      <c r="IC407" s="1025">
        <f t="shared" si="7566"/>
        <v>10864396</v>
      </c>
      <c r="ID407" s="964"/>
      <c r="IE407" s="898">
        <f>IF(EXACT(VLOOKUP(HX407,OFERTA_0,2,FALSE),HY407),1,0)</f>
        <v>1</v>
      </c>
      <c r="IF407" s="898">
        <f>IF(EXACT(VLOOKUP(HX407,OFERTA_0,3,FALSE),HZ407),1,0)</f>
        <v>1</v>
      </c>
      <c r="IG407" s="899">
        <f>IF(EXACT(VLOOKUP(HX407,OFERTA_0,4,FALSE),IA407),1,0)</f>
        <v>1</v>
      </c>
      <c r="IH407" s="899">
        <f>IF(IB407=0,0,1)</f>
        <v>1</v>
      </c>
      <c r="II407" s="899">
        <f>IF(IC407=0,0,1)</f>
        <v>1</v>
      </c>
      <c r="IJ407" s="899">
        <f>PRODUCT(IE407:II407)</f>
        <v>1</v>
      </c>
      <c r="IK407" s="966">
        <f>ROUND(IC407,0)</f>
        <v>10864396</v>
      </c>
      <c r="IL407" s="901">
        <f>IC407-IK407</f>
        <v>0</v>
      </c>
      <c r="IO407" s="958" t="s">
        <v>1052</v>
      </c>
      <c r="IP407" s="1190" t="s">
        <v>736</v>
      </c>
      <c r="IQ407" s="1179" t="s">
        <v>149</v>
      </c>
      <c r="IR407" s="1180">
        <v>2</v>
      </c>
      <c r="IS407" s="1015">
        <v>9685000</v>
      </c>
      <c r="IT407" s="1025">
        <f t="shared" si="7567"/>
        <v>19370000</v>
      </c>
      <c r="IU407" s="964"/>
      <c r="IV407" s="898">
        <f>IF(EXACT(VLOOKUP(IO407,OFERTA_0,2,FALSE),IP407),1,0)</f>
        <v>1</v>
      </c>
      <c r="IW407" s="898">
        <f>IF(EXACT(VLOOKUP(IO407,OFERTA_0,3,FALSE),IQ407),1,0)</f>
        <v>1</v>
      </c>
      <c r="IX407" s="899">
        <f>IF(EXACT(VLOOKUP(IO407,OFERTA_0,4,FALSE),IR407),1,0)</f>
        <v>1</v>
      </c>
      <c r="IY407" s="899">
        <f>IF(IS407=0,0,1)</f>
        <v>1</v>
      </c>
      <c r="IZ407" s="899">
        <f>IF(IT407=0,0,1)</f>
        <v>1</v>
      </c>
      <c r="JA407" s="899">
        <f>PRODUCT(IV407:IZ407)</f>
        <v>1</v>
      </c>
      <c r="JB407" s="966">
        <f>ROUND(IT407,0)</f>
        <v>19370000</v>
      </c>
      <c r="JC407" s="901">
        <f>IT407-JB407</f>
        <v>0</v>
      </c>
      <c r="JF407" s="958" t="s">
        <v>1052</v>
      </c>
      <c r="JG407" s="1190" t="s">
        <v>736</v>
      </c>
      <c r="JH407" s="1179" t="s">
        <v>149</v>
      </c>
      <c r="JI407" s="1180">
        <v>2</v>
      </c>
      <c r="JJ407" s="1015">
        <v>12300000</v>
      </c>
      <c r="JK407" s="1025">
        <f t="shared" si="7568"/>
        <v>24600000</v>
      </c>
      <c r="JL407" s="964"/>
      <c r="JM407" s="898">
        <f>IF(EXACT(VLOOKUP(JF407,OFERTA_0,2,FALSE),JG407),1,0)</f>
        <v>1</v>
      </c>
      <c r="JN407" s="898">
        <f>IF(EXACT(VLOOKUP(JF407,OFERTA_0,3,FALSE),JH407),1,0)</f>
        <v>1</v>
      </c>
      <c r="JO407" s="899">
        <f>IF(EXACT(VLOOKUP(JF407,OFERTA_0,4,FALSE),JI407),1,0)</f>
        <v>1</v>
      </c>
      <c r="JP407" s="899">
        <f>IF(JJ407=0,0,1)</f>
        <v>1</v>
      </c>
      <c r="JQ407" s="899">
        <f>IF(JK407=0,0,1)</f>
        <v>1</v>
      </c>
      <c r="JR407" s="899">
        <f>PRODUCT(JM407:JQ407)</f>
        <v>1</v>
      </c>
      <c r="JS407" s="966">
        <f>ROUND(JK407,0)</f>
        <v>24600000</v>
      </c>
      <c r="JT407" s="901">
        <f>JK407-JS407</f>
        <v>0</v>
      </c>
      <c r="JW407" s="958" t="s">
        <v>1052</v>
      </c>
      <c r="JX407" s="1190" t="s">
        <v>736</v>
      </c>
      <c r="JY407" s="1179" t="s">
        <v>149</v>
      </c>
      <c r="JZ407" s="1180">
        <v>2</v>
      </c>
      <c r="KA407" s="1015">
        <v>12540197.6228</v>
      </c>
      <c r="KB407" s="1025">
        <f t="shared" si="7569"/>
        <v>25080395</v>
      </c>
      <c r="KC407" s="964"/>
      <c r="KD407" s="898">
        <f>IF(EXACT(VLOOKUP(JW407,OFERTA_0,2,FALSE),JX407),1,0)</f>
        <v>1</v>
      </c>
      <c r="KE407" s="898">
        <f>IF(EXACT(VLOOKUP(JW407,OFERTA_0,3,FALSE),JY407),1,0)</f>
        <v>1</v>
      </c>
      <c r="KF407" s="899">
        <f>IF(EXACT(VLOOKUP(JW407,OFERTA_0,4,FALSE),JZ407),1,0)</f>
        <v>1</v>
      </c>
      <c r="KG407" s="899">
        <f>IF(KA407=0,0,1)</f>
        <v>1</v>
      </c>
      <c r="KH407" s="899">
        <f>IF(KB407=0,0,1)</f>
        <v>1</v>
      </c>
      <c r="KI407" s="899">
        <f>PRODUCT(KD407:KH407)</f>
        <v>1</v>
      </c>
      <c r="KJ407" s="966">
        <f>ROUND(KB407,0)</f>
        <v>25080395</v>
      </c>
      <c r="KK407" s="901">
        <f>KB407-KJ407</f>
        <v>0</v>
      </c>
      <c r="KN407" s="958" t="s">
        <v>1052</v>
      </c>
      <c r="KO407" s="1190" t="s">
        <v>736</v>
      </c>
      <c r="KP407" s="1179" t="s">
        <v>149</v>
      </c>
      <c r="KQ407" s="1180">
        <v>2</v>
      </c>
      <c r="KR407" s="1015">
        <v>862400</v>
      </c>
      <c r="KS407" s="1025">
        <f t="shared" si="7570"/>
        <v>1724800</v>
      </c>
      <c r="KT407" s="964"/>
      <c r="KU407" s="898">
        <f>IF(EXACT(VLOOKUP(KN407,OFERTA_0,2,FALSE),KO407),1,0)</f>
        <v>1</v>
      </c>
      <c r="KV407" s="898">
        <f>IF(EXACT(VLOOKUP(KN407,OFERTA_0,3,FALSE),KP407),1,0)</f>
        <v>1</v>
      </c>
      <c r="KW407" s="899">
        <f>IF(EXACT(VLOOKUP(KN407,OFERTA_0,4,FALSE),KQ407),1,0)</f>
        <v>1</v>
      </c>
      <c r="KX407" s="899">
        <f>IF(KR407=0,0,1)</f>
        <v>1</v>
      </c>
      <c r="KY407" s="899">
        <f>IF(KS407=0,0,1)</f>
        <v>1</v>
      </c>
      <c r="KZ407" s="899">
        <f>PRODUCT(KU407:KY407)</f>
        <v>1</v>
      </c>
      <c r="LA407" s="966">
        <f>ROUND(KS407,0)</f>
        <v>1724800</v>
      </c>
      <c r="LB407" s="901">
        <f>KS407-LA407</f>
        <v>0</v>
      </c>
      <c r="LE407" s="958" t="s">
        <v>1052</v>
      </c>
      <c r="LF407" s="1190" t="s">
        <v>736</v>
      </c>
      <c r="LG407" s="1179" t="s">
        <v>149</v>
      </c>
      <c r="LH407" s="1180">
        <v>2</v>
      </c>
      <c r="LI407" s="1021">
        <v>9970000</v>
      </c>
      <c r="LJ407" s="1028">
        <f t="shared" si="7571"/>
        <v>19940000</v>
      </c>
      <c r="LK407" s="964"/>
      <c r="LL407" s="898">
        <f>IF(EXACT(VLOOKUP(LE407,OFERTA_0,2,FALSE),LF407),1,0)</f>
        <v>1</v>
      </c>
      <c r="LM407" s="898">
        <f>IF(EXACT(VLOOKUP(LE407,OFERTA_0,3,FALSE),LG407),1,0)</f>
        <v>1</v>
      </c>
      <c r="LN407" s="899">
        <f>IF(EXACT(VLOOKUP(LE407,OFERTA_0,4,FALSE),LH407),1,0)</f>
        <v>1</v>
      </c>
      <c r="LO407" s="899">
        <f>IF(LI407=0,0,1)</f>
        <v>1</v>
      </c>
      <c r="LP407" s="899">
        <f>IF(LJ407=0,0,1)</f>
        <v>1</v>
      </c>
      <c r="LQ407" s="899">
        <f>PRODUCT(LL407:LP407)</f>
        <v>1</v>
      </c>
      <c r="LR407" s="966">
        <f>ROUND(LJ407,0)</f>
        <v>19940000</v>
      </c>
      <c r="LS407" s="901">
        <f>LJ407-LR407</f>
        <v>0</v>
      </c>
      <c r="LV407" s="958" t="s">
        <v>1052</v>
      </c>
      <c r="LW407" s="1190" t="s">
        <v>736</v>
      </c>
      <c r="LX407" s="1179" t="s">
        <v>149</v>
      </c>
      <c r="LY407" s="1180">
        <v>2</v>
      </c>
      <c r="LZ407" s="1015">
        <v>165100</v>
      </c>
      <c r="MA407" s="1025">
        <f t="shared" si="7572"/>
        <v>330200</v>
      </c>
      <c r="MB407" s="964"/>
      <c r="MC407" s="898">
        <f>IF(EXACT(VLOOKUP(LV407,OFERTA_0,2,FALSE),LW407),1,0)</f>
        <v>1</v>
      </c>
      <c r="MD407" s="898">
        <f>IF(EXACT(VLOOKUP(LV407,OFERTA_0,3,FALSE),LX407),1,0)</f>
        <v>1</v>
      </c>
      <c r="ME407" s="899">
        <f>IF(EXACT(VLOOKUP(LV407,OFERTA_0,4,FALSE),LY407),1,0)</f>
        <v>1</v>
      </c>
      <c r="MF407" s="899">
        <f>IF(LZ407=0,0,1)</f>
        <v>1</v>
      </c>
      <c r="MG407" s="899">
        <f>IF(MA407=0,0,1)</f>
        <v>1</v>
      </c>
      <c r="MH407" s="899">
        <f>PRODUCT(MC407:MG407)</f>
        <v>1</v>
      </c>
      <c r="MI407" s="966">
        <f>ROUND(MA407,0)</f>
        <v>330200</v>
      </c>
      <c r="MJ407" s="901">
        <f>MA407-MI407</f>
        <v>0</v>
      </c>
      <c r="MM407" s="958" t="s">
        <v>1052</v>
      </c>
      <c r="MN407" s="1190" t="s">
        <v>736</v>
      </c>
      <c r="MO407" s="1179" t="s">
        <v>149</v>
      </c>
      <c r="MP407" s="1180">
        <v>2</v>
      </c>
      <c r="MQ407" s="1015">
        <v>9000000</v>
      </c>
      <c r="MR407" s="1025">
        <f t="shared" si="7573"/>
        <v>18000000</v>
      </c>
      <c r="MS407" s="964"/>
      <c r="MT407" s="898">
        <f>IF(EXACT(VLOOKUP(MM407,OFERTA_0,2,FALSE),MN407),1,0)</f>
        <v>1</v>
      </c>
      <c r="MU407" s="898">
        <f>IF(EXACT(VLOOKUP(MM407,OFERTA_0,3,FALSE),MO407),1,0)</f>
        <v>1</v>
      </c>
      <c r="MV407" s="899">
        <f>IF(EXACT(VLOOKUP(MM407,OFERTA_0,4,FALSE),MP407),1,0)</f>
        <v>1</v>
      </c>
      <c r="MW407" s="899">
        <f>IF(MQ407=0,0,1)</f>
        <v>1</v>
      </c>
      <c r="MX407" s="899">
        <f>IF(MR407=0,0,1)</f>
        <v>1</v>
      </c>
      <c r="MY407" s="899">
        <f>PRODUCT(MT407:MX407)</f>
        <v>1</v>
      </c>
      <c r="MZ407" s="966">
        <f>ROUND(MR407,0)</f>
        <v>18000000</v>
      </c>
      <c r="NA407" s="901">
        <f>MR407-MZ407</f>
        <v>0</v>
      </c>
      <c r="ND407" s="975" t="s">
        <v>1052</v>
      </c>
      <c r="NE407" s="976" t="s">
        <v>736</v>
      </c>
      <c r="NF407" s="1175" t="s">
        <v>149</v>
      </c>
      <c r="NG407" s="1176">
        <v>2</v>
      </c>
      <c r="NH407" s="979">
        <v>1554179.22</v>
      </c>
      <c r="NI407" s="980">
        <v>3108358</v>
      </c>
      <c r="NJ407" s="964"/>
      <c r="NK407" s="898">
        <f>IF(EXACT(VLOOKUP(ND407,OFERTA_0,2,FALSE),NE407),1,0)</f>
        <v>1</v>
      </c>
      <c r="NL407" s="898">
        <f>IF(EXACT(VLOOKUP(ND407,OFERTA_0,3,FALSE),NF407),1,0)</f>
        <v>1</v>
      </c>
      <c r="NM407" s="899">
        <f>IF(EXACT(VLOOKUP(ND407,OFERTA_0,4,FALSE),NG407),1,0)</f>
        <v>1</v>
      </c>
      <c r="NN407" s="899">
        <f>IF(NH407=0,0,1)</f>
        <v>1</v>
      </c>
      <c r="NO407" s="899">
        <f>IF(NI407=0,0,1)</f>
        <v>1</v>
      </c>
      <c r="NP407" s="899">
        <f>PRODUCT(NK407:NO407)</f>
        <v>1</v>
      </c>
      <c r="NQ407" s="966">
        <f>ROUND(NI407,0)</f>
        <v>3108358</v>
      </c>
      <c r="NR407" s="901">
        <f>NI407-NQ407</f>
        <v>0</v>
      </c>
      <c r="NU407" s="981" t="s">
        <v>1052</v>
      </c>
      <c r="NV407" s="982" t="s">
        <v>736</v>
      </c>
      <c r="NW407" s="1177" t="s">
        <v>149</v>
      </c>
      <c r="NX407" s="1178">
        <v>2</v>
      </c>
      <c r="NY407" s="1022">
        <v>1569878</v>
      </c>
      <c r="NZ407" s="986">
        <f t="shared" si="7574"/>
        <v>3139756</v>
      </c>
      <c r="OA407" s="964"/>
      <c r="OB407" s="898">
        <f>IF(EXACT(VLOOKUP(NU407,OFERTA_0,2,FALSE),NV407),1,0)</f>
        <v>1</v>
      </c>
      <c r="OC407" s="898">
        <f>IF(EXACT(VLOOKUP(NU407,OFERTA_0,3,FALSE),NW407),1,0)</f>
        <v>1</v>
      </c>
      <c r="OD407" s="899">
        <f>IF(EXACT(VLOOKUP(NU407,OFERTA_0,4,FALSE),NX407),1,0)</f>
        <v>1</v>
      </c>
      <c r="OE407" s="899">
        <f>IF(NY407=0,0,1)</f>
        <v>1</v>
      </c>
      <c r="OF407" s="899">
        <f>IF(NZ407=0,0,1)</f>
        <v>1</v>
      </c>
      <c r="OG407" s="899">
        <f>PRODUCT(OB407:OF407)</f>
        <v>1</v>
      </c>
      <c r="OH407" s="966">
        <f>ROUND(NZ407,0)</f>
        <v>3139756</v>
      </c>
      <c r="OI407" s="901">
        <f>NZ407-OH407</f>
        <v>0</v>
      </c>
      <c r="OL407" s="958" t="s">
        <v>1052</v>
      </c>
      <c r="OM407" s="1190" t="s">
        <v>736</v>
      </c>
      <c r="ON407" s="1179" t="s">
        <v>149</v>
      </c>
      <c r="OO407" s="1180">
        <v>2</v>
      </c>
      <c r="OP407" s="1015">
        <v>7828800</v>
      </c>
      <c r="OQ407" s="1025">
        <f t="shared" si="7575"/>
        <v>15657600</v>
      </c>
      <c r="OR407" s="964"/>
      <c r="OS407" s="898">
        <f>IF(EXACT(VLOOKUP(OL407,OFERTA_0,2,FALSE),OM407),1,0)</f>
        <v>1</v>
      </c>
      <c r="OT407" s="898">
        <f>IF(EXACT(VLOOKUP(OL407,OFERTA_0,3,FALSE),ON407),1,0)</f>
        <v>1</v>
      </c>
      <c r="OU407" s="899">
        <f>IF(EXACT(VLOOKUP(OL407,OFERTA_0,4,FALSE),OO407),1,0)</f>
        <v>1</v>
      </c>
      <c r="OV407" s="899">
        <f>IF(OP407=0,0,1)</f>
        <v>1</v>
      </c>
      <c r="OW407" s="899">
        <f>IF(OQ407=0,0,1)</f>
        <v>1</v>
      </c>
      <c r="OX407" s="899">
        <f>PRODUCT(OS407:OW407)</f>
        <v>1</v>
      </c>
      <c r="OY407" s="966">
        <f>ROUND(OQ407,0)</f>
        <v>15657600</v>
      </c>
      <c r="OZ407" s="901">
        <f>OQ407-OY407</f>
        <v>0</v>
      </c>
      <c r="PC407" s="958" t="s">
        <v>1052</v>
      </c>
      <c r="PD407" s="1190" t="s">
        <v>736</v>
      </c>
      <c r="PE407" s="1179" t="s">
        <v>149</v>
      </c>
      <c r="PF407" s="1180">
        <v>2</v>
      </c>
      <c r="PG407" s="1023">
        <v>7500000</v>
      </c>
      <c r="PH407" s="1029">
        <v>15000000</v>
      </c>
      <c r="PI407" s="1195"/>
      <c r="PJ407" s="898">
        <f>IF(EXACT(VLOOKUP(PC407,OFERTA_0,2,FALSE),PD407),1,0)</f>
        <v>1</v>
      </c>
      <c r="PK407" s="898">
        <f>IF(EXACT(VLOOKUP(PC407,OFERTA_0,3,FALSE),PE407),1,0)</f>
        <v>1</v>
      </c>
      <c r="PL407" s="899">
        <f>IF(EXACT(VLOOKUP(PC407,OFERTA_0,4,FALSE),PF407),1,0)</f>
        <v>1</v>
      </c>
      <c r="PM407" s="899">
        <f>IF(PG407=0,0,1)</f>
        <v>1</v>
      </c>
      <c r="PN407" s="899">
        <f>IF(PH407=0,0,1)</f>
        <v>1</v>
      </c>
      <c r="PO407" s="899">
        <f>PRODUCT(PJ407:PN407)</f>
        <v>1</v>
      </c>
      <c r="PP407" s="966">
        <f>ROUND(PH407,0)</f>
        <v>15000000</v>
      </c>
      <c r="PQ407" s="901">
        <f>PH407-PP407</f>
        <v>0</v>
      </c>
      <c r="PT407" s="958" t="s">
        <v>1052</v>
      </c>
      <c r="PU407" s="1190" t="s">
        <v>736</v>
      </c>
      <c r="PV407" s="1179" t="s">
        <v>149</v>
      </c>
      <c r="PW407" s="1180">
        <v>2</v>
      </c>
      <c r="PX407" s="1015">
        <v>16955320</v>
      </c>
      <c r="PY407" s="1025">
        <f t="shared" si="7576"/>
        <v>33910640</v>
      </c>
      <c r="PZ407" s="964"/>
      <c r="QA407" s="898">
        <f>IF(EXACT(VLOOKUP(PT407,OFERTA_0,2,FALSE),PU407),1,0)</f>
        <v>1</v>
      </c>
      <c r="QB407" s="898">
        <f>IF(EXACT(VLOOKUP(PT407,OFERTA_0,3,FALSE),PV407),1,0)</f>
        <v>1</v>
      </c>
      <c r="QC407" s="899">
        <f>IF(EXACT(VLOOKUP(PT407,OFERTA_0,4,FALSE),PW407),1,0)</f>
        <v>1</v>
      </c>
      <c r="QD407" s="899">
        <f>IF(PX407=0,0,1)</f>
        <v>1</v>
      </c>
      <c r="QE407" s="899">
        <f>IF(PY407=0,0,1)</f>
        <v>1</v>
      </c>
      <c r="QF407" s="899">
        <f>PRODUCT(QA407:QE407)</f>
        <v>1</v>
      </c>
      <c r="QG407" s="966">
        <f>ROUND(PY407,0)</f>
        <v>33910640</v>
      </c>
      <c r="QH407" s="901">
        <f>PY407-QG407</f>
        <v>0</v>
      </c>
      <c r="QK407" s="958" t="s">
        <v>1052</v>
      </c>
      <c r="QL407" s="1190" t="s">
        <v>736</v>
      </c>
      <c r="QM407" s="1179" t="s">
        <v>149</v>
      </c>
      <c r="QN407" s="1180">
        <v>2</v>
      </c>
      <c r="QO407" s="1021">
        <v>10019849.999999998</v>
      </c>
      <c r="QP407" s="1028">
        <f t="shared" si="7577"/>
        <v>20039700</v>
      </c>
      <c r="QQ407" s="964"/>
      <c r="QR407" s="898">
        <f>IF(EXACT(VLOOKUP(QK407,OFERTA_0,2,FALSE),QL407),1,0)</f>
        <v>1</v>
      </c>
      <c r="QS407" s="898">
        <f>IF(EXACT(VLOOKUP(QK407,OFERTA_0,3,FALSE),QM407),1,0)</f>
        <v>1</v>
      </c>
      <c r="QT407" s="899">
        <f>IF(EXACT(VLOOKUP(QK407,OFERTA_0,4,FALSE),QN407),1,0)</f>
        <v>1</v>
      </c>
      <c r="QU407" s="899">
        <f>IF(QO407=0,0,1)</f>
        <v>1</v>
      </c>
      <c r="QV407" s="899">
        <f>IF(QP407=0,0,1)</f>
        <v>1</v>
      </c>
      <c r="QW407" s="899">
        <f>PRODUCT(QR407:QV407)</f>
        <v>1</v>
      </c>
      <c r="QX407" s="966">
        <f>ROUND(QP407,0)</f>
        <v>20039700</v>
      </c>
      <c r="QY407" s="901">
        <f>QP407-QX407</f>
        <v>0</v>
      </c>
      <c r="RB407" s="470"/>
      <c r="RC407" s="428"/>
      <c r="RD407" s="467"/>
      <c r="RE407" s="430"/>
      <c r="RF407" s="440"/>
      <c r="RG407" s="416"/>
      <c r="RH407" s="416"/>
      <c r="RI407" s="898" t="e">
        <f>IF(EXACT(VLOOKUP(RB407,OFERTA_0,2,FALSE),RC407),1,0)</f>
        <v>#N/A</v>
      </c>
      <c r="RJ407" s="898" t="e">
        <f>IF(EXACT(VLOOKUP(RB407,OFERTA_0,3,FALSE),RD407),1,0)</f>
        <v>#N/A</v>
      </c>
      <c r="RK407" s="899" t="e">
        <f>IF(EXACT(VLOOKUP(RB407,OFERTA_0,4,FALSE),RE407),1,0)</f>
        <v>#N/A</v>
      </c>
      <c r="RL407" s="899">
        <f t="shared" si="7578"/>
        <v>0</v>
      </c>
      <c r="RM407" s="899">
        <f t="shared" si="7578"/>
        <v>0</v>
      </c>
      <c r="RN407" s="899" t="e">
        <f>PRODUCT(RI407:RM407)</f>
        <v>#N/A</v>
      </c>
      <c r="RO407" s="966">
        <f>ROUND(RG407,0)</f>
        <v>0</v>
      </c>
      <c r="RP407" s="901">
        <f>RG407-RO407</f>
        <v>0</v>
      </c>
      <c r="RS407" s="470"/>
      <c r="RT407" s="428"/>
      <c r="RU407" s="467"/>
      <c r="RV407" s="430"/>
      <c r="RW407" s="440"/>
      <c r="RX407" s="416"/>
      <c r="RY407" s="416"/>
      <c r="RZ407" s="898" t="e">
        <f>IF(EXACT(VLOOKUP(RS407,OFERTA_0,2,FALSE),RT407),1,0)</f>
        <v>#N/A</v>
      </c>
      <c r="SA407" s="898" t="e">
        <f>IF(EXACT(VLOOKUP(RS407,OFERTA_0,3,FALSE),RU407),1,0)</f>
        <v>#N/A</v>
      </c>
      <c r="SB407" s="899" t="e">
        <f>IF(EXACT(VLOOKUP(RS407,OFERTA_0,4,FALSE),RV407),1,0)</f>
        <v>#N/A</v>
      </c>
      <c r="SC407" s="899">
        <f t="shared" si="7579"/>
        <v>0</v>
      </c>
      <c r="SD407" s="899">
        <f t="shared" si="7579"/>
        <v>0</v>
      </c>
      <c r="SE407" s="899" t="e">
        <f>PRODUCT(RZ407:SD407)</f>
        <v>#N/A</v>
      </c>
      <c r="SF407" s="966">
        <f>ROUND(RX407,0)</f>
        <v>0</v>
      </c>
      <c r="SG407" s="901">
        <f>RX407-SF407</f>
        <v>0</v>
      </c>
      <c r="SJ407" s="470"/>
      <c r="SK407" s="428"/>
      <c r="SL407" s="467"/>
      <c r="SM407" s="430"/>
      <c r="SN407" s="440"/>
      <c r="SO407" s="416"/>
      <c r="SP407" s="416"/>
      <c r="SQ407" s="898" t="e">
        <f>IF(EXACT(VLOOKUP(SJ407,OFERTA_0,2,FALSE),SK407),1,0)</f>
        <v>#N/A</v>
      </c>
      <c r="SR407" s="898" t="e">
        <f>IF(EXACT(VLOOKUP(SJ407,OFERTA_0,3,FALSE),SL407),1,0)</f>
        <v>#N/A</v>
      </c>
      <c r="SS407" s="899" t="e">
        <f>IF(EXACT(VLOOKUP(SJ407,OFERTA_0,4,FALSE),SM407),1,0)</f>
        <v>#N/A</v>
      </c>
      <c r="ST407" s="899">
        <f t="shared" si="7580"/>
        <v>0</v>
      </c>
      <c r="SU407" s="899">
        <f t="shared" si="7580"/>
        <v>0</v>
      </c>
      <c r="SV407" s="899" t="e">
        <f>PRODUCT(SQ407:SU407)</f>
        <v>#N/A</v>
      </c>
      <c r="SW407" s="966">
        <f>ROUND(SO407,0)</f>
        <v>0</v>
      </c>
      <c r="SX407" s="901">
        <f>SO407-SW407</f>
        <v>0</v>
      </c>
    </row>
    <row r="408" spans="2:518" ht="16.5" customHeight="1" thickTop="1" thickBot="1">
      <c r="B408" s="911" t="s">
        <v>1053</v>
      </c>
      <c r="C408" s="912" t="s">
        <v>737</v>
      </c>
      <c r="D408" s="913"/>
      <c r="E408" s="914"/>
      <c r="F408" s="915"/>
      <c r="G408" s="916"/>
      <c r="H408" s="1170">
        <f>SUM(G409)</f>
        <v>0</v>
      </c>
      <c r="K408" s="911" t="s">
        <v>1053</v>
      </c>
      <c r="L408" s="912" t="s">
        <v>737</v>
      </c>
      <c r="M408" s="913"/>
      <c r="N408" s="914"/>
      <c r="O408" s="990"/>
      <c r="P408" s="916"/>
      <c r="Q408" s="1170"/>
      <c r="R408" s="898"/>
      <c r="S408" s="898"/>
      <c r="T408" s="899"/>
      <c r="U408" s="899"/>
      <c r="V408" s="899"/>
      <c r="W408" s="899"/>
      <c r="X408" s="966"/>
      <c r="Y408" s="901"/>
      <c r="Z408" s="872"/>
      <c r="AA408" s="872"/>
      <c r="AB408" s="911" t="s">
        <v>1053</v>
      </c>
      <c r="AC408" s="912" t="s">
        <v>737</v>
      </c>
      <c r="AD408" s="913"/>
      <c r="AE408" s="914"/>
      <c r="AF408" s="915"/>
      <c r="AG408" s="916"/>
      <c r="AH408" s="1170"/>
      <c r="AI408" s="898"/>
      <c r="AJ408" s="898"/>
      <c r="AK408" s="899"/>
      <c r="AL408" s="899"/>
      <c r="AM408" s="899"/>
      <c r="AN408" s="899"/>
      <c r="AO408" s="966"/>
      <c r="AP408" s="901"/>
      <c r="AQ408" s="872"/>
      <c r="AR408" s="872"/>
      <c r="AS408" s="911" t="s">
        <v>1053</v>
      </c>
      <c r="AT408" s="991" t="s">
        <v>737</v>
      </c>
      <c r="AU408" s="913"/>
      <c r="AV408" s="914"/>
      <c r="AW408" s="918"/>
      <c r="AX408" s="919"/>
      <c r="AY408" s="1170"/>
      <c r="AZ408" s="898"/>
      <c r="BA408" s="898"/>
      <c r="BB408" s="899"/>
      <c r="BC408" s="899"/>
      <c r="BD408" s="899"/>
      <c r="BE408" s="899"/>
      <c r="BF408" s="966"/>
      <c r="BG408" s="901"/>
      <c r="BJ408" s="911" t="s">
        <v>1053</v>
      </c>
      <c r="BK408" s="912" t="s">
        <v>737</v>
      </c>
      <c r="BL408" s="913"/>
      <c r="BM408" s="914"/>
      <c r="BN408" s="915"/>
      <c r="BO408" s="916"/>
      <c r="BP408" s="1170"/>
      <c r="BQ408" s="898"/>
      <c r="BR408" s="898"/>
      <c r="BS408" s="899"/>
      <c r="BT408" s="899"/>
      <c r="BU408" s="899"/>
      <c r="BV408" s="899"/>
      <c r="BW408" s="966"/>
      <c r="BX408" s="901"/>
      <c r="CA408" s="911" t="s">
        <v>1053</v>
      </c>
      <c r="CB408" s="912" t="s">
        <v>737</v>
      </c>
      <c r="CC408" s="913"/>
      <c r="CD408" s="914"/>
      <c r="CE408" s="915"/>
      <c r="CF408" s="916"/>
      <c r="CG408" s="1170"/>
      <c r="CH408" s="898"/>
      <c r="CI408" s="898"/>
      <c r="CJ408" s="899"/>
      <c r="CK408" s="899"/>
      <c r="CL408" s="899"/>
      <c r="CM408" s="899"/>
      <c r="CN408" s="966"/>
      <c r="CO408" s="901"/>
      <c r="CR408" s="911" t="s">
        <v>1053</v>
      </c>
      <c r="CS408" s="912" t="s">
        <v>737</v>
      </c>
      <c r="CT408" s="913"/>
      <c r="CU408" s="914"/>
      <c r="CV408" s="915"/>
      <c r="CW408" s="916"/>
      <c r="CX408" s="1170"/>
      <c r="CY408" s="898"/>
      <c r="CZ408" s="898"/>
      <c r="DA408" s="899"/>
      <c r="DB408" s="899"/>
      <c r="DC408" s="899"/>
      <c r="DD408" s="899"/>
      <c r="DE408" s="966"/>
      <c r="DF408" s="901"/>
      <c r="DI408" s="911" t="s">
        <v>1053</v>
      </c>
      <c r="DJ408" s="912" t="s">
        <v>737</v>
      </c>
      <c r="DK408" s="913"/>
      <c r="DL408" s="914"/>
      <c r="DM408" s="915"/>
      <c r="DN408" s="916"/>
      <c r="DO408" s="1170"/>
      <c r="DP408" s="898"/>
      <c r="DQ408" s="898"/>
      <c r="DR408" s="899"/>
      <c r="DS408" s="899"/>
      <c r="DT408" s="899"/>
      <c r="DU408" s="899"/>
      <c r="DV408" s="966"/>
      <c r="DW408" s="901"/>
      <c r="DZ408" s="911" t="s">
        <v>1053</v>
      </c>
      <c r="EA408" s="912" t="s">
        <v>737</v>
      </c>
      <c r="EB408" s="913"/>
      <c r="EC408" s="914"/>
      <c r="ED408" s="915"/>
      <c r="EE408" s="916"/>
      <c r="EF408" s="1170"/>
      <c r="EG408" s="898"/>
      <c r="EH408" s="898"/>
      <c r="EI408" s="899"/>
      <c r="EJ408" s="899"/>
      <c r="EK408" s="899"/>
      <c r="EL408" s="899"/>
      <c r="EM408" s="966"/>
      <c r="EN408" s="901"/>
      <c r="EQ408" s="911" t="s">
        <v>1053</v>
      </c>
      <c r="ER408" s="912" t="s">
        <v>737</v>
      </c>
      <c r="ES408" s="913"/>
      <c r="ET408" s="914"/>
      <c r="EU408" s="915"/>
      <c r="EV408" s="916"/>
      <c r="EW408" s="1170"/>
      <c r="EX408" s="898"/>
      <c r="EY408" s="898"/>
      <c r="EZ408" s="899"/>
      <c r="FA408" s="899"/>
      <c r="FB408" s="899"/>
      <c r="FC408" s="899"/>
      <c r="FD408" s="966"/>
      <c r="FE408" s="901"/>
      <c r="FH408" s="911"/>
      <c r="FI408" s="912"/>
      <c r="FJ408" s="913"/>
      <c r="FK408" s="914"/>
      <c r="FL408" s="915"/>
      <c r="FM408" s="916"/>
      <c r="FN408" s="1170"/>
      <c r="FO408" s="898"/>
      <c r="FP408" s="898"/>
      <c r="FQ408" s="899"/>
      <c r="FR408" s="899"/>
      <c r="FS408" s="899"/>
      <c r="FT408" s="899"/>
      <c r="FU408" s="966"/>
      <c r="FV408" s="901"/>
      <c r="FY408" s="911" t="s">
        <v>1053</v>
      </c>
      <c r="FZ408" s="912" t="s">
        <v>737</v>
      </c>
      <c r="GA408" s="913"/>
      <c r="GB408" s="914"/>
      <c r="GC408" s="914"/>
      <c r="GD408" s="916"/>
      <c r="GE408" s="1170"/>
      <c r="GF408" s="898"/>
      <c r="GG408" s="898"/>
      <c r="GH408" s="899"/>
      <c r="GI408" s="899"/>
      <c r="GJ408" s="899"/>
      <c r="GK408" s="899"/>
      <c r="GL408" s="966"/>
      <c r="GM408" s="901"/>
      <c r="GP408" s="911" t="s">
        <v>1053</v>
      </c>
      <c r="GQ408" s="912" t="s">
        <v>737</v>
      </c>
      <c r="GR408" s="913"/>
      <c r="GS408" s="914"/>
      <c r="GT408" s="915"/>
      <c r="GU408" s="916"/>
      <c r="GV408" s="1170"/>
      <c r="GW408" s="898"/>
      <c r="GX408" s="898"/>
      <c r="GY408" s="899"/>
      <c r="GZ408" s="899"/>
      <c r="HA408" s="899"/>
      <c r="HB408" s="899"/>
      <c r="HC408" s="966"/>
      <c r="HD408" s="901"/>
      <c r="HG408" s="911" t="s">
        <v>1053</v>
      </c>
      <c r="HH408" s="912" t="s">
        <v>737</v>
      </c>
      <c r="HI408" s="913"/>
      <c r="HJ408" s="914"/>
      <c r="HK408" s="915"/>
      <c r="HL408" s="916"/>
      <c r="HM408" s="1170"/>
      <c r="HN408" s="898"/>
      <c r="HO408" s="898"/>
      <c r="HP408" s="899"/>
      <c r="HQ408" s="899"/>
      <c r="HR408" s="899"/>
      <c r="HS408" s="899"/>
      <c r="HT408" s="966"/>
      <c r="HU408" s="901"/>
      <c r="HX408" s="911" t="s">
        <v>1053</v>
      </c>
      <c r="HY408" s="912" t="s">
        <v>737</v>
      </c>
      <c r="HZ408" s="913"/>
      <c r="IA408" s="914"/>
      <c r="IB408" s="915"/>
      <c r="IC408" s="916"/>
      <c r="ID408" s="1170"/>
      <c r="IE408" s="898"/>
      <c r="IF408" s="898"/>
      <c r="IG408" s="899"/>
      <c r="IH408" s="899"/>
      <c r="II408" s="899"/>
      <c r="IJ408" s="899"/>
      <c r="IK408" s="966"/>
      <c r="IL408" s="901"/>
      <c r="IO408" s="911" t="s">
        <v>1053</v>
      </c>
      <c r="IP408" s="912" t="s">
        <v>737</v>
      </c>
      <c r="IQ408" s="913"/>
      <c r="IR408" s="914"/>
      <c r="IS408" s="915"/>
      <c r="IT408" s="916"/>
      <c r="IU408" s="1170"/>
      <c r="IV408" s="898"/>
      <c r="IW408" s="898"/>
      <c r="IX408" s="899"/>
      <c r="IY408" s="899"/>
      <c r="IZ408" s="899"/>
      <c r="JA408" s="899"/>
      <c r="JB408" s="966"/>
      <c r="JC408" s="901"/>
      <c r="JF408" s="911" t="s">
        <v>1053</v>
      </c>
      <c r="JG408" s="912" t="s">
        <v>737</v>
      </c>
      <c r="JH408" s="913"/>
      <c r="JI408" s="914"/>
      <c r="JJ408" s="915"/>
      <c r="JK408" s="916"/>
      <c r="JL408" s="1170"/>
      <c r="JM408" s="898"/>
      <c r="JN408" s="898"/>
      <c r="JO408" s="899"/>
      <c r="JP408" s="899"/>
      <c r="JQ408" s="899"/>
      <c r="JR408" s="899"/>
      <c r="JS408" s="966"/>
      <c r="JT408" s="901"/>
      <c r="JW408" s="911" t="s">
        <v>1053</v>
      </c>
      <c r="JX408" s="912" t="s">
        <v>737</v>
      </c>
      <c r="JY408" s="913"/>
      <c r="JZ408" s="914"/>
      <c r="KA408" s="915"/>
      <c r="KB408" s="916"/>
      <c r="KC408" s="1170"/>
      <c r="KD408" s="898"/>
      <c r="KE408" s="898"/>
      <c r="KF408" s="899"/>
      <c r="KG408" s="899"/>
      <c r="KH408" s="899"/>
      <c r="KI408" s="899"/>
      <c r="KJ408" s="966"/>
      <c r="KK408" s="901"/>
      <c r="KN408" s="911" t="s">
        <v>1053</v>
      </c>
      <c r="KO408" s="912" t="s">
        <v>737</v>
      </c>
      <c r="KP408" s="913"/>
      <c r="KQ408" s="914"/>
      <c r="KR408" s="915"/>
      <c r="KS408" s="916"/>
      <c r="KT408" s="1170"/>
      <c r="KU408" s="898"/>
      <c r="KV408" s="898"/>
      <c r="KW408" s="899"/>
      <c r="KX408" s="899"/>
      <c r="KY408" s="899"/>
      <c r="KZ408" s="899"/>
      <c r="LA408" s="966"/>
      <c r="LB408" s="901"/>
      <c r="LE408" s="911" t="s">
        <v>1053</v>
      </c>
      <c r="LF408" s="912" t="s">
        <v>737</v>
      </c>
      <c r="LG408" s="913"/>
      <c r="LH408" s="914"/>
      <c r="LI408" s="992">
        <v>0</v>
      </c>
      <c r="LJ408" s="993"/>
      <c r="LK408" s="1170"/>
      <c r="LL408" s="898"/>
      <c r="LM408" s="898"/>
      <c r="LN408" s="899"/>
      <c r="LO408" s="899"/>
      <c r="LP408" s="899"/>
      <c r="LQ408" s="899"/>
      <c r="LR408" s="966"/>
      <c r="LS408" s="901"/>
      <c r="LV408" s="911" t="s">
        <v>1053</v>
      </c>
      <c r="LW408" s="912" t="s">
        <v>737</v>
      </c>
      <c r="LX408" s="913"/>
      <c r="LY408" s="914"/>
      <c r="LZ408" s="915"/>
      <c r="MA408" s="916"/>
      <c r="MB408" s="1170"/>
      <c r="MC408" s="898"/>
      <c r="MD408" s="898"/>
      <c r="ME408" s="899"/>
      <c r="MF408" s="899"/>
      <c r="MG408" s="899"/>
      <c r="MH408" s="899"/>
      <c r="MI408" s="966"/>
      <c r="MJ408" s="901"/>
      <c r="MM408" s="911" t="s">
        <v>1053</v>
      </c>
      <c r="MN408" s="912" t="s">
        <v>737</v>
      </c>
      <c r="MO408" s="913"/>
      <c r="MP408" s="914"/>
      <c r="MQ408" s="915"/>
      <c r="MR408" s="916"/>
      <c r="MS408" s="1170"/>
      <c r="MT408" s="898"/>
      <c r="MU408" s="898"/>
      <c r="MV408" s="899"/>
      <c r="MW408" s="899"/>
      <c r="MX408" s="899"/>
      <c r="MY408" s="899"/>
      <c r="MZ408" s="966"/>
      <c r="NA408" s="901"/>
      <c r="ND408" s="994" t="s">
        <v>1053</v>
      </c>
      <c r="NE408" s="995" t="s">
        <v>737</v>
      </c>
      <c r="NF408" s="996"/>
      <c r="NG408" s="997"/>
      <c r="NH408" s="998"/>
      <c r="NI408" s="999"/>
      <c r="NJ408" s="1170"/>
      <c r="NK408" s="898"/>
      <c r="NL408" s="898"/>
      <c r="NM408" s="899"/>
      <c r="NN408" s="899"/>
      <c r="NO408" s="899"/>
      <c r="NP408" s="899"/>
      <c r="NQ408" s="966"/>
      <c r="NR408" s="901"/>
      <c r="NU408" s="1000" t="s">
        <v>1053</v>
      </c>
      <c r="NV408" s="1001" t="s">
        <v>737</v>
      </c>
      <c r="NW408" s="1002"/>
      <c r="NX408" s="1003"/>
      <c r="NY408" s="1004"/>
      <c r="NZ408" s="1005"/>
      <c r="OA408" s="1170"/>
      <c r="OB408" s="898"/>
      <c r="OC408" s="898"/>
      <c r="OD408" s="899"/>
      <c r="OE408" s="899"/>
      <c r="OF408" s="899"/>
      <c r="OG408" s="899"/>
      <c r="OH408" s="966"/>
      <c r="OI408" s="901"/>
      <c r="OL408" s="911" t="s">
        <v>1053</v>
      </c>
      <c r="OM408" s="912" t="s">
        <v>737</v>
      </c>
      <c r="ON408" s="913"/>
      <c r="OO408" s="914"/>
      <c r="OP408" s="915"/>
      <c r="OQ408" s="916"/>
      <c r="OR408" s="1170"/>
      <c r="OS408" s="898"/>
      <c r="OT408" s="898"/>
      <c r="OU408" s="899"/>
      <c r="OV408" s="899"/>
      <c r="OW408" s="899"/>
      <c r="OX408" s="899"/>
      <c r="OY408" s="966"/>
      <c r="OZ408" s="901"/>
      <c r="PC408" s="911" t="s">
        <v>1053</v>
      </c>
      <c r="PD408" s="912" t="s">
        <v>737</v>
      </c>
      <c r="PE408" s="913"/>
      <c r="PF408" s="914"/>
      <c r="PG408" s="932"/>
      <c r="PH408" s="933"/>
      <c r="PI408" s="1170"/>
      <c r="PJ408" s="898"/>
      <c r="PK408" s="898"/>
      <c r="PL408" s="899"/>
      <c r="PM408" s="899"/>
      <c r="PN408" s="899"/>
      <c r="PO408" s="899"/>
      <c r="PP408" s="966"/>
      <c r="PQ408" s="901"/>
      <c r="PT408" s="911" t="s">
        <v>1053</v>
      </c>
      <c r="PU408" s="912" t="s">
        <v>737</v>
      </c>
      <c r="PV408" s="913"/>
      <c r="PW408" s="914"/>
      <c r="PX408" s="915"/>
      <c r="PY408" s="916"/>
      <c r="PZ408" s="1170"/>
      <c r="QA408" s="898"/>
      <c r="QB408" s="898"/>
      <c r="QC408" s="899"/>
      <c r="QD408" s="899"/>
      <c r="QE408" s="899"/>
      <c r="QF408" s="899"/>
      <c r="QG408" s="966"/>
      <c r="QH408" s="901"/>
      <c r="QK408" s="911" t="s">
        <v>1053</v>
      </c>
      <c r="QL408" s="912" t="s">
        <v>737</v>
      </c>
      <c r="QM408" s="913"/>
      <c r="QN408" s="914"/>
      <c r="QO408" s="992">
        <v>0</v>
      </c>
      <c r="QP408" s="993"/>
      <c r="QQ408" s="1170"/>
      <c r="QR408" s="898"/>
      <c r="QS408" s="898"/>
      <c r="QT408" s="899"/>
      <c r="QU408" s="899"/>
      <c r="QV408" s="899"/>
      <c r="QW408" s="899"/>
      <c r="QX408" s="966"/>
      <c r="QY408" s="901"/>
      <c r="RB408" s="470"/>
      <c r="RC408" s="428"/>
      <c r="RD408" s="467"/>
      <c r="RE408" s="430"/>
      <c r="RF408" s="440"/>
      <c r="RG408" s="416"/>
      <c r="RH408" s="416"/>
      <c r="RI408" s="898" t="e">
        <f>IF(EXACT(VLOOKUP(RB408,OFERTA_0,2,FALSE),RC408),1,0)</f>
        <v>#N/A</v>
      </c>
      <c r="RJ408" s="898" t="e">
        <f>IF(EXACT(VLOOKUP(RB408,OFERTA_0,3,FALSE),RD408),1,0)</f>
        <v>#N/A</v>
      </c>
      <c r="RK408" s="899" t="e">
        <f>IF(EXACT(VLOOKUP(RB408,OFERTA_0,4,FALSE),RE408),1,0)</f>
        <v>#N/A</v>
      </c>
      <c r="RL408" s="899">
        <f t="shared" si="7578"/>
        <v>0</v>
      </c>
      <c r="RM408" s="899">
        <f t="shared" si="7578"/>
        <v>0</v>
      </c>
      <c r="RN408" s="899" t="e">
        <f>PRODUCT(RI408:RM408)</f>
        <v>#N/A</v>
      </c>
      <c r="RO408" s="966">
        <f>ROUND(RG408,0)</f>
        <v>0</v>
      </c>
      <c r="RP408" s="901">
        <f>RG408-RO408</f>
        <v>0</v>
      </c>
      <c r="RS408" s="470"/>
      <c r="RT408" s="428"/>
      <c r="RU408" s="467"/>
      <c r="RV408" s="430"/>
      <c r="RW408" s="440"/>
      <c r="RX408" s="416"/>
      <c r="RY408" s="416"/>
      <c r="RZ408" s="898" t="e">
        <f>IF(EXACT(VLOOKUP(RS408,OFERTA_0,2,FALSE),RT408),1,0)</f>
        <v>#N/A</v>
      </c>
      <c r="SA408" s="898" t="e">
        <f>IF(EXACT(VLOOKUP(RS408,OFERTA_0,3,FALSE),RU408),1,0)</f>
        <v>#N/A</v>
      </c>
      <c r="SB408" s="899" t="e">
        <f>IF(EXACT(VLOOKUP(RS408,OFERTA_0,4,FALSE),RV408),1,0)</f>
        <v>#N/A</v>
      </c>
      <c r="SC408" s="899">
        <f t="shared" si="7579"/>
        <v>0</v>
      </c>
      <c r="SD408" s="899">
        <f t="shared" si="7579"/>
        <v>0</v>
      </c>
      <c r="SE408" s="899" t="e">
        <f>PRODUCT(RZ408:SD408)</f>
        <v>#N/A</v>
      </c>
      <c r="SF408" s="966">
        <f>ROUND(RX408,0)</f>
        <v>0</v>
      </c>
      <c r="SG408" s="901">
        <f>RX408-SF408</f>
        <v>0</v>
      </c>
      <c r="SJ408" s="470"/>
      <c r="SK408" s="428"/>
      <c r="SL408" s="467"/>
      <c r="SM408" s="430"/>
      <c r="SN408" s="440"/>
      <c r="SO408" s="416"/>
      <c r="SP408" s="416"/>
      <c r="SQ408" s="898" t="e">
        <f>IF(EXACT(VLOOKUP(SJ408,OFERTA_0,2,FALSE),SK408),1,0)</f>
        <v>#N/A</v>
      </c>
      <c r="SR408" s="898" t="e">
        <f>IF(EXACT(VLOOKUP(SJ408,OFERTA_0,3,FALSE),SL408),1,0)</f>
        <v>#N/A</v>
      </c>
      <c r="SS408" s="899" t="e">
        <f>IF(EXACT(VLOOKUP(SJ408,OFERTA_0,4,FALSE),SM408),1,0)</f>
        <v>#N/A</v>
      </c>
      <c r="ST408" s="899">
        <f t="shared" si="7580"/>
        <v>0</v>
      </c>
      <c r="SU408" s="899">
        <f t="shared" si="7580"/>
        <v>0</v>
      </c>
      <c r="SV408" s="899" t="e">
        <f>PRODUCT(SQ408:SU408)</f>
        <v>#N/A</v>
      </c>
      <c r="SW408" s="966">
        <f>ROUND(SO408,0)</f>
        <v>0</v>
      </c>
      <c r="SX408" s="901">
        <f>SO408-SW408</f>
        <v>0</v>
      </c>
    </row>
    <row r="409" spans="2:518" ht="41.25" customHeight="1" thickTop="1" thickBot="1">
      <c r="B409" s="958" t="s">
        <v>1054</v>
      </c>
      <c r="C409" s="1190" t="s">
        <v>738</v>
      </c>
      <c r="D409" s="1179" t="s">
        <v>246</v>
      </c>
      <c r="E409" s="1180">
        <v>1</v>
      </c>
      <c r="F409" s="1015"/>
      <c r="G409" s="1025">
        <f>ROUND(E409*F409,0)</f>
        <v>0</v>
      </c>
      <c r="H409" s="1289"/>
      <c r="K409" s="958" t="s">
        <v>1054</v>
      </c>
      <c r="L409" s="1190" t="s">
        <v>738</v>
      </c>
      <c r="M409" s="1179" t="s">
        <v>246</v>
      </c>
      <c r="N409" s="1180">
        <v>1</v>
      </c>
      <c r="O409" s="1017">
        <v>498640</v>
      </c>
      <c r="P409" s="1025">
        <f>ROUND(N409*O409,0)</f>
        <v>498640</v>
      </c>
      <c r="Q409" s="1289"/>
      <c r="R409" s="898">
        <f>IF(EXACT(VLOOKUP(K409,OFERTA_0,2,FALSE),L409),1,0)</f>
        <v>1</v>
      </c>
      <c r="S409" s="898">
        <f>IF(EXACT(VLOOKUP(K409,OFERTA_0,3,FALSE),M409),1,0)</f>
        <v>1</v>
      </c>
      <c r="T409" s="899">
        <f>IF(EXACT(VLOOKUP(K409,OFERTA_0,4,FALSE),N409),1,0)</f>
        <v>1</v>
      </c>
      <c r="U409" s="899">
        <f>IF(O409=0,0,1)</f>
        <v>1</v>
      </c>
      <c r="V409" s="899">
        <f>IF(P409=0,0,1)</f>
        <v>1</v>
      </c>
      <c r="W409" s="899">
        <f>PRODUCT(R409:V409)</f>
        <v>1</v>
      </c>
      <c r="X409" s="966">
        <f>ROUND(P409,0)</f>
        <v>498640</v>
      </c>
      <c r="Y409" s="901">
        <f>P409-X409</f>
        <v>0</v>
      </c>
      <c r="Z409" s="872"/>
      <c r="AA409" s="872"/>
      <c r="AB409" s="958" t="s">
        <v>1054</v>
      </c>
      <c r="AC409" s="1190" t="s">
        <v>738</v>
      </c>
      <c r="AD409" s="1179" t="s">
        <v>246</v>
      </c>
      <c r="AE409" s="1180">
        <v>1</v>
      </c>
      <c r="AF409" s="1015">
        <v>1150000</v>
      </c>
      <c r="AG409" s="1025">
        <f>ROUND(AE409*AF409,0)</f>
        <v>1150000</v>
      </c>
      <c r="AH409" s="1289"/>
      <c r="AI409" s="898">
        <f>IF(EXACT(VLOOKUP(AB409,OFERTA_0,2,FALSE),AC409),1,0)</f>
        <v>1</v>
      </c>
      <c r="AJ409" s="898">
        <f>IF(EXACT(VLOOKUP(AB409,OFERTA_0,3,FALSE),AD409),1,0)</f>
        <v>1</v>
      </c>
      <c r="AK409" s="899">
        <f>IF(EXACT(VLOOKUP(AB409,OFERTA_0,4,FALSE),AE409),1,0)</f>
        <v>1</v>
      </c>
      <c r="AL409" s="899">
        <f>IF(AF409=0,0,1)</f>
        <v>1</v>
      </c>
      <c r="AM409" s="899">
        <f>IF(AG409=0,0,1)</f>
        <v>1</v>
      </c>
      <c r="AN409" s="899">
        <f>PRODUCT(AI409:AM409)</f>
        <v>1</v>
      </c>
      <c r="AO409" s="966">
        <f>ROUND(AG409,0)</f>
        <v>1150000</v>
      </c>
      <c r="AP409" s="901">
        <f>AG409-AO409</f>
        <v>0</v>
      </c>
      <c r="AQ409" s="872"/>
      <c r="AR409" s="872"/>
      <c r="AS409" s="958" t="s">
        <v>1054</v>
      </c>
      <c r="AT409" s="1191" t="s">
        <v>738</v>
      </c>
      <c r="AU409" s="1179" t="s">
        <v>246</v>
      </c>
      <c r="AV409" s="1180">
        <v>1</v>
      </c>
      <c r="AW409" s="1314">
        <v>1200000</v>
      </c>
      <c r="AX409" s="1315">
        <f>ROUND(AV409*AW409,0)</f>
        <v>1200000</v>
      </c>
      <c r="AY409" s="1289"/>
      <c r="AZ409" s="898">
        <f>IF(EXACT(VLOOKUP(AS409,OFERTA_0,2,FALSE),AT409),1,0)</f>
        <v>1</v>
      </c>
      <c r="BA409" s="898">
        <f>IF(EXACT(VLOOKUP(AS409,OFERTA_0,3,FALSE),AU409),1,0)</f>
        <v>1</v>
      </c>
      <c r="BB409" s="899">
        <f>IF(EXACT(VLOOKUP(AS409,OFERTA_0,4,FALSE),AV409),1,0)</f>
        <v>1</v>
      </c>
      <c r="BC409" s="899">
        <f>IF(AW409=0,0,1)</f>
        <v>1</v>
      </c>
      <c r="BD409" s="899">
        <f>IF(AX409=0,0,1)</f>
        <v>1</v>
      </c>
      <c r="BE409" s="899">
        <f>PRODUCT(AZ409:BD409)</f>
        <v>1</v>
      </c>
      <c r="BF409" s="966">
        <f>ROUND(AX409,0)</f>
        <v>1200000</v>
      </c>
      <c r="BG409" s="901">
        <f>AX409-BF409</f>
        <v>0</v>
      </c>
      <c r="BJ409" s="958" t="s">
        <v>1054</v>
      </c>
      <c r="BK409" s="1190" t="s">
        <v>738</v>
      </c>
      <c r="BL409" s="1179" t="s">
        <v>246</v>
      </c>
      <c r="BM409" s="1180">
        <v>1</v>
      </c>
      <c r="BN409" s="1015">
        <v>7187330</v>
      </c>
      <c r="BO409" s="1025">
        <f>ROUND(BM409*BN409,0)</f>
        <v>7187330</v>
      </c>
      <c r="BP409" s="1289"/>
      <c r="BQ409" s="898">
        <f>IF(EXACT(VLOOKUP(BJ409,OFERTA_0,2,FALSE),BK409),1,0)</f>
        <v>1</v>
      </c>
      <c r="BR409" s="898">
        <f>IF(EXACT(VLOOKUP(BJ409,OFERTA_0,3,FALSE),BL409),1,0)</f>
        <v>1</v>
      </c>
      <c r="BS409" s="899">
        <f>IF(EXACT(VLOOKUP(BJ409,OFERTA_0,4,FALSE),BM409),1,0)</f>
        <v>1</v>
      </c>
      <c r="BT409" s="899">
        <f>IF(BN409=0,0,1)</f>
        <v>1</v>
      </c>
      <c r="BU409" s="899">
        <f>IF(BO409=0,0,1)</f>
        <v>1</v>
      </c>
      <c r="BV409" s="899">
        <f>PRODUCT(BQ409:BU409)</f>
        <v>1</v>
      </c>
      <c r="BW409" s="966">
        <f>ROUND(BO409,0)</f>
        <v>7187330</v>
      </c>
      <c r="BX409" s="901">
        <f>BO409-BW409</f>
        <v>0</v>
      </c>
      <c r="CA409" s="958" t="s">
        <v>1054</v>
      </c>
      <c r="CB409" s="1190" t="s">
        <v>738</v>
      </c>
      <c r="CC409" s="1179" t="s">
        <v>246</v>
      </c>
      <c r="CD409" s="1180">
        <v>1</v>
      </c>
      <c r="CE409" s="1015">
        <v>485675</v>
      </c>
      <c r="CF409" s="1025">
        <f>ROUND(CD409*CE409,0)</f>
        <v>485675</v>
      </c>
      <c r="CG409" s="1289"/>
      <c r="CH409" s="898">
        <f>IF(EXACT(VLOOKUP(CA409,OFERTA_0,2,FALSE),CB409),1,0)</f>
        <v>1</v>
      </c>
      <c r="CI409" s="898">
        <f>IF(EXACT(VLOOKUP(CA409,OFERTA_0,3,FALSE),CC409),1,0)</f>
        <v>1</v>
      </c>
      <c r="CJ409" s="899">
        <f>IF(EXACT(VLOOKUP(CA409,OFERTA_0,4,FALSE),CD409),1,0)</f>
        <v>1</v>
      </c>
      <c r="CK409" s="899">
        <f>IF(CE409=0,0,1)</f>
        <v>1</v>
      </c>
      <c r="CL409" s="899">
        <f>IF(CF409=0,0,1)</f>
        <v>1</v>
      </c>
      <c r="CM409" s="899">
        <f>PRODUCT(CH409:CL409)</f>
        <v>1</v>
      </c>
      <c r="CN409" s="966">
        <f>ROUND(CF409,0)</f>
        <v>485675</v>
      </c>
      <c r="CO409" s="901">
        <f>CF409-CN409</f>
        <v>0</v>
      </c>
      <c r="CR409" s="958" t="s">
        <v>1054</v>
      </c>
      <c r="CS409" s="1190" t="s">
        <v>738</v>
      </c>
      <c r="CT409" s="1179" t="s">
        <v>246</v>
      </c>
      <c r="CU409" s="1180">
        <v>1</v>
      </c>
      <c r="CV409" s="1015">
        <v>2490000</v>
      </c>
      <c r="CW409" s="1025">
        <f>ROUND(CU409*CV409,0)</f>
        <v>2490000</v>
      </c>
      <c r="CX409" s="1289"/>
      <c r="CY409" s="898">
        <f>IF(EXACT(VLOOKUP(CR409,OFERTA_0,2,FALSE),CS409),1,0)</f>
        <v>1</v>
      </c>
      <c r="CZ409" s="898">
        <f>IF(EXACT(VLOOKUP(CR409,OFERTA_0,3,FALSE),CT409),1,0)</f>
        <v>1</v>
      </c>
      <c r="DA409" s="899">
        <f>IF(EXACT(VLOOKUP(CR409,OFERTA_0,4,FALSE),CU409),1,0)</f>
        <v>1</v>
      </c>
      <c r="DB409" s="899">
        <f>IF(CV409=0,0,1)</f>
        <v>1</v>
      </c>
      <c r="DC409" s="899">
        <f>IF(CW409=0,0,1)</f>
        <v>1</v>
      </c>
      <c r="DD409" s="899">
        <f>PRODUCT(CY409:DC409)</f>
        <v>1</v>
      </c>
      <c r="DE409" s="966">
        <f>ROUND(CW409,0)</f>
        <v>2490000</v>
      </c>
      <c r="DF409" s="901">
        <f>CW409-DE409</f>
        <v>0</v>
      </c>
      <c r="DI409" s="958" t="s">
        <v>1054</v>
      </c>
      <c r="DJ409" s="1190" t="s">
        <v>738</v>
      </c>
      <c r="DK409" s="1179" t="s">
        <v>246</v>
      </c>
      <c r="DL409" s="1180">
        <v>1</v>
      </c>
      <c r="DM409" s="1015">
        <v>2229046</v>
      </c>
      <c r="DN409" s="1025">
        <f>ROUND(DL409*DM409,0)</f>
        <v>2229046</v>
      </c>
      <c r="DO409" s="1289"/>
      <c r="DP409" s="898">
        <f>IF(EXACT(VLOOKUP(DI409,OFERTA_0,2,FALSE),DJ409),1,0)</f>
        <v>1</v>
      </c>
      <c r="DQ409" s="898">
        <f>IF(EXACT(VLOOKUP(DI409,OFERTA_0,3,FALSE),DK409),1,0)</f>
        <v>1</v>
      </c>
      <c r="DR409" s="899">
        <f>IF(EXACT(VLOOKUP(DI409,OFERTA_0,4,FALSE),DL409),1,0)</f>
        <v>1</v>
      </c>
      <c r="DS409" s="899">
        <f>IF(DM409=0,0,1)</f>
        <v>1</v>
      </c>
      <c r="DT409" s="899">
        <f>IF(DN409=0,0,1)</f>
        <v>1</v>
      </c>
      <c r="DU409" s="899">
        <f>PRODUCT(DP409:DT409)</f>
        <v>1</v>
      </c>
      <c r="DV409" s="966">
        <f>ROUND(DN409,0)</f>
        <v>2229046</v>
      </c>
      <c r="DW409" s="901">
        <f>DN409-DV409</f>
        <v>0</v>
      </c>
      <c r="DZ409" s="958" t="s">
        <v>1054</v>
      </c>
      <c r="EA409" s="1190" t="s">
        <v>738</v>
      </c>
      <c r="EB409" s="1179" t="s">
        <v>246</v>
      </c>
      <c r="EC409" s="1180">
        <v>1</v>
      </c>
      <c r="ED409" s="1015">
        <v>570000</v>
      </c>
      <c r="EE409" s="1025">
        <f>ROUND(EC409*ED409,0)</f>
        <v>570000</v>
      </c>
      <c r="EF409" s="1289"/>
      <c r="EG409" s="898">
        <f>IF(EXACT(VLOOKUP(DZ409,OFERTA_0,2,FALSE),EA409),1,0)</f>
        <v>1</v>
      </c>
      <c r="EH409" s="898">
        <f>IF(EXACT(VLOOKUP(DZ409,OFERTA_0,3,FALSE),EB409),1,0)</f>
        <v>1</v>
      </c>
      <c r="EI409" s="899">
        <f>IF(EXACT(VLOOKUP(DZ409,OFERTA_0,4,FALSE),EC409),1,0)</f>
        <v>1</v>
      </c>
      <c r="EJ409" s="899">
        <f>IF(ED409=0,0,1)</f>
        <v>1</v>
      </c>
      <c r="EK409" s="899">
        <f>IF(EE409=0,0,1)</f>
        <v>1</v>
      </c>
      <c r="EL409" s="899">
        <f>PRODUCT(EG409:EK409)</f>
        <v>1</v>
      </c>
      <c r="EM409" s="966">
        <f>ROUND(EE409,0)</f>
        <v>570000</v>
      </c>
      <c r="EN409" s="901">
        <f>EE409-EM409</f>
        <v>0</v>
      </c>
      <c r="EQ409" s="958" t="s">
        <v>1054</v>
      </c>
      <c r="ER409" s="1190" t="s">
        <v>738</v>
      </c>
      <c r="ES409" s="1179" t="s">
        <v>246</v>
      </c>
      <c r="ET409" s="1180">
        <v>1</v>
      </c>
      <c r="EU409" s="1015">
        <v>490000</v>
      </c>
      <c r="EV409" s="1025">
        <f>ROUND(ET409*EU409,0)</f>
        <v>490000</v>
      </c>
      <c r="EW409" s="1289"/>
      <c r="EX409" s="898">
        <f>IF(EXACT(VLOOKUP(EQ409,OFERTA_0,2,FALSE),ER409),1,0)</f>
        <v>1</v>
      </c>
      <c r="EY409" s="898">
        <f>IF(EXACT(VLOOKUP(EQ409,OFERTA_0,3,FALSE),ES409),1,0)</f>
        <v>1</v>
      </c>
      <c r="EZ409" s="899">
        <f>IF(EXACT(VLOOKUP(EQ409,OFERTA_0,4,FALSE),ET409),1,0)</f>
        <v>1</v>
      </c>
      <c r="FA409" s="899">
        <f>IF(EU409=0,0,1)</f>
        <v>1</v>
      </c>
      <c r="FB409" s="899">
        <f>IF(EV409=0,0,1)</f>
        <v>1</v>
      </c>
      <c r="FC409" s="899">
        <f>PRODUCT(EX409:FB409)</f>
        <v>1</v>
      </c>
      <c r="FD409" s="966">
        <f>ROUND(EV409,0)</f>
        <v>490000</v>
      </c>
      <c r="FE409" s="901">
        <f>EV409-FD409</f>
        <v>0</v>
      </c>
      <c r="FH409" s="958"/>
      <c r="FI409" s="1190"/>
      <c r="FJ409" s="1179"/>
      <c r="FK409" s="1180"/>
      <c r="FL409" s="1015"/>
      <c r="FM409" s="1025">
        <f>ROUND(FK409*FL409,0)</f>
        <v>0</v>
      </c>
      <c r="FN409" s="1289"/>
      <c r="FO409" s="898" t="e">
        <f>IF(EXACT(VLOOKUP(FH409,OFERTA_0,2,FALSE),FI409),1,0)</f>
        <v>#N/A</v>
      </c>
      <c r="FP409" s="898" t="e">
        <f>IF(EXACT(VLOOKUP(FH409,OFERTA_0,3,FALSE),FJ409),1,0)</f>
        <v>#N/A</v>
      </c>
      <c r="FQ409" s="899" t="e">
        <f>IF(EXACT(VLOOKUP(FH409,OFERTA_0,4,FALSE),FK409),1,0)</f>
        <v>#N/A</v>
      </c>
      <c r="FR409" s="899">
        <f>IF(FL409=0,0,1)</f>
        <v>0</v>
      </c>
      <c r="FS409" s="899">
        <f>IF(FM409=0,0,1)</f>
        <v>0</v>
      </c>
      <c r="FT409" s="899" t="e">
        <f>PRODUCT(FO409:FS409)</f>
        <v>#N/A</v>
      </c>
      <c r="FU409" s="966">
        <f>ROUND(FM409,0)</f>
        <v>0</v>
      </c>
      <c r="FV409" s="901">
        <f>FM409-FU409</f>
        <v>0</v>
      </c>
      <c r="FY409" s="958" t="s">
        <v>1054</v>
      </c>
      <c r="FZ409" s="1190" t="s">
        <v>738</v>
      </c>
      <c r="GA409" s="1179" t="s">
        <v>246</v>
      </c>
      <c r="GB409" s="1180">
        <v>1</v>
      </c>
      <c r="GC409" s="1017">
        <v>498640</v>
      </c>
      <c r="GD409" s="1025">
        <f>ROUND(GB409*GC409,0)</f>
        <v>498640</v>
      </c>
      <c r="GE409" s="1289"/>
      <c r="GF409" s="898">
        <f>IF(EXACT(VLOOKUP(FY409,OFERTA_0,2,FALSE),FZ409),1,0)</f>
        <v>1</v>
      </c>
      <c r="GG409" s="898">
        <f>IF(EXACT(VLOOKUP(FY409,OFERTA_0,3,FALSE),GA409),1,0)</f>
        <v>1</v>
      </c>
      <c r="GH409" s="899">
        <f>IF(EXACT(VLOOKUP(FY409,OFERTA_0,4,FALSE),GB409),1,0)</f>
        <v>1</v>
      </c>
      <c r="GI409" s="899">
        <f>IF(GC409=0,0,1)</f>
        <v>1</v>
      </c>
      <c r="GJ409" s="899">
        <f>IF(GD409=0,0,1)</f>
        <v>1</v>
      </c>
      <c r="GK409" s="899">
        <f>PRODUCT(GF409:GJ409)</f>
        <v>1</v>
      </c>
      <c r="GL409" s="966">
        <f>ROUND(GD409,0)</f>
        <v>498640</v>
      </c>
      <c r="GM409" s="901">
        <f>GD409-GL409</f>
        <v>0</v>
      </c>
      <c r="GP409" s="958" t="s">
        <v>1054</v>
      </c>
      <c r="GQ409" s="1190" t="s">
        <v>738</v>
      </c>
      <c r="GR409" s="1179" t="s">
        <v>246</v>
      </c>
      <c r="GS409" s="1180">
        <v>1</v>
      </c>
      <c r="GT409" s="1015">
        <v>488650</v>
      </c>
      <c r="GU409" s="1025">
        <f>ROUND(GS409*GT409,0)</f>
        <v>488650</v>
      </c>
      <c r="GV409" s="1289"/>
      <c r="GW409" s="898">
        <f>IF(EXACT(VLOOKUP(GP409,OFERTA_0,2,FALSE),GQ409),1,0)</f>
        <v>1</v>
      </c>
      <c r="GX409" s="898">
        <f>IF(EXACT(VLOOKUP(GP409,OFERTA_0,3,FALSE),GR409),1,0)</f>
        <v>1</v>
      </c>
      <c r="GY409" s="899">
        <f>IF(EXACT(VLOOKUP(GP409,OFERTA_0,4,FALSE),GS409),1,0)</f>
        <v>1</v>
      </c>
      <c r="GZ409" s="899">
        <f>IF(GT409=0,0,1)</f>
        <v>1</v>
      </c>
      <c r="HA409" s="899">
        <f>IF(GU409=0,0,1)</f>
        <v>1</v>
      </c>
      <c r="HB409" s="899">
        <f>PRODUCT(GW409:HA409)</f>
        <v>1</v>
      </c>
      <c r="HC409" s="966">
        <f>ROUND(GU409,0)</f>
        <v>488650</v>
      </c>
      <c r="HD409" s="901">
        <f>GU409-HC409</f>
        <v>0</v>
      </c>
      <c r="HG409" s="958" t="s">
        <v>1054</v>
      </c>
      <c r="HH409" s="1190" t="s">
        <v>738</v>
      </c>
      <c r="HI409" s="1179" t="s">
        <v>246</v>
      </c>
      <c r="HJ409" s="1180">
        <v>1</v>
      </c>
      <c r="HK409" s="1015">
        <v>3790416</v>
      </c>
      <c r="HL409" s="1025">
        <f>ROUND(HJ409*HK409,0)</f>
        <v>3790416</v>
      </c>
      <c r="HM409" s="1289"/>
      <c r="HN409" s="898">
        <f>IF(EXACT(VLOOKUP(HG409,OFERTA_0,2,FALSE),HH409),1,0)</f>
        <v>1</v>
      </c>
      <c r="HO409" s="898">
        <f>IF(EXACT(VLOOKUP(HG409,OFERTA_0,3,FALSE),HI409),1,0)</f>
        <v>1</v>
      </c>
      <c r="HP409" s="899">
        <f>IF(EXACT(VLOOKUP(HG409,OFERTA_0,4,FALSE),HJ409),1,0)</f>
        <v>1</v>
      </c>
      <c r="HQ409" s="899">
        <f>IF(HK409=0,0,1)</f>
        <v>1</v>
      </c>
      <c r="HR409" s="899">
        <f>IF(HL409=0,0,1)</f>
        <v>1</v>
      </c>
      <c r="HS409" s="899">
        <f>PRODUCT(HN409:HR409)</f>
        <v>1</v>
      </c>
      <c r="HT409" s="966">
        <f>ROUND(HL409,0)</f>
        <v>3790416</v>
      </c>
      <c r="HU409" s="901">
        <f>HL409-HT409</f>
        <v>0</v>
      </c>
      <c r="HX409" s="958" t="s">
        <v>1054</v>
      </c>
      <c r="HY409" s="1190" t="s">
        <v>738</v>
      </c>
      <c r="HZ409" s="1179" t="s">
        <v>246</v>
      </c>
      <c r="IA409" s="1180">
        <v>1</v>
      </c>
      <c r="IB409" s="1015">
        <v>1200000</v>
      </c>
      <c r="IC409" s="1025">
        <f>ROUND(IA409*IB409,0)</f>
        <v>1200000</v>
      </c>
      <c r="ID409" s="1289"/>
      <c r="IE409" s="898">
        <f>IF(EXACT(VLOOKUP(HX409,OFERTA_0,2,FALSE),HY409),1,0)</f>
        <v>1</v>
      </c>
      <c r="IF409" s="898">
        <f>IF(EXACT(VLOOKUP(HX409,OFERTA_0,3,FALSE),HZ409),1,0)</f>
        <v>1</v>
      </c>
      <c r="IG409" s="899">
        <f>IF(EXACT(VLOOKUP(HX409,OFERTA_0,4,FALSE),IA409),1,0)</f>
        <v>1</v>
      </c>
      <c r="IH409" s="899">
        <f>IF(IB409=0,0,1)</f>
        <v>1</v>
      </c>
      <c r="II409" s="899">
        <f>IF(IC409=0,0,1)</f>
        <v>1</v>
      </c>
      <c r="IJ409" s="899">
        <f>PRODUCT(IE409:II409)</f>
        <v>1</v>
      </c>
      <c r="IK409" s="966">
        <f>ROUND(IC409,0)</f>
        <v>1200000</v>
      </c>
      <c r="IL409" s="901">
        <f>IC409-IK409</f>
        <v>0</v>
      </c>
      <c r="IO409" s="958" t="s">
        <v>1054</v>
      </c>
      <c r="IP409" s="1190" t="s">
        <v>738</v>
      </c>
      <c r="IQ409" s="1179" t="s">
        <v>246</v>
      </c>
      <c r="IR409" s="1180">
        <v>1</v>
      </c>
      <c r="IS409" s="1015">
        <v>3499750</v>
      </c>
      <c r="IT409" s="1025">
        <f>ROUND(IR409*IS409,0)</f>
        <v>3499750</v>
      </c>
      <c r="IU409" s="1289"/>
      <c r="IV409" s="898">
        <f>IF(EXACT(VLOOKUP(IO409,OFERTA_0,2,FALSE),IP409),1,0)</f>
        <v>1</v>
      </c>
      <c r="IW409" s="898">
        <f>IF(EXACT(VLOOKUP(IO409,OFERTA_0,3,FALSE),IQ409),1,0)</f>
        <v>1</v>
      </c>
      <c r="IX409" s="899">
        <f>IF(EXACT(VLOOKUP(IO409,OFERTA_0,4,FALSE),IR409),1,0)</f>
        <v>1</v>
      </c>
      <c r="IY409" s="899">
        <f>IF(IS409=0,0,1)</f>
        <v>1</v>
      </c>
      <c r="IZ409" s="899">
        <f>IF(IT409=0,0,1)</f>
        <v>1</v>
      </c>
      <c r="JA409" s="899">
        <f>PRODUCT(IV409:IZ409)</f>
        <v>1</v>
      </c>
      <c r="JB409" s="966">
        <f>ROUND(IT409,0)</f>
        <v>3499750</v>
      </c>
      <c r="JC409" s="901">
        <f>IT409-JB409</f>
        <v>0</v>
      </c>
      <c r="JF409" s="958" t="s">
        <v>1054</v>
      </c>
      <c r="JG409" s="1190" t="s">
        <v>738</v>
      </c>
      <c r="JH409" s="1179" t="s">
        <v>246</v>
      </c>
      <c r="JI409" s="1180">
        <v>1</v>
      </c>
      <c r="JJ409" s="1015">
        <v>500000</v>
      </c>
      <c r="JK409" s="1025">
        <f>ROUND(JI409*JJ409,0)</f>
        <v>500000</v>
      </c>
      <c r="JL409" s="1289"/>
      <c r="JM409" s="898">
        <f>IF(EXACT(VLOOKUP(JF409,OFERTA_0,2,FALSE),JG409),1,0)</f>
        <v>1</v>
      </c>
      <c r="JN409" s="898">
        <f>IF(EXACT(VLOOKUP(JF409,OFERTA_0,3,FALSE),JH409),1,0)</f>
        <v>1</v>
      </c>
      <c r="JO409" s="899">
        <f>IF(EXACT(VLOOKUP(JF409,OFERTA_0,4,FALSE),JI409),1,0)</f>
        <v>1</v>
      </c>
      <c r="JP409" s="899">
        <f>IF(JJ409=0,0,1)</f>
        <v>1</v>
      </c>
      <c r="JQ409" s="899">
        <f>IF(JK409=0,0,1)</f>
        <v>1</v>
      </c>
      <c r="JR409" s="899">
        <f>PRODUCT(JM409:JQ409)</f>
        <v>1</v>
      </c>
      <c r="JS409" s="966">
        <f>ROUND(JK409,0)</f>
        <v>500000</v>
      </c>
      <c r="JT409" s="901">
        <f>JK409-JS409</f>
        <v>0</v>
      </c>
      <c r="JW409" s="958" t="s">
        <v>1054</v>
      </c>
      <c r="JX409" s="1190" t="s">
        <v>738</v>
      </c>
      <c r="JY409" s="1179" t="s">
        <v>246</v>
      </c>
      <c r="JZ409" s="1180">
        <v>1</v>
      </c>
      <c r="KA409" s="1015">
        <v>2353049.8257000004</v>
      </c>
      <c r="KB409" s="1025">
        <f>ROUND(JZ409*KA409,0)</f>
        <v>2353050</v>
      </c>
      <c r="KC409" s="1289"/>
      <c r="KD409" s="898">
        <f>IF(EXACT(VLOOKUP(JW409,OFERTA_0,2,FALSE),JX409),1,0)</f>
        <v>1</v>
      </c>
      <c r="KE409" s="898">
        <f>IF(EXACT(VLOOKUP(JW409,OFERTA_0,3,FALSE),JY409),1,0)</f>
        <v>1</v>
      </c>
      <c r="KF409" s="899">
        <f>IF(EXACT(VLOOKUP(JW409,OFERTA_0,4,FALSE),JZ409),1,0)</f>
        <v>1</v>
      </c>
      <c r="KG409" s="899">
        <f>IF(KA409=0,0,1)</f>
        <v>1</v>
      </c>
      <c r="KH409" s="899">
        <f>IF(KB409=0,0,1)</f>
        <v>1</v>
      </c>
      <c r="KI409" s="899">
        <f>PRODUCT(KD409:KH409)</f>
        <v>1</v>
      </c>
      <c r="KJ409" s="966">
        <f>ROUND(KB409,0)</f>
        <v>2353050</v>
      </c>
      <c r="KK409" s="901">
        <f>KB409-KJ409</f>
        <v>0</v>
      </c>
      <c r="KN409" s="958" t="s">
        <v>1054</v>
      </c>
      <c r="KO409" s="1190" t="s">
        <v>738</v>
      </c>
      <c r="KP409" s="1179" t="s">
        <v>246</v>
      </c>
      <c r="KQ409" s="1180">
        <v>1</v>
      </c>
      <c r="KR409" s="1015">
        <v>1424500</v>
      </c>
      <c r="KS409" s="1025">
        <f>ROUND(KQ409*KR409,0)</f>
        <v>1424500</v>
      </c>
      <c r="KT409" s="1289"/>
      <c r="KU409" s="898">
        <f>IF(EXACT(VLOOKUP(KN409,OFERTA_0,2,FALSE),KO409),1,0)</f>
        <v>1</v>
      </c>
      <c r="KV409" s="898">
        <f>IF(EXACT(VLOOKUP(KN409,OFERTA_0,3,FALSE),KP409),1,0)</f>
        <v>1</v>
      </c>
      <c r="KW409" s="899">
        <f>IF(EXACT(VLOOKUP(KN409,OFERTA_0,4,FALSE),KQ409),1,0)</f>
        <v>1</v>
      </c>
      <c r="KX409" s="899">
        <f>IF(KR409=0,0,1)</f>
        <v>1</v>
      </c>
      <c r="KY409" s="899">
        <f>IF(KS409=0,0,1)</f>
        <v>1</v>
      </c>
      <c r="KZ409" s="899">
        <f>PRODUCT(KU409:KY409)</f>
        <v>1</v>
      </c>
      <c r="LA409" s="966">
        <f>ROUND(KS409,0)</f>
        <v>1424500</v>
      </c>
      <c r="LB409" s="901">
        <f>KS409-LA409</f>
        <v>0</v>
      </c>
      <c r="LE409" s="958" t="s">
        <v>1054</v>
      </c>
      <c r="LF409" s="1190" t="s">
        <v>738</v>
      </c>
      <c r="LG409" s="1179" t="s">
        <v>246</v>
      </c>
      <c r="LH409" s="1180">
        <v>1</v>
      </c>
      <c r="LI409" s="1021">
        <v>2492500</v>
      </c>
      <c r="LJ409" s="1028">
        <f>ROUND(LH409*LI409,0)</f>
        <v>2492500</v>
      </c>
      <c r="LK409" s="1289"/>
      <c r="LL409" s="898">
        <f>IF(EXACT(VLOOKUP(LE409,OFERTA_0,2,FALSE),LF409),1,0)</f>
        <v>1</v>
      </c>
      <c r="LM409" s="898">
        <f>IF(EXACT(VLOOKUP(LE409,OFERTA_0,3,FALSE),LG409),1,0)</f>
        <v>1</v>
      </c>
      <c r="LN409" s="899">
        <f>IF(EXACT(VLOOKUP(LE409,OFERTA_0,4,FALSE),LH409),1,0)</f>
        <v>1</v>
      </c>
      <c r="LO409" s="899">
        <f>IF(LI409=0,0,1)</f>
        <v>1</v>
      </c>
      <c r="LP409" s="899">
        <f>IF(LJ409=0,0,1)</f>
        <v>1</v>
      </c>
      <c r="LQ409" s="899">
        <f>PRODUCT(LL409:LP409)</f>
        <v>1</v>
      </c>
      <c r="LR409" s="966">
        <f>ROUND(LJ409,0)</f>
        <v>2492500</v>
      </c>
      <c r="LS409" s="901">
        <f>LJ409-LR409</f>
        <v>0</v>
      </c>
      <c r="LV409" s="958" t="s">
        <v>1054</v>
      </c>
      <c r="LW409" s="1190" t="s">
        <v>738</v>
      </c>
      <c r="LX409" s="1179" t="s">
        <v>246</v>
      </c>
      <c r="LY409" s="1180">
        <v>1</v>
      </c>
      <c r="LZ409" s="1015">
        <v>351000</v>
      </c>
      <c r="MA409" s="1025">
        <f>ROUND(LY409*LZ409,0)</f>
        <v>351000</v>
      </c>
      <c r="MB409" s="1289"/>
      <c r="MC409" s="898">
        <f>IF(EXACT(VLOOKUP(LV409,OFERTA_0,2,FALSE),LW409),1,0)</f>
        <v>1</v>
      </c>
      <c r="MD409" s="898">
        <f>IF(EXACT(VLOOKUP(LV409,OFERTA_0,3,FALSE),LX409),1,0)</f>
        <v>1</v>
      </c>
      <c r="ME409" s="899">
        <f>IF(EXACT(VLOOKUP(LV409,OFERTA_0,4,FALSE),LY409),1,0)</f>
        <v>1</v>
      </c>
      <c r="MF409" s="899">
        <f>IF(LZ409=0,0,1)</f>
        <v>1</v>
      </c>
      <c r="MG409" s="899">
        <f>IF(MA409=0,0,1)</f>
        <v>1</v>
      </c>
      <c r="MH409" s="899">
        <f>PRODUCT(MC409:MG409)</f>
        <v>1</v>
      </c>
      <c r="MI409" s="966">
        <f>ROUND(MA409,0)</f>
        <v>351000</v>
      </c>
      <c r="MJ409" s="901">
        <f>MA409-MI409</f>
        <v>0</v>
      </c>
      <c r="MM409" s="958" t="s">
        <v>1054</v>
      </c>
      <c r="MN409" s="1190" t="s">
        <v>738</v>
      </c>
      <c r="MO409" s="1179" t="s">
        <v>246</v>
      </c>
      <c r="MP409" s="1180">
        <v>1</v>
      </c>
      <c r="MQ409" s="1015">
        <v>2300000</v>
      </c>
      <c r="MR409" s="1025">
        <f>ROUND(MP409*MQ409,0)</f>
        <v>2300000</v>
      </c>
      <c r="MS409" s="1289"/>
      <c r="MT409" s="898">
        <f>IF(EXACT(VLOOKUP(MM409,OFERTA_0,2,FALSE),MN409),1,0)</f>
        <v>1</v>
      </c>
      <c r="MU409" s="898">
        <f>IF(EXACT(VLOOKUP(MM409,OFERTA_0,3,FALSE),MO409),1,0)</f>
        <v>1</v>
      </c>
      <c r="MV409" s="899">
        <f>IF(EXACT(VLOOKUP(MM409,OFERTA_0,4,FALSE),MP409),1,0)</f>
        <v>1</v>
      </c>
      <c r="MW409" s="899">
        <f>IF(MQ409=0,0,1)</f>
        <v>1</v>
      </c>
      <c r="MX409" s="899">
        <f>IF(MR409=0,0,1)</f>
        <v>1</v>
      </c>
      <c r="MY409" s="899">
        <f>PRODUCT(MT409:MX409)</f>
        <v>1</v>
      </c>
      <c r="MZ409" s="966">
        <f>ROUND(MR409,0)</f>
        <v>2300000</v>
      </c>
      <c r="NA409" s="901">
        <f>MR409-MZ409</f>
        <v>0</v>
      </c>
      <c r="ND409" s="975" t="s">
        <v>1054</v>
      </c>
      <c r="NE409" s="976" t="s">
        <v>738</v>
      </c>
      <c r="NF409" s="1175" t="s">
        <v>246</v>
      </c>
      <c r="NG409" s="1176">
        <v>1</v>
      </c>
      <c r="NH409" s="979">
        <v>1643035.68</v>
      </c>
      <c r="NI409" s="980">
        <v>1643036</v>
      </c>
      <c r="NJ409" s="1289"/>
      <c r="NK409" s="898">
        <f>IF(EXACT(VLOOKUP(ND409,OFERTA_0,2,FALSE),NE409),1,0)</f>
        <v>1</v>
      </c>
      <c r="NL409" s="898">
        <f>IF(EXACT(VLOOKUP(ND409,OFERTA_0,3,FALSE),NF409),1,0)</f>
        <v>1</v>
      </c>
      <c r="NM409" s="899">
        <f>IF(EXACT(VLOOKUP(ND409,OFERTA_0,4,FALSE),NG409),1,0)</f>
        <v>1</v>
      </c>
      <c r="NN409" s="899">
        <f>IF(NH409=0,0,1)</f>
        <v>1</v>
      </c>
      <c r="NO409" s="899">
        <f>IF(NI409=0,0,1)</f>
        <v>1</v>
      </c>
      <c r="NP409" s="899">
        <f>PRODUCT(NK409:NO409)</f>
        <v>1</v>
      </c>
      <c r="NQ409" s="966">
        <f>ROUND(NI409,0)</f>
        <v>1643036</v>
      </c>
      <c r="NR409" s="901">
        <f>NI409-NQ409</f>
        <v>0</v>
      </c>
      <c r="NU409" s="981" t="s">
        <v>1054</v>
      </c>
      <c r="NV409" s="982" t="s">
        <v>738</v>
      </c>
      <c r="NW409" s="1177" t="s">
        <v>246</v>
      </c>
      <c r="NX409" s="1178">
        <v>1</v>
      </c>
      <c r="NY409" s="1022">
        <v>1659632</v>
      </c>
      <c r="NZ409" s="986">
        <f>ROUND(NX409*NY409,0)</f>
        <v>1659632</v>
      </c>
      <c r="OA409" s="1289"/>
      <c r="OB409" s="898">
        <f>IF(EXACT(VLOOKUP(NU409,OFERTA_0,2,FALSE),NV409),1,0)</f>
        <v>1</v>
      </c>
      <c r="OC409" s="898">
        <f>IF(EXACT(VLOOKUP(NU409,OFERTA_0,3,FALSE),NW409),1,0)</f>
        <v>1</v>
      </c>
      <c r="OD409" s="899">
        <f>IF(EXACT(VLOOKUP(NU409,OFERTA_0,4,FALSE),NX409),1,0)</f>
        <v>1</v>
      </c>
      <c r="OE409" s="899">
        <f>IF(NY409=0,0,1)</f>
        <v>1</v>
      </c>
      <c r="OF409" s="899">
        <f>IF(NZ409=0,0,1)</f>
        <v>1</v>
      </c>
      <c r="OG409" s="899">
        <f>PRODUCT(OB409:OF409)</f>
        <v>1</v>
      </c>
      <c r="OH409" s="966">
        <f>ROUND(NZ409,0)</f>
        <v>1659632</v>
      </c>
      <c r="OI409" s="901">
        <f>NZ409-OH409</f>
        <v>0</v>
      </c>
      <c r="OL409" s="958" t="s">
        <v>1054</v>
      </c>
      <c r="OM409" s="1190" t="s">
        <v>738</v>
      </c>
      <c r="ON409" s="1179" t="s">
        <v>246</v>
      </c>
      <c r="OO409" s="1180">
        <v>1</v>
      </c>
      <c r="OP409" s="1015">
        <v>1630348</v>
      </c>
      <c r="OQ409" s="1025">
        <f>ROUND(OO409*OP409,0)</f>
        <v>1630348</v>
      </c>
      <c r="OR409" s="1289"/>
      <c r="OS409" s="898">
        <f>IF(EXACT(VLOOKUP(OL409,OFERTA_0,2,FALSE),OM409),1,0)</f>
        <v>1</v>
      </c>
      <c r="OT409" s="898">
        <f>IF(EXACT(VLOOKUP(OL409,OFERTA_0,3,FALSE),ON409),1,0)</f>
        <v>1</v>
      </c>
      <c r="OU409" s="899">
        <f>IF(EXACT(VLOOKUP(OL409,OFERTA_0,4,FALSE),OO409),1,0)</f>
        <v>1</v>
      </c>
      <c r="OV409" s="899">
        <f>IF(OP409=0,0,1)</f>
        <v>1</v>
      </c>
      <c r="OW409" s="899">
        <f>IF(OQ409=0,0,1)</f>
        <v>1</v>
      </c>
      <c r="OX409" s="899">
        <f>PRODUCT(OS409:OW409)</f>
        <v>1</v>
      </c>
      <c r="OY409" s="966">
        <f>ROUND(OQ409,0)</f>
        <v>1630348</v>
      </c>
      <c r="OZ409" s="901">
        <f>OQ409-OY409</f>
        <v>0</v>
      </c>
      <c r="PC409" s="958" t="s">
        <v>1054</v>
      </c>
      <c r="PD409" s="1190" t="s">
        <v>738</v>
      </c>
      <c r="PE409" s="1179" t="s">
        <v>246</v>
      </c>
      <c r="PF409" s="1180">
        <v>1</v>
      </c>
      <c r="PG409" s="1023">
        <v>2239250</v>
      </c>
      <c r="PH409" s="1029">
        <v>2239250</v>
      </c>
      <c r="PI409" s="1289"/>
      <c r="PJ409" s="898">
        <f>IF(EXACT(VLOOKUP(PC409,OFERTA_0,2,FALSE),PD409),1,0)</f>
        <v>1</v>
      </c>
      <c r="PK409" s="898">
        <f>IF(EXACT(VLOOKUP(PC409,OFERTA_0,3,FALSE),PE409),1,0)</f>
        <v>1</v>
      </c>
      <c r="PL409" s="899">
        <f>IF(EXACT(VLOOKUP(PC409,OFERTA_0,4,FALSE),PF409),1,0)</f>
        <v>1</v>
      </c>
      <c r="PM409" s="899">
        <f>IF(PG409=0,0,1)</f>
        <v>1</v>
      </c>
      <c r="PN409" s="899">
        <f>IF(PH409=0,0,1)</f>
        <v>1</v>
      </c>
      <c r="PO409" s="899">
        <f>PRODUCT(PJ409:PN409)</f>
        <v>1</v>
      </c>
      <c r="PP409" s="966">
        <f>ROUND(PH409,0)</f>
        <v>2239250</v>
      </c>
      <c r="PQ409" s="901">
        <f>PH409-PP409</f>
        <v>0</v>
      </c>
      <c r="PT409" s="958" t="s">
        <v>1054</v>
      </c>
      <c r="PU409" s="1190" t="s">
        <v>738</v>
      </c>
      <c r="PV409" s="1179" t="s">
        <v>246</v>
      </c>
      <c r="PW409" s="1180">
        <v>1</v>
      </c>
      <c r="PX409" s="1015">
        <v>487862</v>
      </c>
      <c r="PY409" s="1025">
        <f>ROUND(PW409*PX409,0)</f>
        <v>487862</v>
      </c>
      <c r="PZ409" s="1289"/>
      <c r="QA409" s="898">
        <f>IF(EXACT(VLOOKUP(PT409,OFERTA_0,2,FALSE),PU409),1,0)</f>
        <v>1</v>
      </c>
      <c r="QB409" s="898">
        <f>IF(EXACT(VLOOKUP(PT409,OFERTA_0,3,FALSE),PV409),1,0)</f>
        <v>1</v>
      </c>
      <c r="QC409" s="899">
        <f>IF(EXACT(VLOOKUP(PT409,OFERTA_0,4,FALSE),PW409),1,0)</f>
        <v>1</v>
      </c>
      <c r="QD409" s="899">
        <f>IF(PX409=0,0,1)</f>
        <v>1</v>
      </c>
      <c r="QE409" s="899">
        <f>IF(PY409=0,0,1)</f>
        <v>1</v>
      </c>
      <c r="QF409" s="899">
        <f>PRODUCT(QA409:QE409)</f>
        <v>1</v>
      </c>
      <c r="QG409" s="966">
        <f>ROUND(PY409,0)</f>
        <v>487862</v>
      </c>
      <c r="QH409" s="901">
        <f>PY409-QG409</f>
        <v>0</v>
      </c>
      <c r="QK409" s="958" t="s">
        <v>1054</v>
      </c>
      <c r="QL409" s="1190" t="s">
        <v>738</v>
      </c>
      <c r="QM409" s="1179" t="s">
        <v>246</v>
      </c>
      <c r="QN409" s="1180">
        <v>1</v>
      </c>
      <c r="QO409" s="1021">
        <v>2504962.4999999995</v>
      </c>
      <c r="QP409" s="1028">
        <f>ROUND(QN409*QO409,0)</f>
        <v>2504963</v>
      </c>
      <c r="QQ409" s="1289"/>
      <c r="QR409" s="898">
        <f>IF(EXACT(VLOOKUP(QK409,OFERTA_0,2,FALSE),QL409),1,0)</f>
        <v>1</v>
      </c>
      <c r="QS409" s="898">
        <f>IF(EXACT(VLOOKUP(QK409,OFERTA_0,3,FALSE),QM409),1,0)</f>
        <v>1</v>
      </c>
      <c r="QT409" s="899">
        <f>IF(EXACT(VLOOKUP(QK409,OFERTA_0,4,FALSE),QN409),1,0)</f>
        <v>1</v>
      </c>
      <c r="QU409" s="899">
        <f>IF(QO409=0,0,1)</f>
        <v>1</v>
      </c>
      <c r="QV409" s="899">
        <f>IF(QP409=0,0,1)</f>
        <v>1</v>
      </c>
      <c r="QW409" s="899">
        <f>PRODUCT(QR409:QV409)</f>
        <v>1</v>
      </c>
      <c r="QX409" s="966">
        <f>ROUND(QP409,0)</f>
        <v>2504963</v>
      </c>
      <c r="QY409" s="901">
        <f>QP409-QX409</f>
        <v>0</v>
      </c>
      <c r="RB409" s="470"/>
      <c r="RC409" s="428"/>
      <c r="RD409" s="467"/>
      <c r="RE409" s="430"/>
      <c r="RF409" s="440"/>
      <c r="RG409" s="416"/>
      <c r="RH409" s="416"/>
      <c r="RI409" s="898" t="e">
        <f>IF(EXACT(VLOOKUP(RB409,OFERTA_0,2,FALSE),RC409),1,0)</f>
        <v>#N/A</v>
      </c>
      <c r="RJ409" s="898" t="e">
        <f>IF(EXACT(VLOOKUP(RB409,OFERTA_0,3,FALSE),RD409),1,0)</f>
        <v>#N/A</v>
      </c>
      <c r="RK409" s="899" t="e">
        <f>IF(EXACT(VLOOKUP(RB409,OFERTA_0,4,FALSE),RE409),1,0)</f>
        <v>#N/A</v>
      </c>
      <c r="RL409" s="899">
        <f t="shared" si="7578"/>
        <v>0</v>
      </c>
      <c r="RM409" s="899">
        <f t="shared" si="7578"/>
        <v>0</v>
      </c>
      <c r="RN409" s="899" t="e">
        <f>PRODUCT(RI409:RM409)</f>
        <v>#N/A</v>
      </c>
      <c r="RO409" s="966">
        <f>ROUND(RG409,0)</f>
        <v>0</v>
      </c>
      <c r="RP409" s="901">
        <f>RG409-RO409</f>
        <v>0</v>
      </c>
      <c r="RS409" s="470"/>
      <c r="RT409" s="428"/>
      <c r="RU409" s="467"/>
      <c r="RV409" s="430"/>
      <c r="RW409" s="440"/>
      <c r="RX409" s="416"/>
      <c r="RY409" s="416"/>
      <c r="RZ409" s="898" t="e">
        <f>IF(EXACT(VLOOKUP(RS409,OFERTA_0,2,FALSE),RT409),1,0)</f>
        <v>#N/A</v>
      </c>
      <c r="SA409" s="898" t="e">
        <f>IF(EXACT(VLOOKUP(RS409,OFERTA_0,3,FALSE),RU409),1,0)</f>
        <v>#N/A</v>
      </c>
      <c r="SB409" s="899" t="e">
        <f>IF(EXACT(VLOOKUP(RS409,OFERTA_0,4,FALSE),RV409),1,0)</f>
        <v>#N/A</v>
      </c>
      <c r="SC409" s="899">
        <f t="shared" si="7579"/>
        <v>0</v>
      </c>
      <c r="SD409" s="899">
        <f t="shared" si="7579"/>
        <v>0</v>
      </c>
      <c r="SE409" s="899" t="e">
        <f>PRODUCT(RZ409:SD409)</f>
        <v>#N/A</v>
      </c>
      <c r="SF409" s="966">
        <f>ROUND(RX409,0)</f>
        <v>0</v>
      </c>
      <c r="SG409" s="901">
        <f>RX409-SF409</f>
        <v>0</v>
      </c>
      <c r="SJ409" s="470"/>
      <c r="SK409" s="428"/>
      <c r="SL409" s="467"/>
      <c r="SM409" s="430"/>
      <c r="SN409" s="440"/>
      <c r="SO409" s="416"/>
      <c r="SP409" s="416"/>
      <c r="SQ409" s="898" t="e">
        <f>IF(EXACT(VLOOKUP(SJ409,OFERTA_0,2,FALSE),SK409),1,0)</f>
        <v>#N/A</v>
      </c>
      <c r="SR409" s="898" t="e">
        <f>IF(EXACT(VLOOKUP(SJ409,OFERTA_0,3,FALSE),SL409),1,0)</f>
        <v>#N/A</v>
      </c>
      <c r="SS409" s="899" t="e">
        <f>IF(EXACT(VLOOKUP(SJ409,OFERTA_0,4,FALSE),SM409),1,0)</f>
        <v>#N/A</v>
      </c>
      <c r="ST409" s="899">
        <f t="shared" si="7580"/>
        <v>0</v>
      </c>
      <c r="SU409" s="899">
        <f t="shared" si="7580"/>
        <v>0</v>
      </c>
      <c r="SV409" s="899" t="e">
        <f>PRODUCT(SQ409:SU409)</f>
        <v>#N/A</v>
      </c>
      <c r="SW409" s="966">
        <f>ROUND(SO409,0)</f>
        <v>0</v>
      </c>
      <c r="SX409" s="901">
        <f>SO409-SW409</f>
        <v>0</v>
      </c>
    </row>
    <row r="410" spans="2:518" ht="24" customHeight="1" thickTop="1" thickBot="1">
      <c r="B410" s="911" t="s">
        <v>1055</v>
      </c>
      <c r="C410" s="912" t="s">
        <v>739</v>
      </c>
      <c r="D410" s="913"/>
      <c r="E410" s="914"/>
      <c r="F410" s="915"/>
      <c r="G410" s="916"/>
      <c r="H410" s="1170">
        <f>SUM(G411)</f>
        <v>0</v>
      </c>
      <c r="K410" s="911" t="s">
        <v>1055</v>
      </c>
      <c r="L410" s="912" t="s">
        <v>739</v>
      </c>
      <c r="M410" s="913"/>
      <c r="N410" s="914"/>
      <c r="O410" s="990"/>
      <c r="P410" s="916"/>
      <c r="Q410" s="1170"/>
      <c r="R410" s="898"/>
      <c r="S410" s="898"/>
      <c r="T410" s="899"/>
      <c r="U410" s="899"/>
      <c r="V410" s="899"/>
      <c r="W410" s="899"/>
      <c r="X410" s="966"/>
      <c r="Y410" s="901"/>
      <c r="Z410" s="872"/>
      <c r="AA410" s="872"/>
      <c r="AB410" s="911" t="s">
        <v>1055</v>
      </c>
      <c r="AC410" s="912" t="s">
        <v>739</v>
      </c>
      <c r="AD410" s="913"/>
      <c r="AE410" s="914"/>
      <c r="AF410" s="915"/>
      <c r="AG410" s="916"/>
      <c r="AH410" s="1170"/>
      <c r="AI410" s="898"/>
      <c r="AJ410" s="898"/>
      <c r="AK410" s="899"/>
      <c r="AL410" s="899"/>
      <c r="AM410" s="899"/>
      <c r="AN410" s="899"/>
      <c r="AO410" s="966"/>
      <c r="AP410" s="901"/>
      <c r="AQ410" s="872"/>
      <c r="AR410" s="872"/>
      <c r="AS410" s="911" t="s">
        <v>1055</v>
      </c>
      <c r="AT410" s="991" t="s">
        <v>739</v>
      </c>
      <c r="AU410" s="913"/>
      <c r="AV410" s="914"/>
      <c r="AW410" s="918"/>
      <c r="AX410" s="919"/>
      <c r="AY410" s="1170"/>
      <c r="AZ410" s="898"/>
      <c r="BA410" s="898"/>
      <c r="BB410" s="899"/>
      <c r="BC410" s="899"/>
      <c r="BD410" s="899"/>
      <c r="BE410" s="899"/>
      <c r="BF410" s="966"/>
      <c r="BG410" s="901"/>
      <c r="BJ410" s="911" t="s">
        <v>1055</v>
      </c>
      <c r="BK410" s="912" t="s">
        <v>739</v>
      </c>
      <c r="BL410" s="913"/>
      <c r="BM410" s="914"/>
      <c r="BN410" s="915"/>
      <c r="BO410" s="916"/>
      <c r="BP410" s="1170"/>
      <c r="BQ410" s="898"/>
      <c r="BR410" s="898"/>
      <c r="BS410" s="899"/>
      <c r="BT410" s="899"/>
      <c r="BU410" s="899"/>
      <c r="BV410" s="899"/>
      <c r="BW410" s="966"/>
      <c r="BX410" s="901"/>
      <c r="CA410" s="911" t="s">
        <v>1055</v>
      </c>
      <c r="CB410" s="912" t="s">
        <v>739</v>
      </c>
      <c r="CC410" s="913"/>
      <c r="CD410" s="914"/>
      <c r="CE410" s="915"/>
      <c r="CF410" s="916"/>
      <c r="CG410" s="1170"/>
      <c r="CH410" s="898"/>
      <c r="CI410" s="898"/>
      <c r="CJ410" s="899"/>
      <c r="CK410" s="899"/>
      <c r="CL410" s="899"/>
      <c r="CM410" s="899"/>
      <c r="CN410" s="966"/>
      <c r="CO410" s="901"/>
      <c r="CR410" s="911" t="s">
        <v>1055</v>
      </c>
      <c r="CS410" s="912" t="s">
        <v>739</v>
      </c>
      <c r="CT410" s="913"/>
      <c r="CU410" s="914"/>
      <c r="CV410" s="915"/>
      <c r="CW410" s="916"/>
      <c r="CX410" s="1170"/>
      <c r="CY410" s="898"/>
      <c r="CZ410" s="898"/>
      <c r="DA410" s="899"/>
      <c r="DB410" s="899"/>
      <c r="DC410" s="899"/>
      <c r="DD410" s="899"/>
      <c r="DE410" s="966"/>
      <c r="DF410" s="901"/>
      <c r="DI410" s="911" t="s">
        <v>1055</v>
      </c>
      <c r="DJ410" s="912" t="s">
        <v>739</v>
      </c>
      <c r="DK410" s="913"/>
      <c r="DL410" s="914"/>
      <c r="DM410" s="915"/>
      <c r="DN410" s="916"/>
      <c r="DO410" s="1170"/>
      <c r="DP410" s="898"/>
      <c r="DQ410" s="898"/>
      <c r="DR410" s="899"/>
      <c r="DS410" s="899"/>
      <c r="DT410" s="899"/>
      <c r="DU410" s="899"/>
      <c r="DV410" s="966"/>
      <c r="DW410" s="901"/>
      <c r="DZ410" s="911" t="s">
        <v>1055</v>
      </c>
      <c r="EA410" s="912" t="s">
        <v>739</v>
      </c>
      <c r="EB410" s="913"/>
      <c r="EC410" s="914"/>
      <c r="ED410" s="915"/>
      <c r="EE410" s="916"/>
      <c r="EF410" s="1170"/>
      <c r="EG410" s="898"/>
      <c r="EH410" s="898"/>
      <c r="EI410" s="899"/>
      <c r="EJ410" s="899"/>
      <c r="EK410" s="899"/>
      <c r="EL410" s="899"/>
      <c r="EM410" s="966"/>
      <c r="EN410" s="901"/>
      <c r="EQ410" s="911" t="s">
        <v>1055</v>
      </c>
      <c r="ER410" s="912" t="s">
        <v>739</v>
      </c>
      <c r="ES410" s="913"/>
      <c r="ET410" s="914"/>
      <c r="EU410" s="915"/>
      <c r="EV410" s="916"/>
      <c r="EW410" s="1170"/>
      <c r="EX410" s="898"/>
      <c r="EY410" s="898"/>
      <c r="EZ410" s="899"/>
      <c r="FA410" s="899"/>
      <c r="FB410" s="899"/>
      <c r="FC410" s="899"/>
      <c r="FD410" s="966"/>
      <c r="FE410" s="901"/>
      <c r="FH410" s="911"/>
      <c r="FI410" s="912"/>
      <c r="FJ410" s="913"/>
      <c r="FK410" s="914"/>
      <c r="FL410" s="915"/>
      <c r="FM410" s="916"/>
      <c r="FN410" s="1170"/>
      <c r="FO410" s="898"/>
      <c r="FP410" s="898"/>
      <c r="FQ410" s="899"/>
      <c r="FR410" s="899"/>
      <c r="FS410" s="899"/>
      <c r="FT410" s="899"/>
      <c r="FU410" s="966"/>
      <c r="FV410" s="901"/>
      <c r="FY410" s="911" t="s">
        <v>1055</v>
      </c>
      <c r="FZ410" s="912" t="s">
        <v>739</v>
      </c>
      <c r="GA410" s="913"/>
      <c r="GB410" s="914"/>
      <c r="GC410" s="914"/>
      <c r="GD410" s="916"/>
      <c r="GE410" s="1170"/>
      <c r="GF410" s="898"/>
      <c r="GG410" s="898"/>
      <c r="GH410" s="899"/>
      <c r="GI410" s="899"/>
      <c r="GJ410" s="899"/>
      <c r="GK410" s="899"/>
      <c r="GL410" s="966"/>
      <c r="GM410" s="901"/>
      <c r="GP410" s="911" t="s">
        <v>1055</v>
      </c>
      <c r="GQ410" s="912" t="s">
        <v>739</v>
      </c>
      <c r="GR410" s="913"/>
      <c r="GS410" s="914"/>
      <c r="GT410" s="915"/>
      <c r="GU410" s="916"/>
      <c r="GV410" s="1170"/>
      <c r="GW410" s="898"/>
      <c r="GX410" s="898"/>
      <c r="GY410" s="899"/>
      <c r="GZ410" s="899"/>
      <c r="HA410" s="899"/>
      <c r="HB410" s="899"/>
      <c r="HC410" s="966"/>
      <c r="HD410" s="901"/>
      <c r="HG410" s="911" t="s">
        <v>1055</v>
      </c>
      <c r="HH410" s="912" t="s">
        <v>739</v>
      </c>
      <c r="HI410" s="913"/>
      <c r="HJ410" s="914"/>
      <c r="HK410" s="915"/>
      <c r="HL410" s="916"/>
      <c r="HM410" s="1170"/>
      <c r="HN410" s="898"/>
      <c r="HO410" s="898"/>
      <c r="HP410" s="899"/>
      <c r="HQ410" s="899"/>
      <c r="HR410" s="899"/>
      <c r="HS410" s="899"/>
      <c r="HT410" s="966"/>
      <c r="HU410" s="901"/>
      <c r="HX410" s="911" t="s">
        <v>1055</v>
      </c>
      <c r="HY410" s="912" t="s">
        <v>739</v>
      </c>
      <c r="HZ410" s="913"/>
      <c r="IA410" s="914"/>
      <c r="IB410" s="915"/>
      <c r="IC410" s="916"/>
      <c r="ID410" s="1170"/>
      <c r="IE410" s="898"/>
      <c r="IF410" s="898"/>
      <c r="IG410" s="899"/>
      <c r="IH410" s="899"/>
      <c r="II410" s="899"/>
      <c r="IJ410" s="899"/>
      <c r="IK410" s="966"/>
      <c r="IL410" s="901"/>
      <c r="IO410" s="911" t="s">
        <v>1055</v>
      </c>
      <c r="IP410" s="912" t="s">
        <v>739</v>
      </c>
      <c r="IQ410" s="913"/>
      <c r="IR410" s="914"/>
      <c r="IS410" s="915"/>
      <c r="IT410" s="916"/>
      <c r="IU410" s="1170"/>
      <c r="IV410" s="898"/>
      <c r="IW410" s="898"/>
      <c r="IX410" s="899"/>
      <c r="IY410" s="899"/>
      <c r="IZ410" s="899"/>
      <c r="JA410" s="899"/>
      <c r="JB410" s="966"/>
      <c r="JC410" s="901"/>
      <c r="JF410" s="911" t="s">
        <v>1055</v>
      </c>
      <c r="JG410" s="912" t="s">
        <v>739</v>
      </c>
      <c r="JH410" s="913"/>
      <c r="JI410" s="914"/>
      <c r="JJ410" s="915"/>
      <c r="JK410" s="916"/>
      <c r="JL410" s="1170"/>
      <c r="JM410" s="898"/>
      <c r="JN410" s="898"/>
      <c r="JO410" s="899"/>
      <c r="JP410" s="899"/>
      <c r="JQ410" s="899"/>
      <c r="JR410" s="899"/>
      <c r="JS410" s="966"/>
      <c r="JT410" s="901"/>
      <c r="JW410" s="911" t="s">
        <v>1055</v>
      </c>
      <c r="JX410" s="912" t="s">
        <v>739</v>
      </c>
      <c r="JY410" s="913"/>
      <c r="JZ410" s="914"/>
      <c r="KA410" s="915"/>
      <c r="KB410" s="916"/>
      <c r="KC410" s="1170"/>
      <c r="KD410" s="898"/>
      <c r="KE410" s="898"/>
      <c r="KF410" s="899"/>
      <c r="KG410" s="899"/>
      <c r="KH410" s="899"/>
      <c r="KI410" s="899"/>
      <c r="KJ410" s="966"/>
      <c r="KK410" s="901"/>
      <c r="KN410" s="911" t="s">
        <v>1055</v>
      </c>
      <c r="KO410" s="912" t="s">
        <v>739</v>
      </c>
      <c r="KP410" s="913"/>
      <c r="KQ410" s="914"/>
      <c r="KR410" s="915"/>
      <c r="KS410" s="916"/>
      <c r="KT410" s="1170"/>
      <c r="KU410" s="898"/>
      <c r="KV410" s="898"/>
      <c r="KW410" s="899"/>
      <c r="KX410" s="899"/>
      <c r="KY410" s="899"/>
      <c r="KZ410" s="899"/>
      <c r="LA410" s="966"/>
      <c r="LB410" s="901"/>
      <c r="LE410" s="911" t="s">
        <v>1055</v>
      </c>
      <c r="LF410" s="912" t="s">
        <v>739</v>
      </c>
      <c r="LG410" s="913"/>
      <c r="LH410" s="914"/>
      <c r="LI410" s="992">
        <v>0</v>
      </c>
      <c r="LJ410" s="993"/>
      <c r="LK410" s="1170"/>
      <c r="LL410" s="898"/>
      <c r="LM410" s="898"/>
      <c r="LN410" s="899"/>
      <c r="LO410" s="899"/>
      <c r="LP410" s="899"/>
      <c r="LQ410" s="899"/>
      <c r="LR410" s="966"/>
      <c r="LS410" s="901"/>
      <c r="LV410" s="911" t="s">
        <v>1055</v>
      </c>
      <c r="LW410" s="912" t="s">
        <v>739</v>
      </c>
      <c r="LX410" s="913"/>
      <c r="LY410" s="914"/>
      <c r="LZ410" s="915"/>
      <c r="MA410" s="916"/>
      <c r="MB410" s="1170"/>
      <c r="MC410" s="898"/>
      <c r="MD410" s="898"/>
      <c r="ME410" s="899"/>
      <c r="MF410" s="899"/>
      <c r="MG410" s="899"/>
      <c r="MH410" s="899"/>
      <c r="MI410" s="966"/>
      <c r="MJ410" s="901"/>
      <c r="MM410" s="911" t="s">
        <v>1055</v>
      </c>
      <c r="MN410" s="912" t="s">
        <v>739</v>
      </c>
      <c r="MO410" s="913"/>
      <c r="MP410" s="914"/>
      <c r="MQ410" s="915"/>
      <c r="MR410" s="916"/>
      <c r="MS410" s="1170"/>
      <c r="MT410" s="898"/>
      <c r="MU410" s="898"/>
      <c r="MV410" s="899"/>
      <c r="MW410" s="899"/>
      <c r="MX410" s="899"/>
      <c r="MY410" s="899"/>
      <c r="MZ410" s="966"/>
      <c r="NA410" s="901"/>
      <c r="ND410" s="994" t="s">
        <v>1055</v>
      </c>
      <c r="NE410" s="995" t="s">
        <v>739</v>
      </c>
      <c r="NF410" s="996"/>
      <c r="NG410" s="997"/>
      <c r="NH410" s="998"/>
      <c r="NI410" s="999"/>
      <c r="NJ410" s="1170"/>
      <c r="NK410" s="898"/>
      <c r="NL410" s="898"/>
      <c r="NM410" s="899"/>
      <c r="NN410" s="899"/>
      <c r="NO410" s="899"/>
      <c r="NP410" s="899"/>
      <c r="NQ410" s="966"/>
      <c r="NR410" s="901"/>
      <c r="NU410" s="1000" t="s">
        <v>1055</v>
      </c>
      <c r="NV410" s="1001" t="s">
        <v>739</v>
      </c>
      <c r="NW410" s="1002"/>
      <c r="NX410" s="1003"/>
      <c r="NY410" s="1004"/>
      <c r="NZ410" s="1005"/>
      <c r="OA410" s="1170"/>
      <c r="OB410" s="898"/>
      <c r="OC410" s="898"/>
      <c r="OD410" s="899"/>
      <c r="OE410" s="899"/>
      <c r="OF410" s="899"/>
      <c r="OG410" s="899"/>
      <c r="OH410" s="966"/>
      <c r="OI410" s="901"/>
      <c r="OL410" s="911" t="s">
        <v>1055</v>
      </c>
      <c r="OM410" s="912" t="s">
        <v>739</v>
      </c>
      <c r="ON410" s="913"/>
      <c r="OO410" s="914"/>
      <c r="OP410" s="915"/>
      <c r="OQ410" s="916"/>
      <c r="OR410" s="1170"/>
      <c r="OS410" s="898"/>
      <c r="OT410" s="898"/>
      <c r="OU410" s="899"/>
      <c r="OV410" s="899"/>
      <c r="OW410" s="899"/>
      <c r="OX410" s="899"/>
      <c r="OY410" s="966"/>
      <c r="OZ410" s="901"/>
      <c r="PC410" s="911" t="s">
        <v>1055</v>
      </c>
      <c r="PD410" s="912" t="s">
        <v>739</v>
      </c>
      <c r="PE410" s="913"/>
      <c r="PF410" s="914"/>
      <c r="PG410" s="932"/>
      <c r="PH410" s="933"/>
      <c r="PI410" s="1170"/>
      <c r="PJ410" s="898"/>
      <c r="PK410" s="898"/>
      <c r="PL410" s="899"/>
      <c r="PM410" s="899"/>
      <c r="PN410" s="899"/>
      <c r="PO410" s="899"/>
      <c r="PP410" s="966"/>
      <c r="PQ410" s="901"/>
      <c r="PT410" s="911" t="s">
        <v>1055</v>
      </c>
      <c r="PU410" s="912" t="s">
        <v>739</v>
      </c>
      <c r="PV410" s="913"/>
      <c r="PW410" s="914"/>
      <c r="PX410" s="915"/>
      <c r="PY410" s="916"/>
      <c r="PZ410" s="1170"/>
      <c r="QA410" s="898"/>
      <c r="QB410" s="898"/>
      <c r="QC410" s="899"/>
      <c r="QD410" s="899"/>
      <c r="QE410" s="899"/>
      <c r="QF410" s="899"/>
      <c r="QG410" s="966"/>
      <c r="QH410" s="901"/>
      <c r="QK410" s="911" t="s">
        <v>1055</v>
      </c>
      <c r="QL410" s="912" t="s">
        <v>739</v>
      </c>
      <c r="QM410" s="913"/>
      <c r="QN410" s="914"/>
      <c r="QO410" s="992">
        <v>0</v>
      </c>
      <c r="QP410" s="993"/>
      <c r="QQ410" s="1170"/>
      <c r="QR410" s="898"/>
      <c r="QS410" s="898"/>
      <c r="QT410" s="899"/>
      <c r="QU410" s="899"/>
      <c r="QV410" s="899"/>
      <c r="QW410" s="899"/>
      <c r="QX410" s="966"/>
      <c r="QY410" s="901"/>
      <c r="RB410" s="470"/>
      <c r="RC410" s="428"/>
      <c r="RD410" s="467"/>
      <c r="RE410" s="430"/>
      <c r="RF410" s="440"/>
      <c r="RG410" s="416"/>
      <c r="RH410" s="416"/>
      <c r="RI410" s="898" t="e">
        <f>IF(EXACT(VLOOKUP(RB410,OFERTA_0,2,FALSE),RC410),1,0)</f>
        <v>#N/A</v>
      </c>
      <c r="RJ410" s="898" t="e">
        <f>IF(EXACT(VLOOKUP(RB410,OFERTA_0,3,FALSE),RD410),1,0)</f>
        <v>#N/A</v>
      </c>
      <c r="RK410" s="899" t="e">
        <f>IF(EXACT(VLOOKUP(RB410,OFERTA_0,4,FALSE),RE410),1,0)</f>
        <v>#N/A</v>
      </c>
      <c r="RL410" s="899">
        <f t="shared" si="7578"/>
        <v>0</v>
      </c>
      <c r="RM410" s="899">
        <f t="shared" si="7578"/>
        <v>0</v>
      </c>
      <c r="RN410" s="899" t="e">
        <f>PRODUCT(RI410:RM410)</f>
        <v>#N/A</v>
      </c>
      <c r="RO410" s="966">
        <f>ROUND(RG410,0)</f>
        <v>0</v>
      </c>
      <c r="RP410" s="901">
        <f>RG410-RO410</f>
        <v>0</v>
      </c>
      <c r="RS410" s="470"/>
      <c r="RT410" s="428"/>
      <c r="RU410" s="467"/>
      <c r="RV410" s="430"/>
      <c r="RW410" s="440"/>
      <c r="RX410" s="416"/>
      <c r="RY410" s="416"/>
      <c r="RZ410" s="898" t="e">
        <f>IF(EXACT(VLOOKUP(RS410,OFERTA_0,2,FALSE),RT410),1,0)</f>
        <v>#N/A</v>
      </c>
      <c r="SA410" s="898" t="e">
        <f>IF(EXACT(VLOOKUP(RS410,OFERTA_0,3,FALSE),RU410),1,0)</f>
        <v>#N/A</v>
      </c>
      <c r="SB410" s="899" t="e">
        <f>IF(EXACT(VLOOKUP(RS410,OFERTA_0,4,FALSE),RV410),1,0)</f>
        <v>#N/A</v>
      </c>
      <c r="SC410" s="899">
        <f t="shared" si="7579"/>
        <v>0</v>
      </c>
      <c r="SD410" s="899">
        <f t="shared" si="7579"/>
        <v>0</v>
      </c>
      <c r="SE410" s="899" t="e">
        <f>PRODUCT(RZ410:SD410)</f>
        <v>#N/A</v>
      </c>
      <c r="SF410" s="966">
        <f>ROUND(RX410,0)</f>
        <v>0</v>
      </c>
      <c r="SG410" s="901">
        <f>RX410-SF410</f>
        <v>0</v>
      </c>
      <c r="SJ410" s="470"/>
      <c r="SK410" s="428"/>
      <c r="SL410" s="467"/>
      <c r="SM410" s="430"/>
      <c r="SN410" s="440"/>
      <c r="SO410" s="416"/>
      <c r="SP410" s="416"/>
      <c r="SQ410" s="898" t="e">
        <f>IF(EXACT(VLOOKUP(SJ410,OFERTA_0,2,FALSE),SK410),1,0)</f>
        <v>#N/A</v>
      </c>
      <c r="SR410" s="898" t="e">
        <f>IF(EXACT(VLOOKUP(SJ410,OFERTA_0,3,FALSE),SL410),1,0)</f>
        <v>#N/A</v>
      </c>
      <c r="SS410" s="899" t="e">
        <f>IF(EXACT(VLOOKUP(SJ410,OFERTA_0,4,FALSE),SM410),1,0)</f>
        <v>#N/A</v>
      </c>
      <c r="ST410" s="899">
        <f t="shared" si="7580"/>
        <v>0</v>
      </c>
      <c r="SU410" s="899">
        <f t="shared" si="7580"/>
        <v>0</v>
      </c>
      <c r="SV410" s="899" t="e">
        <f>PRODUCT(SQ410:SU410)</f>
        <v>#N/A</v>
      </c>
      <c r="SW410" s="966">
        <f>ROUND(SO410,0)</f>
        <v>0</v>
      </c>
      <c r="SX410" s="901">
        <f>SO410-SW410</f>
        <v>0</v>
      </c>
    </row>
    <row r="411" spans="2:518" ht="73.5" customHeight="1" thickTop="1" thickBot="1">
      <c r="B411" s="958" t="s">
        <v>1056</v>
      </c>
      <c r="C411" s="1190" t="s">
        <v>740</v>
      </c>
      <c r="D411" s="1179" t="s">
        <v>149</v>
      </c>
      <c r="E411" s="1180">
        <v>1</v>
      </c>
      <c r="F411" s="1015"/>
      <c r="G411" s="1025">
        <f>ROUND(E411*F411,0)</f>
        <v>0</v>
      </c>
      <c r="H411" s="1289"/>
      <c r="K411" s="958" t="s">
        <v>1056</v>
      </c>
      <c r="L411" s="1190" t="s">
        <v>740</v>
      </c>
      <c r="M411" s="1179" t="s">
        <v>149</v>
      </c>
      <c r="N411" s="1180">
        <v>1</v>
      </c>
      <c r="O411" s="1017">
        <v>578946</v>
      </c>
      <c r="P411" s="1025">
        <f>ROUND(N411*O411,0)</f>
        <v>578946</v>
      </c>
      <c r="Q411" s="1289"/>
      <c r="R411" s="898">
        <f>IF(EXACT(VLOOKUP(K411,OFERTA_0,2,FALSE),L411),1,0)</f>
        <v>1</v>
      </c>
      <c r="S411" s="898">
        <f>IF(EXACT(VLOOKUP(K411,OFERTA_0,3,FALSE),M411),1,0)</f>
        <v>1</v>
      </c>
      <c r="T411" s="899">
        <f>IF(EXACT(VLOOKUP(K411,OFERTA_0,4,FALSE),N411),1,0)</f>
        <v>1</v>
      </c>
      <c r="U411" s="899">
        <f>IF(O411=0,0,1)</f>
        <v>1</v>
      </c>
      <c r="V411" s="899">
        <f>IF(P411=0,0,1)</f>
        <v>1</v>
      </c>
      <c r="W411" s="899">
        <f>PRODUCT(R411:V411)</f>
        <v>1</v>
      </c>
      <c r="X411" s="966">
        <f>ROUND(P411,0)</f>
        <v>578946</v>
      </c>
      <c r="Y411" s="901">
        <f>P411-X411</f>
        <v>0</v>
      </c>
      <c r="Z411" s="872"/>
      <c r="AA411" s="872"/>
      <c r="AB411" s="958" t="s">
        <v>1056</v>
      </c>
      <c r="AC411" s="1190" t="s">
        <v>740</v>
      </c>
      <c r="AD411" s="1179" t="s">
        <v>149</v>
      </c>
      <c r="AE411" s="1180">
        <v>1</v>
      </c>
      <c r="AF411" s="1015">
        <v>740000</v>
      </c>
      <c r="AG411" s="1025">
        <f>ROUND(AE411*AF411,0)</f>
        <v>740000</v>
      </c>
      <c r="AH411" s="1289"/>
      <c r="AI411" s="898">
        <f>IF(EXACT(VLOOKUP(AB411,OFERTA_0,2,FALSE),AC411),1,0)</f>
        <v>1</v>
      </c>
      <c r="AJ411" s="898">
        <f>IF(EXACT(VLOOKUP(AB411,OFERTA_0,3,FALSE),AD411),1,0)</f>
        <v>1</v>
      </c>
      <c r="AK411" s="899">
        <f>IF(EXACT(VLOOKUP(AB411,OFERTA_0,4,FALSE),AE411),1,0)</f>
        <v>1</v>
      </c>
      <c r="AL411" s="899">
        <f>IF(AF411=0,0,1)</f>
        <v>1</v>
      </c>
      <c r="AM411" s="899">
        <f>IF(AG411=0,0,1)</f>
        <v>1</v>
      </c>
      <c r="AN411" s="899">
        <f>PRODUCT(AI411:AM411)</f>
        <v>1</v>
      </c>
      <c r="AO411" s="966">
        <f>ROUND(AG411,0)</f>
        <v>740000</v>
      </c>
      <c r="AP411" s="901">
        <f>AG411-AO411</f>
        <v>0</v>
      </c>
      <c r="AQ411" s="872"/>
      <c r="AR411" s="872"/>
      <c r="AS411" s="958" t="s">
        <v>1056</v>
      </c>
      <c r="AT411" s="1191" t="s">
        <v>740</v>
      </c>
      <c r="AU411" s="1179" t="s">
        <v>149</v>
      </c>
      <c r="AV411" s="1180">
        <v>1</v>
      </c>
      <c r="AW411" s="1314">
        <v>380000</v>
      </c>
      <c r="AX411" s="1315">
        <f>ROUND(AV411*AW411,0)</f>
        <v>380000</v>
      </c>
      <c r="AY411" s="1289"/>
      <c r="AZ411" s="898">
        <f>IF(EXACT(VLOOKUP(AS411,OFERTA_0,2,FALSE),AT411),1,0)</f>
        <v>1</v>
      </c>
      <c r="BA411" s="898">
        <f>IF(EXACT(VLOOKUP(AS411,OFERTA_0,3,FALSE),AU411),1,0)</f>
        <v>1</v>
      </c>
      <c r="BB411" s="899">
        <f>IF(EXACT(VLOOKUP(AS411,OFERTA_0,4,FALSE),AV411),1,0)</f>
        <v>1</v>
      </c>
      <c r="BC411" s="899">
        <f>IF(AW411=0,0,1)</f>
        <v>1</v>
      </c>
      <c r="BD411" s="899">
        <f>IF(AX411=0,0,1)</f>
        <v>1</v>
      </c>
      <c r="BE411" s="899">
        <f>PRODUCT(AZ411:BD411)</f>
        <v>1</v>
      </c>
      <c r="BF411" s="966">
        <f>ROUND(AX411,0)</f>
        <v>380000</v>
      </c>
      <c r="BG411" s="901">
        <f>AX411-BF411</f>
        <v>0</v>
      </c>
      <c r="BJ411" s="958" t="s">
        <v>1056</v>
      </c>
      <c r="BK411" s="1192" t="s">
        <v>740</v>
      </c>
      <c r="BL411" s="1179" t="s">
        <v>149</v>
      </c>
      <c r="BM411" s="1180">
        <v>1</v>
      </c>
      <c r="BN411" s="1015">
        <v>308227</v>
      </c>
      <c r="BO411" s="1025">
        <f>ROUND(BM411*BN411,0)</f>
        <v>308227</v>
      </c>
      <c r="BP411" s="1289"/>
      <c r="BQ411" s="898">
        <f>IF(EXACT(VLOOKUP(BJ411,OFERTA_0,2,FALSE),BK411),1,0)</f>
        <v>1</v>
      </c>
      <c r="BR411" s="898">
        <f>IF(EXACT(VLOOKUP(BJ411,OFERTA_0,3,FALSE),BL411),1,0)</f>
        <v>1</v>
      </c>
      <c r="BS411" s="899">
        <f>IF(EXACT(VLOOKUP(BJ411,OFERTA_0,4,FALSE),BM411),1,0)</f>
        <v>1</v>
      </c>
      <c r="BT411" s="899">
        <f>IF(BN411=0,0,1)</f>
        <v>1</v>
      </c>
      <c r="BU411" s="899">
        <f>IF(BO411=0,0,1)</f>
        <v>1</v>
      </c>
      <c r="BV411" s="899">
        <f>PRODUCT(BQ411:BU411)</f>
        <v>1</v>
      </c>
      <c r="BW411" s="966">
        <f>ROUND(BO411,0)</f>
        <v>308227</v>
      </c>
      <c r="BX411" s="901">
        <f>BO411-BW411</f>
        <v>0</v>
      </c>
      <c r="CA411" s="958" t="s">
        <v>1056</v>
      </c>
      <c r="CB411" s="1190" t="s">
        <v>740</v>
      </c>
      <c r="CC411" s="1179" t="s">
        <v>149</v>
      </c>
      <c r="CD411" s="1180">
        <v>1</v>
      </c>
      <c r="CE411" s="1015">
        <v>563893</v>
      </c>
      <c r="CF411" s="1025">
        <f>ROUND(CD411*CE411,0)</f>
        <v>563893</v>
      </c>
      <c r="CG411" s="1289"/>
      <c r="CH411" s="898">
        <f>IF(EXACT(VLOOKUP(CA411,OFERTA_0,2,FALSE),CB411),1,0)</f>
        <v>1</v>
      </c>
      <c r="CI411" s="898">
        <f>IF(EXACT(VLOOKUP(CA411,OFERTA_0,3,FALSE),CC411),1,0)</f>
        <v>1</v>
      </c>
      <c r="CJ411" s="899">
        <f>IF(EXACT(VLOOKUP(CA411,OFERTA_0,4,FALSE),CD411),1,0)</f>
        <v>1</v>
      </c>
      <c r="CK411" s="899">
        <f>IF(CE411=0,0,1)</f>
        <v>1</v>
      </c>
      <c r="CL411" s="899">
        <f>IF(CF411=0,0,1)</f>
        <v>1</v>
      </c>
      <c r="CM411" s="899">
        <f>PRODUCT(CH411:CL411)</f>
        <v>1</v>
      </c>
      <c r="CN411" s="966">
        <f>ROUND(CF411,0)</f>
        <v>563893</v>
      </c>
      <c r="CO411" s="901">
        <f>CF411-CN411</f>
        <v>0</v>
      </c>
      <c r="CR411" s="958" t="s">
        <v>1056</v>
      </c>
      <c r="CS411" s="1190" t="s">
        <v>740</v>
      </c>
      <c r="CT411" s="1179" t="s">
        <v>149</v>
      </c>
      <c r="CU411" s="1180">
        <v>1</v>
      </c>
      <c r="CV411" s="1015">
        <v>1200000</v>
      </c>
      <c r="CW411" s="1025">
        <f>ROUND(CU411*CV411,0)</f>
        <v>1200000</v>
      </c>
      <c r="CX411" s="1289"/>
      <c r="CY411" s="898">
        <f>IF(EXACT(VLOOKUP(CR411,OFERTA_0,2,FALSE),CS411),1,0)</f>
        <v>1</v>
      </c>
      <c r="CZ411" s="898">
        <f>IF(EXACT(VLOOKUP(CR411,OFERTA_0,3,FALSE),CT411),1,0)</f>
        <v>1</v>
      </c>
      <c r="DA411" s="899">
        <f>IF(EXACT(VLOOKUP(CR411,OFERTA_0,4,FALSE),CU411),1,0)</f>
        <v>1</v>
      </c>
      <c r="DB411" s="899">
        <f>IF(CV411=0,0,1)</f>
        <v>1</v>
      </c>
      <c r="DC411" s="899">
        <f>IF(CW411=0,0,1)</f>
        <v>1</v>
      </c>
      <c r="DD411" s="899">
        <f>PRODUCT(CY411:DC411)</f>
        <v>1</v>
      </c>
      <c r="DE411" s="966">
        <f>ROUND(CW411,0)</f>
        <v>1200000</v>
      </c>
      <c r="DF411" s="901">
        <f>CW411-DE411</f>
        <v>0</v>
      </c>
      <c r="DI411" s="958" t="s">
        <v>1056</v>
      </c>
      <c r="DJ411" s="1190" t="s">
        <v>740</v>
      </c>
      <c r="DK411" s="1179" t="s">
        <v>149</v>
      </c>
      <c r="DL411" s="1180">
        <v>1</v>
      </c>
      <c r="DM411" s="1015">
        <v>4458092</v>
      </c>
      <c r="DN411" s="1025">
        <f>ROUND(DL411*DM411,0)</f>
        <v>4458092</v>
      </c>
      <c r="DO411" s="1289"/>
      <c r="DP411" s="898">
        <f>IF(EXACT(VLOOKUP(DI411,OFERTA_0,2,FALSE),DJ411),1,0)</f>
        <v>1</v>
      </c>
      <c r="DQ411" s="898">
        <f>IF(EXACT(VLOOKUP(DI411,OFERTA_0,3,FALSE),DK411),1,0)</f>
        <v>1</v>
      </c>
      <c r="DR411" s="899">
        <f>IF(EXACT(VLOOKUP(DI411,OFERTA_0,4,FALSE),DL411),1,0)</f>
        <v>1</v>
      </c>
      <c r="DS411" s="899">
        <f>IF(DM411=0,0,1)</f>
        <v>1</v>
      </c>
      <c r="DT411" s="899">
        <f>IF(DN411=0,0,1)</f>
        <v>1</v>
      </c>
      <c r="DU411" s="899">
        <f>PRODUCT(DP411:DT411)</f>
        <v>1</v>
      </c>
      <c r="DV411" s="966">
        <f>ROUND(DN411,0)</f>
        <v>4458092</v>
      </c>
      <c r="DW411" s="901">
        <f>DN411-DV411</f>
        <v>0</v>
      </c>
      <c r="DZ411" s="958" t="s">
        <v>1056</v>
      </c>
      <c r="EA411" s="1190" t="s">
        <v>740</v>
      </c>
      <c r="EB411" s="1179" t="s">
        <v>149</v>
      </c>
      <c r="EC411" s="1180">
        <v>1</v>
      </c>
      <c r="ED411" s="1015">
        <v>115990</v>
      </c>
      <c r="EE411" s="1025">
        <f>ROUND(EC411*ED411,0)</f>
        <v>115990</v>
      </c>
      <c r="EF411" s="1289"/>
      <c r="EG411" s="898">
        <f>IF(EXACT(VLOOKUP(DZ411,OFERTA_0,2,FALSE),EA411),1,0)</f>
        <v>1</v>
      </c>
      <c r="EH411" s="898">
        <f>IF(EXACT(VLOOKUP(DZ411,OFERTA_0,3,FALSE),EB411),1,0)</f>
        <v>1</v>
      </c>
      <c r="EI411" s="899">
        <f>IF(EXACT(VLOOKUP(DZ411,OFERTA_0,4,FALSE),EC411),1,0)</f>
        <v>1</v>
      </c>
      <c r="EJ411" s="899">
        <f>IF(ED411=0,0,1)</f>
        <v>1</v>
      </c>
      <c r="EK411" s="899">
        <f>IF(EE411=0,0,1)</f>
        <v>1</v>
      </c>
      <c r="EL411" s="899">
        <f>PRODUCT(EG411:EK411)</f>
        <v>1</v>
      </c>
      <c r="EM411" s="966">
        <f>ROUND(EE411,0)</f>
        <v>115990</v>
      </c>
      <c r="EN411" s="901">
        <f>EE411-EM411</f>
        <v>0</v>
      </c>
      <c r="EQ411" s="958" t="s">
        <v>1056</v>
      </c>
      <c r="ER411" s="1190" t="s">
        <v>740</v>
      </c>
      <c r="ES411" s="1179" t="s">
        <v>149</v>
      </c>
      <c r="ET411" s="1180">
        <v>1</v>
      </c>
      <c r="EU411" s="1015">
        <v>570000</v>
      </c>
      <c r="EV411" s="1025">
        <f>ROUND(ET411*EU411,0)</f>
        <v>570000</v>
      </c>
      <c r="EW411" s="1289"/>
      <c r="EX411" s="898">
        <f>IF(EXACT(VLOOKUP(EQ411,OFERTA_0,2,FALSE),ER411),1,0)</f>
        <v>1</v>
      </c>
      <c r="EY411" s="898">
        <f>IF(EXACT(VLOOKUP(EQ411,OFERTA_0,3,FALSE),ES411),1,0)</f>
        <v>1</v>
      </c>
      <c r="EZ411" s="899">
        <f>IF(EXACT(VLOOKUP(EQ411,OFERTA_0,4,FALSE),ET411),1,0)</f>
        <v>1</v>
      </c>
      <c r="FA411" s="899">
        <f>IF(EU411=0,0,1)</f>
        <v>1</v>
      </c>
      <c r="FB411" s="899">
        <f>IF(EV411=0,0,1)</f>
        <v>1</v>
      </c>
      <c r="FC411" s="899">
        <f>PRODUCT(EX411:FB411)</f>
        <v>1</v>
      </c>
      <c r="FD411" s="966">
        <f>ROUND(EV411,0)</f>
        <v>570000</v>
      </c>
      <c r="FE411" s="901">
        <f>EV411-FD411</f>
        <v>0</v>
      </c>
      <c r="FH411" s="958"/>
      <c r="FI411" s="1190"/>
      <c r="FJ411" s="1179"/>
      <c r="FK411" s="1180"/>
      <c r="FL411" s="1015"/>
      <c r="FM411" s="1025">
        <f>ROUND(FK411*FL411,0)</f>
        <v>0</v>
      </c>
      <c r="FN411" s="1289"/>
      <c r="FO411" s="898" t="e">
        <f>IF(EXACT(VLOOKUP(FH411,OFERTA_0,2,FALSE),FI411),1,0)</f>
        <v>#N/A</v>
      </c>
      <c r="FP411" s="898" t="e">
        <f>IF(EXACT(VLOOKUP(FH411,OFERTA_0,3,FALSE),FJ411),1,0)</f>
        <v>#N/A</v>
      </c>
      <c r="FQ411" s="899" t="e">
        <f>IF(EXACT(VLOOKUP(FH411,OFERTA_0,4,FALSE),FK411),1,0)</f>
        <v>#N/A</v>
      </c>
      <c r="FR411" s="899">
        <f>IF(FL411=0,0,1)</f>
        <v>0</v>
      </c>
      <c r="FS411" s="899">
        <f>IF(FM411=0,0,1)</f>
        <v>0</v>
      </c>
      <c r="FT411" s="899" t="e">
        <f>PRODUCT(FO411:FS411)</f>
        <v>#N/A</v>
      </c>
      <c r="FU411" s="966">
        <f>ROUND(FM411,0)</f>
        <v>0</v>
      </c>
      <c r="FV411" s="901">
        <f>FM411-FU411</f>
        <v>0</v>
      </c>
      <c r="FY411" s="958" t="s">
        <v>1056</v>
      </c>
      <c r="FZ411" s="1190" t="s">
        <v>740</v>
      </c>
      <c r="GA411" s="1179" t="s">
        <v>149</v>
      </c>
      <c r="GB411" s="1180">
        <v>1</v>
      </c>
      <c r="GC411" s="1017">
        <v>578946</v>
      </c>
      <c r="GD411" s="1025">
        <f>ROUND(GB411*GC411,0)</f>
        <v>578946</v>
      </c>
      <c r="GE411" s="1289"/>
      <c r="GF411" s="898">
        <f>IF(EXACT(VLOOKUP(FY411,OFERTA_0,2,FALSE),FZ411),1,0)</f>
        <v>1</v>
      </c>
      <c r="GG411" s="898">
        <f>IF(EXACT(VLOOKUP(FY411,OFERTA_0,3,FALSE),GA411),1,0)</f>
        <v>1</v>
      </c>
      <c r="GH411" s="899">
        <f>IF(EXACT(VLOOKUP(FY411,OFERTA_0,4,FALSE),GB411),1,0)</f>
        <v>1</v>
      </c>
      <c r="GI411" s="899">
        <f>IF(GC411=0,0,1)</f>
        <v>1</v>
      </c>
      <c r="GJ411" s="899">
        <f>IF(GD411=0,0,1)</f>
        <v>1</v>
      </c>
      <c r="GK411" s="899">
        <f>PRODUCT(GF411:GJ411)</f>
        <v>1</v>
      </c>
      <c r="GL411" s="966">
        <f>ROUND(GD411,0)</f>
        <v>578946</v>
      </c>
      <c r="GM411" s="901">
        <f>GD411-GL411</f>
        <v>0</v>
      </c>
      <c r="GP411" s="958" t="s">
        <v>1056</v>
      </c>
      <c r="GQ411" s="1190" t="s">
        <v>740</v>
      </c>
      <c r="GR411" s="1179" t="s">
        <v>149</v>
      </c>
      <c r="GS411" s="1180">
        <v>1</v>
      </c>
      <c r="GT411" s="1015">
        <v>567300</v>
      </c>
      <c r="GU411" s="1025">
        <f>ROUND(GS411*GT411,0)</f>
        <v>567300</v>
      </c>
      <c r="GV411" s="1289"/>
      <c r="GW411" s="898">
        <f>IF(EXACT(VLOOKUP(GP411,OFERTA_0,2,FALSE),GQ411),1,0)</f>
        <v>1</v>
      </c>
      <c r="GX411" s="898">
        <f>IF(EXACT(VLOOKUP(GP411,OFERTA_0,3,FALSE),GR411),1,0)</f>
        <v>1</v>
      </c>
      <c r="GY411" s="899">
        <f>IF(EXACT(VLOOKUP(GP411,OFERTA_0,4,FALSE),GS411),1,0)</f>
        <v>1</v>
      </c>
      <c r="GZ411" s="899">
        <f>IF(GT411=0,0,1)</f>
        <v>1</v>
      </c>
      <c r="HA411" s="899">
        <f>IF(GU411=0,0,1)</f>
        <v>1</v>
      </c>
      <c r="HB411" s="899">
        <f>PRODUCT(GW411:HA411)</f>
        <v>1</v>
      </c>
      <c r="HC411" s="966">
        <f>ROUND(GU411,0)</f>
        <v>567300</v>
      </c>
      <c r="HD411" s="901">
        <f>GU411-HC411</f>
        <v>0</v>
      </c>
      <c r="HG411" s="958" t="s">
        <v>1056</v>
      </c>
      <c r="HH411" s="1190" t="s">
        <v>740</v>
      </c>
      <c r="HI411" s="1179" t="s">
        <v>149</v>
      </c>
      <c r="HJ411" s="1180">
        <v>1</v>
      </c>
      <c r="HK411" s="1015">
        <v>583266</v>
      </c>
      <c r="HL411" s="1025">
        <f>ROUND(HJ411*HK411,0)</f>
        <v>583266</v>
      </c>
      <c r="HM411" s="1289"/>
      <c r="HN411" s="898">
        <f>IF(EXACT(VLOOKUP(HG411,OFERTA_0,2,FALSE),HH411),1,0)</f>
        <v>1</v>
      </c>
      <c r="HO411" s="898">
        <f>IF(EXACT(VLOOKUP(HG411,OFERTA_0,3,FALSE),HI411),1,0)</f>
        <v>1</v>
      </c>
      <c r="HP411" s="899">
        <f>IF(EXACT(VLOOKUP(HG411,OFERTA_0,4,FALSE),HJ411),1,0)</f>
        <v>1</v>
      </c>
      <c r="HQ411" s="899">
        <f>IF(HK411=0,0,1)</f>
        <v>1</v>
      </c>
      <c r="HR411" s="899">
        <f>IF(HL411=0,0,1)</f>
        <v>1</v>
      </c>
      <c r="HS411" s="899">
        <f>PRODUCT(HN411:HR411)</f>
        <v>1</v>
      </c>
      <c r="HT411" s="966">
        <f>ROUND(HL411,0)</f>
        <v>583266</v>
      </c>
      <c r="HU411" s="901">
        <f>HL411-HT411</f>
        <v>0</v>
      </c>
      <c r="HX411" s="958" t="s">
        <v>1056</v>
      </c>
      <c r="HY411" s="1190" t="s">
        <v>740</v>
      </c>
      <c r="HZ411" s="1179" t="s">
        <v>149</v>
      </c>
      <c r="IA411" s="1180">
        <v>1</v>
      </c>
      <c r="IB411" s="1015">
        <v>213987</v>
      </c>
      <c r="IC411" s="1025">
        <f>ROUND(IA411*IB411,0)</f>
        <v>213987</v>
      </c>
      <c r="ID411" s="1289"/>
      <c r="IE411" s="898">
        <f>IF(EXACT(VLOOKUP(HX411,OFERTA_0,2,FALSE),HY411),1,0)</f>
        <v>1</v>
      </c>
      <c r="IF411" s="898">
        <f>IF(EXACT(VLOOKUP(HX411,OFERTA_0,3,FALSE),HZ411),1,0)</f>
        <v>1</v>
      </c>
      <c r="IG411" s="899">
        <f>IF(EXACT(VLOOKUP(HX411,OFERTA_0,4,FALSE),IA411),1,0)</f>
        <v>1</v>
      </c>
      <c r="IH411" s="899">
        <f>IF(IB411=0,0,1)</f>
        <v>1</v>
      </c>
      <c r="II411" s="899">
        <f>IF(IC411=0,0,1)</f>
        <v>1</v>
      </c>
      <c r="IJ411" s="899">
        <f>PRODUCT(IE411:II411)</f>
        <v>1</v>
      </c>
      <c r="IK411" s="966">
        <f>ROUND(IC411,0)</f>
        <v>213987</v>
      </c>
      <c r="IL411" s="901">
        <f>IC411-IK411</f>
        <v>0</v>
      </c>
      <c r="IO411" s="958" t="s">
        <v>1056</v>
      </c>
      <c r="IP411" s="1190" t="s">
        <v>740</v>
      </c>
      <c r="IQ411" s="1179" t="s">
        <v>149</v>
      </c>
      <c r="IR411" s="1180">
        <v>1</v>
      </c>
      <c r="IS411" s="1015">
        <v>1098000</v>
      </c>
      <c r="IT411" s="1025">
        <f>ROUND(IR411*IS411,0)</f>
        <v>1098000</v>
      </c>
      <c r="IU411" s="1289"/>
      <c r="IV411" s="898">
        <f>IF(EXACT(VLOOKUP(IO411,OFERTA_0,2,FALSE),IP411),1,0)</f>
        <v>1</v>
      </c>
      <c r="IW411" s="898">
        <f>IF(EXACT(VLOOKUP(IO411,OFERTA_0,3,FALSE),IQ411),1,0)</f>
        <v>1</v>
      </c>
      <c r="IX411" s="899">
        <f>IF(EXACT(VLOOKUP(IO411,OFERTA_0,4,FALSE),IR411),1,0)</f>
        <v>1</v>
      </c>
      <c r="IY411" s="899">
        <f>IF(IS411=0,0,1)</f>
        <v>1</v>
      </c>
      <c r="IZ411" s="899">
        <f>IF(IT411=0,0,1)</f>
        <v>1</v>
      </c>
      <c r="JA411" s="899">
        <f>PRODUCT(IV411:IZ411)</f>
        <v>1</v>
      </c>
      <c r="JB411" s="966">
        <f>ROUND(IT411,0)</f>
        <v>1098000</v>
      </c>
      <c r="JC411" s="901">
        <f>IT411-JB411</f>
        <v>0</v>
      </c>
      <c r="JF411" s="958" t="s">
        <v>1056</v>
      </c>
      <c r="JG411" s="1190" t="s">
        <v>740</v>
      </c>
      <c r="JH411" s="1179" t="s">
        <v>149</v>
      </c>
      <c r="JI411" s="1180">
        <v>1</v>
      </c>
      <c r="JJ411" s="1015">
        <v>700000</v>
      </c>
      <c r="JK411" s="1025">
        <f>ROUND(JI411*JJ411,0)</f>
        <v>700000</v>
      </c>
      <c r="JL411" s="1289"/>
      <c r="JM411" s="898">
        <f>IF(EXACT(VLOOKUP(JF411,OFERTA_0,2,FALSE),JG411),1,0)</f>
        <v>1</v>
      </c>
      <c r="JN411" s="898">
        <f>IF(EXACT(VLOOKUP(JF411,OFERTA_0,3,FALSE),JH411),1,0)</f>
        <v>1</v>
      </c>
      <c r="JO411" s="899">
        <f>IF(EXACT(VLOOKUP(JF411,OFERTA_0,4,FALSE),JI411),1,0)</f>
        <v>1</v>
      </c>
      <c r="JP411" s="899">
        <f>IF(JJ411=0,0,1)</f>
        <v>1</v>
      </c>
      <c r="JQ411" s="899">
        <f>IF(JK411=0,0,1)</f>
        <v>1</v>
      </c>
      <c r="JR411" s="899">
        <f>PRODUCT(JM411:JQ411)</f>
        <v>1</v>
      </c>
      <c r="JS411" s="966">
        <f>ROUND(JK411,0)</f>
        <v>700000</v>
      </c>
      <c r="JT411" s="901">
        <f>JK411-JS411</f>
        <v>0</v>
      </c>
      <c r="JW411" s="958" t="s">
        <v>1056</v>
      </c>
      <c r="JX411" s="1190" t="s">
        <v>740</v>
      </c>
      <c r="JY411" s="1179" t="s">
        <v>149</v>
      </c>
      <c r="JZ411" s="1180">
        <v>1</v>
      </c>
      <c r="KA411" s="1015">
        <v>875125.58940000006</v>
      </c>
      <c r="KB411" s="1025">
        <f>ROUND(JZ411*KA411,0)</f>
        <v>875126</v>
      </c>
      <c r="KC411" s="1289"/>
      <c r="KD411" s="898">
        <f>IF(EXACT(VLOOKUP(JW411,OFERTA_0,2,FALSE),JX411),1,0)</f>
        <v>1</v>
      </c>
      <c r="KE411" s="898">
        <f>IF(EXACT(VLOOKUP(JW411,OFERTA_0,3,FALSE),JY411),1,0)</f>
        <v>1</v>
      </c>
      <c r="KF411" s="899">
        <f>IF(EXACT(VLOOKUP(JW411,OFERTA_0,4,FALSE),JZ411),1,0)</f>
        <v>1</v>
      </c>
      <c r="KG411" s="899">
        <f>IF(KA411=0,0,1)</f>
        <v>1</v>
      </c>
      <c r="KH411" s="899">
        <f>IF(KB411=0,0,1)</f>
        <v>1</v>
      </c>
      <c r="KI411" s="899">
        <f>PRODUCT(KD411:KH411)</f>
        <v>1</v>
      </c>
      <c r="KJ411" s="966">
        <f>ROUND(KB411,0)</f>
        <v>875126</v>
      </c>
      <c r="KK411" s="901">
        <f>KB411-KJ411</f>
        <v>0</v>
      </c>
      <c r="KN411" s="958" t="s">
        <v>1056</v>
      </c>
      <c r="KO411" s="1190" t="s">
        <v>740</v>
      </c>
      <c r="KP411" s="1179" t="s">
        <v>149</v>
      </c>
      <c r="KQ411" s="1180">
        <v>1</v>
      </c>
      <c r="KR411" s="1015">
        <v>358050</v>
      </c>
      <c r="KS411" s="1025">
        <f>ROUND(KQ411*KR411,0)</f>
        <v>358050</v>
      </c>
      <c r="KT411" s="1289"/>
      <c r="KU411" s="898">
        <f>IF(EXACT(VLOOKUP(KN411,OFERTA_0,2,FALSE),KO411),1,0)</f>
        <v>1</v>
      </c>
      <c r="KV411" s="898">
        <f>IF(EXACT(VLOOKUP(KN411,OFERTA_0,3,FALSE),KP411),1,0)</f>
        <v>1</v>
      </c>
      <c r="KW411" s="899">
        <f>IF(EXACT(VLOOKUP(KN411,OFERTA_0,4,FALSE),KQ411),1,0)</f>
        <v>1</v>
      </c>
      <c r="KX411" s="899">
        <f>IF(KR411=0,0,1)</f>
        <v>1</v>
      </c>
      <c r="KY411" s="899">
        <f>IF(KS411=0,0,1)</f>
        <v>1</v>
      </c>
      <c r="KZ411" s="899">
        <f>PRODUCT(KU411:KY411)</f>
        <v>1</v>
      </c>
      <c r="LA411" s="966">
        <f>ROUND(KS411,0)</f>
        <v>358050</v>
      </c>
      <c r="LB411" s="901">
        <f>KS411-LA411</f>
        <v>0</v>
      </c>
      <c r="LE411" s="958" t="s">
        <v>1056</v>
      </c>
      <c r="LF411" s="1190" t="s">
        <v>740</v>
      </c>
      <c r="LG411" s="1179" t="s">
        <v>149</v>
      </c>
      <c r="LH411" s="1180">
        <v>1</v>
      </c>
      <c r="LI411" s="1021">
        <v>2492500</v>
      </c>
      <c r="LJ411" s="1028">
        <f>ROUND(LH411*LI411,0)</f>
        <v>2492500</v>
      </c>
      <c r="LK411" s="1289"/>
      <c r="LL411" s="898">
        <f>IF(EXACT(VLOOKUP(LE411,OFERTA_0,2,FALSE),LF411),1,0)</f>
        <v>1</v>
      </c>
      <c r="LM411" s="898">
        <f>IF(EXACT(VLOOKUP(LE411,OFERTA_0,3,FALSE),LG411),1,0)</f>
        <v>1</v>
      </c>
      <c r="LN411" s="899">
        <f>IF(EXACT(VLOOKUP(LE411,OFERTA_0,4,FALSE),LH411),1,0)</f>
        <v>1</v>
      </c>
      <c r="LO411" s="899">
        <f>IF(LI411=0,0,1)</f>
        <v>1</v>
      </c>
      <c r="LP411" s="899">
        <f>IF(LJ411=0,0,1)</f>
        <v>1</v>
      </c>
      <c r="LQ411" s="899">
        <f>PRODUCT(LL411:LP411)</f>
        <v>1</v>
      </c>
      <c r="LR411" s="966">
        <f>ROUND(LJ411,0)</f>
        <v>2492500</v>
      </c>
      <c r="LS411" s="901">
        <f>LJ411-LR411</f>
        <v>0</v>
      </c>
      <c r="LV411" s="958" t="s">
        <v>1056</v>
      </c>
      <c r="LW411" s="1190" t="s">
        <v>740</v>
      </c>
      <c r="LX411" s="1179" t="s">
        <v>149</v>
      </c>
      <c r="LY411" s="1180">
        <v>1</v>
      </c>
      <c r="LZ411" s="1015">
        <v>273000</v>
      </c>
      <c r="MA411" s="1025">
        <f>ROUND(LY411*LZ411,0)</f>
        <v>273000</v>
      </c>
      <c r="MB411" s="1289"/>
      <c r="MC411" s="898">
        <f>IF(EXACT(VLOOKUP(LV411,OFERTA_0,2,FALSE),LW411),1,0)</f>
        <v>1</v>
      </c>
      <c r="MD411" s="898">
        <f>IF(EXACT(VLOOKUP(LV411,OFERTA_0,3,FALSE),LX411),1,0)</f>
        <v>1</v>
      </c>
      <c r="ME411" s="899">
        <f>IF(EXACT(VLOOKUP(LV411,OFERTA_0,4,FALSE),LY411),1,0)</f>
        <v>1</v>
      </c>
      <c r="MF411" s="899">
        <f>IF(LZ411=0,0,1)</f>
        <v>1</v>
      </c>
      <c r="MG411" s="899">
        <f>IF(MA411=0,0,1)</f>
        <v>1</v>
      </c>
      <c r="MH411" s="899">
        <f>PRODUCT(MC411:MG411)</f>
        <v>1</v>
      </c>
      <c r="MI411" s="966">
        <f>ROUND(MA411,0)</f>
        <v>273000</v>
      </c>
      <c r="MJ411" s="901">
        <f>MA411-MI411</f>
        <v>0</v>
      </c>
      <c r="MM411" s="958" t="s">
        <v>1056</v>
      </c>
      <c r="MN411" s="1190" t="s">
        <v>740</v>
      </c>
      <c r="MO411" s="1179" t="s">
        <v>149</v>
      </c>
      <c r="MP411" s="1180">
        <v>1</v>
      </c>
      <c r="MQ411" s="1015">
        <v>2200000</v>
      </c>
      <c r="MR411" s="1025">
        <f>ROUND(MP411*MQ411,0)</f>
        <v>2200000</v>
      </c>
      <c r="MS411" s="1289"/>
      <c r="MT411" s="898">
        <f>IF(EXACT(VLOOKUP(MM411,OFERTA_0,2,FALSE),MN411),1,0)</f>
        <v>1</v>
      </c>
      <c r="MU411" s="898">
        <f>IF(EXACT(VLOOKUP(MM411,OFERTA_0,3,FALSE),MO411),1,0)</f>
        <v>1</v>
      </c>
      <c r="MV411" s="899">
        <f>IF(EXACT(VLOOKUP(MM411,OFERTA_0,4,FALSE),MP411),1,0)</f>
        <v>1</v>
      </c>
      <c r="MW411" s="899">
        <f>IF(MQ411=0,0,1)</f>
        <v>1</v>
      </c>
      <c r="MX411" s="899">
        <f>IF(MR411=0,0,1)</f>
        <v>1</v>
      </c>
      <c r="MY411" s="899">
        <f>PRODUCT(MT411:MX411)</f>
        <v>1</v>
      </c>
      <c r="MZ411" s="966">
        <f>ROUND(MR411,0)</f>
        <v>2200000</v>
      </c>
      <c r="NA411" s="901">
        <f>MR411-MZ411</f>
        <v>0</v>
      </c>
      <c r="ND411" s="975" t="s">
        <v>1056</v>
      </c>
      <c r="NE411" s="976" t="s">
        <v>740</v>
      </c>
      <c r="NF411" s="1175" t="s">
        <v>149</v>
      </c>
      <c r="NG411" s="1176">
        <v>1</v>
      </c>
      <c r="NH411" s="979">
        <v>653296.05000000005</v>
      </c>
      <c r="NI411" s="980">
        <v>653296</v>
      </c>
      <c r="NJ411" s="1289"/>
      <c r="NK411" s="898">
        <f>IF(EXACT(VLOOKUP(ND411,OFERTA_0,2,FALSE),NE411),1,0)</f>
        <v>1</v>
      </c>
      <c r="NL411" s="898">
        <f>IF(EXACT(VLOOKUP(ND411,OFERTA_0,3,FALSE),NF411),1,0)</f>
        <v>1</v>
      </c>
      <c r="NM411" s="899">
        <f>IF(EXACT(VLOOKUP(ND411,OFERTA_0,4,FALSE),NG411),1,0)</f>
        <v>1</v>
      </c>
      <c r="NN411" s="899">
        <f>IF(NH411=0,0,1)</f>
        <v>1</v>
      </c>
      <c r="NO411" s="899">
        <f>IF(NI411=0,0,1)</f>
        <v>1</v>
      </c>
      <c r="NP411" s="899">
        <f>PRODUCT(NK411:NO411)</f>
        <v>1</v>
      </c>
      <c r="NQ411" s="966">
        <f>ROUND(NI411,0)</f>
        <v>653296</v>
      </c>
      <c r="NR411" s="901">
        <f>NI411-NQ411</f>
        <v>0</v>
      </c>
      <c r="NU411" s="981" t="s">
        <v>1056</v>
      </c>
      <c r="NV411" s="982" t="s">
        <v>740</v>
      </c>
      <c r="NW411" s="1177" t="s">
        <v>149</v>
      </c>
      <c r="NX411" s="1178">
        <v>1</v>
      </c>
      <c r="NY411" s="1022">
        <v>659895</v>
      </c>
      <c r="NZ411" s="986">
        <f>ROUND(NX411*NY411,0)</f>
        <v>659895</v>
      </c>
      <c r="OA411" s="1289"/>
      <c r="OB411" s="898">
        <f>IF(EXACT(VLOOKUP(NU411,OFERTA_0,2,FALSE),NV411),1,0)</f>
        <v>1</v>
      </c>
      <c r="OC411" s="898">
        <f>IF(EXACT(VLOOKUP(NU411,OFERTA_0,3,FALSE),NW411),1,0)</f>
        <v>1</v>
      </c>
      <c r="OD411" s="899">
        <f>IF(EXACT(VLOOKUP(NU411,OFERTA_0,4,FALSE),NX411),1,0)</f>
        <v>1</v>
      </c>
      <c r="OE411" s="899">
        <f>IF(NY411=0,0,1)</f>
        <v>1</v>
      </c>
      <c r="OF411" s="899">
        <f>IF(NZ411=0,0,1)</f>
        <v>1</v>
      </c>
      <c r="OG411" s="899">
        <f>PRODUCT(OB411:OF411)</f>
        <v>1</v>
      </c>
      <c r="OH411" s="966">
        <f>ROUND(NZ411,0)</f>
        <v>659895</v>
      </c>
      <c r="OI411" s="901">
        <f>NZ411-OH411</f>
        <v>0</v>
      </c>
      <c r="OL411" s="958" t="s">
        <v>1056</v>
      </c>
      <c r="OM411" s="1190" t="s">
        <v>740</v>
      </c>
      <c r="ON411" s="1179" t="s">
        <v>149</v>
      </c>
      <c r="OO411" s="1180">
        <v>1</v>
      </c>
      <c r="OP411" s="1015">
        <v>870954</v>
      </c>
      <c r="OQ411" s="1025">
        <f>ROUND(OO411*OP411,0)</f>
        <v>870954</v>
      </c>
      <c r="OR411" s="1289"/>
      <c r="OS411" s="898">
        <f>IF(EXACT(VLOOKUP(OL411,OFERTA_0,2,FALSE),OM411),1,0)</f>
        <v>1</v>
      </c>
      <c r="OT411" s="898">
        <f>IF(EXACT(VLOOKUP(OL411,OFERTA_0,3,FALSE),ON411),1,0)</f>
        <v>1</v>
      </c>
      <c r="OU411" s="899">
        <f>IF(EXACT(VLOOKUP(OL411,OFERTA_0,4,FALSE),OO411),1,0)</f>
        <v>1</v>
      </c>
      <c r="OV411" s="899">
        <f>IF(OP411=0,0,1)</f>
        <v>1</v>
      </c>
      <c r="OW411" s="899">
        <f>IF(OQ411=0,0,1)</f>
        <v>1</v>
      </c>
      <c r="OX411" s="899">
        <f>PRODUCT(OS411:OW411)</f>
        <v>1</v>
      </c>
      <c r="OY411" s="966">
        <f>ROUND(OQ411,0)</f>
        <v>870954</v>
      </c>
      <c r="OZ411" s="901">
        <f>OQ411-OY411</f>
        <v>0</v>
      </c>
      <c r="PC411" s="958" t="s">
        <v>1056</v>
      </c>
      <c r="PD411" s="1190" t="s">
        <v>740</v>
      </c>
      <c r="PE411" s="1179" t="s">
        <v>149</v>
      </c>
      <c r="PF411" s="1180">
        <v>1</v>
      </c>
      <c r="PG411" s="1023">
        <v>1014000</v>
      </c>
      <c r="PH411" s="1029">
        <v>1014000</v>
      </c>
      <c r="PI411" s="1289"/>
      <c r="PJ411" s="898">
        <f>IF(EXACT(VLOOKUP(PC411,OFERTA_0,2,FALSE),PD411),1,0)</f>
        <v>1</v>
      </c>
      <c r="PK411" s="898">
        <f>IF(EXACT(VLOOKUP(PC411,OFERTA_0,3,FALSE),PE411),1,0)</f>
        <v>1</v>
      </c>
      <c r="PL411" s="899">
        <f>IF(EXACT(VLOOKUP(PC411,OFERTA_0,4,FALSE),PF411),1,0)</f>
        <v>1</v>
      </c>
      <c r="PM411" s="899">
        <f>IF(PG411=0,0,1)</f>
        <v>1</v>
      </c>
      <c r="PN411" s="899">
        <f>IF(PH411=0,0,1)</f>
        <v>1</v>
      </c>
      <c r="PO411" s="899">
        <f>PRODUCT(PJ411:PN411)</f>
        <v>1</v>
      </c>
      <c r="PP411" s="966">
        <f>ROUND(PH411,0)</f>
        <v>1014000</v>
      </c>
      <c r="PQ411" s="901">
        <f>PH411-PP411</f>
        <v>0</v>
      </c>
      <c r="PT411" s="958" t="s">
        <v>1056</v>
      </c>
      <c r="PU411" s="1190" t="s">
        <v>740</v>
      </c>
      <c r="PV411" s="1179" t="s">
        <v>149</v>
      </c>
      <c r="PW411" s="1180">
        <v>1</v>
      </c>
      <c r="PX411" s="1015">
        <v>566893</v>
      </c>
      <c r="PY411" s="1025">
        <f>ROUND(PW411*PX411,0)</f>
        <v>566893</v>
      </c>
      <c r="PZ411" s="1289"/>
      <c r="QA411" s="898">
        <f>IF(EXACT(VLOOKUP(PT411,OFERTA_0,2,FALSE),PU411),1,0)</f>
        <v>1</v>
      </c>
      <c r="QB411" s="898">
        <f>IF(EXACT(VLOOKUP(PT411,OFERTA_0,3,FALSE),PV411),1,0)</f>
        <v>1</v>
      </c>
      <c r="QC411" s="899">
        <f>IF(EXACT(VLOOKUP(PT411,OFERTA_0,4,FALSE),PW411),1,0)</f>
        <v>1</v>
      </c>
      <c r="QD411" s="899">
        <f>IF(PX411=0,0,1)</f>
        <v>1</v>
      </c>
      <c r="QE411" s="899">
        <f>IF(PY411=0,0,1)</f>
        <v>1</v>
      </c>
      <c r="QF411" s="899">
        <f>PRODUCT(QA411:QE411)</f>
        <v>1</v>
      </c>
      <c r="QG411" s="966">
        <f>ROUND(PY411,0)</f>
        <v>566893</v>
      </c>
      <c r="QH411" s="901">
        <f>PY411-QG411</f>
        <v>0</v>
      </c>
      <c r="QK411" s="958" t="s">
        <v>1056</v>
      </c>
      <c r="QL411" s="1190" t="s">
        <v>740</v>
      </c>
      <c r="QM411" s="1179" t="s">
        <v>149</v>
      </c>
      <c r="QN411" s="1180">
        <v>1</v>
      </c>
      <c r="QO411" s="1021">
        <v>2504962.4999999995</v>
      </c>
      <c r="QP411" s="1028">
        <f>ROUND(QN411*QO411,0)</f>
        <v>2504963</v>
      </c>
      <c r="QQ411" s="1289"/>
      <c r="QR411" s="898">
        <f>IF(EXACT(VLOOKUP(QK411,OFERTA_0,2,FALSE),QL411),1,0)</f>
        <v>1</v>
      </c>
      <c r="QS411" s="898">
        <f>IF(EXACT(VLOOKUP(QK411,OFERTA_0,3,FALSE),QM411),1,0)</f>
        <v>1</v>
      </c>
      <c r="QT411" s="899">
        <f>IF(EXACT(VLOOKUP(QK411,OFERTA_0,4,FALSE),QN411),1,0)</f>
        <v>1</v>
      </c>
      <c r="QU411" s="899">
        <f>IF(QO411=0,0,1)</f>
        <v>1</v>
      </c>
      <c r="QV411" s="899">
        <f>IF(QP411=0,0,1)</f>
        <v>1</v>
      </c>
      <c r="QW411" s="899">
        <f>PRODUCT(QR411:QV411)</f>
        <v>1</v>
      </c>
      <c r="QX411" s="966">
        <f>ROUND(QP411,0)</f>
        <v>2504963</v>
      </c>
      <c r="QY411" s="901">
        <f>QP411-QX411</f>
        <v>0</v>
      </c>
      <c r="RB411" s="471"/>
      <c r="RC411" s="472"/>
      <c r="RD411" s="473"/>
      <c r="RE411" s="474"/>
      <c r="RF411" s="475"/>
      <c r="RG411" s="240"/>
      <c r="RH411" s="240"/>
      <c r="RI411" s="898"/>
      <c r="RJ411" s="898"/>
      <c r="RK411" s="899"/>
      <c r="RL411" s="899"/>
      <c r="RM411" s="899"/>
      <c r="RN411" s="899"/>
      <c r="RO411" s="966"/>
      <c r="RP411" s="901"/>
      <c r="RS411" s="471"/>
      <c r="RT411" s="472"/>
      <c r="RU411" s="473"/>
      <c r="RV411" s="474"/>
      <c r="RW411" s="475"/>
      <c r="RX411" s="240"/>
      <c r="RY411" s="240"/>
      <c r="RZ411" s="898"/>
      <c r="SA411" s="898"/>
      <c r="SB411" s="899"/>
      <c r="SC411" s="899"/>
      <c r="SD411" s="899"/>
      <c r="SE411" s="899"/>
      <c r="SF411" s="966"/>
      <c r="SG411" s="901"/>
      <c r="SJ411" s="471"/>
      <c r="SK411" s="472"/>
      <c r="SL411" s="473"/>
      <c r="SM411" s="474"/>
      <c r="SN411" s="475"/>
      <c r="SO411" s="240"/>
      <c r="SP411" s="240"/>
      <c r="SQ411" s="898"/>
      <c r="SR411" s="898"/>
      <c r="SS411" s="899"/>
      <c r="ST411" s="899"/>
      <c r="SU411" s="899"/>
      <c r="SV411" s="899"/>
      <c r="SW411" s="966"/>
      <c r="SX411" s="901"/>
    </row>
    <row r="412" spans="2:518" ht="17.25" thickTop="1" thickBot="1">
      <c r="B412" s="1291"/>
      <c r="C412" s="1292" t="s">
        <v>741</v>
      </c>
      <c r="D412" s="1293"/>
      <c r="E412" s="1294"/>
      <c r="F412" s="1295"/>
      <c r="G412" s="1317">
        <f>SUM(G377:G411)</f>
        <v>0</v>
      </c>
      <c r="H412" s="1318" t="e">
        <f>G412/$H$414</f>
        <v>#DIV/0!</v>
      </c>
      <c r="K412" s="1291"/>
      <c r="L412" s="1292" t="s">
        <v>741</v>
      </c>
      <c r="M412" s="1293"/>
      <c r="N412" s="1294"/>
      <c r="O412" s="1295"/>
      <c r="P412" s="1317">
        <f>SUM(P377:P411)</f>
        <v>132029932</v>
      </c>
      <c r="Q412" s="1318"/>
      <c r="U412" s="826"/>
      <c r="V412" s="826"/>
      <c r="W412" s="826"/>
      <c r="X412" s="826"/>
      <c r="Y412" s="826"/>
      <c r="Z412" s="872"/>
      <c r="AA412" s="872"/>
      <c r="AB412" s="1291"/>
      <c r="AC412" s="1292" t="s">
        <v>741</v>
      </c>
      <c r="AD412" s="1293"/>
      <c r="AE412" s="1294"/>
      <c r="AF412" s="1295"/>
      <c r="AG412" s="1317"/>
      <c r="AH412" s="1318"/>
      <c r="AL412" s="826"/>
      <c r="AM412" s="826"/>
      <c r="AN412" s="826"/>
      <c r="AO412" s="826"/>
      <c r="AP412" s="826"/>
      <c r="AQ412" s="872"/>
      <c r="AR412" s="872"/>
      <c r="AS412" s="1291"/>
      <c r="AT412" s="1292" t="s">
        <v>741</v>
      </c>
      <c r="AU412" s="1293"/>
      <c r="AV412" s="1294"/>
      <c r="AW412" s="1295"/>
      <c r="AX412" s="1317"/>
      <c r="AY412" s="1318"/>
      <c r="BC412" s="826"/>
      <c r="BD412" s="826"/>
      <c r="BE412" s="826"/>
      <c r="BF412" s="826"/>
      <c r="BG412" s="826"/>
      <c r="BJ412" s="1291"/>
      <c r="BK412" s="1292" t="s">
        <v>741</v>
      </c>
      <c r="BL412" s="1293"/>
      <c r="BM412" s="1294"/>
      <c r="BN412" s="1295"/>
      <c r="BO412" s="1317"/>
      <c r="BP412" s="1318"/>
      <c r="BT412" s="826"/>
      <c r="BU412" s="826"/>
      <c r="BV412" s="826"/>
      <c r="BW412" s="826"/>
      <c r="BX412" s="826"/>
      <c r="CA412" s="1291"/>
      <c r="CB412" s="1292" t="s">
        <v>741</v>
      </c>
      <c r="CC412" s="1293"/>
      <c r="CD412" s="1294"/>
      <c r="CE412" s="1295"/>
      <c r="CF412" s="1317"/>
      <c r="CG412" s="1318"/>
      <c r="CK412" s="826"/>
      <c r="CL412" s="826"/>
      <c r="CM412" s="826"/>
      <c r="CN412" s="826"/>
      <c r="CO412" s="826"/>
      <c r="CR412" s="1291"/>
      <c r="CS412" s="1292" t="s">
        <v>741</v>
      </c>
      <c r="CT412" s="1293"/>
      <c r="CU412" s="1294"/>
      <c r="CV412" s="1295"/>
      <c r="CW412" s="1317"/>
      <c r="CX412" s="1318"/>
      <c r="DB412" s="826"/>
      <c r="DC412" s="826"/>
      <c r="DD412" s="826"/>
      <c r="DE412" s="826"/>
      <c r="DF412" s="826"/>
      <c r="DI412" s="1291"/>
      <c r="DJ412" s="1292" t="s">
        <v>741</v>
      </c>
      <c r="DK412" s="1293"/>
      <c r="DL412" s="1294"/>
      <c r="DM412" s="1295"/>
      <c r="DN412" s="1317"/>
      <c r="DO412" s="1318"/>
      <c r="DS412" s="826"/>
      <c r="DT412" s="826"/>
      <c r="DU412" s="826"/>
      <c r="DV412" s="826"/>
      <c r="DW412" s="826"/>
      <c r="DZ412" s="1291"/>
      <c r="EA412" s="1292" t="s">
        <v>741</v>
      </c>
      <c r="EB412" s="1293"/>
      <c r="EC412" s="1294"/>
      <c r="ED412" s="1295"/>
      <c r="EE412" s="1317"/>
      <c r="EF412" s="1318"/>
      <c r="EJ412" s="826"/>
      <c r="EK412" s="826"/>
      <c r="EL412" s="826"/>
      <c r="EM412" s="826"/>
      <c r="EN412" s="826"/>
      <c r="EQ412" s="1291"/>
      <c r="ER412" s="1292" t="s">
        <v>741</v>
      </c>
      <c r="ES412" s="1293"/>
      <c r="ET412" s="1294"/>
      <c r="EU412" s="1295"/>
      <c r="EV412" s="1317"/>
      <c r="EW412" s="1318"/>
      <c r="FA412" s="826"/>
      <c r="FB412" s="826"/>
      <c r="FC412" s="826"/>
      <c r="FD412" s="826"/>
      <c r="FE412" s="826"/>
      <c r="FH412" s="1291"/>
      <c r="FI412" s="1292"/>
      <c r="FJ412" s="1293"/>
      <c r="FK412" s="1294"/>
      <c r="FL412" s="1295"/>
      <c r="FM412" s="1317"/>
      <c r="FN412" s="1318"/>
      <c r="FR412" s="826"/>
      <c r="FS412" s="826"/>
      <c r="FT412" s="826"/>
      <c r="FU412" s="826"/>
      <c r="FV412" s="826"/>
      <c r="FY412" s="1291"/>
      <c r="FZ412" s="1292" t="s">
        <v>741</v>
      </c>
      <c r="GA412" s="1293"/>
      <c r="GB412" s="1294"/>
      <c r="GC412" s="1295"/>
      <c r="GD412" s="1317">
        <f>SUM(GD377:GD411)</f>
        <v>132211932</v>
      </c>
      <c r="GE412" s="1318"/>
      <c r="GI412" s="826"/>
      <c r="GJ412" s="826"/>
      <c r="GK412" s="826"/>
      <c r="GL412" s="826"/>
      <c r="GM412" s="826"/>
      <c r="GP412" s="1291"/>
      <c r="GQ412" s="1292" t="s">
        <v>741</v>
      </c>
      <c r="GR412" s="1293"/>
      <c r="GS412" s="1294"/>
      <c r="GT412" s="1295"/>
      <c r="GU412" s="1317"/>
      <c r="GV412" s="1318"/>
      <c r="GZ412" s="826"/>
      <c r="HA412" s="826"/>
      <c r="HB412" s="826"/>
      <c r="HC412" s="826"/>
      <c r="HD412" s="826"/>
      <c r="HG412" s="1291"/>
      <c r="HH412" s="1292" t="s">
        <v>741</v>
      </c>
      <c r="HI412" s="1293"/>
      <c r="HJ412" s="1294"/>
      <c r="HK412" s="1295"/>
      <c r="HL412" s="1317"/>
      <c r="HM412" s="1318"/>
      <c r="HQ412" s="826"/>
      <c r="HR412" s="826"/>
      <c r="HS412" s="826"/>
      <c r="HT412" s="826"/>
      <c r="HU412" s="826"/>
      <c r="HX412" s="1291"/>
      <c r="HY412" s="1292" t="s">
        <v>741</v>
      </c>
      <c r="HZ412" s="1293"/>
      <c r="IA412" s="1294"/>
      <c r="IB412" s="1295"/>
      <c r="IC412" s="1317"/>
      <c r="ID412" s="1318"/>
      <c r="IH412" s="826"/>
      <c r="II412" s="826"/>
      <c r="IJ412" s="826"/>
      <c r="IK412" s="826"/>
      <c r="IL412" s="826"/>
      <c r="IO412" s="1291"/>
      <c r="IP412" s="1292" t="s">
        <v>741</v>
      </c>
      <c r="IQ412" s="1293"/>
      <c r="IR412" s="1294"/>
      <c r="IS412" s="1295"/>
      <c r="IT412" s="1317"/>
      <c r="IU412" s="1318"/>
      <c r="IY412" s="826"/>
      <c r="IZ412" s="826"/>
      <c r="JA412" s="826"/>
      <c r="JB412" s="826"/>
      <c r="JC412" s="826"/>
      <c r="JF412" s="1291"/>
      <c r="JG412" s="1292" t="s">
        <v>741</v>
      </c>
      <c r="JH412" s="1293"/>
      <c r="JI412" s="1294"/>
      <c r="JJ412" s="1295"/>
      <c r="JK412" s="1317"/>
      <c r="JL412" s="1318"/>
      <c r="JP412" s="826"/>
      <c r="JQ412" s="826"/>
      <c r="JR412" s="826"/>
      <c r="JS412" s="826"/>
      <c r="JT412" s="826"/>
      <c r="JW412" s="1291"/>
      <c r="JX412" s="1292" t="s">
        <v>741</v>
      </c>
      <c r="JY412" s="1293"/>
      <c r="JZ412" s="1294"/>
      <c r="KA412" s="1295"/>
      <c r="KB412" s="1317"/>
      <c r="KC412" s="1318"/>
      <c r="KG412" s="826"/>
      <c r="KH412" s="826"/>
      <c r="KI412" s="826"/>
      <c r="KJ412" s="826"/>
      <c r="KK412" s="826"/>
      <c r="KN412" s="1291"/>
      <c r="KO412" s="1292" t="s">
        <v>741</v>
      </c>
      <c r="KP412" s="1293"/>
      <c r="KQ412" s="1294"/>
      <c r="KR412" s="1295"/>
      <c r="KS412" s="1317"/>
      <c r="KT412" s="1318"/>
      <c r="KX412" s="826"/>
      <c r="KY412" s="826"/>
      <c r="KZ412" s="826"/>
      <c r="LA412" s="826"/>
      <c r="LB412" s="826"/>
      <c r="LE412" s="1291"/>
      <c r="LF412" s="1292" t="s">
        <v>741</v>
      </c>
      <c r="LG412" s="1293"/>
      <c r="LH412" s="1294"/>
      <c r="LI412" s="1295"/>
      <c r="LJ412" s="1317"/>
      <c r="LK412" s="1318"/>
      <c r="LO412" s="826"/>
      <c r="LP412" s="826"/>
      <c r="LQ412" s="826"/>
      <c r="LR412" s="826"/>
      <c r="LS412" s="826"/>
      <c r="LV412" s="1291"/>
      <c r="LW412" s="1292" t="s">
        <v>741</v>
      </c>
      <c r="LX412" s="1293"/>
      <c r="LY412" s="1294"/>
      <c r="LZ412" s="1295"/>
      <c r="MA412" s="1317"/>
      <c r="MB412" s="1318"/>
      <c r="MF412" s="826"/>
      <c r="MG412" s="826"/>
      <c r="MH412" s="826"/>
      <c r="MI412" s="826"/>
      <c r="MJ412" s="826"/>
      <c r="MM412" s="1291"/>
      <c r="MN412" s="1292" t="s">
        <v>741</v>
      </c>
      <c r="MO412" s="1293"/>
      <c r="MP412" s="1294"/>
      <c r="MQ412" s="1295"/>
      <c r="MR412" s="1317"/>
      <c r="MS412" s="1318"/>
      <c r="MW412" s="826"/>
      <c r="MX412" s="826"/>
      <c r="MY412" s="826"/>
      <c r="MZ412" s="826"/>
      <c r="NA412" s="826"/>
      <c r="ND412" s="1291"/>
      <c r="NE412" s="1292" t="s">
        <v>741</v>
      </c>
      <c r="NF412" s="1293"/>
      <c r="NG412" s="1294"/>
      <c r="NH412" s="1295"/>
      <c r="NI412" s="1317"/>
      <c r="NJ412" s="1318"/>
      <c r="NN412" s="826"/>
      <c r="NO412" s="826"/>
      <c r="NP412" s="826"/>
      <c r="NQ412" s="826"/>
      <c r="NR412" s="826"/>
      <c r="NU412" s="1291"/>
      <c r="NV412" s="1292" t="s">
        <v>741</v>
      </c>
      <c r="NW412" s="1293"/>
      <c r="NX412" s="1294"/>
      <c r="NY412" s="1295"/>
      <c r="NZ412" s="1317"/>
      <c r="OA412" s="1318"/>
      <c r="OE412" s="826"/>
      <c r="OF412" s="826"/>
      <c r="OG412" s="826"/>
      <c r="OH412" s="826"/>
      <c r="OI412" s="826"/>
      <c r="OL412" s="1291"/>
      <c r="OM412" s="1292" t="s">
        <v>741</v>
      </c>
      <c r="ON412" s="1293"/>
      <c r="OO412" s="1294"/>
      <c r="OP412" s="1295"/>
      <c r="OQ412" s="1317"/>
      <c r="OR412" s="1318"/>
      <c r="OV412" s="826"/>
      <c r="OW412" s="826"/>
      <c r="OX412" s="826"/>
      <c r="OY412" s="826"/>
      <c r="OZ412" s="826"/>
      <c r="PC412" s="1291"/>
      <c r="PD412" s="1292" t="s">
        <v>741</v>
      </c>
      <c r="PE412" s="1293"/>
      <c r="PF412" s="1294"/>
      <c r="PG412" s="1295"/>
      <c r="PH412" s="1317"/>
      <c r="PI412" s="1318"/>
      <c r="PM412" s="826"/>
      <c r="PN412" s="826"/>
      <c r="PO412" s="826"/>
      <c r="PP412" s="826"/>
      <c r="PQ412" s="826"/>
      <c r="PT412" s="1291"/>
      <c r="PU412" s="1292" t="s">
        <v>741</v>
      </c>
      <c r="PV412" s="1293"/>
      <c r="PW412" s="1294"/>
      <c r="PX412" s="1295"/>
      <c r="PY412" s="1317"/>
      <c r="PZ412" s="1318"/>
      <c r="QD412" s="826"/>
      <c r="QE412" s="826"/>
      <c r="QF412" s="826"/>
      <c r="QG412" s="826"/>
      <c r="QH412" s="826"/>
      <c r="QK412" s="1291"/>
      <c r="QL412" s="1292" t="s">
        <v>741</v>
      </c>
      <c r="QM412" s="1293"/>
      <c r="QN412" s="1294"/>
      <c r="QO412" s="1295"/>
      <c r="QP412" s="1317"/>
      <c r="QQ412" s="1318"/>
      <c r="QU412" s="826"/>
      <c r="QV412" s="826"/>
      <c r="QW412" s="826"/>
      <c r="QX412" s="826"/>
      <c r="QY412" s="826"/>
      <c r="RB412" s="749"/>
      <c r="RC412" s="750"/>
      <c r="RD412" s="750"/>
      <c r="RE412" s="751"/>
      <c r="RF412" s="476"/>
      <c r="RG412" s="286"/>
      <c r="RH412" s="286"/>
      <c r="RI412" s="827"/>
      <c r="RJ412" s="827"/>
      <c r="RK412" s="827"/>
      <c r="RS412" s="749"/>
      <c r="RT412" s="750"/>
      <c r="RU412" s="750"/>
      <c r="RV412" s="751"/>
      <c r="RW412" s="476"/>
      <c r="RX412" s="286"/>
      <c r="RY412" s="286"/>
      <c r="RZ412" s="827"/>
      <c r="SA412" s="827"/>
      <c r="SB412" s="827"/>
      <c r="SJ412" s="749"/>
      <c r="SK412" s="750"/>
      <c r="SL412" s="750"/>
      <c r="SM412" s="751"/>
      <c r="SN412" s="476"/>
      <c r="SO412" s="286"/>
      <c r="SP412" s="286"/>
      <c r="SQ412" s="827"/>
      <c r="SR412" s="827"/>
      <c r="SS412" s="827"/>
    </row>
    <row r="413" spans="2:518" ht="17.25" thickTop="1" thickBot="1">
      <c r="B413" s="706" t="s">
        <v>1057</v>
      </c>
      <c r="C413" s="707"/>
      <c r="D413" s="707"/>
      <c r="E413" s="708"/>
      <c r="F413" s="1319"/>
      <c r="G413" s="1320">
        <f>H199+H259+H343+H374+G412</f>
        <v>0</v>
      </c>
      <c r="H413" s="1321" t="e">
        <f>#REF!+#REF!+#REF!+#REF!+H412</f>
        <v>#REF!</v>
      </c>
      <c r="K413" s="706" t="s">
        <v>1057</v>
      </c>
      <c r="L413" s="707"/>
      <c r="M413" s="707"/>
      <c r="N413" s="708"/>
      <c r="O413" s="1319"/>
      <c r="P413" s="1322">
        <f>SUM(P16:P412)/2</f>
        <v>860907425</v>
      </c>
      <c r="Q413" s="1323"/>
      <c r="U413" s="826"/>
      <c r="V413" s="826"/>
      <c r="W413" s="826"/>
      <c r="X413" s="826"/>
      <c r="Y413" s="826"/>
      <c r="Z413" s="872"/>
      <c r="AA413" s="872"/>
      <c r="AB413" s="706" t="s">
        <v>1057</v>
      </c>
      <c r="AC413" s="707"/>
      <c r="AD413" s="707"/>
      <c r="AE413" s="708"/>
      <c r="AF413" s="1319"/>
      <c r="AG413" s="1322">
        <f>SUM(AG16:AG412)</f>
        <v>859468608</v>
      </c>
      <c r="AH413" s="1323"/>
      <c r="AL413" s="826"/>
      <c r="AM413" s="826"/>
      <c r="AN413" s="826"/>
      <c r="AO413" s="826"/>
      <c r="AP413" s="826"/>
      <c r="AQ413" s="872"/>
      <c r="AR413" s="872"/>
      <c r="AS413" s="706" t="s">
        <v>1057</v>
      </c>
      <c r="AT413" s="707"/>
      <c r="AU413" s="707"/>
      <c r="AV413" s="708"/>
      <c r="AW413" s="1319"/>
      <c r="AX413" s="1322">
        <f>SUM(AX16:AX412)</f>
        <v>855860600</v>
      </c>
      <c r="AY413" s="1323"/>
      <c r="BC413" s="826"/>
      <c r="BD413" s="826"/>
      <c r="BE413" s="826"/>
      <c r="BF413" s="826"/>
      <c r="BG413" s="826"/>
      <c r="BJ413" s="706" t="s">
        <v>1057</v>
      </c>
      <c r="BK413" s="707"/>
      <c r="BL413" s="707"/>
      <c r="BM413" s="708"/>
      <c r="BN413" s="1319"/>
      <c r="BO413" s="1322">
        <f>SUM(BO16:BO412)</f>
        <v>872775314</v>
      </c>
      <c r="BP413" s="1323"/>
      <c r="BT413" s="826"/>
      <c r="BU413" s="826"/>
      <c r="BV413" s="826"/>
      <c r="BW413" s="826"/>
      <c r="BX413" s="826"/>
      <c r="CA413" s="706" t="s">
        <v>1057</v>
      </c>
      <c r="CB413" s="707"/>
      <c r="CC413" s="707"/>
      <c r="CD413" s="708"/>
      <c r="CE413" s="1319"/>
      <c r="CF413" s="1322">
        <f>SUM(CF16:CF412)</f>
        <v>852233288</v>
      </c>
      <c r="CG413" s="1323"/>
      <c r="CK413" s="826"/>
      <c r="CL413" s="826"/>
      <c r="CM413" s="826"/>
      <c r="CN413" s="826"/>
      <c r="CO413" s="826"/>
      <c r="CR413" s="706" t="s">
        <v>1057</v>
      </c>
      <c r="CS413" s="707"/>
      <c r="CT413" s="707"/>
      <c r="CU413" s="708"/>
      <c r="CV413" s="1319"/>
      <c r="CW413" s="1322">
        <f>SUM(CW16:CW412)</f>
        <v>862341784</v>
      </c>
      <c r="CX413" s="1323"/>
      <c r="DB413" s="826"/>
      <c r="DC413" s="826"/>
      <c r="DD413" s="826"/>
      <c r="DE413" s="826"/>
      <c r="DF413" s="826"/>
      <c r="DI413" s="706" t="s">
        <v>1057</v>
      </c>
      <c r="DJ413" s="707"/>
      <c r="DK413" s="707"/>
      <c r="DL413" s="708"/>
      <c r="DM413" s="1319"/>
      <c r="DN413" s="1322">
        <f>SUM(DN16:DN412)</f>
        <v>860429429</v>
      </c>
      <c r="DO413" s="1323"/>
      <c r="DS413" s="826"/>
      <c r="DT413" s="826"/>
      <c r="DU413" s="826"/>
      <c r="DV413" s="826"/>
      <c r="DW413" s="826"/>
      <c r="DZ413" s="706" t="s">
        <v>1057</v>
      </c>
      <c r="EA413" s="707"/>
      <c r="EB413" s="707"/>
      <c r="EC413" s="708"/>
      <c r="ED413" s="1319"/>
      <c r="EE413" s="1322">
        <f>SUM(EE16:EE412)</f>
        <v>831554844</v>
      </c>
      <c r="EF413" s="1323"/>
      <c r="EJ413" s="826"/>
      <c r="EK413" s="826"/>
      <c r="EL413" s="826"/>
      <c r="EM413" s="826"/>
      <c r="EN413" s="826"/>
      <c r="EQ413" s="706" t="s">
        <v>1057</v>
      </c>
      <c r="ER413" s="707"/>
      <c r="ES413" s="707"/>
      <c r="ET413" s="708"/>
      <c r="EU413" s="1319"/>
      <c r="EV413" s="1322">
        <f>SUM(EV16:EV412)</f>
        <v>857375832</v>
      </c>
      <c r="EW413" s="1323"/>
      <c r="FA413" s="826"/>
      <c r="FB413" s="826"/>
      <c r="FC413" s="826"/>
      <c r="FD413" s="826"/>
      <c r="FE413" s="826"/>
      <c r="FH413" s="706" t="s">
        <v>1057</v>
      </c>
      <c r="FI413" s="707"/>
      <c r="FJ413" s="707"/>
      <c r="FK413" s="708"/>
      <c r="FL413" s="1319"/>
      <c r="FM413" s="1322">
        <f>SUM(FM16:FM412)</f>
        <v>0</v>
      </c>
      <c r="FN413" s="1323"/>
      <c r="FR413" s="826"/>
      <c r="FS413" s="826"/>
      <c r="FT413" s="826"/>
      <c r="FU413" s="826"/>
      <c r="FV413" s="826"/>
      <c r="FY413" s="706" t="s">
        <v>1057</v>
      </c>
      <c r="FZ413" s="707"/>
      <c r="GA413" s="707"/>
      <c r="GB413" s="708"/>
      <c r="GC413" s="1319"/>
      <c r="GD413" s="1322">
        <f>SUM(GD16:GD412)/2</f>
        <v>860568631</v>
      </c>
      <c r="GE413" s="1323"/>
      <c r="GI413" s="826"/>
      <c r="GJ413" s="826"/>
      <c r="GK413" s="826"/>
      <c r="GL413" s="826"/>
      <c r="GM413" s="826"/>
      <c r="GP413" s="706" t="s">
        <v>1057</v>
      </c>
      <c r="GQ413" s="707"/>
      <c r="GR413" s="707"/>
      <c r="GS413" s="708"/>
      <c r="GT413" s="1319"/>
      <c r="GU413" s="1322">
        <f>SUM(GU16:GU412)</f>
        <v>858169411</v>
      </c>
      <c r="GV413" s="1323"/>
      <c r="GZ413" s="826"/>
      <c r="HA413" s="826"/>
      <c r="HB413" s="826"/>
      <c r="HC413" s="826"/>
      <c r="HD413" s="826"/>
      <c r="HG413" s="706" t="s">
        <v>1057</v>
      </c>
      <c r="HH413" s="707"/>
      <c r="HI413" s="707"/>
      <c r="HJ413" s="708"/>
      <c r="HK413" s="1319"/>
      <c r="HL413" s="1322">
        <f>SUM(HL16:HL412)</f>
        <v>857821001</v>
      </c>
      <c r="HM413" s="1323"/>
      <c r="HQ413" s="826"/>
      <c r="HR413" s="826"/>
      <c r="HS413" s="826"/>
      <c r="HT413" s="826"/>
      <c r="HU413" s="826"/>
      <c r="HX413" s="706" t="s">
        <v>1057</v>
      </c>
      <c r="HY413" s="707"/>
      <c r="HZ413" s="707"/>
      <c r="IA413" s="708"/>
      <c r="IB413" s="1319"/>
      <c r="IC413" s="1322">
        <f>SUM(IC16:IC412)</f>
        <v>872678685</v>
      </c>
      <c r="ID413" s="1323"/>
      <c r="IH413" s="826"/>
      <c r="II413" s="826"/>
      <c r="IJ413" s="826"/>
      <c r="IK413" s="826"/>
      <c r="IL413" s="826"/>
      <c r="IO413" s="706" t="s">
        <v>1057</v>
      </c>
      <c r="IP413" s="707"/>
      <c r="IQ413" s="707"/>
      <c r="IR413" s="708"/>
      <c r="IS413" s="1319"/>
      <c r="IT413" s="1322">
        <f>SUM(IT16:IT412)</f>
        <v>853649882</v>
      </c>
      <c r="IU413" s="1323"/>
      <c r="IY413" s="826"/>
      <c r="IZ413" s="826"/>
      <c r="JA413" s="826"/>
      <c r="JB413" s="826"/>
      <c r="JC413" s="826"/>
      <c r="JF413" s="706" t="s">
        <v>1057</v>
      </c>
      <c r="JG413" s="707"/>
      <c r="JH413" s="707"/>
      <c r="JI413" s="708"/>
      <c r="JJ413" s="1319"/>
      <c r="JK413" s="1322">
        <f>SUM(JK16:JK412)</f>
        <v>840900260</v>
      </c>
      <c r="JL413" s="1323"/>
      <c r="JP413" s="826"/>
      <c r="JQ413" s="826"/>
      <c r="JR413" s="826"/>
      <c r="JS413" s="826"/>
      <c r="JT413" s="826"/>
      <c r="JW413" s="706" t="s">
        <v>1057</v>
      </c>
      <c r="JX413" s="707"/>
      <c r="JY413" s="707"/>
      <c r="JZ413" s="708"/>
      <c r="KA413" s="1319"/>
      <c r="KB413" s="1322">
        <f>SUM(KB16:KB412)</f>
        <v>850952422</v>
      </c>
      <c r="KC413" s="1323"/>
      <c r="KG413" s="826"/>
      <c r="KH413" s="826"/>
      <c r="KI413" s="826"/>
      <c r="KJ413" s="826"/>
      <c r="KK413" s="826"/>
      <c r="KN413" s="706" t="s">
        <v>1057</v>
      </c>
      <c r="KO413" s="707"/>
      <c r="KP413" s="707"/>
      <c r="KQ413" s="708"/>
      <c r="KR413" s="1319"/>
      <c r="KS413" s="1322">
        <f>SUM(KS16:KS412)</f>
        <v>859709767</v>
      </c>
      <c r="KT413" s="1323"/>
      <c r="KX413" s="826"/>
      <c r="KY413" s="826"/>
      <c r="KZ413" s="826"/>
      <c r="LA413" s="826"/>
      <c r="LB413" s="826"/>
      <c r="LE413" s="706" t="s">
        <v>1057</v>
      </c>
      <c r="LF413" s="707"/>
      <c r="LG413" s="707"/>
      <c r="LH413" s="708"/>
      <c r="LI413" s="1319"/>
      <c r="LJ413" s="1322">
        <f>SUM(LJ16:LJ412)</f>
        <v>859190074</v>
      </c>
      <c r="LK413" s="1323"/>
      <c r="LO413" s="826"/>
      <c r="LP413" s="826"/>
      <c r="LQ413" s="826"/>
      <c r="LR413" s="826"/>
      <c r="LS413" s="826"/>
      <c r="LV413" s="706" t="s">
        <v>1057</v>
      </c>
      <c r="LW413" s="707"/>
      <c r="LX413" s="707"/>
      <c r="LY413" s="708"/>
      <c r="LZ413" s="1319"/>
      <c r="MA413" s="1322">
        <f>SUM(MA16:MA412)</f>
        <v>857726607</v>
      </c>
      <c r="MB413" s="1323"/>
      <c r="MF413" s="826"/>
      <c r="MG413" s="826"/>
      <c r="MH413" s="826"/>
      <c r="MI413" s="826"/>
      <c r="MJ413" s="826"/>
      <c r="MM413" s="706" t="s">
        <v>1057</v>
      </c>
      <c r="MN413" s="707"/>
      <c r="MO413" s="707"/>
      <c r="MP413" s="708"/>
      <c r="MQ413" s="1319"/>
      <c r="MR413" s="1322">
        <f>SUM(MR16:MR412)</f>
        <v>861736150</v>
      </c>
      <c r="MS413" s="1323"/>
      <c r="MW413" s="826"/>
      <c r="MX413" s="826"/>
      <c r="MY413" s="826"/>
      <c r="MZ413" s="826"/>
      <c r="NA413" s="826"/>
      <c r="ND413" s="706" t="s">
        <v>1057</v>
      </c>
      <c r="NE413" s="707"/>
      <c r="NF413" s="707"/>
      <c r="NG413" s="708"/>
      <c r="NH413" s="1319"/>
      <c r="NI413" s="1322">
        <f>SUM(NI16:NI412)</f>
        <v>853466471</v>
      </c>
      <c r="NJ413" s="1323"/>
      <c r="NN413" s="826"/>
      <c r="NO413" s="826"/>
      <c r="NP413" s="826"/>
      <c r="NQ413" s="826"/>
      <c r="NR413" s="826"/>
      <c r="NU413" s="706" t="s">
        <v>1057</v>
      </c>
      <c r="NV413" s="707"/>
      <c r="NW413" s="707"/>
      <c r="NX413" s="708"/>
      <c r="NY413" s="1319"/>
      <c r="NZ413" s="1322">
        <f>SUM(NZ16:NZ412)</f>
        <v>862119797</v>
      </c>
      <c r="OA413" s="1323"/>
      <c r="OE413" s="826"/>
      <c r="OF413" s="826"/>
      <c r="OG413" s="826"/>
      <c r="OH413" s="826"/>
      <c r="OI413" s="826"/>
      <c r="OL413" s="706" t="s">
        <v>1057</v>
      </c>
      <c r="OM413" s="707"/>
      <c r="ON413" s="707"/>
      <c r="OO413" s="708"/>
      <c r="OP413" s="1319"/>
      <c r="OQ413" s="1322">
        <f>SUM(OQ16:OQ412)</f>
        <v>808370092</v>
      </c>
      <c r="OR413" s="1323"/>
      <c r="OV413" s="826"/>
      <c r="OW413" s="826"/>
      <c r="OX413" s="826"/>
      <c r="OY413" s="826"/>
      <c r="OZ413" s="826"/>
      <c r="PC413" s="706" t="s">
        <v>1057</v>
      </c>
      <c r="PD413" s="707"/>
      <c r="PE413" s="707"/>
      <c r="PF413" s="708"/>
      <c r="PG413" s="1319"/>
      <c r="PH413" s="1322">
        <f>SUM(PH16:PH412)</f>
        <v>889902582</v>
      </c>
      <c r="PI413" s="1323"/>
      <c r="PM413" s="826"/>
      <c r="PN413" s="826"/>
      <c r="PO413" s="826"/>
      <c r="PP413" s="826"/>
      <c r="PQ413" s="826"/>
      <c r="PT413" s="706" t="s">
        <v>1057</v>
      </c>
      <c r="PU413" s="707"/>
      <c r="PV413" s="707"/>
      <c r="PW413" s="708"/>
      <c r="PX413" s="1319"/>
      <c r="PY413" s="1322">
        <f>SUM(PY16:PY412)</f>
        <v>855051627</v>
      </c>
      <c r="PZ413" s="1323"/>
      <c r="QD413" s="826"/>
      <c r="QE413" s="826"/>
      <c r="QF413" s="826"/>
      <c r="QG413" s="826"/>
      <c r="QH413" s="826"/>
      <c r="QK413" s="706" t="s">
        <v>1057</v>
      </c>
      <c r="QL413" s="707"/>
      <c r="QM413" s="707"/>
      <c r="QN413" s="708"/>
      <c r="QO413" s="1319"/>
      <c r="QP413" s="1322">
        <f>SUM(QP16:QP412)</f>
        <v>863486049</v>
      </c>
      <c r="QQ413" s="1323"/>
      <c r="QU413" s="826"/>
      <c r="QV413" s="826"/>
      <c r="QW413" s="826"/>
      <c r="QX413" s="826"/>
      <c r="QY413" s="826"/>
      <c r="RB413" s="477"/>
      <c r="RC413" s="478"/>
      <c r="RD413" s="478"/>
      <c r="RE413" s="479"/>
      <c r="RF413" s="480"/>
      <c r="RG413" s="306"/>
      <c r="RH413" s="307"/>
      <c r="RI413" s="827"/>
      <c r="RJ413" s="827"/>
      <c r="RK413" s="827"/>
      <c r="RS413" s="477"/>
      <c r="RT413" s="478"/>
      <c r="RU413" s="478"/>
      <c r="RV413" s="479"/>
      <c r="RW413" s="480"/>
      <c r="RX413" s="306"/>
      <c r="RY413" s="307"/>
      <c r="RZ413" s="827"/>
      <c r="SA413" s="827"/>
      <c r="SB413" s="827"/>
      <c r="SJ413" s="477"/>
      <c r="SK413" s="478"/>
      <c r="SL413" s="478"/>
      <c r="SM413" s="479"/>
      <c r="SN413" s="480"/>
      <c r="SO413" s="306"/>
      <c r="SP413" s="307"/>
      <c r="SQ413" s="827"/>
      <c r="SR413" s="827"/>
      <c r="SS413" s="827"/>
    </row>
    <row r="414" spans="2:518" ht="30" customHeight="1">
      <c r="B414" s="706" t="s">
        <v>160</v>
      </c>
      <c r="C414" s="707"/>
      <c r="D414" s="707"/>
      <c r="E414" s="708"/>
      <c r="F414" s="481"/>
      <c r="G414" s="713">
        <f>F414*G413</f>
        <v>0</v>
      </c>
      <c r="H414" s="714"/>
      <c r="K414" s="706" t="s">
        <v>160</v>
      </c>
      <c r="L414" s="707"/>
      <c r="M414" s="707"/>
      <c r="N414" s="708"/>
      <c r="O414" s="1324">
        <v>0.1196</v>
      </c>
      <c r="P414" s="725">
        <f>O414*P413</f>
        <v>102964528.03</v>
      </c>
      <c r="Q414" s="726"/>
      <c r="U414" s="826"/>
      <c r="V414" s="826"/>
      <c r="W414" s="826"/>
      <c r="X414" s="826"/>
      <c r="Y414" s="826"/>
      <c r="Z414" s="872"/>
      <c r="AA414" s="872"/>
      <c r="AB414" s="706" t="s">
        <v>160</v>
      </c>
      <c r="AC414" s="707"/>
      <c r="AD414" s="707"/>
      <c r="AE414" s="708"/>
      <c r="AF414" s="1324">
        <v>0.12959999999999999</v>
      </c>
      <c r="AG414" s="725">
        <f>AF414*AG413</f>
        <v>111387131.5968</v>
      </c>
      <c r="AH414" s="726"/>
      <c r="AL414" s="826"/>
      <c r="AM414" s="826"/>
      <c r="AN414" s="826"/>
      <c r="AO414" s="826"/>
      <c r="AP414" s="826"/>
      <c r="AQ414" s="872"/>
      <c r="AR414" s="872"/>
      <c r="AS414" s="706" t="s">
        <v>160</v>
      </c>
      <c r="AT414" s="707"/>
      <c r="AU414" s="707"/>
      <c r="AV414" s="708"/>
      <c r="AW414" s="1325">
        <v>0.12959999999999999</v>
      </c>
      <c r="AX414" s="725">
        <f>AW414*AX413</f>
        <v>110919533.75999999</v>
      </c>
      <c r="AY414" s="726"/>
      <c r="BC414" s="826"/>
      <c r="BD414" s="826"/>
      <c r="BE414" s="826"/>
      <c r="BF414" s="826"/>
      <c r="BG414" s="826"/>
      <c r="BJ414" s="706" t="s">
        <v>160</v>
      </c>
      <c r="BK414" s="707"/>
      <c r="BL414" s="707"/>
      <c r="BM414" s="708"/>
      <c r="BN414" s="1324">
        <v>0.125</v>
      </c>
      <c r="BO414" s="725">
        <f>BN414*BO413</f>
        <v>109096914.25</v>
      </c>
      <c r="BP414" s="726"/>
      <c r="BT414" s="826"/>
      <c r="BU414" s="826"/>
      <c r="BV414" s="826"/>
      <c r="BW414" s="826"/>
      <c r="BX414" s="826"/>
      <c r="CA414" s="706" t="s">
        <v>160</v>
      </c>
      <c r="CB414" s="707"/>
      <c r="CC414" s="707"/>
      <c r="CD414" s="708"/>
      <c r="CE414" s="1324">
        <v>0.08</v>
      </c>
      <c r="CF414" s="725">
        <f>CE414*CF413</f>
        <v>68178663.040000007</v>
      </c>
      <c r="CG414" s="726"/>
      <c r="CK414" s="826"/>
      <c r="CL414" s="826"/>
      <c r="CM414" s="826"/>
      <c r="CN414" s="826"/>
      <c r="CO414" s="826"/>
      <c r="CR414" s="706" t="s">
        <v>160</v>
      </c>
      <c r="CS414" s="707"/>
      <c r="CT414" s="707"/>
      <c r="CU414" s="708"/>
      <c r="CV414" s="1324">
        <v>0.10009999999999999</v>
      </c>
      <c r="CW414" s="725">
        <f>CV414*CW413</f>
        <v>86320412.578400001</v>
      </c>
      <c r="CX414" s="726"/>
      <c r="DB414" s="826"/>
      <c r="DC414" s="826"/>
      <c r="DD414" s="826"/>
      <c r="DE414" s="826"/>
      <c r="DF414" s="826"/>
      <c r="DI414" s="706" t="s">
        <v>160</v>
      </c>
      <c r="DJ414" s="707"/>
      <c r="DK414" s="707"/>
      <c r="DL414" s="708"/>
      <c r="DM414" s="1324">
        <v>0.1239</v>
      </c>
      <c r="DN414" s="725">
        <f>DM414*DN413</f>
        <v>106607206.25309999</v>
      </c>
      <c r="DO414" s="726"/>
      <c r="DS414" s="826"/>
      <c r="DT414" s="826"/>
      <c r="DU414" s="826"/>
      <c r="DV414" s="826"/>
      <c r="DW414" s="826"/>
      <c r="DZ414" s="706" t="s">
        <v>160</v>
      </c>
      <c r="EA414" s="707"/>
      <c r="EB414" s="707"/>
      <c r="EC414" s="708"/>
      <c r="ED414" s="1324">
        <v>0.1</v>
      </c>
      <c r="EE414" s="725">
        <f>ED414*EE413</f>
        <v>83155484.400000006</v>
      </c>
      <c r="EF414" s="726"/>
      <c r="EJ414" s="826"/>
      <c r="EK414" s="826"/>
      <c r="EL414" s="826"/>
      <c r="EM414" s="826"/>
      <c r="EN414" s="826"/>
      <c r="EQ414" s="706" t="s">
        <v>160</v>
      </c>
      <c r="ER414" s="707"/>
      <c r="ES414" s="707"/>
      <c r="ET414" s="708"/>
      <c r="EU414" s="1324">
        <v>0.12130000000000001</v>
      </c>
      <c r="EV414" s="725">
        <f>EU414*EV413</f>
        <v>103999688.4216</v>
      </c>
      <c r="EW414" s="726"/>
      <c r="FA414" s="826"/>
      <c r="FB414" s="826"/>
      <c r="FC414" s="826"/>
      <c r="FD414" s="826"/>
      <c r="FE414" s="826"/>
      <c r="FH414" s="706" t="s">
        <v>160</v>
      </c>
      <c r="FI414" s="707"/>
      <c r="FJ414" s="707"/>
      <c r="FK414" s="708"/>
      <c r="FL414" s="1324"/>
      <c r="FM414" s="725">
        <f>FL414*FM413</f>
        <v>0</v>
      </c>
      <c r="FN414" s="726"/>
      <c r="FR414" s="826"/>
      <c r="FS414" s="826"/>
      <c r="FT414" s="826"/>
      <c r="FU414" s="826"/>
      <c r="FV414" s="826"/>
      <c r="FY414" s="706" t="s">
        <v>160</v>
      </c>
      <c r="FZ414" s="707"/>
      <c r="GA414" s="707"/>
      <c r="GB414" s="708"/>
      <c r="GC414" s="1324">
        <v>0.12</v>
      </c>
      <c r="GD414" s="725">
        <f>GC414*GD413</f>
        <v>103268235.72</v>
      </c>
      <c r="GE414" s="726"/>
      <c r="GI414" s="826"/>
      <c r="GJ414" s="826"/>
      <c r="GK414" s="826"/>
      <c r="GL414" s="826"/>
      <c r="GM414" s="826"/>
      <c r="GP414" s="706" t="s">
        <v>160</v>
      </c>
      <c r="GQ414" s="707"/>
      <c r="GR414" s="707"/>
      <c r="GS414" s="708"/>
      <c r="GT414" s="1324">
        <v>0.108</v>
      </c>
      <c r="GU414" s="725">
        <f>GT414*GU413</f>
        <v>92682296.387999997</v>
      </c>
      <c r="GV414" s="726"/>
      <c r="GZ414" s="826"/>
      <c r="HA414" s="826"/>
      <c r="HB414" s="826"/>
      <c r="HC414" s="826"/>
      <c r="HD414" s="826"/>
      <c r="HG414" s="706" t="s">
        <v>160</v>
      </c>
      <c r="HH414" s="707"/>
      <c r="HI414" s="707"/>
      <c r="HJ414" s="708"/>
      <c r="HK414" s="1324">
        <v>0.12</v>
      </c>
      <c r="HL414" s="725">
        <f>HK414*HL413</f>
        <v>102938520.11999999</v>
      </c>
      <c r="HM414" s="726"/>
      <c r="HQ414" s="826"/>
      <c r="HR414" s="826"/>
      <c r="HS414" s="826"/>
      <c r="HT414" s="826"/>
      <c r="HU414" s="826"/>
      <c r="HX414" s="706" t="s">
        <v>160</v>
      </c>
      <c r="HY414" s="707"/>
      <c r="HZ414" s="707"/>
      <c r="IA414" s="708"/>
      <c r="IB414" s="1324">
        <v>0.08</v>
      </c>
      <c r="IC414" s="725">
        <f>IB414*IC413</f>
        <v>69814294.799999997</v>
      </c>
      <c r="ID414" s="726"/>
      <c r="IH414" s="826"/>
      <c r="II414" s="826"/>
      <c r="IJ414" s="826"/>
      <c r="IK414" s="826"/>
      <c r="IL414" s="826"/>
      <c r="IO414" s="706" t="s">
        <v>160</v>
      </c>
      <c r="IP414" s="707"/>
      <c r="IQ414" s="707"/>
      <c r="IR414" s="708"/>
      <c r="IS414" s="1324">
        <v>0.126</v>
      </c>
      <c r="IT414" s="725">
        <f>IS414*IT413</f>
        <v>107559885.132</v>
      </c>
      <c r="IU414" s="726"/>
      <c r="IY414" s="826"/>
      <c r="IZ414" s="826"/>
      <c r="JA414" s="826"/>
      <c r="JB414" s="826"/>
      <c r="JC414" s="826"/>
      <c r="JF414" s="706" t="s">
        <v>160</v>
      </c>
      <c r="JG414" s="707"/>
      <c r="JH414" s="707"/>
      <c r="JI414" s="708"/>
      <c r="JJ414" s="1324">
        <v>0.1046</v>
      </c>
      <c r="JK414" s="725">
        <f>JJ414*JK413</f>
        <v>87958167.195999995</v>
      </c>
      <c r="JL414" s="726"/>
      <c r="JP414" s="826"/>
      <c r="JQ414" s="826"/>
      <c r="JR414" s="826"/>
      <c r="JS414" s="826"/>
      <c r="JT414" s="826"/>
      <c r="JW414" s="706" t="s">
        <v>160</v>
      </c>
      <c r="JX414" s="707"/>
      <c r="JY414" s="707"/>
      <c r="JZ414" s="708"/>
      <c r="KA414" s="1324">
        <v>0.13</v>
      </c>
      <c r="KB414" s="725">
        <f>KA414*KB413</f>
        <v>110623814.86</v>
      </c>
      <c r="KC414" s="726"/>
      <c r="KG414" s="826"/>
      <c r="KH414" s="826"/>
      <c r="KI414" s="826"/>
      <c r="KJ414" s="826"/>
      <c r="KK414" s="826"/>
      <c r="KN414" s="706" t="s">
        <v>160</v>
      </c>
      <c r="KO414" s="707"/>
      <c r="KP414" s="707"/>
      <c r="KQ414" s="708"/>
      <c r="KR414" s="1324">
        <v>0.13500000000000001</v>
      </c>
      <c r="KS414" s="725">
        <f>KR414*KS413</f>
        <v>116060818.545</v>
      </c>
      <c r="KT414" s="726"/>
      <c r="KX414" s="826"/>
      <c r="KY414" s="826"/>
      <c r="KZ414" s="826"/>
      <c r="LA414" s="826"/>
      <c r="LB414" s="826"/>
      <c r="LE414" s="706" t="s">
        <v>160</v>
      </c>
      <c r="LF414" s="707"/>
      <c r="LG414" s="707"/>
      <c r="LH414" s="708"/>
      <c r="LI414" s="1324">
        <v>0.09</v>
      </c>
      <c r="LJ414" s="725">
        <f>LI414*LJ413</f>
        <v>77327106.659999996</v>
      </c>
      <c r="LK414" s="726"/>
      <c r="LO414" s="826"/>
      <c r="LP414" s="826"/>
      <c r="LQ414" s="826"/>
      <c r="LR414" s="826"/>
      <c r="LS414" s="826"/>
      <c r="LV414" s="706" t="s">
        <v>160</v>
      </c>
      <c r="LW414" s="707"/>
      <c r="LX414" s="707"/>
      <c r="LY414" s="708"/>
      <c r="LZ414" s="1324">
        <v>0.1</v>
      </c>
      <c r="MA414" s="725">
        <f>LZ414*MA413</f>
        <v>85772660.700000003</v>
      </c>
      <c r="MB414" s="726"/>
      <c r="MF414" s="826"/>
      <c r="MG414" s="826"/>
      <c r="MH414" s="826"/>
      <c r="MI414" s="826"/>
      <c r="MJ414" s="826"/>
      <c r="MM414" s="706" t="s">
        <v>160</v>
      </c>
      <c r="MN414" s="707"/>
      <c r="MO414" s="707"/>
      <c r="MP414" s="708"/>
      <c r="MQ414" s="1324">
        <v>0.13</v>
      </c>
      <c r="MR414" s="725">
        <f>MQ414*MR413</f>
        <v>112025699.5</v>
      </c>
      <c r="MS414" s="726"/>
      <c r="MW414" s="826"/>
      <c r="MX414" s="826"/>
      <c r="MY414" s="826"/>
      <c r="MZ414" s="826"/>
      <c r="NA414" s="826"/>
      <c r="ND414" s="706" t="s">
        <v>160</v>
      </c>
      <c r="NE414" s="707"/>
      <c r="NF414" s="707"/>
      <c r="NG414" s="708"/>
      <c r="NH414" s="1324">
        <v>0.14000000000000001</v>
      </c>
      <c r="NI414" s="725">
        <f>NH414*NI413</f>
        <v>119485305.94000001</v>
      </c>
      <c r="NJ414" s="726"/>
      <c r="NN414" s="826"/>
      <c r="NO414" s="826"/>
      <c r="NP414" s="826"/>
      <c r="NQ414" s="826"/>
      <c r="NR414" s="826"/>
      <c r="NU414" s="706" t="s">
        <v>160</v>
      </c>
      <c r="NV414" s="707"/>
      <c r="NW414" s="707"/>
      <c r="NX414" s="708"/>
      <c r="NY414" s="1324">
        <v>0.14000000000000001</v>
      </c>
      <c r="NZ414" s="725">
        <f>NY414*NZ413</f>
        <v>120696771.58000001</v>
      </c>
      <c r="OA414" s="726"/>
      <c r="OE414" s="826"/>
      <c r="OF414" s="826"/>
      <c r="OG414" s="826"/>
      <c r="OH414" s="826"/>
      <c r="OI414" s="826"/>
      <c r="OL414" s="706" t="s">
        <v>160</v>
      </c>
      <c r="OM414" s="707"/>
      <c r="ON414" s="707"/>
      <c r="OO414" s="708"/>
      <c r="OP414" s="1324">
        <v>0.2</v>
      </c>
      <c r="OQ414" s="725">
        <f>OP414*OQ413</f>
        <v>161674018.40000001</v>
      </c>
      <c r="OR414" s="726"/>
      <c r="OV414" s="826"/>
      <c r="OW414" s="826"/>
      <c r="OX414" s="826"/>
      <c r="OY414" s="826"/>
      <c r="OZ414" s="826"/>
      <c r="PC414" s="706" t="s">
        <v>160</v>
      </c>
      <c r="PD414" s="707"/>
      <c r="PE414" s="707"/>
      <c r="PF414" s="708"/>
      <c r="PG414" s="1324">
        <v>0.12</v>
      </c>
      <c r="PH414" s="725">
        <f>PG414*PH413</f>
        <v>106788309.83999999</v>
      </c>
      <c r="PI414" s="726"/>
      <c r="PM414" s="826"/>
      <c r="PN414" s="826"/>
      <c r="PO414" s="826"/>
      <c r="PP414" s="826"/>
      <c r="PQ414" s="826"/>
      <c r="PT414" s="706" t="s">
        <v>160</v>
      </c>
      <c r="PU414" s="707"/>
      <c r="PV414" s="707"/>
      <c r="PW414" s="708"/>
      <c r="PX414" s="1324">
        <v>0.1147</v>
      </c>
      <c r="PY414" s="725">
        <v>98074422</v>
      </c>
      <c r="PZ414" s="726"/>
      <c r="QD414" s="826"/>
      <c r="QE414" s="826"/>
      <c r="QF414" s="826"/>
      <c r="QG414" s="826"/>
      <c r="QH414" s="826"/>
      <c r="QK414" s="706" t="s">
        <v>160</v>
      </c>
      <c r="QL414" s="707"/>
      <c r="QM414" s="707"/>
      <c r="QN414" s="708"/>
      <c r="QO414" s="1324">
        <v>0.1</v>
      </c>
      <c r="QP414" s="725">
        <f>QO414*QP413</f>
        <v>86348604.900000006</v>
      </c>
      <c r="QQ414" s="726"/>
      <c r="QU414" s="826"/>
      <c r="QV414" s="826"/>
      <c r="QW414" s="826"/>
      <c r="QX414" s="826"/>
      <c r="QY414" s="826"/>
      <c r="RB414" s="758"/>
      <c r="RC414" s="759"/>
      <c r="RD414" s="759"/>
      <c r="RE414" s="760"/>
      <c r="RF414" s="482"/>
      <c r="RG414" s="483"/>
      <c r="RH414" s="484"/>
      <c r="RI414" s="827"/>
      <c r="RJ414" s="827"/>
      <c r="RK414" s="827"/>
      <c r="RS414" s="758"/>
      <c r="RT414" s="759"/>
      <c r="RU414" s="759"/>
      <c r="RV414" s="760"/>
      <c r="RW414" s="482"/>
      <c r="RX414" s="483"/>
      <c r="RY414" s="484"/>
      <c r="RZ414" s="827"/>
      <c r="SA414" s="827"/>
      <c r="SB414" s="827"/>
      <c r="SJ414" s="758"/>
      <c r="SK414" s="759"/>
      <c r="SL414" s="759"/>
      <c r="SM414" s="760"/>
      <c r="SN414" s="482"/>
      <c r="SO414" s="483"/>
      <c r="SP414" s="484"/>
      <c r="SQ414" s="827"/>
      <c r="SR414" s="827"/>
      <c r="SS414" s="827"/>
    </row>
    <row r="415" spans="2:518" ht="57" customHeight="1">
      <c r="B415" s="727" t="s">
        <v>161</v>
      </c>
      <c r="C415" s="723"/>
      <c r="D415" s="723"/>
      <c r="E415" s="724"/>
      <c r="F415" s="485"/>
      <c r="G415" s="713">
        <f>F415*G413</f>
        <v>0</v>
      </c>
      <c r="H415" s="714"/>
      <c r="I415" s="1326"/>
      <c r="J415" s="871"/>
      <c r="K415" s="727" t="s">
        <v>161</v>
      </c>
      <c r="L415" s="723"/>
      <c r="M415" s="723"/>
      <c r="N415" s="724"/>
      <c r="O415" s="1327">
        <v>4.2000000000000003E-2</v>
      </c>
      <c r="P415" s="725">
        <f>O415*P413</f>
        <v>36158111.850000001</v>
      </c>
      <c r="Q415" s="726"/>
      <c r="U415" s="826"/>
      <c r="V415" s="826"/>
      <c r="W415" s="826"/>
      <c r="X415" s="1328" t="s">
        <v>95</v>
      </c>
      <c r="Y415" s="1329">
        <f>SUM(Y14:Y411)</f>
        <v>0</v>
      </c>
      <c r="AB415" s="727" t="s">
        <v>161</v>
      </c>
      <c r="AC415" s="723"/>
      <c r="AD415" s="723"/>
      <c r="AE415" s="724"/>
      <c r="AF415" s="1327">
        <v>0.05</v>
      </c>
      <c r="AG415" s="725">
        <f>AF415*AG413</f>
        <v>42973430.400000006</v>
      </c>
      <c r="AH415" s="726"/>
      <c r="AL415" s="826"/>
      <c r="AM415" s="826"/>
      <c r="AN415" s="826"/>
      <c r="AO415" s="1328" t="s">
        <v>95</v>
      </c>
      <c r="AP415" s="1329">
        <f>SUM(AP14:AP411)</f>
        <v>0</v>
      </c>
      <c r="AS415" s="727" t="s">
        <v>161</v>
      </c>
      <c r="AT415" s="723"/>
      <c r="AU415" s="723"/>
      <c r="AV415" s="724"/>
      <c r="AW415" s="1330">
        <v>0.05</v>
      </c>
      <c r="AX415" s="725">
        <f>AW415*AX413</f>
        <v>42793030</v>
      </c>
      <c r="AY415" s="726"/>
      <c r="BC415" s="826"/>
      <c r="BD415" s="826"/>
      <c r="BE415" s="826"/>
      <c r="BF415" s="1328" t="s">
        <v>95</v>
      </c>
      <c r="BG415" s="1329">
        <f>SUM(BG14:BG411)</f>
        <v>0</v>
      </c>
      <c r="BJ415" s="727" t="s">
        <v>161</v>
      </c>
      <c r="BK415" s="723"/>
      <c r="BL415" s="723"/>
      <c r="BM415" s="724"/>
      <c r="BN415" s="1327">
        <v>0.05</v>
      </c>
      <c r="BO415" s="725">
        <f>BN415*BO413</f>
        <v>43638765.700000003</v>
      </c>
      <c r="BP415" s="726"/>
      <c r="BT415" s="826"/>
      <c r="BU415" s="826"/>
      <c r="BV415" s="826"/>
      <c r="BW415" s="1328" t="s">
        <v>95</v>
      </c>
      <c r="BX415" s="1329">
        <f>SUM(BX14:BX411)</f>
        <v>0</v>
      </c>
      <c r="CA415" s="727" t="s">
        <v>161</v>
      </c>
      <c r="CB415" s="723"/>
      <c r="CC415" s="723"/>
      <c r="CD415" s="724"/>
      <c r="CE415" s="1327">
        <v>0.05</v>
      </c>
      <c r="CF415" s="725">
        <f>CE415*CF413</f>
        <v>42611664.400000006</v>
      </c>
      <c r="CG415" s="726"/>
      <c r="CK415" s="826"/>
      <c r="CL415" s="826"/>
      <c r="CM415" s="826"/>
      <c r="CN415" s="1328" t="s">
        <v>95</v>
      </c>
      <c r="CO415" s="1329">
        <f>SUM(CO14:CO411)</f>
        <v>0</v>
      </c>
      <c r="CR415" s="727" t="s">
        <v>161</v>
      </c>
      <c r="CS415" s="723"/>
      <c r="CT415" s="723"/>
      <c r="CU415" s="724"/>
      <c r="CV415" s="1327">
        <v>0.03</v>
      </c>
      <c r="CW415" s="725">
        <f>CV415*CW413</f>
        <v>25870253.52</v>
      </c>
      <c r="CX415" s="726"/>
      <c r="DB415" s="826"/>
      <c r="DC415" s="826"/>
      <c r="DD415" s="826"/>
      <c r="DE415" s="1328" t="s">
        <v>95</v>
      </c>
      <c r="DF415" s="1329">
        <f>SUM(DF14:DF411)</f>
        <v>0</v>
      </c>
      <c r="DI415" s="727" t="s">
        <v>161</v>
      </c>
      <c r="DJ415" s="723"/>
      <c r="DK415" s="723"/>
      <c r="DL415" s="724"/>
      <c r="DM415" s="1327">
        <v>0.04</v>
      </c>
      <c r="DN415" s="725">
        <f>DM415*DN413</f>
        <v>34417177.160000004</v>
      </c>
      <c r="DO415" s="726"/>
      <c r="DS415" s="826"/>
      <c r="DT415" s="826"/>
      <c r="DU415" s="826"/>
      <c r="DV415" s="1328" t="s">
        <v>95</v>
      </c>
      <c r="DW415" s="1329">
        <f>SUM(DW14:DW411)</f>
        <v>0</v>
      </c>
      <c r="DZ415" s="727" t="s">
        <v>161</v>
      </c>
      <c r="EA415" s="723"/>
      <c r="EB415" s="723"/>
      <c r="EC415" s="724"/>
      <c r="ED415" s="1327">
        <v>0.04</v>
      </c>
      <c r="EE415" s="725">
        <f>ED415*EE413</f>
        <v>33262193.760000002</v>
      </c>
      <c r="EF415" s="726"/>
      <c r="EJ415" s="826"/>
      <c r="EK415" s="826"/>
      <c r="EL415" s="826"/>
      <c r="EM415" s="1328" t="s">
        <v>95</v>
      </c>
      <c r="EN415" s="1329">
        <f>SUM(EN14:EN411)</f>
        <v>0</v>
      </c>
      <c r="EQ415" s="727" t="s">
        <v>161</v>
      </c>
      <c r="ER415" s="723"/>
      <c r="ES415" s="723"/>
      <c r="ET415" s="724"/>
      <c r="EU415" s="1327">
        <v>0.01</v>
      </c>
      <c r="EV415" s="725">
        <f>EU415*EV413</f>
        <v>8573758.3200000003</v>
      </c>
      <c r="EW415" s="726"/>
      <c r="FA415" s="826"/>
      <c r="FB415" s="826"/>
      <c r="FC415" s="826"/>
      <c r="FD415" s="1328" t="s">
        <v>95</v>
      </c>
      <c r="FE415" s="1329">
        <f>SUM(FE14:FE411)</f>
        <v>0</v>
      </c>
      <c r="FH415" s="727" t="s">
        <v>161</v>
      </c>
      <c r="FI415" s="723"/>
      <c r="FJ415" s="723"/>
      <c r="FK415" s="724"/>
      <c r="FL415" s="1327"/>
      <c r="FM415" s="725">
        <f>FL415*FM413</f>
        <v>0</v>
      </c>
      <c r="FN415" s="726"/>
      <c r="FR415" s="826"/>
      <c r="FS415" s="826"/>
      <c r="FT415" s="826"/>
      <c r="FU415" s="1328" t="s">
        <v>95</v>
      </c>
      <c r="FV415" s="1329">
        <f>SUM(FV14:FV411)</f>
        <v>0</v>
      </c>
      <c r="FY415" s="727" t="s">
        <v>161</v>
      </c>
      <c r="FZ415" s="723"/>
      <c r="GA415" s="723"/>
      <c r="GB415" s="724"/>
      <c r="GC415" s="1327">
        <v>4.5999999999999999E-2</v>
      </c>
      <c r="GD415" s="725">
        <f>GC415*GD413</f>
        <v>39586157.026000001</v>
      </c>
      <c r="GE415" s="726"/>
      <c r="GI415" s="826"/>
      <c r="GJ415" s="826"/>
      <c r="GK415" s="826"/>
      <c r="GL415" s="1328" t="s">
        <v>95</v>
      </c>
      <c r="GM415" s="1329">
        <f>SUM(GM14:GM411)</f>
        <v>0</v>
      </c>
      <c r="GP415" s="727" t="s">
        <v>161</v>
      </c>
      <c r="GQ415" s="723"/>
      <c r="GR415" s="723"/>
      <c r="GS415" s="724"/>
      <c r="GT415" s="1327">
        <v>0.01</v>
      </c>
      <c r="GU415" s="725">
        <f>GT415*GU413</f>
        <v>8581694.1099999994</v>
      </c>
      <c r="GV415" s="726"/>
      <c r="GZ415" s="826"/>
      <c r="HA415" s="826"/>
      <c r="HB415" s="826"/>
      <c r="HC415" s="1328" t="s">
        <v>95</v>
      </c>
      <c r="HD415" s="1329">
        <f>SUM(HD14:HD411)</f>
        <v>0</v>
      </c>
      <c r="HG415" s="727" t="s">
        <v>161</v>
      </c>
      <c r="HH415" s="723"/>
      <c r="HI415" s="723"/>
      <c r="HJ415" s="724"/>
      <c r="HK415" s="1327">
        <v>0.05</v>
      </c>
      <c r="HL415" s="725">
        <f>HK415*HL413</f>
        <v>42891050.050000004</v>
      </c>
      <c r="HM415" s="726"/>
      <c r="HQ415" s="826"/>
      <c r="HR415" s="826"/>
      <c r="HS415" s="826"/>
      <c r="HT415" s="1328" t="s">
        <v>95</v>
      </c>
      <c r="HU415" s="1329">
        <f>SUM(HU14:HU411)</f>
        <v>0</v>
      </c>
      <c r="HX415" s="727" t="s">
        <v>161</v>
      </c>
      <c r="HY415" s="723"/>
      <c r="HZ415" s="723"/>
      <c r="IA415" s="724"/>
      <c r="IB415" s="1327">
        <v>0.05</v>
      </c>
      <c r="IC415" s="725">
        <f>IB415*IC413</f>
        <v>43633934.25</v>
      </c>
      <c r="ID415" s="726"/>
      <c r="IH415" s="826"/>
      <c r="II415" s="826"/>
      <c r="IJ415" s="826"/>
      <c r="IK415" s="1328" t="s">
        <v>95</v>
      </c>
      <c r="IL415" s="1329">
        <f>SUM(IL14:IL411)</f>
        <v>0</v>
      </c>
      <c r="IO415" s="727" t="s">
        <v>161</v>
      </c>
      <c r="IP415" s="723"/>
      <c r="IQ415" s="723"/>
      <c r="IR415" s="724"/>
      <c r="IS415" s="1327">
        <v>0.05</v>
      </c>
      <c r="IT415" s="725">
        <f>IS415*IT413</f>
        <v>42682494.100000001</v>
      </c>
      <c r="IU415" s="726"/>
      <c r="IY415" s="826"/>
      <c r="IZ415" s="826"/>
      <c r="JA415" s="826"/>
      <c r="JB415" s="1328" t="s">
        <v>95</v>
      </c>
      <c r="JC415" s="1329">
        <f>SUM(JC14:JC411)</f>
        <v>0</v>
      </c>
      <c r="JF415" s="727" t="s">
        <v>161</v>
      </c>
      <c r="JG415" s="723"/>
      <c r="JH415" s="723"/>
      <c r="JI415" s="724"/>
      <c r="JJ415" s="1327">
        <v>0.05</v>
      </c>
      <c r="JK415" s="725">
        <f>JJ415*JK413</f>
        <v>42045013</v>
      </c>
      <c r="JL415" s="726"/>
      <c r="JP415" s="826"/>
      <c r="JQ415" s="826"/>
      <c r="JR415" s="826"/>
      <c r="JS415" s="1328" t="s">
        <v>95</v>
      </c>
      <c r="JT415" s="1329">
        <f>SUM(JT14:JT411)</f>
        <v>0</v>
      </c>
      <c r="JW415" s="727" t="s">
        <v>161</v>
      </c>
      <c r="JX415" s="723"/>
      <c r="JY415" s="723"/>
      <c r="JZ415" s="724"/>
      <c r="KA415" s="1327">
        <v>0.04</v>
      </c>
      <c r="KB415" s="725">
        <f>KA415*KB413</f>
        <v>34038096.880000003</v>
      </c>
      <c r="KC415" s="726"/>
      <c r="KG415" s="826"/>
      <c r="KH415" s="826"/>
      <c r="KI415" s="826"/>
      <c r="KJ415" s="1328" t="s">
        <v>95</v>
      </c>
      <c r="KK415" s="1329">
        <f>SUM(KK14:KK411)</f>
        <v>0</v>
      </c>
      <c r="KN415" s="727" t="s">
        <v>161</v>
      </c>
      <c r="KO415" s="723"/>
      <c r="KP415" s="723"/>
      <c r="KQ415" s="724"/>
      <c r="KR415" s="1327">
        <v>0.04</v>
      </c>
      <c r="KS415" s="725">
        <f>KR415*KS413</f>
        <v>34388390.68</v>
      </c>
      <c r="KT415" s="726"/>
      <c r="KX415" s="826"/>
      <c r="KY415" s="826"/>
      <c r="KZ415" s="826"/>
      <c r="LA415" s="1328" t="s">
        <v>95</v>
      </c>
      <c r="LB415" s="1329">
        <f>SUM(LB14:LB411)</f>
        <v>0</v>
      </c>
      <c r="LE415" s="727" t="s">
        <v>161</v>
      </c>
      <c r="LF415" s="723"/>
      <c r="LG415" s="723"/>
      <c r="LH415" s="724"/>
      <c r="LI415" s="1327">
        <v>0.03</v>
      </c>
      <c r="LJ415" s="725">
        <f>LI415*LJ413</f>
        <v>25775702.219999999</v>
      </c>
      <c r="LK415" s="726"/>
      <c r="LO415" s="826"/>
      <c r="LP415" s="826"/>
      <c r="LQ415" s="826"/>
      <c r="LR415" s="1328" t="s">
        <v>95</v>
      </c>
      <c r="LS415" s="1329">
        <f>SUM(LS14:LS411)</f>
        <v>0</v>
      </c>
      <c r="LV415" s="727" t="s">
        <v>161</v>
      </c>
      <c r="LW415" s="723"/>
      <c r="LX415" s="723"/>
      <c r="LY415" s="724"/>
      <c r="LZ415" s="1327">
        <v>0.03</v>
      </c>
      <c r="MA415" s="725">
        <f>LZ415*MA413</f>
        <v>25731798.210000001</v>
      </c>
      <c r="MB415" s="726"/>
      <c r="MF415" s="826"/>
      <c r="MG415" s="826"/>
      <c r="MH415" s="826"/>
      <c r="MI415" s="1328" t="s">
        <v>95</v>
      </c>
      <c r="MJ415" s="1329">
        <f>SUM(MJ14:MJ411)</f>
        <v>0</v>
      </c>
      <c r="MM415" s="727" t="s">
        <v>161</v>
      </c>
      <c r="MN415" s="723"/>
      <c r="MO415" s="723"/>
      <c r="MP415" s="724"/>
      <c r="MQ415" s="1327">
        <v>0.05</v>
      </c>
      <c r="MR415" s="725">
        <f>MQ415*MR413</f>
        <v>43086807.5</v>
      </c>
      <c r="MS415" s="726"/>
      <c r="MW415" s="826"/>
      <c r="MX415" s="826"/>
      <c r="MY415" s="826"/>
      <c r="MZ415" s="1328" t="s">
        <v>95</v>
      </c>
      <c r="NA415" s="1329">
        <f>SUM(NA14:NA411)</f>
        <v>0</v>
      </c>
      <c r="ND415" s="727" t="s">
        <v>161</v>
      </c>
      <c r="NE415" s="723"/>
      <c r="NF415" s="723"/>
      <c r="NG415" s="724"/>
      <c r="NH415" s="1327">
        <v>0.04</v>
      </c>
      <c r="NI415" s="725">
        <f>NH415*NI413</f>
        <v>34138658.840000004</v>
      </c>
      <c r="NJ415" s="726"/>
      <c r="NN415" s="826"/>
      <c r="NO415" s="826"/>
      <c r="NP415" s="826"/>
      <c r="NQ415" s="1328" t="s">
        <v>95</v>
      </c>
      <c r="NR415" s="1329">
        <f>SUM(NR14:NR411)</f>
        <v>0</v>
      </c>
      <c r="NU415" s="727" t="s">
        <v>161</v>
      </c>
      <c r="NV415" s="723"/>
      <c r="NW415" s="723"/>
      <c r="NX415" s="724"/>
      <c r="NY415" s="1327">
        <v>0.04</v>
      </c>
      <c r="NZ415" s="725">
        <f>NY415*NZ413</f>
        <v>34484791.880000003</v>
      </c>
      <c r="OA415" s="726"/>
      <c r="OE415" s="826"/>
      <c r="OF415" s="826"/>
      <c r="OG415" s="826"/>
      <c r="OH415" s="1328" t="s">
        <v>95</v>
      </c>
      <c r="OI415" s="1329">
        <f>SUM(OI14:OI411)</f>
        <v>0</v>
      </c>
      <c r="OL415" s="727" t="s">
        <v>161</v>
      </c>
      <c r="OM415" s="723"/>
      <c r="ON415" s="723"/>
      <c r="OO415" s="724"/>
      <c r="OP415" s="1327">
        <v>0.05</v>
      </c>
      <c r="OQ415" s="725">
        <f>OP415*OQ413</f>
        <v>40418504.600000001</v>
      </c>
      <c r="OR415" s="726"/>
      <c r="OV415" s="826"/>
      <c r="OW415" s="826"/>
      <c r="OX415" s="826"/>
      <c r="OY415" s="1328" t="s">
        <v>95</v>
      </c>
      <c r="OZ415" s="1329">
        <f>SUM(OZ14:OZ411)</f>
        <v>0</v>
      </c>
      <c r="PC415" s="727" t="s">
        <v>161</v>
      </c>
      <c r="PD415" s="723"/>
      <c r="PE415" s="723"/>
      <c r="PF415" s="724"/>
      <c r="PG415" s="1327">
        <v>0.03</v>
      </c>
      <c r="PH415" s="725">
        <f>PG415*PH413</f>
        <v>26697077.459999997</v>
      </c>
      <c r="PI415" s="726"/>
      <c r="PM415" s="826"/>
      <c r="PN415" s="826"/>
      <c r="PO415" s="826"/>
      <c r="PP415" s="1328" t="s">
        <v>95</v>
      </c>
      <c r="PQ415" s="1329">
        <f>SUM(PQ14:PQ411)</f>
        <v>0</v>
      </c>
      <c r="PT415" s="727" t="s">
        <v>161</v>
      </c>
      <c r="PU415" s="723"/>
      <c r="PV415" s="723"/>
      <c r="PW415" s="724"/>
      <c r="PX415" s="1327">
        <v>0.02</v>
      </c>
      <c r="PY415" s="725">
        <f>PX415*PY413</f>
        <v>17101032.539999999</v>
      </c>
      <c r="PZ415" s="726"/>
      <c r="QD415" s="826"/>
      <c r="QE415" s="826"/>
      <c r="QF415" s="826"/>
      <c r="QG415" s="1328" t="s">
        <v>95</v>
      </c>
      <c r="QH415" s="1329">
        <f>SUM(QH14:QH411)</f>
        <v>0</v>
      </c>
      <c r="QK415" s="727" t="s">
        <v>161</v>
      </c>
      <c r="QL415" s="723"/>
      <c r="QM415" s="723"/>
      <c r="QN415" s="724"/>
      <c r="QO415" s="1327">
        <v>0.05</v>
      </c>
      <c r="QP415" s="725">
        <f>QO415*QP413</f>
        <v>43174302.450000003</v>
      </c>
      <c r="QQ415" s="726"/>
      <c r="QU415" s="826"/>
      <c r="QV415" s="826"/>
      <c r="QW415" s="826"/>
      <c r="QX415" s="1328" t="s">
        <v>95</v>
      </c>
      <c r="QY415" s="1329">
        <f>SUM(QY14:QY411)</f>
        <v>0</v>
      </c>
      <c r="RB415" s="743"/>
      <c r="RC415" s="744"/>
      <c r="RD415" s="744"/>
      <c r="RE415" s="745"/>
      <c r="RF415" s="486"/>
      <c r="RG415" s="487"/>
      <c r="RH415" s="488"/>
      <c r="RI415" s="827"/>
      <c r="RJ415" s="827"/>
      <c r="RK415" s="827"/>
      <c r="RO415" s="1328" t="s">
        <v>95</v>
      </c>
      <c r="RP415" s="1329">
        <f>SUM(RP12:RP412)</f>
        <v>0</v>
      </c>
      <c r="RS415" s="743"/>
      <c r="RT415" s="744"/>
      <c r="RU415" s="744"/>
      <c r="RV415" s="745"/>
      <c r="RW415" s="486"/>
      <c r="RX415" s="487"/>
      <c r="RY415" s="488"/>
      <c r="RZ415" s="827"/>
      <c r="SA415" s="827"/>
      <c r="SB415" s="827"/>
      <c r="SF415" s="1328" t="s">
        <v>95</v>
      </c>
      <c r="SG415" s="1329">
        <f>SUM(SG12:SG412)</f>
        <v>0</v>
      </c>
      <c r="SJ415" s="743"/>
      <c r="SK415" s="744"/>
      <c r="SL415" s="744"/>
      <c r="SM415" s="745"/>
      <c r="SN415" s="486"/>
      <c r="SO415" s="487"/>
      <c r="SP415" s="488"/>
      <c r="SQ415" s="827"/>
      <c r="SR415" s="827"/>
      <c r="SS415" s="827"/>
      <c r="SW415" s="1328" t="s">
        <v>95</v>
      </c>
      <c r="SX415" s="1329">
        <f>SUM(SX12:SX412)</f>
        <v>0</v>
      </c>
    </row>
    <row r="416" spans="2:518" ht="33" customHeight="1" thickBot="1">
      <c r="B416" s="722" t="s">
        <v>162</v>
      </c>
      <c r="C416" s="723"/>
      <c r="D416" s="723"/>
      <c r="E416" s="724"/>
      <c r="F416" s="489">
        <v>0.19</v>
      </c>
      <c r="G416" s="715">
        <f>F416*G415</f>
        <v>0</v>
      </c>
      <c r="H416" s="716"/>
      <c r="K416" s="722" t="s">
        <v>162</v>
      </c>
      <c r="L416" s="723"/>
      <c r="M416" s="723"/>
      <c r="N416" s="724"/>
      <c r="O416" s="489">
        <v>0.19</v>
      </c>
      <c r="P416" s="711">
        <f>O416*P415</f>
        <v>6870041.2515000002</v>
      </c>
      <c r="Q416" s="712"/>
      <c r="U416" s="826"/>
      <c r="V416" s="826"/>
      <c r="W416" s="826"/>
      <c r="X416" s="1331" t="s">
        <v>96</v>
      </c>
      <c r="Y416" s="1332">
        <f>IFERROR((Y415/P413),0)</f>
        <v>0</v>
      </c>
      <c r="AB416" s="722" t="s">
        <v>162</v>
      </c>
      <c r="AC416" s="723"/>
      <c r="AD416" s="723"/>
      <c r="AE416" s="724"/>
      <c r="AF416" s="489">
        <v>0.19</v>
      </c>
      <c r="AG416" s="711">
        <f>AF416*AG415</f>
        <v>8164951.7760000015</v>
      </c>
      <c r="AH416" s="712"/>
      <c r="AL416" s="826"/>
      <c r="AM416" s="826"/>
      <c r="AN416" s="826"/>
      <c r="AO416" s="1331" t="s">
        <v>96</v>
      </c>
      <c r="AP416" s="1332">
        <f>IFERROR((AP415/AG413),0)</f>
        <v>0</v>
      </c>
      <c r="AS416" s="722" t="s">
        <v>162</v>
      </c>
      <c r="AT416" s="723"/>
      <c r="AU416" s="723"/>
      <c r="AV416" s="724"/>
      <c r="AW416" s="489">
        <v>0.19</v>
      </c>
      <c r="AX416" s="711">
        <f>AW416*AX415</f>
        <v>8130675.7000000002</v>
      </c>
      <c r="AY416" s="712"/>
      <c r="BC416" s="826"/>
      <c r="BD416" s="826"/>
      <c r="BE416" s="826"/>
      <c r="BF416" s="1331" t="s">
        <v>96</v>
      </c>
      <c r="BG416" s="1332">
        <f>IFERROR((BG415/AX413),0)</f>
        <v>0</v>
      </c>
      <c r="BJ416" s="722" t="s">
        <v>162</v>
      </c>
      <c r="BK416" s="723"/>
      <c r="BL416" s="723"/>
      <c r="BM416" s="724"/>
      <c r="BN416" s="489">
        <v>0.19</v>
      </c>
      <c r="BO416" s="711">
        <f>BN416*BO415</f>
        <v>8291365.4830000009</v>
      </c>
      <c r="BP416" s="712"/>
      <c r="BT416" s="826"/>
      <c r="BU416" s="826"/>
      <c r="BV416" s="826"/>
      <c r="BW416" s="1331" t="s">
        <v>96</v>
      </c>
      <c r="BX416" s="1332">
        <f>IFERROR((BX415/BO413),0)</f>
        <v>0</v>
      </c>
      <c r="CA416" s="722" t="s">
        <v>162</v>
      </c>
      <c r="CB416" s="723"/>
      <c r="CC416" s="723"/>
      <c r="CD416" s="724"/>
      <c r="CE416" s="489">
        <v>0.19</v>
      </c>
      <c r="CF416" s="711">
        <f>CE416*CF415</f>
        <v>8096216.2360000014</v>
      </c>
      <c r="CG416" s="712"/>
      <c r="CK416" s="826"/>
      <c r="CL416" s="826"/>
      <c r="CM416" s="826"/>
      <c r="CN416" s="1331" t="s">
        <v>96</v>
      </c>
      <c r="CO416" s="1332">
        <f>IFERROR((CO415/CF413),0)</f>
        <v>0</v>
      </c>
      <c r="CR416" s="722" t="s">
        <v>162</v>
      </c>
      <c r="CS416" s="723"/>
      <c r="CT416" s="723"/>
      <c r="CU416" s="724"/>
      <c r="CV416" s="489">
        <v>0.19</v>
      </c>
      <c r="CW416" s="711">
        <f>CV416*CW415</f>
        <v>4915348.1688000001</v>
      </c>
      <c r="CX416" s="712"/>
      <c r="DB416" s="826"/>
      <c r="DC416" s="826"/>
      <c r="DD416" s="826"/>
      <c r="DE416" s="1331" t="s">
        <v>96</v>
      </c>
      <c r="DF416" s="1332">
        <f>IFERROR((DF415/CW413),0)</f>
        <v>0</v>
      </c>
      <c r="DI416" s="722" t="s">
        <v>162</v>
      </c>
      <c r="DJ416" s="723"/>
      <c r="DK416" s="723"/>
      <c r="DL416" s="724"/>
      <c r="DM416" s="489">
        <v>0.19</v>
      </c>
      <c r="DN416" s="711">
        <f>DM416*DN415</f>
        <v>6539263.6604000004</v>
      </c>
      <c r="DO416" s="712"/>
      <c r="DS416" s="826"/>
      <c r="DT416" s="826"/>
      <c r="DU416" s="826"/>
      <c r="DV416" s="1331" t="s">
        <v>96</v>
      </c>
      <c r="DW416" s="1332">
        <f>IFERROR((DW415/DN413),0)</f>
        <v>0</v>
      </c>
      <c r="DZ416" s="722" t="s">
        <v>162</v>
      </c>
      <c r="EA416" s="723"/>
      <c r="EB416" s="723"/>
      <c r="EC416" s="724"/>
      <c r="ED416" s="489">
        <v>0.19</v>
      </c>
      <c r="EE416" s="711">
        <f>ED416*EE415</f>
        <v>6319816.8144000005</v>
      </c>
      <c r="EF416" s="712"/>
      <c r="EJ416" s="826"/>
      <c r="EK416" s="826"/>
      <c r="EL416" s="826"/>
      <c r="EM416" s="1331" t="s">
        <v>96</v>
      </c>
      <c r="EN416" s="1332">
        <f>IFERROR((EN415/EE413),0)</f>
        <v>0</v>
      </c>
      <c r="EQ416" s="722" t="s">
        <v>162</v>
      </c>
      <c r="ER416" s="723"/>
      <c r="ES416" s="723"/>
      <c r="ET416" s="724"/>
      <c r="EU416" s="489">
        <v>0.19</v>
      </c>
      <c r="EV416" s="711">
        <f>EU416*EV415</f>
        <v>1629014.0808000001</v>
      </c>
      <c r="EW416" s="712"/>
      <c r="FA416" s="826"/>
      <c r="FB416" s="826"/>
      <c r="FC416" s="826"/>
      <c r="FD416" s="1331" t="s">
        <v>96</v>
      </c>
      <c r="FE416" s="1332">
        <f>IFERROR((FE415/EV413),0)</f>
        <v>0</v>
      </c>
      <c r="FH416" s="722" t="s">
        <v>162</v>
      </c>
      <c r="FI416" s="723"/>
      <c r="FJ416" s="723"/>
      <c r="FK416" s="724"/>
      <c r="FL416" s="489"/>
      <c r="FM416" s="711">
        <f>FL416*FM415</f>
        <v>0</v>
      </c>
      <c r="FN416" s="712"/>
      <c r="FR416" s="826"/>
      <c r="FS416" s="826"/>
      <c r="FT416" s="826"/>
      <c r="FU416" s="1331" t="s">
        <v>96</v>
      </c>
      <c r="FV416" s="1332">
        <f>IFERROR((FV415/FM413),0)</f>
        <v>0</v>
      </c>
      <c r="FY416" s="722" t="s">
        <v>162</v>
      </c>
      <c r="FZ416" s="723"/>
      <c r="GA416" s="723"/>
      <c r="GB416" s="724"/>
      <c r="GC416" s="489">
        <v>0.19</v>
      </c>
      <c r="GD416" s="711">
        <f>GC416*GD415</f>
        <v>7521369.8349400004</v>
      </c>
      <c r="GE416" s="712"/>
      <c r="GI416" s="826"/>
      <c r="GJ416" s="826"/>
      <c r="GK416" s="826"/>
      <c r="GL416" s="1331" t="s">
        <v>96</v>
      </c>
      <c r="GM416" s="1332">
        <f>IFERROR((GM415/GD413),0)</f>
        <v>0</v>
      </c>
      <c r="GP416" s="722" t="s">
        <v>162</v>
      </c>
      <c r="GQ416" s="723"/>
      <c r="GR416" s="723"/>
      <c r="GS416" s="724"/>
      <c r="GT416" s="489">
        <v>0.19</v>
      </c>
      <c r="GU416" s="711">
        <f>GT416*GU415</f>
        <v>1630521.8809</v>
      </c>
      <c r="GV416" s="712"/>
      <c r="GZ416" s="826"/>
      <c r="HA416" s="826"/>
      <c r="HB416" s="826"/>
      <c r="HC416" s="1331" t="s">
        <v>96</v>
      </c>
      <c r="HD416" s="1332">
        <f>IFERROR((HD415/GU413),0)</f>
        <v>0</v>
      </c>
      <c r="HG416" s="722" t="s">
        <v>162</v>
      </c>
      <c r="HH416" s="723"/>
      <c r="HI416" s="723"/>
      <c r="HJ416" s="724"/>
      <c r="HK416" s="489">
        <v>0.19</v>
      </c>
      <c r="HL416" s="711">
        <f>HK416*HL415</f>
        <v>8149299.5095000006</v>
      </c>
      <c r="HM416" s="712"/>
      <c r="HQ416" s="826"/>
      <c r="HR416" s="826"/>
      <c r="HS416" s="826"/>
      <c r="HT416" s="1331" t="s">
        <v>96</v>
      </c>
      <c r="HU416" s="1332">
        <f>IFERROR((HU415/HL413),0)</f>
        <v>0</v>
      </c>
      <c r="HX416" s="722" t="s">
        <v>162</v>
      </c>
      <c r="HY416" s="723"/>
      <c r="HZ416" s="723"/>
      <c r="IA416" s="724"/>
      <c r="IB416" s="489">
        <v>0.19</v>
      </c>
      <c r="IC416" s="711">
        <f>IB416*IC415</f>
        <v>8290447.5075000003</v>
      </c>
      <c r="ID416" s="712"/>
      <c r="IH416" s="826"/>
      <c r="II416" s="826"/>
      <c r="IJ416" s="826"/>
      <c r="IK416" s="1331" t="s">
        <v>96</v>
      </c>
      <c r="IL416" s="1332">
        <f>IFERROR((IL415/IC413),0)</f>
        <v>0</v>
      </c>
      <c r="IO416" s="722" t="s">
        <v>162</v>
      </c>
      <c r="IP416" s="723"/>
      <c r="IQ416" s="723"/>
      <c r="IR416" s="724"/>
      <c r="IS416" s="489">
        <v>0.19</v>
      </c>
      <c r="IT416" s="711">
        <f>IS416*IT415</f>
        <v>8109673.8790000007</v>
      </c>
      <c r="IU416" s="712"/>
      <c r="IY416" s="826"/>
      <c r="IZ416" s="826"/>
      <c r="JA416" s="826"/>
      <c r="JB416" s="1331" t="s">
        <v>96</v>
      </c>
      <c r="JC416" s="1332">
        <f>IFERROR((JC415/IT413),0)</f>
        <v>0</v>
      </c>
      <c r="JF416" s="722" t="s">
        <v>162</v>
      </c>
      <c r="JG416" s="723"/>
      <c r="JH416" s="723"/>
      <c r="JI416" s="724"/>
      <c r="JJ416" s="489">
        <v>0.19</v>
      </c>
      <c r="JK416" s="711">
        <f>JJ416*JK415</f>
        <v>7988552.4699999997</v>
      </c>
      <c r="JL416" s="712"/>
      <c r="JP416" s="826"/>
      <c r="JQ416" s="826"/>
      <c r="JR416" s="826"/>
      <c r="JS416" s="1331" t="s">
        <v>96</v>
      </c>
      <c r="JT416" s="1332">
        <f>IFERROR((JT415/JK413),0)</f>
        <v>0</v>
      </c>
      <c r="JW416" s="722" t="s">
        <v>162</v>
      </c>
      <c r="JX416" s="723"/>
      <c r="JY416" s="723"/>
      <c r="JZ416" s="724"/>
      <c r="KA416" s="489">
        <v>0.19</v>
      </c>
      <c r="KB416" s="711">
        <f>KA416*KB415</f>
        <v>6467238.4072000002</v>
      </c>
      <c r="KC416" s="712"/>
      <c r="KG416" s="826"/>
      <c r="KH416" s="826"/>
      <c r="KI416" s="826"/>
      <c r="KJ416" s="1331" t="s">
        <v>96</v>
      </c>
      <c r="KK416" s="1332">
        <f>IFERROR((KK415/KB413),0)</f>
        <v>0</v>
      </c>
      <c r="KN416" s="722" t="s">
        <v>162</v>
      </c>
      <c r="KO416" s="723"/>
      <c r="KP416" s="723"/>
      <c r="KQ416" s="724"/>
      <c r="KR416" s="489">
        <v>0.19</v>
      </c>
      <c r="KS416" s="711">
        <f>KR416*KS415</f>
        <v>6533794.2291999999</v>
      </c>
      <c r="KT416" s="712"/>
      <c r="KX416" s="826"/>
      <c r="KY416" s="826"/>
      <c r="KZ416" s="826"/>
      <c r="LA416" s="1331" t="s">
        <v>96</v>
      </c>
      <c r="LB416" s="1332">
        <f>IFERROR((LB415/KS413),0)</f>
        <v>0</v>
      </c>
      <c r="LE416" s="722" t="s">
        <v>162</v>
      </c>
      <c r="LF416" s="723"/>
      <c r="LG416" s="723"/>
      <c r="LH416" s="724"/>
      <c r="LI416" s="489">
        <v>0.19</v>
      </c>
      <c r="LJ416" s="711">
        <f>LI416*LJ415</f>
        <v>4897383.4217999997</v>
      </c>
      <c r="LK416" s="712"/>
      <c r="LO416" s="826"/>
      <c r="LP416" s="826"/>
      <c r="LQ416" s="826"/>
      <c r="LR416" s="1331" t="s">
        <v>96</v>
      </c>
      <c r="LS416" s="1332">
        <f>IFERROR((LS415/LJ413),0)</f>
        <v>0</v>
      </c>
      <c r="LV416" s="722" t="s">
        <v>162</v>
      </c>
      <c r="LW416" s="723"/>
      <c r="LX416" s="723"/>
      <c r="LY416" s="724"/>
      <c r="LZ416" s="489">
        <v>0.19</v>
      </c>
      <c r="MA416" s="711">
        <f>LZ416*MA415</f>
        <v>4889041.6599000003</v>
      </c>
      <c r="MB416" s="712"/>
      <c r="MF416" s="826"/>
      <c r="MG416" s="826"/>
      <c r="MH416" s="826"/>
      <c r="MI416" s="1331" t="s">
        <v>96</v>
      </c>
      <c r="MJ416" s="1332">
        <f>IFERROR((MJ415/MA413),0)</f>
        <v>0</v>
      </c>
      <c r="MM416" s="722" t="s">
        <v>162</v>
      </c>
      <c r="MN416" s="723"/>
      <c r="MO416" s="723"/>
      <c r="MP416" s="724"/>
      <c r="MQ416" s="489">
        <v>0.19</v>
      </c>
      <c r="MR416" s="711">
        <f>MQ416*MR415</f>
        <v>8186493.4249999998</v>
      </c>
      <c r="MS416" s="712"/>
      <c r="MW416" s="826"/>
      <c r="MX416" s="826"/>
      <c r="MY416" s="826"/>
      <c r="MZ416" s="1331" t="s">
        <v>96</v>
      </c>
      <c r="NA416" s="1332">
        <f>IFERROR((NA415/MR413),0)</f>
        <v>0</v>
      </c>
      <c r="ND416" s="722" t="s">
        <v>162</v>
      </c>
      <c r="NE416" s="723"/>
      <c r="NF416" s="723"/>
      <c r="NG416" s="724"/>
      <c r="NH416" s="489">
        <v>0.19</v>
      </c>
      <c r="NI416" s="711">
        <f>NH416*NI415</f>
        <v>6486345.1796000004</v>
      </c>
      <c r="NJ416" s="712"/>
      <c r="NN416" s="826"/>
      <c r="NO416" s="826"/>
      <c r="NP416" s="826"/>
      <c r="NQ416" s="1331" t="s">
        <v>96</v>
      </c>
      <c r="NR416" s="1332">
        <f>IFERROR((NR415/NI413),0)</f>
        <v>0</v>
      </c>
      <c r="NU416" s="722" t="s">
        <v>162</v>
      </c>
      <c r="NV416" s="723"/>
      <c r="NW416" s="723"/>
      <c r="NX416" s="724"/>
      <c r="NY416" s="489">
        <v>0.19</v>
      </c>
      <c r="NZ416" s="711">
        <f>NY416*NZ415</f>
        <v>6552110.457200001</v>
      </c>
      <c r="OA416" s="712"/>
      <c r="OE416" s="826"/>
      <c r="OF416" s="826"/>
      <c r="OG416" s="826"/>
      <c r="OH416" s="1331" t="s">
        <v>96</v>
      </c>
      <c r="OI416" s="1332">
        <f>IFERROR((OI415/NZ413),0)</f>
        <v>0</v>
      </c>
      <c r="OL416" s="722" t="s">
        <v>162</v>
      </c>
      <c r="OM416" s="723"/>
      <c r="ON416" s="723"/>
      <c r="OO416" s="724"/>
      <c r="OP416" s="489">
        <v>0.19</v>
      </c>
      <c r="OQ416" s="711">
        <f>OP416*OQ415</f>
        <v>7679515.8740000008</v>
      </c>
      <c r="OR416" s="712"/>
      <c r="OV416" s="826"/>
      <c r="OW416" s="826"/>
      <c r="OX416" s="826"/>
      <c r="OY416" s="1331" t="s">
        <v>96</v>
      </c>
      <c r="OZ416" s="1332">
        <f>IFERROR((OZ415/OQ413),0)</f>
        <v>0</v>
      </c>
      <c r="PC416" s="722" t="s">
        <v>162</v>
      </c>
      <c r="PD416" s="723"/>
      <c r="PE416" s="723"/>
      <c r="PF416" s="724"/>
      <c r="PG416" s="489">
        <v>0.19</v>
      </c>
      <c r="PH416" s="711">
        <f>PG416*PH415</f>
        <v>5072444.7173999995</v>
      </c>
      <c r="PI416" s="712"/>
      <c r="PM416" s="826"/>
      <c r="PN416" s="826"/>
      <c r="PO416" s="826"/>
      <c r="PP416" s="1331" t="s">
        <v>96</v>
      </c>
      <c r="PQ416" s="1332">
        <f>IFERROR((PQ415/PH413),0)</f>
        <v>0</v>
      </c>
      <c r="PT416" s="722" t="s">
        <v>162</v>
      </c>
      <c r="PU416" s="723"/>
      <c r="PV416" s="723"/>
      <c r="PW416" s="724"/>
      <c r="PX416" s="489">
        <v>0.19</v>
      </c>
      <c r="PY416" s="711">
        <f>PX416*PY415</f>
        <v>3249196.1825999999</v>
      </c>
      <c r="PZ416" s="712"/>
      <c r="QD416" s="826"/>
      <c r="QE416" s="826"/>
      <c r="QF416" s="826"/>
      <c r="QG416" s="1331" t="s">
        <v>96</v>
      </c>
      <c r="QH416" s="1332">
        <f>IFERROR((QH415/PY413),0)</f>
        <v>0</v>
      </c>
      <c r="QK416" s="722" t="s">
        <v>162</v>
      </c>
      <c r="QL416" s="723"/>
      <c r="QM416" s="723"/>
      <c r="QN416" s="724"/>
      <c r="QO416" s="489">
        <v>0.19</v>
      </c>
      <c r="QP416" s="711">
        <f>QO416*QP415</f>
        <v>8203117.4655000009</v>
      </c>
      <c r="QQ416" s="712"/>
      <c r="QU416" s="826"/>
      <c r="QV416" s="826"/>
      <c r="QW416" s="826"/>
      <c r="QX416" s="1331" t="s">
        <v>96</v>
      </c>
      <c r="QY416" s="1332">
        <f>IFERROR((QY415/QP413),0)</f>
        <v>0</v>
      </c>
      <c r="RB416" s="746"/>
      <c r="RC416" s="747"/>
      <c r="RD416" s="747"/>
      <c r="RE416" s="748"/>
      <c r="RF416" s="490"/>
      <c r="RG416" s="491"/>
      <c r="RH416" s="488"/>
      <c r="RI416" s="827"/>
      <c r="RJ416" s="827"/>
      <c r="RK416" s="827"/>
      <c r="RO416" s="1331" t="s">
        <v>96</v>
      </c>
      <c r="RP416" s="1332">
        <f>IFERROR((RP415/RG415),0)</f>
        <v>0</v>
      </c>
      <c r="RS416" s="746"/>
      <c r="RT416" s="747"/>
      <c r="RU416" s="747"/>
      <c r="RV416" s="748"/>
      <c r="RW416" s="490"/>
      <c r="RX416" s="491"/>
      <c r="RY416" s="488"/>
      <c r="RZ416" s="827"/>
      <c r="SA416" s="827"/>
      <c r="SB416" s="827"/>
      <c r="SF416" s="1331" t="s">
        <v>96</v>
      </c>
      <c r="SG416" s="1332">
        <f>IFERROR((SG415/RX415),0)</f>
        <v>0</v>
      </c>
      <c r="SJ416" s="746"/>
      <c r="SK416" s="747"/>
      <c r="SL416" s="747"/>
      <c r="SM416" s="748"/>
      <c r="SN416" s="490"/>
      <c r="SO416" s="491"/>
      <c r="SP416" s="488"/>
      <c r="SQ416" s="827"/>
      <c r="SR416" s="827"/>
      <c r="SS416" s="827"/>
      <c r="SW416" s="1331" t="s">
        <v>96</v>
      </c>
      <c r="SX416" s="1332">
        <f>IFERROR((SX415/SO415),0)</f>
        <v>0</v>
      </c>
    </row>
    <row r="417" spans="1:518" ht="30.75" customHeight="1" thickBot="1">
      <c r="B417" s="717" t="s">
        <v>110</v>
      </c>
      <c r="C417" s="718"/>
      <c r="D417" s="718"/>
      <c r="E417" s="719"/>
      <c r="F417" s="287"/>
      <c r="G417" s="709">
        <f>SUM(G414:H416)</f>
        <v>0</v>
      </c>
      <c r="H417" s="710"/>
      <c r="K417" s="717" t="s">
        <v>110</v>
      </c>
      <c r="L417" s="718"/>
      <c r="M417" s="718"/>
      <c r="N417" s="719"/>
      <c r="O417" s="287"/>
      <c r="P417" s="720">
        <f>SUM(P413:Q416)</f>
        <v>1006900106.1315</v>
      </c>
      <c r="Q417" s="721"/>
      <c r="U417" s="826"/>
      <c r="V417" s="826"/>
      <c r="W417" s="826"/>
      <c r="X417" s="1333"/>
      <c r="Y417" s="1334"/>
      <c r="AB417" s="717" t="s">
        <v>110</v>
      </c>
      <c r="AC417" s="718"/>
      <c r="AD417" s="718"/>
      <c r="AE417" s="719"/>
      <c r="AF417" s="287"/>
      <c r="AG417" s="720">
        <f>SUM(AG413:AH416)</f>
        <v>1021994121.7728</v>
      </c>
      <c r="AH417" s="721"/>
      <c r="AL417" s="826"/>
      <c r="AM417" s="826"/>
      <c r="AN417" s="826"/>
      <c r="AO417" s="1333"/>
      <c r="AP417" s="1334"/>
      <c r="AS417" s="717" t="s">
        <v>110</v>
      </c>
      <c r="AT417" s="718"/>
      <c r="AU417" s="718"/>
      <c r="AV417" s="719"/>
      <c r="AW417" s="287"/>
      <c r="AX417" s="720">
        <f>SUM(AX413:AY416)</f>
        <v>1017703839.46</v>
      </c>
      <c r="AY417" s="721"/>
      <c r="BC417" s="826"/>
      <c r="BD417" s="826"/>
      <c r="BE417" s="826"/>
      <c r="BF417" s="1333"/>
      <c r="BG417" s="1334"/>
      <c r="BJ417" s="717" t="s">
        <v>110</v>
      </c>
      <c r="BK417" s="718"/>
      <c r="BL417" s="718"/>
      <c r="BM417" s="719"/>
      <c r="BN417" s="287"/>
      <c r="BO417" s="720">
        <f>SUM(BO413:BP416)</f>
        <v>1033802359.4330001</v>
      </c>
      <c r="BP417" s="721"/>
      <c r="BT417" s="826"/>
      <c r="BU417" s="826"/>
      <c r="BV417" s="826"/>
      <c r="BW417" s="1333"/>
      <c r="BX417" s="1334"/>
      <c r="CA417" s="717" t="s">
        <v>110</v>
      </c>
      <c r="CB417" s="718"/>
      <c r="CC417" s="718"/>
      <c r="CD417" s="719"/>
      <c r="CE417" s="287"/>
      <c r="CF417" s="720">
        <f>SUM(CF413:CG416)</f>
        <v>971119831.67599988</v>
      </c>
      <c r="CG417" s="721"/>
      <c r="CK417" s="826"/>
      <c r="CL417" s="826"/>
      <c r="CM417" s="826"/>
      <c r="CN417" s="1333"/>
      <c r="CO417" s="1334"/>
      <c r="CR417" s="717" t="s">
        <v>110</v>
      </c>
      <c r="CS417" s="718"/>
      <c r="CT417" s="718"/>
      <c r="CU417" s="719"/>
      <c r="CV417" s="287"/>
      <c r="CW417" s="720">
        <f>SUM(CW413:CX416)</f>
        <v>979447798.26719999</v>
      </c>
      <c r="CX417" s="721"/>
      <c r="DB417" s="826"/>
      <c r="DC417" s="826"/>
      <c r="DD417" s="826"/>
      <c r="DE417" s="1333"/>
      <c r="DF417" s="1334"/>
      <c r="DI417" s="717" t="s">
        <v>110</v>
      </c>
      <c r="DJ417" s="718"/>
      <c r="DK417" s="718"/>
      <c r="DL417" s="719"/>
      <c r="DM417" s="287"/>
      <c r="DN417" s="720">
        <f>SUM(DN413:DO416)</f>
        <v>1007993076.0735</v>
      </c>
      <c r="DO417" s="721"/>
      <c r="DS417" s="826"/>
      <c r="DT417" s="826"/>
      <c r="DU417" s="826"/>
      <c r="DV417" s="1333"/>
      <c r="DW417" s="1334"/>
      <c r="DZ417" s="717" t="s">
        <v>110</v>
      </c>
      <c r="EA417" s="718"/>
      <c r="EB417" s="718"/>
      <c r="EC417" s="719"/>
      <c r="ED417" s="287"/>
      <c r="EE417" s="720">
        <f>SUM(EE413:EF416)</f>
        <v>954292338.97439992</v>
      </c>
      <c r="EF417" s="721"/>
      <c r="EJ417" s="826"/>
      <c r="EK417" s="826"/>
      <c r="EL417" s="826"/>
      <c r="EM417" s="1333"/>
      <c r="EN417" s="1334"/>
      <c r="EQ417" s="717" t="s">
        <v>110</v>
      </c>
      <c r="ER417" s="718"/>
      <c r="ES417" s="718"/>
      <c r="ET417" s="719"/>
      <c r="EU417" s="287"/>
      <c r="EV417" s="720">
        <f>SUM(EV413:EW416)</f>
        <v>971578292.82240009</v>
      </c>
      <c r="EW417" s="721"/>
      <c r="FA417" s="826"/>
      <c r="FB417" s="826"/>
      <c r="FC417" s="826"/>
      <c r="FD417" s="1333"/>
      <c r="FE417" s="1334"/>
      <c r="FH417" s="717" t="s">
        <v>110</v>
      </c>
      <c r="FI417" s="718"/>
      <c r="FJ417" s="718"/>
      <c r="FK417" s="719"/>
      <c r="FL417" s="287"/>
      <c r="FM417" s="720">
        <f>SUM(FM413:FN416)</f>
        <v>0</v>
      </c>
      <c r="FN417" s="721"/>
      <c r="FR417" s="826"/>
      <c r="FS417" s="826"/>
      <c r="FT417" s="826"/>
      <c r="FU417" s="1333"/>
      <c r="FV417" s="1334"/>
      <c r="FY417" s="717" t="s">
        <v>110</v>
      </c>
      <c r="FZ417" s="718"/>
      <c r="GA417" s="718"/>
      <c r="GB417" s="719"/>
      <c r="GC417" s="287"/>
      <c r="GD417" s="720">
        <f>SUM(GD413:GE416)</f>
        <v>1010944393.58094</v>
      </c>
      <c r="GE417" s="721"/>
      <c r="GI417" s="826"/>
      <c r="GJ417" s="826"/>
      <c r="GK417" s="826"/>
      <c r="GL417" s="1333"/>
      <c r="GM417" s="1334"/>
      <c r="GP417" s="717" t="s">
        <v>110</v>
      </c>
      <c r="GQ417" s="718"/>
      <c r="GR417" s="718"/>
      <c r="GS417" s="719"/>
      <c r="GT417" s="287"/>
      <c r="GU417" s="720">
        <f>SUM(GU413:GV416)</f>
        <v>961063923.37890005</v>
      </c>
      <c r="GV417" s="721"/>
      <c r="GZ417" s="826"/>
      <c r="HA417" s="826"/>
      <c r="HB417" s="826"/>
      <c r="HC417" s="1333"/>
      <c r="HD417" s="1334"/>
      <c r="HG417" s="717" t="s">
        <v>110</v>
      </c>
      <c r="HH417" s="718"/>
      <c r="HI417" s="718"/>
      <c r="HJ417" s="719"/>
      <c r="HK417" s="287"/>
      <c r="HL417" s="720">
        <f>SUM(HL413:HM416)</f>
        <v>1011799870.6795</v>
      </c>
      <c r="HM417" s="721"/>
      <c r="HQ417" s="826"/>
      <c r="HR417" s="826"/>
      <c r="HS417" s="826"/>
      <c r="HT417" s="1333"/>
      <c r="HU417" s="1334"/>
      <c r="HX417" s="717" t="s">
        <v>110</v>
      </c>
      <c r="HY417" s="718"/>
      <c r="HZ417" s="718"/>
      <c r="IA417" s="719"/>
      <c r="IB417" s="287"/>
      <c r="IC417" s="720">
        <f>SUM(IC413:ID416)</f>
        <v>994417361.5575</v>
      </c>
      <c r="ID417" s="721"/>
      <c r="IH417" s="826"/>
      <c r="II417" s="826"/>
      <c r="IJ417" s="826"/>
      <c r="IK417" s="1333"/>
      <c r="IL417" s="1334"/>
      <c r="IO417" s="717" t="s">
        <v>110</v>
      </c>
      <c r="IP417" s="718"/>
      <c r="IQ417" s="718"/>
      <c r="IR417" s="719"/>
      <c r="IS417" s="287"/>
      <c r="IT417" s="720">
        <f>SUM(IT413:IU416)</f>
        <v>1012001935.1109999</v>
      </c>
      <c r="IU417" s="721"/>
      <c r="IY417" s="826"/>
      <c r="IZ417" s="826"/>
      <c r="JA417" s="826"/>
      <c r="JB417" s="1333"/>
      <c r="JC417" s="1334"/>
      <c r="JF417" s="717" t="s">
        <v>110</v>
      </c>
      <c r="JG417" s="718"/>
      <c r="JH417" s="718"/>
      <c r="JI417" s="719"/>
      <c r="JJ417" s="287"/>
      <c r="JK417" s="720">
        <f>SUM(JK413:JL416)</f>
        <v>978891992.66600001</v>
      </c>
      <c r="JL417" s="721"/>
      <c r="JP417" s="826"/>
      <c r="JQ417" s="826"/>
      <c r="JR417" s="826"/>
      <c r="JS417" s="1333"/>
      <c r="JT417" s="1334"/>
      <c r="JW417" s="717" t="s">
        <v>110</v>
      </c>
      <c r="JX417" s="718"/>
      <c r="JY417" s="718"/>
      <c r="JZ417" s="719"/>
      <c r="KA417" s="287"/>
      <c r="KB417" s="720">
        <f>SUM(KB413:KC416)</f>
        <v>1002081572.1472</v>
      </c>
      <c r="KC417" s="721"/>
      <c r="KG417" s="826"/>
      <c r="KH417" s="826"/>
      <c r="KI417" s="826"/>
      <c r="KJ417" s="1333"/>
      <c r="KK417" s="1334"/>
      <c r="KN417" s="717" t="s">
        <v>110</v>
      </c>
      <c r="KO417" s="718"/>
      <c r="KP417" s="718"/>
      <c r="KQ417" s="719"/>
      <c r="KR417" s="287"/>
      <c r="KS417" s="720">
        <f>SUM(KS413:KT416)</f>
        <v>1016692770.4541999</v>
      </c>
      <c r="KT417" s="721"/>
      <c r="KX417" s="826"/>
      <c r="KY417" s="826"/>
      <c r="KZ417" s="826"/>
      <c r="LA417" s="1333"/>
      <c r="LB417" s="1334"/>
      <c r="LE417" s="717" t="s">
        <v>110</v>
      </c>
      <c r="LF417" s="718"/>
      <c r="LG417" s="718"/>
      <c r="LH417" s="719"/>
      <c r="LI417" s="287"/>
      <c r="LJ417" s="720">
        <f>SUM(LJ413:LK416)</f>
        <v>967190266.30180001</v>
      </c>
      <c r="LK417" s="721"/>
      <c r="LO417" s="826"/>
      <c r="LP417" s="826"/>
      <c r="LQ417" s="826"/>
      <c r="LR417" s="1333"/>
      <c r="LS417" s="1334"/>
      <c r="LV417" s="717" t="s">
        <v>110</v>
      </c>
      <c r="LW417" s="718"/>
      <c r="LX417" s="718"/>
      <c r="LY417" s="719"/>
      <c r="LZ417" s="287"/>
      <c r="MA417" s="720">
        <f>SUM(MA413:MB416)</f>
        <v>974120107.56990004</v>
      </c>
      <c r="MB417" s="721"/>
      <c r="MF417" s="826"/>
      <c r="MG417" s="826"/>
      <c r="MH417" s="826"/>
      <c r="MI417" s="1333"/>
      <c r="MJ417" s="1334"/>
      <c r="MM417" s="717" t="s">
        <v>110</v>
      </c>
      <c r="MN417" s="718"/>
      <c r="MO417" s="718"/>
      <c r="MP417" s="719"/>
      <c r="MQ417" s="287"/>
      <c r="MR417" s="720">
        <f>SUM(MR413:MS416)</f>
        <v>1025035150.425</v>
      </c>
      <c r="MS417" s="721"/>
      <c r="MW417" s="826"/>
      <c r="MX417" s="826"/>
      <c r="MY417" s="826"/>
      <c r="MZ417" s="1333"/>
      <c r="NA417" s="1334"/>
      <c r="ND417" s="717" t="s">
        <v>110</v>
      </c>
      <c r="NE417" s="718"/>
      <c r="NF417" s="718"/>
      <c r="NG417" s="719"/>
      <c r="NH417" s="287"/>
      <c r="NI417" s="720">
        <f>SUM(NI413:NJ416)</f>
        <v>1013576780.9596001</v>
      </c>
      <c r="NJ417" s="721"/>
      <c r="NN417" s="826"/>
      <c r="NO417" s="826"/>
      <c r="NP417" s="826"/>
      <c r="NQ417" s="1333"/>
      <c r="NR417" s="1334"/>
      <c r="NU417" s="717" t="s">
        <v>110</v>
      </c>
      <c r="NV417" s="718"/>
      <c r="NW417" s="718"/>
      <c r="NX417" s="719"/>
      <c r="NY417" s="287"/>
      <c r="NZ417" s="720">
        <f>SUM(NZ413:OA416)</f>
        <v>1023853470.9172001</v>
      </c>
      <c r="OA417" s="721"/>
      <c r="OE417" s="826"/>
      <c r="OF417" s="826"/>
      <c r="OG417" s="826"/>
      <c r="OH417" s="1333"/>
      <c r="OI417" s="1334"/>
      <c r="OL417" s="717" t="s">
        <v>110</v>
      </c>
      <c r="OM417" s="718"/>
      <c r="ON417" s="718"/>
      <c r="OO417" s="719"/>
      <c r="OP417" s="287"/>
      <c r="OQ417" s="720">
        <f>SUM(OQ413:OR416)</f>
        <v>1018142130.874</v>
      </c>
      <c r="OR417" s="721"/>
      <c r="OV417" s="826"/>
      <c r="OW417" s="826"/>
      <c r="OX417" s="826"/>
      <c r="OY417" s="1333"/>
      <c r="OZ417" s="1334"/>
      <c r="PC417" s="717" t="s">
        <v>110</v>
      </c>
      <c r="PD417" s="718"/>
      <c r="PE417" s="718"/>
      <c r="PF417" s="719"/>
      <c r="PG417" s="287"/>
      <c r="PH417" s="720">
        <f>SUM(PH413:PI416)</f>
        <v>1028460414.0174</v>
      </c>
      <c r="PI417" s="721"/>
      <c r="PM417" s="826"/>
      <c r="PN417" s="826"/>
      <c r="PO417" s="826"/>
      <c r="PP417" s="1333"/>
      <c r="PQ417" s="1334"/>
      <c r="PT417" s="717" t="s">
        <v>110</v>
      </c>
      <c r="PU417" s="718"/>
      <c r="PV417" s="718"/>
      <c r="PW417" s="719"/>
      <c r="PX417" s="287"/>
      <c r="PY417" s="720">
        <f>SUM(PY413:PZ416)</f>
        <v>973476277.72259998</v>
      </c>
      <c r="PZ417" s="721"/>
      <c r="QD417" s="826"/>
      <c r="QE417" s="826"/>
      <c r="QF417" s="826"/>
      <c r="QG417" s="1333"/>
      <c r="QH417" s="1334"/>
      <c r="QK417" s="717" t="s">
        <v>110</v>
      </c>
      <c r="QL417" s="718"/>
      <c r="QM417" s="718"/>
      <c r="QN417" s="719"/>
      <c r="QO417" s="287"/>
      <c r="QP417" s="720">
        <f>SUM(QP413:QQ416)</f>
        <v>1001212073.8155</v>
      </c>
      <c r="QQ417" s="721"/>
      <c r="QU417" s="826"/>
      <c r="QV417" s="826"/>
      <c r="QW417" s="826"/>
      <c r="QX417" s="1333"/>
      <c r="QY417" s="1334"/>
      <c r="RB417" s="752"/>
      <c r="RC417" s="753"/>
      <c r="RD417" s="753"/>
      <c r="RE417" s="754"/>
      <c r="RF417" s="288"/>
      <c r="RG417" s="289"/>
      <c r="RH417" s="290"/>
      <c r="RI417" s="827"/>
      <c r="RJ417" s="827"/>
      <c r="RK417" s="827"/>
      <c r="RO417" s="1333"/>
      <c r="RP417" s="1334"/>
      <c r="RS417" s="752"/>
      <c r="RT417" s="753"/>
      <c r="RU417" s="753"/>
      <c r="RV417" s="754"/>
      <c r="RW417" s="288"/>
      <c r="RX417" s="289"/>
      <c r="RY417" s="290"/>
      <c r="RZ417" s="827"/>
      <c r="SA417" s="827"/>
      <c r="SB417" s="827"/>
      <c r="SF417" s="1333"/>
      <c r="SG417" s="1334"/>
      <c r="SJ417" s="752"/>
      <c r="SK417" s="753"/>
      <c r="SL417" s="753"/>
      <c r="SM417" s="754"/>
      <c r="SN417" s="288"/>
      <c r="SO417" s="289"/>
      <c r="SP417" s="290"/>
      <c r="SQ417" s="827"/>
      <c r="SR417" s="827"/>
      <c r="SS417" s="827"/>
      <c r="SW417" s="1333"/>
      <c r="SX417" s="1334"/>
    </row>
    <row r="418" spans="1:518" ht="16.5" thickTop="1">
      <c r="B418" s="1335"/>
      <c r="C418" s="1335"/>
      <c r="D418" s="1335"/>
      <c r="E418" s="1335"/>
      <c r="F418" s="1335"/>
      <c r="G418" s="1335"/>
      <c r="H418" s="1335"/>
      <c r="I418" s="1335"/>
      <c r="J418" s="1335"/>
      <c r="K418" s="1335"/>
      <c r="L418" s="1335"/>
      <c r="M418" s="1335"/>
      <c r="N418" s="1335"/>
      <c r="O418" s="1335"/>
      <c r="P418" s="1335"/>
      <c r="Q418" s="1336"/>
      <c r="R418" s="1336"/>
      <c r="S418" s="1336"/>
      <c r="T418" s="1336"/>
      <c r="U418" s="1336"/>
      <c r="V418" s="1336"/>
      <c r="W418" s="1336"/>
      <c r="X418" s="1336"/>
      <c r="Y418" s="1336"/>
      <c r="Z418" s="1336"/>
      <c r="AA418" s="1336"/>
      <c r="AB418" s="1335"/>
      <c r="AC418" s="1335"/>
      <c r="AD418" s="1335"/>
      <c r="AE418" s="1335"/>
      <c r="AF418" s="1335"/>
      <c r="AG418" s="1337"/>
      <c r="AH418" s="1336"/>
      <c r="AI418" s="1336"/>
      <c r="AJ418" s="1336"/>
      <c r="AK418" s="1336"/>
      <c r="AL418" s="1336"/>
      <c r="AM418" s="1336"/>
      <c r="AN418" s="1336"/>
      <c r="AO418" s="1336"/>
      <c r="AP418" s="1336"/>
      <c r="AS418" s="1335"/>
      <c r="AT418" s="1335"/>
      <c r="AU418" s="1335"/>
      <c r="AV418" s="1335"/>
      <c r="AW418" s="1335"/>
      <c r="AX418" s="1337"/>
      <c r="AY418" s="1336"/>
      <c r="AZ418" s="1336"/>
      <c r="BA418" s="1336"/>
      <c r="BB418" s="1336"/>
      <c r="BC418" s="1336"/>
      <c r="BD418" s="1336"/>
      <c r="BE418" s="1336"/>
      <c r="BF418" s="1336"/>
      <c r="BG418" s="1336"/>
      <c r="BJ418" s="1335"/>
      <c r="BK418" s="1335"/>
      <c r="BL418" s="1335"/>
      <c r="BM418" s="1335"/>
      <c r="BN418" s="1335"/>
      <c r="BO418" s="1337"/>
      <c r="BP418" s="1336"/>
      <c r="BQ418" s="1336"/>
      <c r="BR418" s="1336"/>
      <c r="BS418" s="1336"/>
      <c r="BT418" s="1336"/>
      <c r="BU418" s="1336"/>
      <c r="BV418" s="1336"/>
      <c r="BW418" s="1336"/>
      <c r="BX418" s="1336"/>
      <c r="CA418" s="1335"/>
      <c r="CB418" s="1335"/>
      <c r="CC418" s="1335"/>
      <c r="CD418" s="1335"/>
      <c r="CE418" s="1335"/>
      <c r="CF418" s="1337"/>
      <c r="CG418" s="1336"/>
      <c r="CH418" s="1336"/>
      <c r="CI418" s="1336"/>
      <c r="CJ418" s="1336"/>
      <c r="CK418" s="1336"/>
      <c r="CL418" s="1336"/>
      <c r="CM418" s="1336"/>
      <c r="CN418" s="1336"/>
      <c r="CO418" s="1336"/>
      <c r="CR418" s="1335"/>
      <c r="CS418" s="1335"/>
      <c r="CT418" s="1335"/>
      <c r="CU418" s="1335"/>
      <c r="CV418" s="1335"/>
      <c r="CW418" s="1337"/>
      <c r="CX418" s="1336"/>
      <c r="CY418" s="1336"/>
      <c r="CZ418" s="1336"/>
      <c r="DA418" s="1336"/>
      <c r="DB418" s="1336"/>
      <c r="DC418" s="1336"/>
      <c r="DD418" s="1336"/>
      <c r="DE418" s="1336"/>
      <c r="DF418" s="1336"/>
      <c r="DI418" s="1335"/>
      <c r="DJ418" s="1335"/>
      <c r="DK418" s="1335"/>
      <c r="DL418" s="1335"/>
      <c r="DM418" s="1335"/>
      <c r="DN418" s="1337"/>
      <c r="DO418" s="1336"/>
      <c r="DP418" s="1336"/>
      <c r="DQ418" s="1336"/>
      <c r="DR418" s="1336"/>
      <c r="DS418" s="1336"/>
      <c r="DT418" s="1336"/>
      <c r="DU418" s="1336"/>
      <c r="DV418" s="1336"/>
      <c r="DW418" s="1336"/>
      <c r="DZ418" s="1335"/>
      <c r="EA418" s="1335"/>
      <c r="EB418" s="1335"/>
      <c r="EC418" s="1335"/>
      <c r="ED418" s="1335"/>
      <c r="EE418" s="1337"/>
      <c r="EF418" s="1336"/>
      <c r="EG418" s="1336"/>
      <c r="EH418" s="1336"/>
      <c r="EI418" s="1336"/>
      <c r="EJ418" s="1336"/>
      <c r="EK418" s="1336"/>
      <c r="EL418" s="1336"/>
      <c r="EM418" s="1336"/>
      <c r="EN418" s="1336"/>
      <c r="EQ418" s="1335"/>
      <c r="ER418" s="1335"/>
      <c r="ES418" s="1335"/>
      <c r="ET418" s="1335"/>
      <c r="EU418" s="1335"/>
      <c r="EV418" s="1337"/>
      <c r="EW418" s="1336"/>
      <c r="EX418" s="1336"/>
      <c r="EY418" s="1336"/>
      <c r="EZ418" s="1336"/>
      <c r="FA418" s="1336"/>
      <c r="FB418" s="1336"/>
      <c r="FC418" s="1336"/>
      <c r="FD418" s="1336"/>
      <c r="FE418" s="1336"/>
      <c r="FH418" s="1335"/>
      <c r="FI418" s="1335"/>
      <c r="FJ418" s="1335"/>
      <c r="FK418" s="1335"/>
      <c r="FL418" s="1335"/>
      <c r="FM418" s="1337"/>
      <c r="FN418" s="1336"/>
      <c r="FO418" s="1336"/>
      <c r="FP418" s="1336"/>
      <c r="FQ418" s="1336"/>
      <c r="FR418" s="1336"/>
      <c r="FS418" s="1336"/>
      <c r="FT418" s="1336"/>
      <c r="FU418" s="1336"/>
      <c r="FV418" s="1336"/>
      <c r="FY418" s="1335"/>
      <c r="FZ418" s="1335"/>
      <c r="GA418" s="1335"/>
      <c r="GB418" s="1335"/>
      <c r="GC418" s="1335"/>
      <c r="GD418" s="1337"/>
      <c r="GE418" s="1336"/>
      <c r="GF418" s="1336"/>
      <c r="GG418" s="1336"/>
      <c r="GH418" s="1336"/>
      <c r="GI418" s="1336"/>
      <c r="GJ418" s="1336"/>
      <c r="GK418" s="1336"/>
      <c r="GL418" s="1336"/>
      <c r="GM418" s="1336"/>
      <c r="GP418" s="1335"/>
      <c r="GQ418" s="1335"/>
      <c r="GR418" s="1335"/>
      <c r="GS418" s="1335"/>
      <c r="GT418" s="1335"/>
      <c r="GU418" s="1337"/>
      <c r="GV418" s="1336"/>
      <c r="GW418" s="1336"/>
      <c r="GX418" s="1336"/>
      <c r="GY418" s="1336"/>
      <c r="GZ418" s="1336"/>
      <c r="HA418" s="1336"/>
      <c r="HB418" s="1336"/>
      <c r="HC418" s="1336"/>
      <c r="HD418" s="1336"/>
      <c r="HG418" s="1335"/>
      <c r="HH418" s="1335"/>
      <c r="HI418" s="1335"/>
      <c r="HJ418" s="1335"/>
      <c r="HK418" s="1335"/>
      <c r="HL418" s="1337"/>
      <c r="HM418" s="1336"/>
      <c r="HN418" s="1336"/>
      <c r="HO418" s="1336"/>
      <c r="HP418" s="1336"/>
      <c r="HQ418" s="1336"/>
      <c r="HR418" s="1336"/>
      <c r="HS418" s="1336"/>
      <c r="HT418" s="1336"/>
      <c r="HU418" s="1336"/>
      <c r="HX418" s="1335"/>
      <c r="HY418" s="1335"/>
      <c r="HZ418" s="1335"/>
      <c r="IA418" s="1335"/>
      <c r="IB418" s="1335"/>
      <c r="IC418" s="1337"/>
      <c r="ID418" s="1336"/>
      <c r="IE418" s="1336"/>
      <c r="IF418" s="1336"/>
      <c r="IG418" s="1336"/>
      <c r="IH418" s="1336"/>
      <c r="II418" s="1336"/>
      <c r="IJ418" s="1336"/>
      <c r="IK418" s="1336"/>
      <c r="IL418" s="1336"/>
      <c r="IO418" s="1335"/>
      <c r="IP418" s="1335"/>
      <c r="IQ418" s="1335"/>
      <c r="IR418" s="1335"/>
      <c r="IS418" s="1335"/>
      <c r="IT418" s="1337"/>
      <c r="IU418" s="1336"/>
      <c r="IV418" s="1336"/>
      <c r="IW418" s="1336"/>
      <c r="IX418" s="1336"/>
      <c r="IY418" s="1336"/>
      <c r="IZ418" s="1336"/>
      <c r="JA418" s="1336"/>
      <c r="JB418" s="1336"/>
      <c r="JC418" s="1336"/>
      <c r="JF418" s="1335"/>
      <c r="JG418" s="1335"/>
      <c r="JH418" s="1335"/>
      <c r="JI418" s="1335"/>
      <c r="JJ418" s="1335"/>
      <c r="JK418" s="1337"/>
      <c r="JL418" s="1336"/>
      <c r="JM418" s="1336"/>
      <c r="JN418" s="1336"/>
      <c r="JO418" s="1336"/>
      <c r="JP418" s="1336"/>
      <c r="JQ418" s="1336"/>
      <c r="JR418" s="1336"/>
      <c r="JS418" s="1336"/>
      <c r="JT418" s="1336"/>
      <c r="JW418" s="1335"/>
      <c r="JX418" s="1335"/>
      <c r="JY418" s="1335"/>
      <c r="JZ418" s="1335"/>
      <c r="KA418" s="1335"/>
      <c r="KB418" s="1337"/>
      <c r="KC418" s="1336"/>
      <c r="KD418" s="1336"/>
      <c r="KE418" s="1336"/>
      <c r="KF418" s="1336"/>
      <c r="KG418" s="1336"/>
      <c r="KH418" s="1336"/>
      <c r="KI418" s="1336"/>
      <c r="KJ418" s="1336"/>
      <c r="KK418" s="1336"/>
      <c r="KN418" s="1335"/>
      <c r="KO418" s="1335"/>
      <c r="KP418" s="1335"/>
      <c r="KQ418" s="1335"/>
      <c r="KR418" s="1335"/>
      <c r="KS418" s="1337"/>
      <c r="KT418" s="1336"/>
      <c r="KU418" s="1336"/>
      <c r="KV418" s="1336"/>
      <c r="KW418" s="1336"/>
      <c r="KX418" s="1336"/>
      <c r="KY418" s="1336"/>
      <c r="KZ418" s="1336"/>
      <c r="LA418" s="1336"/>
      <c r="LB418" s="1336"/>
      <c r="LE418" s="1335"/>
      <c r="LF418" s="1335"/>
      <c r="LG418" s="1335"/>
      <c r="LH418" s="1335"/>
      <c r="LI418" s="1335"/>
      <c r="LJ418" s="1337"/>
      <c r="LK418" s="1336"/>
      <c r="LL418" s="1336"/>
      <c r="LM418" s="1336"/>
      <c r="LN418" s="1336"/>
      <c r="LO418" s="1336"/>
      <c r="LP418" s="1336"/>
      <c r="LQ418" s="1336"/>
      <c r="LR418" s="1336"/>
      <c r="LS418" s="1336"/>
      <c r="LV418" s="1335"/>
      <c r="LW418" s="1335"/>
      <c r="LX418" s="1335"/>
      <c r="LY418" s="1335"/>
      <c r="LZ418" s="1335"/>
      <c r="MA418" s="1337"/>
      <c r="MB418" s="1336"/>
      <c r="MC418" s="1336"/>
      <c r="MD418" s="1336"/>
      <c r="ME418" s="1336"/>
      <c r="MF418" s="1336"/>
      <c r="MG418" s="1336"/>
      <c r="MH418" s="1336"/>
      <c r="MI418" s="1336"/>
      <c r="MJ418" s="1336"/>
      <c r="MM418" s="1335"/>
      <c r="MN418" s="1335"/>
      <c r="MO418" s="1335"/>
      <c r="MP418" s="1335"/>
      <c r="MQ418" s="1335"/>
      <c r="MR418" s="1337"/>
      <c r="MS418" s="1336"/>
      <c r="MT418" s="1336"/>
      <c r="MU418" s="1336"/>
      <c r="MV418" s="1336"/>
      <c r="MW418" s="1336"/>
      <c r="MX418" s="1336"/>
      <c r="MY418" s="1336"/>
      <c r="MZ418" s="1336"/>
      <c r="NA418" s="1336"/>
      <c r="ND418" s="1335"/>
      <c r="NE418" s="1335"/>
      <c r="NF418" s="1335"/>
      <c r="NG418" s="1335"/>
      <c r="NH418" s="1335"/>
      <c r="NI418" s="1337"/>
      <c r="NJ418" s="1336"/>
      <c r="NK418" s="1336"/>
      <c r="NL418" s="1336"/>
      <c r="NM418" s="1336"/>
      <c r="NN418" s="1336"/>
      <c r="NO418" s="1336"/>
      <c r="NP418" s="1336"/>
      <c r="NQ418" s="1336"/>
      <c r="NR418" s="1336"/>
      <c r="NU418" s="1335"/>
      <c r="NV418" s="1335"/>
      <c r="NW418" s="1335"/>
      <c r="NX418" s="1335"/>
      <c r="NY418" s="1335"/>
      <c r="NZ418" s="1337"/>
      <c r="OA418" s="1336"/>
      <c r="OB418" s="1336"/>
      <c r="OC418" s="1336"/>
      <c r="OD418" s="1336"/>
      <c r="OE418" s="1336"/>
      <c r="OF418" s="1336"/>
      <c r="OG418" s="1336"/>
      <c r="OH418" s="1336"/>
      <c r="OI418" s="1336"/>
      <c r="OL418" s="1335"/>
      <c r="OM418" s="1335"/>
      <c r="ON418" s="1335"/>
      <c r="OO418" s="1335"/>
      <c r="OP418" s="1335"/>
      <c r="OQ418" s="1337"/>
      <c r="OR418" s="1336"/>
      <c r="OS418" s="1336"/>
      <c r="OT418" s="1336"/>
      <c r="OU418" s="1336"/>
      <c r="OV418" s="1336"/>
      <c r="OW418" s="1336"/>
      <c r="OX418" s="1336"/>
      <c r="OY418" s="1336"/>
      <c r="OZ418" s="1336"/>
      <c r="PC418" s="1335"/>
      <c r="PD418" s="1335"/>
      <c r="PE418" s="1335"/>
      <c r="PF418" s="1335"/>
      <c r="PG418" s="1335"/>
      <c r="PH418" s="1337"/>
      <c r="PI418" s="1336"/>
      <c r="PJ418" s="1336"/>
      <c r="PK418" s="1336"/>
      <c r="PL418" s="1336"/>
      <c r="PM418" s="1336"/>
      <c r="PN418" s="1336"/>
      <c r="PO418" s="1336"/>
      <c r="PP418" s="1336"/>
      <c r="PQ418" s="1336"/>
      <c r="PT418" s="1335"/>
      <c r="PU418" s="1335"/>
      <c r="PV418" s="1335"/>
      <c r="PW418" s="1335"/>
      <c r="PX418" s="1335"/>
      <c r="PY418" s="1337"/>
      <c r="PZ418" s="1336"/>
      <c r="QA418" s="1336"/>
      <c r="QB418" s="1336"/>
      <c r="QC418" s="1336"/>
      <c r="QD418" s="1336"/>
      <c r="QE418" s="1336"/>
      <c r="QF418" s="1336"/>
      <c r="QG418" s="1336"/>
      <c r="QH418" s="1336"/>
      <c r="QK418" s="1335"/>
      <c r="QL418" s="1335"/>
      <c r="QM418" s="1335"/>
      <c r="QN418" s="1335"/>
      <c r="QO418" s="1335"/>
      <c r="QP418" s="1337"/>
      <c r="QQ418" s="1336"/>
      <c r="QR418" s="1336"/>
      <c r="QS418" s="1336"/>
      <c r="QT418" s="1336"/>
      <c r="QU418" s="1336"/>
      <c r="QV418" s="1336"/>
      <c r="QW418" s="1336"/>
      <c r="QX418" s="1336"/>
      <c r="QY418" s="1336"/>
      <c r="RB418" s="1335"/>
      <c r="RC418" s="1337"/>
      <c r="RD418" s="1337"/>
      <c r="RE418" s="1337"/>
      <c r="RF418" s="1337"/>
      <c r="RG418" s="1337"/>
      <c r="RH418" s="871"/>
      <c r="RI418" s="827"/>
      <c r="RJ418" s="827"/>
      <c r="RK418" s="827"/>
      <c r="RL418" s="827"/>
      <c r="RM418" s="827"/>
      <c r="RN418" s="827"/>
      <c r="RO418" s="827"/>
      <c r="RP418" s="827"/>
      <c r="RS418" s="1335"/>
      <c r="RT418" s="1337"/>
      <c r="RU418" s="1337"/>
      <c r="RV418" s="1337"/>
      <c r="RW418" s="1337"/>
      <c r="RX418" s="1337"/>
      <c r="RY418" s="871"/>
      <c r="RZ418" s="827"/>
      <c r="SA418" s="827"/>
      <c r="SB418" s="827"/>
      <c r="SC418" s="827"/>
      <c r="SD418" s="827"/>
      <c r="SE418" s="827"/>
      <c r="SF418" s="827"/>
      <c r="SG418" s="827"/>
      <c r="SJ418" s="1335"/>
      <c r="SK418" s="1337"/>
      <c r="SL418" s="1337"/>
      <c r="SM418" s="1337"/>
      <c r="SN418" s="1337"/>
      <c r="SO418" s="1337"/>
      <c r="SP418" s="871"/>
      <c r="SQ418" s="827"/>
      <c r="SR418" s="827"/>
      <c r="SS418" s="827"/>
      <c r="ST418" s="827"/>
      <c r="SU418" s="827"/>
      <c r="SV418" s="827"/>
      <c r="SW418" s="827"/>
      <c r="SX418" s="827"/>
    </row>
    <row r="419" spans="1:518" ht="16.5" thickBot="1">
      <c r="H419" s="871"/>
      <c r="N419" s="1338" t="s">
        <v>113</v>
      </c>
      <c r="O419" s="1339">
        <f>O414+O415</f>
        <v>0.16159999999999999</v>
      </c>
      <c r="Q419" s="871"/>
      <c r="AE419" s="1338" t="s">
        <v>113</v>
      </c>
      <c r="AF419" s="1339">
        <f>AF414+AF415</f>
        <v>0.17959999999999998</v>
      </c>
      <c r="AH419" s="871"/>
      <c r="AV419" s="1338" t="s">
        <v>113</v>
      </c>
      <c r="AW419" s="1339">
        <f>AW414+AW415</f>
        <v>0.17959999999999998</v>
      </c>
      <c r="AY419" s="871"/>
      <c r="BM419" s="1338" t="s">
        <v>113</v>
      </c>
      <c r="BN419" s="1339">
        <f>BN414+BN415</f>
        <v>0.17499999999999999</v>
      </c>
      <c r="BP419" s="871"/>
      <c r="CD419" s="1338" t="s">
        <v>113</v>
      </c>
      <c r="CE419" s="1339">
        <f>CE414+CE415</f>
        <v>0.13</v>
      </c>
      <c r="CG419" s="871"/>
      <c r="CU419" s="1338" t="s">
        <v>113</v>
      </c>
      <c r="CV419" s="1339">
        <f>CV414+CV415</f>
        <v>0.13009999999999999</v>
      </c>
      <c r="CX419" s="871"/>
      <c r="DL419" s="1338" t="s">
        <v>113</v>
      </c>
      <c r="DM419" s="1339">
        <f>DM414+DM415</f>
        <v>0.16389999999999999</v>
      </c>
      <c r="DO419" s="871"/>
      <c r="EC419" s="1338" t="s">
        <v>113</v>
      </c>
      <c r="ED419" s="1339">
        <f>ED414+ED415</f>
        <v>0.14000000000000001</v>
      </c>
      <c r="EF419" s="871"/>
      <c r="ET419" s="1338" t="s">
        <v>113</v>
      </c>
      <c r="EU419" s="1339">
        <f>EU414+EU415</f>
        <v>0.1313</v>
      </c>
      <c r="EW419" s="871"/>
      <c r="FK419" s="1338" t="s">
        <v>113</v>
      </c>
      <c r="FL419" s="1339">
        <f>FL414+FL415</f>
        <v>0</v>
      </c>
      <c r="FN419" s="871"/>
      <c r="GB419" s="1338" t="s">
        <v>113</v>
      </c>
      <c r="GC419" s="1339">
        <f>GC414+GC415</f>
        <v>0.16599999999999998</v>
      </c>
      <c r="GE419" s="871"/>
      <c r="GS419" s="1338" t="s">
        <v>113</v>
      </c>
      <c r="GT419" s="1339">
        <f>GT414+GT415</f>
        <v>0.11799999999999999</v>
      </c>
      <c r="GV419" s="871"/>
      <c r="HJ419" s="1338" t="s">
        <v>113</v>
      </c>
      <c r="HK419" s="1339">
        <f>HK414+HK415</f>
        <v>0.16999999999999998</v>
      </c>
      <c r="HM419" s="871"/>
      <c r="IA419" s="1338" t="s">
        <v>113</v>
      </c>
      <c r="IB419" s="1339">
        <f>IB414+IB415</f>
        <v>0.13</v>
      </c>
      <c r="ID419" s="871"/>
      <c r="IR419" s="1338" t="s">
        <v>113</v>
      </c>
      <c r="IS419" s="1339">
        <f>IS414+IS415</f>
        <v>0.17599999999999999</v>
      </c>
      <c r="IU419" s="871"/>
      <c r="JI419" s="1338" t="s">
        <v>113</v>
      </c>
      <c r="JJ419" s="1339">
        <f>JJ414+JJ415</f>
        <v>0.15460000000000002</v>
      </c>
      <c r="JL419" s="871"/>
      <c r="JZ419" s="1338" t="s">
        <v>113</v>
      </c>
      <c r="KA419" s="1339">
        <f>KA414+KA415</f>
        <v>0.17</v>
      </c>
      <c r="KC419" s="871"/>
      <c r="KQ419" s="1338" t="s">
        <v>113</v>
      </c>
      <c r="KR419" s="1339">
        <f>KR414+KR415</f>
        <v>0.17500000000000002</v>
      </c>
      <c r="KT419" s="871"/>
      <c r="LH419" s="1338" t="s">
        <v>113</v>
      </c>
      <c r="LI419" s="1339">
        <f>LI414+LI415</f>
        <v>0.12</v>
      </c>
      <c r="LK419" s="871"/>
      <c r="LY419" s="1338" t="s">
        <v>113</v>
      </c>
      <c r="LZ419" s="1339">
        <f>LZ414+LZ415</f>
        <v>0.13</v>
      </c>
      <c r="MB419" s="871"/>
      <c r="MP419" s="1338" t="s">
        <v>113</v>
      </c>
      <c r="MQ419" s="1339">
        <f>MQ414+MQ415</f>
        <v>0.18</v>
      </c>
      <c r="MS419" s="871"/>
      <c r="NG419" s="1338" t="s">
        <v>113</v>
      </c>
      <c r="NH419" s="1339">
        <f>NH414+NH415</f>
        <v>0.18000000000000002</v>
      </c>
      <c r="NJ419" s="871"/>
      <c r="NX419" s="1338" t="s">
        <v>113</v>
      </c>
      <c r="NY419" s="1339">
        <f>NY414+NY415</f>
        <v>0.18000000000000002</v>
      </c>
      <c r="OA419" s="871"/>
      <c r="OO419" s="1338" t="s">
        <v>113</v>
      </c>
      <c r="OP419" s="1339">
        <f>OP414+OP415</f>
        <v>0.25</v>
      </c>
      <c r="OR419" s="871"/>
      <c r="PF419" s="1338" t="s">
        <v>113</v>
      </c>
      <c r="PG419" s="1339">
        <f>PG414+PG415</f>
        <v>0.15</v>
      </c>
      <c r="PI419" s="871"/>
      <c r="PW419" s="1338" t="s">
        <v>113</v>
      </c>
      <c r="PX419" s="1339">
        <f>PX414+PX415</f>
        <v>0.13469999999999999</v>
      </c>
      <c r="PZ419" s="871"/>
      <c r="QN419" s="1338" t="s">
        <v>113</v>
      </c>
      <c r="QO419" s="1339">
        <f>QO414+QO415</f>
        <v>0.15000000000000002</v>
      </c>
      <c r="QQ419" s="871"/>
      <c r="RE419" s="1338" t="s">
        <v>113</v>
      </c>
      <c r="RF419" s="1339">
        <f>RF414+RF415</f>
        <v>0</v>
      </c>
      <c r="RH419" s="871"/>
      <c r="RI419" s="827"/>
      <c r="RJ419" s="827"/>
      <c r="RK419" s="827"/>
      <c r="RL419" s="827"/>
      <c r="RM419" s="827"/>
      <c r="RN419" s="827"/>
      <c r="RO419" s="827"/>
      <c r="RP419" s="827"/>
      <c r="RV419" s="1338" t="s">
        <v>113</v>
      </c>
      <c r="RW419" s="1339">
        <f>RW414+RW415</f>
        <v>0</v>
      </c>
      <c r="RY419" s="871"/>
      <c r="RZ419" s="827"/>
      <c r="SA419" s="827"/>
      <c r="SB419" s="827"/>
      <c r="SC419" s="827"/>
      <c r="SD419" s="827"/>
      <c r="SE419" s="827"/>
      <c r="SF419" s="827"/>
      <c r="SG419" s="827"/>
      <c r="SM419" s="1338" t="s">
        <v>113</v>
      </c>
      <c r="SN419" s="1339">
        <f>SN414+SN415</f>
        <v>0</v>
      </c>
      <c r="SP419" s="871"/>
      <c r="SQ419" s="827"/>
      <c r="SR419" s="827"/>
      <c r="SS419" s="827"/>
      <c r="ST419" s="827"/>
      <c r="SU419" s="827"/>
      <c r="SV419" s="827"/>
      <c r="SW419" s="827"/>
      <c r="SX419" s="827"/>
    </row>
    <row r="420" spans="1:518" ht="16.5" thickBot="1">
      <c r="F420" s="1340" t="s">
        <v>130</v>
      </c>
      <c r="G420" s="1341"/>
      <c r="H420" s="871"/>
      <c r="I420" s="871"/>
      <c r="K420" s="1342" t="str">
        <f>M2</f>
        <v>OL INGENIERÍA DE CONSTRUCCIÓN S.A.S</v>
      </c>
      <c r="L420" s="1343"/>
      <c r="M420" s="1343"/>
      <c r="N420" s="1343"/>
      <c r="O420" s="1343"/>
      <c r="P420" s="1344"/>
      <c r="AB420" s="1342" t="str">
        <f>AD2</f>
        <v>INGEADE SAS</v>
      </c>
      <c r="AC420" s="1343"/>
      <c r="AD420" s="1343"/>
      <c r="AE420" s="1343"/>
      <c r="AF420" s="1343"/>
      <c r="AG420" s="1344"/>
      <c r="AS420" s="1342" t="str">
        <f>AU2</f>
        <v>HACER DE COLOMBIA LIMITADA</v>
      </c>
      <c r="AT420" s="1343"/>
      <c r="AU420" s="1343"/>
      <c r="AV420" s="1343"/>
      <c r="AW420" s="1343"/>
      <c r="AX420" s="1344"/>
      <c r="BJ420" s="1342" t="str">
        <f>BL2</f>
        <v>MAURICIO RAFAEL PABA PINZON</v>
      </c>
      <c r="BK420" s="1343"/>
      <c r="BL420" s="1343"/>
      <c r="BM420" s="1343"/>
      <c r="BN420" s="1343"/>
      <c r="BO420" s="1344"/>
      <c r="CA420" s="1342" t="str">
        <f>CC2</f>
        <v>ARCELEC S.A.S.</v>
      </c>
      <c r="CB420" s="1343"/>
      <c r="CC420" s="1343"/>
      <c r="CD420" s="1343"/>
      <c r="CE420" s="1343"/>
      <c r="CF420" s="1344"/>
      <c r="CR420" s="1342" t="str">
        <f>CT2</f>
        <v>AMBIENTALMENTE INGENIERÍA S.A.S.</v>
      </c>
      <c r="CS420" s="1343"/>
      <c r="CT420" s="1343"/>
      <c r="CU420" s="1343"/>
      <c r="CV420" s="1343"/>
      <c r="CW420" s="1344"/>
      <c r="DI420" s="1342" t="str">
        <f>DK2</f>
        <v>CONSTRUSAR S.A.S.</v>
      </c>
      <c r="DJ420" s="1343"/>
      <c r="DK420" s="1343"/>
      <c r="DL420" s="1343"/>
      <c r="DM420" s="1343"/>
      <c r="DN420" s="1344"/>
      <c r="DZ420" s="1342" t="str">
        <f>EB2</f>
        <v>HIMHER Y COMPAÑIA S.A SOCIEDAD DE FAMILIA</v>
      </c>
      <c r="EA420" s="1343"/>
      <c r="EB420" s="1343"/>
      <c r="EC420" s="1343"/>
      <c r="ED420" s="1343"/>
      <c r="EE420" s="1344"/>
      <c r="EQ420" s="1342" t="str">
        <f>ES2</f>
        <v>JULIO CESAR QUESADA ARREDONDO</v>
      </c>
      <c r="ER420" s="1343"/>
      <c r="ES420" s="1343"/>
      <c r="ET420" s="1343"/>
      <c r="EU420" s="1343"/>
      <c r="EV420" s="1344"/>
      <c r="FH420" s="1342" t="str">
        <f>FJ2</f>
        <v>CONSORCIO LABORATORIOS UDEA 2021</v>
      </c>
      <c r="FI420" s="1343"/>
      <c r="FJ420" s="1343"/>
      <c r="FK420" s="1343"/>
      <c r="FL420" s="1343"/>
      <c r="FM420" s="1344"/>
      <c r="FY420" s="1342" t="str">
        <f>GA2</f>
        <v>MARY SOL DUQUE HURTADO</v>
      </c>
      <c r="FZ420" s="1343"/>
      <c r="GA420" s="1343"/>
      <c r="GB420" s="1343"/>
      <c r="GC420" s="1343"/>
      <c r="GD420" s="1344"/>
      <c r="GP420" s="1342" t="str">
        <f>GR2</f>
        <v>LUIS ENRIQUE OYOLA QUINTERO</v>
      </c>
      <c r="GQ420" s="1343"/>
      <c r="GR420" s="1343"/>
      <c r="GS420" s="1343"/>
      <c r="GT420" s="1343"/>
      <c r="GU420" s="1344"/>
      <c r="HG420" s="1342" t="str">
        <f>HI2</f>
        <v>INGEMAR SAS</v>
      </c>
      <c r="HH420" s="1343"/>
      <c r="HI420" s="1343"/>
      <c r="HJ420" s="1343"/>
      <c r="HK420" s="1343"/>
      <c r="HL420" s="1344"/>
      <c r="HX420" s="1342" t="str">
        <f>HZ2</f>
        <v>ENETEL S.A.S</v>
      </c>
      <c r="HY420" s="1343"/>
      <c r="HZ420" s="1343"/>
      <c r="IA420" s="1343"/>
      <c r="IB420" s="1343"/>
      <c r="IC420" s="1344"/>
      <c r="IO420" s="1342" t="str">
        <f>IQ2</f>
        <v>KASA</v>
      </c>
      <c r="IP420" s="1343"/>
      <c r="IQ420" s="1343"/>
      <c r="IR420" s="1343"/>
      <c r="IS420" s="1343"/>
      <c r="IT420" s="1344"/>
      <c r="JF420" s="1342" t="str">
        <f>JH2</f>
        <v>JORGE FERNANDO PRIETO MUÑOZ</v>
      </c>
      <c r="JG420" s="1343"/>
      <c r="JH420" s="1343"/>
      <c r="JI420" s="1343"/>
      <c r="JJ420" s="1343"/>
      <c r="JK420" s="1344"/>
      <c r="JW420" s="1342" t="str">
        <f>JY2</f>
        <v xml:space="preserve">CONSORCIO INTERNACIONAL DE SOLUCIONES INTEGRALES S.A.S </v>
      </c>
      <c r="JX420" s="1343"/>
      <c r="JY420" s="1343"/>
      <c r="JZ420" s="1343"/>
      <c r="KA420" s="1343"/>
      <c r="KB420" s="1344"/>
      <c r="KN420" s="1342" t="str">
        <f>KP2</f>
        <v>CONSTRUCTORA JEINCO SAS</v>
      </c>
      <c r="KO420" s="1343"/>
      <c r="KP420" s="1343"/>
      <c r="KQ420" s="1343"/>
      <c r="KR420" s="1343"/>
      <c r="KS420" s="1344"/>
      <c r="LE420" s="1342" t="str">
        <f>LG2</f>
        <v>SIRCOL SAS</v>
      </c>
      <c r="LF420" s="1343"/>
      <c r="LG420" s="1343"/>
      <c r="LH420" s="1343"/>
      <c r="LI420" s="1343"/>
      <c r="LJ420" s="1344"/>
      <c r="LV420" s="1342" t="str">
        <f>LX2</f>
        <v>DABERLIS ARRIETA CARDENAS</v>
      </c>
      <c r="LW420" s="1343"/>
      <c r="LX420" s="1343"/>
      <c r="LY420" s="1343"/>
      <c r="LZ420" s="1343"/>
      <c r="MA420" s="1344"/>
      <c r="MM420" s="1342" t="str">
        <f>MO2</f>
        <v>VISUAR SAS</v>
      </c>
      <c r="MN420" s="1343"/>
      <c r="MO420" s="1343"/>
      <c r="MP420" s="1343"/>
      <c r="MQ420" s="1343"/>
      <c r="MR420" s="1344"/>
      <c r="ND420" s="1342" t="str">
        <f>NF2</f>
        <v xml:space="preserve">RAFAEL EDUARDO ZAMBRANO CASAS </v>
      </c>
      <c r="NE420" s="1343"/>
      <c r="NF420" s="1343"/>
      <c r="NG420" s="1343"/>
      <c r="NH420" s="1343"/>
      <c r="NI420" s="1344"/>
      <c r="NU420" s="1342" t="str">
        <f>NW2</f>
        <v xml:space="preserve">ARTURO JURADO ALVARAN </v>
      </c>
      <c r="NV420" s="1343"/>
      <c r="NW420" s="1343"/>
      <c r="NX420" s="1343"/>
      <c r="NY420" s="1343"/>
      <c r="NZ420" s="1344"/>
      <c r="OL420" s="1342" t="str">
        <f>ON2</f>
        <v>BCS INGENIERIA Y PROYECTOS S.A.S</v>
      </c>
      <c r="OM420" s="1343"/>
      <c r="ON420" s="1343"/>
      <c r="OO420" s="1343"/>
      <c r="OP420" s="1343"/>
      <c r="OQ420" s="1344"/>
      <c r="PC420" s="1342" t="str">
        <f>PE2</f>
        <v>AGORASPORT SA SUCURSAL COLOMBIA</v>
      </c>
      <c r="PD420" s="1343"/>
      <c r="PE420" s="1343"/>
      <c r="PF420" s="1343"/>
      <c r="PG420" s="1343"/>
      <c r="PH420" s="1344"/>
      <c r="PT420" s="1342" t="str">
        <f>PV2</f>
        <v>ASEM SAS</v>
      </c>
      <c r="PU420" s="1343"/>
      <c r="PV420" s="1343"/>
      <c r="PW420" s="1343"/>
      <c r="PX420" s="1343"/>
      <c r="PY420" s="1344"/>
      <c r="QK420" s="1342" t="str">
        <f>QM2</f>
        <v>WILLIAMS.CO SAS</v>
      </c>
      <c r="QL420" s="1343"/>
      <c r="QM420" s="1343"/>
      <c r="QN420" s="1343"/>
      <c r="QO420" s="1343"/>
      <c r="QP420" s="1344"/>
      <c r="RB420" s="1342" t="str">
        <f>RD2</f>
        <v>O13</v>
      </c>
      <c r="RC420" s="1343"/>
      <c r="RD420" s="1343"/>
      <c r="RE420" s="1343"/>
      <c r="RF420" s="1343"/>
      <c r="RG420" s="1344"/>
      <c r="RH420" s="871"/>
      <c r="RI420" s="827"/>
      <c r="RJ420" s="827"/>
      <c r="RK420" s="827"/>
      <c r="RL420" s="827"/>
      <c r="RM420" s="827"/>
      <c r="RN420" s="827"/>
      <c r="RO420" s="827"/>
      <c r="RP420" s="827"/>
      <c r="RS420" s="1342" t="str">
        <f>RU2</f>
        <v>O14</v>
      </c>
      <c r="RT420" s="1343"/>
      <c r="RU420" s="1343"/>
      <c r="RV420" s="1343"/>
      <c r="RW420" s="1343"/>
      <c r="RX420" s="1344"/>
      <c r="RY420" s="871"/>
      <c r="RZ420" s="827"/>
      <c r="SA420" s="827"/>
      <c r="SB420" s="827"/>
      <c r="SC420" s="827"/>
      <c r="SD420" s="827"/>
      <c r="SE420" s="827"/>
      <c r="SF420" s="827"/>
      <c r="SG420" s="827"/>
      <c r="SJ420" s="1342" t="str">
        <f>SL2</f>
        <v>O15</v>
      </c>
      <c r="SK420" s="1343"/>
      <c r="SL420" s="1343"/>
      <c r="SM420" s="1343"/>
      <c r="SN420" s="1343"/>
      <c r="SO420" s="1344"/>
      <c r="SP420" s="871"/>
      <c r="SQ420" s="827"/>
      <c r="SR420" s="827"/>
      <c r="SS420" s="827"/>
      <c r="ST420" s="827"/>
      <c r="SU420" s="827"/>
      <c r="SV420" s="827"/>
      <c r="SW420" s="827"/>
      <c r="SX420" s="827"/>
    </row>
    <row r="421" spans="1:518" ht="16.5" thickBot="1">
      <c r="B421" s="1337"/>
      <c r="F421" s="1345" t="s">
        <v>117</v>
      </c>
      <c r="G421" s="1345" t="s">
        <v>131</v>
      </c>
      <c r="H421" s="871"/>
      <c r="I421" s="871"/>
      <c r="K421" s="1346" t="str">
        <f>+IF(S421*U421*W421*Y421=1,"OK","NO HABILITADO")</f>
        <v>OK</v>
      </c>
      <c r="L421" s="1347"/>
      <c r="M421" s="1347"/>
      <c r="N421" s="1347"/>
      <c r="O421" s="1347"/>
      <c r="P421" s="1348"/>
      <c r="S421" s="1349">
        <f>IF(O419&gt;'10. EVALUACIÓN'!$D$10,0,1)</f>
        <v>1</v>
      </c>
      <c r="U421" s="1349">
        <f>IF(P413&gt;'10. EVALUACIÓN'!$D$9,0,1)</f>
        <v>1</v>
      </c>
      <c r="W421" s="1349">
        <f>PRODUCT(W12:W411)</f>
        <v>1</v>
      </c>
      <c r="Y421" s="1349">
        <f>IF(Y416&gt;0.5,0,1)</f>
        <v>1</v>
      </c>
      <c r="AB421" s="1346" t="str">
        <f>+IF(AJ421*AL421*AN421*AP421=1,"OK","NO HABILITADO")</f>
        <v>OK</v>
      </c>
      <c r="AC421" s="1347"/>
      <c r="AD421" s="1347"/>
      <c r="AE421" s="1347"/>
      <c r="AF421" s="1347"/>
      <c r="AG421" s="1348"/>
      <c r="AJ421" s="1349">
        <f>IF(AF419&gt;'10. EVALUACIÓN'!$D$10,0,1)</f>
        <v>1</v>
      </c>
      <c r="AL421" s="1349">
        <f>IF(AG413&gt;'10. EVALUACIÓN'!$D$9,0,1)</f>
        <v>1</v>
      </c>
      <c r="AN421" s="1349">
        <f>PRODUCT(AN12:AN411)</f>
        <v>1</v>
      </c>
      <c r="AP421" s="1349">
        <f>IF(AP416&gt;0.5,0,1)</f>
        <v>1</v>
      </c>
      <c r="AS421" s="1346" t="str">
        <f>+IF(BA421*BC421*BE421*BG421=1,"OK","NO HABILITADO")</f>
        <v>OK</v>
      </c>
      <c r="AT421" s="1347"/>
      <c r="AU421" s="1347"/>
      <c r="AV421" s="1347"/>
      <c r="AW421" s="1347"/>
      <c r="AX421" s="1348"/>
      <c r="BA421" s="1349">
        <f>IF(AW419&gt;'10. EVALUACIÓN'!$D$10,0,1)</f>
        <v>1</v>
      </c>
      <c r="BC421" s="1349">
        <f>IF(AX413&gt;'10. EVALUACIÓN'!$D$9,0,1)</f>
        <v>1</v>
      </c>
      <c r="BE421" s="1349">
        <f>PRODUCT(BE12:BE411)</f>
        <v>1</v>
      </c>
      <c r="BG421" s="1349">
        <f>IF(BG416&gt;0.5,0,1)</f>
        <v>1</v>
      </c>
      <c r="BJ421" s="1346" t="str">
        <f>+IF(BR421*BT421*BV421*BX421=1,"OK","NO HABILITADO")</f>
        <v>OK</v>
      </c>
      <c r="BK421" s="1347"/>
      <c r="BL421" s="1347"/>
      <c r="BM421" s="1347"/>
      <c r="BN421" s="1347"/>
      <c r="BO421" s="1348"/>
      <c r="BR421" s="1349">
        <f>IF(BN419&gt;'10. EVALUACIÓN'!$D$10,0,1)</f>
        <v>1</v>
      </c>
      <c r="BT421" s="1349">
        <f>IF(BO413&gt;'10. EVALUACIÓN'!$D$9,0,1)</f>
        <v>1</v>
      </c>
      <c r="BV421" s="1349">
        <f>PRODUCT(BV12:BV411)</f>
        <v>1</v>
      </c>
      <c r="BX421" s="1349">
        <f>IF(BX416&gt;0.5,0,1)</f>
        <v>1</v>
      </c>
      <c r="CA421" s="1346" t="str">
        <f>+IF(CI421*CK421*CM421*CO421=1,"OK","NO HABILITADO")</f>
        <v>OK</v>
      </c>
      <c r="CB421" s="1347"/>
      <c r="CC421" s="1347"/>
      <c r="CD421" s="1347"/>
      <c r="CE421" s="1347"/>
      <c r="CF421" s="1348"/>
      <c r="CI421" s="1349">
        <f>IF(CE419&gt;'10. EVALUACIÓN'!$D$10,0,1)</f>
        <v>1</v>
      </c>
      <c r="CK421" s="1349">
        <f>IF(CF413&gt;'10. EVALUACIÓN'!$D$9,0,1)</f>
        <v>1</v>
      </c>
      <c r="CM421" s="1349">
        <f>PRODUCT(CM12:CM411)</f>
        <v>1</v>
      </c>
      <c r="CO421" s="1349">
        <f>IF(CO416&gt;0.5,0,1)</f>
        <v>1</v>
      </c>
      <c r="CR421" s="1346" t="str">
        <f>+IF(CZ421*DB421*DD421*DF421=1,"OK","NO HABILITADO")</f>
        <v>OK</v>
      </c>
      <c r="CS421" s="1347"/>
      <c r="CT421" s="1347"/>
      <c r="CU421" s="1347"/>
      <c r="CV421" s="1347"/>
      <c r="CW421" s="1348"/>
      <c r="CZ421" s="1349">
        <f>IF(CV419&gt;'10. EVALUACIÓN'!$D$10,0,1)</f>
        <v>1</v>
      </c>
      <c r="DB421" s="1349">
        <f>IF(CW413&gt;'10. EVALUACIÓN'!$D$9,0,1)</f>
        <v>1</v>
      </c>
      <c r="DD421" s="1349">
        <f>PRODUCT(DD12:DD411)</f>
        <v>1</v>
      </c>
      <c r="DF421" s="1349">
        <f>IF(DF416&gt;0.5,0,1)</f>
        <v>1</v>
      </c>
      <c r="DI421" s="1346" t="str">
        <f>+IF(DQ421*DS421*DU421*DW421=1,"OK","NO HABILITADO")</f>
        <v>OK</v>
      </c>
      <c r="DJ421" s="1347"/>
      <c r="DK421" s="1347"/>
      <c r="DL421" s="1347"/>
      <c r="DM421" s="1347"/>
      <c r="DN421" s="1348"/>
      <c r="DQ421" s="1349">
        <f>IF(DM419&gt;'10. EVALUACIÓN'!$D$10,0,1)</f>
        <v>1</v>
      </c>
      <c r="DS421" s="1349">
        <f>IF(DN413&gt;'10. EVALUACIÓN'!$D$9,0,1)</f>
        <v>1</v>
      </c>
      <c r="DU421" s="1349">
        <f>PRODUCT(DU12:DU411)</f>
        <v>1</v>
      </c>
      <c r="DW421" s="1349">
        <f>IF(DW416&gt;0.5,0,1)</f>
        <v>1</v>
      </c>
      <c r="DZ421" s="1346" t="str">
        <f>+IF(EH421*EJ421*EL421*EN421=1,"OK","NO HABILITADO")</f>
        <v>OK</v>
      </c>
      <c r="EA421" s="1347"/>
      <c r="EB421" s="1347"/>
      <c r="EC421" s="1347"/>
      <c r="ED421" s="1347"/>
      <c r="EE421" s="1348"/>
      <c r="EH421" s="1349">
        <f>IF(ED419&gt;'10. EVALUACIÓN'!$D$10,0,1)</f>
        <v>1</v>
      </c>
      <c r="EJ421" s="1349">
        <f>IF(EE413&gt;'10. EVALUACIÓN'!$D$9,0,1)</f>
        <v>1</v>
      </c>
      <c r="EL421" s="1349">
        <f>PRODUCT(EL12:EL411)</f>
        <v>1</v>
      </c>
      <c r="EN421" s="1349">
        <f>IF(EN416&gt;0.5,0,1)</f>
        <v>1</v>
      </c>
      <c r="EQ421" s="1346" t="str">
        <f>+IF(EY421*FA421*FC421*FE421=1,"OK","NO HABILITADO")</f>
        <v>NO HABILITADO</v>
      </c>
      <c r="ER421" s="1347"/>
      <c r="ES421" s="1347"/>
      <c r="ET421" s="1347"/>
      <c r="EU421" s="1347"/>
      <c r="EV421" s="1348"/>
      <c r="EY421" s="1349">
        <f>IF(EU419&gt;'10. EVALUACIÓN'!$D$10,0,1)</f>
        <v>1</v>
      </c>
      <c r="FA421" s="1349">
        <f>IF(EV413&gt;'10. EVALUACIÓN'!$D$9,0,1)</f>
        <v>1</v>
      </c>
      <c r="FC421" s="1349">
        <f>PRODUCT(FC12:FC411)</f>
        <v>0</v>
      </c>
      <c r="FE421" s="1349">
        <f>IF(FE416&gt;0.5,0,1)</f>
        <v>1</v>
      </c>
      <c r="FH421" s="1346" t="e">
        <f>+IF(FP421*FR421*FT421*FV421=1,"OK","NO HABILITADO")</f>
        <v>#N/A</v>
      </c>
      <c r="FI421" s="1347"/>
      <c r="FJ421" s="1347"/>
      <c r="FK421" s="1347"/>
      <c r="FL421" s="1347"/>
      <c r="FM421" s="1348"/>
      <c r="FP421" s="1349">
        <f>IF(FL419&gt;'10. EVALUACIÓN'!$D$10,0,1)</f>
        <v>1</v>
      </c>
      <c r="FR421" s="1349">
        <f>IF(FM413&gt;'10. EVALUACIÓN'!$D$9,0,1)</f>
        <v>1</v>
      </c>
      <c r="FT421" s="1349" t="e">
        <f>PRODUCT(FT12:FT411)</f>
        <v>#N/A</v>
      </c>
      <c r="FV421" s="1349">
        <f>IF(FV416&gt;0.5,0,1)</f>
        <v>1</v>
      </c>
      <c r="FY421" s="1346" t="str">
        <f>+IF(GG421*GI421*GK421*GM421=1,"OK","NO HABILITADO")</f>
        <v>OK</v>
      </c>
      <c r="FZ421" s="1347"/>
      <c r="GA421" s="1347"/>
      <c r="GB421" s="1347"/>
      <c r="GC421" s="1347"/>
      <c r="GD421" s="1348"/>
      <c r="GG421" s="1349">
        <f>IF(GC419&gt;'10. EVALUACIÓN'!$D$10,0,1)</f>
        <v>1</v>
      </c>
      <c r="GI421" s="1349">
        <f>IF(GD413&gt;'10. EVALUACIÓN'!$D$9,0,1)</f>
        <v>1</v>
      </c>
      <c r="GK421" s="1349">
        <f>PRODUCT(GK12:GK411)</f>
        <v>1</v>
      </c>
      <c r="GM421" s="1349">
        <f>IF(GM416&gt;0.5,0,1)</f>
        <v>1</v>
      </c>
      <c r="GP421" s="1346" t="str">
        <f>+IF(GX421*GZ421*HB421*HD421=1,"OK","NO HABILITADO")</f>
        <v>NO HABILITADO</v>
      </c>
      <c r="GQ421" s="1347"/>
      <c r="GR421" s="1347"/>
      <c r="GS421" s="1347"/>
      <c r="GT421" s="1347"/>
      <c r="GU421" s="1348"/>
      <c r="GX421" s="1349">
        <f>IF(GT419&gt;'10. EVALUACIÓN'!$D$10,0,1)</f>
        <v>1</v>
      </c>
      <c r="GZ421" s="1349">
        <f>IF(GU413&gt;'10. EVALUACIÓN'!$D$9,0,1)</f>
        <v>1</v>
      </c>
      <c r="HB421" s="1349">
        <f>PRODUCT(HB12:HB411)</f>
        <v>0</v>
      </c>
      <c r="HD421" s="1349">
        <f>IF(HD416&gt;0.5,0,1)</f>
        <v>1</v>
      </c>
      <c r="HG421" s="1346" t="str">
        <f>+IF(HO421*HQ421*HS421*HU421=1,"OK","NO HABILITADO")</f>
        <v>OK</v>
      </c>
      <c r="HH421" s="1347"/>
      <c r="HI421" s="1347"/>
      <c r="HJ421" s="1347"/>
      <c r="HK421" s="1347"/>
      <c r="HL421" s="1348"/>
      <c r="HO421" s="1349">
        <f>IF(HK419&gt;'10. EVALUACIÓN'!$D$10,0,1)</f>
        <v>1</v>
      </c>
      <c r="HQ421" s="1349">
        <f>IF(HL413&gt;'10. EVALUACIÓN'!$D$9,0,1)</f>
        <v>1</v>
      </c>
      <c r="HS421" s="1349">
        <f>PRODUCT(HS12:HS411)</f>
        <v>1</v>
      </c>
      <c r="HU421" s="1349">
        <f>IF(HU416&gt;0.5,0,1)</f>
        <v>1</v>
      </c>
      <c r="HX421" s="1346" t="str">
        <f>+IF(IF421*IH421*IJ421*IL421=1,"OK","NO HABILITADO")</f>
        <v>OK</v>
      </c>
      <c r="HY421" s="1347"/>
      <c r="HZ421" s="1347"/>
      <c r="IA421" s="1347"/>
      <c r="IB421" s="1347"/>
      <c r="IC421" s="1348"/>
      <c r="IF421" s="1349">
        <f>IF(IB419&gt;'10. EVALUACIÓN'!$D$10,0,1)</f>
        <v>1</v>
      </c>
      <c r="IH421" s="1349">
        <f>IF(IC413&gt;'10. EVALUACIÓN'!$D$9,0,1)</f>
        <v>1</v>
      </c>
      <c r="IJ421" s="1349">
        <f>PRODUCT(IJ12:IJ411)</f>
        <v>1</v>
      </c>
      <c r="IL421" s="1349">
        <f>IF(IL416&gt;0.5,0,1)</f>
        <v>1</v>
      </c>
      <c r="IO421" s="1346" t="str">
        <f>+IF(IW421*IY421*JA421*JC421=1,"OK","NO HABILITADO")</f>
        <v>OK</v>
      </c>
      <c r="IP421" s="1347"/>
      <c r="IQ421" s="1347"/>
      <c r="IR421" s="1347"/>
      <c r="IS421" s="1347"/>
      <c r="IT421" s="1348"/>
      <c r="IW421" s="1349">
        <f>IF(IS419&gt;'10. EVALUACIÓN'!$D$10,0,1)</f>
        <v>1</v>
      </c>
      <c r="IY421" s="1349">
        <f>IF(IT413&gt;'10. EVALUACIÓN'!$D$9,0,1)</f>
        <v>1</v>
      </c>
      <c r="JA421" s="1349">
        <f>PRODUCT(JA12:JA411)</f>
        <v>1</v>
      </c>
      <c r="JC421" s="1349">
        <f>IF(JC416&gt;0.5,0,1)</f>
        <v>1</v>
      </c>
      <c r="JF421" s="1346" t="str">
        <f>+IF(JN421*JP421*JR421*JT421=1,"OK","NO HABILITADO")</f>
        <v>OK</v>
      </c>
      <c r="JG421" s="1347"/>
      <c r="JH421" s="1347"/>
      <c r="JI421" s="1347"/>
      <c r="JJ421" s="1347"/>
      <c r="JK421" s="1348"/>
      <c r="JN421" s="1349">
        <f>IF(JJ419&gt;'10. EVALUACIÓN'!$D$10,0,1)</f>
        <v>1</v>
      </c>
      <c r="JP421" s="1349">
        <f>IF(JK413&gt;'10. EVALUACIÓN'!$D$9,0,1)</f>
        <v>1</v>
      </c>
      <c r="JR421" s="1349">
        <f>PRODUCT(JR12:JR411)</f>
        <v>1</v>
      </c>
      <c r="JT421" s="1349">
        <f>IF(JT416&gt;0.5,0,1)</f>
        <v>1</v>
      </c>
      <c r="JW421" s="1346" t="str">
        <f>+IF(KE421*KG421*KI421*KK421=1,"OK","NO HABILITADO")</f>
        <v>OK</v>
      </c>
      <c r="JX421" s="1347"/>
      <c r="JY421" s="1347"/>
      <c r="JZ421" s="1347"/>
      <c r="KA421" s="1347"/>
      <c r="KB421" s="1348"/>
      <c r="KE421" s="1349">
        <f>IF(KA419&gt;'10. EVALUACIÓN'!$D$10,0,1)</f>
        <v>1</v>
      </c>
      <c r="KG421" s="1349">
        <f>IF(KB413&gt;'10. EVALUACIÓN'!$D$9,0,1)</f>
        <v>1</v>
      </c>
      <c r="KI421" s="1349">
        <f>PRODUCT(KI12:KI411)</f>
        <v>1</v>
      </c>
      <c r="KK421" s="1349">
        <f>IF(KK416&gt;0.5,0,1)</f>
        <v>1</v>
      </c>
      <c r="KN421" s="1346" t="str">
        <f>+IF(KV421*KX421*KZ421*LB421=1,"OK","NO HABILITADO")</f>
        <v>OK</v>
      </c>
      <c r="KO421" s="1347"/>
      <c r="KP421" s="1347"/>
      <c r="KQ421" s="1347"/>
      <c r="KR421" s="1347"/>
      <c r="KS421" s="1348"/>
      <c r="KV421" s="1349">
        <f>IF(KR419&gt;'10. EVALUACIÓN'!$D$10,0,1)</f>
        <v>1</v>
      </c>
      <c r="KX421" s="1349">
        <f>IF(KS413&gt;'10. EVALUACIÓN'!$D$9,0,1)</f>
        <v>1</v>
      </c>
      <c r="KZ421" s="1349">
        <f>PRODUCT(KZ12:KZ411)</f>
        <v>1</v>
      </c>
      <c r="LB421" s="1349">
        <f>IF(LB416&gt;0.5,0,1)</f>
        <v>1</v>
      </c>
      <c r="LE421" s="1346" t="str">
        <f>+IF(LM421*LO421*LQ421*LS421=1,"OK","NO HABILITADO")</f>
        <v>NO HABILITADO</v>
      </c>
      <c r="LF421" s="1347"/>
      <c r="LG421" s="1347"/>
      <c r="LH421" s="1347"/>
      <c r="LI421" s="1347"/>
      <c r="LJ421" s="1348"/>
      <c r="LM421" s="1349">
        <f>IF(LI419&gt;'10. EVALUACIÓN'!$D$10,0,1)</f>
        <v>1</v>
      </c>
      <c r="LO421" s="1349">
        <f>IF(LJ413&gt;'10. EVALUACIÓN'!$D$9,0,1)</f>
        <v>1</v>
      </c>
      <c r="LQ421" s="1349">
        <f>PRODUCT(LQ12:LQ411)</f>
        <v>0</v>
      </c>
      <c r="LS421" s="1349">
        <f>IF(LS416&gt;0.5,0,1)</f>
        <v>1</v>
      </c>
      <c r="LV421" s="1346" t="str">
        <f>+IF(MD421*MF421*MH421*MJ421=1,"OK","NO HABILITADO")</f>
        <v>OK</v>
      </c>
      <c r="LW421" s="1347"/>
      <c r="LX421" s="1347"/>
      <c r="LY421" s="1347"/>
      <c r="LZ421" s="1347"/>
      <c r="MA421" s="1348"/>
      <c r="MD421" s="1349">
        <f>IF(LZ419&gt;'10. EVALUACIÓN'!$D$10,0,1)</f>
        <v>1</v>
      </c>
      <c r="MF421" s="1349">
        <f>IF(MA413&gt;'10. EVALUACIÓN'!$D$9,0,1)</f>
        <v>1</v>
      </c>
      <c r="MH421" s="1349">
        <f>PRODUCT(MH12:MH411)</f>
        <v>1</v>
      </c>
      <c r="MJ421" s="1349">
        <f>IF(MJ416&gt;0.5,0,1)</f>
        <v>1</v>
      </c>
      <c r="MM421" s="1346" t="str">
        <f>+IF(MU421*MW421*MY421*NA421=1,"OK","NO HABILITADO")</f>
        <v>NO HABILITADO</v>
      </c>
      <c r="MN421" s="1347"/>
      <c r="MO421" s="1347"/>
      <c r="MP421" s="1347"/>
      <c r="MQ421" s="1347"/>
      <c r="MR421" s="1348"/>
      <c r="MU421" s="1349">
        <f>IF(MQ419&gt;'10. EVALUACIÓN'!$D$10,0,1)</f>
        <v>0</v>
      </c>
      <c r="MW421" s="1349">
        <f>IF(MR413&gt;'10. EVALUACIÓN'!$D$9,0,1)</f>
        <v>1</v>
      </c>
      <c r="MY421" s="1349">
        <f>PRODUCT(MY12:MY411)</f>
        <v>1</v>
      </c>
      <c r="NA421" s="1349">
        <f>IF(NA416&gt;0.5,0,1)</f>
        <v>1</v>
      </c>
      <c r="ND421" s="1346" t="str">
        <f>+IF(NL421*NN421*NP421*NR421=1,"OK","NO HABILITADO")</f>
        <v>NO HABILITADO</v>
      </c>
      <c r="NE421" s="1347"/>
      <c r="NF421" s="1347"/>
      <c r="NG421" s="1347"/>
      <c r="NH421" s="1347"/>
      <c r="NI421" s="1348"/>
      <c r="NL421" s="1349">
        <f>IF(NH419&gt;'10. EVALUACIÓN'!$D$10,0,1)</f>
        <v>0</v>
      </c>
      <c r="NN421" s="1349">
        <f>IF(NI413&gt;'10. EVALUACIÓN'!$D$9,0,1)</f>
        <v>1</v>
      </c>
      <c r="NP421" s="1349">
        <f>PRODUCT(NP12:NP411)</f>
        <v>1</v>
      </c>
      <c r="NR421" s="1349">
        <f>IF(NR416&gt;0.5,0,1)</f>
        <v>1</v>
      </c>
      <c r="NU421" s="1346" t="str">
        <f>+IF(OC421*OE421*OG421*OI421=1,"OK","NO HABILITADO")</f>
        <v>NO HABILITADO</v>
      </c>
      <c r="NV421" s="1347"/>
      <c r="NW421" s="1347"/>
      <c r="NX421" s="1347"/>
      <c r="NY421" s="1347"/>
      <c r="NZ421" s="1348"/>
      <c r="OC421" s="1349">
        <f>IF(NY419&gt;'10. EVALUACIÓN'!$D$10,0,1)</f>
        <v>0</v>
      </c>
      <c r="OE421" s="1349">
        <f>IF(NZ413&gt;'10. EVALUACIÓN'!$D$9,0,1)</f>
        <v>1</v>
      </c>
      <c r="OG421" s="1349">
        <f>PRODUCT(OG12:OG411)</f>
        <v>1</v>
      </c>
      <c r="OI421" s="1349">
        <f>IF(OI416&gt;0.5,0,1)</f>
        <v>1</v>
      </c>
      <c r="OL421" s="1346" t="str">
        <f>+IF(OT421*OV421*OX421*OZ421=1,"OK","NO HABILITADO")</f>
        <v>NO HABILITADO</v>
      </c>
      <c r="OM421" s="1347"/>
      <c r="ON421" s="1347"/>
      <c r="OO421" s="1347"/>
      <c r="OP421" s="1347"/>
      <c r="OQ421" s="1348"/>
      <c r="OT421" s="1349">
        <f>IF(OP419&gt;'10. EVALUACIÓN'!$D$10,0,1)</f>
        <v>0</v>
      </c>
      <c r="OV421" s="1349">
        <f>IF(OQ413&gt;'10. EVALUACIÓN'!$D$9,0,1)</f>
        <v>1</v>
      </c>
      <c r="OX421" s="1349">
        <f>PRODUCT(OX12:OX411)</f>
        <v>1</v>
      </c>
      <c r="OZ421" s="1349">
        <f>IF(OZ416&gt;0.5,0,1)</f>
        <v>1</v>
      </c>
      <c r="PC421" s="1346" t="str">
        <f>+IF(PK421*PM421*PO421*PQ421=1,"OK","NO HABILITADO")</f>
        <v>NO HABILITADO</v>
      </c>
      <c r="PD421" s="1347"/>
      <c r="PE421" s="1347"/>
      <c r="PF421" s="1347"/>
      <c r="PG421" s="1347"/>
      <c r="PH421" s="1348"/>
      <c r="PK421" s="1349">
        <f>IF(PG419&gt;'10. EVALUACIÓN'!$D$10,0,1)</f>
        <v>1</v>
      </c>
      <c r="PM421" s="1349">
        <f>IF(PH413&gt;'10. EVALUACIÓN'!$D$9,0,1)</f>
        <v>0</v>
      </c>
      <c r="PO421" s="1349">
        <f>PRODUCT(PO12:PO411)</f>
        <v>1</v>
      </c>
      <c r="PQ421" s="1349">
        <f>IF(PQ416&gt;0.5,0,1)</f>
        <v>1</v>
      </c>
      <c r="PT421" s="1346" t="str">
        <f>+IF(QB421*QD421*QF421*QH421=1,"OK","NO HABILITADO")</f>
        <v>OK</v>
      </c>
      <c r="PU421" s="1347"/>
      <c r="PV421" s="1347"/>
      <c r="PW421" s="1347"/>
      <c r="PX421" s="1347"/>
      <c r="PY421" s="1348"/>
      <c r="QB421" s="1349">
        <f>IF(PX419&gt;'10. EVALUACIÓN'!$D$10,0,1)</f>
        <v>1</v>
      </c>
      <c r="QD421" s="1349">
        <f>IF(PY413&gt;'10. EVALUACIÓN'!$D$9,0,1)</f>
        <v>1</v>
      </c>
      <c r="QF421" s="1349">
        <f>PRODUCT(QF12:QF411)</f>
        <v>1</v>
      </c>
      <c r="QH421" s="1349">
        <f>IF(QH416&gt;0.5,0,1)</f>
        <v>1</v>
      </c>
      <c r="QK421" s="1346" t="str">
        <f>+IF(QS421*QU421*QW421*QY421=1,"OK","NO HABILITADO")</f>
        <v>NO HABILITADO</v>
      </c>
      <c r="QL421" s="1347"/>
      <c r="QM421" s="1347"/>
      <c r="QN421" s="1347"/>
      <c r="QO421" s="1347"/>
      <c r="QP421" s="1348"/>
      <c r="QS421" s="1349">
        <f>IF(QO419&gt;'10. EVALUACIÓN'!$D$10,0,1)</f>
        <v>1</v>
      </c>
      <c r="QU421" s="1349">
        <f>IF(QP413&gt;'10. EVALUACIÓN'!$D$9,0,1)</f>
        <v>1</v>
      </c>
      <c r="QW421" s="1349">
        <f>PRODUCT(QW12:QW411)</f>
        <v>0</v>
      </c>
      <c r="QY421" s="1349">
        <f>IF(QY416&gt;0.5,0,1)</f>
        <v>1</v>
      </c>
      <c r="RB421" s="1346" t="e">
        <f>+IF(RJ421*RL421*RN421*RP421=1,"OK","NO HABILITADO")</f>
        <v>#N/A</v>
      </c>
      <c r="RC421" s="1347"/>
      <c r="RD421" s="1347"/>
      <c r="RE421" s="1347"/>
      <c r="RF421" s="1347"/>
      <c r="RG421" s="1348"/>
      <c r="RI421" s="827"/>
      <c r="RJ421" s="1349">
        <f>IF(RF419&gt;'10. EVALUACIÓN'!$C$10,0,1)</f>
        <v>1</v>
      </c>
      <c r="RK421" s="827"/>
      <c r="RL421" s="1349">
        <f>IF(RG412&gt;'10. EVALUACIÓN'!$C$9,0,1)</f>
        <v>1</v>
      </c>
      <c r="RM421" s="827"/>
      <c r="RN421" s="1349" t="e">
        <f>PRODUCT(RN348:RN411)</f>
        <v>#N/A</v>
      </c>
      <c r="RO421" s="827"/>
      <c r="RP421" s="1349">
        <f>IF(RP416&gt;0.5,0,1)</f>
        <v>1</v>
      </c>
      <c r="RS421" s="1346" t="e">
        <f>+IF(SA421*SC421*SE421*SG421=1,"OK","NO HABILITADO")</f>
        <v>#N/A</v>
      </c>
      <c r="RT421" s="1347"/>
      <c r="RU421" s="1347"/>
      <c r="RV421" s="1347"/>
      <c r="RW421" s="1347"/>
      <c r="RX421" s="1348"/>
      <c r="RZ421" s="827"/>
      <c r="SA421" s="1349">
        <f>IF(RW419&gt;'10. EVALUACIÓN'!$C$10,0,1)</f>
        <v>1</v>
      </c>
      <c r="SB421" s="827"/>
      <c r="SC421" s="1349">
        <f>IF(RX412&gt;'10. EVALUACIÓN'!$C$9,0,1)</f>
        <v>1</v>
      </c>
      <c r="SD421" s="827"/>
      <c r="SE421" s="1349" t="e">
        <f>PRODUCT(SE348:SE411)</f>
        <v>#N/A</v>
      </c>
      <c r="SF421" s="827"/>
      <c r="SG421" s="1349">
        <f>IF(SG416&gt;0.5,0,1)</f>
        <v>1</v>
      </c>
      <c r="SJ421" s="1346" t="e">
        <f>+IF(SR421*ST421*SV421*SX421=1,"OK","NO HABILITADO")</f>
        <v>#N/A</v>
      </c>
      <c r="SK421" s="1347"/>
      <c r="SL421" s="1347"/>
      <c r="SM421" s="1347"/>
      <c r="SN421" s="1347"/>
      <c r="SO421" s="1348"/>
      <c r="SQ421" s="827"/>
      <c r="SR421" s="1349">
        <f>IF(SN419&gt;'10. EVALUACIÓN'!$C$10,0,1)</f>
        <v>1</v>
      </c>
      <c r="SS421" s="827"/>
      <c r="ST421" s="1349">
        <f>IF(SO412&gt;'10. EVALUACIÓN'!$C$9,0,1)</f>
        <v>1</v>
      </c>
      <c r="SU421" s="827"/>
      <c r="SV421" s="1349" t="e">
        <f>PRODUCT(SV348:SV411)</f>
        <v>#N/A</v>
      </c>
      <c r="SW421" s="827"/>
      <c r="SX421" s="1349">
        <f>IF(SX416&gt;0.5,0,1)</f>
        <v>1</v>
      </c>
    </row>
    <row r="422" spans="1:518" ht="27" customHeight="1">
      <c r="F422" s="1345">
        <v>16</v>
      </c>
      <c r="G422" s="1345">
        <v>17</v>
      </c>
      <c r="H422" s="871"/>
      <c r="I422" s="871"/>
      <c r="RI422" s="827"/>
      <c r="RJ422" s="827"/>
      <c r="RK422" s="827"/>
      <c r="RL422" s="827"/>
      <c r="RM422" s="827"/>
      <c r="RN422" s="827"/>
      <c r="RO422" s="827"/>
      <c r="RP422" s="827"/>
      <c r="RZ422" s="827"/>
      <c r="SA422" s="827"/>
      <c r="SB422" s="827"/>
      <c r="SC422" s="827"/>
      <c r="SD422" s="827"/>
      <c r="SE422" s="827"/>
      <c r="SF422" s="827"/>
      <c r="SG422" s="827"/>
      <c r="SQ422" s="827"/>
      <c r="SR422" s="827"/>
      <c r="SS422" s="827"/>
      <c r="ST422" s="827"/>
      <c r="SU422" s="827"/>
      <c r="SV422" s="827"/>
      <c r="SW422" s="827"/>
      <c r="SX422" s="827"/>
    </row>
    <row r="423" spans="1:518" s="1350" customFormat="1" ht="12.75" customHeight="1">
      <c r="A423" s="826"/>
      <c r="B423" s="826"/>
      <c r="C423" s="826"/>
      <c r="D423" s="826"/>
      <c r="E423" s="826"/>
      <c r="F423" s="826"/>
      <c r="G423" s="826"/>
      <c r="S423" s="1351" t="s">
        <v>167</v>
      </c>
      <c r="U423" s="1351" t="s">
        <v>168</v>
      </c>
      <c r="W423" s="1351" t="s">
        <v>169</v>
      </c>
      <c r="Y423" s="1351" t="s">
        <v>170</v>
      </c>
      <c r="AJ423" s="1351" t="s">
        <v>167</v>
      </c>
      <c r="AL423" s="1351" t="s">
        <v>168</v>
      </c>
      <c r="AN423" s="1351" t="s">
        <v>169</v>
      </c>
      <c r="AP423" s="1351" t="s">
        <v>170</v>
      </c>
      <c r="BA423" s="1351" t="s">
        <v>167</v>
      </c>
      <c r="BC423" s="1351" t="s">
        <v>168</v>
      </c>
      <c r="BE423" s="1351" t="s">
        <v>169</v>
      </c>
      <c r="BG423" s="1351" t="s">
        <v>170</v>
      </c>
      <c r="BR423" s="1351" t="s">
        <v>167</v>
      </c>
      <c r="BT423" s="1351" t="s">
        <v>168</v>
      </c>
      <c r="BV423" s="1351" t="s">
        <v>169</v>
      </c>
      <c r="BX423" s="1351" t="s">
        <v>170</v>
      </c>
      <c r="CI423" s="1351" t="s">
        <v>167</v>
      </c>
      <c r="CK423" s="1351" t="s">
        <v>168</v>
      </c>
      <c r="CM423" s="1351" t="s">
        <v>169</v>
      </c>
      <c r="CO423" s="1351" t="s">
        <v>170</v>
      </c>
      <c r="CZ423" s="1351" t="s">
        <v>167</v>
      </c>
      <c r="DB423" s="1351" t="s">
        <v>168</v>
      </c>
      <c r="DD423" s="1351" t="s">
        <v>169</v>
      </c>
      <c r="DF423" s="1351" t="s">
        <v>170</v>
      </c>
      <c r="DQ423" s="1351" t="s">
        <v>167</v>
      </c>
      <c r="DS423" s="1351" t="s">
        <v>168</v>
      </c>
      <c r="DU423" s="1351" t="s">
        <v>169</v>
      </c>
      <c r="DW423" s="1351" t="s">
        <v>170</v>
      </c>
      <c r="EH423" s="1351" t="s">
        <v>167</v>
      </c>
      <c r="EJ423" s="1351" t="s">
        <v>168</v>
      </c>
      <c r="EL423" s="1351" t="s">
        <v>169</v>
      </c>
      <c r="EN423" s="1351" t="s">
        <v>170</v>
      </c>
      <c r="EY423" s="1351" t="s">
        <v>167</v>
      </c>
      <c r="FA423" s="1351" t="s">
        <v>168</v>
      </c>
      <c r="FC423" s="1351" t="s">
        <v>169</v>
      </c>
      <c r="FE423" s="1351" t="s">
        <v>170</v>
      </c>
      <c r="FP423" s="1351" t="s">
        <v>167</v>
      </c>
      <c r="FR423" s="1351" t="s">
        <v>168</v>
      </c>
      <c r="FT423" s="1351" t="s">
        <v>169</v>
      </c>
      <c r="FV423" s="1351" t="s">
        <v>170</v>
      </c>
      <c r="GG423" s="1351" t="s">
        <v>167</v>
      </c>
      <c r="GI423" s="1351" t="s">
        <v>168</v>
      </c>
      <c r="GK423" s="1351" t="s">
        <v>169</v>
      </c>
      <c r="GM423" s="1351" t="s">
        <v>170</v>
      </c>
      <c r="GX423" s="1351" t="s">
        <v>167</v>
      </c>
      <c r="GZ423" s="1351" t="s">
        <v>168</v>
      </c>
      <c r="HB423" s="1351" t="s">
        <v>169</v>
      </c>
      <c r="HD423" s="1351" t="s">
        <v>170</v>
      </c>
      <c r="HO423" s="1351" t="s">
        <v>167</v>
      </c>
      <c r="HQ423" s="1351" t="s">
        <v>168</v>
      </c>
      <c r="HS423" s="1351" t="s">
        <v>169</v>
      </c>
      <c r="HU423" s="1351" t="s">
        <v>170</v>
      </c>
      <c r="IF423" s="1351" t="s">
        <v>167</v>
      </c>
      <c r="IH423" s="1351" t="s">
        <v>168</v>
      </c>
      <c r="IJ423" s="1351" t="s">
        <v>169</v>
      </c>
      <c r="IL423" s="1351" t="s">
        <v>170</v>
      </c>
      <c r="IW423" s="1351" t="s">
        <v>167</v>
      </c>
      <c r="IY423" s="1351" t="s">
        <v>168</v>
      </c>
      <c r="JA423" s="1351" t="s">
        <v>169</v>
      </c>
      <c r="JC423" s="1351" t="s">
        <v>170</v>
      </c>
      <c r="JN423" s="1351" t="s">
        <v>167</v>
      </c>
      <c r="JP423" s="1351" t="s">
        <v>168</v>
      </c>
      <c r="JR423" s="1351" t="s">
        <v>169</v>
      </c>
      <c r="JT423" s="1351" t="s">
        <v>170</v>
      </c>
      <c r="KE423" s="1351" t="s">
        <v>167</v>
      </c>
      <c r="KG423" s="1351" t="s">
        <v>168</v>
      </c>
      <c r="KI423" s="1351" t="s">
        <v>169</v>
      </c>
      <c r="KK423" s="1351" t="s">
        <v>170</v>
      </c>
      <c r="KV423" s="1351" t="s">
        <v>167</v>
      </c>
      <c r="KX423" s="1351" t="s">
        <v>168</v>
      </c>
      <c r="KZ423" s="1351" t="s">
        <v>169</v>
      </c>
      <c r="LB423" s="1351" t="s">
        <v>170</v>
      </c>
      <c r="LM423" s="1351" t="s">
        <v>167</v>
      </c>
      <c r="LO423" s="1351" t="s">
        <v>168</v>
      </c>
      <c r="LQ423" s="1351" t="s">
        <v>169</v>
      </c>
      <c r="LS423" s="1351" t="s">
        <v>170</v>
      </c>
      <c r="MD423" s="1351" t="s">
        <v>167</v>
      </c>
      <c r="MF423" s="1351" t="s">
        <v>168</v>
      </c>
      <c r="MH423" s="1351" t="s">
        <v>169</v>
      </c>
      <c r="MJ423" s="1351" t="s">
        <v>170</v>
      </c>
      <c r="MU423" s="1351" t="s">
        <v>167</v>
      </c>
      <c r="MW423" s="1351" t="s">
        <v>168</v>
      </c>
      <c r="MY423" s="1351" t="s">
        <v>169</v>
      </c>
      <c r="NA423" s="1351" t="s">
        <v>170</v>
      </c>
      <c r="NL423" s="1351" t="s">
        <v>167</v>
      </c>
      <c r="NN423" s="1351" t="s">
        <v>168</v>
      </c>
      <c r="NP423" s="1351" t="s">
        <v>169</v>
      </c>
      <c r="NR423" s="1351" t="s">
        <v>170</v>
      </c>
      <c r="OC423" s="1351" t="s">
        <v>167</v>
      </c>
      <c r="OE423" s="1351" t="s">
        <v>168</v>
      </c>
      <c r="OG423" s="1351" t="s">
        <v>169</v>
      </c>
      <c r="OI423" s="1351" t="s">
        <v>170</v>
      </c>
      <c r="OT423" s="1351" t="s">
        <v>167</v>
      </c>
      <c r="OV423" s="1351" t="s">
        <v>168</v>
      </c>
      <c r="OX423" s="1351" t="s">
        <v>169</v>
      </c>
      <c r="OZ423" s="1351" t="s">
        <v>170</v>
      </c>
      <c r="PK423" s="1351" t="s">
        <v>167</v>
      </c>
      <c r="PM423" s="1351" t="s">
        <v>168</v>
      </c>
      <c r="PO423" s="1351" t="s">
        <v>169</v>
      </c>
      <c r="PQ423" s="1351" t="s">
        <v>170</v>
      </c>
      <c r="QB423" s="1351" t="s">
        <v>167</v>
      </c>
      <c r="QD423" s="1351" t="s">
        <v>168</v>
      </c>
      <c r="QF423" s="1351" t="s">
        <v>169</v>
      </c>
      <c r="QH423" s="1351" t="s">
        <v>170</v>
      </c>
      <c r="QS423" s="1351" t="s">
        <v>167</v>
      </c>
      <c r="QU423" s="1351" t="s">
        <v>168</v>
      </c>
      <c r="QW423" s="1351" t="s">
        <v>169</v>
      </c>
      <c r="QY423" s="1351" t="s">
        <v>170</v>
      </c>
      <c r="RJ423" s="1351" t="s">
        <v>167</v>
      </c>
      <c r="RL423" s="1351" t="s">
        <v>168</v>
      </c>
      <c r="RN423" s="1351" t="s">
        <v>169</v>
      </c>
      <c r="RP423" s="1351" t="s">
        <v>170</v>
      </c>
      <c r="SA423" s="1351" t="s">
        <v>167</v>
      </c>
      <c r="SC423" s="1351" t="s">
        <v>168</v>
      </c>
      <c r="SE423" s="1351" t="s">
        <v>169</v>
      </c>
      <c r="SG423" s="1351" t="s">
        <v>170</v>
      </c>
      <c r="SR423" s="1351" t="s">
        <v>167</v>
      </c>
      <c r="ST423" s="1351" t="s">
        <v>168</v>
      </c>
      <c r="SV423" s="1351" t="s">
        <v>169</v>
      </c>
      <c r="SX423" s="1351" t="s">
        <v>170</v>
      </c>
    </row>
    <row r="424" spans="1:518" s="1350" customFormat="1" ht="30" customHeight="1">
      <c r="A424" s="1352"/>
      <c r="B424" s="1353" t="s">
        <v>123</v>
      </c>
      <c r="C424" s="1353"/>
      <c r="D424" s="1354" t="s">
        <v>101</v>
      </c>
      <c r="E424" s="1352"/>
      <c r="F424" s="1354" t="s">
        <v>3</v>
      </c>
      <c r="G424" s="1355" t="s">
        <v>115</v>
      </c>
      <c r="S424" s="1351"/>
      <c r="U424" s="1351"/>
      <c r="W424" s="1351"/>
      <c r="Y424" s="1351"/>
      <c r="AJ424" s="1351"/>
      <c r="AL424" s="1351"/>
      <c r="AN424" s="1351"/>
      <c r="AP424" s="1351"/>
      <c r="BA424" s="1351"/>
      <c r="BC424" s="1351"/>
      <c r="BE424" s="1351"/>
      <c r="BG424" s="1351"/>
      <c r="BR424" s="1351"/>
      <c r="BT424" s="1351"/>
      <c r="BV424" s="1351"/>
      <c r="BX424" s="1351"/>
      <c r="CI424" s="1351"/>
      <c r="CK424" s="1351"/>
      <c r="CM424" s="1351"/>
      <c r="CO424" s="1351"/>
      <c r="CZ424" s="1351"/>
      <c r="DB424" s="1351"/>
      <c r="DD424" s="1351"/>
      <c r="DF424" s="1351"/>
      <c r="DQ424" s="1351"/>
      <c r="DS424" s="1351"/>
      <c r="DU424" s="1351"/>
      <c r="DW424" s="1351"/>
      <c r="EH424" s="1351"/>
      <c r="EJ424" s="1351"/>
      <c r="EL424" s="1351"/>
      <c r="EN424" s="1351"/>
      <c r="EY424" s="1351"/>
      <c r="FA424" s="1351"/>
      <c r="FC424" s="1351"/>
      <c r="FE424" s="1351"/>
      <c r="FP424" s="1351"/>
      <c r="FR424" s="1351"/>
      <c r="FT424" s="1351"/>
      <c r="FV424" s="1351"/>
      <c r="GG424" s="1351"/>
      <c r="GI424" s="1351"/>
      <c r="GK424" s="1351"/>
      <c r="GM424" s="1351"/>
      <c r="GX424" s="1351"/>
      <c r="GZ424" s="1351"/>
      <c r="HB424" s="1351"/>
      <c r="HD424" s="1351"/>
      <c r="HO424" s="1351"/>
      <c r="HQ424" s="1351"/>
      <c r="HS424" s="1351"/>
      <c r="HU424" s="1351"/>
      <c r="IF424" s="1351"/>
      <c r="IH424" s="1351"/>
      <c r="IJ424" s="1351"/>
      <c r="IL424" s="1351"/>
      <c r="IW424" s="1351"/>
      <c r="IY424" s="1351"/>
      <c r="JA424" s="1351"/>
      <c r="JC424" s="1351"/>
      <c r="JN424" s="1351"/>
      <c r="JP424" s="1351"/>
      <c r="JR424" s="1351"/>
      <c r="JT424" s="1351"/>
      <c r="KE424" s="1351"/>
      <c r="KG424" s="1351"/>
      <c r="KI424" s="1351"/>
      <c r="KK424" s="1351"/>
      <c r="KV424" s="1351"/>
      <c r="KX424" s="1351"/>
      <c r="KZ424" s="1351"/>
      <c r="LB424" s="1351"/>
      <c r="LM424" s="1351"/>
      <c r="LO424" s="1351"/>
      <c r="LQ424" s="1351"/>
      <c r="LS424" s="1351"/>
      <c r="MD424" s="1351"/>
      <c r="MF424" s="1351"/>
      <c r="MH424" s="1351"/>
      <c r="MJ424" s="1351"/>
      <c r="MU424" s="1351"/>
      <c r="MW424" s="1351"/>
      <c r="MY424" s="1351"/>
      <c r="NA424" s="1351"/>
      <c r="NL424" s="1351"/>
      <c r="NN424" s="1351"/>
      <c r="NP424" s="1351"/>
      <c r="NR424" s="1351"/>
      <c r="OC424" s="1351"/>
      <c r="OE424" s="1351"/>
      <c r="OG424" s="1351"/>
      <c r="OI424" s="1351"/>
      <c r="OT424" s="1351"/>
      <c r="OV424" s="1351"/>
      <c r="OX424" s="1351"/>
      <c r="OZ424" s="1351"/>
      <c r="PK424" s="1351"/>
      <c r="PM424" s="1351"/>
      <c r="PO424" s="1351"/>
      <c r="PQ424" s="1351"/>
      <c r="QB424" s="1351"/>
      <c r="QD424" s="1351"/>
      <c r="QF424" s="1351"/>
      <c r="QH424" s="1351"/>
      <c r="QS424" s="1351"/>
      <c r="QU424" s="1351"/>
      <c r="QW424" s="1351"/>
      <c r="QY424" s="1351"/>
      <c r="RJ424" s="1351"/>
      <c r="RL424" s="1351"/>
      <c r="RN424" s="1351"/>
      <c r="RP424" s="1351"/>
      <c r="SA424" s="1351"/>
      <c r="SC424" s="1351"/>
      <c r="SE424" s="1351"/>
      <c r="SG424" s="1351"/>
      <c r="SR424" s="1351"/>
      <c r="ST424" s="1351"/>
      <c r="SV424" s="1351"/>
      <c r="SX424" s="1351"/>
    </row>
    <row r="425" spans="1:518" s="1350" customFormat="1" ht="30" customHeight="1">
      <c r="A425" s="1352"/>
      <c r="B425" s="1345">
        <v>1</v>
      </c>
      <c r="C425" s="1345" t="str">
        <f t="shared" ref="C425:C438" si="7581">VLOOKUP(B425,LISTA_OFERENTES,2,FALSE)</f>
        <v>OL INGENIERÍA DE CONSTRUCCIÓN S.A.S</v>
      </c>
      <c r="D425" s="1345" t="str">
        <f>IF(HLOOKUP(C425,EST_EXP,2,FALSE)="OK","H","NH")</f>
        <v>H</v>
      </c>
      <c r="E425" s="1352"/>
      <c r="F425" s="1345">
        <v>1</v>
      </c>
      <c r="G425" s="1356">
        <f ca="1">INDIRECT(H425,TRUE)</f>
        <v>860907425</v>
      </c>
      <c r="H425" s="1357" t="str">
        <f>ADDRESS(413,I425,1,1)</f>
        <v>$P$413</v>
      </c>
      <c r="I425" s="1357">
        <f>F422</f>
        <v>16</v>
      </c>
      <c r="S425" s="1351"/>
      <c r="U425" s="1351"/>
      <c r="W425" s="1351"/>
      <c r="Y425" s="1351"/>
      <c r="AJ425" s="1351"/>
      <c r="AL425" s="1351"/>
      <c r="AN425" s="1351"/>
      <c r="AP425" s="1351"/>
      <c r="BA425" s="1351"/>
      <c r="BC425" s="1351"/>
      <c r="BE425" s="1351"/>
      <c r="BG425" s="1351"/>
      <c r="BR425" s="1351"/>
      <c r="BT425" s="1351"/>
      <c r="BV425" s="1351"/>
      <c r="BX425" s="1351"/>
      <c r="CI425" s="1351"/>
      <c r="CK425" s="1351"/>
      <c r="CM425" s="1351"/>
      <c r="CO425" s="1351"/>
      <c r="CZ425" s="1351"/>
      <c r="DB425" s="1351"/>
      <c r="DD425" s="1351"/>
      <c r="DF425" s="1351"/>
      <c r="DQ425" s="1351"/>
      <c r="DS425" s="1351"/>
      <c r="DU425" s="1351"/>
      <c r="DW425" s="1351"/>
      <c r="EH425" s="1351"/>
      <c r="EJ425" s="1351"/>
      <c r="EL425" s="1351"/>
      <c r="EN425" s="1351"/>
      <c r="EY425" s="1351"/>
      <c r="FA425" s="1351"/>
      <c r="FC425" s="1351"/>
      <c r="FE425" s="1351"/>
      <c r="FP425" s="1351"/>
      <c r="FR425" s="1351"/>
      <c r="FT425" s="1351"/>
      <c r="FV425" s="1351"/>
      <c r="GG425" s="1351"/>
      <c r="GI425" s="1351"/>
      <c r="GK425" s="1351"/>
      <c r="GM425" s="1351"/>
      <c r="GX425" s="1351"/>
      <c r="GZ425" s="1351"/>
      <c r="HB425" s="1351"/>
      <c r="HD425" s="1351"/>
      <c r="HO425" s="1351"/>
      <c r="HQ425" s="1351"/>
      <c r="HS425" s="1351"/>
      <c r="HU425" s="1351"/>
      <c r="IF425" s="1351"/>
      <c r="IH425" s="1351"/>
      <c r="IJ425" s="1351"/>
      <c r="IL425" s="1351"/>
      <c r="IW425" s="1351"/>
      <c r="IY425" s="1351"/>
      <c r="JA425" s="1351"/>
      <c r="JC425" s="1351"/>
      <c r="JN425" s="1351"/>
      <c r="JP425" s="1351"/>
      <c r="JR425" s="1351"/>
      <c r="JT425" s="1351"/>
      <c r="KE425" s="1351"/>
      <c r="KG425" s="1351"/>
      <c r="KI425" s="1351"/>
      <c r="KK425" s="1351"/>
      <c r="KV425" s="1351"/>
      <c r="KX425" s="1351"/>
      <c r="KZ425" s="1351"/>
      <c r="LB425" s="1351"/>
      <c r="LM425" s="1351"/>
      <c r="LO425" s="1351"/>
      <c r="LQ425" s="1351"/>
      <c r="LS425" s="1351"/>
      <c r="MD425" s="1351"/>
      <c r="MF425" s="1351"/>
      <c r="MH425" s="1351"/>
      <c r="MJ425" s="1351"/>
      <c r="MU425" s="1351"/>
      <c r="MW425" s="1351"/>
      <c r="MY425" s="1351"/>
      <c r="NA425" s="1351"/>
      <c r="NL425" s="1351"/>
      <c r="NN425" s="1351"/>
      <c r="NP425" s="1351"/>
      <c r="NR425" s="1351"/>
      <c r="OC425" s="1351"/>
      <c r="OE425" s="1351"/>
      <c r="OG425" s="1351"/>
      <c r="OI425" s="1351"/>
      <c r="OT425" s="1351"/>
      <c r="OV425" s="1351"/>
      <c r="OX425" s="1351"/>
      <c r="OZ425" s="1351"/>
      <c r="PK425" s="1351"/>
      <c r="PM425" s="1351"/>
      <c r="PO425" s="1351"/>
      <c r="PQ425" s="1351"/>
      <c r="QB425" s="1351"/>
      <c r="QD425" s="1351"/>
      <c r="QF425" s="1351"/>
      <c r="QH425" s="1351"/>
      <c r="QS425" s="1351"/>
      <c r="QU425" s="1351"/>
      <c r="QW425" s="1351"/>
      <c r="QY425" s="1351"/>
      <c r="RJ425" s="1351"/>
      <c r="RL425" s="1351"/>
      <c r="RN425" s="1351"/>
      <c r="RP425" s="1351"/>
      <c r="SA425" s="1351"/>
      <c r="SC425" s="1351"/>
      <c r="SE425" s="1351"/>
      <c r="SG425" s="1351"/>
      <c r="SR425" s="1351"/>
      <c r="ST425" s="1351"/>
      <c r="SV425" s="1351"/>
      <c r="SX425" s="1351"/>
    </row>
    <row r="426" spans="1:518" s="1350" customFormat="1" ht="30" customHeight="1">
      <c r="A426" s="1352"/>
      <c r="B426" s="1345">
        <v>2</v>
      </c>
      <c r="C426" s="1345" t="str">
        <f t="shared" si="7581"/>
        <v>INGEADE SAS</v>
      </c>
      <c r="D426" s="1345" t="str">
        <f t="shared" ref="D426:D454" si="7582">IF(HLOOKUP(C426,EST_EXP,2,FALSE)="OK","H","NH")</f>
        <v>H</v>
      </c>
      <c r="E426" s="1352"/>
      <c r="F426" s="1345">
        <v>2</v>
      </c>
      <c r="G426" s="1356">
        <f t="shared" ref="G426:G438" ca="1" si="7583">INDIRECT(H426,TRUE)</f>
        <v>859468608</v>
      </c>
      <c r="H426" s="1357" t="str">
        <f t="shared" ref="H426:H454" si="7584">ADDRESS(413,I426,1,1)</f>
        <v>$AG$413</v>
      </c>
      <c r="I426" s="1357">
        <f>$I425+$G$422</f>
        <v>33</v>
      </c>
      <c r="S426" s="1351"/>
      <c r="U426" s="1351"/>
      <c r="W426" s="1351"/>
      <c r="Y426" s="1351"/>
      <c r="AJ426" s="1351"/>
      <c r="AL426" s="1351"/>
      <c r="AN426" s="1351"/>
      <c r="AP426" s="1351"/>
      <c r="BA426" s="1351"/>
      <c r="BC426" s="1351"/>
      <c r="BE426" s="1351"/>
      <c r="BG426" s="1351"/>
      <c r="BR426" s="1351"/>
      <c r="BT426" s="1351"/>
      <c r="BV426" s="1351"/>
      <c r="BX426" s="1351"/>
      <c r="CI426" s="1351"/>
      <c r="CK426" s="1351"/>
      <c r="CM426" s="1351"/>
      <c r="CO426" s="1351"/>
      <c r="CZ426" s="1351"/>
      <c r="DB426" s="1351"/>
      <c r="DD426" s="1351"/>
      <c r="DF426" s="1351"/>
      <c r="DQ426" s="1351"/>
      <c r="DS426" s="1351"/>
      <c r="DU426" s="1351"/>
      <c r="DW426" s="1351"/>
      <c r="EH426" s="1351"/>
      <c r="EJ426" s="1351"/>
      <c r="EL426" s="1351"/>
      <c r="EN426" s="1351"/>
      <c r="EY426" s="1351"/>
      <c r="FA426" s="1351"/>
      <c r="FC426" s="1351"/>
      <c r="FE426" s="1351"/>
      <c r="FP426" s="1351"/>
      <c r="FR426" s="1351"/>
      <c r="FT426" s="1351"/>
      <c r="FV426" s="1351"/>
      <c r="GG426" s="1351"/>
      <c r="GI426" s="1351"/>
      <c r="GK426" s="1351"/>
      <c r="GM426" s="1351"/>
      <c r="GX426" s="1351"/>
      <c r="GZ426" s="1351"/>
      <c r="HB426" s="1351"/>
      <c r="HD426" s="1351"/>
      <c r="HO426" s="1351"/>
      <c r="HQ426" s="1351"/>
      <c r="HS426" s="1351"/>
      <c r="HU426" s="1351"/>
      <c r="IF426" s="1351"/>
      <c r="IH426" s="1351"/>
      <c r="IJ426" s="1351"/>
      <c r="IL426" s="1351"/>
      <c r="IW426" s="1351"/>
      <c r="IY426" s="1351"/>
      <c r="JA426" s="1351"/>
      <c r="JC426" s="1351"/>
      <c r="JN426" s="1351"/>
      <c r="JP426" s="1351"/>
      <c r="JR426" s="1351"/>
      <c r="JT426" s="1351"/>
      <c r="KE426" s="1351"/>
      <c r="KG426" s="1351"/>
      <c r="KI426" s="1351"/>
      <c r="KK426" s="1351"/>
      <c r="KV426" s="1351"/>
      <c r="KX426" s="1351"/>
      <c r="KZ426" s="1351"/>
      <c r="LB426" s="1351"/>
      <c r="LM426" s="1351"/>
      <c r="LO426" s="1351"/>
      <c r="LQ426" s="1351"/>
      <c r="LS426" s="1351"/>
      <c r="MD426" s="1351"/>
      <c r="MF426" s="1351"/>
      <c r="MH426" s="1351"/>
      <c r="MJ426" s="1351"/>
      <c r="MU426" s="1351"/>
      <c r="MW426" s="1351"/>
      <c r="MY426" s="1351"/>
      <c r="NA426" s="1351"/>
      <c r="NL426" s="1351"/>
      <c r="NN426" s="1351"/>
      <c r="NP426" s="1351"/>
      <c r="NR426" s="1351"/>
      <c r="OC426" s="1351"/>
      <c r="OE426" s="1351"/>
      <c r="OG426" s="1351"/>
      <c r="OI426" s="1351"/>
      <c r="OT426" s="1351"/>
      <c r="OV426" s="1351"/>
      <c r="OX426" s="1351"/>
      <c r="OZ426" s="1351"/>
      <c r="PK426" s="1351"/>
      <c r="PM426" s="1351"/>
      <c r="PO426" s="1351"/>
      <c r="PQ426" s="1351"/>
      <c r="QB426" s="1351"/>
      <c r="QD426" s="1351"/>
      <c r="QF426" s="1351"/>
      <c r="QH426" s="1351"/>
      <c r="QS426" s="1351"/>
      <c r="QU426" s="1351"/>
      <c r="QW426" s="1351"/>
      <c r="QY426" s="1351"/>
      <c r="RJ426" s="1351"/>
      <c r="RL426" s="1351"/>
      <c r="RN426" s="1351"/>
      <c r="RP426" s="1351"/>
      <c r="SA426" s="1351"/>
      <c r="SC426" s="1351"/>
      <c r="SE426" s="1351"/>
      <c r="SG426" s="1351"/>
      <c r="SR426" s="1351"/>
      <c r="ST426" s="1351"/>
      <c r="SV426" s="1351"/>
      <c r="SX426" s="1351"/>
    </row>
    <row r="427" spans="1:518" s="1350" customFormat="1" ht="30" customHeight="1">
      <c r="A427" s="1352"/>
      <c r="B427" s="1345">
        <v>3</v>
      </c>
      <c r="C427" s="1345" t="str">
        <f t="shared" si="7581"/>
        <v>HACER DE COLOMBIA LIMITADA</v>
      </c>
      <c r="D427" s="1345" t="str">
        <f t="shared" si="7582"/>
        <v>H</v>
      </c>
      <c r="E427" s="1352"/>
      <c r="F427" s="1345">
        <v>3</v>
      </c>
      <c r="G427" s="1356">
        <f t="shared" ca="1" si="7583"/>
        <v>855860600</v>
      </c>
      <c r="H427" s="1357" t="str">
        <f t="shared" si="7584"/>
        <v>$AX$413</v>
      </c>
      <c r="I427" s="1357">
        <f t="shared" ref="I427:I454" si="7585">$I426+$G$422</f>
        <v>50</v>
      </c>
      <c r="S427" s="1351"/>
      <c r="U427" s="1351"/>
      <c r="W427" s="1351"/>
      <c r="Y427" s="1351"/>
      <c r="AJ427" s="1351"/>
      <c r="AL427" s="1351"/>
      <c r="AN427" s="1351"/>
      <c r="AP427" s="1351"/>
      <c r="BA427" s="1351"/>
      <c r="BC427" s="1351"/>
      <c r="BE427" s="1351"/>
      <c r="BG427" s="1351"/>
      <c r="BR427" s="1351"/>
      <c r="BT427" s="1351"/>
      <c r="BV427" s="1351"/>
      <c r="BX427" s="1351"/>
      <c r="CI427" s="1351"/>
      <c r="CK427" s="1351"/>
      <c r="CM427" s="1351"/>
      <c r="CO427" s="1351"/>
      <c r="CZ427" s="1351"/>
      <c r="DB427" s="1351"/>
      <c r="DD427" s="1351"/>
      <c r="DF427" s="1351"/>
      <c r="DQ427" s="1351"/>
      <c r="DS427" s="1351"/>
      <c r="DU427" s="1351"/>
      <c r="DW427" s="1351"/>
      <c r="EH427" s="1351"/>
      <c r="EJ427" s="1351"/>
      <c r="EL427" s="1351"/>
      <c r="EN427" s="1351"/>
      <c r="EY427" s="1351"/>
      <c r="FA427" s="1351"/>
      <c r="FC427" s="1351"/>
      <c r="FE427" s="1351"/>
      <c r="FP427" s="1351"/>
      <c r="FR427" s="1351"/>
      <c r="FT427" s="1351"/>
      <c r="FV427" s="1351"/>
      <c r="GG427" s="1351"/>
      <c r="GI427" s="1351"/>
      <c r="GK427" s="1351"/>
      <c r="GM427" s="1351"/>
      <c r="GX427" s="1351"/>
      <c r="GZ427" s="1351"/>
      <c r="HB427" s="1351"/>
      <c r="HD427" s="1351"/>
      <c r="HO427" s="1351"/>
      <c r="HQ427" s="1351"/>
      <c r="HS427" s="1351"/>
      <c r="HU427" s="1351"/>
      <c r="IF427" s="1351"/>
      <c r="IH427" s="1351"/>
      <c r="IJ427" s="1351"/>
      <c r="IL427" s="1351"/>
      <c r="IW427" s="1351"/>
      <c r="IY427" s="1351"/>
      <c r="JA427" s="1351"/>
      <c r="JC427" s="1351"/>
      <c r="JN427" s="1351"/>
      <c r="JP427" s="1351"/>
      <c r="JR427" s="1351"/>
      <c r="JT427" s="1351"/>
      <c r="KE427" s="1351"/>
      <c r="KG427" s="1351"/>
      <c r="KI427" s="1351"/>
      <c r="KK427" s="1351"/>
      <c r="KV427" s="1351"/>
      <c r="KX427" s="1351"/>
      <c r="KZ427" s="1351"/>
      <c r="LB427" s="1351"/>
      <c r="LM427" s="1351"/>
      <c r="LO427" s="1351"/>
      <c r="LQ427" s="1351"/>
      <c r="LS427" s="1351"/>
      <c r="MD427" s="1351"/>
      <c r="MF427" s="1351"/>
      <c r="MH427" s="1351"/>
      <c r="MJ427" s="1351"/>
      <c r="MU427" s="1351"/>
      <c r="MW427" s="1351"/>
      <c r="MY427" s="1351"/>
      <c r="NA427" s="1351"/>
      <c r="NL427" s="1351"/>
      <c r="NN427" s="1351"/>
      <c r="NP427" s="1351"/>
      <c r="NR427" s="1351"/>
      <c r="OC427" s="1351"/>
      <c r="OE427" s="1351"/>
      <c r="OG427" s="1351"/>
      <c r="OI427" s="1351"/>
      <c r="OT427" s="1351"/>
      <c r="OV427" s="1351"/>
      <c r="OX427" s="1351"/>
      <c r="OZ427" s="1351"/>
      <c r="PK427" s="1351"/>
      <c r="PM427" s="1351"/>
      <c r="PO427" s="1351"/>
      <c r="PQ427" s="1351"/>
      <c r="QB427" s="1351"/>
      <c r="QD427" s="1351"/>
      <c r="QF427" s="1351"/>
      <c r="QH427" s="1351"/>
      <c r="QS427" s="1351"/>
      <c r="QU427" s="1351"/>
      <c r="QW427" s="1351"/>
      <c r="QY427" s="1351"/>
      <c r="RJ427" s="1351"/>
      <c r="RL427" s="1351"/>
      <c r="RN427" s="1351"/>
      <c r="RP427" s="1351"/>
      <c r="SA427" s="1351"/>
      <c r="SC427" s="1351"/>
      <c r="SE427" s="1351"/>
      <c r="SG427" s="1351"/>
      <c r="SR427" s="1351"/>
      <c r="ST427" s="1351"/>
      <c r="SV427" s="1351"/>
      <c r="SX427" s="1351"/>
    </row>
    <row r="428" spans="1:518" s="1350" customFormat="1" ht="30" customHeight="1">
      <c r="A428" s="1352"/>
      <c r="B428" s="1345">
        <v>4</v>
      </c>
      <c r="C428" s="1345" t="str">
        <f t="shared" si="7581"/>
        <v>MAURICIO RAFAEL PABA PINZON</v>
      </c>
      <c r="D428" s="1345" t="str">
        <f t="shared" si="7582"/>
        <v>H</v>
      </c>
      <c r="E428" s="1352"/>
      <c r="F428" s="1345">
        <v>4</v>
      </c>
      <c r="G428" s="1356">
        <f t="shared" ca="1" si="7583"/>
        <v>872775314</v>
      </c>
      <c r="H428" s="1357" t="str">
        <f t="shared" si="7584"/>
        <v>$BO$413</v>
      </c>
      <c r="I428" s="1357">
        <f t="shared" si="7585"/>
        <v>67</v>
      </c>
      <c r="S428" s="1351"/>
      <c r="U428" s="1351"/>
      <c r="W428" s="1351"/>
      <c r="Y428" s="1351"/>
      <c r="AJ428" s="1351"/>
      <c r="AL428" s="1351"/>
      <c r="AN428" s="1351"/>
      <c r="AP428" s="1351"/>
      <c r="BA428" s="1351"/>
      <c r="BC428" s="1351"/>
      <c r="BE428" s="1351"/>
      <c r="BG428" s="1351"/>
      <c r="BR428" s="1351"/>
      <c r="BT428" s="1351"/>
      <c r="BV428" s="1351"/>
      <c r="BX428" s="1351"/>
      <c r="CI428" s="1351"/>
      <c r="CK428" s="1351"/>
      <c r="CM428" s="1351"/>
      <c r="CO428" s="1351"/>
      <c r="CZ428" s="1351"/>
      <c r="DB428" s="1351"/>
      <c r="DD428" s="1351"/>
      <c r="DF428" s="1351"/>
      <c r="DQ428" s="1351"/>
      <c r="DS428" s="1351"/>
      <c r="DU428" s="1351"/>
      <c r="DW428" s="1351"/>
      <c r="EH428" s="1351"/>
      <c r="EJ428" s="1351"/>
      <c r="EL428" s="1351"/>
      <c r="EN428" s="1351"/>
      <c r="EY428" s="1351"/>
      <c r="FA428" s="1351"/>
      <c r="FC428" s="1351"/>
      <c r="FE428" s="1351"/>
      <c r="FP428" s="1351"/>
      <c r="FR428" s="1351"/>
      <c r="FT428" s="1351"/>
      <c r="FV428" s="1351"/>
      <c r="GG428" s="1351"/>
      <c r="GI428" s="1351"/>
      <c r="GK428" s="1351"/>
      <c r="GM428" s="1351"/>
      <c r="GX428" s="1351"/>
      <c r="GZ428" s="1351"/>
      <c r="HB428" s="1351"/>
      <c r="HD428" s="1351"/>
      <c r="HO428" s="1351"/>
      <c r="HQ428" s="1351"/>
      <c r="HS428" s="1351"/>
      <c r="HU428" s="1351"/>
      <c r="IF428" s="1351"/>
      <c r="IH428" s="1351"/>
      <c r="IJ428" s="1351"/>
      <c r="IL428" s="1351"/>
      <c r="IW428" s="1351"/>
      <c r="IY428" s="1351"/>
      <c r="JA428" s="1351"/>
      <c r="JC428" s="1351"/>
      <c r="JN428" s="1351"/>
      <c r="JP428" s="1351"/>
      <c r="JR428" s="1351"/>
      <c r="JT428" s="1351"/>
      <c r="KE428" s="1351"/>
      <c r="KG428" s="1351"/>
      <c r="KI428" s="1351"/>
      <c r="KK428" s="1351"/>
      <c r="KV428" s="1351"/>
      <c r="KX428" s="1351"/>
      <c r="KZ428" s="1351"/>
      <c r="LB428" s="1351"/>
      <c r="LM428" s="1351"/>
      <c r="LO428" s="1351"/>
      <c r="LQ428" s="1351"/>
      <c r="LS428" s="1351"/>
      <c r="MD428" s="1351"/>
      <c r="MF428" s="1351"/>
      <c r="MH428" s="1351"/>
      <c r="MJ428" s="1351"/>
      <c r="MU428" s="1351"/>
      <c r="MW428" s="1351"/>
      <c r="MY428" s="1351"/>
      <c r="NA428" s="1351"/>
      <c r="NL428" s="1351"/>
      <c r="NN428" s="1351"/>
      <c r="NP428" s="1351"/>
      <c r="NR428" s="1351"/>
      <c r="OC428" s="1351"/>
      <c r="OE428" s="1351"/>
      <c r="OG428" s="1351"/>
      <c r="OI428" s="1351"/>
      <c r="OT428" s="1351"/>
      <c r="OV428" s="1351"/>
      <c r="OX428" s="1351"/>
      <c r="OZ428" s="1351"/>
      <c r="PK428" s="1351"/>
      <c r="PM428" s="1351"/>
      <c r="PO428" s="1351"/>
      <c r="PQ428" s="1351"/>
      <c r="QB428" s="1351"/>
      <c r="QD428" s="1351"/>
      <c r="QF428" s="1351"/>
      <c r="QH428" s="1351"/>
      <c r="QS428" s="1351"/>
      <c r="QU428" s="1351"/>
      <c r="QW428" s="1351"/>
      <c r="QY428" s="1351"/>
      <c r="RJ428" s="1351"/>
      <c r="RL428" s="1351"/>
      <c r="RN428" s="1351"/>
      <c r="RP428" s="1351"/>
      <c r="SA428" s="1351"/>
      <c r="SC428" s="1351"/>
      <c r="SE428" s="1351"/>
      <c r="SG428" s="1351"/>
      <c r="SR428" s="1351"/>
      <c r="ST428" s="1351"/>
      <c r="SV428" s="1351"/>
      <c r="SX428" s="1351"/>
    </row>
    <row r="429" spans="1:518" s="1350" customFormat="1" ht="30" customHeight="1">
      <c r="A429" s="1352"/>
      <c r="B429" s="1345">
        <v>5</v>
      </c>
      <c r="C429" s="1345" t="str">
        <f t="shared" si="7581"/>
        <v>ARCELEC S.A.S.</v>
      </c>
      <c r="D429" s="1345" t="str">
        <f t="shared" si="7582"/>
        <v>H</v>
      </c>
      <c r="E429" s="1352"/>
      <c r="F429" s="1345">
        <v>5</v>
      </c>
      <c r="G429" s="1356">
        <f t="shared" ca="1" si="7583"/>
        <v>852233288</v>
      </c>
      <c r="H429" s="1357" t="str">
        <f t="shared" si="7584"/>
        <v>$CF$413</v>
      </c>
      <c r="I429" s="1357">
        <f t="shared" si="7585"/>
        <v>84</v>
      </c>
    </row>
    <row r="430" spans="1:518" s="1350" customFormat="1" ht="30" customHeight="1">
      <c r="A430" s="1352"/>
      <c r="B430" s="1345">
        <v>6</v>
      </c>
      <c r="C430" s="1345" t="str">
        <f t="shared" si="7581"/>
        <v>AMBIENTALMENTE INGENIERÍA S.A.S.</v>
      </c>
      <c r="D430" s="1345" t="str">
        <f t="shared" si="7582"/>
        <v>H</v>
      </c>
      <c r="E430" s="1352"/>
      <c r="F430" s="1345">
        <v>6</v>
      </c>
      <c r="G430" s="1356">
        <f t="shared" ca="1" si="7583"/>
        <v>862341784</v>
      </c>
      <c r="H430" s="1357" t="str">
        <f t="shared" si="7584"/>
        <v>$CW$413</v>
      </c>
      <c r="I430" s="1357">
        <f t="shared" si="7585"/>
        <v>101</v>
      </c>
    </row>
    <row r="431" spans="1:518" s="1350" customFormat="1" ht="30" customHeight="1">
      <c r="A431" s="1352"/>
      <c r="B431" s="1345">
        <v>7</v>
      </c>
      <c r="C431" s="1345" t="str">
        <f t="shared" si="7581"/>
        <v>CONSTRUSAR S.A.S.</v>
      </c>
      <c r="D431" s="1345" t="str">
        <f t="shared" si="7582"/>
        <v>H</v>
      </c>
      <c r="E431" s="1352"/>
      <c r="F431" s="1345">
        <v>7</v>
      </c>
      <c r="G431" s="1356">
        <f t="shared" ca="1" si="7583"/>
        <v>860429429</v>
      </c>
      <c r="H431" s="1357" t="str">
        <f t="shared" si="7584"/>
        <v>$DN$413</v>
      </c>
      <c r="I431" s="1357">
        <f t="shared" si="7585"/>
        <v>118</v>
      </c>
      <c r="EA431" s="1350" t="s">
        <v>1167</v>
      </c>
    </row>
    <row r="432" spans="1:518" s="1350" customFormat="1" ht="30" customHeight="1">
      <c r="A432" s="1352"/>
      <c r="B432" s="1345">
        <v>8</v>
      </c>
      <c r="C432" s="1345" t="str">
        <f t="shared" si="7581"/>
        <v>HIMHER Y COMPAÑIA S.A SOCIEDAD DE FAMILIA</v>
      </c>
      <c r="D432" s="1345" t="str">
        <f t="shared" si="7582"/>
        <v>H</v>
      </c>
      <c r="E432" s="1352"/>
      <c r="F432" s="1345">
        <v>8</v>
      </c>
      <c r="G432" s="1356">
        <f t="shared" ca="1" si="7583"/>
        <v>831554844</v>
      </c>
      <c r="H432" s="1357" t="str">
        <f t="shared" si="7584"/>
        <v>$EE$413</v>
      </c>
      <c r="I432" s="1357">
        <f t="shared" si="7585"/>
        <v>135</v>
      </c>
    </row>
    <row r="433" spans="1:9" s="1350" customFormat="1" ht="30" customHeight="1">
      <c r="A433" s="1352"/>
      <c r="B433" s="1345">
        <v>9</v>
      </c>
      <c r="C433" s="1345" t="str">
        <f t="shared" si="7581"/>
        <v>JULIO CESAR QUESADA ARREDONDO</v>
      </c>
      <c r="D433" s="1345" t="str">
        <f t="shared" si="7582"/>
        <v>NH</v>
      </c>
      <c r="E433" s="1352"/>
      <c r="F433" s="1345">
        <v>9</v>
      </c>
      <c r="G433" s="1356">
        <f t="shared" ca="1" si="7583"/>
        <v>857375832</v>
      </c>
      <c r="H433" s="1357" t="str">
        <f t="shared" si="7584"/>
        <v>$EV$413</v>
      </c>
      <c r="I433" s="1357">
        <f t="shared" si="7585"/>
        <v>152</v>
      </c>
    </row>
    <row r="434" spans="1:9" s="1350" customFormat="1" ht="30" customHeight="1">
      <c r="A434" s="1352"/>
      <c r="B434" s="1345">
        <v>10</v>
      </c>
      <c r="C434" s="1345" t="str">
        <f t="shared" si="7581"/>
        <v>CONSORCIO LABORATORIOS UDEA 2021</v>
      </c>
      <c r="D434" s="1345" t="e">
        <f t="shared" si="7582"/>
        <v>#N/A</v>
      </c>
      <c r="E434" s="1352"/>
      <c r="F434" s="1345">
        <v>10</v>
      </c>
      <c r="G434" s="1356">
        <f t="shared" ca="1" si="7583"/>
        <v>0</v>
      </c>
      <c r="H434" s="1357" t="str">
        <f t="shared" si="7584"/>
        <v>$FM$413</v>
      </c>
      <c r="I434" s="1357">
        <f t="shared" si="7585"/>
        <v>169</v>
      </c>
    </row>
    <row r="435" spans="1:9" s="1350" customFormat="1" ht="30" customHeight="1">
      <c r="A435" s="1352"/>
      <c r="B435" s="1345">
        <v>11</v>
      </c>
      <c r="C435" s="1345" t="str">
        <f t="shared" si="7581"/>
        <v>MARY SOL DUQUE HURTADO</v>
      </c>
      <c r="D435" s="1345" t="str">
        <f t="shared" si="7582"/>
        <v>H</v>
      </c>
      <c r="E435" s="1352"/>
      <c r="F435" s="1345">
        <v>11</v>
      </c>
      <c r="G435" s="1356">
        <f t="shared" ca="1" si="7583"/>
        <v>860568631</v>
      </c>
      <c r="H435" s="1357" t="str">
        <f t="shared" si="7584"/>
        <v>$GD$413</v>
      </c>
      <c r="I435" s="1357">
        <f t="shared" si="7585"/>
        <v>186</v>
      </c>
    </row>
    <row r="436" spans="1:9" s="1350" customFormat="1" ht="30" customHeight="1">
      <c r="A436" s="1352"/>
      <c r="B436" s="1345">
        <v>12</v>
      </c>
      <c r="C436" s="1345" t="str">
        <f t="shared" si="7581"/>
        <v>LUIS ENRIQUE OYOLA QUINTERO</v>
      </c>
      <c r="D436" s="1345" t="str">
        <f t="shared" si="7582"/>
        <v>NH</v>
      </c>
      <c r="E436" s="1352"/>
      <c r="F436" s="1345">
        <v>12</v>
      </c>
      <c r="G436" s="1356">
        <f t="shared" ca="1" si="7583"/>
        <v>858169411</v>
      </c>
      <c r="H436" s="1357" t="str">
        <f t="shared" si="7584"/>
        <v>$GU$413</v>
      </c>
      <c r="I436" s="1357">
        <f t="shared" si="7585"/>
        <v>203</v>
      </c>
    </row>
    <row r="437" spans="1:9" s="1350" customFormat="1" ht="30" customHeight="1">
      <c r="A437" s="1352"/>
      <c r="B437" s="1345">
        <v>13</v>
      </c>
      <c r="C437" s="1345" t="str">
        <f t="shared" si="7581"/>
        <v>INGEMAR SAS</v>
      </c>
      <c r="D437" s="1345" t="str">
        <f t="shared" si="7582"/>
        <v>H</v>
      </c>
      <c r="E437" s="1352"/>
      <c r="F437" s="1345">
        <v>13</v>
      </c>
      <c r="G437" s="1356">
        <f t="shared" ca="1" si="7583"/>
        <v>857821001</v>
      </c>
      <c r="H437" s="1357" t="str">
        <f t="shared" si="7584"/>
        <v>$HL$413</v>
      </c>
      <c r="I437" s="1357">
        <f t="shared" si="7585"/>
        <v>220</v>
      </c>
    </row>
    <row r="438" spans="1:9" s="1350" customFormat="1" ht="30" customHeight="1">
      <c r="A438" s="1352"/>
      <c r="B438" s="1345">
        <v>14</v>
      </c>
      <c r="C438" s="1345" t="str">
        <f t="shared" si="7581"/>
        <v>ENETEL S.A.S</v>
      </c>
      <c r="D438" s="1345" t="str">
        <f t="shared" si="7582"/>
        <v>H</v>
      </c>
      <c r="E438" s="1352"/>
      <c r="F438" s="1345">
        <v>14</v>
      </c>
      <c r="G438" s="1356">
        <f t="shared" ca="1" si="7583"/>
        <v>872678685</v>
      </c>
      <c r="H438" s="1357" t="str">
        <f t="shared" si="7584"/>
        <v>$IC$413</v>
      </c>
      <c r="I438" s="1357">
        <f t="shared" si="7585"/>
        <v>237</v>
      </c>
    </row>
    <row r="439" spans="1:9" s="1350" customFormat="1" ht="30" customHeight="1">
      <c r="A439" s="1352"/>
      <c r="B439" s="1345">
        <v>15</v>
      </c>
      <c r="C439" s="1345" t="str">
        <f t="shared" ref="C439:C454" si="7586">VLOOKUP(B439,LISTA_OFERENTES,2,FALSE)</f>
        <v>KASA</v>
      </c>
      <c r="D439" s="1345" t="str">
        <f t="shared" si="7582"/>
        <v>H</v>
      </c>
      <c r="E439" s="1352"/>
      <c r="F439" s="1345">
        <v>15</v>
      </c>
      <c r="G439" s="1356">
        <f ca="1">INDIRECT(H439,TRUE)</f>
        <v>853649882</v>
      </c>
      <c r="H439" s="1357" t="str">
        <f t="shared" si="7584"/>
        <v>$IT$413</v>
      </c>
      <c r="I439" s="1357">
        <f t="shared" si="7585"/>
        <v>254</v>
      </c>
    </row>
    <row r="440" spans="1:9" s="1350" customFormat="1" ht="30" customHeight="1">
      <c r="A440" s="1352"/>
      <c r="B440" s="1345">
        <v>16</v>
      </c>
      <c r="C440" s="1345" t="str">
        <f t="shared" si="7586"/>
        <v>JORGE FERNANDO PRIETO MUÑOZ</v>
      </c>
      <c r="D440" s="1345" t="str">
        <f t="shared" si="7582"/>
        <v>H</v>
      </c>
      <c r="E440" s="1352"/>
      <c r="F440" s="1345">
        <v>16</v>
      </c>
      <c r="G440" s="1356">
        <f ca="1">INDIRECT(H440,TRUE)</f>
        <v>840900260</v>
      </c>
      <c r="H440" s="1357" t="str">
        <f t="shared" si="7584"/>
        <v>$JK$413</v>
      </c>
      <c r="I440" s="1357">
        <f t="shared" si="7585"/>
        <v>271</v>
      </c>
    </row>
    <row r="441" spans="1:9" s="1350" customFormat="1" ht="30" customHeight="1">
      <c r="A441" s="1352"/>
      <c r="B441" s="1345">
        <v>17</v>
      </c>
      <c r="C441" s="1345" t="str">
        <f t="shared" si="7586"/>
        <v xml:space="preserve">CONSORCIO INTERNACIONAL DE SOLUCIONES INTEGRALES S.A.S </v>
      </c>
      <c r="D441" s="1345" t="str">
        <f t="shared" si="7582"/>
        <v>H</v>
      </c>
      <c r="E441" s="1352"/>
      <c r="F441" s="1345">
        <v>17</v>
      </c>
      <c r="G441" s="1356">
        <f t="shared" ref="G441:G454" ca="1" si="7587">INDIRECT(H441,TRUE)</f>
        <v>850952422</v>
      </c>
      <c r="H441" s="1357" t="str">
        <f t="shared" si="7584"/>
        <v>$KB$413</v>
      </c>
      <c r="I441" s="1357">
        <f t="shared" si="7585"/>
        <v>288</v>
      </c>
    </row>
    <row r="442" spans="1:9" s="1350" customFormat="1" ht="30" customHeight="1">
      <c r="A442" s="1352"/>
      <c r="B442" s="1345">
        <v>18</v>
      </c>
      <c r="C442" s="1345" t="str">
        <f t="shared" si="7586"/>
        <v>CONSTRUCTORA JEINCO SAS</v>
      </c>
      <c r="D442" s="1345" t="str">
        <f t="shared" si="7582"/>
        <v>H</v>
      </c>
      <c r="E442" s="1352"/>
      <c r="F442" s="1345">
        <v>18</v>
      </c>
      <c r="G442" s="1356">
        <f t="shared" ca="1" si="7587"/>
        <v>859709767</v>
      </c>
      <c r="H442" s="1357" t="str">
        <f t="shared" si="7584"/>
        <v>$KS$413</v>
      </c>
      <c r="I442" s="1357">
        <f t="shared" si="7585"/>
        <v>305</v>
      </c>
    </row>
    <row r="443" spans="1:9" s="1350" customFormat="1" ht="30" customHeight="1">
      <c r="A443" s="1352"/>
      <c r="B443" s="1345">
        <v>19</v>
      </c>
      <c r="C443" s="1345" t="str">
        <f t="shared" si="7586"/>
        <v>SIRCOL SAS</v>
      </c>
      <c r="D443" s="1345" t="str">
        <f t="shared" si="7582"/>
        <v>NH</v>
      </c>
      <c r="E443" s="1352"/>
      <c r="F443" s="1345">
        <v>19</v>
      </c>
      <c r="G443" s="1356">
        <f t="shared" ca="1" si="7587"/>
        <v>859190074</v>
      </c>
      <c r="H443" s="1357" t="str">
        <f t="shared" si="7584"/>
        <v>$LJ$413</v>
      </c>
      <c r="I443" s="1357">
        <f t="shared" si="7585"/>
        <v>322</v>
      </c>
    </row>
    <row r="444" spans="1:9" s="1350" customFormat="1" ht="30" customHeight="1">
      <c r="A444" s="1352"/>
      <c r="B444" s="1345">
        <v>20</v>
      </c>
      <c r="C444" s="1345" t="str">
        <f t="shared" si="7586"/>
        <v>DABERLIS ARRIETA CARDENAS</v>
      </c>
      <c r="D444" s="1345" t="str">
        <f t="shared" si="7582"/>
        <v>H</v>
      </c>
      <c r="E444" s="1352"/>
      <c r="F444" s="1345">
        <v>20</v>
      </c>
      <c r="G444" s="1356">
        <f t="shared" ca="1" si="7587"/>
        <v>857726607</v>
      </c>
      <c r="H444" s="1357" t="str">
        <f t="shared" si="7584"/>
        <v>$MA$413</v>
      </c>
      <c r="I444" s="1357">
        <f t="shared" si="7585"/>
        <v>339</v>
      </c>
    </row>
    <row r="445" spans="1:9" s="1350" customFormat="1" ht="30" customHeight="1">
      <c r="A445" s="1352"/>
      <c r="B445" s="1345">
        <v>21</v>
      </c>
      <c r="C445" s="1345" t="str">
        <f t="shared" si="7586"/>
        <v>VISUAR SAS</v>
      </c>
      <c r="D445" s="1345" t="str">
        <f t="shared" si="7582"/>
        <v>NH</v>
      </c>
      <c r="E445" s="1352"/>
      <c r="F445" s="1345">
        <v>21</v>
      </c>
      <c r="G445" s="1356">
        <f t="shared" ca="1" si="7587"/>
        <v>861736150</v>
      </c>
      <c r="H445" s="1357" t="str">
        <f t="shared" si="7584"/>
        <v>$MR$413</v>
      </c>
      <c r="I445" s="1357">
        <f t="shared" si="7585"/>
        <v>356</v>
      </c>
    </row>
    <row r="446" spans="1:9" s="1350" customFormat="1" ht="30" customHeight="1">
      <c r="A446" s="1352"/>
      <c r="B446" s="1345">
        <v>22</v>
      </c>
      <c r="C446" s="1345" t="str">
        <f t="shared" si="7586"/>
        <v xml:space="preserve">RAFAEL EDUARDO ZAMBRANO CASAS </v>
      </c>
      <c r="D446" s="1345" t="str">
        <f t="shared" si="7582"/>
        <v>NH</v>
      </c>
      <c r="E446" s="1352"/>
      <c r="F446" s="1345">
        <v>22</v>
      </c>
      <c r="G446" s="1356">
        <f t="shared" ca="1" si="7587"/>
        <v>853466471</v>
      </c>
      <c r="H446" s="1357" t="str">
        <f t="shared" si="7584"/>
        <v>$NI$413</v>
      </c>
      <c r="I446" s="1357">
        <f t="shared" si="7585"/>
        <v>373</v>
      </c>
    </row>
    <row r="447" spans="1:9" s="1350" customFormat="1" ht="30" customHeight="1">
      <c r="A447" s="1352"/>
      <c r="B447" s="1345">
        <v>23</v>
      </c>
      <c r="C447" s="1345" t="str">
        <f t="shared" si="7586"/>
        <v xml:space="preserve">ARTURO JURADO ALVARAN </v>
      </c>
      <c r="D447" s="1345" t="str">
        <f t="shared" si="7582"/>
        <v>NH</v>
      </c>
      <c r="E447" s="1352"/>
      <c r="F447" s="1345">
        <v>23</v>
      </c>
      <c r="G447" s="1356">
        <f t="shared" ca="1" si="7587"/>
        <v>862119797</v>
      </c>
      <c r="H447" s="1357" t="str">
        <f t="shared" si="7584"/>
        <v>$NZ$413</v>
      </c>
      <c r="I447" s="1357">
        <f t="shared" si="7585"/>
        <v>390</v>
      </c>
    </row>
    <row r="448" spans="1:9" s="1350" customFormat="1" ht="30" customHeight="1">
      <c r="A448" s="1352"/>
      <c r="B448" s="1345">
        <v>24</v>
      </c>
      <c r="C448" s="1345" t="str">
        <f t="shared" si="7586"/>
        <v>BCS INGENIERIA Y PROYECTOS S.A.S</v>
      </c>
      <c r="D448" s="1345" t="str">
        <f t="shared" si="7582"/>
        <v>NH</v>
      </c>
      <c r="E448" s="1352"/>
      <c r="F448" s="1345">
        <v>24</v>
      </c>
      <c r="G448" s="1356">
        <f t="shared" ca="1" si="7587"/>
        <v>808370092</v>
      </c>
      <c r="H448" s="1357" t="str">
        <f t="shared" si="7584"/>
        <v>$OQ$413</v>
      </c>
      <c r="I448" s="1357">
        <f t="shared" si="7585"/>
        <v>407</v>
      </c>
    </row>
    <row r="449" spans="1:9" s="1350" customFormat="1" ht="30" customHeight="1">
      <c r="A449" s="1352"/>
      <c r="B449" s="1345">
        <v>25</v>
      </c>
      <c r="C449" s="1345" t="str">
        <f t="shared" si="7586"/>
        <v>AGORASPORT SA SUCURSAL COLOMBIA</v>
      </c>
      <c r="D449" s="1345" t="str">
        <f t="shared" si="7582"/>
        <v>NH</v>
      </c>
      <c r="E449" s="1352"/>
      <c r="F449" s="1345">
        <v>25</v>
      </c>
      <c r="G449" s="1356">
        <f t="shared" ca="1" si="7587"/>
        <v>889902582</v>
      </c>
      <c r="H449" s="1357" t="str">
        <f t="shared" si="7584"/>
        <v>$PH$413</v>
      </c>
      <c r="I449" s="1357">
        <f t="shared" si="7585"/>
        <v>424</v>
      </c>
    </row>
    <row r="450" spans="1:9" s="1350" customFormat="1" ht="30" customHeight="1">
      <c r="A450" s="1352"/>
      <c r="B450" s="1345">
        <v>26</v>
      </c>
      <c r="C450" s="1345" t="str">
        <f t="shared" si="7586"/>
        <v>ASEM SAS</v>
      </c>
      <c r="D450" s="1345" t="str">
        <f t="shared" si="7582"/>
        <v>H</v>
      </c>
      <c r="E450" s="1352"/>
      <c r="F450" s="1345">
        <v>26</v>
      </c>
      <c r="G450" s="1356">
        <f t="shared" ca="1" si="7587"/>
        <v>855051627</v>
      </c>
      <c r="H450" s="1357" t="str">
        <f t="shared" si="7584"/>
        <v>$PY$413</v>
      </c>
      <c r="I450" s="1357">
        <f t="shared" si="7585"/>
        <v>441</v>
      </c>
    </row>
    <row r="451" spans="1:9" s="1350" customFormat="1" ht="30" customHeight="1">
      <c r="A451" s="1352"/>
      <c r="B451" s="1345">
        <v>27</v>
      </c>
      <c r="C451" s="1345" t="str">
        <f t="shared" si="7586"/>
        <v>WILLIAMS.CO SAS</v>
      </c>
      <c r="D451" s="1345" t="str">
        <f t="shared" si="7582"/>
        <v>NH</v>
      </c>
      <c r="E451" s="1352"/>
      <c r="F451" s="1345">
        <v>27</v>
      </c>
      <c r="G451" s="1356">
        <f t="shared" ca="1" si="7587"/>
        <v>863486049</v>
      </c>
      <c r="H451" s="1357" t="str">
        <f t="shared" si="7584"/>
        <v>$QP$413</v>
      </c>
      <c r="I451" s="1357">
        <f t="shared" si="7585"/>
        <v>458</v>
      </c>
    </row>
    <row r="452" spans="1:9" s="1350" customFormat="1" ht="30" hidden="1" customHeight="1">
      <c r="A452" s="1352"/>
      <c r="B452" s="1345">
        <v>28</v>
      </c>
      <c r="C452" s="1345" t="str">
        <f t="shared" si="7586"/>
        <v>O13</v>
      </c>
      <c r="D452" s="1345" t="e">
        <f t="shared" si="7582"/>
        <v>#N/A</v>
      </c>
      <c r="E452" s="1352"/>
      <c r="F452" s="1345">
        <v>28</v>
      </c>
      <c r="G452" s="1356">
        <f t="shared" ca="1" si="7587"/>
        <v>0</v>
      </c>
      <c r="H452" s="1357" t="str">
        <f t="shared" si="7584"/>
        <v>$RG$413</v>
      </c>
      <c r="I452" s="1357">
        <f t="shared" si="7585"/>
        <v>475</v>
      </c>
    </row>
    <row r="453" spans="1:9" s="1350" customFormat="1" ht="30" hidden="1" customHeight="1">
      <c r="A453" s="1352"/>
      <c r="B453" s="1345">
        <v>29</v>
      </c>
      <c r="C453" s="1345" t="str">
        <f t="shared" si="7586"/>
        <v>O14</v>
      </c>
      <c r="D453" s="1345" t="e">
        <f t="shared" si="7582"/>
        <v>#N/A</v>
      </c>
      <c r="E453" s="1352"/>
      <c r="F453" s="1345">
        <v>29</v>
      </c>
      <c r="G453" s="1356">
        <f t="shared" ca="1" si="7587"/>
        <v>0</v>
      </c>
      <c r="H453" s="1357" t="str">
        <f t="shared" si="7584"/>
        <v>$RX$413</v>
      </c>
      <c r="I453" s="1357">
        <f t="shared" si="7585"/>
        <v>492</v>
      </c>
    </row>
    <row r="454" spans="1:9" s="1350" customFormat="1" ht="30" hidden="1" customHeight="1">
      <c r="A454" s="1352"/>
      <c r="B454" s="1345">
        <v>30</v>
      </c>
      <c r="C454" s="1345" t="str">
        <f t="shared" si="7586"/>
        <v>O15</v>
      </c>
      <c r="D454" s="1345" t="e">
        <f t="shared" si="7582"/>
        <v>#N/A</v>
      </c>
      <c r="E454" s="1352"/>
      <c r="F454" s="1345">
        <v>30</v>
      </c>
      <c r="G454" s="1356">
        <f t="shared" ca="1" si="7587"/>
        <v>0</v>
      </c>
      <c r="H454" s="1357" t="str">
        <f t="shared" si="7584"/>
        <v>$SO$413</v>
      </c>
      <c r="I454" s="1357">
        <f t="shared" si="7585"/>
        <v>509</v>
      </c>
    </row>
    <row r="455" spans="1:9" s="1350" customFormat="1">
      <c r="A455" s="826"/>
      <c r="B455" s="826"/>
      <c r="C455" s="826"/>
      <c r="D455" s="826"/>
      <c r="E455" s="826"/>
      <c r="F455" s="826"/>
      <c r="G455" s="826"/>
    </row>
    <row r="456" spans="1:9" s="1350" customFormat="1">
      <c r="A456" s="826"/>
      <c r="B456" s="826"/>
      <c r="C456" s="826"/>
      <c r="D456" s="826"/>
      <c r="E456" s="826"/>
      <c r="F456" s="826"/>
      <c r="G456" s="826"/>
    </row>
    <row r="458" spans="1:9">
      <c r="F458" s="1340" t="s">
        <v>119</v>
      </c>
      <c r="G458" s="1341"/>
    </row>
    <row r="459" spans="1:9">
      <c r="F459" s="1345" t="s">
        <v>117</v>
      </c>
      <c r="G459" s="1345" t="s">
        <v>116</v>
      </c>
    </row>
    <row r="460" spans="1:9">
      <c r="F460" s="1358">
        <v>15</v>
      </c>
      <c r="G460" s="1358">
        <v>17</v>
      </c>
    </row>
    <row r="462" spans="1:9">
      <c r="F462" s="1354" t="s">
        <v>3</v>
      </c>
      <c r="G462" s="1355" t="s">
        <v>120</v>
      </c>
    </row>
    <row r="463" spans="1:9">
      <c r="F463" s="1345">
        <v>1</v>
      </c>
      <c r="G463" s="1359">
        <f ca="1">INDIRECT(H463,TRUE)</f>
        <v>0.16159999999999999</v>
      </c>
      <c r="H463" s="1357" t="str">
        <f>ADDRESS(419,I463,1,1)</f>
        <v>$O$419</v>
      </c>
      <c r="I463" s="1357">
        <f>F460</f>
        <v>15</v>
      </c>
    </row>
    <row r="464" spans="1:9">
      <c r="F464" s="1345">
        <v>2</v>
      </c>
      <c r="G464" s="1359">
        <f t="shared" ref="G464:G478" ca="1" si="7588">INDIRECT(H464,TRUE)</f>
        <v>0.17959999999999998</v>
      </c>
      <c r="H464" s="1357" t="str">
        <f t="shared" ref="H464:H492" si="7589">ADDRESS(419,I464,1,1)</f>
        <v>$AF$419</v>
      </c>
      <c r="I464" s="1357">
        <f>$I463+$G$460</f>
        <v>32</v>
      </c>
    </row>
    <row r="465" spans="6:9">
      <c r="F465" s="1345">
        <v>3</v>
      </c>
      <c r="G465" s="1359">
        <f t="shared" ca="1" si="7588"/>
        <v>0.17959999999999998</v>
      </c>
      <c r="H465" s="1357" t="str">
        <f t="shared" si="7589"/>
        <v>$AW$419</v>
      </c>
      <c r="I465" s="1357">
        <f t="shared" ref="I465:I492" si="7590">$I464+$G$460</f>
        <v>49</v>
      </c>
    </row>
    <row r="466" spans="6:9">
      <c r="F466" s="1345">
        <v>4</v>
      </c>
      <c r="G466" s="1359">
        <f t="shared" ca="1" si="7588"/>
        <v>0.17499999999999999</v>
      </c>
      <c r="H466" s="1357" t="str">
        <f t="shared" si="7589"/>
        <v>$BN$419</v>
      </c>
      <c r="I466" s="1357">
        <f t="shared" si="7590"/>
        <v>66</v>
      </c>
    </row>
    <row r="467" spans="6:9">
      <c r="F467" s="1345">
        <v>5</v>
      </c>
      <c r="G467" s="1359">
        <f t="shared" ca="1" si="7588"/>
        <v>0.13</v>
      </c>
      <c r="H467" s="1357" t="str">
        <f t="shared" si="7589"/>
        <v>$CE$419</v>
      </c>
      <c r="I467" s="1357">
        <f t="shared" si="7590"/>
        <v>83</v>
      </c>
    </row>
    <row r="468" spans="6:9">
      <c r="F468" s="1345">
        <v>6</v>
      </c>
      <c r="G468" s="1359">
        <f t="shared" ca="1" si="7588"/>
        <v>0.13009999999999999</v>
      </c>
      <c r="H468" s="1357" t="str">
        <f t="shared" si="7589"/>
        <v>$CV$419</v>
      </c>
      <c r="I468" s="1357">
        <f t="shared" si="7590"/>
        <v>100</v>
      </c>
    </row>
    <row r="469" spans="6:9">
      <c r="F469" s="1345">
        <v>7</v>
      </c>
      <c r="G469" s="1359">
        <f t="shared" ca="1" si="7588"/>
        <v>0.16389999999999999</v>
      </c>
      <c r="H469" s="1357" t="str">
        <f t="shared" si="7589"/>
        <v>$DM$419</v>
      </c>
      <c r="I469" s="1357">
        <f t="shared" si="7590"/>
        <v>117</v>
      </c>
    </row>
    <row r="470" spans="6:9">
      <c r="F470" s="1345">
        <v>8</v>
      </c>
      <c r="G470" s="1359">
        <f t="shared" ca="1" si="7588"/>
        <v>0.14000000000000001</v>
      </c>
      <c r="H470" s="1357" t="str">
        <f t="shared" si="7589"/>
        <v>$ED$419</v>
      </c>
      <c r="I470" s="1357">
        <f t="shared" si="7590"/>
        <v>134</v>
      </c>
    </row>
    <row r="471" spans="6:9">
      <c r="F471" s="1345">
        <v>9</v>
      </c>
      <c r="G471" s="1359">
        <f t="shared" ca="1" si="7588"/>
        <v>0.1313</v>
      </c>
      <c r="H471" s="1357" t="str">
        <f t="shared" si="7589"/>
        <v>$EU$419</v>
      </c>
      <c r="I471" s="1357">
        <f t="shared" si="7590"/>
        <v>151</v>
      </c>
    </row>
    <row r="472" spans="6:9">
      <c r="F472" s="1345">
        <v>10</v>
      </c>
      <c r="G472" s="1359">
        <f t="shared" ca="1" si="7588"/>
        <v>0</v>
      </c>
      <c r="H472" s="1357" t="str">
        <f t="shared" si="7589"/>
        <v>$FL$419</v>
      </c>
      <c r="I472" s="1357">
        <f t="shared" si="7590"/>
        <v>168</v>
      </c>
    </row>
    <row r="473" spans="6:9">
      <c r="F473" s="1345">
        <v>11</v>
      </c>
      <c r="G473" s="1359">
        <f t="shared" ca="1" si="7588"/>
        <v>0.16599999999999998</v>
      </c>
      <c r="H473" s="1357" t="str">
        <f t="shared" si="7589"/>
        <v>$GC$419</v>
      </c>
      <c r="I473" s="1357">
        <f t="shared" si="7590"/>
        <v>185</v>
      </c>
    </row>
    <row r="474" spans="6:9">
      <c r="F474" s="1345">
        <v>12</v>
      </c>
      <c r="G474" s="1359">
        <f t="shared" ca="1" si="7588"/>
        <v>0.11799999999999999</v>
      </c>
      <c r="H474" s="1357" t="str">
        <f t="shared" si="7589"/>
        <v>$GT$419</v>
      </c>
      <c r="I474" s="1357">
        <f t="shared" si="7590"/>
        <v>202</v>
      </c>
    </row>
    <row r="475" spans="6:9">
      <c r="F475" s="1345">
        <v>13</v>
      </c>
      <c r="G475" s="1359">
        <f t="shared" ca="1" si="7588"/>
        <v>0.16999999999999998</v>
      </c>
      <c r="H475" s="1357" t="str">
        <f t="shared" si="7589"/>
        <v>$HK$419</v>
      </c>
      <c r="I475" s="1357">
        <f t="shared" si="7590"/>
        <v>219</v>
      </c>
    </row>
    <row r="476" spans="6:9">
      <c r="F476" s="1345">
        <v>14</v>
      </c>
      <c r="G476" s="1359">
        <f t="shared" ca="1" si="7588"/>
        <v>0.13</v>
      </c>
      <c r="H476" s="1357" t="str">
        <f t="shared" si="7589"/>
        <v>$IB$419</v>
      </c>
      <c r="I476" s="1357">
        <f t="shared" si="7590"/>
        <v>236</v>
      </c>
    </row>
    <row r="477" spans="6:9">
      <c r="F477" s="1345">
        <v>15</v>
      </c>
      <c r="G477" s="1359">
        <f t="shared" ca="1" si="7588"/>
        <v>0.17599999999999999</v>
      </c>
      <c r="H477" s="1357" t="str">
        <f t="shared" si="7589"/>
        <v>$IS$419</v>
      </c>
      <c r="I477" s="1357">
        <f t="shared" si="7590"/>
        <v>253</v>
      </c>
    </row>
    <row r="478" spans="6:9">
      <c r="F478" s="1345">
        <v>16</v>
      </c>
      <c r="G478" s="1359">
        <f t="shared" ca="1" si="7588"/>
        <v>0.15460000000000002</v>
      </c>
      <c r="H478" s="1357" t="str">
        <f t="shared" si="7589"/>
        <v>$JJ$419</v>
      </c>
      <c r="I478" s="1357">
        <f t="shared" si="7590"/>
        <v>270</v>
      </c>
    </row>
    <row r="479" spans="6:9">
      <c r="F479" s="1345">
        <v>17</v>
      </c>
      <c r="G479" s="1359">
        <f t="shared" ref="G479:G492" ca="1" si="7591">INDIRECT(H479,TRUE)</f>
        <v>0.17</v>
      </c>
      <c r="H479" s="1357" t="str">
        <f t="shared" si="7589"/>
        <v>$KA$419</v>
      </c>
      <c r="I479" s="1357">
        <f t="shared" si="7590"/>
        <v>287</v>
      </c>
    </row>
    <row r="480" spans="6:9">
      <c r="F480" s="1345">
        <v>18</v>
      </c>
      <c r="G480" s="1359">
        <f t="shared" ca="1" si="7591"/>
        <v>0.17500000000000002</v>
      </c>
      <c r="H480" s="1357" t="str">
        <f t="shared" si="7589"/>
        <v>$KR$419</v>
      </c>
      <c r="I480" s="1357">
        <f t="shared" si="7590"/>
        <v>304</v>
      </c>
    </row>
    <row r="481" spans="6:9">
      <c r="F481" s="1345">
        <v>19</v>
      </c>
      <c r="G481" s="1359">
        <f t="shared" ca="1" si="7591"/>
        <v>0.12</v>
      </c>
      <c r="H481" s="1357" t="str">
        <f t="shared" si="7589"/>
        <v>$LI$419</v>
      </c>
      <c r="I481" s="1357">
        <f t="shared" si="7590"/>
        <v>321</v>
      </c>
    </row>
    <row r="482" spans="6:9">
      <c r="F482" s="1345">
        <v>20</v>
      </c>
      <c r="G482" s="1359">
        <f t="shared" ca="1" si="7591"/>
        <v>0.13</v>
      </c>
      <c r="H482" s="1357" t="str">
        <f t="shared" si="7589"/>
        <v>$LZ$419</v>
      </c>
      <c r="I482" s="1357">
        <f t="shared" si="7590"/>
        <v>338</v>
      </c>
    </row>
    <row r="483" spans="6:9">
      <c r="F483" s="1345">
        <v>21</v>
      </c>
      <c r="G483" s="1359">
        <f t="shared" ca="1" si="7591"/>
        <v>0.18</v>
      </c>
      <c r="H483" s="1357" t="str">
        <f t="shared" si="7589"/>
        <v>$MQ$419</v>
      </c>
      <c r="I483" s="1357">
        <f t="shared" si="7590"/>
        <v>355</v>
      </c>
    </row>
    <row r="484" spans="6:9">
      <c r="F484" s="1345">
        <v>22</v>
      </c>
      <c r="G484" s="1359">
        <f t="shared" ca="1" si="7591"/>
        <v>0.18000000000000002</v>
      </c>
      <c r="H484" s="1357" t="str">
        <f t="shared" si="7589"/>
        <v>$NH$419</v>
      </c>
      <c r="I484" s="1357">
        <f t="shared" si="7590"/>
        <v>372</v>
      </c>
    </row>
    <row r="485" spans="6:9">
      <c r="F485" s="1345">
        <v>23</v>
      </c>
      <c r="G485" s="1359">
        <f t="shared" ca="1" si="7591"/>
        <v>0.18000000000000002</v>
      </c>
      <c r="H485" s="1357" t="str">
        <f t="shared" si="7589"/>
        <v>$NY$419</v>
      </c>
      <c r="I485" s="1357">
        <f t="shared" si="7590"/>
        <v>389</v>
      </c>
    </row>
    <row r="486" spans="6:9">
      <c r="F486" s="1345">
        <v>24</v>
      </c>
      <c r="G486" s="1359">
        <f t="shared" ca="1" si="7591"/>
        <v>0.25</v>
      </c>
      <c r="H486" s="1357" t="str">
        <f t="shared" si="7589"/>
        <v>$OP$419</v>
      </c>
      <c r="I486" s="1357">
        <f t="shared" si="7590"/>
        <v>406</v>
      </c>
    </row>
    <row r="487" spans="6:9" ht="12.75" customHeight="1">
      <c r="F487" s="1345">
        <v>25</v>
      </c>
      <c r="G487" s="1359">
        <f t="shared" ca="1" si="7591"/>
        <v>0.15</v>
      </c>
      <c r="H487" s="1357" t="str">
        <f t="shared" si="7589"/>
        <v>$PG$419</v>
      </c>
      <c r="I487" s="1357">
        <f t="shared" si="7590"/>
        <v>423</v>
      </c>
    </row>
    <row r="488" spans="6:9" ht="12.75" customHeight="1">
      <c r="F488" s="1345">
        <v>26</v>
      </c>
      <c r="G488" s="1359">
        <f t="shared" ca="1" si="7591"/>
        <v>0.13469999999999999</v>
      </c>
      <c r="H488" s="1357" t="str">
        <f t="shared" si="7589"/>
        <v>$PX$419</v>
      </c>
      <c r="I488" s="1357">
        <f t="shared" si="7590"/>
        <v>440</v>
      </c>
    </row>
    <row r="489" spans="6:9" ht="12.75" customHeight="1">
      <c r="F489" s="1345">
        <v>27</v>
      </c>
      <c r="G489" s="1359">
        <f t="shared" ca="1" si="7591"/>
        <v>0.15000000000000002</v>
      </c>
      <c r="H489" s="1357" t="str">
        <f t="shared" si="7589"/>
        <v>$QO$419</v>
      </c>
      <c r="I489" s="1357">
        <f t="shared" si="7590"/>
        <v>457</v>
      </c>
    </row>
    <row r="490" spans="6:9" ht="12.75" hidden="1" customHeight="1">
      <c r="F490" s="1345">
        <v>28</v>
      </c>
      <c r="G490" s="1359">
        <f t="shared" ca="1" si="7591"/>
        <v>0</v>
      </c>
      <c r="H490" s="1357" t="str">
        <f t="shared" si="7589"/>
        <v>$RF$419</v>
      </c>
      <c r="I490" s="1357">
        <f t="shared" si="7590"/>
        <v>474</v>
      </c>
    </row>
    <row r="491" spans="6:9" ht="12.75" hidden="1" customHeight="1">
      <c r="F491" s="1345">
        <v>29</v>
      </c>
      <c r="G491" s="1359">
        <f t="shared" ca="1" si="7591"/>
        <v>0</v>
      </c>
      <c r="H491" s="1357" t="str">
        <f t="shared" si="7589"/>
        <v>$RW$419</v>
      </c>
      <c r="I491" s="1357">
        <f t="shared" si="7590"/>
        <v>491</v>
      </c>
    </row>
    <row r="492" spans="6:9" ht="12.75" hidden="1" customHeight="1">
      <c r="F492" s="1345">
        <v>30</v>
      </c>
      <c r="G492" s="1359">
        <f t="shared" ca="1" si="7591"/>
        <v>0</v>
      </c>
      <c r="H492" s="1357" t="str">
        <f t="shared" si="7589"/>
        <v>$SN$419</v>
      </c>
      <c r="I492" s="1357">
        <f t="shared" si="7590"/>
        <v>508</v>
      </c>
    </row>
    <row r="493" spans="6:9" hidden="1"/>
    <row r="494" spans="6:9" hidden="1"/>
  </sheetData>
  <sheetProtection algorithmName="SHA-512" hashValue="eXd1Iz2a5C05FVr+bbM25+dC8VusUxEt3xohhBNeM5TlSjqr5z7TI6nj5OOKTcpftQVnmKwgDHJMnX+qeUcPSg==" saltValue="2bSYEAkofsFlea59L57UFQ==" spinCount="100000" sheet="1" objects="1" scenarios="1"/>
  <mergeCells count="1641">
    <mergeCell ref="PY414:PZ414"/>
    <mergeCell ref="PY415:PZ415"/>
    <mergeCell ref="PY416:PZ416"/>
    <mergeCell ref="QP415:QQ415"/>
    <mergeCell ref="QP416:QQ416"/>
    <mergeCell ref="QP417:QQ417"/>
    <mergeCell ref="QQ136:QQ145"/>
    <mergeCell ref="QQ147:QQ198"/>
    <mergeCell ref="QQ202:QQ219"/>
    <mergeCell ref="QQ221:QQ238"/>
    <mergeCell ref="QQ240:QQ258"/>
    <mergeCell ref="QQ282:QQ342"/>
    <mergeCell ref="QQ346:QQ356"/>
    <mergeCell ref="QQ358:QQ359"/>
    <mergeCell ref="QQ361:QQ368"/>
    <mergeCell ref="QQ372:QQ373"/>
    <mergeCell ref="QQ379:QQ384"/>
    <mergeCell ref="QQ386:QQ391"/>
    <mergeCell ref="QQ393:QQ398"/>
    <mergeCell ref="QQ406:QQ407"/>
    <mergeCell ref="OR379:OR384"/>
    <mergeCell ref="OR386:OR391"/>
    <mergeCell ref="OR393:OR398"/>
    <mergeCell ref="OL413:OO413"/>
    <mergeCell ref="QK413:QN413"/>
    <mergeCell ref="QP413:QQ413"/>
    <mergeCell ref="QP414:QQ414"/>
    <mergeCell ref="PH416:PI416"/>
    <mergeCell ref="PH417:PI417"/>
    <mergeCell ref="PZ15:PZ16"/>
    <mergeCell ref="PZ18:PZ52"/>
    <mergeCell ref="PZ54:PZ63"/>
    <mergeCell ref="PZ65:PZ95"/>
    <mergeCell ref="PZ97:PZ98"/>
    <mergeCell ref="PZ100:PZ107"/>
    <mergeCell ref="PZ109:PZ121"/>
    <mergeCell ref="PZ123:PZ134"/>
    <mergeCell ref="PZ136:PZ145"/>
    <mergeCell ref="PZ147:PZ198"/>
    <mergeCell ref="PZ202:PZ219"/>
    <mergeCell ref="PZ221:PZ238"/>
    <mergeCell ref="PZ240:PZ258"/>
    <mergeCell ref="PZ282:PZ342"/>
    <mergeCell ref="PZ346:PZ356"/>
    <mergeCell ref="PZ358:PZ359"/>
    <mergeCell ref="PZ361:PZ368"/>
    <mergeCell ref="PZ372:PZ373"/>
    <mergeCell ref="PZ379:PZ384"/>
    <mergeCell ref="PZ386:PZ391"/>
    <mergeCell ref="PZ393:PZ398"/>
    <mergeCell ref="PZ406:PZ407"/>
    <mergeCell ref="PT413:PW413"/>
    <mergeCell ref="PI100:PI107"/>
    <mergeCell ref="PI109:PI121"/>
    <mergeCell ref="PI123:PI134"/>
    <mergeCell ref="PI136:PI145"/>
    <mergeCell ref="PI147:PI198"/>
    <mergeCell ref="PI202:PI219"/>
    <mergeCell ref="PI221:PI238"/>
    <mergeCell ref="PI240:PI258"/>
    <mergeCell ref="PI282:PI342"/>
    <mergeCell ref="PI346:PI356"/>
    <mergeCell ref="PI358:PI359"/>
    <mergeCell ref="PI361:PI368"/>
    <mergeCell ref="PI372:PI373"/>
    <mergeCell ref="PI379:PI384"/>
    <mergeCell ref="PI386:PI391"/>
    <mergeCell ref="PI393:PI398"/>
    <mergeCell ref="PI406:PI407"/>
    <mergeCell ref="BO413:BP413"/>
    <mergeCell ref="CF413:CG413"/>
    <mergeCell ref="CW413:CX413"/>
    <mergeCell ref="DN413:DO413"/>
    <mergeCell ref="EE413:EF413"/>
    <mergeCell ref="EV413:EW413"/>
    <mergeCell ref="FM413:FN413"/>
    <mergeCell ref="GD413:GE413"/>
    <mergeCell ref="GU413:GV413"/>
    <mergeCell ref="HL413:HM413"/>
    <mergeCell ref="IC413:ID413"/>
    <mergeCell ref="IT413:IU413"/>
    <mergeCell ref="JK413:JL413"/>
    <mergeCell ref="KB413:KC413"/>
    <mergeCell ref="KS413:KT413"/>
    <mergeCell ref="LJ413:LK413"/>
    <mergeCell ref="MA413:MB413"/>
    <mergeCell ref="LV413:LY413"/>
    <mergeCell ref="MR416:MS416"/>
    <mergeCell ref="MR417:MS417"/>
    <mergeCell ref="NZ416:OA416"/>
    <mergeCell ref="NA416:NA417"/>
    <mergeCell ref="ND416:NG416"/>
    <mergeCell ref="LE415:LH415"/>
    <mergeCell ref="LV415:LY415"/>
    <mergeCell ref="LK406:LK407"/>
    <mergeCell ref="KJ416:KJ417"/>
    <mergeCell ref="KK416:KK417"/>
    <mergeCell ref="JW417:JZ417"/>
    <mergeCell ref="NJ372:NJ373"/>
    <mergeCell ref="NJ379:NJ384"/>
    <mergeCell ref="NJ386:NJ391"/>
    <mergeCell ref="NJ393:NJ398"/>
    <mergeCell ref="HG415:HJ415"/>
    <mergeCell ref="JB416:JB417"/>
    <mergeCell ref="JC416:JC417"/>
    <mergeCell ref="IK416:IK417"/>
    <mergeCell ref="IL416:IL417"/>
    <mergeCell ref="HX416:IA416"/>
    <mergeCell ref="HU416:HU417"/>
    <mergeCell ref="HX417:IA417"/>
    <mergeCell ref="NJ406:NJ407"/>
    <mergeCell ref="HM372:HM373"/>
    <mergeCell ref="HM379:HM384"/>
    <mergeCell ref="HM386:HM391"/>
    <mergeCell ref="HM393:HM398"/>
    <mergeCell ref="HG413:HJ413"/>
    <mergeCell ref="ID372:ID373"/>
    <mergeCell ref="ID379:ID384"/>
    <mergeCell ref="HX413:IA413"/>
    <mergeCell ref="GV15:GV16"/>
    <mergeCell ref="KB414:KC414"/>
    <mergeCell ref="KB415:KC415"/>
    <mergeCell ref="JK415:JL415"/>
    <mergeCell ref="JK416:JL416"/>
    <mergeCell ref="JK417:JL417"/>
    <mergeCell ref="KT406:KT407"/>
    <mergeCell ref="KS414:KT414"/>
    <mergeCell ref="KS415:KT415"/>
    <mergeCell ref="KN414:KQ414"/>
    <mergeCell ref="KN415:KQ415"/>
    <mergeCell ref="KB417:KC417"/>
    <mergeCell ref="HM15:HM16"/>
    <mergeCell ref="HM18:HM52"/>
    <mergeCell ref="HM54:HM63"/>
    <mergeCell ref="HM65:HM95"/>
    <mergeCell ref="HM97:HM98"/>
    <mergeCell ref="HM100:HM107"/>
    <mergeCell ref="HM109:HM121"/>
    <mergeCell ref="IC417:ID417"/>
    <mergeCell ref="JF416:JI416"/>
    <mergeCell ref="IT417:IU417"/>
    <mergeCell ref="JS416:JS417"/>
    <mergeCell ref="JT416:JT417"/>
    <mergeCell ref="JF417:JI417"/>
    <mergeCell ref="IO416:IR416"/>
    <mergeCell ref="IT414:IU414"/>
    <mergeCell ref="IT415:IU415"/>
    <mergeCell ref="IT416:IU416"/>
    <mergeCell ref="HX415:IA415"/>
    <mergeCell ref="GV18:GV52"/>
    <mergeCell ref="GV54:GV63"/>
    <mergeCell ref="EW372:EW373"/>
    <mergeCell ref="EW379:EW384"/>
    <mergeCell ref="EW386:EW391"/>
    <mergeCell ref="EW393:EW398"/>
    <mergeCell ref="EQ413:ET413"/>
    <mergeCell ref="FN372:FN373"/>
    <mergeCell ref="FN379:FN384"/>
    <mergeCell ref="FN386:FN391"/>
    <mergeCell ref="FN393:FN398"/>
    <mergeCell ref="FH413:FK413"/>
    <mergeCell ref="FU416:FU417"/>
    <mergeCell ref="FV416:FV417"/>
    <mergeCell ref="GE406:GE407"/>
    <mergeCell ref="GE15:GE16"/>
    <mergeCell ref="GE18:GE52"/>
    <mergeCell ref="GE54:GE63"/>
    <mergeCell ref="GE65:GE95"/>
    <mergeCell ref="EW406:EW407"/>
    <mergeCell ref="EV414:EW414"/>
    <mergeCell ref="FY416:GB416"/>
    <mergeCell ref="GD415:GE415"/>
    <mergeCell ref="GD416:GE416"/>
    <mergeCell ref="GD417:GE417"/>
    <mergeCell ref="GE358:GE359"/>
    <mergeCell ref="GE361:GE368"/>
    <mergeCell ref="GE372:GE373"/>
    <mergeCell ref="GE379:GE384"/>
    <mergeCell ref="GE386:GE391"/>
    <mergeCell ref="GE393:GE398"/>
    <mergeCell ref="FN15:FN16"/>
    <mergeCell ref="FN18:FN52"/>
    <mergeCell ref="FN54:FN63"/>
    <mergeCell ref="BP379:BP384"/>
    <mergeCell ref="BP386:BP391"/>
    <mergeCell ref="BP393:BP398"/>
    <mergeCell ref="BJ413:BM413"/>
    <mergeCell ref="CG372:CG373"/>
    <mergeCell ref="CG379:CG384"/>
    <mergeCell ref="CG386:CG391"/>
    <mergeCell ref="CG393:CG398"/>
    <mergeCell ref="CA413:CD413"/>
    <mergeCell ref="CX372:CX373"/>
    <mergeCell ref="CX379:CX384"/>
    <mergeCell ref="DO406:DO407"/>
    <mergeCell ref="EE415:EF415"/>
    <mergeCell ref="EE416:EF416"/>
    <mergeCell ref="EE414:EF414"/>
    <mergeCell ref="DN414:DO414"/>
    <mergeCell ref="DN415:DO415"/>
    <mergeCell ref="DN416:DO416"/>
    <mergeCell ref="CX386:CX391"/>
    <mergeCell ref="CX393:CX398"/>
    <mergeCell ref="EF372:EF373"/>
    <mergeCell ref="EF379:EF384"/>
    <mergeCell ref="EF386:EF391"/>
    <mergeCell ref="EF393:EF398"/>
    <mergeCell ref="DZ413:EC413"/>
    <mergeCell ref="EF406:EF407"/>
    <mergeCell ref="CR413:CU413"/>
    <mergeCell ref="DO372:DO373"/>
    <mergeCell ref="DO379:DO384"/>
    <mergeCell ref="DO386:DO391"/>
    <mergeCell ref="DO393:DO398"/>
    <mergeCell ref="DI413:DL413"/>
    <mergeCell ref="SG423:SG428"/>
    <mergeCell ref="SJ421:SO421"/>
    <mergeCell ref="RB421:RG421"/>
    <mergeCell ref="SW416:SW417"/>
    <mergeCell ref="SX416:SX417"/>
    <mergeCell ref="SJ420:SO420"/>
    <mergeCell ref="AH406:AH407"/>
    <mergeCell ref="AX415:AY415"/>
    <mergeCell ref="AX416:AY416"/>
    <mergeCell ref="AX417:AY417"/>
    <mergeCell ref="AY406:AY407"/>
    <mergeCell ref="AG417:AH417"/>
    <mergeCell ref="AX414:AY414"/>
    <mergeCell ref="AG415:AH415"/>
    <mergeCell ref="AG416:AH416"/>
    <mergeCell ref="AG414:AH414"/>
    <mergeCell ref="AH372:AH373"/>
    <mergeCell ref="AH379:AH384"/>
    <mergeCell ref="AH386:AH391"/>
    <mergeCell ref="AH393:AH398"/>
    <mergeCell ref="BO417:BP417"/>
    <mergeCell ref="BP406:BP407"/>
    <mergeCell ref="CA416:CD416"/>
    <mergeCell ref="CA417:CD417"/>
    <mergeCell ref="CG406:CG407"/>
    <mergeCell ref="CF414:CG414"/>
    <mergeCell ref="CF415:CG415"/>
    <mergeCell ref="CX406:CX407"/>
    <mergeCell ref="BJ416:BM416"/>
    <mergeCell ref="CF416:CG416"/>
    <mergeCell ref="BO416:BP416"/>
    <mergeCell ref="CW414:CX414"/>
    <mergeCell ref="SR423:SR428"/>
    <mergeCell ref="ST423:ST428"/>
    <mergeCell ref="SV423:SV428"/>
    <mergeCell ref="BO414:BP414"/>
    <mergeCell ref="BO415:BP415"/>
    <mergeCell ref="SQ4:SQ9"/>
    <mergeCell ref="SR4:SR9"/>
    <mergeCell ref="SS4:SS9"/>
    <mergeCell ref="ST4:ST9"/>
    <mergeCell ref="SU4:SU9"/>
    <mergeCell ref="SV4:SV9"/>
    <mergeCell ref="QK421:QP421"/>
    <mergeCell ref="CF417:CG417"/>
    <mergeCell ref="SX423:SX428"/>
    <mergeCell ref="QS423:QS428"/>
    <mergeCell ref="QU423:QU428"/>
    <mergeCell ref="QW423:QW428"/>
    <mergeCell ref="QY423:QY428"/>
    <mergeCell ref="RJ423:RJ428"/>
    <mergeCell ref="RL423:RL428"/>
    <mergeCell ref="RN423:RN428"/>
    <mergeCell ref="RP423:RP428"/>
    <mergeCell ref="SA423:SA428"/>
    <mergeCell ref="RS417:RV417"/>
    <mergeCell ref="QK420:QP420"/>
    <mergeCell ref="RB420:RG420"/>
    <mergeCell ref="RS420:RX420"/>
    <mergeCell ref="RS421:RX421"/>
    <mergeCell ref="RP416:RP417"/>
    <mergeCell ref="RS416:RV416"/>
    <mergeCell ref="SC423:SC428"/>
    <mergeCell ref="SE423:SE428"/>
    <mergeCell ref="QG4:QG9"/>
    <mergeCell ref="RZ4:RZ9"/>
    <mergeCell ref="SA4:SA9"/>
    <mergeCell ref="SB4:SB9"/>
    <mergeCell ref="SC4:SC9"/>
    <mergeCell ref="SD4:SD9"/>
    <mergeCell ref="SE4:SE9"/>
    <mergeCell ref="PT414:PW414"/>
    <mergeCell ref="RD362:RG362"/>
    <mergeCell ref="RU362:RX362"/>
    <mergeCell ref="RS412:RV412"/>
    <mergeCell ref="QK414:QN414"/>
    <mergeCell ref="RB414:RE414"/>
    <mergeCell ref="RS414:RV414"/>
    <mergeCell ref="QH4:QH9"/>
    <mergeCell ref="QM5:QQ7"/>
    <mergeCell ref="QM8:QM9"/>
    <mergeCell ref="QN8:QQ9"/>
    <mergeCell ref="QY4:QY9"/>
    <mergeCell ref="PW8:PZ9"/>
    <mergeCell ref="PT4:PU9"/>
    <mergeCell ref="PV4:PZ4"/>
    <mergeCell ref="QQ15:QQ16"/>
    <mergeCell ref="QQ18:QQ52"/>
    <mergeCell ref="QQ54:QQ63"/>
    <mergeCell ref="QQ65:QQ95"/>
    <mergeCell ref="QQ97:QQ98"/>
    <mergeCell ref="QQ100:QQ107"/>
    <mergeCell ref="QQ109:QQ121"/>
    <mergeCell ref="QQ123:QQ134"/>
    <mergeCell ref="PV8:PV9"/>
    <mergeCell ref="PY413:PZ413"/>
    <mergeCell ref="SL362:SO362"/>
    <mergeCell ref="SJ412:SM412"/>
    <mergeCell ref="SJ414:SM414"/>
    <mergeCell ref="SJ415:SM415"/>
    <mergeCell ref="SJ416:SM416"/>
    <mergeCell ref="SG4:SG9"/>
    <mergeCell ref="SF416:SF417"/>
    <mergeCell ref="SG416:SG417"/>
    <mergeCell ref="SJ417:SM417"/>
    <mergeCell ref="SF4:SF9"/>
    <mergeCell ref="PE4:PI4"/>
    <mergeCell ref="PJ4:PJ9"/>
    <mergeCell ref="PK4:PK9"/>
    <mergeCell ref="PL4:PL9"/>
    <mergeCell ref="PM4:PM9"/>
    <mergeCell ref="PN4:PN9"/>
    <mergeCell ref="PO4:PO9"/>
    <mergeCell ref="PP4:PP9"/>
    <mergeCell ref="PQ4:PQ9"/>
    <mergeCell ref="PE5:PI7"/>
    <mergeCell ref="PV5:PZ7"/>
    <mergeCell ref="PE8:PE9"/>
    <mergeCell ref="PF8:PI9"/>
    <mergeCell ref="RB4:RC9"/>
    <mergeCell ref="QW4:QW9"/>
    <mergeCell ref="QX4:QX9"/>
    <mergeCell ref="QA4:QA9"/>
    <mergeCell ref="QB4:QB9"/>
    <mergeCell ref="QC4:QC9"/>
    <mergeCell ref="QD4:QD9"/>
    <mergeCell ref="QE4:QE9"/>
    <mergeCell ref="QF4:QF9"/>
    <mergeCell ref="SW4:SW9"/>
    <mergeCell ref="SX4:SX9"/>
    <mergeCell ref="SL5:SP7"/>
    <mergeCell ref="SL8:SL9"/>
    <mergeCell ref="SM8:SP9"/>
    <mergeCell ref="RL4:RL9"/>
    <mergeCell ref="RM4:RM9"/>
    <mergeCell ref="RN4:RN9"/>
    <mergeCell ref="RO4:RO9"/>
    <mergeCell ref="RP4:RP9"/>
    <mergeCell ref="RD5:RH7"/>
    <mergeCell ref="RU5:RY7"/>
    <mergeCell ref="RD8:RD9"/>
    <mergeCell ref="RE8:RH9"/>
    <mergeCell ref="RU8:RU9"/>
    <mergeCell ref="RV8:RY9"/>
    <mergeCell ref="RS4:RT9"/>
    <mergeCell ref="RU4:RY4"/>
    <mergeCell ref="RD4:RH4"/>
    <mergeCell ref="RI4:RI9"/>
    <mergeCell ref="RJ4:RJ9"/>
    <mergeCell ref="RK4:RK9"/>
    <mergeCell ref="SJ2:SJ3"/>
    <mergeCell ref="SK2:SK3"/>
    <mergeCell ref="SL2:SO3"/>
    <mergeCell ref="SJ4:SK9"/>
    <mergeCell ref="SL4:SP4"/>
    <mergeCell ref="QK415:QN415"/>
    <mergeCell ref="RB415:RE415"/>
    <mergeCell ref="RS415:RV415"/>
    <mergeCell ref="RO416:RO417"/>
    <mergeCell ref="QM2:QP3"/>
    <mergeCell ref="RB2:RB3"/>
    <mergeCell ref="RC2:RC3"/>
    <mergeCell ref="QK416:QN416"/>
    <mergeCell ref="QX416:QX417"/>
    <mergeCell ref="QY416:QY417"/>
    <mergeCell ref="RB416:RE416"/>
    <mergeCell ref="QK4:QL9"/>
    <mergeCell ref="QM4:QQ4"/>
    <mergeCell ref="QR4:QR9"/>
    <mergeCell ref="QS4:QS9"/>
    <mergeCell ref="QT4:QT9"/>
    <mergeCell ref="QU4:QU9"/>
    <mergeCell ref="QV4:QV9"/>
    <mergeCell ref="RD2:RG3"/>
    <mergeCell ref="RB412:RE412"/>
    <mergeCell ref="QK417:QN417"/>
    <mergeCell ref="RB417:RE417"/>
    <mergeCell ref="QK2:QK3"/>
    <mergeCell ref="QL2:QL3"/>
    <mergeCell ref="RS2:RS3"/>
    <mergeCell ref="RT2:RT3"/>
    <mergeCell ref="RU2:RX3"/>
    <mergeCell ref="PK423:PK428"/>
    <mergeCell ref="PM423:PM428"/>
    <mergeCell ref="PO423:PO428"/>
    <mergeCell ref="PQ423:PQ428"/>
    <mergeCell ref="PP416:PP417"/>
    <mergeCell ref="PQ416:PQ417"/>
    <mergeCell ref="PT416:PW416"/>
    <mergeCell ref="QG416:QG417"/>
    <mergeCell ref="QH416:QH417"/>
    <mergeCell ref="OL417:OO417"/>
    <mergeCell ref="PC417:PF417"/>
    <mergeCell ref="PT417:PW417"/>
    <mergeCell ref="OL420:OQ420"/>
    <mergeCell ref="PC420:PH420"/>
    <mergeCell ref="PT420:PY420"/>
    <mergeCell ref="OQ416:OR416"/>
    <mergeCell ref="OQ417:OR417"/>
    <mergeCell ref="OZ416:OZ417"/>
    <mergeCell ref="PC416:PF416"/>
    <mergeCell ref="QB423:QB428"/>
    <mergeCell ref="QD423:QD428"/>
    <mergeCell ref="QF423:QF428"/>
    <mergeCell ref="QH423:QH428"/>
    <mergeCell ref="PT421:PY421"/>
    <mergeCell ref="PY417:PZ417"/>
    <mergeCell ref="OC423:OC428"/>
    <mergeCell ref="OE423:OE428"/>
    <mergeCell ref="OG423:OG428"/>
    <mergeCell ref="OI423:OI428"/>
    <mergeCell ref="OL421:OQ421"/>
    <mergeCell ref="PC421:PH421"/>
    <mergeCell ref="OI4:OI9"/>
    <mergeCell ref="OG4:OG9"/>
    <mergeCell ref="OH4:OH9"/>
    <mergeCell ref="ON5:OR7"/>
    <mergeCell ref="ON8:ON9"/>
    <mergeCell ref="OO8:OR9"/>
    <mergeCell ref="OZ4:OZ9"/>
    <mergeCell ref="PC4:PD9"/>
    <mergeCell ref="OX4:OX9"/>
    <mergeCell ref="OY4:OY9"/>
    <mergeCell ref="OR406:OR407"/>
    <mergeCell ref="OQ415:OR415"/>
    <mergeCell ref="OT423:OT428"/>
    <mergeCell ref="OV423:OV428"/>
    <mergeCell ref="OX423:OX428"/>
    <mergeCell ref="OZ423:OZ428"/>
    <mergeCell ref="OL415:OO415"/>
    <mergeCell ref="PC415:PF415"/>
    <mergeCell ref="OH416:OH417"/>
    <mergeCell ref="OI416:OI417"/>
    <mergeCell ref="OL416:OO416"/>
    <mergeCell ref="OY416:OY417"/>
    <mergeCell ref="OR372:OR373"/>
    <mergeCell ref="OQ413:OR413"/>
    <mergeCell ref="PC413:PF413"/>
    <mergeCell ref="PH413:PI413"/>
    <mergeCell ref="OL4:OM9"/>
    <mergeCell ref="ON4:OR4"/>
    <mergeCell ref="OS4:OS9"/>
    <mergeCell ref="OT4:OT9"/>
    <mergeCell ref="OU4:OU9"/>
    <mergeCell ref="OV4:OV9"/>
    <mergeCell ref="OW4:OW9"/>
    <mergeCell ref="PE2:PH3"/>
    <mergeCell ref="OL414:OO414"/>
    <mergeCell ref="PC414:PF414"/>
    <mergeCell ref="PC2:PC3"/>
    <mergeCell ref="PD2:PD3"/>
    <mergeCell ref="PT415:PW415"/>
    <mergeCell ref="PH414:PI414"/>
    <mergeCell ref="PH415:PI415"/>
    <mergeCell ref="OB4:OB9"/>
    <mergeCell ref="OC4:OC9"/>
    <mergeCell ref="OD4:OD9"/>
    <mergeCell ref="OE4:OE9"/>
    <mergeCell ref="OF4:OF9"/>
    <mergeCell ref="OQ414:OR414"/>
    <mergeCell ref="OL2:OL3"/>
    <mergeCell ref="OM2:OM3"/>
    <mergeCell ref="ON2:OQ3"/>
    <mergeCell ref="PT2:PT3"/>
    <mergeCell ref="PU2:PU3"/>
    <mergeCell ref="PV2:PY3"/>
    <mergeCell ref="PI15:PI16"/>
    <mergeCell ref="PI18:PI52"/>
    <mergeCell ref="PI54:PI63"/>
    <mergeCell ref="PI65:PI95"/>
    <mergeCell ref="PI97:PI98"/>
    <mergeCell ref="NU421:NZ421"/>
    <mergeCell ref="MU423:MU428"/>
    <mergeCell ref="MW423:MW428"/>
    <mergeCell ref="MY423:MY428"/>
    <mergeCell ref="NA423:NA428"/>
    <mergeCell ref="NL423:NL428"/>
    <mergeCell ref="NN423:NN428"/>
    <mergeCell ref="NP423:NP428"/>
    <mergeCell ref="NR423:NR428"/>
    <mergeCell ref="NQ416:NQ417"/>
    <mergeCell ref="NR416:NR417"/>
    <mergeCell ref="NU416:NX416"/>
    <mergeCell ref="ND417:NG417"/>
    <mergeCell ref="NU417:NX417"/>
    <mergeCell ref="NZ414:OA414"/>
    <mergeCell ref="NZ415:OA415"/>
    <mergeCell ref="NZ417:OA417"/>
    <mergeCell ref="NU414:NX414"/>
    <mergeCell ref="NU415:NX415"/>
    <mergeCell ref="NU420:NZ420"/>
    <mergeCell ref="NI416:NJ416"/>
    <mergeCell ref="NI417:NJ417"/>
    <mergeCell ref="NU2:NU3"/>
    <mergeCell ref="NV2:NV3"/>
    <mergeCell ref="NW2:NZ3"/>
    <mergeCell ref="NF4:NJ4"/>
    <mergeCell ref="NK4:NK9"/>
    <mergeCell ref="NL4:NL9"/>
    <mergeCell ref="NM4:NM9"/>
    <mergeCell ref="NN4:NN9"/>
    <mergeCell ref="NO4:NO9"/>
    <mergeCell ref="NP4:NP9"/>
    <mergeCell ref="NQ4:NQ9"/>
    <mergeCell ref="NR4:NR9"/>
    <mergeCell ref="NF5:NJ7"/>
    <mergeCell ref="NW5:OA7"/>
    <mergeCell ref="NF8:NF9"/>
    <mergeCell ref="NG8:NJ9"/>
    <mergeCell ref="NW8:NW9"/>
    <mergeCell ref="NX8:OA9"/>
    <mergeCell ref="NU4:NV9"/>
    <mergeCell ref="NW4:OA4"/>
    <mergeCell ref="MD423:MD428"/>
    <mergeCell ref="MF423:MF428"/>
    <mergeCell ref="MH423:MH428"/>
    <mergeCell ref="MJ423:MJ428"/>
    <mergeCell ref="MM421:MR421"/>
    <mergeCell ref="ND421:NI421"/>
    <mergeCell ref="MH4:MH9"/>
    <mergeCell ref="MI4:MI9"/>
    <mergeCell ref="MJ4:MJ9"/>
    <mergeCell ref="ME4:ME9"/>
    <mergeCell ref="MF4:MF9"/>
    <mergeCell ref="MG4:MG9"/>
    <mergeCell ref="MO5:MS7"/>
    <mergeCell ref="MO8:MO9"/>
    <mergeCell ref="MP8:MS9"/>
    <mergeCell ref="NA4:NA9"/>
    <mergeCell ref="ND4:NE9"/>
    <mergeCell ref="MW4:MW9"/>
    <mergeCell ref="MX4:MX9"/>
    <mergeCell ref="MI416:MI417"/>
    <mergeCell ref="MJ416:MJ417"/>
    <mergeCell ref="MR414:MS414"/>
    <mergeCell ref="MR415:MS415"/>
    <mergeCell ref="NI414:NJ414"/>
    <mergeCell ref="NI415:NJ415"/>
    <mergeCell ref="MM420:MR420"/>
    <mergeCell ref="ND420:NI420"/>
    <mergeCell ref="MM416:MP416"/>
    <mergeCell ref="MZ416:MZ417"/>
    <mergeCell ref="MM4:MN9"/>
    <mergeCell ref="MO4:MS4"/>
    <mergeCell ref="MT4:MT9"/>
    <mergeCell ref="MU4:MU9"/>
    <mergeCell ref="MV4:MV9"/>
    <mergeCell ref="NF2:NI3"/>
    <mergeCell ref="MY4:MY9"/>
    <mergeCell ref="MZ4:MZ9"/>
    <mergeCell ref="MM414:MP414"/>
    <mergeCell ref="ND414:NG414"/>
    <mergeCell ref="ND415:NG415"/>
    <mergeCell ref="MM417:MP417"/>
    <mergeCell ref="MM415:MP415"/>
    <mergeCell ref="MM2:MM3"/>
    <mergeCell ref="MN2:MN3"/>
    <mergeCell ref="MS406:MS407"/>
    <mergeCell ref="NE2:NE3"/>
    <mergeCell ref="MS372:MS373"/>
    <mergeCell ref="MS379:MS384"/>
    <mergeCell ref="ND413:NG413"/>
    <mergeCell ref="MO2:MR3"/>
    <mergeCell ref="ND2:ND3"/>
    <mergeCell ref="MR413:MS413"/>
    <mergeCell ref="NI413:NJ413"/>
    <mergeCell ref="MS15:MS16"/>
    <mergeCell ref="MS18:MS52"/>
    <mergeCell ref="MS54:MS63"/>
    <mergeCell ref="MS65:MS95"/>
    <mergeCell ref="MS97:MS98"/>
    <mergeCell ref="MS100:MS107"/>
    <mergeCell ref="MS109:MS121"/>
    <mergeCell ref="MS123:MS134"/>
    <mergeCell ref="MS136:MS145"/>
    <mergeCell ref="MS147:MS198"/>
    <mergeCell ref="MS202:MS219"/>
    <mergeCell ref="LE420:LJ420"/>
    <mergeCell ref="LV420:MA420"/>
    <mergeCell ref="KN421:KS421"/>
    <mergeCell ref="LE421:LJ421"/>
    <mergeCell ref="LV421:MA421"/>
    <mergeCell ref="KV423:KV428"/>
    <mergeCell ref="KX423:KX428"/>
    <mergeCell ref="KZ423:KZ428"/>
    <mergeCell ref="LB423:LB428"/>
    <mergeCell ref="LM423:LM428"/>
    <mergeCell ref="LO423:LO428"/>
    <mergeCell ref="LQ423:LQ428"/>
    <mergeCell ref="LS423:LS428"/>
    <mergeCell ref="KN416:KQ416"/>
    <mergeCell ref="LA416:LA417"/>
    <mergeCell ref="LB416:LB417"/>
    <mergeCell ref="LE416:LH416"/>
    <mergeCell ref="LR416:LR417"/>
    <mergeCell ref="LS416:LS417"/>
    <mergeCell ref="LV416:LY416"/>
    <mergeCell ref="KN417:KQ417"/>
    <mergeCell ref="LE417:LH417"/>
    <mergeCell ref="LV417:LY417"/>
    <mergeCell ref="KS416:KT416"/>
    <mergeCell ref="KS417:KT417"/>
    <mergeCell ref="LJ416:LK416"/>
    <mergeCell ref="LJ417:LK417"/>
    <mergeCell ref="MA416:MB416"/>
    <mergeCell ref="MA417:MB417"/>
    <mergeCell ref="LE2:LE3"/>
    <mergeCell ref="LF2:LF3"/>
    <mergeCell ref="LG2:LJ3"/>
    <mergeCell ref="LV2:LV3"/>
    <mergeCell ref="LW2:LW3"/>
    <mergeCell ref="LX2:MA3"/>
    <mergeCell ref="LE4:LF9"/>
    <mergeCell ref="LG4:LK4"/>
    <mergeCell ref="LL4:LL9"/>
    <mergeCell ref="LM4:LM9"/>
    <mergeCell ref="LN4:LN9"/>
    <mergeCell ref="LO4:LO9"/>
    <mergeCell ref="LP4:LP9"/>
    <mergeCell ref="LQ4:LQ9"/>
    <mergeCell ref="LG5:LK7"/>
    <mergeCell ref="LX5:MB7"/>
    <mergeCell ref="LG8:LG9"/>
    <mergeCell ref="LH8:LK9"/>
    <mergeCell ref="LX8:LX9"/>
    <mergeCell ref="LY8:MB9"/>
    <mergeCell ref="LR4:LR9"/>
    <mergeCell ref="KU4:KU9"/>
    <mergeCell ref="KV4:KV9"/>
    <mergeCell ref="KW4:KW9"/>
    <mergeCell ref="KX4:KX9"/>
    <mergeCell ref="KY4:KY9"/>
    <mergeCell ref="KZ4:KZ9"/>
    <mergeCell ref="LA4:LA9"/>
    <mergeCell ref="MC4:MC9"/>
    <mergeCell ref="MD4:MD9"/>
    <mergeCell ref="LS4:LS9"/>
    <mergeCell ref="LV4:LW9"/>
    <mergeCell ref="LX4:MB4"/>
    <mergeCell ref="LB4:LB9"/>
    <mergeCell ref="LJ414:LK414"/>
    <mergeCell ref="LJ415:LK415"/>
    <mergeCell ref="MA414:MB414"/>
    <mergeCell ref="MA415:MB415"/>
    <mergeCell ref="LE414:LH414"/>
    <mergeCell ref="LV414:LY414"/>
    <mergeCell ref="LK15:LK16"/>
    <mergeCell ref="LK18:LK52"/>
    <mergeCell ref="LK54:LK63"/>
    <mergeCell ref="LK65:LK95"/>
    <mergeCell ref="LK97:LK98"/>
    <mergeCell ref="LK100:LK107"/>
    <mergeCell ref="LK109:LK121"/>
    <mergeCell ref="LK123:LK134"/>
    <mergeCell ref="LK136:LK145"/>
    <mergeCell ref="LK147:LK198"/>
    <mergeCell ref="LK202:LK219"/>
    <mergeCell ref="LK221:LK238"/>
    <mergeCell ref="LK240:LK258"/>
    <mergeCell ref="JF420:JK420"/>
    <mergeCell ref="JF421:JK421"/>
    <mergeCell ref="JW420:KB420"/>
    <mergeCell ref="JW421:KB421"/>
    <mergeCell ref="JK414:JL414"/>
    <mergeCell ref="ID406:ID407"/>
    <mergeCell ref="KN2:KN3"/>
    <mergeCell ref="KO2:KO3"/>
    <mergeCell ref="KP2:KS3"/>
    <mergeCell ref="KD4:KD9"/>
    <mergeCell ref="KE4:KE9"/>
    <mergeCell ref="KF4:KF9"/>
    <mergeCell ref="KG4:KG9"/>
    <mergeCell ref="KH4:KH9"/>
    <mergeCell ref="KI4:KI9"/>
    <mergeCell ref="KJ4:KJ9"/>
    <mergeCell ref="KK4:KK9"/>
    <mergeCell ref="KN4:KO9"/>
    <mergeCell ref="KP4:KT4"/>
    <mergeCell ref="KP5:KT7"/>
    <mergeCell ref="KP8:KP9"/>
    <mergeCell ref="KQ8:KT9"/>
    <mergeCell ref="KN420:KS420"/>
    <mergeCell ref="IC415:ID415"/>
    <mergeCell ref="IC416:ID416"/>
    <mergeCell ref="IL4:IL9"/>
    <mergeCell ref="IE4:IE9"/>
    <mergeCell ref="IF4:IF9"/>
    <mergeCell ref="IG4:IG9"/>
    <mergeCell ref="JY5:KC7"/>
    <mergeCell ref="JY8:JY9"/>
    <mergeCell ref="JZ8:KC9"/>
    <mergeCell ref="GZ423:GZ428"/>
    <mergeCell ref="FC423:FC428"/>
    <mergeCell ref="FE423:FE428"/>
    <mergeCell ref="FP423:FP428"/>
    <mergeCell ref="FR423:FR428"/>
    <mergeCell ref="FT423:FT428"/>
    <mergeCell ref="KI423:KI428"/>
    <mergeCell ref="KK423:KK428"/>
    <mergeCell ref="IY423:IY428"/>
    <mergeCell ref="JA423:JA428"/>
    <mergeCell ref="JC423:JC428"/>
    <mergeCell ref="JN423:JN428"/>
    <mergeCell ref="JP423:JP428"/>
    <mergeCell ref="JR423:JR428"/>
    <mergeCell ref="JT423:JT428"/>
    <mergeCell ref="KE423:KE428"/>
    <mergeCell ref="KG423:KG428"/>
    <mergeCell ref="HO423:HO428"/>
    <mergeCell ref="HQ423:HQ428"/>
    <mergeCell ref="HS423:HS428"/>
    <mergeCell ref="HU423:HU428"/>
    <mergeCell ref="IF423:IF428"/>
    <mergeCell ref="IH423:IH428"/>
    <mergeCell ref="IJ423:IJ428"/>
    <mergeCell ref="IL423:IL428"/>
    <mergeCell ref="IW423:IW428"/>
    <mergeCell ref="CZ423:CZ428"/>
    <mergeCell ref="HB423:HB428"/>
    <mergeCell ref="HD423:HD428"/>
    <mergeCell ref="EL423:EL428"/>
    <mergeCell ref="EN423:EN428"/>
    <mergeCell ref="EY423:EY428"/>
    <mergeCell ref="FA423:FA428"/>
    <mergeCell ref="JW2:JW3"/>
    <mergeCell ref="JH2:JK3"/>
    <mergeCell ref="JF4:JG9"/>
    <mergeCell ref="JH4:JL4"/>
    <mergeCell ref="JF414:JI414"/>
    <mergeCell ref="JA4:JA9"/>
    <mergeCell ref="JB4:JB9"/>
    <mergeCell ref="JC4:JC9"/>
    <mergeCell ref="JI8:JL9"/>
    <mergeCell ref="JL406:JL407"/>
    <mergeCell ref="DB423:DB428"/>
    <mergeCell ref="DD423:DD428"/>
    <mergeCell ref="DF423:DF428"/>
    <mergeCell ref="DQ423:DQ428"/>
    <mergeCell ref="DS423:DS428"/>
    <mergeCell ref="DU423:DU428"/>
    <mergeCell ref="DW423:DW428"/>
    <mergeCell ref="EH423:EH428"/>
    <mergeCell ref="EJ423:EJ428"/>
    <mergeCell ref="FV423:FV428"/>
    <mergeCell ref="GG423:GG428"/>
    <mergeCell ref="GI423:GI428"/>
    <mergeCell ref="GK423:GK428"/>
    <mergeCell ref="GM423:GM428"/>
    <mergeCell ref="GX423:GX428"/>
    <mergeCell ref="IQ4:IU4"/>
    <mergeCell ref="S423:S428"/>
    <mergeCell ref="U423:U428"/>
    <mergeCell ref="W423:W428"/>
    <mergeCell ref="Y423:Y428"/>
    <mergeCell ref="AJ423:AJ428"/>
    <mergeCell ref="AL423:AL428"/>
    <mergeCell ref="AN423:AN428"/>
    <mergeCell ref="AP423:AP428"/>
    <mergeCell ref="BA423:BA428"/>
    <mergeCell ref="BC423:BC428"/>
    <mergeCell ref="BE423:BE428"/>
    <mergeCell ref="BG423:BG428"/>
    <mergeCell ref="BJ421:BO421"/>
    <mergeCell ref="CA421:CF421"/>
    <mergeCell ref="CA420:CF420"/>
    <mergeCell ref="BJ420:BO420"/>
    <mergeCell ref="BR423:BR428"/>
    <mergeCell ref="BT423:BT428"/>
    <mergeCell ref="BV423:BV428"/>
    <mergeCell ref="BX423:BX428"/>
    <mergeCell ref="CI423:CI428"/>
    <mergeCell ref="CK423:CK428"/>
    <mergeCell ref="CM423:CM428"/>
    <mergeCell ref="CO423:CO428"/>
    <mergeCell ref="BS4:BS9"/>
    <mergeCell ref="BT4:BT9"/>
    <mergeCell ref="BU4:BU9"/>
    <mergeCell ref="BL8:BL9"/>
    <mergeCell ref="HX4:HY9"/>
    <mergeCell ref="EG4:EG9"/>
    <mergeCell ref="EH4:EH9"/>
    <mergeCell ref="IP2:IP3"/>
    <mergeCell ref="IO415:IR415"/>
    <mergeCell ref="JF415:JI415"/>
    <mergeCell ref="KB416:KC416"/>
    <mergeCell ref="JH5:JL7"/>
    <mergeCell ref="JH8:JH9"/>
    <mergeCell ref="JF2:JF3"/>
    <mergeCell ref="JG2:JG3"/>
    <mergeCell ref="HZ4:ID4"/>
    <mergeCell ref="HZ5:ID7"/>
    <mergeCell ref="HZ8:HZ9"/>
    <mergeCell ref="IA8:ID9"/>
    <mergeCell ref="IQ2:IT3"/>
    <mergeCell ref="JX2:JX3"/>
    <mergeCell ref="JY2:KB3"/>
    <mergeCell ref="JW4:JX9"/>
    <mergeCell ref="JY4:KC4"/>
    <mergeCell ref="JW414:JZ414"/>
    <mergeCell ref="JW415:JZ415"/>
    <mergeCell ref="JW416:JZ416"/>
    <mergeCell ref="JM4:JM9"/>
    <mergeCell ref="JN4:JN9"/>
    <mergeCell ref="JO4:JO9"/>
    <mergeCell ref="JP4:JP9"/>
    <mergeCell ref="JQ4:JQ9"/>
    <mergeCell ref="JR4:JR9"/>
    <mergeCell ref="JS4:JS9"/>
    <mergeCell ref="JT4:JT9"/>
    <mergeCell ref="IQ5:IU7"/>
    <mergeCell ref="IQ8:IQ9"/>
    <mergeCell ref="IR8:IU9"/>
    <mergeCell ref="IO4:IP9"/>
    <mergeCell ref="HU4:HU9"/>
    <mergeCell ref="HD4:HD9"/>
    <mergeCell ref="HN4:HN9"/>
    <mergeCell ref="HO4:HO9"/>
    <mergeCell ref="GH4:GH9"/>
    <mergeCell ref="GI4:GI9"/>
    <mergeCell ref="GJ4:GJ9"/>
    <mergeCell ref="GA4:GE4"/>
    <mergeCell ref="GA5:GE7"/>
    <mergeCell ref="GA8:GA9"/>
    <mergeCell ref="GB8:GE9"/>
    <mergeCell ref="GL4:GL9"/>
    <mergeCell ref="GM4:GM9"/>
    <mergeCell ref="HC4:HC9"/>
    <mergeCell ref="HI4:HM4"/>
    <mergeCell ref="GR8:GR9"/>
    <mergeCell ref="GS8:GV9"/>
    <mergeCell ref="FJ4:FN4"/>
    <mergeCell ref="FJ5:FN7"/>
    <mergeCell ref="K421:P421"/>
    <mergeCell ref="K417:N417"/>
    <mergeCell ref="B416:E416"/>
    <mergeCell ref="B417:E417"/>
    <mergeCell ref="K416:N416"/>
    <mergeCell ref="AB421:AG421"/>
    <mergeCell ref="AB420:AG420"/>
    <mergeCell ref="Q406:Q407"/>
    <mergeCell ref="Y416:Y417"/>
    <mergeCell ref="AO416:AO417"/>
    <mergeCell ref="AB416:AE416"/>
    <mergeCell ref="AB417:AE417"/>
    <mergeCell ref="AP416:AP417"/>
    <mergeCell ref="G414:H414"/>
    <mergeCell ref="CA415:CD415"/>
    <mergeCell ref="BA4:BA9"/>
    <mergeCell ref="BB4:BB9"/>
    <mergeCell ref="BC4:BC9"/>
    <mergeCell ref="BD4:BD9"/>
    <mergeCell ref="BE4:BE9"/>
    <mergeCell ref="BF4:BF9"/>
    <mergeCell ref="BG4:BG9"/>
    <mergeCell ref="BQ4:BQ9"/>
    <mergeCell ref="BR4:BR9"/>
    <mergeCell ref="AJ4:AJ9"/>
    <mergeCell ref="AK4:AK9"/>
    <mergeCell ref="AL4:AL9"/>
    <mergeCell ref="AM4:AM9"/>
    <mergeCell ref="AN4:AN9"/>
    <mergeCell ref="AO4:AO9"/>
    <mergeCell ref="AP4:AP9"/>
    <mergeCell ref="AZ4:AZ9"/>
    <mergeCell ref="K4:L9"/>
    <mergeCell ref="B4:C9"/>
    <mergeCell ref="D4:H4"/>
    <mergeCell ref="D5:H7"/>
    <mergeCell ref="D8:D9"/>
    <mergeCell ref="E8:H9"/>
    <mergeCell ref="K415:N415"/>
    <mergeCell ref="B415:E415"/>
    <mergeCell ref="BJ415:BM415"/>
    <mergeCell ref="M4:Q4"/>
    <mergeCell ref="M5:Q7"/>
    <mergeCell ref="M8:M9"/>
    <mergeCell ref="N8:Q9"/>
    <mergeCell ref="R4:R9"/>
    <mergeCell ref="S4:S9"/>
    <mergeCell ref="T4:T9"/>
    <mergeCell ref="U4:U9"/>
    <mergeCell ref="V4:V9"/>
    <mergeCell ref="W4:W9"/>
    <mergeCell ref="X4:X9"/>
    <mergeCell ref="Y4:Y9"/>
    <mergeCell ref="B414:E414"/>
    <mergeCell ref="AD4:AH4"/>
    <mergeCell ref="AD5:AH7"/>
    <mergeCell ref="AD8:AD9"/>
    <mergeCell ref="AE8:AH9"/>
    <mergeCell ref="K414:N414"/>
    <mergeCell ref="AU8:AU9"/>
    <mergeCell ref="AV8:AY9"/>
    <mergeCell ref="AS4:AT9"/>
    <mergeCell ref="BM8:BP9"/>
    <mergeCell ref="BP372:BP373"/>
    <mergeCell ref="HP4:HP9"/>
    <mergeCell ref="HJ8:HM9"/>
    <mergeCell ref="GR4:GV4"/>
    <mergeCell ref="GR5:GV7"/>
    <mergeCell ref="AB415:AE415"/>
    <mergeCell ref="AS415:AV415"/>
    <mergeCell ref="AS414:AV414"/>
    <mergeCell ref="BJ414:BM414"/>
    <mergeCell ref="CA414:CD414"/>
    <mergeCell ref="CT4:CX4"/>
    <mergeCell ref="CT5:CX7"/>
    <mergeCell ref="CT8:CT9"/>
    <mergeCell ref="AI4:AI9"/>
    <mergeCell ref="CJ4:CJ9"/>
    <mergeCell ref="CK4:CK9"/>
    <mergeCell ref="CL4:CL9"/>
    <mergeCell ref="CM4:CM9"/>
    <mergeCell ref="CN4:CN9"/>
    <mergeCell ref="CA4:CB9"/>
    <mergeCell ref="CC4:CG4"/>
    <mergeCell ref="CC5:CG7"/>
    <mergeCell ref="CC8:CC9"/>
    <mergeCell ref="CD8:CG9"/>
    <mergeCell ref="AB414:AE414"/>
    <mergeCell ref="CH4:CH9"/>
    <mergeCell ref="CI4:CI9"/>
    <mergeCell ref="BJ4:BK9"/>
    <mergeCell ref="BL4:BP4"/>
    <mergeCell ref="BL5:BP7"/>
    <mergeCell ref="BW4:BW9"/>
    <mergeCell ref="BX4:BX9"/>
    <mergeCell ref="BV4:BV9"/>
    <mergeCell ref="GW4:GW9"/>
    <mergeCell ref="GX4:GX9"/>
    <mergeCell ref="GY4:GY9"/>
    <mergeCell ref="GZ4:GZ9"/>
    <mergeCell ref="HA4:HA9"/>
    <mergeCell ref="HB4:HB9"/>
    <mergeCell ref="CO4:CO9"/>
    <mergeCell ref="DI415:DL415"/>
    <mergeCell ref="DZ415:EC415"/>
    <mergeCell ref="EQ415:ET415"/>
    <mergeCell ref="CR414:CU414"/>
    <mergeCell ref="CY4:CY9"/>
    <mergeCell ref="CZ4:CZ9"/>
    <mergeCell ref="DQ4:DQ9"/>
    <mergeCell ref="DR4:DR9"/>
    <mergeCell ref="DS4:DS9"/>
    <mergeCell ref="DT4:DT9"/>
    <mergeCell ref="DU4:DU9"/>
    <mergeCell ref="DV4:DV9"/>
    <mergeCell ref="EQ414:ET414"/>
    <mergeCell ref="CR4:CS9"/>
    <mergeCell ref="DL8:DO9"/>
    <mergeCell ref="GP415:GS415"/>
    <mergeCell ref="DW4:DW9"/>
    <mergeCell ref="DZ4:EA9"/>
    <mergeCell ref="EB4:EF4"/>
    <mergeCell ref="EB5:EF7"/>
    <mergeCell ref="EB8:EB9"/>
    <mergeCell ref="EC8:EF9"/>
    <mergeCell ref="CW415:CX415"/>
    <mergeCell ref="CS2:CS3"/>
    <mergeCell ref="CT2:CW3"/>
    <mergeCell ref="DI2:DI3"/>
    <mergeCell ref="DJ2:DJ3"/>
    <mergeCell ref="BK2:BK3"/>
    <mergeCell ref="BL2:BO3"/>
    <mergeCell ref="CA2:CA3"/>
    <mergeCell ref="CB2:CB3"/>
    <mergeCell ref="CC2:CF3"/>
    <mergeCell ref="HZ2:IC3"/>
    <mergeCell ref="IO2:IO3"/>
    <mergeCell ref="GM416:GM417"/>
    <mergeCell ref="GP417:GS417"/>
    <mergeCell ref="CR417:CU417"/>
    <mergeCell ref="AD2:AG3"/>
    <mergeCell ref="AS2:AS3"/>
    <mergeCell ref="AT2:AT3"/>
    <mergeCell ref="AU2:AX3"/>
    <mergeCell ref="BJ2:BJ3"/>
    <mergeCell ref="DA4:DA9"/>
    <mergeCell ref="DB4:DB9"/>
    <mergeCell ref="DC4:DC9"/>
    <mergeCell ref="DD4:DD9"/>
    <mergeCell ref="DE4:DE9"/>
    <mergeCell ref="DF4:DF9"/>
    <mergeCell ref="DP4:DP9"/>
    <mergeCell ref="DI4:DJ9"/>
    <mergeCell ref="DK4:DO4"/>
    <mergeCell ref="DK5:DO7"/>
    <mergeCell ref="DK8:DK9"/>
    <mergeCell ref="CR415:CU415"/>
    <mergeCell ref="FH417:FK417"/>
    <mergeCell ref="B424:C424"/>
    <mergeCell ref="K420:P420"/>
    <mergeCell ref="F420:G420"/>
    <mergeCell ref="HY2:HY3"/>
    <mergeCell ref="FY2:FY3"/>
    <mergeCell ref="FZ2:FZ3"/>
    <mergeCell ref="GA2:GD3"/>
    <mergeCell ref="GP2:GP3"/>
    <mergeCell ref="GQ2:GQ3"/>
    <mergeCell ref="ER2:ER3"/>
    <mergeCell ref="ES2:EV3"/>
    <mergeCell ref="FH2:FH3"/>
    <mergeCell ref="FI2:FI3"/>
    <mergeCell ref="FJ2:FM3"/>
    <mergeCell ref="DK2:DN3"/>
    <mergeCell ref="DZ2:DZ3"/>
    <mergeCell ref="EA2:EA3"/>
    <mergeCell ref="EB2:EE3"/>
    <mergeCell ref="EQ2:EQ3"/>
    <mergeCell ref="AB4:AC9"/>
    <mergeCell ref="AS416:AV416"/>
    <mergeCell ref="AS417:AV417"/>
    <mergeCell ref="AU4:AY4"/>
    <mergeCell ref="AU5:AY7"/>
    <mergeCell ref="CU8:CX9"/>
    <mergeCell ref="K2:K3"/>
    <mergeCell ref="EI4:EI9"/>
    <mergeCell ref="L2:L3"/>
    <mergeCell ref="M2:P3"/>
    <mergeCell ref="AB2:AB3"/>
    <mergeCell ref="AC2:AC3"/>
    <mergeCell ref="CR2:CR3"/>
    <mergeCell ref="FP4:FP9"/>
    <mergeCell ref="FQ4:FQ9"/>
    <mergeCell ref="FR4:FR9"/>
    <mergeCell ref="IJ4:IJ9"/>
    <mergeCell ref="IK4:IK9"/>
    <mergeCell ref="FH415:FK415"/>
    <mergeCell ref="GR2:GU3"/>
    <mergeCell ref="HG2:HG3"/>
    <mergeCell ref="HH2:HH3"/>
    <mergeCell ref="HI2:HL3"/>
    <mergeCell ref="HX2:HX3"/>
    <mergeCell ref="GP4:GQ9"/>
    <mergeCell ref="GF4:GF9"/>
    <mergeCell ref="GG4:GG9"/>
    <mergeCell ref="HG4:HH9"/>
    <mergeCell ref="HI5:HM7"/>
    <mergeCell ref="HI8:HI9"/>
    <mergeCell ref="HQ4:HQ9"/>
    <mergeCell ref="HR4:HR9"/>
    <mergeCell ref="HS4:HS9"/>
    <mergeCell ref="HT4:HT9"/>
    <mergeCell ref="GP414:GS414"/>
    <mergeCell ref="HG414:HJ414"/>
    <mergeCell ref="GK4:GK9"/>
    <mergeCell ref="IH4:IH9"/>
    <mergeCell ref="II4:II9"/>
    <mergeCell ref="FT4:FT9"/>
    <mergeCell ref="FU4:FU9"/>
    <mergeCell ref="FV4:FV9"/>
    <mergeCell ref="FY4:FZ9"/>
    <mergeCell ref="FS4:FS9"/>
    <mergeCell ref="FH4:FI9"/>
    <mergeCell ref="FM415:FN415"/>
    <mergeCell ref="IV4:IV9"/>
    <mergeCell ref="IW4:IW9"/>
    <mergeCell ref="IX4:IX9"/>
    <mergeCell ref="IY4:IY9"/>
    <mergeCell ref="IZ4:IZ9"/>
    <mergeCell ref="IO414:IR414"/>
    <mergeCell ref="IU406:IU407"/>
    <mergeCell ref="EJ4:EJ9"/>
    <mergeCell ref="EK4:EK9"/>
    <mergeCell ref="EL4:EL9"/>
    <mergeCell ref="EM4:EM9"/>
    <mergeCell ref="EN4:EN9"/>
    <mergeCell ref="ES5:EW7"/>
    <mergeCell ref="FJ8:FJ9"/>
    <mergeCell ref="FK8:FN9"/>
    <mergeCell ref="ES8:ES9"/>
    <mergeCell ref="ET8:EW9"/>
    <mergeCell ref="FA4:FA9"/>
    <mergeCell ref="FB4:FB9"/>
    <mergeCell ref="EX4:EX9"/>
    <mergeCell ref="EY4:EY9"/>
    <mergeCell ref="EZ4:EZ9"/>
    <mergeCell ref="EQ4:ER9"/>
    <mergeCell ref="ES4:EW4"/>
    <mergeCell ref="FC4:FC9"/>
    <mergeCell ref="FD4:FD9"/>
    <mergeCell ref="FE4:FE9"/>
    <mergeCell ref="FO4:FO9"/>
    <mergeCell ref="IC414:ID414"/>
    <mergeCell ref="HX414:IA414"/>
    <mergeCell ref="GE282:GE342"/>
    <mergeCell ref="P414:Q414"/>
    <mergeCell ref="P415:Q415"/>
    <mergeCell ref="CO416:CO417"/>
    <mergeCell ref="CR416:CU416"/>
    <mergeCell ref="GV406:GV407"/>
    <mergeCell ref="FH421:FM421"/>
    <mergeCell ref="FH420:FM420"/>
    <mergeCell ref="FY414:GB414"/>
    <mergeCell ref="FN406:FN407"/>
    <mergeCell ref="FY421:GD421"/>
    <mergeCell ref="FY420:GD420"/>
    <mergeCell ref="CW417:CX417"/>
    <mergeCell ref="DZ416:EC416"/>
    <mergeCell ref="DZ417:EC417"/>
    <mergeCell ref="EE417:EF417"/>
    <mergeCell ref="DZ414:EC414"/>
    <mergeCell ref="EM416:EM417"/>
    <mergeCell ref="EN416:EN417"/>
    <mergeCell ref="EV416:EW416"/>
    <mergeCell ref="EQ416:ET416"/>
    <mergeCell ref="CW416:CX416"/>
    <mergeCell ref="EV415:EW415"/>
    <mergeCell ref="FM414:FN414"/>
    <mergeCell ref="DI414:DL414"/>
    <mergeCell ref="DI416:DL416"/>
    <mergeCell ref="DI417:DL417"/>
    <mergeCell ref="EV417:EW417"/>
    <mergeCell ref="FM417:FN417"/>
    <mergeCell ref="EQ417:ET417"/>
    <mergeCell ref="GP416:GS416"/>
    <mergeCell ref="FY415:GB415"/>
    <mergeCell ref="GD414:GE414"/>
    <mergeCell ref="BP358:BP359"/>
    <mergeCell ref="BP361:BP368"/>
    <mergeCell ref="FM416:FN416"/>
    <mergeCell ref="FH416:FK416"/>
    <mergeCell ref="FH414:FK414"/>
    <mergeCell ref="HL414:HM414"/>
    <mergeCell ref="GU414:GV414"/>
    <mergeCell ref="GU415:GV415"/>
    <mergeCell ref="GU416:GV416"/>
    <mergeCell ref="GU417:GV417"/>
    <mergeCell ref="HG416:HJ416"/>
    <mergeCell ref="HG417:HJ417"/>
    <mergeCell ref="HL415:HM415"/>
    <mergeCell ref="HL416:HM416"/>
    <mergeCell ref="HL417:HM417"/>
    <mergeCell ref="F458:G458"/>
    <mergeCell ref="HX421:IC421"/>
    <mergeCell ref="HX420:IC420"/>
    <mergeCell ref="CR421:CW421"/>
    <mergeCell ref="CR420:CW420"/>
    <mergeCell ref="BF416:BF417"/>
    <mergeCell ref="BG416:BG417"/>
    <mergeCell ref="BX416:BX417"/>
    <mergeCell ref="BJ417:BM417"/>
    <mergeCell ref="BW416:BW417"/>
    <mergeCell ref="AS421:AX421"/>
    <mergeCell ref="AS420:AX420"/>
    <mergeCell ref="X416:X417"/>
    <mergeCell ref="DZ421:EE421"/>
    <mergeCell ref="DZ420:EE420"/>
    <mergeCell ref="CN416:CN417"/>
    <mergeCell ref="P417:Q417"/>
    <mergeCell ref="IO421:IT421"/>
    <mergeCell ref="IO420:IT420"/>
    <mergeCell ref="HT416:HT417"/>
    <mergeCell ref="HG421:HL421"/>
    <mergeCell ref="HG420:HL420"/>
    <mergeCell ref="GP421:GU421"/>
    <mergeCell ref="GP420:GU420"/>
    <mergeCell ref="FY417:GB417"/>
    <mergeCell ref="EQ421:EV421"/>
    <mergeCell ref="EQ420:EV420"/>
    <mergeCell ref="FD416:FD417"/>
    <mergeCell ref="FE416:FE417"/>
    <mergeCell ref="DV416:DV417"/>
    <mergeCell ref="DW416:DW417"/>
    <mergeCell ref="DI421:DN421"/>
    <mergeCell ref="DI420:DN420"/>
    <mergeCell ref="DE416:DE417"/>
    <mergeCell ref="DF416:DF417"/>
    <mergeCell ref="DN417:DO417"/>
    <mergeCell ref="HC416:HC417"/>
    <mergeCell ref="HD416:HD417"/>
    <mergeCell ref="GL416:GL417"/>
    <mergeCell ref="IO417:IR417"/>
    <mergeCell ref="H15:H16"/>
    <mergeCell ref="H18:H52"/>
    <mergeCell ref="H54:H63"/>
    <mergeCell ref="H65:H95"/>
    <mergeCell ref="H97:H98"/>
    <mergeCell ref="H100:H107"/>
    <mergeCell ref="H109:H121"/>
    <mergeCell ref="H123:H134"/>
    <mergeCell ref="H136:H145"/>
    <mergeCell ref="H147:H198"/>
    <mergeCell ref="H202:H219"/>
    <mergeCell ref="H221:H238"/>
    <mergeCell ref="H240:H258"/>
    <mergeCell ref="H282:H342"/>
    <mergeCell ref="H346:H356"/>
    <mergeCell ref="G417:H417"/>
    <mergeCell ref="AH123:AH134"/>
    <mergeCell ref="AH136:AH145"/>
    <mergeCell ref="AH147:AH198"/>
    <mergeCell ref="AH202:AH219"/>
    <mergeCell ref="AH221:AH238"/>
    <mergeCell ref="AH240:AH258"/>
    <mergeCell ref="AH282:AH342"/>
    <mergeCell ref="AH346:AH356"/>
    <mergeCell ref="AH358:AH359"/>
    <mergeCell ref="AH361:AH368"/>
    <mergeCell ref="AB413:AE413"/>
    <mergeCell ref="P416:Q416"/>
    <mergeCell ref="H406:H407"/>
    <mergeCell ref="G415:H415"/>
    <mergeCell ref="G416:H416"/>
    <mergeCell ref="H358:H359"/>
    <mergeCell ref="Q15:Q16"/>
    <mergeCell ref="Q18:Q52"/>
    <mergeCell ref="Q54:Q63"/>
    <mergeCell ref="Q65:Q95"/>
    <mergeCell ref="Q97:Q98"/>
    <mergeCell ref="Q100:Q107"/>
    <mergeCell ref="Q109:Q121"/>
    <mergeCell ref="Q123:Q134"/>
    <mergeCell ref="Q136:Q145"/>
    <mergeCell ref="Q147:Q198"/>
    <mergeCell ref="Q202:Q219"/>
    <mergeCell ref="Q221:Q238"/>
    <mergeCell ref="Q240:Q258"/>
    <mergeCell ref="Q282:Q342"/>
    <mergeCell ref="Q346:Q356"/>
    <mergeCell ref="Q358:Q359"/>
    <mergeCell ref="Q361:Q368"/>
    <mergeCell ref="AY136:AY145"/>
    <mergeCell ref="AY147:AY198"/>
    <mergeCell ref="AY202:AY219"/>
    <mergeCell ref="AY221:AY238"/>
    <mergeCell ref="AY240:AY258"/>
    <mergeCell ref="AY282:AY342"/>
    <mergeCell ref="AY346:AY356"/>
    <mergeCell ref="AY358:AY359"/>
    <mergeCell ref="AY361:AY368"/>
    <mergeCell ref="B413:E413"/>
    <mergeCell ref="Q372:Q373"/>
    <mergeCell ref="Q379:Q384"/>
    <mergeCell ref="Q386:Q391"/>
    <mergeCell ref="Q393:Q398"/>
    <mergeCell ref="H361:H368"/>
    <mergeCell ref="H372:H373"/>
    <mergeCell ref="H379:H384"/>
    <mergeCell ref="H386:H391"/>
    <mergeCell ref="H393:H398"/>
    <mergeCell ref="P413:Q413"/>
    <mergeCell ref="K413:N413"/>
    <mergeCell ref="AY372:AY373"/>
    <mergeCell ref="AY379:AY384"/>
    <mergeCell ref="AY386:AY391"/>
    <mergeCell ref="AY393:AY398"/>
    <mergeCell ref="AG413:AH413"/>
    <mergeCell ref="AX413:AY413"/>
    <mergeCell ref="AS413:AV413"/>
    <mergeCell ref="AH15:AH16"/>
    <mergeCell ref="AH18:AH52"/>
    <mergeCell ref="AH54:AH63"/>
    <mergeCell ref="AH65:AH95"/>
    <mergeCell ref="AH97:AH98"/>
    <mergeCell ref="AH100:AH107"/>
    <mergeCell ref="AH109:AH121"/>
    <mergeCell ref="CX100:CX107"/>
    <mergeCell ref="CX109:CX121"/>
    <mergeCell ref="BP15:BP16"/>
    <mergeCell ref="BP18:BP52"/>
    <mergeCell ref="BP54:BP63"/>
    <mergeCell ref="BP65:BP95"/>
    <mergeCell ref="BP97:BP98"/>
    <mergeCell ref="BP100:BP107"/>
    <mergeCell ref="BP109:BP121"/>
    <mergeCell ref="BP123:BP134"/>
    <mergeCell ref="AY100:AY107"/>
    <mergeCell ref="AY109:AY121"/>
    <mergeCell ref="AY123:AY134"/>
    <mergeCell ref="BP136:BP145"/>
    <mergeCell ref="BP147:BP198"/>
    <mergeCell ref="BP202:BP219"/>
    <mergeCell ref="BP221:BP238"/>
    <mergeCell ref="BP240:BP258"/>
    <mergeCell ref="BP282:BP342"/>
    <mergeCell ref="BP346:BP356"/>
    <mergeCell ref="CX123:CX134"/>
    <mergeCell ref="CX136:CX145"/>
    <mergeCell ref="AY15:AY16"/>
    <mergeCell ref="AY18:AY52"/>
    <mergeCell ref="AY54:AY63"/>
    <mergeCell ref="AY65:AY95"/>
    <mergeCell ref="AY97:AY98"/>
    <mergeCell ref="DO358:DO359"/>
    <mergeCell ref="DO361:DO368"/>
    <mergeCell ref="CX147:CX198"/>
    <mergeCell ref="CX202:CX219"/>
    <mergeCell ref="CX221:CX238"/>
    <mergeCell ref="CX240:CX258"/>
    <mergeCell ref="CX282:CX342"/>
    <mergeCell ref="CX346:CX356"/>
    <mergeCell ref="CX358:CX359"/>
    <mergeCell ref="CX361:CX368"/>
    <mergeCell ref="CG15:CG16"/>
    <mergeCell ref="CG18:CG52"/>
    <mergeCell ref="CG54:CG63"/>
    <mergeCell ref="CG65:CG95"/>
    <mergeCell ref="CG97:CG98"/>
    <mergeCell ref="CG100:CG107"/>
    <mergeCell ref="CG109:CG121"/>
    <mergeCell ref="CG123:CG134"/>
    <mergeCell ref="CG136:CG145"/>
    <mergeCell ref="CG147:CG198"/>
    <mergeCell ref="CG202:CG219"/>
    <mergeCell ref="CG221:CG238"/>
    <mergeCell ref="CG240:CG258"/>
    <mergeCell ref="CG282:CG342"/>
    <mergeCell ref="CG346:CG356"/>
    <mergeCell ref="CG358:CG359"/>
    <mergeCell ref="CG361:CG368"/>
    <mergeCell ref="CX15:CX16"/>
    <mergeCell ref="CX18:CX52"/>
    <mergeCell ref="CX54:CX63"/>
    <mergeCell ref="CX65:CX95"/>
    <mergeCell ref="CX97:CX98"/>
    <mergeCell ref="EF282:EF342"/>
    <mergeCell ref="EF346:EF356"/>
    <mergeCell ref="DO15:DO16"/>
    <mergeCell ref="DO18:DO52"/>
    <mergeCell ref="DO54:DO63"/>
    <mergeCell ref="DO65:DO95"/>
    <mergeCell ref="DO97:DO98"/>
    <mergeCell ref="DO100:DO107"/>
    <mergeCell ref="DO109:DO121"/>
    <mergeCell ref="DO123:DO134"/>
    <mergeCell ref="DO136:DO145"/>
    <mergeCell ref="DO147:DO198"/>
    <mergeCell ref="DO202:DO219"/>
    <mergeCell ref="DO221:DO238"/>
    <mergeCell ref="DO240:DO258"/>
    <mergeCell ref="DO282:DO342"/>
    <mergeCell ref="DO346:DO356"/>
    <mergeCell ref="EF358:EF359"/>
    <mergeCell ref="EF361:EF368"/>
    <mergeCell ref="EW15:EW16"/>
    <mergeCell ref="EW18:EW52"/>
    <mergeCell ref="EW54:EW63"/>
    <mergeCell ref="EW65:EW95"/>
    <mergeCell ref="EW97:EW98"/>
    <mergeCell ref="EW100:EW107"/>
    <mergeCell ref="EW109:EW121"/>
    <mergeCell ref="EW123:EW134"/>
    <mergeCell ref="EW136:EW145"/>
    <mergeCell ref="EW147:EW198"/>
    <mergeCell ref="EW202:EW219"/>
    <mergeCell ref="EW221:EW238"/>
    <mergeCell ref="EW240:EW258"/>
    <mergeCell ref="EW282:EW342"/>
    <mergeCell ref="EW346:EW356"/>
    <mergeCell ref="EW358:EW359"/>
    <mergeCell ref="EW361:EW368"/>
    <mergeCell ref="EF15:EF16"/>
    <mergeCell ref="EF18:EF52"/>
    <mergeCell ref="EF54:EF63"/>
    <mergeCell ref="EF65:EF95"/>
    <mergeCell ref="EF97:EF98"/>
    <mergeCell ref="EF100:EF107"/>
    <mergeCell ref="EF109:EF121"/>
    <mergeCell ref="EF123:EF134"/>
    <mergeCell ref="EF136:EF145"/>
    <mergeCell ref="EF147:EF198"/>
    <mergeCell ref="EF202:EF219"/>
    <mergeCell ref="EF221:EF238"/>
    <mergeCell ref="EF240:EF258"/>
    <mergeCell ref="ID386:ID391"/>
    <mergeCell ref="ID393:ID398"/>
    <mergeCell ref="FN65:FN95"/>
    <mergeCell ref="FN97:FN98"/>
    <mergeCell ref="FN100:FN107"/>
    <mergeCell ref="FN109:FN121"/>
    <mergeCell ref="FN123:FN134"/>
    <mergeCell ref="FN136:FN145"/>
    <mergeCell ref="FN147:FN198"/>
    <mergeCell ref="FN202:FN219"/>
    <mergeCell ref="FN221:FN238"/>
    <mergeCell ref="FN240:FN258"/>
    <mergeCell ref="FN282:FN342"/>
    <mergeCell ref="FN346:FN356"/>
    <mergeCell ref="FN358:FN359"/>
    <mergeCell ref="FN361:FN368"/>
    <mergeCell ref="FY413:GB413"/>
    <mergeCell ref="HM406:HM407"/>
    <mergeCell ref="GE346:GE356"/>
    <mergeCell ref="GV372:GV373"/>
    <mergeCell ref="GV65:GV95"/>
    <mergeCell ref="GV97:GV98"/>
    <mergeCell ref="GV100:GV107"/>
    <mergeCell ref="GV109:GV121"/>
    <mergeCell ref="GV123:GV134"/>
    <mergeCell ref="GV136:GV145"/>
    <mergeCell ref="GV147:GV198"/>
    <mergeCell ref="GV202:GV219"/>
    <mergeCell ref="GV221:GV238"/>
    <mergeCell ref="GV240:GV258"/>
    <mergeCell ref="GV282:GV342"/>
    <mergeCell ref="GV346:GV356"/>
    <mergeCell ref="GV379:GV384"/>
    <mergeCell ref="GV386:GV391"/>
    <mergeCell ref="GV393:GV398"/>
    <mergeCell ref="GP413:GS413"/>
    <mergeCell ref="GE97:GE98"/>
    <mergeCell ref="GE100:GE107"/>
    <mergeCell ref="GE109:GE121"/>
    <mergeCell ref="GE123:GE134"/>
    <mergeCell ref="GE136:GE145"/>
    <mergeCell ref="GE147:GE198"/>
    <mergeCell ref="GE202:GE219"/>
    <mergeCell ref="GE221:GE238"/>
    <mergeCell ref="GE240:GE258"/>
    <mergeCell ref="HM123:HM134"/>
    <mergeCell ref="HM136:HM145"/>
    <mergeCell ref="HM147:HM198"/>
    <mergeCell ref="HM202:HM219"/>
    <mergeCell ref="HM221:HM238"/>
    <mergeCell ref="HM240:HM258"/>
    <mergeCell ref="HM282:HM342"/>
    <mergeCell ref="GV358:GV359"/>
    <mergeCell ref="GV361:GV368"/>
    <mergeCell ref="HM346:HM356"/>
    <mergeCell ref="HM358:HM359"/>
    <mergeCell ref="HM361:HM368"/>
    <mergeCell ref="IU65:IU95"/>
    <mergeCell ref="IU97:IU98"/>
    <mergeCell ref="IU100:IU107"/>
    <mergeCell ref="IU109:IU121"/>
    <mergeCell ref="IU123:IU134"/>
    <mergeCell ref="IU136:IU145"/>
    <mergeCell ref="IU147:IU198"/>
    <mergeCell ref="IU202:IU219"/>
    <mergeCell ref="IU221:IU238"/>
    <mergeCell ref="IU240:IU258"/>
    <mergeCell ref="IU282:IU342"/>
    <mergeCell ref="IU346:IU356"/>
    <mergeCell ref="IU358:IU359"/>
    <mergeCell ref="IU361:IU368"/>
    <mergeCell ref="ID123:ID134"/>
    <mergeCell ref="ID136:ID145"/>
    <mergeCell ref="ID147:ID198"/>
    <mergeCell ref="ID202:ID219"/>
    <mergeCell ref="ID221:ID238"/>
    <mergeCell ref="ID240:ID258"/>
    <mergeCell ref="ID282:ID342"/>
    <mergeCell ref="ID346:ID356"/>
    <mergeCell ref="ID358:ID359"/>
    <mergeCell ref="ID361:ID368"/>
    <mergeCell ref="IU372:IU373"/>
    <mergeCell ref="IU379:IU384"/>
    <mergeCell ref="IU386:IU391"/>
    <mergeCell ref="IU393:IU398"/>
    <mergeCell ref="IO413:IR413"/>
    <mergeCell ref="ID15:ID16"/>
    <mergeCell ref="ID18:ID52"/>
    <mergeCell ref="ID54:ID63"/>
    <mergeCell ref="ID65:ID95"/>
    <mergeCell ref="ID97:ID98"/>
    <mergeCell ref="ID100:ID107"/>
    <mergeCell ref="ID109:ID121"/>
    <mergeCell ref="JL15:JL16"/>
    <mergeCell ref="JL18:JL52"/>
    <mergeCell ref="JL54:JL63"/>
    <mergeCell ref="JL65:JL95"/>
    <mergeCell ref="JL97:JL98"/>
    <mergeCell ref="JL100:JL107"/>
    <mergeCell ref="JL109:JL121"/>
    <mergeCell ref="JL123:JL134"/>
    <mergeCell ref="JL136:JL145"/>
    <mergeCell ref="JL147:JL198"/>
    <mergeCell ref="JL202:JL219"/>
    <mergeCell ref="JL221:JL238"/>
    <mergeCell ref="JL240:JL258"/>
    <mergeCell ref="JL282:JL342"/>
    <mergeCell ref="JL346:JL356"/>
    <mergeCell ref="JL358:JL359"/>
    <mergeCell ref="JL361:JL368"/>
    <mergeCell ref="IU15:IU16"/>
    <mergeCell ref="IU18:IU52"/>
    <mergeCell ref="IU54:IU63"/>
    <mergeCell ref="KC15:KC16"/>
    <mergeCell ref="KC18:KC52"/>
    <mergeCell ref="KC54:KC63"/>
    <mergeCell ref="KC65:KC95"/>
    <mergeCell ref="KC97:KC98"/>
    <mergeCell ref="KC100:KC107"/>
    <mergeCell ref="KC109:KC121"/>
    <mergeCell ref="KC123:KC134"/>
    <mergeCell ref="KC136:KC145"/>
    <mergeCell ref="KC147:KC198"/>
    <mergeCell ref="KC202:KC219"/>
    <mergeCell ref="KC221:KC238"/>
    <mergeCell ref="KC240:KC258"/>
    <mergeCell ref="KC282:KC342"/>
    <mergeCell ref="KC346:KC356"/>
    <mergeCell ref="KC358:KC359"/>
    <mergeCell ref="KC361:KC368"/>
    <mergeCell ref="KT100:KT107"/>
    <mergeCell ref="KT109:KT121"/>
    <mergeCell ref="KT123:KT134"/>
    <mergeCell ref="KT136:KT145"/>
    <mergeCell ref="KT147:KT198"/>
    <mergeCell ref="KT202:KT219"/>
    <mergeCell ref="KT221:KT238"/>
    <mergeCell ref="KT240:KT258"/>
    <mergeCell ref="KT282:KT342"/>
    <mergeCell ref="KT346:KT356"/>
    <mergeCell ref="KT358:KT359"/>
    <mergeCell ref="KT361:KT368"/>
    <mergeCell ref="JL372:JL373"/>
    <mergeCell ref="JL379:JL384"/>
    <mergeCell ref="JL386:JL391"/>
    <mergeCell ref="JL393:JL398"/>
    <mergeCell ref="JF413:JI413"/>
    <mergeCell ref="KC372:KC373"/>
    <mergeCell ref="KC379:KC384"/>
    <mergeCell ref="KC386:KC391"/>
    <mergeCell ref="KC393:KC398"/>
    <mergeCell ref="JW413:JZ413"/>
    <mergeCell ref="KC406:KC407"/>
    <mergeCell ref="KT372:KT373"/>
    <mergeCell ref="KT379:KT384"/>
    <mergeCell ref="KT386:KT391"/>
    <mergeCell ref="KT393:KT398"/>
    <mergeCell ref="KN413:KQ413"/>
    <mergeCell ref="LK282:LK342"/>
    <mergeCell ref="LK346:LK356"/>
    <mergeCell ref="LK358:LK359"/>
    <mergeCell ref="LK361:LK368"/>
    <mergeCell ref="LK372:LK373"/>
    <mergeCell ref="LK379:LK384"/>
    <mergeCell ref="LK386:LK391"/>
    <mergeCell ref="LK393:LK398"/>
    <mergeCell ref="LE413:LH413"/>
    <mergeCell ref="KT15:KT16"/>
    <mergeCell ref="KT18:KT52"/>
    <mergeCell ref="KT54:KT63"/>
    <mergeCell ref="KT65:KT95"/>
    <mergeCell ref="KT97:KT98"/>
    <mergeCell ref="MS386:MS391"/>
    <mergeCell ref="MS393:MS398"/>
    <mergeCell ref="MM413:MP413"/>
    <mergeCell ref="MB15:MB16"/>
    <mergeCell ref="MB18:MB52"/>
    <mergeCell ref="MB54:MB63"/>
    <mergeCell ref="MB65:MB95"/>
    <mergeCell ref="MB97:MB98"/>
    <mergeCell ref="MB100:MB107"/>
    <mergeCell ref="MB109:MB121"/>
    <mergeCell ref="MB123:MB134"/>
    <mergeCell ref="MB136:MB145"/>
    <mergeCell ref="MB147:MB198"/>
    <mergeCell ref="MB202:MB219"/>
    <mergeCell ref="MB221:MB238"/>
    <mergeCell ref="MB240:MB258"/>
    <mergeCell ref="MB282:MB342"/>
    <mergeCell ref="MB346:MB356"/>
    <mergeCell ref="MS221:MS238"/>
    <mergeCell ref="MS240:MS258"/>
    <mergeCell ref="MS282:MS342"/>
    <mergeCell ref="MS346:MS356"/>
    <mergeCell ref="MS358:MS359"/>
    <mergeCell ref="MS361:MS368"/>
    <mergeCell ref="MB406:MB407"/>
    <mergeCell ref="MB372:MB373"/>
    <mergeCell ref="MB379:MB384"/>
    <mergeCell ref="MB386:MB391"/>
    <mergeCell ref="MB393:MB398"/>
    <mergeCell ref="OA100:OA107"/>
    <mergeCell ref="OA109:OA121"/>
    <mergeCell ref="OA123:OA134"/>
    <mergeCell ref="OA136:OA145"/>
    <mergeCell ref="OA147:OA198"/>
    <mergeCell ref="OA202:OA219"/>
    <mergeCell ref="OA221:OA238"/>
    <mergeCell ref="OA240:OA258"/>
    <mergeCell ref="OA282:OA342"/>
    <mergeCell ref="OA346:OA356"/>
    <mergeCell ref="OA358:OA359"/>
    <mergeCell ref="OA361:OA368"/>
    <mergeCell ref="MB358:MB359"/>
    <mergeCell ref="MB361:MB368"/>
    <mergeCell ref="NJ100:NJ107"/>
    <mergeCell ref="NJ109:NJ121"/>
    <mergeCell ref="NJ123:NJ134"/>
    <mergeCell ref="NJ136:NJ145"/>
    <mergeCell ref="NJ147:NJ198"/>
    <mergeCell ref="NJ202:NJ219"/>
    <mergeCell ref="NJ221:NJ238"/>
    <mergeCell ref="OR15:OR16"/>
    <mergeCell ref="OR18:OR52"/>
    <mergeCell ref="OR54:OR63"/>
    <mergeCell ref="OR65:OR95"/>
    <mergeCell ref="OR97:OR98"/>
    <mergeCell ref="OR100:OR107"/>
    <mergeCell ref="OR109:OR121"/>
    <mergeCell ref="OR123:OR134"/>
    <mergeCell ref="OR136:OR145"/>
    <mergeCell ref="OR147:OR198"/>
    <mergeCell ref="OR202:OR219"/>
    <mergeCell ref="OR221:OR238"/>
    <mergeCell ref="OR240:OR258"/>
    <mergeCell ref="OR282:OR342"/>
    <mergeCell ref="OR346:OR356"/>
    <mergeCell ref="OR358:OR359"/>
    <mergeCell ref="OR361:OR368"/>
    <mergeCell ref="OA15:OA16"/>
    <mergeCell ref="OA18:OA52"/>
    <mergeCell ref="OA54:OA63"/>
    <mergeCell ref="OA65:OA95"/>
    <mergeCell ref="OA97:OA98"/>
    <mergeCell ref="NJ240:NJ258"/>
    <mergeCell ref="NJ282:NJ342"/>
    <mergeCell ref="NJ346:NJ356"/>
    <mergeCell ref="NJ358:NJ359"/>
    <mergeCell ref="NJ361:NJ368"/>
    <mergeCell ref="OA372:OA373"/>
    <mergeCell ref="OA379:OA384"/>
    <mergeCell ref="OA386:OA391"/>
    <mergeCell ref="OA393:OA398"/>
    <mergeCell ref="NU413:NX413"/>
    <mergeCell ref="NJ15:NJ16"/>
    <mergeCell ref="NJ18:NJ52"/>
    <mergeCell ref="NJ54:NJ63"/>
    <mergeCell ref="NJ65:NJ95"/>
    <mergeCell ref="NJ97:NJ98"/>
    <mergeCell ref="NZ413:OA413"/>
    <mergeCell ref="OA406:OA407"/>
  </mergeCells>
  <conditionalFormatting sqref="R54:W54 R57:W57 R62:W62 R180:W180 R186:W186 R189:W189 R200:W200 R259:W259 R282:W282 R348:W350 R356:W356 R361:W361 R366:W367 R380:W381 R372:W373 R370:W370 R64:W66 R69:W70 R73:W73 R75:W75 R78:W78 R80:W80 R87:W87 R93:W93 R96:W97 R99:W100 R106:W106 R108:W109 R113:W113 R115:W115 R122:W124 R127:W127 R132:W132 R135:W136 R138:W138 R143:W143 R146:W147 R352:W353 R358:W358 R385:W385 R392:W398 R400:W400 R402:W402 R404:W407 R12:W13 RI12:RN411 RZ12:SE411 SQ12:SV411">
    <cfRule type="cellIs" dxfId="6668" priority="19185" operator="equal">
      <formula>0</formula>
    </cfRule>
    <cfRule type="cellIs" dxfId="6667" priority="19186" operator="equal">
      <formula>1</formula>
    </cfRule>
  </conditionalFormatting>
  <conditionalFormatting sqref="K421">
    <cfRule type="cellIs" dxfId="6666" priority="18999" operator="equal">
      <formula>"OK"</formula>
    </cfRule>
    <cfRule type="cellIs" dxfId="6665" priority="19000" operator="equal">
      <formula>"NO HABILITADO"</formula>
    </cfRule>
  </conditionalFormatting>
  <conditionalFormatting sqref="D425">
    <cfRule type="cellIs" dxfId="6664" priority="17431" operator="equal">
      <formula>"NH"</formula>
    </cfRule>
    <cfRule type="cellIs" dxfId="6663" priority="17432" operator="equal">
      <formula>"H"</formula>
    </cfRule>
  </conditionalFormatting>
  <conditionalFormatting sqref="D426:D454">
    <cfRule type="cellIs" dxfId="6662" priority="17429" operator="equal">
      <formula>"NH"</formula>
    </cfRule>
    <cfRule type="cellIs" dxfId="6661" priority="17430" operator="equal">
      <formula>"H"</formula>
    </cfRule>
  </conditionalFormatting>
  <conditionalFormatting sqref="Y421">
    <cfRule type="cellIs" dxfId="6660" priority="16979" operator="equal">
      <formula>0</formula>
    </cfRule>
    <cfRule type="cellIs" dxfId="6659" priority="16980" operator="equal">
      <formula>1</formula>
    </cfRule>
  </conditionalFormatting>
  <conditionalFormatting sqref="W421">
    <cfRule type="cellIs" dxfId="6658" priority="16977" operator="equal">
      <formula>0</formula>
    </cfRule>
    <cfRule type="cellIs" dxfId="6657" priority="16978" operator="equal">
      <formula>1</formula>
    </cfRule>
  </conditionalFormatting>
  <conditionalFormatting sqref="U421">
    <cfRule type="cellIs" dxfId="6656" priority="16975" operator="equal">
      <formula>0</formula>
    </cfRule>
    <cfRule type="cellIs" dxfId="6655" priority="16976" operator="equal">
      <formula>1</formula>
    </cfRule>
  </conditionalFormatting>
  <conditionalFormatting sqref="S421">
    <cfRule type="cellIs" dxfId="6654" priority="16973" operator="equal">
      <formula>0</formula>
    </cfRule>
    <cfRule type="cellIs" dxfId="6653" priority="16974" operator="equal">
      <formula>1</formula>
    </cfRule>
  </conditionalFormatting>
  <conditionalFormatting sqref="RB421">
    <cfRule type="cellIs" dxfId="6652" priority="16669" operator="equal">
      <formula>"OK"</formula>
    </cfRule>
    <cfRule type="cellIs" dxfId="6651" priority="16670" operator="equal">
      <formula>"NO HABILITADO"</formula>
    </cfRule>
  </conditionalFormatting>
  <conditionalFormatting sqref="RS421">
    <cfRule type="cellIs" dxfId="6650" priority="16667" operator="equal">
      <formula>"OK"</formula>
    </cfRule>
    <cfRule type="cellIs" dxfId="6649" priority="16668" operator="equal">
      <formula>"NO HABILITADO"</formula>
    </cfRule>
  </conditionalFormatting>
  <conditionalFormatting sqref="RP421">
    <cfRule type="cellIs" dxfId="6648" priority="16657" operator="equal">
      <formula>0</formula>
    </cfRule>
    <cfRule type="cellIs" dxfId="6647" priority="16658" operator="equal">
      <formula>1</formula>
    </cfRule>
  </conditionalFormatting>
  <conditionalFormatting sqref="RN421">
    <cfRule type="cellIs" dxfId="6646" priority="16655" operator="equal">
      <formula>0</formula>
    </cfRule>
    <cfRule type="cellIs" dxfId="6645" priority="16656" operator="equal">
      <formula>1</formula>
    </cfRule>
  </conditionalFormatting>
  <conditionalFormatting sqref="RL421">
    <cfRule type="cellIs" dxfId="6644" priority="16653" operator="equal">
      <formula>0</formula>
    </cfRule>
    <cfRule type="cellIs" dxfId="6643" priority="16654" operator="equal">
      <formula>1</formula>
    </cfRule>
  </conditionalFormatting>
  <conditionalFormatting sqref="RJ421">
    <cfRule type="cellIs" dxfId="6642" priority="16651" operator="equal">
      <formula>0</formula>
    </cfRule>
    <cfRule type="cellIs" dxfId="6641" priority="16652" operator="equal">
      <formula>1</formula>
    </cfRule>
  </conditionalFormatting>
  <conditionalFormatting sqref="SG421">
    <cfRule type="cellIs" dxfId="6640" priority="16649" operator="equal">
      <formula>0</formula>
    </cfRule>
    <cfRule type="cellIs" dxfId="6639" priority="16650" operator="equal">
      <formula>1</formula>
    </cfRule>
  </conditionalFormatting>
  <conditionalFormatting sqref="SE421">
    <cfRule type="cellIs" dxfId="6638" priority="16647" operator="equal">
      <formula>0</formula>
    </cfRule>
    <cfRule type="cellIs" dxfId="6637" priority="16648" operator="equal">
      <formula>1</formula>
    </cfRule>
  </conditionalFormatting>
  <conditionalFormatting sqref="SC421">
    <cfRule type="cellIs" dxfId="6636" priority="16645" operator="equal">
      <formula>0</formula>
    </cfRule>
    <cfRule type="cellIs" dxfId="6635" priority="16646" operator="equal">
      <formula>1</formula>
    </cfRule>
  </conditionalFormatting>
  <conditionalFormatting sqref="SA421">
    <cfRule type="cellIs" dxfId="6634" priority="16643" operator="equal">
      <formula>0</formula>
    </cfRule>
    <cfRule type="cellIs" dxfId="6633" priority="16644" operator="equal">
      <formula>1</formula>
    </cfRule>
  </conditionalFormatting>
  <conditionalFormatting sqref="SJ421">
    <cfRule type="cellIs" dxfId="6632" priority="16635" operator="equal">
      <formula>"OK"</formula>
    </cfRule>
    <cfRule type="cellIs" dxfId="6631" priority="16636" operator="equal">
      <formula>"NO HABILITADO"</formula>
    </cfRule>
  </conditionalFormatting>
  <conditionalFormatting sqref="SX421">
    <cfRule type="cellIs" dxfId="6630" priority="16633" operator="equal">
      <formula>0</formula>
    </cfRule>
    <cfRule type="cellIs" dxfId="6629" priority="16634" operator="equal">
      <formula>1</formula>
    </cfRule>
  </conditionalFormatting>
  <conditionalFormatting sqref="SV421">
    <cfRule type="cellIs" dxfId="6628" priority="16631" operator="equal">
      <formula>0</formula>
    </cfRule>
    <cfRule type="cellIs" dxfId="6627" priority="16632" operator="equal">
      <formula>1</formula>
    </cfRule>
  </conditionalFormatting>
  <conditionalFormatting sqref="ST421">
    <cfRule type="cellIs" dxfId="6626" priority="16629" operator="equal">
      <formula>0</formula>
    </cfRule>
    <cfRule type="cellIs" dxfId="6625" priority="16630" operator="equal">
      <formula>1</formula>
    </cfRule>
  </conditionalFormatting>
  <conditionalFormatting sqref="SR421">
    <cfRule type="cellIs" dxfId="6624" priority="16627" operator="equal">
      <formula>0</formula>
    </cfRule>
    <cfRule type="cellIs" dxfId="6623" priority="16628" operator="equal">
      <formula>1</formula>
    </cfRule>
  </conditionalFormatting>
  <conditionalFormatting sqref="R16:W16">
    <cfRule type="cellIs" dxfId="6622" priority="16621" operator="equal">
      <formula>0</formula>
    </cfRule>
    <cfRule type="cellIs" dxfId="6621" priority="16622" operator="equal">
      <formula>1</formula>
    </cfRule>
  </conditionalFormatting>
  <conditionalFormatting sqref="R19:W31">
    <cfRule type="cellIs" dxfId="6620" priority="16619" operator="equal">
      <formula>0</formula>
    </cfRule>
    <cfRule type="cellIs" dxfId="6619" priority="16620" operator="equal">
      <formula>1</formula>
    </cfRule>
  </conditionalFormatting>
  <conditionalFormatting sqref="R33:W35 R37:W40">
    <cfRule type="cellIs" dxfId="6618" priority="16617" operator="equal">
      <formula>0</formula>
    </cfRule>
    <cfRule type="cellIs" dxfId="6617" priority="16618" operator="equal">
      <formula>1</formula>
    </cfRule>
  </conditionalFormatting>
  <conditionalFormatting sqref="R44:W52">
    <cfRule type="cellIs" dxfId="6616" priority="16615" operator="equal">
      <formula>0</formula>
    </cfRule>
    <cfRule type="cellIs" dxfId="6615" priority="16616" operator="equal">
      <formula>1</formula>
    </cfRule>
  </conditionalFormatting>
  <conditionalFormatting sqref="R55:W55">
    <cfRule type="cellIs" dxfId="6614" priority="16613" operator="equal">
      <formula>0</formula>
    </cfRule>
    <cfRule type="cellIs" dxfId="6613" priority="16614" operator="equal">
      <formula>1</formula>
    </cfRule>
  </conditionalFormatting>
  <conditionalFormatting sqref="R56:W56">
    <cfRule type="cellIs" dxfId="6612" priority="16611" operator="equal">
      <formula>0</formula>
    </cfRule>
    <cfRule type="cellIs" dxfId="6611" priority="16612" operator="equal">
      <formula>1</formula>
    </cfRule>
  </conditionalFormatting>
  <conditionalFormatting sqref="R58:W58">
    <cfRule type="cellIs" dxfId="6610" priority="16609" operator="equal">
      <formula>0</formula>
    </cfRule>
    <cfRule type="cellIs" dxfId="6609" priority="16610" operator="equal">
      <formula>1</formula>
    </cfRule>
  </conditionalFormatting>
  <conditionalFormatting sqref="R59:W59">
    <cfRule type="cellIs" dxfId="6608" priority="16607" operator="equal">
      <formula>0</formula>
    </cfRule>
    <cfRule type="cellIs" dxfId="6607" priority="16608" operator="equal">
      <formula>1</formula>
    </cfRule>
  </conditionalFormatting>
  <conditionalFormatting sqref="R153:W157 R159:W161">
    <cfRule type="cellIs" dxfId="6606" priority="16605" operator="equal">
      <formula>0</formula>
    </cfRule>
    <cfRule type="cellIs" dxfId="6605" priority="16606" operator="equal">
      <formula>1</formula>
    </cfRule>
  </conditionalFormatting>
  <conditionalFormatting sqref="R163:W163">
    <cfRule type="cellIs" dxfId="6604" priority="16603" operator="equal">
      <formula>0</formula>
    </cfRule>
    <cfRule type="cellIs" dxfId="6603" priority="16604" operator="equal">
      <formula>1</formula>
    </cfRule>
  </conditionalFormatting>
  <conditionalFormatting sqref="R164:W169">
    <cfRule type="cellIs" dxfId="6602" priority="16601" operator="equal">
      <formula>0</formula>
    </cfRule>
    <cfRule type="cellIs" dxfId="6601" priority="16602" operator="equal">
      <formula>1</formula>
    </cfRule>
  </conditionalFormatting>
  <conditionalFormatting sqref="R173:W175 R177:W178">
    <cfRule type="cellIs" dxfId="6600" priority="16599" operator="equal">
      <formula>0</formula>
    </cfRule>
    <cfRule type="cellIs" dxfId="6599" priority="16600" operator="equal">
      <formula>1</formula>
    </cfRule>
  </conditionalFormatting>
  <conditionalFormatting sqref="R181:W185">
    <cfRule type="cellIs" dxfId="6598" priority="16597" operator="equal">
      <formula>0</formula>
    </cfRule>
    <cfRule type="cellIs" dxfId="6597" priority="16598" operator="equal">
      <formula>1</formula>
    </cfRule>
  </conditionalFormatting>
  <conditionalFormatting sqref="R187:W188">
    <cfRule type="cellIs" dxfId="6596" priority="16595" operator="equal">
      <formula>0</formula>
    </cfRule>
    <cfRule type="cellIs" dxfId="6595" priority="16596" operator="equal">
      <formula>1</formula>
    </cfRule>
  </conditionalFormatting>
  <conditionalFormatting sqref="R190:W193">
    <cfRule type="cellIs" dxfId="6594" priority="16593" operator="equal">
      <formula>0</formula>
    </cfRule>
    <cfRule type="cellIs" dxfId="6593" priority="16594" operator="equal">
      <formula>1</formula>
    </cfRule>
  </conditionalFormatting>
  <conditionalFormatting sqref="R195:W195">
    <cfRule type="cellIs" dxfId="6592" priority="16591" operator="equal">
      <formula>0</formula>
    </cfRule>
    <cfRule type="cellIs" dxfId="6591" priority="16592" operator="equal">
      <formula>1</formula>
    </cfRule>
  </conditionalFormatting>
  <conditionalFormatting sqref="R197:W197">
    <cfRule type="cellIs" dxfId="6590" priority="16589" operator="equal">
      <formula>0</formula>
    </cfRule>
    <cfRule type="cellIs" dxfId="6589" priority="16590" operator="equal">
      <formula>1</formula>
    </cfRule>
  </conditionalFormatting>
  <conditionalFormatting sqref="R202:W205">
    <cfRule type="cellIs" dxfId="6588" priority="16585" operator="equal">
      <formula>0</formula>
    </cfRule>
    <cfRule type="cellIs" dxfId="6587" priority="16586" operator="equal">
      <formula>1</formula>
    </cfRule>
  </conditionalFormatting>
  <conditionalFormatting sqref="R207:W212">
    <cfRule type="cellIs" dxfId="6586" priority="16583" operator="equal">
      <formula>0</formula>
    </cfRule>
    <cfRule type="cellIs" dxfId="6585" priority="16584" operator="equal">
      <formula>1</formula>
    </cfRule>
  </conditionalFormatting>
  <conditionalFormatting sqref="R216:W219 R222:W224 R226:W236">
    <cfRule type="cellIs" dxfId="6584" priority="16581" operator="equal">
      <formula>0</formula>
    </cfRule>
    <cfRule type="cellIs" dxfId="6583" priority="16582" operator="equal">
      <formula>1</formula>
    </cfRule>
  </conditionalFormatting>
  <conditionalFormatting sqref="R238:W238 R240:W252">
    <cfRule type="cellIs" dxfId="6582" priority="16579" operator="equal">
      <formula>0</formula>
    </cfRule>
    <cfRule type="cellIs" dxfId="6581" priority="16580" operator="equal">
      <formula>1</formula>
    </cfRule>
  </conditionalFormatting>
  <conditionalFormatting sqref="R255:W258">
    <cfRule type="cellIs" dxfId="6580" priority="16577" operator="equal">
      <formula>0</formula>
    </cfRule>
    <cfRule type="cellIs" dxfId="6579" priority="16578" operator="equal">
      <formula>1</formula>
    </cfRule>
  </conditionalFormatting>
  <conditionalFormatting sqref="R272:W280">
    <cfRule type="cellIs" dxfId="6578" priority="16571" operator="equal">
      <formula>0</formula>
    </cfRule>
    <cfRule type="cellIs" dxfId="6577" priority="16572" operator="equal">
      <formula>1</formula>
    </cfRule>
  </conditionalFormatting>
  <conditionalFormatting sqref="R284:W301 R304:W308 R311:W317">
    <cfRule type="cellIs" dxfId="6576" priority="16569" operator="equal">
      <formula>0</formula>
    </cfRule>
    <cfRule type="cellIs" dxfId="6575" priority="16570" operator="equal">
      <formula>1</formula>
    </cfRule>
  </conditionalFormatting>
  <conditionalFormatting sqref="R320:W330 R333:W336">
    <cfRule type="cellIs" dxfId="6574" priority="16567" operator="equal">
      <formula>0</formula>
    </cfRule>
    <cfRule type="cellIs" dxfId="6573" priority="16568" operator="equal">
      <formula>1</formula>
    </cfRule>
  </conditionalFormatting>
  <conditionalFormatting sqref="R342:W342">
    <cfRule type="cellIs" dxfId="6572" priority="16563" operator="equal">
      <formula>0</formula>
    </cfRule>
    <cfRule type="cellIs" dxfId="6571" priority="16564" operator="equal">
      <formula>1</formula>
    </cfRule>
  </conditionalFormatting>
  <conditionalFormatting sqref="R354:W354">
    <cfRule type="cellIs" dxfId="6570" priority="16555" operator="equal">
      <formula>0</formula>
    </cfRule>
    <cfRule type="cellIs" dxfId="6569" priority="16556" operator="equal">
      <formula>1</formula>
    </cfRule>
  </conditionalFormatting>
  <conditionalFormatting sqref="R359:W359">
    <cfRule type="cellIs" dxfId="6568" priority="16553" operator="equal">
      <formula>0</formula>
    </cfRule>
    <cfRule type="cellIs" dxfId="6567" priority="16554" operator="equal">
      <formula>1</formula>
    </cfRule>
  </conditionalFormatting>
  <conditionalFormatting sqref="R364:W365">
    <cfRule type="cellIs" dxfId="6566" priority="16551" operator="equal">
      <formula>0</formula>
    </cfRule>
    <cfRule type="cellIs" dxfId="6565" priority="16552" operator="equal">
      <formula>1</formula>
    </cfRule>
  </conditionalFormatting>
  <conditionalFormatting sqref="R378:W378">
    <cfRule type="cellIs" dxfId="6564" priority="16543" operator="equal">
      <formula>0</formula>
    </cfRule>
    <cfRule type="cellIs" dxfId="6563" priority="16544" operator="equal">
      <formula>1</formula>
    </cfRule>
  </conditionalFormatting>
  <conditionalFormatting sqref="R408:W408">
    <cfRule type="cellIs" dxfId="6562" priority="16545" operator="equal">
      <formula>0</formula>
    </cfRule>
    <cfRule type="cellIs" dxfId="6561" priority="16546" operator="equal">
      <formula>1</formula>
    </cfRule>
  </conditionalFormatting>
  <conditionalFormatting sqref="R371:W371">
    <cfRule type="cellIs" dxfId="6560" priority="16541" operator="equal">
      <formula>0</formula>
    </cfRule>
    <cfRule type="cellIs" dxfId="6559" priority="16542" operator="equal">
      <formula>1</formula>
    </cfRule>
  </conditionalFormatting>
  <conditionalFormatting sqref="R14:W15">
    <cfRule type="cellIs" dxfId="6558" priority="12323" operator="equal">
      <formula>0</formula>
    </cfRule>
    <cfRule type="cellIs" dxfId="6557" priority="12324" operator="equal">
      <formula>1</formula>
    </cfRule>
  </conditionalFormatting>
  <conditionalFormatting sqref="R17:W18">
    <cfRule type="cellIs" dxfId="6556" priority="12321" operator="equal">
      <formula>0</formula>
    </cfRule>
    <cfRule type="cellIs" dxfId="6555" priority="12322" operator="equal">
      <formula>1</formula>
    </cfRule>
  </conditionalFormatting>
  <conditionalFormatting sqref="R32:W32">
    <cfRule type="cellIs" dxfId="6554" priority="12319" operator="equal">
      <formula>0</formula>
    </cfRule>
    <cfRule type="cellIs" dxfId="6553" priority="12320" operator="equal">
      <formula>1</formula>
    </cfRule>
  </conditionalFormatting>
  <conditionalFormatting sqref="R36:W36">
    <cfRule type="cellIs" dxfId="6552" priority="12317" operator="equal">
      <formula>0</formula>
    </cfRule>
    <cfRule type="cellIs" dxfId="6551" priority="12318" operator="equal">
      <formula>1</formula>
    </cfRule>
  </conditionalFormatting>
  <conditionalFormatting sqref="R41:W42">
    <cfRule type="cellIs" dxfId="6550" priority="12315" operator="equal">
      <formula>0</formula>
    </cfRule>
    <cfRule type="cellIs" dxfId="6549" priority="12316" operator="equal">
      <formula>1</formula>
    </cfRule>
  </conditionalFormatting>
  <conditionalFormatting sqref="R411:W411">
    <cfRule type="cellIs" dxfId="6548" priority="12155" operator="equal">
      <formula>0</formula>
    </cfRule>
    <cfRule type="cellIs" dxfId="6547" priority="12156" operator="equal">
      <formula>1</formula>
    </cfRule>
  </conditionalFormatting>
  <conditionalFormatting sqref="R43:W43">
    <cfRule type="cellIs" dxfId="6546" priority="12311" operator="equal">
      <formula>0</formula>
    </cfRule>
    <cfRule type="cellIs" dxfId="6545" priority="12312" operator="equal">
      <formula>1</formula>
    </cfRule>
  </conditionalFormatting>
  <conditionalFormatting sqref="R53:W53">
    <cfRule type="cellIs" dxfId="6544" priority="12309" operator="equal">
      <formula>0</formula>
    </cfRule>
    <cfRule type="cellIs" dxfId="6543" priority="12310" operator="equal">
      <formula>1</formula>
    </cfRule>
  </conditionalFormatting>
  <conditionalFormatting sqref="R60:W61">
    <cfRule type="cellIs" dxfId="6542" priority="12307" operator="equal">
      <formula>0</formula>
    </cfRule>
    <cfRule type="cellIs" dxfId="6541" priority="12308" operator="equal">
      <formula>1</formula>
    </cfRule>
  </conditionalFormatting>
  <conditionalFormatting sqref="R63:W63">
    <cfRule type="cellIs" dxfId="6540" priority="12305" operator="equal">
      <formula>0</formula>
    </cfRule>
    <cfRule type="cellIs" dxfId="6539" priority="12306" operator="equal">
      <formula>1</formula>
    </cfRule>
  </conditionalFormatting>
  <conditionalFormatting sqref="R67:W68">
    <cfRule type="cellIs" dxfId="6538" priority="12303" operator="equal">
      <formula>0</formula>
    </cfRule>
    <cfRule type="cellIs" dxfId="6537" priority="12304" operator="equal">
      <formula>1</formula>
    </cfRule>
  </conditionalFormatting>
  <conditionalFormatting sqref="R71:W72">
    <cfRule type="cellIs" dxfId="6536" priority="12301" operator="equal">
      <formula>0</formula>
    </cfRule>
    <cfRule type="cellIs" dxfId="6535" priority="12302" operator="equal">
      <formula>1</formula>
    </cfRule>
  </conditionalFormatting>
  <conditionalFormatting sqref="R74:W74">
    <cfRule type="cellIs" dxfId="6534" priority="12299" operator="equal">
      <formula>0</formula>
    </cfRule>
    <cfRule type="cellIs" dxfId="6533" priority="12300" operator="equal">
      <formula>1</formula>
    </cfRule>
  </conditionalFormatting>
  <conditionalFormatting sqref="R76:W76">
    <cfRule type="cellIs" dxfId="6532" priority="12297" operator="equal">
      <formula>0</formula>
    </cfRule>
    <cfRule type="cellIs" dxfId="6531" priority="12298" operator="equal">
      <formula>1</formula>
    </cfRule>
  </conditionalFormatting>
  <conditionalFormatting sqref="R77:W77">
    <cfRule type="cellIs" dxfId="6530" priority="12295" operator="equal">
      <formula>0</formula>
    </cfRule>
    <cfRule type="cellIs" dxfId="6529" priority="12296" operator="equal">
      <formula>1</formula>
    </cfRule>
  </conditionalFormatting>
  <conditionalFormatting sqref="R79:W79">
    <cfRule type="cellIs" dxfId="6528" priority="12293" operator="equal">
      <formula>0</formula>
    </cfRule>
    <cfRule type="cellIs" dxfId="6527" priority="12294" operator="equal">
      <formula>1</formula>
    </cfRule>
  </conditionalFormatting>
  <conditionalFormatting sqref="R81:W86">
    <cfRule type="cellIs" dxfId="6526" priority="12291" operator="equal">
      <formula>0</formula>
    </cfRule>
    <cfRule type="cellIs" dxfId="6525" priority="12292" operator="equal">
      <formula>1</formula>
    </cfRule>
  </conditionalFormatting>
  <conditionalFormatting sqref="R88:W92">
    <cfRule type="cellIs" dxfId="6524" priority="12289" operator="equal">
      <formula>0</formula>
    </cfRule>
    <cfRule type="cellIs" dxfId="6523" priority="12290" operator="equal">
      <formula>1</formula>
    </cfRule>
  </conditionalFormatting>
  <conditionalFormatting sqref="R94:W95">
    <cfRule type="cellIs" dxfId="6522" priority="12287" operator="equal">
      <formula>0</formula>
    </cfRule>
    <cfRule type="cellIs" dxfId="6521" priority="12288" operator="equal">
      <formula>1</formula>
    </cfRule>
  </conditionalFormatting>
  <conditionalFormatting sqref="R98:W98">
    <cfRule type="cellIs" dxfId="6520" priority="12285" operator="equal">
      <formula>0</formula>
    </cfRule>
    <cfRule type="cellIs" dxfId="6519" priority="12286" operator="equal">
      <formula>1</formula>
    </cfRule>
  </conditionalFormatting>
  <conditionalFormatting sqref="R101:W105">
    <cfRule type="cellIs" dxfId="6518" priority="12283" operator="equal">
      <formula>0</formula>
    </cfRule>
    <cfRule type="cellIs" dxfId="6517" priority="12284" operator="equal">
      <formula>1</formula>
    </cfRule>
  </conditionalFormatting>
  <conditionalFormatting sqref="R107:W107">
    <cfRule type="cellIs" dxfId="6516" priority="12281" operator="equal">
      <formula>0</formula>
    </cfRule>
    <cfRule type="cellIs" dxfId="6515" priority="12282" operator="equal">
      <formula>1</formula>
    </cfRule>
  </conditionalFormatting>
  <conditionalFormatting sqref="R110:W112">
    <cfRule type="cellIs" dxfId="6514" priority="12279" operator="equal">
      <formula>0</formula>
    </cfRule>
    <cfRule type="cellIs" dxfId="6513" priority="12280" operator="equal">
      <formula>1</formula>
    </cfRule>
  </conditionalFormatting>
  <conditionalFormatting sqref="R114:W114">
    <cfRule type="cellIs" dxfId="6512" priority="12277" operator="equal">
      <formula>0</formula>
    </cfRule>
    <cfRule type="cellIs" dxfId="6511" priority="12278" operator="equal">
      <formula>1</formula>
    </cfRule>
  </conditionalFormatting>
  <conditionalFormatting sqref="R116:W121">
    <cfRule type="cellIs" dxfId="6510" priority="12275" operator="equal">
      <formula>0</formula>
    </cfRule>
    <cfRule type="cellIs" dxfId="6509" priority="12276" operator="equal">
      <formula>1</formula>
    </cfRule>
  </conditionalFormatting>
  <conditionalFormatting sqref="R125:W126">
    <cfRule type="cellIs" dxfId="6508" priority="12273" operator="equal">
      <formula>0</formula>
    </cfRule>
    <cfRule type="cellIs" dxfId="6507" priority="12274" operator="equal">
      <formula>1</formula>
    </cfRule>
  </conditionalFormatting>
  <conditionalFormatting sqref="R128:W131">
    <cfRule type="cellIs" dxfId="6506" priority="12271" operator="equal">
      <formula>0</formula>
    </cfRule>
    <cfRule type="cellIs" dxfId="6505" priority="12272" operator="equal">
      <formula>1</formula>
    </cfRule>
  </conditionalFormatting>
  <conditionalFormatting sqref="R133:W134">
    <cfRule type="cellIs" dxfId="6504" priority="12269" operator="equal">
      <formula>0</formula>
    </cfRule>
    <cfRule type="cellIs" dxfId="6503" priority="12270" operator="equal">
      <formula>1</formula>
    </cfRule>
  </conditionalFormatting>
  <conditionalFormatting sqref="R137:W137">
    <cfRule type="cellIs" dxfId="6502" priority="12267" operator="equal">
      <formula>0</formula>
    </cfRule>
    <cfRule type="cellIs" dxfId="6501" priority="12268" operator="equal">
      <formula>1</formula>
    </cfRule>
  </conditionalFormatting>
  <conditionalFormatting sqref="R139:W142">
    <cfRule type="cellIs" dxfId="6500" priority="12265" operator="equal">
      <formula>0</formula>
    </cfRule>
    <cfRule type="cellIs" dxfId="6499" priority="12266" operator="equal">
      <formula>1</formula>
    </cfRule>
  </conditionalFormatting>
  <conditionalFormatting sqref="R144:W145">
    <cfRule type="cellIs" dxfId="6498" priority="12263" operator="equal">
      <formula>0</formula>
    </cfRule>
    <cfRule type="cellIs" dxfId="6497" priority="12264" operator="equal">
      <formula>1</formula>
    </cfRule>
  </conditionalFormatting>
  <conditionalFormatting sqref="R148:W152">
    <cfRule type="cellIs" dxfId="6496" priority="12261" operator="equal">
      <formula>0</formula>
    </cfRule>
    <cfRule type="cellIs" dxfId="6495" priority="12262" operator="equal">
      <formula>1</formula>
    </cfRule>
  </conditionalFormatting>
  <conditionalFormatting sqref="R158:W158">
    <cfRule type="cellIs" dxfId="6494" priority="12259" operator="equal">
      <formula>0</formula>
    </cfRule>
    <cfRule type="cellIs" dxfId="6493" priority="12260" operator="equal">
      <formula>1</formula>
    </cfRule>
  </conditionalFormatting>
  <conditionalFormatting sqref="R162:W162">
    <cfRule type="cellIs" dxfId="6492" priority="12257" operator="equal">
      <formula>0</formula>
    </cfRule>
    <cfRule type="cellIs" dxfId="6491" priority="12258" operator="equal">
      <formula>1</formula>
    </cfRule>
  </conditionalFormatting>
  <conditionalFormatting sqref="R170:W171">
    <cfRule type="cellIs" dxfId="6490" priority="12255" operator="equal">
      <formula>0</formula>
    </cfRule>
    <cfRule type="cellIs" dxfId="6489" priority="12256" operator="equal">
      <formula>1</formula>
    </cfRule>
  </conditionalFormatting>
  <conditionalFormatting sqref="R172:W172">
    <cfRule type="cellIs" dxfId="6488" priority="12253" operator="equal">
      <formula>0</formula>
    </cfRule>
    <cfRule type="cellIs" dxfId="6487" priority="12254" operator="equal">
      <formula>1</formula>
    </cfRule>
  </conditionalFormatting>
  <conditionalFormatting sqref="R176:W176">
    <cfRule type="cellIs" dxfId="6486" priority="12251" operator="equal">
      <formula>0</formula>
    </cfRule>
    <cfRule type="cellIs" dxfId="6485" priority="12252" operator="equal">
      <formula>1</formula>
    </cfRule>
  </conditionalFormatting>
  <conditionalFormatting sqref="R179:W179">
    <cfRule type="cellIs" dxfId="6484" priority="12249" operator="equal">
      <formula>0</formula>
    </cfRule>
    <cfRule type="cellIs" dxfId="6483" priority="12250" operator="equal">
      <formula>1</formula>
    </cfRule>
  </conditionalFormatting>
  <conditionalFormatting sqref="R194:W194">
    <cfRule type="cellIs" dxfId="6482" priority="12247" operator="equal">
      <formula>0</formula>
    </cfRule>
    <cfRule type="cellIs" dxfId="6481" priority="12248" operator="equal">
      <formula>1</formula>
    </cfRule>
  </conditionalFormatting>
  <conditionalFormatting sqref="R196:W196">
    <cfRule type="cellIs" dxfId="6480" priority="12245" operator="equal">
      <formula>0</formula>
    </cfRule>
    <cfRule type="cellIs" dxfId="6479" priority="12246" operator="equal">
      <formula>1</formula>
    </cfRule>
  </conditionalFormatting>
  <conditionalFormatting sqref="R198:W198">
    <cfRule type="cellIs" dxfId="6478" priority="12243" operator="equal">
      <formula>0</formula>
    </cfRule>
    <cfRule type="cellIs" dxfId="6477" priority="12244" operator="equal">
      <formula>1</formula>
    </cfRule>
  </conditionalFormatting>
  <conditionalFormatting sqref="R199:W199">
    <cfRule type="cellIs" dxfId="6476" priority="12241" operator="equal">
      <formula>0</formula>
    </cfRule>
    <cfRule type="cellIs" dxfId="6475" priority="12242" operator="equal">
      <formula>1</formula>
    </cfRule>
  </conditionalFormatting>
  <conditionalFormatting sqref="R201:W201">
    <cfRule type="cellIs" dxfId="6474" priority="12239" operator="equal">
      <formula>0</formula>
    </cfRule>
    <cfRule type="cellIs" dxfId="6473" priority="12240" operator="equal">
      <formula>1</formula>
    </cfRule>
  </conditionalFormatting>
  <conditionalFormatting sqref="R206:W206">
    <cfRule type="cellIs" dxfId="6472" priority="12237" operator="equal">
      <formula>0</formula>
    </cfRule>
    <cfRule type="cellIs" dxfId="6471" priority="12238" operator="equal">
      <formula>1</formula>
    </cfRule>
  </conditionalFormatting>
  <conditionalFormatting sqref="R213:W215">
    <cfRule type="cellIs" dxfId="6470" priority="12235" operator="equal">
      <formula>0</formula>
    </cfRule>
    <cfRule type="cellIs" dxfId="6469" priority="12236" operator="equal">
      <formula>1</formula>
    </cfRule>
  </conditionalFormatting>
  <conditionalFormatting sqref="R220:W220">
    <cfRule type="cellIs" dxfId="6468" priority="12233" operator="equal">
      <formula>0</formula>
    </cfRule>
    <cfRule type="cellIs" dxfId="6467" priority="12234" operator="equal">
      <formula>1</formula>
    </cfRule>
  </conditionalFormatting>
  <conditionalFormatting sqref="R221:W221">
    <cfRule type="cellIs" dxfId="6466" priority="12231" operator="equal">
      <formula>0</formula>
    </cfRule>
    <cfRule type="cellIs" dxfId="6465" priority="12232" operator="equal">
      <formula>1</formula>
    </cfRule>
  </conditionalFormatting>
  <conditionalFormatting sqref="R225:W225">
    <cfRule type="cellIs" dxfId="6464" priority="12229" operator="equal">
      <formula>0</formula>
    </cfRule>
    <cfRule type="cellIs" dxfId="6463" priority="12230" operator="equal">
      <formula>1</formula>
    </cfRule>
  </conditionalFormatting>
  <conditionalFormatting sqref="R237:W237">
    <cfRule type="cellIs" dxfId="6462" priority="12227" operator="equal">
      <formula>0</formula>
    </cfRule>
    <cfRule type="cellIs" dxfId="6461" priority="12228" operator="equal">
      <formula>1</formula>
    </cfRule>
  </conditionalFormatting>
  <conditionalFormatting sqref="R239:W239">
    <cfRule type="cellIs" dxfId="6460" priority="12225" operator="equal">
      <formula>0</formula>
    </cfRule>
    <cfRule type="cellIs" dxfId="6459" priority="12226" operator="equal">
      <formula>1</formula>
    </cfRule>
  </conditionalFormatting>
  <conditionalFormatting sqref="R253:W254">
    <cfRule type="cellIs" dxfId="6458" priority="12223" operator="equal">
      <formula>0</formula>
    </cfRule>
    <cfRule type="cellIs" dxfId="6457" priority="12224" operator="equal">
      <formula>1</formula>
    </cfRule>
  </conditionalFormatting>
  <conditionalFormatting sqref="R260:W262">
    <cfRule type="cellIs" dxfId="6456" priority="12221" operator="equal">
      <formula>0</formula>
    </cfRule>
    <cfRule type="cellIs" dxfId="6455" priority="12222" operator="equal">
      <formula>1</formula>
    </cfRule>
  </conditionalFormatting>
  <conditionalFormatting sqref="R264:W271">
    <cfRule type="cellIs" dxfId="6454" priority="12219" operator="equal">
      <formula>0</formula>
    </cfRule>
    <cfRule type="cellIs" dxfId="6453" priority="12220" operator="equal">
      <formula>1</formula>
    </cfRule>
  </conditionalFormatting>
  <conditionalFormatting sqref="R263:W263">
    <cfRule type="cellIs" dxfId="6452" priority="12217" operator="equal">
      <formula>0</formula>
    </cfRule>
    <cfRule type="cellIs" dxfId="6451" priority="12218" operator="equal">
      <formula>1</formula>
    </cfRule>
  </conditionalFormatting>
  <conditionalFormatting sqref="R281:W281">
    <cfRule type="cellIs" dxfId="6450" priority="12215" operator="equal">
      <formula>0</formula>
    </cfRule>
    <cfRule type="cellIs" dxfId="6449" priority="12216" operator="equal">
      <formula>1</formula>
    </cfRule>
  </conditionalFormatting>
  <conditionalFormatting sqref="R283:W283">
    <cfRule type="cellIs" dxfId="6448" priority="12211" operator="equal">
      <formula>0</formula>
    </cfRule>
    <cfRule type="cellIs" dxfId="6447" priority="12212" operator="equal">
      <formula>1</formula>
    </cfRule>
  </conditionalFormatting>
  <conditionalFormatting sqref="R302:W302">
    <cfRule type="cellIs" dxfId="6446" priority="12209" operator="equal">
      <formula>0</formula>
    </cfRule>
    <cfRule type="cellIs" dxfId="6445" priority="12210" operator="equal">
      <formula>1</formula>
    </cfRule>
  </conditionalFormatting>
  <conditionalFormatting sqref="R303:W303">
    <cfRule type="cellIs" dxfId="6444" priority="12207" operator="equal">
      <formula>0</formula>
    </cfRule>
    <cfRule type="cellIs" dxfId="6443" priority="12208" operator="equal">
      <formula>1</formula>
    </cfRule>
  </conditionalFormatting>
  <conditionalFormatting sqref="R309:W310">
    <cfRule type="cellIs" dxfId="6442" priority="12205" operator="equal">
      <formula>0</formula>
    </cfRule>
    <cfRule type="cellIs" dxfId="6441" priority="12206" operator="equal">
      <formula>1</formula>
    </cfRule>
  </conditionalFormatting>
  <conditionalFormatting sqref="R318:W319">
    <cfRule type="cellIs" dxfId="6440" priority="12203" operator="equal">
      <formula>0</formula>
    </cfRule>
    <cfRule type="cellIs" dxfId="6439" priority="12204" operator="equal">
      <formula>1</formula>
    </cfRule>
  </conditionalFormatting>
  <conditionalFormatting sqref="R331:W331">
    <cfRule type="cellIs" dxfId="6438" priority="12201" operator="equal">
      <formula>0</formula>
    </cfRule>
    <cfRule type="cellIs" dxfId="6437" priority="12202" operator="equal">
      <formula>1</formula>
    </cfRule>
  </conditionalFormatting>
  <conditionalFormatting sqref="R332:W332">
    <cfRule type="cellIs" dxfId="6436" priority="12199" operator="equal">
      <formula>0</formula>
    </cfRule>
    <cfRule type="cellIs" dxfId="6435" priority="12200" operator="equal">
      <formula>1</formula>
    </cfRule>
  </conditionalFormatting>
  <conditionalFormatting sqref="R337:W338">
    <cfRule type="cellIs" dxfId="6434" priority="12197" operator="equal">
      <formula>0</formula>
    </cfRule>
    <cfRule type="cellIs" dxfId="6433" priority="12198" operator="equal">
      <formula>1</formula>
    </cfRule>
  </conditionalFormatting>
  <conditionalFormatting sqref="R339:W339">
    <cfRule type="cellIs" dxfId="6432" priority="12195" operator="equal">
      <formula>0</formula>
    </cfRule>
    <cfRule type="cellIs" dxfId="6431" priority="12196" operator="equal">
      <formula>1</formula>
    </cfRule>
  </conditionalFormatting>
  <conditionalFormatting sqref="R340:W341">
    <cfRule type="cellIs" dxfId="6430" priority="12193" operator="equal">
      <formula>0</formula>
    </cfRule>
    <cfRule type="cellIs" dxfId="6429" priority="12194" operator="equal">
      <formula>1</formula>
    </cfRule>
  </conditionalFormatting>
  <conditionalFormatting sqref="R343:W345">
    <cfRule type="cellIs" dxfId="6428" priority="12191" operator="equal">
      <formula>0</formula>
    </cfRule>
    <cfRule type="cellIs" dxfId="6427" priority="12192" operator="equal">
      <formula>1</formula>
    </cfRule>
  </conditionalFormatting>
  <conditionalFormatting sqref="R346:W347">
    <cfRule type="cellIs" dxfId="6426" priority="12189" operator="equal">
      <formula>0</formula>
    </cfRule>
    <cfRule type="cellIs" dxfId="6425" priority="12190" operator="equal">
      <formula>1</formula>
    </cfRule>
  </conditionalFormatting>
  <conditionalFormatting sqref="R351:W351">
    <cfRule type="cellIs" dxfId="6424" priority="12187" operator="equal">
      <formula>0</formula>
    </cfRule>
    <cfRule type="cellIs" dxfId="6423" priority="12188" operator="equal">
      <formula>1</formula>
    </cfRule>
  </conditionalFormatting>
  <conditionalFormatting sqref="R355:W355">
    <cfRule type="cellIs" dxfId="6422" priority="12185" operator="equal">
      <formula>0</formula>
    </cfRule>
    <cfRule type="cellIs" dxfId="6421" priority="12186" operator="equal">
      <formula>1</formula>
    </cfRule>
  </conditionalFormatting>
  <conditionalFormatting sqref="R357:W357">
    <cfRule type="cellIs" dxfId="6420" priority="12183" operator="equal">
      <formula>0</formula>
    </cfRule>
    <cfRule type="cellIs" dxfId="6419" priority="12184" operator="equal">
      <formula>1</formula>
    </cfRule>
  </conditionalFormatting>
  <conditionalFormatting sqref="R360:W360">
    <cfRule type="cellIs" dxfId="6418" priority="12181" operator="equal">
      <formula>0</formula>
    </cfRule>
    <cfRule type="cellIs" dxfId="6417" priority="12182" operator="equal">
      <formula>1</formula>
    </cfRule>
  </conditionalFormatting>
  <conditionalFormatting sqref="R362:W363">
    <cfRule type="cellIs" dxfId="6416" priority="12179" operator="equal">
      <formula>0</formula>
    </cfRule>
    <cfRule type="cellIs" dxfId="6415" priority="12180" operator="equal">
      <formula>1</formula>
    </cfRule>
  </conditionalFormatting>
  <conditionalFormatting sqref="R368:W368">
    <cfRule type="cellIs" dxfId="6414" priority="12177" operator="equal">
      <formula>0</formula>
    </cfRule>
    <cfRule type="cellIs" dxfId="6413" priority="12178" operator="equal">
      <formula>1</formula>
    </cfRule>
  </conditionalFormatting>
  <conditionalFormatting sqref="R369:W369">
    <cfRule type="cellIs" dxfId="6412" priority="12175" operator="equal">
      <formula>0</formula>
    </cfRule>
    <cfRule type="cellIs" dxfId="6411" priority="12176" operator="equal">
      <formula>1</formula>
    </cfRule>
  </conditionalFormatting>
  <conditionalFormatting sqref="R374:W376">
    <cfRule type="cellIs" dxfId="6410" priority="12173" operator="equal">
      <formula>0</formula>
    </cfRule>
    <cfRule type="cellIs" dxfId="6409" priority="12174" operator="equal">
      <formula>1</formula>
    </cfRule>
  </conditionalFormatting>
  <conditionalFormatting sqref="R377:W377">
    <cfRule type="cellIs" dxfId="6408" priority="12171" operator="equal">
      <formula>0</formula>
    </cfRule>
    <cfRule type="cellIs" dxfId="6407" priority="12172" operator="equal">
      <formula>1</formula>
    </cfRule>
  </conditionalFormatting>
  <conditionalFormatting sqref="R379:W379">
    <cfRule type="cellIs" dxfId="6406" priority="12169" operator="equal">
      <formula>0</formula>
    </cfRule>
    <cfRule type="cellIs" dxfId="6405" priority="12170" operator="equal">
      <formula>1</formula>
    </cfRule>
  </conditionalFormatting>
  <conditionalFormatting sqref="R382:W384">
    <cfRule type="cellIs" dxfId="6404" priority="12167" operator="equal">
      <formula>0</formula>
    </cfRule>
    <cfRule type="cellIs" dxfId="6403" priority="12168" operator="equal">
      <formula>1</formula>
    </cfRule>
  </conditionalFormatting>
  <conditionalFormatting sqref="R386:W391">
    <cfRule type="cellIs" dxfId="6402" priority="12165" operator="equal">
      <formula>0</formula>
    </cfRule>
    <cfRule type="cellIs" dxfId="6401" priority="12166" operator="equal">
      <formula>1</formula>
    </cfRule>
  </conditionalFormatting>
  <conditionalFormatting sqref="R399:W399">
    <cfRule type="cellIs" dxfId="6400" priority="12163" operator="equal">
      <formula>0</formula>
    </cfRule>
    <cfRule type="cellIs" dxfId="6399" priority="12164" operator="equal">
      <formula>1</formula>
    </cfRule>
  </conditionalFormatting>
  <conditionalFormatting sqref="R401:W401">
    <cfRule type="cellIs" dxfId="6398" priority="12161" operator="equal">
      <formula>0</formula>
    </cfRule>
    <cfRule type="cellIs" dxfId="6397" priority="12162" operator="equal">
      <formula>1</formula>
    </cfRule>
  </conditionalFormatting>
  <conditionalFormatting sqref="R403:W403">
    <cfRule type="cellIs" dxfId="6396" priority="12159" operator="equal">
      <formula>0</formula>
    </cfRule>
    <cfRule type="cellIs" dxfId="6395" priority="12160" operator="equal">
      <formula>1</formula>
    </cfRule>
  </conditionalFormatting>
  <conditionalFormatting sqref="R409:W409">
    <cfRule type="cellIs" dxfId="6394" priority="12157" operator="equal">
      <formula>0</formula>
    </cfRule>
    <cfRule type="cellIs" dxfId="6393" priority="12158" operator="equal">
      <formula>1</formula>
    </cfRule>
  </conditionalFormatting>
  <conditionalFormatting sqref="R410:W410">
    <cfRule type="cellIs" dxfId="6392" priority="6345" operator="equal">
      <formula>0</formula>
    </cfRule>
    <cfRule type="cellIs" dxfId="6391" priority="6346" operator="equal">
      <formula>1</formula>
    </cfRule>
  </conditionalFormatting>
  <conditionalFormatting sqref="AI54:AN54 AI57:AN57 AI62:AN62 AI180:AN180 AI186:AN186 AI189:AN189 AI200:AN200 AI259:AN259 AI282:AN282 AI348:AN350 AI356:AN356 AI361:AN361 AI366:AN367 AI380:AN381 AI372:AN373 AI370:AN370 AI64:AN66 AI69:AN70 AI73:AN73 AI75:AN75 AI78:AN78 AI80:AN80 AI87:AN87 AI93:AN93 AI96:AN97 AI99:AN100 AI106:AN106 AI108:AN109 AI113:AN113 AI115:AN115 AI122:AN124 AI127:AN127 AI132:AN132 AI135:AN136 AI138:AN138 AI143:AN143 AI146:AN147 AI352:AN353 AI358:AN358 AI385:AN385 AI392:AN398 AI400:AN400 AI402:AN402 AI404:AN407 AI12:AN13">
    <cfRule type="cellIs" dxfId="6390" priority="6343" operator="equal">
      <formula>0</formula>
    </cfRule>
    <cfRule type="cellIs" dxfId="6389" priority="6344" operator="equal">
      <formula>1</formula>
    </cfRule>
  </conditionalFormatting>
  <conditionalFormatting sqref="AB421">
    <cfRule type="cellIs" dxfId="6388" priority="6341" operator="equal">
      <formula>"OK"</formula>
    </cfRule>
    <cfRule type="cellIs" dxfId="6387" priority="6342" operator="equal">
      <formula>"NO HABILITADO"</formula>
    </cfRule>
  </conditionalFormatting>
  <conditionalFormatting sqref="AP421">
    <cfRule type="cellIs" dxfId="6386" priority="6339" operator="equal">
      <formula>0</formula>
    </cfRule>
    <cfRule type="cellIs" dxfId="6385" priority="6340" operator="equal">
      <formula>1</formula>
    </cfRule>
  </conditionalFormatting>
  <conditionalFormatting sqref="AN421">
    <cfRule type="cellIs" dxfId="6384" priority="6337" operator="equal">
      <formula>0</formula>
    </cfRule>
    <cfRule type="cellIs" dxfId="6383" priority="6338" operator="equal">
      <formula>1</formula>
    </cfRule>
  </conditionalFormatting>
  <conditionalFormatting sqref="AL421">
    <cfRule type="cellIs" dxfId="6382" priority="6335" operator="equal">
      <formula>0</formula>
    </cfRule>
    <cfRule type="cellIs" dxfId="6381" priority="6336" operator="equal">
      <formula>1</formula>
    </cfRule>
  </conditionalFormatting>
  <conditionalFormatting sqref="AJ421">
    <cfRule type="cellIs" dxfId="6380" priority="6333" operator="equal">
      <formula>0</formula>
    </cfRule>
    <cfRule type="cellIs" dxfId="6379" priority="6334" operator="equal">
      <formula>1</formula>
    </cfRule>
  </conditionalFormatting>
  <conditionalFormatting sqref="AI16:AN16">
    <cfRule type="cellIs" dxfId="6378" priority="6331" operator="equal">
      <formula>0</formula>
    </cfRule>
    <cfRule type="cellIs" dxfId="6377" priority="6332" operator="equal">
      <formula>1</formula>
    </cfRule>
  </conditionalFormatting>
  <conditionalFormatting sqref="AI19:AN31">
    <cfRule type="cellIs" dxfId="6376" priority="6329" operator="equal">
      <formula>0</formula>
    </cfRule>
    <cfRule type="cellIs" dxfId="6375" priority="6330" operator="equal">
      <formula>1</formula>
    </cfRule>
  </conditionalFormatting>
  <conditionalFormatting sqref="AI33:AN35 AI37:AN40">
    <cfRule type="cellIs" dxfId="6374" priority="6327" operator="equal">
      <formula>0</formula>
    </cfRule>
    <cfRule type="cellIs" dxfId="6373" priority="6328" operator="equal">
      <formula>1</formula>
    </cfRule>
  </conditionalFormatting>
  <conditionalFormatting sqref="AI44:AN52">
    <cfRule type="cellIs" dxfId="6372" priority="6325" operator="equal">
      <formula>0</formula>
    </cfRule>
    <cfRule type="cellIs" dxfId="6371" priority="6326" operator="equal">
      <formula>1</formula>
    </cfRule>
  </conditionalFormatting>
  <conditionalFormatting sqref="AI55:AN55">
    <cfRule type="cellIs" dxfId="6370" priority="6323" operator="equal">
      <formula>0</formula>
    </cfRule>
    <cfRule type="cellIs" dxfId="6369" priority="6324" operator="equal">
      <formula>1</formula>
    </cfRule>
  </conditionalFormatting>
  <conditionalFormatting sqref="AI56:AN56">
    <cfRule type="cellIs" dxfId="6368" priority="6321" operator="equal">
      <formula>0</formula>
    </cfRule>
    <cfRule type="cellIs" dxfId="6367" priority="6322" operator="equal">
      <formula>1</formula>
    </cfRule>
  </conditionalFormatting>
  <conditionalFormatting sqref="AI58:AN58">
    <cfRule type="cellIs" dxfId="6366" priority="6319" operator="equal">
      <formula>0</formula>
    </cfRule>
    <cfRule type="cellIs" dxfId="6365" priority="6320" operator="equal">
      <formula>1</formula>
    </cfRule>
  </conditionalFormatting>
  <conditionalFormatting sqref="AI59:AN59">
    <cfRule type="cellIs" dxfId="6364" priority="6317" operator="equal">
      <formula>0</formula>
    </cfRule>
    <cfRule type="cellIs" dxfId="6363" priority="6318" operator="equal">
      <formula>1</formula>
    </cfRule>
  </conditionalFormatting>
  <conditionalFormatting sqref="AI153:AN157 AI159:AN161">
    <cfRule type="cellIs" dxfId="6362" priority="6315" operator="equal">
      <formula>0</formula>
    </cfRule>
    <cfRule type="cellIs" dxfId="6361" priority="6316" operator="equal">
      <formula>1</formula>
    </cfRule>
  </conditionalFormatting>
  <conditionalFormatting sqref="AI163:AN163">
    <cfRule type="cellIs" dxfId="6360" priority="6313" operator="equal">
      <formula>0</formula>
    </cfRule>
    <cfRule type="cellIs" dxfId="6359" priority="6314" operator="equal">
      <formula>1</formula>
    </cfRule>
  </conditionalFormatting>
  <conditionalFormatting sqref="AI164:AN169">
    <cfRule type="cellIs" dxfId="6358" priority="6311" operator="equal">
      <formula>0</formula>
    </cfRule>
    <cfRule type="cellIs" dxfId="6357" priority="6312" operator="equal">
      <formula>1</formula>
    </cfRule>
  </conditionalFormatting>
  <conditionalFormatting sqref="AI173:AN175 AI177:AN178">
    <cfRule type="cellIs" dxfId="6356" priority="6309" operator="equal">
      <formula>0</formula>
    </cfRule>
    <cfRule type="cellIs" dxfId="6355" priority="6310" operator="equal">
      <formula>1</formula>
    </cfRule>
  </conditionalFormatting>
  <conditionalFormatting sqref="AI181:AN185">
    <cfRule type="cellIs" dxfId="6354" priority="6307" operator="equal">
      <formula>0</formula>
    </cfRule>
    <cfRule type="cellIs" dxfId="6353" priority="6308" operator="equal">
      <formula>1</formula>
    </cfRule>
  </conditionalFormatting>
  <conditionalFormatting sqref="AI187:AN188">
    <cfRule type="cellIs" dxfId="6352" priority="6305" operator="equal">
      <formula>0</formula>
    </cfRule>
    <cfRule type="cellIs" dxfId="6351" priority="6306" operator="equal">
      <formula>1</formula>
    </cfRule>
  </conditionalFormatting>
  <conditionalFormatting sqref="AI190:AN193">
    <cfRule type="cellIs" dxfId="6350" priority="6303" operator="equal">
      <formula>0</formula>
    </cfRule>
    <cfRule type="cellIs" dxfId="6349" priority="6304" operator="equal">
      <formula>1</formula>
    </cfRule>
  </conditionalFormatting>
  <conditionalFormatting sqref="AI195:AN195">
    <cfRule type="cellIs" dxfId="6348" priority="6301" operator="equal">
      <formula>0</formula>
    </cfRule>
    <cfRule type="cellIs" dxfId="6347" priority="6302" operator="equal">
      <formula>1</formula>
    </cfRule>
  </conditionalFormatting>
  <conditionalFormatting sqref="AI197:AN197">
    <cfRule type="cellIs" dxfId="6346" priority="6299" operator="equal">
      <formula>0</formula>
    </cfRule>
    <cfRule type="cellIs" dxfId="6345" priority="6300" operator="equal">
      <formula>1</formula>
    </cfRule>
  </conditionalFormatting>
  <conditionalFormatting sqref="AI202:AN205">
    <cfRule type="cellIs" dxfId="6344" priority="6297" operator="equal">
      <formula>0</formula>
    </cfRule>
    <cfRule type="cellIs" dxfId="6343" priority="6298" operator="equal">
      <formula>1</formula>
    </cfRule>
  </conditionalFormatting>
  <conditionalFormatting sqref="AI207:AN212">
    <cfRule type="cellIs" dxfId="6342" priority="6295" operator="equal">
      <formula>0</formula>
    </cfRule>
    <cfRule type="cellIs" dxfId="6341" priority="6296" operator="equal">
      <formula>1</formula>
    </cfRule>
  </conditionalFormatting>
  <conditionalFormatting sqref="AI216:AN219 AI222:AN224 AI226:AN236">
    <cfRule type="cellIs" dxfId="6340" priority="6293" operator="equal">
      <formula>0</formula>
    </cfRule>
    <cfRule type="cellIs" dxfId="6339" priority="6294" operator="equal">
      <formula>1</formula>
    </cfRule>
  </conditionalFormatting>
  <conditionalFormatting sqref="AI238:AN238 AI240:AN252">
    <cfRule type="cellIs" dxfId="6338" priority="6291" operator="equal">
      <formula>0</formula>
    </cfRule>
    <cfRule type="cellIs" dxfId="6337" priority="6292" operator="equal">
      <formula>1</formula>
    </cfRule>
  </conditionalFormatting>
  <conditionalFormatting sqref="AI255:AN258">
    <cfRule type="cellIs" dxfId="6336" priority="6289" operator="equal">
      <formula>0</formula>
    </cfRule>
    <cfRule type="cellIs" dxfId="6335" priority="6290" operator="equal">
      <formula>1</formula>
    </cfRule>
  </conditionalFormatting>
  <conditionalFormatting sqref="AI272:AN280">
    <cfRule type="cellIs" dxfId="6334" priority="6287" operator="equal">
      <formula>0</formula>
    </cfRule>
    <cfRule type="cellIs" dxfId="6333" priority="6288" operator="equal">
      <formula>1</formula>
    </cfRule>
  </conditionalFormatting>
  <conditionalFormatting sqref="AI284:AN301 AI304:AN308 AI311:AN317">
    <cfRule type="cellIs" dxfId="6332" priority="6285" operator="equal">
      <formula>0</formula>
    </cfRule>
    <cfRule type="cellIs" dxfId="6331" priority="6286" operator="equal">
      <formula>1</formula>
    </cfRule>
  </conditionalFormatting>
  <conditionalFormatting sqref="AI320:AN330 AI333:AN336">
    <cfRule type="cellIs" dxfId="6330" priority="6283" operator="equal">
      <formula>0</formula>
    </cfRule>
    <cfRule type="cellIs" dxfId="6329" priority="6284" operator="equal">
      <formula>1</formula>
    </cfRule>
  </conditionalFormatting>
  <conditionalFormatting sqref="AI342:AN342">
    <cfRule type="cellIs" dxfId="6328" priority="6281" operator="equal">
      <formula>0</formula>
    </cfRule>
    <cfRule type="cellIs" dxfId="6327" priority="6282" operator="equal">
      <formula>1</formula>
    </cfRule>
  </conditionalFormatting>
  <conditionalFormatting sqref="AI354:AN354">
    <cfRule type="cellIs" dxfId="6326" priority="6279" operator="equal">
      <formula>0</formula>
    </cfRule>
    <cfRule type="cellIs" dxfId="6325" priority="6280" operator="equal">
      <formula>1</formula>
    </cfRule>
  </conditionalFormatting>
  <conditionalFormatting sqref="AI359:AN359">
    <cfRule type="cellIs" dxfId="6324" priority="6277" operator="equal">
      <formula>0</formula>
    </cfRule>
    <cfRule type="cellIs" dxfId="6323" priority="6278" operator="equal">
      <formula>1</formula>
    </cfRule>
  </conditionalFormatting>
  <conditionalFormatting sqref="AI364:AN365">
    <cfRule type="cellIs" dxfId="6322" priority="6275" operator="equal">
      <formula>0</formula>
    </cfRule>
    <cfRule type="cellIs" dxfId="6321" priority="6276" operator="equal">
      <formula>1</formula>
    </cfRule>
  </conditionalFormatting>
  <conditionalFormatting sqref="AI378:AN378">
    <cfRule type="cellIs" dxfId="6320" priority="6271" operator="equal">
      <formula>0</formula>
    </cfRule>
    <cfRule type="cellIs" dxfId="6319" priority="6272" operator="equal">
      <formula>1</formula>
    </cfRule>
  </conditionalFormatting>
  <conditionalFormatting sqref="AI408:AN408">
    <cfRule type="cellIs" dxfId="6318" priority="6273" operator="equal">
      <formula>0</formula>
    </cfRule>
    <cfRule type="cellIs" dxfId="6317" priority="6274" operator="equal">
      <formula>1</formula>
    </cfRule>
  </conditionalFormatting>
  <conditionalFormatting sqref="AI371:AN371">
    <cfRule type="cellIs" dxfId="6316" priority="6269" operator="equal">
      <formula>0</formula>
    </cfRule>
    <cfRule type="cellIs" dxfId="6315" priority="6270" operator="equal">
      <formula>1</formula>
    </cfRule>
  </conditionalFormatting>
  <conditionalFormatting sqref="AI14:AN15">
    <cfRule type="cellIs" dxfId="6314" priority="6267" operator="equal">
      <formula>0</formula>
    </cfRule>
    <cfRule type="cellIs" dxfId="6313" priority="6268" operator="equal">
      <formula>1</formula>
    </cfRule>
  </conditionalFormatting>
  <conditionalFormatting sqref="AI17:AN18">
    <cfRule type="cellIs" dxfId="6312" priority="6265" operator="equal">
      <formula>0</formula>
    </cfRule>
    <cfRule type="cellIs" dxfId="6311" priority="6266" operator="equal">
      <formula>1</formula>
    </cfRule>
  </conditionalFormatting>
  <conditionalFormatting sqref="AI32:AN32">
    <cfRule type="cellIs" dxfId="6310" priority="6263" operator="equal">
      <formula>0</formula>
    </cfRule>
    <cfRule type="cellIs" dxfId="6309" priority="6264" operator="equal">
      <formula>1</formula>
    </cfRule>
  </conditionalFormatting>
  <conditionalFormatting sqref="AI36:AN36">
    <cfRule type="cellIs" dxfId="6308" priority="6261" operator="equal">
      <formula>0</formula>
    </cfRule>
    <cfRule type="cellIs" dxfId="6307" priority="6262" operator="equal">
      <formula>1</formula>
    </cfRule>
  </conditionalFormatting>
  <conditionalFormatting sqref="AI41:AN42">
    <cfRule type="cellIs" dxfId="6306" priority="6259" operator="equal">
      <formula>0</formula>
    </cfRule>
    <cfRule type="cellIs" dxfId="6305" priority="6260" operator="equal">
      <formula>1</formula>
    </cfRule>
  </conditionalFormatting>
  <conditionalFormatting sqref="AI411:AN411">
    <cfRule type="cellIs" dxfId="6304" priority="6103" operator="equal">
      <formula>0</formula>
    </cfRule>
    <cfRule type="cellIs" dxfId="6303" priority="6104" operator="equal">
      <formula>1</formula>
    </cfRule>
  </conditionalFormatting>
  <conditionalFormatting sqref="AI43:AN43">
    <cfRule type="cellIs" dxfId="6302" priority="6257" operator="equal">
      <formula>0</formula>
    </cfRule>
    <cfRule type="cellIs" dxfId="6301" priority="6258" operator="equal">
      <formula>1</formula>
    </cfRule>
  </conditionalFormatting>
  <conditionalFormatting sqref="AI53:AN53">
    <cfRule type="cellIs" dxfId="6300" priority="6255" operator="equal">
      <formula>0</formula>
    </cfRule>
    <cfRule type="cellIs" dxfId="6299" priority="6256" operator="equal">
      <formula>1</formula>
    </cfRule>
  </conditionalFormatting>
  <conditionalFormatting sqref="AI60:AN61">
    <cfRule type="cellIs" dxfId="6298" priority="6253" operator="equal">
      <formula>0</formula>
    </cfRule>
    <cfRule type="cellIs" dxfId="6297" priority="6254" operator="equal">
      <formula>1</formula>
    </cfRule>
  </conditionalFormatting>
  <conditionalFormatting sqref="AI63:AN63">
    <cfRule type="cellIs" dxfId="6296" priority="6251" operator="equal">
      <formula>0</formula>
    </cfRule>
    <cfRule type="cellIs" dxfId="6295" priority="6252" operator="equal">
      <formula>1</formula>
    </cfRule>
  </conditionalFormatting>
  <conditionalFormatting sqref="AI67:AN68">
    <cfRule type="cellIs" dxfId="6294" priority="6249" operator="equal">
      <formula>0</formula>
    </cfRule>
    <cfRule type="cellIs" dxfId="6293" priority="6250" operator="equal">
      <formula>1</formula>
    </cfRule>
  </conditionalFormatting>
  <conditionalFormatting sqref="AI71:AN72">
    <cfRule type="cellIs" dxfId="6292" priority="6247" operator="equal">
      <formula>0</formula>
    </cfRule>
    <cfRule type="cellIs" dxfId="6291" priority="6248" operator="equal">
      <formula>1</formula>
    </cfRule>
  </conditionalFormatting>
  <conditionalFormatting sqref="AI74:AN74">
    <cfRule type="cellIs" dxfId="6290" priority="6245" operator="equal">
      <formula>0</formula>
    </cfRule>
    <cfRule type="cellIs" dxfId="6289" priority="6246" operator="equal">
      <formula>1</formula>
    </cfRule>
  </conditionalFormatting>
  <conditionalFormatting sqref="AI76:AN76">
    <cfRule type="cellIs" dxfId="6288" priority="6243" operator="equal">
      <formula>0</formula>
    </cfRule>
    <cfRule type="cellIs" dxfId="6287" priority="6244" operator="equal">
      <formula>1</formula>
    </cfRule>
  </conditionalFormatting>
  <conditionalFormatting sqref="AI77:AN77">
    <cfRule type="cellIs" dxfId="6286" priority="6241" operator="equal">
      <formula>0</formula>
    </cfRule>
    <cfRule type="cellIs" dxfId="6285" priority="6242" operator="equal">
      <formula>1</formula>
    </cfRule>
  </conditionalFormatting>
  <conditionalFormatting sqref="AI79:AN79">
    <cfRule type="cellIs" dxfId="6284" priority="6239" operator="equal">
      <formula>0</formula>
    </cfRule>
    <cfRule type="cellIs" dxfId="6283" priority="6240" operator="equal">
      <formula>1</formula>
    </cfRule>
  </conditionalFormatting>
  <conditionalFormatting sqref="AI81:AN86">
    <cfRule type="cellIs" dxfId="6282" priority="6237" operator="equal">
      <formula>0</formula>
    </cfRule>
    <cfRule type="cellIs" dxfId="6281" priority="6238" operator="equal">
      <formula>1</formula>
    </cfRule>
  </conditionalFormatting>
  <conditionalFormatting sqref="AI88:AN92">
    <cfRule type="cellIs" dxfId="6280" priority="6235" operator="equal">
      <formula>0</formula>
    </cfRule>
    <cfRule type="cellIs" dxfId="6279" priority="6236" operator="equal">
      <formula>1</formula>
    </cfRule>
  </conditionalFormatting>
  <conditionalFormatting sqref="AI94:AN95">
    <cfRule type="cellIs" dxfId="6278" priority="6233" operator="equal">
      <formula>0</formula>
    </cfRule>
    <cfRule type="cellIs" dxfId="6277" priority="6234" operator="equal">
      <formula>1</formula>
    </cfRule>
  </conditionalFormatting>
  <conditionalFormatting sqref="AI98:AN98">
    <cfRule type="cellIs" dxfId="6276" priority="6231" operator="equal">
      <formula>0</formula>
    </cfRule>
    <cfRule type="cellIs" dxfId="6275" priority="6232" operator="equal">
      <formula>1</formula>
    </cfRule>
  </conditionalFormatting>
  <conditionalFormatting sqref="AI101:AN105">
    <cfRule type="cellIs" dxfId="6274" priority="6229" operator="equal">
      <formula>0</formula>
    </cfRule>
    <cfRule type="cellIs" dxfId="6273" priority="6230" operator="equal">
      <formula>1</formula>
    </cfRule>
  </conditionalFormatting>
  <conditionalFormatting sqref="AI107:AN107">
    <cfRule type="cellIs" dxfId="6272" priority="6227" operator="equal">
      <formula>0</formula>
    </cfRule>
    <cfRule type="cellIs" dxfId="6271" priority="6228" operator="equal">
      <formula>1</formula>
    </cfRule>
  </conditionalFormatting>
  <conditionalFormatting sqref="AI110:AN112">
    <cfRule type="cellIs" dxfId="6270" priority="6225" operator="equal">
      <formula>0</formula>
    </cfRule>
    <cfRule type="cellIs" dxfId="6269" priority="6226" operator="equal">
      <formula>1</formula>
    </cfRule>
  </conditionalFormatting>
  <conditionalFormatting sqref="AI114:AN114">
    <cfRule type="cellIs" dxfId="6268" priority="6223" operator="equal">
      <formula>0</formula>
    </cfRule>
    <cfRule type="cellIs" dxfId="6267" priority="6224" operator="equal">
      <formula>1</formula>
    </cfRule>
  </conditionalFormatting>
  <conditionalFormatting sqref="AI116:AN121">
    <cfRule type="cellIs" dxfId="6266" priority="6221" operator="equal">
      <formula>0</formula>
    </cfRule>
    <cfRule type="cellIs" dxfId="6265" priority="6222" operator="equal">
      <formula>1</formula>
    </cfRule>
  </conditionalFormatting>
  <conditionalFormatting sqref="AI125:AN126">
    <cfRule type="cellIs" dxfId="6264" priority="6219" operator="equal">
      <formula>0</formula>
    </cfRule>
    <cfRule type="cellIs" dxfId="6263" priority="6220" operator="equal">
      <formula>1</formula>
    </cfRule>
  </conditionalFormatting>
  <conditionalFormatting sqref="AI128:AN131">
    <cfRule type="cellIs" dxfId="6262" priority="6217" operator="equal">
      <formula>0</formula>
    </cfRule>
    <cfRule type="cellIs" dxfId="6261" priority="6218" operator="equal">
      <formula>1</formula>
    </cfRule>
  </conditionalFormatting>
  <conditionalFormatting sqref="AI133:AN134">
    <cfRule type="cellIs" dxfId="6260" priority="6215" operator="equal">
      <formula>0</formula>
    </cfRule>
    <cfRule type="cellIs" dxfId="6259" priority="6216" operator="equal">
      <formula>1</formula>
    </cfRule>
  </conditionalFormatting>
  <conditionalFormatting sqref="AI137:AN137">
    <cfRule type="cellIs" dxfId="6258" priority="6213" operator="equal">
      <formula>0</formula>
    </cfRule>
    <cfRule type="cellIs" dxfId="6257" priority="6214" operator="equal">
      <formula>1</formula>
    </cfRule>
  </conditionalFormatting>
  <conditionalFormatting sqref="AI139:AN142">
    <cfRule type="cellIs" dxfId="6256" priority="6211" operator="equal">
      <formula>0</formula>
    </cfRule>
    <cfRule type="cellIs" dxfId="6255" priority="6212" operator="equal">
      <formula>1</formula>
    </cfRule>
  </conditionalFormatting>
  <conditionalFormatting sqref="AI144:AN145">
    <cfRule type="cellIs" dxfId="6254" priority="6209" operator="equal">
      <formula>0</formula>
    </cfRule>
    <cfRule type="cellIs" dxfId="6253" priority="6210" operator="equal">
      <formula>1</formula>
    </cfRule>
  </conditionalFormatting>
  <conditionalFormatting sqref="AI148:AN152">
    <cfRule type="cellIs" dxfId="6252" priority="6207" operator="equal">
      <formula>0</formula>
    </cfRule>
    <cfRule type="cellIs" dxfId="6251" priority="6208" operator="equal">
      <formula>1</formula>
    </cfRule>
  </conditionalFormatting>
  <conditionalFormatting sqref="AI158:AN158">
    <cfRule type="cellIs" dxfId="6250" priority="6205" operator="equal">
      <formula>0</formula>
    </cfRule>
    <cfRule type="cellIs" dxfId="6249" priority="6206" operator="equal">
      <formula>1</formula>
    </cfRule>
  </conditionalFormatting>
  <conditionalFormatting sqref="AI162:AN162">
    <cfRule type="cellIs" dxfId="6248" priority="6203" operator="equal">
      <formula>0</formula>
    </cfRule>
    <cfRule type="cellIs" dxfId="6247" priority="6204" operator="equal">
      <formula>1</formula>
    </cfRule>
  </conditionalFormatting>
  <conditionalFormatting sqref="AI170:AN171">
    <cfRule type="cellIs" dxfId="6246" priority="6201" operator="equal">
      <formula>0</formula>
    </cfRule>
    <cfRule type="cellIs" dxfId="6245" priority="6202" operator="equal">
      <formula>1</formula>
    </cfRule>
  </conditionalFormatting>
  <conditionalFormatting sqref="AI172:AN172">
    <cfRule type="cellIs" dxfId="6244" priority="6199" operator="equal">
      <formula>0</formula>
    </cfRule>
    <cfRule type="cellIs" dxfId="6243" priority="6200" operator="equal">
      <formula>1</formula>
    </cfRule>
  </conditionalFormatting>
  <conditionalFormatting sqref="AI176:AN176">
    <cfRule type="cellIs" dxfId="6242" priority="6197" operator="equal">
      <formula>0</formula>
    </cfRule>
    <cfRule type="cellIs" dxfId="6241" priority="6198" operator="equal">
      <formula>1</formula>
    </cfRule>
  </conditionalFormatting>
  <conditionalFormatting sqref="AI179:AN179">
    <cfRule type="cellIs" dxfId="6240" priority="6195" operator="equal">
      <formula>0</formula>
    </cfRule>
    <cfRule type="cellIs" dxfId="6239" priority="6196" operator="equal">
      <formula>1</formula>
    </cfRule>
  </conditionalFormatting>
  <conditionalFormatting sqref="AI194:AN194">
    <cfRule type="cellIs" dxfId="6238" priority="6193" operator="equal">
      <formula>0</formula>
    </cfRule>
    <cfRule type="cellIs" dxfId="6237" priority="6194" operator="equal">
      <formula>1</formula>
    </cfRule>
  </conditionalFormatting>
  <conditionalFormatting sqref="AI196:AN196">
    <cfRule type="cellIs" dxfId="6236" priority="6191" operator="equal">
      <formula>0</formula>
    </cfRule>
    <cfRule type="cellIs" dxfId="6235" priority="6192" operator="equal">
      <formula>1</formula>
    </cfRule>
  </conditionalFormatting>
  <conditionalFormatting sqref="AI198:AN198">
    <cfRule type="cellIs" dxfId="6234" priority="6189" operator="equal">
      <formula>0</formula>
    </cfRule>
    <cfRule type="cellIs" dxfId="6233" priority="6190" operator="equal">
      <formula>1</formula>
    </cfRule>
  </conditionalFormatting>
  <conditionalFormatting sqref="AI199:AN199">
    <cfRule type="cellIs" dxfId="6232" priority="6187" operator="equal">
      <formula>0</formula>
    </cfRule>
    <cfRule type="cellIs" dxfId="6231" priority="6188" operator="equal">
      <formula>1</formula>
    </cfRule>
  </conditionalFormatting>
  <conditionalFormatting sqref="AI201:AN201">
    <cfRule type="cellIs" dxfId="6230" priority="6185" operator="equal">
      <formula>0</formula>
    </cfRule>
    <cfRule type="cellIs" dxfId="6229" priority="6186" operator="equal">
      <formula>1</formula>
    </cfRule>
  </conditionalFormatting>
  <conditionalFormatting sqref="AI206:AN206">
    <cfRule type="cellIs" dxfId="6228" priority="6183" operator="equal">
      <formula>0</formula>
    </cfRule>
    <cfRule type="cellIs" dxfId="6227" priority="6184" operator="equal">
      <formula>1</formula>
    </cfRule>
  </conditionalFormatting>
  <conditionalFormatting sqref="AI213:AN215">
    <cfRule type="cellIs" dxfId="6226" priority="6181" operator="equal">
      <formula>0</formula>
    </cfRule>
    <cfRule type="cellIs" dxfId="6225" priority="6182" operator="equal">
      <formula>1</formula>
    </cfRule>
  </conditionalFormatting>
  <conditionalFormatting sqref="AI220:AN220">
    <cfRule type="cellIs" dxfId="6224" priority="6179" operator="equal">
      <formula>0</formula>
    </cfRule>
    <cfRule type="cellIs" dxfId="6223" priority="6180" operator="equal">
      <formula>1</formula>
    </cfRule>
  </conditionalFormatting>
  <conditionalFormatting sqref="AI221:AN221">
    <cfRule type="cellIs" dxfId="6222" priority="6177" operator="equal">
      <formula>0</formula>
    </cfRule>
    <cfRule type="cellIs" dxfId="6221" priority="6178" operator="equal">
      <formula>1</formula>
    </cfRule>
  </conditionalFormatting>
  <conditionalFormatting sqref="AI225:AN225">
    <cfRule type="cellIs" dxfId="6220" priority="6175" operator="equal">
      <formula>0</formula>
    </cfRule>
    <cfRule type="cellIs" dxfId="6219" priority="6176" operator="equal">
      <formula>1</formula>
    </cfRule>
  </conditionalFormatting>
  <conditionalFormatting sqref="AI237:AN237">
    <cfRule type="cellIs" dxfId="6218" priority="6173" operator="equal">
      <formula>0</formula>
    </cfRule>
    <cfRule type="cellIs" dxfId="6217" priority="6174" operator="equal">
      <formula>1</formula>
    </cfRule>
  </conditionalFormatting>
  <conditionalFormatting sqref="AI239:AN239">
    <cfRule type="cellIs" dxfId="6216" priority="6171" operator="equal">
      <formula>0</formula>
    </cfRule>
    <cfRule type="cellIs" dxfId="6215" priority="6172" operator="equal">
      <formula>1</formula>
    </cfRule>
  </conditionalFormatting>
  <conditionalFormatting sqref="AI253:AN254">
    <cfRule type="cellIs" dxfId="6214" priority="6169" operator="equal">
      <formula>0</formula>
    </cfRule>
    <cfRule type="cellIs" dxfId="6213" priority="6170" operator="equal">
      <formula>1</formula>
    </cfRule>
  </conditionalFormatting>
  <conditionalFormatting sqref="AI260:AN262">
    <cfRule type="cellIs" dxfId="6212" priority="6167" operator="equal">
      <formula>0</formula>
    </cfRule>
    <cfRule type="cellIs" dxfId="6211" priority="6168" operator="equal">
      <formula>1</formula>
    </cfRule>
  </conditionalFormatting>
  <conditionalFormatting sqref="AI264:AN271">
    <cfRule type="cellIs" dxfId="6210" priority="6165" operator="equal">
      <formula>0</formula>
    </cfRule>
    <cfRule type="cellIs" dxfId="6209" priority="6166" operator="equal">
      <formula>1</formula>
    </cfRule>
  </conditionalFormatting>
  <conditionalFormatting sqref="AI263:AN263">
    <cfRule type="cellIs" dxfId="6208" priority="6163" operator="equal">
      <formula>0</formula>
    </cfRule>
    <cfRule type="cellIs" dxfId="6207" priority="6164" operator="equal">
      <formula>1</formula>
    </cfRule>
  </conditionalFormatting>
  <conditionalFormatting sqref="AI281:AN281">
    <cfRule type="cellIs" dxfId="6206" priority="6161" operator="equal">
      <formula>0</formula>
    </cfRule>
    <cfRule type="cellIs" dxfId="6205" priority="6162" operator="equal">
      <formula>1</formula>
    </cfRule>
  </conditionalFormatting>
  <conditionalFormatting sqref="AI283:AN283">
    <cfRule type="cellIs" dxfId="6204" priority="6159" operator="equal">
      <formula>0</formula>
    </cfRule>
    <cfRule type="cellIs" dxfId="6203" priority="6160" operator="equal">
      <formula>1</formula>
    </cfRule>
  </conditionalFormatting>
  <conditionalFormatting sqref="AI302:AN302">
    <cfRule type="cellIs" dxfId="6202" priority="6157" operator="equal">
      <formula>0</formula>
    </cfRule>
    <cfRule type="cellIs" dxfId="6201" priority="6158" operator="equal">
      <formula>1</formula>
    </cfRule>
  </conditionalFormatting>
  <conditionalFormatting sqref="AI303:AN303">
    <cfRule type="cellIs" dxfId="6200" priority="6155" operator="equal">
      <formula>0</formula>
    </cfRule>
    <cfRule type="cellIs" dxfId="6199" priority="6156" operator="equal">
      <formula>1</formula>
    </cfRule>
  </conditionalFormatting>
  <conditionalFormatting sqref="AI309:AN310">
    <cfRule type="cellIs" dxfId="6198" priority="6153" operator="equal">
      <formula>0</formula>
    </cfRule>
    <cfRule type="cellIs" dxfId="6197" priority="6154" operator="equal">
      <formula>1</formula>
    </cfRule>
  </conditionalFormatting>
  <conditionalFormatting sqref="AI318:AN319">
    <cfRule type="cellIs" dxfId="6196" priority="6151" operator="equal">
      <formula>0</formula>
    </cfRule>
    <cfRule type="cellIs" dxfId="6195" priority="6152" operator="equal">
      <formula>1</formula>
    </cfRule>
  </conditionalFormatting>
  <conditionalFormatting sqref="AI331:AN331">
    <cfRule type="cellIs" dxfId="6194" priority="6149" operator="equal">
      <formula>0</formula>
    </cfRule>
    <cfRule type="cellIs" dxfId="6193" priority="6150" operator="equal">
      <formula>1</formula>
    </cfRule>
  </conditionalFormatting>
  <conditionalFormatting sqref="AI332:AN332">
    <cfRule type="cellIs" dxfId="6192" priority="6147" operator="equal">
      <formula>0</formula>
    </cfRule>
    <cfRule type="cellIs" dxfId="6191" priority="6148" operator="equal">
      <formula>1</formula>
    </cfRule>
  </conditionalFormatting>
  <conditionalFormatting sqref="AI337:AN338">
    <cfRule type="cellIs" dxfId="6190" priority="6145" operator="equal">
      <formula>0</formula>
    </cfRule>
    <cfRule type="cellIs" dxfId="6189" priority="6146" operator="equal">
      <formula>1</formula>
    </cfRule>
  </conditionalFormatting>
  <conditionalFormatting sqref="AI339:AN339">
    <cfRule type="cellIs" dxfId="6188" priority="6143" operator="equal">
      <formula>0</formula>
    </cfRule>
    <cfRule type="cellIs" dxfId="6187" priority="6144" operator="equal">
      <formula>1</formula>
    </cfRule>
  </conditionalFormatting>
  <conditionalFormatting sqref="AI340:AN341">
    <cfRule type="cellIs" dxfId="6186" priority="6141" operator="equal">
      <formula>0</formula>
    </cfRule>
    <cfRule type="cellIs" dxfId="6185" priority="6142" operator="equal">
      <formula>1</formula>
    </cfRule>
  </conditionalFormatting>
  <conditionalFormatting sqref="AI343:AN345">
    <cfRule type="cellIs" dxfId="6184" priority="6139" operator="equal">
      <formula>0</formula>
    </cfRule>
    <cfRule type="cellIs" dxfId="6183" priority="6140" operator="equal">
      <formula>1</formula>
    </cfRule>
  </conditionalFormatting>
  <conditionalFormatting sqref="AI346:AN347">
    <cfRule type="cellIs" dxfId="6182" priority="6137" operator="equal">
      <formula>0</formula>
    </cfRule>
    <cfRule type="cellIs" dxfId="6181" priority="6138" operator="equal">
      <formula>1</formula>
    </cfRule>
  </conditionalFormatting>
  <conditionalFormatting sqref="AI351:AN351">
    <cfRule type="cellIs" dxfId="6180" priority="6135" operator="equal">
      <formula>0</formula>
    </cfRule>
    <cfRule type="cellIs" dxfId="6179" priority="6136" operator="equal">
      <formula>1</formula>
    </cfRule>
  </conditionalFormatting>
  <conditionalFormatting sqref="AI355:AN355">
    <cfRule type="cellIs" dxfId="6178" priority="6133" operator="equal">
      <formula>0</formula>
    </cfRule>
    <cfRule type="cellIs" dxfId="6177" priority="6134" operator="equal">
      <formula>1</formula>
    </cfRule>
  </conditionalFormatting>
  <conditionalFormatting sqref="AI357:AN357">
    <cfRule type="cellIs" dxfId="6176" priority="6131" operator="equal">
      <formula>0</formula>
    </cfRule>
    <cfRule type="cellIs" dxfId="6175" priority="6132" operator="equal">
      <formula>1</formula>
    </cfRule>
  </conditionalFormatting>
  <conditionalFormatting sqref="AI360:AN360">
    <cfRule type="cellIs" dxfId="6174" priority="6129" operator="equal">
      <formula>0</formula>
    </cfRule>
    <cfRule type="cellIs" dxfId="6173" priority="6130" operator="equal">
      <formula>1</formula>
    </cfRule>
  </conditionalFormatting>
  <conditionalFormatting sqref="AI362:AN363">
    <cfRule type="cellIs" dxfId="6172" priority="6127" operator="equal">
      <formula>0</formula>
    </cfRule>
    <cfRule type="cellIs" dxfId="6171" priority="6128" operator="equal">
      <formula>1</formula>
    </cfRule>
  </conditionalFormatting>
  <conditionalFormatting sqref="AI368:AN368">
    <cfRule type="cellIs" dxfId="6170" priority="6125" operator="equal">
      <formula>0</formula>
    </cfRule>
    <cfRule type="cellIs" dxfId="6169" priority="6126" operator="equal">
      <formula>1</formula>
    </cfRule>
  </conditionalFormatting>
  <conditionalFormatting sqref="AI369:AN369">
    <cfRule type="cellIs" dxfId="6168" priority="6123" operator="equal">
      <formula>0</formula>
    </cfRule>
    <cfRule type="cellIs" dxfId="6167" priority="6124" operator="equal">
      <formula>1</formula>
    </cfRule>
  </conditionalFormatting>
  <conditionalFormatting sqref="AI374:AN376">
    <cfRule type="cellIs" dxfId="6166" priority="6121" operator="equal">
      <formula>0</formula>
    </cfRule>
    <cfRule type="cellIs" dxfId="6165" priority="6122" operator="equal">
      <formula>1</formula>
    </cfRule>
  </conditionalFormatting>
  <conditionalFormatting sqref="AI377:AN377">
    <cfRule type="cellIs" dxfId="6164" priority="6119" operator="equal">
      <formula>0</formula>
    </cfRule>
    <cfRule type="cellIs" dxfId="6163" priority="6120" operator="equal">
      <formula>1</formula>
    </cfRule>
  </conditionalFormatting>
  <conditionalFormatting sqref="AI379:AN379">
    <cfRule type="cellIs" dxfId="6162" priority="6117" operator="equal">
      <formula>0</formula>
    </cfRule>
    <cfRule type="cellIs" dxfId="6161" priority="6118" operator="equal">
      <formula>1</formula>
    </cfRule>
  </conditionalFormatting>
  <conditionalFormatting sqref="AI382:AN384">
    <cfRule type="cellIs" dxfId="6160" priority="6115" operator="equal">
      <formula>0</formula>
    </cfRule>
    <cfRule type="cellIs" dxfId="6159" priority="6116" operator="equal">
      <formula>1</formula>
    </cfRule>
  </conditionalFormatting>
  <conditionalFormatting sqref="AI386:AN391">
    <cfRule type="cellIs" dxfId="6158" priority="6113" operator="equal">
      <formula>0</formula>
    </cfRule>
    <cfRule type="cellIs" dxfId="6157" priority="6114" operator="equal">
      <formula>1</formula>
    </cfRule>
  </conditionalFormatting>
  <conditionalFormatting sqref="AI399:AN399">
    <cfRule type="cellIs" dxfId="6156" priority="6111" operator="equal">
      <formula>0</formula>
    </cfRule>
    <cfRule type="cellIs" dxfId="6155" priority="6112" operator="equal">
      <formula>1</formula>
    </cfRule>
  </conditionalFormatting>
  <conditionalFormatting sqref="AI401:AN401">
    <cfRule type="cellIs" dxfId="6154" priority="6109" operator="equal">
      <formula>0</formula>
    </cfRule>
    <cfRule type="cellIs" dxfId="6153" priority="6110" operator="equal">
      <formula>1</formula>
    </cfRule>
  </conditionalFormatting>
  <conditionalFormatting sqref="AI403:AN403">
    <cfRule type="cellIs" dxfId="6152" priority="6107" operator="equal">
      <formula>0</formula>
    </cfRule>
    <cfRule type="cellIs" dxfId="6151" priority="6108" operator="equal">
      <formula>1</formula>
    </cfRule>
  </conditionalFormatting>
  <conditionalFormatting sqref="AI409:AN409">
    <cfRule type="cellIs" dxfId="6150" priority="6105" operator="equal">
      <formula>0</formula>
    </cfRule>
    <cfRule type="cellIs" dxfId="6149" priority="6106" operator="equal">
      <formula>1</formula>
    </cfRule>
  </conditionalFormatting>
  <conditionalFormatting sqref="AI410:AN410">
    <cfRule type="cellIs" dxfId="6148" priority="6101" operator="equal">
      <formula>0</formula>
    </cfRule>
    <cfRule type="cellIs" dxfId="6147" priority="6102" operator="equal">
      <formula>1</formula>
    </cfRule>
  </conditionalFormatting>
  <conditionalFormatting sqref="AZ54:BE54 AZ57:BE57 AZ62:BE62 AZ180:BE180 AZ186:BE186 AZ189:BE189 AZ200:BE200 AZ259:BE259 AZ282:BE282 AZ348:BE350 AZ356:BE356 AZ361:BE361 AZ366:BE367 AZ380:BE381 AZ372:BE373 AZ370:BE370 AZ64:BE66 AZ69:BE70 AZ73:BE73 AZ75:BE75 AZ78:BE78 AZ80:BE80 AZ87:BE87 AZ93:BE93 AZ96:BE97 AZ99:BE100 AZ106:BE106 AZ108:BE109 AZ113:BE113 AZ115:BE115 AZ122:BE124 AZ127:BE127 AZ132:BE132 AZ135:BE136 AZ138:BE138 AZ143:BE143 AZ146:BE147 AZ352:BE353 AZ358:BE358 AZ385:BE385 AZ392:BE398 AZ400:BE400 AZ402:BE402 AZ404:BE407 AZ12:BE13">
    <cfRule type="cellIs" dxfId="6146" priority="6099" operator="equal">
      <formula>0</formula>
    </cfRule>
    <cfRule type="cellIs" dxfId="6145" priority="6100" operator="equal">
      <formula>1</formula>
    </cfRule>
  </conditionalFormatting>
  <conditionalFormatting sqref="AS421">
    <cfRule type="cellIs" dxfId="6144" priority="6097" operator="equal">
      <formula>"OK"</formula>
    </cfRule>
    <cfRule type="cellIs" dxfId="6143" priority="6098" operator="equal">
      <formula>"NO HABILITADO"</formula>
    </cfRule>
  </conditionalFormatting>
  <conditionalFormatting sqref="BG421">
    <cfRule type="cellIs" dxfId="6142" priority="6095" operator="equal">
      <formula>0</formula>
    </cfRule>
    <cfRule type="cellIs" dxfId="6141" priority="6096" operator="equal">
      <formula>1</formula>
    </cfRule>
  </conditionalFormatting>
  <conditionalFormatting sqref="BE421">
    <cfRule type="cellIs" dxfId="6140" priority="6093" operator="equal">
      <formula>0</formula>
    </cfRule>
    <cfRule type="cellIs" dxfId="6139" priority="6094" operator="equal">
      <formula>1</formula>
    </cfRule>
  </conditionalFormatting>
  <conditionalFormatting sqref="BC421">
    <cfRule type="cellIs" dxfId="6138" priority="6091" operator="equal">
      <formula>0</formula>
    </cfRule>
    <cfRule type="cellIs" dxfId="6137" priority="6092" operator="equal">
      <formula>1</formula>
    </cfRule>
  </conditionalFormatting>
  <conditionalFormatting sqref="BA421">
    <cfRule type="cellIs" dxfId="6136" priority="6089" operator="equal">
      <formula>0</formula>
    </cfRule>
    <cfRule type="cellIs" dxfId="6135" priority="6090" operator="equal">
      <formula>1</formula>
    </cfRule>
  </conditionalFormatting>
  <conditionalFormatting sqref="AZ16:BE16">
    <cfRule type="cellIs" dxfId="6134" priority="6087" operator="equal">
      <formula>0</formula>
    </cfRule>
    <cfRule type="cellIs" dxfId="6133" priority="6088" operator="equal">
      <formula>1</formula>
    </cfRule>
  </conditionalFormatting>
  <conditionalFormatting sqref="AZ19:BE31">
    <cfRule type="cellIs" dxfId="6132" priority="6085" operator="equal">
      <formula>0</formula>
    </cfRule>
    <cfRule type="cellIs" dxfId="6131" priority="6086" operator="equal">
      <formula>1</formula>
    </cfRule>
  </conditionalFormatting>
  <conditionalFormatting sqref="AZ33:BE35 AZ37:BE40">
    <cfRule type="cellIs" dxfId="6130" priority="6083" operator="equal">
      <formula>0</formula>
    </cfRule>
    <cfRule type="cellIs" dxfId="6129" priority="6084" operator="equal">
      <formula>1</formula>
    </cfRule>
  </conditionalFormatting>
  <conditionalFormatting sqref="AZ44:BE52">
    <cfRule type="cellIs" dxfId="6128" priority="6081" operator="equal">
      <formula>0</formula>
    </cfRule>
    <cfRule type="cellIs" dxfId="6127" priority="6082" operator="equal">
      <formula>1</formula>
    </cfRule>
  </conditionalFormatting>
  <conditionalFormatting sqref="AZ55:BE55">
    <cfRule type="cellIs" dxfId="6126" priority="6079" operator="equal">
      <formula>0</formula>
    </cfRule>
    <cfRule type="cellIs" dxfId="6125" priority="6080" operator="equal">
      <formula>1</formula>
    </cfRule>
  </conditionalFormatting>
  <conditionalFormatting sqref="AZ56:BE56">
    <cfRule type="cellIs" dxfId="6124" priority="6077" operator="equal">
      <formula>0</formula>
    </cfRule>
    <cfRule type="cellIs" dxfId="6123" priority="6078" operator="equal">
      <formula>1</formula>
    </cfRule>
  </conditionalFormatting>
  <conditionalFormatting sqref="AZ58:BE58">
    <cfRule type="cellIs" dxfId="6122" priority="6075" operator="equal">
      <formula>0</formula>
    </cfRule>
    <cfRule type="cellIs" dxfId="6121" priority="6076" operator="equal">
      <formula>1</formula>
    </cfRule>
  </conditionalFormatting>
  <conditionalFormatting sqref="AZ59:BE59">
    <cfRule type="cellIs" dxfId="6120" priority="6073" operator="equal">
      <formula>0</formula>
    </cfRule>
    <cfRule type="cellIs" dxfId="6119" priority="6074" operator="equal">
      <formula>1</formula>
    </cfRule>
  </conditionalFormatting>
  <conditionalFormatting sqref="AZ153:BE157 AZ159:BE161">
    <cfRule type="cellIs" dxfId="6118" priority="6071" operator="equal">
      <formula>0</formula>
    </cfRule>
    <cfRule type="cellIs" dxfId="6117" priority="6072" operator="equal">
      <formula>1</formula>
    </cfRule>
  </conditionalFormatting>
  <conditionalFormatting sqref="AZ163:BE163">
    <cfRule type="cellIs" dxfId="6116" priority="6069" operator="equal">
      <formula>0</formula>
    </cfRule>
    <cfRule type="cellIs" dxfId="6115" priority="6070" operator="equal">
      <formula>1</formula>
    </cfRule>
  </conditionalFormatting>
  <conditionalFormatting sqref="AZ164:BE169">
    <cfRule type="cellIs" dxfId="6114" priority="6067" operator="equal">
      <formula>0</formula>
    </cfRule>
    <cfRule type="cellIs" dxfId="6113" priority="6068" operator="equal">
      <formula>1</formula>
    </cfRule>
  </conditionalFormatting>
  <conditionalFormatting sqref="AZ173:BE175 AZ177:BE178">
    <cfRule type="cellIs" dxfId="6112" priority="6065" operator="equal">
      <formula>0</formula>
    </cfRule>
    <cfRule type="cellIs" dxfId="6111" priority="6066" operator="equal">
      <formula>1</formula>
    </cfRule>
  </conditionalFormatting>
  <conditionalFormatting sqref="AZ181:BE185">
    <cfRule type="cellIs" dxfId="6110" priority="6063" operator="equal">
      <formula>0</formula>
    </cfRule>
    <cfRule type="cellIs" dxfId="6109" priority="6064" operator="equal">
      <formula>1</formula>
    </cfRule>
  </conditionalFormatting>
  <conditionalFormatting sqref="AZ187:BE188">
    <cfRule type="cellIs" dxfId="6108" priority="6061" operator="equal">
      <formula>0</formula>
    </cfRule>
    <cfRule type="cellIs" dxfId="6107" priority="6062" operator="equal">
      <formula>1</formula>
    </cfRule>
  </conditionalFormatting>
  <conditionalFormatting sqref="AZ190:BE193">
    <cfRule type="cellIs" dxfId="6106" priority="6059" operator="equal">
      <formula>0</formula>
    </cfRule>
    <cfRule type="cellIs" dxfId="6105" priority="6060" operator="equal">
      <formula>1</formula>
    </cfRule>
  </conditionalFormatting>
  <conditionalFormatting sqref="AZ195:BE195">
    <cfRule type="cellIs" dxfId="6104" priority="6057" operator="equal">
      <formula>0</formula>
    </cfRule>
    <cfRule type="cellIs" dxfId="6103" priority="6058" operator="equal">
      <formula>1</formula>
    </cfRule>
  </conditionalFormatting>
  <conditionalFormatting sqref="AZ197:BE197">
    <cfRule type="cellIs" dxfId="6102" priority="6055" operator="equal">
      <formula>0</formula>
    </cfRule>
    <cfRule type="cellIs" dxfId="6101" priority="6056" operator="equal">
      <formula>1</formula>
    </cfRule>
  </conditionalFormatting>
  <conditionalFormatting sqref="AZ202:BE205">
    <cfRule type="cellIs" dxfId="6100" priority="6053" operator="equal">
      <formula>0</formula>
    </cfRule>
    <cfRule type="cellIs" dxfId="6099" priority="6054" operator="equal">
      <formula>1</formula>
    </cfRule>
  </conditionalFormatting>
  <conditionalFormatting sqref="AZ207:BE212">
    <cfRule type="cellIs" dxfId="6098" priority="6051" operator="equal">
      <formula>0</formula>
    </cfRule>
    <cfRule type="cellIs" dxfId="6097" priority="6052" operator="equal">
      <formula>1</formula>
    </cfRule>
  </conditionalFormatting>
  <conditionalFormatting sqref="AZ216:BE219 AZ222:BE224 AZ226:BE236">
    <cfRule type="cellIs" dxfId="6096" priority="6049" operator="equal">
      <formula>0</formula>
    </cfRule>
    <cfRule type="cellIs" dxfId="6095" priority="6050" operator="equal">
      <formula>1</formula>
    </cfRule>
  </conditionalFormatting>
  <conditionalFormatting sqref="AZ238:BE238 AZ240:BE252">
    <cfRule type="cellIs" dxfId="6094" priority="6047" operator="equal">
      <formula>0</formula>
    </cfRule>
    <cfRule type="cellIs" dxfId="6093" priority="6048" operator="equal">
      <formula>1</formula>
    </cfRule>
  </conditionalFormatting>
  <conditionalFormatting sqref="AZ255:BE258">
    <cfRule type="cellIs" dxfId="6092" priority="6045" operator="equal">
      <formula>0</formula>
    </cfRule>
    <cfRule type="cellIs" dxfId="6091" priority="6046" operator="equal">
      <formula>1</formula>
    </cfRule>
  </conditionalFormatting>
  <conditionalFormatting sqref="AZ272:BE280">
    <cfRule type="cellIs" dxfId="6090" priority="6043" operator="equal">
      <formula>0</formula>
    </cfRule>
    <cfRule type="cellIs" dxfId="6089" priority="6044" operator="equal">
      <formula>1</formula>
    </cfRule>
  </conditionalFormatting>
  <conditionalFormatting sqref="AZ284:BE301 AZ304:BE308 AZ311:BE317">
    <cfRule type="cellIs" dxfId="6088" priority="6041" operator="equal">
      <formula>0</formula>
    </cfRule>
    <cfRule type="cellIs" dxfId="6087" priority="6042" operator="equal">
      <formula>1</formula>
    </cfRule>
  </conditionalFormatting>
  <conditionalFormatting sqref="AZ320:BE330 AZ333:BE336">
    <cfRule type="cellIs" dxfId="6086" priority="6039" operator="equal">
      <formula>0</formula>
    </cfRule>
    <cfRule type="cellIs" dxfId="6085" priority="6040" operator="equal">
      <formula>1</formula>
    </cfRule>
  </conditionalFormatting>
  <conditionalFormatting sqref="AZ342:BE342">
    <cfRule type="cellIs" dxfId="6084" priority="6037" operator="equal">
      <formula>0</formula>
    </cfRule>
    <cfRule type="cellIs" dxfId="6083" priority="6038" operator="equal">
      <formula>1</formula>
    </cfRule>
  </conditionalFormatting>
  <conditionalFormatting sqref="AZ354:BE354">
    <cfRule type="cellIs" dxfId="6082" priority="6035" operator="equal">
      <formula>0</formula>
    </cfRule>
    <cfRule type="cellIs" dxfId="6081" priority="6036" operator="equal">
      <formula>1</formula>
    </cfRule>
  </conditionalFormatting>
  <conditionalFormatting sqref="AZ359:BE359">
    <cfRule type="cellIs" dxfId="6080" priority="6033" operator="equal">
      <formula>0</formula>
    </cfRule>
    <cfRule type="cellIs" dxfId="6079" priority="6034" operator="equal">
      <formula>1</formula>
    </cfRule>
  </conditionalFormatting>
  <conditionalFormatting sqref="AZ364:BE365">
    <cfRule type="cellIs" dxfId="6078" priority="6031" operator="equal">
      <formula>0</formula>
    </cfRule>
    <cfRule type="cellIs" dxfId="6077" priority="6032" operator="equal">
      <formula>1</formula>
    </cfRule>
  </conditionalFormatting>
  <conditionalFormatting sqref="AZ378:BE378">
    <cfRule type="cellIs" dxfId="6076" priority="6027" operator="equal">
      <formula>0</formula>
    </cfRule>
    <cfRule type="cellIs" dxfId="6075" priority="6028" operator="equal">
      <formula>1</formula>
    </cfRule>
  </conditionalFormatting>
  <conditionalFormatting sqref="AZ408:BE408">
    <cfRule type="cellIs" dxfId="6074" priority="6029" operator="equal">
      <formula>0</formula>
    </cfRule>
    <cfRule type="cellIs" dxfId="6073" priority="6030" operator="equal">
      <formula>1</formula>
    </cfRule>
  </conditionalFormatting>
  <conditionalFormatting sqref="AZ371:BE371">
    <cfRule type="cellIs" dxfId="6072" priority="6025" operator="equal">
      <formula>0</formula>
    </cfRule>
    <cfRule type="cellIs" dxfId="6071" priority="6026" operator="equal">
      <formula>1</formula>
    </cfRule>
  </conditionalFormatting>
  <conditionalFormatting sqref="AZ14:BE15">
    <cfRule type="cellIs" dxfId="6070" priority="6023" operator="equal">
      <formula>0</formula>
    </cfRule>
    <cfRule type="cellIs" dxfId="6069" priority="6024" operator="equal">
      <formula>1</formula>
    </cfRule>
  </conditionalFormatting>
  <conditionalFormatting sqref="AZ17:BE18">
    <cfRule type="cellIs" dxfId="6068" priority="6021" operator="equal">
      <formula>0</formula>
    </cfRule>
    <cfRule type="cellIs" dxfId="6067" priority="6022" operator="equal">
      <formula>1</formula>
    </cfRule>
  </conditionalFormatting>
  <conditionalFormatting sqref="AZ32:BE32">
    <cfRule type="cellIs" dxfId="6066" priority="6019" operator="equal">
      <formula>0</formula>
    </cfRule>
    <cfRule type="cellIs" dxfId="6065" priority="6020" operator="equal">
      <formula>1</formula>
    </cfRule>
  </conditionalFormatting>
  <conditionalFormatting sqref="AZ36:BE36">
    <cfRule type="cellIs" dxfId="6064" priority="6017" operator="equal">
      <formula>0</formula>
    </cfRule>
    <cfRule type="cellIs" dxfId="6063" priority="6018" operator="equal">
      <formula>1</formula>
    </cfRule>
  </conditionalFormatting>
  <conditionalFormatting sqref="AZ41:BE42">
    <cfRule type="cellIs" dxfId="6062" priority="6015" operator="equal">
      <formula>0</formula>
    </cfRule>
    <cfRule type="cellIs" dxfId="6061" priority="6016" operator="equal">
      <formula>1</formula>
    </cfRule>
  </conditionalFormatting>
  <conditionalFormatting sqref="AZ411:BE411">
    <cfRule type="cellIs" dxfId="6060" priority="5859" operator="equal">
      <formula>0</formula>
    </cfRule>
    <cfRule type="cellIs" dxfId="6059" priority="5860" operator="equal">
      <formula>1</formula>
    </cfRule>
  </conditionalFormatting>
  <conditionalFormatting sqref="AZ43:BE43">
    <cfRule type="cellIs" dxfId="6058" priority="6013" operator="equal">
      <formula>0</formula>
    </cfRule>
    <cfRule type="cellIs" dxfId="6057" priority="6014" operator="equal">
      <formula>1</formula>
    </cfRule>
  </conditionalFormatting>
  <conditionalFormatting sqref="AZ53:BE53">
    <cfRule type="cellIs" dxfId="6056" priority="6011" operator="equal">
      <formula>0</formula>
    </cfRule>
    <cfRule type="cellIs" dxfId="6055" priority="6012" operator="equal">
      <formula>1</formula>
    </cfRule>
  </conditionalFormatting>
  <conditionalFormatting sqref="AZ60:BE61">
    <cfRule type="cellIs" dxfId="6054" priority="6009" operator="equal">
      <formula>0</formula>
    </cfRule>
    <cfRule type="cellIs" dxfId="6053" priority="6010" operator="equal">
      <formula>1</formula>
    </cfRule>
  </conditionalFormatting>
  <conditionalFormatting sqref="AZ63:BE63">
    <cfRule type="cellIs" dxfId="6052" priority="6007" operator="equal">
      <formula>0</formula>
    </cfRule>
    <cfRule type="cellIs" dxfId="6051" priority="6008" operator="equal">
      <formula>1</formula>
    </cfRule>
  </conditionalFormatting>
  <conditionalFormatting sqref="AZ67:BE68">
    <cfRule type="cellIs" dxfId="6050" priority="6005" operator="equal">
      <formula>0</formula>
    </cfRule>
    <cfRule type="cellIs" dxfId="6049" priority="6006" operator="equal">
      <formula>1</formula>
    </cfRule>
  </conditionalFormatting>
  <conditionalFormatting sqref="AZ71:BE72">
    <cfRule type="cellIs" dxfId="6048" priority="6003" operator="equal">
      <formula>0</formula>
    </cfRule>
    <cfRule type="cellIs" dxfId="6047" priority="6004" operator="equal">
      <formula>1</formula>
    </cfRule>
  </conditionalFormatting>
  <conditionalFormatting sqref="AZ74:BE74">
    <cfRule type="cellIs" dxfId="6046" priority="6001" operator="equal">
      <formula>0</formula>
    </cfRule>
    <cfRule type="cellIs" dxfId="6045" priority="6002" operator="equal">
      <formula>1</formula>
    </cfRule>
  </conditionalFormatting>
  <conditionalFormatting sqref="AZ76:BE76">
    <cfRule type="cellIs" dxfId="6044" priority="5999" operator="equal">
      <formula>0</formula>
    </cfRule>
    <cfRule type="cellIs" dxfId="6043" priority="6000" operator="equal">
      <formula>1</formula>
    </cfRule>
  </conditionalFormatting>
  <conditionalFormatting sqref="AZ77:BE77">
    <cfRule type="cellIs" dxfId="6042" priority="5997" operator="equal">
      <formula>0</formula>
    </cfRule>
    <cfRule type="cellIs" dxfId="6041" priority="5998" operator="equal">
      <formula>1</formula>
    </cfRule>
  </conditionalFormatting>
  <conditionalFormatting sqref="AZ79:BE79">
    <cfRule type="cellIs" dxfId="6040" priority="5995" operator="equal">
      <formula>0</formula>
    </cfRule>
    <cfRule type="cellIs" dxfId="6039" priority="5996" operator="equal">
      <formula>1</formula>
    </cfRule>
  </conditionalFormatting>
  <conditionalFormatting sqref="AZ81:BE86">
    <cfRule type="cellIs" dxfId="6038" priority="5993" operator="equal">
      <formula>0</formula>
    </cfRule>
    <cfRule type="cellIs" dxfId="6037" priority="5994" operator="equal">
      <formula>1</formula>
    </cfRule>
  </conditionalFormatting>
  <conditionalFormatting sqref="AZ88:BE92">
    <cfRule type="cellIs" dxfId="6036" priority="5991" operator="equal">
      <formula>0</formula>
    </cfRule>
    <cfRule type="cellIs" dxfId="6035" priority="5992" operator="equal">
      <formula>1</formula>
    </cfRule>
  </conditionalFormatting>
  <conditionalFormatting sqref="AZ94:BE95">
    <cfRule type="cellIs" dxfId="6034" priority="5989" operator="equal">
      <formula>0</formula>
    </cfRule>
    <cfRule type="cellIs" dxfId="6033" priority="5990" operator="equal">
      <formula>1</formula>
    </cfRule>
  </conditionalFormatting>
  <conditionalFormatting sqref="AZ98:BE98">
    <cfRule type="cellIs" dxfId="6032" priority="5987" operator="equal">
      <formula>0</formula>
    </cfRule>
    <cfRule type="cellIs" dxfId="6031" priority="5988" operator="equal">
      <formula>1</formula>
    </cfRule>
  </conditionalFormatting>
  <conditionalFormatting sqref="AZ101:BE105">
    <cfRule type="cellIs" dxfId="6030" priority="5985" operator="equal">
      <formula>0</formula>
    </cfRule>
    <cfRule type="cellIs" dxfId="6029" priority="5986" operator="equal">
      <formula>1</formula>
    </cfRule>
  </conditionalFormatting>
  <conditionalFormatting sqref="AZ107:BE107">
    <cfRule type="cellIs" dxfId="6028" priority="5983" operator="equal">
      <formula>0</formula>
    </cfRule>
    <cfRule type="cellIs" dxfId="6027" priority="5984" operator="equal">
      <formula>1</formula>
    </cfRule>
  </conditionalFormatting>
  <conditionalFormatting sqref="AZ110:BE112">
    <cfRule type="cellIs" dxfId="6026" priority="5981" operator="equal">
      <formula>0</formula>
    </cfRule>
    <cfRule type="cellIs" dxfId="6025" priority="5982" operator="equal">
      <formula>1</formula>
    </cfRule>
  </conditionalFormatting>
  <conditionalFormatting sqref="AZ114:BE114">
    <cfRule type="cellIs" dxfId="6024" priority="5979" operator="equal">
      <formula>0</formula>
    </cfRule>
    <cfRule type="cellIs" dxfId="6023" priority="5980" operator="equal">
      <formula>1</formula>
    </cfRule>
  </conditionalFormatting>
  <conditionalFormatting sqref="AZ116:BE121">
    <cfRule type="cellIs" dxfId="6022" priority="5977" operator="equal">
      <formula>0</formula>
    </cfRule>
    <cfRule type="cellIs" dxfId="6021" priority="5978" operator="equal">
      <formula>1</formula>
    </cfRule>
  </conditionalFormatting>
  <conditionalFormatting sqref="AZ125:BE126">
    <cfRule type="cellIs" dxfId="6020" priority="5975" operator="equal">
      <formula>0</formula>
    </cfRule>
    <cfRule type="cellIs" dxfId="6019" priority="5976" operator="equal">
      <formula>1</formula>
    </cfRule>
  </conditionalFormatting>
  <conditionalFormatting sqref="AZ128:BE131">
    <cfRule type="cellIs" dxfId="6018" priority="5973" operator="equal">
      <formula>0</formula>
    </cfRule>
    <cfRule type="cellIs" dxfId="6017" priority="5974" operator="equal">
      <formula>1</formula>
    </cfRule>
  </conditionalFormatting>
  <conditionalFormatting sqref="AZ133:BE134">
    <cfRule type="cellIs" dxfId="6016" priority="5971" operator="equal">
      <formula>0</formula>
    </cfRule>
    <cfRule type="cellIs" dxfId="6015" priority="5972" operator="equal">
      <formula>1</formula>
    </cfRule>
  </conditionalFormatting>
  <conditionalFormatting sqref="AZ137:BE137">
    <cfRule type="cellIs" dxfId="6014" priority="5969" operator="equal">
      <formula>0</formula>
    </cfRule>
    <cfRule type="cellIs" dxfId="6013" priority="5970" operator="equal">
      <formula>1</formula>
    </cfRule>
  </conditionalFormatting>
  <conditionalFormatting sqref="AZ139:BE142">
    <cfRule type="cellIs" dxfId="6012" priority="5967" operator="equal">
      <formula>0</formula>
    </cfRule>
    <cfRule type="cellIs" dxfId="6011" priority="5968" operator="equal">
      <formula>1</formula>
    </cfRule>
  </conditionalFormatting>
  <conditionalFormatting sqref="AZ144:BE145">
    <cfRule type="cellIs" dxfId="6010" priority="5965" operator="equal">
      <formula>0</formula>
    </cfRule>
    <cfRule type="cellIs" dxfId="6009" priority="5966" operator="equal">
      <formula>1</formula>
    </cfRule>
  </conditionalFormatting>
  <conditionalFormatting sqref="AZ148:BE152">
    <cfRule type="cellIs" dxfId="6008" priority="5963" operator="equal">
      <formula>0</formula>
    </cfRule>
    <cfRule type="cellIs" dxfId="6007" priority="5964" operator="equal">
      <formula>1</formula>
    </cfRule>
  </conditionalFormatting>
  <conditionalFormatting sqref="AZ158:BE158">
    <cfRule type="cellIs" dxfId="6006" priority="5961" operator="equal">
      <formula>0</formula>
    </cfRule>
    <cfRule type="cellIs" dxfId="6005" priority="5962" operator="equal">
      <formula>1</formula>
    </cfRule>
  </conditionalFormatting>
  <conditionalFormatting sqref="AZ162:BE162">
    <cfRule type="cellIs" dxfId="6004" priority="5959" operator="equal">
      <formula>0</formula>
    </cfRule>
    <cfRule type="cellIs" dxfId="6003" priority="5960" operator="equal">
      <formula>1</formula>
    </cfRule>
  </conditionalFormatting>
  <conditionalFormatting sqref="AZ170:BE171">
    <cfRule type="cellIs" dxfId="6002" priority="5957" operator="equal">
      <formula>0</formula>
    </cfRule>
    <cfRule type="cellIs" dxfId="6001" priority="5958" operator="equal">
      <formula>1</formula>
    </cfRule>
  </conditionalFormatting>
  <conditionalFormatting sqref="AZ172:BE172">
    <cfRule type="cellIs" dxfId="6000" priority="5955" operator="equal">
      <formula>0</formula>
    </cfRule>
    <cfRule type="cellIs" dxfId="5999" priority="5956" operator="equal">
      <formula>1</formula>
    </cfRule>
  </conditionalFormatting>
  <conditionalFormatting sqref="AZ176:BE176">
    <cfRule type="cellIs" dxfId="5998" priority="5953" operator="equal">
      <formula>0</formula>
    </cfRule>
    <cfRule type="cellIs" dxfId="5997" priority="5954" operator="equal">
      <formula>1</formula>
    </cfRule>
  </conditionalFormatting>
  <conditionalFormatting sqref="AZ179:BE179">
    <cfRule type="cellIs" dxfId="5996" priority="5951" operator="equal">
      <formula>0</formula>
    </cfRule>
    <cfRule type="cellIs" dxfId="5995" priority="5952" operator="equal">
      <formula>1</formula>
    </cfRule>
  </conditionalFormatting>
  <conditionalFormatting sqref="AZ194:BE194">
    <cfRule type="cellIs" dxfId="5994" priority="5949" operator="equal">
      <formula>0</formula>
    </cfRule>
    <cfRule type="cellIs" dxfId="5993" priority="5950" operator="equal">
      <formula>1</formula>
    </cfRule>
  </conditionalFormatting>
  <conditionalFormatting sqref="AZ196:BE196">
    <cfRule type="cellIs" dxfId="5992" priority="5947" operator="equal">
      <formula>0</formula>
    </cfRule>
    <cfRule type="cellIs" dxfId="5991" priority="5948" operator="equal">
      <formula>1</formula>
    </cfRule>
  </conditionalFormatting>
  <conditionalFormatting sqref="AZ198:BE198">
    <cfRule type="cellIs" dxfId="5990" priority="5945" operator="equal">
      <formula>0</formula>
    </cfRule>
    <cfRule type="cellIs" dxfId="5989" priority="5946" operator="equal">
      <formula>1</formula>
    </cfRule>
  </conditionalFormatting>
  <conditionalFormatting sqref="AZ199:BE199">
    <cfRule type="cellIs" dxfId="5988" priority="5943" operator="equal">
      <formula>0</formula>
    </cfRule>
    <cfRule type="cellIs" dxfId="5987" priority="5944" operator="equal">
      <formula>1</formula>
    </cfRule>
  </conditionalFormatting>
  <conditionalFormatting sqref="AZ201:BE201">
    <cfRule type="cellIs" dxfId="5986" priority="5941" operator="equal">
      <formula>0</formula>
    </cfRule>
    <cfRule type="cellIs" dxfId="5985" priority="5942" operator="equal">
      <formula>1</formula>
    </cfRule>
  </conditionalFormatting>
  <conditionalFormatting sqref="AZ206:BE206">
    <cfRule type="cellIs" dxfId="5984" priority="5939" operator="equal">
      <formula>0</formula>
    </cfRule>
    <cfRule type="cellIs" dxfId="5983" priority="5940" operator="equal">
      <formula>1</formula>
    </cfRule>
  </conditionalFormatting>
  <conditionalFormatting sqref="AZ213:BE215">
    <cfRule type="cellIs" dxfId="5982" priority="5937" operator="equal">
      <formula>0</formula>
    </cfRule>
    <cfRule type="cellIs" dxfId="5981" priority="5938" operator="equal">
      <formula>1</formula>
    </cfRule>
  </conditionalFormatting>
  <conditionalFormatting sqref="AZ220:BE220">
    <cfRule type="cellIs" dxfId="5980" priority="5935" operator="equal">
      <formula>0</formula>
    </cfRule>
    <cfRule type="cellIs" dxfId="5979" priority="5936" operator="equal">
      <formula>1</formula>
    </cfRule>
  </conditionalFormatting>
  <conditionalFormatting sqref="AZ221:BE221">
    <cfRule type="cellIs" dxfId="5978" priority="5933" operator="equal">
      <formula>0</formula>
    </cfRule>
    <cfRule type="cellIs" dxfId="5977" priority="5934" operator="equal">
      <formula>1</formula>
    </cfRule>
  </conditionalFormatting>
  <conditionalFormatting sqref="AZ225:BE225">
    <cfRule type="cellIs" dxfId="5976" priority="5931" operator="equal">
      <formula>0</formula>
    </cfRule>
    <cfRule type="cellIs" dxfId="5975" priority="5932" operator="equal">
      <formula>1</formula>
    </cfRule>
  </conditionalFormatting>
  <conditionalFormatting sqref="AZ237:BE237">
    <cfRule type="cellIs" dxfId="5974" priority="5929" operator="equal">
      <formula>0</formula>
    </cfRule>
    <cfRule type="cellIs" dxfId="5973" priority="5930" operator="equal">
      <formula>1</formula>
    </cfRule>
  </conditionalFormatting>
  <conditionalFormatting sqref="AZ239:BE239">
    <cfRule type="cellIs" dxfId="5972" priority="5927" operator="equal">
      <formula>0</formula>
    </cfRule>
    <cfRule type="cellIs" dxfId="5971" priority="5928" operator="equal">
      <formula>1</formula>
    </cfRule>
  </conditionalFormatting>
  <conditionalFormatting sqref="AZ253:BE254">
    <cfRule type="cellIs" dxfId="5970" priority="5925" operator="equal">
      <formula>0</formula>
    </cfRule>
    <cfRule type="cellIs" dxfId="5969" priority="5926" operator="equal">
      <formula>1</formula>
    </cfRule>
  </conditionalFormatting>
  <conditionalFormatting sqref="AZ260:BE262">
    <cfRule type="cellIs" dxfId="5968" priority="5923" operator="equal">
      <formula>0</formula>
    </cfRule>
    <cfRule type="cellIs" dxfId="5967" priority="5924" operator="equal">
      <formula>1</formula>
    </cfRule>
  </conditionalFormatting>
  <conditionalFormatting sqref="AZ264:BE271">
    <cfRule type="cellIs" dxfId="5966" priority="5921" operator="equal">
      <formula>0</formula>
    </cfRule>
    <cfRule type="cellIs" dxfId="5965" priority="5922" operator="equal">
      <formula>1</formula>
    </cfRule>
  </conditionalFormatting>
  <conditionalFormatting sqref="AZ263:BE263">
    <cfRule type="cellIs" dxfId="5964" priority="5919" operator="equal">
      <formula>0</formula>
    </cfRule>
    <cfRule type="cellIs" dxfId="5963" priority="5920" operator="equal">
      <formula>1</formula>
    </cfRule>
  </conditionalFormatting>
  <conditionalFormatting sqref="AZ281:BE281">
    <cfRule type="cellIs" dxfId="5962" priority="5917" operator="equal">
      <formula>0</formula>
    </cfRule>
    <cfRule type="cellIs" dxfId="5961" priority="5918" operator="equal">
      <formula>1</formula>
    </cfRule>
  </conditionalFormatting>
  <conditionalFormatting sqref="AZ283:BE283">
    <cfRule type="cellIs" dxfId="5960" priority="5915" operator="equal">
      <formula>0</formula>
    </cfRule>
    <cfRule type="cellIs" dxfId="5959" priority="5916" operator="equal">
      <formula>1</formula>
    </cfRule>
  </conditionalFormatting>
  <conditionalFormatting sqref="AZ302:BE302">
    <cfRule type="cellIs" dxfId="5958" priority="5913" operator="equal">
      <formula>0</formula>
    </cfRule>
    <cfRule type="cellIs" dxfId="5957" priority="5914" operator="equal">
      <formula>1</formula>
    </cfRule>
  </conditionalFormatting>
  <conditionalFormatting sqref="AZ303:BE303">
    <cfRule type="cellIs" dxfId="5956" priority="5911" operator="equal">
      <formula>0</formula>
    </cfRule>
    <cfRule type="cellIs" dxfId="5955" priority="5912" operator="equal">
      <formula>1</formula>
    </cfRule>
  </conditionalFormatting>
  <conditionalFormatting sqref="AZ309:BE310">
    <cfRule type="cellIs" dxfId="5954" priority="5909" operator="equal">
      <formula>0</formula>
    </cfRule>
    <cfRule type="cellIs" dxfId="5953" priority="5910" operator="equal">
      <formula>1</formula>
    </cfRule>
  </conditionalFormatting>
  <conditionalFormatting sqref="AZ318:BE319">
    <cfRule type="cellIs" dxfId="5952" priority="5907" operator="equal">
      <formula>0</formula>
    </cfRule>
    <cfRule type="cellIs" dxfId="5951" priority="5908" operator="equal">
      <formula>1</formula>
    </cfRule>
  </conditionalFormatting>
  <conditionalFormatting sqref="AZ331:BE331">
    <cfRule type="cellIs" dxfId="5950" priority="5905" operator="equal">
      <formula>0</formula>
    </cfRule>
    <cfRule type="cellIs" dxfId="5949" priority="5906" operator="equal">
      <formula>1</formula>
    </cfRule>
  </conditionalFormatting>
  <conditionalFormatting sqref="AZ332:BE332">
    <cfRule type="cellIs" dxfId="5948" priority="5903" operator="equal">
      <formula>0</formula>
    </cfRule>
    <cfRule type="cellIs" dxfId="5947" priority="5904" operator="equal">
      <formula>1</formula>
    </cfRule>
  </conditionalFormatting>
  <conditionalFormatting sqref="AZ337:BE338">
    <cfRule type="cellIs" dxfId="5946" priority="5901" operator="equal">
      <formula>0</formula>
    </cfRule>
    <cfRule type="cellIs" dxfId="5945" priority="5902" operator="equal">
      <formula>1</formula>
    </cfRule>
  </conditionalFormatting>
  <conditionalFormatting sqref="AZ339:BE339">
    <cfRule type="cellIs" dxfId="5944" priority="5899" operator="equal">
      <formula>0</formula>
    </cfRule>
    <cfRule type="cellIs" dxfId="5943" priority="5900" operator="equal">
      <formula>1</formula>
    </cfRule>
  </conditionalFormatting>
  <conditionalFormatting sqref="AZ340:BE341">
    <cfRule type="cellIs" dxfId="5942" priority="5897" operator="equal">
      <formula>0</formula>
    </cfRule>
    <cfRule type="cellIs" dxfId="5941" priority="5898" operator="equal">
      <formula>1</formula>
    </cfRule>
  </conditionalFormatting>
  <conditionalFormatting sqref="AZ343:BE345">
    <cfRule type="cellIs" dxfId="5940" priority="5895" operator="equal">
      <formula>0</formula>
    </cfRule>
    <cfRule type="cellIs" dxfId="5939" priority="5896" operator="equal">
      <formula>1</formula>
    </cfRule>
  </conditionalFormatting>
  <conditionalFormatting sqref="AZ346:BE347">
    <cfRule type="cellIs" dxfId="5938" priority="5893" operator="equal">
      <formula>0</formula>
    </cfRule>
    <cfRule type="cellIs" dxfId="5937" priority="5894" operator="equal">
      <formula>1</formula>
    </cfRule>
  </conditionalFormatting>
  <conditionalFormatting sqref="AZ351:BE351">
    <cfRule type="cellIs" dxfId="5936" priority="5891" operator="equal">
      <formula>0</formula>
    </cfRule>
    <cfRule type="cellIs" dxfId="5935" priority="5892" operator="equal">
      <formula>1</formula>
    </cfRule>
  </conditionalFormatting>
  <conditionalFormatting sqref="AZ355:BE355">
    <cfRule type="cellIs" dxfId="5934" priority="5889" operator="equal">
      <formula>0</formula>
    </cfRule>
    <cfRule type="cellIs" dxfId="5933" priority="5890" operator="equal">
      <formula>1</formula>
    </cfRule>
  </conditionalFormatting>
  <conditionalFormatting sqref="AZ357:BE357">
    <cfRule type="cellIs" dxfId="5932" priority="5887" operator="equal">
      <formula>0</formula>
    </cfRule>
    <cfRule type="cellIs" dxfId="5931" priority="5888" operator="equal">
      <formula>1</formula>
    </cfRule>
  </conditionalFormatting>
  <conditionalFormatting sqref="AZ360:BE360">
    <cfRule type="cellIs" dxfId="5930" priority="5885" operator="equal">
      <formula>0</formula>
    </cfRule>
    <cfRule type="cellIs" dxfId="5929" priority="5886" operator="equal">
      <formula>1</formula>
    </cfRule>
  </conditionalFormatting>
  <conditionalFormatting sqref="AZ362:BE363">
    <cfRule type="cellIs" dxfId="5928" priority="5883" operator="equal">
      <formula>0</formula>
    </cfRule>
    <cfRule type="cellIs" dxfId="5927" priority="5884" operator="equal">
      <formula>1</formula>
    </cfRule>
  </conditionalFormatting>
  <conditionalFormatting sqref="AZ368:BE368">
    <cfRule type="cellIs" dxfId="5926" priority="5881" operator="equal">
      <formula>0</formula>
    </cfRule>
    <cfRule type="cellIs" dxfId="5925" priority="5882" operator="equal">
      <formula>1</formula>
    </cfRule>
  </conditionalFormatting>
  <conditionalFormatting sqref="AZ369:BE369">
    <cfRule type="cellIs" dxfId="5924" priority="5879" operator="equal">
      <formula>0</formula>
    </cfRule>
    <cfRule type="cellIs" dxfId="5923" priority="5880" operator="equal">
      <formula>1</formula>
    </cfRule>
  </conditionalFormatting>
  <conditionalFormatting sqref="AZ374:BE376">
    <cfRule type="cellIs" dxfId="5922" priority="5877" operator="equal">
      <formula>0</formula>
    </cfRule>
    <cfRule type="cellIs" dxfId="5921" priority="5878" operator="equal">
      <formula>1</formula>
    </cfRule>
  </conditionalFormatting>
  <conditionalFormatting sqref="AZ377:BE377">
    <cfRule type="cellIs" dxfId="5920" priority="5875" operator="equal">
      <formula>0</formula>
    </cfRule>
    <cfRule type="cellIs" dxfId="5919" priority="5876" operator="equal">
      <formula>1</formula>
    </cfRule>
  </conditionalFormatting>
  <conditionalFormatting sqref="AZ379:BE379">
    <cfRule type="cellIs" dxfId="5918" priority="5873" operator="equal">
      <formula>0</formula>
    </cfRule>
    <cfRule type="cellIs" dxfId="5917" priority="5874" operator="equal">
      <formula>1</formula>
    </cfRule>
  </conditionalFormatting>
  <conditionalFormatting sqref="AZ382:BE384">
    <cfRule type="cellIs" dxfId="5916" priority="5871" operator="equal">
      <formula>0</formula>
    </cfRule>
    <cfRule type="cellIs" dxfId="5915" priority="5872" operator="equal">
      <formula>1</formula>
    </cfRule>
  </conditionalFormatting>
  <conditionalFormatting sqref="AZ386:BE391">
    <cfRule type="cellIs" dxfId="5914" priority="5869" operator="equal">
      <formula>0</formula>
    </cfRule>
    <cfRule type="cellIs" dxfId="5913" priority="5870" operator="equal">
      <formula>1</formula>
    </cfRule>
  </conditionalFormatting>
  <conditionalFormatting sqref="AZ399:BE399">
    <cfRule type="cellIs" dxfId="5912" priority="5867" operator="equal">
      <formula>0</formula>
    </cfRule>
    <cfRule type="cellIs" dxfId="5911" priority="5868" operator="equal">
      <formula>1</formula>
    </cfRule>
  </conditionalFormatting>
  <conditionalFormatting sqref="AZ401:BE401">
    <cfRule type="cellIs" dxfId="5910" priority="5865" operator="equal">
      <formula>0</formula>
    </cfRule>
    <cfRule type="cellIs" dxfId="5909" priority="5866" operator="equal">
      <formula>1</formula>
    </cfRule>
  </conditionalFormatting>
  <conditionalFormatting sqref="AZ403:BE403">
    <cfRule type="cellIs" dxfId="5908" priority="5863" operator="equal">
      <formula>0</formula>
    </cfRule>
    <cfRule type="cellIs" dxfId="5907" priority="5864" operator="equal">
      <formula>1</formula>
    </cfRule>
  </conditionalFormatting>
  <conditionalFormatting sqref="AZ409:BE409">
    <cfRule type="cellIs" dxfId="5906" priority="5861" operator="equal">
      <formula>0</formula>
    </cfRule>
    <cfRule type="cellIs" dxfId="5905" priority="5862" operator="equal">
      <formula>1</formula>
    </cfRule>
  </conditionalFormatting>
  <conditionalFormatting sqref="AZ410:BE410">
    <cfRule type="cellIs" dxfId="5904" priority="5857" operator="equal">
      <formula>0</formula>
    </cfRule>
    <cfRule type="cellIs" dxfId="5903" priority="5858" operator="equal">
      <formula>1</formula>
    </cfRule>
  </conditionalFormatting>
  <conditionalFormatting sqref="BQ54:BV54 BQ57:BV57 BQ62:BV62 BQ180:BV180 BQ186:BV186 BQ189:BV189 BQ200:BV200 BQ259:BV259 BQ282:BV282 BQ348:BV350 BQ356:BV356 BQ361:BV361 BQ366:BV367 BQ380:BV381 BQ372:BV373 BQ370:BV370 BQ64:BV66 BQ69:BV70 BQ73:BV73 BQ75:BV75 BQ78:BV78 BQ80:BV80 BQ87:BV87 BQ93:BV93 BQ96:BV97 BQ99:BV100 BQ106:BV106 BQ108:BV109 BQ113:BV113 BQ115:BV115 BQ122:BV124 BQ127:BV127 BQ132:BV132 BQ135:BV136 BQ138:BV138 BQ143:BV143 BQ146:BV147 BQ352:BV353 BQ358:BV358 BQ385:BV385 BQ392:BV398 BQ400:BV400 BQ402:BV402 BQ404:BV407 BQ12:BV13">
    <cfRule type="cellIs" dxfId="5902" priority="5855" operator="equal">
      <formula>0</formula>
    </cfRule>
    <cfRule type="cellIs" dxfId="5901" priority="5856" operator="equal">
      <formula>1</formula>
    </cfRule>
  </conditionalFormatting>
  <conditionalFormatting sqref="BJ421">
    <cfRule type="cellIs" dxfId="5900" priority="5853" operator="equal">
      <formula>"OK"</formula>
    </cfRule>
    <cfRule type="cellIs" dxfId="5899" priority="5854" operator="equal">
      <formula>"NO HABILITADO"</formula>
    </cfRule>
  </conditionalFormatting>
  <conditionalFormatting sqref="BX421">
    <cfRule type="cellIs" dxfId="5898" priority="5851" operator="equal">
      <formula>0</formula>
    </cfRule>
    <cfRule type="cellIs" dxfId="5897" priority="5852" operator="equal">
      <formula>1</formula>
    </cfRule>
  </conditionalFormatting>
  <conditionalFormatting sqref="BV421">
    <cfRule type="cellIs" dxfId="5896" priority="5849" operator="equal">
      <formula>0</formula>
    </cfRule>
    <cfRule type="cellIs" dxfId="5895" priority="5850" operator="equal">
      <formula>1</formula>
    </cfRule>
  </conditionalFormatting>
  <conditionalFormatting sqref="BT421">
    <cfRule type="cellIs" dxfId="5894" priority="5847" operator="equal">
      <formula>0</formula>
    </cfRule>
    <cfRule type="cellIs" dxfId="5893" priority="5848" operator="equal">
      <formula>1</formula>
    </cfRule>
  </conditionalFormatting>
  <conditionalFormatting sqref="BR421">
    <cfRule type="cellIs" dxfId="5892" priority="5845" operator="equal">
      <formula>0</formula>
    </cfRule>
    <cfRule type="cellIs" dxfId="5891" priority="5846" operator="equal">
      <formula>1</formula>
    </cfRule>
  </conditionalFormatting>
  <conditionalFormatting sqref="BQ16:BV16">
    <cfRule type="cellIs" dxfId="5890" priority="5843" operator="equal">
      <formula>0</formula>
    </cfRule>
    <cfRule type="cellIs" dxfId="5889" priority="5844" operator="equal">
      <formula>1</formula>
    </cfRule>
  </conditionalFormatting>
  <conditionalFormatting sqref="BQ19:BV31">
    <cfRule type="cellIs" dxfId="5888" priority="5841" operator="equal">
      <formula>0</formula>
    </cfRule>
    <cfRule type="cellIs" dxfId="5887" priority="5842" operator="equal">
      <formula>1</formula>
    </cfRule>
  </conditionalFormatting>
  <conditionalFormatting sqref="BQ33:BV35 BQ37:BV40">
    <cfRule type="cellIs" dxfId="5886" priority="5839" operator="equal">
      <formula>0</formula>
    </cfRule>
    <cfRule type="cellIs" dxfId="5885" priority="5840" operator="equal">
      <formula>1</formula>
    </cfRule>
  </conditionalFormatting>
  <conditionalFormatting sqref="BQ44:BV52">
    <cfRule type="cellIs" dxfId="5884" priority="5837" operator="equal">
      <formula>0</formula>
    </cfRule>
    <cfRule type="cellIs" dxfId="5883" priority="5838" operator="equal">
      <formula>1</formula>
    </cfRule>
  </conditionalFormatting>
  <conditionalFormatting sqref="BQ55:BV55">
    <cfRule type="cellIs" dxfId="5882" priority="5835" operator="equal">
      <formula>0</formula>
    </cfRule>
    <cfRule type="cellIs" dxfId="5881" priority="5836" operator="equal">
      <formula>1</formula>
    </cfRule>
  </conditionalFormatting>
  <conditionalFormatting sqref="BQ56:BV56">
    <cfRule type="cellIs" dxfId="5880" priority="5833" operator="equal">
      <formula>0</formula>
    </cfRule>
    <cfRule type="cellIs" dxfId="5879" priority="5834" operator="equal">
      <formula>1</formula>
    </cfRule>
  </conditionalFormatting>
  <conditionalFormatting sqref="BQ58:BV58">
    <cfRule type="cellIs" dxfId="5878" priority="5831" operator="equal">
      <formula>0</formula>
    </cfRule>
    <cfRule type="cellIs" dxfId="5877" priority="5832" operator="equal">
      <formula>1</formula>
    </cfRule>
  </conditionalFormatting>
  <conditionalFormatting sqref="BQ59:BV59">
    <cfRule type="cellIs" dxfId="5876" priority="5829" operator="equal">
      <formula>0</formula>
    </cfRule>
    <cfRule type="cellIs" dxfId="5875" priority="5830" operator="equal">
      <formula>1</formula>
    </cfRule>
  </conditionalFormatting>
  <conditionalFormatting sqref="BQ153:BV157 BQ159:BV161">
    <cfRule type="cellIs" dxfId="5874" priority="5827" operator="equal">
      <formula>0</formula>
    </cfRule>
    <cfRule type="cellIs" dxfId="5873" priority="5828" operator="equal">
      <formula>1</formula>
    </cfRule>
  </conditionalFormatting>
  <conditionalFormatting sqref="BQ163:BV163">
    <cfRule type="cellIs" dxfId="5872" priority="5825" operator="equal">
      <formula>0</formula>
    </cfRule>
    <cfRule type="cellIs" dxfId="5871" priority="5826" operator="equal">
      <formula>1</formula>
    </cfRule>
  </conditionalFormatting>
  <conditionalFormatting sqref="BQ164:BV169">
    <cfRule type="cellIs" dxfId="5870" priority="5823" operator="equal">
      <formula>0</formula>
    </cfRule>
    <cfRule type="cellIs" dxfId="5869" priority="5824" operator="equal">
      <formula>1</formula>
    </cfRule>
  </conditionalFormatting>
  <conditionalFormatting sqref="BQ173:BV175 BQ177:BV178">
    <cfRule type="cellIs" dxfId="5868" priority="5821" operator="equal">
      <formula>0</formula>
    </cfRule>
    <cfRule type="cellIs" dxfId="5867" priority="5822" operator="equal">
      <formula>1</formula>
    </cfRule>
  </conditionalFormatting>
  <conditionalFormatting sqref="BQ181:BV185">
    <cfRule type="cellIs" dxfId="5866" priority="5819" operator="equal">
      <formula>0</formula>
    </cfRule>
    <cfRule type="cellIs" dxfId="5865" priority="5820" operator="equal">
      <formula>1</formula>
    </cfRule>
  </conditionalFormatting>
  <conditionalFormatting sqref="BQ187:BV188">
    <cfRule type="cellIs" dxfId="5864" priority="5817" operator="equal">
      <formula>0</formula>
    </cfRule>
    <cfRule type="cellIs" dxfId="5863" priority="5818" operator="equal">
      <formula>1</formula>
    </cfRule>
  </conditionalFormatting>
  <conditionalFormatting sqref="BQ190:BV193">
    <cfRule type="cellIs" dxfId="5862" priority="5815" operator="equal">
      <formula>0</formula>
    </cfRule>
    <cfRule type="cellIs" dxfId="5861" priority="5816" operator="equal">
      <formula>1</formula>
    </cfRule>
  </conditionalFormatting>
  <conditionalFormatting sqref="BQ195:BV195">
    <cfRule type="cellIs" dxfId="5860" priority="5813" operator="equal">
      <formula>0</formula>
    </cfRule>
    <cfRule type="cellIs" dxfId="5859" priority="5814" operator="equal">
      <formula>1</formula>
    </cfRule>
  </conditionalFormatting>
  <conditionalFormatting sqref="BQ197:BV197">
    <cfRule type="cellIs" dxfId="5858" priority="5811" operator="equal">
      <formula>0</formula>
    </cfRule>
    <cfRule type="cellIs" dxfId="5857" priority="5812" operator="equal">
      <formula>1</formula>
    </cfRule>
  </conditionalFormatting>
  <conditionalFormatting sqref="BQ202:BV205">
    <cfRule type="cellIs" dxfId="5856" priority="5809" operator="equal">
      <formula>0</formula>
    </cfRule>
    <cfRule type="cellIs" dxfId="5855" priority="5810" operator="equal">
      <formula>1</formula>
    </cfRule>
  </conditionalFormatting>
  <conditionalFormatting sqref="BQ207:BV212">
    <cfRule type="cellIs" dxfId="5854" priority="5807" operator="equal">
      <formula>0</formula>
    </cfRule>
    <cfRule type="cellIs" dxfId="5853" priority="5808" operator="equal">
      <formula>1</formula>
    </cfRule>
  </conditionalFormatting>
  <conditionalFormatting sqref="BQ216:BV219 BQ222:BV224 BQ226:BV236">
    <cfRule type="cellIs" dxfId="5852" priority="5805" operator="equal">
      <formula>0</formula>
    </cfRule>
    <cfRule type="cellIs" dxfId="5851" priority="5806" operator="equal">
      <formula>1</formula>
    </cfRule>
  </conditionalFormatting>
  <conditionalFormatting sqref="BQ238:BV238 BQ240:BV252">
    <cfRule type="cellIs" dxfId="5850" priority="5803" operator="equal">
      <formula>0</formula>
    </cfRule>
    <cfRule type="cellIs" dxfId="5849" priority="5804" operator="equal">
      <formula>1</formula>
    </cfRule>
  </conditionalFormatting>
  <conditionalFormatting sqref="BQ255:BV258">
    <cfRule type="cellIs" dxfId="5848" priority="5801" operator="equal">
      <formula>0</formula>
    </cfRule>
    <cfRule type="cellIs" dxfId="5847" priority="5802" operator="equal">
      <formula>1</formula>
    </cfRule>
  </conditionalFormatting>
  <conditionalFormatting sqref="BQ272:BV280">
    <cfRule type="cellIs" dxfId="5846" priority="5799" operator="equal">
      <formula>0</formula>
    </cfRule>
    <cfRule type="cellIs" dxfId="5845" priority="5800" operator="equal">
      <formula>1</formula>
    </cfRule>
  </conditionalFormatting>
  <conditionalFormatting sqref="BQ284:BV301 BQ304:BV308 BQ311:BV317">
    <cfRule type="cellIs" dxfId="5844" priority="5797" operator="equal">
      <formula>0</formula>
    </cfRule>
    <cfRule type="cellIs" dxfId="5843" priority="5798" operator="equal">
      <formula>1</formula>
    </cfRule>
  </conditionalFormatting>
  <conditionalFormatting sqref="BQ320:BV330 BQ333:BV336">
    <cfRule type="cellIs" dxfId="5842" priority="5795" operator="equal">
      <formula>0</formula>
    </cfRule>
    <cfRule type="cellIs" dxfId="5841" priority="5796" operator="equal">
      <formula>1</formula>
    </cfRule>
  </conditionalFormatting>
  <conditionalFormatting sqref="BQ342:BV342">
    <cfRule type="cellIs" dxfId="5840" priority="5793" operator="equal">
      <formula>0</formula>
    </cfRule>
    <cfRule type="cellIs" dxfId="5839" priority="5794" operator="equal">
      <formula>1</formula>
    </cfRule>
  </conditionalFormatting>
  <conditionalFormatting sqref="BQ354:BV354">
    <cfRule type="cellIs" dxfId="5838" priority="5791" operator="equal">
      <formula>0</formula>
    </cfRule>
    <cfRule type="cellIs" dxfId="5837" priority="5792" operator="equal">
      <formula>1</formula>
    </cfRule>
  </conditionalFormatting>
  <conditionalFormatting sqref="BQ359:BV359">
    <cfRule type="cellIs" dxfId="5836" priority="5789" operator="equal">
      <formula>0</formula>
    </cfRule>
    <cfRule type="cellIs" dxfId="5835" priority="5790" operator="equal">
      <formula>1</formula>
    </cfRule>
  </conditionalFormatting>
  <conditionalFormatting sqref="BQ364:BV365">
    <cfRule type="cellIs" dxfId="5834" priority="5787" operator="equal">
      <formula>0</formula>
    </cfRule>
    <cfRule type="cellIs" dxfId="5833" priority="5788" operator="equal">
      <formula>1</formula>
    </cfRule>
  </conditionalFormatting>
  <conditionalFormatting sqref="BQ378:BV378">
    <cfRule type="cellIs" dxfId="5832" priority="5783" operator="equal">
      <formula>0</formula>
    </cfRule>
    <cfRule type="cellIs" dxfId="5831" priority="5784" operator="equal">
      <formula>1</formula>
    </cfRule>
  </conditionalFormatting>
  <conditionalFormatting sqref="BQ408:BV408">
    <cfRule type="cellIs" dxfId="5830" priority="5785" operator="equal">
      <formula>0</formula>
    </cfRule>
    <cfRule type="cellIs" dxfId="5829" priority="5786" operator="equal">
      <formula>1</formula>
    </cfRule>
  </conditionalFormatting>
  <conditionalFormatting sqref="BQ371:BV371">
    <cfRule type="cellIs" dxfId="5828" priority="5781" operator="equal">
      <formula>0</formula>
    </cfRule>
    <cfRule type="cellIs" dxfId="5827" priority="5782" operator="equal">
      <formula>1</formula>
    </cfRule>
  </conditionalFormatting>
  <conditionalFormatting sqref="BQ14:BV15">
    <cfRule type="cellIs" dxfId="5826" priority="5779" operator="equal">
      <formula>0</formula>
    </cfRule>
    <cfRule type="cellIs" dxfId="5825" priority="5780" operator="equal">
      <formula>1</formula>
    </cfRule>
  </conditionalFormatting>
  <conditionalFormatting sqref="BQ17:BV18">
    <cfRule type="cellIs" dxfId="5824" priority="5777" operator="equal">
      <formula>0</formula>
    </cfRule>
    <cfRule type="cellIs" dxfId="5823" priority="5778" operator="equal">
      <formula>1</formula>
    </cfRule>
  </conditionalFormatting>
  <conditionalFormatting sqref="BQ32:BV32">
    <cfRule type="cellIs" dxfId="5822" priority="5775" operator="equal">
      <formula>0</formula>
    </cfRule>
    <cfRule type="cellIs" dxfId="5821" priority="5776" operator="equal">
      <formula>1</formula>
    </cfRule>
  </conditionalFormatting>
  <conditionalFormatting sqref="BQ36:BV36">
    <cfRule type="cellIs" dxfId="5820" priority="5773" operator="equal">
      <formula>0</formula>
    </cfRule>
    <cfRule type="cellIs" dxfId="5819" priority="5774" operator="equal">
      <formula>1</formula>
    </cfRule>
  </conditionalFormatting>
  <conditionalFormatting sqref="BQ41:BV42">
    <cfRule type="cellIs" dxfId="5818" priority="5771" operator="equal">
      <formula>0</formula>
    </cfRule>
    <cfRule type="cellIs" dxfId="5817" priority="5772" operator="equal">
      <formula>1</formula>
    </cfRule>
  </conditionalFormatting>
  <conditionalFormatting sqref="BQ411:BV411">
    <cfRule type="cellIs" dxfId="5816" priority="5615" operator="equal">
      <formula>0</formula>
    </cfRule>
    <cfRule type="cellIs" dxfId="5815" priority="5616" operator="equal">
      <formula>1</formula>
    </cfRule>
  </conditionalFormatting>
  <conditionalFormatting sqref="BQ43:BV43">
    <cfRule type="cellIs" dxfId="5814" priority="5769" operator="equal">
      <formula>0</formula>
    </cfRule>
    <cfRule type="cellIs" dxfId="5813" priority="5770" operator="equal">
      <formula>1</formula>
    </cfRule>
  </conditionalFormatting>
  <conditionalFormatting sqref="BQ53:BV53">
    <cfRule type="cellIs" dxfId="5812" priority="5767" operator="equal">
      <formula>0</formula>
    </cfRule>
    <cfRule type="cellIs" dxfId="5811" priority="5768" operator="equal">
      <formula>1</formula>
    </cfRule>
  </conditionalFormatting>
  <conditionalFormatting sqref="BQ60:BV61">
    <cfRule type="cellIs" dxfId="5810" priority="5765" operator="equal">
      <formula>0</formula>
    </cfRule>
    <cfRule type="cellIs" dxfId="5809" priority="5766" operator="equal">
      <formula>1</formula>
    </cfRule>
  </conditionalFormatting>
  <conditionalFormatting sqref="BQ63:BV63">
    <cfRule type="cellIs" dxfId="5808" priority="5763" operator="equal">
      <formula>0</formula>
    </cfRule>
    <cfRule type="cellIs" dxfId="5807" priority="5764" operator="equal">
      <formula>1</formula>
    </cfRule>
  </conditionalFormatting>
  <conditionalFormatting sqref="BQ67:BV68">
    <cfRule type="cellIs" dxfId="5806" priority="5761" operator="equal">
      <formula>0</formula>
    </cfRule>
    <cfRule type="cellIs" dxfId="5805" priority="5762" operator="equal">
      <formula>1</formula>
    </cfRule>
  </conditionalFormatting>
  <conditionalFormatting sqref="BQ71:BV72">
    <cfRule type="cellIs" dxfId="5804" priority="5759" operator="equal">
      <formula>0</formula>
    </cfRule>
    <cfRule type="cellIs" dxfId="5803" priority="5760" operator="equal">
      <formula>1</formula>
    </cfRule>
  </conditionalFormatting>
  <conditionalFormatting sqref="BQ74:BV74">
    <cfRule type="cellIs" dxfId="5802" priority="5757" operator="equal">
      <formula>0</formula>
    </cfRule>
    <cfRule type="cellIs" dxfId="5801" priority="5758" operator="equal">
      <formula>1</formula>
    </cfRule>
  </conditionalFormatting>
  <conditionalFormatting sqref="BQ76:BV76">
    <cfRule type="cellIs" dxfId="5800" priority="5755" operator="equal">
      <formula>0</formula>
    </cfRule>
    <cfRule type="cellIs" dxfId="5799" priority="5756" operator="equal">
      <formula>1</formula>
    </cfRule>
  </conditionalFormatting>
  <conditionalFormatting sqref="BQ77:BV77">
    <cfRule type="cellIs" dxfId="5798" priority="5753" operator="equal">
      <formula>0</formula>
    </cfRule>
    <cfRule type="cellIs" dxfId="5797" priority="5754" operator="equal">
      <formula>1</formula>
    </cfRule>
  </conditionalFormatting>
  <conditionalFormatting sqref="BQ79:BV79">
    <cfRule type="cellIs" dxfId="5796" priority="5751" operator="equal">
      <formula>0</formula>
    </cfRule>
    <cfRule type="cellIs" dxfId="5795" priority="5752" operator="equal">
      <formula>1</formula>
    </cfRule>
  </conditionalFormatting>
  <conditionalFormatting sqref="BQ81:BV86">
    <cfRule type="cellIs" dxfId="5794" priority="5749" operator="equal">
      <formula>0</formula>
    </cfRule>
    <cfRule type="cellIs" dxfId="5793" priority="5750" operator="equal">
      <formula>1</formula>
    </cfRule>
  </conditionalFormatting>
  <conditionalFormatting sqref="BQ88:BV92">
    <cfRule type="cellIs" dxfId="5792" priority="5747" operator="equal">
      <formula>0</formula>
    </cfRule>
    <cfRule type="cellIs" dxfId="5791" priority="5748" operator="equal">
      <formula>1</formula>
    </cfRule>
  </conditionalFormatting>
  <conditionalFormatting sqref="BQ94:BV95">
    <cfRule type="cellIs" dxfId="5790" priority="5745" operator="equal">
      <formula>0</formula>
    </cfRule>
    <cfRule type="cellIs" dxfId="5789" priority="5746" operator="equal">
      <formula>1</formula>
    </cfRule>
  </conditionalFormatting>
  <conditionalFormatting sqref="BQ98:BV98">
    <cfRule type="cellIs" dxfId="5788" priority="5743" operator="equal">
      <formula>0</formula>
    </cfRule>
    <cfRule type="cellIs" dxfId="5787" priority="5744" operator="equal">
      <formula>1</formula>
    </cfRule>
  </conditionalFormatting>
  <conditionalFormatting sqref="BQ101:BV105">
    <cfRule type="cellIs" dxfId="5786" priority="5741" operator="equal">
      <formula>0</formula>
    </cfRule>
    <cfRule type="cellIs" dxfId="5785" priority="5742" operator="equal">
      <formula>1</formula>
    </cfRule>
  </conditionalFormatting>
  <conditionalFormatting sqref="BQ107:BV107">
    <cfRule type="cellIs" dxfId="5784" priority="5739" operator="equal">
      <formula>0</formula>
    </cfRule>
    <cfRule type="cellIs" dxfId="5783" priority="5740" operator="equal">
      <formula>1</formula>
    </cfRule>
  </conditionalFormatting>
  <conditionalFormatting sqref="BQ110:BV112">
    <cfRule type="cellIs" dxfId="5782" priority="5737" operator="equal">
      <formula>0</formula>
    </cfRule>
    <cfRule type="cellIs" dxfId="5781" priority="5738" operator="equal">
      <formula>1</formula>
    </cfRule>
  </conditionalFormatting>
  <conditionalFormatting sqref="BQ114:BV114">
    <cfRule type="cellIs" dxfId="5780" priority="5735" operator="equal">
      <formula>0</formula>
    </cfRule>
    <cfRule type="cellIs" dxfId="5779" priority="5736" operator="equal">
      <formula>1</formula>
    </cfRule>
  </conditionalFormatting>
  <conditionalFormatting sqref="BQ116:BV121">
    <cfRule type="cellIs" dxfId="5778" priority="5733" operator="equal">
      <formula>0</formula>
    </cfRule>
    <cfRule type="cellIs" dxfId="5777" priority="5734" operator="equal">
      <formula>1</formula>
    </cfRule>
  </conditionalFormatting>
  <conditionalFormatting sqref="BQ125:BV126">
    <cfRule type="cellIs" dxfId="5776" priority="5731" operator="equal">
      <formula>0</formula>
    </cfRule>
    <cfRule type="cellIs" dxfId="5775" priority="5732" operator="equal">
      <formula>1</formula>
    </cfRule>
  </conditionalFormatting>
  <conditionalFormatting sqref="BQ128:BV131">
    <cfRule type="cellIs" dxfId="5774" priority="5729" operator="equal">
      <formula>0</formula>
    </cfRule>
    <cfRule type="cellIs" dxfId="5773" priority="5730" operator="equal">
      <formula>1</formula>
    </cfRule>
  </conditionalFormatting>
  <conditionalFormatting sqref="BQ133:BV134">
    <cfRule type="cellIs" dxfId="5772" priority="5727" operator="equal">
      <formula>0</formula>
    </cfRule>
    <cfRule type="cellIs" dxfId="5771" priority="5728" operator="equal">
      <formula>1</formula>
    </cfRule>
  </conditionalFormatting>
  <conditionalFormatting sqref="BQ137:BV137">
    <cfRule type="cellIs" dxfId="5770" priority="5725" operator="equal">
      <formula>0</formula>
    </cfRule>
    <cfRule type="cellIs" dxfId="5769" priority="5726" operator="equal">
      <formula>1</formula>
    </cfRule>
  </conditionalFormatting>
  <conditionalFormatting sqref="BQ139:BV142">
    <cfRule type="cellIs" dxfId="5768" priority="5723" operator="equal">
      <formula>0</formula>
    </cfRule>
    <cfRule type="cellIs" dxfId="5767" priority="5724" operator="equal">
      <formula>1</formula>
    </cfRule>
  </conditionalFormatting>
  <conditionalFormatting sqref="BQ144:BV145">
    <cfRule type="cellIs" dxfId="5766" priority="5721" operator="equal">
      <formula>0</formula>
    </cfRule>
    <cfRule type="cellIs" dxfId="5765" priority="5722" operator="equal">
      <formula>1</formula>
    </cfRule>
  </conditionalFormatting>
  <conditionalFormatting sqref="BQ148:BV152">
    <cfRule type="cellIs" dxfId="5764" priority="5719" operator="equal">
      <formula>0</formula>
    </cfRule>
    <cfRule type="cellIs" dxfId="5763" priority="5720" operator="equal">
      <formula>1</formula>
    </cfRule>
  </conditionalFormatting>
  <conditionalFormatting sqref="BQ158:BV158">
    <cfRule type="cellIs" dxfId="5762" priority="5717" operator="equal">
      <formula>0</formula>
    </cfRule>
    <cfRule type="cellIs" dxfId="5761" priority="5718" operator="equal">
      <formula>1</formula>
    </cfRule>
  </conditionalFormatting>
  <conditionalFormatting sqref="BQ162:BV162">
    <cfRule type="cellIs" dxfId="5760" priority="5715" operator="equal">
      <formula>0</formula>
    </cfRule>
    <cfRule type="cellIs" dxfId="5759" priority="5716" operator="equal">
      <formula>1</formula>
    </cfRule>
  </conditionalFormatting>
  <conditionalFormatting sqref="BQ170:BV171">
    <cfRule type="cellIs" dxfId="5758" priority="5713" operator="equal">
      <formula>0</formula>
    </cfRule>
    <cfRule type="cellIs" dxfId="5757" priority="5714" operator="equal">
      <formula>1</formula>
    </cfRule>
  </conditionalFormatting>
  <conditionalFormatting sqref="BQ172:BV172">
    <cfRule type="cellIs" dxfId="5756" priority="5711" operator="equal">
      <formula>0</formula>
    </cfRule>
    <cfRule type="cellIs" dxfId="5755" priority="5712" operator="equal">
      <formula>1</formula>
    </cfRule>
  </conditionalFormatting>
  <conditionalFormatting sqref="BQ176:BV176">
    <cfRule type="cellIs" dxfId="5754" priority="5709" operator="equal">
      <formula>0</formula>
    </cfRule>
    <cfRule type="cellIs" dxfId="5753" priority="5710" operator="equal">
      <formula>1</formula>
    </cfRule>
  </conditionalFormatting>
  <conditionalFormatting sqref="BQ179:BV179">
    <cfRule type="cellIs" dxfId="5752" priority="5707" operator="equal">
      <formula>0</formula>
    </cfRule>
    <cfRule type="cellIs" dxfId="5751" priority="5708" operator="equal">
      <formula>1</formula>
    </cfRule>
  </conditionalFormatting>
  <conditionalFormatting sqref="BQ194:BV194">
    <cfRule type="cellIs" dxfId="5750" priority="5705" operator="equal">
      <formula>0</formula>
    </cfRule>
    <cfRule type="cellIs" dxfId="5749" priority="5706" operator="equal">
      <formula>1</formula>
    </cfRule>
  </conditionalFormatting>
  <conditionalFormatting sqref="BQ196:BV196">
    <cfRule type="cellIs" dxfId="5748" priority="5703" operator="equal">
      <formula>0</formula>
    </cfRule>
    <cfRule type="cellIs" dxfId="5747" priority="5704" operator="equal">
      <formula>1</formula>
    </cfRule>
  </conditionalFormatting>
  <conditionalFormatting sqref="BQ198:BV198">
    <cfRule type="cellIs" dxfId="5746" priority="5701" operator="equal">
      <formula>0</formula>
    </cfRule>
    <cfRule type="cellIs" dxfId="5745" priority="5702" operator="equal">
      <formula>1</formula>
    </cfRule>
  </conditionalFormatting>
  <conditionalFormatting sqref="BQ199:BV199">
    <cfRule type="cellIs" dxfId="5744" priority="5699" operator="equal">
      <formula>0</formula>
    </cfRule>
    <cfRule type="cellIs" dxfId="5743" priority="5700" operator="equal">
      <formula>1</formula>
    </cfRule>
  </conditionalFormatting>
  <conditionalFormatting sqref="BQ201:BV201">
    <cfRule type="cellIs" dxfId="5742" priority="5697" operator="equal">
      <formula>0</formula>
    </cfRule>
    <cfRule type="cellIs" dxfId="5741" priority="5698" operator="equal">
      <formula>1</formula>
    </cfRule>
  </conditionalFormatting>
  <conditionalFormatting sqref="BQ206:BV206">
    <cfRule type="cellIs" dxfId="5740" priority="5695" operator="equal">
      <formula>0</formula>
    </cfRule>
    <cfRule type="cellIs" dxfId="5739" priority="5696" operator="equal">
      <formula>1</formula>
    </cfRule>
  </conditionalFormatting>
  <conditionalFormatting sqref="BQ213:BV215">
    <cfRule type="cellIs" dxfId="5738" priority="5693" operator="equal">
      <formula>0</formula>
    </cfRule>
    <cfRule type="cellIs" dxfId="5737" priority="5694" operator="equal">
      <formula>1</formula>
    </cfRule>
  </conditionalFormatting>
  <conditionalFormatting sqref="BQ220:BV220">
    <cfRule type="cellIs" dxfId="5736" priority="5691" operator="equal">
      <formula>0</formula>
    </cfRule>
    <cfRule type="cellIs" dxfId="5735" priority="5692" operator="equal">
      <formula>1</formula>
    </cfRule>
  </conditionalFormatting>
  <conditionalFormatting sqref="BQ221:BV221">
    <cfRule type="cellIs" dxfId="5734" priority="5689" operator="equal">
      <formula>0</formula>
    </cfRule>
    <cfRule type="cellIs" dxfId="5733" priority="5690" operator="equal">
      <formula>1</formula>
    </cfRule>
  </conditionalFormatting>
  <conditionalFormatting sqref="BQ225:BV225">
    <cfRule type="cellIs" dxfId="5732" priority="5687" operator="equal">
      <formula>0</formula>
    </cfRule>
    <cfRule type="cellIs" dxfId="5731" priority="5688" operator="equal">
      <formula>1</formula>
    </cfRule>
  </conditionalFormatting>
  <conditionalFormatting sqref="BQ237:BV237">
    <cfRule type="cellIs" dxfId="5730" priority="5685" operator="equal">
      <formula>0</formula>
    </cfRule>
    <cfRule type="cellIs" dxfId="5729" priority="5686" operator="equal">
      <formula>1</formula>
    </cfRule>
  </conditionalFormatting>
  <conditionalFormatting sqref="BQ239:BV239">
    <cfRule type="cellIs" dxfId="5728" priority="5683" operator="equal">
      <formula>0</formula>
    </cfRule>
    <cfRule type="cellIs" dxfId="5727" priority="5684" operator="equal">
      <formula>1</formula>
    </cfRule>
  </conditionalFormatting>
  <conditionalFormatting sqref="BQ253:BV254">
    <cfRule type="cellIs" dxfId="5726" priority="5681" operator="equal">
      <formula>0</formula>
    </cfRule>
    <cfRule type="cellIs" dxfId="5725" priority="5682" operator="equal">
      <formula>1</formula>
    </cfRule>
  </conditionalFormatting>
  <conditionalFormatting sqref="BQ260:BV262">
    <cfRule type="cellIs" dxfId="5724" priority="5679" operator="equal">
      <formula>0</formula>
    </cfRule>
    <cfRule type="cellIs" dxfId="5723" priority="5680" operator="equal">
      <formula>1</formula>
    </cfRule>
  </conditionalFormatting>
  <conditionalFormatting sqref="BQ264:BV271">
    <cfRule type="cellIs" dxfId="5722" priority="5677" operator="equal">
      <formula>0</formula>
    </cfRule>
    <cfRule type="cellIs" dxfId="5721" priority="5678" operator="equal">
      <formula>1</formula>
    </cfRule>
  </conditionalFormatting>
  <conditionalFormatting sqref="BQ263:BV263">
    <cfRule type="cellIs" dxfId="5720" priority="5675" operator="equal">
      <formula>0</formula>
    </cfRule>
    <cfRule type="cellIs" dxfId="5719" priority="5676" operator="equal">
      <formula>1</formula>
    </cfRule>
  </conditionalFormatting>
  <conditionalFormatting sqref="BQ281:BV281">
    <cfRule type="cellIs" dxfId="5718" priority="5673" operator="equal">
      <formula>0</formula>
    </cfRule>
    <cfRule type="cellIs" dxfId="5717" priority="5674" operator="equal">
      <formula>1</formula>
    </cfRule>
  </conditionalFormatting>
  <conditionalFormatting sqref="BQ283:BV283">
    <cfRule type="cellIs" dxfId="5716" priority="5671" operator="equal">
      <formula>0</formula>
    </cfRule>
    <cfRule type="cellIs" dxfId="5715" priority="5672" operator="equal">
      <formula>1</formula>
    </cfRule>
  </conditionalFormatting>
  <conditionalFormatting sqref="BQ302:BV302">
    <cfRule type="cellIs" dxfId="5714" priority="5669" operator="equal">
      <formula>0</formula>
    </cfRule>
    <cfRule type="cellIs" dxfId="5713" priority="5670" operator="equal">
      <formula>1</formula>
    </cfRule>
  </conditionalFormatting>
  <conditionalFormatting sqref="BQ303:BV303">
    <cfRule type="cellIs" dxfId="5712" priority="5667" operator="equal">
      <formula>0</formula>
    </cfRule>
    <cfRule type="cellIs" dxfId="5711" priority="5668" operator="equal">
      <formula>1</formula>
    </cfRule>
  </conditionalFormatting>
  <conditionalFormatting sqref="BQ309:BV310">
    <cfRule type="cellIs" dxfId="5710" priority="5665" operator="equal">
      <formula>0</formula>
    </cfRule>
    <cfRule type="cellIs" dxfId="5709" priority="5666" operator="equal">
      <formula>1</formula>
    </cfRule>
  </conditionalFormatting>
  <conditionalFormatting sqref="BQ318:BV319">
    <cfRule type="cellIs" dxfId="5708" priority="5663" operator="equal">
      <formula>0</formula>
    </cfRule>
    <cfRule type="cellIs" dxfId="5707" priority="5664" operator="equal">
      <formula>1</formula>
    </cfRule>
  </conditionalFormatting>
  <conditionalFormatting sqref="BQ331:BV331">
    <cfRule type="cellIs" dxfId="5706" priority="5661" operator="equal">
      <formula>0</formula>
    </cfRule>
    <cfRule type="cellIs" dxfId="5705" priority="5662" operator="equal">
      <formula>1</formula>
    </cfRule>
  </conditionalFormatting>
  <conditionalFormatting sqref="BQ332:BV332">
    <cfRule type="cellIs" dxfId="5704" priority="5659" operator="equal">
      <formula>0</formula>
    </cfRule>
    <cfRule type="cellIs" dxfId="5703" priority="5660" operator="equal">
      <formula>1</formula>
    </cfRule>
  </conditionalFormatting>
  <conditionalFormatting sqref="BQ337:BV338">
    <cfRule type="cellIs" dxfId="5702" priority="5657" operator="equal">
      <formula>0</formula>
    </cfRule>
    <cfRule type="cellIs" dxfId="5701" priority="5658" operator="equal">
      <formula>1</formula>
    </cfRule>
  </conditionalFormatting>
  <conditionalFormatting sqref="BQ339:BV339">
    <cfRule type="cellIs" dxfId="5700" priority="5655" operator="equal">
      <formula>0</formula>
    </cfRule>
    <cfRule type="cellIs" dxfId="5699" priority="5656" operator="equal">
      <formula>1</formula>
    </cfRule>
  </conditionalFormatting>
  <conditionalFormatting sqref="BQ340:BV341">
    <cfRule type="cellIs" dxfId="5698" priority="5653" operator="equal">
      <formula>0</formula>
    </cfRule>
    <cfRule type="cellIs" dxfId="5697" priority="5654" operator="equal">
      <formula>1</formula>
    </cfRule>
  </conditionalFormatting>
  <conditionalFormatting sqref="BQ343:BV345">
    <cfRule type="cellIs" dxfId="5696" priority="5651" operator="equal">
      <formula>0</formula>
    </cfRule>
    <cfRule type="cellIs" dxfId="5695" priority="5652" operator="equal">
      <formula>1</formula>
    </cfRule>
  </conditionalFormatting>
  <conditionalFormatting sqref="BQ346:BV347">
    <cfRule type="cellIs" dxfId="5694" priority="5649" operator="equal">
      <formula>0</formula>
    </cfRule>
    <cfRule type="cellIs" dxfId="5693" priority="5650" operator="equal">
      <formula>1</formula>
    </cfRule>
  </conditionalFormatting>
  <conditionalFormatting sqref="BQ351:BV351">
    <cfRule type="cellIs" dxfId="5692" priority="5647" operator="equal">
      <formula>0</formula>
    </cfRule>
    <cfRule type="cellIs" dxfId="5691" priority="5648" operator="equal">
      <formula>1</formula>
    </cfRule>
  </conditionalFormatting>
  <conditionalFormatting sqref="BQ355:BV355">
    <cfRule type="cellIs" dxfId="5690" priority="5645" operator="equal">
      <formula>0</formula>
    </cfRule>
    <cfRule type="cellIs" dxfId="5689" priority="5646" operator="equal">
      <formula>1</formula>
    </cfRule>
  </conditionalFormatting>
  <conditionalFormatting sqref="BQ357:BV357">
    <cfRule type="cellIs" dxfId="5688" priority="5643" operator="equal">
      <formula>0</formula>
    </cfRule>
    <cfRule type="cellIs" dxfId="5687" priority="5644" operator="equal">
      <formula>1</formula>
    </cfRule>
  </conditionalFormatting>
  <conditionalFormatting sqref="BQ360:BV360">
    <cfRule type="cellIs" dxfId="5686" priority="5641" operator="equal">
      <formula>0</formula>
    </cfRule>
    <cfRule type="cellIs" dxfId="5685" priority="5642" operator="equal">
      <formula>1</formula>
    </cfRule>
  </conditionalFormatting>
  <conditionalFormatting sqref="BQ362:BV363">
    <cfRule type="cellIs" dxfId="5684" priority="5639" operator="equal">
      <formula>0</formula>
    </cfRule>
    <cfRule type="cellIs" dxfId="5683" priority="5640" operator="equal">
      <formula>1</formula>
    </cfRule>
  </conditionalFormatting>
  <conditionalFormatting sqref="BQ368:BV368">
    <cfRule type="cellIs" dxfId="5682" priority="5637" operator="equal">
      <formula>0</formula>
    </cfRule>
    <cfRule type="cellIs" dxfId="5681" priority="5638" operator="equal">
      <formula>1</formula>
    </cfRule>
  </conditionalFormatting>
  <conditionalFormatting sqref="BQ369:BV369">
    <cfRule type="cellIs" dxfId="5680" priority="5635" operator="equal">
      <formula>0</formula>
    </cfRule>
    <cfRule type="cellIs" dxfId="5679" priority="5636" operator="equal">
      <formula>1</formula>
    </cfRule>
  </conditionalFormatting>
  <conditionalFormatting sqref="BQ374:BV376">
    <cfRule type="cellIs" dxfId="5678" priority="5633" operator="equal">
      <formula>0</formula>
    </cfRule>
    <cfRule type="cellIs" dxfId="5677" priority="5634" operator="equal">
      <formula>1</formula>
    </cfRule>
  </conditionalFormatting>
  <conditionalFormatting sqref="BQ377:BV377">
    <cfRule type="cellIs" dxfId="5676" priority="5631" operator="equal">
      <formula>0</formula>
    </cfRule>
    <cfRule type="cellIs" dxfId="5675" priority="5632" operator="equal">
      <formula>1</formula>
    </cfRule>
  </conditionalFormatting>
  <conditionalFormatting sqref="BQ379:BV379">
    <cfRule type="cellIs" dxfId="5674" priority="5629" operator="equal">
      <formula>0</formula>
    </cfRule>
    <cfRule type="cellIs" dxfId="5673" priority="5630" operator="equal">
      <formula>1</formula>
    </cfRule>
  </conditionalFormatting>
  <conditionalFormatting sqref="BQ382:BV384">
    <cfRule type="cellIs" dxfId="5672" priority="5627" operator="equal">
      <formula>0</formula>
    </cfRule>
    <cfRule type="cellIs" dxfId="5671" priority="5628" operator="equal">
      <formula>1</formula>
    </cfRule>
  </conditionalFormatting>
  <conditionalFormatting sqref="BQ386:BV391">
    <cfRule type="cellIs" dxfId="5670" priority="5625" operator="equal">
      <formula>0</formula>
    </cfRule>
    <cfRule type="cellIs" dxfId="5669" priority="5626" operator="equal">
      <formula>1</formula>
    </cfRule>
  </conditionalFormatting>
  <conditionalFormatting sqref="BQ399:BV399">
    <cfRule type="cellIs" dxfId="5668" priority="5623" operator="equal">
      <formula>0</formula>
    </cfRule>
    <cfRule type="cellIs" dxfId="5667" priority="5624" operator="equal">
      <formula>1</formula>
    </cfRule>
  </conditionalFormatting>
  <conditionalFormatting sqref="BQ401:BV401">
    <cfRule type="cellIs" dxfId="5666" priority="5621" operator="equal">
      <formula>0</formula>
    </cfRule>
    <cfRule type="cellIs" dxfId="5665" priority="5622" operator="equal">
      <formula>1</formula>
    </cfRule>
  </conditionalFormatting>
  <conditionalFormatting sqref="BQ403:BV403">
    <cfRule type="cellIs" dxfId="5664" priority="5619" operator="equal">
      <formula>0</formula>
    </cfRule>
    <cfRule type="cellIs" dxfId="5663" priority="5620" operator="equal">
      <formula>1</formula>
    </cfRule>
  </conditionalFormatting>
  <conditionalFormatting sqref="BQ409:BV409">
    <cfRule type="cellIs" dxfId="5662" priority="5617" operator="equal">
      <formula>0</formula>
    </cfRule>
    <cfRule type="cellIs" dxfId="5661" priority="5618" operator="equal">
      <formula>1</formula>
    </cfRule>
  </conditionalFormatting>
  <conditionalFormatting sqref="BQ410:BV410">
    <cfRule type="cellIs" dxfId="5660" priority="5613" operator="equal">
      <formula>0</formula>
    </cfRule>
    <cfRule type="cellIs" dxfId="5659" priority="5614" operator="equal">
      <formula>1</formula>
    </cfRule>
  </conditionalFormatting>
  <conditionalFormatting sqref="CH54:CM54 CH57:CM57 CH62:CM62 CH180:CM180 CH186:CM186 CH189:CM189 CH200:CM200 CH259:CM259 CH282:CM282 CH348:CM350 CH356:CM356 CH361:CM361 CH366:CM367 CH380:CM381 CH372:CM373 CH370:CM370 CH64:CM66 CH69:CM70 CH73:CM73 CH75:CM75 CH78:CM78 CH80:CM80 CH87:CM87 CH93:CM93 CH96:CM97 CH99:CM100 CH106:CM106 CH108:CM109 CH113:CM113 CH115:CM115 CH122:CM124 CH127:CM127 CH132:CM132 CH135:CM136 CH138:CM138 CH143:CM143 CH146:CM147 CH352:CM353 CH358:CM358 CH385:CM385 CH392:CM398 CH400:CM400 CH402:CM402 CH404:CM407 CH12:CM13">
    <cfRule type="cellIs" dxfId="5658" priority="5611" operator="equal">
      <formula>0</formula>
    </cfRule>
    <cfRule type="cellIs" dxfId="5657" priority="5612" operator="equal">
      <formula>1</formula>
    </cfRule>
  </conditionalFormatting>
  <conditionalFormatting sqref="CA421">
    <cfRule type="cellIs" dxfId="5656" priority="5609" operator="equal">
      <formula>"OK"</formula>
    </cfRule>
    <cfRule type="cellIs" dxfId="5655" priority="5610" operator="equal">
      <formula>"NO HABILITADO"</formula>
    </cfRule>
  </conditionalFormatting>
  <conditionalFormatting sqref="CO421">
    <cfRule type="cellIs" dxfId="5654" priority="5607" operator="equal">
      <formula>0</formula>
    </cfRule>
    <cfRule type="cellIs" dxfId="5653" priority="5608" operator="equal">
      <formula>1</formula>
    </cfRule>
  </conditionalFormatting>
  <conditionalFormatting sqref="CM421">
    <cfRule type="cellIs" dxfId="5652" priority="5605" operator="equal">
      <formula>0</formula>
    </cfRule>
    <cfRule type="cellIs" dxfId="5651" priority="5606" operator="equal">
      <formula>1</formula>
    </cfRule>
  </conditionalFormatting>
  <conditionalFormatting sqref="CK421">
    <cfRule type="cellIs" dxfId="5650" priority="5603" operator="equal">
      <formula>0</formula>
    </cfRule>
    <cfRule type="cellIs" dxfId="5649" priority="5604" operator="equal">
      <formula>1</formula>
    </cfRule>
  </conditionalFormatting>
  <conditionalFormatting sqref="CI421">
    <cfRule type="cellIs" dxfId="5648" priority="5601" operator="equal">
      <formula>0</formula>
    </cfRule>
    <cfRule type="cellIs" dxfId="5647" priority="5602" operator="equal">
      <formula>1</formula>
    </cfRule>
  </conditionalFormatting>
  <conditionalFormatting sqref="CH16:CM16">
    <cfRule type="cellIs" dxfId="5646" priority="5599" operator="equal">
      <formula>0</formula>
    </cfRule>
    <cfRule type="cellIs" dxfId="5645" priority="5600" operator="equal">
      <formula>1</formula>
    </cfRule>
  </conditionalFormatting>
  <conditionalFormatting sqref="CH19:CM31">
    <cfRule type="cellIs" dxfId="5644" priority="5597" operator="equal">
      <formula>0</formula>
    </cfRule>
    <cfRule type="cellIs" dxfId="5643" priority="5598" operator="equal">
      <formula>1</formula>
    </cfRule>
  </conditionalFormatting>
  <conditionalFormatting sqref="CH33:CM35 CH37:CM40">
    <cfRule type="cellIs" dxfId="5642" priority="5595" operator="equal">
      <formula>0</formula>
    </cfRule>
    <cfRule type="cellIs" dxfId="5641" priority="5596" operator="equal">
      <formula>1</formula>
    </cfRule>
  </conditionalFormatting>
  <conditionalFormatting sqref="CH44:CM52">
    <cfRule type="cellIs" dxfId="5640" priority="5593" operator="equal">
      <formula>0</formula>
    </cfRule>
    <cfRule type="cellIs" dxfId="5639" priority="5594" operator="equal">
      <formula>1</formula>
    </cfRule>
  </conditionalFormatting>
  <conditionalFormatting sqref="CH55:CM55">
    <cfRule type="cellIs" dxfId="5638" priority="5591" operator="equal">
      <formula>0</formula>
    </cfRule>
    <cfRule type="cellIs" dxfId="5637" priority="5592" operator="equal">
      <formula>1</formula>
    </cfRule>
  </conditionalFormatting>
  <conditionalFormatting sqref="CH56:CM56">
    <cfRule type="cellIs" dxfId="5636" priority="5589" operator="equal">
      <formula>0</formula>
    </cfRule>
    <cfRule type="cellIs" dxfId="5635" priority="5590" operator="equal">
      <formula>1</formula>
    </cfRule>
  </conditionalFormatting>
  <conditionalFormatting sqref="CH58:CM58">
    <cfRule type="cellIs" dxfId="5634" priority="5587" operator="equal">
      <formula>0</formula>
    </cfRule>
    <cfRule type="cellIs" dxfId="5633" priority="5588" operator="equal">
      <formula>1</formula>
    </cfRule>
  </conditionalFormatting>
  <conditionalFormatting sqref="CH59:CM59">
    <cfRule type="cellIs" dxfId="5632" priority="5585" operator="equal">
      <formula>0</formula>
    </cfRule>
    <cfRule type="cellIs" dxfId="5631" priority="5586" operator="equal">
      <formula>1</formula>
    </cfRule>
  </conditionalFormatting>
  <conditionalFormatting sqref="CH153:CM157 CH159:CM161">
    <cfRule type="cellIs" dxfId="5630" priority="5583" operator="equal">
      <formula>0</formula>
    </cfRule>
    <cfRule type="cellIs" dxfId="5629" priority="5584" operator="equal">
      <formula>1</formula>
    </cfRule>
  </conditionalFormatting>
  <conditionalFormatting sqref="CH163:CM163">
    <cfRule type="cellIs" dxfId="5628" priority="5581" operator="equal">
      <formula>0</formula>
    </cfRule>
    <cfRule type="cellIs" dxfId="5627" priority="5582" operator="equal">
      <formula>1</formula>
    </cfRule>
  </conditionalFormatting>
  <conditionalFormatting sqref="CH164:CM169">
    <cfRule type="cellIs" dxfId="5626" priority="5579" operator="equal">
      <formula>0</formula>
    </cfRule>
    <cfRule type="cellIs" dxfId="5625" priority="5580" operator="equal">
      <formula>1</formula>
    </cfRule>
  </conditionalFormatting>
  <conditionalFormatting sqref="CH173:CM175 CH177:CM178">
    <cfRule type="cellIs" dxfId="5624" priority="5577" operator="equal">
      <formula>0</formula>
    </cfRule>
    <cfRule type="cellIs" dxfId="5623" priority="5578" operator="equal">
      <formula>1</formula>
    </cfRule>
  </conditionalFormatting>
  <conditionalFormatting sqref="CH181:CM185">
    <cfRule type="cellIs" dxfId="5622" priority="5575" operator="equal">
      <formula>0</formula>
    </cfRule>
    <cfRule type="cellIs" dxfId="5621" priority="5576" operator="equal">
      <formula>1</formula>
    </cfRule>
  </conditionalFormatting>
  <conditionalFormatting sqref="CH187:CM188">
    <cfRule type="cellIs" dxfId="5620" priority="5573" operator="equal">
      <formula>0</formula>
    </cfRule>
    <cfRule type="cellIs" dxfId="5619" priority="5574" operator="equal">
      <formula>1</formula>
    </cfRule>
  </conditionalFormatting>
  <conditionalFormatting sqref="CH190:CM193">
    <cfRule type="cellIs" dxfId="5618" priority="5571" operator="equal">
      <formula>0</formula>
    </cfRule>
    <cfRule type="cellIs" dxfId="5617" priority="5572" operator="equal">
      <formula>1</formula>
    </cfRule>
  </conditionalFormatting>
  <conditionalFormatting sqref="CH195:CM195">
    <cfRule type="cellIs" dxfId="5616" priority="5569" operator="equal">
      <formula>0</formula>
    </cfRule>
    <cfRule type="cellIs" dxfId="5615" priority="5570" operator="equal">
      <formula>1</formula>
    </cfRule>
  </conditionalFormatting>
  <conditionalFormatting sqref="CH197:CM197">
    <cfRule type="cellIs" dxfId="5614" priority="5567" operator="equal">
      <formula>0</formula>
    </cfRule>
    <cfRule type="cellIs" dxfId="5613" priority="5568" operator="equal">
      <formula>1</formula>
    </cfRule>
  </conditionalFormatting>
  <conditionalFormatting sqref="CH202:CM205">
    <cfRule type="cellIs" dxfId="5612" priority="5565" operator="equal">
      <formula>0</formula>
    </cfRule>
    <cfRule type="cellIs" dxfId="5611" priority="5566" operator="equal">
      <formula>1</formula>
    </cfRule>
  </conditionalFormatting>
  <conditionalFormatting sqref="CH207:CM212">
    <cfRule type="cellIs" dxfId="5610" priority="5563" operator="equal">
      <formula>0</formula>
    </cfRule>
    <cfRule type="cellIs" dxfId="5609" priority="5564" operator="equal">
      <formula>1</formula>
    </cfRule>
  </conditionalFormatting>
  <conditionalFormatting sqref="CH216:CM219 CH222:CM224 CH226:CM236">
    <cfRule type="cellIs" dxfId="5608" priority="5561" operator="equal">
      <formula>0</formula>
    </cfRule>
    <cfRule type="cellIs" dxfId="5607" priority="5562" operator="equal">
      <formula>1</formula>
    </cfRule>
  </conditionalFormatting>
  <conditionalFormatting sqref="CH238:CM238 CH240:CM252">
    <cfRule type="cellIs" dxfId="5606" priority="5559" operator="equal">
      <formula>0</formula>
    </cfRule>
    <cfRule type="cellIs" dxfId="5605" priority="5560" operator="equal">
      <formula>1</formula>
    </cfRule>
  </conditionalFormatting>
  <conditionalFormatting sqref="CH255:CM258">
    <cfRule type="cellIs" dxfId="5604" priority="5557" operator="equal">
      <formula>0</formula>
    </cfRule>
    <cfRule type="cellIs" dxfId="5603" priority="5558" operator="equal">
      <formula>1</formula>
    </cfRule>
  </conditionalFormatting>
  <conditionalFormatting sqref="CH272:CM280">
    <cfRule type="cellIs" dxfId="5602" priority="5555" operator="equal">
      <formula>0</formula>
    </cfRule>
    <cfRule type="cellIs" dxfId="5601" priority="5556" operator="equal">
      <formula>1</formula>
    </cfRule>
  </conditionalFormatting>
  <conditionalFormatting sqref="CH284:CM301 CH304:CM308 CH311:CM317">
    <cfRule type="cellIs" dxfId="5600" priority="5553" operator="equal">
      <formula>0</formula>
    </cfRule>
    <cfRule type="cellIs" dxfId="5599" priority="5554" operator="equal">
      <formula>1</formula>
    </cfRule>
  </conditionalFormatting>
  <conditionalFormatting sqref="CH320:CM330 CH333:CM336">
    <cfRule type="cellIs" dxfId="5598" priority="5551" operator="equal">
      <formula>0</formula>
    </cfRule>
    <cfRule type="cellIs" dxfId="5597" priority="5552" operator="equal">
      <formula>1</formula>
    </cfRule>
  </conditionalFormatting>
  <conditionalFormatting sqref="CH342:CM342">
    <cfRule type="cellIs" dxfId="5596" priority="5549" operator="equal">
      <formula>0</formula>
    </cfRule>
    <cfRule type="cellIs" dxfId="5595" priority="5550" operator="equal">
      <formula>1</formula>
    </cfRule>
  </conditionalFormatting>
  <conditionalFormatting sqref="CH354:CM354">
    <cfRule type="cellIs" dxfId="5594" priority="5547" operator="equal">
      <formula>0</formula>
    </cfRule>
    <cfRule type="cellIs" dxfId="5593" priority="5548" operator="equal">
      <formula>1</formula>
    </cfRule>
  </conditionalFormatting>
  <conditionalFormatting sqref="CH359:CM359">
    <cfRule type="cellIs" dxfId="5592" priority="5545" operator="equal">
      <formula>0</formula>
    </cfRule>
    <cfRule type="cellIs" dxfId="5591" priority="5546" operator="equal">
      <formula>1</formula>
    </cfRule>
  </conditionalFormatting>
  <conditionalFormatting sqref="CH364:CM365">
    <cfRule type="cellIs" dxfId="5590" priority="5543" operator="equal">
      <formula>0</formula>
    </cfRule>
    <cfRule type="cellIs" dxfId="5589" priority="5544" operator="equal">
      <formula>1</formula>
    </cfRule>
  </conditionalFormatting>
  <conditionalFormatting sqref="CH378:CM378">
    <cfRule type="cellIs" dxfId="5588" priority="5539" operator="equal">
      <formula>0</formula>
    </cfRule>
    <cfRule type="cellIs" dxfId="5587" priority="5540" operator="equal">
      <formula>1</formula>
    </cfRule>
  </conditionalFormatting>
  <conditionalFormatting sqref="CH408:CM408">
    <cfRule type="cellIs" dxfId="5586" priority="5541" operator="equal">
      <formula>0</formula>
    </cfRule>
    <cfRule type="cellIs" dxfId="5585" priority="5542" operator="equal">
      <formula>1</formula>
    </cfRule>
  </conditionalFormatting>
  <conditionalFormatting sqref="CH371:CM371">
    <cfRule type="cellIs" dxfId="5584" priority="5537" operator="equal">
      <formula>0</formula>
    </cfRule>
    <cfRule type="cellIs" dxfId="5583" priority="5538" operator="equal">
      <formula>1</formula>
    </cfRule>
  </conditionalFormatting>
  <conditionalFormatting sqref="CH14:CM15">
    <cfRule type="cellIs" dxfId="5582" priority="5535" operator="equal">
      <formula>0</formula>
    </cfRule>
    <cfRule type="cellIs" dxfId="5581" priority="5536" operator="equal">
      <formula>1</formula>
    </cfRule>
  </conditionalFormatting>
  <conditionalFormatting sqref="CH17:CM18">
    <cfRule type="cellIs" dxfId="5580" priority="5533" operator="equal">
      <formula>0</formula>
    </cfRule>
    <cfRule type="cellIs" dxfId="5579" priority="5534" operator="equal">
      <formula>1</formula>
    </cfRule>
  </conditionalFormatting>
  <conditionalFormatting sqref="CH32:CM32">
    <cfRule type="cellIs" dxfId="5578" priority="5531" operator="equal">
      <formula>0</formula>
    </cfRule>
    <cfRule type="cellIs" dxfId="5577" priority="5532" operator="equal">
      <formula>1</formula>
    </cfRule>
  </conditionalFormatting>
  <conditionalFormatting sqref="CH36:CM36">
    <cfRule type="cellIs" dxfId="5576" priority="5529" operator="equal">
      <formula>0</formula>
    </cfRule>
    <cfRule type="cellIs" dxfId="5575" priority="5530" operator="equal">
      <formula>1</formula>
    </cfRule>
  </conditionalFormatting>
  <conditionalFormatting sqref="CH41:CM42">
    <cfRule type="cellIs" dxfId="5574" priority="5527" operator="equal">
      <formula>0</formula>
    </cfRule>
    <cfRule type="cellIs" dxfId="5573" priority="5528" operator="equal">
      <formula>1</formula>
    </cfRule>
  </conditionalFormatting>
  <conditionalFormatting sqref="CH411:CM411">
    <cfRule type="cellIs" dxfId="5572" priority="5371" operator="equal">
      <formula>0</formula>
    </cfRule>
    <cfRule type="cellIs" dxfId="5571" priority="5372" operator="equal">
      <formula>1</formula>
    </cfRule>
  </conditionalFormatting>
  <conditionalFormatting sqref="CH43:CM43">
    <cfRule type="cellIs" dxfId="5570" priority="5525" operator="equal">
      <formula>0</formula>
    </cfRule>
    <cfRule type="cellIs" dxfId="5569" priority="5526" operator="equal">
      <formula>1</formula>
    </cfRule>
  </conditionalFormatting>
  <conditionalFormatting sqref="CH53:CM53">
    <cfRule type="cellIs" dxfId="5568" priority="5523" operator="equal">
      <formula>0</formula>
    </cfRule>
    <cfRule type="cellIs" dxfId="5567" priority="5524" operator="equal">
      <formula>1</formula>
    </cfRule>
  </conditionalFormatting>
  <conditionalFormatting sqref="CH60:CM61">
    <cfRule type="cellIs" dxfId="5566" priority="5521" operator="equal">
      <formula>0</formula>
    </cfRule>
    <cfRule type="cellIs" dxfId="5565" priority="5522" operator="equal">
      <formula>1</formula>
    </cfRule>
  </conditionalFormatting>
  <conditionalFormatting sqref="CH63:CM63">
    <cfRule type="cellIs" dxfId="5564" priority="5519" operator="equal">
      <formula>0</formula>
    </cfRule>
    <cfRule type="cellIs" dxfId="5563" priority="5520" operator="equal">
      <formula>1</formula>
    </cfRule>
  </conditionalFormatting>
  <conditionalFormatting sqref="CH67:CM68">
    <cfRule type="cellIs" dxfId="5562" priority="5517" operator="equal">
      <formula>0</formula>
    </cfRule>
    <cfRule type="cellIs" dxfId="5561" priority="5518" operator="equal">
      <formula>1</formula>
    </cfRule>
  </conditionalFormatting>
  <conditionalFormatting sqref="CH71:CM72">
    <cfRule type="cellIs" dxfId="5560" priority="5515" operator="equal">
      <formula>0</formula>
    </cfRule>
    <cfRule type="cellIs" dxfId="5559" priority="5516" operator="equal">
      <formula>1</formula>
    </cfRule>
  </conditionalFormatting>
  <conditionalFormatting sqref="CH74:CM74">
    <cfRule type="cellIs" dxfId="5558" priority="5513" operator="equal">
      <formula>0</formula>
    </cfRule>
    <cfRule type="cellIs" dxfId="5557" priority="5514" operator="equal">
      <formula>1</formula>
    </cfRule>
  </conditionalFormatting>
  <conditionalFormatting sqref="CH76:CM76">
    <cfRule type="cellIs" dxfId="5556" priority="5511" operator="equal">
      <formula>0</formula>
    </cfRule>
    <cfRule type="cellIs" dxfId="5555" priority="5512" operator="equal">
      <formula>1</formula>
    </cfRule>
  </conditionalFormatting>
  <conditionalFormatting sqref="CH77:CM77">
    <cfRule type="cellIs" dxfId="5554" priority="5509" operator="equal">
      <formula>0</formula>
    </cfRule>
    <cfRule type="cellIs" dxfId="5553" priority="5510" operator="equal">
      <formula>1</formula>
    </cfRule>
  </conditionalFormatting>
  <conditionalFormatting sqref="CH79:CM79">
    <cfRule type="cellIs" dxfId="5552" priority="5507" operator="equal">
      <formula>0</formula>
    </cfRule>
    <cfRule type="cellIs" dxfId="5551" priority="5508" operator="equal">
      <formula>1</formula>
    </cfRule>
  </conditionalFormatting>
  <conditionalFormatting sqref="CH81:CM86">
    <cfRule type="cellIs" dxfId="5550" priority="5505" operator="equal">
      <formula>0</formula>
    </cfRule>
    <cfRule type="cellIs" dxfId="5549" priority="5506" operator="equal">
      <formula>1</formula>
    </cfRule>
  </conditionalFormatting>
  <conditionalFormatting sqref="CH88:CM92">
    <cfRule type="cellIs" dxfId="5548" priority="5503" operator="equal">
      <formula>0</formula>
    </cfRule>
    <cfRule type="cellIs" dxfId="5547" priority="5504" operator="equal">
      <formula>1</formula>
    </cfRule>
  </conditionalFormatting>
  <conditionalFormatting sqref="CH94:CM95">
    <cfRule type="cellIs" dxfId="5546" priority="5501" operator="equal">
      <formula>0</formula>
    </cfRule>
    <cfRule type="cellIs" dxfId="5545" priority="5502" operator="equal">
      <formula>1</formula>
    </cfRule>
  </conditionalFormatting>
  <conditionalFormatting sqref="CH98:CM98">
    <cfRule type="cellIs" dxfId="5544" priority="5499" operator="equal">
      <formula>0</formula>
    </cfRule>
    <cfRule type="cellIs" dxfId="5543" priority="5500" operator="equal">
      <formula>1</formula>
    </cfRule>
  </conditionalFormatting>
  <conditionalFormatting sqref="CH101:CM105">
    <cfRule type="cellIs" dxfId="5542" priority="5497" operator="equal">
      <formula>0</formula>
    </cfRule>
    <cfRule type="cellIs" dxfId="5541" priority="5498" operator="equal">
      <formula>1</formula>
    </cfRule>
  </conditionalFormatting>
  <conditionalFormatting sqref="CH107:CM107">
    <cfRule type="cellIs" dxfId="5540" priority="5495" operator="equal">
      <formula>0</formula>
    </cfRule>
    <cfRule type="cellIs" dxfId="5539" priority="5496" operator="equal">
      <formula>1</formula>
    </cfRule>
  </conditionalFormatting>
  <conditionalFormatting sqref="CH110:CM112">
    <cfRule type="cellIs" dxfId="5538" priority="5493" operator="equal">
      <formula>0</formula>
    </cfRule>
    <cfRule type="cellIs" dxfId="5537" priority="5494" operator="equal">
      <formula>1</formula>
    </cfRule>
  </conditionalFormatting>
  <conditionalFormatting sqref="CH114:CM114">
    <cfRule type="cellIs" dxfId="5536" priority="5491" operator="equal">
      <formula>0</formula>
    </cfRule>
    <cfRule type="cellIs" dxfId="5535" priority="5492" operator="equal">
      <formula>1</formula>
    </cfRule>
  </conditionalFormatting>
  <conditionalFormatting sqref="CH116:CM121">
    <cfRule type="cellIs" dxfId="5534" priority="5489" operator="equal">
      <formula>0</formula>
    </cfRule>
    <cfRule type="cellIs" dxfId="5533" priority="5490" operator="equal">
      <formula>1</formula>
    </cfRule>
  </conditionalFormatting>
  <conditionalFormatting sqref="CH125:CM126">
    <cfRule type="cellIs" dxfId="5532" priority="5487" operator="equal">
      <formula>0</formula>
    </cfRule>
    <cfRule type="cellIs" dxfId="5531" priority="5488" operator="equal">
      <formula>1</formula>
    </cfRule>
  </conditionalFormatting>
  <conditionalFormatting sqref="CH128:CM131">
    <cfRule type="cellIs" dxfId="5530" priority="5485" operator="equal">
      <formula>0</formula>
    </cfRule>
    <cfRule type="cellIs" dxfId="5529" priority="5486" operator="equal">
      <formula>1</formula>
    </cfRule>
  </conditionalFormatting>
  <conditionalFormatting sqref="CH133:CM134">
    <cfRule type="cellIs" dxfId="5528" priority="5483" operator="equal">
      <formula>0</formula>
    </cfRule>
    <cfRule type="cellIs" dxfId="5527" priority="5484" operator="equal">
      <formula>1</formula>
    </cfRule>
  </conditionalFormatting>
  <conditionalFormatting sqref="CH137:CM137">
    <cfRule type="cellIs" dxfId="5526" priority="5481" operator="equal">
      <formula>0</formula>
    </cfRule>
    <cfRule type="cellIs" dxfId="5525" priority="5482" operator="equal">
      <formula>1</formula>
    </cfRule>
  </conditionalFormatting>
  <conditionalFormatting sqref="CH139:CM142">
    <cfRule type="cellIs" dxfId="5524" priority="5479" operator="equal">
      <formula>0</formula>
    </cfRule>
    <cfRule type="cellIs" dxfId="5523" priority="5480" operator="equal">
      <formula>1</formula>
    </cfRule>
  </conditionalFormatting>
  <conditionalFormatting sqref="CH144:CM145">
    <cfRule type="cellIs" dxfId="5522" priority="5477" operator="equal">
      <formula>0</formula>
    </cfRule>
    <cfRule type="cellIs" dxfId="5521" priority="5478" operator="equal">
      <formula>1</formula>
    </cfRule>
  </conditionalFormatting>
  <conditionalFormatting sqref="CH148:CM152">
    <cfRule type="cellIs" dxfId="5520" priority="5475" operator="equal">
      <formula>0</formula>
    </cfRule>
    <cfRule type="cellIs" dxfId="5519" priority="5476" operator="equal">
      <formula>1</formula>
    </cfRule>
  </conditionalFormatting>
  <conditionalFormatting sqref="CH158:CM158">
    <cfRule type="cellIs" dxfId="5518" priority="5473" operator="equal">
      <formula>0</formula>
    </cfRule>
    <cfRule type="cellIs" dxfId="5517" priority="5474" operator="equal">
      <formula>1</formula>
    </cfRule>
  </conditionalFormatting>
  <conditionalFormatting sqref="CH162:CM162">
    <cfRule type="cellIs" dxfId="5516" priority="5471" operator="equal">
      <formula>0</formula>
    </cfRule>
    <cfRule type="cellIs" dxfId="5515" priority="5472" operator="equal">
      <formula>1</formula>
    </cfRule>
  </conditionalFormatting>
  <conditionalFormatting sqref="CH170:CM171">
    <cfRule type="cellIs" dxfId="5514" priority="5469" operator="equal">
      <formula>0</formula>
    </cfRule>
    <cfRule type="cellIs" dxfId="5513" priority="5470" operator="equal">
      <formula>1</formula>
    </cfRule>
  </conditionalFormatting>
  <conditionalFormatting sqref="CH172:CM172">
    <cfRule type="cellIs" dxfId="5512" priority="5467" operator="equal">
      <formula>0</formula>
    </cfRule>
    <cfRule type="cellIs" dxfId="5511" priority="5468" operator="equal">
      <formula>1</formula>
    </cfRule>
  </conditionalFormatting>
  <conditionalFormatting sqref="CH176:CM176">
    <cfRule type="cellIs" dxfId="5510" priority="5465" operator="equal">
      <formula>0</formula>
    </cfRule>
    <cfRule type="cellIs" dxfId="5509" priority="5466" operator="equal">
      <formula>1</formula>
    </cfRule>
  </conditionalFormatting>
  <conditionalFormatting sqref="CH179:CM179">
    <cfRule type="cellIs" dxfId="5508" priority="5463" operator="equal">
      <formula>0</formula>
    </cfRule>
    <cfRule type="cellIs" dxfId="5507" priority="5464" operator="equal">
      <formula>1</formula>
    </cfRule>
  </conditionalFormatting>
  <conditionalFormatting sqref="CH194:CM194">
    <cfRule type="cellIs" dxfId="5506" priority="5461" operator="equal">
      <formula>0</formula>
    </cfRule>
    <cfRule type="cellIs" dxfId="5505" priority="5462" operator="equal">
      <formula>1</formula>
    </cfRule>
  </conditionalFormatting>
  <conditionalFormatting sqref="CH196:CM196">
    <cfRule type="cellIs" dxfId="5504" priority="5459" operator="equal">
      <formula>0</formula>
    </cfRule>
    <cfRule type="cellIs" dxfId="5503" priority="5460" operator="equal">
      <formula>1</formula>
    </cfRule>
  </conditionalFormatting>
  <conditionalFormatting sqref="CH198:CM198">
    <cfRule type="cellIs" dxfId="5502" priority="5457" operator="equal">
      <formula>0</formula>
    </cfRule>
    <cfRule type="cellIs" dxfId="5501" priority="5458" operator="equal">
      <formula>1</formula>
    </cfRule>
  </conditionalFormatting>
  <conditionalFormatting sqref="CH199:CM199">
    <cfRule type="cellIs" dxfId="5500" priority="5455" operator="equal">
      <formula>0</formula>
    </cfRule>
    <cfRule type="cellIs" dxfId="5499" priority="5456" operator="equal">
      <formula>1</formula>
    </cfRule>
  </conditionalFormatting>
  <conditionalFormatting sqref="CH201:CM201">
    <cfRule type="cellIs" dxfId="5498" priority="5453" operator="equal">
      <formula>0</formula>
    </cfRule>
    <cfRule type="cellIs" dxfId="5497" priority="5454" operator="equal">
      <formula>1</formula>
    </cfRule>
  </conditionalFormatting>
  <conditionalFormatting sqref="CH206:CM206">
    <cfRule type="cellIs" dxfId="5496" priority="5451" operator="equal">
      <formula>0</formula>
    </cfRule>
    <cfRule type="cellIs" dxfId="5495" priority="5452" operator="equal">
      <formula>1</formula>
    </cfRule>
  </conditionalFormatting>
  <conditionalFormatting sqref="CH213:CM215">
    <cfRule type="cellIs" dxfId="5494" priority="5449" operator="equal">
      <formula>0</formula>
    </cfRule>
    <cfRule type="cellIs" dxfId="5493" priority="5450" operator="equal">
      <formula>1</formula>
    </cfRule>
  </conditionalFormatting>
  <conditionalFormatting sqref="CH220:CM220">
    <cfRule type="cellIs" dxfId="5492" priority="5447" operator="equal">
      <formula>0</formula>
    </cfRule>
    <cfRule type="cellIs" dxfId="5491" priority="5448" operator="equal">
      <formula>1</formula>
    </cfRule>
  </conditionalFormatting>
  <conditionalFormatting sqref="CH221:CM221">
    <cfRule type="cellIs" dxfId="5490" priority="5445" operator="equal">
      <formula>0</formula>
    </cfRule>
    <cfRule type="cellIs" dxfId="5489" priority="5446" operator="equal">
      <formula>1</formula>
    </cfRule>
  </conditionalFormatting>
  <conditionalFormatting sqref="CH225:CM225">
    <cfRule type="cellIs" dxfId="5488" priority="5443" operator="equal">
      <formula>0</formula>
    </cfRule>
    <cfRule type="cellIs" dxfId="5487" priority="5444" operator="equal">
      <formula>1</formula>
    </cfRule>
  </conditionalFormatting>
  <conditionalFormatting sqref="CH237:CM237">
    <cfRule type="cellIs" dxfId="5486" priority="5441" operator="equal">
      <formula>0</formula>
    </cfRule>
    <cfRule type="cellIs" dxfId="5485" priority="5442" operator="equal">
      <formula>1</formula>
    </cfRule>
  </conditionalFormatting>
  <conditionalFormatting sqref="CH239:CM239">
    <cfRule type="cellIs" dxfId="5484" priority="5439" operator="equal">
      <formula>0</formula>
    </cfRule>
    <cfRule type="cellIs" dxfId="5483" priority="5440" operator="equal">
      <formula>1</formula>
    </cfRule>
  </conditionalFormatting>
  <conditionalFormatting sqref="CH253:CM254">
    <cfRule type="cellIs" dxfId="5482" priority="5437" operator="equal">
      <formula>0</formula>
    </cfRule>
    <cfRule type="cellIs" dxfId="5481" priority="5438" operator="equal">
      <formula>1</formula>
    </cfRule>
  </conditionalFormatting>
  <conditionalFormatting sqref="CH260:CM262">
    <cfRule type="cellIs" dxfId="5480" priority="5435" operator="equal">
      <formula>0</formula>
    </cfRule>
    <cfRule type="cellIs" dxfId="5479" priority="5436" operator="equal">
      <formula>1</formula>
    </cfRule>
  </conditionalFormatting>
  <conditionalFormatting sqref="CH264:CM271">
    <cfRule type="cellIs" dxfId="5478" priority="5433" operator="equal">
      <formula>0</formula>
    </cfRule>
    <cfRule type="cellIs" dxfId="5477" priority="5434" operator="equal">
      <formula>1</formula>
    </cfRule>
  </conditionalFormatting>
  <conditionalFormatting sqref="CH263:CM263">
    <cfRule type="cellIs" dxfId="5476" priority="5431" operator="equal">
      <formula>0</formula>
    </cfRule>
    <cfRule type="cellIs" dxfId="5475" priority="5432" operator="equal">
      <formula>1</formula>
    </cfRule>
  </conditionalFormatting>
  <conditionalFormatting sqref="CH281:CM281">
    <cfRule type="cellIs" dxfId="5474" priority="5429" operator="equal">
      <formula>0</formula>
    </cfRule>
    <cfRule type="cellIs" dxfId="5473" priority="5430" operator="equal">
      <formula>1</formula>
    </cfRule>
  </conditionalFormatting>
  <conditionalFormatting sqref="CH283:CM283">
    <cfRule type="cellIs" dxfId="5472" priority="5427" operator="equal">
      <formula>0</formula>
    </cfRule>
    <cfRule type="cellIs" dxfId="5471" priority="5428" operator="equal">
      <formula>1</formula>
    </cfRule>
  </conditionalFormatting>
  <conditionalFormatting sqref="CH302:CM302">
    <cfRule type="cellIs" dxfId="5470" priority="5425" operator="equal">
      <formula>0</formula>
    </cfRule>
    <cfRule type="cellIs" dxfId="5469" priority="5426" operator="equal">
      <formula>1</formula>
    </cfRule>
  </conditionalFormatting>
  <conditionalFormatting sqref="CH303:CM303">
    <cfRule type="cellIs" dxfId="5468" priority="5423" operator="equal">
      <formula>0</formula>
    </cfRule>
    <cfRule type="cellIs" dxfId="5467" priority="5424" operator="equal">
      <formula>1</formula>
    </cfRule>
  </conditionalFormatting>
  <conditionalFormatting sqref="CH309:CM310">
    <cfRule type="cellIs" dxfId="5466" priority="5421" operator="equal">
      <formula>0</formula>
    </cfRule>
    <cfRule type="cellIs" dxfId="5465" priority="5422" operator="equal">
      <formula>1</formula>
    </cfRule>
  </conditionalFormatting>
  <conditionalFormatting sqref="CH318:CM319">
    <cfRule type="cellIs" dxfId="5464" priority="5419" operator="equal">
      <formula>0</formula>
    </cfRule>
    <cfRule type="cellIs" dxfId="5463" priority="5420" operator="equal">
      <formula>1</formula>
    </cfRule>
  </conditionalFormatting>
  <conditionalFormatting sqref="CH331:CM331">
    <cfRule type="cellIs" dxfId="5462" priority="5417" operator="equal">
      <formula>0</formula>
    </cfRule>
    <cfRule type="cellIs" dxfId="5461" priority="5418" operator="equal">
      <formula>1</formula>
    </cfRule>
  </conditionalFormatting>
  <conditionalFormatting sqref="CH332:CM332">
    <cfRule type="cellIs" dxfId="5460" priority="5415" operator="equal">
      <formula>0</formula>
    </cfRule>
    <cfRule type="cellIs" dxfId="5459" priority="5416" operator="equal">
      <formula>1</formula>
    </cfRule>
  </conditionalFormatting>
  <conditionalFormatting sqref="CH337:CM338">
    <cfRule type="cellIs" dxfId="5458" priority="5413" operator="equal">
      <formula>0</formula>
    </cfRule>
    <cfRule type="cellIs" dxfId="5457" priority="5414" operator="equal">
      <formula>1</formula>
    </cfRule>
  </conditionalFormatting>
  <conditionalFormatting sqref="CH339:CM339">
    <cfRule type="cellIs" dxfId="5456" priority="5411" operator="equal">
      <formula>0</formula>
    </cfRule>
    <cfRule type="cellIs" dxfId="5455" priority="5412" operator="equal">
      <formula>1</formula>
    </cfRule>
  </conditionalFormatting>
  <conditionalFormatting sqref="CH340:CM341">
    <cfRule type="cellIs" dxfId="5454" priority="5409" operator="equal">
      <formula>0</formula>
    </cfRule>
    <cfRule type="cellIs" dxfId="5453" priority="5410" operator="equal">
      <formula>1</formula>
    </cfRule>
  </conditionalFormatting>
  <conditionalFormatting sqref="CH343:CM345">
    <cfRule type="cellIs" dxfId="5452" priority="5407" operator="equal">
      <formula>0</formula>
    </cfRule>
    <cfRule type="cellIs" dxfId="5451" priority="5408" operator="equal">
      <formula>1</formula>
    </cfRule>
  </conditionalFormatting>
  <conditionalFormatting sqref="CH346:CM347">
    <cfRule type="cellIs" dxfId="5450" priority="5405" operator="equal">
      <formula>0</formula>
    </cfRule>
    <cfRule type="cellIs" dxfId="5449" priority="5406" operator="equal">
      <formula>1</formula>
    </cfRule>
  </conditionalFormatting>
  <conditionalFormatting sqref="CH351:CM351">
    <cfRule type="cellIs" dxfId="5448" priority="5403" operator="equal">
      <formula>0</formula>
    </cfRule>
    <cfRule type="cellIs" dxfId="5447" priority="5404" operator="equal">
      <formula>1</formula>
    </cfRule>
  </conditionalFormatting>
  <conditionalFormatting sqref="CH355:CM355">
    <cfRule type="cellIs" dxfId="5446" priority="5401" operator="equal">
      <formula>0</formula>
    </cfRule>
    <cfRule type="cellIs" dxfId="5445" priority="5402" operator="equal">
      <formula>1</formula>
    </cfRule>
  </conditionalFormatting>
  <conditionalFormatting sqref="CH357:CM357">
    <cfRule type="cellIs" dxfId="5444" priority="5399" operator="equal">
      <formula>0</formula>
    </cfRule>
    <cfRule type="cellIs" dxfId="5443" priority="5400" operator="equal">
      <formula>1</formula>
    </cfRule>
  </conditionalFormatting>
  <conditionalFormatting sqref="CH360:CM360">
    <cfRule type="cellIs" dxfId="5442" priority="5397" operator="equal">
      <formula>0</formula>
    </cfRule>
    <cfRule type="cellIs" dxfId="5441" priority="5398" operator="equal">
      <formula>1</formula>
    </cfRule>
  </conditionalFormatting>
  <conditionalFormatting sqref="CH362:CM363">
    <cfRule type="cellIs" dxfId="5440" priority="5395" operator="equal">
      <formula>0</formula>
    </cfRule>
    <cfRule type="cellIs" dxfId="5439" priority="5396" operator="equal">
      <formula>1</formula>
    </cfRule>
  </conditionalFormatting>
  <conditionalFormatting sqref="CH368:CM368">
    <cfRule type="cellIs" dxfId="5438" priority="5393" operator="equal">
      <formula>0</formula>
    </cfRule>
    <cfRule type="cellIs" dxfId="5437" priority="5394" operator="equal">
      <formula>1</formula>
    </cfRule>
  </conditionalFormatting>
  <conditionalFormatting sqref="CH369:CM369">
    <cfRule type="cellIs" dxfId="5436" priority="5391" operator="equal">
      <formula>0</formula>
    </cfRule>
    <cfRule type="cellIs" dxfId="5435" priority="5392" operator="equal">
      <formula>1</formula>
    </cfRule>
  </conditionalFormatting>
  <conditionalFormatting sqref="CH374:CM376">
    <cfRule type="cellIs" dxfId="5434" priority="5389" operator="equal">
      <formula>0</formula>
    </cfRule>
    <cfRule type="cellIs" dxfId="5433" priority="5390" operator="equal">
      <formula>1</formula>
    </cfRule>
  </conditionalFormatting>
  <conditionalFormatting sqref="CH377:CM377">
    <cfRule type="cellIs" dxfId="5432" priority="5387" operator="equal">
      <formula>0</formula>
    </cfRule>
    <cfRule type="cellIs" dxfId="5431" priority="5388" operator="equal">
      <formula>1</formula>
    </cfRule>
  </conditionalFormatting>
  <conditionalFormatting sqref="CH379:CM379">
    <cfRule type="cellIs" dxfId="5430" priority="5385" operator="equal">
      <formula>0</formula>
    </cfRule>
    <cfRule type="cellIs" dxfId="5429" priority="5386" operator="equal">
      <formula>1</formula>
    </cfRule>
  </conditionalFormatting>
  <conditionalFormatting sqref="CH382:CM384">
    <cfRule type="cellIs" dxfId="5428" priority="5383" operator="equal">
      <formula>0</formula>
    </cfRule>
    <cfRule type="cellIs" dxfId="5427" priority="5384" operator="equal">
      <formula>1</formula>
    </cfRule>
  </conditionalFormatting>
  <conditionalFormatting sqref="CH386:CM391">
    <cfRule type="cellIs" dxfId="5426" priority="5381" operator="equal">
      <formula>0</formula>
    </cfRule>
    <cfRule type="cellIs" dxfId="5425" priority="5382" operator="equal">
      <formula>1</formula>
    </cfRule>
  </conditionalFormatting>
  <conditionalFormatting sqref="CH399:CM399">
    <cfRule type="cellIs" dxfId="5424" priority="5379" operator="equal">
      <formula>0</formula>
    </cfRule>
    <cfRule type="cellIs" dxfId="5423" priority="5380" operator="equal">
      <formula>1</formula>
    </cfRule>
  </conditionalFormatting>
  <conditionalFormatting sqref="CH401:CM401">
    <cfRule type="cellIs" dxfId="5422" priority="5377" operator="equal">
      <formula>0</formula>
    </cfRule>
    <cfRule type="cellIs" dxfId="5421" priority="5378" operator="equal">
      <formula>1</formula>
    </cfRule>
  </conditionalFormatting>
  <conditionalFormatting sqref="CH403:CM403">
    <cfRule type="cellIs" dxfId="5420" priority="5375" operator="equal">
      <formula>0</formula>
    </cfRule>
    <cfRule type="cellIs" dxfId="5419" priority="5376" operator="equal">
      <formula>1</formula>
    </cfRule>
  </conditionalFormatting>
  <conditionalFormatting sqref="CH409:CM409">
    <cfRule type="cellIs" dxfId="5418" priority="5373" operator="equal">
      <formula>0</formula>
    </cfRule>
    <cfRule type="cellIs" dxfId="5417" priority="5374" operator="equal">
      <formula>1</formula>
    </cfRule>
  </conditionalFormatting>
  <conditionalFormatting sqref="CH410:CM410">
    <cfRule type="cellIs" dxfId="5416" priority="5369" operator="equal">
      <formula>0</formula>
    </cfRule>
    <cfRule type="cellIs" dxfId="5415" priority="5370" operator="equal">
      <formula>1</formula>
    </cfRule>
  </conditionalFormatting>
  <conditionalFormatting sqref="CY54:DD54 CY57:DD57 CY62:DD62 CY180:DD180 CY186:DD186 CY189:DD189 CY200:DD200 CY259:DD259 CY282:DD282 CY348:DD350 CY356:DD356 CY361:DD361 CY366:DD367 CY380:DD381 CY372:DD373 CY370:DD370 CY64:DD66 CY69:DD70 CY73:DD73 CY75:DD75 CY78:DD78 CY80:DD80 CY87:DD87 CY93:DD93 CY96:DD97 CY99:DD100 CY106:DD106 CY108:DD109 CY113:DD113 CY115:DD115 CY122:DD124 CY127:DD127 CY132:DD132 CY135:DD136 CY138:DD138 CY143:DD143 CY146:DD147 CY352:DD353 CY358:DD358 CY385:DD385 CY392:DD398 CY400:DD400 CY402:DD402 CY404:DD407 CY12:DD13">
    <cfRule type="cellIs" dxfId="5414" priority="5367" operator="equal">
      <formula>0</formula>
    </cfRule>
    <cfRule type="cellIs" dxfId="5413" priority="5368" operator="equal">
      <formula>1</formula>
    </cfRule>
  </conditionalFormatting>
  <conditionalFormatting sqref="CR421">
    <cfRule type="cellIs" dxfId="5412" priority="5365" operator="equal">
      <formula>"OK"</formula>
    </cfRule>
    <cfRule type="cellIs" dxfId="5411" priority="5366" operator="equal">
      <formula>"NO HABILITADO"</formula>
    </cfRule>
  </conditionalFormatting>
  <conditionalFormatting sqref="DF421">
    <cfRule type="cellIs" dxfId="5410" priority="5363" operator="equal">
      <formula>0</formula>
    </cfRule>
    <cfRule type="cellIs" dxfId="5409" priority="5364" operator="equal">
      <formula>1</formula>
    </cfRule>
  </conditionalFormatting>
  <conditionalFormatting sqref="DD421">
    <cfRule type="cellIs" dxfId="5408" priority="5361" operator="equal">
      <formula>0</formula>
    </cfRule>
    <cfRule type="cellIs" dxfId="5407" priority="5362" operator="equal">
      <formula>1</formula>
    </cfRule>
  </conditionalFormatting>
  <conditionalFormatting sqref="DB421">
    <cfRule type="cellIs" dxfId="5406" priority="5359" operator="equal">
      <formula>0</formula>
    </cfRule>
    <cfRule type="cellIs" dxfId="5405" priority="5360" operator="equal">
      <formula>1</formula>
    </cfRule>
  </conditionalFormatting>
  <conditionalFormatting sqref="CZ421">
    <cfRule type="cellIs" dxfId="5404" priority="5357" operator="equal">
      <formula>0</formula>
    </cfRule>
    <cfRule type="cellIs" dxfId="5403" priority="5358" operator="equal">
      <formula>1</formula>
    </cfRule>
  </conditionalFormatting>
  <conditionalFormatting sqref="CY16:DD16">
    <cfRule type="cellIs" dxfId="5402" priority="5355" operator="equal">
      <formula>0</formula>
    </cfRule>
    <cfRule type="cellIs" dxfId="5401" priority="5356" operator="equal">
      <formula>1</formula>
    </cfRule>
  </conditionalFormatting>
  <conditionalFormatting sqref="CY19:DD31">
    <cfRule type="cellIs" dxfId="5400" priority="5353" operator="equal">
      <formula>0</formula>
    </cfRule>
    <cfRule type="cellIs" dxfId="5399" priority="5354" operator="equal">
      <formula>1</formula>
    </cfRule>
  </conditionalFormatting>
  <conditionalFormatting sqref="CY33:DD35 CY37:DD40">
    <cfRule type="cellIs" dxfId="5398" priority="5351" operator="equal">
      <formula>0</formula>
    </cfRule>
    <cfRule type="cellIs" dxfId="5397" priority="5352" operator="equal">
      <formula>1</formula>
    </cfRule>
  </conditionalFormatting>
  <conditionalFormatting sqref="CY44:DD52">
    <cfRule type="cellIs" dxfId="5396" priority="5349" operator="equal">
      <formula>0</formula>
    </cfRule>
    <cfRule type="cellIs" dxfId="5395" priority="5350" operator="equal">
      <formula>1</formula>
    </cfRule>
  </conditionalFormatting>
  <conditionalFormatting sqref="CY55:DD55">
    <cfRule type="cellIs" dxfId="5394" priority="5347" operator="equal">
      <formula>0</formula>
    </cfRule>
    <cfRule type="cellIs" dxfId="5393" priority="5348" operator="equal">
      <formula>1</formula>
    </cfRule>
  </conditionalFormatting>
  <conditionalFormatting sqref="CY56:DD56">
    <cfRule type="cellIs" dxfId="5392" priority="5345" operator="equal">
      <formula>0</formula>
    </cfRule>
    <cfRule type="cellIs" dxfId="5391" priority="5346" operator="equal">
      <formula>1</formula>
    </cfRule>
  </conditionalFormatting>
  <conditionalFormatting sqref="CY58:DD58">
    <cfRule type="cellIs" dxfId="5390" priority="5343" operator="equal">
      <formula>0</formula>
    </cfRule>
    <cfRule type="cellIs" dxfId="5389" priority="5344" operator="equal">
      <formula>1</formula>
    </cfRule>
  </conditionalFormatting>
  <conditionalFormatting sqref="CY59:DD59">
    <cfRule type="cellIs" dxfId="5388" priority="5341" operator="equal">
      <formula>0</formula>
    </cfRule>
    <cfRule type="cellIs" dxfId="5387" priority="5342" operator="equal">
      <formula>1</formula>
    </cfRule>
  </conditionalFormatting>
  <conditionalFormatting sqref="CY153:DD157 CY159:DD161">
    <cfRule type="cellIs" dxfId="5386" priority="5339" operator="equal">
      <formula>0</formula>
    </cfRule>
    <cfRule type="cellIs" dxfId="5385" priority="5340" operator="equal">
      <formula>1</formula>
    </cfRule>
  </conditionalFormatting>
  <conditionalFormatting sqref="CY163:DD163">
    <cfRule type="cellIs" dxfId="5384" priority="5337" operator="equal">
      <formula>0</formula>
    </cfRule>
    <cfRule type="cellIs" dxfId="5383" priority="5338" operator="equal">
      <formula>1</formula>
    </cfRule>
  </conditionalFormatting>
  <conditionalFormatting sqref="CY164:DD169">
    <cfRule type="cellIs" dxfId="5382" priority="5335" operator="equal">
      <formula>0</formula>
    </cfRule>
    <cfRule type="cellIs" dxfId="5381" priority="5336" operator="equal">
      <formula>1</formula>
    </cfRule>
  </conditionalFormatting>
  <conditionalFormatting sqref="CY173:DD175 CY177:DD178">
    <cfRule type="cellIs" dxfId="5380" priority="5333" operator="equal">
      <formula>0</formula>
    </cfRule>
    <cfRule type="cellIs" dxfId="5379" priority="5334" operator="equal">
      <formula>1</formula>
    </cfRule>
  </conditionalFormatting>
  <conditionalFormatting sqref="CY181:DD185">
    <cfRule type="cellIs" dxfId="5378" priority="5331" operator="equal">
      <formula>0</formula>
    </cfRule>
    <cfRule type="cellIs" dxfId="5377" priority="5332" operator="equal">
      <formula>1</formula>
    </cfRule>
  </conditionalFormatting>
  <conditionalFormatting sqref="CY187:DD188">
    <cfRule type="cellIs" dxfId="5376" priority="5329" operator="equal">
      <formula>0</formula>
    </cfRule>
    <cfRule type="cellIs" dxfId="5375" priority="5330" operator="equal">
      <formula>1</formula>
    </cfRule>
  </conditionalFormatting>
  <conditionalFormatting sqref="CY190:DD193">
    <cfRule type="cellIs" dxfId="5374" priority="5327" operator="equal">
      <formula>0</formula>
    </cfRule>
    <cfRule type="cellIs" dxfId="5373" priority="5328" operator="equal">
      <formula>1</formula>
    </cfRule>
  </conditionalFormatting>
  <conditionalFormatting sqref="CY195:DD195">
    <cfRule type="cellIs" dxfId="5372" priority="5325" operator="equal">
      <formula>0</formula>
    </cfRule>
    <cfRule type="cellIs" dxfId="5371" priority="5326" operator="equal">
      <formula>1</formula>
    </cfRule>
  </conditionalFormatting>
  <conditionalFormatting sqref="CY197:DD197">
    <cfRule type="cellIs" dxfId="5370" priority="5323" operator="equal">
      <formula>0</formula>
    </cfRule>
    <cfRule type="cellIs" dxfId="5369" priority="5324" operator="equal">
      <formula>1</formula>
    </cfRule>
  </conditionalFormatting>
  <conditionalFormatting sqref="CY202:DD205">
    <cfRule type="cellIs" dxfId="5368" priority="5321" operator="equal">
      <formula>0</formula>
    </cfRule>
    <cfRule type="cellIs" dxfId="5367" priority="5322" operator="equal">
      <formula>1</formula>
    </cfRule>
  </conditionalFormatting>
  <conditionalFormatting sqref="CY207:DD212">
    <cfRule type="cellIs" dxfId="5366" priority="5319" operator="equal">
      <formula>0</formula>
    </cfRule>
    <cfRule type="cellIs" dxfId="5365" priority="5320" operator="equal">
      <formula>1</formula>
    </cfRule>
  </conditionalFormatting>
  <conditionalFormatting sqref="CY216:DD219 CY222:DD224 CY226:DD236">
    <cfRule type="cellIs" dxfId="5364" priority="5317" operator="equal">
      <formula>0</formula>
    </cfRule>
    <cfRule type="cellIs" dxfId="5363" priority="5318" operator="equal">
      <formula>1</formula>
    </cfRule>
  </conditionalFormatting>
  <conditionalFormatting sqref="CY238:DD238 CY240:DD252">
    <cfRule type="cellIs" dxfId="5362" priority="5315" operator="equal">
      <formula>0</formula>
    </cfRule>
    <cfRule type="cellIs" dxfId="5361" priority="5316" operator="equal">
      <formula>1</formula>
    </cfRule>
  </conditionalFormatting>
  <conditionalFormatting sqref="CY255:DD258">
    <cfRule type="cellIs" dxfId="5360" priority="5313" operator="equal">
      <formula>0</formula>
    </cfRule>
    <cfRule type="cellIs" dxfId="5359" priority="5314" operator="equal">
      <formula>1</formula>
    </cfRule>
  </conditionalFormatting>
  <conditionalFormatting sqref="CY272:DD280">
    <cfRule type="cellIs" dxfId="5358" priority="5311" operator="equal">
      <formula>0</formula>
    </cfRule>
    <cfRule type="cellIs" dxfId="5357" priority="5312" operator="equal">
      <formula>1</formula>
    </cfRule>
  </conditionalFormatting>
  <conditionalFormatting sqref="CY284:DD301 CY304:DD308 CY311:DD317">
    <cfRule type="cellIs" dxfId="5356" priority="5309" operator="equal">
      <formula>0</formula>
    </cfRule>
    <cfRule type="cellIs" dxfId="5355" priority="5310" operator="equal">
      <formula>1</formula>
    </cfRule>
  </conditionalFormatting>
  <conditionalFormatting sqref="CY320:DD330 CY333:DD336">
    <cfRule type="cellIs" dxfId="5354" priority="5307" operator="equal">
      <formula>0</formula>
    </cfRule>
    <cfRule type="cellIs" dxfId="5353" priority="5308" operator="equal">
      <formula>1</formula>
    </cfRule>
  </conditionalFormatting>
  <conditionalFormatting sqref="CY342:DD342">
    <cfRule type="cellIs" dxfId="5352" priority="5305" operator="equal">
      <formula>0</formula>
    </cfRule>
    <cfRule type="cellIs" dxfId="5351" priority="5306" operator="equal">
      <formula>1</formula>
    </cfRule>
  </conditionalFormatting>
  <conditionalFormatting sqref="CY354:DD354">
    <cfRule type="cellIs" dxfId="5350" priority="5303" operator="equal">
      <formula>0</formula>
    </cfRule>
    <cfRule type="cellIs" dxfId="5349" priority="5304" operator="equal">
      <formula>1</formula>
    </cfRule>
  </conditionalFormatting>
  <conditionalFormatting sqref="CY359:DD359">
    <cfRule type="cellIs" dxfId="5348" priority="5301" operator="equal">
      <formula>0</formula>
    </cfRule>
    <cfRule type="cellIs" dxfId="5347" priority="5302" operator="equal">
      <formula>1</formula>
    </cfRule>
  </conditionalFormatting>
  <conditionalFormatting sqref="CY364:DD365">
    <cfRule type="cellIs" dxfId="5346" priority="5299" operator="equal">
      <formula>0</formula>
    </cfRule>
    <cfRule type="cellIs" dxfId="5345" priority="5300" operator="equal">
      <formula>1</formula>
    </cfRule>
  </conditionalFormatting>
  <conditionalFormatting sqref="CY378:DD378">
    <cfRule type="cellIs" dxfId="5344" priority="5295" operator="equal">
      <formula>0</formula>
    </cfRule>
    <cfRule type="cellIs" dxfId="5343" priority="5296" operator="equal">
      <formula>1</formula>
    </cfRule>
  </conditionalFormatting>
  <conditionalFormatting sqref="CY408:DD408">
    <cfRule type="cellIs" dxfId="5342" priority="5297" operator="equal">
      <formula>0</formula>
    </cfRule>
    <cfRule type="cellIs" dxfId="5341" priority="5298" operator="equal">
      <formula>1</formula>
    </cfRule>
  </conditionalFormatting>
  <conditionalFormatting sqref="CY371:DD371">
    <cfRule type="cellIs" dxfId="5340" priority="5293" operator="equal">
      <formula>0</formula>
    </cfRule>
    <cfRule type="cellIs" dxfId="5339" priority="5294" operator="equal">
      <formula>1</formula>
    </cfRule>
  </conditionalFormatting>
  <conditionalFormatting sqref="CY14:DD15">
    <cfRule type="cellIs" dxfId="5338" priority="5291" operator="equal">
      <formula>0</formula>
    </cfRule>
    <cfRule type="cellIs" dxfId="5337" priority="5292" operator="equal">
      <formula>1</formula>
    </cfRule>
  </conditionalFormatting>
  <conditionalFormatting sqref="CY17:DD18">
    <cfRule type="cellIs" dxfId="5336" priority="5289" operator="equal">
      <formula>0</formula>
    </cfRule>
    <cfRule type="cellIs" dxfId="5335" priority="5290" operator="equal">
      <formula>1</formula>
    </cfRule>
  </conditionalFormatting>
  <conditionalFormatting sqref="CY32:DD32">
    <cfRule type="cellIs" dxfId="5334" priority="5287" operator="equal">
      <formula>0</formula>
    </cfRule>
    <cfRule type="cellIs" dxfId="5333" priority="5288" operator="equal">
      <formula>1</formula>
    </cfRule>
  </conditionalFormatting>
  <conditionalFormatting sqref="CY36:DD36">
    <cfRule type="cellIs" dxfId="5332" priority="5285" operator="equal">
      <formula>0</formula>
    </cfRule>
    <cfRule type="cellIs" dxfId="5331" priority="5286" operator="equal">
      <formula>1</formula>
    </cfRule>
  </conditionalFormatting>
  <conditionalFormatting sqref="CY41:DD42">
    <cfRule type="cellIs" dxfId="5330" priority="5283" operator="equal">
      <formula>0</formula>
    </cfRule>
    <cfRule type="cellIs" dxfId="5329" priority="5284" operator="equal">
      <formula>1</formula>
    </cfRule>
  </conditionalFormatting>
  <conditionalFormatting sqref="CY411:DD411">
    <cfRule type="cellIs" dxfId="5328" priority="5127" operator="equal">
      <formula>0</formula>
    </cfRule>
    <cfRule type="cellIs" dxfId="5327" priority="5128" operator="equal">
      <formula>1</formula>
    </cfRule>
  </conditionalFormatting>
  <conditionalFormatting sqref="CY43:DD43">
    <cfRule type="cellIs" dxfId="5326" priority="5281" operator="equal">
      <formula>0</formula>
    </cfRule>
    <cfRule type="cellIs" dxfId="5325" priority="5282" operator="equal">
      <formula>1</formula>
    </cfRule>
  </conditionalFormatting>
  <conditionalFormatting sqref="CY53:DD53">
    <cfRule type="cellIs" dxfId="5324" priority="5279" operator="equal">
      <formula>0</formula>
    </cfRule>
    <cfRule type="cellIs" dxfId="5323" priority="5280" operator="equal">
      <formula>1</formula>
    </cfRule>
  </conditionalFormatting>
  <conditionalFormatting sqref="CY60:DD61">
    <cfRule type="cellIs" dxfId="5322" priority="5277" operator="equal">
      <formula>0</formula>
    </cfRule>
    <cfRule type="cellIs" dxfId="5321" priority="5278" operator="equal">
      <formula>1</formula>
    </cfRule>
  </conditionalFormatting>
  <conditionalFormatting sqref="CY63:DD63">
    <cfRule type="cellIs" dxfId="5320" priority="5275" operator="equal">
      <formula>0</formula>
    </cfRule>
    <cfRule type="cellIs" dxfId="5319" priority="5276" operator="equal">
      <formula>1</formula>
    </cfRule>
  </conditionalFormatting>
  <conditionalFormatting sqref="CY67:DD68">
    <cfRule type="cellIs" dxfId="5318" priority="5273" operator="equal">
      <formula>0</formula>
    </cfRule>
    <cfRule type="cellIs" dxfId="5317" priority="5274" operator="equal">
      <formula>1</formula>
    </cfRule>
  </conditionalFormatting>
  <conditionalFormatting sqref="CY71:DD72">
    <cfRule type="cellIs" dxfId="5316" priority="5271" operator="equal">
      <formula>0</formula>
    </cfRule>
    <cfRule type="cellIs" dxfId="5315" priority="5272" operator="equal">
      <formula>1</formula>
    </cfRule>
  </conditionalFormatting>
  <conditionalFormatting sqref="CY74:DD74">
    <cfRule type="cellIs" dxfId="5314" priority="5269" operator="equal">
      <formula>0</formula>
    </cfRule>
    <cfRule type="cellIs" dxfId="5313" priority="5270" operator="equal">
      <formula>1</formula>
    </cfRule>
  </conditionalFormatting>
  <conditionalFormatting sqref="CY76:DD76">
    <cfRule type="cellIs" dxfId="5312" priority="5267" operator="equal">
      <formula>0</formula>
    </cfRule>
    <cfRule type="cellIs" dxfId="5311" priority="5268" operator="equal">
      <formula>1</formula>
    </cfRule>
  </conditionalFormatting>
  <conditionalFormatting sqref="CY77:DD77">
    <cfRule type="cellIs" dxfId="5310" priority="5265" operator="equal">
      <formula>0</formula>
    </cfRule>
    <cfRule type="cellIs" dxfId="5309" priority="5266" operator="equal">
      <formula>1</formula>
    </cfRule>
  </conditionalFormatting>
  <conditionalFormatting sqref="CY79:DD79">
    <cfRule type="cellIs" dxfId="5308" priority="5263" operator="equal">
      <formula>0</formula>
    </cfRule>
    <cfRule type="cellIs" dxfId="5307" priority="5264" operator="equal">
      <formula>1</formula>
    </cfRule>
  </conditionalFormatting>
  <conditionalFormatting sqref="CY81:DD86">
    <cfRule type="cellIs" dxfId="5306" priority="5261" operator="equal">
      <formula>0</formula>
    </cfRule>
    <cfRule type="cellIs" dxfId="5305" priority="5262" operator="equal">
      <formula>1</formula>
    </cfRule>
  </conditionalFormatting>
  <conditionalFormatting sqref="CY88:DD92">
    <cfRule type="cellIs" dxfId="5304" priority="5259" operator="equal">
      <formula>0</formula>
    </cfRule>
    <cfRule type="cellIs" dxfId="5303" priority="5260" operator="equal">
      <formula>1</formula>
    </cfRule>
  </conditionalFormatting>
  <conditionalFormatting sqref="CY94:DD95">
    <cfRule type="cellIs" dxfId="5302" priority="5257" operator="equal">
      <formula>0</formula>
    </cfRule>
    <cfRule type="cellIs" dxfId="5301" priority="5258" operator="equal">
      <formula>1</formula>
    </cfRule>
  </conditionalFormatting>
  <conditionalFormatting sqref="CY98:DD98">
    <cfRule type="cellIs" dxfId="5300" priority="5255" operator="equal">
      <formula>0</formula>
    </cfRule>
    <cfRule type="cellIs" dxfId="5299" priority="5256" operator="equal">
      <formula>1</formula>
    </cfRule>
  </conditionalFormatting>
  <conditionalFormatting sqref="CY101:DD105">
    <cfRule type="cellIs" dxfId="5298" priority="5253" operator="equal">
      <formula>0</formula>
    </cfRule>
    <cfRule type="cellIs" dxfId="5297" priority="5254" operator="equal">
      <formula>1</formula>
    </cfRule>
  </conditionalFormatting>
  <conditionalFormatting sqref="CY107:DD107">
    <cfRule type="cellIs" dxfId="5296" priority="5251" operator="equal">
      <formula>0</formula>
    </cfRule>
    <cfRule type="cellIs" dxfId="5295" priority="5252" operator="equal">
      <formula>1</formula>
    </cfRule>
  </conditionalFormatting>
  <conditionalFormatting sqref="CY110:DD112">
    <cfRule type="cellIs" dxfId="5294" priority="5249" operator="equal">
      <formula>0</formula>
    </cfRule>
    <cfRule type="cellIs" dxfId="5293" priority="5250" operator="equal">
      <formula>1</formula>
    </cfRule>
  </conditionalFormatting>
  <conditionalFormatting sqref="CY114:DD114">
    <cfRule type="cellIs" dxfId="5292" priority="5247" operator="equal">
      <formula>0</formula>
    </cfRule>
    <cfRule type="cellIs" dxfId="5291" priority="5248" operator="equal">
      <formula>1</formula>
    </cfRule>
  </conditionalFormatting>
  <conditionalFormatting sqref="CY116:DD121">
    <cfRule type="cellIs" dxfId="5290" priority="5245" operator="equal">
      <formula>0</formula>
    </cfRule>
    <cfRule type="cellIs" dxfId="5289" priority="5246" operator="equal">
      <formula>1</formula>
    </cfRule>
  </conditionalFormatting>
  <conditionalFormatting sqref="CY125:DD126">
    <cfRule type="cellIs" dxfId="5288" priority="5243" operator="equal">
      <formula>0</formula>
    </cfRule>
    <cfRule type="cellIs" dxfId="5287" priority="5244" operator="equal">
      <formula>1</formula>
    </cfRule>
  </conditionalFormatting>
  <conditionalFormatting sqref="CY128:DD131">
    <cfRule type="cellIs" dxfId="5286" priority="5241" operator="equal">
      <formula>0</formula>
    </cfRule>
    <cfRule type="cellIs" dxfId="5285" priority="5242" operator="equal">
      <formula>1</formula>
    </cfRule>
  </conditionalFormatting>
  <conditionalFormatting sqref="CY133:DD134">
    <cfRule type="cellIs" dxfId="5284" priority="5239" operator="equal">
      <formula>0</formula>
    </cfRule>
    <cfRule type="cellIs" dxfId="5283" priority="5240" operator="equal">
      <formula>1</formula>
    </cfRule>
  </conditionalFormatting>
  <conditionalFormatting sqref="CY137:DD137">
    <cfRule type="cellIs" dxfId="5282" priority="5237" operator="equal">
      <formula>0</formula>
    </cfRule>
    <cfRule type="cellIs" dxfId="5281" priority="5238" operator="equal">
      <formula>1</formula>
    </cfRule>
  </conditionalFormatting>
  <conditionalFormatting sqref="CY139:DD142">
    <cfRule type="cellIs" dxfId="5280" priority="5235" operator="equal">
      <formula>0</formula>
    </cfRule>
    <cfRule type="cellIs" dxfId="5279" priority="5236" operator="equal">
      <formula>1</formula>
    </cfRule>
  </conditionalFormatting>
  <conditionalFormatting sqref="CY144:DD145">
    <cfRule type="cellIs" dxfId="5278" priority="5233" operator="equal">
      <formula>0</formula>
    </cfRule>
    <cfRule type="cellIs" dxfId="5277" priority="5234" operator="equal">
      <formula>1</formula>
    </cfRule>
  </conditionalFormatting>
  <conditionalFormatting sqref="CY148:DD152">
    <cfRule type="cellIs" dxfId="5276" priority="5231" operator="equal">
      <formula>0</formula>
    </cfRule>
    <cfRule type="cellIs" dxfId="5275" priority="5232" operator="equal">
      <formula>1</formula>
    </cfRule>
  </conditionalFormatting>
  <conditionalFormatting sqref="CY158:DD158">
    <cfRule type="cellIs" dxfId="5274" priority="5229" operator="equal">
      <formula>0</formula>
    </cfRule>
    <cfRule type="cellIs" dxfId="5273" priority="5230" operator="equal">
      <formula>1</formula>
    </cfRule>
  </conditionalFormatting>
  <conditionalFormatting sqref="CY162:DD162">
    <cfRule type="cellIs" dxfId="5272" priority="5227" operator="equal">
      <formula>0</formula>
    </cfRule>
    <cfRule type="cellIs" dxfId="5271" priority="5228" operator="equal">
      <formula>1</formula>
    </cfRule>
  </conditionalFormatting>
  <conditionalFormatting sqref="CY170:DD171">
    <cfRule type="cellIs" dxfId="5270" priority="5225" operator="equal">
      <formula>0</formula>
    </cfRule>
    <cfRule type="cellIs" dxfId="5269" priority="5226" operator="equal">
      <formula>1</formula>
    </cfRule>
  </conditionalFormatting>
  <conditionalFormatting sqref="CY172:DD172">
    <cfRule type="cellIs" dxfId="5268" priority="5223" operator="equal">
      <formula>0</formula>
    </cfRule>
    <cfRule type="cellIs" dxfId="5267" priority="5224" operator="equal">
      <formula>1</formula>
    </cfRule>
  </conditionalFormatting>
  <conditionalFormatting sqref="CY176:DD176">
    <cfRule type="cellIs" dxfId="5266" priority="5221" operator="equal">
      <formula>0</formula>
    </cfRule>
    <cfRule type="cellIs" dxfId="5265" priority="5222" operator="equal">
      <formula>1</formula>
    </cfRule>
  </conditionalFormatting>
  <conditionalFormatting sqref="CY179:DD179">
    <cfRule type="cellIs" dxfId="5264" priority="5219" operator="equal">
      <formula>0</formula>
    </cfRule>
    <cfRule type="cellIs" dxfId="5263" priority="5220" operator="equal">
      <formula>1</formula>
    </cfRule>
  </conditionalFormatting>
  <conditionalFormatting sqref="CY194:DD194">
    <cfRule type="cellIs" dxfId="5262" priority="5217" operator="equal">
      <formula>0</formula>
    </cfRule>
    <cfRule type="cellIs" dxfId="5261" priority="5218" operator="equal">
      <formula>1</formula>
    </cfRule>
  </conditionalFormatting>
  <conditionalFormatting sqref="CY196:DD196">
    <cfRule type="cellIs" dxfId="5260" priority="5215" operator="equal">
      <formula>0</formula>
    </cfRule>
    <cfRule type="cellIs" dxfId="5259" priority="5216" operator="equal">
      <formula>1</formula>
    </cfRule>
  </conditionalFormatting>
  <conditionalFormatting sqref="CY198:DD198">
    <cfRule type="cellIs" dxfId="5258" priority="5213" operator="equal">
      <formula>0</formula>
    </cfRule>
    <cfRule type="cellIs" dxfId="5257" priority="5214" operator="equal">
      <formula>1</formula>
    </cfRule>
  </conditionalFormatting>
  <conditionalFormatting sqref="CY199:DD199">
    <cfRule type="cellIs" dxfId="5256" priority="5211" operator="equal">
      <formula>0</formula>
    </cfRule>
    <cfRule type="cellIs" dxfId="5255" priority="5212" operator="equal">
      <formula>1</formula>
    </cfRule>
  </conditionalFormatting>
  <conditionalFormatting sqref="CY201:DD201">
    <cfRule type="cellIs" dxfId="5254" priority="5209" operator="equal">
      <formula>0</formula>
    </cfRule>
    <cfRule type="cellIs" dxfId="5253" priority="5210" operator="equal">
      <formula>1</formula>
    </cfRule>
  </conditionalFormatting>
  <conditionalFormatting sqref="CY206:DD206">
    <cfRule type="cellIs" dxfId="5252" priority="5207" operator="equal">
      <formula>0</formula>
    </cfRule>
    <cfRule type="cellIs" dxfId="5251" priority="5208" operator="equal">
      <formula>1</formula>
    </cfRule>
  </conditionalFormatting>
  <conditionalFormatting sqref="CY213:DD215">
    <cfRule type="cellIs" dxfId="5250" priority="5205" operator="equal">
      <formula>0</formula>
    </cfRule>
    <cfRule type="cellIs" dxfId="5249" priority="5206" operator="equal">
      <formula>1</formula>
    </cfRule>
  </conditionalFormatting>
  <conditionalFormatting sqref="CY220:DD220">
    <cfRule type="cellIs" dxfId="5248" priority="5203" operator="equal">
      <formula>0</formula>
    </cfRule>
    <cfRule type="cellIs" dxfId="5247" priority="5204" operator="equal">
      <formula>1</formula>
    </cfRule>
  </conditionalFormatting>
  <conditionalFormatting sqref="CY221:DD221">
    <cfRule type="cellIs" dxfId="5246" priority="5201" operator="equal">
      <formula>0</formula>
    </cfRule>
    <cfRule type="cellIs" dxfId="5245" priority="5202" operator="equal">
      <formula>1</formula>
    </cfRule>
  </conditionalFormatting>
  <conditionalFormatting sqref="CY225:DD225">
    <cfRule type="cellIs" dxfId="5244" priority="5199" operator="equal">
      <formula>0</formula>
    </cfRule>
    <cfRule type="cellIs" dxfId="5243" priority="5200" operator="equal">
      <formula>1</formula>
    </cfRule>
  </conditionalFormatting>
  <conditionalFormatting sqref="CY237:DD237">
    <cfRule type="cellIs" dxfId="5242" priority="5197" operator="equal">
      <formula>0</formula>
    </cfRule>
    <cfRule type="cellIs" dxfId="5241" priority="5198" operator="equal">
      <formula>1</formula>
    </cfRule>
  </conditionalFormatting>
  <conditionalFormatting sqref="CY239:DD239">
    <cfRule type="cellIs" dxfId="5240" priority="5195" operator="equal">
      <formula>0</formula>
    </cfRule>
    <cfRule type="cellIs" dxfId="5239" priority="5196" operator="equal">
      <formula>1</formula>
    </cfRule>
  </conditionalFormatting>
  <conditionalFormatting sqref="CY253:DD254">
    <cfRule type="cellIs" dxfId="5238" priority="5193" operator="equal">
      <formula>0</formula>
    </cfRule>
    <cfRule type="cellIs" dxfId="5237" priority="5194" operator="equal">
      <formula>1</formula>
    </cfRule>
  </conditionalFormatting>
  <conditionalFormatting sqref="CY260:DD262">
    <cfRule type="cellIs" dxfId="5236" priority="5191" operator="equal">
      <formula>0</formula>
    </cfRule>
    <cfRule type="cellIs" dxfId="5235" priority="5192" operator="equal">
      <formula>1</formula>
    </cfRule>
  </conditionalFormatting>
  <conditionalFormatting sqref="CY264:DD271">
    <cfRule type="cellIs" dxfId="5234" priority="5189" operator="equal">
      <formula>0</formula>
    </cfRule>
    <cfRule type="cellIs" dxfId="5233" priority="5190" operator="equal">
      <formula>1</formula>
    </cfRule>
  </conditionalFormatting>
  <conditionalFormatting sqref="CY263:DD263">
    <cfRule type="cellIs" dxfId="5232" priority="5187" operator="equal">
      <formula>0</formula>
    </cfRule>
    <cfRule type="cellIs" dxfId="5231" priority="5188" operator="equal">
      <formula>1</formula>
    </cfRule>
  </conditionalFormatting>
  <conditionalFormatting sqref="CY281:DD281">
    <cfRule type="cellIs" dxfId="5230" priority="5185" operator="equal">
      <formula>0</formula>
    </cfRule>
    <cfRule type="cellIs" dxfId="5229" priority="5186" operator="equal">
      <formula>1</formula>
    </cfRule>
  </conditionalFormatting>
  <conditionalFormatting sqref="CY283:DD283">
    <cfRule type="cellIs" dxfId="5228" priority="5183" operator="equal">
      <formula>0</formula>
    </cfRule>
    <cfRule type="cellIs" dxfId="5227" priority="5184" operator="equal">
      <formula>1</formula>
    </cfRule>
  </conditionalFormatting>
  <conditionalFormatting sqref="CY302:DD302">
    <cfRule type="cellIs" dxfId="5226" priority="5181" operator="equal">
      <formula>0</formula>
    </cfRule>
    <cfRule type="cellIs" dxfId="5225" priority="5182" operator="equal">
      <formula>1</formula>
    </cfRule>
  </conditionalFormatting>
  <conditionalFormatting sqref="CY303:DD303">
    <cfRule type="cellIs" dxfId="5224" priority="5179" operator="equal">
      <formula>0</formula>
    </cfRule>
    <cfRule type="cellIs" dxfId="5223" priority="5180" operator="equal">
      <formula>1</formula>
    </cfRule>
  </conditionalFormatting>
  <conditionalFormatting sqref="CY309:DD310">
    <cfRule type="cellIs" dxfId="5222" priority="5177" operator="equal">
      <formula>0</formula>
    </cfRule>
    <cfRule type="cellIs" dxfId="5221" priority="5178" operator="equal">
      <formula>1</formula>
    </cfRule>
  </conditionalFormatting>
  <conditionalFormatting sqref="CY318:DD319">
    <cfRule type="cellIs" dxfId="5220" priority="5175" operator="equal">
      <formula>0</formula>
    </cfRule>
    <cfRule type="cellIs" dxfId="5219" priority="5176" operator="equal">
      <formula>1</formula>
    </cfRule>
  </conditionalFormatting>
  <conditionalFormatting sqref="CY331:DD331">
    <cfRule type="cellIs" dxfId="5218" priority="5173" operator="equal">
      <formula>0</formula>
    </cfRule>
    <cfRule type="cellIs" dxfId="5217" priority="5174" operator="equal">
      <formula>1</formula>
    </cfRule>
  </conditionalFormatting>
  <conditionalFormatting sqref="CY332:DD332">
    <cfRule type="cellIs" dxfId="5216" priority="5171" operator="equal">
      <formula>0</formula>
    </cfRule>
    <cfRule type="cellIs" dxfId="5215" priority="5172" operator="equal">
      <formula>1</formula>
    </cfRule>
  </conditionalFormatting>
  <conditionalFormatting sqref="CY337:DD338">
    <cfRule type="cellIs" dxfId="5214" priority="5169" operator="equal">
      <formula>0</formula>
    </cfRule>
    <cfRule type="cellIs" dxfId="5213" priority="5170" operator="equal">
      <formula>1</formula>
    </cfRule>
  </conditionalFormatting>
  <conditionalFormatting sqref="CY339:DD339">
    <cfRule type="cellIs" dxfId="5212" priority="5167" operator="equal">
      <formula>0</formula>
    </cfRule>
    <cfRule type="cellIs" dxfId="5211" priority="5168" operator="equal">
      <formula>1</formula>
    </cfRule>
  </conditionalFormatting>
  <conditionalFormatting sqref="CY340:DD341">
    <cfRule type="cellIs" dxfId="5210" priority="5165" operator="equal">
      <formula>0</formula>
    </cfRule>
    <cfRule type="cellIs" dxfId="5209" priority="5166" operator="equal">
      <formula>1</formula>
    </cfRule>
  </conditionalFormatting>
  <conditionalFormatting sqref="CY343:DD345">
    <cfRule type="cellIs" dxfId="5208" priority="5163" operator="equal">
      <formula>0</formula>
    </cfRule>
    <cfRule type="cellIs" dxfId="5207" priority="5164" operator="equal">
      <formula>1</formula>
    </cfRule>
  </conditionalFormatting>
  <conditionalFormatting sqref="CY346:DD347">
    <cfRule type="cellIs" dxfId="5206" priority="5161" operator="equal">
      <formula>0</formula>
    </cfRule>
    <cfRule type="cellIs" dxfId="5205" priority="5162" operator="equal">
      <formula>1</formula>
    </cfRule>
  </conditionalFormatting>
  <conditionalFormatting sqref="CY351:DD351">
    <cfRule type="cellIs" dxfId="5204" priority="5159" operator="equal">
      <formula>0</formula>
    </cfRule>
    <cfRule type="cellIs" dxfId="5203" priority="5160" operator="equal">
      <formula>1</formula>
    </cfRule>
  </conditionalFormatting>
  <conditionalFormatting sqref="CY355:DD355">
    <cfRule type="cellIs" dxfId="5202" priority="5157" operator="equal">
      <formula>0</formula>
    </cfRule>
    <cfRule type="cellIs" dxfId="5201" priority="5158" operator="equal">
      <formula>1</formula>
    </cfRule>
  </conditionalFormatting>
  <conditionalFormatting sqref="CY357:DD357">
    <cfRule type="cellIs" dxfId="5200" priority="5155" operator="equal">
      <formula>0</formula>
    </cfRule>
    <cfRule type="cellIs" dxfId="5199" priority="5156" operator="equal">
      <formula>1</formula>
    </cfRule>
  </conditionalFormatting>
  <conditionalFormatting sqref="CY360:DD360">
    <cfRule type="cellIs" dxfId="5198" priority="5153" operator="equal">
      <formula>0</formula>
    </cfRule>
    <cfRule type="cellIs" dxfId="5197" priority="5154" operator="equal">
      <formula>1</formula>
    </cfRule>
  </conditionalFormatting>
  <conditionalFormatting sqref="CY362:DD363">
    <cfRule type="cellIs" dxfId="5196" priority="5151" operator="equal">
      <formula>0</formula>
    </cfRule>
    <cfRule type="cellIs" dxfId="5195" priority="5152" operator="equal">
      <formula>1</formula>
    </cfRule>
  </conditionalFormatting>
  <conditionalFormatting sqref="CY368:DD368">
    <cfRule type="cellIs" dxfId="5194" priority="5149" operator="equal">
      <formula>0</formula>
    </cfRule>
    <cfRule type="cellIs" dxfId="5193" priority="5150" operator="equal">
      <formula>1</formula>
    </cfRule>
  </conditionalFormatting>
  <conditionalFormatting sqref="CY369:DD369">
    <cfRule type="cellIs" dxfId="5192" priority="5147" operator="equal">
      <formula>0</formula>
    </cfRule>
    <cfRule type="cellIs" dxfId="5191" priority="5148" operator="equal">
      <formula>1</formula>
    </cfRule>
  </conditionalFormatting>
  <conditionalFormatting sqref="CY374:DD376">
    <cfRule type="cellIs" dxfId="5190" priority="5145" operator="equal">
      <formula>0</formula>
    </cfRule>
    <cfRule type="cellIs" dxfId="5189" priority="5146" operator="equal">
      <formula>1</formula>
    </cfRule>
  </conditionalFormatting>
  <conditionalFormatting sqref="CY377:DD377">
    <cfRule type="cellIs" dxfId="5188" priority="5143" operator="equal">
      <formula>0</formula>
    </cfRule>
    <cfRule type="cellIs" dxfId="5187" priority="5144" operator="equal">
      <formula>1</formula>
    </cfRule>
  </conditionalFormatting>
  <conditionalFormatting sqref="CY379:DD379">
    <cfRule type="cellIs" dxfId="5186" priority="5141" operator="equal">
      <formula>0</formula>
    </cfRule>
    <cfRule type="cellIs" dxfId="5185" priority="5142" operator="equal">
      <formula>1</formula>
    </cfRule>
  </conditionalFormatting>
  <conditionalFormatting sqref="CY382:DD384">
    <cfRule type="cellIs" dxfId="5184" priority="5139" operator="equal">
      <formula>0</formula>
    </cfRule>
    <cfRule type="cellIs" dxfId="5183" priority="5140" operator="equal">
      <formula>1</formula>
    </cfRule>
  </conditionalFormatting>
  <conditionalFormatting sqref="CY386:DD391">
    <cfRule type="cellIs" dxfId="5182" priority="5137" operator="equal">
      <formula>0</formula>
    </cfRule>
    <cfRule type="cellIs" dxfId="5181" priority="5138" operator="equal">
      <formula>1</formula>
    </cfRule>
  </conditionalFormatting>
  <conditionalFormatting sqref="CY399:DD399">
    <cfRule type="cellIs" dxfId="5180" priority="5135" operator="equal">
      <formula>0</formula>
    </cfRule>
    <cfRule type="cellIs" dxfId="5179" priority="5136" operator="equal">
      <formula>1</formula>
    </cfRule>
  </conditionalFormatting>
  <conditionalFormatting sqref="CY401:DD401">
    <cfRule type="cellIs" dxfId="5178" priority="5133" operator="equal">
      <formula>0</formula>
    </cfRule>
    <cfRule type="cellIs" dxfId="5177" priority="5134" operator="equal">
      <formula>1</formula>
    </cfRule>
  </conditionalFormatting>
  <conditionalFormatting sqref="CY403:DD403">
    <cfRule type="cellIs" dxfId="5176" priority="5131" operator="equal">
      <formula>0</formula>
    </cfRule>
    <cfRule type="cellIs" dxfId="5175" priority="5132" operator="equal">
      <formula>1</formula>
    </cfRule>
  </conditionalFormatting>
  <conditionalFormatting sqref="CY409:DD409">
    <cfRule type="cellIs" dxfId="5174" priority="5129" operator="equal">
      <formula>0</formula>
    </cfRule>
    <cfRule type="cellIs" dxfId="5173" priority="5130" operator="equal">
      <formula>1</formula>
    </cfRule>
  </conditionalFormatting>
  <conditionalFormatting sqref="CY410:DD410">
    <cfRule type="cellIs" dxfId="5172" priority="5125" operator="equal">
      <formula>0</formula>
    </cfRule>
    <cfRule type="cellIs" dxfId="5171" priority="5126" operator="equal">
      <formula>1</formula>
    </cfRule>
  </conditionalFormatting>
  <conditionalFormatting sqref="DP54:DU54 DP57:DU57 DP62:DU62 DP180:DU180 DP186:DU186 DP189:DU189 DP200:DU200 DP259:DU259 DP282:DU282 DP348:DU350 DP356:DU356 DP361:DU361 DP366:DU367 DP380:DU381 DP372:DU373 DP370:DU370 DP64:DU66 DP69:DU70 DP73:DU73 DP75:DU75 DP78:DU78 DP80:DU80 DP87:DU87 DP93:DU93 DP96:DU97 DP99:DU100 DP106:DU106 DP108:DU109 DP113:DU113 DP115:DU115 DP122:DU124 DP127:DU127 DP132:DU132 DP135:DU136 DP138:DU138 DP143:DU143 DP146:DU147 DP352:DU353 DP358:DU358 DP385:DU385 DP392:DU398 DP400:DU400 DP402:DU402 DP404:DU407 DP12:DU13">
    <cfRule type="cellIs" dxfId="5170" priority="5123" operator="equal">
      <formula>0</formula>
    </cfRule>
    <cfRule type="cellIs" dxfId="5169" priority="5124" operator="equal">
      <formula>1</formula>
    </cfRule>
  </conditionalFormatting>
  <conditionalFormatting sqref="DI421">
    <cfRule type="cellIs" dxfId="5168" priority="5121" operator="equal">
      <formula>"OK"</formula>
    </cfRule>
    <cfRule type="cellIs" dxfId="5167" priority="5122" operator="equal">
      <formula>"NO HABILITADO"</formula>
    </cfRule>
  </conditionalFormatting>
  <conditionalFormatting sqref="DW421">
    <cfRule type="cellIs" dxfId="5166" priority="5119" operator="equal">
      <formula>0</formula>
    </cfRule>
    <cfRule type="cellIs" dxfId="5165" priority="5120" operator="equal">
      <formula>1</formula>
    </cfRule>
  </conditionalFormatting>
  <conditionalFormatting sqref="DU421">
    <cfRule type="cellIs" dxfId="5164" priority="5117" operator="equal">
      <formula>0</formula>
    </cfRule>
    <cfRule type="cellIs" dxfId="5163" priority="5118" operator="equal">
      <formula>1</formula>
    </cfRule>
  </conditionalFormatting>
  <conditionalFormatting sqref="DS421">
    <cfRule type="cellIs" dxfId="5162" priority="5115" operator="equal">
      <formula>0</formula>
    </cfRule>
    <cfRule type="cellIs" dxfId="5161" priority="5116" operator="equal">
      <formula>1</formula>
    </cfRule>
  </conditionalFormatting>
  <conditionalFormatting sqref="DQ421">
    <cfRule type="cellIs" dxfId="5160" priority="5113" operator="equal">
      <formula>0</formula>
    </cfRule>
    <cfRule type="cellIs" dxfId="5159" priority="5114" operator="equal">
      <formula>1</formula>
    </cfRule>
  </conditionalFormatting>
  <conditionalFormatting sqref="DP16:DU16">
    <cfRule type="cellIs" dxfId="5158" priority="5111" operator="equal">
      <formula>0</formula>
    </cfRule>
    <cfRule type="cellIs" dxfId="5157" priority="5112" operator="equal">
      <formula>1</formula>
    </cfRule>
  </conditionalFormatting>
  <conditionalFormatting sqref="DP19:DU31">
    <cfRule type="cellIs" dxfId="5156" priority="5109" operator="equal">
      <formula>0</formula>
    </cfRule>
    <cfRule type="cellIs" dxfId="5155" priority="5110" operator="equal">
      <formula>1</formula>
    </cfRule>
  </conditionalFormatting>
  <conditionalFormatting sqref="DP33:DU35 DP37:DU40">
    <cfRule type="cellIs" dxfId="5154" priority="5107" operator="equal">
      <formula>0</formula>
    </cfRule>
    <cfRule type="cellIs" dxfId="5153" priority="5108" operator="equal">
      <formula>1</formula>
    </cfRule>
  </conditionalFormatting>
  <conditionalFormatting sqref="DP44:DU52">
    <cfRule type="cellIs" dxfId="5152" priority="5105" operator="equal">
      <formula>0</formula>
    </cfRule>
    <cfRule type="cellIs" dxfId="5151" priority="5106" operator="equal">
      <formula>1</formula>
    </cfRule>
  </conditionalFormatting>
  <conditionalFormatting sqref="DP55:DU55">
    <cfRule type="cellIs" dxfId="5150" priority="5103" operator="equal">
      <formula>0</formula>
    </cfRule>
    <cfRule type="cellIs" dxfId="5149" priority="5104" operator="equal">
      <formula>1</formula>
    </cfRule>
  </conditionalFormatting>
  <conditionalFormatting sqref="DP56:DU56">
    <cfRule type="cellIs" dxfId="5148" priority="5101" operator="equal">
      <formula>0</formula>
    </cfRule>
    <cfRule type="cellIs" dxfId="5147" priority="5102" operator="equal">
      <formula>1</formula>
    </cfRule>
  </conditionalFormatting>
  <conditionalFormatting sqref="DP58:DU58">
    <cfRule type="cellIs" dxfId="5146" priority="5099" operator="equal">
      <formula>0</formula>
    </cfRule>
    <cfRule type="cellIs" dxfId="5145" priority="5100" operator="equal">
      <formula>1</formula>
    </cfRule>
  </conditionalFormatting>
  <conditionalFormatting sqref="DP59:DU59">
    <cfRule type="cellIs" dxfId="5144" priority="5097" operator="equal">
      <formula>0</formula>
    </cfRule>
    <cfRule type="cellIs" dxfId="5143" priority="5098" operator="equal">
      <formula>1</formula>
    </cfRule>
  </conditionalFormatting>
  <conditionalFormatting sqref="DP153:DU157 DP159:DU161">
    <cfRule type="cellIs" dxfId="5142" priority="5095" operator="equal">
      <formula>0</formula>
    </cfRule>
    <cfRule type="cellIs" dxfId="5141" priority="5096" operator="equal">
      <formula>1</formula>
    </cfRule>
  </conditionalFormatting>
  <conditionalFormatting sqref="DP163:DU163">
    <cfRule type="cellIs" dxfId="5140" priority="5093" operator="equal">
      <formula>0</formula>
    </cfRule>
    <cfRule type="cellIs" dxfId="5139" priority="5094" operator="equal">
      <formula>1</formula>
    </cfRule>
  </conditionalFormatting>
  <conditionalFormatting sqref="DP164:DU169">
    <cfRule type="cellIs" dxfId="5138" priority="5091" operator="equal">
      <formula>0</formula>
    </cfRule>
    <cfRule type="cellIs" dxfId="5137" priority="5092" operator="equal">
      <formula>1</formula>
    </cfRule>
  </conditionalFormatting>
  <conditionalFormatting sqref="DP173:DU175 DP177:DU178">
    <cfRule type="cellIs" dxfId="5136" priority="5089" operator="equal">
      <formula>0</formula>
    </cfRule>
    <cfRule type="cellIs" dxfId="5135" priority="5090" operator="equal">
      <formula>1</formula>
    </cfRule>
  </conditionalFormatting>
  <conditionalFormatting sqref="DP181:DU185">
    <cfRule type="cellIs" dxfId="5134" priority="5087" operator="equal">
      <formula>0</formula>
    </cfRule>
    <cfRule type="cellIs" dxfId="5133" priority="5088" operator="equal">
      <formula>1</formula>
    </cfRule>
  </conditionalFormatting>
  <conditionalFormatting sqref="DP187:DU188">
    <cfRule type="cellIs" dxfId="5132" priority="5085" operator="equal">
      <formula>0</formula>
    </cfRule>
    <cfRule type="cellIs" dxfId="5131" priority="5086" operator="equal">
      <formula>1</formula>
    </cfRule>
  </conditionalFormatting>
  <conditionalFormatting sqref="DP190:DU193">
    <cfRule type="cellIs" dxfId="5130" priority="5083" operator="equal">
      <formula>0</formula>
    </cfRule>
    <cfRule type="cellIs" dxfId="5129" priority="5084" operator="equal">
      <formula>1</formula>
    </cfRule>
  </conditionalFormatting>
  <conditionalFormatting sqref="DP195:DU195">
    <cfRule type="cellIs" dxfId="5128" priority="5081" operator="equal">
      <formula>0</formula>
    </cfRule>
    <cfRule type="cellIs" dxfId="5127" priority="5082" operator="equal">
      <formula>1</formula>
    </cfRule>
  </conditionalFormatting>
  <conditionalFormatting sqref="DP197:DU197">
    <cfRule type="cellIs" dxfId="5126" priority="5079" operator="equal">
      <formula>0</formula>
    </cfRule>
    <cfRule type="cellIs" dxfId="5125" priority="5080" operator="equal">
      <formula>1</formula>
    </cfRule>
  </conditionalFormatting>
  <conditionalFormatting sqref="DP202:DU205">
    <cfRule type="cellIs" dxfId="5124" priority="5077" operator="equal">
      <formula>0</formula>
    </cfRule>
    <cfRule type="cellIs" dxfId="5123" priority="5078" operator="equal">
      <formula>1</formula>
    </cfRule>
  </conditionalFormatting>
  <conditionalFormatting sqref="DP207:DU212">
    <cfRule type="cellIs" dxfId="5122" priority="5075" operator="equal">
      <formula>0</formula>
    </cfRule>
    <cfRule type="cellIs" dxfId="5121" priority="5076" operator="equal">
      <formula>1</formula>
    </cfRule>
  </conditionalFormatting>
  <conditionalFormatting sqref="DP216:DU219 DP222:DU224 DP226:DU236">
    <cfRule type="cellIs" dxfId="5120" priority="5073" operator="equal">
      <formula>0</formula>
    </cfRule>
    <cfRule type="cellIs" dxfId="5119" priority="5074" operator="equal">
      <formula>1</formula>
    </cfRule>
  </conditionalFormatting>
  <conditionalFormatting sqref="DP238:DU238 DP240:DU252">
    <cfRule type="cellIs" dxfId="5118" priority="5071" operator="equal">
      <formula>0</formula>
    </cfRule>
    <cfRule type="cellIs" dxfId="5117" priority="5072" operator="equal">
      <formula>1</formula>
    </cfRule>
  </conditionalFormatting>
  <conditionalFormatting sqref="DP255:DU258">
    <cfRule type="cellIs" dxfId="5116" priority="5069" operator="equal">
      <formula>0</formula>
    </cfRule>
    <cfRule type="cellIs" dxfId="5115" priority="5070" operator="equal">
      <formula>1</formula>
    </cfRule>
  </conditionalFormatting>
  <conditionalFormatting sqref="DP272:DU280">
    <cfRule type="cellIs" dxfId="5114" priority="5067" operator="equal">
      <formula>0</formula>
    </cfRule>
    <cfRule type="cellIs" dxfId="5113" priority="5068" operator="equal">
      <formula>1</formula>
    </cfRule>
  </conditionalFormatting>
  <conditionalFormatting sqref="DP284:DU301 DP304:DU308 DP311:DU317">
    <cfRule type="cellIs" dxfId="5112" priority="5065" operator="equal">
      <formula>0</formula>
    </cfRule>
    <cfRule type="cellIs" dxfId="5111" priority="5066" operator="equal">
      <formula>1</formula>
    </cfRule>
  </conditionalFormatting>
  <conditionalFormatting sqref="DP320:DU330 DP333:DU336">
    <cfRule type="cellIs" dxfId="5110" priority="5063" operator="equal">
      <formula>0</formula>
    </cfRule>
    <cfRule type="cellIs" dxfId="5109" priority="5064" operator="equal">
      <formula>1</formula>
    </cfRule>
  </conditionalFormatting>
  <conditionalFormatting sqref="DP342:DU342">
    <cfRule type="cellIs" dxfId="5108" priority="5061" operator="equal">
      <formula>0</formula>
    </cfRule>
    <cfRule type="cellIs" dxfId="5107" priority="5062" operator="equal">
      <formula>1</formula>
    </cfRule>
  </conditionalFormatting>
  <conditionalFormatting sqref="DP354:DU354">
    <cfRule type="cellIs" dxfId="5106" priority="5059" operator="equal">
      <formula>0</formula>
    </cfRule>
    <cfRule type="cellIs" dxfId="5105" priority="5060" operator="equal">
      <formula>1</formula>
    </cfRule>
  </conditionalFormatting>
  <conditionalFormatting sqref="DP359:DU359">
    <cfRule type="cellIs" dxfId="5104" priority="5057" operator="equal">
      <formula>0</formula>
    </cfRule>
    <cfRule type="cellIs" dxfId="5103" priority="5058" operator="equal">
      <formula>1</formula>
    </cfRule>
  </conditionalFormatting>
  <conditionalFormatting sqref="DP364:DU365">
    <cfRule type="cellIs" dxfId="5102" priority="5055" operator="equal">
      <formula>0</formula>
    </cfRule>
    <cfRule type="cellIs" dxfId="5101" priority="5056" operator="equal">
      <formula>1</formula>
    </cfRule>
  </conditionalFormatting>
  <conditionalFormatting sqref="DP378:DU378">
    <cfRule type="cellIs" dxfId="5100" priority="5051" operator="equal">
      <formula>0</formula>
    </cfRule>
    <cfRule type="cellIs" dxfId="5099" priority="5052" operator="equal">
      <formula>1</formula>
    </cfRule>
  </conditionalFormatting>
  <conditionalFormatting sqref="DP408:DU408">
    <cfRule type="cellIs" dxfId="5098" priority="5053" operator="equal">
      <formula>0</formula>
    </cfRule>
    <cfRule type="cellIs" dxfId="5097" priority="5054" operator="equal">
      <formula>1</formula>
    </cfRule>
  </conditionalFormatting>
  <conditionalFormatting sqref="DP371:DU371">
    <cfRule type="cellIs" dxfId="5096" priority="5049" operator="equal">
      <formula>0</formula>
    </cfRule>
    <cfRule type="cellIs" dxfId="5095" priority="5050" operator="equal">
      <formula>1</formula>
    </cfRule>
  </conditionalFormatting>
  <conditionalFormatting sqref="DP14:DU15">
    <cfRule type="cellIs" dxfId="5094" priority="5047" operator="equal">
      <formula>0</formula>
    </cfRule>
    <cfRule type="cellIs" dxfId="5093" priority="5048" operator="equal">
      <formula>1</formula>
    </cfRule>
  </conditionalFormatting>
  <conditionalFormatting sqref="DP17:DU18">
    <cfRule type="cellIs" dxfId="5092" priority="5045" operator="equal">
      <formula>0</formula>
    </cfRule>
    <cfRule type="cellIs" dxfId="5091" priority="5046" operator="equal">
      <formula>1</formula>
    </cfRule>
  </conditionalFormatting>
  <conditionalFormatting sqref="DP32:DU32">
    <cfRule type="cellIs" dxfId="5090" priority="5043" operator="equal">
      <formula>0</formula>
    </cfRule>
    <cfRule type="cellIs" dxfId="5089" priority="5044" operator="equal">
      <formula>1</formula>
    </cfRule>
  </conditionalFormatting>
  <conditionalFormatting sqref="DP36:DU36">
    <cfRule type="cellIs" dxfId="5088" priority="5041" operator="equal">
      <formula>0</formula>
    </cfRule>
    <cfRule type="cellIs" dxfId="5087" priority="5042" operator="equal">
      <formula>1</formula>
    </cfRule>
  </conditionalFormatting>
  <conditionalFormatting sqref="DP41:DU42">
    <cfRule type="cellIs" dxfId="5086" priority="5039" operator="equal">
      <formula>0</formula>
    </cfRule>
    <cfRule type="cellIs" dxfId="5085" priority="5040" operator="equal">
      <formula>1</formula>
    </cfRule>
  </conditionalFormatting>
  <conditionalFormatting sqref="DP411:DU411">
    <cfRule type="cellIs" dxfId="5084" priority="4883" operator="equal">
      <formula>0</formula>
    </cfRule>
    <cfRule type="cellIs" dxfId="5083" priority="4884" operator="equal">
      <formula>1</formula>
    </cfRule>
  </conditionalFormatting>
  <conditionalFormatting sqref="DP43:DU43">
    <cfRule type="cellIs" dxfId="5082" priority="5037" operator="equal">
      <formula>0</formula>
    </cfRule>
    <cfRule type="cellIs" dxfId="5081" priority="5038" operator="equal">
      <formula>1</formula>
    </cfRule>
  </conditionalFormatting>
  <conditionalFormatting sqref="DP53:DU53">
    <cfRule type="cellIs" dxfId="5080" priority="5035" operator="equal">
      <formula>0</formula>
    </cfRule>
    <cfRule type="cellIs" dxfId="5079" priority="5036" operator="equal">
      <formula>1</formula>
    </cfRule>
  </conditionalFormatting>
  <conditionalFormatting sqref="DP60:DU61">
    <cfRule type="cellIs" dxfId="5078" priority="5033" operator="equal">
      <formula>0</formula>
    </cfRule>
    <cfRule type="cellIs" dxfId="5077" priority="5034" operator="equal">
      <formula>1</formula>
    </cfRule>
  </conditionalFormatting>
  <conditionalFormatting sqref="DP63:DU63">
    <cfRule type="cellIs" dxfId="5076" priority="5031" operator="equal">
      <formula>0</formula>
    </cfRule>
    <cfRule type="cellIs" dxfId="5075" priority="5032" operator="equal">
      <formula>1</formula>
    </cfRule>
  </conditionalFormatting>
  <conditionalFormatting sqref="DP67:DU68">
    <cfRule type="cellIs" dxfId="5074" priority="5029" operator="equal">
      <formula>0</formula>
    </cfRule>
    <cfRule type="cellIs" dxfId="5073" priority="5030" operator="equal">
      <formula>1</formula>
    </cfRule>
  </conditionalFormatting>
  <conditionalFormatting sqref="DP71:DU72">
    <cfRule type="cellIs" dxfId="5072" priority="5027" operator="equal">
      <formula>0</formula>
    </cfRule>
    <cfRule type="cellIs" dxfId="5071" priority="5028" operator="equal">
      <formula>1</formula>
    </cfRule>
  </conditionalFormatting>
  <conditionalFormatting sqref="DP74:DU74">
    <cfRule type="cellIs" dxfId="5070" priority="5025" operator="equal">
      <formula>0</formula>
    </cfRule>
    <cfRule type="cellIs" dxfId="5069" priority="5026" operator="equal">
      <formula>1</formula>
    </cfRule>
  </conditionalFormatting>
  <conditionalFormatting sqref="DP76:DU76">
    <cfRule type="cellIs" dxfId="5068" priority="5023" operator="equal">
      <formula>0</formula>
    </cfRule>
    <cfRule type="cellIs" dxfId="5067" priority="5024" operator="equal">
      <formula>1</formula>
    </cfRule>
  </conditionalFormatting>
  <conditionalFormatting sqref="DP77:DU77">
    <cfRule type="cellIs" dxfId="5066" priority="5021" operator="equal">
      <formula>0</formula>
    </cfRule>
    <cfRule type="cellIs" dxfId="5065" priority="5022" operator="equal">
      <formula>1</formula>
    </cfRule>
  </conditionalFormatting>
  <conditionalFormatting sqref="DP79:DU79">
    <cfRule type="cellIs" dxfId="5064" priority="5019" operator="equal">
      <formula>0</formula>
    </cfRule>
    <cfRule type="cellIs" dxfId="5063" priority="5020" operator="equal">
      <formula>1</formula>
    </cfRule>
  </conditionalFormatting>
  <conditionalFormatting sqref="DP81:DU86">
    <cfRule type="cellIs" dxfId="5062" priority="5017" operator="equal">
      <formula>0</formula>
    </cfRule>
    <cfRule type="cellIs" dxfId="5061" priority="5018" operator="equal">
      <formula>1</formula>
    </cfRule>
  </conditionalFormatting>
  <conditionalFormatting sqref="DP88:DU92">
    <cfRule type="cellIs" dxfId="5060" priority="5015" operator="equal">
      <formula>0</formula>
    </cfRule>
    <cfRule type="cellIs" dxfId="5059" priority="5016" operator="equal">
      <formula>1</formula>
    </cfRule>
  </conditionalFormatting>
  <conditionalFormatting sqref="DP94:DU95">
    <cfRule type="cellIs" dxfId="5058" priority="5013" operator="equal">
      <formula>0</formula>
    </cfRule>
    <cfRule type="cellIs" dxfId="5057" priority="5014" operator="equal">
      <formula>1</formula>
    </cfRule>
  </conditionalFormatting>
  <conditionalFormatting sqref="DP98:DU98">
    <cfRule type="cellIs" dxfId="5056" priority="5011" operator="equal">
      <formula>0</formula>
    </cfRule>
    <cfRule type="cellIs" dxfId="5055" priority="5012" operator="equal">
      <formula>1</formula>
    </cfRule>
  </conditionalFormatting>
  <conditionalFormatting sqref="DP101:DU105">
    <cfRule type="cellIs" dxfId="5054" priority="5009" operator="equal">
      <formula>0</formula>
    </cfRule>
    <cfRule type="cellIs" dxfId="5053" priority="5010" operator="equal">
      <formula>1</formula>
    </cfRule>
  </conditionalFormatting>
  <conditionalFormatting sqref="DP107:DU107">
    <cfRule type="cellIs" dxfId="5052" priority="5007" operator="equal">
      <formula>0</formula>
    </cfRule>
    <cfRule type="cellIs" dxfId="5051" priority="5008" operator="equal">
      <formula>1</formula>
    </cfRule>
  </conditionalFormatting>
  <conditionalFormatting sqref="DP110:DU112">
    <cfRule type="cellIs" dxfId="5050" priority="5005" operator="equal">
      <formula>0</formula>
    </cfRule>
    <cfRule type="cellIs" dxfId="5049" priority="5006" operator="equal">
      <formula>1</formula>
    </cfRule>
  </conditionalFormatting>
  <conditionalFormatting sqref="DP114:DU114">
    <cfRule type="cellIs" dxfId="5048" priority="5003" operator="equal">
      <formula>0</formula>
    </cfRule>
    <cfRule type="cellIs" dxfId="5047" priority="5004" operator="equal">
      <formula>1</formula>
    </cfRule>
  </conditionalFormatting>
  <conditionalFormatting sqref="DP116:DU121">
    <cfRule type="cellIs" dxfId="5046" priority="5001" operator="equal">
      <formula>0</formula>
    </cfRule>
    <cfRule type="cellIs" dxfId="5045" priority="5002" operator="equal">
      <formula>1</formula>
    </cfRule>
  </conditionalFormatting>
  <conditionalFormatting sqref="DP125:DU126">
    <cfRule type="cellIs" dxfId="5044" priority="4999" operator="equal">
      <formula>0</formula>
    </cfRule>
    <cfRule type="cellIs" dxfId="5043" priority="5000" operator="equal">
      <formula>1</formula>
    </cfRule>
  </conditionalFormatting>
  <conditionalFormatting sqref="DP128:DU131">
    <cfRule type="cellIs" dxfId="5042" priority="4997" operator="equal">
      <formula>0</formula>
    </cfRule>
    <cfRule type="cellIs" dxfId="5041" priority="4998" operator="equal">
      <formula>1</formula>
    </cfRule>
  </conditionalFormatting>
  <conditionalFormatting sqref="DP133:DU134">
    <cfRule type="cellIs" dxfId="5040" priority="4995" operator="equal">
      <formula>0</formula>
    </cfRule>
    <cfRule type="cellIs" dxfId="5039" priority="4996" operator="equal">
      <formula>1</formula>
    </cfRule>
  </conditionalFormatting>
  <conditionalFormatting sqref="DP137:DU137">
    <cfRule type="cellIs" dxfId="5038" priority="4993" operator="equal">
      <formula>0</formula>
    </cfRule>
    <cfRule type="cellIs" dxfId="5037" priority="4994" operator="equal">
      <formula>1</formula>
    </cfRule>
  </conditionalFormatting>
  <conditionalFormatting sqref="DP139:DU142">
    <cfRule type="cellIs" dxfId="5036" priority="4991" operator="equal">
      <formula>0</formula>
    </cfRule>
    <cfRule type="cellIs" dxfId="5035" priority="4992" operator="equal">
      <formula>1</formula>
    </cfRule>
  </conditionalFormatting>
  <conditionalFormatting sqref="DP144:DU145">
    <cfRule type="cellIs" dxfId="5034" priority="4989" operator="equal">
      <formula>0</formula>
    </cfRule>
    <cfRule type="cellIs" dxfId="5033" priority="4990" operator="equal">
      <formula>1</formula>
    </cfRule>
  </conditionalFormatting>
  <conditionalFormatting sqref="DP148:DU152">
    <cfRule type="cellIs" dxfId="5032" priority="4987" operator="equal">
      <formula>0</formula>
    </cfRule>
    <cfRule type="cellIs" dxfId="5031" priority="4988" operator="equal">
      <formula>1</formula>
    </cfRule>
  </conditionalFormatting>
  <conditionalFormatting sqref="DP158:DU158">
    <cfRule type="cellIs" dxfId="5030" priority="4985" operator="equal">
      <formula>0</formula>
    </cfRule>
    <cfRule type="cellIs" dxfId="5029" priority="4986" operator="equal">
      <formula>1</formula>
    </cfRule>
  </conditionalFormatting>
  <conditionalFormatting sqref="DP162:DU162">
    <cfRule type="cellIs" dxfId="5028" priority="4983" operator="equal">
      <formula>0</formula>
    </cfRule>
    <cfRule type="cellIs" dxfId="5027" priority="4984" operator="equal">
      <formula>1</formula>
    </cfRule>
  </conditionalFormatting>
  <conditionalFormatting sqref="DP170:DU171">
    <cfRule type="cellIs" dxfId="5026" priority="4981" operator="equal">
      <formula>0</formula>
    </cfRule>
    <cfRule type="cellIs" dxfId="5025" priority="4982" operator="equal">
      <formula>1</formula>
    </cfRule>
  </conditionalFormatting>
  <conditionalFormatting sqref="DP172:DU172">
    <cfRule type="cellIs" dxfId="5024" priority="4979" operator="equal">
      <formula>0</formula>
    </cfRule>
    <cfRule type="cellIs" dxfId="5023" priority="4980" operator="equal">
      <formula>1</formula>
    </cfRule>
  </conditionalFormatting>
  <conditionalFormatting sqref="DP176:DU176">
    <cfRule type="cellIs" dxfId="5022" priority="4977" operator="equal">
      <formula>0</formula>
    </cfRule>
    <cfRule type="cellIs" dxfId="5021" priority="4978" operator="equal">
      <formula>1</formula>
    </cfRule>
  </conditionalFormatting>
  <conditionalFormatting sqref="DP179:DU179">
    <cfRule type="cellIs" dxfId="5020" priority="4975" operator="equal">
      <formula>0</formula>
    </cfRule>
    <cfRule type="cellIs" dxfId="5019" priority="4976" operator="equal">
      <formula>1</formula>
    </cfRule>
  </conditionalFormatting>
  <conditionalFormatting sqref="DP194:DU194">
    <cfRule type="cellIs" dxfId="5018" priority="4973" operator="equal">
      <formula>0</formula>
    </cfRule>
    <cfRule type="cellIs" dxfId="5017" priority="4974" operator="equal">
      <formula>1</formula>
    </cfRule>
  </conditionalFormatting>
  <conditionalFormatting sqref="DP196:DU196">
    <cfRule type="cellIs" dxfId="5016" priority="4971" operator="equal">
      <formula>0</formula>
    </cfRule>
    <cfRule type="cellIs" dxfId="5015" priority="4972" operator="equal">
      <formula>1</formula>
    </cfRule>
  </conditionalFormatting>
  <conditionalFormatting sqref="DP198:DU198">
    <cfRule type="cellIs" dxfId="5014" priority="4969" operator="equal">
      <formula>0</formula>
    </cfRule>
    <cfRule type="cellIs" dxfId="5013" priority="4970" operator="equal">
      <formula>1</formula>
    </cfRule>
  </conditionalFormatting>
  <conditionalFormatting sqref="DP199:DU199">
    <cfRule type="cellIs" dxfId="5012" priority="4967" operator="equal">
      <formula>0</formula>
    </cfRule>
    <cfRule type="cellIs" dxfId="5011" priority="4968" operator="equal">
      <formula>1</formula>
    </cfRule>
  </conditionalFormatting>
  <conditionalFormatting sqref="DP201:DU201">
    <cfRule type="cellIs" dxfId="5010" priority="4965" operator="equal">
      <formula>0</formula>
    </cfRule>
    <cfRule type="cellIs" dxfId="5009" priority="4966" operator="equal">
      <formula>1</formula>
    </cfRule>
  </conditionalFormatting>
  <conditionalFormatting sqref="DP206:DU206">
    <cfRule type="cellIs" dxfId="5008" priority="4963" operator="equal">
      <formula>0</formula>
    </cfRule>
    <cfRule type="cellIs" dxfId="5007" priority="4964" operator="equal">
      <formula>1</formula>
    </cfRule>
  </conditionalFormatting>
  <conditionalFormatting sqref="DP213:DU215">
    <cfRule type="cellIs" dxfId="5006" priority="4961" operator="equal">
      <formula>0</formula>
    </cfRule>
    <cfRule type="cellIs" dxfId="5005" priority="4962" operator="equal">
      <formula>1</formula>
    </cfRule>
  </conditionalFormatting>
  <conditionalFormatting sqref="DP220:DU220">
    <cfRule type="cellIs" dxfId="5004" priority="4959" operator="equal">
      <formula>0</formula>
    </cfRule>
    <cfRule type="cellIs" dxfId="5003" priority="4960" operator="equal">
      <formula>1</formula>
    </cfRule>
  </conditionalFormatting>
  <conditionalFormatting sqref="DP221:DU221">
    <cfRule type="cellIs" dxfId="5002" priority="4957" operator="equal">
      <formula>0</formula>
    </cfRule>
    <cfRule type="cellIs" dxfId="5001" priority="4958" operator="equal">
      <formula>1</formula>
    </cfRule>
  </conditionalFormatting>
  <conditionalFormatting sqref="DP225:DU225">
    <cfRule type="cellIs" dxfId="5000" priority="4955" operator="equal">
      <formula>0</formula>
    </cfRule>
    <cfRule type="cellIs" dxfId="4999" priority="4956" operator="equal">
      <formula>1</formula>
    </cfRule>
  </conditionalFormatting>
  <conditionalFormatting sqref="DP237:DU237">
    <cfRule type="cellIs" dxfId="4998" priority="4953" operator="equal">
      <formula>0</formula>
    </cfRule>
    <cfRule type="cellIs" dxfId="4997" priority="4954" operator="equal">
      <formula>1</formula>
    </cfRule>
  </conditionalFormatting>
  <conditionalFormatting sqref="DP239:DU239">
    <cfRule type="cellIs" dxfId="4996" priority="4951" operator="equal">
      <formula>0</formula>
    </cfRule>
    <cfRule type="cellIs" dxfId="4995" priority="4952" operator="equal">
      <formula>1</formula>
    </cfRule>
  </conditionalFormatting>
  <conditionalFormatting sqref="DP253:DU254">
    <cfRule type="cellIs" dxfId="4994" priority="4949" operator="equal">
      <formula>0</formula>
    </cfRule>
    <cfRule type="cellIs" dxfId="4993" priority="4950" operator="equal">
      <formula>1</formula>
    </cfRule>
  </conditionalFormatting>
  <conditionalFormatting sqref="DP260:DU262">
    <cfRule type="cellIs" dxfId="4992" priority="4947" operator="equal">
      <formula>0</formula>
    </cfRule>
    <cfRule type="cellIs" dxfId="4991" priority="4948" operator="equal">
      <formula>1</formula>
    </cfRule>
  </conditionalFormatting>
  <conditionalFormatting sqref="DP264:DU271">
    <cfRule type="cellIs" dxfId="4990" priority="4945" operator="equal">
      <formula>0</formula>
    </cfRule>
    <cfRule type="cellIs" dxfId="4989" priority="4946" operator="equal">
      <formula>1</formula>
    </cfRule>
  </conditionalFormatting>
  <conditionalFormatting sqref="DP263:DU263">
    <cfRule type="cellIs" dxfId="4988" priority="4943" operator="equal">
      <formula>0</formula>
    </cfRule>
    <cfRule type="cellIs" dxfId="4987" priority="4944" operator="equal">
      <formula>1</formula>
    </cfRule>
  </conditionalFormatting>
  <conditionalFormatting sqref="DP281:DU281">
    <cfRule type="cellIs" dxfId="4986" priority="4941" operator="equal">
      <formula>0</formula>
    </cfRule>
    <cfRule type="cellIs" dxfId="4985" priority="4942" operator="equal">
      <formula>1</formula>
    </cfRule>
  </conditionalFormatting>
  <conditionalFormatting sqref="DP283:DU283">
    <cfRule type="cellIs" dxfId="4984" priority="4939" operator="equal">
      <formula>0</formula>
    </cfRule>
    <cfRule type="cellIs" dxfId="4983" priority="4940" operator="equal">
      <formula>1</formula>
    </cfRule>
  </conditionalFormatting>
  <conditionalFormatting sqref="DP302:DU302">
    <cfRule type="cellIs" dxfId="4982" priority="4937" operator="equal">
      <formula>0</formula>
    </cfRule>
    <cfRule type="cellIs" dxfId="4981" priority="4938" operator="equal">
      <formula>1</formula>
    </cfRule>
  </conditionalFormatting>
  <conditionalFormatting sqref="DP303:DU303">
    <cfRule type="cellIs" dxfId="4980" priority="4935" operator="equal">
      <formula>0</formula>
    </cfRule>
    <cfRule type="cellIs" dxfId="4979" priority="4936" operator="equal">
      <formula>1</formula>
    </cfRule>
  </conditionalFormatting>
  <conditionalFormatting sqref="DP309:DU310">
    <cfRule type="cellIs" dxfId="4978" priority="4933" operator="equal">
      <formula>0</formula>
    </cfRule>
    <cfRule type="cellIs" dxfId="4977" priority="4934" operator="equal">
      <formula>1</formula>
    </cfRule>
  </conditionalFormatting>
  <conditionalFormatting sqref="DP318:DU319">
    <cfRule type="cellIs" dxfId="4976" priority="4931" operator="equal">
      <formula>0</formula>
    </cfRule>
    <cfRule type="cellIs" dxfId="4975" priority="4932" operator="equal">
      <formula>1</formula>
    </cfRule>
  </conditionalFormatting>
  <conditionalFormatting sqref="DP331:DU331">
    <cfRule type="cellIs" dxfId="4974" priority="4929" operator="equal">
      <formula>0</formula>
    </cfRule>
    <cfRule type="cellIs" dxfId="4973" priority="4930" operator="equal">
      <formula>1</formula>
    </cfRule>
  </conditionalFormatting>
  <conditionalFormatting sqref="DP332:DU332">
    <cfRule type="cellIs" dxfId="4972" priority="4927" operator="equal">
      <formula>0</formula>
    </cfRule>
    <cfRule type="cellIs" dxfId="4971" priority="4928" operator="equal">
      <formula>1</formula>
    </cfRule>
  </conditionalFormatting>
  <conditionalFormatting sqref="DP337:DU338">
    <cfRule type="cellIs" dxfId="4970" priority="4925" operator="equal">
      <formula>0</formula>
    </cfRule>
    <cfRule type="cellIs" dxfId="4969" priority="4926" operator="equal">
      <formula>1</formula>
    </cfRule>
  </conditionalFormatting>
  <conditionalFormatting sqref="DP339:DU339">
    <cfRule type="cellIs" dxfId="4968" priority="4923" operator="equal">
      <formula>0</formula>
    </cfRule>
    <cfRule type="cellIs" dxfId="4967" priority="4924" operator="equal">
      <formula>1</formula>
    </cfRule>
  </conditionalFormatting>
  <conditionalFormatting sqref="DP340:DU341">
    <cfRule type="cellIs" dxfId="4966" priority="4921" operator="equal">
      <formula>0</formula>
    </cfRule>
    <cfRule type="cellIs" dxfId="4965" priority="4922" operator="equal">
      <formula>1</formula>
    </cfRule>
  </conditionalFormatting>
  <conditionalFormatting sqref="DP343:DU345">
    <cfRule type="cellIs" dxfId="4964" priority="4919" operator="equal">
      <formula>0</formula>
    </cfRule>
    <cfRule type="cellIs" dxfId="4963" priority="4920" operator="equal">
      <formula>1</formula>
    </cfRule>
  </conditionalFormatting>
  <conditionalFormatting sqref="DP346:DU347">
    <cfRule type="cellIs" dxfId="4962" priority="4917" operator="equal">
      <formula>0</formula>
    </cfRule>
    <cfRule type="cellIs" dxfId="4961" priority="4918" operator="equal">
      <formula>1</formula>
    </cfRule>
  </conditionalFormatting>
  <conditionalFormatting sqref="DP351:DU351">
    <cfRule type="cellIs" dxfId="4960" priority="4915" operator="equal">
      <formula>0</formula>
    </cfRule>
    <cfRule type="cellIs" dxfId="4959" priority="4916" operator="equal">
      <formula>1</formula>
    </cfRule>
  </conditionalFormatting>
  <conditionalFormatting sqref="DP355:DU355">
    <cfRule type="cellIs" dxfId="4958" priority="4913" operator="equal">
      <formula>0</formula>
    </cfRule>
    <cfRule type="cellIs" dxfId="4957" priority="4914" operator="equal">
      <formula>1</formula>
    </cfRule>
  </conditionalFormatting>
  <conditionalFormatting sqref="DP357:DU357">
    <cfRule type="cellIs" dxfId="4956" priority="4911" operator="equal">
      <formula>0</formula>
    </cfRule>
    <cfRule type="cellIs" dxfId="4955" priority="4912" operator="equal">
      <formula>1</formula>
    </cfRule>
  </conditionalFormatting>
  <conditionalFormatting sqref="DP360:DU360">
    <cfRule type="cellIs" dxfId="4954" priority="4909" operator="equal">
      <formula>0</formula>
    </cfRule>
    <cfRule type="cellIs" dxfId="4953" priority="4910" operator="equal">
      <formula>1</formula>
    </cfRule>
  </conditionalFormatting>
  <conditionalFormatting sqref="DP362:DU363">
    <cfRule type="cellIs" dxfId="4952" priority="4907" operator="equal">
      <formula>0</formula>
    </cfRule>
    <cfRule type="cellIs" dxfId="4951" priority="4908" operator="equal">
      <formula>1</formula>
    </cfRule>
  </conditionalFormatting>
  <conditionalFormatting sqref="DP368:DU368">
    <cfRule type="cellIs" dxfId="4950" priority="4905" operator="equal">
      <formula>0</formula>
    </cfRule>
    <cfRule type="cellIs" dxfId="4949" priority="4906" operator="equal">
      <formula>1</formula>
    </cfRule>
  </conditionalFormatting>
  <conditionalFormatting sqref="DP369:DU369">
    <cfRule type="cellIs" dxfId="4948" priority="4903" operator="equal">
      <formula>0</formula>
    </cfRule>
    <cfRule type="cellIs" dxfId="4947" priority="4904" operator="equal">
      <formula>1</formula>
    </cfRule>
  </conditionalFormatting>
  <conditionalFormatting sqref="DP374:DU376">
    <cfRule type="cellIs" dxfId="4946" priority="4901" operator="equal">
      <formula>0</formula>
    </cfRule>
    <cfRule type="cellIs" dxfId="4945" priority="4902" operator="equal">
      <formula>1</formula>
    </cfRule>
  </conditionalFormatting>
  <conditionalFormatting sqref="DP377:DU377">
    <cfRule type="cellIs" dxfId="4944" priority="4899" operator="equal">
      <formula>0</formula>
    </cfRule>
    <cfRule type="cellIs" dxfId="4943" priority="4900" operator="equal">
      <formula>1</formula>
    </cfRule>
  </conditionalFormatting>
  <conditionalFormatting sqref="DP379:DU379">
    <cfRule type="cellIs" dxfId="4942" priority="4897" operator="equal">
      <formula>0</formula>
    </cfRule>
    <cfRule type="cellIs" dxfId="4941" priority="4898" operator="equal">
      <formula>1</formula>
    </cfRule>
  </conditionalFormatting>
  <conditionalFormatting sqref="DP382:DU384">
    <cfRule type="cellIs" dxfId="4940" priority="4895" operator="equal">
      <formula>0</formula>
    </cfRule>
    <cfRule type="cellIs" dxfId="4939" priority="4896" operator="equal">
      <formula>1</formula>
    </cfRule>
  </conditionalFormatting>
  <conditionalFormatting sqref="DP386:DU391">
    <cfRule type="cellIs" dxfId="4938" priority="4893" operator="equal">
      <formula>0</formula>
    </cfRule>
    <cfRule type="cellIs" dxfId="4937" priority="4894" operator="equal">
      <formula>1</formula>
    </cfRule>
  </conditionalFormatting>
  <conditionalFormatting sqref="DP399:DU399">
    <cfRule type="cellIs" dxfId="4936" priority="4891" operator="equal">
      <formula>0</formula>
    </cfRule>
    <cfRule type="cellIs" dxfId="4935" priority="4892" operator="equal">
      <formula>1</formula>
    </cfRule>
  </conditionalFormatting>
  <conditionalFormatting sqref="DP401:DU401">
    <cfRule type="cellIs" dxfId="4934" priority="4889" operator="equal">
      <formula>0</formula>
    </cfRule>
    <cfRule type="cellIs" dxfId="4933" priority="4890" operator="equal">
      <formula>1</formula>
    </cfRule>
  </conditionalFormatting>
  <conditionalFormatting sqref="DP403:DU403">
    <cfRule type="cellIs" dxfId="4932" priority="4887" operator="equal">
      <formula>0</formula>
    </cfRule>
    <cfRule type="cellIs" dxfId="4931" priority="4888" operator="equal">
      <formula>1</formula>
    </cfRule>
  </conditionalFormatting>
  <conditionalFormatting sqref="DP409:DU409">
    <cfRule type="cellIs" dxfId="4930" priority="4885" operator="equal">
      <formula>0</formula>
    </cfRule>
    <cfRule type="cellIs" dxfId="4929" priority="4886" operator="equal">
      <formula>1</formula>
    </cfRule>
  </conditionalFormatting>
  <conditionalFormatting sqref="DP410:DU410">
    <cfRule type="cellIs" dxfId="4928" priority="4881" operator="equal">
      <formula>0</formula>
    </cfRule>
    <cfRule type="cellIs" dxfId="4927" priority="4882" operator="equal">
      <formula>1</formula>
    </cfRule>
  </conditionalFormatting>
  <conditionalFormatting sqref="EG54:EL54 EG57:EL57 EG62:EL62 EG180:EL180 EG186:EL186 EG189:EL189 EG200:EL200 EG259:EL259 EG282:EL282 EG348:EL350 EG356:EL356 EG361:EL361 EG366:EL367 EG380:EL381 EG372:EL373 EG370:EL370 EG64:EL66 EG69:EL70 EG73:EL73 EG75:EL75 EG78:EL78 EG80:EL80 EG87:EL87 EG93:EL93 EG96:EL97 EG99:EL100 EG106:EL106 EG108:EL109 EG113:EL113 EG115:EL115 EG122:EL124 EG127:EL127 EG132:EL132 EG135:EL136 EG138:EL138 EG143:EL143 EG146:EL147 EG352:EL353 EG358:EL358 EG385:EL385 EG392:EL398 EG400:EL400 EG402:EL402 EG404:EL407 EG12:EL13">
    <cfRule type="cellIs" dxfId="4926" priority="4879" operator="equal">
      <formula>0</formula>
    </cfRule>
    <cfRule type="cellIs" dxfId="4925" priority="4880" operator="equal">
      <formula>1</formula>
    </cfRule>
  </conditionalFormatting>
  <conditionalFormatting sqref="DZ421">
    <cfRule type="cellIs" dxfId="4924" priority="4877" operator="equal">
      <formula>"OK"</formula>
    </cfRule>
    <cfRule type="cellIs" dxfId="4923" priority="4878" operator="equal">
      <formula>"NO HABILITADO"</formula>
    </cfRule>
  </conditionalFormatting>
  <conditionalFormatting sqref="EN421">
    <cfRule type="cellIs" dxfId="4922" priority="4875" operator="equal">
      <formula>0</formula>
    </cfRule>
    <cfRule type="cellIs" dxfId="4921" priority="4876" operator="equal">
      <formula>1</formula>
    </cfRule>
  </conditionalFormatting>
  <conditionalFormatting sqref="EL421">
    <cfRule type="cellIs" dxfId="4920" priority="4873" operator="equal">
      <formula>0</formula>
    </cfRule>
    <cfRule type="cellIs" dxfId="4919" priority="4874" operator="equal">
      <formula>1</formula>
    </cfRule>
  </conditionalFormatting>
  <conditionalFormatting sqref="EJ421">
    <cfRule type="cellIs" dxfId="4918" priority="4871" operator="equal">
      <formula>0</formula>
    </cfRule>
    <cfRule type="cellIs" dxfId="4917" priority="4872" operator="equal">
      <formula>1</formula>
    </cfRule>
  </conditionalFormatting>
  <conditionalFormatting sqref="EH421">
    <cfRule type="cellIs" dxfId="4916" priority="4869" operator="equal">
      <formula>0</formula>
    </cfRule>
    <cfRule type="cellIs" dxfId="4915" priority="4870" operator="equal">
      <formula>1</formula>
    </cfRule>
  </conditionalFormatting>
  <conditionalFormatting sqref="EG16:EL16">
    <cfRule type="cellIs" dxfId="4914" priority="4867" operator="equal">
      <formula>0</formula>
    </cfRule>
    <cfRule type="cellIs" dxfId="4913" priority="4868" operator="equal">
      <formula>1</formula>
    </cfRule>
  </conditionalFormatting>
  <conditionalFormatting sqref="EG19:EL31">
    <cfRule type="cellIs" dxfId="4912" priority="4865" operator="equal">
      <formula>0</formula>
    </cfRule>
    <cfRule type="cellIs" dxfId="4911" priority="4866" operator="equal">
      <formula>1</formula>
    </cfRule>
  </conditionalFormatting>
  <conditionalFormatting sqref="EG33:EL35 EG37:EL40">
    <cfRule type="cellIs" dxfId="4910" priority="4863" operator="equal">
      <formula>0</formula>
    </cfRule>
    <cfRule type="cellIs" dxfId="4909" priority="4864" operator="equal">
      <formula>1</formula>
    </cfRule>
  </conditionalFormatting>
  <conditionalFormatting sqref="EG44:EL52">
    <cfRule type="cellIs" dxfId="4908" priority="4861" operator="equal">
      <formula>0</formula>
    </cfRule>
    <cfRule type="cellIs" dxfId="4907" priority="4862" operator="equal">
      <formula>1</formula>
    </cfRule>
  </conditionalFormatting>
  <conditionalFormatting sqref="EG55:EL55">
    <cfRule type="cellIs" dxfId="4906" priority="4859" operator="equal">
      <formula>0</formula>
    </cfRule>
    <cfRule type="cellIs" dxfId="4905" priority="4860" operator="equal">
      <formula>1</formula>
    </cfRule>
  </conditionalFormatting>
  <conditionalFormatting sqref="EG56:EL56">
    <cfRule type="cellIs" dxfId="4904" priority="4857" operator="equal">
      <formula>0</formula>
    </cfRule>
    <cfRule type="cellIs" dxfId="4903" priority="4858" operator="equal">
      <formula>1</formula>
    </cfRule>
  </conditionalFormatting>
  <conditionalFormatting sqref="EG58:EL58">
    <cfRule type="cellIs" dxfId="4902" priority="4855" operator="equal">
      <formula>0</formula>
    </cfRule>
    <cfRule type="cellIs" dxfId="4901" priority="4856" operator="equal">
      <formula>1</formula>
    </cfRule>
  </conditionalFormatting>
  <conditionalFormatting sqref="EG59:EL59">
    <cfRule type="cellIs" dxfId="4900" priority="4853" operator="equal">
      <formula>0</formula>
    </cfRule>
    <cfRule type="cellIs" dxfId="4899" priority="4854" operator="equal">
      <formula>1</formula>
    </cfRule>
  </conditionalFormatting>
  <conditionalFormatting sqref="EG153:EL157 EG159:EL161">
    <cfRule type="cellIs" dxfId="4898" priority="4851" operator="equal">
      <formula>0</formula>
    </cfRule>
    <cfRule type="cellIs" dxfId="4897" priority="4852" operator="equal">
      <formula>1</formula>
    </cfRule>
  </conditionalFormatting>
  <conditionalFormatting sqref="EG163:EL163">
    <cfRule type="cellIs" dxfId="4896" priority="4849" operator="equal">
      <formula>0</formula>
    </cfRule>
    <cfRule type="cellIs" dxfId="4895" priority="4850" operator="equal">
      <formula>1</formula>
    </cfRule>
  </conditionalFormatting>
  <conditionalFormatting sqref="EG164:EL169">
    <cfRule type="cellIs" dxfId="4894" priority="4847" operator="equal">
      <formula>0</formula>
    </cfRule>
    <cfRule type="cellIs" dxfId="4893" priority="4848" operator="equal">
      <formula>1</formula>
    </cfRule>
  </conditionalFormatting>
  <conditionalFormatting sqref="EG173:EL175 EG177:EL178">
    <cfRule type="cellIs" dxfId="4892" priority="4845" operator="equal">
      <formula>0</formula>
    </cfRule>
    <cfRule type="cellIs" dxfId="4891" priority="4846" operator="equal">
      <formula>1</formula>
    </cfRule>
  </conditionalFormatting>
  <conditionalFormatting sqref="EG181:EL185">
    <cfRule type="cellIs" dxfId="4890" priority="4843" operator="equal">
      <formula>0</formula>
    </cfRule>
    <cfRule type="cellIs" dxfId="4889" priority="4844" operator="equal">
      <formula>1</formula>
    </cfRule>
  </conditionalFormatting>
  <conditionalFormatting sqref="EG187:EL188">
    <cfRule type="cellIs" dxfId="4888" priority="4841" operator="equal">
      <formula>0</formula>
    </cfRule>
    <cfRule type="cellIs" dxfId="4887" priority="4842" operator="equal">
      <formula>1</formula>
    </cfRule>
  </conditionalFormatting>
  <conditionalFormatting sqref="EG190:EL193">
    <cfRule type="cellIs" dxfId="4886" priority="4839" operator="equal">
      <formula>0</formula>
    </cfRule>
    <cfRule type="cellIs" dxfId="4885" priority="4840" operator="equal">
      <formula>1</formula>
    </cfRule>
  </conditionalFormatting>
  <conditionalFormatting sqref="EG195:EL195">
    <cfRule type="cellIs" dxfId="4884" priority="4837" operator="equal">
      <formula>0</formula>
    </cfRule>
    <cfRule type="cellIs" dxfId="4883" priority="4838" operator="equal">
      <formula>1</formula>
    </cfRule>
  </conditionalFormatting>
  <conditionalFormatting sqref="EG197:EL197">
    <cfRule type="cellIs" dxfId="4882" priority="4835" operator="equal">
      <formula>0</formula>
    </cfRule>
    <cfRule type="cellIs" dxfId="4881" priority="4836" operator="equal">
      <formula>1</formula>
    </cfRule>
  </conditionalFormatting>
  <conditionalFormatting sqref="EG202:EL205">
    <cfRule type="cellIs" dxfId="4880" priority="4833" operator="equal">
      <formula>0</formula>
    </cfRule>
    <cfRule type="cellIs" dxfId="4879" priority="4834" operator="equal">
      <formula>1</formula>
    </cfRule>
  </conditionalFormatting>
  <conditionalFormatting sqref="EG207:EL212">
    <cfRule type="cellIs" dxfId="4878" priority="4831" operator="equal">
      <formula>0</formula>
    </cfRule>
    <cfRule type="cellIs" dxfId="4877" priority="4832" operator="equal">
      <formula>1</formula>
    </cfRule>
  </conditionalFormatting>
  <conditionalFormatting sqref="EG216:EL219 EG222:EL224 EG226:EL236">
    <cfRule type="cellIs" dxfId="4876" priority="4829" operator="equal">
      <formula>0</formula>
    </cfRule>
    <cfRule type="cellIs" dxfId="4875" priority="4830" operator="equal">
      <formula>1</formula>
    </cfRule>
  </conditionalFormatting>
  <conditionalFormatting sqref="EG238:EL238 EG240:EL252">
    <cfRule type="cellIs" dxfId="4874" priority="4827" operator="equal">
      <formula>0</formula>
    </cfRule>
    <cfRule type="cellIs" dxfId="4873" priority="4828" operator="equal">
      <formula>1</formula>
    </cfRule>
  </conditionalFormatting>
  <conditionalFormatting sqref="EG255:EL258">
    <cfRule type="cellIs" dxfId="4872" priority="4825" operator="equal">
      <formula>0</formula>
    </cfRule>
    <cfRule type="cellIs" dxfId="4871" priority="4826" operator="equal">
      <formula>1</formula>
    </cfRule>
  </conditionalFormatting>
  <conditionalFormatting sqref="EG272:EL280">
    <cfRule type="cellIs" dxfId="4870" priority="4823" operator="equal">
      <formula>0</formula>
    </cfRule>
    <cfRule type="cellIs" dxfId="4869" priority="4824" operator="equal">
      <formula>1</formula>
    </cfRule>
  </conditionalFormatting>
  <conditionalFormatting sqref="EG284:EL301 EG304:EL308 EG311:EL317">
    <cfRule type="cellIs" dxfId="4868" priority="4821" operator="equal">
      <formula>0</formula>
    </cfRule>
    <cfRule type="cellIs" dxfId="4867" priority="4822" operator="equal">
      <formula>1</formula>
    </cfRule>
  </conditionalFormatting>
  <conditionalFormatting sqref="EG320:EL330 EG333:EL336">
    <cfRule type="cellIs" dxfId="4866" priority="4819" operator="equal">
      <formula>0</formula>
    </cfRule>
    <cfRule type="cellIs" dxfId="4865" priority="4820" operator="equal">
      <formula>1</formula>
    </cfRule>
  </conditionalFormatting>
  <conditionalFormatting sqref="EG342:EL342">
    <cfRule type="cellIs" dxfId="4864" priority="4817" operator="equal">
      <formula>0</formula>
    </cfRule>
    <cfRule type="cellIs" dxfId="4863" priority="4818" operator="equal">
      <formula>1</formula>
    </cfRule>
  </conditionalFormatting>
  <conditionalFormatting sqref="EG354:EL354">
    <cfRule type="cellIs" dxfId="4862" priority="4815" operator="equal">
      <formula>0</formula>
    </cfRule>
    <cfRule type="cellIs" dxfId="4861" priority="4816" operator="equal">
      <formula>1</formula>
    </cfRule>
  </conditionalFormatting>
  <conditionalFormatting sqref="EG359:EL359">
    <cfRule type="cellIs" dxfId="4860" priority="4813" operator="equal">
      <formula>0</formula>
    </cfRule>
    <cfRule type="cellIs" dxfId="4859" priority="4814" operator="equal">
      <formula>1</formula>
    </cfRule>
  </conditionalFormatting>
  <conditionalFormatting sqref="EG364:EL365">
    <cfRule type="cellIs" dxfId="4858" priority="4811" operator="equal">
      <formula>0</formula>
    </cfRule>
    <cfRule type="cellIs" dxfId="4857" priority="4812" operator="equal">
      <formula>1</formula>
    </cfRule>
  </conditionalFormatting>
  <conditionalFormatting sqref="EG378:EL378">
    <cfRule type="cellIs" dxfId="4856" priority="4807" operator="equal">
      <formula>0</formula>
    </cfRule>
    <cfRule type="cellIs" dxfId="4855" priority="4808" operator="equal">
      <formula>1</formula>
    </cfRule>
  </conditionalFormatting>
  <conditionalFormatting sqref="EG408:EL408">
    <cfRule type="cellIs" dxfId="4854" priority="4809" operator="equal">
      <formula>0</formula>
    </cfRule>
    <cfRule type="cellIs" dxfId="4853" priority="4810" operator="equal">
      <formula>1</formula>
    </cfRule>
  </conditionalFormatting>
  <conditionalFormatting sqref="EG371:EL371">
    <cfRule type="cellIs" dxfId="4852" priority="4805" operator="equal">
      <formula>0</formula>
    </cfRule>
    <cfRule type="cellIs" dxfId="4851" priority="4806" operator="equal">
      <formula>1</formula>
    </cfRule>
  </conditionalFormatting>
  <conditionalFormatting sqref="EG14:EL15">
    <cfRule type="cellIs" dxfId="4850" priority="4803" operator="equal">
      <formula>0</formula>
    </cfRule>
    <cfRule type="cellIs" dxfId="4849" priority="4804" operator="equal">
      <formula>1</formula>
    </cfRule>
  </conditionalFormatting>
  <conditionalFormatting sqref="EG17:EL18">
    <cfRule type="cellIs" dxfId="4848" priority="4801" operator="equal">
      <formula>0</formula>
    </cfRule>
    <cfRule type="cellIs" dxfId="4847" priority="4802" operator="equal">
      <formula>1</formula>
    </cfRule>
  </conditionalFormatting>
  <conditionalFormatting sqref="EG32:EL32">
    <cfRule type="cellIs" dxfId="4846" priority="4799" operator="equal">
      <formula>0</formula>
    </cfRule>
    <cfRule type="cellIs" dxfId="4845" priority="4800" operator="equal">
      <formula>1</formula>
    </cfRule>
  </conditionalFormatting>
  <conditionalFormatting sqref="EG36:EL36">
    <cfRule type="cellIs" dxfId="4844" priority="4797" operator="equal">
      <formula>0</formula>
    </cfRule>
    <cfRule type="cellIs" dxfId="4843" priority="4798" operator="equal">
      <formula>1</formula>
    </cfRule>
  </conditionalFormatting>
  <conditionalFormatting sqref="EG41:EL42">
    <cfRule type="cellIs" dxfId="4842" priority="4795" operator="equal">
      <formula>0</formula>
    </cfRule>
    <cfRule type="cellIs" dxfId="4841" priority="4796" operator="equal">
      <formula>1</formula>
    </cfRule>
  </conditionalFormatting>
  <conditionalFormatting sqref="EG411:EL411">
    <cfRule type="cellIs" dxfId="4840" priority="4639" operator="equal">
      <formula>0</formula>
    </cfRule>
    <cfRule type="cellIs" dxfId="4839" priority="4640" operator="equal">
      <formula>1</formula>
    </cfRule>
  </conditionalFormatting>
  <conditionalFormatting sqref="EG43:EL43">
    <cfRule type="cellIs" dxfId="4838" priority="4793" operator="equal">
      <formula>0</formula>
    </cfRule>
    <cfRule type="cellIs" dxfId="4837" priority="4794" operator="equal">
      <formula>1</formula>
    </cfRule>
  </conditionalFormatting>
  <conditionalFormatting sqref="EG53:EL53">
    <cfRule type="cellIs" dxfId="4836" priority="4791" operator="equal">
      <formula>0</formula>
    </cfRule>
    <cfRule type="cellIs" dxfId="4835" priority="4792" operator="equal">
      <formula>1</formula>
    </cfRule>
  </conditionalFormatting>
  <conditionalFormatting sqref="EG60:EL61">
    <cfRule type="cellIs" dxfId="4834" priority="4789" operator="equal">
      <formula>0</formula>
    </cfRule>
    <cfRule type="cellIs" dxfId="4833" priority="4790" operator="equal">
      <formula>1</formula>
    </cfRule>
  </conditionalFormatting>
  <conditionalFormatting sqref="EG63:EL63">
    <cfRule type="cellIs" dxfId="4832" priority="4787" operator="equal">
      <formula>0</formula>
    </cfRule>
    <cfRule type="cellIs" dxfId="4831" priority="4788" operator="equal">
      <formula>1</formula>
    </cfRule>
  </conditionalFormatting>
  <conditionalFormatting sqref="EG67:EL68">
    <cfRule type="cellIs" dxfId="4830" priority="4785" operator="equal">
      <formula>0</formula>
    </cfRule>
    <cfRule type="cellIs" dxfId="4829" priority="4786" operator="equal">
      <formula>1</formula>
    </cfRule>
  </conditionalFormatting>
  <conditionalFormatting sqref="EG71:EL72">
    <cfRule type="cellIs" dxfId="4828" priority="4783" operator="equal">
      <formula>0</formula>
    </cfRule>
    <cfRule type="cellIs" dxfId="4827" priority="4784" operator="equal">
      <formula>1</formula>
    </cfRule>
  </conditionalFormatting>
  <conditionalFormatting sqref="EG74:EL74">
    <cfRule type="cellIs" dxfId="4826" priority="4781" operator="equal">
      <formula>0</formula>
    </cfRule>
    <cfRule type="cellIs" dxfId="4825" priority="4782" operator="equal">
      <formula>1</formula>
    </cfRule>
  </conditionalFormatting>
  <conditionalFormatting sqref="EG76:EL76">
    <cfRule type="cellIs" dxfId="4824" priority="4779" operator="equal">
      <formula>0</formula>
    </cfRule>
    <cfRule type="cellIs" dxfId="4823" priority="4780" operator="equal">
      <formula>1</formula>
    </cfRule>
  </conditionalFormatting>
  <conditionalFormatting sqref="EG77:EL77">
    <cfRule type="cellIs" dxfId="4822" priority="4777" operator="equal">
      <formula>0</formula>
    </cfRule>
    <cfRule type="cellIs" dxfId="4821" priority="4778" operator="equal">
      <formula>1</formula>
    </cfRule>
  </conditionalFormatting>
  <conditionalFormatting sqref="EG79:EL79">
    <cfRule type="cellIs" dxfId="4820" priority="4775" operator="equal">
      <formula>0</formula>
    </cfRule>
    <cfRule type="cellIs" dxfId="4819" priority="4776" operator="equal">
      <formula>1</formula>
    </cfRule>
  </conditionalFormatting>
  <conditionalFormatting sqref="EG81:EL86">
    <cfRule type="cellIs" dxfId="4818" priority="4773" operator="equal">
      <formula>0</formula>
    </cfRule>
    <cfRule type="cellIs" dxfId="4817" priority="4774" operator="equal">
      <formula>1</formula>
    </cfRule>
  </conditionalFormatting>
  <conditionalFormatting sqref="EG88:EL92">
    <cfRule type="cellIs" dxfId="4816" priority="4771" operator="equal">
      <formula>0</formula>
    </cfRule>
    <cfRule type="cellIs" dxfId="4815" priority="4772" operator="equal">
      <formula>1</formula>
    </cfRule>
  </conditionalFormatting>
  <conditionalFormatting sqref="EG94:EL95">
    <cfRule type="cellIs" dxfId="4814" priority="4769" operator="equal">
      <formula>0</formula>
    </cfRule>
    <cfRule type="cellIs" dxfId="4813" priority="4770" operator="equal">
      <formula>1</formula>
    </cfRule>
  </conditionalFormatting>
  <conditionalFormatting sqref="EG98:EL98">
    <cfRule type="cellIs" dxfId="4812" priority="4767" operator="equal">
      <formula>0</formula>
    </cfRule>
    <cfRule type="cellIs" dxfId="4811" priority="4768" operator="equal">
      <formula>1</formula>
    </cfRule>
  </conditionalFormatting>
  <conditionalFormatting sqref="EG101:EL105">
    <cfRule type="cellIs" dxfId="4810" priority="4765" operator="equal">
      <formula>0</formula>
    </cfRule>
    <cfRule type="cellIs" dxfId="4809" priority="4766" operator="equal">
      <formula>1</formula>
    </cfRule>
  </conditionalFormatting>
  <conditionalFormatting sqref="EG107:EL107">
    <cfRule type="cellIs" dxfId="4808" priority="4763" operator="equal">
      <formula>0</formula>
    </cfRule>
    <cfRule type="cellIs" dxfId="4807" priority="4764" operator="equal">
      <formula>1</formula>
    </cfRule>
  </conditionalFormatting>
  <conditionalFormatting sqref="EG110:EL112">
    <cfRule type="cellIs" dxfId="4806" priority="4761" operator="equal">
      <formula>0</formula>
    </cfRule>
    <cfRule type="cellIs" dxfId="4805" priority="4762" operator="equal">
      <formula>1</formula>
    </cfRule>
  </conditionalFormatting>
  <conditionalFormatting sqref="EG114:EL114">
    <cfRule type="cellIs" dxfId="4804" priority="4759" operator="equal">
      <formula>0</formula>
    </cfRule>
    <cfRule type="cellIs" dxfId="4803" priority="4760" operator="equal">
      <formula>1</formula>
    </cfRule>
  </conditionalFormatting>
  <conditionalFormatting sqref="EG116:EL121">
    <cfRule type="cellIs" dxfId="4802" priority="4757" operator="equal">
      <formula>0</formula>
    </cfRule>
    <cfRule type="cellIs" dxfId="4801" priority="4758" operator="equal">
      <formula>1</formula>
    </cfRule>
  </conditionalFormatting>
  <conditionalFormatting sqref="EG125:EL126">
    <cfRule type="cellIs" dxfId="4800" priority="4755" operator="equal">
      <formula>0</formula>
    </cfRule>
    <cfRule type="cellIs" dxfId="4799" priority="4756" operator="equal">
      <formula>1</formula>
    </cfRule>
  </conditionalFormatting>
  <conditionalFormatting sqref="EG128:EL131">
    <cfRule type="cellIs" dxfId="4798" priority="4753" operator="equal">
      <formula>0</formula>
    </cfRule>
    <cfRule type="cellIs" dxfId="4797" priority="4754" operator="equal">
      <formula>1</formula>
    </cfRule>
  </conditionalFormatting>
  <conditionalFormatting sqref="EG133:EL134">
    <cfRule type="cellIs" dxfId="4796" priority="4751" operator="equal">
      <formula>0</formula>
    </cfRule>
    <cfRule type="cellIs" dxfId="4795" priority="4752" operator="equal">
      <formula>1</formula>
    </cfRule>
  </conditionalFormatting>
  <conditionalFormatting sqref="EG137:EL137">
    <cfRule type="cellIs" dxfId="4794" priority="4749" operator="equal">
      <formula>0</formula>
    </cfRule>
    <cfRule type="cellIs" dxfId="4793" priority="4750" operator="equal">
      <formula>1</formula>
    </cfRule>
  </conditionalFormatting>
  <conditionalFormatting sqref="EG139:EL142">
    <cfRule type="cellIs" dxfId="4792" priority="4747" operator="equal">
      <formula>0</formula>
    </cfRule>
    <cfRule type="cellIs" dxfId="4791" priority="4748" operator="equal">
      <formula>1</formula>
    </cfRule>
  </conditionalFormatting>
  <conditionalFormatting sqref="EG144:EL145">
    <cfRule type="cellIs" dxfId="4790" priority="4745" operator="equal">
      <formula>0</formula>
    </cfRule>
    <cfRule type="cellIs" dxfId="4789" priority="4746" operator="equal">
      <formula>1</formula>
    </cfRule>
  </conditionalFormatting>
  <conditionalFormatting sqref="EG148:EL152">
    <cfRule type="cellIs" dxfId="4788" priority="4743" operator="equal">
      <formula>0</formula>
    </cfRule>
    <cfRule type="cellIs" dxfId="4787" priority="4744" operator="equal">
      <formula>1</formula>
    </cfRule>
  </conditionalFormatting>
  <conditionalFormatting sqref="EG158:EL158">
    <cfRule type="cellIs" dxfId="4786" priority="4741" operator="equal">
      <formula>0</formula>
    </cfRule>
    <cfRule type="cellIs" dxfId="4785" priority="4742" operator="equal">
      <formula>1</formula>
    </cfRule>
  </conditionalFormatting>
  <conditionalFormatting sqref="EG162:EL162">
    <cfRule type="cellIs" dxfId="4784" priority="4739" operator="equal">
      <formula>0</formula>
    </cfRule>
    <cfRule type="cellIs" dxfId="4783" priority="4740" operator="equal">
      <formula>1</formula>
    </cfRule>
  </conditionalFormatting>
  <conditionalFormatting sqref="EG170:EL171">
    <cfRule type="cellIs" dxfId="4782" priority="4737" operator="equal">
      <formula>0</formula>
    </cfRule>
    <cfRule type="cellIs" dxfId="4781" priority="4738" operator="equal">
      <formula>1</formula>
    </cfRule>
  </conditionalFormatting>
  <conditionalFormatting sqref="EG172:EL172">
    <cfRule type="cellIs" dxfId="4780" priority="4735" operator="equal">
      <formula>0</formula>
    </cfRule>
    <cfRule type="cellIs" dxfId="4779" priority="4736" operator="equal">
      <formula>1</formula>
    </cfRule>
  </conditionalFormatting>
  <conditionalFormatting sqref="EG176:EL176">
    <cfRule type="cellIs" dxfId="4778" priority="4733" operator="equal">
      <formula>0</formula>
    </cfRule>
    <cfRule type="cellIs" dxfId="4777" priority="4734" operator="equal">
      <formula>1</formula>
    </cfRule>
  </conditionalFormatting>
  <conditionalFormatting sqref="EG179:EL179">
    <cfRule type="cellIs" dxfId="4776" priority="4731" operator="equal">
      <formula>0</formula>
    </cfRule>
    <cfRule type="cellIs" dxfId="4775" priority="4732" operator="equal">
      <formula>1</formula>
    </cfRule>
  </conditionalFormatting>
  <conditionalFormatting sqref="EG194:EL194">
    <cfRule type="cellIs" dxfId="4774" priority="4729" operator="equal">
      <formula>0</formula>
    </cfRule>
    <cfRule type="cellIs" dxfId="4773" priority="4730" operator="equal">
      <formula>1</formula>
    </cfRule>
  </conditionalFormatting>
  <conditionalFormatting sqref="EG196:EL196">
    <cfRule type="cellIs" dxfId="4772" priority="4727" operator="equal">
      <formula>0</formula>
    </cfRule>
    <cfRule type="cellIs" dxfId="4771" priority="4728" operator="equal">
      <formula>1</formula>
    </cfRule>
  </conditionalFormatting>
  <conditionalFormatting sqref="EG198:EL198">
    <cfRule type="cellIs" dxfId="4770" priority="4725" operator="equal">
      <formula>0</formula>
    </cfRule>
    <cfRule type="cellIs" dxfId="4769" priority="4726" operator="equal">
      <formula>1</formula>
    </cfRule>
  </conditionalFormatting>
  <conditionalFormatting sqref="EG199:EL199">
    <cfRule type="cellIs" dxfId="4768" priority="4723" operator="equal">
      <formula>0</formula>
    </cfRule>
    <cfRule type="cellIs" dxfId="4767" priority="4724" operator="equal">
      <formula>1</formula>
    </cfRule>
  </conditionalFormatting>
  <conditionalFormatting sqref="EG201:EL201">
    <cfRule type="cellIs" dxfId="4766" priority="4721" operator="equal">
      <formula>0</formula>
    </cfRule>
    <cfRule type="cellIs" dxfId="4765" priority="4722" operator="equal">
      <formula>1</formula>
    </cfRule>
  </conditionalFormatting>
  <conditionalFormatting sqref="EG206:EL206">
    <cfRule type="cellIs" dxfId="4764" priority="4719" operator="equal">
      <formula>0</formula>
    </cfRule>
    <cfRule type="cellIs" dxfId="4763" priority="4720" operator="equal">
      <formula>1</formula>
    </cfRule>
  </conditionalFormatting>
  <conditionalFormatting sqref="EG213:EL215">
    <cfRule type="cellIs" dxfId="4762" priority="4717" operator="equal">
      <formula>0</formula>
    </cfRule>
    <cfRule type="cellIs" dxfId="4761" priority="4718" operator="equal">
      <formula>1</formula>
    </cfRule>
  </conditionalFormatting>
  <conditionalFormatting sqref="EG220:EL220">
    <cfRule type="cellIs" dxfId="4760" priority="4715" operator="equal">
      <formula>0</formula>
    </cfRule>
    <cfRule type="cellIs" dxfId="4759" priority="4716" operator="equal">
      <formula>1</formula>
    </cfRule>
  </conditionalFormatting>
  <conditionalFormatting sqref="EG221:EL221">
    <cfRule type="cellIs" dxfId="4758" priority="4713" operator="equal">
      <formula>0</formula>
    </cfRule>
    <cfRule type="cellIs" dxfId="4757" priority="4714" operator="equal">
      <formula>1</formula>
    </cfRule>
  </conditionalFormatting>
  <conditionalFormatting sqref="EG225:EL225">
    <cfRule type="cellIs" dxfId="4756" priority="4711" operator="equal">
      <formula>0</formula>
    </cfRule>
    <cfRule type="cellIs" dxfId="4755" priority="4712" operator="equal">
      <formula>1</formula>
    </cfRule>
  </conditionalFormatting>
  <conditionalFormatting sqref="EG237:EL237">
    <cfRule type="cellIs" dxfId="4754" priority="4709" operator="equal">
      <formula>0</formula>
    </cfRule>
    <cfRule type="cellIs" dxfId="4753" priority="4710" operator="equal">
      <formula>1</formula>
    </cfRule>
  </conditionalFormatting>
  <conditionalFormatting sqref="EG239:EL239">
    <cfRule type="cellIs" dxfId="4752" priority="4707" operator="equal">
      <formula>0</formula>
    </cfRule>
    <cfRule type="cellIs" dxfId="4751" priority="4708" operator="equal">
      <formula>1</formula>
    </cfRule>
  </conditionalFormatting>
  <conditionalFormatting sqref="EG253:EL254">
    <cfRule type="cellIs" dxfId="4750" priority="4705" operator="equal">
      <formula>0</formula>
    </cfRule>
    <cfRule type="cellIs" dxfId="4749" priority="4706" operator="equal">
      <formula>1</formula>
    </cfRule>
  </conditionalFormatting>
  <conditionalFormatting sqref="EG260:EL262">
    <cfRule type="cellIs" dxfId="4748" priority="4703" operator="equal">
      <formula>0</formula>
    </cfRule>
    <cfRule type="cellIs" dxfId="4747" priority="4704" operator="equal">
      <formula>1</formula>
    </cfRule>
  </conditionalFormatting>
  <conditionalFormatting sqref="EG264:EL271">
    <cfRule type="cellIs" dxfId="4746" priority="4701" operator="equal">
      <formula>0</formula>
    </cfRule>
    <cfRule type="cellIs" dxfId="4745" priority="4702" operator="equal">
      <formula>1</formula>
    </cfRule>
  </conditionalFormatting>
  <conditionalFormatting sqref="EG263:EL263">
    <cfRule type="cellIs" dxfId="4744" priority="4699" operator="equal">
      <formula>0</formula>
    </cfRule>
    <cfRule type="cellIs" dxfId="4743" priority="4700" operator="equal">
      <formula>1</formula>
    </cfRule>
  </conditionalFormatting>
  <conditionalFormatting sqref="EG281:EL281">
    <cfRule type="cellIs" dxfId="4742" priority="4697" operator="equal">
      <formula>0</formula>
    </cfRule>
    <cfRule type="cellIs" dxfId="4741" priority="4698" operator="equal">
      <formula>1</formula>
    </cfRule>
  </conditionalFormatting>
  <conditionalFormatting sqref="EG283:EL283">
    <cfRule type="cellIs" dxfId="4740" priority="4695" operator="equal">
      <formula>0</formula>
    </cfRule>
    <cfRule type="cellIs" dxfId="4739" priority="4696" operator="equal">
      <formula>1</formula>
    </cfRule>
  </conditionalFormatting>
  <conditionalFormatting sqref="EG302:EL302">
    <cfRule type="cellIs" dxfId="4738" priority="4693" operator="equal">
      <formula>0</formula>
    </cfRule>
    <cfRule type="cellIs" dxfId="4737" priority="4694" operator="equal">
      <formula>1</formula>
    </cfRule>
  </conditionalFormatting>
  <conditionalFormatting sqref="EG303:EL303">
    <cfRule type="cellIs" dxfId="4736" priority="4691" operator="equal">
      <formula>0</formula>
    </cfRule>
    <cfRule type="cellIs" dxfId="4735" priority="4692" operator="equal">
      <formula>1</formula>
    </cfRule>
  </conditionalFormatting>
  <conditionalFormatting sqref="EG309:EL310">
    <cfRule type="cellIs" dxfId="4734" priority="4689" operator="equal">
      <formula>0</formula>
    </cfRule>
    <cfRule type="cellIs" dxfId="4733" priority="4690" operator="equal">
      <formula>1</formula>
    </cfRule>
  </conditionalFormatting>
  <conditionalFormatting sqref="EG318:EL319">
    <cfRule type="cellIs" dxfId="4732" priority="4687" operator="equal">
      <formula>0</formula>
    </cfRule>
    <cfRule type="cellIs" dxfId="4731" priority="4688" operator="equal">
      <formula>1</formula>
    </cfRule>
  </conditionalFormatting>
  <conditionalFormatting sqref="EG331:EL331">
    <cfRule type="cellIs" dxfId="4730" priority="4685" operator="equal">
      <formula>0</formula>
    </cfRule>
    <cfRule type="cellIs" dxfId="4729" priority="4686" operator="equal">
      <formula>1</formula>
    </cfRule>
  </conditionalFormatting>
  <conditionalFormatting sqref="EG332:EL332">
    <cfRule type="cellIs" dxfId="4728" priority="4683" operator="equal">
      <formula>0</formula>
    </cfRule>
    <cfRule type="cellIs" dxfId="4727" priority="4684" operator="equal">
      <formula>1</formula>
    </cfRule>
  </conditionalFormatting>
  <conditionalFormatting sqref="EG337:EL338">
    <cfRule type="cellIs" dxfId="4726" priority="4681" operator="equal">
      <formula>0</formula>
    </cfRule>
    <cfRule type="cellIs" dxfId="4725" priority="4682" operator="equal">
      <formula>1</formula>
    </cfRule>
  </conditionalFormatting>
  <conditionalFormatting sqref="EG339:EL339">
    <cfRule type="cellIs" dxfId="4724" priority="4679" operator="equal">
      <formula>0</formula>
    </cfRule>
    <cfRule type="cellIs" dxfId="4723" priority="4680" operator="equal">
      <formula>1</formula>
    </cfRule>
  </conditionalFormatting>
  <conditionalFormatting sqref="EG340:EL341">
    <cfRule type="cellIs" dxfId="4722" priority="4677" operator="equal">
      <formula>0</formula>
    </cfRule>
    <cfRule type="cellIs" dxfId="4721" priority="4678" operator="equal">
      <formula>1</formula>
    </cfRule>
  </conditionalFormatting>
  <conditionalFormatting sqref="EG343:EL345">
    <cfRule type="cellIs" dxfId="4720" priority="4675" operator="equal">
      <formula>0</formula>
    </cfRule>
    <cfRule type="cellIs" dxfId="4719" priority="4676" operator="equal">
      <formula>1</formula>
    </cfRule>
  </conditionalFormatting>
  <conditionalFormatting sqref="EG346:EL347">
    <cfRule type="cellIs" dxfId="4718" priority="4673" operator="equal">
      <formula>0</formula>
    </cfRule>
    <cfRule type="cellIs" dxfId="4717" priority="4674" operator="equal">
      <formula>1</formula>
    </cfRule>
  </conditionalFormatting>
  <conditionalFormatting sqref="EG351:EL351">
    <cfRule type="cellIs" dxfId="4716" priority="4671" operator="equal">
      <formula>0</formula>
    </cfRule>
    <cfRule type="cellIs" dxfId="4715" priority="4672" operator="equal">
      <formula>1</formula>
    </cfRule>
  </conditionalFormatting>
  <conditionalFormatting sqref="EG355:EL355">
    <cfRule type="cellIs" dxfId="4714" priority="4669" operator="equal">
      <formula>0</formula>
    </cfRule>
    <cfRule type="cellIs" dxfId="4713" priority="4670" operator="equal">
      <formula>1</formula>
    </cfRule>
  </conditionalFormatting>
  <conditionalFormatting sqref="EG357:EL357">
    <cfRule type="cellIs" dxfId="4712" priority="4667" operator="equal">
      <formula>0</formula>
    </cfRule>
    <cfRule type="cellIs" dxfId="4711" priority="4668" operator="equal">
      <formula>1</formula>
    </cfRule>
  </conditionalFormatting>
  <conditionalFormatting sqref="EG360:EL360">
    <cfRule type="cellIs" dxfId="4710" priority="4665" operator="equal">
      <formula>0</formula>
    </cfRule>
    <cfRule type="cellIs" dxfId="4709" priority="4666" operator="equal">
      <formula>1</formula>
    </cfRule>
  </conditionalFormatting>
  <conditionalFormatting sqref="EG362:EL363">
    <cfRule type="cellIs" dxfId="4708" priority="4663" operator="equal">
      <formula>0</formula>
    </cfRule>
    <cfRule type="cellIs" dxfId="4707" priority="4664" operator="equal">
      <formula>1</formula>
    </cfRule>
  </conditionalFormatting>
  <conditionalFormatting sqref="EG368:EL368">
    <cfRule type="cellIs" dxfId="4706" priority="4661" operator="equal">
      <formula>0</formula>
    </cfRule>
    <cfRule type="cellIs" dxfId="4705" priority="4662" operator="equal">
      <formula>1</formula>
    </cfRule>
  </conditionalFormatting>
  <conditionalFormatting sqref="EG369:EL369">
    <cfRule type="cellIs" dxfId="4704" priority="4659" operator="equal">
      <formula>0</formula>
    </cfRule>
    <cfRule type="cellIs" dxfId="4703" priority="4660" operator="equal">
      <formula>1</formula>
    </cfRule>
  </conditionalFormatting>
  <conditionalFormatting sqref="EG374:EL376">
    <cfRule type="cellIs" dxfId="4702" priority="4657" operator="equal">
      <formula>0</formula>
    </cfRule>
    <cfRule type="cellIs" dxfId="4701" priority="4658" operator="equal">
      <formula>1</formula>
    </cfRule>
  </conditionalFormatting>
  <conditionalFormatting sqref="EG377:EL377">
    <cfRule type="cellIs" dxfId="4700" priority="4655" operator="equal">
      <formula>0</formula>
    </cfRule>
    <cfRule type="cellIs" dxfId="4699" priority="4656" operator="equal">
      <formula>1</formula>
    </cfRule>
  </conditionalFormatting>
  <conditionalFormatting sqref="EG379:EL379">
    <cfRule type="cellIs" dxfId="4698" priority="4653" operator="equal">
      <formula>0</formula>
    </cfRule>
    <cfRule type="cellIs" dxfId="4697" priority="4654" operator="equal">
      <formula>1</formula>
    </cfRule>
  </conditionalFormatting>
  <conditionalFormatting sqref="EG382:EL384">
    <cfRule type="cellIs" dxfId="4696" priority="4651" operator="equal">
      <formula>0</formula>
    </cfRule>
    <cfRule type="cellIs" dxfId="4695" priority="4652" operator="equal">
      <formula>1</formula>
    </cfRule>
  </conditionalFormatting>
  <conditionalFormatting sqref="EG386:EL391">
    <cfRule type="cellIs" dxfId="4694" priority="4649" operator="equal">
      <formula>0</formula>
    </cfRule>
    <cfRule type="cellIs" dxfId="4693" priority="4650" operator="equal">
      <formula>1</formula>
    </cfRule>
  </conditionalFormatting>
  <conditionalFormatting sqref="EG399:EL399">
    <cfRule type="cellIs" dxfId="4692" priority="4647" operator="equal">
      <formula>0</formula>
    </cfRule>
    <cfRule type="cellIs" dxfId="4691" priority="4648" operator="equal">
      <formula>1</formula>
    </cfRule>
  </conditionalFormatting>
  <conditionalFormatting sqref="EG401:EL401">
    <cfRule type="cellIs" dxfId="4690" priority="4645" operator="equal">
      <formula>0</formula>
    </cfRule>
    <cfRule type="cellIs" dxfId="4689" priority="4646" operator="equal">
      <formula>1</formula>
    </cfRule>
  </conditionalFormatting>
  <conditionalFormatting sqref="EG403:EL403">
    <cfRule type="cellIs" dxfId="4688" priority="4643" operator="equal">
      <formula>0</formula>
    </cfRule>
    <cfRule type="cellIs" dxfId="4687" priority="4644" operator="equal">
      <formula>1</formula>
    </cfRule>
  </conditionalFormatting>
  <conditionalFormatting sqref="EG409:EL409">
    <cfRule type="cellIs" dxfId="4686" priority="4641" operator="equal">
      <formula>0</formula>
    </cfRule>
    <cfRule type="cellIs" dxfId="4685" priority="4642" operator="equal">
      <formula>1</formula>
    </cfRule>
  </conditionalFormatting>
  <conditionalFormatting sqref="EG410:EL410">
    <cfRule type="cellIs" dxfId="4684" priority="4637" operator="equal">
      <formula>0</formula>
    </cfRule>
    <cfRule type="cellIs" dxfId="4683" priority="4638" operator="equal">
      <formula>1</formula>
    </cfRule>
  </conditionalFormatting>
  <conditionalFormatting sqref="EX54:FC54 EX57:FC57 EX62:FC62 EX180:FC180 EX186:FC186 EX189:FC189 EX200:FC200 EX259:FC259 EX282:FC282 EX348:FC350 EX356:FC356 EX361:FC361 EX366:FC367 EX380:FC381 EX372:FC373 EX370:FC370 EX64:FC66 EX69:FC70 EX73:FC73 EX75:FC75 EX78:FC78 EX80:FC80 EX87:FC87 EX93:FC93 EX96:FC97 EX99:FC100 EX106:FC106 EX108:FC109 EX113:FC113 EX115:FC115 EX122:FC124 EX127:FC127 EX132:FC132 EX135:FC136 EX138:FC138 EX143:FC143 EX146:FC147 EX352:FC353 EX358:FC358 EX385:FC385 EX392:FC398 EX400:FC400 EX402:FC402 EX404:FC407 EX12:FC13">
    <cfRule type="cellIs" dxfId="4682" priority="4635" operator="equal">
      <formula>0</formula>
    </cfRule>
    <cfRule type="cellIs" dxfId="4681" priority="4636" operator="equal">
      <formula>1</formula>
    </cfRule>
  </conditionalFormatting>
  <conditionalFormatting sqref="EQ421">
    <cfRule type="cellIs" dxfId="4680" priority="4633" operator="equal">
      <formula>"OK"</formula>
    </cfRule>
    <cfRule type="cellIs" dxfId="4679" priority="4634" operator="equal">
      <formula>"NO HABILITADO"</formula>
    </cfRule>
  </conditionalFormatting>
  <conditionalFormatting sqref="FE421">
    <cfRule type="cellIs" dxfId="4678" priority="4631" operator="equal">
      <formula>0</formula>
    </cfRule>
    <cfRule type="cellIs" dxfId="4677" priority="4632" operator="equal">
      <formula>1</formula>
    </cfRule>
  </conditionalFormatting>
  <conditionalFormatting sqref="FC421">
    <cfRule type="cellIs" dxfId="4676" priority="4629" operator="equal">
      <formula>0</formula>
    </cfRule>
    <cfRule type="cellIs" dxfId="4675" priority="4630" operator="equal">
      <formula>1</formula>
    </cfRule>
  </conditionalFormatting>
  <conditionalFormatting sqref="FA421">
    <cfRule type="cellIs" dxfId="4674" priority="4627" operator="equal">
      <formula>0</formula>
    </cfRule>
    <cfRule type="cellIs" dxfId="4673" priority="4628" operator="equal">
      <formula>1</formula>
    </cfRule>
  </conditionalFormatting>
  <conditionalFormatting sqref="EY421">
    <cfRule type="cellIs" dxfId="4672" priority="4625" operator="equal">
      <formula>0</formula>
    </cfRule>
    <cfRule type="cellIs" dxfId="4671" priority="4626" operator="equal">
      <formula>1</formula>
    </cfRule>
  </conditionalFormatting>
  <conditionalFormatting sqref="EX16:FC16">
    <cfRule type="cellIs" dxfId="4670" priority="4623" operator="equal">
      <formula>0</formula>
    </cfRule>
    <cfRule type="cellIs" dxfId="4669" priority="4624" operator="equal">
      <formula>1</formula>
    </cfRule>
  </conditionalFormatting>
  <conditionalFormatting sqref="EX19:FC31">
    <cfRule type="cellIs" dxfId="4668" priority="4621" operator="equal">
      <formula>0</formula>
    </cfRule>
    <cfRule type="cellIs" dxfId="4667" priority="4622" operator="equal">
      <formula>1</formula>
    </cfRule>
  </conditionalFormatting>
  <conditionalFormatting sqref="EX33:FC35 EX37:FC40">
    <cfRule type="cellIs" dxfId="4666" priority="4619" operator="equal">
      <formula>0</formula>
    </cfRule>
    <cfRule type="cellIs" dxfId="4665" priority="4620" operator="equal">
      <formula>1</formula>
    </cfRule>
  </conditionalFormatting>
  <conditionalFormatting sqref="EX44:FC52">
    <cfRule type="cellIs" dxfId="4664" priority="4617" operator="equal">
      <formula>0</formula>
    </cfRule>
    <cfRule type="cellIs" dxfId="4663" priority="4618" operator="equal">
      <formula>1</formula>
    </cfRule>
  </conditionalFormatting>
  <conditionalFormatting sqref="EX55:FC55">
    <cfRule type="cellIs" dxfId="4662" priority="4615" operator="equal">
      <formula>0</formula>
    </cfRule>
    <cfRule type="cellIs" dxfId="4661" priority="4616" operator="equal">
      <formula>1</formula>
    </cfRule>
  </conditionalFormatting>
  <conditionalFormatting sqref="EX56:FC56">
    <cfRule type="cellIs" dxfId="4660" priority="4613" operator="equal">
      <formula>0</formula>
    </cfRule>
    <cfRule type="cellIs" dxfId="4659" priority="4614" operator="equal">
      <formula>1</formula>
    </cfRule>
  </conditionalFormatting>
  <conditionalFormatting sqref="EX58:FC58">
    <cfRule type="cellIs" dxfId="4658" priority="4611" operator="equal">
      <formula>0</formula>
    </cfRule>
    <cfRule type="cellIs" dxfId="4657" priority="4612" operator="equal">
      <formula>1</formula>
    </cfRule>
  </conditionalFormatting>
  <conditionalFormatting sqref="EX59:FC59">
    <cfRule type="cellIs" dxfId="4656" priority="4609" operator="equal">
      <formula>0</formula>
    </cfRule>
    <cfRule type="cellIs" dxfId="4655" priority="4610" operator="equal">
      <formula>1</formula>
    </cfRule>
  </conditionalFormatting>
  <conditionalFormatting sqref="EX153:FC157 EX159:FC161">
    <cfRule type="cellIs" dxfId="4654" priority="4607" operator="equal">
      <formula>0</formula>
    </cfRule>
    <cfRule type="cellIs" dxfId="4653" priority="4608" operator="equal">
      <formula>1</formula>
    </cfRule>
  </conditionalFormatting>
  <conditionalFormatting sqref="EX163:FC163">
    <cfRule type="cellIs" dxfId="4652" priority="4605" operator="equal">
      <formula>0</formula>
    </cfRule>
    <cfRule type="cellIs" dxfId="4651" priority="4606" operator="equal">
      <formula>1</formula>
    </cfRule>
  </conditionalFormatting>
  <conditionalFormatting sqref="EX164:FC169">
    <cfRule type="cellIs" dxfId="4650" priority="4603" operator="equal">
      <formula>0</formula>
    </cfRule>
    <cfRule type="cellIs" dxfId="4649" priority="4604" operator="equal">
      <formula>1</formula>
    </cfRule>
  </conditionalFormatting>
  <conditionalFormatting sqref="EX173:FC175 EX177:FC178">
    <cfRule type="cellIs" dxfId="4648" priority="4601" operator="equal">
      <formula>0</formula>
    </cfRule>
    <cfRule type="cellIs" dxfId="4647" priority="4602" operator="equal">
      <formula>1</formula>
    </cfRule>
  </conditionalFormatting>
  <conditionalFormatting sqref="EX181:FC185">
    <cfRule type="cellIs" dxfId="4646" priority="4599" operator="equal">
      <formula>0</formula>
    </cfRule>
    <cfRule type="cellIs" dxfId="4645" priority="4600" operator="equal">
      <formula>1</formula>
    </cfRule>
  </conditionalFormatting>
  <conditionalFormatting sqref="EX187:FC188">
    <cfRule type="cellIs" dxfId="4644" priority="4597" operator="equal">
      <formula>0</formula>
    </cfRule>
    <cfRule type="cellIs" dxfId="4643" priority="4598" operator="equal">
      <formula>1</formula>
    </cfRule>
  </conditionalFormatting>
  <conditionalFormatting sqref="EX190:FC193">
    <cfRule type="cellIs" dxfId="4642" priority="4595" operator="equal">
      <formula>0</formula>
    </cfRule>
    <cfRule type="cellIs" dxfId="4641" priority="4596" operator="equal">
      <formula>1</formula>
    </cfRule>
  </conditionalFormatting>
  <conditionalFormatting sqref="EX195:FC195">
    <cfRule type="cellIs" dxfId="4640" priority="4593" operator="equal">
      <formula>0</formula>
    </cfRule>
    <cfRule type="cellIs" dxfId="4639" priority="4594" operator="equal">
      <formula>1</formula>
    </cfRule>
  </conditionalFormatting>
  <conditionalFormatting sqref="EX197:FC197">
    <cfRule type="cellIs" dxfId="4638" priority="4591" operator="equal">
      <formula>0</formula>
    </cfRule>
    <cfRule type="cellIs" dxfId="4637" priority="4592" operator="equal">
      <formula>1</formula>
    </cfRule>
  </conditionalFormatting>
  <conditionalFormatting sqref="EX202:FC205">
    <cfRule type="cellIs" dxfId="4636" priority="4589" operator="equal">
      <formula>0</formula>
    </cfRule>
    <cfRule type="cellIs" dxfId="4635" priority="4590" operator="equal">
      <formula>1</formula>
    </cfRule>
  </conditionalFormatting>
  <conditionalFormatting sqref="EX207:FC212">
    <cfRule type="cellIs" dxfId="4634" priority="4587" operator="equal">
      <formula>0</formula>
    </cfRule>
    <cfRule type="cellIs" dxfId="4633" priority="4588" operator="equal">
      <formula>1</formula>
    </cfRule>
  </conditionalFormatting>
  <conditionalFormatting sqref="EX216:FC219 EX222:FC224 EX226:FC236">
    <cfRule type="cellIs" dxfId="4632" priority="4585" operator="equal">
      <formula>0</formula>
    </cfRule>
    <cfRule type="cellIs" dxfId="4631" priority="4586" operator="equal">
      <formula>1</formula>
    </cfRule>
  </conditionalFormatting>
  <conditionalFormatting sqref="EX238:FC238 EX240:FC252">
    <cfRule type="cellIs" dxfId="4630" priority="4583" operator="equal">
      <formula>0</formula>
    </cfRule>
    <cfRule type="cellIs" dxfId="4629" priority="4584" operator="equal">
      <formula>1</formula>
    </cfRule>
  </conditionalFormatting>
  <conditionalFormatting sqref="EX255:FC258">
    <cfRule type="cellIs" dxfId="4628" priority="4581" operator="equal">
      <formula>0</formula>
    </cfRule>
    <cfRule type="cellIs" dxfId="4627" priority="4582" operator="equal">
      <formula>1</formula>
    </cfRule>
  </conditionalFormatting>
  <conditionalFormatting sqref="EX272:FC280">
    <cfRule type="cellIs" dxfId="4626" priority="4579" operator="equal">
      <formula>0</formula>
    </cfRule>
    <cfRule type="cellIs" dxfId="4625" priority="4580" operator="equal">
      <formula>1</formula>
    </cfRule>
  </conditionalFormatting>
  <conditionalFormatting sqref="EX284:FC301 EX304:FC308 EX311:FC317">
    <cfRule type="cellIs" dxfId="4624" priority="4577" operator="equal">
      <formula>0</formula>
    </cfRule>
    <cfRule type="cellIs" dxfId="4623" priority="4578" operator="equal">
      <formula>1</formula>
    </cfRule>
  </conditionalFormatting>
  <conditionalFormatting sqref="EX320:FC330 EX333:FC336">
    <cfRule type="cellIs" dxfId="4622" priority="4575" operator="equal">
      <formula>0</formula>
    </cfRule>
    <cfRule type="cellIs" dxfId="4621" priority="4576" operator="equal">
      <formula>1</formula>
    </cfRule>
  </conditionalFormatting>
  <conditionalFormatting sqref="EX342:FC342">
    <cfRule type="cellIs" dxfId="4620" priority="4573" operator="equal">
      <formula>0</formula>
    </cfRule>
    <cfRule type="cellIs" dxfId="4619" priority="4574" operator="equal">
      <formula>1</formula>
    </cfRule>
  </conditionalFormatting>
  <conditionalFormatting sqref="EX354:FC354">
    <cfRule type="cellIs" dxfId="4618" priority="4571" operator="equal">
      <formula>0</formula>
    </cfRule>
    <cfRule type="cellIs" dxfId="4617" priority="4572" operator="equal">
      <formula>1</formula>
    </cfRule>
  </conditionalFormatting>
  <conditionalFormatting sqref="EX359:FC359">
    <cfRule type="cellIs" dxfId="4616" priority="4569" operator="equal">
      <formula>0</formula>
    </cfRule>
    <cfRule type="cellIs" dxfId="4615" priority="4570" operator="equal">
      <formula>1</formula>
    </cfRule>
  </conditionalFormatting>
  <conditionalFormatting sqref="EX364:FC365">
    <cfRule type="cellIs" dxfId="4614" priority="4567" operator="equal">
      <formula>0</formula>
    </cfRule>
    <cfRule type="cellIs" dxfId="4613" priority="4568" operator="equal">
      <formula>1</formula>
    </cfRule>
  </conditionalFormatting>
  <conditionalFormatting sqref="EX378:FC378">
    <cfRule type="cellIs" dxfId="4612" priority="4563" operator="equal">
      <formula>0</formula>
    </cfRule>
    <cfRule type="cellIs" dxfId="4611" priority="4564" operator="equal">
      <formula>1</formula>
    </cfRule>
  </conditionalFormatting>
  <conditionalFormatting sqref="EX408:FC408">
    <cfRule type="cellIs" dxfId="4610" priority="4565" operator="equal">
      <formula>0</formula>
    </cfRule>
    <cfRule type="cellIs" dxfId="4609" priority="4566" operator="equal">
      <formula>1</formula>
    </cfRule>
  </conditionalFormatting>
  <conditionalFormatting sqref="EX371:FC371">
    <cfRule type="cellIs" dxfId="4608" priority="4561" operator="equal">
      <formula>0</formula>
    </cfRule>
    <cfRule type="cellIs" dxfId="4607" priority="4562" operator="equal">
      <formula>1</formula>
    </cfRule>
  </conditionalFormatting>
  <conditionalFormatting sqref="EX14:FC15">
    <cfRule type="cellIs" dxfId="4606" priority="4559" operator="equal">
      <formula>0</formula>
    </cfRule>
    <cfRule type="cellIs" dxfId="4605" priority="4560" operator="equal">
      <formula>1</formula>
    </cfRule>
  </conditionalFormatting>
  <conditionalFormatting sqref="EX17:FC18">
    <cfRule type="cellIs" dxfId="4604" priority="4557" operator="equal">
      <formula>0</formula>
    </cfRule>
    <cfRule type="cellIs" dxfId="4603" priority="4558" operator="equal">
      <formula>1</formula>
    </cfRule>
  </conditionalFormatting>
  <conditionalFormatting sqref="EX32:FC32">
    <cfRule type="cellIs" dxfId="4602" priority="4555" operator="equal">
      <formula>0</formula>
    </cfRule>
    <cfRule type="cellIs" dxfId="4601" priority="4556" operator="equal">
      <formula>1</formula>
    </cfRule>
  </conditionalFormatting>
  <conditionalFormatting sqref="EX36:FC36">
    <cfRule type="cellIs" dxfId="4600" priority="4553" operator="equal">
      <formula>0</formula>
    </cfRule>
    <cfRule type="cellIs" dxfId="4599" priority="4554" operator="equal">
      <formula>1</formula>
    </cfRule>
  </conditionalFormatting>
  <conditionalFormatting sqref="EX41:FC42">
    <cfRule type="cellIs" dxfId="4598" priority="4551" operator="equal">
      <formula>0</formula>
    </cfRule>
    <cfRule type="cellIs" dxfId="4597" priority="4552" operator="equal">
      <formula>1</formula>
    </cfRule>
  </conditionalFormatting>
  <conditionalFormatting sqref="EX411:FC411">
    <cfRule type="cellIs" dxfId="4596" priority="4395" operator="equal">
      <formula>0</formula>
    </cfRule>
    <cfRule type="cellIs" dxfId="4595" priority="4396" operator="equal">
      <formula>1</formula>
    </cfRule>
  </conditionalFormatting>
  <conditionalFormatting sqref="EX43:FC43">
    <cfRule type="cellIs" dxfId="4594" priority="4549" operator="equal">
      <formula>0</formula>
    </cfRule>
    <cfRule type="cellIs" dxfId="4593" priority="4550" operator="equal">
      <formula>1</formula>
    </cfRule>
  </conditionalFormatting>
  <conditionalFormatting sqref="EX53:FC53">
    <cfRule type="cellIs" dxfId="4592" priority="4547" operator="equal">
      <formula>0</formula>
    </cfRule>
    <cfRule type="cellIs" dxfId="4591" priority="4548" operator="equal">
      <formula>1</formula>
    </cfRule>
  </conditionalFormatting>
  <conditionalFormatting sqref="EX60:FC61">
    <cfRule type="cellIs" dxfId="4590" priority="4545" operator="equal">
      <formula>0</formula>
    </cfRule>
    <cfRule type="cellIs" dxfId="4589" priority="4546" operator="equal">
      <formula>1</formula>
    </cfRule>
  </conditionalFormatting>
  <conditionalFormatting sqref="EX63:FC63">
    <cfRule type="cellIs" dxfId="4588" priority="4543" operator="equal">
      <formula>0</formula>
    </cfRule>
    <cfRule type="cellIs" dxfId="4587" priority="4544" operator="equal">
      <formula>1</formula>
    </cfRule>
  </conditionalFormatting>
  <conditionalFormatting sqref="EX67:FC68">
    <cfRule type="cellIs" dxfId="4586" priority="4541" operator="equal">
      <formula>0</formula>
    </cfRule>
    <cfRule type="cellIs" dxfId="4585" priority="4542" operator="equal">
      <formula>1</formula>
    </cfRule>
  </conditionalFormatting>
  <conditionalFormatting sqref="EX71:FC72">
    <cfRule type="cellIs" dxfId="4584" priority="4539" operator="equal">
      <formula>0</formula>
    </cfRule>
    <cfRule type="cellIs" dxfId="4583" priority="4540" operator="equal">
      <formula>1</formula>
    </cfRule>
  </conditionalFormatting>
  <conditionalFormatting sqref="EX74:FC74">
    <cfRule type="cellIs" dxfId="4582" priority="4537" operator="equal">
      <formula>0</formula>
    </cfRule>
    <cfRule type="cellIs" dxfId="4581" priority="4538" operator="equal">
      <formula>1</formula>
    </cfRule>
  </conditionalFormatting>
  <conditionalFormatting sqref="EX76:FC76">
    <cfRule type="cellIs" dxfId="4580" priority="4535" operator="equal">
      <formula>0</formula>
    </cfRule>
    <cfRule type="cellIs" dxfId="4579" priority="4536" operator="equal">
      <formula>1</formula>
    </cfRule>
  </conditionalFormatting>
  <conditionalFormatting sqref="EX77:FC77">
    <cfRule type="cellIs" dxfId="4578" priority="4533" operator="equal">
      <formula>0</formula>
    </cfRule>
    <cfRule type="cellIs" dxfId="4577" priority="4534" operator="equal">
      <formula>1</formula>
    </cfRule>
  </conditionalFormatting>
  <conditionalFormatting sqref="EX79:FC79">
    <cfRule type="cellIs" dxfId="4576" priority="4531" operator="equal">
      <formula>0</formula>
    </cfRule>
    <cfRule type="cellIs" dxfId="4575" priority="4532" operator="equal">
      <formula>1</formula>
    </cfRule>
  </conditionalFormatting>
  <conditionalFormatting sqref="EX81:FC86">
    <cfRule type="cellIs" dxfId="4574" priority="4529" operator="equal">
      <formula>0</formula>
    </cfRule>
    <cfRule type="cellIs" dxfId="4573" priority="4530" operator="equal">
      <formula>1</formula>
    </cfRule>
  </conditionalFormatting>
  <conditionalFormatting sqref="EX88:FC92">
    <cfRule type="cellIs" dxfId="4572" priority="4527" operator="equal">
      <formula>0</formula>
    </cfRule>
    <cfRule type="cellIs" dxfId="4571" priority="4528" operator="equal">
      <formula>1</formula>
    </cfRule>
  </conditionalFormatting>
  <conditionalFormatting sqref="EX94:FC95">
    <cfRule type="cellIs" dxfId="4570" priority="4525" operator="equal">
      <formula>0</formula>
    </cfRule>
    <cfRule type="cellIs" dxfId="4569" priority="4526" operator="equal">
      <formula>1</formula>
    </cfRule>
  </conditionalFormatting>
  <conditionalFormatting sqref="EX98:FC98">
    <cfRule type="cellIs" dxfId="4568" priority="4523" operator="equal">
      <formula>0</formula>
    </cfRule>
    <cfRule type="cellIs" dxfId="4567" priority="4524" operator="equal">
      <formula>1</formula>
    </cfRule>
  </conditionalFormatting>
  <conditionalFormatting sqref="EX101:FC105">
    <cfRule type="cellIs" dxfId="4566" priority="4521" operator="equal">
      <formula>0</formula>
    </cfRule>
    <cfRule type="cellIs" dxfId="4565" priority="4522" operator="equal">
      <formula>1</formula>
    </cfRule>
  </conditionalFormatting>
  <conditionalFormatting sqref="EX107:FC107">
    <cfRule type="cellIs" dxfId="4564" priority="4519" operator="equal">
      <formula>0</formula>
    </cfRule>
    <cfRule type="cellIs" dxfId="4563" priority="4520" operator="equal">
      <formula>1</formula>
    </cfRule>
  </conditionalFormatting>
  <conditionalFormatting sqref="EX110:FC112">
    <cfRule type="cellIs" dxfId="4562" priority="4517" operator="equal">
      <formula>0</formula>
    </cfRule>
    <cfRule type="cellIs" dxfId="4561" priority="4518" operator="equal">
      <formula>1</formula>
    </cfRule>
  </conditionalFormatting>
  <conditionalFormatting sqref="EX114:FC114">
    <cfRule type="cellIs" dxfId="4560" priority="4515" operator="equal">
      <formula>0</formula>
    </cfRule>
    <cfRule type="cellIs" dxfId="4559" priority="4516" operator="equal">
      <formula>1</formula>
    </cfRule>
  </conditionalFormatting>
  <conditionalFormatting sqref="EX116:FC121">
    <cfRule type="cellIs" dxfId="4558" priority="4513" operator="equal">
      <formula>0</formula>
    </cfRule>
    <cfRule type="cellIs" dxfId="4557" priority="4514" operator="equal">
      <formula>1</formula>
    </cfRule>
  </conditionalFormatting>
  <conditionalFormatting sqref="EX125:FC126">
    <cfRule type="cellIs" dxfId="4556" priority="4511" operator="equal">
      <formula>0</formula>
    </cfRule>
    <cfRule type="cellIs" dxfId="4555" priority="4512" operator="equal">
      <formula>1</formula>
    </cfRule>
  </conditionalFormatting>
  <conditionalFormatting sqref="EX128:FC131">
    <cfRule type="cellIs" dxfId="4554" priority="4509" operator="equal">
      <formula>0</formula>
    </cfRule>
    <cfRule type="cellIs" dxfId="4553" priority="4510" operator="equal">
      <formula>1</formula>
    </cfRule>
  </conditionalFormatting>
  <conditionalFormatting sqref="EX133:FC134">
    <cfRule type="cellIs" dxfId="4552" priority="4507" operator="equal">
      <formula>0</formula>
    </cfRule>
    <cfRule type="cellIs" dxfId="4551" priority="4508" operator="equal">
      <formula>1</formula>
    </cfRule>
  </conditionalFormatting>
  <conditionalFormatting sqref="EX137:FC137">
    <cfRule type="cellIs" dxfId="4550" priority="4505" operator="equal">
      <formula>0</formula>
    </cfRule>
    <cfRule type="cellIs" dxfId="4549" priority="4506" operator="equal">
      <formula>1</formula>
    </cfRule>
  </conditionalFormatting>
  <conditionalFormatting sqref="EX139:FC142">
    <cfRule type="cellIs" dxfId="4548" priority="4503" operator="equal">
      <formula>0</formula>
    </cfRule>
    <cfRule type="cellIs" dxfId="4547" priority="4504" operator="equal">
      <formula>1</formula>
    </cfRule>
  </conditionalFormatting>
  <conditionalFormatting sqref="EX144:FC145">
    <cfRule type="cellIs" dxfId="4546" priority="4501" operator="equal">
      <formula>0</formula>
    </cfRule>
    <cfRule type="cellIs" dxfId="4545" priority="4502" operator="equal">
      <formula>1</formula>
    </cfRule>
  </conditionalFormatting>
  <conditionalFormatting sqref="EX148:FC152">
    <cfRule type="cellIs" dxfId="4544" priority="4499" operator="equal">
      <formula>0</formula>
    </cfRule>
    <cfRule type="cellIs" dxfId="4543" priority="4500" operator="equal">
      <formula>1</formula>
    </cfRule>
  </conditionalFormatting>
  <conditionalFormatting sqref="EX158:FC158">
    <cfRule type="cellIs" dxfId="4542" priority="4497" operator="equal">
      <formula>0</formula>
    </cfRule>
    <cfRule type="cellIs" dxfId="4541" priority="4498" operator="equal">
      <formula>1</formula>
    </cfRule>
  </conditionalFormatting>
  <conditionalFormatting sqref="EX162:FC162">
    <cfRule type="cellIs" dxfId="4540" priority="4495" operator="equal">
      <formula>0</formula>
    </cfRule>
    <cfRule type="cellIs" dxfId="4539" priority="4496" operator="equal">
      <formula>1</formula>
    </cfRule>
  </conditionalFormatting>
  <conditionalFormatting sqref="EX170:FC171">
    <cfRule type="cellIs" dxfId="4538" priority="4493" operator="equal">
      <formula>0</formula>
    </cfRule>
    <cfRule type="cellIs" dxfId="4537" priority="4494" operator="equal">
      <formula>1</formula>
    </cfRule>
  </conditionalFormatting>
  <conditionalFormatting sqref="EX172:FC172">
    <cfRule type="cellIs" dxfId="4536" priority="4491" operator="equal">
      <formula>0</formula>
    </cfRule>
    <cfRule type="cellIs" dxfId="4535" priority="4492" operator="equal">
      <formula>1</formula>
    </cfRule>
  </conditionalFormatting>
  <conditionalFormatting sqref="EX176:FC176">
    <cfRule type="cellIs" dxfId="4534" priority="4489" operator="equal">
      <formula>0</formula>
    </cfRule>
    <cfRule type="cellIs" dxfId="4533" priority="4490" operator="equal">
      <formula>1</formula>
    </cfRule>
  </conditionalFormatting>
  <conditionalFormatting sqref="EX179:FC179">
    <cfRule type="cellIs" dxfId="4532" priority="4487" operator="equal">
      <formula>0</formula>
    </cfRule>
    <cfRule type="cellIs" dxfId="4531" priority="4488" operator="equal">
      <formula>1</formula>
    </cfRule>
  </conditionalFormatting>
  <conditionalFormatting sqref="EX194:FC194">
    <cfRule type="cellIs" dxfId="4530" priority="4485" operator="equal">
      <formula>0</formula>
    </cfRule>
    <cfRule type="cellIs" dxfId="4529" priority="4486" operator="equal">
      <formula>1</formula>
    </cfRule>
  </conditionalFormatting>
  <conditionalFormatting sqref="EX196:FC196">
    <cfRule type="cellIs" dxfId="4528" priority="4483" operator="equal">
      <formula>0</formula>
    </cfRule>
    <cfRule type="cellIs" dxfId="4527" priority="4484" operator="equal">
      <formula>1</formula>
    </cfRule>
  </conditionalFormatting>
  <conditionalFormatting sqref="EX198:FC198">
    <cfRule type="cellIs" dxfId="4526" priority="4481" operator="equal">
      <formula>0</formula>
    </cfRule>
    <cfRule type="cellIs" dxfId="4525" priority="4482" operator="equal">
      <formula>1</formula>
    </cfRule>
  </conditionalFormatting>
  <conditionalFormatting sqref="EX199:FC199">
    <cfRule type="cellIs" dxfId="4524" priority="4479" operator="equal">
      <formula>0</formula>
    </cfRule>
    <cfRule type="cellIs" dxfId="4523" priority="4480" operator="equal">
      <formula>1</formula>
    </cfRule>
  </conditionalFormatting>
  <conditionalFormatting sqref="EX201:FC201">
    <cfRule type="cellIs" dxfId="4522" priority="4477" operator="equal">
      <formula>0</formula>
    </cfRule>
    <cfRule type="cellIs" dxfId="4521" priority="4478" operator="equal">
      <formula>1</formula>
    </cfRule>
  </conditionalFormatting>
  <conditionalFormatting sqref="EX206:FC206">
    <cfRule type="cellIs" dxfId="4520" priority="4475" operator="equal">
      <formula>0</formula>
    </cfRule>
    <cfRule type="cellIs" dxfId="4519" priority="4476" operator="equal">
      <formula>1</formula>
    </cfRule>
  </conditionalFormatting>
  <conditionalFormatting sqref="EX213:FC215">
    <cfRule type="cellIs" dxfId="4518" priority="4473" operator="equal">
      <formula>0</formula>
    </cfRule>
    <cfRule type="cellIs" dxfId="4517" priority="4474" operator="equal">
      <formula>1</formula>
    </cfRule>
  </conditionalFormatting>
  <conditionalFormatting sqref="EX220:FC220">
    <cfRule type="cellIs" dxfId="4516" priority="4471" operator="equal">
      <formula>0</formula>
    </cfRule>
    <cfRule type="cellIs" dxfId="4515" priority="4472" operator="equal">
      <formula>1</formula>
    </cfRule>
  </conditionalFormatting>
  <conditionalFormatting sqref="EX221:FC221">
    <cfRule type="cellIs" dxfId="4514" priority="4469" operator="equal">
      <formula>0</formula>
    </cfRule>
    <cfRule type="cellIs" dxfId="4513" priority="4470" operator="equal">
      <formula>1</formula>
    </cfRule>
  </conditionalFormatting>
  <conditionalFormatting sqref="EX225:FC225">
    <cfRule type="cellIs" dxfId="4512" priority="4467" operator="equal">
      <formula>0</formula>
    </cfRule>
    <cfRule type="cellIs" dxfId="4511" priority="4468" operator="equal">
      <formula>1</formula>
    </cfRule>
  </conditionalFormatting>
  <conditionalFormatting sqref="EX237:FC237">
    <cfRule type="cellIs" dxfId="4510" priority="4465" operator="equal">
      <formula>0</formula>
    </cfRule>
    <cfRule type="cellIs" dxfId="4509" priority="4466" operator="equal">
      <formula>1</formula>
    </cfRule>
  </conditionalFormatting>
  <conditionalFormatting sqref="EX239:FC239">
    <cfRule type="cellIs" dxfId="4508" priority="4463" operator="equal">
      <formula>0</formula>
    </cfRule>
    <cfRule type="cellIs" dxfId="4507" priority="4464" operator="equal">
      <formula>1</formula>
    </cfRule>
  </conditionalFormatting>
  <conditionalFormatting sqref="EX253:FC254">
    <cfRule type="cellIs" dxfId="4506" priority="4461" operator="equal">
      <formula>0</formula>
    </cfRule>
    <cfRule type="cellIs" dxfId="4505" priority="4462" operator="equal">
      <formula>1</formula>
    </cfRule>
  </conditionalFormatting>
  <conditionalFormatting sqref="EX260:FC262">
    <cfRule type="cellIs" dxfId="4504" priority="4459" operator="equal">
      <formula>0</formula>
    </cfRule>
    <cfRule type="cellIs" dxfId="4503" priority="4460" operator="equal">
      <formula>1</formula>
    </cfRule>
  </conditionalFormatting>
  <conditionalFormatting sqref="EX264:FC271">
    <cfRule type="cellIs" dxfId="4502" priority="4457" operator="equal">
      <formula>0</formula>
    </cfRule>
    <cfRule type="cellIs" dxfId="4501" priority="4458" operator="equal">
      <formula>1</formula>
    </cfRule>
  </conditionalFormatting>
  <conditionalFormatting sqref="EX263:FC263">
    <cfRule type="cellIs" dxfId="4500" priority="4455" operator="equal">
      <formula>0</formula>
    </cfRule>
    <cfRule type="cellIs" dxfId="4499" priority="4456" operator="equal">
      <formula>1</formula>
    </cfRule>
  </conditionalFormatting>
  <conditionalFormatting sqref="EX281:FC281">
    <cfRule type="cellIs" dxfId="4498" priority="4453" operator="equal">
      <formula>0</formula>
    </cfRule>
    <cfRule type="cellIs" dxfId="4497" priority="4454" operator="equal">
      <formula>1</formula>
    </cfRule>
  </conditionalFormatting>
  <conditionalFormatting sqref="EX283:FC283">
    <cfRule type="cellIs" dxfId="4496" priority="4451" operator="equal">
      <formula>0</formula>
    </cfRule>
    <cfRule type="cellIs" dxfId="4495" priority="4452" operator="equal">
      <formula>1</formula>
    </cfRule>
  </conditionalFormatting>
  <conditionalFormatting sqref="EX302:FC302">
    <cfRule type="cellIs" dxfId="4494" priority="4449" operator="equal">
      <formula>0</formula>
    </cfRule>
    <cfRule type="cellIs" dxfId="4493" priority="4450" operator="equal">
      <formula>1</formula>
    </cfRule>
  </conditionalFormatting>
  <conditionalFormatting sqref="EX303:FC303">
    <cfRule type="cellIs" dxfId="4492" priority="4447" operator="equal">
      <formula>0</formula>
    </cfRule>
    <cfRule type="cellIs" dxfId="4491" priority="4448" operator="equal">
      <formula>1</formula>
    </cfRule>
  </conditionalFormatting>
  <conditionalFormatting sqref="EX309:FC310">
    <cfRule type="cellIs" dxfId="4490" priority="4445" operator="equal">
      <formula>0</formula>
    </cfRule>
    <cfRule type="cellIs" dxfId="4489" priority="4446" operator="equal">
      <formula>1</formula>
    </cfRule>
  </conditionalFormatting>
  <conditionalFormatting sqref="EX318:FC319">
    <cfRule type="cellIs" dxfId="4488" priority="4443" operator="equal">
      <formula>0</formula>
    </cfRule>
    <cfRule type="cellIs" dxfId="4487" priority="4444" operator="equal">
      <formula>1</formula>
    </cfRule>
  </conditionalFormatting>
  <conditionalFormatting sqref="EX331:FC331">
    <cfRule type="cellIs" dxfId="4486" priority="4441" operator="equal">
      <formula>0</formula>
    </cfRule>
    <cfRule type="cellIs" dxfId="4485" priority="4442" operator="equal">
      <formula>1</formula>
    </cfRule>
  </conditionalFormatting>
  <conditionalFormatting sqref="EX332:FC332">
    <cfRule type="cellIs" dxfId="4484" priority="4439" operator="equal">
      <formula>0</formula>
    </cfRule>
    <cfRule type="cellIs" dxfId="4483" priority="4440" operator="equal">
      <formula>1</formula>
    </cfRule>
  </conditionalFormatting>
  <conditionalFormatting sqref="EX337:FC338">
    <cfRule type="cellIs" dxfId="4482" priority="4437" operator="equal">
      <formula>0</formula>
    </cfRule>
    <cfRule type="cellIs" dxfId="4481" priority="4438" operator="equal">
      <formula>1</formula>
    </cfRule>
  </conditionalFormatting>
  <conditionalFormatting sqref="EX339:FC339">
    <cfRule type="cellIs" dxfId="4480" priority="4435" operator="equal">
      <formula>0</formula>
    </cfRule>
    <cfRule type="cellIs" dxfId="4479" priority="4436" operator="equal">
      <formula>1</formula>
    </cfRule>
  </conditionalFormatting>
  <conditionalFormatting sqref="EX340:FC341">
    <cfRule type="cellIs" dxfId="4478" priority="4433" operator="equal">
      <formula>0</formula>
    </cfRule>
    <cfRule type="cellIs" dxfId="4477" priority="4434" operator="equal">
      <formula>1</formula>
    </cfRule>
  </conditionalFormatting>
  <conditionalFormatting sqref="EX343:FC345">
    <cfRule type="cellIs" dxfId="4476" priority="4431" operator="equal">
      <formula>0</formula>
    </cfRule>
    <cfRule type="cellIs" dxfId="4475" priority="4432" operator="equal">
      <formula>1</formula>
    </cfRule>
  </conditionalFormatting>
  <conditionalFormatting sqref="EX346:FC347">
    <cfRule type="cellIs" dxfId="4474" priority="4429" operator="equal">
      <formula>0</formula>
    </cfRule>
    <cfRule type="cellIs" dxfId="4473" priority="4430" operator="equal">
      <formula>1</formula>
    </cfRule>
  </conditionalFormatting>
  <conditionalFormatting sqref="EX351:FC351">
    <cfRule type="cellIs" dxfId="4472" priority="4427" operator="equal">
      <formula>0</formula>
    </cfRule>
    <cfRule type="cellIs" dxfId="4471" priority="4428" operator="equal">
      <formula>1</formula>
    </cfRule>
  </conditionalFormatting>
  <conditionalFormatting sqref="EX355:FC355">
    <cfRule type="cellIs" dxfId="4470" priority="4425" operator="equal">
      <formula>0</formula>
    </cfRule>
    <cfRule type="cellIs" dxfId="4469" priority="4426" operator="equal">
      <formula>1</formula>
    </cfRule>
  </conditionalFormatting>
  <conditionalFormatting sqref="EX357:FC357">
    <cfRule type="cellIs" dxfId="4468" priority="4423" operator="equal">
      <formula>0</formula>
    </cfRule>
    <cfRule type="cellIs" dxfId="4467" priority="4424" operator="equal">
      <formula>1</formula>
    </cfRule>
  </conditionalFormatting>
  <conditionalFormatting sqref="EX360:FC360">
    <cfRule type="cellIs" dxfId="4466" priority="4421" operator="equal">
      <formula>0</formula>
    </cfRule>
    <cfRule type="cellIs" dxfId="4465" priority="4422" operator="equal">
      <formula>1</formula>
    </cfRule>
  </conditionalFormatting>
  <conditionalFormatting sqref="EX362:FC363">
    <cfRule type="cellIs" dxfId="4464" priority="4419" operator="equal">
      <formula>0</formula>
    </cfRule>
    <cfRule type="cellIs" dxfId="4463" priority="4420" operator="equal">
      <formula>1</formula>
    </cfRule>
  </conditionalFormatting>
  <conditionalFormatting sqref="EX368:FC368">
    <cfRule type="cellIs" dxfId="4462" priority="4417" operator="equal">
      <formula>0</formula>
    </cfRule>
    <cfRule type="cellIs" dxfId="4461" priority="4418" operator="equal">
      <formula>1</formula>
    </cfRule>
  </conditionalFormatting>
  <conditionalFormatting sqref="EX369:FC369">
    <cfRule type="cellIs" dxfId="4460" priority="4415" operator="equal">
      <formula>0</formula>
    </cfRule>
    <cfRule type="cellIs" dxfId="4459" priority="4416" operator="equal">
      <formula>1</formula>
    </cfRule>
  </conditionalFormatting>
  <conditionalFormatting sqref="EX374:FC376">
    <cfRule type="cellIs" dxfId="4458" priority="4413" operator="equal">
      <formula>0</formula>
    </cfRule>
    <cfRule type="cellIs" dxfId="4457" priority="4414" operator="equal">
      <formula>1</formula>
    </cfRule>
  </conditionalFormatting>
  <conditionalFormatting sqref="EX377:FC377">
    <cfRule type="cellIs" dxfId="4456" priority="4411" operator="equal">
      <formula>0</formula>
    </cfRule>
    <cfRule type="cellIs" dxfId="4455" priority="4412" operator="equal">
      <formula>1</formula>
    </cfRule>
  </conditionalFormatting>
  <conditionalFormatting sqref="EX379:FC379">
    <cfRule type="cellIs" dxfId="4454" priority="4409" operator="equal">
      <formula>0</formula>
    </cfRule>
    <cfRule type="cellIs" dxfId="4453" priority="4410" operator="equal">
      <formula>1</formula>
    </cfRule>
  </conditionalFormatting>
  <conditionalFormatting sqref="EX382:FC384">
    <cfRule type="cellIs" dxfId="4452" priority="4407" operator="equal">
      <formula>0</formula>
    </cfRule>
    <cfRule type="cellIs" dxfId="4451" priority="4408" operator="equal">
      <formula>1</formula>
    </cfRule>
  </conditionalFormatting>
  <conditionalFormatting sqref="EX386:FC391">
    <cfRule type="cellIs" dxfId="4450" priority="4405" operator="equal">
      <formula>0</formula>
    </cfRule>
    <cfRule type="cellIs" dxfId="4449" priority="4406" operator="equal">
      <formula>1</formula>
    </cfRule>
  </conditionalFormatting>
  <conditionalFormatting sqref="EX399:FC399">
    <cfRule type="cellIs" dxfId="4448" priority="4403" operator="equal">
      <formula>0</formula>
    </cfRule>
    <cfRule type="cellIs" dxfId="4447" priority="4404" operator="equal">
      <formula>1</formula>
    </cfRule>
  </conditionalFormatting>
  <conditionalFormatting sqref="EX401:FC401">
    <cfRule type="cellIs" dxfId="4446" priority="4401" operator="equal">
      <formula>0</formula>
    </cfRule>
    <cfRule type="cellIs" dxfId="4445" priority="4402" operator="equal">
      <formula>1</formula>
    </cfRule>
  </conditionalFormatting>
  <conditionalFormatting sqref="EX403:FC403">
    <cfRule type="cellIs" dxfId="4444" priority="4399" operator="equal">
      <formula>0</formula>
    </cfRule>
    <cfRule type="cellIs" dxfId="4443" priority="4400" operator="equal">
      <formula>1</formula>
    </cfRule>
  </conditionalFormatting>
  <conditionalFormatting sqref="EX409:FC409">
    <cfRule type="cellIs" dxfId="4442" priority="4397" operator="equal">
      <formula>0</formula>
    </cfRule>
    <cfRule type="cellIs" dxfId="4441" priority="4398" operator="equal">
      <formula>1</formula>
    </cfRule>
  </conditionalFormatting>
  <conditionalFormatting sqref="EX410:FC410">
    <cfRule type="cellIs" dxfId="4440" priority="4393" operator="equal">
      <formula>0</formula>
    </cfRule>
    <cfRule type="cellIs" dxfId="4439" priority="4394" operator="equal">
      <formula>1</formula>
    </cfRule>
  </conditionalFormatting>
  <conditionalFormatting sqref="FO54:FT54 FO57:FT57 FO62:FT62 FO180:FT180 FO186:FT186 FO189:FT189 FO200:FT200 FO259:FT259 FO282:FT282 FO348:FT350 FO356:FT356 FO361:FT361 FO366:FT367 FO380:FT381 FO372:FT373 FO370:FT370 FO64:FT66 FO69:FT70 FO73:FT73 FO75:FT75 FO78:FT78 FO80:FT80 FO87:FT87 FO93:FT93 FO96:FT97 FO99:FT100 FO106:FT106 FO108:FT109 FO113:FT113 FO115:FT115 FO122:FT124 FO127:FT127 FO132:FT132 FO135:FT136 FO138:FT138 FO143:FT143 FO146:FT147 FO352:FT353 FO358:FT358 FO385:FT385 FO392:FT398 FO400:FT400 FO402:FT402 FO404:FT407 FO12:FT13">
    <cfRule type="cellIs" dxfId="4438" priority="4391" operator="equal">
      <formula>0</formula>
    </cfRule>
    <cfRule type="cellIs" dxfId="4437" priority="4392" operator="equal">
      <formula>1</formula>
    </cfRule>
  </conditionalFormatting>
  <conditionalFormatting sqref="FH421">
    <cfRule type="cellIs" dxfId="4436" priority="4389" operator="equal">
      <formula>"OK"</formula>
    </cfRule>
    <cfRule type="cellIs" dxfId="4435" priority="4390" operator="equal">
      <formula>"NO HABILITADO"</formula>
    </cfRule>
  </conditionalFormatting>
  <conditionalFormatting sqref="FV421">
    <cfRule type="cellIs" dxfId="4434" priority="4387" operator="equal">
      <formula>0</formula>
    </cfRule>
    <cfRule type="cellIs" dxfId="4433" priority="4388" operator="equal">
      <formula>1</formula>
    </cfRule>
  </conditionalFormatting>
  <conditionalFormatting sqref="FT421">
    <cfRule type="cellIs" dxfId="4432" priority="4385" operator="equal">
      <formula>0</formula>
    </cfRule>
    <cfRule type="cellIs" dxfId="4431" priority="4386" operator="equal">
      <formula>1</formula>
    </cfRule>
  </conditionalFormatting>
  <conditionalFormatting sqref="FR421">
    <cfRule type="cellIs" dxfId="4430" priority="4383" operator="equal">
      <formula>0</formula>
    </cfRule>
    <cfRule type="cellIs" dxfId="4429" priority="4384" operator="equal">
      <formula>1</formula>
    </cfRule>
  </conditionalFormatting>
  <conditionalFormatting sqref="FP421">
    <cfRule type="cellIs" dxfId="4428" priority="4381" operator="equal">
      <formula>0</formula>
    </cfRule>
    <cfRule type="cellIs" dxfId="4427" priority="4382" operator="equal">
      <formula>1</formula>
    </cfRule>
  </conditionalFormatting>
  <conditionalFormatting sqref="FO16:FT16">
    <cfRule type="cellIs" dxfId="4426" priority="4379" operator="equal">
      <formula>0</formula>
    </cfRule>
    <cfRule type="cellIs" dxfId="4425" priority="4380" operator="equal">
      <formula>1</formula>
    </cfRule>
  </conditionalFormatting>
  <conditionalFormatting sqref="FO19:FT31">
    <cfRule type="cellIs" dxfId="4424" priority="4377" operator="equal">
      <formula>0</formula>
    </cfRule>
    <cfRule type="cellIs" dxfId="4423" priority="4378" operator="equal">
      <formula>1</formula>
    </cfRule>
  </conditionalFormatting>
  <conditionalFormatting sqref="FO33:FT35 FO37:FT40">
    <cfRule type="cellIs" dxfId="4422" priority="4375" operator="equal">
      <formula>0</formula>
    </cfRule>
    <cfRule type="cellIs" dxfId="4421" priority="4376" operator="equal">
      <formula>1</formula>
    </cfRule>
  </conditionalFormatting>
  <conditionalFormatting sqref="FO44:FT52">
    <cfRule type="cellIs" dxfId="4420" priority="4373" operator="equal">
      <formula>0</formula>
    </cfRule>
    <cfRule type="cellIs" dxfId="4419" priority="4374" operator="equal">
      <formula>1</formula>
    </cfRule>
  </conditionalFormatting>
  <conditionalFormatting sqref="FO55:FT55">
    <cfRule type="cellIs" dxfId="4418" priority="4371" operator="equal">
      <formula>0</formula>
    </cfRule>
    <cfRule type="cellIs" dxfId="4417" priority="4372" operator="equal">
      <formula>1</formula>
    </cfRule>
  </conditionalFormatting>
  <conditionalFormatting sqref="FO56:FT56">
    <cfRule type="cellIs" dxfId="4416" priority="4369" operator="equal">
      <formula>0</formula>
    </cfRule>
    <cfRule type="cellIs" dxfId="4415" priority="4370" operator="equal">
      <formula>1</formula>
    </cfRule>
  </conditionalFormatting>
  <conditionalFormatting sqref="FO58:FT58">
    <cfRule type="cellIs" dxfId="4414" priority="4367" operator="equal">
      <formula>0</formula>
    </cfRule>
    <cfRule type="cellIs" dxfId="4413" priority="4368" operator="equal">
      <formula>1</formula>
    </cfRule>
  </conditionalFormatting>
  <conditionalFormatting sqref="FO59:FT59">
    <cfRule type="cellIs" dxfId="4412" priority="4365" operator="equal">
      <formula>0</formula>
    </cfRule>
    <cfRule type="cellIs" dxfId="4411" priority="4366" operator="equal">
      <formula>1</formula>
    </cfRule>
  </conditionalFormatting>
  <conditionalFormatting sqref="FO153:FT157 FO159:FT161">
    <cfRule type="cellIs" dxfId="4410" priority="4363" operator="equal">
      <formula>0</formula>
    </cfRule>
    <cfRule type="cellIs" dxfId="4409" priority="4364" operator="equal">
      <formula>1</formula>
    </cfRule>
  </conditionalFormatting>
  <conditionalFormatting sqref="FO163:FT163">
    <cfRule type="cellIs" dxfId="4408" priority="4361" operator="equal">
      <formula>0</formula>
    </cfRule>
    <cfRule type="cellIs" dxfId="4407" priority="4362" operator="equal">
      <formula>1</formula>
    </cfRule>
  </conditionalFormatting>
  <conditionalFormatting sqref="FO164:FT169">
    <cfRule type="cellIs" dxfId="4406" priority="4359" operator="equal">
      <formula>0</formula>
    </cfRule>
    <cfRule type="cellIs" dxfId="4405" priority="4360" operator="equal">
      <formula>1</formula>
    </cfRule>
  </conditionalFormatting>
  <conditionalFormatting sqref="FO173:FT175 FO177:FT178">
    <cfRule type="cellIs" dxfId="4404" priority="4357" operator="equal">
      <formula>0</formula>
    </cfRule>
    <cfRule type="cellIs" dxfId="4403" priority="4358" operator="equal">
      <formula>1</formula>
    </cfRule>
  </conditionalFormatting>
  <conditionalFormatting sqref="FO181:FT185">
    <cfRule type="cellIs" dxfId="4402" priority="4355" operator="equal">
      <formula>0</formula>
    </cfRule>
    <cfRule type="cellIs" dxfId="4401" priority="4356" operator="equal">
      <formula>1</formula>
    </cfRule>
  </conditionalFormatting>
  <conditionalFormatting sqref="FO187:FT188">
    <cfRule type="cellIs" dxfId="4400" priority="4353" operator="equal">
      <formula>0</formula>
    </cfRule>
    <cfRule type="cellIs" dxfId="4399" priority="4354" operator="equal">
      <formula>1</formula>
    </cfRule>
  </conditionalFormatting>
  <conditionalFormatting sqref="FO190:FT193">
    <cfRule type="cellIs" dxfId="4398" priority="4351" operator="equal">
      <formula>0</formula>
    </cfRule>
    <cfRule type="cellIs" dxfId="4397" priority="4352" operator="equal">
      <formula>1</formula>
    </cfRule>
  </conditionalFormatting>
  <conditionalFormatting sqref="FO195:FT195">
    <cfRule type="cellIs" dxfId="4396" priority="4349" operator="equal">
      <formula>0</formula>
    </cfRule>
    <cfRule type="cellIs" dxfId="4395" priority="4350" operator="equal">
      <formula>1</formula>
    </cfRule>
  </conditionalFormatting>
  <conditionalFormatting sqref="FO197:FT197">
    <cfRule type="cellIs" dxfId="4394" priority="4347" operator="equal">
      <formula>0</formula>
    </cfRule>
    <cfRule type="cellIs" dxfId="4393" priority="4348" operator="equal">
      <formula>1</formula>
    </cfRule>
  </conditionalFormatting>
  <conditionalFormatting sqref="FO202:FT205">
    <cfRule type="cellIs" dxfId="4392" priority="4345" operator="equal">
      <formula>0</formula>
    </cfRule>
    <cfRule type="cellIs" dxfId="4391" priority="4346" operator="equal">
      <formula>1</formula>
    </cfRule>
  </conditionalFormatting>
  <conditionalFormatting sqref="FO207:FT212">
    <cfRule type="cellIs" dxfId="4390" priority="4343" operator="equal">
      <formula>0</formula>
    </cfRule>
    <cfRule type="cellIs" dxfId="4389" priority="4344" operator="equal">
      <formula>1</formula>
    </cfRule>
  </conditionalFormatting>
  <conditionalFormatting sqref="FO216:FT219 FO222:FT224 FO226:FT236">
    <cfRule type="cellIs" dxfId="4388" priority="4341" operator="equal">
      <formula>0</formula>
    </cfRule>
    <cfRule type="cellIs" dxfId="4387" priority="4342" operator="equal">
      <formula>1</formula>
    </cfRule>
  </conditionalFormatting>
  <conditionalFormatting sqref="FO238:FT238 FO240:FT252">
    <cfRule type="cellIs" dxfId="4386" priority="4339" operator="equal">
      <formula>0</formula>
    </cfRule>
    <cfRule type="cellIs" dxfId="4385" priority="4340" operator="equal">
      <formula>1</formula>
    </cfRule>
  </conditionalFormatting>
  <conditionalFormatting sqref="FO255:FT258">
    <cfRule type="cellIs" dxfId="4384" priority="4337" operator="equal">
      <formula>0</formula>
    </cfRule>
    <cfRule type="cellIs" dxfId="4383" priority="4338" operator="equal">
      <formula>1</formula>
    </cfRule>
  </conditionalFormatting>
  <conditionalFormatting sqref="FO272:FT280">
    <cfRule type="cellIs" dxfId="4382" priority="4335" operator="equal">
      <formula>0</formula>
    </cfRule>
    <cfRule type="cellIs" dxfId="4381" priority="4336" operator="equal">
      <formula>1</formula>
    </cfRule>
  </conditionalFormatting>
  <conditionalFormatting sqref="FO284:FT301 FO304:FT308 FO311:FT317">
    <cfRule type="cellIs" dxfId="4380" priority="4333" operator="equal">
      <formula>0</formula>
    </cfRule>
    <cfRule type="cellIs" dxfId="4379" priority="4334" operator="equal">
      <formula>1</formula>
    </cfRule>
  </conditionalFormatting>
  <conditionalFormatting sqref="FO320:FT330 FO333:FT336">
    <cfRule type="cellIs" dxfId="4378" priority="4331" operator="equal">
      <formula>0</formula>
    </cfRule>
    <cfRule type="cellIs" dxfId="4377" priority="4332" operator="equal">
      <formula>1</formula>
    </cfRule>
  </conditionalFormatting>
  <conditionalFormatting sqref="FO342:FT342">
    <cfRule type="cellIs" dxfId="4376" priority="4329" operator="equal">
      <formula>0</formula>
    </cfRule>
    <cfRule type="cellIs" dxfId="4375" priority="4330" operator="equal">
      <formula>1</formula>
    </cfRule>
  </conditionalFormatting>
  <conditionalFormatting sqref="FO354:FT354">
    <cfRule type="cellIs" dxfId="4374" priority="4327" operator="equal">
      <formula>0</formula>
    </cfRule>
    <cfRule type="cellIs" dxfId="4373" priority="4328" operator="equal">
      <formula>1</formula>
    </cfRule>
  </conditionalFormatting>
  <conditionalFormatting sqref="FO359:FT359">
    <cfRule type="cellIs" dxfId="4372" priority="4325" operator="equal">
      <formula>0</formula>
    </cfRule>
    <cfRule type="cellIs" dxfId="4371" priority="4326" operator="equal">
      <formula>1</formula>
    </cfRule>
  </conditionalFormatting>
  <conditionalFormatting sqref="FO364:FT365">
    <cfRule type="cellIs" dxfId="4370" priority="4323" operator="equal">
      <formula>0</formula>
    </cfRule>
    <cfRule type="cellIs" dxfId="4369" priority="4324" operator="equal">
      <formula>1</formula>
    </cfRule>
  </conditionalFormatting>
  <conditionalFormatting sqref="FO378:FT378">
    <cfRule type="cellIs" dxfId="4368" priority="4319" operator="equal">
      <formula>0</formula>
    </cfRule>
    <cfRule type="cellIs" dxfId="4367" priority="4320" operator="equal">
      <formula>1</formula>
    </cfRule>
  </conditionalFormatting>
  <conditionalFormatting sqref="FO408:FT408">
    <cfRule type="cellIs" dxfId="4366" priority="4321" operator="equal">
      <formula>0</formula>
    </cfRule>
    <cfRule type="cellIs" dxfId="4365" priority="4322" operator="equal">
      <formula>1</formula>
    </cfRule>
  </conditionalFormatting>
  <conditionalFormatting sqref="FO371:FT371">
    <cfRule type="cellIs" dxfId="4364" priority="4317" operator="equal">
      <formula>0</formula>
    </cfRule>
    <cfRule type="cellIs" dxfId="4363" priority="4318" operator="equal">
      <formula>1</formula>
    </cfRule>
  </conditionalFormatting>
  <conditionalFormatting sqref="FO14:FT15">
    <cfRule type="cellIs" dxfId="4362" priority="4315" operator="equal">
      <formula>0</formula>
    </cfRule>
    <cfRule type="cellIs" dxfId="4361" priority="4316" operator="equal">
      <formula>1</formula>
    </cfRule>
  </conditionalFormatting>
  <conditionalFormatting sqref="FO17:FT18">
    <cfRule type="cellIs" dxfId="4360" priority="4313" operator="equal">
      <formula>0</formula>
    </cfRule>
    <cfRule type="cellIs" dxfId="4359" priority="4314" operator="equal">
      <formula>1</formula>
    </cfRule>
  </conditionalFormatting>
  <conditionalFormatting sqref="FO32:FT32">
    <cfRule type="cellIs" dxfId="4358" priority="4311" operator="equal">
      <formula>0</formula>
    </cfRule>
    <cfRule type="cellIs" dxfId="4357" priority="4312" operator="equal">
      <formula>1</formula>
    </cfRule>
  </conditionalFormatting>
  <conditionalFormatting sqref="FO36:FT36">
    <cfRule type="cellIs" dxfId="4356" priority="4309" operator="equal">
      <formula>0</formula>
    </cfRule>
    <cfRule type="cellIs" dxfId="4355" priority="4310" operator="equal">
      <formula>1</formula>
    </cfRule>
  </conditionalFormatting>
  <conditionalFormatting sqref="FO41:FT42">
    <cfRule type="cellIs" dxfId="4354" priority="4307" operator="equal">
      <formula>0</formula>
    </cfRule>
    <cfRule type="cellIs" dxfId="4353" priority="4308" operator="equal">
      <formula>1</formula>
    </cfRule>
  </conditionalFormatting>
  <conditionalFormatting sqref="FO411:FT411">
    <cfRule type="cellIs" dxfId="4352" priority="4151" operator="equal">
      <formula>0</formula>
    </cfRule>
    <cfRule type="cellIs" dxfId="4351" priority="4152" operator="equal">
      <formula>1</formula>
    </cfRule>
  </conditionalFormatting>
  <conditionalFormatting sqref="FO43:FT43">
    <cfRule type="cellIs" dxfId="4350" priority="4305" operator="equal">
      <formula>0</formula>
    </cfRule>
    <cfRule type="cellIs" dxfId="4349" priority="4306" operator="equal">
      <formula>1</formula>
    </cfRule>
  </conditionalFormatting>
  <conditionalFormatting sqref="FO53:FT53">
    <cfRule type="cellIs" dxfId="4348" priority="4303" operator="equal">
      <formula>0</formula>
    </cfRule>
    <cfRule type="cellIs" dxfId="4347" priority="4304" operator="equal">
      <formula>1</formula>
    </cfRule>
  </conditionalFormatting>
  <conditionalFormatting sqref="FO60:FT61">
    <cfRule type="cellIs" dxfId="4346" priority="4301" operator="equal">
      <formula>0</formula>
    </cfRule>
    <cfRule type="cellIs" dxfId="4345" priority="4302" operator="equal">
      <formula>1</formula>
    </cfRule>
  </conditionalFormatting>
  <conditionalFormatting sqref="FO63:FT63">
    <cfRule type="cellIs" dxfId="4344" priority="4299" operator="equal">
      <formula>0</formula>
    </cfRule>
    <cfRule type="cellIs" dxfId="4343" priority="4300" operator="equal">
      <formula>1</formula>
    </cfRule>
  </conditionalFormatting>
  <conditionalFormatting sqref="FO67:FT68">
    <cfRule type="cellIs" dxfId="4342" priority="4297" operator="equal">
      <formula>0</formula>
    </cfRule>
    <cfRule type="cellIs" dxfId="4341" priority="4298" operator="equal">
      <formula>1</formula>
    </cfRule>
  </conditionalFormatting>
  <conditionalFormatting sqref="FO71:FT72">
    <cfRule type="cellIs" dxfId="4340" priority="4295" operator="equal">
      <formula>0</formula>
    </cfRule>
    <cfRule type="cellIs" dxfId="4339" priority="4296" operator="equal">
      <formula>1</formula>
    </cfRule>
  </conditionalFormatting>
  <conditionalFormatting sqref="FO74:FT74">
    <cfRule type="cellIs" dxfId="4338" priority="4293" operator="equal">
      <formula>0</formula>
    </cfRule>
    <cfRule type="cellIs" dxfId="4337" priority="4294" operator="equal">
      <formula>1</formula>
    </cfRule>
  </conditionalFormatting>
  <conditionalFormatting sqref="FO76:FT76">
    <cfRule type="cellIs" dxfId="4336" priority="4291" operator="equal">
      <formula>0</formula>
    </cfRule>
    <cfRule type="cellIs" dxfId="4335" priority="4292" operator="equal">
      <formula>1</formula>
    </cfRule>
  </conditionalFormatting>
  <conditionalFormatting sqref="FO77:FT77">
    <cfRule type="cellIs" dxfId="4334" priority="4289" operator="equal">
      <formula>0</formula>
    </cfRule>
    <cfRule type="cellIs" dxfId="4333" priority="4290" operator="equal">
      <formula>1</formula>
    </cfRule>
  </conditionalFormatting>
  <conditionalFormatting sqref="FO79:FT79">
    <cfRule type="cellIs" dxfId="4332" priority="4287" operator="equal">
      <formula>0</formula>
    </cfRule>
    <cfRule type="cellIs" dxfId="4331" priority="4288" operator="equal">
      <formula>1</formula>
    </cfRule>
  </conditionalFormatting>
  <conditionalFormatting sqref="FO81:FT86">
    <cfRule type="cellIs" dxfId="4330" priority="4285" operator="equal">
      <formula>0</formula>
    </cfRule>
    <cfRule type="cellIs" dxfId="4329" priority="4286" operator="equal">
      <formula>1</formula>
    </cfRule>
  </conditionalFormatting>
  <conditionalFormatting sqref="FO88:FT92">
    <cfRule type="cellIs" dxfId="4328" priority="4283" operator="equal">
      <formula>0</formula>
    </cfRule>
    <cfRule type="cellIs" dxfId="4327" priority="4284" operator="equal">
      <formula>1</formula>
    </cfRule>
  </conditionalFormatting>
  <conditionalFormatting sqref="FO94:FT95">
    <cfRule type="cellIs" dxfId="4326" priority="4281" operator="equal">
      <formula>0</formula>
    </cfRule>
    <cfRule type="cellIs" dxfId="4325" priority="4282" operator="equal">
      <formula>1</formula>
    </cfRule>
  </conditionalFormatting>
  <conditionalFormatting sqref="FO98:FT98">
    <cfRule type="cellIs" dxfId="4324" priority="4279" operator="equal">
      <formula>0</formula>
    </cfRule>
    <cfRule type="cellIs" dxfId="4323" priority="4280" operator="equal">
      <formula>1</formula>
    </cfRule>
  </conditionalFormatting>
  <conditionalFormatting sqref="FO101:FT105">
    <cfRule type="cellIs" dxfId="4322" priority="4277" operator="equal">
      <formula>0</formula>
    </cfRule>
    <cfRule type="cellIs" dxfId="4321" priority="4278" operator="equal">
      <formula>1</formula>
    </cfRule>
  </conditionalFormatting>
  <conditionalFormatting sqref="FO107:FT107">
    <cfRule type="cellIs" dxfId="4320" priority="4275" operator="equal">
      <formula>0</formula>
    </cfRule>
    <cfRule type="cellIs" dxfId="4319" priority="4276" operator="equal">
      <formula>1</formula>
    </cfRule>
  </conditionalFormatting>
  <conditionalFormatting sqref="FO110:FT112">
    <cfRule type="cellIs" dxfId="4318" priority="4273" operator="equal">
      <formula>0</formula>
    </cfRule>
    <cfRule type="cellIs" dxfId="4317" priority="4274" operator="equal">
      <formula>1</formula>
    </cfRule>
  </conditionalFormatting>
  <conditionalFormatting sqref="FO114:FT114">
    <cfRule type="cellIs" dxfId="4316" priority="4271" operator="equal">
      <formula>0</formula>
    </cfRule>
    <cfRule type="cellIs" dxfId="4315" priority="4272" operator="equal">
      <formula>1</formula>
    </cfRule>
  </conditionalFormatting>
  <conditionalFormatting sqref="FO116:FT121">
    <cfRule type="cellIs" dxfId="4314" priority="4269" operator="equal">
      <formula>0</formula>
    </cfRule>
    <cfRule type="cellIs" dxfId="4313" priority="4270" operator="equal">
      <formula>1</formula>
    </cfRule>
  </conditionalFormatting>
  <conditionalFormatting sqref="FO125:FT126">
    <cfRule type="cellIs" dxfId="4312" priority="4267" operator="equal">
      <formula>0</formula>
    </cfRule>
    <cfRule type="cellIs" dxfId="4311" priority="4268" operator="equal">
      <formula>1</formula>
    </cfRule>
  </conditionalFormatting>
  <conditionalFormatting sqref="FO128:FT131">
    <cfRule type="cellIs" dxfId="4310" priority="4265" operator="equal">
      <formula>0</formula>
    </cfRule>
    <cfRule type="cellIs" dxfId="4309" priority="4266" operator="equal">
      <formula>1</formula>
    </cfRule>
  </conditionalFormatting>
  <conditionalFormatting sqref="FO133:FT134">
    <cfRule type="cellIs" dxfId="4308" priority="4263" operator="equal">
      <formula>0</formula>
    </cfRule>
    <cfRule type="cellIs" dxfId="4307" priority="4264" operator="equal">
      <formula>1</formula>
    </cfRule>
  </conditionalFormatting>
  <conditionalFormatting sqref="FO137:FT137">
    <cfRule type="cellIs" dxfId="4306" priority="4261" operator="equal">
      <formula>0</formula>
    </cfRule>
    <cfRule type="cellIs" dxfId="4305" priority="4262" operator="equal">
      <formula>1</formula>
    </cfRule>
  </conditionalFormatting>
  <conditionalFormatting sqref="FO139:FT142">
    <cfRule type="cellIs" dxfId="4304" priority="4259" operator="equal">
      <formula>0</formula>
    </cfRule>
    <cfRule type="cellIs" dxfId="4303" priority="4260" operator="equal">
      <formula>1</formula>
    </cfRule>
  </conditionalFormatting>
  <conditionalFormatting sqref="FO144:FT145">
    <cfRule type="cellIs" dxfId="4302" priority="4257" operator="equal">
      <formula>0</formula>
    </cfRule>
    <cfRule type="cellIs" dxfId="4301" priority="4258" operator="equal">
      <formula>1</formula>
    </cfRule>
  </conditionalFormatting>
  <conditionalFormatting sqref="FO148:FT152">
    <cfRule type="cellIs" dxfId="4300" priority="4255" operator="equal">
      <formula>0</formula>
    </cfRule>
    <cfRule type="cellIs" dxfId="4299" priority="4256" operator="equal">
      <formula>1</formula>
    </cfRule>
  </conditionalFormatting>
  <conditionalFormatting sqref="FO158:FT158">
    <cfRule type="cellIs" dxfId="4298" priority="4253" operator="equal">
      <formula>0</formula>
    </cfRule>
    <cfRule type="cellIs" dxfId="4297" priority="4254" operator="equal">
      <formula>1</formula>
    </cfRule>
  </conditionalFormatting>
  <conditionalFormatting sqref="FO162:FT162">
    <cfRule type="cellIs" dxfId="4296" priority="4251" operator="equal">
      <formula>0</formula>
    </cfRule>
    <cfRule type="cellIs" dxfId="4295" priority="4252" operator="equal">
      <formula>1</formula>
    </cfRule>
  </conditionalFormatting>
  <conditionalFormatting sqref="FO170:FT171">
    <cfRule type="cellIs" dxfId="4294" priority="4249" operator="equal">
      <formula>0</formula>
    </cfRule>
    <cfRule type="cellIs" dxfId="4293" priority="4250" operator="equal">
      <formula>1</formula>
    </cfRule>
  </conditionalFormatting>
  <conditionalFormatting sqref="FO172:FT172">
    <cfRule type="cellIs" dxfId="4292" priority="4247" operator="equal">
      <formula>0</formula>
    </cfRule>
    <cfRule type="cellIs" dxfId="4291" priority="4248" operator="equal">
      <formula>1</formula>
    </cfRule>
  </conditionalFormatting>
  <conditionalFormatting sqref="FO176:FT176">
    <cfRule type="cellIs" dxfId="4290" priority="4245" operator="equal">
      <formula>0</formula>
    </cfRule>
    <cfRule type="cellIs" dxfId="4289" priority="4246" operator="equal">
      <formula>1</formula>
    </cfRule>
  </conditionalFormatting>
  <conditionalFormatting sqref="FO179:FT179">
    <cfRule type="cellIs" dxfId="4288" priority="4243" operator="equal">
      <formula>0</formula>
    </cfRule>
    <cfRule type="cellIs" dxfId="4287" priority="4244" operator="equal">
      <formula>1</formula>
    </cfRule>
  </conditionalFormatting>
  <conditionalFormatting sqref="FO194:FT194">
    <cfRule type="cellIs" dxfId="4286" priority="4241" operator="equal">
      <formula>0</formula>
    </cfRule>
    <cfRule type="cellIs" dxfId="4285" priority="4242" operator="equal">
      <formula>1</formula>
    </cfRule>
  </conditionalFormatting>
  <conditionalFormatting sqref="FO196:FT196">
    <cfRule type="cellIs" dxfId="4284" priority="4239" operator="equal">
      <formula>0</formula>
    </cfRule>
    <cfRule type="cellIs" dxfId="4283" priority="4240" operator="equal">
      <formula>1</formula>
    </cfRule>
  </conditionalFormatting>
  <conditionalFormatting sqref="FO198:FT198">
    <cfRule type="cellIs" dxfId="4282" priority="4237" operator="equal">
      <formula>0</formula>
    </cfRule>
    <cfRule type="cellIs" dxfId="4281" priority="4238" operator="equal">
      <formula>1</formula>
    </cfRule>
  </conditionalFormatting>
  <conditionalFormatting sqref="FO199:FT199">
    <cfRule type="cellIs" dxfId="4280" priority="4235" operator="equal">
      <formula>0</formula>
    </cfRule>
    <cfRule type="cellIs" dxfId="4279" priority="4236" operator="equal">
      <formula>1</formula>
    </cfRule>
  </conditionalFormatting>
  <conditionalFormatting sqref="FO201:FT201">
    <cfRule type="cellIs" dxfId="4278" priority="4233" operator="equal">
      <formula>0</formula>
    </cfRule>
    <cfRule type="cellIs" dxfId="4277" priority="4234" operator="equal">
      <formula>1</formula>
    </cfRule>
  </conditionalFormatting>
  <conditionalFormatting sqref="FO206:FT206">
    <cfRule type="cellIs" dxfId="4276" priority="4231" operator="equal">
      <formula>0</formula>
    </cfRule>
    <cfRule type="cellIs" dxfId="4275" priority="4232" operator="equal">
      <formula>1</formula>
    </cfRule>
  </conditionalFormatting>
  <conditionalFormatting sqref="FO213:FT215">
    <cfRule type="cellIs" dxfId="4274" priority="4229" operator="equal">
      <formula>0</formula>
    </cfRule>
    <cfRule type="cellIs" dxfId="4273" priority="4230" operator="equal">
      <formula>1</formula>
    </cfRule>
  </conditionalFormatting>
  <conditionalFormatting sqref="FO220:FT220">
    <cfRule type="cellIs" dxfId="4272" priority="4227" operator="equal">
      <formula>0</formula>
    </cfRule>
    <cfRule type="cellIs" dxfId="4271" priority="4228" operator="equal">
      <formula>1</formula>
    </cfRule>
  </conditionalFormatting>
  <conditionalFormatting sqref="FO221:FT221">
    <cfRule type="cellIs" dxfId="4270" priority="4225" operator="equal">
      <formula>0</formula>
    </cfRule>
    <cfRule type="cellIs" dxfId="4269" priority="4226" operator="equal">
      <formula>1</formula>
    </cfRule>
  </conditionalFormatting>
  <conditionalFormatting sqref="FO225:FT225">
    <cfRule type="cellIs" dxfId="4268" priority="4223" operator="equal">
      <formula>0</formula>
    </cfRule>
    <cfRule type="cellIs" dxfId="4267" priority="4224" operator="equal">
      <formula>1</formula>
    </cfRule>
  </conditionalFormatting>
  <conditionalFormatting sqref="FO237:FT237">
    <cfRule type="cellIs" dxfId="4266" priority="4221" operator="equal">
      <formula>0</formula>
    </cfRule>
    <cfRule type="cellIs" dxfId="4265" priority="4222" operator="equal">
      <formula>1</formula>
    </cfRule>
  </conditionalFormatting>
  <conditionalFormatting sqref="FO239:FT239">
    <cfRule type="cellIs" dxfId="4264" priority="4219" operator="equal">
      <formula>0</formula>
    </cfRule>
    <cfRule type="cellIs" dxfId="4263" priority="4220" operator="equal">
      <formula>1</formula>
    </cfRule>
  </conditionalFormatting>
  <conditionalFormatting sqref="FO253:FT254">
    <cfRule type="cellIs" dxfId="4262" priority="4217" operator="equal">
      <formula>0</formula>
    </cfRule>
    <cfRule type="cellIs" dxfId="4261" priority="4218" operator="equal">
      <formula>1</formula>
    </cfRule>
  </conditionalFormatting>
  <conditionalFormatting sqref="FO260:FT262">
    <cfRule type="cellIs" dxfId="4260" priority="4215" operator="equal">
      <formula>0</formula>
    </cfRule>
    <cfRule type="cellIs" dxfId="4259" priority="4216" operator="equal">
      <formula>1</formula>
    </cfRule>
  </conditionalFormatting>
  <conditionalFormatting sqref="FO264:FT271">
    <cfRule type="cellIs" dxfId="4258" priority="4213" operator="equal">
      <formula>0</formula>
    </cfRule>
    <cfRule type="cellIs" dxfId="4257" priority="4214" operator="equal">
      <formula>1</formula>
    </cfRule>
  </conditionalFormatting>
  <conditionalFormatting sqref="FO263:FT263">
    <cfRule type="cellIs" dxfId="4256" priority="4211" operator="equal">
      <formula>0</formula>
    </cfRule>
    <cfRule type="cellIs" dxfId="4255" priority="4212" operator="equal">
      <formula>1</formula>
    </cfRule>
  </conditionalFormatting>
  <conditionalFormatting sqref="FO281:FT281">
    <cfRule type="cellIs" dxfId="4254" priority="4209" operator="equal">
      <formula>0</formula>
    </cfRule>
    <cfRule type="cellIs" dxfId="4253" priority="4210" operator="equal">
      <formula>1</formula>
    </cfRule>
  </conditionalFormatting>
  <conditionalFormatting sqref="FO283:FT283">
    <cfRule type="cellIs" dxfId="4252" priority="4207" operator="equal">
      <formula>0</formula>
    </cfRule>
    <cfRule type="cellIs" dxfId="4251" priority="4208" operator="equal">
      <formula>1</formula>
    </cfRule>
  </conditionalFormatting>
  <conditionalFormatting sqref="FO302:FT302">
    <cfRule type="cellIs" dxfId="4250" priority="4205" operator="equal">
      <formula>0</formula>
    </cfRule>
    <cfRule type="cellIs" dxfId="4249" priority="4206" operator="equal">
      <formula>1</formula>
    </cfRule>
  </conditionalFormatting>
  <conditionalFormatting sqref="FO303:FT303">
    <cfRule type="cellIs" dxfId="4248" priority="4203" operator="equal">
      <formula>0</formula>
    </cfRule>
    <cfRule type="cellIs" dxfId="4247" priority="4204" operator="equal">
      <formula>1</formula>
    </cfRule>
  </conditionalFormatting>
  <conditionalFormatting sqref="FO309:FT310">
    <cfRule type="cellIs" dxfId="4246" priority="4201" operator="equal">
      <formula>0</formula>
    </cfRule>
    <cfRule type="cellIs" dxfId="4245" priority="4202" operator="equal">
      <formula>1</formula>
    </cfRule>
  </conditionalFormatting>
  <conditionalFormatting sqref="FO318:FT319">
    <cfRule type="cellIs" dxfId="4244" priority="4199" operator="equal">
      <formula>0</formula>
    </cfRule>
    <cfRule type="cellIs" dxfId="4243" priority="4200" operator="equal">
      <formula>1</formula>
    </cfRule>
  </conditionalFormatting>
  <conditionalFormatting sqref="FO331:FT331">
    <cfRule type="cellIs" dxfId="4242" priority="4197" operator="equal">
      <formula>0</formula>
    </cfRule>
    <cfRule type="cellIs" dxfId="4241" priority="4198" operator="equal">
      <formula>1</formula>
    </cfRule>
  </conditionalFormatting>
  <conditionalFormatting sqref="FO332:FT332">
    <cfRule type="cellIs" dxfId="4240" priority="4195" operator="equal">
      <formula>0</formula>
    </cfRule>
    <cfRule type="cellIs" dxfId="4239" priority="4196" operator="equal">
      <formula>1</formula>
    </cfRule>
  </conditionalFormatting>
  <conditionalFormatting sqref="FO337:FT338">
    <cfRule type="cellIs" dxfId="4238" priority="4193" operator="equal">
      <formula>0</formula>
    </cfRule>
    <cfRule type="cellIs" dxfId="4237" priority="4194" operator="equal">
      <formula>1</formula>
    </cfRule>
  </conditionalFormatting>
  <conditionalFormatting sqref="FO339:FT339">
    <cfRule type="cellIs" dxfId="4236" priority="4191" operator="equal">
      <formula>0</formula>
    </cfRule>
    <cfRule type="cellIs" dxfId="4235" priority="4192" operator="equal">
      <formula>1</formula>
    </cfRule>
  </conditionalFormatting>
  <conditionalFormatting sqref="FO340:FT341">
    <cfRule type="cellIs" dxfId="4234" priority="4189" operator="equal">
      <formula>0</formula>
    </cfRule>
    <cfRule type="cellIs" dxfId="4233" priority="4190" operator="equal">
      <formula>1</formula>
    </cfRule>
  </conditionalFormatting>
  <conditionalFormatting sqref="FO343:FT345">
    <cfRule type="cellIs" dxfId="4232" priority="4187" operator="equal">
      <formula>0</formula>
    </cfRule>
    <cfRule type="cellIs" dxfId="4231" priority="4188" operator="equal">
      <formula>1</formula>
    </cfRule>
  </conditionalFormatting>
  <conditionalFormatting sqref="FO346:FT347">
    <cfRule type="cellIs" dxfId="4230" priority="4185" operator="equal">
      <formula>0</formula>
    </cfRule>
    <cfRule type="cellIs" dxfId="4229" priority="4186" operator="equal">
      <formula>1</formula>
    </cfRule>
  </conditionalFormatting>
  <conditionalFormatting sqref="FO351:FT351">
    <cfRule type="cellIs" dxfId="4228" priority="4183" operator="equal">
      <formula>0</formula>
    </cfRule>
    <cfRule type="cellIs" dxfId="4227" priority="4184" operator="equal">
      <formula>1</formula>
    </cfRule>
  </conditionalFormatting>
  <conditionalFormatting sqref="FO355:FT355">
    <cfRule type="cellIs" dxfId="4226" priority="4181" operator="equal">
      <formula>0</formula>
    </cfRule>
    <cfRule type="cellIs" dxfId="4225" priority="4182" operator="equal">
      <formula>1</formula>
    </cfRule>
  </conditionalFormatting>
  <conditionalFormatting sqref="FO357:FT357">
    <cfRule type="cellIs" dxfId="4224" priority="4179" operator="equal">
      <formula>0</formula>
    </cfRule>
    <cfRule type="cellIs" dxfId="4223" priority="4180" operator="equal">
      <formula>1</formula>
    </cfRule>
  </conditionalFormatting>
  <conditionalFormatting sqref="FO360:FT360">
    <cfRule type="cellIs" dxfId="4222" priority="4177" operator="equal">
      <formula>0</formula>
    </cfRule>
    <cfRule type="cellIs" dxfId="4221" priority="4178" operator="equal">
      <formula>1</formula>
    </cfRule>
  </conditionalFormatting>
  <conditionalFormatting sqref="FO362:FT363">
    <cfRule type="cellIs" dxfId="4220" priority="4175" operator="equal">
      <formula>0</formula>
    </cfRule>
    <cfRule type="cellIs" dxfId="4219" priority="4176" operator="equal">
      <formula>1</formula>
    </cfRule>
  </conditionalFormatting>
  <conditionalFormatting sqref="FO368:FT368">
    <cfRule type="cellIs" dxfId="4218" priority="4173" operator="equal">
      <formula>0</formula>
    </cfRule>
    <cfRule type="cellIs" dxfId="4217" priority="4174" operator="equal">
      <formula>1</formula>
    </cfRule>
  </conditionalFormatting>
  <conditionalFormatting sqref="FO369:FT369">
    <cfRule type="cellIs" dxfId="4216" priority="4171" operator="equal">
      <formula>0</formula>
    </cfRule>
    <cfRule type="cellIs" dxfId="4215" priority="4172" operator="equal">
      <formula>1</formula>
    </cfRule>
  </conditionalFormatting>
  <conditionalFormatting sqref="FO374:FT376">
    <cfRule type="cellIs" dxfId="4214" priority="4169" operator="equal">
      <formula>0</formula>
    </cfRule>
    <cfRule type="cellIs" dxfId="4213" priority="4170" operator="equal">
      <formula>1</formula>
    </cfRule>
  </conditionalFormatting>
  <conditionalFormatting sqref="FO377:FT377">
    <cfRule type="cellIs" dxfId="4212" priority="4167" operator="equal">
      <formula>0</formula>
    </cfRule>
    <cfRule type="cellIs" dxfId="4211" priority="4168" operator="equal">
      <formula>1</formula>
    </cfRule>
  </conditionalFormatting>
  <conditionalFormatting sqref="FO379:FT379">
    <cfRule type="cellIs" dxfId="4210" priority="4165" operator="equal">
      <formula>0</formula>
    </cfRule>
    <cfRule type="cellIs" dxfId="4209" priority="4166" operator="equal">
      <formula>1</formula>
    </cfRule>
  </conditionalFormatting>
  <conditionalFormatting sqref="FO382:FT384">
    <cfRule type="cellIs" dxfId="4208" priority="4163" operator="equal">
      <formula>0</formula>
    </cfRule>
    <cfRule type="cellIs" dxfId="4207" priority="4164" operator="equal">
      <formula>1</formula>
    </cfRule>
  </conditionalFormatting>
  <conditionalFormatting sqref="FO386:FT391">
    <cfRule type="cellIs" dxfId="4206" priority="4161" operator="equal">
      <formula>0</formula>
    </cfRule>
    <cfRule type="cellIs" dxfId="4205" priority="4162" operator="equal">
      <formula>1</formula>
    </cfRule>
  </conditionalFormatting>
  <conditionalFormatting sqref="FO399:FT399">
    <cfRule type="cellIs" dxfId="4204" priority="4159" operator="equal">
      <formula>0</formula>
    </cfRule>
    <cfRule type="cellIs" dxfId="4203" priority="4160" operator="equal">
      <formula>1</formula>
    </cfRule>
  </conditionalFormatting>
  <conditionalFormatting sqref="FO401:FT401">
    <cfRule type="cellIs" dxfId="4202" priority="4157" operator="equal">
      <formula>0</formula>
    </cfRule>
    <cfRule type="cellIs" dxfId="4201" priority="4158" operator="equal">
      <formula>1</formula>
    </cfRule>
  </conditionalFormatting>
  <conditionalFormatting sqref="FO403:FT403">
    <cfRule type="cellIs" dxfId="4200" priority="4155" operator="equal">
      <formula>0</formula>
    </cfRule>
    <cfRule type="cellIs" dxfId="4199" priority="4156" operator="equal">
      <formula>1</formula>
    </cfRule>
  </conditionalFormatting>
  <conditionalFormatting sqref="FO409:FT409">
    <cfRule type="cellIs" dxfId="4198" priority="4153" operator="equal">
      <formula>0</formula>
    </cfRule>
    <cfRule type="cellIs" dxfId="4197" priority="4154" operator="equal">
      <formula>1</formula>
    </cfRule>
  </conditionalFormatting>
  <conditionalFormatting sqref="FO410:FT410">
    <cfRule type="cellIs" dxfId="4196" priority="4149" operator="equal">
      <formula>0</formula>
    </cfRule>
    <cfRule type="cellIs" dxfId="4195" priority="4150" operator="equal">
      <formula>1</formula>
    </cfRule>
  </conditionalFormatting>
  <conditionalFormatting sqref="GF54:GK54 GF57:GK57 GF62:GK62 GF180:GK180 GF186:GK186 GF189:GK189 GF200:GK200 GF259:GK259 GF282:GK282 GF348:GK350 GF356:GK356 GF361:GK361 GF366:GK367 GF380:GK381 GF372:GK373 GF370:GK370 GF64:GK66 GF69:GK70 GF73:GK73 GF75:GK75 GF78:GK78 GF80:GK80 GF87:GK87 GF93:GK93 GF96:GK97 GF99:GK100 GF106:GK106 GF108:GK109 GF113:GK113 GF115:GK115 GF122:GK124 GF127:GK127 GF132:GK132 GF135:GK136 GF138:GK138 GF143:GK143 GF146:GK147 GF352:GK353 GF358:GK358 GF385:GK385 GF392:GK398 GF400:GK400 GF402:GK402 GF404:GK407 GF12:GK13">
    <cfRule type="cellIs" dxfId="4194" priority="4147" operator="equal">
      <formula>0</formula>
    </cfRule>
    <cfRule type="cellIs" dxfId="4193" priority="4148" operator="equal">
      <formula>1</formula>
    </cfRule>
  </conditionalFormatting>
  <conditionalFormatting sqref="FY421">
    <cfRule type="cellIs" dxfId="4192" priority="4145" operator="equal">
      <formula>"OK"</formula>
    </cfRule>
    <cfRule type="cellIs" dxfId="4191" priority="4146" operator="equal">
      <formula>"NO HABILITADO"</formula>
    </cfRule>
  </conditionalFormatting>
  <conditionalFormatting sqref="GM421">
    <cfRule type="cellIs" dxfId="4190" priority="4143" operator="equal">
      <formula>0</formula>
    </cfRule>
    <cfRule type="cellIs" dxfId="4189" priority="4144" operator="equal">
      <formula>1</formula>
    </cfRule>
  </conditionalFormatting>
  <conditionalFormatting sqref="GK421">
    <cfRule type="cellIs" dxfId="4188" priority="4141" operator="equal">
      <formula>0</formula>
    </cfRule>
    <cfRule type="cellIs" dxfId="4187" priority="4142" operator="equal">
      <formula>1</formula>
    </cfRule>
  </conditionalFormatting>
  <conditionalFormatting sqref="GI421">
    <cfRule type="cellIs" dxfId="4186" priority="4139" operator="equal">
      <formula>0</formula>
    </cfRule>
    <cfRule type="cellIs" dxfId="4185" priority="4140" operator="equal">
      <formula>1</formula>
    </cfRule>
  </conditionalFormatting>
  <conditionalFormatting sqref="GG421">
    <cfRule type="cellIs" dxfId="4184" priority="4137" operator="equal">
      <formula>0</formula>
    </cfRule>
    <cfRule type="cellIs" dxfId="4183" priority="4138" operator="equal">
      <formula>1</formula>
    </cfRule>
  </conditionalFormatting>
  <conditionalFormatting sqref="GF16:GK16">
    <cfRule type="cellIs" dxfId="4182" priority="4135" operator="equal">
      <formula>0</formula>
    </cfRule>
    <cfRule type="cellIs" dxfId="4181" priority="4136" operator="equal">
      <formula>1</formula>
    </cfRule>
  </conditionalFormatting>
  <conditionalFormatting sqref="GF19:GK31">
    <cfRule type="cellIs" dxfId="4180" priority="4133" operator="equal">
      <formula>0</formula>
    </cfRule>
    <cfRule type="cellIs" dxfId="4179" priority="4134" operator="equal">
      <formula>1</formula>
    </cfRule>
  </conditionalFormatting>
  <conditionalFormatting sqref="GF33:GK35 GF37:GK40">
    <cfRule type="cellIs" dxfId="4178" priority="4131" operator="equal">
      <formula>0</formula>
    </cfRule>
    <cfRule type="cellIs" dxfId="4177" priority="4132" operator="equal">
      <formula>1</formula>
    </cfRule>
  </conditionalFormatting>
  <conditionalFormatting sqref="GF44:GK52">
    <cfRule type="cellIs" dxfId="4176" priority="4129" operator="equal">
      <formula>0</formula>
    </cfRule>
    <cfRule type="cellIs" dxfId="4175" priority="4130" operator="equal">
      <formula>1</formula>
    </cfRule>
  </conditionalFormatting>
  <conditionalFormatting sqref="GF55:GK55">
    <cfRule type="cellIs" dxfId="4174" priority="4127" operator="equal">
      <formula>0</formula>
    </cfRule>
    <cfRule type="cellIs" dxfId="4173" priority="4128" operator="equal">
      <formula>1</formula>
    </cfRule>
  </conditionalFormatting>
  <conditionalFormatting sqref="GF56:GK56">
    <cfRule type="cellIs" dxfId="4172" priority="4125" operator="equal">
      <formula>0</formula>
    </cfRule>
    <cfRule type="cellIs" dxfId="4171" priority="4126" operator="equal">
      <formula>1</formula>
    </cfRule>
  </conditionalFormatting>
  <conditionalFormatting sqref="GF58:GK58">
    <cfRule type="cellIs" dxfId="4170" priority="4123" operator="equal">
      <formula>0</formula>
    </cfRule>
    <cfRule type="cellIs" dxfId="4169" priority="4124" operator="equal">
      <formula>1</formula>
    </cfRule>
  </conditionalFormatting>
  <conditionalFormatting sqref="GF59:GK59">
    <cfRule type="cellIs" dxfId="4168" priority="4121" operator="equal">
      <formula>0</formula>
    </cfRule>
    <cfRule type="cellIs" dxfId="4167" priority="4122" operator="equal">
      <formula>1</formula>
    </cfRule>
  </conditionalFormatting>
  <conditionalFormatting sqref="GF153:GK157 GF159:GK161">
    <cfRule type="cellIs" dxfId="4166" priority="4119" operator="equal">
      <formula>0</formula>
    </cfRule>
    <cfRule type="cellIs" dxfId="4165" priority="4120" operator="equal">
      <formula>1</formula>
    </cfRule>
  </conditionalFormatting>
  <conditionalFormatting sqref="GF163:GK163">
    <cfRule type="cellIs" dxfId="4164" priority="4117" operator="equal">
      <formula>0</formula>
    </cfRule>
    <cfRule type="cellIs" dxfId="4163" priority="4118" operator="equal">
      <formula>1</formula>
    </cfRule>
  </conditionalFormatting>
  <conditionalFormatting sqref="GF164:GK169">
    <cfRule type="cellIs" dxfId="4162" priority="4115" operator="equal">
      <formula>0</formula>
    </cfRule>
    <cfRule type="cellIs" dxfId="4161" priority="4116" operator="equal">
      <formula>1</formula>
    </cfRule>
  </conditionalFormatting>
  <conditionalFormatting sqref="GF173:GK175 GF177:GK178">
    <cfRule type="cellIs" dxfId="4160" priority="4113" operator="equal">
      <formula>0</formula>
    </cfRule>
    <cfRule type="cellIs" dxfId="4159" priority="4114" operator="equal">
      <formula>1</formula>
    </cfRule>
  </conditionalFormatting>
  <conditionalFormatting sqref="GF181:GK185">
    <cfRule type="cellIs" dxfId="4158" priority="4111" operator="equal">
      <formula>0</formula>
    </cfRule>
    <cfRule type="cellIs" dxfId="4157" priority="4112" operator="equal">
      <formula>1</formula>
    </cfRule>
  </conditionalFormatting>
  <conditionalFormatting sqref="GF187:GK188">
    <cfRule type="cellIs" dxfId="4156" priority="4109" operator="equal">
      <formula>0</formula>
    </cfRule>
    <cfRule type="cellIs" dxfId="4155" priority="4110" operator="equal">
      <formula>1</formula>
    </cfRule>
  </conditionalFormatting>
  <conditionalFormatting sqref="GF190:GK193">
    <cfRule type="cellIs" dxfId="4154" priority="4107" operator="equal">
      <formula>0</formula>
    </cfRule>
    <cfRule type="cellIs" dxfId="4153" priority="4108" operator="equal">
      <formula>1</formula>
    </cfRule>
  </conditionalFormatting>
  <conditionalFormatting sqref="GF195:GK195">
    <cfRule type="cellIs" dxfId="4152" priority="4105" operator="equal">
      <formula>0</formula>
    </cfRule>
    <cfRule type="cellIs" dxfId="4151" priority="4106" operator="equal">
      <formula>1</formula>
    </cfRule>
  </conditionalFormatting>
  <conditionalFormatting sqref="GF197:GK197">
    <cfRule type="cellIs" dxfId="4150" priority="4103" operator="equal">
      <formula>0</formula>
    </cfRule>
    <cfRule type="cellIs" dxfId="4149" priority="4104" operator="equal">
      <formula>1</formula>
    </cfRule>
  </conditionalFormatting>
  <conditionalFormatting sqref="GF202:GK205">
    <cfRule type="cellIs" dxfId="4148" priority="4101" operator="equal">
      <formula>0</formula>
    </cfRule>
    <cfRule type="cellIs" dxfId="4147" priority="4102" operator="equal">
      <formula>1</formula>
    </cfRule>
  </conditionalFormatting>
  <conditionalFormatting sqref="GF207:GK212">
    <cfRule type="cellIs" dxfId="4146" priority="4099" operator="equal">
      <formula>0</formula>
    </cfRule>
    <cfRule type="cellIs" dxfId="4145" priority="4100" operator="equal">
      <formula>1</formula>
    </cfRule>
  </conditionalFormatting>
  <conditionalFormatting sqref="GF216:GK219 GF222:GK224 GF226:GK236">
    <cfRule type="cellIs" dxfId="4144" priority="4097" operator="equal">
      <formula>0</formula>
    </cfRule>
    <cfRule type="cellIs" dxfId="4143" priority="4098" operator="equal">
      <formula>1</formula>
    </cfRule>
  </conditionalFormatting>
  <conditionalFormatting sqref="GF238:GK238 GF240:GK252">
    <cfRule type="cellIs" dxfId="4142" priority="4095" operator="equal">
      <formula>0</formula>
    </cfRule>
    <cfRule type="cellIs" dxfId="4141" priority="4096" operator="equal">
      <formula>1</formula>
    </cfRule>
  </conditionalFormatting>
  <conditionalFormatting sqref="GF255:GK258">
    <cfRule type="cellIs" dxfId="4140" priority="4093" operator="equal">
      <formula>0</formula>
    </cfRule>
    <cfRule type="cellIs" dxfId="4139" priority="4094" operator="equal">
      <formula>1</formula>
    </cfRule>
  </conditionalFormatting>
  <conditionalFormatting sqref="GF272:GK280">
    <cfRule type="cellIs" dxfId="4138" priority="4091" operator="equal">
      <formula>0</formula>
    </cfRule>
    <cfRule type="cellIs" dxfId="4137" priority="4092" operator="equal">
      <formula>1</formula>
    </cfRule>
  </conditionalFormatting>
  <conditionalFormatting sqref="GF284:GK301 GF304:GK308 GF311:GK317">
    <cfRule type="cellIs" dxfId="4136" priority="4089" operator="equal">
      <formula>0</formula>
    </cfRule>
    <cfRule type="cellIs" dxfId="4135" priority="4090" operator="equal">
      <formula>1</formula>
    </cfRule>
  </conditionalFormatting>
  <conditionalFormatting sqref="GF320:GK330 GF333:GK336">
    <cfRule type="cellIs" dxfId="4134" priority="4087" operator="equal">
      <formula>0</formula>
    </cfRule>
    <cfRule type="cellIs" dxfId="4133" priority="4088" operator="equal">
      <formula>1</formula>
    </cfRule>
  </conditionalFormatting>
  <conditionalFormatting sqref="GF342:GK342">
    <cfRule type="cellIs" dxfId="4132" priority="4085" operator="equal">
      <formula>0</formula>
    </cfRule>
    <cfRule type="cellIs" dxfId="4131" priority="4086" operator="equal">
      <formula>1</formula>
    </cfRule>
  </conditionalFormatting>
  <conditionalFormatting sqref="GF354:GK354">
    <cfRule type="cellIs" dxfId="4130" priority="4083" operator="equal">
      <formula>0</formula>
    </cfRule>
    <cfRule type="cellIs" dxfId="4129" priority="4084" operator="equal">
      <formula>1</formula>
    </cfRule>
  </conditionalFormatting>
  <conditionalFormatting sqref="GF359:GK359">
    <cfRule type="cellIs" dxfId="4128" priority="4081" operator="equal">
      <formula>0</formula>
    </cfRule>
    <cfRule type="cellIs" dxfId="4127" priority="4082" operator="equal">
      <formula>1</formula>
    </cfRule>
  </conditionalFormatting>
  <conditionalFormatting sqref="GF364:GK365">
    <cfRule type="cellIs" dxfId="4126" priority="4079" operator="equal">
      <formula>0</formula>
    </cfRule>
    <cfRule type="cellIs" dxfId="4125" priority="4080" operator="equal">
      <formula>1</formula>
    </cfRule>
  </conditionalFormatting>
  <conditionalFormatting sqref="GF378:GK378">
    <cfRule type="cellIs" dxfId="4124" priority="4075" operator="equal">
      <formula>0</formula>
    </cfRule>
    <cfRule type="cellIs" dxfId="4123" priority="4076" operator="equal">
      <formula>1</formula>
    </cfRule>
  </conditionalFormatting>
  <conditionalFormatting sqref="GF408:GK408">
    <cfRule type="cellIs" dxfId="4122" priority="4077" operator="equal">
      <formula>0</formula>
    </cfRule>
    <cfRule type="cellIs" dxfId="4121" priority="4078" operator="equal">
      <formula>1</formula>
    </cfRule>
  </conditionalFormatting>
  <conditionalFormatting sqref="GF371:GK371">
    <cfRule type="cellIs" dxfId="4120" priority="4073" operator="equal">
      <formula>0</formula>
    </cfRule>
    <cfRule type="cellIs" dxfId="4119" priority="4074" operator="equal">
      <formula>1</formula>
    </cfRule>
  </conditionalFormatting>
  <conditionalFormatting sqref="GF14:GK15">
    <cfRule type="cellIs" dxfId="4118" priority="4071" operator="equal">
      <formula>0</formula>
    </cfRule>
    <cfRule type="cellIs" dxfId="4117" priority="4072" operator="equal">
      <formula>1</formula>
    </cfRule>
  </conditionalFormatting>
  <conditionalFormatting sqref="GF17:GK18">
    <cfRule type="cellIs" dxfId="4116" priority="4069" operator="equal">
      <formula>0</formula>
    </cfRule>
    <cfRule type="cellIs" dxfId="4115" priority="4070" operator="equal">
      <formula>1</formula>
    </cfRule>
  </conditionalFormatting>
  <conditionalFormatting sqref="GF32:GK32">
    <cfRule type="cellIs" dxfId="4114" priority="4067" operator="equal">
      <formula>0</formula>
    </cfRule>
    <cfRule type="cellIs" dxfId="4113" priority="4068" operator="equal">
      <formula>1</formula>
    </cfRule>
  </conditionalFormatting>
  <conditionalFormatting sqref="GF36:GK36">
    <cfRule type="cellIs" dxfId="4112" priority="4065" operator="equal">
      <formula>0</formula>
    </cfRule>
    <cfRule type="cellIs" dxfId="4111" priority="4066" operator="equal">
      <formula>1</formula>
    </cfRule>
  </conditionalFormatting>
  <conditionalFormatting sqref="GF41:GK42">
    <cfRule type="cellIs" dxfId="4110" priority="4063" operator="equal">
      <formula>0</formula>
    </cfRule>
    <cfRule type="cellIs" dxfId="4109" priority="4064" operator="equal">
      <formula>1</formula>
    </cfRule>
  </conditionalFormatting>
  <conditionalFormatting sqref="GF411:GK411">
    <cfRule type="cellIs" dxfId="4108" priority="3907" operator="equal">
      <formula>0</formula>
    </cfRule>
    <cfRule type="cellIs" dxfId="4107" priority="3908" operator="equal">
      <formula>1</formula>
    </cfRule>
  </conditionalFormatting>
  <conditionalFormatting sqref="GF43:GK43">
    <cfRule type="cellIs" dxfId="4106" priority="4061" operator="equal">
      <formula>0</formula>
    </cfRule>
    <cfRule type="cellIs" dxfId="4105" priority="4062" operator="equal">
      <formula>1</formula>
    </cfRule>
  </conditionalFormatting>
  <conditionalFormatting sqref="GF53:GK53">
    <cfRule type="cellIs" dxfId="4104" priority="4059" operator="equal">
      <formula>0</formula>
    </cfRule>
    <cfRule type="cellIs" dxfId="4103" priority="4060" operator="equal">
      <formula>1</formula>
    </cfRule>
  </conditionalFormatting>
  <conditionalFormatting sqref="GF60:GK61">
    <cfRule type="cellIs" dxfId="4102" priority="4057" operator="equal">
      <formula>0</formula>
    </cfRule>
    <cfRule type="cellIs" dxfId="4101" priority="4058" operator="equal">
      <formula>1</formula>
    </cfRule>
  </conditionalFormatting>
  <conditionalFormatting sqref="GF63:GK63">
    <cfRule type="cellIs" dxfId="4100" priority="4055" operator="equal">
      <formula>0</formula>
    </cfRule>
    <cfRule type="cellIs" dxfId="4099" priority="4056" operator="equal">
      <formula>1</formula>
    </cfRule>
  </conditionalFormatting>
  <conditionalFormatting sqref="GF67:GK68">
    <cfRule type="cellIs" dxfId="4098" priority="4053" operator="equal">
      <formula>0</formula>
    </cfRule>
    <cfRule type="cellIs" dxfId="4097" priority="4054" operator="equal">
      <formula>1</formula>
    </cfRule>
  </conditionalFormatting>
  <conditionalFormatting sqref="GF71:GK72">
    <cfRule type="cellIs" dxfId="4096" priority="4051" operator="equal">
      <formula>0</formula>
    </cfRule>
    <cfRule type="cellIs" dxfId="4095" priority="4052" operator="equal">
      <formula>1</formula>
    </cfRule>
  </conditionalFormatting>
  <conditionalFormatting sqref="GF74:GK74">
    <cfRule type="cellIs" dxfId="4094" priority="4049" operator="equal">
      <formula>0</formula>
    </cfRule>
    <cfRule type="cellIs" dxfId="4093" priority="4050" operator="equal">
      <formula>1</formula>
    </cfRule>
  </conditionalFormatting>
  <conditionalFormatting sqref="GF76:GK76">
    <cfRule type="cellIs" dxfId="4092" priority="4047" operator="equal">
      <formula>0</formula>
    </cfRule>
    <cfRule type="cellIs" dxfId="4091" priority="4048" operator="equal">
      <formula>1</formula>
    </cfRule>
  </conditionalFormatting>
  <conditionalFormatting sqref="GF77:GK77">
    <cfRule type="cellIs" dxfId="4090" priority="4045" operator="equal">
      <formula>0</formula>
    </cfRule>
    <cfRule type="cellIs" dxfId="4089" priority="4046" operator="equal">
      <formula>1</formula>
    </cfRule>
  </conditionalFormatting>
  <conditionalFormatting sqref="GF79:GK79">
    <cfRule type="cellIs" dxfId="4088" priority="4043" operator="equal">
      <formula>0</formula>
    </cfRule>
    <cfRule type="cellIs" dxfId="4087" priority="4044" operator="equal">
      <formula>1</formula>
    </cfRule>
  </conditionalFormatting>
  <conditionalFormatting sqref="GF81:GK86">
    <cfRule type="cellIs" dxfId="4086" priority="4041" operator="equal">
      <formula>0</formula>
    </cfRule>
    <cfRule type="cellIs" dxfId="4085" priority="4042" operator="equal">
      <formula>1</formula>
    </cfRule>
  </conditionalFormatting>
  <conditionalFormatting sqref="GF88:GK92">
    <cfRule type="cellIs" dxfId="4084" priority="4039" operator="equal">
      <formula>0</formula>
    </cfRule>
    <cfRule type="cellIs" dxfId="4083" priority="4040" operator="equal">
      <formula>1</formula>
    </cfRule>
  </conditionalFormatting>
  <conditionalFormatting sqref="GF94:GK95">
    <cfRule type="cellIs" dxfId="4082" priority="4037" operator="equal">
      <formula>0</formula>
    </cfRule>
    <cfRule type="cellIs" dxfId="4081" priority="4038" operator="equal">
      <formula>1</formula>
    </cfRule>
  </conditionalFormatting>
  <conditionalFormatting sqref="GF98:GK98">
    <cfRule type="cellIs" dxfId="4080" priority="4035" operator="equal">
      <formula>0</formula>
    </cfRule>
    <cfRule type="cellIs" dxfId="4079" priority="4036" operator="equal">
      <formula>1</formula>
    </cfRule>
  </conditionalFormatting>
  <conditionalFormatting sqref="GF101:GK105">
    <cfRule type="cellIs" dxfId="4078" priority="4033" operator="equal">
      <formula>0</formula>
    </cfRule>
    <cfRule type="cellIs" dxfId="4077" priority="4034" operator="equal">
      <formula>1</formula>
    </cfRule>
  </conditionalFormatting>
  <conditionalFormatting sqref="GF107:GK107">
    <cfRule type="cellIs" dxfId="4076" priority="4031" operator="equal">
      <formula>0</formula>
    </cfRule>
    <cfRule type="cellIs" dxfId="4075" priority="4032" operator="equal">
      <formula>1</formula>
    </cfRule>
  </conditionalFormatting>
  <conditionalFormatting sqref="GF110:GK112">
    <cfRule type="cellIs" dxfId="4074" priority="4029" operator="equal">
      <formula>0</formula>
    </cfRule>
    <cfRule type="cellIs" dxfId="4073" priority="4030" operator="equal">
      <formula>1</formula>
    </cfRule>
  </conditionalFormatting>
  <conditionalFormatting sqref="GF114:GK114">
    <cfRule type="cellIs" dxfId="4072" priority="4027" operator="equal">
      <formula>0</formula>
    </cfRule>
    <cfRule type="cellIs" dxfId="4071" priority="4028" operator="equal">
      <formula>1</formula>
    </cfRule>
  </conditionalFormatting>
  <conditionalFormatting sqref="GF116:GK121">
    <cfRule type="cellIs" dxfId="4070" priority="4025" operator="equal">
      <formula>0</formula>
    </cfRule>
    <cfRule type="cellIs" dxfId="4069" priority="4026" operator="equal">
      <formula>1</formula>
    </cfRule>
  </conditionalFormatting>
  <conditionalFormatting sqref="GF125:GK126">
    <cfRule type="cellIs" dxfId="4068" priority="4023" operator="equal">
      <formula>0</formula>
    </cfRule>
    <cfRule type="cellIs" dxfId="4067" priority="4024" operator="equal">
      <formula>1</formula>
    </cfRule>
  </conditionalFormatting>
  <conditionalFormatting sqref="GF128:GK131">
    <cfRule type="cellIs" dxfId="4066" priority="4021" operator="equal">
      <formula>0</formula>
    </cfRule>
    <cfRule type="cellIs" dxfId="4065" priority="4022" operator="equal">
      <formula>1</formula>
    </cfRule>
  </conditionalFormatting>
  <conditionalFormatting sqref="GF133:GK134">
    <cfRule type="cellIs" dxfId="4064" priority="4019" operator="equal">
      <formula>0</formula>
    </cfRule>
    <cfRule type="cellIs" dxfId="4063" priority="4020" operator="equal">
      <formula>1</formula>
    </cfRule>
  </conditionalFormatting>
  <conditionalFormatting sqref="GF137:GK137">
    <cfRule type="cellIs" dxfId="4062" priority="4017" operator="equal">
      <formula>0</formula>
    </cfRule>
    <cfRule type="cellIs" dxfId="4061" priority="4018" operator="equal">
      <formula>1</formula>
    </cfRule>
  </conditionalFormatting>
  <conditionalFormatting sqref="GF139:GK142">
    <cfRule type="cellIs" dxfId="4060" priority="4015" operator="equal">
      <formula>0</formula>
    </cfRule>
    <cfRule type="cellIs" dxfId="4059" priority="4016" operator="equal">
      <formula>1</formula>
    </cfRule>
  </conditionalFormatting>
  <conditionalFormatting sqref="GF144:GK145">
    <cfRule type="cellIs" dxfId="4058" priority="4013" operator="equal">
      <formula>0</formula>
    </cfRule>
    <cfRule type="cellIs" dxfId="4057" priority="4014" operator="equal">
      <formula>1</formula>
    </cfRule>
  </conditionalFormatting>
  <conditionalFormatting sqref="GF148:GK152">
    <cfRule type="cellIs" dxfId="4056" priority="4011" operator="equal">
      <formula>0</formula>
    </cfRule>
    <cfRule type="cellIs" dxfId="4055" priority="4012" operator="equal">
      <formula>1</formula>
    </cfRule>
  </conditionalFormatting>
  <conditionalFormatting sqref="GF158:GK158">
    <cfRule type="cellIs" dxfId="4054" priority="4009" operator="equal">
      <formula>0</formula>
    </cfRule>
    <cfRule type="cellIs" dxfId="4053" priority="4010" operator="equal">
      <formula>1</formula>
    </cfRule>
  </conditionalFormatting>
  <conditionalFormatting sqref="GF162:GK162">
    <cfRule type="cellIs" dxfId="4052" priority="4007" operator="equal">
      <formula>0</formula>
    </cfRule>
    <cfRule type="cellIs" dxfId="4051" priority="4008" operator="equal">
      <formula>1</formula>
    </cfRule>
  </conditionalFormatting>
  <conditionalFormatting sqref="GF170:GK171">
    <cfRule type="cellIs" dxfId="4050" priority="4005" operator="equal">
      <formula>0</formula>
    </cfRule>
    <cfRule type="cellIs" dxfId="4049" priority="4006" operator="equal">
      <formula>1</formula>
    </cfRule>
  </conditionalFormatting>
  <conditionalFormatting sqref="GF172:GK172">
    <cfRule type="cellIs" dxfId="4048" priority="4003" operator="equal">
      <formula>0</formula>
    </cfRule>
    <cfRule type="cellIs" dxfId="4047" priority="4004" operator="equal">
      <formula>1</formula>
    </cfRule>
  </conditionalFormatting>
  <conditionalFormatting sqref="GF176:GK176">
    <cfRule type="cellIs" dxfId="4046" priority="4001" operator="equal">
      <formula>0</formula>
    </cfRule>
    <cfRule type="cellIs" dxfId="4045" priority="4002" operator="equal">
      <formula>1</formula>
    </cfRule>
  </conditionalFormatting>
  <conditionalFormatting sqref="GF179:GK179">
    <cfRule type="cellIs" dxfId="4044" priority="3999" operator="equal">
      <formula>0</formula>
    </cfRule>
    <cfRule type="cellIs" dxfId="4043" priority="4000" operator="equal">
      <formula>1</formula>
    </cfRule>
  </conditionalFormatting>
  <conditionalFormatting sqref="GF194:GK194">
    <cfRule type="cellIs" dxfId="4042" priority="3997" operator="equal">
      <formula>0</formula>
    </cfRule>
    <cfRule type="cellIs" dxfId="4041" priority="3998" operator="equal">
      <formula>1</formula>
    </cfRule>
  </conditionalFormatting>
  <conditionalFormatting sqref="GF196:GK196">
    <cfRule type="cellIs" dxfId="4040" priority="3995" operator="equal">
      <formula>0</formula>
    </cfRule>
    <cfRule type="cellIs" dxfId="4039" priority="3996" operator="equal">
      <formula>1</formula>
    </cfRule>
  </conditionalFormatting>
  <conditionalFormatting sqref="GF198:GK198">
    <cfRule type="cellIs" dxfId="4038" priority="3993" operator="equal">
      <formula>0</formula>
    </cfRule>
    <cfRule type="cellIs" dxfId="4037" priority="3994" operator="equal">
      <formula>1</formula>
    </cfRule>
  </conditionalFormatting>
  <conditionalFormatting sqref="GF199:GK199">
    <cfRule type="cellIs" dxfId="4036" priority="3991" operator="equal">
      <formula>0</formula>
    </cfRule>
    <cfRule type="cellIs" dxfId="4035" priority="3992" operator="equal">
      <formula>1</formula>
    </cfRule>
  </conditionalFormatting>
  <conditionalFormatting sqref="GF201:GK201">
    <cfRule type="cellIs" dxfId="4034" priority="3989" operator="equal">
      <formula>0</formula>
    </cfRule>
    <cfRule type="cellIs" dxfId="4033" priority="3990" operator="equal">
      <formula>1</formula>
    </cfRule>
  </conditionalFormatting>
  <conditionalFormatting sqref="GF206:GK206">
    <cfRule type="cellIs" dxfId="4032" priority="3987" operator="equal">
      <formula>0</formula>
    </cfRule>
    <cfRule type="cellIs" dxfId="4031" priority="3988" operator="equal">
      <formula>1</formula>
    </cfRule>
  </conditionalFormatting>
  <conditionalFormatting sqref="GF213:GK215">
    <cfRule type="cellIs" dxfId="4030" priority="3985" operator="equal">
      <formula>0</formula>
    </cfRule>
    <cfRule type="cellIs" dxfId="4029" priority="3986" operator="equal">
      <formula>1</formula>
    </cfRule>
  </conditionalFormatting>
  <conditionalFormatting sqref="GF220:GK220">
    <cfRule type="cellIs" dxfId="4028" priority="3983" operator="equal">
      <formula>0</formula>
    </cfRule>
    <cfRule type="cellIs" dxfId="4027" priority="3984" operator="equal">
      <formula>1</formula>
    </cfRule>
  </conditionalFormatting>
  <conditionalFormatting sqref="GF221:GK221">
    <cfRule type="cellIs" dxfId="4026" priority="3981" operator="equal">
      <formula>0</formula>
    </cfRule>
    <cfRule type="cellIs" dxfId="4025" priority="3982" operator="equal">
      <formula>1</formula>
    </cfRule>
  </conditionalFormatting>
  <conditionalFormatting sqref="GF225:GK225">
    <cfRule type="cellIs" dxfId="4024" priority="3979" operator="equal">
      <formula>0</formula>
    </cfRule>
    <cfRule type="cellIs" dxfId="4023" priority="3980" operator="equal">
      <formula>1</formula>
    </cfRule>
  </conditionalFormatting>
  <conditionalFormatting sqref="GF237:GK237">
    <cfRule type="cellIs" dxfId="4022" priority="3977" operator="equal">
      <formula>0</formula>
    </cfRule>
    <cfRule type="cellIs" dxfId="4021" priority="3978" operator="equal">
      <formula>1</formula>
    </cfRule>
  </conditionalFormatting>
  <conditionalFormatting sqref="GF239:GK239">
    <cfRule type="cellIs" dxfId="4020" priority="3975" operator="equal">
      <formula>0</formula>
    </cfRule>
    <cfRule type="cellIs" dxfId="4019" priority="3976" operator="equal">
      <formula>1</formula>
    </cfRule>
  </conditionalFormatting>
  <conditionalFormatting sqref="GF253:GK254">
    <cfRule type="cellIs" dxfId="4018" priority="3973" operator="equal">
      <formula>0</formula>
    </cfRule>
    <cfRule type="cellIs" dxfId="4017" priority="3974" operator="equal">
      <formula>1</formula>
    </cfRule>
  </conditionalFormatting>
  <conditionalFormatting sqref="GF260:GK262">
    <cfRule type="cellIs" dxfId="4016" priority="3971" operator="equal">
      <formula>0</formula>
    </cfRule>
    <cfRule type="cellIs" dxfId="4015" priority="3972" operator="equal">
      <formula>1</formula>
    </cfRule>
  </conditionalFormatting>
  <conditionalFormatting sqref="GF264:GK271">
    <cfRule type="cellIs" dxfId="4014" priority="3969" operator="equal">
      <formula>0</formula>
    </cfRule>
    <cfRule type="cellIs" dxfId="4013" priority="3970" operator="equal">
      <formula>1</formula>
    </cfRule>
  </conditionalFormatting>
  <conditionalFormatting sqref="GF263:GK263">
    <cfRule type="cellIs" dxfId="4012" priority="3967" operator="equal">
      <formula>0</formula>
    </cfRule>
    <cfRule type="cellIs" dxfId="4011" priority="3968" operator="equal">
      <formula>1</formula>
    </cfRule>
  </conditionalFormatting>
  <conditionalFormatting sqref="GF281:GK281">
    <cfRule type="cellIs" dxfId="4010" priority="3965" operator="equal">
      <formula>0</formula>
    </cfRule>
    <cfRule type="cellIs" dxfId="4009" priority="3966" operator="equal">
      <formula>1</formula>
    </cfRule>
  </conditionalFormatting>
  <conditionalFormatting sqref="GF283:GK283">
    <cfRule type="cellIs" dxfId="4008" priority="3963" operator="equal">
      <formula>0</formula>
    </cfRule>
    <cfRule type="cellIs" dxfId="4007" priority="3964" operator="equal">
      <formula>1</formula>
    </cfRule>
  </conditionalFormatting>
  <conditionalFormatting sqref="GF302:GK302">
    <cfRule type="cellIs" dxfId="4006" priority="3961" operator="equal">
      <formula>0</formula>
    </cfRule>
    <cfRule type="cellIs" dxfId="4005" priority="3962" operator="equal">
      <formula>1</formula>
    </cfRule>
  </conditionalFormatting>
  <conditionalFormatting sqref="GF303:GK303">
    <cfRule type="cellIs" dxfId="4004" priority="3959" operator="equal">
      <formula>0</formula>
    </cfRule>
    <cfRule type="cellIs" dxfId="4003" priority="3960" operator="equal">
      <formula>1</formula>
    </cfRule>
  </conditionalFormatting>
  <conditionalFormatting sqref="GF309:GK310">
    <cfRule type="cellIs" dxfId="4002" priority="3957" operator="equal">
      <formula>0</formula>
    </cfRule>
    <cfRule type="cellIs" dxfId="4001" priority="3958" operator="equal">
      <formula>1</formula>
    </cfRule>
  </conditionalFormatting>
  <conditionalFormatting sqref="GF318:GK319">
    <cfRule type="cellIs" dxfId="4000" priority="3955" operator="equal">
      <formula>0</formula>
    </cfRule>
    <cfRule type="cellIs" dxfId="3999" priority="3956" operator="equal">
      <formula>1</formula>
    </cfRule>
  </conditionalFormatting>
  <conditionalFormatting sqref="GF331:GK331">
    <cfRule type="cellIs" dxfId="3998" priority="3953" operator="equal">
      <formula>0</formula>
    </cfRule>
    <cfRule type="cellIs" dxfId="3997" priority="3954" operator="equal">
      <formula>1</formula>
    </cfRule>
  </conditionalFormatting>
  <conditionalFormatting sqref="GF332:GK332">
    <cfRule type="cellIs" dxfId="3996" priority="3951" operator="equal">
      <formula>0</formula>
    </cfRule>
    <cfRule type="cellIs" dxfId="3995" priority="3952" operator="equal">
      <formula>1</formula>
    </cfRule>
  </conditionalFormatting>
  <conditionalFormatting sqref="GF337:GK338">
    <cfRule type="cellIs" dxfId="3994" priority="3949" operator="equal">
      <formula>0</formula>
    </cfRule>
    <cfRule type="cellIs" dxfId="3993" priority="3950" operator="equal">
      <formula>1</formula>
    </cfRule>
  </conditionalFormatting>
  <conditionalFormatting sqref="GF339:GK339">
    <cfRule type="cellIs" dxfId="3992" priority="3947" operator="equal">
      <formula>0</formula>
    </cfRule>
    <cfRule type="cellIs" dxfId="3991" priority="3948" operator="equal">
      <formula>1</formula>
    </cfRule>
  </conditionalFormatting>
  <conditionalFormatting sqref="GF340:GK341">
    <cfRule type="cellIs" dxfId="3990" priority="3945" operator="equal">
      <formula>0</formula>
    </cfRule>
    <cfRule type="cellIs" dxfId="3989" priority="3946" operator="equal">
      <formula>1</formula>
    </cfRule>
  </conditionalFormatting>
  <conditionalFormatting sqref="GF343:GK345">
    <cfRule type="cellIs" dxfId="3988" priority="3943" operator="equal">
      <formula>0</formula>
    </cfRule>
    <cfRule type="cellIs" dxfId="3987" priority="3944" operator="equal">
      <formula>1</formula>
    </cfRule>
  </conditionalFormatting>
  <conditionalFormatting sqref="GF346:GK347">
    <cfRule type="cellIs" dxfId="3986" priority="3941" operator="equal">
      <formula>0</formula>
    </cfRule>
    <cfRule type="cellIs" dxfId="3985" priority="3942" operator="equal">
      <formula>1</formula>
    </cfRule>
  </conditionalFormatting>
  <conditionalFormatting sqref="GF351:GK351">
    <cfRule type="cellIs" dxfId="3984" priority="3939" operator="equal">
      <formula>0</formula>
    </cfRule>
    <cfRule type="cellIs" dxfId="3983" priority="3940" operator="equal">
      <formula>1</formula>
    </cfRule>
  </conditionalFormatting>
  <conditionalFormatting sqref="GF355:GK355">
    <cfRule type="cellIs" dxfId="3982" priority="3937" operator="equal">
      <formula>0</formula>
    </cfRule>
    <cfRule type="cellIs" dxfId="3981" priority="3938" operator="equal">
      <formula>1</formula>
    </cfRule>
  </conditionalFormatting>
  <conditionalFormatting sqref="GF357:GK357">
    <cfRule type="cellIs" dxfId="3980" priority="3935" operator="equal">
      <formula>0</formula>
    </cfRule>
    <cfRule type="cellIs" dxfId="3979" priority="3936" operator="equal">
      <formula>1</formula>
    </cfRule>
  </conditionalFormatting>
  <conditionalFormatting sqref="GF360:GK360">
    <cfRule type="cellIs" dxfId="3978" priority="3933" operator="equal">
      <formula>0</formula>
    </cfRule>
    <cfRule type="cellIs" dxfId="3977" priority="3934" operator="equal">
      <formula>1</formula>
    </cfRule>
  </conditionalFormatting>
  <conditionalFormatting sqref="GF362:GK363">
    <cfRule type="cellIs" dxfId="3976" priority="3931" operator="equal">
      <formula>0</formula>
    </cfRule>
    <cfRule type="cellIs" dxfId="3975" priority="3932" operator="equal">
      <formula>1</formula>
    </cfRule>
  </conditionalFormatting>
  <conditionalFormatting sqref="GF368:GK368">
    <cfRule type="cellIs" dxfId="3974" priority="3929" operator="equal">
      <formula>0</formula>
    </cfRule>
    <cfRule type="cellIs" dxfId="3973" priority="3930" operator="equal">
      <formula>1</formula>
    </cfRule>
  </conditionalFormatting>
  <conditionalFormatting sqref="GF369:GK369">
    <cfRule type="cellIs" dxfId="3972" priority="3927" operator="equal">
      <formula>0</formula>
    </cfRule>
    <cfRule type="cellIs" dxfId="3971" priority="3928" operator="equal">
      <formula>1</formula>
    </cfRule>
  </conditionalFormatting>
  <conditionalFormatting sqref="GF374:GK376">
    <cfRule type="cellIs" dxfId="3970" priority="3925" operator="equal">
      <formula>0</formula>
    </cfRule>
    <cfRule type="cellIs" dxfId="3969" priority="3926" operator="equal">
      <formula>1</formula>
    </cfRule>
  </conditionalFormatting>
  <conditionalFormatting sqref="GF377:GK377">
    <cfRule type="cellIs" dxfId="3968" priority="3923" operator="equal">
      <formula>0</formula>
    </cfRule>
    <cfRule type="cellIs" dxfId="3967" priority="3924" operator="equal">
      <formula>1</formula>
    </cfRule>
  </conditionalFormatting>
  <conditionalFormatting sqref="GF379:GK379">
    <cfRule type="cellIs" dxfId="3966" priority="3921" operator="equal">
      <formula>0</formula>
    </cfRule>
    <cfRule type="cellIs" dxfId="3965" priority="3922" operator="equal">
      <formula>1</formula>
    </cfRule>
  </conditionalFormatting>
  <conditionalFormatting sqref="GF382:GK384">
    <cfRule type="cellIs" dxfId="3964" priority="3919" operator="equal">
      <formula>0</formula>
    </cfRule>
    <cfRule type="cellIs" dxfId="3963" priority="3920" operator="equal">
      <formula>1</formula>
    </cfRule>
  </conditionalFormatting>
  <conditionalFormatting sqref="GF386:GK391">
    <cfRule type="cellIs" dxfId="3962" priority="3917" operator="equal">
      <formula>0</formula>
    </cfRule>
    <cfRule type="cellIs" dxfId="3961" priority="3918" operator="equal">
      <formula>1</formula>
    </cfRule>
  </conditionalFormatting>
  <conditionalFormatting sqref="GF399:GK399">
    <cfRule type="cellIs" dxfId="3960" priority="3915" operator="equal">
      <formula>0</formula>
    </cfRule>
    <cfRule type="cellIs" dxfId="3959" priority="3916" operator="equal">
      <formula>1</formula>
    </cfRule>
  </conditionalFormatting>
  <conditionalFormatting sqref="GF401:GK401">
    <cfRule type="cellIs" dxfId="3958" priority="3913" operator="equal">
      <formula>0</formula>
    </cfRule>
    <cfRule type="cellIs" dxfId="3957" priority="3914" operator="equal">
      <formula>1</formula>
    </cfRule>
  </conditionalFormatting>
  <conditionalFormatting sqref="GF403:GK403">
    <cfRule type="cellIs" dxfId="3956" priority="3911" operator="equal">
      <formula>0</formula>
    </cfRule>
    <cfRule type="cellIs" dxfId="3955" priority="3912" operator="equal">
      <formula>1</formula>
    </cfRule>
  </conditionalFormatting>
  <conditionalFormatting sqref="GF409:GK409">
    <cfRule type="cellIs" dxfId="3954" priority="3909" operator="equal">
      <formula>0</formula>
    </cfRule>
    <cfRule type="cellIs" dxfId="3953" priority="3910" operator="equal">
      <formula>1</formula>
    </cfRule>
  </conditionalFormatting>
  <conditionalFormatting sqref="GF410:GK410">
    <cfRule type="cellIs" dxfId="3952" priority="3905" operator="equal">
      <formula>0</formula>
    </cfRule>
    <cfRule type="cellIs" dxfId="3951" priority="3906" operator="equal">
      <formula>1</formula>
    </cfRule>
  </conditionalFormatting>
  <conditionalFormatting sqref="GW54:HB54 GW57:HB57 GW62:HB62 GW180:HB180 GW186:HB186 GW189:HB189 GW200:HB200 GW259:HB259 GW282:HB282 GW348:HB350 GW356:HB356 GW361:HB361 GW366:HB367 GW380:HB381 GW372:HB373 GW370:HB370 GW64:HB66 GW69:HB70 GW73:HB73 GW75:HB75 GW78:HB78 GW80:HB80 GW87:HB87 GW93:HB93 GW96:HB97 GW99:HB100 GW106:HB106 GW108:HB109 GW113:HB113 GW115:HB115 GW122:HB124 GW127:HB127 GW132:HB132 GW135:HB136 GW138:HB138 GW143:HB143 GW146:HB147 GW352:HB353 GW358:HB358 GW385:HB385 GW392:HB398 GW400:HB400 GW402:HB402 GW404:HB407 GW12:HB13">
    <cfRule type="cellIs" dxfId="3950" priority="3903" operator="equal">
      <formula>0</formula>
    </cfRule>
    <cfRule type="cellIs" dxfId="3949" priority="3904" operator="equal">
      <formula>1</formula>
    </cfRule>
  </conditionalFormatting>
  <conditionalFormatting sqref="GP421">
    <cfRule type="cellIs" dxfId="3948" priority="3901" operator="equal">
      <formula>"OK"</formula>
    </cfRule>
    <cfRule type="cellIs" dxfId="3947" priority="3902" operator="equal">
      <formula>"NO HABILITADO"</formula>
    </cfRule>
  </conditionalFormatting>
  <conditionalFormatting sqref="HD421">
    <cfRule type="cellIs" dxfId="3946" priority="3899" operator="equal">
      <formula>0</formula>
    </cfRule>
    <cfRule type="cellIs" dxfId="3945" priority="3900" operator="equal">
      <formula>1</formula>
    </cfRule>
  </conditionalFormatting>
  <conditionalFormatting sqref="HB421">
    <cfRule type="cellIs" dxfId="3944" priority="3897" operator="equal">
      <formula>0</formula>
    </cfRule>
    <cfRule type="cellIs" dxfId="3943" priority="3898" operator="equal">
      <formula>1</formula>
    </cfRule>
  </conditionalFormatting>
  <conditionalFormatting sqref="GZ421">
    <cfRule type="cellIs" dxfId="3942" priority="3895" operator="equal">
      <formula>0</formula>
    </cfRule>
    <cfRule type="cellIs" dxfId="3941" priority="3896" operator="equal">
      <formula>1</formula>
    </cfRule>
  </conditionalFormatting>
  <conditionalFormatting sqref="GX421">
    <cfRule type="cellIs" dxfId="3940" priority="3893" operator="equal">
      <formula>0</formula>
    </cfRule>
    <cfRule type="cellIs" dxfId="3939" priority="3894" operator="equal">
      <formula>1</formula>
    </cfRule>
  </conditionalFormatting>
  <conditionalFormatting sqref="GW16:HB16">
    <cfRule type="cellIs" dxfId="3938" priority="3891" operator="equal">
      <formula>0</formula>
    </cfRule>
    <cfRule type="cellIs" dxfId="3937" priority="3892" operator="equal">
      <formula>1</formula>
    </cfRule>
  </conditionalFormatting>
  <conditionalFormatting sqref="GW19:HB31">
    <cfRule type="cellIs" dxfId="3936" priority="3889" operator="equal">
      <formula>0</formula>
    </cfRule>
    <cfRule type="cellIs" dxfId="3935" priority="3890" operator="equal">
      <formula>1</formula>
    </cfRule>
  </conditionalFormatting>
  <conditionalFormatting sqref="GW33:HB35 GW37:HB40">
    <cfRule type="cellIs" dxfId="3934" priority="3887" operator="equal">
      <formula>0</formula>
    </cfRule>
    <cfRule type="cellIs" dxfId="3933" priority="3888" operator="equal">
      <formula>1</formula>
    </cfRule>
  </conditionalFormatting>
  <conditionalFormatting sqref="GW44:HB52">
    <cfRule type="cellIs" dxfId="3932" priority="3885" operator="equal">
      <formula>0</formula>
    </cfRule>
    <cfRule type="cellIs" dxfId="3931" priority="3886" operator="equal">
      <formula>1</formula>
    </cfRule>
  </conditionalFormatting>
  <conditionalFormatting sqref="GW55:HB55">
    <cfRule type="cellIs" dxfId="3930" priority="3883" operator="equal">
      <formula>0</formula>
    </cfRule>
    <cfRule type="cellIs" dxfId="3929" priority="3884" operator="equal">
      <formula>1</formula>
    </cfRule>
  </conditionalFormatting>
  <conditionalFormatting sqref="GW56:HB56">
    <cfRule type="cellIs" dxfId="3928" priority="3881" operator="equal">
      <formula>0</formula>
    </cfRule>
    <cfRule type="cellIs" dxfId="3927" priority="3882" operator="equal">
      <formula>1</formula>
    </cfRule>
  </conditionalFormatting>
  <conditionalFormatting sqref="GW58:HB58">
    <cfRule type="cellIs" dxfId="3926" priority="3879" operator="equal">
      <formula>0</formula>
    </cfRule>
    <cfRule type="cellIs" dxfId="3925" priority="3880" operator="equal">
      <formula>1</formula>
    </cfRule>
  </conditionalFormatting>
  <conditionalFormatting sqref="GW59:HB59">
    <cfRule type="cellIs" dxfId="3924" priority="3877" operator="equal">
      <formula>0</formula>
    </cfRule>
    <cfRule type="cellIs" dxfId="3923" priority="3878" operator="equal">
      <formula>1</formula>
    </cfRule>
  </conditionalFormatting>
  <conditionalFormatting sqref="GW153:HB157 GW159:HB161">
    <cfRule type="cellIs" dxfId="3922" priority="3875" operator="equal">
      <formula>0</formula>
    </cfRule>
    <cfRule type="cellIs" dxfId="3921" priority="3876" operator="equal">
      <formula>1</formula>
    </cfRule>
  </conditionalFormatting>
  <conditionalFormatting sqref="GW163:HB163">
    <cfRule type="cellIs" dxfId="3920" priority="3873" operator="equal">
      <formula>0</formula>
    </cfRule>
    <cfRule type="cellIs" dxfId="3919" priority="3874" operator="equal">
      <formula>1</formula>
    </cfRule>
  </conditionalFormatting>
  <conditionalFormatting sqref="GW164:HB169">
    <cfRule type="cellIs" dxfId="3918" priority="3871" operator="equal">
      <formula>0</formula>
    </cfRule>
    <cfRule type="cellIs" dxfId="3917" priority="3872" operator="equal">
      <formula>1</formula>
    </cfRule>
  </conditionalFormatting>
  <conditionalFormatting sqref="GW173:HB175 GW177:HB178">
    <cfRule type="cellIs" dxfId="3916" priority="3869" operator="equal">
      <formula>0</formula>
    </cfRule>
    <cfRule type="cellIs" dxfId="3915" priority="3870" operator="equal">
      <formula>1</formula>
    </cfRule>
  </conditionalFormatting>
  <conditionalFormatting sqref="GW181:HB185">
    <cfRule type="cellIs" dxfId="3914" priority="3867" operator="equal">
      <formula>0</formula>
    </cfRule>
    <cfRule type="cellIs" dxfId="3913" priority="3868" operator="equal">
      <formula>1</formula>
    </cfRule>
  </conditionalFormatting>
  <conditionalFormatting sqref="GW187:HB188">
    <cfRule type="cellIs" dxfId="3912" priority="3865" operator="equal">
      <formula>0</formula>
    </cfRule>
    <cfRule type="cellIs" dxfId="3911" priority="3866" operator="equal">
      <formula>1</formula>
    </cfRule>
  </conditionalFormatting>
  <conditionalFormatting sqref="GW190:HB193">
    <cfRule type="cellIs" dxfId="3910" priority="3863" operator="equal">
      <formula>0</formula>
    </cfRule>
    <cfRule type="cellIs" dxfId="3909" priority="3864" operator="equal">
      <formula>1</formula>
    </cfRule>
  </conditionalFormatting>
  <conditionalFormatting sqref="GW195:HB195">
    <cfRule type="cellIs" dxfId="3908" priority="3861" operator="equal">
      <formula>0</formula>
    </cfRule>
    <cfRule type="cellIs" dxfId="3907" priority="3862" operator="equal">
      <formula>1</formula>
    </cfRule>
  </conditionalFormatting>
  <conditionalFormatting sqref="GW197:HB197">
    <cfRule type="cellIs" dxfId="3906" priority="3859" operator="equal">
      <formula>0</formula>
    </cfRule>
    <cfRule type="cellIs" dxfId="3905" priority="3860" operator="equal">
      <formula>1</formula>
    </cfRule>
  </conditionalFormatting>
  <conditionalFormatting sqref="GW202:HB205">
    <cfRule type="cellIs" dxfId="3904" priority="3857" operator="equal">
      <formula>0</formula>
    </cfRule>
    <cfRule type="cellIs" dxfId="3903" priority="3858" operator="equal">
      <formula>1</formula>
    </cfRule>
  </conditionalFormatting>
  <conditionalFormatting sqref="GW207:HB212">
    <cfRule type="cellIs" dxfId="3902" priority="3855" operator="equal">
      <formula>0</formula>
    </cfRule>
    <cfRule type="cellIs" dxfId="3901" priority="3856" operator="equal">
      <formula>1</formula>
    </cfRule>
  </conditionalFormatting>
  <conditionalFormatting sqref="GW216:HB219 GW222:HB224 GW226:HB236">
    <cfRule type="cellIs" dxfId="3900" priority="3853" operator="equal">
      <formula>0</formula>
    </cfRule>
    <cfRule type="cellIs" dxfId="3899" priority="3854" operator="equal">
      <formula>1</formula>
    </cfRule>
  </conditionalFormatting>
  <conditionalFormatting sqref="GW238:HB238 GW240:HB252">
    <cfRule type="cellIs" dxfId="3898" priority="3851" operator="equal">
      <formula>0</formula>
    </cfRule>
    <cfRule type="cellIs" dxfId="3897" priority="3852" operator="equal">
      <formula>1</formula>
    </cfRule>
  </conditionalFormatting>
  <conditionalFormatting sqref="GW255:HB258">
    <cfRule type="cellIs" dxfId="3896" priority="3849" operator="equal">
      <formula>0</formula>
    </cfRule>
    <cfRule type="cellIs" dxfId="3895" priority="3850" operator="equal">
      <formula>1</formula>
    </cfRule>
  </conditionalFormatting>
  <conditionalFormatting sqref="GW272:HB280">
    <cfRule type="cellIs" dxfId="3894" priority="3847" operator="equal">
      <formula>0</formula>
    </cfRule>
    <cfRule type="cellIs" dxfId="3893" priority="3848" operator="equal">
      <formula>1</formula>
    </cfRule>
  </conditionalFormatting>
  <conditionalFormatting sqref="GW284:HB301 GW304:HB308 GW311:HB317">
    <cfRule type="cellIs" dxfId="3892" priority="3845" operator="equal">
      <formula>0</formula>
    </cfRule>
    <cfRule type="cellIs" dxfId="3891" priority="3846" operator="equal">
      <formula>1</formula>
    </cfRule>
  </conditionalFormatting>
  <conditionalFormatting sqref="GW320:HB330 GW333:HB336">
    <cfRule type="cellIs" dxfId="3890" priority="3843" operator="equal">
      <formula>0</formula>
    </cfRule>
    <cfRule type="cellIs" dxfId="3889" priority="3844" operator="equal">
      <formula>1</formula>
    </cfRule>
  </conditionalFormatting>
  <conditionalFormatting sqref="GW342:HB342">
    <cfRule type="cellIs" dxfId="3888" priority="3841" operator="equal">
      <formula>0</formula>
    </cfRule>
    <cfRule type="cellIs" dxfId="3887" priority="3842" operator="equal">
      <formula>1</formula>
    </cfRule>
  </conditionalFormatting>
  <conditionalFormatting sqref="GW354:HB354">
    <cfRule type="cellIs" dxfId="3886" priority="3839" operator="equal">
      <formula>0</formula>
    </cfRule>
    <cfRule type="cellIs" dxfId="3885" priority="3840" operator="equal">
      <formula>1</formula>
    </cfRule>
  </conditionalFormatting>
  <conditionalFormatting sqref="GW359:HB359">
    <cfRule type="cellIs" dxfId="3884" priority="3837" operator="equal">
      <formula>0</formula>
    </cfRule>
    <cfRule type="cellIs" dxfId="3883" priority="3838" operator="equal">
      <formula>1</formula>
    </cfRule>
  </conditionalFormatting>
  <conditionalFormatting sqref="GW364:HB365">
    <cfRule type="cellIs" dxfId="3882" priority="3835" operator="equal">
      <formula>0</formula>
    </cfRule>
    <cfRule type="cellIs" dxfId="3881" priority="3836" operator="equal">
      <formula>1</formula>
    </cfRule>
  </conditionalFormatting>
  <conditionalFormatting sqref="GW378:HB378">
    <cfRule type="cellIs" dxfId="3880" priority="3831" operator="equal">
      <formula>0</formula>
    </cfRule>
    <cfRule type="cellIs" dxfId="3879" priority="3832" operator="equal">
      <formula>1</formula>
    </cfRule>
  </conditionalFormatting>
  <conditionalFormatting sqref="GW408:HB408">
    <cfRule type="cellIs" dxfId="3878" priority="3833" operator="equal">
      <formula>0</formula>
    </cfRule>
    <cfRule type="cellIs" dxfId="3877" priority="3834" operator="equal">
      <formula>1</formula>
    </cfRule>
  </conditionalFormatting>
  <conditionalFormatting sqref="GW371:HB371">
    <cfRule type="cellIs" dxfId="3876" priority="3829" operator="equal">
      <formula>0</formula>
    </cfRule>
    <cfRule type="cellIs" dxfId="3875" priority="3830" operator="equal">
      <formula>1</formula>
    </cfRule>
  </conditionalFormatting>
  <conditionalFormatting sqref="GW14:HB15">
    <cfRule type="cellIs" dxfId="3874" priority="3827" operator="equal">
      <formula>0</formula>
    </cfRule>
    <cfRule type="cellIs" dxfId="3873" priority="3828" operator="equal">
      <formula>1</formula>
    </cfRule>
  </conditionalFormatting>
  <conditionalFormatting sqref="GW17:HB18">
    <cfRule type="cellIs" dxfId="3872" priority="3825" operator="equal">
      <formula>0</formula>
    </cfRule>
    <cfRule type="cellIs" dxfId="3871" priority="3826" operator="equal">
      <formula>1</formula>
    </cfRule>
  </conditionalFormatting>
  <conditionalFormatting sqref="GW32:HB32">
    <cfRule type="cellIs" dxfId="3870" priority="3823" operator="equal">
      <formula>0</formula>
    </cfRule>
    <cfRule type="cellIs" dxfId="3869" priority="3824" operator="equal">
      <formula>1</formula>
    </cfRule>
  </conditionalFormatting>
  <conditionalFormatting sqref="GW36:HB36">
    <cfRule type="cellIs" dxfId="3868" priority="3821" operator="equal">
      <formula>0</formula>
    </cfRule>
    <cfRule type="cellIs" dxfId="3867" priority="3822" operator="equal">
      <formula>1</formula>
    </cfRule>
  </conditionalFormatting>
  <conditionalFormatting sqref="GW41:HB42">
    <cfRule type="cellIs" dxfId="3866" priority="3819" operator="equal">
      <formula>0</formula>
    </cfRule>
    <cfRule type="cellIs" dxfId="3865" priority="3820" operator="equal">
      <formula>1</formula>
    </cfRule>
  </conditionalFormatting>
  <conditionalFormatting sqref="GW411:HB411">
    <cfRule type="cellIs" dxfId="3864" priority="3663" operator="equal">
      <formula>0</formula>
    </cfRule>
    <cfRule type="cellIs" dxfId="3863" priority="3664" operator="equal">
      <formula>1</formula>
    </cfRule>
  </conditionalFormatting>
  <conditionalFormatting sqref="GW43:HB43">
    <cfRule type="cellIs" dxfId="3862" priority="3817" operator="equal">
      <formula>0</formula>
    </cfRule>
    <cfRule type="cellIs" dxfId="3861" priority="3818" operator="equal">
      <formula>1</formula>
    </cfRule>
  </conditionalFormatting>
  <conditionalFormatting sqref="GW53:HB53">
    <cfRule type="cellIs" dxfId="3860" priority="3815" operator="equal">
      <formula>0</formula>
    </cfRule>
    <cfRule type="cellIs" dxfId="3859" priority="3816" operator="equal">
      <formula>1</formula>
    </cfRule>
  </conditionalFormatting>
  <conditionalFormatting sqref="GW60:HB61">
    <cfRule type="cellIs" dxfId="3858" priority="3813" operator="equal">
      <formula>0</formula>
    </cfRule>
    <cfRule type="cellIs" dxfId="3857" priority="3814" operator="equal">
      <formula>1</formula>
    </cfRule>
  </conditionalFormatting>
  <conditionalFormatting sqref="GW63:HB63">
    <cfRule type="cellIs" dxfId="3856" priority="3811" operator="equal">
      <formula>0</formula>
    </cfRule>
    <cfRule type="cellIs" dxfId="3855" priority="3812" operator="equal">
      <formula>1</formula>
    </cfRule>
  </conditionalFormatting>
  <conditionalFormatting sqref="GW67:HB68">
    <cfRule type="cellIs" dxfId="3854" priority="3809" operator="equal">
      <formula>0</formula>
    </cfRule>
    <cfRule type="cellIs" dxfId="3853" priority="3810" operator="equal">
      <formula>1</formula>
    </cfRule>
  </conditionalFormatting>
  <conditionalFormatting sqref="GW71:HB72">
    <cfRule type="cellIs" dxfId="3852" priority="3807" operator="equal">
      <formula>0</formula>
    </cfRule>
    <cfRule type="cellIs" dxfId="3851" priority="3808" operator="equal">
      <formula>1</formula>
    </cfRule>
  </conditionalFormatting>
  <conditionalFormatting sqref="GW74:HB74">
    <cfRule type="cellIs" dxfId="3850" priority="3805" operator="equal">
      <formula>0</formula>
    </cfRule>
    <cfRule type="cellIs" dxfId="3849" priority="3806" operator="equal">
      <formula>1</formula>
    </cfRule>
  </conditionalFormatting>
  <conditionalFormatting sqref="GW76:HB76">
    <cfRule type="cellIs" dxfId="3848" priority="3803" operator="equal">
      <formula>0</formula>
    </cfRule>
    <cfRule type="cellIs" dxfId="3847" priority="3804" operator="equal">
      <formula>1</formula>
    </cfRule>
  </conditionalFormatting>
  <conditionalFormatting sqref="GW77:HB77">
    <cfRule type="cellIs" dxfId="3846" priority="3801" operator="equal">
      <formula>0</formula>
    </cfRule>
    <cfRule type="cellIs" dxfId="3845" priority="3802" operator="equal">
      <formula>1</formula>
    </cfRule>
  </conditionalFormatting>
  <conditionalFormatting sqref="GW79:HB79">
    <cfRule type="cellIs" dxfId="3844" priority="3799" operator="equal">
      <formula>0</formula>
    </cfRule>
    <cfRule type="cellIs" dxfId="3843" priority="3800" operator="equal">
      <formula>1</formula>
    </cfRule>
  </conditionalFormatting>
  <conditionalFormatting sqref="GW81:HB86">
    <cfRule type="cellIs" dxfId="3842" priority="3797" operator="equal">
      <formula>0</formula>
    </cfRule>
    <cfRule type="cellIs" dxfId="3841" priority="3798" operator="equal">
      <formula>1</formula>
    </cfRule>
  </conditionalFormatting>
  <conditionalFormatting sqref="GW88:HB92">
    <cfRule type="cellIs" dxfId="3840" priority="3795" operator="equal">
      <formula>0</formula>
    </cfRule>
    <cfRule type="cellIs" dxfId="3839" priority="3796" operator="equal">
      <formula>1</formula>
    </cfRule>
  </conditionalFormatting>
  <conditionalFormatting sqref="GW94:HB95">
    <cfRule type="cellIs" dxfId="3838" priority="3793" operator="equal">
      <formula>0</formula>
    </cfRule>
    <cfRule type="cellIs" dxfId="3837" priority="3794" operator="equal">
      <formula>1</formula>
    </cfRule>
  </conditionalFormatting>
  <conditionalFormatting sqref="GW98:HB98">
    <cfRule type="cellIs" dxfId="3836" priority="3791" operator="equal">
      <formula>0</formula>
    </cfRule>
    <cfRule type="cellIs" dxfId="3835" priority="3792" operator="equal">
      <formula>1</formula>
    </cfRule>
  </conditionalFormatting>
  <conditionalFormatting sqref="GW101:HB105">
    <cfRule type="cellIs" dxfId="3834" priority="3789" operator="equal">
      <formula>0</formula>
    </cfRule>
    <cfRule type="cellIs" dxfId="3833" priority="3790" operator="equal">
      <formula>1</formula>
    </cfRule>
  </conditionalFormatting>
  <conditionalFormatting sqref="GW107:HB107">
    <cfRule type="cellIs" dxfId="3832" priority="3787" operator="equal">
      <formula>0</formula>
    </cfRule>
    <cfRule type="cellIs" dxfId="3831" priority="3788" operator="equal">
      <formula>1</formula>
    </cfRule>
  </conditionalFormatting>
  <conditionalFormatting sqref="GW110:HB112">
    <cfRule type="cellIs" dxfId="3830" priority="3785" operator="equal">
      <formula>0</formula>
    </cfRule>
    <cfRule type="cellIs" dxfId="3829" priority="3786" operator="equal">
      <formula>1</formula>
    </cfRule>
  </conditionalFormatting>
  <conditionalFormatting sqref="GW114:HB114">
    <cfRule type="cellIs" dxfId="3828" priority="3783" operator="equal">
      <formula>0</formula>
    </cfRule>
    <cfRule type="cellIs" dxfId="3827" priority="3784" operator="equal">
      <formula>1</formula>
    </cfRule>
  </conditionalFormatting>
  <conditionalFormatting sqref="GW116:HB121">
    <cfRule type="cellIs" dxfId="3826" priority="3781" operator="equal">
      <formula>0</formula>
    </cfRule>
    <cfRule type="cellIs" dxfId="3825" priority="3782" operator="equal">
      <formula>1</formula>
    </cfRule>
  </conditionalFormatting>
  <conditionalFormatting sqref="GW125:HB126">
    <cfRule type="cellIs" dxfId="3824" priority="3779" operator="equal">
      <formula>0</formula>
    </cfRule>
    <cfRule type="cellIs" dxfId="3823" priority="3780" operator="equal">
      <formula>1</formula>
    </cfRule>
  </conditionalFormatting>
  <conditionalFormatting sqref="GW128:HB131">
    <cfRule type="cellIs" dxfId="3822" priority="3777" operator="equal">
      <formula>0</formula>
    </cfRule>
    <cfRule type="cellIs" dxfId="3821" priority="3778" operator="equal">
      <formula>1</formula>
    </cfRule>
  </conditionalFormatting>
  <conditionalFormatting sqref="GW133:HB134">
    <cfRule type="cellIs" dxfId="3820" priority="3775" operator="equal">
      <formula>0</formula>
    </cfRule>
    <cfRule type="cellIs" dxfId="3819" priority="3776" operator="equal">
      <formula>1</formula>
    </cfRule>
  </conditionalFormatting>
  <conditionalFormatting sqref="GW137:HB137">
    <cfRule type="cellIs" dxfId="3818" priority="3773" operator="equal">
      <formula>0</formula>
    </cfRule>
    <cfRule type="cellIs" dxfId="3817" priority="3774" operator="equal">
      <formula>1</formula>
    </cfRule>
  </conditionalFormatting>
  <conditionalFormatting sqref="GW139:HB142">
    <cfRule type="cellIs" dxfId="3816" priority="3771" operator="equal">
      <formula>0</formula>
    </cfRule>
    <cfRule type="cellIs" dxfId="3815" priority="3772" operator="equal">
      <formula>1</formula>
    </cfRule>
  </conditionalFormatting>
  <conditionalFormatting sqref="GW144:HB145">
    <cfRule type="cellIs" dxfId="3814" priority="3769" operator="equal">
      <formula>0</formula>
    </cfRule>
    <cfRule type="cellIs" dxfId="3813" priority="3770" operator="equal">
      <formula>1</formula>
    </cfRule>
  </conditionalFormatting>
  <conditionalFormatting sqref="GW148:HB152">
    <cfRule type="cellIs" dxfId="3812" priority="3767" operator="equal">
      <formula>0</formula>
    </cfRule>
    <cfRule type="cellIs" dxfId="3811" priority="3768" operator="equal">
      <formula>1</formula>
    </cfRule>
  </conditionalFormatting>
  <conditionalFormatting sqref="GW158:HB158">
    <cfRule type="cellIs" dxfId="3810" priority="3765" operator="equal">
      <formula>0</formula>
    </cfRule>
    <cfRule type="cellIs" dxfId="3809" priority="3766" operator="equal">
      <formula>1</formula>
    </cfRule>
  </conditionalFormatting>
  <conditionalFormatting sqref="GW162:HB162">
    <cfRule type="cellIs" dxfId="3808" priority="3763" operator="equal">
      <formula>0</formula>
    </cfRule>
    <cfRule type="cellIs" dxfId="3807" priority="3764" operator="equal">
      <formula>1</formula>
    </cfRule>
  </conditionalFormatting>
  <conditionalFormatting sqref="GW170:HB171">
    <cfRule type="cellIs" dxfId="3806" priority="3761" operator="equal">
      <formula>0</formula>
    </cfRule>
    <cfRule type="cellIs" dxfId="3805" priority="3762" operator="equal">
      <formula>1</formula>
    </cfRule>
  </conditionalFormatting>
  <conditionalFormatting sqref="GW172:HB172">
    <cfRule type="cellIs" dxfId="3804" priority="3759" operator="equal">
      <formula>0</formula>
    </cfRule>
    <cfRule type="cellIs" dxfId="3803" priority="3760" operator="equal">
      <formula>1</formula>
    </cfRule>
  </conditionalFormatting>
  <conditionalFormatting sqref="GW176:HB176">
    <cfRule type="cellIs" dxfId="3802" priority="3757" operator="equal">
      <formula>0</formula>
    </cfRule>
    <cfRule type="cellIs" dxfId="3801" priority="3758" operator="equal">
      <formula>1</formula>
    </cfRule>
  </conditionalFormatting>
  <conditionalFormatting sqref="GW179:HB179">
    <cfRule type="cellIs" dxfId="3800" priority="3755" operator="equal">
      <formula>0</formula>
    </cfRule>
    <cfRule type="cellIs" dxfId="3799" priority="3756" operator="equal">
      <formula>1</formula>
    </cfRule>
  </conditionalFormatting>
  <conditionalFormatting sqref="GW194:HB194">
    <cfRule type="cellIs" dxfId="3798" priority="3753" operator="equal">
      <formula>0</formula>
    </cfRule>
    <cfRule type="cellIs" dxfId="3797" priority="3754" operator="equal">
      <formula>1</formula>
    </cfRule>
  </conditionalFormatting>
  <conditionalFormatting sqref="GW196:HB196">
    <cfRule type="cellIs" dxfId="3796" priority="3751" operator="equal">
      <formula>0</formula>
    </cfRule>
    <cfRule type="cellIs" dxfId="3795" priority="3752" operator="equal">
      <formula>1</formula>
    </cfRule>
  </conditionalFormatting>
  <conditionalFormatting sqref="GW198:HB198">
    <cfRule type="cellIs" dxfId="3794" priority="3749" operator="equal">
      <formula>0</formula>
    </cfRule>
    <cfRule type="cellIs" dxfId="3793" priority="3750" operator="equal">
      <formula>1</formula>
    </cfRule>
  </conditionalFormatting>
  <conditionalFormatting sqref="GW199:HB199">
    <cfRule type="cellIs" dxfId="3792" priority="3747" operator="equal">
      <formula>0</formula>
    </cfRule>
    <cfRule type="cellIs" dxfId="3791" priority="3748" operator="equal">
      <formula>1</formula>
    </cfRule>
  </conditionalFormatting>
  <conditionalFormatting sqref="GW201:HB201">
    <cfRule type="cellIs" dxfId="3790" priority="3745" operator="equal">
      <formula>0</formula>
    </cfRule>
    <cfRule type="cellIs" dxfId="3789" priority="3746" operator="equal">
      <formula>1</formula>
    </cfRule>
  </conditionalFormatting>
  <conditionalFormatting sqref="GW206:HB206">
    <cfRule type="cellIs" dxfId="3788" priority="3743" operator="equal">
      <formula>0</formula>
    </cfRule>
    <cfRule type="cellIs" dxfId="3787" priority="3744" operator="equal">
      <formula>1</formula>
    </cfRule>
  </conditionalFormatting>
  <conditionalFormatting sqref="GW213:HB215">
    <cfRule type="cellIs" dxfId="3786" priority="3741" operator="equal">
      <formula>0</formula>
    </cfRule>
    <cfRule type="cellIs" dxfId="3785" priority="3742" operator="equal">
      <formula>1</formula>
    </cfRule>
  </conditionalFormatting>
  <conditionalFormatting sqref="GW220:HB220">
    <cfRule type="cellIs" dxfId="3784" priority="3739" operator="equal">
      <formula>0</formula>
    </cfRule>
    <cfRule type="cellIs" dxfId="3783" priority="3740" operator="equal">
      <formula>1</formula>
    </cfRule>
  </conditionalFormatting>
  <conditionalFormatting sqref="GW221:HB221">
    <cfRule type="cellIs" dxfId="3782" priority="3737" operator="equal">
      <formula>0</formula>
    </cfRule>
    <cfRule type="cellIs" dxfId="3781" priority="3738" operator="equal">
      <formula>1</formula>
    </cfRule>
  </conditionalFormatting>
  <conditionalFormatting sqref="GW225:HB225">
    <cfRule type="cellIs" dxfId="3780" priority="3735" operator="equal">
      <formula>0</formula>
    </cfRule>
    <cfRule type="cellIs" dxfId="3779" priority="3736" operator="equal">
      <formula>1</formula>
    </cfRule>
  </conditionalFormatting>
  <conditionalFormatting sqref="GW237:HB237">
    <cfRule type="cellIs" dxfId="3778" priority="3733" operator="equal">
      <formula>0</formula>
    </cfRule>
    <cfRule type="cellIs" dxfId="3777" priority="3734" operator="equal">
      <formula>1</formula>
    </cfRule>
  </conditionalFormatting>
  <conditionalFormatting sqref="GW239:HB239">
    <cfRule type="cellIs" dxfId="3776" priority="3731" operator="equal">
      <formula>0</formula>
    </cfRule>
    <cfRule type="cellIs" dxfId="3775" priority="3732" operator="equal">
      <formula>1</formula>
    </cfRule>
  </conditionalFormatting>
  <conditionalFormatting sqref="GW253:HB254">
    <cfRule type="cellIs" dxfId="3774" priority="3729" operator="equal">
      <formula>0</formula>
    </cfRule>
    <cfRule type="cellIs" dxfId="3773" priority="3730" operator="equal">
      <formula>1</formula>
    </cfRule>
  </conditionalFormatting>
  <conditionalFormatting sqref="GW260:HB262">
    <cfRule type="cellIs" dxfId="3772" priority="3727" operator="equal">
      <formula>0</formula>
    </cfRule>
    <cfRule type="cellIs" dxfId="3771" priority="3728" operator="equal">
      <formula>1</formula>
    </cfRule>
  </conditionalFormatting>
  <conditionalFormatting sqref="GW264:HB271">
    <cfRule type="cellIs" dxfId="3770" priority="3725" operator="equal">
      <formula>0</formula>
    </cfRule>
    <cfRule type="cellIs" dxfId="3769" priority="3726" operator="equal">
      <formula>1</formula>
    </cfRule>
  </conditionalFormatting>
  <conditionalFormatting sqref="GW263:HB263">
    <cfRule type="cellIs" dxfId="3768" priority="3723" operator="equal">
      <formula>0</formula>
    </cfRule>
    <cfRule type="cellIs" dxfId="3767" priority="3724" operator="equal">
      <formula>1</formula>
    </cfRule>
  </conditionalFormatting>
  <conditionalFormatting sqref="GW281:HB281">
    <cfRule type="cellIs" dxfId="3766" priority="3721" operator="equal">
      <formula>0</formula>
    </cfRule>
    <cfRule type="cellIs" dxfId="3765" priority="3722" operator="equal">
      <formula>1</formula>
    </cfRule>
  </conditionalFormatting>
  <conditionalFormatting sqref="GW283:HB283">
    <cfRule type="cellIs" dxfId="3764" priority="3719" operator="equal">
      <formula>0</formula>
    </cfRule>
    <cfRule type="cellIs" dxfId="3763" priority="3720" operator="equal">
      <formula>1</formula>
    </cfRule>
  </conditionalFormatting>
  <conditionalFormatting sqref="GW302:HB302">
    <cfRule type="cellIs" dxfId="3762" priority="3717" operator="equal">
      <formula>0</formula>
    </cfRule>
    <cfRule type="cellIs" dxfId="3761" priority="3718" operator="equal">
      <formula>1</formula>
    </cfRule>
  </conditionalFormatting>
  <conditionalFormatting sqref="GW303:HB303">
    <cfRule type="cellIs" dxfId="3760" priority="3715" operator="equal">
      <formula>0</formula>
    </cfRule>
    <cfRule type="cellIs" dxfId="3759" priority="3716" operator="equal">
      <formula>1</formula>
    </cfRule>
  </conditionalFormatting>
  <conditionalFormatting sqref="GW309:HB310">
    <cfRule type="cellIs" dxfId="3758" priority="3713" operator="equal">
      <formula>0</formula>
    </cfRule>
    <cfRule type="cellIs" dxfId="3757" priority="3714" operator="equal">
      <formula>1</formula>
    </cfRule>
  </conditionalFormatting>
  <conditionalFormatting sqref="GW318:HB319">
    <cfRule type="cellIs" dxfId="3756" priority="3711" operator="equal">
      <formula>0</formula>
    </cfRule>
    <cfRule type="cellIs" dxfId="3755" priority="3712" operator="equal">
      <formula>1</formula>
    </cfRule>
  </conditionalFormatting>
  <conditionalFormatting sqref="GW331:HB331">
    <cfRule type="cellIs" dxfId="3754" priority="3709" operator="equal">
      <formula>0</formula>
    </cfRule>
    <cfRule type="cellIs" dxfId="3753" priority="3710" operator="equal">
      <formula>1</formula>
    </cfRule>
  </conditionalFormatting>
  <conditionalFormatting sqref="GW332:HB332">
    <cfRule type="cellIs" dxfId="3752" priority="3707" operator="equal">
      <formula>0</formula>
    </cfRule>
    <cfRule type="cellIs" dxfId="3751" priority="3708" operator="equal">
      <formula>1</formula>
    </cfRule>
  </conditionalFormatting>
  <conditionalFormatting sqref="GW337:HB338">
    <cfRule type="cellIs" dxfId="3750" priority="3705" operator="equal">
      <formula>0</formula>
    </cfRule>
    <cfRule type="cellIs" dxfId="3749" priority="3706" operator="equal">
      <formula>1</formula>
    </cfRule>
  </conditionalFormatting>
  <conditionalFormatting sqref="GW339:HB339">
    <cfRule type="cellIs" dxfId="3748" priority="3703" operator="equal">
      <formula>0</formula>
    </cfRule>
    <cfRule type="cellIs" dxfId="3747" priority="3704" operator="equal">
      <formula>1</formula>
    </cfRule>
  </conditionalFormatting>
  <conditionalFormatting sqref="GW340:HB341">
    <cfRule type="cellIs" dxfId="3746" priority="3701" operator="equal">
      <formula>0</formula>
    </cfRule>
    <cfRule type="cellIs" dxfId="3745" priority="3702" operator="equal">
      <formula>1</formula>
    </cfRule>
  </conditionalFormatting>
  <conditionalFormatting sqref="GW343:HB345">
    <cfRule type="cellIs" dxfId="3744" priority="3699" operator="equal">
      <formula>0</formula>
    </cfRule>
    <cfRule type="cellIs" dxfId="3743" priority="3700" operator="equal">
      <formula>1</formula>
    </cfRule>
  </conditionalFormatting>
  <conditionalFormatting sqref="GW346:HB347">
    <cfRule type="cellIs" dxfId="3742" priority="3697" operator="equal">
      <formula>0</formula>
    </cfRule>
    <cfRule type="cellIs" dxfId="3741" priority="3698" operator="equal">
      <formula>1</formula>
    </cfRule>
  </conditionalFormatting>
  <conditionalFormatting sqref="GW351:HB351">
    <cfRule type="cellIs" dxfId="3740" priority="3695" operator="equal">
      <formula>0</formula>
    </cfRule>
    <cfRule type="cellIs" dxfId="3739" priority="3696" operator="equal">
      <formula>1</formula>
    </cfRule>
  </conditionalFormatting>
  <conditionalFormatting sqref="GW355:HB355">
    <cfRule type="cellIs" dxfId="3738" priority="3693" operator="equal">
      <formula>0</formula>
    </cfRule>
    <cfRule type="cellIs" dxfId="3737" priority="3694" operator="equal">
      <formula>1</formula>
    </cfRule>
  </conditionalFormatting>
  <conditionalFormatting sqref="GW357:HB357">
    <cfRule type="cellIs" dxfId="3736" priority="3691" operator="equal">
      <formula>0</formula>
    </cfRule>
    <cfRule type="cellIs" dxfId="3735" priority="3692" operator="equal">
      <formula>1</formula>
    </cfRule>
  </conditionalFormatting>
  <conditionalFormatting sqref="GW360:HB360">
    <cfRule type="cellIs" dxfId="3734" priority="3689" operator="equal">
      <formula>0</formula>
    </cfRule>
    <cfRule type="cellIs" dxfId="3733" priority="3690" operator="equal">
      <formula>1</formula>
    </cfRule>
  </conditionalFormatting>
  <conditionalFormatting sqref="GW362:HB363">
    <cfRule type="cellIs" dxfId="3732" priority="3687" operator="equal">
      <formula>0</formula>
    </cfRule>
    <cfRule type="cellIs" dxfId="3731" priority="3688" operator="equal">
      <formula>1</formula>
    </cfRule>
  </conditionalFormatting>
  <conditionalFormatting sqref="GW368:HB368">
    <cfRule type="cellIs" dxfId="3730" priority="3685" operator="equal">
      <formula>0</formula>
    </cfRule>
    <cfRule type="cellIs" dxfId="3729" priority="3686" operator="equal">
      <formula>1</formula>
    </cfRule>
  </conditionalFormatting>
  <conditionalFormatting sqref="GW369:HB369">
    <cfRule type="cellIs" dxfId="3728" priority="3683" operator="equal">
      <formula>0</formula>
    </cfRule>
    <cfRule type="cellIs" dxfId="3727" priority="3684" operator="equal">
      <formula>1</formula>
    </cfRule>
  </conditionalFormatting>
  <conditionalFormatting sqref="GW374:HB376">
    <cfRule type="cellIs" dxfId="3726" priority="3681" operator="equal">
      <formula>0</formula>
    </cfRule>
    <cfRule type="cellIs" dxfId="3725" priority="3682" operator="equal">
      <formula>1</formula>
    </cfRule>
  </conditionalFormatting>
  <conditionalFormatting sqref="GW377:HB377">
    <cfRule type="cellIs" dxfId="3724" priority="3679" operator="equal">
      <formula>0</formula>
    </cfRule>
    <cfRule type="cellIs" dxfId="3723" priority="3680" operator="equal">
      <formula>1</formula>
    </cfRule>
  </conditionalFormatting>
  <conditionalFormatting sqref="GW379:HB379">
    <cfRule type="cellIs" dxfId="3722" priority="3677" operator="equal">
      <formula>0</formula>
    </cfRule>
    <cfRule type="cellIs" dxfId="3721" priority="3678" operator="equal">
      <formula>1</formula>
    </cfRule>
  </conditionalFormatting>
  <conditionalFormatting sqref="GW382:HB384">
    <cfRule type="cellIs" dxfId="3720" priority="3675" operator="equal">
      <formula>0</formula>
    </cfRule>
    <cfRule type="cellIs" dxfId="3719" priority="3676" operator="equal">
      <formula>1</formula>
    </cfRule>
  </conditionalFormatting>
  <conditionalFormatting sqref="GW386:HB391">
    <cfRule type="cellIs" dxfId="3718" priority="3673" operator="equal">
      <formula>0</formula>
    </cfRule>
    <cfRule type="cellIs" dxfId="3717" priority="3674" operator="equal">
      <formula>1</formula>
    </cfRule>
  </conditionalFormatting>
  <conditionalFormatting sqref="GW399:HB399">
    <cfRule type="cellIs" dxfId="3716" priority="3671" operator="equal">
      <formula>0</formula>
    </cfRule>
    <cfRule type="cellIs" dxfId="3715" priority="3672" operator="equal">
      <formula>1</formula>
    </cfRule>
  </conditionalFormatting>
  <conditionalFormatting sqref="GW401:HB401">
    <cfRule type="cellIs" dxfId="3714" priority="3669" operator="equal">
      <formula>0</formula>
    </cfRule>
    <cfRule type="cellIs" dxfId="3713" priority="3670" operator="equal">
      <formula>1</formula>
    </cfRule>
  </conditionalFormatting>
  <conditionalFormatting sqref="GW403:HB403">
    <cfRule type="cellIs" dxfId="3712" priority="3667" operator="equal">
      <formula>0</formula>
    </cfRule>
    <cfRule type="cellIs" dxfId="3711" priority="3668" operator="equal">
      <formula>1</formula>
    </cfRule>
  </conditionalFormatting>
  <conditionalFormatting sqref="GW409:HB409">
    <cfRule type="cellIs" dxfId="3710" priority="3665" operator="equal">
      <formula>0</formula>
    </cfRule>
    <cfRule type="cellIs" dxfId="3709" priority="3666" operator="equal">
      <formula>1</formula>
    </cfRule>
  </conditionalFormatting>
  <conditionalFormatting sqref="GW410:HB410">
    <cfRule type="cellIs" dxfId="3708" priority="3661" operator="equal">
      <formula>0</formula>
    </cfRule>
    <cfRule type="cellIs" dxfId="3707" priority="3662" operator="equal">
      <formula>1</formula>
    </cfRule>
  </conditionalFormatting>
  <conditionalFormatting sqref="HN54:HS54 HN57:HS57 HN62:HS62 HN180:HS180 HN186:HS186 HN189:HS189 HN200:HS200 HN259:HS259 HN282:HS282 HN348:HS350 HN356:HS356 HN361:HS361 HN366:HS367 HN380:HS381 HN372:HS373 HN370:HS370 HN64:HS66 HN69:HS70 HN73:HS73 HN75:HS75 HN78:HS78 HN80:HS80 HN87:HS87 HN93:HS93 HN96:HS97 HN99:HS100 HN106:HS106 HN108:HS109 HN113:HS113 HN115:HS115 HN122:HS124 HN127:HS127 HN132:HS132 HN135:HS136 HN138:HS138 HN143:HS143 HN146:HS147 HN352:HS353 HN358:HS358 HN385:HS385 HN392:HS398 HN400:HS400 HN402:HS402 HN404:HS407 HN12:HS13">
    <cfRule type="cellIs" dxfId="3706" priority="3659" operator="equal">
      <formula>0</formula>
    </cfRule>
    <cfRule type="cellIs" dxfId="3705" priority="3660" operator="equal">
      <formula>1</formula>
    </cfRule>
  </conditionalFormatting>
  <conditionalFormatting sqref="HG421">
    <cfRule type="cellIs" dxfId="3704" priority="3657" operator="equal">
      <formula>"OK"</formula>
    </cfRule>
    <cfRule type="cellIs" dxfId="3703" priority="3658" operator="equal">
      <formula>"NO HABILITADO"</formula>
    </cfRule>
  </conditionalFormatting>
  <conditionalFormatting sqref="HU421">
    <cfRule type="cellIs" dxfId="3702" priority="3655" operator="equal">
      <formula>0</formula>
    </cfRule>
    <cfRule type="cellIs" dxfId="3701" priority="3656" operator="equal">
      <formula>1</formula>
    </cfRule>
  </conditionalFormatting>
  <conditionalFormatting sqref="HS421">
    <cfRule type="cellIs" dxfId="3700" priority="3653" operator="equal">
      <formula>0</formula>
    </cfRule>
    <cfRule type="cellIs" dxfId="3699" priority="3654" operator="equal">
      <formula>1</formula>
    </cfRule>
  </conditionalFormatting>
  <conditionalFormatting sqref="HQ421">
    <cfRule type="cellIs" dxfId="3698" priority="3651" operator="equal">
      <formula>0</formula>
    </cfRule>
    <cfRule type="cellIs" dxfId="3697" priority="3652" operator="equal">
      <formula>1</formula>
    </cfRule>
  </conditionalFormatting>
  <conditionalFormatting sqref="HO421">
    <cfRule type="cellIs" dxfId="3696" priority="3649" operator="equal">
      <formula>0</formula>
    </cfRule>
    <cfRule type="cellIs" dxfId="3695" priority="3650" operator="equal">
      <formula>1</formula>
    </cfRule>
  </conditionalFormatting>
  <conditionalFormatting sqref="HN16:HS16">
    <cfRule type="cellIs" dxfId="3694" priority="3647" operator="equal">
      <formula>0</formula>
    </cfRule>
    <cfRule type="cellIs" dxfId="3693" priority="3648" operator="equal">
      <formula>1</formula>
    </cfRule>
  </conditionalFormatting>
  <conditionalFormatting sqref="HN19:HS31">
    <cfRule type="cellIs" dxfId="3692" priority="3645" operator="equal">
      <formula>0</formula>
    </cfRule>
    <cfRule type="cellIs" dxfId="3691" priority="3646" operator="equal">
      <formula>1</formula>
    </cfRule>
  </conditionalFormatting>
  <conditionalFormatting sqref="HN33:HS35 HN37:HS40">
    <cfRule type="cellIs" dxfId="3690" priority="3643" operator="equal">
      <formula>0</formula>
    </cfRule>
    <cfRule type="cellIs" dxfId="3689" priority="3644" operator="equal">
      <formula>1</formula>
    </cfRule>
  </conditionalFormatting>
  <conditionalFormatting sqref="HN44:HS52">
    <cfRule type="cellIs" dxfId="3688" priority="3641" operator="equal">
      <formula>0</formula>
    </cfRule>
    <cfRule type="cellIs" dxfId="3687" priority="3642" operator="equal">
      <formula>1</formula>
    </cfRule>
  </conditionalFormatting>
  <conditionalFormatting sqref="HN55:HS55">
    <cfRule type="cellIs" dxfId="3686" priority="3639" operator="equal">
      <formula>0</formula>
    </cfRule>
    <cfRule type="cellIs" dxfId="3685" priority="3640" operator="equal">
      <formula>1</formula>
    </cfRule>
  </conditionalFormatting>
  <conditionalFormatting sqref="HN56:HS56">
    <cfRule type="cellIs" dxfId="3684" priority="3637" operator="equal">
      <formula>0</formula>
    </cfRule>
    <cfRule type="cellIs" dxfId="3683" priority="3638" operator="equal">
      <formula>1</formula>
    </cfRule>
  </conditionalFormatting>
  <conditionalFormatting sqref="HN58:HS58">
    <cfRule type="cellIs" dxfId="3682" priority="3635" operator="equal">
      <formula>0</formula>
    </cfRule>
    <cfRule type="cellIs" dxfId="3681" priority="3636" operator="equal">
      <formula>1</formula>
    </cfRule>
  </conditionalFormatting>
  <conditionalFormatting sqref="HN59:HS59">
    <cfRule type="cellIs" dxfId="3680" priority="3633" operator="equal">
      <formula>0</formula>
    </cfRule>
    <cfRule type="cellIs" dxfId="3679" priority="3634" operator="equal">
      <formula>1</formula>
    </cfRule>
  </conditionalFormatting>
  <conditionalFormatting sqref="HN153:HS157 HN159:HS161">
    <cfRule type="cellIs" dxfId="3678" priority="3631" operator="equal">
      <formula>0</formula>
    </cfRule>
    <cfRule type="cellIs" dxfId="3677" priority="3632" operator="equal">
      <formula>1</formula>
    </cfRule>
  </conditionalFormatting>
  <conditionalFormatting sqref="HN163:HS163">
    <cfRule type="cellIs" dxfId="3676" priority="3629" operator="equal">
      <formula>0</formula>
    </cfRule>
    <cfRule type="cellIs" dxfId="3675" priority="3630" operator="equal">
      <formula>1</formula>
    </cfRule>
  </conditionalFormatting>
  <conditionalFormatting sqref="HN164:HS169">
    <cfRule type="cellIs" dxfId="3674" priority="3627" operator="equal">
      <formula>0</formula>
    </cfRule>
    <cfRule type="cellIs" dxfId="3673" priority="3628" operator="equal">
      <formula>1</formula>
    </cfRule>
  </conditionalFormatting>
  <conditionalFormatting sqref="HN173:HS175 HN177:HS178">
    <cfRule type="cellIs" dxfId="3672" priority="3625" operator="equal">
      <formula>0</formula>
    </cfRule>
    <cfRule type="cellIs" dxfId="3671" priority="3626" operator="equal">
      <formula>1</formula>
    </cfRule>
  </conditionalFormatting>
  <conditionalFormatting sqref="HN181:HS185">
    <cfRule type="cellIs" dxfId="3670" priority="3623" operator="equal">
      <formula>0</formula>
    </cfRule>
    <cfRule type="cellIs" dxfId="3669" priority="3624" operator="equal">
      <formula>1</formula>
    </cfRule>
  </conditionalFormatting>
  <conditionalFormatting sqref="HN187:HS188">
    <cfRule type="cellIs" dxfId="3668" priority="3621" operator="equal">
      <formula>0</formula>
    </cfRule>
    <cfRule type="cellIs" dxfId="3667" priority="3622" operator="equal">
      <formula>1</formula>
    </cfRule>
  </conditionalFormatting>
  <conditionalFormatting sqref="HN190:HS193">
    <cfRule type="cellIs" dxfId="3666" priority="3619" operator="equal">
      <formula>0</formula>
    </cfRule>
    <cfRule type="cellIs" dxfId="3665" priority="3620" operator="equal">
      <formula>1</formula>
    </cfRule>
  </conditionalFormatting>
  <conditionalFormatting sqref="HN195:HS195">
    <cfRule type="cellIs" dxfId="3664" priority="3617" operator="equal">
      <formula>0</formula>
    </cfRule>
    <cfRule type="cellIs" dxfId="3663" priority="3618" operator="equal">
      <formula>1</formula>
    </cfRule>
  </conditionalFormatting>
  <conditionalFormatting sqref="HN197:HS197">
    <cfRule type="cellIs" dxfId="3662" priority="3615" operator="equal">
      <formula>0</formula>
    </cfRule>
    <cfRule type="cellIs" dxfId="3661" priority="3616" operator="equal">
      <formula>1</formula>
    </cfRule>
  </conditionalFormatting>
  <conditionalFormatting sqref="HN202:HS205">
    <cfRule type="cellIs" dxfId="3660" priority="3613" operator="equal">
      <formula>0</formula>
    </cfRule>
    <cfRule type="cellIs" dxfId="3659" priority="3614" operator="equal">
      <formula>1</formula>
    </cfRule>
  </conditionalFormatting>
  <conditionalFormatting sqref="HN207:HS212">
    <cfRule type="cellIs" dxfId="3658" priority="3611" operator="equal">
      <formula>0</formula>
    </cfRule>
    <cfRule type="cellIs" dxfId="3657" priority="3612" operator="equal">
      <formula>1</formula>
    </cfRule>
  </conditionalFormatting>
  <conditionalFormatting sqref="HN216:HS219 HN222:HS224 HN226:HS236">
    <cfRule type="cellIs" dxfId="3656" priority="3609" operator="equal">
      <formula>0</formula>
    </cfRule>
    <cfRule type="cellIs" dxfId="3655" priority="3610" operator="equal">
      <formula>1</formula>
    </cfRule>
  </conditionalFormatting>
  <conditionalFormatting sqref="HN238:HS238 HN240:HS252">
    <cfRule type="cellIs" dxfId="3654" priority="3607" operator="equal">
      <formula>0</formula>
    </cfRule>
    <cfRule type="cellIs" dxfId="3653" priority="3608" operator="equal">
      <formula>1</formula>
    </cfRule>
  </conditionalFormatting>
  <conditionalFormatting sqref="HN255:HS258">
    <cfRule type="cellIs" dxfId="3652" priority="3605" operator="equal">
      <formula>0</formula>
    </cfRule>
    <cfRule type="cellIs" dxfId="3651" priority="3606" operator="equal">
      <formula>1</formula>
    </cfRule>
  </conditionalFormatting>
  <conditionalFormatting sqref="HN272:HS280">
    <cfRule type="cellIs" dxfId="3650" priority="3603" operator="equal">
      <formula>0</formula>
    </cfRule>
    <cfRule type="cellIs" dxfId="3649" priority="3604" operator="equal">
      <formula>1</formula>
    </cfRule>
  </conditionalFormatting>
  <conditionalFormatting sqref="HN284:HS301 HN304:HS308 HN311:HS317">
    <cfRule type="cellIs" dxfId="3648" priority="3601" operator="equal">
      <formula>0</formula>
    </cfRule>
    <cfRule type="cellIs" dxfId="3647" priority="3602" operator="equal">
      <formula>1</formula>
    </cfRule>
  </conditionalFormatting>
  <conditionalFormatting sqref="HN320:HS330 HN333:HS336">
    <cfRule type="cellIs" dxfId="3646" priority="3599" operator="equal">
      <formula>0</formula>
    </cfRule>
    <cfRule type="cellIs" dxfId="3645" priority="3600" operator="equal">
      <formula>1</formula>
    </cfRule>
  </conditionalFormatting>
  <conditionalFormatting sqref="HN342:HS342">
    <cfRule type="cellIs" dxfId="3644" priority="3597" operator="equal">
      <formula>0</formula>
    </cfRule>
    <cfRule type="cellIs" dxfId="3643" priority="3598" operator="equal">
      <formula>1</formula>
    </cfRule>
  </conditionalFormatting>
  <conditionalFormatting sqref="HN354:HS354">
    <cfRule type="cellIs" dxfId="3642" priority="3595" operator="equal">
      <formula>0</formula>
    </cfRule>
    <cfRule type="cellIs" dxfId="3641" priority="3596" operator="equal">
      <formula>1</formula>
    </cfRule>
  </conditionalFormatting>
  <conditionalFormatting sqref="HN359:HS359">
    <cfRule type="cellIs" dxfId="3640" priority="3593" operator="equal">
      <formula>0</formula>
    </cfRule>
    <cfRule type="cellIs" dxfId="3639" priority="3594" operator="equal">
      <formula>1</formula>
    </cfRule>
  </conditionalFormatting>
  <conditionalFormatting sqref="HN364:HS365">
    <cfRule type="cellIs" dxfId="3638" priority="3591" operator="equal">
      <formula>0</formula>
    </cfRule>
    <cfRule type="cellIs" dxfId="3637" priority="3592" operator="equal">
      <formula>1</formula>
    </cfRule>
  </conditionalFormatting>
  <conditionalFormatting sqref="HN378:HS378">
    <cfRule type="cellIs" dxfId="3636" priority="3587" operator="equal">
      <formula>0</formula>
    </cfRule>
    <cfRule type="cellIs" dxfId="3635" priority="3588" operator="equal">
      <formula>1</formula>
    </cfRule>
  </conditionalFormatting>
  <conditionalFormatting sqref="HN408:HS408">
    <cfRule type="cellIs" dxfId="3634" priority="3589" operator="equal">
      <formula>0</formula>
    </cfRule>
    <cfRule type="cellIs" dxfId="3633" priority="3590" operator="equal">
      <formula>1</formula>
    </cfRule>
  </conditionalFormatting>
  <conditionalFormatting sqref="HN371:HS371">
    <cfRule type="cellIs" dxfId="3632" priority="3585" operator="equal">
      <formula>0</formula>
    </cfRule>
    <cfRule type="cellIs" dxfId="3631" priority="3586" operator="equal">
      <formula>1</formula>
    </cfRule>
  </conditionalFormatting>
  <conditionalFormatting sqref="HN14:HS15">
    <cfRule type="cellIs" dxfId="3630" priority="3583" operator="equal">
      <formula>0</formula>
    </cfRule>
    <cfRule type="cellIs" dxfId="3629" priority="3584" operator="equal">
      <formula>1</formula>
    </cfRule>
  </conditionalFormatting>
  <conditionalFormatting sqref="HN17:HS18">
    <cfRule type="cellIs" dxfId="3628" priority="3581" operator="equal">
      <formula>0</formula>
    </cfRule>
    <cfRule type="cellIs" dxfId="3627" priority="3582" operator="equal">
      <formula>1</formula>
    </cfRule>
  </conditionalFormatting>
  <conditionalFormatting sqref="HN32:HS32">
    <cfRule type="cellIs" dxfId="3626" priority="3579" operator="equal">
      <formula>0</formula>
    </cfRule>
    <cfRule type="cellIs" dxfId="3625" priority="3580" operator="equal">
      <formula>1</formula>
    </cfRule>
  </conditionalFormatting>
  <conditionalFormatting sqref="HN36:HS36">
    <cfRule type="cellIs" dxfId="3624" priority="3577" operator="equal">
      <formula>0</formula>
    </cfRule>
    <cfRule type="cellIs" dxfId="3623" priority="3578" operator="equal">
      <formula>1</formula>
    </cfRule>
  </conditionalFormatting>
  <conditionalFormatting sqref="HN41:HS42">
    <cfRule type="cellIs" dxfId="3622" priority="3575" operator="equal">
      <formula>0</formula>
    </cfRule>
    <cfRule type="cellIs" dxfId="3621" priority="3576" operator="equal">
      <formula>1</formula>
    </cfRule>
  </conditionalFormatting>
  <conditionalFormatting sqref="HN411:HS411">
    <cfRule type="cellIs" dxfId="3620" priority="3419" operator="equal">
      <formula>0</formula>
    </cfRule>
    <cfRule type="cellIs" dxfId="3619" priority="3420" operator="equal">
      <formula>1</formula>
    </cfRule>
  </conditionalFormatting>
  <conditionalFormatting sqref="HN43:HS43">
    <cfRule type="cellIs" dxfId="3618" priority="3573" operator="equal">
      <formula>0</formula>
    </cfRule>
    <cfRule type="cellIs" dxfId="3617" priority="3574" operator="equal">
      <formula>1</formula>
    </cfRule>
  </conditionalFormatting>
  <conditionalFormatting sqref="HN53:HS53">
    <cfRule type="cellIs" dxfId="3616" priority="3571" operator="equal">
      <formula>0</formula>
    </cfRule>
    <cfRule type="cellIs" dxfId="3615" priority="3572" operator="equal">
      <formula>1</formula>
    </cfRule>
  </conditionalFormatting>
  <conditionalFormatting sqref="HN60:HS61">
    <cfRule type="cellIs" dxfId="3614" priority="3569" operator="equal">
      <formula>0</formula>
    </cfRule>
    <cfRule type="cellIs" dxfId="3613" priority="3570" operator="equal">
      <formula>1</formula>
    </cfRule>
  </conditionalFormatting>
  <conditionalFormatting sqref="HN63:HS63">
    <cfRule type="cellIs" dxfId="3612" priority="3567" operator="equal">
      <formula>0</formula>
    </cfRule>
    <cfRule type="cellIs" dxfId="3611" priority="3568" operator="equal">
      <formula>1</formula>
    </cfRule>
  </conditionalFormatting>
  <conditionalFormatting sqref="HN67:HS68">
    <cfRule type="cellIs" dxfId="3610" priority="3565" operator="equal">
      <formula>0</formula>
    </cfRule>
    <cfRule type="cellIs" dxfId="3609" priority="3566" operator="equal">
      <formula>1</formula>
    </cfRule>
  </conditionalFormatting>
  <conditionalFormatting sqref="HN71:HS72">
    <cfRule type="cellIs" dxfId="3608" priority="3563" operator="equal">
      <formula>0</formula>
    </cfRule>
    <cfRule type="cellIs" dxfId="3607" priority="3564" operator="equal">
      <formula>1</formula>
    </cfRule>
  </conditionalFormatting>
  <conditionalFormatting sqref="HN74:HS74">
    <cfRule type="cellIs" dxfId="3606" priority="3561" operator="equal">
      <formula>0</formula>
    </cfRule>
    <cfRule type="cellIs" dxfId="3605" priority="3562" operator="equal">
      <formula>1</formula>
    </cfRule>
  </conditionalFormatting>
  <conditionalFormatting sqref="HN76:HS76">
    <cfRule type="cellIs" dxfId="3604" priority="3559" operator="equal">
      <formula>0</formula>
    </cfRule>
    <cfRule type="cellIs" dxfId="3603" priority="3560" operator="equal">
      <formula>1</formula>
    </cfRule>
  </conditionalFormatting>
  <conditionalFormatting sqref="HN77:HS77">
    <cfRule type="cellIs" dxfId="3602" priority="3557" operator="equal">
      <formula>0</formula>
    </cfRule>
    <cfRule type="cellIs" dxfId="3601" priority="3558" operator="equal">
      <formula>1</formula>
    </cfRule>
  </conditionalFormatting>
  <conditionalFormatting sqref="HN79:HS79">
    <cfRule type="cellIs" dxfId="3600" priority="3555" operator="equal">
      <formula>0</formula>
    </cfRule>
    <cfRule type="cellIs" dxfId="3599" priority="3556" operator="equal">
      <formula>1</formula>
    </cfRule>
  </conditionalFormatting>
  <conditionalFormatting sqref="HN81:HS86">
    <cfRule type="cellIs" dxfId="3598" priority="3553" operator="equal">
      <formula>0</formula>
    </cfRule>
    <cfRule type="cellIs" dxfId="3597" priority="3554" operator="equal">
      <formula>1</formula>
    </cfRule>
  </conditionalFormatting>
  <conditionalFormatting sqref="HN88:HS92">
    <cfRule type="cellIs" dxfId="3596" priority="3551" operator="equal">
      <formula>0</formula>
    </cfRule>
    <cfRule type="cellIs" dxfId="3595" priority="3552" operator="equal">
      <formula>1</formula>
    </cfRule>
  </conditionalFormatting>
  <conditionalFormatting sqref="HN94:HS95">
    <cfRule type="cellIs" dxfId="3594" priority="3549" operator="equal">
      <formula>0</formula>
    </cfRule>
    <cfRule type="cellIs" dxfId="3593" priority="3550" operator="equal">
      <formula>1</formula>
    </cfRule>
  </conditionalFormatting>
  <conditionalFormatting sqref="HN98:HS98">
    <cfRule type="cellIs" dxfId="3592" priority="3547" operator="equal">
      <formula>0</formula>
    </cfRule>
    <cfRule type="cellIs" dxfId="3591" priority="3548" operator="equal">
      <formula>1</formula>
    </cfRule>
  </conditionalFormatting>
  <conditionalFormatting sqref="HN101:HS105">
    <cfRule type="cellIs" dxfId="3590" priority="3545" operator="equal">
      <formula>0</formula>
    </cfRule>
    <cfRule type="cellIs" dxfId="3589" priority="3546" operator="equal">
      <formula>1</formula>
    </cfRule>
  </conditionalFormatting>
  <conditionalFormatting sqref="HN107:HS107">
    <cfRule type="cellIs" dxfId="3588" priority="3543" operator="equal">
      <formula>0</formula>
    </cfRule>
    <cfRule type="cellIs" dxfId="3587" priority="3544" operator="equal">
      <formula>1</formula>
    </cfRule>
  </conditionalFormatting>
  <conditionalFormatting sqref="HN110:HS112">
    <cfRule type="cellIs" dxfId="3586" priority="3541" operator="equal">
      <formula>0</formula>
    </cfRule>
    <cfRule type="cellIs" dxfId="3585" priority="3542" operator="equal">
      <formula>1</formula>
    </cfRule>
  </conditionalFormatting>
  <conditionalFormatting sqref="HN114:HS114">
    <cfRule type="cellIs" dxfId="3584" priority="3539" operator="equal">
      <formula>0</formula>
    </cfRule>
    <cfRule type="cellIs" dxfId="3583" priority="3540" operator="equal">
      <formula>1</formula>
    </cfRule>
  </conditionalFormatting>
  <conditionalFormatting sqref="HN116:HS121">
    <cfRule type="cellIs" dxfId="3582" priority="3537" operator="equal">
      <formula>0</formula>
    </cfRule>
    <cfRule type="cellIs" dxfId="3581" priority="3538" operator="equal">
      <formula>1</formula>
    </cfRule>
  </conditionalFormatting>
  <conditionalFormatting sqref="HN125:HS126">
    <cfRule type="cellIs" dxfId="3580" priority="3535" operator="equal">
      <formula>0</formula>
    </cfRule>
    <cfRule type="cellIs" dxfId="3579" priority="3536" operator="equal">
      <formula>1</formula>
    </cfRule>
  </conditionalFormatting>
  <conditionalFormatting sqref="HN128:HS131">
    <cfRule type="cellIs" dxfId="3578" priority="3533" operator="equal">
      <formula>0</formula>
    </cfRule>
    <cfRule type="cellIs" dxfId="3577" priority="3534" operator="equal">
      <formula>1</formula>
    </cfRule>
  </conditionalFormatting>
  <conditionalFormatting sqref="HN133:HS134">
    <cfRule type="cellIs" dxfId="3576" priority="3531" operator="equal">
      <formula>0</formula>
    </cfRule>
    <cfRule type="cellIs" dxfId="3575" priority="3532" operator="equal">
      <formula>1</formula>
    </cfRule>
  </conditionalFormatting>
  <conditionalFormatting sqref="HN137:HS137">
    <cfRule type="cellIs" dxfId="3574" priority="3529" operator="equal">
      <formula>0</formula>
    </cfRule>
    <cfRule type="cellIs" dxfId="3573" priority="3530" operator="equal">
      <formula>1</formula>
    </cfRule>
  </conditionalFormatting>
  <conditionalFormatting sqref="HN139:HS142">
    <cfRule type="cellIs" dxfId="3572" priority="3527" operator="equal">
      <formula>0</formula>
    </cfRule>
    <cfRule type="cellIs" dxfId="3571" priority="3528" operator="equal">
      <formula>1</formula>
    </cfRule>
  </conditionalFormatting>
  <conditionalFormatting sqref="HN144:HS145">
    <cfRule type="cellIs" dxfId="3570" priority="3525" operator="equal">
      <formula>0</formula>
    </cfRule>
    <cfRule type="cellIs" dxfId="3569" priority="3526" operator="equal">
      <formula>1</formula>
    </cfRule>
  </conditionalFormatting>
  <conditionalFormatting sqref="HN148:HS152">
    <cfRule type="cellIs" dxfId="3568" priority="3523" operator="equal">
      <formula>0</formula>
    </cfRule>
    <cfRule type="cellIs" dxfId="3567" priority="3524" operator="equal">
      <formula>1</formula>
    </cfRule>
  </conditionalFormatting>
  <conditionalFormatting sqref="HN158:HS158">
    <cfRule type="cellIs" dxfId="3566" priority="3521" operator="equal">
      <formula>0</formula>
    </cfRule>
    <cfRule type="cellIs" dxfId="3565" priority="3522" operator="equal">
      <formula>1</formula>
    </cfRule>
  </conditionalFormatting>
  <conditionalFormatting sqref="HN162:HS162">
    <cfRule type="cellIs" dxfId="3564" priority="3519" operator="equal">
      <formula>0</formula>
    </cfRule>
    <cfRule type="cellIs" dxfId="3563" priority="3520" operator="equal">
      <formula>1</formula>
    </cfRule>
  </conditionalFormatting>
  <conditionalFormatting sqref="HN170:HS171">
    <cfRule type="cellIs" dxfId="3562" priority="3517" operator="equal">
      <formula>0</formula>
    </cfRule>
    <cfRule type="cellIs" dxfId="3561" priority="3518" operator="equal">
      <formula>1</formula>
    </cfRule>
  </conditionalFormatting>
  <conditionalFormatting sqref="HN172:HS172">
    <cfRule type="cellIs" dxfId="3560" priority="3515" operator="equal">
      <formula>0</formula>
    </cfRule>
    <cfRule type="cellIs" dxfId="3559" priority="3516" operator="equal">
      <formula>1</formula>
    </cfRule>
  </conditionalFormatting>
  <conditionalFormatting sqref="HN176:HS176">
    <cfRule type="cellIs" dxfId="3558" priority="3513" operator="equal">
      <formula>0</formula>
    </cfRule>
    <cfRule type="cellIs" dxfId="3557" priority="3514" operator="equal">
      <formula>1</formula>
    </cfRule>
  </conditionalFormatting>
  <conditionalFormatting sqref="HN179:HS179">
    <cfRule type="cellIs" dxfId="3556" priority="3511" operator="equal">
      <formula>0</formula>
    </cfRule>
    <cfRule type="cellIs" dxfId="3555" priority="3512" operator="equal">
      <formula>1</formula>
    </cfRule>
  </conditionalFormatting>
  <conditionalFormatting sqref="HN194:HS194">
    <cfRule type="cellIs" dxfId="3554" priority="3509" operator="equal">
      <formula>0</formula>
    </cfRule>
    <cfRule type="cellIs" dxfId="3553" priority="3510" operator="equal">
      <formula>1</formula>
    </cfRule>
  </conditionalFormatting>
  <conditionalFormatting sqref="HN196:HS196">
    <cfRule type="cellIs" dxfId="3552" priority="3507" operator="equal">
      <formula>0</formula>
    </cfRule>
    <cfRule type="cellIs" dxfId="3551" priority="3508" operator="equal">
      <formula>1</formula>
    </cfRule>
  </conditionalFormatting>
  <conditionalFormatting sqref="HN198:HS198">
    <cfRule type="cellIs" dxfId="3550" priority="3505" operator="equal">
      <formula>0</formula>
    </cfRule>
    <cfRule type="cellIs" dxfId="3549" priority="3506" operator="equal">
      <formula>1</formula>
    </cfRule>
  </conditionalFormatting>
  <conditionalFormatting sqref="HN199:HS199">
    <cfRule type="cellIs" dxfId="3548" priority="3503" operator="equal">
      <formula>0</formula>
    </cfRule>
    <cfRule type="cellIs" dxfId="3547" priority="3504" operator="equal">
      <formula>1</formula>
    </cfRule>
  </conditionalFormatting>
  <conditionalFormatting sqref="HN201:HS201">
    <cfRule type="cellIs" dxfId="3546" priority="3501" operator="equal">
      <formula>0</formula>
    </cfRule>
    <cfRule type="cellIs" dxfId="3545" priority="3502" operator="equal">
      <formula>1</formula>
    </cfRule>
  </conditionalFormatting>
  <conditionalFormatting sqref="HN206:HS206">
    <cfRule type="cellIs" dxfId="3544" priority="3499" operator="equal">
      <formula>0</formula>
    </cfRule>
    <cfRule type="cellIs" dxfId="3543" priority="3500" operator="equal">
      <formula>1</formula>
    </cfRule>
  </conditionalFormatting>
  <conditionalFormatting sqref="HN213:HS215">
    <cfRule type="cellIs" dxfId="3542" priority="3497" operator="equal">
      <formula>0</formula>
    </cfRule>
    <cfRule type="cellIs" dxfId="3541" priority="3498" operator="equal">
      <formula>1</formula>
    </cfRule>
  </conditionalFormatting>
  <conditionalFormatting sqref="HN220:HS220">
    <cfRule type="cellIs" dxfId="3540" priority="3495" operator="equal">
      <formula>0</formula>
    </cfRule>
    <cfRule type="cellIs" dxfId="3539" priority="3496" operator="equal">
      <formula>1</formula>
    </cfRule>
  </conditionalFormatting>
  <conditionalFormatting sqref="HN221:HS221">
    <cfRule type="cellIs" dxfId="3538" priority="3493" operator="equal">
      <formula>0</formula>
    </cfRule>
    <cfRule type="cellIs" dxfId="3537" priority="3494" operator="equal">
      <formula>1</formula>
    </cfRule>
  </conditionalFormatting>
  <conditionalFormatting sqref="HN225:HS225">
    <cfRule type="cellIs" dxfId="3536" priority="3491" operator="equal">
      <formula>0</formula>
    </cfRule>
    <cfRule type="cellIs" dxfId="3535" priority="3492" operator="equal">
      <formula>1</formula>
    </cfRule>
  </conditionalFormatting>
  <conditionalFormatting sqref="HN237:HS237">
    <cfRule type="cellIs" dxfId="3534" priority="3489" operator="equal">
      <formula>0</formula>
    </cfRule>
    <cfRule type="cellIs" dxfId="3533" priority="3490" operator="equal">
      <formula>1</formula>
    </cfRule>
  </conditionalFormatting>
  <conditionalFormatting sqref="HN239:HS239">
    <cfRule type="cellIs" dxfId="3532" priority="3487" operator="equal">
      <formula>0</formula>
    </cfRule>
    <cfRule type="cellIs" dxfId="3531" priority="3488" operator="equal">
      <formula>1</formula>
    </cfRule>
  </conditionalFormatting>
  <conditionalFormatting sqref="HN253:HS254">
    <cfRule type="cellIs" dxfId="3530" priority="3485" operator="equal">
      <formula>0</formula>
    </cfRule>
    <cfRule type="cellIs" dxfId="3529" priority="3486" operator="equal">
      <formula>1</formula>
    </cfRule>
  </conditionalFormatting>
  <conditionalFormatting sqref="HN260:HS262">
    <cfRule type="cellIs" dxfId="3528" priority="3483" operator="equal">
      <formula>0</formula>
    </cfRule>
    <cfRule type="cellIs" dxfId="3527" priority="3484" operator="equal">
      <formula>1</formula>
    </cfRule>
  </conditionalFormatting>
  <conditionalFormatting sqref="HN264:HS271">
    <cfRule type="cellIs" dxfId="3526" priority="3481" operator="equal">
      <formula>0</formula>
    </cfRule>
    <cfRule type="cellIs" dxfId="3525" priority="3482" operator="equal">
      <formula>1</formula>
    </cfRule>
  </conditionalFormatting>
  <conditionalFormatting sqref="HN263:HS263">
    <cfRule type="cellIs" dxfId="3524" priority="3479" operator="equal">
      <formula>0</formula>
    </cfRule>
    <cfRule type="cellIs" dxfId="3523" priority="3480" operator="equal">
      <formula>1</formula>
    </cfRule>
  </conditionalFormatting>
  <conditionalFormatting sqref="HN281:HS281">
    <cfRule type="cellIs" dxfId="3522" priority="3477" operator="equal">
      <formula>0</formula>
    </cfRule>
    <cfRule type="cellIs" dxfId="3521" priority="3478" operator="equal">
      <formula>1</formula>
    </cfRule>
  </conditionalFormatting>
  <conditionalFormatting sqref="HN283:HS283">
    <cfRule type="cellIs" dxfId="3520" priority="3475" operator="equal">
      <formula>0</formula>
    </cfRule>
    <cfRule type="cellIs" dxfId="3519" priority="3476" operator="equal">
      <formula>1</formula>
    </cfRule>
  </conditionalFormatting>
  <conditionalFormatting sqref="HN302:HS302">
    <cfRule type="cellIs" dxfId="3518" priority="3473" operator="equal">
      <formula>0</formula>
    </cfRule>
    <cfRule type="cellIs" dxfId="3517" priority="3474" operator="equal">
      <formula>1</formula>
    </cfRule>
  </conditionalFormatting>
  <conditionalFormatting sqref="HN303:HS303">
    <cfRule type="cellIs" dxfId="3516" priority="3471" operator="equal">
      <formula>0</formula>
    </cfRule>
    <cfRule type="cellIs" dxfId="3515" priority="3472" operator="equal">
      <formula>1</formula>
    </cfRule>
  </conditionalFormatting>
  <conditionalFormatting sqref="HN309:HS310">
    <cfRule type="cellIs" dxfId="3514" priority="3469" operator="equal">
      <formula>0</formula>
    </cfRule>
    <cfRule type="cellIs" dxfId="3513" priority="3470" operator="equal">
      <formula>1</formula>
    </cfRule>
  </conditionalFormatting>
  <conditionalFormatting sqref="HN318:HS319">
    <cfRule type="cellIs" dxfId="3512" priority="3467" operator="equal">
      <formula>0</formula>
    </cfRule>
    <cfRule type="cellIs" dxfId="3511" priority="3468" operator="equal">
      <formula>1</formula>
    </cfRule>
  </conditionalFormatting>
  <conditionalFormatting sqref="HN331:HS331">
    <cfRule type="cellIs" dxfId="3510" priority="3465" operator="equal">
      <formula>0</formula>
    </cfRule>
    <cfRule type="cellIs" dxfId="3509" priority="3466" operator="equal">
      <formula>1</formula>
    </cfRule>
  </conditionalFormatting>
  <conditionalFormatting sqref="HN332:HS332">
    <cfRule type="cellIs" dxfId="3508" priority="3463" operator="equal">
      <formula>0</formula>
    </cfRule>
    <cfRule type="cellIs" dxfId="3507" priority="3464" operator="equal">
      <formula>1</formula>
    </cfRule>
  </conditionalFormatting>
  <conditionalFormatting sqref="HN337:HS338">
    <cfRule type="cellIs" dxfId="3506" priority="3461" operator="equal">
      <formula>0</formula>
    </cfRule>
    <cfRule type="cellIs" dxfId="3505" priority="3462" operator="equal">
      <formula>1</formula>
    </cfRule>
  </conditionalFormatting>
  <conditionalFormatting sqref="HN339:HS339">
    <cfRule type="cellIs" dxfId="3504" priority="3459" operator="equal">
      <formula>0</formula>
    </cfRule>
    <cfRule type="cellIs" dxfId="3503" priority="3460" operator="equal">
      <formula>1</formula>
    </cfRule>
  </conditionalFormatting>
  <conditionalFormatting sqref="HN340:HS341">
    <cfRule type="cellIs" dxfId="3502" priority="3457" operator="equal">
      <formula>0</formula>
    </cfRule>
    <cfRule type="cellIs" dxfId="3501" priority="3458" operator="equal">
      <formula>1</formula>
    </cfRule>
  </conditionalFormatting>
  <conditionalFormatting sqref="HN343:HS345">
    <cfRule type="cellIs" dxfId="3500" priority="3455" operator="equal">
      <formula>0</formula>
    </cfRule>
    <cfRule type="cellIs" dxfId="3499" priority="3456" operator="equal">
      <formula>1</formula>
    </cfRule>
  </conditionalFormatting>
  <conditionalFormatting sqref="HN346:HS347">
    <cfRule type="cellIs" dxfId="3498" priority="3453" operator="equal">
      <formula>0</formula>
    </cfRule>
    <cfRule type="cellIs" dxfId="3497" priority="3454" operator="equal">
      <formula>1</formula>
    </cfRule>
  </conditionalFormatting>
  <conditionalFormatting sqref="HN351:HS351">
    <cfRule type="cellIs" dxfId="3496" priority="3451" operator="equal">
      <formula>0</formula>
    </cfRule>
    <cfRule type="cellIs" dxfId="3495" priority="3452" operator="equal">
      <formula>1</formula>
    </cfRule>
  </conditionalFormatting>
  <conditionalFormatting sqref="HN355:HS355">
    <cfRule type="cellIs" dxfId="3494" priority="3449" operator="equal">
      <formula>0</formula>
    </cfRule>
    <cfRule type="cellIs" dxfId="3493" priority="3450" operator="equal">
      <formula>1</formula>
    </cfRule>
  </conditionalFormatting>
  <conditionalFormatting sqref="HN357:HS357">
    <cfRule type="cellIs" dxfId="3492" priority="3447" operator="equal">
      <formula>0</formula>
    </cfRule>
    <cfRule type="cellIs" dxfId="3491" priority="3448" operator="equal">
      <formula>1</formula>
    </cfRule>
  </conditionalFormatting>
  <conditionalFormatting sqref="HN360:HS360">
    <cfRule type="cellIs" dxfId="3490" priority="3445" operator="equal">
      <formula>0</formula>
    </cfRule>
    <cfRule type="cellIs" dxfId="3489" priority="3446" operator="equal">
      <formula>1</formula>
    </cfRule>
  </conditionalFormatting>
  <conditionalFormatting sqref="HN362:HS363">
    <cfRule type="cellIs" dxfId="3488" priority="3443" operator="equal">
      <formula>0</formula>
    </cfRule>
    <cfRule type="cellIs" dxfId="3487" priority="3444" operator="equal">
      <formula>1</formula>
    </cfRule>
  </conditionalFormatting>
  <conditionalFormatting sqref="HN368:HS368">
    <cfRule type="cellIs" dxfId="3486" priority="3441" operator="equal">
      <formula>0</formula>
    </cfRule>
    <cfRule type="cellIs" dxfId="3485" priority="3442" operator="equal">
      <formula>1</formula>
    </cfRule>
  </conditionalFormatting>
  <conditionalFormatting sqref="HN369:HS369">
    <cfRule type="cellIs" dxfId="3484" priority="3439" operator="equal">
      <formula>0</formula>
    </cfRule>
    <cfRule type="cellIs" dxfId="3483" priority="3440" operator="equal">
      <formula>1</formula>
    </cfRule>
  </conditionalFormatting>
  <conditionalFormatting sqref="HN374:HS376">
    <cfRule type="cellIs" dxfId="3482" priority="3437" operator="equal">
      <formula>0</formula>
    </cfRule>
    <cfRule type="cellIs" dxfId="3481" priority="3438" operator="equal">
      <formula>1</formula>
    </cfRule>
  </conditionalFormatting>
  <conditionalFormatting sqref="HN377:HS377">
    <cfRule type="cellIs" dxfId="3480" priority="3435" operator="equal">
      <formula>0</formula>
    </cfRule>
    <cfRule type="cellIs" dxfId="3479" priority="3436" operator="equal">
      <formula>1</formula>
    </cfRule>
  </conditionalFormatting>
  <conditionalFormatting sqref="HN379:HS379">
    <cfRule type="cellIs" dxfId="3478" priority="3433" operator="equal">
      <formula>0</formula>
    </cfRule>
    <cfRule type="cellIs" dxfId="3477" priority="3434" operator="equal">
      <formula>1</formula>
    </cfRule>
  </conditionalFormatting>
  <conditionalFormatting sqref="HN382:HS384">
    <cfRule type="cellIs" dxfId="3476" priority="3431" operator="equal">
      <formula>0</formula>
    </cfRule>
    <cfRule type="cellIs" dxfId="3475" priority="3432" operator="equal">
      <formula>1</formula>
    </cfRule>
  </conditionalFormatting>
  <conditionalFormatting sqref="HN386:HS391">
    <cfRule type="cellIs" dxfId="3474" priority="3429" operator="equal">
      <formula>0</formula>
    </cfRule>
    <cfRule type="cellIs" dxfId="3473" priority="3430" operator="equal">
      <formula>1</formula>
    </cfRule>
  </conditionalFormatting>
  <conditionalFormatting sqref="HN399:HS399">
    <cfRule type="cellIs" dxfId="3472" priority="3427" operator="equal">
      <formula>0</formula>
    </cfRule>
    <cfRule type="cellIs" dxfId="3471" priority="3428" operator="equal">
      <formula>1</formula>
    </cfRule>
  </conditionalFormatting>
  <conditionalFormatting sqref="HN401:HS401">
    <cfRule type="cellIs" dxfId="3470" priority="3425" operator="equal">
      <formula>0</formula>
    </cfRule>
    <cfRule type="cellIs" dxfId="3469" priority="3426" operator="equal">
      <formula>1</formula>
    </cfRule>
  </conditionalFormatting>
  <conditionalFormatting sqref="HN403:HS403">
    <cfRule type="cellIs" dxfId="3468" priority="3423" operator="equal">
      <formula>0</formula>
    </cfRule>
    <cfRule type="cellIs" dxfId="3467" priority="3424" operator="equal">
      <formula>1</formula>
    </cfRule>
  </conditionalFormatting>
  <conditionalFormatting sqref="HN409:HS409">
    <cfRule type="cellIs" dxfId="3466" priority="3421" operator="equal">
      <formula>0</formula>
    </cfRule>
    <cfRule type="cellIs" dxfId="3465" priority="3422" operator="equal">
      <formula>1</formula>
    </cfRule>
  </conditionalFormatting>
  <conditionalFormatting sqref="HN410:HS410">
    <cfRule type="cellIs" dxfId="3464" priority="3417" operator="equal">
      <formula>0</formula>
    </cfRule>
    <cfRule type="cellIs" dxfId="3463" priority="3418" operator="equal">
      <formula>1</formula>
    </cfRule>
  </conditionalFormatting>
  <conditionalFormatting sqref="IE54:IJ54 IE57:IJ57 IE62:IJ62 IE180:IJ180 IE186:IJ186 IE189:IJ189 IE200:IJ200 IE259:IJ259 IE282:IJ282 IE348:IJ350 IE356:IJ356 IE361:IJ361 IE366:IJ367 IE380:IJ381 IE372:IJ373 IE370:IJ370 IE64:IJ66 IE69:IJ70 IE73:IJ73 IE75:IJ75 IE78:IJ78 IE80:IJ80 IE87:IJ87 IE93:IJ93 IE96:IJ97 IE99:IJ100 IE106:IJ106 IE108:IJ109 IE113:IJ113 IE115:IJ115 IE122:IJ124 IE127:IJ127 IE132:IJ132 IE135:IJ136 IE138:IJ138 IE143:IJ143 IE146:IJ147 IE352:IJ353 IE358:IJ358 IE385:IJ385 IE392:IJ398 IE400:IJ400 IE402:IJ402 IE404:IJ407 IE12:IJ13">
    <cfRule type="cellIs" dxfId="3462" priority="3415" operator="equal">
      <formula>0</formula>
    </cfRule>
    <cfRule type="cellIs" dxfId="3461" priority="3416" operator="equal">
      <formula>1</formula>
    </cfRule>
  </conditionalFormatting>
  <conditionalFormatting sqref="HX421">
    <cfRule type="cellIs" dxfId="3460" priority="3413" operator="equal">
      <formula>"OK"</formula>
    </cfRule>
    <cfRule type="cellIs" dxfId="3459" priority="3414" operator="equal">
      <formula>"NO HABILITADO"</formula>
    </cfRule>
  </conditionalFormatting>
  <conditionalFormatting sqref="IL421">
    <cfRule type="cellIs" dxfId="3458" priority="3411" operator="equal">
      <formula>0</formula>
    </cfRule>
    <cfRule type="cellIs" dxfId="3457" priority="3412" operator="equal">
      <formula>1</formula>
    </cfRule>
  </conditionalFormatting>
  <conditionalFormatting sqref="IJ421">
    <cfRule type="cellIs" dxfId="3456" priority="3409" operator="equal">
      <formula>0</formula>
    </cfRule>
    <cfRule type="cellIs" dxfId="3455" priority="3410" operator="equal">
      <formula>1</formula>
    </cfRule>
  </conditionalFormatting>
  <conditionalFormatting sqref="IH421">
    <cfRule type="cellIs" dxfId="3454" priority="3407" operator="equal">
      <formula>0</formula>
    </cfRule>
    <cfRule type="cellIs" dxfId="3453" priority="3408" operator="equal">
      <formula>1</formula>
    </cfRule>
  </conditionalFormatting>
  <conditionalFormatting sqref="IF421">
    <cfRule type="cellIs" dxfId="3452" priority="3405" operator="equal">
      <formula>0</formula>
    </cfRule>
    <cfRule type="cellIs" dxfId="3451" priority="3406" operator="equal">
      <formula>1</formula>
    </cfRule>
  </conditionalFormatting>
  <conditionalFormatting sqref="IE16:IJ16">
    <cfRule type="cellIs" dxfId="3450" priority="3403" operator="equal">
      <formula>0</formula>
    </cfRule>
    <cfRule type="cellIs" dxfId="3449" priority="3404" operator="equal">
      <formula>1</formula>
    </cfRule>
  </conditionalFormatting>
  <conditionalFormatting sqref="IE19:IJ31">
    <cfRule type="cellIs" dxfId="3448" priority="3401" operator="equal">
      <formula>0</formula>
    </cfRule>
    <cfRule type="cellIs" dxfId="3447" priority="3402" operator="equal">
      <formula>1</formula>
    </cfRule>
  </conditionalFormatting>
  <conditionalFormatting sqref="IE33:IJ35 IE37:IJ40">
    <cfRule type="cellIs" dxfId="3446" priority="3399" operator="equal">
      <formula>0</formula>
    </cfRule>
    <cfRule type="cellIs" dxfId="3445" priority="3400" operator="equal">
      <formula>1</formula>
    </cfRule>
  </conditionalFormatting>
  <conditionalFormatting sqref="IE44:IJ52">
    <cfRule type="cellIs" dxfId="3444" priority="3397" operator="equal">
      <formula>0</formula>
    </cfRule>
    <cfRule type="cellIs" dxfId="3443" priority="3398" operator="equal">
      <formula>1</formula>
    </cfRule>
  </conditionalFormatting>
  <conditionalFormatting sqref="IE55:IJ55">
    <cfRule type="cellIs" dxfId="3442" priority="3395" operator="equal">
      <formula>0</formula>
    </cfRule>
    <cfRule type="cellIs" dxfId="3441" priority="3396" operator="equal">
      <formula>1</formula>
    </cfRule>
  </conditionalFormatting>
  <conditionalFormatting sqref="IE56:IJ56">
    <cfRule type="cellIs" dxfId="3440" priority="3393" operator="equal">
      <formula>0</formula>
    </cfRule>
    <cfRule type="cellIs" dxfId="3439" priority="3394" operator="equal">
      <formula>1</formula>
    </cfRule>
  </conditionalFormatting>
  <conditionalFormatting sqref="IE58:IJ58">
    <cfRule type="cellIs" dxfId="3438" priority="3391" operator="equal">
      <formula>0</formula>
    </cfRule>
    <cfRule type="cellIs" dxfId="3437" priority="3392" operator="equal">
      <formula>1</formula>
    </cfRule>
  </conditionalFormatting>
  <conditionalFormatting sqref="IE59:IJ59">
    <cfRule type="cellIs" dxfId="3436" priority="3389" operator="equal">
      <formula>0</formula>
    </cfRule>
    <cfRule type="cellIs" dxfId="3435" priority="3390" operator="equal">
      <formula>1</formula>
    </cfRule>
  </conditionalFormatting>
  <conditionalFormatting sqref="IE153:IJ157 IE159:IJ161">
    <cfRule type="cellIs" dxfId="3434" priority="3387" operator="equal">
      <formula>0</formula>
    </cfRule>
    <cfRule type="cellIs" dxfId="3433" priority="3388" operator="equal">
      <formula>1</formula>
    </cfRule>
  </conditionalFormatting>
  <conditionalFormatting sqref="IE163:IJ163">
    <cfRule type="cellIs" dxfId="3432" priority="3385" operator="equal">
      <formula>0</formula>
    </cfRule>
    <cfRule type="cellIs" dxfId="3431" priority="3386" operator="equal">
      <formula>1</formula>
    </cfRule>
  </conditionalFormatting>
  <conditionalFormatting sqref="IE164:IJ169">
    <cfRule type="cellIs" dxfId="3430" priority="3383" operator="equal">
      <formula>0</formula>
    </cfRule>
    <cfRule type="cellIs" dxfId="3429" priority="3384" operator="equal">
      <formula>1</formula>
    </cfRule>
  </conditionalFormatting>
  <conditionalFormatting sqref="IE173:IJ175 IE177:IJ178">
    <cfRule type="cellIs" dxfId="3428" priority="3381" operator="equal">
      <formula>0</formula>
    </cfRule>
    <cfRule type="cellIs" dxfId="3427" priority="3382" operator="equal">
      <formula>1</formula>
    </cfRule>
  </conditionalFormatting>
  <conditionalFormatting sqref="IE181:IJ185">
    <cfRule type="cellIs" dxfId="3426" priority="3379" operator="equal">
      <formula>0</formula>
    </cfRule>
    <cfRule type="cellIs" dxfId="3425" priority="3380" operator="equal">
      <formula>1</formula>
    </cfRule>
  </conditionalFormatting>
  <conditionalFormatting sqref="IE187:IJ188">
    <cfRule type="cellIs" dxfId="3424" priority="3377" operator="equal">
      <formula>0</formula>
    </cfRule>
    <cfRule type="cellIs" dxfId="3423" priority="3378" operator="equal">
      <formula>1</formula>
    </cfRule>
  </conditionalFormatting>
  <conditionalFormatting sqref="IE190:IJ193">
    <cfRule type="cellIs" dxfId="3422" priority="3375" operator="equal">
      <formula>0</formula>
    </cfRule>
    <cfRule type="cellIs" dxfId="3421" priority="3376" operator="equal">
      <formula>1</formula>
    </cfRule>
  </conditionalFormatting>
  <conditionalFormatting sqref="IE195:IJ195">
    <cfRule type="cellIs" dxfId="3420" priority="3373" operator="equal">
      <formula>0</formula>
    </cfRule>
    <cfRule type="cellIs" dxfId="3419" priority="3374" operator="equal">
      <formula>1</formula>
    </cfRule>
  </conditionalFormatting>
  <conditionalFormatting sqref="IE197:IJ197">
    <cfRule type="cellIs" dxfId="3418" priority="3371" operator="equal">
      <formula>0</formula>
    </cfRule>
    <cfRule type="cellIs" dxfId="3417" priority="3372" operator="equal">
      <formula>1</formula>
    </cfRule>
  </conditionalFormatting>
  <conditionalFormatting sqref="IE202:IJ205">
    <cfRule type="cellIs" dxfId="3416" priority="3369" operator="equal">
      <formula>0</formula>
    </cfRule>
    <cfRule type="cellIs" dxfId="3415" priority="3370" operator="equal">
      <formula>1</formula>
    </cfRule>
  </conditionalFormatting>
  <conditionalFormatting sqref="IE207:IJ212">
    <cfRule type="cellIs" dxfId="3414" priority="3367" operator="equal">
      <formula>0</formula>
    </cfRule>
    <cfRule type="cellIs" dxfId="3413" priority="3368" operator="equal">
      <formula>1</formula>
    </cfRule>
  </conditionalFormatting>
  <conditionalFormatting sqref="IE216:IJ219 IE222:IJ224 IE226:IJ236">
    <cfRule type="cellIs" dxfId="3412" priority="3365" operator="equal">
      <formula>0</formula>
    </cfRule>
    <cfRule type="cellIs" dxfId="3411" priority="3366" operator="equal">
      <formula>1</formula>
    </cfRule>
  </conditionalFormatting>
  <conditionalFormatting sqref="IE238:IJ238 IE240:IJ252">
    <cfRule type="cellIs" dxfId="3410" priority="3363" operator="equal">
      <formula>0</formula>
    </cfRule>
    <cfRule type="cellIs" dxfId="3409" priority="3364" operator="equal">
      <formula>1</formula>
    </cfRule>
  </conditionalFormatting>
  <conditionalFormatting sqref="IE255:IJ258">
    <cfRule type="cellIs" dxfId="3408" priority="3361" operator="equal">
      <formula>0</formula>
    </cfRule>
    <cfRule type="cellIs" dxfId="3407" priority="3362" operator="equal">
      <formula>1</formula>
    </cfRule>
  </conditionalFormatting>
  <conditionalFormatting sqref="IE272:IJ280">
    <cfRule type="cellIs" dxfId="3406" priority="3359" operator="equal">
      <formula>0</formula>
    </cfRule>
    <cfRule type="cellIs" dxfId="3405" priority="3360" operator="equal">
      <formula>1</formula>
    </cfRule>
  </conditionalFormatting>
  <conditionalFormatting sqref="IE284:IJ301 IE304:IJ308 IE311:IJ317">
    <cfRule type="cellIs" dxfId="3404" priority="3357" operator="equal">
      <formula>0</formula>
    </cfRule>
    <cfRule type="cellIs" dxfId="3403" priority="3358" operator="equal">
      <formula>1</formula>
    </cfRule>
  </conditionalFormatting>
  <conditionalFormatting sqref="IE320:IJ330 IE333:IJ336">
    <cfRule type="cellIs" dxfId="3402" priority="3355" operator="equal">
      <formula>0</formula>
    </cfRule>
    <cfRule type="cellIs" dxfId="3401" priority="3356" operator="equal">
      <formula>1</formula>
    </cfRule>
  </conditionalFormatting>
  <conditionalFormatting sqref="IE342:IJ342">
    <cfRule type="cellIs" dxfId="3400" priority="3353" operator="equal">
      <formula>0</formula>
    </cfRule>
    <cfRule type="cellIs" dxfId="3399" priority="3354" operator="equal">
      <formula>1</formula>
    </cfRule>
  </conditionalFormatting>
  <conditionalFormatting sqref="IE354:IJ354">
    <cfRule type="cellIs" dxfId="3398" priority="3351" operator="equal">
      <formula>0</formula>
    </cfRule>
    <cfRule type="cellIs" dxfId="3397" priority="3352" operator="equal">
      <formula>1</formula>
    </cfRule>
  </conditionalFormatting>
  <conditionalFormatting sqref="IE359:IJ359">
    <cfRule type="cellIs" dxfId="3396" priority="3349" operator="equal">
      <formula>0</formula>
    </cfRule>
    <cfRule type="cellIs" dxfId="3395" priority="3350" operator="equal">
      <formula>1</formula>
    </cfRule>
  </conditionalFormatting>
  <conditionalFormatting sqref="IE364:IJ365">
    <cfRule type="cellIs" dxfId="3394" priority="3347" operator="equal">
      <formula>0</formula>
    </cfRule>
    <cfRule type="cellIs" dxfId="3393" priority="3348" operator="equal">
      <formula>1</formula>
    </cfRule>
  </conditionalFormatting>
  <conditionalFormatting sqref="IE378:IJ378">
    <cfRule type="cellIs" dxfId="3392" priority="3343" operator="equal">
      <formula>0</formula>
    </cfRule>
    <cfRule type="cellIs" dxfId="3391" priority="3344" operator="equal">
      <formula>1</formula>
    </cfRule>
  </conditionalFormatting>
  <conditionalFormatting sqref="IE408:IJ408">
    <cfRule type="cellIs" dxfId="3390" priority="3345" operator="equal">
      <formula>0</formula>
    </cfRule>
    <cfRule type="cellIs" dxfId="3389" priority="3346" operator="equal">
      <formula>1</formula>
    </cfRule>
  </conditionalFormatting>
  <conditionalFormatting sqref="IE371:IJ371">
    <cfRule type="cellIs" dxfId="3388" priority="3341" operator="equal">
      <formula>0</formula>
    </cfRule>
    <cfRule type="cellIs" dxfId="3387" priority="3342" operator="equal">
      <formula>1</formula>
    </cfRule>
  </conditionalFormatting>
  <conditionalFormatting sqref="IE14:IJ15">
    <cfRule type="cellIs" dxfId="3386" priority="3339" operator="equal">
      <formula>0</formula>
    </cfRule>
    <cfRule type="cellIs" dxfId="3385" priority="3340" operator="equal">
      <formula>1</formula>
    </cfRule>
  </conditionalFormatting>
  <conditionalFormatting sqref="IE17:IJ18">
    <cfRule type="cellIs" dxfId="3384" priority="3337" operator="equal">
      <formula>0</formula>
    </cfRule>
    <cfRule type="cellIs" dxfId="3383" priority="3338" operator="equal">
      <formula>1</formula>
    </cfRule>
  </conditionalFormatting>
  <conditionalFormatting sqref="IE32:IJ32">
    <cfRule type="cellIs" dxfId="3382" priority="3335" operator="equal">
      <formula>0</formula>
    </cfRule>
    <cfRule type="cellIs" dxfId="3381" priority="3336" operator="equal">
      <formula>1</formula>
    </cfRule>
  </conditionalFormatting>
  <conditionalFormatting sqref="IE36:IJ36">
    <cfRule type="cellIs" dxfId="3380" priority="3333" operator="equal">
      <formula>0</formula>
    </cfRule>
    <cfRule type="cellIs" dxfId="3379" priority="3334" operator="equal">
      <formula>1</formula>
    </cfRule>
  </conditionalFormatting>
  <conditionalFormatting sqref="IE41:IJ42">
    <cfRule type="cellIs" dxfId="3378" priority="3331" operator="equal">
      <formula>0</formula>
    </cfRule>
    <cfRule type="cellIs" dxfId="3377" priority="3332" operator="equal">
      <formula>1</formula>
    </cfRule>
  </conditionalFormatting>
  <conditionalFormatting sqref="IE411:IJ411">
    <cfRule type="cellIs" dxfId="3376" priority="3175" operator="equal">
      <formula>0</formula>
    </cfRule>
    <cfRule type="cellIs" dxfId="3375" priority="3176" operator="equal">
      <formula>1</formula>
    </cfRule>
  </conditionalFormatting>
  <conditionalFormatting sqref="IE43:IJ43">
    <cfRule type="cellIs" dxfId="3374" priority="3329" operator="equal">
      <formula>0</formula>
    </cfRule>
    <cfRule type="cellIs" dxfId="3373" priority="3330" operator="equal">
      <formula>1</formula>
    </cfRule>
  </conditionalFormatting>
  <conditionalFormatting sqref="IE53:IJ53">
    <cfRule type="cellIs" dxfId="3372" priority="3327" operator="equal">
      <formula>0</formula>
    </cfRule>
    <cfRule type="cellIs" dxfId="3371" priority="3328" operator="equal">
      <formula>1</formula>
    </cfRule>
  </conditionalFormatting>
  <conditionalFormatting sqref="IE60:IJ61">
    <cfRule type="cellIs" dxfId="3370" priority="3325" operator="equal">
      <formula>0</formula>
    </cfRule>
    <cfRule type="cellIs" dxfId="3369" priority="3326" operator="equal">
      <formula>1</formula>
    </cfRule>
  </conditionalFormatting>
  <conditionalFormatting sqref="IE63:IJ63">
    <cfRule type="cellIs" dxfId="3368" priority="3323" operator="equal">
      <formula>0</formula>
    </cfRule>
    <cfRule type="cellIs" dxfId="3367" priority="3324" operator="equal">
      <formula>1</formula>
    </cfRule>
  </conditionalFormatting>
  <conditionalFormatting sqref="IE67:IJ68">
    <cfRule type="cellIs" dxfId="3366" priority="3321" operator="equal">
      <formula>0</formula>
    </cfRule>
    <cfRule type="cellIs" dxfId="3365" priority="3322" operator="equal">
      <formula>1</formula>
    </cfRule>
  </conditionalFormatting>
  <conditionalFormatting sqref="IE71:IJ72">
    <cfRule type="cellIs" dxfId="3364" priority="3319" operator="equal">
      <formula>0</formula>
    </cfRule>
    <cfRule type="cellIs" dxfId="3363" priority="3320" operator="equal">
      <formula>1</formula>
    </cfRule>
  </conditionalFormatting>
  <conditionalFormatting sqref="IE74:IJ74">
    <cfRule type="cellIs" dxfId="3362" priority="3317" operator="equal">
      <formula>0</formula>
    </cfRule>
    <cfRule type="cellIs" dxfId="3361" priority="3318" operator="equal">
      <formula>1</formula>
    </cfRule>
  </conditionalFormatting>
  <conditionalFormatting sqref="IE76:IJ76">
    <cfRule type="cellIs" dxfId="3360" priority="3315" operator="equal">
      <formula>0</formula>
    </cfRule>
    <cfRule type="cellIs" dxfId="3359" priority="3316" operator="equal">
      <formula>1</formula>
    </cfRule>
  </conditionalFormatting>
  <conditionalFormatting sqref="IE77:IJ77">
    <cfRule type="cellIs" dxfId="3358" priority="3313" operator="equal">
      <formula>0</formula>
    </cfRule>
    <cfRule type="cellIs" dxfId="3357" priority="3314" operator="equal">
      <formula>1</formula>
    </cfRule>
  </conditionalFormatting>
  <conditionalFormatting sqref="IE79:IJ79">
    <cfRule type="cellIs" dxfId="3356" priority="3311" operator="equal">
      <formula>0</formula>
    </cfRule>
    <cfRule type="cellIs" dxfId="3355" priority="3312" operator="equal">
      <formula>1</formula>
    </cfRule>
  </conditionalFormatting>
  <conditionalFormatting sqref="IE81:IJ86">
    <cfRule type="cellIs" dxfId="3354" priority="3309" operator="equal">
      <formula>0</formula>
    </cfRule>
    <cfRule type="cellIs" dxfId="3353" priority="3310" operator="equal">
      <formula>1</formula>
    </cfRule>
  </conditionalFormatting>
  <conditionalFormatting sqref="IE88:IJ92">
    <cfRule type="cellIs" dxfId="3352" priority="3307" operator="equal">
      <formula>0</formula>
    </cfRule>
    <cfRule type="cellIs" dxfId="3351" priority="3308" operator="equal">
      <formula>1</formula>
    </cfRule>
  </conditionalFormatting>
  <conditionalFormatting sqref="IE94:IJ95">
    <cfRule type="cellIs" dxfId="3350" priority="3305" operator="equal">
      <formula>0</formula>
    </cfRule>
    <cfRule type="cellIs" dxfId="3349" priority="3306" operator="equal">
      <formula>1</formula>
    </cfRule>
  </conditionalFormatting>
  <conditionalFormatting sqref="IE98:IJ98">
    <cfRule type="cellIs" dxfId="3348" priority="3303" operator="equal">
      <formula>0</formula>
    </cfRule>
    <cfRule type="cellIs" dxfId="3347" priority="3304" operator="equal">
      <formula>1</formula>
    </cfRule>
  </conditionalFormatting>
  <conditionalFormatting sqref="IE101:IJ105">
    <cfRule type="cellIs" dxfId="3346" priority="3301" operator="equal">
      <formula>0</formula>
    </cfRule>
    <cfRule type="cellIs" dxfId="3345" priority="3302" operator="equal">
      <formula>1</formula>
    </cfRule>
  </conditionalFormatting>
  <conditionalFormatting sqref="IE107:IJ107">
    <cfRule type="cellIs" dxfId="3344" priority="3299" operator="equal">
      <formula>0</formula>
    </cfRule>
    <cfRule type="cellIs" dxfId="3343" priority="3300" operator="equal">
      <formula>1</formula>
    </cfRule>
  </conditionalFormatting>
  <conditionalFormatting sqref="IE110:IJ112">
    <cfRule type="cellIs" dxfId="3342" priority="3297" operator="equal">
      <formula>0</formula>
    </cfRule>
    <cfRule type="cellIs" dxfId="3341" priority="3298" operator="equal">
      <formula>1</formula>
    </cfRule>
  </conditionalFormatting>
  <conditionalFormatting sqref="IE114:IJ114">
    <cfRule type="cellIs" dxfId="3340" priority="3295" operator="equal">
      <formula>0</formula>
    </cfRule>
    <cfRule type="cellIs" dxfId="3339" priority="3296" operator="equal">
      <formula>1</formula>
    </cfRule>
  </conditionalFormatting>
  <conditionalFormatting sqref="IE116:IJ121">
    <cfRule type="cellIs" dxfId="3338" priority="3293" operator="equal">
      <formula>0</formula>
    </cfRule>
    <cfRule type="cellIs" dxfId="3337" priority="3294" operator="equal">
      <formula>1</formula>
    </cfRule>
  </conditionalFormatting>
  <conditionalFormatting sqref="IE125:IJ126">
    <cfRule type="cellIs" dxfId="3336" priority="3291" operator="equal">
      <formula>0</formula>
    </cfRule>
    <cfRule type="cellIs" dxfId="3335" priority="3292" operator="equal">
      <formula>1</formula>
    </cfRule>
  </conditionalFormatting>
  <conditionalFormatting sqref="IE128:IJ131">
    <cfRule type="cellIs" dxfId="3334" priority="3289" operator="equal">
      <formula>0</formula>
    </cfRule>
    <cfRule type="cellIs" dxfId="3333" priority="3290" operator="equal">
      <formula>1</formula>
    </cfRule>
  </conditionalFormatting>
  <conditionalFormatting sqref="IE133:IJ134">
    <cfRule type="cellIs" dxfId="3332" priority="3287" operator="equal">
      <formula>0</formula>
    </cfRule>
    <cfRule type="cellIs" dxfId="3331" priority="3288" operator="equal">
      <formula>1</formula>
    </cfRule>
  </conditionalFormatting>
  <conditionalFormatting sqref="IE137:IJ137">
    <cfRule type="cellIs" dxfId="3330" priority="3285" operator="equal">
      <formula>0</formula>
    </cfRule>
    <cfRule type="cellIs" dxfId="3329" priority="3286" operator="equal">
      <formula>1</formula>
    </cfRule>
  </conditionalFormatting>
  <conditionalFormatting sqref="IE139:IJ142">
    <cfRule type="cellIs" dxfId="3328" priority="3283" operator="equal">
      <formula>0</formula>
    </cfRule>
    <cfRule type="cellIs" dxfId="3327" priority="3284" operator="equal">
      <formula>1</formula>
    </cfRule>
  </conditionalFormatting>
  <conditionalFormatting sqref="IE144:IJ145">
    <cfRule type="cellIs" dxfId="3326" priority="3281" operator="equal">
      <formula>0</formula>
    </cfRule>
    <cfRule type="cellIs" dxfId="3325" priority="3282" operator="equal">
      <formula>1</formula>
    </cfRule>
  </conditionalFormatting>
  <conditionalFormatting sqref="IE148:IJ152">
    <cfRule type="cellIs" dxfId="3324" priority="3279" operator="equal">
      <formula>0</formula>
    </cfRule>
    <cfRule type="cellIs" dxfId="3323" priority="3280" operator="equal">
      <formula>1</formula>
    </cfRule>
  </conditionalFormatting>
  <conditionalFormatting sqref="IE158:IJ158">
    <cfRule type="cellIs" dxfId="3322" priority="3277" operator="equal">
      <formula>0</formula>
    </cfRule>
    <cfRule type="cellIs" dxfId="3321" priority="3278" operator="equal">
      <formula>1</formula>
    </cfRule>
  </conditionalFormatting>
  <conditionalFormatting sqref="IE162:IJ162">
    <cfRule type="cellIs" dxfId="3320" priority="3275" operator="equal">
      <formula>0</formula>
    </cfRule>
    <cfRule type="cellIs" dxfId="3319" priority="3276" operator="equal">
      <formula>1</formula>
    </cfRule>
  </conditionalFormatting>
  <conditionalFormatting sqref="IE170:IJ171">
    <cfRule type="cellIs" dxfId="3318" priority="3273" operator="equal">
      <formula>0</formula>
    </cfRule>
    <cfRule type="cellIs" dxfId="3317" priority="3274" operator="equal">
      <formula>1</formula>
    </cfRule>
  </conditionalFormatting>
  <conditionalFormatting sqref="IE172:IJ172">
    <cfRule type="cellIs" dxfId="3316" priority="3271" operator="equal">
      <formula>0</formula>
    </cfRule>
    <cfRule type="cellIs" dxfId="3315" priority="3272" operator="equal">
      <formula>1</formula>
    </cfRule>
  </conditionalFormatting>
  <conditionalFormatting sqref="IE176:IJ176">
    <cfRule type="cellIs" dxfId="3314" priority="3269" operator="equal">
      <formula>0</formula>
    </cfRule>
    <cfRule type="cellIs" dxfId="3313" priority="3270" operator="equal">
      <formula>1</formula>
    </cfRule>
  </conditionalFormatting>
  <conditionalFormatting sqref="IE179:IJ179">
    <cfRule type="cellIs" dxfId="3312" priority="3267" operator="equal">
      <formula>0</formula>
    </cfRule>
    <cfRule type="cellIs" dxfId="3311" priority="3268" operator="equal">
      <formula>1</formula>
    </cfRule>
  </conditionalFormatting>
  <conditionalFormatting sqref="IE194:IJ194">
    <cfRule type="cellIs" dxfId="3310" priority="3265" operator="equal">
      <formula>0</formula>
    </cfRule>
    <cfRule type="cellIs" dxfId="3309" priority="3266" operator="equal">
      <formula>1</formula>
    </cfRule>
  </conditionalFormatting>
  <conditionalFormatting sqref="IE196:IJ196">
    <cfRule type="cellIs" dxfId="3308" priority="3263" operator="equal">
      <formula>0</formula>
    </cfRule>
    <cfRule type="cellIs" dxfId="3307" priority="3264" operator="equal">
      <formula>1</formula>
    </cfRule>
  </conditionalFormatting>
  <conditionalFormatting sqref="IE198:IJ198">
    <cfRule type="cellIs" dxfId="3306" priority="3261" operator="equal">
      <formula>0</formula>
    </cfRule>
    <cfRule type="cellIs" dxfId="3305" priority="3262" operator="equal">
      <formula>1</formula>
    </cfRule>
  </conditionalFormatting>
  <conditionalFormatting sqref="IE199:IJ199">
    <cfRule type="cellIs" dxfId="3304" priority="3259" operator="equal">
      <formula>0</formula>
    </cfRule>
    <cfRule type="cellIs" dxfId="3303" priority="3260" operator="equal">
      <formula>1</formula>
    </cfRule>
  </conditionalFormatting>
  <conditionalFormatting sqref="IE201:IJ201">
    <cfRule type="cellIs" dxfId="3302" priority="3257" operator="equal">
      <formula>0</formula>
    </cfRule>
    <cfRule type="cellIs" dxfId="3301" priority="3258" operator="equal">
      <formula>1</formula>
    </cfRule>
  </conditionalFormatting>
  <conditionalFormatting sqref="IE206:IJ206">
    <cfRule type="cellIs" dxfId="3300" priority="3255" operator="equal">
      <formula>0</formula>
    </cfRule>
    <cfRule type="cellIs" dxfId="3299" priority="3256" operator="equal">
      <formula>1</formula>
    </cfRule>
  </conditionalFormatting>
  <conditionalFormatting sqref="IE213:IJ215">
    <cfRule type="cellIs" dxfId="3298" priority="3253" operator="equal">
      <formula>0</formula>
    </cfRule>
    <cfRule type="cellIs" dxfId="3297" priority="3254" operator="equal">
      <formula>1</formula>
    </cfRule>
  </conditionalFormatting>
  <conditionalFormatting sqref="IE220:IJ220">
    <cfRule type="cellIs" dxfId="3296" priority="3251" operator="equal">
      <formula>0</formula>
    </cfRule>
    <cfRule type="cellIs" dxfId="3295" priority="3252" operator="equal">
      <formula>1</formula>
    </cfRule>
  </conditionalFormatting>
  <conditionalFormatting sqref="IE221:IJ221">
    <cfRule type="cellIs" dxfId="3294" priority="3249" operator="equal">
      <formula>0</formula>
    </cfRule>
    <cfRule type="cellIs" dxfId="3293" priority="3250" operator="equal">
      <formula>1</formula>
    </cfRule>
  </conditionalFormatting>
  <conditionalFormatting sqref="IE225:IJ225">
    <cfRule type="cellIs" dxfId="3292" priority="3247" operator="equal">
      <formula>0</formula>
    </cfRule>
    <cfRule type="cellIs" dxfId="3291" priority="3248" operator="equal">
      <formula>1</formula>
    </cfRule>
  </conditionalFormatting>
  <conditionalFormatting sqref="IE237:IJ237">
    <cfRule type="cellIs" dxfId="3290" priority="3245" operator="equal">
      <formula>0</formula>
    </cfRule>
    <cfRule type="cellIs" dxfId="3289" priority="3246" operator="equal">
      <formula>1</formula>
    </cfRule>
  </conditionalFormatting>
  <conditionalFormatting sqref="IE239:IJ239">
    <cfRule type="cellIs" dxfId="3288" priority="3243" operator="equal">
      <formula>0</formula>
    </cfRule>
    <cfRule type="cellIs" dxfId="3287" priority="3244" operator="equal">
      <formula>1</formula>
    </cfRule>
  </conditionalFormatting>
  <conditionalFormatting sqref="IE253:IJ254">
    <cfRule type="cellIs" dxfId="3286" priority="3241" operator="equal">
      <formula>0</formula>
    </cfRule>
    <cfRule type="cellIs" dxfId="3285" priority="3242" operator="equal">
      <formula>1</formula>
    </cfRule>
  </conditionalFormatting>
  <conditionalFormatting sqref="IE260:IJ262">
    <cfRule type="cellIs" dxfId="3284" priority="3239" operator="equal">
      <formula>0</formula>
    </cfRule>
    <cfRule type="cellIs" dxfId="3283" priority="3240" operator="equal">
      <formula>1</formula>
    </cfRule>
  </conditionalFormatting>
  <conditionalFormatting sqref="IE264:IJ271">
    <cfRule type="cellIs" dxfId="3282" priority="3237" operator="equal">
      <formula>0</formula>
    </cfRule>
    <cfRule type="cellIs" dxfId="3281" priority="3238" operator="equal">
      <formula>1</formula>
    </cfRule>
  </conditionalFormatting>
  <conditionalFormatting sqref="IE263:IJ263">
    <cfRule type="cellIs" dxfId="3280" priority="3235" operator="equal">
      <formula>0</formula>
    </cfRule>
    <cfRule type="cellIs" dxfId="3279" priority="3236" operator="equal">
      <formula>1</formula>
    </cfRule>
  </conditionalFormatting>
  <conditionalFormatting sqref="IE281:IJ281">
    <cfRule type="cellIs" dxfId="3278" priority="3233" operator="equal">
      <formula>0</formula>
    </cfRule>
    <cfRule type="cellIs" dxfId="3277" priority="3234" operator="equal">
      <formula>1</formula>
    </cfRule>
  </conditionalFormatting>
  <conditionalFormatting sqref="IE283:IJ283">
    <cfRule type="cellIs" dxfId="3276" priority="3231" operator="equal">
      <formula>0</formula>
    </cfRule>
    <cfRule type="cellIs" dxfId="3275" priority="3232" operator="equal">
      <formula>1</formula>
    </cfRule>
  </conditionalFormatting>
  <conditionalFormatting sqref="IE302:IJ302">
    <cfRule type="cellIs" dxfId="3274" priority="3229" operator="equal">
      <formula>0</formula>
    </cfRule>
    <cfRule type="cellIs" dxfId="3273" priority="3230" operator="equal">
      <formula>1</formula>
    </cfRule>
  </conditionalFormatting>
  <conditionalFormatting sqref="IE303:IJ303">
    <cfRule type="cellIs" dxfId="3272" priority="3227" operator="equal">
      <formula>0</formula>
    </cfRule>
    <cfRule type="cellIs" dxfId="3271" priority="3228" operator="equal">
      <formula>1</formula>
    </cfRule>
  </conditionalFormatting>
  <conditionalFormatting sqref="IE309:IJ310">
    <cfRule type="cellIs" dxfId="3270" priority="3225" operator="equal">
      <formula>0</formula>
    </cfRule>
    <cfRule type="cellIs" dxfId="3269" priority="3226" operator="equal">
      <formula>1</formula>
    </cfRule>
  </conditionalFormatting>
  <conditionalFormatting sqref="IE318:IJ319">
    <cfRule type="cellIs" dxfId="3268" priority="3223" operator="equal">
      <formula>0</formula>
    </cfRule>
    <cfRule type="cellIs" dxfId="3267" priority="3224" operator="equal">
      <formula>1</formula>
    </cfRule>
  </conditionalFormatting>
  <conditionalFormatting sqref="IE331:IJ331">
    <cfRule type="cellIs" dxfId="3266" priority="3221" operator="equal">
      <formula>0</formula>
    </cfRule>
    <cfRule type="cellIs" dxfId="3265" priority="3222" operator="equal">
      <formula>1</formula>
    </cfRule>
  </conditionalFormatting>
  <conditionalFormatting sqref="IE332:IJ332">
    <cfRule type="cellIs" dxfId="3264" priority="3219" operator="equal">
      <formula>0</formula>
    </cfRule>
    <cfRule type="cellIs" dxfId="3263" priority="3220" operator="equal">
      <formula>1</formula>
    </cfRule>
  </conditionalFormatting>
  <conditionalFormatting sqref="IE337:IJ338">
    <cfRule type="cellIs" dxfId="3262" priority="3217" operator="equal">
      <formula>0</formula>
    </cfRule>
    <cfRule type="cellIs" dxfId="3261" priority="3218" operator="equal">
      <formula>1</formula>
    </cfRule>
  </conditionalFormatting>
  <conditionalFormatting sqref="IE339:IJ339">
    <cfRule type="cellIs" dxfId="3260" priority="3215" operator="equal">
      <formula>0</formula>
    </cfRule>
    <cfRule type="cellIs" dxfId="3259" priority="3216" operator="equal">
      <formula>1</formula>
    </cfRule>
  </conditionalFormatting>
  <conditionalFormatting sqref="IE340:IJ341">
    <cfRule type="cellIs" dxfId="3258" priority="3213" operator="equal">
      <formula>0</formula>
    </cfRule>
    <cfRule type="cellIs" dxfId="3257" priority="3214" operator="equal">
      <formula>1</formula>
    </cfRule>
  </conditionalFormatting>
  <conditionalFormatting sqref="IE343:IJ345">
    <cfRule type="cellIs" dxfId="3256" priority="3211" operator="equal">
      <formula>0</formula>
    </cfRule>
    <cfRule type="cellIs" dxfId="3255" priority="3212" operator="equal">
      <formula>1</formula>
    </cfRule>
  </conditionalFormatting>
  <conditionalFormatting sqref="IE346:IJ347">
    <cfRule type="cellIs" dxfId="3254" priority="3209" operator="equal">
      <formula>0</formula>
    </cfRule>
    <cfRule type="cellIs" dxfId="3253" priority="3210" operator="equal">
      <formula>1</formula>
    </cfRule>
  </conditionalFormatting>
  <conditionalFormatting sqref="IE351:IJ351">
    <cfRule type="cellIs" dxfId="3252" priority="3207" operator="equal">
      <formula>0</formula>
    </cfRule>
    <cfRule type="cellIs" dxfId="3251" priority="3208" operator="equal">
      <formula>1</formula>
    </cfRule>
  </conditionalFormatting>
  <conditionalFormatting sqref="IE355:IJ355">
    <cfRule type="cellIs" dxfId="3250" priority="3205" operator="equal">
      <formula>0</formula>
    </cfRule>
    <cfRule type="cellIs" dxfId="3249" priority="3206" operator="equal">
      <formula>1</formula>
    </cfRule>
  </conditionalFormatting>
  <conditionalFormatting sqref="IE357:IJ357">
    <cfRule type="cellIs" dxfId="3248" priority="3203" operator="equal">
      <formula>0</formula>
    </cfRule>
    <cfRule type="cellIs" dxfId="3247" priority="3204" operator="equal">
      <formula>1</formula>
    </cfRule>
  </conditionalFormatting>
  <conditionalFormatting sqref="IE360:IJ360">
    <cfRule type="cellIs" dxfId="3246" priority="3201" operator="equal">
      <formula>0</formula>
    </cfRule>
    <cfRule type="cellIs" dxfId="3245" priority="3202" operator="equal">
      <formula>1</formula>
    </cfRule>
  </conditionalFormatting>
  <conditionalFormatting sqref="IE362:IJ363">
    <cfRule type="cellIs" dxfId="3244" priority="3199" operator="equal">
      <formula>0</formula>
    </cfRule>
    <cfRule type="cellIs" dxfId="3243" priority="3200" operator="equal">
      <formula>1</formula>
    </cfRule>
  </conditionalFormatting>
  <conditionalFormatting sqref="IE368:IJ368">
    <cfRule type="cellIs" dxfId="3242" priority="3197" operator="equal">
      <formula>0</formula>
    </cfRule>
    <cfRule type="cellIs" dxfId="3241" priority="3198" operator="equal">
      <formula>1</formula>
    </cfRule>
  </conditionalFormatting>
  <conditionalFormatting sqref="IE369:IJ369">
    <cfRule type="cellIs" dxfId="3240" priority="3195" operator="equal">
      <formula>0</formula>
    </cfRule>
    <cfRule type="cellIs" dxfId="3239" priority="3196" operator="equal">
      <formula>1</formula>
    </cfRule>
  </conditionalFormatting>
  <conditionalFormatting sqref="IE374:IJ376">
    <cfRule type="cellIs" dxfId="3238" priority="3193" operator="equal">
      <formula>0</formula>
    </cfRule>
    <cfRule type="cellIs" dxfId="3237" priority="3194" operator="equal">
      <formula>1</formula>
    </cfRule>
  </conditionalFormatting>
  <conditionalFormatting sqref="IE377:IJ377">
    <cfRule type="cellIs" dxfId="3236" priority="3191" operator="equal">
      <formula>0</formula>
    </cfRule>
    <cfRule type="cellIs" dxfId="3235" priority="3192" operator="equal">
      <formula>1</formula>
    </cfRule>
  </conditionalFormatting>
  <conditionalFormatting sqref="IE379:IJ379">
    <cfRule type="cellIs" dxfId="3234" priority="3189" operator="equal">
      <formula>0</formula>
    </cfRule>
    <cfRule type="cellIs" dxfId="3233" priority="3190" operator="equal">
      <formula>1</formula>
    </cfRule>
  </conditionalFormatting>
  <conditionalFormatting sqref="IE382:IJ384">
    <cfRule type="cellIs" dxfId="3232" priority="3187" operator="equal">
      <formula>0</formula>
    </cfRule>
    <cfRule type="cellIs" dxfId="3231" priority="3188" operator="equal">
      <formula>1</formula>
    </cfRule>
  </conditionalFormatting>
  <conditionalFormatting sqref="IE386:IJ391">
    <cfRule type="cellIs" dxfId="3230" priority="3185" operator="equal">
      <formula>0</formula>
    </cfRule>
    <cfRule type="cellIs" dxfId="3229" priority="3186" operator="equal">
      <formula>1</formula>
    </cfRule>
  </conditionalFormatting>
  <conditionalFormatting sqref="IE399:IJ399">
    <cfRule type="cellIs" dxfId="3228" priority="3183" operator="equal">
      <formula>0</formula>
    </cfRule>
    <cfRule type="cellIs" dxfId="3227" priority="3184" operator="equal">
      <formula>1</formula>
    </cfRule>
  </conditionalFormatting>
  <conditionalFormatting sqref="IE401:IJ401">
    <cfRule type="cellIs" dxfId="3226" priority="3181" operator="equal">
      <formula>0</formula>
    </cfRule>
    <cfRule type="cellIs" dxfId="3225" priority="3182" operator="equal">
      <formula>1</formula>
    </cfRule>
  </conditionalFormatting>
  <conditionalFormatting sqref="IE403:IJ403">
    <cfRule type="cellIs" dxfId="3224" priority="3179" operator="equal">
      <formula>0</formula>
    </cfRule>
    <cfRule type="cellIs" dxfId="3223" priority="3180" operator="equal">
      <formula>1</formula>
    </cfRule>
  </conditionalFormatting>
  <conditionalFormatting sqref="IE409:IJ409">
    <cfRule type="cellIs" dxfId="3222" priority="3177" operator="equal">
      <formula>0</formula>
    </cfRule>
    <cfRule type="cellIs" dxfId="3221" priority="3178" operator="equal">
      <formula>1</formula>
    </cfRule>
  </conditionalFormatting>
  <conditionalFormatting sqref="IE410:IJ410">
    <cfRule type="cellIs" dxfId="3220" priority="3173" operator="equal">
      <formula>0</formula>
    </cfRule>
    <cfRule type="cellIs" dxfId="3219" priority="3174" operator="equal">
      <formula>1</formula>
    </cfRule>
  </conditionalFormatting>
  <conditionalFormatting sqref="IV54:JA54 IV57:JA57 IV62:JA62 IV180:JA180 IV186:JA186 IV189:JA189 IV200:JA200 IV259:JA259 IV282:JA282 IV348:JA350 IV356:JA356 IV361:JA361 IV366:JA367 IV380:JA381 IV372:JA373 IV370:JA370 IV64:JA66 IV69:JA70 IV73:JA73 IV75:JA75 IV78:JA78 IV80:JA80 IV87:JA87 IV93:JA93 IV96:JA97 IV99:JA100 IV106:JA106 IV108:JA109 IV113:JA113 IV115:JA115 IV122:JA124 IV127:JA127 IV132:JA132 IV135:JA136 IV138:JA138 IV143:JA143 IV146:JA147 IV352:JA353 IV358:JA358 IV385:JA385 IV392:JA398 IV400:JA400 IV402:JA402 IV404:JA407 IV12:JA13">
    <cfRule type="cellIs" dxfId="3218" priority="3171" operator="equal">
      <formula>0</formula>
    </cfRule>
    <cfRule type="cellIs" dxfId="3217" priority="3172" operator="equal">
      <formula>1</formula>
    </cfRule>
  </conditionalFormatting>
  <conditionalFormatting sqref="IO421">
    <cfRule type="cellIs" dxfId="3216" priority="3169" operator="equal">
      <formula>"OK"</formula>
    </cfRule>
    <cfRule type="cellIs" dxfId="3215" priority="3170" operator="equal">
      <formula>"NO HABILITADO"</formula>
    </cfRule>
  </conditionalFormatting>
  <conditionalFormatting sqref="JC421">
    <cfRule type="cellIs" dxfId="3214" priority="3167" operator="equal">
      <formula>0</formula>
    </cfRule>
    <cfRule type="cellIs" dxfId="3213" priority="3168" operator="equal">
      <formula>1</formula>
    </cfRule>
  </conditionalFormatting>
  <conditionalFormatting sqref="JA421">
    <cfRule type="cellIs" dxfId="3212" priority="3165" operator="equal">
      <formula>0</formula>
    </cfRule>
    <cfRule type="cellIs" dxfId="3211" priority="3166" operator="equal">
      <formula>1</formula>
    </cfRule>
  </conditionalFormatting>
  <conditionalFormatting sqref="IY421">
    <cfRule type="cellIs" dxfId="3210" priority="3163" operator="equal">
      <formula>0</formula>
    </cfRule>
    <cfRule type="cellIs" dxfId="3209" priority="3164" operator="equal">
      <formula>1</formula>
    </cfRule>
  </conditionalFormatting>
  <conditionalFormatting sqref="IW421">
    <cfRule type="cellIs" dxfId="3208" priority="3161" operator="equal">
      <formula>0</formula>
    </cfRule>
    <cfRule type="cellIs" dxfId="3207" priority="3162" operator="equal">
      <formula>1</formula>
    </cfRule>
  </conditionalFormatting>
  <conditionalFormatting sqref="IV16:JA16">
    <cfRule type="cellIs" dxfId="3206" priority="3159" operator="equal">
      <formula>0</formula>
    </cfRule>
    <cfRule type="cellIs" dxfId="3205" priority="3160" operator="equal">
      <formula>1</formula>
    </cfRule>
  </conditionalFormatting>
  <conditionalFormatting sqref="IV19:JA31">
    <cfRule type="cellIs" dxfId="3204" priority="3157" operator="equal">
      <formula>0</formula>
    </cfRule>
    <cfRule type="cellIs" dxfId="3203" priority="3158" operator="equal">
      <formula>1</formula>
    </cfRule>
  </conditionalFormatting>
  <conditionalFormatting sqref="IV33:JA35 IV37:JA40">
    <cfRule type="cellIs" dxfId="3202" priority="3155" operator="equal">
      <formula>0</formula>
    </cfRule>
    <cfRule type="cellIs" dxfId="3201" priority="3156" operator="equal">
      <formula>1</formula>
    </cfRule>
  </conditionalFormatting>
  <conditionalFormatting sqref="IV44:JA52">
    <cfRule type="cellIs" dxfId="3200" priority="3153" operator="equal">
      <formula>0</formula>
    </cfRule>
    <cfRule type="cellIs" dxfId="3199" priority="3154" operator="equal">
      <formula>1</formula>
    </cfRule>
  </conditionalFormatting>
  <conditionalFormatting sqref="IV55:JA55">
    <cfRule type="cellIs" dxfId="3198" priority="3151" operator="equal">
      <formula>0</formula>
    </cfRule>
    <cfRule type="cellIs" dxfId="3197" priority="3152" operator="equal">
      <formula>1</formula>
    </cfRule>
  </conditionalFormatting>
  <conditionalFormatting sqref="IV56:JA56">
    <cfRule type="cellIs" dxfId="3196" priority="3149" operator="equal">
      <formula>0</formula>
    </cfRule>
    <cfRule type="cellIs" dxfId="3195" priority="3150" operator="equal">
      <formula>1</formula>
    </cfRule>
  </conditionalFormatting>
  <conditionalFormatting sqref="IV58:JA58">
    <cfRule type="cellIs" dxfId="3194" priority="3147" operator="equal">
      <formula>0</formula>
    </cfRule>
    <cfRule type="cellIs" dxfId="3193" priority="3148" operator="equal">
      <formula>1</formula>
    </cfRule>
  </conditionalFormatting>
  <conditionalFormatting sqref="IV59:JA59">
    <cfRule type="cellIs" dxfId="3192" priority="3145" operator="equal">
      <formula>0</formula>
    </cfRule>
    <cfRule type="cellIs" dxfId="3191" priority="3146" operator="equal">
      <formula>1</formula>
    </cfRule>
  </conditionalFormatting>
  <conditionalFormatting sqref="IV153:JA157 IV159:JA161">
    <cfRule type="cellIs" dxfId="3190" priority="3143" operator="equal">
      <formula>0</formula>
    </cfRule>
    <cfRule type="cellIs" dxfId="3189" priority="3144" operator="equal">
      <formula>1</formula>
    </cfRule>
  </conditionalFormatting>
  <conditionalFormatting sqref="IV163:JA163">
    <cfRule type="cellIs" dxfId="3188" priority="3141" operator="equal">
      <formula>0</formula>
    </cfRule>
    <cfRule type="cellIs" dxfId="3187" priority="3142" operator="equal">
      <formula>1</formula>
    </cfRule>
  </conditionalFormatting>
  <conditionalFormatting sqref="IV164:JA169">
    <cfRule type="cellIs" dxfId="3186" priority="3139" operator="equal">
      <formula>0</formula>
    </cfRule>
    <cfRule type="cellIs" dxfId="3185" priority="3140" operator="equal">
      <formula>1</formula>
    </cfRule>
  </conditionalFormatting>
  <conditionalFormatting sqref="IV173:JA175 IV177:JA178">
    <cfRule type="cellIs" dxfId="3184" priority="3137" operator="equal">
      <formula>0</formula>
    </cfRule>
    <cfRule type="cellIs" dxfId="3183" priority="3138" operator="equal">
      <formula>1</formula>
    </cfRule>
  </conditionalFormatting>
  <conditionalFormatting sqref="IV181:JA185">
    <cfRule type="cellIs" dxfId="3182" priority="3135" operator="equal">
      <formula>0</formula>
    </cfRule>
    <cfRule type="cellIs" dxfId="3181" priority="3136" operator="equal">
      <formula>1</formula>
    </cfRule>
  </conditionalFormatting>
  <conditionalFormatting sqref="IV187:JA188">
    <cfRule type="cellIs" dxfId="3180" priority="3133" operator="equal">
      <formula>0</formula>
    </cfRule>
    <cfRule type="cellIs" dxfId="3179" priority="3134" operator="equal">
      <formula>1</formula>
    </cfRule>
  </conditionalFormatting>
  <conditionalFormatting sqref="IV190:JA193">
    <cfRule type="cellIs" dxfId="3178" priority="3131" operator="equal">
      <formula>0</formula>
    </cfRule>
    <cfRule type="cellIs" dxfId="3177" priority="3132" operator="equal">
      <formula>1</formula>
    </cfRule>
  </conditionalFormatting>
  <conditionalFormatting sqref="IV195:JA195">
    <cfRule type="cellIs" dxfId="3176" priority="3129" operator="equal">
      <formula>0</formula>
    </cfRule>
    <cfRule type="cellIs" dxfId="3175" priority="3130" operator="equal">
      <formula>1</formula>
    </cfRule>
  </conditionalFormatting>
  <conditionalFormatting sqref="IV197:JA197">
    <cfRule type="cellIs" dxfId="3174" priority="3127" operator="equal">
      <formula>0</formula>
    </cfRule>
    <cfRule type="cellIs" dxfId="3173" priority="3128" operator="equal">
      <formula>1</formula>
    </cfRule>
  </conditionalFormatting>
  <conditionalFormatting sqref="IV202:JA205">
    <cfRule type="cellIs" dxfId="3172" priority="3125" operator="equal">
      <formula>0</formula>
    </cfRule>
    <cfRule type="cellIs" dxfId="3171" priority="3126" operator="equal">
      <formula>1</formula>
    </cfRule>
  </conditionalFormatting>
  <conditionalFormatting sqref="IV207:JA212">
    <cfRule type="cellIs" dxfId="3170" priority="3123" operator="equal">
      <formula>0</formula>
    </cfRule>
    <cfRule type="cellIs" dxfId="3169" priority="3124" operator="equal">
      <formula>1</formula>
    </cfRule>
  </conditionalFormatting>
  <conditionalFormatting sqref="IV216:JA219 IV222:JA224 IV226:JA236">
    <cfRule type="cellIs" dxfId="3168" priority="3121" operator="equal">
      <formula>0</formula>
    </cfRule>
    <cfRule type="cellIs" dxfId="3167" priority="3122" operator="equal">
      <formula>1</formula>
    </cfRule>
  </conditionalFormatting>
  <conditionalFormatting sqref="IV238:JA238 IV240:JA252">
    <cfRule type="cellIs" dxfId="3166" priority="3119" operator="equal">
      <formula>0</formula>
    </cfRule>
    <cfRule type="cellIs" dxfId="3165" priority="3120" operator="equal">
      <formula>1</formula>
    </cfRule>
  </conditionalFormatting>
  <conditionalFormatting sqref="IV255:JA258">
    <cfRule type="cellIs" dxfId="3164" priority="3117" operator="equal">
      <formula>0</formula>
    </cfRule>
    <cfRule type="cellIs" dxfId="3163" priority="3118" operator="equal">
      <formula>1</formula>
    </cfRule>
  </conditionalFormatting>
  <conditionalFormatting sqref="IV272:JA280">
    <cfRule type="cellIs" dxfId="3162" priority="3115" operator="equal">
      <formula>0</formula>
    </cfRule>
    <cfRule type="cellIs" dxfId="3161" priority="3116" operator="equal">
      <formula>1</formula>
    </cfRule>
  </conditionalFormatting>
  <conditionalFormatting sqref="IV284:JA301 IV304:JA308 IV311:JA317">
    <cfRule type="cellIs" dxfId="3160" priority="3113" operator="equal">
      <formula>0</formula>
    </cfRule>
    <cfRule type="cellIs" dxfId="3159" priority="3114" operator="equal">
      <formula>1</formula>
    </cfRule>
  </conditionalFormatting>
  <conditionalFormatting sqref="IV320:JA330 IV333:JA336">
    <cfRule type="cellIs" dxfId="3158" priority="3111" operator="equal">
      <formula>0</formula>
    </cfRule>
    <cfRule type="cellIs" dxfId="3157" priority="3112" operator="equal">
      <formula>1</formula>
    </cfRule>
  </conditionalFormatting>
  <conditionalFormatting sqref="IV342:JA342">
    <cfRule type="cellIs" dxfId="3156" priority="3109" operator="equal">
      <formula>0</formula>
    </cfRule>
    <cfRule type="cellIs" dxfId="3155" priority="3110" operator="equal">
      <formula>1</formula>
    </cfRule>
  </conditionalFormatting>
  <conditionalFormatting sqref="IV354:JA354">
    <cfRule type="cellIs" dxfId="3154" priority="3107" operator="equal">
      <formula>0</formula>
    </cfRule>
    <cfRule type="cellIs" dxfId="3153" priority="3108" operator="equal">
      <formula>1</formula>
    </cfRule>
  </conditionalFormatting>
  <conditionalFormatting sqref="IV359:JA359">
    <cfRule type="cellIs" dxfId="3152" priority="3105" operator="equal">
      <formula>0</formula>
    </cfRule>
    <cfRule type="cellIs" dxfId="3151" priority="3106" operator="equal">
      <formula>1</formula>
    </cfRule>
  </conditionalFormatting>
  <conditionalFormatting sqref="IV364:JA365">
    <cfRule type="cellIs" dxfId="3150" priority="3103" operator="equal">
      <formula>0</formula>
    </cfRule>
    <cfRule type="cellIs" dxfId="3149" priority="3104" operator="equal">
      <formula>1</formula>
    </cfRule>
  </conditionalFormatting>
  <conditionalFormatting sqref="IV378:JA378">
    <cfRule type="cellIs" dxfId="3148" priority="3099" operator="equal">
      <formula>0</formula>
    </cfRule>
    <cfRule type="cellIs" dxfId="3147" priority="3100" operator="equal">
      <formula>1</formula>
    </cfRule>
  </conditionalFormatting>
  <conditionalFormatting sqref="IV408:JA408">
    <cfRule type="cellIs" dxfId="3146" priority="3101" operator="equal">
      <formula>0</formula>
    </cfRule>
    <cfRule type="cellIs" dxfId="3145" priority="3102" operator="equal">
      <formula>1</formula>
    </cfRule>
  </conditionalFormatting>
  <conditionalFormatting sqref="IV371:JA371">
    <cfRule type="cellIs" dxfId="3144" priority="3097" operator="equal">
      <formula>0</formula>
    </cfRule>
    <cfRule type="cellIs" dxfId="3143" priority="3098" operator="equal">
      <formula>1</formula>
    </cfRule>
  </conditionalFormatting>
  <conditionalFormatting sqref="IV14:JA15">
    <cfRule type="cellIs" dxfId="3142" priority="3095" operator="equal">
      <formula>0</formula>
    </cfRule>
    <cfRule type="cellIs" dxfId="3141" priority="3096" operator="equal">
      <formula>1</formula>
    </cfRule>
  </conditionalFormatting>
  <conditionalFormatting sqref="IV17:JA18">
    <cfRule type="cellIs" dxfId="3140" priority="3093" operator="equal">
      <formula>0</formula>
    </cfRule>
    <cfRule type="cellIs" dxfId="3139" priority="3094" operator="equal">
      <formula>1</formula>
    </cfRule>
  </conditionalFormatting>
  <conditionalFormatting sqref="IV32:JA32">
    <cfRule type="cellIs" dxfId="3138" priority="3091" operator="equal">
      <formula>0</formula>
    </cfRule>
    <cfRule type="cellIs" dxfId="3137" priority="3092" operator="equal">
      <formula>1</formula>
    </cfRule>
  </conditionalFormatting>
  <conditionalFormatting sqref="IV36:JA36">
    <cfRule type="cellIs" dxfId="3136" priority="3089" operator="equal">
      <formula>0</formula>
    </cfRule>
    <cfRule type="cellIs" dxfId="3135" priority="3090" operator="equal">
      <formula>1</formula>
    </cfRule>
  </conditionalFormatting>
  <conditionalFormatting sqref="IV41:JA42">
    <cfRule type="cellIs" dxfId="3134" priority="3087" operator="equal">
      <formula>0</formula>
    </cfRule>
    <cfRule type="cellIs" dxfId="3133" priority="3088" operator="equal">
      <formula>1</formula>
    </cfRule>
  </conditionalFormatting>
  <conditionalFormatting sqref="IV411:JA411">
    <cfRule type="cellIs" dxfId="3132" priority="2931" operator="equal">
      <formula>0</formula>
    </cfRule>
    <cfRule type="cellIs" dxfId="3131" priority="2932" operator="equal">
      <formula>1</formula>
    </cfRule>
  </conditionalFormatting>
  <conditionalFormatting sqref="IV43:JA43">
    <cfRule type="cellIs" dxfId="3130" priority="3085" operator="equal">
      <formula>0</formula>
    </cfRule>
    <cfRule type="cellIs" dxfId="3129" priority="3086" operator="equal">
      <formula>1</formula>
    </cfRule>
  </conditionalFormatting>
  <conditionalFormatting sqref="IV53:JA53">
    <cfRule type="cellIs" dxfId="3128" priority="3083" operator="equal">
      <formula>0</formula>
    </cfRule>
    <cfRule type="cellIs" dxfId="3127" priority="3084" operator="equal">
      <formula>1</formula>
    </cfRule>
  </conditionalFormatting>
  <conditionalFormatting sqref="IV60:JA61">
    <cfRule type="cellIs" dxfId="3126" priority="3081" operator="equal">
      <formula>0</formula>
    </cfRule>
    <cfRule type="cellIs" dxfId="3125" priority="3082" operator="equal">
      <formula>1</formula>
    </cfRule>
  </conditionalFormatting>
  <conditionalFormatting sqref="IV63:JA63">
    <cfRule type="cellIs" dxfId="3124" priority="3079" operator="equal">
      <formula>0</formula>
    </cfRule>
    <cfRule type="cellIs" dxfId="3123" priority="3080" operator="equal">
      <formula>1</formula>
    </cfRule>
  </conditionalFormatting>
  <conditionalFormatting sqref="IV67:JA68">
    <cfRule type="cellIs" dxfId="3122" priority="3077" operator="equal">
      <formula>0</formula>
    </cfRule>
    <cfRule type="cellIs" dxfId="3121" priority="3078" operator="equal">
      <formula>1</formula>
    </cfRule>
  </conditionalFormatting>
  <conditionalFormatting sqref="IV71:JA72">
    <cfRule type="cellIs" dxfId="3120" priority="3075" operator="equal">
      <formula>0</formula>
    </cfRule>
    <cfRule type="cellIs" dxfId="3119" priority="3076" operator="equal">
      <formula>1</formula>
    </cfRule>
  </conditionalFormatting>
  <conditionalFormatting sqref="IV74:JA74">
    <cfRule type="cellIs" dxfId="3118" priority="3073" operator="equal">
      <formula>0</formula>
    </cfRule>
    <cfRule type="cellIs" dxfId="3117" priority="3074" operator="equal">
      <formula>1</formula>
    </cfRule>
  </conditionalFormatting>
  <conditionalFormatting sqref="IV76:JA76">
    <cfRule type="cellIs" dxfId="3116" priority="3071" operator="equal">
      <formula>0</formula>
    </cfRule>
    <cfRule type="cellIs" dxfId="3115" priority="3072" operator="equal">
      <formula>1</formula>
    </cfRule>
  </conditionalFormatting>
  <conditionalFormatting sqref="IV77:JA77">
    <cfRule type="cellIs" dxfId="3114" priority="3069" operator="equal">
      <formula>0</formula>
    </cfRule>
    <cfRule type="cellIs" dxfId="3113" priority="3070" operator="equal">
      <formula>1</formula>
    </cfRule>
  </conditionalFormatting>
  <conditionalFormatting sqref="IV79:JA79">
    <cfRule type="cellIs" dxfId="3112" priority="3067" operator="equal">
      <formula>0</formula>
    </cfRule>
    <cfRule type="cellIs" dxfId="3111" priority="3068" operator="equal">
      <formula>1</formula>
    </cfRule>
  </conditionalFormatting>
  <conditionalFormatting sqref="IV81:JA86">
    <cfRule type="cellIs" dxfId="3110" priority="3065" operator="equal">
      <formula>0</formula>
    </cfRule>
    <cfRule type="cellIs" dxfId="3109" priority="3066" operator="equal">
      <formula>1</formula>
    </cfRule>
  </conditionalFormatting>
  <conditionalFormatting sqref="IV88:JA92">
    <cfRule type="cellIs" dxfId="3108" priority="3063" operator="equal">
      <formula>0</formula>
    </cfRule>
    <cfRule type="cellIs" dxfId="3107" priority="3064" operator="equal">
      <formula>1</formula>
    </cfRule>
  </conditionalFormatting>
  <conditionalFormatting sqref="IV94:JA95">
    <cfRule type="cellIs" dxfId="3106" priority="3061" operator="equal">
      <formula>0</formula>
    </cfRule>
    <cfRule type="cellIs" dxfId="3105" priority="3062" operator="equal">
      <formula>1</formula>
    </cfRule>
  </conditionalFormatting>
  <conditionalFormatting sqref="IV98:JA98">
    <cfRule type="cellIs" dxfId="3104" priority="3059" operator="equal">
      <formula>0</formula>
    </cfRule>
    <cfRule type="cellIs" dxfId="3103" priority="3060" operator="equal">
      <formula>1</formula>
    </cfRule>
  </conditionalFormatting>
  <conditionalFormatting sqref="IV101:JA105">
    <cfRule type="cellIs" dxfId="3102" priority="3057" operator="equal">
      <formula>0</formula>
    </cfRule>
    <cfRule type="cellIs" dxfId="3101" priority="3058" operator="equal">
      <formula>1</formula>
    </cfRule>
  </conditionalFormatting>
  <conditionalFormatting sqref="IV107:JA107">
    <cfRule type="cellIs" dxfId="3100" priority="3055" operator="equal">
      <formula>0</formula>
    </cfRule>
    <cfRule type="cellIs" dxfId="3099" priority="3056" operator="equal">
      <formula>1</formula>
    </cfRule>
  </conditionalFormatting>
  <conditionalFormatting sqref="IV110:JA112">
    <cfRule type="cellIs" dxfId="3098" priority="3053" operator="equal">
      <formula>0</formula>
    </cfRule>
    <cfRule type="cellIs" dxfId="3097" priority="3054" operator="equal">
      <formula>1</formula>
    </cfRule>
  </conditionalFormatting>
  <conditionalFormatting sqref="IV114:JA114">
    <cfRule type="cellIs" dxfId="3096" priority="3051" operator="equal">
      <formula>0</formula>
    </cfRule>
    <cfRule type="cellIs" dxfId="3095" priority="3052" operator="equal">
      <formula>1</formula>
    </cfRule>
  </conditionalFormatting>
  <conditionalFormatting sqref="IV116:JA121">
    <cfRule type="cellIs" dxfId="3094" priority="3049" operator="equal">
      <formula>0</formula>
    </cfRule>
    <cfRule type="cellIs" dxfId="3093" priority="3050" operator="equal">
      <formula>1</formula>
    </cfRule>
  </conditionalFormatting>
  <conditionalFormatting sqref="IV125:JA126">
    <cfRule type="cellIs" dxfId="3092" priority="3047" operator="equal">
      <formula>0</formula>
    </cfRule>
    <cfRule type="cellIs" dxfId="3091" priority="3048" operator="equal">
      <formula>1</formula>
    </cfRule>
  </conditionalFormatting>
  <conditionalFormatting sqref="IV128:JA131">
    <cfRule type="cellIs" dxfId="3090" priority="3045" operator="equal">
      <formula>0</formula>
    </cfRule>
    <cfRule type="cellIs" dxfId="3089" priority="3046" operator="equal">
      <formula>1</formula>
    </cfRule>
  </conditionalFormatting>
  <conditionalFormatting sqref="IV133:JA134">
    <cfRule type="cellIs" dxfId="3088" priority="3043" operator="equal">
      <formula>0</formula>
    </cfRule>
    <cfRule type="cellIs" dxfId="3087" priority="3044" operator="equal">
      <formula>1</formula>
    </cfRule>
  </conditionalFormatting>
  <conditionalFormatting sqref="IV137:JA137">
    <cfRule type="cellIs" dxfId="3086" priority="3041" operator="equal">
      <formula>0</formula>
    </cfRule>
    <cfRule type="cellIs" dxfId="3085" priority="3042" operator="equal">
      <formula>1</formula>
    </cfRule>
  </conditionalFormatting>
  <conditionalFormatting sqref="IV139:JA142">
    <cfRule type="cellIs" dxfId="3084" priority="3039" operator="equal">
      <formula>0</formula>
    </cfRule>
    <cfRule type="cellIs" dxfId="3083" priority="3040" operator="equal">
      <formula>1</formula>
    </cfRule>
  </conditionalFormatting>
  <conditionalFormatting sqref="IV144:JA145">
    <cfRule type="cellIs" dxfId="3082" priority="3037" operator="equal">
      <formula>0</formula>
    </cfRule>
    <cfRule type="cellIs" dxfId="3081" priority="3038" operator="equal">
      <formula>1</formula>
    </cfRule>
  </conditionalFormatting>
  <conditionalFormatting sqref="IV148:JA152">
    <cfRule type="cellIs" dxfId="3080" priority="3035" operator="equal">
      <formula>0</formula>
    </cfRule>
    <cfRule type="cellIs" dxfId="3079" priority="3036" operator="equal">
      <formula>1</formula>
    </cfRule>
  </conditionalFormatting>
  <conditionalFormatting sqref="IV158:JA158">
    <cfRule type="cellIs" dxfId="3078" priority="3033" operator="equal">
      <formula>0</formula>
    </cfRule>
    <cfRule type="cellIs" dxfId="3077" priority="3034" operator="equal">
      <formula>1</formula>
    </cfRule>
  </conditionalFormatting>
  <conditionalFormatting sqref="IV162:JA162">
    <cfRule type="cellIs" dxfId="3076" priority="3031" operator="equal">
      <formula>0</formula>
    </cfRule>
    <cfRule type="cellIs" dxfId="3075" priority="3032" operator="equal">
      <formula>1</formula>
    </cfRule>
  </conditionalFormatting>
  <conditionalFormatting sqref="IV170:JA171">
    <cfRule type="cellIs" dxfId="3074" priority="3029" operator="equal">
      <formula>0</formula>
    </cfRule>
    <cfRule type="cellIs" dxfId="3073" priority="3030" operator="equal">
      <formula>1</formula>
    </cfRule>
  </conditionalFormatting>
  <conditionalFormatting sqref="IV172:JA172">
    <cfRule type="cellIs" dxfId="3072" priority="3027" operator="equal">
      <formula>0</formula>
    </cfRule>
    <cfRule type="cellIs" dxfId="3071" priority="3028" operator="equal">
      <formula>1</formula>
    </cfRule>
  </conditionalFormatting>
  <conditionalFormatting sqref="IV176:JA176">
    <cfRule type="cellIs" dxfId="3070" priority="3025" operator="equal">
      <formula>0</formula>
    </cfRule>
    <cfRule type="cellIs" dxfId="3069" priority="3026" operator="equal">
      <formula>1</formula>
    </cfRule>
  </conditionalFormatting>
  <conditionalFormatting sqref="IV179:JA179">
    <cfRule type="cellIs" dxfId="3068" priority="3023" operator="equal">
      <formula>0</formula>
    </cfRule>
    <cfRule type="cellIs" dxfId="3067" priority="3024" operator="equal">
      <formula>1</formula>
    </cfRule>
  </conditionalFormatting>
  <conditionalFormatting sqref="IV194:JA194">
    <cfRule type="cellIs" dxfId="3066" priority="3021" operator="equal">
      <formula>0</formula>
    </cfRule>
    <cfRule type="cellIs" dxfId="3065" priority="3022" operator="equal">
      <formula>1</formula>
    </cfRule>
  </conditionalFormatting>
  <conditionalFormatting sqref="IV196:JA196">
    <cfRule type="cellIs" dxfId="3064" priority="3019" operator="equal">
      <formula>0</formula>
    </cfRule>
    <cfRule type="cellIs" dxfId="3063" priority="3020" operator="equal">
      <formula>1</formula>
    </cfRule>
  </conditionalFormatting>
  <conditionalFormatting sqref="IV198:JA198">
    <cfRule type="cellIs" dxfId="3062" priority="3017" operator="equal">
      <formula>0</formula>
    </cfRule>
    <cfRule type="cellIs" dxfId="3061" priority="3018" operator="equal">
      <formula>1</formula>
    </cfRule>
  </conditionalFormatting>
  <conditionalFormatting sqref="IV199:JA199">
    <cfRule type="cellIs" dxfId="3060" priority="3015" operator="equal">
      <formula>0</formula>
    </cfRule>
    <cfRule type="cellIs" dxfId="3059" priority="3016" operator="equal">
      <formula>1</formula>
    </cfRule>
  </conditionalFormatting>
  <conditionalFormatting sqref="IV201:JA201">
    <cfRule type="cellIs" dxfId="3058" priority="3013" operator="equal">
      <formula>0</formula>
    </cfRule>
    <cfRule type="cellIs" dxfId="3057" priority="3014" operator="equal">
      <formula>1</formula>
    </cfRule>
  </conditionalFormatting>
  <conditionalFormatting sqref="IV206:JA206">
    <cfRule type="cellIs" dxfId="3056" priority="3011" operator="equal">
      <formula>0</formula>
    </cfRule>
    <cfRule type="cellIs" dxfId="3055" priority="3012" operator="equal">
      <formula>1</formula>
    </cfRule>
  </conditionalFormatting>
  <conditionalFormatting sqref="IV213:JA215">
    <cfRule type="cellIs" dxfId="3054" priority="3009" operator="equal">
      <formula>0</formula>
    </cfRule>
    <cfRule type="cellIs" dxfId="3053" priority="3010" operator="equal">
      <formula>1</formula>
    </cfRule>
  </conditionalFormatting>
  <conditionalFormatting sqref="IV220:JA220">
    <cfRule type="cellIs" dxfId="3052" priority="3007" operator="equal">
      <formula>0</formula>
    </cfRule>
    <cfRule type="cellIs" dxfId="3051" priority="3008" operator="equal">
      <formula>1</formula>
    </cfRule>
  </conditionalFormatting>
  <conditionalFormatting sqref="IV221:JA221">
    <cfRule type="cellIs" dxfId="3050" priority="3005" operator="equal">
      <formula>0</formula>
    </cfRule>
    <cfRule type="cellIs" dxfId="3049" priority="3006" operator="equal">
      <formula>1</formula>
    </cfRule>
  </conditionalFormatting>
  <conditionalFormatting sqref="IV225:JA225">
    <cfRule type="cellIs" dxfId="3048" priority="3003" operator="equal">
      <formula>0</formula>
    </cfRule>
    <cfRule type="cellIs" dxfId="3047" priority="3004" operator="equal">
      <formula>1</formula>
    </cfRule>
  </conditionalFormatting>
  <conditionalFormatting sqref="IV237:JA237">
    <cfRule type="cellIs" dxfId="3046" priority="3001" operator="equal">
      <formula>0</formula>
    </cfRule>
    <cfRule type="cellIs" dxfId="3045" priority="3002" operator="equal">
      <formula>1</formula>
    </cfRule>
  </conditionalFormatting>
  <conditionalFormatting sqref="IV239:JA239">
    <cfRule type="cellIs" dxfId="3044" priority="2999" operator="equal">
      <formula>0</formula>
    </cfRule>
    <cfRule type="cellIs" dxfId="3043" priority="3000" operator="equal">
      <formula>1</formula>
    </cfRule>
  </conditionalFormatting>
  <conditionalFormatting sqref="IV253:JA254">
    <cfRule type="cellIs" dxfId="3042" priority="2997" operator="equal">
      <formula>0</formula>
    </cfRule>
    <cfRule type="cellIs" dxfId="3041" priority="2998" operator="equal">
      <formula>1</formula>
    </cfRule>
  </conditionalFormatting>
  <conditionalFormatting sqref="IV260:JA262">
    <cfRule type="cellIs" dxfId="3040" priority="2995" operator="equal">
      <formula>0</formula>
    </cfRule>
    <cfRule type="cellIs" dxfId="3039" priority="2996" operator="equal">
      <formula>1</formula>
    </cfRule>
  </conditionalFormatting>
  <conditionalFormatting sqref="IV264:JA271">
    <cfRule type="cellIs" dxfId="3038" priority="2993" operator="equal">
      <formula>0</formula>
    </cfRule>
    <cfRule type="cellIs" dxfId="3037" priority="2994" operator="equal">
      <formula>1</formula>
    </cfRule>
  </conditionalFormatting>
  <conditionalFormatting sqref="IV263:JA263">
    <cfRule type="cellIs" dxfId="3036" priority="2991" operator="equal">
      <formula>0</formula>
    </cfRule>
    <cfRule type="cellIs" dxfId="3035" priority="2992" operator="equal">
      <formula>1</formula>
    </cfRule>
  </conditionalFormatting>
  <conditionalFormatting sqref="IV281:JA281">
    <cfRule type="cellIs" dxfId="3034" priority="2989" operator="equal">
      <formula>0</formula>
    </cfRule>
    <cfRule type="cellIs" dxfId="3033" priority="2990" operator="equal">
      <formula>1</formula>
    </cfRule>
  </conditionalFormatting>
  <conditionalFormatting sqref="IV283:JA283">
    <cfRule type="cellIs" dxfId="3032" priority="2987" operator="equal">
      <formula>0</formula>
    </cfRule>
    <cfRule type="cellIs" dxfId="3031" priority="2988" operator="equal">
      <formula>1</formula>
    </cfRule>
  </conditionalFormatting>
  <conditionalFormatting sqref="IV302:JA302">
    <cfRule type="cellIs" dxfId="3030" priority="2985" operator="equal">
      <formula>0</formula>
    </cfRule>
    <cfRule type="cellIs" dxfId="3029" priority="2986" operator="equal">
      <formula>1</formula>
    </cfRule>
  </conditionalFormatting>
  <conditionalFormatting sqref="IV303:JA303">
    <cfRule type="cellIs" dxfId="3028" priority="2983" operator="equal">
      <formula>0</formula>
    </cfRule>
    <cfRule type="cellIs" dxfId="3027" priority="2984" operator="equal">
      <formula>1</formula>
    </cfRule>
  </conditionalFormatting>
  <conditionalFormatting sqref="IV309:JA310">
    <cfRule type="cellIs" dxfId="3026" priority="2981" operator="equal">
      <formula>0</formula>
    </cfRule>
    <cfRule type="cellIs" dxfId="3025" priority="2982" operator="equal">
      <formula>1</formula>
    </cfRule>
  </conditionalFormatting>
  <conditionalFormatting sqref="IV318:JA319">
    <cfRule type="cellIs" dxfId="3024" priority="2979" operator="equal">
      <formula>0</formula>
    </cfRule>
    <cfRule type="cellIs" dxfId="3023" priority="2980" operator="equal">
      <formula>1</formula>
    </cfRule>
  </conditionalFormatting>
  <conditionalFormatting sqref="IV331:JA331">
    <cfRule type="cellIs" dxfId="3022" priority="2977" operator="equal">
      <formula>0</formula>
    </cfRule>
    <cfRule type="cellIs" dxfId="3021" priority="2978" operator="equal">
      <formula>1</formula>
    </cfRule>
  </conditionalFormatting>
  <conditionalFormatting sqref="IV332:JA332">
    <cfRule type="cellIs" dxfId="3020" priority="2975" operator="equal">
      <formula>0</formula>
    </cfRule>
    <cfRule type="cellIs" dxfId="3019" priority="2976" operator="equal">
      <formula>1</formula>
    </cfRule>
  </conditionalFormatting>
  <conditionalFormatting sqref="IV337:JA338">
    <cfRule type="cellIs" dxfId="3018" priority="2973" operator="equal">
      <formula>0</formula>
    </cfRule>
    <cfRule type="cellIs" dxfId="3017" priority="2974" operator="equal">
      <formula>1</formula>
    </cfRule>
  </conditionalFormatting>
  <conditionalFormatting sqref="IV339:JA339">
    <cfRule type="cellIs" dxfId="3016" priority="2971" operator="equal">
      <formula>0</formula>
    </cfRule>
    <cfRule type="cellIs" dxfId="3015" priority="2972" operator="equal">
      <formula>1</formula>
    </cfRule>
  </conditionalFormatting>
  <conditionalFormatting sqref="IV340:JA341">
    <cfRule type="cellIs" dxfId="3014" priority="2969" operator="equal">
      <formula>0</formula>
    </cfRule>
    <cfRule type="cellIs" dxfId="3013" priority="2970" operator="equal">
      <formula>1</formula>
    </cfRule>
  </conditionalFormatting>
  <conditionalFormatting sqref="IV343:JA345">
    <cfRule type="cellIs" dxfId="3012" priority="2967" operator="equal">
      <formula>0</formula>
    </cfRule>
    <cfRule type="cellIs" dxfId="3011" priority="2968" operator="equal">
      <formula>1</formula>
    </cfRule>
  </conditionalFormatting>
  <conditionalFormatting sqref="IV346:JA347">
    <cfRule type="cellIs" dxfId="3010" priority="2965" operator="equal">
      <formula>0</formula>
    </cfRule>
    <cfRule type="cellIs" dxfId="3009" priority="2966" operator="equal">
      <formula>1</formula>
    </cfRule>
  </conditionalFormatting>
  <conditionalFormatting sqref="IV351:JA351">
    <cfRule type="cellIs" dxfId="3008" priority="2963" operator="equal">
      <formula>0</formula>
    </cfRule>
    <cfRule type="cellIs" dxfId="3007" priority="2964" operator="equal">
      <formula>1</formula>
    </cfRule>
  </conditionalFormatting>
  <conditionalFormatting sqref="IV355:JA355">
    <cfRule type="cellIs" dxfId="3006" priority="2961" operator="equal">
      <formula>0</formula>
    </cfRule>
    <cfRule type="cellIs" dxfId="3005" priority="2962" operator="equal">
      <formula>1</formula>
    </cfRule>
  </conditionalFormatting>
  <conditionalFormatting sqref="IV357:JA357">
    <cfRule type="cellIs" dxfId="3004" priority="2959" operator="equal">
      <formula>0</formula>
    </cfRule>
    <cfRule type="cellIs" dxfId="3003" priority="2960" operator="equal">
      <formula>1</formula>
    </cfRule>
  </conditionalFormatting>
  <conditionalFormatting sqref="IV360:JA360">
    <cfRule type="cellIs" dxfId="3002" priority="2957" operator="equal">
      <formula>0</formula>
    </cfRule>
    <cfRule type="cellIs" dxfId="3001" priority="2958" operator="equal">
      <formula>1</formula>
    </cfRule>
  </conditionalFormatting>
  <conditionalFormatting sqref="IV362:JA363">
    <cfRule type="cellIs" dxfId="3000" priority="2955" operator="equal">
      <formula>0</formula>
    </cfRule>
    <cfRule type="cellIs" dxfId="2999" priority="2956" operator="equal">
      <formula>1</formula>
    </cfRule>
  </conditionalFormatting>
  <conditionalFormatting sqref="IV368:JA368">
    <cfRule type="cellIs" dxfId="2998" priority="2953" operator="equal">
      <formula>0</formula>
    </cfRule>
    <cfRule type="cellIs" dxfId="2997" priority="2954" operator="equal">
      <formula>1</formula>
    </cfRule>
  </conditionalFormatting>
  <conditionalFormatting sqref="IV369:JA369">
    <cfRule type="cellIs" dxfId="2996" priority="2951" operator="equal">
      <formula>0</formula>
    </cfRule>
    <cfRule type="cellIs" dxfId="2995" priority="2952" operator="equal">
      <formula>1</formula>
    </cfRule>
  </conditionalFormatting>
  <conditionalFormatting sqref="IV374:JA376">
    <cfRule type="cellIs" dxfId="2994" priority="2949" operator="equal">
      <formula>0</formula>
    </cfRule>
    <cfRule type="cellIs" dxfId="2993" priority="2950" operator="equal">
      <formula>1</formula>
    </cfRule>
  </conditionalFormatting>
  <conditionalFormatting sqref="IV377:JA377">
    <cfRule type="cellIs" dxfId="2992" priority="2947" operator="equal">
      <formula>0</formula>
    </cfRule>
    <cfRule type="cellIs" dxfId="2991" priority="2948" operator="equal">
      <formula>1</formula>
    </cfRule>
  </conditionalFormatting>
  <conditionalFormatting sqref="IV379:JA379">
    <cfRule type="cellIs" dxfId="2990" priority="2945" operator="equal">
      <formula>0</formula>
    </cfRule>
    <cfRule type="cellIs" dxfId="2989" priority="2946" operator="equal">
      <formula>1</formula>
    </cfRule>
  </conditionalFormatting>
  <conditionalFormatting sqref="IV382:JA384">
    <cfRule type="cellIs" dxfId="2988" priority="2943" operator="equal">
      <formula>0</formula>
    </cfRule>
    <cfRule type="cellIs" dxfId="2987" priority="2944" operator="equal">
      <formula>1</formula>
    </cfRule>
  </conditionalFormatting>
  <conditionalFormatting sqref="IV386:JA391">
    <cfRule type="cellIs" dxfId="2986" priority="2941" operator="equal">
      <formula>0</formula>
    </cfRule>
    <cfRule type="cellIs" dxfId="2985" priority="2942" operator="equal">
      <formula>1</formula>
    </cfRule>
  </conditionalFormatting>
  <conditionalFormatting sqref="IV399:JA399">
    <cfRule type="cellIs" dxfId="2984" priority="2939" operator="equal">
      <formula>0</formula>
    </cfRule>
    <cfRule type="cellIs" dxfId="2983" priority="2940" operator="equal">
      <formula>1</formula>
    </cfRule>
  </conditionalFormatting>
  <conditionalFormatting sqref="IV401:JA401">
    <cfRule type="cellIs" dxfId="2982" priority="2937" operator="equal">
      <formula>0</formula>
    </cfRule>
    <cfRule type="cellIs" dxfId="2981" priority="2938" operator="equal">
      <formula>1</formula>
    </cfRule>
  </conditionalFormatting>
  <conditionalFormatting sqref="IV403:JA403">
    <cfRule type="cellIs" dxfId="2980" priority="2935" operator="equal">
      <formula>0</formula>
    </cfRule>
    <cfRule type="cellIs" dxfId="2979" priority="2936" operator="equal">
      <formula>1</formula>
    </cfRule>
  </conditionalFormatting>
  <conditionalFormatting sqref="IV409:JA409">
    <cfRule type="cellIs" dxfId="2978" priority="2933" operator="equal">
      <formula>0</formula>
    </cfRule>
    <cfRule type="cellIs" dxfId="2977" priority="2934" operator="equal">
      <formula>1</formula>
    </cfRule>
  </conditionalFormatting>
  <conditionalFormatting sqref="IV410:JA410">
    <cfRule type="cellIs" dxfId="2976" priority="2929" operator="equal">
      <formula>0</formula>
    </cfRule>
    <cfRule type="cellIs" dxfId="2975" priority="2930" operator="equal">
      <formula>1</formula>
    </cfRule>
  </conditionalFormatting>
  <conditionalFormatting sqref="JM54:JR54 JM57:JR57 JM62:JR62 JM180:JR180 JM186:JR186 JM189:JR189 JM200:JR200 JM259:JR259 JM282:JR282 JM348:JR350 JM356:JR356 JM361:JR361 JM366:JR367 JM380:JR381 JM372:JR373 JM370:JR370 JM64:JR66 JM69:JR70 JM73:JR73 JM75:JR75 JM78:JR78 JM80:JR80 JM87:JR87 JM93:JR93 JM96:JR97 JM99:JR100 JM106:JR106 JM108:JR109 JM113:JR113 JM115:JR115 JM122:JR124 JM127:JR127 JM132:JR132 JM135:JR136 JM138:JR138 JM143:JR143 JM146:JR147 JM352:JR353 JM358:JR358 JM385:JR385 JM392:JR398 JM400:JR400 JM402:JR402 JM404:JR407 JM12:JR13">
    <cfRule type="cellIs" dxfId="2974" priority="2927" operator="equal">
      <formula>0</formula>
    </cfRule>
    <cfRule type="cellIs" dxfId="2973" priority="2928" operator="equal">
      <formula>1</formula>
    </cfRule>
  </conditionalFormatting>
  <conditionalFormatting sqref="JF421">
    <cfRule type="cellIs" dxfId="2972" priority="2925" operator="equal">
      <formula>"OK"</formula>
    </cfRule>
    <cfRule type="cellIs" dxfId="2971" priority="2926" operator="equal">
      <formula>"NO HABILITADO"</formula>
    </cfRule>
  </conditionalFormatting>
  <conditionalFormatting sqref="JT421">
    <cfRule type="cellIs" dxfId="2970" priority="2923" operator="equal">
      <formula>0</formula>
    </cfRule>
    <cfRule type="cellIs" dxfId="2969" priority="2924" operator="equal">
      <formula>1</formula>
    </cfRule>
  </conditionalFormatting>
  <conditionalFormatting sqref="JR421">
    <cfRule type="cellIs" dxfId="2968" priority="2921" operator="equal">
      <formula>0</formula>
    </cfRule>
    <cfRule type="cellIs" dxfId="2967" priority="2922" operator="equal">
      <formula>1</formula>
    </cfRule>
  </conditionalFormatting>
  <conditionalFormatting sqref="JP421">
    <cfRule type="cellIs" dxfId="2966" priority="2919" operator="equal">
      <formula>0</formula>
    </cfRule>
    <cfRule type="cellIs" dxfId="2965" priority="2920" operator="equal">
      <formula>1</formula>
    </cfRule>
  </conditionalFormatting>
  <conditionalFormatting sqref="JN421">
    <cfRule type="cellIs" dxfId="2964" priority="2917" operator="equal">
      <formula>0</formula>
    </cfRule>
    <cfRule type="cellIs" dxfId="2963" priority="2918" operator="equal">
      <formula>1</formula>
    </cfRule>
  </conditionalFormatting>
  <conditionalFormatting sqref="JM16:JR16">
    <cfRule type="cellIs" dxfId="2962" priority="2915" operator="equal">
      <formula>0</formula>
    </cfRule>
    <cfRule type="cellIs" dxfId="2961" priority="2916" operator="equal">
      <formula>1</formula>
    </cfRule>
  </conditionalFormatting>
  <conditionalFormatting sqref="JM19:JR31">
    <cfRule type="cellIs" dxfId="2960" priority="2913" operator="equal">
      <formula>0</formula>
    </cfRule>
    <cfRule type="cellIs" dxfId="2959" priority="2914" operator="equal">
      <formula>1</formula>
    </cfRule>
  </conditionalFormatting>
  <conditionalFormatting sqref="JM33:JR35 JM37:JR40">
    <cfRule type="cellIs" dxfId="2958" priority="2911" operator="equal">
      <formula>0</formula>
    </cfRule>
    <cfRule type="cellIs" dxfId="2957" priority="2912" operator="equal">
      <formula>1</formula>
    </cfRule>
  </conditionalFormatting>
  <conditionalFormatting sqref="JM44:JR52">
    <cfRule type="cellIs" dxfId="2956" priority="2909" operator="equal">
      <formula>0</formula>
    </cfRule>
    <cfRule type="cellIs" dxfId="2955" priority="2910" operator="equal">
      <formula>1</formula>
    </cfRule>
  </conditionalFormatting>
  <conditionalFormatting sqref="JM55:JR55">
    <cfRule type="cellIs" dxfId="2954" priority="2907" operator="equal">
      <formula>0</formula>
    </cfRule>
    <cfRule type="cellIs" dxfId="2953" priority="2908" operator="equal">
      <formula>1</formula>
    </cfRule>
  </conditionalFormatting>
  <conditionalFormatting sqref="JM56:JR56">
    <cfRule type="cellIs" dxfId="2952" priority="2905" operator="equal">
      <formula>0</formula>
    </cfRule>
    <cfRule type="cellIs" dxfId="2951" priority="2906" operator="equal">
      <formula>1</formula>
    </cfRule>
  </conditionalFormatting>
  <conditionalFormatting sqref="JM58:JR58">
    <cfRule type="cellIs" dxfId="2950" priority="2903" operator="equal">
      <formula>0</formula>
    </cfRule>
    <cfRule type="cellIs" dxfId="2949" priority="2904" operator="equal">
      <formula>1</formula>
    </cfRule>
  </conditionalFormatting>
  <conditionalFormatting sqref="JM59:JR59">
    <cfRule type="cellIs" dxfId="2948" priority="2901" operator="equal">
      <formula>0</formula>
    </cfRule>
    <cfRule type="cellIs" dxfId="2947" priority="2902" operator="equal">
      <formula>1</formula>
    </cfRule>
  </conditionalFormatting>
  <conditionalFormatting sqref="JM153:JR157 JM159:JR161">
    <cfRule type="cellIs" dxfId="2946" priority="2899" operator="equal">
      <formula>0</formula>
    </cfRule>
    <cfRule type="cellIs" dxfId="2945" priority="2900" operator="equal">
      <formula>1</formula>
    </cfRule>
  </conditionalFormatting>
  <conditionalFormatting sqref="JM163:JR163">
    <cfRule type="cellIs" dxfId="2944" priority="2897" operator="equal">
      <formula>0</formula>
    </cfRule>
    <cfRule type="cellIs" dxfId="2943" priority="2898" operator="equal">
      <formula>1</formula>
    </cfRule>
  </conditionalFormatting>
  <conditionalFormatting sqref="JM164:JR169">
    <cfRule type="cellIs" dxfId="2942" priority="2895" operator="equal">
      <formula>0</formula>
    </cfRule>
    <cfRule type="cellIs" dxfId="2941" priority="2896" operator="equal">
      <formula>1</formula>
    </cfRule>
  </conditionalFormatting>
  <conditionalFormatting sqref="JM173:JR175 JM177:JR178">
    <cfRule type="cellIs" dxfId="2940" priority="2893" operator="equal">
      <formula>0</formula>
    </cfRule>
    <cfRule type="cellIs" dxfId="2939" priority="2894" operator="equal">
      <formula>1</formula>
    </cfRule>
  </conditionalFormatting>
  <conditionalFormatting sqref="JM181:JR185">
    <cfRule type="cellIs" dxfId="2938" priority="2891" operator="equal">
      <formula>0</formula>
    </cfRule>
    <cfRule type="cellIs" dxfId="2937" priority="2892" operator="equal">
      <formula>1</formula>
    </cfRule>
  </conditionalFormatting>
  <conditionalFormatting sqref="JM187:JR188">
    <cfRule type="cellIs" dxfId="2936" priority="2889" operator="equal">
      <formula>0</formula>
    </cfRule>
    <cfRule type="cellIs" dxfId="2935" priority="2890" operator="equal">
      <formula>1</formula>
    </cfRule>
  </conditionalFormatting>
  <conditionalFormatting sqref="JM190:JR193">
    <cfRule type="cellIs" dxfId="2934" priority="2887" operator="equal">
      <formula>0</formula>
    </cfRule>
    <cfRule type="cellIs" dxfId="2933" priority="2888" operator="equal">
      <formula>1</formula>
    </cfRule>
  </conditionalFormatting>
  <conditionalFormatting sqref="JM195:JR195">
    <cfRule type="cellIs" dxfId="2932" priority="2885" operator="equal">
      <formula>0</formula>
    </cfRule>
    <cfRule type="cellIs" dxfId="2931" priority="2886" operator="equal">
      <formula>1</formula>
    </cfRule>
  </conditionalFormatting>
  <conditionalFormatting sqref="JM197:JR197">
    <cfRule type="cellIs" dxfId="2930" priority="2883" operator="equal">
      <formula>0</formula>
    </cfRule>
    <cfRule type="cellIs" dxfId="2929" priority="2884" operator="equal">
      <formula>1</formula>
    </cfRule>
  </conditionalFormatting>
  <conditionalFormatting sqref="JM202:JR205">
    <cfRule type="cellIs" dxfId="2928" priority="2881" operator="equal">
      <formula>0</formula>
    </cfRule>
    <cfRule type="cellIs" dxfId="2927" priority="2882" operator="equal">
      <formula>1</formula>
    </cfRule>
  </conditionalFormatting>
  <conditionalFormatting sqref="JM207:JR212">
    <cfRule type="cellIs" dxfId="2926" priority="2879" operator="equal">
      <formula>0</formula>
    </cfRule>
    <cfRule type="cellIs" dxfId="2925" priority="2880" operator="equal">
      <formula>1</formula>
    </cfRule>
  </conditionalFormatting>
  <conditionalFormatting sqref="JM216:JR219 JM222:JR224 JM226:JR236">
    <cfRule type="cellIs" dxfId="2924" priority="2877" operator="equal">
      <formula>0</formula>
    </cfRule>
    <cfRule type="cellIs" dxfId="2923" priority="2878" operator="equal">
      <formula>1</formula>
    </cfRule>
  </conditionalFormatting>
  <conditionalFormatting sqref="JM238:JR238 JM240:JR252">
    <cfRule type="cellIs" dxfId="2922" priority="2875" operator="equal">
      <formula>0</formula>
    </cfRule>
    <cfRule type="cellIs" dxfId="2921" priority="2876" operator="equal">
      <formula>1</formula>
    </cfRule>
  </conditionalFormatting>
  <conditionalFormatting sqref="JM255:JR258">
    <cfRule type="cellIs" dxfId="2920" priority="2873" operator="equal">
      <formula>0</formula>
    </cfRule>
    <cfRule type="cellIs" dxfId="2919" priority="2874" operator="equal">
      <formula>1</formula>
    </cfRule>
  </conditionalFormatting>
  <conditionalFormatting sqref="JM272:JR280">
    <cfRule type="cellIs" dxfId="2918" priority="2871" operator="equal">
      <formula>0</formula>
    </cfRule>
    <cfRule type="cellIs" dxfId="2917" priority="2872" operator="equal">
      <formula>1</formula>
    </cfRule>
  </conditionalFormatting>
  <conditionalFormatting sqref="JM284:JR301 JM304:JR308 JM311:JR317">
    <cfRule type="cellIs" dxfId="2916" priority="2869" operator="equal">
      <formula>0</formula>
    </cfRule>
    <cfRule type="cellIs" dxfId="2915" priority="2870" operator="equal">
      <formula>1</formula>
    </cfRule>
  </conditionalFormatting>
  <conditionalFormatting sqref="JM320:JR330 JM333:JR336">
    <cfRule type="cellIs" dxfId="2914" priority="2867" operator="equal">
      <formula>0</formula>
    </cfRule>
    <cfRule type="cellIs" dxfId="2913" priority="2868" operator="equal">
      <formula>1</formula>
    </cfRule>
  </conditionalFormatting>
  <conditionalFormatting sqref="JM342:JR342">
    <cfRule type="cellIs" dxfId="2912" priority="2865" operator="equal">
      <formula>0</formula>
    </cfRule>
    <cfRule type="cellIs" dxfId="2911" priority="2866" operator="equal">
      <formula>1</formula>
    </cfRule>
  </conditionalFormatting>
  <conditionalFormatting sqref="JM354:JR354">
    <cfRule type="cellIs" dxfId="2910" priority="2863" operator="equal">
      <formula>0</formula>
    </cfRule>
    <cfRule type="cellIs" dxfId="2909" priority="2864" operator="equal">
      <formula>1</formula>
    </cfRule>
  </conditionalFormatting>
  <conditionalFormatting sqref="JM359:JR359">
    <cfRule type="cellIs" dxfId="2908" priority="2861" operator="equal">
      <formula>0</formula>
    </cfRule>
    <cfRule type="cellIs" dxfId="2907" priority="2862" operator="equal">
      <formula>1</formula>
    </cfRule>
  </conditionalFormatting>
  <conditionalFormatting sqref="JM364:JR365">
    <cfRule type="cellIs" dxfId="2906" priority="2859" operator="equal">
      <formula>0</formula>
    </cfRule>
    <cfRule type="cellIs" dxfId="2905" priority="2860" operator="equal">
      <formula>1</formula>
    </cfRule>
  </conditionalFormatting>
  <conditionalFormatting sqref="JM378:JR378">
    <cfRule type="cellIs" dxfId="2904" priority="2855" operator="equal">
      <formula>0</formula>
    </cfRule>
    <cfRule type="cellIs" dxfId="2903" priority="2856" operator="equal">
      <formula>1</formula>
    </cfRule>
  </conditionalFormatting>
  <conditionalFormatting sqref="JM408:JR408">
    <cfRule type="cellIs" dxfId="2902" priority="2857" operator="equal">
      <formula>0</formula>
    </cfRule>
    <cfRule type="cellIs" dxfId="2901" priority="2858" operator="equal">
      <formula>1</formula>
    </cfRule>
  </conditionalFormatting>
  <conditionalFormatting sqref="JM371:JR371">
    <cfRule type="cellIs" dxfId="2900" priority="2853" operator="equal">
      <formula>0</formula>
    </cfRule>
    <cfRule type="cellIs" dxfId="2899" priority="2854" operator="equal">
      <formula>1</formula>
    </cfRule>
  </conditionalFormatting>
  <conditionalFormatting sqref="JM14:JR15">
    <cfRule type="cellIs" dxfId="2898" priority="2851" operator="equal">
      <formula>0</formula>
    </cfRule>
    <cfRule type="cellIs" dxfId="2897" priority="2852" operator="equal">
      <formula>1</formula>
    </cfRule>
  </conditionalFormatting>
  <conditionalFormatting sqref="JM17:JR18">
    <cfRule type="cellIs" dxfId="2896" priority="2849" operator="equal">
      <formula>0</formula>
    </cfRule>
    <cfRule type="cellIs" dxfId="2895" priority="2850" operator="equal">
      <formula>1</formula>
    </cfRule>
  </conditionalFormatting>
  <conditionalFormatting sqref="JM32:JR32">
    <cfRule type="cellIs" dxfId="2894" priority="2847" operator="equal">
      <formula>0</formula>
    </cfRule>
    <cfRule type="cellIs" dxfId="2893" priority="2848" operator="equal">
      <formula>1</formula>
    </cfRule>
  </conditionalFormatting>
  <conditionalFormatting sqref="JM36:JR36">
    <cfRule type="cellIs" dxfId="2892" priority="2845" operator="equal">
      <formula>0</formula>
    </cfRule>
    <cfRule type="cellIs" dxfId="2891" priority="2846" operator="equal">
      <formula>1</formula>
    </cfRule>
  </conditionalFormatting>
  <conditionalFormatting sqref="JM41:JR42">
    <cfRule type="cellIs" dxfId="2890" priority="2843" operator="equal">
      <formula>0</formula>
    </cfRule>
    <cfRule type="cellIs" dxfId="2889" priority="2844" operator="equal">
      <formula>1</formula>
    </cfRule>
  </conditionalFormatting>
  <conditionalFormatting sqref="JM411:JR411">
    <cfRule type="cellIs" dxfId="2888" priority="2687" operator="equal">
      <formula>0</formula>
    </cfRule>
    <cfRule type="cellIs" dxfId="2887" priority="2688" operator="equal">
      <formula>1</formula>
    </cfRule>
  </conditionalFormatting>
  <conditionalFormatting sqref="JM43:JR43">
    <cfRule type="cellIs" dxfId="2886" priority="2841" operator="equal">
      <formula>0</formula>
    </cfRule>
    <cfRule type="cellIs" dxfId="2885" priority="2842" operator="equal">
      <formula>1</formula>
    </cfRule>
  </conditionalFormatting>
  <conditionalFormatting sqref="JM53:JR53">
    <cfRule type="cellIs" dxfId="2884" priority="2839" operator="equal">
      <formula>0</formula>
    </cfRule>
    <cfRule type="cellIs" dxfId="2883" priority="2840" operator="equal">
      <formula>1</formula>
    </cfRule>
  </conditionalFormatting>
  <conditionalFormatting sqref="JM60:JR61">
    <cfRule type="cellIs" dxfId="2882" priority="2837" operator="equal">
      <formula>0</formula>
    </cfRule>
    <cfRule type="cellIs" dxfId="2881" priority="2838" operator="equal">
      <formula>1</formula>
    </cfRule>
  </conditionalFormatting>
  <conditionalFormatting sqref="JM63:JR63">
    <cfRule type="cellIs" dxfId="2880" priority="2835" operator="equal">
      <formula>0</formula>
    </cfRule>
    <cfRule type="cellIs" dxfId="2879" priority="2836" operator="equal">
      <formula>1</formula>
    </cfRule>
  </conditionalFormatting>
  <conditionalFormatting sqref="JM67:JR68">
    <cfRule type="cellIs" dxfId="2878" priority="2833" operator="equal">
      <formula>0</formula>
    </cfRule>
    <cfRule type="cellIs" dxfId="2877" priority="2834" operator="equal">
      <formula>1</formula>
    </cfRule>
  </conditionalFormatting>
  <conditionalFormatting sqref="JM71:JR72">
    <cfRule type="cellIs" dxfId="2876" priority="2831" operator="equal">
      <formula>0</formula>
    </cfRule>
    <cfRule type="cellIs" dxfId="2875" priority="2832" operator="equal">
      <formula>1</formula>
    </cfRule>
  </conditionalFormatting>
  <conditionalFormatting sqref="JM74:JR74">
    <cfRule type="cellIs" dxfId="2874" priority="2829" operator="equal">
      <formula>0</formula>
    </cfRule>
    <cfRule type="cellIs" dxfId="2873" priority="2830" operator="equal">
      <formula>1</formula>
    </cfRule>
  </conditionalFormatting>
  <conditionalFormatting sqref="JM76:JR76">
    <cfRule type="cellIs" dxfId="2872" priority="2827" operator="equal">
      <formula>0</formula>
    </cfRule>
    <cfRule type="cellIs" dxfId="2871" priority="2828" operator="equal">
      <formula>1</formula>
    </cfRule>
  </conditionalFormatting>
  <conditionalFormatting sqref="JM77:JR77">
    <cfRule type="cellIs" dxfId="2870" priority="2825" operator="equal">
      <formula>0</formula>
    </cfRule>
    <cfRule type="cellIs" dxfId="2869" priority="2826" operator="equal">
      <formula>1</formula>
    </cfRule>
  </conditionalFormatting>
  <conditionalFormatting sqref="JM79:JR79">
    <cfRule type="cellIs" dxfId="2868" priority="2823" operator="equal">
      <formula>0</formula>
    </cfRule>
    <cfRule type="cellIs" dxfId="2867" priority="2824" operator="equal">
      <formula>1</formula>
    </cfRule>
  </conditionalFormatting>
  <conditionalFormatting sqref="JM81:JR86">
    <cfRule type="cellIs" dxfId="2866" priority="2821" operator="equal">
      <formula>0</formula>
    </cfRule>
    <cfRule type="cellIs" dxfId="2865" priority="2822" operator="equal">
      <formula>1</formula>
    </cfRule>
  </conditionalFormatting>
  <conditionalFormatting sqref="JM88:JR92">
    <cfRule type="cellIs" dxfId="2864" priority="2819" operator="equal">
      <formula>0</formula>
    </cfRule>
    <cfRule type="cellIs" dxfId="2863" priority="2820" operator="equal">
      <formula>1</formula>
    </cfRule>
  </conditionalFormatting>
  <conditionalFormatting sqref="JM94:JR95">
    <cfRule type="cellIs" dxfId="2862" priority="2817" operator="equal">
      <formula>0</formula>
    </cfRule>
    <cfRule type="cellIs" dxfId="2861" priority="2818" operator="equal">
      <formula>1</formula>
    </cfRule>
  </conditionalFormatting>
  <conditionalFormatting sqref="JM98:JR98">
    <cfRule type="cellIs" dxfId="2860" priority="2815" operator="equal">
      <formula>0</formula>
    </cfRule>
    <cfRule type="cellIs" dxfId="2859" priority="2816" operator="equal">
      <formula>1</formula>
    </cfRule>
  </conditionalFormatting>
  <conditionalFormatting sqref="JM101:JR105">
    <cfRule type="cellIs" dxfId="2858" priority="2813" operator="equal">
      <formula>0</formula>
    </cfRule>
    <cfRule type="cellIs" dxfId="2857" priority="2814" operator="equal">
      <formula>1</formula>
    </cfRule>
  </conditionalFormatting>
  <conditionalFormatting sqref="JM107:JR107">
    <cfRule type="cellIs" dxfId="2856" priority="2811" operator="equal">
      <formula>0</formula>
    </cfRule>
    <cfRule type="cellIs" dxfId="2855" priority="2812" operator="equal">
      <formula>1</formula>
    </cfRule>
  </conditionalFormatting>
  <conditionalFormatting sqref="JM110:JR112">
    <cfRule type="cellIs" dxfId="2854" priority="2809" operator="equal">
      <formula>0</formula>
    </cfRule>
    <cfRule type="cellIs" dxfId="2853" priority="2810" operator="equal">
      <formula>1</formula>
    </cfRule>
  </conditionalFormatting>
  <conditionalFormatting sqref="JM114:JR114">
    <cfRule type="cellIs" dxfId="2852" priority="2807" operator="equal">
      <formula>0</formula>
    </cfRule>
    <cfRule type="cellIs" dxfId="2851" priority="2808" operator="equal">
      <formula>1</formula>
    </cfRule>
  </conditionalFormatting>
  <conditionalFormatting sqref="JM116:JR121">
    <cfRule type="cellIs" dxfId="2850" priority="2805" operator="equal">
      <formula>0</formula>
    </cfRule>
    <cfRule type="cellIs" dxfId="2849" priority="2806" operator="equal">
      <formula>1</formula>
    </cfRule>
  </conditionalFormatting>
  <conditionalFormatting sqref="JM125:JR126">
    <cfRule type="cellIs" dxfId="2848" priority="2803" operator="equal">
      <formula>0</formula>
    </cfRule>
    <cfRule type="cellIs" dxfId="2847" priority="2804" operator="equal">
      <formula>1</formula>
    </cfRule>
  </conditionalFormatting>
  <conditionalFormatting sqref="JM128:JR131">
    <cfRule type="cellIs" dxfId="2846" priority="2801" operator="equal">
      <formula>0</formula>
    </cfRule>
    <cfRule type="cellIs" dxfId="2845" priority="2802" operator="equal">
      <formula>1</formula>
    </cfRule>
  </conditionalFormatting>
  <conditionalFormatting sqref="JM133:JR134">
    <cfRule type="cellIs" dxfId="2844" priority="2799" operator="equal">
      <formula>0</formula>
    </cfRule>
    <cfRule type="cellIs" dxfId="2843" priority="2800" operator="equal">
      <formula>1</formula>
    </cfRule>
  </conditionalFormatting>
  <conditionalFormatting sqref="JM137:JR137">
    <cfRule type="cellIs" dxfId="2842" priority="2797" operator="equal">
      <formula>0</formula>
    </cfRule>
    <cfRule type="cellIs" dxfId="2841" priority="2798" operator="equal">
      <formula>1</formula>
    </cfRule>
  </conditionalFormatting>
  <conditionalFormatting sqref="JM139:JR142">
    <cfRule type="cellIs" dxfId="2840" priority="2795" operator="equal">
      <formula>0</formula>
    </cfRule>
    <cfRule type="cellIs" dxfId="2839" priority="2796" operator="equal">
      <formula>1</formula>
    </cfRule>
  </conditionalFormatting>
  <conditionalFormatting sqref="JM144:JR145">
    <cfRule type="cellIs" dxfId="2838" priority="2793" operator="equal">
      <formula>0</formula>
    </cfRule>
    <cfRule type="cellIs" dxfId="2837" priority="2794" operator="equal">
      <formula>1</formula>
    </cfRule>
  </conditionalFormatting>
  <conditionalFormatting sqref="JM148:JR152">
    <cfRule type="cellIs" dxfId="2836" priority="2791" operator="equal">
      <formula>0</formula>
    </cfRule>
    <cfRule type="cellIs" dxfId="2835" priority="2792" operator="equal">
      <formula>1</formula>
    </cfRule>
  </conditionalFormatting>
  <conditionalFormatting sqref="JM158:JR158">
    <cfRule type="cellIs" dxfId="2834" priority="2789" operator="equal">
      <formula>0</formula>
    </cfRule>
    <cfRule type="cellIs" dxfId="2833" priority="2790" operator="equal">
      <formula>1</formula>
    </cfRule>
  </conditionalFormatting>
  <conditionalFormatting sqref="JM162:JR162">
    <cfRule type="cellIs" dxfId="2832" priority="2787" operator="equal">
      <formula>0</formula>
    </cfRule>
    <cfRule type="cellIs" dxfId="2831" priority="2788" operator="equal">
      <formula>1</formula>
    </cfRule>
  </conditionalFormatting>
  <conditionalFormatting sqref="JM170:JR171">
    <cfRule type="cellIs" dxfId="2830" priority="2785" operator="equal">
      <formula>0</formula>
    </cfRule>
    <cfRule type="cellIs" dxfId="2829" priority="2786" operator="equal">
      <formula>1</formula>
    </cfRule>
  </conditionalFormatting>
  <conditionalFormatting sqref="JM172:JR172">
    <cfRule type="cellIs" dxfId="2828" priority="2783" operator="equal">
      <formula>0</formula>
    </cfRule>
    <cfRule type="cellIs" dxfId="2827" priority="2784" operator="equal">
      <formula>1</formula>
    </cfRule>
  </conditionalFormatting>
  <conditionalFormatting sqref="JM176:JR176">
    <cfRule type="cellIs" dxfId="2826" priority="2781" operator="equal">
      <formula>0</formula>
    </cfRule>
    <cfRule type="cellIs" dxfId="2825" priority="2782" operator="equal">
      <formula>1</formula>
    </cfRule>
  </conditionalFormatting>
  <conditionalFormatting sqref="JM179:JR179">
    <cfRule type="cellIs" dxfId="2824" priority="2779" operator="equal">
      <formula>0</formula>
    </cfRule>
    <cfRule type="cellIs" dxfId="2823" priority="2780" operator="equal">
      <formula>1</formula>
    </cfRule>
  </conditionalFormatting>
  <conditionalFormatting sqref="JM194:JR194">
    <cfRule type="cellIs" dxfId="2822" priority="2777" operator="equal">
      <formula>0</formula>
    </cfRule>
    <cfRule type="cellIs" dxfId="2821" priority="2778" operator="equal">
      <formula>1</formula>
    </cfRule>
  </conditionalFormatting>
  <conditionalFormatting sqref="JM196:JR196">
    <cfRule type="cellIs" dxfId="2820" priority="2775" operator="equal">
      <formula>0</formula>
    </cfRule>
    <cfRule type="cellIs" dxfId="2819" priority="2776" operator="equal">
      <formula>1</formula>
    </cfRule>
  </conditionalFormatting>
  <conditionalFormatting sqref="JM198:JR198">
    <cfRule type="cellIs" dxfId="2818" priority="2773" operator="equal">
      <formula>0</formula>
    </cfRule>
    <cfRule type="cellIs" dxfId="2817" priority="2774" operator="equal">
      <formula>1</formula>
    </cfRule>
  </conditionalFormatting>
  <conditionalFormatting sqref="JM199:JR199">
    <cfRule type="cellIs" dxfId="2816" priority="2771" operator="equal">
      <formula>0</formula>
    </cfRule>
    <cfRule type="cellIs" dxfId="2815" priority="2772" operator="equal">
      <formula>1</formula>
    </cfRule>
  </conditionalFormatting>
  <conditionalFormatting sqref="JM201:JR201">
    <cfRule type="cellIs" dxfId="2814" priority="2769" operator="equal">
      <formula>0</formula>
    </cfRule>
    <cfRule type="cellIs" dxfId="2813" priority="2770" operator="equal">
      <formula>1</formula>
    </cfRule>
  </conditionalFormatting>
  <conditionalFormatting sqref="JM206:JR206">
    <cfRule type="cellIs" dxfId="2812" priority="2767" operator="equal">
      <formula>0</formula>
    </cfRule>
    <cfRule type="cellIs" dxfId="2811" priority="2768" operator="equal">
      <formula>1</formula>
    </cfRule>
  </conditionalFormatting>
  <conditionalFormatting sqref="JM213:JR215">
    <cfRule type="cellIs" dxfId="2810" priority="2765" operator="equal">
      <formula>0</formula>
    </cfRule>
    <cfRule type="cellIs" dxfId="2809" priority="2766" operator="equal">
      <formula>1</formula>
    </cfRule>
  </conditionalFormatting>
  <conditionalFormatting sqref="JM220:JR220">
    <cfRule type="cellIs" dxfId="2808" priority="2763" operator="equal">
      <formula>0</formula>
    </cfRule>
    <cfRule type="cellIs" dxfId="2807" priority="2764" operator="equal">
      <formula>1</formula>
    </cfRule>
  </conditionalFormatting>
  <conditionalFormatting sqref="JM221:JR221">
    <cfRule type="cellIs" dxfId="2806" priority="2761" operator="equal">
      <formula>0</formula>
    </cfRule>
    <cfRule type="cellIs" dxfId="2805" priority="2762" operator="equal">
      <formula>1</formula>
    </cfRule>
  </conditionalFormatting>
  <conditionalFormatting sqref="JM225:JR225">
    <cfRule type="cellIs" dxfId="2804" priority="2759" operator="equal">
      <formula>0</formula>
    </cfRule>
    <cfRule type="cellIs" dxfId="2803" priority="2760" operator="equal">
      <formula>1</formula>
    </cfRule>
  </conditionalFormatting>
  <conditionalFormatting sqref="JM237:JR237">
    <cfRule type="cellIs" dxfId="2802" priority="2757" operator="equal">
      <formula>0</formula>
    </cfRule>
    <cfRule type="cellIs" dxfId="2801" priority="2758" operator="equal">
      <formula>1</formula>
    </cfRule>
  </conditionalFormatting>
  <conditionalFormatting sqref="JM239:JR239">
    <cfRule type="cellIs" dxfId="2800" priority="2755" operator="equal">
      <formula>0</formula>
    </cfRule>
    <cfRule type="cellIs" dxfId="2799" priority="2756" operator="equal">
      <formula>1</formula>
    </cfRule>
  </conditionalFormatting>
  <conditionalFormatting sqref="JM253:JR254">
    <cfRule type="cellIs" dxfId="2798" priority="2753" operator="equal">
      <formula>0</formula>
    </cfRule>
    <cfRule type="cellIs" dxfId="2797" priority="2754" operator="equal">
      <formula>1</formula>
    </cfRule>
  </conditionalFormatting>
  <conditionalFormatting sqref="JM260:JR262">
    <cfRule type="cellIs" dxfId="2796" priority="2751" operator="equal">
      <formula>0</formula>
    </cfRule>
    <cfRule type="cellIs" dxfId="2795" priority="2752" operator="equal">
      <formula>1</formula>
    </cfRule>
  </conditionalFormatting>
  <conditionalFormatting sqref="JM264:JR271">
    <cfRule type="cellIs" dxfId="2794" priority="2749" operator="equal">
      <formula>0</formula>
    </cfRule>
    <cfRule type="cellIs" dxfId="2793" priority="2750" operator="equal">
      <formula>1</formula>
    </cfRule>
  </conditionalFormatting>
  <conditionalFormatting sqref="JM263:JR263">
    <cfRule type="cellIs" dxfId="2792" priority="2747" operator="equal">
      <formula>0</formula>
    </cfRule>
    <cfRule type="cellIs" dxfId="2791" priority="2748" operator="equal">
      <formula>1</formula>
    </cfRule>
  </conditionalFormatting>
  <conditionalFormatting sqref="JM281:JR281">
    <cfRule type="cellIs" dxfId="2790" priority="2745" operator="equal">
      <formula>0</formula>
    </cfRule>
    <cfRule type="cellIs" dxfId="2789" priority="2746" operator="equal">
      <formula>1</formula>
    </cfRule>
  </conditionalFormatting>
  <conditionalFormatting sqref="JM283:JR283">
    <cfRule type="cellIs" dxfId="2788" priority="2743" operator="equal">
      <formula>0</formula>
    </cfRule>
    <cfRule type="cellIs" dxfId="2787" priority="2744" operator="equal">
      <formula>1</formula>
    </cfRule>
  </conditionalFormatting>
  <conditionalFormatting sqref="JM302:JR302">
    <cfRule type="cellIs" dxfId="2786" priority="2741" operator="equal">
      <formula>0</formula>
    </cfRule>
    <cfRule type="cellIs" dxfId="2785" priority="2742" operator="equal">
      <formula>1</formula>
    </cfRule>
  </conditionalFormatting>
  <conditionalFormatting sqref="JM303:JR303">
    <cfRule type="cellIs" dxfId="2784" priority="2739" operator="equal">
      <formula>0</formula>
    </cfRule>
    <cfRule type="cellIs" dxfId="2783" priority="2740" operator="equal">
      <formula>1</formula>
    </cfRule>
  </conditionalFormatting>
  <conditionalFormatting sqref="JM309:JR310">
    <cfRule type="cellIs" dxfId="2782" priority="2737" operator="equal">
      <formula>0</formula>
    </cfRule>
    <cfRule type="cellIs" dxfId="2781" priority="2738" operator="equal">
      <formula>1</formula>
    </cfRule>
  </conditionalFormatting>
  <conditionalFormatting sqref="JM318:JR319">
    <cfRule type="cellIs" dxfId="2780" priority="2735" operator="equal">
      <formula>0</formula>
    </cfRule>
    <cfRule type="cellIs" dxfId="2779" priority="2736" operator="equal">
      <formula>1</formula>
    </cfRule>
  </conditionalFormatting>
  <conditionalFormatting sqref="JM331:JR331">
    <cfRule type="cellIs" dxfId="2778" priority="2733" operator="equal">
      <formula>0</formula>
    </cfRule>
    <cfRule type="cellIs" dxfId="2777" priority="2734" operator="equal">
      <formula>1</formula>
    </cfRule>
  </conditionalFormatting>
  <conditionalFormatting sqref="JM332:JR332">
    <cfRule type="cellIs" dxfId="2776" priority="2731" operator="equal">
      <formula>0</formula>
    </cfRule>
    <cfRule type="cellIs" dxfId="2775" priority="2732" operator="equal">
      <formula>1</formula>
    </cfRule>
  </conditionalFormatting>
  <conditionalFormatting sqref="JM337:JR338">
    <cfRule type="cellIs" dxfId="2774" priority="2729" operator="equal">
      <formula>0</formula>
    </cfRule>
    <cfRule type="cellIs" dxfId="2773" priority="2730" operator="equal">
      <formula>1</formula>
    </cfRule>
  </conditionalFormatting>
  <conditionalFormatting sqref="JM339:JR339">
    <cfRule type="cellIs" dxfId="2772" priority="2727" operator="equal">
      <formula>0</formula>
    </cfRule>
    <cfRule type="cellIs" dxfId="2771" priority="2728" operator="equal">
      <formula>1</formula>
    </cfRule>
  </conditionalFormatting>
  <conditionalFormatting sqref="JM340:JR341">
    <cfRule type="cellIs" dxfId="2770" priority="2725" operator="equal">
      <formula>0</formula>
    </cfRule>
    <cfRule type="cellIs" dxfId="2769" priority="2726" operator="equal">
      <formula>1</formula>
    </cfRule>
  </conditionalFormatting>
  <conditionalFormatting sqref="JM343:JR345">
    <cfRule type="cellIs" dxfId="2768" priority="2723" operator="equal">
      <formula>0</formula>
    </cfRule>
    <cfRule type="cellIs" dxfId="2767" priority="2724" operator="equal">
      <formula>1</formula>
    </cfRule>
  </conditionalFormatting>
  <conditionalFormatting sqref="JM346:JR347">
    <cfRule type="cellIs" dxfId="2766" priority="2721" operator="equal">
      <formula>0</formula>
    </cfRule>
    <cfRule type="cellIs" dxfId="2765" priority="2722" operator="equal">
      <formula>1</formula>
    </cfRule>
  </conditionalFormatting>
  <conditionalFormatting sqref="JM351:JR351">
    <cfRule type="cellIs" dxfId="2764" priority="2719" operator="equal">
      <formula>0</formula>
    </cfRule>
    <cfRule type="cellIs" dxfId="2763" priority="2720" operator="equal">
      <formula>1</formula>
    </cfRule>
  </conditionalFormatting>
  <conditionalFormatting sqref="JM355:JR355">
    <cfRule type="cellIs" dxfId="2762" priority="2717" operator="equal">
      <formula>0</formula>
    </cfRule>
    <cfRule type="cellIs" dxfId="2761" priority="2718" operator="equal">
      <formula>1</formula>
    </cfRule>
  </conditionalFormatting>
  <conditionalFormatting sqref="JM357:JR357">
    <cfRule type="cellIs" dxfId="2760" priority="2715" operator="equal">
      <formula>0</formula>
    </cfRule>
    <cfRule type="cellIs" dxfId="2759" priority="2716" operator="equal">
      <formula>1</formula>
    </cfRule>
  </conditionalFormatting>
  <conditionalFormatting sqref="JM360:JR360">
    <cfRule type="cellIs" dxfId="2758" priority="2713" operator="equal">
      <formula>0</formula>
    </cfRule>
    <cfRule type="cellIs" dxfId="2757" priority="2714" operator="equal">
      <formula>1</formula>
    </cfRule>
  </conditionalFormatting>
  <conditionalFormatting sqref="JM362:JR363">
    <cfRule type="cellIs" dxfId="2756" priority="2711" operator="equal">
      <formula>0</formula>
    </cfRule>
    <cfRule type="cellIs" dxfId="2755" priority="2712" operator="equal">
      <formula>1</formula>
    </cfRule>
  </conditionalFormatting>
  <conditionalFormatting sqref="JM368:JR368">
    <cfRule type="cellIs" dxfId="2754" priority="2709" operator="equal">
      <formula>0</formula>
    </cfRule>
    <cfRule type="cellIs" dxfId="2753" priority="2710" operator="equal">
      <formula>1</formula>
    </cfRule>
  </conditionalFormatting>
  <conditionalFormatting sqref="JM369:JR369">
    <cfRule type="cellIs" dxfId="2752" priority="2707" operator="equal">
      <formula>0</formula>
    </cfRule>
    <cfRule type="cellIs" dxfId="2751" priority="2708" operator="equal">
      <formula>1</formula>
    </cfRule>
  </conditionalFormatting>
  <conditionalFormatting sqref="JM374:JR376">
    <cfRule type="cellIs" dxfId="2750" priority="2705" operator="equal">
      <formula>0</formula>
    </cfRule>
    <cfRule type="cellIs" dxfId="2749" priority="2706" operator="equal">
      <formula>1</formula>
    </cfRule>
  </conditionalFormatting>
  <conditionalFormatting sqref="JM377:JR377">
    <cfRule type="cellIs" dxfId="2748" priority="2703" operator="equal">
      <formula>0</formula>
    </cfRule>
    <cfRule type="cellIs" dxfId="2747" priority="2704" operator="equal">
      <formula>1</formula>
    </cfRule>
  </conditionalFormatting>
  <conditionalFormatting sqref="JM379:JR379">
    <cfRule type="cellIs" dxfId="2746" priority="2701" operator="equal">
      <formula>0</formula>
    </cfRule>
    <cfRule type="cellIs" dxfId="2745" priority="2702" operator="equal">
      <formula>1</formula>
    </cfRule>
  </conditionalFormatting>
  <conditionalFormatting sqref="JM382:JR384">
    <cfRule type="cellIs" dxfId="2744" priority="2699" operator="equal">
      <formula>0</formula>
    </cfRule>
    <cfRule type="cellIs" dxfId="2743" priority="2700" operator="equal">
      <formula>1</formula>
    </cfRule>
  </conditionalFormatting>
  <conditionalFormatting sqref="JM386:JR391">
    <cfRule type="cellIs" dxfId="2742" priority="2697" operator="equal">
      <formula>0</formula>
    </cfRule>
    <cfRule type="cellIs" dxfId="2741" priority="2698" operator="equal">
      <formula>1</formula>
    </cfRule>
  </conditionalFormatting>
  <conditionalFormatting sqref="JM399:JR399">
    <cfRule type="cellIs" dxfId="2740" priority="2695" operator="equal">
      <formula>0</formula>
    </cfRule>
    <cfRule type="cellIs" dxfId="2739" priority="2696" operator="equal">
      <formula>1</formula>
    </cfRule>
  </conditionalFormatting>
  <conditionalFormatting sqref="JM401:JR401">
    <cfRule type="cellIs" dxfId="2738" priority="2693" operator="equal">
      <formula>0</formula>
    </cfRule>
    <cfRule type="cellIs" dxfId="2737" priority="2694" operator="equal">
      <formula>1</formula>
    </cfRule>
  </conditionalFormatting>
  <conditionalFormatting sqref="JM403:JR403">
    <cfRule type="cellIs" dxfId="2736" priority="2691" operator="equal">
      <formula>0</formula>
    </cfRule>
    <cfRule type="cellIs" dxfId="2735" priority="2692" operator="equal">
      <formula>1</formula>
    </cfRule>
  </conditionalFormatting>
  <conditionalFormatting sqref="JM409:JR409">
    <cfRule type="cellIs" dxfId="2734" priority="2689" operator="equal">
      <formula>0</formula>
    </cfRule>
    <cfRule type="cellIs" dxfId="2733" priority="2690" operator="equal">
      <formula>1</formula>
    </cfRule>
  </conditionalFormatting>
  <conditionalFormatting sqref="JM410:JR410">
    <cfRule type="cellIs" dxfId="2732" priority="2685" operator="equal">
      <formula>0</formula>
    </cfRule>
    <cfRule type="cellIs" dxfId="2731" priority="2686" operator="equal">
      <formula>1</formula>
    </cfRule>
  </conditionalFormatting>
  <conditionalFormatting sqref="KD54:KI54 KD57:KI57 KD62:KI62 KD180:KI180 KD186:KI186 KD189:KI189 KD200:KI200 KD259:KI259 KD282:KI282 KD348:KI350 KD356:KI356 KD361:KI361 KD366:KI367 KD380:KI381 KD372:KI373 KD370:KI370 KD64:KI66 KD69:KI70 KD73:KI73 KD75:KI75 KD78:KI78 KD80:KI80 KD87:KI87 KD93:KI93 KD96:KI97 KD99:KI100 KD106:KI106 KD108:KI109 KD113:KI113 KD115:KI115 KD122:KI124 KD127:KI127 KD132:KI132 KD135:KI136 KD138:KI138 KD143:KI143 KD146:KI147 KD352:KI353 KD358:KI358 KD385:KI385 KD392:KI398 KD400:KI400 KD402:KI402 KD404:KI407 KD12:KI13">
    <cfRule type="cellIs" dxfId="2730" priority="2683" operator="equal">
      <formula>0</formula>
    </cfRule>
    <cfRule type="cellIs" dxfId="2729" priority="2684" operator="equal">
      <formula>1</formula>
    </cfRule>
  </conditionalFormatting>
  <conditionalFormatting sqref="JW421">
    <cfRule type="cellIs" dxfId="2728" priority="2681" operator="equal">
      <formula>"OK"</formula>
    </cfRule>
    <cfRule type="cellIs" dxfId="2727" priority="2682" operator="equal">
      <formula>"NO HABILITADO"</formula>
    </cfRule>
  </conditionalFormatting>
  <conditionalFormatting sqref="KK421">
    <cfRule type="cellIs" dxfId="2726" priority="2679" operator="equal">
      <formula>0</formula>
    </cfRule>
    <cfRule type="cellIs" dxfId="2725" priority="2680" operator="equal">
      <formula>1</formula>
    </cfRule>
  </conditionalFormatting>
  <conditionalFormatting sqref="KI421">
    <cfRule type="cellIs" dxfId="2724" priority="2677" operator="equal">
      <formula>0</formula>
    </cfRule>
    <cfRule type="cellIs" dxfId="2723" priority="2678" operator="equal">
      <formula>1</formula>
    </cfRule>
  </conditionalFormatting>
  <conditionalFormatting sqref="KG421">
    <cfRule type="cellIs" dxfId="2722" priority="2675" operator="equal">
      <formula>0</formula>
    </cfRule>
    <cfRule type="cellIs" dxfId="2721" priority="2676" operator="equal">
      <formula>1</formula>
    </cfRule>
  </conditionalFormatting>
  <conditionalFormatting sqref="KE421">
    <cfRule type="cellIs" dxfId="2720" priority="2673" operator="equal">
      <formula>0</formula>
    </cfRule>
    <cfRule type="cellIs" dxfId="2719" priority="2674" operator="equal">
      <formula>1</formula>
    </cfRule>
  </conditionalFormatting>
  <conditionalFormatting sqref="KD16:KI16">
    <cfRule type="cellIs" dxfId="2718" priority="2671" operator="equal">
      <formula>0</formula>
    </cfRule>
    <cfRule type="cellIs" dxfId="2717" priority="2672" operator="equal">
      <formula>1</formula>
    </cfRule>
  </conditionalFormatting>
  <conditionalFormatting sqref="KD19:KI31">
    <cfRule type="cellIs" dxfId="2716" priority="2669" operator="equal">
      <formula>0</formula>
    </cfRule>
    <cfRule type="cellIs" dxfId="2715" priority="2670" operator="equal">
      <formula>1</formula>
    </cfRule>
  </conditionalFormatting>
  <conditionalFormatting sqref="KD33:KI35 KD37:KI40">
    <cfRule type="cellIs" dxfId="2714" priority="2667" operator="equal">
      <formula>0</formula>
    </cfRule>
    <cfRule type="cellIs" dxfId="2713" priority="2668" operator="equal">
      <formula>1</formula>
    </cfRule>
  </conditionalFormatting>
  <conditionalFormatting sqref="KD44:KI52">
    <cfRule type="cellIs" dxfId="2712" priority="2665" operator="equal">
      <formula>0</formula>
    </cfRule>
    <cfRule type="cellIs" dxfId="2711" priority="2666" operator="equal">
      <formula>1</formula>
    </cfRule>
  </conditionalFormatting>
  <conditionalFormatting sqref="KD55:KI55">
    <cfRule type="cellIs" dxfId="2710" priority="2663" operator="equal">
      <formula>0</formula>
    </cfRule>
    <cfRule type="cellIs" dxfId="2709" priority="2664" operator="equal">
      <formula>1</formula>
    </cfRule>
  </conditionalFormatting>
  <conditionalFormatting sqref="KD56:KI56">
    <cfRule type="cellIs" dxfId="2708" priority="2661" operator="equal">
      <formula>0</formula>
    </cfRule>
    <cfRule type="cellIs" dxfId="2707" priority="2662" operator="equal">
      <formula>1</formula>
    </cfRule>
  </conditionalFormatting>
  <conditionalFormatting sqref="KD58:KI58">
    <cfRule type="cellIs" dxfId="2706" priority="2659" operator="equal">
      <formula>0</formula>
    </cfRule>
    <cfRule type="cellIs" dxfId="2705" priority="2660" operator="equal">
      <formula>1</formula>
    </cfRule>
  </conditionalFormatting>
  <conditionalFormatting sqref="KD59:KI59">
    <cfRule type="cellIs" dxfId="2704" priority="2657" operator="equal">
      <formula>0</formula>
    </cfRule>
    <cfRule type="cellIs" dxfId="2703" priority="2658" operator="equal">
      <formula>1</formula>
    </cfRule>
  </conditionalFormatting>
  <conditionalFormatting sqref="KD153:KI157 KD159:KI161">
    <cfRule type="cellIs" dxfId="2702" priority="2655" operator="equal">
      <formula>0</formula>
    </cfRule>
    <cfRule type="cellIs" dxfId="2701" priority="2656" operator="equal">
      <formula>1</formula>
    </cfRule>
  </conditionalFormatting>
  <conditionalFormatting sqref="KD163:KI163">
    <cfRule type="cellIs" dxfId="2700" priority="2653" operator="equal">
      <formula>0</formula>
    </cfRule>
    <cfRule type="cellIs" dxfId="2699" priority="2654" operator="equal">
      <formula>1</formula>
    </cfRule>
  </conditionalFormatting>
  <conditionalFormatting sqref="KD164:KI169">
    <cfRule type="cellIs" dxfId="2698" priority="2651" operator="equal">
      <formula>0</formula>
    </cfRule>
    <cfRule type="cellIs" dxfId="2697" priority="2652" operator="equal">
      <formula>1</formula>
    </cfRule>
  </conditionalFormatting>
  <conditionalFormatting sqref="KD173:KI175 KD177:KI178">
    <cfRule type="cellIs" dxfId="2696" priority="2649" operator="equal">
      <formula>0</formula>
    </cfRule>
    <cfRule type="cellIs" dxfId="2695" priority="2650" operator="equal">
      <formula>1</formula>
    </cfRule>
  </conditionalFormatting>
  <conditionalFormatting sqref="KD181:KI185">
    <cfRule type="cellIs" dxfId="2694" priority="2647" operator="equal">
      <formula>0</formula>
    </cfRule>
    <cfRule type="cellIs" dxfId="2693" priority="2648" operator="equal">
      <formula>1</formula>
    </cfRule>
  </conditionalFormatting>
  <conditionalFormatting sqref="KD187:KI188">
    <cfRule type="cellIs" dxfId="2692" priority="2645" operator="equal">
      <formula>0</formula>
    </cfRule>
    <cfRule type="cellIs" dxfId="2691" priority="2646" operator="equal">
      <formula>1</formula>
    </cfRule>
  </conditionalFormatting>
  <conditionalFormatting sqref="KD190:KI193">
    <cfRule type="cellIs" dxfId="2690" priority="2643" operator="equal">
      <formula>0</formula>
    </cfRule>
    <cfRule type="cellIs" dxfId="2689" priority="2644" operator="equal">
      <formula>1</formula>
    </cfRule>
  </conditionalFormatting>
  <conditionalFormatting sqref="KD195:KI195">
    <cfRule type="cellIs" dxfId="2688" priority="2641" operator="equal">
      <formula>0</formula>
    </cfRule>
    <cfRule type="cellIs" dxfId="2687" priority="2642" operator="equal">
      <formula>1</formula>
    </cfRule>
  </conditionalFormatting>
  <conditionalFormatting sqref="KD197:KI197">
    <cfRule type="cellIs" dxfId="2686" priority="2639" operator="equal">
      <formula>0</formula>
    </cfRule>
    <cfRule type="cellIs" dxfId="2685" priority="2640" operator="equal">
      <formula>1</formula>
    </cfRule>
  </conditionalFormatting>
  <conditionalFormatting sqref="KD202:KI205">
    <cfRule type="cellIs" dxfId="2684" priority="2637" operator="equal">
      <formula>0</formula>
    </cfRule>
    <cfRule type="cellIs" dxfId="2683" priority="2638" operator="equal">
      <formula>1</formula>
    </cfRule>
  </conditionalFormatting>
  <conditionalFormatting sqref="KD207:KI212">
    <cfRule type="cellIs" dxfId="2682" priority="2635" operator="equal">
      <formula>0</formula>
    </cfRule>
    <cfRule type="cellIs" dxfId="2681" priority="2636" operator="equal">
      <formula>1</formula>
    </cfRule>
  </conditionalFormatting>
  <conditionalFormatting sqref="KD216:KI219 KD222:KI224 KD226:KI236">
    <cfRule type="cellIs" dxfId="2680" priority="2633" operator="equal">
      <formula>0</formula>
    </cfRule>
    <cfRule type="cellIs" dxfId="2679" priority="2634" operator="equal">
      <formula>1</formula>
    </cfRule>
  </conditionalFormatting>
  <conditionalFormatting sqref="KD238:KI238 KD240:KI252">
    <cfRule type="cellIs" dxfId="2678" priority="2631" operator="equal">
      <formula>0</formula>
    </cfRule>
    <cfRule type="cellIs" dxfId="2677" priority="2632" operator="equal">
      <formula>1</formula>
    </cfRule>
  </conditionalFormatting>
  <conditionalFormatting sqref="KD255:KI258">
    <cfRule type="cellIs" dxfId="2676" priority="2629" operator="equal">
      <formula>0</formula>
    </cfRule>
    <cfRule type="cellIs" dxfId="2675" priority="2630" operator="equal">
      <formula>1</formula>
    </cfRule>
  </conditionalFormatting>
  <conditionalFormatting sqref="KD272:KI280">
    <cfRule type="cellIs" dxfId="2674" priority="2627" operator="equal">
      <formula>0</formula>
    </cfRule>
    <cfRule type="cellIs" dxfId="2673" priority="2628" operator="equal">
      <formula>1</formula>
    </cfRule>
  </conditionalFormatting>
  <conditionalFormatting sqref="KD284:KI301 KD304:KI308 KD311:KI317">
    <cfRule type="cellIs" dxfId="2672" priority="2625" operator="equal">
      <formula>0</formula>
    </cfRule>
    <cfRule type="cellIs" dxfId="2671" priority="2626" operator="equal">
      <formula>1</formula>
    </cfRule>
  </conditionalFormatting>
  <conditionalFormatting sqref="KD320:KI330 KD333:KI336">
    <cfRule type="cellIs" dxfId="2670" priority="2623" operator="equal">
      <formula>0</formula>
    </cfRule>
    <cfRule type="cellIs" dxfId="2669" priority="2624" operator="equal">
      <formula>1</formula>
    </cfRule>
  </conditionalFormatting>
  <conditionalFormatting sqref="KD342:KI342">
    <cfRule type="cellIs" dxfId="2668" priority="2621" operator="equal">
      <formula>0</formula>
    </cfRule>
    <cfRule type="cellIs" dxfId="2667" priority="2622" operator="equal">
      <formula>1</formula>
    </cfRule>
  </conditionalFormatting>
  <conditionalFormatting sqref="KD354:KI354">
    <cfRule type="cellIs" dxfId="2666" priority="2619" operator="equal">
      <formula>0</formula>
    </cfRule>
    <cfRule type="cellIs" dxfId="2665" priority="2620" operator="equal">
      <formula>1</formula>
    </cfRule>
  </conditionalFormatting>
  <conditionalFormatting sqref="KD359:KI359">
    <cfRule type="cellIs" dxfId="2664" priority="2617" operator="equal">
      <formula>0</formula>
    </cfRule>
    <cfRule type="cellIs" dxfId="2663" priority="2618" operator="equal">
      <formula>1</formula>
    </cfRule>
  </conditionalFormatting>
  <conditionalFormatting sqref="KD364:KI365">
    <cfRule type="cellIs" dxfId="2662" priority="2615" operator="equal">
      <formula>0</formula>
    </cfRule>
    <cfRule type="cellIs" dxfId="2661" priority="2616" operator="equal">
      <formula>1</formula>
    </cfRule>
  </conditionalFormatting>
  <conditionalFormatting sqref="KD378:KI378">
    <cfRule type="cellIs" dxfId="2660" priority="2611" operator="equal">
      <formula>0</formula>
    </cfRule>
    <cfRule type="cellIs" dxfId="2659" priority="2612" operator="equal">
      <formula>1</formula>
    </cfRule>
  </conditionalFormatting>
  <conditionalFormatting sqref="KD408:KI408">
    <cfRule type="cellIs" dxfId="2658" priority="2613" operator="equal">
      <formula>0</formula>
    </cfRule>
    <cfRule type="cellIs" dxfId="2657" priority="2614" operator="equal">
      <formula>1</formula>
    </cfRule>
  </conditionalFormatting>
  <conditionalFormatting sqref="KD371:KI371">
    <cfRule type="cellIs" dxfId="2656" priority="2609" operator="equal">
      <formula>0</formula>
    </cfRule>
    <cfRule type="cellIs" dxfId="2655" priority="2610" operator="equal">
      <formula>1</formula>
    </cfRule>
  </conditionalFormatting>
  <conditionalFormatting sqref="KD14:KI15">
    <cfRule type="cellIs" dxfId="2654" priority="2607" operator="equal">
      <formula>0</formula>
    </cfRule>
    <cfRule type="cellIs" dxfId="2653" priority="2608" operator="equal">
      <formula>1</formula>
    </cfRule>
  </conditionalFormatting>
  <conditionalFormatting sqref="KD17:KI18">
    <cfRule type="cellIs" dxfId="2652" priority="2605" operator="equal">
      <formula>0</formula>
    </cfRule>
    <cfRule type="cellIs" dxfId="2651" priority="2606" operator="equal">
      <formula>1</formula>
    </cfRule>
  </conditionalFormatting>
  <conditionalFormatting sqref="KD32:KI32">
    <cfRule type="cellIs" dxfId="2650" priority="2603" operator="equal">
      <formula>0</formula>
    </cfRule>
    <cfRule type="cellIs" dxfId="2649" priority="2604" operator="equal">
      <formula>1</formula>
    </cfRule>
  </conditionalFormatting>
  <conditionalFormatting sqref="KD36:KI36">
    <cfRule type="cellIs" dxfId="2648" priority="2601" operator="equal">
      <formula>0</formula>
    </cfRule>
    <cfRule type="cellIs" dxfId="2647" priority="2602" operator="equal">
      <formula>1</formula>
    </cfRule>
  </conditionalFormatting>
  <conditionalFormatting sqref="KD41:KI42">
    <cfRule type="cellIs" dxfId="2646" priority="2599" operator="equal">
      <formula>0</formula>
    </cfRule>
    <cfRule type="cellIs" dxfId="2645" priority="2600" operator="equal">
      <formula>1</formula>
    </cfRule>
  </conditionalFormatting>
  <conditionalFormatting sqref="KD411:KI411">
    <cfRule type="cellIs" dxfId="2644" priority="2443" operator="equal">
      <formula>0</formula>
    </cfRule>
    <cfRule type="cellIs" dxfId="2643" priority="2444" operator="equal">
      <formula>1</formula>
    </cfRule>
  </conditionalFormatting>
  <conditionalFormatting sqref="KD43:KI43">
    <cfRule type="cellIs" dxfId="2642" priority="2597" operator="equal">
      <formula>0</formula>
    </cfRule>
    <cfRule type="cellIs" dxfId="2641" priority="2598" operator="equal">
      <formula>1</formula>
    </cfRule>
  </conditionalFormatting>
  <conditionalFormatting sqref="KD53:KI53">
    <cfRule type="cellIs" dxfId="2640" priority="2595" operator="equal">
      <formula>0</formula>
    </cfRule>
    <cfRule type="cellIs" dxfId="2639" priority="2596" operator="equal">
      <formula>1</formula>
    </cfRule>
  </conditionalFormatting>
  <conditionalFormatting sqref="KD60:KI61">
    <cfRule type="cellIs" dxfId="2638" priority="2593" operator="equal">
      <formula>0</formula>
    </cfRule>
    <cfRule type="cellIs" dxfId="2637" priority="2594" operator="equal">
      <formula>1</formula>
    </cfRule>
  </conditionalFormatting>
  <conditionalFormatting sqref="KD63:KI63">
    <cfRule type="cellIs" dxfId="2636" priority="2591" operator="equal">
      <formula>0</formula>
    </cfRule>
    <cfRule type="cellIs" dxfId="2635" priority="2592" operator="equal">
      <formula>1</formula>
    </cfRule>
  </conditionalFormatting>
  <conditionalFormatting sqref="KD67:KI68">
    <cfRule type="cellIs" dxfId="2634" priority="2589" operator="equal">
      <formula>0</formula>
    </cfRule>
    <cfRule type="cellIs" dxfId="2633" priority="2590" operator="equal">
      <formula>1</formula>
    </cfRule>
  </conditionalFormatting>
  <conditionalFormatting sqref="KD71:KI72">
    <cfRule type="cellIs" dxfId="2632" priority="2587" operator="equal">
      <formula>0</formula>
    </cfRule>
    <cfRule type="cellIs" dxfId="2631" priority="2588" operator="equal">
      <formula>1</formula>
    </cfRule>
  </conditionalFormatting>
  <conditionalFormatting sqref="KD74:KI74">
    <cfRule type="cellIs" dxfId="2630" priority="2585" operator="equal">
      <formula>0</formula>
    </cfRule>
    <cfRule type="cellIs" dxfId="2629" priority="2586" operator="equal">
      <formula>1</formula>
    </cfRule>
  </conditionalFormatting>
  <conditionalFormatting sqref="KD76:KI76">
    <cfRule type="cellIs" dxfId="2628" priority="2583" operator="equal">
      <formula>0</formula>
    </cfRule>
    <cfRule type="cellIs" dxfId="2627" priority="2584" operator="equal">
      <formula>1</formula>
    </cfRule>
  </conditionalFormatting>
  <conditionalFormatting sqref="KD77:KI77">
    <cfRule type="cellIs" dxfId="2626" priority="2581" operator="equal">
      <formula>0</formula>
    </cfRule>
    <cfRule type="cellIs" dxfId="2625" priority="2582" operator="equal">
      <formula>1</formula>
    </cfRule>
  </conditionalFormatting>
  <conditionalFormatting sqref="KD79:KI79">
    <cfRule type="cellIs" dxfId="2624" priority="2579" operator="equal">
      <formula>0</formula>
    </cfRule>
    <cfRule type="cellIs" dxfId="2623" priority="2580" operator="equal">
      <formula>1</formula>
    </cfRule>
  </conditionalFormatting>
  <conditionalFormatting sqref="KD81:KI86">
    <cfRule type="cellIs" dxfId="2622" priority="2577" operator="equal">
      <formula>0</formula>
    </cfRule>
    <cfRule type="cellIs" dxfId="2621" priority="2578" operator="equal">
      <formula>1</formula>
    </cfRule>
  </conditionalFormatting>
  <conditionalFormatting sqref="KD88:KI92">
    <cfRule type="cellIs" dxfId="2620" priority="2575" operator="equal">
      <formula>0</formula>
    </cfRule>
    <cfRule type="cellIs" dxfId="2619" priority="2576" operator="equal">
      <formula>1</formula>
    </cfRule>
  </conditionalFormatting>
  <conditionalFormatting sqref="KD94:KI95">
    <cfRule type="cellIs" dxfId="2618" priority="2573" operator="equal">
      <formula>0</formula>
    </cfRule>
    <cfRule type="cellIs" dxfId="2617" priority="2574" operator="equal">
      <formula>1</formula>
    </cfRule>
  </conditionalFormatting>
  <conditionalFormatting sqref="KD98:KI98">
    <cfRule type="cellIs" dxfId="2616" priority="2571" operator="equal">
      <formula>0</formula>
    </cfRule>
    <cfRule type="cellIs" dxfId="2615" priority="2572" operator="equal">
      <formula>1</formula>
    </cfRule>
  </conditionalFormatting>
  <conditionalFormatting sqref="KD101:KI105">
    <cfRule type="cellIs" dxfId="2614" priority="2569" operator="equal">
      <formula>0</formula>
    </cfRule>
    <cfRule type="cellIs" dxfId="2613" priority="2570" operator="equal">
      <formula>1</formula>
    </cfRule>
  </conditionalFormatting>
  <conditionalFormatting sqref="KD107:KI107">
    <cfRule type="cellIs" dxfId="2612" priority="2567" operator="equal">
      <formula>0</formula>
    </cfRule>
    <cfRule type="cellIs" dxfId="2611" priority="2568" operator="equal">
      <formula>1</formula>
    </cfRule>
  </conditionalFormatting>
  <conditionalFormatting sqref="KD110:KI112">
    <cfRule type="cellIs" dxfId="2610" priority="2565" operator="equal">
      <formula>0</formula>
    </cfRule>
    <cfRule type="cellIs" dxfId="2609" priority="2566" operator="equal">
      <formula>1</formula>
    </cfRule>
  </conditionalFormatting>
  <conditionalFormatting sqref="KD114:KI114">
    <cfRule type="cellIs" dxfId="2608" priority="2563" operator="equal">
      <formula>0</formula>
    </cfRule>
    <cfRule type="cellIs" dxfId="2607" priority="2564" operator="equal">
      <formula>1</formula>
    </cfRule>
  </conditionalFormatting>
  <conditionalFormatting sqref="KD116:KI121">
    <cfRule type="cellIs" dxfId="2606" priority="2561" operator="equal">
      <formula>0</formula>
    </cfRule>
    <cfRule type="cellIs" dxfId="2605" priority="2562" operator="equal">
      <formula>1</formula>
    </cfRule>
  </conditionalFormatting>
  <conditionalFormatting sqref="KD125:KI126">
    <cfRule type="cellIs" dxfId="2604" priority="2559" operator="equal">
      <formula>0</formula>
    </cfRule>
    <cfRule type="cellIs" dxfId="2603" priority="2560" operator="equal">
      <formula>1</formula>
    </cfRule>
  </conditionalFormatting>
  <conditionalFormatting sqref="KD128:KI131">
    <cfRule type="cellIs" dxfId="2602" priority="2557" operator="equal">
      <formula>0</formula>
    </cfRule>
    <cfRule type="cellIs" dxfId="2601" priority="2558" operator="equal">
      <formula>1</formula>
    </cfRule>
  </conditionalFormatting>
  <conditionalFormatting sqref="KD133:KI134">
    <cfRule type="cellIs" dxfId="2600" priority="2555" operator="equal">
      <formula>0</formula>
    </cfRule>
    <cfRule type="cellIs" dxfId="2599" priority="2556" operator="equal">
      <formula>1</formula>
    </cfRule>
  </conditionalFormatting>
  <conditionalFormatting sqref="KD137:KI137">
    <cfRule type="cellIs" dxfId="2598" priority="2553" operator="equal">
      <formula>0</formula>
    </cfRule>
    <cfRule type="cellIs" dxfId="2597" priority="2554" operator="equal">
      <formula>1</formula>
    </cfRule>
  </conditionalFormatting>
  <conditionalFormatting sqref="KD139:KI142">
    <cfRule type="cellIs" dxfId="2596" priority="2551" operator="equal">
      <formula>0</formula>
    </cfRule>
    <cfRule type="cellIs" dxfId="2595" priority="2552" operator="equal">
      <formula>1</formula>
    </cfRule>
  </conditionalFormatting>
  <conditionalFormatting sqref="KD144:KI145">
    <cfRule type="cellIs" dxfId="2594" priority="2549" operator="equal">
      <formula>0</formula>
    </cfRule>
    <cfRule type="cellIs" dxfId="2593" priority="2550" operator="equal">
      <formula>1</formula>
    </cfRule>
  </conditionalFormatting>
  <conditionalFormatting sqref="KD148:KI152">
    <cfRule type="cellIs" dxfId="2592" priority="2547" operator="equal">
      <formula>0</formula>
    </cfRule>
    <cfRule type="cellIs" dxfId="2591" priority="2548" operator="equal">
      <formula>1</formula>
    </cfRule>
  </conditionalFormatting>
  <conditionalFormatting sqref="KD158:KI158">
    <cfRule type="cellIs" dxfId="2590" priority="2545" operator="equal">
      <formula>0</formula>
    </cfRule>
    <cfRule type="cellIs" dxfId="2589" priority="2546" operator="equal">
      <formula>1</formula>
    </cfRule>
  </conditionalFormatting>
  <conditionalFormatting sqref="KD162:KI162">
    <cfRule type="cellIs" dxfId="2588" priority="2543" operator="equal">
      <formula>0</formula>
    </cfRule>
    <cfRule type="cellIs" dxfId="2587" priority="2544" operator="equal">
      <formula>1</formula>
    </cfRule>
  </conditionalFormatting>
  <conditionalFormatting sqref="KD170:KI171">
    <cfRule type="cellIs" dxfId="2586" priority="2541" operator="equal">
      <formula>0</formula>
    </cfRule>
    <cfRule type="cellIs" dxfId="2585" priority="2542" operator="equal">
      <formula>1</formula>
    </cfRule>
  </conditionalFormatting>
  <conditionalFormatting sqref="KD172:KI172">
    <cfRule type="cellIs" dxfId="2584" priority="2539" operator="equal">
      <formula>0</formula>
    </cfRule>
    <cfRule type="cellIs" dxfId="2583" priority="2540" operator="equal">
      <formula>1</formula>
    </cfRule>
  </conditionalFormatting>
  <conditionalFormatting sqref="KD176:KI176">
    <cfRule type="cellIs" dxfId="2582" priority="2537" operator="equal">
      <formula>0</formula>
    </cfRule>
    <cfRule type="cellIs" dxfId="2581" priority="2538" operator="equal">
      <formula>1</formula>
    </cfRule>
  </conditionalFormatting>
  <conditionalFormatting sqref="KD179:KI179">
    <cfRule type="cellIs" dxfId="2580" priority="2535" operator="equal">
      <formula>0</formula>
    </cfRule>
    <cfRule type="cellIs" dxfId="2579" priority="2536" operator="equal">
      <formula>1</formula>
    </cfRule>
  </conditionalFormatting>
  <conditionalFormatting sqref="KD194:KI194">
    <cfRule type="cellIs" dxfId="2578" priority="2533" operator="equal">
      <formula>0</formula>
    </cfRule>
    <cfRule type="cellIs" dxfId="2577" priority="2534" operator="equal">
      <formula>1</formula>
    </cfRule>
  </conditionalFormatting>
  <conditionalFormatting sqref="KD196:KI196">
    <cfRule type="cellIs" dxfId="2576" priority="2531" operator="equal">
      <formula>0</formula>
    </cfRule>
    <cfRule type="cellIs" dxfId="2575" priority="2532" operator="equal">
      <formula>1</formula>
    </cfRule>
  </conditionalFormatting>
  <conditionalFormatting sqref="KD198:KI198">
    <cfRule type="cellIs" dxfId="2574" priority="2529" operator="equal">
      <formula>0</formula>
    </cfRule>
    <cfRule type="cellIs" dxfId="2573" priority="2530" operator="equal">
      <formula>1</formula>
    </cfRule>
  </conditionalFormatting>
  <conditionalFormatting sqref="KD199:KI199">
    <cfRule type="cellIs" dxfId="2572" priority="2527" operator="equal">
      <formula>0</formula>
    </cfRule>
    <cfRule type="cellIs" dxfId="2571" priority="2528" operator="equal">
      <formula>1</formula>
    </cfRule>
  </conditionalFormatting>
  <conditionalFormatting sqref="KD201:KI201">
    <cfRule type="cellIs" dxfId="2570" priority="2525" operator="equal">
      <formula>0</formula>
    </cfRule>
    <cfRule type="cellIs" dxfId="2569" priority="2526" operator="equal">
      <formula>1</formula>
    </cfRule>
  </conditionalFormatting>
  <conditionalFormatting sqref="KD206:KI206">
    <cfRule type="cellIs" dxfId="2568" priority="2523" operator="equal">
      <formula>0</formula>
    </cfRule>
    <cfRule type="cellIs" dxfId="2567" priority="2524" operator="equal">
      <formula>1</formula>
    </cfRule>
  </conditionalFormatting>
  <conditionalFormatting sqref="KD213:KI215">
    <cfRule type="cellIs" dxfId="2566" priority="2521" operator="equal">
      <formula>0</formula>
    </cfRule>
    <cfRule type="cellIs" dxfId="2565" priority="2522" operator="equal">
      <formula>1</formula>
    </cfRule>
  </conditionalFormatting>
  <conditionalFormatting sqref="KD220:KI220">
    <cfRule type="cellIs" dxfId="2564" priority="2519" operator="equal">
      <formula>0</formula>
    </cfRule>
    <cfRule type="cellIs" dxfId="2563" priority="2520" operator="equal">
      <formula>1</formula>
    </cfRule>
  </conditionalFormatting>
  <conditionalFormatting sqref="KD221:KI221">
    <cfRule type="cellIs" dxfId="2562" priority="2517" operator="equal">
      <formula>0</formula>
    </cfRule>
    <cfRule type="cellIs" dxfId="2561" priority="2518" operator="equal">
      <formula>1</formula>
    </cfRule>
  </conditionalFormatting>
  <conditionalFormatting sqref="KD225:KI225">
    <cfRule type="cellIs" dxfId="2560" priority="2515" operator="equal">
      <formula>0</formula>
    </cfRule>
    <cfRule type="cellIs" dxfId="2559" priority="2516" operator="equal">
      <formula>1</formula>
    </cfRule>
  </conditionalFormatting>
  <conditionalFormatting sqref="KD237:KI237">
    <cfRule type="cellIs" dxfId="2558" priority="2513" operator="equal">
      <formula>0</formula>
    </cfRule>
    <cfRule type="cellIs" dxfId="2557" priority="2514" operator="equal">
      <formula>1</formula>
    </cfRule>
  </conditionalFormatting>
  <conditionalFormatting sqref="KD239:KI239">
    <cfRule type="cellIs" dxfId="2556" priority="2511" operator="equal">
      <formula>0</formula>
    </cfRule>
    <cfRule type="cellIs" dxfId="2555" priority="2512" operator="equal">
      <formula>1</formula>
    </cfRule>
  </conditionalFormatting>
  <conditionalFormatting sqref="KD253:KI254">
    <cfRule type="cellIs" dxfId="2554" priority="2509" operator="equal">
      <formula>0</formula>
    </cfRule>
    <cfRule type="cellIs" dxfId="2553" priority="2510" operator="equal">
      <formula>1</formula>
    </cfRule>
  </conditionalFormatting>
  <conditionalFormatting sqref="KD260:KI262">
    <cfRule type="cellIs" dxfId="2552" priority="2507" operator="equal">
      <formula>0</formula>
    </cfRule>
    <cfRule type="cellIs" dxfId="2551" priority="2508" operator="equal">
      <formula>1</formula>
    </cfRule>
  </conditionalFormatting>
  <conditionalFormatting sqref="KD264:KI271">
    <cfRule type="cellIs" dxfId="2550" priority="2505" operator="equal">
      <formula>0</formula>
    </cfRule>
    <cfRule type="cellIs" dxfId="2549" priority="2506" operator="equal">
      <formula>1</formula>
    </cfRule>
  </conditionalFormatting>
  <conditionalFormatting sqref="KD263:KI263">
    <cfRule type="cellIs" dxfId="2548" priority="2503" operator="equal">
      <formula>0</formula>
    </cfRule>
    <cfRule type="cellIs" dxfId="2547" priority="2504" operator="equal">
      <formula>1</formula>
    </cfRule>
  </conditionalFormatting>
  <conditionalFormatting sqref="KD281:KI281">
    <cfRule type="cellIs" dxfId="2546" priority="2501" operator="equal">
      <formula>0</formula>
    </cfRule>
    <cfRule type="cellIs" dxfId="2545" priority="2502" operator="equal">
      <formula>1</formula>
    </cfRule>
  </conditionalFormatting>
  <conditionalFormatting sqref="KD283:KI283">
    <cfRule type="cellIs" dxfId="2544" priority="2499" operator="equal">
      <formula>0</formula>
    </cfRule>
    <cfRule type="cellIs" dxfId="2543" priority="2500" operator="equal">
      <formula>1</formula>
    </cfRule>
  </conditionalFormatting>
  <conditionalFormatting sqref="KD302:KI302">
    <cfRule type="cellIs" dxfId="2542" priority="2497" operator="equal">
      <formula>0</formula>
    </cfRule>
    <cfRule type="cellIs" dxfId="2541" priority="2498" operator="equal">
      <formula>1</formula>
    </cfRule>
  </conditionalFormatting>
  <conditionalFormatting sqref="KD303:KI303">
    <cfRule type="cellIs" dxfId="2540" priority="2495" operator="equal">
      <formula>0</formula>
    </cfRule>
    <cfRule type="cellIs" dxfId="2539" priority="2496" operator="equal">
      <formula>1</formula>
    </cfRule>
  </conditionalFormatting>
  <conditionalFormatting sqref="KD309:KI310">
    <cfRule type="cellIs" dxfId="2538" priority="2493" operator="equal">
      <formula>0</formula>
    </cfRule>
    <cfRule type="cellIs" dxfId="2537" priority="2494" operator="equal">
      <formula>1</formula>
    </cfRule>
  </conditionalFormatting>
  <conditionalFormatting sqref="KD318:KI319">
    <cfRule type="cellIs" dxfId="2536" priority="2491" operator="equal">
      <formula>0</formula>
    </cfRule>
    <cfRule type="cellIs" dxfId="2535" priority="2492" operator="equal">
      <formula>1</formula>
    </cfRule>
  </conditionalFormatting>
  <conditionalFormatting sqref="KD331:KI331">
    <cfRule type="cellIs" dxfId="2534" priority="2489" operator="equal">
      <formula>0</formula>
    </cfRule>
    <cfRule type="cellIs" dxfId="2533" priority="2490" operator="equal">
      <formula>1</formula>
    </cfRule>
  </conditionalFormatting>
  <conditionalFormatting sqref="KD332:KI332">
    <cfRule type="cellIs" dxfId="2532" priority="2487" operator="equal">
      <formula>0</formula>
    </cfRule>
    <cfRule type="cellIs" dxfId="2531" priority="2488" operator="equal">
      <formula>1</formula>
    </cfRule>
  </conditionalFormatting>
  <conditionalFormatting sqref="KD337:KI338">
    <cfRule type="cellIs" dxfId="2530" priority="2485" operator="equal">
      <formula>0</formula>
    </cfRule>
    <cfRule type="cellIs" dxfId="2529" priority="2486" operator="equal">
      <formula>1</formula>
    </cfRule>
  </conditionalFormatting>
  <conditionalFormatting sqref="KD339:KI339">
    <cfRule type="cellIs" dxfId="2528" priority="2483" operator="equal">
      <formula>0</formula>
    </cfRule>
    <cfRule type="cellIs" dxfId="2527" priority="2484" operator="equal">
      <formula>1</formula>
    </cfRule>
  </conditionalFormatting>
  <conditionalFormatting sqref="KD340:KI341">
    <cfRule type="cellIs" dxfId="2526" priority="2481" operator="equal">
      <formula>0</formula>
    </cfRule>
    <cfRule type="cellIs" dxfId="2525" priority="2482" operator="equal">
      <formula>1</formula>
    </cfRule>
  </conditionalFormatting>
  <conditionalFormatting sqref="KD343:KI345">
    <cfRule type="cellIs" dxfId="2524" priority="2479" operator="equal">
      <formula>0</formula>
    </cfRule>
    <cfRule type="cellIs" dxfId="2523" priority="2480" operator="equal">
      <formula>1</formula>
    </cfRule>
  </conditionalFormatting>
  <conditionalFormatting sqref="KD346:KI347">
    <cfRule type="cellIs" dxfId="2522" priority="2477" operator="equal">
      <formula>0</formula>
    </cfRule>
    <cfRule type="cellIs" dxfId="2521" priority="2478" operator="equal">
      <formula>1</formula>
    </cfRule>
  </conditionalFormatting>
  <conditionalFormatting sqref="KD351:KI351">
    <cfRule type="cellIs" dxfId="2520" priority="2475" operator="equal">
      <formula>0</formula>
    </cfRule>
    <cfRule type="cellIs" dxfId="2519" priority="2476" operator="equal">
      <formula>1</formula>
    </cfRule>
  </conditionalFormatting>
  <conditionalFormatting sqref="KD355:KI355">
    <cfRule type="cellIs" dxfId="2518" priority="2473" operator="equal">
      <formula>0</formula>
    </cfRule>
    <cfRule type="cellIs" dxfId="2517" priority="2474" operator="equal">
      <formula>1</formula>
    </cfRule>
  </conditionalFormatting>
  <conditionalFormatting sqref="KD357:KI357">
    <cfRule type="cellIs" dxfId="2516" priority="2471" operator="equal">
      <formula>0</formula>
    </cfRule>
    <cfRule type="cellIs" dxfId="2515" priority="2472" operator="equal">
      <formula>1</formula>
    </cfRule>
  </conditionalFormatting>
  <conditionalFormatting sqref="KD360:KI360">
    <cfRule type="cellIs" dxfId="2514" priority="2469" operator="equal">
      <formula>0</formula>
    </cfRule>
    <cfRule type="cellIs" dxfId="2513" priority="2470" operator="equal">
      <formula>1</formula>
    </cfRule>
  </conditionalFormatting>
  <conditionalFormatting sqref="KD362:KI363">
    <cfRule type="cellIs" dxfId="2512" priority="2467" operator="equal">
      <formula>0</formula>
    </cfRule>
    <cfRule type="cellIs" dxfId="2511" priority="2468" operator="equal">
      <formula>1</formula>
    </cfRule>
  </conditionalFormatting>
  <conditionalFormatting sqref="KD368:KI368">
    <cfRule type="cellIs" dxfId="2510" priority="2465" operator="equal">
      <formula>0</formula>
    </cfRule>
    <cfRule type="cellIs" dxfId="2509" priority="2466" operator="equal">
      <formula>1</formula>
    </cfRule>
  </conditionalFormatting>
  <conditionalFormatting sqref="KD369:KI369">
    <cfRule type="cellIs" dxfId="2508" priority="2463" operator="equal">
      <formula>0</formula>
    </cfRule>
    <cfRule type="cellIs" dxfId="2507" priority="2464" operator="equal">
      <formula>1</formula>
    </cfRule>
  </conditionalFormatting>
  <conditionalFormatting sqref="KD374:KI376">
    <cfRule type="cellIs" dxfId="2506" priority="2461" operator="equal">
      <formula>0</formula>
    </cfRule>
    <cfRule type="cellIs" dxfId="2505" priority="2462" operator="equal">
      <formula>1</formula>
    </cfRule>
  </conditionalFormatting>
  <conditionalFormatting sqref="KD377:KI377">
    <cfRule type="cellIs" dxfId="2504" priority="2459" operator="equal">
      <formula>0</formula>
    </cfRule>
    <cfRule type="cellIs" dxfId="2503" priority="2460" operator="equal">
      <formula>1</formula>
    </cfRule>
  </conditionalFormatting>
  <conditionalFormatting sqref="KD379:KI379">
    <cfRule type="cellIs" dxfId="2502" priority="2457" operator="equal">
      <formula>0</formula>
    </cfRule>
    <cfRule type="cellIs" dxfId="2501" priority="2458" operator="equal">
      <formula>1</formula>
    </cfRule>
  </conditionalFormatting>
  <conditionalFormatting sqref="KD382:KI384">
    <cfRule type="cellIs" dxfId="2500" priority="2455" operator="equal">
      <formula>0</formula>
    </cfRule>
    <cfRule type="cellIs" dxfId="2499" priority="2456" operator="equal">
      <formula>1</formula>
    </cfRule>
  </conditionalFormatting>
  <conditionalFormatting sqref="KD386:KI391">
    <cfRule type="cellIs" dxfId="2498" priority="2453" operator="equal">
      <formula>0</formula>
    </cfRule>
    <cfRule type="cellIs" dxfId="2497" priority="2454" operator="equal">
      <formula>1</formula>
    </cfRule>
  </conditionalFormatting>
  <conditionalFormatting sqref="KD399:KI399">
    <cfRule type="cellIs" dxfId="2496" priority="2451" operator="equal">
      <formula>0</formula>
    </cfRule>
    <cfRule type="cellIs" dxfId="2495" priority="2452" operator="equal">
      <formula>1</formula>
    </cfRule>
  </conditionalFormatting>
  <conditionalFormatting sqref="KD401:KI401">
    <cfRule type="cellIs" dxfId="2494" priority="2449" operator="equal">
      <formula>0</formula>
    </cfRule>
    <cfRule type="cellIs" dxfId="2493" priority="2450" operator="equal">
      <formula>1</formula>
    </cfRule>
  </conditionalFormatting>
  <conditionalFormatting sqref="KD403:KI403">
    <cfRule type="cellIs" dxfId="2492" priority="2447" operator="equal">
      <formula>0</formula>
    </cfRule>
    <cfRule type="cellIs" dxfId="2491" priority="2448" operator="equal">
      <formula>1</formula>
    </cfRule>
  </conditionalFormatting>
  <conditionalFormatting sqref="KD409:KI409">
    <cfRule type="cellIs" dxfId="2490" priority="2445" operator="equal">
      <formula>0</formula>
    </cfRule>
    <cfRule type="cellIs" dxfId="2489" priority="2446" operator="equal">
      <formula>1</formula>
    </cfRule>
  </conditionalFormatting>
  <conditionalFormatting sqref="KD410:KI410">
    <cfRule type="cellIs" dxfId="2488" priority="2441" operator="equal">
      <formula>0</formula>
    </cfRule>
    <cfRule type="cellIs" dxfId="2487" priority="2442" operator="equal">
      <formula>1</formula>
    </cfRule>
  </conditionalFormatting>
  <conditionalFormatting sqref="KU54:KZ54 KU57:KZ57 KU62:KZ62 KU180:KZ180 KU186:KZ186 KU189:KZ189 KU200:KZ200 KU259:KZ259 KU282:KZ282 KU348:KZ350 KU356:KZ356 KU361:KZ361 KU366:KZ367 KU380:KZ381 KU372:KZ373 KU370:KZ370 KU64:KZ66 KU69:KZ70 KU73:KZ73 KU75:KZ75 KU78:KZ78 KU80:KZ80 KU87:KZ87 KU93:KZ93 KU96:KZ97 KU99:KZ100 KU106:KZ106 KU108:KZ109 KU113:KZ113 KU115:KZ115 KU122:KZ124 KU127:KZ127 KU132:KZ132 KU135:KZ136 KU138:KZ138 KU143:KZ143 KU146:KZ147 KU352:KZ353 KU358:KZ358 KU385:KZ385 KU392:KZ398 KU400:KZ400 KU402:KZ402 KU404:KZ407 KU12:KZ13">
    <cfRule type="cellIs" dxfId="2486" priority="2439" operator="equal">
      <formula>0</formula>
    </cfRule>
    <cfRule type="cellIs" dxfId="2485" priority="2440" operator="equal">
      <formula>1</formula>
    </cfRule>
  </conditionalFormatting>
  <conditionalFormatting sqref="KN421">
    <cfRule type="cellIs" dxfId="2484" priority="2437" operator="equal">
      <formula>"OK"</formula>
    </cfRule>
    <cfRule type="cellIs" dxfId="2483" priority="2438" operator="equal">
      <formula>"NO HABILITADO"</formula>
    </cfRule>
  </conditionalFormatting>
  <conditionalFormatting sqref="LB421">
    <cfRule type="cellIs" dxfId="2482" priority="2435" operator="equal">
      <formula>0</formula>
    </cfRule>
    <cfRule type="cellIs" dxfId="2481" priority="2436" operator="equal">
      <formula>1</formula>
    </cfRule>
  </conditionalFormatting>
  <conditionalFormatting sqref="KZ421">
    <cfRule type="cellIs" dxfId="2480" priority="2433" operator="equal">
      <formula>0</formula>
    </cfRule>
    <cfRule type="cellIs" dxfId="2479" priority="2434" operator="equal">
      <formula>1</formula>
    </cfRule>
  </conditionalFormatting>
  <conditionalFormatting sqref="KX421">
    <cfRule type="cellIs" dxfId="2478" priority="2431" operator="equal">
      <formula>0</formula>
    </cfRule>
    <cfRule type="cellIs" dxfId="2477" priority="2432" operator="equal">
      <formula>1</formula>
    </cfRule>
  </conditionalFormatting>
  <conditionalFormatting sqref="KV421">
    <cfRule type="cellIs" dxfId="2476" priority="2429" operator="equal">
      <formula>0</formula>
    </cfRule>
    <cfRule type="cellIs" dxfId="2475" priority="2430" operator="equal">
      <formula>1</formula>
    </cfRule>
  </conditionalFormatting>
  <conditionalFormatting sqref="KU16:KZ16">
    <cfRule type="cellIs" dxfId="2474" priority="2427" operator="equal">
      <formula>0</formula>
    </cfRule>
    <cfRule type="cellIs" dxfId="2473" priority="2428" operator="equal">
      <formula>1</formula>
    </cfRule>
  </conditionalFormatting>
  <conditionalFormatting sqref="KU19:KZ31">
    <cfRule type="cellIs" dxfId="2472" priority="2425" operator="equal">
      <formula>0</formula>
    </cfRule>
    <cfRule type="cellIs" dxfId="2471" priority="2426" operator="equal">
      <formula>1</formula>
    </cfRule>
  </conditionalFormatting>
  <conditionalFormatting sqref="KU33:KZ35 KU37:KZ40">
    <cfRule type="cellIs" dxfId="2470" priority="2423" operator="equal">
      <formula>0</formula>
    </cfRule>
    <cfRule type="cellIs" dxfId="2469" priority="2424" operator="equal">
      <formula>1</formula>
    </cfRule>
  </conditionalFormatting>
  <conditionalFormatting sqref="KU44:KZ52">
    <cfRule type="cellIs" dxfId="2468" priority="2421" operator="equal">
      <formula>0</formula>
    </cfRule>
    <cfRule type="cellIs" dxfId="2467" priority="2422" operator="equal">
      <formula>1</formula>
    </cfRule>
  </conditionalFormatting>
  <conditionalFormatting sqref="KU55:KZ55">
    <cfRule type="cellIs" dxfId="2466" priority="2419" operator="equal">
      <formula>0</formula>
    </cfRule>
    <cfRule type="cellIs" dxfId="2465" priority="2420" operator="equal">
      <formula>1</formula>
    </cfRule>
  </conditionalFormatting>
  <conditionalFormatting sqref="KU56:KZ56">
    <cfRule type="cellIs" dxfId="2464" priority="2417" operator="equal">
      <formula>0</formula>
    </cfRule>
    <cfRule type="cellIs" dxfId="2463" priority="2418" operator="equal">
      <formula>1</formula>
    </cfRule>
  </conditionalFormatting>
  <conditionalFormatting sqref="KU58:KZ58">
    <cfRule type="cellIs" dxfId="2462" priority="2415" operator="equal">
      <formula>0</formula>
    </cfRule>
    <cfRule type="cellIs" dxfId="2461" priority="2416" operator="equal">
      <formula>1</formula>
    </cfRule>
  </conditionalFormatting>
  <conditionalFormatting sqref="KU59:KZ59">
    <cfRule type="cellIs" dxfId="2460" priority="2413" operator="equal">
      <formula>0</formula>
    </cfRule>
    <cfRule type="cellIs" dxfId="2459" priority="2414" operator="equal">
      <formula>1</formula>
    </cfRule>
  </conditionalFormatting>
  <conditionalFormatting sqref="KU153:KZ157 KU159:KZ161">
    <cfRule type="cellIs" dxfId="2458" priority="2411" operator="equal">
      <formula>0</formula>
    </cfRule>
    <cfRule type="cellIs" dxfId="2457" priority="2412" operator="equal">
      <formula>1</formula>
    </cfRule>
  </conditionalFormatting>
  <conditionalFormatting sqref="KU163:KZ163">
    <cfRule type="cellIs" dxfId="2456" priority="2409" operator="equal">
      <formula>0</formula>
    </cfRule>
    <cfRule type="cellIs" dxfId="2455" priority="2410" operator="equal">
      <formula>1</formula>
    </cfRule>
  </conditionalFormatting>
  <conditionalFormatting sqref="KU164:KZ169">
    <cfRule type="cellIs" dxfId="2454" priority="2407" operator="equal">
      <formula>0</formula>
    </cfRule>
    <cfRule type="cellIs" dxfId="2453" priority="2408" operator="equal">
      <formula>1</formula>
    </cfRule>
  </conditionalFormatting>
  <conditionalFormatting sqref="KU173:KZ175 KU177:KZ178">
    <cfRule type="cellIs" dxfId="2452" priority="2405" operator="equal">
      <formula>0</formula>
    </cfRule>
    <cfRule type="cellIs" dxfId="2451" priority="2406" operator="equal">
      <formula>1</formula>
    </cfRule>
  </conditionalFormatting>
  <conditionalFormatting sqref="KU181:KZ185">
    <cfRule type="cellIs" dxfId="2450" priority="2403" operator="equal">
      <formula>0</formula>
    </cfRule>
    <cfRule type="cellIs" dxfId="2449" priority="2404" operator="equal">
      <formula>1</formula>
    </cfRule>
  </conditionalFormatting>
  <conditionalFormatting sqref="KU187:KZ188">
    <cfRule type="cellIs" dxfId="2448" priority="2401" operator="equal">
      <formula>0</formula>
    </cfRule>
    <cfRule type="cellIs" dxfId="2447" priority="2402" operator="equal">
      <formula>1</formula>
    </cfRule>
  </conditionalFormatting>
  <conditionalFormatting sqref="KU190:KZ193">
    <cfRule type="cellIs" dxfId="2446" priority="2399" operator="equal">
      <formula>0</formula>
    </cfRule>
    <cfRule type="cellIs" dxfId="2445" priority="2400" operator="equal">
      <formula>1</formula>
    </cfRule>
  </conditionalFormatting>
  <conditionalFormatting sqref="KU195:KZ195">
    <cfRule type="cellIs" dxfId="2444" priority="2397" operator="equal">
      <formula>0</formula>
    </cfRule>
    <cfRule type="cellIs" dxfId="2443" priority="2398" operator="equal">
      <formula>1</formula>
    </cfRule>
  </conditionalFormatting>
  <conditionalFormatting sqref="KU197:KZ197">
    <cfRule type="cellIs" dxfId="2442" priority="2395" operator="equal">
      <formula>0</formula>
    </cfRule>
    <cfRule type="cellIs" dxfId="2441" priority="2396" operator="equal">
      <formula>1</formula>
    </cfRule>
  </conditionalFormatting>
  <conditionalFormatting sqref="KU202:KZ205">
    <cfRule type="cellIs" dxfId="2440" priority="2393" operator="equal">
      <formula>0</formula>
    </cfRule>
    <cfRule type="cellIs" dxfId="2439" priority="2394" operator="equal">
      <formula>1</formula>
    </cfRule>
  </conditionalFormatting>
  <conditionalFormatting sqref="KU207:KZ212">
    <cfRule type="cellIs" dxfId="2438" priority="2391" operator="equal">
      <formula>0</formula>
    </cfRule>
    <cfRule type="cellIs" dxfId="2437" priority="2392" operator="equal">
      <formula>1</formula>
    </cfRule>
  </conditionalFormatting>
  <conditionalFormatting sqref="KU216:KZ219 KU222:KZ224 KU226:KZ236">
    <cfRule type="cellIs" dxfId="2436" priority="2389" operator="equal">
      <formula>0</formula>
    </cfRule>
    <cfRule type="cellIs" dxfId="2435" priority="2390" operator="equal">
      <formula>1</formula>
    </cfRule>
  </conditionalFormatting>
  <conditionalFormatting sqref="KU238:KZ238 KU240:KZ252">
    <cfRule type="cellIs" dxfId="2434" priority="2387" operator="equal">
      <formula>0</formula>
    </cfRule>
    <cfRule type="cellIs" dxfId="2433" priority="2388" operator="equal">
      <formula>1</formula>
    </cfRule>
  </conditionalFormatting>
  <conditionalFormatting sqref="KU255:KZ258">
    <cfRule type="cellIs" dxfId="2432" priority="2385" operator="equal">
      <formula>0</formula>
    </cfRule>
    <cfRule type="cellIs" dxfId="2431" priority="2386" operator="equal">
      <formula>1</formula>
    </cfRule>
  </conditionalFormatting>
  <conditionalFormatting sqref="KU272:KZ280">
    <cfRule type="cellIs" dxfId="2430" priority="2383" operator="equal">
      <formula>0</formula>
    </cfRule>
    <cfRule type="cellIs" dxfId="2429" priority="2384" operator="equal">
      <formula>1</formula>
    </cfRule>
  </conditionalFormatting>
  <conditionalFormatting sqref="KU284:KZ301 KU304:KZ308 KU311:KZ317">
    <cfRule type="cellIs" dxfId="2428" priority="2381" operator="equal">
      <formula>0</formula>
    </cfRule>
    <cfRule type="cellIs" dxfId="2427" priority="2382" operator="equal">
      <formula>1</formula>
    </cfRule>
  </conditionalFormatting>
  <conditionalFormatting sqref="KU320:KZ330 KU333:KZ336">
    <cfRule type="cellIs" dxfId="2426" priority="2379" operator="equal">
      <formula>0</formula>
    </cfRule>
    <cfRule type="cellIs" dxfId="2425" priority="2380" operator="equal">
      <formula>1</formula>
    </cfRule>
  </conditionalFormatting>
  <conditionalFormatting sqref="KU342:KZ342">
    <cfRule type="cellIs" dxfId="2424" priority="2377" operator="equal">
      <formula>0</formula>
    </cfRule>
    <cfRule type="cellIs" dxfId="2423" priority="2378" operator="equal">
      <formula>1</formula>
    </cfRule>
  </conditionalFormatting>
  <conditionalFormatting sqref="KU354:KZ354">
    <cfRule type="cellIs" dxfId="2422" priority="2375" operator="equal">
      <formula>0</formula>
    </cfRule>
    <cfRule type="cellIs" dxfId="2421" priority="2376" operator="equal">
      <formula>1</formula>
    </cfRule>
  </conditionalFormatting>
  <conditionalFormatting sqref="KU359:KZ359">
    <cfRule type="cellIs" dxfId="2420" priority="2373" operator="equal">
      <formula>0</formula>
    </cfRule>
    <cfRule type="cellIs" dxfId="2419" priority="2374" operator="equal">
      <formula>1</formula>
    </cfRule>
  </conditionalFormatting>
  <conditionalFormatting sqref="KU364:KZ365">
    <cfRule type="cellIs" dxfId="2418" priority="2371" operator="equal">
      <formula>0</formula>
    </cfRule>
    <cfRule type="cellIs" dxfId="2417" priority="2372" operator="equal">
      <formula>1</formula>
    </cfRule>
  </conditionalFormatting>
  <conditionalFormatting sqref="KU378:KZ378">
    <cfRule type="cellIs" dxfId="2416" priority="2367" operator="equal">
      <formula>0</formula>
    </cfRule>
    <cfRule type="cellIs" dxfId="2415" priority="2368" operator="equal">
      <formula>1</formula>
    </cfRule>
  </conditionalFormatting>
  <conditionalFormatting sqref="KU408:KZ408">
    <cfRule type="cellIs" dxfId="2414" priority="2369" operator="equal">
      <formula>0</formula>
    </cfRule>
    <cfRule type="cellIs" dxfId="2413" priority="2370" operator="equal">
      <formula>1</formula>
    </cfRule>
  </conditionalFormatting>
  <conditionalFormatting sqref="KU371:KZ371">
    <cfRule type="cellIs" dxfId="2412" priority="2365" operator="equal">
      <formula>0</formula>
    </cfRule>
    <cfRule type="cellIs" dxfId="2411" priority="2366" operator="equal">
      <formula>1</formula>
    </cfRule>
  </conditionalFormatting>
  <conditionalFormatting sqref="KU14:KZ15">
    <cfRule type="cellIs" dxfId="2410" priority="2363" operator="equal">
      <formula>0</formula>
    </cfRule>
    <cfRule type="cellIs" dxfId="2409" priority="2364" operator="equal">
      <formula>1</formula>
    </cfRule>
  </conditionalFormatting>
  <conditionalFormatting sqref="KU17:KZ18">
    <cfRule type="cellIs" dxfId="2408" priority="2361" operator="equal">
      <formula>0</formula>
    </cfRule>
    <cfRule type="cellIs" dxfId="2407" priority="2362" operator="equal">
      <formula>1</formula>
    </cfRule>
  </conditionalFormatting>
  <conditionalFormatting sqref="KU32:KZ32">
    <cfRule type="cellIs" dxfId="2406" priority="2359" operator="equal">
      <formula>0</formula>
    </cfRule>
    <cfRule type="cellIs" dxfId="2405" priority="2360" operator="equal">
      <formula>1</formula>
    </cfRule>
  </conditionalFormatting>
  <conditionalFormatting sqref="KU36:KZ36">
    <cfRule type="cellIs" dxfId="2404" priority="2357" operator="equal">
      <formula>0</formula>
    </cfRule>
    <cfRule type="cellIs" dxfId="2403" priority="2358" operator="equal">
      <formula>1</formula>
    </cfRule>
  </conditionalFormatting>
  <conditionalFormatting sqref="KU41:KZ42">
    <cfRule type="cellIs" dxfId="2402" priority="2355" operator="equal">
      <formula>0</formula>
    </cfRule>
    <cfRule type="cellIs" dxfId="2401" priority="2356" operator="equal">
      <formula>1</formula>
    </cfRule>
  </conditionalFormatting>
  <conditionalFormatting sqref="KU411:KZ411">
    <cfRule type="cellIs" dxfId="2400" priority="2199" operator="equal">
      <formula>0</formula>
    </cfRule>
    <cfRule type="cellIs" dxfId="2399" priority="2200" operator="equal">
      <formula>1</formula>
    </cfRule>
  </conditionalFormatting>
  <conditionalFormatting sqref="KU43:KZ43">
    <cfRule type="cellIs" dxfId="2398" priority="2353" operator="equal">
      <formula>0</formula>
    </cfRule>
    <cfRule type="cellIs" dxfId="2397" priority="2354" operator="equal">
      <formula>1</formula>
    </cfRule>
  </conditionalFormatting>
  <conditionalFormatting sqref="KU53:KZ53">
    <cfRule type="cellIs" dxfId="2396" priority="2351" operator="equal">
      <formula>0</formula>
    </cfRule>
    <cfRule type="cellIs" dxfId="2395" priority="2352" operator="equal">
      <formula>1</formula>
    </cfRule>
  </conditionalFormatting>
  <conditionalFormatting sqref="KU60:KZ61">
    <cfRule type="cellIs" dxfId="2394" priority="2349" operator="equal">
      <formula>0</formula>
    </cfRule>
    <cfRule type="cellIs" dxfId="2393" priority="2350" operator="equal">
      <formula>1</formula>
    </cfRule>
  </conditionalFormatting>
  <conditionalFormatting sqref="KU63:KZ63">
    <cfRule type="cellIs" dxfId="2392" priority="2347" operator="equal">
      <formula>0</formula>
    </cfRule>
    <cfRule type="cellIs" dxfId="2391" priority="2348" operator="equal">
      <formula>1</formula>
    </cfRule>
  </conditionalFormatting>
  <conditionalFormatting sqref="KU67:KZ68">
    <cfRule type="cellIs" dxfId="2390" priority="2345" operator="equal">
      <formula>0</formula>
    </cfRule>
    <cfRule type="cellIs" dxfId="2389" priority="2346" operator="equal">
      <formula>1</formula>
    </cfRule>
  </conditionalFormatting>
  <conditionalFormatting sqref="KU71:KZ72">
    <cfRule type="cellIs" dxfId="2388" priority="2343" operator="equal">
      <formula>0</formula>
    </cfRule>
    <cfRule type="cellIs" dxfId="2387" priority="2344" operator="equal">
      <formula>1</formula>
    </cfRule>
  </conditionalFormatting>
  <conditionalFormatting sqref="KU74:KZ74">
    <cfRule type="cellIs" dxfId="2386" priority="2341" operator="equal">
      <formula>0</formula>
    </cfRule>
    <cfRule type="cellIs" dxfId="2385" priority="2342" operator="equal">
      <formula>1</formula>
    </cfRule>
  </conditionalFormatting>
  <conditionalFormatting sqref="KU76:KZ76">
    <cfRule type="cellIs" dxfId="2384" priority="2339" operator="equal">
      <formula>0</formula>
    </cfRule>
    <cfRule type="cellIs" dxfId="2383" priority="2340" operator="equal">
      <formula>1</formula>
    </cfRule>
  </conditionalFormatting>
  <conditionalFormatting sqref="KU77:KZ77">
    <cfRule type="cellIs" dxfId="2382" priority="2337" operator="equal">
      <formula>0</formula>
    </cfRule>
    <cfRule type="cellIs" dxfId="2381" priority="2338" operator="equal">
      <formula>1</formula>
    </cfRule>
  </conditionalFormatting>
  <conditionalFormatting sqref="KU79:KZ79">
    <cfRule type="cellIs" dxfId="2380" priority="2335" operator="equal">
      <formula>0</formula>
    </cfRule>
    <cfRule type="cellIs" dxfId="2379" priority="2336" operator="equal">
      <formula>1</formula>
    </cfRule>
  </conditionalFormatting>
  <conditionalFormatting sqref="KU81:KZ86">
    <cfRule type="cellIs" dxfId="2378" priority="2333" operator="equal">
      <formula>0</formula>
    </cfRule>
    <cfRule type="cellIs" dxfId="2377" priority="2334" operator="equal">
      <formula>1</formula>
    </cfRule>
  </conditionalFormatting>
  <conditionalFormatting sqref="KU88:KZ92">
    <cfRule type="cellIs" dxfId="2376" priority="2331" operator="equal">
      <formula>0</formula>
    </cfRule>
    <cfRule type="cellIs" dxfId="2375" priority="2332" operator="equal">
      <formula>1</formula>
    </cfRule>
  </conditionalFormatting>
  <conditionalFormatting sqref="KU94:KZ95">
    <cfRule type="cellIs" dxfId="2374" priority="2329" operator="equal">
      <formula>0</formula>
    </cfRule>
    <cfRule type="cellIs" dxfId="2373" priority="2330" operator="equal">
      <formula>1</formula>
    </cfRule>
  </conditionalFormatting>
  <conditionalFormatting sqref="KU98:KZ98">
    <cfRule type="cellIs" dxfId="2372" priority="2327" operator="equal">
      <formula>0</formula>
    </cfRule>
    <cfRule type="cellIs" dxfId="2371" priority="2328" operator="equal">
      <formula>1</formula>
    </cfRule>
  </conditionalFormatting>
  <conditionalFormatting sqref="KU101:KZ105">
    <cfRule type="cellIs" dxfId="2370" priority="2325" operator="equal">
      <formula>0</formula>
    </cfRule>
    <cfRule type="cellIs" dxfId="2369" priority="2326" operator="equal">
      <formula>1</formula>
    </cfRule>
  </conditionalFormatting>
  <conditionalFormatting sqref="KU107:KZ107">
    <cfRule type="cellIs" dxfId="2368" priority="2323" operator="equal">
      <formula>0</formula>
    </cfRule>
    <cfRule type="cellIs" dxfId="2367" priority="2324" operator="equal">
      <formula>1</formula>
    </cfRule>
  </conditionalFormatting>
  <conditionalFormatting sqref="KU110:KZ112">
    <cfRule type="cellIs" dxfId="2366" priority="2321" operator="equal">
      <formula>0</formula>
    </cfRule>
    <cfRule type="cellIs" dxfId="2365" priority="2322" operator="equal">
      <formula>1</formula>
    </cfRule>
  </conditionalFormatting>
  <conditionalFormatting sqref="KU114:KZ114">
    <cfRule type="cellIs" dxfId="2364" priority="2319" operator="equal">
      <formula>0</formula>
    </cfRule>
    <cfRule type="cellIs" dxfId="2363" priority="2320" operator="equal">
      <formula>1</formula>
    </cfRule>
  </conditionalFormatting>
  <conditionalFormatting sqref="KU116:KZ121">
    <cfRule type="cellIs" dxfId="2362" priority="2317" operator="equal">
      <formula>0</formula>
    </cfRule>
    <cfRule type="cellIs" dxfId="2361" priority="2318" operator="equal">
      <formula>1</formula>
    </cfRule>
  </conditionalFormatting>
  <conditionalFormatting sqref="KU125:KZ126">
    <cfRule type="cellIs" dxfId="2360" priority="2315" operator="equal">
      <formula>0</formula>
    </cfRule>
    <cfRule type="cellIs" dxfId="2359" priority="2316" operator="equal">
      <formula>1</formula>
    </cfRule>
  </conditionalFormatting>
  <conditionalFormatting sqref="KU128:KZ131">
    <cfRule type="cellIs" dxfId="2358" priority="2313" operator="equal">
      <formula>0</formula>
    </cfRule>
    <cfRule type="cellIs" dxfId="2357" priority="2314" operator="equal">
      <formula>1</formula>
    </cfRule>
  </conditionalFormatting>
  <conditionalFormatting sqref="KU133:KZ134">
    <cfRule type="cellIs" dxfId="2356" priority="2311" operator="equal">
      <formula>0</formula>
    </cfRule>
    <cfRule type="cellIs" dxfId="2355" priority="2312" operator="equal">
      <formula>1</formula>
    </cfRule>
  </conditionalFormatting>
  <conditionalFormatting sqref="KU137:KZ137">
    <cfRule type="cellIs" dxfId="2354" priority="2309" operator="equal">
      <formula>0</formula>
    </cfRule>
    <cfRule type="cellIs" dxfId="2353" priority="2310" operator="equal">
      <formula>1</formula>
    </cfRule>
  </conditionalFormatting>
  <conditionalFormatting sqref="KU139:KZ142">
    <cfRule type="cellIs" dxfId="2352" priority="2307" operator="equal">
      <formula>0</formula>
    </cfRule>
    <cfRule type="cellIs" dxfId="2351" priority="2308" operator="equal">
      <formula>1</formula>
    </cfRule>
  </conditionalFormatting>
  <conditionalFormatting sqref="KU144:KZ145">
    <cfRule type="cellIs" dxfId="2350" priority="2305" operator="equal">
      <formula>0</formula>
    </cfRule>
    <cfRule type="cellIs" dxfId="2349" priority="2306" operator="equal">
      <formula>1</formula>
    </cfRule>
  </conditionalFormatting>
  <conditionalFormatting sqref="KU148:KZ152">
    <cfRule type="cellIs" dxfId="2348" priority="2303" operator="equal">
      <formula>0</formula>
    </cfRule>
    <cfRule type="cellIs" dxfId="2347" priority="2304" operator="equal">
      <formula>1</formula>
    </cfRule>
  </conditionalFormatting>
  <conditionalFormatting sqref="KU158:KZ158">
    <cfRule type="cellIs" dxfId="2346" priority="2301" operator="equal">
      <formula>0</formula>
    </cfRule>
    <cfRule type="cellIs" dxfId="2345" priority="2302" operator="equal">
      <formula>1</formula>
    </cfRule>
  </conditionalFormatting>
  <conditionalFormatting sqref="KU162:KZ162">
    <cfRule type="cellIs" dxfId="2344" priority="2299" operator="equal">
      <formula>0</formula>
    </cfRule>
    <cfRule type="cellIs" dxfId="2343" priority="2300" operator="equal">
      <formula>1</formula>
    </cfRule>
  </conditionalFormatting>
  <conditionalFormatting sqref="KU170:KZ171">
    <cfRule type="cellIs" dxfId="2342" priority="2297" operator="equal">
      <formula>0</formula>
    </cfRule>
    <cfRule type="cellIs" dxfId="2341" priority="2298" operator="equal">
      <formula>1</formula>
    </cfRule>
  </conditionalFormatting>
  <conditionalFormatting sqref="KU172:KZ172">
    <cfRule type="cellIs" dxfId="2340" priority="2295" operator="equal">
      <formula>0</formula>
    </cfRule>
    <cfRule type="cellIs" dxfId="2339" priority="2296" operator="equal">
      <formula>1</formula>
    </cfRule>
  </conditionalFormatting>
  <conditionalFormatting sqref="KU176:KZ176">
    <cfRule type="cellIs" dxfId="2338" priority="2293" operator="equal">
      <formula>0</formula>
    </cfRule>
    <cfRule type="cellIs" dxfId="2337" priority="2294" operator="equal">
      <formula>1</formula>
    </cfRule>
  </conditionalFormatting>
  <conditionalFormatting sqref="KU179:KZ179">
    <cfRule type="cellIs" dxfId="2336" priority="2291" operator="equal">
      <formula>0</formula>
    </cfRule>
    <cfRule type="cellIs" dxfId="2335" priority="2292" operator="equal">
      <formula>1</formula>
    </cfRule>
  </conditionalFormatting>
  <conditionalFormatting sqref="KU194:KZ194">
    <cfRule type="cellIs" dxfId="2334" priority="2289" operator="equal">
      <formula>0</formula>
    </cfRule>
    <cfRule type="cellIs" dxfId="2333" priority="2290" operator="equal">
      <formula>1</formula>
    </cfRule>
  </conditionalFormatting>
  <conditionalFormatting sqref="KU196:KZ196">
    <cfRule type="cellIs" dxfId="2332" priority="2287" operator="equal">
      <formula>0</formula>
    </cfRule>
    <cfRule type="cellIs" dxfId="2331" priority="2288" operator="equal">
      <formula>1</formula>
    </cfRule>
  </conditionalFormatting>
  <conditionalFormatting sqref="KU198:KZ198">
    <cfRule type="cellIs" dxfId="2330" priority="2285" operator="equal">
      <formula>0</formula>
    </cfRule>
    <cfRule type="cellIs" dxfId="2329" priority="2286" operator="equal">
      <formula>1</formula>
    </cfRule>
  </conditionalFormatting>
  <conditionalFormatting sqref="KU199:KZ199">
    <cfRule type="cellIs" dxfId="2328" priority="2283" operator="equal">
      <formula>0</formula>
    </cfRule>
    <cfRule type="cellIs" dxfId="2327" priority="2284" operator="equal">
      <formula>1</formula>
    </cfRule>
  </conditionalFormatting>
  <conditionalFormatting sqref="KU201:KZ201">
    <cfRule type="cellIs" dxfId="2326" priority="2281" operator="equal">
      <formula>0</formula>
    </cfRule>
    <cfRule type="cellIs" dxfId="2325" priority="2282" operator="equal">
      <formula>1</formula>
    </cfRule>
  </conditionalFormatting>
  <conditionalFormatting sqref="KU206:KZ206">
    <cfRule type="cellIs" dxfId="2324" priority="2279" operator="equal">
      <formula>0</formula>
    </cfRule>
    <cfRule type="cellIs" dxfId="2323" priority="2280" operator="equal">
      <formula>1</formula>
    </cfRule>
  </conditionalFormatting>
  <conditionalFormatting sqref="KU213:KZ215">
    <cfRule type="cellIs" dxfId="2322" priority="2277" operator="equal">
      <formula>0</formula>
    </cfRule>
    <cfRule type="cellIs" dxfId="2321" priority="2278" operator="equal">
      <formula>1</formula>
    </cfRule>
  </conditionalFormatting>
  <conditionalFormatting sqref="KU220:KZ220">
    <cfRule type="cellIs" dxfId="2320" priority="2275" operator="equal">
      <formula>0</formula>
    </cfRule>
    <cfRule type="cellIs" dxfId="2319" priority="2276" operator="equal">
      <formula>1</formula>
    </cfRule>
  </conditionalFormatting>
  <conditionalFormatting sqref="KU221:KZ221">
    <cfRule type="cellIs" dxfId="2318" priority="2273" operator="equal">
      <formula>0</formula>
    </cfRule>
    <cfRule type="cellIs" dxfId="2317" priority="2274" operator="equal">
      <formula>1</formula>
    </cfRule>
  </conditionalFormatting>
  <conditionalFormatting sqref="KU225:KZ225">
    <cfRule type="cellIs" dxfId="2316" priority="2271" operator="equal">
      <formula>0</formula>
    </cfRule>
    <cfRule type="cellIs" dxfId="2315" priority="2272" operator="equal">
      <formula>1</formula>
    </cfRule>
  </conditionalFormatting>
  <conditionalFormatting sqref="KU237:KZ237">
    <cfRule type="cellIs" dxfId="2314" priority="2269" operator="equal">
      <formula>0</formula>
    </cfRule>
    <cfRule type="cellIs" dxfId="2313" priority="2270" operator="equal">
      <formula>1</formula>
    </cfRule>
  </conditionalFormatting>
  <conditionalFormatting sqref="KU239:KZ239">
    <cfRule type="cellIs" dxfId="2312" priority="2267" operator="equal">
      <formula>0</formula>
    </cfRule>
    <cfRule type="cellIs" dxfId="2311" priority="2268" operator="equal">
      <formula>1</formula>
    </cfRule>
  </conditionalFormatting>
  <conditionalFormatting sqref="KU253:KZ254">
    <cfRule type="cellIs" dxfId="2310" priority="2265" operator="equal">
      <formula>0</formula>
    </cfRule>
    <cfRule type="cellIs" dxfId="2309" priority="2266" operator="equal">
      <formula>1</formula>
    </cfRule>
  </conditionalFormatting>
  <conditionalFormatting sqref="KU260:KZ262">
    <cfRule type="cellIs" dxfId="2308" priority="2263" operator="equal">
      <formula>0</formula>
    </cfRule>
    <cfRule type="cellIs" dxfId="2307" priority="2264" operator="equal">
      <formula>1</formula>
    </cfRule>
  </conditionalFormatting>
  <conditionalFormatting sqref="KU264:KZ271">
    <cfRule type="cellIs" dxfId="2306" priority="2261" operator="equal">
      <formula>0</formula>
    </cfRule>
    <cfRule type="cellIs" dxfId="2305" priority="2262" operator="equal">
      <formula>1</formula>
    </cfRule>
  </conditionalFormatting>
  <conditionalFormatting sqref="KU263:KZ263">
    <cfRule type="cellIs" dxfId="2304" priority="2259" operator="equal">
      <formula>0</formula>
    </cfRule>
    <cfRule type="cellIs" dxfId="2303" priority="2260" operator="equal">
      <formula>1</formula>
    </cfRule>
  </conditionalFormatting>
  <conditionalFormatting sqref="KU281:KZ281">
    <cfRule type="cellIs" dxfId="2302" priority="2257" operator="equal">
      <formula>0</formula>
    </cfRule>
    <cfRule type="cellIs" dxfId="2301" priority="2258" operator="equal">
      <formula>1</formula>
    </cfRule>
  </conditionalFormatting>
  <conditionalFormatting sqref="KU283:KZ283">
    <cfRule type="cellIs" dxfId="2300" priority="2255" operator="equal">
      <formula>0</formula>
    </cfRule>
    <cfRule type="cellIs" dxfId="2299" priority="2256" operator="equal">
      <formula>1</formula>
    </cfRule>
  </conditionalFormatting>
  <conditionalFormatting sqref="KU302:KZ302">
    <cfRule type="cellIs" dxfId="2298" priority="2253" operator="equal">
      <formula>0</formula>
    </cfRule>
    <cfRule type="cellIs" dxfId="2297" priority="2254" operator="equal">
      <formula>1</formula>
    </cfRule>
  </conditionalFormatting>
  <conditionalFormatting sqref="KU303:KZ303">
    <cfRule type="cellIs" dxfId="2296" priority="2251" operator="equal">
      <formula>0</formula>
    </cfRule>
    <cfRule type="cellIs" dxfId="2295" priority="2252" operator="equal">
      <formula>1</formula>
    </cfRule>
  </conditionalFormatting>
  <conditionalFormatting sqref="KU309:KZ310">
    <cfRule type="cellIs" dxfId="2294" priority="2249" operator="equal">
      <formula>0</formula>
    </cfRule>
    <cfRule type="cellIs" dxfId="2293" priority="2250" operator="equal">
      <formula>1</formula>
    </cfRule>
  </conditionalFormatting>
  <conditionalFormatting sqref="KU318:KZ319">
    <cfRule type="cellIs" dxfId="2292" priority="2247" operator="equal">
      <formula>0</formula>
    </cfRule>
    <cfRule type="cellIs" dxfId="2291" priority="2248" operator="equal">
      <formula>1</formula>
    </cfRule>
  </conditionalFormatting>
  <conditionalFormatting sqref="KU331:KZ331">
    <cfRule type="cellIs" dxfId="2290" priority="2245" operator="equal">
      <formula>0</formula>
    </cfRule>
    <cfRule type="cellIs" dxfId="2289" priority="2246" operator="equal">
      <formula>1</formula>
    </cfRule>
  </conditionalFormatting>
  <conditionalFormatting sqref="KU332:KZ332">
    <cfRule type="cellIs" dxfId="2288" priority="2243" operator="equal">
      <formula>0</formula>
    </cfRule>
    <cfRule type="cellIs" dxfId="2287" priority="2244" operator="equal">
      <formula>1</formula>
    </cfRule>
  </conditionalFormatting>
  <conditionalFormatting sqref="KU337:KZ338">
    <cfRule type="cellIs" dxfId="2286" priority="2241" operator="equal">
      <formula>0</formula>
    </cfRule>
    <cfRule type="cellIs" dxfId="2285" priority="2242" operator="equal">
      <formula>1</formula>
    </cfRule>
  </conditionalFormatting>
  <conditionalFormatting sqref="KU339:KZ339">
    <cfRule type="cellIs" dxfId="2284" priority="2239" operator="equal">
      <formula>0</formula>
    </cfRule>
    <cfRule type="cellIs" dxfId="2283" priority="2240" operator="equal">
      <formula>1</formula>
    </cfRule>
  </conditionalFormatting>
  <conditionalFormatting sqref="KU340:KZ341">
    <cfRule type="cellIs" dxfId="2282" priority="2237" operator="equal">
      <formula>0</formula>
    </cfRule>
    <cfRule type="cellIs" dxfId="2281" priority="2238" operator="equal">
      <formula>1</formula>
    </cfRule>
  </conditionalFormatting>
  <conditionalFormatting sqref="KU343:KZ345">
    <cfRule type="cellIs" dxfId="2280" priority="2235" operator="equal">
      <formula>0</formula>
    </cfRule>
    <cfRule type="cellIs" dxfId="2279" priority="2236" operator="equal">
      <formula>1</formula>
    </cfRule>
  </conditionalFormatting>
  <conditionalFormatting sqref="KU346:KZ347">
    <cfRule type="cellIs" dxfId="2278" priority="2233" operator="equal">
      <formula>0</formula>
    </cfRule>
    <cfRule type="cellIs" dxfId="2277" priority="2234" operator="equal">
      <formula>1</formula>
    </cfRule>
  </conditionalFormatting>
  <conditionalFormatting sqref="KU351:KZ351">
    <cfRule type="cellIs" dxfId="2276" priority="2231" operator="equal">
      <formula>0</formula>
    </cfRule>
    <cfRule type="cellIs" dxfId="2275" priority="2232" operator="equal">
      <formula>1</formula>
    </cfRule>
  </conditionalFormatting>
  <conditionalFormatting sqref="KU355:KZ355">
    <cfRule type="cellIs" dxfId="2274" priority="2229" operator="equal">
      <formula>0</formula>
    </cfRule>
    <cfRule type="cellIs" dxfId="2273" priority="2230" operator="equal">
      <formula>1</formula>
    </cfRule>
  </conditionalFormatting>
  <conditionalFormatting sqref="KU357:KZ357">
    <cfRule type="cellIs" dxfId="2272" priority="2227" operator="equal">
      <formula>0</formula>
    </cfRule>
    <cfRule type="cellIs" dxfId="2271" priority="2228" operator="equal">
      <formula>1</formula>
    </cfRule>
  </conditionalFormatting>
  <conditionalFormatting sqref="KU360:KZ360">
    <cfRule type="cellIs" dxfId="2270" priority="2225" operator="equal">
      <formula>0</formula>
    </cfRule>
    <cfRule type="cellIs" dxfId="2269" priority="2226" operator="equal">
      <formula>1</formula>
    </cfRule>
  </conditionalFormatting>
  <conditionalFormatting sqref="KU362:KZ363">
    <cfRule type="cellIs" dxfId="2268" priority="2223" operator="equal">
      <formula>0</formula>
    </cfRule>
    <cfRule type="cellIs" dxfId="2267" priority="2224" operator="equal">
      <formula>1</formula>
    </cfRule>
  </conditionalFormatting>
  <conditionalFormatting sqref="KU368:KZ368">
    <cfRule type="cellIs" dxfId="2266" priority="2221" operator="equal">
      <formula>0</formula>
    </cfRule>
    <cfRule type="cellIs" dxfId="2265" priority="2222" operator="equal">
      <formula>1</formula>
    </cfRule>
  </conditionalFormatting>
  <conditionalFormatting sqref="KU369:KZ369">
    <cfRule type="cellIs" dxfId="2264" priority="2219" operator="equal">
      <formula>0</formula>
    </cfRule>
    <cfRule type="cellIs" dxfId="2263" priority="2220" operator="equal">
      <formula>1</formula>
    </cfRule>
  </conditionalFormatting>
  <conditionalFormatting sqref="KU374:KZ376">
    <cfRule type="cellIs" dxfId="2262" priority="2217" operator="equal">
      <formula>0</formula>
    </cfRule>
    <cfRule type="cellIs" dxfId="2261" priority="2218" operator="equal">
      <formula>1</formula>
    </cfRule>
  </conditionalFormatting>
  <conditionalFormatting sqref="KU377:KZ377">
    <cfRule type="cellIs" dxfId="2260" priority="2215" operator="equal">
      <formula>0</formula>
    </cfRule>
    <cfRule type="cellIs" dxfId="2259" priority="2216" operator="equal">
      <formula>1</formula>
    </cfRule>
  </conditionalFormatting>
  <conditionalFormatting sqref="KU379:KZ379">
    <cfRule type="cellIs" dxfId="2258" priority="2213" operator="equal">
      <formula>0</formula>
    </cfRule>
    <cfRule type="cellIs" dxfId="2257" priority="2214" operator="equal">
      <formula>1</formula>
    </cfRule>
  </conditionalFormatting>
  <conditionalFormatting sqref="KU382:KZ384">
    <cfRule type="cellIs" dxfId="2256" priority="2211" operator="equal">
      <formula>0</formula>
    </cfRule>
    <cfRule type="cellIs" dxfId="2255" priority="2212" operator="equal">
      <formula>1</formula>
    </cfRule>
  </conditionalFormatting>
  <conditionalFormatting sqref="KU386:KZ391">
    <cfRule type="cellIs" dxfId="2254" priority="2209" operator="equal">
      <formula>0</formula>
    </cfRule>
    <cfRule type="cellIs" dxfId="2253" priority="2210" operator="equal">
      <formula>1</formula>
    </cfRule>
  </conditionalFormatting>
  <conditionalFormatting sqref="KU399:KZ399">
    <cfRule type="cellIs" dxfId="2252" priority="2207" operator="equal">
      <formula>0</formula>
    </cfRule>
    <cfRule type="cellIs" dxfId="2251" priority="2208" operator="equal">
      <formula>1</formula>
    </cfRule>
  </conditionalFormatting>
  <conditionalFormatting sqref="KU401:KZ401">
    <cfRule type="cellIs" dxfId="2250" priority="2205" operator="equal">
      <formula>0</formula>
    </cfRule>
    <cfRule type="cellIs" dxfId="2249" priority="2206" operator="equal">
      <formula>1</formula>
    </cfRule>
  </conditionalFormatting>
  <conditionalFormatting sqref="KU403:KZ403">
    <cfRule type="cellIs" dxfId="2248" priority="2203" operator="equal">
      <formula>0</formula>
    </cfRule>
    <cfRule type="cellIs" dxfId="2247" priority="2204" operator="equal">
      <formula>1</formula>
    </cfRule>
  </conditionalFormatting>
  <conditionalFormatting sqref="KU409:KZ409">
    <cfRule type="cellIs" dxfId="2246" priority="2201" operator="equal">
      <formula>0</formula>
    </cfRule>
    <cfRule type="cellIs" dxfId="2245" priority="2202" operator="equal">
      <formula>1</formula>
    </cfRule>
  </conditionalFormatting>
  <conditionalFormatting sqref="KU410:KZ410">
    <cfRule type="cellIs" dxfId="2244" priority="2197" operator="equal">
      <formula>0</formula>
    </cfRule>
    <cfRule type="cellIs" dxfId="2243" priority="2198" operator="equal">
      <formula>1</formula>
    </cfRule>
  </conditionalFormatting>
  <conditionalFormatting sqref="LL54:LQ54 LL57:LQ57 LL62:LQ62 LL180:LQ180 LL186:LQ186 LL189:LQ189 LL200:LQ200 LL259:LQ259 LL282:LQ282 LL348:LQ350 LL356:LQ356 LL361:LQ361 LL366:LQ367 LL380:LQ381 LL372:LQ373 LL370:LQ370 LL64:LQ66 LL69:LQ70 LL73:LQ73 LL75:LQ75 LL78:LQ78 LL80:LQ80 LL87:LQ87 LL93:LQ93 LL96:LQ97 LL99:LQ100 LL106:LQ106 LL108:LQ109 LL113:LQ113 LL115:LQ115 LL122:LQ124 LL127:LQ127 LL132:LQ132 LL135:LQ136 LL138:LQ138 LL143:LQ143 LL146:LQ147 LL352:LQ353 LL358:LQ358 LL385:LQ385 LL392:LQ398 LL400:LQ400 LL402:LQ402 LL404:LQ407 LL12:LQ13">
    <cfRule type="cellIs" dxfId="2242" priority="2195" operator="equal">
      <formula>0</formula>
    </cfRule>
    <cfRule type="cellIs" dxfId="2241" priority="2196" operator="equal">
      <formula>1</formula>
    </cfRule>
  </conditionalFormatting>
  <conditionalFormatting sqref="LE421">
    <cfRule type="cellIs" dxfId="2240" priority="2193" operator="equal">
      <formula>"OK"</formula>
    </cfRule>
    <cfRule type="cellIs" dxfId="2239" priority="2194" operator="equal">
      <formula>"NO HABILITADO"</formula>
    </cfRule>
  </conditionalFormatting>
  <conditionalFormatting sqref="LS421">
    <cfRule type="cellIs" dxfId="2238" priority="2191" operator="equal">
      <formula>0</formula>
    </cfRule>
    <cfRule type="cellIs" dxfId="2237" priority="2192" operator="equal">
      <formula>1</formula>
    </cfRule>
  </conditionalFormatting>
  <conditionalFormatting sqref="LQ421">
    <cfRule type="cellIs" dxfId="2236" priority="2189" operator="equal">
      <formula>0</formula>
    </cfRule>
    <cfRule type="cellIs" dxfId="2235" priority="2190" operator="equal">
      <formula>1</formula>
    </cfRule>
  </conditionalFormatting>
  <conditionalFormatting sqref="LO421">
    <cfRule type="cellIs" dxfId="2234" priority="2187" operator="equal">
      <formula>0</formula>
    </cfRule>
    <cfRule type="cellIs" dxfId="2233" priority="2188" operator="equal">
      <formula>1</formula>
    </cfRule>
  </conditionalFormatting>
  <conditionalFormatting sqref="LM421">
    <cfRule type="cellIs" dxfId="2232" priority="2185" operator="equal">
      <formula>0</formula>
    </cfRule>
    <cfRule type="cellIs" dxfId="2231" priority="2186" operator="equal">
      <formula>1</formula>
    </cfRule>
  </conditionalFormatting>
  <conditionalFormatting sqref="LL16:LQ16">
    <cfRule type="cellIs" dxfId="2230" priority="2183" operator="equal">
      <formula>0</formula>
    </cfRule>
    <cfRule type="cellIs" dxfId="2229" priority="2184" operator="equal">
      <formula>1</formula>
    </cfRule>
  </conditionalFormatting>
  <conditionalFormatting sqref="LL19:LQ31">
    <cfRule type="cellIs" dxfId="2228" priority="2181" operator="equal">
      <formula>0</formula>
    </cfRule>
    <cfRule type="cellIs" dxfId="2227" priority="2182" operator="equal">
      <formula>1</formula>
    </cfRule>
  </conditionalFormatting>
  <conditionalFormatting sqref="LL33:LQ35 LL37:LQ40">
    <cfRule type="cellIs" dxfId="2226" priority="2179" operator="equal">
      <formula>0</formula>
    </cfRule>
    <cfRule type="cellIs" dxfId="2225" priority="2180" operator="equal">
      <formula>1</formula>
    </cfRule>
  </conditionalFormatting>
  <conditionalFormatting sqref="LL44:LQ52">
    <cfRule type="cellIs" dxfId="2224" priority="2177" operator="equal">
      <formula>0</formula>
    </cfRule>
    <cfRule type="cellIs" dxfId="2223" priority="2178" operator="equal">
      <formula>1</formula>
    </cfRule>
  </conditionalFormatting>
  <conditionalFormatting sqref="LL55:LQ55">
    <cfRule type="cellIs" dxfId="2222" priority="2175" operator="equal">
      <formula>0</formula>
    </cfRule>
    <cfRule type="cellIs" dxfId="2221" priority="2176" operator="equal">
      <formula>1</formula>
    </cfRule>
  </conditionalFormatting>
  <conditionalFormatting sqref="LL56:LQ56">
    <cfRule type="cellIs" dxfId="2220" priority="2173" operator="equal">
      <formula>0</formula>
    </cfRule>
    <cfRule type="cellIs" dxfId="2219" priority="2174" operator="equal">
      <formula>1</formula>
    </cfRule>
  </conditionalFormatting>
  <conditionalFormatting sqref="LL58:LQ58">
    <cfRule type="cellIs" dxfId="2218" priority="2171" operator="equal">
      <formula>0</formula>
    </cfRule>
    <cfRule type="cellIs" dxfId="2217" priority="2172" operator="equal">
      <formula>1</formula>
    </cfRule>
  </conditionalFormatting>
  <conditionalFormatting sqref="LL59:LQ59">
    <cfRule type="cellIs" dxfId="2216" priority="2169" operator="equal">
      <formula>0</formula>
    </cfRule>
    <cfRule type="cellIs" dxfId="2215" priority="2170" operator="equal">
      <formula>1</formula>
    </cfRule>
  </conditionalFormatting>
  <conditionalFormatting sqref="LL153:LQ157 LL159:LQ161">
    <cfRule type="cellIs" dxfId="2214" priority="2167" operator="equal">
      <formula>0</formula>
    </cfRule>
    <cfRule type="cellIs" dxfId="2213" priority="2168" operator="equal">
      <formula>1</formula>
    </cfRule>
  </conditionalFormatting>
  <conditionalFormatting sqref="LL163:LQ163">
    <cfRule type="cellIs" dxfId="2212" priority="2165" operator="equal">
      <formula>0</formula>
    </cfRule>
    <cfRule type="cellIs" dxfId="2211" priority="2166" operator="equal">
      <formula>1</formula>
    </cfRule>
  </conditionalFormatting>
  <conditionalFormatting sqref="LL164:LQ169">
    <cfRule type="cellIs" dxfId="2210" priority="2163" operator="equal">
      <formula>0</formula>
    </cfRule>
    <cfRule type="cellIs" dxfId="2209" priority="2164" operator="equal">
      <formula>1</formula>
    </cfRule>
  </conditionalFormatting>
  <conditionalFormatting sqref="LL173:LQ175 LL177:LQ178">
    <cfRule type="cellIs" dxfId="2208" priority="2161" operator="equal">
      <formula>0</formula>
    </cfRule>
    <cfRule type="cellIs" dxfId="2207" priority="2162" operator="equal">
      <formula>1</formula>
    </cfRule>
  </conditionalFormatting>
  <conditionalFormatting sqref="LL181:LQ185">
    <cfRule type="cellIs" dxfId="2206" priority="2159" operator="equal">
      <formula>0</formula>
    </cfRule>
    <cfRule type="cellIs" dxfId="2205" priority="2160" operator="equal">
      <formula>1</formula>
    </cfRule>
  </conditionalFormatting>
  <conditionalFormatting sqref="LL187:LQ188">
    <cfRule type="cellIs" dxfId="2204" priority="2157" operator="equal">
      <formula>0</formula>
    </cfRule>
    <cfRule type="cellIs" dxfId="2203" priority="2158" operator="equal">
      <formula>1</formula>
    </cfRule>
  </conditionalFormatting>
  <conditionalFormatting sqref="LL190:LQ193">
    <cfRule type="cellIs" dxfId="2202" priority="2155" operator="equal">
      <formula>0</formula>
    </cfRule>
    <cfRule type="cellIs" dxfId="2201" priority="2156" operator="equal">
      <formula>1</formula>
    </cfRule>
  </conditionalFormatting>
  <conditionalFormatting sqref="LL195:LQ195">
    <cfRule type="cellIs" dxfId="2200" priority="2153" operator="equal">
      <formula>0</formula>
    </cfRule>
    <cfRule type="cellIs" dxfId="2199" priority="2154" operator="equal">
      <formula>1</formula>
    </cfRule>
  </conditionalFormatting>
  <conditionalFormatting sqref="LL197:LQ197">
    <cfRule type="cellIs" dxfId="2198" priority="2151" operator="equal">
      <formula>0</formula>
    </cfRule>
    <cfRule type="cellIs" dxfId="2197" priority="2152" operator="equal">
      <formula>1</formula>
    </cfRule>
  </conditionalFormatting>
  <conditionalFormatting sqref="LL202:LQ205">
    <cfRule type="cellIs" dxfId="2196" priority="2149" operator="equal">
      <formula>0</formula>
    </cfRule>
    <cfRule type="cellIs" dxfId="2195" priority="2150" operator="equal">
      <formula>1</formula>
    </cfRule>
  </conditionalFormatting>
  <conditionalFormatting sqref="LL207:LQ212">
    <cfRule type="cellIs" dxfId="2194" priority="2147" operator="equal">
      <formula>0</formula>
    </cfRule>
    <cfRule type="cellIs" dxfId="2193" priority="2148" operator="equal">
      <formula>1</formula>
    </cfRule>
  </conditionalFormatting>
  <conditionalFormatting sqref="LL216:LQ219 LL222:LQ224 LL226:LQ236">
    <cfRule type="cellIs" dxfId="2192" priority="2145" operator="equal">
      <formula>0</formula>
    </cfRule>
    <cfRule type="cellIs" dxfId="2191" priority="2146" operator="equal">
      <formula>1</formula>
    </cfRule>
  </conditionalFormatting>
  <conditionalFormatting sqref="LL238:LQ238 LL240:LQ252">
    <cfRule type="cellIs" dxfId="2190" priority="2143" operator="equal">
      <formula>0</formula>
    </cfRule>
    <cfRule type="cellIs" dxfId="2189" priority="2144" operator="equal">
      <formula>1</formula>
    </cfRule>
  </conditionalFormatting>
  <conditionalFormatting sqref="LL255:LQ258">
    <cfRule type="cellIs" dxfId="2188" priority="2141" operator="equal">
      <formula>0</formula>
    </cfRule>
    <cfRule type="cellIs" dxfId="2187" priority="2142" operator="equal">
      <formula>1</formula>
    </cfRule>
  </conditionalFormatting>
  <conditionalFormatting sqref="LL272:LQ280">
    <cfRule type="cellIs" dxfId="2186" priority="2139" operator="equal">
      <formula>0</formula>
    </cfRule>
    <cfRule type="cellIs" dxfId="2185" priority="2140" operator="equal">
      <formula>1</formula>
    </cfRule>
  </conditionalFormatting>
  <conditionalFormatting sqref="LL284:LQ301 LL304:LQ308 LL311:LQ317">
    <cfRule type="cellIs" dxfId="2184" priority="2137" operator="equal">
      <formula>0</formula>
    </cfRule>
    <cfRule type="cellIs" dxfId="2183" priority="2138" operator="equal">
      <formula>1</formula>
    </cfRule>
  </conditionalFormatting>
  <conditionalFormatting sqref="LL320:LQ330 LL333:LQ336">
    <cfRule type="cellIs" dxfId="2182" priority="2135" operator="equal">
      <formula>0</formula>
    </cfRule>
    <cfRule type="cellIs" dxfId="2181" priority="2136" operator="equal">
      <formula>1</formula>
    </cfRule>
  </conditionalFormatting>
  <conditionalFormatting sqref="LL342:LQ342">
    <cfRule type="cellIs" dxfId="2180" priority="2133" operator="equal">
      <formula>0</formula>
    </cfRule>
    <cfRule type="cellIs" dxfId="2179" priority="2134" operator="equal">
      <formula>1</formula>
    </cfRule>
  </conditionalFormatting>
  <conditionalFormatting sqref="LL354:LQ354">
    <cfRule type="cellIs" dxfId="2178" priority="2131" operator="equal">
      <formula>0</formula>
    </cfRule>
    <cfRule type="cellIs" dxfId="2177" priority="2132" operator="equal">
      <formula>1</formula>
    </cfRule>
  </conditionalFormatting>
  <conditionalFormatting sqref="LL359:LQ359">
    <cfRule type="cellIs" dxfId="2176" priority="2129" operator="equal">
      <formula>0</formula>
    </cfRule>
    <cfRule type="cellIs" dxfId="2175" priority="2130" operator="equal">
      <formula>1</formula>
    </cfRule>
  </conditionalFormatting>
  <conditionalFormatting sqref="LL364:LQ365">
    <cfRule type="cellIs" dxfId="2174" priority="2127" operator="equal">
      <formula>0</formula>
    </cfRule>
    <cfRule type="cellIs" dxfId="2173" priority="2128" operator="equal">
      <formula>1</formula>
    </cfRule>
  </conditionalFormatting>
  <conditionalFormatting sqref="LL378:LQ378">
    <cfRule type="cellIs" dxfId="2172" priority="2123" operator="equal">
      <formula>0</formula>
    </cfRule>
    <cfRule type="cellIs" dxfId="2171" priority="2124" operator="equal">
      <formula>1</formula>
    </cfRule>
  </conditionalFormatting>
  <conditionalFormatting sqref="LL408:LQ408">
    <cfRule type="cellIs" dxfId="2170" priority="2125" operator="equal">
      <formula>0</formula>
    </cfRule>
    <cfRule type="cellIs" dxfId="2169" priority="2126" operator="equal">
      <formula>1</formula>
    </cfRule>
  </conditionalFormatting>
  <conditionalFormatting sqref="LL371:LQ371">
    <cfRule type="cellIs" dxfId="2168" priority="2121" operator="equal">
      <formula>0</formula>
    </cfRule>
    <cfRule type="cellIs" dxfId="2167" priority="2122" operator="equal">
      <formula>1</formula>
    </cfRule>
  </conditionalFormatting>
  <conditionalFormatting sqref="LL14:LQ15">
    <cfRule type="cellIs" dxfId="2166" priority="2119" operator="equal">
      <formula>0</formula>
    </cfRule>
    <cfRule type="cellIs" dxfId="2165" priority="2120" operator="equal">
      <formula>1</formula>
    </cfRule>
  </conditionalFormatting>
  <conditionalFormatting sqref="LL17:LQ18">
    <cfRule type="cellIs" dxfId="2164" priority="2117" operator="equal">
      <formula>0</formula>
    </cfRule>
    <cfRule type="cellIs" dxfId="2163" priority="2118" operator="equal">
      <formula>1</formula>
    </cfRule>
  </conditionalFormatting>
  <conditionalFormatting sqref="LL32:LQ32">
    <cfRule type="cellIs" dxfId="2162" priority="2115" operator="equal">
      <formula>0</formula>
    </cfRule>
    <cfRule type="cellIs" dxfId="2161" priority="2116" operator="equal">
      <formula>1</formula>
    </cfRule>
  </conditionalFormatting>
  <conditionalFormatting sqref="LL36:LQ36">
    <cfRule type="cellIs" dxfId="2160" priority="2113" operator="equal">
      <formula>0</formula>
    </cfRule>
    <cfRule type="cellIs" dxfId="2159" priority="2114" operator="equal">
      <formula>1</formula>
    </cfRule>
  </conditionalFormatting>
  <conditionalFormatting sqref="LL41:LQ42">
    <cfRule type="cellIs" dxfId="2158" priority="2111" operator="equal">
      <formula>0</formula>
    </cfRule>
    <cfRule type="cellIs" dxfId="2157" priority="2112" operator="equal">
      <formula>1</formula>
    </cfRule>
  </conditionalFormatting>
  <conditionalFormatting sqref="LL411:LQ411">
    <cfRule type="cellIs" dxfId="2156" priority="1955" operator="equal">
      <formula>0</formula>
    </cfRule>
    <cfRule type="cellIs" dxfId="2155" priority="1956" operator="equal">
      <formula>1</formula>
    </cfRule>
  </conditionalFormatting>
  <conditionalFormatting sqref="LL43:LQ43">
    <cfRule type="cellIs" dxfId="2154" priority="2109" operator="equal">
      <formula>0</formula>
    </cfRule>
    <cfRule type="cellIs" dxfId="2153" priority="2110" operator="equal">
      <formula>1</formula>
    </cfRule>
  </conditionalFormatting>
  <conditionalFormatting sqref="LL53:LQ53">
    <cfRule type="cellIs" dxfId="2152" priority="2107" operator="equal">
      <formula>0</formula>
    </cfRule>
    <cfRule type="cellIs" dxfId="2151" priority="2108" operator="equal">
      <formula>1</formula>
    </cfRule>
  </conditionalFormatting>
  <conditionalFormatting sqref="LL60:LQ61">
    <cfRule type="cellIs" dxfId="2150" priority="2105" operator="equal">
      <formula>0</formula>
    </cfRule>
    <cfRule type="cellIs" dxfId="2149" priority="2106" operator="equal">
      <formula>1</formula>
    </cfRule>
  </conditionalFormatting>
  <conditionalFormatting sqref="LL63:LQ63">
    <cfRule type="cellIs" dxfId="2148" priority="2103" operator="equal">
      <formula>0</formula>
    </cfRule>
    <cfRule type="cellIs" dxfId="2147" priority="2104" operator="equal">
      <formula>1</formula>
    </cfRule>
  </conditionalFormatting>
  <conditionalFormatting sqref="LL67:LQ68">
    <cfRule type="cellIs" dxfId="2146" priority="2101" operator="equal">
      <formula>0</formula>
    </cfRule>
    <cfRule type="cellIs" dxfId="2145" priority="2102" operator="equal">
      <formula>1</formula>
    </cfRule>
  </conditionalFormatting>
  <conditionalFormatting sqref="LL71:LQ72">
    <cfRule type="cellIs" dxfId="2144" priority="2099" operator="equal">
      <formula>0</formula>
    </cfRule>
    <cfRule type="cellIs" dxfId="2143" priority="2100" operator="equal">
      <formula>1</formula>
    </cfRule>
  </conditionalFormatting>
  <conditionalFormatting sqref="LL74:LQ74">
    <cfRule type="cellIs" dxfId="2142" priority="2097" operator="equal">
      <formula>0</formula>
    </cfRule>
    <cfRule type="cellIs" dxfId="2141" priority="2098" operator="equal">
      <formula>1</formula>
    </cfRule>
  </conditionalFormatting>
  <conditionalFormatting sqref="LL76:LQ76">
    <cfRule type="cellIs" dxfId="2140" priority="2095" operator="equal">
      <formula>0</formula>
    </cfRule>
    <cfRule type="cellIs" dxfId="2139" priority="2096" operator="equal">
      <formula>1</formula>
    </cfRule>
  </conditionalFormatting>
  <conditionalFormatting sqref="LL77:LQ77">
    <cfRule type="cellIs" dxfId="2138" priority="2093" operator="equal">
      <formula>0</formula>
    </cfRule>
    <cfRule type="cellIs" dxfId="2137" priority="2094" operator="equal">
      <formula>1</formula>
    </cfRule>
  </conditionalFormatting>
  <conditionalFormatting sqref="LL79:LQ79">
    <cfRule type="cellIs" dxfId="2136" priority="2091" operator="equal">
      <formula>0</formula>
    </cfRule>
    <cfRule type="cellIs" dxfId="2135" priority="2092" operator="equal">
      <formula>1</formula>
    </cfRule>
  </conditionalFormatting>
  <conditionalFormatting sqref="LL81:LQ86">
    <cfRule type="cellIs" dxfId="2134" priority="2089" operator="equal">
      <formula>0</formula>
    </cfRule>
    <cfRule type="cellIs" dxfId="2133" priority="2090" operator="equal">
      <formula>1</formula>
    </cfRule>
  </conditionalFormatting>
  <conditionalFormatting sqref="LL88:LQ92">
    <cfRule type="cellIs" dxfId="2132" priority="2087" operator="equal">
      <formula>0</formula>
    </cfRule>
    <cfRule type="cellIs" dxfId="2131" priority="2088" operator="equal">
      <formula>1</formula>
    </cfRule>
  </conditionalFormatting>
  <conditionalFormatting sqref="LL94:LQ95">
    <cfRule type="cellIs" dxfId="2130" priority="2085" operator="equal">
      <formula>0</formula>
    </cfRule>
    <cfRule type="cellIs" dxfId="2129" priority="2086" operator="equal">
      <formula>1</formula>
    </cfRule>
  </conditionalFormatting>
  <conditionalFormatting sqref="LL98:LQ98">
    <cfRule type="cellIs" dxfId="2128" priority="2083" operator="equal">
      <formula>0</formula>
    </cfRule>
    <cfRule type="cellIs" dxfId="2127" priority="2084" operator="equal">
      <formula>1</formula>
    </cfRule>
  </conditionalFormatting>
  <conditionalFormatting sqref="LL101:LQ105">
    <cfRule type="cellIs" dxfId="2126" priority="2081" operator="equal">
      <formula>0</formula>
    </cfRule>
    <cfRule type="cellIs" dxfId="2125" priority="2082" operator="equal">
      <formula>1</formula>
    </cfRule>
  </conditionalFormatting>
  <conditionalFormatting sqref="LL107:LQ107">
    <cfRule type="cellIs" dxfId="2124" priority="2079" operator="equal">
      <formula>0</formula>
    </cfRule>
    <cfRule type="cellIs" dxfId="2123" priority="2080" operator="equal">
      <formula>1</formula>
    </cfRule>
  </conditionalFormatting>
  <conditionalFormatting sqref="LL110:LQ112">
    <cfRule type="cellIs" dxfId="2122" priority="2077" operator="equal">
      <formula>0</formula>
    </cfRule>
    <cfRule type="cellIs" dxfId="2121" priority="2078" operator="equal">
      <formula>1</formula>
    </cfRule>
  </conditionalFormatting>
  <conditionalFormatting sqref="LL114:LQ114">
    <cfRule type="cellIs" dxfId="2120" priority="2075" operator="equal">
      <formula>0</formula>
    </cfRule>
    <cfRule type="cellIs" dxfId="2119" priority="2076" operator="equal">
      <formula>1</formula>
    </cfRule>
  </conditionalFormatting>
  <conditionalFormatting sqref="LL116:LQ121">
    <cfRule type="cellIs" dxfId="2118" priority="2073" operator="equal">
      <formula>0</formula>
    </cfRule>
    <cfRule type="cellIs" dxfId="2117" priority="2074" operator="equal">
      <formula>1</formula>
    </cfRule>
  </conditionalFormatting>
  <conditionalFormatting sqref="LL125:LQ126">
    <cfRule type="cellIs" dxfId="2116" priority="2071" operator="equal">
      <formula>0</formula>
    </cfRule>
    <cfRule type="cellIs" dxfId="2115" priority="2072" operator="equal">
      <formula>1</formula>
    </cfRule>
  </conditionalFormatting>
  <conditionalFormatting sqref="LL128:LQ131">
    <cfRule type="cellIs" dxfId="2114" priority="2069" operator="equal">
      <formula>0</formula>
    </cfRule>
    <cfRule type="cellIs" dxfId="2113" priority="2070" operator="equal">
      <formula>1</formula>
    </cfRule>
  </conditionalFormatting>
  <conditionalFormatting sqref="LL133:LQ134">
    <cfRule type="cellIs" dxfId="2112" priority="2067" operator="equal">
      <formula>0</formula>
    </cfRule>
    <cfRule type="cellIs" dxfId="2111" priority="2068" operator="equal">
      <formula>1</formula>
    </cfRule>
  </conditionalFormatting>
  <conditionalFormatting sqref="LL137:LQ137">
    <cfRule type="cellIs" dxfId="2110" priority="2065" operator="equal">
      <formula>0</formula>
    </cfRule>
    <cfRule type="cellIs" dxfId="2109" priority="2066" operator="equal">
      <formula>1</formula>
    </cfRule>
  </conditionalFormatting>
  <conditionalFormatting sqref="LL139:LQ142">
    <cfRule type="cellIs" dxfId="2108" priority="2063" operator="equal">
      <formula>0</formula>
    </cfRule>
    <cfRule type="cellIs" dxfId="2107" priority="2064" operator="equal">
      <formula>1</formula>
    </cfRule>
  </conditionalFormatting>
  <conditionalFormatting sqref="LL144:LQ145">
    <cfRule type="cellIs" dxfId="2106" priority="2061" operator="equal">
      <formula>0</formula>
    </cfRule>
    <cfRule type="cellIs" dxfId="2105" priority="2062" operator="equal">
      <formula>1</formula>
    </cfRule>
  </conditionalFormatting>
  <conditionalFormatting sqref="LL148:LQ152">
    <cfRule type="cellIs" dxfId="2104" priority="2059" operator="equal">
      <formula>0</formula>
    </cfRule>
    <cfRule type="cellIs" dxfId="2103" priority="2060" operator="equal">
      <formula>1</formula>
    </cfRule>
  </conditionalFormatting>
  <conditionalFormatting sqref="LL158:LQ158">
    <cfRule type="cellIs" dxfId="2102" priority="2057" operator="equal">
      <formula>0</formula>
    </cfRule>
    <cfRule type="cellIs" dxfId="2101" priority="2058" operator="equal">
      <formula>1</formula>
    </cfRule>
  </conditionalFormatting>
  <conditionalFormatting sqref="LL162:LQ162">
    <cfRule type="cellIs" dxfId="2100" priority="2055" operator="equal">
      <formula>0</formula>
    </cfRule>
    <cfRule type="cellIs" dxfId="2099" priority="2056" operator="equal">
      <formula>1</formula>
    </cfRule>
  </conditionalFormatting>
  <conditionalFormatting sqref="LL170:LQ171">
    <cfRule type="cellIs" dxfId="2098" priority="2053" operator="equal">
      <formula>0</formula>
    </cfRule>
    <cfRule type="cellIs" dxfId="2097" priority="2054" operator="equal">
      <formula>1</formula>
    </cfRule>
  </conditionalFormatting>
  <conditionalFormatting sqref="LL172:LQ172">
    <cfRule type="cellIs" dxfId="2096" priority="2051" operator="equal">
      <formula>0</formula>
    </cfRule>
    <cfRule type="cellIs" dxfId="2095" priority="2052" operator="equal">
      <formula>1</formula>
    </cfRule>
  </conditionalFormatting>
  <conditionalFormatting sqref="LL176:LQ176">
    <cfRule type="cellIs" dxfId="2094" priority="2049" operator="equal">
      <formula>0</formula>
    </cfRule>
    <cfRule type="cellIs" dxfId="2093" priority="2050" operator="equal">
      <formula>1</formula>
    </cfRule>
  </conditionalFormatting>
  <conditionalFormatting sqref="LL179:LQ179">
    <cfRule type="cellIs" dxfId="2092" priority="2047" operator="equal">
      <formula>0</formula>
    </cfRule>
    <cfRule type="cellIs" dxfId="2091" priority="2048" operator="equal">
      <formula>1</formula>
    </cfRule>
  </conditionalFormatting>
  <conditionalFormatting sqref="LL194:LQ194">
    <cfRule type="cellIs" dxfId="2090" priority="2045" operator="equal">
      <formula>0</formula>
    </cfRule>
    <cfRule type="cellIs" dxfId="2089" priority="2046" operator="equal">
      <formula>1</formula>
    </cfRule>
  </conditionalFormatting>
  <conditionalFormatting sqref="LL196:LQ196">
    <cfRule type="cellIs" dxfId="2088" priority="2043" operator="equal">
      <formula>0</formula>
    </cfRule>
    <cfRule type="cellIs" dxfId="2087" priority="2044" operator="equal">
      <formula>1</formula>
    </cfRule>
  </conditionalFormatting>
  <conditionalFormatting sqref="LL198:LQ198">
    <cfRule type="cellIs" dxfId="2086" priority="2041" operator="equal">
      <formula>0</formula>
    </cfRule>
    <cfRule type="cellIs" dxfId="2085" priority="2042" operator="equal">
      <formula>1</formula>
    </cfRule>
  </conditionalFormatting>
  <conditionalFormatting sqref="LL199:LQ199">
    <cfRule type="cellIs" dxfId="2084" priority="2039" operator="equal">
      <formula>0</formula>
    </cfRule>
    <cfRule type="cellIs" dxfId="2083" priority="2040" operator="equal">
      <formula>1</formula>
    </cfRule>
  </conditionalFormatting>
  <conditionalFormatting sqref="LL201:LQ201">
    <cfRule type="cellIs" dxfId="2082" priority="2037" operator="equal">
      <formula>0</formula>
    </cfRule>
    <cfRule type="cellIs" dxfId="2081" priority="2038" operator="equal">
      <formula>1</formula>
    </cfRule>
  </conditionalFormatting>
  <conditionalFormatting sqref="LL206:LQ206">
    <cfRule type="cellIs" dxfId="2080" priority="2035" operator="equal">
      <formula>0</formula>
    </cfRule>
    <cfRule type="cellIs" dxfId="2079" priority="2036" operator="equal">
      <formula>1</formula>
    </cfRule>
  </conditionalFormatting>
  <conditionalFormatting sqref="LL213:LQ215">
    <cfRule type="cellIs" dxfId="2078" priority="2033" operator="equal">
      <formula>0</formula>
    </cfRule>
    <cfRule type="cellIs" dxfId="2077" priority="2034" operator="equal">
      <formula>1</formula>
    </cfRule>
  </conditionalFormatting>
  <conditionalFormatting sqref="LL220:LQ220">
    <cfRule type="cellIs" dxfId="2076" priority="2031" operator="equal">
      <formula>0</formula>
    </cfRule>
    <cfRule type="cellIs" dxfId="2075" priority="2032" operator="equal">
      <formula>1</formula>
    </cfRule>
  </conditionalFormatting>
  <conditionalFormatting sqref="LL221:LQ221">
    <cfRule type="cellIs" dxfId="2074" priority="2029" operator="equal">
      <formula>0</formula>
    </cfRule>
    <cfRule type="cellIs" dxfId="2073" priority="2030" operator="equal">
      <formula>1</formula>
    </cfRule>
  </conditionalFormatting>
  <conditionalFormatting sqref="LL225:LQ225">
    <cfRule type="cellIs" dxfId="2072" priority="2027" operator="equal">
      <formula>0</formula>
    </cfRule>
    <cfRule type="cellIs" dxfId="2071" priority="2028" operator="equal">
      <formula>1</formula>
    </cfRule>
  </conditionalFormatting>
  <conditionalFormatting sqref="LL237:LQ237">
    <cfRule type="cellIs" dxfId="2070" priority="2025" operator="equal">
      <formula>0</formula>
    </cfRule>
    <cfRule type="cellIs" dxfId="2069" priority="2026" operator="equal">
      <formula>1</formula>
    </cfRule>
  </conditionalFormatting>
  <conditionalFormatting sqref="LL239:LQ239">
    <cfRule type="cellIs" dxfId="2068" priority="2023" operator="equal">
      <formula>0</formula>
    </cfRule>
    <cfRule type="cellIs" dxfId="2067" priority="2024" operator="equal">
      <formula>1</formula>
    </cfRule>
  </conditionalFormatting>
  <conditionalFormatting sqref="LL253:LQ254">
    <cfRule type="cellIs" dxfId="2066" priority="2021" operator="equal">
      <formula>0</formula>
    </cfRule>
    <cfRule type="cellIs" dxfId="2065" priority="2022" operator="equal">
      <formula>1</formula>
    </cfRule>
  </conditionalFormatting>
  <conditionalFormatting sqref="LL260:LQ262">
    <cfRule type="cellIs" dxfId="2064" priority="2019" operator="equal">
      <formula>0</formula>
    </cfRule>
    <cfRule type="cellIs" dxfId="2063" priority="2020" operator="equal">
      <formula>1</formula>
    </cfRule>
  </conditionalFormatting>
  <conditionalFormatting sqref="LL264:LQ271">
    <cfRule type="cellIs" dxfId="2062" priority="2017" operator="equal">
      <formula>0</formula>
    </cfRule>
    <cfRule type="cellIs" dxfId="2061" priority="2018" operator="equal">
      <formula>1</formula>
    </cfRule>
  </conditionalFormatting>
  <conditionalFormatting sqref="LL263:LQ263">
    <cfRule type="cellIs" dxfId="2060" priority="2015" operator="equal">
      <formula>0</formula>
    </cfRule>
    <cfRule type="cellIs" dxfId="2059" priority="2016" operator="equal">
      <formula>1</formula>
    </cfRule>
  </conditionalFormatting>
  <conditionalFormatting sqref="LL281:LQ281">
    <cfRule type="cellIs" dxfId="2058" priority="2013" operator="equal">
      <formula>0</formula>
    </cfRule>
    <cfRule type="cellIs" dxfId="2057" priority="2014" operator="equal">
      <formula>1</formula>
    </cfRule>
  </conditionalFormatting>
  <conditionalFormatting sqref="LL283:LQ283">
    <cfRule type="cellIs" dxfId="2056" priority="2011" operator="equal">
      <formula>0</formula>
    </cfRule>
    <cfRule type="cellIs" dxfId="2055" priority="2012" operator="equal">
      <formula>1</formula>
    </cfRule>
  </conditionalFormatting>
  <conditionalFormatting sqref="LL302:LQ302">
    <cfRule type="cellIs" dxfId="2054" priority="2009" operator="equal">
      <formula>0</formula>
    </cfRule>
    <cfRule type="cellIs" dxfId="2053" priority="2010" operator="equal">
      <formula>1</formula>
    </cfRule>
  </conditionalFormatting>
  <conditionalFormatting sqref="LL303:LQ303">
    <cfRule type="cellIs" dxfId="2052" priority="2007" operator="equal">
      <formula>0</formula>
    </cfRule>
    <cfRule type="cellIs" dxfId="2051" priority="2008" operator="equal">
      <formula>1</formula>
    </cfRule>
  </conditionalFormatting>
  <conditionalFormatting sqref="LL309:LQ310">
    <cfRule type="cellIs" dxfId="2050" priority="2005" operator="equal">
      <formula>0</formula>
    </cfRule>
    <cfRule type="cellIs" dxfId="2049" priority="2006" operator="equal">
      <formula>1</formula>
    </cfRule>
  </conditionalFormatting>
  <conditionalFormatting sqref="LL318:LQ319">
    <cfRule type="cellIs" dxfId="2048" priority="2003" operator="equal">
      <formula>0</formula>
    </cfRule>
    <cfRule type="cellIs" dxfId="2047" priority="2004" operator="equal">
      <formula>1</formula>
    </cfRule>
  </conditionalFormatting>
  <conditionalFormatting sqref="LL331:LQ331">
    <cfRule type="cellIs" dxfId="2046" priority="2001" operator="equal">
      <formula>0</formula>
    </cfRule>
    <cfRule type="cellIs" dxfId="2045" priority="2002" operator="equal">
      <formula>1</formula>
    </cfRule>
  </conditionalFormatting>
  <conditionalFormatting sqref="LL332:LQ332">
    <cfRule type="cellIs" dxfId="2044" priority="1999" operator="equal">
      <formula>0</formula>
    </cfRule>
    <cfRule type="cellIs" dxfId="2043" priority="2000" operator="equal">
      <formula>1</formula>
    </cfRule>
  </conditionalFormatting>
  <conditionalFormatting sqref="LL337:LQ338">
    <cfRule type="cellIs" dxfId="2042" priority="1997" operator="equal">
      <formula>0</formula>
    </cfRule>
    <cfRule type="cellIs" dxfId="2041" priority="1998" operator="equal">
      <formula>1</formula>
    </cfRule>
  </conditionalFormatting>
  <conditionalFormatting sqref="LL339:LQ339">
    <cfRule type="cellIs" dxfId="2040" priority="1995" operator="equal">
      <formula>0</formula>
    </cfRule>
    <cfRule type="cellIs" dxfId="2039" priority="1996" operator="equal">
      <formula>1</formula>
    </cfRule>
  </conditionalFormatting>
  <conditionalFormatting sqref="LL340:LQ341">
    <cfRule type="cellIs" dxfId="2038" priority="1993" operator="equal">
      <formula>0</formula>
    </cfRule>
    <cfRule type="cellIs" dxfId="2037" priority="1994" operator="equal">
      <formula>1</formula>
    </cfRule>
  </conditionalFormatting>
  <conditionalFormatting sqref="LL343:LQ345">
    <cfRule type="cellIs" dxfId="2036" priority="1991" operator="equal">
      <formula>0</formula>
    </cfRule>
    <cfRule type="cellIs" dxfId="2035" priority="1992" operator="equal">
      <formula>1</formula>
    </cfRule>
  </conditionalFormatting>
  <conditionalFormatting sqref="LL346:LQ347">
    <cfRule type="cellIs" dxfId="2034" priority="1989" operator="equal">
      <formula>0</formula>
    </cfRule>
    <cfRule type="cellIs" dxfId="2033" priority="1990" operator="equal">
      <formula>1</formula>
    </cfRule>
  </conditionalFormatting>
  <conditionalFormatting sqref="LL351:LQ351">
    <cfRule type="cellIs" dxfId="2032" priority="1987" operator="equal">
      <formula>0</formula>
    </cfRule>
    <cfRule type="cellIs" dxfId="2031" priority="1988" operator="equal">
      <formula>1</formula>
    </cfRule>
  </conditionalFormatting>
  <conditionalFormatting sqref="LL355:LQ355">
    <cfRule type="cellIs" dxfId="2030" priority="1985" operator="equal">
      <formula>0</formula>
    </cfRule>
    <cfRule type="cellIs" dxfId="2029" priority="1986" operator="equal">
      <formula>1</formula>
    </cfRule>
  </conditionalFormatting>
  <conditionalFormatting sqref="LL357:LQ357">
    <cfRule type="cellIs" dxfId="2028" priority="1983" operator="equal">
      <formula>0</formula>
    </cfRule>
    <cfRule type="cellIs" dxfId="2027" priority="1984" operator="equal">
      <formula>1</formula>
    </cfRule>
  </conditionalFormatting>
  <conditionalFormatting sqref="LL360:LQ360">
    <cfRule type="cellIs" dxfId="2026" priority="1981" operator="equal">
      <formula>0</formula>
    </cfRule>
    <cfRule type="cellIs" dxfId="2025" priority="1982" operator="equal">
      <formula>1</formula>
    </cfRule>
  </conditionalFormatting>
  <conditionalFormatting sqref="LL362:LQ363">
    <cfRule type="cellIs" dxfId="2024" priority="1979" operator="equal">
      <formula>0</formula>
    </cfRule>
    <cfRule type="cellIs" dxfId="2023" priority="1980" operator="equal">
      <formula>1</formula>
    </cfRule>
  </conditionalFormatting>
  <conditionalFormatting sqref="LL368:LQ368">
    <cfRule type="cellIs" dxfId="2022" priority="1977" operator="equal">
      <formula>0</formula>
    </cfRule>
    <cfRule type="cellIs" dxfId="2021" priority="1978" operator="equal">
      <formula>1</formula>
    </cfRule>
  </conditionalFormatting>
  <conditionalFormatting sqref="LL369:LQ369">
    <cfRule type="cellIs" dxfId="2020" priority="1975" operator="equal">
      <formula>0</formula>
    </cfRule>
    <cfRule type="cellIs" dxfId="2019" priority="1976" operator="equal">
      <formula>1</formula>
    </cfRule>
  </conditionalFormatting>
  <conditionalFormatting sqref="LL374:LQ376">
    <cfRule type="cellIs" dxfId="2018" priority="1973" operator="equal">
      <formula>0</formula>
    </cfRule>
    <cfRule type="cellIs" dxfId="2017" priority="1974" operator="equal">
      <formula>1</formula>
    </cfRule>
  </conditionalFormatting>
  <conditionalFormatting sqref="LL377:LQ377">
    <cfRule type="cellIs" dxfId="2016" priority="1971" operator="equal">
      <formula>0</formula>
    </cfRule>
    <cfRule type="cellIs" dxfId="2015" priority="1972" operator="equal">
      <formula>1</formula>
    </cfRule>
  </conditionalFormatting>
  <conditionalFormatting sqref="LL379:LQ379">
    <cfRule type="cellIs" dxfId="2014" priority="1969" operator="equal">
      <formula>0</formula>
    </cfRule>
    <cfRule type="cellIs" dxfId="2013" priority="1970" operator="equal">
      <formula>1</formula>
    </cfRule>
  </conditionalFormatting>
  <conditionalFormatting sqref="LL382:LQ384">
    <cfRule type="cellIs" dxfId="2012" priority="1967" operator="equal">
      <formula>0</formula>
    </cfRule>
    <cfRule type="cellIs" dxfId="2011" priority="1968" operator="equal">
      <formula>1</formula>
    </cfRule>
  </conditionalFormatting>
  <conditionalFormatting sqref="LL386:LQ391">
    <cfRule type="cellIs" dxfId="2010" priority="1965" operator="equal">
      <formula>0</formula>
    </cfRule>
    <cfRule type="cellIs" dxfId="2009" priority="1966" operator="equal">
      <formula>1</formula>
    </cfRule>
  </conditionalFormatting>
  <conditionalFormatting sqref="LL399:LQ399">
    <cfRule type="cellIs" dxfId="2008" priority="1963" operator="equal">
      <formula>0</formula>
    </cfRule>
    <cfRule type="cellIs" dxfId="2007" priority="1964" operator="equal">
      <formula>1</formula>
    </cfRule>
  </conditionalFormatting>
  <conditionalFormatting sqref="LL401:LQ401">
    <cfRule type="cellIs" dxfId="2006" priority="1961" operator="equal">
      <formula>0</formula>
    </cfRule>
    <cfRule type="cellIs" dxfId="2005" priority="1962" operator="equal">
      <formula>1</formula>
    </cfRule>
  </conditionalFormatting>
  <conditionalFormatting sqref="LL403:LQ403">
    <cfRule type="cellIs" dxfId="2004" priority="1959" operator="equal">
      <formula>0</formula>
    </cfRule>
    <cfRule type="cellIs" dxfId="2003" priority="1960" operator="equal">
      <formula>1</formula>
    </cfRule>
  </conditionalFormatting>
  <conditionalFormatting sqref="LL409:LQ409">
    <cfRule type="cellIs" dxfId="2002" priority="1957" operator="equal">
      <formula>0</formula>
    </cfRule>
    <cfRule type="cellIs" dxfId="2001" priority="1958" operator="equal">
      <formula>1</formula>
    </cfRule>
  </conditionalFormatting>
  <conditionalFormatting sqref="LL410:LQ410">
    <cfRule type="cellIs" dxfId="2000" priority="1953" operator="equal">
      <formula>0</formula>
    </cfRule>
    <cfRule type="cellIs" dxfId="1999" priority="1954" operator="equal">
      <formula>1</formula>
    </cfRule>
  </conditionalFormatting>
  <conditionalFormatting sqref="MC54:MH54 MC57:MH57 MC62:MH62 MC180:MH180 MC186:MH186 MC189:MH189 MC200:MH200 MC259:MH259 MC282:MH282 MC348:MH350 MC356:MH356 MC361:MH361 MC366:MH367 MC380:MH381 MC372:MH373 MC370:MH370 MC64:MH66 MC69:MH70 MC73:MH73 MC75:MH75 MC78:MH78 MC80:MH80 MC87:MH87 MC93:MH93 MC96:MH97 MC99:MH100 MC106:MH106 MC108:MH109 MC113:MH113 MC115:MH115 MC122:MH124 MC127:MH127 MC132:MH132 MC135:MH136 MC138:MH138 MC143:MH143 MC146:MH147 MC352:MH353 MC358:MH358 MC385:MH385 MC392:MH398 MC400:MH400 MC402:MH402 MC404:MH407 MC12:MH13">
    <cfRule type="cellIs" dxfId="1998" priority="1951" operator="equal">
      <formula>0</formula>
    </cfRule>
    <cfRule type="cellIs" dxfId="1997" priority="1952" operator="equal">
      <formula>1</formula>
    </cfRule>
  </conditionalFormatting>
  <conditionalFormatting sqref="LV421">
    <cfRule type="cellIs" dxfId="1996" priority="1949" operator="equal">
      <formula>"OK"</formula>
    </cfRule>
    <cfRule type="cellIs" dxfId="1995" priority="1950" operator="equal">
      <formula>"NO HABILITADO"</formula>
    </cfRule>
  </conditionalFormatting>
  <conditionalFormatting sqref="MJ421">
    <cfRule type="cellIs" dxfId="1994" priority="1947" operator="equal">
      <formula>0</formula>
    </cfRule>
    <cfRule type="cellIs" dxfId="1993" priority="1948" operator="equal">
      <formula>1</formula>
    </cfRule>
  </conditionalFormatting>
  <conditionalFormatting sqref="MH421">
    <cfRule type="cellIs" dxfId="1992" priority="1945" operator="equal">
      <formula>0</formula>
    </cfRule>
    <cfRule type="cellIs" dxfId="1991" priority="1946" operator="equal">
      <formula>1</formula>
    </cfRule>
  </conditionalFormatting>
  <conditionalFormatting sqref="MF421">
    <cfRule type="cellIs" dxfId="1990" priority="1943" operator="equal">
      <formula>0</formula>
    </cfRule>
    <cfRule type="cellIs" dxfId="1989" priority="1944" operator="equal">
      <formula>1</formula>
    </cfRule>
  </conditionalFormatting>
  <conditionalFormatting sqref="MD421">
    <cfRule type="cellIs" dxfId="1988" priority="1941" operator="equal">
      <formula>0</formula>
    </cfRule>
    <cfRule type="cellIs" dxfId="1987" priority="1942" operator="equal">
      <formula>1</formula>
    </cfRule>
  </conditionalFormatting>
  <conditionalFormatting sqref="MC16:MH16">
    <cfRule type="cellIs" dxfId="1986" priority="1939" operator="equal">
      <formula>0</formula>
    </cfRule>
    <cfRule type="cellIs" dxfId="1985" priority="1940" operator="equal">
      <formula>1</formula>
    </cfRule>
  </conditionalFormatting>
  <conditionalFormatting sqref="MC19:MH31">
    <cfRule type="cellIs" dxfId="1984" priority="1937" operator="equal">
      <formula>0</formula>
    </cfRule>
    <cfRule type="cellIs" dxfId="1983" priority="1938" operator="equal">
      <formula>1</formula>
    </cfRule>
  </conditionalFormatting>
  <conditionalFormatting sqref="MC33:MH35 MC37:MH40">
    <cfRule type="cellIs" dxfId="1982" priority="1935" operator="equal">
      <formula>0</formula>
    </cfRule>
    <cfRule type="cellIs" dxfId="1981" priority="1936" operator="equal">
      <formula>1</formula>
    </cfRule>
  </conditionalFormatting>
  <conditionalFormatting sqref="MC44:MH52">
    <cfRule type="cellIs" dxfId="1980" priority="1933" operator="equal">
      <formula>0</formula>
    </cfRule>
    <cfRule type="cellIs" dxfId="1979" priority="1934" operator="equal">
      <formula>1</formula>
    </cfRule>
  </conditionalFormatting>
  <conditionalFormatting sqref="MC55:MH55">
    <cfRule type="cellIs" dxfId="1978" priority="1931" operator="equal">
      <formula>0</formula>
    </cfRule>
    <cfRule type="cellIs" dxfId="1977" priority="1932" operator="equal">
      <formula>1</formula>
    </cfRule>
  </conditionalFormatting>
  <conditionalFormatting sqref="MC56:MH56">
    <cfRule type="cellIs" dxfId="1976" priority="1929" operator="equal">
      <formula>0</formula>
    </cfRule>
    <cfRule type="cellIs" dxfId="1975" priority="1930" operator="equal">
      <formula>1</formula>
    </cfRule>
  </conditionalFormatting>
  <conditionalFormatting sqref="MC58:MH58">
    <cfRule type="cellIs" dxfId="1974" priority="1927" operator="equal">
      <formula>0</formula>
    </cfRule>
    <cfRule type="cellIs" dxfId="1973" priority="1928" operator="equal">
      <formula>1</formula>
    </cfRule>
  </conditionalFormatting>
  <conditionalFormatting sqref="MC59:MH59">
    <cfRule type="cellIs" dxfId="1972" priority="1925" operator="equal">
      <formula>0</formula>
    </cfRule>
    <cfRule type="cellIs" dxfId="1971" priority="1926" operator="equal">
      <formula>1</formula>
    </cfRule>
  </conditionalFormatting>
  <conditionalFormatting sqref="MC153:MH157 MC159:MH161">
    <cfRule type="cellIs" dxfId="1970" priority="1923" operator="equal">
      <formula>0</formula>
    </cfRule>
    <cfRule type="cellIs" dxfId="1969" priority="1924" operator="equal">
      <formula>1</formula>
    </cfRule>
  </conditionalFormatting>
  <conditionalFormatting sqref="MC163:MH163">
    <cfRule type="cellIs" dxfId="1968" priority="1921" operator="equal">
      <formula>0</formula>
    </cfRule>
    <cfRule type="cellIs" dxfId="1967" priority="1922" operator="equal">
      <formula>1</formula>
    </cfRule>
  </conditionalFormatting>
  <conditionalFormatting sqref="MC164:MH169">
    <cfRule type="cellIs" dxfId="1966" priority="1919" operator="equal">
      <formula>0</formula>
    </cfRule>
    <cfRule type="cellIs" dxfId="1965" priority="1920" operator="equal">
      <formula>1</formula>
    </cfRule>
  </conditionalFormatting>
  <conditionalFormatting sqref="MC173:MH175 MC177:MH178">
    <cfRule type="cellIs" dxfId="1964" priority="1917" operator="equal">
      <formula>0</formula>
    </cfRule>
    <cfRule type="cellIs" dxfId="1963" priority="1918" operator="equal">
      <formula>1</formula>
    </cfRule>
  </conditionalFormatting>
  <conditionalFormatting sqref="MC181:MH185">
    <cfRule type="cellIs" dxfId="1962" priority="1915" operator="equal">
      <formula>0</formula>
    </cfRule>
    <cfRule type="cellIs" dxfId="1961" priority="1916" operator="equal">
      <formula>1</formula>
    </cfRule>
  </conditionalFormatting>
  <conditionalFormatting sqref="MC187:MH188">
    <cfRule type="cellIs" dxfId="1960" priority="1913" operator="equal">
      <formula>0</formula>
    </cfRule>
    <cfRule type="cellIs" dxfId="1959" priority="1914" operator="equal">
      <formula>1</formula>
    </cfRule>
  </conditionalFormatting>
  <conditionalFormatting sqref="MC190:MH193">
    <cfRule type="cellIs" dxfId="1958" priority="1911" operator="equal">
      <formula>0</formula>
    </cfRule>
    <cfRule type="cellIs" dxfId="1957" priority="1912" operator="equal">
      <formula>1</formula>
    </cfRule>
  </conditionalFormatting>
  <conditionalFormatting sqref="MC195:MH195">
    <cfRule type="cellIs" dxfId="1956" priority="1909" operator="equal">
      <formula>0</formula>
    </cfRule>
    <cfRule type="cellIs" dxfId="1955" priority="1910" operator="equal">
      <formula>1</formula>
    </cfRule>
  </conditionalFormatting>
  <conditionalFormatting sqref="MC197:MH197">
    <cfRule type="cellIs" dxfId="1954" priority="1907" operator="equal">
      <formula>0</formula>
    </cfRule>
    <cfRule type="cellIs" dxfId="1953" priority="1908" operator="equal">
      <formula>1</formula>
    </cfRule>
  </conditionalFormatting>
  <conditionalFormatting sqref="MC202:MH205">
    <cfRule type="cellIs" dxfId="1952" priority="1905" operator="equal">
      <formula>0</formula>
    </cfRule>
    <cfRule type="cellIs" dxfId="1951" priority="1906" operator="equal">
      <formula>1</formula>
    </cfRule>
  </conditionalFormatting>
  <conditionalFormatting sqref="MC207:MH212">
    <cfRule type="cellIs" dxfId="1950" priority="1903" operator="equal">
      <formula>0</formula>
    </cfRule>
    <cfRule type="cellIs" dxfId="1949" priority="1904" operator="equal">
      <formula>1</formula>
    </cfRule>
  </conditionalFormatting>
  <conditionalFormatting sqref="MC216:MH219 MC222:MH224 MC226:MH236">
    <cfRule type="cellIs" dxfId="1948" priority="1901" operator="equal">
      <formula>0</formula>
    </cfRule>
    <cfRule type="cellIs" dxfId="1947" priority="1902" operator="equal">
      <formula>1</formula>
    </cfRule>
  </conditionalFormatting>
  <conditionalFormatting sqref="MC238:MH238 MC240:MH252">
    <cfRule type="cellIs" dxfId="1946" priority="1899" operator="equal">
      <formula>0</formula>
    </cfRule>
    <cfRule type="cellIs" dxfId="1945" priority="1900" operator="equal">
      <formula>1</formula>
    </cfRule>
  </conditionalFormatting>
  <conditionalFormatting sqref="MC255:MH258">
    <cfRule type="cellIs" dxfId="1944" priority="1897" operator="equal">
      <formula>0</formula>
    </cfRule>
    <cfRule type="cellIs" dxfId="1943" priority="1898" operator="equal">
      <formula>1</formula>
    </cfRule>
  </conditionalFormatting>
  <conditionalFormatting sqref="MC272:MH280">
    <cfRule type="cellIs" dxfId="1942" priority="1895" operator="equal">
      <formula>0</formula>
    </cfRule>
    <cfRule type="cellIs" dxfId="1941" priority="1896" operator="equal">
      <formula>1</formula>
    </cfRule>
  </conditionalFormatting>
  <conditionalFormatting sqref="MC284:MH301 MC304:MH308 MC311:MH317">
    <cfRule type="cellIs" dxfId="1940" priority="1893" operator="equal">
      <formula>0</formula>
    </cfRule>
    <cfRule type="cellIs" dxfId="1939" priority="1894" operator="equal">
      <formula>1</formula>
    </cfRule>
  </conditionalFormatting>
  <conditionalFormatting sqref="MC320:MH330 MC333:MH336">
    <cfRule type="cellIs" dxfId="1938" priority="1891" operator="equal">
      <formula>0</formula>
    </cfRule>
    <cfRule type="cellIs" dxfId="1937" priority="1892" operator="equal">
      <formula>1</formula>
    </cfRule>
  </conditionalFormatting>
  <conditionalFormatting sqref="MC342:MH342">
    <cfRule type="cellIs" dxfId="1936" priority="1889" operator="equal">
      <formula>0</formula>
    </cfRule>
    <cfRule type="cellIs" dxfId="1935" priority="1890" operator="equal">
      <formula>1</formula>
    </cfRule>
  </conditionalFormatting>
  <conditionalFormatting sqref="MC354:MH354">
    <cfRule type="cellIs" dxfId="1934" priority="1887" operator="equal">
      <formula>0</formula>
    </cfRule>
    <cfRule type="cellIs" dxfId="1933" priority="1888" operator="equal">
      <formula>1</formula>
    </cfRule>
  </conditionalFormatting>
  <conditionalFormatting sqref="MC359:MH359">
    <cfRule type="cellIs" dxfId="1932" priority="1885" operator="equal">
      <formula>0</formula>
    </cfRule>
    <cfRule type="cellIs" dxfId="1931" priority="1886" operator="equal">
      <formula>1</formula>
    </cfRule>
  </conditionalFormatting>
  <conditionalFormatting sqref="MC364:MH365">
    <cfRule type="cellIs" dxfId="1930" priority="1883" operator="equal">
      <formula>0</formula>
    </cfRule>
    <cfRule type="cellIs" dxfId="1929" priority="1884" operator="equal">
      <formula>1</formula>
    </cfRule>
  </conditionalFormatting>
  <conditionalFormatting sqref="MC378:MH378">
    <cfRule type="cellIs" dxfId="1928" priority="1879" operator="equal">
      <formula>0</formula>
    </cfRule>
    <cfRule type="cellIs" dxfId="1927" priority="1880" operator="equal">
      <formula>1</formula>
    </cfRule>
  </conditionalFormatting>
  <conditionalFormatting sqref="MC408:MH408">
    <cfRule type="cellIs" dxfId="1926" priority="1881" operator="equal">
      <formula>0</formula>
    </cfRule>
    <cfRule type="cellIs" dxfId="1925" priority="1882" operator="equal">
      <formula>1</formula>
    </cfRule>
  </conditionalFormatting>
  <conditionalFormatting sqref="MC371:MH371">
    <cfRule type="cellIs" dxfId="1924" priority="1877" operator="equal">
      <formula>0</formula>
    </cfRule>
    <cfRule type="cellIs" dxfId="1923" priority="1878" operator="equal">
      <formula>1</formula>
    </cfRule>
  </conditionalFormatting>
  <conditionalFormatting sqref="MC14:MH15">
    <cfRule type="cellIs" dxfId="1922" priority="1875" operator="equal">
      <formula>0</formula>
    </cfRule>
    <cfRule type="cellIs" dxfId="1921" priority="1876" operator="equal">
      <formula>1</formula>
    </cfRule>
  </conditionalFormatting>
  <conditionalFormatting sqref="MC17:MH18">
    <cfRule type="cellIs" dxfId="1920" priority="1873" operator="equal">
      <formula>0</formula>
    </cfRule>
    <cfRule type="cellIs" dxfId="1919" priority="1874" operator="equal">
      <formula>1</formula>
    </cfRule>
  </conditionalFormatting>
  <conditionalFormatting sqref="MC32:MH32">
    <cfRule type="cellIs" dxfId="1918" priority="1871" operator="equal">
      <formula>0</formula>
    </cfRule>
    <cfRule type="cellIs" dxfId="1917" priority="1872" operator="equal">
      <formula>1</formula>
    </cfRule>
  </conditionalFormatting>
  <conditionalFormatting sqref="MC36:MH36">
    <cfRule type="cellIs" dxfId="1916" priority="1869" operator="equal">
      <formula>0</formula>
    </cfRule>
    <cfRule type="cellIs" dxfId="1915" priority="1870" operator="equal">
      <formula>1</formula>
    </cfRule>
  </conditionalFormatting>
  <conditionalFormatting sqref="MC41:MH42">
    <cfRule type="cellIs" dxfId="1914" priority="1867" operator="equal">
      <formula>0</formula>
    </cfRule>
    <cfRule type="cellIs" dxfId="1913" priority="1868" operator="equal">
      <formula>1</formula>
    </cfRule>
  </conditionalFormatting>
  <conditionalFormatting sqref="MC411:MH411">
    <cfRule type="cellIs" dxfId="1912" priority="1711" operator="equal">
      <formula>0</formula>
    </cfRule>
    <cfRule type="cellIs" dxfId="1911" priority="1712" operator="equal">
      <formula>1</formula>
    </cfRule>
  </conditionalFormatting>
  <conditionalFormatting sqref="MC43:MH43">
    <cfRule type="cellIs" dxfId="1910" priority="1865" operator="equal">
      <formula>0</formula>
    </cfRule>
    <cfRule type="cellIs" dxfId="1909" priority="1866" operator="equal">
      <formula>1</formula>
    </cfRule>
  </conditionalFormatting>
  <conditionalFormatting sqref="MC53:MH53">
    <cfRule type="cellIs" dxfId="1908" priority="1863" operator="equal">
      <formula>0</formula>
    </cfRule>
    <cfRule type="cellIs" dxfId="1907" priority="1864" operator="equal">
      <formula>1</formula>
    </cfRule>
  </conditionalFormatting>
  <conditionalFormatting sqref="MC60:MH61">
    <cfRule type="cellIs" dxfId="1906" priority="1861" operator="equal">
      <formula>0</formula>
    </cfRule>
    <cfRule type="cellIs" dxfId="1905" priority="1862" operator="equal">
      <formula>1</formula>
    </cfRule>
  </conditionalFormatting>
  <conditionalFormatting sqref="MC63:MH63">
    <cfRule type="cellIs" dxfId="1904" priority="1859" operator="equal">
      <formula>0</formula>
    </cfRule>
    <cfRule type="cellIs" dxfId="1903" priority="1860" operator="equal">
      <formula>1</formula>
    </cfRule>
  </conditionalFormatting>
  <conditionalFormatting sqref="MC67:MH68">
    <cfRule type="cellIs" dxfId="1902" priority="1857" operator="equal">
      <formula>0</formula>
    </cfRule>
    <cfRule type="cellIs" dxfId="1901" priority="1858" operator="equal">
      <formula>1</formula>
    </cfRule>
  </conditionalFormatting>
  <conditionalFormatting sqref="MC71:MH72">
    <cfRule type="cellIs" dxfId="1900" priority="1855" operator="equal">
      <formula>0</formula>
    </cfRule>
    <cfRule type="cellIs" dxfId="1899" priority="1856" operator="equal">
      <formula>1</formula>
    </cfRule>
  </conditionalFormatting>
  <conditionalFormatting sqref="MC74:MH74">
    <cfRule type="cellIs" dxfId="1898" priority="1853" operator="equal">
      <formula>0</formula>
    </cfRule>
    <cfRule type="cellIs" dxfId="1897" priority="1854" operator="equal">
      <formula>1</formula>
    </cfRule>
  </conditionalFormatting>
  <conditionalFormatting sqref="MC76:MH76">
    <cfRule type="cellIs" dxfId="1896" priority="1851" operator="equal">
      <formula>0</formula>
    </cfRule>
    <cfRule type="cellIs" dxfId="1895" priority="1852" operator="equal">
      <formula>1</formula>
    </cfRule>
  </conditionalFormatting>
  <conditionalFormatting sqref="MC77:MH77">
    <cfRule type="cellIs" dxfId="1894" priority="1849" operator="equal">
      <formula>0</formula>
    </cfRule>
    <cfRule type="cellIs" dxfId="1893" priority="1850" operator="equal">
      <formula>1</formula>
    </cfRule>
  </conditionalFormatting>
  <conditionalFormatting sqref="MC79:MH79">
    <cfRule type="cellIs" dxfId="1892" priority="1847" operator="equal">
      <formula>0</formula>
    </cfRule>
    <cfRule type="cellIs" dxfId="1891" priority="1848" operator="equal">
      <formula>1</formula>
    </cfRule>
  </conditionalFormatting>
  <conditionalFormatting sqref="MC81:MH86">
    <cfRule type="cellIs" dxfId="1890" priority="1845" operator="equal">
      <formula>0</formula>
    </cfRule>
    <cfRule type="cellIs" dxfId="1889" priority="1846" operator="equal">
      <formula>1</formula>
    </cfRule>
  </conditionalFormatting>
  <conditionalFormatting sqref="MC88:MH92">
    <cfRule type="cellIs" dxfId="1888" priority="1843" operator="equal">
      <formula>0</formula>
    </cfRule>
    <cfRule type="cellIs" dxfId="1887" priority="1844" operator="equal">
      <formula>1</formula>
    </cfRule>
  </conditionalFormatting>
  <conditionalFormatting sqref="MC94:MH95">
    <cfRule type="cellIs" dxfId="1886" priority="1841" operator="equal">
      <formula>0</formula>
    </cfRule>
    <cfRule type="cellIs" dxfId="1885" priority="1842" operator="equal">
      <formula>1</formula>
    </cfRule>
  </conditionalFormatting>
  <conditionalFormatting sqref="MC98:MH98">
    <cfRule type="cellIs" dxfId="1884" priority="1839" operator="equal">
      <formula>0</formula>
    </cfRule>
    <cfRule type="cellIs" dxfId="1883" priority="1840" operator="equal">
      <formula>1</formula>
    </cfRule>
  </conditionalFormatting>
  <conditionalFormatting sqref="MC101:MH105">
    <cfRule type="cellIs" dxfId="1882" priority="1837" operator="equal">
      <formula>0</formula>
    </cfRule>
    <cfRule type="cellIs" dxfId="1881" priority="1838" operator="equal">
      <formula>1</formula>
    </cfRule>
  </conditionalFormatting>
  <conditionalFormatting sqref="MC107:MH107">
    <cfRule type="cellIs" dxfId="1880" priority="1835" operator="equal">
      <formula>0</formula>
    </cfRule>
    <cfRule type="cellIs" dxfId="1879" priority="1836" operator="equal">
      <formula>1</formula>
    </cfRule>
  </conditionalFormatting>
  <conditionalFormatting sqref="MC110:MH112">
    <cfRule type="cellIs" dxfId="1878" priority="1833" operator="equal">
      <formula>0</formula>
    </cfRule>
    <cfRule type="cellIs" dxfId="1877" priority="1834" operator="equal">
      <formula>1</formula>
    </cfRule>
  </conditionalFormatting>
  <conditionalFormatting sqref="MC114:MH114">
    <cfRule type="cellIs" dxfId="1876" priority="1831" operator="equal">
      <formula>0</formula>
    </cfRule>
    <cfRule type="cellIs" dxfId="1875" priority="1832" operator="equal">
      <formula>1</formula>
    </cfRule>
  </conditionalFormatting>
  <conditionalFormatting sqref="MC116:MH121">
    <cfRule type="cellIs" dxfId="1874" priority="1829" operator="equal">
      <formula>0</formula>
    </cfRule>
    <cfRule type="cellIs" dxfId="1873" priority="1830" operator="equal">
      <formula>1</formula>
    </cfRule>
  </conditionalFormatting>
  <conditionalFormatting sqref="MC125:MH126">
    <cfRule type="cellIs" dxfId="1872" priority="1827" operator="equal">
      <formula>0</formula>
    </cfRule>
    <cfRule type="cellIs" dxfId="1871" priority="1828" operator="equal">
      <formula>1</formula>
    </cfRule>
  </conditionalFormatting>
  <conditionalFormatting sqref="MC128:MH131">
    <cfRule type="cellIs" dxfId="1870" priority="1825" operator="equal">
      <formula>0</formula>
    </cfRule>
    <cfRule type="cellIs" dxfId="1869" priority="1826" operator="equal">
      <formula>1</formula>
    </cfRule>
  </conditionalFormatting>
  <conditionalFormatting sqref="MC133:MH134">
    <cfRule type="cellIs" dxfId="1868" priority="1823" operator="equal">
      <formula>0</formula>
    </cfRule>
    <cfRule type="cellIs" dxfId="1867" priority="1824" operator="equal">
      <formula>1</formula>
    </cfRule>
  </conditionalFormatting>
  <conditionalFormatting sqref="MC137:MH137">
    <cfRule type="cellIs" dxfId="1866" priority="1821" operator="equal">
      <formula>0</formula>
    </cfRule>
    <cfRule type="cellIs" dxfId="1865" priority="1822" operator="equal">
      <formula>1</formula>
    </cfRule>
  </conditionalFormatting>
  <conditionalFormatting sqref="MC139:MH142">
    <cfRule type="cellIs" dxfId="1864" priority="1819" operator="equal">
      <formula>0</formula>
    </cfRule>
    <cfRule type="cellIs" dxfId="1863" priority="1820" operator="equal">
      <formula>1</formula>
    </cfRule>
  </conditionalFormatting>
  <conditionalFormatting sqref="MC144:MH145">
    <cfRule type="cellIs" dxfId="1862" priority="1817" operator="equal">
      <formula>0</formula>
    </cfRule>
    <cfRule type="cellIs" dxfId="1861" priority="1818" operator="equal">
      <formula>1</formula>
    </cfRule>
  </conditionalFormatting>
  <conditionalFormatting sqref="MC148:MH152">
    <cfRule type="cellIs" dxfId="1860" priority="1815" operator="equal">
      <formula>0</formula>
    </cfRule>
    <cfRule type="cellIs" dxfId="1859" priority="1816" operator="equal">
      <formula>1</formula>
    </cfRule>
  </conditionalFormatting>
  <conditionalFormatting sqref="MC158:MH158">
    <cfRule type="cellIs" dxfId="1858" priority="1813" operator="equal">
      <formula>0</formula>
    </cfRule>
    <cfRule type="cellIs" dxfId="1857" priority="1814" operator="equal">
      <formula>1</formula>
    </cfRule>
  </conditionalFormatting>
  <conditionalFormatting sqref="MC162:MH162">
    <cfRule type="cellIs" dxfId="1856" priority="1811" operator="equal">
      <formula>0</formula>
    </cfRule>
    <cfRule type="cellIs" dxfId="1855" priority="1812" operator="equal">
      <formula>1</formula>
    </cfRule>
  </conditionalFormatting>
  <conditionalFormatting sqref="MC170:MH171">
    <cfRule type="cellIs" dxfId="1854" priority="1809" operator="equal">
      <formula>0</formula>
    </cfRule>
    <cfRule type="cellIs" dxfId="1853" priority="1810" operator="equal">
      <formula>1</formula>
    </cfRule>
  </conditionalFormatting>
  <conditionalFormatting sqref="MC172:MH172">
    <cfRule type="cellIs" dxfId="1852" priority="1807" operator="equal">
      <formula>0</formula>
    </cfRule>
    <cfRule type="cellIs" dxfId="1851" priority="1808" operator="equal">
      <formula>1</formula>
    </cfRule>
  </conditionalFormatting>
  <conditionalFormatting sqref="MC176:MH176">
    <cfRule type="cellIs" dxfId="1850" priority="1805" operator="equal">
      <formula>0</formula>
    </cfRule>
    <cfRule type="cellIs" dxfId="1849" priority="1806" operator="equal">
      <formula>1</formula>
    </cfRule>
  </conditionalFormatting>
  <conditionalFormatting sqref="MC179:MH179">
    <cfRule type="cellIs" dxfId="1848" priority="1803" operator="equal">
      <formula>0</formula>
    </cfRule>
    <cfRule type="cellIs" dxfId="1847" priority="1804" operator="equal">
      <formula>1</formula>
    </cfRule>
  </conditionalFormatting>
  <conditionalFormatting sqref="MC194:MH194">
    <cfRule type="cellIs" dxfId="1846" priority="1801" operator="equal">
      <formula>0</formula>
    </cfRule>
    <cfRule type="cellIs" dxfId="1845" priority="1802" operator="equal">
      <formula>1</formula>
    </cfRule>
  </conditionalFormatting>
  <conditionalFormatting sqref="MC196:MH196">
    <cfRule type="cellIs" dxfId="1844" priority="1799" operator="equal">
      <formula>0</formula>
    </cfRule>
    <cfRule type="cellIs" dxfId="1843" priority="1800" operator="equal">
      <formula>1</formula>
    </cfRule>
  </conditionalFormatting>
  <conditionalFormatting sqref="MC198:MH198">
    <cfRule type="cellIs" dxfId="1842" priority="1797" operator="equal">
      <formula>0</formula>
    </cfRule>
    <cfRule type="cellIs" dxfId="1841" priority="1798" operator="equal">
      <formula>1</formula>
    </cfRule>
  </conditionalFormatting>
  <conditionalFormatting sqref="MC199:MH199">
    <cfRule type="cellIs" dxfId="1840" priority="1795" operator="equal">
      <formula>0</formula>
    </cfRule>
    <cfRule type="cellIs" dxfId="1839" priority="1796" operator="equal">
      <formula>1</formula>
    </cfRule>
  </conditionalFormatting>
  <conditionalFormatting sqref="MC201:MH201">
    <cfRule type="cellIs" dxfId="1838" priority="1793" operator="equal">
      <formula>0</formula>
    </cfRule>
    <cfRule type="cellIs" dxfId="1837" priority="1794" operator="equal">
      <formula>1</formula>
    </cfRule>
  </conditionalFormatting>
  <conditionalFormatting sqref="MC206:MH206">
    <cfRule type="cellIs" dxfId="1836" priority="1791" operator="equal">
      <formula>0</formula>
    </cfRule>
    <cfRule type="cellIs" dxfId="1835" priority="1792" operator="equal">
      <formula>1</formula>
    </cfRule>
  </conditionalFormatting>
  <conditionalFormatting sqref="MC213:MH215">
    <cfRule type="cellIs" dxfId="1834" priority="1789" operator="equal">
      <formula>0</formula>
    </cfRule>
    <cfRule type="cellIs" dxfId="1833" priority="1790" operator="equal">
      <formula>1</formula>
    </cfRule>
  </conditionalFormatting>
  <conditionalFormatting sqref="MC220:MH220">
    <cfRule type="cellIs" dxfId="1832" priority="1787" operator="equal">
      <formula>0</formula>
    </cfRule>
    <cfRule type="cellIs" dxfId="1831" priority="1788" operator="equal">
      <formula>1</formula>
    </cfRule>
  </conditionalFormatting>
  <conditionalFormatting sqref="MC221:MH221">
    <cfRule type="cellIs" dxfId="1830" priority="1785" operator="equal">
      <formula>0</formula>
    </cfRule>
    <cfRule type="cellIs" dxfId="1829" priority="1786" operator="equal">
      <formula>1</formula>
    </cfRule>
  </conditionalFormatting>
  <conditionalFormatting sqref="MC225:MH225">
    <cfRule type="cellIs" dxfId="1828" priority="1783" operator="equal">
      <formula>0</formula>
    </cfRule>
    <cfRule type="cellIs" dxfId="1827" priority="1784" operator="equal">
      <formula>1</formula>
    </cfRule>
  </conditionalFormatting>
  <conditionalFormatting sqref="MC237:MH237">
    <cfRule type="cellIs" dxfId="1826" priority="1781" operator="equal">
      <formula>0</formula>
    </cfRule>
    <cfRule type="cellIs" dxfId="1825" priority="1782" operator="equal">
      <formula>1</formula>
    </cfRule>
  </conditionalFormatting>
  <conditionalFormatting sqref="MC239:MH239">
    <cfRule type="cellIs" dxfId="1824" priority="1779" operator="equal">
      <formula>0</formula>
    </cfRule>
    <cfRule type="cellIs" dxfId="1823" priority="1780" operator="equal">
      <formula>1</formula>
    </cfRule>
  </conditionalFormatting>
  <conditionalFormatting sqref="MC253:MH254">
    <cfRule type="cellIs" dxfId="1822" priority="1777" operator="equal">
      <formula>0</formula>
    </cfRule>
    <cfRule type="cellIs" dxfId="1821" priority="1778" operator="equal">
      <formula>1</formula>
    </cfRule>
  </conditionalFormatting>
  <conditionalFormatting sqref="MC260:MH262">
    <cfRule type="cellIs" dxfId="1820" priority="1775" operator="equal">
      <formula>0</formula>
    </cfRule>
    <cfRule type="cellIs" dxfId="1819" priority="1776" operator="equal">
      <formula>1</formula>
    </cfRule>
  </conditionalFormatting>
  <conditionalFormatting sqref="MC264:MH271">
    <cfRule type="cellIs" dxfId="1818" priority="1773" operator="equal">
      <formula>0</formula>
    </cfRule>
    <cfRule type="cellIs" dxfId="1817" priority="1774" operator="equal">
      <formula>1</formula>
    </cfRule>
  </conditionalFormatting>
  <conditionalFormatting sqref="MC263:MH263">
    <cfRule type="cellIs" dxfId="1816" priority="1771" operator="equal">
      <formula>0</formula>
    </cfRule>
    <cfRule type="cellIs" dxfId="1815" priority="1772" operator="equal">
      <formula>1</formula>
    </cfRule>
  </conditionalFormatting>
  <conditionalFormatting sqref="MC281:MH281">
    <cfRule type="cellIs" dxfId="1814" priority="1769" operator="equal">
      <formula>0</formula>
    </cfRule>
    <cfRule type="cellIs" dxfId="1813" priority="1770" operator="equal">
      <formula>1</formula>
    </cfRule>
  </conditionalFormatting>
  <conditionalFormatting sqref="MC283:MH283">
    <cfRule type="cellIs" dxfId="1812" priority="1767" operator="equal">
      <formula>0</formula>
    </cfRule>
    <cfRule type="cellIs" dxfId="1811" priority="1768" operator="equal">
      <formula>1</formula>
    </cfRule>
  </conditionalFormatting>
  <conditionalFormatting sqref="MC302:MH302">
    <cfRule type="cellIs" dxfId="1810" priority="1765" operator="equal">
      <formula>0</formula>
    </cfRule>
    <cfRule type="cellIs" dxfId="1809" priority="1766" operator="equal">
      <formula>1</formula>
    </cfRule>
  </conditionalFormatting>
  <conditionalFormatting sqref="MC303:MH303">
    <cfRule type="cellIs" dxfId="1808" priority="1763" operator="equal">
      <formula>0</formula>
    </cfRule>
    <cfRule type="cellIs" dxfId="1807" priority="1764" operator="equal">
      <formula>1</formula>
    </cfRule>
  </conditionalFormatting>
  <conditionalFormatting sqref="MC309:MH310">
    <cfRule type="cellIs" dxfId="1806" priority="1761" operator="equal">
      <formula>0</formula>
    </cfRule>
    <cfRule type="cellIs" dxfId="1805" priority="1762" operator="equal">
      <formula>1</formula>
    </cfRule>
  </conditionalFormatting>
  <conditionalFormatting sqref="MC318:MH319">
    <cfRule type="cellIs" dxfId="1804" priority="1759" operator="equal">
      <formula>0</formula>
    </cfRule>
    <cfRule type="cellIs" dxfId="1803" priority="1760" operator="equal">
      <formula>1</formula>
    </cfRule>
  </conditionalFormatting>
  <conditionalFormatting sqref="MC331:MH331">
    <cfRule type="cellIs" dxfId="1802" priority="1757" operator="equal">
      <formula>0</formula>
    </cfRule>
    <cfRule type="cellIs" dxfId="1801" priority="1758" operator="equal">
      <formula>1</formula>
    </cfRule>
  </conditionalFormatting>
  <conditionalFormatting sqref="MC332:MH332">
    <cfRule type="cellIs" dxfId="1800" priority="1755" operator="equal">
      <formula>0</formula>
    </cfRule>
    <cfRule type="cellIs" dxfId="1799" priority="1756" operator="equal">
      <formula>1</formula>
    </cfRule>
  </conditionalFormatting>
  <conditionalFormatting sqref="MC337:MH338">
    <cfRule type="cellIs" dxfId="1798" priority="1753" operator="equal">
      <formula>0</formula>
    </cfRule>
    <cfRule type="cellIs" dxfId="1797" priority="1754" operator="equal">
      <formula>1</formula>
    </cfRule>
  </conditionalFormatting>
  <conditionalFormatting sqref="MC339:MH339">
    <cfRule type="cellIs" dxfId="1796" priority="1751" operator="equal">
      <formula>0</formula>
    </cfRule>
    <cfRule type="cellIs" dxfId="1795" priority="1752" operator="equal">
      <formula>1</formula>
    </cfRule>
  </conditionalFormatting>
  <conditionalFormatting sqref="MC340:MH341">
    <cfRule type="cellIs" dxfId="1794" priority="1749" operator="equal">
      <formula>0</formula>
    </cfRule>
    <cfRule type="cellIs" dxfId="1793" priority="1750" operator="equal">
      <formula>1</formula>
    </cfRule>
  </conditionalFormatting>
  <conditionalFormatting sqref="MC343:MH345">
    <cfRule type="cellIs" dxfId="1792" priority="1747" operator="equal">
      <formula>0</formula>
    </cfRule>
    <cfRule type="cellIs" dxfId="1791" priority="1748" operator="equal">
      <formula>1</formula>
    </cfRule>
  </conditionalFormatting>
  <conditionalFormatting sqref="MC346:MH347">
    <cfRule type="cellIs" dxfId="1790" priority="1745" operator="equal">
      <formula>0</formula>
    </cfRule>
    <cfRule type="cellIs" dxfId="1789" priority="1746" operator="equal">
      <formula>1</formula>
    </cfRule>
  </conditionalFormatting>
  <conditionalFormatting sqref="MC351:MH351">
    <cfRule type="cellIs" dxfId="1788" priority="1743" operator="equal">
      <formula>0</formula>
    </cfRule>
    <cfRule type="cellIs" dxfId="1787" priority="1744" operator="equal">
      <formula>1</formula>
    </cfRule>
  </conditionalFormatting>
  <conditionalFormatting sqref="MC355:MH355">
    <cfRule type="cellIs" dxfId="1786" priority="1741" operator="equal">
      <formula>0</formula>
    </cfRule>
    <cfRule type="cellIs" dxfId="1785" priority="1742" operator="equal">
      <formula>1</formula>
    </cfRule>
  </conditionalFormatting>
  <conditionalFormatting sqref="MC357:MH357">
    <cfRule type="cellIs" dxfId="1784" priority="1739" operator="equal">
      <formula>0</formula>
    </cfRule>
    <cfRule type="cellIs" dxfId="1783" priority="1740" operator="equal">
      <formula>1</formula>
    </cfRule>
  </conditionalFormatting>
  <conditionalFormatting sqref="MC360:MH360">
    <cfRule type="cellIs" dxfId="1782" priority="1737" operator="equal">
      <formula>0</formula>
    </cfRule>
    <cfRule type="cellIs" dxfId="1781" priority="1738" operator="equal">
      <formula>1</formula>
    </cfRule>
  </conditionalFormatting>
  <conditionalFormatting sqref="MC362:MH363">
    <cfRule type="cellIs" dxfId="1780" priority="1735" operator="equal">
      <formula>0</formula>
    </cfRule>
    <cfRule type="cellIs" dxfId="1779" priority="1736" operator="equal">
      <formula>1</formula>
    </cfRule>
  </conditionalFormatting>
  <conditionalFormatting sqref="MC368:MH368">
    <cfRule type="cellIs" dxfId="1778" priority="1733" operator="equal">
      <formula>0</formula>
    </cfRule>
    <cfRule type="cellIs" dxfId="1777" priority="1734" operator="equal">
      <formula>1</formula>
    </cfRule>
  </conditionalFormatting>
  <conditionalFormatting sqref="MC369:MH369">
    <cfRule type="cellIs" dxfId="1776" priority="1731" operator="equal">
      <formula>0</formula>
    </cfRule>
    <cfRule type="cellIs" dxfId="1775" priority="1732" operator="equal">
      <formula>1</formula>
    </cfRule>
  </conditionalFormatting>
  <conditionalFormatting sqref="MC374:MH376">
    <cfRule type="cellIs" dxfId="1774" priority="1729" operator="equal">
      <formula>0</formula>
    </cfRule>
    <cfRule type="cellIs" dxfId="1773" priority="1730" operator="equal">
      <formula>1</formula>
    </cfRule>
  </conditionalFormatting>
  <conditionalFormatting sqref="MC377:MH377">
    <cfRule type="cellIs" dxfId="1772" priority="1727" operator="equal">
      <formula>0</formula>
    </cfRule>
    <cfRule type="cellIs" dxfId="1771" priority="1728" operator="equal">
      <formula>1</formula>
    </cfRule>
  </conditionalFormatting>
  <conditionalFormatting sqref="MC379:MH379">
    <cfRule type="cellIs" dxfId="1770" priority="1725" operator="equal">
      <formula>0</formula>
    </cfRule>
    <cfRule type="cellIs" dxfId="1769" priority="1726" operator="equal">
      <formula>1</formula>
    </cfRule>
  </conditionalFormatting>
  <conditionalFormatting sqref="MC382:MH384">
    <cfRule type="cellIs" dxfId="1768" priority="1723" operator="equal">
      <formula>0</formula>
    </cfRule>
    <cfRule type="cellIs" dxfId="1767" priority="1724" operator="equal">
      <formula>1</formula>
    </cfRule>
  </conditionalFormatting>
  <conditionalFormatting sqref="MC386:MH391">
    <cfRule type="cellIs" dxfId="1766" priority="1721" operator="equal">
      <formula>0</formula>
    </cfRule>
    <cfRule type="cellIs" dxfId="1765" priority="1722" operator="equal">
      <formula>1</formula>
    </cfRule>
  </conditionalFormatting>
  <conditionalFormatting sqref="MC399:MH399">
    <cfRule type="cellIs" dxfId="1764" priority="1719" operator="equal">
      <formula>0</formula>
    </cfRule>
    <cfRule type="cellIs" dxfId="1763" priority="1720" operator="equal">
      <formula>1</formula>
    </cfRule>
  </conditionalFormatting>
  <conditionalFormatting sqref="MC401:MH401">
    <cfRule type="cellIs" dxfId="1762" priority="1717" operator="equal">
      <formula>0</formula>
    </cfRule>
    <cfRule type="cellIs" dxfId="1761" priority="1718" operator="equal">
      <formula>1</formula>
    </cfRule>
  </conditionalFormatting>
  <conditionalFormatting sqref="MC403:MH403">
    <cfRule type="cellIs" dxfId="1760" priority="1715" operator="equal">
      <formula>0</formula>
    </cfRule>
    <cfRule type="cellIs" dxfId="1759" priority="1716" operator="equal">
      <formula>1</formula>
    </cfRule>
  </conditionalFormatting>
  <conditionalFormatting sqref="MC409:MH409">
    <cfRule type="cellIs" dxfId="1758" priority="1713" operator="equal">
      <formula>0</formula>
    </cfRule>
    <cfRule type="cellIs" dxfId="1757" priority="1714" operator="equal">
      <formula>1</formula>
    </cfRule>
  </conditionalFormatting>
  <conditionalFormatting sqref="MC410:MH410">
    <cfRule type="cellIs" dxfId="1756" priority="1709" operator="equal">
      <formula>0</formula>
    </cfRule>
    <cfRule type="cellIs" dxfId="1755" priority="1710" operator="equal">
      <formula>1</formula>
    </cfRule>
  </conditionalFormatting>
  <conditionalFormatting sqref="MT54:MY54 MT57:MY57 MT62:MY62 MT180:MY180 MT186:MY186 MT189:MY189 MT200:MY200 MT259:MY259 MT282:MY282 MT348:MY350 MT356:MY356 MT361:MY361 MT366:MY367 MT380:MY381 MT372:MY373 MT370:MY370 MT64:MY66 MT69:MY70 MT73:MY73 MT75:MY75 MT78:MY78 MT80:MY80 MT87:MY87 MT93:MY93 MT96:MY97 MT99:MY100 MT106:MY106 MT108:MY109 MT113:MY113 MT115:MY115 MT122:MY124 MT127:MY127 MT132:MY132 MT135:MY136 MT138:MY138 MT143:MY143 MT146:MY147 MT352:MY353 MT358:MY358 MT385:MY385 MT392:MY398 MT400:MY400 MT402:MY402 MT404:MY407 MT12:MY13">
    <cfRule type="cellIs" dxfId="1754" priority="1707" operator="equal">
      <formula>0</formula>
    </cfRule>
    <cfRule type="cellIs" dxfId="1753" priority="1708" operator="equal">
      <formula>1</formula>
    </cfRule>
  </conditionalFormatting>
  <conditionalFormatting sqref="MM421">
    <cfRule type="cellIs" dxfId="1752" priority="1705" operator="equal">
      <formula>"OK"</formula>
    </cfRule>
    <cfRule type="cellIs" dxfId="1751" priority="1706" operator="equal">
      <formula>"NO HABILITADO"</formula>
    </cfRule>
  </conditionalFormatting>
  <conditionalFormatting sqref="NA421">
    <cfRule type="cellIs" dxfId="1750" priority="1703" operator="equal">
      <formula>0</formula>
    </cfRule>
    <cfRule type="cellIs" dxfId="1749" priority="1704" operator="equal">
      <formula>1</formula>
    </cfRule>
  </conditionalFormatting>
  <conditionalFormatting sqref="MY421">
    <cfRule type="cellIs" dxfId="1748" priority="1701" operator="equal">
      <formula>0</formula>
    </cfRule>
    <cfRule type="cellIs" dxfId="1747" priority="1702" operator="equal">
      <formula>1</formula>
    </cfRule>
  </conditionalFormatting>
  <conditionalFormatting sqref="MW421">
    <cfRule type="cellIs" dxfId="1746" priority="1699" operator="equal">
      <formula>0</formula>
    </cfRule>
    <cfRule type="cellIs" dxfId="1745" priority="1700" operator="equal">
      <formula>1</formula>
    </cfRule>
  </conditionalFormatting>
  <conditionalFormatting sqref="MU421">
    <cfRule type="cellIs" dxfId="1744" priority="1697" operator="equal">
      <formula>0</formula>
    </cfRule>
    <cfRule type="cellIs" dxfId="1743" priority="1698" operator="equal">
      <formula>1</formula>
    </cfRule>
  </conditionalFormatting>
  <conditionalFormatting sqref="MT16:MY16">
    <cfRule type="cellIs" dxfId="1742" priority="1695" operator="equal">
      <formula>0</formula>
    </cfRule>
    <cfRule type="cellIs" dxfId="1741" priority="1696" operator="equal">
      <formula>1</formula>
    </cfRule>
  </conditionalFormatting>
  <conditionalFormatting sqref="MT19:MY31">
    <cfRule type="cellIs" dxfId="1740" priority="1693" operator="equal">
      <formula>0</formula>
    </cfRule>
    <cfRule type="cellIs" dxfId="1739" priority="1694" operator="equal">
      <formula>1</formula>
    </cfRule>
  </conditionalFormatting>
  <conditionalFormatting sqref="MT33:MY35 MT37:MY40">
    <cfRule type="cellIs" dxfId="1738" priority="1691" operator="equal">
      <formula>0</formula>
    </cfRule>
    <cfRule type="cellIs" dxfId="1737" priority="1692" operator="equal">
      <formula>1</formula>
    </cfRule>
  </conditionalFormatting>
  <conditionalFormatting sqref="MT44:MY52">
    <cfRule type="cellIs" dxfId="1736" priority="1689" operator="equal">
      <formula>0</formula>
    </cfRule>
    <cfRule type="cellIs" dxfId="1735" priority="1690" operator="equal">
      <formula>1</formula>
    </cfRule>
  </conditionalFormatting>
  <conditionalFormatting sqref="MT55:MY55">
    <cfRule type="cellIs" dxfId="1734" priority="1687" operator="equal">
      <formula>0</formula>
    </cfRule>
    <cfRule type="cellIs" dxfId="1733" priority="1688" operator="equal">
      <formula>1</formula>
    </cfRule>
  </conditionalFormatting>
  <conditionalFormatting sqref="MT56:MY56">
    <cfRule type="cellIs" dxfId="1732" priority="1685" operator="equal">
      <formula>0</formula>
    </cfRule>
    <cfRule type="cellIs" dxfId="1731" priority="1686" operator="equal">
      <formula>1</formula>
    </cfRule>
  </conditionalFormatting>
  <conditionalFormatting sqref="MT58:MY58">
    <cfRule type="cellIs" dxfId="1730" priority="1683" operator="equal">
      <formula>0</formula>
    </cfRule>
    <cfRule type="cellIs" dxfId="1729" priority="1684" operator="equal">
      <formula>1</formula>
    </cfRule>
  </conditionalFormatting>
  <conditionalFormatting sqref="MT59:MY59">
    <cfRule type="cellIs" dxfId="1728" priority="1681" operator="equal">
      <formula>0</formula>
    </cfRule>
    <cfRule type="cellIs" dxfId="1727" priority="1682" operator="equal">
      <formula>1</formula>
    </cfRule>
  </conditionalFormatting>
  <conditionalFormatting sqref="MT153:MY157 MT159:MY161">
    <cfRule type="cellIs" dxfId="1726" priority="1679" operator="equal">
      <formula>0</formula>
    </cfRule>
    <cfRule type="cellIs" dxfId="1725" priority="1680" operator="equal">
      <formula>1</formula>
    </cfRule>
  </conditionalFormatting>
  <conditionalFormatting sqref="MT163:MY163">
    <cfRule type="cellIs" dxfId="1724" priority="1677" operator="equal">
      <formula>0</formula>
    </cfRule>
    <cfRule type="cellIs" dxfId="1723" priority="1678" operator="equal">
      <formula>1</formula>
    </cfRule>
  </conditionalFormatting>
  <conditionalFormatting sqref="MT164:MY169">
    <cfRule type="cellIs" dxfId="1722" priority="1675" operator="equal">
      <formula>0</formula>
    </cfRule>
    <cfRule type="cellIs" dxfId="1721" priority="1676" operator="equal">
      <formula>1</formula>
    </cfRule>
  </conditionalFormatting>
  <conditionalFormatting sqref="MT173:MY175 MT177:MY178">
    <cfRule type="cellIs" dxfId="1720" priority="1673" operator="equal">
      <formula>0</formula>
    </cfRule>
    <cfRule type="cellIs" dxfId="1719" priority="1674" operator="equal">
      <formula>1</formula>
    </cfRule>
  </conditionalFormatting>
  <conditionalFormatting sqref="MT181:MY185">
    <cfRule type="cellIs" dxfId="1718" priority="1671" operator="equal">
      <formula>0</formula>
    </cfRule>
    <cfRule type="cellIs" dxfId="1717" priority="1672" operator="equal">
      <formula>1</formula>
    </cfRule>
  </conditionalFormatting>
  <conditionalFormatting sqref="MT187:MY188">
    <cfRule type="cellIs" dxfId="1716" priority="1669" operator="equal">
      <formula>0</formula>
    </cfRule>
    <cfRule type="cellIs" dxfId="1715" priority="1670" operator="equal">
      <formula>1</formula>
    </cfRule>
  </conditionalFormatting>
  <conditionalFormatting sqref="MT190:MY193">
    <cfRule type="cellIs" dxfId="1714" priority="1667" operator="equal">
      <formula>0</formula>
    </cfRule>
    <cfRule type="cellIs" dxfId="1713" priority="1668" operator="equal">
      <formula>1</formula>
    </cfRule>
  </conditionalFormatting>
  <conditionalFormatting sqref="MT195:MY195">
    <cfRule type="cellIs" dxfId="1712" priority="1665" operator="equal">
      <formula>0</formula>
    </cfRule>
    <cfRule type="cellIs" dxfId="1711" priority="1666" operator="equal">
      <formula>1</formula>
    </cfRule>
  </conditionalFormatting>
  <conditionalFormatting sqref="MT197:MY197">
    <cfRule type="cellIs" dxfId="1710" priority="1663" operator="equal">
      <formula>0</formula>
    </cfRule>
    <cfRule type="cellIs" dxfId="1709" priority="1664" operator="equal">
      <formula>1</formula>
    </cfRule>
  </conditionalFormatting>
  <conditionalFormatting sqref="MT202:MY205">
    <cfRule type="cellIs" dxfId="1708" priority="1661" operator="equal">
      <formula>0</formula>
    </cfRule>
    <cfRule type="cellIs" dxfId="1707" priority="1662" operator="equal">
      <formula>1</formula>
    </cfRule>
  </conditionalFormatting>
  <conditionalFormatting sqref="MT207:MY212">
    <cfRule type="cellIs" dxfId="1706" priority="1659" operator="equal">
      <formula>0</formula>
    </cfRule>
    <cfRule type="cellIs" dxfId="1705" priority="1660" operator="equal">
      <formula>1</formula>
    </cfRule>
  </conditionalFormatting>
  <conditionalFormatting sqref="MT216:MY219 MT222:MY224 MT226:MY236">
    <cfRule type="cellIs" dxfId="1704" priority="1657" operator="equal">
      <formula>0</formula>
    </cfRule>
    <cfRule type="cellIs" dxfId="1703" priority="1658" operator="equal">
      <formula>1</formula>
    </cfRule>
  </conditionalFormatting>
  <conditionalFormatting sqref="MT238:MY238 MT240:MY252">
    <cfRule type="cellIs" dxfId="1702" priority="1655" operator="equal">
      <formula>0</formula>
    </cfRule>
    <cfRule type="cellIs" dxfId="1701" priority="1656" operator="equal">
      <formula>1</formula>
    </cfRule>
  </conditionalFormatting>
  <conditionalFormatting sqref="MT255:MY258">
    <cfRule type="cellIs" dxfId="1700" priority="1653" operator="equal">
      <formula>0</formula>
    </cfRule>
    <cfRule type="cellIs" dxfId="1699" priority="1654" operator="equal">
      <formula>1</formula>
    </cfRule>
  </conditionalFormatting>
  <conditionalFormatting sqref="MT272:MY280">
    <cfRule type="cellIs" dxfId="1698" priority="1651" operator="equal">
      <formula>0</formula>
    </cfRule>
    <cfRule type="cellIs" dxfId="1697" priority="1652" operator="equal">
      <formula>1</formula>
    </cfRule>
  </conditionalFormatting>
  <conditionalFormatting sqref="MT284:MY301 MT304:MY308 MT311:MY317">
    <cfRule type="cellIs" dxfId="1696" priority="1649" operator="equal">
      <formula>0</formula>
    </cfRule>
    <cfRule type="cellIs" dxfId="1695" priority="1650" operator="equal">
      <formula>1</formula>
    </cfRule>
  </conditionalFormatting>
  <conditionalFormatting sqref="MT320:MY330 MT333:MY336">
    <cfRule type="cellIs" dxfId="1694" priority="1647" operator="equal">
      <formula>0</formula>
    </cfRule>
    <cfRule type="cellIs" dxfId="1693" priority="1648" operator="equal">
      <formula>1</formula>
    </cfRule>
  </conditionalFormatting>
  <conditionalFormatting sqref="MT342:MY342">
    <cfRule type="cellIs" dxfId="1692" priority="1645" operator="equal">
      <formula>0</formula>
    </cfRule>
    <cfRule type="cellIs" dxfId="1691" priority="1646" operator="equal">
      <formula>1</formula>
    </cfRule>
  </conditionalFormatting>
  <conditionalFormatting sqref="MT354:MY354">
    <cfRule type="cellIs" dxfId="1690" priority="1643" operator="equal">
      <formula>0</formula>
    </cfRule>
    <cfRule type="cellIs" dxfId="1689" priority="1644" operator="equal">
      <formula>1</formula>
    </cfRule>
  </conditionalFormatting>
  <conditionalFormatting sqref="MT359:MY359">
    <cfRule type="cellIs" dxfId="1688" priority="1641" operator="equal">
      <formula>0</formula>
    </cfRule>
    <cfRule type="cellIs" dxfId="1687" priority="1642" operator="equal">
      <formula>1</formula>
    </cfRule>
  </conditionalFormatting>
  <conditionalFormatting sqref="MT364:MY365">
    <cfRule type="cellIs" dxfId="1686" priority="1639" operator="equal">
      <formula>0</formula>
    </cfRule>
    <cfRule type="cellIs" dxfId="1685" priority="1640" operator="equal">
      <formula>1</formula>
    </cfRule>
  </conditionalFormatting>
  <conditionalFormatting sqref="MT378:MY378">
    <cfRule type="cellIs" dxfId="1684" priority="1635" operator="equal">
      <formula>0</formula>
    </cfRule>
    <cfRule type="cellIs" dxfId="1683" priority="1636" operator="equal">
      <formula>1</formula>
    </cfRule>
  </conditionalFormatting>
  <conditionalFormatting sqref="MT408:MY408">
    <cfRule type="cellIs" dxfId="1682" priority="1637" operator="equal">
      <formula>0</formula>
    </cfRule>
    <cfRule type="cellIs" dxfId="1681" priority="1638" operator="equal">
      <formula>1</formula>
    </cfRule>
  </conditionalFormatting>
  <conditionalFormatting sqref="MT371:MY371">
    <cfRule type="cellIs" dxfId="1680" priority="1633" operator="equal">
      <formula>0</formula>
    </cfRule>
    <cfRule type="cellIs" dxfId="1679" priority="1634" operator="equal">
      <formula>1</formula>
    </cfRule>
  </conditionalFormatting>
  <conditionalFormatting sqref="MT14:MY15">
    <cfRule type="cellIs" dxfId="1678" priority="1631" operator="equal">
      <formula>0</formula>
    </cfRule>
    <cfRule type="cellIs" dxfId="1677" priority="1632" operator="equal">
      <formula>1</formula>
    </cfRule>
  </conditionalFormatting>
  <conditionalFormatting sqref="MT17:MY18">
    <cfRule type="cellIs" dxfId="1676" priority="1629" operator="equal">
      <formula>0</formula>
    </cfRule>
    <cfRule type="cellIs" dxfId="1675" priority="1630" operator="equal">
      <formula>1</formula>
    </cfRule>
  </conditionalFormatting>
  <conditionalFormatting sqref="MT32:MY32">
    <cfRule type="cellIs" dxfId="1674" priority="1627" operator="equal">
      <formula>0</formula>
    </cfRule>
    <cfRule type="cellIs" dxfId="1673" priority="1628" operator="equal">
      <formula>1</formula>
    </cfRule>
  </conditionalFormatting>
  <conditionalFormatting sqref="MT36:MY36">
    <cfRule type="cellIs" dxfId="1672" priority="1625" operator="equal">
      <formula>0</formula>
    </cfRule>
    <cfRule type="cellIs" dxfId="1671" priority="1626" operator="equal">
      <formula>1</formula>
    </cfRule>
  </conditionalFormatting>
  <conditionalFormatting sqref="MT41:MY42">
    <cfRule type="cellIs" dxfId="1670" priority="1623" operator="equal">
      <formula>0</formula>
    </cfRule>
    <cfRule type="cellIs" dxfId="1669" priority="1624" operator="equal">
      <formula>1</formula>
    </cfRule>
  </conditionalFormatting>
  <conditionalFormatting sqref="MT411:MY411">
    <cfRule type="cellIs" dxfId="1668" priority="1467" operator="equal">
      <formula>0</formula>
    </cfRule>
    <cfRule type="cellIs" dxfId="1667" priority="1468" operator="equal">
      <formula>1</formula>
    </cfRule>
  </conditionalFormatting>
  <conditionalFormatting sqref="MT43:MY43">
    <cfRule type="cellIs" dxfId="1666" priority="1621" operator="equal">
      <formula>0</formula>
    </cfRule>
    <cfRule type="cellIs" dxfId="1665" priority="1622" operator="equal">
      <formula>1</formula>
    </cfRule>
  </conditionalFormatting>
  <conditionalFormatting sqref="MT53:MY53">
    <cfRule type="cellIs" dxfId="1664" priority="1619" operator="equal">
      <formula>0</formula>
    </cfRule>
    <cfRule type="cellIs" dxfId="1663" priority="1620" operator="equal">
      <formula>1</formula>
    </cfRule>
  </conditionalFormatting>
  <conditionalFormatting sqref="MT60:MY61">
    <cfRule type="cellIs" dxfId="1662" priority="1617" operator="equal">
      <formula>0</formula>
    </cfRule>
    <cfRule type="cellIs" dxfId="1661" priority="1618" operator="equal">
      <formula>1</formula>
    </cfRule>
  </conditionalFormatting>
  <conditionalFormatting sqref="MT63:MY63">
    <cfRule type="cellIs" dxfId="1660" priority="1615" operator="equal">
      <formula>0</formula>
    </cfRule>
    <cfRule type="cellIs" dxfId="1659" priority="1616" operator="equal">
      <formula>1</formula>
    </cfRule>
  </conditionalFormatting>
  <conditionalFormatting sqref="MT67:MY68">
    <cfRule type="cellIs" dxfId="1658" priority="1613" operator="equal">
      <formula>0</formula>
    </cfRule>
    <cfRule type="cellIs" dxfId="1657" priority="1614" operator="equal">
      <formula>1</formula>
    </cfRule>
  </conditionalFormatting>
  <conditionalFormatting sqref="MT71:MY72">
    <cfRule type="cellIs" dxfId="1656" priority="1611" operator="equal">
      <formula>0</formula>
    </cfRule>
    <cfRule type="cellIs" dxfId="1655" priority="1612" operator="equal">
      <formula>1</formula>
    </cfRule>
  </conditionalFormatting>
  <conditionalFormatting sqref="MT74:MY74">
    <cfRule type="cellIs" dxfId="1654" priority="1609" operator="equal">
      <formula>0</formula>
    </cfRule>
    <cfRule type="cellIs" dxfId="1653" priority="1610" operator="equal">
      <formula>1</formula>
    </cfRule>
  </conditionalFormatting>
  <conditionalFormatting sqref="MT76:MY76">
    <cfRule type="cellIs" dxfId="1652" priority="1607" operator="equal">
      <formula>0</formula>
    </cfRule>
    <cfRule type="cellIs" dxfId="1651" priority="1608" operator="equal">
      <formula>1</formula>
    </cfRule>
  </conditionalFormatting>
  <conditionalFormatting sqref="MT77:MY77">
    <cfRule type="cellIs" dxfId="1650" priority="1605" operator="equal">
      <formula>0</formula>
    </cfRule>
    <cfRule type="cellIs" dxfId="1649" priority="1606" operator="equal">
      <formula>1</formula>
    </cfRule>
  </conditionalFormatting>
  <conditionalFormatting sqref="MT79:MY79">
    <cfRule type="cellIs" dxfId="1648" priority="1603" operator="equal">
      <formula>0</formula>
    </cfRule>
    <cfRule type="cellIs" dxfId="1647" priority="1604" operator="equal">
      <formula>1</formula>
    </cfRule>
  </conditionalFormatting>
  <conditionalFormatting sqref="MT81:MY86">
    <cfRule type="cellIs" dxfId="1646" priority="1601" operator="equal">
      <formula>0</formula>
    </cfRule>
    <cfRule type="cellIs" dxfId="1645" priority="1602" operator="equal">
      <formula>1</formula>
    </cfRule>
  </conditionalFormatting>
  <conditionalFormatting sqref="MT88:MY92">
    <cfRule type="cellIs" dxfId="1644" priority="1599" operator="equal">
      <formula>0</formula>
    </cfRule>
    <cfRule type="cellIs" dxfId="1643" priority="1600" operator="equal">
      <formula>1</formula>
    </cfRule>
  </conditionalFormatting>
  <conditionalFormatting sqref="MT94:MY95">
    <cfRule type="cellIs" dxfId="1642" priority="1597" operator="equal">
      <formula>0</formula>
    </cfRule>
    <cfRule type="cellIs" dxfId="1641" priority="1598" operator="equal">
      <formula>1</formula>
    </cfRule>
  </conditionalFormatting>
  <conditionalFormatting sqref="MT98:MY98">
    <cfRule type="cellIs" dxfId="1640" priority="1595" operator="equal">
      <formula>0</formula>
    </cfRule>
    <cfRule type="cellIs" dxfId="1639" priority="1596" operator="equal">
      <formula>1</formula>
    </cfRule>
  </conditionalFormatting>
  <conditionalFormatting sqref="MT101:MY105">
    <cfRule type="cellIs" dxfId="1638" priority="1593" operator="equal">
      <formula>0</formula>
    </cfRule>
    <cfRule type="cellIs" dxfId="1637" priority="1594" operator="equal">
      <formula>1</formula>
    </cfRule>
  </conditionalFormatting>
  <conditionalFormatting sqref="MT107:MY107">
    <cfRule type="cellIs" dxfId="1636" priority="1591" operator="equal">
      <formula>0</formula>
    </cfRule>
    <cfRule type="cellIs" dxfId="1635" priority="1592" operator="equal">
      <formula>1</formula>
    </cfRule>
  </conditionalFormatting>
  <conditionalFormatting sqref="MT110:MY112">
    <cfRule type="cellIs" dxfId="1634" priority="1589" operator="equal">
      <formula>0</formula>
    </cfRule>
    <cfRule type="cellIs" dxfId="1633" priority="1590" operator="equal">
      <formula>1</formula>
    </cfRule>
  </conditionalFormatting>
  <conditionalFormatting sqref="MT114:MY114">
    <cfRule type="cellIs" dxfId="1632" priority="1587" operator="equal">
      <formula>0</formula>
    </cfRule>
    <cfRule type="cellIs" dxfId="1631" priority="1588" operator="equal">
      <formula>1</formula>
    </cfRule>
  </conditionalFormatting>
  <conditionalFormatting sqref="MT116:MY121">
    <cfRule type="cellIs" dxfId="1630" priority="1585" operator="equal">
      <formula>0</formula>
    </cfRule>
    <cfRule type="cellIs" dxfId="1629" priority="1586" operator="equal">
      <formula>1</formula>
    </cfRule>
  </conditionalFormatting>
  <conditionalFormatting sqref="MT125:MY126">
    <cfRule type="cellIs" dxfId="1628" priority="1583" operator="equal">
      <formula>0</formula>
    </cfRule>
    <cfRule type="cellIs" dxfId="1627" priority="1584" operator="equal">
      <formula>1</formula>
    </cfRule>
  </conditionalFormatting>
  <conditionalFormatting sqref="MT128:MY131">
    <cfRule type="cellIs" dxfId="1626" priority="1581" operator="equal">
      <formula>0</formula>
    </cfRule>
    <cfRule type="cellIs" dxfId="1625" priority="1582" operator="equal">
      <formula>1</formula>
    </cfRule>
  </conditionalFormatting>
  <conditionalFormatting sqref="MT133:MY134">
    <cfRule type="cellIs" dxfId="1624" priority="1579" operator="equal">
      <formula>0</formula>
    </cfRule>
    <cfRule type="cellIs" dxfId="1623" priority="1580" operator="equal">
      <formula>1</formula>
    </cfRule>
  </conditionalFormatting>
  <conditionalFormatting sqref="MT137:MY137">
    <cfRule type="cellIs" dxfId="1622" priority="1577" operator="equal">
      <formula>0</formula>
    </cfRule>
    <cfRule type="cellIs" dxfId="1621" priority="1578" operator="equal">
      <formula>1</formula>
    </cfRule>
  </conditionalFormatting>
  <conditionalFormatting sqref="MT139:MY142">
    <cfRule type="cellIs" dxfId="1620" priority="1575" operator="equal">
      <formula>0</formula>
    </cfRule>
    <cfRule type="cellIs" dxfId="1619" priority="1576" operator="equal">
      <formula>1</formula>
    </cfRule>
  </conditionalFormatting>
  <conditionalFormatting sqref="MT144:MY145">
    <cfRule type="cellIs" dxfId="1618" priority="1573" operator="equal">
      <formula>0</formula>
    </cfRule>
    <cfRule type="cellIs" dxfId="1617" priority="1574" operator="equal">
      <formula>1</formula>
    </cfRule>
  </conditionalFormatting>
  <conditionalFormatting sqref="MT148:MY152">
    <cfRule type="cellIs" dxfId="1616" priority="1571" operator="equal">
      <formula>0</formula>
    </cfRule>
    <cfRule type="cellIs" dxfId="1615" priority="1572" operator="equal">
      <formula>1</formula>
    </cfRule>
  </conditionalFormatting>
  <conditionalFormatting sqref="MT158:MY158">
    <cfRule type="cellIs" dxfId="1614" priority="1569" operator="equal">
      <formula>0</formula>
    </cfRule>
    <cfRule type="cellIs" dxfId="1613" priority="1570" operator="equal">
      <formula>1</formula>
    </cfRule>
  </conditionalFormatting>
  <conditionalFormatting sqref="MT162:MY162">
    <cfRule type="cellIs" dxfId="1612" priority="1567" operator="equal">
      <formula>0</formula>
    </cfRule>
    <cfRule type="cellIs" dxfId="1611" priority="1568" operator="equal">
      <formula>1</formula>
    </cfRule>
  </conditionalFormatting>
  <conditionalFormatting sqref="MT170:MY171">
    <cfRule type="cellIs" dxfId="1610" priority="1565" operator="equal">
      <formula>0</formula>
    </cfRule>
    <cfRule type="cellIs" dxfId="1609" priority="1566" operator="equal">
      <formula>1</formula>
    </cfRule>
  </conditionalFormatting>
  <conditionalFormatting sqref="MT172:MY172">
    <cfRule type="cellIs" dxfId="1608" priority="1563" operator="equal">
      <formula>0</formula>
    </cfRule>
    <cfRule type="cellIs" dxfId="1607" priority="1564" operator="equal">
      <formula>1</formula>
    </cfRule>
  </conditionalFormatting>
  <conditionalFormatting sqref="MT176:MY176">
    <cfRule type="cellIs" dxfId="1606" priority="1561" operator="equal">
      <formula>0</formula>
    </cfRule>
    <cfRule type="cellIs" dxfId="1605" priority="1562" operator="equal">
      <formula>1</formula>
    </cfRule>
  </conditionalFormatting>
  <conditionalFormatting sqref="MT179:MY179">
    <cfRule type="cellIs" dxfId="1604" priority="1559" operator="equal">
      <formula>0</formula>
    </cfRule>
    <cfRule type="cellIs" dxfId="1603" priority="1560" operator="equal">
      <formula>1</formula>
    </cfRule>
  </conditionalFormatting>
  <conditionalFormatting sqref="MT194:MY194">
    <cfRule type="cellIs" dxfId="1602" priority="1557" operator="equal">
      <formula>0</formula>
    </cfRule>
    <cfRule type="cellIs" dxfId="1601" priority="1558" operator="equal">
      <formula>1</formula>
    </cfRule>
  </conditionalFormatting>
  <conditionalFormatting sqref="MT196:MY196">
    <cfRule type="cellIs" dxfId="1600" priority="1555" operator="equal">
      <formula>0</formula>
    </cfRule>
    <cfRule type="cellIs" dxfId="1599" priority="1556" operator="equal">
      <formula>1</formula>
    </cfRule>
  </conditionalFormatting>
  <conditionalFormatting sqref="MT198:MY198">
    <cfRule type="cellIs" dxfId="1598" priority="1553" operator="equal">
      <formula>0</formula>
    </cfRule>
    <cfRule type="cellIs" dxfId="1597" priority="1554" operator="equal">
      <formula>1</formula>
    </cfRule>
  </conditionalFormatting>
  <conditionalFormatting sqref="MT199:MY199">
    <cfRule type="cellIs" dxfId="1596" priority="1551" operator="equal">
      <formula>0</formula>
    </cfRule>
    <cfRule type="cellIs" dxfId="1595" priority="1552" operator="equal">
      <formula>1</formula>
    </cfRule>
  </conditionalFormatting>
  <conditionalFormatting sqref="MT201:MY201">
    <cfRule type="cellIs" dxfId="1594" priority="1549" operator="equal">
      <formula>0</formula>
    </cfRule>
    <cfRule type="cellIs" dxfId="1593" priority="1550" operator="equal">
      <formula>1</formula>
    </cfRule>
  </conditionalFormatting>
  <conditionalFormatting sqref="MT206:MY206">
    <cfRule type="cellIs" dxfId="1592" priority="1547" operator="equal">
      <formula>0</formula>
    </cfRule>
    <cfRule type="cellIs" dxfId="1591" priority="1548" operator="equal">
      <formula>1</formula>
    </cfRule>
  </conditionalFormatting>
  <conditionalFormatting sqref="MT213:MY215">
    <cfRule type="cellIs" dxfId="1590" priority="1545" operator="equal">
      <formula>0</formula>
    </cfRule>
    <cfRule type="cellIs" dxfId="1589" priority="1546" operator="equal">
      <formula>1</formula>
    </cfRule>
  </conditionalFormatting>
  <conditionalFormatting sqref="MT220:MY220">
    <cfRule type="cellIs" dxfId="1588" priority="1543" operator="equal">
      <formula>0</formula>
    </cfRule>
    <cfRule type="cellIs" dxfId="1587" priority="1544" operator="equal">
      <formula>1</formula>
    </cfRule>
  </conditionalFormatting>
  <conditionalFormatting sqref="MT221:MY221">
    <cfRule type="cellIs" dxfId="1586" priority="1541" operator="equal">
      <formula>0</formula>
    </cfRule>
    <cfRule type="cellIs" dxfId="1585" priority="1542" operator="equal">
      <formula>1</formula>
    </cfRule>
  </conditionalFormatting>
  <conditionalFormatting sqref="MT225:MY225">
    <cfRule type="cellIs" dxfId="1584" priority="1539" operator="equal">
      <formula>0</formula>
    </cfRule>
    <cfRule type="cellIs" dxfId="1583" priority="1540" operator="equal">
      <formula>1</formula>
    </cfRule>
  </conditionalFormatting>
  <conditionalFormatting sqref="MT237:MY237">
    <cfRule type="cellIs" dxfId="1582" priority="1537" operator="equal">
      <formula>0</formula>
    </cfRule>
    <cfRule type="cellIs" dxfId="1581" priority="1538" operator="equal">
      <formula>1</formula>
    </cfRule>
  </conditionalFormatting>
  <conditionalFormatting sqref="MT239:MY239">
    <cfRule type="cellIs" dxfId="1580" priority="1535" operator="equal">
      <formula>0</formula>
    </cfRule>
    <cfRule type="cellIs" dxfId="1579" priority="1536" operator="equal">
      <formula>1</formula>
    </cfRule>
  </conditionalFormatting>
  <conditionalFormatting sqref="MT253:MY254">
    <cfRule type="cellIs" dxfId="1578" priority="1533" operator="equal">
      <formula>0</formula>
    </cfRule>
    <cfRule type="cellIs" dxfId="1577" priority="1534" operator="equal">
      <formula>1</formula>
    </cfRule>
  </conditionalFormatting>
  <conditionalFormatting sqref="MT260:MY262">
    <cfRule type="cellIs" dxfId="1576" priority="1531" operator="equal">
      <formula>0</formula>
    </cfRule>
    <cfRule type="cellIs" dxfId="1575" priority="1532" operator="equal">
      <formula>1</formula>
    </cfRule>
  </conditionalFormatting>
  <conditionalFormatting sqref="MT264:MY271">
    <cfRule type="cellIs" dxfId="1574" priority="1529" operator="equal">
      <formula>0</formula>
    </cfRule>
    <cfRule type="cellIs" dxfId="1573" priority="1530" operator="equal">
      <formula>1</formula>
    </cfRule>
  </conditionalFormatting>
  <conditionalFormatting sqref="MT263:MY263">
    <cfRule type="cellIs" dxfId="1572" priority="1527" operator="equal">
      <formula>0</formula>
    </cfRule>
    <cfRule type="cellIs" dxfId="1571" priority="1528" operator="equal">
      <formula>1</formula>
    </cfRule>
  </conditionalFormatting>
  <conditionalFormatting sqref="MT281:MY281">
    <cfRule type="cellIs" dxfId="1570" priority="1525" operator="equal">
      <formula>0</formula>
    </cfRule>
    <cfRule type="cellIs" dxfId="1569" priority="1526" operator="equal">
      <formula>1</formula>
    </cfRule>
  </conditionalFormatting>
  <conditionalFormatting sqref="MT283:MY283">
    <cfRule type="cellIs" dxfId="1568" priority="1523" operator="equal">
      <formula>0</formula>
    </cfRule>
    <cfRule type="cellIs" dxfId="1567" priority="1524" operator="equal">
      <formula>1</formula>
    </cfRule>
  </conditionalFormatting>
  <conditionalFormatting sqref="MT302:MY302">
    <cfRule type="cellIs" dxfId="1566" priority="1521" operator="equal">
      <formula>0</formula>
    </cfRule>
    <cfRule type="cellIs" dxfId="1565" priority="1522" operator="equal">
      <formula>1</formula>
    </cfRule>
  </conditionalFormatting>
  <conditionalFormatting sqref="MT303:MY303">
    <cfRule type="cellIs" dxfId="1564" priority="1519" operator="equal">
      <formula>0</formula>
    </cfRule>
    <cfRule type="cellIs" dxfId="1563" priority="1520" operator="equal">
      <formula>1</formula>
    </cfRule>
  </conditionalFormatting>
  <conditionalFormatting sqref="MT309:MY310">
    <cfRule type="cellIs" dxfId="1562" priority="1517" operator="equal">
      <formula>0</formula>
    </cfRule>
    <cfRule type="cellIs" dxfId="1561" priority="1518" operator="equal">
      <formula>1</formula>
    </cfRule>
  </conditionalFormatting>
  <conditionalFormatting sqref="MT318:MY319">
    <cfRule type="cellIs" dxfId="1560" priority="1515" operator="equal">
      <formula>0</formula>
    </cfRule>
    <cfRule type="cellIs" dxfId="1559" priority="1516" operator="equal">
      <formula>1</formula>
    </cfRule>
  </conditionalFormatting>
  <conditionalFormatting sqref="MT331:MY331">
    <cfRule type="cellIs" dxfId="1558" priority="1513" operator="equal">
      <formula>0</formula>
    </cfRule>
    <cfRule type="cellIs" dxfId="1557" priority="1514" operator="equal">
      <formula>1</formula>
    </cfRule>
  </conditionalFormatting>
  <conditionalFormatting sqref="MT332:MY332">
    <cfRule type="cellIs" dxfId="1556" priority="1511" operator="equal">
      <formula>0</formula>
    </cfRule>
    <cfRule type="cellIs" dxfId="1555" priority="1512" operator="equal">
      <formula>1</formula>
    </cfRule>
  </conditionalFormatting>
  <conditionalFormatting sqref="MT337:MY338">
    <cfRule type="cellIs" dxfId="1554" priority="1509" operator="equal">
      <formula>0</formula>
    </cfRule>
    <cfRule type="cellIs" dxfId="1553" priority="1510" operator="equal">
      <formula>1</formula>
    </cfRule>
  </conditionalFormatting>
  <conditionalFormatting sqref="MT339:MY339">
    <cfRule type="cellIs" dxfId="1552" priority="1507" operator="equal">
      <formula>0</formula>
    </cfRule>
    <cfRule type="cellIs" dxfId="1551" priority="1508" operator="equal">
      <formula>1</formula>
    </cfRule>
  </conditionalFormatting>
  <conditionalFormatting sqref="MT340:MY341">
    <cfRule type="cellIs" dxfId="1550" priority="1505" operator="equal">
      <formula>0</formula>
    </cfRule>
    <cfRule type="cellIs" dxfId="1549" priority="1506" operator="equal">
      <formula>1</formula>
    </cfRule>
  </conditionalFormatting>
  <conditionalFormatting sqref="MT343:MY345">
    <cfRule type="cellIs" dxfId="1548" priority="1503" operator="equal">
      <formula>0</formula>
    </cfRule>
    <cfRule type="cellIs" dxfId="1547" priority="1504" operator="equal">
      <formula>1</formula>
    </cfRule>
  </conditionalFormatting>
  <conditionalFormatting sqref="MT346:MY347">
    <cfRule type="cellIs" dxfId="1546" priority="1501" operator="equal">
      <formula>0</formula>
    </cfRule>
    <cfRule type="cellIs" dxfId="1545" priority="1502" operator="equal">
      <formula>1</formula>
    </cfRule>
  </conditionalFormatting>
  <conditionalFormatting sqref="MT351:MY351">
    <cfRule type="cellIs" dxfId="1544" priority="1499" operator="equal">
      <formula>0</formula>
    </cfRule>
    <cfRule type="cellIs" dxfId="1543" priority="1500" operator="equal">
      <formula>1</formula>
    </cfRule>
  </conditionalFormatting>
  <conditionalFormatting sqref="MT355:MY355">
    <cfRule type="cellIs" dxfId="1542" priority="1497" operator="equal">
      <formula>0</formula>
    </cfRule>
    <cfRule type="cellIs" dxfId="1541" priority="1498" operator="equal">
      <formula>1</formula>
    </cfRule>
  </conditionalFormatting>
  <conditionalFormatting sqref="MT357:MY357">
    <cfRule type="cellIs" dxfId="1540" priority="1495" operator="equal">
      <formula>0</formula>
    </cfRule>
    <cfRule type="cellIs" dxfId="1539" priority="1496" operator="equal">
      <formula>1</formula>
    </cfRule>
  </conditionalFormatting>
  <conditionalFormatting sqref="MT360:MY360">
    <cfRule type="cellIs" dxfId="1538" priority="1493" operator="equal">
      <formula>0</formula>
    </cfRule>
    <cfRule type="cellIs" dxfId="1537" priority="1494" operator="equal">
      <formula>1</formula>
    </cfRule>
  </conditionalFormatting>
  <conditionalFormatting sqref="MT362:MY363">
    <cfRule type="cellIs" dxfId="1536" priority="1491" operator="equal">
      <formula>0</formula>
    </cfRule>
    <cfRule type="cellIs" dxfId="1535" priority="1492" operator="equal">
      <formula>1</formula>
    </cfRule>
  </conditionalFormatting>
  <conditionalFormatting sqref="MT368:MY368">
    <cfRule type="cellIs" dxfId="1534" priority="1489" operator="equal">
      <formula>0</formula>
    </cfRule>
    <cfRule type="cellIs" dxfId="1533" priority="1490" operator="equal">
      <formula>1</formula>
    </cfRule>
  </conditionalFormatting>
  <conditionalFormatting sqref="MT369:MY369">
    <cfRule type="cellIs" dxfId="1532" priority="1487" operator="equal">
      <formula>0</formula>
    </cfRule>
    <cfRule type="cellIs" dxfId="1531" priority="1488" operator="equal">
      <formula>1</formula>
    </cfRule>
  </conditionalFormatting>
  <conditionalFormatting sqref="MT374:MY376">
    <cfRule type="cellIs" dxfId="1530" priority="1485" operator="equal">
      <formula>0</formula>
    </cfRule>
    <cfRule type="cellIs" dxfId="1529" priority="1486" operator="equal">
      <formula>1</formula>
    </cfRule>
  </conditionalFormatting>
  <conditionalFormatting sqref="MT377:MY377">
    <cfRule type="cellIs" dxfId="1528" priority="1483" operator="equal">
      <formula>0</formula>
    </cfRule>
    <cfRule type="cellIs" dxfId="1527" priority="1484" operator="equal">
      <formula>1</formula>
    </cfRule>
  </conditionalFormatting>
  <conditionalFormatting sqref="MT379:MY379">
    <cfRule type="cellIs" dxfId="1526" priority="1481" operator="equal">
      <formula>0</formula>
    </cfRule>
    <cfRule type="cellIs" dxfId="1525" priority="1482" operator="equal">
      <formula>1</formula>
    </cfRule>
  </conditionalFormatting>
  <conditionalFormatting sqref="MT382:MY384">
    <cfRule type="cellIs" dxfId="1524" priority="1479" operator="equal">
      <formula>0</formula>
    </cfRule>
    <cfRule type="cellIs" dxfId="1523" priority="1480" operator="equal">
      <formula>1</formula>
    </cfRule>
  </conditionalFormatting>
  <conditionalFormatting sqref="MT386:MY391">
    <cfRule type="cellIs" dxfId="1522" priority="1477" operator="equal">
      <formula>0</formula>
    </cfRule>
    <cfRule type="cellIs" dxfId="1521" priority="1478" operator="equal">
      <formula>1</formula>
    </cfRule>
  </conditionalFormatting>
  <conditionalFormatting sqref="MT399:MY399">
    <cfRule type="cellIs" dxfId="1520" priority="1475" operator="equal">
      <formula>0</formula>
    </cfRule>
    <cfRule type="cellIs" dxfId="1519" priority="1476" operator="equal">
      <formula>1</formula>
    </cfRule>
  </conditionalFormatting>
  <conditionalFormatting sqref="MT401:MY401">
    <cfRule type="cellIs" dxfId="1518" priority="1473" operator="equal">
      <formula>0</formula>
    </cfRule>
    <cfRule type="cellIs" dxfId="1517" priority="1474" operator="equal">
      <formula>1</formula>
    </cfRule>
  </conditionalFormatting>
  <conditionalFormatting sqref="MT403:MY403">
    <cfRule type="cellIs" dxfId="1516" priority="1471" operator="equal">
      <formula>0</formula>
    </cfRule>
    <cfRule type="cellIs" dxfId="1515" priority="1472" operator="equal">
      <formula>1</formula>
    </cfRule>
  </conditionalFormatting>
  <conditionalFormatting sqref="MT409:MY409">
    <cfRule type="cellIs" dxfId="1514" priority="1469" operator="equal">
      <formula>0</formula>
    </cfRule>
    <cfRule type="cellIs" dxfId="1513" priority="1470" operator="equal">
      <formula>1</formula>
    </cfRule>
  </conditionalFormatting>
  <conditionalFormatting sqref="MT410:MY410">
    <cfRule type="cellIs" dxfId="1512" priority="1465" operator="equal">
      <formula>0</formula>
    </cfRule>
    <cfRule type="cellIs" dxfId="1511" priority="1466" operator="equal">
      <formula>1</formula>
    </cfRule>
  </conditionalFormatting>
  <conditionalFormatting sqref="NK54:NP54 NK57:NP57 NK62:NP62 NK180:NP180 NK186:NP186 NK189:NP189 NK200:NP200 NK259:NP259 NK282:NP282 NK348:NP350 NK356:NP356 NK361:NP361 NK366:NP367 NK380:NP381 NK372:NP373 NK370:NP370 NK64:NP66 NK69:NP70 NK73:NP73 NK75:NP75 NK78:NP78 NK80:NP80 NK87:NP87 NK93:NP93 NK96:NP97 NK99:NP100 NK106:NP106 NK108:NP109 NK113:NP113 NK115:NP115 NK122:NP124 NK127:NP127 NK132:NP132 NK135:NP136 NK138:NP138 NK143:NP143 NK146:NP147 NK352:NP353 NK358:NP358 NK385:NP385 NK392:NP398 NK400:NP400 NK402:NP402 NK404:NP407 NK12:NP13">
    <cfRule type="cellIs" dxfId="1510" priority="1463" operator="equal">
      <formula>0</formula>
    </cfRule>
    <cfRule type="cellIs" dxfId="1509" priority="1464" operator="equal">
      <formula>1</formula>
    </cfRule>
  </conditionalFormatting>
  <conditionalFormatting sqref="ND421">
    <cfRule type="cellIs" dxfId="1508" priority="1461" operator="equal">
      <formula>"OK"</formula>
    </cfRule>
    <cfRule type="cellIs" dxfId="1507" priority="1462" operator="equal">
      <formula>"NO HABILITADO"</formula>
    </cfRule>
  </conditionalFormatting>
  <conditionalFormatting sqref="NR421">
    <cfRule type="cellIs" dxfId="1506" priority="1459" operator="equal">
      <formula>0</formula>
    </cfRule>
    <cfRule type="cellIs" dxfId="1505" priority="1460" operator="equal">
      <formula>1</formula>
    </cfRule>
  </conditionalFormatting>
  <conditionalFormatting sqref="NP421">
    <cfRule type="cellIs" dxfId="1504" priority="1457" operator="equal">
      <formula>0</formula>
    </cfRule>
    <cfRule type="cellIs" dxfId="1503" priority="1458" operator="equal">
      <formula>1</formula>
    </cfRule>
  </conditionalFormatting>
  <conditionalFormatting sqref="NN421">
    <cfRule type="cellIs" dxfId="1502" priority="1455" operator="equal">
      <formula>0</formula>
    </cfRule>
    <cfRule type="cellIs" dxfId="1501" priority="1456" operator="equal">
      <formula>1</formula>
    </cfRule>
  </conditionalFormatting>
  <conditionalFormatting sqref="NL421">
    <cfRule type="cellIs" dxfId="1500" priority="1453" operator="equal">
      <formula>0</formula>
    </cfRule>
    <cfRule type="cellIs" dxfId="1499" priority="1454" operator="equal">
      <formula>1</formula>
    </cfRule>
  </conditionalFormatting>
  <conditionalFormatting sqref="NK16:NP16">
    <cfRule type="cellIs" dxfId="1498" priority="1451" operator="equal">
      <formula>0</formula>
    </cfRule>
    <cfRule type="cellIs" dxfId="1497" priority="1452" operator="equal">
      <formula>1</formula>
    </cfRule>
  </conditionalFormatting>
  <conditionalFormatting sqref="NK19:NP31">
    <cfRule type="cellIs" dxfId="1496" priority="1449" operator="equal">
      <formula>0</formula>
    </cfRule>
    <cfRule type="cellIs" dxfId="1495" priority="1450" operator="equal">
      <formula>1</formula>
    </cfRule>
  </conditionalFormatting>
  <conditionalFormatting sqref="NK33:NP35 NK37:NP40">
    <cfRule type="cellIs" dxfId="1494" priority="1447" operator="equal">
      <formula>0</formula>
    </cfRule>
    <cfRule type="cellIs" dxfId="1493" priority="1448" operator="equal">
      <formula>1</formula>
    </cfRule>
  </conditionalFormatting>
  <conditionalFormatting sqref="NK44:NP52">
    <cfRule type="cellIs" dxfId="1492" priority="1445" operator="equal">
      <formula>0</formula>
    </cfRule>
    <cfRule type="cellIs" dxfId="1491" priority="1446" operator="equal">
      <formula>1</formula>
    </cfRule>
  </conditionalFormatting>
  <conditionalFormatting sqref="NK55:NP55">
    <cfRule type="cellIs" dxfId="1490" priority="1443" operator="equal">
      <formula>0</formula>
    </cfRule>
    <cfRule type="cellIs" dxfId="1489" priority="1444" operator="equal">
      <formula>1</formula>
    </cfRule>
  </conditionalFormatting>
  <conditionalFormatting sqref="NK56:NP56">
    <cfRule type="cellIs" dxfId="1488" priority="1441" operator="equal">
      <formula>0</formula>
    </cfRule>
    <cfRule type="cellIs" dxfId="1487" priority="1442" operator="equal">
      <formula>1</formula>
    </cfRule>
  </conditionalFormatting>
  <conditionalFormatting sqref="NK58:NP58">
    <cfRule type="cellIs" dxfId="1486" priority="1439" operator="equal">
      <formula>0</formula>
    </cfRule>
    <cfRule type="cellIs" dxfId="1485" priority="1440" operator="equal">
      <formula>1</formula>
    </cfRule>
  </conditionalFormatting>
  <conditionalFormatting sqref="NK59:NP59">
    <cfRule type="cellIs" dxfId="1484" priority="1437" operator="equal">
      <formula>0</formula>
    </cfRule>
    <cfRule type="cellIs" dxfId="1483" priority="1438" operator="equal">
      <formula>1</formula>
    </cfRule>
  </conditionalFormatting>
  <conditionalFormatting sqref="NK153:NP157 NK159:NP161">
    <cfRule type="cellIs" dxfId="1482" priority="1435" operator="equal">
      <formula>0</formula>
    </cfRule>
    <cfRule type="cellIs" dxfId="1481" priority="1436" operator="equal">
      <formula>1</formula>
    </cfRule>
  </conditionalFormatting>
  <conditionalFormatting sqref="NK163:NP163">
    <cfRule type="cellIs" dxfId="1480" priority="1433" operator="equal">
      <formula>0</formula>
    </cfRule>
    <cfRule type="cellIs" dxfId="1479" priority="1434" operator="equal">
      <formula>1</formula>
    </cfRule>
  </conditionalFormatting>
  <conditionalFormatting sqref="NK164:NP169">
    <cfRule type="cellIs" dxfId="1478" priority="1431" operator="equal">
      <formula>0</formula>
    </cfRule>
    <cfRule type="cellIs" dxfId="1477" priority="1432" operator="equal">
      <formula>1</formula>
    </cfRule>
  </conditionalFormatting>
  <conditionalFormatting sqref="NK173:NP175 NK177:NP178">
    <cfRule type="cellIs" dxfId="1476" priority="1429" operator="equal">
      <formula>0</formula>
    </cfRule>
    <cfRule type="cellIs" dxfId="1475" priority="1430" operator="equal">
      <formula>1</formula>
    </cfRule>
  </conditionalFormatting>
  <conditionalFormatting sqref="NK181:NP185">
    <cfRule type="cellIs" dxfId="1474" priority="1427" operator="equal">
      <formula>0</formula>
    </cfRule>
    <cfRule type="cellIs" dxfId="1473" priority="1428" operator="equal">
      <formula>1</formula>
    </cfRule>
  </conditionalFormatting>
  <conditionalFormatting sqref="NK187:NP188">
    <cfRule type="cellIs" dxfId="1472" priority="1425" operator="equal">
      <formula>0</formula>
    </cfRule>
    <cfRule type="cellIs" dxfId="1471" priority="1426" operator="equal">
      <formula>1</formula>
    </cfRule>
  </conditionalFormatting>
  <conditionalFormatting sqref="NK190:NP193">
    <cfRule type="cellIs" dxfId="1470" priority="1423" operator="equal">
      <formula>0</formula>
    </cfRule>
    <cfRule type="cellIs" dxfId="1469" priority="1424" operator="equal">
      <formula>1</formula>
    </cfRule>
  </conditionalFormatting>
  <conditionalFormatting sqref="NK195:NP195">
    <cfRule type="cellIs" dxfId="1468" priority="1421" operator="equal">
      <formula>0</formula>
    </cfRule>
    <cfRule type="cellIs" dxfId="1467" priority="1422" operator="equal">
      <formula>1</formula>
    </cfRule>
  </conditionalFormatting>
  <conditionalFormatting sqref="NK197:NP197">
    <cfRule type="cellIs" dxfId="1466" priority="1419" operator="equal">
      <formula>0</formula>
    </cfRule>
    <cfRule type="cellIs" dxfId="1465" priority="1420" operator="equal">
      <formula>1</formula>
    </cfRule>
  </conditionalFormatting>
  <conditionalFormatting sqref="NK202:NP205">
    <cfRule type="cellIs" dxfId="1464" priority="1417" operator="equal">
      <formula>0</formula>
    </cfRule>
    <cfRule type="cellIs" dxfId="1463" priority="1418" operator="equal">
      <formula>1</formula>
    </cfRule>
  </conditionalFormatting>
  <conditionalFormatting sqref="NK207:NP212">
    <cfRule type="cellIs" dxfId="1462" priority="1415" operator="equal">
      <formula>0</formula>
    </cfRule>
    <cfRule type="cellIs" dxfId="1461" priority="1416" operator="equal">
      <formula>1</formula>
    </cfRule>
  </conditionalFormatting>
  <conditionalFormatting sqref="NK216:NP219 NK222:NP224 NK226:NP236">
    <cfRule type="cellIs" dxfId="1460" priority="1413" operator="equal">
      <formula>0</formula>
    </cfRule>
    <cfRule type="cellIs" dxfId="1459" priority="1414" operator="equal">
      <formula>1</formula>
    </cfRule>
  </conditionalFormatting>
  <conditionalFormatting sqref="NK238:NP238 NK240:NP252">
    <cfRule type="cellIs" dxfId="1458" priority="1411" operator="equal">
      <formula>0</formula>
    </cfRule>
    <cfRule type="cellIs" dxfId="1457" priority="1412" operator="equal">
      <formula>1</formula>
    </cfRule>
  </conditionalFormatting>
  <conditionalFormatting sqref="NK255:NP258">
    <cfRule type="cellIs" dxfId="1456" priority="1409" operator="equal">
      <formula>0</formula>
    </cfRule>
    <cfRule type="cellIs" dxfId="1455" priority="1410" operator="equal">
      <formula>1</formula>
    </cfRule>
  </conditionalFormatting>
  <conditionalFormatting sqref="NK272:NP280">
    <cfRule type="cellIs" dxfId="1454" priority="1407" operator="equal">
      <formula>0</formula>
    </cfRule>
    <cfRule type="cellIs" dxfId="1453" priority="1408" operator="equal">
      <formula>1</formula>
    </cfRule>
  </conditionalFormatting>
  <conditionalFormatting sqref="NK284:NP301 NK304:NP308 NK311:NP317">
    <cfRule type="cellIs" dxfId="1452" priority="1405" operator="equal">
      <formula>0</formula>
    </cfRule>
    <cfRule type="cellIs" dxfId="1451" priority="1406" operator="equal">
      <formula>1</formula>
    </cfRule>
  </conditionalFormatting>
  <conditionalFormatting sqref="NK320:NP330 NK333:NP336">
    <cfRule type="cellIs" dxfId="1450" priority="1403" operator="equal">
      <formula>0</formula>
    </cfRule>
    <cfRule type="cellIs" dxfId="1449" priority="1404" operator="equal">
      <formula>1</formula>
    </cfRule>
  </conditionalFormatting>
  <conditionalFormatting sqref="NK342:NP342">
    <cfRule type="cellIs" dxfId="1448" priority="1401" operator="equal">
      <formula>0</formula>
    </cfRule>
    <cfRule type="cellIs" dxfId="1447" priority="1402" operator="equal">
      <formula>1</formula>
    </cfRule>
  </conditionalFormatting>
  <conditionalFormatting sqref="NK354:NP354">
    <cfRule type="cellIs" dxfId="1446" priority="1399" operator="equal">
      <formula>0</formula>
    </cfRule>
    <cfRule type="cellIs" dxfId="1445" priority="1400" operator="equal">
      <formula>1</formula>
    </cfRule>
  </conditionalFormatting>
  <conditionalFormatting sqref="NK359:NP359">
    <cfRule type="cellIs" dxfId="1444" priority="1397" operator="equal">
      <formula>0</formula>
    </cfRule>
    <cfRule type="cellIs" dxfId="1443" priority="1398" operator="equal">
      <formula>1</formula>
    </cfRule>
  </conditionalFormatting>
  <conditionalFormatting sqref="NK364:NP365">
    <cfRule type="cellIs" dxfId="1442" priority="1395" operator="equal">
      <formula>0</formula>
    </cfRule>
    <cfRule type="cellIs" dxfId="1441" priority="1396" operator="equal">
      <formula>1</formula>
    </cfRule>
  </conditionalFormatting>
  <conditionalFormatting sqref="NK378:NP378">
    <cfRule type="cellIs" dxfId="1440" priority="1391" operator="equal">
      <formula>0</formula>
    </cfRule>
    <cfRule type="cellIs" dxfId="1439" priority="1392" operator="equal">
      <formula>1</formula>
    </cfRule>
  </conditionalFormatting>
  <conditionalFormatting sqref="NK408:NP408">
    <cfRule type="cellIs" dxfId="1438" priority="1393" operator="equal">
      <formula>0</formula>
    </cfRule>
    <cfRule type="cellIs" dxfId="1437" priority="1394" operator="equal">
      <formula>1</formula>
    </cfRule>
  </conditionalFormatting>
  <conditionalFormatting sqref="NK371:NP371">
    <cfRule type="cellIs" dxfId="1436" priority="1389" operator="equal">
      <formula>0</formula>
    </cfRule>
    <cfRule type="cellIs" dxfId="1435" priority="1390" operator="equal">
      <formula>1</formula>
    </cfRule>
  </conditionalFormatting>
  <conditionalFormatting sqref="NK14:NP15">
    <cfRule type="cellIs" dxfId="1434" priority="1387" operator="equal">
      <formula>0</formula>
    </cfRule>
    <cfRule type="cellIs" dxfId="1433" priority="1388" operator="equal">
      <formula>1</formula>
    </cfRule>
  </conditionalFormatting>
  <conditionalFormatting sqref="NK17:NP18">
    <cfRule type="cellIs" dxfId="1432" priority="1385" operator="equal">
      <formula>0</formula>
    </cfRule>
    <cfRule type="cellIs" dxfId="1431" priority="1386" operator="equal">
      <formula>1</formula>
    </cfRule>
  </conditionalFormatting>
  <conditionalFormatting sqref="NK32:NP32">
    <cfRule type="cellIs" dxfId="1430" priority="1383" operator="equal">
      <formula>0</formula>
    </cfRule>
    <cfRule type="cellIs" dxfId="1429" priority="1384" operator="equal">
      <formula>1</formula>
    </cfRule>
  </conditionalFormatting>
  <conditionalFormatting sqref="NK36:NP36">
    <cfRule type="cellIs" dxfId="1428" priority="1381" operator="equal">
      <formula>0</formula>
    </cfRule>
    <cfRule type="cellIs" dxfId="1427" priority="1382" operator="equal">
      <formula>1</formula>
    </cfRule>
  </conditionalFormatting>
  <conditionalFormatting sqref="NK41:NP42">
    <cfRule type="cellIs" dxfId="1426" priority="1379" operator="equal">
      <formula>0</formula>
    </cfRule>
    <cfRule type="cellIs" dxfId="1425" priority="1380" operator="equal">
      <formula>1</formula>
    </cfRule>
  </conditionalFormatting>
  <conditionalFormatting sqref="NK411:NP411">
    <cfRule type="cellIs" dxfId="1424" priority="1223" operator="equal">
      <formula>0</formula>
    </cfRule>
    <cfRule type="cellIs" dxfId="1423" priority="1224" operator="equal">
      <formula>1</formula>
    </cfRule>
  </conditionalFormatting>
  <conditionalFormatting sqref="NK43:NP43">
    <cfRule type="cellIs" dxfId="1422" priority="1377" operator="equal">
      <formula>0</formula>
    </cfRule>
    <cfRule type="cellIs" dxfId="1421" priority="1378" operator="equal">
      <formula>1</formula>
    </cfRule>
  </conditionalFormatting>
  <conditionalFormatting sqref="NK53:NP53">
    <cfRule type="cellIs" dxfId="1420" priority="1375" operator="equal">
      <formula>0</formula>
    </cfRule>
    <cfRule type="cellIs" dxfId="1419" priority="1376" operator="equal">
      <formula>1</formula>
    </cfRule>
  </conditionalFormatting>
  <conditionalFormatting sqref="NK60:NP61">
    <cfRule type="cellIs" dxfId="1418" priority="1373" operator="equal">
      <formula>0</formula>
    </cfRule>
    <cfRule type="cellIs" dxfId="1417" priority="1374" operator="equal">
      <formula>1</formula>
    </cfRule>
  </conditionalFormatting>
  <conditionalFormatting sqref="NK63:NP63">
    <cfRule type="cellIs" dxfId="1416" priority="1371" operator="equal">
      <formula>0</formula>
    </cfRule>
    <cfRule type="cellIs" dxfId="1415" priority="1372" operator="equal">
      <formula>1</formula>
    </cfRule>
  </conditionalFormatting>
  <conditionalFormatting sqref="NK67:NP68">
    <cfRule type="cellIs" dxfId="1414" priority="1369" operator="equal">
      <formula>0</formula>
    </cfRule>
    <cfRule type="cellIs" dxfId="1413" priority="1370" operator="equal">
      <formula>1</formula>
    </cfRule>
  </conditionalFormatting>
  <conditionalFormatting sqref="NK71:NP72">
    <cfRule type="cellIs" dxfId="1412" priority="1367" operator="equal">
      <formula>0</formula>
    </cfRule>
    <cfRule type="cellIs" dxfId="1411" priority="1368" operator="equal">
      <formula>1</formula>
    </cfRule>
  </conditionalFormatting>
  <conditionalFormatting sqref="NK74:NP74">
    <cfRule type="cellIs" dxfId="1410" priority="1365" operator="equal">
      <formula>0</formula>
    </cfRule>
    <cfRule type="cellIs" dxfId="1409" priority="1366" operator="equal">
      <formula>1</formula>
    </cfRule>
  </conditionalFormatting>
  <conditionalFormatting sqref="NK76:NP76">
    <cfRule type="cellIs" dxfId="1408" priority="1363" operator="equal">
      <formula>0</formula>
    </cfRule>
    <cfRule type="cellIs" dxfId="1407" priority="1364" operator="equal">
      <formula>1</formula>
    </cfRule>
  </conditionalFormatting>
  <conditionalFormatting sqref="NK77:NP77">
    <cfRule type="cellIs" dxfId="1406" priority="1361" operator="equal">
      <formula>0</formula>
    </cfRule>
    <cfRule type="cellIs" dxfId="1405" priority="1362" operator="equal">
      <formula>1</formula>
    </cfRule>
  </conditionalFormatting>
  <conditionalFormatting sqref="NK79:NP79">
    <cfRule type="cellIs" dxfId="1404" priority="1359" operator="equal">
      <formula>0</formula>
    </cfRule>
    <cfRule type="cellIs" dxfId="1403" priority="1360" operator="equal">
      <formula>1</formula>
    </cfRule>
  </conditionalFormatting>
  <conditionalFormatting sqref="NK81:NP86">
    <cfRule type="cellIs" dxfId="1402" priority="1357" operator="equal">
      <formula>0</formula>
    </cfRule>
    <cfRule type="cellIs" dxfId="1401" priority="1358" operator="equal">
      <formula>1</formula>
    </cfRule>
  </conditionalFormatting>
  <conditionalFormatting sqref="NK88:NP92">
    <cfRule type="cellIs" dxfId="1400" priority="1355" operator="equal">
      <formula>0</formula>
    </cfRule>
    <cfRule type="cellIs" dxfId="1399" priority="1356" operator="equal">
      <formula>1</formula>
    </cfRule>
  </conditionalFormatting>
  <conditionalFormatting sqref="NK94:NP95">
    <cfRule type="cellIs" dxfId="1398" priority="1353" operator="equal">
      <formula>0</formula>
    </cfRule>
    <cfRule type="cellIs" dxfId="1397" priority="1354" operator="equal">
      <formula>1</formula>
    </cfRule>
  </conditionalFormatting>
  <conditionalFormatting sqref="NK98:NP98">
    <cfRule type="cellIs" dxfId="1396" priority="1351" operator="equal">
      <formula>0</formula>
    </cfRule>
    <cfRule type="cellIs" dxfId="1395" priority="1352" operator="equal">
      <formula>1</formula>
    </cfRule>
  </conditionalFormatting>
  <conditionalFormatting sqref="NK101:NP105">
    <cfRule type="cellIs" dxfId="1394" priority="1349" operator="equal">
      <formula>0</formula>
    </cfRule>
    <cfRule type="cellIs" dxfId="1393" priority="1350" operator="equal">
      <formula>1</formula>
    </cfRule>
  </conditionalFormatting>
  <conditionalFormatting sqref="NK107:NP107">
    <cfRule type="cellIs" dxfId="1392" priority="1347" operator="equal">
      <formula>0</formula>
    </cfRule>
    <cfRule type="cellIs" dxfId="1391" priority="1348" operator="equal">
      <formula>1</formula>
    </cfRule>
  </conditionalFormatting>
  <conditionalFormatting sqref="NK110:NP112">
    <cfRule type="cellIs" dxfId="1390" priority="1345" operator="equal">
      <formula>0</formula>
    </cfRule>
    <cfRule type="cellIs" dxfId="1389" priority="1346" operator="equal">
      <formula>1</formula>
    </cfRule>
  </conditionalFormatting>
  <conditionalFormatting sqref="NK114:NP114">
    <cfRule type="cellIs" dxfId="1388" priority="1343" operator="equal">
      <formula>0</formula>
    </cfRule>
    <cfRule type="cellIs" dxfId="1387" priority="1344" operator="equal">
      <formula>1</formula>
    </cfRule>
  </conditionalFormatting>
  <conditionalFormatting sqref="NK116:NP121">
    <cfRule type="cellIs" dxfId="1386" priority="1341" operator="equal">
      <formula>0</formula>
    </cfRule>
    <cfRule type="cellIs" dxfId="1385" priority="1342" operator="equal">
      <formula>1</formula>
    </cfRule>
  </conditionalFormatting>
  <conditionalFormatting sqref="NK125:NP126">
    <cfRule type="cellIs" dxfId="1384" priority="1339" operator="equal">
      <formula>0</formula>
    </cfRule>
    <cfRule type="cellIs" dxfId="1383" priority="1340" operator="equal">
      <formula>1</formula>
    </cfRule>
  </conditionalFormatting>
  <conditionalFormatting sqref="NK128:NP131">
    <cfRule type="cellIs" dxfId="1382" priority="1337" operator="equal">
      <formula>0</formula>
    </cfRule>
    <cfRule type="cellIs" dxfId="1381" priority="1338" operator="equal">
      <formula>1</formula>
    </cfRule>
  </conditionalFormatting>
  <conditionalFormatting sqref="NK133:NP134">
    <cfRule type="cellIs" dxfId="1380" priority="1335" operator="equal">
      <formula>0</formula>
    </cfRule>
    <cfRule type="cellIs" dxfId="1379" priority="1336" operator="equal">
      <formula>1</formula>
    </cfRule>
  </conditionalFormatting>
  <conditionalFormatting sqref="NK137:NP137">
    <cfRule type="cellIs" dxfId="1378" priority="1333" operator="equal">
      <formula>0</formula>
    </cfRule>
    <cfRule type="cellIs" dxfId="1377" priority="1334" operator="equal">
      <formula>1</formula>
    </cfRule>
  </conditionalFormatting>
  <conditionalFormatting sqref="NK139:NP142">
    <cfRule type="cellIs" dxfId="1376" priority="1331" operator="equal">
      <formula>0</formula>
    </cfRule>
    <cfRule type="cellIs" dxfId="1375" priority="1332" operator="equal">
      <formula>1</formula>
    </cfRule>
  </conditionalFormatting>
  <conditionalFormatting sqref="NK144:NP145">
    <cfRule type="cellIs" dxfId="1374" priority="1329" operator="equal">
      <formula>0</formula>
    </cfRule>
    <cfRule type="cellIs" dxfId="1373" priority="1330" operator="equal">
      <formula>1</formula>
    </cfRule>
  </conditionalFormatting>
  <conditionalFormatting sqref="NK148:NP152">
    <cfRule type="cellIs" dxfId="1372" priority="1327" operator="equal">
      <formula>0</formula>
    </cfRule>
    <cfRule type="cellIs" dxfId="1371" priority="1328" operator="equal">
      <formula>1</formula>
    </cfRule>
  </conditionalFormatting>
  <conditionalFormatting sqref="NK158:NP158">
    <cfRule type="cellIs" dxfId="1370" priority="1325" operator="equal">
      <formula>0</formula>
    </cfRule>
    <cfRule type="cellIs" dxfId="1369" priority="1326" operator="equal">
      <formula>1</formula>
    </cfRule>
  </conditionalFormatting>
  <conditionalFormatting sqref="NK162:NP162">
    <cfRule type="cellIs" dxfId="1368" priority="1323" operator="equal">
      <formula>0</formula>
    </cfRule>
    <cfRule type="cellIs" dxfId="1367" priority="1324" operator="equal">
      <formula>1</formula>
    </cfRule>
  </conditionalFormatting>
  <conditionalFormatting sqref="NK170:NP171">
    <cfRule type="cellIs" dxfId="1366" priority="1321" operator="equal">
      <formula>0</formula>
    </cfRule>
    <cfRule type="cellIs" dxfId="1365" priority="1322" operator="equal">
      <formula>1</formula>
    </cfRule>
  </conditionalFormatting>
  <conditionalFormatting sqref="NK172:NP172">
    <cfRule type="cellIs" dxfId="1364" priority="1319" operator="equal">
      <formula>0</formula>
    </cfRule>
    <cfRule type="cellIs" dxfId="1363" priority="1320" operator="equal">
      <formula>1</formula>
    </cfRule>
  </conditionalFormatting>
  <conditionalFormatting sqref="NK176:NP176">
    <cfRule type="cellIs" dxfId="1362" priority="1317" operator="equal">
      <formula>0</formula>
    </cfRule>
    <cfRule type="cellIs" dxfId="1361" priority="1318" operator="equal">
      <formula>1</formula>
    </cfRule>
  </conditionalFormatting>
  <conditionalFormatting sqref="NK179:NP179">
    <cfRule type="cellIs" dxfId="1360" priority="1315" operator="equal">
      <formula>0</formula>
    </cfRule>
    <cfRule type="cellIs" dxfId="1359" priority="1316" operator="equal">
      <formula>1</formula>
    </cfRule>
  </conditionalFormatting>
  <conditionalFormatting sqref="NK194:NP194">
    <cfRule type="cellIs" dxfId="1358" priority="1313" operator="equal">
      <formula>0</formula>
    </cfRule>
    <cfRule type="cellIs" dxfId="1357" priority="1314" operator="equal">
      <formula>1</formula>
    </cfRule>
  </conditionalFormatting>
  <conditionalFormatting sqref="NK196:NP196">
    <cfRule type="cellIs" dxfId="1356" priority="1311" operator="equal">
      <formula>0</formula>
    </cfRule>
    <cfRule type="cellIs" dxfId="1355" priority="1312" operator="equal">
      <formula>1</formula>
    </cfRule>
  </conditionalFormatting>
  <conditionalFormatting sqref="NK198:NP198">
    <cfRule type="cellIs" dxfId="1354" priority="1309" operator="equal">
      <formula>0</formula>
    </cfRule>
    <cfRule type="cellIs" dxfId="1353" priority="1310" operator="equal">
      <formula>1</formula>
    </cfRule>
  </conditionalFormatting>
  <conditionalFormatting sqref="NK199:NP199">
    <cfRule type="cellIs" dxfId="1352" priority="1307" operator="equal">
      <formula>0</formula>
    </cfRule>
    <cfRule type="cellIs" dxfId="1351" priority="1308" operator="equal">
      <formula>1</formula>
    </cfRule>
  </conditionalFormatting>
  <conditionalFormatting sqref="NK201:NP201">
    <cfRule type="cellIs" dxfId="1350" priority="1305" operator="equal">
      <formula>0</formula>
    </cfRule>
    <cfRule type="cellIs" dxfId="1349" priority="1306" operator="equal">
      <formula>1</formula>
    </cfRule>
  </conditionalFormatting>
  <conditionalFormatting sqref="NK206:NP206">
    <cfRule type="cellIs" dxfId="1348" priority="1303" operator="equal">
      <formula>0</formula>
    </cfRule>
    <cfRule type="cellIs" dxfId="1347" priority="1304" operator="equal">
      <formula>1</formula>
    </cfRule>
  </conditionalFormatting>
  <conditionalFormatting sqref="NK213:NP215">
    <cfRule type="cellIs" dxfId="1346" priority="1301" operator="equal">
      <formula>0</formula>
    </cfRule>
    <cfRule type="cellIs" dxfId="1345" priority="1302" operator="equal">
      <formula>1</formula>
    </cfRule>
  </conditionalFormatting>
  <conditionalFormatting sqref="NK220:NP220">
    <cfRule type="cellIs" dxfId="1344" priority="1299" operator="equal">
      <formula>0</formula>
    </cfRule>
    <cfRule type="cellIs" dxfId="1343" priority="1300" operator="equal">
      <formula>1</formula>
    </cfRule>
  </conditionalFormatting>
  <conditionalFormatting sqref="NK221:NP221">
    <cfRule type="cellIs" dxfId="1342" priority="1297" operator="equal">
      <formula>0</formula>
    </cfRule>
    <cfRule type="cellIs" dxfId="1341" priority="1298" operator="equal">
      <formula>1</formula>
    </cfRule>
  </conditionalFormatting>
  <conditionalFormatting sqref="NK225:NP225">
    <cfRule type="cellIs" dxfId="1340" priority="1295" operator="equal">
      <formula>0</formula>
    </cfRule>
    <cfRule type="cellIs" dxfId="1339" priority="1296" operator="equal">
      <formula>1</formula>
    </cfRule>
  </conditionalFormatting>
  <conditionalFormatting sqref="NK237:NP237">
    <cfRule type="cellIs" dxfId="1338" priority="1293" operator="equal">
      <formula>0</formula>
    </cfRule>
    <cfRule type="cellIs" dxfId="1337" priority="1294" operator="equal">
      <formula>1</formula>
    </cfRule>
  </conditionalFormatting>
  <conditionalFormatting sqref="NK239:NP239">
    <cfRule type="cellIs" dxfId="1336" priority="1291" operator="equal">
      <formula>0</formula>
    </cfRule>
    <cfRule type="cellIs" dxfId="1335" priority="1292" operator="equal">
      <formula>1</formula>
    </cfRule>
  </conditionalFormatting>
  <conditionalFormatting sqref="NK253:NP254">
    <cfRule type="cellIs" dxfId="1334" priority="1289" operator="equal">
      <formula>0</formula>
    </cfRule>
    <cfRule type="cellIs" dxfId="1333" priority="1290" operator="equal">
      <formula>1</formula>
    </cfRule>
  </conditionalFormatting>
  <conditionalFormatting sqref="NK260:NP262">
    <cfRule type="cellIs" dxfId="1332" priority="1287" operator="equal">
      <formula>0</formula>
    </cfRule>
    <cfRule type="cellIs" dxfId="1331" priority="1288" operator="equal">
      <formula>1</formula>
    </cfRule>
  </conditionalFormatting>
  <conditionalFormatting sqref="NK264:NP271">
    <cfRule type="cellIs" dxfId="1330" priority="1285" operator="equal">
      <formula>0</formula>
    </cfRule>
    <cfRule type="cellIs" dxfId="1329" priority="1286" operator="equal">
      <formula>1</formula>
    </cfRule>
  </conditionalFormatting>
  <conditionalFormatting sqref="NK263:NP263">
    <cfRule type="cellIs" dxfId="1328" priority="1283" operator="equal">
      <formula>0</formula>
    </cfRule>
    <cfRule type="cellIs" dxfId="1327" priority="1284" operator="equal">
      <formula>1</formula>
    </cfRule>
  </conditionalFormatting>
  <conditionalFormatting sqref="NK281:NP281">
    <cfRule type="cellIs" dxfId="1326" priority="1281" operator="equal">
      <formula>0</formula>
    </cfRule>
    <cfRule type="cellIs" dxfId="1325" priority="1282" operator="equal">
      <formula>1</formula>
    </cfRule>
  </conditionalFormatting>
  <conditionalFormatting sqref="NK283:NP283">
    <cfRule type="cellIs" dxfId="1324" priority="1279" operator="equal">
      <formula>0</formula>
    </cfRule>
    <cfRule type="cellIs" dxfId="1323" priority="1280" operator="equal">
      <formula>1</formula>
    </cfRule>
  </conditionalFormatting>
  <conditionalFormatting sqref="NK302:NP302">
    <cfRule type="cellIs" dxfId="1322" priority="1277" operator="equal">
      <formula>0</formula>
    </cfRule>
    <cfRule type="cellIs" dxfId="1321" priority="1278" operator="equal">
      <formula>1</formula>
    </cfRule>
  </conditionalFormatting>
  <conditionalFormatting sqref="NK303:NP303">
    <cfRule type="cellIs" dxfId="1320" priority="1275" operator="equal">
      <formula>0</formula>
    </cfRule>
    <cfRule type="cellIs" dxfId="1319" priority="1276" operator="equal">
      <formula>1</formula>
    </cfRule>
  </conditionalFormatting>
  <conditionalFormatting sqref="NK309:NP310">
    <cfRule type="cellIs" dxfId="1318" priority="1273" operator="equal">
      <formula>0</formula>
    </cfRule>
    <cfRule type="cellIs" dxfId="1317" priority="1274" operator="equal">
      <formula>1</formula>
    </cfRule>
  </conditionalFormatting>
  <conditionalFormatting sqref="NK318:NP319">
    <cfRule type="cellIs" dxfId="1316" priority="1271" operator="equal">
      <formula>0</formula>
    </cfRule>
    <cfRule type="cellIs" dxfId="1315" priority="1272" operator="equal">
      <formula>1</formula>
    </cfRule>
  </conditionalFormatting>
  <conditionalFormatting sqref="NK331:NP331">
    <cfRule type="cellIs" dxfId="1314" priority="1269" operator="equal">
      <formula>0</formula>
    </cfRule>
    <cfRule type="cellIs" dxfId="1313" priority="1270" operator="equal">
      <formula>1</formula>
    </cfRule>
  </conditionalFormatting>
  <conditionalFormatting sqref="NK332:NP332">
    <cfRule type="cellIs" dxfId="1312" priority="1267" operator="equal">
      <formula>0</formula>
    </cfRule>
    <cfRule type="cellIs" dxfId="1311" priority="1268" operator="equal">
      <formula>1</formula>
    </cfRule>
  </conditionalFormatting>
  <conditionalFormatting sqref="NK337:NP338">
    <cfRule type="cellIs" dxfId="1310" priority="1265" operator="equal">
      <formula>0</formula>
    </cfRule>
    <cfRule type="cellIs" dxfId="1309" priority="1266" operator="equal">
      <formula>1</formula>
    </cfRule>
  </conditionalFormatting>
  <conditionalFormatting sqref="NK339:NP339">
    <cfRule type="cellIs" dxfId="1308" priority="1263" operator="equal">
      <formula>0</formula>
    </cfRule>
    <cfRule type="cellIs" dxfId="1307" priority="1264" operator="equal">
      <formula>1</formula>
    </cfRule>
  </conditionalFormatting>
  <conditionalFormatting sqref="NK340:NP341">
    <cfRule type="cellIs" dxfId="1306" priority="1261" operator="equal">
      <formula>0</formula>
    </cfRule>
    <cfRule type="cellIs" dxfId="1305" priority="1262" operator="equal">
      <formula>1</formula>
    </cfRule>
  </conditionalFormatting>
  <conditionalFormatting sqref="NK343:NP345">
    <cfRule type="cellIs" dxfId="1304" priority="1259" operator="equal">
      <formula>0</formula>
    </cfRule>
    <cfRule type="cellIs" dxfId="1303" priority="1260" operator="equal">
      <formula>1</formula>
    </cfRule>
  </conditionalFormatting>
  <conditionalFormatting sqref="NK346:NP347">
    <cfRule type="cellIs" dxfId="1302" priority="1257" operator="equal">
      <formula>0</formula>
    </cfRule>
    <cfRule type="cellIs" dxfId="1301" priority="1258" operator="equal">
      <formula>1</formula>
    </cfRule>
  </conditionalFormatting>
  <conditionalFormatting sqref="NK351:NP351">
    <cfRule type="cellIs" dxfId="1300" priority="1255" operator="equal">
      <formula>0</formula>
    </cfRule>
    <cfRule type="cellIs" dxfId="1299" priority="1256" operator="equal">
      <formula>1</formula>
    </cfRule>
  </conditionalFormatting>
  <conditionalFormatting sqref="NK355:NP355">
    <cfRule type="cellIs" dxfId="1298" priority="1253" operator="equal">
      <formula>0</formula>
    </cfRule>
    <cfRule type="cellIs" dxfId="1297" priority="1254" operator="equal">
      <formula>1</formula>
    </cfRule>
  </conditionalFormatting>
  <conditionalFormatting sqref="NK357:NP357">
    <cfRule type="cellIs" dxfId="1296" priority="1251" operator="equal">
      <formula>0</formula>
    </cfRule>
    <cfRule type="cellIs" dxfId="1295" priority="1252" operator="equal">
      <formula>1</formula>
    </cfRule>
  </conditionalFormatting>
  <conditionalFormatting sqref="NK360:NP360">
    <cfRule type="cellIs" dxfId="1294" priority="1249" operator="equal">
      <formula>0</formula>
    </cfRule>
    <cfRule type="cellIs" dxfId="1293" priority="1250" operator="equal">
      <formula>1</formula>
    </cfRule>
  </conditionalFormatting>
  <conditionalFormatting sqref="NK362:NP363">
    <cfRule type="cellIs" dxfId="1292" priority="1247" operator="equal">
      <formula>0</formula>
    </cfRule>
    <cfRule type="cellIs" dxfId="1291" priority="1248" operator="equal">
      <formula>1</formula>
    </cfRule>
  </conditionalFormatting>
  <conditionalFormatting sqref="NK368:NP368">
    <cfRule type="cellIs" dxfId="1290" priority="1245" operator="equal">
      <formula>0</formula>
    </cfRule>
    <cfRule type="cellIs" dxfId="1289" priority="1246" operator="equal">
      <formula>1</formula>
    </cfRule>
  </conditionalFormatting>
  <conditionalFormatting sqref="NK369:NP369">
    <cfRule type="cellIs" dxfId="1288" priority="1243" operator="equal">
      <formula>0</formula>
    </cfRule>
    <cfRule type="cellIs" dxfId="1287" priority="1244" operator="equal">
      <formula>1</formula>
    </cfRule>
  </conditionalFormatting>
  <conditionalFormatting sqref="NK374:NP376">
    <cfRule type="cellIs" dxfId="1286" priority="1241" operator="equal">
      <formula>0</formula>
    </cfRule>
    <cfRule type="cellIs" dxfId="1285" priority="1242" operator="equal">
      <formula>1</formula>
    </cfRule>
  </conditionalFormatting>
  <conditionalFormatting sqref="NK377:NP377">
    <cfRule type="cellIs" dxfId="1284" priority="1239" operator="equal">
      <formula>0</formula>
    </cfRule>
    <cfRule type="cellIs" dxfId="1283" priority="1240" operator="equal">
      <formula>1</formula>
    </cfRule>
  </conditionalFormatting>
  <conditionalFormatting sqref="NK379:NP379">
    <cfRule type="cellIs" dxfId="1282" priority="1237" operator="equal">
      <formula>0</formula>
    </cfRule>
    <cfRule type="cellIs" dxfId="1281" priority="1238" operator="equal">
      <formula>1</formula>
    </cfRule>
  </conditionalFormatting>
  <conditionalFormatting sqref="NK382:NP384">
    <cfRule type="cellIs" dxfId="1280" priority="1235" operator="equal">
      <formula>0</formula>
    </cfRule>
    <cfRule type="cellIs" dxfId="1279" priority="1236" operator="equal">
      <formula>1</formula>
    </cfRule>
  </conditionalFormatting>
  <conditionalFormatting sqref="NK386:NP391">
    <cfRule type="cellIs" dxfId="1278" priority="1233" operator="equal">
      <formula>0</formula>
    </cfRule>
    <cfRule type="cellIs" dxfId="1277" priority="1234" operator="equal">
      <formula>1</formula>
    </cfRule>
  </conditionalFormatting>
  <conditionalFormatting sqref="NK399:NP399">
    <cfRule type="cellIs" dxfId="1276" priority="1231" operator="equal">
      <formula>0</formula>
    </cfRule>
    <cfRule type="cellIs" dxfId="1275" priority="1232" operator="equal">
      <formula>1</formula>
    </cfRule>
  </conditionalFormatting>
  <conditionalFormatting sqref="NK401:NP401">
    <cfRule type="cellIs" dxfId="1274" priority="1229" operator="equal">
      <formula>0</formula>
    </cfRule>
    <cfRule type="cellIs" dxfId="1273" priority="1230" operator="equal">
      <formula>1</formula>
    </cfRule>
  </conditionalFormatting>
  <conditionalFormatting sqref="NK403:NP403">
    <cfRule type="cellIs" dxfId="1272" priority="1227" operator="equal">
      <formula>0</formula>
    </cfRule>
    <cfRule type="cellIs" dxfId="1271" priority="1228" operator="equal">
      <formula>1</formula>
    </cfRule>
  </conditionalFormatting>
  <conditionalFormatting sqref="NK409:NP409">
    <cfRule type="cellIs" dxfId="1270" priority="1225" operator="equal">
      <formula>0</formula>
    </cfRule>
    <cfRule type="cellIs" dxfId="1269" priority="1226" operator="equal">
      <formula>1</formula>
    </cfRule>
  </conditionalFormatting>
  <conditionalFormatting sqref="NK410:NP410">
    <cfRule type="cellIs" dxfId="1268" priority="1221" operator="equal">
      <formula>0</formula>
    </cfRule>
    <cfRule type="cellIs" dxfId="1267" priority="1222" operator="equal">
      <formula>1</formula>
    </cfRule>
  </conditionalFormatting>
  <conditionalFormatting sqref="OB54:OG54 OB57:OG57 OB62:OG62 OB180:OG180 OB186:OG186 OB189:OG189 OB200:OG200 OB259:OG259 OB282:OG282 OB348:OG350 OB356:OG356 OB361:OG361 OB366:OG367 OB380:OG381 OB372:OG373 OB370:OG370 OB64:OG66 OB69:OG70 OB73:OG73 OB75:OG75 OB78:OG78 OB80:OG80 OB87:OG87 OB93:OG93 OB96:OG97 OB99:OG100 OB106:OG106 OB108:OG109 OB113:OG113 OB115:OG115 OB122:OG124 OB127:OG127 OB132:OG132 OB135:OG136 OB138:OG138 OB143:OG143 OB146:OG147 OB352:OG353 OB358:OG358 OB385:OG385 OB392:OG398 OB400:OG400 OB402:OG402 OB404:OG407 OB12:OG13">
    <cfRule type="cellIs" dxfId="1266" priority="1219" operator="equal">
      <formula>0</formula>
    </cfRule>
    <cfRule type="cellIs" dxfId="1265" priority="1220" operator="equal">
      <formula>1</formula>
    </cfRule>
  </conditionalFormatting>
  <conditionalFormatting sqref="NU421">
    <cfRule type="cellIs" dxfId="1264" priority="1217" operator="equal">
      <formula>"OK"</formula>
    </cfRule>
    <cfRule type="cellIs" dxfId="1263" priority="1218" operator="equal">
      <formula>"NO HABILITADO"</formula>
    </cfRule>
  </conditionalFormatting>
  <conditionalFormatting sqref="OI421">
    <cfRule type="cellIs" dxfId="1262" priority="1215" operator="equal">
      <formula>0</formula>
    </cfRule>
    <cfRule type="cellIs" dxfId="1261" priority="1216" operator="equal">
      <formula>1</formula>
    </cfRule>
  </conditionalFormatting>
  <conditionalFormatting sqref="OG421">
    <cfRule type="cellIs" dxfId="1260" priority="1213" operator="equal">
      <formula>0</formula>
    </cfRule>
    <cfRule type="cellIs" dxfId="1259" priority="1214" operator="equal">
      <formula>1</formula>
    </cfRule>
  </conditionalFormatting>
  <conditionalFormatting sqref="OE421">
    <cfRule type="cellIs" dxfId="1258" priority="1211" operator="equal">
      <formula>0</formula>
    </cfRule>
    <cfRule type="cellIs" dxfId="1257" priority="1212" operator="equal">
      <formula>1</formula>
    </cfRule>
  </conditionalFormatting>
  <conditionalFormatting sqref="OC421">
    <cfRule type="cellIs" dxfId="1256" priority="1209" operator="equal">
      <formula>0</formula>
    </cfRule>
    <cfRule type="cellIs" dxfId="1255" priority="1210" operator="equal">
      <formula>1</formula>
    </cfRule>
  </conditionalFormatting>
  <conditionalFormatting sqref="OB16:OG16">
    <cfRule type="cellIs" dxfId="1254" priority="1207" operator="equal">
      <formula>0</formula>
    </cfRule>
    <cfRule type="cellIs" dxfId="1253" priority="1208" operator="equal">
      <formula>1</formula>
    </cfRule>
  </conditionalFormatting>
  <conditionalFormatting sqref="OB19:OG31">
    <cfRule type="cellIs" dxfId="1252" priority="1205" operator="equal">
      <formula>0</formula>
    </cfRule>
    <cfRule type="cellIs" dxfId="1251" priority="1206" operator="equal">
      <formula>1</formula>
    </cfRule>
  </conditionalFormatting>
  <conditionalFormatting sqref="OB33:OG35 OB37:OG40">
    <cfRule type="cellIs" dxfId="1250" priority="1203" operator="equal">
      <formula>0</formula>
    </cfRule>
    <cfRule type="cellIs" dxfId="1249" priority="1204" operator="equal">
      <formula>1</formula>
    </cfRule>
  </conditionalFormatting>
  <conditionalFormatting sqref="OB44:OG52">
    <cfRule type="cellIs" dxfId="1248" priority="1201" operator="equal">
      <formula>0</formula>
    </cfRule>
    <cfRule type="cellIs" dxfId="1247" priority="1202" operator="equal">
      <formula>1</formula>
    </cfRule>
  </conditionalFormatting>
  <conditionalFormatting sqref="OB55:OG55">
    <cfRule type="cellIs" dxfId="1246" priority="1199" operator="equal">
      <formula>0</formula>
    </cfRule>
    <cfRule type="cellIs" dxfId="1245" priority="1200" operator="equal">
      <formula>1</formula>
    </cfRule>
  </conditionalFormatting>
  <conditionalFormatting sqref="OB56:OG56">
    <cfRule type="cellIs" dxfId="1244" priority="1197" operator="equal">
      <formula>0</formula>
    </cfRule>
    <cfRule type="cellIs" dxfId="1243" priority="1198" operator="equal">
      <formula>1</formula>
    </cfRule>
  </conditionalFormatting>
  <conditionalFormatting sqref="OB58:OG58">
    <cfRule type="cellIs" dxfId="1242" priority="1195" operator="equal">
      <formula>0</formula>
    </cfRule>
    <cfRule type="cellIs" dxfId="1241" priority="1196" operator="equal">
      <formula>1</formula>
    </cfRule>
  </conditionalFormatting>
  <conditionalFormatting sqref="OB59:OG59">
    <cfRule type="cellIs" dxfId="1240" priority="1193" operator="equal">
      <formula>0</formula>
    </cfRule>
    <cfRule type="cellIs" dxfId="1239" priority="1194" operator="equal">
      <formula>1</formula>
    </cfRule>
  </conditionalFormatting>
  <conditionalFormatting sqref="OB153:OG157 OB159:OG161">
    <cfRule type="cellIs" dxfId="1238" priority="1191" operator="equal">
      <formula>0</formula>
    </cfRule>
    <cfRule type="cellIs" dxfId="1237" priority="1192" operator="equal">
      <formula>1</formula>
    </cfRule>
  </conditionalFormatting>
  <conditionalFormatting sqref="OB163:OG163">
    <cfRule type="cellIs" dxfId="1236" priority="1189" operator="equal">
      <formula>0</formula>
    </cfRule>
    <cfRule type="cellIs" dxfId="1235" priority="1190" operator="equal">
      <formula>1</formula>
    </cfRule>
  </conditionalFormatting>
  <conditionalFormatting sqref="OB164:OG169">
    <cfRule type="cellIs" dxfId="1234" priority="1187" operator="equal">
      <formula>0</formula>
    </cfRule>
    <cfRule type="cellIs" dxfId="1233" priority="1188" operator="equal">
      <formula>1</formula>
    </cfRule>
  </conditionalFormatting>
  <conditionalFormatting sqref="OB173:OG175 OB177:OG178">
    <cfRule type="cellIs" dxfId="1232" priority="1185" operator="equal">
      <formula>0</formula>
    </cfRule>
    <cfRule type="cellIs" dxfId="1231" priority="1186" operator="equal">
      <formula>1</formula>
    </cfRule>
  </conditionalFormatting>
  <conditionalFormatting sqref="OB181:OG185">
    <cfRule type="cellIs" dxfId="1230" priority="1183" operator="equal">
      <formula>0</formula>
    </cfRule>
    <cfRule type="cellIs" dxfId="1229" priority="1184" operator="equal">
      <formula>1</formula>
    </cfRule>
  </conditionalFormatting>
  <conditionalFormatting sqref="OB187:OG188">
    <cfRule type="cellIs" dxfId="1228" priority="1181" operator="equal">
      <formula>0</formula>
    </cfRule>
    <cfRule type="cellIs" dxfId="1227" priority="1182" operator="equal">
      <formula>1</formula>
    </cfRule>
  </conditionalFormatting>
  <conditionalFormatting sqref="OB190:OG193">
    <cfRule type="cellIs" dxfId="1226" priority="1179" operator="equal">
      <formula>0</formula>
    </cfRule>
    <cfRule type="cellIs" dxfId="1225" priority="1180" operator="equal">
      <formula>1</formula>
    </cfRule>
  </conditionalFormatting>
  <conditionalFormatting sqref="OB195:OG195">
    <cfRule type="cellIs" dxfId="1224" priority="1177" operator="equal">
      <formula>0</formula>
    </cfRule>
    <cfRule type="cellIs" dxfId="1223" priority="1178" operator="equal">
      <formula>1</formula>
    </cfRule>
  </conditionalFormatting>
  <conditionalFormatting sqref="OB197:OG197">
    <cfRule type="cellIs" dxfId="1222" priority="1175" operator="equal">
      <formula>0</formula>
    </cfRule>
    <cfRule type="cellIs" dxfId="1221" priority="1176" operator="equal">
      <formula>1</formula>
    </cfRule>
  </conditionalFormatting>
  <conditionalFormatting sqref="OB202:OG205">
    <cfRule type="cellIs" dxfId="1220" priority="1173" operator="equal">
      <formula>0</formula>
    </cfRule>
    <cfRule type="cellIs" dxfId="1219" priority="1174" operator="equal">
      <formula>1</formula>
    </cfRule>
  </conditionalFormatting>
  <conditionalFormatting sqref="OB207:OG212">
    <cfRule type="cellIs" dxfId="1218" priority="1171" operator="equal">
      <formula>0</formula>
    </cfRule>
    <cfRule type="cellIs" dxfId="1217" priority="1172" operator="equal">
      <formula>1</formula>
    </cfRule>
  </conditionalFormatting>
  <conditionalFormatting sqref="OB216:OG219 OB222:OG224 OB226:OG236">
    <cfRule type="cellIs" dxfId="1216" priority="1169" operator="equal">
      <formula>0</formula>
    </cfRule>
    <cfRule type="cellIs" dxfId="1215" priority="1170" operator="equal">
      <formula>1</formula>
    </cfRule>
  </conditionalFormatting>
  <conditionalFormatting sqref="OB238:OG238 OB240:OG252">
    <cfRule type="cellIs" dxfId="1214" priority="1167" operator="equal">
      <formula>0</formula>
    </cfRule>
    <cfRule type="cellIs" dxfId="1213" priority="1168" operator="equal">
      <formula>1</formula>
    </cfRule>
  </conditionalFormatting>
  <conditionalFormatting sqref="OB255:OG258">
    <cfRule type="cellIs" dxfId="1212" priority="1165" operator="equal">
      <formula>0</formula>
    </cfRule>
    <cfRule type="cellIs" dxfId="1211" priority="1166" operator="equal">
      <formula>1</formula>
    </cfRule>
  </conditionalFormatting>
  <conditionalFormatting sqref="OB272:OG280">
    <cfRule type="cellIs" dxfId="1210" priority="1163" operator="equal">
      <formula>0</formula>
    </cfRule>
    <cfRule type="cellIs" dxfId="1209" priority="1164" operator="equal">
      <formula>1</formula>
    </cfRule>
  </conditionalFormatting>
  <conditionalFormatting sqref="OB284:OG301 OB304:OG308 OB311:OG317">
    <cfRule type="cellIs" dxfId="1208" priority="1161" operator="equal">
      <formula>0</formula>
    </cfRule>
    <cfRule type="cellIs" dxfId="1207" priority="1162" operator="equal">
      <formula>1</formula>
    </cfRule>
  </conditionalFormatting>
  <conditionalFormatting sqref="OB320:OG330 OB333:OG336">
    <cfRule type="cellIs" dxfId="1206" priority="1159" operator="equal">
      <formula>0</formula>
    </cfRule>
    <cfRule type="cellIs" dxfId="1205" priority="1160" operator="equal">
      <formula>1</formula>
    </cfRule>
  </conditionalFormatting>
  <conditionalFormatting sqref="OB342:OG342">
    <cfRule type="cellIs" dxfId="1204" priority="1157" operator="equal">
      <formula>0</formula>
    </cfRule>
    <cfRule type="cellIs" dxfId="1203" priority="1158" operator="equal">
      <formula>1</formula>
    </cfRule>
  </conditionalFormatting>
  <conditionalFormatting sqref="OB354:OG354">
    <cfRule type="cellIs" dxfId="1202" priority="1155" operator="equal">
      <formula>0</formula>
    </cfRule>
    <cfRule type="cellIs" dxfId="1201" priority="1156" operator="equal">
      <formula>1</formula>
    </cfRule>
  </conditionalFormatting>
  <conditionalFormatting sqref="OB359:OG359">
    <cfRule type="cellIs" dxfId="1200" priority="1153" operator="equal">
      <formula>0</formula>
    </cfRule>
    <cfRule type="cellIs" dxfId="1199" priority="1154" operator="equal">
      <formula>1</formula>
    </cfRule>
  </conditionalFormatting>
  <conditionalFormatting sqref="OB364:OG365">
    <cfRule type="cellIs" dxfId="1198" priority="1151" operator="equal">
      <formula>0</formula>
    </cfRule>
    <cfRule type="cellIs" dxfId="1197" priority="1152" operator="equal">
      <formula>1</formula>
    </cfRule>
  </conditionalFormatting>
  <conditionalFormatting sqref="OB378:OG378">
    <cfRule type="cellIs" dxfId="1196" priority="1147" operator="equal">
      <formula>0</formula>
    </cfRule>
    <cfRule type="cellIs" dxfId="1195" priority="1148" operator="equal">
      <formula>1</formula>
    </cfRule>
  </conditionalFormatting>
  <conditionalFormatting sqref="OB408:OG408">
    <cfRule type="cellIs" dxfId="1194" priority="1149" operator="equal">
      <formula>0</formula>
    </cfRule>
    <cfRule type="cellIs" dxfId="1193" priority="1150" operator="equal">
      <formula>1</formula>
    </cfRule>
  </conditionalFormatting>
  <conditionalFormatting sqref="OB371:OG371">
    <cfRule type="cellIs" dxfId="1192" priority="1145" operator="equal">
      <formula>0</formula>
    </cfRule>
    <cfRule type="cellIs" dxfId="1191" priority="1146" operator="equal">
      <formula>1</formula>
    </cfRule>
  </conditionalFormatting>
  <conditionalFormatting sqref="OB14:OG15">
    <cfRule type="cellIs" dxfId="1190" priority="1143" operator="equal">
      <formula>0</formula>
    </cfRule>
    <cfRule type="cellIs" dxfId="1189" priority="1144" operator="equal">
      <formula>1</formula>
    </cfRule>
  </conditionalFormatting>
  <conditionalFormatting sqref="OB17:OG18">
    <cfRule type="cellIs" dxfId="1188" priority="1141" operator="equal">
      <formula>0</formula>
    </cfRule>
    <cfRule type="cellIs" dxfId="1187" priority="1142" operator="equal">
      <formula>1</formula>
    </cfRule>
  </conditionalFormatting>
  <conditionalFormatting sqref="OB32:OG32">
    <cfRule type="cellIs" dxfId="1186" priority="1139" operator="equal">
      <formula>0</formula>
    </cfRule>
    <cfRule type="cellIs" dxfId="1185" priority="1140" operator="equal">
      <formula>1</formula>
    </cfRule>
  </conditionalFormatting>
  <conditionalFormatting sqref="OB36:OG36">
    <cfRule type="cellIs" dxfId="1184" priority="1137" operator="equal">
      <formula>0</formula>
    </cfRule>
    <cfRule type="cellIs" dxfId="1183" priority="1138" operator="equal">
      <formula>1</formula>
    </cfRule>
  </conditionalFormatting>
  <conditionalFormatting sqref="OB41:OG42">
    <cfRule type="cellIs" dxfId="1182" priority="1135" operator="equal">
      <formula>0</formula>
    </cfRule>
    <cfRule type="cellIs" dxfId="1181" priority="1136" operator="equal">
      <formula>1</formula>
    </cfRule>
  </conditionalFormatting>
  <conditionalFormatting sqref="OB411:OG411">
    <cfRule type="cellIs" dxfId="1180" priority="979" operator="equal">
      <formula>0</formula>
    </cfRule>
    <cfRule type="cellIs" dxfId="1179" priority="980" operator="equal">
      <formula>1</formula>
    </cfRule>
  </conditionalFormatting>
  <conditionalFormatting sqref="OB43:OG43">
    <cfRule type="cellIs" dxfId="1178" priority="1133" operator="equal">
      <formula>0</formula>
    </cfRule>
    <cfRule type="cellIs" dxfId="1177" priority="1134" operator="equal">
      <formula>1</formula>
    </cfRule>
  </conditionalFormatting>
  <conditionalFormatting sqref="OB53:OG53">
    <cfRule type="cellIs" dxfId="1176" priority="1131" operator="equal">
      <formula>0</formula>
    </cfRule>
    <cfRule type="cellIs" dxfId="1175" priority="1132" operator="equal">
      <formula>1</formula>
    </cfRule>
  </conditionalFormatting>
  <conditionalFormatting sqref="OB60:OG61">
    <cfRule type="cellIs" dxfId="1174" priority="1129" operator="equal">
      <formula>0</formula>
    </cfRule>
    <cfRule type="cellIs" dxfId="1173" priority="1130" operator="equal">
      <formula>1</formula>
    </cfRule>
  </conditionalFormatting>
  <conditionalFormatting sqref="OB63:OG63">
    <cfRule type="cellIs" dxfId="1172" priority="1127" operator="equal">
      <formula>0</formula>
    </cfRule>
    <cfRule type="cellIs" dxfId="1171" priority="1128" operator="equal">
      <formula>1</formula>
    </cfRule>
  </conditionalFormatting>
  <conditionalFormatting sqref="OB67:OG68">
    <cfRule type="cellIs" dxfId="1170" priority="1125" operator="equal">
      <formula>0</formula>
    </cfRule>
    <cfRule type="cellIs" dxfId="1169" priority="1126" operator="equal">
      <formula>1</formula>
    </cfRule>
  </conditionalFormatting>
  <conditionalFormatting sqref="OB71:OG72">
    <cfRule type="cellIs" dxfId="1168" priority="1123" operator="equal">
      <formula>0</formula>
    </cfRule>
    <cfRule type="cellIs" dxfId="1167" priority="1124" operator="equal">
      <formula>1</formula>
    </cfRule>
  </conditionalFormatting>
  <conditionalFormatting sqref="OB74:OG74">
    <cfRule type="cellIs" dxfId="1166" priority="1121" operator="equal">
      <formula>0</formula>
    </cfRule>
    <cfRule type="cellIs" dxfId="1165" priority="1122" operator="equal">
      <formula>1</formula>
    </cfRule>
  </conditionalFormatting>
  <conditionalFormatting sqref="OB76:OG76">
    <cfRule type="cellIs" dxfId="1164" priority="1119" operator="equal">
      <formula>0</formula>
    </cfRule>
    <cfRule type="cellIs" dxfId="1163" priority="1120" operator="equal">
      <formula>1</formula>
    </cfRule>
  </conditionalFormatting>
  <conditionalFormatting sqref="OB77:OG77">
    <cfRule type="cellIs" dxfId="1162" priority="1117" operator="equal">
      <formula>0</formula>
    </cfRule>
    <cfRule type="cellIs" dxfId="1161" priority="1118" operator="equal">
      <formula>1</formula>
    </cfRule>
  </conditionalFormatting>
  <conditionalFormatting sqref="OB79:OG79">
    <cfRule type="cellIs" dxfId="1160" priority="1115" operator="equal">
      <formula>0</formula>
    </cfRule>
    <cfRule type="cellIs" dxfId="1159" priority="1116" operator="equal">
      <formula>1</formula>
    </cfRule>
  </conditionalFormatting>
  <conditionalFormatting sqref="OB81:OG86">
    <cfRule type="cellIs" dxfId="1158" priority="1113" operator="equal">
      <formula>0</formula>
    </cfRule>
    <cfRule type="cellIs" dxfId="1157" priority="1114" operator="equal">
      <formula>1</formula>
    </cfRule>
  </conditionalFormatting>
  <conditionalFormatting sqref="OB88:OG92">
    <cfRule type="cellIs" dxfId="1156" priority="1111" operator="equal">
      <formula>0</formula>
    </cfRule>
    <cfRule type="cellIs" dxfId="1155" priority="1112" operator="equal">
      <formula>1</formula>
    </cfRule>
  </conditionalFormatting>
  <conditionalFormatting sqref="OB94:OG95">
    <cfRule type="cellIs" dxfId="1154" priority="1109" operator="equal">
      <formula>0</formula>
    </cfRule>
    <cfRule type="cellIs" dxfId="1153" priority="1110" operator="equal">
      <formula>1</formula>
    </cfRule>
  </conditionalFormatting>
  <conditionalFormatting sqref="OB98:OG98">
    <cfRule type="cellIs" dxfId="1152" priority="1107" operator="equal">
      <formula>0</formula>
    </cfRule>
    <cfRule type="cellIs" dxfId="1151" priority="1108" operator="equal">
      <formula>1</formula>
    </cfRule>
  </conditionalFormatting>
  <conditionalFormatting sqref="OB101:OG105">
    <cfRule type="cellIs" dxfId="1150" priority="1105" operator="equal">
      <formula>0</formula>
    </cfRule>
    <cfRule type="cellIs" dxfId="1149" priority="1106" operator="equal">
      <formula>1</formula>
    </cfRule>
  </conditionalFormatting>
  <conditionalFormatting sqref="OB107:OG107">
    <cfRule type="cellIs" dxfId="1148" priority="1103" operator="equal">
      <formula>0</formula>
    </cfRule>
    <cfRule type="cellIs" dxfId="1147" priority="1104" operator="equal">
      <formula>1</formula>
    </cfRule>
  </conditionalFormatting>
  <conditionalFormatting sqref="OB110:OG112">
    <cfRule type="cellIs" dxfId="1146" priority="1101" operator="equal">
      <formula>0</formula>
    </cfRule>
    <cfRule type="cellIs" dxfId="1145" priority="1102" operator="equal">
      <formula>1</formula>
    </cfRule>
  </conditionalFormatting>
  <conditionalFormatting sqref="OB114:OG114">
    <cfRule type="cellIs" dxfId="1144" priority="1099" operator="equal">
      <formula>0</formula>
    </cfRule>
    <cfRule type="cellIs" dxfId="1143" priority="1100" operator="equal">
      <formula>1</formula>
    </cfRule>
  </conditionalFormatting>
  <conditionalFormatting sqref="OB116:OG121">
    <cfRule type="cellIs" dxfId="1142" priority="1097" operator="equal">
      <formula>0</formula>
    </cfRule>
    <cfRule type="cellIs" dxfId="1141" priority="1098" operator="equal">
      <formula>1</formula>
    </cfRule>
  </conditionalFormatting>
  <conditionalFormatting sqref="OB125:OG126">
    <cfRule type="cellIs" dxfId="1140" priority="1095" operator="equal">
      <formula>0</formula>
    </cfRule>
    <cfRule type="cellIs" dxfId="1139" priority="1096" operator="equal">
      <formula>1</formula>
    </cfRule>
  </conditionalFormatting>
  <conditionalFormatting sqref="OB128:OG131">
    <cfRule type="cellIs" dxfId="1138" priority="1093" operator="equal">
      <formula>0</formula>
    </cfRule>
    <cfRule type="cellIs" dxfId="1137" priority="1094" operator="equal">
      <formula>1</formula>
    </cfRule>
  </conditionalFormatting>
  <conditionalFormatting sqref="OB133:OG134">
    <cfRule type="cellIs" dxfId="1136" priority="1091" operator="equal">
      <formula>0</formula>
    </cfRule>
    <cfRule type="cellIs" dxfId="1135" priority="1092" operator="equal">
      <formula>1</formula>
    </cfRule>
  </conditionalFormatting>
  <conditionalFormatting sqref="OB137:OG137">
    <cfRule type="cellIs" dxfId="1134" priority="1089" operator="equal">
      <formula>0</formula>
    </cfRule>
    <cfRule type="cellIs" dxfId="1133" priority="1090" operator="equal">
      <formula>1</formula>
    </cfRule>
  </conditionalFormatting>
  <conditionalFormatting sqref="OB139:OG142">
    <cfRule type="cellIs" dxfId="1132" priority="1087" operator="equal">
      <formula>0</formula>
    </cfRule>
    <cfRule type="cellIs" dxfId="1131" priority="1088" operator="equal">
      <formula>1</formula>
    </cfRule>
  </conditionalFormatting>
  <conditionalFormatting sqref="OB144:OG145">
    <cfRule type="cellIs" dxfId="1130" priority="1085" operator="equal">
      <formula>0</formula>
    </cfRule>
    <cfRule type="cellIs" dxfId="1129" priority="1086" operator="equal">
      <formula>1</formula>
    </cfRule>
  </conditionalFormatting>
  <conditionalFormatting sqref="OB148:OG152">
    <cfRule type="cellIs" dxfId="1128" priority="1083" operator="equal">
      <formula>0</formula>
    </cfRule>
    <cfRule type="cellIs" dxfId="1127" priority="1084" operator="equal">
      <formula>1</formula>
    </cfRule>
  </conditionalFormatting>
  <conditionalFormatting sqref="OB158:OG158">
    <cfRule type="cellIs" dxfId="1126" priority="1081" operator="equal">
      <formula>0</formula>
    </cfRule>
    <cfRule type="cellIs" dxfId="1125" priority="1082" operator="equal">
      <formula>1</formula>
    </cfRule>
  </conditionalFormatting>
  <conditionalFormatting sqref="OB162:OG162">
    <cfRule type="cellIs" dxfId="1124" priority="1079" operator="equal">
      <formula>0</formula>
    </cfRule>
    <cfRule type="cellIs" dxfId="1123" priority="1080" operator="equal">
      <formula>1</formula>
    </cfRule>
  </conditionalFormatting>
  <conditionalFormatting sqref="OB170:OG171">
    <cfRule type="cellIs" dxfId="1122" priority="1077" operator="equal">
      <formula>0</formula>
    </cfRule>
    <cfRule type="cellIs" dxfId="1121" priority="1078" operator="equal">
      <formula>1</formula>
    </cfRule>
  </conditionalFormatting>
  <conditionalFormatting sqref="OB172:OG172">
    <cfRule type="cellIs" dxfId="1120" priority="1075" operator="equal">
      <formula>0</formula>
    </cfRule>
    <cfRule type="cellIs" dxfId="1119" priority="1076" operator="equal">
      <formula>1</formula>
    </cfRule>
  </conditionalFormatting>
  <conditionalFormatting sqref="OB176:OG176">
    <cfRule type="cellIs" dxfId="1118" priority="1073" operator="equal">
      <formula>0</formula>
    </cfRule>
    <cfRule type="cellIs" dxfId="1117" priority="1074" operator="equal">
      <formula>1</formula>
    </cfRule>
  </conditionalFormatting>
  <conditionalFormatting sqref="OB179:OG179">
    <cfRule type="cellIs" dxfId="1116" priority="1071" operator="equal">
      <formula>0</formula>
    </cfRule>
    <cfRule type="cellIs" dxfId="1115" priority="1072" operator="equal">
      <formula>1</formula>
    </cfRule>
  </conditionalFormatting>
  <conditionalFormatting sqref="OB194:OG194">
    <cfRule type="cellIs" dxfId="1114" priority="1069" operator="equal">
      <formula>0</formula>
    </cfRule>
    <cfRule type="cellIs" dxfId="1113" priority="1070" operator="equal">
      <formula>1</formula>
    </cfRule>
  </conditionalFormatting>
  <conditionalFormatting sqref="OB196:OG196">
    <cfRule type="cellIs" dxfId="1112" priority="1067" operator="equal">
      <formula>0</formula>
    </cfRule>
    <cfRule type="cellIs" dxfId="1111" priority="1068" operator="equal">
      <formula>1</formula>
    </cfRule>
  </conditionalFormatting>
  <conditionalFormatting sqref="OB198:OG198">
    <cfRule type="cellIs" dxfId="1110" priority="1065" operator="equal">
      <formula>0</formula>
    </cfRule>
    <cfRule type="cellIs" dxfId="1109" priority="1066" operator="equal">
      <formula>1</formula>
    </cfRule>
  </conditionalFormatting>
  <conditionalFormatting sqref="OB199:OG199">
    <cfRule type="cellIs" dxfId="1108" priority="1063" operator="equal">
      <formula>0</formula>
    </cfRule>
    <cfRule type="cellIs" dxfId="1107" priority="1064" operator="equal">
      <formula>1</formula>
    </cfRule>
  </conditionalFormatting>
  <conditionalFormatting sqref="OB201:OG201">
    <cfRule type="cellIs" dxfId="1106" priority="1061" operator="equal">
      <formula>0</formula>
    </cfRule>
    <cfRule type="cellIs" dxfId="1105" priority="1062" operator="equal">
      <formula>1</formula>
    </cfRule>
  </conditionalFormatting>
  <conditionalFormatting sqref="OB206:OG206">
    <cfRule type="cellIs" dxfId="1104" priority="1059" operator="equal">
      <formula>0</formula>
    </cfRule>
    <cfRule type="cellIs" dxfId="1103" priority="1060" operator="equal">
      <formula>1</formula>
    </cfRule>
  </conditionalFormatting>
  <conditionalFormatting sqref="OB213:OG215">
    <cfRule type="cellIs" dxfId="1102" priority="1057" operator="equal">
      <formula>0</formula>
    </cfRule>
    <cfRule type="cellIs" dxfId="1101" priority="1058" operator="equal">
      <formula>1</formula>
    </cfRule>
  </conditionalFormatting>
  <conditionalFormatting sqref="OB220:OG220">
    <cfRule type="cellIs" dxfId="1100" priority="1055" operator="equal">
      <formula>0</formula>
    </cfRule>
    <cfRule type="cellIs" dxfId="1099" priority="1056" operator="equal">
      <formula>1</formula>
    </cfRule>
  </conditionalFormatting>
  <conditionalFormatting sqref="OB221:OG221">
    <cfRule type="cellIs" dxfId="1098" priority="1053" operator="equal">
      <formula>0</formula>
    </cfRule>
    <cfRule type="cellIs" dxfId="1097" priority="1054" operator="equal">
      <formula>1</formula>
    </cfRule>
  </conditionalFormatting>
  <conditionalFormatting sqref="OB225:OG225">
    <cfRule type="cellIs" dxfId="1096" priority="1051" operator="equal">
      <formula>0</formula>
    </cfRule>
    <cfRule type="cellIs" dxfId="1095" priority="1052" operator="equal">
      <formula>1</formula>
    </cfRule>
  </conditionalFormatting>
  <conditionalFormatting sqref="OB237:OG237">
    <cfRule type="cellIs" dxfId="1094" priority="1049" operator="equal">
      <formula>0</formula>
    </cfRule>
    <cfRule type="cellIs" dxfId="1093" priority="1050" operator="equal">
      <formula>1</formula>
    </cfRule>
  </conditionalFormatting>
  <conditionalFormatting sqref="OB239:OG239">
    <cfRule type="cellIs" dxfId="1092" priority="1047" operator="equal">
      <formula>0</formula>
    </cfRule>
    <cfRule type="cellIs" dxfId="1091" priority="1048" operator="equal">
      <formula>1</formula>
    </cfRule>
  </conditionalFormatting>
  <conditionalFormatting sqref="OB253:OG254">
    <cfRule type="cellIs" dxfId="1090" priority="1045" operator="equal">
      <formula>0</formula>
    </cfRule>
    <cfRule type="cellIs" dxfId="1089" priority="1046" operator="equal">
      <formula>1</formula>
    </cfRule>
  </conditionalFormatting>
  <conditionalFormatting sqref="OB260:OG262">
    <cfRule type="cellIs" dxfId="1088" priority="1043" operator="equal">
      <formula>0</formula>
    </cfRule>
    <cfRule type="cellIs" dxfId="1087" priority="1044" operator="equal">
      <formula>1</formula>
    </cfRule>
  </conditionalFormatting>
  <conditionalFormatting sqref="OB264:OG271">
    <cfRule type="cellIs" dxfId="1086" priority="1041" operator="equal">
      <formula>0</formula>
    </cfRule>
    <cfRule type="cellIs" dxfId="1085" priority="1042" operator="equal">
      <formula>1</formula>
    </cfRule>
  </conditionalFormatting>
  <conditionalFormatting sqref="OB263:OG263">
    <cfRule type="cellIs" dxfId="1084" priority="1039" operator="equal">
      <formula>0</formula>
    </cfRule>
    <cfRule type="cellIs" dxfId="1083" priority="1040" operator="equal">
      <formula>1</formula>
    </cfRule>
  </conditionalFormatting>
  <conditionalFormatting sqref="OB281:OG281">
    <cfRule type="cellIs" dxfId="1082" priority="1037" operator="equal">
      <formula>0</formula>
    </cfRule>
    <cfRule type="cellIs" dxfId="1081" priority="1038" operator="equal">
      <formula>1</formula>
    </cfRule>
  </conditionalFormatting>
  <conditionalFormatting sqref="OB283:OG283">
    <cfRule type="cellIs" dxfId="1080" priority="1035" operator="equal">
      <formula>0</formula>
    </cfRule>
    <cfRule type="cellIs" dxfId="1079" priority="1036" operator="equal">
      <formula>1</formula>
    </cfRule>
  </conditionalFormatting>
  <conditionalFormatting sqref="OB302:OG302">
    <cfRule type="cellIs" dxfId="1078" priority="1033" operator="equal">
      <formula>0</formula>
    </cfRule>
    <cfRule type="cellIs" dxfId="1077" priority="1034" operator="equal">
      <formula>1</formula>
    </cfRule>
  </conditionalFormatting>
  <conditionalFormatting sqref="OB303:OG303">
    <cfRule type="cellIs" dxfId="1076" priority="1031" operator="equal">
      <formula>0</formula>
    </cfRule>
    <cfRule type="cellIs" dxfId="1075" priority="1032" operator="equal">
      <formula>1</formula>
    </cfRule>
  </conditionalFormatting>
  <conditionalFormatting sqref="OB309:OG310">
    <cfRule type="cellIs" dxfId="1074" priority="1029" operator="equal">
      <formula>0</formula>
    </cfRule>
    <cfRule type="cellIs" dxfId="1073" priority="1030" operator="equal">
      <formula>1</formula>
    </cfRule>
  </conditionalFormatting>
  <conditionalFormatting sqref="OB318:OG319">
    <cfRule type="cellIs" dxfId="1072" priority="1027" operator="equal">
      <formula>0</formula>
    </cfRule>
    <cfRule type="cellIs" dxfId="1071" priority="1028" operator="equal">
      <formula>1</formula>
    </cfRule>
  </conditionalFormatting>
  <conditionalFormatting sqref="OB331:OG331">
    <cfRule type="cellIs" dxfId="1070" priority="1025" operator="equal">
      <formula>0</formula>
    </cfRule>
    <cfRule type="cellIs" dxfId="1069" priority="1026" operator="equal">
      <formula>1</formula>
    </cfRule>
  </conditionalFormatting>
  <conditionalFormatting sqref="OB332:OG332">
    <cfRule type="cellIs" dxfId="1068" priority="1023" operator="equal">
      <formula>0</formula>
    </cfRule>
    <cfRule type="cellIs" dxfId="1067" priority="1024" operator="equal">
      <formula>1</formula>
    </cfRule>
  </conditionalFormatting>
  <conditionalFormatting sqref="OB337:OG338">
    <cfRule type="cellIs" dxfId="1066" priority="1021" operator="equal">
      <formula>0</formula>
    </cfRule>
    <cfRule type="cellIs" dxfId="1065" priority="1022" operator="equal">
      <formula>1</formula>
    </cfRule>
  </conditionalFormatting>
  <conditionalFormatting sqref="OB339:OG339">
    <cfRule type="cellIs" dxfId="1064" priority="1019" operator="equal">
      <formula>0</formula>
    </cfRule>
    <cfRule type="cellIs" dxfId="1063" priority="1020" operator="equal">
      <formula>1</formula>
    </cfRule>
  </conditionalFormatting>
  <conditionalFormatting sqref="OB340:OG341">
    <cfRule type="cellIs" dxfId="1062" priority="1017" operator="equal">
      <formula>0</formula>
    </cfRule>
    <cfRule type="cellIs" dxfId="1061" priority="1018" operator="equal">
      <formula>1</formula>
    </cfRule>
  </conditionalFormatting>
  <conditionalFormatting sqref="OB343:OG345">
    <cfRule type="cellIs" dxfId="1060" priority="1015" operator="equal">
      <formula>0</formula>
    </cfRule>
    <cfRule type="cellIs" dxfId="1059" priority="1016" operator="equal">
      <formula>1</formula>
    </cfRule>
  </conditionalFormatting>
  <conditionalFormatting sqref="OB346:OG347">
    <cfRule type="cellIs" dxfId="1058" priority="1013" operator="equal">
      <formula>0</formula>
    </cfRule>
    <cfRule type="cellIs" dxfId="1057" priority="1014" operator="equal">
      <formula>1</formula>
    </cfRule>
  </conditionalFormatting>
  <conditionalFormatting sqref="OB351:OG351">
    <cfRule type="cellIs" dxfId="1056" priority="1011" operator="equal">
      <formula>0</formula>
    </cfRule>
    <cfRule type="cellIs" dxfId="1055" priority="1012" operator="equal">
      <formula>1</formula>
    </cfRule>
  </conditionalFormatting>
  <conditionalFormatting sqref="OB355:OG355">
    <cfRule type="cellIs" dxfId="1054" priority="1009" operator="equal">
      <formula>0</formula>
    </cfRule>
    <cfRule type="cellIs" dxfId="1053" priority="1010" operator="equal">
      <formula>1</formula>
    </cfRule>
  </conditionalFormatting>
  <conditionalFormatting sqref="OB357:OG357">
    <cfRule type="cellIs" dxfId="1052" priority="1007" operator="equal">
      <formula>0</formula>
    </cfRule>
    <cfRule type="cellIs" dxfId="1051" priority="1008" operator="equal">
      <formula>1</formula>
    </cfRule>
  </conditionalFormatting>
  <conditionalFormatting sqref="OB360:OG360">
    <cfRule type="cellIs" dxfId="1050" priority="1005" operator="equal">
      <formula>0</formula>
    </cfRule>
    <cfRule type="cellIs" dxfId="1049" priority="1006" operator="equal">
      <formula>1</formula>
    </cfRule>
  </conditionalFormatting>
  <conditionalFormatting sqref="OB362:OG363">
    <cfRule type="cellIs" dxfId="1048" priority="1003" operator="equal">
      <formula>0</formula>
    </cfRule>
    <cfRule type="cellIs" dxfId="1047" priority="1004" operator="equal">
      <formula>1</formula>
    </cfRule>
  </conditionalFormatting>
  <conditionalFormatting sqref="OB368:OG368">
    <cfRule type="cellIs" dxfId="1046" priority="1001" operator="equal">
      <formula>0</formula>
    </cfRule>
    <cfRule type="cellIs" dxfId="1045" priority="1002" operator="equal">
      <formula>1</formula>
    </cfRule>
  </conditionalFormatting>
  <conditionalFormatting sqref="OB369:OG369">
    <cfRule type="cellIs" dxfId="1044" priority="999" operator="equal">
      <formula>0</formula>
    </cfRule>
    <cfRule type="cellIs" dxfId="1043" priority="1000" operator="equal">
      <formula>1</formula>
    </cfRule>
  </conditionalFormatting>
  <conditionalFormatting sqref="OB374:OG376">
    <cfRule type="cellIs" dxfId="1042" priority="997" operator="equal">
      <formula>0</formula>
    </cfRule>
    <cfRule type="cellIs" dxfId="1041" priority="998" operator="equal">
      <formula>1</formula>
    </cfRule>
  </conditionalFormatting>
  <conditionalFormatting sqref="OB377:OG377">
    <cfRule type="cellIs" dxfId="1040" priority="995" operator="equal">
      <formula>0</formula>
    </cfRule>
    <cfRule type="cellIs" dxfId="1039" priority="996" operator="equal">
      <formula>1</formula>
    </cfRule>
  </conditionalFormatting>
  <conditionalFormatting sqref="OB379:OG379">
    <cfRule type="cellIs" dxfId="1038" priority="993" operator="equal">
      <formula>0</formula>
    </cfRule>
    <cfRule type="cellIs" dxfId="1037" priority="994" operator="equal">
      <formula>1</formula>
    </cfRule>
  </conditionalFormatting>
  <conditionalFormatting sqref="OB382:OG384">
    <cfRule type="cellIs" dxfId="1036" priority="991" operator="equal">
      <formula>0</formula>
    </cfRule>
    <cfRule type="cellIs" dxfId="1035" priority="992" operator="equal">
      <formula>1</formula>
    </cfRule>
  </conditionalFormatting>
  <conditionalFormatting sqref="OB386:OG391">
    <cfRule type="cellIs" dxfId="1034" priority="989" operator="equal">
      <formula>0</formula>
    </cfRule>
    <cfRule type="cellIs" dxfId="1033" priority="990" operator="equal">
      <formula>1</formula>
    </cfRule>
  </conditionalFormatting>
  <conditionalFormatting sqref="OB399:OG399">
    <cfRule type="cellIs" dxfId="1032" priority="987" operator="equal">
      <formula>0</formula>
    </cfRule>
    <cfRule type="cellIs" dxfId="1031" priority="988" operator="equal">
      <formula>1</formula>
    </cfRule>
  </conditionalFormatting>
  <conditionalFormatting sqref="OB401:OG401">
    <cfRule type="cellIs" dxfId="1030" priority="985" operator="equal">
      <formula>0</formula>
    </cfRule>
    <cfRule type="cellIs" dxfId="1029" priority="986" operator="equal">
      <formula>1</formula>
    </cfRule>
  </conditionalFormatting>
  <conditionalFormatting sqref="OB403:OG403">
    <cfRule type="cellIs" dxfId="1028" priority="983" operator="equal">
      <formula>0</formula>
    </cfRule>
    <cfRule type="cellIs" dxfId="1027" priority="984" operator="equal">
      <formula>1</formula>
    </cfRule>
  </conditionalFormatting>
  <conditionalFormatting sqref="OB409:OG409">
    <cfRule type="cellIs" dxfId="1026" priority="981" operator="equal">
      <formula>0</formula>
    </cfRule>
    <cfRule type="cellIs" dxfId="1025" priority="982" operator="equal">
      <formula>1</formula>
    </cfRule>
  </conditionalFormatting>
  <conditionalFormatting sqref="OB410:OG410">
    <cfRule type="cellIs" dxfId="1024" priority="977" operator="equal">
      <formula>0</formula>
    </cfRule>
    <cfRule type="cellIs" dxfId="1023" priority="978" operator="equal">
      <formula>1</formula>
    </cfRule>
  </conditionalFormatting>
  <conditionalFormatting sqref="OS54:OX54 OS57:OX57 OS62:OX62 OS180:OX180 OS186:OX186 OS189:OX189 OS200:OX200 OS259:OX259 OS282:OX282 OS348:OX350 OS356:OX356 OS361:OX361 OS366:OX367 OS380:OX381 OS372:OX373 OS370:OX370 OS64:OX66 OS69:OX70 OS73:OX73 OS75:OX75 OS78:OX78 OS80:OX80 OS87:OX87 OS93:OX93 OS96:OX97 OS99:OX100 OS106:OX106 OS108:OX109 OS113:OX113 OS115:OX115 OS122:OX124 OS127:OX127 OS132:OX132 OS135:OX136 OS138:OX138 OS143:OX143 OS146:OX147 OS352:OX353 OS358:OX358 OS385:OX385 OS392:OX398 OS400:OX400 OS402:OX402 OS404:OX407 OS12:OX13">
    <cfRule type="cellIs" dxfId="1022" priority="975" operator="equal">
      <formula>0</formula>
    </cfRule>
    <cfRule type="cellIs" dxfId="1021" priority="976" operator="equal">
      <formula>1</formula>
    </cfRule>
  </conditionalFormatting>
  <conditionalFormatting sqref="OL421">
    <cfRule type="cellIs" dxfId="1020" priority="973" operator="equal">
      <formula>"OK"</formula>
    </cfRule>
    <cfRule type="cellIs" dxfId="1019" priority="974" operator="equal">
      <formula>"NO HABILITADO"</formula>
    </cfRule>
  </conditionalFormatting>
  <conditionalFormatting sqref="OZ421">
    <cfRule type="cellIs" dxfId="1018" priority="971" operator="equal">
      <formula>0</formula>
    </cfRule>
    <cfRule type="cellIs" dxfId="1017" priority="972" operator="equal">
      <formula>1</formula>
    </cfRule>
  </conditionalFormatting>
  <conditionalFormatting sqref="OX421">
    <cfRule type="cellIs" dxfId="1016" priority="969" operator="equal">
      <formula>0</formula>
    </cfRule>
    <cfRule type="cellIs" dxfId="1015" priority="970" operator="equal">
      <formula>1</formula>
    </cfRule>
  </conditionalFormatting>
  <conditionalFormatting sqref="OV421">
    <cfRule type="cellIs" dxfId="1014" priority="967" operator="equal">
      <formula>0</formula>
    </cfRule>
    <cfRule type="cellIs" dxfId="1013" priority="968" operator="equal">
      <formula>1</formula>
    </cfRule>
  </conditionalFormatting>
  <conditionalFormatting sqref="OT421">
    <cfRule type="cellIs" dxfId="1012" priority="965" operator="equal">
      <formula>0</formula>
    </cfRule>
    <cfRule type="cellIs" dxfId="1011" priority="966" operator="equal">
      <formula>1</formula>
    </cfRule>
  </conditionalFormatting>
  <conditionalFormatting sqref="OS16:OX16">
    <cfRule type="cellIs" dxfId="1010" priority="963" operator="equal">
      <formula>0</formula>
    </cfRule>
    <cfRule type="cellIs" dxfId="1009" priority="964" operator="equal">
      <formula>1</formula>
    </cfRule>
  </conditionalFormatting>
  <conditionalFormatting sqref="OS19:OX31">
    <cfRule type="cellIs" dxfId="1008" priority="961" operator="equal">
      <formula>0</formula>
    </cfRule>
    <cfRule type="cellIs" dxfId="1007" priority="962" operator="equal">
      <formula>1</formula>
    </cfRule>
  </conditionalFormatting>
  <conditionalFormatting sqref="OS33:OX35 OS37:OX40">
    <cfRule type="cellIs" dxfId="1006" priority="959" operator="equal">
      <formula>0</formula>
    </cfRule>
    <cfRule type="cellIs" dxfId="1005" priority="960" operator="equal">
      <formula>1</formula>
    </cfRule>
  </conditionalFormatting>
  <conditionalFormatting sqref="OS44:OX52">
    <cfRule type="cellIs" dxfId="1004" priority="957" operator="equal">
      <formula>0</formula>
    </cfRule>
    <cfRule type="cellIs" dxfId="1003" priority="958" operator="equal">
      <formula>1</formula>
    </cfRule>
  </conditionalFormatting>
  <conditionalFormatting sqref="OS55:OX55">
    <cfRule type="cellIs" dxfId="1002" priority="955" operator="equal">
      <formula>0</formula>
    </cfRule>
    <cfRule type="cellIs" dxfId="1001" priority="956" operator="equal">
      <formula>1</formula>
    </cfRule>
  </conditionalFormatting>
  <conditionalFormatting sqref="OS56:OX56">
    <cfRule type="cellIs" dxfId="1000" priority="953" operator="equal">
      <formula>0</formula>
    </cfRule>
    <cfRule type="cellIs" dxfId="999" priority="954" operator="equal">
      <formula>1</formula>
    </cfRule>
  </conditionalFormatting>
  <conditionalFormatting sqref="OS58:OX58">
    <cfRule type="cellIs" dxfId="998" priority="951" operator="equal">
      <formula>0</formula>
    </cfRule>
    <cfRule type="cellIs" dxfId="997" priority="952" operator="equal">
      <formula>1</formula>
    </cfRule>
  </conditionalFormatting>
  <conditionalFormatting sqref="OS59:OX59">
    <cfRule type="cellIs" dxfId="996" priority="949" operator="equal">
      <formula>0</formula>
    </cfRule>
    <cfRule type="cellIs" dxfId="995" priority="950" operator="equal">
      <formula>1</formula>
    </cfRule>
  </conditionalFormatting>
  <conditionalFormatting sqref="OS153:OX157 OS159:OX161">
    <cfRule type="cellIs" dxfId="994" priority="947" operator="equal">
      <formula>0</formula>
    </cfRule>
    <cfRule type="cellIs" dxfId="993" priority="948" operator="equal">
      <formula>1</formula>
    </cfRule>
  </conditionalFormatting>
  <conditionalFormatting sqref="OS163:OX163">
    <cfRule type="cellIs" dxfId="992" priority="945" operator="equal">
      <formula>0</formula>
    </cfRule>
    <cfRule type="cellIs" dxfId="991" priority="946" operator="equal">
      <formula>1</formula>
    </cfRule>
  </conditionalFormatting>
  <conditionalFormatting sqref="OS164:OX169">
    <cfRule type="cellIs" dxfId="990" priority="943" operator="equal">
      <formula>0</formula>
    </cfRule>
    <cfRule type="cellIs" dxfId="989" priority="944" operator="equal">
      <formula>1</formula>
    </cfRule>
  </conditionalFormatting>
  <conditionalFormatting sqref="OS173:OX175 OS177:OX178">
    <cfRule type="cellIs" dxfId="988" priority="941" operator="equal">
      <formula>0</formula>
    </cfRule>
    <cfRule type="cellIs" dxfId="987" priority="942" operator="equal">
      <formula>1</formula>
    </cfRule>
  </conditionalFormatting>
  <conditionalFormatting sqref="OS181:OX185">
    <cfRule type="cellIs" dxfId="986" priority="939" operator="equal">
      <formula>0</formula>
    </cfRule>
    <cfRule type="cellIs" dxfId="985" priority="940" operator="equal">
      <formula>1</formula>
    </cfRule>
  </conditionalFormatting>
  <conditionalFormatting sqref="OS187:OX188">
    <cfRule type="cellIs" dxfId="984" priority="937" operator="equal">
      <formula>0</formula>
    </cfRule>
    <cfRule type="cellIs" dxfId="983" priority="938" operator="equal">
      <formula>1</formula>
    </cfRule>
  </conditionalFormatting>
  <conditionalFormatting sqref="OS190:OX193">
    <cfRule type="cellIs" dxfId="982" priority="935" operator="equal">
      <formula>0</formula>
    </cfRule>
    <cfRule type="cellIs" dxfId="981" priority="936" operator="equal">
      <formula>1</formula>
    </cfRule>
  </conditionalFormatting>
  <conditionalFormatting sqref="OS195:OX195">
    <cfRule type="cellIs" dxfId="980" priority="933" operator="equal">
      <formula>0</formula>
    </cfRule>
    <cfRule type="cellIs" dxfId="979" priority="934" operator="equal">
      <formula>1</formula>
    </cfRule>
  </conditionalFormatting>
  <conditionalFormatting sqref="OS197:OX197">
    <cfRule type="cellIs" dxfId="978" priority="931" operator="equal">
      <formula>0</formula>
    </cfRule>
    <cfRule type="cellIs" dxfId="977" priority="932" operator="equal">
      <formula>1</formula>
    </cfRule>
  </conditionalFormatting>
  <conditionalFormatting sqref="OS202:OX205">
    <cfRule type="cellIs" dxfId="976" priority="929" operator="equal">
      <formula>0</formula>
    </cfRule>
    <cfRule type="cellIs" dxfId="975" priority="930" operator="equal">
      <formula>1</formula>
    </cfRule>
  </conditionalFormatting>
  <conditionalFormatting sqref="OS207:OX212">
    <cfRule type="cellIs" dxfId="974" priority="927" operator="equal">
      <formula>0</formula>
    </cfRule>
    <cfRule type="cellIs" dxfId="973" priority="928" operator="equal">
      <formula>1</formula>
    </cfRule>
  </conditionalFormatting>
  <conditionalFormatting sqref="OS216:OX219 OS222:OX224 OS226:OX236">
    <cfRule type="cellIs" dxfId="972" priority="925" operator="equal">
      <formula>0</formula>
    </cfRule>
    <cfRule type="cellIs" dxfId="971" priority="926" operator="equal">
      <formula>1</formula>
    </cfRule>
  </conditionalFormatting>
  <conditionalFormatting sqref="OS238:OX238 OS240:OX252">
    <cfRule type="cellIs" dxfId="970" priority="923" operator="equal">
      <formula>0</formula>
    </cfRule>
    <cfRule type="cellIs" dxfId="969" priority="924" operator="equal">
      <formula>1</formula>
    </cfRule>
  </conditionalFormatting>
  <conditionalFormatting sqref="OS255:OX258">
    <cfRule type="cellIs" dxfId="968" priority="921" operator="equal">
      <formula>0</formula>
    </cfRule>
    <cfRule type="cellIs" dxfId="967" priority="922" operator="equal">
      <formula>1</formula>
    </cfRule>
  </conditionalFormatting>
  <conditionalFormatting sqref="OS272:OX280">
    <cfRule type="cellIs" dxfId="966" priority="919" operator="equal">
      <formula>0</formula>
    </cfRule>
    <cfRule type="cellIs" dxfId="965" priority="920" operator="equal">
      <formula>1</formula>
    </cfRule>
  </conditionalFormatting>
  <conditionalFormatting sqref="OS284:OX301 OS304:OX308 OS311:OX317">
    <cfRule type="cellIs" dxfId="964" priority="917" operator="equal">
      <formula>0</formula>
    </cfRule>
    <cfRule type="cellIs" dxfId="963" priority="918" operator="equal">
      <formula>1</formula>
    </cfRule>
  </conditionalFormatting>
  <conditionalFormatting sqref="OS320:OX330 OS333:OX336">
    <cfRule type="cellIs" dxfId="962" priority="915" operator="equal">
      <formula>0</formula>
    </cfRule>
    <cfRule type="cellIs" dxfId="961" priority="916" operator="equal">
      <formula>1</formula>
    </cfRule>
  </conditionalFormatting>
  <conditionalFormatting sqref="OS342:OX342">
    <cfRule type="cellIs" dxfId="960" priority="913" operator="equal">
      <formula>0</formula>
    </cfRule>
    <cfRule type="cellIs" dxfId="959" priority="914" operator="equal">
      <formula>1</formula>
    </cfRule>
  </conditionalFormatting>
  <conditionalFormatting sqref="OS354:OX354">
    <cfRule type="cellIs" dxfId="958" priority="911" operator="equal">
      <formula>0</formula>
    </cfRule>
    <cfRule type="cellIs" dxfId="957" priority="912" operator="equal">
      <formula>1</formula>
    </cfRule>
  </conditionalFormatting>
  <conditionalFormatting sqref="OS359:OX359">
    <cfRule type="cellIs" dxfId="956" priority="909" operator="equal">
      <formula>0</formula>
    </cfRule>
    <cfRule type="cellIs" dxfId="955" priority="910" operator="equal">
      <formula>1</formula>
    </cfRule>
  </conditionalFormatting>
  <conditionalFormatting sqref="OS364:OX365">
    <cfRule type="cellIs" dxfId="954" priority="907" operator="equal">
      <formula>0</formula>
    </cfRule>
    <cfRule type="cellIs" dxfId="953" priority="908" operator="equal">
      <formula>1</formula>
    </cfRule>
  </conditionalFormatting>
  <conditionalFormatting sqref="OS378:OX378">
    <cfRule type="cellIs" dxfId="952" priority="903" operator="equal">
      <formula>0</formula>
    </cfRule>
    <cfRule type="cellIs" dxfId="951" priority="904" operator="equal">
      <formula>1</formula>
    </cfRule>
  </conditionalFormatting>
  <conditionalFormatting sqref="OS408:OX408">
    <cfRule type="cellIs" dxfId="950" priority="905" operator="equal">
      <formula>0</formula>
    </cfRule>
    <cfRule type="cellIs" dxfId="949" priority="906" operator="equal">
      <formula>1</formula>
    </cfRule>
  </conditionalFormatting>
  <conditionalFormatting sqref="OS371:OX371">
    <cfRule type="cellIs" dxfId="948" priority="901" operator="equal">
      <formula>0</formula>
    </cfRule>
    <cfRule type="cellIs" dxfId="947" priority="902" operator="equal">
      <formula>1</formula>
    </cfRule>
  </conditionalFormatting>
  <conditionalFormatting sqref="OS14:OX15">
    <cfRule type="cellIs" dxfId="946" priority="899" operator="equal">
      <formula>0</formula>
    </cfRule>
    <cfRule type="cellIs" dxfId="945" priority="900" operator="equal">
      <formula>1</formula>
    </cfRule>
  </conditionalFormatting>
  <conditionalFormatting sqref="OS17:OX18">
    <cfRule type="cellIs" dxfId="944" priority="897" operator="equal">
      <formula>0</formula>
    </cfRule>
    <cfRule type="cellIs" dxfId="943" priority="898" operator="equal">
      <formula>1</formula>
    </cfRule>
  </conditionalFormatting>
  <conditionalFormatting sqref="OS32:OX32">
    <cfRule type="cellIs" dxfId="942" priority="895" operator="equal">
      <formula>0</formula>
    </cfRule>
    <cfRule type="cellIs" dxfId="941" priority="896" operator="equal">
      <formula>1</formula>
    </cfRule>
  </conditionalFormatting>
  <conditionalFormatting sqref="OS36:OX36">
    <cfRule type="cellIs" dxfId="940" priority="893" operator="equal">
      <formula>0</formula>
    </cfRule>
    <cfRule type="cellIs" dxfId="939" priority="894" operator="equal">
      <formula>1</formula>
    </cfRule>
  </conditionalFormatting>
  <conditionalFormatting sqref="OS41:OX42">
    <cfRule type="cellIs" dxfId="938" priority="891" operator="equal">
      <formula>0</formula>
    </cfRule>
    <cfRule type="cellIs" dxfId="937" priority="892" operator="equal">
      <formula>1</formula>
    </cfRule>
  </conditionalFormatting>
  <conditionalFormatting sqref="OS411:OX411">
    <cfRule type="cellIs" dxfId="936" priority="735" operator="equal">
      <formula>0</formula>
    </cfRule>
    <cfRule type="cellIs" dxfId="935" priority="736" operator="equal">
      <formula>1</formula>
    </cfRule>
  </conditionalFormatting>
  <conditionalFormatting sqref="OS43:OX43">
    <cfRule type="cellIs" dxfId="934" priority="889" operator="equal">
      <formula>0</formula>
    </cfRule>
    <cfRule type="cellIs" dxfId="933" priority="890" operator="equal">
      <formula>1</formula>
    </cfRule>
  </conditionalFormatting>
  <conditionalFormatting sqref="OS53:OX53">
    <cfRule type="cellIs" dxfId="932" priority="887" operator="equal">
      <formula>0</formula>
    </cfRule>
    <cfRule type="cellIs" dxfId="931" priority="888" operator="equal">
      <formula>1</formula>
    </cfRule>
  </conditionalFormatting>
  <conditionalFormatting sqref="OS60:OX61">
    <cfRule type="cellIs" dxfId="930" priority="885" operator="equal">
      <formula>0</formula>
    </cfRule>
    <cfRule type="cellIs" dxfId="929" priority="886" operator="equal">
      <formula>1</formula>
    </cfRule>
  </conditionalFormatting>
  <conditionalFormatting sqref="OS63:OX63">
    <cfRule type="cellIs" dxfId="928" priority="883" operator="equal">
      <formula>0</formula>
    </cfRule>
    <cfRule type="cellIs" dxfId="927" priority="884" operator="equal">
      <formula>1</formula>
    </cfRule>
  </conditionalFormatting>
  <conditionalFormatting sqref="OS67:OX68">
    <cfRule type="cellIs" dxfId="926" priority="881" operator="equal">
      <formula>0</formula>
    </cfRule>
    <cfRule type="cellIs" dxfId="925" priority="882" operator="equal">
      <formula>1</formula>
    </cfRule>
  </conditionalFormatting>
  <conditionalFormatting sqref="OS71:OX72">
    <cfRule type="cellIs" dxfId="924" priority="879" operator="equal">
      <formula>0</formula>
    </cfRule>
    <cfRule type="cellIs" dxfId="923" priority="880" operator="equal">
      <formula>1</formula>
    </cfRule>
  </conditionalFormatting>
  <conditionalFormatting sqref="OS74:OX74">
    <cfRule type="cellIs" dxfId="922" priority="877" operator="equal">
      <formula>0</formula>
    </cfRule>
    <cfRule type="cellIs" dxfId="921" priority="878" operator="equal">
      <formula>1</formula>
    </cfRule>
  </conditionalFormatting>
  <conditionalFormatting sqref="OS76:OX76">
    <cfRule type="cellIs" dxfId="920" priority="875" operator="equal">
      <formula>0</formula>
    </cfRule>
    <cfRule type="cellIs" dxfId="919" priority="876" operator="equal">
      <formula>1</formula>
    </cfRule>
  </conditionalFormatting>
  <conditionalFormatting sqref="OS77:OX77">
    <cfRule type="cellIs" dxfId="918" priority="873" operator="equal">
      <formula>0</formula>
    </cfRule>
    <cfRule type="cellIs" dxfId="917" priority="874" operator="equal">
      <formula>1</formula>
    </cfRule>
  </conditionalFormatting>
  <conditionalFormatting sqref="OS79:OX79">
    <cfRule type="cellIs" dxfId="916" priority="871" operator="equal">
      <formula>0</formula>
    </cfRule>
    <cfRule type="cellIs" dxfId="915" priority="872" operator="equal">
      <formula>1</formula>
    </cfRule>
  </conditionalFormatting>
  <conditionalFormatting sqref="OS81:OX86">
    <cfRule type="cellIs" dxfId="914" priority="869" operator="equal">
      <formula>0</formula>
    </cfRule>
    <cfRule type="cellIs" dxfId="913" priority="870" operator="equal">
      <formula>1</formula>
    </cfRule>
  </conditionalFormatting>
  <conditionalFormatting sqref="OS88:OX92">
    <cfRule type="cellIs" dxfId="912" priority="867" operator="equal">
      <formula>0</formula>
    </cfRule>
    <cfRule type="cellIs" dxfId="911" priority="868" operator="equal">
      <formula>1</formula>
    </cfRule>
  </conditionalFormatting>
  <conditionalFormatting sqref="OS94:OX95">
    <cfRule type="cellIs" dxfId="910" priority="865" operator="equal">
      <formula>0</formula>
    </cfRule>
    <cfRule type="cellIs" dxfId="909" priority="866" operator="equal">
      <formula>1</formula>
    </cfRule>
  </conditionalFormatting>
  <conditionalFormatting sqref="OS98:OX98">
    <cfRule type="cellIs" dxfId="908" priority="863" operator="equal">
      <formula>0</formula>
    </cfRule>
    <cfRule type="cellIs" dxfId="907" priority="864" operator="equal">
      <formula>1</formula>
    </cfRule>
  </conditionalFormatting>
  <conditionalFormatting sqref="OS101:OX105">
    <cfRule type="cellIs" dxfId="906" priority="861" operator="equal">
      <formula>0</formula>
    </cfRule>
    <cfRule type="cellIs" dxfId="905" priority="862" operator="equal">
      <formula>1</formula>
    </cfRule>
  </conditionalFormatting>
  <conditionalFormatting sqref="OS107:OX107">
    <cfRule type="cellIs" dxfId="904" priority="859" operator="equal">
      <formula>0</formula>
    </cfRule>
    <cfRule type="cellIs" dxfId="903" priority="860" operator="equal">
      <formula>1</formula>
    </cfRule>
  </conditionalFormatting>
  <conditionalFormatting sqref="OS110:OX112">
    <cfRule type="cellIs" dxfId="902" priority="857" operator="equal">
      <formula>0</formula>
    </cfRule>
    <cfRule type="cellIs" dxfId="901" priority="858" operator="equal">
      <formula>1</formula>
    </cfRule>
  </conditionalFormatting>
  <conditionalFormatting sqref="OS114:OX114">
    <cfRule type="cellIs" dxfId="900" priority="855" operator="equal">
      <formula>0</formula>
    </cfRule>
    <cfRule type="cellIs" dxfId="899" priority="856" operator="equal">
      <formula>1</formula>
    </cfRule>
  </conditionalFormatting>
  <conditionalFormatting sqref="OS116:OX121">
    <cfRule type="cellIs" dxfId="898" priority="853" operator="equal">
      <formula>0</formula>
    </cfRule>
    <cfRule type="cellIs" dxfId="897" priority="854" operator="equal">
      <formula>1</formula>
    </cfRule>
  </conditionalFormatting>
  <conditionalFormatting sqref="OS125:OX126">
    <cfRule type="cellIs" dxfId="896" priority="851" operator="equal">
      <formula>0</formula>
    </cfRule>
    <cfRule type="cellIs" dxfId="895" priority="852" operator="equal">
      <formula>1</formula>
    </cfRule>
  </conditionalFormatting>
  <conditionalFormatting sqref="OS128:OX131">
    <cfRule type="cellIs" dxfId="894" priority="849" operator="equal">
      <formula>0</formula>
    </cfRule>
    <cfRule type="cellIs" dxfId="893" priority="850" operator="equal">
      <formula>1</formula>
    </cfRule>
  </conditionalFormatting>
  <conditionalFormatting sqref="OS133:OX134">
    <cfRule type="cellIs" dxfId="892" priority="847" operator="equal">
      <formula>0</formula>
    </cfRule>
    <cfRule type="cellIs" dxfId="891" priority="848" operator="equal">
      <formula>1</formula>
    </cfRule>
  </conditionalFormatting>
  <conditionalFormatting sqref="OS137:OX137">
    <cfRule type="cellIs" dxfId="890" priority="845" operator="equal">
      <formula>0</formula>
    </cfRule>
    <cfRule type="cellIs" dxfId="889" priority="846" operator="equal">
      <formula>1</formula>
    </cfRule>
  </conditionalFormatting>
  <conditionalFormatting sqref="OS139:OX142">
    <cfRule type="cellIs" dxfId="888" priority="843" operator="equal">
      <formula>0</formula>
    </cfRule>
    <cfRule type="cellIs" dxfId="887" priority="844" operator="equal">
      <formula>1</formula>
    </cfRule>
  </conditionalFormatting>
  <conditionalFormatting sqref="OS144:OX145">
    <cfRule type="cellIs" dxfId="886" priority="841" operator="equal">
      <formula>0</formula>
    </cfRule>
    <cfRule type="cellIs" dxfId="885" priority="842" operator="equal">
      <formula>1</formula>
    </cfRule>
  </conditionalFormatting>
  <conditionalFormatting sqref="OS148:OX152">
    <cfRule type="cellIs" dxfId="884" priority="839" operator="equal">
      <formula>0</formula>
    </cfRule>
    <cfRule type="cellIs" dxfId="883" priority="840" operator="equal">
      <formula>1</formula>
    </cfRule>
  </conditionalFormatting>
  <conditionalFormatting sqref="OS158:OX158">
    <cfRule type="cellIs" dxfId="882" priority="837" operator="equal">
      <formula>0</formula>
    </cfRule>
    <cfRule type="cellIs" dxfId="881" priority="838" operator="equal">
      <formula>1</formula>
    </cfRule>
  </conditionalFormatting>
  <conditionalFormatting sqref="OS162:OX162">
    <cfRule type="cellIs" dxfId="880" priority="835" operator="equal">
      <formula>0</formula>
    </cfRule>
    <cfRule type="cellIs" dxfId="879" priority="836" operator="equal">
      <formula>1</formula>
    </cfRule>
  </conditionalFormatting>
  <conditionalFormatting sqref="OS170:OX171">
    <cfRule type="cellIs" dxfId="878" priority="833" operator="equal">
      <formula>0</formula>
    </cfRule>
    <cfRule type="cellIs" dxfId="877" priority="834" operator="equal">
      <formula>1</formula>
    </cfRule>
  </conditionalFormatting>
  <conditionalFormatting sqref="OS172:OX172">
    <cfRule type="cellIs" dxfId="876" priority="831" operator="equal">
      <formula>0</formula>
    </cfRule>
    <cfRule type="cellIs" dxfId="875" priority="832" operator="equal">
      <formula>1</formula>
    </cfRule>
  </conditionalFormatting>
  <conditionalFormatting sqref="OS176:OX176">
    <cfRule type="cellIs" dxfId="874" priority="829" operator="equal">
      <formula>0</formula>
    </cfRule>
    <cfRule type="cellIs" dxfId="873" priority="830" operator="equal">
      <formula>1</formula>
    </cfRule>
  </conditionalFormatting>
  <conditionalFormatting sqref="OS179:OX179">
    <cfRule type="cellIs" dxfId="872" priority="827" operator="equal">
      <formula>0</formula>
    </cfRule>
    <cfRule type="cellIs" dxfId="871" priority="828" operator="equal">
      <formula>1</formula>
    </cfRule>
  </conditionalFormatting>
  <conditionalFormatting sqref="OS194:OX194">
    <cfRule type="cellIs" dxfId="870" priority="825" operator="equal">
      <formula>0</formula>
    </cfRule>
    <cfRule type="cellIs" dxfId="869" priority="826" operator="equal">
      <formula>1</formula>
    </cfRule>
  </conditionalFormatting>
  <conditionalFormatting sqref="OS196:OX196">
    <cfRule type="cellIs" dxfId="868" priority="823" operator="equal">
      <formula>0</formula>
    </cfRule>
    <cfRule type="cellIs" dxfId="867" priority="824" operator="equal">
      <formula>1</formula>
    </cfRule>
  </conditionalFormatting>
  <conditionalFormatting sqref="OS198:OX198">
    <cfRule type="cellIs" dxfId="866" priority="821" operator="equal">
      <formula>0</formula>
    </cfRule>
    <cfRule type="cellIs" dxfId="865" priority="822" operator="equal">
      <formula>1</formula>
    </cfRule>
  </conditionalFormatting>
  <conditionalFormatting sqref="OS199:OX199">
    <cfRule type="cellIs" dxfId="864" priority="819" operator="equal">
      <formula>0</formula>
    </cfRule>
    <cfRule type="cellIs" dxfId="863" priority="820" operator="equal">
      <formula>1</formula>
    </cfRule>
  </conditionalFormatting>
  <conditionalFormatting sqref="OS201:OX201">
    <cfRule type="cellIs" dxfId="862" priority="817" operator="equal">
      <formula>0</formula>
    </cfRule>
    <cfRule type="cellIs" dxfId="861" priority="818" operator="equal">
      <formula>1</formula>
    </cfRule>
  </conditionalFormatting>
  <conditionalFormatting sqref="OS206:OX206">
    <cfRule type="cellIs" dxfId="860" priority="815" operator="equal">
      <formula>0</formula>
    </cfRule>
    <cfRule type="cellIs" dxfId="859" priority="816" operator="equal">
      <formula>1</formula>
    </cfRule>
  </conditionalFormatting>
  <conditionalFormatting sqref="OS213:OX215">
    <cfRule type="cellIs" dxfId="858" priority="813" operator="equal">
      <formula>0</formula>
    </cfRule>
    <cfRule type="cellIs" dxfId="857" priority="814" operator="equal">
      <formula>1</formula>
    </cfRule>
  </conditionalFormatting>
  <conditionalFormatting sqref="OS220:OX220">
    <cfRule type="cellIs" dxfId="856" priority="811" operator="equal">
      <formula>0</formula>
    </cfRule>
    <cfRule type="cellIs" dxfId="855" priority="812" operator="equal">
      <formula>1</formula>
    </cfRule>
  </conditionalFormatting>
  <conditionalFormatting sqref="OS221:OX221">
    <cfRule type="cellIs" dxfId="854" priority="809" operator="equal">
      <formula>0</formula>
    </cfRule>
    <cfRule type="cellIs" dxfId="853" priority="810" operator="equal">
      <formula>1</formula>
    </cfRule>
  </conditionalFormatting>
  <conditionalFormatting sqref="OS225:OX225">
    <cfRule type="cellIs" dxfId="852" priority="807" operator="equal">
      <formula>0</formula>
    </cfRule>
    <cfRule type="cellIs" dxfId="851" priority="808" operator="equal">
      <formula>1</formula>
    </cfRule>
  </conditionalFormatting>
  <conditionalFormatting sqref="OS237:OX237">
    <cfRule type="cellIs" dxfId="850" priority="805" operator="equal">
      <formula>0</formula>
    </cfRule>
    <cfRule type="cellIs" dxfId="849" priority="806" operator="equal">
      <formula>1</formula>
    </cfRule>
  </conditionalFormatting>
  <conditionalFormatting sqref="OS239:OX239">
    <cfRule type="cellIs" dxfId="848" priority="803" operator="equal">
      <formula>0</formula>
    </cfRule>
    <cfRule type="cellIs" dxfId="847" priority="804" operator="equal">
      <formula>1</formula>
    </cfRule>
  </conditionalFormatting>
  <conditionalFormatting sqref="OS253:OX254">
    <cfRule type="cellIs" dxfId="846" priority="801" operator="equal">
      <formula>0</formula>
    </cfRule>
    <cfRule type="cellIs" dxfId="845" priority="802" operator="equal">
      <formula>1</formula>
    </cfRule>
  </conditionalFormatting>
  <conditionalFormatting sqref="OS260:OX262">
    <cfRule type="cellIs" dxfId="844" priority="799" operator="equal">
      <formula>0</formula>
    </cfRule>
    <cfRule type="cellIs" dxfId="843" priority="800" operator="equal">
      <formula>1</formula>
    </cfRule>
  </conditionalFormatting>
  <conditionalFormatting sqref="OS264:OX271">
    <cfRule type="cellIs" dxfId="842" priority="797" operator="equal">
      <formula>0</formula>
    </cfRule>
    <cfRule type="cellIs" dxfId="841" priority="798" operator="equal">
      <formula>1</formula>
    </cfRule>
  </conditionalFormatting>
  <conditionalFormatting sqref="OS263:OX263">
    <cfRule type="cellIs" dxfId="840" priority="795" operator="equal">
      <formula>0</formula>
    </cfRule>
    <cfRule type="cellIs" dxfId="839" priority="796" operator="equal">
      <formula>1</formula>
    </cfRule>
  </conditionalFormatting>
  <conditionalFormatting sqref="OS281:OX281">
    <cfRule type="cellIs" dxfId="838" priority="793" operator="equal">
      <formula>0</formula>
    </cfRule>
    <cfRule type="cellIs" dxfId="837" priority="794" operator="equal">
      <formula>1</formula>
    </cfRule>
  </conditionalFormatting>
  <conditionalFormatting sqref="OS283:OX283">
    <cfRule type="cellIs" dxfId="836" priority="791" operator="equal">
      <formula>0</formula>
    </cfRule>
    <cfRule type="cellIs" dxfId="835" priority="792" operator="equal">
      <formula>1</formula>
    </cfRule>
  </conditionalFormatting>
  <conditionalFormatting sqref="OS302:OX302">
    <cfRule type="cellIs" dxfId="834" priority="789" operator="equal">
      <formula>0</formula>
    </cfRule>
    <cfRule type="cellIs" dxfId="833" priority="790" operator="equal">
      <formula>1</formula>
    </cfRule>
  </conditionalFormatting>
  <conditionalFormatting sqref="OS303:OX303">
    <cfRule type="cellIs" dxfId="832" priority="787" operator="equal">
      <formula>0</formula>
    </cfRule>
    <cfRule type="cellIs" dxfId="831" priority="788" operator="equal">
      <formula>1</formula>
    </cfRule>
  </conditionalFormatting>
  <conditionalFormatting sqref="OS309:OX310">
    <cfRule type="cellIs" dxfId="830" priority="785" operator="equal">
      <formula>0</formula>
    </cfRule>
    <cfRule type="cellIs" dxfId="829" priority="786" operator="equal">
      <formula>1</formula>
    </cfRule>
  </conditionalFormatting>
  <conditionalFormatting sqref="OS318:OX319">
    <cfRule type="cellIs" dxfId="828" priority="783" operator="equal">
      <formula>0</formula>
    </cfRule>
    <cfRule type="cellIs" dxfId="827" priority="784" operator="equal">
      <formula>1</formula>
    </cfRule>
  </conditionalFormatting>
  <conditionalFormatting sqref="OS331:OX331">
    <cfRule type="cellIs" dxfId="826" priority="781" operator="equal">
      <formula>0</formula>
    </cfRule>
    <cfRule type="cellIs" dxfId="825" priority="782" operator="equal">
      <formula>1</formula>
    </cfRule>
  </conditionalFormatting>
  <conditionalFormatting sqref="OS332:OX332">
    <cfRule type="cellIs" dxfId="824" priority="779" operator="equal">
      <formula>0</formula>
    </cfRule>
    <cfRule type="cellIs" dxfId="823" priority="780" operator="equal">
      <formula>1</formula>
    </cfRule>
  </conditionalFormatting>
  <conditionalFormatting sqref="OS337:OX338">
    <cfRule type="cellIs" dxfId="822" priority="777" operator="equal">
      <formula>0</formula>
    </cfRule>
    <cfRule type="cellIs" dxfId="821" priority="778" operator="equal">
      <formula>1</formula>
    </cfRule>
  </conditionalFormatting>
  <conditionalFormatting sqref="OS339:OX339">
    <cfRule type="cellIs" dxfId="820" priority="775" operator="equal">
      <formula>0</formula>
    </cfRule>
    <cfRule type="cellIs" dxfId="819" priority="776" operator="equal">
      <formula>1</formula>
    </cfRule>
  </conditionalFormatting>
  <conditionalFormatting sqref="OS340:OX341">
    <cfRule type="cellIs" dxfId="818" priority="773" operator="equal">
      <formula>0</formula>
    </cfRule>
    <cfRule type="cellIs" dxfId="817" priority="774" operator="equal">
      <formula>1</formula>
    </cfRule>
  </conditionalFormatting>
  <conditionalFormatting sqref="OS343:OX345">
    <cfRule type="cellIs" dxfId="816" priority="771" operator="equal">
      <formula>0</formula>
    </cfRule>
    <cfRule type="cellIs" dxfId="815" priority="772" operator="equal">
      <formula>1</formula>
    </cfRule>
  </conditionalFormatting>
  <conditionalFormatting sqref="OS346:OX347">
    <cfRule type="cellIs" dxfId="814" priority="769" operator="equal">
      <formula>0</formula>
    </cfRule>
    <cfRule type="cellIs" dxfId="813" priority="770" operator="equal">
      <formula>1</formula>
    </cfRule>
  </conditionalFormatting>
  <conditionalFormatting sqref="OS351:OX351">
    <cfRule type="cellIs" dxfId="812" priority="767" operator="equal">
      <formula>0</formula>
    </cfRule>
    <cfRule type="cellIs" dxfId="811" priority="768" operator="equal">
      <formula>1</formula>
    </cfRule>
  </conditionalFormatting>
  <conditionalFormatting sqref="OS355:OX355">
    <cfRule type="cellIs" dxfId="810" priority="765" operator="equal">
      <formula>0</formula>
    </cfRule>
    <cfRule type="cellIs" dxfId="809" priority="766" operator="equal">
      <formula>1</formula>
    </cfRule>
  </conditionalFormatting>
  <conditionalFormatting sqref="OS357:OX357">
    <cfRule type="cellIs" dxfId="808" priority="763" operator="equal">
      <formula>0</formula>
    </cfRule>
    <cfRule type="cellIs" dxfId="807" priority="764" operator="equal">
      <formula>1</formula>
    </cfRule>
  </conditionalFormatting>
  <conditionalFormatting sqref="OS360:OX360">
    <cfRule type="cellIs" dxfId="806" priority="761" operator="equal">
      <formula>0</formula>
    </cfRule>
    <cfRule type="cellIs" dxfId="805" priority="762" operator="equal">
      <formula>1</formula>
    </cfRule>
  </conditionalFormatting>
  <conditionalFormatting sqref="OS362:OX363">
    <cfRule type="cellIs" dxfId="804" priority="759" operator="equal">
      <formula>0</formula>
    </cfRule>
    <cfRule type="cellIs" dxfId="803" priority="760" operator="equal">
      <formula>1</formula>
    </cfRule>
  </conditionalFormatting>
  <conditionalFormatting sqref="OS368:OX368">
    <cfRule type="cellIs" dxfId="802" priority="757" operator="equal">
      <formula>0</formula>
    </cfRule>
    <cfRule type="cellIs" dxfId="801" priority="758" operator="equal">
      <formula>1</formula>
    </cfRule>
  </conditionalFormatting>
  <conditionalFormatting sqref="OS369:OX369">
    <cfRule type="cellIs" dxfId="800" priority="755" operator="equal">
      <formula>0</formula>
    </cfRule>
    <cfRule type="cellIs" dxfId="799" priority="756" operator="equal">
      <formula>1</formula>
    </cfRule>
  </conditionalFormatting>
  <conditionalFormatting sqref="OS374:OX376">
    <cfRule type="cellIs" dxfId="798" priority="753" operator="equal">
      <formula>0</formula>
    </cfRule>
    <cfRule type="cellIs" dxfId="797" priority="754" operator="equal">
      <formula>1</formula>
    </cfRule>
  </conditionalFormatting>
  <conditionalFormatting sqref="OS377:OX377">
    <cfRule type="cellIs" dxfId="796" priority="751" operator="equal">
      <formula>0</formula>
    </cfRule>
    <cfRule type="cellIs" dxfId="795" priority="752" operator="equal">
      <formula>1</formula>
    </cfRule>
  </conditionalFormatting>
  <conditionalFormatting sqref="OS379:OX379">
    <cfRule type="cellIs" dxfId="794" priority="749" operator="equal">
      <formula>0</formula>
    </cfRule>
    <cfRule type="cellIs" dxfId="793" priority="750" operator="equal">
      <formula>1</formula>
    </cfRule>
  </conditionalFormatting>
  <conditionalFormatting sqref="OS382:OX384">
    <cfRule type="cellIs" dxfId="792" priority="747" operator="equal">
      <formula>0</formula>
    </cfRule>
    <cfRule type="cellIs" dxfId="791" priority="748" operator="equal">
      <formula>1</formula>
    </cfRule>
  </conditionalFormatting>
  <conditionalFormatting sqref="OS386:OX391">
    <cfRule type="cellIs" dxfId="790" priority="745" operator="equal">
      <formula>0</formula>
    </cfRule>
    <cfRule type="cellIs" dxfId="789" priority="746" operator="equal">
      <formula>1</formula>
    </cfRule>
  </conditionalFormatting>
  <conditionalFormatting sqref="OS399:OX399">
    <cfRule type="cellIs" dxfId="788" priority="743" operator="equal">
      <formula>0</formula>
    </cfRule>
    <cfRule type="cellIs" dxfId="787" priority="744" operator="equal">
      <formula>1</formula>
    </cfRule>
  </conditionalFormatting>
  <conditionalFormatting sqref="OS401:OX401">
    <cfRule type="cellIs" dxfId="786" priority="741" operator="equal">
      <formula>0</formula>
    </cfRule>
    <cfRule type="cellIs" dxfId="785" priority="742" operator="equal">
      <formula>1</formula>
    </cfRule>
  </conditionalFormatting>
  <conditionalFormatting sqref="OS403:OX403">
    <cfRule type="cellIs" dxfId="784" priority="739" operator="equal">
      <formula>0</formula>
    </cfRule>
    <cfRule type="cellIs" dxfId="783" priority="740" operator="equal">
      <formula>1</formula>
    </cfRule>
  </conditionalFormatting>
  <conditionalFormatting sqref="OS409:OX409">
    <cfRule type="cellIs" dxfId="782" priority="737" operator="equal">
      <formula>0</formula>
    </cfRule>
    <cfRule type="cellIs" dxfId="781" priority="738" operator="equal">
      <formula>1</formula>
    </cfRule>
  </conditionalFormatting>
  <conditionalFormatting sqref="OS410:OX410">
    <cfRule type="cellIs" dxfId="780" priority="733" operator="equal">
      <formula>0</formula>
    </cfRule>
    <cfRule type="cellIs" dxfId="779" priority="734" operator="equal">
      <formula>1</formula>
    </cfRule>
  </conditionalFormatting>
  <conditionalFormatting sqref="PJ54:PO54 PJ57:PO57 PJ62:PO62 PJ180:PO180 PJ186:PO186 PJ189:PO189 PJ200:PO200 PJ259:PO259 PJ282:PO282 PJ348:PO350 PJ356:PO356 PJ361:PO361 PJ366:PO367 PJ380:PO381 PJ372:PO373 PJ370:PO370 PJ64:PO66 PJ69:PO70 PJ73:PO73 PJ75:PO75 PJ78:PO78 PJ80:PO80 PJ87:PO87 PJ93:PO93 PJ96:PO97 PJ99:PO100 PJ106:PO106 PJ108:PO109 PJ113:PO113 PJ115:PO115 PJ122:PO124 PJ127:PO127 PJ132:PO132 PJ135:PO136 PJ138:PO138 PJ143:PO143 PJ146:PO147 PJ352:PO353 PJ358:PO358 PJ385:PO385 PJ392:PO398 PJ400:PO400 PJ402:PO402 PJ404:PO407 PJ12:PO13">
    <cfRule type="cellIs" dxfId="778" priority="731" operator="equal">
      <formula>0</formula>
    </cfRule>
    <cfRule type="cellIs" dxfId="777" priority="732" operator="equal">
      <formula>1</formula>
    </cfRule>
  </conditionalFormatting>
  <conditionalFormatting sqref="PC421">
    <cfRule type="cellIs" dxfId="776" priority="729" operator="equal">
      <formula>"OK"</formula>
    </cfRule>
    <cfRule type="cellIs" dxfId="775" priority="730" operator="equal">
      <formula>"NO HABILITADO"</formula>
    </cfRule>
  </conditionalFormatting>
  <conditionalFormatting sqref="PQ421">
    <cfRule type="cellIs" dxfId="774" priority="727" operator="equal">
      <formula>0</formula>
    </cfRule>
    <cfRule type="cellIs" dxfId="773" priority="728" operator="equal">
      <formula>1</formula>
    </cfRule>
  </conditionalFormatting>
  <conditionalFormatting sqref="PO421">
    <cfRule type="cellIs" dxfId="772" priority="725" operator="equal">
      <formula>0</formula>
    </cfRule>
    <cfRule type="cellIs" dxfId="771" priority="726" operator="equal">
      <formula>1</formula>
    </cfRule>
  </conditionalFormatting>
  <conditionalFormatting sqref="PM421">
    <cfRule type="cellIs" dxfId="770" priority="723" operator="equal">
      <formula>0</formula>
    </cfRule>
    <cfRule type="cellIs" dxfId="769" priority="724" operator="equal">
      <formula>1</formula>
    </cfRule>
  </conditionalFormatting>
  <conditionalFormatting sqref="PK421">
    <cfRule type="cellIs" dxfId="768" priority="721" operator="equal">
      <formula>0</formula>
    </cfRule>
    <cfRule type="cellIs" dxfId="767" priority="722" operator="equal">
      <formula>1</formula>
    </cfRule>
  </conditionalFormatting>
  <conditionalFormatting sqref="PJ16:PO16">
    <cfRule type="cellIs" dxfId="766" priority="719" operator="equal">
      <formula>0</formula>
    </cfRule>
    <cfRule type="cellIs" dxfId="765" priority="720" operator="equal">
      <formula>1</formula>
    </cfRule>
  </conditionalFormatting>
  <conditionalFormatting sqref="PJ19:PO31">
    <cfRule type="cellIs" dxfId="764" priority="717" operator="equal">
      <formula>0</formula>
    </cfRule>
    <cfRule type="cellIs" dxfId="763" priority="718" operator="equal">
      <formula>1</formula>
    </cfRule>
  </conditionalFormatting>
  <conditionalFormatting sqref="PJ33:PO35 PJ37:PO40">
    <cfRule type="cellIs" dxfId="762" priority="715" operator="equal">
      <formula>0</formula>
    </cfRule>
    <cfRule type="cellIs" dxfId="761" priority="716" operator="equal">
      <formula>1</formula>
    </cfRule>
  </conditionalFormatting>
  <conditionalFormatting sqref="PJ44:PO52">
    <cfRule type="cellIs" dxfId="760" priority="713" operator="equal">
      <formula>0</formula>
    </cfRule>
    <cfRule type="cellIs" dxfId="759" priority="714" operator="equal">
      <formula>1</formula>
    </cfRule>
  </conditionalFormatting>
  <conditionalFormatting sqref="PJ55:PO55">
    <cfRule type="cellIs" dxfId="758" priority="711" operator="equal">
      <formula>0</formula>
    </cfRule>
    <cfRule type="cellIs" dxfId="757" priority="712" operator="equal">
      <formula>1</formula>
    </cfRule>
  </conditionalFormatting>
  <conditionalFormatting sqref="PJ56:PO56">
    <cfRule type="cellIs" dxfId="756" priority="709" operator="equal">
      <formula>0</formula>
    </cfRule>
    <cfRule type="cellIs" dxfId="755" priority="710" operator="equal">
      <formula>1</formula>
    </cfRule>
  </conditionalFormatting>
  <conditionalFormatting sqref="PJ58:PO58">
    <cfRule type="cellIs" dxfId="754" priority="707" operator="equal">
      <formula>0</formula>
    </cfRule>
    <cfRule type="cellIs" dxfId="753" priority="708" operator="equal">
      <formula>1</formula>
    </cfRule>
  </conditionalFormatting>
  <conditionalFormatting sqref="PJ59:PO59">
    <cfRule type="cellIs" dxfId="752" priority="705" operator="equal">
      <formula>0</formula>
    </cfRule>
    <cfRule type="cellIs" dxfId="751" priority="706" operator="equal">
      <formula>1</formula>
    </cfRule>
  </conditionalFormatting>
  <conditionalFormatting sqref="PJ153:PO157 PJ159:PO161">
    <cfRule type="cellIs" dxfId="750" priority="703" operator="equal">
      <formula>0</formula>
    </cfRule>
    <cfRule type="cellIs" dxfId="749" priority="704" operator="equal">
      <formula>1</formula>
    </cfRule>
  </conditionalFormatting>
  <conditionalFormatting sqref="PJ163:PO163">
    <cfRule type="cellIs" dxfId="748" priority="701" operator="equal">
      <formula>0</formula>
    </cfRule>
    <cfRule type="cellIs" dxfId="747" priority="702" operator="equal">
      <formula>1</formula>
    </cfRule>
  </conditionalFormatting>
  <conditionalFormatting sqref="PJ164:PO169">
    <cfRule type="cellIs" dxfId="746" priority="699" operator="equal">
      <formula>0</formula>
    </cfRule>
    <cfRule type="cellIs" dxfId="745" priority="700" operator="equal">
      <formula>1</formula>
    </cfRule>
  </conditionalFormatting>
  <conditionalFormatting sqref="PJ173:PO175 PJ177:PO178">
    <cfRule type="cellIs" dxfId="744" priority="697" operator="equal">
      <formula>0</formula>
    </cfRule>
    <cfRule type="cellIs" dxfId="743" priority="698" operator="equal">
      <formula>1</formula>
    </cfRule>
  </conditionalFormatting>
  <conditionalFormatting sqref="PJ181:PO185">
    <cfRule type="cellIs" dxfId="742" priority="695" operator="equal">
      <formula>0</formula>
    </cfRule>
    <cfRule type="cellIs" dxfId="741" priority="696" operator="equal">
      <formula>1</formula>
    </cfRule>
  </conditionalFormatting>
  <conditionalFormatting sqref="PJ187:PO188">
    <cfRule type="cellIs" dxfId="740" priority="693" operator="equal">
      <formula>0</formula>
    </cfRule>
    <cfRule type="cellIs" dxfId="739" priority="694" operator="equal">
      <formula>1</formula>
    </cfRule>
  </conditionalFormatting>
  <conditionalFormatting sqref="PJ190:PO193">
    <cfRule type="cellIs" dxfId="738" priority="691" operator="equal">
      <formula>0</formula>
    </cfRule>
    <cfRule type="cellIs" dxfId="737" priority="692" operator="equal">
      <formula>1</formula>
    </cfRule>
  </conditionalFormatting>
  <conditionalFormatting sqref="PJ195:PO195">
    <cfRule type="cellIs" dxfId="736" priority="689" operator="equal">
      <formula>0</formula>
    </cfRule>
    <cfRule type="cellIs" dxfId="735" priority="690" operator="equal">
      <formula>1</formula>
    </cfRule>
  </conditionalFormatting>
  <conditionalFormatting sqref="PJ197:PO197">
    <cfRule type="cellIs" dxfId="734" priority="687" operator="equal">
      <formula>0</formula>
    </cfRule>
    <cfRule type="cellIs" dxfId="733" priority="688" operator="equal">
      <formula>1</formula>
    </cfRule>
  </conditionalFormatting>
  <conditionalFormatting sqref="PJ202:PO205">
    <cfRule type="cellIs" dxfId="732" priority="685" operator="equal">
      <formula>0</formula>
    </cfRule>
    <cfRule type="cellIs" dxfId="731" priority="686" operator="equal">
      <formula>1</formula>
    </cfRule>
  </conditionalFormatting>
  <conditionalFormatting sqref="PJ207:PO212">
    <cfRule type="cellIs" dxfId="730" priority="683" operator="equal">
      <formula>0</formula>
    </cfRule>
    <cfRule type="cellIs" dxfId="729" priority="684" operator="equal">
      <formula>1</formula>
    </cfRule>
  </conditionalFormatting>
  <conditionalFormatting sqref="PJ216:PO219 PJ222:PO224 PJ226:PO236">
    <cfRule type="cellIs" dxfId="728" priority="681" operator="equal">
      <formula>0</formula>
    </cfRule>
    <cfRule type="cellIs" dxfId="727" priority="682" operator="equal">
      <formula>1</formula>
    </cfRule>
  </conditionalFormatting>
  <conditionalFormatting sqref="PJ238:PO238 PJ240:PO252">
    <cfRule type="cellIs" dxfId="726" priority="679" operator="equal">
      <formula>0</formula>
    </cfRule>
    <cfRule type="cellIs" dxfId="725" priority="680" operator="equal">
      <formula>1</formula>
    </cfRule>
  </conditionalFormatting>
  <conditionalFormatting sqref="PJ255:PO258">
    <cfRule type="cellIs" dxfId="724" priority="677" operator="equal">
      <formula>0</formula>
    </cfRule>
    <cfRule type="cellIs" dxfId="723" priority="678" operator="equal">
      <formula>1</formula>
    </cfRule>
  </conditionalFormatting>
  <conditionalFormatting sqref="PJ272:PO280">
    <cfRule type="cellIs" dxfId="722" priority="675" operator="equal">
      <formula>0</formula>
    </cfRule>
    <cfRule type="cellIs" dxfId="721" priority="676" operator="equal">
      <formula>1</formula>
    </cfRule>
  </conditionalFormatting>
  <conditionalFormatting sqref="PJ284:PO301 PJ304:PO308 PJ311:PO317">
    <cfRule type="cellIs" dxfId="720" priority="673" operator="equal">
      <formula>0</formula>
    </cfRule>
    <cfRule type="cellIs" dxfId="719" priority="674" operator="equal">
      <formula>1</formula>
    </cfRule>
  </conditionalFormatting>
  <conditionalFormatting sqref="PJ320:PO330 PJ333:PO336">
    <cfRule type="cellIs" dxfId="718" priority="671" operator="equal">
      <formula>0</formula>
    </cfRule>
    <cfRule type="cellIs" dxfId="717" priority="672" operator="equal">
      <formula>1</formula>
    </cfRule>
  </conditionalFormatting>
  <conditionalFormatting sqref="PJ342:PO342">
    <cfRule type="cellIs" dxfId="716" priority="669" operator="equal">
      <formula>0</formula>
    </cfRule>
    <cfRule type="cellIs" dxfId="715" priority="670" operator="equal">
      <formula>1</formula>
    </cfRule>
  </conditionalFormatting>
  <conditionalFormatting sqref="PJ354:PO354">
    <cfRule type="cellIs" dxfId="714" priority="667" operator="equal">
      <formula>0</formula>
    </cfRule>
    <cfRule type="cellIs" dxfId="713" priority="668" operator="equal">
      <formula>1</formula>
    </cfRule>
  </conditionalFormatting>
  <conditionalFormatting sqref="PJ359:PO359">
    <cfRule type="cellIs" dxfId="712" priority="665" operator="equal">
      <formula>0</formula>
    </cfRule>
    <cfRule type="cellIs" dxfId="711" priority="666" operator="equal">
      <formula>1</formula>
    </cfRule>
  </conditionalFormatting>
  <conditionalFormatting sqref="PJ364:PO365">
    <cfRule type="cellIs" dxfId="710" priority="663" operator="equal">
      <formula>0</formula>
    </cfRule>
    <cfRule type="cellIs" dxfId="709" priority="664" operator="equal">
      <formula>1</formula>
    </cfRule>
  </conditionalFormatting>
  <conditionalFormatting sqref="PJ378:PO378">
    <cfRule type="cellIs" dxfId="708" priority="659" operator="equal">
      <formula>0</formula>
    </cfRule>
    <cfRule type="cellIs" dxfId="707" priority="660" operator="equal">
      <formula>1</formula>
    </cfRule>
  </conditionalFormatting>
  <conditionalFormatting sqref="PJ408:PO408">
    <cfRule type="cellIs" dxfId="706" priority="661" operator="equal">
      <formula>0</formula>
    </cfRule>
    <cfRule type="cellIs" dxfId="705" priority="662" operator="equal">
      <formula>1</formula>
    </cfRule>
  </conditionalFormatting>
  <conditionalFormatting sqref="PJ371:PO371">
    <cfRule type="cellIs" dxfId="704" priority="657" operator="equal">
      <formula>0</formula>
    </cfRule>
    <cfRule type="cellIs" dxfId="703" priority="658" operator="equal">
      <formula>1</formula>
    </cfRule>
  </conditionalFormatting>
  <conditionalFormatting sqref="PJ14:PO15">
    <cfRule type="cellIs" dxfId="702" priority="655" operator="equal">
      <formula>0</formula>
    </cfRule>
    <cfRule type="cellIs" dxfId="701" priority="656" operator="equal">
      <formula>1</formula>
    </cfRule>
  </conditionalFormatting>
  <conditionalFormatting sqref="PJ17:PO18">
    <cfRule type="cellIs" dxfId="700" priority="653" operator="equal">
      <formula>0</formula>
    </cfRule>
    <cfRule type="cellIs" dxfId="699" priority="654" operator="equal">
      <formula>1</formula>
    </cfRule>
  </conditionalFormatting>
  <conditionalFormatting sqref="PJ32:PO32">
    <cfRule type="cellIs" dxfId="698" priority="651" operator="equal">
      <formula>0</formula>
    </cfRule>
    <cfRule type="cellIs" dxfId="697" priority="652" operator="equal">
      <formula>1</formula>
    </cfRule>
  </conditionalFormatting>
  <conditionalFormatting sqref="PJ36:PO36">
    <cfRule type="cellIs" dxfId="696" priority="649" operator="equal">
      <formula>0</formula>
    </cfRule>
    <cfRule type="cellIs" dxfId="695" priority="650" operator="equal">
      <formula>1</formula>
    </cfRule>
  </conditionalFormatting>
  <conditionalFormatting sqref="PJ41:PO42">
    <cfRule type="cellIs" dxfId="694" priority="647" operator="equal">
      <formula>0</formula>
    </cfRule>
    <cfRule type="cellIs" dxfId="693" priority="648" operator="equal">
      <formula>1</formula>
    </cfRule>
  </conditionalFormatting>
  <conditionalFormatting sqref="PJ411:PO411">
    <cfRule type="cellIs" dxfId="692" priority="491" operator="equal">
      <formula>0</formula>
    </cfRule>
    <cfRule type="cellIs" dxfId="691" priority="492" operator="equal">
      <formula>1</formula>
    </cfRule>
  </conditionalFormatting>
  <conditionalFormatting sqref="PJ43:PO43">
    <cfRule type="cellIs" dxfId="690" priority="645" operator="equal">
      <formula>0</formula>
    </cfRule>
    <cfRule type="cellIs" dxfId="689" priority="646" operator="equal">
      <formula>1</formula>
    </cfRule>
  </conditionalFormatting>
  <conditionalFormatting sqref="PJ53:PO53">
    <cfRule type="cellIs" dxfId="688" priority="643" operator="equal">
      <formula>0</formula>
    </cfRule>
    <cfRule type="cellIs" dxfId="687" priority="644" operator="equal">
      <formula>1</formula>
    </cfRule>
  </conditionalFormatting>
  <conditionalFormatting sqref="PJ60:PO61">
    <cfRule type="cellIs" dxfId="686" priority="641" operator="equal">
      <formula>0</formula>
    </cfRule>
    <cfRule type="cellIs" dxfId="685" priority="642" operator="equal">
      <formula>1</formula>
    </cfRule>
  </conditionalFormatting>
  <conditionalFormatting sqref="PJ63:PO63">
    <cfRule type="cellIs" dxfId="684" priority="639" operator="equal">
      <formula>0</formula>
    </cfRule>
    <cfRule type="cellIs" dxfId="683" priority="640" operator="equal">
      <formula>1</formula>
    </cfRule>
  </conditionalFormatting>
  <conditionalFormatting sqref="PJ67:PO68">
    <cfRule type="cellIs" dxfId="682" priority="637" operator="equal">
      <formula>0</formula>
    </cfRule>
    <cfRule type="cellIs" dxfId="681" priority="638" operator="equal">
      <formula>1</formula>
    </cfRule>
  </conditionalFormatting>
  <conditionalFormatting sqref="PJ71:PO72">
    <cfRule type="cellIs" dxfId="680" priority="635" operator="equal">
      <formula>0</formula>
    </cfRule>
    <cfRule type="cellIs" dxfId="679" priority="636" operator="equal">
      <formula>1</formula>
    </cfRule>
  </conditionalFormatting>
  <conditionalFormatting sqref="PJ74:PO74">
    <cfRule type="cellIs" dxfId="678" priority="633" operator="equal">
      <formula>0</formula>
    </cfRule>
    <cfRule type="cellIs" dxfId="677" priority="634" operator="equal">
      <formula>1</formula>
    </cfRule>
  </conditionalFormatting>
  <conditionalFormatting sqref="PJ76:PO76">
    <cfRule type="cellIs" dxfId="676" priority="631" operator="equal">
      <formula>0</formula>
    </cfRule>
    <cfRule type="cellIs" dxfId="675" priority="632" operator="equal">
      <formula>1</formula>
    </cfRule>
  </conditionalFormatting>
  <conditionalFormatting sqref="PJ77:PO77">
    <cfRule type="cellIs" dxfId="674" priority="629" operator="equal">
      <formula>0</formula>
    </cfRule>
    <cfRule type="cellIs" dxfId="673" priority="630" operator="equal">
      <formula>1</formula>
    </cfRule>
  </conditionalFormatting>
  <conditionalFormatting sqref="PJ79:PO79">
    <cfRule type="cellIs" dxfId="672" priority="627" operator="equal">
      <formula>0</formula>
    </cfRule>
    <cfRule type="cellIs" dxfId="671" priority="628" operator="equal">
      <formula>1</formula>
    </cfRule>
  </conditionalFormatting>
  <conditionalFormatting sqref="PJ81:PO86">
    <cfRule type="cellIs" dxfId="670" priority="625" operator="equal">
      <formula>0</formula>
    </cfRule>
    <cfRule type="cellIs" dxfId="669" priority="626" operator="equal">
      <formula>1</formula>
    </cfRule>
  </conditionalFormatting>
  <conditionalFormatting sqref="PJ88:PO92">
    <cfRule type="cellIs" dxfId="668" priority="623" operator="equal">
      <formula>0</formula>
    </cfRule>
    <cfRule type="cellIs" dxfId="667" priority="624" operator="equal">
      <formula>1</formula>
    </cfRule>
  </conditionalFormatting>
  <conditionalFormatting sqref="PJ94:PO95">
    <cfRule type="cellIs" dxfId="666" priority="621" operator="equal">
      <formula>0</formula>
    </cfRule>
    <cfRule type="cellIs" dxfId="665" priority="622" operator="equal">
      <formula>1</formula>
    </cfRule>
  </conditionalFormatting>
  <conditionalFormatting sqref="PJ98:PO98">
    <cfRule type="cellIs" dxfId="664" priority="619" operator="equal">
      <formula>0</formula>
    </cfRule>
    <cfRule type="cellIs" dxfId="663" priority="620" operator="equal">
      <formula>1</formula>
    </cfRule>
  </conditionalFormatting>
  <conditionalFormatting sqref="PJ101:PO105">
    <cfRule type="cellIs" dxfId="662" priority="617" operator="equal">
      <formula>0</formula>
    </cfRule>
    <cfRule type="cellIs" dxfId="661" priority="618" operator="equal">
      <formula>1</formula>
    </cfRule>
  </conditionalFormatting>
  <conditionalFormatting sqref="PJ107:PO107">
    <cfRule type="cellIs" dxfId="660" priority="615" operator="equal">
      <formula>0</formula>
    </cfRule>
    <cfRule type="cellIs" dxfId="659" priority="616" operator="equal">
      <formula>1</formula>
    </cfRule>
  </conditionalFormatting>
  <conditionalFormatting sqref="PJ110:PO112">
    <cfRule type="cellIs" dxfId="658" priority="613" operator="equal">
      <formula>0</formula>
    </cfRule>
    <cfRule type="cellIs" dxfId="657" priority="614" operator="equal">
      <formula>1</formula>
    </cfRule>
  </conditionalFormatting>
  <conditionalFormatting sqref="PJ114:PO114">
    <cfRule type="cellIs" dxfId="656" priority="611" operator="equal">
      <formula>0</formula>
    </cfRule>
    <cfRule type="cellIs" dxfId="655" priority="612" operator="equal">
      <formula>1</formula>
    </cfRule>
  </conditionalFormatting>
  <conditionalFormatting sqref="PJ116:PO121">
    <cfRule type="cellIs" dxfId="654" priority="609" operator="equal">
      <formula>0</formula>
    </cfRule>
    <cfRule type="cellIs" dxfId="653" priority="610" operator="equal">
      <formula>1</formula>
    </cfRule>
  </conditionalFormatting>
  <conditionalFormatting sqref="PJ125:PO126">
    <cfRule type="cellIs" dxfId="652" priority="607" operator="equal">
      <formula>0</formula>
    </cfRule>
    <cfRule type="cellIs" dxfId="651" priority="608" operator="equal">
      <formula>1</formula>
    </cfRule>
  </conditionalFormatting>
  <conditionalFormatting sqref="PJ128:PO131">
    <cfRule type="cellIs" dxfId="650" priority="605" operator="equal">
      <formula>0</formula>
    </cfRule>
    <cfRule type="cellIs" dxfId="649" priority="606" operator="equal">
      <formula>1</formula>
    </cfRule>
  </conditionalFormatting>
  <conditionalFormatting sqref="PJ133:PO134">
    <cfRule type="cellIs" dxfId="648" priority="603" operator="equal">
      <formula>0</formula>
    </cfRule>
    <cfRule type="cellIs" dxfId="647" priority="604" operator="equal">
      <formula>1</formula>
    </cfRule>
  </conditionalFormatting>
  <conditionalFormatting sqref="PJ137:PO137">
    <cfRule type="cellIs" dxfId="646" priority="601" operator="equal">
      <formula>0</formula>
    </cfRule>
    <cfRule type="cellIs" dxfId="645" priority="602" operator="equal">
      <formula>1</formula>
    </cfRule>
  </conditionalFormatting>
  <conditionalFormatting sqref="PJ139:PO142">
    <cfRule type="cellIs" dxfId="644" priority="599" operator="equal">
      <formula>0</formula>
    </cfRule>
    <cfRule type="cellIs" dxfId="643" priority="600" operator="equal">
      <formula>1</formula>
    </cfRule>
  </conditionalFormatting>
  <conditionalFormatting sqref="PJ144:PO145">
    <cfRule type="cellIs" dxfId="642" priority="597" operator="equal">
      <formula>0</formula>
    </cfRule>
    <cfRule type="cellIs" dxfId="641" priority="598" operator="equal">
      <formula>1</formula>
    </cfRule>
  </conditionalFormatting>
  <conditionalFormatting sqref="PJ148:PO152">
    <cfRule type="cellIs" dxfId="640" priority="595" operator="equal">
      <formula>0</formula>
    </cfRule>
    <cfRule type="cellIs" dxfId="639" priority="596" operator="equal">
      <formula>1</formula>
    </cfRule>
  </conditionalFormatting>
  <conditionalFormatting sqref="PJ158:PO158">
    <cfRule type="cellIs" dxfId="638" priority="593" operator="equal">
      <formula>0</formula>
    </cfRule>
    <cfRule type="cellIs" dxfId="637" priority="594" operator="equal">
      <formula>1</formula>
    </cfRule>
  </conditionalFormatting>
  <conditionalFormatting sqref="PJ162:PO162">
    <cfRule type="cellIs" dxfId="636" priority="591" operator="equal">
      <formula>0</formula>
    </cfRule>
    <cfRule type="cellIs" dxfId="635" priority="592" operator="equal">
      <formula>1</formula>
    </cfRule>
  </conditionalFormatting>
  <conditionalFormatting sqref="PJ170:PO171">
    <cfRule type="cellIs" dxfId="634" priority="589" operator="equal">
      <formula>0</formula>
    </cfRule>
    <cfRule type="cellIs" dxfId="633" priority="590" operator="equal">
      <formula>1</formula>
    </cfRule>
  </conditionalFormatting>
  <conditionalFormatting sqref="PJ172:PO172">
    <cfRule type="cellIs" dxfId="632" priority="587" operator="equal">
      <formula>0</formula>
    </cfRule>
    <cfRule type="cellIs" dxfId="631" priority="588" operator="equal">
      <formula>1</formula>
    </cfRule>
  </conditionalFormatting>
  <conditionalFormatting sqref="PJ176:PO176">
    <cfRule type="cellIs" dxfId="630" priority="585" operator="equal">
      <formula>0</formula>
    </cfRule>
    <cfRule type="cellIs" dxfId="629" priority="586" operator="equal">
      <formula>1</formula>
    </cfRule>
  </conditionalFormatting>
  <conditionalFormatting sqref="PJ179:PO179">
    <cfRule type="cellIs" dxfId="628" priority="583" operator="equal">
      <formula>0</formula>
    </cfRule>
    <cfRule type="cellIs" dxfId="627" priority="584" operator="equal">
      <formula>1</formula>
    </cfRule>
  </conditionalFormatting>
  <conditionalFormatting sqref="PJ194:PO194">
    <cfRule type="cellIs" dxfId="626" priority="581" operator="equal">
      <formula>0</formula>
    </cfRule>
    <cfRule type="cellIs" dxfId="625" priority="582" operator="equal">
      <formula>1</formula>
    </cfRule>
  </conditionalFormatting>
  <conditionalFormatting sqref="PJ196:PO196">
    <cfRule type="cellIs" dxfId="624" priority="579" operator="equal">
      <formula>0</formula>
    </cfRule>
    <cfRule type="cellIs" dxfId="623" priority="580" operator="equal">
      <formula>1</formula>
    </cfRule>
  </conditionalFormatting>
  <conditionalFormatting sqref="PJ198:PO198">
    <cfRule type="cellIs" dxfId="622" priority="577" operator="equal">
      <formula>0</formula>
    </cfRule>
    <cfRule type="cellIs" dxfId="621" priority="578" operator="equal">
      <formula>1</formula>
    </cfRule>
  </conditionalFormatting>
  <conditionalFormatting sqref="PJ199:PO199">
    <cfRule type="cellIs" dxfId="620" priority="575" operator="equal">
      <formula>0</formula>
    </cfRule>
    <cfRule type="cellIs" dxfId="619" priority="576" operator="equal">
      <formula>1</formula>
    </cfRule>
  </conditionalFormatting>
  <conditionalFormatting sqref="PJ201:PO201">
    <cfRule type="cellIs" dxfId="618" priority="573" operator="equal">
      <formula>0</formula>
    </cfRule>
    <cfRule type="cellIs" dxfId="617" priority="574" operator="equal">
      <formula>1</formula>
    </cfRule>
  </conditionalFormatting>
  <conditionalFormatting sqref="PJ206:PO206">
    <cfRule type="cellIs" dxfId="616" priority="571" operator="equal">
      <formula>0</formula>
    </cfRule>
    <cfRule type="cellIs" dxfId="615" priority="572" operator="equal">
      <formula>1</formula>
    </cfRule>
  </conditionalFormatting>
  <conditionalFormatting sqref="PJ213:PO215">
    <cfRule type="cellIs" dxfId="614" priority="569" operator="equal">
      <formula>0</formula>
    </cfRule>
    <cfRule type="cellIs" dxfId="613" priority="570" operator="equal">
      <formula>1</formula>
    </cfRule>
  </conditionalFormatting>
  <conditionalFormatting sqref="PJ220:PO220">
    <cfRule type="cellIs" dxfId="612" priority="567" operator="equal">
      <formula>0</formula>
    </cfRule>
    <cfRule type="cellIs" dxfId="611" priority="568" operator="equal">
      <formula>1</formula>
    </cfRule>
  </conditionalFormatting>
  <conditionalFormatting sqref="PJ221:PO221">
    <cfRule type="cellIs" dxfId="610" priority="565" operator="equal">
      <formula>0</formula>
    </cfRule>
    <cfRule type="cellIs" dxfId="609" priority="566" operator="equal">
      <formula>1</formula>
    </cfRule>
  </conditionalFormatting>
  <conditionalFormatting sqref="PJ225:PO225">
    <cfRule type="cellIs" dxfId="608" priority="563" operator="equal">
      <formula>0</formula>
    </cfRule>
    <cfRule type="cellIs" dxfId="607" priority="564" operator="equal">
      <formula>1</formula>
    </cfRule>
  </conditionalFormatting>
  <conditionalFormatting sqref="PJ237:PO237">
    <cfRule type="cellIs" dxfId="606" priority="561" operator="equal">
      <formula>0</formula>
    </cfRule>
    <cfRule type="cellIs" dxfId="605" priority="562" operator="equal">
      <formula>1</formula>
    </cfRule>
  </conditionalFormatting>
  <conditionalFormatting sqref="PJ239:PO239">
    <cfRule type="cellIs" dxfId="604" priority="559" operator="equal">
      <formula>0</formula>
    </cfRule>
    <cfRule type="cellIs" dxfId="603" priority="560" operator="equal">
      <formula>1</formula>
    </cfRule>
  </conditionalFormatting>
  <conditionalFormatting sqref="PJ253:PO254">
    <cfRule type="cellIs" dxfId="602" priority="557" operator="equal">
      <formula>0</formula>
    </cfRule>
    <cfRule type="cellIs" dxfId="601" priority="558" operator="equal">
      <formula>1</formula>
    </cfRule>
  </conditionalFormatting>
  <conditionalFormatting sqref="PJ260:PO262">
    <cfRule type="cellIs" dxfId="600" priority="555" operator="equal">
      <formula>0</formula>
    </cfRule>
    <cfRule type="cellIs" dxfId="599" priority="556" operator="equal">
      <formula>1</formula>
    </cfRule>
  </conditionalFormatting>
  <conditionalFormatting sqref="PJ264:PO271">
    <cfRule type="cellIs" dxfId="598" priority="553" operator="equal">
      <formula>0</formula>
    </cfRule>
    <cfRule type="cellIs" dxfId="597" priority="554" operator="equal">
      <formula>1</formula>
    </cfRule>
  </conditionalFormatting>
  <conditionalFormatting sqref="PJ263:PO263">
    <cfRule type="cellIs" dxfId="596" priority="551" operator="equal">
      <formula>0</formula>
    </cfRule>
    <cfRule type="cellIs" dxfId="595" priority="552" operator="equal">
      <formula>1</formula>
    </cfRule>
  </conditionalFormatting>
  <conditionalFormatting sqref="PJ281:PO281">
    <cfRule type="cellIs" dxfId="594" priority="549" operator="equal">
      <formula>0</formula>
    </cfRule>
    <cfRule type="cellIs" dxfId="593" priority="550" operator="equal">
      <formula>1</formula>
    </cfRule>
  </conditionalFormatting>
  <conditionalFormatting sqref="PJ283:PO283">
    <cfRule type="cellIs" dxfId="592" priority="547" operator="equal">
      <formula>0</formula>
    </cfRule>
    <cfRule type="cellIs" dxfId="591" priority="548" operator="equal">
      <formula>1</formula>
    </cfRule>
  </conditionalFormatting>
  <conditionalFormatting sqref="PJ302:PO302">
    <cfRule type="cellIs" dxfId="590" priority="545" operator="equal">
      <formula>0</formula>
    </cfRule>
    <cfRule type="cellIs" dxfId="589" priority="546" operator="equal">
      <formula>1</formula>
    </cfRule>
  </conditionalFormatting>
  <conditionalFormatting sqref="PJ303:PO303">
    <cfRule type="cellIs" dxfId="588" priority="543" operator="equal">
      <formula>0</formula>
    </cfRule>
    <cfRule type="cellIs" dxfId="587" priority="544" operator="equal">
      <formula>1</formula>
    </cfRule>
  </conditionalFormatting>
  <conditionalFormatting sqref="PJ309:PO310">
    <cfRule type="cellIs" dxfId="586" priority="541" operator="equal">
      <formula>0</formula>
    </cfRule>
    <cfRule type="cellIs" dxfId="585" priority="542" operator="equal">
      <formula>1</formula>
    </cfRule>
  </conditionalFormatting>
  <conditionalFormatting sqref="PJ318:PO319">
    <cfRule type="cellIs" dxfId="584" priority="539" operator="equal">
      <formula>0</formula>
    </cfRule>
    <cfRule type="cellIs" dxfId="583" priority="540" operator="equal">
      <formula>1</formula>
    </cfRule>
  </conditionalFormatting>
  <conditionalFormatting sqref="PJ331:PO331">
    <cfRule type="cellIs" dxfId="582" priority="537" operator="equal">
      <formula>0</formula>
    </cfRule>
    <cfRule type="cellIs" dxfId="581" priority="538" operator="equal">
      <formula>1</formula>
    </cfRule>
  </conditionalFormatting>
  <conditionalFormatting sqref="PJ332:PO332">
    <cfRule type="cellIs" dxfId="580" priority="535" operator="equal">
      <formula>0</formula>
    </cfRule>
    <cfRule type="cellIs" dxfId="579" priority="536" operator="equal">
      <formula>1</formula>
    </cfRule>
  </conditionalFormatting>
  <conditionalFormatting sqref="PJ337:PO338">
    <cfRule type="cellIs" dxfId="578" priority="533" operator="equal">
      <formula>0</formula>
    </cfRule>
    <cfRule type="cellIs" dxfId="577" priority="534" operator="equal">
      <formula>1</formula>
    </cfRule>
  </conditionalFormatting>
  <conditionalFormatting sqref="PJ339:PO339">
    <cfRule type="cellIs" dxfId="576" priority="531" operator="equal">
      <formula>0</formula>
    </cfRule>
    <cfRule type="cellIs" dxfId="575" priority="532" operator="equal">
      <formula>1</formula>
    </cfRule>
  </conditionalFormatting>
  <conditionalFormatting sqref="PJ340:PO341">
    <cfRule type="cellIs" dxfId="574" priority="529" operator="equal">
      <formula>0</formula>
    </cfRule>
    <cfRule type="cellIs" dxfId="573" priority="530" operator="equal">
      <formula>1</formula>
    </cfRule>
  </conditionalFormatting>
  <conditionalFormatting sqref="PJ343:PO345">
    <cfRule type="cellIs" dxfId="572" priority="527" operator="equal">
      <formula>0</formula>
    </cfRule>
    <cfRule type="cellIs" dxfId="571" priority="528" operator="equal">
      <formula>1</formula>
    </cfRule>
  </conditionalFormatting>
  <conditionalFormatting sqref="PJ346:PO347">
    <cfRule type="cellIs" dxfId="570" priority="525" operator="equal">
      <formula>0</formula>
    </cfRule>
    <cfRule type="cellIs" dxfId="569" priority="526" operator="equal">
      <formula>1</formula>
    </cfRule>
  </conditionalFormatting>
  <conditionalFormatting sqref="PJ351:PO351">
    <cfRule type="cellIs" dxfId="568" priority="523" operator="equal">
      <formula>0</formula>
    </cfRule>
    <cfRule type="cellIs" dxfId="567" priority="524" operator="equal">
      <formula>1</formula>
    </cfRule>
  </conditionalFormatting>
  <conditionalFormatting sqref="PJ355:PO355">
    <cfRule type="cellIs" dxfId="566" priority="521" operator="equal">
      <formula>0</formula>
    </cfRule>
    <cfRule type="cellIs" dxfId="565" priority="522" operator="equal">
      <formula>1</formula>
    </cfRule>
  </conditionalFormatting>
  <conditionalFormatting sqref="PJ357:PO357">
    <cfRule type="cellIs" dxfId="564" priority="519" operator="equal">
      <formula>0</formula>
    </cfRule>
    <cfRule type="cellIs" dxfId="563" priority="520" operator="equal">
      <formula>1</formula>
    </cfRule>
  </conditionalFormatting>
  <conditionalFormatting sqref="PJ360:PO360">
    <cfRule type="cellIs" dxfId="562" priority="517" operator="equal">
      <formula>0</formula>
    </cfRule>
    <cfRule type="cellIs" dxfId="561" priority="518" operator="equal">
      <formula>1</formula>
    </cfRule>
  </conditionalFormatting>
  <conditionalFormatting sqref="PJ362:PO363">
    <cfRule type="cellIs" dxfId="560" priority="515" operator="equal">
      <formula>0</formula>
    </cfRule>
    <cfRule type="cellIs" dxfId="559" priority="516" operator="equal">
      <formula>1</formula>
    </cfRule>
  </conditionalFormatting>
  <conditionalFormatting sqref="PJ368:PO368">
    <cfRule type="cellIs" dxfId="558" priority="513" operator="equal">
      <formula>0</formula>
    </cfRule>
    <cfRule type="cellIs" dxfId="557" priority="514" operator="equal">
      <formula>1</formula>
    </cfRule>
  </conditionalFormatting>
  <conditionalFormatting sqref="PJ369:PO369">
    <cfRule type="cellIs" dxfId="556" priority="511" operator="equal">
      <formula>0</formula>
    </cfRule>
    <cfRule type="cellIs" dxfId="555" priority="512" operator="equal">
      <formula>1</formula>
    </cfRule>
  </conditionalFormatting>
  <conditionalFormatting sqref="PJ374:PO376">
    <cfRule type="cellIs" dxfId="554" priority="509" operator="equal">
      <formula>0</formula>
    </cfRule>
    <cfRule type="cellIs" dxfId="553" priority="510" operator="equal">
      <formula>1</formula>
    </cfRule>
  </conditionalFormatting>
  <conditionalFormatting sqref="PJ377:PO377">
    <cfRule type="cellIs" dxfId="552" priority="507" operator="equal">
      <formula>0</formula>
    </cfRule>
    <cfRule type="cellIs" dxfId="551" priority="508" operator="equal">
      <formula>1</formula>
    </cfRule>
  </conditionalFormatting>
  <conditionalFormatting sqref="PJ379:PO379">
    <cfRule type="cellIs" dxfId="550" priority="505" operator="equal">
      <formula>0</formula>
    </cfRule>
    <cfRule type="cellIs" dxfId="549" priority="506" operator="equal">
      <formula>1</formula>
    </cfRule>
  </conditionalFormatting>
  <conditionalFormatting sqref="PJ382:PO384">
    <cfRule type="cellIs" dxfId="548" priority="503" operator="equal">
      <formula>0</formula>
    </cfRule>
    <cfRule type="cellIs" dxfId="547" priority="504" operator="equal">
      <formula>1</formula>
    </cfRule>
  </conditionalFormatting>
  <conditionalFormatting sqref="PJ386:PO391">
    <cfRule type="cellIs" dxfId="546" priority="501" operator="equal">
      <formula>0</formula>
    </cfRule>
    <cfRule type="cellIs" dxfId="545" priority="502" operator="equal">
      <formula>1</formula>
    </cfRule>
  </conditionalFormatting>
  <conditionalFormatting sqref="PJ399:PO399">
    <cfRule type="cellIs" dxfId="544" priority="499" operator="equal">
      <formula>0</formula>
    </cfRule>
    <cfRule type="cellIs" dxfId="543" priority="500" operator="equal">
      <formula>1</formula>
    </cfRule>
  </conditionalFormatting>
  <conditionalFormatting sqref="PJ401:PO401">
    <cfRule type="cellIs" dxfId="542" priority="497" operator="equal">
      <formula>0</formula>
    </cfRule>
    <cfRule type="cellIs" dxfId="541" priority="498" operator="equal">
      <formula>1</formula>
    </cfRule>
  </conditionalFormatting>
  <conditionalFormatting sqref="PJ403:PO403">
    <cfRule type="cellIs" dxfId="540" priority="495" operator="equal">
      <formula>0</formula>
    </cfRule>
    <cfRule type="cellIs" dxfId="539" priority="496" operator="equal">
      <formula>1</formula>
    </cfRule>
  </conditionalFormatting>
  <conditionalFormatting sqref="PJ409:PO409">
    <cfRule type="cellIs" dxfId="538" priority="493" operator="equal">
      <formula>0</formula>
    </cfRule>
    <cfRule type="cellIs" dxfId="537" priority="494" operator="equal">
      <formula>1</formula>
    </cfRule>
  </conditionalFormatting>
  <conditionalFormatting sqref="PJ410:PO410">
    <cfRule type="cellIs" dxfId="536" priority="489" operator="equal">
      <formula>0</formula>
    </cfRule>
    <cfRule type="cellIs" dxfId="535" priority="490" operator="equal">
      <formula>1</formula>
    </cfRule>
  </conditionalFormatting>
  <conditionalFormatting sqref="QA54:QF54 QA57:QF57 QA62:QF62 QA180:QF180 QA186:QF186 QA189:QF189 QA200:QF200 QA259:QF259 QA282:QF282 QA348:QF350 QA356:QF356 QA361:QF361 QA366:QF367 QA380:QF381 QA372:QF373 QA370:QF370 QA64:QF66 QA69:QF70 QA73:QF73 QA75:QF75 QA78:QF78 QA80:QF80 QA87:QF87 QA93:QF93 QA96:QF97 QA99:QF100 QA106:QF106 QA108:QF109 QA113:QF113 QA115:QF115 QA122:QF124 QA127:QF127 QA132:QF132 QA135:QF136 QA138:QF138 QA143:QF143 QA146:QF147 QA352:QF353 QA358:QF358 QA385:QF385 QA392:QF398 QA400:QF400 QA402:QF402 QA404:QF407 QA12:QF13">
    <cfRule type="cellIs" dxfId="534" priority="487" operator="equal">
      <formula>0</formula>
    </cfRule>
    <cfRule type="cellIs" dxfId="533" priority="488" operator="equal">
      <formula>1</formula>
    </cfRule>
  </conditionalFormatting>
  <conditionalFormatting sqref="PT421">
    <cfRule type="cellIs" dxfId="532" priority="485" operator="equal">
      <formula>"OK"</formula>
    </cfRule>
    <cfRule type="cellIs" dxfId="531" priority="486" operator="equal">
      <formula>"NO HABILITADO"</formula>
    </cfRule>
  </conditionalFormatting>
  <conditionalFormatting sqref="QH421">
    <cfRule type="cellIs" dxfId="530" priority="483" operator="equal">
      <formula>0</formula>
    </cfRule>
    <cfRule type="cellIs" dxfId="529" priority="484" operator="equal">
      <formula>1</formula>
    </cfRule>
  </conditionalFormatting>
  <conditionalFormatting sqref="QF421">
    <cfRule type="cellIs" dxfId="528" priority="481" operator="equal">
      <formula>0</formula>
    </cfRule>
    <cfRule type="cellIs" dxfId="527" priority="482" operator="equal">
      <formula>1</formula>
    </cfRule>
  </conditionalFormatting>
  <conditionalFormatting sqref="QD421">
    <cfRule type="cellIs" dxfId="526" priority="479" operator="equal">
      <formula>0</formula>
    </cfRule>
    <cfRule type="cellIs" dxfId="525" priority="480" operator="equal">
      <formula>1</formula>
    </cfRule>
  </conditionalFormatting>
  <conditionalFormatting sqref="QB421">
    <cfRule type="cellIs" dxfId="524" priority="477" operator="equal">
      <formula>0</formula>
    </cfRule>
    <cfRule type="cellIs" dxfId="523" priority="478" operator="equal">
      <formula>1</formula>
    </cfRule>
  </conditionalFormatting>
  <conditionalFormatting sqref="QA16:QF16">
    <cfRule type="cellIs" dxfId="522" priority="475" operator="equal">
      <formula>0</formula>
    </cfRule>
    <cfRule type="cellIs" dxfId="521" priority="476" operator="equal">
      <formula>1</formula>
    </cfRule>
  </conditionalFormatting>
  <conditionalFormatting sqref="QA19:QF31">
    <cfRule type="cellIs" dxfId="520" priority="473" operator="equal">
      <formula>0</formula>
    </cfRule>
    <cfRule type="cellIs" dxfId="519" priority="474" operator="equal">
      <formula>1</formula>
    </cfRule>
  </conditionalFormatting>
  <conditionalFormatting sqref="QA33:QF35 QA37:QF40">
    <cfRule type="cellIs" dxfId="518" priority="471" operator="equal">
      <formula>0</formula>
    </cfRule>
    <cfRule type="cellIs" dxfId="517" priority="472" operator="equal">
      <formula>1</formula>
    </cfRule>
  </conditionalFormatting>
  <conditionalFormatting sqref="QA44:QF52">
    <cfRule type="cellIs" dxfId="516" priority="469" operator="equal">
      <formula>0</formula>
    </cfRule>
    <cfRule type="cellIs" dxfId="515" priority="470" operator="equal">
      <formula>1</formula>
    </cfRule>
  </conditionalFormatting>
  <conditionalFormatting sqref="QA55:QF55">
    <cfRule type="cellIs" dxfId="514" priority="467" operator="equal">
      <formula>0</formula>
    </cfRule>
    <cfRule type="cellIs" dxfId="513" priority="468" operator="equal">
      <formula>1</formula>
    </cfRule>
  </conditionalFormatting>
  <conditionalFormatting sqref="QA56:QF56">
    <cfRule type="cellIs" dxfId="512" priority="465" operator="equal">
      <formula>0</formula>
    </cfRule>
    <cfRule type="cellIs" dxfId="511" priority="466" operator="equal">
      <formula>1</formula>
    </cfRule>
  </conditionalFormatting>
  <conditionalFormatting sqref="QA58:QF58">
    <cfRule type="cellIs" dxfId="510" priority="463" operator="equal">
      <formula>0</formula>
    </cfRule>
    <cfRule type="cellIs" dxfId="509" priority="464" operator="equal">
      <formula>1</formula>
    </cfRule>
  </conditionalFormatting>
  <conditionalFormatting sqref="QA59:QF59">
    <cfRule type="cellIs" dxfId="508" priority="461" operator="equal">
      <formula>0</formula>
    </cfRule>
    <cfRule type="cellIs" dxfId="507" priority="462" operator="equal">
      <formula>1</formula>
    </cfRule>
  </conditionalFormatting>
  <conditionalFormatting sqref="QA153:QF157 QA159:QF161">
    <cfRule type="cellIs" dxfId="506" priority="459" operator="equal">
      <formula>0</formula>
    </cfRule>
    <cfRule type="cellIs" dxfId="505" priority="460" operator="equal">
      <formula>1</formula>
    </cfRule>
  </conditionalFormatting>
  <conditionalFormatting sqref="QA163:QF163">
    <cfRule type="cellIs" dxfId="504" priority="457" operator="equal">
      <formula>0</formula>
    </cfRule>
    <cfRule type="cellIs" dxfId="503" priority="458" operator="equal">
      <formula>1</formula>
    </cfRule>
  </conditionalFormatting>
  <conditionalFormatting sqref="QA164:QF169">
    <cfRule type="cellIs" dxfId="502" priority="455" operator="equal">
      <formula>0</formula>
    </cfRule>
    <cfRule type="cellIs" dxfId="501" priority="456" operator="equal">
      <formula>1</formula>
    </cfRule>
  </conditionalFormatting>
  <conditionalFormatting sqref="QA173:QF175 QA177:QF178">
    <cfRule type="cellIs" dxfId="500" priority="453" operator="equal">
      <formula>0</formula>
    </cfRule>
    <cfRule type="cellIs" dxfId="499" priority="454" operator="equal">
      <formula>1</formula>
    </cfRule>
  </conditionalFormatting>
  <conditionalFormatting sqref="QA181:QF185">
    <cfRule type="cellIs" dxfId="498" priority="451" operator="equal">
      <formula>0</formula>
    </cfRule>
    <cfRule type="cellIs" dxfId="497" priority="452" operator="equal">
      <formula>1</formula>
    </cfRule>
  </conditionalFormatting>
  <conditionalFormatting sqref="QA187:QF188">
    <cfRule type="cellIs" dxfId="496" priority="449" operator="equal">
      <formula>0</formula>
    </cfRule>
    <cfRule type="cellIs" dxfId="495" priority="450" operator="equal">
      <formula>1</formula>
    </cfRule>
  </conditionalFormatting>
  <conditionalFormatting sqref="QA190:QF193">
    <cfRule type="cellIs" dxfId="494" priority="447" operator="equal">
      <formula>0</formula>
    </cfRule>
    <cfRule type="cellIs" dxfId="493" priority="448" operator="equal">
      <formula>1</formula>
    </cfRule>
  </conditionalFormatting>
  <conditionalFormatting sqref="QA195:QF195">
    <cfRule type="cellIs" dxfId="492" priority="445" operator="equal">
      <formula>0</formula>
    </cfRule>
    <cfRule type="cellIs" dxfId="491" priority="446" operator="equal">
      <formula>1</formula>
    </cfRule>
  </conditionalFormatting>
  <conditionalFormatting sqref="QA197:QF197">
    <cfRule type="cellIs" dxfId="490" priority="443" operator="equal">
      <formula>0</formula>
    </cfRule>
    <cfRule type="cellIs" dxfId="489" priority="444" operator="equal">
      <formula>1</formula>
    </cfRule>
  </conditionalFormatting>
  <conditionalFormatting sqref="QA202:QF205">
    <cfRule type="cellIs" dxfId="488" priority="441" operator="equal">
      <formula>0</formula>
    </cfRule>
    <cfRule type="cellIs" dxfId="487" priority="442" operator="equal">
      <formula>1</formula>
    </cfRule>
  </conditionalFormatting>
  <conditionalFormatting sqref="QA207:QF212">
    <cfRule type="cellIs" dxfId="486" priority="439" operator="equal">
      <formula>0</formula>
    </cfRule>
    <cfRule type="cellIs" dxfId="485" priority="440" operator="equal">
      <formula>1</formula>
    </cfRule>
  </conditionalFormatting>
  <conditionalFormatting sqref="QA216:QF219 QA222:QF224 QA226:QF236">
    <cfRule type="cellIs" dxfId="484" priority="437" operator="equal">
      <formula>0</formula>
    </cfRule>
    <cfRule type="cellIs" dxfId="483" priority="438" operator="equal">
      <formula>1</formula>
    </cfRule>
  </conditionalFormatting>
  <conditionalFormatting sqref="QA238:QF238 QA240:QF252">
    <cfRule type="cellIs" dxfId="482" priority="435" operator="equal">
      <formula>0</formula>
    </cfRule>
    <cfRule type="cellIs" dxfId="481" priority="436" operator="equal">
      <formula>1</formula>
    </cfRule>
  </conditionalFormatting>
  <conditionalFormatting sqref="QA255:QF258">
    <cfRule type="cellIs" dxfId="480" priority="433" operator="equal">
      <formula>0</formula>
    </cfRule>
    <cfRule type="cellIs" dxfId="479" priority="434" operator="equal">
      <formula>1</formula>
    </cfRule>
  </conditionalFormatting>
  <conditionalFormatting sqref="QA272:QF280">
    <cfRule type="cellIs" dxfId="478" priority="431" operator="equal">
      <formula>0</formula>
    </cfRule>
    <cfRule type="cellIs" dxfId="477" priority="432" operator="equal">
      <formula>1</formula>
    </cfRule>
  </conditionalFormatting>
  <conditionalFormatting sqref="QA284:QF301 QA304:QF308 QA311:QF317">
    <cfRule type="cellIs" dxfId="476" priority="429" operator="equal">
      <formula>0</formula>
    </cfRule>
    <cfRule type="cellIs" dxfId="475" priority="430" operator="equal">
      <formula>1</formula>
    </cfRule>
  </conditionalFormatting>
  <conditionalFormatting sqref="QA320:QF330 QA333:QF336">
    <cfRule type="cellIs" dxfId="474" priority="427" operator="equal">
      <formula>0</formula>
    </cfRule>
    <cfRule type="cellIs" dxfId="473" priority="428" operator="equal">
      <formula>1</formula>
    </cfRule>
  </conditionalFormatting>
  <conditionalFormatting sqref="QA342:QF342">
    <cfRule type="cellIs" dxfId="472" priority="425" operator="equal">
      <formula>0</formula>
    </cfRule>
    <cfRule type="cellIs" dxfId="471" priority="426" operator="equal">
      <formula>1</formula>
    </cfRule>
  </conditionalFormatting>
  <conditionalFormatting sqref="QA354:QF354">
    <cfRule type="cellIs" dxfId="470" priority="423" operator="equal">
      <formula>0</formula>
    </cfRule>
    <cfRule type="cellIs" dxfId="469" priority="424" operator="equal">
      <formula>1</formula>
    </cfRule>
  </conditionalFormatting>
  <conditionalFormatting sqref="QA359:QF359">
    <cfRule type="cellIs" dxfId="468" priority="421" operator="equal">
      <formula>0</formula>
    </cfRule>
    <cfRule type="cellIs" dxfId="467" priority="422" operator="equal">
      <formula>1</formula>
    </cfRule>
  </conditionalFormatting>
  <conditionalFormatting sqref="QA364:QF365">
    <cfRule type="cellIs" dxfId="466" priority="419" operator="equal">
      <formula>0</formula>
    </cfRule>
    <cfRule type="cellIs" dxfId="465" priority="420" operator="equal">
      <formula>1</formula>
    </cfRule>
  </conditionalFormatting>
  <conditionalFormatting sqref="QA378:QF378">
    <cfRule type="cellIs" dxfId="464" priority="415" operator="equal">
      <formula>0</formula>
    </cfRule>
    <cfRule type="cellIs" dxfId="463" priority="416" operator="equal">
      <formula>1</formula>
    </cfRule>
  </conditionalFormatting>
  <conditionalFormatting sqref="QA408:QF408">
    <cfRule type="cellIs" dxfId="462" priority="417" operator="equal">
      <formula>0</formula>
    </cfRule>
    <cfRule type="cellIs" dxfId="461" priority="418" operator="equal">
      <formula>1</formula>
    </cfRule>
  </conditionalFormatting>
  <conditionalFormatting sqref="QA371:QF371">
    <cfRule type="cellIs" dxfId="460" priority="413" operator="equal">
      <formula>0</formula>
    </cfRule>
    <cfRule type="cellIs" dxfId="459" priority="414" operator="equal">
      <formula>1</formula>
    </cfRule>
  </conditionalFormatting>
  <conditionalFormatting sqref="QA14:QF15">
    <cfRule type="cellIs" dxfId="458" priority="411" operator="equal">
      <formula>0</formula>
    </cfRule>
    <cfRule type="cellIs" dxfId="457" priority="412" operator="equal">
      <formula>1</formula>
    </cfRule>
  </conditionalFormatting>
  <conditionalFormatting sqref="QA17:QF18">
    <cfRule type="cellIs" dxfId="456" priority="409" operator="equal">
      <formula>0</formula>
    </cfRule>
    <cfRule type="cellIs" dxfId="455" priority="410" operator="equal">
      <formula>1</formula>
    </cfRule>
  </conditionalFormatting>
  <conditionalFormatting sqref="QA32:QF32">
    <cfRule type="cellIs" dxfId="454" priority="407" operator="equal">
      <formula>0</formula>
    </cfRule>
    <cfRule type="cellIs" dxfId="453" priority="408" operator="equal">
      <formula>1</formula>
    </cfRule>
  </conditionalFormatting>
  <conditionalFormatting sqref="QA36:QF36">
    <cfRule type="cellIs" dxfId="452" priority="405" operator="equal">
      <formula>0</formula>
    </cfRule>
    <cfRule type="cellIs" dxfId="451" priority="406" operator="equal">
      <formula>1</formula>
    </cfRule>
  </conditionalFormatting>
  <conditionalFormatting sqref="QA41:QF42">
    <cfRule type="cellIs" dxfId="450" priority="403" operator="equal">
      <formula>0</formula>
    </cfRule>
    <cfRule type="cellIs" dxfId="449" priority="404" operator="equal">
      <formula>1</formula>
    </cfRule>
  </conditionalFormatting>
  <conditionalFormatting sqref="QA411:QF411">
    <cfRule type="cellIs" dxfId="448" priority="247" operator="equal">
      <formula>0</formula>
    </cfRule>
    <cfRule type="cellIs" dxfId="447" priority="248" operator="equal">
      <formula>1</formula>
    </cfRule>
  </conditionalFormatting>
  <conditionalFormatting sqref="QA43:QF43">
    <cfRule type="cellIs" dxfId="446" priority="401" operator="equal">
      <formula>0</formula>
    </cfRule>
    <cfRule type="cellIs" dxfId="445" priority="402" operator="equal">
      <formula>1</formula>
    </cfRule>
  </conditionalFormatting>
  <conditionalFormatting sqref="QA53:QF53">
    <cfRule type="cellIs" dxfId="444" priority="399" operator="equal">
      <formula>0</formula>
    </cfRule>
    <cfRule type="cellIs" dxfId="443" priority="400" operator="equal">
      <formula>1</formula>
    </cfRule>
  </conditionalFormatting>
  <conditionalFormatting sqref="QA60:QF61">
    <cfRule type="cellIs" dxfId="442" priority="397" operator="equal">
      <formula>0</formula>
    </cfRule>
    <cfRule type="cellIs" dxfId="441" priority="398" operator="equal">
      <formula>1</formula>
    </cfRule>
  </conditionalFormatting>
  <conditionalFormatting sqref="QA63:QF63">
    <cfRule type="cellIs" dxfId="440" priority="395" operator="equal">
      <formula>0</formula>
    </cfRule>
    <cfRule type="cellIs" dxfId="439" priority="396" operator="equal">
      <formula>1</formula>
    </cfRule>
  </conditionalFormatting>
  <conditionalFormatting sqref="QA67:QF68">
    <cfRule type="cellIs" dxfId="438" priority="393" operator="equal">
      <formula>0</formula>
    </cfRule>
    <cfRule type="cellIs" dxfId="437" priority="394" operator="equal">
      <formula>1</formula>
    </cfRule>
  </conditionalFormatting>
  <conditionalFormatting sqref="QA71:QF72">
    <cfRule type="cellIs" dxfId="436" priority="391" operator="equal">
      <formula>0</formula>
    </cfRule>
    <cfRule type="cellIs" dxfId="435" priority="392" operator="equal">
      <formula>1</formula>
    </cfRule>
  </conditionalFormatting>
  <conditionalFormatting sqref="QA74:QF74">
    <cfRule type="cellIs" dxfId="434" priority="389" operator="equal">
      <formula>0</formula>
    </cfRule>
    <cfRule type="cellIs" dxfId="433" priority="390" operator="equal">
      <formula>1</formula>
    </cfRule>
  </conditionalFormatting>
  <conditionalFormatting sqref="QA76:QF76">
    <cfRule type="cellIs" dxfId="432" priority="387" operator="equal">
      <formula>0</formula>
    </cfRule>
    <cfRule type="cellIs" dxfId="431" priority="388" operator="equal">
      <formula>1</formula>
    </cfRule>
  </conditionalFormatting>
  <conditionalFormatting sqref="QA77:QF77">
    <cfRule type="cellIs" dxfId="430" priority="385" operator="equal">
      <formula>0</formula>
    </cfRule>
    <cfRule type="cellIs" dxfId="429" priority="386" operator="equal">
      <formula>1</formula>
    </cfRule>
  </conditionalFormatting>
  <conditionalFormatting sqref="QA79:QF79">
    <cfRule type="cellIs" dxfId="428" priority="383" operator="equal">
      <formula>0</formula>
    </cfRule>
    <cfRule type="cellIs" dxfId="427" priority="384" operator="equal">
      <formula>1</formula>
    </cfRule>
  </conditionalFormatting>
  <conditionalFormatting sqref="QA81:QF86">
    <cfRule type="cellIs" dxfId="426" priority="381" operator="equal">
      <formula>0</formula>
    </cfRule>
    <cfRule type="cellIs" dxfId="425" priority="382" operator="equal">
      <formula>1</formula>
    </cfRule>
  </conditionalFormatting>
  <conditionalFormatting sqref="QA88:QF92">
    <cfRule type="cellIs" dxfId="424" priority="379" operator="equal">
      <formula>0</formula>
    </cfRule>
    <cfRule type="cellIs" dxfId="423" priority="380" operator="equal">
      <formula>1</formula>
    </cfRule>
  </conditionalFormatting>
  <conditionalFormatting sqref="QA94:QF95">
    <cfRule type="cellIs" dxfId="422" priority="377" operator="equal">
      <formula>0</formula>
    </cfRule>
    <cfRule type="cellIs" dxfId="421" priority="378" operator="equal">
      <formula>1</formula>
    </cfRule>
  </conditionalFormatting>
  <conditionalFormatting sqref="QA98:QF98">
    <cfRule type="cellIs" dxfId="420" priority="375" operator="equal">
      <formula>0</formula>
    </cfRule>
    <cfRule type="cellIs" dxfId="419" priority="376" operator="equal">
      <formula>1</formula>
    </cfRule>
  </conditionalFormatting>
  <conditionalFormatting sqref="QA101:QF105">
    <cfRule type="cellIs" dxfId="418" priority="373" operator="equal">
      <formula>0</formula>
    </cfRule>
    <cfRule type="cellIs" dxfId="417" priority="374" operator="equal">
      <formula>1</formula>
    </cfRule>
  </conditionalFormatting>
  <conditionalFormatting sqref="QA107:QF107">
    <cfRule type="cellIs" dxfId="416" priority="371" operator="equal">
      <formula>0</formula>
    </cfRule>
    <cfRule type="cellIs" dxfId="415" priority="372" operator="equal">
      <formula>1</formula>
    </cfRule>
  </conditionalFormatting>
  <conditionalFormatting sqref="QA110:QF112">
    <cfRule type="cellIs" dxfId="414" priority="369" operator="equal">
      <formula>0</formula>
    </cfRule>
    <cfRule type="cellIs" dxfId="413" priority="370" operator="equal">
      <formula>1</formula>
    </cfRule>
  </conditionalFormatting>
  <conditionalFormatting sqref="QA114:QF114">
    <cfRule type="cellIs" dxfId="412" priority="367" operator="equal">
      <formula>0</formula>
    </cfRule>
    <cfRule type="cellIs" dxfId="411" priority="368" operator="equal">
      <formula>1</formula>
    </cfRule>
  </conditionalFormatting>
  <conditionalFormatting sqref="QA116:QF121">
    <cfRule type="cellIs" dxfId="410" priority="365" operator="equal">
      <formula>0</formula>
    </cfRule>
    <cfRule type="cellIs" dxfId="409" priority="366" operator="equal">
      <formula>1</formula>
    </cfRule>
  </conditionalFormatting>
  <conditionalFormatting sqref="QA125:QF126">
    <cfRule type="cellIs" dxfId="408" priority="363" operator="equal">
      <formula>0</formula>
    </cfRule>
    <cfRule type="cellIs" dxfId="407" priority="364" operator="equal">
      <formula>1</formula>
    </cfRule>
  </conditionalFormatting>
  <conditionalFormatting sqref="QA128:QF131">
    <cfRule type="cellIs" dxfId="406" priority="361" operator="equal">
      <formula>0</formula>
    </cfRule>
    <cfRule type="cellIs" dxfId="405" priority="362" operator="equal">
      <formula>1</formula>
    </cfRule>
  </conditionalFormatting>
  <conditionalFormatting sqref="QA133:QF134">
    <cfRule type="cellIs" dxfId="404" priority="359" operator="equal">
      <formula>0</formula>
    </cfRule>
    <cfRule type="cellIs" dxfId="403" priority="360" operator="equal">
      <formula>1</formula>
    </cfRule>
  </conditionalFormatting>
  <conditionalFormatting sqref="QA137:QF137">
    <cfRule type="cellIs" dxfId="402" priority="357" operator="equal">
      <formula>0</formula>
    </cfRule>
    <cfRule type="cellIs" dxfId="401" priority="358" operator="equal">
      <formula>1</formula>
    </cfRule>
  </conditionalFormatting>
  <conditionalFormatting sqref="QA139:QF142">
    <cfRule type="cellIs" dxfId="400" priority="355" operator="equal">
      <formula>0</formula>
    </cfRule>
    <cfRule type="cellIs" dxfId="399" priority="356" operator="equal">
      <formula>1</formula>
    </cfRule>
  </conditionalFormatting>
  <conditionalFormatting sqref="QA144:QF145">
    <cfRule type="cellIs" dxfId="398" priority="353" operator="equal">
      <formula>0</formula>
    </cfRule>
    <cfRule type="cellIs" dxfId="397" priority="354" operator="equal">
      <formula>1</formula>
    </cfRule>
  </conditionalFormatting>
  <conditionalFormatting sqref="QA148:QF152">
    <cfRule type="cellIs" dxfId="396" priority="351" operator="equal">
      <formula>0</formula>
    </cfRule>
    <cfRule type="cellIs" dxfId="395" priority="352" operator="equal">
      <formula>1</formula>
    </cfRule>
  </conditionalFormatting>
  <conditionalFormatting sqref="QA158:QF158">
    <cfRule type="cellIs" dxfId="394" priority="349" operator="equal">
      <formula>0</formula>
    </cfRule>
    <cfRule type="cellIs" dxfId="393" priority="350" operator="equal">
      <formula>1</formula>
    </cfRule>
  </conditionalFormatting>
  <conditionalFormatting sqref="QA162:QF162">
    <cfRule type="cellIs" dxfId="392" priority="347" operator="equal">
      <formula>0</formula>
    </cfRule>
    <cfRule type="cellIs" dxfId="391" priority="348" operator="equal">
      <formula>1</formula>
    </cfRule>
  </conditionalFormatting>
  <conditionalFormatting sqref="QA170:QF171">
    <cfRule type="cellIs" dxfId="390" priority="345" operator="equal">
      <formula>0</formula>
    </cfRule>
    <cfRule type="cellIs" dxfId="389" priority="346" operator="equal">
      <formula>1</formula>
    </cfRule>
  </conditionalFormatting>
  <conditionalFormatting sqref="QA172:QF172">
    <cfRule type="cellIs" dxfId="388" priority="343" operator="equal">
      <formula>0</formula>
    </cfRule>
    <cfRule type="cellIs" dxfId="387" priority="344" operator="equal">
      <formula>1</formula>
    </cfRule>
  </conditionalFormatting>
  <conditionalFormatting sqref="QA176:QF176">
    <cfRule type="cellIs" dxfId="386" priority="341" operator="equal">
      <formula>0</formula>
    </cfRule>
    <cfRule type="cellIs" dxfId="385" priority="342" operator="equal">
      <formula>1</formula>
    </cfRule>
  </conditionalFormatting>
  <conditionalFormatting sqref="QA179:QF179">
    <cfRule type="cellIs" dxfId="384" priority="339" operator="equal">
      <formula>0</formula>
    </cfRule>
    <cfRule type="cellIs" dxfId="383" priority="340" operator="equal">
      <formula>1</formula>
    </cfRule>
  </conditionalFormatting>
  <conditionalFormatting sqref="QA194:QF194">
    <cfRule type="cellIs" dxfId="382" priority="337" operator="equal">
      <formula>0</formula>
    </cfRule>
    <cfRule type="cellIs" dxfId="381" priority="338" operator="equal">
      <formula>1</formula>
    </cfRule>
  </conditionalFormatting>
  <conditionalFormatting sqref="QA196:QF196">
    <cfRule type="cellIs" dxfId="380" priority="335" operator="equal">
      <formula>0</formula>
    </cfRule>
    <cfRule type="cellIs" dxfId="379" priority="336" operator="equal">
      <formula>1</formula>
    </cfRule>
  </conditionalFormatting>
  <conditionalFormatting sqref="QA198:QF198">
    <cfRule type="cellIs" dxfId="378" priority="333" operator="equal">
      <formula>0</formula>
    </cfRule>
    <cfRule type="cellIs" dxfId="377" priority="334" operator="equal">
      <formula>1</formula>
    </cfRule>
  </conditionalFormatting>
  <conditionalFormatting sqref="QA199:QF199">
    <cfRule type="cellIs" dxfId="376" priority="331" operator="equal">
      <formula>0</formula>
    </cfRule>
    <cfRule type="cellIs" dxfId="375" priority="332" operator="equal">
      <formula>1</formula>
    </cfRule>
  </conditionalFormatting>
  <conditionalFormatting sqref="QA201:QF201">
    <cfRule type="cellIs" dxfId="374" priority="329" operator="equal">
      <formula>0</formula>
    </cfRule>
    <cfRule type="cellIs" dxfId="373" priority="330" operator="equal">
      <formula>1</formula>
    </cfRule>
  </conditionalFormatting>
  <conditionalFormatting sqref="QA206:QF206">
    <cfRule type="cellIs" dxfId="372" priority="327" operator="equal">
      <formula>0</formula>
    </cfRule>
    <cfRule type="cellIs" dxfId="371" priority="328" operator="equal">
      <formula>1</formula>
    </cfRule>
  </conditionalFormatting>
  <conditionalFormatting sqref="QA213:QF215">
    <cfRule type="cellIs" dxfId="370" priority="325" operator="equal">
      <formula>0</formula>
    </cfRule>
    <cfRule type="cellIs" dxfId="369" priority="326" operator="equal">
      <formula>1</formula>
    </cfRule>
  </conditionalFormatting>
  <conditionalFormatting sqref="QA220:QF220">
    <cfRule type="cellIs" dxfId="368" priority="323" operator="equal">
      <formula>0</formula>
    </cfRule>
    <cfRule type="cellIs" dxfId="367" priority="324" operator="equal">
      <formula>1</formula>
    </cfRule>
  </conditionalFormatting>
  <conditionalFormatting sqref="QA221:QF221">
    <cfRule type="cellIs" dxfId="366" priority="321" operator="equal">
      <formula>0</formula>
    </cfRule>
    <cfRule type="cellIs" dxfId="365" priority="322" operator="equal">
      <formula>1</formula>
    </cfRule>
  </conditionalFormatting>
  <conditionalFormatting sqref="QA225:QF225">
    <cfRule type="cellIs" dxfId="364" priority="319" operator="equal">
      <formula>0</formula>
    </cfRule>
    <cfRule type="cellIs" dxfId="363" priority="320" operator="equal">
      <formula>1</formula>
    </cfRule>
  </conditionalFormatting>
  <conditionalFormatting sqref="QA237:QF237">
    <cfRule type="cellIs" dxfId="362" priority="317" operator="equal">
      <formula>0</formula>
    </cfRule>
    <cfRule type="cellIs" dxfId="361" priority="318" operator="equal">
      <formula>1</formula>
    </cfRule>
  </conditionalFormatting>
  <conditionalFormatting sqref="QA239:QF239">
    <cfRule type="cellIs" dxfId="360" priority="315" operator="equal">
      <formula>0</formula>
    </cfRule>
    <cfRule type="cellIs" dxfId="359" priority="316" operator="equal">
      <formula>1</formula>
    </cfRule>
  </conditionalFormatting>
  <conditionalFormatting sqref="QA253:QF254">
    <cfRule type="cellIs" dxfId="358" priority="313" operator="equal">
      <formula>0</formula>
    </cfRule>
    <cfRule type="cellIs" dxfId="357" priority="314" operator="equal">
      <formula>1</formula>
    </cfRule>
  </conditionalFormatting>
  <conditionalFormatting sqref="QA260:QF262">
    <cfRule type="cellIs" dxfId="356" priority="311" operator="equal">
      <formula>0</formula>
    </cfRule>
    <cfRule type="cellIs" dxfId="355" priority="312" operator="equal">
      <formula>1</formula>
    </cfRule>
  </conditionalFormatting>
  <conditionalFormatting sqref="QA264:QF271">
    <cfRule type="cellIs" dxfId="354" priority="309" operator="equal">
      <formula>0</formula>
    </cfRule>
    <cfRule type="cellIs" dxfId="353" priority="310" operator="equal">
      <formula>1</formula>
    </cfRule>
  </conditionalFormatting>
  <conditionalFormatting sqref="QA263:QF263">
    <cfRule type="cellIs" dxfId="352" priority="307" operator="equal">
      <formula>0</formula>
    </cfRule>
    <cfRule type="cellIs" dxfId="351" priority="308" operator="equal">
      <formula>1</formula>
    </cfRule>
  </conditionalFormatting>
  <conditionalFormatting sqref="QA281:QF281">
    <cfRule type="cellIs" dxfId="350" priority="305" operator="equal">
      <formula>0</formula>
    </cfRule>
    <cfRule type="cellIs" dxfId="349" priority="306" operator="equal">
      <formula>1</formula>
    </cfRule>
  </conditionalFormatting>
  <conditionalFormatting sqref="QA283:QF283">
    <cfRule type="cellIs" dxfId="348" priority="303" operator="equal">
      <formula>0</formula>
    </cfRule>
    <cfRule type="cellIs" dxfId="347" priority="304" operator="equal">
      <formula>1</formula>
    </cfRule>
  </conditionalFormatting>
  <conditionalFormatting sqref="QA302:QF302">
    <cfRule type="cellIs" dxfId="346" priority="301" operator="equal">
      <formula>0</formula>
    </cfRule>
    <cfRule type="cellIs" dxfId="345" priority="302" operator="equal">
      <formula>1</formula>
    </cfRule>
  </conditionalFormatting>
  <conditionalFormatting sqref="QA303:QF303">
    <cfRule type="cellIs" dxfId="344" priority="299" operator="equal">
      <formula>0</formula>
    </cfRule>
    <cfRule type="cellIs" dxfId="343" priority="300" operator="equal">
      <formula>1</formula>
    </cfRule>
  </conditionalFormatting>
  <conditionalFormatting sqref="QA309:QF310">
    <cfRule type="cellIs" dxfId="342" priority="297" operator="equal">
      <formula>0</formula>
    </cfRule>
    <cfRule type="cellIs" dxfId="341" priority="298" operator="equal">
      <formula>1</formula>
    </cfRule>
  </conditionalFormatting>
  <conditionalFormatting sqref="QA318:QF319">
    <cfRule type="cellIs" dxfId="340" priority="295" operator="equal">
      <formula>0</formula>
    </cfRule>
    <cfRule type="cellIs" dxfId="339" priority="296" operator="equal">
      <formula>1</formula>
    </cfRule>
  </conditionalFormatting>
  <conditionalFormatting sqref="QA331:QF331">
    <cfRule type="cellIs" dxfId="338" priority="293" operator="equal">
      <formula>0</formula>
    </cfRule>
    <cfRule type="cellIs" dxfId="337" priority="294" operator="equal">
      <formula>1</formula>
    </cfRule>
  </conditionalFormatting>
  <conditionalFormatting sqref="QA332:QF332">
    <cfRule type="cellIs" dxfId="336" priority="291" operator="equal">
      <formula>0</formula>
    </cfRule>
    <cfRule type="cellIs" dxfId="335" priority="292" operator="equal">
      <formula>1</formula>
    </cfRule>
  </conditionalFormatting>
  <conditionalFormatting sqref="QA337:QF338">
    <cfRule type="cellIs" dxfId="334" priority="289" operator="equal">
      <formula>0</formula>
    </cfRule>
    <cfRule type="cellIs" dxfId="333" priority="290" operator="equal">
      <formula>1</formula>
    </cfRule>
  </conditionalFormatting>
  <conditionalFormatting sqref="QA339:QF339">
    <cfRule type="cellIs" dxfId="332" priority="287" operator="equal">
      <formula>0</formula>
    </cfRule>
    <cfRule type="cellIs" dxfId="331" priority="288" operator="equal">
      <formula>1</formula>
    </cfRule>
  </conditionalFormatting>
  <conditionalFormatting sqref="QA340:QF341">
    <cfRule type="cellIs" dxfId="330" priority="285" operator="equal">
      <formula>0</formula>
    </cfRule>
    <cfRule type="cellIs" dxfId="329" priority="286" operator="equal">
      <formula>1</formula>
    </cfRule>
  </conditionalFormatting>
  <conditionalFormatting sqref="QA343:QF345">
    <cfRule type="cellIs" dxfId="328" priority="283" operator="equal">
      <formula>0</formula>
    </cfRule>
    <cfRule type="cellIs" dxfId="327" priority="284" operator="equal">
      <formula>1</formula>
    </cfRule>
  </conditionalFormatting>
  <conditionalFormatting sqref="QA346:QF347">
    <cfRule type="cellIs" dxfId="326" priority="281" operator="equal">
      <formula>0</formula>
    </cfRule>
    <cfRule type="cellIs" dxfId="325" priority="282" operator="equal">
      <formula>1</formula>
    </cfRule>
  </conditionalFormatting>
  <conditionalFormatting sqref="QA351:QF351">
    <cfRule type="cellIs" dxfId="324" priority="279" operator="equal">
      <formula>0</formula>
    </cfRule>
    <cfRule type="cellIs" dxfId="323" priority="280" operator="equal">
      <formula>1</formula>
    </cfRule>
  </conditionalFormatting>
  <conditionalFormatting sqref="QA355:QF355">
    <cfRule type="cellIs" dxfId="322" priority="277" operator="equal">
      <formula>0</formula>
    </cfRule>
    <cfRule type="cellIs" dxfId="321" priority="278" operator="equal">
      <formula>1</formula>
    </cfRule>
  </conditionalFormatting>
  <conditionalFormatting sqref="QA357:QF357">
    <cfRule type="cellIs" dxfId="320" priority="275" operator="equal">
      <formula>0</formula>
    </cfRule>
    <cfRule type="cellIs" dxfId="319" priority="276" operator="equal">
      <formula>1</formula>
    </cfRule>
  </conditionalFormatting>
  <conditionalFormatting sqref="QA360:QF360">
    <cfRule type="cellIs" dxfId="318" priority="273" operator="equal">
      <formula>0</formula>
    </cfRule>
    <cfRule type="cellIs" dxfId="317" priority="274" operator="equal">
      <formula>1</formula>
    </cfRule>
  </conditionalFormatting>
  <conditionalFormatting sqref="QA362:QF363">
    <cfRule type="cellIs" dxfId="316" priority="271" operator="equal">
      <formula>0</formula>
    </cfRule>
    <cfRule type="cellIs" dxfId="315" priority="272" operator="equal">
      <formula>1</formula>
    </cfRule>
  </conditionalFormatting>
  <conditionalFormatting sqref="QA368:QF368">
    <cfRule type="cellIs" dxfId="314" priority="269" operator="equal">
      <formula>0</formula>
    </cfRule>
    <cfRule type="cellIs" dxfId="313" priority="270" operator="equal">
      <formula>1</formula>
    </cfRule>
  </conditionalFormatting>
  <conditionalFormatting sqref="QA369:QF369">
    <cfRule type="cellIs" dxfId="312" priority="267" operator="equal">
      <formula>0</formula>
    </cfRule>
    <cfRule type="cellIs" dxfId="311" priority="268" operator="equal">
      <formula>1</formula>
    </cfRule>
  </conditionalFormatting>
  <conditionalFormatting sqref="QA374:QF376">
    <cfRule type="cellIs" dxfId="310" priority="265" operator="equal">
      <formula>0</formula>
    </cfRule>
    <cfRule type="cellIs" dxfId="309" priority="266" operator="equal">
      <formula>1</formula>
    </cfRule>
  </conditionalFormatting>
  <conditionalFormatting sqref="QA377:QF377">
    <cfRule type="cellIs" dxfId="308" priority="263" operator="equal">
      <formula>0</formula>
    </cfRule>
    <cfRule type="cellIs" dxfId="307" priority="264" operator="equal">
      <formula>1</formula>
    </cfRule>
  </conditionalFormatting>
  <conditionalFormatting sqref="QA379:QF379">
    <cfRule type="cellIs" dxfId="306" priority="261" operator="equal">
      <formula>0</formula>
    </cfRule>
    <cfRule type="cellIs" dxfId="305" priority="262" operator="equal">
      <formula>1</formula>
    </cfRule>
  </conditionalFormatting>
  <conditionalFormatting sqref="QA382:QF384">
    <cfRule type="cellIs" dxfId="304" priority="259" operator="equal">
      <formula>0</formula>
    </cfRule>
    <cfRule type="cellIs" dxfId="303" priority="260" operator="equal">
      <formula>1</formula>
    </cfRule>
  </conditionalFormatting>
  <conditionalFormatting sqref="QA386:QF391">
    <cfRule type="cellIs" dxfId="302" priority="257" operator="equal">
      <formula>0</formula>
    </cfRule>
    <cfRule type="cellIs" dxfId="301" priority="258" operator="equal">
      <formula>1</formula>
    </cfRule>
  </conditionalFormatting>
  <conditionalFormatting sqref="QA399:QF399">
    <cfRule type="cellIs" dxfId="300" priority="255" operator="equal">
      <formula>0</formula>
    </cfRule>
    <cfRule type="cellIs" dxfId="299" priority="256" operator="equal">
      <formula>1</formula>
    </cfRule>
  </conditionalFormatting>
  <conditionalFormatting sqref="QA401:QF401">
    <cfRule type="cellIs" dxfId="298" priority="253" operator="equal">
      <formula>0</formula>
    </cfRule>
    <cfRule type="cellIs" dxfId="297" priority="254" operator="equal">
      <formula>1</formula>
    </cfRule>
  </conditionalFormatting>
  <conditionalFormatting sqref="QA403:QF403">
    <cfRule type="cellIs" dxfId="296" priority="251" operator="equal">
      <formula>0</formula>
    </cfRule>
    <cfRule type="cellIs" dxfId="295" priority="252" operator="equal">
      <formula>1</formula>
    </cfRule>
  </conditionalFormatting>
  <conditionalFormatting sqref="QA409:QF409">
    <cfRule type="cellIs" dxfId="294" priority="249" operator="equal">
      <formula>0</formula>
    </cfRule>
    <cfRule type="cellIs" dxfId="293" priority="250" operator="equal">
      <formula>1</formula>
    </cfRule>
  </conditionalFormatting>
  <conditionalFormatting sqref="QA410:QF410">
    <cfRule type="cellIs" dxfId="292" priority="245" operator="equal">
      <formula>0</formula>
    </cfRule>
    <cfRule type="cellIs" dxfId="291" priority="246" operator="equal">
      <formula>1</formula>
    </cfRule>
  </conditionalFormatting>
  <conditionalFormatting sqref="QR54:QW54 QR57:QW57 QR62:QW62 QR180:QW180 QR186:QW186 QR189:QW189 QR200:QW200 QR259:QW259 QR282:QW282 QR348:QW350 QR356:QW356 QR361:QW361 QR366:QW367 QR380:QW381 QR372:QW373 QR370:QW370 QR64:QW66 QR69:QW70 QR73:QW73 QR75:QW75 QR78:QW78 QR80:QW80 QR87:QW87 QR93:QW93 QR96:QW97 QR99:QW100 QR106:QW106 QR108:QW109 QR113:QW113 QR115:QW115 QR122:QW124 QR127:QW127 QR132:QW132 QR135:QW136 QR138:QW138 QR143:QW143 QR146:QW147 QR352:QW353 QR358:QW358 QR385:QW385 QR392:QW398 QR400:QW400 QR402:QW402 QR404:QW407 QR12:QW13">
    <cfRule type="cellIs" dxfId="290" priority="243" operator="equal">
      <formula>0</formula>
    </cfRule>
    <cfRule type="cellIs" dxfId="289" priority="244" operator="equal">
      <formula>1</formula>
    </cfRule>
  </conditionalFormatting>
  <conditionalFormatting sqref="QK421">
    <cfRule type="cellIs" dxfId="288" priority="241" operator="equal">
      <formula>"OK"</formula>
    </cfRule>
    <cfRule type="cellIs" dxfId="287" priority="242" operator="equal">
      <formula>"NO HABILITADO"</formula>
    </cfRule>
  </conditionalFormatting>
  <conditionalFormatting sqref="QY421">
    <cfRule type="cellIs" dxfId="286" priority="239" operator="equal">
      <formula>0</formula>
    </cfRule>
    <cfRule type="cellIs" dxfId="285" priority="240" operator="equal">
      <formula>1</formula>
    </cfRule>
  </conditionalFormatting>
  <conditionalFormatting sqref="QW421">
    <cfRule type="cellIs" dxfId="284" priority="237" operator="equal">
      <formula>0</formula>
    </cfRule>
    <cfRule type="cellIs" dxfId="283" priority="238" operator="equal">
      <formula>1</formula>
    </cfRule>
  </conditionalFormatting>
  <conditionalFormatting sqref="QU421">
    <cfRule type="cellIs" dxfId="282" priority="235" operator="equal">
      <formula>0</formula>
    </cfRule>
    <cfRule type="cellIs" dxfId="281" priority="236" operator="equal">
      <formula>1</formula>
    </cfRule>
  </conditionalFormatting>
  <conditionalFormatting sqref="QS421">
    <cfRule type="cellIs" dxfId="280" priority="233" operator="equal">
      <formula>0</formula>
    </cfRule>
    <cfRule type="cellIs" dxfId="279" priority="234" operator="equal">
      <formula>1</formula>
    </cfRule>
  </conditionalFormatting>
  <conditionalFormatting sqref="QR16:QW16">
    <cfRule type="cellIs" dxfId="278" priority="231" operator="equal">
      <formula>0</formula>
    </cfRule>
    <cfRule type="cellIs" dxfId="277" priority="232" operator="equal">
      <formula>1</formula>
    </cfRule>
  </conditionalFormatting>
  <conditionalFormatting sqref="QR19:QW31">
    <cfRule type="cellIs" dxfId="276" priority="229" operator="equal">
      <formula>0</formula>
    </cfRule>
    <cfRule type="cellIs" dxfId="275" priority="230" operator="equal">
      <formula>1</formula>
    </cfRule>
  </conditionalFormatting>
  <conditionalFormatting sqref="QR33:QW35 QR37:QW40">
    <cfRule type="cellIs" dxfId="274" priority="227" operator="equal">
      <formula>0</formula>
    </cfRule>
    <cfRule type="cellIs" dxfId="273" priority="228" operator="equal">
      <formula>1</formula>
    </cfRule>
  </conditionalFormatting>
  <conditionalFormatting sqref="QR44:QW52">
    <cfRule type="cellIs" dxfId="272" priority="225" operator="equal">
      <formula>0</formula>
    </cfRule>
    <cfRule type="cellIs" dxfId="271" priority="226" operator="equal">
      <formula>1</formula>
    </cfRule>
  </conditionalFormatting>
  <conditionalFormatting sqref="QR55:QW55">
    <cfRule type="cellIs" dxfId="270" priority="223" operator="equal">
      <formula>0</formula>
    </cfRule>
    <cfRule type="cellIs" dxfId="269" priority="224" operator="equal">
      <formula>1</formula>
    </cfRule>
  </conditionalFormatting>
  <conditionalFormatting sqref="QR56:QW56">
    <cfRule type="cellIs" dxfId="268" priority="221" operator="equal">
      <formula>0</formula>
    </cfRule>
    <cfRule type="cellIs" dxfId="267" priority="222" operator="equal">
      <formula>1</formula>
    </cfRule>
  </conditionalFormatting>
  <conditionalFormatting sqref="QR58:QW58">
    <cfRule type="cellIs" dxfId="266" priority="219" operator="equal">
      <formula>0</formula>
    </cfRule>
    <cfRule type="cellIs" dxfId="265" priority="220" operator="equal">
      <formula>1</formula>
    </cfRule>
  </conditionalFormatting>
  <conditionalFormatting sqref="QR59:QW59">
    <cfRule type="cellIs" dxfId="264" priority="217" operator="equal">
      <formula>0</formula>
    </cfRule>
    <cfRule type="cellIs" dxfId="263" priority="218" operator="equal">
      <formula>1</formula>
    </cfRule>
  </conditionalFormatting>
  <conditionalFormatting sqref="QR153:QW157 QR159:QW161">
    <cfRule type="cellIs" dxfId="262" priority="215" operator="equal">
      <formula>0</formula>
    </cfRule>
    <cfRule type="cellIs" dxfId="261" priority="216" operator="equal">
      <formula>1</formula>
    </cfRule>
  </conditionalFormatting>
  <conditionalFormatting sqref="QR163:QW163">
    <cfRule type="cellIs" dxfId="260" priority="213" operator="equal">
      <formula>0</formula>
    </cfRule>
    <cfRule type="cellIs" dxfId="259" priority="214" operator="equal">
      <formula>1</formula>
    </cfRule>
  </conditionalFormatting>
  <conditionalFormatting sqref="QR164:QW169">
    <cfRule type="cellIs" dxfId="258" priority="211" operator="equal">
      <formula>0</formula>
    </cfRule>
    <cfRule type="cellIs" dxfId="257" priority="212" operator="equal">
      <formula>1</formula>
    </cfRule>
  </conditionalFormatting>
  <conditionalFormatting sqref="QR173:QW175 QR177:QW178">
    <cfRule type="cellIs" dxfId="256" priority="209" operator="equal">
      <formula>0</formula>
    </cfRule>
    <cfRule type="cellIs" dxfId="255" priority="210" operator="equal">
      <formula>1</formula>
    </cfRule>
  </conditionalFormatting>
  <conditionalFormatting sqref="QR181:QW185">
    <cfRule type="cellIs" dxfId="254" priority="207" operator="equal">
      <formula>0</formula>
    </cfRule>
    <cfRule type="cellIs" dxfId="253" priority="208" operator="equal">
      <formula>1</formula>
    </cfRule>
  </conditionalFormatting>
  <conditionalFormatting sqref="QR187:QW188">
    <cfRule type="cellIs" dxfId="252" priority="205" operator="equal">
      <formula>0</formula>
    </cfRule>
    <cfRule type="cellIs" dxfId="251" priority="206" operator="equal">
      <formula>1</formula>
    </cfRule>
  </conditionalFormatting>
  <conditionalFormatting sqref="QR190:QW193">
    <cfRule type="cellIs" dxfId="250" priority="203" operator="equal">
      <formula>0</formula>
    </cfRule>
    <cfRule type="cellIs" dxfId="249" priority="204" operator="equal">
      <formula>1</formula>
    </cfRule>
  </conditionalFormatting>
  <conditionalFormatting sqref="QR195:QW195">
    <cfRule type="cellIs" dxfId="248" priority="201" operator="equal">
      <formula>0</formula>
    </cfRule>
    <cfRule type="cellIs" dxfId="247" priority="202" operator="equal">
      <formula>1</formula>
    </cfRule>
  </conditionalFormatting>
  <conditionalFormatting sqref="QR197:QW197">
    <cfRule type="cellIs" dxfId="246" priority="199" operator="equal">
      <formula>0</formula>
    </cfRule>
    <cfRule type="cellIs" dxfId="245" priority="200" operator="equal">
      <formula>1</formula>
    </cfRule>
  </conditionalFormatting>
  <conditionalFormatting sqref="QR202:QW205">
    <cfRule type="cellIs" dxfId="244" priority="197" operator="equal">
      <formula>0</formula>
    </cfRule>
    <cfRule type="cellIs" dxfId="243" priority="198" operator="equal">
      <formula>1</formula>
    </cfRule>
  </conditionalFormatting>
  <conditionalFormatting sqref="QR207:QW212">
    <cfRule type="cellIs" dxfId="242" priority="195" operator="equal">
      <formula>0</formula>
    </cfRule>
    <cfRule type="cellIs" dxfId="241" priority="196" operator="equal">
      <formula>1</formula>
    </cfRule>
  </conditionalFormatting>
  <conditionalFormatting sqref="QR216:QW219 QR222:QW224 QR226:QW236">
    <cfRule type="cellIs" dxfId="240" priority="193" operator="equal">
      <formula>0</formula>
    </cfRule>
    <cfRule type="cellIs" dxfId="239" priority="194" operator="equal">
      <formula>1</formula>
    </cfRule>
  </conditionalFormatting>
  <conditionalFormatting sqref="QR238:QW238 QR240:QW252">
    <cfRule type="cellIs" dxfId="238" priority="191" operator="equal">
      <formula>0</formula>
    </cfRule>
    <cfRule type="cellIs" dxfId="237" priority="192" operator="equal">
      <formula>1</formula>
    </cfRule>
  </conditionalFormatting>
  <conditionalFormatting sqref="QR255:QW258">
    <cfRule type="cellIs" dxfId="236" priority="189" operator="equal">
      <formula>0</formula>
    </cfRule>
    <cfRule type="cellIs" dxfId="235" priority="190" operator="equal">
      <formula>1</formula>
    </cfRule>
  </conditionalFormatting>
  <conditionalFormatting sqref="QR272:QW280">
    <cfRule type="cellIs" dxfId="234" priority="187" operator="equal">
      <formula>0</formula>
    </cfRule>
    <cfRule type="cellIs" dxfId="233" priority="188" operator="equal">
      <formula>1</formula>
    </cfRule>
  </conditionalFormatting>
  <conditionalFormatting sqref="QR284:QW301 QR304:QW308 QR311:QW317">
    <cfRule type="cellIs" dxfId="232" priority="185" operator="equal">
      <formula>0</formula>
    </cfRule>
    <cfRule type="cellIs" dxfId="231" priority="186" operator="equal">
      <formula>1</formula>
    </cfRule>
  </conditionalFormatting>
  <conditionalFormatting sqref="QR320:QW330 QR333:QW336">
    <cfRule type="cellIs" dxfId="230" priority="183" operator="equal">
      <formula>0</formula>
    </cfRule>
    <cfRule type="cellIs" dxfId="229" priority="184" operator="equal">
      <formula>1</formula>
    </cfRule>
  </conditionalFormatting>
  <conditionalFormatting sqref="QR342:QW342">
    <cfRule type="cellIs" dxfId="228" priority="181" operator="equal">
      <formula>0</formula>
    </cfRule>
    <cfRule type="cellIs" dxfId="227" priority="182" operator="equal">
      <formula>1</formula>
    </cfRule>
  </conditionalFormatting>
  <conditionalFormatting sqref="QR354:QW354">
    <cfRule type="cellIs" dxfId="226" priority="179" operator="equal">
      <formula>0</formula>
    </cfRule>
    <cfRule type="cellIs" dxfId="225" priority="180" operator="equal">
      <formula>1</formula>
    </cfRule>
  </conditionalFormatting>
  <conditionalFormatting sqref="QR359:QW359">
    <cfRule type="cellIs" dxfId="224" priority="177" operator="equal">
      <formula>0</formula>
    </cfRule>
    <cfRule type="cellIs" dxfId="223" priority="178" operator="equal">
      <formula>1</formula>
    </cfRule>
  </conditionalFormatting>
  <conditionalFormatting sqref="QR364:QW365">
    <cfRule type="cellIs" dxfId="222" priority="175" operator="equal">
      <formula>0</formula>
    </cfRule>
    <cfRule type="cellIs" dxfId="221" priority="176" operator="equal">
      <formula>1</formula>
    </cfRule>
  </conditionalFormatting>
  <conditionalFormatting sqref="QR378:QW378">
    <cfRule type="cellIs" dxfId="220" priority="171" operator="equal">
      <formula>0</formula>
    </cfRule>
    <cfRule type="cellIs" dxfId="219" priority="172" operator="equal">
      <formula>1</formula>
    </cfRule>
  </conditionalFormatting>
  <conditionalFormatting sqref="QR408:QW408">
    <cfRule type="cellIs" dxfId="218" priority="173" operator="equal">
      <formula>0</formula>
    </cfRule>
    <cfRule type="cellIs" dxfId="217" priority="174" operator="equal">
      <formula>1</formula>
    </cfRule>
  </conditionalFormatting>
  <conditionalFormatting sqref="QR371:QW371">
    <cfRule type="cellIs" dxfId="216" priority="169" operator="equal">
      <formula>0</formula>
    </cfRule>
    <cfRule type="cellIs" dxfId="215" priority="170" operator="equal">
      <formula>1</formula>
    </cfRule>
  </conditionalFormatting>
  <conditionalFormatting sqref="QR14:QW15">
    <cfRule type="cellIs" dxfId="214" priority="167" operator="equal">
      <formula>0</formula>
    </cfRule>
    <cfRule type="cellIs" dxfId="213" priority="168" operator="equal">
      <formula>1</formula>
    </cfRule>
  </conditionalFormatting>
  <conditionalFormatting sqref="QR17:QW18">
    <cfRule type="cellIs" dxfId="212" priority="165" operator="equal">
      <formula>0</formula>
    </cfRule>
    <cfRule type="cellIs" dxfId="211" priority="166" operator="equal">
      <formula>1</formula>
    </cfRule>
  </conditionalFormatting>
  <conditionalFormatting sqref="QR32:QW32">
    <cfRule type="cellIs" dxfId="210" priority="163" operator="equal">
      <formula>0</formula>
    </cfRule>
    <cfRule type="cellIs" dxfId="209" priority="164" operator="equal">
      <formula>1</formula>
    </cfRule>
  </conditionalFormatting>
  <conditionalFormatting sqref="QR36:QW36">
    <cfRule type="cellIs" dxfId="208" priority="161" operator="equal">
      <formula>0</formula>
    </cfRule>
    <cfRule type="cellIs" dxfId="207" priority="162" operator="equal">
      <formula>1</formula>
    </cfRule>
  </conditionalFormatting>
  <conditionalFormatting sqref="QR41:QW42">
    <cfRule type="cellIs" dxfId="206" priority="159" operator="equal">
      <formula>0</formula>
    </cfRule>
    <cfRule type="cellIs" dxfId="205" priority="160" operator="equal">
      <formula>1</formula>
    </cfRule>
  </conditionalFormatting>
  <conditionalFormatting sqref="QR411:QW411">
    <cfRule type="cellIs" dxfId="204" priority="3" operator="equal">
      <formula>0</formula>
    </cfRule>
    <cfRule type="cellIs" dxfId="203" priority="4" operator="equal">
      <formula>1</formula>
    </cfRule>
  </conditionalFormatting>
  <conditionalFormatting sqref="QR43:QW43">
    <cfRule type="cellIs" dxfId="202" priority="157" operator="equal">
      <formula>0</formula>
    </cfRule>
    <cfRule type="cellIs" dxfId="201" priority="158" operator="equal">
      <formula>1</formula>
    </cfRule>
  </conditionalFormatting>
  <conditionalFormatting sqref="QR53:QW53">
    <cfRule type="cellIs" dxfId="200" priority="155" operator="equal">
      <formula>0</formula>
    </cfRule>
    <cfRule type="cellIs" dxfId="199" priority="156" operator="equal">
      <formula>1</formula>
    </cfRule>
  </conditionalFormatting>
  <conditionalFormatting sqref="QR60:QW61">
    <cfRule type="cellIs" dxfId="198" priority="153" operator="equal">
      <formula>0</formula>
    </cfRule>
    <cfRule type="cellIs" dxfId="197" priority="154" operator="equal">
      <formula>1</formula>
    </cfRule>
  </conditionalFormatting>
  <conditionalFormatting sqref="QR63:QW63">
    <cfRule type="cellIs" dxfId="196" priority="151" operator="equal">
      <formula>0</formula>
    </cfRule>
    <cfRule type="cellIs" dxfId="195" priority="152" operator="equal">
      <formula>1</formula>
    </cfRule>
  </conditionalFormatting>
  <conditionalFormatting sqref="QR67:QW68">
    <cfRule type="cellIs" dxfId="194" priority="149" operator="equal">
      <formula>0</formula>
    </cfRule>
    <cfRule type="cellIs" dxfId="193" priority="150" operator="equal">
      <formula>1</formula>
    </cfRule>
  </conditionalFormatting>
  <conditionalFormatting sqref="QR71:QW72">
    <cfRule type="cellIs" dxfId="192" priority="147" operator="equal">
      <formula>0</formula>
    </cfRule>
    <cfRule type="cellIs" dxfId="191" priority="148" operator="equal">
      <formula>1</formula>
    </cfRule>
  </conditionalFormatting>
  <conditionalFormatting sqref="QR74:QW74">
    <cfRule type="cellIs" dxfId="190" priority="145" operator="equal">
      <formula>0</formula>
    </cfRule>
    <cfRule type="cellIs" dxfId="189" priority="146" operator="equal">
      <formula>1</formula>
    </cfRule>
  </conditionalFormatting>
  <conditionalFormatting sqref="QR76:QW76">
    <cfRule type="cellIs" dxfId="188" priority="143" operator="equal">
      <formula>0</formula>
    </cfRule>
    <cfRule type="cellIs" dxfId="187" priority="144" operator="equal">
      <formula>1</formula>
    </cfRule>
  </conditionalFormatting>
  <conditionalFormatting sqref="QR77:QW77">
    <cfRule type="cellIs" dxfId="186" priority="141" operator="equal">
      <formula>0</formula>
    </cfRule>
    <cfRule type="cellIs" dxfId="185" priority="142" operator="equal">
      <formula>1</formula>
    </cfRule>
  </conditionalFormatting>
  <conditionalFormatting sqref="QR79:QW79">
    <cfRule type="cellIs" dxfId="184" priority="139" operator="equal">
      <formula>0</formula>
    </cfRule>
    <cfRule type="cellIs" dxfId="183" priority="140" operator="equal">
      <formula>1</formula>
    </cfRule>
  </conditionalFormatting>
  <conditionalFormatting sqref="QR81:QW86">
    <cfRule type="cellIs" dxfId="182" priority="137" operator="equal">
      <formula>0</formula>
    </cfRule>
    <cfRule type="cellIs" dxfId="181" priority="138" operator="equal">
      <formula>1</formula>
    </cfRule>
  </conditionalFormatting>
  <conditionalFormatting sqref="QR88:QW92">
    <cfRule type="cellIs" dxfId="180" priority="135" operator="equal">
      <formula>0</formula>
    </cfRule>
    <cfRule type="cellIs" dxfId="179" priority="136" operator="equal">
      <formula>1</formula>
    </cfRule>
  </conditionalFormatting>
  <conditionalFormatting sqref="QR94:QW95">
    <cfRule type="cellIs" dxfId="178" priority="133" operator="equal">
      <formula>0</formula>
    </cfRule>
    <cfRule type="cellIs" dxfId="177" priority="134" operator="equal">
      <formula>1</formula>
    </cfRule>
  </conditionalFormatting>
  <conditionalFormatting sqref="QR98:QW98">
    <cfRule type="cellIs" dxfId="176" priority="131" operator="equal">
      <formula>0</formula>
    </cfRule>
    <cfRule type="cellIs" dxfId="175" priority="132" operator="equal">
      <formula>1</formula>
    </cfRule>
  </conditionalFormatting>
  <conditionalFormatting sqref="QR101:QW105">
    <cfRule type="cellIs" dxfId="174" priority="129" operator="equal">
      <formula>0</formula>
    </cfRule>
    <cfRule type="cellIs" dxfId="173" priority="130" operator="equal">
      <formula>1</formula>
    </cfRule>
  </conditionalFormatting>
  <conditionalFormatting sqref="QR107:QW107">
    <cfRule type="cellIs" dxfId="172" priority="127" operator="equal">
      <formula>0</formula>
    </cfRule>
    <cfRule type="cellIs" dxfId="171" priority="128" operator="equal">
      <formula>1</formula>
    </cfRule>
  </conditionalFormatting>
  <conditionalFormatting sqref="QR110:QW112">
    <cfRule type="cellIs" dxfId="170" priority="125" operator="equal">
      <formula>0</formula>
    </cfRule>
    <cfRule type="cellIs" dxfId="169" priority="126" operator="equal">
      <formula>1</formula>
    </cfRule>
  </conditionalFormatting>
  <conditionalFormatting sqref="QR114:QW114">
    <cfRule type="cellIs" dxfId="168" priority="123" operator="equal">
      <formula>0</formula>
    </cfRule>
    <cfRule type="cellIs" dxfId="167" priority="124" operator="equal">
      <formula>1</formula>
    </cfRule>
  </conditionalFormatting>
  <conditionalFormatting sqref="QR116:QW121">
    <cfRule type="cellIs" dxfId="166" priority="121" operator="equal">
      <formula>0</formula>
    </cfRule>
    <cfRule type="cellIs" dxfId="165" priority="122" operator="equal">
      <formula>1</formula>
    </cfRule>
  </conditionalFormatting>
  <conditionalFormatting sqref="QR125:QW126">
    <cfRule type="cellIs" dxfId="164" priority="119" operator="equal">
      <formula>0</formula>
    </cfRule>
    <cfRule type="cellIs" dxfId="163" priority="120" operator="equal">
      <formula>1</formula>
    </cfRule>
  </conditionalFormatting>
  <conditionalFormatting sqref="QR128:QW131">
    <cfRule type="cellIs" dxfId="162" priority="117" operator="equal">
      <formula>0</formula>
    </cfRule>
    <cfRule type="cellIs" dxfId="161" priority="118" operator="equal">
      <formula>1</formula>
    </cfRule>
  </conditionalFormatting>
  <conditionalFormatting sqref="QR133:QW134">
    <cfRule type="cellIs" dxfId="160" priority="115" operator="equal">
      <formula>0</formula>
    </cfRule>
    <cfRule type="cellIs" dxfId="159" priority="116" operator="equal">
      <formula>1</formula>
    </cfRule>
  </conditionalFormatting>
  <conditionalFormatting sqref="QR137:QW137">
    <cfRule type="cellIs" dxfId="158" priority="113" operator="equal">
      <formula>0</formula>
    </cfRule>
    <cfRule type="cellIs" dxfId="157" priority="114" operator="equal">
      <formula>1</formula>
    </cfRule>
  </conditionalFormatting>
  <conditionalFormatting sqref="QR139:QW142">
    <cfRule type="cellIs" dxfId="156" priority="111" operator="equal">
      <formula>0</formula>
    </cfRule>
    <cfRule type="cellIs" dxfId="155" priority="112" operator="equal">
      <formula>1</formula>
    </cfRule>
  </conditionalFormatting>
  <conditionalFormatting sqref="QR144:QW145">
    <cfRule type="cellIs" dxfId="154" priority="109" operator="equal">
      <formula>0</formula>
    </cfRule>
    <cfRule type="cellIs" dxfId="153" priority="110" operator="equal">
      <formula>1</formula>
    </cfRule>
  </conditionalFormatting>
  <conditionalFormatting sqref="QR148:QW152">
    <cfRule type="cellIs" dxfId="152" priority="107" operator="equal">
      <formula>0</formula>
    </cfRule>
    <cfRule type="cellIs" dxfId="151" priority="108" operator="equal">
      <formula>1</formula>
    </cfRule>
  </conditionalFormatting>
  <conditionalFormatting sqref="QR158:QW158">
    <cfRule type="cellIs" dxfId="150" priority="105" operator="equal">
      <formula>0</formula>
    </cfRule>
    <cfRule type="cellIs" dxfId="149" priority="106" operator="equal">
      <formula>1</formula>
    </cfRule>
  </conditionalFormatting>
  <conditionalFormatting sqref="QR162:QW162">
    <cfRule type="cellIs" dxfId="148" priority="103" operator="equal">
      <formula>0</formula>
    </cfRule>
    <cfRule type="cellIs" dxfId="147" priority="104" operator="equal">
      <formula>1</formula>
    </cfRule>
  </conditionalFormatting>
  <conditionalFormatting sqref="QR170:QW171">
    <cfRule type="cellIs" dxfId="146" priority="101" operator="equal">
      <formula>0</formula>
    </cfRule>
    <cfRule type="cellIs" dxfId="145" priority="102" operator="equal">
      <formula>1</formula>
    </cfRule>
  </conditionalFormatting>
  <conditionalFormatting sqref="QR172:QW172">
    <cfRule type="cellIs" dxfId="144" priority="99" operator="equal">
      <formula>0</formula>
    </cfRule>
    <cfRule type="cellIs" dxfId="143" priority="100" operator="equal">
      <formula>1</formula>
    </cfRule>
  </conditionalFormatting>
  <conditionalFormatting sqref="QR176:QW176">
    <cfRule type="cellIs" dxfId="142" priority="97" operator="equal">
      <formula>0</formula>
    </cfRule>
    <cfRule type="cellIs" dxfId="141" priority="98" operator="equal">
      <formula>1</formula>
    </cfRule>
  </conditionalFormatting>
  <conditionalFormatting sqref="QR179:QW179">
    <cfRule type="cellIs" dxfId="140" priority="95" operator="equal">
      <formula>0</formula>
    </cfRule>
    <cfRule type="cellIs" dxfId="139" priority="96" operator="equal">
      <formula>1</formula>
    </cfRule>
  </conditionalFormatting>
  <conditionalFormatting sqref="QR194:QW194">
    <cfRule type="cellIs" dxfId="138" priority="93" operator="equal">
      <formula>0</formula>
    </cfRule>
    <cfRule type="cellIs" dxfId="137" priority="94" operator="equal">
      <formula>1</formula>
    </cfRule>
  </conditionalFormatting>
  <conditionalFormatting sqref="QR196:QW196">
    <cfRule type="cellIs" dxfId="136" priority="91" operator="equal">
      <formula>0</formula>
    </cfRule>
    <cfRule type="cellIs" dxfId="135" priority="92" operator="equal">
      <formula>1</formula>
    </cfRule>
  </conditionalFormatting>
  <conditionalFormatting sqref="QR198:QW198">
    <cfRule type="cellIs" dxfId="134" priority="89" operator="equal">
      <formula>0</formula>
    </cfRule>
    <cfRule type="cellIs" dxfId="133" priority="90" operator="equal">
      <formula>1</formula>
    </cfRule>
  </conditionalFormatting>
  <conditionalFormatting sqref="QR199:QW199">
    <cfRule type="cellIs" dxfId="132" priority="87" operator="equal">
      <formula>0</formula>
    </cfRule>
    <cfRule type="cellIs" dxfId="131" priority="88" operator="equal">
      <formula>1</formula>
    </cfRule>
  </conditionalFormatting>
  <conditionalFormatting sqref="QR201:QW201">
    <cfRule type="cellIs" dxfId="130" priority="85" operator="equal">
      <formula>0</formula>
    </cfRule>
    <cfRule type="cellIs" dxfId="129" priority="86" operator="equal">
      <formula>1</formula>
    </cfRule>
  </conditionalFormatting>
  <conditionalFormatting sqref="QR206:QW206">
    <cfRule type="cellIs" dxfId="128" priority="83" operator="equal">
      <formula>0</formula>
    </cfRule>
    <cfRule type="cellIs" dxfId="127" priority="84" operator="equal">
      <formula>1</formula>
    </cfRule>
  </conditionalFormatting>
  <conditionalFormatting sqref="QR213:QW215">
    <cfRule type="cellIs" dxfId="126" priority="81" operator="equal">
      <formula>0</formula>
    </cfRule>
    <cfRule type="cellIs" dxfId="125" priority="82" operator="equal">
      <formula>1</formula>
    </cfRule>
  </conditionalFormatting>
  <conditionalFormatting sqref="QR220:QW220">
    <cfRule type="cellIs" dxfId="124" priority="79" operator="equal">
      <formula>0</formula>
    </cfRule>
    <cfRule type="cellIs" dxfId="123" priority="80" operator="equal">
      <formula>1</formula>
    </cfRule>
  </conditionalFormatting>
  <conditionalFormatting sqref="QR221:QW221">
    <cfRule type="cellIs" dxfId="122" priority="77" operator="equal">
      <formula>0</formula>
    </cfRule>
    <cfRule type="cellIs" dxfId="121" priority="78" operator="equal">
      <formula>1</formula>
    </cfRule>
  </conditionalFormatting>
  <conditionalFormatting sqref="QR225:QW225">
    <cfRule type="cellIs" dxfId="120" priority="75" operator="equal">
      <formula>0</formula>
    </cfRule>
    <cfRule type="cellIs" dxfId="119" priority="76" operator="equal">
      <formula>1</formula>
    </cfRule>
  </conditionalFormatting>
  <conditionalFormatting sqref="QR237:QW237">
    <cfRule type="cellIs" dxfId="118" priority="73" operator="equal">
      <formula>0</formula>
    </cfRule>
    <cfRule type="cellIs" dxfId="117" priority="74" operator="equal">
      <formula>1</formula>
    </cfRule>
  </conditionalFormatting>
  <conditionalFormatting sqref="QR239:QW239">
    <cfRule type="cellIs" dxfId="116" priority="71" operator="equal">
      <formula>0</formula>
    </cfRule>
    <cfRule type="cellIs" dxfId="115" priority="72" operator="equal">
      <formula>1</formula>
    </cfRule>
  </conditionalFormatting>
  <conditionalFormatting sqref="QR253:QW254">
    <cfRule type="cellIs" dxfId="114" priority="69" operator="equal">
      <formula>0</formula>
    </cfRule>
    <cfRule type="cellIs" dxfId="113" priority="70" operator="equal">
      <formula>1</formula>
    </cfRule>
  </conditionalFormatting>
  <conditionalFormatting sqref="QR260:QW262">
    <cfRule type="cellIs" dxfId="112" priority="67" operator="equal">
      <formula>0</formula>
    </cfRule>
    <cfRule type="cellIs" dxfId="111" priority="68" operator="equal">
      <formula>1</formula>
    </cfRule>
  </conditionalFormatting>
  <conditionalFormatting sqref="QR264:QW271">
    <cfRule type="cellIs" dxfId="110" priority="65" operator="equal">
      <formula>0</formula>
    </cfRule>
    <cfRule type="cellIs" dxfId="109" priority="66" operator="equal">
      <formula>1</formula>
    </cfRule>
  </conditionalFormatting>
  <conditionalFormatting sqref="QR263:QW263">
    <cfRule type="cellIs" dxfId="108" priority="63" operator="equal">
      <formula>0</formula>
    </cfRule>
    <cfRule type="cellIs" dxfId="107" priority="64" operator="equal">
      <formula>1</formula>
    </cfRule>
  </conditionalFormatting>
  <conditionalFormatting sqref="QR281:QW281">
    <cfRule type="cellIs" dxfId="106" priority="61" operator="equal">
      <formula>0</formula>
    </cfRule>
    <cfRule type="cellIs" dxfId="105" priority="62" operator="equal">
      <formula>1</formula>
    </cfRule>
  </conditionalFormatting>
  <conditionalFormatting sqref="QR283:QW283">
    <cfRule type="cellIs" dxfId="104" priority="59" operator="equal">
      <formula>0</formula>
    </cfRule>
    <cfRule type="cellIs" dxfId="103" priority="60" operator="equal">
      <formula>1</formula>
    </cfRule>
  </conditionalFormatting>
  <conditionalFormatting sqref="QR302:QW302">
    <cfRule type="cellIs" dxfId="102" priority="57" operator="equal">
      <formula>0</formula>
    </cfRule>
    <cfRule type="cellIs" dxfId="101" priority="58" operator="equal">
      <formula>1</formula>
    </cfRule>
  </conditionalFormatting>
  <conditionalFormatting sqref="QR303:QW303">
    <cfRule type="cellIs" dxfId="100" priority="55" operator="equal">
      <formula>0</formula>
    </cfRule>
    <cfRule type="cellIs" dxfId="99" priority="56" operator="equal">
      <formula>1</formula>
    </cfRule>
  </conditionalFormatting>
  <conditionalFormatting sqref="QR309:QW310">
    <cfRule type="cellIs" dxfId="98" priority="53" operator="equal">
      <formula>0</formula>
    </cfRule>
    <cfRule type="cellIs" dxfId="97" priority="54" operator="equal">
      <formula>1</formula>
    </cfRule>
  </conditionalFormatting>
  <conditionalFormatting sqref="QR318:QW319">
    <cfRule type="cellIs" dxfId="96" priority="51" operator="equal">
      <formula>0</formula>
    </cfRule>
    <cfRule type="cellIs" dxfId="95" priority="52" operator="equal">
      <formula>1</formula>
    </cfRule>
  </conditionalFormatting>
  <conditionalFormatting sqref="QR331:QW331">
    <cfRule type="cellIs" dxfId="94" priority="49" operator="equal">
      <formula>0</formula>
    </cfRule>
    <cfRule type="cellIs" dxfId="93" priority="50" operator="equal">
      <formula>1</formula>
    </cfRule>
  </conditionalFormatting>
  <conditionalFormatting sqref="QR332:QW332">
    <cfRule type="cellIs" dxfId="92" priority="47" operator="equal">
      <formula>0</formula>
    </cfRule>
    <cfRule type="cellIs" dxfId="91" priority="48" operator="equal">
      <formula>1</formula>
    </cfRule>
  </conditionalFormatting>
  <conditionalFormatting sqref="QR337:QW338">
    <cfRule type="cellIs" dxfId="90" priority="45" operator="equal">
      <formula>0</formula>
    </cfRule>
    <cfRule type="cellIs" dxfId="89" priority="46" operator="equal">
      <formula>1</formula>
    </cfRule>
  </conditionalFormatting>
  <conditionalFormatting sqref="QR339:QW339">
    <cfRule type="cellIs" dxfId="88" priority="43" operator="equal">
      <formula>0</formula>
    </cfRule>
    <cfRule type="cellIs" dxfId="87" priority="44" operator="equal">
      <formula>1</formula>
    </cfRule>
  </conditionalFormatting>
  <conditionalFormatting sqref="QR340:QW341">
    <cfRule type="cellIs" dxfId="86" priority="41" operator="equal">
      <formula>0</formula>
    </cfRule>
    <cfRule type="cellIs" dxfId="85" priority="42" operator="equal">
      <formula>1</formula>
    </cfRule>
  </conditionalFormatting>
  <conditionalFormatting sqref="QR343:QW345">
    <cfRule type="cellIs" dxfId="84" priority="39" operator="equal">
      <formula>0</formula>
    </cfRule>
    <cfRule type="cellIs" dxfId="83" priority="40" operator="equal">
      <formula>1</formula>
    </cfRule>
  </conditionalFormatting>
  <conditionalFormatting sqref="QR346:QW347">
    <cfRule type="cellIs" dxfId="82" priority="37" operator="equal">
      <formula>0</formula>
    </cfRule>
    <cfRule type="cellIs" dxfId="81" priority="38" operator="equal">
      <formula>1</formula>
    </cfRule>
  </conditionalFormatting>
  <conditionalFormatting sqref="QR351:QW351">
    <cfRule type="cellIs" dxfId="80" priority="35" operator="equal">
      <formula>0</formula>
    </cfRule>
    <cfRule type="cellIs" dxfId="79" priority="36" operator="equal">
      <formula>1</formula>
    </cfRule>
  </conditionalFormatting>
  <conditionalFormatting sqref="QR355:QW355">
    <cfRule type="cellIs" dxfId="78" priority="33" operator="equal">
      <formula>0</formula>
    </cfRule>
    <cfRule type="cellIs" dxfId="77" priority="34" operator="equal">
      <formula>1</formula>
    </cfRule>
  </conditionalFormatting>
  <conditionalFormatting sqref="QR357:QW357">
    <cfRule type="cellIs" dxfId="76" priority="31" operator="equal">
      <formula>0</formula>
    </cfRule>
    <cfRule type="cellIs" dxfId="75" priority="32" operator="equal">
      <formula>1</formula>
    </cfRule>
  </conditionalFormatting>
  <conditionalFormatting sqref="QR360:QW360">
    <cfRule type="cellIs" dxfId="74" priority="29" operator="equal">
      <formula>0</formula>
    </cfRule>
    <cfRule type="cellIs" dxfId="73" priority="30" operator="equal">
      <formula>1</formula>
    </cfRule>
  </conditionalFormatting>
  <conditionalFormatting sqref="QR362:QW363">
    <cfRule type="cellIs" dxfId="72" priority="27" operator="equal">
      <formula>0</formula>
    </cfRule>
    <cfRule type="cellIs" dxfId="71" priority="28" operator="equal">
      <formula>1</formula>
    </cfRule>
  </conditionalFormatting>
  <conditionalFormatting sqref="QR368:QW368">
    <cfRule type="cellIs" dxfId="70" priority="25" operator="equal">
      <formula>0</formula>
    </cfRule>
    <cfRule type="cellIs" dxfId="69" priority="26" operator="equal">
      <formula>1</formula>
    </cfRule>
  </conditionalFormatting>
  <conditionalFormatting sqref="QR369:QW369">
    <cfRule type="cellIs" dxfId="68" priority="23" operator="equal">
      <formula>0</formula>
    </cfRule>
    <cfRule type="cellIs" dxfId="67" priority="24" operator="equal">
      <formula>1</formula>
    </cfRule>
  </conditionalFormatting>
  <conditionalFormatting sqref="QR374:QW376">
    <cfRule type="cellIs" dxfId="66" priority="21" operator="equal">
      <formula>0</formula>
    </cfRule>
    <cfRule type="cellIs" dxfId="65" priority="22" operator="equal">
      <formula>1</formula>
    </cfRule>
  </conditionalFormatting>
  <conditionalFormatting sqref="QR377:QW377">
    <cfRule type="cellIs" dxfId="64" priority="19" operator="equal">
      <formula>0</formula>
    </cfRule>
    <cfRule type="cellIs" dxfId="63" priority="20" operator="equal">
      <formula>1</formula>
    </cfRule>
  </conditionalFormatting>
  <conditionalFormatting sqref="QR379:QW379">
    <cfRule type="cellIs" dxfId="62" priority="17" operator="equal">
      <formula>0</formula>
    </cfRule>
    <cfRule type="cellIs" dxfId="61" priority="18" operator="equal">
      <formula>1</formula>
    </cfRule>
  </conditionalFormatting>
  <conditionalFormatting sqref="QR382:QW384">
    <cfRule type="cellIs" dxfId="60" priority="15" operator="equal">
      <formula>0</formula>
    </cfRule>
    <cfRule type="cellIs" dxfId="59" priority="16" operator="equal">
      <formula>1</formula>
    </cfRule>
  </conditionalFormatting>
  <conditionalFormatting sqref="QR386:QW391">
    <cfRule type="cellIs" dxfId="58" priority="13" operator="equal">
      <formula>0</formula>
    </cfRule>
    <cfRule type="cellIs" dxfId="57" priority="14" operator="equal">
      <formula>1</formula>
    </cfRule>
  </conditionalFormatting>
  <conditionalFormatting sqref="QR399:QW399">
    <cfRule type="cellIs" dxfId="56" priority="11" operator="equal">
      <formula>0</formula>
    </cfRule>
    <cfRule type="cellIs" dxfId="55" priority="12" operator="equal">
      <formula>1</formula>
    </cfRule>
  </conditionalFormatting>
  <conditionalFormatting sqref="QR401:QW401">
    <cfRule type="cellIs" dxfId="54" priority="9" operator="equal">
      <formula>0</formula>
    </cfRule>
    <cfRule type="cellIs" dxfId="53" priority="10" operator="equal">
      <formula>1</formula>
    </cfRule>
  </conditionalFormatting>
  <conditionalFormatting sqref="QR403:QW403">
    <cfRule type="cellIs" dxfId="52" priority="7" operator="equal">
      <formula>0</formula>
    </cfRule>
    <cfRule type="cellIs" dxfId="51" priority="8" operator="equal">
      <formula>1</formula>
    </cfRule>
  </conditionalFormatting>
  <conditionalFormatting sqref="QR409:QW409">
    <cfRule type="cellIs" dxfId="50" priority="5" operator="equal">
      <formula>0</formula>
    </cfRule>
    <cfRule type="cellIs" dxfId="49" priority="6" operator="equal">
      <formula>1</formula>
    </cfRule>
  </conditionalFormatting>
  <conditionalFormatting sqref="QR410:QW410">
    <cfRule type="cellIs" dxfId="48" priority="1" operator="equal">
      <formula>0</formula>
    </cfRule>
    <cfRule type="cellIs" dxfId="47" priority="2" operator="equal">
      <formula>1</formula>
    </cfRule>
  </conditionalFormatting>
  <pageMargins left="0.7" right="0.7" top="0.75" bottom="0.75" header="0.3" footer="0.3"/>
  <pageSetup paperSize="9" orientation="portrait" horizontalDpi="4294967292"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L39"/>
  <sheetViews>
    <sheetView topLeftCell="A10" zoomScale="80" zoomScaleNormal="80" workbookViewId="0">
      <selection activeCell="D28" sqref="D28"/>
    </sheetView>
  </sheetViews>
  <sheetFormatPr baseColWidth="10" defaultColWidth="11.42578125" defaultRowHeight="12.75"/>
  <cols>
    <col min="1" max="1" width="8" style="59" customWidth="1"/>
    <col min="2" max="2" width="41" style="59" customWidth="1"/>
    <col min="3" max="3" width="17.28515625" style="59" customWidth="1"/>
    <col min="4" max="4" width="31.42578125" style="59" customWidth="1"/>
    <col min="5" max="5" width="38.42578125" style="59" customWidth="1"/>
    <col min="6" max="6" width="19" style="59" customWidth="1"/>
    <col min="7" max="7" width="29.140625" style="59" customWidth="1"/>
    <col min="8" max="10" width="11.42578125" style="59"/>
    <col min="11" max="11" width="42.42578125" style="59" customWidth="1"/>
    <col min="12" max="12" width="12.7109375" style="59" bestFit="1" customWidth="1"/>
    <col min="13" max="16384" width="11.42578125" style="59"/>
  </cols>
  <sheetData>
    <row r="1" spans="1:12" ht="28.5" customHeight="1">
      <c r="A1" s="761" t="s">
        <v>65</v>
      </c>
      <c r="B1" s="762"/>
      <c r="C1" s="762"/>
      <c r="D1" s="762"/>
      <c r="E1" s="762"/>
      <c r="F1" s="762"/>
      <c r="G1" s="762"/>
    </row>
    <row r="3" spans="1:12" ht="90.75" customHeight="1">
      <c r="A3" s="139" t="s">
        <v>34</v>
      </c>
      <c r="B3" s="60" t="s">
        <v>31</v>
      </c>
      <c r="C3" s="115" t="s">
        <v>393</v>
      </c>
      <c r="D3" s="115" t="s">
        <v>394</v>
      </c>
      <c r="E3" s="115" t="s">
        <v>395</v>
      </c>
      <c r="F3" s="115" t="s">
        <v>396</v>
      </c>
      <c r="G3" s="115" t="s">
        <v>396</v>
      </c>
      <c r="J3" s="698" t="s">
        <v>102</v>
      </c>
      <c r="K3" s="698"/>
      <c r="L3" s="51" t="s">
        <v>101</v>
      </c>
    </row>
    <row r="4" spans="1:12" ht="31.5">
      <c r="A4" s="61">
        <f>+IF('1_ENTREGA'!A8="","",'1_ENTREGA'!A8)</f>
        <v>1</v>
      </c>
      <c r="B4" s="137" t="str">
        <f t="shared" ref="B4:B17" si="0">IF(A4="","",VLOOKUP(A4,LISTA_OFERENTES,2,FALSE))</f>
        <v>OL INGENIERÍA DE CONSTRUCCIÓN S.A.S</v>
      </c>
      <c r="C4" s="291" t="s">
        <v>1173</v>
      </c>
      <c r="D4" s="291"/>
      <c r="E4" s="291"/>
      <c r="F4" s="291"/>
      <c r="G4" s="291"/>
      <c r="J4" s="55">
        <v>1</v>
      </c>
      <c r="K4" s="57" t="str">
        <f t="shared" ref="K4:K17" si="1">VLOOKUP(J4,LISTA_OFERENTES,2,FALSE)</f>
        <v>OL INGENIERÍA DE CONSTRUCCIÓN S.A.S</v>
      </c>
      <c r="L4" s="57" t="str">
        <f>IF(AND(C4="CUMPLE",D4="CUMPLE",E4="CUMPLE",F4="CUMPLE",G4="CUMPLE"),"H",IF(OR(C4=0,D4=0,E4=0,F4=0,G4=0)," ","NH"))</f>
        <v xml:space="preserve"> </v>
      </c>
    </row>
    <row r="5" spans="1:12" ht="15.75">
      <c r="A5" s="61">
        <f>+IF('1_ENTREGA'!A9="","",'1_ENTREGA'!A9)</f>
        <v>2</v>
      </c>
      <c r="B5" s="137" t="str">
        <f t="shared" si="0"/>
        <v>INGEADE SAS</v>
      </c>
      <c r="C5" s="291" t="s">
        <v>1173</v>
      </c>
      <c r="D5" s="291"/>
      <c r="E5" s="291"/>
      <c r="F5" s="291"/>
      <c r="G5" s="291"/>
      <c r="J5" s="55">
        <v>2</v>
      </c>
      <c r="K5" s="57" t="str">
        <f t="shared" si="1"/>
        <v>INGEADE SAS</v>
      </c>
      <c r="L5" s="57" t="str">
        <f t="shared" ref="L5:L33" si="2">IF(AND(C5="CUMPLE",D5="CUMPLE",E5="CUMPLE",F5="CUMPLE",G5="CUMPLE"),"H",IF(OR(C5=0,D5=0,E5=0,F5=0,G5=0)," ","NH"))</f>
        <v xml:space="preserve"> </v>
      </c>
    </row>
    <row r="6" spans="1:12" ht="15.75">
      <c r="A6" s="61">
        <f>+IF('1_ENTREGA'!A10="","",'1_ENTREGA'!A10)</f>
        <v>3</v>
      </c>
      <c r="B6" s="137" t="str">
        <f t="shared" si="0"/>
        <v>HACER DE COLOMBIA LIMITADA</v>
      </c>
      <c r="C6" s="291" t="s">
        <v>1173</v>
      </c>
      <c r="D6" s="291"/>
      <c r="E6" s="291"/>
      <c r="F6" s="291"/>
      <c r="G6" s="291"/>
      <c r="J6" s="55">
        <v>3</v>
      </c>
      <c r="K6" s="57" t="str">
        <f t="shared" si="1"/>
        <v>HACER DE COLOMBIA LIMITADA</v>
      </c>
      <c r="L6" s="57" t="str">
        <f t="shared" si="2"/>
        <v xml:space="preserve"> </v>
      </c>
    </row>
    <row r="7" spans="1:12" ht="15.75">
      <c r="A7" s="61">
        <f>+IF('1_ENTREGA'!A11="","",'1_ENTREGA'!A11)</f>
        <v>4</v>
      </c>
      <c r="B7" s="137" t="str">
        <f t="shared" si="0"/>
        <v>MAURICIO RAFAEL PABA PINZON</v>
      </c>
      <c r="C7" s="291" t="s">
        <v>1173</v>
      </c>
      <c r="D7" s="291"/>
      <c r="E7" s="291"/>
      <c r="F7" s="291"/>
      <c r="G7" s="291"/>
      <c r="J7" s="55">
        <v>4</v>
      </c>
      <c r="K7" s="57" t="str">
        <f t="shared" si="1"/>
        <v>MAURICIO RAFAEL PABA PINZON</v>
      </c>
      <c r="L7" s="57" t="str">
        <f t="shared" si="2"/>
        <v xml:space="preserve"> </v>
      </c>
    </row>
    <row r="8" spans="1:12" ht="15.75">
      <c r="A8" s="61">
        <f>+IF('1_ENTREGA'!A12="","",'1_ENTREGA'!A12)</f>
        <v>5</v>
      </c>
      <c r="B8" s="137" t="str">
        <f t="shared" si="0"/>
        <v>ARCELEC S.A.S.</v>
      </c>
      <c r="C8" s="291" t="s">
        <v>1173</v>
      </c>
      <c r="D8" s="291"/>
      <c r="E8" s="291"/>
      <c r="F8" s="291"/>
      <c r="G8" s="291"/>
      <c r="J8" s="55">
        <v>5</v>
      </c>
      <c r="K8" s="57" t="str">
        <f t="shared" si="1"/>
        <v>ARCELEC S.A.S.</v>
      </c>
      <c r="L8" s="57" t="str">
        <f t="shared" si="2"/>
        <v xml:space="preserve"> </v>
      </c>
    </row>
    <row r="9" spans="1:12" ht="31.5">
      <c r="A9" s="61">
        <f>+IF('1_ENTREGA'!A13="","",'1_ENTREGA'!A13)</f>
        <v>6</v>
      </c>
      <c r="B9" s="137" t="str">
        <f t="shared" si="0"/>
        <v>AMBIENTALMENTE INGENIERÍA S.A.S.</v>
      </c>
      <c r="C9" s="291" t="s">
        <v>1173</v>
      </c>
      <c r="D9" s="291"/>
      <c r="E9" s="291"/>
      <c r="F9" s="291"/>
      <c r="G9" s="291"/>
      <c r="J9" s="55">
        <v>6</v>
      </c>
      <c r="K9" s="57" t="str">
        <f t="shared" si="1"/>
        <v>AMBIENTALMENTE INGENIERÍA S.A.S.</v>
      </c>
      <c r="L9" s="57" t="str">
        <f t="shared" si="2"/>
        <v xml:space="preserve"> </v>
      </c>
    </row>
    <row r="10" spans="1:12" ht="15.75">
      <c r="A10" s="61">
        <f>+IF('1_ENTREGA'!A14="","",'1_ENTREGA'!A14)</f>
        <v>7</v>
      </c>
      <c r="B10" s="137" t="str">
        <f t="shared" si="0"/>
        <v>CONSTRUSAR S.A.S.</v>
      </c>
      <c r="C10" s="291" t="s">
        <v>1173</v>
      </c>
      <c r="D10" s="291"/>
      <c r="E10" s="291"/>
      <c r="F10" s="291"/>
      <c r="G10" s="291"/>
      <c r="J10" s="55">
        <v>7</v>
      </c>
      <c r="K10" s="57" t="str">
        <f t="shared" si="1"/>
        <v>CONSTRUSAR S.A.S.</v>
      </c>
      <c r="L10" s="57" t="str">
        <f t="shared" si="2"/>
        <v xml:space="preserve"> </v>
      </c>
    </row>
    <row r="11" spans="1:12" ht="31.5">
      <c r="A11" s="61">
        <f>+IF('1_ENTREGA'!A15="","",'1_ENTREGA'!A15)</f>
        <v>8</v>
      </c>
      <c r="B11" s="137" t="str">
        <f t="shared" si="0"/>
        <v>HIMHER Y COMPAÑIA S.A SOCIEDAD DE FAMILIA</v>
      </c>
      <c r="C11" s="291" t="s">
        <v>1173</v>
      </c>
      <c r="D11" s="291"/>
      <c r="E11" s="291"/>
      <c r="F11" s="291"/>
      <c r="G11" s="291"/>
      <c r="J11" s="55">
        <v>8</v>
      </c>
      <c r="K11" s="57" t="str">
        <f t="shared" si="1"/>
        <v>HIMHER Y COMPAÑIA S.A SOCIEDAD DE FAMILIA</v>
      </c>
      <c r="L11" s="57" t="str">
        <f t="shared" si="2"/>
        <v xml:space="preserve"> </v>
      </c>
    </row>
    <row r="12" spans="1:12" ht="31.5">
      <c r="A12" s="61">
        <f>+IF('1_ENTREGA'!A16="","",'1_ENTREGA'!A16)</f>
        <v>9</v>
      </c>
      <c r="B12" s="137" t="str">
        <f t="shared" si="0"/>
        <v>JULIO CESAR QUESADA ARREDONDO</v>
      </c>
      <c r="C12" s="291" t="s">
        <v>1173</v>
      </c>
      <c r="D12" s="291"/>
      <c r="E12" s="291"/>
      <c r="F12" s="291"/>
      <c r="G12" s="291"/>
      <c r="J12" s="55">
        <v>9</v>
      </c>
      <c r="K12" s="57" t="str">
        <f t="shared" si="1"/>
        <v>JULIO CESAR QUESADA ARREDONDO</v>
      </c>
      <c r="L12" s="57" t="str">
        <f t="shared" si="2"/>
        <v xml:space="preserve"> </v>
      </c>
    </row>
    <row r="13" spans="1:12" ht="31.5">
      <c r="A13" s="61">
        <f>+IF('1_ENTREGA'!A17="","",'1_ENTREGA'!A17)</f>
        <v>10</v>
      </c>
      <c r="B13" s="137" t="str">
        <f t="shared" si="0"/>
        <v>CONSORCIO LABORATORIOS UDEA 2021</v>
      </c>
      <c r="C13" s="291" t="s">
        <v>1173</v>
      </c>
      <c r="D13" s="291"/>
      <c r="E13" s="291"/>
      <c r="F13" s="291"/>
      <c r="G13" s="291"/>
      <c r="J13" s="55">
        <v>10</v>
      </c>
      <c r="K13" s="57" t="str">
        <f t="shared" si="1"/>
        <v>CONSORCIO LABORATORIOS UDEA 2021</v>
      </c>
      <c r="L13" s="57" t="str">
        <f t="shared" si="2"/>
        <v xml:space="preserve"> </v>
      </c>
    </row>
    <row r="14" spans="1:12" ht="15.75">
      <c r="A14" s="61">
        <f>+IF('1_ENTREGA'!A18="","",'1_ENTREGA'!A18)</f>
        <v>11</v>
      </c>
      <c r="B14" s="137" t="str">
        <f t="shared" si="0"/>
        <v>MARY SOL DUQUE HURTADO</v>
      </c>
      <c r="C14" s="291" t="s">
        <v>1173</v>
      </c>
      <c r="D14" s="291"/>
      <c r="E14" s="291"/>
      <c r="F14" s="291"/>
      <c r="G14" s="291"/>
      <c r="J14" s="55">
        <v>11</v>
      </c>
      <c r="K14" s="57" t="str">
        <f t="shared" si="1"/>
        <v>MARY SOL DUQUE HURTADO</v>
      </c>
      <c r="L14" s="57" t="str">
        <f t="shared" si="2"/>
        <v xml:space="preserve"> </v>
      </c>
    </row>
    <row r="15" spans="1:12" ht="15.75">
      <c r="A15" s="61">
        <f>+IF('1_ENTREGA'!A19="","",'1_ENTREGA'!A19)</f>
        <v>12</v>
      </c>
      <c r="B15" s="137" t="str">
        <f t="shared" si="0"/>
        <v>LUIS ENRIQUE OYOLA QUINTERO</v>
      </c>
      <c r="C15" s="291" t="s">
        <v>1173</v>
      </c>
      <c r="D15" s="291"/>
      <c r="E15" s="291"/>
      <c r="F15" s="291"/>
      <c r="G15" s="291"/>
      <c r="J15" s="55">
        <v>12</v>
      </c>
      <c r="K15" s="57" t="str">
        <f t="shared" si="1"/>
        <v>LUIS ENRIQUE OYOLA QUINTERO</v>
      </c>
      <c r="L15" s="57" t="str">
        <f t="shared" si="2"/>
        <v xml:space="preserve"> </v>
      </c>
    </row>
    <row r="16" spans="1:12" ht="15.75">
      <c r="A16" s="61">
        <f>+IF('1_ENTREGA'!A20="","",'1_ENTREGA'!A20)</f>
        <v>13</v>
      </c>
      <c r="B16" s="137" t="str">
        <f t="shared" si="0"/>
        <v>INGEMAR SAS</v>
      </c>
      <c r="C16" s="291" t="s">
        <v>1173</v>
      </c>
      <c r="D16" s="291"/>
      <c r="E16" s="291"/>
      <c r="F16" s="291"/>
      <c r="G16" s="291"/>
      <c r="J16" s="55">
        <v>13</v>
      </c>
      <c r="K16" s="57" t="str">
        <f t="shared" si="1"/>
        <v>INGEMAR SAS</v>
      </c>
      <c r="L16" s="57" t="str">
        <f t="shared" si="2"/>
        <v xml:space="preserve"> </v>
      </c>
    </row>
    <row r="17" spans="1:12" ht="15.75">
      <c r="A17" s="61">
        <f>+IF('1_ENTREGA'!A21="","",'1_ENTREGA'!A21)</f>
        <v>14</v>
      </c>
      <c r="B17" s="137" t="str">
        <f t="shared" si="0"/>
        <v>ENETEL S.A.S</v>
      </c>
      <c r="C17" s="291" t="s">
        <v>1173</v>
      </c>
      <c r="D17" s="291"/>
      <c r="E17" s="291"/>
      <c r="F17" s="291"/>
      <c r="G17" s="291"/>
      <c r="J17" s="55">
        <v>14</v>
      </c>
      <c r="K17" s="57" t="str">
        <f t="shared" si="1"/>
        <v>ENETEL S.A.S</v>
      </c>
      <c r="L17" s="57" t="str">
        <f t="shared" si="2"/>
        <v xml:space="preserve"> </v>
      </c>
    </row>
    <row r="18" spans="1:12" ht="15.75">
      <c r="A18" s="61">
        <f>+IF('1_ENTREGA'!A22="","",'1_ENTREGA'!A22)</f>
        <v>15</v>
      </c>
      <c r="B18" s="137" t="str">
        <f t="shared" ref="B18:B33" si="3">IF(A18="","",VLOOKUP(A18,LISTA_OFERENTES,2,FALSE))</f>
        <v>KASA</v>
      </c>
      <c r="C18" s="291" t="s">
        <v>1173</v>
      </c>
      <c r="D18" s="291"/>
      <c r="E18" s="291"/>
      <c r="F18" s="291"/>
      <c r="G18" s="291"/>
      <c r="J18" s="55">
        <v>15</v>
      </c>
      <c r="K18" s="57" t="str">
        <f t="shared" ref="K18:K33" si="4">VLOOKUP(J18,LISTA_OFERENTES,2,FALSE)</f>
        <v>KASA</v>
      </c>
      <c r="L18" s="57" t="str">
        <f t="shared" si="2"/>
        <v xml:space="preserve"> </v>
      </c>
    </row>
    <row r="19" spans="1:12" ht="31.5">
      <c r="A19" s="61">
        <f>+IF('1_ENTREGA'!A23="","",'1_ENTREGA'!A23)</f>
        <v>16</v>
      </c>
      <c r="B19" s="137" t="str">
        <f t="shared" si="3"/>
        <v>JORGE FERNANDO PRIETO MUÑOZ</v>
      </c>
      <c r="C19" s="291" t="s">
        <v>1173</v>
      </c>
      <c r="D19" s="291"/>
      <c r="E19" s="291"/>
      <c r="F19" s="291"/>
      <c r="G19" s="291"/>
      <c r="J19" s="55">
        <v>16</v>
      </c>
      <c r="K19" s="57" t="str">
        <f t="shared" si="4"/>
        <v>JORGE FERNANDO PRIETO MUÑOZ</v>
      </c>
      <c r="L19" s="57" t="str">
        <f t="shared" si="2"/>
        <v xml:space="preserve"> </v>
      </c>
    </row>
    <row r="20" spans="1:12" ht="31.5">
      <c r="A20" s="61">
        <f>+IF('1_ENTREGA'!A24="","",'1_ENTREGA'!A24)</f>
        <v>17</v>
      </c>
      <c r="B20" s="137" t="str">
        <f t="shared" si="3"/>
        <v xml:space="preserve">CONSORCIO INTERNACIONAL DE SOLUCIONES INTEGRALES S.A.S </v>
      </c>
      <c r="C20" s="291" t="s">
        <v>1173</v>
      </c>
      <c r="D20" s="291"/>
      <c r="E20" s="291"/>
      <c r="F20" s="291"/>
      <c r="G20" s="291"/>
      <c r="J20" s="55">
        <v>17</v>
      </c>
      <c r="K20" s="57" t="str">
        <f t="shared" si="4"/>
        <v xml:space="preserve">CONSORCIO INTERNACIONAL DE SOLUCIONES INTEGRALES S.A.S </v>
      </c>
      <c r="L20" s="57" t="str">
        <f t="shared" si="2"/>
        <v xml:space="preserve"> </v>
      </c>
    </row>
    <row r="21" spans="1:12" ht="15.75">
      <c r="A21" s="61">
        <f>+IF('1_ENTREGA'!A25="","",'1_ENTREGA'!A25)</f>
        <v>18</v>
      </c>
      <c r="B21" s="137" t="str">
        <f t="shared" si="3"/>
        <v>CONSTRUCTORA JEINCO SAS</v>
      </c>
      <c r="C21" s="291" t="s">
        <v>1173</v>
      </c>
      <c r="D21" s="291"/>
      <c r="E21" s="291"/>
      <c r="F21" s="291"/>
      <c r="G21" s="291"/>
      <c r="J21" s="55">
        <v>18</v>
      </c>
      <c r="K21" s="57" t="str">
        <f t="shared" si="4"/>
        <v>CONSTRUCTORA JEINCO SAS</v>
      </c>
      <c r="L21" s="57" t="str">
        <f t="shared" si="2"/>
        <v xml:space="preserve"> </v>
      </c>
    </row>
    <row r="22" spans="1:12" ht="15.75">
      <c r="A22" s="61">
        <f>+IF('1_ENTREGA'!A26="","",'1_ENTREGA'!A26)</f>
        <v>19</v>
      </c>
      <c r="B22" s="137" t="str">
        <f t="shared" si="3"/>
        <v>SIRCOL SAS</v>
      </c>
      <c r="C22" s="291" t="s">
        <v>1173</v>
      </c>
      <c r="D22" s="291"/>
      <c r="E22" s="291"/>
      <c r="F22" s="291"/>
      <c r="G22" s="291"/>
      <c r="J22" s="55">
        <v>19</v>
      </c>
      <c r="K22" s="57" t="str">
        <f t="shared" si="4"/>
        <v>SIRCOL SAS</v>
      </c>
      <c r="L22" s="57" t="str">
        <f t="shared" si="2"/>
        <v xml:space="preserve"> </v>
      </c>
    </row>
    <row r="23" spans="1:12" ht="15.75">
      <c r="A23" s="61">
        <f>+IF('1_ENTREGA'!A27="","",'1_ENTREGA'!A27)</f>
        <v>20</v>
      </c>
      <c r="B23" s="137" t="str">
        <f t="shared" si="3"/>
        <v>DABERLIS ARRIETA CARDENAS</v>
      </c>
      <c r="C23" s="291" t="s">
        <v>1173</v>
      </c>
      <c r="D23" s="291"/>
      <c r="E23" s="291"/>
      <c r="F23" s="291"/>
      <c r="G23" s="291"/>
      <c r="J23" s="55">
        <v>20</v>
      </c>
      <c r="K23" s="57" t="str">
        <f t="shared" si="4"/>
        <v>DABERLIS ARRIETA CARDENAS</v>
      </c>
      <c r="L23" s="57" t="str">
        <f t="shared" si="2"/>
        <v xml:space="preserve"> </v>
      </c>
    </row>
    <row r="24" spans="1:12" ht="15.75">
      <c r="A24" s="61">
        <f>+IF('1_ENTREGA'!A28="","",'1_ENTREGA'!A28)</f>
        <v>21</v>
      </c>
      <c r="B24" s="137" t="str">
        <f t="shared" si="3"/>
        <v>VISUAR SAS</v>
      </c>
      <c r="C24" s="291" t="s">
        <v>1173</v>
      </c>
      <c r="D24" s="291"/>
      <c r="E24" s="291"/>
      <c r="F24" s="291"/>
      <c r="G24" s="291"/>
      <c r="J24" s="55">
        <v>21</v>
      </c>
      <c r="K24" s="57" t="str">
        <f t="shared" si="4"/>
        <v>VISUAR SAS</v>
      </c>
      <c r="L24" s="57" t="str">
        <f t="shared" si="2"/>
        <v xml:space="preserve"> </v>
      </c>
    </row>
    <row r="25" spans="1:12" ht="31.5">
      <c r="A25" s="61">
        <f>+IF('1_ENTREGA'!A29="","",'1_ENTREGA'!A29)</f>
        <v>22</v>
      </c>
      <c r="B25" s="137" t="str">
        <f t="shared" si="3"/>
        <v xml:space="preserve">RAFAEL EDUARDO ZAMBRANO CASAS </v>
      </c>
      <c r="C25" s="291" t="s">
        <v>1173</v>
      </c>
      <c r="D25" s="291"/>
      <c r="E25" s="291"/>
      <c r="F25" s="291"/>
      <c r="G25" s="291"/>
      <c r="J25" s="55">
        <v>22</v>
      </c>
      <c r="K25" s="57" t="str">
        <f t="shared" si="4"/>
        <v xml:space="preserve">RAFAEL EDUARDO ZAMBRANO CASAS </v>
      </c>
      <c r="L25" s="57" t="str">
        <f t="shared" si="2"/>
        <v xml:space="preserve"> </v>
      </c>
    </row>
    <row r="26" spans="1:12" ht="15.75">
      <c r="A26" s="61">
        <f>+IF('1_ENTREGA'!A30="","",'1_ENTREGA'!A30)</f>
        <v>23</v>
      </c>
      <c r="B26" s="137" t="str">
        <f t="shared" si="3"/>
        <v xml:space="preserve">ARTURO JURADO ALVARAN </v>
      </c>
      <c r="C26" s="291" t="s">
        <v>1173</v>
      </c>
      <c r="D26" s="291"/>
      <c r="E26" s="291"/>
      <c r="F26" s="291"/>
      <c r="G26" s="291"/>
      <c r="J26" s="55">
        <v>23</v>
      </c>
      <c r="K26" s="57" t="str">
        <f t="shared" si="4"/>
        <v xml:space="preserve">ARTURO JURADO ALVARAN </v>
      </c>
      <c r="L26" s="57" t="str">
        <f t="shared" si="2"/>
        <v xml:space="preserve"> </v>
      </c>
    </row>
    <row r="27" spans="1:12" ht="31.5">
      <c r="A27" s="61">
        <f>+IF('1_ENTREGA'!A31="","",'1_ENTREGA'!A31)</f>
        <v>24</v>
      </c>
      <c r="B27" s="137" t="str">
        <f t="shared" si="3"/>
        <v>BCS INGENIERIA Y PROYECTOS S.A.S</v>
      </c>
      <c r="C27" s="291" t="s">
        <v>1173</v>
      </c>
      <c r="D27" s="291"/>
      <c r="E27" s="291"/>
      <c r="F27" s="291"/>
      <c r="G27" s="291"/>
      <c r="J27" s="55">
        <v>24</v>
      </c>
      <c r="K27" s="57" t="str">
        <f t="shared" si="4"/>
        <v>BCS INGENIERIA Y PROYECTOS S.A.S</v>
      </c>
      <c r="L27" s="57" t="str">
        <f t="shared" si="2"/>
        <v xml:space="preserve"> </v>
      </c>
    </row>
    <row r="28" spans="1:12" ht="31.5">
      <c r="A28" s="61">
        <f>+IF('1_ENTREGA'!A32="","",'1_ENTREGA'!A32)</f>
        <v>25</v>
      </c>
      <c r="B28" s="137" t="str">
        <f t="shared" si="3"/>
        <v>AGORASPORT SA SUCURSAL COLOMBIA</v>
      </c>
      <c r="C28" s="101"/>
      <c r="D28" s="101"/>
      <c r="E28" s="138"/>
      <c r="F28" s="101"/>
      <c r="G28" s="101"/>
      <c r="J28" s="55">
        <v>25</v>
      </c>
      <c r="K28" s="57" t="str">
        <f t="shared" si="4"/>
        <v>AGORASPORT SA SUCURSAL COLOMBIA</v>
      </c>
      <c r="L28" s="57" t="str">
        <f t="shared" si="2"/>
        <v xml:space="preserve"> </v>
      </c>
    </row>
    <row r="29" spans="1:12" ht="15.75">
      <c r="A29" s="61">
        <f>+IF('1_ENTREGA'!A33="","",'1_ENTREGA'!A33)</f>
        <v>26</v>
      </c>
      <c r="B29" s="137" t="str">
        <f t="shared" si="3"/>
        <v>ASEM SAS</v>
      </c>
      <c r="C29" s="101"/>
      <c r="D29" s="101"/>
      <c r="E29" s="138"/>
      <c r="F29" s="101"/>
      <c r="G29" s="101"/>
      <c r="J29" s="55">
        <v>26</v>
      </c>
      <c r="K29" s="57" t="str">
        <f t="shared" si="4"/>
        <v>ASEM SAS</v>
      </c>
      <c r="L29" s="57" t="str">
        <f t="shared" si="2"/>
        <v xml:space="preserve"> </v>
      </c>
    </row>
    <row r="30" spans="1:12" ht="15.75">
      <c r="A30" s="61">
        <f>+IF('1_ENTREGA'!A34="","",'1_ENTREGA'!A34)</f>
        <v>27</v>
      </c>
      <c r="B30" s="137" t="str">
        <f t="shared" si="3"/>
        <v>WILLIAMS.CO SAS</v>
      </c>
      <c r="C30" s="101"/>
      <c r="D30" s="101"/>
      <c r="E30" s="138"/>
      <c r="F30" s="101"/>
      <c r="G30" s="101"/>
      <c r="J30" s="55">
        <v>27</v>
      </c>
      <c r="K30" s="57" t="str">
        <f t="shared" si="4"/>
        <v>WILLIAMS.CO SAS</v>
      </c>
      <c r="L30" s="57" t="str">
        <f t="shared" si="2"/>
        <v xml:space="preserve"> </v>
      </c>
    </row>
    <row r="31" spans="1:12" ht="15.75" hidden="1">
      <c r="A31" s="61">
        <f>+IF('1_ENTREGA'!A35="","",'1_ENTREGA'!A35)</f>
        <v>28</v>
      </c>
      <c r="B31" s="137" t="str">
        <f t="shared" si="3"/>
        <v>O13</v>
      </c>
      <c r="C31" s="101"/>
      <c r="D31" s="101"/>
      <c r="E31" s="138"/>
      <c r="F31" s="101"/>
      <c r="G31" s="101"/>
      <c r="J31" s="55">
        <v>28</v>
      </c>
      <c r="K31" s="57" t="str">
        <f t="shared" si="4"/>
        <v>O13</v>
      </c>
      <c r="L31" s="57" t="str">
        <f t="shared" si="2"/>
        <v xml:space="preserve"> </v>
      </c>
    </row>
    <row r="32" spans="1:12" ht="15.75" hidden="1">
      <c r="A32" s="61">
        <f>+IF('1_ENTREGA'!A36="","",'1_ENTREGA'!A36)</f>
        <v>29</v>
      </c>
      <c r="B32" s="137" t="str">
        <f t="shared" si="3"/>
        <v>O14</v>
      </c>
      <c r="C32" s="101"/>
      <c r="D32" s="101"/>
      <c r="E32" s="138"/>
      <c r="F32" s="101"/>
      <c r="G32" s="101"/>
      <c r="J32" s="55">
        <v>29</v>
      </c>
      <c r="K32" s="57" t="str">
        <f t="shared" si="4"/>
        <v>O14</v>
      </c>
      <c r="L32" s="57" t="str">
        <f t="shared" si="2"/>
        <v xml:space="preserve"> </v>
      </c>
    </row>
    <row r="33" spans="1:12" ht="15.75" hidden="1">
      <c r="A33" s="61">
        <f>+IF('1_ENTREGA'!A37="","",'1_ENTREGA'!A37)</f>
        <v>30</v>
      </c>
      <c r="B33" s="137" t="str">
        <f t="shared" si="3"/>
        <v>O15</v>
      </c>
      <c r="C33" s="101"/>
      <c r="D33" s="101"/>
      <c r="E33" s="138"/>
      <c r="F33" s="101"/>
      <c r="G33" s="101"/>
      <c r="J33" s="55">
        <v>30</v>
      </c>
      <c r="K33" s="57" t="str">
        <f t="shared" si="4"/>
        <v>O15</v>
      </c>
      <c r="L33" s="57" t="str">
        <f t="shared" si="2"/>
        <v xml:space="preserve"> </v>
      </c>
    </row>
    <row r="36" spans="1:12">
      <c r="C36" s="763" t="s">
        <v>1058</v>
      </c>
      <c r="D36" s="763"/>
      <c r="E36" s="763"/>
      <c r="F36" s="763"/>
      <c r="G36" s="763"/>
    </row>
    <row r="37" spans="1:12">
      <c r="C37" s="763"/>
      <c r="D37" s="763"/>
      <c r="E37" s="763"/>
      <c r="F37" s="763"/>
      <c r="G37" s="763"/>
    </row>
    <row r="38" spans="1:12">
      <c r="C38" s="763"/>
      <c r="D38" s="763"/>
      <c r="E38" s="763"/>
      <c r="F38" s="763"/>
      <c r="G38" s="763"/>
    </row>
    <row r="39" spans="1:12">
      <c r="C39" s="763"/>
      <c r="D39" s="763"/>
      <c r="E39" s="763"/>
      <c r="F39" s="763"/>
      <c r="G39" s="763"/>
    </row>
  </sheetData>
  <mergeCells count="3">
    <mergeCell ref="J3:K3"/>
    <mergeCell ref="A1:G1"/>
    <mergeCell ref="C36:G39"/>
  </mergeCells>
  <conditionalFormatting sqref="C4:G7 C4:F33">
    <cfRule type="cellIs" dxfId="46" priority="25" operator="equal">
      <formula>"NO CUMPLE"</formula>
    </cfRule>
    <cfRule type="cellIs" dxfId="45" priority="26" operator="equal">
      <formula>"CUMPLE"</formula>
    </cfRule>
  </conditionalFormatting>
  <conditionalFormatting sqref="G4:G7 G28:G33">
    <cfRule type="cellIs" dxfId="44" priority="3" operator="equal">
      <formula>"NO CUMPLE"</formula>
    </cfRule>
    <cfRule type="cellIs" dxfId="43" priority="4" operator="equal">
      <formula>"CUMPLE"</formula>
    </cfRule>
  </conditionalFormatting>
  <conditionalFormatting sqref="G8:G27">
    <cfRule type="cellIs" dxfId="42" priority="1" operator="equal">
      <formula>"NO CUMPLE"</formula>
    </cfRule>
    <cfRule type="cellIs" dxfId="41" priority="2" operator="equal">
      <formula>"CUMPLE"</formula>
    </cfRule>
  </conditionalFormatting>
  <dataValidations count="1">
    <dataValidation type="list" allowBlank="1" showInputMessage="1" showErrorMessage="1" sqref="C4:G33">
      <formula1>"CUMPLE,NO CUMPLE"</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R109"/>
  <sheetViews>
    <sheetView zoomScale="70" zoomScaleNormal="70" workbookViewId="0">
      <selection activeCell="GK1" sqref="GK1"/>
    </sheetView>
  </sheetViews>
  <sheetFormatPr baseColWidth="10" defaultRowHeight="12.75"/>
  <cols>
    <col min="1" max="1" width="3.7109375" style="64" customWidth="1"/>
    <col min="2" max="2" width="9.140625" style="64" customWidth="1"/>
    <col min="3" max="3" width="153.28515625" style="64" customWidth="1"/>
    <col min="4" max="4" width="11" style="64" customWidth="1"/>
    <col min="5" max="5" width="13" style="64" customWidth="1"/>
    <col min="6" max="6" width="18.7109375" style="64" customWidth="1"/>
    <col min="7" max="7" width="22.85546875" style="64" customWidth="1"/>
    <col min="8" max="8" width="25" style="64" customWidth="1"/>
    <col min="9" max="9" width="13.5703125" style="64" customWidth="1"/>
    <col min="10" max="10" width="12.28515625" style="64" customWidth="1"/>
    <col min="11" max="11" width="9.140625" style="64" customWidth="1"/>
    <col min="12" max="12" width="109" style="64" customWidth="1"/>
    <col min="13" max="13" width="11" style="64" customWidth="1"/>
    <col min="14" max="14" width="13" style="64" customWidth="1"/>
    <col min="15" max="15" width="18.7109375" style="64" customWidth="1"/>
    <col min="16" max="16" width="19.85546875" style="64" customWidth="1"/>
    <col min="17" max="17" width="25" style="64" customWidth="1"/>
    <col min="18" max="18" width="18.28515625" style="64" customWidth="1"/>
    <col min="19" max="19" width="13.7109375" style="64" bestFit="1" customWidth="1"/>
    <col min="20" max="20" width="9.140625" style="64" customWidth="1"/>
    <col min="21" max="21" width="109" style="64" customWidth="1"/>
    <col min="22" max="22" width="11" style="64" customWidth="1"/>
    <col min="23" max="23" width="13" style="64" customWidth="1"/>
    <col min="24" max="24" width="18.7109375" style="64" customWidth="1"/>
    <col min="25" max="25" width="19.85546875" style="64" customWidth="1"/>
    <col min="26" max="26" width="25" style="64" customWidth="1"/>
    <col min="27" max="28" width="11.42578125" style="64"/>
    <col min="29" max="29" width="9.140625" style="64" customWidth="1"/>
    <col min="30" max="30" width="109" style="64" customWidth="1"/>
    <col min="31" max="31" width="11" style="64" customWidth="1"/>
    <col min="32" max="32" width="13" style="64" customWidth="1"/>
    <col min="33" max="33" width="18.7109375" style="64" customWidth="1"/>
    <col min="34" max="34" width="19.85546875" style="64" customWidth="1"/>
    <col min="35" max="35" width="25" style="64" customWidth="1"/>
    <col min="36" max="37" width="11.42578125" style="64"/>
    <col min="38" max="38" width="9.140625" style="64" customWidth="1"/>
    <col min="39" max="39" width="109" style="64" customWidth="1"/>
    <col min="40" max="40" width="11" style="64" customWidth="1"/>
    <col min="41" max="41" width="13" style="64" customWidth="1"/>
    <col min="42" max="42" width="18.7109375" style="64" customWidth="1"/>
    <col min="43" max="43" width="19.85546875" style="64" customWidth="1"/>
    <col min="44" max="44" width="25" style="64" customWidth="1"/>
    <col min="45" max="46" width="11.42578125" style="64" customWidth="1"/>
    <col min="47" max="47" width="9.140625" style="64" customWidth="1"/>
    <col min="48" max="48" width="109" style="64" customWidth="1"/>
    <col min="49" max="49" width="11" style="64" customWidth="1"/>
    <col min="50" max="50" width="13" style="64" customWidth="1"/>
    <col min="51" max="51" width="18.7109375" style="64" customWidth="1"/>
    <col min="52" max="52" width="19.85546875" style="64" customWidth="1"/>
    <col min="53" max="53" width="25" style="64" customWidth="1"/>
    <col min="54" max="55" width="11.42578125" style="64" customWidth="1"/>
    <col min="56" max="56" width="9.140625" style="64" customWidth="1"/>
    <col min="57" max="57" width="109" style="64" customWidth="1"/>
    <col min="58" max="58" width="11" style="64" customWidth="1"/>
    <col min="59" max="59" width="13" style="64" customWidth="1"/>
    <col min="60" max="60" width="18.7109375" style="64" customWidth="1"/>
    <col min="61" max="61" width="19.85546875" style="64" customWidth="1"/>
    <col min="62" max="62" width="25" style="64" customWidth="1"/>
    <col min="63" max="64" width="11.42578125" style="64" customWidth="1"/>
    <col min="65" max="65" width="9.140625" style="64" customWidth="1"/>
    <col min="66" max="66" width="109" style="64" customWidth="1"/>
    <col min="67" max="67" width="11" style="64" customWidth="1"/>
    <col min="68" max="68" width="13" style="64" customWidth="1"/>
    <col min="69" max="69" width="18.7109375" style="64" customWidth="1"/>
    <col min="70" max="70" width="19.85546875" style="64" customWidth="1"/>
    <col min="71" max="71" width="25" style="64" customWidth="1"/>
    <col min="72" max="73" width="11.42578125" style="64" customWidth="1"/>
    <col min="74" max="74" width="9.140625" style="64" customWidth="1"/>
    <col min="75" max="75" width="109" style="64" customWidth="1"/>
    <col min="76" max="76" width="11" style="64" customWidth="1"/>
    <col min="77" max="77" width="13" style="64" customWidth="1"/>
    <col min="78" max="78" width="18.7109375" style="64" customWidth="1"/>
    <col min="79" max="79" width="19.85546875" style="64" customWidth="1"/>
    <col min="80" max="80" width="25" style="64" customWidth="1"/>
    <col min="81" max="82" width="11.42578125" style="64" customWidth="1"/>
    <col min="83" max="83" width="9.140625" style="64" customWidth="1"/>
    <col min="84" max="84" width="109" style="64" customWidth="1"/>
    <col min="85" max="85" width="11" style="64" customWidth="1"/>
    <col min="86" max="86" width="13" style="64" customWidth="1"/>
    <col min="87" max="87" width="18.7109375" style="64" customWidth="1"/>
    <col min="88" max="88" width="19.85546875" style="64" customWidth="1"/>
    <col min="89" max="89" width="25" style="64" customWidth="1"/>
    <col min="90" max="91" width="11.42578125" style="64" customWidth="1"/>
    <col min="92" max="92" width="9.140625" style="64" customWidth="1"/>
    <col min="93" max="93" width="109" style="64" customWidth="1"/>
    <col min="94" max="94" width="11" style="64" customWidth="1"/>
    <col min="95" max="95" width="13" style="64" customWidth="1"/>
    <col min="96" max="96" width="18.7109375" style="64" customWidth="1"/>
    <col min="97" max="97" width="19.85546875" style="64" customWidth="1"/>
    <col min="98" max="98" width="25" style="64" customWidth="1"/>
    <col min="99" max="100" width="11.42578125" style="64" customWidth="1"/>
    <col min="101" max="101" width="9.140625" style="64" customWidth="1"/>
    <col min="102" max="102" width="109" style="64" customWidth="1"/>
    <col min="103" max="103" width="11" style="64" customWidth="1"/>
    <col min="104" max="104" width="13" style="64" customWidth="1"/>
    <col min="105" max="105" width="18.7109375" style="64" customWidth="1"/>
    <col min="106" max="106" width="19.85546875" style="64" customWidth="1"/>
    <col min="107" max="107" width="25" style="64" customWidth="1"/>
    <col min="108" max="109" width="11.42578125" style="64" customWidth="1"/>
    <col min="110" max="110" width="9.140625" style="64" customWidth="1"/>
    <col min="111" max="111" width="109" style="64" customWidth="1"/>
    <col min="112" max="112" width="11" style="64" customWidth="1"/>
    <col min="113" max="113" width="13" style="64" customWidth="1"/>
    <col min="114" max="114" width="18.7109375" style="64" customWidth="1"/>
    <col min="115" max="115" width="19.85546875" style="64" customWidth="1"/>
    <col min="116" max="116" width="25" style="64" customWidth="1"/>
    <col min="117" max="118" width="11.42578125" style="64" customWidth="1"/>
    <col min="119" max="119" width="9.140625" style="64" customWidth="1"/>
    <col min="120" max="120" width="109" style="64" customWidth="1"/>
    <col min="121" max="121" width="11" style="64" customWidth="1"/>
    <col min="122" max="122" width="13" style="64" customWidth="1"/>
    <col min="123" max="123" width="18.7109375" style="64" customWidth="1"/>
    <col min="124" max="124" width="19.85546875" style="64" customWidth="1"/>
    <col min="125" max="125" width="25" style="64" customWidth="1"/>
    <col min="126" max="127" width="11.42578125" style="64" customWidth="1"/>
    <col min="128" max="128" width="9.140625" style="64" customWidth="1"/>
    <col min="129" max="129" width="109" style="64" customWidth="1"/>
    <col min="130" max="130" width="11" style="64" customWidth="1"/>
    <col min="131" max="131" width="13" style="64" customWidth="1"/>
    <col min="132" max="132" width="18.7109375" style="64" customWidth="1"/>
    <col min="133" max="133" width="19.85546875" style="64" customWidth="1"/>
    <col min="134" max="134" width="25" style="64" customWidth="1"/>
    <col min="135" max="136" width="11.42578125" style="64" customWidth="1"/>
    <col min="137" max="137" width="9.140625" style="64" customWidth="1"/>
    <col min="138" max="138" width="109" style="64" customWidth="1"/>
    <col min="139" max="139" width="11" style="64" customWidth="1"/>
    <col min="140" max="140" width="13" style="64" customWidth="1"/>
    <col min="141" max="141" width="18.7109375" style="64" customWidth="1"/>
    <col min="142" max="142" width="19.85546875" style="64" customWidth="1"/>
    <col min="143" max="143" width="25" style="64" customWidth="1"/>
    <col min="144" max="146" width="11.42578125" style="110"/>
    <col min="147" max="147" width="66" style="110" customWidth="1"/>
    <col min="148" max="150" width="11.42578125" style="110"/>
    <col min="151" max="151" width="14.28515625" style="110" customWidth="1"/>
    <col min="152" max="152" width="17" style="110" customWidth="1"/>
    <col min="153" max="155" width="11.42578125" style="110"/>
    <col min="156" max="156" width="68.140625" style="110" customWidth="1"/>
    <col min="157" max="159" width="11.42578125" style="110"/>
    <col min="160" max="160" width="14.5703125" style="110" customWidth="1"/>
    <col min="161" max="161" width="16.140625" style="110" customWidth="1"/>
    <col min="162" max="164" width="11.42578125" style="110"/>
    <col min="165" max="165" width="69" style="110" customWidth="1"/>
    <col min="166" max="173" width="11.42578125" style="110"/>
    <col min="174" max="174" width="68.7109375" style="110" customWidth="1"/>
    <col min="175" max="182" width="11.42578125" style="110"/>
    <col min="183" max="183" width="68.7109375" style="110" customWidth="1"/>
    <col min="184" max="191" width="11.42578125" style="110"/>
    <col min="192" max="192" width="69" style="110" customWidth="1"/>
    <col min="193" max="200" width="11.42578125" style="110"/>
    <col min="201" max="201" width="68.7109375" style="110" customWidth="1"/>
    <col min="202" max="209" width="11.42578125" style="110"/>
    <col min="210" max="210" width="68.7109375" style="110" customWidth="1"/>
    <col min="211" max="218" width="11.42578125" style="110"/>
    <col min="219" max="219" width="68.7109375" style="110" customWidth="1"/>
    <col min="220" max="227" width="11.42578125" style="110"/>
    <col min="228" max="228" width="69.140625" style="110" customWidth="1"/>
    <col min="229" max="236" width="11.42578125" style="110"/>
    <col min="237" max="237" width="68.5703125" style="110" customWidth="1"/>
    <col min="238" max="245" width="11.42578125" style="110"/>
    <col min="246" max="246" width="70.85546875" style="110" customWidth="1"/>
    <col min="247" max="254" width="11.42578125" style="110"/>
    <col min="255" max="255" width="68.7109375" style="110" customWidth="1"/>
    <col min="256" max="263" width="11.42578125" style="110"/>
    <col min="264" max="264" width="60.5703125" style="110" customWidth="1"/>
    <col min="265" max="272" width="11.42578125" style="110"/>
    <col min="273" max="273" width="54.5703125" style="110" customWidth="1"/>
    <col min="274" max="16384" width="11.42578125" style="110"/>
  </cols>
  <sheetData>
    <row r="1" spans="2:278" ht="13.5" thickBot="1"/>
    <row r="2" spans="2:278" ht="13.5" customHeight="1" thickTop="1">
      <c r="K2" s="764">
        <v>1</v>
      </c>
      <c r="L2" s="764" t="s">
        <v>3</v>
      </c>
      <c r="M2" s="766" t="str">
        <f>VLOOKUP(K2,LISTA_OFERENTES,2,FALSE)</f>
        <v>OL INGENIERÍA DE CONSTRUCCIÓN S.A.S</v>
      </c>
      <c r="N2" s="767"/>
      <c r="O2" s="767"/>
      <c r="P2" s="768"/>
      <c r="T2" s="764">
        <v>2</v>
      </c>
      <c r="U2" s="764" t="s">
        <v>3</v>
      </c>
      <c r="V2" s="766" t="str">
        <f>VLOOKUP(T2,LISTA_OFERENTES,2,FALSE)</f>
        <v>INGEADE SAS</v>
      </c>
      <c r="W2" s="767"/>
      <c r="X2" s="767"/>
      <c r="Y2" s="768"/>
      <c r="AC2" s="764">
        <v>3</v>
      </c>
      <c r="AD2" s="764" t="s">
        <v>3</v>
      </c>
      <c r="AE2" s="766" t="str">
        <f>VLOOKUP(AC2,LISTA_OFERENTES,2,FALSE)</f>
        <v>HACER DE COLOMBIA LIMITADA</v>
      </c>
      <c r="AF2" s="767"/>
      <c r="AG2" s="767"/>
      <c r="AH2" s="768"/>
      <c r="AL2" s="764">
        <v>4</v>
      </c>
      <c r="AM2" s="764" t="s">
        <v>3</v>
      </c>
      <c r="AN2" s="766" t="str">
        <f>VLOOKUP(AL2,LISTA_OFERENTES,2,FALSE)</f>
        <v>MAURICIO RAFAEL PABA PINZON</v>
      </c>
      <c r="AO2" s="767"/>
      <c r="AP2" s="767"/>
      <c r="AQ2" s="768"/>
      <c r="AU2" s="764">
        <v>5</v>
      </c>
      <c r="AV2" s="764" t="s">
        <v>3</v>
      </c>
      <c r="AW2" s="116" t="str">
        <f>VLOOKUP(AU2,LISTA_OFERENTES,2,FALSE)</f>
        <v>ARCELEC S.A.S.</v>
      </c>
      <c r="AX2" s="117"/>
      <c r="AY2" s="117"/>
      <c r="AZ2" s="118"/>
      <c r="BD2" s="764">
        <v>6</v>
      </c>
      <c r="BE2" s="764" t="s">
        <v>3</v>
      </c>
      <c r="BF2" s="766" t="str">
        <f>VLOOKUP(BD2,LISTA_OFERENTES,2,FALSE)</f>
        <v>AMBIENTALMENTE INGENIERÍA S.A.S.</v>
      </c>
      <c r="BG2" s="767"/>
      <c r="BH2" s="767"/>
      <c r="BI2" s="768"/>
      <c r="BM2" s="764">
        <v>7</v>
      </c>
      <c r="BN2" s="764" t="s">
        <v>3</v>
      </c>
      <c r="BO2" s="766" t="str">
        <f>VLOOKUP(BM2,LISTA_OFERENTES,2,FALSE)</f>
        <v>CONSTRUSAR S.A.S.</v>
      </c>
      <c r="BP2" s="767"/>
      <c r="BQ2" s="767"/>
      <c r="BR2" s="768"/>
      <c r="BV2" s="764">
        <v>8</v>
      </c>
      <c r="BW2" s="764" t="s">
        <v>3</v>
      </c>
      <c r="BX2" s="766" t="str">
        <f>VLOOKUP(BV2,LISTA_OFERENTES,2,FALSE)</f>
        <v>HIMHER Y COMPAÑIA S.A SOCIEDAD DE FAMILIA</v>
      </c>
      <c r="BY2" s="767"/>
      <c r="BZ2" s="767"/>
      <c r="CA2" s="768"/>
      <c r="CE2" s="764">
        <v>9</v>
      </c>
      <c r="CF2" s="764" t="s">
        <v>3</v>
      </c>
      <c r="CG2" s="766" t="str">
        <f>VLOOKUP(CE2,LISTA_OFERENTES,2,FALSE)</f>
        <v>JULIO CESAR QUESADA ARREDONDO</v>
      </c>
      <c r="CH2" s="767"/>
      <c r="CI2" s="767"/>
      <c r="CJ2" s="768"/>
      <c r="CN2" s="764">
        <v>10</v>
      </c>
      <c r="CO2" s="764" t="s">
        <v>3</v>
      </c>
      <c r="CP2" s="766" t="str">
        <f>VLOOKUP(CN2,LISTA_OFERENTES,2,FALSE)</f>
        <v>CONSORCIO LABORATORIOS UDEA 2021</v>
      </c>
      <c r="CQ2" s="767"/>
      <c r="CR2" s="767"/>
      <c r="CS2" s="768"/>
      <c r="CW2" s="764">
        <v>11</v>
      </c>
      <c r="CX2" s="764" t="s">
        <v>3</v>
      </c>
      <c r="CY2" s="766" t="str">
        <f>VLOOKUP(CW2,LISTA_OFERENTES,2,FALSE)</f>
        <v>MARY SOL DUQUE HURTADO</v>
      </c>
      <c r="CZ2" s="767"/>
      <c r="DA2" s="767"/>
      <c r="DB2" s="768"/>
      <c r="DF2" s="764">
        <v>12</v>
      </c>
      <c r="DG2" s="764" t="s">
        <v>3</v>
      </c>
      <c r="DH2" s="766" t="str">
        <f>VLOOKUP(DF2,LISTA_OFERENTES,2,FALSE)</f>
        <v>LUIS ENRIQUE OYOLA QUINTERO</v>
      </c>
      <c r="DI2" s="767"/>
      <c r="DJ2" s="767"/>
      <c r="DK2" s="768"/>
      <c r="DO2" s="764">
        <v>13</v>
      </c>
      <c r="DP2" s="764" t="s">
        <v>3</v>
      </c>
      <c r="DQ2" s="766" t="str">
        <f>VLOOKUP(DO2,LISTA_OFERENTES,2,FALSE)</f>
        <v>INGEMAR SAS</v>
      </c>
      <c r="DR2" s="767"/>
      <c r="DS2" s="767"/>
      <c r="DT2" s="768"/>
      <c r="DX2" s="764">
        <v>14</v>
      </c>
      <c r="DY2" s="764" t="s">
        <v>3</v>
      </c>
      <c r="DZ2" s="766" t="str">
        <f>VLOOKUP(DX2,LISTA_OFERENTES,2,FALSE)</f>
        <v>ENETEL S.A.S</v>
      </c>
      <c r="EA2" s="767"/>
      <c r="EB2" s="767"/>
      <c r="EC2" s="768"/>
      <c r="EG2" s="764">
        <v>15</v>
      </c>
      <c r="EH2" s="764" t="s">
        <v>3</v>
      </c>
      <c r="EI2" s="766" t="str">
        <f>VLOOKUP(EG2,LISTA_OFERENTES,2,FALSE)</f>
        <v>KASA</v>
      </c>
      <c r="EJ2" s="767"/>
      <c r="EK2" s="767"/>
      <c r="EL2" s="768"/>
      <c r="EP2" s="764">
        <v>16</v>
      </c>
      <c r="EQ2" s="764" t="s">
        <v>3</v>
      </c>
      <c r="ER2" s="766" t="str">
        <f>VLOOKUP(EP2,LISTA_OFERENTES,2,FALSE)</f>
        <v>JORGE FERNANDO PRIETO MUÑOZ</v>
      </c>
      <c r="ES2" s="767"/>
      <c r="ET2" s="767"/>
      <c r="EU2" s="768"/>
      <c r="EV2" s="64"/>
      <c r="EY2" s="764">
        <v>17</v>
      </c>
      <c r="EZ2" s="764" t="s">
        <v>3</v>
      </c>
      <c r="FA2" s="766" t="str">
        <f>VLOOKUP(EY2,LISTA_OFERENTES,2,FALSE)</f>
        <v xml:space="preserve">CONSORCIO INTERNACIONAL DE SOLUCIONES INTEGRALES S.A.S </v>
      </c>
      <c r="FB2" s="767"/>
      <c r="FC2" s="767"/>
      <c r="FD2" s="768"/>
      <c r="FE2" s="64"/>
      <c r="FH2" s="764">
        <v>18</v>
      </c>
      <c r="FI2" s="764" t="s">
        <v>3</v>
      </c>
      <c r="FJ2" s="766" t="str">
        <f>VLOOKUP(FH2,LISTA_OFERENTES,2,FALSE)</f>
        <v>CONSTRUCTORA JEINCO SAS</v>
      </c>
      <c r="FK2" s="767"/>
      <c r="FL2" s="767"/>
      <c r="FM2" s="768"/>
      <c r="FN2" s="64"/>
      <c r="FO2" s="64"/>
      <c r="FP2" s="64"/>
      <c r="FQ2" s="764">
        <v>19</v>
      </c>
      <c r="FR2" s="764" t="s">
        <v>3</v>
      </c>
      <c r="FS2" s="766" t="str">
        <f>VLOOKUP(FQ2,LISTA_OFERENTES,2,FALSE)</f>
        <v>SIRCOL SAS</v>
      </c>
      <c r="FT2" s="767"/>
      <c r="FU2" s="767"/>
      <c r="FV2" s="768"/>
      <c r="FW2" s="64"/>
      <c r="FZ2" s="764">
        <v>20</v>
      </c>
      <c r="GA2" s="764" t="s">
        <v>3</v>
      </c>
      <c r="GB2" s="766" t="str">
        <f>VLOOKUP(FZ2,LISTA_OFERENTES,2,FALSE)</f>
        <v>DABERLIS ARRIETA CARDENAS</v>
      </c>
      <c r="GC2" s="767"/>
      <c r="GD2" s="767"/>
      <c r="GE2" s="768"/>
      <c r="GF2" s="64"/>
      <c r="GI2" s="764">
        <v>21</v>
      </c>
      <c r="GJ2" s="764" t="s">
        <v>3</v>
      </c>
      <c r="GK2" s="766" t="str">
        <f>VLOOKUP(GI2,LISTA_OFERENTES,2,FALSE)</f>
        <v>VISUAR SAS</v>
      </c>
      <c r="GL2" s="767"/>
      <c r="GM2" s="767"/>
      <c r="GN2" s="768"/>
      <c r="GO2" s="64"/>
      <c r="GR2" s="764">
        <v>22</v>
      </c>
      <c r="GS2" s="764" t="s">
        <v>3</v>
      </c>
      <c r="GT2" s="766" t="str">
        <f>VLOOKUP(GR2,LISTA_OFERENTES,2,FALSE)</f>
        <v xml:space="preserve">RAFAEL EDUARDO ZAMBRANO CASAS </v>
      </c>
      <c r="GU2" s="767"/>
      <c r="GV2" s="767"/>
      <c r="GW2" s="768"/>
      <c r="GX2" s="64"/>
      <c r="GY2" s="64"/>
      <c r="GZ2" s="64"/>
      <c r="HA2" s="764">
        <v>23</v>
      </c>
      <c r="HB2" s="764" t="s">
        <v>3</v>
      </c>
      <c r="HC2" s="766" t="str">
        <f>VLOOKUP(HA2,LISTA_OFERENTES,2,FALSE)</f>
        <v xml:space="preserve">ARTURO JURADO ALVARAN </v>
      </c>
      <c r="HD2" s="767"/>
      <c r="HE2" s="767"/>
      <c r="HF2" s="768"/>
      <c r="HG2" s="64"/>
      <c r="HJ2" s="764">
        <v>24</v>
      </c>
      <c r="HK2" s="764" t="s">
        <v>3</v>
      </c>
      <c r="HL2" s="766" t="str">
        <f>VLOOKUP(HJ2,LISTA_OFERENTES,2,FALSE)</f>
        <v>BCS INGENIERIA Y PROYECTOS S.A.S</v>
      </c>
      <c r="HM2" s="767"/>
      <c r="HN2" s="767"/>
      <c r="HO2" s="768"/>
      <c r="HP2" s="64"/>
      <c r="HS2" s="764">
        <v>25</v>
      </c>
      <c r="HT2" s="764" t="s">
        <v>3</v>
      </c>
      <c r="HU2" s="766" t="str">
        <f>VLOOKUP(HS2,LISTA_OFERENTES,2,FALSE)</f>
        <v>AGORASPORT SA SUCURSAL COLOMBIA</v>
      </c>
      <c r="HV2" s="767"/>
      <c r="HW2" s="767"/>
      <c r="HX2" s="768"/>
      <c r="HY2" s="64"/>
      <c r="IB2" s="764">
        <v>26</v>
      </c>
      <c r="IC2" s="764" t="s">
        <v>3</v>
      </c>
      <c r="ID2" s="766" t="str">
        <f>VLOOKUP(IB2,LISTA_OFERENTES,2,FALSE)</f>
        <v>ASEM SAS</v>
      </c>
      <c r="IE2" s="767"/>
      <c r="IF2" s="767"/>
      <c r="IG2" s="768"/>
      <c r="IH2" s="64"/>
      <c r="II2" s="64"/>
      <c r="IJ2" s="64"/>
      <c r="IK2" s="764">
        <v>27</v>
      </c>
      <c r="IL2" s="764" t="s">
        <v>3</v>
      </c>
      <c r="IM2" s="766" t="str">
        <f>VLOOKUP(IK2,LISTA_OFERENTES,2,FALSE)</f>
        <v>WILLIAMS.CO SAS</v>
      </c>
      <c r="IN2" s="767"/>
      <c r="IO2" s="767"/>
      <c r="IP2" s="768"/>
      <c r="IQ2" s="64"/>
      <c r="IT2" s="764">
        <v>28</v>
      </c>
      <c r="IU2" s="764" t="s">
        <v>3</v>
      </c>
      <c r="IV2" s="766" t="str">
        <f>VLOOKUP(IT2,LISTA_OFERENTES,2,FALSE)</f>
        <v>O13</v>
      </c>
      <c r="IW2" s="767"/>
      <c r="IX2" s="767"/>
      <c r="IY2" s="768"/>
      <c r="IZ2" s="64"/>
      <c r="JC2" s="764">
        <v>29</v>
      </c>
      <c r="JD2" s="764" t="s">
        <v>3</v>
      </c>
      <c r="JE2" s="766" t="str">
        <f>VLOOKUP(JC2,LISTA_OFERENTES,2,FALSE)</f>
        <v>O14</v>
      </c>
      <c r="JF2" s="767"/>
      <c r="JG2" s="767"/>
      <c r="JH2" s="768"/>
      <c r="JI2" s="64"/>
      <c r="JL2" s="764">
        <v>30</v>
      </c>
      <c r="JM2" s="764" t="s">
        <v>3</v>
      </c>
      <c r="JN2" s="766" t="str">
        <f>VLOOKUP(JL2,LISTA_OFERENTES,2,FALSE)</f>
        <v>O15</v>
      </c>
      <c r="JO2" s="767"/>
      <c r="JP2" s="767"/>
      <c r="JQ2" s="768"/>
      <c r="JR2" s="64"/>
    </row>
    <row r="3" spans="2:278" ht="13.5" customHeight="1" thickBot="1">
      <c r="K3" s="765"/>
      <c r="L3" s="765"/>
      <c r="M3" s="769"/>
      <c r="N3" s="770"/>
      <c r="O3" s="770"/>
      <c r="P3" s="771"/>
      <c r="T3" s="765"/>
      <c r="U3" s="765"/>
      <c r="V3" s="769"/>
      <c r="W3" s="770"/>
      <c r="X3" s="770"/>
      <c r="Y3" s="771"/>
      <c r="AC3" s="765"/>
      <c r="AD3" s="765"/>
      <c r="AE3" s="769"/>
      <c r="AF3" s="770"/>
      <c r="AG3" s="770"/>
      <c r="AH3" s="771"/>
      <c r="AL3" s="765"/>
      <c r="AM3" s="765"/>
      <c r="AN3" s="769"/>
      <c r="AO3" s="770"/>
      <c r="AP3" s="770"/>
      <c r="AQ3" s="771"/>
      <c r="AU3" s="765"/>
      <c r="AV3" s="765"/>
      <c r="AW3" s="119"/>
      <c r="AX3" s="120"/>
      <c r="AY3" s="120"/>
      <c r="AZ3" s="121"/>
      <c r="BD3" s="765"/>
      <c r="BE3" s="765"/>
      <c r="BF3" s="769"/>
      <c r="BG3" s="770"/>
      <c r="BH3" s="770"/>
      <c r="BI3" s="771"/>
      <c r="BM3" s="765"/>
      <c r="BN3" s="765"/>
      <c r="BO3" s="769"/>
      <c r="BP3" s="770"/>
      <c r="BQ3" s="770"/>
      <c r="BR3" s="771"/>
      <c r="BV3" s="765"/>
      <c r="BW3" s="765"/>
      <c r="BX3" s="769"/>
      <c r="BY3" s="770"/>
      <c r="BZ3" s="770"/>
      <c r="CA3" s="771"/>
      <c r="CE3" s="765"/>
      <c r="CF3" s="765"/>
      <c r="CG3" s="769"/>
      <c r="CH3" s="770"/>
      <c r="CI3" s="770"/>
      <c r="CJ3" s="771"/>
      <c r="CN3" s="765"/>
      <c r="CO3" s="765"/>
      <c r="CP3" s="769"/>
      <c r="CQ3" s="770"/>
      <c r="CR3" s="770"/>
      <c r="CS3" s="771"/>
      <c r="CW3" s="765"/>
      <c r="CX3" s="765"/>
      <c r="CY3" s="769"/>
      <c r="CZ3" s="770"/>
      <c r="DA3" s="770"/>
      <c r="DB3" s="771"/>
      <c r="DF3" s="765"/>
      <c r="DG3" s="765"/>
      <c r="DH3" s="769"/>
      <c r="DI3" s="770"/>
      <c r="DJ3" s="770"/>
      <c r="DK3" s="771"/>
      <c r="DO3" s="765"/>
      <c r="DP3" s="765"/>
      <c r="DQ3" s="769"/>
      <c r="DR3" s="770"/>
      <c r="DS3" s="770"/>
      <c r="DT3" s="771"/>
      <c r="DX3" s="765"/>
      <c r="DY3" s="765"/>
      <c r="DZ3" s="769"/>
      <c r="EA3" s="770"/>
      <c r="EB3" s="770"/>
      <c r="EC3" s="771"/>
      <c r="EG3" s="765"/>
      <c r="EH3" s="765"/>
      <c r="EI3" s="769"/>
      <c r="EJ3" s="770"/>
      <c r="EK3" s="770"/>
      <c r="EL3" s="771"/>
      <c r="EP3" s="765"/>
      <c r="EQ3" s="765"/>
      <c r="ER3" s="769"/>
      <c r="ES3" s="770"/>
      <c r="ET3" s="770"/>
      <c r="EU3" s="771"/>
      <c r="EV3" s="64"/>
      <c r="EY3" s="765"/>
      <c r="EZ3" s="765"/>
      <c r="FA3" s="769"/>
      <c r="FB3" s="770"/>
      <c r="FC3" s="770"/>
      <c r="FD3" s="771"/>
      <c r="FE3" s="64"/>
      <c r="FH3" s="765"/>
      <c r="FI3" s="765"/>
      <c r="FJ3" s="769"/>
      <c r="FK3" s="770"/>
      <c r="FL3" s="770"/>
      <c r="FM3" s="771"/>
      <c r="FN3" s="64"/>
      <c r="FO3" s="64"/>
      <c r="FP3" s="64"/>
      <c r="FQ3" s="765"/>
      <c r="FR3" s="765"/>
      <c r="FS3" s="769"/>
      <c r="FT3" s="770"/>
      <c r="FU3" s="770"/>
      <c r="FV3" s="771"/>
      <c r="FW3" s="64"/>
      <c r="FZ3" s="765"/>
      <c r="GA3" s="765"/>
      <c r="GB3" s="769"/>
      <c r="GC3" s="770"/>
      <c r="GD3" s="770"/>
      <c r="GE3" s="771"/>
      <c r="GF3" s="64"/>
      <c r="GI3" s="765"/>
      <c r="GJ3" s="765"/>
      <c r="GK3" s="769"/>
      <c r="GL3" s="770"/>
      <c r="GM3" s="770"/>
      <c r="GN3" s="771"/>
      <c r="GO3" s="64"/>
      <c r="GR3" s="765"/>
      <c r="GS3" s="765"/>
      <c r="GT3" s="769"/>
      <c r="GU3" s="770"/>
      <c r="GV3" s="770"/>
      <c r="GW3" s="771"/>
      <c r="GX3" s="64"/>
      <c r="GY3" s="64"/>
      <c r="GZ3" s="64"/>
      <c r="HA3" s="765"/>
      <c r="HB3" s="765"/>
      <c r="HC3" s="769"/>
      <c r="HD3" s="770"/>
      <c r="HE3" s="770"/>
      <c r="HF3" s="771"/>
      <c r="HG3" s="64"/>
      <c r="HJ3" s="765"/>
      <c r="HK3" s="765"/>
      <c r="HL3" s="769"/>
      <c r="HM3" s="770"/>
      <c r="HN3" s="770"/>
      <c r="HO3" s="771"/>
      <c r="HP3" s="64"/>
      <c r="HS3" s="765"/>
      <c r="HT3" s="765"/>
      <c r="HU3" s="769"/>
      <c r="HV3" s="770"/>
      <c r="HW3" s="770"/>
      <c r="HX3" s="771"/>
      <c r="HY3" s="64"/>
      <c r="IB3" s="765"/>
      <c r="IC3" s="765"/>
      <c r="ID3" s="769"/>
      <c r="IE3" s="770"/>
      <c r="IF3" s="770"/>
      <c r="IG3" s="771"/>
      <c r="IH3" s="64"/>
      <c r="II3" s="64"/>
      <c r="IJ3" s="64"/>
      <c r="IK3" s="765"/>
      <c r="IL3" s="765"/>
      <c r="IM3" s="769"/>
      <c r="IN3" s="770"/>
      <c r="IO3" s="770"/>
      <c r="IP3" s="771"/>
      <c r="IQ3" s="64"/>
      <c r="IT3" s="765"/>
      <c r="IU3" s="765"/>
      <c r="IV3" s="769"/>
      <c r="IW3" s="770"/>
      <c r="IX3" s="770"/>
      <c r="IY3" s="771"/>
      <c r="IZ3" s="64"/>
      <c r="JC3" s="765"/>
      <c r="JD3" s="765"/>
      <c r="JE3" s="769"/>
      <c r="JF3" s="770"/>
      <c r="JG3" s="770"/>
      <c r="JH3" s="771"/>
      <c r="JI3" s="64"/>
      <c r="JL3" s="765"/>
      <c r="JM3" s="765"/>
      <c r="JN3" s="769"/>
      <c r="JO3" s="770"/>
      <c r="JP3" s="770"/>
      <c r="JQ3" s="771"/>
      <c r="JR3" s="64"/>
    </row>
    <row r="4" spans="2:278" ht="52.5" customHeight="1" thickTop="1" thickBot="1">
      <c r="B4" s="772" t="s">
        <v>129</v>
      </c>
      <c r="C4" s="773"/>
      <c r="D4" s="778" t="s">
        <v>4</v>
      </c>
      <c r="E4" s="779"/>
      <c r="F4" s="779"/>
      <c r="G4" s="779"/>
      <c r="H4" s="780"/>
      <c r="K4" s="772" t="s">
        <v>105</v>
      </c>
      <c r="L4" s="781"/>
      <c r="M4" s="778" t="s">
        <v>4</v>
      </c>
      <c r="N4" s="779"/>
      <c r="O4" s="779"/>
      <c r="P4" s="779"/>
      <c r="Q4" s="780"/>
      <c r="T4" s="772" t="s">
        <v>105</v>
      </c>
      <c r="U4" s="781"/>
      <c r="V4" s="778" t="s">
        <v>4</v>
      </c>
      <c r="W4" s="779"/>
      <c r="X4" s="779"/>
      <c r="Y4" s="779"/>
      <c r="Z4" s="780"/>
      <c r="AC4" s="772" t="s">
        <v>105</v>
      </c>
      <c r="AD4" s="781"/>
      <c r="AE4" s="778" t="s">
        <v>4</v>
      </c>
      <c r="AF4" s="779"/>
      <c r="AG4" s="779"/>
      <c r="AH4" s="779"/>
      <c r="AI4" s="780"/>
      <c r="AL4" s="772" t="s">
        <v>105</v>
      </c>
      <c r="AM4" s="781"/>
      <c r="AN4" s="778" t="s">
        <v>4</v>
      </c>
      <c r="AO4" s="779"/>
      <c r="AP4" s="779"/>
      <c r="AQ4" s="779"/>
      <c r="AR4" s="780"/>
      <c r="AU4" s="772" t="s">
        <v>105</v>
      </c>
      <c r="AV4" s="781"/>
      <c r="AW4" s="778" t="s">
        <v>4</v>
      </c>
      <c r="AX4" s="779"/>
      <c r="AY4" s="779"/>
      <c r="AZ4" s="779"/>
      <c r="BA4" s="780"/>
      <c r="BD4" s="772" t="s">
        <v>105</v>
      </c>
      <c r="BE4" s="781"/>
      <c r="BF4" s="778" t="s">
        <v>4</v>
      </c>
      <c r="BG4" s="779"/>
      <c r="BH4" s="779"/>
      <c r="BI4" s="779"/>
      <c r="BJ4" s="780"/>
      <c r="BM4" s="772" t="s">
        <v>105</v>
      </c>
      <c r="BN4" s="781"/>
      <c r="BO4" s="778" t="s">
        <v>4</v>
      </c>
      <c r="BP4" s="779"/>
      <c r="BQ4" s="779"/>
      <c r="BR4" s="779"/>
      <c r="BS4" s="780"/>
      <c r="BV4" s="772" t="s">
        <v>105</v>
      </c>
      <c r="BW4" s="781"/>
      <c r="BX4" s="778" t="s">
        <v>4</v>
      </c>
      <c r="BY4" s="779"/>
      <c r="BZ4" s="779"/>
      <c r="CA4" s="779"/>
      <c r="CB4" s="780"/>
      <c r="CE4" s="772" t="s">
        <v>105</v>
      </c>
      <c r="CF4" s="781"/>
      <c r="CG4" s="778" t="s">
        <v>4</v>
      </c>
      <c r="CH4" s="779"/>
      <c r="CI4" s="779"/>
      <c r="CJ4" s="779"/>
      <c r="CK4" s="780"/>
      <c r="CN4" s="772" t="s">
        <v>105</v>
      </c>
      <c r="CO4" s="781"/>
      <c r="CP4" s="778" t="s">
        <v>4</v>
      </c>
      <c r="CQ4" s="779"/>
      <c r="CR4" s="779"/>
      <c r="CS4" s="779"/>
      <c r="CT4" s="780"/>
      <c r="CW4" s="772" t="s">
        <v>105</v>
      </c>
      <c r="CX4" s="781"/>
      <c r="CY4" s="778" t="s">
        <v>4</v>
      </c>
      <c r="CZ4" s="779"/>
      <c r="DA4" s="779"/>
      <c r="DB4" s="779"/>
      <c r="DC4" s="780"/>
      <c r="DF4" s="772" t="s">
        <v>105</v>
      </c>
      <c r="DG4" s="781"/>
      <c r="DH4" s="778" t="s">
        <v>4</v>
      </c>
      <c r="DI4" s="779"/>
      <c r="DJ4" s="779"/>
      <c r="DK4" s="779"/>
      <c r="DL4" s="780"/>
      <c r="DO4" s="772" t="s">
        <v>105</v>
      </c>
      <c r="DP4" s="781"/>
      <c r="DQ4" s="778" t="s">
        <v>4</v>
      </c>
      <c r="DR4" s="779"/>
      <c r="DS4" s="779"/>
      <c r="DT4" s="779"/>
      <c r="DU4" s="780"/>
      <c r="DX4" s="772" t="s">
        <v>105</v>
      </c>
      <c r="DY4" s="781"/>
      <c r="DZ4" s="778" t="s">
        <v>4</v>
      </c>
      <c r="EA4" s="779"/>
      <c r="EB4" s="779"/>
      <c r="EC4" s="779"/>
      <c r="ED4" s="780"/>
      <c r="EG4" s="772" t="s">
        <v>105</v>
      </c>
      <c r="EH4" s="781"/>
      <c r="EI4" s="778" t="s">
        <v>4</v>
      </c>
      <c r="EJ4" s="779"/>
      <c r="EK4" s="779"/>
      <c r="EL4" s="779"/>
      <c r="EM4" s="780"/>
      <c r="EP4" s="772" t="s">
        <v>105</v>
      </c>
      <c r="EQ4" s="781"/>
      <c r="ER4" s="778" t="s">
        <v>4</v>
      </c>
      <c r="ES4" s="779"/>
      <c r="ET4" s="779"/>
      <c r="EU4" s="779"/>
      <c r="EV4" s="780"/>
      <c r="EY4" s="772" t="s">
        <v>105</v>
      </c>
      <c r="EZ4" s="781"/>
      <c r="FA4" s="778" t="s">
        <v>4</v>
      </c>
      <c r="FB4" s="779"/>
      <c r="FC4" s="779"/>
      <c r="FD4" s="779"/>
      <c r="FE4" s="780"/>
      <c r="FH4" s="772" t="s">
        <v>105</v>
      </c>
      <c r="FI4" s="781"/>
      <c r="FJ4" s="778" t="s">
        <v>4</v>
      </c>
      <c r="FK4" s="779"/>
      <c r="FL4" s="779"/>
      <c r="FM4" s="779"/>
      <c r="FN4" s="780"/>
      <c r="FO4" s="64"/>
      <c r="FP4" s="64"/>
      <c r="FQ4" s="772" t="s">
        <v>105</v>
      </c>
      <c r="FR4" s="781"/>
      <c r="FS4" s="778" t="s">
        <v>4</v>
      </c>
      <c r="FT4" s="779"/>
      <c r="FU4" s="779"/>
      <c r="FV4" s="779"/>
      <c r="FW4" s="780"/>
      <c r="FZ4" s="772" t="s">
        <v>105</v>
      </c>
      <c r="GA4" s="781"/>
      <c r="GB4" s="778" t="s">
        <v>4</v>
      </c>
      <c r="GC4" s="779"/>
      <c r="GD4" s="779"/>
      <c r="GE4" s="779"/>
      <c r="GF4" s="780"/>
      <c r="GI4" s="772" t="s">
        <v>105</v>
      </c>
      <c r="GJ4" s="781"/>
      <c r="GK4" s="778" t="s">
        <v>4</v>
      </c>
      <c r="GL4" s="779"/>
      <c r="GM4" s="779"/>
      <c r="GN4" s="779"/>
      <c r="GO4" s="780"/>
      <c r="GR4" s="772" t="s">
        <v>105</v>
      </c>
      <c r="GS4" s="781"/>
      <c r="GT4" s="778" t="s">
        <v>4</v>
      </c>
      <c r="GU4" s="779"/>
      <c r="GV4" s="779"/>
      <c r="GW4" s="779"/>
      <c r="GX4" s="780"/>
      <c r="GY4" s="64"/>
      <c r="GZ4" s="64"/>
      <c r="HA4" s="772" t="s">
        <v>105</v>
      </c>
      <c r="HB4" s="781"/>
      <c r="HC4" s="778" t="s">
        <v>4</v>
      </c>
      <c r="HD4" s="779"/>
      <c r="HE4" s="779"/>
      <c r="HF4" s="779"/>
      <c r="HG4" s="780"/>
      <c r="HJ4" s="772" t="s">
        <v>105</v>
      </c>
      <c r="HK4" s="781"/>
      <c r="HL4" s="778" t="s">
        <v>4</v>
      </c>
      <c r="HM4" s="779"/>
      <c r="HN4" s="779"/>
      <c r="HO4" s="779"/>
      <c r="HP4" s="780"/>
      <c r="HS4" s="772" t="s">
        <v>105</v>
      </c>
      <c r="HT4" s="781"/>
      <c r="HU4" s="778" t="s">
        <v>4</v>
      </c>
      <c r="HV4" s="779"/>
      <c r="HW4" s="779"/>
      <c r="HX4" s="779"/>
      <c r="HY4" s="780"/>
      <c r="IB4" s="772" t="s">
        <v>105</v>
      </c>
      <c r="IC4" s="781"/>
      <c r="ID4" s="778" t="s">
        <v>4</v>
      </c>
      <c r="IE4" s="779"/>
      <c r="IF4" s="779"/>
      <c r="IG4" s="779"/>
      <c r="IH4" s="780"/>
      <c r="II4" s="64"/>
      <c r="IJ4" s="64"/>
      <c r="IK4" s="772" t="s">
        <v>105</v>
      </c>
      <c r="IL4" s="781"/>
      <c r="IM4" s="778" t="s">
        <v>4</v>
      </c>
      <c r="IN4" s="779"/>
      <c r="IO4" s="779"/>
      <c r="IP4" s="779"/>
      <c r="IQ4" s="780"/>
      <c r="IT4" s="772" t="s">
        <v>105</v>
      </c>
      <c r="IU4" s="781"/>
      <c r="IV4" s="778" t="s">
        <v>4</v>
      </c>
      <c r="IW4" s="779"/>
      <c r="IX4" s="779"/>
      <c r="IY4" s="779"/>
      <c r="IZ4" s="780"/>
      <c r="JC4" s="772" t="s">
        <v>105</v>
      </c>
      <c r="JD4" s="781"/>
      <c r="JE4" s="778" t="s">
        <v>4</v>
      </c>
      <c r="JF4" s="779"/>
      <c r="JG4" s="779"/>
      <c r="JH4" s="779"/>
      <c r="JI4" s="780"/>
      <c r="JL4" s="772" t="s">
        <v>105</v>
      </c>
      <c r="JM4" s="781"/>
      <c r="JN4" s="778" t="s">
        <v>4</v>
      </c>
      <c r="JO4" s="779"/>
      <c r="JP4" s="779"/>
      <c r="JQ4" s="779"/>
      <c r="JR4" s="780"/>
    </row>
    <row r="5" spans="2:278" ht="13.5" customHeight="1" thickTop="1">
      <c r="B5" s="774"/>
      <c r="C5" s="775"/>
      <c r="D5" s="728" t="s">
        <v>140</v>
      </c>
      <c r="E5" s="729"/>
      <c r="F5" s="729"/>
      <c r="G5" s="729"/>
      <c r="H5" s="730"/>
      <c r="K5" s="782"/>
      <c r="L5" s="783"/>
      <c r="M5" s="728" t="s">
        <v>140</v>
      </c>
      <c r="N5" s="729"/>
      <c r="O5" s="729"/>
      <c r="P5" s="729"/>
      <c r="Q5" s="730"/>
      <c r="T5" s="782"/>
      <c r="U5" s="783"/>
      <c r="V5" s="728" t="str">
        <f>M5</f>
        <v>CIUDAD UNIVERSITARIA</v>
      </c>
      <c r="W5" s="729"/>
      <c r="X5" s="729"/>
      <c r="Y5" s="729"/>
      <c r="Z5" s="730"/>
      <c r="AC5" s="782"/>
      <c r="AD5" s="783"/>
      <c r="AE5" s="728" t="str">
        <f>V5</f>
        <v>CIUDAD UNIVERSITARIA</v>
      </c>
      <c r="AF5" s="729"/>
      <c r="AG5" s="729"/>
      <c r="AH5" s="729"/>
      <c r="AI5" s="730"/>
      <c r="AL5" s="782"/>
      <c r="AM5" s="783"/>
      <c r="AN5" s="728" t="str">
        <f>AE5</f>
        <v>CIUDAD UNIVERSITARIA</v>
      </c>
      <c r="AO5" s="729"/>
      <c r="AP5" s="729"/>
      <c r="AQ5" s="729"/>
      <c r="AR5" s="730"/>
      <c r="AU5" s="782"/>
      <c r="AV5" s="783"/>
      <c r="AW5" s="728" t="str">
        <f>AN5</f>
        <v>CIUDAD UNIVERSITARIA</v>
      </c>
      <c r="AX5" s="729"/>
      <c r="AY5" s="729"/>
      <c r="AZ5" s="729"/>
      <c r="BA5" s="730"/>
      <c r="BD5" s="782"/>
      <c r="BE5" s="783"/>
      <c r="BF5" s="728" t="str">
        <f>AW5</f>
        <v>CIUDAD UNIVERSITARIA</v>
      </c>
      <c r="BG5" s="729"/>
      <c r="BH5" s="729"/>
      <c r="BI5" s="729"/>
      <c r="BJ5" s="730"/>
      <c r="BM5" s="782"/>
      <c r="BN5" s="783"/>
      <c r="BO5" s="728" t="str">
        <f>BF5</f>
        <v>CIUDAD UNIVERSITARIA</v>
      </c>
      <c r="BP5" s="729"/>
      <c r="BQ5" s="729"/>
      <c r="BR5" s="729"/>
      <c r="BS5" s="730"/>
      <c r="BV5" s="782"/>
      <c r="BW5" s="783"/>
      <c r="BX5" s="728" t="str">
        <f>BO5</f>
        <v>CIUDAD UNIVERSITARIA</v>
      </c>
      <c r="BY5" s="729"/>
      <c r="BZ5" s="729"/>
      <c r="CA5" s="729"/>
      <c r="CB5" s="730"/>
      <c r="CE5" s="782"/>
      <c r="CF5" s="783"/>
      <c r="CG5" s="728" t="str">
        <f>BX5</f>
        <v>CIUDAD UNIVERSITARIA</v>
      </c>
      <c r="CH5" s="729"/>
      <c r="CI5" s="729"/>
      <c r="CJ5" s="729"/>
      <c r="CK5" s="730"/>
      <c r="CN5" s="782"/>
      <c r="CO5" s="783"/>
      <c r="CP5" s="728" t="str">
        <f>CG5</f>
        <v>CIUDAD UNIVERSITARIA</v>
      </c>
      <c r="CQ5" s="729"/>
      <c r="CR5" s="729"/>
      <c r="CS5" s="729"/>
      <c r="CT5" s="730"/>
      <c r="CW5" s="782"/>
      <c r="CX5" s="783"/>
      <c r="CY5" s="728" t="str">
        <f>CP5</f>
        <v>CIUDAD UNIVERSITARIA</v>
      </c>
      <c r="CZ5" s="729"/>
      <c r="DA5" s="729"/>
      <c r="DB5" s="729"/>
      <c r="DC5" s="730"/>
      <c r="DF5" s="782"/>
      <c r="DG5" s="783"/>
      <c r="DH5" s="728" t="str">
        <f>CY5</f>
        <v>CIUDAD UNIVERSITARIA</v>
      </c>
      <c r="DI5" s="729"/>
      <c r="DJ5" s="729"/>
      <c r="DK5" s="729"/>
      <c r="DL5" s="730"/>
      <c r="DO5" s="782"/>
      <c r="DP5" s="783"/>
      <c r="DQ5" s="728" t="str">
        <f>DH5</f>
        <v>CIUDAD UNIVERSITARIA</v>
      </c>
      <c r="DR5" s="729"/>
      <c r="DS5" s="729"/>
      <c r="DT5" s="729"/>
      <c r="DU5" s="730"/>
      <c r="DX5" s="782"/>
      <c r="DY5" s="783"/>
      <c r="DZ5" s="728" t="str">
        <f>DQ5</f>
        <v>CIUDAD UNIVERSITARIA</v>
      </c>
      <c r="EA5" s="729"/>
      <c r="EB5" s="729"/>
      <c r="EC5" s="729"/>
      <c r="ED5" s="730"/>
      <c r="EG5" s="782"/>
      <c r="EH5" s="783"/>
      <c r="EI5" s="728" t="str">
        <f>DZ5</f>
        <v>CIUDAD UNIVERSITARIA</v>
      </c>
      <c r="EJ5" s="729"/>
      <c r="EK5" s="729"/>
      <c r="EL5" s="729"/>
      <c r="EM5" s="730"/>
      <c r="EP5" s="782"/>
      <c r="EQ5" s="783"/>
      <c r="ER5" s="728" t="str">
        <f>EI5</f>
        <v>CIUDAD UNIVERSITARIA</v>
      </c>
      <c r="ES5" s="729"/>
      <c r="ET5" s="729"/>
      <c r="EU5" s="729"/>
      <c r="EV5" s="730"/>
      <c r="EY5" s="782"/>
      <c r="EZ5" s="783"/>
      <c r="FA5" s="728" t="str">
        <f>ER5</f>
        <v>CIUDAD UNIVERSITARIA</v>
      </c>
      <c r="FB5" s="729"/>
      <c r="FC5" s="729"/>
      <c r="FD5" s="729"/>
      <c r="FE5" s="730"/>
      <c r="FH5" s="782"/>
      <c r="FI5" s="783"/>
      <c r="FJ5" s="728" t="str">
        <f>FA5</f>
        <v>CIUDAD UNIVERSITARIA</v>
      </c>
      <c r="FK5" s="729"/>
      <c r="FL5" s="729"/>
      <c r="FM5" s="729"/>
      <c r="FN5" s="730"/>
      <c r="FO5" s="64"/>
      <c r="FP5" s="64"/>
      <c r="FQ5" s="782"/>
      <c r="FR5" s="783"/>
      <c r="FS5" s="728" t="str">
        <f>FJ5</f>
        <v>CIUDAD UNIVERSITARIA</v>
      </c>
      <c r="FT5" s="729"/>
      <c r="FU5" s="729"/>
      <c r="FV5" s="729"/>
      <c r="FW5" s="730"/>
      <c r="FZ5" s="782"/>
      <c r="GA5" s="783"/>
      <c r="GB5" s="728" t="str">
        <f>FS5</f>
        <v>CIUDAD UNIVERSITARIA</v>
      </c>
      <c r="GC5" s="729"/>
      <c r="GD5" s="729"/>
      <c r="GE5" s="729"/>
      <c r="GF5" s="730"/>
      <c r="GI5" s="782"/>
      <c r="GJ5" s="783"/>
      <c r="GK5" s="728" t="str">
        <f>GB5</f>
        <v>CIUDAD UNIVERSITARIA</v>
      </c>
      <c r="GL5" s="729"/>
      <c r="GM5" s="729"/>
      <c r="GN5" s="729"/>
      <c r="GO5" s="730"/>
      <c r="GR5" s="782"/>
      <c r="GS5" s="783"/>
      <c r="GT5" s="728" t="str">
        <f>GK5</f>
        <v>CIUDAD UNIVERSITARIA</v>
      </c>
      <c r="GU5" s="729"/>
      <c r="GV5" s="729"/>
      <c r="GW5" s="729"/>
      <c r="GX5" s="730"/>
      <c r="GY5" s="64"/>
      <c r="GZ5" s="64"/>
      <c r="HA5" s="782"/>
      <c r="HB5" s="783"/>
      <c r="HC5" s="728" t="str">
        <f>GT5</f>
        <v>CIUDAD UNIVERSITARIA</v>
      </c>
      <c r="HD5" s="729"/>
      <c r="HE5" s="729"/>
      <c r="HF5" s="729"/>
      <c r="HG5" s="730"/>
      <c r="HJ5" s="782"/>
      <c r="HK5" s="783"/>
      <c r="HL5" s="728" t="str">
        <f>HC5</f>
        <v>CIUDAD UNIVERSITARIA</v>
      </c>
      <c r="HM5" s="729"/>
      <c r="HN5" s="729"/>
      <c r="HO5" s="729"/>
      <c r="HP5" s="730"/>
      <c r="HS5" s="782"/>
      <c r="HT5" s="783"/>
      <c r="HU5" s="728" t="str">
        <f>HL5</f>
        <v>CIUDAD UNIVERSITARIA</v>
      </c>
      <c r="HV5" s="729"/>
      <c r="HW5" s="729"/>
      <c r="HX5" s="729"/>
      <c r="HY5" s="730"/>
      <c r="IB5" s="782"/>
      <c r="IC5" s="783"/>
      <c r="ID5" s="728" t="str">
        <f>HU5</f>
        <v>CIUDAD UNIVERSITARIA</v>
      </c>
      <c r="IE5" s="729"/>
      <c r="IF5" s="729"/>
      <c r="IG5" s="729"/>
      <c r="IH5" s="730"/>
      <c r="II5" s="64"/>
      <c r="IJ5" s="64"/>
      <c r="IK5" s="782"/>
      <c r="IL5" s="783"/>
      <c r="IM5" s="728" t="str">
        <f>ID5</f>
        <v>CIUDAD UNIVERSITARIA</v>
      </c>
      <c r="IN5" s="729"/>
      <c r="IO5" s="729"/>
      <c r="IP5" s="729"/>
      <c r="IQ5" s="730"/>
      <c r="IT5" s="782"/>
      <c r="IU5" s="783"/>
      <c r="IV5" s="728" t="str">
        <f>IM5</f>
        <v>CIUDAD UNIVERSITARIA</v>
      </c>
      <c r="IW5" s="729"/>
      <c r="IX5" s="729"/>
      <c r="IY5" s="729"/>
      <c r="IZ5" s="730"/>
      <c r="JC5" s="782"/>
      <c r="JD5" s="783"/>
      <c r="JE5" s="728" t="str">
        <f>IV5</f>
        <v>CIUDAD UNIVERSITARIA</v>
      </c>
      <c r="JF5" s="729"/>
      <c r="JG5" s="729"/>
      <c r="JH5" s="729"/>
      <c r="JI5" s="730"/>
      <c r="JL5" s="782"/>
      <c r="JM5" s="783"/>
      <c r="JN5" s="728" t="str">
        <f>JE5</f>
        <v>CIUDAD UNIVERSITARIA</v>
      </c>
      <c r="JO5" s="729"/>
      <c r="JP5" s="729"/>
      <c r="JQ5" s="729"/>
      <c r="JR5" s="730"/>
    </row>
    <row r="6" spans="2:278" ht="12.75" customHeight="1">
      <c r="B6" s="774"/>
      <c r="C6" s="775"/>
      <c r="D6" s="731"/>
      <c r="E6" s="732"/>
      <c r="F6" s="732"/>
      <c r="G6" s="732"/>
      <c r="H6" s="733"/>
      <c r="K6" s="782"/>
      <c r="L6" s="783"/>
      <c r="M6" s="731"/>
      <c r="N6" s="732"/>
      <c r="O6" s="732"/>
      <c r="P6" s="732"/>
      <c r="Q6" s="733"/>
      <c r="T6" s="782"/>
      <c r="U6" s="783"/>
      <c r="V6" s="731"/>
      <c r="W6" s="732"/>
      <c r="X6" s="732"/>
      <c r="Y6" s="732"/>
      <c r="Z6" s="733"/>
      <c r="AC6" s="782"/>
      <c r="AD6" s="783"/>
      <c r="AE6" s="731"/>
      <c r="AF6" s="732"/>
      <c r="AG6" s="732"/>
      <c r="AH6" s="732"/>
      <c r="AI6" s="733"/>
      <c r="AL6" s="782"/>
      <c r="AM6" s="783"/>
      <c r="AN6" s="731"/>
      <c r="AO6" s="732"/>
      <c r="AP6" s="732"/>
      <c r="AQ6" s="732"/>
      <c r="AR6" s="733"/>
      <c r="AU6" s="782"/>
      <c r="AV6" s="783"/>
      <c r="AW6" s="731"/>
      <c r="AX6" s="732"/>
      <c r="AY6" s="732"/>
      <c r="AZ6" s="732"/>
      <c r="BA6" s="733"/>
      <c r="BD6" s="782"/>
      <c r="BE6" s="783"/>
      <c r="BF6" s="731"/>
      <c r="BG6" s="732"/>
      <c r="BH6" s="732"/>
      <c r="BI6" s="732"/>
      <c r="BJ6" s="733"/>
      <c r="BM6" s="782"/>
      <c r="BN6" s="783"/>
      <c r="BO6" s="731"/>
      <c r="BP6" s="732"/>
      <c r="BQ6" s="732"/>
      <c r="BR6" s="732"/>
      <c r="BS6" s="733"/>
      <c r="BV6" s="782"/>
      <c r="BW6" s="783"/>
      <c r="BX6" s="731"/>
      <c r="BY6" s="732"/>
      <c r="BZ6" s="732"/>
      <c r="CA6" s="732"/>
      <c r="CB6" s="733"/>
      <c r="CE6" s="782"/>
      <c r="CF6" s="783"/>
      <c r="CG6" s="731"/>
      <c r="CH6" s="732"/>
      <c r="CI6" s="732"/>
      <c r="CJ6" s="732"/>
      <c r="CK6" s="733"/>
      <c r="CN6" s="782"/>
      <c r="CO6" s="783"/>
      <c r="CP6" s="731"/>
      <c r="CQ6" s="732"/>
      <c r="CR6" s="732"/>
      <c r="CS6" s="732"/>
      <c r="CT6" s="733"/>
      <c r="CW6" s="782"/>
      <c r="CX6" s="783"/>
      <c r="CY6" s="731"/>
      <c r="CZ6" s="732"/>
      <c r="DA6" s="732"/>
      <c r="DB6" s="732"/>
      <c r="DC6" s="733"/>
      <c r="DF6" s="782"/>
      <c r="DG6" s="783"/>
      <c r="DH6" s="731"/>
      <c r="DI6" s="732"/>
      <c r="DJ6" s="732"/>
      <c r="DK6" s="732"/>
      <c r="DL6" s="733"/>
      <c r="DO6" s="782"/>
      <c r="DP6" s="783"/>
      <c r="DQ6" s="731"/>
      <c r="DR6" s="732"/>
      <c r="DS6" s="732"/>
      <c r="DT6" s="732"/>
      <c r="DU6" s="733"/>
      <c r="DX6" s="782"/>
      <c r="DY6" s="783"/>
      <c r="DZ6" s="731"/>
      <c r="EA6" s="732"/>
      <c r="EB6" s="732"/>
      <c r="EC6" s="732"/>
      <c r="ED6" s="733"/>
      <c r="EG6" s="782"/>
      <c r="EH6" s="783"/>
      <c r="EI6" s="731"/>
      <c r="EJ6" s="732"/>
      <c r="EK6" s="732"/>
      <c r="EL6" s="732"/>
      <c r="EM6" s="733"/>
      <c r="EP6" s="782"/>
      <c r="EQ6" s="783"/>
      <c r="ER6" s="731"/>
      <c r="ES6" s="732"/>
      <c r="ET6" s="732"/>
      <c r="EU6" s="732"/>
      <c r="EV6" s="733"/>
      <c r="EY6" s="782"/>
      <c r="EZ6" s="783"/>
      <c r="FA6" s="731"/>
      <c r="FB6" s="732"/>
      <c r="FC6" s="732"/>
      <c r="FD6" s="732"/>
      <c r="FE6" s="733"/>
      <c r="FH6" s="782"/>
      <c r="FI6" s="783"/>
      <c r="FJ6" s="731"/>
      <c r="FK6" s="732"/>
      <c r="FL6" s="732"/>
      <c r="FM6" s="732"/>
      <c r="FN6" s="733"/>
      <c r="FO6" s="64"/>
      <c r="FP6" s="64"/>
      <c r="FQ6" s="782"/>
      <c r="FR6" s="783"/>
      <c r="FS6" s="731"/>
      <c r="FT6" s="732"/>
      <c r="FU6" s="732"/>
      <c r="FV6" s="732"/>
      <c r="FW6" s="733"/>
      <c r="FZ6" s="782"/>
      <c r="GA6" s="783"/>
      <c r="GB6" s="731"/>
      <c r="GC6" s="732"/>
      <c r="GD6" s="732"/>
      <c r="GE6" s="732"/>
      <c r="GF6" s="733"/>
      <c r="GI6" s="782"/>
      <c r="GJ6" s="783"/>
      <c r="GK6" s="731"/>
      <c r="GL6" s="732"/>
      <c r="GM6" s="732"/>
      <c r="GN6" s="732"/>
      <c r="GO6" s="733"/>
      <c r="GR6" s="782"/>
      <c r="GS6" s="783"/>
      <c r="GT6" s="731"/>
      <c r="GU6" s="732"/>
      <c r="GV6" s="732"/>
      <c r="GW6" s="732"/>
      <c r="GX6" s="733"/>
      <c r="GY6" s="64"/>
      <c r="GZ6" s="64"/>
      <c r="HA6" s="782"/>
      <c r="HB6" s="783"/>
      <c r="HC6" s="731"/>
      <c r="HD6" s="732"/>
      <c r="HE6" s="732"/>
      <c r="HF6" s="732"/>
      <c r="HG6" s="733"/>
      <c r="HJ6" s="782"/>
      <c r="HK6" s="783"/>
      <c r="HL6" s="731"/>
      <c r="HM6" s="732"/>
      <c r="HN6" s="732"/>
      <c r="HO6" s="732"/>
      <c r="HP6" s="733"/>
      <c r="HS6" s="782"/>
      <c r="HT6" s="783"/>
      <c r="HU6" s="731"/>
      <c r="HV6" s="732"/>
      <c r="HW6" s="732"/>
      <c r="HX6" s="732"/>
      <c r="HY6" s="733"/>
      <c r="IB6" s="782"/>
      <c r="IC6" s="783"/>
      <c r="ID6" s="731"/>
      <c r="IE6" s="732"/>
      <c r="IF6" s="732"/>
      <c r="IG6" s="732"/>
      <c r="IH6" s="733"/>
      <c r="II6" s="64"/>
      <c r="IJ6" s="64"/>
      <c r="IK6" s="782"/>
      <c r="IL6" s="783"/>
      <c r="IM6" s="731"/>
      <c r="IN6" s="732"/>
      <c r="IO6" s="732"/>
      <c r="IP6" s="732"/>
      <c r="IQ6" s="733"/>
      <c r="IT6" s="782"/>
      <c r="IU6" s="783"/>
      <c r="IV6" s="731"/>
      <c r="IW6" s="732"/>
      <c r="IX6" s="732"/>
      <c r="IY6" s="732"/>
      <c r="IZ6" s="733"/>
      <c r="JC6" s="782"/>
      <c r="JD6" s="783"/>
      <c r="JE6" s="731"/>
      <c r="JF6" s="732"/>
      <c r="JG6" s="732"/>
      <c r="JH6" s="732"/>
      <c r="JI6" s="733"/>
      <c r="JL6" s="782"/>
      <c r="JM6" s="783"/>
      <c r="JN6" s="731"/>
      <c r="JO6" s="732"/>
      <c r="JP6" s="732"/>
      <c r="JQ6" s="732"/>
      <c r="JR6" s="733"/>
    </row>
    <row r="7" spans="2:278" ht="13.5" customHeight="1" thickBot="1">
      <c r="B7" s="774"/>
      <c r="C7" s="775"/>
      <c r="D7" s="734"/>
      <c r="E7" s="735"/>
      <c r="F7" s="735"/>
      <c r="G7" s="735"/>
      <c r="H7" s="736"/>
      <c r="K7" s="782"/>
      <c r="L7" s="783"/>
      <c r="M7" s="734"/>
      <c r="N7" s="735"/>
      <c r="O7" s="735"/>
      <c r="P7" s="735"/>
      <c r="Q7" s="736"/>
      <c r="T7" s="782"/>
      <c r="U7" s="783"/>
      <c r="V7" s="734"/>
      <c r="W7" s="735"/>
      <c r="X7" s="735"/>
      <c r="Y7" s="735"/>
      <c r="Z7" s="736"/>
      <c r="AC7" s="782"/>
      <c r="AD7" s="783"/>
      <c r="AE7" s="734"/>
      <c r="AF7" s="735"/>
      <c r="AG7" s="735"/>
      <c r="AH7" s="735"/>
      <c r="AI7" s="736"/>
      <c r="AL7" s="782"/>
      <c r="AM7" s="783"/>
      <c r="AN7" s="734"/>
      <c r="AO7" s="735"/>
      <c r="AP7" s="735"/>
      <c r="AQ7" s="735"/>
      <c r="AR7" s="736"/>
      <c r="AU7" s="782"/>
      <c r="AV7" s="783"/>
      <c r="AW7" s="734"/>
      <c r="AX7" s="735"/>
      <c r="AY7" s="735"/>
      <c r="AZ7" s="735"/>
      <c r="BA7" s="736"/>
      <c r="BD7" s="782"/>
      <c r="BE7" s="783"/>
      <c r="BF7" s="734"/>
      <c r="BG7" s="735"/>
      <c r="BH7" s="735"/>
      <c r="BI7" s="735"/>
      <c r="BJ7" s="736"/>
      <c r="BM7" s="782"/>
      <c r="BN7" s="783"/>
      <c r="BO7" s="734"/>
      <c r="BP7" s="735"/>
      <c r="BQ7" s="735"/>
      <c r="BR7" s="735"/>
      <c r="BS7" s="736"/>
      <c r="BV7" s="782"/>
      <c r="BW7" s="783"/>
      <c r="BX7" s="734"/>
      <c r="BY7" s="735"/>
      <c r="BZ7" s="735"/>
      <c r="CA7" s="735"/>
      <c r="CB7" s="736"/>
      <c r="CE7" s="782"/>
      <c r="CF7" s="783"/>
      <c r="CG7" s="734"/>
      <c r="CH7" s="735"/>
      <c r="CI7" s="735"/>
      <c r="CJ7" s="735"/>
      <c r="CK7" s="736"/>
      <c r="CN7" s="782"/>
      <c r="CO7" s="783"/>
      <c r="CP7" s="734"/>
      <c r="CQ7" s="735"/>
      <c r="CR7" s="735"/>
      <c r="CS7" s="735"/>
      <c r="CT7" s="736"/>
      <c r="CW7" s="782"/>
      <c r="CX7" s="783"/>
      <c r="CY7" s="734"/>
      <c r="CZ7" s="735"/>
      <c r="DA7" s="735"/>
      <c r="DB7" s="735"/>
      <c r="DC7" s="736"/>
      <c r="DF7" s="782"/>
      <c r="DG7" s="783"/>
      <c r="DH7" s="734"/>
      <c r="DI7" s="735"/>
      <c r="DJ7" s="735"/>
      <c r="DK7" s="735"/>
      <c r="DL7" s="736"/>
      <c r="DO7" s="782"/>
      <c r="DP7" s="783"/>
      <c r="DQ7" s="734"/>
      <c r="DR7" s="735"/>
      <c r="DS7" s="735"/>
      <c r="DT7" s="735"/>
      <c r="DU7" s="736"/>
      <c r="DX7" s="782"/>
      <c r="DY7" s="783"/>
      <c r="DZ7" s="734"/>
      <c r="EA7" s="735"/>
      <c r="EB7" s="735"/>
      <c r="EC7" s="735"/>
      <c r="ED7" s="736"/>
      <c r="EG7" s="782"/>
      <c r="EH7" s="783"/>
      <c r="EI7" s="734"/>
      <c r="EJ7" s="735"/>
      <c r="EK7" s="735"/>
      <c r="EL7" s="735"/>
      <c r="EM7" s="736"/>
      <c r="EP7" s="782"/>
      <c r="EQ7" s="783"/>
      <c r="ER7" s="734"/>
      <c r="ES7" s="735"/>
      <c r="ET7" s="735"/>
      <c r="EU7" s="735"/>
      <c r="EV7" s="736"/>
      <c r="EY7" s="782"/>
      <c r="EZ7" s="783"/>
      <c r="FA7" s="734"/>
      <c r="FB7" s="735"/>
      <c r="FC7" s="735"/>
      <c r="FD7" s="735"/>
      <c r="FE7" s="736"/>
      <c r="FH7" s="782"/>
      <c r="FI7" s="783"/>
      <c r="FJ7" s="734"/>
      <c r="FK7" s="735"/>
      <c r="FL7" s="735"/>
      <c r="FM7" s="735"/>
      <c r="FN7" s="736"/>
      <c r="FO7" s="64"/>
      <c r="FP7" s="64"/>
      <c r="FQ7" s="782"/>
      <c r="FR7" s="783"/>
      <c r="FS7" s="734"/>
      <c r="FT7" s="735"/>
      <c r="FU7" s="735"/>
      <c r="FV7" s="735"/>
      <c r="FW7" s="736"/>
      <c r="FZ7" s="782"/>
      <c r="GA7" s="783"/>
      <c r="GB7" s="734"/>
      <c r="GC7" s="735"/>
      <c r="GD7" s="735"/>
      <c r="GE7" s="735"/>
      <c r="GF7" s="736"/>
      <c r="GI7" s="782"/>
      <c r="GJ7" s="783"/>
      <c r="GK7" s="734"/>
      <c r="GL7" s="735"/>
      <c r="GM7" s="735"/>
      <c r="GN7" s="735"/>
      <c r="GO7" s="736"/>
      <c r="GR7" s="782"/>
      <c r="GS7" s="783"/>
      <c r="GT7" s="734"/>
      <c r="GU7" s="735"/>
      <c r="GV7" s="735"/>
      <c r="GW7" s="735"/>
      <c r="GX7" s="736"/>
      <c r="GY7" s="64"/>
      <c r="GZ7" s="64"/>
      <c r="HA7" s="782"/>
      <c r="HB7" s="783"/>
      <c r="HC7" s="734"/>
      <c r="HD7" s="735"/>
      <c r="HE7" s="735"/>
      <c r="HF7" s="735"/>
      <c r="HG7" s="736"/>
      <c r="HJ7" s="782"/>
      <c r="HK7" s="783"/>
      <c r="HL7" s="734"/>
      <c r="HM7" s="735"/>
      <c r="HN7" s="735"/>
      <c r="HO7" s="735"/>
      <c r="HP7" s="736"/>
      <c r="HS7" s="782"/>
      <c r="HT7" s="783"/>
      <c r="HU7" s="734"/>
      <c r="HV7" s="735"/>
      <c r="HW7" s="735"/>
      <c r="HX7" s="735"/>
      <c r="HY7" s="736"/>
      <c r="IB7" s="782"/>
      <c r="IC7" s="783"/>
      <c r="ID7" s="734"/>
      <c r="IE7" s="735"/>
      <c r="IF7" s="735"/>
      <c r="IG7" s="735"/>
      <c r="IH7" s="736"/>
      <c r="II7" s="64"/>
      <c r="IJ7" s="64"/>
      <c r="IK7" s="782"/>
      <c r="IL7" s="783"/>
      <c r="IM7" s="734"/>
      <c r="IN7" s="735"/>
      <c r="IO7" s="735"/>
      <c r="IP7" s="735"/>
      <c r="IQ7" s="736"/>
      <c r="IT7" s="782"/>
      <c r="IU7" s="783"/>
      <c r="IV7" s="734"/>
      <c r="IW7" s="735"/>
      <c r="IX7" s="735"/>
      <c r="IY7" s="735"/>
      <c r="IZ7" s="736"/>
      <c r="JC7" s="782"/>
      <c r="JD7" s="783"/>
      <c r="JE7" s="734"/>
      <c r="JF7" s="735"/>
      <c r="JG7" s="735"/>
      <c r="JH7" s="735"/>
      <c r="JI7" s="736"/>
      <c r="JL7" s="782"/>
      <c r="JM7" s="783"/>
      <c r="JN7" s="734"/>
      <c r="JO7" s="735"/>
      <c r="JP7" s="735"/>
      <c r="JQ7" s="735"/>
      <c r="JR7" s="736"/>
    </row>
    <row r="8" spans="2:278" ht="19.5" customHeight="1" thickTop="1">
      <c r="B8" s="774"/>
      <c r="C8" s="775"/>
      <c r="D8" s="786" t="s">
        <v>109</v>
      </c>
      <c r="E8" s="737" t="str">
        <f>'1_ENTREGA'!$A$4</f>
        <v>Objeto: “Ejecutar, por el Sistema de Precios Unitarios Fijos No Reajustables, las obras de infraestructura física, necesarias para:
1º) Realizar las adecuaciones y mantenimiento del Laboratorio de Ciencias Aplicadas a la Actividad Física y el Deporte (LICAFDE), del Instituto de Educación Física y Deporte de la UdeA, conforme con los diseños: especificaciones técnicas (Anexo 1); ítems contractuales (Anexo 2) y planos (Anexo 3).
2º) Realizar las adecuaciones y mantenimiento del laboratorio de Calidad e Inocuidad de la Leche, de la Facultad de Ciencias Agrarias de la UdeA, conforme con los diseños: especificaciones técnicas (Anexo 1); ítems contractuales (Anexo 2) y planos (Anexo 3).”</v>
      </c>
      <c r="F8" s="738"/>
      <c r="G8" s="738"/>
      <c r="H8" s="739"/>
      <c r="K8" s="782"/>
      <c r="L8" s="783"/>
      <c r="M8" s="786" t="s">
        <v>109</v>
      </c>
      <c r="N8" s="737" t="str">
        <f>'1_ENTREGA'!$A$4</f>
        <v>Objeto: “Ejecutar, por el Sistema de Precios Unitarios Fijos No Reajustables, las obras de infraestructura física, necesarias para:
1º) Realizar las adecuaciones y mantenimiento del Laboratorio de Ciencias Aplicadas a la Actividad Física y el Deporte (LICAFDE), del Instituto de Educación Física y Deporte de la UdeA, conforme con los diseños: especificaciones técnicas (Anexo 1); ítems contractuales (Anexo 2) y planos (Anexo 3).
2º) Realizar las adecuaciones y mantenimiento del laboratorio de Calidad e Inocuidad de la Leche, de la Facultad de Ciencias Agrarias de la UdeA, conforme con los diseños: especificaciones técnicas (Anexo 1); ítems contractuales (Anexo 2) y planos (Anexo 3).”</v>
      </c>
      <c r="O8" s="738"/>
      <c r="P8" s="738"/>
      <c r="Q8" s="739"/>
      <c r="T8" s="782"/>
      <c r="U8" s="783"/>
      <c r="V8" s="786" t="s">
        <v>109</v>
      </c>
      <c r="W8" s="737" t="str">
        <f>'1_ENTREGA'!$A$4</f>
        <v>Objeto: “Ejecutar, por el Sistema de Precios Unitarios Fijos No Reajustables, las obras de infraestructura física, necesarias para:
1º) Realizar las adecuaciones y mantenimiento del Laboratorio de Ciencias Aplicadas a la Actividad Física y el Deporte (LICAFDE), del Instituto de Educación Física y Deporte de la UdeA, conforme con los diseños: especificaciones técnicas (Anexo 1); ítems contractuales (Anexo 2) y planos (Anexo 3).
2º) Realizar las adecuaciones y mantenimiento del laboratorio de Calidad e Inocuidad de la Leche, de la Facultad de Ciencias Agrarias de la UdeA, conforme con los diseños: especificaciones técnicas (Anexo 1); ítems contractuales (Anexo 2) y planos (Anexo 3).”</v>
      </c>
      <c r="X8" s="738"/>
      <c r="Y8" s="738"/>
      <c r="Z8" s="739"/>
      <c r="AC8" s="782"/>
      <c r="AD8" s="783"/>
      <c r="AE8" s="786" t="s">
        <v>109</v>
      </c>
      <c r="AF8" s="737" t="str">
        <f>'1_ENTREGA'!$A$4</f>
        <v>Objeto: “Ejecutar, por el Sistema de Precios Unitarios Fijos No Reajustables, las obras de infraestructura física, necesarias para:
1º) Realizar las adecuaciones y mantenimiento del Laboratorio de Ciencias Aplicadas a la Actividad Física y el Deporte (LICAFDE), del Instituto de Educación Física y Deporte de la UdeA, conforme con los diseños: especificaciones técnicas (Anexo 1); ítems contractuales (Anexo 2) y planos (Anexo 3).
2º) Realizar las adecuaciones y mantenimiento del laboratorio de Calidad e Inocuidad de la Leche, de la Facultad de Ciencias Agrarias de la UdeA, conforme con los diseños: especificaciones técnicas (Anexo 1); ítems contractuales (Anexo 2) y planos (Anexo 3).”</v>
      </c>
      <c r="AG8" s="738"/>
      <c r="AH8" s="738"/>
      <c r="AI8" s="739"/>
      <c r="AL8" s="782"/>
      <c r="AM8" s="783"/>
      <c r="AN8" s="786" t="s">
        <v>109</v>
      </c>
      <c r="AO8" s="737" t="str">
        <f>'1_ENTREGA'!$A$4</f>
        <v>Objeto: “Ejecutar, por el Sistema de Precios Unitarios Fijos No Reajustables, las obras de infraestructura física, necesarias para:
1º) Realizar las adecuaciones y mantenimiento del Laboratorio de Ciencias Aplicadas a la Actividad Física y el Deporte (LICAFDE), del Instituto de Educación Física y Deporte de la UdeA, conforme con los diseños: especificaciones técnicas (Anexo 1); ítems contractuales (Anexo 2) y planos (Anexo 3).
2º) Realizar las adecuaciones y mantenimiento del laboratorio de Calidad e Inocuidad de la Leche, de la Facultad de Ciencias Agrarias de la UdeA, conforme con los diseños: especificaciones técnicas (Anexo 1); ítems contractuales (Anexo 2) y planos (Anexo 3).”</v>
      </c>
      <c r="AP8" s="738"/>
      <c r="AQ8" s="738"/>
      <c r="AR8" s="739"/>
      <c r="AU8" s="782"/>
      <c r="AV8" s="783"/>
      <c r="AW8" s="786" t="s">
        <v>109</v>
      </c>
      <c r="AX8" s="737" t="str">
        <f>'1_ENTREGA'!$A$4</f>
        <v>Objeto: “Ejecutar, por el Sistema de Precios Unitarios Fijos No Reajustables, las obras de infraestructura física, necesarias para:
1º) Realizar las adecuaciones y mantenimiento del Laboratorio de Ciencias Aplicadas a la Actividad Física y el Deporte (LICAFDE), del Instituto de Educación Física y Deporte de la UdeA, conforme con los diseños: especificaciones técnicas (Anexo 1); ítems contractuales (Anexo 2) y planos (Anexo 3).
2º) Realizar las adecuaciones y mantenimiento del laboratorio de Calidad e Inocuidad de la Leche, de la Facultad de Ciencias Agrarias de la UdeA, conforme con los diseños: especificaciones técnicas (Anexo 1); ítems contractuales (Anexo 2) y planos (Anexo 3).”</v>
      </c>
      <c r="AY8" s="738"/>
      <c r="AZ8" s="738"/>
      <c r="BA8" s="739"/>
      <c r="BD8" s="782"/>
      <c r="BE8" s="783"/>
      <c r="BF8" s="786" t="s">
        <v>109</v>
      </c>
      <c r="BG8" s="737" t="str">
        <f>'1_ENTREGA'!$A$4</f>
        <v>Objeto: “Ejecutar, por el Sistema de Precios Unitarios Fijos No Reajustables, las obras de infraestructura física, necesarias para:
1º) Realizar las adecuaciones y mantenimiento del Laboratorio de Ciencias Aplicadas a la Actividad Física y el Deporte (LICAFDE), del Instituto de Educación Física y Deporte de la UdeA, conforme con los diseños: especificaciones técnicas (Anexo 1); ítems contractuales (Anexo 2) y planos (Anexo 3).
2º) Realizar las adecuaciones y mantenimiento del laboratorio de Calidad e Inocuidad de la Leche, de la Facultad de Ciencias Agrarias de la UdeA, conforme con los diseños: especificaciones técnicas (Anexo 1); ítems contractuales (Anexo 2) y planos (Anexo 3).”</v>
      </c>
      <c r="BH8" s="738"/>
      <c r="BI8" s="738"/>
      <c r="BJ8" s="739"/>
      <c r="BM8" s="782"/>
      <c r="BN8" s="783"/>
      <c r="BO8" s="786" t="s">
        <v>109</v>
      </c>
      <c r="BP8" s="737" t="str">
        <f>'1_ENTREGA'!$A$4</f>
        <v>Objeto: “Ejecutar, por el Sistema de Precios Unitarios Fijos No Reajustables, las obras de infraestructura física, necesarias para:
1º) Realizar las adecuaciones y mantenimiento del Laboratorio de Ciencias Aplicadas a la Actividad Física y el Deporte (LICAFDE), del Instituto de Educación Física y Deporte de la UdeA, conforme con los diseños: especificaciones técnicas (Anexo 1); ítems contractuales (Anexo 2) y planos (Anexo 3).
2º) Realizar las adecuaciones y mantenimiento del laboratorio de Calidad e Inocuidad de la Leche, de la Facultad de Ciencias Agrarias de la UdeA, conforme con los diseños: especificaciones técnicas (Anexo 1); ítems contractuales (Anexo 2) y planos (Anexo 3).”</v>
      </c>
      <c r="BQ8" s="738"/>
      <c r="BR8" s="738"/>
      <c r="BS8" s="739"/>
      <c r="BV8" s="782"/>
      <c r="BW8" s="783"/>
      <c r="BX8" s="786" t="s">
        <v>109</v>
      </c>
      <c r="BY8" s="737" t="str">
        <f>'1_ENTREGA'!$A$4</f>
        <v>Objeto: “Ejecutar, por el Sistema de Precios Unitarios Fijos No Reajustables, las obras de infraestructura física, necesarias para:
1º) Realizar las adecuaciones y mantenimiento del Laboratorio de Ciencias Aplicadas a la Actividad Física y el Deporte (LICAFDE), del Instituto de Educación Física y Deporte de la UdeA, conforme con los diseños: especificaciones técnicas (Anexo 1); ítems contractuales (Anexo 2) y planos (Anexo 3).
2º) Realizar las adecuaciones y mantenimiento del laboratorio de Calidad e Inocuidad de la Leche, de la Facultad de Ciencias Agrarias de la UdeA, conforme con los diseños: especificaciones técnicas (Anexo 1); ítems contractuales (Anexo 2) y planos (Anexo 3).”</v>
      </c>
      <c r="BZ8" s="738"/>
      <c r="CA8" s="738"/>
      <c r="CB8" s="739"/>
      <c r="CE8" s="782"/>
      <c r="CF8" s="783"/>
      <c r="CG8" s="786" t="s">
        <v>109</v>
      </c>
      <c r="CH8" s="737" t="str">
        <f>'1_ENTREGA'!$A$4</f>
        <v>Objeto: “Ejecutar, por el Sistema de Precios Unitarios Fijos No Reajustables, las obras de infraestructura física, necesarias para:
1º) Realizar las adecuaciones y mantenimiento del Laboratorio de Ciencias Aplicadas a la Actividad Física y el Deporte (LICAFDE), del Instituto de Educación Física y Deporte de la UdeA, conforme con los diseños: especificaciones técnicas (Anexo 1); ítems contractuales (Anexo 2) y planos (Anexo 3).
2º) Realizar las adecuaciones y mantenimiento del laboratorio de Calidad e Inocuidad de la Leche, de la Facultad de Ciencias Agrarias de la UdeA, conforme con los diseños: especificaciones técnicas (Anexo 1); ítems contractuales (Anexo 2) y planos (Anexo 3).”</v>
      </c>
      <c r="CI8" s="738"/>
      <c r="CJ8" s="738"/>
      <c r="CK8" s="739"/>
      <c r="CN8" s="782"/>
      <c r="CO8" s="783"/>
      <c r="CP8" s="786" t="s">
        <v>109</v>
      </c>
      <c r="CQ8" s="737" t="str">
        <f>'1_ENTREGA'!$A$4</f>
        <v>Objeto: “Ejecutar, por el Sistema de Precios Unitarios Fijos No Reajustables, las obras de infraestructura física, necesarias para:
1º) Realizar las adecuaciones y mantenimiento del Laboratorio de Ciencias Aplicadas a la Actividad Física y el Deporte (LICAFDE), del Instituto de Educación Física y Deporte de la UdeA, conforme con los diseños: especificaciones técnicas (Anexo 1); ítems contractuales (Anexo 2) y planos (Anexo 3).
2º) Realizar las adecuaciones y mantenimiento del laboratorio de Calidad e Inocuidad de la Leche, de la Facultad de Ciencias Agrarias de la UdeA, conforme con los diseños: especificaciones técnicas (Anexo 1); ítems contractuales (Anexo 2) y planos (Anexo 3).”</v>
      </c>
      <c r="CR8" s="738"/>
      <c r="CS8" s="738"/>
      <c r="CT8" s="739"/>
      <c r="CW8" s="782"/>
      <c r="CX8" s="783"/>
      <c r="CY8" s="786" t="s">
        <v>109</v>
      </c>
      <c r="CZ8" s="737" t="str">
        <f>'1_ENTREGA'!$A$4</f>
        <v>Objeto: “Ejecutar, por el Sistema de Precios Unitarios Fijos No Reajustables, las obras de infraestructura física, necesarias para:
1º) Realizar las adecuaciones y mantenimiento del Laboratorio de Ciencias Aplicadas a la Actividad Física y el Deporte (LICAFDE), del Instituto de Educación Física y Deporte de la UdeA, conforme con los diseños: especificaciones técnicas (Anexo 1); ítems contractuales (Anexo 2) y planos (Anexo 3).
2º) Realizar las adecuaciones y mantenimiento del laboratorio de Calidad e Inocuidad de la Leche, de la Facultad de Ciencias Agrarias de la UdeA, conforme con los diseños: especificaciones técnicas (Anexo 1); ítems contractuales (Anexo 2) y planos (Anexo 3).”</v>
      </c>
      <c r="DA8" s="738"/>
      <c r="DB8" s="738"/>
      <c r="DC8" s="739"/>
      <c r="DF8" s="782"/>
      <c r="DG8" s="783"/>
      <c r="DH8" s="786" t="s">
        <v>109</v>
      </c>
      <c r="DI8" s="737" t="str">
        <f>'1_ENTREGA'!$A$4</f>
        <v>Objeto: “Ejecutar, por el Sistema de Precios Unitarios Fijos No Reajustables, las obras de infraestructura física, necesarias para:
1º) Realizar las adecuaciones y mantenimiento del Laboratorio de Ciencias Aplicadas a la Actividad Física y el Deporte (LICAFDE), del Instituto de Educación Física y Deporte de la UdeA, conforme con los diseños: especificaciones técnicas (Anexo 1); ítems contractuales (Anexo 2) y planos (Anexo 3).
2º) Realizar las adecuaciones y mantenimiento del laboratorio de Calidad e Inocuidad de la Leche, de la Facultad de Ciencias Agrarias de la UdeA, conforme con los diseños: especificaciones técnicas (Anexo 1); ítems contractuales (Anexo 2) y planos (Anexo 3).”</v>
      </c>
      <c r="DJ8" s="738"/>
      <c r="DK8" s="738"/>
      <c r="DL8" s="739"/>
      <c r="DO8" s="782"/>
      <c r="DP8" s="783"/>
      <c r="DQ8" s="786" t="s">
        <v>109</v>
      </c>
      <c r="DR8" s="737" t="str">
        <f>'1_ENTREGA'!$A$4</f>
        <v>Objeto: “Ejecutar, por el Sistema de Precios Unitarios Fijos No Reajustables, las obras de infraestructura física, necesarias para:
1º) Realizar las adecuaciones y mantenimiento del Laboratorio de Ciencias Aplicadas a la Actividad Física y el Deporte (LICAFDE), del Instituto de Educación Física y Deporte de la UdeA, conforme con los diseños: especificaciones técnicas (Anexo 1); ítems contractuales (Anexo 2) y planos (Anexo 3).
2º) Realizar las adecuaciones y mantenimiento del laboratorio de Calidad e Inocuidad de la Leche, de la Facultad de Ciencias Agrarias de la UdeA, conforme con los diseños: especificaciones técnicas (Anexo 1); ítems contractuales (Anexo 2) y planos (Anexo 3).”</v>
      </c>
      <c r="DS8" s="738"/>
      <c r="DT8" s="738"/>
      <c r="DU8" s="739"/>
      <c r="DX8" s="782"/>
      <c r="DY8" s="783"/>
      <c r="DZ8" s="786" t="s">
        <v>109</v>
      </c>
      <c r="EA8" s="737" t="str">
        <f>'1_ENTREGA'!$A$4</f>
        <v>Objeto: “Ejecutar, por el Sistema de Precios Unitarios Fijos No Reajustables, las obras de infraestructura física, necesarias para:
1º) Realizar las adecuaciones y mantenimiento del Laboratorio de Ciencias Aplicadas a la Actividad Física y el Deporte (LICAFDE), del Instituto de Educación Física y Deporte de la UdeA, conforme con los diseños: especificaciones técnicas (Anexo 1); ítems contractuales (Anexo 2) y planos (Anexo 3).
2º) Realizar las adecuaciones y mantenimiento del laboratorio de Calidad e Inocuidad de la Leche, de la Facultad de Ciencias Agrarias de la UdeA, conforme con los diseños: especificaciones técnicas (Anexo 1); ítems contractuales (Anexo 2) y planos (Anexo 3).”</v>
      </c>
      <c r="EB8" s="738"/>
      <c r="EC8" s="738"/>
      <c r="ED8" s="739"/>
      <c r="EG8" s="782"/>
      <c r="EH8" s="783"/>
      <c r="EI8" s="786" t="s">
        <v>109</v>
      </c>
      <c r="EJ8" s="737" t="str">
        <f>'1_ENTREGA'!$A$4</f>
        <v>Objeto: “Ejecutar, por el Sistema de Precios Unitarios Fijos No Reajustables, las obras de infraestructura física, necesarias para:
1º) Realizar las adecuaciones y mantenimiento del Laboratorio de Ciencias Aplicadas a la Actividad Física y el Deporte (LICAFDE), del Instituto de Educación Física y Deporte de la UdeA, conforme con los diseños: especificaciones técnicas (Anexo 1); ítems contractuales (Anexo 2) y planos (Anexo 3).
2º) Realizar las adecuaciones y mantenimiento del laboratorio de Calidad e Inocuidad de la Leche, de la Facultad de Ciencias Agrarias de la UdeA, conforme con los diseños: especificaciones técnicas (Anexo 1); ítems contractuales (Anexo 2) y planos (Anexo 3).”</v>
      </c>
      <c r="EK8" s="738"/>
      <c r="EL8" s="738"/>
      <c r="EM8" s="739"/>
      <c r="EP8" s="782"/>
      <c r="EQ8" s="783"/>
      <c r="ER8" s="786" t="s">
        <v>109</v>
      </c>
      <c r="ES8" s="737" t="str">
        <f>'1_ENTREGA'!$A$4</f>
        <v>Objeto: “Ejecutar, por el Sistema de Precios Unitarios Fijos No Reajustables, las obras de infraestructura física, necesarias para:
1º) Realizar las adecuaciones y mantenimiento del Laboratorio de Ciencias Aplicadas a la Actividad Física y el Deporte (LICAFDE), del Instituto de Educación Física y Deporte de la UdeA, conforme con los diseños: especificaciones técnicas (Anexo 1); ítems contractuales (Anexo 2) y planos (Anexo 3).
2º) Realizar las adecuaciones y mantenimiento del laboratorio de Calidad e Inocuidad de la Leche, de la Facultad de Ciencias Agrarias de la UdeA, conforme con los diseños: especificaciones técnicas (Anexo 1); ítems contractuales (Anexo 2) y planos (Anexo 3).”</v>
      </c>
      <c r="ET8" s="738"/>
      <c r="EU8" s="738"/>
      <c r="EV8" s="739"/>
      <c r="EY8" s="782"/>
      <c r="EZ8" s="783"/>
      <c r="FA8" s="786" t="s">
        <v>109</v>
      </c>
      <c r="FB8" s="737" t="str">
        <f>'1_ENTREGA'!$A$4</f>
        <v>Objeto: “Ejecutar, por el Sistema de Precios Unitarios Fijos No Reajustables, las obras de infraestructura física, necesarias para:
1º) Realizar las adecuaciones y mantenimiento del Laboratorio de Ciencias Aplicadas a la Actividad Física y el Deporte (LICAFDE), del Instituto de Educación Física y Deporte de la UdeA, conforme con los diseños: especificaciones técnicas (Anexo 1); ítems contractuales (Anexo 2) y planos (Anexo 3).
2º) Realizar las adecuaciones y mantenimiento del laboratorio de Calidad e Inocuidad de la Leche, de la Facultad de Ciencias Agrarias de la UdeA, conforme con los diseños: especificaciones técnicas (Anexo 1); ítems contractuales (Anexo 2) y planos (Anexo 3).”</v>
      </c>
      <c r="FC8" s="738"/>
      <c r="FD8" s="738"/>
      <c r="FE8" s="739"/>
      <c r="FH8" s="782"/>
      <c r="FI8" s="783"/>
      <c r="FJ8" s="786" t="s">
        <v>109</v>
      </c>
      <c r="FK8" s="737" t="str">
        <f>'1_ENTREGA'!$A$4</f>
        <v>Objeto: “Ejecutar, por el Sistema de Precios Unitarios Fijos No Reajustables, las obras de infraestructura física, necesarias para:
1º) Realizar las adecuaciones y mantenimiento del Laboratorio de Ciencias Aplicadas a la Actividad Física y el Deporte (LICAFDE), del Instituto de Educación Física y Deporte de la UdeA, conforme con los diseños: especificaciones técnicas (Anexo 1); ítems contractuales (Anexo 2) y planos (Anexo 3).
2º) Realizar las adecuaciones y mantenimiento del laboratorio de Calidad e Inocuidad de la Leche, de la Facultad de Ciencias Agrarias de la UdeA, conforme con los diseños: especificaciones técnicas (Anexo 1); ítems contractuales (Anexo 2) y planos (Anexo 3).”</v>
      </c>
      <c r="FL8" s="738"/>
      <c r="FM8" s="738"/>
      <c r="FN8" s="739"/>
      <c r="FO8" s="64"/>
      <c r="FP8" s="64"/>
      <c r="FQ8" s="782"/>
      <c r="FR8" s="783"/>
      <c r="FS8" s="786" t="s">
        <v>109</v>
      </c>
      <c r="FT8" s="737" t="str">
        <f>'1_ENTREGA'!$A$4</f>
        <v>Objeto: “Ejecutar, por el Sistema de Precios Unitarios Fijos No Reajustables, las obras de infraestructura física, necesarias para:
1º) Realizar las adecuaciones y mantenimiento del Laboratorio de Ciencias Aplicadas a la Actividad Física y el Deporte (LICAFDE), del Instituto de Educación Física y Deporte de la UdeA, conforme con los diseños: especificaciones técnicas (Anexo 1); ítems contractuales (Anexo 2) y planos (Anexo 3).
2º) Realizar las adecuaciones y mantenimiento del laboratorio de Calidad e Inocuidad de la Leche, de la Facultad de Ciencias Agrarias de la UdeA, conforme con los diseños: especificaciones técnicas (Anexo 1); ítems contractuales (Anexo 2) y planos (Anexo 3).”</v>
      </c>
      <c r="FU8" s="738"/>
      <c r="FV8" s="738"/>
      <c r="FW8" s="739"/>
      <c r="FZ8" s="782"/>
      <c r="GA8" s="783"/>
      <c r="GB8" s="786" t="s">
        <v>109</v>
      </c>
      <c r="GC8" s="737" t="str">
        <f>'1_ENTREGA'!$A$4</f>
        <v>Objeto: “Ejecutar, por el Sistema de Precios Unitarios Fijos No Reajustables, las obras de infraestructura física, necesarias para:
1º) Realizar las adecuaciones y mantenimiento del Laboratorio de Ciencias Aplicadas a la Actividad Física y el Deporte (LICAFDE), del Instituto de Educación Física y Deporte de la UdeA, conforme con los diseños: especificaciones técnicas (Anexo 1); ítems contractuales (Anexo 2) y planos (Anexo 3).
2º) Realizar las adecuaciones y mantenimiento del laboratorio de Calidad e Inocuidad de la Leche, de la Facultad de Ciencias Agrarias de la UdeA, conforme con los diseños: especificaciones técnicas (Anexo 1); ítems contractuales (Anexo 2) y planos (Anexo 3).”</v>
      </c>
      <c r="GD8" s="738"/>
      <c r="GE8" s="738"/>
      <c r="GF8" s="739"/>
      <c r="GI8" s="782"/>
      <c r="GJ8" s="783"/>
      <c r="GK8" s="786" t="s">
        <v>109</v>
      </c>
      <c r="GL8" s="737" t="str">
        <f>'1_ENTREGA'!$A$4</f>
        <v>Objeto: “Ejecutar, por el Sistema de Precios Unitarios Fijos No Reajustables, las obras de infraestructura física, necesarias para:
1º) Realizar las adecuaciones y mantenimiento del Laboratorio de Ciencias Aplicadas a la Actividad Física y el Deporte (LICAFDE), del Instituto de Educación Física y Deporte de la UdeA, conforme con los diseños: especificaciones técnicas (Anexo 1); ítems contractuales (Anexo 2) y planos (Anexo 3).
2º) Realizar las adecuaciones y mantenimiento del laboratorio de Calidad e Inocuidad de la Leche, de la Facultad de Ciencias Agrarias de la UdeA, conforme con los diseños: especificaciones técnicas (Anexo 1); ítems contractuales (Anexo 2) y planos (Anexo 3).”</v>
      </c>
      <c r="GM8" s="738"/>
      <c r="GN8" s="738"/>
      <c r="GO8" s="739"/>
      <c r="GR8" s="782"/>
      <c r="GS8" s="783"/>
      <c r="GT8" s="786" t="s">
        <v>109</v>
      </c>
      <c r="GU8" s="737" t="str">
        <f>'1_ENTREGA'!$A$4</f>
        <v>Objeto: “Ejecutar, por el Sistema de Precios Unitarios Fijos No Reajustables, las obras de infraestructura física, necesarias para:
1º) Realizar las adecuaciones y mantenimiento del Laboratorio de Ciencias Aplicadas a la Actividad Física y el Deporte (LICAFDE), del Instituto de Educación Física y Deporte de la UdeA, conforme con los diseños: especificaciones técnicas (Anexo 1); ítems contractuales (Anexo 2) y planos (Anexo 3).
2º) Realizar las adecuaciones y mantenimiento del laboratorio de Calidad e Inocuidad de la Leche, de la Facultad de Ciencias Agrarias de la UdeA, conforme con los diseños: especificaciones técnicas (Anexo 1); ítems contractuales (Anexo 2) y planos (Anexo 3).”</v>
      </c>
      <c r="GV8" s="738"/>
      <c r="GW8" s="738"/>
      <c r="GX8" s="739"/>
      <c r="GY8" s="64"/>
      <c r="GZ8" s="64"/>
      <c r="HA8" s="782"/>
      <c r="HB8" s="783"/>
      <c r="HC8" s="786" t="s">
        <v>109</v>
      </c>
      <c r="HD8" s="737" t="str">
        <f>'1_ENTREGA'!$A$4</f>
        <v>Objeto: “Ejecutar, por el Sistema de Precios Unitarios Fijos No Reajustables, las obras de infraestructura física, necesarias para:
1º) Realizar las adecuaciones y mantenimiento del Laboratorio de Ciencias Aplicadas a la Actividad Física y el Deporte (LICAFDE), del Instituto de Educación Física y Deporte de la UdeA, conforme con los diseños: especificaciones técnicas (Anexo 1); ítems contractuales (Anexo 2) y planos (Anexo 3).
2º) Realizar las adecuaciones y mantenimiento del laboratorio de Calidad e Inocuidad de la Leche, de la Facultad de Ciencias Agrarias de la UdeA, conforme con los diseños: especificaciones técnicas (Anexo 1); ítems contractuales (Anexo 2) y planos (Anexo 3).”</v>
      </c>
      <c r="HE8" s="738"/>
      <c r="HF8" s="738"/>
      <c r="HG8" s="739"/>
      <c r="HJ8" s="782"/>
      <c r="HK8" s="783"/>
      <c r="HL8" s="786" t="s">
        <v>109</v>
      </c>
      <c r="HM8" s="737" t="str">
        <f>'1_ENTREGA'!$A$4</f>
        <v>Objeto: “Ejecutar, por el Sistema de Precios Unitarios Fijos No Reajustables, las obras de infraestructura física, necesarias para:
1º) Realizar las adecuaciones y mantenimiento del Laboratorio de Ciencias Aplicadas a la Actividad Física y el Deporte (LICAFDE), del Instituto de Educación Física y Deporte de la UdeA, conforme con los diseños: especificaciones técnicas (Anexo 1); ítems contractuales (Anexo 2) y planos (Anexo 3).
2º) Realizar las adecuaciones y mantenimiento del laboratorio de Calidad e Inocuidad de la Leche, de la Facultad de Ciencias Agrarias de la UdeA, conforme con los diseños: especificaciones técnicas (Anexo 1); ítems contractuales (Anexo 2) y planos (Anexo 3).”</v>
      </c>
      <c r="HN8" s="738"/>
      <c r="HO8" s="738"/>
      <c r="HP8" s="739"/>
      <c r="HS8" s="782"/>
      <c r="HT8" s="783"/>
      <c r="HU8" s="786" t="s">
        <v>109</v>
      </c>
      <c r="HV8" s="737" t="str">
        <f>'1_ENTREGA'!$A$4</f>
        <v>Objeto: “Ejecutar, por el Sistema de Precios Unitarios Fijos No Reajustables, las obras de infraestructura física, necesarias para:
1º) Realizar las adecuaciones y mantenimiento del Laboratorio de Ciencias Aplicadas a la Actividad Física y el Deporte (LICAFDE), del Instituto de Educación Física y Deporte de la UdeA, conforme con los diseños: especificaciones técnicas (Anexo 1); ítems contractuales (Anexo 2) y planos (Anexo 3).
2º) Realizar las adecuaciones y mantenimiento del laboratorio de Calidad e Inocuidad de la Leche, de la Facultad de Ciencias Agrarias de la UdeA, conforme con los diseños: especificaciones técnicas (Anexo 1); ítems contractuales (Anexo 2) y planos (Anexo 3).”</v>
      </c>
      <c r="HW8" s="738"/>
      <c r="HX8" s="738"/>
      <c r="HY8" s="739"/>
      <c r="IB8" s="782"/>
      <c r="IC8" s="783"/>
      <c r="ID8" s="786" t="s">
        <v>109</v>
      </c>
      <c r="IE8" s="737" t="str">
        <f>'1_ENTREGA'!$A$4</f>
        <v>Objeto: “Ejecutar, por el Sistema de Precios Unitarios Fijos No Reajustables, las obras de infraestructura física, necesarias para:
1º) Realizar las adecuaciones y mantenimiento del Laboratorio de Ciencias Aplicadas a la Actividad Física y el Deporte (LICAFDE), del Instituto de Educación Física y Deporte de la UdeA, conforme con los diseños: especificaciones técnicas (Anexo 1); ítems contractuales (Anexo 2) y planos (Anexo 3).
2º) Realizar las adecuaciones y mantenimiento del laboratorio de Calidad e Inocuidad de la Leche, de la Facultad de Ciencias Agrarias de la UdeA, conforme con los diseños: especificaciones técnicas (Anexo 1); ítems contractuales (Anexo 2) y planos (Anexo 3).”</v>
      </c>
      <c r="IF8" s="738"/>
      <c r="IG8" s="738"/>
      <c r="IH8" s="739"/>
      <c r="II8" s="64"/>
      <c r="IJ8" s="64"/>
      <c r="IK8" s="782"/>
      <c r="IL8" s="783"/>
      <c r="IM8" s="786" t="s">
        <v>109</v>
      </c>
      <c r="IN8" s="737" t="str">
        <f>'1_ENTREGA'!$A$4</f>
        <v>Objeto: “Ejecutar, por el Sistema de Precios Unitarios Fijos No Reajustables, las obras de infraestructura física, necesarias para:
1º) Realizar las adecuaciones y mantenimiento del Laboratorio de Ciencias Aplicadas a la Actividad Física y el Deporte (LICAFDE), del Instituto de Educación Física y Deporte de la UdeA, conforme con los diseños: especificaciones técnicas (Anexo 1); ítems contractuales (Anexo 2) y planos (Anexo 3).
2º) Realizar las adecuaciones y mantenimiento del laboratorio de Calidad e Inocuidad de la Leche, de la Facultad de Ciencias Agrarias de la UdeA, conforme con los diseños: especificaciones técnicas (Anexo 1); ítems contractuales (Anexo 2) y planos (Anexo 3).”</v>
      </c>
      <c r="IO8" s="738"/>
      <c r="IP8" s="738"/>
      <c r="IQ8" s="739"/>
      <c r="IT8" s="782"/>
      <c r="IU8" s="783"/>
      <c r="IV8" s="786" t="s">
        <v>109</v>
      </c>
      <c r="IW8" s="737" t="str">
        <f>'1_ENTREGA'!$A$4</f>
        <v>Objeto: “Ejecutar, por el Sistema de Precios Unitarios Fijos No Reajustables, las obras de infraestructura física, necesarias para:
1º) Realizar las adecuaciones y mantenimiento del Laboratorio de Ciencias Aplicadas a la Actividad Física y el Deporte (LICAFDE), del Instituto de Educación Física y Deporte de la UdeA, conforme con los diseños: especificaciones técnicas (Anexo 1); ítems contractuales (Anexo 2) y planos (Anexo 3).
2º) Realizar las adecuaciones y mantenimiento del laboratorio de Calidad e Inocuidad de la Leche, de la Facultad de Ciencias Agrarias de la UdeA, conforme con los diseños: especificaciones técnicas (Anexo 1); ítems contractuales (Anexo 2) y planos (Anexo 3).”</v>
      </c>
      <c r="IX8" s="738"/>
      <c r="IY8" s="738"/>
      <c r="IZ8" s="739"/>
      <c r="JC8" s="782"/>
      <c r="JD8" s="783"/>
      <c r="JE8" s="786" t="s">
        <v>109</v>
      </c>
      <c r="JF8" s="737" t="str">
        <f>'1_ENTREGA'!$A$4</f>
        <v>Objeto: “Ejecutar, por el Sistema de Precios Unitarios Fijos No Reajustables, las obras de infraestructura física, necesarias para:
1º) Realizar las adecuaciones y mantenimiento del Laboratorio de Ciencias Aplicadas a la Actividad Física y el Deporte (LICAFDE), del Instituto de Educación Física y Deporte de la UdeA, conforme con los diseños: especificaciones técnicas (Anexo 1); ítems contractuales (Anexo 2) y planos (Anexo 3).
2º) Realizar las adecuaciones y mantenimiento del laboratorio de Calidad e Inocuidad de la Leche, de la Facultad de Ciencias Agrarias de la UdeA, conforme con los diseños: especificaciones técnicas (Anexo 1); ítems contractuales (Anexo 2) y planos (Anexo 3).”</v>
      </c>
      <c r="JG8" s="738"/>
      <c r="JH8" s="738"/>
      <c r="JI8" s="739"/>
      <c r="JL8" s="782"/>
      <c r="JM8" s="783"/>
      <c r="JN8" s="786" t="s">
        <v>109</v>
      </c>
      <c r="JO8" s="737" t="str">
        <f>'1_ENTREGA'!$A$4</f>
        <v>Objeto: “Ejecutar, por el Sistema de Precios Unitarios Fijos No Reajustables, las obras de infraestructura física, necesarias para:
1º) Realizar las adecuaciones y mantenimiento del Laboratorio de Ciencias Aplicadas a la Actividad Física y el Deporte (LICAFDE), del Instituto de Educación Física y Deporte de la UdeA, conforme con los diseños: especificaciones técnicas (Anexo 1); ítems contractuales (Anexo 2) y planos (Anexo 3).
2º) Realizar las adecuaciones y mantenimiento del laboratorio de Calidad e Inocuidad de la Leche, de la Facultad de Ciencias Agrarias de la UdeA, conforme con los diseños: especificaciones técnicas (Anexo 1); ítems contractuales (Anexo 2) y planos (Anexo 3).”</v>
      </c>
      <c r="JP8" s="738"/>
      <c r="JQ8" s="738"/>
      <c r="JR8" s="739"/>
    </row>
    <row r="9" spans="2:278" ht="82.5" customHeight="1" thickBot="1">
      <c r="B9" s="776"/>
      <c r="C9" s="777"/>
      <c r="D9" s="787"/>
      <c r="E9" s="740"/>
      <c r="F9" s="741"/>
      <c r="G9" s="741"/>
      <c r="H9" s="742"/>
      <c r="K9" s="784"/>
      <c r="L9" s="785"/>
      <c r="M9" s="787"/>
      <c r="N9" s="740"/>
      <c r="O9" s="741"/>
      <c r="P9" s="741"/>
      <c r="Q9" s="742"/>
      <c r="T9" s="784"/>
      <c r="U9" s="785"/>
      <c r="V9" s="787"/>
      <c r="W9" s="740"/>
      <c r="X9" s="741"/>
      <c r="Y9" s="741"/>
      <c r="Z9" s="742"/>
      <c r="AC9" s="784"/>
      <c r="AD9" s="785"/>
      <c r="AE9" s="787"/>
      <c r="AF9" s="740"/>
      <c r="AG9" s="741"/>
      <c r="AH9" s="741"/>
      <c r="AI9" s="742"/>
      <c r="AL9" s="784"/>
      <c r="AM9" s="785"/>
      <c r="AN9" s="787"/>
      <c r="AO9" s="740"/>
      <c r="AP9" s="741"/>
      <c r="AQ9" s="741"/>
      <c r="AR9" s="742"/>
      <c r="AU9" s="784"/>
      <c r="AV9" s="785"/>
      <c r="AW9" s="787"/>
      <c r="AX9" s="740"/>
      <c r="AY9" s="741"/>
      <c r="AZ9" s="741"/>
      <c r="BA9" s="742"/>
      <c r="BD9" s="784"/>
      <c r="BE9" s="785"/>
      <c r="BF9" s="787"/>
      <c r="BG9" s="740"/>
      <c r="BH9" s="741"/>
      <c r="BI9" s="741"/>
      <c r="BJ9" s="742"/>
      <c r="BM9" s="784"/>
      <c r="BN9" s="785"/>
      <c r="BO9" s="787"/>
      <c r="BP9" s="740"/>
      <c r="BQ9" s="741"/>
      <c r="BR9" s="741"/>
      <c r="BS9" s="742"/>
      <c r="BV9" s="784"/>
      <c r="BW9" s="785"/>
      <c r="BX9" s="787"/>
      <c r="BY9" s="740"/>
      <c r="BZ9" s="741"/>
      <c r="CA9" s="741"/>
      <c r="CB9" s="742"/>
      <c r="CE9" s="784"/>
      <c r="CF9" s="785"/>
      <c r="CG9" s="787"/>
      <c r="CH9" s="740"/>
      <c r="CI9" s="741"/>
      <c r="CJ9" s="741"/>
      <c r="CK9" s="742"/>
      <c r="CN9" s="784"/>
      <c r="CO9" s="785"/>
      <c r="CP9" s="787"/>
      <c r="CQ9" s="740"/>
      <c r="CR9" s="741"/>
      <c r="CS9" s="741"/>
      <c r="CT9" s="742"/>
      <c r="CW9" s="784"/>
      <c r="CX9" s="785"/>
      <c r="CY9" s="787"/>
      <c r="CZ9" s="740"/>
      <c r="DA9" s="741"/>
      <c r="DB9" s="741"/>
      <c r="DC9" s="742"/>
      <c r="DF9" s="784"/>
      <c r="DG9" s="785"/>
      <c r="DH9" s="787"/>
      <c r="DI9" s="740"/>
      <c r="DJ9" s="741"/>
      <c r="DK9" s="741"/>
      <c r="DL9" s="742"/>
      <c r="DO9" s="784"/>
      <c r="DP9" s="785"/>
      <c r="DQ9" s="787"/>
      <c r="DR9" s="740"/>
      <c r="DS9" s="741"/>
      <c r="DT9" s="741"/>
      <c r="DU9" s="742"/>
      <c r="DX9" s="784"/>
      <c r="DY9" s="785"/>
      <c r="DZ9" s="787"/>
      <c r="EA9" s="740"/>
      <c r="EB9" s="741"/>
      <c r="EC9" s="741"/>
      <c r="ED9" s="742"/>
      <c r="EG9" s="784"/>
      <c r="EH9" s="785"/>
      <c r="EI9" s="787"/>
      <c r="EJ9" s="740"/>
      <c r="EK9" s="741"/>
      <c r="EL9" s="741"/>
      <c r="EM9" s="742"/>
      <c r="EP9" s="784"/>
      <c r="EQ9" s="785"/>
      <c r="ER9" s="787"/>
      <c r="ES9" s="740"/>
      <c r="ET9" s="741"/>
      <c r="EU9" s="741"/>
      <c r="EV9" s="742"/>
      <c r="EY9" s="784"/>
      <c r="EZ9" s="785"/>
      <c r="FA9" s="787"/>
      <c r="FB9" s="740"/>
      <c r="FC9" s="741"/>
      <c r="FD9" s="741"/>
      <c r="FE9" s="742"/>
      <c r="FH9" s="784"/>
      <c r="FI9" s="785"/>
      <c r="FJ9" s="787"/>
      <c r="FK9" s="740"/>
      <c r="FL9" s="741"/>
      <c r="FM9" s="741"/>
      <c r="FN9" s="742"/>
      <c r="FO9" s="64"/>
      <c r="FP9" s="64"/>
      <c r="FQ9" s="784"/>
      <c r="FR9" s="785"/>
      <c r="FS9" s="787"/>
      <c r="FT9" s="740"/>
      <c r="FU9" s="741"/>
      <c r="FV9" s="741"/>
      <c r="FW9" s="742"/>
      <c r="FZ9" s="784"/>
      <c r="GA9" s="785"/>
      <c r="GB9" s="787"/>
      <c r="GC9" s="740"/>
      <c r="GD9" s="741"/>
      <c r="GE9" s="741"/>
      <c r="GF9" s="742"/>
      <c r="GI9" s="784"/>
      <c r="GJ9" s="785"/>
      <c r="GK9" s="787"/>
      <c r="GL9" s="740"/>
      <c r="GM9" s="741"/>
      <c r="GN9" s="741"/>
      <c r="GO9" s="742"/>
      <c r="GR9" s="784"/>
      <c r="GS9" s="785"/>
      <c r="GT9" s="787"/>
      <c r="GU9" s="740"/>
      <c r="GV9" s="741"/>
      <c r="GW9" s="741"/>
      <c r="GX9" s="742"/>
      <c r="GY9" s="64"/>
      <c r="GZ9" s="64"/>
      <c r="HA9" s="784"/>
      <c r="HB9" s="785"/>
      <c r="HC9" s="787"/>
      <c r="HD9" s="740"/>
      <c r="HE9" s="741"/>
      <c r="HF9" s="741"/>
      <c r="HG9" s="742"/>
      <c r="HJ9" s="784"/>
      <c r="HK9" s="785"/>
      <c r="HL9" s="787"/>
      <c r="HM9" s="740"/>
      <c r="HN9" s="741"/>
      <c r="HO9" s="741"/>
      <c r="HP9" s="742"/>
      <c r="HS9" s="784"/>
      <c r="HT9" s="785"/>
      <c r="HU9" s="787"/>
      <c r="HV9" s="740"/>
      <c r="HW9" s="741"/>
      <c r="HX9" s="741"/>
      <c r="HY9" s="742"/>
      <c r="IB9" s="784"/>
      <c r="IC9" s="785"/>
      <c r="ID9" s="787"/>
      <c r="IE9" s="740"/>
      <c r="IF9" s="741"/>
      <c r="IG9" s="741"/>
      <c r="IH9" s="742"/>
      <c r="II9" s="64"/>
      <c r="IJ9" s="64"/>
      <c r="IK9" s="784"/>
      <c r="IL9" s="785"/>
      <c r="IM9" s="787"/>
      <c r="IN9" s="740"/>
      <c r="IO9" s="741"/>
      <c r="IP9" s="741"/>
      <c r="IQ9" s="742"/>
      <c r="IT9" s="784"/>
      <c r="IU9" s="785"/>
      <c r="IV9" s="787"/>
      <c r="IW9" s="740"/>
      <c r="IX9" s="741"/>
      <c r="IY9" s="741"/>
      <c r="IZ9" s="742"/>
      <c r="JC9" s="784"/>
      <c r="JD9" s="785"/>
      <c r="JE9" s="787"/>
      <c r="JF9" s="740"/>
      <c r="JG9" s="741"/>
      <c r="JH9" s="741"/>
      <c r="JI9" s="742"/>
      <c r="JL9" s="784"/>
      <c r="JM9" s="785"/>
      <c r="JN9" s="787"/>
      <c r="JO9" s="740"/>
      <c r="JP9" s="741"/>
      <c r="JQ9" s="741"/>
      <c r="JR9" s="742"/>
    </row>
    <row r="10" spans="2:278" ht="16.5" thickTop="1">
      <c r="B10" s="241" t="s">
        <v>14</v>
      </c>
      <c r="C10" s="242" t="s">
        <v>174</v>
      </c>
      <c r="D10" s="242" t="s">
        <v>175</v>
      </c>
      <c r="E10" s="243" t="s">
        <v>176</v>
      </c>
      <c r="F10" s="244" t="s">
        <v>86</v>
      </c>
      <c r="G10" s="244" t="s">
        <v>87</v>
      </c>
      <c r="H10" s="241"/>
      <c r="K10" s="241"/>
      <c r="L10" s="242"/>
      <c r="M10" s="242"/>
      <c r="N10" s="243"/>
      <c r="O10" s="244"/>
      <c r="P10" s="244"/>
      <c r="Q10" s="241"/>
      <c r="T10" s="241"/>
      <c r="U10" s="242"/>
      <c r="V10" s="242"/>
      <c r="W10" s="243"/>
      <c r="X10" s="244"/>
      <c r="Y10" s="244"/>
      <c r="Z10" s="241"/>
      <c r="AC10" s="241"/>
      <c r="AD10" s="242"/>
      <c r="AE10" s="242"/>
      <c r="AF10" s="243"/>
      <c r="AG10" s="244"/>
      <c r="AH10" s="244"/>
      <c r="AI10" s="241"/>
      <c r="AL10" s="241"/>
      <c r="AM10" s="242"/>
      <c r="AN10" s="242"/>
      <c r="AO10" s="243"/>
      <c r="AP10" s="244"/>
      <c r="AQ10" s="244"/>
      <c r="AR10" s="241"/>
      <c r="AU10" s="241"/>
      <c r="AV10" s="242"/>
      <c r="AW10" s="242"/>
      <c r="AX10" s="243"/>
      <c r="AY10" s="244"/>
      <c r="AZ10" s="244"/>
      <c r="BA10" s="241"/>
      <c r="BD10" s="241"/>
      <c r="BE10" s="242"/>
      <c r="BF10" s="242"/>
      <c r="BG10" s="243"/>
      <c r="BH10" s="244"/>
      <c r="BI10" s="244"/>
      <c r="BJ10" s="241"/>
      <c r="BM10" s="241"/>
      <c r="BN10" s="242"/>
      <c r="BO10" s="242"/>
      <c r="BP10" s="243"/>
      <c r="BQ10" s="244"/>
      <c r="BR10" s="244"/>
      <c r="BS10" s="241"/>
      <c r="BV10" s="241"/>
      <c r="BW10" s="242"/>
      <c r="BX10" s="242"/>
      <c r="BY10" s="243"/>
      <c r="BZ10" s="244"/>
      <c r="CA10" s="244"/>
      <c r="CB10" s="241"/>
      <c r="CE10" s="241"/>
      <c r="CF10" s="242"/>
      <c r="CG10" s="242"/>
      <c r="CH10" s="243"/>
      <c r="CI10" s="244"/>
      <c r="CJ10" s="244"/>
      <c r="CK10" s="241"/>
      <c r="CN10" s="241"/>
      <c r="CO10" s="242"/>
      <c r="CP10" s="242"/>
      <c r="CQ10" s="243"/>
      <c r="CR10" s="244"/>
      <c r="CS10" s="244"/>
      <c r="CT10" s="241"/>
      <c r="CW10" s="241"/>
      <c r="CX10" s="242"/>
      <c r="CY10" s="242"/>
      <c r="CZ10" s="243"/>
      <c r="DA10" s="244"/>
      <c r="DB10" s="244"/>
      <c r="DC10" s="241"/>
      <c r="DF10" s="241"/>
      <c r="DG10" s="242"/>
      <c r="DH10" s="242"/>
      <c r="DI10" s="243"/>
      <c r="DJ10" s="244"/>
      <c r="DK10" s="244"/>
      <c r="DL10" s="241"/>
      <c r="DO10" s="241"/>
      <c r="DP10" s="242"/>
      <c r="DQ10" s="242"/>
      <c r="DR10" s="243"/>
      <c r="DS10" s="244"/>
      <c r="DT10" s="244"/>
      <c r="DU10" s="241"/>
      <c r="DX10" s="241"/>
      <c r="DY10" s="242"/>
      <c r="DZ10" s="242"/>
      <c r="EA10" s="243"/>
      <c r="EB10" s="244"/>
      <c r="EC10" s="244"/>
      <c r="ED10" s="241"/>
      <c r="EG10" s="241"/>
      <c r="EH10" s="242"/>
      <c r="EI10" s="242"/>
      <c r="EJ10" s="243"/>
      <c r="EK10" s="244"/>
      <c r="EL10" s="244"/>
      <c r="EM10" s="241"/>
      <c r="EP10" s="241"/>
      <c r="EQ10" s="242"/>
      <c r="ER10" s="242"/>
      <c r="ES10" s="243"/>
      <c r="ET10" s="244"/>
      <c r="EU10" s="244"/>
      <c r="EV10" s="241"/>
      <c r="EY10" s="241"/>
      <c r="EZ10" s="242"/>
      <c r="FA10" s="242"/>
      <c r="FB10" s="243"/>
      <c r="FC10" s="244"/>
      <c r="FD10" s="244"/>
      <c r="FE10" s="241"/>
      <c r="FH10" s="241"/>
      <c r="FI10" s="242"/>
      <c r="FJ10" s="242"/>
      <c r="FK10" s="243"/>
      <c r="FL10" s="244"/>
      <c r="FM10" s="244"/>
      <c r="FN10" s="241"/>
      <c r="FO10" s="64"/>
      <c r="FP10" s="64"/>
      <c r="FQ10" s="241"/>
      <c r="FR10" s="242"/>
      <c r="FS10" s="242"/>
      <c r="FT10" s="243"/>
      <c r="FU10" s="244"/>
      <c r="FV10" s="244"/>
      <c r="FW10" s="241"/>
      <c r="FZ10" s="241"/>
      <c r="GA10" s="242"/>
      <c r="GB10" s="242"/>
      <c r="GC10" s="243"/>
      <c r="GD10" s="244"/>
      <c r="GE10" s="244"/>
      <c r="GF10" s="241"/>
      <c r="GI10" s="241"/>
      <c r="GJ10" s="242"/>
      <c r="GK10" s="242"/>
      <c r="GL10" s="243"/>
      <c r="GM10" s="244"/>
      <c r="GN10" s="244"/>
      <c r="GO10" s="241"/>
      <c r="GR10" s="241"/>
      <c r="GS10" s="242"/>
      <c r="GT10" s="242"/>
      <c r="GU10" s="243"/>
      <c r="GV10" s="244"/>
      <c r="GW10" s="244"/>
      <c r="GX10" s="241"/>
      <c r="GY10" s="64"/>
      <c r="GZ10" s="64"/>
      <c r="HA10" s="241"/>
      <c r="HB10" s="242"/>
      <c r="HC10" s="242"/>
      <c r="HD10" s="243"/>
      <c r="HE10" s="244"/>
      <c r="HF10" s="244"/>
      <c r="HG10" s="241"/>
      <c r="HJ10" s="241"/>
      <c r="HK10" s="242"/>
      <c r="HL10" s="242"/>
      <c r="HM10" s="243"/>
      <c r="HN10" s="244"/>
      <c r="HO10" s="244"/>
      <c r="HP10" s="241"/>
      <c r="HS10" s="241"/>
      <c r="HT10" s="242"/>
      <c r="HU10" s="242"/>
      <c r="HV10" s="243"/>
      <c r="HW10" s="244"/>
      <c r="HX10" s="244"/>
      <c r="HY10" s="241"/>
      <c r="IB10" s="241"/>
      <c r="IC10" s="242"/>
      <c r="ID10" s="242"/>
      <c r="IE10" s="243"/>
      <c r="IF10" s="244"/>
      <c r="IG10" s="244"/>
      <c r="IH10" s="241"/>
      <c r="II10" s="64"/>
      <c r="IJ10" s="64"/>
      <c r="IK10" s="241"/>
      <c r="IL10" s="242"/>
      <c r="IM10" s="242"/>
      <c r="IN10" s="243"/>
      <c r="IO10" s="244"/>
      <c r="IP10" s="244"/>
      <c r="IQ10" s="241"/>
      <c r="IT10" s="241"/>
      <c r="IU10" s="242"/>
      <c r="IV10" s="242"/>
      <c r="IW10" s="243"/>
      <c r="IX10" s="244"/>
      <c r="IY10" s="244"/>
      <c r="IZ10" s="241"/>
      <c r="JC10" s="241"/>
      <c r="JD10" s="242"/>
      <c r="JE10" s="242"/>
      <c r="JF10" s="243"/>
      <c r="JG10" s="244"/>
      <c r="JH10" s="244"/>
      <c r="JI10" s="241"/>
      <c r="JL10" s="241"/>
      <c r="JM10" s="242"/>
      <c r="JN10" s="242"/>
      <c r="JO10" s="243"/>
      <c r="JP10" s="244"/>
      <c r="JQ10" s="244"/>
      <c r="JR10" s="241"/>
    </row>
    <row r="11" spans="2:278" ht="15.75">
      <c r="B11" s="158"/>
      <c r="C11" s="159" t="s">
        <v>146</v>
      </c>
      <c r="D11" s="158"/>
      <c r="E11" s="160"/>
      <c r="F11" s="161"/>
      <c r="G11" s="161"/>
      <c r="H11" s="161"/>
      <c r="K11" s="158"/>
      <c r="L11" s="159"/>
      <c r="M11" s="158"/>
      <c r="N11" s="160"/>
      <c r="O11" s="161"/>
      <c r="P11" s="161"/>
      <c r="Q11" s="161"/>
      <c r="S11" s="102"/>
      <c r="T11" s="158"/>
      <c r="U11" s="159"/>
      <c r="V11" s="158"/>
      <c r="W11" s="160"/>
      <c r="X11" s="161"/>
      <c r="Y11" s="161"/>
      <c r="Z11" s="161"/>
      <c r="AA11" s="103"/>
      <c r="AC11" s="158"/>
      <c r="AD11" s="159"/>
      <c r="AE11" s="158"/>
      <c r="AF11" s="160"/>
      <c r="AG11" s="161"/>
      <c r="AH11" s="161"/>
      <c r="AI11" s="161"/>
      <c r="AL11" s="158"/>
      <c r="AM11" s="159"/>
      <c r="AN11" s="158"/>
      <c r="AO11" s="160"/>
      <c r="AP11" s="161"/>
      <c r="AQ11" s="161"/>
      <c r="AR11" s="161"/>
      <c r="AU11" s="158"/>
      <c r="AV11" s="159"/>
      <c r="AW11" s="158"/>
      <c r="AX11" s="160"/>
      <c r="AY11" s="161"/>
      <c r="AZ11" s="161"/>
      <c r="BA11" s="161"/>
      <c r="BD11" s="158"/>
      <c r="BE11" s="159"/>
      <c r="BF11" s="158"/>
      <c r="BG11" s="160"/>
      <c r="BH11" s="161"/>
      <c r="BI11" s="161"/>
      <c r="BJ11" s="161"/>
      <c r="BM11" s="158"/>
      <c r="BN11" s="159"/>
      <c r="BO11" s="158"/>
      <c r="BP11" s="160"/>
      <c r="BQ11" s="161"/>
      <c r="BR11" s="161"/>
      <c r="BS11" s="161"/>
      <c r="BV11" s="158"/>
      <c r="BW11" s="159"/>
      <c r="BX11" s="158"/>
      <c r="BY11" s="160"/>
      <c r="BZ11" s="161"/>
      <c r="CA11" s="161"/>
      <c r="CB11" s="161"/>
      <c r="CE11" s="158"/>
      <c r="CF11" s="159"/>
      <c r="CG11" s="158"/>
      <c r="CH11" s="160"/>
      <c r="CI11" s="161"/>
      <c r="CJ11" s="161"/>
      <c r="CK11" s="161"/>
      <c r="CN11" s="158"/>
      <c r="CO11" s="159"/>
      <c r="CP11" s="158"/>
      <c r="CQ11" s="160"/>
      <c r="CR11" s="161"/>
      <c r="CS11" s="161"/>
      <c r="CT11" s="161"/>
      <c r="CW11" s="158"/>
      <c r="CX11" s="159"/>
      <c r="CY11" s="158"/>
      <c r="CZ11" s="160"/>
      <c r="DA11" s="161"/>
      <c r="DB11" s="161"/>
      <c r="DC11" s="161"/>
      <c r="DF11" s="158"/>
      <c r="DG11" s="159"/>
      <c r="DH11" s="158"/>
      <c r="DI11" s="160"/>
      <c r="DJ11" s="161"/>
      <c r="DK11" s="161"/>
      <c r="DL11" s="161"/>
      <c r="DO11" s="158"/>
      <c r="DP11" s="159"/>
      <c r="DQ11" s="158"/>
      <c r="DR11" s="160"/>
      <c r="DS11" s="161"/>
      <c r="DT11" s="161"/>
      <c r="DU11" s="161"/>
      <c r="DX11" s="158"/>
      <c r="DY11" s="159"/>
      <c r="DZ11" s="158"/>
      <c r="EA11" s="160"/>
      <c r="EB11" s="161"/>
      <c r="EC11" s="161"/>
      <c r="ED11" s="161"/>
      <c r="EG11" s="158"/>
      <c r="EH11" s="159"/>
      <c r="EI11" s="158"/>
      <c r="EJ11" s="160"/>
      <c r="EK11" s="161"/>
      <c r="EL11" s="161"/>
      <c r="EM11" s="161"/>
      <c r="EP11" s="158"/>
      <c r="EQ11" s="159"/>
      <c r="ER11" s="158"/>
      <c r="ES11" s="160"/>
      <c r="ET11" s="161"/>
      <c r="EU11" s="161"/>
      <c r="EV11" s="161"/>
      <c r="EY11" s="158"/>
      <c r="EZ11" s="159"/>
      <c r="FA11" s="158"/>
      <c r="FB11" s="160"/>
      <c r="FC11" s="161"/>
      <c r="FD11" s="161"/>
      <c r="FE11" s="161"/>
      <c r="FH11" s="158"/>
      <c r="FI11" s="159"/>
      <c r="FJ11" s="158"/>
      <c r="FK11" s="160"/>
      <c r="FL11" s="161"/>
      <c r="FM11" s="161"/>
      <c r="FN11" s="161"/>
      <c r="FO11" s="64"/>
      <c r="FP11" s="64"/>
      <c r="FQ11" s="158"/>
      <c r="FR11" s="159"/>
      <c r="FS11" s="158"/>
      <c r="FT11" s="160"/>
      <c r="FU11" s="161"/>
      <c r="FV11" s="161"/>
      <c r="FW11" s="161"/>
      <c r="FZ11" s="158"/>
      <c r="GA11" s="159"/>
      <c r="GB11" s="158"/>
      <c r="GC11" s="160"/>
      <c r="GD11" s="161"/>
      <c r="GE11" s="161"/>
      <c r="GF11" s="161"/>
      <c r="GI11" s="158"/>
      <c r="GJ11" s="159"/>
      <c r="GK11" s="158"/>
      <c r="GL11" s="160"/>
      <c r="GM11" s="161"/>
      <c r="GN11" s="161"/>
      <c r="GO11" s="161"/>
      <c r="GR11" s="158"/>
      <c r="GS11" s="159"/>
      <c r="GT11" s="158"/>
      <c r="GU11" s="160"/>
      <c r="GV11" s="161"/>
      <c r="GW11" s="161"/>
      <c r="GX11" s="161"/>
      <c r="GY11" s="64"/>
      <c r="GZ11" s="64"/>
      <c r="HA11" s="158"/>
      <c r="HB11" s="159"/>
      <c r="HC11" s="158"/>
      <c r="HD11" s="160"/>
      <c r="HE11" s="161"/>
      <c r="HF11" s="161"/>
      <c r="HG11" s="161"/>
      <c r="HJ11" s="158"/>
      <c r="HK11" s="159"/>
      <c r="HL11" s="158"/>
      <c r="HM11" s="160"/>
      <c r="HN11" s="161"/>
      <c r="HO11" s="161"/>
      <c r="HP11" s="161"/>
      <c r="HS11" s="158"/>
      <c r="HT11" s="159"/>
      <c r="HU11" s="158"/>
      <c r="HV11" s="160"/>
      <c r="HW11" s="161"/>
      <c r="HX11" s="161"/>
      <c r="HY11" s="161"/>
      <c r="IB11" s="158"/>
      <c r="IC11" s="159"/>
      <c r="ID11" s="158"/>
      <c r="IE11" s="160"/>
      <c r="IF11" s="161"/>
      <c r="IG11" s="161"/>
      <c r="IH11" s="161"/>
      <c r="II11" s="64"/>
      <c r="IJ11" s="64"/>
      <c r="IK11" s="158"/>
      <c r="IL11" s="159"/>
      <c r="IM11" s="158"/>
      <c r="IN11" s="160"/>
      <c r="IO11" s="161"/>
      <c r="IP11" s="161"/>
      <c r="IQ11" s="161"/>
      <c r="IT11" s="158"/>
      <c r="IU11" s="159"/>
      <c r="IV11" s="158"/>
      <c r="IW11" s="160"/>
      <c r="IX11" s="161"/>
      <c r="IY11" s="161"/>
      <c r="IZ11" s="161"/>
      <c r="JC11" s="158"/>
      <c r="JD11" s="159"/>
      <c r="JE11" s="158"/>
      <c r="JF11" s="160"/>
      <c r="JG11" s="161"/>
      <c r="JH11" s="161"/>
      <c r="JI11" s="161"/>
      <c r="JL11" s="158"/>
      <c r="JM11" s="159"/>
      <c r="JN11" s="158"/>
      <c r="JO11" s="160"/>
      <c r="JP11" s="161"/>
      <c r="JQ11" s="161"/>
      <c r="JR11" s="161"/>
    </row>
    <row r="12" spans="2:278" ht="15.75" thickBot="1">
      <c r="B12" s="162" t="s">
        <v>177</v>
      </c>
      <c r="C12" s="163" t="s">
        <v>178</v>
      </c>
      <c r="D12" s="164"/>
      <c r="E12" s="165"/>
      <c r="F12" s="166"/>
      <c r="G12" s="167"/>
      <c r="H12" s="167"/>
      <c r="K12" s="162"/>
      <c r="L12" s="163"/>
      <c r="M12" s="164"/>
      <c r="N12" s="165"/>
      <c r="O12" s="166"/>
      <c r="P12" s="167"/>
      <c r="Q12" s="167"/>
      <c r="R12" s="104"/>
      <c r="S12" s="103"/>
      <c r="T12" s="162"/>
      <c r="U12" s="163"/>
      <c r="V12" s="164"/>
      <c r="W12" s="165"/>
      <c r="X12" s="166"/>
      <c r="Y12" s="167"/>
      <c r="Z12" s="167"/>
      <c r="AA12" s="103"/>
      <c r="AC12" s="162"/>
      <c r="AD12" s="163"/>
      <c r="AE12" s="164"/>
      <c r="AF12" s="165"/>
      <c r="AG12" s="166"/>
      <c r="AH12" s="167"/>
      <c r="AI12" s="167"/>
      <c r="AL12" s="162"/>
      <c r="AM12" s="163"/>
      <c r="AN12" s="164"/>
      <c r="AO12" s="165"/>
      <c r="AP12" s="166"/>
      <c r="AQ12" s="167"/>
      <c r="AR12" s="167"/>
      <c r="AU12" s="162"/>
      <c r="AV12" s="163"/>
      <c r="AW12" s="164"/>
      <c r="AX12" s="165"/>
      <c r="AY12" s="166"/>
      <c r="AZ12" s="167"/>
      <c r="BA12" s="167"/>
      <c r="BD12" s="162"/>
      <c r="BE12" s="163"/>
      <c r="BF12" s="164"/>
      <c r="BG12" s="165"/>
      <c r="BH12" s="166"/>
      <c r="BI12" s="167"/>
      <c r="BJ12" s="167"/>
      <c r="BM12" s="162"/>
      <c r="BN12" s="163"/>
      <c r="BO12" s="164"/>
      <c r="BP12" s="165"/>
      <c r="BQ12" s="166"/>
      <c r="BR12" s="167"/>
      <c r="BS12" s="167"/>
      <c r="BV12" s="162"/>
      <c r="BW12" s="163"/>
      <c r="BX12" s="164"/>
      <c r="BY12" s="165"/>
      <c r="BZ12" s="166"/>
      <c r="CA12" s="167"/>
      <c r="CB12" s="167"/>
      <c r="CE12" s="162"/>
      <c r="CF12" s="163"/>
      <c r="CG12" s="164"/>
      <c r="CH12" s="165"/>
      <c r="CI12" s="166"/>
      <c r="CJ12" s="167"/>
      <c r="CK12" s="167"/>
      <c r="CN12" s="162"/>
      <c r="CO12" s="163"/>
      <c r="CP12" s="164"/>
      <c r="CQ12" s="165"/>
      <c r="CR12" s="166"/>
      <c r="CS12" s="167"/>
      <c r="CT12" s="167"/>
      <c r="CW12" s="162"/>
      <c r="CX12" s="163"/>
      <c r="CY12" s="164"/>
      <c r="CZ12" s="165"/>
      <c r="DA12" s="166"/>
      <c r="DB12" s="167"/>
      <c r="DC12" s="167"/>
      <c r="DF12" s="162"/>
      <c r="DG12" s="163"/>
      <c r="DH12" s="164"/>
      <c r="DI12" s="165"/>
      <c r="DJ12" s="166"/>
      <c r="DK12" s="167"/>
      <c r="DL12" s="167"/>
      <c r="DO12" s="162"/>
      <c r="DP12" s="163"/>
      <c r="DQ12" s="164"/>
      <c r="DR12" s="165"/>
      <c r="DS12" s="166"/>
      <c r="DT12" s="167"/>
      <c r="DU12" s="167"/>
      <c r="DX12" s="162"/>
      <c r="DY12" s="163"/>
      <c r="DZ12" s="164"/>
      <c r="EA12" s="165"/>
      <c r="EB12" s="166"/>
      <c r="EC12" s="167"/>
      <c r="ED12" s="167"/>
      <c r="EG12" s="162"/>
      <c r="EH12" s="163"/>
      <c r="EI12" s="164"/>
      <c r="EJ12" s="165"/>
      <c r="EK12" s="166"/>
      <c r="EL12" s="167"/>
      <c r="EM12" s="167"/>
      <c r="EP12" s="162"/>
      <c r="EQ12" s="163"/>
      <c r="ER12" s="164"/>
      <c r="ES12" s="165"/>
      <c r="ET12" s="166"/>
      <c r="EU12" s="167"/>
      <c r="EV12" s="167"/>
      <c r="EY12" s="162"/>
      <c r="EZ12" s="163"/>
      <c r="FA12" s="164"/>
      <c r="FB12" s="165"/>
      <c r="FC12" s="166"/>
      <c r="FD12" s="167"/>
      <c r="FE12" s="167"/>
      <c r="FH12" s="162"/>
      <c r="FI12" s="163"/>
      <c r="FJ12" s="164"/>
      <c r="FK12" s="165"/>
      <c r="FL12" s="166"/>
      <c r="FM12" s="167"/>
      <c r="FN12" s="167"/>
      <c r="FO12" s="64"/>
      <c r="FP12" s="64"/>
      <c r="FQ12" s="162"/>
      <c r="FR12" s="163"/>
      <c r="FS12" s="164"/>
      <c r="FT12" s="165"/>
      <c r="FU12" s="166"/>
      <c r="FV12" s="167"/>
      <c r="FW12" s="167"/>
      <c r="FZ12" s="162"/>
      <c r="GA12" s="163"/>
      <c r="GB12" s="164"/>
      <c r="GC12" s="165"/>
      <c r="GD12" s="166"/>
      <c r="GE12" s="167"/>
      <c r="GF12" s="167"/>
      <c r="GI12" s="162"/>
      <c r="GJ12" s="163"/>
      <c r="GK12" s="164"/>
      <c r="GL12" s="165"/>
      <c r="GM12" s="166"/>
      <c r="GN12" s="167"/>
      <c r="GO12" s="167"/>
      <c r="GR12" s="162"/>
      <c r="GS12" s="163"/>
      <c r="GT12" s="164"/>
      <c r="GU12" s="165"/>
      <c r="GV12" s="166"/>
      <c r="GW12" s="167"/>
      <c r="GX12" s="167"/>
      <c r="GY12" s="64"/>
      <c r="GZ12" s="64"/>
      <c r="HA12" s="162"/>
      <c r="HB12" s="163"/>
      <c r="HC12" s="164"/>
      <c r="HD12" s="165"/>
      <c r="HE12" s="166"/>
      <c r="HF12" s="167"/>
      <c r="HG12" s="167"/>
      <c r="HJ12" s="162"/>
      <c r="HK12" s="163"/>
      <c r="HL12" s="164"/>
      <c r="HM12" s="165"/>
      <c r="HN12" s="166"/>
      <c r="HO12" s="167"/>
      <c r="HP12" s="167"/>
      <c r="HS12" s="162"/>
      <c r="HT12" s="163"/>
      <c r="HU12" s="164"/>
      <c r="HV12" s="165"/>
      <c r="HW12" s="166"/>
      <c r="HX12" s="167"/>
      <c r="HY12" s="167"/>
      <c r="IB12" s="162"/>
      <c r="IC12" s="163"/>
      <c r="ID12" s="164"/>
      <c r="IE12" s="165"/>
      <c r="IF12" s="166"/>
      <c r="IG12" s="167"/>
      <c r="IH12" s="167"/>
      <c r="II12" s="64"/>
      <c r="IJ12" s="64"/>
      <c r="IK12" s="162"/>
      <c r="IL12" s="163"/>
      <c r="IM12" s="164"/>
      <c r="IN12" s="165"/>
      <c r="IO12" s="166"/>
      <c r="IP12" s="167"/>
      <c r="IQ12" s="167"/>
      <c r="IT12" s="162"/>
      <c r="IU12" s="163"/>
      <c r="IV12" s="164"/>
      <c r="IW12" s="165"/>
      <c r="IX12" s="166"/>
      <c r="IY12" s="167"/>
      <c r="IZ12" s="167"/>
      <c r="JC12" s="162"/>
      <c r="JD12" s="163"/>
      <c r="JE12" s="164"/>
      <c r="JF12" s="165"/>
      <c r="JG12" s="166"/>
      <c r="JH12" s="167"/>
      <c r="JI12" s="167"/>
      <c r="JL12" s="162"/>
      <c r="JM12" s="163"/>
      <c r="JN12" s="164"/>
      <c r="JO12" s="165"/>
      <c r="JP12" s="166"/>
      <c r="JQ12" s="167"/>
      <c r="JR12" s="167"/>
    </row>
    <row r="13" spans="2:278" ht="31.5" thickTop="1" thickBot="1">
      <c r="B13" s="168">
        <v>1.1000000000000001</v>
      </c>
      <c r="C13" s="169" t="s">
        <v>179</v>
      </c>
      <c r="D13" s="170" t="s">
        <v>180</v>
      </c>
      <c r="E13" s="171">
        <v>20</v>
      </c>
      <c r="F13" s="172">
        <v>0</v>
      </c>
      <c r="G13" s="173">
        <f>ROUND((F13*E13),0)</f>
        <v>0</v>
      </c>
      <c r="H13" s="173"/>
      <c r="K13" s="168"/>
      <c r="L13" s="169"/>
      <c r="M13" s="170"/>
      <c r="N13" s="171"/>
      <c r="O13" s="172"/>
      <c r="P13" s="173"/>
      <c r="Q13" s="173"/>
      <c r="R13" s="104"/>
      <c r="S13" s="103"/>
      <c r="T13" s="168"/>
      <c r="U13" s="169"/>
      <c r="V13" s="170"/>
      <c r="W13" s="171"/>
      <c r="X13" s="172"/>
      <c r="Y13" s="173"/>
      <c r="Z13" s="173"/>
      <c r="AA13" s="103"/>
      <c r="AC13" s="168"/>
      <c r="AD13" s="169"/>
      <c r="AE13" s="170"/>
      <c r="AF13" s="171"/>
      <c r="AG13" s="172"/>
      <c r="AH13" s="173"/>
      <c r="AI13" s="173"/>
      <c r="AL13" s="168"/>
      <c r="AM13" s="169"/>
      <c r="AN13" s="170"/>
      <c r="AO13" s="171"/>
      <c r="AP13" s="172"/>
      <c r="AQ13" s="173"/>
      <c r="AR13" s="173"/>
      <c r="AU13" s="168"/>
      <c r="AV13" s="169"/>
      <c r="AW13" s="170"/>
      <c r="AX13" s="171"/>
      <c r="AY13" s="172"/>
      <c r="AZ13" s="173"/>
      <c r="BA13" s="173"/>
      <c r="BD13" s="168"/>
      <c r="BE13" s="169"/>
      <c r="BF13" s="170"/>
      <c r="BG13" s="171"/>
      <c r="BH13" s="172"/>
      <c r="BI13" s="173"/>
      <c r="BJ13" s="173"/>
      <c r="BM13" s="168"/>
      <c r="BN13" s="169"/>
      <c r="BO13" s="170"/>
      <c r="BP13" s="171"/>
      <c r="BQ13" s="172"/>
      <c r="BR13" s="173"/>
      <c r="BS13" s="173"/>
      <c r="BV13" s="168"/>
      <c r="BW13" s="169"/>
      <c r="BX13" s="170"/>
      <c r="BY13" s="171"/>
      <c r="BZ13" s="172"/>
      <c r="CA13" s="173"/>
      <c r="CB13" s="173"/>
      <c r="CE13" s="168"/>
      <c r="CF13" s="169"/>
      <c r="CG13" s="170"/>
      <c r="CH13" s="171"/>
      <c r="CI13" s="172"/>
      <c r="CJ13" s="173"/>
      <c r="CK13" s="173"/>
      <c r="CN13" s="168"/>
      <c r="CO13" s="169"/>
      <c r="CP13" s="170"/>
      <c r="CQ13" s="171"/>
      <c r="CR13" s="172"/>
      <c r="CS13" s="173"/>
      <c r="CT13" s="173"/>
      <c r="CW13" s="168"/>
      <c r="CX13" s="169"/>
      <c r="CY13" s="170"/>
      <c r="CZ13" s="171"/>
      <c r="DA13" s="172"/>
      <c r="DB13" s="173"/>
      <c r="DC13" s="173"/>
      <c r="DF13" s="168"/>
      <c r="DG13" s="169"/>
      <c r="DH13" s="170"/>
      <c r="DI13" s="171"/>
      <c r="DJ13" s="172"/>
      <c r="DK13" s="173"/>
      <c r="DL13" s="173"/>
      <c r="DO13" s="168"/>
      <c r="DP13" s="169"/>
      <c r="DQ13" s="170"/>
      <c r="DR13" s="171"/>
      <c r="DS13" s="172"/>
      <c r="DT13" s="173"/>
      <c r="DU13" s="173"/>
      <c r="DX13" s="168"/>
      <c r="DY13" s="169"/>
      <c r="DZ13" s="170"/>
      <c r="EA13" s="171"/>
      <c r="EB13" s="172"/>
      <c r="EC13" s="173"/>
      <c r="ED13" s="173"/>
      <c r="EG13" s="168"/>
      <c r="EH13" s="169"/>
      <c r="EI13" s="170"/>
      <c r="EJ13" s="171"/>
      <c r="EK13" s="172"/>
      <c r="EL13" s="173"/>
      <c r="EM13" s="173"/>
      <c r="EP13" s="168"/>
      <c r="EQ13" s="169"/>
      <c r="ER13" s="170"/>
      <c r="ES13" s="171"/>
      <c r="ET13" s="172"/>
      <c r="EU13" s="173"/>
      <c r="EV13" s="173"/>
      <c r="EY13" s="168"/>
      <c r="EZ13" s="169"/>
      <c r="FA13" s="170"/>
      <c r="FB13" s="171"/>
      <c r="FC13" s="172"/>
      <c r="FD13" s="173"/>
      <c r="FE13" s="173"/>
      <c r="FH13" s="168"/>
      <c r="FI13" s="169"/>
      <c r="FJ13" s="170"/>
      <c r="FK13" s="171"/>
      <c r="FL13" s="172"/>
      <c r="FM13" s="173"/>
      <c r="FN13" s="173"/>
      <c r="FO13" s="64"/>
      <c r="FP13" s="64"/>
      <c r="FQ13" s="168"/>
      <c r="FR13" s="169"/>
      <c r="FS13" s="170"/>
      <c r="FT13" s="171"/>
      <c r="FU13" s="172"/>
      <c r="FV13" s="173"/>
      <c r="FW13" s="173"/>
      <c r="FZ13" s="168"/>
      <c r="GA13" s="169"/>
      <c r="GB13" s="170"/>
      <c r="GC13" s="171"/>
      <c r="GD13" s="172"/>
      <c r="GE13" s="173"/>
      <c r="GF13" s="173"/>
      <c r="GI13" s="168"/>
      <c r="GJ13" s="169"/>
      <c r="GK13" s="170"/>
      <c r="GL13" s="171"/>
      <c r="GM13" s="172"/>
      <c r="GN13" s="173"/>
      <c r="GO13" s="173"/>
      <c r="GR13" s="168"/>
      <c r="GS13" s="169"/>
      <c r="GT13" s="170"/>
      <c r="GU13" s="171"/>
      <c r="GV13" s="172"/>
      <c r="GW13" s="173"/>
      <c r="GX13" s="173"/>
      <c r="GY13" s="64"/>
      <c r="GZ13" s="64"/>
      <c r="HA13" s="168"/>
      <c r="HB13" s="169"/>
      <c r="HC13" s="170"/>
      <c r="HD13" s="171"/>
      <c r="HE13" s="172"/>
      <c r="HF13" s="173"/>
      <c r="HG13" s="173"/>
      <c r="HJ13" s="168"/>
      <c r="HK13" s="169"/>
      <c r="HL13" s="170"/>
      <c r="HM13" s="171"/>
      <c r="HN13" s="172"/>
      <c r="HO13" s="173"/>
      <c r="HP13" s="173"/>
      <c r="HS13" s="168"/>
      <c r="HT13" s="169"/>
      <c r="HU13" s="170"/>
      <c r="HV13" s="171"/>
      <c r="HW13" s="172"/>
      <c r="HX13" s="173"/>
      <c r="HY13" s="173"/>
      <c r="IB13" s="168"/>
      <c r="IC13" s="169"/>
      <c r="ID13" s="170"/>
      <c r="IE13" s="171"/>
      <c r="IF13" s="172"/>
      <c r="IG13" s="173"/>
      <c r="IH13" s="173"/>
      <c r="II13" s="64"/>
      <c r="IJ13" s="64"/>
      <c r="IK13" s="168"/>
      <c r="IL13" s="169"/>
      <c r="IM13" s="170"/>
      <c r="IN13" s="171"/>
      <c r="IO13" s="172"/>
      <c r="IP13" s="173"/>
      <c r="IQ13" s="173"/>
      <c r="IT13" s="168"/>
      <c r="IU13" s="169"/>
      <c r="IV13" s="170"/>
      <c r="IW13" s="171"/>
      <c r="IX13" s="172"/>
      <c r="IY13" s="173"/>
      <c r="IZ13" s="173"/>
      <c r="JC13" s="168"/>
      <c r="JD13" s="169"/>
      <c r="JE13" s="170"/>
      <c r="JF13" s="171"/>
      <c r="JG13" s="172"/>
      <c r="JH13" s="173"/>
      <c r="JI13" s="173"/>
      <c r="JL13" s="168"/>
      <c r="JM13" s="169"/>
      <c r="JN13" s="170"/>
      <c r="JO13" s="171"/>
      <c r="JP13" s="172"/>
      <c r="JQ13" s="173"/>
      <c r="JR13" s="173"/>
    </row>
    <row r="14" spans="2:278" ht="76.5" thickTop="1" thickBot="1">
      <c r="B14" s="174">
        <v>1.2</v>
      </c>
      <c r="C14" s="175" t="s">
        <v>181</v>
      </c>
      <c r="D14" s="170" t="s">
        <v>149</v>
      </c>
      <c r="E14" s="171">
        <v>10</v>
      </c>
      <c r="F14" s="172">
        <v>0</v>
      </c>
      <c r="G14" s="173">
        <f t="shared" ref="G14:G30" si="0">ROUND((F14*E14),0)</f>
        <v>0</v>
      </c>
      <c r="H14" s="173"/>
      <c r="K14" s="174"/>
      <c r="L14" s="175"/>
      <c r="M14" s="170"/>
      <c r="N14" s="171"/>
      <c r="O14" s="172"/>
      <c r="P14" s="173"/>
      <c r="Q14" s="173"/>
      <c r="R14" s="104"/>
      <c r="S14" s="103"/>
      <c r="T14" s="174"/>
      <c r="U14" s="175"/>
      <c r="V14" s="170"/>
      <c r="W14" s="171"/>
      <c r="X14" s="172"/>
      <c r="Y14" s="173"/>
      <c r="Z14" s="173"/>
      <c r="AA14" s="103"/>
      <c r="AC14" s="174"/>
      <c r="AD14" s="175"/>
      <c r="AE14" s="170"/>
      <c r="AF14" s="171"/>
      <c r="AG14" s="172"/>
      <c r="AH14" s="173"/>
      <c r="AI14" s="173"/>
      <c r="AL14" s="174"/>
      <c r="AM14" s="175"/>
      <c r="AN14" s="170"/>
      <c r="AO14" s="171"/>
      <c r="AP14" s="172"/>
      <c r="AQ14" s="173"/>
      <c r="AR14" s="173"/>
      <c r="AU14" s="174"/>
      <c r="AV14" s="175"/>
      <c r="AW14" s="170"/>
      <c r="AX14" s="171"/>
      <c r="AY14" s="172"/>
      <c r="AZ14" s="173"/>
      <c r="BA14" s="173"/>
      <c r="BD14" s="174"/>
      <c r="BE14" s="175"/>
      <c r="BF14" s="170"/>
      <c r="BG14" s="171"/>
      <c r="BH14" s="172"/>
      <c r="BI14" s="173"/>
      <c r="BJ14" s="173"/>
      <c r="BM14" s="174"/>
      <c r="BN14" s="175"/>
      <c r="BO14" s="170"/>
      <c r="BP14" s="171"/>
      <c r="BQ14" s="172"/>
      <c r="BR14" s="173"/>
      <c r="BS14" s="173"/>
      <c r="BV14" s="174"/>
      <c r="BW14" s="175"/>
      <c r="BX14" s="170"/>
      <c r="BY14" s="171"/>
      <c r="BZ14" s="172"/>
      <c r="CA14" s="173"/>
      <c r="CB14" s="173"/>
      <c r="CE14" s="174"/>
      <c r="CF14" s="175"/>
      <c r="CG14" s="170"/>
      <c r="CH14" s="171"/>
      <c r="CI14" s="172"/>
      <c r="CJ14" s="173"/>
      <c r="CK14" s="173"/>
      <c r="CN14" s="174"/>
      <c r="CO14" s="175"/>
      <c r="CP14" s="170"/>
      <c r="CQ14" s="171"/>
      <c r="CR14" s="172"/>
      <c r="CS14" s="173"/>
      <c r="CT14" s="173"/>
      <c r="CW14" s="174"/>
      <c r="CX14" s="175"/>
      <c r="CY14" s="170"/>
      <c r="CZ14" s="171"/>
      <c r="DA14" s="172"/>
      <c r="DB14" s="173"/>
      <c r="DC14" s="173"/>
      <c r="DF14" s="174"/>
      <c r="DG14" s="175"/>
      <c r="DH14" s="170"/>
      <c r="DI14" s="171"/>
      <c r="DJ14" s="172"/>
      <c r="DK14" s="173"/>
      <c r="DL14" s="173"/>
      <c r="DO14" s="174"/>
      <c r="DP14" s="175"/>
      <c r="DQ14" s="170"/>
      <c r="DR14" s="171"/>
      <c r="DS14" s="172"/>
      <c r="DT14" s="173"/>
      <c r="DU14" s="173"/>
      <c r="DX14" s="174"/>
      <c r="DY14" s="175"/>
      <c r="DZ14" s="170"/>
      <c r="EA14" s="171"/>
      <c r="EB14" s="172"/>
      <c r="EC14" s="173"/>
      <c r="ED14" s="173"/>
      <c r="EG14" s="174"/>
      <c r="EH14" s="175"/>
      <c r="EI14" s="170"/>
      <c r="EJ14" s="171"/>
      <c r="EK14" s="172"/>
      <c r="EL14" s="173"/>
      <c r="EM14" s="173"/>
      <c r="EP14" s="174"/>
      <c r="EQ14" s="175"/>
      <c r="ER14" s="170"/>
      <c r="ES14" s="171"/>
      <c r="ET14" s="172"/>
      <c r="EU14" s="173"/>
      <c r="EV14" s="173"/>
      <c r="EY14" s="174"/>
      <c r="EZ14" s="175"/>
      <c r="FA14" s="170"/>
      <c r="FB14" s="171"/>
      <c r="FC14" s="172"/>
      <c r="FD14" s="173"/>
      <c r="FE14" s="173"/>
      <c r="FH14" s="174"/>
      <c r="FI14" s="175"/>
      <c r="FJ14" s="170"/>
      <c r="FK14" s="171"/>
      <c r="FL14" s="172"/>
      <c r="FM14" s="173"/>
      <c r="FN14" s="173"/>
      <c r="FO14" s="64"/>
      <c r="FP14" s="64"/>
      <c r="FQ14" s="174"/>
      <c r="FR14" s="175"/>
      <c r="FS14" s="170"/>
      <c r="FT14" s="171"/>
      <c r="FU14" s="172"/>
      <c r="FV14" s="173"/>
      <c r="FW14" s="173"/>
      <c r="FZ14" s="174"/>
      <c r="GA14" s="175"/>
      <c r="GB14" s="170"/>
      <c r="GC14" s="171"/>
      <c r="GD14" s="172"/>
      <c r="GE14" s="173"/>
      <c r="GF14" s="173"/>
      <c r="GI14" s="174"/>
      <c r="GJ14" s="175"/>
      <c r="GK14" s="170"/>
      <c r="GL14" s="171"/>
      <c r="GM14" s="172"/>
      <c r="GN14" s="173"/>
      <c r="GO14" s="173"/>
      <c r="GR14" s="174"/>
      <c r="GS14" s="175"/>
      <c r="GT14" s="170"/>
      <c r="GU14" s="171"/>
      <c r="GV14" s="172"/>
      <c r="GW14" s="173"/>
      <c r="GX14" s="173"/>
      <c r="GY14" s="64"/>
      <c r="GZ14" s="64"/>
      <c r="HA14" s="174"/>
      <c r="HB14" s="175"/>
      <c r="HC14" s="170"/>
      <c r="HD14" s="171"/>
      <c r="HE14" s="172"/>
      <c r="HF14" s="173"/>
      <c r="HG14" s="173"/>
      <c r="HJ14" s="174"/>
      <c r="HK14" s="175"/>
      <c r="HL14" s="170"/>
      <c r="HM14" s="171"/>
      <c r="HN14" s="172"/>
      <c r="HO14" s="173"/>
      <c r="HP14" s="173"/>
      <c r="HS14" s="174"/>
      <c r="HT14" s="175"/>
      <c r="HU14" s="170"/>
      <c r="HV14" s="171"/>
      <c r="HW14" s="172"/>
      <c r="HX14" s="173"/>
      <c r="HY14" s="173"/>
      <c r="IB14" s="174"/>
      <c r="IC14" s="175"/>
      <c r="ID14" s="170"/>
      <c r="IE14" s="171"/>
      <c r="IF14" s="172"/>
      <c r="IG14" s="173"/>
      <c r="IH14" s="173"/>
      <c r="II14" s="64"/>
      <c r="IJ14" s="64"/>
      <c r="IK14" s="174"/>
      <c r="IL14" s="175"/>
      <c r="IM14" s="170"/>
      <c r="IN14" s="171"/>
      <c r="IO14" s="172"/>
      <c r="IP14" s="173"/>
      <c r="IQ14" s="173"/>
      <c r="IT14" s="174"/>
      <c r="IU14" s="175"/>
      <c r="IV14" s="170"/>
      <c r="IW14" s="171"/>
      <c r="IX14" s="172"/>
      <c r="IY14" s="173"/>
      <c r="IZ14" s="173"/>
      <c r="JC14" s="174"/>
      <c r="JD14" s="175"/>
      <c r="JE14" s="170"/>
      <c r="JF14" s="171"/>
      <c r="JG14" s="172"/>
      <c r="JH14" s="173"/>
      <c r="JI14" s="173"/>
      <c r="JL14" s="174"/>
      <c r="JM14" s="175"/>
      <c r="JN14" s="170"/>
      <c r="JO14" s="171"/>
      <c r="JP14" s="172"/>
      <c r="JQ14" s="173"/>
      <c r="JR14" s="173"/>
    </row>
    <row r="15" spans="2:278" ht="31.5" thickTop="1" thickBot="1">
      <c r="B15" s="176">
        <v>1.3</v>
      </c>
      <c r="C15" s="175" t="s">
        <v>182</v>
      </c>
      <c r="D15" s="170" t="s">
        <v>148</v>
      </c>
      <c r="E15" s="171">
        <v>10</v>
      </c>
      <c r="F15" s="172">
        <v>0</v>
      </c>
      <c r="G15" s="173">
        <f>ROUND((F15*E15),0)</f>
        <v>0</v>
      </c>
      <c r="H15" s="173"/>
      <c r="K15" s="176"/>
      <c r="L15" s="175"/>
      <c r="M15" s="170"/>
      <c r="N15" s="171"/>
      <c r="O15" s="172"/>
      <c r="P15" s="173"/>
      <c r="Q15" s="173"/>
      <c r="R15" s="104"/>
      <c r="S15" s="103"/>
      <c r="T15" s="176"/>
      <c r="U15" s="175"/>
      <c r="V15" s="170"/>
      <c r="W15" s="171"/>
      <c r="X15" s="172"/>
      <c r="Y15" s="173"/>
      <c r="Z15" s="173"/>
      <c r="AA15" s="103"/>
      <c r="AC15" s="176"/>
      <c r="AD15" s="175"/>
      <c r="AE15" s="170"/>
      <c r="AF15" s="171"/>
      <c r="AG15" s="172"/>
      <c r="AH15" s="173"/>
      <c r="AI15" s="173"/>
      <c r="AL15" s="176"/>
      <c r="AM15" s="175"/>
      <c r="AN15" s="170"/>
      <c r="AO15" s="171"/>
      <c r="AP15" s="172"/>
      <c r="AQ15" s="173"/>
      <c r="AR15" s="173"/>
      <c r="AU15" s="176"/>
      <c r="AV15" s="175"/>
      <c r="AW15" s="170"/>
      <c r="AX15" s="171"/>
      <c r="AY15" s="172"/>
      <c r="AZ15" s="173"/>
      <c r="BA15" s="173"/>
      <c r="BD15" s="176"/>
      <c r="BE15" s="175"/>
      <c r="BF15" s="170"/>
      <c r="BG15" s="171"/>
      <c r="BH15" s="172"/>
      <c r="BI15" s="173"/>
      <c r="BJ15" s="173"/>
      <c r="BM15" s="176"/>
      <c r="BN15" s="175"/>
      <c r="BO15" s="170"/>
      <c r="BP15" s="171"/>
      <c r="BQ15" s="172"/>
      <c r="BR15" s="173"/>
      <c r="BS15" s="173"/>
      <c r="BV15" s="176"/>
      <c r="BW15" s="175"/>
      <c r="BX15" s="170"/>
      <c r="BY15" s="171"/>
      <c r="BZ15" s="172"/>
      <c r="CA15" s="173"/>
      <c r="CB15" s="173"/>
      <c r="CE15" s="176"/>
      <c r="CF15" s="175"/>
      <c r="CG15" s="170"/>
      <c r="CH15" s="171"/>
      <c r="CI15" s="172"/>
      <c r="CJ15" s="173"/>
      <c r="CK15" s="173"/>
      <c r="CN15" s="176"/>
      <c r="CO15" s="175"/>
      <c r="CP15" s="170"/>
      <c r="CQ15" s="171"/>
      <c r="CR15" s="172"/>
      <c r="CS15" s="173"/>
      <c r="CT15" s="173"/>
      <c r="CW15" s="176"/>
      <c r="CX15" s="175"/>
      <c r="CY15" s="170"/>
      <c r="CZ15" s="171"/>
      <c r="DA15" s="172"/>
      <c r="DB15" s="173"/>
      <c r="DC15" s="173"/>
      <c r="DF15" s="176"/>
      <c r="DG15" s="175"/>
      <c r="DH15" s="170"/>
      <c r="DI15" s="171"/>
      <c r="DJ15" s="172"/>
      <c r="DK15" s="173"/>
      <c r="DL15" s="173"/>
      <c r="DO15" s="176"/>
      <c r="DP15" s="175"/>
      <c r="DQ15" s="170"/>
      <c r="DR15" s="171"/>
      <c r="DS15" s="172"/>
      <c r="DT15" s="173"/>
      <c r="DU15" s="173"/>
      <c r="DX15" s="176"/>
      <c r="DY15" s="175"/>
      <c r="DZ15" s="170"/>
      <c r="EA15" s="171"/>
      <c r="EB15" s="172"/>
      <c r="EC15" s="173"/>
      <c r="ED15" s="173"/>
      <c r="EG15" s="176"/>
      <c r="EH15" s="175"/>
      <c r="EI15" s="170"/>
      <c r="EJ15" s="171"/>
      <c r="EK15" s="172"/>
      <c r="EL15" s="173"/>
      <c r="EM15" s="173"/>
      <c r="EP15" s="176"/>
      <c r="EQ15" s="175"/>
      <c r="ER15" s="170"/>
      <c r="ES15" s="171"/>
      <c r="ET15" s="172"/>
      <c r="EU15" s="173"/>
      <c r="EV15" s="173"/>
      <c r="EY15" s="176"/>
      <c r="EZ15" s="175"/>
      <c r="FA15" s="170"/>
      <c r="FB15" s="171"/>
      <c r="FC15" s="172"/>
      <c r="FD15" s="173"/>
      <c r="FE15" s="173"/>
      <c r="FH15" s="176"/>
      <c r="FI15" s="175"/>
      <c r="FJ15" s="170"/>
      <c r="FK15" s="171"/>
      <c r="FL15" s="172"/>
      <c r="FM15" s="173"/>
      <c r="FN15" s="173"/>
      <c r="FO15" s="64"/>
      <c r="FP15" s="64"/>
      <c r="FQ15" s="176"/>
      <c r="FR15" s="175"/>
      <c r="FS15" s="170"/>
      <c r="FT15" s="171"/>
      <c r="FU15" s="172"/>
      <c r="FV15" s="173"/>
      <c r="FW15" s="173"/>
      <c r="FZ15" s="176"/>
      <c r="GA15" s="175"/>
      <c r="GB15" s="170"/>
      <c r="GC15" s="171"/>
      <c r="GD15" s="172"/>
      <c r="GE15" s="173"/>
      <c r="GF15" s="173"/>
      <c r="GI15" s="176"/>
      <c r="GJ15" s="175"/>
      <c r="GK15" s="170"/>
      <c r="GL15" s="171"/>
      <c r="GM15" s="172"/>
      <c r="GN15" s="173"/>
      <c r="GO15" s="173"/>
      <c r="GR15" s="176"/>
      <c r="GS15" s="175"/>
      <c r="GT15" s="170"/>
      <c r="GU15" s="171"/>
      <c r="GV15" s="172"/>
      <c r="GW15" s="173"/>
      <c r="GX15" s="173"/>
      <c r="GY15" s="64"/>
      <c r="GZ15" s="64"/>
      <c r="HA15" s="176"/>
      <c r="HB15" s="175"/>
      <c r="HC15" s="170"/>
      <c r="HD15" s="171"/>
      <c r="HE15" s="172"/>
      <c r="HF15" s="173"/>
      <c r="HG15" s="173"/>
      <c r="HJ15" s="176"/>
      <c r="HK15" s="175"/>
      <c r="HL15" s="170"/>
      <c r="HM15" s="171"/>
      <c r="HN15" s="172"/>
      <c r="HO15" s="173"/>
      <c r="HP15" s="173"/>
      <c r="HS15" s="176"/>
      <c r="HT15" s="175"/>
      <c r="HU15" s="170"/>
      <c r="HV15" s="171"/>
      <c r="HW15" s="172"/>
      <c r="HX15" s="173"/>
      <c r="HY15" s="173"/>
      <c r="IB15" s="176"/>
      <c r="IC15" s="175"/>
      <c r="ID15" s="170"/>
      <c r="IE15" s="171"/>
      <c r="IF15" s="172"/>
      <c r="IG15" s="173"/>
      <c r="IH15" s="173"/>
      <c r="II15" s="64"/>
      <c r="IJ15" s="64"/>
      <c r="IK15" s="176"/>
      <c r="IL15" s="175"/>
      <c r="IM15" s="170"/>
      <c r="IN15" s="171"/>
      <c r="IO15" s="172"/>
      <c r="IP15" s="173"/>
      <c r="IQ15" s="173"/>
      <c r="IT15" s="176"/>
      <c r="IU15" s="175"/>
      <c r="IV15" s="170"/>
      <c r="IW15" s="171"/>
      <c r="IX15" s="172"/>
      <c r="IY15" s="173"/>
      <c r="IZ15" s="173"/>
      <c r="JC15" s="176"/>
      <c r="JD15" s="175"/>
      <c r="JE15" s="170"/>
      <c r="JF15" s="171"/>
      <c r="JG15" s="172"/>
      <c r="JH15" s="173"/>
      <c r="JI15" s="173"/>
      <c r="JL15" s="176"/>
      <c r="JM15" s="175"/>
      <c r="JN15" s="170"/>
      <c r="JO15" s="171"/>
      <c r="JP15" s="172"/>
      <c r="JQ15" s="173"/>
      <c r="JR15" s="173"/>
    </row>
    <row r="16" spans="2:278" ht="31.5" thickTop="1" thickBot="1">
      <c r="B16" s="176">
        <v>1.4</v>
      </c>
      <c r="C16" s="177" t="s">
        <v>183</v>
      </c>
      <c r="D16" s="170" t="s">
        <v>149</v>
      </c>
      <c r="E16" s="171">
        <v>95</v>
      </c>
      <c r="F16" s="172">
        <v>0</v>
      </c>
      <c r="G16" s="173">
        <f t="shared" si="0"/>
        <v>0</v>
      </c>
      <c r="H16" s="173"/>
      <c r="K16" s="176"/>
      <c r="L16" s="177"/>
      <c r="M16" s="170"/>
      <c r="N16" s="171"/>
      <c r="O16" s="172"/>
      <c r="P16" s="173"/>
      <c r="Q16" s="173"/>
      <c r="R16" s="104"/>
      <c r="S16" s="103"/>
      <c r="T16" s="176"/>
      <c r="U16" s="177"/>
      <c r="V16" s="170"/>
      <c r="W16" s="171"/>
      <c r="X16" s="172"/>
      <c r="Y16" s="173"/>
      <c r="Z16" s="173"/>
      <c r="AA16" s="103"/>
      <c r="AC16" s="176"/>
      <c r="AD16" s="177"/>
      <c r="AE16" s="170"/>
      <c r="AF16" s="171"/>
      <c r="AG16" s="172"/>
      <c r="AH16" s="173"/>
      <c r="AI16" s="173"/>
      <c r="AL16" s="176"/>
      <c r="AM16" s="177"/>
      <c r="AN16" s="170"/>
      <c r="AO16" s="171"/>
      <c r="AP16" s="172"/>
      <c r="AQ16" s="173"/>
      <c r="AR16" s="173"/>
      <c r="AU16" s="176"/>
      <c r="AV16" s="177"/>
      <c r="AW16" s="170"/>
      <c r="AX16" s="171"/>
      <c r="AY16" s="172"/>
      <c r="AZ16" s="173"/>
      <c r="BA16" s="173"/>
      <c r="BD16" s="176"/>
      <c r="BE16" s="177"/>
      <c r="BF16" s="170"/>
      <c r="BG16" s="171"/>
      <c r="BH16" s="172"/>
      <c r="BI16" s="173"/>
      <c r="BJ16" s="173"/>
      <c r="BM16" s="176"/>
      <c r="BN16" s="177"/>
      <c r="BO16" s="170"/>
      <c r="BP16" s="171"/>
      <c r="BQ16" s="172"/>
      <c r="BR16" s="173"/>
      <c r="BS16" s="173"/>
      <c r="BV16" s="176"/>
      <c r="BW16" s="177"/>
      <c r="BX16" s="170"/>
      <c r="BY16" s="171"/>
      <c r="BZ16" s="172"/>
      <c r="CA16" s="173"/>
      <c r="CB16" s="173"/>
      <c r="CE16" s="176"/>
      <c r="CF16" s="177"/>
      <c r="CG16" s="170"/>
      <c r="CH16" s="171"/>
      <c r="CI16" s="172"/>
      <c r="CJ16" s="173"/>
      <c r="CK16" s="173"/>
      <c r="CN16" s="176"/>
      <c r="CO16" s="177"/>
      <c r="CP16" s="170"/>
      <c r="CQ16" s="171"/>
      <c r="CR16" s="172"/>
      <c r="CS16" s="173"/>
      <c r="CT16" s="173"/>
      <c r="CW16" s="176"/>
      <c r="CX16" s="177"/>
      <c r="CY16" s="170"/>
      <c r="CZ16" s="171"/>
      <c r="DA16" s="172"/>
      <c r="DB16" s="173"/>
      <c r="DC16" s="173"/>
      <c r="DF16" s="176"/>
      <c r="DG16" s="177"/>
      <c r="DH16" s="170"/>
      <c r="DI16" s="171"/>
      <c r="DJ16" s="172"/>
      <c r="DK16" s="173"/>
      <c r="DL16" s="173"/>
      <c r="DO16" s="176"/>
      <c r="DP16" s="177"/>
      <c r="DQ16" s="170"/>
      <c r="DR16" s="171"/>
      <c r="DS16" s="172"/>
      <c r="DT16" s="173"/>
      <c r="DU16" s="173"/>
      <c r="DX16" s="176"/>
      <c r="DY16" s="177"/>
      <c r="DZ16" s="170"/>
      <c r="EA16" s="171"/>
      <c r="EB16" s="172"/>
      <c r="EC16" s="173"/>
      <c r="ED16" s="173"/>
      <c r="EG16" s="176"/>
      <c r="EH16" s="177"/>
      <c r="EI16" s="170"/>
      <c r="EJ16" s="171"/>
      <c r="EK16" s="172"/>
      <c r="EL16" s="173"/>
      <c r="EM16" s="173"/>
      <c r="EP16" s="176"/>
      <c r="EQ16" s="177"/>
      <c r="ER16" s="170"/>
      <c r="ES16" s="171"/>
      <c r="ET16" s="172"/>
      <c r="EU16" s="173"/>
      <c r="EV16" s="173"/>
      <c r="EY16" s="176"/>
      <c r="EZ16" s="177"/>
      <c r="FA16" s="170"/>
      <c r="FB16" s="171"/>
      <c r="FC16" s="172"/>
      <c r="FD16" s="173"/>
      <c r="FE16" s="173"/>
      <c r="FH16" s="176"/>
      <c r="FI16" s="177"/>
      <c r="FJ16" s="170"/>
      <c r="FK16" s="171"/>
      <c r="FL16" s="172"/>
      <c r="FM16" s="173"/>
      <c r="FN16" s="173"/>
      <c r="FO16" s="64"/>
      <c r="FP16" s="64"/>
      <c r="FQ16" s="176"/>
      <c r="FR16" s="177"/>
      <c r="FS16" s="170"/>
      <c r="FT16" s="171"/>
      <c r="FU16" s="172"/>
      <c r="FV16" s="173"/>
      <c r="FW16" s="173"/>
      <c r="FZ16" s="176"/>
      <c r="GA16" s="177"/>
      <c r="GB16" s="170"/>
      <c r="GC16" s="171"/>
      <c r="GD16" s="172"/>
      <c r="GE16" s="173"/>
      <c r="GF16" s="173"/>
      <c r="GI16" s="176"/>
      <c r="GJ16" s="177"/>
      <c r="GK16" s="170"/>
      <c r="GL16" s="171"/>
      <c r="GM16" s="172"/>
      <c r="GN16" s="173"/>
      <c r="GO16" s="173"/>
      <c r="GR16" s="176"/>
      <c r="GS16" s="177"/>
      <c r="GT16" s="170"/>
      <c r="GU16" s="171"/>
      <c r="GV16" s="172"/>
      <c r="GW16" s="173"/>
      <c r="GX16" s="173"/>
      <c r="GY16" s="64"/>
      <c r="GZ16" s="64"/>
      <c r="HA16" s="176"/>
      <c r="HB16" s="177"/>
      <c r="HC16" s="170"/>
      <c r="HD16" s="171"/>
      <c r="HE16" s="172"/>
      <c r="HF16" s="173"/>
      <c r="HG16" s="173"/>
      <c r="HJ16" s="176"/>
      <c r="HK16" s="177"/>
      <c r="HL16" s="170"/>
      <c r="HM16" s="171"/>
      <c r="HN16" s="172"/>
      <c r="HO16" s="173"/>
      <c r="HP16" s="173"/>
      <c r="HS16" s="176"/>
      <c r="HT16" s="177"/>
      <c r="HU16" s="170"/>
      <c r="HV16" s="171"/>
      <c r="HW16" s="172"/>
      <c r="HX16" s="173"/>
      <c r="HY16" s="173"/>
      <c r="IB16" s="176"/>
      <c r="IC16" s="177"/>
      <c r="ID16" s="170"/>
      <c r="IE16" s="171"/>
      <c r="IF16" s="172"/>
      <c r="IG16" s="173"/>
      <c r="IH16" s="173"/>
      <c r="II16" s="64"/>
      <c r="IJ16" s="64"/>
      <c r="IK16" s="176"/>
      <c r="IL16" s="177"/>
      <c r="IM16" s="170"/>
      <c r="IN16" s="171"/>
      <c r="IO16" s="172"/>
      <c r="IP16" s="173"/>
      <c r="IQ16" s="173"/>
      <c r="IT16" s="176"/>
      <c r="IU16" s="177"/>
      <c r="IV16" s="170"/>
      <c r="IW16" s="171"/>
      <c r="IX16" s="172"/>
      <c r="IY16" s="173"/>
      <c r="IZ16" s="173"/>
      <c r="JC16" s="176"/>
      <c r="JD16" s="177"/>
      <c r="JE16" s="170"/>
      <c r="JF16" s="171"/>
      <c r="JG16" s="172"/>
      <c r="JH16" s="173"/>
      <c r="JI16" s="173"/>
      <c r="JL16" s="176"/>
      <c r="JM16" s="177"/>
      <c r="JN16" s="170"/>
      <c r="JO16" s="171"/>
      <c r="JP16" s="172"/>
      <c r="JQ16" s="173"/>
      <c r="JR16" s="173"/>
    </row>
    <row r="17" spans="2:278" ht="31.5" thickTop="1" thickBot="1">
      <c r="B17" s="176">
        <v>1.5</v>
      </c>
      <c r="C17" s="177" t="s">
        <v>184</v>
      </c>
      <c r="D17" s="170" t="s">
        <v>185</v>
      </c>
      <c r="E17" s="171">
        <v>1</v>
      </c>
      <c r="F17" s="172">
        <v>0</v>
      </c>
      <c r="G17" s="173">
        <f t="shared" si="0"/>
        <v>0</v>
      </c>
      <c r="H17" s="173"/>
      <c r="K17" s="176"/>
      <c r="L17" s="177"/>
      <c r="M17" s="170"/>
      <c r="N17" s="171"/>
      <c r="O17" s="172"/>
      <c r="P17" s="173"/>
      <c r="Q17" s="173"/>
      <c r="R17" s="104"/>
      <c r="S17" s="103"/>
      <c r="T17" s="176"/>
      <c r="U17" s="177"/>
      <c r="V17" s="170"/>
      <c r="W17" s="171"/>
      <c r="X17" s="172"/>
      <c r="Y17" s="173"/>
      <c r="Z17" s="173"/>
      <c r="AA17" s="103"/>
      <c r="AC17" s="176"/>
      <c r="AD17" s="177"/>
      <c r="AE17" s="170"/>
      <c r="AF17" s="171"/>
      <c r="AG17" s="172"/>
      <c r="AH17" s="173"/>
      <c r="AI17" s="173"/>
      <c r="AL17" s="176"/>
      <c r="AM17" s="177"/>
      <c r="AN17" s="170"/>
      <c r="AO17" s="171"/>
      <c r="AP17" s="172"/>
      <c r="AQ17" s="173"/>
      <c r="AR17" s="173"/>
      <c r="AU17" s="176"/>
      <c r="AV17" s="177"/>
      <c r="AW17" s="170"/>
      <c r="AX17" s="171"/>
      <c r="AY17" s="172"/>
      <c r="AZ17" s="173"/>
      <c r="BA17" s="173"/>
      <c r="BD17" s="176"/>
      <c r="BE17" s="177"/>
      <c r="BF17" s="170"/>
      <c r="BG17" s="171"/>
      <c r="BH17" s="172"/>
      <c r="BI17" s="173"/>
      <c r="BJ17" s="173"/>
      <c r="BM17" s="176"/>
      <c r="BN17" s="177"/>
      <c r="BO17" s="170"/>
      <c r="BP17" s="171"/>
      <c r="BQ17" s="172"/>
      <c r="BR17" s="173"/>
      <c r="BS17" s="173"/>
      <c r="BV17" s="176"/>
      <c r="BW17" s="177"/>
      <c r="BX17" s="170"/>
      <c r="BY17" s="171"/>
      <c r="BZ17" s="172"/>
      <c r="CA17" s="173"/>
      <c r="CB17" s="173"/>
      <c r="CE17" s="176"/>
      <c r="CF17" s="177"/>
      <c r="CG17" s="170"/>
      <c r="CH17" s="171"/>
      <c r="CI17" s="172"/>
      <c r="CJ17" s="173"/>
      <c r="CK17" s="173"/>
      <c r="CN17" s="176"/>
      <c r="CO17" s="177"/>
      <c r="CP17" s="170"/>
      <c r="CQ17" s="171"/>
      <c r="CR17" s="172"/>
      <c r="CS17" s="173"/>
      <c r="CT17" s="173"/>
      <c r="CW17" s="176"/>
      <c r="CX17" s="177"/>
      <c r="CY17" s="170"/>
      <c r="CZ17" s="171"/>
      <c r="DA17" s="172"/>
      <c r="DB17" s="173"/>
      <c r="DC17" s="173"/>
      <c r="DF17" s="176"/>
      <c r="DG17" s="177"/>
      <c r="DH17" s="170"/>
      <c r="DI17" s="171"/>
      <c r="DJ17" s="172"/>
      <c r="DK17" s="173"/>
      <c r="DL17" s="173"/>
      <c r="DO17" s="176"/>
      <c r="DP17" s="177"/>
      <c r="DQ17" s="170"/>
      <c r="DR17" s="171"/>
      <c r="DS17" s="172"/>
      <c r="DT17" s="173"/>
      <c r="DU17" s="173"/>
      <c r="DX17" s="176"/>
      <c r="DY17" s="177"/>
      <c r="DZ17" s="170"/>
      <c r="EA17" s="171"/>
      <c r="EB17" s="172"/>
      <c r="EC17" s="173"/>
      <c r="ED17" s="173"/>
      <c r="EG17" s="176"/>
      <c r="EH17" s="177"/>
      <c r="EI17" s="170"/>
      <c r="EJ17" s="171"/>
      <c r="EK17" s="172"/>
      <c r="EL17" s="173"/>
      <c r="EM17" s="173"/>
      <c r="EP17" s="176"/>
      <c r="EQ17" s="177"/>
      <c r="ER17" s="170"/>
      <c r="ES17" s="171"/>
      <c r="ET17" s="172"/>
      <c r="EU17" s="173"/>
      <c r="EV17" s="173"/>
      <c r="EY17" s="176"/>
      <c r="EZ17" s="177"/>
      <c r="FA17" s="170"/>
      <c r="FB17" s="171"/>
      <c r="FC17" s="172"/>
      <c r="FD17" s="173"/>
      <c r="FE17" s="173"/>
      <c r="FH17" s="176"/>
      <c r="FI17" s="177"/>
      <c r="FJ17" s="170"/>
      <c r="FK17" s="171"/>
      <c r="FL17" s="172"/>
      <c r="FM17" s="173"/>
      <c r="FN17" s="173"/>
      <c r="FO17" s="64"/>
      <c r="FP17" s="64"/>
      <c r="FQ17" s="176"/>
      <c r="FR17" s="177"/>
      <c r="FS17" s="170"/>
      <c r="FT17" s="171"/>
      <c r="FU17" s="172"/>
      <c r="FV17" s="173"/>
      <c r="FW17" s="173"/>
      <c r="FZ17" s="176"/>
      <c r="GA17" s="177"/>
      <c r="GB17" s="170"/>
      <c r="GC17" s="171"/>
      <c r="GD17" s="172"/>
      <c r="GE17" s="173"/>
      <c r="GF17" s="173"/>
      <c r="GI17" s="176"/>
      <c r="GJ17" s="177"/>
      <c r="GK17" s="170"/>
      <c r="GL17" s="171"/>
      <c r="GM17" s="172"/>
      <c r="GN17" s="173"/>
      <c r="GO17" s="173"/>
      <c r="GR17" s="176"/>
      <c r="GS17" s="177"/>
      <c r="GT17" s="170"/>
      <c r="GU17" s="171"/>
      <c r="GV17" s="172"/>
      <c r="GW17" s="173"/>
      <c r="GX17" s="173"/>
      <c r="GY17" s="64"/>
      <c r="GZ17" s="64"/>
      <c r="HA17" s="176"/>
      <c r="HB17" s="177"/>
      <c r="HC17" s="170"/>
      <c r="HD17" s="171"/>
      <c r="HE17" s="172"/>
      <c r="HF17" s="173"/>
      <c r="HG17" s="173"/>
      <c r="HJ17" s="176"/>
      <c r="HK17" s="177"/>
      <c r="HL17" s="170"/>
      <c r="HM17" s="171"/>
      <c r="HN17" s="172"/>
      <c r="HO17" s="173"/>
      <c r="HP17" s="173"/>
      <c r="HS17" s="176"/>
      <c r="HT17" s="177"/>
      <c r="HU17" s="170"/>
      <c r="HV17" s="171"/>
      <c r="HW17" s="172"/>
      <c r="HX17" s="173"/>
      <c r="HY17" s="173"/>
      <c r="IB17" s="176"/>
      <c r="IC17" s="177"/>
      <c r="ID17" s="170"/>
      <c r="IE17" s="171"/>
      <c r="IF17" s="172"/>
      <c r="IG17" s="173"/>
      <c r="IH17" s="173"/>
      <c r="II17" s="64"/>
      <c r="IJ17" s="64"/>
      <c r="IK17" s="176"/>
      <c r="IL17" s="177"/>
      <c r="IM17" s="170"/>
      <c r="IN17" s="171"/>
      <c r="IO17" s="172"/>
      <c r="IP17" s="173"/>
      <c r="IQ17" s="173"/>
      <c r="IT17" s="176"/>
      <c r="IU17" s="177"/>
      <c r="IV17" s="170"/>
      <c r="IW17" s="171"/>
      <c r="IX17" s="172"/>
      <c r="IY17" s="173"/>
      <c r="IZ17" s="173"/>
      <c r="JC17" s="176"/>
      <c r="JD17" s="177"/>
      <c r="JE17" s="170"/>
      <c r="JF17" s="171"/>
      <c r="JG17" s="172"/>
      <c r="JH17" s="173"/>
      <c r="JI17" s="173"/>
      <c r="JL17" s="176"/>
      <c r="JM17" s="177"/>
      <c r="JN17" s="170"/>
      <c r="JO17" s="171"/>
      <c r="JP17" s="172"/>
      <c r="JQ17" s="173"/>
      <c r="JR17" s="173"/>
    </row>
    <row r="18" spans="2:278" ht="16.5" thickTop="1" thickBot="1">
      <c r="B18" s="178" t="s">
        <v>186</v>
      </c>
      <c r="C18" s="179" t="s">
        <v>187</v>
      </c>
      <c r="D18" s="180"/>
      <c r="E18" s="181"/>
      <c r="F18" s="182"/>
      <c r="G18" s="183"/>
      <c r="H18" s="183"/>
      <c r="K18" s="178"/>
      <c r="L18" s="179"/>
      <c r="M18" s="180"/>
      <c r="N18" s="181"/>
      <c r="O18" s="182"/>
      <c r="P18" s="183"/>
      <c r="Q18" s="183"/>
      <c r="R18" s="104"/>
      <c r="S18" s="103"/>
      <c r="T18" s="178"/>
      <c r="U18" s="179"/>
      <c r="V18" s="180"/>
      <c r="W18" s="181"/>
      <c r="X18" s="182"/>
      <c r="Y18" s="183"/>
      <c r="Z18" s="183"/>
      <c r="AA18" s="103"/>
      <c r="AC18" s="178"/>
      <c r="AD18" s="179"/>
      <c r="AE18" s="180"/>
      <c r="AF18" s="181"/>
      <c r="AG18" s="182"/>
      <c r="AH18" s="183"/>
      <c r="AI18" s="183"/>
      <c r="AL18" s="178"/>
      <c r="AM18" s="179"/>
      <c r="AN18" s="180"/>
      <c r="AO18" s="181"/>
      <c r="AP18" s="182"/>
      <c r="AQ18" s="183"/>
      <c r="AR18" s="183"/>
      <c r="AU18" s="178"/>
      <c r="AV18" s="179"/>
      <c r="AW18" s="180"/>
      <c r="AX18" s="181"/>
      <c r="AY18" s="182"/>
      <c r="AZ18" s="183"/>
      <c r="BA18" s="183"/>
      <c r="BD18" s="178"/>
      <c r="BE18" s="179"/>
      <c r="BF18" s="180"/>
      <c r="BG18" s="181"/>
      <c r="BH18" s="182"/>
      <c r="BI18" s="183"/>
      <c r="BJ18" s="183"/>
      <c r="BM18" s="178"/>
      <c r="BN18" s="179"/>
      <c r="BO18" s="180"/>
      <c r="BP18" s="181"/>
      <c r="BQ18" s="182"/>
      <c r="BR18" s="183"/>
      <c r="BS18" s="183"/>
      <c r="BV18" s="178"/>
      <c r="BW18" s="179"/>
      <c r="BX18" s="180"/>
      <c r="BY18" s="181"/>
      <c r="BZ18" s="182"/>
      <c r="CA18" s="183"/>
      <c r="CB18" s="183"/>
      <c r="CE18" s="178"/>
      <c r="CF18" s="179"/>
      <c r="CG18" s="180"/>
      <c r="CH18" s="181"/>
      <c r="CI18" s="182"/>
      <c r="CJ18" s="183"/>
      <c r="CK18" s="183"/>
      <c r="CN18" s="178"/>
      <c r="CO18" s="179"/>
      <c r="CP18" s="180"/>
      <c r="CQ18" s="181"/>
      <c r="CR18" s="182"/>
      <c r="CS18" s="183"/>
      <c r="CT18" s="183"/>
      <c r="CW18" s="178"/>
      <c r="CX18" s="179"/>
      <c r="CY18" s="180"/>
      <c r="CZ18" s="181"/>
      <c r="DA18" s="182"/>
      <c r="DB18" s="183"/>
      <c r="DC18" s="183"/>
      <c r="DF18" s="178"/>
      <c r="DG18" s="179"/>
      <c r="DH18" s="180"/>
      <c r="DI18" s="181"/>
      <c r="DJ18" s="182"/>
      <c r="DK18" s="183"/>
      <c r="DL18" s="183"/>
      <c r="DO18" s="178"/>
      <c r="DP18" s="179"/>
      <c r="DQ18" s="180"/>
      <c r="DR18" s="181"/>
      <c r="DS18" s="182"/>
      <c r="DT18" s="183"/>
      <c r="DU18" s="183"/>
      <c r="DX18" s="178"/>
      <c r="DY18" s="179"/>
      <c r="DZ18" s="180"/>
      <c r="EA18" s="181"/>
      <c r="EB18" s="182"/>
      <c r="EC18" s="183"/>
      <c r="ED18" s="183"/>
      <c r="EG18" s="178"/>
      <c r="EH18" s="179"/>
      <c r="EI18" s="180"/>
      <c r="EJ18" s="181"/>
      <c r="EK18" s="182"/>
      <c r="EL18" s="183"/>
      <c r="EM18" s="183"/>
      <c r="EP18" s="178"/>
      <c r="EQ18" s="179"/>
      <c r="ER18" s="180"/>
      <c r="ES18" s="181"/>
      <c r="ET18" s="182"/>
      <c r="EU18" s="183"/>
      <c r="EV18" s="183"/>
      <c r="EY18" s="178"/>
      <c r="EZ18" s="179"/>
      <c r="FA18" s="180"/>
      <c r="FB18" s="181"/>
      <c r="FC18" s="182"/>
      <c r="FD18" s="183"/>
      <c r="FE18" s="183"/>
      <c r="FH18" s="178"/>
      <c r="FI18" s="179"/>
      <c r="FJ18" s="180"/>
      <c r="FK18" s="181"/>
      <c r="FL18" s="182"/>
      <c r="FM18" s="183"/>
      <c r="FN18" s="183"/>
      <c r="FO18" s="64"/>
      <c r="FP18" s="64"/>
      <c r="FQ18" s="178"/>
      <c r="FR18" s="179"/>
      <c r="FS18" s="180"/>
      <c r="FT18" s="181"/>
      <c r="FU18" s="182"/>
      <c r="FV18" s="183"/>
      <c r="FW18" s="183"/>
      <c r="FZ18" s="178"/>
      <c r="GA18" s="179"/>
      <c r="GB18" s="180"/>
      <c r="GC18" s="181"/>
      <c r="GD18" s="182"/>
      <c r="GE18" s="183"/>
      <c r="GF18" s="183"/>
      <c r="GI18" s="178"/>
      <c r="GJ18" s="179"/>
      <c r="GK18" s="180"/>
      <c r="GL18" s="181"/>
      <c r="GM18" s="182"/>
      <c r="GN18" s="183"/>
      <c r="GO18" s="183"/>
      <c r="GR18" s="178"/>
      <c r="GS18" s="179"/>
      <c r="GT18" s="180"/>
      <c r="GU18" s="181"/>
      <c r="GV18" s="182"/>
      <c r="GW18" s="183"/>
      <c r="GX18" s="183"/>
      <c r="GY18" s="64"/>
      <c r="GZ18" s="64"/>
      <c r="HA18" s="178"/>
      <c r="HB18" s="179"/>
      <c r="HC18" s="180"/>
      <c r="HD18" s="181"/>
      <c r="HE18" s="182"/>
      <c r="HF18" s="183"/>
      <c r="HG18" s="183"/>
      <c r="HJ18" s="178"/>
      <c r="HK18" s="179"/>
      <c r="HL18" s="180"/>
      <c r="HM18" s="181"/>
      <c r="HN18" s="182"/>
      <c r="HO18" s="183"/>
      <c r="HP18" s="183"/>
      <c r="HS18" s="178"/>
      <c r="HT18" s="179"/>
      <c r="HU18" s="180"/>
      <c r="HV18" s="181"/>
      <c r="HW18" s="182"/>
      <c r="HX18" s="183"/>
      <c r="HY18" s="183"/>
      <c r="IB18" s="178"/>
      <c r="IC18" s="179"/>
      <c r="ID18" s="180"/>
      <c r="IE18" s="181"/>
      <c r="IF18" s="182"/>
      <c r="IG18" s="183"/>
      <c r="IH18" s="183"/>
      <c r="II18" s="64"/>
      <c r="IJ18" s="64"/>
      <c r="IK18" s="178"/>
      <c r="IL18" s="179"/>
      <c r="IM18" s="180"/>
      <c r="IN18" s="181"/>
      <c r="IO18" s="182"/>
      <c r="IP18" s="183"/>
      <c r="IQ18" s="183"/>
      <c r="IT18" s="178"/>
      <c r="IU18" s="179"/>
      <c r="IV18" s="180"/>
      <c r="IW18" s="181"/>
      <c r="IX18" s="182"/>
      <c r="IY18" s="183"/>
      <c r="IZ18" s="183"/>
      <c r="JC18" s="178"/>
      <c r="JD18" s="179"/>
      <c r="JE18" s="180"/>
      <c r="JF18" s="181"/>
      <c r="JG18" s="182"/>
      <c r="JH18" s="183"/>
      <c r="JI18" s="183"/>
      <c r="JL18" s="178"/>
      <c r="JM18" s="179"/>
      <c r="JN18" s="180"/>
      <c r="JO18" s="181"/>
      <c r="JP18" s="182"/>
      <c r="JQ18" s="183"/>
      <c r="JR18" s="183"/>
    </row>
    <row r="19" spans="2:278" ht="31.5" thickTop="1" thickBot="1">
      <c r="B19" s="184">
        <v>2.1</v>
      </c>
      <c r="C19" s="185" t="s">
        <v>188</v>
      </c>
      <c r="D19" s="186" t="s">
        <v>147</v>
      </c>
      <c r="E19" s="187">
        <v>10</v>
      </c>
      <c r="F19" s="172">
        <v>0</v>
      </c>
      <c r="G19" s="173">
        <f t="shared" si="0"/>
        <v>0</v>
      </c>
      <c r="H19" s="173"/>
      <c r="K19" s="184"/>
      <c r="L19" s="185"/>
      <c r="M19" s="186"/>
      <c r="N19" s="187"/>
      <c r="O19" s="172"/>
      <c r="P19" s="173"/>
      <c r="Q19" s="173"/>
      <c r="R19" s="104"/>
      <c r="S19" s="103"/>
      <c r="T19" s="184"/>
      <c r="U19" s="185"/>
      <c r="V19" s="186"/>
      <c r="W19" s="187"/>
      <c r="X19" s="172"/>
      <c r="Y19" s="173"/>
      <c r="Z19" s="173"/>
      <c r="AA19" s="103"/>
      <c r="AC19" s="184"/>
      <c r="AD19" s="185"/>
      <c r="AE19" s="186"/>
      <c r="AF19" s="187"/>
      <c r="AG19" s="172"/>
      <c r="AH19" s="173"/>
      <c r="AI19" s="173"/>
      <c r="AL19" s="184"/>
      <c r="AM19" s="185"/>
      <c r="AN19" s="186"/>
      <c r="AO19" s="187"/>
      <c r="AP19" s="172"/>
      <c r="AQ19" s="173"/>
      <c r="AR19" s="173"/>
      <c r="AU19" s="184"/>
      <c r="AV19" s="185"/>
      <c r="AW19" s="186"/>
      <c r="AX19" s="187"/>
      <c r="AY19" s="172"/>
      <c r="AZ19" s="173"/>
      <c r="BA19" s="173"/>
      <c r="BD19" s="184"/>
      <c r="BE19" s="185"/>
      <c r="BF19" s="186"/>
      <c r="BG19" s="187"/>
      <c r="BH19" s="172"/>
      <c r="BI19" s="173"/>
      <c r="BJ19" s="173"/>
      <c r="BM19" s="184"/>
      <c r="BN19" s="185"/>
      <c r="BO19" s="186"/>
      <c r="BP19" s="187"/>
      <c r="BQ19" s="172"/>
      <c r="BR19" s="173"/>
      <c r="BS19" s="173"/>
      <c r="BV19" s="184"/>
      <c r="BW19" s="185"/>
      <c r="BX19" s="186"/>
      <c r="BY19" s="187"/>
      <c r="BZ19" s="172"/>
      <c r="CA19" s="173"/>
      <c r="CB19" s="173"/>
      <c r="CE19" s="184"/>
      <c r="CF19" s="185"/>
      <c r="CG19" s="186"/>
      <c r="CH19" s="187"/>
      <c r="CI19" s="172"/>
      <c r="CJ19" s="173"/>
      <c r="CK19" s="173"/>
      <c r="CN19" s="184"/>
      <c r="CO19" s="185"/>
      <c r="CP19" s="186"/>
      <c r="CQ19" s="187"/>
      <c r="CR19" s="172"/>
      <c r="CS19" s="173"/>
      <c r="CT19" s="173"/>
      <c r="CW19" s="184"/>
      <c r="CX19" s="185"/>
      <c r="CY19" s="186"/>
      <c r="CZ19" s="187"/>
      <c r="DA19" s="172"/>
      <c r="DB19" s="173"/>
      <c r="DC19" s="173"/>
      <c r="DF19" s="184"/>
      <c r="DG19" s="185"/>
      <c r="DH19" s="186"/>
      <c r="DI19" s="187"/>
      <c r="DJ19" s="172"/>
      <c r="DK19" s="173"/>
      <c r="DL19" s="173"/>
      <c r="DO19" s="184"/>
      <c r="DP19" s="185"/>
      <c r="DQ19" s="186"/>
      <c r="DR19" s="187"/>
      <c r="DS19" s="172"/>
      <c r="DT19" s="173"/>
      <c r="DU19" s="173"/>
      <c r="DX19" s="184"/>
      <c r="DY19" s="185"/>
      <c r="DZ19" s="186"/>
      <c r="EA19" s="187"/>
      <c r="EB19" s="172"/>
      <c r="EC19" s="173"/>
      <c r="ED19" s="173"/>
      <c r="EG19" s="184"/>
      <c r="EH19" s="185"/>
      <c r="EI19" s="186"/>
      <c r="EJ19" s="187"/>
      <c r="EK19" s="172"/>
      <c r="EL19" s="173"/>
      <c r="EM19" s="173"/>
      <c r="EP19" s="184"/>
      <c r="EQ19" s="185"/>
      <c r="ER19" s="186"/>
      <c r="ES19" s="187"/>
      <c r="ET19" s="172"/>
      <c r="EU19" s="173"/>
      <c r="EV19" s="173"/>
      <c r="EY19" s="184"/>
      <c r="EZ19" s="185"/>
      <c r="FA19" s="186"/>
      <c r="FB19" s="187"/>
      <c r="FC19" s="172"/>
      <c r="FD19" s="173"/>
      <c r="FE19" s="173"/>
      <c r="FH19" s="184"/>
      <c r="FI19" s="185"/>
      <c r="FJ19" s="186"/>
      <c r="FK19" s="187"/>
      <c r="FL19" s="172"/>
      <c r="FM19" s="173"/>
      <c r="FN19" s="173"/>
      <c r="FO19" s="64"/>
      <c r="FP19" s="64"/>
      <c r="FQ19" s="184"/>
      <c r="FR19" s="185"/>
      <c r="FS19" s="186"/>
      <c r="FT19" s="187"/>
      <c r="FU19" s="172"/>
      <c r="FV19" s="173"/>
      <c r="FW19" s="173"/>
      <c r="FZ19" s="184"/>
      <c r="GA19" s="185"/>
      <c r="GB19" s="186"/>
      <c r="GC19" s="187"/>
      <c r="GD19" s="172"/>
      <c r="GE19" s="173"/>
      <c r="GF19" s="173"/>
      <c r="GI19" s="184"/>
      <c r="GJ19" s="185"/>
      <c r="GK19" s="186"/>
      <c r="GL19" s="187"/>
      <c r="GM19" s="172"/>
      <c r="GN19" s="173"/>
      <c r="GO19" s="173"/>
      <c r="GR19" s="184"/>
      <c r="GS19" s="185"/>
      <c r="GT19" s="186"/>
      <c r="GU19" s="187"/>
      <c r="GV19" s="172"/>
      <c r="GW19" s="173"/>
      <c r="GX19" s="173"/>
      <c r="GY19" s="64"/>
      <c r="GZ19" s="64"/>
      <c r="HA19" s="184"/>
      <c r="HB19" s="185"/>
      <c r="HC19" s="186"/>
      <c r="HD19" s="187"/>
      <c r="HE19" s="172"/>
      <c r="HF19" s="173"/>
      <c r="HG19" s="173"/>
      <c r="HJ19" s="184"/>
      <c r="HK19" s="185"/>
      <c r="HL19" s="186"/>
      <c r="HM19" s="187"/>
      <c r="HN19" s="172"/>
      <c r="HO19" s="173"/>
      <c r="HP19" s="173"/>
      <c r="HS19" s="184"/>
      <c r="HT19" s="185"/>
      <c r="HU19" s="186"/>
      <c r="HV19" s="187"/>
      <c r="HW19" s="172"/>
      <c r="HX19" s="173"/>
      <c r="HY19" s="173"/>
      <c r="IB19" s="184"/>
      <c r="IC19" s="185"/>
      <c r="ID19" s="186"/>
      <c r="IE19" s="187"/>
      <c r="IF19" s="172"/>
      <c r="IG19" s="173"/>
      <c r="IH19" s="173"/>
      <c r="II19" s="64"/>
      <c r="IJ19" s="64"/>
      <c r="IK19" s="184"/>
      <c r="IL19" s="185"/>
      <c r="IM19" s="186"/>
      <c r="IN19" s="187"/>
      <c r="IO19" s="172"/>
      <c r="IP19" s="173"/>
      <c r="IQ19" s="173"/>
      <c r="IT19" s="184"/>
      <c r="IU19" s="185"/>
      <c r="IV19" s="186"/>
      <c r="IW19" s="187"/>
      <c r="IX19" s="172"/>
      <c r="IY19" s="173"/>
      <c r="IZ19" s="173"/>
      <c r="JC19" s="184"/>
      <c r="JD19" s="185"/>
      <c r="JE19" s="186"/>
      <c r="JF19" s="187"/>
      <c r="JG19" s="172"/>
      <c r="JH19" s="173"/>
      <c r="JI19" s="173"/>
      <c r="JL19" s="184"/>
      <c r="JM19" s="185"/>
      <c r="JN19" s="186"/>
      <c r="JO19" s="187"/>
      <c r="JP19" s="172"/>
      <c r="JQ19" s="173"/>
      <c r="JR19" s="173"/>
    </row>
    <row r="20" spans="2:278" ht="16.5" thickTop="1" thickBot="1">
      <c r="B20" s="184">
        <v>2.2000000000000002</v>
      </c>
      <c r="C20" s="185" t="s">
        <v>189</v>
      </c>
      <c r="D20" s="186" t="s">
        <v>149</v>
      </c>
      <c r="E20" s="187">
        <v>30</v>
      </c>
      <c r="F20" s="172">
        <v>0</v>
      </c>
      <c r="G20" s="173">
        <f t="shared" si="0"/>
        <v>0</v>
      </c>
      <c r="H20" s="173"/>
      <c r="K20" s="184"/>
      <c r="L20" s="185"/>
      <c r="M20" s="186"/>
      <c r="N20" s="187"/>
      <c r="O20" s="172"/>
      <c r="P20" s="173"/>
      <c r="Q20" s="173"/>
      <c r="R20" s="104"/>
      <c r="S20" s="103"/>
      <c r="T20" s="184"/>
      <c r="U20" s="185"/>
      <c r="V20" s="186"/>
      <c r="W20" s="187"/>
      <c r="X20" s="172"/>
      <c r="Y20" s="173"/>
      <c r="Z20" s="173"/>
      <c r="AA20" s="103"/>
      <c r="AC20" s="184"/>
      <c r="AD20" s="185"/>
      <c r="AE20" s="186"/>
      <c r="AF20" s="187"/>
      <c r="AG20" s="172"/>
      <c r="AH20" s="173"/>
      <c r="AI20" s="173"/>
      <c r="AL20" s="184"/>
      <c r="AM20" s="185"/>
      <c r="AN20" s="186"/>
      <c r="AO20" s="187"/>
      <c r="AP20" s="172"/>
      <c r="AQ20" s="173"/>
      <c r="AR20" s="173"/>
      <c r="AU20" s="184"/>
      <c r="AV20" s="185"/>
      <c r="AW20" s="186"/>
      <c r="AX20" s="187"/>
      <c r="AY20" s="172"/>
      <c r="AZ20" s="173"/>
      <c r="BA20" s="173"/>
      <c r="BD20" s="184"/>
      <c r="BE20" s="185"/>
      <c r="BF20" s="186"/>
      <c r="BG20" s="187"/>
      <c r="BH20" s="172"/>
      <c r="BI20" s="173"/>
      <c r="BJ20" s="173"/>
      <c r="BM20" s="184"/>
      <c r="BN20" s="185"/>
      <c r="BO20" s="186"/>
      <c r="BP20" s="187"/>
      <c r="BQ20" s="172"/>
      <c r="BR20" s="173"/>
      <c r="BS20" s="173"/>
      <c r="BV20" s="184"/>
      <c r="BW20" s="185"/>
      <c r="BX20" s="186"/>
      <c r="BY20" s="187"/>
      <c r="BZ20" s="172"/>
      <c r="CA20" s="173"/>
      <c r="CB20" s="173"/>
      <c r="CE20" s="184"/>
      <c r="CF20" s="185"/>
      <c r="CG20" s="186"/>
      <c r="CH20" s="187"/>
      <c r="CI20" s="172"/>
      <c r="CJ20" s="173"/>
      <c r="CK20" s="173"/>
      <c r="CN20" s="184"/>
      <c r="CO20" s="185"/>
      <c r="CP20" s="186"/>
      <c r="CQ20" s="187"/>
      <c r="CR20" s="172"/>
      <c r="CS20" s="173"/>
      <c r="CT20" s="173"/>
      <c r="CW20" s="184"/>
      <c r="CX20" s="185"/>
      <c r="CY20" s="186"/>
      <c r="CZ20" s="187"/>
      <c r="DA20" s="172"/>
      <c r="DB20" s="173"/>
      <c r="DC20" s="173"/>
      <c r="DF20" s="184"/>
      <c r="DG20" s="185"/>
      <c r="DH20" s="186"/>
      <c r="DI20" s="187"/>
      <c r="DJ20" s="172"/>
      <c r="DK20" s="173"/>
      <c r="DL20" s="173"/>
      <c r="DO20" s="184"/>
      <c r="DP20" s="185"/>
      <c r="DQ20" s="186"/>
      <c r="DR20" s="187"/>
      <c r="DS20" s="172"/>
      <c r="DT20" s="173"/>
      <c r="DU20" s="173"/>
      <c r="DX20" s="184"/>
      <c r="DY20" s="185"/>
      <c r="DZ20" s="186"/>
      <c r="EA20" s="187"/>
      <c r="EB20" s="172"/>
      <c r="EC20" s="173"/>
      <c r="ED20" s="173"/>
      <c r="EG20" s="184"/>
      <c r="EH20" s="185"/>
      <c r="EI20" s="186"/>
      <c r="EJ20" s="187"/>
      <c r="EK20" s="172"/>
      <c r="EL20" s="173"/>
      <c r="EM20" s="173"/>
      <c r="EP20" s="184"/>
      <c r="EQ20" s="185"/>
      <c r="ER20" s="186"/>
      <c r="ES20" s="187"/>
      <c r="ET20" s="172"/>
      <c r="EU20" s="173"/>
      <c r="EV20" s="173"/>
      <c r="EY20" s="184"/>
      <c r="EZ20" s="185"/>
      <c r="FA20" s="186"/>
      <c r="FB20" s="187"/>
      <c r="FC20" s="172"/>
      <c r="FD20" s="173"/>
      <c r="FE20" s="173"/>
      <c r="FH20" s="184"/>
      <c r="FI20" s="185"/>
      <c r="FJ20" s="186"/>
      <c r="FK20" s="187"/>
      <c r="FL20" s="172"/>
      <c r="FM20" s="173"/>
      <c r="FN20" s="173"/>
      <c r="FO20" s="64"/>
      <c r="FP20" s="64"/>
      <c r="FQ20" s="184"/>
      <c r="FR20" s="185"/>
      <c r="FS20" s="186"/>
      <c r="FT20" s="187"/>
      <c r="FU20" s="172"/>
      <c r="FV20" s="173"/>
      <c r="FW20" s="173"/>
      <c r="FZ20" s="184"/>
      <c r="GA20" s="185"/>
      <c r="GB20" s="186"/>
      <c r="GC20" s="187"/>
      <c r="GD20" s="172"/>
      <c r="GE20" s="173"/>
      <c r="GF20" s="173"/>
      <c r="GI20" s="184"/>
      <c r="GJ20" s="185"/>
      <c r="GK20" s="186"/>
      <c r="GL20" s="187"/>
      <c r="GM20" s="172"/>
      <c r="GN20" s="173"/>
      <c r="GO20" s="173"/>
      <c r="GR20" s="184"/>
      <c r="GS20" s="185"/>
      <c r="GT20" s="186"/>
      <c r="GU20" s="187"/>
      <c r="GV20" s="172"/>
      <c r="GW20" s="173"/>
      <c r="GX20" s="173"/>
      <c r="GY20" s="64"/>
      <c r="GZ20" s="64"/>
      <c r="HA20" s="184"/>
      <c r="HB20" s="185"/>
      <c r="HC20" s="186"/>
      <c r="HD20" s="187"/>
      <c r="HE20" s="172"/>
      <c r="HF20" s="173"/>
      <c r="HG20" s="173"/>
      <c r="HJ20" s="184"/>
      <c r="HK20" s="185"/>
      <c r="HL20" s="186"/>
      <c r="HM20" s="187"/>
      <c r="HN20" s="172"/>
      <c r="HO20" s="173"/>
      <c r="HP20" s="173"/>
      <c r="HS20" s="184"/>
      <c r="HT20" s="185"/>
      <c r="HU20" s="186"/>
      <c r="HV20" s="187"/>
      <c r="HW20" s="172"/>
      <c r="HX20" s="173"/>
      <c r="HY20" s="173"/>
      <c r="IB20" s="184"/>
      <c r="IC20" s="185"/>
      <c r="ID20" s="186"/>
      <c r="IE20" s="187"/>
      <c r="IF20" s="172"/>
      <c r="IG20" s="173"/>
      <c r="IH20" s="173"/>
      <c r="II20" s="64"/>
      <c r="IJ20" s="64"/>
      <c r="IK20" s="184"/>
      <c r="IL20" s="185"/>
      <c r="IM20" s="186"/>
      <c r="IN20" s="187"/>
      <c r="IO20" s="172"/>
      <c r="IP20" s="173"/>
      <c r="IQ20" s="173"/>
      <c r="IT20" s="184"/>
      <c r="IU20" s="185"/>
      <c r="IV20" s="186"/>
      <c r="IW20" s="187"/>
      <c r="IX20" s="172"/>
      <c r="IY20" s="173"/>
      <c r="IZ20" s="173"/>
      <c r="JC20" s="184"/>
      <c r="JD20" s="185"/>
      <c r="JE20" s="186"/>
      <c r="JF20" s="187"/>
      <c r="JG20" s="172"/>
      <c r="JH20" s="173"/>
      <c r="JI20" s="173"/>
      <c r="JL20" s="184"/>
      <c r="JM20" s="185"/>
      <c r="JN20" s="186"/>
      <c r="JO20" s="187"/>
      <c r="JP20" s="172"/>
      <c r="JQ20" s="173"/>
      <c r="JR20" s="173"/>
    </row>
    <row r="21" spans="2:278" ht="16.5" thickTop="1" thickBot="1">
      <c r="B21" s="178" t="s">
        <v>190</v>
      </c>
      <c r="C21" s="179" t="s">
        <v>191</v>
      </c>
      <c r="D21" s="180"/>
      <c r="E21" s="181"/>
      <c r="F21" s="182"/>
      <c r="G21" s="183"/>
      <c r="H21" s="183"/>
      <c r="K21" s="178"/>
      <c r="L21" s="179"/>
      <c r="M21" s="180"/>
      <c r="N21" s="181"/>
      <c r="O21" s="182"/>
      <c r="P21" s="183"/>
      <c r="Q21" s="183"/>
      <c r="R21" s="104"/>
      <c r="S21" s="103"/>
      <c r="T21" s="178"/>
      <c r="U21" s="179"/>
      <c r="V21" s="180"/>
      <c r="W21" s="181"/>
      <c r="X21" s="182"/>
      <c r="Y21" s="183"/>
      <c r="Z21" s="183"/>
      <c r="AA21" s="103"/>
      <c r="AC21" s="178"/>
      <c r="AD21" s="179"/>
      <c r="AE21" s="180"/>
      <c r="AF21" s="181"/>
      <c r="AG21" s="182"/>
      <c r="AH21" s="183"/>
      <c r="AI21" s="183"/>
      <c r="AL21" s="178"/>
      <c r="AM21" s="179"/>
      <c r="AN21" s="180"/>
      <c r="AO21" s="181"/>
      <c r="AP21" s="182"/>
      <c r="AQ21" s="183"/>
      <c r="AR21" s="183"/>
      <c r="AU21" s="178"/>
      <c r="AV21" s="179"/>
      <c r="AW21" s="180"/>
      <c r="AX21" s="181"/>
      <c r="AY21" s="182"/>
      <c r="AZ21" s="183"/>
      <c r="BA21" s="183"/>
      <c r="BD21" s="178"/>
      <c r="BE21" s="179"/>
      <c r="BF21" s="180"/>
      <c r="BG21" s="181"/>
      <c r="BH21" s="182"/>
      <c r="BI21" s="183"/>
      <c r="BJ21" s="183"/>
      <c r="BM21" s="178"/>
      <c r="BN21" s="179"/>
      <c r="BO21" s="180"/>
      <c r="BP21" s="181"/>
      <c r="BQ21" s="182"/>
      <c r="BR21" s="183"/>
      <c r="BS21" s="183"/>
      <c r="BV21" s="178"/>
      <c r="BW21" s="179"/>
      <c r="BX21" s="180"/>
      <c r="BY21" s="181"/>
      <c r="BZ21" s="182"/>
      <c r="CA21" s="183"/>
      <c r="CB21" s="183"/>
      <c r="CE21" s="178"/>
      <c r="CF21" s="179"/>
      <c r="CG21" s="180"/>
      <c r="CH21" s="181"/>
      <c r="CI21" s="182"/>
      <c r="CJ21" s="183"/>
      <c r="CK21" s="183"/>
      <c r="CN21" s="178"/>
      <c r="CO21" s="179"/>
      <c r="CP21" s="180"/>
      <c r="CQ21" s="181"/>
      <c r="CR21" s="182"/>
      <c r="CS21" s="183"/>
      <c r="CT21" s="183"/>
      <c r="CW21" s="178"/>
      <c r="CX21" s="179"/>
      <c r="CY21" s="180"/>
      <c r="CZ21" s="181"/>
      <c r="DA21" s="182"/>
      <c r="DB21" s="183"/>
      <c r="DC21" s="183"/>
      <c r="DF21" s="178"/>
      <c r="DG21" s="179"/>
      <c r="DH21" s="180"/>
      <c r="DI21" s="181"/>
      <c r="DJ21" s="182"/>
      <c r="DK21" s="183"/>
      <c r="DL21" s="183"/>
      <c r="DO21" s="178"/>
      <c r="DP21" s="179"/>
      <c r="DQ21" s="180"/>
      <c r="DR21" s="181"/>
      <c r="DS21" s="182"/>
      <c r="DT21" s="183"/>
      <c r="DU21" s="183"/>
      <c r="DX21" s="178"/>
      <c r="DY21" s="179"/>
      <c r="DZ21" s="180"/>
      <c r="EA21" s="181"/>
      <c r="EB21" s="182"/>
      <c r="EC21" s="183"/>
      <c r="ED21" s="183"/>
      <c r="EG21" s="178"/>
      <c r="EH21" s="179"/>
      <c r="EI21" s="180"/>
      <c r="EJ21" s="181"/>
      <c r="EK21" s="182"/>
      <c r="EL21" s="183"/>
      <c r="EM21" s="183"/>
      <c r="EP21" s="178"/>
      <c r="EQ21" s="179"/>
      <c r="ER21" s="180"/>
      <c r="ES21" s="181"/>
      <c r="ET21" s="182"/>
      <c r="EU21" s="183"/>
      <c r="EV21" s="183"/>
      <c r="EY21" s="178"/>
      <c r="EZ21" s="179"/>
      <c r="FA21" s="180"/>
      <c r="FB21" s="181"/>
      <c r="FC21" s="182"/>
      <c r="FD21" s="183"/>
      <c r="FE21" s="183"/>
      <c r="FH21" s="178"/>
      <c r="FI21" s="179"/>
      <c r="FJ21" s="180"/>
      <c r="FK21" s="181"/>
      <c r="FL21" s="182"/>
      <c r="FM21" s="183"/>
      <c r="FN21" s="183"/>
      <c r="FO21" s="64"/>
      <c r="FP21" s="64"/>
      <c r="FQ21" s="178"/>
      <c r="FR21" s="179"/>
      <c r="FS21" s="180"/>
      <c r="FT21" s="181"/>
      <c r="FU21" s="182"/>
      <c r="FV21" s="183"/>
      <c r="FW21" s="183"/>
      <c r="FZ21" s="178"/>
      <c r="GA21" s="179"/>
      <c r="GB21" s="180"/>
      <c r="GC21" s="181"/>
      <c r="GD21" s="182"/>
      <c r="GE21" s="183"/>
      <c r="GF21" s="183"/>
      <c r="GI21" s="178"/>
      <c r="GJ21" s="179"/>
      <c r="GK21" s="180"/>
      <c r="GL21" s="181"/>
      <c r="GM21" s="182"/>
      <c r="GN21" s="183"/>
      <c r="GO21" s="183"/>
      <c r="GR21" s="178"/>
      <c r="GS21" s="179"/>
      <c r="GT21" s="180"/>
      <c r="GU21" s="181"/>
      <c r="GV21" s="182"/>
      <c r="GW21" s="183"/>
      <c r="GX21" s="183"/>
      <c r="GY21" s="64"/>
      <c r="GZ21" s="64"/>
      <c r="HA21" s="178"/>
      <c r="HB21" s="179"/>
      <c r="HC21" s="180"/>
      <c r="HD21" s="181"/>
      <c r="HE21" s="182"/>
      <c r="HF21" s="183"/>
      <c r="HG21" s="183"/>
      <c r="HJ21" s="178"/>
      <c r="HK21" s="179"/>
      <c r="HL21" s="180"/>
      <c r="HM21" s="181"/>
      <c r="HN21" s="182"/>
      <c r="HO21" s="183"/>
      <c r="HP21" s="183"/>
      <c r="HS21" s="178"/>
      <c r="HT21" s="179"/>
      <c r="HU21" s="180"/>
      <c r="HV21" s="181"/>
      <c r="HW21" s="182"/>
      <c r="HX21" s="183"/>
      <c r="HY21" s="183"/>
      <c r="IB21" s="178"/>
      <c r="IC21" s="179"/>
      <c r="ID21" s="180"/>
      <c r="IE21" s="181"/>
      <c r="IF21" s="182"/>
      <c r="IG21" s="183"/>
      <c r="IH21" s="183"/>
      <c r="II21" s="64"/>
      <c r="IJ21" s="64"/>
      <c r="IK21" s="178"/>
      <c r="IL21" s="179"/>
      <c r="IM21" s="180"/>
      <c r="IN21" s="181"/>
      <c r="IO21" s="182"/>
      <c r="IP21" s="183"/>
      <c r="IQ21" s="183"/>
      <c r="IT21" s="178"/>
      <c r="IU21" s="179"/>
      <c r="IV21" s="180"/>
      <c r="IW21" s="181"/>
      <c r="IX21" s="182"/>
      <c r="IY21" s="183"/>
      <c r="IZ21" s="183"/>
      <c r="JC21" s="178"/>
      <c r="JD21" s="179"/>
      <c r="JE21" s="180"/>
      <c r="JF21" s="181"/>
      <c r="JG21" s="182"/>
      <c r="JH21" s="183"/>
      <c r="JI21" s="183"/>
      <c r="JL21" s="178"/>
      <c r="JM21" s="179"/>
      <c r="JN21" s="180"/>
      <c r="JO21" s="181"/>
      <c r="JP21" s="182"/>
      <c r="JQ21" s="183"/>
      <c r="JR21" s="183"/>
    </row>
    <row r="22" spans="2:278" ht="46.5" thickTop="1" thickBot="1">
      <c r="B22" s="184">
        <v>3.1</v>
      </c>
      <c r="C22" s="185" t="s">
        <v>192</v>
      </c>
      <c r="D22" s="188" t="s">
        <v>148</v>
      </c>
      <c r="E22" s="187">
        <v>35</v>
      </c>
      <c r="F22" s="172">
        <v>0</v>
      </c>
      <c r="G22" s="173">
        <f t="shared" si="0"/>
        <v>0</v>
      </c>
      <c r="H22" s="173"/>
      <c r="K22" s="184"/>
      <c r="L22" s="185"/>
      <c r="M22" s="188"/>
      <c r="N22" s="187"/>
      <c r="O22" s="172"/>
      <c r="P22" s="173"/>
      <c r="Q22" s="173"/>
      <c r="R22" s="104"/>
      <c r="S22" s="103"/>
      <c r="T22" s="184"/>
      <c r="U22" s="185"/>
      <c r="V22" s="188"/>
      <c r="W22" s="187"/>
      <c r="X22" s="172"/>
      <c r="Y22" s="173"/>
      <c r="Z22" s="173"/>
      <c r="AA22" s="103"/>
      <c r="AC22" s="184"/>
      <c r="AD22" s="185"/>
      <c r="AE22" s="188"/>
      <c r="AF22" s="187"/>
      <c r="AG22" s="172"/>
      <c r="AH22" s="173"/>
      <c r="AI22" s="173"/>
      <c r="AL22" s="184"/>
      <c r="AM22" s="185"/>
      <c r="AN22" s="188"/>
      <c r="AO22" s="187"/>
      <c r="AP22" s="172"/>
      <c r="AQ22" s="173"/>
      <c r="AR22" s="173"/>
      <c r="AU22" s="184"/>
      <c r="AV22" s="185"/>
      <c r="AW22" s="188"/>
      <c r="AX22" s="187"/>
      <c r="AY22" s="172"/>
      <c r="AZ22" s="173"/>
      <c r="BA22" s="173"/>
      <c r="BD22" s="184"/>
      <c r="BE22" s="185"/>
      <c r="BF22" s="188"/>
      <c r="BG22" s="187"/>
      <c r="BH22" s="172"/>
      <c r="BI22" s="173"/>
      <c r="BJ22" s="173"/>
      <c r="BM22" s="184"/>
      <c r="BN22" s="185"/>
      <c r="BO22" s="188"/>
      <c r="BP22" s="187"/>
      <c r="BQ22" s="172"/>
      <c r="BR22" s="173"/>
      <c r="BS22" s="173"/>
      <c r="BV22" s="184"/>
      <c r="BW22" s="185"/>
      <c r="BX22" s="188"/>
      <c r="BY22" s="187"/>
      <c r="BZ22" s="172"/>
      <c r="CA22" s="173"/>
      <c r="CB22" s="173"/>
      <c r="CE22" s="184"/>
      <c r="CF22" s="185"/>
      <c r="CG22" s="188"/>
      <c r="CH22" s="187"/>
      <c r="CI22" s="172"/>
      <c r="CJ22" s="173"/>
      <c r="CK22" s="173"/>
      <c r="CN22" s="184"/>
      <c r="CO22" s="185"/>
      <c r="CP22" s="188"/>
      <c r="CQ22" s="187"/>
      <c r="CR22" s="172"/>
      <c r="CS22" s="173"/>
      <c r="CT22" s="173"/>
      <c r="CW22" s="184"/>
      <c r="CX22" s="185"/>
      <c r="CY22" s="188"/>
      <c r="CZ22" s="187"/>
      <c r="DA22" s="172"/>
      <c r="DB22" s="173"/>
      <c r="DC22" s="173"/>
      <c r="DF22" s="184"/>
      <c r="DG22" s="185"/>
      <c r="DH22" s="188"/>
      <c r="DI22" s="187"/>
      <c r="DJ22" s="172"/>
      <c r="DK22" s="173"/>
      <c r="DL22" s="173"/>
      <c r="DO22" s="184"/>
      <c r="DP22" s="185"/>
      <c r="DQ22" s="188"/>
      <c r="DR22" s="187"/>
      <c r="DS22" s="172"/>
      <c r="DT22" s="173"/>
      <c r="DU22" s="173"/>
      <c r="DX22" s="184"/>
      <c r="DY22" s="185"/>
      <c r="DZ22" s="188"/>
      <c r="EA22" s="187"/>
      <c r="EB22" s="172"/>
      <c r="EC22" s="173"/>
      <c r="ED22" s="173"/>
      <c r="EG22" s="184"/>
      <c r="EH22" s="185"/>
      <c r="EI22" s="188"/>
      <c r="EJ22" s="187"/>
      <c r="EK22" s="172"/>
      <c r="EL22" s="173"/>
      <c r="EM22" s="173"/>
      <c r="EP22" s="184"/>
      <c r="EQ22" s="185"/>
      <c r="ER22" s="188"/>
      <c r="ES22" s="187"/>
      <c r="ET22" s="172"/>
      <c r="EU22" s="173"/>
      <c r="EV22" s="173"/>
      <c r="EY22" s="184"/>
      <c r="EZ22" s="185"/>
      <c r="FA22" s="188"/>
      <c r="FB22" s="187"/>
      <c r="FC22" s="172"/>
      <c r="FD22" s="173"/>
      <c r="FE22" s="173"/>
      <c r="FH22" s="184"/>
      <c r="FI22" s="185"/>
      <c r="FJ22" s="188"/>
      <c r="FK22" s="187"/>
      <c r="FL22" s="172"/>
      <c r="FM22" s="173"/>
      <c r="FN22" s="173"/>
      <c r="FO22" s="64"/>
      <c r="FP22" s="64"/>
      <c r="FQ22" s="184"/>
      <c r="FR22" s="185"/>
      <c r="FS22" s="188"/>
      <c r="FT22" s="187"/>
      <c r="FU22" s="172"/>
      <c r="FV22" s="173"/>
      <c r="FW22" s="173"/>
      <c r="FZ22" s="184"/>
      <c r="GA22" s="185"/>
      <c r="GB22" s="188"/>
      <c r="GC22" s="187"/>
      <c r="GD22" s="172"/>
      <c r="GE22" s="173"/>
      <c r="GF22" s="173"/>
      <c r="GI22" s="184"/>
      <c r="GJ22" s="185"/>
      <c r="GK22" s="188"/>
      <c r="GL22" s="187"/>
      <c r="GM22" s="172"/>
      <c r="GN22" s="173"/>
      <c r="GO22" s="173"/>
      <c r="GR22" s="184"/>
      <c r="GS22" s="185"/>
      <c r="GT22" s="188"/>
      <c r="GU22" s="187"/>
      <c r="GV22" s="172"/>
      <c r="GW22" s="173"/>
      <c r="GX22" s="173"/>
      <c r="GY22" s="64"/>
      <c r="GZ22" s="64"/>
      <c r="HA22" s="184"/>
      <c r="HB22" s="185"/>
      <c r="HC22" s="188"/>
      <c r="HD22" s="187"/>
      <c r="HE22" s="172"/>
      <c r="HF22" s="173"/>
      <c r="HG22" s="173"/>
      <c r="HJ22" s="184"/>
      <c r="HK22" s="185"/>
      <c r="HL22" s="188"/>
      <c r="HM22" s="187"/>
      <c r="HN22" s="172"/>
      <c r="HO22" s="173"/>
      <c r="HP22" s="173"/>
      <c r="HS22" s="184"/>
      <c r="HT22" s="185"/>
      <c r="HU22" s="188"/>
      <c r="HV22" s="187"/>
      <c r="HW22" s="172"/>
      <c r="HX22" s="173"/>
      <c r="HY22" s="173"/>
      <c r="IB22" s="184"/>
      <c r="IC22" s="185"/>
      <c r="ID22" s="188"/>
      <c r="IE22" s="187"/>
      <c r="IF22" s="172"/>
      <c r="IG22" s="173"/>
      <c r="IH22" s="173"/>
      <c r="II22" s="64"/>
      <c r="IJ22" s="64"/>
      <c r="IK22" s="184"/>
      <c r="IL22" s="185"/>
      <c r="IM22" s="188"/>
      <c r="IN22" s="187"/>
      <c r="IO22" s="172"/>
      <c r="IP22" s="173"/>
      <c r="IQ22" s="173"/>
      <c r="IT22" s="184"/>
      <c r="IU22" s="185"/>
      <c r="IV22" s="188"/>
      <c r="IW22" s="187"/>
      <c r="IX22" s="172"/>
      <c r="IY22" s="173"/>
      <c r="IZ22" s="173"/>
      <c r="JC22" s="184"/>
      <c r="JD22" s="185"/>
      <c r="JE22" s="188"/>
      <c r="JF22" s="187"/>
      <c r="JG22" s="172"/>
      <c r="JH22" s="173"/>
      <c r="JI22" s="173"/>
      <c r="JL22" s="184"/>
      <c r="JM22" s="185"/>
      <c r="JN22" s="188"/>
      <c r="JO22" s="187"/>
      <c r="JP22" s="172"/>
      <c r="JQ22" s="173"/>
      <c r="JR22" s="173"/>
    </row>
    <row r="23" spans="2:278" ht="31.5" thickTop="1" thickBot="1">
      <c r="B23" s="184">
        <v>3.2</v>
      </c>
      <c r="C23" s="185" t="s">
        <v>193</v>
      </c>
      <c r="D23" s="186" t="s">
        <v>180</v>
      </c>
      <c r="E23" s="187">
        <v>4808</v>
      </c>
      <c r="F23" s="172">
        <v>0</v>
      </c>
      <c r="G23" s="173">
        <f t="shared" si="0"/>
        <v>0</v>
      </c>
      <c r="H23" s="173"/>
      <c r="K23" s="184"/>
      <c r="L23" s="185"/>
      <c r="M23" s="186"/>
      <c r="N23" s="187"/>
      <c r="O23" s="172"/>
      <c r="P23" s="173"/>
      <c r="Q23" s="173"/>
      <c r="R23" s="104"/>
      <c r="S23" s="103"/>
      <c r="T23" s="184"/>
      <c r="U23" s="185"/>
      <c r="V23" s="186"/>
      <c r="W23" s="187"/>
      <c r="X23" s="172"/>
      <c r="Y23" s="173"/>
      <c r="Z23" s="173"/>
      <c r="AA23" s="103"/>
      <c r="AC23" s="184"/>
      <c r="AD23" s="185"/>
      <c r="AE23" s="186"/>
      <c r="AF23" s="187"/>
      <c r="AG23" s="172"/>
      <c r="AH23" s="173"/>
      <c r="AI23" s="173"/>
      <c r="AL23" s="184"/>
      <c r="AM23" s="185"/>
      <c r="AN23" s="186"/>
      <c r="AO23" s="187"/>
      <c r="AP23" s="172"/>
      <c r="AQ23" s="173"/>
      <c r="AR23" s="173"/>
      <c r="AU23" s="184"/>
      <c r="AV23" s="185"/>
      <c r="AW23" s="186"/>
      <c r="AX23" s="187"/>
      <c r="AY23" s="172"/>
      <c r="AZ23" s="173"/>
      <c r="BA23" s="173"/>
      <c r="BD23" s="184"/>
      <c r="BE23" s="185"/>
      <c r="BF23" s="186"/>
      <c r="BG23" s="187"/>
      <c r="BH23" s="172"/>
      <c r="BI23" s="173"/>
      <c r="BJ23" s="173"/>
      <c r="BM23" s="184"/>
      <c r="BN23" s="185"/>
      <c r="BO23" s="186"/>
      <c r="BP23" s="187"/>
      <c r="BQ23" s="172"/>
      <c r="BR23" s="173"/>
      <c r="BS23" s="173"/>
      <c r="BV23" s="184"/>
      <c r="BW23" s="185"/>
      <c r="BX23" s="186"/>
      <c r="BY23" s="187"/>
      <c r="BZ23" s="172"/>
      <c r="CA23" s="173"/>
      <c r="CB23" s="173"/>
      <c r="CE23" s="184"/>
      <c r="CF23" s="185"/>
      <c r="CG23" s="186"/>
      <c r="CH23" s="187"/>
      <c r="CI23" s="172"/>
      <c r="CJ23" s="173"/>
      <c r="CK23" s="173"/>
      <c r="CN23" s="184"/>
      <c r="CO23" s="185"/>
      <c r="CP23" s="186"/>
      <c r="CQ23" s="187"/>
      <c r="CR23" s="172"/>
      <c r="CS23" s="173"/>
      <c r="CT23" s="173"/>
      <c r="CW23" s="184"/>
      <c r="CX23" s="185"/>
      <c r="CY23" s="186"/>
      <c r="CZ23" s="187"/>
      <c r="DA23" s="172"/>
      <c r="DB23" s="173"/>
      <c r="DC23" s="173"/>
      <c r="DF23" s="184"/>
      <c r="DG23" s="185"/>
      <c r="DH23" s="186"/>
      <c r="DI23" s="187"/>
      <c r="DJ23" s="172"/>
      <c r="DK23" s="173"/>
      <c r="DL23" s="173"/>
      <c r="DO23" s="184"/>
      <c r="DP23" s="185"/>
      <c r="DQ23" s="186"/>
      <c r="DR23" s="187"/>
      <c r="DS23" s="172"/>
      <c r="DT23" s="173"/>
      <c r="DU23" s="173"/>
      <c r="DX23" s="184"/>
      <c r="DY23" s="185"/>
      <c r="DZ23" s="186"/>
      <c r="EA23" s="187"/>
      <c r="EB23" s="172"/>
      <c r="EC23" s="173"/>
      <c r="ED23" s="173"/>
      <c r="EG23" s="184"/>
      <c r="EH23" s="185"/>
      <c r="EI23" s="186"/>
      <c r="EJ23" s="187"/>
      <c r="EK23" s="172"/>
      <c r="EL23" s="173"/>
      <c r="EM23" s="173"/>
      <c r="EP23" s="184"/>
      <c r="EQ23" s="185"/>
      <c r="ER23" s="186"/>
      <c r="ES23" s="187"/>
      <c r="ET23" s="172"/>
      <c r="EU23" s="173"/>
      <c r="EV23" s="173"/>
      <c r="EY23" s="184"/>
      <c r="EZ23" s="185"/>
      <c r="FA23" s="186"/>
      <c r="FB23" s="187"/>
      <c r="FC23" s="172"/>
      <c r="FD23" s="173"/>
      <c r="FE23" s="173"/>
      <c r="FH23" s="184"/>
      <c r="FI23" s="185"/>
      <c r="FJ23" s="186"/>
      <c r="FK23" s="187"/>
      <c r="FL23" s="172"/>
      <c r="FM23" s="173"/>
      <c r="FN23" s="173"/>
      <c r="FO23" s="64"/>
      <c r="FP23" s="64"/>
      <c r="FQ23" s="184"/>
      <c r="FR23" s="185"/>
      <c r="FS23" s="186"/>
      <c r="FT23" s="187"/>
      <c r="FU23" s="172"/>
      <c r="FV23" s="173"/>
      <c r="FW23" s="173"/>
      <c r="FZ23" s="184"/>
      <c r="GA23" s="185"/>
      <c r="GB23" s="186"/>
      <c r="GC23" s="187"/>
      <c r="GD23" s="172"/>
      <c r="GE23" s="173"/>
      <c r="GF23" s="173"/>
      <c r="GI23" s="184"/>
      <c r="GJ23" s="185"/>
      <c r="GK23" s="186"/>
      <c r="GL23" s="187"/>
      <c r="GM23" s="172"/>
      <c r="GN23" s="173"/>
      <c r="GO23" s="173"/>
      <c r="GR23" s="184"/>
      <c r="GS23" s="185"/>
      <c r="GT23" s="186"/>
      <c r="GU23" s="187"/>
      <c r="GV23" s="172"/>
      <c r="GW23" s="173"/>
      <c r="GX23" s="173"/>
      <c r="GY23" s="64"/>
      <c r="GZ23" s="64"/>
      <c r="HA23" s="184"/>
      <c r="HB23" s="185"/>
      <c r="HC23" s="186"/>
      <c r="HD23" s="187"/>
      <c r="HE23" s="172"/>
      <c r="HF23" s="173"/>
      <c r="HG23" s="173"/>
      <c r="HJ23" s="184"/>
      <c r="HK23" s="185"/>
      <c r="HL23" s="186"/>
      <c r="HM23" s="187"/>
      <c r="HN23" s="172"/>
      <c r="HO23" s="173"/>
      <c r="HP23" s="173"/>
      <c r="HS23" s="184"/>
      <c r="HT23" s="185"/>
      <c r="HU23" s="186"/>
      <c r="HV23" s="187"/>
      <c r="HW23" s="172"/>
      <c r="HX23" s="173"/>
      <c r="HY23" s="173"/>
      <c r="IB23" s="184"/>
      <c r="IC23" s="185"/>
      <c r="ID23" s="186"/>
      <c r="IE23" s="187"/>
      <c r="IF23" s="172"/>
      <c r="IG23" s="173"/>
      <c r="IH23" s="173"/>
      <c r="II23" s="64"/>
      <c r="IJ23" s="64"/>
      <c r="IK23" s="184"/>
      <c r="IL23" s="185"/>
      <c r="IM23" s="186"/>
      <c r="IN23" s="187"/>
      <c r="IO23" s="172"/>
      <c r="IP23" s="173"/>
      <c r="IQ23" s="173"/>
      <c r="IT23" s="184"/>
      <c r="IU23" s="185"/>
      <c r="IV23" s="186"/>
      <c r="IW23" s="187"/>
      <c r="IX23" s="172"/>
      <c r="IY23" s="173"/>
      <c r="IZ23" s="173"/>
      <c r="JC23" s="184"/>
      <c r="JD23" s="185"/>
      <c r="JE23" s="186"/>
      <c r="JF23" s="187"/>
      <c r="JG23" s="172"/>
      <c r="JH23" s="173"/>
      <c r="JI23" s="173"/>
      <c r="JL23" s="184"/>
      <c r="JM23" s="185"/>
      <c r="JN23" s="186"/>
      <c r="JO23" s="187"/>
      <c r="JP23" s="172"/>
      <c r="JQ23" s="173"/>
      <c r="JR23" s="173"/>
    </row>
    <row r="24" spans="2:278" ht="46.5" thickTop="1" thickBot="1">
      <c r="B24" s="184">
        <v>3.3</v>
      </c>
      <c r="C24" s="185" t="s">
        <v>194</v>
      </c>
      <c r="D24" s="170" t="s">
        <v>180</v>
      </c>
      <c r="E24" s="187">
        <v>20</v>
      </c>
      <c r="F24" s="172">
        <v>0</v>
      </c>
      <c r="G24" s="173">
        <f t="shared" si="0"/>
        <v>0</v>
      </c>
      <c r="H24" s="173"/>
      <c r="K24" s="184"/>
      <c r="L24" s="185"/>
      <c r="M24" s="170"/>
      <c r="N24" s="187"/>
      <c r="O24" s="172"/>
      <c r="P24" s="173"/>
      <c r="Q24" s="173"/>
      <c r="R24" s="104"/>
      <c r="S24" s="103"/>
      <c r="T24" s="184"/>
      <c r="U24" s="185"/>
      <c r="V24" s="170"/>
      <c r="W24" s="187"/>
      <c r="X24" s="172"/>
      <c r="Y24" s="173"/>
      <c r="Z24" s="173"/>
      <c r="AA24" s="103"/>
      <c r="AC24" s="184"/>
      <c r="AD24" s="185"/>
      <c r="AE24" s="170"/>
      <c r="AF24" s="187"/>
      <c r="AG24" s="172"/>
      <c r="AH24" s="173"/>
      <c r="AI24" s="173"/>
      <c r="AL24" s="184"/>
      <c r="AM24" s="185"/>
      <c r="AN24" s="170"/>
      <c r="AO24" s="187"/>
      <c r="AP24" s="172"/>
      <c r="AQ24" s="173"/>
      <c r="AR24" s="173"/>
      <c r="AU24" s="184"/>
      <c r="AV24" s="185"/>
      <c r="AW24" s="170"/>
      <c r="AX24" s="187"/>
      <c r="AY24" s="172"/>
      <c r="AZ24" s="173"/>
      <c r="BA24" s="173"/>
      <c r="BD24" s="184"/>
      <c r="BE24" s="185"/>
      <c r="BF24" s="170"/>
      <c r="BG24" s="187"/>
      <c r="BH24" s="172"/>
      <c r="BI24" s="173"/>
      <c r="BJ24" s="173"/>
      <c r="BM24" s="184"/>
      <c r="BN24" s="185"/>
      <c r="BO24" s="170"/>
      <c r="BP24" s="187"/>
      <c r="BQ24" s="172"/>
      <c r="BR24" s="173"/>
      <c r="BS24" s="173"/>
      <c r="BV24" s="184"/>
      <c r="BW24" s="185"/>
      <c r="BX24" s="170"/>
      <c r="BY24" s="187"/>
      <c r="BZ24" s="172"/>
      <c r="CA24" s="173"/>
      <c r="CB24" s="173"/>
      <c r="CE24" s="184"/>
      <c r="CF24" s="185"/>
      <c r="CG24" s="170"/>
      <c r="CH24" s="187"/>
      <c r="CI24" s="172"/>
      <c r="CJ24" s="173"/>
      <c r="CK24" s="173"/>
      <c r="CN24" s="184"/>
      <c r="CO24" s="185"/>
      <c r="CP24" s="170"/>
      <c r="CQ24" s="187"/>
      <c r="CR24" s="172"/>
      <c r="CS24" s="173"/>
      <c r="CT24" s="173"/>
      <c r="CW24" s="184"/>
      <c r="CX24" s="185"/>
      <c r="CY24" s="170"/>
      <c r="CZ24" s="187"/>
      <c r="DA24" s="172"/>
      <c r="DB24" s="173"/>
      <c r="DC24" s="173"/>
      <c r="DF24" s="184"/>
      <c r="DG24" s="185"/>
      <c r="DH24" s="170"/>
      <c r="DI24" s="187"/>
      <c r="DJ24" s="172"/>
      <c r="DK24" s="173"/>
      <c r="DL24" s="173"/>
      <c r="DO24" s="184"/>
      <c r="DP24" s="185"/>
      <c r="DQ24" s="170"/>
      <c r="DR24" s="187"/>
      <c r="DS24" s="172"/>
      <c r="DT24" s="173"/>
      <c r="DU24" s="173"/>
      <c r="DX24" s="184"/>
      <c r="DY24" s="185"/>
      <c r="DZ24" s="170"/>
      <c r="EA24" s="187"/>
      <c r="EB24" s="172"/>
      <c r="EC24" s="173"/>
      <c r="ED24" s="173"/>
      <c r="EG24" s="184"/>
      <c r="EH24" s="185"/>
      <c r="EI24" s="170"/>
      <c r="EJ24" s="187"/>
      <c r="EK24" s="172"/>
      <c r="EL24" s="173"/>
      <c r="EM24" s="173"/>
      <c r="EP24" s="184"/>
      <c r="EQ24" s="185"/>
      <c r="ER24" s="170"/>
      <c r="ES24" s="187"/>
      <c r="ET24" s="172"/>
      <c r="EU24" s="173"/>
      <c r="EV24" s="173"/>
      <c r="EY24" s="184"/>
      <c r="EZ24" s="185"/>
      <c r="FA24" s="170"/>
      <c r="FB24" s="187"/>
      <c r="FC24" s="172"/>
      <c r="FD24" s="173"/>
      <c r="FE24" s="173"/>
      <c r="FH24" s="184"/>
      <c r="FI24" s="185"/>
      <c r="FJ24" s="170"/>
      <c r="FK24" s="187"/>
      <c r="FL24" s="172"/>
      <c r="FM24" s="173"/>
      <c r="FN24" s="173"/>
      <c r="FO24" s="64"/>
      <c r="FP24" s="64"/>
      <c r="FQ24" s="184"/>
      <c r="FR24" s="185"/>
      <c r="FS24" s="170"/>
      <c r="FT24" s="187"/>
      <c r="FU24" s="172"/>
      <c r="FV24" s="173"/>
      <c r="FW24" s="173"/>
      <c r="FZ24" s="184"/>
      <c r="GA24" s="185"/>
      <c r="GB24" s="170"/>
      <c r="GC24" s="187"/>
      <c r="GD24" s="172"/>
      <c r="GE24" s="173"/>
      <c r="GF24" s="173"/>
      <c r="GI24" s="184"/>
      <c r="GJ24" s="185"/>
      <c r="GK24" s="170"/>
      <c r="GL24" s="187"/>
      <c r="GM24" s="172"/>
      <c r="GN24" s="173"/>
      <c r="GO24" s="173"/>
      <c r="GR24" s="184"/>
      <c r="GS24" s="185"/>
      <c r="GT24" s="170"/>
      <c r="GU24" s="187"/>
      <c r="GV24" s="172"/>
      <c r="GW24" s="173"/>
      <c r="GX24" s="173"/>
      <c r="GY24" s="64"/>
      <c r="GZ24" s="64"/>
      <c r="HA24" s="184"/>
      <c r="HB24" s="185"/>
      <c r="HC24" s="170"/>
      <c r="HD24" s="187"/>
      <c r="HE24" s="172"/>
      <c r="HF24" s="173"/>
      <c r="HG24" s="173"/>
      <c r="HJ24" s="184"/>
      <c r="HK24" s="185"/>
      <c r="HL24" s="170"/>
      <c r="HM24" s="187"/>
      <c r="HN24" s="172"/>
      <c r="HO24" s="173"/>
      <c r="HP24" s="173"/>
      <c r="HS24" s="184"/>
      <c r="HT24" s="185"/>
      <c r="HU24" s="170"/>
      <c r="HV24" s="187"/>
      <c r="HW24" s="172"/>
      <c r="HX24" s="173"/>
      <c r="HY24" s="173"/>
      <c r="IB24" s="184"/>
      <c r="IC24" s="185"/>
      <c r="ID24" s="170"/>
      <c r="IE24" s="187"/>
      <c r="IF24" s="172"/>
      <c r="IG24" s="173"/>
      <c r="IH24" s="173"/>
      <c r="II24" s="64"/>
      <c r="IJ24" s="64"/>
      <c r="IK24" s="184"/>
      <c r="IL24" s="185"/>
      <c r="IM24" s="170"/>
      <c r="IN24" s="187"/>
      <c r="IO24" s="172"/>
      <c r="IP24" s="173"/>
      <c r="IQ24" s="173"/>
      <c r="IT24" s="184"/>
      <c r="IU24" s="185"/>
      <c r="IV24" s="170"/>
      <c r="IW24" s="187"/>
      <c r="IX24" s="172"/>
      <c r="IY24" s="173"/>
      <c r="IZ24" s="173"/>
      <c r="JC24" s="184"/>
      <c r="JD24" s="185"/>
      <c r="JE24" s="170"/>
      <c r="JF24" s="187"/>
      <c r="JG24" s="172"/>
      <c r="JH24" s="173"/>
      <c r="JI24" s="173"/>
      <c r="JL24" s="184"/>
      <c r="JM24" s="185"/>
      <c r="JN24" s="170"/>
      <c r="JO24" s="187"/>
      <c r="JP24" s="172"/>
      <c r="JQ24" s="173"/>
      <c r="JR24" s="173"/>
    </row>
    <row r="25" spans="2:278" ht="31.5" thickTop="1" thickBot="1">
      <c r="B25" s="184">
        <v>3.4</v>
      </c>
      <c r="C25" s="189" t="s">
        <v>195</v>
      </c>
      <c r="D25" s="170" t="s">
        <v>180</v>
      </c>
      <c r="E25" s="187">
        <v>20</v>
      </c>
      <c r="F25" s="172">
        <v>0</v>
      </c>
      <c r="G25" s="173">
        <f t="shared" si="0"/>
        <v>0</v>
      </c>
      <c r="H25" s="173"/>
      <c r="K25" s="184"/>
      <c r="L25" s="189"/>
      <c r="M25" s="170"/>
      <c r="N25" s="187"/>
      <c r="O25" s="172"/>
      <c r="P25" s="173"/>
      <c r="Q25" s="173"/>
      <c r="R25" s="104"/>
      <c r="S25" s="103"/>
      <c r="T25" s="184"/>
      <c r="U25" s="189"/>
      <c r="V25" s="170"/>
      <c r="W25" s="187"/>
      <c r="X25" s="172"/>
      <c r="Y25" s="173"/>
      <c r="Z25" s="173"/>
      <c r="AA25" s="103"/>
      <c r="AC25" s="184"/>
      <c r="AD25" s="189"/>
      <c r="AE25" s="170"/>
      <c r="AF25" s="187"/>
      <c r="AG25" s="172"/>
      <c r="AH25" s="173"/>
      <c r="AI25" s="173"/>
      <c r="AL25" s="184"/>
      <c r="AM25" s="189"/>
      <c r="AN25" s="170"/>
      <c r="AO25" s="187"/>
      <c r="AP25" s="172"/>
      <c r="AQ25" s="173"/>
      <c r="AR25" s="173"/>
      <c r="AU25" s="184"/>
      <c r="AV25" s="189"/>
      <c r="AW25" s="170"/>
      <c r="AX25" s="187"/>
      <c r="AY25" s="172"/>
      <c r="AZ25" s="173"/>
      <c r="BA25" s="173"/>
      <c r="BD25" s="184"/>
      <c r="BE25" s="189"/>
      <c r="BF25" s="170"/>
      <c r="BG25" s="187"/>
      <c r="BH25" s="172"/>
      <c r="BI25" s="173"/>
      <c r="BJ25" s="173"/>
      <c r="BM25" s="184"/>
      <c r="BN25" s="189"/>
      <c r="BO25" s="170"/>
      <c r="BP25" s="187"/>
      <c r="BQ25" s="172"/>
      <c r="BR25" s="173"/>
      <c r="BS25" s="173"/>
      <c r="BV25" s="184"/>
      <c r="BW25" s="189"/>
      <c r="BX25" s="170"/>
      <c r="BY25" s="187"/>
      <c r="BZ25" s="172"/>
      <c r="CA25" s="173"/>
      <c r="CB25" s="173"/>
      <c r="CE25" s="184"/>
      <c r="CF25" s="189"/>
      <c r="CG25" s="170"/>
      <c r="CH25" s="187"/>
      <c r="CI25" s="172"/>
      <c r="CJ25" s="173"/>
      <c r="CK25" s="173"/>
      <c r="CN25" s="184"/>
      <c r="CO25" s="189"/>
      <c r="CP25" s="170"/>
      <c r="CQ25" s="187"/>
      <c r="CR25" s="172"/>
      <c r="CS25" s="173"/>
      <c r="CT25" s="173"/>
      <c r="CW25" s="184"/>
      <c r="CX25" s="189"/>
      <c r="CY25" s="170"/>
      <c r="CZ25" s="187"/>
      <c r="DA25" s="172"/>
      <c r="DB25" s="173"/>
      <c r="DC25" s="173"/>
      <c r="DF25" s="184"/>
      <c r="DG25" s="189"/>
      <c r="DH25" s="170"/>
      <c r="DI25" s="187"/>
      <c r="DJ25" s="172"/>
      <c r="DK25" s="173"/>
      <c r="DL25" s="173"/>
      <c r="DO25" s="184"/>
      <c r="DP25" s="189"/>
      <c r="DQ25" s="170"/>
      <c r="DR25" s="187"/>
      <c r="DS25" s="172"/>
      <c r="DT25" s="173"/>
      <c r="DU25" s="173"/>
      <c r="DX25" s="184"/>
      <c r="DY25" s="189"/>
      <c r="DZ25" s="170"/>
      <c r="EA25" s="187"/>
      <c r="EB25" s="172"/>
      <c r="EC25" s="173"/>
      <c r="ED25" s="173"/>
      <c r="EG25" s="184"/>
      <c r="EH25" s="189"/>
      <c r="EI25" s="170"/>
      <c r="EJ25" s="187"/>
      <c r="EK25" s="172"/>
      <c r="EL25" s="173"/>
      <c r="EM25" s="173"/>
      <c r="EP25" s="184"/>
      <c r="EQ25" s="189"/>
      <c r="ER25" s="170"/>
      <c r="ES25" s="187"/>
      <c r="ET25" s="172"/>
      <c r="EU25" s="173"/>
      <c r="EV25" s="173"/>
      <c r="EY25" s="184"/>
      <c r="EZ25" s="189"/>
      <c r="FA25" s="170"/>
      <c r="FB25" s="187"/>
      <c r="FC25" s="172"/>
      <c r="FD25" s="173"/>
      <c r="FE25" s="173"/>
      <c r="FH25" s="184"/>
      <c r="FI25" s="189"/>
      <c r="FJ25" s="170"/>
      <c r="FK25" s="187"/>
      <c r="FL25" s="172"/>
      <c r="FM25" s="173"/>
      <c r="FN25" s="173"/>
      <c r="FO25" s="64"/>
      <c r="FP25" s="64"/>
      <c r="FQ25" s="184"/>
      <c r="FR25" s="189"/>
      <c r="FS25" s="170"/>
      <c r="FT25" s="187"/>
      <c r="FU25" s="172"/>
      <c r="FV25" s="173"/>
      <c r="FW25" s="173"/>
      <c r="FZ25" s="184"/>
      <c r="GA25" s="189"/>
      <c r="GB25" s="170"/>
      <c r="GC25" s="187"/>
      <c r="GD25" s="172"/>
      <c r="GE25" s="173"/>
      <c r="GF25" s="173"/>
      <c r="GI25" s="184"/>
      <c r="GJ25" s="189"/>
      <c r="GK25" s="170"/>
      <c r="GL25" s="187"/>
      <c r="GM25" s="172"/>
      <c r="GN25" s="173"/>
      <c r="GO25" s="173"/>
      <c r="GR25" s="184"/>
      <c r="GS25" s="189"/>
      <c r="GT25" s="170"/>
      <c r="GU25" s="187"/>
      <c r="GV25" s="172"/>
      <c r="GW25" s="173"/>
      <c r="GX25" s="173"/>
      <c r="GY25" s="64"/>
      <c r="GZ25" s="64"/>
      <c r="HA25" s="184"/>
      <c r="HB25" s="189"/>
      <c r="HC25" s="170"/>
      <c r="HD25" s="187"/>
      <c r="HE25" s="172"/>
      <c r="HF25" s="173"/>
      <c r="HG25" s="173"/>
      <c r="HJ25" s="184"/>
      <c r="HK25" s="189"/>
      <c r="HL25" s="170"/>
      <c r="HM25" s="187"/>
      <c r="HN25" s="172"/>
      <c r="HO25" s="173"/>
      <c r="HP25" s="173"/>
      <c r="HS25" s="184"/>
      <c r="HT25" s="189"/>
      <c r="HU25" s="170"/>
      <c r="HV25" s="187"/>
      <c r="HW25" s="172"/>
      <c r="HX25" s="173"/>
      <c r="HY25" s="173"/>
      <c r="IB25" s="184"/>
      <c r="IC25" s="189"/>
      <c r="ID25" s="170"/>
      <c r="IE25" s="187"/>
      <c r="IF25" s="172"/>
      <c r="IG25" s="173"/>
      <c r="IH25" s="173"/>
      <c r="II25" s="64"/>
      <c r="IJ25" s="64"/>
      <c r="IK25" s="184"/>
      <c r="IL25" s="189"/>
      <c r="IM25" s="170"/>
      <c r="IN25" s="187"/>
      <c r="IO25" s="172"/>
      <c r="IP25" s="173"/>
      <c r="IQ25" s="173"/>
      <c r="IT25" s="184"/>
      <c r="IU25" s="189"/>
      <c r="IV25" s="170"/>
      <c r="IW25" s="187"/>
      <c r="IX25" s="172"/>
      <c r="IY25" s="173"/>
      <c r="IZ25" s="173"/>
      <c r="JC25" s="184"/>
      <c r="JD25" s="189"/>
      <c r="JE25" s="170"/>
      <c r="JF25" s="187"/>
      <c r="JG25" s="172"/>
      <c r="JH25" s="173"/>
      <c r="JI25" s="173"/>
      <c r="JL25" s="184"/>
      <c r="JM25" s="189"/>
      <c r="JN25" s="170"/>
      <c r="JO25" s="187"/>
      <c r="JP25" s="172"/>
      <c r="JQ25" s="173"/>
      <c r="JR25" s="173"/>
    </row>
    <row r="26" spans="2:278" ht="16.5" thickTop="1" thickBot="1">
      <c r="B26" s="178" t="s">
        <v>196</v>
      </c>
      <c r="C26" s="190" t="s">
        <v>197</v>
      </c>
      <c r="D26" s="191"/>
      <c r="E26" s="192"/>
      <c r="F26" s="192"/>
      <c r="G26" s="193"/>
      <c r="H26" s="193"/>
      <c r="K26" s="178"/>
      <c r="L26" s="190"/>
      <c r="M26" s="191"/>
      <c r="N26" s="192"/>
      <c r="O26" s="192"/>
      <c r="P26" s="193"/>
      <c r="Q26" s="193"/>
      <c r="R26" s="104"/>
      <c r="S26" s="103"/>
      <c r="T26" s="178"/>
      <c r="U26" s="190"/>
      <c r="V26" s="191"/>
      <c r="W26" s="192"/>
      <c r="X26" s="192"/>
      <c r="Y26" s="193"/>
      <c r="Z26" s="193"/>
      <c r="AA26" s="103"/>
      <c r="AC26" s="178"/>
      <c r="AD26" s="190"/>
      <c r="AE26" s="191"/>
      <c r="AF26" s="192"/>
      <c r="AG26" s="192"/>
      <c r="AH26" s="193"/>
      <c r="AI26" s="193"/>
      <c r="AL26" s="178"/>
      <c r="AM26" s="190"/>
      <c r="AN26" s="191"/>
      <c r="AO26" s="192"/>
      <c r="AP26" s="192"/>
      <c r="AQ26" s="193"/>
      <c r="AR26" s="193"/>
      <c r="AU26" s="178"/>
      <c r="AV26" s="190"/>
      <c r="AW26" s="191"/>
      <c r="AX26" s="192"/>
      <c r="AY26" s="192"/>
      <c r="AZ26" s="193"/>
      <c r="BA26" s="193"/>
      <c r="BD26" s="178"/>
      <c r="BE26" s="190"/>
      <c r="BF26" s="191"/>
      <c r="BG26" s="192"/>
      <c r="BH26" s="192"/>
      <c r="BI26" s="193"/>
      <c r="BJ26" s="193"/>
      <c r="BM26" s="178"/>
      <c r="BN26" s="190"/>
      <c r="BO26" s="191"/>
      <c r="BP26" s="192"/>
      <c r="BQ26" s="192"/>
      <c r="BR26" s="193"/>
      <c r="BS26" s="193"/>
      <c r="BV26" s="178"/>
      <c r="BW26" s="190"/>
      <c r="BX26" s="191"/>
      <c r="BY26" s="192"/>
      <c r="BZ26" s="192"/>
      <c r="CA26" s="193"/>
      <c r="CB26" s="193"/>
      <c r="CE26" s="178"/>
      <c r="CF26" s="190"/>
      <c r="CG26" s="191"/>
      <c r="CH26" s="192"/>
      <c r="CI26" s="192"/>
      <c r="CJ26" s="193"/>
      <c r="CK26" s="193"/>
      <c r="CN26" s="178"/>
      <c r="CO26" s="190"/>
      <c r="CP26" s="191"/>
      <c r="CQ26" s="192"/>
      <c r="CR26" s="192"/>
      <c r="CS26" s="193"/>
      <c r="CT26" s="193"/>
      <c r="CW26" s="178"/>
      <c r="CX26" s="190"/>
      <c r="CY26" s="191"/>
      <c r="CZ26" s="192"/>
      <c r="DA26" s="192"/>
      <c r="DB26" s="193"/>
      <c r="DC26" s="193"/>
      <c r="DF26" s="178"/>
      <c r="DG26" s="190"/>
      <c r="DH26" s="191"/>
      <c r="DI26" s="192"/>
      <c r="DJ26" s="192"/>
      <c r="DK26" s="193"/>
      <c r="DL26" s="193"/>
      <c r="DO26" s="178"/>
      <c r="DP26" s="190"/>
      <c r="DQ26" s="191"/>
      <c r="DR26" s="192"/>
      <c r="DS26" s="192"/>
      <c r="DT26" s="193"/>
      <c r="DU26" s="193"/>
      <c r="DX26" s="178"/>
      <c r="DY26" s="190"/>
      <c r="DZ26" s="191"/>
      <c r="EA26" s="192"/>
      <c r="EB26" s="192"/>
      <c r="EC26" s="193"/>
      <c r="ED26" s="193"/>
      <c r="EG26" s="178"/>
      <c r="EH26" s="190"/>
      <c r="EI26" s="191"/>
      <c r="EJ26" s="192"/>
      <c r="EK26" s="192"/>
      <c r="EL26" s="193"/>
      <c r="EM26" s="193"/>
      <c r="EP26" s="178"/>
      <c r="EQ26" s="190"/>
      <c r="ER26" s="191"/>
      <c r="ES26" s="192"/>
      <c r="ET26" s="192"/>
      <c r="EU26" s="193"/>
      <c r="EV26" s="193"/>
      <c r="EY26" s="178"/>
      <c r="EZ26" s="190"/>
      <c r="FA26" s="191"/>
      <c r="FB26" s="192"/>
      <c r="FC26" s="192"/>
      <c r="FD26" s="193"/>
      <c r="FE26" s="193"/>
      <c r="FH26" s="178"/>
      <c r="FI26" s="190"/>
      <c r="FJ26" s="191"/>
      <c r="FK26" s="192"/>
      <c r="FL26" s="192"/>
      <c r="FM26" s="193"/>
      <c r="FN26" s="193"/>
      <c r="FO26" s="64"/>
      <c r="FP26" s="64"/>
      <c r="FQ26" s="178"/>
      <c r="FR26" s="190"/>
      <c r="FS26" s="191"/>
      <c r="FT26" s="192"/>
      <c r="FU26" s="192"/>
      <c r="FV26" s="193"/>
      <c r="FW26" s="193"/>
      <c r="FZ26" s="178"/>
      <c r="GA26" s="190"/>
      <c r="GB26" s="191"/>
      <c r="GC26" s="192"/>
      <c r="GD26" s="192"/>
      <c r="GE26" s="193"/>
      <c r="GF26" s="193"/>
      <c r="GI26" s="178"/>
      <c r="GJ26" s="190"/>
      <c r="GK26" s="191"/>
      <c r="GL26" s="192"/>
      <c r="GM26" s="192"/>
      <c r="GN26" s="193"/>
      <c r="GO26" s="193"/>
      <c r="GR26" s="178"/>
      <c r="GS26" s="190"/>
      <c r="GT26" s="191"/>
      <c r="GU26" s="192"/>
      <c r="GV26" s="192"/>
      <c r="GW26" s="193"/>
      <c r="GX26" s="193"/>
      <c r="GY26" s="64"/>
      <c r="GZ26" s="64"/>
      <c r="HA26" s="178"/>
      <c r="HB26" s="190"/>
      <c r="HC26" s="191"/>
      <c r="HD26" s="192"/>
      <c r="HE26" s="192"/>
      <c r="HF26" s="193"/>
      <c r="HG26" s="193"/>
      <c r="HJ26" s="178"/>
      <c r="HK26" s="190"/>
      <c r="HL26" s="191"/>
      <c r="HM26" s="192"/>
      <c r="HN26" s="192"/>
      <c r="HO26" s="193"/>
      <c r="HP26" s="193"/>
      <c r="HS26" s="178"/>
      <c r="HT26" s="190"/>
      <c r="HU26" s="191"/>
      <c r="HV26" s="192"/>
      <c r="HW26" s="192"/>
      <c r="HX26" s="193"/>
      <c r="HY26" s="193"/>
      <c r="IB26" s="178"/>
      <c r="IC26" s="190"/>
      <c r="ID26" s="191"/>
      <c r="IE26" s="192"/>
      <c r="IF26" s="192"/>
      <c r="IG26" s="193"/>
      <c r="IH26" s="193"/>
      <c r="II26" s="64"/>
      <c r="IJ26" s="64"/>
      <c r="IK26" s="178"/>
      <c r="IL26" s="190"/>
      <c r="IM26" s="191"/>
      <c r="IN26" s="192"/>
      <c r="IO26" s="192"/>
      <c r="IP26" s="193"/>
      <c r="IQ26" s="193"/>
      <c r="IT26" s="178"/>
      <c r="IU26" s="190"/>
      <c r="IV26" s="191"/>
      <c r="IW26" s="192"/>
      <c r="IX26" s="192"/>
      <c r="IY26" s="193"/>
      <c r="IZ26" s="193"/>
      <c r="JC26" s="178"/>
      <c r="JD26" s="190"/>
      <c r="JE26" s="191"/>
      <c r="JF26" s="192"/>
      <c r="JG26" s="192"/>
      <c r="JH26" s="193"/>
      <c r="JI26" s="193"/>
      <c r="JL26" s="178"/>
      <c r="JM26" s="190"/>
      <c r="JN26" s="191"/>
      <c r="JO26" s="192"/>
      <c r="JP26" s="192"/>
      <c r="JQ26" s="193"/>
      <c r="JR26" s="193"/>
    </row>
    <row r="27" spans="2:278" ht="61.5" thickTop="1" thickBot="1">
      <c r="B27" s="184">
        <v>4.0999999999999996</v>
      </c>
      <c r="C27" s="194" t="s">
        <v>198</v>
      </c>
      <c r="D27" s="195" t="s">
        <v>180</v>
      </c>
      <c r="E27" s="196">
        <v>405</v>
      </c>
      <c r="F27" s="197">
        <v>0</v>
      </c>
      <c r="G27" s="173">
        <f t="shared" si="0"/>
        <v>0</v>
      </c>
      <c r="H27" s="173"/>
      <c r="K27" s="184"/>
      <c r="L27" s="194"/>
      <c r="M27" s="195"/>
      <c r="N27" s="196"/>
      <c r="O27" s="197"/>
      <c r="P27" s="173"/>
      <c r="Q27" s="173"/>
      <c r="R27" s="104"/>
      <c r="S27" s="103"/>
      <c r="T27" s="184"/>
      <c r="U27" s="194"/>
      <c r="V27" s="195"/>
      <c r="W27" s="196"/>
      <c r="X27" s="197"/>
      <c r="Y27" s="173"/>
      <c r="Z27" s="173"/>
      <c r="AA27" s="103"/>
      <c r="AC27" s="184"/>
      <c r="AD27" s="194"/>
      <c r="AE27" s="195"/>
      <c r="AF27" s="196"/>
      <c r="AG27" s="197"/>
      <c r="AH27" s="173"/>
      <c r="AI27" s="173"/>
      <c r="AL27" s="184"/>
      <c r="AM27" s="194"/>
      <c r="AN27" s="195"/>
      <c r="AO27" s="196"/>
      <c r="AP27" s="197"/>
      <c r="AQ27" s="173"/>
      <c r="AR27" s="173"/>
      <c r="AU27" s="184"/>
      <c r="AV27" s="194"/>
      <c r="AW27" s="195"/>
      <c r="AX27" s="196"/>
      <c r="AY27" s="197"/>
      <c r="AZ27" s="173"/>
      <c r="BA27" s="173"/>
      <c r="BD27" s="184"/>
      <c r="BE27" s="194"/>
      <c r="BF27" s="195"/>
      <c r="BG27" s="196"/>
      <c r="BH27" s="197"/>
      <c r="BI27" s="173"/>
      <c r="BJ27" s="173"/>
      <c r="BM27" s="184"/>
      <c r="BN27" s="194"/>
      <c r="BO27" s="195"/>
      <c r="BP27" s="196"/>
      <c r="BQ27" s="197"/>
      <c r="BR27" s="173"/>
      <c r="BS27" s="173"/>
      <c r="BV27" s="184"/>
      <c r="BW27" s="194"/>
      <c r="BX27" s="195"/>
      <c r="BY27" s="196"/>
      <c r="BZ27" s="197"/>
      <c r="CA27" s="173"/>
      <c r="CB27" s="173"/>
      <c r="CE27" s="184"/>
      <c r="CF27" s="194"/>
      <c r="CG27" s="195"/>
      <c r="CH27" s="196"/>
      <c r="CI27" s="197"/>
      <c r="CJ27" s="173"/>
      <c r="CK27" s="173"/>
      <c r="CN27" s="184"/>
      <c r="CO27" s="194"/>
      <c r="CP27" s="195"/>
      <c r="CQ27" s="196"/>
      <c r="CR27" s="197"/>
      <c r="CS27" s="173"/>
      <c r="CT27" s="173"/>
      <c r="CW27" s="184"/>
      <c r="CX27" s="194"/>
      <c r="CY27" s="195"/>
      <c r="CZ27" s="196"/>
      <c r="DA27" s="197"/>
      <c r="DB27" s="173"/>
      <c r="DC27" s="173"/>
      <c r="DF27" s="184"/>
      <c r="DG27" s="194"/>
      <c r="DH27" s="195"/>
      <c r="DI27" s="196"/>
      <c r="DJ27" s="197"/>
      <c r="DK27" s="173"/>
      <c r="DL27" s="173"/>
      <c r="DO27" s="184"/>
      <c r="DP27" s="194"/>
      <c r="DQ27" s="195"/>
      <c r="DR27" s="196"/>
      <c r="DS27" s="197"/>
      <c r="DT27" s="173"/>
      <c r="DU27" s="173"/>
      <c r="DX27" s="184"/>
      <c r="DY27" s="194"/>
      <c r="DZ27" s="195"/>
      <c r="EA27" s="196"/>
      <c r="EB27" s="197"/>
      <c r="EC27" s="173"/>
      <c r="ED27" s="173"/>
      <c r="EG27" s="184"/>
      <c r="EH27" s="194"/>
      <c r="EI27" s="195"/>
      <c r="EJ27" s="196"/>
      <c r="EK27" s="197"/>
      <c r="EL27" s="173"/>
      <c r="EM27" s="173"/>
      <c r="EP27" s="184"/>
      <c r="EQ27" s="194"/>
      <c r="ER27" s="195"/>
      <c r="ES27" s="196"/>
      <c r="ET27" s="197"/>
      <c r="EU27" s="173"/>
      <c r="EV27" s="173"/>
      <c r="EY27" s="184"/>
      <c r="EZ27" s="194"/>
      <c r="FA27" s="195"/>
      <c r="FB27" s="196"/>
      <c r="FC27" s="197"/>
      <c r="FD27" s="173"/>
      <c r="FE27" s="173"/>
      <c r="FH27" s="184"/>
      <c r="FI27" s="194"/>
      <c r="FJ27" s="195"/>
      <c r="FK27" s="196"/>
      <c r="FL27" s="197"/>
      <c r="FM27" s="173"/>
      <c r="FN27" s="173"/>
      <c r="FO27" s="64"/>
      <c r="FP27" s="64"/>
      <c r="FQ27" s="184"/>
      <c r="FR27" s="194"/>
      <c r="FS27" s="195"/>
      <c r="FT27" s="196"/>
      <c r="FU27" s="197"/>
      <c r="FV27" s="173"/>
      <c r="FW27" s="173"/>
      <c r="FZ27" s="184"/>
      <c r="GA27" s="194"/>
      <c r="GB27" s="195"/>
      <c r="GC27" s="196"/>
      <c r="GD27" s="197"/>
      <c r="GE27" s="173"/>
      <c r="GF27" s="173"/>
      <c r="GI27" s="184"/>
      <c r="GJ27" s="194"/>
      <c r="GK27" s="195"/>
      <c r="GL27" s="196"/>
      <c r="GM27" s="197"/>
      <c r="GN27" s="173"/>
      <c r="GO27" s="173"/>
      <c r="GR27" s="184"/>
      <c r="GS27" s="194"/>
      <c r="GT27" s="195"/>
      <c r="GU27" s="196"/>
      <c r="GV27" s="197"/>
      <c r="GW27" s="173"/>
      <c r="GX27" s="173"/>
      <c r="GY27" s="64"/>
      <c r="GZ27" s="64"/>
      <c r="HA27" s="184"/>
      <c r="HB27" s="194"/>
      <c r="HC27" s="195"/>
      <c r="HD27" s="196"/>
      <c r="HE27" s="197"/>
      <c r="HF27" s="173"/>
      <c r="HG27" s="173"/>
      <c r="HJ27" s="184"/>
      <c r="HK27" s="194"/>
      <c r="HL27" s="195"/>
      <c r="HM27" s="196"/>
      <c r="HN27" s="197"/>
      <c r="HO27" s="173"/>
      <c r="HP27" s="173"/>
      <c r="HS27" s="184"/>
      <c r="HT27" s="194"/>
      <c r="HU27" s="195"/>
      <c r="HV27" s="196"/>
      <c r="HW27" s="197"/>
      <c r="HX27" s="173"/>
      <c r="HY27" s="173"/>
      <c r="IB27" s="184"/>
      <c r="IC27" s="194"/>
      <c r="ID27" s="195"/>
      <c r="IE27" s="196"/>
      <c r="IF27" s="197"/>
      <c r="IG27" s="173"/>
      <c r="IH27" s="173"/>
      <c r="II27" s="64"/>
      <c r="IJ27" s="64"/>
      <c r="IK27" s="184"/>
      <c r="IL27" s="194"/>
      <c r="IM27" s="195"/>
      <c r="IN27" s="196"/>
      <c r="IO27" s="197"/>
      <c r="IP27" s="173"/>
      <c r="IQ27" s="173"/>
      <c r="IT27" s="184"/>
      <c r="IU27" s="194"/>
      <c r="IV27" s="195"/>
      <c r="IW27" s="196"/>
      <c r="IX27" s="197"/>
      <c r="IY27" s="173"/>
      <c r="IZ27" s="173"/>
      <c r="JC27" s="184"/>
      <c r="JD27" s="194"/>
      <c r="JE27" s="195"/>
      <c r="JF27" s="196"/>
      <c r="JG27" s="197"/>
      <c r="JH27" s="173"/>
      <c r="JI27" s="173"/>
      <c r="JL27" s="184"/>
      <c r="JM27" s="194"/>
      <c r="JN27" s="195"/>
      <c r="JO27" s="196"/>
      <c r="JP27" s="197"/>
      <c r="JQ27" s="173"/>
      <c r="JR27" s="173"/>
    </row>
    <row r="28" spans="2:278" ht="46.5" thickTop="1" thickBot="1">
      <c r="B28" s="176">
        <v>4.2</v>
      </c>
      <c r="C28" s="194" t="s">
        <v>199</v>
      </c>
      <c r="D28" s="195" t="s">
        <v>180</v>
      </c>
      <c r="E28" s="196">
        <v>323</v>
      </c>
      <c r="F28" s="197">
        <v>0</v>
      </c>
      <c r="G28" s="173">
        <f t="shared" si="0"/>
        <v>0</v>
      </c>
      <c r="H28" s="173"/>
      <c r="K28" s="176"/>
      <c r="L28" s="194"/>
      <c r="M28" s="195"/>
      <c r="N28" s="196"/>
      <c r="O28" s="197"/>
      <c r="P28" s="173"/>
      <c r="Q28" s="173"/>
      <c r="R28" s="104"/>
      <c r="S28" s="103"/>
      <c r="T28" s="176"/>
      <c r="U28" s="194"/>
      <c r="V28" s="195"/>
      <c r="W28" s="196"/>
      <c r="X28" s="197"/>
      <c r="Y28" s="173"/>
      <c r="Z28" s="173"/>
      <c r="AA28" s="103"/>
      <c r="AC28" s="176"/>
      <c r="AD28" s="194"/>
      <c r="AE28" s="195"/>
      <c r="AF28" s="196"/>
      <c r="AG28" s="197"/>
      <c r="AH28" s="173"/>
      <c r="AI28" s="173"/>
      <c r="AL28" s="176"/>
      <c r="AM28" s="194"/>
      <c r="AN28" s="195"/>
      <c r="AO28" s="196"/>
      <c r="AP28" s="197"/>
      <c r="AQ28" s="173"/>
      <c r="AR28" s="173"/>
      <c r="AU28" s="176"/>
      <c r="AV28" s="194"/>
      <c r="AW28" s="195"/>
      <c r="AX28" s="196"/>
      <c r="AY28" s="197"/>
      <c r="AZ28" s="173"/>
      <c r="BA28" s="173"/>
      <c r="BD28" s="176"/>
      <c r="BE28" s="194"/>
      <c r="BF28" s="195"/>
      <c r="BG28" s="196"/>
      <c r="BH28" s="197"/>
      <c r="BI28" s="173"/>
      <c r="BJ28" s="173"/>
      <c r="BM28" s="176"/>
      <c r="BN28" s="194"/>
      <c r="BO28" s="195"/>
      <c r="BP28" s="196"/>
      <c r="BQ28" s="197"/>
      <c r="BR28" s="173"/>
      <c r="BS28" s="173"/>
      <c r="BV28" s="176"/>
      <c r="BW28" s="194"/>
      <c r="BX28" s="195"/>
      <c r="BY28" s="196"/>
      <c r="BZ28" s="197"/>
      <c r="CA28" s="173"/>
      <c r="CB28" s="173"/>
      <c r="CE28" s="176"/>
      <c r="CF28" s="194"/>
      <c r="CG28" s="195"/>
      <c r="CH28" s="196"/>
      <c r="CI28" s="197"/>
      <c r="CJ28" s="173"/>
      <c r="CK28" s="173"/>
      <c r="CN28" s="176"/>
      <c r="CO28" s="194"/>
      <c r="CP28" s="195"/>
      <c r="CQ28" s="196"/>
      <c r="CR28" s="197"/>
      <c r="CS28" s="173"/>
      <c r="CT28" s="173"/>
      <c r="CW28" s="176"/>
      <c r="CX28" s="194"/>
      <c r="CY28" s="195"/>
      <c r="CZ28" s="196"/>
      <c r="DA28" s="197"/>
      <c r="DB28" s="173"/>
      <c r="DC28" s="173"/>
      <c r="DF28" s="176"/>
      <c r="DG28" s="194"/>
      <c r="DH28" s="195"/>
      <c r="DI28" s="196"/>
      <c r="DJ28" s="197"/>
      <c r="DK28" s="173"/>
      <c r="DL28" s="173"/>
      <c r="DO28" s="176"/>
      <c r="DP28" s="194"/>
      <c r="DQ28" s="195"/>
      <c r="DR28" s="196"/>
      <c r="DS28" s="197"/>
      <c r="DT28" s="173"/>
      <c r="DU28" s="173"/>
      <c r="DX28" s="176"/>
      <c r="DY28" s="194"/>
      <c r="DZ28" s="195"/>
      <c r="EA28" s="196"/>
      <c r="EB28" s="197"/>
      <c r="EC28" s="173"/>
      <c r="ED28" s="173"/>
      <c r="EG28" s="176"/>
      <c r="EH28" s="194"/>
      <c r="EI28" s="195"/>
      <c r="EJ28" s="196"/>
      <c r="EK28" s="197"/>
      <c r="EL28" s="173"/>
      <c r="EM28" s="173"/>
      <c r="EP28" s="176"/>
      <c r="EQ28" s="194"/>
      <c r="ER28" s="195"/>
      <c r="ES28" s="196"/>
      <c r="ET28" s="197"/>
      <c r="EU28" s="173"/>
      <c r="EV28" s="173"/>
      <c r="EY28" s="176"/>
      <c r="EZ28" s="194"/>
      <c r="FA28" s="195"/>
      <c r="FB28" s="196"/>
      <c r="FC28" s="197"/>
      <c r="FD28" s="173"/>
      <c r="FE28" s="173"/>
      <c r="FH28" s="176"/>
      <c r="FI28" s="194"/>
      <c r="FJ28" s="195"/>
      <c r="FK28" s="196"/>
      <c r="FL28" s="197"/>
      <c r="FM28" s="173"/>
      <c r="FN28" s="173"/>
      <c r="FO28" s="64"/>
      <c r="FP28" s="64"/>
      <c r="FQ28" s="176"/>
      <c r="FR28" s="194"/>
      <c r="FS28" s="195"/>
      <c r="FT28" s="196"/>
      <c r="FU28" s="197"/>
      <c r="FV28" s="173"/>
      <c r="FW28" s="173"/>
      <c r="FZ28" s="176"/>
      <c r="GA28" s="194"/>
      <c r="GB28" s="195"/>
      <c r="GC28" s="196"/>
      <c r="GD28" s="197"/>
      <c r="GE28" s="173"/>
      <c r="GF28" s="173"/>
      <c r="GI28" s="176"/>
      <c r="GJ28" s="194"/>
      <c r="GK28" s="195"/>
      <c r="GL28" s="196"/>
      <c r="GM28" s="197"/>
      <c r="GN28" s="173"/>
      <c r="GO28" s="173"/>
      <c r="GR28" s="176"/>
      <c r="GS28" s="194"/>
      <c r="GT28" s="195"/>
      <c r="GU28" s="196"/>
      <c r="GV28" s="197"/>
      <c r="GW28" s="173"/>
      <c r="GX28" s="173"/>
      <c r="GY28" s="64"/>
      <c r="GZ28" s="64"/>
      <c r="HA28" s="176"/>
      <c r="HB28" s="194"/>
      <c r="HC28" s="195"/>
      <c r="HD28" s="196"/>
      <c r="HE28" s="197"/>
      <c r="HF28" s="173"/>
      <c r="HG28" s="173"/>
      <c r="HJ28" s="176"/>
      <c r="HK28" s="194"/>
      <c r="HL28" s="195"/>
      <c r="HM28" s="196"/>
      <c r="HN28" s="197"/>
      <c r="HO28" s="173"/>
      <c r="HP28" s="173"/>
      <c r="HS28" s="176"/>
      <c r="HT28" s="194"/>
      <c r="HU28" s="195"/>
      <c r="HV28" s="196"/>
      <c r="HW28" s="197"/>
      <c r="HX28" s="173"/>
      <c r="HY28" s="173"/>
      <c r="IB28" s="176"/>
      <c r="IC28" s="194"/>
      <c r="ID28" s="195"/>
      <c r="IE28" s="196"/>
      <c r="IF28" s="197"/>
      <c r="IG28" s="173"/>
      <c r="IH28" s="173"/>
      <c r="II28" s="64"/>
      <c r="IJ28" s="64"/>
      <c r="IK28" s="176"/>
      <c r="IL28" s="194"/>
      <c r="IM28" s="195"/>
      <c r="IN28" s="196"/>
      <c r="IO28" s="197"/>
      <c r="IP28" s="173"/>
      <c r="IQ28" s="173"/>
      <c r="IT28" s="176"/>
      <c r="IU28" s="194"/>
      <c r="IV28" s="195"/>
      <c r="IW28" s="196"/>
      <c r="IX28" s="197"/>
      <c r="IY28" s="173"/>
      <c r="IZ28" s="173"/>
      <c r="JC28" s="176"/>
      <c r="JD28" s="194"/>
      <c r="JE28" s="195"/>
      <c r="JF28" s="196"/>
      <c r="JG28" s="197"/>
      <c r="JH28" s="173"/>
      <c r="JI28" s="173"/>
      <c r="JL28" s="176"/>
      <c r="JM28" s="194"/>
      <c r="JN28" s="195"/>
      <c r="JO28" s="196"/>
      <c r="JP28" s="197"/>
      <c r="JQ28" s="173"/>
      <c r="JR28" s="173"/>
    </row>
    <row r="29" spans="2:278" ht="16.5" thickTop="1" thickBot="1">
      <c r="B29" s="162" t="s">
        <v>200</v>
      </c>
      <c r="C29" s="190" t="s">
        <v>201</v>
      </c>
      <c r="D29" s="788"/>
      <c r="E29" s="789"/>
      <c r="F29" s="789"/>
      <c r="G29" s="790"/>
      <c r="H29" s="151"/>
      <c r="K29" s="162"/>
      <c r="L29" s="190"/>
      <c r="M29" s="788"/>
      <c r="N29" s="789"/>
      <c r="O29" s="789"/>
      <c r="P29" s="790"/>
      <c r="Q29" s="151"/>
      <c r="R29" s="104"/>
      <c r="S29" s="103"/>
      <c r="T29" s="162"/>
      <c r="U29" s="190"/>
      <c r="V29" s="788"/>
      <c r="W29" s="789"/>
      <c r="X29" s="789"/>
      <c r="Y29" s="790"/>
      <c r="Z29" s="151"/>
      <c r="AA29" s="103"/>
      <c r="AC29" s="162"/>
      <c r="AD29" s="190"/>
      <c r="AE29" s="788"/>
      <c r="AF29" s="789"/>
      <c r="AG29" s="789"/>
      <c r="AH29" s="790"/>
      <c r="AI29" s="151"/>
      <c r="AL29" s="162"/>
      <c r="AM29" s="190"/>
      <c r="AN29" s="788"/>
      <c r="AO29" s="789"/>
      <c r="AP29" s="789"/>
      <c r="AQ29" s="790"/>
      <c r="AR29" s="151"/>
      <c r="AU29" s="162"/>
      <c r="AV29" s="190"/>
      <c r="AW29" s="788"/>
      <c r="AX29" s="789"/>
      <c r="AY29" s="789"/>
      <c r="AZ29" s="790"/>
      <c r="BA29" s="151"/>
      <c r="BD29" s="162"/>
      <c r="BE29" s="190"/>
      <c r="BF29" s="788"/>
      <c r="BG29" s="789"/>
      <c r="BH29" s="789"/>
      <c r="BI29" s="790"/>
      <c r="BJ29" s="151"/>
      <c r="BM29" s="162"/>
      <c r="BN29" s="190"/>
      <c r="BO29" s="788"/>
      <c r="BP29" s="789"/>
      <c r="BQ29" s="789"/>
      <c r="BR29" s="790"/>
      <c r="BS29" s="151"/>
      <c r="BV29" s="162"/>
      <c r="BW29" s="190"/>
      <c r="BX29" s="788"/>
      <c r="BY29" s="789"/>
      <c r="BZ29" s="789"/>
      <c r="CA29" s="790"/>
      <c r="CB29" s="151"/>
      <c r="CE29" s="162"/>
      <c r="CF29" s="190"/>
      <c r="CG29" s="788"/>
      <c r="CH29" s="789"/>
      <c r="CI29" s="789"/>
      <c r="CJ29" s="790"/>
      <c r="CK29" s="151"/>
      <c r="CN29" s="162"/>
      <c r="CO29" s="190"/>
      <c r="CP29" s="788"/>
      <c r="CQ29" s="789"/>
      <c r="CR29" s="789"/>
      <c r="CS29" s="790"/>
      <c r="CT29" s="151"/>
      <c r="CW29" s="162"/>
      <c r="CX29" s="190"/>
      <c r="CY29" s="788"/>
      <c r="CZ29" s="789"/>
      <c r="DA29" s="789"/>
      <c r="DB29" s="790"/>
      <c r="DC29" s="151"/>
      <c r="DF29" s="162"/>
      <c r="DG29" s="190"/>
      <c r="DH29" s="788"/>
      <c r="DI29" s="789"/>
      <c r="DJ29" s="789"/>
      <c r="DK29" s="790"/>
      <c r="DL29" s="151"/>
      <c r="DO29" s="162"/>
      <c r="DP29" s="190"/>
      <c r="DQ29" s="788"/>
      <c r="DR29" s="789"/>
      <c r="DS29" s="789"/>
      <c r="DT29" s="790"/>
      <c r="DU29" s="151"/>
      <c r="DX29" s="162"/>
      <c r="DY29" s="190"/>
      <c r="DZ29" s="788"/>
      <c r="EA29" s="789"/>
      <c r="EB29" s="789"/>
      <c r="EC29" s="790"/>
      <c r="ED29" s="151"/>
      <c r="EG29" s="162"/>
      <c r="EH29" s="190"/>
      <c r="EI29" s="788"/>
      <c r="EJ29" s="789"/>
      <c r="EK29" s="789"/>
      <c r="EL29" s="790"/>
      <c r="EM29" s="151"/>
      <c r="EP29" s="162"/>
      <c r="EQ29" s="190"/>
      <c r="ER29" s="788"/>
      <c r="ES29" s="789"/>
      <c r="ET29" s="789"/>
      <c r="EU29" s="790"/>
      <c r="EV29" s="151"/>
      <c r="EY29" s="162"/>
      <c r="EZ29" s="190"/>
      <c r="FA29" s="788"/>
      <c r="FB29" s="789"/>
      <c r="FC29" s="789"/>
      <c r="FD29" s="790"/>
      <c r="FE29" s="151"/>
      <c r="FH29" s="162"/>
      <c r="FI29" s="190"/>
      <c r="FJ29" s="788"/>
      <c r="FK29" s="789"/>
      <c r="FL29" s="789"/>
      <c r="FM29" s="790"/>
      <c r="FN29" s="151"/>
      <c r="FO29" s="64"/>
      <c r="FP29" s="64"/>
      <c r="FQ29" s="162"/>
      <c r="FR29" s="190"/>
      <c r="FS29" s="788"/>
      <c r="FT29" s="789"/>
      <c r="FU29" s="789"/>
      <c r="FV29" s="790"/>
      <c r="FW29" s="151"/>
      <c r="FZ29" s="162"/>
      <c r="GA29" s="190"/>
      <c r="GB29" s="788"/>
      <c r="GC29" s="789"/>
      <c r="GD29" s="789"/>
      <c r="GE29" s="790"/>
      <c r="GF29" s="151"/>
      <c r="GI29" s="162"/>
      <c r="GJ29" s="190"/>
      <c r="GK29" s="788"/>
      <c r="GL29" s="789"/>
      <c r="GM29" s="789"/>
      <c r="GN29" s="790"/>
      <c r="GO29" s="151"/>
      <c r="GR29" s="162"/>
      <c r="GS29" s="190"/>
      <c r="GT29" s="788"/>
      <c r="GU29" s="789"/>
      <c r="GV29" s="789"/>
      <c r="GW29" s="790"/>
      <c r="GX29" s="151"/>
      <c r="GY29" s="64"/>
      <c r="GZ29" s="64"/>
      <c r="HA29" s="162"/>
      <c r="HB29" s="190"/>
      <c r="HC29" s="788"/>
      <c r="HD29" s="789"/>
      <c r="HE29" s="789"/>
      <c r="HF29" s="790"/>
      <c r="HG29" s="151"/>
      <c r="HJ29" s="162"/>
      <c r="HK29" s="190"/>
      <c r="HL29" s="788"/>
      <c r="HM29" s="789"/>
      <c r="HN29" s="789"/>
      <c r="HO29" s="790"/>
      <c r="HP29" s="151"/>
      <c r="HS29" s="162"/>
      <c r="HT29" s="190"/>
      <c r="HU29" s="788"/>
      <c r="HV29" s="789"/>
      <c r="HW29" s="789"/>
      <c r="HX29" s="790"/>
      <c r="HY29" s="151"/>
      <c r="IB29" s="162"/>
      <c r="IC29" s="190"/>
      <c r="ID29" s="788"/>
      <c r="IE29" s="789"/>
      <c r="IF29" s="789"/>
      <c r="IG29" s="790"/>
      <c r="IH29" s="151"/>
      <c r="II29" s="64"/>
      <c r="IJ29" s="64"/>
      <c r="IK29" s="162"/>
      <c r="IL29" s="190"/>
      <c r="IM29" s="788"/>
      <c r="IN29" s="789"/>
      <c r="IO29" s="789"/>
      <c r="IP29" s="790"/>
      <c r="IQ29" s="151"/>
      <c r="IT29" s="162"/>
      <c r="IU29" s="190"/>
      <c r="IV29" s="788"/>
      <c r="IW29" s="789"/>
      <c r="IX29" s="789"/>
      <c r="IY29" s="790"/>
      <c r="IZ29" s="151"/>
      <c r="JC29" s="162"/>
      <c r="JD29" s="190"/>
      <c r="JE29" s="788"/>
      <c r="JF29" s="789"/>
      <c r="JG29" s="789"/>
      <c r="JH29" s="790"/>
      <c r="JI29" s="151"/>
      <c r="JL29" s="162"/>
      <c r="JM29" s="190"/>
      <c r="JN29" s="788"/>
      <c r="JO29" s="789"/>
      <c r="JP29" s="789"/>
      <c r="JQ29" s="790"/>
      <c r="JR29" s="151"/>
    </row>
    <row r="30" spans="2:278" ht="46.5" thickTop="1" thickBot="1">
      <c r="B30" s="184">
        <v>5.0999999999999996</v>
      </c>
      <c r="C30" s="194" t="s">
        <v>202</v>
      </c>
      <c r="D30" s="195" t="s">
        <v>180</v>
      </c>
      <c r="E30" s="196">
        <v>432</v>
      </c>
      <c r="F30" s="198">
        <v>0</v>
      </c>
      <c r="G30" s="173">
        <f t="shared" si="0"/>
        <v>0</v>
      </c>
      <c r="H30" s="173"/>
      <c r="K30" s="184"/>
      <c r="L30" s="194"/>
      <c r="M30" s="195"/>
      <c r="N30" s="196"/>
      <c r="O30" s="198"/>
      <c r="P30" s="173"/>
      <c r="Q30" s="173"/>
      <c r="R30" s="104"/>
      <c r="S30" s="103"/>
      <c r="T30" s="184"/>
      <c r="U30" s="194"/>
      <c r="V30" s="195"/>
      <c r="W30" s="196"/>
      <c r="X30" s="198"/>
      <c r="Y30" s="173"/>
      <c r="Z30" s="173"/>
      <c r="AA30" s="103"/>
      <c r="AC30" s="184"/>
      <c r="AD30" s="194"/>
      <c r="AE30" s="195"/>
      <c r="AF30" s="196"/>
      <c r="AG30" s="198"/>
      <c r="AH30" s="173"/>
      <c r="AI30" s="173"/>
      <c r="AL30" s="184"/>
      <c r="AM30" s="194"/>
      <c r="AN30" s="195"/>
      <c r="AO30" s="196"/>
      <c r="AP30" s="198"/>
      <c r="AQ30" s="173"/>
      <c r="AR30" s="173"/>
      <c r="AU30" s="184"/>
      <c r="AV30" s="194"/>
      <c r="AW30" s="195"/>
      <c r="AX30" s="196"/>
      <c r="AY30" s="198"/>
      <c r="AZ30" s="173"/>
      <c r="BA30" s="173"/>
      <c r="BD30" s="184"/>
      <c r="BE30" s="194"/>
      <c r="BF30" s="195"/>
      <c r="BG30" s="196"/>
      <c r="BH30" s="198"/>
      <c r="BI30" s="173"/>
      <c r="BJ30" s="173"/>
      <c r="BM30" s="184"/>
      <c r="BN30" s="194"/>
      <c r="BO30" s="195"/>
      <c r="BP30" s="196"/>
      <c r="BQ30" s="198"/>
      <c r="BR30" s="173"/>
      <c r="BS30" s="173"/>
      <c r="BV30" s="184"/>
      <c r="BW30" s="194"/>
      <c r="BX30" s="195"/>
      <c r="BY30" s="196"/>
      <c r="BZ30" s="198"/>
      <c r="CA30" s="173"/>
      <c r="CB30" s="173"/>
      <c r="CE30" s="184"/>
      <c r="CF30" s="194"/>
      <c r="CG30" s="195"/>
      <c r="CH30" s="196"/>
      <c r="CI30" s="198"/>
      <c r="CJ30" s="173"/>
      <c r="CK30" s="173"/>
      <c r="CN30" s="184"/>
      <c r="CO30" s="194"/>
      <c r="CP30" s="195"/>
      <c r="CQ30" s="196"/>
      <c r="CR30" s="198"/>
      <c r="CS30" s="173"/>
      <c r="CT30" s="173"/>
      <c r="CW30" s="184"/>
      <c r="CX30" s="194"/>
      <c r="CY30" s="195"/>
      <c r="CZ30" s="196"/>
      <c r="DA30" s="198"/>
      <c r="DB30" s="173"/>
      <c r="DC30" s="173"/>
      <c r="DF30" s="184"/>
      <c r="DG30" s="194"/>
      <c r="DH30" s="195"/>
      <c r="DI30" s="196"/>
      <c r="DJ30" s="198"/>
      <c r="DK30" s="173"/>
      <c r="DL30" s="173"/>
      <c r="DO30" s="184"/>
      <c r="DP30" s="194"/>
      <c r="DQ30" s="195"/>
      <c r="DR30" s="196"/>
      <c r="DS30" s="198"/>
      <c r="DT30" s="173"/>
      <c r="DU30" s="173"/>
      <c r="DX30" s="184"/>
      <c r="DY30" s="194"/>
      <c r="DZ30" s="195"/>
      <c r="EA30" s="196"/>
      <c r="EB30" s="198"/>
      <c r="EC30" s="173"/>
      <c r="ED30" s="173"/>
      <c r="EG30" s="184"/>
      <c r="EH30" s="194"/>
      <c r="EI30" s="195"/>
      <c r="EJ30" s="196"/>
      <c r="EK30" s="198"/>
      <c r="EL30" s="173"/>
      <c r="EM30" s="173"/>
      <c r="EP30" s="184"/>
      <c r="EQ30" s="194"/>
      <c r="ER30" s="195"/>
      <c r="ES30" s="196"/>
      <c r="ET30" s="198"/>
      <c r="EU30" s="173"/>
      <c r="EV30" s="173"/>
      <c r="EY30" s="184"/>
      <c r="EZ30" s="194"/>
      <c r="FA30" s="195"/>
      <c r="FB30" s="196"/>
      <c r="FC30" s="198"/>
      <c r="FD30" s="173"/>
      <c r="FE30" s="173"/>
      <c r="FH30" s="184"/>
      <c r="FI30" s="194"/>
      <c r="FJ30" s="195"/>
      <c r="FK30" s="196"/>
      <c r="FL30" s="198"/>
      <c r="FM30" s="173"/>
      <c r="FN30" s="173"/>
      <c r="FO30" s="64"/>
      <c r="FP30" s="64"/>
      <c r="FQ30" s="184"/>
      <c r="FR30" s="194"/>
      <c r="FS30" s="195"/>
      <c r="FT30" s="196"/>
      <c r="FU30" s="198"/>
      <c r="FV30" s="173"/>
      <c r="FW30" s="173"/>
      <c r="FZ30" s="184"/>
      <c r="GA30" s="194"/>
      <c r="GB30" s="195"/>
      <c r="GC30" s="196"/>
      <c r="GD30" s="198"/>
      <c r="GE30" s="173"/>
      <c r="GF30" s="173"/>
      <c r="GI30" s="184"/>
      <c r="GJ30" s="194"/>
      <c r="GK30" s="195"/>
      <c r="GL30" s="196"/>
      <c r="GM30" s="198"/>
      <c r="GN30" s="173"/>
      <c r="GO30" s="173"/>
      <c r="GR30" s="184"/>
      <c r="GS30" s="194"/>
      <c r="GT30" s="195"/>
      <c r="GU30" s="196"/>
      <c r="GV30" s="198"/>
      <c r="GW30" s="173"/>
      <c r="GX30" s="173"/>
      <c r="GY30" s="64"/>
      <c r="GZ30" s="64"/>
      <c r="HA30" s="184"/>
      <c r="HB30" s="194"/>
      <c r="HC30" s="195"/>
      <c r="HD30" s="196"/>
      <c r="HE30" s="198"/>
      <c r="HF30" s="173"/>
      <c r="HG30" s="173"/>
      <c r="HJ30" s="184"/>
      <c r="HK30" s="194"/>
      <c r="HL30" s="195"/>
      <c r="HM30" s="196"/>
      <c r="HN30" s="198"/>
      <c r="HO30" s="173"/>
      <c r="HP30" s="173"/>
      <c r="HS30" s="184"/>
      <c r="HT30" s="194"/>
      <c r="HU30" s="195"/>
      <c r="HV30" s="196"/>
      <c r="HW30" s="198"/>
      <c r="HX30" s="173"/>
      <c r="HY30" s="173"/>
      <c r="IB30" s="184"/>
      <c r="IC30" s="194"/>
      <c r="ID30" s="195"/>
      <c r="IE30" s="196"/>
      <c r="IF30" s="198"/>
      <c r="IG30" s="173"/>
      <c r="IH30" s="173"/>
      <c r="II30" s="64"/>
      <c r="IJ30" s="64"/>
      <c r="IK30" s="184"/>
      <c r="IL30" s="194"/>
      <c r="IM30" s="195"/>
      <c r="IN30" s="196"/>
      <c r="IO30" s="198"/>
      <c r="IP30" s="173"/>
      <c r="IQ30" s="173"/>
      <c r="IT30" s="184"/>
      <c r="IU30" s="194"/>
      <c r="IV30" s="195"/>
      <c r="IW30" s="196"/>
      <c r="IX30" s="198"/>
      <c r="IY30" s="173"/>
      <c r="IZ30" s="173"/>
      <c r="JC30" s="184"/>
      <c r="JD30" s="194"/>
      <c r="JE30" s="195"/>
      <c r="JF30" s="196"/>
      <c r="JG30" s="198"/>
      <c r="JH30" s="173"/>
      <c r="JI30" s="173"/>
      <c r="JL30" s="184"/>
      <c r="JM30" s="194"/>
      <c r="JN30" s="195"/>
      <c r="JO30" s="196"/>
      <c r="JP30" s="198"/>
      <c r="JQ30" s="173"/>
      <c r="JR30" s="173"/>
    </row>
    <row r="31" spans="2:278" ht="17.25" thickTop="1" thickBot="1">
      <c r="B31" s="199"/>
      <c r="C31" s="200" t="s">
        <v>157</v>
      </c>
      <c r="D31" s="201"/>
      <c r="E31" s="202"/>
      <c r="F31" s="203"/>
      <c r="G31" s="204">
        <f>G13+G14+G15+G19+G20+G22+G23+G24+G25+G27+G28+G30+G16+G17</f>
        <v>0</v>
      </c>
      <c r="H31" s="204"/>
      <c r="K31" s="199"/>
      <c r="L31" s="200"/>
      <c r="M31" s="201"/>
      <c r="N31" s="202"/>
      <c r="O31" s="203"/>
      <c r="P31" s="204"/>
      <c r="Q31" s="204"/>
      <c r="R31" s="104"/>
      <c r="S31" s="103"/>
      <c r="T31" s="199"/>
      <c r="U31" s="200"/>
      <c r="V31" s="201"/>
      <c r="W31" s="202"/>
      <c r="X31" s="203"/>
      <c r="Y31" s="204"/>
      <c r="Z31" s="204"/>
      <c r="AA31" s="103"/>
      <c r="AC31" s="199"/>
      <c r="AD31" s="200"/>
      <c r="AE31" s="201"/>
      <c r="AF31" s="202"/>
      <c r="AG31" s="203"/>
      <c r="AH31" s="204"/>
      <c r="AI31" s="204"/>
      <c r="AL31" s="199"/>
      <c r="AM31" s="200"/>
      <c r="AN31" s="201"/>
      <c r="AO31" s="202"/>
      <c r="AP31" s="203"/>
      <c r="AQ31" s="204"/>
      <c r="AR31" s="204"/>
      <c r="AU31" s="199"/>
      <c r="AV31" s="200"/>
      <c r="AW31" s="201"/>
      <c r="AX31" s="202"/>
      <c r="AY31" s="203"/>
      <c r="AZ31" s="204"/>
      <c r="BA31" s="204"/>
      <c r="BD31" s="199"/>
      <c r="BE31" s="200"/>
      <c r="BF31" s="201"/>
      <c r="BG31" s="202"/>
      <c r="BH31" s="203"/>
      <c r="BI31" s="204"/>
      <c r="BJ31" s="204"/>
      <c r="BM31" s="199"/>
      <c r="BN31" s="200"/>
      <c r="BO31" s="201"/>
      <c r="BP31" s="202"/>
      <c r="BQ31" s="203"/>
      <c r="BR31" s="204"/>
      <c r="BS31" s="204"/>
      <c r="BV31" s="199"/>
      <c r="BW31" s="200"/>
      <c r="BX31" s="201"/>
      <c r="BY31" s="202"/>
      <c r="BZ31" s="203"/>
      <c r="CA31" s="204"/>
      <c r="CB31" s="204"/>
      <c r="CE31" s="199"/>
      <c r="CF31" s="200"/>
      <c r="CG31" s="201"/>
      <c r="CH31" s="202"/>
      <c r="CI31" s="203"/>
      <c r="CJ31" s="204"/>
      <c r="CK31" s="204"/>
      <c r="CN31" s="199"/>
      <c r="CO31" s="200"/>
      <c r="CP31" s="201"/>
      <c r="CQ31" s="202"/>
      <c r="CR31" s="203"/>
      <c r="CS31" s="204"/>
      <c r="CT31" s="204"/>
      <c r="CW31" s="199"/>
      <c r="CX31" s="200"/>
      <c r="CY31" s="201"/>
      <c r="CZ31" s="202"/>
      <c r="DA31" s="203"/>
      <c r="DB31" s="204"/>
      <c r="DC31" s="204"/>
      <c r="DF31" s="199"/>
      <c r="DG31" s="200"/>
      <c r="DH31" s="201"/>
      <c r="DI31" s="202"/>
      <c r="DJ31" s="203"/>
      <c r="DK31" s="204"/>
      <c r="DL31" s="204"/>
      <c r="DO31" s="199"/>
      <c r="DP31" s="200"/>
      <c r="DQ31" s="201"/>
      <c r="DR31" s="202"/>
      <c r="DS31" s="203"/>
      <c r="DT31" s="204"/>
      <c r="DU31" s="204"/>
      <c r="DX31" s="199"/>
      <c r="DY31" s="200"/>
      <c r="DZ31" s="201"/>
      <c r="EA31" s="202"/>
      <c r="EB31" s="203"/>
      <c r="EC31" s="204"/>
      <c r="ED31" s="204"/>
      <c r="EG31" s="199"/>
      <c r="EH31" s="200"/>
      <c r="EI31" s="201"/>
      <c r="EJ31" s="202"/>
      <c r="EK31" s="203"/>
      <c r="EL31" s="204"/>
      <c r="EM31" s="204"/>
      <c r="EP31" s="199"/>
      <c r="EQ31" s="200"/>
      <c r="ER31" s="201"/>
      <c r="ES31" s="202"/>
      <c r="ET31" s="203"/>
      <c r="EU31" s="204"/>
      <c r="EV31" s="204"/>
      <c r="EY31" s="199"/>
      <c r="EZ31" s="200"/>
      <c r="FA31" s="201"/>
      <c r="FB31" s="202"/>
      <c r="FC31" s="203"/>
      <c r="FD31" s="204"/>
      <c r="FE31" s="204"/>
      <c r="FH31" s="199"/>
      <c r="FI31" s="200"/>
      <c r="FJ31" s="201"/>
      <c r="FK31" s="202"/>
      <c r="FL31" s="203"/>
      <c r="FM31" s="204"/>
      <c r="FN31" s="204"/>
      <c r="FO31" s="64"/>
      <c r="FP31" s="64"/>
      <c r="FQ31" s="199"/>
      <c r="FR31" s="200"/>
      <c r="FS31" s="201"/>
      <c r="FT31" s="202"/>
      <c r="FU31" s="203"/>
      <c r="FV31" s="204"/>
      <c r="FW31" s="204"/>
      <c r="FZ31" s="199"/>
      <c r="GA31" s="200"/>
      <c r="GB31" s="201"/>
      <c r="GC31" s="202"/>
      <c r="GD31" s="203"/>
      <c r="GE31" s="204"/>
      <c r="GF31" s="204"/>
      <c r="GI31" s="199"/>
      <c r="GJ31" s="200"/>
      <c r="GK31" s="201"/>
      <c r="GL31" s="202"/>
      <c r="GM31" s="203"/>
      <c r="GN31" s="204"/>
      <c r="GO31" s="204"/>
      <c r="GR31" s="199"/>
      <c r="GS31" s="200"/>
      <c r="GT31" s="201"/>
      <c r="GU31" s="202"/>
      <c r="GV31" s="203"/>
      <c r="GW31" s="204"/>
      <c r="GX31" s="204"/>
      <c r="GY31" s="64"/>
      <c r="GZ31" s="64"/>
      <c r="HA31" s="199"/>
      <c r="HB31" s="200"/>
      <c r="HC31" s="201"/>
      <c r="HD31" s="202"/>
      <c r="HE31" s="203"/>
      <c r="HF31" s="204"/>
      <c r="HG31" s="204"/>
      <c r="HJ31" s="199"/>
      <c r="HK31" s="200"/>
      <c r="HL31" s="201"/>
      <c r="HM31" s="202"/>
      <c r="HN31" s="203"/>
      <c r="HO31" s="204"/>
      <c r="HP31" s="204"/>
      <c r="HS31" s="199"/>
      <c r="HT31" s="200"/>
      <c r="HU31" s="201"/>
      <c r="HV31" s="202"/>
      <c r="HW31" s="203"/>
      <c r="HX31" s="204"/>
      <c r="HY31" s="204"/>
      <c r="IB31" s="199"/>
      <c r="IC31" s="200"/>
      <c r="ID31" s="201"/>
      <c r="IE31" s="202"/>
      <c r="IF31" s="203"/>
      <c r="IG31" s="204"/>
      <c r="IH31" s="204"/>
      <c r="II31" s="64"/>
      <c r="IJ31" s="64"/>
      <c r="IK31" s="199"/>
      <c r="IL31" s="200"/>
      <c r="IM31" s="201"/>
      <c r="IN31" s="202"/>
      <c r="IO31" s="203"/>
      <c r="IP31" s="204"/>
      <c r="IQ31" s="204"/>
      <c r="IT31" s="199"/>
      <c r="IU31" s="200"/>
      <c r="IV31" s="201"/>
      <c r="IW31" s="202"/>
      <c r="IX31" s="203"/>
      <c r="IY31" s="204"/>
      <c r="IZ31" s="204"/>
      <c r="JC31" s="199"/>
      <c r="JD31" s="200"/>
      <c r="JE31" s="201"/>
      <c r="JF31" s="202"/>
      <c r="JG31" s="203"/>
      <c r="JH31" s="204"/>
      <c r="JI31" s="204"/>
      <c r="JL31" s="199"/>
      <c r="JM31" s="200"/>
      <c r="JN31" s="201"/>
      <c r="JO31" s="202"/>
      <c r="JP31" s="203"/>
      <c r="JQ31" s="204"/>
      <c r="JR31" s="204"/>
    </row>
    <row r="32" spans="2:278" ht="17.25" thickTop="1" thickBot="1">
      <c r="B32" s="205">
        <v>6</v>
      </c>
      <c r="C32" s="206" t="s">
        <v>203</v>
      </c>
      <c r="D32" s="207"/>
      <c r="E32" s="208"/>
      <c r="F32" s="209"/>
      <c r="G32" s="210"/>
      <c r="H32" s="210"/>
      <c r="K32" s="205"/>
      <c r="L32" s="206"/>
      <c r="M32" s="207"/>
      <c r="N32" s="208"/>
      <c r="O32" s="209"/>
      <c r="P32" s="210"/>
      <c r="Q32" s="210"/>
      <c r="R32" s="104"/>
      <c r="S32" s="103"/>
      <c r="T32" s="205"/>
      <c r="U32" s="206"/>
      <c r="V32" s="207"/>
      <c r="W32" s="208"/>
      <c r="X32" s="209"/>
      <c r="Y32" s="210"/>
      <c r="Z32" s="210"/>
      <c r="AA32" s="103"/>
      <c r="AC32" s="205"/>
      <c r="AD32" s="206"/>
      <c r="AE32" s="207"/>
      <c r="AF32" s="208"/>
      <c r="AG32" s="209"/>
      <c r="AH32" s="210"/>
      <c r="AI32" s="210"/>
      <c r="AL32" s="205"/>
      <c r="AM32" s="206"/>
      <c r="AN32" s="207"/>
      <c r="AO32" s="208"/>
      <c r="AP32" s="209"/>
      <c r="AQ32" s="210"/>
      <c r="AR32" s="210"/>
      <c r="AU32" s="205"/>
      <c r="AV32" s="206"/>
      <c r="AW32" s="207"/>
      <c r="AX32" s="208"/>
      <c r="AY32" s="209"/>
      <c r="AZ32" s="210"/>
      <c r="BA32" s="210"/>
      <c r="BD32" s="205"/>
      <c r="BE32" s="206"/>
      <c r="BF32" s="207"/>
      <c r="BG32" s="208"/>
      <c r="BH32" s="209"/>
      <c r="BI32" s="210"/>
      <c r="BJ32" s="210"/>
      <c r="BM32" s="205"/>
      <c r="BN32" s="206"/>
      <c r="BO32" s="207"/>
      <c r="BP32" s="208"/>
      <c r="BQ32" s="209"/>
      <c r="BR32" s="210"/>
      <c r="BS32" s="210"/>
      <c r="BV32" s="205"/>
      <c r="BW32" s="206"/>
      <c r="BX32" s="207"/>
      <c r="BY32" s="208"/>
      <c r="BZ32" s="209"/>
      <c r="CA32" s="210"/>
      <c r="CB32" s="210"/>
      <c r="CE32" s="205"/>
      <c r="CF32" s="206"/>
      <c r="CG32" s="207"/>
      <c r="CH32" s="208"/>
      <c r="CI32" s="209"/>
      <c r="CJ32" s="210"/>
      <c r="CK32" s="210"/>
      <c r="CN32" s="205"/>
      <c r="CO32" s="206"/>
      <c r="CP32" s="207"/>
      <c r="CQ32" s="208"/>
      <c r="CR32" s="209"/>
      <c r="CS32" s="210"/>
      <c r="CT32" s="210"/>
      <c r="CW32" s="205"/>
      <c r="CX32" s="206"/>
      <c r="CY32" s="207"/>
      <c r="CZ32" s="208"/>
      <c r="DA32" s="209"/>
      <c r="DB32" s="210"/>
      <c r="DC32" s="210"/>
      <c r="DF32" s="205"/>
      <c r="DG32" s="206"/>
      <c r="DH32" s="207"/>
      <c r="DI32" s="208"/>
      <c r="DJ32" s="209"/>
      <c r="DK32" s="210"/>
      <c r="DL32" s="210"/>
      <c r="DO32" s="205"/>
      <c r="DP32" s="206"/>
      <c r="DQ32" s="207"/>
      <c r="DR32" s="208"/>
      <c r="DS32" s="209"/>
      <c r="DT32" s="210"/>
      <c r="DU32" s="210"/>
      <c r="DX32" s="205"/>
      <c r="DY32" s="206"/>
      <c r="DZ32" s="207"/>
      <c r="EA32" s="208"/>
      <c r="EB32" s="209"/>
      <c r="EC32" s="210"/>
      <c r="ED32" s="210"/>
      <c r="EG32" s="205"/>
      <c r="EH32" s="206"/>
      <c r="EI32" s="207"/>
      <c r="EJ32" s="208"/>
      <c r="EK32" s="209"/>
      <c r="EL32" s="210"/>
      <c r="EM32" s="210"/>
      <c r="EP32" s="205"/>
      <c r="EQ32" s="206"/>
      <c r="ER32" s="207"/>
      <c r="ES32" s="208"/>
      <c r="ET32" s="209"/>
      <c r="EU32" s="210"/>
      <c r="EV32" s="210"/>
      <c r="EY32" s="205"/>
      <c r="EZ32" s="206"/>
      <c r="FA32" s="207"/>
      <c r="FB32" s="208"/>
      <c r="FC32" s="209"/>
      <c r="FD32" s="210"/>
      <c r="FE32" s="210"/>
      <c r="FH32" s="205"/>
      <c r="FI32" s="206"/>
      <c r="FJ32" s="207"/>
      <c r="FK32" s="208"/>
      <c r="FL32" s="209"/>
      <c r="FM32" s="210"/>
      <c r="FN32" s="210"/>
      <c r="FO32" s="64"/>
      <c r="FP32" s="64"/>
      <c r="FQ32" s="205"/>
      <c r="FR32" s="206"/>
      <c r="FS32" s="207"/>
      <c r="FT32" s="208"/>
      <c r="FU32" s="209"/>
      <c r="FV32" s="210"/>
      <c r="FW32" s="210"/>
      <c r="FZ32" s="205"/>
      <c r="GA32" s="206"/>
      <c r="GB32" s="207"/>
      <c r="GC32" s="208"/>
      <c r="GD32" s="209"/>
      <c r="GE32" s="210"/>
      <c r="GF32" s="210"/>
      <c r="GI32" s="205"/>
      <c r="GJ32" s="206"/>
      <c r="GK32" s="207"/>
      <c r="GL32" s="208"/>
      <c r="GM32" s="209"/>
      <c r="GN32" s="210"/>
      <c r="GO32" s="210"/>
      <c r="GR32" s="205"/>
      <c r="GS32" s="206"/>
      <c r="GT32" s="207"/>
      <c r="GU32" s="208"/>
      <c r="GV32" s="209"/>
      <c r="GW32" s="210"/>
      <c r="GX32" s="210"/>
      <c r="GY32" s="64"/>
      <c r="GZ32" s="64"/>
      <c r="HA32" s="205"/>
      <c r="HB32" s="206"/>
      <c r="HC32" s="207"/>
      <c r="HD32" s="208"/>
      <c r="HE32" s="209"/>
      <c r="HF32" s="210"/>
      <c r="HG32" s="210"/>
      <c r="HJ32" s="205"/>
      <c r="HK32" s="206"/>
      <c r="HL32" s="207"/>
      <c r="HM32" s="208"/>
      <c r="HN32" s="209"/>
      <c r="HO32" s="210"/>
      <c r="HP32" s="210"/>
      <c r="HS32" s="205"/>
      <c r="HT32" s="206"/>
      <c r="HU32" s="207"/>
      <c r="HV32" s="208"/>
      <c r="HW32" s="209"/>
      <c r="HX32" s="210"/>
      <c r="HY32" s="210"/>
      <c r="IB32" s="205"/>
      <c r="IC32" s="206"/>
      <c r="ID32" s="207"/>
      <c r="IE32" s="208"/>
      <c r="IF32" s="209"/>
      <c r="IG32" s="210"/>
      <c r="IH32" s="210"/>
      <c r="II32" s="64"/>
      <c r="IJ32" s="64"/>
      <c r="IK32" s="205"/>
      <c r="IL32" s="206"/>
      <c r="IM32" s="207"/>
      <c r="IN32" s="208"/>
      <c r="IO32" s="209"/>
      <c r="IP32" s="210"/>
      <c r="IQ32" s="210"/>
      <c r="IT32" s="205"/>
      <c r="IU32" s="206"/>
      <c r="IV32" s="207"/>
      <c r="IW32" s="208"/>
      <c r="IX32" s="209"/>
      <c r="IY32" s="210"/>
      <c r="IZ32" s="210"/>
      <c r="JC32" s="205"/>
      <c r="JD32" s="206"/>
      <c r="JE32" s="207"/>
      <c r="JF32" s="208"/>
      <c r="JG32" s="209"/>
      <c r="JH32" s="210"/>
      <c r="JI32" s="210"/>
      <c r="JL32" s="205"/>
      <c r="JM32" s="206"/>
      <c r="JN32" s="207"/>
      <c r="JO32" s="208"/>
      <c r="JP32" s="209"/>
      <c r="JQ32" s="210"/>
      <c r="JR32" s="210"/>
    </row>
    <row r="33" spans="2:278" ht="13.5" thickTop="1">
      <c r="B33" s="211"/>
      <c r="C33" s="212" t="s">
        <v>204</v>
      </c>
      <c r="D33" s="213"/>
      <c r="E33" s="214"/>
      <c r="F33" s="215"/>
      <c r="G33" s="215"/>
      <c r="H33" s="215"/>
      <c r="K33" s="211"/>
      <c r="L33" s="212"/>
      <c r="M33" s="213"/>
      <c r="N33" s="214"/>
      <c r="O33" s="215"/>
      <c r="P33" s="215"/>
      <c r="Q33" s="215"/>
      <c r="R33" s="104"/>
      <c r="S33" s="103"/>
      <c r="T33" s="211"/>
      <c r="U33" s="212"/>
      <c r="V33" s="213"/>
      <c r="W33" s="214"/>
      <c r="X33" s="215"/>
      <c r="Y33" s="215"/>
      <c r="Z33" s="215"/>
      <c r="AA33" s="103"/>
      <c r="AC33" s="211"/>
      <c r="AD33" s="212"/>
      <c r="AE33" s="213"/>
      <c r="AF33" s="214"/>
      <c r="AG33" s="215"/>
      <c r="AH33" s="215"/>
      <c r="AI33" s="215"/>
      <c r="AL33" s="211"/>
      <c r="AM33" s="212"/>
      <c r="AN33" s="213"/>
      <c r="AO33" s="214"/>
      <c r="AP33" s="215"/>
      <c r="AQ33" s="215"/>
      <c r="AR33" s="215"/>
      <c r="AU33" s="211"/>
      <c r="AV33" s="212"/>
      <c r="AW33" s="213"/>
      <c r="AX33" s="214"/>
      <c r="AY33" s="215"/>
      <c r="AZ33" s="215"/>
      <c r="BA33" s="215"/>
      <c r="BD33" s="211"/>
      <c r="BE33" s="212"/>
      <c r="BF33" s="213"/>
      <c r="BG33" s="214"/>
      <c r="BH33" s="215"/>
      <c r="BI33" s="215"/>
      <c r="BJ33" s="215"/>
      <c r="BM33" s="211"/>
      <c r="BN33" s="212"/>
      <c r="BO33" s="213"/>
      <c r="BP33" s="214"/>
      <c r="BQ33" s="215"/>
      <c r="BR33" s="215"/>
      <c r="BS33" s="215"/>
      <c r="BV33" s="211"/>
      <c r="BW33" s="212"/>
      <c r="BX33" s="213"/>
      <c r="BY33" s="214"/>
      <c r="BZ33" s="215"/>
      <c r="CA33" s="215"/>
      <c r="CB33" s="215"/>
      <c r="CE33" s="211"/>
      <c r="CF33" s="212"/>
      <c r="CG33" s="213"/>
      <c r="CH33" s="214"/>
      <c r="CI33" s="215"/>
      <c r="CJ33" s="215"/>
      <c r="CK33" s="215"/>
      <c r="CN33" s="211"/>
      <c r="CO33" s="212"/>
      <c r="CP33" s="213"/>
      <c r="CQ33" s="214"/>
      <c r="CR33" s="215"/>
      <c r="CS33" s="215"/>
      <c r="CT33" s="215"/>
      <c r="CW33" s="211"/>
      <c r="CX33" s="212"/>
      <c r="CY33" s="213"/>
      <c r="CZ33" s="214"/>
      <c r="DA33" s="215"/>
      <c r="DB33" s="215"/>
      <c r="DC33" s="215"/>
      <c r="DF33" s="211"/>
      <c r="DG33" s="212"/>
      <c r="DH33" s="213"/>
      <c r="DI33" s="214"/>
      <c r="DJ33" s="215"/>
      <c r="DK33" s="215"/>
      <c r="DL33" s="215"/>
      <c r="DO33" s="211"/>
      <c r="DP33" s="212"/>
      <c r="DQ33" s="213"/>
      <c r="DR33" s="214"/>
      <c r="DS33" s="215"/>
      <c r="DT33" s="215"/>
      <c r="DU33" s="215"/>
      <c r="DX33" s="211"/>
      <c r="DY33" s="212"/>
      <c r="DZ33" s="213"/>
      <c r="EA33" s="214"/>
      <c r="EB33" s="215"/>
      <c r="EC33" s="215"/>
      <c r="ED33" s="215"/>
      <c r="EG33" s="211"/>
      <c r="EH33" s="212"/>
      <c r="EI33" s="213"/>
      <c r="EJ33" s="214"/>
      <c r="EK33" s="215"/>
      <c r="EL33" s="215"/>
      <c r="EM33" s="215"/>
      <c r="EP33" s="211"/>
      <c r="EQ33" s="212"/>
      <c r="ER33" s="213"/>
      <c r="ES33" s="214"/>
      <c r="ET33" s="215"/>
      <c r="EU33" s="215"/>
      <c r="EV33" s="215"/>
      <c r="EY33" s="211"/>
      <c r="EZ33" s="212"/>
      <c r="FA33" s="213"/>
      <c r="FB33" s="214"/>
      <c r="FC33" s="215"/>
      <c r="FD33" s="215"/>
      <c r="FE33" s="215"/>
      <c r="FH33" s="211"/>
      <c r="FI33" s="212"/>
      <c r="FJ33" s="213"/>
      <c r="FK33" s="214"/>
      <c r="FL33" s="215"/>
      <c r="FM33" s="215"/>
      <c r="FN33" s="215"/>
      <c r="FO33" s="64"/>
      <c r="FP33" s="64"/>
      <c r="FQ33" s="211"/>
      <c r="FR33" s="212"/>
      <c r="FS33" s="213"/>
      <c r="FT33" s="214"/>
      <c r="FU33" s="215"/>
      <c r="FV33" s="215"/>
      <c r="FW33" s="215"/>
      <c r="FZ33" s="211"/>
      <c r="GA33" s="212"/>
      <c r="GB33" s="213"/>
      <c r="GC33" s="214"/>
      <c r="GD33" s="215"/>
      <c r="GE33" s="215"/>
      <c r="GF33" s="215"/>
      <c r="GI33" s="211"/>
      <c r="GJ33" s="212"/>
      <c r="GK33" s="213"/>
      <c r="GL33" s="214"/>
      <c r="GM33" s="215"/>
      <c r="GN33" s="215"/>
      <c r="GO33" s="215"/>
      <c r="GR33" s="211"/>
      <c r="GS33" s="212"/>
      <c r="GT33" s="213"/>
      <c r="GU33" s="214"/>
      <c r="GV33" s="215"/>
      <c r="GW33" s="215"/>
      <c r="GX33" s="215"/>
      <c r="GY33" s="64"/>
      <c r="GZ33" s="64"/>
      <c r="HA33" s="211"/>
      <c r="HB33" s="212"/>
      <c r="HC33" s="213"/>
      <c r="HD33" s="214"/>
      <c r="HE33" s="215"/>
      <c r="HF33" s="215"/>
      <c r="HG33" s="215"/>
      <c r="HJ33" s="211"/>
      <c r="HK33" s="212"/>
      <c r="HL33" s="213"/>
      <c r="HM33" s="214"/>
      <c r="HN33" s="215"/>
      <c r="HO33" s="215"/>
      <c r="HP33" s="215"/>
      <c r="HS33" s="211"/>
      <c r="HT33" s="212"/>
      <c r="HU33" s="213"/>
      <c r="HV33" s="214"/>
      <c r="HW33" s="215"/>
      <c r="HX33" s="215"/>
      <c r="HY33" s="215"/>
      <c r="IB33" s="211"/>
      <c r="IC33" s="212"/>
      <c r="ID33" s="213"/>
      <c r="IE33" s="214"/>
      <c r="IF33" s="215"/>
      <c r="IG33" s="215"/>
      <c r="IH33" s="215"/>
      <c r="II33" s="64"/>
      <c r="IJ33" s="64"/>
      <c r="IK33" s="211"/>
      <c r="IL33" s="212"/>
      <c r="IM33" s="213"/>
      <c r="IN33" s="214"/>
      <c r="IO33" s="215"/>
      <c r="IP33" s="215"/>
      <c r="IQ33" s="215"/>
      <c r="IT33" s="211"/>
      <c r="IU33" s="212"/>
      <c r="IV33" s="213"/>
      <c r="IW33" s="214"/>
      <c r="IX33" s="215"/>
      <c r="IY33" s="215"/>
      <c r="IZ33" s="215"/>
      <c r="JC33" s="211"/>
      <c r="JD33" s="212"/>
      <c r="JE33" s="213"/>
      <c r="JF33" s="214"/>
      <c r="JG33" s="215"/>
      <c r="JH33" s="215"/>
      <c r="JI33" s="215"/>
      <c r="JL33" s="211"/>
      <c r="JM33" s="212"/>
      <c r="JN33" s="213"/>
      <c r="JO33" s="214"/>
      <c r="JP33" s="215"/>
      <c r="JQ33" s="215"/>
      <c r="JR33" s="215"/>
    </row>
    <row r="34" spans="2:278" ht="13.5" thickBot="1">
      <c r="B34" s="211">
        <v>6.1</v>
      </c>
      <c r="C34" s="216" t="s">
        <v>205</v>
      </c>
      <c r="D34" s="217"/>
      <c r="E34" s="214"/>
      <c r="F34" s="218"/>
      <c r="G34" s="218"/>
      <c r="H34" s="218"/>
      <c r="K34" s="211"/>
      <c r="L34" s="216"/>
      <c r="M34" s="217"/>
      <c r="N34" s="214"/>
      <c r="O34" s="218"/>
      <c r="P34" s="218"/>
      <c r="Q34" s="218"/>
      <c r="R34" s="104"/>
      <c r="S34" s="103"/>
      <c r="T34" s="211"/>
      <c r="U34" s="216"/>
      <c r="V34" s="217"/>
      <c r="W34" s="214"/>
      <c r="X34" s="218"/>
      <c r="Y34" s="218"/>
      <c r="Z34" s="218"/>
      <c r="AA34" s="103"/>
      <c r="AC34" s="211"/>
      <c r="AD34" s="216"/>
      <c r="AE34" s="217"/>
      <c r="AF34" s="214"/>
      <c r="AG34" s="218"/>
      <c r="AH34" s="218"/>
      <c r="AI34" s="218"/>
      <c r="AL34" s="211"/>
      <c r="AM34" s="216"/>
      <c r="AN34" s="217"/>
      <c r="AO34" s="214"/>
      <c r="AP34" s="218"/>
      <c r="AQ34" s="218"/>
      <c r="AR34" s="218"/>
      <c r="AU34" s="211"/>
      <c r="AV34" s="216"/>
      <c r="AW34" s="217"/>
      <c r="AX34" s="214"/>
      <c r="AY34" s="218"/>
      <c r="AZ34" s="218"/>
      <c r="BA34" s="218"/>
      <c r="BD34" s="211"/>
      <c r="BE34" s="216"/>
      <c r="BF34" s="217"/>
      <c r="BG34" s="214"/>
      <c r="BH34" s="218"/>
      <c r="BI34" s="218"/>
      <c r="BJ34" s="218"/>
      <c r="BM34" s="211"/>
      <c r="BN34" s="216"/>
      <c r="BO34" s="217"/>
      <c r="BP34" s="214"/>
      <c r="BQ34" s="218"/>
      <c r="BR34" s="218"/>
      <c r="BS34" s="218"/>
      <c r="BV34" s="211"/>
      <c r="BW34" s="216"/>
      <c r="BX34" s="217"/>
      <c r="BY34" s="214"/>
      <c r="BZ34" s="218"/>
      <c r="CA34" s="218"/>
      <c r="CB34" s="218"/>
      <c r="CE34" s="211"/>
      <c r="CF34" s="216"/>
      <c r="CG34" s="217"/>
      <c r="CH34" s="214"/>
      <c r="CI34" s="218"/>
      <c r="CJ34" s="218"/>
      <c r="CK34" s="218"/>
      <c r="CN34" s="211"/>
      <c r="CO34" s="216"/>
      <c r="CP34" s="217"/>
      <c r="CQ34" s="214"/>
      <c r="CR34" s="218"/>
      <c r="CS34" s="218"/>
      <c r="CT34" s="218"/>
      <c r="CW34" s="211"/>
      <c r="CX34" s="216"/>
      <c r="CY34" s="217"/>
      <c r="CZ34" s="214"/>
      <c r="DA34" s="218"/>
      <c r="DB34" s="218"/>
      <c r="DC34" s="218"/>
      <c r="DF34" s="211"/>
      <c r="DG34" s="216"/>
      <c r="DH34" s="217"/>
      <c r="DI34" s="214"/>
      <c r="DJ34" s="218"/>
      <c r="DK34" s="218"/>
      <c r="DL34" s="218"/>
      <c r="DO34" s="211"/>
      <c r="DP34" s="216"/>
      <c r="DQ34" s="217"/>
      <c r="DR34" s="214"/>
      <c r="DS34" s="218"/>
      <c r="DT34" s="218"/>
      <c r="DU34" s="218"/>
      <c r="DX34" s="211"/>
      <c r="DY34" s="216"/>
      <c r="DZ34" s="217"/>
      <c r="EA34" s="214"/>
      <c r="EB34" s="218"/>
      <c r="EC34" s="218"/>
      <c r="ED34" s="218"/>
      <c r="EG34" s="211"/>
      <c r="EH34" s="216"/>
      <c r="EI34" s="217"/>
      <c r="EJ34" s="214"/>
      <c r="EK34" s="218"/>
      <c r="EL34" s="218"/>
      <c r="EM34" s="218"/>
      <c r="EP34" s="211"/>
      <c r="EQ34" s="216"/>
      <c r="ER34" s="217"/>
      <c r="ES34" s="214"/>
      <c r="ET34" s="218"/>
      <c r="EU34" s="218"/>
      <c r="EV34" s="218"/>
      <c r="EY34" s="211"/>
      <c r="EZ34" s="216"/>
      <c r="FA34" s="217"/>
      <c r="FB34" s="214"/>
      <c r="FC34" s="218"/>
      <c r="FD34" s="218"/>
      <c r="FE34" s="218"/>
      <c r="FH34" s="211"/>
      <c r="FI34" s="216"/>
      <c r="FJ34" s="217"/>
      <c r="FK34" s="214"/>
      <c r="FL34" s="218"/>
      <c r="FM34" s="218"/>
      <c r="FN34" s="218"/>
      <c r="FO34" s="64"/>
      <c r="FP34" s="64"/>
      <c r="FQ34" s="211"/>
      <c r="FR34" s="216"/>
      <c r="FS34" s="217"/>
      <c r="FT34" s="214"/>
      <c r="FU34" s="218"/>
      <c r="FV34" s="218"/>
      <c r="FW34" s="218"/>
      <c r="FZ34" s="211"/>
      <c r="GA34" s="216"/>
      <c r="GB34" s="217"/>
      <c r="GC34" s="214"/>
      <c r="GD34" s="218"/>
      <c r="GE34" s="218"/>
      <c r="GF34" s="218"/>
      <c r="GI34" s="211"/>
      <c r="GJ34" s="216"/>
      <c r="GK34" s="217"/>
      <c r="GL34" s="214"/>
      <c r="GM34" s="218"/>
      <c r="GN34" s="218"/>
      <c r="GO34" s="218"/>
      <c r="GR34" s="211"/>
      <c r="GS34" s="216"/>
      <c r="GT34" s="217"/>
      <c r="GU34" s="214"/>
      <c r="GV34" s="218"/>
      <c r="GW34" s="218"/>
      <c r="GX34" s="218"/>
      <c r="GY34" s="64"/>
      <c r="GZ34" s="64"/>
      <c r="HA34" s="211"/>
      <c r="HB34" s="216"/>
      <c r="HC34" s="217"/>
      <c r="HD34" s="214"/>
      <c r="HE34" s="218"/>
      <c r="HF34" s="218"/>
      <c r="HG34" s="218"/>
      <c r="HJ34" s="211"/>
      <c r="HK34" s="216"/>
      <c r="HL34" s="217"/>
      <c r="HM34" s="214"/>
      <c r="HN34" s="218"/>
      <c r="HO34" s="218"/>
      <c r="HP34" s="218"/>
      <c r="HS34" s="211"/>
      <c r="HT34" s="216"/>
      <c r="HU34" s="217"/>
      <c r="HV34" s="214"/>
      <c r="HW34" s="218"/>
      <c r="HX34" s="218"/>
      <c r="HY34" s="218"/>
      <c r="IB34" s="211"/>
      <c r="IC34" s="216"/>
      <c r="ID34" s="217"/>
      <c r="IE34" s="214"/>
      <c r="IF34" s="218"/>
      <c r="IG34" s="218"/>
      <c r="IH34" s="218"/>
      <c r="II34" s="64"/>
      <c r="IJ34" s="64"/>
      <c r="IK34" s="211"/>
      <c r="IL34" s="216"/>
      <c r="IM34" s="217"/>
      <c r="IN34" s="214"/>
      <c r="IO34" s="218"/>
      <c r="IP34" s="218"/>
      <c r="IQ34" s="218"/>
      <c r="IT34" s="211"/>
      <c r="IU34" s="216"/>
      <c r="IV34" s="217"/>
      <c r="IW34" s="214"/>
      <c r="IX34" s="218"/>
      <c r="IY34" s="218"/>
      <c r="IZ34" s="218"/>
      <c r="JC34" s="211"/>
      <c r="JD34" s="216"/>
      <c r="JE34" s="217"/>
      <c r="JF34" s="214"/>
      <c r="JG34" s="218"/>
      <c r="JH34" s="218"/>
      <c r="JI34" s="218"/>
      <c r="JL34" s="211"/>
      <c r="JM34" s="216"/>
      <c r="JN34" s="217"/>
      <c r="JO34" s="214"/>
      <c r="JP34" s="218"/>
      <c r="JQ34" s="218"/>
      <c r="JR34" s="218"/>
    </row>
    <row r="35" spans="2:278" ht="31.5" thickTop="1" thickBot="1">
      <c r="B35" s="211"/>
      <c r="C35" s="185" t="s">
        <v>206</v>
      </c>
      <c r="D35" s="217"/>
      <c r="E35" s="214"/>
      <c r="F35" s="218"/>
      <c r="G35" s="218"/>
      <c r="H35" s="218"/>
      <c r="K35" s="211"/>
      <c r="L35" s="185"/>
      <c r="M35" s="217"/>
      <c r="N35" s="214"/>
      <c r="O35" s="218"/>
      <c r="P35" s="218"/>
      <c r="Q35" s="218"/>
      <c r="R35" s="104"/>
      <c r="S35" s="103"/>
      <c r="T35" s="211"/>
      <c r="U35" s="185"/>
      <c r="V35" s="217"/>
      <c r="W35" s="214"/>
      <c r="X35" s="218"/>
      <c r="Y35" s="218"/>
      <c r="Z35" s="218"/>
      <c r="AA35" s="103"/>
      <c r="AC35" s="211"/>
      <c r="AD35" s="185"/>
      <c r="AE35" s="217"/>
      <c r="AF35" s="214"/>
      <c r="AG35" s="218"/>
      <c r="AH35" s="218"/>
      <c r="AI35" s="218"/>
      <c r="AL35" s="211"/>
      <c r="AM35" s="185"/>
      <c r="AN35" s="217"/>
      <c r="AO35" s="214"/>
      <c r="AP35" s="218"/>
      <c r="AQ35" s="218"/>
      <c r="AR35" s="218"/>
      <c r="AU35" s="211"/>
      <c r="AV35" s="185"/>
      <c r="AW35" s="217"/>
      <c r="AX35" s="214"/>
      <c r="AY35" s="218"/>
      <c r="AZ35" s="218"/>
      <c r="BA35" s="218"/>
      <c r="BD35" s="211"/>
      <c r="BE35" s="185"/>
      <c r="BF35" s="217"/>
      <c r="BG35" s="214"/>
      <c r="BH35" s="218"/>
      <c r="BI35" s="218"/>
      <c r="BJ35" s="218"/>
      <c r="BM35" s="211"/>
      <c r="BN35" s="185"/>
      <c r="BO35" s="217"/>
      <c r="BP35" s="214"/>
      <c r="BQ35" s="218"/>
      <c r="BR35" s="218"/>
      <c r="BS35" s="218"/>
      <c r="BV35" s="211"/>
      <c r="BW35" s="185"/>
      <c r="BX35" s="217"/>
      <c r="BY35" s="214"/>
      <c r="BZ35" s="218"/>
      <c r="CA35" s="218"/>
      <c r="CB35" s="218"/>
      <c r="CE35" s="211"/>
      <c r="CF35" s="185"/>
      <c r="CG35" s="217"/>
      <c r="CH35" s="214"/>
      <c r="CI35" s="218"/>
      <c r="CJ35" s="218"/>
      <c r="CK35" s="218"/>
      <c r="CN35" s="211"/>
      <c r="CO35" s="185"/>
      <c r="CP35" s="217"/>
      <c r="CQ35" s="214"/>
      <c r="CR35" s="218"/>
      <c r="CS35" s="218"/>
      <c r="CT35" s="218"/>
      <c r="CW35" s="211"/>
      <c r="CX35" s="185"/>
      <c r="CY35" s="217"/>
      <c r="CZ35" s="214"/>
      <c r="DA35" s="218"/>
      <c r="DB35" s="218"/>
      <c r="DC35" s="218"/>
      <c r="DF35" s="211"/>
      <c r="DG35" s="185"/>
      <c r="DH35" s="217"/>
      <c r="DI35" s="214"/>
      <c r="DJ35" s="218"/>
      <c r="DK35" s="218"/>
      <c r="DL35" s="218"/>
      <c r="DO35" s="211"/>
      <c r="DP35" s="185"/>
      <c r="DQ35" s="217"/>
      <c r="DR35" s="214"/>
      <c r="DS35" s="218"/>
      <c r="DT35" s="218"/>
      <c r="DU35" s="218"/>
      <c r="DX35" s="211"/>
      <c r="DY35" s="185"/>
      <c r="DZ35" s="217"/>
      <c r="EA35" s="214"/>
      <c r="EB35" s="218"/>
      <c r="EC35" s="218"/>
      <c r="ED35" s="218"/>
      <c r="EG35" s="211"/>
      <c r="EH35" s="185"/>
      <c r="EI35" s="217"/>
      <c r="EJ35" s="214"/>
      <c r="EK35" s="218"/>
      <c r="EL35" s="218"/>
      <c r="EM35" s="218"/>
      <c r="EP35" s="211"/>
      <c r="EQ35" s="185"/>
      <c r="ER35" s="217"/>
      <c r="ES35" s="214"/>
      <c r="ET35" s="218"/>
      <c r="EU35" s="218"/>
      <c r="EV35" s="218"/>
      <c r="EY35" s="211"/>
      <c r="EZ35" s="185"/>
      <c r="FA35" s="217"/>
      <c r="FB35" s="214"/>
      <c r="FC35" s="218"/>
      <c r="FD35" s="218"/>
      <c r="FE35" s="218"/>
      <c r="FH35" s="211"/>
      <c r="FI35" s="185"/>
      <c r="FJ35" s="217"/>
      <c r="FK35" s="214"/>
      <c r="FL35" s="218"/>
      <c r="FM35" s="218"/>
      <c r="FN35" s="218"/>
      <c r="FO35" s="64"/>
      <c r="FP35" s="64"/>
      <c r="FQ35" s="211"/>
      <c r="FR35" s="185"/>
      <c r="FS35" s="217"/>
      <c r="FT35" s="214"/>
      <c r="FU35" s="218"/>
      <c r="FV35" s="218"/>
      <c r="FW35" s="218"/>
      <c r="FZ35" s="211"/>
      <c r="GA35" s="185"/>
      <c r="GB35" s="217"/>
      <c r="GC35" s="214"/>
      <c r="GD35" s="218"/>
      <c r="GE35" s="218"/>
      <c r="GF35" s="218"/>
      <c r="GI35" s="211"/>
      <c r="GJ35" s="185"/>
      <c r="GK35" s="217"/>
      <c r="GL35" s="214"/>
      <c r="GM35" s="218"/>
      <c r="GN35" s="218"/>
      <c r="GO35" s="218"/>
      <c r="GR35" s="211"/>
      <c r="GS35" s="185"/>
      <c r="GT35" s="217"/>
      <c r="GU35" s="214"/>
      <c r="GV35" s="218"/>
      <c r="GW35" s="218"/>
      <c r="GX35" s="218"/>
      <c r="GY35" s="64"/>
      <c r="GZ35" s="64"/>
      <c r="HA35" s="211"/>
      <c r="HB35" s="185"/>
      <c r="HC35" s="217"/>
      <c r="HD35" s="214"/>
      <c r="HE35" s="218"/>
      <c r="HF35" s="218"/>
      <c r="HG35" s="218"/>
      <c r="HJ35" s="211"/>
      <c r="HK35" s="185"/>
      <c r="HL35" s="217"/>
      <c r="HM35" s="214"/>
      <c r="HN35" s="218"/>
      <c r="HO35" s="218"/>
      <c r="HP35" s="218"/>
      <c r="HS35" s="211"/>
      <c r="HT35" s="185"/>
      <c r="HU35" s="217"/>
      <c r="HV35" s="214"/>
      <c r="HW35" s="218"/>
      <c r="HX35" s="218"/>
      <c r="HY35" s="218"/>
      <c r="IB35" s="211"/>
      <c r="IC35" s="185"/>
      <c r="ID35" s="217"/>
      <c r="IE35" s="214"/>
      <c r="IF35" s="218"/>
      <c r="IG35" s="218"/>
      <c r="IH35" s="218"/>
      <c r="II35" s="64"/>
      <c r="IJ35" s="64"/>
      <c r="IK35" s="211"/>
      <c r="IL35" s="185"/>
      <c r="IM35" s="217"/>
      <c r="IN35" s="214"/>
      <c r="IO35" s="218"/>
      <c r="IP35" s="218"/>
      <c r="IQ35" s="218"/>
      <c r="IT35" s="211"/>
      <c r="IU35" s="185"/>
      <c r="IV35" s="217"/>
      <c r="IW35" s="214"/>
      <c r="IX35" s="218"/>
      <c r="IY35" s="218"/>
      <c r="IZ35" s="218"/>
      <c r="JC35" s="211"/>
      <c r="JD35" s="185"/>
      <c r="JE35" s="217"/>
      <c r="JF35" s="214"/>
      <c r="JG35" s="218"/>
      <c r="JH35" s="218"/>
      <c r="JI35" s="218"/>
      <c r="JL35" s="211"/>
      <c r="JM35" s="185"/>
      <c r="JN35" s="217"/>
      <c r="JO35" s="214"/>
      <c r="JP35" s="218"/>
      <c r="JQ35" s="218"/>
      <c r="JR35" s="218"/>
    </row>
    <row r="36" spans="2:278" ht="31.5" thickTop="1" thickBot="1">
      <c r="B36" s="219" t="s">
        <v>150</v>
      </c>
      <c r="C36" s="185" t="s">
        <v>207</v>
      </c>
      <c r="D36" s="220" t="s">
        <v>149</v>
      </c>
      <c r="E36" s="196">
        <v>13</v>
      </c>
      <c r="F36" s="197">
        <v>0</v>
      </c>
      <c r="G36" s="173">
        <f>ROUND((F36*E36),0)</f>
        <v>0</v>
      </c>
      <c r="H36" s="173"/>
      <c r="K36" s="219"/>
      <c r="L36" s="185"/>
      <c r="M36" s="220"/>
      <c r="N36" s="196"/>
      <c r="O36" s="197"/>
      <c r="P36" s="173"/>
      <c r="Q36" s="173"/>
      <c r="R36" s="104"/>
      <c r="S36" s="103"/>
      <c r="T36" s="219"/>
      <c r="U36" s="185"/>
      <c r="V36" s="220"/>
      <c r="W36" s="196"/>
      <c r="X36" s="197"/>
      <c r="Y36" s="173"/>
      <c r="Z36" s="173"/>
      <c r="AA36" s="103"/>
      <c r="AC36" s="219"/>
      <c r="AD36" s="185"/>
      <c r="AE36" s="220"/>
      <c r="AF36" s="196"/>
      <c r="AG36" s="197"/>
      <c r="AH36" s="173"/>
      <c r="AI36" s="173"/>
      <c r="AL36" s="219"/>
      <c r="AM36" s="185"/>
      <c r="AN36" s="220"/>
      <c r="AO36" s="196"/>
      <c r="AP36" s="197"/>
      <c r="AQ36" s="173"/>
      <c r="AR36" s="173"/>
      <c r="AU36" s="219"/>
      <c r="AV36" s="185"/>
      <c r="AW36" s="220"/>
      <c r="AX36" s="196"/>
      <c r="AY36" s="197"/>
      <c r="AZ36" s="173"/>
      <c r="BA36" s="173"/>
      <c r="BD36" s="219"/>
      <c r="BE36" s="185"/>
      <c r="BF36" s="220"/>
      <c r="BG36" s="196"/>
      <c r="BH36" s="197"/>
      <c r="BI36" s="173"/>
      <c r="BJ36" s="173"/>
      <c r="BM36" s="219"/>
      <c r="BN36" s="185"/>
      <c r="BO36" s="220"/>
      <c r="BP36" s="196"/>
      <c r="BQ36" s="197"/>
      <c r="BR36" s="173"/>
      <c r="BS36" s="173"/>
      <c r="BV36" s="219"/>
      <c r="BW36" s="185"/>
      <c r="BX36" s="220"/>
      <c r="BY36" s="196"/>
      <c r="BZ36" s="197"/>
      <c r="CA36" s="173"/>
      <c r="CB36" s="173"/>
      <c r="CE36" s="219"/>
      <c r="CF36" s="185"/>
      <c r="CG36" s="220"/>
      <c r="CH36" s="196"/>
      <c r="CI36" s="197"/>
      <c r="CJ36" s="173"/>
      <c r="CK36" s="173"/>
      <c r="CN36" s="219"/>
      <c r="CO36" s="185"/>
      <c r="CP36" s="220"/>
      <c r="CQ36" s="196"/>
      <c r="CR36" s="197"/>
      <c r="CS36" s="173"/>
      <c r="CT36" s="173"/>
      <c r="CW36" s="219"/>
      <c r="CX36" s="185"/>
      <c r="CY36" s="220"/>
      <c r="CZ36" s="196"/>
      <c r="DA36" s="197"/>
      <c r="DB36" s="173"/>
      <c r="DC36" s="173"/>
      <c r="DF36" s="219"/>
      <c r="DG36" s="185"/>
      <c r="DH36" s="220"/>
      <c r="DI36" s="196"/>
      <c r="DJ36" s="197"/>
      <c r="DK36" s="173"/>
      <c r="DL36" s="173"/>
      <c r="DO36" s="219"/>
      <c r="DP36" s="185"/>
      <c r="DQ36" s="220"/>
      <c r="DR36" s="196"/>
      <c r="DS36" s="197"/>
      <c r="DT36" s="173"/>
      <c r="DU36" s="173"/>
      <c r="DX36" s="219"/>
      <c r="DY36" s="185"/>
      <c r="DZ36" s="220"/>
      <c r="EA36" s="196"/>
      <c r="EB36" s="197"/>
      <c r="EC36" s="173"/>
      <c r="ED36" s="173"/>
      <c r="EG36" s="219"/>
      <c r="EH36" s="185"/>
      <c r="EI36" s="220"/>
      <c r="EJ36" s="196"/>
      <c r="EK36" s="197"/>
      <c r="EL36" s="173"/>
      <c r="EM36" s="173"/>
      <c r="EP36" s="219"/>
      <c r="EQ36" s="185"/>
      <c r="ER36" s="220"/>
      <c r="ES36" s="196"/>
      <c r="ET36" s="197"/>
      <c r="EU36" s="173"/>
      <c r="EV36" s="173"/>
      <c r="EY36" s="219"/>
      <c r="EZ36" s="185"/>
      <c r="FA36" s="220"/>
      <c r="FB36" s="196"/>
      <c r="FC36" s="197"/>
      <c r="FD36" s="173"/>
      <c r="FE36" s="173"/>
      <c r="FH36" s="219"/>
      <c r="FI36" s="185"/>
      <c r="FJ36" s="220"/>
      <c r="FK36" s="196"/>
      <c r="FL36" s="197"/>
      <c r="FM36" s="173"/>
      <c r="FN36" s="173"/>
      <c r="FO36" s="64"/>
      <c r="FP36" s="64"/>
      <c r="FQ36" s="219"/>
      <c r="FR36" s="185"/>
      <c r="FS36" s="220"/>
      <c r="FT36" s="196"/>
      <c r="FU36" s="197"/>
      <c r="FV36" s="173"/>
      <c r="FW36" s="173"/>
      <c r="FZ36" s="219"/>
      <c r="GA36" s="185"/>
      <c r="GB36" s="220"/>
      <c r="GC36" s="196"/>
      <c r="GD36" s="197"/>
      <c r="GE36" s="173"/>
      <c r="GF36" s="173"/>
      <c r="GI36" s="219"/>
      <c r="GJ36" s="185"/>
      <c r="GK36" s="220"/>
      <c r="GL36" s="196"/>
      <c r="GM36" s="197"/>
      <c r="GN36" s="173"/>
      <c r="GO36" s="173"/>
      <c r="GR36" s="219"/>
      <c r="GS36" s="185"/>
      <c r="GT36" s="220"/>
      <c r="GU36" s="196"/>
      <c r="GV36" s="197"/>
      <c r="GW36" s="173"/>
      <c r="GX36" s="173"/>
      <c r="GY36" s="64"/>
      <c r="GZ36" s="64"/>
      <c r="HA36" s="219"/>
      <c r="HB36" s="185"/>
      <c r="HC36" s="220"/>
      <c r="HD36" s="196"/>
      <c r="HE36" s="197"/>
      <c r="HF36" s="173"/>
      <c r="HG36" s="173"/>
      <c r="HJ36" s="219"/>
      <c r="HK36" s="185"/>
      <c r="HL36" s="220"/>
      <c r="HM36" s="196"/>
      <c r="HN36" s="197"/>
      <c r="HO36" s="173"/>
      <c r="HP36" s="173"/>
      <c r="HS36" s="219"/>
      <c r="HT36" s="185"/>
      <c r="HU36" s="220"/>
      <c r="HV36" s="196"/>
      <c r="HW36" s="197"/>
      <c r="HX36" s="173"/>
      <c r="HY36" s="173"/>
      <c r="IB36" s="219"/>
      <c r="IC36" s="185"/>
      <c r="ID36" s="220"/>
      <c r="IE36" s="196"/>
      <c r="IF36" s="197"/>
      <c r="IG36" s="173"/>
      <c r="IH36" s="173"/>
      <c r="II36" s="64"/>
      <c r="IJ36" s="64"/>
      <c r="IK36" s="219"/>
      <c r="IL36" s="185"/>
      <c r="IM36" s="220"/>
      <c r="IN36" s="196"/>
      <c r="IO36" s="197"/>
      <c r="IP36" s="173"/>
      <c r="IQ36" s="173"/>
      <c r="IT36" s="219"/>
      <c r="IU36" s="185"/>
      <c r="IV36" s="220"/>
      <c r="IW36" s="196"/>
      <c r="IX36" s="197"/>
      <c r="IY36" s="173"/>
      <c r="IZ36" s="173"/>
      <c r="JC36" s="219"/>
      <c r="JD36" s="185"/>
      <c r="JE36" s="220"/>
      <c r="JF36" s="196"/>
      <c r="JG36" s="197"/>
      <c r="JH36" s="173"/>
      <c r="JI36" s="173"/>
      <c r="JL36" s="219"/>
      <c r="JM36" s="185"/>
      <c r="JN36" s="220"/>
      <c r="JO36" s="196"/>
      <c r="JP36" s="197"/>
      <c r="JQ36" s="173"/>
      <c r="JR36" s="173"/>
    </row>
    <row r="37" spans="2:278" ht="16.5" thickTop="1" thickBot="1">
      <c r="B37" s="211">
        <v>7</v>
      </c>
      <c r="C37" s="221" t="s">
        <v>208</v>
      </c>
      <c r="D37" s="222"/>
      <c r="E37" s="196"/>
      <c r="F37" s="223"/>
      <c r="G37" s="224"/>
      <c r="H37" s="224"/>
      <c r="K37" s="211"/>
      <c r="L37" s="221"/>
      <c r="M37" s="222"/>
      <c r="N37" s="196"/>
      <c r="O37" s="223"/>
      <c r="P37" s="224"/>
      <c r="Q37" s="224"/>
      <c r="R37" s="104"/>
      <c r="S37" s="103"/>
      <c r="T37" s="211"/>
      <c r="U37" s="221"/>
      <c r="V37" s="222"/>
      <c r="W37" s="196"/>
      <c r="X37" s="223"/>
      <c r="Y37" s="224"/>
      <c r="Z37" s="224"/>
      <c r="AA37" s="103"/>
      <c r="AC37" s="211"/>
      <c r="AD37" s="221"/>
      <c r="AE37" s="222"/>
      <c r="AF37" s="196"/>
      <c r="AG37" s="223"/>
      <c r="AH37" s="224"/>
      <c r="AI37" s="224"/>
      <c r="AL37" s="211"/>
      <c r="AM37" s="221"/>
      <c r="AN37" s="222"/>
      <c r="AO37" s="196"/>
      <c r="AP37" s="223"/>
      <c r="AQ37" s="224"/>
      <c r="AR37" s="224"/>
      <c r="AU37" s="211"/>
      <c r="AV37" s="221"/>
      <c r="AW37" s="222"/>
      <c r="AX37" s="196"/>
      <c r="AY37" s="223"/>
      <c r="AZ37" s="224"/>
      <c r="BA37" s="224"/>
      <c r="BD37" s="211"/>
      <c r="BE37" s="221"/>
      <c r="BF37" s="222"/>
      <c r="BG37" s="196"/>
      <c r="BH37" s="223"/>
      <c r="BI37" s="224"/>
      <c r="BJ37" s="224"/>
      <c r="BM37" s="211"/>
      <c r="BN37" s="221"/>
      <c r="BO37" s="222"/>
      <c r="BP37" s="196"/>
      <c r="BQ37" s="223"/>
      <c r="BR37" s="224"/>
      <c r="BS37" s="224"/>
      <c r="BV37" s="211"/>
      <c r="BW37" s="221"/>
      <c r="BX37" s="222"/>
      <c r="BY37" s="196"/>
      <c r="BZ37" s="223"/>
      <c r="CA37" s="224"/>
      <c r="CB37" s="224"/>
      <c r="CE37" s="211"/>
      <c r="CF37" s="221"/>
      <c r="CG37" s="222"/>
      <c r="CH37" s="196"/>
      <c r="CI37" s="223"/>
      <c r="CJ37" s="224"/>
      <c r="CK37" s="224"/>
      <c r="CN37" s="211"/>
      <c r="CO37" s="221"/>
      <c r="CP37" s="222"/>
      <c r="CQ37" s="196"/>
      <c r="CR37" s="223"/>
      <c r="CS37" s="224"/>
      <c r="CT37" s="224"/>
      <c r="CW37" s="211"/>
      <c r="CX37" s="221"/>
      <c r="CY37" s="222"/>
      <c r="CZ37" s="196"/>
      <c r="DA37" s="223"/>
      <c r="DB37" s="224"/>
      <c r="DC37" s="224"/>
      <c r="DF37" s="211"/>
      <c r="DG37" s="221"/>
      <c r="DH37" s="222"/>
      <c r="DI37" s="196"/>
      <c r="DJ37" s="223"/>
      <c r="DK37" s="224"/>
      <c r="DL37" s="224"/>
      <c r="DO37" s="211"/>
      <c r="DP37" s="221"/>
      <c r="DQ37" s="222"/>
      <c r="DR37" s="196"/>
      <c r="DS37" s="223"/>
      <c r="DT37" s="224"/>
      <c r="DU37" s="224"/>
      <c r="DX37" s="211"/>
      <c r="DY37" s="221"/>
      <c r="DZ37" s="222"/>
      <c r="EA37" s="196"/>
      <c r="EB37" s="223"/>
      <c r="EC37" s="224"/>
      <c r="ED37" s="224"/>
      <c r="EG37" s="211"/>
      <c r="EH37" s="221"/>
      <c r="EI37" s="222"/>
      <c r="EJ37" s="196"/>
      <c r="EK37" s="223"/>
      <c r="EL37" s="224"/>
      <c r="EM37" s="224"/>
      <c r="EP37" s="211"/>
      <c r="EQ37" s="221"/>
      <c r="ER37" s="222"/>
      <c r="ES37" s="196"/>
      <c r="ET37" s="223"/>
      <c r="EU37" s="224"/>
      <c r="EV37" s="224"/>
      <c r="EY37" s="211"/>
      <c r="EZ37" s="221"/>
      <c r="FA37" s="222"/>
      <c r="FB37" s="196"/>
      <c r="FC37" s="223"/>
      <c r="FD37" s="224"/>
      <c r="FE37" s="224"/>
      <c r="FH37" s="211"/>
      <c r="FI37" s="221"/>
      <c r="FJ37" s="222"/>
      <c r="FK37" s="196"/>
      <c r="FL37" s="223"/>
      <c r="FM37" s="224"/>
      <c r="FN37" s="224"/>
      <c r="FO37" s="64"/>
      <c r="FP37" s="64"/>
      <c r="FQ37" s="211"/>
      <c r="FR37" s="221"/>
      <c r="FS37" s="222"/>
      <c r="FT37" s="196"/>
      <c r="FU37" s="223"/>
      <c r="FV37" s="224"/>
      <c r="FW37" s="224"/>
      <c r="FZ37" s="211"/>
      <c r="GA37" s="221"/>
      <c r="GB37" s="222"/>
      <c r="GC37" s="196"/>
      <c r="GD37" s="223"/>
      <c r="GE37" s="224"/>
      <c r="GF37" s="224"/>
      <c r="GI37" s="211"/>
      <c r="GJ37" s="221"/>
      <c r="GK37" s="222"/>
      <c r="GL37" s="196"/>
      <c r="GM37" s="223"/>
      <c r="GN37" s="224"/>
      <c r="GO37" s="224"/>
      <c r="GR37" s="211"/>
      <c r="GS37" s="221"/>
      <c r="GT37" s="222"/>
      <c r="GU37" s="196"/>
      <c r="GV37" s="223"/>
      <c r="GW37" s="224"/>
      <c r="GX37" s="224"/>
      <c r="GY37" s="64"/>
      <c r="GZ37" s="64"/>
      <c r="HA37" s="211"/>
      <c r="HB37" s="221"/>
      <c r="HC37" s="222"/>
      <c r="HD37" s="196"/>
      <c r="HE37" s="223"/>
      <c r="HF37" s="224"/>
      <c r="HG37" s="224"/>
      <c r="HJ37" s="211"/>
      <c r="HK37" s="221"/>
      <c r="HL37" s="222"/>
      <c r="HM37" s="196"/>
      <c r="HN37" s="223"/>
      <c r="HO37" s="224"/>
      <c r="HP37" s="224"/>
      <c r="HS37" s="211"/>
      <c r="HT37" s="221"/>
      <c r="HU37" s="222"/>
      <c r="HV37" s="196"/>
      <c r="HW37" s="223"/>
      <c r="HX37" s="224"/>
      <c r="HY37" s="224"/>
      <c r="IB37" s="211"/>
      <c r="IC37" s="221"/>
      <c r="ID37" s="222"/>
      <c r="IE37" s="196"/>
      <c r="IF37" s="223"/>
      <c r="IG37" s="224"/>
      <c r="IH37" s="224"/>
      <c r="II37" s="64"/>
      <c r="IJ37" s="64"/>
      <c r="IK37" s="211"/>
      <c r="IL37" s="221"/>
      <c r="IM37" s="222"/>
      <c r="IN37" s="196"/>
      <c r="IO37" s="223"/>
      <c r="IP37" s="224"/>
      <c r="IQ37" s="224"/>
      <c r="IT37" s="211"/>
      <c r="IU37" s="221"/>
      <c r="IV37" s="222"/>
      <c r="IW37" s="196"/>
      <c r="IX37" s="223"/>
      <c r="IY37" s="224"/>
      <c r="IZ37" s="224"/>
      <c r="JC37" s="211"/>
      <c r="JD37" s="221"/>
      <c r="JE37" s="222"/>
      <c r="JF37" s="196"/>
      <c r="JG37" s="223"/>
      <c r="JH37" s="224"/>
      <c r="JI37" s="224"/>
      <c r="JL37" s="211"/>
      <c r="JM37" s="221"/>
      <c r="JN37" s="222"/>
      <c r="JO37" s="196"/>
      <c r="JP37" s="223"/>
      <c r="JQ37" s="224"/>
      <c r="JR37" s="224"/>
    </row>
    <row r="38" spans="2:278" ht="31.5" thickTop="1" thickBot="1">
      <c r="B38" s="211"/>
      <c r="C38" s="185" t="s">
        <v>209</v>
      </c>
      <c r="D38" s="225"/>
      <c r="E38" s="187"/>
      <c r="F38" s="223"/>
      <c r="G38" s="224"/>
      <c r="H38" s="224"/>
      <c r="K38" s="211"/>
      <c r="L38" s="185"/>
      <c r="M38" s="225"/>
      <c r="N38" s="187"/>
      <c r="O38" s="223"/>
      <c r="P38" s="224"/>
      <c r="Q38" s="224"/>
      <c r="R38" s="104"/>
      <c r="S38" s="103"/>
      <c r="T38" s="211"/>
      <c r="U38" s="185"/>
      <c r="V38" s="225"/>
      <c r="W38" s="187"/>
      <c r="X38" s="223"/>
      <c r="Y38" s="224"/>
      <c r="Z38" s="224"/>
      <c r="AA38" s="103"/>
      <c r="AC38" s="211"/>
      <c r="AD38" s="185"/>
      <c r="AE38" s="225"/>
      <c r="AF38" s="187"/>
      <c r="AG38" s="223"/>
      <c r="AH38" s="224"/>
      <c r="AI38" s="224"/>
      <c r="AL38" s="211"/>
      <c r="AM38" s="185"/>
      <c r="AN38" s="225"/>
      <c r="AO38" s="187"/>
      <c r="AP38" s="223"/>
      <c r="AQ38" s="224"/>
      <c r="AR38" s="224"/>
      <c r="AU38" s="211"/>
      <c r="AV38" s="185"/>
      <c r="AW38" s="225"/>
      <c r="AX38" s="187"/>
      <c r="AY38" s="223"/>
      <c r="AZ38" s="224"/>
      <c r="BA38" s="224"/>
      <c r="BD38" s="211"/>
      <c r="BE38" s="185"/>
      <c r="BF38" s="225"/>
      <c r="BG38" s="187"/>
      <c r="BH38" s="223"/>
      <c r="BI38" s="224"/>
      <c r="BJ38" s="224"/>
      <c r="BM38" s="211"/>
      <c r="BN38" s="185"/>
      <c r="BO38" s="225"/>
      <c r="BP38" s="187"/>
      <c r="BQ38" s="223"/>
      <c r="BR38" s="224"/>
      <c r="BS38" s="224"/>
      <c r="BV38" s="211"/>
      <c r="BW38" s="185"/>
      <c r="BX38" s="225"/>
      <c r="BY38" s="187"/>
      <c r="BZ38" s="223"/>
      <c r="CA38" s="224"/>
      <c r="CB38" s="224"/>
      <c r="CE38" s="211"/>
      <c r="CF38" s="185"/>
      <c r="CG38" s="225"/>
      <c r="CH38" s="187"/>
      <c r="CI38" s="223"/>
      <c r="CJ38" s="224"/>
      <c r="CK38" s="224"/>
      <c r="CN38" s="211"/>
      <c r="CO38" s="185"/>
      <c r="CP38" s="225"/>
      <c r="CQ38" s="187"/>
      <c r="CR38" s="223"/>
      <c r="CS38" s="224"/>
      <c r="CT38" s="224"/>
      <c r="CW38" s="211"/>
      <c r="CX38" s="185"/>
      <c r="CY38" s="225"/>
      <c r="CZ38" s="187"/>
      <c r="DA38" s="223"/>
      <c r="DB38" s="224"/>
      <c r="DC38" s="224"/>
      <c r="DF38" s="211"/>
      <c r="DG38" s="185"/>
      <c r="DH38" s="225"/>
      <c r="DI38" s="187"/>
      <c r="DJ38" s="223"/>
      <c r="DK38" s="224"/>
      <c r="DL38" s="224"/>
      <c r="DO38" s="211"/>
      <c r="DP38" s="185"/>
      <c r="DQ38" s="225"/>
      <c r="DR38" s="187"/>
      <c r="DS38" s="223"/>
      <c r="DT38" s="224"/>
      <c r="DU38" s="224"/>
      <c r="DX38" s="211"/>
      <c r="DY38" s="185"/>
      <c r="DZ38" s="225"/>
      <c r="EA38" s="187"/>
      <c r="EB38" s="223"/>
      <c r="EC38" s="224"/>
      <c r="ED38" s="224"/>
      <c r="EG38" s="211"/>
      <c r="EH38" s="185"/>
      <c r="EI38" s="225"/>
      <c r="EJ38" s="187"/>
      <c r="EK38" s="223"/>
      <c r="EL38" s="224"/>
      <c r="EM38" s="224"/>
      <c r="EP38" s="211"/>
      <c r="EQ38" s="185"/>
      <c r="ER38" s="225"/>
      <c r="ES38" s="187"/>
      <c r="ET38" s="223"/>
      <c r="EU38" s="224"/>
      <c r="EV38" s="224"/>
      <c r="EY38" s="211"/>
      <c r="EZ38" s="185"/>
      <c r="FA38" s="225"/>
      <c r="FB38" s="187"/>
      <c r="FC38" s="223"/>
      <c r="FD38" s="224"/>
      <c r="FE38" s="224"/>
      <c r="FH38" s="211"/>
      <c r="FI38" s="185"/>
      <c r="FJ38" s="225"/>
      <c r="FK38" s="187"/>
      <c r="FL38" s="223"/>
      <c r="FM38" s="224"/>
      <c r="FN38" s="224"/>
      <c r="FO38" s="64"/>
      <c r="FP38" s="64"/>
      <c r="FQ38" s="211"/>
      <c r="FR38" s="185"/>
      <c r="FS38" s="225"/>
      <c r="FT38" s="187"/>
      <c r="FU38" s="223"/>
      <c r="FV38" s="224"/>
      <c r="FW38" s="224"/>
      <c r="FZ38" s="211"/>
      <c r="GA38" s="185"/>
      <c r="GB38" s="225"/>
      <c r="GC38" s="187"/>
      <c r="GD38" s="223"/>
      <c r="GE38" s="224"/>
      <c r="GF38" s="224"/>
      <c r="GI38" s="211"/>
      <c r="GJ38" s="185"/>
      <c r="GK38" s="225"/>
      <c r="GL38" s="187"/>
      <c r="GM38" s="223"/>
      <c r="GN38" s="224"/>
      <c r="GO38" s="224"/>
      <c r="GR38" s="211"/>
      <c r="GS38" s="185"/>
      <c r="GT38" s="225"/>
      <c r="GU38" s="187"/>
      <c r="GV38" s="223"/>
      <c r="GW38" s="224"/>
      <c r="GX38" s="224"/>
      <c r="GY38" s="64"/>
      <c r="GZ38" s="64"/>
      <c r="HA38" s="211"/>
      <c r="HB38" s="185"/>
      <c r="HC38" s="225"/>
      <c r="HD38" s="187"/>
      <c r="HE38" s="223"/>
      <c r="HF38" s="224"/>
      <c r="HG38" s="224"/>
      <c r="HJ38" s="211"/>
      <c r="HK38" s="185"/>
      <c r="HL38" s="225"/>
      <c r="HM38" s="187"/>
      <c r="HN38" s="223"/>
      <c r="HO38" s="224"/>
      <c r="HP38" s="224"/>
      <c r="HS38" s="211"/>
      <c r="HT38" s="185"/>
      <c r="HU38" s="225"/>
      <c r="HV38" s="187"/>
      <c r="HW38" s="223"/>
      <c r="HX38" s="224"/>
      <c r="HY38" s="224"/>
      <c r="IB38" s="211"/>
      <c r="IC38" s="185"/>
      <c r="ID38" s="225"/>
      <c r="IE38" s="187"/>
      <c r="IF38" s="223"/>
      <c r="IG38" s="224"/>
      <c r="IH38" s="224"/>
      <c r="II38" s="64"/>
      <c r="IJ38" s="64"/>
      <c r="IK38" s="211"/>
      <c r="IL38" s="185"/>
      <c r="IM38" s="225"/>
      <c r="IN38" s="187"/>
      <c r="IO38" s="223"/>
      <c r="IP38" s="224"/>
      <c r="IQ38" s="224"/>
      <c r="IT38" s="211"/>
      <c r="IU38" s="185"/>
      <c r="IV38" s="225"/>
      <c r="IW38" s="187"/>
      <c r="IX38" s="223"/>
      <c r="IY38" s="224"/>
      <c r="IZ38" s="224"/>
      <c r="JC38" s="211"/>
      <c r="JD38" s="185"/>
      <c r="JE38" s="225"/>
      <c r="JF38" s="187"/>
      <c r="JG38" s="223"/>
      <c r="JH38" s="224"/>
      <c r="JI38" s="224"/>
      <c r="JL38" s="211"/>
      <c r="JM38" s="185"/>
      <c r="JN38" s="225"/>
      <c r="JO38" s="187"/>
      <c r="JP38" s="223"/>
      <c r="JQ38" s="224"/>
      <c r="JR38" s="224"/>
    </row>
    <row r="39" spans="2:278" ht="31.5" thickTop="1" thickBot="1">
      <c r="B39" s="214" t="s">
        <v>151</v>
      </c>
      <c r="C39" s="185" t="s">
        <v>210</v>
      </c>
      <c r="D39" s="225" t="s">
        <v>149</v>
      </c>
      <c r="E39" s="187">
        <v>13</v>
      </c>
      <c r="F39" s="197">
        <v>0</v>
      </c>
      <c r="G39" s="173">
        <f t="shared" ref="G39:G44" si="1">ROUND((F39*E39),0)</f>
        <v>0</v>
      </c>
      <c r="H39" s="173"/>
      <c r="K39" s="214"/>
      <c r="L39" s="185"/>
      <c r="M39" s="225"/>
      <c r="N39" s="187"/>
      <c r="O39" s="197"/>
      <c r="P39" s="173"/>
      <c r="Q39" s="173"/>
      <c r="R39" s="104"/>
      <c r="S39" s="103"/>
      <c r="T39" s="214"/>
      <c r="U39" s="185"/>
      <c r="V39" s="225"/>
      <c r="W39" s="187"/>
      <c r="X39" s="197"/>
      <c r="Y39" s="173"/>
      <c r="Z39" s="173"/>
      <c r="AA39" s="103"/>
      <c r="AC39" s="214"/>
      <c r="AD39" s="185"/>
      <c r="AE39" s="225"/>
      <c r="AF39" s="187"/>
      <c r="AG39" s="197"/>
      <c r="AH39" s="173"/>
      <c r="AI39" s="173"/>
      <c r="AL39" s="214"/>
      <c r="AM39" s="185"/>
      <c r="AN39" s="225"/>
      <c r="AO39" s="187"/>
      <c r="AP39" s="197"/>
      <c r="AQ39" s="173"/>
      <c r="AR39" s="173"/>
      <c r="AU39" s="214"/>
      <c r="AV39" s="185"/>
      <c r="AW39" s="225"/>
      <c r="AX39" s="187"/>
      <c r="AY39" s="197"/>
      <c r="AZ39" s="173"/>
      <c r="BA39" s="173"/>
      <c r="BD39" s="214"/>
      <c r="BE39" s="185"/>
      <c r="BF39" s="225"/>
      <c r="BG39" s="187"/>
      <c r="BH39" s="197"/>
      <c r="BI39" s="173"/>
      <c r="BJ39" s="173"/>
      <c r="BM39" s="214"/>
      <c r="BN39" s="185"/>
      <c r="BO39" s="225"/>
      <c r="BP39" s="187"/>
      <c r="BQ39" s="197"/>
      <c r="BR39" s="173"/>
      <c r="BS39" s="173"/>
      <c r="BV39" s="214"/>
      <c r="BW39" s="185"/>
      <c r="BX39" s="225"/>
      <c r="BY39" s="187"/>
      <c r="BZ39" s="197"/>
      <c r="CA39" s="173"/>
      <c r="CB39" s="173"/>
      <c r="CE39" s="214"/>
      <c r="CF39" s="185"/>
      <c r="CG39" s="225"/>
      <c r="CH39" s="187"/>
      <c r="CI39" s="197"/>
      <c r="CJ39" s="173"/>
      <c r="CK39" s="173"/>
      <c r="CN39" s="214"/>
      <c r="CO39" s="185"/>
      <c r="CP39" s="225"/>
      <c r="CQ39" s="187"/>
      <c r="CR39" s="197"/>
      <c r="CS39" s="173"/>
      <c r="CT39" s="173"/>
      <c r="CW39" s="214"/>
      <c r="CX39" s="185"/>
      <c r="CY39" s="225"/>
      <c r="CZ39" s="187"/>
      <c r="DA39" s="197"/>
      <c r="DB39" s="173"/>
      <c r="DC39" s="173"/>
      <c r="DF39" s="214"/>
      <c r="DG39" s="185"/>
      <c r="DH39" s="225"/>
      <c r="DI39" s="187"/>
      <c r="DJ39" s="197"/>
      <c r="DK39" s="173"/>
      <c r="DL39" s="173"/>
      <c r="DO39" s="214"/>
      <c r="DP39" s="185"/>
      <c r="DQ39" s="225"/>
      <c r="DR39" s="187"/>
      <c r="DS39" s="197"/>
      <c r="DT39" s="173"/>
      <c r="DU39" s="173"/>
      <c r="DX39" s="214"/>
      <c r="DY39" s="185"/>
      <c r="DZ39" s="225"/>
      <c r="EA39" s="187"/>
      <c r="EB39" s="197"/>
      <c r="EC39" s="173"/>
      <c r="ED39" s="173"/>
      <c r="EG39" s="214"/>
      <c r="EH39" s="185"/>
      <c r="EI39" s="225"/>
      <c r="EJ39" s="187"/>
      <c r="EK39" s="197"/>
      <c r="EL39" s="173"/>
      <c r="EM39" s="173"/>
      <c r="EP39" s="214"/>
      <c r="EQ39" s="185"/>
      <c r="ER39" s="225"/>
      <c r="ES39" s="187"/>
      <c r="ET39" s="197"/>
      <c r="EU39" s="173"/>
      <c r="EV39" s="173"/>
      <c r="EY39" s="214"/>
      <c r="EZ39" s="185"/>
      <c r="FA39" s="225"/>
      <c r="FB39" s="187"/>
      <c r="FC39" s="197"/>
      <c r="FD39" s="173"/>
      <c r="FE39" s="173"/>
      <c r="FH39" s="214"/>
      <c r="FI39" s="185"/>
      <c r="FJ39" s="225"/>
      <c r="FK39" s="187"/>
      <c r="FL39" s="197"/>
      <c r="FM39" s="173"/>
      <c r="FN39" s="173"/>
      <c r="FO39" s="64"/>
      <c r="FP39" s="64"/>
      <c r="FQ39" s="214"/>
      <c r="FR39" s="185"/>
      <c r="FS39" s="225"/>
      <c r="FT39" s="187"/>
      <c r="FU39" s="197"/>
      <c r="FV39" s="173"/>
      <c r="FW39" s="173"/>
      <c r="FZ39" s="214"/>
      <c r="GA39" s="185"/>
      <c r="GB39" s="225"/>
      <c r="GC39" s="187"/>
      <c r="GD39" s="197"/>
      <c r="GE39" s="173"/>
      <c r="GF39" s="173"/>
      <c r="GI39" s="214"/>
      <c r="GJ39" s="185"/>
      <c r="GK39" s="225"/>
      <c r="GL39" s="187"/>
      <c r="GM39" s="197"/>
      <c r="GN39" s="173"/>
      <c r="GO39" s="173"/>
      <c r="GR39" s="214"/>
      <c r="GS39" s="185"/>
      <c r="GT39" s="225"/>
      <c r="GU39" s="187"/>
      <c r="GV39" s="197"/>
      <c r="GW39" s="173"/>
      <c r="GX39" s="173"/>
      <c r="GY39" s="64"/>
      <c r="GZ39" s="64"/>
      <c r="HA39" s="214"/>
      <c r="HB39" s="185"/>
      <c r="HC39" s="225"/>
      <c r="HD39" s="187"/>
      <c r="HE39" s="197"/>
      <c r="HF39" s="173"/>
      <c r="HG39" s="173"/>
      <c r="HJ39" s="214"/>
      <c r="HK39" s="185"/>
      <c r="HL39" s="225"/>
      <c r="HM39" s="187"/>
      <c r="HN39" s="197"/>
      <c r="HO39" s="173"/>
      <c r="HP39" s="173"/>
      <c r="HS39" s="214"/>
      <c r="HT39" s="185"/>
      <c r="HU39" s="225"/>
      <c r="HV39" s="187"/>
      <c r="HW39" s="197"/>
      <c r="HX39" s="173"/>
      <c r="HY39" s="173"/>
      <c r="IB39" s="214"/>
      <c r="IC39" s="185"/>
      <c r="ID39" s="225"/>
      <c r="IE39" s="187"/>
      <c r="IF39" s="197"/>
      <c r="IG39" s="173"/>
      <c r="IH39" s="173"/>
      <c r="II39" s="64"/>
      <c r="IJ39" s="64"/>
      <c r="IK39" s="214"/>
      <c r="IL39" s="185"/>
      <c r="IM39" s="225"/>
      <c r="IN39" s="187"/>
      <c r="IO39" s="197"/>
      <c r="IP39" s="173"/>
      <c r="IQ39" s="173"/>
      <c r="IT39" s="214"/>
      <c r="IU39" s="185"/>
      <c r="IV39" s="225"/>
      <c r="IW39" s="187"/>
      <c r="IX39" s="197"/>
      <c r="IY39" s="173"/>
      <c r="IZ39" s="173"/>
      <c r="JC39" s="214"/>
      <c r="JD39" s="185"/>
      <c r="JE39" s="225"/>
      <c r="JF39" s="187"/>
      <c r="JG39" s="197"/>
      <c r="JH39" s="173"/>
      <c r="JI39" s="173"/>
      <c r="JL39" s="214"/>
      <c r="JM39" s="185"/>
      <c r="JN39" s="225"/>
      <c r="JO39" s="187"/>
      <c r="JP39" s="197"/>
      <c r="JQ39" s="173"/>
      <c r="JR39" s="173"/>
    </row>
    <row r="40" spans="2:278" ht="31.5" thickTop="1" thickBot="1">
      <c r="B40" s="214" t="s">
        <v>152</v>
      </c>
      <c r="C40" s="185" t="s">
        <v>211</v>
      </c>
      <c r="D40" s="225" t="s">
        <v>149</v>
      </c>
      <c r="E40" s="187">
        <v>170</v>
      </c>
      <c r="F40" s="197">
        <v>0</v>
      </c>
      <c r="G40" s="173">
        <f t="shared" si="1"/>
        <v>0</v>
      </c>
      <c r="H40" s="173"/>
      <c r="K40" s="214"/>
      <c r="L40" s="185"/>
      <c r="M40" s="225"/>
      <c r="N40" s="187"/>
      <c r="O40" s="197"/>
      <c r="P40" s="173"/>
      <c r="Q40" s="173"/>
      <c r="R40" s="104"/>
      <c r="S40" s="103"/>
      <c r="T40" s="214"/>
      <c r="U40" s="185"/>
      <c r="V40" s="225"/>
      <c r="W40" s="187"/>
      <c r="X40" s="197"/>
      <c r="Y40" s="173"/>
      <c r="Z40" s="173"/>
      <c r="AA40" s="103"/>
      <c r="AC40" s="214"/>
      <c r="AD40" s="185"/>
      <c r="AE40" s="225"/>
      <c r="AF40" s="187"/>
      <c r="AG40" s="197"/>
      <c r="AH40" s="173"/>
      <c r="AI40" s="173"/>
      <c r="AL40" s="214"/>
      <c r="AM40" s="185"/>
      <c r="AN40" s="225"/>
      <c r="AO40" s="187"/>
      <c r="AP40" s="197"/>
      <c r="AQ40" s="173"/>
      <c r="AR40" s="173"/>
      <c r="AU40" s="214"/>
      <c r="AV40" s="185"/>
      <c r="AW40" s="225"/>
      <c r="AX40" s="187"/>
      <c r="AY40" s="197"/>
      <c r="AZ40" s="173"/>
      <c r="BA40" s="173"/>
      <c r="BD40" s="214"/>
      <c r="BE40" s="185"/>
      <c r="BF40" s="225"/>
      <c r="BG40" s="187"/>
      <c r="BH40" s="197"/>
      <c r="BI40" s="173"/>
      <c r="BJ40" s="173"/>
      <c r="BM40" s="214"/>
      <c r="BN40" s="185"/>
      <c r="BO40" s="225"/>
      <c r="BP40" s="187"/>
      <c r="BQ40" s="197"/>
      <c r="BR40" s="173"/>
      <c r="BS40" s="173"/>
      <c r="BV40" s="214"/>
      <c r="BW40" s="185"/>
      <c r="BX40" s="225"/>
      <c r="BY40" s="187"/>
      <c r="BZ40" s="197"/>
      <c r="CA40" s="173"/>
      <c r="CB40" s="173"/>
      <c r="CE40" s="214"/>
      <c r="CF40" s="185"/>
      <c r="CG40" s="225"/>
      <c r="CH40" s="187"/>
      <c r="CI40" s="197"/>
      <c r="CJ40" s="173"/>
      <c r="CK40" s="173"/>
      <c r="CN40" s="214"/>
      <c r="CO40" s="185"/>
      <c r="CP40" s="225"/>
      <c r="CQ40" s="187"/>
      <c r="CR40" s="197"/>
      <c r="CS40" s="173"/>
      <c r="CT40" s="173"/>
      <c r="CW40" s="214"/>
      <c r="CX40" s="185"/>
      <c r="CY40" s="225"/>
      <c r="CZ40" s="187"/>
      <c r="DA40" s="197"/>
      <c r="DB40" s="173"/>
      <c r="DC40" s="173"/>
      <c r="DF40" s="214"/>
      <c r="DG40" s="185"/>
      <c r="DH40" s="225"/>
      <c r="DI40" s="187"/>
      <c r="DJ40" s="197"/>
      <c r="DK40" s="173"/>
      <c r="DL40" s="173"/>
      <c r="DO40" s="214"/>
      <c r="DP40" s="185"/>
      <c r="DQ40" s="225"/>
      <c r="DR40" s="187"/>
      <c r="DS40" s="197"/>
      <c r="DT40" s="173"/>
      <c r="DU40" s="173"/>
      <c r="DX40" s="214"/>
      <c r="DY40" s="185"/>
      <c r="DZ40" s="225"/>
      <c r="EA40" s="187"/>
      <c r="EB40" s="197"/>
      <c r="EC40" s="173"/>
      <c r="ED40" s="173"/>
      <c r="EG40" s="214"/>
      <c r="EH40" s="185"/>
      <c r="EI40" s="225"/>
      <c r="EJ40" s="187"/>
      <c r="EK40" s="197"/>
      <c r="EL40" s="173"/>
      <c r="EM40" s="173"/>
      <c r="EP40" s="214"/>
      <c r="EQ40" s="185"/>
      <c r="ER40" s="225"/>
      <c r="ES40" s="187"/>
      <c r="ET40" s="197"/>
      <c r="EU40" s="173"/>
      <c r="EV40" s="173"/>
      <c r="EY40" s="214"/>
      <c r="EZ40" s="185"/>
      <c r="FA40" s="225"/>
      <c r="FB40" s="187"/>
      <c r="FC40" s="197"/>
      <c r="FD40" s="173"/>
      <c r="FE40" s="173"/>
      <c r="FH40" s="214"/>
      <c r="FI40" s="185"/>
      <c r="FJ40" s="225"/>
      <c r="FK40" s="187"/>
      <c r="FL40" s="197"/>
      <c r="FM40" s="173"/>
      <c r="FN40" s="173"/>
      <c r="FO40" s="64"/>
      <c r="FP40" s="64"/>
      <c r="FQ40" s="214"/>
      <c r="FR40" s="185"/>
      <c r="FS40" s="225"/>
      <c r="FT40" s="187"/>
      <c r="FU40" s="197"/>
      <c r="FV40" s="173"/>
      <c r="FW40" s="173"/>
      <c r="FZ40" s="214"/>
      <c r="GA40" s="185"/>
      <c r="GB40" s="225"/>
      <c r="GC40" s="187"/>
      <c r="GD40" s="197"/>
      <c r="GE40" s="173"/>
      <c r="GF40" s="173"/>
      <c r="GI40" s="214"/>
      <c r="GJ40" s="185"/>
      <c r="GK40" s="225"/>
      <c r="GL40" s="187"/>
      <c r="GM40" s="197"/>
      <c r="GN40" s="173"/>
      <c r="GO40" s="173"/>
      <c r="GR40" s="214"/>
      <c r="GS40" s="185"/>
      <c r="GT40" s="225"/>
      <c r="GU40" s="187"/>
      <c r="GV40" s="197"/>
      <c r="GW40" s="173"/>
      <c r="GX40" s="173"/>
      <c r="GY40" s="64"/>
      <c r="GZ40" s="64"/>
      <c r="HA40" s="214"/>
      <c r="HB40" s="185"/>
      <c r="HC40" s="225"/>
      <c r="HD40" s="187"/>
      <c r="HE40" s="197"/>
      <c r="HF40" s="173"/>
      <c r="HG40" s="173"/>
      <c r="HJ40" s="214"/>
      <c r="HK40" s="185"/>
      <c r="HL40" s="225"/>
      <c r="HM40" s="187"/>
      <c r="HN40" s="197"/>
      <c r="HO40" s="173"/>
      <c r="HP40" s="173"/>
      <c r="HS40" s="214"/>
      <c r="HT40" s="185"/>
      <c r="HU40" s="225"/>
      <c r="HV40" s="187"/>
      <c r="HW40" s="197"/>
      <c r="HX40" s="173"/>
      <c r="HY40" s="173"/>
      <c r="IB40" s="214"/>
      <c r="IC40" s="185"/>
      <c r="ID40" s="225"/>
      <c r="IE40" s="187"/>
      <c r="IF40" s="197"/>
      <c r="IG40" s="173"/>
      <c r="IH40" s="173"/>
      <c r="II40" s="64"/>
      <c r="IJ40" s="64"/>
      <c r="IK40" s="214"/>
      <c r="IL40" s="185"/>
      <c r="IM40" s="225"/>
      <c r="IN40" s="187"/>
      <c r="IO40" s="197"/>
      <c r="IP40" s="173"/>
      <c r="IQ40" s="173"/>
      <c r="IT40" s="214"/>
      <c r="IU40" s="185"/>
      <c r="IV40" s="225"/>
      <c r="IW40" s="187"/>
      <c r="IX40" s="197"/>
      <c r="IY40" s="173"/>
      <c r="IZ40" s="173"/>
      <c r="JC40" s="214"/>
      <c r="JD40" s="185"/>
      <c r="JE40" s="225"/>
      <c r="JF40" s="187"/>
      <c r="JG40" s="197"/>
      <c r="JH40" s="173"/>
      <c r="JI40" s="173"/>
      <c r="JL40" s="214"/>
      <c r="JM40" s="185"/>
      <c r="JN40" s="225"/>
      <c r="JO40" s="187"/>
      <c r="JP40" s="197"/>
      <c r="JQ40" s="173"/>
      <c r="JR40" s="173"/>
    </row>
    <row r="41" spans="2:278" ht="31.5" thickTop="1" thickBot="1">
      <c r="B41" s="214" t="s">
        <v>153</v>
      </c>
      <c r="C41" s="185" t="s">
        <v>212</v>
      </c>
      <c r="D41" s="225" t="s">
        <v>149</v>
      </c>
      <c r="E41" s="187">
        <v>35</v>
      </c>
      <c r="F41" s="197">
        <v>0</v>
      </c>
      <c r="G41" s="173">
        <f t="shared" si="1"/>
        <v>0</v>
      </c>
      <c r="H41" s="173"/>
      <c r="K41" s="214"/>
      <c r="L41" s="185"/>
      <c r="M41" s="225"/>
      <c r="N41" s="187"/>
      <c r="O41" s="197"/>
      <c r="P41" s="173"/>
      <c r="Q41" s="173"/>
      <c r="R41" s="104"/>
      <c r="S41" s="103"/>
      <c r="T41" s="214"/>
      <c r="U41" s="185"/>
      <c r="V41" s="225"/>
      <c r="W41" s="187"/>
      <c r="X41" s="197"/>
      <c r="Y41" s="173"/>
      <c r="Z41" s="173"/>
      <c r="AA41" s="103"/>
      <c r="AC41" s="214"/>
      <c r="AD41" s="185"/>
      <c r="AE41" s="225"/>
      <c r="AF41" s="187"/>
      <c r="AG41" s="197"/>
      <c r="AH41" s="173"/>
      <c r="AI41" s="173"/>
      <c r="AL41" s="214"/>
      <c r="AM41" s="185"/>
      <c r="AN41" s="225"/>
      <c r="AO41" s="187"/>
      <c r="AP41" s="197"/>
      <c r="AQ41" s="173"/>
      <c r="AR41" s="173"/>
      <c r="AU41" s="214"/>
      <c r="AV41" s="185"/>
      <c r="AW41" s="225"/>
      <c r="AX41" s="187"/>
      <c r="AY41" s="197"/>
      <c r="AZ41" s="173"/>
      <c r="BA41" s="173"/>
      <c r="BD41" s="214"/>
      <c r="BE41" s="185"/>
      <c r="BF41" s="225"/>
      <c r="BG41" s="187"/>
      <c r="BH41" s="197"/>
      <c r="BI41" s="173"/>
      <c r="BJ41" s="173"/>
      <c r="BM41" s="214"/>
      <c r="BN41" s="185"/>
      <c r="BO41" s="225"/>
      <c r="BP41" s="187"/>
      <c r="BQ41" s="197"/>
      <c r="BR41" s="173"/>
      <c r="BS41" s="173"/>
      <c r="BV41" s="214"/>
      <c r="BW41" s="185"/>
      <c r="BX41" s="225"/>
      <c r="BY41" s="187"/>
      <c r="BZ41" s="197"/>
      <c r="CA41" s="173"/>
      <c r="CB41" s="173"/>
      <c r="CE41" s="214"/>
      <c r="CF41" s="185"/>
      <c r="CG41" s="225"/>
      <c r="CH41" s="187"/>
      <c r="CI41" s="197"/>
      <c r="CJ41" s="173"/>
      <c r="CK41" s="173"/>
      <c r="CN41" s="214"/>
      <c r="CO41" s="185"/>
      <c r="CP41" s="225"/>
      <c r="CQ41" s="187"/>
      <c r="CR41" s="197"/>
      <c r="CS41" s="173"/>
      <c r="CT41" s="173"/>
      <c r="CW41" s="214"/>
      <c r="CX41" s="185"/>
      <c r="CY41" s="225"/>
      <c r="CZ41" s="187"/>
      <c r="DA41" s="197"/>
      <c r="DB41" s="173"/>
      <c r="DC41" s="173"/>
      <c r="DF41" s="214"/>
      <c r="DG41" s="185"/>
      <c r="DH41" s="225"/>
      <c r="DI41" s="187"/>
      <c r="DJ41" s="197"/>
      <c r="DK41" s="173"/>
      <c r="DL41" s="173"/>
      <c r="DO41" s="214"/>
      <c r="DP41" s="185"/>
      <c r="DQ41" s="225"/>
      <c r="DR41" s="187"/>
      <c r="DS41" s="197"/>
      <c r="DT41" s="173"/>
      <c r="DU41" s="173"/>
      <c r="DX41" s="214"/>
      <c r="DY41" s="185"/>
      <c r="DZ41" s="225"/>
      <c r="EA41" s="187"/>
      <c r="EB41" s="197"/>
      <c r="EC41" s="173"/>
      <c r="ED41" s="173"/>
      <c r="EG41" s="214"/>
      <c r="EH41" s="185"/>
      <c r="EI41" s="225"/>
      <c r="EJ41" s="187"/>
      <c r="EK41" s="197"/>
      <c r="EL41" s="173"/>
      <c r="EM41" s="173"/>
      <c r="EP41" s="214"/>
      <c r="EQ41" s="185"/>
      <c r="ER41" s="225"/>
      <c r="ES41" s="187"/>
      <c r="ET41" s="197"/>
      <c r="EU41" s="173"/>
      <c r="EV41" s="173"/>
      <c r="EY41" s="214"/>
      <c r="EZ41" s="185"/>
      <c r="FA41" s="225"/>
      <c r="FB41" s="187"/>
      <c r="FC41" s="197"/>
      <c r="FD41" s="173"/>
      <c r="FE41" s="173"/>
      <c r="FH41" s="214"/>
      <c r="FI41" s="185"/>
      <c r="FJ41" s="225"/>
      <c r="FK41" s="187"/>
      <c r="FL41" s="197"/>
      <c r="FM41" s="173"/>
      <c r="FN41" s="173"/>
      <c r="FO41" s="64"/>
      <c r="FP41" s="64"/>
      <c r="FQ41" s="214"/>
      <c r="FR41" s="185"/>
      <c r="FS41" s="225"/>
      <c r="FT41" s="187"/>
      <c r="FU41" s="197"/>
      <c r="FV41" s="173"/>
      <c r="FW41" s="173"/>
      <c r="FZ41" s="214"/>
      <c r="GA41" s="185"/>
      <c r="GB41" s="225"/>
      <c r="GC41" s="187"/>
      <c r="GD41" s="197"/>
      <c r="GE41" s="173"/>
      <c r="GF41" s="173"/>
      <c r="GI41" s="214"/>
      <c r="GJ41" s="185"/>
      <c r="GK41" s="225"/>
      <c r="GL41" s="187"/>
      <c r="GM41" s="197"/>
      <c r="GN41" s="173"/>
      <c r="GO41" s="173"/>
      <c r="GR41" s="214"/>
      <c r="GS41" s="185"/>
      <c r="GT41" s="225"/>
      <c r="GU41" s="187"/>
      <c r="GV41" s="197"/>
      <c r="GW41" s="173"/>
      <c r="GX41" s="173"/>
      <c r="GY41" s="64"/>
      <c r="GZ41" s="64"/>
      <c r="HA41" s="214"/>
      <c r="HB41" s="185"/>
      <c r="HC41" s="225"/>
      <c r="HD41" s="187"/>
      <c r="HE41" s="197"/>
      <c r="HF41" s="173"/>
      <c r="HG41" s="173"/>
      <c r="HJ41" s="214"/>
      <c r="HK41" s="185"/>
      <c r="HL41" s="225"/>
      <c r="HM41" s="187"/>
      <c r="HN41" s="197"/>
      <c r="HO41" s="173"/>
      <c r="HP41" s="173"/>
      <c r="HS41" s="214"/>
      <c r="HT41" s="185"/>
      <c r="HU41" s="225"/>
      <c r="HV41" s="187"/>
      <c r="HW41" s="197"/>
      <c r="HX41" s="173"/>
      <c r="HY41" s="173"/>
      <c r="IB41" s="214"/>
      <c r="IC41" s="185"/>
      <c r="ID41" s="225"/>
      <c r="IE41" s="187"/>
      <c r="IF41" s="197"/>
      <c r="IG41" s="173"/>
      <c r="IH41" s="173"/>
      <c r="II41" s="64"/>
      <c r="IJ41" s="64"/>
      <c r="IK41" s="214"/>
      <c r="IL41" s="185"/>
      <c r="IM41" s="225"/>
      <c r="IN41" s="187"/>
      <c r="IO41" s="197"/>
      <c r="IP41" s="173"/>
      <c r="IQ41" s="173"/>
      <c r="IT41" s="214"/>
      <c r="IU41" s="185"/>
      <c r="IV41" s="225"/>
      <c r="IW41" s="187"/>
      <c r="IX41" s="197"/>
      <c r="IY41" s="173"/>
      <c r="IZ41" s="173"/>
      <c r="JC41" s="214"/>
      <c r="JD41" s="185"/>
      <c r="JE41" s="225"/>
      <c r="JF41" s="187"/>
      <c r="JG41" s="197"/>
      <c r="JH41" s="173"/>
      <c r="JI41" s="173"/>
      <c r="JL41" s="214"/>
      <c r="JM41" s="185"/>
      <c r="JN41" s="225"/>
      <c r="JO41" s="187"/>
      <c r="JP41" s="197"/>
      <c r="JQ41" s="173"/>
      <c r="JR41" s="173"/>
    </row>
    <row r="42" spans="2:278" ht="31.5" thickTop="1" thickBot="1">
      <c r="B42" s="214" t="s">
        <v>154</v>
      </c>
      <c r="C42" s="185" t="s">
        <v>213</v>
      </c>
      <c r="D42" s="225" t="s">
        <v>149</v>
      </c>
      <c r="E42" s="187">
        <v>71</v>
      </c>
      <c r="F42" s="197">
        <v>0</v>
      </c>
      <c r="G42" s="173">
        <f t="shared" si="1"/>
        <v>0</v>
      </c>
      <c r="H42" s="173"/>
      <c r="K42" s="214"/>
      <c r="L42" s="185"/>
      <c r="M42" s="225"/>
      <c r="N42" s="187"/>
      <c r="O42" s="197"/>
      <c r="P42" s="173"/>
      <c r="Q42" s="173"/>
      <c r="R42" s="104"/>
      <c r="S42" s="103"/>
      <c r="T42" s="214"/>
      <c r="U42" s="185"/>
      <c r="V42" s="225"/>
      <c r="W42" s="187"/>
      <c r="X42" s="197"/>
      <c r="Y42" s="173"/>
      <c r="Z42" s="173"/>
      <c r="AA42" s="103"/>
      <c r="AC42" s="214"/>
      <c r="AD42" s="185"/>
      <c r="AE42" s="225"/>
      <c r="AF42" s="187"/>
      <c r="AG42" s="197"/>
      <c r="AH42" s="173"/>
      <c r="AI42" s="173"/>
      <c r="AL42" s="214"/>
      <c r="AM42" s="185"/>
      <c r="AN42" s="225"/>
      <c r="AO42" s="187"/>
      <c r="AP42" s="197"/>
      <c r="AQ42" s="173"/>
      <c r="AR42" s="173"/>
      <c r="AU42" s="214"/>
      <c r="AV42" s="185"/>
      <c r="AW42" s="225"/>
      <c r="AX42" s="187"/>
      <c r="AY42" s="197"/>
      <c r="AZ42" s="173"/>
      <c r="BA42" s="173"/>
      <c r="BD42" s="214"/>
      <c r="BE42" s="185"/>
      <c r="BF42" s="225"/>
      <c r="BG42" s="187"/>
      <c r="BH42" s="197"/>
      <c r="BI42" s="173"/>
      <c r="BJ42" s="173"/>
      <c r="BM42" s="214"/>
      <c r="BN42" s="185"/>
      <c r="BO42" s="225"/>
      <c r="BP42" s="187"/>
      <c r="BQ42" s="197"/>
      <c r="BR42" s="173"/>
      <c r="BS42" s="173"/>
      <c r="BV42" s="214"/>
      <c r="BW42" s="185"/>
      <c r="BX42" s="225"/>
      <c r="BY42" s="187"/>
      <c r="BZ42" s="197"/>
      <c r="CA42" s="173"/>
      <c r="CB42" s="173"/>
      <c r="CE42" s="214"/>
      <c r="CF42" s="185"/>
      <c r="CG42" s="225"/>
      <c r="CH42" s="187"/>
      <c r="CI42" s="197"/>
      <c r="CJ42" s="173"/>
      <c r="CK42" s="173"/>
      <c r="CN42" s="214"/>
      <c r="CO42" s="185"/>
      <c r="CP42" s="225"/>
      <c r="CQ42" s="187"/>
      <c r="CR42" s="197"/>
      <c r="CS42" s="173"/>
      <c r="CT42" s="173"/>
      <c r="CW42" s="214"/>
      <c r="CX42" s="185"/>
      <c r="CY42" s="225"/>
      <c r="CZ42" s="187"/>
      <c r="DA42" s="197"/>
      <c r="DB42" s="173"/>
      <c r="DC42" s="173"/>
      <c r="DF42" s="214"/>
      <c r="DG42" s="185"/>
      <c r="DH42" s="225"/>
      <c r="DI42" s="187"/>
      <c r="DJ42" s="197"/>
      <c r="DK42" s="173"/>
      <c r="DL42" s="173"/>
      <c r="DO42" s="214"/>
      <c r="DP42" s="185"/>
      <c r="DQ42" s="225"/>
      <c r="DR42" s="187"/>
      <c r="DS42" s="197"/>
      <c r="DT42" s="173"/>
      <c r="DU42" s="173"/>
      <c r="DX42" s="214"/>
      <c r="DY42" s="185"/>
      <c r="DZ42" s="225"/>
      <c r="EA42" s="187"/>
      <c r="EB42" s="197"/>
      <c r="EC42" s="173"/>
      <c r="ED42" s="173"/>
      <c r="EG42" s="214"/>
      <c r="EH42" s="185"/>
      <c r="EI42" s="225"/>
      <c r="EJ42" s="187"/>
      <c r="EK42" s="197"/>
      <c r="EL42" s="173"/>
      <c r="EM42" s="173"/>
      <c r="EP42" s="214"/>
      <c r="EQ42" s="185"/>
      <c r="ER42" s="225"/>
      <c r="ES42" s="187"/>
      <c r="ET42" s="197"/>
      <c r="EU42" s="173"/>
      <c r="EV42" s="173"/>
      <c r="EY42" s="214"/>
      <c r="EZ42" s="185"/>
      <c r="FA42" s="225"/>
      <c r="FB42" s="187"/>
      <c r="FC42" s="197"/>
      <c r="FD42" s="173"/>
      <c r="FE42" s="173"/>
      <c r="FH42" s="214"/>
      <c r="FI42" s="185"/>
      <c r="FJ42" s="225"/>
      <c r="FK42" s="187"/>
      <c r="FL42" s="197"/>
      <c r="FM42" s="173"/>
      <c r="FN42" s="173"/>
      <c r="FO42" s="64"/>
      <c r="FP42" s="64"/>
      <c r="FQ42" s="214"/>
      <c r="FR42" s="185"/>
      <c r="FS42" s="225"/>
      <c r="FT42" s="187"/>
      <c r="FU42" s="197"/>
      <c r="FV42" s="173"/>
      <c r="FW42" s="173"/>
      <c r="FZ42" s="214"/>
      <c r="GA42" s="185"/>
      <c r="GB42" s="225"/>
      <c r="GC42" s="187"/>
      <c r="GD42" s="197"/>
      <c r="GE42" s="173"/>
      <c r="GF42" s="173"/>
      <c r="GI42" s="214"/>
      <c r="GJ42" s="185"/>
      <c r="GK42" s="225"/>
      <c r="GL42" s="187"/>
      <c r="GM42" s="197"/>
      <c r="GN42" s="173"/>
      <c r="GO42" s="173"/>
      <c r="GR42" s="214"/>
      <c r="GS42" s="185"/>
      <c r="GT42" s="225"/>
      <c r="GU42" s="187"/>
      <c r="GV42" s="197"/>
      <c r="GW42" s="173"/>
      <c r="GX42" s="173"/>
      <c r="GY42" s="64"/>
      <c r="GZ42" s="64"/>
      <c r="HA42" s="214"/>
      <c r="HB42" s="185"/>
      <c r="HC42" s="225"/>
      <c r="HD42" s="187"/>
      <c r="HE42" s="197"/>
      <c r="HF42" s="173"/>
      <c r="HG42" s="173"/>
      <c r="HJ42" s="214"/>
      <c r="HK42" s="185"/>
      <c r="HL42" s="225"/>
      <c r="HM42" s="187"/>
      <c r="HN42" s="197"/>
      <c r="HO42" s="173"/>
      <c r="HP42" s="173"/>
      <c r="HS42" s="214"/>
      <c r="HT42" s="185"/>
      <c r="HU42" s="225"/>
      <c r="HV42" s="187"/>
      <c r="HW42" s="197"/>
      <c r="HX42" s="173"/>
      <c r="HY42" s="173"/>
      <c r="IB42" s="214"/>
      <c r="IC42" s="185"/>
      <c r="ID42" s="225"/>
      <c r="IE42" s="187"/>
      <c r="IF42" s="197"/>
      <c r="IG42" s="173"/>
      <c r="IH42" s="173"/>
      <c r="II42" s="64"/>
      <c r="IJ42" s="64"/>
      <c r="IK42" s="214"/>
      <c r="IL42" s="185"/>
      <c r="IM42" s="225"/>
      <c r="IN42" s="187"/>
      <c r="IO42" s="197"/>
      <c r="IP42" s="173"/>
      <c r="IQ42" s="173"/>
      <c r="IT42" s="214"/>
      <c r="IU42" s="185"/>
      <c r="IV42" s="225"/>
      <c r="IW42" s="187"/>
      <c r="IX42" s="197"/>
      <c r="IY42" s="173"/>
      <c r="IZ42" s="173"/>
      <c r="JC42" s="214"/>
      <c r="JD42" s="185"/>
      <c r="JE42" s="225"/>
      <c r="JF42" s="187"/>
      <c r="JG42" s="197"/>
      <c r="JH42" s="173"/>
      <c r="JI42" s="173"/>
      <c r="JL42" s="214"/>
      <c r="JM42" s="185"/>
      <c r="JN42" s="225"/>
      <c r="JO42" s="187"/>
      <c r="JP42" s="197"/>
      <c r="JQ42" s="173"/>
      <c r="JR42" s="173"/>
    </row>
    <row r="43" spans="2:278" ht="31.5" thickTop="1" thickBot="1">
      <c r="B43" s="214" t="s">
        <v>155</v>
      </c>
      <c r="C43" s="185" t="s">
        <v>214</v>
      </c>
      <c r="D43" s="225" t="s">
        <v>149</v>
      </c>
      <c r="E43" s="187">
        <v>6</v>
      </c>
      <c r="F43" s="197">
        <v>0</v>
      </c>
      <c r="G43" s="173">
        <f t="shared" si="1"/>
        <v>0</v>
      </c>
      <c r="H43" s="173"/>
      <c r="K43" s="214"/>
      <c r="L43" s="185"/>
      <c r="M43" s="225"/>
      <c r="N43" s="187"/>
      <c r="O43" s="197"/>
      <c r="P43" s="173"/>
      <c r="Q43" s="173"/>
      <c r="R43" s="104"/>
      <c r="S43" s="103"/>
      <c r="T43" s="214"/>
      <c r="U43" s="185"/>
      <c r="V43" s="225"/>
      <c r="W43" s="187"/>
      <c r="X43" s="197"/>
      <c r="Y43" s="173"/>
      <c r="Z43" s="173"/>
      <c r="AA43" s="103"/>
      <c r="AC43" s="214"/>
      <c r="AD43" s="185"/>
      <c r="AE43" s="225"/>
      <c r="AF43" s="187"/>
      <c r="AG43" s="197"/>
      <c r="AH43" s="173"/>
      <c r="AI43" s="173"/>
      <c r="AL43" s="214"/>
      <c r="AM43" s="185"/>
      <c r="AN43" s="225"/>
      <c r="AO43" s="187"/>
      <c r="AP43" s="197"/>
      <c r="AQ43" s="173"/>
      <c r="AR43" s="173"/>
      <c r="AU43" s="214"/>
      <c r="AV43" s="185"/>
      <c r="AW43" s="225"/>
      <c r="AX43" s="187"/>
      <c r="AY43" s="197"/>
      <c r="AZ43" s="173"/>
      <c r="BA43" s="173"/>
      <c r="BD43" s="214"/>
      <c r="BE43" s="185"/>
      <c r="BF43" s="225"/>
      <c r="BG43" s="187"/>
      <c r="BH43" s="197"/>
      <c r="BI43" s="173"/>
      <c r="BJ43" s="173"/>
      <c r="BM43" s="214"/>
      <c r="BN43" s="185"/>
      <c r="BO43" s="225"/>
      <c r="BP43" s="187"/>
      <c r="BQ43" s="197"/>
      <c r="BR43" s="173"/>
      <c r="BS43" s="173"/>
      <c r="BV43" s="214"/>
      <c r="BW43" s="185"/>
      <c r="BX43" s="225"/>
      <c r="BY43" s="187"/>
      <c r="BZ43" s="197"/>
      <c r="CA43" s="173"/>
      <c r="CB43" s="173"/>
      <c r="CE43" s="214"/>
      <c r="CF43" s="185"/>
      <c r="CG43" s="225"/>
      <c r="CH43" s="187"/>
      <c r="CI43" s="197"/>
      <c r="CJ43" s="173"/>
      <c r="CK43" s="173"/>
      <c r="CN43" s="214"/>
      <c r="CO43" s="185"/>
      <c r="CP43" s="225"/>
      <c r="CQ43" s="187"/>
      <c r="CR43" s="197"/>
      <c r="CS43" s="173"/>
      <c r="CT43" s="173"/>
      <c r="CW43" s="214"/>
      <c r="CX43" s="185"/>
      <c r="CY43" s="225"/>
      <c r="CZ43" s="187"/>
      <c r="DA43" s="197"/>
      <c r="DB43" s="173"/>
      <c r="DC43" s="173"/>
      <c r="DF43" s="214"/>
      <c r="DG43" s="185"/>
      <c r="DH43" s="225"/>
      <c r="DI43" s="187"/>
      <c r="DJ43" s="197"/>
      <c r="DK43" s="173"/>
      <c r="DL43" s="173"/>
      <c r="DO43" s="214"/>
      <c r="DP43" s="185"/>
      <c r="DQ43" s="225"/>
      <c r="DR43" s="187"/>
      <c r="DS43" s="197"/>
      <c r="DT43" s="173"/>
      <c r="DU43" s="173"/>
      <c r="DX43" s="214"/>
      <c r="DY43" s="185"/>
      <c r="DZ43" s="225"/>
      <c r="EA43" s="187"/>
      <c r="EB43" s="197"/>
      <c r="EC43" s="173"/>
      <c r="ED43" s="173"/>
      <c r="EG43" s="214"/>
      <c r="EH43" s="185"/>
      <c r="EI43" s="225"/>
      <c r="EJ43" s="187"/>
      <c r="EK43" s="197"/>
      <c r="EL43" s="173"/>
      <c r="EM43" s="173"/>
      <c r="EP43" s="214"/>
      <c r="EQ43" s="185"/>
      <c r="ER43" s="225"/>
      <c r="ES43" s="187"/>
      <c r="ET43" s="197"/>
      <c r="EU43" s="173"/>
      <c r="EV43" s="173"/>
      <c r="EY43" s="214"/>
      <c r="EZ43" s="185"/>
      <c r="FA43" s="225"/>
      <c r="FB43" s="187"/>
      <c r="FC43" s="197"/>
      <c r="FD43" s="173"/>
      <c r="FE43" s="173"/>
      <c r="FH43" s="214"/>
      <c r="FI43" s="185"/>
      <c r="FJ43" s="225"/>
      <c r="FK43" s="187"/>
      <c r="FL43" s="197"/>
      <c r="FM43" s="173"/>
      <c r="FN43" s="173"/>
      <c r="FO43" s="64"/>
      <c r="FP43" s="64"/>
      <c r="FQ43" s="214"/>
      <c r="FR43" s="185"/>
      <c r="FS43" s="225"/>
      <c r="FT43" s="187"/>
      <c r="FU43" s="197"/>
      <c r="FV43" s="173"/>
      <c r="FW43" s="173"/>
      <c r="FZ43" s="214"/>
      <c r="GA43" s="185"/>
      <c r="GB43" s="225"/>
      <c r="GC43" s="187"/>
      <c r="GD43" s="197"/>
      <c r="GE43" s="173"/>
      <c r="GF43" s="173"/>
      <c r="GI43" s="214"/>
      <c r="GJ43" s="185"/>
      <c r="GK43" s="225"/>
      <c r="GL43" s="187"/>
      <c r="GM43" s="197"/>
      <c r="GN43" s="173"/>
      <c r="GO43" s="173"/>
      <c r="GR43" s="214"/>
      <c r="GS43" s="185"/>
      <c r="GT43" s="225"/>
      <c r="GU43" s="187"/>
      <c r="GV43" s="197"/>
      <c r="GW43" s="173"/>
      <c r="GX43" s="173"/>
      <c r="GY43" s="64"/>
      <c r="GZ43" s="64"/>
      <c r="HA43" s="214"/>
      <c r="HB43" s="185"/>
      <c r="HC43" s="225"/>
      <c r="HD43" s="187"/>
      <c r="HE43" s="197"/>
      <c r="HF43" s="173"/>
      <c r="HG43" s="173"/>
      <c r="HJ43" s="214"/>
      <c r="HK43" s="185"/>
      <c r="HL43" s="225"/>
      <c r="HM43" s="187"/>
      <c r="HN43" s="197"/>
      <c r="HO43" s="173"/>
      <c r="HP43" s="173"/>
      <c r="HS43" s="214"/>
      <c r="HT43" s="185"/>
      <c r="HU43" s="225"/>
      <c r="HV43" s="187"/>
      <c r="HW43" s="197"/>
      <c r="HX43" s="173"/>
      <c r="HY43" s="173"/>
      <c r="IB43" s="214"/>
      <c r="IC43" s="185"/>
      <c r="ID43" s="225"/>
      <c r="IE43" s="187"/>
      <c r="IF43" s="197"/>
      <c r="IG43" s="173"/>
      <c r="IH43" s="173"/>
      <c r="II43" s="64"/>
      <c r="IJ43" s="64"/>
      <c r="IK43" s="214"/>
      <c r="IL43" s="185"/>
      <c r="IM43" s="225"/>
      <c r="IN43" s="187"/>
      <c r="IO43" s="197"/>
      <c r="IP43" s="173"/>
      <c r="IQ43" s="173"/>
      <c r="IT43" s="214"/>
      <c r="IU43" s="185"/>
      <c r="IV43" s="225"/>
      <c r="IW43" s="187"/>
      <c r="IX43" s="197"/>
      <c r="IY43" s="173"/>
      <c r="IZ43" s="173"/>
      <c r="JC43" s="214"/>
      <c r="JD43" s="185"/>
      <c r="JE43" s="225"/>
      <c r="JF43" s="187"/>
      <c r="JG43" s="197"/>
      <c r="JH43" s="173"/>
      <c r="JI43" s="173"/>
      <c r="JL43" s="214"/>
      <c r="JM43" s="185"/>
      <c r="JN43" s="225"/>
      <c r="JO43" s="187"/>
      <c r="JP43" s="197"/>
      <c r="JQ43" s="173"/>
      <c r="JR43" s="173"/>
    </row>
    <row r="44" spans="2:278" ht="31.5" thickTop="1" thickBot="1">
      <c r="B44" s="214" t="s">
        <v>156</v>
      </c>
      <c r="C44" s="185" t="s">
        <v>215</v>
      </c>
      <c r="D44" s="226" t="s">
        <v>149</v>
      </c>
      <c r="E44" s="187">
        <v>6</v>
      </c>
      <c r="F44" s="197">
        <v>0</v>
      </c>
      <c r="G44" s="173">
        <f t="shared" si="1"/>
        <v>0</v>
      </c>
      <c r="H44" s="173"/>
      <c r="K44" s="214"/>
      <c r="L44" s="185"/>
      <c r="M44" s="226"/>
      <c r="N44" s="187"/>
      <c r="O44" s="197"/>
      <c r="P44" s="173"/>
      <c r="Q44" s="173"/>
      <c r="R44" s="104"/>
      <c r="S44" s="103"/>
      <c r="T44" s="214"/>
      <c r="U44" s="185"/>
      <c r="V44" s="226"/>
      <c r="W44" s="187"/>
      <c r="X44" s="197"/>
      <c r="Y44" s="173"/>
      <c r="Z44" s="173"/>
      <c r="AA44" s="103"/>
      <c r="AC44" s="214"/>
      <c r="AD44" s="185"/>
      <c r="AE44" s="226"/>
      <c r="AF44" s="187"/>
      <c r="AG44" s="197"/>
      <c r="AH44" s="173"/>
      <c r="AI44" s="173"/>
      <c r="AL44" s="214"/>
      <c r="AM44" s="185"/>
      <c r="AN44" s="226"/>
      <c r="AO44" s="187"/>
      <c r="AP44" s="197"/>
      <c r="AQ44" s="173"/>
      <c r="AR44" s="173"/>
      <c r="AU44" s="214"/>
      <c r="AV44" s="185"/>
      <c r="AW44" s="226"/>
      <c r="AX44" s="187"/>
      <c r="AY44" s="197"/>
      <c r="AZ44" s="173"/>
      <c r="BA44" s="173"/>
      <c r="BD44" s="214"/>
      <c r="BE44" s="185"/>
      <c r="BF44" s="226"/>
      <c r="BG44" s="187"/>
      <c r="BH44" s="197"/>
      <c r="BI44" s="173"/>
      <c r="BJ44" s="173"/>
      <c r="BM44" s="214"/>
      <c r="BN44" s="185"/>
      <c r="BO44" s="226"/>
      <c r="BP44" s="187"/>
      <c r="BQ44" s="197"/>
      <c r="BR44" s="173"/>
      <c r="BS44" s="173"/>
      <c r="BV44" s="214"/>
      <c r="BW44" s="185"/>
      <c r="BX44" s="226"/>
      <c r="BY44" s="187"/>
      <c r="BZ44" s="197"/>
      <c r="CA44" s="173"/>
      <c r="CB44" s="173"/>
      <c r="CE44" s="214"/>
      <c r="CF44" s="185"/>
      <c r="CG44" s="226"/>
      <c r="CH44" s="187"/>
      <c r="CI44" s="197"/>
      <c r="CJ44" s="173"/>
      <c r="CK44" s="173"/>
      <c r="CN44" s="214"/>
      <c r="CO44" s="185"/>
      <c r="CP44" s="226"/>
      <c r="CQ44" s="187"/>
      <c r="CR44" s="197"/>
      <c r="CS44" s="173"/>
      <c r="CT44" s="173"/>
      <c r="CW44" s="214"/>
      <c r="CX44" s="185"/>
      <c r="CY44" s="226"/>
      <c r="CZ44" s="187"/>
      <c r="DA44" s="197"/>
      <c r="DB44" s="173"/>
      <c r="DC44" s="173"/>
      <c r="DF44" s="214"/>
      <c r="DG44" s="185"/>
      <c r="DH44" s="226"/>
      <c r="DI44" s="187"/>
      <c r="DJ44" s="197"/>
      <c r="DK44" s="173"/>
      <c r="DL44" s="173"/>
      <c r="DO44" s="214"/>
      <c r="DP44" s="185"/>
      <c r="DQ44" s="226"/>
      <c r="DR44" s="187"/>
      <c r="DS44" s="197"/>
      <c r="DT44" s="173"/>
      <c r="DU44" s="173"/>
      <c r="DX44" s="214"/>
      <c r="DY44" s="185"/>
      <c r="DZ44" s="226"/>
      <c r="EA44" s="187"/>
      <c r="EB44" s="197"/>
      <c r="EC44" s="173"/>
      <c r="ED44" s="173"/>
      <c r="EG44" s="214"/>
      <c r="EH44" s="185"/>
      <c r="EI44" s="226"/>
      <c r="EJ44" s="187"/>
      <c r="EK44" s="197"/>
      <c r="EL44" s="173"/>
      <c r="EM44" s="173"/>
      <c r="EP44" s="214"/>
      <c r="EQ44" s="185"/>
      <c r="ER44" s="226"/>
      <c r="ES44" s="187"/>
      <c r="ET44" s="197"/>
      <c r="EU44" s="173"/>
      <c r="EV44" s="173"/>
      <c r="EY44" s="214"/>
      <c r="EZ44" s="185"/>
      <c r="FA44" s="226"/>
      <c r="FB44" s="187"/>
      <c r="FC44" s="197"/>
      <c r="FD44" s="173"/>
      <c r="FE44" s="173"/>
      <c r="FH44" s="214"/>
      <c r="FI44" s="185"/>
      <c r="FJ44" s="226"/>
      <c r="FK44" s="187"/>
      <c r="FL44" s="197"/>
      <c r="FM44" s="173"/>
      <c r="FN44" s="173"/>
      <c r="FO44" s="64"/>
      <c r="FP44" s="64"/>
      <c r="FQ44" s="214"/>
      <c r="FR44" s="185"/>
      <c r="FS44" s="226"/>
      <c r="FT44" s="187"/>
      <c r="FU44" s="197"/>
      <c r="FV44" s="173"/>
      <c r="FW44" s="173"/>
      <c r="FZ44" s="214"/>
      <c r="GA44" s="185"/>
      <c r="GB44" s="226"/>
      <c r="GC44" s="187"/>
      <c r="GD44" s="197"/>
      <c r="GE44" s="173"/>
      <c r="GF44" s="173"/>
      <c r="GI44" s="214"/>
      <c r="GJ44" s="185"/>
      <c r="GK44" s="226"/>
      <c r="GL44" s="187"/>
      <c r="GM44" s="197"/>
      <c r="GN44" s="173"/>
      <c r="GO44" s="173"/>
      <c r="GR44" s="214"/>
      <c r="GS44" s="185"/>
      <c r="GT44" s="226"/>
      <c r="GU44" s="187"/>
      <c r="GV44" s="197"/>
      <c r="GW44" s="173"/>
      <c r="GX44" s="173"/>
      <c r="GY44" s="64"/>
      <c r="GZ44" s="64"/>
      <c r="HA44" s="214"/>
      <c r="HB44" s="185"/>
      <c r="HC44" s="226"/>
      <c r="HD44" s="187"/>
      <c r="HE44" s="197"/>
      <c r="HF44" s="173"/>
      <c r="HG44" s="173"/>
      <c r="HJ44" s="214"/>
      <c r="HK44" s="185"/>
      <c r="HL44" s="226"/>
      <c r="HM44" s="187"/>
      <c r="HN44" s="197"/>
      <c r="HO44" s="173"/>
      <c r="HP44" s="173"/>
      <c r="HS44" s="214"/>
      <c r="HT44" s="185"/>
      <c r="HU44" s="226"/>
      <c r="HV44" s="187"/>
      <c r="HW44" s="197"/>
      <c r="HX44" s="173"/>
      <c r="HY44" s="173"/>
      <c r="IB44" s="214"/>
      <c r="IC44" s="185"/>
      <c r="ID44" s="226"/>
      <c r="IE44" s="187"/>
      <c r="IF44" s="197"/>
      <c r="IG44" s="173"/>
      <c r="IH44" s="173"/>
      <c r="II44" s="64"/>
      <c r="IJ44" s="64"/>
      <c r="IK44" s="214"/>
      <c r="IL44" s="185"/>
      <c r="IM44" s="226"/>
      <c r="IN44" s="187"/>
      <c r="IO44" s="197"/>
      <c r="IP44" s="173"/>
      <c r="IQ44" s="173"/>
      <c r="IT44" s="214"/>
      <c r="IU44" s="185"/>
      <c r="IV44" s="226"/>
      <c r="IW44" s="187"/>
      <c r="IX44" s="197"/>
      <c r="IY44" s="173"/>
      <c r="IZ44" s="173"/>
      <c r="JC44" s="214"/>
      <c r="JD44" s="185"/>
      <c r="JE44" s="226"/>
      <c r="JF44" s="187"/>
      <c r="JG44" s="197"/>
      <c r="JH44" s="173"/>
      <c r="JI44" s="173"/>
      <c r="JL44" s="214"/>
      <c r="JM44" s="185"/>
      <c r="JN44" s="226"/>
      <c r="JO44" s="187"/>
      <c r="JP44" s="197"/>
      <c r="JQ44" s="173"/>
      <c r="JR44" s="173"/>
    </row>
    <row r="45" spans="2:278" ht="16.5" thickTop="1" thickBot="1">
      <c r="B45" s="227">
        <v>7.4</v>
      </c>
      <c r="C45" s="221" t="s">
        <v>216</v>
      </c>
      <c r="D45" s="228"/>
      <c r="E45" s="187"/>
      <c r="F45" s="223"/>
      <c r="G45" s="224"/>
      <c r="H45" s="224"/>
      <c r="K45" s="227"/>
      <c r="L45" s="221"/>
      <c r="M45" s="228"/>
      <c r="N45" s="187"/>
      <c r="O45" s="223"/>
      <c r="P45" s="224"/>
      <c r="Q45" s="224"/>
      <c r="R45" s="104"/>
      <c r="S45" s="103"/>
      <c r="T45" s="227"/>
      <c r="U45" s="221"/>
      <c r="V45" s="228"/>
      <c r="W45" s="187"/>
      <c r="X45" s="223"/>
      <c r="Y45" s="224"/>
      <c r="Z45" s="224"/>
      <c r="AA45" s="103"/>
      <c r="AC45" s="227"/>
      <c r="AD45" s="221"/>
      <c r="AE45" s="228"/>
      <c r="AF45" s="187"/>
      <c r="AG45" s="223"/>
      <c r="AH45" s="224"/>
      <c r="AI45" s="224"/>
      <c r="AL45" s="227"/>
      <c r="AM45" s="221"/>
      <c r="AN45" s="228"/>
      <c r="AO45" s="187"/>
      <c r="AP45" s="223"/>
      <c r="AQ45" s="224"/>
      <c r="AR45" s="224"/>
      <c r="AU45" s="227"/>
      <c r="AV45" s="221"/>
      <c r="AW45" s="228"/>
      <c r="AX45" s="187"/>
      <c r="AY45" s="223"/>
      <c r="AZ45" s="224"/>
      <c r="BA45" s="224"/>
      <c r="BD45" s="227"/>
      <c r="BE45" s="221"/>
      <c r="BF45" s="228"/>
      <c r="BG45" s="187"/>
      <c r="BH45" s="223"/>
      <c r="BI45" s="224"/>
      <c r="BJ45" s="224"/>
      <c r="BM45" s="227"/>
      <c r="BN45" s="221"/>
      <c r="BO45" s="228"/>
      <c r="BP45" s="187"/>
      <c r="BQ45" s="223"/>
      <c r="BR45" s="224"/>
      <c r="BS45" s="224"/>
      <c r="BV45" s="227"/>
      <c r="BW45" s="221"/>
      <c r="BX45" s="228"/>
      <c r="BY45" s="187"/>
      <c r="BZ45" s="223"/>
      <c r="CA45" s="224"/>
      <c r="CB45" s="224"/>
      <c r="CE45" s="227"/>
      <c r="CF45" s="221"/>
      <c r="CG45" s="228"/>
      <c r="CH45" s="187"/>
      <c r="CI45" s="223"/>
      <c r="CJ45" s="224"/>
      <c r="CK45" s="224"/>
      <c r="CN45" s="227"/>
      <c r="CO45" s="221"/>
      <c r="CP45" s="228"/>
      <c r="CQ45" s="187"/>
      <c r="CR45" s="223"/>
      <c r="CS45" s="224"/>
      <c r="CT45" s="224"/>
      <c r="CW45" s="227"/>
      <c r="CX45" s="221"/>
      <c r="CY45" s="228"/>
      <c r="CZ45" s="187"/>
      <c r="DA45" s="223"/>
      <c r="DB45" s="224"/>
      <c r="DC45" s="224"/>
      <c r="DF45" s="227"/>
      <c r="DG45" s="221"/>
      <c r="DH45" s="228"/>
      <c r="DI45" s="187"/>
      <c r="DJ45" s="223"/>
      <c r="DK45" s="224"/>
      <c r="DL45" s="224"/>
      <c r="DO45" s="227"/>
      <c r="DP45" s="221"/>
      <c r="DQ45" s="228"/>
      <c r="DR45" s="187"/>
      <c r="DS45" s="223"/>
      <c r="DT45" s="224"/>
      <c r="DU45" s="224"/>
      <c r="DX45" s="227"/>
      <c r="DY45" s="221"/>
      <c r="DZ45" s="228"/>
      <c r="EA45" s="187"/>
      <c r="EB45" s="223"/>
      <c r="EC45" s="224"/>
      <c r="ED45" s="224"/>
      <c r="EG45" s="227"/>
      <c r="EH45" s="221"/>
      <c r="EI45" s="228"/>
      <c r="EJ45" s="187"/>
      <c r="EK45" s="223"/>
      <c r="EL45" s="224"/>
      <c r="EM45" s="224"/>
      <c r="EP45" s="227"/>
      <c r="EQ45" s="221"/>
      <c r="ER45" s="228"/>
      <c r="ES45" s="187"/>
      <c r="ET45" s="223"/>
      <c r="EU45" s="224"/>
      <c r="EV45" s="224"/>
      <c r="EY45" s="227"/>
      <c r="EZ45" s="221"/>
      <c r="FA45" s="228"/>
      <c r="FB45" s="187"/>
      <c r="FC45" s="223"/>
      <c r="FD45" s="224"/>
      <c r="FE45" s="224"/>
      <c r="FH45" s="227"/>
      <c r="FI45" s="221"/>
      <c r="FJ45" s="228"/>
      <c r="FK45" s="187"/>
      <c r="FL45" s="223"/>
      <c r="FM45" s="224"/>
      <c r="FN45" s="224"/>
      <c r="FO45" s="64"/>
      <c r="FP45" s="64"/>
      <c r="FQ45" s="227"/>
      <c r="FR45" s="221"/>
      <c r="FS45" s="228"/>
      <c r="FT45" s="187"/>
      <c r="FU45" s="223"/>
      <c r="FV45" s="224"/>
      <c r="FW45" s="224"/>
      <c r="FZ45" s="227"/>
      <c r="GA45" s="221"/>
      <c r="GB45" s="228"/>
      <c r="GC45" s="187"/>
      <c r="GD45" s="223"/>
      <c r="GE45" s="224"/>
      <c r="GF45" s="224"/>
      <c r="GI45" s="227"/>
      <c r="GJ45" s="221"/>
      <c r="GK45" s="228"/>
      <c r="GL45" s="187"/>
      <c r="GM45" s="223"/>
      <c r="GN45" s="224"/>
      <c r="GO45" s="224"/>
      <c r="GR45" s="227"/>
      <c r="GS45" s="221"/>
      <c r="GT45" s="228"/>
      <c r="GU45" s="187"/>
      <c r="GV45" s="223"/>
      <c r="GW45" s="224"/>
      <c r="GX45" s="224"/>
      <c r="GY45" s="64"/>
      <c r="GZ45" s="64"/>
      <c r="HA45" s="227"/>
      <c r="HB45" s="221"/>
      <c r="HC45" s="228"/>
      <c r="HD45" s="187"/>
      <c r="HE45" s="223"/>
      <c r="HF45" s="224"/>
      <c r="HG45" s="224"/>
      <c r="HJ45" s="227"/>
      <c r="HK45" s="221"/>
      <c r="HL45" s="228"/>
      <c r="HM45" s="187"/>
      <c r="HN45" s="223"/>
      <c r="HO45" s="224"/>
      <c r="HP45" s="224"/>
      <c r="HS45" s="227"/>
      <c r="HT45" s="221"/>
      <c r="HU45" s="228"/>
      <c r="HV45" s="187"/>
      <c r="HW45" s="223"/>
      <c r="HX45" s="224"/>
      <c r="HY45" s="224"/>
      <c r="IB45" s="227"/>
      <c r="IC45" s="221"/>
      <c r="ID45" s="228"/>
      <c r="IE45" s="187"/>
      <c r="IF45" s="223"/>
      <c r="IG45" s="224"/>
      <c r="IH45" s="224"/>
      <c r="II45" s="64"/>
      <c r="IJ45" s="64"/>
      <c r="IK45" s="227"/>
      <c r="IL45" s="221"/>
      <c r="IM45" s="228"/>
      <c r="IN45" s="187"/>
      <c r="IO45" s="223"/>
      <c r="IP45" s="224"/>
      <c r="IQ45" s="224"/>
      <c r="IT45" s="227"/>
      <c r="IU45" s="221"/>
      <c r="IV45" s="228"/>
      <c r="IW45" s="187"/>
      <c r="IX45" s="223"/>
      <c r="IY45" s="224"/>
      <c r="IZ45" s="224"/>
      <c r="JC45" s="227"/>
      <c r="JD45" s="221"/>
      <c r="JE45" s="228"/>
      <c r="JF45" s="187"/>
      <c r="JG45" s="223"/>
      <c r="JH45" s="224"/>
      <c r="JI45" s="224"/>
      <c r="JL45" s="227"/>
      <c r="JM45" s="221"/>
      <c r="JN45" s="228"/>
      <c r="JO45" s="187"/>
      <c r="JP45" s="223"/>
      <c r="JQ45" s="224"/>
      <c r="JR45" s="224"/>
    </row>
    <row r="46" spans="2:278" ht="16.5" thickTop="1" thickBot="1">
      <c r="B46" s="214"/>
      <c r="C46" s="185" t="s">
        <v>217</v>
      </c>
      <c r="D46" s="228"/>
      <c r="E46" s="187"/>
      <c r="F46" s="223"/>
      <c r="G46" s="224"/>
      <c r="H46" s="224"/>
      <c r="K46" s="214"/>
      <c r="L46" s="185"/>
      <c r="M46" s="228"/>
      <c r="N46" s="187"/>
      <c r="O46" s="223"/>
      <c r="P46" s="224"/>
      <c r="Q46" s="224"/>
      <c r="R46" s="104"/>
      <c r="S46" s="103"/>
      <c r="T46" s="214"/>
      <c r="U46" s="185"/>
      <c r="V46" s="228"/>
      <c r="W46" s="187"/>
      <c r="X46" s="223"/>
      <c r="Y46" s="224"/>
      <c r="Z46" s="224"/>
      <c r="AA46" s="103"/>
      <c r="AC46" s="214"/>
      <c r="AD46" s="185"/>
      <c r="AE46" s="228"/>
      <c r="AF46" s="187"/>
      <c r="AG46" s="223"/>
      <c r="AH46" s="224"/>
      <c r="AI46" s="224"/>
      <c r="AL46" s="214"/>
      <c r="AM46" s="185"/>
      <c r="AN46" s="228"/>
      <c r="AO46" s="187"/>
      <c r="AP46" s="223"/>
      <c r="AQ46" s="224"/>
      <c r="AR46" s="224"/>
      <c r="AU46" s="214"/>
      <c r="AV46" s="185"/>
      <c r="AW46" s="228"/>
      <c r="AX46" s="187"/>
      <c r="AY46" s="223"/>
      <c r="AZ46" s="224"/>
      <c r="BA46" s="224"/>
      <c r="BD46" s="214"/>
      <c r="BE46" s="185"/>
      <c r="BF46" s="228"/>
      <c r="BG46" s="187"/>
      <c r="BH46" s="223"/>
      <c r="BI46" s="224"/>
      <c r="BJ46" s="224"/>
      <c r="BM46" s="214"/>
      <c r="BN46" s="185"/>
      <c r="BO46" s="228"/>
      <c r="BP46" s="187"/>
      <c r="BQ46" s="223"/>
      <c r="BR46" s="224"/>
      <c r="BS46" s="224"/>
      <c r="BV46" s="214"/>
      <c r="BW46" s="185"/>
      <c r="BX46" s="228"/>
      <c r="BY46" s="187"/>
      <c r="BZ46" s="223"/>
      <c r="CA46" s="224"/>
      <c r="CB46" s="224"/>
      <c r="CE46" s="214"/>
      <c r="CF46" s="185"/>
      <c r="CG46" s="228"/>
      <c r="CH46" s="187"/>
      <c r="CI46" s="223"/>
      <c r="CJ46" s="224"/>
      <c r="CK46" s="224"/>
      <c r="CN46" s="214"/>
      <c r="CO46" s="185"/>
      <c r="CP46" s="228"/>
      <c r="CQ46" s="187"/>
      <c r="CR46" s="223"/>
      <c r="CS46" s="224"/>
      <c r="CT46" s="224"/>
      <c r="CW46" s="214"/>
      <c r="CX46" s="185"/>
      <c r="CY46" s="228"/>
      <c r="CZ46" s="187"/>
      <c r="DA46" s="223"/>
      <c r="DB46" s="224"/>
      <c r="DC46" s="224"/>
      <c r="DF46" s="214"/>
      <c r="DG46" s="185"/>
      <c r="DH46" s="228"/>
      <c r="DI46" s="187"/>
      <c r="DJ46" s="223"/>
      <c r="DK46" s="224"/>
      <c r="DL46" s="224"/>
      <c r="DO46" s="214"/>
      <c r="DP46" s="185"/>
      <c r="DQ46" s="228"/>
      <c r="DR46" s="187"/>
      <c r="DS46" s="223"/>
      <c r="DT46" s="224"/>
      <c r="DU46" s="224"/>
      <c r="DX46" s="214"/>
      <c r="DY46" s="185"/>
      <c r="DZ46" s="228"/>
      <c r="EA46" s="187"/>
      <c r="EB46" s="223"/>
      <c r="EC46" s="224"/>
      <c r="ED46" s="224"/>
      <c r="EG46" s="214"/>
      <c r="EH46" s="185"/>
      <c r="EI46" s="228"/>
      <c r="EJ46" s="187"/>
      <c r="EK46" s="223"/>
      <c r="EL46" s="224"/>
      <c r="EM46" s="224"/>
      <c r="EP46" s="214"/>
      <c r="EQ46" s="185"/>
      <c r="ER46" s="228"/>
      <c r="ES46" s="187"/>
      <c r="ET46" s="223"/>
      <c r="EU46" s="224"/>
      <c r="EV46" s="224"/>
      <c r="EY46" s="214"/>
      <c r="EZ46" s="185"/>
      <c r="FA46" s="228"/>
      <c r="FB46" s="187"/>
      <c r="FC46" s="223"/>
      <c r="FD46" s="224"/>
      <c r="FE46" s="224"/>
      <c r="FH46" s="214"/>
      <c r="FI46" s="185"/>
      <c r="FJ46" s="228"/>
      <c r="FK46" s="187"/>
      <c r="FL46" s="223"/>
      <c r="FM46" s="224"/>
      <c r="FN46" s="224"/>
      <c r="FO46" s="64"/>
      <c r="FP46" s="64"/>
      <c r="FQ46" s="214"/>
      <c r="FR46" s="185"/>
      <c r="FS46" s="228"/>
      <c r="FT46" s="187"/>
      <c r="FU46" s="223"/>
      <c r="FV46" s="224"/>
      <c r="FW46" s="224"/>
      <c r="FZ46" s="214"/>
      <c r="GA46" s="185"/>
      <c r="GB46" s="228"/>
      <c r="GC46" s="187"/>
      <c r="GD46" s="223"/>
      <c r="GE46" s="224"/>
      <c r="GF46" s="224"/>
      <c r="GI46" s="214"/>
      <c r="GJ46" s="185"/>
      <c r="GK46" s="228"/>
      <c r="GL46" s="187"/>
      <c r="GM46" s="223"/>
      <c r="GN46" s="224"/>
      <c r="GO46" s="224"/>
      <c r="GR46" s="214"/>
      <c r="GS46" s="185"/>
      <c r="GT46" s="228"/>
      <c r="GU46" s="187"/>
      <c r="GV46" s="223"/>
      <c r="GW46" s="224"/>
      <c r="GX46" s="224"/>
      <c r="GY46" s="64"/>
      <c r="GZ46" s="64"/>
      <c r="HA46" s="214"/>
      <c r="HB46" s="185"/>
      <c r="HC46" s="228"/>
      <c r="HD46" s="187"/>
      <c r="HE46" s="223"/>
      <c r="HF46" s="224"/>
      <c r="HG46" s="224"/>
      <c r="HJ46" s="214"/>
      <c r="HK46" s="185"/>
      <c r="HL46" s="228"/>
      <c r="HM46" s="187"/>
      <c r="HN46" s="223"/>
      <c r="HO46" s="224"/>
      <c r="HP46" s="224"/>
      <c r="HS46" s="214"/>
      <c r="HT46" s="185"/>
      <c r="HU46" s="228"/>
      <c r="HV46" s="187"/>
      <c r="HW46" s="223"/>
      <c r="HX46" s="224"/>
      <c r="HY46" s="224"/>
      <c r="IB46" s="214"/>
      <c r="IC46" s="185"/>
      <c r="ID46" s="228"/>
      <c r="IE46" s="187"/>
      <c r="IF46" s="223"/>
      <c r="IG46" s="224"/>
      <c r="IH46" s="224"/>
      <c r="II46" s="64"/>
      <c r="IJ46" s="64"/>
      <c r="IK46" s="214"/>
      <c r="IL46" s="185"/>
      <c r="IM46" s="228"/>
      <c r="IN46" s="187"/>
      <c r="IO46" s="223"/>
      <c r="IP46" s="224"/>
      <c r="IQ46" s="224"/>
      <c r="IT46" s="214"/>
      <c r="IU46" s="185"/>
      <c r="IV46" s="228"/>
      <c r="IW46" s="187"/>
      <c r="IX46" s="223"/>
      <c r="IY46" s="224"/>
      <c r="IZ46" s="224"/>
      <c r="JC46" s="214"/>
      <c r="JD46" s="185"/>
      <c r="JE46" s="228"/>
      <c r="JF46" s="187"/>
      <c r="JG46" s="223"/>
      <c r="JH46" s="224"/>
      <c r="JI46" s="224"/>
      <c r="JL46" s="214"/>
      <c r="JM46" s="185"/>
      <c r="JN46" s="228"/>
      <c r="JO46" s="187"/>
      <c r="JP46" s="223"/>
      <c r="JQ46" s="224"/>
      <c r="JR46" s="224"/>
    </row>
    <row r="47" spans="2:278" ht="16.5" thickTop="1" thickBot="1">
      <c r="B47" s="214" t="s">
        <v>218</v>
      </c>
      <c r="C47" s="185" t="s">
        <v>219</v>
      </c>
      <c r="D47" s="225" t="s">
        <v>148</v>
      </c>
      <c r="E47" s="187">
        <v>30</v>
      </c>
      <c r="F47" s="197">
        <v>0</v>
      </c>
      <c r="G47" s="173">
        <f t="shared" ref="G47:G53" si="2">ROUND((F47*E47),0)</f>
        <v>0</v>
      </c>
      <c r="H47" s="173"/>
      <c r="K47" s="214"/>
      <c r="L47" s="185"/>
      <c r="M47" s="225"/>
      <c r="N47" s="187"/>
      <c r="O47" s="197"/>
      <c r="P47" s="173"/>
      <c r="Q47" s="173"/>
      <c r="R47" s="104"/>
      <c r="S47" s="103"/>
      <c r="T47" s="214"/>
      <c r="U47" s="185"/>
      <c r="V47" s="225"/>
      <c r="W47" s="187"/>
      <c r="X47" s="197"/>
      <c r="Y47" s="173"/>
      <c r="Z47" s="173"/>
      <c r="AA47" s="103"/>
      <c r="AC47" s="214"/>
      <c r="AD47" s="185"/>
      <c r="AE47" s="225"/>
      <c r="AF47" s="187"/>
      <c r="AG47" s="197"/>
      <c r="AH47" s="173"/>
      <c r="AI47" s="173"/>
      <c r="AL47" s="214"/>
      <c r="AM47" s="185"/>
      <c r="AN47" s="225"/>
      <c r="AO47" s="187"/>
      <c r="AP47" s="197"/>
      <c r="AQ47" s="173"/>
      <c r="AR47" s="173"/>
      <c r="AU47" s="214"/>
      <c r="AV47" s="185"/>
      <c r="AW47" s="225"/>
      <c r="AX47" s="187"/>
      <c r="AY47" s="197"/>
      <c r="AZ47" s="173"/>
      <c r="BA47" s="173"/>
      <c r="BD47" s="214"/>
      <c r="BE47" s="185"/>
      <c r="BF47" s="225"/>
      <c r="BG47" s="187"/>
      <c r="BH47" s="197"/>
      <c r="BI47" s="173"/>
      <c r="BJ47" s="173"/>
      <c r="BM47" s="214"/>
      <c r="BN47" s="185"/>
      <c r="BO47" s="225"/>
      <c r="BP47" s="187"/>
      <c r="BQ47" s="197"/>
      <c r="BR47" s="173"/>
      <c r="BS47" s="173"/>
      <c r="BV47" s="214"/>
      <c r="BW47" s="185"/>
      <c r="BX47" s="225"/>
      <c r="BY47" s="187"/>
      <c r="BZ47" s="197"/>
      <c r="CA47" s="173"/>
      <c r="CB47" s="173"/>
      <c r="CE47" s="214"/>
      <c r="CF47" s="185"/>
      <c r="CG47" s="225"/>
      <c r="CH47" s="187"/>
      <c r="CI47" s="197"/>
      <c r="CJ47" s="173"/>
      <c r="CK47" s="173"/>
      <c r="CN47" s="214"/>
      <c r="CO47" s="185"/>
      <c r="CP47" s="225"/>
      <c r="CQ47" s="187"/>
      <c r="CR47" s="197"/>
      <c r="CS47" s="173"/>
      <c r="CT47" s="173"/>
      <c r="CW47" s="214"/>
      <c r="CX47" s="185"/>
      <c r="CY47" s="225"/>
      <c r="CZ47" s="187"/>
      <c r="DA47" s="197"/>
      <c r="DB47" s="173"/>
      <c r="DC47" s="173"/>
      <c r="DF47" s="214"/>
      <c r="DG47" s="185"/>
      <c r="DH47" s="225"/>
      <c r="DI47" s="187"/>
      <c r="DJ47" s="197"/>
      <c r="DK47" s="173"/>
      <c r="DL47" s="173"/>
      <c r="DO47" s="214"/>
      <c r="DP47" s="185"/>
      <c r="DQ47" s="225"/>
      <c r="DR47" s="187"/>
      <c r="DS47" s="197"/>
      <c r="DT47" s="173"/>
      <c r="DU47" s="173"/>
      <c r="DX47" s="214"/>
      <c r="DY47" s="185"/>
      <c r="DZ47" s="225"/>
      <c r="EA47" s="187"/>
      <c r="EB47" s="197"/>
      <c r="EC47" s="173"/>
      <c r="ED47" s="173"/>
      <c r="EG47" s="214"/>
      <c r="EH47" s="185"/>
      <c r="EI47" s="225"/>
      <c r="EJ47" s="187"/>
      <c r="EK47" s="197"/>
      <c r="EL47" s="173"/>
      <c r="EM47" s="173"/>
      <c r="EP47" s="214"/>
      <c r="EQ47" s="185"/>
      <c r="ER47" s="225"/>
      <c r="ES47" s="187"/>
      <c r="ET47" s="197"/>
      <c r="EU47" s="173"/>
      <c r="EV47" s="173"/>
      <c r="EY47" s="214"/>
      <c r="EZ47" s="185"/>
      <c r="FA47" s="225"/>
      <c r="FB47" s="187"/>
      <c r="FC47" s="197"/>
      <c r="FD47" s="173"/>
      <c r="FE47" s="173"/>
      <c r="FH47" s="214"/>
      <c r="FI47" s="185"/>
      <c r="FJ47" s="225"/>
      <c r="FK47" s="187"/>
      <c r="FL47" s="197"/>
      <c r="FM47" s="173"/>
      <c r="FN47" s="173"/>
      <c r="FO47" s="64"/>
      <c r="FP47" s="64"/>
      <c r="FQ47" s="214"/>
      <c r="FR47" s="185"/>
      <c r="FS47" s="225"/>
      <c r="FT47" s="187"/>
      <c r="FU47" s="197"/>
      <c r="FV47" s="173"/>
      <c r="FW47" s="173"/>
      <c r="FZ47" s="214"/>
      <c r="GA47" s="185"/>
      <c r="GB47" s="225"/>
      <c r="GC47" s="187"/>
      <c r="GD47" s="197"/>
      <c r="GE47" s="173"/>
      <c r="GF47" s="173"/>
      <c r="GI47" s="214"/>
      <c r="GJ47" s="185"/>
      <c r="GK47" s="225"/>
      <c r="GL47" s="187"/>
      <c r="GM47" s="197"/>
      <c r="GN47" s="173"/>
      <c r="GO47" s="173"/>
      <c r="GR47" s="214"/>
      <c r="GS47" s="185"/>
      <c r="GT47" s="225"/>
      <c r="GU47" s="187"/>
      <c r="GV47" s="197"/>
      <c r="GW47" s="173"/>
      <c r="GX47" s="173"/>
      <c r="GY47" s="64"/>
      <c r="GZ47" s="64"/>
      <c r="HA47" s="214"/>
      <c r="HB47" s="185"/>
      <c r="HC47" s="225"/>
      <c r="HD47" s="187"/>
      <c r="HE47" s="197"/>
      <c r="HF47" s="173"/>
      <c r="HG47" s="173"/>
      <c r="HJ47" s="214"/>
      <c r="HK47" s="185"/>
      <c r="HL47" s="225"/>
      <c r="HM47" s="187"/>
      <c r="HN47" s="197"/>
      <c r="HO47" s="173"/>
      <c r="HP47" s="173"/>
      <c r="HS47" s="214"/>
      <c r="HT47" s="185"/>
      <c r="HU47" s="225"/>
      <c r="HV47" s="187"/>
      <c r="HW47" s="197"/>
      <c r="HX47" s="173"/>
      <c r="HY47" s="173"/>
      <c r="IB47" s="214"/>
      <c r="IC47" s="185"/>
      <c r="ID47" s="225"/>
      <c r="IE47" s="187"/>
      <c r="IF47" s="197"/>
      <c r="IG47" s="173"/>
      <c r="IH47" s="173"/>
      <c r="II47" s="64"/>
      <c r="IJ47" s="64"/>
      <c r="IK47" s="214"/>
      <c r="IL47" s="185"/>
      <c r="IM47" s="225"/>
      <c r="IN47" s="187"/>
      <c r="IO47" s="197"/>
      <c r="IP47" s="173"/>
      <c r="IQ47" s="173"/>
      <c r="IT47" s="214"/>
      <c r="IU47" s="185"/>
      <c r="IV47" s="225"/>
      <c r="IW47" s="187"/>
      <c r="IX47" s="197"/>
      <c r="IY47" s="173"/>
      <c r="IZ47" s="173"/>
      <c r="JC47" s="214"/>
      <c r="JD47" s="185"/>
      <c r="JE47" s="225"/>
      <c r="JF47" s="187"/>
      <c r="JG47" s="197"/>
      <c r="JH47" s="173"/>
      <c r="JI47" s="173"/>
      <c r="JL47" s="214"/>
      <c r="JM47" s="185"/>
      <c r="JN47" s="225"/>
      <c r="JO47" s="187"/>
      <c r="JP47" s="197"/>
      <c r="JQ47" s="173"/>
      <c r="JR47" s="173"/>
    </row>
    <row r="48" spans="2:278" ht="16.5" thickTop="1" thickBot="1">
      <c r="B48" s="214" t="s">
        <v>220</v>
      </c>
      <c r="C48" s="185" t="s">
        <v>221</v>
      </c>
      <c r="D48" s="225" t="s">
        <v>148</v>
      </c>
      <c r="E48" s="187">
        <v>20</v>
      </c>
      <c r="F48" s="197">
        <v>0</v>
      </c>
      <c r="G48" s="173">
        <f t="shared" si="2"/>
        <v>0</v>
      </c>
      <c r="H48" s="173"/>
      <c r="K48" s="214"/>
      <c r="L48" s="185"/>
      <c r="M48" s="225"/>
      <c r="N48" s="187"/>
      <c r="O48" s="197"/>
      <c r="P48" s="173"/>
      <c r="Q48" s="173"/>
      <c r="R48" s="104"/>
      <c r="S48" s="103"/>
      <c r="T48" s="214"/>
      <c r="U48" s="185"/>
      <c r="V48" s="225"/>
      <c r="W48" s="187"/>
      <c r="X48" s="197"/>
      <c r="Y48" s="173"/>
      <c r="Z48" s="173"/>
      <c r="AA48" s="103"/>
      <c r="AC48" s="214"/>
      <c r="AD48" s="185"/>
      <c r="AE48" s="225"/>
      <c r="AF48" s="187"/>
      <c r="AG48" s="197"/>
      <c r="AH48" s="173"/>
      <c r="AI48" s="173"/>
      <c r="AL48" s="214"/>
      <c r="AM48" s="185"/>
      <c r="AN48" s="225"/>
      <c r="AO48" s="187"/>
      <c r="AP48" s="197"/>
      <c r="AQ48" s="173"/>
      <c r="AR48" s="173"/>
      <c r="AU48" s="214"/>
      <c r="AV48" s="185"/>
      <c r="AW48" s="225"/>
      <c r="AX48" s="187"/>
      <c r="AY48" s="197"/>
      <c r="AZ48" s="173"/>
      <c r="BA48" s="173"/>
      <c r="BD48" s="214"/>
      <c r="BE48" s="185"/>
      <c r="BF48" s="225"/>
      <c r="BG48" s="187"/>
      <c r="BH48" s="197"/>
      <c r="BI48" s="173"/>
      <c r="BJ48" s="173"/>
      <c r="BM48" s="214"/>
      <c r="BN48" s="185"/>
      <c r="BO48" s="225"/>
      <c r="BP48" s="187"/>
      <c r="BQ48" s="197"/>
      <c r="BR48" s="173"/>
      <c r="BS48" s="173"/>
      <c r="BV48" s="214"/>
      <c r="BW48" s="185"/>
      <c r="BX48" s="225"/>
      <c r="BY48" s="187"/>
      <c r="BZ48" s="197"/>
      <c r="CA48" s="173"/>
      <c r="CB48" s="173"/>
      <c r="CE48" s="214"/>
      <c r="CF48" s="185"/>
      <c r="CG48" s="225"/>
      <c r="CH48" s="187"/>
      <c r="CI48" s="197"/>
      <c r="CJ48" s="173"/>
      <c r="CK48" s="173"/>
      <c r="CN48" s="214"/>
      <c r="CO48" s="185"/>
      <c r="CP48" s="225"/>
      <c r="CQ48" s="187"/>
      <c r="CR48" s="197"/>
      <c r="CS48" s="173"/>
      <c r="CT48" s="173"/>
      <c r="CW48" s="214"/>
      <c r="CX48" s="185"/>
      <c r="CY48" s="225"/>
      <c r="CZ48" s="187"/>
      <c r="DA48" s="197"/>
      <c r="DB48" s="173"/>
      <c r="DC48" s="173"/>
      <c r="DF48" s="214"/>
      <c r="DG48" s="185"/>
      <c r="DH48" s="225"/>
      <c r="DI48" s="187"/>
      <c r="DJ48" s="197"/>
      <c r="DK48" s="173"/>
      <c r="DL48" s="173"/>
      <c r="DO48" s="214"/>
      <c r="DP48" s="185"/>
      <c r="DQ48" s="225"/>
      <c r="DR48" s="187"/>
      <c r="DS48" s="197"/>
      <c r="DT48" s="173"/>
      <c r="DU48" s="173"/>
      <c r="DX48" s="214"/>
      <c r="DY48" s="185"/>
      <c r="DZ48" s="225"/>
      <c r="EA48" s="187"/>
      <c r="EB48" s="197"/>
      <c r="EC48" s="173"/>
      <c r="ED48" s="173"/>
      <c r="EG48" s="214"/>
      <c r="EH48" s="185"/>
      <c r="EI48" s="225"/>
      <c r="EJ48" s="187"/>
      <c r="EK48" s="197"/>
      <c r="EL48" s="173"/>
      <c r="EM48" s="173"/>
      <c r="EP48" s="214"/>
      <c r="EQ48" s="185"/>
      <c r="ER48" s="225"/>
      <c r="ES48" s="187"/>
      <c r="ET48" s="197"/>
      <c r="EU48" s="173"/>
      <c r="EV48" s="173"/>
      <c r="EY48" s="214"/>
      <c r="EZ48" s="185"/>
      <c r="FA48" s="225"/>
      <c r="FB48" s="187"/>
      <c r="FC48" s="197"/>
      <c r="FD48" s="173"/>
      <c r="FE48" s="173"/>
      <c r="FH48" s="214"/>
      <c r="FI48" s="185"/>
      <c r="FJ48" s="225"/>
      <c r="FK48" s="187"/>
      <c r="FL48" s="197"/>
      <c r="FM48" s="173"/>
      <c r="FN48" s="173"/>
      <c r="FO48" s="64"/>
      <c r="FP48" s="64"/>
      <c r="FQ48" s="214"/>
      <c r="FR48" s="185"/>
      <c r="FS48" s="225"/>
      <c r="FT48" s="187"/>
      <c r="FU48" s="197"/>
      <c r="FV48" s="173"/>
      <c r="FW48" s="173"/>
      <c r="FZ48" s="214"/>
      <c r="GA48" s="185"/>
      <c r="GB48" s="225"/>
      <c r="GC48" s="187"/>
      <c r="GD48" s="197"/>
      <c r="GE48" s="173"/>
      <c r="GF48" s="173"/>
      <c r="GI48" s="214"/>
      <c r="GJ48" s="185"/>
      <c r="GK48" s="225"/>
      <c r="GL48" s="187"/>
      <c r="GM48" s="197"/>
      <c r="GN48" s="173"/>
      <c r="GO48" s="173"/>
      <c r="GR48" s="214"/>
      <c r="GS48" s="185"/>
      <c r="GT48" s="225"/>
      <c r="GU48" s="187"/>
      <c r="GV48" s="197"/>
      <c r="GW48" s="173"/>
      <c r="GX48" s="173"/>
      <c r="GY48" s="64"/>
      <c r="GZ48" s="64"/>
      <c r="HA48" s="214"/>
      <c r="HB48" s="185"/>
      <c r="HC48" s="225"/>
      <c r="HD48" s="187"/>
      <c r="HE48" s="197"/>
      <c r="HF48" s="173"/>
      <c r="HG48" s="173"/>
      <c r="HJ48" s="214"/>
      <c r="HK48" s="185"/>
      <c r="HL48" s="225"/>
      <c r="HM48" s="187"/>
      <c r="HN48" s="197"/>
      <c r="HO48" s="173"/>
      <c r="HP48" s="173"/>
      <c r="HS48" s="214"/>
      <c r="HT48" s="185"/>
      <c r="HU48" s="225"/>
      <c r="HV48" s="187"/>
      <c r="HW48" s="197"/>
      <c r="HX48" s="173"/>
      <c r="HY48" s="173"/>
      <c r="IB48" s="214"/>
      <c r="IC48" s="185"/>
      <c r="ID48" s="225"/>
      <c r="IE48" s="187"/>
      <c r="IF48" s="197"/>
      <c r="IG48" s="173"/>
      <c r="IH48" s="173"/>
      <c r="II48" s="64"/>
      <c r="IJ48" s="64"/>
      <c r="IK48" s="214"/>
      <c r="IL48" s="185"/>
      <c r="IM48" s="225"/>
      <c r="IN48" s="187"/>
      <c r="IO48" s="197"/>
      <c r="IP48" s="173"/>
      <c r="IQ48" s="173"/>
      <c r="IT48" s="214"/>
      <c r="IU48" s="185"/>
      <c r="IV48" s="225"/>
      <c r="IW48" s="187"/>
      <c r="IX48" s="197"/>
      <c r="IY48" s="173"/>
      <c r="IZ48" s="173"/>
      <c r="JC48" s="214"/>
      <c r="JD48" s="185"/>
      <c r="JE48" s="225"/>
      <c r="JF48" s="187"/>
      <c r="JG48" s="197"/>
      <c r="JH48" s="173"/>
      <c r="JI48" s="173"/>
      <c r="JL48" s="214"/>
      <c r="JM48" s="185"/>
      <c r="JN48" s="225"/>
      <c r="JO48" s="187"/>
      <c r="JP48" s="197"/>
      <c r="JQ48" s="173"/>
      <c r="JR48" s="173"/>
    </row>
    <row r="49" spans="2:278" ht="16.5" thickTop="1" thickBot="1">
      <c r="B49" s="214" t="s">
        <v>222</v>
      </c>
      <c r="C49" s="185" t="s">
        <v>223</v>
      </c>
      <c r="D49" s="225" t="s">
        <v>148</v>
      </c>
      <c r="E49" s="187">
        <v>50</v>
      </c>
      <c r="F49" s="197">
        <v>0</v>
      </c>
      <c r="G49" s="173">
        <f t="shared" si="2"/>
        <v>0</v>
      </c>
      <c r="H49" s="173"/>
      <c r="K49" s="214"/>
      <c r="L49" s="185"/>
      <c r="M49" s="225"/>
      <c r="N49" s="187"/>
      <c r="O49" s="197"/>
      <c r="P49" s="173"/>
      <c r="Q49" s="173"/>
      <c r="R49" s="104"/>
      <c r="S49" s="103"/>
      <c r="T49" s="214"/>
      <c r="U49" s="185"/>
      <c r="V49" s="225"/>
      <c r="W49" s="187"/>
      <c r="X49" s="197"/>
      <c r="Y49" s="173"/>
      <c r="Z49" s="173"/>
      <c r="AA49" s="103"/>
      <c r="AC49" s="214"/>
      <c r="AD49" s="185"/>
      <c r="AE49" s="225"/>
      <c r="AF49" s="187"/>
      <c r="AG49" s="197"/>
      <c r="AH49" s="173"/>
      <c r="AI49" s="173"/>
      <c r="AL49" s="214"/>
      <c r="AM49" s="185"/>
      <c r="AN49" s="225"/>
      <c r="AO49" s="187"/>
      <c r="AP49" s="197"/>
      <c r="AQ49" s="173"/>
      <c r="AR49" s="173"/>
      <c r="AU49" s="214"/>
      <c r="AV49" s="185"/>
      <c r="AW49" s="225"/>
      <c r="AX49" s="187"/>
      <c r="AY49" s="197"/>
      <c r="AZ49" s="173"/>
      <c r="BA49" s="173"/>
      <c r="BD49" s="214"/>
      <c r="BE49" s="185"/>
      <c r="BF49" s="225"/>
      <c r="BG49" s="187"/>
      <c r="BH49" s="197"/>
      <c r="BI49" s="173"/>
      <c r="BJ49" s="173"/>
      <c r="BM49" s="214"/>
      <c r="BN49" s="185"/>
      <c r="BO49" s="225"/>
      <c r="BP49" s="187"/>
      <c r="BQ49" s="197"/>
      <c r="BR49" s="173"/>
      <c r="BS49" s="173"/>
      <c r="BV49" s="214"/>
      <c r="BW49" s="185"/>
      <c r="BX49" s="225"/>
      <c r="BY49" s="187"/>
      <c r="BZ49" s="197"/>
      <c r="CA49" s="173"/>
      <c r="CB49" s="173"/>
      <c r="CE49" s="214"/>
      <c r="CF49" s="185"/>
      <c r="CG49" s="225"/>
      <c r="CH49" s="187"/>
      <c r="CI49" s="197"/>
      <c r="CJ49" s="173"/>
      <c r="CK49" s="173"/>
      <c r="CN49" s="214"/>
      <c r="CO49" s="185"/>
      <c r="CP49" s="225"/>
      <c r="CQ49" s="187"/>
      <c r="CR49" s="197"/>
      <c r="CS49" s="173"/>
      <c r="CT49" s="173"/>
      <c r="CW49" s="214"/>
      <c r="CX49" s="185"/>
      <c r="CY49" s="225"/>
      <c r="CZ49" s="187"/>
      <c r="DA49" s="197"/>
      <c r="DB49" s="173"/>
      <c r="DC49" s="173"/>
      <c r="DF49" s="214"/>
      <c r="DG49" s="185"/>
      <c r="DH49" s="225"/>
      <c r="DI49" s="187"/>
      <c r="DJ49" s="197"/>
      <c r="DK49" s="173"/>
      <c r="DL49" s="173"/>
      <c r="DO49" s="214"/>
      <c r="DP49" s="185"/>
      <c r="DQ49" s="225"/>
      <c r="DR49" s="187"/>
      <c r="DS49" s="197"/>
      <c r="DT49" s="173"/>
      <c r="DU49" s="173"/>
      <c r="DX49" s="214"/>
      <c r="DY49" s="185"/>
      <c r="DZ49" s="225"/>
      <c r="EA49" s="187"/>
      <c r="EB49" s="197"/>
      <c r="EC49" s="173"/>
      <c r="ED49" s="173"/>
      <c r="EG49" s="214"/>
      <c r="EH49" s="185"/>
      <c r="EI49" s="225"/>
      <c r="EJ49" s="187"/>
      <c r="EK49" s="197"/>
      <c r="EL49" s="173"/>
      <c r="EM49" s="173"/>
      <c r="EP49" s="214"/>
      <c r="EQ49" s="185"/>
      <c r="ER49" s="225"/>
      <c r="ES49" s="187"/>
      <c r="ET49" s="197"/>
      <c r="EU49" s="173"/>
      <c r="EV49" s="173"/>
      <c r="EY49" s="214"/>
      <c r="EZ49" s="185"/>
      <c r="FA49" s="225"/>
      <c r="FB49" s="187"/>
      <c r="FC49" s="197"/>
      <c r="FD49" s="173"/>
      <c r="FE49" s="173"/>
      <c r="FH49" s="214"/>
      <c r="FI49" s="185"/>
      <c r="FJ49" s="225"/>
      <c r="FK49" s="187"/>
      <c r="FL49" s="197"/>
      <c r="FM49" s="173"/>
      <c r="FN49" s="173"/>
      <c r="FO49" s="64"/>
      <c r="FP49" s="64"/>
      <c r="FQ49" s="214"/>
      <c r="FR49" s="185"/>
      <c r="FS49" s="225"/>
      <c r="FT49" s="187"/>
      <c r="FU49" s="197"/>
      <c r="FV49" s="173"/>
      <c r="FW49" s="173"/>
      <c r="FZ49" s="214"/>
      <c r="GA49" s="185"/>
      <c r="GB49" s="225"/>
      <c r="GC49" s="187"/>
      <c r="GD49" s="197"/>
      <c r="GE49" s="173"/>
      <c r="GF49" s="173"/>
      <c r="GI49" s="214"/>
      <c r="GJ49" s="185"/>
      <c r="GK49" s="225"/>
      <c r="GL49" s="187"/>
      <c r="GM49" s="197"/>
      <c r="GN49" s="173"/>
      <c r="GO49" s="173"/>
      <c r="GR49" s="214"/>
      <c r="GS49" s="185"/>
      <c r="GT49" s="225"/>
      <c r="GU49" s="187"/>
      <c r="GV49" s="197"/>
      <c r="GW49" s="173"/>
      <c r="GX49" s="173"/>
      <c r="GY49" s="64"/>
      <c r="GZ49" s="64"/>
      <c r="HA49" s="214"/>
      <c r="HB49" s="185"/>
      <c r="HC49" s="225"/>
      <c r="HD49" s="187"/>
      <c r="HE49" s="197"/>
      <c r="HF49" s="173"/>
      <c r="HG49" s="173"/>
      <c r="HJ49" s="214"/>
      <c r="HK49" s="185"/>
      <c r="HL49" s="225"/>
      <c r="HM49" s="187"/>
      <c r="HN49" s="197"/>
      <c r="HO49" s="173"/>
      <c r="HP49" s="173"/>
      <c r="HS49" s="214"/>
      <c r="HT49" s="185"/>
      <c r="HU49" s="225"/>
      <c r="HV49" s="187"/>
      <c r="HW49" s="197"/>
      <c r="HX49" s="173"/>
      <c r="HY49" s="173"/>
      <c r="IB49" s="214"/>
      <c r="IC49" s="185"/>
      <c r="ID49" s="225"/>
      <c r="IE49" s="187"/>
      <c r="IF49" s="197"/>
      <c r="IG49" s="173"/>
      <c r="IH49" s="173"/>
      <c r="II49" s="64"/>
      <c r="IJ49" s="64"/>
      <c r="IK49" s="214"/>
      <c r="IL49" s="185"/>
      <c r="IM49" s="225"/>
      <c r="IN49" s="187"/>
      <c r="IO49" s="197"/>
      <c r="IP49" s="173"/>
      <c r="IQ49" s="173"/>
      <c r="IT49" s="214"/>
      <c r="IU49" s="185"/>
      <c r="IV49" s="225"/>
      <c r="IW49" s="187"/>
      <c r="IX49" s="197"/>
      <c r="IY49" s="173"/>
      <c r="IZ49" s="173"/>
      <c r="JC49" s="214"/>
      <c r="JD49" s="185"/>
      <c r="JE49" s="225"/>
      <c r="JF49" s="187"/>
      <c r="JG49" s="197"/>
      <c r="JH49" s="173"/>
      <c r="JI49" s="173"/>
      <c r="JL49" s="214"/>
      <c r="JM49" s="185"/>
      <c r="JN49" s="225"/>
      <c r="JO49" s="187"/>
      <c r="JP49" s="197"/>
      <c r="JQ49" s="173"/>
      <c r="JR49" s="173"/>
    </row>
    <row r="50" spans="2:278" ht="16.5" thickTop="1" thickBot="1">
      <c r="B50" s="214" t="s">
        <v>224</v>
      </c>
      <c r="C50" s="185" t="s">
        <v>225</v>
      </c>
      <c r="D50" s="225" t="s">
        <v>149</v>
      </c>
      <c r="E50" s="187">
        <v>4</v>
      </c>
      <c r="F50" s="197">
        <v>0</v>
      </c>
      <c r="G50" s="173">
        <f t="shared" si="2"/>
        <v>0</v>
      </c>
      <c r="H50" s="173"/>
      <c r="K50" s="214"/>
      <c r="L50" s="185"/>
      <c r="M50" s="225"/>
      <c r="N50" s="187"/>
      <c r="O50" s="197"/>
      <c r="P50" s="173"/>
      <c r="Q50" s="173"/>
      <c r="R50" s="104"/>
      <c r="S50" s="103"/>
      <c r="T50" s="214"/>
      <c r="U50" s="185"/>
      <c r="V50" s="225"/>
      <c r="W50" s="187"/>
      <c r="X50" s="197"/>
      <c r="Y50" s="173"/>
      <c r="Z50" s="173"/>
      <c r="AA50" s="103"/>
      <c r="AC50" s="214"/>
      <c r="AD50" s="185"/>
      <c r="AE50" s="225"/>
      <c r="AF50" s="187"/>
      <c r="AG50" s="197"/>
      <c r="AH50" s="173"/>
      <c r="AI50" s="173"/>
      <c r="AL50" s="214"/>
      <c r="AM50" s="185"/>
      <c r="AN50" s="225"/>
      <c r="AO50" s="187"/>
      <c r="AP50" s="197"/>
      <c r="AQ50" s="173"/>
      <c r="AR50" s="173"/>
      <c r="AU50" s="214"/>
      <c r="AV50" s="185"/>
      <c r="AW50" s="225"/>
      <c r="AX50" s="187"/>
      <c r="AY50" s="197"/>
      <c r="AZ50" s="173"/>
      <c r="BA50" s="173"/>
      <c r="BD50" s="214"/>
      <c r="BE50" s="185"/>
      <c r="BF50" s="225"/>
      <c r="BG50" s="187"/>
      <c r="BH50" s="197"/>
      <c r="BI50" s="173"/>
      <c r="BJ50" s="173"/>
      <c r="BM50" s="214"/>
      <c r="BN50" s="185"/>
      <c r="BO50" s="225"/>
      <c r="BP50" s="187"/>
      <c r="BQ50" s="197"/>
      <c r="BR50" s="173"/>
      <c r="BS50" s="173"/>
      <c r="BV50" s="214"/>
      <c r="BW50" s="185"/>
      <c r="BX50" s="225"/>
      <c r="BY50" s="187"/>
      <c r="BZ50" s="197"/>
      <c r="CA50" s="173"/>
      <c r="CB50" s="173"/>
      <c r="CE50" s="214"/>
      <c r="CF50" s="185"/>
      <c r="CG50" s="225"/>
      <c r="CH50" s="187"/>
      <c r="CI50" s="197"/>
      <c r="CJ50" s="173"/>
      <c r="CK50" s="173"/>
      <c r="CN50" s="214"/>
      <c r="CO50" s="185"/>
      <c r="CP50" s="225"/>
      <c r="CQ50" s="187"/>
      <c r="CR50" s="197"/>
      <c r="CS50" s="173"/>
      <c r="CT50" s="173"/>
      <c r="CW50" s="214"/>
      <c r="CX50" s="185"/>
      <c r="CY50" s="225"/>
      <c r="CZ50" s="187"/>
      <c r="DA50" s="197"/>
      <c r="DB50" s="173"/>
      <c r="DC50" s="173"/>
      <c r="DF50" s="214"/>
      <c r="DG50" s="185"/>
      <c r="DH50" s="225"/>
      <c r="DI50" s="187"/>
      <c r="DJ50" s="197"/>
      <c r="DK50" s="173"/>
      <c r="DL50" s="173"/>
      <c r="DO50" s="214"/>
      <c r="DP50" s="185"/>
      <c r="DQ50" s="225"/>
      <c r="DR50" s="187"/>
      <c r="DS50" s="197"/>
      <c r="DT50" s="173"/>
      <c r="DU50" s="173"/>
      <c r="DX50" s="214"/>
      <c r="DY50" s="185"/>
      <c r="DZ50" s="225"/>
      <c r="EA50" s="187"/>
      <c r="EB50" s="197"/>
      <c r="EC50" s="173"/>
      <c r="ED50" s="173"/>
      <c r="EG50" s="214"/>
      <c r="EH50" s="185"/>
      <c r="EI50" s="225"/>
      <c r="EJ50" s="187"/>
      <c r="EK50" s="197"/>
      <c r="EL50" s="173"/>
      <c r="EM50" s="173"/>
      <c r="EP50" s="214"/>
      <c r="EQ50" s="185"/>
      <c r="ER50" s="225"/>
      <c r="ES50" s="187"/>
      <c r="ET50" s="197"/>
      <c r="EU50" s="173"/>
      <c r="EV50" s="173"/>
      <c r="EY50" s="214"/>
      <c r="EZ50" s="185"/>
      <c r="FA50" s="225"/>
      <c r="FB50" s="187"/>
      <c r="FC50" s="197"/>
      <c r="FD50" s="173"/>
      <c r="FE50" s="173"/>
      <c r="FH50" s="214"/>
      <c r="FI50" s="185"/>
      <c r="FJ50" s="225"/>
      <c r="FK50" s="187"/>
      <c r="FL50" s="197"/>
      <c r="FM50" s="173"/>
      <c r="FN50" s="173"/>
      <c r="FO50" s="64"/>
      <c r="FP50" s="64"/>
      <c r="FQ50" s="214"/>
      <c r="FR50" s="185"/>
      <c r="FS50" s="225"/>
      <c r="FT50" s="187"/>
      <c r="FU50" s="197"/>
      <c r="FV50" s="173"/>
      <c r="FW50" s="173"/>
      <c r="FZ50" s="214"/>
      <c r="GA50" s="185"/>
      <c r="GB50" s="225"/>
      <c r="GC50" s="187"/>
      <c r="GD50" s="197"/>
      <c r="GE50" s="173"/>
      <c r="GF50" s="173"/>
      <c r="GI50" s="214"/>
      <c r="GJ50" s="185"/>
      <c r="GK50" s="225"/>
      <c r="GL50" s="187"/>
      <c r="GM50" s="197"/>
      <c r="GN50" s="173"/>
      <c r="GO50" s="173"/>
      <c r="GR50" s="214"/>
      <c r="GS50" s="185"/>
      <c r="GT50" s="225"/>
      <c r="GU50" s="187"/>
      <c r="GV50" s="197"/>
      <c r="GW50" s="173"/>
      <c r="GX50" s="173"/>
      <c r="GY50" s="64"/>
      <c r="GZ50" s="64"/>
      <c r="HA50" s="214"/>
      <c r="HB50" s="185"/>
      <c r="HC50" s="225"/>
      <c r="HD50" s="187"/>
      <c r="HE50" s="197"/>
      <c r="HF50" s="173"/>
      <c r="HG50" s="173"/>
      <c r="HJ50" s="214"/>
      <c r="HK50" s="185"/>
      <c r="HL50" s="225"/>
      <c r="HM50" s="187"/>
      <c r="HN50" s="197"/>
      <c r="HO50" s="173"/>
      <c r="HP50" s="173"/>
      <c r="HS50" s="214"/>
      <c r="HT50" s="185"/>
      <c r="HU50" s="225"/>
      <c r="HV50" s="187"/>
      <c r="HW50" s="197"/>
      <c r="HX50" s="173"/>
      <c r="HY50" s="173"/>
      <c r="IB50" s="214"/>
      <c r="IC50" s="185"/>
      <c r="ID50" s="225"/>
      <c r="IE50" s="187"/>
      <c r="IF50" s="197"/>
      <c r="IG50" s="173"/>
      <c r="IH50" s="173"/>
      <c r="II50" s="64"/>
      <c r="IJ50" s="64"/>
      <c r="IK50" s="214"/>
      <c r="IL50" s="185"/>
      <c r="IM50" s="225"/>
      <c r="IN50" s="187"/>
      <c r="IO50" s="197"/>
      <c r="IP50" s="173"/>
      <c r="IQ50" s="173"/>
      <c r="IT50" s="214"/>
      <c r="IU50" s="185"/>
      <c r="IV50" s="225"/>
      <c r="IW50" s="187"/>
      <c r="IX50" s="197"/>
      <c r="IY50" s="173"/>
      <c r="IZ50" s="173"/>
      <c r="JC50" s="214"/>
      <c r="JD50" s="185"/>
      <c r="JE50" s="225"/>
      <c r="JF50" s="187"/>
      <c r="JG50" s="197"/>
      <c r="JH50" s="173"/>
      <c r="JI50" s="173"/>
      <c r="JL50" s="214"/>
      <c r="JM50" s="185"/>
      <c r="JN50" s="225"/>
      <c r="JO50" s="187"/>
      <c r="JP50" s="197"/>
      <c r="JQ50" s="173"/>
      <c r="JR50" s="173"/>
    </row>
    <row r="51" spans="2:278" ht="16.5" thickTop="1" thickBot="1">
      <c r="B51" s="214" t="s">
        <v>226</v>
      </c>
      <c r="C51" s="185" t="s">
        <v>227</v>
      </c>
      <c r="D51" s="225" t="s">
        <v>149</v>
      </c>
      <c r="E51" s="187">
        <v>38</v>
      </c>
      <c r="F51" s="197">
        <v>0</v>
      </c>
      <c r="G51" s="173">
        <f t="shared" si="2"/>
        <v>0</v>
      </c>
      <c r="H51" s="173"/>
      <c r="K51" s="214"/>
      <c r="L51" s="185"/>
      <c r="M51" s="225"/>
      <c r="N51" s="187"/>
      <c r="O51" s="197"/>
      <c r="P51" s="173"/>
      <c r="Q51" s="173"/>
      <c r="R51" s="104"/>
      <c r="S51" s="103"/>
      <c r="T51" s="214"/>
      <c r="U51" s="185"/>
      <c r="V51" s="225"/>
      <c r="W51" s="187"/>
      <c r="X51" s="197"/>
      <c r="Y51" s="173"/>
      <c r="Z51" s="173"/>
      <c r="AA51" s="103"/>
      <c r="AC51" s="214"/>
      <c r="AD51" s="185"/>
      <c r="AE51" s="225"/>
      <c r="AF51" s="187"/>
      <c r="AG51" s="197"/>
      <c r="AH51" s="173"/>
      <c r="AI51" s="173"/>
      <c r="AL51" s="214"/>
      <c r="AM51" s="185"/>
      <c r="AN51" s="225"/>
      <c r="AO51" s="187"/>
      <c r="AP51" s="197"/>
      <c r="AQ51" s="173"/>
      <c r="AR51" s="173"/>
      <c r="AU51" s="214"/>
      <c r="AV51" s="185"/>
      <c r="AW51" s="225"/>
      <c r="AX51" s="187"/>
      <c r="AY51" s="197"/>
      <c r="AZ51" s="173"/>
      <c r="BA51" s="173"/>
      <c r="BD51" s="214"/>
      <c r="BE51" s="185"/>
      <c r="BF51" s="225"/>
      <c r="BG51" s="187"/>
      <c r="BH51" s="197"/>
      <c r="BI51" s="173"/>
      <c r="BJ51" s="173"/>
      <c r="BM51" s="214"/>
      <c r="BN51" s="185"/>
      <c r="BO51" s="225"/>
      <c r="BP51" s="187"/>
      <c r="BQ51" s="197"/>
      <c r="BR51" s="173"/>
      <c r="BS51" s="173"/>
      <c r="BV51" s="214"/>
      <c r="BW51" s="185"/>
      <c r="BX51" s="225"/>
      <c r="BY51" s="187"/>
      <c r="BZ51" s="197"/>
      <c r="CA51" s="173"/>
      <c r="CB51" s="173"/>
      <c r="CE51" s="214"/>
      <c r="CF51" s="185"/>
      <c r="CG51" s="225"/>
      <c r="CH51" s="187"/>
      <c r="CI51" s="197"/>
      <c r="CJ51" s="173"/>
      <c r="CK51" s="173"/>
      <c r="CN51" s="214"/>
      <c r="CO51" s="185"/>
      <c r="CP51" s="225"/>
      <c r="CQ51" s="187"/>
      <c r="CR51" s="197"/>
      <c r="CS51" s="173"/>
      <c r="CT51" s="173"/>
      <c r="CW51" s="214"/>
      <c r="CX51" s="185"/>
      <c r="CY51" s="225"/>
      <c r="CZ51" s="187"/>
      <c r="DA51" s="197"/>
      <c r="DB51" s="173"/>
      <c r="DC51" s="173"/>
      <c r="DF51" s="214"/>
      <c r="DG51" s="185"/>
      <c r="DH51" s="225"/>
      <c r="DI51" s="187"/>
      <c r="DJ51" s="197"/>
      <c r="DK51" s="173"/>
      <c r="DL51" s="173"/>
      <c r="DO51" s="214"/>
      <c r="DP51" s="185"/>
      <c r="DQ51" s="225"/>
      <c r="DR51" s="187"/>
      <c r="DS51" s="197"/>
      <c r="DT51" s="173"/>
      <c r="DU51" s="173"/>
      <c r="DX51" s="214"/>
      <c r="DY51" s="185"/>
      <c r="DZ51" s="225"/>
      <c r="EA51" s="187"/>
      <c r="EB51" s="197"/>
      <c r="EC51" s="173"/>
      <c r="ED51" s="173"/>
      <c r="EG51" s="214"/>
      <c r="EH51" s="185"/>
      <c r="EI51" s="225"/>
      <c r="EJ51" s="187"/>
      <c r="EK51" s="197"/>
      <c r="EL51" s="173"/>
      <c r="EM51" s="173"/>
      <c r="EP51" s="214"/>
      <c r="EQ51" s="185"/>
      <c r="ER51" s="225"/>
      <c r="ES51" s="187"/>
      <c r="ET51" s="197"/>
      <c r="EU51" s="173"/>
      <c r="EV51" s="173"/>
      <c r="EY51" s="214"/>
      <c r="EZ51" s="185"/>
      <c r="FA51" s="225"/>
      <c r="FB51" s="187"/>
      <c r="FC51" s="197"/>
      <c r="FD51" s="173"/>
      <c r="FE51" s="173"/>
      <c r="FH51" s="214"/>
      <c r="FI51" s="185"/>
      <c r="FJ51" s="225"/>
      <c r="FK51" s="187"/>
      <c r="FL51" s="197"/>
      <c r="FM51" s="173"/>
      <c r="FN51" s="173"/>
      <c r="FO51" s="64"/>
      <c r="FP51" s="64"/>
      <c r="FQ51" s="214"/>
      <c r="FR51" s="185"/>
      <c r="FS51" s="225"/>
      <c r="FT51" s="187"/>
      <c r="FU51" s="197"/>
      <c r="FV51" s="173"/>
      <c r="FW51" s="173"/>
      <c r="FZ51" s="214"/>
      <c r="GA51" s="185"/>
      <c r="GB51" s="225"/>
      <c r="GC51" s="187"/>
      <c r="GD51" s="197"/>
      <c r="GE51" s="173"/>
      <c r="GF51" s="173"/>
      <c r="GI51" s="214"/>
      <c r="GJ51" s="185"/>
      <c r="GK51" s="225"/>
      <c r="GL51" s="187"/>
      <c r="GM51" s="197"/>
      <c r="GN51" s="173"/>
      <c r="GO51" s="173"/>
      <c r="GR51" s="214"/>
      <c r="GS51" s="185"/>
      <c r="GT51" s="225"/>
      <c r="GU51" s="187"/>
      <c r="GV51" s="197"/>
      <c r="GW51" s="173"/>
      <c r="GX51" s="173"/>
      <c r="GY51" s="64"/>
      <c r="GZ51" s="64"/>
      <c r="HA51" s="214"/>
      <c r="HB51" s="185"/>
      <c r="HC51" s="225"/>
      <c r="HD51" s="187"/>
      <c r="HE51" s="197"/>
      <c r="HF51" s="173"/>
      <c r="HG51" s="173"/>
      <c r="HJ51" s="214"/>
      <c r="HK51" s="185"/>
      <c r="HL51" s="225"/>
      <c r="HM51" s="187"/>
      <c r="HN51" s="197"/>
      <c r="HO51" s="173"/>
      <c r="HP51" s="173"/>
      <c r="HS51" s="214"/>
      <c r="HT51" s="185"/>
      <c r="HU51" s="225"/>
      <c r="HV51" s="187"/>
      <c r="HW51" s="197"/>
      <c r="HX51" s="173"/>
      <c r="HY51" s="173"/>
      <c r="IB51" s="214"/>
      <c r="IC51" s="185"/>
      <c r="ID51" s="225"/>
      <c r="IE51" s="187"/>
      <c r="IF51" s="197"/>
      <c r="IG51" s="173"/>
      <c r="IH51" s="173"/>
      <c r="II51" s="64"/>
      <c r="IJ51" s="64"/>
      <c r="IK51" s="214"/>
      <c r="IL51" s="185"/>
      <c r="IM51" s="225"/>
      <c r="IN51" s="187"/>
      <c r="IO51" s="197"/>
      <c r="IP51" s="173"/>
      <c r="IQ51" s="173"/>
      <c r="IT51" s="214"/>
      <c r="IU51" s="185"/>
      <c r="IV51" s="225"/>
      <c r="IW51" s="187"/>
      <c r="IX51" s="197"/>
      <c r="IY51" s="173"/>
      <c r="IZ51" s="173"/>
      <c r="JC51" s="214"/>
      <c r="JD51" s="185"/>
      <c r="JE51" s="225"/>
      <c r="JF51" s="187"/>
      <c r="JG51" s="197"/>
      <c r="JH51" s="173"/>
      <c r="JI51" s="173"/>
      <c r="JL51" s="214"/>
      <c r="JM51" s="185"/>
      <c r="JN51" s="225"/>
      <c r="JO51" s="187"/>
      <c r="JP51" s="197"/>
      <c r="JQ51" s="173"/>
      <c r="JR51" s="173"/>
    </row>
    <row r="52" spans="2:278" ht="46.5" thickTop="1" thickBot="1">
      <c r="B52" s="214" t="s">
        <v>228</v>
      </c>
      <c r="C52" s="185" t="s">
        <v>229</v>
      </c>
      <c r="D52" s="225" t="s">
        <v>148</v>
      </c>
      <c r="E52" s="187">
        <v>20</v>
      </c>
      <c r="F52" s="197">
        <v>0</v>
      </c>
      <c r="G52" s="173">
        <f t="shared" si="2"/>
        <v>0</v>
      </c>
      <c r="H52" s="173"/>
      <c r="K52" s="214"/>
      <c r="L52" s="185"/>
      <c r="M52" s="225"/>
      <c r="N52" s="187"/>
      <c r="O52" s="197"/>
      <c r="P52" s="173"/>
      <c r="Q52" s="173"/>
      <c r="R52" s="104"/>
      <c r="S52" s="103"/>
      <c r="T52" s="214"/>
      <c r="U52" s="185"/>
      <c r="V52" s="225"/>
      <c r="W52" s="187"/>
      <c r="X52" s="197"/>
      <c r="Y52" s="173"/>
      <c r="Z52" s="173"/>
      <c r="AA52" s="103"/>
      <c r="AC52" s="214"/>
      <c r="AD52" s="185"/>
      <c r="AE52" s="225"/>
      <c r="AF52" s="187"/>
      <c r="AG52" s="197"/>
      <c r="AH52" s="173"/>
      <c r="AI52" s="173"/>
      <c r="AL52" s="214"/>
      <c r="AM52" s="185"/>
      <c r="AN52" s="225"/>
      <c r="AO52" s="187"/>
      <c r="AP52" s="197"/>
      <c r="AQ52" s="173"/>
      <c r="AR52" s="173"/>
      <c r="AU52" s="214"/>
      <c r="AV52" s="185"/>
      <c r="AW52" s="225"/>
      <c r="AX52" s="187"/>
      <c r="AY52" s="197"/>
      <c r="AZ52" s="173"/>
      <c r="BA52" s="173"/>
      <c r="BD52" s="214"/>
      <c r="BE52" s="185"/>
      <c r="BF52" s="225"/>
      <c r="BG52" s="187"/>
      <c r="BH52" s="197"/>
      <c r="BI52" s="173"/>
      <c r="BJ52" s="173"/>
      <c r="BM52" s="214"/>
      <c r="BN52" s="185"/>
      <c r="BO52" s="225"/>
      <c r="BP52" s="187"/>
      <c r="BQ52" s="197"/>
      <c r="BR52" s="173"/>
      <c r="BS52" s="173"/>
      <c r="BV52" s="214"/>
      <c r="BW52" s="185"/>
      <c r="BX52" s="225"/>
      <c r="BY52" s="187"/>
      <c r="BZ52" s="197"/>
      <c r="CA52" s="173"/>
      <c r="CB52" s="173"/>
      <c r="CE52" s="214"/>
      <c r="CF52" s="185"/>
      <c r="CG52" s="225"/>
      <c r="CH52" s="187"/>
      <c r="CI52" s="197"/>
      <c r="CJ52" s="173"/>
      <c r="CK52" s="173"/>
      <c r="CN52" s="214"/>
      <c r="CO52" s="185"/>
      <c r="CP52" s="225"/>
      <c r="CQ52" s="187"/>
      <c r="CR52" s="197"/>
      <c r="CS52" s="173"/>
      <c r="CT52" s="173"/>
      <c r="CW52" s="214"/>
      <c r="CX52" s="185"/>
      <c r="CY52" s="225"/>
      <c r="CZ52" s="187"/>
      <c r="DA52" s="197"/>
      <c r="DB52" s="173"/>
      <c r="DC52" s="173"/>
      <c r="DF52" s="214"/>
      <c r="DG52" s="185"/>
      <c r="DH52" s="225"/>
      <c r="DI52" s="187"/>
      <c r="DJ52" s="197"/>
      <c r="DK52" s="173"/>
      <c r="DL52" s="173"/>
      <c r="DO52" s="214"/>
      <c r="DP52" s="185"/>
      <c r="DQ52" s="225"/>
      <c r="DR52" s="187"/>
      <c r="DS52" s="197"/>
      <c r="DT52" s="173"/>
      <c r="DU52" s="173"/>
      <c r="DX52" s="214"/>
      <c r="DY52" s="185"/>
      <c r="DZ52" s="225"/>
      <c r="EA52" s="187"/>
      <c r="EB52" s="197"/>
      <c r="EC52" s="173"/>
      <c r="ED52" s="173"/>
      <c r="EG52" s="214"/>
      <c r="EH52" s="185"/>
      <c r="EI52" s="225"/>
      <c r="EJ52" s="187"/>
      <c r="EK52" s="197"/>
      <c r="EL52" s="173"/>
      <c r="EM52" s="173"/>
      <c r="EP52" s="214"/>
      <c r="EQ52" s="185"/>
      <c r="ER52" s="225"/>
      <c r="ES52" s="187"/>
      <c r="ET52" s="197"/>
      <c r="EU52" s="173"/>
      <c r="EV52" s="173"/>
      <c r="EY52" s="214"/>
      <c r="EZ52" s="185"/>
      <c r="FA52" s="225"/>
      <c r="FB52" s="187"/>
      <c r="FC52" s="197"/>
      <c r="FD52" s="173"/>
      <c r="FE52" s="173"/>
      <c r="FH52" s="214"/>
      <c r="FI52" s="185"/>
      <c r="FJ52" s="225"/>
      <c r="FK52" s="187"/>
      <c r="FL52" s="197"/>
      <c r="FM52" s="173"/>
      <c r="FN52" s="173"/>
      <c r="FO52" s="64"/>
      <c r="FP52" s="64"/>
      <c r="FQ52" s="214"/>
      <c r="FR52" s="185"/>
      <c r="FS52" s="225"/>
      <c r="FT52" s="187"/>
      <c r="FU52" s="197"/>
      <c r="FV52" s="173"/>
      <c r="FW52" s="173"/>
      <c r="FZ52" s="214"/>
      <c r="GA52" s="185"/>
      <c r="GB52" s="225"/>
      <c r="GC52" s="187"/>
      <c r="GD52" s="197"/>
      <c r="GE52" s="173"/>
      <c r="GF52" s="173"/>
      <c r="GI52" s="214"/>
      <c r="GJ52" s="185"/>
      <c r="GK52" s="225"/>
      <c r="GL52" s="187"/>
      <c r="GM52" s="197"/>
      <c r="GN52" s="173"/>
      <c r="GO52" s="173"/>
      <c r="GR52" s="214"/>
      <c r="GS52" s="185"/>
      <c r="GT52" s="225"/>
      <c r="GU52" s="187"/>
      <c r="GV52" s="197"/>
      <c r="GW52" s="173"/>
      <c r="GX52" s="173"/>
      <c r="GY52" s="64"/>
      <c r="GZ52" s="64"/>
      <c r="HA52" s="214"/>
      <c r="HB52" s="185"/>
      <c r="HC52" s="225"/>
      <c r="HD52" s="187"/>
      <c r="HE52" s="197"/>
      <c r="HF52" s="173"/>
      <c r="HG52" s="173"/>
      <c r="HJ52" s="214"/>
      <c r="HK52" s="185"/>
      <c r="HL52" s="225"/>
      <c r="HM52" s="187"/>
      <c r="HN52" s="197"/>
      <c r="HO52" s="173"/>
      <c r="HP52" s="173"/>
      <c r="HS52" s="214"/>
      <c r="HT52" s="185"/>
      <c r="HU52" s="225"/>
      <c r="HV52" s="187"/>
      <c r="HW52" s="197"/>
      <c r="HX52" s="173"/>
      <c r="HY52" s="173"/>
      <c r="IB52" s="214"/>
      <c r="IC52" s="185"/>
      <c r="ID52" s="225"/>
      <c r="IE52" s="187"/>
      <c r="IF52" s="197"/>
      <c r="IG52" s="173"/>
      <c r="IH52" s="173"/>
      <c r="II52" s="64"/>
      <c r="IJ52" s="64"/>
      <c r="IK52" s="214"/>
      <c r="IL52" s="185"/>
      <c r="IM52" s="225"/>
      <c r="IN52" s="187"/>
      <c r="IO52" s="197"/>
      <c r="IP52" s="173"/>
      <c r="IQ52" s="173"/>
      <c r="IT52" s="214"/>
      <c r="IU52" s="185"/>
      <c r="IV52" s="225"/>
      <c r="IW52" s="187"/>
      <c r="IX52" s="197"/>
      <c r="IY52" s="173"/>
      <c r="IZ52" s="173"/>
      <c r="JC52" s="214"/>
      <c r="JD52" s="185"/>
      <c r="JE52" s="225"/>
      <c r="JF52" s="187"/>
      <c r="JG52" s="197"/>
      <c r="JH52" s="173"/>
      <c r="JI52" s="173"/>
      <c r="JL52" s="214"/>
      <c r="JM52" s="185"/>
      <c r="JN52" s="225"/>
      <c r="JO52" s="187"/>
      <c r="JP52" s="197"/>
      <c r="JQ52" s="173"/>
      <c r="JR52" s="173"/>
    </row>
    <row r="53" spans="2:278" ht="16.5" thickTop="1" thickBot="1">
      <c r="B53" s="214" t="s">
        <v>230</v>
      </c>
      <c r="C53" s="185" t="s">
        <v>231</v>
      </c>
      <c r="D53" s="225" t="s">
        <v>148</v>
      </c>
      <c r="E53" s="187">
        <v>20</v>
      </c>
      <c r="F53" s="197">
        <v>0</v>
      </c>
      <c r="G53" s="173">
        <f t="shared" si="2"/>
        <v>0</v>
      </c>
      <c r="H53" s="173"/>
      <c r="K53" s="214"/>
      <c r="L53" s="185"/>
      <c r="M53" s="225"/>
      <c r="N53" s="187"/>
      <c r="O53" s="197"/>
      <c r="P53" s="173"/>
      <c r="Q53" s="173"/>
      <c r="R53" s="104"/>
      <c r="S53" s="103"/>
      <c r="T53" s="214"/>
      <c r="U53" s="185"/>
      <c r="V53" s="225"/>
      <c r="W53" s="187"/>
      <c r="X53" s="197"/>
      <c r="Y53" s="173"/>
      <c r="Z53" s="173"/>
      <c r="AA53" s="103"/>
      <c r="AC53" s="214"/>
      <c r="AD53" s="185"/>
      <c r="AE53" s="225"/>
      <c r="AF53" s="187"/>
      <c r="AG53" s="197"/>
      <c r="AH53" s="173"/>
      <c r="AI53" s="173"/>
      <c r="AL53" s="214"/>
      <c r="AM53" s="185"/>
      <c r="AN53" s="225"/>
      <c r="AO53" s="187"/>
      <c r="AP53" s="197"/>
      <c r="AQ53" s="173"/>
      <c r="AR53" s="173"/>
      <c r="AU53" s="214"/>
      <c r="AV53" s="185"/>
      <c r="AW53" s="225"/>
      <c r="AX53" s="187"/>
      <c r="AY53" s="197"/>
      <c r="AZ53" s="173"/>
      <c r="BA53" s="173"/>
      <c r="BD53" s="214"/>
      <c r="BE53" s="185"/>
      <c r="BF53" s="225"/>
      <c r="BG53" s="187"/>
      <c r="BH53" s="197"/>
      <c r="BI53" s="173"/>
      <c r="BJ53" s="173"/>
      <c r="BM53" s="214"/>
      <c r="BN53" s="185"/>
      <c r="BO53" s="225"/>
      <c r="BP53" s="187"/>
      <c r="BQ53" s="197"/>
      <c r="BR53" s="173"/>
      <c r="BS53" s="173"/>
      <c r="BV53" s="214"/>
      <c r="BW53" s="185"/>
      <c r="BX53" s="225"/>
      <c r="BY53" s="187"/>
      <c r="BZ53" s="197"/>
      <c r="CA53" s="173"/>
      <c r="CB53" s="173"/>
      <c r="CE53" s="214"/>
      <c r="CF53" s="185"/>
      <c r="CG53" s="225"/>
      <c r="CH53" s="187"/>
      <c r="CI53" s="197"/>
      <c r="CJ53" s="173"/>
      <c r="CK53" s="173"/>
      <c r="CN53" s="214"/>
      <c r="CO53" s="185"/>
      <c r="CP53" s="225"/>
      <c r="CQ53" s="187"/>
      <c r="CR53" s="197"/>
      <c r="CS53" s="173"/>
      <c r="CT53" s="173"/>
      <c r="CW53" s="214"/>
      <c r="CX53" s="185"/>
      <c r="CY53" s="225"/>
      <c r="CZ53" s="187"/>
      <c r="DA53" s="197"/>
      <c r="DB53" s="173"/>
      <c r="DC53" s="173"/>
      <c r="DF53" s="214"/>
      <c r="DG53" s="185"/>
      <c r="DH53" s="225"/>
      <c r="DI53" s="187"/>
      <c r="DJ53" s="197"/>
      <c r="DK53" s="173"/>
      <c r="DL53" s="173"/>
      <c r="DO53" s="214"/>
      <c r="DP53" s="185"/>
      <c r="DQ53" s="225"/>
      <c r="DR53" s="187"/>
      <c r="DS53" s="197"/>
      <c r="DT53" s="173"/>
      <c r="DU53" s="173"/>
      <c r="DX53" s="214"/>
      <c r="DY53" s="185"/>
      <c r="DZ53" s="225"/>
      <c r="EA53" s="187"/>
      <c r="EB53" s="197"/>
      <c r="EC53" s="173"/>
      <c r="ED53" s="173"/>
      <c r="EG53" s="214"/>
      <c r="EH53" s="185"/>
      <c r="EI53" s="225"/>
      <c r="EJ53" s="187"/>
      <c r="EK53" s="197"/>
      <c r="EL53" s="173"/>
      <c r="EM53" s="173"/>
      <c r="EP53" s="214"/>
      <c r="EQ53" s="185"/>
      <c r="ER53" s="225"/>
      <c r="ES53" s="187"/>
      <c r="ET53" s="197"/>
      <c r="EU53" s="173"/>
      <c r="EV53" s="173"/>
      <c r="EY53" s="214"/>
      <c r="EZ53" s="185"/>
      <c r="FA53" s="225"/>
      <c r="FB53" s="187"/>
      <c r="FC53" s="197"/>
      <c r="FD53" s="173"/>
      <c r="FE53" s="173"/>
      <c r="FH53" s="214"/>
      <c r="FI53" s="185"/>
      <c r="FJ53" s="225"/>
      <c r="FK53" s="187"/>
      <c r="FL53" s="197"/>
      <c r="FM53" s="173"/>
      <c r="FN53" s="173"/>
      <c r="FO53" s="64"/>
      <c r="FP53" s="64"/>
      <c r="FQ53" s="214"/>
      <c r="FR53" s="185"/>
      <c r="FS53" s="225"/>
      <c r="FT53" s="187"/>
      <c r="FU53" s="197"/>
      <c r="FV53" s="173"/>
      <c r="FW53" s="173"/>
      <c r="FZ53" s="214"/>
      <c r="GA53" s="185"/>
      <c r="GB53" s="225"/>
      <c r="GC53" s="187"/>
      <c r="GD53" s="197"/>
      <c r="GE53" s="173"/>
      <c r="GF53" s="173"/>
      <c r="GI53" s="214"/>
      <c r="GJ53" s="185"/>
      <c r="GK53" s="225"/>
      <c r="GL53" s="187"/>
      <c r="GM53" s="197"/>
      <c r="GN53" s="173"/>
      <c r="GO53" s="173"/>
      <c r="GR53" s="214"/>
      <c r="GS53" s="185"/>
      <c r="GT53" s="225"/>
      <c r="GU53" s="187"/>
      <c r="GV53" s="197"/>
      <c r="GW53" s="173"/>
      <c r="GX53" s="173"/>
      <c r="GY53" s="64"/>
      <c r="GZ53" s="64"/>
      <c r="HA53" s="214"/>
      <c r="HB53" s="185"/>
      <c r="HC53" s="225"/>
      <c r="HD53" s="187"/>
      <c r="HE53" s="197"/>
      <c r="HF53" s="173"/>
      <c r="HG53" s="173"/>
      <c r="HJ53" s="214"/>
      <c r="HK53" s="185"/>
      <c r="HL53" s="225"/>
      <c r="HM53" s="187"/>
      <c r="HN53" s="197"/>
      <c r="HO53" s="173"/>
      <c r="HP53" s="173"/>
      <c r="HS53" s="214"/>
      <c r="HT53" s="185"/>
      <c r="HU53" s="225"/>
      <c r="HV53" s="187"/>
      <c r="HW53" s="197"/>
      <c r="HX53" s="173"/>
      <c r="HY53" s="173"/>
      <c r="IB53" s="214"/>
      <c r="IC53" s="185"/>
      <c r="ID53" s="225"/>
      <c r="IE53" s="187"/>
      <c r="IF53" s="197"/>
      <c r="IG53" s="173"/>
      <c r="IH53" s="173"/>
      <c r="II53" s="64"/>
      <c r="IJ53" s="64"/>
      <c r="IK53" s="214"/>
      <c r="IL53" s="185"/>
      <c r="IM53" s="225"/>
      <c r="IN53" s="187"/>
      <c r="IO53" s="197"/>
      <c r="IP53" s="173"/>
      <c r="IQ53" s="173"/>
      <c r="IT53" s="214"/>
      <c r="IU53" s="185"/>
      <c r="IV53" s="225"/>
      <c r="IW53" s="187"/>
      <c r="IX53" s="197"/>
      <c r="IY53" s="173"/>
      <c r="IZ53" s="173"/>
      <c r="JC53" s="214"/>
      <c r="JD53" s="185"/>
      <c r="JE53" s="225"/>
      <c r="JF53" s="187"/>
      <c r="JG53" s="197"/>
      <c r="JH53" s="173"/>
      <c r="JI53" s="173"/>
      <c r="JL53" s="214"/>
      <c r="JM53" s="185"/>
      <c r="JN53" s="225"/>
      <c r="JO53" s="187"/>
      <c r="JP53" s="197"/>
      <c r="JQ53" s="173"/>
      <c r="JR53" s="173"/>
    </row>
    <row r="54" spans="2:278" ht="16.5" thickTop="1" thickBot="1">
      <c r="B54" s="227">
        <v>7.5</v>
      </c>
      <c r="C54" s="221" t="s">
        <v>232</v>
      </c>
      <c r="D54" s="225"/>
      <c r="E54" s="187"/>
      <c r="F54" s="223"/>
      <c r="G54" s="224"/>
      <c r="H54" s="224"/>
      <c r="K54" s="227"/>
      <c r="L54" s="221"/>
      <c r="M54" s="225"/>
      <c r="N54" s="187"/>
      <c r="O54" s="223"/>
      <c r="P54" s="224"/>
      <c r="Q54" s="224"/>
      <c r="R54" s="104"/>
      <c r="S54" s="103"/>
      <c r="T54" s="227"/>
      <c r="U54" s="221"/>
      <c r="V54" s="225"/>
      <c r="W54" s="187"/>
      <c r="X54" s="223"/>
      <c r="Y54" s="224"/>
      <c r="Z54" s="224"/>
      <c r="AA54" s="103"/>
      <c r="AC54" s="227"/>
      <c r="AD54" s="221"/>
      <c r="AE54" s="225"/>
      <c r="AF54" s="187"/>
      <c r="AG54" s="223"/>
      <c r="AH54" s="224"/>
      <c r="AI54" s="224"/>
      <c r="AL54" s="227"/>
      <c r="AM54" s="221"/>
      <c r="AN54" s="225"/>
      <c r="AO54" s="187"/>
      <c r="AP54" s="223"/>
      <c r="AQ54" s="224"/>
      <c r="AR54" s="224"/>
      <c r="AU54" s="227"/>
      <c r="AV54" s="221"/>
      <c r="AW54" s="225"/>
      <c r="AX54" s="187"/>
      <c r="AY54" s="223"/>
      <c r="AZ54" s="224"/>
      <c r="BA54" s="224"/>
      <c r="BD54" s="227"/>
      <c r="BE54" s="221"/>
      <c r="BF54" s="225"/>
      <c r="BG54" s="187"/>
      <c r="BH54" s="223"/>
      <c r="BI54" s="224"/>
      <c r="BJ54" s="224"/>
      <c r="BM54" s="227"/>
      <c r="BN54" s="221"/>
      <c r="BO54" s="225"/>
      <c r="BP54" s="187"/>
      <c r="BQ54" s="223"/>
      <c r="BR54" s="224"/>
      <c r="BS54" s="224"/>
      <c r="BV54" s="227"/>
      <c r="BW54" s="221"/>
      <c r="BX54" s="225"/>
      <c r="BY54" s="187"/>
      <c r="BZ54" s="223"/>
      <c r="CA54" s="224"/>
      <c r="CB54" s="224"/>
      <c r="CE54" s="227"/>
      <c r="CF54" s="221"/>
      <c r="CG54" s="225"/>
      <c r="CH54" s="187"/>
      <c r="CI54" s="223"/>
      <c r="CJ54" s="224"/>
      <c r="CK54" s="224"/>
      <c r="CN54" s="227"/>
      <c r="CO54" s="221"/>
      <c r="CP54" s="225"/>
      <c r="CQ54" s="187"/>
      <c r="CR54" s="223"/>
      <c r="CS54" s="224"/>
      <c r="CT54" s="224"/>
      <c r="CW54" s="227"/>
      <c r="CX54" s="221"/>
      <c r="CY54" s="225"/>
      <c r="CZ54" s="187"/>
      <c r="DA54" s="223"/>
      <c r="DB54" s="224"/>
      <c r="DC54" s="224"/>
      <c r="DF54" s="227"/>
      <c r="DG54" s="221"/>
      <c r="DH54" s="225"/>
      <c r="DI54" s="187"/>
      <c r="DJ54" s="223"/>
      <c r="DK54" s="224"/>
      <c r="DL54" s="224"/>
      <c r="DO54" s="227"/>
      <c r="DP54" s="221"/>
      <c r="DQ54" s="225"/>
      <c r="DR54" s="187"/>
      <c r="DS54" s="223"/>
      <c r="DT54" s="224"/>
      <c r="DU54" s="224"/>
      <c r="DX54" s="227"/>
      <c r="DY54" s="221"/>
      <c r="DZ54" s="225"/>
      <c r="EA54" s="187"/>
      <c r="EB54" s="223"/>
      <c r="EC54" s="224"/>
      <c r="ED54" s="224"/>
      <c r="EG54" s="227"/>
      <c r="EH54" s="221"/>
      <c r="EI54" s="225"/>
      <c r="EJ54" s="187"/>
      <c r="EK54" s="223"/>
      <c r="EL54" s="224"/>
      <c r="EM54" s="224"/>
      <c r="EP54" s="227"/>
      <c r="EQ54" s="221"/>
      <c r="ER54" s="225"/>
      <c r="ES54" s="187"/>
      <c r="ET54" s="223"/>
      <c r="EU54" s="224"/>
      <c r="EV54" s="224"/>
      <c r="EY54" s="227"/>
      <c r="EZ54" s="221"/>
      <c r="FA54" s="225"/>
      <c r="FB54" s="187"/>
      <c r="FC54" s="223"/>
      <c r="FD54" s="224"/>
      <c r="FE54" s="224"/>
      <c r="FH54" s="227"/>
      <c r="FI54" s="221"/>
      <c r="FJ54" s="225"/>
      <c r="FK54" s="187"/>
      <c r="FL54" s="223"/>
      <c r="FM54" s="224"/>
      <c r="FN54" s="224"/>
      <c r="FO54" s="64"/>
      <c r="FP54" s="64"/>
      <c r="FQ54" s="227"/>
      <c r="FR54" s="221"/>
      <c r="FS54" s="225"/>
      <c r="FT54" s="187"/>
      <c r="FU54" s="223"/>
      <c r="FV54" s="224"/>
      <c r="FW54" s="224"/>
      <c r="FZ54" s="227"/>
      <c r="GA54" s="221"/>
      <c r="GB54" s="225"/>
      <c r="GC54" s="187"/>
      <c r="GD54" s="223"/>
      <c r="GE54" s="224"/>
      <c r="GF54" s="224"/>
      <c r="GI54" s="227"/>
      <c r="GJ54" s="221"/>
      <c r="GK54" s="225"/>
      <c r="GL54" s="187"/>
      <c r="GM54" s="223"/>
      <c r="GN54" s="224"/>
      <c r="GO54" s="224"/>
      <c r="GR54" s="227"/>
      <c r="GS54" s="221"/>
      <c r="GT54" s="225"/>
      <c r="GU54" s="187"/>
      <c r="GV54" s="223"/>
      <c r="GW54" s="224"/>
      <c r="GX54" s="224"/>
      <c r="GY54" s="64"/>
      <c r="GZ54" s="64"/>
      <c r="HA54" s="227"/>
      <c r="HB54" s="221"/>
      <c r="HC54" s="225"/>
      <c r="HD54" s="187"/>
      <c r="HE54" s="223"/>
      <c r="HF54" s="224"/>
      <c r="HG54" s="224"/>
      <c r="HJ54" s="227"/>
      <c r="HK54" s="221"/>
      <c r="HL54" s="225"/>
      <c r="HM54" s="187"/>
      <c r="HN54" s="223"/>
      <c r="HO54" s="224"/>
      <c r="HP54" s="224"/>
      <c r="HS54" s="227"/>
      <c r="HT54" s="221"/>
      <c r="HU54" s="225"/>
      <c r="HV54" s="187"/>
      <c r="HW54" s="223"/>
      <c r="HX54" s="224"/>
      <c r="HY54" s="224"/>
      <c r="IB54" s="227"/>
      <c r="IC54" s="221"/>
      <c r="ID54" s="225"/>
      <c r="IE54" s="187"/>
      <c r="IF54" s="223"/>
      <c r="IG54" s="224"/>
      <c r="IH54" s="224"/>
      <c r="II54" s="64"/>
      <c r="IJ54" s="64"/>
      <c r="IK54" s="227"/>
      <c r="IL54" s="221"/>
      <c r="IM54" s="225"/>
      <c r="IN54" s="187"/>
      <c r="IO54" s="223"/>
      <c r="IP54" s="224"/>
      <c r="IQ54" s="224"/>
      <c r="IT54" s="227"/>
      <c r="IU54" s="221"/>
      <c r="IV54" s="225"/>
      <c r="IW54" s="187"/>
      <c r="IX54" s="223"/>
      <c r="IY54" s="224"/>
      <c r="IZ54" s="224"/>
      <c r="JC54" s="227"/>
      <c r="JD54" s="221"/>
      <c r="JE54" s="225"/>
      <c r="JF54" s="187"/>
      <c r="JG54" s="223"/>
      <c r="JH54" s="224"/>
      <c r="JI54" s="224"/>
      <c r="JL54" s="227"/>
      <c r="JM54" s="221"/>
      <c r="JN54" s="225"/>
      <c r="JO54" s="187"/>
      <c r="JP54" s="223"/>
      <c r="JQ54" s="224"/>
      <c r="JR54" s="224"/>
    </row>
    <row r="55" spans="2:278" ht="31.5" thickTop="1" thickBot="1">
      <c r="B55" s="229"/>
      <c r="C55" s="185" t="s">
        <v>233</v>
      </c>
      <c r="D55" s="225"/>
      <c r="E55" s="187"/>
      <c r="F55" s="223"/>
      <c r="G55" s="224"/>
      <c r="H55" s="224"/>
      <c r="K55" s="229"/>
      <c r="L55" s="185"/>
      <c r="M55" s="225"/>
      <c r="N55" s="187"/>
      <c r="O55" s="223"/>
      <c r="P55" s="224"/>
      <c r="Q55" s="224"/>
      <c r="R55" s="104"/>
      <c r="S55" s="103"/>
      <c r="T55" s="229"/>
      <c r="U55" s="185"/>
      <c r="V55" s="225"/>
      <c r="W55" s="187"/>
      <c r="X55" s="223"/>
      <c r="Y55" s="224"/>
      <c r="Z55" s="224"/>
      <c r="AA55" s="103"/>
      <c r="AC55" s="229"/>
      <c r="AD55" s="185"/>
      <c r="AE55" s="225"/>
      <c r="AF55" s="187"/>
      <c r="AG55" s="223"/>
      <c r="AH55" s="224"/>
      <c r="AI55" s="224"/>
      <c r="AL55" s="229"/>
      <c r="AM55" s="185"/>
      <c r="AN55" s="225"/>
      <c r="AO55" s="187"/>
      <c r="AP55" s="223"/>
      <c r="AQ55" s="224"/>
      <c r="AR55" s="224"/>
      <c r="AU55" s="229"/>
      <c r="AV55" s="185"/>
      <c r="AW55" s="225"/>
      <c r="AX55" s="187"/>
      <c r="AY55" s="223"/>
      <c r="AZ55" s="224"/>
      <c r="BA55" s="224"/>
      <c r="BD55" s="229"/>
      <c r="BE55" s="185"/>
      <c r="BF55" s="225"/>
      <c r="BG55" s="187"/>
      <c r="BH55" s="223"/>
      <c r="BI55" s="224"/>
      <c r="BJ55" s="224"/>
      <c r="BM55" s="229"/>
      <c r="BN55" s="185"/>
      <c r="BO55" s="225"/>
      <c r="BP55" s="187"/>
      <c r="BQ55" s="223"/>
      <c r="BR55" s="224"/>
      <c r="BS55" s="224"/>
      <c r="BV55" s="229"/>
      <c r="BW55" s="185"/>
      <c r="BX55" s="225"/>
      <c r="BY55" s="187"/>
      <c r="BZ55" s="223"/>
      <c r="CA55" s="224"/>
      <c r="CB55" s="224"/>
      <c r="CE55" s="229"/>
      <c r="CF55" s="185"/>
      <c r="CG55" s="225"/>
      <c r="CH55" s="187"/>
      <c r="CI55" s="223"/>
      <c r="CJ55" s="224"/>
      <c r="CK55" s="224"/>
      <c r="CN55" s="229"/>
      <c r="CO55" s="185"/>
      <c r="CP55" s="225"/>
      <c r="CQ55" s="187"/>
      <c r="CR55" s="223"/>
      <c r="CS55" s="224"/>
      <c r="CT55" s="224"/>
      <c r="CW55" s="229"/>
      <c r="CX55" s="185"/>
      <c r="CY55" s="225"/>
      <c r="CZ55" s="187"/>
      <c r="DA55" s="223"/>
      <c r="DB55" s="224"/>
      <c r="DC55" s="224"/>
      <c r="DF55" s="229"/>
      <c r="DG55" s="185"/>
      <c r="DH55" s="225"/>
      <c r="DI55" s="187"/>
      <c r="DJ55" s="223"/>
      <c r="DK55" s="224"/>
      <c r="DL55" s="224"/>
      <c r="DO55" s="229"/>
      <c r="DP55" s="185"/>
      <c r="DQ55" s="225"/>
      <c r="DR55" s="187"/>
      <c r="DS55" s="223"/>
      <c r="DT55" s="224"/>
      <c r="DU55" s="224"/>
      <c r="DX55" s="229"/>
      <c r="DY55" s="185"/>
      <c r="DZ55" s="225"/>
      <c r="EA55" s="187"/>
      <c r="EB55" s="223"/>
      <c r="EC55" s="224"/>
      <c r="ED55" s="224"/>
      <c r="EG55" s="229"/>
      <c r="EH55" s="185"/>
      <c r="EI55" s="225"/>
      <c r="EJ55" s="187"/>
      <c r="EK55" s="223"/>
      <c r="EL55" s="224"/>
      <c r="EM55" s="224"/>
      <c r="EP55" s="229"/>
      <c r="EQ55" s="185"/>
      <c r="ER55" s="225"/>
      <c r="ES55" s="187"/>
      <c r="ET55" s="223"/>
      <c r="EU55" s="224"/>
      <c r="EV55" s="224"/>
      <c r="EY55" s="229"/>
      <c r="EZ55" s="185"/>
      <c r="FA55" s="225"/>
      <c r="FB55" s="187"/>
      <c r="FC55" s="223"/>
      <c r="FD55" s="224"/>
      <c r="FE55" s="224"/>
      <c r="FH55" s="229"/>
      <c r="FI55" s="185"/>
      <c r="FJ55" s="225"/>
      <c r="FK55" s="187"/>
      <c r="FL55" s="223"/>
      <c r="FM55" s="224"/>
      <c r="FN55" s="224"/>
      <c r="FO55" s="64"/>
      <c r="FP55" s="64"/>
      <c r="FQ55" s="229"/>
      <c r="FR55" s="185"/>
      <c r="FS55" s="225"/>
      <c r="FT55" s="187"/>
      <c r="FU55" s="223"/>
      <c r="FV55" s="224"/>
      <c r="FW55" s="224"/>
      <c r="FZ55" s="229"/>
      <c r="GA55" s="185"/>
      <c r="GB55" s="225"/>
      <c r="GC55" s="187"/>
      <c r="GD55" s="223"/>
      <c r="GE55" s="224"/>
      <c r="GF55" s="224"/>
      <c r="GI55" s="229"/>
      <c r="GJ55" s="185"/>
      <c r="GK55" s="225"/>
      <c r="GL55" s="187"/>
      <c r="GM55" s="223"/>
      <c r="GN55" s="224"/>
      <c r="GO55" s="224"/>
      <c r="GR55" s="229"/>
      <c r="GS55" s="185"/>
      <c r="GT55" s="225"/>
      <c r="GU55" s="187"/>
      <c r="GV55" s="223"/>
      <c r="GW55" s="224"/>
      <c r="GX55" s="224"/>
      <c r="GY55" s="64"/>
      <c r="GZ55" s="64"/>
      <c r="HA55" s="229"/>
      <c r="HB55" s="185"/>
      <c r="HC55" s="225"/>
      <c r="HD55" s="187"/>
      <c r="HE55" s="223"/>
      <c r="HF55" s="224"/>
      <c r="HG55" s="224"/>
      <c r="HJ55" s="229"/>
      <c r="HK55" s="185"/>
      <c r="HL55" s="225"/>
      <c r="HM55" s="187"/>
      <c r="HN55" s="223"/>
      <c r="HO55" s="224"/>
      <c r="HP55" s="224"/>
      <c r="HS55" s="229"/>
      <c r="HT55" s="185"/>
      <c r="HU55" s="225"/>
      <c r="HV55" s="187"/>
      <c r="HW55" s="223"/>
      <c r="HX55" s="224"/>
      <c r="HY55" s="224"/>
      <c r="IB55" s="229"/>
      <c r="IC55" s="185"/>
      <c r="ID55" s="225"/>
      <c r="IE55" s="187"/>
      <c r="IF55" s="223"/>
      <c r="IG55" s="224"/>
      <c r="IH55" s="224"/>
      <c r="II55" s="64"/>
      <c r="IJ55" s="64"/>
      <c r="IK55" s="229"/>
      <c r="IL55" s="185"/>
      <c r="IM55" s="225"/>
      <c r="IN55" s="187"/>
      <c r="IO55" s="223"/>
      <c r="IP55" s="224"/>
      <c r="IQ55" s="224"/>
      <c r="IT55" s="229"/>
      <c r="IU55" s="185"/>
      <c r="IV55" s="225"/>
      <c r="IW55" s="187"/>
      <c r="IX55" s="223"/>
      <c r="IY55" s="224"/>
      <c r="IZ55" s="224"/>
      <c r="JC55" s="229"/>
      <c r="JD55" s="185"/>
      <c r="JE55" s="225"/>
      <c r="JF55" s="187"/>
      <c r="JG55" s="223"/>
      <c r="JH55" s="224"/>
      <c r="JI55" s="224"/>
      <c r="JL55" s="229"/>
      <c r="JM55" s="185"/>
      <c r="JN55" s="225"/>
      <c r="JO55" s="187"/>
      <c r="JP55" s="223"/>
      <c r="JQ55" s="224"/>
      <c r="JR55" s="224"/>
    </row>
    <row r="56" spans="2:278" ht="31.5" thickTop="1" thickBot="1">
      <c r="B56" s="229" t="s">
        <v>234</v>
      </c>
      <c r="C56" s="185" t="s">
        <v>235</v>
      </c>
      <c r="D56" s="226" t="s">
        <v>236</v>
      </c>
      <c r="E56" s="187">
        <v>1600</v>
      </c>
      <c r="F56" s="197">
        <v>0</v>
      </c>
      <c r="G56" s="173">
        <f>ROUND((F56*E56),0)</f>
        <v>0</v>
      </c>
      <c r="H56" s="173"/>
      <c r="K56" s="229"/>
      <c r="L56" s="185"/>
      <c r="M56" s="226"/>
      <c r="N56" s="187"/>
      <c r="O56" s="197"/>
      <c r="P56" s="173"/>
      <c r="Q56" s="173"/>
      <c r="R56" s="104"/>
      <c r="S56" s="103"/>
      <c r="T56" s="229"/>
      <c r="U56" s="185"/>
      <c r="V56" s="226"/>
      <c r="W56" s="187"/>
      <c r="X56" s="197"/>
      <c r="Y56" s="173"/>
      <c r="Z56" s="173"/>
      <c r="AA56" s="103"/>
      <c r="AC56" s="229"/>
      <c r="AD56" s="185"/>
      <c r="AE56" s="226"/>
      <c r="AF56" s="187"/>
      <c r="AG56" s="197"/>
      <c r="AH56" s="173"/>
      <c r="AI56" s="173"/>
      <c r="AL56" s="229"/>
      <c r="AM56" s="185"/>
      <c r="AN56" s="226"/>
      <c r="AO56" s="187"/>
      <c r="AP56" s="197"/>
      <c r="AQ56" s="173"/>
      <c r="AR56" s="173"/>
      <c r="AU56" s="229"/>
      <c r="AV56" s="185"/>
      <c r="AW56" s="226"/>
      <c r="AX56" s="187"/>
      <c r="AY56" s="197"/>
      <c r="AZ56" s="173"/>
      <c r="BA56" s="173"/>
      <c r="BD56" s="229"/>
      <c r="BE56" s="185"/>
      <c r="BF56" s="226"/>
      <c r="BG56" s="187"/>
      <c r="BH56" s="197"/>
      <c r="BI56" s="173"/>
      <c r="BJ56" s="173"/>
      <c r="BM56" s="229"/>
      <c r="BN56" s="185"/>
      <c r="BO56" s="226"/>
      <c r="BP56" s="187"/>
      <c r="BQ56" s="197"/>
      <c r="BR56" s="173"/>
      <c r="BS56" s="173"/>
      <c r="BV56" s="229"/>
      <c r="BW56" s="185"/>
      <c r="BX56" s="226"/>
      <c r="BY56" s="187"/>
      <c r="BZ56" s="197"/>
      <c r="CA56" s="173"/>
      <c r="CB56" s="173"/>
      <c r="CE56" s="229"/>
      <c r="CF56" s="185"/>
      <c r="CG56" s="226"/>
      <c r="CH56" s="187"/>
      <c r="CI56" s="197"/>
      <c r="CJ56" s="173"/>
      <c r="CK56" s="173"/>
      <c r="CN56" s="229"/>
      <c r="CO56" s="185"/>
      <c r="CP56" s="226"/>
      <c r="CQ56" s="187"/>
      <c r="CR56" s="197"/>
      <c r="CS56" s="173"/>
      <c r="CT56" s="173"/>
      <c r="CW56" s="229"/>
      <c r="CX56" s="185"/>
      <c r="CY56" s="226"/>
      <c r="CZ56" s="187"/>
      <c r="DA56" s="197"/>
      <c r="DB56" s="173"/>
      <c r="DC56" s="173"/>
      <c r="DF56" s="229"/>
      <c r="DG56" s="185"/>
      <c r="DH56" s="226"/>
      <c r="DI56" s="187"/>
      <c r="DJ56" s="197"/>
      <c r="DK56" s="173"/>
      <c r="DL56" s="173"/>
      <c r="DO56" s="229"/>
      <c r="DP56" s="185"/>
      <c r="DQ56" s="226"/>
      <c r="DR56" s="187"/>
      <c r="DS56" s="197"/>
      <c r="DT56" s="173"/>
      <c r="DU56" s="173"/>
      <c r="DX56" s="229"/>
      <c r="DY56" s="185"/>
      <c r="DZ56" s="226"/>
      <c r="EA56" s="187"/>
      <c r="EB56" s="197"/>
      <c r="EC56" s="173"/>
      <c r="ED56" s="173"/>
      <c r="EG56" s="229"/>
      <c r="EH56" s="185"/>
      <c r="EI56" s="226"/>
      <c r="EJ56" s="187"/>
      <c r="EK56" s="197"/>
      <c r="EL56" s="173"/>
      <c r="EM56" s="173"/>
      <c r="EP56" s="229"/>
      <c r="EQ56" s="185"/>
      <c r="ER56" s="226"/>
      <c r="ES56" s="187"/>
      <c r="ET56" s="197"/>
      <c r="EU56" s="173"/>
      <c r="EV56" s="173"/>
      <c r="EY56" s="229"/>
      <c r="EZ56" s="185"/>
      <c r="FA56" s="226"/>
      <c r="FB56" s="187"/>
      <c r="FC56" s="197"/>
      <c r="FD56" s="173"/>
      <c r="FE56" s="173"/>
      <c r="FH56" s="229"/>
      <c r="FI56" s="185"/>
      <c r="FJ56" s="226"/>
      <c r="FK56" s="187"/>
      <c r="FL56" s="197"/>
      <c r="FM56" s="173"/>
      <c r="FN56" s="173"/>
      <c r="FO56" s="64"/>
      <c r="FP56" s="64"/>
      <c r="FQ56" s="229"/>
      <c r="FR56" s="185"/>
      <c r="FS56" s="226"/>
      <c r="FT56" s="187"/>
      <c r="FU56" s="197"/>
      <c r="FV56" s="173"/>
      <c r="FW56" s="173"/>
      <c r="FZ56" s="229"/>
      <c r="GA56" s="185"/>
      <c r="GB56" s="226"/>
      <c r="GC56" s="187"/>
      <c r="GD56" s="197"/>
      <c r="GE56" s="173"/>
      <c r="GF56" s="173"/>
      <c r="GI56" s="229"/>
      <c r="GJ56" s="185"/>
      <c r="GK56" s="226"/>
      <c r="GL56" s="187"/>
      <c r="GM56" s="197"/>
      <c r="GN56" s="173"/>
      <c r="GO56" s="173"/>
      <c r="GR56" s="229"/>
      <c r="GS56" s="185"/>
      <c r="GT56" s="226"/>
      <c r="GU56" s="187"/>
      <c r="GV56" s="197"/>
      <c r="GW56" s="173"/>
      <c r="GX56" s="173"/>
      <c r="GY56" s="64"/>
      <c r="GZ56" s="64"/>
      <c r="HA56" s="229"/>
      <c r="HB56" s="185"/>
      <c r="HC56" s="226"/>
      <c r="HD56" s="187"/>
      <c r="HE56" s="197"/>
      <c r="HF56" s="173"/>
      <c r="HG56" s="173"/>
      <c r="HJ56" s="229"/>
      <c r="HK56" s="185"/>
      <c r="HL56" s="226"/>
      <c r="HM56" s="187"/>
      <c r="HN56" s="197"/>
      <c r="HO56" s="173"/>
      <c r="HP56" s="173"/>
      <c r="HS56" s="229"/>
      <c r="HT56" s="185"/>
      <c r="HU56" s="226"/>
      <c r="HV56" s="187"/>
      <c r="HW56" s="197"/>
      <c r="HX56" s="173"/>
      <c r="HY56" s="173"/>
      <c r="IB56" s="229"/>
      <c r="IC56" s="185"/>
      <c r="ID56" s="226"/>
      <c r="IE56" s="187"/>
      <c r="IF56" s="197"/>
      <c r="IG56" s="173"/>
      <c r="IH56" s="173"/>
      <c r="II56" s="64"/>
      <c r="IJ56" s="64"/>
      <c r="IK56" s="229"/>
      <c r="IL56" s="185"/>
      <c r="IM56" s="226"/>
      <c r="IN56" s="187"/>
      <c r="IO56" s="197"/>
      <c r="IP56" s="173"/>
      <c r="IQ56" s="173"/>
      <c r="IT56" s="229"/>
      <c r="IU56" s="185"/>
      <c r="IV56" s="226"/>
      <c r="IW56" s="187"/>
      <c r="IX56" s="197"/>
      <c r="IY56" s="173"/>
      <c r="IZ56" s="173"/>
      <c r="JC56" s="229"/>
      <c r="JD56" s="185"/>
      <c r="JE56" s="226"/>
      <c r="JF56" s="187"/>
      <c r="JG56" s="197"/>
      <c r="JH56" s="173"/>
      <c r="JI56" s="173"/>
      <c r="JL56" s="229"/>
      <c r="JM56" s="185"/>
      <c r="JN56" s="226"/>
      <c r="JO56" s="187"/>
      <c r="JP56" s="197"/>
      <c r="JQ56" s="173"/>
      <c r="JR56" s="173"/>
    </row>
    <row r="57" spans="2:278" ht="31.5" thickTop="1" thickBot="1">
      <c r="B57" s="229" t="s">
        <v>237</v>
      </c>
      <c r="C57" s="185" t="s">
        <v>238</v>
      </c>
      <c r="D57" s="226" t="s">
        <v>236</v>
      </c>
      <c r="E57" s="187">
        <v>1400</v>
      </c>
      <c r="F57" s="197">
        <v>0</v>
      </c>
      <c r="G57" s="173">
        <f>ROUND((F57*E57),0)</f>
        <v>0</v>
      </c>
      <c r="H57" s="173"/>
      <c r="K57" s="229"/>
      <c r="L57" s="185"/>
      <c r="M57" s="226"/>
      <c r="N57" s="187"/>
      <c r="O57" s="197"/>
      <c r="P57" s="173"/>
      <c r="Q57" s="173"/>
      <c r="R57" s="104"/>
      <c r="S57" s="103"/>
      <c r="T57" s="229"/>
      <c r="U57" s="185"/>
      <c r="V57" s="226"/>
      <c r="W57" s="187"/>
      <c r="X57" s="197"/>
      <c r="Y57" s="173"/>
      <c r="Z57" s="173"/>
      <c r="AA57" s="103"/>
      <c r="AC57" s="229"/>
      <c r="AD57" s="185"/>
      <c r="AE57" s="226"/>
      <c r="AF57" s="187"/>
      <c r="AG57" s="197"/>
      <c r="AH57" s="173"/>
      <c r="AI57" s="173"/>
      <c r="AL57" s="229"/>
      <c r="AM57" s="185"/>
      <c r="AN57" s="226"/>
      <c r="AO57" s="187"/>
      <c r="AP57" s="197"/>
      <c r="AQ57" s="173"/>
      <c r="AR57" s="173"/>
      <c r="AU57" s="229"/>
      <c r="AV57" s="185"/>
      <c r="AW57" s="226"/>
      <c r="AX57" s="187"/>
      <c r="AY57" s="197"/>
      <c r="AZ57" s="173"/>
      <c r="BA57" s="173"/>
      <c r="BD57" s="229"/>
      <c r="BE57" s="185"/>
      <c r="BF57" s="226"/>
      <c r="BG57" s="187"/>
      <c r="BH57" s="197"/>
      <c r="BI57" s="173"/>
      <c r="BJ57" s="173"/>
      <c r="BM57" s="229"/>
      <c r="BN57" s="185"/>
      <c r="BO57" s="226"/>
      <c r="BP57" s="187"/>
      <c r="BQ57" s="197"/>
      <c r="BR57" s="173"/>
      <c r="BS57" s="173"/>
      <c r="BV57" s="229"/>
      <c r="BW57" s="185"/>
      <c r="BX57" s="226"/>
      <c r="BY57" s="187"/>
      <c r="BZ57" s="197"/>
      <c r="CA57" s="173"/>
      <c r="CB57" s="173"/>
      <c r="CE57" s="229"/>
      <c r="CF57" s="185"/>
      <c r="CG57" s="226"/>
      <c r="CH57" s="187"/>
      <c r="CI57" s="197"/>
      <c r="CJ57" s="173"/>
      <c r="CK57" s="173"/>
      <c r="CN57" s="229"/>
      <c r="CO57" s="185"/>
      <c r="CP57" s="226"/>
      <c r="CQ57" s="187"/>
      <c r="CR57" s="197"/>
      <c r="CS57" s="173"/>
      <c r="CT57" s="173"/>
      <c r="CW57" s="229"/>
      <c r="CX57" s="185"/>
      <c r="CY57" s="226"/>
      <c r="CZ57" s="187"/>
      <c r="DA57" s="197"/>
      <c r="DB57" s="173"/>
      <c r="DC57" s="173"/>
      <c r="DF57" s="229"/>
      <c r="DG57" s="185"/>
      <c r="DH57" s="226"/>
      <c r="DI57" s="187"/>
      <c r="DJ57" s="197"/>
      <c r="DK57" s="173"/>
      <c r="DL57" s="173"/>
      <c r="DO57" s="229"/>
      <c r="DP57" s="185"/>
      <c r="DQ57" s="226"/>
      <c r="DR57" s="187"/>
      <c r="DS57" s="197"/>
      <c r="DT57" s="173"/>
      <c r="DU57" s="173"/>
      <c r="DX57" s="229"/>
      <c r="DY57" s="185"/>
      <c r="DZ57" s="226"/>
      <c r="EA57" s="187"/>
      <c r="EB57" s="197"/>
      <c r="EC57" s="173"/>
      <c r="ED57" s="173"/>
      <c r="EG57" s="229"/>
      <c r="EH57" s="185"/>
      <c r="EI57" s="226"/>
      <c r="EJ57" s="187"/>
      <c r="EK57" s="197"/>
      <c r="EL57" s="173"/>
      <c r="EM57" s="173"/>
      <c r="EP57" s="229"/>
      <c r="EQ57" s="185"/>
      <c r="ER57" s="226"/>
      <c r="ES57" s="187"/>
      <c r="ET57" s="197"/>
      <c r="EU57" s="173"/>
      <c r="EV57" s="173"/>
      <c r="EY57" s="229"/>
      <c r="EZ57" s="185"/>
      <c r="FA57" s="226"/>
      <c r="FB57" s="187"/>
      <c r="FC57" s="197"/>
      <c r="FD57" s="173"/>
      <c r="FE57" s="173"/>
      <c r="FH57" s="229"/>
      <c r="FI57" s="185"/>
      <c r="FJ57" s="226"/>
      <c r="FK57" s="187"/>
      <c r="FL57" s="197"/>
      <c r="FM57" s="173"/>
      <c r="FN57" s="173"/>
      <c r="FO57" s="64"/>
      <c r="FP57" s="64"/>
      <c r="FQ57" s="229"/>
      <c r="FR57" s="185"/>
      <c r="FS57" s="226"/>
      <c r="FT57" s="187"/>
      <c r="FU57" s="197"/>
      <c r="FV57" s="173"/>
      <c r="FW57" s="173"/>
      <c r="FZ57" s="229"/>
      <c r="GA57" s="185"/>
      <c r="GB57" s="226"/>
      <c r="GC57" s="187"/>
      <c r="GD57" s="197"/>
      <c r="GE57" s="173"/>
      <c r="GF57" s="173"/>
      <c r="GI57" s="229"/>
      <c r="GJ57" s="185"/>
      <c r="GK57" s="226"/>
      <c r="GL57" s="187"/>
      <c r="GM57" s="197"/>
      <c r="GN57" s="173"/>
      <c r="GO57" s="173"/>
      <c r="GR57" s="229"/>
      <c r="GS57" s="185"/>
      <c r="GT57" s="226"/>
      <c r="GU57" s="187"/>
      <c r="GV57" s="197"/>
      <c r="GW57" s="173"/>
      <c r="GX57" s="173"/>
      <c r="GY57" s="64"/>
      <c r="GZ57" s="64"/>
      <c r="HA57" s="229"/>
      <c r="HB57" s="185"/>
      <c r="HC57" s="226"/>
      <c r="HD57" s="187"/>
      <c r="HE57" s="197"/>
      <c r="HF57" s="173"/>
      <c r="HG57" s="173"/>
      <c r="HJ57" s="229"/>
      <c r="HK57" s="185"/>
      <c r="HL57" s="226"/>
      <c r="HM57" s="187"/>
      <c r="HN57" s="197"/>
      <c r="HO57" s="173"/>
      <c r="HP57" s="173"/>
      <c r="HS57" s="229"/>
      <c r="HT57" s="185"/>
      <c r="HU57" s="226"/>
      <c r="HV57" s="187"/>
      <c r="HW57" s="197"/>
      <c r="HX57" s="173"/>
      <c r="HY57" s="173"/>
      <c r="IB57" s="229"/>
      <c r="IC57" s="185"/>
      <c r="ID57" s="226"/>
      <c r="IE57" s="187"/>
      <c r="IF57" s="197"/>
      <c r="IG57" s="173"/>
      <c r="IH57" s="173"/>
      <c r="II57" s="64"/>
      <c r="IJ57" s="64"/>
      <c r="IK57" s="229"/>
      <c r="IL57" s="185"/>
      <c r="IM57" s="226"/>
      <c r="IN57" s="187"/>
      <c r="IO57" s="197"/>
      <c r="IP57" s="173"/>
      <c r="IQ57" s="173"/>
      <c r="IT57" s="229"/>
      <c r="IU57" s="185"/>
      <c r="IV57" s="226"/>
      <c r="IW57" s="187"/>
      <c r="IX57" s="197"/>
      <c r="IY57" s="173"/>
      <c r="IZ57" s="173"/>
      <c r="JC57" s="229"/>
      <c r="JD57" s="185"/>
      <c r="JE57" s="226"/>
      <c r="JF57" s="187"/>
      <c r="JG57" s="197"/>
      <c r="JH57" s="173"/>
      <c r="JI57" s="173"/>
      <c r="JL57" s="229"/>
      <c r="JM57" s="185"/>
      <c r="JN57" s="226"/>
      <c r="JO57" s="187"/>
      <c r="JP57" s="197"/>
      <c r="JQ57" s="173"/>
      <c r="JR57" s="173"/>
    </row>
    <row r="58" spans="2:278" ht="16.5" thickTop="1" thickBot="1">
      <c r="B58" s="211">
        <v>7.6</v>
      </c>
      <c r="C58" s="221" t="s">
        <v>239</v>
      </c>
      <c r="D58" s="225"/>
      <c r="E58" s="187"/>
      <c r="F58" s="223"/>
      <c r="G58" s="224"/>
      <c r="H58" s="224"/>
      <c r="K58" s="211"/>
      <c r="L58" s="221"/>
      <c r="M58" s="225"/>
      <c r="N58" s="187"/>
      <c r="O58" s="223"/>
      <c r="P58" s="224"/>
      <c r="Q58" s="224"/>
      <c r="R58" s="104"/>
      <c r="S58" s="103"/>
      <c r="T58" s="211"/>
      <c r="U58" s="221"/>
      <c r="V58" s="225"/>
      <c r="W58" s="187"/>
      <c r="X58" s="223"/>
      <c r="Y58" s="224"/>
      <c r="Z58" s="224"/>
      <c r="AA58" s="103"/>
      <c r="AC58" s="211"/>
      <c r="AD58" s="221"/>
      <c r="AE58" s="225"/>
      <c r="AF58" s="187"/>
      <c r="AG58" s="223"/>
      <c r="AH58" s="224"/>
      <c r="AI58" s="224"/>
      <c r="AL58" s="211"/>
      <c r="AM58" s="221"/>
      <c r="AN58" s="225"/>
      <c r="AO58" s="187"/>
      <c r="AP58" s="223"/>
      <c r="AQ58" s="224"/>
      <c r="AR58" s="224"/>
      <c r="AU58" s="211"/>
      <c r="AV58" s="221"/>
      <c r="AW58" s="225"/>
      <c r="AX58" s="187"/>
      <c r="AY58" s="223"/>
      <c r="AZ58" s="224"/>
      <c r="BA58" s="224"/>
      <c r="BD58" s="211"/>
      <c r="BE58" s="221"/>
      <c r="BF58" s="225"/>
      <c r="BG58" s="187"/>
      <c r="BH58" s="223"/>
      <c r="BI58" s="224"/>
      <c r="BJ58" s="224"/>
      <c r="BM58" s="211"/>
      <c r="BN58" s="221"/>
      <c r="BO58" s="225"/>
      <c r="BP58" s="187"/>
      <c r="BQ58" s="223"/>
      <c r="BR58" s="224"/>
      <c r="BS58" s="224"/>
      <c r="BV58" s="211"/>
      <c r="BW58" s="221"/>
      <c r="BX58" s="225"/>
      <c r="BY58" s="187"/>
      <c r="BZ58" s="223"/>
      <c r="CA58" s="224"/>
      <c r="CB58" s="224"/>
      <c r="CE58" s="211"/>
      <c r="CF58" s="221"/>
      <c r="CG58" s="225"/>
      <c r="CH58" s="187"/>
      <c r="CI58" s="223"/>
      <c r="CJ58" s="224"/>
      <c r="CK58" s="224"/>
      <c r="CN58" s="211"/>
      <c r="CO58" s="221"/>
      <c r="CP58" s="225"/>
      <c r="CQ58" s="187"/>
      <c r="CR58" s="223"/>
      <c r="CS58" s="224"/>
      <c r="CT58" s="224"/>
      <c r="CW58" s="211"/>
      <c r="CX58" s="221"/>
      <c r="CY58" s="225"/>
      <c r="CZ58" s="187"/>
      <c r="DA58" s="223"/>
      <c r="DB58" s="224"/>
      <c r="DC58" s="224"/>
      <c r="DF58" s="211"/>
      <c r="DG58" s="221"/>
      <c r="DH58" s="225"/>
      <c r="DI58" s="187"/>
      <c r="DJ58" s="223"/>
      <c r="DK58" s="224"/>
      <c r="DL58" s="224"/>
      <c r="DO58" s="211"/>
      <c r="DP58" s="221"/>
      <c r="DQ58" s="225"/>
      <c r="DR58" s="187"/>
      <c r="DS58" s="223"/>
      <c r="DT58" s="224"/>
      <c r="DU58" s="224"/>
      <c r="DX58" s="211"/>
      <c r="DY58" s="221"/>
      <c r="DZ58" s="225"/>
      <c r="EA58" s="187"/>
      <c r="EB58" s="223"/>
      <c r="EC58" s="224"/>
      <c r="ED58" s="224"/>
      <c r="EG58" s="211"/>
      <c r="EH58" s="221"/>
      <c r="EI58" s="225"/>
      <c r="EJ58" s="187"/>
      <c r="EK58" s="223"/>
      <c r="EL58" s="224"/>
      <c r="EM58" s="224"/>
      <c r="EP58" s="211"/>
      <c r="EQ58" s="221"/>
      <c r="ER58" s="225"/>
      <c r="ES58" s="187"/>
      <c r="ET58" s="223"/>
      <c r="EU58" s="224"/>
      <c r="EV58" s="224"/>
      <c r="EY58" s="211"/>
      <c r="EZ58" s="221"/>
      <c r="FA58" s="225"/>
      <c r="FB58" s="187"/>
      <c r="FC58" s="223"/>
      <c r="FD58" s="224"/>
      <c r="FE58" s="224"/>
      <c r="FH58" s="211"/>
      <c r="FI58" s="221"/>
      <c r="FJ58" s="225"/>
      <c r="FK58" s="187"/>
      <c r="FL58" s="223"/>
      <c r="FM58" s="224"/>
      <c r="FN58" s="224"/>
      <c r="FO58" s="64"/>
      <c r="FP58" s="64"/>
      <c r="FQ58" s="211"/>
      <c r="FR58" s="221"/>
      <c r="FS58" s="225"/>
      <c r="FT58" s="187"/>
      <c r="FU58" s="223"/>
      <c r="FV58" s="224"/>
      <c r="FW58" s="224"/>
      <c r="FZ58" s="211"/>
      <c r="GA58" s="221"/>
      <c r="GB58" s="225"/>
      <c r="GC58" s="187"/>
      <c r="GD58" s="223"/>
      <c r="GE58" s="224"/>
      <c r="GF58" s="224"/>
      <c r="GI58" s="211"/>
      <c r="GJ58" s="221"/>
      <c r="GK58" s="225"/>
      <c r="GL58" s="187"/>
      <c r="GM58" s="223"/>
      <c r="GN58" s="224"/>
      <c r="GO58" s="224"/>
      <c r="GR58" s="211"/>
      <c r="GS58" s="221"/>
      <c r="GT58" s="225"/>
      <c r="GU58" s="187"/>
      <c r="GV58" s="223"/>
      <c r="GW58" s="224"/>
      <c r="GX58" s="224"/>
      <c r="GY58" s="64"/>
      <c r="GZ58" s="64"/>
      <c r="HA58" s="211"/>
      <c r="HB58" s="221"/>
      <c r="HC58" s="225"/>
      <c r="HD58" s="187"/>
      <c r="HE58" s="223"/>
      <c r="HF58" s="224"/>
      <c r="HG58" s="224"/>
      <c r="HJ58" s="211"/>
      <c r="HK58" s="221"/>
      <c r="HL58" s="225"/>
      <c r="HM58" s="187"/>
      <c r="HN58" s="223"/>
      <c r="HO58" s="224"/>
      <c r="HP58" s="224"/>
      <c r="HS58" s="211"/>
      <c r="HT58" s="221"/>
      <c r="HU58" s="225"/>
      <c r="HV58" s="187"/>
      <c r="HW58" s="223"/>
      <c r="HX58" s="224"/>
      <c r="HY58" s="224"/>
      <c r="IB58" s="211"/>
      <c r="IC58" s="221"/>
      <c r="ID58" s="225"/>
      <c r="IE58" s="187"/>
      <c r="IF58" s="223"/>
      <c r="IG58" s="224"/>
      <c r="IH58" s="224"/>
      <c r="II58" s="64"/>
      <c r="IJ58" s="64"/>
      <c r="IK58" s="211"/>
      <c r="IL58" s="221"/>
      <c r="IM58" s="225"/>
      <c r="IN58" s="187"/>
      <c r="IO58" s="223"/>
      <c r="IP58" s="224"/>
      <c r="IQ58" s="224"/>
      <c r="IT58" s="211"/>
      <c r="IU58" s="221"/>
      <c r="IV58" s="225"/>
      <c r="IW58" s="187"/>
      <c r="IX58" s="223"/>
      <c r="IY58" s="224"/>
      <c r="IZ58" s="224"/>
      <c r="JC58" s="211"/>
      <c r="JD58" s="221"/>
      <c r="JE58" s="225"/>
      <c r="JF58" s="187"/>
      <c r="JG58" s="223"/>
      <c r="JH58" s="224"/>
      <c r="JI58" s="224"/>
      <c r="JL58" s="211"/>
      <c r="JM58" s="221"/>
      <c r="JN58" s="225"/>
      <c r="JO58" s="187"/>
      <c r="JP58" s="223"/>
      <c r="JQ58" s="224"/>
      <c r="JR58" s="224"/>
    </row>
    <row r="59" spans="2:278" ht="31.5" thickTop="1" thickBot="1">
      <c r="B59" s="211"/>
      <c r="C59" s="185" t="s">
        <v>240</v>
      </c>
      <c r="D59" s="225"/>
      <c r="E59" s="187"/>
      <c r="F59" s="223"/>
      <c r="G59" s="224"/>
      <c r="H59" s="224"/>
      <c r="K59" s="211"/>
      <c r="L59" s="185"/>
      <c r="M59" s="225"/>
      <c r="N59" s="187"/>
      <c r="O59" s="223"/>
      <c r="P59" s="224"/>
      <c r="Q59" s="224"/>
      <c r="R59" s="104"/>
      <c r="S59" s="103"/>
      <c r="T59" s="211"/>
      <c r="U59" s="185"/>
      <c r="V59" s="225"/>
      <c r="W59" s="187"/>
      <c r="X59" s="223"/>
      <c r="Y59" s="224"/>
      <c r="Z59" s="224"/>
      <c r="AA59" s="103"/>
      <c r="AC59" s="211"/>
      <c r="AD59" s="185"/>
      <c r="AE59" s="225"/>
      <c r="AF59" s="187"/>
      <c r="AG59" s="223"/>
      <c r="AH59" s="224"/>
      <c r="AI59" s="224"/>
      <c r="AL59" s="211"/>
      <c r="AM59" s="185"/>
      <c r="AN59" s="225"/>
      <c r="AO59" s="187"/>
      <c r="AP59" s="223"/>
      <c r="AQ59" s="224"/>
      <c r="AR59" s="224"/>
      <c r="AU59" s="211"/>
      <c r="AV59" s="185"/>
      <c r="AW59" s="225"/>
      <c r="AX59" s="187"/>
      <c r="AY59" s="223"/>
      <c r="AZ59" s="224"/>
      <c r="BA59" s="224"/>
      <c r="BD59" s="211"/>
      <c r="BE59" s="185"/>
      <c r="BF59" s="225"/>
      <c r="BG59" s="187"/>
      <c r="BH59" s="223"/>
      <c r="BI59" s="224"/>
      <c r="BJ59" s="224"/>
      <c r="BM59" s="211"/>
      <c r="BN59" s="185"/>
      <c r="BO59" s="225"/>
      <c r="BP59" s="187"/>
      <c r="BQ59" s="223"/>
      <c r="BR59" s="224"/>
      <c r="BS59" s="224"/>
      <c r="BV59" s="211"/>
      <c r="BW59" s="185"/>
      <c r="BX59" s="225"/>
      <c r="BY59" s="187"/>
      <c r="BZ59" s="223"/>
      <c r="CA59" s="224"/>
      <c r="CB59" s="224"/>
      <c r="CE59" s="211"/>
      <c r="CF59" s="185"/>
      <c r="CG59" s="225"/>
      <c r="CH59" s="187"/>
      <c r="CI59" s="223"/>
      <c r="CJ59" s="224"/>
      <c r="CK59" s="224"/>
      <c r="CN59" s="211"/>
      <c r="CO59" s="185"/>
      <c r="CP59" s="225"/>
      <c r="CQ59" s="187"/>
      <c r="CR59" s="223"/>
      <c r="CS59" s="224"/>
      <c r="CT59" s="224"/>
      <c r="CW59" s="211"/>
      <c r="CX59" s="185"/>
      <c r="CY59" s="225"/>
      <c r="CZ59" s="187"/>
      <c r="DA59" s="223"/>
      <c r="DB59" s="224"/>
      <c r="DC59" s="224"/>
      <c r="DF59" s="211"/>
      <c r="DG59" s="185"/>
      <c r="DH59" s="225"/>
      <c r="DI59" s="187"/>
      <c r="DJ59" s="223"/>
      <c r="DK59" s="224"/>
      <c r="DL59" s="224"/>
      <c r="DO59" s="211"/>
      <c r="DP59" s="185"/>
      <c r="DQ59" s="225"/>
      <c r="DR59" s="187"/>
      <c r="DS59" s="223"/>
      <c r="DT59" s="224"/>
      <c r="DU59" s="224"/>
      <c r="DX59" s="211"/>
      <c r="DY59" s="185"/>
      <c r="DZ59" s="225"/>
      <c r="EA59" s="187"/>
      <c r="EB59" s="223"/>
      <c r="EC59" s="224"/>
      <c r="ED59" s="224"/>
      <c r="EG59" s="211"/>
      <c r="EH59" s="185"/>
      <c r="EI59" s="225"/>
      <c r="EJ59" s="187"/>
      <c r="EK59" s="223"/>
      <c r="EL59" s="224"/>
      <c r="EM59" s="224"/>
      <c r="EP59" s="211"/>
      <c r="EQ59" s="185"/>
      <c r="ER59" s="225"/>
      <c r="ES59" s="187"/>
      <c r="ET59" s="223"/>
      <c r="EU59" s="224"/>
      <c r="EV59" s="224"/>
      <c r="EY59" s="211"/>
      <c r="EZ59" s="185"/>
      <c r="FA59" s="225"/>
      <c r="FB59" s="187"/>
      <c r="FC59" s="223"/>
      <c r="FD59" s="224"/>
      <c r="FE59" s="224"/>
      <c r="FH59" s="211"/>
      <c r="FI59" s="185"/>
      <c r="FJ59" s="225"/>
      <c r="FK59" s="187"/>
      <c r="FL59" s="223"/>
      <c r="FM59" s="224"/>
      <c r="FN59" s="224"/>
      <c r="FO59" s="64"/>
      <c r="FP59" s="64"/>
      <c r="FQ59" s="211"/>
      <c r="FR59" s="185"/>
      <c r="FS59" s="225"/>
      <c r="FT59" s="187"/>
      <c r="FU59" s="223"/>
      <c r="FV59" s="224"/>
      <c r="FW59" s="224"/>
      <c r="FZ59" s="211"/>
      <c r="GA59" s="185"/>
      <c r="GB59" s="225"/>
      <c r="GC59" s="187"/>
      <c r="GD59" s="223"/>
      <c r="GE59" s="224"/>
      <c r="GF59" s="224"/>
      <c r="GI59" s="211"/>
      <c r="GJ59" s="185"/>
      <c r="GK59" s="225"/>
      <c r="GL59" s="187"/>
      <c r="GM59" s="223"/>
      <c r="GN59" s="224"/>
      <c r="GO59" s="224"/>
      <c r="GR59" s="211"/>
      <c r="GS59" s="185"/>
      <c r="GT59" s="225"/>
      <c r="GU59" s="187"/>
      <c r="GV59" s="223"/>
      <c r="GW59" s="224"/>
      <c r="GX59" s="224"/>
      <c r="GY59" s="64"/>
      <c r="GZ59" s="64"/>
      <c r="HA59" s="211"/>
      <c r="HB59" s="185"/>
      <c r="HC59" s="225"/>
      <c r="HD59" s="187"/>
      <c r="HE59" s="223"/>
      <c r="HF59" s="224"/>
      <c r="HG59" s="224"/>
      <c r="HJ59" s="211"/>
      <c r="HK59" s="185"/>
      <c r="HL59" s="225"/>
      <c r="HM59" s="187"/>
      <c r="HN59" s="223"/>
      <c r="HO59" s="224"/>
      <c r="HP59" s="224"/>
      <c r="HS59" s="211"/>
      <c r="HT59" s="185"/>
      <c r="HU59" s="225"/>
      <c r="HV59" s="187"/>
      <c r="HW59" s="223"/>
      <c r="HX59" s="224"/>
      <c r="HY59" s="224"/>
      <c r="IB59" s="211"/>
      <c r="IC59" s="185"/>
      <c r="ID59" s="225"/>
      <c r="IE59" s="187"/>
      <c r="IF59" s="223"/>
      <c r="IG59" s="224"/>
      <c r="IH59" s="224"/>
      <c r="II59" s="64"/>
      <c r="IJ59" s="64"/>
      <c r="IK59" s="211"/>
      <c r="IL59" s="185"/>
      <c r="IM59" s="225"/>
      <c r="IN59" s="187"/>
      <c r="IO59" s="223"/>
      <c r="IP59" s="224"/>
      <c r="IQ59" s="224"/>
      <c r="IT59" s="211"/>
      <c r="IU59" s="185"/>
      <c r="IV59" s="225"/>
      <c r="IW59" s="187"/>
      <c r="IX59" s="223"/>
      <c r="IY59" s="224"/>
      <c r="IZ59" s="224"/>
      <c r="JC59" s="211"/>
      <c r="JD59" s="185"/>
      <c r="JE59" s="225"/>
      <c r="JF59" s="187"/>
      <c r="JG59" s="223"/>
      <c r="JH59" s="224"/>
      <c r="JI59" s="224"/>
      <c r="JL59" s="211"/>
      <c r="JM59" s="185"/>
      <c r="JN59" s="225"/>
      <c r="JO59" s="187"/>
      <c r="JP59" s="223"/>
      <c r="JQ59" s="224"/>
      <c r="JR59" s="224"/>
    </row>
    <row r="60" spans="2:278" ht="61.5" thickTop="1" thickBot="1">
      <c r="B60" s="214" t="s">
        <v>241</v>
      </c>
      <c r="C60" s="185" t="s">
        <v>242</v>
      </c>
      <c r="D60" s="225" t="s">
        <v>149</v>
      </c>
      <c r="E60" s="187">
        <v>6</v>
      </c>
      <c r="F60" s="197">
        <v>0</v>
      </c>
      <c r="G60" s="173">
        <f>ROUND((F60*E60),0)</f>
        <v>0</v>
      </c>
      <c r="H60" s="173"/>
      <c r="K60" s="214"/>
      <c r="L60" s="185"/>
      <c r="M60" s="225"/>
      <c r="N60" s="187"/>
      <c r="O60" s="197"/>
      <c r="P60" s="173"/>
      <c r="Q60" s="173"/>
      <c r="R60" s="104"/>
      <c r="S60" s="103"/>
      <c r="T60" s="214"/>
      <c r="U60" s="185"/>
      <c r="V60" s="225"/>
      <c r="W60" s="187"/>
      <c r="X60" s="197"/>
      <c r="Y60" s="173"/>
      <c r="Z60" s="173"/>
      <c r="AA60" s="103"/>
      <c r="AC60" s="214"/>
      <c r="AD60" s="185"/>
      <c r="AE60" s="225"/>
      <c r="AF60" s="187"/>
      <c r="AG60" s="197"/>
      <c r="AH60" s="173"/>
      <c r="AI60" s="173"/>
      <c r="AL60" s="214"/>
      <c r="AM60" s="185"/>
      <c r="AN60" s="225"/>
      <c r="AO60" s="187"/>
      <c r="AP60" s="197"/>
      <c r="AQ60" s="173"/>
      <c r="AR60" s="173"/>
      <c r="AU60" s="214"/>
      <c r="AV60" s="185"/>
      <c r="AW60" s="225"/>
      <c r="AX60" s="187"/>
      <c r="AY60" s="197"/>
      <c r="AZ60" s="173"/>
      <c r="BA60" s="173"/>
      <c r="BD60" s="214"/>
      <c r="BE60" s="185"/>
      <c r="BF60" s="225"/>
      <c r="BG60" s="187"/>
      <c r="BH60" s="197"/>
      <c r="BI60" s="173"/>
      <c r="BJ60" s="173"/>
      <c r="BM60" s="214"/>
      <c r="BN60" s="185"/>
      <c r="BO60" s="225"/>
      <c r="BP60" s="187"/>
      <c r="BQ60" s="197"/>
      <c r="BR60" s="173"/>
      <c r="BS60" s="173"/>
      <c r="BV60" s="214"/>
      <c r="BW60" s="185"/>
      <c r="BX60" s="225"/>
      <c r="BY60" s="187"/>
      <c r="BZ60" s="197"/>
      <c r="CA60" s="173"/>
      <c r="CB60" s="173"/>
      <c r="CE60" s="214"/>
      <c r="CF60" s="185"/>
      <c r="CG60" s="225"/>
      <c r="CH60" s="187"/>
      <c r="CI60" s="197"/>
      <c r="CJ60" s="173"/>
      <c r="CK60" s="173"/>
      <c r="CN60" s="214"/>
      <c r="CO60" s="185"/>
      <c r="CP60" s="225"/>
      <c r="CQ60" s="187"/>
      <c r="CR60" s="197"/>
      <c r="CS60" s="173"/>
      <c r="CT60" s="173"/>
      <c r="CW60" s="214"/>
      <c r="CX60" s="185"/>
      <c r="CY60" s="225"/>
      <c r="CZ60" s="187"/>
      <c r="DA60" s="197"/>
      <c r="DB60" s="173"/>
      <c r="DC60" s="173"/>
      <c r="DF60" s="214"/>
      <c r="DG60" s="185"/>
      <c r="DH60" s="225"/>
      <c r="DI60" s="187"/>
      <c r="DJ60" s="197"/>
      <c r="DK60" s="173"/>
      <c r="DL60" s="173"/>
      <c r="DO60" s="214"/>
      <c r="DP60" s="185"/>
      <c r="DQ60" s="225"/>
      <c r="DR60" s="187"/>
      <c r="DS60" s="197"/>
      <c r="DT60" s="173"/>
      <c r="DU60" s="173"/>
      <c r="DX60" s="214"/>
      <c r="DY60" s="185"/>
      <c r="DZ60" s="225"/>
      <c r="EA60" s="187"/>
      <c r="EB60" s="197"/>
      <c r="EC60" s="173"/>
      <c r="ED60" s="173"/>
      <c r="EG60" s="214"/>
      <c r="EH60" s="185"/>
      <c r="EI60" s="225"/>
      <c r="EJ60" s="187"/>
      <c r="EK60" s="197"/>
      <c r="EL60" s="173"/>
      <c r="EM60" s="173"/>
      <c r="EP60" s="214"/>
      <c r="EQ60" s="185"/>
      <c r="ER60" s="225"/>
      <c r="ES60" s="187"/>
      <c r="ET60" s="197"/>
      <c r="EU60" s="173"/>
      <c r="EV60" s="173"/>
      <c r="EY60" s="214"/>
      <c r="EZ60" s="185"/>
      <c r="FA60" s="225"/>
      <c r="FB60" s="187"/>
      <c r="FC60" s="197"/>
      <c r="FD60" s="173"/>
      <c r="FE60" s="173"/>
      <c r="FH60" s="214"/>
      <c r="FI60" s="185"/>
      <c r="FJ60" s="225"/>
      <c r="FK60" s="187"/>
      <c r="FL60" s="197"/>
      <c r="FM60" s="173"/>
      <c r="FN60" s="173"/>
      <c r="FO60" s="64"/>
      <c r="FP60" s="64"/>
      <c r="FQ60" s="214"/>
      <c r="FR60" s="185"/>
      <c r="FS60" s="225"/>
      <c r="FT60" s="187"/>
      <c r="FU60" s="197"/>
      <c r="FV60" s="173"/>
      <c r="FW60" s="173"/>
      <c r="FZ60" s="214"/>
      <c r="GA60" s="185"/>
      <c r="GB60" s="225"/>
      <c r="GC60" s="187"/>
      <c r="GD60" s="197"/>
      <c r="GE60" s="173"/>
      <c r="GF60" s="173"/>
      <c r="GI60" s="214"/>
      <c r="GJ60" s="185"/>
      <c r="GK60" s="225"/>
      <c r="GL60" s="187"/>
      <c r="GM60" s="197"/>
      <c r="GN60" s="173"/>
      <c r="GO60" s="173"/>
      <c r="GR60" s="214"/>
      <c r="GS60" s="185"/>
      <c r="GT60" s="225"/>
      <c r="GU60" s="187"/>
      <c r="GV60" s="197"/>
      <c r="GW60" s="173"/>
      <c r="GX60" s="173"/>
      <c r="GY60" s="64"/>
      <c r="GZ60" s="64"/>
      <c r="HA60" s="214"/>
      <c r="HB60" s="185"/>
      <c r="HC60" s="225"/>
      <c r="HD60" s="187"/>
      <c r="HE60" s="197"/>
      <c r="HF60" s="173"/>
      <c r="HG60" s="173"/>
      <c r="HJ60" s="214"/>
      <c r="HK60" s="185"/>
      <c r="HL60" s="225"/>
      <c r="HM60" s="187"/>
      <c r="HN60" s="197"/>
      <c r="HO60" s="173"/>
      <c r="HP60" s="173"/>
      <c r="HS60" s="214"/>
      <c r="HT60" s="185"/>
      <c r="HU60" s="225"/>
      <c r="HV60" s="187"/>
      <c r="HW60" s="197"/>
      <c r="HX60" s="173"/>
      <c r="HY60" s="173"/>
      <c r="IB60" s="214"/>
      <c r="IC60" s="185"/>
      <c r="ID60" s="225"/>
      <c r="IE60" s="187"/>
      <c r="IF60" s="197"/>
      <c r="IG60" s="173"/>
      <c r="IH60" s="173"/>
      <c r="II60" s="64"/>
      <c r="IJ60" s="64"/>
      <c r="IK60" s="214"/>
      <c r="IL60" s="185"/>
      <c r="IM60" s="225"/>
      <c r="IN60" s="187"/>
      <c r="IO60" s="197"/>
      <c r="IP60" s="173"/>
      <c r="IQ60" s="173"/>
      <c r="IT60" s="214"/>
      <c r="IU60" s="185"/>
      <c r="IV60" s="225"/>
      <c r="IW60" s="187"/>
      <c r="IX60" s="197"/>
      <c r="IY60" s="173"/>
      <c r="IZ60" s="173"/>
      <c r="JC60" s="214"/>
      <c r="JD60" s="185"/>
      <c r="JE60" s="225"/>
      <c r="JF60" s="187"/>
      <c r="JG60" s="197"/>
      <c r="JH60" s="173"/>
      <c r="JI60" s="173"/>
      <c r="JL60" s="214"/>
      <c r="JM60" s="185"/>
      <c r="JN60" s="225"/>
      <c r="JO60" s="187"/>
      <c r="JP60" s="197"/>
      <c r="JQ60" s="173"/>
      <c r="JR60" s="173"/>
    </row>
    <row r="61" spans="2:278" ht="16.5" thickTop="1" thickBot="1">
      <c r="B61" s="227">
        <v>7.7</v>
      </c>
      <c r="C61" s="221" t="s">
        <v>243</v>
      </c>
      <c r="D61" s="228"/>
      <c r="E61" s="187"/>
      <c r="F61" s="223"/>
      <c r="G61" s="224"/>
      <c r="H61" s="224"/>
      <c r="K61" s="227"/>
      <c r="L61" s="221"/>
      <c r="M61" s="228"/>
      <c r="N61" s="187"/>
      <c r="O61" s="223"/>
      <c r="P61" s="224"/>
      <c r="Q61" s="224"/>
      <c r="R61" s="104"/>
      <c r="S61" s="103"/>
      <c r="T61" s="227"/>
      <c r="U61" s="221"/>
      <c r="V61" s="228"/>
      <c r="W61" s="187"/>
      <c r="X61" s="223"/>
      <c r="Y61" s="224"/>
      <c r="Z61" s="224"/>
      <c r="AA61" s="103"/>
      <c r="AC61" s="227"/>
      <c r="AD61" s="221"/>
      <c r="AE61" s="228"/>
      <c r="AF61" s="187"/>
      <c r="AG61" s="223"/>
      <c r="AH61" s="224"/>
      <c r="AI61" s="224"/>
      <c r="AL61" s="227"/>
      <c r="AM61" s="221"/>
      <c r="AN61" s="228"/>
      <c r="AO61" s="187"/>
      <c r="AP61" s="223"/>
      <c r="AQ61" s="224"/>
      <c r="AR61" s="224"/>
      <c r="AU61" s="227"/>
      <c r="AV61" s="221"/>
      <c r="AW61" s="228"/>
      <c r="AX61" s="187"/>
      <c r="AY61" s="223"/>
      <c r="AZ61" s="224"/>
      <c r="BA61" s="224"/>
      <c r="BD61" s="227"/>
      <c r="BE61" s="221"/>
      <c r="BF61" s="228"/>
      <c r="BG61" s="187"/>
      <c r="BH61" s="223"/>
      <c r="BI61" s="224"/>
      <c r="BJ61" s="224"/>
      <c r="BM61" s="227"/>
      <c r="BN61" s="221"/>
      <c r="BO61" s="228"/>
      <c r="BP61" s="187"/>
      <c r="BQ61" s="223"/>
      <c r="BR61" s="224"/>
      <c r="BS61" s="224"/>
      <c r="BV61" s="227"/>
      <c r="BW61" s="221"/>
      <c r="BX61" s="228"/>
      <c r="BY61" s="187"/>
      <c r="BZ61" s="223"/>
      <c r="CA61" s="224"/>
      <c r="CB61" s="224"/>
      <c r="CE61" s="227"/>
      <c r="CF61" s="221"/>
      <c r="CG61" s="228"/>
      <c r="CH61" s="187"/>
      <c r="CI61" s="223"/>
      <c r="CJ61" s="224"/>
      <c r="CK61" s="224"/>
      <c r="CN61" s="227"/>
      <c r="CO61" s="221"/>
      <c r="CP61" s="228"/>
      <c r="CQ61" s="187"/>
      <c r="CR61" s="223"/>
      <c r="CS61" s="224"/>
      <c r="CT61" s="224"/>
      <c r="CW61" s="227"/>
      <c r="CX61" s="221"/>
      <c r="CY61" s="228"/>
      <c r="CZ61" s="187"/>
      <c r="DA61" s="223"/>
      <c r="DB61" s="224"/>
      <c r="DC61" s="224"/>
      <c r="DF61" s="227"/>
      <c r="DG61" s="221"/>
      <c r="DH61" s="228"/>
      <c r="DI61" s="187"/>
      <c r="DJ61" s="223"/>
      <c r="DK61" s="224"/>
      <c r="DL61" s="224"/>
      <c r="DO61" s="227"/>
      <c r="DP61" s="221"/>
      <c r="DQ61" s="228"/>
      <c r="DR61" s="187"/>
      <c r="DS61" s="223"/>
      <c r="DT61" s="224"/>
      <c r="DU61" s="224"/>
      <c r="DX61" s="227"/>
      <c r="DY61" s="221"/>
      <c r="DZ61" s="228"/>
      <c r="EA61" s="187"/>
      <c r="EB61" s="223"/>
      <c r="EC61" s="224"/>
      <c r="ED61" s="224"/>
      <c r="EG61" s="227"/>
      <c r="EH61" s="221"/>
      <c r="EI61" s="228"/>
      <c r="EJ61" s="187"/>
      <c r="EK61" s="223"/>
      <c r="EL61" s="224"/>
      <c r="EM61" s="224"/>
      <c r="EP61" s="227"/>
      <c r="EQ61" s="221"/>
      <c r="ER61" s="228"/>
      <c r="ES61" s="187"/>
      <c r="ET61" s="223"/>
      <c r="EU61" s="224"/>
      <c r="EV61" s="224"/>
      <c r="EY61" s="227"/>
      <c r="EZ61" s="221"/>
      <c r="FA61" s="228"/>
      <c r="FB61" s="187"/>
      <c r="FC61" s="223"/>
      <c r="FD61" s="224"/>
      <c r="FE61" s="224"/>
      <c r="FH61" s="227"/>
      <c r="FI61" s="221"/>
      <c r="FJ61" s="228"/>
      <c r="FK61" s="187"/>
      <c r="FL61" s="223"/>
      <c r="FM61" s="224"/>
      <c r="FN61" s="224"/>
      <c r="FO61" s="64"/>
      <c r="FP61" s="64"/>
      <c r="FQ61" s="227"/>
      <c r="FR61" s="221"/>
      <c r="FS61" s="228"/>
      <c r="FT61" s="187"/>
      <c r="FU61" s="223"/>
      <c r="FV61" s="224"/>
      <c r="FW61" s="224"/>
      <c r="FZ61" s="227"/>
      <c r="GA61" s="221"/>
      <c r="GB61" s="228"/>
      <c r="GC61" s="187"/>
      <c r="GD61" s="223"/>
      <c r="GE61" s="224"/>
      <c r="GF61" s="224"/>
      <c r="GI61" s="227"/>
      <c r="GJ61" s="221"/>
      <c r="GK61" s="228"/>
      <c r="GL61" s="187"/>
      <c r="GM61" s="223"/>
      <c r="GN61" s="224"/>
      <c r="GO61" s="224"/>
      <c r="GR61" s="227"/>
      <c r="GS61" s="221"/>
      <c r="GT61" s="228"/>
      <c r="GU61" s="187"/>
      <c r="GV61" s="223"/>
      <c r="GW61" s="224"/>
      <c r="GX61" s="224"/>
      <c r="GY61" s="64"/>
      <c r="GZ61" s="64"/>
      <c r="HA61" s="227"/>
      <c r="HB61" s="221"/>
      <c r="HC61" s="228"/>
      <c r="HD61" s="187"/>
      <c r="HE61" s="223"/>
      <c r="HF61" s="224"/>
      <c r="HG61" s="224"/>
      <c r="HJ61" s="227"/>
      <c r="HK61" s="221"/>
      <c r="HL61" s="228"/>
      <c r="HM61" s="187"/>
      <c r="HN61" s="223"/>
      <c r="HO61" s="224"/>
      <c r="HP61" s="224"/>
      <c r="HS61" s="227"/>
      <c r="HT61" s="221"/>
      <c r="HU61" s="228"/>
      <c r="HV61" s="187"/>
      <c r="HW61" s="223"/>
      <c r="HX61" s="224"/>
      <c r="HY61" s="224"/>
      <c r="IB61" s="227"/>
      <c r="IC61" s="221"/>
      <c r="ID61" s="228"/>
      <c r="IE61" s="187"/>
      <c r="IF61" s="223"/>
      <c r="IG61" s="224"/>
      <c r="IH61" s="224"/>
      <c r="II61" s="64"/>
      <c r="IJ61" s="64"/>
      <c r="IK61" s="227"/>
      <c r="IL61" s="221"/>
      <c r="IM61" s="228"/>
      <c r="IN61" s="187"/>
      <c r="IO61" s="223"/>
      <c r="IP61" s="224"/>
      <c r="IQ61" s="224"/>
      <c r="IT61" s="227"/>
      <c r="IU61" s="221"/>
      <c r="IV61" s="228"/>
      <c r="IW61" s="187"/>
      <c r="IX61" s="223"/>
      <c r="IY61" s="224"/>
      <c r="IZ61" s="224"/>
      <c r="JC61" s="227"/>
      <c r="JD61" s="221"/>
      <c r="JE61" s="228"/>
      <c r="JF61" s="187"/>
      <c r="JG61" s="223"/>
      <c r="JH61" s="224"/>
      <c r="JI61" s="224"/>
      <c r="JL61" s="227"/>
      <c r="JM61" s="221"/>
      <c r="JN61" s="228"/>
      <c r="JO61" s="187"/>
      <c r="JP61" s="223"/>
      <c r="JQ61" s="224"/>
      <c r="JR61" s="224"/>
    </row>
    <row r="62" spans="2:278" ht="61.5" thickTop="1" thickBot="1">
      <c r="B62" s="230" t="s">
        <v>244</v>
      </c>
      <c r="C62" s="185" t="s">
        <v>245</v>
      </c>
      <c r="D62" s="228" t="s">
        <v>246</v>
      </c>
      <c r="E62" s="187">
        <v>1</v>
      </c>
      <c r="F62" s="197">
        <v>0</v>
      </c>
      <c r="G62" s="173">
        <f>ROUND((F62*E62),0)</f>
        <v>0</v>
      </c>
      <c r="H62" s="173"/>
      <c r="K62" s="230"/>
      <c r="L62" s="185"/>
      <c r="M62" s="228"/>
      <c r="N62" s="187"/>
      <c r="O62" s="197"/>
      <c r="P62" s="173"/>
      <c r="Q62" s="173"/>
      <c r="R62" s="104"/>
      <c r="S62" s="103"/>
      <c r="T62" s="230"/>
      <c r="U62" s="185"/>
      <c r="V62" s="228"/>
      <c r="W62" s="187"/>
      <c r="X62" s="197"/>
      <c r="Y62" s="173"/>
      <c r="Z62" s="173"/>
      <c r="AA62" s="103"/>
      <c r="AC62" s="230"/>
      <c r="AD62" s="185"/>
      <c r="AE62" s="228"/>
      <c r="AF62" s="187"/>
      <c r="AG62" s="197"/>
      <c r="AH62" s="173"/>
      <c r="AI62" s="173"/>
      <c r="AL62" s="230"/>
      <c r="AM62" s="185"/>
      <c r="AN62" s="228"/>
      <c r="AO62" s="187"/>
      <c r="AP62" s="197"/>
      <c r="AQ62" s="173"/>
      <c r="AR62" s="173"/>
      <c r="AU62" s="230"/>
      <c r="AV62" s="185"/>
      <c r="AW62" s="228"/>
      <c r="AX62" s="187"/>
      <c r="AY62" s="197"/>
      <c r="AZ62" s="173"/>
      <c r="BA62" s="173"/>
      <c r="BD62" s="230"/>
      <c r="BE62" s="185"/>
      <c r="BF62" s="228"/>
      <c r="BG62" s="187"/>
      <c r="BH62" s="197"/>
      <c r="BI62" s="173"/>
      <c r="BJ62" s="173"/>
      <c r="BM62" s="230"/>
      <c r="BN62" s="185"/>
      <c r="BO62" s="228"/>
      <c r="BP62" s="187"/>
      <c r="BQ62" s="197"/>
      <c r="BR62" s="173"/>
      <c r="BS62" s="173"/>
      <c r="BV62" s="230"/>
      <c r="BW62" s="185"/>
      <c r="BX62" s="228"/>
      <c r="BY62" s="187"/>
      <c r="BZ62" s="197"/>
      <c r="CA62" s="173"/>
      <c r="CB62" s="173"/>
      <c r="CE62" s="230"/>
      <c r="CF62" s="185"/>
      <c r="CG62" s="228"/>
      <c r="CH62" s="187"/>
      <c r="CI62" s="197"/>
      <c r="CJ62" s="173"/>
      <c r="CK62" s="173"/>
      <c r="CN62" s="230"/>
      <c r="CO62" s="185"/>
      <c r="CP62" s="228"/>
      <c r="CQ62" s="187"/>
      <c r="CR62" s="197"/>
      <c r="CS62" s="173"/>
      <c r="CT62" s="173"/>
      <c r="CW62" s="230"/>
      <c r="CX62" s="185"/>
      <c r="CY62" s="228"/>
      <c r="CZ62" s="187"/>
      <c r="DA62" s="197"/>
      <c r="DB62" s="173"/>
      <c r="DC62" s="173"/>
      <c r="DF62" s="230"/>
      <c r="DG62" s="185"/>
      <c r="DH62" s="228"/>
      <c r="DI62" s="187"/>
      <c r="DJ62" s="197"/>
      <c r="DK62" s="173"/>
      <c r="DL62" s="173"/>
      <c r="DO62" s="230"/>
      <c r="DP62" s="185"/>
      <c r="DQ62" s="228"/>
      <c r="DR62" s="187"/>
      <c r="DS62" s="197"/>
      <c r="DT62" s="173"/>
      <c r="DU62" s="173"/>
      <c r="DX62" s="230"/>
      <c r="DY62" s="185"/>
      <c r="DZ62" s="228"/>
      <c r="EA62" s="187"/>
      <c r="EB62" s="197"/>
      <c r="EC62" s="173"/>
      <c r="ED62" s="173"/>
      <c r="EG62" s="230"/>
      <c r="EH62" s="185"/>
      <c r="EI62" s="228"/>
      <c r="EJ62" s="187"/>
      <c r="EK62" s="197"/>
      <c r="EL62" s="173"/>
      <c r="EM62" s="173"/>
      <c r="EP62" s="230"/>
      <c r="EQ62" s="185"/>
      <c r="ER62" s="228"/>
      <c r="ES62" s="187"/>
      <c r="ET62" s="197"/>
      <c r="EU62" s="173"/>
      <c r="EV62" s="173"/>
      <c r="EY62" s="230"/>
      <c r="EZ62" s="185"/>
      <c r="FA62" s="228"/>
      <c r="FB62" s="187"/>
      <c r="FC62" s="197"/>
      <c r="FD62" s="173"/>
      <c r="FE62" s="173"/>
      <c r="FH62" s="230"/>
      <c r="FI62" s="185"/>
      <c r="FJ62" s="228"/>
      <c r="FK62" s="187"/>
      <c r="FL62" s="197"/>
      <c r="FM62" s="173"/>
      <c r="FN62" s="173"/>
      <c r="FO62" s="64"/>
      <c r="FP62" s="64"/>
      <c r="FQ62" s="230"/>
      <c r="FR62" s="185"/>
      <c r="FS62" s="228"/>
      <c r="FT62" s="187"/>
      <c r="FU62" s="197"/>
      <c r="FV62" s="173"/>
      <c r="FW62" s="173"/>
      <c r="FZ62" s="230"/>
      <c r="GA62" s="185"/>
      <c r="GB62" s="228"/>
      <c r="GC62" s="187"/>
      <c r="GD62" s="197"/>
      <c r="GE62" s="173"/>
      <c r="GF62" s="173"/>
      <c r="GI62" s="230"/>
      <c r="GJ62" s="185"/>
      <c r="GK62" s="228"/>
      <c r="GL62" s="187"/>
      <c r="GM62" s="197"/>
      <c r="GN62" s="173"/>
      <c r="GO62" s="173"/>
      <c r="GR62" s="230"/>
      <c r="GS62" s="185"/>
      <c r="GT62" s="228"/>
      <c r="GU62" s="187"/>
      <c r="GV62" s="197"/>
      <c r="GW62" s="173"/>
      <c r="GX62" s="173"/>
      <c r="GY62" s="64"/>
      <c r="GZ62" s="64"/>
      <c r="HA62" s="230"/>
      <c r="HB62" s="185"/>
      <c r="HC62" s="228"/>
      <c r="HD62" s="187"/>
      <c r="HE62" s="197"/>
      <c r="HF62" s="173"/>
      <c r="HG62" s="173"/>
      <c r="HJ62" s="230"/>
      <c r="HK62" s="185"/>
      <c r="HL62" s="228"/>
      <c r="HM62" s="187"/>
      <c r="HN62" s="197"/>
      <c r="HO62" s="173"/>
      <c r="HP62" s="173"/>
      <c r="HS62" s="230"/>
      <c r="HT62" s="185"/>
      <c r="HU62" s="228"/>
      <c r="HV62" s="187"/>
      <c r="HW62" s="197"/>
      <c r="HX62" s="173"/>
      <c r="HY62" s="173"/>
      <c r="IB62" s="230"/>
      <c r="IC62" s="185"/>
      <c r="ID62" s="228"/>
      <c r="IE62" s="187"/>
      <c r="IF62" s="197"/>
      <c r="IG62" s="173"/>
      <c r="IH62" s="173"/>
      <c r="II62" s="64"/>
      <c r="IJ62" s="64"/>
      <c r="IK62" s="230"/>
      <c r="IL62" s="185"/>
      <c r="IM62" s="228"/>
      <c r="IN62" s="187"/>
      <c r="IO62" s="197"/>
      <c r="IP62" s="173"/>
      <c r="IQ62" s="173"/>
      <c r="IT62" s="230"/>
      <c r="IU62" s="185"/>
      <c r="IV62" s="228"/>
      <c r="IW62" s="187"/>
      <c r="IX62" s="197"/>
      <c r="IY62" s="173"/>
      <c r="IZ62" s="173"/>
      <c r="JC62" s="230"/>
      <c r="JD62" s="185"/>
      <c r="JE62" s="228"/>
      <c r="JF62" s="187"/>
      <c r="JG62" s="197"/>
      <c r="JH62" s="173"/>
      <c r="JI62" s="173"/>
      <c r="JL62" s="230"/>
      <c r="JM62" s="185"/>
      <c r="JN62" s="228"/>
      <c r="JO62" s="187"/>
      <c r="JP62" s="197"/>
      <c r="JQ62" s="173"/>
      <c r="JR62" s="173"/>
    </row>
    <row r="63" spans="2:278" ht="31.5" thickTop="1" thickBot="1">
      <c r="B63" s="230" t="s">
        <v>247</v>
      </c>
      <c r="C63" s="185" t="s">
        <v>248</v>
      </c>
      <c r="D63" s="228" t="s">
        <v>149</v>
      </c>
      <c r="E63" s="187">
        <v>90</v>
      </c>
      <c r="F63" s="197">
        <v>0</v>
      </c>
      <c r="G63" s="173">
        <f>ROUND((F63*E63),0)</f>
        <v>0</v>
      </c>
      <c r="H63" s="173"/>
      <c r="K63" s="230"/>
      <c r="L63" s="185"/>
      <c r="M63" s="228"/>
      <c r="N63" s="187"/>
      <c r="O63" s="197"/>
      <c r="P63" s="173"/>
      <c r="Q63" s="173"/>
      <c r="R63" s="104"/>
      <c r="S63" s="103"/>
      <c r="T63" s="230"/>
      <c r="U63" s="185"/>
      <c r="V63" s="228"/>
      <c r="W63" s="187"/>
      <c r="X63" s="197"/>
      <c r="Y63" s="173"/>
      <c r="Z63" s="173"/>
      <c r="AA63" s="103"/>
      <c r="AC63" s="230"/>
      <c r="AD63" s="185"/>
      <c r="AE63" s="228"/>
      <c r="AF63" s="187"/>
      <c r="AG63" s="197"/>
      <c r="AH63" s="173"/>
      <c r="AI63" s="173"/>
      <c r="AL63" s="230"/>
      <c r="AM63" s="185"/>
      <c r="AN63" s="228"/>
      <c r="AO63" s="187"/>
      <c r="AP63" s="197"/>
      <c r="AQ63" s="173"/>
      <c r="AR63" s="173"/>
      <c r="AU63" s="230"/>
      <c r="AV63" s="185"/>
      <c r="AW63" s="228"/>
      <c r="AX63" s="187"/>
      <c r="AY63" s="197"/>
      <c r="AZ63" s="173"/>
      <c r="BA63" s="173"/>
      <c r="BD63" s="230"/>
      <c r="BE63" s="185"/>
      <c r="BF63" s="228"/>
      <c r="BG63" s="187"/>
      <c r="BH63" s="197"/>
      <c r="BI63" s="173"/>
      <c r="BJ63" s="173"/>
      <c r="BM63" s="230"/>
      <c r="BN63" s="185"/>
      <c r="BO63" s="228"/>
      <c r="BP63" s="187"/>
      <c r="BQ63" s="197"/>
      <c r="BR63" s="173"/>
      <c r="BS63" s="173"/>
      <c r="BV63" s="230"/>
      <c r="BW63" s="185"/>
      <c r="BX63" s="228"/>
      <c r="BY63" s="187"/>
      <c r="BZ63" s="197"/>
      <c r="CA63" s="173"/>
      <c r="CB63" s="173"/>
      <c r="CE63" s="230"/>
      <c r="CF63" s="185"/>
      <c r="CG63" s="228"/>
      <c r="CH63" s="187"/>
      <c r="CI63" s="197"/>
      <c r="CJ63" s="173"/>
      <c r="CK63" s="173"/>
      <c r="CN63" s="230"/>
      <c r="CO63" s="185"/>
      <c r="CP63" s="228"/>
      <c r="CQ63" s="187"/>
      <c r="CR63" s="197"/>
      <c r="CS63" s="173"/>
      <c r="CT63" s="173"/>
      <c r="CW63" s="230"/>
      <c r="CX63" s="185"/>
      <c r="CY63" s="228"/>
      <c r="CZ63" s="187"/>
      <c r="DA63" s="197"/>
      <c r="DB63" s="173"/>
      <c r="DC63" s="173"/>
      <c r="DF63" s="230"/>
      <c r="DG63" s="185"/>
      <c r="DH63" s="228"/>
      <c r="DI63" s="187"/>
      <c r="DJ63" s="197"/>
      <c r="DK63" s="173"/>
      <c r="DL63" s="173"/>
      <c r="DO63" s="230"/>
      <c r="DP63" s="185"/>
      <c r="DQ63" s="228"/>
      <c r="DR63" s="187"/>
      <c r="DS63" s="197"/>
      <c r="DT63" s="173"/>
      <c r="DU63" s="173"/>
      <c r="DX63" s="230"/>
      <c r="DY63" s="185"/>
      <c r="DZ63" s="228"/>
      <c r="EA63" s="187"/>
      <c r="EB63" s="197"/>
      <c r="EC63" s="173"/>
      <c r="ED63" s="173"/>
      <c r="EG63" s="230"/>
      <c r="EH63" s="185"/>
      <c r="EI63" s="228"/>
      <c r="EJ63" s="187"/>
      <c r="EK63" s="197"/>
      <c r="EL63" s="173"/>
      <c r="EM63" s="173"/>
      <c r="EP63" s="230"/>
      <c r="EQ63" s="185"/>
      <c r="ER63" s="228"/>
      <c r="ES63" s="187"/>
      <c r="ET63" s="197"/>
      <c r="EU63" s="173"/>
      <c r="EV63" s="173"/>
      <c r="EY63" s="230"/>
      <c r="EZ63" s="185"/>
      <c r="FA63" s="228"/>
      <c r="FB63" s="187"/>
      <c r="FC63" s="197"/>
      <c r="FD63" s="173"/>
      <c r="FE63" s="173"/>
      <c r="FH63" s="230"/>
      <c r="FI63" s="185"/>
      <c r="FJ63" s="228"/>
      <c r="FK63" s="187"/>
      <c r="FL63" s="197"/>
      <c r="FM63" s="173"/>
      <c r="FN63" s="173"/>
      <c r="FO63" s="64"/>
      <c r="FP63" s="64"/>
      <c r="FQ63" s="230"/>
      <c r="FR63" s="185"/>
      <c r="FS63" s="228"/>
      <c r="FT63" s="187"/>
      <c r="FU63" s="197"/>
      <c r="FV63" s="173"/>
      <c r="FW63" s="173"/>
      <c r="FZ63" s="230"/>
      <c r="GA63" s="185"/>
      <c r="GB63" s="228"/>
      <c r="GC63" s="187"/>
      <c r="GD63" s="197"/>
      <c r="GE63" s="173"/>
      <c r="GF63" s="173"/>
      <c r="GI63" s="230"/>
      <c r="GJ63" s="185"/>
      <c r="GK63" s="228"/>
      <c r="GL63" s="187"/>
      <c r="GM63" s="197"/>
      <c r="GN63" s="173"/>
      <c r="GO63" s="173"/>
      <c r="GR63" s="230"/>
      <c r="GS63" s="185"/>
      <c r="GT63" s="228"/>
      <c r="GU63" s="187"/>
      <c r="GV63" s="197"/>
      <c r="GW63" s="173"/>
      <c r="GX63" s="173"/>
      <c r="GY63" s="64"/>
      <c r="GZ63" s="64"/>
      <c r="HA63" s="230"/>
      <c r="HB63" s="185"/>
      <c r="HC63" s="228"/>
      <c r="HD63" s="187"/>
      <c r="HE63" s="197"/>
      <c r="HF63" s="173"/>
      <c r="HG63" s="173"/>
      <c r="HJ63" s="230"/>
      <c r="HK63" s="185"/>
      <c r="HL63" s="228"/>
      <c r="HM63" s="187"/>
      <c r="HN63" s="197"/>
      <c r="HO63" s="173"/>
      <c r="HP63" s="173"/>
      <c r="HS63" s="230"/>
      <c r="HT63" s="185"/>
      <c r="HU63" s="228"/>
      <c r="HV63" s="187"/>
      <c r="HW63" s="197"/>
      <c r="HX63" s="173"/>
      <c r="HY63" s="173"/>
      <c r="IB63" s="230"/>
      <c r="IC63" s="185"/>
      <c r="ID63" s="228"/>
      <c r="IE63" s="187"/>
      <c r="IF63" s="197"/>
      <c r="IG63" s="173"/>
      <c r="IH63" s="173"/>
      <c r="II63" s="64"/>
      <c r="IJ63" s="64"/>
      <c r="IK63" s="230"/>
      <c r="IL63" s="185"/>
      <c r="IM63" s="228"/>
      <c r="IN63" s="187"/>
      <c r="IO63" s="197"/>
      <c r="IP63" s="173"/>
      <c r="IQ63" s="173"/>
      <c r="IT63" s="230"/>
      <c r="IU63" s="185"/>
      <c r="IV63" s="228"/>
      <c r="IW63" s="187"/>
      <c r="IX63" s="197"/>
      <c r="IY63" s="173"/>
      <c r="IZ63" s="173"/>
      <c r="JC63" s="230"/>
      <c r="JD63" s="185"/>
      <c r="JE63" s="228"/>
      <c r="JF63" s="187"/>
      <c r="JG63" s="197"/>
      <c r="JH63" s="173"/>
      <c r="JI63" s="173"/>
      <c r="JL63" s="230"/>
      <c r="JM63" s="185"/>
      <c r="JN63" s="228"/>
      <c r="JO63" s="187"/>
      <c r="JP63" s="197"/>
      <c r="JQ63" s="173"/>
      <c r="JR63" s="173"/>
    </row>
    <row r="64" spans="2:278" ht="31.5" thickTop="1" thickBot="1">
      <c r="B64" s="230" t="s">
        <v>249</v>
      </c>
      <c r="C64" s="185" t="s">
        <v>250</v>
      </c>
      <c r="D64" s="228" t="s">
        <v>149</v>
      </c>
      <c r="E64" s="187">
        <v>15</v>
      </c>
      <c r="F64" s="197">
        <v>0</v>
      </c>
      <c r="G64" s="173">
        <f>ROUND((F64*E64),0)</f>
        <v>0</v>
      </c>
      <c r="H64" s="173"/>
      <c r="I64" s="103"/>
      <c r="K64" s="230"/>
      <c r="L64" s="185"/>
      <c r="M64" s="228"/>
      <c r="N64" s="187"/>
      <c r="O64" s="197"/>
      <c r="P64" s="173"/>
      <c r="Q64" s="173"/>
      <c r="R64" s="103"/>
      <c r="S64" s="103"/>
      <c r="T64" s="230"/>
      <c r="U64" s="185"/>
      <c r="V64" s="228"/>
      <c r="W64" s="187"/>
      <c r="X64" s="197"/>
      <c r="Y64" s="173"/>
      <c r="Z64" s="173"/>
      <c r="AA64" s="103"/>
      <c r="AC64" s="230"/>
      <c r="AD64" s="185"/>
      <c r="AE64" s="228"/>
      <c r="AF64" s="187"/>
      <c r="AG64" s="197"/>
      <c r="AH64" s="173"/>
      <c r="AI64" s="173"/>
      <c r="AL64" s="230"/>
      <c r="AM64" s="185"/>
      <c r="AN64" s="228"/>
      <c r="AO64" s="187"/>
      <c r="AP64" s="197"/>
      <c r="AQ64" s="173"/>
      <c r="AR64" s="173"/>
      <c r="AU64" s="230"/>
      <c r="AV64" s="185"/>
      <c r="AW64" s="228"/>
      <c r="AX64" s="187"/>
      <c r="AY64" s="197"/>
      <c r="AZ64" s="173"/>
      <c r="BA64" s="173"/>
      <c r="BD64" s="230"/>
      <c r="BE64" s="185"/>
      <c r="BF64" s="228"/>
      <c r="BG64" s="187"/>
      <c r="BH64" s="197"/>
      <c r="BI64" s="173"/>
      <c r="BJ64" s="173"/>
      <c r="BM64" s="230"/>
      <c r="BN64" s="185"/>
      <c r="BO64" s="228"/>
      <c r="BP64" s="187"/>
      <c r="BQ64" s="197"/>
      <c r="BR64" s="173"/>
      <c r="BS64" s="173"/>
      <c r="BV64" s="230"/>
      <c r="BW64" s="185"/>
      <c r="BX64" s="228"/>
      <c r="BY64" s="187"/>
      <c r="BZ64" s="197"/>
      <c r="CA64" s="173"/>
      <c r="CB64" s="173"/>
      <c r="CE64" s="230"/>
      <c r="CF64" s="185"/>
      <c r="CG64" s="228"/>
      <c r="CH64" s="187"/>
      <c r="CI64" s="197"/>
      <c r="CJ64" s="173"/>
      <c r="CK64" s="173"/>
      <c r="CN64" s="230"/>
      <c r="CO64" s="185"/>
      <c r="CP64" s="228"/>
      <c r="CQ64" s="187"/>
      <c r="CR64" s="197"/>
      <c r="CS64" s="173"/>
      <c r="CT64" s="173"/>
      <c r="CW64" s="230"/>
      <c r="CX64" s="185"/>
      <c r="CY64" s="228"/>
      <c r="CZ64" s="187"/>
      <c r="DA64" s="197"/>
      <c r="DB64" s="173"/>
      <c r="DC64" s="173"/>
      <c r="DF64" s="230"/>
      <c r="DG64" s="185"/>
      <c r="DH64" s="228"/>
      <c r="DI64" s="187"/>
      <c r="DJ64" s="197"/>
      <c r="DK64" s="173"/>
      <c r="DL64" s="173"/>
      <c r="DO64" s="230"/>
      <c r="DP64" s="185"/>
      <c r="DQ64" s="228"/>
      <c r="DR64" s="187"/>
      <c r="DS64" s="197"/>
      <c r="DT64" s="173"/>
      <c r="DU64" s="173"/>
      <c r="DX64" s="230"/>
      <c r="DY64" s="185"/>
      <c r="DZ64" s="228"/>
      <c r="EA64" s="187"/>
      <c r="EB64" s="197"/>
      <c r="EC64" s="173"/>
      <c r="ED64" s="173"/>
      <c r="EG64" s="230"/>
      <c r="EH64" s="185"/>
      <c r="EI64" s="228"/>
      <c r="EJ64" s="187"/>
      <c r="EK64" s="197"/>
      <c r="EL64" s="173"/>
      <c r="EM64" s="173"/>
      <c r="EP64" s="230"/>
      <c r="EQ64" s="185"/>
      <c r="ER64" s="228"/>
      <c r="ES64" s="187"/>
      <c r="ET64" s="197"/>
      <c r="EU64" s="173"/>
      <c r="EV64" s="173"/>
      <c r="EY64" s="230"/>
      <c r="EZ64" s="185"/>
      <c r="FA64" s="228"/>
      <c r="FB64" s="187"/>
      <c r="FC64" s="197"/>
      <c r="FD64" s="173"/>
      <c r="FE64" s="173"/>
      <c r="FH64" s="230"/>
      <c r="FI64" s="185"/>
      <c r="FJ64" s="228"/>
      <c r="FK64" s="187"/>
      <c r="FL64" s="197"/>
      <c r="FM64" s="173"/>
      <c r="FN64" s="173"/>
      <c r="FO64" s="64"/>
      <c r="FP64" s="64"/>
      <c r="FQ64" s="230"/>
      <c r="FR64" s="185"/>
      <c r="FS64" s="228"/>
      <c r="FT64" s="187"/>
      <c r="FU64" s="197"/>
      <c r="FV64" s="173"/>
      <c r="FW64" s="173"/>
      <c r="FZ64" s="230"/>
      <c r="GA64" s="185"/>
      <c r="GB64" s="228"/>
      <c r="GC64" s="187"/>
      <c r="GD64" s="197"/>
      <c r="GE64" s="173"/>
      <c r="GF64" s="173"/>
      <c r="GI64" s="230"/>
      <c r="GJ64" s="185"/>
      <c r="GK64" s="228"/>
      <c r="GL64" s="187"/>
      <c r="GM64" s="197"/>
      <c r="GN64" s="173"/>
      <c r="GO64" s="173"/>
      <c r="GR64" s="230"/>
      <c r="GS64" s="185"/>
      <c r="GT64" s="228"/>
      <c r="GU64" s="187"/>
      <c r="GV64" s="197"/>
      <c r="GW64" s="173"/>
      <c r="GX64" s="173"/>
      <c r="GY64" s="64"/>
      <c r="GZ64" s="64"/>
      <c r="HA64" s="230"/>
      <c r="HB64" s="185"/>
      <c r="HC64" s="228"/>
      <c r="HD64" s="187"/>
      <c r="HE64" s="197"/>
      <c r="HF64" s="173"/>
      <c r="HG64" s="173"/>
      <c r="HJ64" s="230"/>
      <c r="HK64" s="185"/>
      <c r="HL64" s="228"/>
      <c r="HM64" s="187"/>
      <c r="HN64" s="197"/>
      <c r="HO64" s="173"/>
      <c r="HP64" s="173"/>
      <c r="HS64" s="230"/>
      <c r="HT64" s="185"/>
      <c r="HU64" s="228"/>
      <c r="HV64" s="187"/>
      <c r="HW64" s="197"/>
      <c r="HX64" s="173"/>
      <c r="HY64" s="173"/>
      <c r="IB64" s="230"/>
      <c r="IC64" s="185"/>
      <c r="ID64" s="228"/>
      <c r="IE64" s="187"/>
      <c r="IF64" s="197"/>
      <c r="IG64" s="173"/>
      <c r="IH64" s="173"/>
      <c r="II64" s="64"/>
      <c r="IJ64" s="64"/>
      <c r="IK64" s="230"/>
      <c r="IL64" s="185"/>
      <c r="IM64" s="228"/>
      <c r="IN64" s="187"/>
      <c r="IO64" s="197"/>
      <c r="IP64" s="173"/>
      <c r="IQ64" s="173"/>
      <c r="IT64" s="230"/>
      <c r="IU64" s="185"/>
      <c r="IV64" s="228"/>
      <c r="IW64" s="187"/>
      <c r="IX64" s="197"/>
      <c r="IY64" s="173"/>
      <c r="IZ64" s="173"/>
      <c r="JC64" s="230"/>
      <c r="JD64" s="185"/>
      <c r="JE64" s="228"/>
      <c r="JF64" s="187"/>
      <c r="JG64" s="197"/>
      <c r="JH64" s="173"/>
      <c r="JI64" s="173"/>
      <c r="JL64" s="230"/>
      <c r="JM64" s="185"/>
      <c r="JN64" s="228"/>
      <c r="JO64" s="187"/>
      <c r="JP64" s="197"/>
      <c r="JQ64" s="173"/>
      <c r="JR64" s="173"/>
    </row>
    <row r="65" spans="1:278" ht="17.25" thickTop="1" thickBot="1">
      <c r="B65" s="205"/>
      <c r="C65" s="206" t="s">
        <v>251</v>
      </c>
      <c r="D65" s="207"/>
      <c r="E65" s="208"/>
      <c r="F65" s="209"/>
      <c r="G65" s="231">
        <f>ROUND(SUM(G36:G64),0)</f>
        <v>0</v>
      </c>
      <c r="H65" s="231"/>
      <c r="K65" s="205"/>
      <c r="L65" s="206"/>
      <c r="M65" s="207"/>
      <c r="N65" s="208"/>
      <c r="O65" s="209"/>
      <c r="P65" s="231"/>
      <c r="Q65" s="231"/>
      <c r="R65" s="103"/>
      <c r="S65" s="103"/>
      <c r="T65" s="205"/>
      <c r="U65" s="206"/>
      <c r="V65" s="207"/>
      <c r="W65" s="208"/>
      <c r="X65" s="209"/>
      <c r="Y65" s="231"/>
      <c r="Z65" s="231"/>
      <c r="AA65" s="103"/>
      <c r="AB65" s="103"/>
      <c r="AC65" s="205"/>
      <c r="AD65" s="206"/>
      <c r="AE65" s="207"/>
      <c r="AF65" s="208"/>
      <c r="AG65" s="209"/>
      <c r="AH65" s="231"/>
      <c r="AI65" s="231"/>
      <c r="AL65" s="205"/>
      <c r="AM65" s="206"/>
      <c r="AN65" s="207"/>
      <c r="AO65" s="208"/>
      <c r="AP65" s="209"/>
      <c r="AQ65" s="231"/>
      <c r="AR65" s="231"/>
      <c r="AU65" s="205"/>
      <c r="AV65" s="206"/>
      <c r="AW65" s="207"/>
      <c r="AX65" s="208"/>
      <c r="AY65" s="209"/>
      <c r="AZ65" s="231"/>
      <c r="BA65" s="231"/>
      <c r="BD65" s="205"/>
      <c r="BE65" s="206"/>
      <c r="BF65" s="207"/>
      <c r="BG65" s="208"/>
      <c r="BH65" s="209"/>
      <c r="BI65" s="231"/>
      <c r="BJ65" s="231"/>
      <c r="BM65" s="205"/>
      <c r="BN65" s="206"/>
      <c r="BO65" s="207"/>
      <c r="BP65" s="208"/>
      <c r="BQ65" s="209"/>
      <c r="BR65" s="231"/>
      <c r="BS65" s="231"/>
      <c r="BV65" s="205"/>
      <c r="BW65" s="206"/>
      <c r="BX65" s="207"/>
      <c r="BY65" s="208"/>
      <c r="BZ65" s="209"/>
      <c r="CA65" s="231"/>
      <c r="CB65" s="231"/>
      <c r="CE65" s="205"/>
      <c r="CF65" s="206"/>
      <c r="CG65" s="207"/>
      <c r="CH65" s="208"/>
      <c r="CI65" s="209"/>
      <c r="CJ65" s="231"/>
      <c r="CK65" s="231"/>
      <c r="CN65" s="205"/>
      <c r="CO65" s="206"/>
      <c r="CP65" s="207"/>
      <c r="CQ65" s="208"/>
      <c r="CR65" s="209"/>
      <c r="CS65" s="231"/>
      <c r="CT65" s="231"/>
      <c r="CW65" s="205"/>
      <c r="CX65" s="206"/>
      <c r="CY65" s="207"/>
      <c r="CZ65" s="208"/>
      <c r="DA65" s="209"/>
      <c r="DB65" s="231"/>
      <c r="DC65" s="231"/>
      <c r="DF65" s="205"/>
      <c r="DG65" s="206"/>
      <c r="DH65" s="207"/>
      <c r="DI65" s="208"/>
      <c r="DJ65" s="209"/>
      <c r="DK65" s="231"/>
      <c r="DL65" s="231"/>
      <c r="DO65" s="205"/>
      <c r="DP65" s="206"/>
      <c r="DQ65" s="207"/>
      <c r="DR65" s="208"/>
      <c r="DS65" s="209"/>
      <c r="DT65" s="231"/>
      <c r="DU65" s="231"/>
      <c r="DX65" s="205"/>
      <c r="DY65" s="206"/>
      <c r="DZ65" s="207"/>
      <c r="EA65" s="208"/>
      <c r="EB65" s="209"/>
      <c r="EC65" s="231"/>
      <c r="ED65" s="231"/>
      <c r="EG65" s="205"/>
      <c r="EH65" s="206"/>
      <c r="EI65" s="207"/>
      <c r="EJ65" s="208"/>
      <c r="EK65" s="209"/>
      <c r="EL65" s="231"/>
      <c r="EM65" s="231"/>
      <c r="EP65" s="205"/>
      <c r="EQ65" s="206"/>
      <c r="ER65" s="207"/>
      <c r="ES65" s="208"/>
      <c r="ET65" s="209"/>
      <c r="EU65" s="231"/>
      <c r="EV65" s="231"/>
      <c r="EY65" s="205"/>
      <c r="EZ65" s="206"/>
      <c r="FA65" s="207"/>
      <c r="FB65" s="208"/>
      <c r="FC65" s="209"/>
      <c r="FD65" s="231"/>
      <c r="FE65" s="231"/>
      <c r="FH65" s="205"/>
      <c r="FI65" s="206"/>
      <c r="FJ65" s="207"/>
      <c r="FK65" s="208"/>
      <c r="FL65" s="209"/>
      <c r="FM65" s="231"/>
      <c r="FN65" s="231"/>
      <c r="FO65" s="64"/>
      <c r="FP65" s="64"/>
      <c r="FQ65" s="205"/>
      <c r="FR65" s="206"/>
      <c r="FS65" s="207"/>
      <c r="FT65" s="208"/>
      <c r="FU65" s="209"/>
      <c r="FV65" s="231"/>
      <c r="FW65" s="231"/>
      <c r="FZ65" s="205"/>
      <c r="GA65" s="206"/>
      <c r="GB65" s="207"/>
      <c r="GC65" s="208"/>
      <c r="GD65" s="209"/>
      <c r="GE65" s="231"/>
      <c r="GF65" s="231"/>
      <c r="GI65" s="205"/>
      <c r="GJ65" s="206"/>
      <c r="GK65" s="207"/>
      <c r="GL65" s="208"/>
      <c r="GM65" s="209"/>
      <c r="GN65" s="231"/>
      <c r="GO65" s="231"/>
      <c r="GR65" s="205"/>
      <c r="GS65" s="206"/>
      <c r="GT65" s="207"/>
      <c r="GU65" s="208"/>
      <c r="GV65" s="209"/>
      <c r="GW65" s="231"/>
      <c r="GX65" s="231"/>
      <c r="GY65" s="64"/>
      <c r="GZ65" s="64"/>
      <c r="HA65" s="205"/>
      <c r="HB65" s="206"/>
      <c r="HC65" s="207"/>
      <c r="HD65" s="208"/>
      <c r="HE65" s="209"/>
      <c r="HF65" s="231"/>
      <c r="HG65" s="231"/>
      <c r="HJ65" s="205"/>
      <c r="HK65" s="206"/>
      <c r="HL65" s="207"/>
      <c r="HM65" s="208"/>
      <c r="HN65" s="209"/>
      <c r="HO65" s="231"/>
      <c r="HP65" s="231"/>
      <c r="HS65" s="205"/>
      <c r="HT65" s="206"/>
      <c r="HU65" s="207"/>
      <c r="HV65" s="208"/>
      <c r="HW65" s="209"/>
      <c r="HX65" s="231"/>
      <c r="HY65" s="231"/>
      <c r="IB65" s="205"/>
      <c r="IC65" s="206"/>
      <c r="ID65" s="207"/>
      <c r="IE65" s="208"/>
      <c r="IF65" s="209"/>
      <c r="IG65" s="231"/>
      <c r="IH65" s="231"/>
      <c r="II65" s="64"/>
      <c r="IJ65" s="64"/>
      <c r="IK65" s="205"/>
      <c r="IL65" s="206"/>
      <c r="IM65" s="207"/>
      <c r="IN65" s="208"/>
      <c r="IO65" s="209"/>
      <c r="IP65" s="231"/>
      <c r="IQ65" s="231"/>
      <c r="IT65" s="205"/>
      <c r="IU65" s="206"/>
      <c r="IV65" s="207"/>
      <c r="IW65" s="208"/>
      <c r="IX65" s="209"/>
      <c r="IY65" s="231"/>
      <c r="IZ65" s="231"/>
      <c r="JC65" s="205"/>
      <c r="JD65" s="206"/>
      <c r="JE65" s="207"/>
      <c r="JF65" s="208"/>
      <c r="JG65" s="209"/>
      <c r="JH65" s="231"/>
      <c r="JI65" s="231"/>
      <c r="JL65" s="205"/>
      <c r="JM65" s="206"/>
      <c r="JN65" s="207"/>
      <c r="JO65" s="208"/>
      <c r="JP65" s="209"/>
      <c r="JQ65" s="231"/>
      <c r="JR65" s="231"/>
    </row>
    <row r="66" spans="1:278" ht="16.5" thickTop="1" thickBot="1">
      <c r="B66" s="232" t="s">
        <v>252</v>
      </c>
      <c r="C66" s="233" t="s">
        <v>253</v>
      </c>
      <c r="D66" s="234"/>
      <c r="E66" s="234"/>
      <c r="F66" s="234"/>
      <c r="G66" s="235"/>
      <c r="H66" s="235"/>
      <c r="I66" s="105"/>
      <c r="K66" s="232"/>
      <c r="L66" s="233"/>
      <c r="M66" s="234"/>
      <c r="N66" s="234"/>
      <c r="O66" s="234"/>
      <c r="P66" s="235"/>
      <c r="Q66" s="235"/>
      <c r="R66" s="103"/>
      <c r="S66" s="103"/>
      <c r="T66" s="232"/>
      <c r="U66" s="233"/>
      <c r="V66" s="234"/>
      <c r="W66" s="234"/>
      <c r="X66" s="234"/>
      <c r="Y66" s="235"/>
      <c r="Z66" s="235"/>
      <c r="AA66" s="103"/>
      <c r="AB66" s="103"/>
      <c r="AC66" s="232"/>
      <c r="AD66" s="233"/>
      <c r="AE66" s="234"/>
      <c r="AF66" s="234"/>
      <c r="AG66" s="234"/>
      <c r="AH66" s="235"/>
      <c r="AI66" s="235"/>
      <c r="AL66" s="232"/>
      <c r="AM66" s="233"/>
      <c r="AN66" s="234"/>
      <c r="AO66" s="234"/>
      <c r="AP66" s="234"/>
      <c r="AQ66" s="235"/>
      <c r="AR66" s="235"/>
      <c r="AU66" s="232"/>
      <c r="AV66" s="233"/>
      <c r="AW66" s="234"/>
      <c r="AX66" s="234"/>
      <c r="AY66" s="234"/>
      <c r="AZ66" s="235"/>
      <c r="BA66" s="235"/>
      <c r="BD66" s="232"/>
      <c r="BE66" s="233"/>
      <c r="BF66" s="234"/>
      <c r="BG66" s="234"/>
      <c r="BH66" s="234"/>
      <c r="BI66" s="235"/>
      <c r="BJ66" s="235"/>
      <c r="BM66" s="232"/>
      <c r="BN66" s="233"/>
      <c r="BO66" s="234"/>
      <c r="BP66" s="234"/>
      <c r="BQ66" s="234"/>
      <c r="BR66" s="235"/>
      <c r="BS66" s="235"/>
      <c r="BV66" s="232"/>
      <c r="BW66" s="233"/>
      <c r="BX66" s="234"/>
      <c r="BY66" s="234"/>
      <c r="BZ66" s="234"/>
      <c r="CA66" s="235"/>
      <c r="CB66" s="235"/>
      <c r="CE66" s="232"/>
      <c r="CF66" s="233"/>
      <c r="CG66" s="234"/>
      <c r="CH66" s="234"/>
      <c r="CI66" s="234"/>
      <c r="CJ66" s="235"/>
      <c r="CK66" s="235"/>
      <c r="CN66" s="232"/>
      <c r="CO66" s="233"/>
      <c r="CP66" s="234"/>
      <c r="CQ66" s="234"/>
      <c r="CR66" s="234"/>
      <c r="CS66" s="235"/>
      <c r="CT66" s="235"/>
      <c r="CW66" s="232"/>
      <c r="CX66" s="233"/>
      <c r="CY66" s="234"/>
      <c r="CZ66" s="234"/>
      <c r="DA66" s="234"/>
      <c r="DB66" s="235"/>
      <c r="DC66" s="235"/>
      <c r="DF66" s="232"/>
      <c r="DG66" s="233"/>
      <c r="DH66" s="234"/>
      <c r="DI66" s="234"/>
      <c r="DJ66" s="234"/>
      <c r="DK66" s="235"/>
      <c r="DL66" s="235"/>
      <c r="DO66" s="232"/>
      <c r="DP66" s="233"/>
      <c r="DQ66" s="234"/>
      <c r="DR66" s="234"/>
      <c r="DS66" s="234"/>
      <c r="DT66" s="235"/>
      <c r="DU66" s="235"/>
      <c r="DX66" s="232"/>
      <c r="DY66" s="233"/>
      <c r="DZ66" s="234"/>
      <c r="EA66" s="234"/>
      <c r="EB66" s="234"/>
      <c r="EC66" s="235"/>
      <c r="ED66" s="235"/>
      <c r="EG66" s="232"/>
      <c r="EH66" s="233"/>
      <c r="EI66" s="234"/>
      <c r="EJ66" s="234"/>
      <c r="EK66" s="234"/>
      <c r="EL66" s="235"/>
      <c r="EM66" s="235"/>
      <c r="EP66" s="232"/>
      <c r="EQ66" s="233"/>
      <c r="ER66" s="234"/>
      <c r="ES66" s="234"/>
      <c r="ET66" s="234"/>
      <c r="EU66" s="235"/>
      <c r="EV66" s="235"/>
      <c r="EY66" s="232"/>
      <c r="EZ66" s="233"/>
      <c r="FA66" s="234"/>
      <c r="FB66" s="234"/>
      <c r="FC66" s="234"/>
      <c r="FD66" s="235"/>
      <c r="FE66" s="235"/>
      <c r="FH66" s="232"/>
      <c r="FI66" s="233"/>
      <c r="FJ66" s="234"/>
      <c r="FK66" s="234"/>
      <c r="FL66" s="234"/>
      <c r="FM66" s="235"/>
      <c r="FN66" s="235"/>
      <c r="FO66" s="64"/>
      <c r="FP66" s="64"/>
      <c r="FQ66" s="232"/>
      <c r="FR66" s="233"/>
      <c r="FS66" s="234"/>
      <c r="FT66" s="234"/>
      <c r="FU66" s="234"/>
      <c r="FV66" s="235"/>
      <c r="FW66" s="235"/>
      <c r="FZ66" s="232"/>
      <c r="GA66" s="233"/>
      <c r="GB66" s="234"/>
      <c r="GC66" s="234"/>
      <c r="GD66" s="234"/>
      <c r="GE66" s="235"/>
      <c r="GF66" s="235"/>
      <c r="GI66" s="232"/>
      <c r="GJ66" s="233"/>
      <c r="GK66" s="234"/>
      <c r="GL66" s="234"/>
      <c r="GM66" s="234"/>
      <c r="GN66" s="235"/>
      <c r="GO66" s="235"/>
      <c r="GR66" s="232"/>
      <c r="GS66" s="233"/>
      <c r="GT66" s="234"/>
      <c r="GU66" s="234"/>
      <c r="GV66" s="234"/>
      <c r="GW66" s="235"/>
      <c r="GX66" s="235"/>
      <c r="GY66" s="64"/>
      <c r="GZ66" s="64"/>
      <c r="HA66" s="232"/>
      <c r="HB66" s="233"/>
      <c r="HC66" s="234"/>
      <c r="HD66" s="234"/>
      <c r="HE66" s="234"/>
      <c r="HF66" s="235"/>
      <c r="HG66" s="235"/>
      <c r="HJ66" s="232"/>
      <c r="HK66" s="233"/>
      <c r="HL66" s="234"/>
      <c r="HM66" s="234"/>
      <c r="HN66" s="234"/>
      <c r="HO66" s="235"/>
      <c r="HP66" s="235"/>
      <c r="HS66" s="232"/>
      <c r="HT66" s="233"/>
      <c r="HU66" s="234"/>
      <c r="HV66" s="234"/>
      <c r="HW66" s="234"/>
      <c r="HX66" s="235"/>
      <c r="HY66" s="235"/>
      <c r="IB66" s="232"/>
      <c r="IC66" s="233"/>
      <c r="ID66" s="234"/>
      <c r="IE66" s="234"/>
      <c r="IF66" s="234"/>
      <c r="IG66" s="235"/>
      <c r="IH66" s="235"/>
      <c r="II66" s="64"/>
      <c r="IJ66" s="64"/>
      <c r="IK66" s="232"/>
      <c r="IL66" s="233"/>
      <c r="IM66" s="234"/>
      <c r="IN66" s="234"/>
      <c r="IO66" s="234"/>
      <c r="IP66" s="235"/>
      <c r="IQ66" s="235"/>
      <c r="IT66" s="232"/>
      <c r="IU66" s="233"/>
      <c r="IV66" s="234"/>
      <c r="IW66" s="234"/>
      <c r="IX66" s="234"/>
      <c r="IY66" s="235"/>
      <c r="IZ66" s="235"/>
      <c r="JC66" s="232"/>
      <c r="JD66" s="233"/>
      <c r="JE66" s="234"/>
      <c r="JF66" s="234"/>
      <c r="JG66" s="234"/>
      <c r="JH66" s="235"/>
      <c r="JI66" s="235"/>
      <c r="JL66" s="232"/>
      <c r="JM66" s="233"/>
      <c r="JN66" s="234"/>
      <c r="JO66" s="234"/>
      <c r="JP66" s="234"/>
      <c r="JQ66" s="235"/>
      <c r="JR66" s="235"/>
    </row>
    <row r="67" spans="1:278" ht="16.5" thickTop="1" thickBot="1">
      <c r="B67" s="227">
        <v>8.1</v>
      </c>
      <c r="C67" s="221" t="s">
        <v>254</v>
      </c>
      <c r="D67" s="228"/>
      <c r="E67" s="187"/>
      <c r="F67" s="223"/>
      <c r="G67" s="224"/>
      <c r="H67" s="224"/>
      <c r="I67" s="103"/>
      <c r="K67" s="227"/>
      <c r="L67" s="221"/>
      <c r="M67" s="228"/>
      <c r="N67" s="187"/>
      <c r="O67" s="223"/>
      <c r="P67" s="224"/>
      <c r="Q67" s="224"/>
      <c r="R67" s="103"/>
      <c r="S67" s="103"/>
      <c r="T67" s="227"/>
      <c r="U67" s="221"/>
      <c r="V67" s="228"/>
      <c r="W67" s="187"/>
      <c r="X67" s="223"/>
      <c r="Y67" s="224"/>
      <c r="Z67" s="224"/>
      <c r="AA67" s="103"/>
      <c r="AC67" s="227"/>
      <c r="AD67" s="221"/>
      <c r="AE67" s="228"/>
      <c r="AF67" s="187"/>
      <c r="AG67" s="223"/>
      <c r="AH67" s="224"/>
      <c r="AI67" s="224"/>
      <c r="AL67" s="227"/>
      <c r="AM67" s="221"/>
      <c r="AN67" s="228"/>
      <c r="AO67" s="187"/>
      <c r="AP67" s="223"/>
      <c r="AQ67" s="224"/>
      <c r="AR67" s="224"/>
      <c r="AU67" s="227"/>
      <c r="AV67" s="221"/>
      <c r="AW67" s="228"/>
      <c r="AX67" s="187"/>
      <c r="AY67" s="223"/>
      <c r="AZ67" s="224"/>
      <c r="BA67" s="224"/>
      <c r="BD67" s="227"/>
      <c r="BE67" s="221"/>
      <c r="BF67" s="228"/>
      <c r="BG67" s="187"/>
      <c r="BH67" s="223"/>
      <c r="BI67" s="224"/>
      <c r="BJ67" s="224"/>
      <c r="BM67" s="227"/>
      <c r="BN67" s="221"/>
      <c r="BO67" s="228"/>
      <c r="BP67" s="187"/>
      <c r="BQ67" s="223"/>
      <c r="BR67" s="224"/>
      <c r="BS67" s="224"/>
      <c r="BV67" s="227"/>
      <c r="BW67" s="221"/>
      <c r="BX67" s="228"/>
      <c r="BY67" s="187"/>
      <c r="BZ67" s="223"/>
      <c r="CA67" s="224"/>
      <c r="CB67" s="224"/>
      <c r="CE67" s="227"/>
      <c r="CF67" s="221"/>
      <c r="CG67" s="228"/>
      <c r="CH67" s="187"/>
      <c r="CI67" s="223"/>
      <c r="CJ67" s="224"/>
      <c r="CK67" s="224"/>
      <c r="CN67" s="227"/>
      <c r="CO67" s="221"/>
      <c r="CP67" s="228"/>
      <c r="CQ67" s="187"/>
      <c r="CR67" s="223"/>
      <c r="CS67" s="224"/>
      <c r="CT67" s="224"/>
      <c r="CW67" s="227"/>
      <c r="CX67" s="221"/>
      <c r="CY67" s="228"/>
      <c r="CZ67" s="187"/>
      <c r="DA67" s="223"/>
      <c r="DB67" s="224"/>
      <c r="DC67" s="224"/>
      <c r="DF67" s="227"/>
      <c r="DG67" s="221"/>
      <c r="DH67" s="228"/>
      <c r="DI67" s="187"/>
      <c r="DJ67" s="223"/>
      <c r="DK67" s="224"/>
      <c r="DL67" s="224"/>
      <c r="DO67" s="227"/>
      <c r="DP67" s="221"/>
      <c r="DQ67" s="228"/>
      <c r="DR67" s="187"/>
      <c r="DS67" s="223"/>
      <c r="DT67" s="224"/>
      <c r="DU67" s="224"/>
      <c r="DX67" s="227"/>
      <c r="DY67" s="221"/>
      <c r="DZ67" s="228"/>
      <c r="EA67" s="187"/>
      <c r="EB67" s="223"/>
      <c r="EC67" s="224"/>
      <c r="ED67" s="224"/>
      <c r="EG67" s="227"/>
      <c r="EH67" s="221"/>
      <c r="EI67" s="228"/>
      <c r="EJ67" s="187"/>
      <c r="EK67" s="223"/>
      <c r="EL67" s="224"/>
      <c r="EM67" s="224"/>
      <c r="EP67" s="227"/>
      <c r="EQ67" s="221"/>
      <c r="ER67" s="228"/>
      <c r="ES67" s="187"/>
      <c r="ET67" s="223"/>
      <c r="EU67" s="224"/>
      <c r="EV67" s="224"/>
      <c r="EY67" s="227"/>
      <c r="EZ67" s="221"/>
      <c r="FA67" s="228"/>
      <c r="FB67" s="187"/>
      <c r="FC67" s="223"/>
      <c r="FD67" s="224"/>
      <c r="FE67" s="224"/>
      <c r="FH67" s="227"/>
      <c r="FI67" s="221"/>
      <c r="FJ67" s="228"/>
      <c r="FK67" s="187"/>
      <c r="FL67" s="223"/>
      <c r="FM67" s="224"/>
      <c r="FN67" s="224"/>
      <c r="FO67" s="64"/>
      <c r="FP67" s="64"/>
      <c r="FQ67" s="227"/>
      <c r="FR67" s="221"/>
      <c r="FS67" s="228"/>
      <c r="FT67" s="187"/>
      <c r="FU67" s="223"/>
      <c r="FV67" s="224"/>
      <c r="FW67" s="224"/>
      <c r="FZ67" s="227"/>
      <c r="GA67" s="221"/>
      <c r="GB67" s="228"/>
      <c r="GC67" s="187"/>
      <c r="GD67" s="223"/>
      <c r="GE67" s="224"/>
      <c r="GF67" s="224"/>
      <c r="GI67" s="227"/>
      <c r="GJ67" s="221"/>
      <c r="GK67" s="228"/>
      <c r="GL67" s="187"/>
      <c r="GM67" s="223"/>
      <c r="GN67" s="224"/>
      <c r="GO67" s="224"/>
      <c r="GR67" s="227"/>
      <c r="GS67" s="221"/>
      <c r="GT67" s="228"/>
      <c r="GU67" s="187"/>
      <c r="GV67" s="223"/>
      <c r="GW67" s="224"/>
      <c r="GX67" s="224"/>
      <c r="GY67" s="64"/>
      <c r="GZ67" s="64"/>
      <c r="HA67" s="227"/>
      <c r="HB67" s="221"/>
      <c r="HC67" s="228"/>
      <c r="HD67" s="187"/>
      <c r="HE67" s="223"/>
      <c r="HF67" s="224"/>
      <c r="HG67" s="224"/>
      <c r="HJ67" s="227"/>
      <c r="HK67" s="221"/>
      <c r="HL67" s="228"/>
      <c r="HM67" s="187"/>
      <c r="HN67" s="223"/>
      <c r="HO67" s="224"/>
      <c r="HP67" s="224"/>
      <c r="HS67" s="227"/>
      <c r="HT67" s="221"/>
      <c r="HU67" s="228"/>
      <c r="HV67" s="187"/>
      <c r="HW67" s="223"/>
      <c r="HX67" s="224"/>
      <c r="HY67" s="224"/>
      <c r="IB67" s="227"/>
      <c r="IC67" s="221"/>
      <c r="ID67" s="228"/>
      <c r="IE67" s="187"/>
      <c r="IF67" s="223"/>
      <c r="IG67" s="224"/>
      <c r="IH67" s="224"/>
      <c r="II67" s="64"/>
      <c r="IJ67" s="64"/>
      <c r="IK67" s="227"/>
      <c r="IL67" s="221"/>
      <c r="IM67" s="228"/>
      <c r="IN67" s="187"/>
      <c r="IO67" s="223"/>
      <c r="IP67" s="224"/>
      <c r="IQ67" s="224"/>
      <c r="IT67" s="227"/>
      <c r="IU67" s="221"/>
      <c r="IV67" s="228"/>
      <c r="IW67" s="187"/>
      <c r="IX67" s="223"/>
      <c r="IY67" s="224"/>
      <c r="IZ67" s="224"/>
      <c r="JC67" s="227"/>
      <c r="JD67" s="221"/>
      <c r="JE67" s="228"/>
      <c r="JF67" s="187"/>
      <c r="JG67" s="223"/>
      <c r="JH67" s="224"/>
      <c r="JI67" s="224"/>
      <c r="JL67" s="227"/>
      <c r="JM67" s="221"/>
      <c r="JN67" s="228"/>
      <c r="JO67" s="187"/>
      <c r="JP67" s="223"/>
      <c r="JQ67" s="224"/>
      <c r="JR67" s="224"/>
    </row>
    <row r="68" spans="1:278" ht="16.5" thickTop="1" thickBot="1">
      <c r="B68" s="230" t="s">
        <v>158</v>
      </c>
      <c r="C68" s="185" t="s">
        <v>255</v>
      </c>
      <c r="D68" s="228" t="s">
        <v>149</v>
      </c>
      <c r="E68" s="187">
        <v>14</v>
      </c>
      <c r="F68" s="197">
        <v>0</v>
      </c>
      <c r="G68" s="173">
        <f>ROUND((F68*E68),0)</f>
        <v>0</v>
      </c>
      <c r="H68" s="173"/>
      <c r="K68" s="230"/>
      <c r="L68" s="185"/>
      <c r="M68" s="228"/>
      <c r="N68" s="187"/>
      <c r="O68" s="197"/>
      <c r="P68" s="173"/>
      <c r="Q68" s="173"/>
      <c r="R68" s="103"/>
      <c r="S68" s="103"/>
      <c r="T68" s="230"/>
      <c r="U68" s="185"/>
      <c r="V68" s="228"/>
      <c r="W68" s="187"/>
      <c r="X68" s="197"/>
      <c r="Y68" s="173"/>
      <c r="Z68" s="173"/>
      <c r="AA68" s="103"/>
      <c r="AC68" s="230"/>
      <c r="AD68" s="185"/>
      <c r="AE68" s="228"/>
      <c r="AF68" s="187"/>
      <c r="AG68" s="197"/>
      <c r="AH68" s="173"/>
      <c r="AI68" s="173"/>
      <c r="AL68" s="230"/>
      <c r="AM68" s="185"/>
      <c r="AN68" s="228"/>
      <c r="AO68" s="187"/>
      <c r="AP68" s="197"/>
      <c r="AQ68" s="173"/>
      <c r="AR68" s="173"/>
      <c r="AU68" s="230"/>
      <c r="AV68" s="185"/>
      <c r="AW68" s="228"/>
      <c r="AX68" s="187"/>
      <c r="AY68" s="197"/>
      <c r="AZ68" s="173"/>
      <c r="BA68" s="173"/>
      <c r="BD68" s="230"/>
      <c r="BE68" s="185"/>
      <c r="BF68" s="228"/>
      <c r="BG68" s="187"/>
      <c r="BH68" s="197"/>
      <c r="BI68" s="173"/>
      <c r="BJ68" s="173"/>
      <c r="BM68" s="230"/>
      <c r="BN68" s="185"/>
      <c r="BO68" s="228"/>
      <c r="BP68" s="187"/>
      <c r="BQ68" s="197"/>
      <c r="BR68" s="173"/>
      <c r="BS68" s="173"/>
      <c r="BV68" s="230"/>
      <c r="BW68" s="185"/>
      <c r="BX68" s="228"/>
      <c r="BY68" s="187"/>
      <c r="BZ68" s="197"/>
      <c r="CA68" s="173"/>
      <c r="CB68" s="173"/>
      <c r="CE68" s="230"/>
      <c r="CF68" s="185"/>
      <c r="CG68" s="228"/>
      <c r="CH68" s="187"/>
      <c r="CI68" s="197"/>
      <c r="CJ68" s="173"/>
      <c r="CK68" s="173"/>
      <c r="CN68" s="230"/>
      <c r="CO68" s="185"/>
      <c r="CP68" s="228"/>
      <c r="CQ68" s="187"/>
      <c r="CR68" s="197"/>
      <c r="CS68" s="173"/>
      <c r="CT68" s="173"/>
      <c r="CW68" s="230"/>
      <c r="CX68" s="185"/>
      <c r="CY68" s="228"/>
      <c r="CZ68" s="187"/>
      <c r="DA68" s="197"/>
      <c r="DB68" s="173"/>
      <c r="DC68" s="173"/>
      <c r="DF68" s="230"/>
      <c r="DG68" s="185"/>
      <c r="DH68" s="228"/>
      <c r="DI68" s="187"/>
      <c r="DJ68" s="197"/>
      <c r="DK68" s="173"/>
      <c r="DL68" s="173"/>
      <c r="DO68" s="230"/>
      <c r="DP68" s="185"/>
      <c r="DQ68" s="228"/>
      <c r="DR68" s="187"/>
      <c r="DS68" s="197"/>
      <c r="DT68" s="173"/>
      <c r="DU68" s="173"/>
      <c r="DX68" s="230"/>
      <c r="DY68" s="185"/>
      <c r="DZ68" s="228"/>
      <c r="EA68" s="187"/>
      <c r="EB68" s="197"/>
      <c r="EC68" s="173"/>
      <c r="ED68" s="173"/>
      <c r="EG68" s="230"/>
      <c r="EH68" s="185"/>
      <c r="EI68" s="228"/>
      <c r="EJ68" s="187"/>
      <c r="EK68" s="197"/>
      <c r="EL68" s="173"/>
      <c r="EM68" s="173"/>
      <c r="EP68" s="230"/>
      <c r="EQ68" s="185"/>
      <c r="ER68" s="228"/>
      <c r="ES68" s="187"/>
      <c r="ET68" s="197"/>
      <c r="EU68" s="173"/>
      <c r="EV68" s="173"/>
      <c r="EY68" s="230"/>
      <c r="EZ68" s="185"/>
      <c r="FA68" s="228"/>
      <c r="FB68" s="187"/>
      <c r="FC68" s="197"/>
      <c r="FD68" s="173"/>
      <c r="FE68" s="173"/>
      <c r="FH68" s="230"/>
      <c r="FI68" s="185"/>
      <c r="FJ68" s="228"/>
      <c r="FK68" s="187"/>
      <c r="FL68" s="197"/>
      <c r="FM68" s="173"/>
      <c r="FN68" s="173"/>
      <c r="FO68" s="64"/>
      <c r="FP68" s="64"/>
      <c r="FQ68" s="230"/>
      <c r="FR68" s="185"/>
      <c r="FS68" s="228"/>
      <c r="FT68" s="187"/>
      <c r="FU68" s="197"/>
      <c r="FV68" s="173"/>
      <c r="FW68" s="173"/>
      <c r="FZ68" s="230"/>
      <c r="GA68" s="185"/>
      <c r="GB68" s="228"/>
      <c r="GC68" s="187"/>
      <c r="GD68" s="197"/>
      <c r="GE68" s="173"/>
      <c r="GF68" s="173"/>
      <c r="GI68" s="230"/>
      <c r="GJ68" s="185"/>
      <c r="GK68" s="228"/>
      <c r="GL68" s="187"/>
      <c r="GM68" s="197"/>
      <c r="GN68" s="173"/>
      <c r="GO68" s="173"/>
      <c r="GR68" s="230"/>
      <c r="GS68" s="185"/>
      <c r="GT68" s="228"/>
      <c r="GU68" s="187"/>
      <c r="GV68" s="197"/>
      <c r="GW68" s="173"/>
      <c r="GX68" s="173"/>
      <c r="GY68" s="64"/>
      <c r="GZ68" s="64"/>
      <c r="HA68" s="230"/>
      <c r="HB68" s="185"/>
      <c r="HC68" s="228"/>
      <c r="HD68" s="187"/>
      <c r="HE68" s="197"/>
      <c r="HF68" s="173"/>
      <c r="HG68" s="173"/>
      <c r="HJ68" s="230"/>
      <c r="HK68" s="185"/>
      <c r="HL68" s="228"/>
      <c r="HM68" s="187"/>
      <c r="HN68" s="197"/>
      <c r="HO68" s="173"/>
      <c r="HP68" s="173"/>
      <c r="HS68" s="230"/>
      <c r="HT68" s="185"/>
      <c r="HU68" s="228"/>
      <c r="HV68" s="187"/>
      <c r="HW68" s="197"/>
      <c r="HX68" s="173"/>
      <c r="HY68" s="173"/>
      <c r="IB68" s="230"/>
      <c r="IC68" s="185"/>
      <c r="ID68" s="228"/>
      <c r="IE68" s="187"/>
      <c r="IF68" s="197"/>
      <c r="IG68" s="173"/>
      <c r="IH68" s="173"/>
      <c r="II68" s="64"/>
      <c r="IJ68" s="64"/>
      <c r="IK68" s="230"/>
      <c r="IL68" s="185"/>
      <c r="IM68" s="228"/>
      <c r="IN68" s="187"/>
      <c r="IO68" s="197"/>
      <c r="IP68" s="173"/>
      <c r="IQ68" s="173"/>
      <c r="IT68" s="230"/>
      <c r="IU68" s="185"/>
      <c r="IV68" s="228"/>
      <c r="IW68" s="187"/>
      <c r="IX68" s="197"/>
      <c r="IY68" s="173"/>
      <c r="IZ68" s="173"/>
      <c r="JC68" s="230"/>
      <c r="JD68" s="185"/>
      <c r="JE68" s="228"/>
      <c r="JF68" s="187"/>
      <c r="JG68" s="197"/>
      <c r="JH68" s="173"/>
      <c r="JI68" s="173"/>
      <c r="JL68" s="230"/>
      <c r="JM68" s="185"/>
      <c r="JN68" s="228"/>
      <c r="JO68" s="187"/>
      <c r="JP68" s="197"/>
      <c r="JQ68" s="173"/>
      <c r="JR68" s="173"/>
    </row>
    <row r="69" spans="1:278" ht="16.5" thickTop="1" thickBot="1">
      <c r="B69" s="230" t="s">
        <v>159</v>
      </c>
      <c r="C69" s="185" t="s">
        <v>256</v>
      </c>
      <c r="D69" s="228" t="s">
        <v>149</v>
      </c>
      <c r="E69" s="187">
        <v>14</v>
      </c>
      <c r="F69" s="197">
        <v>0</v>
      </c>
      <c r="G69" s="173">
        <f>ROUND((F69*E69),0)</f>
        <v>0</v>
      </c>
      <c r="H69" s="173"/>
      <c r="K69" s="230"/>
      <c r="L69" s="185"/>
      <c r="M69" s="228"/>
      <c r="N69" s="187"/>
      <c r="O69" s="197"/>
      <c r="P69" s="173"/>
      <c r="Q69" s="173"/>
      <c r="R69" s="103"/>
      <c r="S69" s="103"/>
      <c r="T69" s="230"/>
      <c r="U69" s="185"/>
      <c r="V69" s="228"/>
      <c r="W69" s="187"/>
      <c r="X69" s="197"/>
      <c r="Y69" s="173"/>
      <c r="Z69" s="173"/>
      <c r="AA69" s="103"/>
      <c r="AC69" s="230"/>
      <c r="AD69" s="185"/>
      <c r="AE69" s="228"/>
      <c r="AF69" s="187"/>
      <c r="AG69" s="197"/>
      <c r="AH69" s="173"/>
      <c r="AI69" s="173"/>
      <c r="AL69" s="230"/>
      <c r="AM69" s="185"/>
      <c r="AN69" s="228"/>
      <c r="AO69" s="187"/>
      <c r="AP69" s="197"/>
      <c r="AQ69" s="173"/>
      <c r="AR69" s="173"/>
      <c r="AU69" s="230"/>
      <c r="AV69" s="185"/>
      <c r="AW69" s="228"/>
      <c r="AX69" s="187"/>
      <c r="AY69" s="197"/>
      <c r="AZ69" s="173"/>
      <c r="BA69" s="173"/>
      <c r="BD69" s="230"/>
      <c r="BE69" s="185"/>
      <c r="BF69" s="228"/>
      <c r="BG69" s="187"/>
      <c r="BH69" s="197"/>
      <c r="BI69" s="173"/>
      <c r="BJ69" s="173"/>
      <c r="BM69" s="230"/>
      <c r="BN69" s="185"/>
      <c r="BO69" s="228"/>
      <c r="BP69" s="187"/>
      <c r="BQ69" s="197"/>
      <c r="BR69" s="173"/>
      <c r="BS69" s="173"/>
      <c r="BV69" s="230"/>
      <c r="BW69" s="185"/>
      <c r="BX69" s="228"/>
      <c r="BY69" s="187"/>
      <c r="BZ69" s="197"/>
      <c r="CA69" s="173"/>
      <c r="CB69" s="173"/>
      <c r="CE69" s="230"/>
      <c r="CF69" s="185"/>
      <c r="CG69" s="228"/>
      <c r="CH69" s="187"/>
      <c r="CI69" s="197"/>
      <c r="CJ69" s="173"/>
      <c r="CK69" s="173"/>
      <c r="CN69" s="230"/>
      <c r="CO69" s="185"/>
      <c r="CP69" s="228"/>
      <c r="CQ69" s="187"/>
      <c r="CR69" s="197"/>
      <c r="CS69" s="173"/>
      <c r="CT69" s="173"/>
      <c r="CW69" s="230"/>
      <c r="CX69" s="185"/>
      <c r="CY69" s="228"/>
      <c r="CZ69" s="187"/>
      <c r="DA69" s="197"/>
      <c r="DB69" s="173"/>
      <c r="DC69" s="173"/>
      <c r="DF69" s="230"/>
      <c r="DG69" s="185"/>
      <c r="DH69" s="228"/>
      <c r="DI69" s="187"/>
      <c r="DJ69" s="197"/>
      <c r="DK69" s="173"/>
      <c r="DL69" s="173"/>
      <c r="DO69" s="230"/>
      <c r="DP69" s="185"/>
      <c r="DQ69" s="228"/>
      <c r="DR69" s="187"/>
      <c r="DS69" s="197"/>
      <c r="DT69" s="173"/>
      <c r="DU69" s="173"/>
      <c r="DX69" s="230"/>
      <c r="DY69" s="185"/>
      <c r="DZ69" s="228"/>
      <c r="EA69" s="187"/>
      <c r="EB69" s="197"/>
      <c r="EC69" s="173"/>
      <c r="ED69" s="173"/>
      <c r="EG69" s="230"/>
      <c r="EH69" s="185"/>
      <c r="EI69" s="228"/>
      <c r="EJ69" s="187"/>
      <c r="EK69" s="197"/>
      <c r="EL69" s="173"/>
      <c r="EM69" s="173"/>
      <c r="EP69" s="230"/>
      <c r="EQ69" s="185"/>
      <c r="ER69" s="228"/>
      <c r="ES69" s="187"/>
      <c r="ET69" s="197"/>
      <c r="EU69" s="173"/>
      <c r="EV69" s="173"/>
      <c r="EY69" s="230"/>
      <c r="EZ69" s="185"/>
      <c r="FA69" s="228"/>
      <c r="FB69" s="187"/>
      <c r="FC69" s="197"/>
      <c r="FD69" s="173"/>
      <c r="FE69" s="173"/>
      <c r="FH69" s="230"/>
      <c r="FI69" s="185"/>
      <c r="FJ69" s="228"/>
      <c r="FK69" s="187"/>
      <c r="FL69" s="197"/>
      <c r="FM69" s="173"/>
      <c r="FN69" s="173"/>
      <c r="FO69" s="64"/>
      <c r="FP69" s="64"/>
      <c r="FQ69" s="230"/>
      <c r="FR69" s="185"/>
      <c r="FS69" s="228"/>
      <c r="FT69" s="187"/>
      <c r="FU69" s="197"/>
      <c r="FV69" s="173"/>
      <c r="FW69" s="173"/>
      <c r="FZ69" s="230"/>
      <c r="GA69" s="185"/>
      <c r="GB69" s="228"/>
      <c r="GC69" s="187"/>
      <c r="GD69" s="197"/>
      <c r="GE69" s="173"/>
      <c r="GF69" s="173"/>
      <c r="GI69" s="230"/>
      <c r="GJ69" s="185"/>
      <c r="GK69" s="228"/>
      <c r="GL69" s="187"/>
      <c r="GM69" s="197"/>
      <c r="GN69" s="173"/>
      <c r="GO69" s="173"/>
      <c r="GR69" s="230"/>
      <c r="GS69" s="185"/>
      <c r="GT69" s="228"/>
      <c r="GU69" s="187"/>
      <c r="GV69" s="197"/>
      <c r="GW69" s="173"/>
      <c r="GX69" s="173"/>
      <c r="GY69" s="64"/>
      <c r="GZ69" s="64"/>
      <c r="HA69" s="230"/>
      <c r="HB69" s="185"/>
      <c r="HC69" s="228"/>
      <c r="HD69" s="187"/>
      <c r="HE69" s="197"/>
      <c r="HF69" s="173"/>
      <c r="HG69" s="173"/>
      <c r="HJ69" s="230"/>
      <c r="HK69" s="185"/>
      <c r="HL69" s="228"/>
      <c r="HM69" s="187"/>
      <c r="HN69" s="197"/>
      <c r="HO69" s="173"/>
      <c r="HP69" s="173"/>
      <c r="HS69" s="230"/>
      <c r="HT69" s="185"/>
      <c r="HU69" s="228"/>
      <c r="HV69" s="187"/>
      <c r="HW69" s="197"/>
      <c r="HX69" s="173"/>
      <c r="HY69" s="173"/>
      <c r="IB69" s="230"/>
      <c r="IC69" s="185"/>
      <c r="ID69" s="228"/>
      <c r="IE69" s="187"/>
      <c r="IF69" s="197"/>
      <c r="IG69" s="173"/>
      <c r="IH69" s="173"/>
      <c r="II69" s="64"/>
      <c r="IJ69" s="64"/>
      <c r="IK69" s="230"/>
      <c r="IL69" s="185"/>
      <c r="IM69" s="228"/>
      <c r="IN69" s="187"/>
      <c r="IO69" s="197"/>
      <c r="IP69" s="173"/>
      <c r="IQ69" s="173"/>
      <c r="IT69" s="230"/>
      <c r="IU69" s="185"/>
      <c r="IV69" s="228"/>
      <c r="IW69" s="187"/>
      <c r="IX69" s="197"/>
      <c r="IY69" s="173"/>
      <c r="IZ69" s="173"/>
      <c r="JC69" s="230"/>
      <c r="JD69" s="185"/>
      <c r="JE69" s="228"/>
      <c r="JF69" s="187"/>
      <c r="JG69" s="197"/>
      <c r="JH69" s="173"/>
      <c r="JI69" s="173"/>
      <c r="JL69" s="230"/>
      <c r="JM69" s="185"/>
      <c r="JN69" s="228"/>
      <c r="JO69" s="187"/>
      <c r="JP69" s="197"/>
      <c r="JQ69" s="173"/>
      <c r="JR69" s="173"/>
    </row>
    <row r="70" spans="1:278" ht="17.25" thickTop="1" thickBot="1">
      <c r="B70" s="232"/>
      <c r="C70" s="236" t="s">
        <v>257</v>
      </c>
      <c r="D70" s="237"/>
      <c r="E70" s="238"/>
      <c r="F70" s="239"/>
      <c r="G70" s="240">
        <f>SUM(G68:G69)</f>
        <v>0</v>
      </c>
      <c r="H70" s="240"/>
      <c r="K70" s="232"/>
      <c r="L70" s="236"/>
      <c r="M70" s="237"/>
      <c r="N70" s="238"/>
      <c r="O70" s="239"/>
      <c r="P70" s="240"/>
      <c r="Q70" s="240"/>
      <c r="R70" s="103"/>
      <c r="S70" s="103"/>
      <c r="T70" s="232"/>
      <c r="U70" s="236"/>
      <c r="V70" s="237"/>
      <c r="W70" s="238"/>
      <c r="X70" s="239"/>
      <c r="Y70" s="240"/>
      <c r="Z70" s="240"/>
      <c r="AA70" s="103"/>
      <c r="AC70" s="232"/>
      <c r="AD70" s="236"/>
      <c r="AE70" s="237"/>
      <c r="AF70" s="238"/>
      <c r="AG70" s="239"/>
      <c r="AH70" s="240"/>
      <c r="AI70" s="240"/>
      <c r="AL70" s="232"/>
      <c r="AM70" s="236"/>
      <c r="AN70" s="237"/>
      <c r="AO70" s="238"/>
      <c r="AP70" s="239"/>
      <c r="AQ70" s="240"/>
      <c r="AR70" s="240"/>
      <c r="AU70" s="232"/>
      <c r="AV70" s="236"/>
      <c r="AW70" s="237"/>
      <c r="AX70" s="238"/>
      <c r="AY70" s="239"/>
      <c r="AZ70" s="240"/>
      <c r="BA70" s="240"/>
      <c r="BD70" s="232"/>
      <c r="BE70" s="236"/>
      <c r="BF70" s="237"/>
      <c r="BG70" s="238"/>
      <c r="BH70" s="239"/>
      <c r="BI70" s="240"/>
      <c r="BJ70" s="240"/>
      <c r="BM70" s="232"/>
      <c r="BN70" s="236"/>
      <c r="BO70" s="237"/>
      <c r="BP70" s="238"/>
      <c r="BQ70" s="239"/>
      <c r="BR70" s="240"/>
      <c r="BS70" s="240"/>
      <c r="BV70" s="232"/>
      <c r="BW70" s="236"/>
      <c r="BX70" s="237"/>
      <c r="BY70" s="238"/>
      <c r="BZ70" s="239"/>
      <c r="CA70" s="240"/>
      <c r="CB70" s="240"/>
      <c r="CE70" s="232"/>
      <c r="CF70" s="236"/>
      <c r="CG70" s="237"/>
      <c r="CH70" s="238"/>
      <c r="CI70" s="239"/>
      <c r="CJ70" s="240"/>
      <c r="CK70" s="240"/>
      <c r="CN70" s="232"/>
      <c r="CO70" s="236"/>
      <c r="CP70" s="237"/>
      <c r="CQ70" s="238"/>
      <c r="CR70" s="239"/>
      <c r="CS70" s="240"/>
      <c r="CT70" s="240"/>
      <c r="CW70" s="232"/>
      <c r="CX70" s="236"/>
      <c r="CY70" s="237"/>
      <c r="CZ70" s="238"/>
      <c r="DA70" s="239"/>
      <c r="DB70" s="240"/>
      <c r="DC70" s="240"/>
      <c r="DF70" s="232"/>
      <c r="DG70" s="236"/>
      <c r="DH70" s="237"/>
      <c r="DI70" s="238"/>
      <c r="DJ70" s="239"/>
      <c r="DK70" s="240"/>
      <c r="DL70" s="240"/>
      <c r="DO70" s="232"/>
      <c r="DP70" s="236"/>
      <c r="DQ70" s="237"/>
      <c r="DR70" s="238"/>
      <c r="DS70" s="239"/>
      <c r="DT70" s="240"/>
      <c r="DU70" s="240"/>
      <c r="DX70" s="232"/>
      <c r="DY70" s="236"/>
      <c r="DZ70" s="237"/>
      <c r="EA70" s="238"/>
      <c r="EB70" s="239"/>
      <c r="EC70" s="240"/>
      <c r="ED70" s="240"/>
      <c r="EG70" s="232"/>
      <c r="EH70" s="236"/>
      <c r="EI70" s="237"/>
      <c r="EJ70" s="238"/>
      <c r="EK70" s="239"/>
      <c r="EL70" s="240"/>
      <c r="EM70" s="240"/>
      <c r="EP70" s="232"/>
      <c r="EQ70" s="236"/>
      <c r="ER70" s="237"/>
      <c r="ES70" s="238"/>
      <c r="ET70" s="239"/>
      <c r="EU70" s="240"/>
      <c r="EV70" s="240"/>
      <c r="EY70" s="232"/>
      <c r="EZ70" s="236"/>
      <c r="FA70" s="237"/>
      <c r="FB70" s="238"/>
      <c r="FC70" s="239"/>
      <c r="FD70" s="240"/>
      <c r="FE70" s="240"/>
      <c r="FH70" s="232"/>
      <c r="FI70" s="236"/>
      <c r="FJ70" s="237"/>
      <c r="FK70" s="238"/>
      <c r="FL70" s="239"/>
      <c r="FM70" s="240"/>
      <c r="FN70" s="240"/>
      <c r="FO70" s="64"/>
      <c r="FP70" s="64"/>
      <c r="FQ70" s="232"/>
      <c r="FR70" s="236"/>
      <c r="FS70" s="237"/>
      <c r="FT70" s="238"/>
      <c r="FU70" s="239"/>
      <c r="FV70" s="240"/>
      <c r="FW70" s="240"/>
      <c r="FZ70" s="232"/>
      <c r="GA70" s="236"/>
      <c r="GB70" s="237"/>
      <c r="GC70" s="238"/>
      <c r="GD70" s="239"/>
      <c r="GE70" s="240"/>
      <c r="GF70" s="240"/>
      <c r="GI70" s="232"/>
      <c r="GJ70" s="236"/>
      <c r="GK70" s="237"/>
      <c r="GL70" s="238"/>
      <c r="GM70" s="239"/>
      <c r="GN70" s="240"/>
      <c r="GO70" s="240"/>
      <c r="GR70" s="232"/>
      <c r="GS70" s="236"/>
      <c r="GT70" s="237"/>
      <c r="GU70" s="238"/>
      <c r="GV70" s="239"/>
      <c r="GW70" s="240"/>
      <c r="GX70" s="240"/>
      <c r="GY70" s="64"/>
      <c r="GZ70" s="64"/>
      <c r="HA70" s="232"/>
      <c r="HB70" s="236"/>
      <c r="HC70" s="237"/>
      <c r="HD70" s="238"/>
      <c r="HE70" s="239"/>
      <c r="HF70" s="240"/>
      <c r="HG70" s="240"/>
      <c r="HJ70" s="232"/>
      <c r="HK70" s="236"/>
      <c r="HL70" s="237"/>
      <c r="HM70" s="238"/>
      <c r="HN70" s="239"/>
      <c r="HO70" s="240"/>
      <c r="HP70" s="240"/>
      <c r="HS70" s="232"/>
      <c r="HT70" s="236"/>
      <c r="HU70" s="237"/>
      <c r="HV70" s="238"/>
      <c r="HW70" s="239"/>
      <c r="HX70" s="240"/>
      <c r="HY70" s="240"/>
      <c r="IB70" s="232"/>
      <c r="IC70" s="236"/>
      <c r="ID70" s="237"/>
      <c r="IE70" s="238"/>
      <c r="IF70" s="239"/>
      <c r="IG70" s="240"/>
      <c r="IH70" s="240"/>
      <c r="II70" s="64"/>
      <c r="IJ70" s="64"/>
      <c r="IK70" s="232"/>
      <c r="IL70" s="236"/>
      <c r="IM70" s="237"/>
      <c r="IN70" s="238"/>
      <c r="IO70" s="239"/>
      <c r="IP70" s="240"/>
      <c r="IQ70" s="240"/>
      <c r="IT70" s="232"/>
      <c r="IU70" s="236"/>
      <c r="IV70" s="237"/>
      <c r="IW70" s="238"/>
      <c r="IX70" s="239"/>
      <c r="IY70" s="240"/>
      <c r="IZ70" s="240"/>
      <c r="JC70" s="232"/>
      <c r="JD70" s="236"/>
      <c r="JE70" s="237"/>
      <c r="JF70" s="238"/>
      <c r="JG70" s="239"/>
      <c r="JH70" s="240"/>
      <c r="JI70" s="240"/>
      <c r="JL70" s="232"/>
      <c r="JM70" s="236"/>
      <c r="JN70" s="237"/>
      <c r="JO70" s="238"/>
      <c r="JP70" s="239"/>
      <c r="JQ70" s="240"/>
      <c r="JR70" s="240"/>
    </row>
    <row r="71" spans="1:278" ht="17.25" thickTop="1" thickBot="1">
      <c r="B71" s="152"/>
      <c r="C71" s="153"/>
      <c r="D71" s="153"/>
      <c r="E71" s="154"/>
      <c r="F71" s="148"/>
      <c r="G71" s="149">
        <f>G31+G65+G70</f>
        <v>0</v>
      </c>
      <c r="H71" s="150"/>
      <c r="K71" s="152"/>
      <c r="L71" s="153"/>
      <c r="M71" s="153"/>
      <c r="N71" s="154"/>
      <c r="O71" s="148"/>
      <c r="P71" s="149"/>
      <c r="Q71" s="150"/>
      <c r="T71" s="152"/>
      <c r="U71" s="153"/>
      <c r="V71" s="153"/>
      <c r="W71" s="154"/>
      <c r="X71" s="148"/>
      <c r="Y71" s="149"/>
      <c r="Z71" s="150"/>
      <c r="AC71" s="152"/>
      <c r="AD71" s="153"/>
      <c r="AE71" s="153"/>
      <c r="AF71" s="154"/>
      <c r="AG71" s="148"/>
      <c r="AH71" s="149"/>
      <c r="AI71" s="150"/>
      <c r="AL71" s="152"/>
      <c r="AM71" s="153"/>
      <c r="AN71" s="153"/>
      <c r="AO71" s="154"/>
      <c r="AP71" s="148"/>
      <c r="AQ71" s="149"/>
      <c r="AR71" s="150"/>
      <c r="AU71" s="152"/>
      <c r="AV71" s="153"/>
      <c r="AW71" s="153"/>
      <c r="AX71" s="154"/>
      <c r="AY71" s="148"/>
      <c r="AZ71" s="149"/>
      <c r="BA71" s="150"/>
      <c r="BD71" s="152"/>
      <c r="BE71" s="153"/>
      <c r="BF71" s="153"/>
      <c r="BG71" s="154"/>
      <c r="BH71" s="148"/>
      <c r="BI71" s="149"/>
      <c r="BJ71" s="150"/>
      <c r="BM71" s="152"/>
      <c r="BN71" s="153"/>
      <c r="BO71" s="153"/>
      <c r="BP71" s="154"/>
      <c r="BQ71" s="148"/>
      <c r="BR71" s="149"/>
      <c r="BS71" s="150"/>
      <c r="BV71" s="152"/>
      <c r="BW71" s="153"/>
      <c r="BX71" s="153"/>
      <c r="BY71" s="154"/>
      <c r="BZ71" s="148"/>
      <c r="CA71" s="149"/>
      <c r="CB71" s="150"/>
      <c r="CE71" s="152"/>
      <c r="CF71" s="153"/>
      <c r="CG71" s="153"/>
      <c r="CH71" s="154"/>
      <c r="CI71" s="148"/>
      <c r="CJ71" s="149"/>
      <c r="CK71" s="150"/>
      <c r="CN71" s="152"/>
      <c r="CO71" s="153"/>
      <c r="CP71" s="153"/>
      <c r="CQ71" s="154"/>
      <c r="CR71" s="148"/>
      <c r="CS71" s="149"/>
      <c r="CT71" s="150"/>
      <c r="CW71" s="152"/>
      <c r="CX71" s="153"/>
      <c r="CY71" s="153"/>
      <c r="CZ71" s="154"/>
      <c r="DA71" s="148"/>
      <c r="DB71" s="149"/>
      <c r="DC71" s="150"/>
      <c r="DF71" s="152"/>
      <c r="DG71" s="153"/>
      <c r="DH71" s="153"/>
      <c r="DI71" s="154"/>
      <c r="DJ71" s="148"/>
      <c r="DK71" s="149"/>
      <c r="DL71" s="150"/>
      <c r="DO71" s="152"/>
      <c r="DP71" s="153"/>
      <c r="DQ71" s="153"/>
      <c r="DR71" s="154"/>
      <c r="DS71" s="148"/>
      <c r="DT71" s="149"/>
      <c r="DU71" s="150"/>
      <c r="DX71" s="152"/>
      <c r="DY71" s="153"/>
      <c r="DZ71" s="153"/>
      <c r="EA71" s="154"/>
      <c r="EB71" s="148"/>
      <c r="EC71" s="149"/>
      <c r="ED71" s="150"/>
      <c r="EG71" s="152"/>
      <c r="EH71" s="153"/>
      <c r="EI71" s="153"/>
      <c r="EJ71" s="154"/>
      <c r="EK71" s="148"/>
      <c r="EL71" s="149"/>
      <c r="EM71" s="150"/>
      <c r="EP71" s="152"/>
      <c r="EQ71" s="153"/>
      <c r="ER71" s="153"/>
      <c r="ES71" s="154"/>
      <c r="ET71" s="148"/>
      <c r="EU71" s="149"/>
      <c r="EV71" s="150"/>
      <c r="EY71" s="152"/>
      <c r="EZ71" s="153"/>
      <c r="FA71" s="153"/>
      <c r="FB71" s="154"/>
      <c r="FC71" s="148"/>
      <c r="FD71" s="149"/>
      <c r="FE71" s="150"/>
      <c r="FH71" s="152"/>
      <c r="FI71" s="153"/>
      <c r="FJ71" s="153"/>
      <c r="FK71" s="154"/>
      <c r="FL71" s="148"/>
      <c r="FM71" s="149"/>
      <c r="FN71" s="150"/>
      <c r="FO71" s="64"/>
      <c r="FP71" s="64"/>
      <c r="FQ71" s="152"/>
      <c r="FR71" s="153"/>
      <c r="FS71" s="153"/>
      <c r="FT71" s="154"/>
      <c r="FU71" s="148"/>
      <c r="FV71" s="149"/>
      <c r="FW71" s="150"/>
      <c r="FZ71" s="152"/>
      <c r="GA71" s="153"/>
      <c r="GB71" s="153"/>
      <c r="GC71" s="154"/>
      <c r="GD71" s="148"/>
      <c r="GE71" s="149"/>
      <c r="GF71" s="150"/>
      <c r="GI71" s="152"/>
      <c r="GJ71" s="153"/>
      <c r="GK71" s="153"/>
      <c r="GL71" s="154"/>
      <c r="GM71" s="148"/>
      <c r="GN71" s="149"/>
      <c r="GO71" s="150"/>
      <c r="GR71" s="152"/>
      <c r="GS71" s="153"/>
      <c r="GT71" s="153"/>
      <c r="GU71" s="154"/>
      <c r="GV71" s="148"/>
      <c r="GW71" s="149"/>
      <c r="GX71" s="150"/>
      <c r="GY71" s="64"/>
      <c r="GZ71" s="64"/>
      <c r="HA71" s="152"/>
      <c r="HB71" s="153"/>
      <c r="HC71" s="153"/>
      <c r="HD71" s="154"/>
      <c r="HE71" s="148"/>
      <c r="HF71" s="149"/>
      <c r="HG71" s="150"/>
      <c r="HJ71" s="152"/>
      <c r="HK71" s="153"/>
      <c r="HL71" s="153"/>
      <c r="HM71" s="154"/>
      <c r="HN71" s="148"/>
      <c r="HO71" s="149"/>
      <c r="HP71" s="150"/>
      <c r="HS71" s="152"/>
      <c r="HT71" s="153"/>
      <c r="HU71" s="153"/>
      <c r="HV71" s="154"/>
      <c r="HW71" s="148"/>
      <c r="HX71" s="149"/>
      <c r="HY71" s="150"/>
      <c r="IB71" s="152"/>
      <c r="IC71" s="153"/>
      <c r="ID71" s="153"/>
      <c r="IE71" s="154"/>
      <c r="IF71" s="148"/>
      <c r="IG71" s="149"/>
      <c r="IH71" s="150"/>
      <c r="II71" s="64"/>
      <c r="IJ71" s="64"/>
      <c r="IK71" s="152"/>
      <c r="IL71" s="153"/>
      <c r="IM71" s="153"/>
      <c r="IN71" s="154"/>
      <c r="IO71" s="148"/>
      <c r="IP71" s="149"/>
      <c r="IQ71" s="150"/>
      <c r="IT71" s="152"/>
      <c r="IU71" s="153"/>
      <c r="IV71" s="153"/>
      <c r="IW71" s="154"/>
      <c r="IX71" s="148"/>
      <c r="IY71" s="149"/>
      <c r="IZ71" s="150"/>
      <c r="JC71" s="152"/>
      <c r="JD71" s="153"/>
      <c r="JE71" s="153"/>
      <c r="JF71" s="154"/>
      <c r="JG71" s="148"/>
      <c r="JH71" s="149"/>
      <c r="JI71" s="150"/>
      <c r="JL71" s="152"/>
      <c r="JM71" s="153"/>
      <c r="JN71" s="153"/>
      <c r="JO71" s="154"/>
      <c r="JP71" s="148"/>
      <c r="JQ71" s="149"/>
      <c r="JR71" s="150"/>
    </row>
    <row r="72" spans="1:278" ht="38.25" customHeight="1" thickBot="1">
      <c r="B72" s="106"/>
      <c r="C72" s="107"/>
      <c r="D72" s="107"/>
      <c r="E72" s="107"/>
      <c r="F72" s="107"/>
      <c r="G72" s="107"/>
      <c r="H72" s="102"/>
      <c r="K72" s="106"/>
      <c r="L72" s="107"/>
      <c r="M72" s="107"/>
      <c r="N72" s="107"/>
      <c r="O72" s="107"/>
      <c r="P72" s="107"/>
      <c r="Q72" s="102"/>
      <c r="T72" s="106"/>
      <c r="U72" s="107"/>
      <c r="V72" s="107"/>
      <c r="W72" s="107"/>
      <c r="X72" s="107"/>
      <c r="Y72" s="107"/>
      <c r="Z72" s="102"/>
      <c r="AC72" s="106"/>
      <c r="AD72" s="107"/>
      <c r="AE72" s="107"/>
      <c r="AF72" s="107"/>
      <c r="AG72" s="107"/>
      <c r="AH72" s="107"/>
      <c r="AI72" s="102"/>
      <c r="AL72" s="106"/>
      <c r="AM72" s="107"/>
      <c r="AN72" s="107"/>
      <c r="AO72" s="107"/>
      <c r="AP72" s="107"/>
      <c r="AQ72" s="107"/>
      <c r="AR72" s="102"/>
      <c r="AU72" s="106"/>
      <c r="AV72" s="107"/>
      <c r="AW72" s="107"/>
      <c r="AX72" s="107"/>
      <c r="AY72" s="107"/>
      <c r="AZ72" s="107"/>
      <c r="BA72" s="102"/>
      <c r="BD72" s="106"/>
      <c r="BE72" s="107"/>
      <c r="BF72" s="107"/>
      <c r="BG72" s="107"/>
      <c r="BH72" s="107"/>
      <c r="BI72" s="107"/>
      <c r="BJ72" s="102"/>
      <c r="BM72" s="106"/>
      <c r="BN72" s="107"/>
      <c r="BO72" s="107"/>
      <c r="BP72" s="107"/>
      <c r="BQ72" s="107"/>
      <c r="BR72" s="107"/>
      <c r="BS72" s="102"/>
      <c r="BV72" s="106"/>
      <c r="BW72" s="107"/>
      <c r="BX72" s="107"/>
      <c r="BY72" s="107"/>
      <c r="BZ72" s="107"/>
      <c r="CA72" s="107"/>
      <c r="CB72" s="102"/>
      <c r="CE72" s="106"/>
      <c r="CF72" s="107"/>
      <c r="CG72" s="107"/>
      <c r="CH72" s="107"/>
      <c r="CI72" s="107"/>
      <c r="CJ72" s="107"/>
      <c r="CK72" s="102"/>
      <c r="CN72" s="106"/>
      <c r="CO72" s="107"/>
      <c r="CP72" s="107"/>
      <c r="CQ72" s="107"/>
      <c r="CR72" s="107"/>
      <c r="CS72" s="107"/>
      <c r="CT72" s="102"/>
      <c r="CW72" s="106"/>
      <c r="CX72" s="107"/>
      <c r="CY72" s="107"/>
      <c r="CZ72" s="107"/>
      <c r="DA72" s="107"/>
      <c r="DB72" s="107"/>
      <c r="DC72" s="102"/>
      <c r="DF72" s="106"/>
      <c r="DG72" s="107"/>
      <c r="DH72" s="107"/>
      <c r="DI72" s="107"/>
      <c r="DJ72" s="107"/>
      <c r="DK72" s="107"/>
      <c r="DL72" s="102"/>
      <c r="DO72" s="106"/>
      <c r="DP72" s="107"/>
      <c r="DQ72" s="107"/>
      <c r="DR72" s="107"/>
      <c r="DS72" s="107"/>
      <c r="DT72" s="107"/>
      <c r="DU72" s="102"/>
      <c r="DX72" s="106"/>
      <c r="DY72" s="107"/>
      <c r="DZ72" s="107"/>
      <c r="EA72" s="107"/>
      <c r="EB72" s="107"/>
      <c r="EC72" s="107"/>
      <c r="ED72" s="102"/>
      <c r="EG72" s="106"/>
      <c r="EH72" s="107"/>
      <c r="EI72" s="107"/>
      <c r="EJ72" s="107"/>
      <c r="EK72" s="107"/>
      <c r="EL72" s="107"/>
      <c r="EM72" s="102"/>
      <c r="EP72" s="106"/>
      <c r="EQ72" s="107"/>
      <c r="ER72" s="107"/>
      <c r="ES72" s="107"/>
      <c r="ET72" s="107"/>
      <c r="EU72" s="107"/>
      <c r="EV72" s="102"/>
      <c r="EY72" s="106"/>
      <c r="EZ72" s="107"/>
      <c r="FA72" s="107"/>
      <c r="FB72" s="107"/>
      <c r="FC72" s="107"/>
      <c r="FD72" s="107"/>
      <c r="FE72" s="102"/>
      <c r="FH72" s="106"/>
      <c r="FI72" s="107"/>
      <c r="FJ72" s="107"/>
      <c r="FK72" s="107"/>
      <c r="FL72" s="107"/>
      <c r="FM72" s="107"/>
      <c r="FN72" s="102"/>
      <c r="FO72" s="64"/>
      <c r="FP72" s="64"/>
      <c r="FQ72" s="106"/>
      <c r="FR72" s="107"/>
      <c r="FS72" s="107"/>
      <c r="FT72" s="107"/>
      <c r="FU72" s="107"/>
      <c r="FV72" s="107"/>
      <c r="FW72" s="102"/>
      <c r="FZ72" s="106"/>
      <c r="GA72" s="107"/>
      <c r="GB72" s="107"/>
      <c r="GC72" s="107"/>
      <c r="GD72" s="107"/>
      <c r="GE72" s="107"/>
      <c r="GF72" s="102"/>
      <c r="GI72" s="106"/>
      <c r="GJ72" s="107"/>
      <c r="GK72" s="107"/>
      <c r="GL72" s="107"/>
      <c r="GM72" s="107"/>
      <c r="GN72" s="107"/>
      <c r="GO72" s="102"/>
      <c r="GR72" s="106"/>
      <c r="GS72" s="107"/>
      <c r="GT72" s="107"/>
      <c r="GU72" s="107"/>
      <c r="GV72" s="107"/>
      <c r="GW72" s="107"/>
      <c r="GX72" s="102"/>
      <c r="GY72" s="64"/>
      <c r="GZ72" s="64"/>
      <c r="HA72" s="106"/>
      <c r="HB72" s="107"/>
      <c r="HC72" s="107"/>
      <c r="HD72" s="107"/>
      <c r="HE72" s="107"/>
      <c r="HF72" s="107"/>
      <c r="HG72" s="102"/>
      <c r="HJ72" s="106"/>
      <c r="HK72" s="107"/>
      <c r="HL72" s="107"/>
      <c r="HM72" s="107"/>
      <c r="HN72" s="107"/>
      <c r="HO72" s="107"/>
      <c r="HP72" s="102"/>
      <c r="HS72" s="106"/>
      <c r="HT72" s="107"/>
      <c r="HU72" s="107"/>
      <c r="HV72" s="107"/>
      <c r="HW72" s="107"/>
      <c r="HX72" s="107"/>
      <c r="HY72" s="102"/>
      <c r="IB72" s="106"/>
      <c r="IC72" s="107"/>
      <c r="ID72" s="107"/>
      <c r="IE72" s="107"/>
      <c r="IF72" s="107"/>
      <c r="IG72" s="107"/>
      <c r="IH72" s="102"/>
      <c r="II72" s="64"/>
      <c r="IJ72" s="64"/>
      <c r="IK72" s="106"/>
      <c r="IL72" s="107"/>
      <c r="IM72" s="107"/>
      <c r="IN72" s="107"/>
      <c r="IO72" s="107"/>
      <c r="IP72" s="107"/>
      <c r="IQ72" s="102"/>
      <c r="IT72" s="106"/>
      <c r="IU72" s="107"/>
      <c r="IV72" s="107"/>
      <c r="IW72" s="107"/>
      <c r="IX72" s="107"/>
      <c r="IY72" s="107"/>
      <c r="IZ72" s="102"/>
      <c r="JC72" s="106"/>
      <c r="JD72" s="107"/>
      <c r="JE72" s="107"/>
      <c r="JF72" s="107"/>
      <c r="JG72" s="107"/>
      <c r="JH72" s="107"/>
      <c r="JI72" s="102"/>
      <c r="JL72" s="106"/>
      <c r="JM72" s="107"/>
      <c r="JN72" s="107"/>
      <c r="JO72" s="107"/>
      <c r="JP72" s="107"/>
      <c r="JQ72" s="107"/>
      <c r="JR72" s="102"/>
    </row>
    <row r="73" spans="1:278" ht="27" thickBot="1">
      <c r="F73" s="122" t="s">
        <v>118</v>
      </c>
      <c r="G73" s="123"/>
      <c r="H73" s="102"/>
      <c r="I73" s="102"/>
      <c r="K73" s="124" t="str">
        <f>M2</f>
        <v>OL INGENIERÍA DE CONSTRUCCIÓN S.A.S</v>
      </c>
      <c r="L73" s="125"/>
      <c r="M73" s="125"/>
      <c r="N73" s="125"/>
      <c r="O73" s="125"/>
      <c r="P73" s="126"/>
      <c r="T73" s="124" t="str">
        <f>V2</f>
        <v>INGEADE SAS</v>
      </c>
      <c r="U73" s="125"/>
      <c r="V73" s="125"/>
      <c r="W73" s="125"/>
      <c r="X73" s="125"/>
      <c r="Y73" s="126"/>
      <c r="AC73" s="124" t="str">
        <f>AE2</f>
        <v>HACER DE COLOMBIA LIMITADA</v>
      </c>
      <c r="AD73" s="125"/>
      <c r="AE73" s="125"/>
      <c r="AF73" s="125"/>
      <c r="AG73" s="125"/>
      <c r="AH73" s="126"/>
      <c r="AL73" s="124" t="str">
        <f>AN2</f>
        <v>MAURICIO RAFAEL PABA PINZON</v>
      </c>
      <c r="AM73" s="125"/>
      <c r="AN73" s="125"/>
      <c r="AO73" s="125"/>
      <c r="AP73" s="125"/>
      <c r="AQ73" s="126"/>
      <c r="AU73" s="124" t="str">
        <f>AW2</f>
        <v>ARCELEC S.A.S.</v>
      </c>
      <c r="AV73" s="125"/>
      <c r="AW73" s="125"/>
      <c r="AX73" s="125"/>
      <c r="AY73" s="125"/>
      <c r="AZ73" s="126"/>
      <c r="BD73" s="124" t="str">
        <f>BF2</f>
        <v>AMBIENTALMENTE INGENIERÍA S.A.S.</v>
      </c>
      <c r="BE73" s="125"/>
      <c r="BF73" s="125"/>
      <c r="BG73" s="125"/>
      <c r="BH73" s="125"/>
      <c r="BI73" s="126"/>
      <c r="BM73" s="124" t="str">
        <f>BO2</f>
        <v>CONSTRUSAR S.A.S.</v>
      </c>
      <c r="BN73" s="125"/>
      <c r="BO73" s="125"/>
      <c r="BP73" s="125"/>
      <c r="BQ73" s="125"/>
      <c r="BR73" s="126"/>
      <c r="BV73" s="124" t="str">
        <f>BX2</f>
        <v>HIMHER Y COMPAÑIA S.A SOCIEDAD DE FAMILIA</v>
      </c>
      <c r="BW73" s="125"/>
      <c r="BX73" s="125"/>
      <c r="BY73" s="125"/>
      <c r="BZ73" s="125"/>
      <c r="CA73" s="126"/>
      <c r="CE73" s="124" t="str">
        <f>CG2</f>
        <v>JULIO CESAR QUESADA ARREDONDO</v>
      </c>
      <c r="CF73" s="125"/>
      <c r="CG73" s="125"/>
      <c r="CH73" s="125"/>
      <c r="CI73" s="125"/>
      <c r="CJ73" s="126"/>
      <c r="CN73" s="124" t="str">
        <f>CP2</f>
        <v>CONSORCIO LABORATORIOS UDEA 2021</v>
      </c>
      <c r="CO73" s="125"/>
      <c r="CP73" s="125"/>
      <c r="CQ73" s="125"/>
      <c r="CR73" s="125"/>
      <c r="CS73" s="126"/>
      <c r="CW73" s="124" t="str">
        <f>CY2</f>
        <v>MARY SOL DUQUE HURTADO</v>
      </c>
      <c r="CX73" s="125"/>
      <c r="CY73" s="125"/>
      <c r="CZ73" s="125"/>
      <c r="DA73" s="125"/>
      <c r="DB73" s="126"/>
      <c r="DF73" s="124" t="str">
        <f>DH2</f>
        <v>LUIS ENRIQUE OYOLA QUINTERO</v>
      </c>
      <c r="DG73" s="125"/>
      <c r="DH73" s="125"/>
      <c r="DI73" s="125"/>
      <c r="DJ73" s="125"/>
      <c r="DK73" s="126"/>
      <c r="DO73" s="124" t="str">
        <f>DQ2</f>
        <v>INGEMAR SAS</v>
      </c>
      <c r="DP73" s="125"/>
      <c r="DQ73" s="125"/>
      <c r="DR73" s="125"/>
      <c r="DS73" s="125"/>
      <c r="DT73" s="126"/>
      <c r="DX73" s="124" t="str">
        <f>DZ2</f>
        <v>ENETEL S.A.S</v>
      </c>
      <c r="DY73" s="125"/>
      <c r="DZ73" s="125"/>
      <c r="EA73" s="125"/>
      <c r="EB73" s="125"/>
      <c r="EC73" s="126"/>
      <c r="EG73" s="124" t="str">
        <f>EI2</f>
        <v>KASA</v>
      </c>
      <c r="EH73" s="125"/>
      <c r="EI73" s="125"/>
      <c r="EJ73" s="125"/>
      <c r="EK73" s="125"/>
      <c r="EL73" s="126"/>
      <c r="EP73" s="124" t="str">
        <f>ER2</f>
        <v>JORGE FERNANDO PRIETO MUÑOZ</v>
      </c>
      <c r="EQ73" s="125"/>
      <c r="ER73" s="125"/>
      <c r="ES73" s="125"/>
      <c r="ET73" s="125"/>
      <c r="EU73" s="126"/>
      <c r="EV73" s="64"/>
      <c r="EY73" s="124" t="str">
        <f>FA2</f>
        <v xml:space="preserve">CONSORCIO INTERNACIONAL DE SOLUCIONES INTEGRALES S.A.S </v>
      </c>
      <c r="EZ73" s="125"/>
      <c r="FA73" s="125"/>
      <c r="FB73" s="125"/>
      <c r="FC73" s="125"/>
      <c r="FD73" s="126"/>
      <c r="FE73" s="64"/>
      <c r="FH73" s="124" t="str">
        <f>FJ2</f>
        <v>CONSTRUCTORA JEINCO SAS</v>
      </c>
      <c r="FI73" s="125"/>
      <c r="FJ73" s="125"/>
      <c r="FK73" s="125"/>
      <c r="FL73" s="125"/>
      <c r="FM73" s="126"/>
      <c r="FN73" s="64"/>
      <c r="FO73" s="64"/>
      <c r="FP73" s="64"/>
      <c r="FQ73" s="124" t="str">
        <f>FS2</f>
        <v>SIRCOL SAS</v>
      </c>
      <c r="FR73" s="125"/>
      <c r="FS73" s="125"/>
      <c r="FT73" s="125"/>
      <c r="FU73" s="125"/>
      <c r="FV73" s="126"/>
      <c r="FW73" s="64"/>
      <c r="FZ73" s="124" t="str">
        <f>GB2</f>
        <v>DABERLIS ARRIETA CARDENAS</v>
      </c>
      <c r="GA73" s="125"/>
      <c r="GB73" s="125"/>
      <c r="GC73" s="125"/>
      <c r="GD73" s="125"/>
      <c r="GE73" s="126"/>
      <c r="GF73" s="64"/>
      <c r="GI73" s="124" t="str">
        <f>GK2</f>
        <v>VISUAR SAS</v>
      </c>
      <c r="GJ73" s="125"/>
      <c r="GK73" s="125"/>
      <c r="GL73" s="125"/>
      <c r="GM73" s="125"/>
      <c r="GN73" s="126"/>
      <c r="GO73" s="64"/>
      <c r="GR73" s="124" t="str">
        <f>GT2</f>
        <v xml:space="preserve">RAFAEL EDUARDO ZAMBRANO CASAS </v>
      </c>
      <c r="GS73" s="125"/>
      <c r="GT73" s="125"/>
      <c r="GU73" s="125"/>
      <c r="GV73" s="125"/>
      <c r="GW73" s="126"/>
      <c r="GX73" s="64"/>
      <c r="GY73" s="64"/>
      <c r="GZ73" s="64"/>
      <c r="HA73" s="124" t="str">
        <f>HC2</f>
        <v xml:space="preserve">ARTURO JURADO ALVARAN </v>
      </c>
      <c r="HB73" s="125"/>
      <c r="HC73" s="125"/>
      <c r="HD73" s="125"/>
      <c r="HE73" s="125"/>
      <c r="HF73" s="126"/>
      <c r="HG73" s="64"/>
      <c r="HJ73" s="124" t="str">
        <f>HL2</f>
        <v>BCS INGENIERIA Y PROYECTOS S.A.S</v>
      </c>
      <c r="HK73" s="125"/>
      <c r="HL73" s="125"/>
      <c r="HM73" s="125"/>
      <c r="HN73" s="125"/>
      <c r="HO73" s="126"/>
      <c r="HP73" s="64"/>
      <c r="HS73" s="124" t="str">
        <f>HU2</f>
        <v>AGORASPORT SA SUCURSAL COLOMBIA</v>
      </c>
      <c r="HT73" s="125"/>
      <c r="HU73" s="125"/>
      <c r="HV73" s="125"/>
      <c r="HW73" s="125"/>
      <c r="HX73" s="126"/>
      <c r="HY73" s="64"/>
      <c r="IB73" s="124" t="str">
        <f>ID2</f>
        <v>ASEM SAS</v>
      </c>
      <c r="IC73" s="125"/>
      <c r="ID73" s="125"/>
      <c r="IE73" s="125"/>
      <c r="IF73" s="125"/>
      <c r="IG73" s="126"/>
      <c r="IH73" s="64"/>
      <c r="II73" s="64"/>
      <c r="IJ73" s="64"/>
      <c r="IK73" s="124" t="str">
        <f>IM2</f>
        <v>WILLIAMS.CO SAS</v>
      </c>
      <c r="IL73" s="125"/>
      <c r="IM73" s="125"/>
      <c r="IN73" s="125"/>
      <c r="IO73" s="125"/>
      <c r="IP73" s="126"/>
      <c r="IQ73" s="64"/>
      <c r="IT73" s="124" t="str">
        <f>IV2</f>
        <v>O13</v>
      </c>
      <c r="IU73" s="125"/>
      <c r="IV73" s="125"/>
      <c r="IW73" s="125"/>
      <c r="IX73" s="125"/>
      <c r="IY73" s="126"/>
      <c r="IZ73" s="64"/>
      <c r="JC73" s="124" t="str">
        <f>JE2</f>
        <v>O14</v>
      </c>
      <c r="JD73" s="125"/>
      <c r="JE73" s="125"/>
      <c r="JF73" s="125"/>
      <c r="JG73" s="125"/>
      <c r="JH73" s="126"/>
      <c r="JI73" s="64"/>
      <c r="JL73" s="124" t="str">
        <f>JN2</f>
        <v>O15</v>
      </c>
      <c r="JM73" s="125"/>
      <c r="JN73" s="125"/>
      <c r="JO73" s="125"/>
      <c r="JP73" s="125"/>
      <c r="JQ73" s="126"/>
      <c r="JR73" s="64"/>
    </row>
    <row r="74" spans="1:278" s="90" customFormat="1" ht="60">
      <c r="A74" s="64"/>
      <c r="B74" s="111"/>
      <c r="C74" s="112"/>
      <c r="D74" s="112"/>
      <c r="E74" s="64"/>
      <c r="F74" s="63" t="s">
        <v>117</v>
      </c>
      <c r="G74" s="63" t="s">
        <v>116</v>
      </c>
      <c r="H74" s="102"/>
      <c r="I74" s="102"/>
      <c r="J74" s="64"/>
    </row>
    <row r="75" spans="1:278" ht="27" customHeight="1">
      <c r="B75" s="112"/>
      <c r="C75" s="112"/>
      <c r="D75" s="112"/>
      <c r="F75" s="136">
        <v>16</v>
      </c>
      <c r="G75" s="136">
        <v>9</v>
      </c>
      <c r="H75" s="102"/>
      <c r="I75" s="102"/>
      <c r="FH75" s="64"/>
      <c r="FI75" s="64"/>
      <c r="FJ75" s="64"/>
      <c r="FK75" s="64"/>
      <c r="FL75" s="64"/>
      <c r="FM75" s="64"/>
      <c r="FN75" s="64"/>
      <c r="FO75" s="64"/>
      <c r="FP75" s="64"/>
      <c r="FQ75" s="64"/>
      <c r="FR75" s="64"/>
      <c r="FS75" s="64"/>
      <c r="FT75" s="64"/>
      <c r="FU75" s="64"/>
      <c r="FV75" s="64"/>
      <c r="FW75" s="64"/>
      <c r="GR75" s="64"/>
      <c r="GS75" s="64"/>
      <c r="GT75" s="64"/>
      <c r="GU75" s="64"/>
      <c r="GV75" s="64"/>
      <c r="GW75" s="64"/>
      <c r="GX75" s="64"/>
      <c r="GY75" s="64"/>
      <c r="GZ75" s="64"/>
      <c r="HA75" s="64"/>
      <c r="HB75" s="64"/>
      <c r="HC75" s="64"/>
      <c r="HD75" s="64"/>
      <c r="HE75" s="64"/>
      <c r="HF75" s="64"/>
      <c r="HG75" s="64"/>
      <c r="IB75" s="64"/>
      <c r="IC75" s="64"/>
      <c r="ID75" s="64"/>
      <c r="IE75" s="64"/>
      <c r="IF75" s="64"/>
      <c r="IG75" s="64"/>
      <c r="IH75" s="64"/>
      <c r="II75" s="64"/>
      <c r="IJ75" s="64"/>
      <c r="IK75" s="64"/>
      <c r="IL75" s="64"/>
      <c r="IM75" s="64"/>
      <c r="IN75" s="64"/>
      <c r="IO75" s="64"/>
      <c r="IP75" s="64"/>
      <c r="IQ75" s="64"/>
    </row>
    <row r="76" spans="1:278" s="113" customFormat="1">
      <c r="A76" s="64"/>
      <c r="B76" s="112"/>
      <c r="C76" s="112"/>
      <c r="D76" s="112"/>
      <c r="E76" s="64"/>
      <c r="F76" s="64"/>
      <c r="G76" s="64"/>
      <c r="H76" s="108"/>
      <c r="I76" s="108"/>
      <c r="J76" s="108"/>
      <c r="K76" s="108"/>
      <c r="L76" s="108"/>
      <c r="M76" s="108"/>
      <c r="N76" s="108"/>
      <c r="O76" s="108"/>
      <c r="P76" s="108"/>
      <c r="Q76" s="108"/>
      <c r="R76" s="108"/>
      <c r="S76" s="108"/>
      <c r="T76" s="108"/>
      <c r="U76" s="108"/>
      <c r="V76" s="108"/>
      <c r="W76" s="108"/>
      <c r="X76" s="108"/>
      <c r="Y76" s="108"/>
      <c r="Z76" s="108"/>
      <c r="AA76" s="108"/>
      <c r="AB76" s="108"/>
      <c r="AC76" s="108"/>
      <c r="AD76" s="108"/>
      <c r="AE76" s="108"/>
      <c r="AF76" s="108"/>
      <c r="AG76" s="108"/>
      <c r="AH76" s="108"/>
      <c r="AI76" s="108"/>
      <c r="AJ76" s="108"/>
      <c r="AK76" s="108"/>
      <c r="AL76" s="108"/>
      <c r="AM76" s="108"/>
      <c r="AN76" s="108"/>
      <c r="AO76" s="108"/>
      <c r="AP76" s="108"/>
      <c r="AQ76" s="108"/>
      <c r="AR76" s="108"/>
      <c r="AS76" s="108"/>
      <c r="AT76" s="108"/>
      <c r="AU76" s="108"/>
      <c r="AV76" s="108"/>
      <c r="AW76" s="108"/>
      <c r="AX76" s="108"/>
      <c r="AY76" s="108"/>
      <c r="AZ76" s="108"/>
      <c r="BA76" s="108"/>
      <c r="BB76" s="108"/>
      <c r="BC76" s="108"/>
      <c r="BD76" s="108"/>
      <c r="BE76" s="108"/>
      <c r="BF76" s="108"/>
      <c r="BG76" s="108"/>
      <c r="BH76" s="108"/>
      <c r="BI76" s="108"/>
      <c r="BJ76" s="108"/>
      <c r="BK76" s="108"/>
      <c r="BL76" s="108"/>
      <c r="BM76" s="108"/>
      <c r="BN76" s="108"/>
      <c r="BO76" s="108"/>
      <c r="BP76" s="108"/>
      <c r="BQ76" s="108"/>
      <c r="BR76" s="108"/>
      <c r="BS76" s="108"/>
      <c r="BT76" s="108"/>
      <c r="BU76" s="108"/>
      <c r="BV76" s="108"/>
      <c r="BW76" s="108"/>
      <c r="BX76" s="108"/>
      <c r="BY76" s="108"/>
      <c r="BZ76" s="108"/>
      <c r="CA76" s="108"/>
      <c r="CB76" s="108"/>
      <c r="CC76" s="108"/>
      <c r="CD76" s="108"/>
      <c r="CE76" s="108"/>
      <c r="CF76" s="108"/>
      <c r="CG76" s="108"/>
      <c r="CH76" s="108"/>
      <c r="CI76" s="108"/>
      <c r="CJ76" s="108"/>
      <c r="CK76" s="108"/>
      <c r="CL76" s="108"/>
      <c r="CM76" s="108"/>
      <c r="CN76" s="108"/>
      <c r="CO76" s="108"/>
      <c r="CP76" s="108"/>
      <c r="CQ76" s="108"/>
      <c r="CR76" s="108"/>
      <c r="CS76" s="108"/>
      <c r="CT76" s="108"/>
      <c r="CU76" s="108"/>
      <c r="CV76" s="108"/>
      <c r="CW76" s="108"/>
      <c r="CX76" s="108"/>
      <c r="CY76" s="108"/>
      <c r="CZ76" s="108"/>
      <c r="DA76" s="108"/>
      <c r="DB76" s="108"/>
      <c r="DC76" s="108"/>
      <c r="DD76" s="108"/>
      <c r="DE76" s="108"/>
      <c r="DF76" s="108"/>
      <c r="DG76" s="108"/>
      <c r="DH76" s="108"/>
      <c r="DI76" s="108"/>
      <c r="DJ76" s="108"/>
      <c r="DK76" s="108"/>
      <c r="DL76" s="108"/>
      <c r="DM76" s="108"/>
      <c r="DN76" s="108"/>
      <c r="DO76" s="108"/>
      <c r="DP76" s="108"/>
      <c r="DQ76" s="108"/>
      <c r="DR76" s="108"/>
      <c r="DS76" s="108"/>
      <c r="DT76" s="108"/>
      <c r="DU76" s="108"/>
      <c r="DV76" s="108"/>
      <c r="DW76" s="108"/>
      <c r="DX76" s="108"/>
      <c r="DY76" s="108"/>
      <c r="DZ76" s="108"/>
      <c r="EA76" s="108"/>
      <c r="EB76" s="108"/>
      <c r="EC76" s="108"/>
      <c r="ED76" s="108"/>
      <c r="EE76" s="108"/>
      <c r="EF76" s="108"/>
      <c r="EG76" s="108"/>
      <c r="EH76" s="108"/>
      <c r="EI76" s="108"/>
      <c r="EJ76" s="108"/>
      <c r="EK76" s="108"/>
      <c r="EL76" s="108"/>
      <c r="EM76" s="108"/>
    </row>
    <row r="77" spans="1:278" s="113" customFormat="1" ht="30" customHeight="1">
      <c r="A77" s="68"/>
      <c r="B77" s="127"/>
      <c r="C77" s="127"/>
      <c r="D77" s="114"/>
      <c r="E77" s="82"/>
      <c r="F77" s="146" t="s">
        <v>3</v>
      </c>
      <c r="G77" s="89" t="s">
        <v>122</v>
      </c>
      <c r="H77" s="108"/>
      <c r="I77" s="108"/>
      <c r="J77" s="108"/>
      <c r="K77" s="108"/>
      <c r="L77" s="108"/>
      <c r="M77" s="108"/>
      <c r="N77" s="108"/>
      <c r="O77" s="108"/>
      <c r="P77" s="108"/>
      <c r="Q77" s="108"/>
      <c r="R77" s="108"/>
      <c r="S77" s="108"/>
      <c r="T77" s="108"/>
      <c r="U77" s="108"/>
      <c r="V77" s="108"/>
      <c r="W77" s="108"/>
      <c r="X77" s="108"/>
      <c r="Y77" s="108"/>
      <c r="Z77" s="108"/>
      <c r="AA77" s="108"/>
      <c r="AB77" s="108"/>
      <c r="AC77" s="108"/>
      <c r="AD77" s="108"/>
      <c r="AE77" s="108"/>
      <c r="AF77" s="108"/>
      <c r="AG77" s="108"/>
      <c r="AH77" s="108"/>
      <c r="AI77" s="108"/>
      <c r="AJ77" s="108"/>
      <c r="AK77" s="108"/>
      <c r="AL77" s="108"/>
      <c r="AM77" s="108"/>
      <c r="AN77" s="108"/>
      <c r="AO77" s="108"/>
      <c r="AP77" s="108"/>
      <c r="AQ77" s="108"/>
      <c r="AR77" s="108"/>
      <c r="AS77" s="108"/>
      <c r="AT77" s="108"/>
      <c r="AU77" s="108"/>
      <c r="AV77" s="108"/>
      <c r="AW77" s="108"/>
      <c r="AX77" s="108"/>
      <c r="AY77" s="108"/>
      <c r="AZ77" s="108"/>
      <c r="BA77" s="108"/>
      <c r="BB77" s="108"/>
      <c r="BC77" s="108"/>
      <c r="BD77" s="108"/>
      <c r="BE77" s="108"/>
      <c r="BF77" s="108"/>
      <c r="BG77" s="108"/>
      <c r="BH77" s="108"/>
      <c r="BI77" s="108"/>
      <c r="BJ77" s="108"/>
      <c r="BK77" s="108"/>
      <c r="BL77" s="108"/>
      <c r="BM77" s="108"/>
      <c r="BN77" s="108"/>
      <c r="BO77" s="108"/>
      <c r="BP77" s="108"/>
      <c r="BQ77" s="108"/>
      <c r="BR77" s="108"/>
      <c r="BS77" s="108"/>
      <c r="BT77" s="108"/>
      <c r="BU77" s="108"/>
      <c r="BV77" s="108"/>
      <c r="BW77" s="108"/>
      <c r="BX77" s="108"/>
      <c r="BY77" s="108"/>
      <c r="BZ77" s="108"/>
      <c r="CA77" s="108"/>
      <c r="CB77" s="108"/>
      <c r="CC77" s="108"/>
      <c r="CD77" s="108"/>
      <c r="CE77" s="108"/>
      <c r="CF77" s="108"/>
      <c r="CG77" s="108"/>
      <c r="CH77" s="108"/>
      <c r="CI77" s="108"/>
      <c r="CJ77" s="108"/>
      <c r="CK77" s="108"/>
      <c r="CL77" s="108"/>
      <c r="CM77" s="108"/>
      <c r="CN77" s="108"/>
      <c r="CO77" s="108"/>
      <c r="CP77" s="108"/>
      <c r="CQ77" s="108"/>
      <c r="CR77" s="108"/>
      <c r="CS77" s="108"/>
      <c r="CT77" s="108"/>
      <c r="CU77" s="108"/>
      <c r="CV77" s="108"/>
      <c r="CW77" s="108"/>
      <c r="CX77" s="108"/>
      <c r="CY77" s="108"/>
      <c r="CZ77" s="108"/>
      <c r="DA77" s="108"/>
      <c r="DB77" s="108"/>
      <c r="DC77" s="108"/>
      <c r="DD77" s="108"/>
      <c r="DE77" s="108"/>
      <c r="DF77" s="108"/>
      <c r="DG77" s="108"/>
      <c r="DH77" s="108"/>
      <c r="DI77" s="108"/>
      <c r="DJ77" s="108"/>
      <c r="DK77" s="108"/>
      <c r="DL77" s="108"/>
      <c r="DM77" s="108"/>
      <c r="DN77" s="108"/>
      <c r="DO77" s="108"/>
      <c r="DP77" s="108"/>
      <c r="DQ77" s="108"/>
      <c r="DR77" s="108"/>
      <c r="DS77" s="108"/>
      <c r="DT77" s="108"/>
      <c r="DU77" s="108"/>
      <c r="DV77" s="108"/>
      <c r="DW77" s="108"/>
      <c r="DX77" s="108"/>
      <c r="DY77" s="108"/>
      <c r="DZ77" s="108"/>
      <c r="EA77" s="108"/>
      <c r="EB77" s="108"/>
      <c r="EC77" s="108"/>
      <c r="ED77" s="108"/>
      <c r="EE77" s="108"/>
      <c r="EF77" s="108"/>
      <c r="EG77" s="108"/>
      <c r="EH77" s="108"/>
      <c r="EI77" s="108"/>
      <c r="EJ77" s="108"/>
      <c r="EK77" s="108"/>
      <c r="EL77" s="108"/>
      <c r="EM77" s="108"/>
    </row>
    <row r="78" spans="1:278" s="113" customFormat="1" ht="30" customHeight="1">
      <c r="A78" s="68"/>
      <c r="B78" s="114"/>
      <c r="C78" s="114"/>
      <c r="D78" s="114"/>
      <c r="E78" s="82"/>
      <c r="F78" s="63">
        <v>1</v>
      </c>
      <c r="G78" s="88">
        <f ca="1">INDIRECT(H78,TRUE)</f>
        <v>0</v>
      </c>
      <c r="H78" s="109" t="str">
        <f t="shared" ref="H78:H93" si="3">ADDRESS(78,I78,1,1)</f>
        <v>$P$78</v>
      </c>
      <c r="I78" s="109">
        <f>F75</f>
        <v>16</v>
      </c>
      <c r="J78" s="108"/>
      <c r="K78" s="108"/>
      <c r="L78" s="108"/>
      <c r="M78" s="108"/>
      <c r="N78" s="108"/>
      <c r="O78" s="108"/>
      <c r="P78" s="108"/>
      <c r="Q78" s="108"/>
      <c r="R78" s="108"/>
      <c r="S78" s="108"/>
      <c r="T78" s="108"/>
      <c r="U78" s="108"/>
      <c r="V78" s="108"/>
      <c r="W78" s="108"/>
      <c r="X78" s="108"/>
      <c r="Y78" s="108"/>
      <c r="Z78" s="108"/>
      <c r="AA78" s="108"/>
      <c r="AB78" s="108"/>
      <c r="AC78" s="108"/>
      <c r="AD78" s="108"/>
      <c r="AE78" s="108"/>
      <c r="AF78" s="108"/>
      <c r="AG78" s="108"/>
      <c r="AH78" s="108"/>
      <c r="AI78" s="108"/>
      <c r="AJ78" s="108"/>
      <c r="AK78" s="108"/>
      <c r="AL78" s="108"/>
      <c r="AM78" s="108"/>
      <c r="AN78" s="108"/>
      <c r="AO78" s="108"/>
      <c r="AP78" s="108"/>
      <c r="AQ78" s="108"/>
      <c r="AR78" s="108"/>
      <c r="AS78" s="108"/>
      <c r="AT78" s="108"/>
      <c r="AU78" s="108"/>
      <c r="AV78" s="108"/>
      <c r="AW78" s="108"/>
      <c r="AX78" s="108"/>
      <c r="AY78" s="108"/>
      <c r="AZ78" s="108"/>
      <c r="BA78" s="108"/>
      <c r="BB78" s="108"/>
      <c r="BC78" s="108"/>
      <c r="BD78" s="108"/>
      <c r="BE78" s="108"/>
      <c r="BF78" s="108"/>
      <c r="BG78" s="108"/>
      <c r="BH78" s="108"/>
      <c r="BI78" s="108"/>
      <c r="BJ78" s="108"/>
      <c r="BK78" s="108"/>
      <c r="BL78" s="108"/>
      <c r="BM78" s="108"/>
      <c r="BN78" s="108"/>
      <c r="BO78" s="108"/>
      <c r="BP78" s="108"/>
      <c r="BQ78" s="108"/>
      <c r="BR78" s="108"/>
      <c r="BS78" s="108"/>
      <c r="BT78" s="108"/>
      <c r="BU78" s="108"/>
      <c r="BV78" s="108"/>
      <c r="BW78" s="108"/>
      <c r="BX78" s="108"/>
      <c r="BY78" s="108"/>
      <c r="BZ78" s="108"/>
      <c r="CA78" s="108"/>
      <c r="CB78" s="108"/>
      <c r="CC78" s="108"/>
      <c r="CD78" s="108"/>
      <c r="CE78" s="108"/>
      <c r="CF78" s="108"/>
      <c r="CG78" s="108"/>
      <c r="CH78" s="108"/>
      <c r="CI78" s="108"/>
      <c r="CJ78" s="108"/>
      <c r="CK78" s="108"/>
      <c r="CL78" s="108"/>
      <c r="CM78" s="108"/>
      <c r="CN78" s="108"/>
      <c r="CO78" s="108"/>
      <c r="CP78" s="108"/>
      <c r="CQ78" s="108"/>
      <c r="CR78" s="108"/>
      <c r="CS78" s="108"/>
      <c r="CT78" s="108"/>
      <c r="CU78" s="108"/>
      <c r="CV78" s="108"/>
      <c r="CW78" s="108"/>
      <c r="CX78" s="108"/>
      <c r="CY78" s="108"/>
      <c r="CZ78" s="108"/>
      <c r="DA78" s="108"/>
      <c r="DB78" s="108"/>
      <c r="DC78" s="108"/>
      <c r="DD78" s="108"/>
      <c r="DE78" s="108"/>
      <c r="DF78" s="108"/>
      <c r="DG78" s="108"/>
      <c r="DH78" s="108"/>
      <c r="DI78" s="108"/>
      <c r="DJ78" s="108"/>
      <c r="DK78" s="108"/>
      <c r="DL78" s="108"/>
      <c r="DM78" s="108"/>
      <c r="DN78" s="108"/>
      <c r="DO78" s="108"/>
      <c r="DP78" s="108"/>
      <c r="DQ78" s="108"/>
      <c r="DR78" s="108"/>
      <c r="DS78" s="108"/>
      <c r="DT78" s="108"/>
      <c r="DU78" s="108"/>
      <c r="DV78" s="108"/>
      <c r="DW78" s="108"/>
      <c r="DX78" s="108"/>
      <c r="DY78" s="108"/>
      <c r="DZ78" s="108"/>
      <c r="EA78" s="108"/>
      <c r="EB78" s="108"/>
      <c r="EC78" s="108"/>
      <c r="ED78" s="108"/>
      <c r="EE78" s="108"/>
      <c r="EF78" s="108"/>
      <c r="EG78" s="108"/>
      <c r="EH78" s="108"/>
      <c r="EI78" s="108"/>
      <c r="EJ78" s="108"/>
      <c r="EK78" s="108"/>
      <c r="EL78" s="108"/>
      <c r="EM78" s="108"/>
    </row>
    <row r="79" spans="1:278" s="113" customFormat="1" ht="30" customHeight="1">
      <c r="A79" s="68"/>
      <c r="B79" s="114"/>
      <c r="C79" s="114"/>
      <c r="D79" s="114"/>
      <c r="E79" s="82"/>
      <c r="F79" s="63">
        <v>2</v>
      </c>
      <c r="G79" s="88">
        <f ca="1">INDIRECT(H79,TRUE)</f>
        <v>0</v>
      </c>
      <c r="H79" s="109" t="str">
        <f t="shared" si="3"/>
        <v>$Y$78</v>
      </c>
      <c r="I79" s="109">
        <f>$I78+$G$75</f>
        <v>25</v>
      </c>
      <c r="J79" s="108"/>
      <c r="K79" s="108"/>
      <c r="L79" s="108"/>
      <c r="M79" s="108"/>
      <c r="N79" s="108"/>
      <c r="O79" s="108"/>
      <c r="P79" s="108"/>
      <c r="Q79" s="108"/>
      <c r="R79" s="108"/>
      <c r="S79" s="108"/>
      <c r="T79" s="108"/>
      <c r="U79" s="108"/>
      <c r="V79" s="108"/>
      <c r="W79" s="108"/>
      <c r="X79" s="108"/>
      <c r="Y79" s="108"/>
      <c r="Z79" s="108"/>
      <c r="AA79" s="108"/>
      <c r="AB79" s="108"/>
      <c r="AC79" s="108"/>
      <c r="AD79" s="108"/>
      <c r="AE79" s="108"/>
      <c r="AF79" s="108"/>
      <c r="AG79" s="108"/>
      <c r="AH79" s="108"/>
      <c r="AI79" s="108"/>
      <c r="AJ79" s="108"/>
      <c r="AK79" s="108"/>
      <c r="AL79" s="108"/>
      <c r="AM79" s="108"/>
      <c r="AN79" s="108"/>
      <c r="AO79" s="108"/>
      <c r="AP79" s="108"/>
      <c r="AQ79" s="108"/>
      <c r="AR79" s="108"/>
      <c r="AS79" s="108"/>
      <c r="AT79" s="108"/>
      <c r="AU79" s="108"/>
      <c r="AV79" s="108"/>
      <c r="AW79" s="108"/>
      <c r="AX79" s="108"/>
      <c r="AY79" s="108"/>
      <c r="AZ79" s="108"/>
      <c r="BA79" s="108"/>
      <c r="BB79" s="108"/>
      <c r="BC79" s="108"/>
      <c r="BD79" s="108"/>
      <c r="BE79" s="108"/>
      <c r="BF79" s="108"/>
      <c r="BG79" s="108"/>
      <c r="BH79" s="108"/>
      <c r="BI79" s="108"/>
      <c r="BJ79" s="108"/>
      <c r="BK79" s="108"/>
      <c r="BL79" s="108"/>
      <c r="BM79" s="108"/>
      <c r="BN79" s="108"/>
      <c r="BO79" s="108"/>
      <c r="BP79" s="108"/>
      <c r="BQ79" s="108"/>
      <c r="BR79" s="108" t="e">
        <f>COLUMN(#REF!)</f>
        <v>#REF!</v>
      </c>
      <c r="BS79" s="108"/>
      <c r="BT79" s="108"/>
      <c r="BU79" s="108"/>
      <c r="BV79" s="108"/>
      <c r="BW79" s="108"/>
      <c r="BX79" s="108"/>
      <c r="BY79" s="108"/>
      <c r="BZ79" s="108"/>
      <c r="CA79" s="108"/>
      <c r="CB79" s="108"/>
      <c r="CC79" s="108"/>
      <c r="CD79" s="108"/>
      <c r="CE79" s="108"/>
      <c r="CF79" s="108"/>
      <c r="CG79" s="108"/>
      <c r="CH79" s="108"/>
      <c r="CI79" s="108"/>
      <c r="CJ79" s="108"/>
      <c r="CK79" s="108"/>
      <c r="CL79" s="108"/>
      <c r="CM79" s="108"/>
      <c r="CN79" s="108"/>
      <c r="CO79" s="108"/>
      <c r="CP79" s="108"/>
      <c r="CQ79" s="108"/>
      <c r="CR79" s="108"/>
      <c r="CS79" s="108"/>
      <c r="CT79" s="108"/>
      <c r="CU79" s="108"/>
      <c r="CV79" s="108"/>
      <c r="CW79" s="108"/>
      <c r="CX79" s="108"/>
      <c r="CY79" s="108"/>
      <c r="CZ79" s="108"/>
      <c r="DA79" s="108"/>
      <c r="DB79" s="108"/>
      <c r="DC79" s="108"/>
      <c r="DD79" s="108"/>
      <c r="DE79" s="108"/>
      <c r="DF79" s="108"/>
      <c r="DG79" s="108"/>
      <c r="DH79" s="108"/>
      <c r="DI79" s="108"/>
      <c r="DJ79" s="108"/>
      <c r="DK79" s="108"/>
      <c r="DL79" s="108"/>
      <c r="DM79" s="108"/>
      <c r="DN79" s="108"/>
      <c r="DO79" s="108"/>
      <c r="DP79" s="108"/>
      <c r="DQ79" s="108"/>
      <c r="DR79" s="108"/>
      <c r="DS79" s="108"/>
      <c r="DT79" s="108"/>
      <c r="DU79" s="108"/>
      <c r="DV79" s="108"/>
      <c r="DW79" s="108"/>
      <c r="DX79" s="108"/>
      <c r="DY79" s="108"/>
      <c r="DZ79" s="108"/>
      <c r="EA79" s="108"/>
      <c r="EB79" s="108"/>
      <c r="EC79" s="108"/>
      <c r="ED79" s="108"/>
      <c r="EE79" s="108"/>
      <c r="EF79" s="108"/>
      <c r="EG79" s="108"/>
      <c r="EH79" s="108"/>
      <c r="EI79" s="108"/>
      <c r="EJ79" s="108"/>
      <c r="EK79" s="108"/>
      <c r="EL79" s="108"/>
      <c r="EM79" s="108"/>
    </row>
    <row r="80" spans="1:278" s="113" customFormat="1" ht="30" customHeight="1">
      <c r="A80" s="68"/>
      <c r="B80" s="114"/>
      <c r="C80" s="114"/>
      <c r="D80" s="114"/>
      <c r="E80" s="82"/>
      <c r="F80" s="63">
        <v>3</v>
      </c>
      <c r="G80" s="88">
        <f t="shared" ref="G80:G91" ca="1" si="4">INDIRECT(H80,TRUE)</f>
        <v>0</v>
      </c>
      <c r="H80" s="109" t="str">
        <f t="shared" si="3"/>
        <v>$AH$78</v>
      </c>
      <c r="I80" s="109">
        <f t="shared" ref="I80:I107" si="5">$I79+$G$75</f>
        <v>34</v>
      </c>
      <c r="J80" s="108"/>
      <c r="K80" s="108"/>
      <c r="L80" s="108"/>
      <c r="M80" s="108"/>
      <c r="N80" s="108"/>
      <c r="O80" s="108"/>
      <c r="P80" s="108"/>
      <c r="Q80" s="108"/>
      <c r="R80" s="108"/>
      <c r="S80" s="108"/>
      <c r="T80" s="108"/>
      <c r="U80" s="108"/>
      <c r="V80" s="108"/>
      <c r="W80" s="108"/>
      <c r="X80" s="108"/>
      <c r="Y80" s="108"/>
      <c r="Z80" s="108"/>
      <c r="AA80" s="108"/>
      <c r="AB80" s="108"/>
      <c r="AC80" s="108"/>
      <c r="AD80" s="108"/>
      <c r="AE80" s="108"/>
      <c r="AF80" s="108"/>
      <c r="AG80" s="108"/>
      <c r="AH80" s="108"/>
      <c r="AI80" s="108"/>
      <c r="AJ80" s="108"/>
      <c r="AK80" s="108"/>
      <c r="AL80" s="108"/>
      <c r="AM80" s="108"/>
      <c r="AN80" s="108"/>
      <c r="AO80" s="108"/>
      <c r="AP80" s="108"/>
      <c r="AQ80" s="108"/>
      <c r="AR80" s="108"/>
      <c r="AS80" s="108"/>
      <c r="AT80" s="108"/>
      <c r="AU80" s="108"/>
      <c r="AV80" s="108"/>
      <c r="AW80" s="108"/>
      <c r="AX80" s="108"/>
      <c r="AY80" s="108"/>
      <c r="AZ80" s="108"/>
      <c r="BA80" s="108"/>
      <c r="BB80" s="108"/>
      <c r="BC80" s="108"/>
      <c r="BD80" s="108"/>
      <c r="BE80" s="108"/>
      <c r="BF80" s="108"/>
      <c r="BG80" s="108"/>
      <c r="BH80" s="108"/>
      <c r="BI80" s="108"/>
      <c r="BJ80" s="108"/>
      <c r="BK80" s="108"/>
      <c r="BL80" s="108"/>
      <c r="BM80" s="108"/>
      <c r="BN80" s="108"/>
      <c r="BO80" s="108"/>
      <c r="BP80" s="108"/>
      <c r="BQ80" s="108"/>
      <c r="BR80" s="108"/>
      <c r="BS80" s="108"/>
      <c r="BT80" s="108"/>
      <c r="BU80" s="108"/>
      <c r="BV80" s="108"/>
      <c r="BW80" s="108"/>
      <c r="BX80" s="108"/>
      <c r="BY80" s="108"/>
      <c r="BZ80" s="108"/>
      <c r="CA80" s="108"/>
      <c r="CB80" s="108"/>
      <c r="CC80" s="108"/>
      <c r="CD80" s="108"/>
      <c r="CE80" s="108"/>
      <c r="CF80" s="108"/>
      <c r="CG80" s="108"/>
      <c r="CH80" s="108"/>
      <c r="CI80" s="108"/>
      <c r="CJ80" s="108"/>
      <c r="CK80" s="108"/>
      <c r="CL80" s="108"/>
      <c r="CM80" s="108"/>
      <c r="CN80" s="108"/>
      <c r="CO80" s="108"/>
      <c r="CP80" s="108"/>
      <c r="CQ80" s="108"/>
      <c r="CR80" s="108"/>
      <c r="CS80" s="108"/>
      <c r="CT80" s="108"/>
      <c r="CU80" s="108"/>
      <c r="CV80" s="108"/>
      <c r="CW80" s="108"/>
      <c r="CX80" s="108"/>
      <c r="CY80" s="108"/>
      <c r="CZ80" s="108"/>
      <c r="DA80" s="108"/>
      <c r="DB80" s="108"/>
      <c r="DC80" s="108"/>
      <c r="DD80" s="108"/>
      <c r="DE80" s="108"/>
      <c r="DF80" s="108"/>
      <c r="DG80" s="108"/>
      <c r="DH80" s="108"/>
      <c r="DI80" s="108"/>
      <c r="DJ80" s="108"/>
      <c r="DK80" s="108"/>
      <c r="DL80" s="108"/>
      <c r="DM80" s="108"/>
      <c r="DN80" s="108"/>
      <c r="DO80" s="108"/>
      <c r="DP80" s="108"/>
      <c r="DQ80" s="108"/>
      <c r="DR80" s="108"/>
      <c r="DS80" s="108"/>
      <c r="DT80" s="108"/>
      <c r="DU80" s="108"/>
      <c r="DV80" s="108"/>
      <c r="DW80" s="108"/>
      <c r="DX80" s="108"/>
      <c r="DY80" s="108"/>
      <c r="DZ80" s="108"/>
      <c r="EA80" s="108"/>
      <c r="EB80" s="108"/>
      <c r="EC80" s="108"/>
      <c r="ED80" s="108"/>
      <c r="EE80" s="108"/>
      <c r="EF80" s="108"/>
      <c r="EG80" s="108"/>
      <c r="EH80" s="108"/>
      <c r="EI80" s="108"/>
      <c r="EJ80" s="108"/>
      <c r="EK80" s="108"/>
      <c r="EL80" s="108"/>
      <c r="EM80" s="108"/>
    </row>
    <row r="81" spans="1:143" s="113" customFormat="1" ht="30" customHeight="1">
      <c r="A81" s="68"/>
      <c r="B81" s="114"/>
      <c r="C81" s="114"/>
      <c r="D81" s="114"/>
      <c r="E81" s="82"/>
      <c r="F81" s="63">
        <v>4</v>
      </c>
      <c r="G81" s="88">
        <f t="shared" ca="1" si="4"/>
        <v>0</v>
      </c>
      <c r="H81" s="109" t="str">
        <f t="shared" si="3"/>
        <v>$AQ$78</v>
      </c>
      <c r="I81" s="109">
        <f t="shared" si="5"/>
        <v>43</v>
      </c>
      <c r="J81" s="108"/>
      <c r="K81" s="108"/>
      <c r="L81" s="108"/>
      <c r="M81" s="108"/>
      <c r="N81" s="108"/>
      <c r="O81" s="108"/>
      <c r="P81" s="108"/>
      <c r="Q81" s="108"/>
      <c r="R81" s="108"/>
      <c r="S81" s="108"/>
      <c r="T81" s="108"/>
      <c r="U81" s="108"/>
      <c r="V81" s="108"/>
      <c r="W81" s="108"/>
      <c r="X81" s="108"/>
      <c r="Y81" s="108"/>
      <c r="Z81" s="108"/>
      <c r="AA81" s="108"/>
      <c r="AB81" s="108"/>
      <c r="AC81" s="108"/>
      <c r="AD81" s="108"/>
      <c r="AE81" s="108"/>
      <c r="AF81" s="108"/>
      <c r="AG81" s="108"/>
      <c r="AH81" s="108"/>
      <c r="AI81" s="108"/>
      <c r="AJ81" s="108"/>
      <c r="AK81" s="108"/>
      <c r="AL81" s="108"/>
      <c r="AM81" s="108"/>
      <c r="AN81" s="108"/>
      <c r="AO81" s="108"/>
      <c r="AP81" s="108"/>
      <c r="AQ81" s="108"/>
      <c r="AR81" s="108"/>
      <c r="AS81" s="108"/>
      <c r="AT81" s="108"/>
      <c r="AU81" s="108"/>
      <c r="AV81" s="108"/>
      <c r="AW81" s="108"/>
      <c r="AX81" s="108"/>
      <c r="AY81" s="108"/>
      <c r="AZ81" s="108"/>
      <c r="BA81" s="108"/>
      <c r="BB81" s="108"/>
      <c r="BC81" s="108"/>
      <c r="BD81" s="108"/>
      <c r="BE81" s="108"/>
      <c r="BF81" s="108"/>
      <c r="BG81" s="108"/>
      <c r="BH81" s="108"/>
      <c r="BI81" s="108"/>
      <c r="BJ81" s="108"/>
      <c r="BK81" s="108"/>
      <c r="BL81" s="108"/>
      <c r="BM81" s="108"/>
      <c r="BN81" s="108"/>
      <c r="BO81" s="108"/>
      <c r="BP81" s="108"/>
      <c r="BQ81" s="108"/>
      <c r="BR81" s="108"/>
      <c r="BS81" s="108"/>
      <c r="BT81" s="108"/>
      <c r="BU81" s="108"/>
      <c r="BV81" s="108"/>
      <c r="BW81" s="108"/>
      <c r="BX81" s="108"/>
      <c r="BY81" s="108"/>
      <c r="BZ81" s="108"/>
      <c r="CA81" s="108"/>
      <c r="CB81" s="108"/>
      <c r="CC81" s="108"/>
      <c r="CD81" s="108"/>
      <c r="CE81" s="108"/>
      <c r="CF81" s="108"/>
      <c r="CG81" s="108"/>
      <c r="CH81" s="108"/>
      <c r="CI81" s="108"/>
      <c r="CJ81" s="108"/>
      <c r="CK81" s="108"/>
      <c r="CL81" s="108"/>
      <c r="CM81" s="108"/>
      <c r="CN81" s="108"/>
      <c r="CO81" s="108"/>
      <c r="CP81" s="108"/>
      <c r="CQ81" s="108"/>
      <c r="CR81" s="108"/>
      <c r="CS81" s="108"/>
      <c r="CT81" s="108"/>
      <c r="CU81" s="108"/>
      <c r="CV81" s="108"/>
      <c r="CW81" s="108"/>
      <c r="CX81" s="108"/>
      <c r="CY81" s="108"/>
      <c r="CZ81" s="108"/>
      <c r="DA81" s="108"/>
      <c r="DB81" s="108"/>
      <c r="DC81" s="108"/>
      <c r="DD81" s="108"/>
      <c r="DE81" s="108"/>
      <c r="DF81" s="108"/>
      <c r="DG81" s="108"/>
      <c r="DH81" s="108"/>
      <c r="DI81" s="108"/>
      <c r="DJ81" s="108"/>
      <c r="DK81" s="108"/>
      <c r="DL81" s="108"/>
      <c r="DM81" s="108"/>
      <c r="DN81" s="108"/>
      <c r="DO81" s="108"/>
      <c r="DP81" s="108"/>
      <c r="DQ81" s="108"/>
      <c r="DR81" s="108"/>
      <c r="DS81" s="108"/>
      <c r="DT81" s="108"/>
      <c r="DU81" s="108"/>
      <c r="DV81" s="108"/>
      <c r="DW81" s="108"/>
      <c r="DX81" s="108"/>
      <c r="DY81" s="108"/>
      <c r="DZ81" s="108"/>
      <c r="EA81" s="108"/>
      <c r="EB81" s="108"/>
      <c r="EC81" s="108"/>
      <c r="ED81" s="108"/>
      <c r="EE81" s="108"/>
      <c r="EF81" s="108"/>
      <c r="EG81" s="108"/>
      <c r="EH81" s="108"/>
      <c r="EI81" s="108"/>
      <c r="EJ81" s="108"/>
      <c r="EK81" s="108"/>
      <c r="EL81" s="108"/>
      <c r="EM81" s="108"/>
    </row>
    <row r="82" spans="1:143" s="113" customFormat="1" ht="30" customHeight="1">
      <c r="A82" s="68"/>
      <c r="B82" s="114"/>
      <c r="C82" s="114"/>
      <c r="D82" s="114"/>
      <c r="E82" s="82"/>
      <c r="F82" s="63">
        <v>5</v>
      </c>
      <c r="G82" s="88">
        <f t="shared" ca="1" si="4"/>
        <v>0</v>
      </c>
      <c r="H82" s="109" t="str">
        <f t="shared" si="3"/>
        <v>$AZ$78</v>
      </c>
      <c r="I82" s="109">
        <f t="shared" si="5"/>
        <v>52</v>
      </c>
      <c r="J82" s="108"/>
      <c r="K82" s="108"/>
      <c r="L82" s="108"/>
      <c r="M82" s="108"/>
      <c r="N82" s="108"/>
      <c r="O82" s="108"/>
      <c r="P82" s="108"/>
      <c r="Q82" s="108"/>
      <c r="R82" s="108"/>
      <c r="S82" s="108"/>
      <c r="T82" s="108"/>
      <c r="U82" s="108"/>
      <c r="V82" s="108"/>
      <c r="W82" s="108"/>
      <c r="X82" s="108"/>
      <c r="Y82" s="108"/>
      <c r="Z82" s="108"/>
      <c r="AA82" s="108"/>
      <c r="AB82" s="108"/>
      <c r="AC82" s="108"/>
      <c r="AD82" s="108"/>
      <c r="AE82" s="108"/>
      <c r="AF82" s="108"/>
      <c r="AG82" s="108"/>
      <c r="AH82" s="108"/>
      <c r="AI82" s="108"/>
      <c r="AJ82" s="108"/>
      <c r="AK82" s="108"/>
      <c r="AL82" s="108"/>
      <c r="AM82" s="108"/>
      <c r="AN82" s="108"/>
      <c r="AO82" s="108"/>
      <c r="AP82" s="108"/>
      <c r="AQ82" s="108"/>
      <c r="AR82" s="108"/>
      <c r="AS82" s="108"/>
      <c r="AT82" s="108"/>
      <c r="AU82" s="108"/>
      <c r="AV82" s="108"/>
      <c r="AW82" s="108"/>
      <c r="AX82" s="108"/>
      <c r="AY82" s="108"/>
      <c r="AZ82" s="108"/>
      <c r="BA82" s="108"/>
      <c r="BB82" s="108"/>
      <c r="BC82" s="108"/>
      <c r="BD82" s="108"/>
      <c r="BE82" s="108"/>
      <c r="BF82" s="108"/>
      <c r="BG82" s="108"/>
      <c r="BH82" s="108"/>
      <c r="BI82" s="108"/>
      <c r="BJ82" s="108"/>
      <c r="BK82" s="108"/>
      <c r="BL82" s="108"/>
      <c r="BM82" s="108"/>
      <c r="BN82" s="108"/>
      <c r="BO82" s="108"/>
      <c r="BP82" s="108"/>
      <c r="BQ82" s="108"/>
      <c r="BR82" s="108"/>
      <c r="BS82" s="108"/>
      <c r="BT82" s="108"/>
      <c r="BU82" s="108"/>
      <c r="BV82" s="108"/>
      <c r="BW82" s="108"/>
      <c r="BX82" s="108"/>
      <c r="BY82" s="108"/>
      <c r="BZ82" s="108"/>
      <c r="CA82" s="108"/>
      <c r="CB82" s="108"/>
      <c r="CC82" s="108"/>
      <c r="CD82" s="108"/>
      <c r="CE82" s="108"/>
      <c r="CF82" s="108"/>
      <c r="CG82" s="108"/>
      <c r="CH82" s="108"/>
      <c r="CI82" s="108"/>
      <c r="CJ82" s="108"/>
      <c r="CK82" s="108"/>
      <c r="CL82" s="108"/>
      <c r="CM82" s="108"/>
      <c r="CN82" s="108"/>
      <c r="CO82" s="108"/>
      <c r="CP82" s="108"/>
      <c r="CQ82" s="108"/>
      <c r="CR82" s="108"/>
      <c r="CS82" s="108"/>
      <c r="CT82" s="108"/>
      <c r="CU82" s="108"/>
      <c r="CV82" s="108"/>
      <c r="CW82" s="108"/>
      <c r="CX82" s="108"/>
      <c r="CY82" s="108"/>
      <c r="CZ82" s="108"/>
      <c r="DA82" s="108"/>
      <c r="DB82" s="108"/>
      <c r="DC82" s="108"/>
      <c r="DD82" s="108"/>
      <c r="DE82" s="108"/>
      <c r="DF82" s="108"/>
      <c r="DG82" s="108"/>
      <c r="DH82" s="108"/>
      <c r="DI82" s="108"/>
      <c r="DJ82" s="108"/>
      <c r="DK82" s="108"/>
      <c r="DL82" s="108"/>
      <c r="DM82" s="108"/>
      <c r="DN82" s="108"/>
      <c r="DO82" s="108"/>
      <c r="DP82" s="108"/>
      <c r="DQ82" s="108"/>
      <c r="DR82" s="108"/>
      <c r="DS82" s="108"/>
      <c r="DT82" s="108"/>
      <c r="DU82" s="108"/>
      <c r="DV82" s="108"/>
      <c r="DW82" s="108"/>
      <c r="DX82" s="108"/>
      <c r="DY82" s="108"/>
      <c r="DZ82" s="108"/>
      <c r="EA82" s="108"/>
      <c r="EB82" s="108"/>
      <c r="EC82" s="108"/>
      <c r="ED82" s="108"/>
      <c r="EE82" s="108"/>
      <c r="EF82" s="108"/>
      <c r="EG82" s="108"/>
      <c r="EH82" s="108"/>
      <c r="EI82" s="108"/>
      <c r="EJ82" s="108"/>
      <c r="EK82" s="108"/>
      <c r="EL82" s="108"/>
      <c r="EM82" s="108"/>
    </row>
    <row r="83" spans="1:143" s="113" customFormat="1" ht="30" customHeight="1">
      <c r="A83" s="68"/>
      <c r="B83" s="114"/>
      <c r="C83" s="114"/>
      <c r="D83" s="114"/>
      <c r="E83" s="82"/>
      <c r="F83" s="63">
        <v>6</v>
      </c>
      <c r="G83" s="88">
        <f t="shared" ca="1" si="4"/>
        <v>0</v>
      </c>
      <c r="H83" s="109" t="str">
        <f t="shared" si="3"/>
        <v>$BI$78</v>
      </c>
      <c r="I83" s="109">
        <f t="shared" si="5"/>
        <v>61</v>
      </c>
      <c r="J83" s="108"/>
      <c r="K83" s="108"/>
      <c r="L83" s="108"/>
      <c r="M83" s="108"/>
      <c r="N83" s="108"/>
      <c r="O83" s="108"/>
      <c r="P83" s="108"/>
      <c r="Q83" s="108"/>
      <c r="R83" s="108"/>
      <c r="S83" s="108"/>
      <c r="T83" s="108"/>
      <c r="U83" s="108"/>
      <c r="V83" s="108"/>
      <c r="W83" s="108"/>
      <c r="X83" s="108"/>
      <c r="Y83" s="108"/>
      <c r="Z83" s="108"/>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8"/>
      <c r="AW83" s="108"/>
      <c r="AX83" s="108"/>
      <c r="AY83" s="108"/>
      <c r="AZ83" s="108"/>
      <c r="BA83" s="108"/>
      <c r="BB83" s="108"/>
      <c r="BC83" s="108"/>
      <c r="BD83" s="108"/>
      <c r="BE83" s="108"/>
      <c r="BF83" s="108"/>
      <c r="BG83" s="108"/>
      <c r="BH83" s="108"/>
      <c r="BI83" s="108"/>
      <c r="BJ83" s="108"/>
      <c r="BK83" s="108"/>
      <c r="BL83" s="108"/>
      <c r="BM83" s="108"/>
      <c r="BN83" s="108"/>
      <c r="BO83" s="108"/>
      <c r="BP83" s="108"/>
      <c r="BQ83" s="108"/>
      <c r="BR83" s="108"/>
      <c r="BS83" s="108"/>
      <c r="BT83" s="108"/>
      <c r="BU83" s="108"/>
      <c r="BV83" s="108"/>
      <c r="BW83" s="108"/>
      <c r="BX83" s="108"/>
      <c r="BY83" s="108"/>
      <c r="BZ83" s="108"/>
      <c r="CA83" s="108"/>
      <c r="CB83" s="108"/>
      <c r="CC83" s="108"/>
      <c r="CD83" s="108"/>
      <c r="CE83" s="108"/>
      <c r="CF83" s="108"/>
      <c r="CG83" s="108"/>
      <c r="CH83" s="108"/>
      <c r="CI83" s="108"/>
      <c r="CJ83" s="108"/>
      <c r="CK83" s="108"/>
      <c r="CL83" s="108"/>
      <c r="CM83" s="108"/>
      <c r="CN83" s="108"/>
      <c r="CO83" s="108"/>
      <c r="CP83" s="108"/>
      <c r="CQ83" s="108"/>
      <c r="CR83" s="108"/>
      <c r="CS83" s="108"/>
      <c r="CT83" s="108"/>
      <c r="CU83" s="108"/>
      <c r="CV83" s="108"/>
      <c r="CW83" s="108"/>
      <c r="CX83" s="108"/>
      <c r="CY83" s="108"/>
      <c r="CZ83" s="108"/>
      <c r="DA83" s="108"/>
      <c r="DB83" s="108"/>
      <c r="DC83" s="108"/>
      <c r="DD83" s="108"/>
      <c r="DE83" s="108"/>
      <c r="DF83" s="108"/>
      <c r="DG83" s="108"/>
      <c r="DH83" s="108"/>
      <c r="DI83" s="108"/>
      <c r="DJ83" s="108"/>
      <c r="DK83" s="108"/>
      <c r="DL83" s="108"/>
      <c r="DM83" s="108"/>
      <c r="DN83" s="108"/>
      <c r="DO83" s="108"/>
      <c r="DP83" s="108"/>
      <c r="DQ83" s="108"/>
      <c r="DR83" s="108"/>
      <c r="DS83" s="108"/>
      <c r="DT83" s="108"/>
      <c r="DU83" s="108"/>
      <c r="DV83" s="108"/>
      <c r="DW83" s="108"/>
      <c r="DX83" s="108"/>
      <c r="DY83" s="108"/>
      <c r="DZ83" s="108"/>
      <c r="EA83" s="108"/>
      <c r="EB83" s="108"/>
      <c r="EC83" s="108"/>
      <c r="ED83" s="108"/>
      <c r="EE83" s="108"/>
      <c r="EF83" s="108"/>
      <c r="EG83" s="108"/>
      <c r="EH83" s="108"/>
      <c r="EI83" s="108"/>
      <c r="EJ83" s="108"/>
      <c r="EK83" s="108"/>
      <c r="EL83" s="108"/>
      <c r="EM83" s="108"/>
    </row>
    <row r="84" spans="1:143" s="113" customFormat="1" ht="30" customHeight="1">
      <c r="A84" s="68"/>
      <c r="B84" s="114"/>
      <c r="C84" s="114"/>
      <c r="D84" s="114"/>
      <c r="E84" s="82"/>
      <c r="F84" s="63">
        <v>7</v>
      </c>
      <c r="G84" s="88">
        <f t="shared" ca="1" si="4"/>
        <v>0</v>
      </c>
      <c r="H84" s="109" t="str">
        <f t="shared" si="3"/>
        <v>$BR$78</v>
      </c>
      <c r="I84" s="109">
        <f t="shared" si="5"/>
        <v>70</v>
      </c>
      <c r="J84" s="108"/>
      <c r="K84" s="108"/>
      <c r="L84" s="108"/>
      <c r="M84" s="108"/>
      <c r="N84" s="108"/>
      <c r="O84" s="108"/>
      <c r="P84" s="108"/>
      <c r="Q84" s="108"/>
      <c r="R84" s="108"/>
      <c r="S84" s="108"/>
      <c r="T84" s="108"/>
      <c r="U84" s="108"/>
      <c r="V84" s="108"/>
      <c r="W84" s="108"/>
      <c r="X84" s="108"/>
      <c r="Y84" s="108"/>
      <c r="Z84" s="108"/>
      <c r="AA84" s="108"/>
      <c r="AB84" s="108"/>
      <c r="AC84" s="108"/>
      <c r="AD84" s="108"/>
      <c r="AE84" s="108"/>
      <c r="AF84" s="108"/>
      <c r="AG84" s="108"/>
      <c r="AH84" s="108"/>
      <c r="AI84" s="108"/>
      <c r="AJ84" s="108"/>
      <c r="AK84" s="108"/>
      <c r="AL84" s="108"/>
      <c r="AM84" s="108"/>
      <c r="AN84" s="108"/>
      <c r="AO84" s="108"/>
      <c r="AP84" s="108"/>
      <c r="AQ84" s="108"/>
      <c r="AR84" s="108"/>
      <c r="AS84" s="108"/>
      <c r="AT84" s="108"/>
      <c r="AU84" s="108"/>
      <c r="AV84" s="108"/>
      <c r="AW84" s="108"/>
      <c r="AX84" s="108"/>
      <c r="AY84" s="108"/>
      <c r="AZ84" s="108"/>
      <c r="BA84" s="108"/>
      <c r="BB84" s="108"/>
      <c r="BC84" s="108"/>
      <c r="BD84" s="108"/>
      <c r="BE84" s="108"/>
      <c r="BF84" s="108"/>
      <c r="BG84" s="108"/>
      <c r="BH84" s="108"/>
      <c r="BI84" s="108"/>
      <c r="BJ84" s="108"/>
      <c r="BK84" s="108"/>
      <c r="BL84" s="108"/>
      <c r="BM84" s="108"/>
      <c r="BN84" s="108"/>
      <c r="BO84" s="108"/>
      <c r="BP84" s="108"/>
      <c r="BQ84" s="108"/>
      <c r="BR84" s="108"/>
      <c r="BS84" s="108"/>
      <c r="BT84" s="108"/>
      <c r="BU84" s="108"/>
      <c r="BV84" s="108"/>
      <c r="BW84" s="108"/>
      <c r="BX84" s="108"/>
      <c r="BY84" s="108"/>
      <c r="BZ84" s="108"/>
      <c r="CA84" s="108"/>
      <c r="CB84" s="108"/>
      <c r="CC84" s="108"/>
      <c r="CD84" s="108"/>
      <c r="CE84" s="108"/>
      <c r="CF84" s="108"/>
      <c r="CG84" s="108"/>
      <c r="CH84" s="108"/>
      <c r="CI84" s="108"/>
      <c r="CJ84" s="108"/>
      <c r="CK84" s="108"/>
      <c r="CL84" s="108"/>
      <c r="CM84" s="108"/>
      <c r="CN84" s="108"/>
      <c r="CO84" s="108"/>
      <c r="CP84" s="108"/>
      <c r="CQ84" s="108"/>
      <c r="CR84" s="108"/>
      <c r="CS84" s="108"/>
      <c r="CT84" s="108"/>
      <c r="CU84" s="108"/>
      <c r="CV84" s="108"/>
      <c r="CW84" s="108"/>
      <c r="CX84" s="108"/>
      <c r="CY84" s="108"/>
      <c r="CZ84" s="108"/>
      <c r="DA84" s="108"/>
      <c r="DB84" s="108"/>
      <c r="DC84" s="108"/>
      <c r="DD84" s="108"/>
      <c r="DE84" s="108"/>
      <c r="DF84" s="108"/>
      <c r="DG84" s="108"/>
      <c r="DH84" s="108"/>
      <c r="DI84" s="108"/>
      <c r="DJ84" s="108"/>
      <c r="DK84" s="108"/>
      <c r="DL84" s="108"/>
      <c r="DM84" s="108"/>
      <c r="DN84" s="108"/>
      <c r="DO84" s="108"/>
      <c r="DP84" s="108"/>
      <c r="DQ84" s="108"/>
      <c r="DR84" s="108"/>
      <c r="DS84" s="108"/>
      <c r="DT84" s="108"/>
      <c r="DU84" s="108"/>
      <c r="DV84" s="108"/>
      <c r="DW84" s="108"/>
      <c r="DX84" s="108"/>
      <c r="DY84" s="108"/>
      <c r="DZ84" s="108"/>
      <c r="EA84" s="108"/>
      <c r="EB84" s="108"/>
      <c r="EC84" s="108"/>
      <c r="ED84" s="108"/>
      <c r="EE84" s="108"/>
      <c r="EF84" s="108"/>
      <c r="EG84" s="108"/>
      <c r="EH84" s="108"/>
      <c r="EI84" s="108"/>
      <c r="EJ84" s="108"/>
      <c r="EK84" s="108"/>
      <c r="EL84" s="108"/>
      <c r="EM84" s="108"/>
    </row>
    <row r="85" spans="1:143" s="113" customFormat="1" ht="30" customHeight="1">
      <c r="A85" s="68"/>
      <c r="B85" s="114"/>
      <c r="C85" s="114"/>
      <c r="D85" s="114"/>
      <c r="E85" s="82"/>
      <c r="F85" s="63">
        <v>8</v>
      </c>
      <c r="G85" s="88">
        <f t="shared" ca="1" si="4"/>
        <v>0</v>
      </c>
      <c r="H85" s="109" t="str">
        <f t="shared" si="3"/>
        <v>$CA$78</v>
      </c>
      <c r="I85" s="109">
        <f t="shared" si="5"/>
        <v>79</v>
      </c>
      <c r="J85" s="108"/>
      <c r="K85" s="108"/>
      <c r="L85" s="108"/>
      <c r="M85" s="108"/>
      <c r="N85" s="108"/>
      <c r="O85" s="108"/>
      <c r="P85" s="108"/>
      <c r="Q85" s="108"/>
      <c r="R85" s="108"/>
      <c r="S85" s="108"/>
      <c r="T85" s="108"/>
      <c r="U85" s="108"/>
      <c r="V85" s="108"/>
      <c r="W85" s="108"/>
      <c r="X85" s="108"/>
      <c r="Y85" s="108"/>
      <c r="Z85" s="108"/>
      <c r="AA85" s="108"/>
      <c r="AB85" s="108"/>
      <c r="AC85" s="108"/>
      <c r="AD85" s="108"/>
      <c r="AE85" s="108"/>
      <c r="AF85" s="108"/>
      <c r="AG85" s="108"/>
      <c r="AH85" s="108"/>
      <c r="AI85" s="108"/>
      <c r="AJ85" s="108"/>
      <c r="AK85" s="108"/>
      <c r="AL85" s="108"/>
      <c r="AM85" s="108"/>
      <c r="AN85" s="108"/>
      <c r="AO85" s="108"/>
      <c r="AP85" s="108"/>
      <c r="AQ85" s="108"/>
      <c r="AR85" s="108"/>
      <c r="AS85" s="108"/>
      <c r="AT85" s="108"/>
      <c r="AU85" s="108"/>
      <c r="AV85" s="108"/>
      <c r="AW85" s="108"/>
      <c r="AX85" s="108"/>
      <c r="AY85" s="108"/>
      <c r="AZ85" s="108"/>
      <c r="BA85" s="108"/>
      <c r="BB85" s="108"/>
      <c r="BC85" s="108"/>
      <c r="BD85" s="108"/>
      <c r="BE85" s="108"/>
      <c r="BF85" s="108"/>
      <c r="BG85" s="108"/>
      <c r="BH85" s="108"/>
      <c r="BI85" s="108"/>
      <c r="BJ85" s="108"/>
      <c r="BK85" s="108"/>
      <c r="BL85" s="108"/>
      <c r="BM85" s="108"/>
      <c r="BN85" s="108"/>
      <c r="BO85" s="108"/>
      <c r="BP85" s="108"/>
      <c r="BQ85" s="108"/>
      <c r="BR85" s="108"/>
      <c r="BS85" s="108"/>
      <c r="BT85" s="108"/>
      <c r="BU85" s="108"/>
      <c r="BV85" s="108"/>
      <c r="BW85" s="108"/>
      <c r="BX85" s="108"/>
      <c r="BY85" s="108"/>
      <c r="BZ85" s="108"/>
      <c r="CA85" s="108"/>
      <c r="CB85" s="108"/>
      <c r="CC85" s="108"/>
      <c r="CD85" s="108"/>
      <c r="CE85" s="108"/>
      <c r="CF85" s="108"/>
      <c r="CG85" s="108"/>
      <c r="CH85" s="108"/>
      <c r="CI85" s="108"/>
      <c r="CJ85" s="108"/>
      <c r="CK85" s="108"/>
      <c r="CL85" s="108"/>
      <c r="CM85" s="108"/>
      <c r="CN85" s="108"/>
      <c r="CO85" s="108"/>
      <c r="CP85" s="108"/>
      <c r="CQ85" s="108"/>
      <c r="CR85" s="108"/>
      <c r="CS85" s="108"/>
      <c r="CT85" s="108"/>
      <c r="CU85" s="108"/>
      <c r="CV85" s="108"/>
      <c r="CW85" s="108"/>
      <c r="CX85" s="108"/>
      <c r="CY85" s="108"/>
      <c r="CZ85" s="108"/>
      <c r="DA85" s="108"/>
      <c r="DB85" s="108"/>
      <c r="DC85" s="108"/>
      <c r="DD85" s="108"/>
      <c r="DE85" s="108"/>
      <c r="DF85" s="108"/>
      <c r="DG85" s="108"/>
      <c r="DH85" s="108"/>
      <c r="DI85" s="108"/>
      <c r="DJ85" s="108"/>
      <c r="DK85" s="108"/>
      <c r="DL85" s="108"/>
      <c r="DM85" s="108"/>
      <c r="DN85" s="108"/>
      <c r="DO85" s="108"/>
      <c r="DP85" s="108"/>
      <c r="DQ85" s="108"/>
      <c r="DR85" s="108"/>
      <c r="DS85" s="108"/>
      <c r="DT85" s="108"/>
      <c r="DU85" s="108"/>
      <c r="DV85" s="108"/>
      <c r="DW85" s="108"/>
      <c r="DX85" s="108"/>
      <c r="DY85" s="108"/>
      <c r="DZ85" s="108"/>
      <c r="EA85" s="108"/>
      <c r="EB85" s="108"/>
      <c r="EC85" s="108"/>
      <c r="ED85" s="108"/>
      <c r="EE85" s="108"/>
      <c r="EF85" s="108"/>
      <c r="EG85" s="108"/>
      <c r="EH85" s="108"/>
      <c r="EI85" s="108"/>
      <c r="EJ85" s="108"/>
      <c r="EK85" s="108"/>
      <c r="EL85" s="108"/>
      <c r="EM85" s="108"/>
    </row>
    <row r="86" spans="1:143" s="113" customFormat="1" ht="30" customHeight="1">
      <c r="A86" s="68"/>
      <c r="B86" s="114"/>
      <c r="C86" s="114"/>
      <c r="D86" s="114"/>
      <c r="E86" s="82"/>
      <c r="F86" s="63">
        <v>9</v>
      </c>
      <c r="G86" s="88">
        <f t="shared" ca="1" si="4"/>
        <v>0</v>
      </c>
      <c r="H86" s="109" t="str">
        <f t="shared" si="3"/>
        <v>$CJ$78</v>
      </c>
      <c r="I86" s="109">
        <f t="shared" si="5"/>
        <v>88</v>
      </c>
      <c r="J86" s="108"/>
      <c r="K86" s="108"/>
      <c r="L86" s="108"/>
      <c r="M86" s="108"/>
      <c r="N86" s="108"/>
      <c r="O86" s="108"/>
      <c r="P86" s="108"/>
      <c r="Q86" s="108"/>
      <c r="R86" s="108"/>
      <c r="S86" s="108"/>
      <c r="T86" s="108"/>
      <c r="U86" s="108"/>
      <c r="V86" s="108"/>
      <c r="W86" s="108"/>
      <c r="X86" s="108"/>
      <c r="Y86" s="108"/>
      <c r="Z86" s="108"/>
      <c r="AA86" s="108"/>
      <c r="AB86" s="108"/>
      <c r="AC86" s="108"/>
      <c r="AD86" s="108"/>
      <c r="AE86" s="108"/>
      <c r="AF86" s="108"/>
      <c r="AG86" s="108"/>
      <c r="AH86" s="108"/>
      <c r="AI86" s="108"/>
      <c r="AJ86" s="108"/>
      <c r="AK86" s="108"/>
      <c r="AL86" s="108"/>
      <c r="AM86" s="108"/>
      <c r="AN86" s="108"/>
      <c r="AO86" s="108"/>
      <c r="AP86" s="108"/>
      <c r="AQ86" s="108"/>
      <c r="AR86" s="108"/>
      <c r="AS86" s="108"/>
      <c r="AT86" s="108"/>
      <c r="AU86" s="108"/>
      <c r="AV86" s="108"/>
      <c r="AW86" s="108"/>
      <c r="AX86" s="108"/>
      <c r="AY86" s="108"/>
      <c r="AZ86" s="108"/>
      <c r="BA86" s="108"/>
      <c r="BB86" s="108"/>
      <c r="BC86" s="108"/>
      <c r="BD86" s="108"/>
      <c r="BE86" s="108"/>
      <c r="BF86" s="108"/>
      <c r="BG86" s="108"/>
      <c r="BH86" s="108"/>
      <c r="BI86" s="108"/>
      <c r="BJ86" s="108"/>
      <c r="BK86" s="108"/>
      <c r="BL86" s="108"/>
      <c r="BM86" s="108"/>
      <c r="BN86" s="108"/>
      <c r="BO86" s="108"/>
      <c r="BP86" s="108"/>
      <c r="BQ86" s="108"/>
      <c r="BR86" s="108"/>
      <c r="BS86" s="108"/>
      <c r="BT86" s="108"/>
      <c r="BU86" s="108"/>
      <c r="BV86" s="108"/>
      <c r="BW86" s="108"/>
      <c r="BX86" s="108"/>
      <c r="BY86" s="108"/>
      <c r="BZ86" s="108"/>
      <c r="CA86" s="108"/>
      <c r="CB86" s="108"/>
      <c r="CC86" s="108"/>
      <c r="CD86" s="108"/>
      <c r="CE86" s="108"/>
      <c r="CF86" s="108"/>
      <c r="CG86" s="108"/>
      <c r="CH86" s="108"/>
      <c r="CI86" s="108"/>
      <c r="CJ86" s="108"/>
      <c r="CK86" s="108"/>
      <c r="CL86" s="108"/>
      <c r="CM86" s="108"/>
      <c r="CN86" s="108"/>
      <c r="CO86" s="108"/>
      <c r="CP86" s="108"/>
      <c r="CQ86" s="108"/>
      <c r="CR86" s="108"/>
      <c r="CS86" s="108"/>
      <c r="CT86" s="108"/>
      <c r="CU86" s="108"/>
      <c r="CV86" s="108"/>
      <c r="CW86" s="108"/>
      <c r="CX86" s="108"/>
      <c r="CY86" s="108"/>
      <c r="CZ86" s="108"/>
      <c r="DA86" s="108"/>
      <c r="DB86" s="108"/>
      <c r="DC86" s="108"/>
      <c r="DD86" s="108"/>
      <c r="DE86" s="108"/>
      <c r="DF86" s="108"/>
      <c r="DG86" s="108"/>
      <c r="DH86" s="108"/>
      <c r="DI86" s="108"/>
      <c r="DJ86" s="108"/>
      <c r="DK86" s="108"/>
      <c r="DL86" s="108"/>
      <c r="DM86" s="108"/>
      <c r="DN86" s="108"/>
      <c r="DO86" s="108"/>
      <c r="DP86" s="108"/>
      <c r="DQ86" s="108"/>
      <c r="DR86" s="108"/>
      <c r="DS86" s="108"/>
      <c r="DT86" s="108"/>
      <c r="DU86" s="108"/>
      <c r="DV86" s="108"/>
      <c r="DW86" s="108"/>
      <c r="DX86" s="108"/>
      <c r="DY86" s="108"/>
      <c r="DZ86" s="108"/>
      <c r="EA86" s="108"/>
      <c r="EB86" s="108"/>
      <c r="EC86" s="108"/>
      <c r="ED86" s="108"/>
      <c r="EE86" s="108"/>
      <c r="EF86" s="108"/>
      <c r="EG86" s="108"/>
      <c r="EH86" s="108"/>
      <c r="EI86" s="108"/>
      <c r="EJ86" s="108"/>
      <c r="EK86" s="108"/>
      <c r="EL86" s="108"/>
      <c r="EM86" s="108"/>
    </row>
    <row r="87" spans="1:143" s="113" customFormat="1" ht="30" customHeight="1">
      <c r="A87" s="68"/>
      <c r="B87" s="114"/>
      <c r="C87" s="114"/>
      <c r="D87" s="114"/>
      <c r="E87" s="82"/>
      <c r="F87" s="63">
        <v>10</v>
      </c>
      <c r="G87" s="88">
        <f t="shared" ca="1" si="4"/>
        <v>0</v>
      </c>
      <c r="H87" s="109" t="str">
        <f t="shared" si="3"/>
        <v>$CS$78</v>
      </c>
      <c r="I87" s="109">
        <f t="shared" si="5"/>
        <v>97</v>
      </c>
      <c r="J87" s="108"/>
      <c r="K87" s="108"/>
      <c r="L87" s="108"/>
      <c r="M87" s="108"/>
      <c r="N87" s="108"/>
      <c r="O87" s="108"/>
      <c r="P87" s="108"/>
      <c r="Q87" s="108"/>
      <c r="R87" s="108"/>
      <c r="S87" s="108"/>
      <c r="T87" s="108"/>
      <c r="U87" s="108"/>
      <c r="V87" s="108"/>
      <c r="W87" s="108"/>
      <c r="X87" s="108"/>
      <c r="Y87" s="108"/>
      <c r="Z87" s="108"/>
      <c r="AA87" s="108"/>
      <c r="AB87" s="108"/>
      <c r="AC87" s="108"/>
      <c r="AD87" s="108"/>
      <c r="AE87" s="108"/>
      <c r="AF87" s="108"/>
      <c r="AG87" s="108"/>
      <c r="AH87" s="108"/>
      <c r="AI87" s="108"/>
      <c r="AJ87" s="108"/>
      <c r="AK87" s="108"/>
      <c r="AL87" s="108"/>
      <c r="AM87" s="108"/>
      <c r="AN87" s="108"/>
      <c r="AO87" s="108"/>
      <c r="AP87" s="108"/>
      <c r="AQ87" s="108"/>
      <c r="AR87" s="108"/>
      <c r="AS87" s="108"/>
      <c r="AT87" s="108"/>
      <c r="AU87" s="108"/>
      <c r="AV87" s="108"/>
      <c r="AW87" s="108"/>
      <c r="AX87" s="108"/>
      <c r="AY87" s="108"/>
      <c r="AZ87" s="108"/>
      <c r="BA87" s="108"/>
      <c r="BB87" s="108"/>
      <c r="BC87" s="108"/>
      <c r="BD87" s="108"/>
      <c r="BE87" s="108"/>
      <c r="BF87" s="108"/>
      <c r="BG87" s="108"/>
      <c r="BH87" s="108"/>
      <c r="BI87" s="108"/>
      <c r="BJ87" s="108"/>
      <c r="BK87" s="108"/>
      <c r="BL87" s="108"/>
      <c r="BM87" s="108"/>
      <c r="BN87" s="108"/>
      <c r="BO87" s="108"/>
      <c r="BP87" s="108"/>
      <c r="BQ87" s="108"/>
      <c r="BR87" s="108"/>
      <c r="BS87" s="108"/>
      <c r="BT87" s="108"/>
      <c r="BU87" s="108"/>
      <c r="BV87" s="108"/>
      <c r="BW87" s="108"/>
      <c r="BX87" s="108"/>
      <c r="BY87" s="108"/>
      <c r="BZ87" s="108"/>
      <c r="CA87" s="108"/>
      <c r="CB87" s="108"/>
      <c r="CC87" s="108"/>
      <c r="CD87" s="108"/>
      <c r="CE87" s="108"/>
      <c r="CF87" s="108"/>
      <c r="CG87" s="108"/>
      <c r="CH87" s="108"/>
      <c r="CI87" s="108"/>
      <c r="CJ87" s="108"/>
      <c r="CK87" s="108"/>
      <c r="CL87" s="108"/>
      <c r="CM87" s="108"/>
      <c r="CN87" s="108"/>
      <c r="CO87" s="108"/>
      <c r="CP87" s="108"/>
      <c r="CQ87" s="108"/>
      <c r="CR87" s="108"/>
      <c r="CS87" s="108"/>
      <c r="CT87" s="108"/>
      <c r="CU87" s="108"/>
      <c r="CV87" s="108"/>
      <c r="CW87" s="108"/>
      <c r="CX87" s="108"/>
      <c r="CY87" s="108"/>
      <c r="CZ87" s="108"/>
      <c r="DA87" s="108"/>
      <c r="DB87" s="108"/>
      <c r="DC87" s="108"/>
      <c r="DD87" s="108"/>
      <c r="DE87" s="108"/>
      <c r="DF87" s="108"/>
      <c r="DG87" s="108"/>
      <c r="DH87" s="108"/>
      <c r="DI87" s="108"/>
      <c r="DJ87" s="108"/>
      <c r="DK87" s="108"/>
      <c r="DL87" s="108"/>
      <c r="DM87" s="108"/>
      <c r="DN87" s="108"/>
      <c r="DO87" s="108"/>
      <c r="DP87" s="108"/>
      <c r="DQ87" s="108"/>
      <c r="DR87" s="108"/>
      <c r="DS87" s="108"/>
      <c r="DT87" s="108"/>
      <c r="DU87" s="108"/>
      <c r="DV87" s="108"/>
      <c r="DW87" s="108"/>
      <c r="DX87" s="108"/>
      <c r="DY87" s="108"/>
      <c r="DZ87" s="108"/>
      <c r="EA87" s="108"/>
      <c r="EB87" s="108"/>
      <c r="EC87" s="108"/>
      <c r="ED87" s="108"/>
      <c r="EE87" s="108"/>
      <c r="EF87" s="108"/>
      <c r="EG87" s="108"/>
      <c r="EH87" s="108"/>
      <c r="EI87" s="108"/>
      <c r="EJ87" s="108"/>
      <c r="EK87" s="108"/>
      <c r="EL87" s="108"/>
      <c r="EM87" s="108"/>
    </row>
    <row r="88" spans="1:143" s="113" customFormat="1" ht="30" customHeight="1">
      <c r="A88" s="68"/>
      <c r="B88" s="114"/>
      <c r="C88" s="114"/>
      <c r="D88" s="114"/>
      <c r="E88" s="82"/>
      <c r="F88" s="63">
        <v>11</v>
      </c>
      <c r="G88" s="88">
        <f t="shared" ca="1" si="4"/>
        <v>0</v>
      </c>
      <c r="H88" s="109" t="str">
        <f t="shared" si="3"/>
        <v>$DB$78</v>
      </c>
      <c r="I88" s="109">
        <f t="shared" si="5"/>
        <v>106</v>
      </c>
      <c r="J88" s="108"/>
      <c r="K88" s="108"/>
      <c r="L88" s="108"/>
      <c r="M88" s="108"/>
      <c r="N88" s="108"/>
      <c r="O88" s="108"/>
      <c r="P88" s="108"/>
      <c r="Q88" s="108"/>
      <c r="R88" s="108"/>
      <c r="S88" s="108"/>
      <c r="T88" s="108"/>
      <c r="U88" s="108"/>
      <c r="V88" s="108"/>
      <c r="W88" s="108"/>
      <c r="X88" s="108"/>
      <c r="Y88" s="108"/>
      <c r="Z88" s="108"/>
      <c r="AA88" s="108"/>
      <c r="AB88" s="108"/>
      <c r="AC88" s="108"/>
      <c r="AD88" s="108"/>
      <c r="AE88" s="108"/>
      <c r="AF88" s="108"/>
      <c r="AG88" s="108"/>
      <c r="AH88" s="108"/>
      <c r="AI88" s="108"/>
      <c r="AJ88" s="108"/>
      <c r="AK88" s="108"/>
      <c r="AL88" s="108"/>
      <c r="AM88" s="108"/>
      <c r="AN88" s="108"/>
      <c r="AO88" s="108"/>
      <c r="AP88" s="108"/>
      <c r="AQ88" s="108"/>
      <c r="AR88" s="108"/>
      <c r="AS88" s="108"/>
      <c r="AT88" s="108"/>
      <c r="AU88" s="108"/>
      <c r="AV88" s="108"/>
      <c r="AW88" s="108"/>
      <c r="AX88" s="108"/>
      <c r="AY88" s="108"/>
      <c r="AZ88" s="108"/>
      <c r="BA88" s="108"/>
      <c r="BB88" s="108"/>
      <c r="BC88" s="108"/>
      <c r="BD88" s="108"/>
      <c r="BE88" s="108"/>
      <c r="BF88" s="108"/>
      <c r="BG88" s="108"/>
      <c r="BH88" s="108"/>
      <c r="BI88" s="108"/>
      <c r="BJ88" s="108"/>
      <c r="BK88" s="108"/>
      <c r="BL88" s="108"/>
      <c r="BM88" s="108"/>
      <c r="BN88" s="108"/>
      <c r="BO88" s="108"/>
      <c r="BP88" s="108"/>
      <c r="BQ88" s="108"/>
      <c r="BR88" s="108"/>
      <c r="BS88" s="108"/>
      <c r="BT88" s="108"/>
      <c r="BU88" s="108"/>
      <c r="BV88" s="108"/>
      <c r="BW88" s="108"/>
      <c r="BX88" s="108"/>
      <c r="BY88" s="108"/>
      <c r="BZ88" s="108"/>
      <c r="CA88" s="108"/>
      <c r="CB88" s="108"/>
      <c r="CC88" s="108"/>
      <c r="CD88" s="108"/>
      <c r="CE88" s="108"/>
      <c r="CF88" s="108"/>
      <c r="CG88" s="108"/>
      <c r="CH88" s="108"/>
      <c r="CI88" s="108"/>
      <c r="CJ88" s="108"/>
      <c r="CK88" s="108"/>
      <c r="CL88" s="108"/>
      <c r="CM88" s="108"/>
      <c r="CN88" s="108"/>
      <c r="CO88" s="108"/>
      <c r="CP88" s="108"/>
      <c r="CQ88" s="108"/>
      <c r="CR88" s="108"/>
      <c r="CS88" s="108"/>
      <c r="CT88" s="108"/>
      <c r="CU88" s="108"/>
      <c r="CV88" s="108"/>
      <c r="CW88" s="108"/>
      <c r="CX88" s="108"/>
      <c r="CY88" s="108"/>
      <c r="CZ88" s="108"/>
      <c r="DA88" s="108"/>
      <c r="DB88" s="108"/>
      <c r="DC88" s="108"/>
      <c r="DD88" s="108"/>
      <c r="DE88" s="108"/>
      <c r="DF88" s="108"/>
      <c r="DG88" s="108"/>
      <c r="DH88" s="108"/>
      <c r="DI88" s="108"/>
      <c r="DJ88" s="108"/>
      <c r="DK88" s="108"/>
      <c r="DL88" s="108"/>
      <c r="DM88" s="108"/>
      <c r="DN88" s="108"/>
      <c r="DO88" s="108"/>
      <c r="DP88" s="108"/>
      <c r="DQ88" s="108"/>
      <c r="DR88" s="108"/>
      <c r="DS88" s="108"/>
      <c r="DT88" s="108"/>
      <c r="DU88" s="108"/>
      <c r="DV88" s="108"/>
      <c r="DW88" s="108"/>
      <c r="DX88" s="108"/>
      <c r="DY88" s="108"/>
      <c r="DZ88" s="108"/>
      <c r="EA88" s="108"/>
      <c r="EB88" s="108"/>
      <c r="EC88" s="108"/>
      <c r="ED88" s="108"/>
      <c r="EE88" s="108"/>
      <c r="EF88" s="108"/>
      <c r="EG88" s="108"/>
      <c r="EH88" s="108"/>
      <c r="EI88" s="108"/>
      <c r="EJ88" s="108"/>
      <c r="EK88" s="108"/>
      <c r="EL88" s="108"/>
      <c r="EM88" s="108"/>
    </row>
    <row r="89" spans="1:143" s="113" customFormat="1" ht="30" customHeight="1">
      <c r="A89" s="68"/>
      <c r="B89" s="114"/>
      <c r="C89" s="114"/>
      <c r="D89" s="114"/>
      <c r="E89" s="82"/>
      <c r="F89" s="63">
        <v>12</v>
      </c>
      <c r="G89" s="88">
        <f t="shared" ca="1" si="4"/>
        <v>0</v>
      </c>
      <c r="H89" s="109" t="str">
        <f t="shared" si="3"/>
        <v>$DK$78</v>
      </c>
      <c r="I89" s="109">
        <f t="shared" si="5"/>
        <v>115</v>
      </c>
      <c r="J89" s="108"/>
      <c r="K89" s="108"/>
      <c r="L89" s="108"/>
      <c r="M89" s="108"/>
      <c r="N89" s="108"/>
      <c r="O89" s="108"/>
      <c r="P89" s="108"/>
      <c r="Q89" s="108"/>
      <c r="R89" s="108"/>
      <c r="S89" s="108"/>
      <c r="T89" s="108"/>
      <c r="U89" s="108"/>
      <c r="V89" s="108"/>
      <c r="W89" s="108"/>
      <c r="X89" s="108"/>
      <c r="Y89" s="108"/>
      <c r="Z89" s="108"/>
      <c r="AA89" s="108"/>
      <c r="AB89" s="108"/>
      <c r="AC89" s="108"/>
      <c r="AD89" s="108"/>
      <c r="AE89" s="108"/>
      <c r="AF89" s="108"/>
      <c r="AG89" s="108"/>
      <c r="AH89" s="108"/>
      <c r="AI89" s="108"/>
      <c r="AJ89" s="108"/>
      <c r="AK89" s="108"/>
      <c r="AL89" s="108"/>
      <c r="AM89" s="108"/>
      <c r="AN89" s="108"/>
      <c r="AO89" s="108"/>
      <c r="AP89" s="108"/>
      <c r="AQ89" s="108"/>
      <c r="AR89" s="108"/>
      <c r="AS89" s="108"/>
      <c r="AT89" s="108"/>
      <c r="AU89" s="108"/>
      <c r="AV89" s="108"/>
      <c r="AW89" s="108"/>
      <c r="AX89" s="108"/>
      <c r="AY89" s="108"/>
      <c r="AZ89" s="108"/>
      <c r="BA89" s="108"/>
      <c r="BB89" s="108"/>
      <c r="BC89" s="108"/>
      <c r="BD89" s="108"/>
      <c r="BE89" s="108"/>
      <c r="BF89" s="108"/>
      <c r="BG89" s="108"/>
      <c r="BH89" s="108"/>
      <c r="BI89" s="108"/>
      <c r="BJ89" s="108"/>
      <c r="BK89" s="108"/>
      <c r="BL89" s="108"/>
      <c r="BM89" s="108"/>
      <c r="BN89" s="108"/>
      <c r="BO89" s="108"/>
      <c r="BP89" s="108"/>
      <c r="BQ89" s="108"/>
      <c r="BR89" s="108"/>
      <c r="BS89" s="108"/>
      <c r="BT89" s="108"/>
      <c r="BU89" s="108"/>
      <c r="BV89" s="108"/>
      <c r="BW89" s="108"/>
      <c r="BX89" s="108"/>
      <c r="BY89" s="108"/>
      <c r="BZ89" s="108"/>
      <c r="CA89" s="108"/>
      <c r="CB89" s="108"/>
      <c r="CC89" s="108"/>
      <c r="CD89" s="108"/>
      <c r="CE89" s="108"/>
      <c r="CF89" s="108"/>
      <c r="CG89" s="108"/>
      <c r="CH89" s="108"/>
      <c r="CI89" s="108"/>
      <c r="CJ89" s="108"/>
      <c r="CK89" s="108"/>
      <c r="CL89" s="108"/>
      <c r="CM89" s="108"/>
      <c r="CN89" s="108"/>
      <c r="CO89" s="108"/>
      <c r="CP89" s="108"/>
      <c r="CQ89" s="108"/>
      <c r="CR89" s="108"/>
      <c r="CS89" s="108"/>
      <c r="CT89" s="108"/>
      <c r="CU89" s="108"/>
      <c r="CV89" s="108"/>
      <c r="CW89" s="108"/>
      <c r="CX89" s="108"/>
      <c r="CY89" s="108"/>
      <c r="CZ89" s="108"/>
      <c r="DA89" s="108"/>
      <c r="DB89" s="108"/>
      <c r="DC89" s="108"/>
      <c r="DD89" s="108"/>
      <c r="DE89" s="108"/>
      <c r="DF89" s="108"/>
      <c r="DG89" s="108"/>
      <c r="DH89" s="108"/>
      <c r="DI89" s="108"/>
      <c r="DJ89" s="108"/>
      <c r="DK89" s="108"/>
      <c r="DL89" s="108"/>
      <c r="DM89" s="108"/>
      <c r="DN89" s="108"/>
      <c r="DO89" s="108"/>
      <c r="DP89" s="108"/>
      <c r="DQ89" s="108"/>
      <c r="DR89" s="108"/>
      <c r="DS89" s="108"/>
      <c r="DT89" s="108"/>
      <c r="DU89" s="108"/>
      <c r="DV89" s="108"/>
      <c r="DW89" s="108"/>
      <c r="DX89" s="108"/>
      <c r="DY89" s="108"/>
      <c r="DZ89" s="108"/>
      <c r="EA89" s="108"/>
      <c r="EB89" s="108"/>
      <c r="EC89" s="108"/>
      <c r="ED89" s="108"/>
      <c r="EE89" s="108"/>
      <c r="EF89" s="108"/>
      <c r="EG89" s="108"/>
      <c r="EH89" s="108"/>
      <c r="EI89" s="108"/>
      <c r="EJ89" s="108"/>
      <c r="EK89" s="108"/>
      <c r="EL89" s="108"/>
      <c r="EM89" s="108"/>
    </row>
    <row r="90" spans="1:143" s="113" customFormat="1" ht="30" customHeight="1">
      <c r="A90" s="68"/>
      <c r="B90" s="114"/>
      <c r="C90" s="114"/>
      <c r="D90" s="114"/>
      <c r="E90" s="82"/>
      <c r="F90" s="63">
        <v>13</v>
      </c>
      <c r="G90" s="88">
        <f t="shared" ca="1" si="4"/>
        <v>0</v>
      </c>
      <c r="H90" s="109" t="str">
        <f t="shared" si="3"/>
        <v>$DT$78</v>
      </c>
      <c r="I90" s="109">
        <f t="shared" si="5"/>
        <v>124</v>
      </c>
      <c r="J90" s="108"/>
      <c r="K90" s="108"/>
      <c r="L90" s="108"/>
      <c r="M90" s="108"/>
      <c r="N90" s="108"/>
      <c r="O90" s="108"/>
      <c r="P90" s="108"/>
      <c r="Q90" s="108"/>
      <c r="R90" s="108"/>
      <c r="S90" s="108"/>
      <c r="T90" s="108"/>
      <c r="U90" s="108"/>
      <c r="V90" s="108"/>
      <c r="W90" s="108"/>
      <c r="X90" s="108"/>
      <c r="Y90" s="108"/>
      <c r="Z90" s="108"/>
      <c r="AA90" s="108"/>
      <c r="AB90" s="108"/>
      <c r="AC90" s="108"/>
      <c r="AD90" s="108"/>
      <c r="AE90" s="108"/>
      <c r="AF90" s="108"/>
      <c r="AG90" s="108"/>
      <c r="AH90" s="108"/>
      <c r="AI90" s="108"/>
      <c r="AJ90" s="108"/>
      <c r="AK90" s="108"/>
      <c r="AL90" s="108"/>
      <c r="AM90" s="108"/>
      <c r="AN90" s="108"/>
      <c r="AO90" s="108"/>
      <c r="AP90" s="108"/>
      <c r="AQ90" s="108"/>
      <c r="AR90" s="108"/>
      <c r="AS90" s="108"/>
      <c r="AT90" s="108"/>
      <c r="AU90" s="108"/>
      <c r="AV90" s="108"/>
      <c r="AW90" s="108"/>
      <c r="AX90" s="108"/>
      <c r="AY90" s="108"/>
      <c r="AZ90" s="108"/>
      <c r="BA90" s="108"/>
      <c r="BB90" s="108"/>
      <c r="BC90" s="108"/>
      <c r="BD90" s="108"/>
      <c r="BE90" s="108"/>
      <c r="BF90" s="108"/>
      <c r="BG90" s="108"/>
      <c r="BH90" s="108"/>
      <c r="BI90" s="108"/>
      <c r="BJ90" s="108"/>
      <c r="BK90" s="108"/>
      <c r="BL90" s="108"/>
      <c r="BM90" s="108"/>
      <c r="BN90" s="108"/>
      <c r="BO90" s="108"/>
      <c r="BP90" s="108"/>
      <c r="BQ90" s="108"/>
      <c r="BR90" s="108"/>
      <c r="BS90" s="108"/>
      <c r="BT90" s="108"/>
      <c r="BU90" s="108"/>
      <c r="BV90" s="108"/>
      <c r="BW90" s="108"/>
      <c r="BX90" s="108"/>
      <c r="BY90" s="108"/>
      <c r="BZ90" s="108"/>
      <c r="CA90" s="108"/>
      <c r="CB90" s="108"/>
      <c r="CC90" s="108"/>
      <c r="CD90" s="108"/>
      <c r="CE90" s="108"/>
      <c r="CF90" s="108"/>
      <c r="CG90" s="108"/>
      <c r="CH90" s="108"/>
      <c r="CI90" s="108"/>
      <c r="CJ90" s="108"/>
      <c r="CK90" s="108"/>
      <c r="CL90" s="108"/>
      <c r="CM90" s="108"/>
      <c r="CN90" s="108"/>
      <c r="CO90" s="108"/>
      <c r="CP90" s="108"/>
      <c r="CQ90" s="108"/>
      <c r="CR90" s="108"/>
      <c r="CS90" s="108"/>
      <c r="CT90" s="108"/>
      <c r="CU90" s="108"/>
      <c r="CV90" s="108"/>
      <c r="CW90" s="108"/>
      <c r="CX90" s="108"/>
      <c r="CY90" s="108"/>
      <c r="CZ90" s="108"/>
      <c r="DA90" s="108"/>
      <c r="DB90" s="108"/>
      <c r="DC90" s="108"/>
      <c r="DD90" s="108"/>
      <c r="DE90" s="108"/>
      <c r="DF90" s="108"/>
      <c r="DG90" s="108"/>
      <c r="DH90" s="108"/>
      <c r="DI90" s="108"/>
      <c r="DJ90" s="108"/>
      <c r="DK90" s="108"/>
      <c r="DL90" s="108"/>
      <c r="DM90" s="108"/>
      <c r="DN90" s="108"/>
      <c r="DO90" s="108"/>
      <c r="DP90" s="108"/>
      <c r="DQ90" s="108"/>
      <c r="DR90" s="108"/>
      <c r="DS90" s="108"/>
      <c r="DT90" s="108"/>
      <c r="DU90" s="108"/>
      <c r="DV90" s="108"/>
      <c r="DW90" s="108"/>
      <c r="DX90" s="108"/>
      <c r="DY90" s="108"/>
      <c r="DZ90" s="108"/>
      <c r="EA90" s="108"/>
      <c r="EB90" s="108"/>
      <c r="EC90" s="108"/>
      <c r="ED90" s="108"/>
      <c r="EE90" s="108"/>
      <c r="EF90" s="108"/>
      <c r="EG90" s="108"/>
      <c r="EH90" s="108"/>
      <c r="EI90" s="108"/>
      <c r="EJ90" s="108"/>
      <c r="EK90" s="108"/>
      <c r="EL90" s="108"/>
      <c r="EM90" s="108"/>
    </row>
    <row r="91" spans="1:143" s="113" customFormat="1" ht="30" customHeight="1">
      <c r="A91" s="68"/>
      <c r="B91" s="114"/>
      <c r="C91" s="114"/>
      <c r="D91" s="114"/>
      <c r="E91" s="82"/>
      <c r="F91" s="63">
        <v>14</v>
      </c>
      <c r="G91" s="88">
        <f t="shared" ca="1" si="4"/>
        <v>0</v>
      </c>
      <c r="H91" s="109" t="str">
        <f t="shared" si="3"/>
        <v>$EC$78</v>
      </c>
      <c r="I91" s="109">
        <f t="shared" si="5"/>
        <v>133</v>
      </c>
      <c r="J91" s="108"/>
      <c r="K91" s="108"/>
      <c r="L91" s="108"/>
      <c r="M91" s="108"/>
      <c r="N91" s="108"/>
      <c r="O91" s="108"/>
      <c r="P91" s="108"/>
      <c r="Q91" s="108"/>
      <c r="R91" s="108"/>
      <c r="S91" s="108"/>
      <c r="T91" s="108"/>
      <c r="U91" s="108"/>
      <c r="V91" s="108"/>
      <c r="W91" s="108"/>
      <c r="X91" s="108"/>
      <c r="Y91" s="108"/>
      <c r="Z91" s="108"/>
      <c r="AA91" s="108"/>
      <c r="AB91" s="108"/>
      <c r="AC91" s="108"/>
      <c r="AD91" s="108"/>
      <c r="AE91" s="108"/>
      <c r="AF91" s="108"/>
      <c r="AG91" s="108"/>
      <c r="AH91" s="108"/>
      <c r="AI91" s="108"/>
      <c r="AJ91" s="108"/>
      <c r="AK91" s="108"/>
      <c r="AL91" s="108"/>
      <c r="AM91" s="108"/>
      <c r="AN91" s="108"/>
      <c r="AO91" s="108"/>
      <c r="AP91" s="108"/>
      <c r="AQ91" s="108"/>
      <c r="AR91" s="108"/>
      <c r="AS91" s="108"/>
      <c r="AT91" s="108"/>
      <c r="AU91" s="108"/>
      <c r="AV91" s="108"/>
      <c r="AW91" s="108"/>
      <c r="AX91" s="108"/>
      <c r="AY91" s="108"/>
      <c r="AZ91" s="108"/>
      <c r="BA91" s="108"/>
      <c r="BB91" s="108"/>
      <c r="BC91" s="108"/>
      <c r="BD91" s="108"/>
      <c r="BE91" s="108"/>
      <c r="BF91" s="108"/>
      <c r="BG91" s="108"/>
      <c r="BH91" s="108"/>
      <c r="BI91" s="108"/>
      <c r="BJ91" s="108"/>
      <c r="BK91" s="108"/>
      <c r="BL91" s="108"/>
      <c r="BM91" s="108"/>
      <c r="BN91" s="108"/>
      <c r="BO91" s="108"/>
      <c r="BP91" s="108"/>
      <c r="BQ91" s="108"/>
      <c r="BR91" s="108"/>
      <c r="BS91" s="108"/>
      <c r="BT91" s="108"/>
      <c r="BU91" s="108"/>
      <c r="BV91" s="108"/>
      <c r="BW91" s="108"/>
      <c r="BX91" s="108"/>
      <c r="BY91" s="108"/>
      <c r="BZ91" s="108"/>
      <c r="CA91" s="108"/>
      <c r="CB91" s="108"/>
      <c r="CC91" s="108"/>
      <c r="CD91" s="108"/>
      <c r="CE91" s="108"/>
      <c r="CF91" s="108"/>
      <c r="CG91" s="108"/>
      <c r="CH91" s="108"/>
      <c r="CI91" s="108"/>
      <c r="CJ91" s="108"/>
      <c r="CK91" s="108"/>
      <c r="CL91" s="108"/>
      <c r="CM91" s="108"/>
      <c r="CN91" s="108"/>
      <c r="CO91" s="108"/>
      <c r="CP91" s="108"/>
      <c r="CQ91" s="108"/>
      <c r="CR91" s="108"/>
      <c r="CS91" s="108"/>
      <c r="CT91" s="108"/>
      <c r="CU91" s="108"/>
      <c r="CV91" s="108"/>
      <c r="CW91" s="108"/>
      <c r="CX91" s="108"/>
      <c r="CY91" s="108"/>
      <c r="CZ91" s="108"/>
      <c r="DA91" s="108"/>
      <c r="DB91" s="108"/>
      <c r="DC91" s="108"/>
      <c r="DD91" s="108"/>
      <c r="DE91" s="108"/>
      <c r="DF91" s="108"/>
      <c r="DG91" s="108"/>
      <c r="DH91" s="108"/>
      <c r="DI91" s="108"/>
      <c r="DJ91" s="108"/>
      <c r="DK91" s="108"/>
      <c r="DL91" s="108"/>
      <c r="DM91" s="108"/>
      <c r="DN91" s="108"/>
      <c r="DO91" s="108"/>
      <c r="DP91" s="108"/>
      <c r="DQ91" s="108"/>
      <c r="DR91" s="108"/>
      <c r="DS91" s="108"/>
      <c r="DT91" s="108"/>
      <c r="DU91" s="108"/>
      <c r="DV91" s="108"/>
      <c r="DW91" s="108"/>
      <c r="DX91" s="108"/>
      <c r="DY91" s="108"/>
      <c r="DZ91" s="108"/>
      <c r="EA91" s="108"/>
      <c r="EB91" s="108"/>
      <c r="EC91" s="108"/>
      <c r="ED91" s="108"/>
      <c r="EE91" s="108"/>
      <c r="EF91" s="108"/>
      <c r="EG91" s="108"/>
      <c r="EH91" s="108"/>
      <c r="EI91" s="108"/>
      <c r="EJ91" s="108"/>
      <c r="EK91" s="108"/>
      <c r="EL91" s="108"/>
      <c r="EM91" s="108"/>
    </row>
    <row r="92" spans="1:143" s="113" customFormat="1" ht="30" customHeight="1">
      <c r="A92" s="68"/>
      <c r="B92" s="114"/>
      <c r="C92" s="114"/>
      <c r="D92" s="114"/>
      <c r="E92" s="82"/>
      <c r="F92" s="63">
        <v>15</v>
      </c>
      <c r="G92" s="88">
        <f ca="1">INDIRECT(H92,TRUE)</f>
        <v>0</v>
      </c>
      <c r="H92" s="109" t="str">
        <f t="shared" si="3"/>
        <v>$EL$78</v>
      </c>
      <c r="I92" s="109">
        <f t="shared" si="5"/>
        <v>142</v>
      </c>
      <c r="J92" s="108"/>
      <c r="K92" s="108"/>
      <c r="L92" s="108"/>
      <c r="M92" s="108"/>
      <c r="N92" s="108"/>
      <c r="O92" s="108"/>
      <c r="P92" s="108"/>
      <c r="Q92" s="108"/>
      <c r="R92" s="108"/>
      <c r="S92" s="108"/>
      <c r="T92" s="108"/>
      <c r="U92" s="108"/>
      <c r="V92" s="108"/>
      <c r="W92" s="108"/>
      <c r="X92" s="108"/>
      <c r="Y92" s="108"/>
      <c r="Z92" s="108"/>
      <c r="AA92" s="108"/>
      <c r="AB92" s="108"/>
      <c r="AC92" s="108"/>
      <c r="AD92" s="108"/>
      <c r="AE92" s="108"/>
      <c r="AF92" s="108"/>
      <c r="AG92" s="108"/>
      <c r="AH92" s="108"/>
      <c r="AI92" s="108"/>
      <c r="AJ92" s="108"/>
      <c r="AK92" s="108"/>
      <c r="AL92" s="108"/>
      <c r="AM92" s="108"/>
      <c r="AN92" s="108"/>
      <c r="AO92" s="108"/>
      <c r="AP92" s="108"/>
      <c r="AQ92" s="108"/>
      <c r="AR92" s="108"/>
      <c r="AS92" s="108"/>
      <c r="AT92" s="108"/>
      <c r="AU92" s="108"/>
      <c r="AV92" s="108"/>
      <c r="AW92" s="108"/>
      <c r="AX92" s="108"/>
      <c r="AY92" s="108"/>
      <c r="AZ92" s="108"/>
      <c r="BA92" s="108"/>
      <c r="BB92" s="108"/>
      <c r="BC92" s="108"/>
      <c r="BD92" s="108"/>
      <c r="BE92" s="108"/>
      <c r="BF92" s="108"/>
      <c r="BG92" s="108"/>
      <c r="BH92" s="108"/>
      <c r="BI92" s="108"/>
      <c r="BJ92" s="108"/>
      <c r="BK92" s="108"/>
      <c r="BL92" s="108"/>
      <c r="BM92" s="108"/>
      <c r="BN92" s="108"/>
      <c r="BO92" s="108"/>
      <c r="BP92" s="108"/>
      <c r="BQ92" s="108"/>
      <c r="BR92" s="108"/>
      <c r="BS92" s="108"/>
      <c r="BT92" s="108"/>
      <c r="BU92" s="108"/>
      <c r="BV92" s="108"/>
      <c r="BW92" s="108"/>
      <c r="BX92" s="108"/>
      <c r="BY92" s="108"/>
      <c r="BZ92" s="108"/>
      <c r="CA92" s="108"/>
      <c r="CB92" s="108"/>
      <c r="CC92" s="108"/>
      <c r="CD92" s="108"/>
      <c r="CE92" s="108"/>
      <c r="CF92" s="108"/>
      <c r="CG92" s="108"/>
      <c r="CH92" s="108"/>
      <c r="CI92" s="108"/>
      <c r="CJ92" s="108"/>
      <c r="CK92" s="108"/>
      <c r="CL92" s="108"/>
      <c r="CM92" s="108"/>
      <c r="CN92" s="108"/>
      <c r="CO92" s="108"/>
      <c r="CP92" s="108"/>
      <c r="CQ92" s="108"/>
      <c r="CR92" s="108"/>
      <c r="CS92" s="108"/>
      <c r="CT92" s="108"/>
      <c r="CU92" s="108"/>
      <c r="CV92" s="108"/>
      <c r="CW92" s="108"/>
      <c r="CX92" s="108"/>
      <c r="CY92" s="108"/>
      <c r="CZ92" s="108"/>
      <c r="DA92" s="108"/>
      <c r="DB92" s="108"/>
      <c r="DC92" s="108"/>
      <c r="DD92" s="108"/>
      <c r="DE92" s="108"/>
      <c r="DF92" s="108"/>
      <c r="DG92" s="108"/>
      <c r="DH92" s="108"/>
      <c r="DI92" s="108"/>
      <c r="DJ92" s="108"/>
      <c r="DK92" s="108"/>
      <c r="DL92" s="108"/>
      <c r="DM92" s="108"/>
      <c r="DN92" s="108"/>
      <c r="DO92" s="108"/>
      <c r="DP92" s="108"/>
      <c r="DQ92" s="108"/>
      <c r="DR92" s="108"/>
      <c r="DS92" s="108"/>
      <c r="DT92" s="108"/>
      <c r="DU92" s="108"/>
      <c r="DV92" s="108"/>
      <c r="DW92" s="108"/>
      <c r="DX92" s="108"/>
      <c r="DY92" s="108"/>
      <c r="DZ92" s="108"/>
      <c r="EA92" s="108"/>
      <c r="EB92" s="108"/>
      <c r="EC92" s="108"/>
      <c r="ED92" s="108"/>
      <c r="EE92" s="108"/>
      <c r="EF92" s="108"/>
      <c r="EG92" s="108"/>
      <c r="EH92" s="108"/>
      <c r="EI92" s="108"/>
      <c r="EJ92" s="108"/>
      <c r="EK92" s="108"/>
      <c r="EL92" s="108"/>
      <c r="EM92" s="108"/>
    </row>
    <row r="93" spans="1:143" s="113" customFormat="1" ht="30" customHeight="1">
      <c r="A93" s="68"/>
      <c r="B93" s="114"/>
      <c r="C93" s="114"/>
      <c r="D93" s="114"/>
      <c r="E93" s="82"/>
      <c r="F93" s="63">
        <v>16</v>
      </c>
      <c r="G93" s="88">
        <f ca="1">INDIRECT(H93,TRUE)</f>
        <v>0</v>
      </c>
      <c r="H93" s="109" t="str">
        <f t="shared" si="3"/>
        <v>$EU$78</v>
      </c>
      <c r="I93" s="109">
        <f t="shared" si="5"/>
        <v>151</v>
      </c>
      <c r="J93" s="108"/>
      <c r="K93" s="108"/>
      <c r="L93" s="108"/>
      <c r="M93" s="108"/>
      <c r="N93" s="108"/>
      <c r="O93" s="108"/>
      <c r="P93" s="108"/>
      <c r="Q93" s="108"/>
      <c r="R93" s="108"/>
      <c r="S93" s="108"/>
      <c r="T93" s="108"/>
      <c r="U93" s="108"/>
      <c r="V93" s="108"/>
      <c r="W93" s="108"/>
      <c r="X93" s="108"/>
      <c r="Y93" s="108"/>
      <c r="Z93" s="108"/>
      <c r="AA93" s="108"/>
      <c r="AB93" s="108"/>
      <c r="AC93" s="108"/>
      <c r="AD93" s="108"/>
      <c r="AE93" s="108"/>
      <c r="AF93" s="108"/>
      <c r="AG93" s="108"/>
      <c r="AH93" s="108"/>
      <c r="AI93" s="108"/>
      <c r="AJ93" s="108"/>
      <c r="AK93" s="108"/>
      <c r="AL93" s="108"/>
      <c r="AM93" s="108"/>
      <c r="AN93" s="108"/>
      <c r="AO93" s="108"/>
      <c r="AP93" s="108"/>
      <c r="AQ93" s="108"/>
      <c r="AR93" s="108"/>
      <c r="AS93" s="108"/>
      <c r="AT93" s="108"/>
      <c r="AU93" s="108"/>
      <c r="AV93" s="108"/>
      <c r="AW93" s="108"/>
      <c r="AX93" s="108"/>
      <c r="AY93" s="108"/>
      <c r="AZ93" s="108"/>
      <c r="BA93" s="108"/>
      <c r="BB93" s="108"/>
      <c r="BC93" s="108"/>
      <c r="BD93" s="108"/>
      <c r="BE93" s="108"/>
      <c r="BF93" s="108"/>
      <c r="BG93" s="108"/>
      <c r="BH93" s="108"/>
      <c r="BI93" s="108"/>
      <c r="BJ93" s="108"/>
      <c r="BK93" s="108"/>
      <c r="BL93" s="108"/>
      <c r="BM93" s="108"/>
      <c r="BN93" s="108"/>
      <c r="BO93" s="108"/>
      <c r="BP93" s="108"/>
      <c r="BQ93" s="108"/>
      <c r="BR93" s="108"/>
      <c r="BS93" s="108"/>
      <c r="BT93" s="108"/>
      <c r="BU93" s="108"/>
      <c r="BV93" s="108"/>
      <c r="BW93" s="108"/>
      <c r="BX93" s="108"/>
      <c r="BY93" s="108"/>
      <c r="BZ93" s="108"/>
      <c r="CA93" s="108"/>
      <c r="CB93" s="108"/>
      <c r="CC93" s="108"/>
      <c r="CD93" s="108"/>
      <c r="CE93" s="108"/>
      <c r="CF93" s="108"/>
      <c r="CG93" s="108"/>
      <c r="CH93" s="108"/>
      <c r="CI93" s="108"/>
      <c r="CJ93" s="108"/>
      <c r="CK93" s="108"/>
      <c r="CL93" s="108"/>
      <c r="CM93" s="108"/>
      <c r="CN93" s="108"/>
      <c r="CO93" s="108"/>
      <c r="CP93" s="108"/>
      <c r="CQ93" s="108"/>
      <c r="CR93" s="108"/>
      <c r="CS93" s="108"/>
      <c r="CT93" s="108"/>
      <c r="CU93" s="108"/>
      <c r="CV93" s="108"/>
      <c r="CW93" s="108"/>
      <c r="CX93" s="108"/>
      <c r="CY93" s="108"/>
      <c r="CZ93" s="108"/>
      <c r="DA93" s="108"/>
      <c r="DB93" s="108"/>
      <c r="DC93" s="108"/>
      <c r="DD93" s="108"/>
      <c r="DE93" s="108"/>
      <c r="DF93" s="108"/>
      <c r="DG93" s="108"/>
      <c r="DH93" s="108"/>
      <c r="DI93" s="108"/>
      <c r="DJ93" s="108"/>
      <c r="DK93" s="108"/>
      <c r="DL93" s="108"/>
      <c r="DM93" s="108"/>
      <c r="DN93" s="108"/>
      <c r="DO93" s="108"/>
      <c r="DP93" s="108"/>
      <c r="DQ93" s="108"/>
      <c r="DR93" s="108"/>
      <c r="DS93" s="108"/>
      <c r="DT93" s="108"/>
      <c r="DU93" s="108"/>
      <c r="DV93" s="108"/>
      <c r="DW93" s="108"/>
      <c r="DX93" s="108"/>
      <c r="DY93" s="108"/>
      <c r="DZ93" s="108"/>
      <c r="EA93" s="108"/>
      <c r="EB93" s="108"/>
      <c r="EC93" s="108"/>
      <c r="ED93" s="108"/>
      <c r="EE93" s="108"/>
      <c r="EF93" s="108"/>
      <c r="EG93" s="108"/>
      <c r="EH93" s="108"/>
      <c r="EI93" s="108"/>
      <c r="EJ93" s="108"/>
      <c r="EK93" s="108"/>
      <c r="EL93" s="108"/>
      <c r="EM93" s="108"/>
    </row>
    <row r="94" spans="1:143" s="113" customFormat="1" ht="30" customHeight="1">
      <c r="A94" s="68"/>
      <c r="B94" s="114"/>
      <c r="C94" s="114"/>
      <c r="D94" s="114"/>
      <c r="E94" s="82"/>
      <c r="F94" s="63">
        <v>17</v>
      </c>
      <c r="G94" s="88">
        <f t="shared" ref="G94:G107" ca="1" si="6">INDIRECT(H94,TRUE)</f>
        <v>0</v>
      </c>
      <c r="H94" s="109" t="str">
        <f t="shared" ref="H94:H107" si="7">ADDRESS(78,I94,1,1)</f>
        <v>$FD$78</v>
      </c>
      <c r="I94" s="109">
        <f t="shared" si="5"/>
        <v>160</v>
      </c>
      <c r="J94" s="108"/>
      <c r="K94" s="108"/>
      <c r="L94" s="108"/>
      <c r="M94" s="108"/>
      <c r="N94" s="108"/>
      <c r="O94" s="108"/>
      <c r="P94" s="108"/>
      <c r="Q94" s="108"/>
      <c r="R94" s="108"/>
      <c r="S94" s="108"/>
      <c r="T94" s="108"/>
      <c r="U94" s="108"/>
      <c r="V94" s="108"/>
      <c r="W94" s="108"/>
      <c r="X94" s="108"/>
      <c r="Y94" s="108"/>
      <c r="Z94" s="108"/>
      <c r="AA94" s="108"/>
      <c r="AB94" s="108"/>
      <c r="AC94" s="108"/>
      <c r="AD94" s="108"/>
      <c r="AE94" s="108"/>
      <c r="AF94" s="108"/>
      <c r="AG94" s="108"/>
      <c r="AH94" s="108"/>
      <c r="AI94" s="108"/>
      <c r="AJ94" s="108"/>
      <c r="AK94" s="108"/>
      <c r="AL94" s="108"/>
      <c r="AM94" s="108"/>
      <c r="AN94" s="108"/>
      <c r="AO94" s="108"/>
      <c r="AP94" s="108"/>
      <c r="AQ94" s="108"/>
      <c r="AR94" s="108"/>
      <c r="AS94" s="108"/>
      <c r="AT94" s="108"/>
      <c r="AU94" s="108"/>
      <c r="AV94" s="108"/>
      <c r="AW94" s="108"/>
      <c r="AX94" s="108"/>
      <c r="AY94" s="108"/>
      <c r="AZ94" s="108"/>
      <c r="BA94" s="108"/>
      <c r="BB94" s="108"/>
      <c r="BC94" s="108"/>
      <c r="BD94" s="108"/>
      <c r="BE94" s="108"/>
      <c r="BF94" s="108"/>
      <c r="BG94" s="108"/>
      <c r="BH94" s="108"/>
      <c r="BI94" s="108"/>
      <c r="BJ94" s="108"/>
      <c r="BK94" s="108"/>
      <c r="BL94" s="108"/>
      <c r="BM94" s="108"/>
      <c r="BN94" s="108"/>
      <c r="BO94" s="108"/>
      <c r="BP94" s="108"/>
      <c r="BQ94" s="108"/>
      <c r="BR94" s="108"/>
      <c r="BS94" s="108"/>
      <c r="BT94" s="108"/>
      <c r="BU94" s="108"/>
      <c r="BV94" s="108"/>
      <c r="BW94" s="108"/>
      <c r="BX94" s="108"/>
      <c r="BY94" s="108"/>
      <c r="BZ94" s="108"/>
      <c r="CA94" s="108"/>
      <c r="CB94" s="108"/>
      <c r="CC94" s="108"/>
      <c r="CD94" s="108"/>
      <c r="CE94" s="108"/>
      <c r="CF94" s="108"/>
      <c r="CG94" s="108"/>
      <c r="CH94" s="108"/>
      <c r="CI94" s="108"/>
      <c r="CJ94" s="108"/>
      <c r="CK94" s="108"/>
      <c r="CL94" s="108"/>
      <c r="CM94" s="108"/>
      <c r="CN94" s="108"/>
      <c r="CO94" s="108"/>
      <c r="CP94" s="108"/>
      <c r="CQ94" s="108"/>
      <c r="CR94" s="108"/>
      <c r="CS94" s="108"/>
      <c r="CT94" s="108"/>
      <c r="CU94" s="108"/>
      <c r="CV94" s="108"/>
      <c r="CW94" s="108"/>
      <c r="CX94" s="108"/>
      <c r="CY94" s="108"/>
      <c r="CZ94" s="108"/>
      <c r="DA94" s="108"/>
      <c r="DB94" s="108"/>
      <c r="DC94" s="108"/>
      <c r="DD94" s="108"/>
      <c r="DE94" s="108"/>
      <c r="DF94" s="108"/>
      <c r="DG94" s="108"/>
      <c r="DH94" s="108"/>
      <c r="DI94" s="108"/>
      <c r="DJ94" s="108"/>
      <c r="DK94" s="108"/>
      <c r="DL94" s="108"/>
      <c r="DM94" s="108"/>
      <c r="DN94" s="108"/>
      <c r="DO94" s="108"/>
      <c r="DP94" s="108"/>
      <c r="DQ94" s="108"/>
      <c r="DR94" s="108"/>
      <c r="DS94" s="108"/>
      <c r="DT94" s="108"/>
      <c r="DU94" s="108"/>
      <c r="DV94" s="108"/>
      <c r="DW94" s="108"/>
      <c r="DX94" s="108"/>
      <c r="DY94" s="108"/>
      <c r="DZ94" s="108"/>
      <c r="EA94" s="108"/>
      <c r="EB94" s="108"/>
      <c r="EC94" s="108"/>
      <c r="ED94" s="108"/>
      <c r="EE94" s="108"/>
      <c r="EF94" s="108"/>
      <c r="EG94" s="108"/>
      <c r="EH94" s="108"/>
      <c r="EI94" s="108"/>
      <c r="EJ94" s="108"/>
      <c r="EK94" s="108"/>
      <c r="EL94" s="108"/>
      <c r="EM94" s="108"/>
    </row>
    <row r="95" spans="1:143" s="113" customFormat="1" ht="30" customHeight="1">
      <c r="A95" s="68"/>
      <c r="B95" s="114"/>
      <c r="C95" s="114"/>
      <c r="D95" s="114"/>
      <c r="E95" s="82"/>
      <c r="F95" s="63">
        <v>18</v>
      </c>
      <c r="G95" s="88">
        <f t="shared" ca="1" si="6"/>
        <v>0</v>
      </c>
      <c r="H95" s="109" t="str">
        <f t="shared" si="7"/>
        <v>$FM$78</v>
      </c>
      <c r="I95" s="109">
        <f t="shared" si="5"/>
        <v>169</v>
      </c>
      <c r="J95" s="108"/>
      <c r="K95" s="108"/>
      <c r="L95" s="108"/>
      <c r="M95" s="108"/>
      <c r="N95" s="108"/>
      <c r="O95" s="108"/>
      <c r="P95" s="108"/>
      <c r="Q95" s="108"/>
      <c r="R95" s="108"/>
      <c r="S95" s="108"/>
      <c r="T95" s="108"/>
      <c r="U95" s="108"/>
      <c r="V95" s="108"/>
      <c r="W95" s="108"/>
      <c r="X95" s="108"/>
      <c r="Y95" s="108"/>
      <c r="Z95" s="108"/>
      <c r="AA95" s="108"/>
      <c r="AB95" s="108"/>
      <c r="AC95" s="108"/>
      <c r="AD95" s="108"/>
      <c r="AE95" s="108"/>
      <c r="AF95" s="108"/>
      <c r="AG95" s="108"/>
      <c r="AH95" s="108"/>
      <c r="AI95" s="108"/>
      <c r="AJ95" s="108"/>
      <c r="AK95" s="108"/>
      <c r="AL95" s="108"/>
      <c r="AM95" s="108"/>
      <c r="AN95" s="108"/>
      <c r="AO95" s="108"/>
      <c r="AP95" s="108"/>
      <c r="AQ95" s="108"/>
      <c r="AR95" s="108"/>
      <c r="AS95" s="108"/>
      <c r="AT95" s="108"/>
      <c r="AU95" s="108"/>
      <c r="AV95" s="108"/>
      <c r="AW95" s="108"/>
      <c r="AX95" s="108"/>
      <c r="AY95" s="108"/>
      <c r="AZ95" s="108"/>
      <c r="BA95" s="108"/>
      <c r="BB95" s="108"/>
      <c r="BC95" s="108"/>
      <c r="BD95" s="108"/>
      <c r="BE95" s="108"/>
      <c r="BF95" s="108"/>
      <c r="BG95" s="108"/>
      <c r="BH95" s="108"/>
      <c r="BI95" s="108"/>
      <c r="BJ95" s="108"/>
      <c r="BK95" s="108"/>
      <c r="BL95" s="108"/>
      <c r="BM95" s="108"/>
      <c r="BN95" s="108"/>
      <c r="BO95" s="108"/>
      <c r="BP95" s="108"/>
      <c r="BQ95" s="108"/>
      <c r="BR95" s="108"/>
      <c r="BS95" s="108"/>
      <c r="BT95" s="108"/>
      <c r="BU95" s="108"/>
      <c r="BV95" s="108"/>
      <c r="BW95" s="108"/>
      <c r="BX95" s="108"/>
      <c r="BY95" s="108"/>
      <c r="BZ95" s="108"/>
      <c r="CA95" s="108"/>
      <c r="CB95" s="108"/>
      <c r="CC95" s="108"/>
      <c r="CD95" s="108"/>
      <c r="CE95" s="108"/>
      <c r="CF95" s="108"/>
      <c r="CG95" s="108"/>
      <c r="CH95" s="108"/>
      <c r="CI95" s="108"/>
      <c r="CJ95" s="108"/>
      <c r="CK95" s="108"/>
      <c r="CL95" s="108"/>
      <c r="CM95" s="108"/>
      <c r="CN95" s="108"/>
      <c r="CO95" s="108"/>
      <c r="CP95" s="108"/>
      <c r="CQ95" s="108"/>
      <c r="CR95" s="108"/>
      <c r="CS95" s="108"/>
      <c r="CT95" s="108"/>
      <c r="CU95" s="108"/>
      <c r="CV95" s="108"/>
      <c r="CW95" s="108"/>
      <c r="CX95" s="108"/>
      <c r="CY95" s="108"/>
      <c r="CZ95" s="108"/>
      <c r="DA95" s="108"/>
      <c r="DB95" s="108"/>
      <c r="DC95" s="108"/>
      <c r="DD95" s="108"/>
      <c r="DE95" s="108"/>
      <c r="DF95" s="108"/>
      <c r="DG95" s="108"/>
      <c r="DH95" s="108"/>
      <c r="DI95" s="108"/>
      <c r="DJ95" s="108"/>
      <c r="DK95" s="108"/>
      <c r="DL95" s="108"/>
      <c r="DM95" s="108"/>
      <c r="DN95" s="108"/>
      <c r="DO95" s="108"/>
      <c r="DP95" s="108"/>
      <c r="DQ95" s="108"/>
      <c r="DR95" s="108"/>
      <c r="DS95" s="108"/>
      <c r="DT95" s="108"/>
      <c r="DU95" s="108"/>
      <c r="DV95" s="108"/>
      <c r="DW95" s="108"/>
      <c r="DX95" s="108"/>
      <c r="DY95" s="108"/>
      <c r="DZ95" s="108"/>
      <c r="EA95" s="108"/>
      <c r="EB95" s="108"/>
      <c r="EC95" s="108"/>
      <c r="ED95" s="108"/>
      <c r="EE95" s="108"/>
      <c r="EF95" s="108"/>
      <c r="EG95" s="108"/>
      <c r="EH95" s="108"/>
      <c r="EI95" s="108"/>
      <c r="EJ95" s="108"/>
      <c r="EK95" s="108"/>
      <c r="EL95" s="108"/>
      <c r="EM95" s="108"/>
    </row>
    <row r="96" spans="1:143" s="113" customFormat="1" ht="30" customHeight="1">
      <c r="A96" s="68"/>
      <c r="B96" s="114"/>
      <c r="C96" s="114"/>
      <c r="D96" s="114"/>
      <c r="E96" s="82"/>
      <c r="F96" s="63">
        <v>19</v>
      </c>
      <c r="G96" s="88">
        <f t="shared" ca="1" si="6"/>
        <v>0</v>
      </c>
      <c r="H96" s="109" t="str">
        <f t="shared" si="7"/>
        <v>$FV$78</v>
      </c>
      <c r="I96" s="109">
        <f t="shared" si="5"/>
        <v>178</v>
      </c>
      <c r="J96" s="108"/>
      <c r="K96" s="108"/>
      <c r="L96" s="108"/>
      <c r="M96" s="108"/>
      <c r="N96" s="108"/>
      <c r="O96" s="108"/>
      <c r="P96" s="108"/>
      <c r="Q96" s="108"/>
      <c r="R96" s="108"/>
      <c r="S96" s="108"/>
      <c r="T96" s="108"/>
      <c r="U96" s="108"/>
      <c r="V96" s="108"/>
      <c r="W96" s="108"/>
      <c r="X96" s="108"/>
      <c r="Y96" s="108"/>
      <c r="Z96" s="108"/>
      <c r="AA96" s="108"/>
      <c r="AB96" s="108"/>
      <c r="AC96" s="108"/>
      <c r="AD96" s="108"/>
      <c r="AE96" s="108"/>
      <c r="AF96" s="108"/>
      <c r="AG96" s="108"/>
      <c r="AH96" s="108"/>
      <c r="AI96" s="108"/>
      <c r="AJ96" s="108"/>
      <c r="AK96" s="108"/>
      <c r="AL96" s="108"/>
      <c r="AM96" s="108"/>
      <c r="AN96" s="108"/>
      <c r="AO96" s="108"/>
      <c r="AP96" s="108"/>
      <c r="AQ96" s="108"/>
      <c r="AR96" s="108"/>
      <c r="AS96" s="108"/>
      <c r="AT96" s="108"/>
      <c r="AU96" s="108"/>
      <c r="AV96" s="108"/>
      <c r="AW96" s="108"/>
      <c r="AX96" s="108"/>
      <c r="AY96" s="108"/>
      <c r="AZ96" s="108"/>
      <c r="BA96" s="108"/>
      <c r="BB96" s="108"/>
      <c r="BC96" s="108"/>
      <c r="BD96" s="108"/>
      <c r="BE96" s="108"/>
      <c r="BF96" s="108"/>
      <c r="BG96" s="108"/>
      <c r="BH96" s="108"/>
      <c r="BI96" s="108"/>
      <c r="BJ96" s="108"/>
      <c r="BK96" s="108"/>
      <c r="BL96" s="108"/>
      <c r="BM96" s="108"/>
      <c r="BN96" s="108"/>
      <c r="BO96" s="108"/>
      <c r="BP96" s="108"/>
      <c r="BQ96" s="108"/>
      <c r="BR96" s="108"/>
      <c r="BS96" s="108"/>
      <c r="BT96" s="108"/>
      <c r="BU96" s="108"/>
      <c r="BV96" s="108"/>
      <c r="BW96" s="108"/>
      <c r="BX96" s="108"/>
      <c r="BY96" s="108"/>
      <c r="BZ96" s="108"/>
      <c r="CA96" s="108"/>
      <c r="CB96" s="108"/>
      <c r="CC96" s="108"/>
      <c r="CD96" s="108"/>
      <c r="CE96" s="108"/>
      <c r="CF96" s="108"/>
      <c r="CG96" s="108"/>
      <c r="CH96" s="108"/>
      <c r="CI96" s="108"/>
      <c r="CJ96" s="108"/>
      <c r="CK96" s="108"/>
      <c r="CL96" s="108"/>
      <c r="CM96" s="108"/>
      <c r="CN96" s="108"/>
      <c r="CO96" s="108"/>
      <c r="CP96" s="108"/>
      <c r="CQ96" s="108"/>
      <c r="CR96" s="108"/>
      <c r="CS96" s="108"/>
      <c r="CT96" s="108"/>
      <c r="CU96" s="108"/>
      <c r="CV96" s="108"/>
      <c r="CW96" s="108"/>
      <c r="CX96" s="108"/>
      <c r="CY96" s="108"/>
      <c r="CZ96" s="108"/>
      <c r="DA96" s="108"/>
      <c r="DB96" s="108"/>
      <c r="DC96" s="108"/>
      <c r="DD96" s="108"/>
      <c r="DE96" s="108"/>
      <c r="DF96" s="108"/>
      <c r="DG96" s="108"/>
      <c r="DH96" s="108"/>
      <c r="DI96" s="108"/>
      <c r="DJ96" s="108"/>
      <c r="DK96" s="108"/>
      <c r="DL96" s="108"/>
      <c r="DM96" s="108"/>
      <c r="DN96" s="108"/>
      <c r="DO96" s="108"/>
      <c r="DP96" s="108"/>
      <c r="DQ96" s="108"/>
      <c r="DR96" s="108"/>
      <c r="DS96" s="108"/>
      <c r="DT96" s="108"/>
      <c r="DU96" s="108"/>
      <c r="DV96" s="108"/>
      <c r="DW96" s="108"/>
      <c r="DX96" s="108"/>
      <c r="DY96" s="108"/>
      <c r="DZ96" s="108"/>
      <c r="EA96" s="108"/>
      <c r="EB96" s="108"/>
      <c r="EC96" s="108"/>
      <c r="ED96" s="108"/>
      <c r="EE96" s="108"/>
      <c r="EF96" s="108"/>
      <c r="EG96" s="108"/>
      <c r="EH96" s="108"/>
      <c r="EI96" s="108"/>
      <c r="EJ96" s="108"/>
      <c r="EK96" s="108"/>
      <c r="EL96" s="108"/>
      <c r="EM96" s="108"/>
    </row>
    <row r="97" spans="1:143" s="113" customFormat="1" ht="30" customHeight="1">
      <c r="A97" s="68"/>
      <c r="B97" s="114"/>
      <c r="C97" s="114"/>
      <c r="D97" s="114"/>
      <c r="E97" s="82"/>
      <c r="F97" s="63">
        <v>20</v>
      </c>
      <c r="G97" s="88">
        <f t="shared" ca="1" si="6"/>
        <v>0</v>
      </c>
      <c r="H97" s="109" t="str">
        <f t="shared" si="7"/>
        <v>$GE$78</v>
      </c>
      <c r="I97" s="109">
        <f t="shared" si="5"/>
        <v>187</v>
      </c>
      <c r="J97" s="108"/>
      <c r="K97" s="108"/>
      <c r="L97" s="108"/>
      <c r="M97" s="108"/>
      <c r="N97" s="108"/>
      <c r="O97" s="108"/>
      <c r="P97" s="108"/>
      <c r="Q97" s="108"/>
      <c r="R97" s="108"/>
      <c r="S97" s="108"/>
      <c r="T97" s="108"/>
      <c r="U97" s="108"/>
      <c r="V97" s="108"/>
      <c r="W97" s="108"/>
      <c r="X97" s="108"/>
      <c r="Y97" s="108"/>
      <c r="Z97" s="108"/>
      <c r="AA97" s="108"/>
      <c r="AB97" s="108"/>
      <c r="AC97" s="108"/>
      <c r="AD97" s="108"/>
      <c r="AE97" s="108"/>
      <c r="AF97" s="108"/>
      <c r="AG97" s="108"/>
      <c r="AH97" s="108"/>
      <c r="AI97" s="108"/>
      <c r="AJ97" s="108"/>
      <c r="AK97" s="108"/>
      <c r="AL97" s="108"/>
      <c r="AM97" s="108"/>
      <c r="AN97" s="108"/>
      <c r="AO97" s="108"/>
      <c r="AP97" s="108"/>
      <c r="AQ97" s="108"/>
      <c r="AR97" s="108"/>
      <c r="AS97" s="108"/>
      <c r="AT97" s="108"/>
      <c r="AU97" s="108"/>
      <c r="AV97" s="108"/>
      <c r="AW97" s="108"/>
      <c r="AX97" s="108"/>
      <c r="AY97" s="108"/>
      <c r="AZ97" s="108"/>
      <c r="BA97" s="108"/>
      <c r="BB97" s="108"/>
      <c r="BC97" s="108"/>
      <c r="BD97" s="108"/>
      <c r="BE97" s="108"/>
      <c r="BF97" s="108"/>
      <c r="BG97" s="108"/>
      <c r="BH97" s="108"/>
      <c r="BI97" s="108"/>
      <c r="BJ97" s="108"/>
      <c r="BK97" s="108"/>
      <c r="BL97" s="108"/>
      <c r="BM97" s="108"/>
      <c r="BN97" s="108"/>
      <c r="BO97" s="108"/>
      <c r="BP97" s="108"/>
      <c r="BQ97" s="108"/>
      <c r="BR97" s="108"/>
      <c r="BS97" s="108"/>
      <c r="BT97" s="108"/>
      <c r="BU97" s="108"/>
      <c r="BV97" s="108"/>
      <c r="BW97" s="108"/>
      <c r="BX97" s="108"/>
      <c r="BY97" s="108"/>
      <c r="BZ97" s="108"/>
      <c r="CA97" s="108"/>
      <c r="CB97" s="108"/>
      <c r="CC97" s="108"/>
      <c r="CD97" s="108"/>
      <c r="CE97" s="108"/>
      <c r="CF97" s="108"/>
      <c r="CG97" s="108"/>
      <c r="CH97" s="108"/>
      <c r="CI97" s="108"/>
      <c r="CJ97" s="108"/>
      <c r="CK97" s="108"/>
      <c r="CL97" s="108"/>
      <c r="CM97" s="108"/>
      <c r="CN97" s="108"/>
      <c r="CO97" s="108"/>
      <c r="CP97" s="108"/>
      <c r="CQ97" s="108"/>
      <c r="CR97" s="108"/>
      <c r="CS97" s="108"/>
      <c r="CT97" s="108"/>
      <c r="CU97" s="108"/>
      <c r="CV97" s="108"/>
      <c r="CW97" s="108"/>
      <c r="CX97" s="108"/>
      <c r="CY97" s="108"/>
      <c r="CZ97" s="108"/>
      <c r="DA97" s="108"/>
      <c r="DB97" s="108"/>
      <c r="DC97" s="108"/>
      <c r="DD97" s="108"/>
      <c r="DE97" s="108"/>
      <c r="DF97" s="108"/>
      <c r="DG97" s="108"/>
      <c r="DH97" s="108"/>
      <c r="DI97" s="108"/>
      <c r="DJ97" s="108"/>
      <c r="DK97" s="108"/>
      <c r="DL97" s="108"/>
      <c r="DM97" s="108"/>
      <c r="DN97" s="108"/>
      <c r="DO97" s="108"/>
      <c r="DP97" s="108"/>
      <c r="DQ97" s="108"/>
      <c r="DR97" s="108"/>
      <c r="DS97" s="108"/>
      <c r="DT97" s="108"/>
      <c r="DU97" s="108"/>
      <c r="DV97" s="108"/>
      <c r="DW97" s="108"/>
      <c r="DX97" s="108"/>
      <c r="DY97" s="108"/>
      <c r="DZ97" s="108"/>
      <c r="EA97" s="108"/>
      <c r="EB97" s="108"/>
      <c r="EC97" s="108"/>
      <c r="ED97" s="108"/>
      <c r="EE97" s="108"/>
      <c r="EF97" s="108"/>
      <c r="EG97" s="108"/>
      <c r="EH97" s="108"/>
      <c r="EI97" s="108"/>
      <c r="EJ97" s="108"/>
      <c r="EK97" s="108"/>
      <c r="EL97" s="108"/>
      <c r="EM97" s="108"/>
    </row>
    <row r="98" spans="1:143" s="113" customFormat="1" ht="30" customHeight="1">
      <c r="A98" s="68"/>
      <c r="B98" s="114"/>
      <c r="C98" s="114"/>
      <c r="D98" s="114"/>
      <c r="E98" s="82"/>
      <c r="F98" s="63">
        <v>21</v>
      </c>
      <c r="G98" s="88">
        <f t="shared" ca="1" si="6"/>
        <v>0</v>
      </c>
      <c r="H98" s="109" t="str">
        <f t="shared" si="7"/>
        <v>$GN$78</v>
      </c>
      <c r="I98" s="109">
        <f t="shared" si="5"/>
        <v>196</v>
      </c>
      <c r="J98" s="108"/>
      <c r="K98" s="108"/>
      <c r="L98" s="108"/>
      <c r="M98" s="108"/>
      <c r="N98" s="108"/>
      <c r="O98" s="108"/>
      <c r="P98" s="108"/>
      <c r="Q98" s="108"/>
      <c r="R98" s="108"/>
      <c r="S98" s="108"/>
      <c r="T98" s="108"/>
      <c r="U98" s="108"/>
      <c r="V98" s="108"/>
      <c r="W98" s="108"/>
      <c r="X98" s="108"/>
      <c r="Y98" s="108"/>
      <c r="Z98" s="108"/>
      <c r="AA98" s="108"/>
      <c r="AB98" s="108"/>
      <c r="AC98" s="108"/>
      <c r="AD98" s="108"/>
      <c r="AE98" s="108"/>
      <c r="AF98" s="108"/>
      <c r="AG98" s="108"/>
      <c r="AH98" s="108"/>
      <c r="AI98" s="108"/>
      <c r="AJ98" s="108"/>
      <c r="AK98" s="108"/>
      <c r="AL98" s="108"/>
      <c r="AM98" s="108"/>
      <c r="AN98" s="108"/>
      <c r="AO98" s="108"/>
      <c r="AP98" s="108"/>
      <c r="AQ98" s="108"/>
      <c r="AR98" s="108"/>
      <c r="AS98" s="108"/>
      <c r="AT98" s="108"/>
      <c r="AU98" s="108"/>
      <c r="AV98" s="108"/>
      <c r="AW98" s="108"/>
      <c r="AX98" s="108"/>
      <c r="AY98" s="108"/>
      <c r="AZ98" s="108"/>
      <c r="BA98" s="108"/>
      <c r="BB98" s="108"/>
      <c r="BC98" s="108"/>
      <c r="BD98" s="108"/>
      <c r="BE98" s="108"/>
      <c r="BF98" s="108"/>
      <c r="BG98" s="108"/>
      <c r="BH98" s="108"/>
      <c r="BI98" s="108"/>
      <c r="BJ98" s="108"/>
      <c r="BK98" s="108"/>
      <c r="BL98" s="108"/>
      <c r="BM98" s="108"/>
      <c r="BN98" s="108"/>
      <c r="BO98" s="108"/>
      <c r="BP98" s="108"/>
      <c r="BQ98" s="108"/>
      <c r="BR98" s="108"/>
      <c r="BS98" s="108"/>
      <c r="BT98" s="108"/>
      <c r="BU98" s="108"/>
      <c r="BV98" s="108"/>
      <c r="BW98" s="108"/>
      <c r="BX98" s="108"/>
      <c r="BY98" s="108"/>
      <c r="BZ98" s="108"/>
      <c r="CA98" s="108"/>
      <c r="CB98" s="108"/>
      <c r="CC98" s="108"/>
      <c r="CD98" s="108"/>
      <c r="CE98" s="108"/>
      <c r="CF98" s="108"/>
      <c r="CG98" s="108"/>
      <c r="CH98" s="108"/>
      <c r="CI98" s="108"/>
      <c r="CJ98" s="108"/>
      <c r="CK98" s="108"/>
      <c r="CL98" s="108"/>
      <c r="CM98" s="108"/>
      <c r="CN98" s="108"/>
      <c r="CO98" s="108"/>
      <c r="CP98" s="108"/>
      <c r="CQ98" s="108"/>
      <c r="CR98" s="108"/>
      <c r="CS98" s="108"/>
      <c r="CT98" s="108"/>
      <c r="CU98" s="108"/>
      <c r="CV98" s="108"/>
      <c r="CW98" s="108"/>
      <c r="CX98" s="108"/>
      <c r="CY98" s="108"/>
      <c r="CZ98" s="108"/>
      <c r="DA98" s="108"/>
      <c r="DB98" s="108"/>
      <c r="DC98" s="108"/>
      <c r="DD98" s="108"/>
      <c r="DE98" s="108"/>
      <c r="DF98" s="108"/>
      <c r="DG98" s="108"/>
      <c r="DH98" s="108"/>
      <c r="DI98" s="108"/>
      <c r="DJ98" s="108"/>
      <c r="DK98" s="108"/>
      <c r="DL98" s="108"/>
      <c r="DM98" s="108"/>
      <c r="DN98" s="108"/>
      <c r="DO98" s="108"/>
      <c r="DP98" s="108"/>
      <c r="DQ98" s="108"/>
      <c r="DR98" s="108"/>
      <c r="DS98" s="108"/>
      <c r="DT98" s="108"/>
      <c r="DU98" s="108"/>
      <c r="DV98" s="108"/>
      <c r="DW98" s="108"/>
      <c r="DX98" s="108"/>
      <c r="DY98" s="108"/>
      <c r="DZ98" s="108"/>
      <c r="EA98" s="108"/>
      <c r="EB98" s="108"/>
      <c r="EC98" s="108"/>
      <c r="ED98" s="108"/>
      <c r="EE98" s="108"/>
      <c r="EF98" s="108"/>
      <c r="EG98" s="108"/>
      <c r="EH98" s="108"/>
      <c r="EI98" s="108"/>
      <c r="EJ98" s="108"/>
      <c r="EK98" s="108"/>
      <c r="EL98" s="108"/>
      <c r="EM98" s="108"/>
    </row>
    <row r="99" spans="1:143" s="113" customFormat="1" ht="30" customHeight="1">
      <c r="A99" s="68"/>
      <c r="B99" s="114"/>
      <c r="C99" s="114"/>
      <c r="D99" s="114"/>
      <c r="E99" s="82"/>
      <c r="F99" s="63">
        <v>22</v>
      </c>
      <c r="G99" s="88">
        <f t="shared" ca="1" si="6"/>
        <v>0</v>
      </c>
      <c r="H99" s="109" t="str">
        <f t="shared" si="7"/>
        <v>$GW$78</v>
      </c>
      <c r="I99" s="109">
        <f t="shared" si="5"/>
        <v>205</v>
      </c>
      <c r="J99" s="108"/>
      <c r="K99" s="108"/>
      <c r="L99" s="108"/>
      <c r="M99" s="108"/>
      <c r="N99" s="108"/>
      <c r="O99" s="108"/>
      <c r="P99" s="108"/>
      <c r="Q99" s="108"/>
      <c r="R99" s="108"/>
      <c r="S99" s="108"/>
      <c r="T99" s="108"/>
      <c r="U99" s="108"/>
      <c r="V99" s="108"/>
      <c r="W99" s="108"/>
      <c r="X99" s="108"/>
      <c r="Y99" s="108"/>
      <c r="Z99" s="108"/>
      <c r="AA99" s="108"/>
      <c r="AB99" s="108"/>
      <c r="AC99" s="108"/>
      <c r="AD99" s="108"/>
      <c r="AE99" s="108"/>
      <c r="AF99" s="108"/>
      <c r="AG99" s="108"/>
      <c r="AH99" s="108"/>
      <c r="AI99" s="108"/>
      <c r="AJ99" s="108"/>
      <c r="AK99" s="108"/>
      <c r="AL99" s="108"/>
      <c r="AM99" s="108"/>
      <c r="AN99" s="108"/>
      <c r="AO99" s="108"/>
      <c r="AP99" s="108"/>
      <c r="AQ99" s="108"/>
      <c r="AR99" s="108"/>
      <c r="AS99" s="108"/>
      <c r="AT99" s="108"/>
      <c r="AU99" s="108"/>
      <c r="AV99" s="108"/>
      <c r="AW99" s="108"/>
      <c r="AX99" s="108"/>
      <c r="AY99" s="108"/>
      <c r="AZ99" s="108"/>
      <c r="BA99" s="108"/>
      <c r="BB99" s="108"/>
      <c r="BC99" s="108"/>
      <c r="BD99" s="108"/>
      <c r="BE99" s="108"/>
      <c r="BF99" s="108"/>
      <c r="BG99" s="108"/>
      <c r="BH99" s="108"/>
      <c r="BI99" s="108"/>
      <c r="BJ99" s="108"/>
      <c r="BK99" s="108"/>
      <c r="BL99" s="108"/>
      <c r="BM99" s="108"/>
      <c r="BN99" s="108"/>
      <c r="BO99" s="108"/>
      <c r="BP99" s="108"/>
      <c r="BQ99" s="108"/>
      <c r="BR99" s="108"/>
      <c r="BS99" s="108"/>
      <c r="BT99" s="108"/>
      <c r="BU99" s="108"/>
      <c r="BV99" s="108"/>
      <c r="BW99" s="108"/>
      <c r="BX99" s="108"/>
      <c r="BY99" s="108"/>
      <c r="BZ99" s="108"/>
      <c r="CA99" s="108"/>
      <c r="CB99" s="108"/>
      <c r="CC99" s="108"/>
      <c r="CD99" s="108"/>
      <c r="CE99" s="108"/>
      <c r="CF99" s="108"/>
      <c r="CG99" s="108"/>
      <c r="CH99" s="108"/>
      <c r="CI99" s="108"/>
      <c r="CJ99" s="108"/>
      <c r="CK99" s="108"/>
      <c r="CL99" s="108"/>
      <c r="CM99" s="108"/>
      <c r="CN99" s="108"/>
      <c r="CO99" s="108"/>
      <c r="CP99" s="108"/>
      <c r="CQ99" s="108"/>
      <c r="CR99" s="108"/>
      <c r="CS99" s="108"/>
      <c r="CT99" s="108"/>
      <c r="CU99" s="108"/>
      <c r="CV99" s="108"/>
      <c r="CW99" s="108"/>
      <c r="CX99" s="108"/>
      <c r="CY99" s="108"/>
      <c r="CZ99" s="108"/>
      <c r="DA99" s="108"/>
      <c r="DB99" s="108"/>
      <c r="DC99" s="108"/>
      <c r="DD99" s="108"/>
      <c r="DE99" s="108"/>
      <c r="DF99" s="108"/>
      <c r="DG99" s="108"/>
      <c r="DH99" s="108"/>
      <c r="DI99" s="108"/>
      <c r="DJ99" s="108"/>
      <c r="DK99" s="108"/>
      <c r="DL99" s="108"/>
      <c r="DM99" s="108"/>
      <c r="DN99" s="108"/>
      <c r="DO99" s="108"/>
      <c r="DP99" s="108"/>
      <c r="DQ99" s="108"/>
      <c r="DR99" s="108"/>
      <c r="DS99" s="108"/>
      <c r="DT99" s="108"/>
      <c r="DU99" s="108"/>
      <c r="DV99" s="108"/>
      <c r="DW99" s="108"/>
      <c r="DX99" s="108"/>
      <c r="DY99" s="108"/>
      <c r="DZ99" s="108"/>
      <c r="EA99" s="108"/>
      <c r="EB99" s="108"/>
      <c r="EC99" s="108"/>
      <c r="ED99" s="108"/>
      <c r="EE99" s="108"/>
      <c r="EF99" s="108"/>
      <c r="EG99" s="108"/>
      <c r="EH99" s="108"/>
      <c r="EI99" s="108"/>
      <c r="EJ99" s="108"/>
      <c r="EK99" s="108"/>
      <c r="EL99" s="108"/>
      <c r="EM99" s="108"/>
    </row>
    <row r="100" spans="1:143" s="113" customFormat="1" ht="30" customHeight="1">
      <c r="A100" s="68"/>
      <c r="B100" s="114"/>
      <c r="C100" s="114"/>
      <c r="D100" s="114"/>
      <c r="E100" s="82"/>
      <c r="F100" s="63">
        <v>23</v>
      </c>
      <c r="G100" s="88">
        <f t="shared" ca="1" si="6"/>
        <v>0</v>
      </c>
      <c r="H100" s="109" t="str">
        <f t="shared" si="7"/>
        <v>$HF$78</v>
      </c>
      <c r="I100" s="109">
        <f t="shared" si="5"/>
        <v>214</v>
      </c>
      <c r="J100" s="108"/>
      <c r="K100" s="108"/>
      <c r="L100" s="108"/>
      <c r="M100" s="108"/>
      <c r="N100" s="108"/>
      <c r="O100" s="108"/>
      <c r="P100" s="108"/>
      <c r="Q100" s="108"/>
      <c r="R100" s="108"/>
      <c r="S100" s="108"/>
      <c r="T100" s="108"/>
      <c r="U100" s="108"/>
      <c r="V100" s="108"/>
      <c r="W100" s="108"/>
      <c r="X100" s="108"/>
      <c r="Y100" s="108"/>
      <c r="Z100" s="108"/>
      <c r="AA100" s="108"/>
      <c r="AB100" s="108"/>
      <c r="AC100" s="108"/>
      <c r="AD100" s="108"/>
      <c r="AE100" s="108"/>
      <c r="AF100" s="108"/>
      <c r="AG100" s="108"/>
      <c r="AH100" s="108"/>
      <c r="AI100" s="108"/>
      <c r="AJ100" s="108"/>
      <c r="AK100" s="108"/>
      <c r="AL100" s="108"/>
      <c r="AM100" s="108"/>
      <c r="AN100" s="108"/>
      <c r="AO100" s="108"/>
      <c r="AP100" s="108"/>
      <c r="AQ100" s="108"/>
      <c r="AR100" s="108"/>
      <c r="AS100" s="108"/>
      <c r="AT100" s="108"/>
      <c r="AU100" s="108"/>
      <c r="AV100" s="108"/>
      <c r="AW100" s="108"/>
      <c r="AX100" s="108"/>
      <c r="AY100" s="108"/>
      <c r="AZ100" s="108"/>
      <c r="BA100" s="108"/>
      <c r="BB100" s="108"/>
      <c r="BC100" s="108"/>
      <c r="BD100" s="108"/>
      <c r="BE100" s="108"/>
      <c r="BF100" s="108"/>
      <c r="BG100" s="108"/>
      <c r="BH100" s="108"/>
      <c r="BI100" s="108"/>
      <c r="BJ100" s="108"/>
      <c r="BK100" s="108"/>
      <c r="BL100" s="108"/>
      <c r="BM100" s="108"/>
      <c r="BN100" s="108"/>
      <c r="BO100" s="108"/>
      <c r="BP100" s="108"/>
      <c r="BQ100" s="108"/>
      <c r="BR100" s="108"/>
      <c r="BS100" s="108"/>
      <c r="BT100" s="108"/>
      <c r="BU100" s="108"/>
      <c r="BV100" s="108"/>
      <c r="BW100" s="108"/>
      <c r="BX100" s="108"/>
      <c r="BY100" s="108"/>
      <c r="BZ100" s="108"/>
      <c r="CA100" s="108"/>
      <c r="CB100" s="108"/>
      <c r="CC100" s="108"/>
      <c r="CD100" s="108"/>
      <c r="CE100" s="108"/>
      <c r="CF100" s="108"/>
      <c r="CG100" s="108"/>
      <c r="CH100" s="108"/>
      <c r="CI100" s="108"/>
      <c r="CJ100" s="108"/>
      <c r="CK100" s="108"/>
      <c r="CL100" s="108"/>
      <c r="CM100" s="108"/>
      <c r="CN100" s="108"/>
      <c r="CO100" s="108"/>
      <c r="CP100" s="108"/>
      <c r="CQ100" s="108"/>
      <c r="CR100" s="108"/>
      <c r="CS100" s="108"/>
      <c r="CT100" s="108"/>
      <c r="CU100" s="108"/>
      <c r="CV100" s="108"/>
      <c r="CW100" s="108"/>
      <c r="CX100" s="108"/>
      <c r="CY100" s="108"/>
      <c r="CZ100" s="108"/>
      <c r="DA100" s="108"/>
      <c r="DB100" s="108"/>
      <c r="DC100" s="108"/>
      <c r="DD100" s="108"/>
      <c r="DE100" s="108"/>
      <c r="DF100" s="108"/>
      <c r="DG100" s="108"/>
      <c r="DH100" s="108"/>
      <c r="DI100" s="108"/>
      <c r="DJ100" s="108"/>
      <c r="DK100" s="108"/>
      <c r="DL100" s="108"/>
      <c r="DM100" s="108"/>
      <c r="DN100" s="108"/>
      <c r="DO100" s="108"/>
      <c r="DP100" s="108"/>
      <c r="DQ100" s="108"/>
      <c r="DR100" s="108"/>
      <c r="DS100" s="108"/>
      <c r="DT100" s="108"/>
      <c r="DU100" s="108"/>
      <c r="DV100" s="108"/>
      <c r="DW100" s="108"/>
      <c r="DX100" s="108"/>
      <c r="DY100" s="108"/>
      <c r="DZ100" s="108"/>
      <c r="EA100" s="108"/>
      <c r="EB100" s="108"/>
      <c r="EC100" s="108"/>
      <c r="ED100" s="108"/>
      <c r="EE100" s="108"/>
      <c r="EF100" s="108"/>
      <c r="EG100" s="108"/>
      <c r="EH100" s="108"/>
      <c r="EI100" s="108"/>
      <c r="EJ100" s="108"/>
      <c r="EK100" s="108"/>
      <c r="EL100" s="108"/>
      <c r="EM100" s="108"/>
    </row>
    <row r="101" spans="1:143" s="113" customFormat="1" ht="30" customHeight="1">
      <c r="A101" s="68"/>
      <c r="B101" s="114"/>
      <c r="C101" s="114"/>
      <c r="D101" s="114"/>
      <c r="E101" s="82"/>
      <c r="F101" s="63">
        <v>24</v>
      </c>
      <c r="G101" s="88">
        <f t="shared" ca="1" si="6"/>
        <v>0</v>
      </c>
      <c r="H101" s="109" t="str">
        <f t="shared" si="7"/>
        <v>$HO$78</v>
      </c>
      <c r="I101" s="109">
        <f t="shared" si="5"/>
        <v>223</v>
      </c>
      <c r="J101" s="108"/>
      <c r="K101" s="108"/>
      <c r="L101" s="108"/>
      <c r="M101" s="108"/>
      <c r="N101" s="108"/>
      <c r="O101" s="108"/>
      <c r="P101" s="108"/>
      <c r="Q101" s="108"/>
      <c r="R101" s="108"/>
      <c r="S101" s="108"/>
      <c r="T101" s="108"/>
      <c r="U101" s="108"/>
      <c r="V101" s="108"/>
      <c r="W101" s="108"/>
      <c r="X101" s="108"/>
      <c r="Y101" s="108"/>
      <c r="Z101" s="108"/>
      <c r="AA101" s="108"/>
      <c r="AB101" s="108"/>
      <c r="AC101" s="108"/>
      <c r="AD101" s="108"/>
      <c r="AE101" s="108"/>
      <c r="AF101" s="108"/>
      <c r="AG101" s="108"/>
      <c r="AH101" s="108"/>
      <c r="AI101" s="108"/>
      <c r="AJ101" s="108"/>
      <c r="AK101" s="108"/>
      <c r="AL101" s="108"/>
      <c r="AM101" s="108"/>
      <c r="AN101" s="108"/>
      <c r="AO101" s="108"/>
      <c r="AP101" s="108"/>
      <c r="AQ101" s="108"/>
      <c r="AR101" s="108"/>
      <c r="AS101" s="108"/>
      <c r="AT101" s="108"/>
      <c r="AU101" s="108"/>
      <c r="AV101" s="108"/>
      <c r="AW101" s="108"/>
      <c r="AX101" s="108"/>
      <c r="AY101" s="108"/>
      <c r="AZ101" s="108"/>
      <c r="BA101" s="108"/>
      <c r="BB101" s="108"/>
      <c r="BC101" s="108"/>
      <c r="BD101" s="108"/>
      <c r="BE101" s="108"/>
      <c r="BF101" s="108"/>
      <c r="BG101" s="108"/>
      <c r="BH101" s="108"/>
      <c r="BI101" s="108"/>
      <c r="BJ101" s="108"/>
      <c r="BK101" s="108"/>
      <c r="BL101" s="108"/>
      <c r="BM101" s="108"/>
      <c r="BN101" s="108"/>
      <c r="BO101" s="108"/>
      <c r="BP101" s="108"/>
      <c r="BQ101" s="108"/>
      <c r="BR101" s="108"/>
      <c r="BS101" s="108"/>
      <c r="BT101" s="108"/>
      <c r="BU101" s="108"/>
      <c r="BV101" s="108"/>
      <c r="BW101" s="108"/>
      <c r="BX101" s="108"/>
      <c r="BY101" s="108"/>
      <c r="BZ101" s="108"/>
      <c r="CA101" s="108"/>
      <c r="CB101" s="108"/>
      <c r="CC101" s="108"/>
      <c r="CD101" s="108"/>
      <c r="CE101" s="108"/>
      <c r="CF101" s="108"/>
      <c r="CG101" s="108"/>
      <c r="CH101" s="108"/>
      <c r="CI101" s="108"/>
      <c r="CJ101" s="108"/>
      <c r="CK101" s="108"/>
      <c r="CL101" s="108"/>
      <c r="CM101" s="108"/>
      <c r="CN101" s="108"/>
      <c r="CO101" s="108"/>
      <c r="CP101" s="108"/>
      <c r="CQ101" s="108"/>
      <c r="CR101" s="108"/>
      <c r="CS101" s="108"/>
      <c r="CT101" s="108"/>
      <c r="CU101" s="108"/>
      <c r="CV101" s="108"/>
      <c r="CW101" s="108"/>
      <c r="CX101" s="108"/>
      <c r="CY101" s="108"/>
      <c r="CZ101" s="108"/>
      <c r="DA101" s="108"/>
      <c r="DB101" s="108"/>
      <c r="DC101" s="108"/>
      <c r="DD101" s="108"/>
      <c r="DE101" s="108"/>
      <c r="DF101" s="108"/>
      <c r="DG101" s="108"/>
      <c r="DH101" s="108"/>
      <c r="DI101" s="108"/>
      <c r="DJ101" s="108"/>
      <c r="DK101" s="108"/>
      <c r="DL101" s="108"/>
      <c r="DM101" s="108"/>
      <c r="DN101" s="108"/>
      <c r="DO101" s="108"/>
      <c r="DP101" s="108"/>
      <c r="DQ101" s="108"/>
      <c r="DR101" s="108"/>
      <c r="DS101" s="108"/>
      <c r="DT101" s="108"/>
      <c r="DU101" s="108"/>
      <c r="DV101" s="108"/>
      <c r="DW101" s="108"/>
      <c r="DX101" s="108"/>
      <c r="DY101" s="108"/>
      <c r="DZ101" s="108"/>
      <c r="EA101" s="108"/>
      <c r="EB101" s="108"/>
      <c r="EC101" s="108"/>
      <c r="ED101" s="108"/>
      <c r="EE101" s="108"/>
      <c r="EF101" s="108"/>
      <c r="EG101" s="108"/>
      <c r="EH101" s="108"/>
      <c r="EI101" s="108"/>
      <c r="EJ101" s="108"/>
      <c r="EK101" s="108"/>
      <c r="EL101" s="108"/>
      <c r="EM101" s="108"/>
    </row>
    <row r="102" spans="1:143" s="113" customFormat="1" ht="30" customHeight="1">
      <c r="A102" s="68"/>
      <c r="B102" s="114"/>
      <c r="C102" s="114"/>
      <c r="D102" s="114"/>
      <c r="E102" s="82"/>
      <c r="F102" s="63">
        <v>25</v>
      </c>
      <c r="G102" s="88">
        <f t="shared" ca="1" si="6"/>
        <v>0</v>
      </c>
      <c r="H102" s="109" t="str">
        <f t="shared" si="7"/>
        <v>$HX$78</v>
      </c>
      <c r="I102" s="109">
        <f t="shared" si="5"/>
        <v>232</v>
      </c>
      <c r="J102" s="108"/>
      <c r="K102" s="108"/>
      <c r="L102" s="108"/>
      <c r="M102" s="108"/>
      <c r="N102" s="108"/>
      <c r="O102" s="108"/>
      <c r="P102" s="108"/>
      <c r="Q102" s="108"/>
      <c r="R102" s="108"/>
      <c r="S102" s="108"/>
      <c r="T102" s="108"/>
      <c r="U102" s="108"/>
      <c r="V102" s="108"/>
      <c r="W102" s="108"/>
      <c r="X102" s="108"/>
      <c r="Y102" s="108"/>
      <c r="Z102" s="108"/>
      <c r="AA102" s="108"/>
      <c r="AB102" s="108"/>
      <c r="AC102" s="108"/>
      <c r="AD102" s="108"/>
      <c r="AE102" s="108"/>
      <c r="AF102" s="108"/>
      <c r="AG102" s="108"/>
      <c r="AH102" s="108"/>
      <c r="AI102" s="108"/>
      <c r="AJ102" s="108"/>
      <c r="AK102" s="108"/>
      <c r="AL102" s="108"/>
      <c r="AM102" s="108"/>
      <c r="AN102" s="108"/>
      <c r="AO102" s="108"/>
      <c r="AP102" s="108"/>
      <c r="AQ102" s="108"/>
      <c r="AR102" s="108"/>
      <c r="AS102" s="108"/>
      <c r="AT102" s="108"/>
      <c r="AU102" s="108"/>
      <c r="AV102" s="108"/>
      <c r="AW102" s="108"/>
      <c r="AX102" s="108"/>
      <c r="AY102" s="108"/>
      <c r="AZ102" s="108"/>
      <c r="BA102" s="108"/>
      <c r="BB102" s="108"/>
      <c r="BC102" s="108"/>
      <c r="BD102" s="108"/>
      <c r="BE102" s="108"/>
      <c r="BF102" s="108"/>
      <c r="BG102" s="108"/>
      <c r="BH102" s="108"/>
      <c r="BI102" s="108"/>
      <c r="BJ102" s="108"/>
      <c r="BK102" s="108"/>
      <c r="BL102" s="108"/>
      <c r="BM102" s="108"/>
      <c r="BN102" s="108"/>
      <c r="BO102" s="108"/>
      <c r="BP102" s="108"/>
      <c r="BQ102" s="108"/>
      <c r="BR102" s="108"/>
      <c r="BS102" s="108"/>
      <c r="BT102" s="108"/>
      <c r="BU102" s="108"/>
      <c r="BV102" s="108"/>
      <c r="BW102" s="108"/>
      <c r="BX102" s="108"/>
      <c r="BY102" s="108"/>
      <c r="BZ102" s="108"/>
      <c r="CA102" s="108"/>
      <c r="CB102" s="108"/>
      <c r="CC102" s="108"/>
      <c r="CD102" s="108"/>
      <c r="CE102" s="108"/>
      <c r="CF102" s="108"/>
      <c r="CG102" s="108"/>
      <c r="CH102" s="108"/>
      <c r="CI102" s="108"/>
      <c r="CJ102" s="108"/>
      <c r="CK102" s="108"/>
      <c r="CL102" s="108"/>
      <c r="CM102" s="108"/>
      <c r="CN102" s="108"/>
      <c r="CO102" s="108"/>
      <c r="CP102" s="108"/>
      <c r="CQ102" s="108"/>
      <c r="CR102" s="108"/>
      <c r="CS102" s="108"/>
      <c r="CT102" s="108"/>
      <c r="CU102" s="108"/>
      <c r="CV102" s="108"/>
      <c r="CW102" s="108"/>
      <c r="CX102" s="108"/>
      <c r="CY102" s="108"/>
      <c r="CZ102" s="108"/>
      <c r="DA102" s="108"/>
      <c r="DB102" s="108"/>
      <c r="DC102" s="108"/>
      <c r="DD102" s="108"/>
      <c r="DE102" s="108"/>
      <c r="DF102" s="108"/>
      <c r="DG102" s="108"/>
      <c r="DH102" s="108"/>
      <c r="DI102" s="108"/>
      <c r="DJ102" s="108"/>
      <c r="DK102" s="108"/>
      <c r="DL102" s="108"/>
      <c r="DM102" s="108"/>
      <c r="DN102" s="108"/>
      <c r="DO102" s="108"/>
      <c r="DP102" s="108"/>
      <c r="DQ102" s="108"/>
      <c r="DR102" s="108"/>
      <c r="DS102" s="108"/>
      <c r="DT102" s="108"/>
      <c r="DU102" s="108"/>
      <c r="DV102" s="108"/>
      <c r="DW102" s="108"/>
      <c r="DX102" s="108"/>
      <c r="DY102" s="108"/>
      <c r="DZ102" s="108"/>
      <c r="EA102" s="108"/>
      <c r="EB102" s="108"/>
      <c r="EC102" s="108"/>
      <c r="ED102" s="108"/>
      <c r="EE102" s="108"/>
      <c r="EF102" s="108"/>
      <c r="EG102" s="108"/>
      <c r="EH102" s="108"/>
      <c r="EI102" s="108"/>
      <c r="EJ102" s="108"/>
      <c r="EK102" s="108"/>
      <c r="EL102" s="108"/>
      <c r="EM102" s="108"/>
    </row>
    <row r="103" spans="1:143" s="113" customFormat="1" ht="30" customHeight="1">
      <c r="A103" s="68"/>
      <c r="B103" s="114"/>
      <c r="C103" s="114"/>
      <c r="D103" s="114"/>
      <c r="E103" s="82"/>
      <c r="F103" s="63">
        <v>26</v>
      </c>
      <c r="G103" s="88">
        <f t="shared" ca="1" si="6"/>
        <v>0</v>
      </c>
      <c r="H103" s="109" t="str">
        <f t="shared" si="7"/>
        <v>$IG$78</v>
      </c>
      <c r="I103" s="109">
        <f t="shared" si="5"/>
        <v>241</v>
      </c>
      <c r="J103" s="108"/>
      <c r="K103" s="108"/>
      <c r="L103" s="108"/>
      <c r="M103" s="108"/>
      <c r="N103" s="108"/>
      <c r="O103" s="108"/>
      <c r="P103" s="108"/>
      <c r="Q103" s="108"/>
      <c r="R103" s="108"/>
      <c r="S103" s="108"/>
      <c r="T103" s="108"/>
      <c r="U103" s="108"/>
      <c r="V103" s="108"/>
      <c r="W103" s="108"/>
      <c r="X103" s="108"/>
      <c r="Y103" s="108"/>
      <c r="Z103" s="108"/>
      <c r="AA103" s="108"/>
      <c r="AB103" s="108"/>
      <c r="AC103" s="108"/>
      <c r="AD103" s="108"/>
      <c r="AE103" s="108"/>
      <c r="AF103" s="108"/>
      <c r="AG103" s="108"/>
      <c r="AH103" s="108"/>
      <c r="AI103" s="108"/>
      <c r="AJ103" s="108"/>
      <c r="AK103" s="108"/>
      <c r="AL103" s="108"/>
      <c r="AM103" s="108"/>
      <c r="AN103" s="108"/>
      <c r="AO103" s="108"/>
      <c r="AP103" s="108"/>
      <c r="AQ103" s="108"/>
      <c r="AR103" s="108"/>
      <c r="AS103" s="108"/>
      <c r="AT103" s="108"/>
      <c r="AU103" s="108"/>
      <c r="AV103" s="108"/>
      <c r="AW103" s="108"/>
      <c r="AX103" s="108"/>
      <c r="AY103" s="108"/>
      <c r="AZ103" s="108"/>
      <c r="BA103" s="108"/>
      <c r="BB103" s="108"/>
      <c r="BC103" s="108"/>
      <c r="BD103" s="108"/>
      <c r="BE103" s="108"/>
      <c r="BF103" s="108"/>
      <c r="BG103" s="108"/>
      <c r="BH103" s="108"/>
      <c r="BI103" s="108"/>
      <c r="BJ103" s="108"/>
      <c r="BK103" s="108"/>
      <c r="BL103" s="108"/>
      <c r="BM103" s="108"/>
      <c r="BN103" s="108"/>
      <c r="BO103" s="108"/>
      <c r="BP103" s="108"/>
      <c r="BQ103" s="108"/>
      <c r="BR103" s="108"/>
      <c r="BS103" s="108"/>
      <c r="BT103" s="108"/>
      <c r="BU103" s="108"/>
      <c r="BV103" s="108"/>
      <c r="BW103" s="108"/>
      <c r="BX103" s="108"/>
      <c r="BY103" s="108"/>
      <c r="BZ103" s="108"/>
      <c r="CA103" s="108"/>
      <c r="CB103" s="108"/>
      <c r="CC103" s="108"/>
      <c r="CD103" s="108"/>
      <c r="CE103" s="108"/>
      <c r="CF103" s="108"/>
      <c r="CG103" s="108"/>
      <c r="CH103" s="108"/>
      <c r="CI103" s="108"/>
      <c r="CJ103" s="108"/>
      <c r="CK103" s="108"/>
      <c r="CL103" s="108"/>
      <c r="CM103" s="108"/>
      <c r="CN103" s="108"/>
      <c r="CO103" s="108"/>
      <c r="CP103" s="108"/>
      <c r="CQ103" s="108"/>
      <c r="CR103" s="108"/>
      <c r="CS103" s="108"/>
      <c r="CT103" s="108"/>
      <c r="CU103" s="108"/>
      <c r="CV103" s="108"/>
      <c r="CW103" s="108"/>
      <c r="CX103" s="108"/>
      <c r="CY103" s="108"/>
      <c r="CZ103" s="108"/>
      <c r="DA103" s="108"/>
      <c r="DB103" s="108"/>
      <c r="DC103" s="108"/>
      <c r="DD103" s="108"/>
      <c r="DE103" s="108"/>
      <c r="DF103" s="108"/>
      <c r="DG103" s="108"/>
      <c r="DH103" s="108"/>
      <c r="DI103" s="108"/>
      <c r="DJ103" s="108"/>
      <c r="DK103" s="108"/>
      <c r="DL103" s="108"/>
      <c r="DM103" s="108"/>
      <c r="DN103" s="108"/>
      <c r="DO103" s="108"/>
      <c r="DP103" s="108"/>
      <c r="DQ103" s="108"/>
      <c r="DR103" s="108"/>
      <c r="DS103" s="108"/>
      <c r="DT103" s="108"/>
      <c r="DU103" s="108"/>
      <c r="DV103" s="108"/>
      <c r="DW103" s="108"/>
      <c r="DX103" s="108"/>
      <c r="DY103" s="108"/>
      <c r="DZ103" s="108"/>
      <c r="EA103" s="108"/>
      <c r="EB103" s="108"/>
      <c r="EC103" s="108"/>
      <c r="ED103" s="108"/>
      <c r="EE103" s="108"/>
      <c r="EF103" s="108"/>
      <c r="EG103" s="108"/>
      <c r="EH103" s="108"/>
      <c r="EI103" s="108"/>
      <c r="EJ103" s="108"/>
      <c r="EK103" s="108"/>
      <c r="EL103" s="108"/>
      <c r="EM103" s="108"/>
    </row>
    <row r="104" spans="1:143" s="113" customFormat="1" ht="30" customHeight="1">
      <c r="A104" s="68"/>
      <c r="B104" s="114"/>
      <c r="C104" s="114"/>
      <c r="D104" s="114"/>
      <c r="E104" s="82"/>
      <c r="F104" s="63">
        <v>27</v>
      </c>
      <c r="G104" s="88">
        <f t="shared" ca="1" si="6"/>
        <v>0</v>
      </c>
      <c r="H104" s="109" t="str">
        <f t="shared" si="7"/>
        <v>$IP$78</v>
      </c>
      <c r="I104" s="109">
        <f t="shared" si="5"/>
        <v>250</v>
      </c>
      <c r="J104" s="108"/>
      <c r="K104" s="108"/>
      <c r="L104" s="108"/>
      <c r="M104" s="108"/>
      <c r="N104" s="108"/>
      <c r="O104" s="108"/>
      <c r="P104" s="108"/>
      <c r="Q104" s="108"/>
      <c r="R104" s="108"/>
      <c r="S104" s="108"/>
      <c r="T104" s="108"/>
      <c r="U104" s="108"/>
      <c r="V104" s="108"/>
      <c r="W104" s="108"/>
      <c r="X104" s="108"/>
      <c r="Y104" s="108"/>
      <c r="Z104" s="108"/>
      <c r="AA104" s="108"/>
      <c r="AB104" s="108"/>
      <c r="AC104" s="108"/>
      <c r="AD104" s="108"/>
      <c r="AE104" s="108"/>
      <c r="AF104" s="108"/>
      <c r="AG104" s="108"/>
      <c r="AH104" s="108"/>
      <c r="AI104" s="108"/>
      <c r="AJ104" s="108"/>
      <c r="AK104" s="108"/>
      <c r="AL104" s="108"/>
      <c r="AM104" s="108"/>
      <c r="AN104" s="108"/>
      <c r="AO104" s="108"/>
      <c r="AP104" s="108"/>
      <c r="AQ104" s="108"/>
      <c r="AR104" s="108"/>
      <c r="AS104" s="108"/>
      <c r="AT104" s="108"/>
      <c r="AU104" s="108"/>
      <c r="AV104" s="108"/>
      <c r="AW104" s="108"/>
      <c r="AX104" s="108"/>
      <c r="AY104" s="108"/>
      <c r="AZ104" s="108"/>
      <c r="BA104" s="108"/>
      <c r="BB104" s="108"/>
      <c r="BC104" s="108"/>
      <c r="BD104" s="108"/>
      <c r="BE104" s="108"/>
      <c r="BF104" s="108"/>
      <c r="BG104" s="108"/>
      <c r="BH104" s="108"/>
      <c r="BI104" s="108"/>
      <c r="BJ104" s="108"/>
      <c r="BK104" s="108"/>
      <c r="BL104" s="108"/>
      <c r="BM104" s="108"/>
      <c r="BN104" s="108"/>
      <c r="BO104" s="108"/>
      <c r="BP104" s="108"/>
      <c r="BQ104" s="108"/>
      <c r="BR104" s="108"/>
      <c r="BS104" s="108"/>
      <c r="BT104" s="108"/>
      <c r="BU104" s="108"/>
      <c r="BV104" s="108"/>
      <c r="BW104" s="108"/>
      <c r="BX104" s="108"/>
      <c r="BY104" s="108"/>
      <c r="BZ104" s="108"/>
      <c r="CA104" s="108"/>
      <c r="CB104" s="108"/>
      <c r="CC104" s="108"/>
      <c r="CD104" s="108"/>
      <c r="CE104" s="108"/>
      <c r="CF104" s="108"/>
      <c r="CG104" s="108"/>
      <c r="CH104" s="108"/>
      <c r="CI104" s="108"/>
      <c r="CJ104" s="108"/>
      <c r="CK104" s="108"/>
      <c r="CL104" s="108"/>
      <c r="CM104" s="108"/>
      <c r="CN104" s="108"/>
      <c r="CO104" s="108"/>
      <c r="CP104" s="108"/>
      <c r="CQ104" s="108"/>
      <c r="CR104" s="108"/>
      <c r="CS104" s="108"/>
      <c r="CT104" s="108"/>
      <c r="CU104" s="108"/>
      <c r="CV104" s="108"/>
      <c r="CW104" s="108"/>
      <c r="CX104" s="108"/>
      <c r="CY104" s="108"/>
      <c r="CZ104" s="108"/>
      <c r="DA104" s="108"/>
      <c r="DB104" s="108"/>
      <c r="DC104" s="108"/>
      <c r="DD104" s="108"/>
      <c r="DE104" s="108"/>
      <c r="DF104" s="108"/>
      <c r="DG104" s="108"/>
      <c r="DH104" s="108"/>
      <c r="DI104" s="108"/>
      <c r="DJ104" s="108"/>
      <c r="DK104" s="108"/>
      <c r="DL104" s="108"/>
      <c r="DM104" s="108"/>
      <c r="DN104" s="108"/>
      <c r="DO104" s="108"/>
      <c r="DP104" s="108"/>
      <c r="DQ104" s="108"/>
      <c r="DR104" s="108"/>
      <c r="DS104" s="108"/>
      <c r="DT104" s="108"/>
      <c r="DU104" s="108"/>
      <c r="DV104" s="108"/>
      <c r="DW104" s="108"/>
      <c r="DX104" s="108"/>
      <c r="DY104" s="108"/>
      <c r="DZ104" s="108"/>
      <c r="EA104" s="108"/>
      <c r="EB104" s="108"/>
      <c r="EC104" s="108"/>
      <c r="ED104" s="108"/>
      <c r="EE104" s="108"/>
      <c r="EF104" s="108"/>
      <c r="EG104" s="108"/>
      <c r="EH104" s="108"/>
      <c r="EI104" s="108"/>
      <c r="EJ104" s="108"/>
      <c r="EK104" s="108"/>
      <c r="EL104" s="108"/>
      <c r="EM104" s="108"/>
    </row>
    <row r="105" spans="1:143" s="113" customFormat="1" ht="30" customHeight="1">
      <c r="A105" s="68"/>
      <c r="B105" s="114"/>
      <c r="C105" s="114"/>
      <c r="D105" s="114"/>
      <c r="E105" s="82"/>
      <c r="F105" s="63">
        <v>28</v>
      </c>
      <c r="G105" s="88">
        <f t="shared" ca="1" si="6"/>
        <v>0</v>
      </c>
      <c r="H105" s="109" t="str">
        <f t="shared" si="7"/>
        <v>$IY$78</v>
      </c>
      <c r="I105" s="109">
        <f t="shared" si="5"/>
        <v>259</v>
      </c>
      <c r="J105" s="108"/>
      <c r="K105" s="108"/>
      <c r="L105" s="108"/>
      <c r="M105" s="108"/>
      <c r="N105" s="108"/>
      <c r="O105" s="108"/>
      <c r="P105" s="108"/>
      <c r="Q105" s="108"/>
      <c r="R105" s="108"/>
      <c r="S105" s="108"/>
      <c r="T105" s="108"/>
      <c r="U105" s="108"/>
      <c r="V105" s="108"/>
      <c r="W105" s="108"/>
      <c r="X105" s="108"/>
      <c r="Y105" s="108"/>
      <c r="Z105" s="108"/>
      <c r="AA105" s="108"/>
      <c r="AB105" s="108"/>
      <c r="AC105" s="108"/>
      <c r="AD105" s="108"/>
      <c r="AE105" s="108"/>
      <c r="AF105" s="108"/>
      <c r="AG105" s="108"/>
      <c r="AH105" s="108"/>
      <c r="AI105" s="108"/>
      <c r="AJ105" s="108"/>
      <c r="AK105" s="108"/>
      <c r="AL105" s="108"/>
      <c r="AM105" s="108"/>
      <c r="AN105" s="108"/>
      <c r="AO105" s="108"/>
      <c r="AP105" s="108"/>
      <c r="AQ105" s="108"/>
      <c r="AR105" s="108"/>
      <c r="AS105" s="108"/>
      <c r="AT105" s="108"/>
      <c r="AU105" s="108"/>
      <c r="AV105" s="108"/>
      <c r="AW105" s="108"/>
      <c r="AX105" s="108"/>
      <c r="AY105" s="108"/>
      <c r="AZ105" s="108"/>
      <c r="BA105" s="108"/>
      <c r="BB105" s="108"/>
      <c r="BC105" s="108"/>
      <c r="BD105" s="108"/>
      <c r="BE105" s="108"/>
      <c r="BF105" s="108"/>
      <c r="BG105" s="108"/>
      <c r="BH105" s="108"/>
      <c r="BI105" s="108"/>
      <c r="BJ105" s="108"/>
      <c r="BK105" s="108"/>
      <c r="BL105" s="108"/>
      <c r="BM105" s="108"/>
      <c r="BN105" s="108"/>
      <c r="BO105" s="108"/>
      <c r="BP105" s="108"/>
      <c r="BQ105" s="108"/>
      <c r="BR105" s="108"/>
      <c r="BS105" s="108"/>
      <c r="BT105" s="108"/>
      <c r="BU105" s="108"/>
      <c r="BV105" s="108"/>
      <c r="BW105" s="108"/>
      <c r="BX105" s="108"/>
      <c r="BY105" s="108"/>
      <c r="BZ105" s="108"/>
      <c r="CA105" s="108"/>
      <c r="CB105" s="108"/>
      <c r="CC105" s="108"/>
      <c r="CD105" s="108"/>
      <c r="CE105" s="108"/>
      <c r="CF105" s="108"/>
      <c r="CG105" s="108"/>
      <c r="CH105" s="108"/>
      <c r="CI105" s="108"/>
      <c r="CJ105" s="108"/>
      <c r="CK105" s="108"/>
      <c r="CL105" s="108"/>
      <c r="CM105" s="108"/>
      <c r="CN105" s="108"/>
      <c r="CO105" s="108"/>
      <c r="CP105" s="108"/>
      <c r="CQ105" s="108"/>
      <c r="CR105" s="108"/>
      <c r="CS105" s="108"/>
      <c r="CT105" s="108"/>
      <c r="CU105" s="108"/>
      <c r="CV105" s="108"/>
      <c r="CW105" s="108"/>
      <c r="CX105" s="108"/>
      <c r="CY105" s="108"/>
      <c r="CZ105" s="108"/>
      <c r="DA105" s="108"/>
      <c r="DB105" s="108"/>
      <c r="DC105" s="108"/>
      <c r="DD105" s="108"/>
      <c r="DE105" s="108"/>
      <c r="DF105" s="108"/>
      <c r="DG105" s="108"/>
      <c r="DH105" s="108"/>
      <c r="DI105" s="108"/>
      <c r="DJ105" s="108"/>
      <c r="DK105" s="108"/>
      <c r="DL105" s="108"/>
      <c r="DM105" s="108"/>
      <c r="DN105" s="108"/>
      <c r="DO105" s="108"/>
      <c r="DP105" s="108"/>
      <c r="DQ105" s="108"/>
      <c r="DR105" s="108"/>
      <c r="DS105" s="108"/>
      <c r="DT105" s="108"/>
      <c r="DU105" s="108"/>
      <c r="DV105" s="108"/>
      <c r="DW105" s="108"/>
      <c r="DX105" s="108"/>
      <c r="DY105" s="108"/>
      <c r="DZ105" s="108"/>
      <c r="EA105" s="108"/>
      <c r="EB105" s="108"/>
      <c r="EC105" s="108"/>
      <c r="ED105" s="108"/>
      <c r="EE105" s="108"/>
      <c r="EF105" s="108"/>
      <c r="EG105" s="108"/>
      <c r="EH105" s="108"/>
      <c r="EI105" s="108"/>
      <c r="EJ105" s="108"/>
      <c r="EK105" s="108"/>
      <c r="EL105" s="108"/>
      <c r="EM105" s="108"/>
    </row>
    <row r="106" spans="1:143" s="113" customFormat="1" ht="30" customHeight="1">
      <c r="A106" s="68"/>
      <c r="B106" s="114"/>
      <c r="C106" s="114"/>
      <c r="D106" s="114"/>
      <c r="E106" s="82"/>
      <c r="F106" s="63">
        <v>29</v>
      </c>
      <c r="G106" s="88">
        <f t="shared" ca="1" si="6"/>
        <v>0</v>
      </c>
      <c r="H106" s="109" t="str">
        <f t="shared" si="7"/>
        <v>$JH$78</v>
      </c>
      <c r="I106" s="109">
        <f t="shared" si="5"/>
        <v>268</v>
      </c>
      <c r="J106" s="108"/>
      <c r="K106" s="108"/>
      <c r="L106" s="108"/>
      <c r="M106" s="108"/>
      <c r="N106" s="108"/>
      <c r="O106" s="108"/>
      <c r="P106" s="108"/>
      <c r="Q106" s="108"/>
      <c r="R106" s="108"/>
      <c r="S106" s="108"/>
      <c r="T106" s="108"/>
      <c r="U106" s="108"/>
      <c r="V106" s="108"/>
      <c r="W106" s="108"/>
      <c r="X106" s="108"/>
      <c r="Y106" s="108"/>
      <c r="Z106" s="108"/>
      <c r="AA106" s="108"/>
      <c r="AB106" s="108"/>
      <c r="AC106" s="108"/>
      <c r="AD106" s="108"/>
      <c r="AE106" s="108"/>
      <c r="AF106" s="108"/>
      <c r="AG106" s="108"/>
      <c r="AH106" s="108"/>
      <c r="AI106" s="108"/>
      <c r="AJ106" s="108"/>
      <c r="AK106" s="108"/>
      <c r="AL106" s="108"/>
      <c r="AM106" s="108"/>
      <c r="AN106" s="108"/>
      <c r="AO106" s="108"/>
      <c r="AP106" s="108"/>
      <c r="AQ106" s="108"/>
      <c r="AR106" s="108"/>
      <c r="AS106" s="108"/>
      <c r="AT106" s="108"/>
      <c r="AU106" s="108"/>
      <c r="AV106" s="108"/>
      <c r="AW106" s="108"/>
      <c r="AX106" s="108"/>
      <c r="AY106" s="108"/>
      <c r="AZ106" s="108"/>
      <c r="BA106" s="108"/>
      <c r="BB106" s="108"/>
      <c r="BC106" s="108"/>
      <c r="BD106" s="108"/>
      <c r="BE106" s="108"/>
      <c r="BF106" s="108"/>
      <c r="BG106" s="108"/>
      <c r="BH106" s="108"/>
      <c r="BI106" s="108"/>
      <c r="BJ106" s="108"/>
      <c r="BK106" s="108"/>
      <c r="BL106" s="108"/>
      <c r="BM106" s="108"/>
      <c r="BN106" s="108"/>
      <c r="BO106" s="108"/>
      <c r="BP106" s="108"/>
      <c r="BQ106" s="108"/>
      <c r="BR106" s="108"/>
      <c r="BS106" s="108"/>
      <c r="BT106" s="108"/>
      <c r="BU106" s="108"/>
      <c r="BV106" s="108"/>
      <c r="BW106" s="108"/>
      <c r="BX106" s="108"/>
      <c r="BY106" s="108"/>
      <c r="BZ106" s="108"/>
      <c r="CA106" s="108"/>
      <c r="CB106" s="108"/>
      <c r="CC106" s="108"/>
      <c r="CD106" s="108"/>
      <c r="CE106" s="108"/>
      <c r="CF106" s="108"/>
      <c r="CG106" s="108"/>
      <c r="CH106" s="108"/>
      <c r="CI106" s="108"/>
      <c r="CJ106" s="108"/>
      <c r="CK106" s="108"/>
      <c r="CL106" s="108"/>
      <c r="CM106" s="108"/>
      <c r="CN106" s="108"/>
      <c r="CO106" s="108"/>
      <c r="CP106" s="108"/>
      <c r="CQ106" s="108"/>
      <c r="CR106" s="108"/>
      <c r="CS106" s="108"/>
      <c r="CT106" s="108"/>
      <c r="CU106" s="108"/>
      <c r="CV106" s="108"/>
      <c r="CW106" s="108"/>
      <c r="CX106" s="108"/>
      <c r="CY106" s="108"/>
      <c r="CZ106" s="108"/>
      <c r="DA106" s="108"/>
      <c r="DB106" s="108"/>
      <c r="DC106" s="108"/>
      <c r="DD106" s="108"/>
      <c r="DE106" s="108"/>
      <c r="DF106" s="108"/>
      <c r="DG106" s="108"/>
      <c r="DH106" s="108"/>
      <c r="DI106" s="108"/>
      <c r="DJ106" s="108"/>
      <c r="DK106" s="108"/>
      <c r="DL106" s="108"/>
      <c r="DM106" s="108"/>
      <c r="DN106" s="108"/>
      <c r="DO106" s="108"/>
      <c r="DP106" s="108"/>
      <c r="DQ106" s="108"/>
      <c r="DR106" s="108"/>
      <c r="DS106" s="108"/>
      <c r="DT106" s="108"/>
      <c r="DU106" s="108"/>
      <c r="DV106" s="108"/>
      <c r="DW106" s="108"/>
      <c r="DX106" s="108"/>
      <c r="DY106" s="108"/>
      <c r="DZ106" s="108"/>
      <c r="EA106" s="108"/>
      <c r="EB106" s="108"/>
      <c r="EC106" s="108"/>
      <c r="ED106" s="108"/>
      <c r="EE106" s="108"/>
      <c r="EF106" s="108"/>
      <c r="EG106" s="108"/>
      <c r="EH106" s="108"/>
      <c r="EI106" s="108"/>
      <c r="EJ106" s="108"/>
      <c r="EK106" s="108"/>
      <c r="EL106" s="108"/>
      <c r="EM106" s="108"/>
    </row>
    <row r="107" spans="1:143" s="113" customFormat="1" ht="30" customHeight="1">
      <c r="A107" s="68"/>
      <c r="B107" s="114"/>
      <c r="C107" s="114"/>
      <c r="D107" s="114"/>
      <c r="E107" s="82"/>
      <c r="F107" s="63">
        <v>30</v>
      </c>
      <c r="G107" s="88">
        <f t="shared" ca="1" si="6"/>
        <v>0</v>
      </c>
      <c r="H107" s="109" t="str">
        <f t="shared" si="7"/>
        <v>$JQ$78</v>
      </c>
      <c r="I107" s="109">
        <f t="shared" si="5"/>
        <v>277</v>
      </c>
      <c r="J107" s="108"/>
      <c r="K107" s="108"/>
      <c r="L107" s="108"/>
      <c r="M107" s="108"/>
      <c r="N107" s="108"/>
      <c r="O107" s="108"/>
      <c r="P107" s="108"/>
      <c r="Q107" s="108"/>
      <c r="R107" s="108"/>
      <c r="S107" s="108"/>
      <c r="T107" s="108"/>
      <c r="U107" s="108"/>
      <c r="V107" s="108"/>
      <c r="W107" s="108"/>
      <c r="X107" s="108"/>
      <c r="Y107" s="108"/>
      <c r="Z107" s="108"/>
      <c r="AA107" s="108"/>
      <c r="AB107" s="108"/>
      <c r="AC107" s="108"/>
      <c r="AD107" s="108"/>
      <c r="AE107" s="108"/>
      <c r="AF107" s="108"/>
      <c r="AG107" s="108"/>
      <c r="AH107" s="108"/>
      <c r="AI107" s="108"/>
      <c r="AJ107" s="108"/>
      <c r="AK107" s="108"/>
      <c r="AL107" s="108"/>
      <c r="AM107" s="108"/>
      <c r="AN107" s="108"/>
      <c r="AO107" s="108"/>
      <c r="AP107" s="108"/>
      <c r="AQ107" s="108"/>
      <c r="AR107" s="108"/>
      <c r="AS107" s="108"/>
      <c r="AT107" s="108"/>
      <c r="AU107" s="108"/>
      <c r="AV107" s="108"/>
      <c r="AW107" s="108"/>
      <c r="AX107" s="108"/>
      <c r="AY107" s="108"/>
      <c r="AZ107" s="108"/>
      <c r="BA107" s="108"/>
      <c r="BB107" s="108"/>
      <c r="BC107" s="108"/>
      <c r="BD107" s="108"/>
      <c r="BE107" s="108"/>
      <c r="BF107" s="108"/>
      <c r="BG107" s="108"/>
      <c r="BH107" s="108"/>
      <c r="BI107" s="108"/>
      <c r="BJ107" s="108"/>
      <c r="BK107" s="108"/>
      <c r="BL107" s="108"/>
      <c r="BM107" s="108"/>
      <c r="BN107" s="108"/>
      <c r="BO107" s="108"/>
      <c r="BP107" s="108"/>
      <c r="BQ107" s="108"/>
      <c r="BR107" s="108"/>
      <c r="BS107" s="108"/>
      <c r="BT107" s="108"/>
      <c r="BU107" s="108"/>
      <c r="BV107" s="108"/>
      <c r="BW107" s="108"/>
      <c r="BX107" s="108"/>
      <c r="BY107" s="108"/>
      <c r="BZ107" s="108"/>
      <c r="CA107" s="108"/>
      <c r="CB107" s="108"/>
      <c r="CC107" s="108"/>
      <c r="CD107" s="108"/>
      <c r="CE107" s="108"/>
      <c r="CF107" s="108"/>
      <c r="CG107" s="108"/>
      <c r="CH107" s="108"/>
      <c r="CI107" s="108"/>
      <c r="CJ107" s="108"/>
      <c r="CK107" s="108"/>
      <c r="CL107" s="108"/>
      <c r="CM107" s="108"/>
      <c r="CN107" s="108"/>
      <c r="CO107" s="108"/>
      <c r="CP107" s="108"/>
      <c r="CQ107" s="108"/>
      <c r="CR107" s="108"/>
      <c r="CS107" s="108"/>
      <c r="CT107" s="108"/>
      <c r="CU107" s="108"/>
      <c r="CV107" s="108"/>
      <c r="CW107" s="108"/>
      <c r="CX107" s="108"/>
      <c r="CY107" s="108"/>
      <c r="CZ107" s="108"/>
      <c r="DA107" s="108"/>
      <c r="DB107" s="108"/>
      <c r="DC107" s="108"/>
      <c r="DD107" s="108"/>
      <c r="DE107" s="108"/>
      <c r="DF107" s="108"/>
      <c r="DG107" s="108"/>
      <c r="DH107" s="108"/>
      <c r="DI107" s="108"/>
      <c r="DJ107" s="108"/>
      <c r="DK107" s="108"/>
      <c r="DL107" s="108"/>
      <c r="DM107" s="108"/>
      <c r="DN107" s="108"/>
      <c r="DO107" s="108"/>
      <c r="DP107" s="108"/>
      <c r="DQ107" s="108"/>
      <c r="DR107" s="108"/>
      <c r="DS107" s="108"/>
      <c r="DT107" s="108"/>
      <c r="DU107" s="108"/>
      <c r="DV107" s="108"/>
      <c r="DW107" s="108"/>
      <c r="DX107" s="108"/>
      <c r="DY107" s="108"/>
      <c r="DZ107" s="108"/>
      <c r="EA107" s="108"/>
      <c r="EB107" s="108"/>
      <c r="EC107" s="108"/>
      <c r="ED107" s="108"/>
      <c r="EE107" s="108"/>
      <c r="EF107" s="108"/>
      <c r="EG107" s="108"/>
      <c r="EH107" s="108"/>
      <c r="EI107" s="108"/>
      <c r="EJ107" s="108"/>
      <c r="EK107" s="108"/>
      <c r="EL107" s="108"/>
      <c r="EM107" s="108"/>
    </row>
    <row r="108" spans="1:143" s="113" customFormat="1">
      <c r="A108" s="64"/>
      <c r="B108" s="112"/>
      <c r="C108" s="112"/>
      <c r="D108" s="112"/>
      <c r="E108" s="64"/>
      <c r="F108" s="64"/>
      <c r="G108" s="64"/>
      <c r="H108" s="108"/>
      <c r="I108" s="108"/>
      <c r="J108" s="108"/>
      <c r="K108" s="108"/>
      <c r="L108" s="108"/>
      <c r="M108" s="108"/>
      <c r="N108" s="108"/>
      <c r="O108" s="108"/>
      <c r="P108" s="108"/>
      <c r="Q108" s="108"/>
      <c r="R108" s="108"/>
      <c r="S108" s="108"/>
      <c r="T108" s="108"/>
      <c r="U108" s="108"/>
      <c r="V108" s="108"/>
      <c r="W108" s="108"/>
      <c r="X108" s="108"/>
      <c r="Y108" s="108"/>
      <c r="Z108" s="108"/>
      <c r="AA108" s="108"/>
      <c r="AB108" s="108"/>
      <c r="AC108" s="108"/>
      <c r="AD108" s="108"/>
      <c r="AE108" s="108"/>
      <c r="AF108" s="108"/>
      <c r="AG108" s="108"/>
      <c r="AH108" s="108"/>
      <c r="AI108" s="108"/>
      <c r="AJ108" s="108"/>
      <c r="AK108" s="108"/>
      <c r="AL108" s="108"/>
      <c r="AM108" s="108"/>
      <c r="AN108" s="108"/>
      <c r="AO108" s="108"/>
      <c r="AP108" s="108"/>
      <c r="AQ108" s="108"/>
      <c r="AR108" s="108"/>
      <c r="AS108" s="108"/>
      <c r="AT108" s="108"/>
      <c r="AU108" s="108"/>
      <c r="AV108" s="108"/>
      <c r="AW108" s="108"/>
      <c r="AX108" s="108"/>
      <c r="AY108" s="108"/>
      <c r="AZ108" s="108"/>
      <c r="BA108" s="108"/>
      <c r="BB108" s="108"/>
      <c r="BC108" s="108"/>
      <c r="BD108" s="108"/>
      <c r="BE108" s="108"/>
      <c r="BF108" s="108"/>
      <c r="BG108" s="108"/>
      <c r="BH108" s="108"/>
      <c r="BI108" s="108"/>
      <c r="BJ108" s="108"/>
      <c r="BK108" s="108"/>
      <c r="BL108" s="108"/>
      <c r="BM108" s="108"/>
      <c r="BN108" s="108"/>
      <c r="BO108" s="108"/>
      <c r="BP108" s="108"/>
      <c r="BQ108" s="108"/>
      <c r="BR108" s="108"/>
      <c r="BS108" s="108"/>
      <c r="BT108" s="108"/>
      <c r="BU108" s="108"/>
      <c r="BV108" s="108"/>
      <c r="BW108" s="108"/>
      <c r="BX108" s="108"/>
      <c r="BY108" s="108"/>
      <c r="BZ108" s="108"/>
      <c r="CA108" s="108"/>
      <c r="CB108" s="108"/>
      <c r="CC108" s="108"/>
      <c r="CD108" s="108"/>
      <c r="CE108" s="108"/>
      <c r="CF108" s="108"/>
      <c r="CG108" s="108"/>
      <c r="CH108" s="108"/>
      <c r="CI108" s="108"/>
      <c r="CJ108" s="108"/>
      <c r="CK108" s="108"/>
      <c r="CL108" s="108"/>
      <c r="CM108" s="108"/>
      <c r="CN108" s="108"/>
      <c r="CO108" s="108"/>
      <c r="CP108" s="108"/>
      <c r="CQ108" s="108"/>
      <c r="CR108" s="108"/>
      <c r="CS108" s="108"/>
      <c r="CT108" s="108"/>
      <c r="CU108" s="108"/>
      <c r="CV108" s="108"/>
      <c r="CW108" s="108"/>
      <c r="CX108" s="108"/>
      <c r="CY108" s="108"/>
      <c r="CZ108" s="108"/>
      <c r="DA108" s="108"/>
      <c r="DB108" s="108"/>
      <c r="DC108" s="108"/>
      <c r="DD108" s="108"/>
      <c r="DE108" s="108"/>
      <c r="DF108" s="108"/>
      <c r="DG108" s="108"/>
      <c r="DH108" s="108"/>
      <c r="DI108" s="108"/>
      <c r="DJ108" s="108"/>
      <c r="DK108" s="108"/>
      <c r="DL108" s="108"/>
      <c r="DM108" s="108"/>
      <c r="DN108" s="108"/>
      <c r="DO108" s="108"/>
      <c r="DP108" s="108"/>
      <c r="DQ108" s="108"/>
      <c r="DR108" s="108"/>
      <c r="DS108" s="108"/>
      <c r="DT108" s="108"/>
      <c r="DU108" s="108"/>
      <c r="DV108" s="108"/>
      <c r="DW108" s="108"/>
      <c r="DX108" s="108"/>
      <c r="DY108" s="108"/>
      <c r="DZ108" s="108"/>
      <c r="EA108" s="108"/>
      <c r="EB108" s="108"/>
      <c r="EC108" s="108"/>
      <c r="ED108" s="108"/>
      <c r="EE108" s="108"/>
      <c r="EF108" s="108"/>
      <c r="EG108" s="108"/>
      <c r="EH108" s="108"/>
      <c r="EI108" s="108"/>
      <c r="EJ108" s="108"/>
      <c r="EK108" s="108"/>
      <c r="EL108" s="108"/>
      <c r="EM108" s="108"/>
    </row>
    <row r="109" spans="1:143" s="113" customFormat="1">
      <c r="A109" s="64"/>
      <c r="B109" s="112"/>
      <c r="C109" s="112"/>
      <c r="D109" s="112"/>
      <c r="E109" s="64"/>
      <c r="F109" s="64"/>
      <c r="G109" s="64"/>
      <c r="H109" s="108"/>
      <c r="I109" s="108"/>
      <c r="J109" s="108"/>
      <c r="K109" s="108"/>
      <c r="L109" s="108"/>
      <c r="M109" s="108"/>
      <c r="N109" s="108"/>
      <c r="O109" s="108"/>
      <c r="P109" s="108"/>
      <c r="Q109" s="108"/>
      <c r="R109" s="108"/>
      <c r="S109" s="108"/>
      <c r="T109" s="108"/>
      <c r="U109" s="108"/>
      <c r="V109" s="108"/>
      <c r="W109" s="108"/>
      <c r="X109" s="108"/>
      <c r="Y109" s="108"/>
      <c r="Z109" s="108"/>
      <c r="AA109" s="108"/>
      <c r="AB109" s="108"/>
      <c r="AC109" s="108"/>
      <c r="AD109" s="108"/>
      <c r="AE109" s="108"/>
      <c r="AF109" s="108"/>
      <c r="AG109" s="108"/>
      <c r="AH109" s="108"/>
      <c r="AI109" s="108"/>
      <c r="AJ109" s="108"/>
      <c r="AK109" s="108"/>
      <c r="AL109" s="108"/>
      <c r="AM109" s="108"/>
      <c r="AN109" s="108"/>
      <c r="AO109" s="108"/>
      <c r="AP109" s="108"/>
      <c r="AQ109" s="108"/>
      <c r="AR109" s="108"/>
      <c r="AS109" s="108"/>
      <c r="AT109" s="108"/>
      <c r="AU109" s="108"/>
      <c r="AV109" s="108"/>
      <c r="AW109" s="108"/>
      <c r="AX109" s="108"/>
      <c r="AY109" s="108"/>
      <c r="AZ109" s="108"/>
      <c r="BA109" s="108"/>
      <c r="BB109" s="108"/>
      <c r="BC109" s="108"/>
      <c r="BD109" s="108"/>
      <c r="BE109" s="108"/>
      <c r="BF109" s="108"/>
      <c r="BG109" s="108"/>
      <c r="BH109" s="108"/>
      <c r="BI109" s="108"/>
      <c r="BJ109" s="108"/>
      <c r="BK109" s="108"/>
      <c r="BL109" s="108"/>
      <c r="BM109" s="108"/>
      <c r="BN109" s="108"/>
      <c r="BO109" s="108"/>
      <c r="BP109" s="108"/>
      <c r="BQ109" s="108"/>
      <c r="BR109" s="108"/>
      <c r="BS109" s="108"/>
      <c r="BT109" s="108"/>
      <c r="BU109" s="108"/>
      <c r="BV109" s="108"/>
      <c r="BW109" s="108"/>
      <c r="BX109" s="108"/>
      <c r="BY109" s="108"/>
      <c r="BZ109" s="108"/>
      <c r="CA109" s="108"/>
      <c r="CB109" s="108"/>
      <c r="CC109" s="108"/>
      <c r="CD109" s="108"/>
      <c r="CE109" s="108"/>
      <c r="CF109" s="108"/>
      <c r="CG109" s="108"/>
      <c r="CH109" s="108"/>
      <c r="CI109" s="108"/>
      <c r="CJ109" s="108"/>
      <c r="CK109" s="108"/>
      <c r="CL109" s="108"/>
      <c r="CM109" s="108"/>
      <c r="CN109" s="108"/>
      <c r="CO109" s="108"/>
      <c r="CP109" s="108"/>
      <c r="CQ109" s="108"/>
      <c r="CR109" s="108"/>
      <c r="CS109" s="108"/>
      <c r="CT109" s="108"/>
      <c r="CU109" s="108"/>
      <c r="CV109" s="108"/>
      <c r="CW109" s="108"/>
      <c r="CX109" s="108"/>
      <c r="CY109" s="108"/>
      <c r="CZ109" s="108"/>
      <c r="DA109" s="108"/>
      <c r="DB109" s="108"/>
      <c r="DC109" s="108"/>
      <c r="DD109" s="108"/>
      <c r="DE109" s="108"/>
      <c r="DF109" s="108"/>
      <c r="DG109" s="108"/>
      <c r="DH109" s="108"/>
      <c r="DI109" s="108"/>
      <c r="DJ109" s="108"/>
      <c r="DK109" s="108"/>
      <c r="DL109" s="108"/>
      <c r="DM109" s="108"/>
      <c r="DN109" s="108"/>
      <c r="DO109" s="108"/>
      <c r="DP109" s="108"/>
      <c r="DQ109" s="108"/>
      <c r="DR109" s="108"/>
      <c r="DS109" s="108"/>
      <c r="DT109" s="108"/>
      <c r="DU109" s="108"/>
      <c r="DV109" s="108"/>
      <c r="DW109" s="108"/>
      <c r="DX109" s="108"/>
      <c r="DY109" s="108"/>
      <c r="DZ109" s="108"/>
      <c r="EA109" s="108"/>
      <c r="EB109" s="108"/>
      <c r="EC109" s="108"/>
      <c r="ED109" s="108"/>
      <c r="EE109" s="108"/>
      <c r="EF109" s="108"/>
      <c r="EG109" s="108"/>
      <c r="EH109" s="108"/>
      <c r="EI109" s="108"/>
      <c r="EJ109" s="108"/>
      <c r="EK109" s="108"/>
      <c r="EL109" s="108"/>
      <c r="EM109" s="108"/>
    </row>
  </sheetData>
  <mergeCells count="275">
    <mergeCell ref="ID29:IG29"/>
    <mergeCell ref="IM29:IP29"/>
    <mergeCell ref="IV29:IY29"/>
    <mergeCell ref="JE29:JH29"/>
    <mergeCell ref="JL2:JL3"/>
    <mergeCell ref="JM2:JM3"/>
    <mergeCell ref="JN2:JQ3"/>
    <mergeCell ref="JL4:JM9"/>
    <mergeCell ref="JN4:JR4"/>
    <mergeCell ref="JN5:JR7"/>
    <mergeCell ref="JN8:JN9"/>
    <mergeCell ref="JO8:JR9"/>
    <mergeCell ref="JN29:JQ29"/>
    <mergeCell ref="JE2:JH3"/>
    <mergeCell ref="ID2:IG3"/>
    <mergeCell ref="IK2:IK3"/>
    <mergeCell ref="IL2:IL3"/>
    <mergeCell ref="IM2:IP3"/>
    <mergeCell ref="IT2:IT3"/>
    <mergeCell ref="IU2:IU3"/>
    <mergeCell ref="IV2:IY3"/>
    <mergeCell ref="JC2:JC3"/>
    <mergeCell ref="JD2:JD3"/>
    <mergeCell ref="ID4:IH4"/>
    <mergeCell ref="IK4:IL9"/>
    <mergeCell ref="IM4:IQ4"/>
    <mergeCell ref="IT4:IU9"/>
    <mergeCell ref="IV4:IZ4"/>
    <mergeCell ref="JC4:JD9"/>
    <mergeCell ref="JE4:JI4"/>
    <mergeCell ref="ID5:IH7"/>
    <mergeCell ref="IM5:IQ7"/>
    <mergeCell ref="IV5:IZ7"/>
    <mergeCell ref="JE5:JI7"/>
    <mergeCell ref="ID8:ID9"/>
    <mergeCell ref="IE8:IH9"/>
    <mergeCell ref="IM8:IM9"/>
    <mergeCell ref="IN8:IQ9"/>
    <mergeCell ref="IV8:IV9"/>
    <mergeCell ref="IW8:IZ9"/>
    <mergeCell ref="JE8:JE9"/>
    <mergeCell ref="JF8:JI9"/>
    <mergeCell ref="IB4:IC9"/>
    <mergeCell ref="HC4:HG4"/>
    <mergeCell ref="HJ4:HK9"/>
    <mergeCell ref="HL4:HP4"/>
    <mergeCell ref="HS4:HT9"/>
    <mergeCell ref="HU4:HY4"/>
    <mergeCell ref="HC5:HG7"/>
    <mergeCell ref="HL5:HP7"/>
    <mergeCell ref="HU5:HY7"/>
    <mergeCell ref="HC8:HC9"/>
    <mergeCell ref="HD8:HG9"/>
    <mergeCell ref="HL8:HL9"/>
    <mergeCell ref="HM8:HP9"/>
    <mergeCell ref="HU8:HU9"/>
    <mergeCell ref="HV8:HY9"/>
    <mergeCell ref="IB2:IB3"/>
    <mergeCell ref="IC2:IC3"/>
    <mergeCell ref="HC2:HF3"/>
    <mergeCell ref="HJ2:HJ3"/>
    <mergeCell ref="HK2:HK3"/>
    <mergeCell ref="HL2:HO3"/>
    <mergeCell ref="HS2:HS3"/>
    <mergeCell ref="HT2:HT3"/>
    <mergeCell ref="HU2:HX3"/>
    <mergeCell ref="FJ29:FM29"/>
    <mergeCell ref="FS29:FV29"/>
    <mergeCell ref="GB29:GE29"/>
    <mergeCell ref="GK29:GN29"/>
    <mergeCell ref="GT29:GW29"/>
    <mergeCell ref="HC29:HF29"/>
    <mergeCell ref="HL29:HO29"/>
    <mergeCell ref="HU29:HX29"/>
    <mergeCell ref="GR2:GR3"/>
    <mergeCell ref="GS2:GS3"/>
    <mergeCell ref="GT2:GW3"/>
    <mergeCell ref="HA2:HA3"/>
    <mergeCell ref="HB2:HB3"/>
    <mergeCell ref="GJ2:GJ3"/>
    <mergeCell ref="GK2:GN3"/>
    <mergeCell ref="GR4:GS9"/>
    <mergeCell ref="GT4:GX4"/>
    <mergeCell ref="HA4:HB9"/>
    <mergeCell ref="GT5:GX7"/>
    <mergeCell ref="GT8:GT9"/>
    <mergeCell ref="GU8:GX9"/>
    <mergeCell ref="FH4:FI9"/>
    <mergeCell ref="FJ4:FN4"/>
    <mergeCell ref="FQ4:FR9"/>
    <mergeCell ref="FS4:FW4"/>
    <mergeCell ref="FZ4:GA9"/>
    <mergeCell ref="GB4:GF4"/>
    <mergeCell ref="GI4:GJ9"/>
    <mergeCell ref="GK4:GO4"/>
    <mergeCell ref="FJ5:FN7"/>
    <mergeCell ref="FS5:FW7"/>
    <mergeCell ref="GB5:GF7"/>
    <mergeCell ref="GK5:GO7"/>
    <mergeCell ref="FJ8:FJ9"/>
    <mergeCell ref="FK8:FN9"/>
    <mergeCell ref="FS8:FS9"/>
    <mergeCell ref="FT8:FW9"/>
    <mergeCell ref="GB8:GB9"/>
    <mergeCell ref="GC8:GF9"/>
    <mergeCell ref="GK8:GK9"/>
    <mergeCell ref="GL8:GO9"/>
    <mergeCell ref="FI2:FI3"/>
    <mergeCell ref="FJ2:FM3"/>
    <mergeCell ref="FQ2:FQ3"/>
    <mergeCell ref="FR2:FR3"/>
    <mergeCell ref="FS2:FV3"/>
    <mergeCell ref="FZ2:FZ3"/>
    <mergeCell ref="GA2:GA3"/>
    <mergeCell ref="GB2:GE3"/>
    <mergeCell ref="GI2:GI3"/>
    <mergeCell ref="CP29:CS29"/>
    <mergeCell ref="CY29:DB29"/>
    <mergeCell ref="DH29:DK29"/>
    <mergeCell ref="DQ29:DT29"/>
    <mergeCell ref="DZ29:EC29"/>
    <mergeCell ref="EI29:EL29"/>
    <mergeCell ref="ER29:EU29"/>
    <mergeCell ref="FA29:FD29"/>
    <mergeCell ref="FH2:FH3"/>
    <mergeCell ref="FA2:FD3"/>
    <mergeCell ref="EY4:EZ9"/>
    <mergeCell ref="FA4:FE4"/>
    <mergeCell ref="FA5:FE7"/>
    <mergeCell ref="FA8:FA9"/>
    <mergeCell ref="FB8:FE9"/>
    <mergeCell ref="EQ2:EQ3"/>
    <mergeCell ref="ER2:EU3"/>
    <mergeCell ref="EP4:EQ9"/>
    <mergeCell ref="ER4:EV4"/>
    <mergeCell ref="ER5:EV7"/>
    <mergeCell ref="ER8:ER9"/>
    <mergeCell ref="ES8:EV9"/>
    <mergeCell ref="EY2:EY3"/>
    <mergeCell ref="EZ2:EZ3"/>
    <mergeCell ref="M29:P29"/>
    <mergeCell ref="V29:Y29"/>
    <mergeCell ref="AE29:AH29"/>
    <mergeCell ref="AN29:AQ29"/>
    <mergeCell ref="AW29:AZ29"/>
    <mergeCell ref="BF29:BI29"/>
    <mergeCell ref="BO29:BR29"/>
    <mergeCell ref="BX29:CA29"/>
    <mergeCell ref="CG29:CJ29"/>
    <mergeCell ref="EP2:EP3"/>
    <mergeCell ref="D29:G29"/>
    <mergeCell ref="AU4:AV9"/>
    <mergeCell ref="D8:D9"/>
    <mergeCell ref="E8:H9"/>
    <mergeCell ref="M8:M9"/>
    <mergeCell ref="N8:Q9"/>
    <mergeCell ref="V8:V9"/>
    <mergeCell ref="W8:Z9"/>
    <mergeCell ref="T4:U9"/>
    <mergeCell ref="D5:H7"/>
    <mergeCell ref="M5:Q7"/>
    <mergeCell ref="V5:Z7"/>
    <mergeCell ref="AE5:AI7"/>
    <mergeCell ref="AN5:AR7"/>
    <mergeCell ref="AL4:AM9"/>
    <mergeCell ref="AN4:AR4"/>
    <mergeCell ref="AN8:AN9"/>
    <mergeCell ref="AO8:AR9"/>
    <mergeCell ref="AC4:AD9"/>
    <mergeCell ref="AE4:AI4"/>
    <mergeCell ref="AE8:AE9"/>
    <mergeCell ref="AF8:AI9"/>
    <mergeCell ref="V4:Z4"/>
    <mergeCell ref="EG2:EG3"/>
    <mergeCell ref="CE4:CF9"/>
    <mergeCell ref="CG4:CK4"/>
    <mergeCell ref="CG5:CK7"/>
    <mergeCell ref="CG8:CG9"/>
    <mergeCell ref="CH8:CK9"/>
    <mergeCell ref="EI4:EM4"/>
    <mergeCell ref="EI5:EM7"/>
    <mergeCell ref="EI8:EI9"/>
    <mergeCell ref="EJ8:EM9"/>
    <mergeCell ref="DF4:DG9"/>
    <mergeCell ref="DH4:DL4"/>
    <mergeCell ref="DH5:DL7"/>
    <mergeCell ref="DH8:DH9"/>
    <mergeCell ref="DI8:DL9"/>
    <mergeCell ref="DZ4:ED4"/>
    <mergeCell ref="EG4:EH9"/>
    <mergeCell ref="DZ5:ED7"/>
    <mergeCell ref="DZ8:DZ9"/>
    <mergeCell ref="EA8:ED9"/>
    <mergeCell ref="DX4:DY9"/>
    <mergeCell ref="DO4:DP9"/>
    <mergeCell ref="DQ4:DU4"/>
    <mergeCell ref="DQ5:DU7"/>
    <mergeCell ref="AW8:AW9"/>
    <mergeCell ref="AX8:BA9"/>
    <mergeCell ref="BF5:BJ7"/>
    <mergeCell ref="BO5:BS7"/>
    <mergeCell ref="AW5:BA7"/>
    <mergeCell ref="BX8:BX9"/>
    <mergeCell ref="BY8:CB9"/>
    <mergeCell ref="BD4:BE9"/>
    <mergeCell ref="BF4:BJ4"/>
    <mergeCell ref="BF8:BF9"/>
    <mergeCell ref="BG8:BJ9"/>
    <mergeCell ref="BX5:CB7"/>
    <mergeCell ref="BV4:BW9"/>
    <mergeCell ref="BM4:BN9"/>
    <mergeCell ref="BO4:BS4"/>
    <mergeCell ref="BO8:BO9"/>
    <mergeCell ref="BP8:BS9"/>
    <mergeCell ref="AW4:BA4"/>
    <mergeCell ref="DQ8:DQ9"/>
    <mergeCell ref="DR8:DU9"/>
    <mergeCell ref="BX4:CB4"/>
    <mergeCell ref="CY4:DC4"/>
    <mergeCell ref="CY5:DC7"/>
    <mergeCell ref="CY8:CY9"/>
    <mergeCell ref="CZ8:DC9"/>
    <mergeCell ref="CW4:CX9"/>
    <mergeCell ref="CN4:CO9"/>
    <mergeCell ref="CP4:CT4"/>
    <mergeCell ref="CP5:CT7"/>
    <mergeCell ref="CP8:CP9"/>
    <mergeCell ref="CQ8:CT9"/>
    <mergeCell ref="EH2:EH3"/>
    <mergeCell ref="EI2:EL3"/>
    <mergeCell ref="B4:C9"/>
    <mergeCell ref="D4:H4"/>
    <mergeCell ref="K4:L9"/>
    <mergeCell ref="M4:Q4"/>
    <mergeCell ref="DO2:DO3"/>
    <mergeCell ref="DP2:DP3"/>
    <mergeCell ref="DQ2:DT3"/>
    <mergeCell ref="DX2:DX3"/>
    <mergeCell ref="DY2:DY3"/>
    <mergeCell ref="DZ2:EC3"/>
    <mergeCell ref="CW2:CW3"/>
    <mergeCell ref="CX2:CX3"/>
    <mergeCell ref="CY2:DB3"/>
    <mergeCell ref="DF2:DF3"/>
    <mergeCell ref="DG2:DG3"/>
    <mergeCell ref="DH2:DK3"/>
    <mergeCell ref="CE2:CE3"/>
    <mergeCell ref="CF2:CF3"/>
    <mergeCell ref="CG2:CJ3"/>
    <mergeCell ref="CN2:CN3"/>
    <mergeCell ref="CO2:CO3"/>
    <mergeCell ref="CP2:CS3"/>
    <mergeCell ref="BM2:BM3"/>
    <mergeCell ref="BN2:BN3"/>
    <mergeCell ref="BO2:BR3"/>
    <mergeCell ref="BV2:BV3"/>
    <mergeCell ref="BW2:BW3"/>
    <mergeCell ref="BX2:CA3"/>
    <mergeCell ref="AU2:AU3"/>
    <mergeCell ref="AV2:AV3"/>
    <mergeCell ref="BD2:BD3"/>
    <mergeCell ref="BE2:BE3"/>
    <mergeCell ref="BF2:BI3"/>
    <mergeCell ref="AM2:AM3"/>
    <mergeCell ref="AN2:AQ3"/>
    <mergeCell ref="K2:K3"/>
    <mergeCell ref="L2:L3"/>
    <mergeCell ref="M2:P3"/>
    <mergeCell ref="T2:T3"/>
    <mergeCell ref="U2:U3"/>
    <mergeCell ref="V2:Y3"/>
    <mergeCell ref="AC2:AC3"/>
    <mergeCell ref="AD2:AD3"/>
    <mergeCell ref="AE2:AH3"/>
    <mergeCell ref="AL2:AL3"/>
  </mergeCells>
  <conditionalFormatting sqref="K74">
    <cfRule type="cellIs" dxfId="40" priority="1463" operator="equal">
      <formula>"OK"</formula>
    </cfRule>
    <cfRule type="cellIs" dxfId="39" priority="1464" operator="equal">
      <formula>"NO HABILITADO"</formula>
    </cfRule>
  </conditionalFormatting>
  <conditionalFormatting sqref="D78">
    <cfRule type="cellIs" dxfId="38" priority="3" operator="equal">
      <formula>"NH"</formula>
    </cfRule>
    <cfRule type="cellIs" dxfId="37" priority="4" operator="equal">
      <formula>"H"</formula>
    </cfRule>
  </conditionalFormatting>
  <conditionalFormatting sqref="D79:D107">
    <cfRule type="cellIs" dxfId="36" priority="1" operator="equal">
      <formula>"NH"</formula>
    </cfRule>
    <cfRule type="cellIs" dxfId="35" priority="2" operator="equal">
      <formula>"H"</formula>
    </cfRule>
  </conditionalFormatting>
  <pageMargins left="0.7" right="0.7" top="0.75" bottom="0.75" header="0.3" footer="0.3"/>
  <pageSetup paperSize="9" orientation="portrait" horizontalDpi="4294967292"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filterMode="1"/>
  <dimension ref="A4:J34"/>
  <sheetViews>
    <sheetView zoomScale="55" zoomScaleNormal="55" workbookViewId="0">
      <pane xSplit="2" ySplit="4" topLeftCell="D5" activePane="bottomRight" state="frozen"/>
      <selection pane="topRight" activeCell="C1" sqref="C1"/>
      <selection pane="bottomLeft" activeCell="A5" sqref="A5"/>
      <selection pane="bottomRight" activeCell="I14" sqref="I14"/>
    </sheetView>
  </sheetViews>
  <sheetFormatPr baseColWidth="10" defaultRowHeight="12.75"/>
  <cols>
    <col min="1" max="1" width="8.5703125" style="64" customWidth="1"/>
    <col min="2" max="2" width="110.5703125" style="64" customWidth="1"/>
    <col min="3" max="3" width="25.42578125" style="68" customWidth="1"/>
    <col min="4" max="4" width="20.7109375" style="68" customWidth="1"/>
    <col min="5" max="5" width="23.5703125" style="69" hidden="1" customWidth="1"/>
    <col min="6" max="6" width="25.5703125" style="64" customWidth="1"/>
    <col min="7" max="7" width="20.5703125" style="64" customWidth="1"/>
    <col min="8" max="8" width="17.140625" style="64" customWidth="1"/>
    <col min="9" max="9" width="122.140625" style="64" customWidth="1"/>
    <col min="10" max="31" width="20.7109375" style="64" customWidth="1"/>
    <col min="32" max="16384" width="11.42578125" style="64"/>
  </cols>
  <sheetData>
    <row r="4" spans="1:10" s="250" customFormat="1" ht="69" customHeight="1">
      <c r="A4" s="246" t="s">
        <v>25</v>
      </c>
      <c r="B4" s="247" t="s">
        <v>3</v>
      </c>
      <c r="C4" s="246" t="s">
        <v>97</v>
      </c>
      <c r="D4" s="246" t="s">
        <v>98</v>
      </c>
      <c r="E4" s="246" t="s">
        <v>99</v>
      </c>
      <c r="F4" s="246" t="s">
        <v>124</v>
      </c>
      <c r="G4" s="246" t="s">
        <v>107</v>
      </c>
      <c r="H4" s="248" t="s">
        <v>103</v>
      </c>
      <c r="I4" s="246" t="s">
        <v>142</v>
      </c>
      <c r="J4" s="249"/>
    </row>
    <row r="5" spans="1:10" ht="129" customHeight="1">
      <c r="A5" s="140">
        <v>1</v>
      </c>
      <c r="B5" s="141" t="str">
        <f t="shared" ref="B5:B18" si="0">VLOOKUP(A5,LISTA_OFERENTES,2,FALSE)</f>
        <v>OL INGENIERÍA DE CONSTRUCCIÓN S.A.S</v>
      </c>
      <c r="C5" s="67" t="str">
        <f t="shared" ref="C5:C20" ca="1" si="1">VLOOKUP(A5,EXPERIENCIA,4,FALSE)</f>
        <v>H</v>
      </c>
      <c r="D5" s="142" t="str">
        <f t="shared" ref="D5:D31" si="2">VLOOKUP(A5,C_FINANCIERA,3,FALSE)</f>
        <v>H</v>
      </c>
      <c r="E5" s="143"/>
      <c r="F5" s="144" t="str">
        <f>VLOOKUP(A5,PRESUPUESTO,3,FALSE)</f>
        <v>H</v>
      </c>
      <c r="G5" s="317" t="s">
        <v>1370</v>
      </c>
      <c r="H5" s="145" t="str">
        <f ca="1">IFERROR(IF(AND(C5="H",D5="H",F5="H",G5="H"),"H","NH")," ")</f>
        <v>H</v>
      </c>
      <c r="I5" s="293"/>
      <c r="J5" s="81"/>
    </row>
    <row r="6" spans="1:10" ht="23.25">
      <c r="A6" s="140">
        <v>2</v>
      </c>
      <c r="B6" s="141" t="str">
        <f t="shared" si="0"/>
        <v>INGEADE SAS</v>
      </c>
      <c r="C6" s="67" t="str">
        <f t="shared" ca="1" si="1"/>
        <v>H</v>
      </c>
      <c r="D6" s="142" t="str">
        <f t="shared" si="2"/>
        <v>H</v>
      </c>
      <c r="E6" s="143"/>
      <c r="F6" s="144" t="str">
        <f>VLOOKUP(A6,PRESUPUESTO,3,FALSE)</f>
        <v>H</v>
      </c>
      <c r="G6" s="317" t="s">
        <v>1370</v>
      </c>
      <c r="H6" s="145" t="str">
        <f t="shared" ref="H6:H34" ca="1" si="3">IFERROR(IF(AND(C6="H",D6="H",F6="H",G6="H"),"H","NH")," ")</f>
        <v>H</v>
      </c>
      <c r="I6" s="293"/>
      <c r="J6" s="81"/>
    </row>
    <row r="7" spans="1:10" ht="23.25">
      <c r="A7" s="140">
        <v>3</v>
      </c>
      <c r="B7" s="141" t="str">
        <f t="shared" si="0"/>
        <v>HACER DE COLOMBIA LIMITADA</v>
      </c>
      <c r="C7" s="67" t="str">
        <f t="shared" ca="1" si="1"/>
        <v>H</v>
      </c>
      <c r="D7" s="142" t="str">
        <f t="shared" si="2"/>
        <v>H</v>
      </c>
      <c r="E7" s="143"/>
      <c r="F7" s="144" t="str">
        <f>VLOOKUP(A7,PRESUPUESTO,3,FALSE)</f>
        <v>H</v>
      </c>
      <c r="G7" s="317" t="s">
        <v>1370</v>
      </c>
      <c r="H7" s="145" t="str">
        <f t="shared" ca="1" si="3"/>
        <v>H</v>
      </c>
      <c r="I7" s="293"/>
      <c r="J7" s="81"/>
    </row>
    <row r="8" spans="1:10" ht="23.25">
      <c r="A8" s="65">
        <v>4</v>
      </c>
      <c r="B8" s="66" t="str">
        <f t="shared" si="0"/>
        <v>MAURICIO RAFAEL PABA PINZON</v>
      </c>
      <c r="C8" s="67" t="str">
        <f t="shared" ca="1" si="1"/>
        <v>H</v>
      </c>
      <c r="D8" s="142" t="str">
        <f t="shared" si="2"/>
        <v>H</v>
      </c>
      <c r="E8" s="143"/>
      <c r="F8" s="144" t="str">
        <f>VLOOKUP(A8,PRESUPUESTO,3,FALSE)</f>
        <v>H</v>
      </c>
      <c r="G8" s="317" t="s">
        <v>1370</v>
      </c>
      <c r="H8" s="145" t="str">
        <f t="shared" ca="1" si="3"/>
        <v>H</v>
      </c>
      <c r="I8" s="293"/>
    </row>
    <row r="9" spans="1:10" ht="23.25">
      <c r="A9" s="65">
        <v>5</v>
      </c>
      <c r="B9" s="66" t="str">
        <f t="shared" si="0"/>
        <v>ARCELEC S.A.S.</v>
      </c>
      <c r="C9" s="67" t="str">
        <f t="shared" ca="1" si="1"/>
        <v>H</v>
      </c>
      <c r="D9" s="142" t="str">
        <f t="shared" si="2"/>
        <v>H</v>
      </c>
      <c r="E9" s="143"/>
      <c r="F9" s="144" t="str">
        <f t="shared" ref="F9:F34" si="4">VLOOKUP(A9,PRESUPUESTO,3,FALSE)</f>
        <v>H</v>
      </c>
      <c r="G9" s="317" t="s">
        <v>1370</v>
      </c>
      <c r="H9" s="145" t="str">
        <f t="shared" ca="1" si="3"/>
        <v>H</v>
      </c>
      <c r="I9" s="294"/>
    </row>
    <row r="10" spans="1:10" ht="23.25">
      <c r="A10" s="65">
        <v>6</v>
      </c>
      <c r="B10" s="66" t="str">
        <f t="shared" si="0"/>
        <v>AMBIENTALMENTE INGENIERÍA S.A.S.</v>
      </c>
      <c r="C10" s="67" t="str">
        <f t="shared" ca="1" si="1"/>
        <v>H</v>
      </c>
      <c r="D10" s="142" t="str">
        <f t="shared" si="2"/>
        <v>H</v>
      </c>
      <c r="E10" s="143"/>
      <c r="F10" s="144" t="str">
        <f t="shared" si="4"/>
        <v>H</v>
      </c>
      <c r="G10" s="317" t="s">
        <v>1370</v>
      </c>
      <c r="H10" s="145" t="str">
        <f t="shared" ca="1" si="3"/>
        <v>H</v>
      </c>
      <c r="I10" s="294"/>
    </row>
    <row r="11" spans="1:10" ht="23.25">
      <c r="A11" s="65">
        <v>7</v>
      </c>
      <c r="B11" s="66" t="str">
        <f t="shared" si="0"/>
        <v>CONSTRUSAR S.A.S.</v>
      </c>
      <c r="C11" s="67" t="str">
        <f t="shared" ca="1" si="1"/>
        <v>H</v>
      </c>
      <c r="D11" s="142" t="str">
        <f t="shared" si="2"/>
        <v>H</v>
      </c>
      <c r="E11" s="143"/>
      <c r="F11" s="144" t="str">
        <f t="shared" si="4"/>
        <v>H</v>
      </c>
      <c r="G11" s="317" t="s">
        <v>1370</v>
      </c>
      <c r="H11" s="145" t="str">
        <f t="shared" ca="1" si="3"/>
        <v>H</v>
      </c>
      <c r="I11" s="294"/>
    </row>
    <row r="12" spans="1:10" ht="84.75" customHeight="1">
      <c r="A12" s="65">
        <v>8</v>
      </c>
      <c r="B12" s="66" t="str">
        <f t="shared" si="0"/>
        <v>HIMHER Y COMPAÑIA S.A SOCIEDAD DE FAMILIA</v>
      </c>
      <c r="C12" s="67" t="str">
        <f t="shared" ca="1" si="1"/>
        <v>H</v>
      </c>
      <c r="D12" s="142" t="str">
        <f t="shared" si="2"/>
        <v>H</v>
      </c>
      <c r="E12" s="143"/>
      <c r="F12" s="144" t="str">
        <f t="shared" si="4"/>
        <v>H</v>
      </c>
      <c r="G12" s="317" t="s">
        <v>1370</v>
      </c>
      <c r="H12" s="145" t="str">
        <f t="shared" ca="1" si="3"/>
        <v>H</v>
      </c>
      <c r="I12" s="293"/>
    </row>
    <row r="13" spans="1:10" ht="117.75" customHeight="1">
      <c r="A13" s="65">
        <v>9</v>
      </c>
      <c r="B13" s="66" t="str">
        <f t="shared" si="0"/>
        <v>JULIO CESAR QUESADA ARREDONDO</v>
      </c>
      <c r="C13" s="67" t="str">
        <f t="shared" ca="1" si="1"/>
        <v>H</v>
      </c>
      <c r="D13" s="142" t="str">
        <f t="shared" si="2"/>
        <v>H</v>
      </c>
      <c r="E13" s="143"/>
      <c r="F13" s="144" t="str">
        <f t="shared" si="4"/>
        <v>NH</v>
      </c>
      <c r="G13" s="317" t="s">
        <v>1370</v>
      </c>
      <c r="H13" s="145" t="str">
        <f t="shared" ca="1" si="3"/>
        <v>NH</v>
      </c>
      <c r="I13" s="492" t="s">
        <v>1407</v>
      </c>
    </row>
    <row r="14" spans="1:10" ht="126" customHeight="1">
      <c r="A14" s="65">
        <v>10</v>
      </c>
      <c r="B14" s="66" t="str">
        <f t="shared" si="0"/>
        <v>CONSORCIO LABORATORIOS UDEA 2021</v>
      </c>
      <c r="C14" s="67" t="str">
        <f t="shared" ca="1" si="1"/>
        <v>NH</v>
      </c>
      <c r="D14" s="142" t="str">
        <f t="shared" si="2"/>
        <v>NH</v>
      </c>
      <c r="E14" s="143"/>
      <c r="F14" s="144" t="s">
        <v>392</v>
      </c>
      <c r="G14" s="292" t="s">
        <v>392</v>
      </c>
      <c r="H14" s="145" t="str">
        <f t="shared" ca="1" si="3"/>
        <v>NH</v>
      </c>
      <c r="I14" s="492" t="s">
        <v>1406</v>
      </c>
    </row>
    <row r="15" spans="1:10" ht="23.25">
      <c r="A15" s="65">
        <v>11</v>
      </c>
      <c r="B15" s="66" t="str">
        <f t="shared" si="0"/>
        <v>MARY SOL DUQUE HURTADO</v>
      </c>
      <c r="C15" s="67" t="str">
        <f t="shared" ca="1" si="1"/>
        <v>H</v>
      </c>
      <c r="D15" s="142" t="str">
        <f t="shared" si="2"/>
        <v>H</v>
      </c>
      <c r="E15" s="143"/>
      <c r="F15" s="144" t="str">
        <f t="shared" si="4"/>
        <v>H</v>
      </c>
      <c r="G15" s="317" t="s">
        <v>1370</v>
      </c>
      <c r="H15" s="145" t="str">
        <f t="shared" ca="1" si="3"/>
        <v>H</v>
      </c>
      <c r="I15" s="492"/>
    </row>
    <row r="16" spans="1:10" ht="170.25" customHeight="1">
      <c r="A16" s="65">
        <v>12</v>
      </c>
      <c r="B16" s="66" t="str">
        <f t="shared" si="0"/>
        <v>LUIS ENRIQUE OYOLA QUINTERO</v>
      </c>
      <c r="C16" s="67" t="str">
        <f t="shared" ca="1" si="1"/>
        <v>NH</v>
      </c>
      <c r="D16" s="142" t="str">
        <f t="shared" si="2"/>
        <v>H</v>
      </c>
      <c r="E16" s="143"/>
      <c r="F16" s="144" t="str">
        <f t="shared" si="4"/>
        <v>NH</v>
      </c>
      <c r="G16" s="317" t="s">
        <v>1370</v>
      </c>
      <c r="H16" s="145" t="str">
        <f t="shared" ca="1" si="3"/>
        <v>NH</v>
      </c>
      <c r="I16" s="492" t="s">
        <v>1408</v>
      </c>
    </row>
    <row r="17" spans="1:9" ht="23.25">
      <c r="A17" s="65">
        <v>13</v>
      </c>
      <c r="B17" s="66" t="str">
        <f t="shared" si="0"/>
        <v>INGEMAR SAS</v>
      </c>
      <c r="C17" s="67" t="str">
        <f t="shared" ca="1" si="1"/>
        <v>H</v>
      </c>
      <c r="D17" s="142" t="str">
        <f t="shared" si="2"/>
        <v>H</v>
      </c>
      <c r="E17" s="143"/>
      <c r="F17" s="144" t="str">
        <f t="shared" si="4"/>
        <v>H</v>
      </c>
      <c r="G17" s="317" t="s">
        <v>1370</v>
      </c>
      <c r="H17" s="145" t="str">
        <f t="shared" ca="1" si="3"/>
        <v>H</v>
      </c>
      <c r="I17" s="293"/>
    </row>
    <row r="18" spans="1:9" ht="23.25">
      <c r="A18" s="65">
        <v>14</v>
      </c>
      <c r="B18" s="66" t="str">
        <f t="shared" si="0"/>
        <v>ENETEL S.A.S</v>
      </c>
      <c r="C18" s="67" t="str">
        <f t="shared" ca="1" si="1"/>
        <v>H</v>
      </c>
      <c r="D18" s="142" t="str">
        <f t="shared" si="2"/>
        <v>H</v>
      </c>
      <c r="E18" s="143"/>
      <c r="F18" s="144" t="str">
        <f t="shared" si="4"/>
        <v>H</v>
      </c>
      <c r="G18" s="317" t="s">
        <v>1370</v>
      </c>
      <c r="H18" s="145" t="str">
        <f t="shared" ca="1" si="3"/>
        <v>H</v>
      </c>
      <c r="I18" s="294"/>
    </row>
    <row r="19" spans="1:9" ht="23.25">
      <c r="A19" s="65">
        <v>15</v>
      </c>
      <c r="B19" s="66" t="str">
        <f>VLOOKUP(A19,LISTA_OFERENTES,2,FALSE)</f>
        <v>KASA</v>
      </c>
      <c r="C19" s="67" t="str">
        <f t="shared" ca="1" si="1"/>
        <v>H</v>
      </c>
      <c r="D19" s="142" t="str">
        <f t="shared" si="2"/>
        <v>H</v>
      </c>
      <c r="E19" s="143"/>
      <c r="F19" s="144" t="str">
        <f t="shared" si="4"/>
        <v>H</v>
      </c>
      <c r="G19" s="317" t="s">
        <v>1370</v>
      </c>
      <c r="H19" s="145" t="str">
        <f t="shared" ca="1" si="3"/>
        <v>H</v>
      </c>
      <c r="I19" s="294"/>
    </row>
    <row r="20" spans="1:9" ht="23.25">
      <c r="A20" s="65">
        <v>16</v>
      </c>
      <c r="B20" s="66" t="str">
        <f>VLOOKUP(A20,LISTA_OFERENTES,2,FALSE)</f>
        <v>JORGE FERNANDO PRIETO MUÑOZ</v>
      </c>
      <c r="C20" s="67" t="str">
        <f t="shared" ca="1" si="1"/>
        <v>H</v>
      </c>
      <c r="D20" s="142" t="str">
        <f t="shared" si="2"/>
        <v>H</v>
      </c>
      <c r="E20" s="143"/>
      <c r="F20" s="144" t="str">
        <f t="shared" si="4"/>
        <v>H</v>
      </c>
      <c r="G20" s="317" t="s">
        <v>1370</v>
      </c>
      <c r="H20" s="145" t="str">
        <f t="shared" ca="1" si="3"/>
        <v>H</v>
      </c>
      <c r="I20" s="294"/>
    </row>
    <row r="21" spans="1:9" ht="23.25">
      <c r="A21" s="65">
        <v>17</v>
      </c>
      <c r="B21" s="66" t="str">
        <f t="shared" ref="B21:B34" si="5">VLOOKUP(A21,LISTA_OFERENTES,2,FALSE)</f>
        <v xml:space="preserve">CONSORCIO INTERNACIONAL DE SOLUCIONES INTEGRALES S.A.S </v>
      </c>
      <c r="C21" s="67" t="str">
        <f t="shared" ref="C21:C34" ca="1" si="6">VLOOKUP(A21,EXPERIENCIA,4,FALSE)</f>
        <v>H</v>
      </c>
      <c r="D21" s="142" t="str">
        <f t="shared" si="2"/>
        <v>H</v>
      </c>
      <c r="E21" s="143"/>
      <c r="F21" s="144" t="str">
        <f t="shared" si="4"/>
        <v>H</v>
      </c>
      <c r="G21" s="317" t="s">
        <v>1370</v>
      </c>
      <c r="H21" s="145" t="str">
        <f t="shared" ca="1" si="3"/>
        <v>H</v>
      </c>
      <c r="I21" s="293"/>
    </row>
    <row r="22" spans="1:9" ht="23.25">
      <c r="A22" s="65">
        <v>18</v>
      </c>
      <c r="B22" s="66" t="str">
        <f t="shared" si="5"/>
        <v>CONSTRUCTORA JEINCO SAS</v>
      </c>
      <c r="C22" s="67" t="str">
        <f t="shared" ca="1" si="6"/>
        <v>H</v>
      </c>
      <c r="D22" s="142" t="str">
        <f t="shared" si="2"/>
        <v>H</v>
      </c>
      <c r="E22" s="143"/>
      <c r="F22" s="144" t="str">
        <f t="shared" si="4"/>
        <v>H</v>
      </c>
      <c r="G22" s="317" t="s">
        <v>1370</v>
      </c>
      <c r="H22" s="145" t="str">
        <f t="shared" ca="1" si="3"/>
        <v>H</v>
      </c>
      <c r="I22" s="294"/>
    </row>
    <row r="23" spans="1:9" ht="111" customHeight="1">
      <c r="A23" s="65">
        <v>19</v>
      </c>
      <c r="B23" s="66" t="str">
        <f t="shared" si="5"/>
        <v>SIRCOL SAS</v>
      </c>
      <c r="C23" s="67" t="str">
        <f t="shared" ca="1" si="6"/>
        <v>NH</v>
      </c>
      <c r="D23" s="142" t="str">
        <f t="shared" si="2"/>
        <v>H</v>
      </c>
      <c r="E23" s="143"/>
      <c r="F23" s="144" t="str">
        <f t="shared" si="4"/>
        <v>NH</v>
      </c>
      <c r="G23" s="317" t="s">
        <v>1370</v>
      </c>
      <c r="H23" s="145" t="str">
        <f t="shared" ca="1" si="3"/>
        <v>NH</v>
      </c>
      <c r="I23" s="493" t="s">
        <v>1377</v>
      </c>
    </row>
    <row r="24" spans="1:9" ht="23.25">
      <c r="A24" s="65">
        <v>20</v>
      </c>
      <c r="B24" s="66" t="str">
        <f t="shared" si="5"/>
        <v>DABERLIS ARRIETA CARDENAS</v>
      </c>
      <c r="C24" s="67" t="str">
        <f t="shared" ca="1" si="6"/>
        <v>H</v>
      </c>
      <c r="D24" s="142" t="str">
        <f t="shared" si="2"/>
        <v>H</v>
      </c>
      <c r="E24" s="143"/>
      <c r="F24" s="144" t="str">
        <f t="shared" si="4"/>
        <v>H</v>
      </c>
      <c r="G24" s="317" t="s">
        <v>1370</v>
      </c>
      <c r="H24" s="145" t="str">
        <f t="shared" ca="1" si="3"/>
        <v>H</v>
      </c>
      <c r="I24" s="293"/>
    </row>
    <row r="25" spans="1:9" ht="136.5" customHeight="1">
      <c r="A25" s="65">
        <v>21</v>
      </c>
      <c r="B25" s="66" t="str">
        <f t="shared" si="5"/>
        <v>VISUAR SAS</v>
      </c>
      <c r="C25" s="67" t="str">
        <f t="shared" ca="1" si="6"/>
        <v>H</v>
      </c>
      <c r="D25" s="142" t="str">
        <f t="shared" si="2"/>
        <v>H</v>
      </c>
      <c r="E25" s="143"/>
      <c r="F25" s="144" t="str">
        <f t="shared" si="4"/>
        <v>NH</v>
      </c>
      <c r="G25" s="317" t="s">
        <v>1370</v>
      </c>
      <c r="H25" s="145" t="str">
        <f t="shared" ca="1" si="3"/>
        <v>NH</v>
      </c>
      <c r="I25" s="492" t="s">
        <v>1373</v>
      </c>
    </row>
    <row r="26" spans="1:9" ht="153" customHeight="1">
      <c r="A26" s="65">
        <v>22</v>
      </c>
      <c r="B26" s="66" t="str">
        <f t="shared" si="5"/>
        <v xml:space="preserve">RAFAEL EDUARDO ZAMBRANO CASAS </v>
      </c>
      <c r="C26" s="67" t="str">
        <f t="shared" ca="1" si="6"/>
        <v>H</v>
      </c>
      <c r="D26" s="142" t="str">
        <f t="shared" si="2"/>
        <v>H</v>
      </c>
      <c r="E26" s="143"/>
      <c r="F26" s="144" t="str">
        <f t="shared" si="4"/>
        <v>NH</v>
      </c>
      <c r="G26" s="317" t="s">
        <v>1370</v>
      </c>
      <c r="H26" s="145" t="str">
        <f t="shared" ca="1" si="3"/>
        <v>NH</v>
      </c>
      <c r="I26" s="492" t="s">
        <v>1373</v>
      </c>
    </row>
    <row r="27" spans="1:9" ht="173.25" customHeight="1">
      <c r="A27" s="65">
        <v>23</v>
      </c>
      <c r="B27" s="66" t="str">
        <f t="shared" si="5"/>
        <v xml:space="preserve">ARTURO JURADO ALVARAN </v>
      </c>
      <c r="C27" s="67" t="str">
        <f t="shared" ca="1" si="6"/>
        <v>H</v>
      </c>
      <c r="D27" s="142" t="str">
        <f t="shared" si="2"/>
        <v>H</v>
      </c>
      <c r="E27" s="143"/>
      <c r="F27" s="144" t="str">
        <f t="shared" si="4"/>
        <v>NH</v>
      </c>
      <c r="G27" s="317" t="s">
        <v>1370</v>
      </c>
      <c r="H27" s="145" t="str">
        <f t="shared" ca="1" si="3"/>
        <v>NH</v>
      </c>
      <c r="I27" s="492" t="s">
        <v>1373</v>
      </c>
    </row>
    <row r="28" spans="1:9" ht="135" customHeight="1">
      <c r="A28" s="65">
        <v>24</v>
      </c>
      <c r="B28" s="66" t="str">
        <f t="shared" si="5"/>
        <v>BCS INGENIERIA Y PROYECTOS S.A.S</v>
      </c>
      <c r="C28" s="67" t="str">
        <f t="shared" ca="1" si="6"/>
        <v>H</v>
      </c>
      <c r="D28" s="142" t="str">
        <f t="shared" si="2"/>
        <v>H</v>
      </c>
      <c r="E28" s="143"/>
      <c r="F28" s="144" t="str">
        <f t="shared" si="4"/>
        <v>NH</v>
      </c>
      <c r="G28" s="317" t="s">
        <v>1370</v>
      </c>
      <c r="H28" s="145" t="str">
        <f t="shared" ca="1" si="3"/>
        <v>NH</v>
      </c>
      <c r="I28" s="492" t="s">
        <v>1373</v>
      </c>
    </row>
    <row r="29" spans="1:9" ht="138" customHeight="1">
      <c r="A29" s="65">
        <v>25</v>
      </c>
      <c r="B29" s="66" t="str">
        <f t="shared" si="5"/>
        <v>AGORASPORT SA SUCURSAL COLOMBIA</v>
      </c>
      <c r="C29" s="67" t="str">
        <f t="shared" ca="1" si="6"/>
        <v>H</v>
      </c>
      <c r="D29" s="142" t="str">
        <f t="shared" si="2"/>
        <v>H</v>
      </c>
      <c r="E29" s="143"/>
      <c r="F29" s="144" t="str">
        <f t="shared" si="4"/>
        <v>NH</v>
      </c>
      <c r="G29" s="317" t="s">
        <v>1370</v>
      </c>
      <c r="H29" s="145" t="str">
        <f t="shared" ca="1" si="3"/>
        <v>NH</v>
      </c>
      <c r="I29" s="492" t="s">
        <v>1374</v>
      </c>
    </row>
    <row r="30" spans="1:9" ht="23.25">
      <c r="A30" s="65">
        <v>26</v>
      </c>
      <c r="B30" s="66" t="str">
        <f t="shared" si="5"/>
        <v>ASEM SAS</v>
      </c>
      <c r="C30" s="67" t="str">
        <f t="shared" ca="1" si="6"/>
        <v>H</v>
      </c>
      <c r="D30" s="142" t="str">
        <f t="shared" si="2"/>
        <v>H</v>
      </c>
      <c r="E30" s="143"/>
      <c r="F30" s="144" t="str">
        <f t="shared" si="4"/>
        <v>H</v>
      </c>
      <c r="G30" s="317" t="s">
        <v>1370</v>
      </c>
      <c r="H30" s="145" t="str">
        <f t="shared" ca="1" si="3"/>
        <v>H</v>
      </c>
      <c r="I30" s="492"/>
    </row>
    <row r="31" spans="1:9" ht="187.5" customHeight="1">
      <c r="A31" s="65">
        <v>27</v>
      </c>
      <c r="B31" s="66" t="str">
        <f t="shared" si="5"/>
        <v>WILLIAMS.CO SAS</v>
      </c>
      <c r="C31" s="67" t="str">
        <f t="shared" ca="1" si="6"/>
        <v>NH</v>
      </c>
      <c r="D31" s="142" t="str">
        <f t="shared" si="2"/>
        <v>NH</v>
      </c>
      <c r="E31" s="143"/>
      <c r="F31" s="144" t="str">
        <f t="shared" si="4"/>
        <v>NH</v>
      </c>
      <c r="G31" s="317" t="s">
        <v>1370</v>
      </c>
      <c r="H31" s="145" t="str">
        <f t="shared" ca="1" si="3"/>
        <v>NH</v>
      </c>
      <c r="I31" s="493" t="s">
        <v>1378</v>
      </c>
    </row>
    <row r="32" spans="1:9" ht="23.25" hidden="1">
      <c r="A32" s="65">
        <v>28</v>
      </c>
      <c r="B32" s="66" t="str">
        <f t="shared" si="5"/>
        <v>O13</v>
      </c>
      <c r="C32" s="67" t="str">
        <f t="shared" ca="1" si="6"/>
        <v>NH</v>
      </c>
      <c r="D32" s="142"/>
      <c r="E32" s="143"/>
      <c r="F32" s="144" t="e">
        <f t="shared" si="4"/>
        <v>#N/A</v>
      </c>
      <c r="G32" s="131"/>
      <c r="H32" s="145" t="str">
        <f t="shared" ca="1" si="3"/>
        <v xml:space="preserve"> </v>
      </c>
      <c r="I32" s="294"/>
    </row>
    <row r="33" spans="1:9" ht="23.25" hidden="1">
      <c r="A33" s="65">
        <v>29</v>
      </c>
      <c r="B33" s="66" t="str">
        <f t="shared" si="5"/>
        <v>O14</v>
      </c>
      <c r="C33" s="67" t="str">
        <f t="shared" ca="1" si="6"/>
        <v>NH</v>
      </c>
      <c r="D33" s="142"/>
      <c r="E33" s="143"/>
      <c r="F33" s="144" t="e">
        <f t="shared" si="4"/>
        <v>#N/A</v>
      </c>
      <c r="G33" s="131"/>
      <c r="H33" s="145" t="str">
        <f t="shared" ca="1" si="3"/>
        <v xml:space="preserve"> </v>
      </c>
      <c r="I33" s="294"/>
    </row>
    <row r="34" spans="1:9" ht="23.25" hidden="1">
      <c r="A34" s="65">
        <v>30</v>
      </c>
      <c r="B34" s="66" t="str">
        <f t="shared" si="5"/>
        <v>O15</v>
      </c>
      <c r="C34" s="67" t="str">
        <f t="shared" ca="1" si="6"/>
        <v>NH</v>
      </c>
      <c r="D34" s="142"/>
      <c r="E34" s="143"/>
      <c r="F34" s="144" t="e">
        <f t="shared" si="4"/>
        <v>#N/A</v>
      </c>
      <c r="G34" s="131"/>
      <c r="H34" s="145" t="str">
        <f t="shared" ca="1" si="3"/>
        <v xml:space="preserve"> </v>
      </c>
      <c r="I34" s="294"/>
    </row>
  </sheetData>
  <sheetProtection algorithmName="SHA-512" hashValue="Znh1SwHMiQMY+axGV5QA4jxjUrFzSbPhVsVR4lYsYF4H6023C7crj4IT33lX7qhvEZbkBX96+4CQu7hIUtWB+w==" saltValue="/0erXYJgWrahZ5iL2owm6A==" spinCount="100000" sheet="1" objects="1" scenarios="1"/>
  <autoFilter ref="A4:I34">
    <filterColumn colId="7">
      <customFilters>
        <customFilter operator="notEqual" val=" "/>
      </customFilters>
    </filterColumn>
  </autoFilter>
  <conditionalFormatting sqref="H5:H34">
    <cfRule type="cellIs" dxfId="34" priority="17" operator="equal">
      <formula>"NH"</formula>
    </cfRule>
    <cfRule type="cellIs" dxfId="33" priority="18" operator="equal">
      <formula>"H"</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78</vt:i4>
      </vt:variant>
    </vt:vector>
  </HeadingPairs>
  <TitlesOfParts>
    <vt:vector size="89" baseType="lpstr">
      <vt:lpstr>1_ENTREGA</vt:lpstr>
      <vt:lpstr>2_APERTURA DE SOBRES</vt:lpstr>
      <vt:lpstr>5,1. REQUISITOS JURÍDICOS</vt:lpstr>
      <vt:lpstr>4.2. EXPERIENCIA GRAL</vt:lpstr>
      <vt:lpstr>5.3 CAP FINANCIERA</vt:lpstr>
      <vt:lpstr>PRESUPUESTO</vt:lpstr>
      <vt:lpstr>5.5 REQUISITOS COMERCIALES</vt:lpstr>
      <vt:lpstr>VALORES UNITARIOS</vt:lpstr>
      <vt:lpstr>RESUMEN</vt:lpstr>
      <vt:lpstr>Cálculo Pt2</vt:lpstr>
      <vt:lpstr>10. EVALUACIÓN</vt:lpstr>
      <vt:lpstr>'1_ENTREGA'!Área_de_impresión</vt:lpstr>
      <vt:lpstr>'2_APERTURA DE SOBRES'!Área_de_impresión</vt:lpstr>
      <vt:lpstr>AU</vt:lpstr>
      <vt:lpstr>BANDERA</vt:lpstr>
      <vt:lpstr>C_FINANCIERA</vt:lpstr>
      <vt:lpstr>CD_1</vt:lpstr>
      <vt:lpstr>'VALORES UNITARIOS'!COSTO_D</vt:lpstr>
      <vt:lpstr>COSTO_D</vt:lpstr>
      <vt:lpstr>'VALORES UNITARIOS'!EST_EXP</vt:lpstr>
      <vt:lpstr>EST_EXP</vt:lpstr>
      <vt:lpstr>ESTATUS</vt:lpstr>
      <vt:lpstr>EXPERIENCIA</vt:lpstr>
      <vt:lpstr>ITEMS_REPRE</vt:lpstr>
      <vt:lpstr>LISTA_OFERENTES</vt:lpstr>
      <vt:lpstr>OFERENTE_1</vt:lpstr>
      <vt:lpstr>OFERENTE_10</vt:lpstr>
      <vt:lpstr>OFERENTE_11</vt:lpstr>
      <vt:lpstr>OFERENTE_12</vt:lpstr>
      <vt:lpstr>OFERENTE_13</vt:lpstr>
      <vt:lpstr>OFERENTE_14</vt:lpstr>
      <vt:lpstr>OFERENTE_15</vt:lpstr>
      <vt:lpstr>OFERENTE_16</vt:lpstr>
      <vt:lpstr>OFERENTE_17</vt:lpstr>
      <vt:lpstr>OFERENTE_18</vt:lpstr>
      <vt:lpstr>OFERENTE_19</vt:lpstr>
      <vt:lpstr>OFERENTE_2</vt:lpstr>
      <vt:lpstr>OFERENTE_20</vt:lpstr>
      <vt:lpstr>OFERENTE_21</vt:lpstr>
      <vt:lpstr>OFERENTE_22</vt:lpstr>
      <vt:lpstr>OFERENTE_23</vt:lpstr>
      <vt:lpstr>OFERENTE_24</vt:lpstr>
      <vt:lpstr>OFERENTE_25</vt:lpstr>
      <vt:lpstr>OFERENTE_26</vt:lpstr>
      <vt:lpstr>OFERENTE_27</vt:lpstr>
      <vt:lpstr>OFERENTE_28</vt:lpstr>
      <vt:lpstr>OFERENTE_29</vt:lpstr>
      <vt:lpstr>OFERENTE_3</vt:lpstr>
      <vt:lpstr>OFERENTE_30</vt:lpstr>
      <vt:lpstr>OFERENTE_4</vt:lpstr>
      <vt:lpstr>OFERENTE_5</vt:lpstr>
      <vt:lpstr>OFERENTE_6</vt:lpstr>
      <vt:lpstr>OFERENTE_7</vt:lpstr>
      <vt:lpstr>OFERENTE_8</vt:lpstr>
      <vt:lpstr>OFERENTE_9</vt:lpstr>
      <vt:lpstr>OFERTA_0</vt:lpstr>
      <vt:lpstr>'10. EVALUACIÓN'!ORDEN</vt:lpstr>
      <vt:lpstr>PRESUPUESTO</vt:lpstr>
      <vt:lpstr>R_COMERCIALES</vt:lpstr>
      <vt:lpstr>UNITARIO_1</vt:lpstr>
      <vt:lpstr>UNITARIO_10</vt:lpstr>
      <vt:lpstr>UNITARIO_11</vt:lpstr>
      <vt:lpstr>UNITARIO_12</vt:lpstr>
      <vt:lpstr>UNITARIO_13</vt:lpstr>
      <vt:lpstr>UNITARIO_14</vt:lpstr>
      <vt:lpstr>UNITARIO_15</vt:lpstr>
      <vt:lpstr>UNITARIO_16</vt:lpstr>
      <vt:lpstr>UNITARIO_17</vt:lpstr>
      <vt:lpstr>UNITARIO_18</vt:lpstr>
      <vt:lpstr>UNITARIO_19</vt:lpstr>
      <vt:lpstr>UNITARIO_2</vt:lpstr>
      <vt:lpstr>UNITARIO_20</vt:lpstr>
      <vt:lpstr>UNITARIO_21</vt:lpstr>
      <vt:lpstr>UNITARIO_22</vt:lpstr>
      <vt:lpstr>UNITARIO_23</vt:lpstr>
      <vt:lpstr>UNITARIO_24</vt:lpstr>
      <vt:lpstr>UNITARIO_25</vt:lpstr>
      <vt:lpstr>UNITARIO_26</vt:lpstr>
      <vt:lpstr>UNITARIO_27</vt:lpstr>
      <vt:lpstr>UNITARIO_28</vt:lpstr>
      <vt:lpstr>UNITARIO_29</vt:lpstr>
      <vt:lpstr>UNITARIO_3</vt:lpstr>
      <vt:lpstr>UNITARIO_30</vt:lpstr>
      <vt:lpstr>UNITARIO_4</vt:lpstr>
      <vt:lpstr>UNITARIO_5</vt:lpstr>
      <vt:lpstr>UNITARIO_6</vt:lpstr>
      <vt:lpstr>UNITARIO_7</vt:lpstr>
      <vt:lpstr>UNITARIO_8</vt:lpstr>
      <vt:lpstr>UNITARIO_9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pcc</dc:creator>
  <cp:lastModifiedBy>usuario</cp:lastModifiedBy>
  <cp:lastPrinted>2019-07-31T18:34:58Z</cp:lastPrinted>
  <dcterms:created xsi:type="dcterms:W3CDTF">2013-08-04T21:27:49Z</dcterms:created>
  <dcterms:modified xsi:type="dcterms:W3CDTF">2021-03-12T13:00:41Z</dcterms:modified>
</cp:coreProperties>
</file>